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updateLinks="always" codeName="ThisWorkbook" defaultThemeVersion="166925"/>
  <mc:AlternateContent xmlns:mc="http://schemas.openxmlformats.org/markup-compatibility/2006">
    <mc:Choice Requires="x15">
      <x15ac:absPath xmlns:x15ac="http://schemas.microsoft.com/office/spreadsheetml/2010/11/ac" url="D:\Dropbox\CelticFireworksUK (2)\2022\"/>
    </mc:Choice>
  </mc:AlternateContent>
  <xr:revisionPtr revIDLastSave="0" documentId="13_ncr:1_{FBAA1DA1-3D65-4866-B60B-95FC5DB03B81}" xr6:coauthVersionLast="47" xr6:coauthVersionMax="47" xr10:uidLastSave="{00000000-0000-0000-0000-000000000000}"/>
  <bookViews>
    <workbookView xWindow="-120" yWindow="-120" windowWidth="38640" windowHeight="21840" tabRatio="857" activeTab="1" xr2:uid="{00000000-000D-0000-FFFF-FFFF00000000}"/>
  </bookViews>
  <sheets>
    <sheet name="Terms &amp; Conditions" sheetId="17" r:id="rId1"/>
    <sheet name="     2022    " sheetId="1" r:id="rId2"/>
    <sheet name="NEW2022" sheetId="23" r:id="rId3"/>
    <sheet name="Retail" sheetId="24" r:id="rId4"/>
    <sheet name="Quiet Items" sheetId="8" r:id="rId5"/>
    <sheet name="1.4G" sheetId="18" r:id="rId6"/>
    <sheet name="Order Summary" sheetId="2"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G5" i="1" l="1"/>
  <c r="AG6" i="1"/>
  <c r="AG7" i="1"/>
  <c r="AG8" i="1"/>
  <c r="AG9" i="1"/>
  <c r="AG10" i="1"/>
  <c r="AG11" i="1"/>
  <c r="AG12" i="1"/>
  <c r="AG13" i="1"/>
  <c r="AG14" i="1"/>
  <c r="AG15" i="1"/>
  <c r="AG16" i="1"/>
  <c r="AG17" i="1"/>
  <c r="AG18" i="1"/>
  <c r="AG19" i="1"/>
  <c r="AG20" i="1"/>
  <c r="AG21" i="1"/>
  <c r="AG22" i="1"/>
  <c r="AG23" i="1"/>
  <c r="AG24" i="1"/>
  <c r="AG25" i="1"/>
  <c r="AG26" i="1"/>
  <c r="AG27" i="1"/>
  <c r="AG28" i="1"/>
  <c r="AG29" i="1"/>
  <c r="AG30" i="1"/>
  <c r="AG31" i="1"/>
  <c r="AG32" i="1"/>
  <c r="AG33" i="1"/>
  <c r="AG34" i="1"/>
  <c r="AG35" i="1"/>
  <c r="AG36" i="1"/>
  <c r="AG37" i="1"/>
  <c r="AG38" i="1"/>
  <c r="AG39" i="1"/>
  <c r="AG40" i="1"/>
  <c r="AG41" i="1"/>
  <c r="AG42" i="1"/>
  <c r="AG43" i="1"/>
  <c r="AG44" i="1"/>
  <c r="AG45" i="1"/>
  <c r="AG46" i="1"/>
  <c r="AG47" i="1"/>
  <c r="AG48" i="1"/>
  <c r="AG49" i="1"/>
  <c r="AG50" i="1"/>
  <c r="AG51" i="1"/>
  <c r="AG52" i="1"/>
  <c r="AG53" i="1"/>
  <c r="AG54" i="1"/>
  <c r="AG55" i="1"/>
  <c r="AG56" i="1"/>
  <c r="AG57" i="1"/>
  <c r="AG58" i="1"/>
  <c r="AG59" i="1"/>
  <c r="AG60" i="1"/>
  <c r="AG61" i="1"/>
  <c r="AG62" i="1"/>
  <c r="AG63" i="1"/>
  <c r="AG64" i="1"/>
  <c r="AG65" i="1"/>
  <c r="AG66" i="1"/>
  <c r="AG67" i="1"/>
  <c r="AG68" i="1"/>
  <c r="AG69" i="1"/>
  <c r="AG70" i="1"/>
  <c r="AG71" i="1"/>
  <c r="AG72" i="1"/>
  <c r="AG73" i="1"/>
  <c r="AG74" i="1"/>
  <c r="AG75" i="1"/>
  <c r="AG76" i="1"/>
  <c r="AG77" i="1"/>
  <c r="AG78" i="1"/>
  <c r="AG79" i="1"/>
  <c r="AG80" i="1"/>
  <c r="AG81" i="1"/>
  <c r="AG82" i="1"/>
  <c r="AG83" i="1"/>
  <c r="AG84" i="1"/>
  <c r="AG85" i="1"/>
  <c r="AG86" i="1"/>
  <c r="AG87" i="1"/>
  <c r="AG88" i="1"/>
  <c r="AG89" i="1"/>
  <c r="AG90" i="1"/>
  <c r="AG91" i="1"/>
  <c r="AG92" i="1"/>
  <c r="AG93" i="1"/>
  <c r="AG94" i="1"/>
  <c r="AG95" i="1"/>
  <c r="AG96" i="1"/>
  <c r="AG97" i="1"/>
  <c r="AG98" i="1"/>
  <c r="AG99" i="1"/>
  <c r="AG100" i="1"/>
  <c r="AG101" i="1"/>
  <c r="AG102" i="1"/>
  <c r="AG103" i="1"/>
  <c r="AG104" i="1"/>
  <c r="AG105" i="1"/>
  <c r="AG106" i="1"/>
  <c r="AG107" i="1"/>
  <c r="AG108" i="1"/>
  <c r="AH142" i="1" s="1"/>
  <c r="AG109" i="1"/>
  <c r="AG110" i="1"/>
  <c r="AG111" i="1"/>
  <c r="AG112" i="1"/>
  <c r="AG113" i="1"/>
  <c r="AG114" i="1"/>
  <c r="AG115" i="1"/>
  <c r="AG116" i="1"/>
  <c r="AG117" i="1"/>
  <c r="AG118" i="1"/>
  <c r="AG119" i="1"/>
  <c r="AG120" i="1"/>
  <c r="AG121" i="1"/>
  <c r="AG122" i="1"/>
  <c r="AG123" i="1"/>
  <c r="AG124" i="1"/>
  <c r="AG125" i="1"/>
  <c r="AG126" i="1"/>
  <c r="AG127" i="1"/>
  <c r="AG128" i="1"/>
  <c r="AG129" i="1"/>
  <c r="AG130" i="1"/>
  <c r="AG131" i="1"/>
  <c r="AG132" i="1"/>
  <c r="AH228" i="1" s="1"/>
  <c r="AG133" i="1"/>
  <c r="AG134" i="1"/>
  <c r="AG135" i="1"/>
  <c r="AG136" i="1"/>
  <c r="AG137" i="1"/>
  <c r="AG138" i="1"/>
  <c r="AG139" i="1"/>
  <c r="AG140" i="1"/>
  <c r="AG141" i="1"/>
  <c r="AG142" i="1"/>
  <c r="AG143" i="1"/>
  <c r="AG144" i="1"/>
  <c r="AG145" i="1"/>
  <c r="AG146" i="1"/>
  <c r="AG147" i="1"/>
  <c r="AG148" i="1"/>
  <c r="AG149" i="1"/>
  <c r="AG150" i="1"/>
  <c r="AG151" i="1"/>
  <c r="AG152" i="1"/>
  <c r="AG153" i="1"/>
  <c r="AG154" i="1"/>
  <c r="AG155" i="1"/>
  <c r="AG156" i="1"/>
  <c r="AH277" i="1" s="1"/>
  <c r="AG157" i="1"/>
  <c r="AG158" i="1"/>
  <c r="AG159" i="1"/>
  <c r="AG160" i="1"/>
  <c r="AG161" i="1"/>
  <c r="AG162" i="1"/>
  <c r="AG163" i="1"/>
  <c r="AG164" i="1"/>
  <c r="AG165" i="1"/>
  <c r="AG166" i="1"/>
  <c r="AG167" i="1"/>
  <c r="AG168" i="1"/>
  <c r="AG169" i="1"/>
  <c r="AG170" i="1"/>
  <c r="AG171" i="1"/>
  <c r="AG172" i="1"/>
  <c r="AG173" i="1"/>
  <c r="AG174" i="1"/>
  <c r="AG175" i="1"/>
  <c r="AG176" i="1"/>
  <c r="AG177" i="1"/>
  <c r="AG178" i="1"/>
  <c r="AG179" i="1"/>
  <c r="AG180" i="1"/>
  <c r="AG181" i="1"/>
  <c r="AG182" i="1"/>
  <c r="AG183" i="1"/>
  <c r="AG184" i="1"/>
  <c r="AG185" i="1"/>
  <c r="AG186" i="1"/>
  <c r="AG187" i="1"/>
  <c r="AG188" i="1"/>
  <c r="AH213" i="1" s="1"/>
  <c r="AG189" i="1"/>
  <c r="AG190" i="1"/>
  <c r="AG191" i="1"/>
  <c r="AG192" i="1"/>
  <c r="AG193" i="1"/>
  <c r="AG194" i="1"/>
  <c r="AG195" i="1"/>
  <c r="AG196" i="1"/>
  <c r="AG197" i="1"/>
  <c r="AG198" i="1"/>
  <c r="AG199" i="1"/>
  <c r="AG200" i="1"/>
  <c r="AG201" i="1"/>
  <c r="AG202" i="1"/>
  <c r="AG203" i="1"/>
  <c r="AG204" i="1"/>
  <c r="AG205" i="1"/>
  <c r="AG206" i="1"/>
  <c r="AG207" i="1"/>
  <c r="AG208" i="1"/>
  <c r="AG209" i="1"/>
  <c r="AG210" i="1"/>
  <c r="AG211" i="1"/>
  <c r="AG212" i="1"/>
  <c r="AH397" i="1" s="1"/>
  <c r="AG213" i="1"/>
  <c r="AG214" i="1"/>
  <c r="AG215" i="1"/>
  <c r="AG216" i="1"/>
  <c r="AG217" i="1"/>
  <c r="AG218" i="1"/>
  <c r="AG219" i="1"/>
  <c r="AG220" i="1"/>
  <c r="AH356" i="1" s="1"/>
  <c r="AG221" i="1"/>
  <c r="AG222" i="1"/>
  <c r="AG223" i="1"/>
  <c r="AG224" i="1"/>
  <c r="AG225" i="1"/>
  <c r="AG226" i="1"/>
  <c r="AG227" i="1"/>
  <c r="AG228" i="1"/>
  <c r="AH276" i="1" s="1"/>
  <c r="AG229" i="1"/>
  <c r="AG230" i="1"/>
  <c r="AG231" i="1"/>
  <c r="AG232" i="1"/>
  <c r="AG233" i="1"/>
  <c r="AG234" i="1"/>
  <c r="AG235" i="1"/>
  <c r="AG236" i="1"/>
  <c r="AG237" i="1"/>
  <c r="AG238" i="1"/>
  <c r="AG239" i="1"/>
  <c r="AG240" i="1"/>
  <c r="AG241" i="1"/>
  <c r="AG242" i="1"/>
  <c r="AG243" i="1"/>
  <c r="AG244" i="1"/>
  <c r="AG245" i="1"/>
  <c r="AG246" i="1"/>
  <c r="AG247" i="1"/>
  <c r="AG248" i="1"/>
  <c r="AG249" i="1"/>
  <c r="AG250" i="1"/>
  <c r="AG251" i="1"/>
  <c r="AG252" i="1"/>
  <c r="AH461" i="1" s="1"/>
  <c r="AG253" i="1"/>
  <c r="AG254" i="1"/>
  <c r="AG255" i="1"/>
  <c r="AG256" i="1"/>
  <c r="AG257" i="1"/>
  <c r="AG258" i="1"/>
  <c r="AG259" i="1"/>
  <c r="AG260" i="1"/>
  <c r="AH405" i="1" s="1"/>
  <c r="AG261" i="1"/>
  <c r="AG262" i="1"/>
  <c r="AG263" i="1"/>
  <c r="AG264" i="1"/>
  <c r="AG265" i="1"/>
  <c r="AG266" i="1"/>
  <c r="AG267" i="1"/>
  <c r="AG268" i="1"/>
  <c r="AH446" i="1" s="1"/>
  <c r="AG269" i="1"/>
  <c r="AG270" i="1"/>
  <c r="AG271" i="1"/>
  <c r="AG272" i="1"/>
  <c r="AG273" i="1"/>
  <c r="AG274" i="1"/>
  <c r="AG275" i="1"/>
  <c r="AG276" i="1"/>
  <c r="AH333" i="1" s="1"/>
  <c r="AG277" i="1"/>
  <c r="AG278" i="1"/>
  <c r="AG279" i="1"/>
  <c r="AG280" i="1"/>
  <c r="AG281" i="1"/>
  <c r="AG282" i="1"/>
  <c r="AG283" i="1"/>
  <c r="AG284" i="1"/>
  <c r="AG285" i="1"/>
  <c r="AG286" i="1"/>
  <c r="AG287" i="1"/>
  <c r="AG288" i="1"/>
  <c r="AG289" i="1"/>
  <c r="AG290" i="1"/>
  <c r="AG291" i="1"/>
  <c r="AG292" i="1"/>
  <c r="AH510" i="1" s="1"/>
  <c r="AG293" i="1"/>
  <c r="AG294" i="1"/>
  <c r="AG295" i="1"/>
  <c r="AG296" i="1"/>
  <c r="AG297" i="1"/>
  <c r="AG298" i="1"/>
  <c r="AG299" i="1"/>
  <c r="AG300" i="1"/>
  <c r="AH468" i="1" s="1"/>
  <c r="AG301" i="1"/>
  <c r="AG302" i="1"/>
  <c r="AG303" i="1"/>
  <c r="AG304" i="1"/>
  <c r="AG305" i="1"/>
  <c r="AG306" i="1"/>
  <c r="AG307" i="1"/>
  <c r="AG308" i="1"/>
  <c r="AG309" i="1"/>
  <c r="AG310" i="1"/>
  <c r="AG311" i="1"/>
  <c r="AG312" i="1"/>
  <c r="AG313" i="1"/>
  <c r="AG314" i="1"/>
  <c r="AG315" i="1"/>
  <c r="AG316" i="1"/>
  <c r="AG317" i="1"/>
  <c r="AG318" i="1"/>
  <c r="AG319" i="1"/>
  <c r="AG320" i="1"/>
  <c r="AG321" i="1"/>
  <c r="AG322" i="1"/>
  <c r="AG323" i="1"/>
  <c r="AG324" i="1"/>
  <c r="AH509" i="1" s="1"/>
  <c r="AG325" i="1"/>
  <c r="AG326" i="1"/>
  <c r="AG327" i="1"/>
  <c r="AG328" i="1"/>
  <c r="AG329" i="1"/>
  <c r="AG330" i="1"/>
  <c r="AG331" i="1"/>
  <c r="AG332" i="1"/>
  <c r="AH382" i="1" s="1"/>
  <c r="AG333" i="1"/>
  <c r="AG334" i="1"/>
  <c r="AG335" i="1"/>
  <c r="AG336" i="1"/>
  <c r="AG337" i="1"/>
  <c r="AG338" i="1"/>
  <c r="AG339" i="1"/>
  <c r="AG340" i="1"/>
  <c r="AH573" i="1" s="1"/>
  <c r="AG341" i="1"/>
  <c r="AG342" i="1"/>
  <c r="AG343" i="1"/>
  <c r="AG344" i="1"/>
  <c r="AG345" i="1"/>
  <c r="AG346" i="1"/>
  <c r="AG347" i="1"/>
  <c r="AG348" i="1"/>
  <c r="AG349" i="1"/>
  <c r="AG350" i="1"/>
  <c r="AG351" i="1"/>
  <c r="AG352" i="1"/>
  <c r="AG353" i="1"/>
  <c r="AG354" i="1"/>
  <c r="AG355" i="1"/>
  <c r="AG356" i="1"/>
  <c r="AG357" i="1"/>
  <c r="AG358" i="1"/>
  <c r="AG359" i="1"/>
  <c r="AG360" i="1"/>
  <c r="AG361" i="1"/>
  <c r="AG362" i="1"/>
  <c r="AG363" i="1"/>
  <c r="AG364" i="1"/>
  <c r="AG365" i="1"/>
  <c r="AG366" i="1"/>
  <c r="AG367" i="1"/>
  <c r="AG368" i="1"/>
  <c r="AG369" i="1"/>
  <c r="AG370" i="1"/>
  <c r="AG371" i="1"/>
  <c r="AG372" i="1"/>
  <c r="AG373" i="1"/>
  <c r="AG374" i="1"/>
  <c r="AG375" i="1"/>
  <c r="AG376" i="1"/>
  <c r="AG377" i="1"/>
  <c r="AG378" i="1"/>
  <c r="AG379" i="1"/>
  <c r="AG380" i="1"/>
  <c r="AH566" i="1" s="1"/>
  <c r="AG381" i="1"/>
  <c r="AG382" i="1"/>
  <c r="AG383" i="1"/>
  <c r="AG384" i="1"/>
  <c r="AG385" i="1"/>
  <c r="AG386" i="1"/>
  <c r="AG387" i="1"/>
  <c r="AG388" i="1"/>
  <c r="AG389" i="1"/>
  <c r="AG390" i="1"/>
  <c r="AG391" i="1"/>
  <c r="AG392" i="1"/>
  <c r="AG393" i="1"/>
  <c r="AG394" i="1"/>
  <c r="AG395" i="1"/>
  <c r="AG396" i="1"/>
  <c r="AH630" i="1" s="1"/>
  <c r="AG397" i="1"/>
  <c r="AG398" i="1"/>
  <c r="AG399" i="1"/>
  <c r="AG400" i="1"/>
  <c r="AG401" i="1"/>
  <c r="AG402" i="1"/>
  <c r="AG403" i="1"/>
  <c r="AG404" i="1"/>
  <c r="AH445" i="1" s="1"/>
  <c r="AG405" i="1"/>
  <c r="AG406" i="1"/>
  <c r="AG407" i="1"/>
  <c r="AG408" i="1"/>
  <c r="AG409" i="1"/>
  <c r="AG410" i="1"/>
  <c r="AG411" i="1"/>
  <c r="AG412" i="1"/>
  <c r="AG413" i="1"/>
  <c r="AG414" i="1"/>
  <c r="AG415" i="1"/>
  <c r="AG416" i="1"/>
  <c r="AG417" i="1"/>
  <c r="AG418" i="1"/>
  <c r="AG419" i="1"/>
  <c r="AG420" i="1"/>
  <c r="AG421" i="1"/>
  <c r="AG422" i="1"/>
  <c r="AG423" i="1"/>
  <c r="AG424" i="1"/>
  <c r="AG425" i="1"/>
  <c r="AG426" i="1"/>
  <c r="AG427" i="1"/>
  <c r="AG428" i="1"/>
  <c r="AG429" i="1"/>
  <c r="AG430" i="1"/>
  <c r="AG431" i="1"/>
  <c r="AG432" i="1"/>
  <c r="AG433" i="1"/>
  <c r="AG434" i="1"/>
  <c r="AG435" i="1"/>
  <c r="AG436" i="1"/>
  <c r="AG437" i="1"/>
  <c r="AG438" i="1"/>
  <c r="AG439" i="1"/>
  <c r="AG440" i="1"/>
  <c r="AG441" i="1"/>
  <c r="AG442" i="1"/>
  <c r="AG443" i="1"/>
  <c r="AG444" i="1"/>
  <c r="AG445" i="1"/>
  <c r="AG446" i="1"/>
  <c r="AG447" i="1"/>
  <c r="AG448" i="1"/>
  <c r="AG449" i="1"/>
  <c r="AG450" i="1"/>
  <c r="AG451" i="1"/>
  <c r="AH1379" i="1" s="1"/>
  <c r="AG452" i="1"/>
  <c r="AG453" i="1"/>
  <c r="AG454" i="1"/>
  <c r="AG455" i="1"/>
  <c r="AG456" i="1"/>
  <c r="AG457" i="1"/>
  <c r="AG458" i="1"/>
  <c r="AG459" i="1"/>
  <c r="AG460" i="1"/>
  <c r="AG461" i="1"/>
  <c r="AG462" i="1"/>
  <c r="AG463" i="1"/>
  <c r="AG464" i="1"/>
  <c r="AG465" i="1"/>
  <c r="AG466" i="1"/>
  <c r="AG467" i="1"/>
  <c r="AH1397" i="1" s="1"/>
  <c r="AG468" i="1"/>
  <c r="AG469" i="1"/>
  <c r="AG470" i="1"/>
  <c r="AG471" i="1"/>
  <c r="AG472" i="1"/>
  <c r="AG473" i="1"/>
  <c r="AG474" i="1"/>
  <c r="AG475" i="1"/>
  <c r="AH1413" i="1" s="1"/>
  <c r="AG476" i="1"/>
  <c r="AG477" i="1"/>
  <c r="AG478" i="1"/>
  <c r="AG479" i="1"/>
  <c r="AG480" i="1"/>
  <c r="AG481" i="1"/>
  <c r="AG482" i="1"/>
  <c r="AG483" i="1"/>
  <c r="AH1398" i="1" s="1"/>
  <c r="AG484" i="1"/>
  <c r="AG485" i="1"/>
  <c r="AG486" i="1"/>
  <c r="AG487" i="1"/>
  <c r="AG488" i="1"/>
  <c r="AG489" i="1"/>
  <c r="AG490" i="1"/>
  <c r="AG491" i="1"/>
  <c r="AH1390" i="1" s="1"/>
  <c r="AG492" i="1"/>
  <c r="AG493" i="1"/>
  <c r="AG494" i="1"/>
  <c r="AG495" i="1"/>
  <c r="AG496" i="1"/>
  <c r="AG497" i="1"/>
  <c r="AG498" i="1"/>
  <c r="AG499" i="1"/>
  <c r="AG500" i="1"/>
  <c r="AG501" i="1"/>
  <c r="AG502" i="1"/>
  <c r="AG503" i="1"/>
  <c r="AG504" i="1"/>
  <c r="AG505" i="1"/>
  <c r="AG506" i="1"/>
  <c r="AG507" i="1"/>
  <c r="AG508" i="1"/>
  <c r="AG509" i="1"/>
  <c r="AG510" i="1"/>
  <c r="AG511" i="1"/>
  <c r="AG512" i="1"/>
  <c r="AG513" i="1"/>
  <c r="AG514" i="1"/>
  <c r="AG515" i="1"/>
  <c r="AH1411" i="1" s="1"/>
  <c r="AG516" i="1"/>
  <c r="AG517" i="1"/>
  <c r="AG518" i="1"/>
  <c r="AG519" i="1"/>
  <c r="AG520" i="1"/>
  <c r="AG521" i="1"/>
  <c r="AG522" i="1"/>
  <c r="AG523" i="1"/>
  <c r="AH1427" i="1" s="1"/>
  <c r="AG524" i="1"/>
  <c r="AG525" i="1"/>
  <c r="AG526" i="1"/>
  <c r="AG527" i="1"/>
  <c r="AG528" i="1"/>
  <c r="AG529" i="1"/>
  <c r="AG530" i="1"/>
  <c r="AG531" i="1"/>
  <c r="AH1412" i="1" s="1"/>
  <c r="AG532" i="1"/>
  <c r="AG533" i="1"/>
  <c r="AG534" i="1"/>
  <c r="AG535" i="1"/>
  <c r="AG536" i="1"/>
  <c r="AG537" i="1"/>
  <c r="AG538" i="1"/>
  <c r="AG539" i="1"/>
  <c r="AH1404" i="1" s="1"/>
  <c r="AG540" i="1"/>
  <c r="AG541" i="1"/>
  <c r="AG542" i="1"/>
  <c r="AG543" i="1"/>
  <c r="AG544" i="1"/>
  <c r="AG545" i="1"/>
  <c r="AG546" i="1"/>
  <c r="AG547" i="1"/>
  <c r="AG548" i="1"/>
  <c r="AG549" i="1"/>
  <c r="AG550" i="1"/>
  <c r="AG551" i="1"/>
  <c r="AG552" i="1"/>
  <c r="AG553" i="1"/>
  <c r="AG554" i="1"/>
  <c r="AG555" i="1"/>
  <c r="AG556" i="1"/>
  <c r="AG557" i="1"/>
  <c r="AG558" i="1"/>
  <c r="AG559" i="1"/>
  <c r="AG560" i="1"/>
  <c r="AG561" i="1"/>
  <c r="AG562" i="1"/>
  <c r="AG563" i="1"/>
  <c r="AH1422" i="1" s="1"/>
  <c r="AG564" i="1"/>
  <c r="AG565" i="1"/>
  <c r="AG566" i="1"/>
  <c r="AG567" i="1"/>
  <c r="AG568" i="1"/>
  <c r="AG569" i="1"/>
  <c r="AG570" i="1"/>
  <c r="AG571" i="1"/>
  <c r="AG572" i="1"/>
  <c r="AG573" i="1"/>
  <c r="AG574" i="1"/>
  <c r="AG575" i="1"/>
  <c r="AG576" i="1"/>
  <c r="AG577" i="1"/>
  <c r="AG578" i="1"/>
  <c r="AG579" i="1"/>
  <c r="AG580" i="1"/>
  <c r="AG581" i="1"/>
  <c r="AG582" i="1"/>
  <c r="AG583" i="1"/>
  <c r="AG584" i="1"/>
  <c r="AG585" i="1"/>
  <c r="AG586" i="1"/>
  <c r="AG587" i="1"/>
  <c r="AH1426" i="1" s="1"/>
  <c r="AG588" i="1"/>
  <c r="AG589" i="1"/>
  <c r="AG590" i="1"/>
  <c r="AG591" i="1"/>
  <c r="AG592" i="1"/>
  <c r="AG593" i="1"/>
  <c r="AG594" i="1"/>
  <c r="AG595" i="1"/>
  <c r="AG596" i="1"/>
  <c r="AG597" i="1"/>
  <c r="AG598" i="1"/>
  <c r="AG599" i="1"/>
  <c r="AG600" i="1"/>
  <c r="AG601" i="1"/>
  <c r="AG602" i="1"/>
  <c r="AG603" i="1"/>
  <c r="AH1452" i="1" s="1"/>
  <c r="AG604" i="1"/>
  <c r="AG605" i="1"/>
  <c r="AG606" i="1"/>
  <c r="AG607" i="1"/>
  <c r="AG608" i="1"/>
  <c r="AG609" i="1"/>
  <c r="AG610" i="1"/>
  <c r="AG611" i="1"/>
  <c r="AG612" i="1"/>
  <c r="AG613" i="1"/>
  <c r="AG614" i="1"/>
  <c r="AG615" i="1"/>
  <c r="AG616" i="1"/>
  <c r="AG617" i="1"/>
  <c r="AG618" i="1"/>
  <c r="AG619" i="1"/>
  <c r="AH1436" i="1" s="1"/>
  <c r="AG620" i="1"/>
  <c r="AG621" i="1"/>
  <c r="AG622" i="1"/>
  <c r="AG623" i="1"/>
  <c r="AG624" i="1"/>
  <c r="AG625" i="1"/>
  <c r="AG626" i="1"/>
  <c r="AG627" i="1"/>
  <c r="AG628" i="1"/>
  <c r="AG629" i="1"/>
  <c r="AG630" i="1"/>
  <c r="AG631" i="1"/>
  <c r="AG632" i="1"/>
  <c r="AG633" i="1"/>
  <c r="AG634" i="1"/>
  <c r="AG635" i="1"/>
  <c r="AG636" i="1"/>
  <c r="AG637" i="1"/>
  <c r="AG638" i="1"/>
  <c r="AG639" i="1"/>
  <c r="AG640" i="1"/>
  <c r="AG641" i="1"/>
  <c r="AG642" i="1"/>
  <c r="AG643" i="1"/>
  <c r="AH1437" i="1" s="1"/>
  <c r="AG644" i="1"/>
  <c r="AG645" i="1"/>
  <c r="AG646" i="1"/>
  <c r="AG647" i="1"/>
  <c r="AG648" i="1"/>
  <c r="AG649" i="1"/>
  <c r="AG650" i="1"/>
  <c r="AG651" i="1"/>
  <c r="AH1466" i="1" s="1"/>
  <c r="AG652" i="1"/>
  <c r="AG653" i="1"/>
  <c r="AG654" i="1"/>
  <c r="AG655" i="1"/>
  <c r="AG656" i="1"/>
  <c r="AG657" i="1"/>
  <c r="AG658" i="1"/>
  <c r="AG659" i="1"/>
  <c r="AG660" i="1"/>
  <c r="AG661" i="1"/>
  <c r="AG662" i="1"/>
  <c r="AG663" i="1"/>
  <c r="AG664" i="1"/>
  <c r="AG665" i="1"/>
  <c r="AG666" i="1"/>
  <c r="AG667" i="1"/>
  <c r="AG668" i="1"/>
  <c r="AG669" i="1"/>
  <c r="AG670" i="1"/>
  <c r="AG671" i="1"/>
  <c r="AG672" i="1"/>
  <c r="AG673" i="1"/>
  <c r="AG674" i="1"/>
  <c r="AG675" i="1"/>
  <c r="AG676" i="1"/>
  <c r="AG677" i="1"/>
  <c r="AG678" i="1"/>
  <c r="AG679" i="1"/>
  <c r="AG680" i="1"/>
  <c r="AG681" i="1"/>
  <c r="AG682" i="1"/>
  <c r="AG683" i="1"/>
  <c r="AH1450" i="1" s="1"/>
  <c r="AG684" i="1"/>
  <c r="AG685" i="1"/>
  <c r="AG686" i="1"/>
  <c r="AG687" i="1"/>
  <c r="AG688" i="1"/>
  <c r="AG689" i="1"/>
  <c r="AG690" i="1"/>
  <c r="AG691" i="1"/>
  <c r="AG692" i="1"/>
  <c r="AG693" i="1"/>
  <c r="AG694" i="1"/>
  <c r="AG695" i="1"/>
  <c r="AG696" i="1"/>
  <c r="AG697" i="1"/>
  <c r="AG698" i="1"/>
  <c r="AG699" i="1"/>
  <c r="AG700" i="1"/>
  <c r="AG701" i="1"/>
  <c r="AG702" i="1"/>
  <c r="AG703" i="1"/>
  <c r="AG704" i="1"/>
  <c r="AG705" i="1"/>
  <c r="AG706" i="1"/>
  <c r="AG707" i="1"/>
  <c r="AH1451" i="1" s="1"/>
  <c r="AG708" i="1"/>
  <c r="AG709" i="1"/>
  <c r="AG710" i="1"/>
  <c r="AG711" i="1"/>
  <c r="AG712" i="1"/>
  <c r="AG713" i="1"/>
  <c r="AG714" i="1"/>
  <c r="AG715" i="1"/>
  <c r="AH1477" i="1" s="1"/>
  <c r="AG716" i="1"/>
  <c r="AG717" i="1"/>
  <c r="AG718" i="1"/>
  <c r="AG719" i="1"/>
  <c r="AG720" i="1"/>
  <c r="AG721" i="1"/>
  <c r="AG722" i="1"/>
  <c r="AG723" i="1"/>
  <c r="AG724" i="1"/>
  <c r="AG725" i="1"/>
  <c r="AG726" i="1"/>
  <c r="AG727" i="1"/>
  <c r="AG728" i="1"/>
  <c r="AG729" i="1"/>
  <c r="AG730" i="1"/>
  <c r="AG731" i="1"/>
  <c r="AG732" i="1"/>
  <c r="AG733" i="1"/>
  <c r="AG734" i="1"/>
  <c r="AG735" i="1"/>
  <c r="AG736" i="1"/>
  <c r="AG737" i="1"/>
  <c r="AG738" i="1"/>
  <c r="AG739" i="1"/>
  <c r="AG740" i="1"/>
  <c r="AG741" i="1"/>
  <c r="AG742" i="1"/>
  <c r="AG743" i="1"/>
  <c r="AG744" i="1"/>
  <c r="AG745" i="1"/>
  <c r="AG746" i="1"/>
  <c r="AG747" i="1"/>
  <c r="AH1461" i="1" s="1"/>
  <c r="AG748" i="1"/>
  <c r="AG749" i="1"/>
  <c r="AG750" i="1"/>
  <c r="AG751" i="1"/>
  <c r="AG752" i="1"/>
  <c r="AG753" i="1"/>
  <c r="AG754" i="1"/>
  <c r="AG755" i="1"/>
  <c r="AH1363" i="1" s="1"/>
  <c r="AG756" i="1"/>
  <c r="AG757" i="1"/>
  <c r="AG758" i="1"/>
  <c r="AG759" i="1"/>
  <c r="AG760" i="1"/>
  <c r="AG761" i="1"/>
  <c r="AG762" i="1"/>
  <c r="AG763" i="1"/>
  <c r="AH1491" i="1" s="1"/>
  <c r="AG764" i="1"/>
  <c r="AG765" i="1"/>
  <c r="AG766" i="1"/>
  <c r="AG767" i="1"/>
  <c r="AG768" i="1"/>
  <c r="AG769" i="1"/>
  <c r="AG770" i="1"/>
  <c r="AG771" i="1"/>
  <c r="AH1462" i="1" s="1"/>
  <c r="AG772" i="1"/>
  <c r="AG773" i="1"/>
  <c r="AG774" i="1"/>
  <c r="AG775" i="1"/>
  <c r="AG776" i="1"/>
  <c r="AG777" i="1"/>
  <c r="AG778" i="1"/>
  <c r="AG779" i="1"/>
  <c r="AG780" i="1"/>
  <c r="AG781" i="1"/>
  <c r="AG782" i="1"/>
  <c r="AG783" i="1"/>
  <c r="AG784" i="1"/>
  <c r="AG785" i="1"/>
  <c r="AG786" i="1"/>
  <c r="AG787" i="1"/>
  <c r="AH1454" i="1" s="1"/>
  <c r="AG788" i="1"/>
  <c r="AG789" i="1"/>
  <c r="AG790" i="1"/>
  <c r="AG791" i="1"/>
  <c r="AG792" i="1"/>
  <c r="AG793" i="1"/>
  <c r="AG794" i="1"/>
  <c r="AG795" i="1"/>
  <c r="AG796" i="1"/>
  <c r="AG797" i="1"/>
  <c r="AG798" i="1"/>
  <c r="AG799" i="1"/>
  <c r="AG800" i="1"/>
  <c r="AG801" i="1"/>
  <c r="AG802" i="1"/>
  <c r="AG803" i="1"/>
  <c r="AG804" i="1"/>
  <c r="AG805" i="1"/>
  <c r="AG806" i="1"/>
  <c r="AG807" i="1"/>
  <c r="AG808" i="1"/>
  <c r="AG809" i="1"/>
  <c r="AG810" i="1"/>
  <c r="AG811" i="1"/>
  <c r="AG812" i="1"/>
  <c r="AG813" i="1"/>
  <c r="AG814" i="1"/>
  <c r="AG815" i="1"/>
  <c r="AG816" i="1"/>
  <c r="AG817" i="1"/>
  <c r="AG818" i="1"/>
  <c r="AG819" i="1"/>
  <c r="AG820" i="1"/>
  <c r="AG821" i="1"/>
  <c r="AG822" i="1"/>
  <c r="AG823" i="1"/>
  <c r="AG824" i="1"/>
  <c r="AG825" i="1"/>
  <c r="AG826" i="1"/>
  <c r="AG827" i="1"/>
  <c r="AG828" i="1"/>
  <c r="AG829" i="1"/>
  <c r="AG830" i="1"/>
  <c r="AG831" i="1"/>
  <c r="AG832" i="1"/>
  <c r="AG833" i="1"/>
  <c r="AG834" i="1"/>
  <c r="AG835" i="1"/>
  <c r="AH1475" i="1" s="1"/>
  <c r="AG836" i="1"/>
  <c r="AG837" i="1"/>
  <c r="AG838" i="1"/>
  <c r="AG839" i="1"/>
  <c r="AG840" i="1"/>
  <c r="AG841" i="1"/>
  <c r="AG842" i="1"/>
  <c r="AG843" i="1"/>
  <c r="AG844" i="1"/>
  <c r="AG845" i="1"/>
  <c r="AG846" i="1"/>
  <c r="AG847" i="1"/>
  <c r="AG848" i="1"/>
  <c r="AG849" i="1"/>
  <c r="AG850" i="1"/>
  <c r="AG851" i="1"/>
  <c r="AG852" i="1"/>
  <c r="AG853" i="1"/>
  <c r="AG854" i="1"/>
  <c r="AG855" i="1"/>
  <c r="AG856" i="1"/>
  <c r="AG857" i="1"/>
  <c r="AG858" i="1"/>
  <c r="AG859" i="1"/>
  <c r="AH1476" i="1" s="1"/>
  <c r="AG860" i="1"/>
  <c r="AG861" i="1"/>
  <c r="AG862" i="1"/>
  <c r="AG863" i="1"/>
  <c r="AG864" i="1"/>
  <c r="AG865" i="1"/>
  <c r="AG866" i="1"/>
  <c r="AG867" i="1"/>
  <c r="AG868" i="1"/>
  <c r="AG869" i="1"/>
  <c r="AG870" i="1"/>
  <c r="AG871" i="1"/>
  <c r="AG872" i="1"/>
  <c r="AG873" i="1"/>
  <c r="AG874" i="1"/>
  <c r="AG875" i="1"/>
  <c r="AH1378" i="1" s="1"/>
  <c r="AG876" i="1"/>
  <c r="AG877" i="1"/>
  <c r="AG878" i="1"/>
  <c r="AG879" i="1"/>
  <c r="AG880" i="1"/>
  <c r="AG881" i="1"/>
  <c r="AG882" i="1"/>
  <c r="AG883" i="1"/>
  <c r="AG884" i="1"/>
  <c r="AG885" i="1"/>
  <c r="AG886" i="1"/>
  <c r="AG887" i="1"/>
  <c r="AG888" i="1"/>
  <c r="AG889" i="1"/>
  <c r="AG890" i="1"/>
  <c r="AG891" i="1"/>
  <c r="AG892" i="1"/>
  <c r="AG893" i="1"/>
  <c r="AG894" i="1"/>
  <c r="AG895" i="1"/>
  <c r="AG896" i="1"/>
  <c r="AG897" i="1"/>
  <c r="AG898" i="1"/>
  <c r="AG899" i="1"/>
  <c r="AH1516" i="1" s="1"/>
  <c r="AG900" i="1"/>
  <c r="AG901" i="1"/>
  <c r="AG902" i="1"/>
  <c r="AG903" i="1"/>
  <c r="AG904" i="1"/>
  <c r="AG905" i="1"/>
  <c r="AG906" i="1"/>
  <c r="AG907" i="1"/>
  <c r="AH1486" i="1" s="1"/>
  <c r="AG908" i="1"/>
  <c r="AG909" i="1"/>
  <c r="AG910" i="1"/>
  <c r="AG911" i="1"/>
  <c r="AG912" i="1"/>
  <c r="AG913" i="1"/>
  <c r="AG914" i="1"/>
  <c r="AG915" i="1"/>
  <c r="AH1469" i="1" s="1"/>
  <c r="AG916" i="1"/>
  <c r="AG917" i="1"/>
  <c r="AG918" i="1"/>
  <c r="AG919" i="1"/>
  <c r="AG920" i="1"/>
  <c r="AG921" i="1"/>
  <c r="AG922" i="1"/>
  <c r="AG923" i="1"/>
  <c r="AG924" i="1"/>
  <c r="AG925" i="1"/>
  <c r="AG926" i="1"/>
  <c r="AG927" i="1"/>
  <c r="AG928" i="1"/>
  <c r="AG929" i="1"/>
  <c r="AG930" i="1"/>
  <c r="AG931" i="1"/>
  <c r="AG932" i="1"/>
  <c r="AG933" i="1"/>
  <c r="AG934" i="1"/>
  <c r="AG935" i="1"/>
  <c r="AG936" i="1"/>
  <c r="AG937" i="1"/>
  <c r="AG938" i="1"/>
  <c r="AG939" i="1"/>
  <c r="AH1490" i="1" s="1"/>
  <c r="AG940" i="1"/>
  <c r="AG941" i="1"/>
  <c r="AG942" i="1"/>
  <c r="AG943" i="1"/>
  <c r="AG944" i="1"/>
  <c r="AG945" i="1"/>
  <c r="AG946" i="1"/>
  <c r="AG947" i="1"/>
  <c r="AH1482" i="1" s="1"/>
  <c r="AG948" i="1"/>
  <c r="AG949" i="1"/>
  <c r="AG950" i="1"/>
  <c r="AG951" i="1"/>
  <c r="AG952" i="1"/>
  <c r="AG953" i="1"/>
  <c r="AG954" i="1"/>
  <c r="AG955" i="1"/>
  <c r="AG956" i="1"/>
  <c r="AG957" i="1"/>
  <c r="AG958" i="1"/>
  <c r="AG959" i="1"/>
  <c r="AG960" i="1"/>
  <c r="AG961" i="1"/>
  <c r="AG962" i="1"/>
  <c r="AG963" i="1"/>
  <c r="AG964" i="1"/>
  <c r="AG965" i="1"/>
  <c r="AG966" i="1"/>
  <c r="AG967" i="1"/>
  <c r="AG968" i="1"/>
  <c r="AG969" i="1"/>
  <c r="AG970" i="1"/>
  <c r="AG971" i="1"/>
  <c r="AH1527" i="1" s="1"/>
  <c r="AG972" i="1"/>
  <c r="AG973" i="1"/>
  <c r="AG974" i="1"/>
  <c r="AG975" i="1"/>
  <c r="AG976" i="1"/>
  <c r="AG977" i="1"/>
  <c r="AG978" i="1"/>
  <c r="AG979" i="1"/>
  <c r="AG980" i="1"/>
  <c r="AG981" i="1"/>
  <c r="AG982" i="1"/>
  <c r="AG983" i="1"/>
  <c r="AG984" i="1"/>
  <c r="AG985" i="1"/>
  <c r="AG986" i="1"/>
  <c r="AG987" i="1"/>
  <c r="AG988" i="1"/>
  <c r="AG989" i="1"/>
  <c r="AG990" i="1"/>
  <c r="AG991" i="1"/>
  <c r="AG992" i="1"/>
  <c r="AG993" i="1"/>
  <c r="AG994" i="1"/>
  <c r="AG995" i="1"/>
  <c r="AH1500" i="1" s="1"/>
  <c r="AG996" i="1"/>
  <c r="AG997" i="1"/>
  <c r="AG998" i="1"/>
  <c r="AG999" i="1"/>
  <c r="AG1000" i="1"/>
  <c r="AG1001" i="1"/>
  <c r="AG1002" i="1"/>
  <c r="AG1003" i="1"/>
  <c r="AH1389" i="1" s="1"/>
  <c r="AG1004" i="1"/>
  <c r="AG1005" i="1"/>
  <c r="AG1006" i="1"/>
  <c r="AG1007" i="1"/>
  <c r="AG1008" i="1"/>
  <c r="AG1009" i="1"/>
  <c r="AG1010" i="1"/>
  <c r="AG1011" i="1"/>
  <c r="AG1012" i="1"/>
  <c r="AG1013" i="1"/>
  <c r="AG1014" i="1"/>
  <c r="AG1015" i="1"/>
  <c r="AG1016" i="1"/>
  <c r="AG1017" i="1"/>
  <c r="AG1018" i="1"/>
  <c r="AG1019" i="1"/>
  <c r="AG1020" i="1"/>
  <c r="AG1021" i="1"/>
  <c r="AG1022" i="1"/>
  <c r="AG1023" i="1"/>
  <c r="AG1024" i="1"/>
  <c r="AG1025" i="1"/>
  <c r="AG1026" i="1"/>
  <c r="AG1027" i="1"/>
  <c r="AH1501" i="1" s="1"/>
  <c r="AG1028" i="1"/>
  <c r="AG1029" i="1"/>
  <c r="AG1030" i="1"/>
  <c r="AG1031" i="1"/>
  <c r="AG1032" i="1"/>
  <c r="AG1033" i="1"/>
  <c r="AG1034" i="1"/>
  <c r="AG1035" i="1"/>
  <c r="AG1036" i="1"/>
  <c r="AG1037" i="1"/>
  <c r="AG1038" i="1"/>
  <c r="AG1039" i="1"/>
  <c r="AG1040" i="1"/>
  <c r="AG1041" i="1"/>
  <c r="AG1042" i="1"/>
  <c r="AG1043" i="1"/>
  <c r="AH1538" i="1" s="1"/>
  <c r="AG1044" i="1"/>
  <c r="AG1045" i="1"/>
  <c r="AG1046" i="1"/>
  <c r="AG1047" i="1"/>
  <c r="AG1048" i="1"/>
  <c r="AG1049" i="1"/>
  <c r="AG1050" i="1"/>
  <c r="AG1051" i="1"/>
  <c r="AG1052" i="1"/>
  <c r="AG1053" i="1"/>
  <c r="AG1054" i="1"/>
  <c r="AG1055" i="1"/>
  <c r="AG1056" i="1"/>
  <c r="AG1057" i="1"/>
  <c r="AG1058" i="1"/>
  <c r="AG1059" i="1"/>
  <c r="AG1060" i="1"/>
  <c r="AG1061" i="1"/>
  <c r="AG1062" i="1"/>
  <c r="AG1063" i="1"/>
  <c r="AG1064" i="1"/>
  <c r="AG1065" i="1"/>
  <c r="AG1066" i="1"/>
  <c r="AG1067" i="1"/>
  <c r="AG1068" i="1"/>
  <c r="AG1069" i="1"/>
  <c r="AG1070" i="1"/>
  <c r="AG1071" i="1"/>
  <c r="AG1072" i="1"/>
  <c r="AG1073" i="1"/>
  <c r="AG1074" i="1"/>
  <c r="AG1075" i="1"/>
  <c r="AG1076" i="1"/>
  <c r="AG1077" i="1"/>
  <c r="AG1078" i="1"/>
  <c r="AG1079" i="1"/>
  <c r="AG1080" i="1"/>
  <c r="AG1081" i="1"/>
  <c r="AG1082" i="1"/>
  <c r="AG1083" i="1"/>
  <c r="AG1084" i="1"/>
  <c r="AG1085" i="1"/>
  <c r="AG1086" i="1"/>
  <c r="AG1087" i="1"/>
  <c r="AG1088" i="1"/>
  <c r="AG1089" i="1"/>
  <c r="AG1090" i="1"/>
  <c r="AG1091" i="1"/>
  <c r="AG1092" i="1"/>
  <c r="AG1093" i="1"/>
  <c r="AG1094" i="1"/>
  <c r="AG1095" i="1"/>
  <c r="AG1096" i="1"/>
  <c r="AG1097" i="1"/>
  <c r="AG1098" i="1"/>
  <c r="AG1099" i="1"/>
  <c r="AH1514" i="1" s="1"/>
  <c r="AG1100" i="1"/>
  <c r="AG1101" i="1"/>
  <c r="AG1102" i="1"/>
  <c r="AG1103" i="1"/>
  <c r="AG1104" i="1"/>
  <c r="AG1105" i="1"/>
  <c r="AG1106" i="1"/>
  <c r="AG1107" i="1"/>
  <c r="AG1108" i="1"/>
  <c r="AG1109" i="1"/>
  <c r="AG1110" i="1"/>
  <c r="AG1111" i="1"/>
  <c r="AG1112" i="1"/>
  <c r="AG1113" i="1"/>
  <c r="AG1114" i="1"/>
  <c r="AG1115" i="1"/>
  <c r="AG1116" i="1"/>
  <c r="AG1117" i="1"/>
  <c r="AG1118" i="1"/>
  <c r="AG1119" i="1"/>
  <c r="AG1120" i="1"/>
  <c r="AG1121" i="1"/>
  <c r="AG1122" i="1"/>
  <c r="AG1123" i="1"/>
  <c r="AG1124" i="1"/>
  <c r="AG1125" i="1"/>
  <c r="AG1126" i="1"/>
  <c r="AG1127" i="1"/>
  <c r="AG1128" i="1"/>
  <c r="AG1129" i="1"/>
  <c r="AG1130" i="1"/>
  <c r="AG1131" i="1"/>
  <c r="AH1515" i="1" s="1"/>
  <c r="AG1132" i="1"/>
  <c r="AG1133" i="1"/>
  <c r="AG1134" i="1"/>
  <c r="AG1135" i="1"/>
  <c r="AG1136" i="1"/>
  <c r="AG1137" i="1"/>
  <c r="AG1138" i="1"/>
  <c r="AG1139" i="1"/>
  <c r="AH1547" i="1" s="1"/>
  <c r="AG1140" i="1"/>
  <c r="AG1141" i="1"/>
  <c r="AG1142" i="1"/>
  <c r="AG1143" i="1"/>
  <c r="AG1144" i="1"/>
  <c r="AG1145" i="1"/>
  <c r="AG1146" i="1"/>
  <c r="AG1147" i="1"/>
  <c r="AH1507" i="1" s="1"/>
  <c r="AG1148" i="1"/>
  <c r="AG1149" i="1"/>
  <c r="AG1150" i="1"/>
  <c r="AG1151" i="1"/>
  <c r="AG1152" i="1"/>
  <c r="AG1153" i="1"/>
  <c r="AG1154" i="1"/>
  <c r="AG1155" i="1"/>
  <c r="AG1156" i="1"/>
  <c r="AG1157" i="1"/>
  <c r="AG1158" i="1"/>
  <c r="AG1159" i="1"/>
  <c r="AG1160" i="1"/>
  <c r="AG1161" i="1"/>
  <c r="AG1162" i="1"/>
  <c r="AG1163" i="1"/>
  <c r="AH1403" i="1" s="1"/>
  <c r="AG1164" i="1"/>
  <c r="AG1165" i="1"/>
  <c r="AG1166" i="1"/>
  <c r="AG1167" i="1"/>
  <c r="AG1168" i="1"/>
  <c r="AG1169" i="1"/>
  <c r="AG1170" i="1"/>
  <c r="AG1171" i="1"/>
  <c r="AG1172" i="1"/>
  <c r="AG1173" i="1"/>
  <c r="AG1174" i="1"/>
  <c r="AG1175" i="1"/>
  <c r="AG1176" i="1"/>
  <c r="AG1177" i="1"/>
  <c r="AG1178" i="1"/>
  <c r="AG1179" i="1"/>
  <c r="AG1180" i="1"/>
  <c r="AG1181" i="1"/>
  <c r="AG1182" i="1"/>
  <c r="AG1183" i="1"/>
  <c r="AG1184" i="1"/>
  <c r="AG1185" i="1"/>
  <c r="AG1186" i="1"/>
  <c r="AG1187" i="1"/>
  <c r="AG1188" i="1"/>
  <c r="AG1189" i="1"/>
  <c r="AG1190" i="1"/>
  <c r="AG1191" i="1"/>
  <c r="AG1192" i="1"/>
  <c r="AG1193" i="1"/>
  <c r="AG1194" i="1"/>
  <c r="AG1195" i="1"/>
  <c r="AG1196" i="1"/>
  <c r="AG1197" i="1"/>
  <c r="AG1198" i="1"/>
  <c r="AG1199" i="1"/>
  <c r="AG1200" i="1"/>
  <c r="AG1201" i="1"/>
  <c r="AG1202" i="1"/>
  <c r="AG1203" i="1"/>
  <c r="AH1525" i="1" s="1"/>
  <c r="AG1204" i="1"/>
  <c r="AG1205" i="1"/>
  <c r="AG1206" i="1"/>
  <c r="AG1207" i="1"/>
  <c r="AG1208" i="1"/>
  <c r="AG1209" i="1"/>
  <c r="AG1210" i="1"/>
  <c r="AG1211" i="1"/>
  <c r="AH1508" i="1" s="1"/>
  <c r="AG1212" i="1"/>
  <c r="AG1213" i="1"/>
  <c r="AG1214" i="1"/>
  <c r="AG1215" i="1"/>
  <c r="AG1216" i="1"/>
  <c r="AG1217" i="1"/>
  <c r="AG1218" i="1"/>
  <c r="AG1219" i="1"/>
  <c r="AG1220" i="1"/>
  <c r="AG1221" i="1"/>
  <c r="AG1222" i="1"/>
  <c r="AG1223" i="1"/>
  <c r="AG1224" i="1"/>
  <c r="AG1225" i="1"/>
  <c r="AG1226" i="1"/>
  <c r="AG1227" i="1"/>
  <c r="AG1228" i="1"/>
  <c r="AG1229" i="1"/>
  <c r="AG1230" i="1"/>
  <c r="AG1231" i="1"/>
  <c r="AG1232" i="1"/>
  <c r="AG1233" i="1"/>
  <c r="AG1234" i="1"/>
  <c r="AG1235" i="1"/>
  <c r="AH1526" i="1" s="1"/>
  <c r="AG1236" i="1"/>
  <c r="AG1237" i="1"/>
  <c r="AG1238" i="1"/>
  <c r="AG1239" i="1"/>
  <c r="AG1240" i="1"/>
  <c r="AG1241" i="1"/>
  <c r="AG1242" i="1"/>
  <c r="AG1243" i="1"/>
  <c r="AG1244" i="1"/>
  <c r="AG1245" i="1"/>
  <c r="AG1246" i="1"/>
  <c r="AG1247" i="1"/>
  <c r="AG1248" i="1"/>
  <c r="AG1249" i="1"/>
  <c r="AG1250" i="1"/>
  <c r="AG1251" i="1"/>
  <c r="AG1252" i="1"/>
  <c r="AG1253" i="1"/>
  <c r="AG1254" i="1"/>
  <c r="AG1255" i="1"/>
  <c r="AG1256" i="1"/>
  <c r="AG1257" i="1"/>
  <c r="AG1258" i="1"/>
  <c r="AG1259" i="1"/>
  <c r="AH1518" i="1" s="1"/>
  <c r="AG1260" i="1"/>
  <c r="AG1261" i="1"/>
  <c r="AG1262" i="1"/>
  <c r="AG1263" i="1"/>
  <c r="AG1264" i="1"/>
  <c r="AG1265" i="1"/>
  <c r="AG1266" i="1"/>
  <c r="AG1267" i="1"/>
  <c r="AG1268" i="1"/>
  <c r="AG1269" i="1"/>
  <c r="AG1270" i="1"/>
  <c r="AG1271" i="1"/>
  <c r="AG1272" i="1"/>
  <c r="AG1273" i="1"/>
  <c r="AG1274" i="1"/>
  <c r="AG1275" i="1"/>
  <c r="AG1276" i="1"/>
  <c r="AG1277" i="1"/>
  <c r="AG1278" i="1"/>
  <c r="AG1279" i="1"/>
  <c r="AG1280" i="1"/>
  <c r="AG1281" i="1"/>
  <c r="AG1282" i="1"/>
  <c r="AG1283" i="1"/>
  <c r="AG1284" i="1"/>
  <c r="AG1285" i="1"/>
  <c r="AG1286" i="1"/>
  <c r="AG1287" i="1"/>
  <c r="AG1288" i="1"/>
  <c r="AG1289" i="1"/>
  <c r="AG1290" i="1"/>
  <c r="AG1291" i="1"/>
  <c r="AG1292" i="1"/>
  <c r="AG1293" i="1"/>
  <c r="AG1294" i="1"/>
  <c r="AG1295" i="1"/>
  <c r="AG1296" i="1"/>
  <c r="AG1297" i="1"/>
  <c r="AG1298" i="1"/>
  <c r="AG1299" i="1"/>
  <c r="AG1300" i="1"/>
  <c r="AG1301" i="1"/>
  <c r="AG1302" i="1"/>
  <c r="AG1303" i="1"/>
  <c r="AG1304" i="1"/>
  <c r="AG1305" i="1"/>
  <c r="AG1306" i="1"/>
  <c r="AG1307" i="1"/>
  <c r="AG1308" i="1"/>
  <c r="AG1309" i="1"/>
  <c r="AG1310" i="1"/>
  <c r="AG1311" i="1"/>
  <c r="AG1312" i="1"/>
  <c r="AG1313" i="1"/>
  <c r="AG1314" i="1"/>
  <c r="AG1315" i="1"/>
  <c r="AG1316" i="1"/>
  <c r="AG1317" i="1"/>
  <c r="AG1318" i="1"/>
  <c r="AG1319" i="1"/>
  <c r="AG1320" i="1"/>
  <c r="AG1321" i="1"/>
  <c r="AG1322" i="1"/>
  <c r="AG1323" i="1"/>
  <c r="AG1324" i="1"/>
  <c r="AG1325" i="1"/>
  <c r="AG1326" i="1"/>
  <c r="AG1327" i="1"/>
  <c r="AG1328" i="1"/>
  <c r="AG1329" i="1"/>
  <c r="AG1330" i="1"/>
  <c r="AG1331" i="1"/>
  <c r="AG1332" i="1"/>
  <c r="AG1333" i="1"/>
  <c r="AG1334" i="1"/>
  <c r="AG1335" i="1"/>
  <c r="AG1336" i="1"/>
  <c r="AG1337" i="1"/>
  <c r="AG1338" i="1"/>
  <c r="AG1339" i="1"/>
  <c r="AH1535" i="1" s="1"/>
  <c r="AG1340" i="1"/>
  <c r="AG1341" i="1"/>
  <c r="AG1342" i="1"/>
  <c r="AG1343" i="1"/>
  <c r="AG1344" i="1"/>
  <c r="AG1345" i="1"/>
  <c r="AG1346" i="1"/>
  <c r="AG1347" i="1"/>
  <c r="AH1565" i="1" s="1"/>
  <c r="AG1348" i="1"/>
  <c r="AG1349" i="1"/>
  <c r="AG1350" i="1"/>
  <c r="AG1351" i="1"/>
  <c r="AG1352" i="1"/>
  <c r="AG1353" i="1"/>
  <c r="AG1354" i="1"/>
  <c r="AG1355" i="1"/>
  <c r="AG1356" i="1"/>
  <c r="AG1357" i="1"/>
  <c r="AG1358" i="1"/>
  <c r="AG1359" i="1"/>
  <c r="AG1360" i="1"/>
  <c r="AG1361" i="1"/>
  <c r="AG1362" i="1"/>
  <c r="AG1363" i="1"/>
  <c r="AH1537" i="1" s="1"/>
  <c r="AG1364" i="1"/>
  <c r="AG1365" i="1"/>
  <c r="AG1366" i="1"/>
  <c r="AG1367" i="1"/>
  <c r="AG1368" i="1"/>
  <c r="AG1369" i="1"/>
  <c r="AG1370" i="1"/>
  <c r="AG1371" i="1"/>
  <c r="AG1372" i="1"/>
  <c r="AG1373" i="1"/>
  <c r="AG1374" i="1"/>
  <c r="AG1375" i="1"/>
  <c r="AG1376" i="1"/>
  <c r="AG1377" i="1"/>
  <c r="AG1378" i="1"/>
  <c r="AG1379" i="1"/>
  <c r="AG1380" i="1"/>
  <c r="AG1381" i="1"/>
  <c r="AG1382" i="1"/>
  <c r="AG1383" i="1"/>
  <c r="AG1384" i="1"/>
  <c r="AG1385" i="1"/>
  <c r="AG1386" i="1"/>
  <c r="AG1387" i="1"/>
  <c r="AG1388" i="1"/>
  <c r="AG1389" i="1"/>
  <c r="AG1390" i="1"/>
  <c r="AG1391" i="1"/>
  <c r="AG1392" i="1"/>
  <c r="AG1393" i="1"/>
  <c r="AG1394" i="1"/>
  <c r="AG1395" i="1"/>
  <c r="AG1396" i="1"/>
  <c r="AG1397" i="1"/>
  <c r="AG1398" i="1"/>
  <c r="AG1399" i="1"/>
  <c r="AG1400" i="1"/>
  <c r="AG1401" i="1"/>
  <c r="AG1402" i="1"/>
  <c r="AG1403" i="1"/>
  <c r="AH1531" i="1" s="1"/>
  <c r="AG1404" i="1"/>
  <c r="AG1405" i="1"/>
  <c r="AG1406" i="1"/>
  <c r="AG1407" i="1"/>
  <c r="AG1408" i="1"/>
  <c r="AG1409" i="1"/>
  <c r="AG1410" i="1"/>
  <c r="AG1411" i="1"/>
  <c r="AG1412" i="1"/>
  <c r="AG1413" i="1"/>
  <c r="AG1414" i="1"/>
  <c r="AG1415" i="1"/>
  <c r="AG1416" i="1"/>
  <c r="AG1417" i="1"/>
  <c r="AG1418" i="1"/>
  <c r="AG1419" i="1"/>
  <c r="AG1420" i="1"/>
  <c r="AG1421" i="1"/>
  <c r="AG1422" i="1"/>
  <c r="AG1423" i="1"/>
  <c r="AG1424" i="1"/>
  <c r="AG1425" i="1"/>
  <c r="AG1426" i="1"/>
  <c r="AG1427" i="1"/>
  <c r="AG1428" i="1"/>
  <c r="AG1429" i="1"/>
  <c r="AG1430" i="1"/>
  <c r="AG1431" i="1"/>
  <c r="AG1432" i="1"/>
  <c r="AG1433" i="1"/>
  <c r="AG1434" i="1"/>
  <c r="AG1435" i="1"/>
  <c r="AG1436" i="1"/>
  <c r="AG1437" i="1"/>
  <c r="AG1438" i="1"/>
  <c r="AG1439" i="1"/>
  <c r="AG1440" i="1"/>
  <c r="AG1441" i="1"/>
  <c r="AG1442" i="1"/>
  <c r="AG1443" i="1"/>
  <c r="AG1444" i="1"/>
  <c r="AG1445" i="1"/>
  <c r="AG1446" i="1"/>
  <c r="AG1447" i="1"/>
  <c r="AG1448" i="1"/>
  <c r="AG1449" i="1"/>
  <c r="AG1450" i="1"/>
  <c r="AG1451" i="1"/>
  <c r="AG1452" i="1"/>
  <c r="AG1453" i="1"/>
  <c r="AG1454" i="1"/>
  <c r="AG1455" i="1"/>
  <c r="AG1456" i="1"/>
  <c r="AG1457" i="1"/>
  <c r="AG1458" i="1"/>
  <c r="AG1459" i="1"/>
  <c r="AG1460" i="1"/>
  <c r="AG1461" i="1"/>
  <c r="AG1462" i="1"/>
  <c r="AG1463" i="1"/>
  <c r="AG1464" i="1"/>
  <c r="AG1465" i="1"/>
  <c r="AG1466" i="1"/>
  <c r="AG1467" i="1"/>
  <c r="AH1545" i="1" s="1"/>
  <c r="AG1468" i="1"/>
  <c r="AG1469" i="1"/>
  <c r="AG1470" i="1"/>
  <c r="AG1471" i="1"/>
  <c r="AG1472" i="1"/>
  <c r="AG1473" i="1"/>
  <c r="AG1474" i="1"/>
  <c r="AG1475" i="1"/>
  <c r="AG1476" i="1"/>
  <c r="AG1477" i="1"/>
  <c r="AG1478" i="1"/>
  <c r="AG1479" i="1"/>
  <c r="AG1480" i="1"/>
  <c r="AG1481" i="1"/>
  <c r="AG1482" i="1"/>
  <c r="AG1483" i="1"/>
  <c r="AG1484" i="1"/>
  <c r="AG1485" i="1"/>
  <c r="AG1486" i="1"/>
  <c r="AG1487" i="1"/>
  <c r="AG1488" i="1"/>
  <c r="AG1489" i="1"/>
  <c r="AG1490" i="1"/>
  <c r="AG1491" i="1"/>
  <c r="AG1492" i="1"/>
  <c r="AG1493" i="1"/>
  <c r="AG1494" i="1"/>
  <c r="AG1495" i="1"/>
  <c r="AG1496" i="1"/>
  <c r="AG1497" i="1"/>
  <c r="AG1498" i="1"/>
  <c r="AG1499" i="1"/>
  <c r="AG1500" i="1"/>
  <c r="AG1501" i="1"/>
  <c r="AG1502" i="1"/>
  <c r="AG1503" i="1"/>
  <c r="AG1504" i="1"/>
  <c r="AG1505" i="1"/>
  <c r="AG1506" i="1"/>
  <c r="AG1507" i="1"/>
  <c r="AH1546" i="1" s="1"/>
  <c r="AG1508" i="1"/>
  <c r="AG1509" i="1"/>
  <c r="AG1510" i="1"/>
  <c r="AG1511" i="1"/>
  <c r="AG1512" i="1"/>
  <c r="AG1513" i="1"/>
  <c r="AG1514" i="1"/>
  <c r="AG1515" i="1"/>
  <c r="AG1516" i="1"/>
  <c r="AG1517" i="1"/>
  <c r="AG1518" i="1"/>
  <c r="AG1519" i="1"/>
  <c r="AG1520" i="1"/>
  <c r="AG1521" i="1"/>
  <c r="AG1522" i="1"/>
  <c r="AG1523" i="1"/>
  <c r="AG1524" i="1"/>
  <c r="AG1525" i="1"/>
  <c r="AG1526" i="1"/>
  <c r="AG1527" i="1"/>
  <c r="AG1528" i="1"/>
  <c r="AG1529" i="1"/>
  <c r="AG1530" i="1"/>
  <c r="AG1531" i="1"/>
  <c r="AG1532" i="1"/>
  <c r="AG1533" i="1"/>
  <c r="AG1534" i="1"/>
  <c r="AG1535" i="1"/>
  <c r="AG1536" i="1"/>
  <c r="AG1537" i="1"/>
  <c r="AG1538" i="1"/>
  <c r="AG1539" i="1"/>
  <c r="AH1540" i="1" s="1"/>
  <c r="AG1540" i="1"/>
  <c r="AG1541" i="1"/>
  <c r="AG1542" i="1"/>
  <c r="AG1543" i="1"/>
  <c r="AG1544" i="1"/>
  <c r="AG1545" i="1"/>
  <c r="AG1546" i="1"/>
  <c r="AG1547" i="1"/>
  <c r="AG1548" i="1"/>
  <c r="AG1549" i="1"/>
  <c r="AG1550" i="1"/>
  <c r="AG1551" i="1"/>
  <c r="AG1552" i="1"/>
  <c r="AG1553" i="1"/>
  <c r="AG1554" i="1"/>
  <c r="AG1555" i="1"/>
  <c r="AG1556" i="1"/>
  <c r="AG1557" i="1"/>
  <c r="AG1558" i="1"/>
  <c r="AG1559" i="1"/>
  <c r="AG1560" i="1"/>
  <c r="AG1561" i="1"/>
  <c r="AG1562" i="1"/>
  <c r="AG1563" i="1"/>
  <c r="AG1564" i="1"/>
  <c r="AG1565" i="1"/>
  <c r="AG1566" i="1"/>
  <c r="AG1567" i="1"/>
  <c r="AG1568" i="1"/>
  <c r="AG1569" i="1"/>
  <c r="AG1570" i="1"/>
  <c r="AG1571" i="1"/>
  <c r="AG1572" i="1"/>
  <c r="AG1573" i="1"/>
  <c r="AG1574" i="1"/>
  <c r="AG1575" i="1"/>
  <c r="AG1576" i="1"/>
  <c r="AG1577" i="1"/>
  <c r="AG1578" i="1"/>
  <c r="AG1579" i="1"/>
  <c r="AG1580" i="1"/>
  <c r="AG1581" i="1"/>
  <c r="AG1582" i="1"/>
  <c r="AG1583" i="1"/>
  <c r="AG1584" i="1"/>
  <c r="AG1585" i="1"/>
  <c r="AG1586" i="1"/>
  <c r="AG1587" i="1"/>
  <c r="AG1588" i="1"/>
  <c r="AG1589" i="1"/>
  <c r="AG1590" i="1"/>
  <c r="AG1591" i="1"/>
  <c r="AG1592" i="1"/>
  <c r="AG1593" i="1"/>
  <c r="AG1594" i="1"/>
  <c r="AG1595" i="1"/>
  <c r="AG1596" i="1"/>
  <c r="AG1597" i="1"/>
  <c r="AG1598" i="1"/>
  <c r="AG1599" i="1"/>
  <c r="AG1600" i="1"/>
  <c r="AG1601" i="1"/>
  <c r="AG1602" i="1"/>
  <c r="AG1603" i="1"/>
  <c r="AG1604" i="1"/>
  <c r="AG1605" i="1"/>
  <c r="AG1606" i="1"/>
  <c r="AG1607" i="1"/>
  <c r="AG1608" i="1"/>
  <c r="AG1609" i="1"/>
  <c r="AG1610" i="1"/>
  <c r="AG1611" i="1"/>
  <c r="AG1612" i="1"/>
  <c r="AG1613" i="1"/>
  <c r="AG1614" i="1"/>
  <c r="AG1615" i="1"/>
  <c r="AG1616" i="1"/>
  <c r="AG1617" i="1"/>
  <c r="AG1618" i="1"/>
  <c r="AG1619" i="1"/>
  <c r="AG1620" i="1"/>
  <c r="AG1621" i="1"/>
  <c r="AG1622" i="1"/>
  <c r="AG1623" i="1"/>
  <c r="AG1624" i="1"/>
  <c r="AG1625" i="1"/>
  <c r="AG1626" i="1"/>
  <c r="AG1627" i="1"/>
  <c r="AG1628" i="1"/>
  <c r="AG1629" i="1"/>
  <c r="AG1630" i="1"/>
  <c r="AG1631" i="1"/>
  <c r="AG1632" i="1"/>
  <c r="AG1633" i="1"/>
  <c r="AG1634" i="1"/>
  <c r="AG1635" i="1"/>
  <c r="AG1636" i="1"/>
  <c r="AG1637" i="1"/>
  <c r="AG1638" i="1"/>
  <c r="AG1639" i="1"/>
  <c r="AG1640" i="1"/>
  <c r="AG1641" i="1"/>
  <c r="AG1642" i="1"/>
  <c r="AG1643" i="1"/>
  <c r="AG1644" i="1"/>
  <c r="AG4" i="1"/>
  <c r="AI5" i="1"/>
  <c r="AI6" i="1"/>
  <c r="AI7" i="1"/>
  <c r="AI8" i="1"/>
  <c r="AI9" i="1"/>
  <c r="AI10" i="1"/>
  <c r="AI11" i="1"/>
  <c r="AJ458" i="1" s="1"/>
  <c r="AI12" i="1"/>
  <c r="AI13" i="1"/>
  <c r="AI14" i="1"/>
  <c r="AI15" i="1"/>
  <c r="AI16" i="1"/>
  <c r="AI17" i="1"/>
  <c r="AI18" i="1"/>
  <c r="AI19" i="1"/>
  <c r="AI20" i="1"/>
  <c r="AI21" i="1"/>
  <c r="AI22" i="1"/>
  <c r="AI23" i="1"/>
  <c r="AI24" i="1"/>
  <c r="AI25" i="1"/>
  <c r="AI26" i="1"/>
  <c r="AI27" i="1"/>
  <c r="AI28" i="1"/>
  <c r="AI29" i="1"/>
  <c r="AI30" i="1"/>
  <c r="AI31" i="1"/>
  <c r="AI32" i="1"/>
  <c r="AI33" i="1"/>
  <c r="AI34" i="1"/>
  <c r="AI35" i="1"/>
  <c r="AJ1518" i="1" s="1"/>
  <c r="AI36" i="1"/>
  <c r="AI37" i="1"/>
  <c r="AI38" i="1"/>
  <c r="AI39" i="1"/>
  <c r="AI40" i="1"/>
  <c r="AI41" i="1"/>
  <c r="AI42" i="1"/>
  <c r="AI43" i="1"/>
  <c r="AI44" i="1"/>
  <c r="AI45" i="1"/>
  <c r="AI46" i="1"/>
  <c r="AI47" i="1"/>
  <c r="AI48" i="1"/>
  <c r="AI49" i="1"/>
  <c r="AI50" i="1"/>
  <c r="AI51" i="1"/>
  <c r="AJ1534" i="1" s="1"/>
  <c r="AI52" i="1"/>
  <c r="AI53" i="1"/>
  <c r="AI54" i="1"/>
  <c r="AI55" i="1"/>
  <c r="AI56" i="1"/>
  <c r="AI57" i="1"/>
  <c r="AI58" i="1"/>
  <c r="AI59" i="1"/>
  <c r="AI60" i="1"/>
  <c r="AI61" i="1"/>
  <c r="AI62" i="1"/>
  <c r="AI63" i="1"/>
  <c r="AI64" i="1"/>
  <c r="AI65" i="1"/>
  <c r="AI66" i="1"/>
  <c r="AI67" i="1"/>
  <c r="AI68" i="1"/>
  <c r="AI69" i="1"/>
  <c r="AI70" i="1"/>
  <c r="AI71" i="1"/>
  <c r="AI72" i="1"/>
  <c r="AI73" i="1"/>
  <c r="AI74" i="1"/>
  <c r="AI75" i="1"/>
  <c r="AI76" i="1"/>
  <c r="AI77" i="1"/>
  <c r="AI78" i="1"/>
  <c r="AI79" i="1"/>
  <c r="AI80" i="1"/>
  <c r="AI81" i="1"/>
  <c r="AI82" i="1"/>
  <c r="AI83" i="1"/>
  <c r="AI84" i="1"/>
  <c r="AI85" i="1"/>
  <c r="AI86" i="1"/>
  <c r="AI87" i="1"/>
  <c r="AI88" i="1"/>
  <c r="AI89" i="1"/>
  <c r="AI90" i="1"/>
  <c r="AI91" i="1"/>
  <c r="AI92" i="1"/>
  <c r="AI93" i="1"/>
  <c r="AI94" i="1"/>
  <c r="AI95" i="1"/>
  <c r="AI96" i="1"/>
  <c r="AI97" i="1"/>
  <c r="AI98" i="1"/>
  <c r="AI99" i="1"/>
  <c r="AI100" i="1"/>
  <c r="AI101" i="1"/>
  <c r="AI102" i="1"/>
  <c r="AI103" i="1"/>
  <c r="AI104" i="1"/>
  <c r="AI105" i="1"/>
  <c r="AI106" i="1"/>
  <c r="AI107" i="1"/>
  <c r="AI108" i="1"/>
  <c r="AI109" i="1"/>
  <c r="AI110" i="1"/>
  <c r="AI111" i="1"/>
  <c r="AI112" i="1"/>
  <c r="AI113" i="1"/>
  <c r="AI114" i="1"/>
  <c r="AI115" i="1"/>
  <c r="AI116" i="1"/>
  <c r="AI117" i="1"/>
  <c r="AI118" i="1"/>
  <c r="AI119" i="1"/>
  <c r="AI120" i="1"/>
  <c r="AI121" i="1"/>
  <c r="AI122" i="1"/>
  <c r="AI123" i="1"/>
  <c r="AI124" i="1"/>
  <c r="AI125" i="1"/>
  <c r="AI126" i="1"/>
  <c r="AI127" i="1"/>
  <c r="AI128" i="1"/>
  <c r="AI129" i="1"/>
  <c r="AI130" i="1"/>
  <c r="AI131" i="1"/>
  <c r="AI132" i="1"/>
  <c r="AI133" i="1"/>
  <c r="AI134" i="1"/>
  <c r="AI135" i="1"/>
  <c r="AI136" i="1"/>
  <c r="AI137" i="1"/>
  <c r="AI138" i="1"/>
  <c r="AI139" i="1"/>
  <c r="AI140" i="1"/>
  <c r="AI141" i="1"/>
  <c r="AI142" i="1"/>
  <c r="AI143" i="1"/>
  <c r="AI144" i="1"/>
  <c r="AI145" i="1"/>
  <c r="AI146" i="1"/>
  <c r="AI147" i="1"/>
  <c r="AI148" i="1"/>
  <c r="AI149" i="1"/>
  <c r="AI150" i="1"/>
  <c r="AI151" i="1"/>
  <c r="AI152" i="1"/>
  <c r="AI153" i="1"/>
  <c r="AI154" i="1"/>
  <c r="AI155" i="1"/>
  <c r="AI156" i="1"/>
  <c r="AI157" i="1"/>
  <c r="AI158" i="1"/>
  <c r="AI159" i="1"/>
  <c r="AI160" i="1"/>
  <c r="AI161" i="1"/>
  <c r="AI162" i="1"/>
  <c r="AI163" i="1"/>
  <c r="AI164" i="1"/>
  <c r="AI165" i="1"/>
  <c r="AI166" i="1"/>
  <c r="AI167" i="1"/>
  <c r="AI168" i="1"/>
  <c r="AI169" i="1"/>
  <c r="AI170" i="1"/>
  <c r="AI171" i="1"/>
  <c r="AI172" i="1"/>
  <c r="AI173" i="1"/>
  <c r="AI174" i="1"/>
  <c r="AI175" i="1"/>
  <c r="AI176" i="1"/>
  <c r="AI177" i="1"/>
  <c r="AI178" i="1"/>
  <c r="AI179" i="1"/>
  <c r="AI180" i="1"/>
  <c r="AI181" i="1"/>
  <c r="AI182" i="1"/>
  <c r="AI183" i="1"/>
  <c r="AI184" i="1"/>
  <c r="AI185" i="1"/>
  <c r="AI186" i="1"/>
  <c r="AI187" i="1"/>
  <c r="AI188" i="1"/>
  <c r="AI189" i="1"/>
  <c r="AI190" i="1"/>
  <c r="AI191" i="1"/>
  <c r="AI192" i="1"/>
  <c r="AI193" i="1"/>
  <c r="AI194" i="1"/>
  <c r="AI195" i="1"/>
  <c r="AI196" i="1"/>
  <c r="AI197" i="1"/>
  <c r="AI198" i="1"/>
  <c r="AI199" i="1"/>
  <c r="AI200" i="1"/>
  <c r="AI201" i="1"/>
  <c r="AI202" i="1"/>
  <c r="AI203" i="1"/>
  <c r="AI204" i="1"/>
  <c r="AI205" i="1"/>
  <c r="AI206" i="1"/>
  <c r="AI207" i="1"/>
  <c r="AI208" i="1"/>
  <c r="AI209" i="1"/>
  <c r="AI210" i="1"/>
  <c r="AI211" i="1"/>
  <c r="AI212" i="1"/>
  <c r="AI213" i="1"/>
  <c r="AI214" i="1"/>
  <c r="AI215" i="1"/>
  <c r="AI216" i="1"/>
  <c r="AI217" i="1"/>
  <c r="AI218" i="1"/>
  <c r="AI219" i="1"/>
  <c r="AI220" i="1"/>
  <c r="AI221" i="1"/>
  <c r="AI222" i="1"/>
  <c r="AI223" i="1"/>
  <c r="AI224" i="1"/>
  <c r="AI225" i="1"/>
  <c r="AI226" i="1"/>
  <c r="AI227" i="1"/>
  <c r="AI228" i="1"/>
  <c r="AI229" i="1"/>
  <c r="AI230" i="1"/>
  <c r="AI231" i="1"/>
  <c r="AI232" i="1"/>
  <c r="AI233" i="1"/>
  <c r="AI234" i="1"/>
  <c r="AI235" i="1"/>
  <c r="AI236" i="1"/>
  <c r="AI237" i="1"/>
  <c r="AI238" i="1"/>
  <c r="AI239" i="1"/>
  <c r="AI240" i="1"/>
  <c r="AI241" i="1"/>
  <c r="AI242" i="1"/>
  <c r="AI243" i="1"/>
  <c r="AI244" i="1"/>
  <c r="AI245" i="1"/>
  <c r="AI246" i="1"/>
  <c r="AI247" i="1"/>
  <c r="AI248" i="1"/>
  <c r="AI249" i="1"/>
  <c r="AI250" i="1"/>
  <c r="AI251" i="1"/>
  <c r="AI252" i="1"/>
  <c r="AI253" i="1"/>
  <c r="AI254" i="1"/>
  <c r="AI255" i="1"/>
  <c r="AI256" i="1"/>
  <c r="AI257" i="1"/>
  <c r="AI258" i="1"/>
  <c r="AI259" i="1"/>
  <c r="AI260" i="1"/>
  <c r="AI261" i="1"/>
  <c r="AI262" i="1"/>
  <c r="AI263" i="1"/>
  <c r="AI264" i="1"/>
  <c r="AI265" i="1"/>
  <c r="AI266" i="1"/>
  <c r="AI267" i="1"/>
  <c r="AI268" i="1"/>
  <c r="AI269" i="1"/>
  <c r="AI270" i="1"/>
  <c r="AI271" i="1"/>
  <c r="AI272" i="1"/>
  <c r="AI273" i="1"/>
  <c r="AI274" i="1"/>
  <c r="AI275" i="1"/>
  <c r="AI276" i="1"/>
  <c r="AI277" i="1"/>
  <c r="AI278" i="1"/>
  <c r="AI279" i="1"/>
  <c r="AI280" i="1"/>
  <c r="AI281" i="1"/>
  <c r="AI282" i="1"/>
  <c r="AI283" i="1"/>
  <c r="AI284" i="1"/>
  <c r="AI285" i="1"/>
  <c r="AI286" i="1"/>
  <c r="AI287" i="1"/>
  <c r="AI288" i="1"/>
  <c r="AI289" i="1"/>
  <c r="AI290" i="1"/>
  <c r="AI291" i="1"/>
  <c r="AI292" i="1"/>
  <c r="AI293" i="1"/>
  <c r="AI294" i="1"/>
  <c r="AI295" i="1"/>
  <c r="AI296" i="1"/>
  <c r="AI297" i="1"/>
  <c r="AI298" i="1"/>
  <c r="AI299" i="1"/>
  <c r="AI300" i="1"/>
  <c r="AI301" i="1"/>
  <c r="AI302" i="1"/>
  <c r="AI303" i="1"/>
  <c r="AI304" i="1"/>
  <c r="AI305" i="1"/>
  <c r="AI306" i="1"/>
  <c r="AI307" i="1"/>
  <c r="AI308" i="1"/>
  <c r="AI309" i="1"/>
  <c r="AI310" i="1"/>
  <c r="AI311" i="1"/>
  <c r="AI312" i="1"/>
  <c r="AI313" i="1"/>
  <c r="AI314" i="1"/>
  <c r="AI315" i="1"/>
  <c r="AI316" i="1"/>
  <c r="AI317" i="1"/>
  <c r="AI318" i="1"/>
  <c r="AI319" i="1"/>
  <c r="AI320" i="1"/>
  <c r="AI321" i="1"/>
  <c r="AI322" i="1"/>
  <c r="AI323" i="1"/>
  <c r="AI324" i="1"/>
  <c r="AI325" i="1"/>
  <c r="AI326" i="1"/>
  <c r="AI327" i="1"/>
  <c r="AI328" i="1"/>
  <c r="AI329" i="1"/>
  <c r="AI330" i="1"/>
  <c r="AI331" i="1"/>
  <c r="AI332" i="1"/>
  <c r="AI333" i="1"/>
  <c r="AI334" i="1"/>
  <c r="AI335" i="1"/>
  <c r="AI336" i="1"/>
  <c r="AI337" i="1"/>
  <c r="AI338" i="1"/>
  <c r="AI339" i="1"/>
  <c r="AI340" i="1"/>
  <c r="AI341" i="1"/>
  <c r="AI342" i="1"/>
  <c r="AI343" i="1"/>
  <c r="AI344" i="1"/>
  <c r="AI345" i="1"/>
  <c r="AI346" i="1"/>
  <c r="AI347" i="1"/>
  <c r="AI348" i="1"/>
  <c r="AI349" i="1"/>
  <c r="AI350" i="1"/>
  <c r="AI351" i="1"/>
  <c r="AI352" i="1"/>
  <c r="AI353" i="1"/>
  <c r="AI354" i="1"/>
  <c r="AI355" i="1"/>
  <c r="AI356" i="1"/>
  <c r="AI357" i="1"/>
  <c r="AI358" i="1"/>
  <c r="AI359" i="1"/>
  <c r="AI360" i="1"/>
  <c r="AI361" i="1"/>
  <c r="AI362" i="1"/>
  <c r="AI363" i="1"/>
  <c r="AI364" i="1"/>
  <c r="AI365" i="1"/>
  <c r="AI366" i="1"/>
  <c r="AI367" i="1"/>
  <c r="AI368" i="1"/>
  <c r="AI369" i="1"/>
  <c r="AI370" i="1"/>
  <c r="AI371" i="1"/>
  <c r="AI372" i="1"/>
  <c r="AI373" i="1"/>
  <c r="AI374" i="1"/>
  <c r="AI375" i="1"/>
  <c r="AI376" i="1"/>
  <c r="AI377" i="1"/>
  <c r="AI378" i="1"/>
  <c r="AI379" i="1"/>
  <c r="AI380" i="1"/>
  <c r="AI381" i="1"/>
  <c r="AI382" i="1"/>
  <c r="AI383" i="1"/>
  <c r="AI384" i="1"/>
  <c r="AI385" i="1"/>
  <c r="AI386" i="1"/>
  <c r="AI387" i="1"/>
  <c r="AI388" i="1"/>
  <c r="AI389" i="1"/>
  <c r="AI390" i="1"/>
  <c r="AI391" i="1"/>
  <c r="AI392" i="1"/>
  <c r="AI393" i="1"/>
  <c r="AI394" i="1"/>
  <c r="AI395" i="1"/>
  <c r="AI396" i="1"/>
  <c r="AI397" i="1"/>
  <c r="AI398" i="1"/>
  <c r="AI399" i="1"/>
  <c r="AI400" i="1"/>
  <c r="AI401" i="1"/>
  <c r="AI402" i="1"/>
  <c r="AI403" i="1"/>
  <c r="AI404" i="1"/>
  <c r="AI405" i="1"/>
  <c r="AI406" i="1"/>
  <c r="AI407" i="1"/>
  <c r="AI408" i="1"/>
  <c r="AI409" i="1"/>
  <c r="AI410" i="1"/>
  <c r="AI411" i="1"/>
  <c r="AI412" i="1"/>
  <c r="AI413" i="1"/>
  <c r="AI414" i="1"/>
  <c r="AI415" i="1"/>
  <c r="AI416" i="1"/>
  <c r="AI417" i="1"/>
  <c r="AI418" i="1"/>
  <c r="AI419" i="1"/>
  <c r="AI420" i="1"/>
  <c r="AI421" i="1"/>
  <c r="AI422" i="1"/>
  <c r="AI423" i="1"/>
  <c r="AI424" i="1"/>
  <c r="AI425" i="1"/>
  <c r="AI426" i="1"/>
  <c r="AI427" i="1"/>
  <c r="AI428" i="1"/>
  <c r="AI429" i="1"/>
  <c r="AI430" i="1"/>
  <c r="AI431" i="1"/>
  <c r="AI432" i="1"/>
  <c r="AI433" i="1"/>
  <c r="AI434" i="1"/>
  <c r="AI435" i="1"/>
  <c r="AI436" i="1"/>
  <c r="AI437" i="1"/>
  <c r="AI438" i="1"/>
  <c r="AI439" i="1"/>
  <c r="AI440" i="1"/>
  <c r="AI441" i="1"/>
  <c r="AI442" i="1"/>
  <c r="AI443" i="1"/>
  <c r="AI444" i="1"/>
  <c r="AI445" i="1"/>
  <c r="AI446" i="1"/>
  <c r="AI447" i="1"/>
  <c r="AI448" i="1"/>
  <c r="AI449" i="1"/>
  <c r="AI450" i="1"/>
  <c r="AI451" i="1"/>
  <c r="AI452" i="1"/>
  <c r="AI453" i="1"/>
  <c r="AI454" i="1"/>
  <c r="AI455" i="1"/>
  <c r="AI456" i="1"/>
  <c r="AI457" i="1"/>
  <c r="AI458" i="1"/>
  <c r="AI459" i="1"/>
  <c r="AI460" i="1"/>
  <c r="AI461" i="1"/>
  <c r="AI462" i="1"/>
  <c r="AI463" i="1"/>
  <c r="AI464" i="1"/>
  <c r="AI465" i="1"/>
  <c r="AI466" i="1"/>
  <c r="AI467" i="1"/>
  <c r="AI468" i="1"/>
  <c r="AI469" i="1"/>
  <c r="AI470" i="1"/>
  <c r="AI471" i="1"/>
  <c r="AI472" i="1"/>
  <c r="AI473" i="1"/>
  <c r="AI474" i="1"/>
  <c r="AI475" i="1"/>
  <c r="AI476" i="1"/>
  <c r="AI477" i="1"/>
  <c r="AI478" i="1"/>
  <c r="AI479" i="1"/>
  <c r="AI480" i="1"/>
  <c r="AI481" i="1"/>
  <c r="AI482" i="1"/>
  <c r="AI483" i="1"/>
  <c r="AI484" i="1"/>
  <c r="AI485" i="1"/>
  <c r="AI486" i="1"/>
  <c r="AI487" i="1"/>
  <c r="AI488" i="1"/>
  <c r="AI489" i="1"/>
  <c r="AI490" i="1"/>
  <c r="AI491" i="1"/>
  <c r="AI492" i="1"/>
  <c r="AI493" i="1"/>
  <c r="AI494" i="1"/>
  <c r="AI495" i="1"/>
  <c r="AI496" i="1"/>
  <c r="AI497" i="1"/>
  <c r="AI498" i="1"/>
  <c r="AI499" i="1"/>
  <c r="AI500" i="1"/>
  <c r="AI501" i="1"/>
  <c r="AI502" i="1"/>
  <c r="AI503" i="1"/>
  <c r="AI504" i="1"/>
  <c r="AI505" i="1"/>
  <c r="AI506" i="1"/>
  <c r="AI507" i="1"/>
  <c r="AI508" i="1"/>
  <c r="AI509" i="1"/>
  <c r="AI510" i="1"/>
  <c r="AI511" i="1"/>
  <c r="AI512" i="1"/>
  <c r="AI513" i="1"/>
  <c r="AI514" i="1"/>
  <c r="AI515" i="1"/>
  <c r="AI516" i="1"/>
  <c r="AI517" i="1"/>
  <c r="AI518" i="1"/>
  <c r="AI519" i="1"/>
  <c r="AI520" i="1"/>
  <c r="AI521" i="1"/>
  <c r="AI522" i="1"/>
  <c r="AI523" i="1"/>
  <c r="AI524" i="1"/>
  <c r="AI525" i="1"/>
  <c r="AI526" i="1"/>
  <c r="AI527" i="1"/>
  <c r="AI528" i="1"/>
  <c r="AI529" i="1"/>
  <c r="AI530" i="1"/>
  <c r="AI531" i="1"/>
  <c r="AI532" i="1"/>
  <c r="AI533" i="1"/>
  <c r="AI534" i="1"/>
  <c r="AI535" i="1"/>
  <c r="AI536" i="1"/>
  <c r="AI537" i="1"/>
  <c r="AI538" i="1"/>
  <c r="AI539" i="1"/>
  <c r="AI540" i="1"/>
  <c r="AI541" i="1"/>
  <c r="AI542" i="1"/>
  <c r="AI543" i="1"/>
  <c r="AI544" i="1"/>
  <c r="AI545" i="1"/>
  <c r="AI546" i="1"/>
  <c r="AI547" i="1"/>
  <c r="AI548" i="1"/>
  <c r="AI549" i="1"/>
  <c r="AI550" i="1"/>
  <c r="AI551" i="1"/>
  <c r="AI552" i="1"/>
  <c r="AI553" i="1"/>
  <c r="AI554" i="1"/>
  <c r="AI555" i="1"/>
  <c r="AI556" i="1"/>
  <c r="AI557" i="1"/>
  <c r="AI558" i="1"/>
  <c r="AI559" i="1"/>
  <c r="AI560" i="1"/>
  <c r="AI561" i="1"/>
  <c r="AI562" i="1"/>
  <c r="AI563" i="1"/>
  <c r="AI564" i="1"/>
  <c r="AI565" i="1"/>
  <c r="AI566" i="1"/>
  <c r="AI567" i="1"/>
  <c r="AI568" i="1"/>
  <c r="AI569" i="1"/>
  <c r="AI570" i="1"/>
  <c r="AI571" i="1"/>
  <c r="AI572" i="1"/>
  <c r="AI573" i="1"/>
  <c r="AI574" i="1"/>
  <c r="AI575" i="1"/>
  <c r="AI576" i="1"/>
  <c r="AI577" i="1"/>
  <c r="AI578" i="1"/>
  <c r="AI579" i="1"/>
  <c r="AI580" i="1"/>
  <c r="AI581" i="1"/>
  <c r="AI582" i="1"/>
  <c r="AI583" i="1"/>
  <c r="AI584" i="1"/>
  <c r="AI585" i="1"/>
  <c r="AI586" i="1"/>
  <c r="AI587" i="1"/>
  <c r="AI588" i="1"/>
  <c r="AI589" i="1"/>
  <c r="AI590" i="1"/>
  <c r="AI591" i="1"/>
  <c r="AI592" i="1"/>
  <c r="AI593" i="1"/>
  <c r="AI594" i="1"/>
  <c r="AI595" i="1"/>
  <c r="AI596" i="1"/>
  <c r="AI597" i="1"/>
  <c r="AI598" i="1"/>
  <c r="AI599" i="1"/>
  <c r="AI600" i="1"/>
  <c r="AI601" i="1"/>
  <c r="AI602" i="1"/>
  <c r="AI603" i="1"/>
  <c r="AI604" i="1"/>
  <c r="AI605" i="1"/>
  <c r="AI606" i="1"/>
  <c r="AI607" i="1"/>
  <c r="AI608" i="1"/>
  <c r="AI609" i="1"/>
  <c r="AI610" i="1"/>
  <c r="AI611" i="1"/>
  <c r="AI612" i="1"/>
  <c r="AI613" i="1"/>
  <c r="AI614" i="1"/>
  <c r="AI615" i="1"/>
  <c r="AI616" i="1"/>
  <c r="AI617" i="1"/>
  <c r="AI618" i="1"/>
  <c r="AI619" i="1"/>
  <c r="AI620" i="1"/>
  <c r="AI621" i="1"/>
  <c r="AI622" i="1"/>
  <c r="AI623" i="1"/>
  <c r="AI624" i="1"/>
  <c r="AI625" i="1"/>
  <c r="AI626" i="1"/>
  <c r="AI627" i="1"/>
  <c r="AI628" i="1"/>
  <c r="AI629" i="1"/>
  <c r="AI630" i="1"/>
  <c r="AI631" i="1"/>
  <c r="AI632" i="1"/>
  <c r="AI633" i="1"/>
  <c r="AI634" i="1"/>
  <c r="AI635" i="1"/>
  <c r="AI636" i="1"/>
  <c r="AI637" i="1"/>
  <c r="AI638" i="1"/>
  <c r="AI639" i="1"/>
  <c r="AI640" i="1"/>
  <c r="AI641" i="1"/>
  <c r="AI642" i="1"/>
  <c r="AI643" i="1"/>
  <c r="AI644" i="1"/>
  <c r="AI645" i="1"/>
  <c r="AI646" i="1"/>
  <c r="AI647" i="1"/>
  <c r="AI648" i="1"/>
  <c r="AI649" i="1"/>
  <c r="AI650" i="1"/>
  <c r="AI651" i="1"/>
  <c r="AI652" i="1"/>
  <c r="AI653" i="1"/>
  <c r="AI654" i="1"/>
  <c r="AI655" i="1"/>
  <c r="AI656" i="1"/>
  <c r="AI657" i="1"/>
  <c r="AI658" i="1"/>
  <c r="AI659" i="1"/>
  <c r="AI660" i="1"/>
  <c r="AI661" i="1"/>
  <c r="AI662" i="1"/>
  <c r="AI663" i="1"/>
  <c r="AI664" i="1"/>
  <c r="AI665" i="1"/>
  <c r="AI666" i="1"/>
  <c r="AI667" i="1"/>
  <c r="AI668" i="1"/>
  <c r="AI669" i="1"/>
  <c r="AI670" i="1"/>
  <c r="AI671" i="1"/>
  <c r="AI672" i="1"/>
  <c r="AI673" i="1"/>
  <c r="AI674" i="1"/>
  <c r="AI675" i="1"/>
  <c r="AI676" i="1"/>
  <c r="AI677" i="1"/>
  <c r="AI678" i="1"/>
  <c r="AI679" i="1"/>
  <c r="AI680" i="1"/>
  <c r="AI681" i="1"/>
  <c r="AI682" i="1"/>
  <c r="AI683" i="1"/>
  <c r="AI684" i="1"/>
  <c r="AI685" i="1"/>
  <c r="AI686" i="1"/>
  <c r="AI687" i="1"/>
  <c r="AI688" i="1"/>
  <c r="AI689" i="1"/>
  <c r="AI690" i="1"/>
  <c r="AI691" i="1"/>
  <c r="AI692" i="1"/>
  <c r="AI693" i="1"/>
  <c r="AI694" i="1"/>
  <c r="AI695" i="1"/>
  <c r="AI696" i="1"/>
  <c r="AI697" i="1"/>
  <c r="AI698" i="1"/>
  <c r="AI699" i="1"/>
  <c r="AI700" i="1"/>
  <c r="AI701" i="1"/>
  <c r="AI702" i="1"/>
  <c r="AI703" i="1"/>
  <c r="AI704" i="1"/>
  <c r="AI705" i="1"/>
  <c r="AI706" i="1"/>
  <c r="AI707" i="1"/>
  <c r="AI708" i="1"/>
  <c r="AI709" i="1"/>
  <c r="AI710" i="1"/>
  <c r="AI711" i="1"/>
  <c r="AI712" i="1"/>
  <c r="AI713" i="1"/>
  <c r="AI714" i="1"/>
  <c r="AI715" i="1"/>
  <c r="AI716" i="1"/>
  <c r="AI717" i="1"/>
  <c r="AI718" i="1"/>
  <c r="AI719" i="1"/>
  <c r="AI720" i="1"/>
  <c r="AI721" i="1"/>
  <c r="AI722" i="1"/>
  <c r="AI723" i="1"/>
  <c r="AI724" i="1"/>
  <c r="AI725" i="1"/>
  <c r="AI726" i="1"/>
  <c r="AI727" i="1"/>
  <c r="AI728" i="1"/>
  <c r="AI729" i="1"/>
  <c r="AI730" i="1"/>
  <c r="AI731" i="1"/>
  <c r="AI732" i="1"/>
  <c r="AI733" i="1"/>
  <c r="AI734" i="1"/>
  <c r="AI735" i="1"/>
  <c r="AI736" i="1"/>
  <c r="AI737" i="1"/>
  <c r="AI738" i="1"/>
  <c r="AI739" i="1"/>
  <c r="AI740" i="1"/>
  <c r="AI741" i="1"/>
  <c r="AI742" i="1"/>
  <c r="AI743" i="1"/>
  <c r="AI744" i="1"/>
  <c r="AI745" i="1"/>
  <c r="AI746" i="1"/>
  <c r="AI747" i="1"/>
  <c r="AI748" i="1"/>
  <c r="AI749" i="1"/>
  <c r="AI750" i="1"/>
  <c r="AI751" i="1"/>
  <c r="AI752" i="1"/>
  <c r="AI753" i="1"/>
  <c r="AI754" i="1"/>
  <c r="AI755" i="1"/>
  <c r="AI756" i="1"/>
  <c r="AI757" i="1"/>
  <c r="AI758" i="1"/>
  <c r="AI759" i="1"/>
  <c r="AI760" i="1"/>
  <c r="AI761" i="1"/>
  <c r="AI762" i="1"/>
  <c r="AI763" i="1"/>
  <c r="AI764" i="1"/>
  <c r="AI765" i="1"/>
  <c r="AI766" i="1"/>
  <c r="AI767" i="1"/>
  <c r="AI768" i="1"/>
  <c r="AI769" i="1"/>
  <c r="AI770" i="1"/>
  <c r="AI771" i="1"/>
  <c r="AI772" i="1"/>
  <c r="AI773" i="1"/>
  <c r="AI774" i="1"/>
  <c r="AI775" i="1"/>
  <c r="AI776" i="1"/>
  <c r="AI777" i="1"/>
  <c r="AI778" i="1"/>
  <c r="AI779" i="1"/>
  <c r="AI780" i="1"/>
  <c r="AI781" i="1"/>
  <c r="AI782" i="1"/>
  <c r="AI783" i="1"/>
  <c r="AI784" i="1"/>
  <c r="AI785" i="1"/>
  <c r="AI786" i="1"/>
  <c r="AI787" i="1"/>
  <c r="AI788" i="1"/>
  <c r="AI789" i="1"/>
  <c r="AI790" i="1"/>
  <c r="AI791" i="1"/>
  <c r="AI792" i="1"/>
  <c r="AI793" i="1"/>
  <c r="AI794" i="1"/>
  <c r="AI795" i="1"/>
  <c r="AI796" i="1"/>
  <c r="AI797" i="1"/>
  <c r="AI798" i="1"/>
  <c r="AI799" i="1"/>
  <c r="AI800" i="1"/>
  <c r="AI801" i="1"/>
  <c r="AI802" i="1"/>
  <c r="AI803" i="1"/>
  <c r="AI804" i="1"/>
  <c r="AI805" i="1"/>
  <c r="AI806" i="1"/>
  <c r="AI807" i="1"/>
  <c r="AI808" i="1"/>
  <c r="AI809" i="1"/>
  <c r="AI810" i="1"/>
  <c r="AI811" i="1"/>
  <c r="AI812" i="1"/>
  <c r="AI813" i="1"/>
  <c r="AI814" i="1"/>
  <c r="AI815" i="1"/>
  <c r="AI816" i="1"/>
  <c r="AI817" i="1"/>
  <c r="AI818" i="1"/>
  <c r="AI819" i="1"/>
  <c r="AI820" i="1"/>
  <c r="AI821" i="1"/>
  <c r="AI822" i="1"/>
  <c r="AI823" i="1"/>
  <c r="AI824" i="1"/>
  <c r="AI825" i="1"/>
  <c r="AI826" i="1"/>
  <c r="AI827" i="1"/>
  <c r="AI828" i="1"/>
  <c r="AI829" i="1"/>
  <c r="AI830" i="1"/>
  <c r="AI831" i="1"/>
  <c r="AI832" i="1"/>
  <c r="AI833" i="1"/>
  <c r="AI834" i="1"/>
  <c r="AI835" i="1"/>
  <c r="AI836" i="1"/>
  <c r="AI837" i="1"/>
  <c r="AI838" i="1"/>
  <c r="AI839" i="1"/>
  <c r="AI840" i="1"/>
  <c r="AI841" i="1"/>
  <c r="AI842" i="1"/>
  <c r="AI843" i="1"/>
  <c r="AI844" i="1"/>
  <c r="AI845" i="1"/>
  <c r="AI846" i="1"/>
  <c r="AI847" i="1"/>
  <c r="AI848" i="1"/>
  <c r="AI849" i="1"/>
  <c r="AI850" i="1"/>
  <c r="AI851" i="1"/>
  <c r="AI852" i="1"/>
  <c r="AI853" i="1"/>
  <c r="AI854" i="1"/>
  <c r="AI855" i="1"/>
  <c r="AI856" i="1"/>
  <c r="AI857" i="1"/>
  <c r="AI858" i="1"/>
  <c r="AI859" i="1"/>
  <c r="AI860" i="1"/>
  <c r="AI861" i="1"/>
  <c r="AI862" i="1"/>
  <c r="AI863" i="1"/>
  <c r="AI864" i="1"/>
  <c r="AI865" i="1"/>
  <c r="AI866" i="1"/>
  <c r="AI867" i="1"/>
  <c r="AI868" i="1"/>
  <c r="AI869" i="1"/>
  <c r="AI870" i="1"/>
  <c r="AI871" i="1"/>
  <c r="AI872" i="1"/>
  <c r="AI873" i="1"/>
  <c r="AI874" i="1"/>
  <c r="AI875" i="1"/>
  <c r="AI876" i="1"/>
  <c r="AI877" i="1"/>
  <c r="AI878" i="1"/>
  <c r="AI879" i="1"/>
  <c r="AI880" i="1"/>
  <c r="AI881" i="1"/>
  <c r="AI882" i="1"/>
  <c r="AI883" i="1"/>
  <c r="AI884" i="1"/>
  <c r="AI885" i="1"/>
  <c r="AI886" i="1"/>
  <c r="AI887" i="1"/>
  <c r="AI888" i="1"/>
  <c r="AI889" i="1"/>
  <c r="AI890" i="1"/>
  <c r="AI891" i="1"/>
  <c r="AI892" i="1"/>
  <c r="AI893" i="1"/>
  <c r="AI894" i="1"/>
  <c r="AI895" i="1"/>
  <c r="AI896" i="1"/>
  <c r="AI897" i="1"/>
  <c r="AI898" i="1"/>
  <c r="AI899" i="1"/>
  <c r="AI900" i="1"/>
  <c r="AI901" i="1"/>
  <c r="AI902" i="1"/>
  <c r="AI903" i="1"/>
  <c r="AI904" i="1"/>
  <c r="AI905" i="1"/>
  <c r="AI906" i="1"/>
  <c r="AI907" i="1"/>
  <c r="AI908" i="1"/>
  <c r="AI909" i="1"/>
  <c r="AI910" i="1"/>
  <c r="AI911" i="1"/>
  <c r="AI912" i="1"/>
  <c r="AI913" i="1"/>
  <c r="AI914" i="1"/>
  <c r="AI915" i="1"/>
  <c r="AI916" i="1"/>
  <c r="AI917" i="1"/>
  <c r="AI918" i="1"/>
  <c r="AI919" i="1"/>
  <c r="AI920" i="1"/>
  <c r="AI921" i="1"/>
  <c r="AI922" i="1"/>
  <c r="AI923" i="1"/>
  <c r="AI924" i="1"/>
  <c r="AI925" i="1"/>
  <c r="AI926" i="1"/>
  <c r="AI927" i="1"/>
  <c r="AI928" i="1"/>
  <c r="AI929" i="1"/>
  <c r="AI930" i="1"/>
  <c r="AI931" i="1"/>
  <c r="AI932" i="1"/>
  <c r="AI933" i="1"/>
  <c r="AI934" i="1"/>
  <c r="AI935" i="1"/>
  <c r="AI936" i="1"/>
  <c r="AI937" i="1"/>
  <c r="AI938" i="1"/>
  <c r="AI939" i="1"/>
  <c r="AI940" i="1"/>
  <c r="AI941" i="1"/>
  <c r="AI942" i="1"/>
  <c r="AI943" i="1"/>
  <c r="AI944" i="1"/>
  <c r="AI945" i="1"/>
  <c r="AI946" i="1"/>
  <c r="AI947" i="1"/>
  <c r="AI948" i="1"/>
  <c r="AI949" i="1"/>
  <c r="AI950" i="1"/>
  <c r="AI951" i="1"/>
  <c r="AI952" i="1"/>
  <c r="AI953" i="1"/>
  <c r="AI954" i="1"/>
  <c r="AI955" i="1"/>
  <c r="AI956" i="1"/>
  <c r="AI957" i="1"/>
  <c r="AI958" i="1"/>
  <c r="AI959" i="1"/>
  <c r="AI960" i="1"/>
  <c r="AI961" i="1"/>
  <c r="AI962" i="1"/>
  <c r="AI963" i="1"/>
  <c r="AI964" i="1"/>
  <c r="AI965" i="1"/>
  <c r="AI966" i="1"/>
  <c r="AI967" i="1"/>
  <c r="AI968" i="1"/>
  <c r="AI969" i="1"/>
  <c r="AI970" i="1"/>
  <c r="AI971" i="1"/>
  <c r="AI972" i="1"/>
  <c r="AI973" i="1"/>
  <c r="AI974" i="1"/>
  <c r="AI975" i="1"/>
  <c r="AI976" i="1"/>
  <c r="AI977" i="1"/>
  <c r="AI978" i="1"/>
  <c r="AI979" i="1"/>
  <c r="AI980" i="1"/>
  <c r="AI981" i="1"/>
  <c r="AI982" i="1"/>
  <c r="AI983" i="1"/>
  <c r="AI984" i="1"/>
  <c r="AI985" i="1"/>
  <c r="AI986" i="1"/>
  <c r="AI987" i="1"/>
  <c r="AI988" i="1"/>
  <c r="AI989" i="1"/>
  <c r="AI990" i="1"/>
  <c r="AI991" i="1"/>
  <c r="AI992" i="1"/>
  <c r="AI993" i="1"/>
  <c r="AI994" i="1"/>
  <c r="AI995" i="1"/>
  <c r="AI996" i="1"/>
  <c r="AI997" i="1"/>
  <c r="AI998" i="1"/>
  <c r="AI999" i="1"/>
  <c r="AI1000" i="1"/>
  <c r="AI1001" i="1"/>
  <c r="AI1002" i="1"/>
  <c r="AI1003" i="1"/>
  <c r="AI1004" i="1"/>
  <c r="AI1005" i="1"/>
  <c r="AI1006" i="1"/>
  <c r="AI1007" i="1"/>
  <c r="AI1008" i="1"/>
  <c r="AI1009" i="1"/>
  <c r="AI1010" i="1"/>
  <c r="AI1011" i="1"/>
  <c r="AI1012" i="1"/>
  <c r="AI1013" i="1"/>
  <c r="AI1014" i="1"/>
  <c r="AI1015" i="1"/>
  <c r="AI1016" i="1"/>
  <c r="AI1017" i="1"/>
  <c r="AI1018" i="1"/>
  <c r="AI1019" i="1"/>
  <c r="AI1020" i="1"/>
  <c r="AI1021" i="1"/>
  <c r="AI1022" i="1"/>
  <c r="AI1023" i="1"/>
  <c r="AI1024" i="1"/>
  <c r="AI1025" i="1"/>
  <c r="AI1026" i="1"/>
  <c r="AI1027" i="1"/>
  <c r="AI1028" i="1"/>
  <c r="AI1029" i="1"/>
  <c r="AI1030" i="1"/>
  <c r="AI1031" i="1"/>
  <c r="AI1032" i="1"/>
  <c r="AI1033" i="1"/>
  <c r="AI1034" i="1"/>
  <c r="AI1035" i="1"/>
  <c r="AI1036" i="1"/>
  <c r="AI1037" i="1"/>
  <c r="AI1038" i="1"/>
  <c r="AI1039" i="1"/>
  <c r="AI1040" i="1"/>
  <c r="AI1041" i="1"/>
  <c r="AI1042" i="1"/>
  <c r="AI1043" i="1"/>
  <c r="AI1044" i="1"/>
  <c r="AI1045" i="1"/>
  <c r="AI1046" i="1"/>
  <c r="AI1047" i="1"/>
  <c r="AI1048" i="1"/>
  <c r="AI1049" i="1"/>
  <c r="AI1050" i="1"/>
  <c r="AI1051" i="1"/>
  <c r="AI1052" i="1"/>
  <c r="AI1053" i="1"/>
  <c r="AI1054" i="1"/>
  <c r="AI1055" i="1"/>
  <c r="AI1056" i="1"/>
  <c r="AI1057" i="1"/>
  <c r="AI1058" i="1"/>
  <c r="AI1059" i="1"/>
  <c r="AI1060" i="1"/>
  <c r="AI1061" i="1"/>
  <c r="AI1062" i="1"/>
  <c r="AI1063" i="1"/>
  <c r="AI1064" i="1"/>
  <c r="AI1065" i="1"/>
  <c r="AI1066" i="1"/>
  <c r="AI1067" i="1"/>
  <c r="AI1068" i="1"/>
  <c r="AI1069" i="1"/>
  <c r="AI1070" i="1"/>
  <c r="AI1071" i="1"/>
  <c r="AI1072" i="1"/>
  <c r="AI1073" i="1"/>
  <c r="AI1074" i="1"/>
  <c r="AI1075" i="1"/>
  <c r="AI1076" i="1"/>
  <c r="AI1077" i="1"/>
  <c r="AI1078" i="1"/>
  <c r="AI1079" i="1"/>
  <c r="AI1080" i="1"/>
  <c r="AI1081" i="1"/>
  <c r="AI1082" i="1"/>
  <c r="AI1083" i="1"/>
  <c r="AI1084" i="1"/>
  <c r="AI1085" i="1"/>
  <c r="AI1086" i="1"/>
  <c r="AI1087" i="1"/>
  <c r="AI1088" i="1"/>
  <c r="AI1089" i="1"/>
  <c r="AI1090" i="1"/>
  <c r="AI1091" i="1"/>
  <c r="AI1092" i="1"/>
  <c r="AI1093" i="1"/>
  <c r="AI1094" i="1"/>
  <c r="AI1095" i="1"/>
  <c r="AI1096" i="1"/>
  <c r="AI1097" i="1"/>
  <c r="AI1098" i="1"/>
  <c r="AI1099" i="1"/>
  <c r="AI1100" i="1"/>
  <c r="AI1101" i="1"/>
  <c r="AI1102" i="1"/>
  <c r="AI1103" i="1"/>
  <c r="AI1104" i="1"/>
  <c r="AI1105" i="1"/>
  <c r="AI1106" i="1"/>
  <c r="AI1107" i="1"/>
  <c r="AI1108" i="1"/>
  <c r="AI1109" i="1"/>
  <c r="AI1110" i="1"/>
  <c r="AI1111" i="1"/>
  <c r="AI1112" i="1"/>
  <c r="AI1113" i="1"/>
  <c r="AI1114" i="1"/>
  <c r="AI1115" i="1"/>
  <c r="AI1116" i="1"/>
  <c r="AI1117" i="1"/>
  <c r="AI1118" i="1"/>
  <c r="AI1119" i="1"/>
  <c r="AI1120" i="1"/>
  <c r="AI1121" i="1"/>
  <c r="AI1122" i="1"/>
  <c r="AI1123" i="1"/>
  <c r="AI1124" i="1"/>
  <c r="AI1125" i="1"/>
  <c r="AI1126" i="1"/>
  <c r="AI1127" i="1"/>
  <c r="AI1128" i="1"/>
  <c r="AI1129" i="1"/>
  <c r="AI1130" i="1"/>
  <c r="AI1131" i="1"/>
  <c r="AI1132" i="1"/>
  <c r="AI1133" i="1"/>
  <c r="AI1134" i="1"/>
  <c r="AI1135" i="1"/>
  <c r="AI1136" i="1"/>
  <c r="AI1137" i="1"/>
  <c r="AI1138" i="1"/>
  <c r="AI1139" i="1"/>
  <c r="AI1140" i="1"/>
  <c r="AI1141" i="1"/>
  <c r="AI1142" i="1"/>
  <c r="AI1143" i="1"/>
  <c r="AI1144" i="1"/>
  <c r="AI1145" i="1"/>
  <c r="AI1146" i="1"/>
  <c r="AI1147" i="1"/>
  <c r="AI1148" i="1"/>
  <c r="AI1149" i="1"/>
  <c r="AI1150" i="1"/>
  <c r="AI1151" i="1"/>
  <c r="AI1152" i="1"/>
  <c r="AI1153" i="1"/>
  <c r="AI1154" i="1"/>
  <c r="AI1155" i="1"/>
  <c r="AI1156" i="1"/>
  <c r="AI1157" i="1"/>
  <c r="AI1158" i="1"/>
  <c r="AI1159" i="1"/>
  <c r="AI1160" i="1"/>
  <c r="AI1161" i="1"/>
  <c r="AI1162" i="1"/>
  <c r="AI1163" i="1"/>
  <c r="AI1164" i="1"/>
  <c r="AI1165" i="1"/>
  <c r="AI1166" i="1"/>
  <c r="AI1167" i="1"/>
  <c r="AI1168" i="1"/>
  <c r="AI1169" i="1"/>
  <c r="AI1170" i="1"/>
  <c r="AI1171" i="1"/>
  <c r="AI1172" i="1"/>
  <c r="AI1173" i="1"/>
  <c r="AI1174" i="1"/>
  <c r="AI1175" i="1"/>
  <c r="AI1176" i="1"/>
  <c r="AI1177" i="1"/>
  <c r="AI1178" i="1"/>
  <c r="AI1179" i="1"/>
  <c r="AI1180" i="1"/>
  <c r="AI1181" i="1"/>
  <c r="AI1182" i="1"/>
  <c r="AI1183" i="1"/>
  <c r="AI1184" i="1"/>
  <c r="AI1185" i="1"/>
  <c r="AI1186" i="1"/>
  <c r="AI1187" i="1"/>
  <c r="AI1188" i="1"/>
  <c r="AI1189" i="1"/>
  <c r="AI1190" i="1"/>
  <c r="AI1191" i="1"/>
  <c r="AI1192" i="1"/>
  <c r="AI1193" i="1"/>
  <c r="AI1194" i="1"/>
  <c r="AI1195" i="1"/>
  <c r="AI1196" i="1"/>
  <c r="AI1197" i="1"/>
  <c r="AI1198" i="1"/>
  <c r="AI1199" i="1"/>
  <c r="AI1200" i="1"/>
  <c r="AI1201" i="1"/>
  <c r="AI1202" i="1"/>
  <c r="AI1203" i="1"/>
  <c r="AI1204" i="1"/>
  <c r="AI1205" i="1"/>
  <c r="AI1206" i="1"/>
  <c r="AI1207" i="1"/>
  <c r="AI1208" i="1"/>
  <c r="AI1209" i="1"/>
  <c r="AI1210" i="1"/>
  <c r="AI1211" i="1"/>
  <c r="AI1212" i="1"/>
  <c r="AI1213" i="1"/>
  <c r="AI1214" i="1"/>
  <c r="AI1215" i="1"/>
  <c r="AI1216" i="1"/>
  <c r="AI1217" i="1"/>
  <c r="AI1218" i="1"/>
  <c r="AI1219" i="1"/>
  <c r="AI1220" i="1"/>
  <c r="AI1221" i="1"/>
  <c r="AI1222" i="1"/>
  <c r="AI1223" i="1"/>
  <c r="AI1224" i="1"/>
  <c r="AI1225" i="1"/>
  <c r="AI1226" i="1"/>
  <c r="AI1227" i="1"/>
  <c r="AI1228" i="1"/>
  <c r="AI1229" i="1"/>
  <c r="AI1230" i="1"/>
  <c r="AI1231" i="1"/>
  <c r="AI1232" i="1"/>
  <c r="AI1233" i="1"/>
  <c r="AI1234" i="1"/>
  <c r="AI1235" i="1"/>
  <c r="AI1236" i="1"/>
  <c r="AI1237" i="1"/>
  <c r="AI1238" i="1"/>
  <c r="AI1239" i="1"/>
  <c r="AI1240" i="1"/>
  <c r="AI1241" i="1"/>
  <c r="AI1242" i="1"/>
  <c r="AI1243" i="1"/>
  <c r="AI1244" i="1"/>
  <c r="AI1245" i="1"/>
  <c r="AI1246" i="1"/>
  <c r="AI1247" i="1"/>
  <c r="AI1248" i="1"/>
  <c r="AI1249" i="1"/>
  <c r="AI1250" i="1"/>
  <c r="AI1251" i="1"/>
  <c r="AI1252" i="1"/>
  <c r="AI1253" i="1"/>
  <c r="AI1254" i="1"/>
  <c r="AI1255" i="1"/>
  <c r="AI1256" i="1"/>
  <c r="AI1257" i="1"/>
  <c r="AI1258" i="1"/>
  <c r="AI1259" i="1"/>
  <c r="AI1260" i="1"/>
  <c r="AI1261" i="1"/>
  <c r="AI1262" i="1"/>
  <c r="AI1263" i="1"/>
  <c r="AI1264" i="1"/>
  <c r="AI1265" i="1"/>
  <c r="AI1266" i="1"/>
  <c r="AI1267" i="1"/>
  <c r="AI1268" i="1"/>
  <c r="AI1269" i="1"/>
  <c r="AI1270" i="1"/>
  <c r="AI1271" i="1"/>
  <c r="AI1272" i="1"/>
  <c r="AI1273" i="1"/>
  <c r="AI1274" i="1"/>
  <c r="AI1275" i="1"/>
  <c r="AI1276" i="1"/>
  <c r="AI1277" i="1"/>
  <c r="AI1278" i="1"/>
  <c r="AI1279" i="1"/>
  <c r="AI1280" i="1"/>
  <c r="AI1281" i="1"/>
  <c r="AI1282" i="1"/>
  <c r="AI1283" i="1"/>
  <c r="AI1284" i="1"/>
  <c r="AI1285" i="1"/>
  <c r="AI1286" i="1"/>
  <c r="AI1287" i="1"/>
  <c r="AI1288" i="1"/>
  <c r="AI1289" i="1"/>
  <c r="AI1290" i="1"/>
  <c r="AI1291" i="1"/>
  <c r="AI1292" i="1"/>
  <c r="AI1293" i="1"/>
  <c r="AI1294" i="1"/>
  <c r="AI1295" i="1"/>
  <c r="AI1296" i="1"/>
  <c r="AI1297" i="1"/>
  <c r="AI1298" i="1"/>
  <c r="AI1299" i="1"/>
  <c r="AI1300" i="1"/>
  <c r="AI1301" i="1"/>
  <c r="AI1302" i="1"/>
  <c r="AI1303" i="1"/>
  <c r="AI1304" i="1"/>
  <c r="AI1305" i="1"/>
  <c r="AI1306" i="1"/>
  <c r="AI1307" i="1"/>
  <c r="AI1308" i="1"/>
  <c r="AI1309" i="1"/>
  <c r="AI1310" i="1"/>
  <c r="AI1311" i="1"/>
  <c r="AI1312" i="1"/>
  <c r="AI1313" i="1"/>
  <c r="AI1314" i="1"/>
  <c r="AI1315" i="1"/>
  <c r="AI1316" i="1"/>
  <c r="AI1317" i="1"/>
  <c r="AI1318" i="1"/>
  <c r="AI1319" i="1"/>
  <c r="AI1320" i="1"/>
  <c r="AI1321" i="1"/>
  <c r="AI1322" i="1"/>
  <c r="AI1323" i="1"/>
  <c r="AI1324" i="1"/>
  <c r="AI1325" i="1"/>
  <c r="AI1326" i="1"/>
  <c r="AI1327" i="1"/>
  <c r="AI1328" i="1"/>
  <c r="AI1329" i="1"/>
  <c r="AI1330" i="1"/>
  <c r="AI1331" i="1"/>
  <c r="AI1332" i="1"/>
  <c r="AI1333" i="1"/>
  <c r="AI1334" i="1"/>
  <c r="AI1335" i="1"/>
  <c r="AI1336" i="1"/>
  <c r="AI1337" i="1"/>
  <c r="AI1338" i="1"/>
  <c r="AI1339" i="1"/>
  <c r="AI1340" i="1"/>
  <c r="AI1341" i="1"/>
  <c r="AI1342" i="1"/>
  <c r="AI1343" i="1"/>
  <c r="AI1344" i="1"/>
  <c r="AI1345" i="1"/>
  <c r="AI1346" i="1"/>
  <c r="AI1347" i="1"/>
  <c r="AI1348" i="1"/>
  <c r="AI1349" i="1"/>
  <c r="AI1350" i="1"/>
  <c r="AI1351" i="1"/>
  <c r="AI1352" i="1"/>
  <c r="AI1353" i="1"/>
  <c r="AI1354" i="1"/>
  <c r="AI1355" i="1"/>
  <c r="AI1356" i="1"/>
  <c r="AI1357" i="1"/>
  <c r="AI1358" i="1"/>
  <c r="AI1359" i="1"/>
  <c r="AI1360" i="1"/>
  <c r="AI1361" i="1"/>
  <c r="AI1362" i="1"/>
  <c r="AI1363" i="1"/>
  <c r="AI1364" i="1"/>
  <c r="AI1365" i="1"/>
  <c r="AI1366" i="1"/>
  <c r="AI1367" i="1"/>
  <c r="AI1368" i="1"/>
  <c r="AI1369" i="1"/>
  <c r="AI1370" i="1"/>
  <c r="AI1371" i="1"/>
  <c r="AI1372" i="1"/>
  <c r="AI1373" i="1"/>
  <c r="AI1374" i="1"/>
  <c r="AI1375" i="1"/>
  <c r="AI1376" i="1"/>
  <c r="AI1377" i="1"/>
  <c r="AI1378" i="1"/>
  <c r="AI1379" i="1"/>
  <c r="AI1380" i="1"/>
  <c r="AI1381" i="1"/>
  <c r="AI1382" i="1"/>
  <c r="AI1383" i="1"/>
  <c r="AI1384" i="1"/>
  <c r="AI1385" i="1"/>
  <c r="AI1386" i="1"/>
  <c r="AI1387" i="1"/>
  <c r="AI1388" i="1"/>
  <c r="AI1389" i="1"/>
  <c r="AI1390" i="1"/>
  <c r="AI1391" i="1"/>
  <c r="AI1392" i="1"/>
  <c r="AI1393" i="1"/>
  <c r="AI1394" i="1"/>
  <c r="AI1395" i="1"/>
  <c r="AI1396" i="1"/>
  <c r="AI1397" i="1"/>
  <c r="AI1398" i="1"/>
  <c r="AI1399" i="1"/>
  <c r="AI1400" i="1"/>
  <c r="AI1401" i="1"/>
  <c r="AI1402" i="1"/>
  <c r="AI1403" i="1"/>
  <c r="AI1404" i="1"/>
  <c r="AI1405" i="1"/>
  <c r="AI1406" i="1"/>
  <c r="AI1407" i="1"/>
  <c r="AI1408" i="1"/>
  <c r="AI1409" i="1"/>
  <c r="AI1410" i="1"/>
  <c r="AI1411" i="1"/>
  <c r="AI1412" i="1"/>
  <c r="AI1413" i="1"/>
  <c r="AI1414" i="1"/>
  <c r="AI1415" i="1"/>
  <c r="AI1416" i="1"/>
  <c r="AI1417" i="1"/>
  <c r="AI1418" i="1"/>
  <c r="AI1419" i="1"/>
  <c r="AI1420" i="1"/>
  <c r="AI1421" i="1"/>
  <c r="AI1422" i="1"/>
  <c r="AI1423" i="1"/>
  <c r="AI1424" i="1"/>
  <c r="AI1425" i="1"/>
  <c r="AI1426" i="1"/>
  <c r="AI1427" i="1"/>
  <c r="AI1428" i="1"/>
  <c r="AI1429" i="1"/>
  <c r="AI1430" i="1"/>
  <c r="AI1431" i="1"/>
  <c r="AI1432" i="1"/>
  <c r="AI1433" i="1"/>
  <c r="AI1434" i="1"/>
  <c r="AI1435" i="1"/>
  <c r="AI1436" i="1"/>
  <c r="AI1437" i="1"/>
  <c r="AI1438" i="1"/>
  <c r="AI1439" i="1"/>
  <c r="AI1440" i="1"/>
  <c r="AI1441" i="1"/>
  <c r="AI1442" i="1"/>
  <c r="AI1443" i="1"/>
  <c r="AI1444" i="1"/>
  <c r="AI1445" i="1"/>
  <c r="AI1446" i="1"/>
  <c r="AI1447" i="1"/>
  <c r="AI1448" i="1"/>
  <c r="AI1449" i="1"/>
  <c r="AI1450" i="1"/>
  <c r="AI1451" i="1"/>
  <c r="AI1452" i="1"/>
  <c r="AI1453" i="1"/>
  <c r="AI1454" i="1"/>
  <c r="AI1455" i="1"/>
  <c r="AI1456" i="1"/>
  <c r="AI1457" i="1"/>
  <c r="AI1458" i="1"/>
  <c r="AI1459" i="1"/>
  <c r="AI1460" i="1"/>
  <c r="AI1461" i="1"/>
  <c r="AI1462" i="1"/>
  <c r="AI1463" i="1"/>
  <c r="AI1464" i="1"/>
  <c r="AI1465" i="1"/>
  <c r="AI1466" i="1"/>
  <c r="AI1467" i="1"/>
  <c r="AI1468" i="1"/>
  <c r="AI1469" i="1"/>
  <c r="AI1470" i="1"/>
  <c r="AI1471" i="1"/>
  <c r="AI1472" i="1"/>
  <c r="AI1473" i="1"/>
  <c r="AI1474" i="1"/>
  <c r="AI1475" i="1"/>
  <c r="AI1476" i="1"/>
  <c r="AI1477" i="1"/>
  <c r="AI1478" i="1"/>
  <c r="AI1479" i="1"/>
  <c r="AI1480" i="1"/>
  <c r="AI1481" i="1"/>
  <c r="AI1482" i="1"/>
  <c r="AI1483" i="1"/>
  <c r="AI1484" i="1"/>
  <c r="AI1485" i="1"/>
  <c r="AI1486" i="1"/>
  <c r="AI1487" i="1"/>
  <c r="AI1488" i="1"/>
  <c r="AI1489" i="1"/>
  <c r="AI1490" i="1"/>
  <c r="AI1491" i="1"/>
  <c r="AI1492" i="1"/>
  <c r="AI1493" i="1"/>
  <c r="AI1494" i="1"/>
  <c r="AI1495" i="1"/>
  <c r="AI1496" i="1"/>
  <c r="AI1497" i="1"/>
  <c r="AI1498" i="1"/>
  <c r="AI1499" i="1"/>
  <c r="AI1500" i="1"/>
  <c r="AI1501" i="1"/>
  <c r="AI1502" i="1"/>
  <c r="AI1503" i="1"/>
  <c r="AI1504" i="1"/>
  <c r="AI1505" i="1"/>
  <c r="AI1506" i="1"/>
  <c r="AI1507" i="1"/>
  <c r="AI1508" i="1"/>
  <c r="AI1509" i="1"/>
  <c r="AI1510" i="1"/>
  <c r="AI1511" i="1"/>
  <c r="AI1512" i="1"/>
  <c r="AI1513" i="1"/>
  <c r="AI1514" i="1"/>
  <c r="AI1515" i="1"/>
  <c r="AI1516" i="1"/>
  <c r="AI1517" i="1"/>
  <c r="AI1518" i="1"/>
  <c r="AI1519" i="1"/>
  <c r="AI1520" i="1"/>
  <c r="AI1521" i="1"/>
  <c r="AI1522" i="1"/>
  <c r="AI1523" i="1"/>
  <c r="AI1524" i="1"/>
  <c r="AI1525" i="1"/>
  <c r="AI1526" i="1"/>
  <c r="AI1527" i="1"/>
  <c r="AI1528" i="1"/>
  <c r="AI1529" i="1"/>
  <c r="AI1530" i="1"/>
  <c r="AI1531" i="1"/>
  <c r="AI1532" i="1"/>
  <c r="AI1533" i="1"/>
  <c r="AI1534" i="1"/>
  <c r="AI1535" i="1"/>
  <c r="AI1536" i="1"/>
  <c r="AI1537" i="1"/>
  <c r="AI1538" i="1"/>
  <c r="AI1539" i="1"/>
  <c r="AI1540" i="1"/>
  <c r="AI1541" i="1"/>
  <c r="AI1542" i="1"/>
  <c r="AI1543" i="1"/>
  <c r="AI1544" i="1"/>
  <c r="AI1545" i="1"/>
  <c r="AI1546" i="1"/>
  <c r="AI1547" i="1"/>
  <c r="AI1548" i="1"/>
  <c r="AI1549" i="1"/>
  <c r="AI1550" i="1"/>
  <c r="AI1551" i="1"/>
  <c r="AI1552" i="1"/>
  <c r="AI1553" i="1"/>
  <c r="AI1554" i="1"/>
  <c r="AI1555" i="1"/>
  <c r="AI1556" i="1"/>
  <c r="AI1557" i="1"/>
  <c r="AI1558" i="1"/>
  <c r="AI1559" i="1"/>
  <c r="AI1560" i="1"/>
  <c r="AI1561" i="1"/>
  <c r="AI1562" i="1"/>
  <c r="AI1563" i="1"/>
  <c r="AI1564" i="1"/>
  <c r="AI1565" i="1"/>
  <c r="AI1566" i="1"/>
  <c r="AI1567" i="1"/>
  <c r="AI1568" i="1"/>
  <c r="AI1569" i="1"/>
  <c r="AI1570" i="1"/>
  <c r="AI1571" i="1"/>
  <c r="AI1572" i="1"/>
  <c r="AI1573" i="1"/>
  <c r="AI1574" i="1"/>
  <c r="AI1575" i="1"/>
  <c r="AI1576" i="1"/>
  <c r="AI1577" i="1"/>
  <c r="AI1578" i="1"/>
  <c r="AI1579" i="1"/>
  <c r="AI1580" i="1"/>
  <c r="AI1581" i="1"/>
  <c r="AI1582" i="1"/>
  <c r="AI1583" i="1"/>
  <c r="AI1584" i="1"/>
  <c r="AI1585" i="1"/>
  <c r="AI1586" i="1"/>
  <c r="AI1587" i="1"/>
  <c r="AI1588" i="1"/>
  <c r="AI1589" i="1"/>
  <c r="AI1590" i="1"/>
  <c r="AI1591" i="1"/>
  <c r="AI1592" i="1"/>
  <c r="AI1593" i="1"/>
  <c r="AI1594" i="1"/>
  <c r="AI1595" i="1"/>
  <c r="AI1596" i="1"/>
  <c r="AI1597" i="1"/>
  <c r="AI1598" i="1"/>
  <c r="AI1599" i="1"/>
  <c r="AI1600" i="1"/>
  <c r="AI1601" i="1"/>
  <c r="AI1602" i="1"/>
  <c r="AI1603" i="1"/>
  <c r="AI1604" i="1"/>
  <c r="AI1605" i="1"/>
  <c r="AI1606" i="1"/>
  <c r="AI1607" i="1"/>
  <c r="AI1608" i="1"/>
  <c r="AI1609" i="1"/>
  <c r="AI1610" i="1"/>
  <c r="AI1611" i="1"/>
  <c r="AI1612" i="1"/>
  <c r="AI1613" i="1"/>
  <c r="AI1614" i="1"/>
  <c r="AI1615" i="1"/>
  <c r="AI1616" i="1"/>
  <c r="AI1617" i="1"/>
  <c r="AI1618" i="1"/>
  <c r="AI1619" i="1"/>
  <c r="AI1620" i="1"/>
  <c r="AI1621" i="1"/>
  <c r="AI1622" i="1"/>
  <c r="AI1623" i="1"/>
  <c r="AI1624" i="1"/>
  <c r="AI1625" i="1"/>
  <c r="AI1626" i="1"/>
  <c r="AI1627" i="1"/>
  <c r="AI1628" i="1"/>
  <c r="AI1629" i="1"/>
  <c r="AI1630" i="1"/>
  <c r="AI1631" i="1"/>
  <c r="AI1632" i="1"/>
  <c r="AI1633" i="1"/>
  <c r="AI1634" i="1"/>
  <c r="AI1635" i="1"/>
  <c r="AI1636" i="1"/>
  <c r="AI1637" i="1"/>
  <c r="AI1638" i="1"/>
  <c r="AI1639" i="1"/>
  <c r="AI1640" i="1"/>
  <c r="AI1641" i="1"/>
  <c r="AI1642" i="1"/>
  <c r="AI1643" i="1"/>
  <c r="AI1644" i="1"/>
  <c r="AI4" i="1"/>
  <c r="AJ5" i="1"/>
  <c r="AJ6" i="1"/>
  <c r="AJ7" i="1"/>
  <c r="AJ8" i="1"/>
  <c r="AJ9" i="1"/>
  <c r="AJ10" i="1"/>
  <c r="AJ522" i="1"/>
  <c r="AJ661" i="1"/>
  <c r="AJ729" i="1"/>
  <c r="AJ793" i="1"/>
  <c r="AJ857" i="1"/>
  <c r="AJ921" i="1"/>
  <c r="AJ985" i="1"/>
  <c r="AJ1019" i="1"/>
  <c r="AJ1051" i="1"/>
  <c r="AJ1083" i="1"/>
  <c r="AJ1105" i="1"/>
  <c r="AJ1121" i="1"/>
  <c r="AJ1137" i="1"/>
  <c r="AJ1151" i="1"/>
  <c r="AJ1164" i="1"/>
  <c r="AJ1175" i="1"/>
  <c r="AJ1185" i="1"/>
  <c r="AJ1196" i="1"/>
  <c r="AJ1207" i="1"/>
  <c r="AJ1217" i="1"/>
  <c r="AJ1226" i="1"/>
  <c r="AJ1235" i="1"/>
  <c r="AJ1244" i="1"/>
  <c r="AJ1253" i="1"/>
  <c r="AJ1261" i="1"/>
  <c r="AJ1269" i="1"/>
  <c r="AJ1277" i="1"/>
  <c r="AJ1285" i="1"/>
  <c r="AJ1293" i="1"/>
  <c r="AJ1301" i="1"/>
  <c r="AJ1309" i="1"/>
  <c r="AJ1317" i="1"/>
  <c r="AJ1325" i="1"/>
  <c r="AJ1333" i="1"/>
  <c r="AJ1341" i="1"/>
  <c r="AJ1349" i="1"/>
  <c r="AJ1357" i="1"/>
  <c r="AJ1365" i="1"/>
  <c r="AJ1373" i="1"/>
  <c r="AJ1381" i="1"/>
  <c r="AJ1389" i="1"/>
  <c r="AJ1397" i="1"/>
  <c r="AJ1405" i="1"/>
  <c r="AJ1413" i="1"/>
  <c r="AJ1421" i="1"/>
  <c r="AJ1429" i="1"/>
  <c r="AJ1437" i="1"/>
  <c r="AJ1445" i="1"/>
  <c r="AJ1453" i="1"/>
  <c r="AJ1461" i="1"/>
  <c r="AJ1469" i="1"/>
  <c r="AJ1477" i="1"/>
  <c r="AJ1485" i="1"/>
  <c r="AJ1493" i="1"/>
  <c r="AJ1501" i="1"/>
  <c r="AJ1509" i="1"/>
  <c r="AJ1517" i="1"/>
  <c r="AJ1525" i="1"/>
  <c r="AJ1533" i="1"/>
  <c r="AJ1541" i="1"/>
  <c r="AJ1542" i="1"/>
  <c r="AJ1549" i="1"/>
  <c r="AJ1550" i="1"/>
  <c r="AJ1557" i="1"/>
  <c r="AJ1558" i="1"/>
  <c r="AJ1565" i="1"/>
  <c r="AJ1566" i="1"/>
  <c r="AJ1573" i="1"/>
  <c r="AJ1574" i="1"/>
  <c r="AJ1581" i="1"/>
  <c r="AJ1582" i="1"/>
  <c r="AJ1589" i="1"/>
  <c r="AJ1590" i="1"/>
  <c r="AJ1597" i="1"/>
  <c r="AJ1598" i="1"/>
  <c r="AJ1605" i="1"/>
  <c r="AJ1606" i="1"/>
  <c r="AJ1613" i="1"/>
  <c r="AJ1614" i="1"/>
  <c r="AJ1621" i="1"/>
  <c r="AJ1622" i="1"/>
  <c r="AJ1629" i="1"/>
  <c r="AJ1630" i="1"/>
  <c r="AJ1637" i="1"/>
  <c r="AJ1638" i="1"/>
  <c r="AJ4" i="1"/>
  <c r="AH5" i="1"/>
  <c r="AH6" i="1"/>
  <c r="AH7" i="1"/>
  <c r="AH8" i="1"/>
  <c r="AH9" i="1"/>
  <c r="AH10" i="1"/>
  <c r="AH11" i="1"/>
  <c r="AH14" i="1"/>
  <c r="AH21" i="1"/>
  <c r="AH38" i="1"/>
  <c r="AH46" i="1"/>
  <c r="AH53" i="1"/>
  <c r="AH70" i="1"/>
  <c r="AH78" i="1"/>
  <c r="AH85" i="1"/>
  <c r="AH102" i="1"/>
  <c r="AH110" i="1"/>
  <c r="AH117" i="1"/>
  <c r="AH134" i="1"/>
  <c r="AH174" i="1"/>
  <c r="AH181" i="1"/>
  <c r="AH198" i="1"/>
  <c r="AH206" i="1"/>
  <c r="AH246" i="1"/>
  <c r="AH253" i="1"/>
  <c r="AH254" i="1"/>
  <c r="AH269" i="1"/>
  <c r="AH310" i="1"/>
  <c r="AH317" i="1"/>
  <c r="AH318" i="1"/>
  <c r="AH358" i="1"/>
  <c r="AH364" i="1"/>
  <c r="AH374" i="1"/>
  <c r="AH381" i="1"/>
  <c r="AH420" i="1"/>
  <c r="AH422" i="1"/>
  <c r="AH428" i="1"/>
  <c r="AH438" i="1"/>
  <c r="AH597" i="1"/>
  <c r="AH658" i="1"/>
  <c r="AH818" i="1"/>
  <c r="AH834" i="1"/>
  <c r="AH946" i="1"/>
  <c r="AH962" i="1"/>
  <c r="AH1074" i="1"/>
  <c r="AH1090" i="1"/>
  <c r="AH1172" i="1"/>
  <c r="AH1180" i="1"/>
  <c r="AH1236" i="1"/>
  <c r="AH1244" i="1"/>
  <c r="AH1292" i="1"/>
  <c r="AH1294" i="1"/>
  <c r="AH1317" i="1"/>
  <c r="AH1318" i="1"/>
  <c r="AH1334" i="1"/>
  <c r="AH1339" i="1"/>
  <c r="AH1350" i="1"/>
  <c r="AH1355" i="1"/>
  <c r="AH1366" i="1"/>
  <c r="AH1371" i="1"/>
  <c r="AH1381" i="1"/>
  <c r="AH1382" i="1"/>
  <c r="AH1395" i="1"/>
  <c r="AH1396" i="1"/>
  <c r="AH1406" i="1"/>
  <c r="AH1410" i="1"/>
  <c r="AH1420" i="1"/>
  <c r="AH1421" i="1"/>
  <c r="AH1428" i="1"/>
  <c r="AH1434" i="1"/>
  <c r="AH1435" i="1"/>
  <c r="AH1442" i="1"/>
  <c r="AH1445" i="1"/>
  <c r="AH1446" i="1"/>
  <c r="AH1453" i="1"/>
  <c r="AH1459" i="1"/>
  <c r="AH1460" i="1"/>
  <c r="AH1467" i="1"/>
  <c r="AH1470" i="1"/>
  <c r="AH1474" i="1"/>
  <c r="AH1478" i="1"/>
  <c r="AH1484" i="1"/>
  <c r="AH1485" i="1"/>
  <c r="AH1492" i="1"/>
  <c r="AH1498" i="1"/>
  <c r="AH1499" i="1"/>
  <c r="AH1506" i="1"/>
  <c r="AH1509" i="1"/>
  <c r="AH1510" i="1"/>
  <c r="AH1517" i="1"/>
  <c r="AH1523" i="1"/>
  <c r="AH1524" i="1"/>
  <c r="AH1530" i="1"/>
  <c r="AH1533" i="1"/>
  <c r="AH1534" i="1"/>
  <c r="AH1539" i="1"/>
  <c r="AH1541" i="1"/>
  <c r="AH1542" i="1"/>
  <c r="AH1543" i="1"/>
  <c r="AH1548" i="1"/>
  <c r="AH1549" i="1"/>
  <c r="AH1550" i="1"/>
  <c r="AH1551" i="1"/>
  <c r="AH1553" i="1"/>
  <c r="AH1554" i="1"/>
  <c r="AH1555" i="1"/>
  <c r="AH1557" i="1"/>
  <c r="AH1558" i="1"/>
  <c r="AH1559" i="1"/>
  <c r="AH1561" i="1"/>
  <c r="AH1562" i="1"/>
  <c r="AH1563" i="1"/>
  <c r="AH1564" i="1"/>
  <c r="AH1566" i="1"/>
  <c r="AH1567" i="1"/>
  <c r="AH1569" i="1"/>
  <c r="AH1570" i="1"/>
  <c r="AH1571" i="1"/>
  <c r="AH1572" i="1"/>
  <c r="AH1573" i="1"/>
  <c r="AH1575" i="1"/>
  <c r="AH1577" i="1"/>
  <c r="AH1578" i="1"/>
  <c r="AH1579" i="1"/>
  <c r="AH1580" i="1"/>
  <c r="AH1581" i="1"/>
  <c r="AH1582" i="1"/>
  <c r="AH1583" i="1"/>
  <c r="AH1585" i="1"/>
  <c r="AH1586" i="1"/>
  <c r="AH1587" i="1"/>
  <c r="AH1588" i="1"/>
  <c r="AH1589" i="1"/>
  <c r="AH1590" i="1"/>
  <c r="AH1591" i="1"/>
  <c r="AH1593" i="1"/>
  <c r="AH1594" i="1"/>
  <c r="AH1595" i="1"/>
  <c r="AH1596" i="1"/>
  <c r="AH1597" i="1"/>
  <c r="AH1598" i="1"/>
  <c r="AH1599" i="1"/>
  <c r="AH1601" i="1"/>
  <c r="AH1602" i="1"/>
  <c r="AH1603" i="1"/>
  <c r="AH1604" i="1"/>
  <c r="AH1605" i="1"/>
  <c r="AH1606" i="1"/>
  <c r="AH1607" i="1"/>
  <c r="AH1609" i="1"/>
  <c r="AH1610" i="1"/>
  <c r="AH1611" i="1"/>
  <c r="AH1612" i="1"/>
  <c r="AH1613" i="1"/>
  <c r="AH1614" i="1"/>
  <c r="AH1615" i="1"/>
  <c r="AH1617" i="1"/>
  <c r="AH1618" i="1"/>
  <c r="AH1619" i="1"/>
  <c r="AH1620" i="1"/>
  <c r="AH1621" i="1"/>
  <c r="AH1622" i="1"/>
  <c r="AH1623" i="1"/>
  <c r="AH1625" i="1"/>
  <c r="AH1626" i="1"/>
  <c r="AH1627" i="1"/>
  <c r="AH1628" i="1"/>
  <c r="AH1629" i="1"/>
  <c r="AH1630" i="1"/>
  <c r="AH1631" i="1"/>
  <c r="AH1633" i="1"/>
  <c r="AH1634" i="1"/>
  <c r="AH1635" i="1"/>
  <c r="AH1636" i="1"/>
  <c r="AH1637" i="1"/>
  <c r="AH1638" i="1"/>
  <c r="AH1639" i="1"/>
  <c r="AH1641" i="1"/>
  <c r="AH1642" i="1"/>
  <c r="AH1643" i="1"/>
  <c r="AH1644" i="1"/>
  <c r="AH4" i="1"/>
  <c r="AO754" i="1"/>
  <c r="AP754" i="1"/>
  <c r="K754" i="1"/>
  <c r="F754" i="1"/>
  <c r="A5" i="23"/>
  <c r="AH502" i="1" l="1"/>
  <c r="AH556" i="1"/>
  <c r="AH614" i="1"/>
  <c r="AH669" i="1"/>
  <c r="AH700" i="1"/>
  <c r="AH723" i="1"/>
  <c r="AH745" i="1"/>
  <c r="AH764" i="1"/>
  <c r="AH787" i="1"/>
  <c r="AH804" i="1"/>
  <c r="AH820" i="1"/>
  <c r="AH836" i="1"/>
  <c r="AH852" i="1"/>
  <c r="AH868" i="1"/>
  <c r="AH884" i="1"/>
  <c r="AH900" i="1"/>
  <c r="AH916" i="1"/>
  <c r="AH932" i="1"/>
  <c r="AH948" i="1"/>
  <c r="AH964" i="1"/>
  <c r="AH980" i="1"/>
  <c r="AH996" i="1"/>
  <c r="AH1012" i="1"/>
  <c r="AH1028" i="1"/>
  <c r="AH1044" i="1"/>
  <c r="AH1060" i="1"/>
  <c r="AH1076" i="1"/>
  <c r="AH1092" i="1"/>
  <c r="AH1108" i="1"/>
  <c r="AH1124" i="1"/>
  <c r="AH1140" i="1"/>
  <c r="AH1150" i="1"/>
  <c r="AH1158" i="1"/>
  <c r="AH1166" i="1"/>
  <c r="AH1174" i="1"/>
  <c r="AH1182" i="1"/>
  <c r="AH1190" i="1"/>
  <c r="AH1198" i="1"/>
  <c r="AH1206" i="1"/>
  <c r="AH1214" i="1"/>
  <c r="AH1222" i="1"/>
  <c r="AH1230" i="1"/>
  <c r="AH1238" i="1"/>
  <c r="AH1246" i="1"/>
  <c r="AH1254" i="1"/>
  <c r="AH1262" i="1"/>
  <c r="AH1270" i="1"/>
  <c r="AH1278" i="1"/>
  <c r="AH620" i="1"/>
  <c r="AH674" i="1"/>
  <c r="AH705" i="1"/>
  <c r="AH724" i="1"/>
  <c r="AH747" i="1"/>
  <c r="AH769" i="1"/>
  <c r="AH788" i="1"/>
  <c r="AH809" i="1"/>
  <c r="AH825" i="1"/>
  <c r="AH841" i="1"/>
  <c r="AH857" i="1"/>
  <c r="AH873" i="1"/>
  <c r="AH889" i="1"/>
  <c r="AH905" i="1"/>
  <c r="AH921" i="1"/>
  <c r="AH937" i="1"/>
  <c r="AH953" i="1"/>
  <c r="AH969" i="1"/>
  <c r="AH985" i="1"/>
  <c r="AH1001" i="1"/>
  <c r="AH1017" i="1"/>
  <c r="AH1033" i="1"/>
  <c r="AH1049" i="1"/>
  <c r="AH1065" i="1"/>
  <c r="AH1081" i="1"/>
  <c r="AH1097" i="1"/>
  <c r="AH1113" i="1"/>
  <c r="AH1129" i="1"/>
  <c r="AH1143" i="1"/>
  <c r="AH1151" i="1"/>
  <c r="AH1159" i="1"/>
  <c r="AH1167" i="1"/>
  <c r="AH1175" i="1"/>
  <c r="AH1183" i="1"/>
  <c r="AH1191" i="1"/>
  <c r="AH1199" i="1"/>
  <c r="AH1207" i="1"/>
  <c r="AH1215" i="1"/>
  <c r="AH1223" i="1"/>
  <c r="AH1231" i="1"/>
  <c r="AH1239" i="1"/>
  <c r="AH1247" i="1"/>
  <c r="AH1255" i="1"/>
  <c r="AH1263" i="1"/>
  <c r="AH1271" i="1"/>
  <c r="AH1279" i="1"/>
  <c r="AH1287" i="1"/>
  <c r="AH1295" i="1"/>
  <c r="AH1303" i="1"/>
  <c r="AH1311" i="1"/>
  <c r="AH1319" i="1"/>
  <c r="AH1327" i="1"/>
  <c r="AH1335" i="1"/>
  <c r="AH1343" i="1"/>
  <c r="AH1351" i="1"/>
  <c r="AH1359" i="1"/>
  <c r="AH1367" i="1"/>
  <c r="AH1375" i="1"/>
  <c r="AH1383" i="1"/>
  <c r="AH1391" i="1"/>
  <c r="AH1399" i="1"/>
  <c r="AH1407" i="1"/>
  <c r="AH1415" i="1"/>
  <c r="AH1423" i="1"/>
  <c r="AH1431" i="1"/>
  <c r="AH1439" i="1"/>
  <c r="AH1447" i="1"/>
  <c r="AH1455" i="1"/>
  <c r="AH1463" i="1"/>
  <c r="AH1471" i="1"/>
  <c r="AH1479" i="1"/>
  <c r="AH1487" i="1"/>
  <c r="AH1495" i="1"/>
  <c r="AH1503" i="1"/>
  <c r="AH1511" i="1"/>
  <c r="AH1519" i="1"/>
  <c r="AH676" i="1"/>
  <c r="AH707" i="1"/>
  <c r="AH729" i="1"/>
  <c r="AH748" i="1"/>
  <c r="AH771" i="1"/>
  <c r="AH793" i="1"/>
  <c r="AH810" i="1"/>
  <c r="AH826" i="1"/>
  <c r="AH842" i="1"/>
  <c r="AH858" i="1"/>
  <c r="AH874" i="1"/>
  <c r="AH890" i="1"/>
  <c r="AH906" i="1"/>
  <c r="AH922" i="1"/>
  <c r="AH938" i="1"/>
  <c r="AH954" i="1"/>
  <c r="AH970" i="1"/>
  <c r="AH986" i="1"/>
  <c r="AH1002" i="1"/>
  <c r="AH1018" i="1"/>
  <c r="AH1034" i="1"/>
  <c r="AH1050" i="1"/>
  <c r="AH1066" i="1"/>
  <c r="AH1082" i="1"/>
  <c r="AH1098" i="1"/>
  <c r="AH1114" i="1"/>
  <c r="AH1130" i="1"/>
  <c r="AH1144" i="1"/>
  <c r="AH1152" i="1"/>
  <c r="AH1160" i="1"/>
  <c r="AH1168" i="1"/>
  <c r="AH1176" i="1"/>
  <c r="AH1184" i="1"/>
  <c r="AH1192" i="1"/>
  <c r="AH1200" i="1"/>
  <c r="AH1208" i="1"/>
  <c r="AH1216" i="1"/>
  <c r="AH1224" i="1"/>
  <c r="AH1232" i="1"/>
  <c r="AH1240" i="1"/>
  <c r="AH1248" i="1"/>
  <c r="AH1256" i="1"/>
  <c r="AH1264" i="1"/>
  <c r="AH1272" i="1"/>
  <c r="AH1280" i="1"/>
  <c r="AH1288" i="1"/>
  <c r="AH1296" i="1"/>
  <c r="AH1304" i="1"/>
  <c r="AH1312" i="1"/>
  <c r="AH1320" i="1"/>
  <c r="AH1328" i="1"/>
  <c r="AH1336" i="1"/>
  <c r="AH1344" i="1"/>
  <c r="AH1352" i="1"/>
  <c r="AH1360" i="1"/>
  <c r="AH1368" i="1"/>
  <c r="AH1376" i="1"/>
  <c r="AH1384" i="1"/>
  <c r="AH1392" i="1"/>
  <c r="AH1400" i="1"/>
  <c r="AH1408" i="1"/>
  <c r="AH1416" i="1"/>
  <c r="AH1424" i="1"/>
  <c r="AH1432" i="1"/>
  <c r="AH1440" i="1"/>
  <c r="AH1448" i="1"/>
  <c r="AH1456" i="1"/>
  <c r="AH1464" i="1"/>
  <c r="AH1472" i="1"/>
  <c r="AH1480" i="1"/>
  <c r="AH1488" i="1"/>
  <c r="AH1496" i="1"/>
  <c r="AH1504" i="1"/>
  <c r="AH1512" i="1"/>
  <c r="AH1520" i="1"/>
  <c r="AH1528" i="1"/>
  <c r="AH1536" i="1"/>
  <c r="AH1544" i="1"/>
  <c r="AH1552" i="1"/>
  <c r="AH1560" i="1"/>
  <c r="AH1568" i="1"/>
  <c r="AH1576" i="1"/>
  <c r="AH1584" i="1"/>
  <c r="AH1592" i="1"/>
  <c r="AH1600" i="1"/>
  <c r="AH1608" i="1"/>
  <c r="AH1616" i="1"/>
  <c r="AH1624" i="1"/>
  <c r="AH1632" i="1"/>
  <c r="AH1640" i="1"/>
  <c r="AH637" i="1"/>
  <c r="AH685" i="1"/>
  <c r="AH708" i="1"/>
  <c r="AH731" i="1"/>
  <c r="AH753" i="1"/>
  <c r="AH772" i="1"/>
  <c r="AH795" i="1"/>
  <c r="AH811" i="1"/>
  <c r="AH827" i="1"/>
  <c r="AH843" i="1"/>
  <c r="AH859" i="1"/>
  <c r="AH875" i="1"/>
  <c r="AH891" i="1"/>
  <c r="AH907" i="1"/>
  <c r="AH923" i="1"/>
  <c r="AH939" i="1"/>
  <c r="AH955" i="1"/>
  <c r="AH971" i="1"/>
  <c r="AH987" i="1"/>
  <c r="AH1003" i="1"/>
  <c r="AH1019" i="1"/>
  <c r="AH1035" i="1"/>
  <c r="AH1051" i="1"/>
  <c r="AH1067" i="1"/>
  <c r="AH1083" i="1"/>
  <c r="AH1099" i="1"/>
  <c r="AH1115" i="1"/>
  <c r="AH1131" i="1"/>
  <c r="AH1145" i="1"/>
  <c r="AH1153" i="1"/>
  <c r="AH1161" i="1"/>
  <c r="AH1169" i="1"/>
  <c r="AH1177" i="1"/>
  <c r="AH1185" i="1"/>
  <c r="AH1193" i="1"/>
  <c r="AH1201" i="1"/>
  <c r="AH1209" i="1"/>
  <c r="AH1217" i="1"/>
  <c r="AH1225" i="1"/>
  <c r="AH1233" i="1"/>
  <c r="AH1241" i="1"/>
  <c r="AH1249" i="1"/>
  <c r="AH1257" i="1"/>
  <c r="AH1265" i="1"/>
  <c r="AH1273" i="1"/>
  <c r="AH1281" i="1"/>
  <c r="AH1289" i="1"/>
  <c r="AH1297" i="1"/>
  <c r="AH1305" i="1"/>
  <c r="AH1313" i="1"/>
  <c r="AH1321" i="1"/>
  <c r="AH1329" i="1"/>
  <c r="AH1337" i="1"/>
  <c r="AH1345" i="1"/>
  <c r="AH1353" i="1"/>
  <c r="AH1361" i="1"/>
  <c r="AH1369" i="1"/>
  <c r="AH1377" i="1"/>
  <c r="AH1385" i="1"/>
  <c r="AH1393" i="1"/>
  <c r="AH1401" i="1"/>
  <c r="AH1409" i="1"/>
  <c r="AH1417" i="1"/>
  <c r="AH1425" i="1"/>
  <c r="AH1433" i="1"/>
  <c r="AH1441" i="1"/>
  <c r="AH1449" i="1"/>
  <c r="AH1457" i="1"/>
  <c r="AH1465" i="1"/>
  <c r="AH1473" i="1"/>
  <c r="AH1481" i="1"/>
  <c r="AH1489" i="1"/>
  <c r="AH1497" i="1"/>
  <c r="AH1505" i="1"/>
  <c r="AH1513" i="1"/>
  <c r="AH1521" i="1"/>
  <c r="AH1529" i="1"/>
  <c r="AH469" i="1"/>
  <c r="AH532" i="1"/>
  <c r="AH589" i="1"/>
  <c r="AH638" i="1"/>
  <c r="AH690" i="1"/>
  <c r="AH713" i="1"/>
  <c r="AH732" i="1"/>
  <c r="AH755" i="1"/>
  <c r="AH777" i="1"/>
  <c r="AH796" i="1"/>
  <c r="AH812" i="1"/>
  <c r="AH828" i="1"/>
  <c r="AH844" i="1"/>
  <c r="AH860" i="1"/>
  <c r="AH876" i="1"/>
  <c r="AH892" i="1"/>
  <c r="AH908" i="1"/>
  <c r="AH924" i="1"/>
  <c r="AH940" i="1"/>
  <c r="AH956" i="1"/>
  <c r="AH972" i="1"/>
  <c r="AH988" i="1"/>
  <c r="AH1004" i="1"/>
  <c r="AH1020" i="1"/>
  <c r="AH1036" i="1"/>
  <c r="AH1052" i="1"/>
  <c r="AH1068" i="1"/>
  <c r="AH1084" i="1"/>
  <c r="AH1100" i="1"/>
  <c r="AH1116" i="1"/>
  <c r="AH1132" i="1"/>
  <c r="AH1146" i="1"/>
  <c r="AH1154" i="1"/>
  <c r="AH1162" i="1"/>
  <c r="AH1170" i="1"/>
  <c r="AH1178" i="1"/>
  <c r="AH1186" i="1"/>
  <c r="AH1194" i="1"/>
  <c r="AH1202" i="1"/>
  <c r="AH1210" i="1"/>
  <c r="AH1218" i="1"/>
  <c r="AH1226" i="1"/>
  <c r="AH1234" i="1"/>
  <c r="AH1242" i="1"/>
  <c r="AH1250" i="1"/>
  <c r="AH1258" i="1"/>
  <c r="AH1266" i="1"/>
  <c r="AH1274" i="1"/>
  <c r="AH1282" i="1"/>
  <c r="AH1290" i="1"/>
  <c r="AH1298" i="1"/>
  <c r="AH1306" i="1"/>
  <c r="AH1314" i="1"/>
  <c r="AH1322" i="1"/>
  <c r="AH1330" i="1"/>
  <c r="AH1338" i="1"/>
  <c r="AH1346" i="1"/>
  <c r="AH1354" i="1"/>
  <c r="AH1362" i="1"/>
  <c r="AH1370" i="1"/>
  <c r="AH484" i="1"/>
  <c r="AH533" i="1"/>
  <c r="AH596" i="1"/>
  <c r="AH653" i="1"/>
  <c r="AH692" i="1"/>
  <c r="AH715" i="1"/>
  <c r="AH737" i="1"/>
  <c r="AH756" i="1"/>
  <c r="AH779" i="1"/>
  <c r="AH801" i="1"/>
  <c r="AH817" i="1"/>
  <c r="AH833" i="1"/>
  <c r="AH849" i="1"/>
  <c r="AH865" i="1"/>
  <c r="AH881" i="1"/>
  <c r="AH897" i="1"/>
  <c r="AH913" i="1"/>
  <c r="AH929" i="1"/>
  <c r="AH945" i="1"/>
  <c r="AH961" i="1"/>
  <c r="AH977" i="1"/>
  <c r="AH993" i="1"/>
  <c r="AH1009" i="1"/>
  <c r="AH1025" i="1"/>
  <c r="AH1041" i="1"/>
  <c r="AH1057" i="1"/>
  <c r="AH1073" i="1"/>
  <c r="AH1089" i="1"/>
  <c r="AH1105" i="1"/>
  <c r="AH1121" i="1"/>
  <c r="AH1137" i="1"/>
  <c r="AH1147" i="1"/>
  <c r="AH1155" i="1"/>
  <c r="AH1163" i="1"/>
  <c r="AH1171" i="1"/>
  <c r="AH1179" i="1"/>
  <c r="AH1187" i="1"/>
  <c r="AH1195" i="1"/>
  <c r="AH1203" i="1"/>
  <c r="AH1211" i="1"/>
  <c r="AH1219" i="1"/>
  <c r="AH1227" i="1"/>
  <c r="AH1235" i="1"/>
  <c r="AH1243" i="1"/>
  <c r="AH1251" i="1"/>
  <c r="AH1259" i="1"/>
  <c r="AH1267" i="1"/>
  <c r="AH1275" i="1"/>
  <c r="AH1283" i="1"/>
  <c r="AH1291" i="1"/>
  <c r="AH1299" i="1"/>
  <c r="AH1307" i="1"/>
  <c r="AH1315" i="1"/>
  <c r="AH1323" i="1"/>
  <c r="AH492" i="1"/>
  <c r="AH550" i="1"/>
  <c r="AH612" i="1"/>
  <c r="AH660" i="1"/>
  <c r="AH699" i="1"/>
  <c r="AH721" i="1"/>
  <c r="AH740" i="1"/>
  <c r="AH763" i="1"/>
  <c r="AH785" i="1"/>
  <c r="AH803" i="1"/>
  <c r="AH819" i="1"/>
  <c r="AH835" i="1"/>
  <c r="AH851" i="1"/>
  <c r="AH867" i="1"/>
  <c r="AH883" i="1"/>
  <c r="AH899" i="1"/>
  <c r="AH915" i="1"/>
  <c r="AH931" i="1"/>
  <c r="AH947" i="1"/>
  <c r="AH963" i="1"/>
  <c r="AH979" i="1"/>
  <c r="AH995" i="1"/>
  <c r="AH1011" i="1"/>
  <c r="AH1027" i="1"/>
  <c r="AH1043" i="1"/>
  <c r="AH1059" i="1"/>
  <c r="AH1075" i="1"/>
  <c r="AH1091" i="1"/>
  <c r="AH1107" i="1"/>
  <c r="AH1123" i="1"/>
  <c r="AH1139" i="1"/>
  <c r="AH1149" i="1"/>
  <c r="AH1157" i="1"/>
  <c r="AH1165" i="1"/>
  <c r="AH1173" i="1"/>
  <c r="AH1181" i="1"/>
  <c r="AH1189" i="1"/>
  <c r="AH1197" i="1"/>
  <c r="AH1205" i="1"/>
  <c r="AH1213" i="1"/>
  <c r="AH1221" i="1"/>
  <c r="AH1229" i="1"/>
  <c r="AH1237" i="1"/>
  <c r="AH1245" i="1"/>
  <c r="AH1253" i="1"/>
  <c r="AH1261" i="1"/>
  <c r="AH1269" i="1"/>
  <c r="AH1277" i="1"/>
  <c r="AH1285" i="1"/>
  <c r="AH1293" i="1"/>
  <c r="AH1301" i="1"/>
  <c r="AH1532" i="1"/>
  <c r="AH1522" i="1"/>
  <c r="AH1494" i="1"/>
  <c r="AH1483" i="1"/>
  <c r="AH1458" i="1"/>
  <c r="AH1444" i="1"/>
  <c r="AH1430" i="1"/>
  <c r="AH1419" i="1"/>
  <c r="AH1405" i="1"/>
  <c r="AH1394" i="1"/>
  <c r="AH1380" i="1"/>
  <c r="AH1365" i="1"/>
  <c r="AH1349" i="1"/>
  <c r="AH1333" i="1"/>
  <c r="AH1316" i="1"/>
  <c r="AH1286" i="1"/>
  <c r="AH1228" i="1"/>
  <c r="AH1164" i="1"/>
  <c r="AH1058" i="1"/>
  <c r="AH930" i="1"/>
  <c r="AH802" i="1"/>
  <c r="AH548" i="1"/>
  <c r="AH1493" i="1"/>
  <c r="AH1468" i="1"/>
  <c r="AH1443" i="1"/>
  <c r="AH1429" i="1"/>
  <c r="AH1418" i="1"/>
  <c r="AH1364" i="1"/>
  <c r="AH1348" i="1"/>
  <c r="AH1332" i="1"/>
  <c r="AH1310" i="1"/>
  <c r="AH1284" i="1"/>
  <c r="AH1220" i="1"/>
  <c r="AH1156" i="1"/>
  <c r="AH1042" i="1"/>
  <c r="AH914" i="1"/>
  <c r="AH780" i="1"/>
  <c r="AH486" i="1"/>
  <c r="AH1414" i="1"/>
  <c r="AH1347" i="1"/>
  <c r="AH1331" i="1"/>
  <c r="AH1309" i="1"/>
  <c r="AH1276" i="1"/>
  <c r="AH1212" i="1"/>
  <c r="AH1148" i="1"/>
  <c r="AH1026" i="1"/>
  <c r="AH898" i="1"/>
  <c r="AH761" i="1"/>
  <c r="AH1574" i="1"/>
  <c r="AH1556" i="1"/>
  <c r="AH1502" i="1"/>
  <c r="AH1438" i="1"/>
  <c r="AH1402" i="1"/>
  <c r="AH1388" i="1"/>
  <c r="AH1374" i="1"/>
  <c r="AH1358" i="1"/>
  <c r="AH1342" i="1"/>
  <c r="AH1326" i="1"/>
  <c r="AH1308" i="1"/>
  <c r="AH1268" i="1"/>
  <c r="AH1204" i="1"/>
  <c r="AH1138" i="1"/>
  <c r="AH1010" i="1"/>
  <c r="AH882" i="1"/>
  <c r="AH739" i="1"/>
  <c r="AH1387" i="1"/>
  <c r="AH1373" i="1"/>
  <c r="AH1357" i="1"/>
  <c r="AH1341" i="1"/>
  <c r="AH1325" i="1"/>
  <c r="AH1302" i="1"/>
  <c r="AH1260" i="1"/>
  <c r="AH1196" i="1"/>
  <c r="AH1122" i="1"/>
  <c r="AH994" i="1"/>
  <c r="AH866" i="1"/>
  <c r="AH716" i="1"/>
  <c r="AH1386" i="1"/>
  <c r="AH1372" i="1"/>
  <c r="AH1356" i="1"/>
  <c r="AH1340" i="1"/>
  <c r="AH1324" i="1"/>
  <c r="AH1300" i="1"/>
  <c r="AH1252" i="1"/>
  <c r="AH1188" i="1"/>
  <c r="AH1106" i="1"/>
  <c r="AH978" i="1"/>
  <c r="AH850" i="1"/>
  <c r="AH697" i="1"/>
  <c r="AH15" i="1"/>
  <c r="AH23" i="1"/>
  <c r="AH31" i="1"/>
  <c r="AH39" i="1"/>
  <c r="AH47" i="1"/>
  <c r="AH55" i="1"/>
  <c r="AH63" i="1"/>
  <c r="AH71" i="1"/>
  <c r="AH79" i="1"/>
  <c r="AH87" i="1"/>
  <c r="AH95" i="1"/>
  <c r="AH103" i="1"/>
  <c r="AH111" i="1"/>
  <c r="AH119" i="1"/>
  <c r="AH127" i="1"/>
  <c r="AH135" i="1"/>
  <c r="AH143" i="1"/>
  <c r="AH151" i="1"/>
  <c r="AH159" i="1"/>
  <c r="AH167" i="1"/>
  <c r="AH175" i="1"/>
  <c r="AH183" i="1"/>
  <c r="AH191" i="1"/>
  <c r="AH199" i="1"/>
  <c r="AH207" i="1"/>
  <c r="AH215" i="1"/>
  <c r="AH223" i="1"/>
  <c r="AH231" i="1"/>
  <c r="AH239" i="1"/>
  <c r="AH247" i="1"/>
  <c r="AH255" i="1"/>
  <c r="AH263" i="1"/>
  <c r="AH271" i="1"/>
  <c r="AH279" i="1"/>
  <c r="AH287" i="1"/>
  <c r="AH295" i="1"/>
  <c r="AH303" i="1"/>
  <c r="AH311" i="1"/>
  <c r="AH319" i="1"/>
  <c r="AH327" i="1"/>
  <c r="AH335" i="1"/>
  <c r="AH343" i="1"/>
  <c r="AH351" i="1"/>
  <c r="AH359" i="1"/>
  <c r="AH367" i="1"/>
  <c r="AH375" i="1"/>
  <c r="AH383" i="1"/>
  <c r="AH391" i="1"/>
  <c r="AH399" i="1"/>
  <c r="AH407" i="1"/>
  <c r="AH415" i="1"/>
  <c r="AH423" i="1"/>
  <c r="AH431" i="1"/>
  <c r="AH439" i="1"/>
  <c r="AH447" i="1"/>
  <c r="AH455" i="1"/>
  <c r="AH463" i="1"/>
  <c r="AH471" i="1"/>
  <c r="AH479" i="1"/>
  <c r="AH487" i="1"/>
  <c r="AH495" i="1"/>
  <c r="AH503" i="1"/>
  <c r="AH511" i="1"/>
  <c r="AH519" i="1"/>
  <c r="AH527" i="1"/>
  <c r="AH535" i="1"/>
  <c r="AH543" i="1"/>
  <c r="AH551" i="1"/>
  <c r="AH559" i="1"/>
  <c r="AH567" i="1"/>
  <c r="AH575" i="1"/>
  <c r="AH583" i="1"/>
  <c r="AH591" i="1"/>
  <c r="AH599" i="1"/>
  <c r="AH607" i="1"/>
  <c r="AH615" i="1"/>
  <c r="AH623" i="1"/>
  <c r="AH631" i="1"/>
  <c r="AH639" i="1"/>
  <c r="AH647" i="1"/>
  <c r="AH655" i="1"/>
  <c r="AH663" i="1"/>
  <c r="AH671" i="1"/>
  <c r="AH679" i="1"/>
  <c r="AH687" i="1"/>
  <c r="AH16" i="1"/>
  <c r="AH24" i="1"/>
  <c r="AH32" i="1"/>
  <c r="AH40" i="1"/>
  <c r="AH48" i="1"/>
  <c r="AH56" i="1"/>
  <c r="AH64" i="1"/>
  <c r="AH72" i="1"/>
  <c r="AH80" i="1"/>
  <c r="AH88" i="1"/>
  <c r="AH96" i="1"/>
  <c r="AH104" i="1"/>
  <c r="AH112" i="1"/>
  <c r="AH120" i="1"/>
  <c r="AH128" i="1"/>
  <c r="AH136" i="1"/>
  <c r="AH144" i="1"/>
  <c r="AH152" i="1"/>
  <c r="AH160" i="1"/>
  <c r="AH168" i="1"/>
  <c r="AH176" i="1"/>
  <c r="AH184" i="1"/>
  <c r="AH192" i="1"/>
  <c r="AH200" i="1"/>
  <c r="AH208" i="1"/>
  <c r="AH216" i="1"/>
  <c r="AH224" i="1"/>
  <c r="AH232" i="1"/>
  <c r="AH240" i="1"/>
  <c r="AH248" i="1"/>
  <c r="AH256" i="1"/>
  <c r="AH264" i="1"/>
  <c r="AH272" i="1"/>
  <c r="AH280" i="1"/>
  <c r="AH288" i="1"/>
  <c r="AH296" i="1"/>
  <c r="AH304" i="1"/>
  <c r="AH312" i="1"/>
  <c r="AH320" i="1"/>
  <c r="AH328" i="1"/>
  <c r="AH336" i="1"/>
  <c r="AH344" i="1"/>
  <c r="AH352" i="1"/>
  <c r="AH360" i="1"/>
  <c r="AH368" i="1"/>
  <c r="AH376" i="1"/>
  <c r="AH384" i="1"/>
  <c r="AH392" i="1"/>
  <c r="AH400" i="1"/>
  <c r="AH408" i="1"/>
  <c r="AH416" i="1"/>
  <c r="AH424" i="1"/>
  <c r="AH432" i="1"/>
  <c r="AH440" i="1"/>
  <c r="AH448" i="1"/>
  <c r="AH456" i="1"/>
  <c r="AH464" i="1"/>
  <c r="AH472" i="1"/>
  <c r="AH480" i="1"/>
  <c r="AH488" i="1"/>
  <c r="AH496" i="1"/>
  <c r="AH504" i="1"/>
  <c r="AH512" i="1"/>
  <c r="AH520" i="1"/>
  <c r="AH528" i="1"/>
  <c r="AH536" i="1"/>
  <c r="AH544" i="1"/>
  <c r="AH552" i="1"/>
  <c r="AH560" i="1"/>
  <c r="AH568" i="1"/>
  <c r="AH576" i="1"/>
  <c r="AH584" i="1"/>
  <c r="AH592" i="1"/>
  <c r="AH600" i="1"/>
  <c r="AH608" i="1"/>
  <c r="AH616" i="1"/>
  <c r="AH624" i="1"/>
  <c r="AH632" i="1"/>
  <c r="AH640" i="1"/>
  <c r="AH648" i="1"/>
  <c r="AH656" i="1"/>
  <c r="AH664" i="1"/>
  <c r="AH672" i="1"/>
  <c r="AH680" i="1"/>
  <c r="AH688" i="1"/>
  <c r="AH17" i="1"/>
  <c r="AH25" i="1"/>
  <c r="AH33" i="1"/>
  <c r="AH41" i="1"/>
  <c r="AH49" i="1"/>
  <c r="AH57" i="1"/>
  <c r="AH65" i="1"/>
  <c r="AH73" i="1"/>
  <c r="AH81" i="1"/>
  <c r="AH89" i="1"/>
  <c r="AH97" i="1"/>
  <c r="AH105" i="1"/>
  <c r="AH113" i="1"/>
  <c r="AH121" i="1"/>
  <c r="AH129" i="1"/>
  <c r="AH137" i="1"/>
  <c r="AH145" i="1"/>
  <c r="AH153" i="1"/>
  <c r="AH161" i="1"/>
  <c r="AH169" i="1"/>
  <c r="AH177" i="1"/>
  <c r="AH185" i="1"/>
  <c r="AH193" i="1"/>
  <c r="AH201" i="1"/>
  <c r="AH209" i="1"/>
  <c r="AH217" i="1"/>
  <c r="AH225" i="1"/>
  <c r="AH233" i="1"/>
  <c r="AH241" i="1"/>
  <c r="AH249" i="1"/>
  <c r="AH257" i="1"/>
  <c r="AH265" i="1"/>
  <c r="AH273" i="1"/>
  <c r="AH281" i="1"/>
  <c r="AH289" i="1"/>
  <c r="AH297" i="1"/>
  <c r="AH305" i="1"/>
  <c r="AH313" i="1"/>
  <c r="AH321" i="1"/>
  <c r="AH329" i="1"/>
  <c r="AH337" i="1"/>
  <c r="AH345" i="1"/>
  <c r="AH353" i="1"/>
  <c r="AH361" i="1"/>
  <c r="AH369" i="1"/>
  <c r="AH377" i="1"/>
  <c r="AH385" i="1"/>
  <c r="AH393" i="1"/>
  <c r="AH401" i="1"/>
  <c r="AH409" i="1"/>
  <c r="AH417" i="1"/>
  <c r="AH425" i="1"/>
  <c r="AH433" i="1"/>
  <c r="AH441" i="1"/>
  <c r="AH449" i="1"/>
  <c r="AH457" i="1"/>
  <c r="AH465" i="1"/>
  <c r="AH473" i="1"/>
  <c r="AH481" i="1"/>
  <c r="AH489" i="1"/>
  <c r="AH497" i="1"/>
  <c r="AH505" i="1"/>
  <c r="AH513" i="1"/>
  <c r="AH521" i="1"/>
  <c r="AH529" i="1"/>
  <c r="AH537" i="1"/>
  <c r="AH545" i="1"/>
  <c r="AH553" i="1"/>
  <c r="AH561" i="1"/>
  <c r="AH569" i="1"/>
  <c r="AH577" i="1"/>
  <c r="AH585" i="1"/>
  <c r="AH593" i="1"/>
  <c r="AH601" i="1"/>
  <c r="AH609" i="1"/>
  <c r="AH617" i="1"/>
  <c r="AH625" i="1"/>
  <c r="AH633" i="1"/>
  <c r="AH641" i="1"/>
  <c r="AH649" i="1"/>
  <c r="AH657" i="1"/>
  <c r="AH665" i="1"/>
  <c r="AH673" i="1"/>
  <c r="AH681" i="1"/>
  <c r="AH689" i="1"/>
  <c r="AH18" i="1"/>
  <c r="AH26" i="1"/>
  <c r="AH34" i="1"/>
  <c r="AH42" i="1"/>
  <c r="AH50" i="1"/>
  <c r="AH58" i="1"/>
  <c r="AH66" i="1"/>
  <c r="AH74" i="1"/>
  <c r="AH82" i="1"/>
  <c r="AH90" i="1"/>
  <c r="AH98" i="1"/>
  <c r="AH106" i="1"/>
  <c r="AH114" i="1"/>
  <c r="AH122" i="1"/>
  <c r="AH130" i="1"/>
  <c r="AH138" i="1"/>
  <c r="AH146" i="1"/>
  <c r="AH154" i="1"/>
  <c r="AH162" i="1"/>
  <c r="AH170" i="1"/>
  <c r="AH178" i="1"/>
  <c r="AH186" i="1"/>
  <c r="AH194" i="1"/>
  <c r="AH202" i="1"/>
  <c r="AH210" i="1"/>
  <c r="AH218" i="1"/>
  <c r="AH226" i="1"/>
  <c r="AH234" i="1"/>
  <c r="AH242" i="1"/>
  <c r="AH250" i="1"/>
  <c r="AH258" i="1"/>
  <c r="AH266" i="1"/>
  <c r="AH274" i="1"/>
  <c r="AH282" i="1"/>
  <c r="AH290" i="1"/>
  <c r="AH298" i="1"/>
  <c r="AH306" i="1"/>
  <c r="AH314" i="1"/>
  <c r="AH322" i="1"/>
  <c r="AH330" i="1"/>
  <c r="AH338" i="1"/>
  <c r="AH346" i="1"/>
  <c r="AH354" i="1"/>
  <c r="AH362" i="1"/>
  <c r="AH370" i="1"/>
  <c r="AH378" i="1"/>
  <c r="AH386" i="1"/>
  <c r="AH394" i="1"/>
  <c r="AH402" i="1"/>
  <c r="AH410" i="1"/>
  <c r="AH418" i="1"/>
  <c r="AH426" i="1"/>
  <c r="AH434" i="1"/>
  <c r="AH442" i="1"/>
  <c r="AH450" i="1"/>
  <c r="AH458" i="1"/>
  <c r="AH466" i="1"/>
  <c r="AH474" i="1"/>
  <c r="AH482" i="1"/>
  <c r="AH490" i="1"/>
  <c r="AH498" i="1"/>
  <c r="AH506" i="1"/>
  <c r="AH514" i="1"/>
  <c r="AH522" i="1"/>
  <c r="AH530" i="1"/>
  <c r="AH538" i="1"/>
  <c r="AH546" i="1"/>
  <c r="AH554" i="1"/>
  <c r="AH562" i="1"/>
  <c r="AH570" i="1"/>
  <c r="AH578" i="1"/>
  <c r="AH586" i="1"/>
  <c r="AH594" i="1"/>
  <c r="AH602" i="1"/>
  <c r="AH610" i="1"/>
  <c r="AH618" i="1"/>
  <c r="AH626" i="1"/>
  <c r="AH634" i="1"/>
  <c r="AH642" i="1"/>
  <c r="AH650" i="1"/>
  <c r="AH19" i="1"/>
  <c r="AH27" i="1"/>
  <c r="AH35" i="1"/>
  <c r="AH43" i="1"/>
  <c r="AH51" i="1"/>
  <c r="AH59" i="1"/>
  <c r="AH67" i="1"/>
  <c r="AH75" i="1"/>
  <c r="AH83" i="1"/>
  <c r="AH91" i="1"/>
  <c r="AH99" i="1"/>
  <c r="AH107" i="1"/>
  <c r="AH115" i="1"/>
  <c r="AH123" i="1"/>
  <c r="AH131" i="1"/>
  <c r="AH139" i="1"/>
  <c r="AH147" i="1"/>
  <c r="AH155" i="1"/>
  <c r="AH163" i="1"/>
  <c r="AH171" i="1"/>
  <c r="AH179" i="1"/>
  <c r="AH187" i="1"/>
  <c r="AH195" i="1"/>
  <c r="AH203" i="1"/>
  <c r="AH211" i="1"/>
  <c r="AH219" i="1"/>
  <c r="AH227" i="1"/>
  <c r="AH235" i="1"/>
  <c r="AH243" i="1"/>
  <c r="AH251" i="1"/>
  <c r="AH259" i="1"/>
  <c r="AH267" i="1"/>
  <c r="AH275" i="1"/>
  <c r="AH283" i="1"/>
  <c r="AH291" i="1"/>
  <c r="AH299" i="1"/>
  <c r="AH307" i="1"/>
  <c r="AH315" i="1"/>
  <c r="AH323" i="1"/>
  <c r="AH331" i="1"/>
  <c r="AH339" i="1"/>
  <c r="AH347" i="1"/>
  <c r="AH355" i="1"/>
  <c r="AH363" i="1"/>
  <c r="AH371" i="1"/>
  <c r="AH379" i="1"/>
  <c r="AH387" i="1"/>
  <c r="AH395" i="1"/>
  <c r="AH403" i="1"/>
  <c r="AH411" i="1"/>
  <c r="AH419" i="1"/>
  <c r="AH427" i="1"/>
  <c r="AH435" i="1"/>
  <c r="AH443" i="1"/>
  <c r="AH451" i="1"/>
  <c r="AH459" i="1"/>
  <c r="AH467" i="1"/>
  <c r="AH475" i="1"/>
  <c r="AH483" i="1"/>
  <c r="AH491" i="1"/>
  <c r="AH499" i="1"/>
  <c r="AH507" i="1"/>
  <c r="AH515" i="1"/>
  <c r="AH523" i="1"/>
  <c r="AH531" i="1"/>
  <c r="AH539" i="1"/>
  <c r="AH547" i="1"/>
  <c r="AH555" i="1"/>
  <c r="AH563" i="1"/>
  <c r="AH571" i="1"/>
  <c r="AH579" i="1"/>
  <c r="AH587" i="1"/>
  <c r="AH595" i="1"/>
  <c r="AH603" i="1"/>
  <c r="AH611" i="1"/>
  <c r="AH619" i="1"/>
  <c r="AH627" i="1"/>
  <c r="AH635" i="1"/>
  <c r="AH643" i="1"/>
  <c r="AH651" i="1"/>
  <c r="AH659" i="1"/>
  <c r="AH667" i="1"/>
  <c r="AH675" i="1"/>
  <c r="AH683" i="1"/>
  <c r="AH691" i="1"/>
  <c r="AH12" i="1"/>
  <c r="AH20" i="1"/>
  <c r="AH28" i="1"/>
  <c r="AH36" i="1"/>
  <c r="AH44" i="1"/>
  <c r="AH52" i="1"/>
  <c r="AH60" i="1"/>
  <c r="AH68" i="1"/>
  <c r="AH76" i="1"/>
  <c r="AH84" i="1"/>
  <c r="AH92" i="1"/>
  <c r="AH100" i="1"/>
  <c r="AH108" i="1"/>
  <c r="AH116" i="1"/>
  <c r="AH124" i="1"/>
  <c r="AH132" i="1"/>
  <c r="AH140" i="1"/>
  <c r="AH148" i="1"/>
  <c r="AH156" i="1"/>
  <c r="AH164" i="1"/>
  <c r="AH172" i="1"/>
  <c r="AH180" i="1"/>
  <c r="AH188" i="1"/>
  <c r="AH196" i="1"/>
  <c r="AH204" i="1"/>
  <c r="AH212" i="1"/>
  <c r="AH22" i="1"/>
  <c r="AH54" i="1"/>
  <c r="AH86" i="1"/>
  <c r="AH118" i="1"/>
  <c r="AH150" i="1"/>
  <c r="AH182" i="1"/>
  <c r="AH214" i="1"/>
  <c r="AH237" i="1"/>
  <c r="AH260" i="1"/>
  <c r="AH278" i="1"/>
  <c r="AH301" i="1"/>
  <c r="AH324" i="1"/>
  <c r="AH342" i="1"/>
  <c r="AH365" i="1"/>
  <c r="AH388" i="1"/>
  <c r="AH406" i="1"/>
  <c r="AH429" i="1"/>
  <c r="AH452" i="1"/>
  <c r="AH470" i="1"/>
  <c r="AH493" i="1"/>
  <c r="AH516" i="1"/>
  <c r="AH534" i="1"/>
  <c r="AH557" i="1"/>
  <c r="AH580" i="1"/>
  <c r="AH598" i="1"/>
  <c r="AH621" i="1"/>
  <c r="AH644" i="1"/>
  <c r="AH661" i="1"/>
  <c r="AH677" i="1"/>
  <c r="AH693" i="1"/>
  <c r="AH701" i="1"/>
  <c r="AH709" i="1"/>
  <c r="AH717" i="1"/>
  <c r="AH725" i="1"/>
  <c r="AH733" i="1"/>
  <c r="AH741" i="1"/>
  <c r="AH749" i="1"/>
  <c r="AH757" i="1"/>
  <c r="AH765" i="1"/>
  <c r="AH773" i="1"/>
  <c r="AH781" i="1"/>
  <c r="AH789" i="1"/>
  <c r="AH797" i="1"/>
  <c r="AH805" i="1"/>
  <c r="AH813" i="1"/>
  <c r="AH821" i="1"/>
  <c r="AH829" i="1"/>
  <c r="AH837" i="1"/>
  <c r="AH845" i="1"/>
  <c r="AH853" i="1"/>
  <c r="AH861" i="1"/>
  <c r="AH869" i="1"/>
  <c r="AH877" i="1"/>
  <c r="AH885" i="1"/>
  <c r="AH893" i="1"/>
  <c r="AH901" i="1"/>
  <c r="AH909" i="1"/>
  <c r="AH917" i="1"/>
  <c r="AH925" i="1"/>
  <c r="AH933" i="1"/>
  <c r="AH941" i="1"/>
  <c r="AH949" i="1"/>
  <c r="AH957" i="1"/>
  <c r="AH965" i="1"/>
  <c r="AH973" i="1"/>
  <c r="AH981" i="1"/>
  <c r="AH989" i="1"/>
  <c r="AH997" i="1"/>
  <c r="AH1005" i="1"/>
  <c r="AH1013" i="1"/>
  <c r="AH1021" i="1"/>
  <c r="AH1029" i="1"/>
  <c r="AH1037" i="1"/>
  <c r="AH1045" i="1"/>
  <c r="AH1053" i="1"/>
  <c r="AH1061" i="1"/>
  <c r="AH1069" i="1"/>
  <c r="AH1077" i="1"/>
  <c r="AH1085" i="1"/>
  <c r="AH1093" i="1"/>
  <c r="AH1101" i="1"/>
  <c r="AH1109" i="1"/>
  <c r="AH1117" i="1"/>
  <c r="AH1125" i="1"/>
  <c r="AH1133" i="1"/>
  <c r="AH1141" i="1"/>
  <c r="AH29" i="1"/>
  <c r="AH61" i="1"/>
  <c r="AH93" i="1"/>
  <c r="AH125" i="1"/>
  <c r="AH157" i="1"/>
  <c r="AH189" i="1"/>
  <c r="AH220" i="1"/>
  <c r="AH238" i="1"/>
  <c r="AH261" i="1"/>
  <c r="AH284" i="1"/>
  <c r="AH302" i="1"/>
  <c r="AH325" i="1"/>
  <c r="AH348" i="1"/>
  <c r="AH366" i="1"/>
  <c r="AH389" i="1"/>
  <c r="AH412" i="1"/>
  <c r="AH430" i="1"/>
  <c r="AH453" i="1"/>
  <c r="AH476" i="1"/>
  <c r="AH494" i="1"/>
  <c r="AH517" i="1"/>
  <c r="AH540" i="1"/>
  <c r="AH558" i="1"/>
  <c r="AH581" i="1"/>
  <c r="AH604" i="1"/>
  <c r="AH622" i="1"/>
  <c r="AH645" i="1"/>
  <c r="AH662" i="1"/>
  <c r="AH678" i="1"/>
  <c r="AH694" i="1"/>
  <c r="AH702" i="1"/>
  <c r="AH710" i="1"/>
  <c r="AH718" i="1"/>
  <c r="AH726" i="1"/>
  <c r="AH734" i="1"/>
  <c r="AH742" i="1"/>
  <c r="AH750" i="1"/>
  <c r="AH758" i="1"/>
  <c r="AH766" i="1"/>
  <c r="AH774" i="1"/>
  <c r="AH782" i="1"/>
  <c r="AH790" i="1"/>
  <c r="AH798" i="1"/>
  <c r="AH806" i="1"/>
  <c r="AH814" i="1"/>
  <c r="AH822" i="1"/>
  <c r="AH830" i="1"/>
  <c r="AH838" i="1"/>
  <c r="AH846" i="1"/>
  <c r="AH854" i="1"/>
  <c r="AH862" i="1"/>
  <c r="AH870" i="1"/>
  <c r="AH878" i="1"/>
  <c r="AH886" i="1"/>
  <c r="AH894" i="1"/>
  <c r="AH902" i="1"/>
  <c r="AH910" i="1"/>
  <c r="AH918" i="1"/>
  <c r="AH926" i="1"/>
  <c r="AH934" i="1"/>
  <c r="AH942" i="1"/>
  <c r="AH950" i="1"/>
  <c r="AH958" i="1"/>
  <c r="AH966" i="1"/>
  <c r="AH974" i="1"/>
  <c r="AH982" i="1"/>
  <c r="AH990" i="1"/>
  <c r="AH998" i="1"/>
  <c r="AH1006" i="1"/>
  <c r="AH1014" i="1"/>
  <c r="AH1022" i="1"/>
  <c r="AH1030" i="1"/>
  <c r="AH1038" i="1"/>
  <c r="AH1046" i="1"/>
  <c r="AH1054" i="1"/>
  <c r="AH1062" i="1"/>
  <c r="AH1070" i="1"/>
  <c r="AH1078" i="1"/>
  <c r="AH1086" i="1"/>
  <c r="AH1094" i="1"/>
  <c r="AH1102" i="1"/>
  <c r="AH1110" i="1"/>
  <c r="AH1118" i="1"/>
  <c r="AH1126" i="1"/>
  <c r="AH1134" i="1"/>
  <c r="AH1142" i="1"/>
  <c r="AH30" i="1"/>
  <c r="AH62" i="1"/>
  <c r="AH94" i="1"/>
  <c r="AH126" i="1"/>
  <c r="AH158" i="1"/>
  <c r="AH190" i="1"/>
  <c r="AH221" i="1"/>
  <c r="AH244" i="1"/>
  <c r="AH262" i="1"/>
  <c r="AH285" i="1"/>
  <c r="AH308" i="1"/>
  <c r="AH326" i="1"/>
  <c r="AH349" i="1"/>
  <c r="AH372" i="1"/>
  <c r="AH390" i="1"/>
  <c r="AH413" i="1"/>
  <c r="AH436" i="1"/>
  <c r="AH454" i="1"/>
  <c r="AH477" i="1"/>
  <c r="AH500" i="1"/>
  <c r="AH518" i="1"/>
  <c r="AH541" i="1"/>
  <c r="AH564" i="1"/>
  <c r="AH582" i="1"/>
  <c r="AH605" i="1"/>
  <c r="AH628" i="1"/>
  <c r="AH646" i="1"/>
  <c r="AH666" i="1"/>
  <c r="AH682" i="1"/>
  <c r="AH695" i="1"/>
  <c r="AH703" i="1"/>
  <c r="AH711" i="1"/>
  <c r="AH719" i="1"/>
  <c r="AH727" i="1"/>
  <c r="AH735" i="1"/>
  <c r="AH743" i="1"/>
  <c r="AH751" i="1"/>
  <c r="AH759" i="1"/>
  <c r="AH767" i="1"/>
  <c r="AH775" i="1"/>
  <c r="AH783" i="1"/>
  <c r="AH791" i="1"/>
  <c r="AH799" i="1"/>
  <c r="AH807" i="1"/>
  <c r="AH815" i="1"/>
  <c r="AH823" i="1"/>
  <c r="AH831" i="1"/>
  <c r="AH839" i="1"/>
  <c r="AH847" i="1"/>
  <c r="AH855" i="1"/>
  <c r="AH863" i="1"/>
  <c r="AH871" i="1"/>
  <c r="AH879" i="1"/>
  <c r="AH887" i="1"/>
  <c r="AH895" i="1"/>
  <c r="AH903" i="1"/>
  <c r="AH911" i="1"/>
  <c r="AH919" i="1"/>
  <c r="AH927" i="1"/>
  <c r="AH935" i="1"/>
  <c r="AH943" i="1"/>
  <c r="AH951" i="1"/>
  <c r="AH959" i="1"/>
  <c r="AH967" i="1"/>
  <c r="AH975" i="1"/>
  <c r="AH983" i="1"/>
  <c r="AH991" i="1"/>
  <c r="AH999" i="1"/>
  <c r="AH1007" i="1"/>
  <c r="AH1015" i="1"/>
  <c r="AH1023" i="1"/>
  <c r="AH1031" i="1"/>
  <c r="AH1039" i="1"/>
  <c r="AH1047" i="1"/>
  <c r="AH1055" i="1"/>
  <c r="AH1063" i="1"/>
  <c r="AH1071" i="1"/>
  <c r="AH1079" i="1"/>
  <c r="AH1087" i="1"/>
  <c r="AH1095" i="1"/>
  <c r="AH1103" i="1"/>
  <c r="AH1111" i="1"/>
  <c r="AH1119" i="1"/>
  <c r="AH1127" i="1"/>
  <c r="AH1135" i="1"/>
  <c r="AH37" i="1"/>
  <c r="AH69" i="1"/>
  <c r="AH101" i="1"/>
  <c r="AH133" i="1"/>
  <c r="AH165" i="1"/>
  <c r="AH197" i="1"/>
  <c r="AH222" i="1"/>
  <c r="AH245" i="1"/>
  <c r="AH268" i="1"/>
  <c r="AH286" i="1"/>
  <c r="AH309" i="1"/>
  <c r="AH332" i="1"/>
  <c r="AH350" i="1"/>
  <c r="AH373" i="1"/>
  <c r="AH396" i="1"/>
  <c r="AH414" i="1"/>
  <c r="AH437" i="1"/>
  <c r="AH460" i="1"/>
  <c r="AH478" i="1"/>
  <c r="AH501" i="1"/>
  <c r="AH524" i="1"/>
  <c r="AH542" i="1"/>
  <c r="AH565" i="1"/>
  <c r="AH588" i="1"/>
  <c r="AH606" i="1"/>
  <c r="AH629" i="1"/>
  <c r="AH652" i="1"/>
  <c r="AH668" i="1"/>
  <c r="AH684" i="1"/>
  <c r="AH696" i="1"/>
  <c r="AH704" i="1"/>
  <c r="AH712" i="1"/>
  <c r="AH720" i="1"/>
  <c r="AH728" i="1"/>
  <c r="AH736" i="1"/>
  <c r="AH744" i="1"/>
  <c r="AH752" i="1"/>
  <c r="AH760" i="1"/>
  <c r="AH768" i="1"/>
  <c r="AH776" i="1"/>
  <c r="AH784" i="1"/>
  <c r="AH792" i="1"/>
  <c r="AH800" i="1"/>
  <c r="AH808" i="1"/>
  <c r="AH816" i="1"/>
  <c r="AH824" i="1"/>
  <c r="AH832" i="1"/>
  <c r="AH840" i="1"/>
  <c r="AH848" i="1"/>
  <c r="AH856" i="1"/>
  <c r="AH864" i="1"/>
  <c r="AH872" i="1"/>
  <c r="AH880" i="1"/>
  <c r="AH888" i="1"/>
  <c r="AH896" i="1"/>
  <c r="AH904" i="1"/>
  <c r="AH912" i="1"/>
  <c r="AH920" i="1"/>
  <c r="AH928" i="1"/>
  <c r="AH936" i="1"/>
  <c r="AH944" i="1"/>
  <c r="AH952" i="1"/>
  <c r="AH960" i="1"/>
  <c r="AH968" i="1"/>
  <c r="AH976" i="1"/>
  <c r="AH984" i="1"/>
  <c r="AH992" i="1"/>
  <c r="AH1000" i="1"/>
  <c r="AH1008" i="1"/>
  <c r="AH1016" i="1"/>
  <c r="AH1024" i="1"/>
  <c r="AH1032" i="1"/>
  <c r="AH1040" i="1"/>
  <c r="AH1048" i="1"/>
  <c r="AH1056" i="1"/>
  <c r="AH1064" i="1"/>
  <c r="AH1072" i="1"/>
  <c r="AH1080" i="1"/>
  <c r="AH1088" i="1"/>
  <c r="AH1096" i="1"/>
  <c r="AH1104" i="1"/>
  <c r="AH1112" i="1"/>
  <c r="AH1120" i="1"/>
  <c r="AH1128" i="1"/>
  <c r="AH1136" i="1"/>
  <c r="AH13" i="1"/>
  <c r="AH45" i="1"/>
  <c r="AH77" i="1"/>
  <c r="AH109" i="1"/>
  <c r="AH141" i="1"/>
  <c r="AH173" i="1"/>
  <c r="AH205" i="1"/>
  <c r="AH229" i="1"/>
  <c r="AH252" i="1"/>
  <c r="AH270" i="1"/>
  <c r="AH293" i="1"/>
  <c r="AH316" i="1"/>
  <c r="AH334" i="1"/>
  <c r="AH357" i="1"/>
  <c r="AH380" i="1"/>
  <c r="AH398" i="1"/>
  <c r="AH421" i="1"/>
  <c r="AH444" i="1"/>
  <c r="AH462" i="1"/>
  <c r="AH485" i="1"/>
  <c r="AH508" i="1"/>
  <c r="AH526" i="1"/>
  <c r="AH549" i="1"/>
  <c r="AH572" i="1"/>
  <c r="AH590" i="1"/>
  <c r="AH613" i="1"/>
  <c r="AH636" i="1"/>
  <c r="AH654" i="1"/>
  <c r="AH670" i="1"/>
  <c r="AH686" i="1"/>
  <c r="AH698" i="1"/>
  <c r="AH706" i="1"/>
  <c r="AH714" i="1"/>
  <c r="AH722" i="1"/>
  <c r="AH730" i="1"/>
  <c r="AH738" i="1"/>
  <c r="AH746" i="1"/>
  <c r="AH754" i="1"/>
  <c r="AH762" i="1"/>
  <c r="AH770" i="1"/>
  <c r="AH778" i="1"/>
  <c r="AH786" i="1"/>
  <c r="AH794" i="1"/>
  <c r="AH300" i="1"/>
  <c r="AH574" i="1"/>
  <c r="AH525" i="1"/>
  <c r="AH294" i="1"/>
  <c r="AH236" i="1"/>
  <c r="AH166" i="1"/>
  <c r="AH404" i="1"/>
  <c r="AH341" i="1"/>
  <c r="AH292" i="1"/>
  <c r="AH230" i="1"/>
  <c r="AH149" i="1"/>
  <c r="AH340" i="1"/>
  <c r="AJ1526" i="1"/>
  <c r="AJ1510" i="1"/>
  <c r="AJ1502" i="1"/>
  <c r="AJ1494" i="1"/>
  <c r="AJ1486" i="1"/>
  <c r="AJ1478" i="1"/>
  <c r="AJ1470" i="1"/>
  <c r="AJ1462" i="1"/>
  <c r="AJ1454" i="1"/>
  <c r="AJ1446" i="1"/>
  <c r="AJ1438" i="1"/>
  <c r="AJ1430" i="1"/>
  <c r="AJ1422" i="1"/>
  <c r="AJ1414" i="1"/>
  <c r="AJ1406" i="1"/>
  <c r="AJ1398" i="1"/>
  <c r="AJ1390" i="1"/>
  <c r="AJ1382" i="1"/>
  <c r="AJ1374" i="1"/>
  <c r="AJ1366" i="1"/>
  <c r="AJ1358" i="1"/>
  <c r="AJ1350" i="1"/>
  <c r="AJ1342" i="1"/>
  <c r="AJ1334" i="1"/>
  <c r="AJ1326" i="1"/>
  <c r="AJ1318" i="1"/>
  <c r="AJ1310" i="1"/>
  <c r="AJ1302" i="1"/>
  <c r="AJ1294" i="1"/>
  <c r="AJ1286" i="1"/>
  <c r="AJ1278" i="1"/>
  <c r="AJ1270" i="1"/>
  <c r="AJ1262" i="1"/>
  <c r="AJ1254" i="1"/>
  <c r="AJ1245" i="1"/>
  <c r="AJ1236" i="1"/>
  <c r="AJ1227" i="1"/>
  <c r="AJ1218" i="1"/>
  <c r="AJ1208" i="1"/>
  <c r="AJ1197" i="1"/>
  <c r="AJ1187" i="1"/>
  <c r="AJ1176" i="1"/>
  <c r="AJ1165" i="1"/>
  <c r="AJ1153" i="1"/>
  <c r="AJ1139" i="1"/>
  <c r="AJ1123" i="1"/>
  <c r="AJ1107" i="1"/>
  <c r="AJ1089" i="1"/>
  <c r="AJ1057" i="1"/>
  <c r="AJ1025" i="1"/>
  <c r="AJ993" i="1"/>
  <c r="AJ929" i="1"/>
  <c r="AJ865" i="1"/>
  <c r="AJ801" i="1"/>
  <c r="AJ737" i="1"/>
  <c r="AJ670" i="1"/>
  <c r="AJ557" i="1"/>
  <c r="AJ74" i="1"/>
  <c r="AJ1644" i="1"/>
  <c r="AJ1620" i="1"/>
  <c r="AJ1604" i="1"/>
  <c r="AJ1588" i="1"/>
  <c r="AJ1572" i="1"/>
  <c r="AJ1564" i="1"/>
  <c r="AJ1548" i="1"/>
  <c r="AJ1540" i="1"/>
  <c r="AJ1532" i="1"/>
  <c r="AJ1524" i="1"/>
  <c r="AJ1516" i="1"/>
  <c r="AJ1508" i="1"/>
  <c r="AJ1500" i="1"/>
  <c r="AJ1492" i="1"/>
  <c r="AJ1484" i="1"/>
  <c r="AJ1476" i="1"/>
  <c r="AJ1468" i="1"/>
  <c r="AJ1460" i="1"/>
  <c r="AJ1452" i="1"/>
  <c r="AJ1444" i="1"/>
  <c r="AJ1436" i="1"/>
  <c r="AJ1428" i="1"/>
  <c r="AJ1420" i="1"/>
  <c r="AJ1412" i="1"/>
  <c r="AJ1404" i="1"/>
  <c r="AJ1396" i="1"/>
  <c r="AJ1388" i="1"/>
  <c r="AJ1380" i="1"/>
  <c r="AJ1372" i="1"/>
  <c r="AJ1364" i="1"/>
  <c r="AJ1356" i="1"/>
  <c r="AJ1348" i="1"/>
  <c r="AJ1340" i="1"/>
  <c r="AJ1332" i="1"/>
  <c r="AJ1324" i="1"/>
  <c r="AJ1316" i="1"/>
  <c r="AJ1308" i="1"/>
  <c r="AJ1300" i="1"/>
  <c r="AJ1292" i="1"/>
  <c r="AJ1284" i="1"/>
  <c r="AJ1276" i="1"/>
  <c r="AJ1268" i="1"/>
  <c r="AJ1260" i="1"/>
  <c r="AJ1252" i="1"/>
  <c r="AJ1243" i="1"/>
  <c r="AJ1234" i="1"/>
  <c r="AJ1225" i="1"/>
  <c r="AJ1216" i="1"/>
  <c r="AJ1205" i="1"/>
  <c r="AJ1195" i="1"/>
  <c r="AJ1184" i="1"/>
  <c r="AJ1173" i="1"/>
  <c r="AJ1163" i="1"/>
  <c r="AJ1149" i="1"/>
  <c r="AJ1135" i="1"/>
  <c r="AJ1119" i="1"/>
  <c r="AJ1103" i="1"/>
  <c r="AJ1081" i="1"/>
  <c r="AJ1049" i="1"/>
  <c r="AJ1017" i="1"/>
  <c r="AJ977" i="1"/>
  <c r="AJ913" i="1"/>
  <c r="AJ849" i="1"/>
  <c r="AJ785" i="1"/>
  <c r="AJ721" i="1"/>
  <c r="AJ652" i="1"/>
  <c r="AJ12" i="1"/>
  <c r="AJ20" i="1"/>
  <c r="AJ28" i="1"/>
  <c r="AJ36" i="1"/>
  <c r="AJ44" i="1"/>
  <c r="AJ52" i="1"/>
  <c r="AJ60" i="1"/>
  <c r="AJ68" i="1"/>
  <c r="AJ76" i="1"/>
  <c r="AJ84" i="1"/>
  <c r="AJ92" i="1"/>
  <c r="AJ100" i="1"/>
  <c r="AJ108" i="1"/>
  <c r="AJ116" i="1"/>
  <c r="AJ124" i="1"/>
  <c r="AJ132" i="1"/>
  <c r="AJ140" i="1"/>
  <c r="AJ148" i="1"/>
  <c r="AJ156" i="1"/>
  <c r="AJ164" i="1"/>
  <c r="AJ172" i="1"/>
  <c r="AJ180" i="1"/>
  <c r="AJ188" i="1"/>
  <c r="AJ196" i="1"/>
  <c r="AJ204" i="1"/>
  <c r="AJ212" i="1"/>
  <c r="AJ220" i="1"/>
  <c r="AJ228" i="1"/>
  <c r="AJ236" i="1"/>
  <c r="AJ244" i="1"/>
  <c r="AJ252" i="1"/>
  <c r="AJ260" i="1"/>
  <c r="AJ268" i="1"/>
  <c r="AJ276" i="1"/>
  <c r="AJ284" i="1"/>
  <c r="AJ292" i="1"/>
  <c r="AJ300" i="1"/>
  <c r="AJ308" i="1"/>
  <c r="AJ316" i="1"/>
  <c r="AJ324" i="1"/>
  <c r="AJ332" i="1"/>
  <c r="AJ340" i="1"/>
  <c r="AJ348" i="1"/>
  <c r="AJ356" i="1"/>
  <c r="AJ364" i="1"/>
  <c r="AJ372" i="1"/>
  <c r="AJ380" i="1"/>
  <c r="AJ388" i="1"/>
  <c r="AJ396" i="1"/>
  <c r="AJ404" i="1"/>
  <c r="AJ412" i="1"/>
  <c r="AJ420" i="1"/>
  <c r="AJ428" i="1"/>
  <c r="AJ436" i="1"/>
  <c r="AJ444" i="1"/>
  <c r="AJ452" i="1"/>
  <c r="AJ460" i="1"/>
  <c r="AJ468" i="1"/>
  <c r="AJ476" i="1"/>
  <c r="AJ484" i="1"/>
  <c r="AJ492" i="1"/>
  <c r="AJ500" i="1"/>
  <c r="AJ508" i="1"/>
  <c r="AJ516" i="1"/>
  <c r="AJ524" i="1"/>
  <c r="AJ532" i="1"/>
  <c r="AJ540" i="1"/>
  <c r="AJ548" i="1"/>
  <c r="AJ556" i="1"/>
  <c r="AJ564" i="1"/>
  <c r="AJ572" i="1"/>
  <c r="AJ580" i="1"/>
  <c r="AJ588" i="1"/>
  <c r="AJ596" i="1"/>
  <c r="AJ604" i="1"/>
  <c r="AJ612" i="1"/>
  <c r="AJ13" i="1"/>
  <c r="AJ21" i="1"/>
  <c r="AJ29" i="1"/>
  <c r="AJ37" i="1"/>
  <c r="AJ45" i="1"/>
  <c r="AJ53" i="1"/>
  <c r="AJ61" i="1"/>
  <c r="AJ69" i="1"/>
  <c r="AJ77" i="1"/>
  <c r="AJ85" i="1"/>
  <c r="AJ93" i="1"/>
  <c r="AJ101" i="1"/>
  <c r="AJ109" i="1"/>
  <c r="AJ117" i="1"/>
  <c r="AJ125" i="1"/>
  <c r="AJ133" i="1"/>
  <c r="AJ141" i="1"/>
  <c r="AJ149" i="1"/>
  <c r="AJ157" i="1"/>
  <c r="AJ165" i="1"/>
  <c r="AJ173" i="1"/>
  <c r="AJ181" i="1"/>
  <c r="AJ189" i="1"/>
  <c r="AJ197" i="1"/>
  <c r="AJ205" i="1"/>
  <c r="AJ213" i="1"/>
  <c r="AJ221" i="1"/>
  <c r="AJ229" i="1"/>
  <c r="AJ237" i="1"/>
  <c r="AJ245" i="1"/>
  <c r="AJ253" i="1"/>
  <c r="AJ261" i="1"/>
  <c r="AJ269" i="1"/>
  <c r="AJ277" i="1"/>
  <c r="AJ285" i="1"/>
  <c r="AJ293" i="1"/>
  <c r="AJ301" i="1"/>
  <c r="AJ309" i="1"/>
  <c r="AJ317" i="1"/>
  <c r="AJ325" i="1"/>
  <c r="AJ333" i="1"/>
  <c r="AJ341" i="1"/>
  <c r="AJ349" i="1"/>
  <c r="AJ357" i="1"/>
  <c r="AJ365" i="1"/>
  <c r="AJ373" i="1"/>
  <c r="AJ381" i="1"/>
  <c r="AJ389" i="1"/>
  <c r="AJ397" i="1"/>
  <c r="AJ405" i="1"/>
  <c r="AJ413" i="1"/>
  <c r="AJ421" i="1"/>
  <c r="AJ429" i="1"/>
  <c r="AJ437" i="1"/>
  <c r="AJ445" i="1"/>
  <c r="AJ453" i="1"/>
  <c r="AJ461" i="1"/>
  <c r="AJ469" i="1"/>
  <c r="AJ477" i="1"/>
  <c r="AJ485" i="1"/>
  <c r="AJ493" i="1"/>
  <c r="AJ501" i="1"/>
  <c r="AJ509" i="1"/>
  <c r="AJ517" i="1"/>
  <c r="AJ525" i="1"/>
  <c r="AJ533" i="1"/>
  <c r="AJ541" i="1"/>
  <c r="AJ14" i="1"/>
  <c r="AJ22" i="1"/>
  <c r="AJ30" i="1"/>
  <c r="AJ38" i="1"/>
  <c r="AJ46" i="1"/>
  <c r="AJ54" i="1"/>
  <c r="AJ62" i="1"/>
  <c r="AJ70" i="1"/>
  <c r="AJ78" i="1"/>
  <c r="AJ86" i="1"/>
  <c r="AJ94" i="1"/>
  <c r="AJ102" i="1"/>
  <c r="AJ110" i="1"/>
  <c r="AJ118" i="1"/>
  <c r="AJ126" i="1"/>
  <c r="AJ134" i="1"/>
  <c r="AJ142" i="1"/>
  <c r="AJ150" i="1"/>
  <c r="AJ158" i="1"/>
  <c r="AJ166" i="1"/>
  <c r="AJ174" i="1"/>
  <c r="AJ182" i="1"/>
  <c r="AJ190" i="1"/>
  <c r="AJ198" i="1"/>
  <c r="AJ206" i="1"/>
  <c r="AJ214" i="1"/>
  <c r="AJ222" i="1"/>
  <c r="AJ230" i="1"/>
  <c r="AJ238" i="1"/>
  <c r="AJ246" i="1"/>
  <c r="AJ254" i="1"/>
  <c r="AJ262" i="1"/>
  <c r="AJ270" i="1"/>
  <c r="AJ278" i="1"/>
  <c r="AJ286" i="1"/>
  <c r="AJ294" i="1"/>
  <c r="AJ302" i="1"/>
  <c r="AJ310" i="1"/>
  <c r="AJ318" i="1"/>
  <c r="AJ326" i="1"/>
  <c r="AJ334" i="1"/>
  <c r="AJ342" i="1"/>
  <c r="AJ350" i="1"/>
  <c r="AJ358" i="1"/>
  <c r="AJ366" i="1"/>
  <c r="AJ374" i="1"/>
  <c r="AJ382" i="1"/>
  <c r="AJ390" i="1"/>
  <c r="AJ398" i="1"/>
  <c r="AJ406" i="1"/>
  <c r="AJ414" i="1"/>
  <c r="AJ422" i="1"/>
  <c r="AJ430" i="1"/>
  <c r="AJ438" i="1"/>
  <c r="AJ446" i="1"/>
  <c r="AJ454" i="1"/>
  <c r="AJ462" i="1"/>
  <c r="AJ470" i="1"/>
  <c r="AJ478" i="1"/>
  <c r="AJ486" i="1"/>
  <c r="AJ494" i="1"/>
  <c r="AJ502" i="1"/>
  <c r="AJ510" i="1"/>
  <c r="AJ518" i="1"/>
  <c r="AJ526" i="1"/>
  <c r="AJ534" i="1"/>
  <c r="AJ542" i="1"/>
  <c r="AJ550" i="1"/>
  <c r="AJ558" i="1"/>
  <c r="AJ566" i="1"/>
  <c r="AJ574" i="1"/>
  <c r="AJ582" i="1"/>
  <c r="AJ590" i="1"/>
  <c r="AJ598" i="1"/>
  <c r="AJ606" i="1"/>
  <c r="AJ614" i="1"/>
  <c r="AJ622" i="1"/>
  <c r="AJ630" i="1"/>
  <c r="AJ15" i="1"/>
  <c r="AJ23" i="1"/>
  <c r="AJ31" i="1"/>
  <c r="AJ39" i="1"/>
  <c r="AJ47" i="1"/>
  <c r="AJ55" i="1"/>
  <c r="AJ63" i="1"/>
  <c r="AJ71" i="1"/>
  <c r="AJ79" i="1"/>
  <c r="AJ87" i="1"/>
  <c r="AJ95" i="1"/>
  <c r="AJ103" i="1"/>
  <c r="AJ111" i="1"/>
  <c r="AJ119" i="1"/>
  <c r="AJ127" i="1"/>
  <c r="AJ135" i="1"/>
  <c r="AJ143" i="1"/>
  <c r="AJ151" i="1"/>
  <c r="AJ159" i="1"/>
  <c r="AJ167" i="1"/>
  <c r="AJ175" i="1"/>
  <c r="AJ183" i="1"/>
  <c r="AJ191" i="1"/>
  <c r="AJ199" i="1"/>
  <c r="AJ207" i="1"/>
  <c r="AJ215" i="1"/>
  <c r="AJ223" i="1"/>
  <c r="AJ231" i="1"/>
  <c r="AJ239" i="1"/>
  <c r="AJ247" i="1"/>
  <c r="AJ255" i="1"/>
  <c r="AJ263" i="1"/>
  <c r="AJ271" i="1"/>
  <c r="AJ279" i="1"/>
  <c r="AJ287" i="1"/>
  <c r="AJ295" i="1"/>
  <c r="AJ303" i="1"/>
  <c r="AJ311" i="1"/>
  <c r="AJ319" i="1"/>
  <c r="AJ327" i="1"/>
  <c r="AJ335" i="1"/>
  <c r="AJ343" i="1"/>
  <c r="AJ351" i="1"/>
  <c r="AJ359" i="1"/>
  <c r="AJ367" i="1"/>
  <c r="AJ375" i="1"/>
  <c r="AJ383" i="1"/>
  <c r="AJ391" i="1"/>
  <c r="AJ399" i="1"/>
  <c r="AJ407" i="1"/>
  <c r="AJ415" i="1"/>
  <c r="AJ423" i="1"/>
  <c r="AJ431" i="1"/>
  <c r="AJ439" i="1"/>
  <c r="AJ447" i="1"/>
  <c r="AJ455" i="1"/>
  <c r="AJ463" i="1"/>
  <c r="AJ471" i="1"/>
  <c r="AJ479" i="1"/>
  <c r="AJ487" i="1"/>
  <c r="AJ495" i="1"/>
  <c r="AJ503" i="1"/>
  <c r="AJ511" i="1"/>
  <c r="AJ519" i="1"/>
  <c r="AJ527" i="1"/>
  <c r="AJ535" i="1"/>
  <c r="AJ543" i="1"/>
  <c r="AJ551" i="1"/>
  <c r="AJ559" i="1"/>
  <c r="AJ567" i="1"/>
  <c r="AJ575" i="1"/>
  <c r="AJ583" i="1"/>
  <c r="AJ591" i="1"/>
  <c r="AJ599" i="1"/>
  <c r="AJ607" i="1"/>
  <c r="AJ615" i="1"/>
  <c r="AJ623" i="1"/>
  <c r="AJ631" i="1"/>
  <c r="AJ639" i="1"/>
  <c r="AJ647" i="1"/>
  <c r="AJ655" i="1"/>
  <c r="AJ663" i="1"/>
  <c r="AJ671" i="1"/>
  <c r="AJ679" i="1"/>
  <c r="AJ687" i="1"/>
  <c r="AJ16" i="1"/>
  <c r="AJ24" i="1"/>
  <c r="AJ32" i="1"/>
  <c r="AJ40" i="1"/>
  <c r="AJ48" i="1"/>
  <c r="AJ56" i="1"/>
  <c r="AJ64" i="1"/>
  <c r="AJ72" i="1"/>
  <c r="AJ80" i="1"/>
  <c r="AJ88" i="1"/>
  <c r="AJ96" i="1"/>
  <c r="AJ104" i="1"/>
  <c r="AJ112" i="1"/>
  <c r="AJ120" i="1"/>
  <c r="AJ128" i="1"/>
  <c r="AJ136" i="1"/>
  <c r="AJ144" i="1"/>
  <c r="AJ152" i="1"/>
  <c r="AJ160" i="1"/>
  <c r="AJ168" i="1"/>
  <c r="AJ176" i="1"/>
  <c r="AJ184" i="1"/>
  <c r="AJ192" i="1"/>
  <c r="AJ200" i="1"/>
  <c r="AJ208" i="1"/>
  <c r="AJ216" i="1"/>
  <c r="AJ224" i="1"/>
  <c r="AJ232" i="1"/>
  <c r="AJ240" i="1"/>
  <c r="AJ248" i="1"/>
  <c r="AJ256" i="1"/>
  <c r="AJ264" i="1"/>
  <c r="AJ272" i="1"/>
  <c r="AJ280" i="1"/>
  <c r="AJ288" i="1"/>
  <c r="AJ296" i="1"/>
  <c r="AJ304" i="1"/>
  <c r="AJ312" i="1"/>
  <c r="AJ320" i="1"/>
  <c r="AJ328" i="1"/>
  <c r="AJ336" i="1"/>
  <c r="AJ344" i="1"/>
  <c r="AJ352" i="1"/>
  <c r="AJ360" i="1"/>
  <c r="AJ368" i="1"/>
  <c r="AJ376" i="1"/>
  <c r="AJ384" i="1"/>
  <c r="AJ392" i="1"/>
  <c r="AJ400" i="1"/>
  <c r="AJ408" i="1"/>
  <c r="AJ416" i="1"/>
  <c r="AJ424" i="1"/>
  <c r="AJ432" i="1"/>
  <c r="AJ440" i="1"/>
  <c r="AJ448" i="1"/>
  <c r="AJ456" i="1"/>
  <c r="AJ464" i="1"/>
  <c r="AJ472" i="1"/>
  <c r="AJ480" i="1"/>
  <c r="AJ488" i="1"/>
  <c r="AJ496" i="1"/>
  <c r="AJ504" i="1"/>
  <c r="AJ512" i="1"/>
  <c r="AJ520" i="1"/>
  <c r="AJ528" i="1"/>
  <c r="AJ536" i="1"/>
  <c r="AJ544" i="1"/>
  <c r="AJ552" i="1"/>
  <c r="AJ560" i="1"/>
  <c r="AJ568" i="1"/>
  <c r="AJ576" i="1"/>
  <c r="AJ584" i="1"/>
  <c r="AJ592" i="1"/>
  <c r="AJ600" i="1"/>
  <c r="AJ608" i="1"/>
  <c r="AJ616" i="1"/>
  <c r="AJ624" i="1"/>
  <c r="AJ17" i="1"/>
  <c r="AJ25" i="1"/>
  <c r="AJ33" i="1"/>
  <c r="AJ41" i="1"/>
  <c r="AJ49" i="1"/>
  <c r="AJ57" i="1"/>
  <c r="AJ65" i="1"/>
  <c r="AJ73" i="1"/>
  <c r="AJ81" i="1"/>
  <c r="AJ89" i="1"/>
  <c r="AJ97" i="1"/>
  <c r="AJ105" i="1"/>
  <c r="AJ113" i="1"/>
  <c r="AJ121" i="1"/>
  <c r="AJ129" i="1"/>
  <c r="AJ137" i="1"/>
  <c r="AJ145" i="1"/>
  <c r="AJ153" i="1"/>
  <c r="AJ161" i="1"/>
  <c r="AJ169" i="1"/>
  <c r="AJ177" i="1"/>
  <c r="AJ185" i="1"/>
  <c r="AJ193" i="1"/>
  <c r="AJ201" i="1"/>
  <c r="AJ209" i="1"/>
  <c r="AJ217" i="1"/>
  <c r="AJ225" i="1"/>
  <c r="AJ233" i="1"/>
  <c r="AJ241" i="1"/>
  <c r="AJ249" i="1"/>
  <c r="AJ257" i="1"/>
  <c r="AJ265" i="1"/>
  <c r="AJ273" i="1"/>
  <c r="AJ281" i="1"/>
  <c r="AJ289" i="1"/>
  <c r="AJ297" i="1"/>
  <c r="AJ305" i="1"/>
  <c r="AJ313" i="1"/>
  <c r="AJ321" i="1"/>
  <c r="AJ329" i="1"/>
  <c r="AJ337" i="1"/>
  <c r="AJ345" i="1"/>
  <c r="AJ353" i="1"/>
  <c r="AJ361" i="1"/>
  <c r="AJ369" i="1"/>
  <c r="AJ377" i="1"/>
  <c r="AJ385" i="1"/>
  <c r="AJ393" i="1"/>
  <c r="AJ401" i="1"/>
  <c r="AJ409" i="1"/>
  <c r="AJ417" i="1"/>
  <c r="AJ425" i="1"/>
  <c r="AJ433" i="1"/>
  <c r="AJ441" i="1"/>
  <c r="AJ449" i="1"/>
  <c r="AJ457" i="1"/>
  <c r="AJ465" i="1"/>
  <c r="AJ473" i="1"/>
  <c r="AJ481" i="1"/>
  <c r="AJ489" i="1"/>
  <c r="AJ497" i="1"/>
  <c r="AJ505" i="1"/>
  <c r="AJ513" i="1"/>
  <c r="AJ521" i="1"/>
  <c r="AJ529" i="1"/>
  <c r="AJ537" i="1"/>
  <c r="AJ11" i="1"/>
  <c r="AJ19" i="1"/>
  <c r="AJ27" i="1"/>
  <c r="AJ35" i="1"/>
  <c r="AJ43" i="1"/>
  <c r="AJ51" i="1"/>
  <c r="AJ59" i="1"/>
  <c r="AJ67" i="1"/>
  <c r="AJ75" i="1"/>
  <c r="AJ83" i="1"/>
  <c r="AJ91" i="1"/>
  <c r="AJ99" i="1"/>
  <c r="AJ107" i="1"/>
  <c r="AJ115" i="1"/>
  <c r="AJ123" i="1"/>
  <c r="AJ131" i="1"/>
  <c r="AJ139" i="1"/>
  <c r="AJ147" i="1"/>
  <c r="AJ155" i="1"/>
  <c r="AJ163" i="1"/>
  <c r="AJ171" i="1"/>
  <c r="AJ179" i="1"/>
  <c r="AJ187" i="1"/>
  <c r="AJ195" i="1"/>
  <c r="AJ203" i="1"/>
  <c r="AJ211" i="1"/>
  <c r="AJ219" i="1"/>
  <c r="AJ227" i="1"/>
  <c r="AJ235" i="1"/>
  <c r="AJ243" i="1"/>
  <c r="AJ251" i="1"/>
  <c r="AJ259" i="1"/>
  <c r="AJ267" i="1"/>
  <c r="AJ275" i="1"/>
  <c r="AJ283" i="1"/>
  <c r="AJ291" i="1"/>
  <c r="AJ299" i="1"/>
  <c r="AJ307" i="1"/>
  <c r="AJ315" i="1"/>
  <c r="AJ323" i="1"/>
  <c r="AJ331" i="1"/>
  <c r="AJ339" i="1"/>
  <c r="AJ347" i="1"/>
  <c r="AJ355" i="1"/>
  <c r="AJ363" i="1"/>
  <c r="AJ371" i="1"/>
  <c r="AJ379" i="1"/>
  <c r="AJ387" i="1"/>
  <c r="AJ395" i="1"/>
  <c r="AJ403" i="1"/>
  <c r="AJ411" i="1"/>
  <c r="AJ419" i="1"/>
  <c r="AJ427" i="1"/>
  <c r="AJ435" i="1"/>
  <c r="AJ443" i="1"/>
  <c r="AJ451" i="1"/>
  <c r="AJ459" i="1"/>
  <c r="AJ467" i="1"/>
  <c r="AJ475" i="1"/>
  <c r="AJ483" i="1"/>
  <c r="AJ491" i="1"/>
  <c r="AJ499" i="1"/>
  <c r="AJ507" i="1"/>
  <c r="AJ515" i="1"/>
  <c r="AJ523" i="1"/>
  <c r="AJ531" i="1"/>
  <c r="AJ539" i="1"/>
  <c r="AJ547" i="1"/>
  <c r="AJ555" i="1"/>
  <c r="AJ563" i="1"/>
  <c r="AJ571" i="1"/>
  <c r="AJ579" i="1"/>
  <c r="AJ587" i="1"/>
  <c r="AJ595" i="1"/>
  <c r="AJ603" i="1"/>
  <c r="AJ611" i="1"/>
  <c r="AJ619" i="1"/>
  <c r="AJ627" i="1"/>
  <c r="AJ26" i="1"/>
  <c r="AJ90" i="1"/>
  <c r="AJ154" i="1"/>
  <c r="AJ218" i="1"/>
  <c r="AJ282" i="1"/>
  <c r="AJ346" i="1"/>
  <c r="AJ410" i="1"/>
  <c r="AJ474" i="1"/>
  <c r="AJ538" i="1"/>
  <c r="AJ562" i="1"/>
  <c r="AJ585" i="1"/>
  <c r="AJ605" i="1"/>
  <c r="AJ625" i="1"/>
  <c r="AJ636" i="1"/>
  <c r="AJ645" i="1"/>
  <c r="AJ654" i="1"/>
  <c r="AJ664" i="1"/>
  <c r="AJ673" i="1"/>
  <c r="AJ682" i="1"/>
  <c r="AJ691" i="1"/>
  <c r="AJ699" i="1"/>
  <c r="AJ707" i="1"/>
  <c r="AJ715" i="1"/>
  <c r="AJ723" i="1"/>
  <c r="AJ731" i="1"/>
  <c r="AJ739" i="1"/>
  <c r="AJ747" i="1"/>
  <c r="AJ755" i="1"/>
  <c r="AJ763" i="1"/>
  <c r="AJ771" i="1"/>
  <c r="AJ779" i="1"/>
  <c r="AJ787" i="1"/>
  <c r="AJ795" i="1"/>
  <c r="AJ803" i="1"/>
  <c r="AJ811" i="1"/>
  <c r="AJ819" i="1"/>
  <c r="AJ827" i="1"/>
  <c r="AJ835" i="1"/>
  <c r="AJ843" i="1"/>
  <c r="AJ851" i="1"/>
  <c r="AJ859" i="1"/>
  <c r="AJ867" i="1"/>
  <c r="AJ875" i="1"/>
  <c r="AJ883" i="1"/>
  <c r="AJ891" i="1"/>
  <c r="AJ899" i="1"/>
  <c r="AJ907" i="1"/>
  <c r="AJ915" i="1"/>
  <c r="AJ923" i="1"/>
  <c r="AJ931" i="1"/>
  <c r="AJ939" i="1"/>
  <c r="AJ947" i="1"/>
  <c r="AJ955" i="1"/>
  <c r="AJ963" i="1"/>
  <c r="AJ971" i="1"/>
  <c r="AJ979" i="1"/>
  <c r="AJ987" i="1"/>
  <c r="AJ34" i="1"/>
  <c r="AJ98" i="1"/>
  <c r="AJ162" i="1"/>
  <c r="AJ226" i="1"/>
  <c r="AJ290" i="1"/>
  <c r="AJ354" i="1"/>
  <c r="AJ418" i="1"/>
  <c r="AJ482" i="1"/>
  <c r="AJ545" i="1"/>
  <c r="AJ565" i="1"/>
  <c r="AJ586" i="1"/>
  <c r="AJ609" i="1"/>
  <c r="AJ626" i="1"/>
  <c r="AJ637" i="1"/>
  <c r="AJ646" i="1"/>
  <c r="AJ656" i="1"/>
  <c r="AJ665" i="1"/>
  <c r="AJ674" i="1"/>
  <c r="AJ683" i="1"/>
  <c r="AJ692" i="1"/>
  <c r="AJ700" i="1"/>
  <c r="AJ708" i="1"/>
  <c r="AJ716" i="1"/>
  <c r="AJ724" i="1"/>
  <c r="AJ732" i="1"/>
  <c r="AJ740" i="1"/>
  <c r="AJ748" i="1"/>
  <c r="AJ756" i="1"/>
  <c r="AJ764" i="1"/>
  <c r="AJ772" i="1"/>
  <c r="AJ780" i="1"/>
  <c r="AJ788" i="1"/>
  <c r="AJ796" i="1"/>
  <c r="AJ804" i="1"/>
  <c r="AJ812" i="1"/>
  <c r="AJ820" i="1"/>
  <c r="AJ828" i="1"/>
  <c r="AJ836" i="1"/>
  <c r="AJ844" i="1"/>
  <c r="AJ852" i="1"/>
  <c r="AJ860" i="1"/>
  <c r="AJ868" i="1"/>
  <c r="AJ876" i="1"/>
  <c r="AJ884" i="1"/>
  <c r="AJ892" i="1"/>
  <c r="AJ900" i="1"/>
  <c r="AJ908" i="1"/>
  <c r="AJ916" i="1"/>
  <c r="AJ924" i="1"/>
  <c r="AJ932" i="1"/>
  <c r="AJ940" i="1"/>
  <c r="AJ948" i="1"/>
  <c r="AJ956" i="1"/>
  <c r="AJ964" i="1"/>
  <c r="AJ972" i="1"/>
  <c r="AJ980" i="1"/>
  <c r="AJ988" i="1"/>
  <c r="AJ996" i="1"/>
  <c r="AJ1004" i="1"/>
  <c r="AJ1012" i="1"/>
  <c r="AJ1020" i="1"/>
  <c r="AJ1028" i="1"/>
  <c r="AJ1036" i="1"/>
  <c r="AJ1044" i="1"/>
  <c r="AJ1052" i="1"/>
  <c r="AJ1060" i="1"/>
  <c r="AJ1068" i="1"/>
  <c r="AJ1076" i="1"/>
  <c r="AJ1084" i="1"/>
  <c r="AJ1092" i="1"/>
  <c r="AJ1100" i="1"/>
  <c r="AJ1108" i="1"/>
  <c r="AJ1116" i="1"/>
  <c r="AJ1124" i="1"/>
  <c r="AJ1132" i="1"/>
  <c r="AJ1140" i="1"/>
  <c r="AJ42" i="1"/>
  <c r="AJ106" i="1"/>
  <c r="AJ170" i="1"/>
  <c r="AJ234" i="1"/>
  <c r="AJ298" i="1"/>
  <c r="AJ362" i="1"/>
  <c r="AJ426" i="1"/>
  <c r="AJ490" i="1"/>
  <c r="AJ546" i="1"/>
  <c r="AJ569" i="1"/>
  <c r="AJ589" i="1"/>
  <c r="AJ610" i="1"/>
  <c r="AJ628" i="1"/>
  <c r="AJ638" i="1"/>
  <c r="AJ648" i="1"/>
  <c r="AJ657" i="1"/>
  <c r="AJ666" i="1"/>
  <c r="AJ675" i="1"/>
  <c r="AJ684" i="1"/>
  <c r="AJ693" i="1"/>
  <c r="AJ701" i="1"/>
  <c r="AJ709" i="1"/>
  <c r="AJ717" i="1"/>
  <c r="AJ725" i="1"/>
  <c r="AJ733" i="1"/>
  <c r="AJ741" i="1"/>
  <c r="AJ749" i="1"/>
  <c r="AJ757" i="1"/>
  <c r="AJ765" i="1"/>
  <c r="AJ773" i="1"/>
  <c r="AJ781" i="1"/>
  <c r="AJ789" i="1"/>
  <c r="AJ797" i="1"/>
  <c r="AJ805" i="1"/>
  <c r="AJ813" i="1"/>
  <c r="AJ821" i="1"/>
  <c r="AJ829" i="1"/>
  <c r="AJ837" i="1"/>
  <c r="AJ845" i="1"/>
  <c r="AJ853" i="1"/>
  <c r="AJ861" i="1"/>
  <c r="AJ869" i="1"/>
  <c r="AJ877" i="1"/>
  <c r="AJ885" i="1"/>
  <c r="AJ893" i="1"/>
  <c r="AJ901" i="1"/>
  <c r="AJ909" i="1"/>
  <c r="AJ917" i="1"/>
  <c r="AJ925" i="1"/>
  <c r="AJ933" i="1"/>
  <c r="AJ941" i="1"/>
  <c r="AJ949" i="1"/>
  <c r="AJ957" i="1"/>
  <c r="AJ965" i="1"/>
  <c r="AJ973" i="1"/>
  <c r="AJ981" i="1"/>
  <c r="AJ989" i="1"/>
  <c r="AJ997" i="1"/>
  <c r="AJ1005" i="1"/>
  <c r="AJ1013" i="1"/>
  <c r="AJ1021" i="1"/>
  <c r="AJ1029" i="1"/>
  <c r="AJ1037" i="1"/>
  <c r="AJ1045" i="1"/>
  <c r="AJ1053" i="1"/>
  <c r="AJ1061" i="1"/>
  <c r="AJ1069" i="1"/>
  <c r="AJ1077" i="1"/>
  <c r="AJ1085" i="1"/>
  <c r="AJ1093" i="1"/>
  <c r="AJ50" i="1"/>
  <c r="AJ114" i="1"/>
  <c r="AJ178" i="1"/>
  <c r="AJ242" i="1"/>
  <c r="AJ306" i="1"/>
  <c r="AJ370" i="1"/>
  <c r="AJ434" i="1"/>
  <c r="AJ498" i="1"/>
  <c r="AJ549" i="1"/>
  <c r="AJ570" i="1"/>
  <c r="AJ593" i="1"/>
  <c r="AJ613" i="1"/>
  <c r="AJ629" i="1"/>
  <c r="AJ640" i="1"/>
  <c r="AJ649" i="1"/>
  <c r="AJ658" i="1"/>
  <c r="AJ667" i="1"/>
  <c r="AJ676" i="1"/>
  <c r="AJ685" i="1"/>
  <c r="AJ694" i="1"/>
  <c r="AJ702" i="1"/>
  <c r="AJ710" i="1"/>
  <c r="AJ718" i="1"/>
  <c r="AJ726" i="1"/>
  <c r="AJ734" i="1"/>
  <c r="AJ742" i="1"/>
  <c r="AJ750" i="1"/>
  <c r="AJ758" i="1"/>
  <c r="AJ766" i="1"/>
  <c r="AJ774" i="1"/>
  <c r="AJ782" i="1"/>
  <c r="AJ790" i="1"/>
  <c r="AJ798" i="1"/>
  <c r="AJ806" i="1"/>
  <c r="AJ814" i="1"/>
  <c r="AJ822" i="1"/>
  <c r="AJ830" i="1"/>
  <c r="AJ838" i="1"/>
  <c r="AJ846" i="1"/>
  <c r="AJ854" i="1"/>
  <c r="AJ862" i="1"/>
  <c r="AJ870" i="1"/>
  <c r="AJ878" i="1"/>
  <c r="AJ886" i="1"/>
  <c r="AJ894" i="1"/>
  <c r="AJ902" i="1"/>
  <c r="AJ910" i="1"/>
  <c r="AJ918" i="1"/>
  <c r="AJ926" i="1"/>
  <c r="AJ934" i="1"/>
  <c r="AJ942" i="1"/>
  <c r="AJ950" i="1"/>
  <c r="AJ958" i="1"/>
  <c r="AJ966" i="1"/>
  <c r="AJ974" i="1"/>
  <c r="AJ982" i="1"/>
  <c r="AJ990" i="1"/>
  <c r="AJ998" i="1"/>
  <c r="AJ1006" i="1"/>
  <c r="AJ1014" i="1"/>
  <c r="AJ1022" i="1"/>
  <c r="AJ1030" i="1"/>
  <c r="AJ1038" i="1"/>
  <c r="AJ1046" i="1"/>
  <c r="AJ1054" i="1"/>
  <c r="AJ1062" i="1"/>
  <c r="AJ1070" i="1"/>
  <c r="AJ1078" i="1"/>
  <c r="AJ1086" i="1"/>
  <c r="AJ1094" i="1"/>
  <c r="AJ1102" i="1"/>
  <c r="AJ1110" i="1"/>
  <c r="AJ1118" i="1"/>
  <c r="AJ1126" i="1"/>
  <c r="AJ1134" i="1"/>
  <c r="AJ1142" i="1"/>
  <c r="AJ1150" i="1"/>
  <c r="AJ1158" i="1"/>
  <c r="AJ1166" i="1"/>
  <c r="AJ1174" i="1"/>
  <c r="AJ1182" i="1"/>
  <c r="AJ1190" i="1"/>
  <c r="AJ1198" i="1"/>
  <c r="AJ1206" i="1"/>
  <c r="AJ1214" i="1"/>
  <c r="AJ1222" i="1"/>
  <c r="AJ1230" i="1"/>
  <c r="AJ1238" i="1"/>
  <c r="AJ1246" i="1"/>
  <c r="AJ58" i="1"/>
  <c r="AJ122" i="1"/>
  <c r="AJ186" i="1"/>
  <c r="AJ250" i="1"/>
  <c r="AJ314" i="1"/>
  <c r="AJ378" i="1"/>
  <c r="AJ442" i="1"/>
  <c r="AJ506" i="1"/>
  <c r="AJ553" i="1"/>
  <c r="AJ573" i="1"/>
  <c r="AJ594" i="1"/>
  <c r="AJ617" i="1"/>
  <c r="AJ632" i="1"/>
  <c r="AJ641" i="1"/>
  <c r="AJ650" i="1"/>
  <c r="AJ659" i="1"/>
  <c r="AJ668" i="1"/>
  <c r="AJ677" i="1"/>
  <c r="AJ686" i="1"/>
  <c r="AJ695" i="1"/>
  <c r="AJ703" i="1"/>
  <c r="AJ711" i="1"/>
  <c r="AJ719" i="1"/>
  <c r="AJ727" i="1"/>
  <c r="AJ735" i="1"/>
  <c r="AJ743" i="1"/>
  <c r="AJ751" i="1"/>
  <c r="AJ759" i="1"/>
  <c r="AJ767" i="1"/>
  <c r="AJ775" i="1"/>
  <c r="AJ783" i="1"/>
  <c r="AJ791" i="1"/>
  <c r="AJ799" i="1"/>
  <c r="AJ807" i="1"/>
  <c r="AJ815" i="1"/>
  <c r="AJ823" i="1"/>
  <c r="AJ831" i="1"/>
  <c r="AJ839" i="1"/>
  <c r="AJ847" i="1"/>
  <c r="AJ855" i="1"/>
  <c r="AJ863" i="1"/>
  <c r="AJ871" i="1"/>
  <c r="AJ879" i="1"/>
  <c r="AJ887" i="1"/>
  <c r="AJ895" i="1"/>
  <c r="AJ903" i="1"/>
  <c r="AJ911" i="1"/>
  <c r="AJ919" i="1"/>
  <c r="AJ927" i="1"/>
  <c r="AJ935" i="1"/>
  <c r="AJ943" i="1"/>
  <c r="AJ951" i="1"/>
  <c r="AJ959" i="1"/>
  <c r="AJ967" i="1"/>
  <c r="AJ975" i="1"/>
  <c r="AJ983" i="1"/>
  <c r="AJ991" i="1"/>
  <c r="AJ999" i="1"/>
  <c r="AJ1007" i="1"/>
  <c r="AJ1015" i="1"/>
  <c r="AJ1023" i="1"/>
  <c r="AJ1031" i="1"/>
  <c r="AJ1039" i="1"/>
  <c r="AJ1047" i="1"/>
  <c r="AJ1055" i="1"/>
  <c r="AJ1063" i="1"/>
  <c r="AJ1071" i="1"/>
  <c r="AJ1079" i="1"/>
  <c r="AJ1087" i="1"/>
  <c r="AJ66" i="1"/>
  <c r="AJ130" i="1"/>
  <c r="AJ194" i="1"/>
  <c r="AJ258" i="1"/>
  <c r="AJ322" i="1"/>
  <c r="AJ386" i="1"/>
  <c r="AJ450" i="1"/>
  <c r="AJ514" i="1"/>
  <c r="AJ554" i="1"/>
  <c r="AJ577" i="1"/>
  <c r="AJ597" i="1"/>
  <c r="AJ618" i="1"/>
  <c r="AJ633" i="1"/>
  <c r="AJ642" i="1"/>
  <c r="AJ651" i="1"/>
  <c r="AJ660" i="1"/>
  <c r="AJ669" i="1"/>
  <c r="AJ678" i="1"/>
  <c r="AJ688" i="1"/>
  <c r="AJ696" i="1"/>
  <c r="AJ704" i="1"/>
  <c r="AJ712" i="1"/>
  <c r="AJ720" i="1"/>
  <c r="AJ728" i="1"/>
  <c r="AJ736" i="1"/>
  <c r="AJ744" i="1"/>
  <c r="AJ752" i="1"/>
  <c r="AJ760" i="1"/>
  <c r="AJ768" i="1"/>
  <c r="AJ776" i="1"/>
  <c r="AJ784" i="1"/>
  <c r="AJ792" i="1"/>
  <c r="AJ800" i="1"/>
  <c r="AJ808" i="1"/>
  <c r="AJ816" i="1"/>
  <c r="AJ824" i="1"/>
  <c r="AJ832" i="1"/>
  <c r="AJ840" i="1"/>
  <c r="AJ848" i="1"/>
  <c r="AJ856" i="1"/>
  <c r="AJ864" i="1"/>
  <c r="AJ872" i="1"/>
  <c r="AJ880" i="1"/>
  <c r="AJ888" i="1"/>
  <c r="AJ896" i="1"/>
  <c r="AJ904" i="1"/>
  <c r="AJ912" i="1"/>
  <c r="AJ920" i="1"/>
  <c r="AJ928" i="1"/>
  <c r="AJ936" i="1"/>
  <c r="AJ944" i="1"/>
  <c r="AJ952" i="1"/>
  <c r="AJ960" i="1"/>
  <c r="AJ968" i="1"/>
  <c r="AJ976" i="1"/>
  <c r="AJ984" i="1"/>
  <c r="AJ992" i="1"/>
  <c r="AJ1000" i="1"/>
  <c r="AJ1008" i="1"/>
  <c r="AJ1016" i="1"/>
  <c r="AJ1024" i="1"/>
  <c r="AJ1032" i="1"/>
  <c r="AJ1040" i="1"/>
  <c r="AJ1048" i="1"/>
  <c r="AJ1056" i="1"/>
  <c r="AJ1064" i="1"/>
  <c r="AJ1072" i="1"/>
  <c r="AJ1080" i="1"/>
  <c r="AJ1088" i="1"/>
  <c r="AJ1096" i="1"/>
  <c r="AJ1104" i="1"/>
  <c r="AJ1112" i="1"/>
  <c r="AJ1120" i="1"/>
  <c r="AJ1128" i="1"/>
  <c r="AJ1136" i="1"/>
  <c r="AJ1144" i="1"/>
  <c r="AJ1152" i="1"/>
  <c r="AJ1160" i="1"/>
  <c r="AJ18" i="1"/>
  <c r="AJ82" i="1"/>
  <c r="AJ146" i="1"/>
  <c r="AJ210" i="1"/>
  <c r="AJ274" i="1"/>
  <c r="AJ338" i="1"/>
  <c r="AJ402" i="1"/>
  <c r="AJ466" i="1"/>
  <c r="AJ530" i="1"/>
  <c r="AJ561" i="1"/>
  <c r="AJ581" i="1"/>
  <c r="AJ602" i="1"/>
  <c r="AJ621" i="1"/>
  <c r="AJ635" i="1"/>
  <c r="AJ644" i="1"/>
  <c r="AJ653" i="1"/>
  <c r="AJ662" i="1"/>
  <c r="AJ672" i="1"/>
  <c r="AJ681" i="1"/>
  <c r="AJ690" i="1"/>
  <c r="AJ698" i="1"/>
  <c r="AJ706" i="1"/>
  <c r="AJ714" i="1"/>
  <c r="AJ722" i="1"/>
  <c r="AJ730" i="1"/>
  <c r="AJ738" i="1"/>
  <c r="AJ746" i="1"/>
  <c r="AJ754" i="1"/>
  <c r="AJ762" i="1"/>
  <c r="AJ770" i="1"/>
  <c r="AJ778" i="1"/>
  <c r="AJ786" i="1"/>
  <c r="AJ794" i="1"/>
  <c r="AJ802" i="1"/>
  <c r="AJ810" i="1"/>
  <c r="AJ818" i="1"/>
  <c r="AJ826" i="1"/>
  <c r="AJ834" i="1"/>
  <c r="AJ842" i="1"/>
  <c r="AJ850" i="1"/>
  <c r="AJ858" i="1"/>
  <c r="AJ866" i="1"/>
  <c r="AJ874" i="1"/>
  <c r="AJ882" i="1"/>
  <c r="AJ890" i="1"/>
  <c r="AJ898" i="1"/>
  <c r="AJ906" i="1"/>
  <c r="AJ914" i="1"/>
  <c r="AJ922" i="1"/>
  <c r="AJ930" i="1"/>
  <c r="AJ938" i="1"/>
  <c r="AJ946" i="1"/>
  <c r="AJ954" i="1"/>
  <c r="AJ962" i="1"/>
  <c r="AJ970" i="1"/>
  <c r="AJ978" i="1"/>
  <c r="AJ986" i="1"/>
  <c r="AJ994" i="1"/>
  <c r="AJ1002" i="1"/>
  <c r="AJ1010" i="1"/>
  <c r="AJ1018" i="1"/>
  <c r="AJ1026" i="1"/>
  <c r="AJ1034" i="1"/>
  <c r="AJ1042" i="1"/>
  <c r="AJ1050" i="1"/>
  <c r="AJ1058" i="1"/>
  <c r="AJ1066" i="1"/>
  <c r="AJ1074" i="1"/>
  <c r="AJ1082" i="1"/>
  <c r="AJ1090" i="1"/>
  <c r="AJ1098" i="1"/>
  <c r="AJ1106" i="1"/>
  <c r="AJ1114" i="1"/>
  <c r="AJ1122" i="1"/>
  <c r="AJ1130" i="1"/>
  <c r="AJ1138" i="1"/>
  <c r="AJ1146" i="1"/>
  <c r="AJ1154" i="1"/>
  <c r="AJ1162" i="1"/>
  <c r="AJ1170" i="1"/>
  <c r="AJ1178" i="1"/>
  <c r="AJ1186" i="1"/>
  <c r="AJ1194" i="1"/>
  <c r="AJ1202" i="1"/>
  <c r="AJ1210" i="1"/>
  <c r="AJ1636" i="1"/>
  <c r="AJ1628" i="1"/>
  <c r="AJ1612" i="1"/>
  <c r="AJ1596" i="1"/>
  <c r="AJ1580" i="1"/>
  <c r="AJ1556" i="1"/>
  <c r="AJ1643" i="1"/>
  <c r="AJ1635" i="1"/>
  <c r="AJ1627" i="1"/>
  <c r="AJ1619" i="1"/>
  <c r="AJ1611" i="1"/>
  <c r="AJ1603" i="1"/>
  <c r="AJ1595" i="1"/>
  <c r="AJ1587" i="1"/>
  <c r="AJ1579" i="1"/>
  <c r="AJ1571" i="1"/>
  <c r="AJ1563" i="1"/>
  <c r="AJ1555" i="1"/>
  <c r="AJ1547" i="1"/>
  <c r="AJ1539" i="1"/>
  <c r="AJ1531" i="1"/>
  <c r="AJ1523" i="1"/>
  <c r="AJ1515" i="1"/>
  <c r="AJ1507" i="1"/>
  <c r="AJ1499" i="1"/>
  <c r="AJ1491" i="1"/>
  <c r="AJ1483" i="1"/>
  <c r="AJ1475" i="1"/>
  <c r="AJ1467" i="1"/>
  <c r="AJ1459" i="1"/>
  <c r="AJ1451" i="1"/>
  <c r="AJ1443" i="1"/>
  <c r="AJ1435" i="1"/>
  <c r="AJ1427" i="1"/>
  <c r="AJ1419" i="1"/>
  <c r="AJ1411" i="1"/>
  <c r="AJ1403" i="1"/>
  <c r="AJ1395" i="1"/>
  <c r="AJ1387" i="1"/>
  <c r="AJ1379" i="1"/>
  <c r="AJ1371" i="1"/>
  <c r="AJ1363" i="1"/>
  <c r="AJ1355" i="1"/>
  <c r="AJ1347" i="1"/>
  <c r="AJ1339" i="1"/>
  <c r="AJ1331" i="1"/>
  <c r="AJ1323" i="1"/>
  <c r="AJ1315" i="1"/>
  <c r="AJ1307" i="1"/>
  <c r="AJ1299" i="1"/>
  <c r="AJ1291" i="1"/>
  <c r="AJ1283" i="1"/>
  <c r="AJ1275" i="1"/>
  <c r="AJ1267" i="1"/>
  <c r="AJ1259" i="1"/>
  <c r="AJ1251" i="1"/>
  <c r="AJ1242" i="1"/>
  <c r="AJ1233" i="1"/>
  <c r="AJ1224" i="1"/>
  <c r="AJ1215" i="1"/>
  <c r="AJ1204" i="1"/>
  <c r="AJ1193" i="1"/>
  <c r="AJ1183" i="1"/>
  <c r="AJ1172" i="1"/>
  <c r="AJ1161" i="1"/>
  <c r="AJ1148" i="1"/>
  <c r="AJ1133" i="1"/>
  <c r="AJ1117" i="1"/>
  <c r="AJ1101" i="1"/>
  <c r="AJ1075" i="1"/>
  <c r="AJ1043" i="1"/>
  <c r="AJ1011" i="1"/>
  <c r="AJ969" i="1"/>
  <c r="AJ905" i="1"/>
  <c r="AJ841" i="1"/>
  <c r="AJ777" i="1"/>
  <c r="AJ713" i="1"/>
  <c r="AJ643" i="1"/>
  <c r="AJ394" i="1"/>
  <c r="AJ1642" i="1"/>
  <c r="AJ1634" i="1"/>
  <c r="AJ1626" i="1"/>
  <c r="AJ1618" i="1"/>
  <c r="AJ1610" i="1"/>
  <c r="AJ1602" i="1"/>
  <c r="AJ1594" i="1"/>
  <c r="AJ1586" i="1"/>
  <c r="AJ1578" i="1"/>
  <c r="AJ1570" i="1"/>
  <c r="AJ1562" i="1"/>
  <c r="AJ1554" i="1"/>
  <c r="AJ1546" i="1"/>
  <c r="AJ1538" i="1"/>
  <c r="AJ1530" i="1"/>
  <c r="AJ1522" i="1"/>
  <c r="AJ1514" i="1"/>
  <c r="AJ1506" i="1"/>
  <c r="AJ1498" i="1"/>
  <c r="AJ1490" i="1"/>
  <c r="AJ1482" i="1"/>
  <c r="AJ1474" i="1"/>
  <c r="AJ1466" i="1"/>
  <c r="AJ1458" i="1"/>
  <c r="AJ1450" i="1"/>
  <c r="AJ1442" i="1"/>
  <c r="AJ1434" i="1"/>
  <c r="AJ1426" i="1"/>
  <c r="AJ1418" i="1"/>
  <c r="AJ1410" i="1"/>
  <c r="AJ1402" i="1"/>
  <c r="AJ1394" i="1"/>
  <c r="AJ1386" i="1"/>
  <c r="AJ1378" i="1"/>
  <c r="AJ1370" i="1"/>
  <c r="AJ1362" i="1"/>
  <c r="AJ1354" i="1"/>
  <c r="AJ1346" i="1"/>
  <c r="AJ1338" i="1"/>
  <c r="AJ1330" i="1"/>
  <c r="AJ1322" i="1"/>
  <c r="AJ1314" i="1"/>
  <c r="AJ1306" i="1"/>
  <c r="AJ1298" i="1"/>
  <c r="AJ1290" i="1"/>
  <c r="AJ1282" i="1"/>
  <c r="AJ1274" i="1"/>
  <c r="AJ1266" i="1"/>
  <c r="AJ1258" i="1"/>
  <c r="AJ1250" i="1"/>
  <c r="AJ1241" i="1"/>
  <c r="AJ1232" i="1"/>
  <c r="AJ1223" i="1"/>
  <c r="AJ1213" i="1"/>
  <c r="AJ1203" i="1"/>
  <c r="AJ1192" i="1"/>
  <c r="AJ1181" i="1"/>
  <c r="AJ1171" i="1"/>
  <c r="AJ1159" i="1"/>
  <c r="AJ1147" i="1"/>
  <c r="AJ1131" i="1"/>
  <c r="AJ1115" i="1"/>
  <c r="AJ1099" i="1"/>
  <c r="AJ1073" i="1"/>
  <c r="AJ1041" i="1"/>
  <c r="AJ1009" i="1"/>
  <c r="AJ961" i="1"/>
  <c r="AJ897" i="1"/>
  <c r="AJ833" i="1"/>
  <c r="AJ769" i="1"/>
  <c r="AJ705" i="1"/>
  <c r="AJ634" i="1"/>
  <c r="AJ330" i="1"/>
  <c r="AJ1633" i="1"/>
  <c r="AJ1609" i="1"/>
  <c r="AJ1593" i="1"/>
  <c r="AJ1577" i="1"/>
  <c r="AJ1553" i="1"/>
  <c r="AJ1545" i="1"/>
  <c r="AJ1537" i="1"/>
  <c r="AJ1529" i="1"/>
  <c r="AJ1521" i="1"/>
  <c r="AJ1513" i="1"/>
  <c r="AJ1505" i="1"/>
  <c r="AJ1497" i="1"/>
  <c r="AJ1489" i="1"/>
  <c r="AJ1481" i="1"/>
  <c r="AJ1473" i="1"/>
  <c r="AJ1465" i="1"/>
  <c r="AJ1457" i="1"/>
  <c r="AJ1449" i="1"/>
  <c r="AJ1441" i="1"/>
  <c r="AJ1433" i="1"/>
  <c r="AJ1425" i="1"/>
  <c r="AJ1417" i="1"/>
  <c r="AJ1409" i="1"/>
  <c r="AJ1401" i="1"/>
  <c r="AJ1393" i="1"/>
  <c r="AJ1385" i="1"/>
  <c r="AJ1377" i="1"/>
  <c r="AJ1369" i="1"/>
  <c r="AJ1361" i="1"/>
  <c r="AJ1353" i="1"/>
  <c r="AJ1345" i="1"/>
  <c r="AJ1337" i="1"/>
  <c r="AJ1329" i="1"/>
  <c r="AJ1321" i="1"/>
  <c r="AJ1313" i="1"/>
  <c r="AJ1305" i="1"/>
  <c r="AJ1297" i="1"/>
  <c r="AJ1289" i="1"/>
  <c r="AJ1281" i="1"/>
  <c r="AJ1273" i="1"/>
  <c r="AJ1265" i="1"/>
  <c r="AJ1257" i="1"/>
  <c r="AJ1249" i="1"/>
  <c r="AJ1240" i="1"/>
  <c r="AJ1231" i="1"/>
  <c r="AJ1221" i="1"/>
  <c r="AJ1212" i="1"/>
  <c r="AJ1201" i="1"/>
  <c r="AJ1191" i="1"/>
  <c r="AJ1180" i="1"/>
  <c r="AJ1169" i="1"/>
  <c r="AJ1157" i="1"/>
  <c r="AJ1145" i="1"/>
  <c r="AJ1129" i="1"/>
  <c r="AJ1113" i="1"/>
  <c r="AJ1097" i="1"/>
  <c r="AJ1067" i="1"/>
  <c r="AJ1035" i="1"/>
  <c r="AJ1003" i="1"/>
  <c r="AJ953" i="1"/>
  <c r="AJ889" i="1"/>
  <c r="AJ825" i="1"/>
  <c r="AJ761" i="1"/>
  <c r="AJ697" i="1"/>
  <c r="AJ620" i="1"/>
  <c r="AJ266" i="1"/>
  <c r="AJ1641" i="1"/>
  <c r="AJ1617" i="1"/>
  <c r="AJ1569" i="1"/>
  <c r="AJ1632" i="1"/>
  <c r="AJ1624" i="1"/>
  <c r="AJ1616" i="1"/>
  <c r="AJ1608" i="1"/>
  <c r="AJ1600" i="1"/>
  <c r="AJ1592" i="1"/>
  <c r="AJ1584" i="1"/>
  <c r="AJ1576" i="1"/>
  <c r="AJ1568" i="1"/>
  <c r="AJ1560" i="1"/>
  <c r="AJ1552" i="1"/>
  <c r="AJ1544" i="1"/>
  <c r="AJ1536" i="1"/>
  <c r="AJ1528" i="1"/>
  <c r="AJ1520" i="1"/>
  <c r="AJ1512" i="1"/>
  <c r="AJ1504" i="1"/>
  <c r="AJ1496" i="1"/>
  <c r="AJ1488" i="1"/>
  <c r="AJ1480" i="1"/>
  <c r="AJ1472" i="1"/>
  <c r="AJ1464" i="1"/>
  <c r="AJ1456" i="1"/>
  <c r="AJ1448" i="1"/>
  <c r="AJ1440" i="1"/>
  <c r="AJ1432" i="1"/>
  <c r="AJ1424" i="1"/>
  <c r="AJ1416" i="1"/>
  <c r="AJ1408" i="1"/>
  <c r="AJ1400" i="1"/>
  <c r="AJ1392" i="1"/>
  <c r="AJ1384" i="1"/>
  <c r="AJ1376" i="1"/>
  <c r="AJ1368" i="1"/>
  <c r="AJ1360" i="1"/>
  <c r="AJ1352" i="1"/>
  <c r="AJ1344" i="1"/>
  <c r="AJ1336" i="1"/>
  <c r="AJ1328" i="1"/>
  <c r="AJ1320" i="1"/>
  <c r="AJ1312" i="1"/>
  <c r="AJ1304" i="1"/>
  <c r="AJ1296" i="1"/>
  <c r="AJ1288" i="1"/>
  <c r="AJ1280" i="1"/>
  <c r="AJ1272" i="1"/>
  <c r="AJ1264" i="1"/>
  <c r="AJ1256" i="1"/>
  <c r="AJ1248" i="1"/>
  <c r="AJ1239" i="1"/>
  <c r="AJ1229" i="1"/>
  <c r="AJ1220" i="1"/>
  <c r="AJ1211" i="1"/>
  <c r="AJ1200" i="1"/>
  <c r="AJ1189" i="1"/>
  <c r="AJ1179" i="1"/>
  <c r="AJ1168" i="1"/>
  <c r="AJ1156" i="1"/>
  <c r="AJ1143" i="1"/>
  <c r="AJ1127" i="1"/>
  <c r="AJ1111" i="1"/>
  <c r="AJ1095" i="1"/>
  <c r="AJ1065" i="1"/>
  <c r="AJ1033" i="1"/>
  <c r="AJ1001" i="1"/>
  <c r="AJ945" i="1"/>
  <c r="AJ881" i="1"/>
  <c r="AJ817" i="1"/>
  <c r="AJ753" i="1"/>
  <c r="AJ689" i="1"/>
  <c r="AJ601" i="1"/>
  <c r="AJ202" i="1"/>
  <c r="AJ1625" i="1"/>
  <c r="AJ1601" i="1"/>
  <c r="AJ1585" i="1"/>
  <c r="AJ1561" i="1"/>
  <c r="AJ1640" i="1"/>
  <c r="AJ1639" i="1"/>
  <c r="AJ1631" i="1"/>
  <c r="AJ1623" i="1"/>
  <c r="AJ1615" i="1"/>
  <c r="AJ1607" i="1"/>
  <c r="AJ1599" i="1"/>
  <c r="AJ1591" i="1"/>
  <c r="AJ1583" i="1"/>
  <c r="AJ1575" i="1"/>
  <c r="AJ1567" i="1"/>
  <c r="AJ1559" i="1"/>
  <c r="AJ1551" i="1"/>
  <c r="AJ1543" i="1"/>
  <c r="AJ1535" i="1"/>
  <c r="AJ1527" i="1"/>
  <c r="AJ1519" i="1"/>
  <c r="AJ1511" i="1"/>
  <c r="AJ1503" i="1"/>
  <c r="AJ1495" i="1"/>
  <c r="AJ1487" i="1"/>
  <c r="AJ1479" i="1"/>
  <c r="AJ1471" i="1"/>
  <c r="AJ1463" i="1"/>
  <c r="AJ1455" i="1"/>
  <c r="AJ1447" i="1"/>
  <c r="AJ1439" i="1"/>
  <c r="AJ1431" i="1"/>
  <c r="AJ1423" i="1"/>
  <c r="AJ1415" i="1"/>
  <c r="AJ1407" i="1"/>
  <c r="AJ1399" i="1"/>
  <c r="AJ1391" i="1"/>
  <c r="AJ1383" i="1"/>
  <c r="AJ1375" i="1"/>
  <c r="AJ1367" i="1"/>
  <c r="AJ1359" i="1"/>
  <c r="AJ1351" i="1"/>
  <c r="AJ1343" i="1"/>
  <c r="AJ1335" i="1"/>
  <c r="AJ1327" i="1"/>
  <c r="AJ1319" i="1"/>
  <c r="AJ1311" i="1"/>
  <c r="AJ1303" i="1"/>
  <c r="AJ1295" i="1"/>
  <c r="AJ1287" i="1"/>
  <c r="AJ1279" i="1"/>
  <c r="AJ1271" i="1"/>
  <c r="AJ1263" i="1"/>
  <c r="AJ1255" i="1"/>
  <c r="AJ1247" i="1"/>
  <c r="AJ1237" i="1"/>
  <c r="AJ1228" i="1"/>
  <c r="AJ1219" i="1"/>
  <c r="AJ1209" i="1"/>
  <c r="AJ1199" i="1"/>
  <c r="AJ1188" i="1"/>
  <c r="AJ1177" i="1"/>
  <c r="AJ1167" i="1"/>
  <c r="AJ1155" i="1"/>
  <c r="AJ1141" i="1"/>
  <c r="AJ1125" i="1"/>
  <c r="AJ1109" i="1"/>
  <c r="AJ1091" i="1"/>
  <c r="AJ1059" i="1"/>
  <c r="AJ1027" i="1"/>
  <c r="AJ995" i="1"/>
  <c r="AJ937" i="1"/>
  <c r="AJ873" i="1"/>
  <c r="AJ809" i="1"/>
  <c r="AJ745" i="1"/>
  <c r="AJ680" i="1"/>
  <c r="AJ578" i="1"/>
  <c r="AJ138" i="1"/>
  <c r="A6" i="23"/>
  <c r="A7" i="23" l="1"/>
  <c r="A8" i="23" l="1"/>
  <c r="A9" i="23" l="1"/>
  <c r="A10" i="23" l="1"/>
  <c r="A11" i="23" l="1"/>
  <c r="A12" i="23" l="1"/>
  <c r="A13" i="23" l="1"/>
  <c r="A14" i="23" l="1"/>
  <c r="A15" i="23" l="1"/>
  <c r="A16" i="23" l="1"/>
  <c r="A17" i="23" l="1"/>
  <c r="A18" i="23" l="1"/>
  <c r="A19" i="23" l="1"/>
  <c r="A20" i="23" l="1"/>
  <c r="A21" i="23" l="1"/>
  <c r="A22" i="23" l="1"/>
  <c r="A23" i="23" l="1"/>
  <c r="A24" i="23" l="1"/>
  <c r="A25" i="23" l="1"/>
  <c r="A26" i="23" l="1"/>
  <c r="A27" i="23" l="1"/>
  <c r="A28" i="23" l="1"/>
  <c r="A29" i="23" l="1"/>
  <c r="A30" i="23" l="1"/>
  <c r="A31" i="23" l="1"/>
  <c r="A32" i="23" l="1"/>
  <c r="A33" i="23" l="1"/>
  <c r="A34" i="23" l="1"/>
  <c r="A35" i="23" l="1"/>
  <c r="A36" i="23" l="1"/>
  <c r="A37" i="23" l="1"/>
  <c r="A38" i="23" l="1"/>
  <c r="A39" i="23" l="1"/>
  <c r="F506" i="1" l="1"/>
  <c r="AO506" i="1"/>
  <c r="AP506" i="1"/>
  <c r="F507" i="1"/>
  <c r="AO507" i="1"/>
  <c r="AP507" i="1"/>
  <c r="F796" i="1"/>
  <c r="AO796" i="1"/>
  <c r="AP796" i="1"/>
  <c r="F792" i="1"/>
  <c r="AO792" i="1"/>
  <c r="AP792" i="1"/>
  <c r="F793" i="1"/>
  <c r="AO793" i="1"/>
  <c r="AP793" i="1"/>
  <c r="F816" i="1"/>
  <c r="AO816" i="1"/>
  <c r="AP816" i="1"/>
  <c r="F820" i="1"/>
  <c r="AO820" i="1"/>
  <c r="AP820" i="1"/>
  <c r="F712" i="1"/>
  <c r="AO712" i="1"/>
  <c r="AP712" i="1"/>
  <c r="F767" i="1"/>
  <c r="AO767" i="1"/>
  <c r="AP767" i="1"/>
  <c r="F1371" i="1"/>
  <c r="AO1371" i="1"/>
  <c r="AP1371" i="1"/>
  <c r="F1355" i="1"/>
  <c r="AO1355" i="1"/>
  <c r="AP1355" i="1"/>
  <c r="F21" i="1"/>
  <c r="AO21" i="1"/>
  <c r="AP21" i="1"/>
  <c r="F71" i="1"/>
  <c r="AO71" i="1"/>
  <c r="AP71" i="1"/>
  <c r="F72" i="1"/>
  <c r="AO72" i="1"/>
  <c r="AP72" i="1"/>
  <c r="F174" i="1"/>
  <c r="AO174" i="1"/>
  <c r="AP174" i="1"/>
  <c r="F405" i="1"/>
  <c r="AO405" i="1"/>
  <c r="AP405" i="1"/>
  <c r="F350" i="1"/>
  <c r="AO350" i="1"/>
  <c r="AP350" i="1"/>
  <c r="F355" i="1"/>
  <c r="AO355" i="1"/>
  <c r="AP355" i="1"/>
  <c r="F370" i="1"/>
  <c r="AO370" i="1"/>
  <c r="AP370" i="1"/>
  <c r="F359" i="1"/>
  <c r="AO359" i="1"/>
  <c r="AP359" i="1"/>
  <c r="F356" i="1"/>
  <c r="AO356" i="1"/>
  <c r="AP356" i="1"/>
  <c r="F353" i="1"/>
  <c r="AO353" i="1"/>
  <c r="AP353" i="1"/>
  <c r="F421" i="1"/>
  <c r="AO421" i="1"/>
  <c r="AP421" i="1"/>
  <c r="F422" i="1"/>
  <c r="AO422" i="1"/>
  <c r="AP422" i="1"/>
  <c r="F430" i="1"/>
  <c r="AO430" i="1"/>
  <c r="AP430" i="1"/>
  <c r="F1117" i="1"/>
  <c r="AO1117" i="1"/>
  <c r="AP1117" i="1"/>
  <c r="F1118" i="1"/>
  <c r="AO1118" i="1"/>
  <c r="AP1118" i="1"/>
  <c r="F1159" i="1"/>
  <c r="AO1159" i="1"/>
  <c r="AP1159" i="1"/>
  <c r="F1197" i="1"/>
  <c r="AO1197" i="1"/>
  <c r="AP1197" i="1"/>
  <c r="F1198" i="1"/>
  <c r="AO1198" i="1"/>
  <c r="AP1198" i="1"/>
  <c r="F1199" i="1"/>
  <c r="AO1199" i="1"/>
  <c r="AP1199" i="1"/>
  <c r="F1232" i="1"/>
  <c r="AO1232" i="1"/>
  <c r="AP1232" i="1"/>
  <c r="F1235" i="1"/>
  <c r="AO1235" i="1"/>
  <c r="AP1235" i="1"/>
  <c r="F1234" i="1"/>
  <c r="AO1234" i="1"/>
  <c r="AP1234" i="1"/>
  <c r="F1237" i="1"/>
  <c r="AO1237" i="1"/>
  <c r="AP1237" i="1"/>
  <c r="F1238" i="1"/>
  <c r="AO1238" i="1"/>
  <c r="AP1238" i="1"/>
  <c r="F1203" i="1"/>
  <c r="AO1203" i="1"/>
  <c r="AP1203" i="1"/>
  <c r="F1200" i="1"/>
  <c r="AO1200" i="1"/>
  <c r="AP1200" i="1"/>
  <c r="F303" i="1"/>
  <c r="AO303" i="1"/>
  <c r="AP303" i="1"/>
  <c r="F347" i="1"/>
  <c r="AO347" i="1"/>
  <c r="AP347" i="1"/>
  <c r="F343" i="1"/>
  <c r="AO343" i="1"/>
  <c r="AP343" i="1"/>
  <c r="F345" i="1"/>
  <c r="AO345" i="1"/>
  <c r="AP345" i="1"/>
  <c r="F226" i="1" l="1"/>
  <c r="AO226" i="1"/>
  <c r="AP226" i="1"/>
  <c r="F227" i="1"/>
  <c r="AO227" i="1"/>
  <c r="AP227" i="1"/>
  <c r="F228" i="1"/>
  <c r="AO228" i="1"/>
  <c r="AP228" i="1"/>
  <c r="F229" i="1"/>
  <c r="AO229" i="1"/>
  <c r="AP229" i="1"/>
  <c r="F230" i="1"/>
  <c r="AO230" i="1"/>
  <c r="AP230" i="1"/>
  <c r="F231" i="1"/>
  <c r="AO231" i="1"/>
  <c r="AP231" i="1"/>
  <c r="F232" i="1"/>
  <c r="AO232" i="1"/>
  <c r="AP232" i="1"/>
  <c r="F233" i="1"/>
  <c r="AO233" i="1"/>
  <c r="AP233" i="1"/>
  <c r="F234" i="1"/>
  <c r="AO234" i="1"/>
  <c r="AP234" i="1"/>
  <c r="F235" i="1"/>
  <c r="AO235" i="1"/>
  <c r="AP235" i="1"/>
  <c r="F236" i="1"/>
  <c r="AO236" i="1"/>
  <c r="AP236" i="1"/>
  <c r="F237" i="1"/>
  <c r="AO237" i="1"/>
  <c r="AP237" i="1"/>
  <c r="F238" i="1"/>
  <c r="AO238" i="1"/>
  <c r="AP238" i="1"/>
  <c r="F239" i="1"/>
  <c r="AO239" i="1"/>
  <c r="AP239" i="1"/>
  <c r="F240" i="1"/>
  <c r="AO240" i="1"/>
  <c r="AP240" i="1"/>
  <c r="F241" i="1"/>
  <c r="AO241" i="1"/>
  <c r="AP241" i="1"/>
  <c r="F242" i="1"/>
  <c r="AO242" i="1"/>
  <c r="AP242" i="1"/>
  <c r="F243" i="1"/>
  <c r="AO243" i="1"/>
  <c r="AP243" i="1"/>
  <c r="F244" i="1"/>
  <c r="AO244" i="1"/>
  <c r="AP244" i="1"/>
  <c r="F245" i="1"/>
  <c r="AO245" i="1"/>
  <c r="AP245" i="1"/>
  <c r="F246" i="1"/>
  <c r="AO246" i="1"/>
  <c r="AP246" i="1"/>
  <c r="F247" i="1"/>
  <c r="AO247" i="1"/>
  <c r="AP247" i="1"/>
  <c r="F248" i="1"/>
  <c r="AO248" i="1"/>
  <c r="AP248" i="1"/>
  <c r="F249" i="1"/>
  <c r="AO249" i="1"/>
  <c r="AP249" i="1"/>
  <c r="F250" i="1"/>
  <c r="AO250" i="1"/>
  <c r="AP250" i="1"/>
  <c r="F252" i="1"/>
  <c r="AO252" i="1"/>
  <c r="AP252" i="1"/>
  <c r="F253" i="1"/>
  <c r="AO253" i="1"/>
  <c r="AP253" i="1"/>
  <c r="F254" i="1"/>
  <c r="AO254" i="1"/>
  <c r="AP254" i="1"/>
  <c r="F255" i="1"/>
  <c r="AO255" i="1"/>
  <c r="AP255" i="1"/>
  <c r="F256" i="1"/>
  <c r="AO256" i="1"/>
  <c r="AP256" i="1"/>
  <c r="F257" i="1"/>
  <c r="AO257" i="1"/>
  <c r="AP257" i="1"/>
  <c r="F258" i="1"/>
  <c r="AO258" i="1"/>
  <c r="AP258" i="1"/>
  <c r="F259" i="1"/>
  <c r="AO259" i="1"/>
  <c r="AP259" i="1"/>
  <c r="F260" i="1"/>
  <c r="AO260" i="1"/>
  <c r="AP260" i="1"/>
  <c r="F261" i="1"/>
  <c r="AO261" i="1"/>
  <c r="AP261" i="1"/>
  <c r="F262" i="1"/>
  <c r="AO262" i="1"/>
  <c r="AP262" i="1"/>
  <c r="F263" i="1"/>
  <c r="AO263" i="1"/>
  <c r="AP263" i="1"/>
  <c r="F266" i="1"/>
  <c r="AO266" i="1"/>
  <c r="AP266" i="1"/>
  <c r="F267" i="1"/>
  <c r="AO267" i="1"/>
  <c r="AP267" i="1"/>
  <c r="F268" i="1"/>
  <c r="AO268" i="1"/>
  <c r="AP268" i="1"/>
  <c r="F269" i="1"/>
  <c r="AO269" i="1"/>
  <c r="AP269" i="1"/>
  <c r="F274" i="1"/>
  <c r="AO274" i="1"/>
  <c r="AP274" i="1"/>
  <c r="F275" i="1"/>
  <c r="AO275" i="1"/>
  <c r="AP275" i="1"/>
  <c r="F276" i="1"/>
  <c r="AO276" i="1"/>
  <c r="AP276" i="1"/>
  <c r="F277" i="1"/>
  <c r="AO277" i="1"/>
  <c r="AP277" i="1"/>
  <c r="F278" i="1"/>
  <c r="AO278" i="1"/>
  <c r="AP278" i="1"/>
  <c r="F279" i="1"/>
  <c r="AO279" i="1"/>
  <c r="AP279" i="1"/>
  <c r="F280" i="1"/>
  <c r="AO280" i="1"/>
  <c r="AP280" i="1"/>
  <c r="F291" i="1"/>
  <c r="AO291" i="1"/>
  <c r="AP291" i="1"/>
  <c r="F292" i="1"/>
  <c r="AO292" i="1"/>
  <c r="AP292" i="1"/>
  <c r="F305" i="1"/>
  <c r="AO305" i="1"/>
  <c r="AP305" i="1"/>
  <c r="F306" i="1"/>
  <c r="AO306" i="1"/>
  <c r="AP306" i="1"/>
  <c r="F307" i="1"/>
  <c r="AO307" i="1"/>
  <c r="AP307" i="1"/>
  <c r="F308" i="1"/>
  <c r="AO308" i="1"/>
  <c r="AP308" i="1"/>
  <c r="F318" i="1"/>
  <c r="AO318" i="1"/>
  <c r="AP318" i="1"/>
  <c r="F319" i="1"/>
  <c r="AO319" i="1"/>
  <c r="AP319" i="1"/>
  <c r="F326" i="1"/>
  <c r="AO326" i="1"/>
  <c r="AP326" i="1"/>
  <c r="F327" i="1"/>
  <c r="AO327" i="1"/>
  <c r="AP327" i="1"/>
  <c r="F328" i="1"/>
  <c r="AO328" i="1"/>
  <c r="AP328" i="1"/>
  <c r="F333" i="1"/>
  <c r="AO333" i="1"/>
  <c r="AP333" i="1"/>
  <c r="F321" i="1"/>
  <c r="AO321" i="1"/>
  <c r="AP321" i="1"/>
  <c r="F251" i="1"/>
  <c r="AO251" i="1"/>
  <c r="AP251" i="1"/>
  <c r="F264" i="1"/>
  <c r="AO264" i="1"/>
  <c r="AP264" i="1"/>
  <c r="F265" i="1"/>
  <c r="AO265" i="1"/>
  <c r="AP265" i="1"/>
  <c r="F270" i="1"/>
  <c r="AO270" i="1"/>
  <c r="AP270" i="1"/>
  <c r="F271" i="1"/>
  <c r="AO271" i="1"/>
  <c r="AP271" i="1"/>
  <c r="F281" i="1"/>
  <c r="AO281" i="1"/>
  <c r="AP281" i="1"/>
  <c r="F282" i="1"/>
  <c r="AO282" i="1"/>
  <c r="AP282" i="1"/>
  <c r="F283" i="1"/>
  <c r="AO283" i="1"/>
  <c r="AP283" i="1"/>
  <c r="F284" i="1"/>
  <c r="AO284" i="1"/>
  <c r="AP284" i="1"/>
  <c r="F285" i="1"/>
  <c r="AO285" i="1"/>
  <c r="AP285" i="1"/>
  <c r="F286" i="1"/>
  <c r="AO286" i="1"/>
  <c r="AP286" i="1"/>
  <c r="F287" i="1"/>
  <c r="AO287" i="1"/>
  <c r="AP287" i="1"/>
  <c r="F288" i="1"/>
  <c r="AO288" i="1"/>
  <c r="AP288" i="1"/>
  <c r="F289" i="1"/>
  <c r="AO289" i="1"/>
  <c r="AP289" i="1"/>
  <c r="F290" i="1"/>
  <c r="AO290" i="1"/>
  <c r="AP290" i="1"/>
  <c r="F293" i="1"/>
  <c r="AO293" i="1"/>
  <c r="AP293" i="1"/>
  <c r="F294" i="1"/>
  <c r="AO294" i="1"/>
  <c r="AP294" i="1"/>
  <c r="F295" i="1"/>
  <c r="AO295" i="1"/>
  <c r="AP295" i="1"/>
  <c r="F296" i="1"/>
  <c r="AO296" i="1"/>
  <c r="AP296" i="1"/>
  <c r="F297" i="1"/>
  <c r="AO297" i="1"/>
  <c r="AP297" i="1"/>
  <c r="F298" i="1"/>
  <c r="AO298" i="1"/>
  <c r="AP298" i="1"/>
  <c r="F299" i="1"/>
  <c r="AO299" i="1"/>
  <c r="AP299" i="1"/>
  <c r="F300" i="1"/>
  <c r="AO300" i="1"/>
  <c r="AP300" i="1"/>
  <c r="F301" i="1"/>
  <c r="AO301" i="1"/>
  <c r="AP301" i="1"/>
  <c r="F302" i="1"/>
  <c r="AO302" i="1"/>
  <c r="AP302" i="1"/>
  <c r="F309" i="1"/>
  <c r="AO309" i="1"/>
  <c r="AP309" i="1"/>
  <c r="F310" i="1"/>
  <c r="AO310" i="1"/>
  <c r="AP310" i="1"/>
  <c r="F311" i="1"/>
  <c r="AO311" i="1"/>
  <c r="AP311" i="1"/>
  <c r="F312" i="1"/>
  <c r="AO312" i="1"/>
  <c r="AP312" i="1"/>
  <c r="F313" i="1"/>
  <c r="AO313" i="1"/>
  <c r="AP313" i="1"/>
  <c r="F314" i="1"/>
  <c r="AO314" i="1"/>
  <c r="AP314" i="1"/>
  <c r="F315" i="1"/>
  <c r="AO315" i="1"/>
  <c r="AP315" i="1"/>
  <c r="F316" i="1"/>
  <c r="AO316" i="1"/>
  <c r="AP316" i="1"/>
  <c r="F317" i="1"/>
  <c r="AO317" i="1"/>
  <c r="AP317" i="1"/>
  <c r="F320" i="1"/>
  <c r="AO320" i="1"/>
  <c r="AP320" i="1"/>
  <c r="F304" i="1"/>
  <c r="AO304" i="1"/>
  <c r="AP304" i="1"/>
  <c r="F322" i="1"/>
  <c r="AO322" i="1"/>
  <c r="AP322" i="1"/>
  <c r="F323" i="1"/>
  <c r="AO323" i="1"/>
  <c r="AP323" i="1"/>
  <c r="F324" i="1"/>
  <c r="AO324" i="1"/>
  <c r="AP324" i="1"/>
  <c r="F325" i="1"/>
  <c r="AO325" i="1"/>
  <c r="AP325" i="1"/>
  <c r="F329" i="1"/>
  <c r="AO329" i="1"/>
  <c r="AP329" i="1"/>
  <c r="F330" i="1"/>
  <c r="AO330" i="1"/>
  <c r="AP330" i="1"/>
  <c r="F331" i="1"/>
  <c r="AO331" i="1"/>
  <c r="AP331" i="1"/>
  <c r="F332" i="1"/>
  <c r="AO332" i="1"/>
  <c r="AP332" i="1"/>
  <c r="F334" i="1"/>
  <c r="AO334" i="1"/>
  <c r="AP334" i="1"/>
  <c r="F335" i="1"/>
  <c r="AO335" i="1"/>
  <c r="AP335" i="1"/>
  <c r="F272" i="1"/>
  <c r="AO272" i="1"/>
  <c r="AP272" i="1"/>
  <c r="F273" i="1"/>
  <c r="AO273" i="1"/>
  <c r="AP273" i="1"/>
  <c r="F336" i="1"/>
  <c r="AO336" i="1"/>
  <c r="AP336" i="1"/>
  <c r="F337" i="1"/>
  <c r="AO337" i="1"/>
  <c r="AP337" i="1"/>
  <c r="F338" i="1"/>
  <c r="AO338" i="1"/>
  <c r="AP338" i="1"/>
  <c r="F339" i="1"/>
  <c r="AO339" i="1"/>
  <c r="AP339" i="1"/>
  <c r="F340" i="1"/>
  <c r="AO340" i="1"/>
  <c r="AP340" i="1"/>
  <c r="F341" i="1"/>
  <c r="AO341" i="1"/>
  <c r="AP341" i="1"/>
  <c r="F342" i="1"/>
  <c r="AO342" i="1"/>
  <c r="AP342" i="1"/>
  <c r="F344" i="1"/>
  <c r="AO344" i="1"/>
  <c r="AP344" i="1"/>
  <c r="F346" i="1"/>
  <c r="AO346" i="1"/>
  <c r="AP346" i="1"/>
  <c r="F348" i="1"/>
  <c r="AO348" i="1"/>
  <c r="AP348" i="1"/>
  <c r="F349" i="1"/>
  <c r="AO349" i="1"/>
  <c r="AP349" i="1"/>
  <c r="F351" i="1"/>
  <c r="AO351" i="1"/>
  <c r="AP351" i="1"/>
  <c r="F352" i="1"/>
  <c r="AO352" i="1"/>
  <c r="AP352" i="1"/>
  <c r="F354" i="1"/>
  <c r="AO354" i="1"/>
  <c r="AP354" i="1"/>
  <c r="F357" i="1"/>
  <c r="AO357" i="1"/>
  <c r="AP357" i="1"/>
  <c r="F225" i="1"/>
  <c r="AO225" i="1"/>
  <c r="AP225" i="1"/>
  <c r="AO920" i="1" l="1"/>
  <c r="AP920" i="1"/>
  <c r="AO921" i="1"/>
  <c r="AP921" i="1"/>
  <c r="AO636" i="1"/>
  <c r="AP636" i="1"/>
  <c r="F921" i="1" l="1"/>
  <c r="F920" i="1"/>
  <c r="AO1414" i="1" l="1"/>
  <c r="AP1414" i="1"/>
  <c r="AO1415" i="1"/>
  <c r="AP1415" i="1"/>
  <c r="AO1416" i="1"/>
  <c r="AP1416" i="1"/>
  <c r="AO1417" i="1"/>
  <c r="AP1417" i="1"/>
  <c r="AO1418" i="1"/>
  <c r="AP1418" i="1"/>
  <c r="AO1419" i="1"/>
  <c r="AP1419" i="1"/>
  <c r="AO1420" i="1"/>
  <c r="AP1420" i="1"/>
  <c r="AO1421" i="1"/>
  <c r="AP1421" i="1"/>
  <c r="AO1422" i="1"/>
  <c r="AP1422" i="1"/>
  <c r="AO1423" i="1"/>
  <c r="AP1423" i="1"/>
  <c r="AO1424" i="1"/>
  <c r="AP1424" i="1"/>
  <c r="AO1425" i="1"/>
  <c r="AP1425" i="1"/>
  <c r="AO1426" i="1"/>
  <c r="AP1426" i="1"/>
  <c r="AO1427" i="1"/>
  <c r="AP1427" i="1"/>
  <c r="AO1428" i="1"/>
  <c r="AP1428" i="1"/>
  <c r="AO1429" i="1"/>
  <c r="AP1429" i="1"/>
  <c r="AO1430" i="1"/>
  <c r="AP1430" i="1"/>
  <c r="AO1431" i="1"/>
  <c r="AP1431" i="1"/>
  <c r="AO1432" i="1"/>
  <c r="AP1432" i="1"/>
  <c r="AO1433" i="1"/>
  <c r="AP1433" i="1"/>
  <c r="AO1434" i="1"/>
  <c r="AP1434" i="1"/>
  <c r="AO1435" i="1"/>
  <c r="AP1435" i="1"/>
  <c r="AO1436" i="1"/>
  <c r="AP1436" i="1"/>
  <c r="AO1437" i="1"/>
  <c r="AP1437" i="1"/>
  <c r="AO1438" i="1"/>
  <c r="AP1438" i="1"/>
  <c r="AO1439" i="1"/>
  <c r="AP1439" i="1"/>
  <c r="AO1440" i="1"/>
  <c r="AP1440" i="1"/>
  <c r="AO1441" i="1"/>
  <c r="AP1441" i="1"/>
  <c r="AO1442" i="1"/>
  <c r="AP1442" i="1"/>
  <c r="AO1443" i="1"/>
  <c r="AP1443" i="1"/>
  <c r="AO1444" i="1"/>
  <c r="AP1444" i="1"/>
  <c r="AO1445" i="1"/>
  <c r="AP1445" i="1"/>
  <c r="AO1446" i="1"/>
  <c r="AP1446" i="1"/>
  <c r="AO1447" i="1"/>
  <c r="AP1447" i="1"/>
  <c r="AO1448" i="1"/>
  <c r="AP1448" i="1"/>
  <c r="AO1449" i="1"/>
  <c r="AP1449" i="1"/>
  <c r="AO1450" i="1"/>
  <c r="AP1450" i="1"/>
  <c r="AO1451" i="1"/>
  <c r="AP1451" i="1"/>
  <c r="AO1452" i="1"/>
  <c r="AP1452" i="1"/>
  <c r="AO1453" i="1"/>
  <c r="AP1453" i="1"/>
  <c r="AO1454" i="1"/>
  <c r="AP1454" i="1"/>
  <c r="AO1455" i="1"/>
  <c r="AP1455" i="1"/>
  <c r="AO1456" i="1"/>
  <c r="AP1456" i="1"/>
  <c r="AO1457" i="1"/>
  <c r="AP1457" i="1"/>
  <c r="AO1458" i="1"/>
  <c r="AP1458" i="1"/>
  <c r="AO1459" i="1"/>
  <c r="AP1459" i="1"/>
  <c r="AO1460" i="1"/>
  <c r="AP1460" i="1"/>
  <c r="AO1461" i="1"/>
  <c r="AP1461" i="1"/>
  <c r="AO1462" i="1"/>
  <c r="AP1462" i="1"/>
  <c r="AO1463" i="1"/>
  <c r="AP1463" i="1"/>
  <c r="AO1464" i="1"/>
  <c r="AP1464" i="1"/>
  <c r="AO1465" i="1"/>
  <c r="AP1465" i="1"/>
  <c r="AO1466" i="1"/>
  <c r="AP1466" i="1"/>
  <c r="AO1467" i="1"/>
  <c r="AP1467" i="1"/>
  <c r="AO1468" i="1"/>
  <c r="AP1468" i="1"/>
  <c r="AO1469" i="1"/>
  <c r="AP1469" i="1"/>
  <c r="AO1470" i="1"/>
  <c r="AP1470" i="1"/>
  <c r="AO1471" i="1"/>
  <c r="AP1471" i="1"/>
  <c r="AO1472" i="1"/>
  <c r="AP1472" i="1"/>
  <c r="AO1473" i="1"/>
  <c r="AP1473" i="1"/>
  <c r="AO1474" i="1"/>
  <c r="AP1474" i="1"/>
  <c r="AO1475" i="1"/>
  <c r="AP1475" i="1"/>
  <c r="AO1476" i="1"/>
  <c r="AP1476" i="1"/>
  <c r="AO1477" i="1"/>
  <c r="AP1477" i="1"/>
  <c r="AO1478" i="1"/>
  <c r="AP1478" i="1"/>
  <c r="AO1479" i="1"/>
  <c r="AP1479" i="1"/>
  <c r="AO1480" i="1"/>
  <c r="AP1480" i="1"/>
  <c r="AO1481" i="1"/>
  <c r="AP1481" i="1"/>
  <c r="AO1482" i="1"/>
  <c r="AP1482" i="1"/>
  <c r="AO1483" i="1"/>
  <c r="AP1483" i="1"/>
  <c r="AO1484" i="1"/>
  <c r="AP1484" i="1"/>
  <c r="AO1485" i="1"/>
  <c r="AP1485" i="1"/>
  <c r="AO1486" i="1"/>
  <c r="AP1486" i="1"/>
  <c r="AO1487" i="1"/>
  <c r="AP1487" i="1"/>
  <c r="AO1488" i="1"/>
  <c r="AP1488" i="1"/>
  <c r="AO1489" i="1"/>
  <c r="AP1489" i="1"/>
  <c r="AO1490" i="1"/>
  <c r="AP1490" i="1"/>
  <c r="AO1491" i="1"/>
  <c r="AP1491" i="1"/>
  <c r="AO1492" i="1"/>
  <c r="AP1492" i="1"/>
  <c r="AO1493" i="1"/>
  <c r="AP1493" i="1"/>
  <c r="AO1494" i="1"/>
  <c r="AP1494" i="1"/>
  <c r="AO1495" i="1"/>
  <c r="AP1495" i="1"/>
  <c r="AO1496" i="1"/>
  <c r="AP1496" i="1"/>
  <c r="AO1497" i="1"/>
  <c r="AP1497" i="1"/>
  <c r="AO1498" i="1"/>
  <c r="AP1498" i="1"/>
  <c r="AO1499" i="1"/>
  <c r="AP1499" i="1"/>
  <c r="AO1500" i="1"/>
  <c r="AP1500" i="1"/>
  <c r="AO1501" i="1"/>
  <c r="AP1501" i="1"/>
  <c r="AO1502" i="1"/>
  <c r="AP1502" i="1"/>
  <c r="AO1503" i="1"/>
  <c r="AP1503" i="1"/>
  <c r="AO1504" i="1"/>
  <c r="AP1504" i="1"/>
  <c r="AO1505" i="1"/>
  <c r="AP1505" i="1"/>
  <c r="AO1506" i="1"/>
  <c r="AP1506" i="1"/>
  <c r="AO1507" i="1"/>
  <c r="AP1507" i="1"/>
  <c r="AO1508" i="1"/>
  <c r="AP1508" i="1"/>
  <c r="AO1509" i="1"/>
  <c r="AP1509" i="1"/>
  <c r="AO1510" i="1"/>
  <c r="AP1510" i="1"/>
  <c r="AO1511" i="1"/>
  <c r="AP1511" i="1"/>
  <c r="AO1512" i="1"/>
  <c r="AP1512" i="1"/>
  <c r="AO1513" i="1"/>
  <c r="AP1513" i="1"/>
  <c r="AO1514" i="1"/>
  <c r="AP1514" i="1"/>
  <c r="AO1515" i="1"/>
  <c r="AP1515" i="1"/>
  <c r="AO1516" i="1"/>
  <c r="AP1516" i="1"/>
  <c r="AO1517" i="1"/>
  <c r="AP1517" i="1"/>
  <c r="AO1518" i="1"/>
  <c r="AP1518" i="1"/>
  <c r="AO1519" i="1"/>
  <c r="AP1519" i="1"/>
  <c r="AO1520" i="1"/>
  <c r="AP1520" i="1"/>
  <c r="AO1521" i="1"/>
  <c r="AP1521" i="1"/>
  <c r="AO1522" i="1"/>
  <c r="AP1522" i="1"/>
  <c r="AO1523" i="1"/>
  <c r="AP1523" i="1"/>
  <c r="AO1524" i="1"/>
  <c r="AP1524" i="1"/>
  <c r="AO1525" i="1"/>
  <c r="AP1525" i="1"/>
  <c r="AO1526" i="1"/>
  <c r="AP1526" i="1"/>
  <c r="AO1527" i="1"/>
  <c r="AP1527" i="1"/>
  <c r="AO1528" i="1"/>
  <c r="AP1528" i="1"/>
  <c r="AO1529" i="1"/>
  <c r="AP1529" i="1"/>
  <c r="AO1530" i="1"/>
  <c r="AP1530" i="1"/>
  <c r="AO1531" i="1"/>
  <c r="AP1531" i="1"/>
  <c r="AO1532" i="1"/>
  <c r="AP1532" i="1"/>
  <c r="AO1533" i="1"/>
  <c r="AP1533" i="1"/>
  <c r="AO1534" i="1"/>
  <c r="AP1534" i="1"/>
  <c r="AO1535" i="1"/>
  <c r="AP1535" i="1"/>
  <c r="AO1536" i="1"/>
  <c r="AP1536" i="1"/>
  <c r="AO1537" i="1"/>
  <c r="AP1537" i="1"/>
  <c r="AO1538" i="1"/>
  <c r="AP1538" i="1"/>
  <c r="AO1539" i="1"/>
  <c r="AP1539" i="1"/>
  <c r="AO1540" i="1"/>
  <c r="AP1540" i="1"/>
  <c r="AO1541" i="1"/>
  <c r="AP1541" i="1"/>
  <c r="AO1542" i="1"/>
  <c r="AP1542" i="1"/>
  <c r="AO1543" i="1"/>
  <c r="AP1543" i="1"/>
  <c r="AO1544" i="1"/>
  <c r="AP1544" i="1"/>
  <c r="AO1545" i="1"/>
  <c r="AP1545" i="1"/>
  <c r="AO1546" i="1"/>
  <c r="AP1546" i="1"/>
  <c r="AO1547" i="1"/>
  <c r="AP1547" i="1"/>
  <c r="AO1548" i="1"/>
  <c r="AP1548" i="1"/>
  <c r="AO1549" i="1"/>
  <c r="AP1549" i="1"/>
  <c r="AO1550" i="1"/>
  <c r="AP1550" i="1"/>
  <c r="AO1551" i="1"/>
  <c r="AP1551" i="1"/>
  <c r="AO1552" i="1"/>
  <c r="AP1552" i="1"/>
  <c r="AO1553" i="1"/>
  <c r="AP1553" i="1"/>
  <c r="AO1554" i="1"/>
  <c r="AP1554" i="1"/>
  <c r="AO1555" i="1"/>
  <c r="AP1555" i="1"/>
  <c r="AO1556" i="1"/>
  <c r="AP1556" i="1"/>
  <c r="AO1557" i="1"/>
  <c r="AP1557" i="1"/>
  <c r="AO1558" i="1"/>
  <c r="AP1558" i="1"/>
  <c r="AO1559" i="1"/>
  <c r="AP1559" i="1"/>
  <c r="AO1560" i="1"/>
  <c r="AP1560" i="1"/>
  <c r="AO1561" i="1"/>
  <c r="AP1561" i="1"/>
  <c r="AO1562" i="1"/>
  <c r="AP1562" i="1"/>
  <c r="AO1563" i="1"/>
  <c r="AP1563" i="1"/>
  <c r="AO1564" i="1"/>
  <c r="AP1564" i="1"/>
  <c r="AO1565" i="1"/>
  <c r="AP1565" i="1"/>
  <c r="AO1566" i="1"/>
  <c r="AP1566" i="1"/>
  <c r="AO1567" i="1"/>
  <c r="AP1567" i="1"/>
  <c r="AO1568" i="1"/>
  <c r="AP1568" i="1"/>
  <c r="F1569" i="1"/>
  <c r="AO1569" i="1"/>
  <c r="AP1569" i="1"/>
  <c r="F1570" i="1"/>
  <c r="AO1570" i="1"/>
  <c r="AP1570" i="1"/>
  <c r="F1571" i="1"/>
  <c r="AO1571" i="1"/>
  <c r="AP1571" i="1"/>
  <c r="F1572" i="1"/>
  <c r="AO1572" i="1"/>
  <c r="AP1572" i="1"/>
  <c r="F1573" i="1"/>
  <c r="AO1573" i="1"/>
  <c r="AP1573" i="1"/>
  <c r="F1574" i="1"/>
  <c r="AO1574" i="1"/>
  <c r="AP1574" i="1"/>
  <c r="F1575" i="1"/>
  <c r="AO1575" i="1"/>
  <c r="AP1575" i="1"/>
  <c r="F1576" i="1"/>
  <c r="AO1576" i="1"/>
  <c r="AP1576" i="1"/>
  <c r="F1577" i="1"/>
  <c r="AO1577" i="1"/>
  <c r="AP1577" i="1"/>
  <c r="F1578" i="1"/>
  <c r="AO1578" i="1"/>
  <c r="AP1578" i="1"/>
  <c r="F1579" i="1"/>
  <c r="AO1579" i="1"/>
  <c r="AP1579" i="1"/>
  <c r="F1580" i="1"/>
  <c r="AO1580" i="1"/>
  <c r="AP1580" i="1"/>
  <c r="F1581" i="1"/>
  <c r="AO1581" i="1"/>
  <c r="AP1581" i="1"/>
  <c r="F1582" i="1"/>
  <c r="AO1582" i="1"/>
  <c r="AP1582" i="1"/>
  <c r="F1583" i="1"/>
  <c r="AO1583" i="1"/>
  <c r="AP1583" i="1"/>
  <c r="F1584" i="1"/>
  <c r="AO1584" i="1"/>
  <c r="AP1584" i="1"/>
  <c r="F1585" i="1"/>
  <c r="AO1585" i="1"/>
  <c r="AP1585" i="1"/>
  <c r="F1586" i="1"/>
  <c r="AO1586" i="1"/>
  <c r="AP1586" i="1"/>
  <c r="F1587" i="1"/>
  <c r="AO1587" i="1"/>
  <c r="AP1587" i="1"/>
  <c r="F1588" i="1"/>
  <c r="AO1588" i="1"/>
  <c r="AP1588" i="1"/>
  <c r="F1589" i="1"/>
  <c r="AO1589" i="1"/>
  <c r="AP1589" i="1"/>
  <c r="F1590" i="1"/>
  <c r="AO1590" i="1"/>
  <c r="AP1590" i="1"/>
  <c r="F1591" i="1"/>
  <c r="AO1591" i="1"/>
  <c r="AP1591" i="1"/>
  <c r="F1592" i="1"/>
  <c r="AO1592" i="1"/>
  <c r="AP1592" i="1"/>
  <c r="F1593" i="1"/>
  <c r="AO1593" i="1"/>
  <c r="AP1593" i="1"/>
  <c r="F1594" i="1"/>
  <c r="AO1594" i="1"/>
  <c r="AP1594" i="1"/>
  <c r="F1595" i="1"/>
  <c r="AO1595" i="1"/>
  <c r="AP1595" i="1"/>
  <c r="F1596" i="1"/>
  <c r="AO1596" i="1"/>
  <c r="AP1596" i="1"/>
  <c r="F1597" i="1"/>
  <c r="AO1597" i="1"/>
  <c r="AP1597" i="1"/>
  <c r="F1598" i="1"/>
  <c r="AO1598" i="1"/>
  <c r="AP1598" i="1"/>
  <c r="F1599" i="1"/>
  <c r="AO1599" i="1"/>
  <c r="AP1599" i="1"/>
  <c r="F1600" i="1"/>
  <c r="AO1600" i="1"/>
  <c r="AP1600" i="1"/>
  <c r="F1601" i="1"/>
  <c r="AO1601" i="1"/>
  <c r="AP1601" i="1"/>
  <c r="F1602" i="1"/>
  <c r="AO1602" i="1"/>
  <c r="AP1602" i="1"/>
  <c r="F1603" i="1"/>
  <c r="AO1603" i="1"/>
  <c r="AP1603" i="1"/>
  <c r="F1604" i="1"/>
  <c r="AO1604" i="1"/>
  <c r="AP1604" i="1"/>
  <c r="F1605" i="1"/>
  <c r="AO1605" i="1"/>
  <c r="AP1605" i="1"/>
  <c r="F1606" i="1"/>
  <c r="AO1606" i="1"/>
  <c r="AP1606" i="1"/>
  <c r="F1607" i="1"/>
  <c r="AO1607" i="1"/>
  <c r="AP1607" i="1"/>
  <c r="F1608" i="1"/>
  <c r="AO1608" i="1"/>
  <c r="AP1608" i="1"/>
  <c r="F1609" i="1"/>
  <c r="AO1609" i="1"/>
  <c r="AP1609" i="1"/>
  <c r="F1610" i="1"/>
  <c r="AO1610" i="1"/>
  <c r="AP1610" i="1"/>
  <c r="F1611" i="1"/>
  <c r="AO1611" i="1"/>
  <c r="AP1611" i="1"/>
  <c r="F1612" i="1"/>
  <c r="AO1612" i="1"/>
  <c r="AP1612" i="1"/>
  <c r="F1613" i="1"/>
  <c r="AO1613" i="1"/>
  <c r="AP1613" i="1"/>
  <c r="F1614" i="1"/>
  <c r="AO1614" i="1"/>
  <c r="AP1614" i="1"/>
  <c r="F1615" i="1"/>
  <c r="AO1615" i="1"/>
  <c r="AP1615" i="1"/>
  <c r="F1616" i="1"/>
  <c r="AO1616" i="1"/>
  <c r="AP1616" i="1"/>
  <c r="F1617" i="1"/>
  <c r="AO1617" i="1"/>
  <c r="AP1617" i="1"/>
  <c r="F1618" i="1"/>
  <c r="AO1618" i="1"/>
  <c r="AP1618" i="1"/>
  <c r="F1619" i="1"/>
  <c r="AO1619" i="1"/>
  <c r="AP1619" i="1"/>
  <c r="F1620" i="1"/>
  <c r="AO1620" i="1"/>
  <c r="AP1620" i="1"/>
  <c r="F1621" i="1"/>
  <c r="AO1621" i="1"/>
  <c r="AP1621" i="1"/>
  <c r="F1622" i="1"/>
  <c r="AO1622" i="1"/>
  <c r="AP1622" i="1"/>
  <c r="F1623" i="1"/>
  <c r="AO1623" i="1"/>
  <c r="AP1623" i="1"/>
  <c r="F1624" i="1"/>
  <c r="AO1624" i="1"/>
  <c r="AP1624" i="1"/>
  <c r="F1625" i="1"/>
  <c r="AO1625" i="1"/>
  <c r="AP1625" i="1"/>
  <c r="F1626" i="1"/>
  <c r="AO1626" i="1"/>
  <c r="AP1626" i="1"/>
  <c r="F1627" i="1"/>
  <c r="AO1627" i="1"/>
  <c r="AP1627" i="1"/>
  <c r="F1628" i="1"/>
  <c r="AO1628" i="1"/>
  <c r="AP1628" i="1"/>
  <c r="F1629" i="1"/>
  <c r="AO1629" i="1"/>
  <c r="AP1629" i="1"/>
  <c r="F1630" i="1"/>
  <c r="AO1630" i="1"/>
  <c r="AP1630" i="1"/>
  <c r="F1631" i="1"/>
  <c r="AO1631" i="1"/>
  <c r="AP1631" i="1"/>
  <c r="F1632" i="1"/>
  <c r="AO1632" i="1"/>
  <c r="AP1632" i="1"/>
  <c r="F1633" i="1"/>
  <c r="AO1633" i="1"/>
  <c r="AP1633" i="1"/>
  <c r="F1634" i="1"/>
  <c r="AO1634" i="1"/>
  <c r="AP1634" i="1"/>
  <c r="F1635" i="1"/>
  <c r="AO1635" i="1"/>
  <c r="AP1635" i="1"/>
  <c r="F1636" i="1"/>
  <c r="AO1636" i="1"/>
  <c r="AP1636" i="1"/>
  <c r="F1637" i="1"/>
  <c r="AO1637" i="1"/>
  <c r="AP1637" i="1"/>
  <c r="F1638" i="1"/>
  <c r="AO1638" i="1"/>
  <c r="AP1638" i="1"/>
  <c r="F1639" i="1"/>
  <c r="AO1639" i="1"/>
  <c r="AP1639" i="1"/>
  <c r="F1640" i="1"/>
  <c r="AO1640" i="1"/>
  <c r="AP1640" i="1"/>
  <c r="F1641" i="1"/>
  <c r="AO1641" i="1"/>
  <c r="AP1641" i="1"/>
  <c r="F1642" i="1"/>
  <c r="AO1642" i="1"/>
  <c r="AP1642" i="1"/>
  <c r="F1643" i="1"/>
  <c r="AO1643" i="1"/>
  <c r="AP1643" i="1"/>
  <c r="F1644" i="1"/>
  <c r="AO1644" i="1"/>
  <c r="AP1644" i="1"/>
  <c r="A5" i="24" l="1"/>
  <c r="A6" i="24" s="1"/>
  <c r="A7" i="24" s="1"/>
  <c r="A8" i="24" s="1"/>
  <c r="A9" i="24" s="1"/>
  <c r="A10" i="24" s="1"/>
  <c r="A11" i="24" s="1"/>
  <c r="A12" i="24" s="1"/>
  <c r="A13" i="24" s="1"/>
  <c r="A14" i="24" s="1"/>
  <c r="A15" i="24" s="1"/>
  <c r="A16" i="24" s="1"/>
  <c r="A17" i="24" s="1"/>
  <c r="A18" i="24" s="1"/>
  <c r="A19" i="24" s="1"/>
  <c r="A20" i="24" s="1"/>
  <c r="A21" i="24" s="1"/>
  <c r="A22" i="24" s="1"/>
  <c r="A23" i="24" s="1"/>
  <c r="A24" i="24" s="1"/>
  <c r="A25" i="24" s="1"/>
  <c r="A26" i="24" s="1"/>
  <c r="A27" i="24" s="1"/>
  <c r="A28" i="24" s="1"/>
  <c r="A29" i="24" s="1"/>
  <c r="A30" i="24" s="1"/>
  <c r="A31" i="24" s="1"/>
  <c r="A32" i="24" s="1"/>
  <c r="A33" i="24" s="1"/>
  <c r="A34" i="24" s="1"/>
  <c r="A35" i="24" s="1"/>
  <c r="A36" i="24" s="1"/>
  <c r="A37" i="24" s="1"/>
  <c r="A38" i="24" s="1"/>
  <c r="A39" i="24" s="1"/>
  <c r="A40" i="24" s="1"/>
  <c r="A41" i="24" s="1"/>
  <c r="A42" i="24" s="1"/>
  <c r="A43" i="24" s="1"/>
  <c r="A44" i="24" s="1"/>
  <c r="A45" i="24" s="1"/>
  <c r="A46" i="24" s="1"/>
  <c r="A47" i="24" s="1"/>
  <c r="A48" i="24" s="1"/>
  <c r="A49" i="24" s="1"/>
  <c r="A50" i="24" s="1"/>
  <c r="A51" i="24" s="1"/>
  <c r="A52" i="24" s="1"/>
  <c r="A53" i="24" s="1"/>
  <c r="A54" i="24" s="1"/>
  <c r="A55" i="24" s="1"/>
  <c r="A56" i="24" s="1"/>
  <c r="A57" i="24" s="1"/>
  <c r="A58" i="24" s="1"/>
  <c r="A59" i="24" s="1"/>
  <c r="A60" i="24" s="1"/>
  <c r="A61" i="24" s="1"/>
  <c r="A62" i="24" s="1"/>
  <c r="A63" i="24" s="1"/>
  <c r="A64" i="24" s="1"/>
  <c r="A65" i="24" s="1"/>
  <c r="A66" i="24" s="1"/>
  <c r="A67" i="24" s="1"/>
  <c r="A68" i="24" s="1"/>
  <c r="A69" i="24" s="1"/>
  <c r="A70" i="24" s="1"/>
  <c r="A71" i="24" s="1"/>
  <c r="A72" i="24" s="1"/>
  <c r="A73" i="24" s="1"/>
  <c r="A74" i="24" s="1"/>
  <c r="A75" i="24" s="1"/>
  <c r="A76" i="24" s="1"/>
  <c r="A77" i="24" s="1"/>
  <c r="A78" i="24" s="1"/>
  <c r="A79" i="24" s="1"/>
  <c r="A80" i="24" s="1"/>
  <c r="A81" i="24" s="1"/>
  <c r="A82" i="24" s="1"/>
  <c r="A83" i="24" s="1"/>
  <c r="A84" i="24" s="1"/>
  <c r="A85" i="24" s="1"/>
  <c r="A86" i="24" s="1"/>
  <c r="A87" i="24" s="1"/>
  <c r="A88" i="24" s="1"/>
  <c r="A89" i="24" s="1"/>
  <c r="A90" i="24" s="1"/>
  <c r="A91" i="24" s="1"/>
  <c r="A92" i="24" s="1"/>
  <c r="A93" i="24" s="1"/>
  <c r="A94" i="24" s="1"/>
  <c r="A95" i="24" s="1"/>
  <c r="A96" i="24" s="1"/>
  <c r="A97" i="24" s="1"/>
  <c r="A98" i="24" s="1"/>
  <c r="A99" i="24" s="1"/>
  <c r="A100" i="24" s="1"/>
  <c r="A101" i="24" s="1"/>
  <c r="A102" i="24" s="1"/>
  <c r="A103" i="24" s="1"/>
  <c r="A104" i="24" s="1"/>
  <c r="A105" i="24" s="1"/>
  <c r="A106" i="24" s="1"/>
  <c r="A107" i="24" s="1"/>
  <c r="A108" i="24" s="1"/>
  <c r="A109" i="24" s="1"/>
  <c r="A110" i="24" s="1"/>
  <c r="A111" i="24" s="1"/>
  <c r="A112" i="24" s="1"/>
  <c r="A113" i="24" s="1"/>
  <c r="A114" i="24" s="1"/>
  <c r="A115" i="24" s="1"/>
  <c r="A116" i="24" s="1"/>
  <c r="A117" i="24" s="1"/>
  <c r="A118" i="24" s="1"/>
  <c r="A119" i="24" s="1"/>
  <c r="A120" i="24" s="1"/>
  <c r="A121" i="24" s="1"/>
  <c r="A122" i="24" s="1"/>
  <c r="A123" i="24" s="1"/>
  <c r="A124" i="24" s="1"/>
  <c r="A125" i="24" s="1"/>
  <c r="A126" i="24" s="1"/>
  <c r="A127" i="24" s="1"/>
  <c r="A128" i="24" s="1"/>
  <c r="A129" i="24" s="1"/>
  <c r="A130" i="24" s="1"/>
  <c r="A131" i="24" s="1"/>
  <c r="A132" i="24" s="1"/>
  <c r="A133" i="24" s="1"/>
  <c r="A134" i="24" s="1"/>
  <c r="A135" i="24" s="1"/>
  <c r="A136" i="24" s="1"/>
  <c r="A137" i="24" s="1"/>
  <c r="A138" i="24" s="1"/>
  <c r="A139" i="24" s="1"/>
  <c r="A140" i="24" s="1"/>
  <c r="A141" i="24" s="1"/>
  <c r="A142" i="24" s="1"/>
  <c r="A143" i="24" s="1"/>
  <c r="A144" i="24" s="1"/>
  <c r="A145" i="24" s="1"/>
  <c r="A146" i="24" s="1"/>
  <c r="A147" i="24" s="1"/>
  <c r="A148" i="24" s="1"/>
  <c r="A149" i="24" s="1"/>
  <c r="A150" i="24" s="1"/>
  <c r="A151" i="24" s="1"/>
  <c r="A152" i="24" s="1"/>
  <c r="A153" i="24" s="1"/>
  <c r="A154" i="24" s="1"/>
  <c r="A155" i="24" s="1"/>
  <c r="A156" i="24" s="1"/>
  <c r="A157" i="24" s="1"/>
  <c r="A158" i="24" s="1"/>
  <c r="A159" i="24" s="1"/>
  <c r="A160" i="24" s="1"/>
  <c r="A161" i="24" s="1"/>
  <c r="A162" i="24" s="1"/>
  <c r="A163" i="24" s="1"/>
  <c r="A164" i="24" s="1"/>
  <c r="A165" i="24" s="1"/>
  <c r="A166" i="24" s="1"/>
  <c r="A167" i="24" s="1"/>
  <c r="A168" i="24" s="1"/>
  <c r="A169" i="24" s="1"/>
  <c r="AP5" i="1" l="1"/>
  <c r="AP6" i="1"/>
  <c r="AP7" i="1"/>
  <c r="AP8" i="1"/>
  <c r="AP9" i="1"/>
  <c r="AP10" i="1"/>
  <c r="AP11" i="1"/>
  <c r="AP12" i="1"/>
  <c r="AP13" i="1"/>
  <c r="AP14" i="1"/>
  <c r="AP15" i="1"/>
  <c r="AP16" i="1"/>
  <c r="AP17" i="1"/>
  <c r="AP18" i="1"/>
  <c r="AP19" i="1"/>
  <c r="AP20" i="1"/>
  <c r="AP22" i="1"/>
  <c r="AP23" i="1"/>
  <c r="AP24" i="1"/>
  <c r="AP25" i="1"/>
  <c r="AP26" i="1"/>
  <c r="AP27" i="1"/>
  <c r="AP28" i="1"/>
  <c r="AP29" i="1"/>
  <c r="AP30" i="1"/>
  <c r="AP31" i="1"/>
  <c r="AP32" i="1"/>
  <c r="AP33" i="1"/>
  <c r="AP34" i="1"/>
  <c r="AP35" i="1"/>
  <c r="AP36" i="1"/>
  <c r="AP37" i="1"/>
  <c r="AP38" i="1"/>
  <c r="AP39" i="1"/>
  <c r="AP40" i="1"/>
  <c r="AP41" i="1"/>
  <c r="AP42" i="1"/>
  <c r="AP43" i="1"/>
  <c r="AP44" i="1"/>
  <c r="AP45" i="1"/>
  <c r="AP46" i="1"/>
  <c r="AP47" i="1"/>
  <c r="AP48" i="1"/>
  <c r="AP49" i="1"/>
  <c r="AP50" i="1"/>
  <c r="AP51" i="1"/>
  <c r="AP52" i="1"/>
  <c r="AP53" i="1"/>
  <c r="AP54" i="1"/>
  <c r="AP55" i="1"/>
  <c r="AP56" i="1"/>
  <c r="AP57" i="1"/>
  <c r="AP58" i="1"/>
  <c r="AP59" i="1"/>
  <c r="AP60" i="1"/>
  <c r="AP61" i="1"/>
  <c r="AP62" i="1"/>
  <c r="AP63" i="1"/>
  <c r="AP64" i="1"/>
  <c r="AP65" i="1"/>
  <c r="AP66" i="1"/>
  <c r="AP67" i="1"/>
  <c r="AP68" i="1"/>
  <c r="AP69" i="1"/>
  <c r="AP70" i="1"/>
  <c r="AP73" i="1"/>
  <c r="AP74" i="1"/>
  <c r="AP75" i="1"/>
  <c r="AP76" i="1"/>
  <c r="AP77" i="1"/>
  <c r="AP78" i="1"/>
  <c r="AP79" i="1"/>
  <c r="AP80" i="1"/>
  <c r="AP81" i="1"/>
  <c r="AP82" i="1"/>
  <c r="AP83" i="1"/>
  <c r="AP84" i="1"/>
  <c r="AP85" i="1"/>
  <c r="AP86" i="1"/>
  <c r="AP87" i="1"/>
  <c r="AP88" i="1"/>
  <c r="AP89" i="1"/>
  <c r="AP90" i="1"/>
  <c r="AP91" i="1"/>
  <c r="AP92" i="1"/>
  <c r="AP93" i="1"/>
  <c r="AP94" i="1"/>
  <c r="AP95" i="1"/>
  <c r="AP96" i="1"/>
  <c r="AP97" i="1"/>
  <c r="AP98" i="1"/>
  <c r="AP99" i="1"/>
  <c r="AP100" i="1"/>
  <c r="AP101" i="1"/>
  <c r="AP102" i="1"/>
  <c r="AP103" i="1"/>
  <c r="AP104" i="1"/>
  <c r="AP105" i="1"/>
  <c r="AP106" i="1"/>
  <c r="AP107" i="1"/>
  <c r="AP108" i="1"/>
  <c r="AP109" i="1"/>
  <c r="AP110" i="1"/>
  <c r="AP111" i="1"/>
  <c r="AP112" i="1"/>
  <c r="AP113" i="1"/>
  <c r="AP114" i="1"/>
  <c r="AP115" i="1"/>
  <c r="AP116" i="1"/>
  <c r="AP117" i="1"/>
  <c r="AP118" i="1"/>
  <c r="AP119" i="1"/>
  <c r="AP120" i="1"/>
  <c r="AP121" i="1"/>
  <c r="AP122" i="1"/>
  <c r="AP123" i="1"/>
  <c r="AP124" i="1"/>
  <c r="AP125" i="1"/>
  <c r="AP126" i="1"/>
  <c r="AP127" i="1"/>
  <c r="AP128" i="1"/>
  <c r="AP129" i="1"/>
  <c r="AP130" i="1"/>
  <c r="AP131" i="1"/>
  <c r="AP132" i="1"/>
  <c r="AP133" i="1"/>
  <c r="AP134" i="1"/>
  <c r="AP135" i="1"/>
  <c r="AP136" i="1"/>
  <c r="AP137" i="1"/>
  <c r="AP138" i="1"/>
  <c r="AP139" i="1"/>
  <c r="AP140" i="1"/>
  <c r="AP141" i="1"/>
  <c r="AP142" i="1"/>
  <c r="AP143" i="1"/>
  <c r="AP144" i="1"/>
  <c r="AP145" i="1"/>
  <c r="AP146" i="1"/>
  <c r="AP147" i="1"/>
  <c r="AP148" i="1"/>
  <c r="AP149" i="1"/>
  <c r="AP150" i="1"/>
  <c r="AP151" i="1"/>
  <c r="AP152" i="1"/>
  <c r="AP153" i="1"/>
  <c r="AP154" i="1"/>
  <c r="AP155" i="1"/>
  <c r="AP156" i="1"/>
  <c r="AP157" i="1"/>
  <c r="AP158" i="1"/>
  <c r="AP159" i="1"/>
  <c r="AP160" i="1"/>
  <c r="AP161" i="1"/>
  <c r="AP162" i="1"/>
  <c r="AP163" i="1"/>
  <c r="AP164" i="1"/>
  <c r="AP165" i="1"/>
  <c r="AP166" i="1"/>
  <c r="AP167" i="1"/>
  <c r="AP168" i="1"/>
  <c r="AP169" i="1"/>
  <c r="AP170" i="1"/>
  <c r="AP171" i="1"/>
  <c r="AP172" i="1"/>
  <c r="AP173" i="1"/>
  <c r="AP175" i="1"/>
  <c r="AP176" i="1"/>
  <c r="AP177" i="1"/>
  <c r="AP178" i="1"/>
  <c r="AP179" i="1"/>
  <c r="AP180" i="1"/>
  <c r="AP181" i="1"/>
  <c r="AP182" i="1"/>
  <c r="AP183" i="1"/>
  <c r="AP184" i="1"/>
  <c r="AP185" i="1"/>
  <c r="AP186" i="1"/>
  <c r="AP187" i="1"/>
  <c r="AP188" i="1"/>
  <c r="AP189" i="1"/>
  <c r="AP190" i="1"/>
  <c r="AP191" i="1"/>
  <c r="AP192" i="1"/>
  <c r="AP193" i="1"/>
  <c r="AP194" i="1"/>
  <c r="AP195" i="1"/>
  <c r="AP196" i="1"/>
  <c r="AP197" i="1"/>
  <c r="AP198" i="1"/>
  <c r="AP199" i="1"/>
  <c r="AP200" i="1"/>
  <c r="AP201" i="1"/>
  <c r="AP202" i="1"/>
  <c r="AP203" i="1"/>
  <c r="AP204" i="1"/>
  <c r="AP205" i="1"/>
  <c r="AP206" i="1"/>
  <c r="AP207" i="1"/>
  <c r="AP208" i="1"/>
  <c r="AP209" i="1"/>
  <c r="AP210" i="1"/>
  <c r="AP211" i="1"/>
  <c r="AP212" i="1"/>
  <c r="AP213" i="1"/>
  <c r="AP214" i="1"/>
  <c r="AP215" i="1"/>
  <c r="AP216" i="1"/>
  <c r="AP217" i="1"/>
  <c r="AP218" i="1"/>
  <c r="AP219" i="1"/>
  <c r="AP220" i="1"/>
  <c r="AP221" i="1"/>
  <c r="AP222" i="1"/>
  <c r="AP223" i="1"/>
  <c r="AP224" i="1"/>
  <c r="AP358" i="1"/>
  <c r="AP360" i="1"/>
  <c r="AP361" i="1"/>
  <c r="AP362" i="1"/>
  <c r="AP363" i="1"/>
  <c r="AP364" i="1"/>
  <c r="AP365" i="1"/>
  <c r="AP366" i="1"/>
  <c r="AP367" i="1"/>
  <c r="AP368" i="1"/>
  <c r="AP369" i="1"/>
  <c r="AP371" i="1"/>
  <c r="AP372" i="1"/>
  <c r="AP373" i="1"/>
  <c r="AP374" i="1"/>
  <c r="AP375" i="1"/>
  <c r="AP376" i="1"/>
  <c r="AP377" i="1"/>
  <c r="AP378" i="1"/>
  <c r="AP379" i="1"/>
  <c r="AP380" i="1"/>
  <c r="AP381" i="1"/>
  <c r="AP382" i="1"/>
  <c r="AP383" i="1"/>
  <c r="AP384" i="1"/>
  <c r="AP385" i="1"/>
  <c r="AP386" i="1"/>
  <c r="AP387" i="1"/>
  <c r="AP388" i="1"/>
  <c r="AP389" i="1"/>
  <c r="AP390" i="1"/>
  <c r="AP391" i="1"/>
  <c r="AP392" i="1"/>
  <c r="AP393" i="1"/>
  <c r="AP394" i="1"/>
  <c r="AP395" i="1"/>
  <c r="AP396" i="1"/>
  <c r="AP397" i="1"/>
  <c r="AP398" i="1"/>
  <c r="AP399" i="1"/>
  <c r="AP400" i="1"/>
  <c r="AP401" i="1"/>
  <c r="AP402" i="1"/>
  <c r="AP403" i="1"/>
  <c r="AP404" i="1"/>
  <c r="AP406" i="1"/>
  <c r="AP407" i="1"/>
  <c r="AP408" i="1"/>
  <c r="AP409" i="1"/>
  <c r="AP410" i="1"/>
  <c r="AP411" i="1"/>
  <c r="AP412" i="1"/>
  <c r="AP413" i="1"/>
  <c r="AP414" i="1"/>
  <c r="AP415" i="1"/>
  <c r="AP416" i="1"/>
  <c r="AP417" i="1"/>
  <c r="AP418" i="1"/>
  <c r="AP419" i="1"/>
  <c r="AP420" i="1"/>
  <c r="AP423" i="1"/>
  <c r="AP424" i="1"/>
  <c r="AP425" i="1"/>
  <c r="AP426" i="1"/>
  <c r="AP427" i="1"/>
  <c r="AP428" i="1"/>
  <c r="AP429" i="1"/>
  <c r="AP431" i="1"/>
  <c r="AP432" i="1"/>
  <c r="AP433" i="1"/>
  <c r="AP434" i="1"/>
  <c r="AP435" i="1"/>
  <c r="AP436" i="1"/>
  <c r="AP437" i="1"/>
  <c r="AP438" i="1"/>
  <c r="AP439" i="1"/>
  <c r="AP440" i="1"/>
  <c r="AP441" i="1"/>
  <c r="AP442" i="1"/>
  <c r="AP443" i="1"/>
  <c r="AP444" i="1"/>
  <c r="AP445" i="1"/>
  <c r="AP446" i="1"/>
  <c r="AP447" i="1"/>
  <c r="AP448" i="1"/>
  <c r="AP449" i="1"/>
  <c r="AP450" i="1"/>
  <c r="AP451" i="1"/>
  <c r="AP452" i="1"/>
  <c r="AP453" i="1"/>
  <c r="AP454" i="1"/>
  <c r="AP455" i="1"/>
  <c r="AP456" i="1"/>
  <c r="AP457" i="1"/>
  <c r="AP458" i="1"/>
  <c r="AP459" i="1"/>
  <c r="AP460" i="1"/>
  <c r="AP461" i="1"/>
  <c r="AP462" i="1"/>
  <c r="AP463" i="1"/>
  <c r="AP464" i="1"/>
  <c r="AP465" i="1"/>
  <c r="AP466" i="1"/>
  <c r="AP467" i="1"/>
  <c r="AP468" i="1"/>
  <c r="AP469" i="1"/>
  <c r="AP470" i="1"/>
  <c r="AP471" i="1"/>
  <c r="AP472" i="1"/>
  <c r="AP473" i="1"/>
  <c r="AP474" i="1"/>
  <c r="AP475" i="1"/>
  <c r="AP476" i="1"/>
  <c r="AP477" i="1"/>
  <c r="AP478" i="1"/>
  <c r="AP479" i="1"/>
  <c r="AP480" i="1"/>
  <c r="AP481" i="1"/>
  <c r="AP482" i="1"/>
  <c r="AP483" i="1"/>
  <c r="AP484" i="1"/>
  <c r="AP485" i="1"/>
  <c r="AP486" i="1"/>
  <c r="AP487" i="1"/>
  <c r="AP488" i="1"/>
  <c r="AP489" i="1"/>
  <c r="AP490" i="1"/>
  <c r="AP491" i="1"/>
  <c r="AP492" i="1"/>
  <c r="AP493" i="1"/>
  <c r="AP494" i="1"/>
  <c r="AP495" i="1"/>
  <c r="AP496" i="1"/>
  <c r="AP497" i="1"/>
  <c r="AP498" i="1"/>
  <c r="AP499" i="1"/>
  <c r="AP500" i="1"/>
  <c r="AP501" i="1"/>
  <c r="AP502" i="1"/>
  <c r="AP503" i="1"/>
  <c r="AP504" i="1"/>
  <c r="AP505" i="1"/>
  <c r="AP508" i="1"/>
  <c r="AP509" i="1"/>
  <c r="AP510" i="1"/>
  <c r="AP511" i="1"/>
  <c r="AP512" i="1"/>
  <c r="AP513" i="1"/>
  <c r="AP514" i="1"/>
  <c r="AP515" i="1"/>
  <c r="AP516" i="1"/>
  <c r="AP517" i="1"/>
  <c r="AP518" i="1"/>
  <c r="AP519" i="1"/>
  <c r="AP520" i="1"/>
  <c r="AP521" i="1"/>
  <c r="AP522" i="1"/>
  <c r="AP523" i="1"/>
  <c r="AP524" i="1"/>
  <c r="AP525" i="1"/>
  <c r="AP526" i="1"/>
  <c r="AP527" i="1"/>
  <c r="AP528" i="1"/>
  <c r="AP529" i="1"/>
  <c r="AP530" i="1"/>
  <c r="AP531" i="1"/>
  <c r="AP532" i="1"/>
  <c r="AP533" i="1"/>
  <c r="AP534" i="1"/>
  <c r="AP535" i="1"/>
  <c r="AP536" i="1"/>
  <c r="AP537" i="1"/>
  <c r="AP538" i="1"/>
  <c r="AP539" i="1"/>
  <c r="AP540" i="1"/>
  <c r="AP541" i="1"/>
  <c r="AP542" i="1"/>
  <c r="AP543" i="1"/>
  <c r="AP544" i="1"/>
  <c r="AP545" i="1"/>
  <c r="AP546" i="1"/>
  <c r="AP547" i="1"/>
  <c r="AP548" i="1"/>
  <c r="AP549" i="1"/>
  <c r="AP550" i="1"/>
  <c r="AP551" i="1"/>
  <c r="AP552" i="1"/>
  <c r="AP553" i="1"/>
  <c r="AP554" i="1"/>
  <c r="AP555" i="1"/>
  <c r="AP556" i="1"/>
  <c r="AP557" i="1"/>
  <c r="AP558" i="1"/>
  <c r="AP559" i="1"/>
  <c r="AP560" i="1"/>
  <c r="AP561" i="1"/>
  <c r="AP562" i="1"/>
  <c r="AP563" i="1"/>
  <c r="AP564" i="1"/>
  <c r="AP565" i="1"/>
  <c r="AP566" i="1"/>
  <c r="AP567" i="1"/>
  <c r="AP568" i="1"/>
  <c r="AP569" i="1"/>
  <c r="AP570" i="1"/>
  <c r="AP571" i="1"/>
  <c r="AP572" i="1"/>
  <c r="AP573" i="1"/>
  <c r="AP574" i="1"/>
  <c r="AP575" i="1"/>
  <c r="AP576" i="1"/>
  <c r="AP577" i="1"/>
  <c r="AP578" i="1"/>
  <c r="AP579" i="1"/>
  <c r="AP580" i="1"/>
  <c r="AP581" i="1"/>
  <c r="AP582" i="1"/>
  <c r="AP583" i="1"/>
  <c r="AP584" i="1"/>
  <c r="AP585" i="1"/>
  <c r="AP586" i="1"/>
  <c r="AP587" i="1"/>
  <c r="AP588" i="1"/>
  <c r="AP589" i="1"/>
  <c r="AP590" i="1"/>
  <c r="AP591" i="1"/>
  <c r="AP592" i="1"/>
  <c r="AP593" i="1"/>
  <c r="AP594" i="1"/>
  <c r="AP595" i="1"/>
  <c r="AP596" i="1"/>
  <c r="AP597" i="1"/>
  <c r="AP598" i="1"/>
  <c r="AP599" i="1"/>
  <c r="AP600" i="1"/>
  <c r="AP601" i="1"/>
  <c r="AP602" i="1"/>
  <c r="AP603" i="1"/>
  <c r="AP604" i="1"/>
  <c r="AP605" i="1"/>
  <c r="AP606" i="1"/>
  <c r="AP607" i="1"/>
  <c r="AP608" i="1"/>
  <c r="AP609" i="1"/>
  <c r="AP610" i="1"/>
  <c r="AP611" i="1"/>
  <c r="AP612" i="1"/>
  <c r="AP613" i="1"/>
  <c r="AP614" i="1"/>
  <c r="AP615" i="1"/>
  <c r="AP616" i="1"/>
  <c r="AP617" i="1"/>
  <c r="AP618" i="1"/>
  <c r="AP619" i="1"/>
  <c r="AP620" i="1"/>
  <c r="AP621" i="1"/>
  <c r="AP622" i="1"/>
  <c r="AP623" i="1"/>
  <c r="AP624" i="1"/>
  <c r="AP625" i="1"/>
  <c r="AP626" i="1"/>
  <c r="AP627" i="1"/>
  <c r="AP628" i="1"/>
  <c r="AP629" i="1"/>
  <c r="AP630" i="1"/>
  <c r="AP631" i="1"/>
  <c r="AP632" i="1"/>
  <c r="AP633" i="1"/>
  <c r="AP634" i="1"/>
  <c r="AP635" i="1"/>
  <c r="AP637" i="1"/>
  <c r="AP638" i="1"/>
  <c r="AP639" i="1"/>
  <c r="AP640" i="1"/>
  <c r="AP641" i="1"/>
  <c r="AP642" i="1"/>
  <c r="AP643" i="1"/>
  <c r="AP644" i="1"/>
  <c r="AP645" i="1"/>
  <c r="AP646" i="1"/>
  <c r="AP647" i="1"/>
  <c r="AP648" i="1"/>
  <c r="AP649" i="1"/>
  <c r="AP650" i="1"/>
  <c r="AP651" i="1"/>
  <c r="AP652" i="1"/>
  <c r="AP653" i="1"/>
  <c r="AP654" i="1"/>
  <c r="AP655" i="1"/>
  <c r="AP656" i="1"/>
  <c r="AP657" i="1"/>
  <c r="AP658" i="1"/>
  <c r="AP659" i="1"/>
  <c r="AP660" i="1"/>
  <c r="AP661" i="1"/>
  <c r="AP662" i="1"/>
  <c r="AP663" i="1"/>
  <c r="AP664" i="1"/>
  <c r="AP665" i="1"/>
  <c r="AP666" i="1"/>
  <c r="AP667" i="1"/>
  <c r="AP668" i="1"/>
  <c r="AP669" i="1"/>
  <c r="AP670" i="1"/>
  <c r="AP671" i="1"/>
  <c r="AP672" i="1"/>
  <c r="AP673" i="1"/>
  <c r="AP674" i="1"/>
  <c r="AP675" i="1"/>
  <c r="AP676" i="1"/>
  <c r="AP677" i="1"/>
  <c r="AP678" i="1"/>
  <c r="AP679" i="1"/>
  <c r="AP680" i="1"/>
  <c r="AP681" i="1"/>
  <c r="AP682" i="1"/>
  <c r="AP683" i="1"/>
  <c r="AP684" i="1"/>
  <c r="AP685" i="1"/>
  <c r="AP686" i="1"/>
  <c r="AP687" i="1"/>
  <c r="AP688" i="1"/>
  <c r="AP689" i="1"/>
  <c r="AP690" i="1"/>
  <c r="AP691" i="1"/>
  <c r="AP692" i="1"/>
  <c r="AP693" i="1"/>
  <c r="AP694" i="1"/>
  <c r="AP695" i="1"/>
  <c r="AP696" i="1"/>
  <c r="AP697" i="1"/>
  <c r="AP698" i="1"/>
  <c r="AP699" i="1"/>
  <c r="AP700" i="1"/>
  <c r="AP701" i="1"/>
  <c r="AP702" i="1"/>
  <c r="AP703" i="1"/>
  <c r="AP704" i="1"/>
  <c r="AP705" i="1"/>
  <c r="AP706" i="1"/>
  <c r="AP707" i="1"/>
  <c r="AP708" i="1"/>
  <c r="AP709" i="1"/>
  <c r="AP710" i="1"/>
  <c r="AP711" i="1"/>
  <c r="AP713" i="1"/>
  <c r="AP714" i="1"/>
  <c r="AP715" i="1"/>
  <c r="AP716" i="1"/>
  <c r="AP717" i="1"/>
  <c r="AP718" i="1"/>
  <c r="AP719" i="1"/>
  <c r="AP720" i="1"/>
  <c r="AP721" i="1"/>
  <c r="AP722" i="1"/>
  <c r="AP723" i="1"/>
  <c r="AP724" i="1"/>
  <c r="AP725" i="1"/>
  <c r="AP726" i="1"/>
  <c r="AP727" i="1"/>
  <c r="AP728" i="1"/>
  <c r="AP729" i="1"/>
  <c r="AP730" i="1"/>
  <c r="AP731" i="1"/>
  <c r="AP732" i="1"/>
  <c r="AP733" i="1"/>
  <c r="AP734" i="1"/>
  <c r="AP735" i="1"/>
  <c r="AP736" i="1"/>
  <c r="AP737" i="1"/>
  <c r="AP738" i="1"/>
  <c r="AP739" i="1"/>
  <c r="AP740" i="1"/>
  <c r="AP741" i="1"/>
  <c r="AP742" i="1"/>
  <c r="AP743" i="1"/>
  <c r="AP744" i="1"/>
  <c r="AP745" i="1"/>
  <c r="AP746" i="1"/>
  <c r="AP747" i="1"/>
  <c r="AP748" i="1"/>
  <c r="AP749" i="1"/>
  <c r="AP750" i="1"/>
  <c r="AP751" i="1"/>
  <c r="AP752" i="1"/>
  <c r="AP753" i="1"/>
  <c r="AP755" i="1"/>
  <c r="AP756" i="1"/>
  <c r="AP757" i="1"/>
  <c r="AP758" i="1"/>
  <c r="AP759" i="1"/>
  <c r="AP760" i="1"/>
  <c r="AP761" i="1"/>
  <c r="AP762" i="1"/>
  <c r="AP763" i="1"/>
  <c r="AP764" i="1"/>
  <c r="AP765" i="1"/>
  <c r="AP766" i="1"/>
  <c r="AP768" i="1"/>
  <c r="AP769" i="1"/>
  <c r="AP770" i="1"/>
  <c r="AP771" i="1"/>
  <c r="AP772" i="1"/>
  <c r="AP773" i="1"/>
  <c r="AP774" i="1"/>
  <c r="AP775" i="1"/>
  <c r="AP776" i="1"/>
  <c r="AP777" i="1"/>
  <c r="AP778" i="1"/>
  <c r="AP779" i="1"/>
  <c r="AP780" i="1"/>
  <c r="AP781" i="1"/>
  <c r="AP782" i="1"/>
  <c r="AP783" i="1"/>
  <c r="AP784" i="1"/>
  <c r="AP785" i="1"/>
  <c r="AP786" i="1"/>
  <c r="AP787" i="1"/>
  <c r="AP788" i="1"/>
  <c r="AP789" i="1"/>
  <c r="AP790" i="1"/>
  <c r="AP791" i="1"/>
  <c r="AP794" i="1"/>
  <c r="AP795" i="1"/>
  <c r="AP797" i="1"/>
  <c r="AP798" i="1"/>
  <c r="AP799" i="1"/>
  <c r="AP800" i="1"/>
  <c r="AP801" i="1"/>
  <c r="AP802" i="1"/>
  <c r="AP803" i="1"/>
  <c r="AP804" i="1"/>
  <c r="AP805" i="1"/>
  <c r="AP806" i="1"/>
  <c r="AP807" i="1"/>
  <c r="AP808" i="1"/>
  <c r="AP809" i="1"/>
  <c r="AP810" i="1"/>
  <c r="AP811" i="1"/>
  <c r="AP812" i="1"/>
  <c r="AP813" i="1"/>
  <c r="AP814" i="1"/>
  <c r="AP815" i="1"/>
  <c r="AP817" i="1"/>
  <c r="AP818" i="1"/>
  <c r="AP819" i="1"/>
  <c r="AP821" i="1"/>
  <c r="AP822" i="1"/>
  <c r="AP823" i="1"/>
  <c r="AP824" i="1"/>
  <c r="AP825" i="1"/>
  <c r="AP826" i="1"/>
  <c r="AP827" i="1"/>
  <c r="AP828" i="1"/>
  <c r="AP829" i="1"/>
  <c r="AP830" i="1"/>
  <c r="AP831" i="1"/>
  <c r="AP832" i="1"/>
  <c r="AP833" i="1"/>
  <c r="AP834" i="1"/>
  <c r="AP835" i="1"/>
  <c r="AP836" i="1"/>
  <c r="AP837" i="1"/>
  <c r="AP838" i="1"/>
  <c r="AP839" i="1"/>
  <c r="AP840" i="1"/>
  <c r="AP841" i="1"/>
  <c r="AP842" i="1"/>
  <c r="AP843" i="1"/>
  <c r="AP844" i="1"/>
  <c r="AP845" i="1"/>
  <c r="AP846" i="1"/>
  <c r="AP847" i="1"/>
  <c r="AP848" i="1"/>
  <c r="AP849" i="1"/>
  <c r="AP850" i="1"/>
  <c r="AP851" i="1"/>
  <c r="AP852" i="1"/>
  <c r="AP853" i="1"/>
  <c r="AP854" i="1"/>
  <c r="AP855" i="1"/>
  <c r="AP856" i="1"/>
  <c r="AP857" i="1"/>
  <c r="AP858" i="1"/>
  <c r="AP859" i="1"/>
  <c r="AP860" i="1"/>
  <c r="AP861" i="1"/>
  <c r="AP862" i="1"/>
  <c r="AP863" i="1"/>
  <c r="AP864" i="1"/>
  <c r="AP865" i="1"/>
  <c r="AP866" i="1"/>
  <c r="AP867" i="1"/>
  <c r="AP868" i="1"/>
  <c r="AP869" i="1"/>
  <c r="AP870" i="1"/>
  <c r="AP871" i="1"/>
  <c r="AP872" i="1"/>
  <c r="AP873" i="1"/>
  <c r="AP874" i="1"/>
  <c r="AP875" i="1"/>
  <c r="AP876" i="1"/>
  <c r="AP877" i="1"/>
  <c r="AP878" i="1"/>
  <c r="AP879" i="1"/>
  <c r="AP880" i="1"/>
  <c r="AP881" i="1"/>
  <c r="AP882" i="1"/>
  <c r="AP883" i="1"/>
  <c r="AP884" i="1"/>
  <c r="AP885" i="1"/>
  <c r="AP886" i="1"/>
  <c r="AP887" i="1"/>
  <c r="AP888" i="1"/>
  <c r="AP889" i="1"/>
  <c r="AP890" i="1"/>
  <c r="AP891" i="1"/>
  <c r="AP892" i="1"/>
  <c r="AP893" i="1"/>
  <c r="AP894" i="1"/>
  <c r="AP895" i="1"/>
  <c r="AP896" i="1"/>
  <c r="AP897" i="1"/>
  <c r="AP898" i="1"/>
  <c r="AP899" i="1"/>
  <c r="AP900" i="1"/>
  <c r="AP901" i="1"/>
  <c r="AP902" i="1"/>
  <c r="AP903" i="1"/>
  <c r="AP904" i="1"/>
  <c r="AP905" i="1"/>
  <c r="AP906" i="1"/>
  <c r="AP907" i="1"/>
  <c r="AP908" i="1"/>
  <c r="AP909" i="1"/>
  <c r="AP910" i="1"/>
  <c r="AP911" i="1"/>
  <c r="AP912" i="1"/>
  <c r="AP913" i="1"/>
  <c r="AP914" i="1"/>
  <c r="AP915" i="1"/>
  <c r="AP916" i="1"/>
  <c r="AP917" i="1"/>
  <c r="AP918" i="1"/>
  <c r="AP919" i="1"/>
  <c r="AP922" i="1"/>
  <c r="AP923" i="1"/>
  <c r="AP924" i="1"/>
  <c r="AP925" i="1"/>
  <c r="AP926" i="1"/>
  <c r="AP927" i="1"/>
  <c r="AP928" i="1"/>
  <c r="AP929" i="1"/>
  <c r="AP930" i="1"/>
  <c r="AP931" i="1"/>
  <c r="AP932" i="1"/>
  <c r="AP933" i="1"/>
  <c r="AP934" i="1"/>
  <c r="AP935" i="1"/>
  <c r="AP936" i="1"/>
  <c r="AP937" i="1"/>
  <c r="AP938" i="1"/>
  <c r="AP939" i="1"/>
  <c r="AP940" i="1"/>
  <c r="AP941" i="1"/>
  <c r="AP942" i="1"/>
  <c r="AP943" i="1"/>
  <c r="AP944" i="1"/>
  <c r="AP945" i="1"/>
  <c r="AP946" i="1"/>
  <c r="AP947" i="1"/>
  <c r="AP948" i="1"/>
  <c r="AP949" i="1"/>
  <c r="AP950" i="1"/>
  <c r="AP951" i="1"/>
  <c r="AP952" i="1"/>
  <c r="AP953" i="1"/>
  <c r="AP954" i="1"/>
  <c r="AP955" i="1"/>
  <c r="AP956" i="1"/>
  <c r="AP957" i="1"/>
  <c r="AP958" i="1"/>
  <c r="AP959" i="1"/>
  <c r="AP960" i="1"/>
  <c r="AP961" i="1"/>
  <c r="AP962" i="1"/>
  <c r="AP963" i="1"/>
  <c r="AP964" i="1"/>
  <c r="AP965" i="1"/>
  <c r="AP966" i="1"/>
  <c r="AP967" i="1"/>
  <c r="AP968" i="1"/>
  <c r="AP969" i="1"/>
  <c r="AP970" i="1"/>
  <c r="AP971" i="1"/>
  <c r="AP972" i="1"/>
  <c r="AP973" i="1"/>
  <c r="AP974" i="1"/>
  <c r="AP975" i="1"/>
  <c r="AP976" i="1"/>
  <c r="AP977" i="1"/>
  <c r="AP978" i="1"/>
  <c r="AP979" i="1"/>
  <c r="AP980" i="1"/>
  <c r="AP981" i="1"/>
  <c r="AP982" i="1"/>
  <c r="AP983" i="1"/>
  <c r="AP984" i="1"/>
  <c r="AP985" i="1"/>
  <c r="AP986" i="1"/>
  <c r="AP987" i="1"/>
  <c r="AP988" i="1"/>
  <c r="AP989" i="1"/>
  <c r="AP990" i="1"/>
  <c r="AP991" i="1"/>
  <c r="AP992" i="1"/>
  <c r="AP993" i="1"/>
  <c r="AP994" i="1"/>
  <c r="AP995" i="1"/>
  <c r="AP996" i="1"/>
  <c r="AP997" i="1"/>
  <c r="AP998" i="1"/>
  <c r="AP999" i="1"/>
  <c r="AP1000" i="1"/>
  <c r="AP1001" i="1"/>
  <c r="AP1002" i="1"/>
  <c r="AP1003" i="1"/>
  <c r="AP1004" i="1"/>
  <c r="AP1005" i="1"/>
  <c r="AP1006" i="1"/>
  <c r="AP1007" i="1"/>
  <c r="AP1008" i="1"/>
  <c r="AP1009" i="1"/>
  <c r="AP1010" i="1"/>
  <c r="AP1011" i="1"/>
  <c r="AP1012" i="1"/>
  <c r="AP1013" i="1"/>
  <c r="AP1014" i="1"/>
  <c r="AP1015" i="1"/>
  <c r="AP1016" i="1"/>
  <c r="AP1017" i="1"/>
  <c r="AP1018" i="1"/>
  <c r="AP1019" i="1"/>
  <c r="AP1020" i="1"/>
  <c r="AP1021" i="1"/>
  <c r="AP1022" i="1"/>
  <c r="AP1023" i="1"/>
  <c r="AP1024" i="1"/>
  <c r="AP1025" i="1"/>
  <c r="AP1026" i="1"/>
  <c r="AP1027" i="1"/>
  <c r="AP1028" i="1"/>
  <c r="AP1029" i="1"/>
  <c r="AP1030" i="1"/>
  <c r="AP1031" i="1"/>
  <c r="AP1032" i="1"/>
  <c r="AP1033" i="1"/>
  <c r="AP1034" i="1"/>
  <c r="AP1035" i="1"/>
  <c r="AP1036" i="1"/>
  <c r="AP1037" i="1"/>
  <c r="AP1038" i="1"/>
  <c r="AP1039" i="1"/>
  <c r="AP1040" i="1"/>
  <c r="AP1041" i="1"/>
  <c r="AP1042" i="1"/>
  <c r="AP1043" i="1"/>
  <c r="AP1044" i="1"/>
  <c r="AP1045" i="1"/>
  <c r="AP1046" i="1"/>
  <c r="AP1047" i="1"/>
  <c r="AP1048" i="1"/>
  <c r="AP1049" i="1"/>
  <c r="AP1050" i="1"/>
  <c r="AP1051" i="1"/>
  <c r="AP1052" i="1"/>
  <c r="AP1053" i="1"/>
  <c r="AP1054" i="1"/>
  <c r="AP1055" i="1"/>
  <c r="AP1056" i="1"/>
  <c r="AP1057" i="1"/>
  <c r="AP1058" i="1"/>
  <c r="AP1059" i="1"/>
  <c r="AP1060" i="1"/>
  <c r="AP1061" i="1"/>
  <c r="AP1062" i="1"/>
  <c r="AP1063" i="1"/>
  <c r="AP1064" i="1"/>
  <c r="AP1065" i="1"/>
  <c r="AP1066" i="1"/>
  <c r="AP1067" i="1"/>
  <c r="AP1068" i="1"/>
  <c r="AP1069" i="1"/>
  <c r="AP1070" i="1"/>
  <c r="AP1071" i="1"/>
  <c r="AP1072" i="1"/>
  <c r="AP1073" i="1"/>
  <c r="AP1074" i="1"/>
  <c r="AP1075" i="1"/>
  <c r="AP1076" i="1"/>
  <c r="AP1077" i="1"/>
  <c r="AP1078" i="1"/>
  <c r="AP1079" i="1"/>
  <c r="AP1080" i="1"/>
  <c r="AP1081" i="1"/>
  <c r="AP1082" i="1"/>
  <c r="AP1083" i="1"/>
  <c r="AP1084" i="1"/>
  <c r="AP1085" i="1"/>
  <c r="AP1086" i="1"/>
  <c r="AP1087" i="1"/>
  <c r="AP1088" i="1"/>
  <c r="AP1089" i="1"/>
  <c r="AP1090" i="1"/>
  <c r="AP1091" i="1"/>
  <c r="AP1092" i="1"/>
  <c r="AP1093" i="1"/>
  <c r="AP1094" i="1"/>
  <c r="AP1095" i="1"/>
  <c r="AP1096" i="1"/>
  <c r="AP1097" i="1"/>
  <c r="AP1098" i="1"/>
  <c r="AP1099" i="1"/>
  <c r="AP1100" i="1"/>
  <c r="AP1101" i="1"/>
  <c r="AP1102" i="1"/>
  <c r="AP1103" i="1"/>
  <c r="AP1104" i="1"/>
  <c r="AP1105" i="1"/>
  <c r="AP1106" i="1"/>
  <c r="AP1107" i="1"/>
  <c r="AP1108" i="1"/>
  <c r="AP1109" i="1"/>
  <c r="AP1110" i="1"/>
  <c r="AP1111" i="1"/>
  <c r="AP1112" i="1"/>
  <c r="AP1113" i="1"/>
  <c r="AP1114" i="1"/>
  <c r="AP1115" i="1"/>
  <c r="AP1116" i="1"/>
  <c r="AP1119" i="1"/>
  <c r="AP1120" i="1"/>
  <c r="AP1121" i="1"/>
  <c r="AP1122" i="1"/>
  <c r="AP1123" i="1"/>
  <c r="AP1124" i="1"/>
  <c r="AP1125" i="1"/>
  <c r="AP1126" i="1"/>
  <c r="AP1127" i="1"/>
  <c r="AP1128" i="1"/>
  <c r="AP1129" i="1"/>
  <c r="AP1130" i="1"/>
  <c r="AP1131" i="1"/>
  <c r="AP1132" i="1"/>
  <c r="AP1133" i="1"/>
  <c r="AP1134" i="1"/>
  <c r="AP1135" i="1"/>
  <c r="AP1136" i="1"/>
  <c r="AP1137" i="1"/>
  <c r="AP1138" i="1"/>
  <c r="AP1139" i="1"/>
  <c r="AP1140" i="1"/>
  <c r="AP1141" i="1"/>
  <c r="AP1142" i="1"/>
  <c r="AP1143" i="1"/>
  <c r="AP1144" i="1"/>
  <c r="AP1145" i="1"/>
  <c r="AP1146" i="1"/>
  <c r="AP1147" i="1"/>
  <c r="AP1148" i="1"/>
  <c r="AP1149" i="1"/>
  <c r="AP1150" i="1"/>
  <c r="AP1151" i="1"/>
  <c r="AP1152" i="1"/>
  <c r="AP1153" i="1"/>
  <c r="AP1154" i="1"/>
  <c r="AP1155" i="1"/>
  <c r="AP1156" i="1"/>
  <c r="AP1157" i="1"/>
  <c r="AP1158" i="1"/>
  <c r="AP1160" i="1"/>
  <c r="AP1161" i="1"/>
  <c r="AP1162" i="1"/>
  <c r="AP1163" i="1"/>
  <c r="AP1164" i="1"/>
  <c r="AP1165" i="1"/>
  <c r="AP1166" i="1"/>
  <c r="AP1167" i="1"/>
  <c r="AP1168" i="1"/>
  <c r="AP1169" i="1"/>
  <c r="AP1170" i="1"/>
  <c r="AP1171" i="1"/>
  <c r="AP1172" i="1"/>
  <c r="AP1173" i="1"/>
  <c r="AP1174" i="1"/>
  <c r="AP1175" i="1"/>
  <c r="AP1176" i="1"/>
  <c r="AP1177" i="1"/>
  <c r="AP1178" i="1"/>
  <c r="AP1179" i="1"/>
  <c r="AP1180" i="1"/>
  <c r="AP1181" i="1"/>
  <c r="AP1182" i="1"/>
  <c r="AP1183" i="1"/>
  <c r="AP1184" i="1"/>
  <c r="AP1185" i="1"/>
  <c r="AP1186" i="1"/>
  <c r="AP1187" i="1"/>
  <c r="AP1188" i="1"/>
  <c r="AP1189" i="1"/>
  <c r="AP1190" i="1"/>
  <c r="AP1191" i="1"/>
  <c r="AP1192" i="1"/>
  <c r="AP1193" i="1"/>
  <c r="AP1194" i="1"/>
  <c r="AP1195" i="1"/>
  <c r="AP1196" i="1"/>
  <c r="AP1201" i="1"/>
  <c r="AP1202" i="1"/>
  <c r="AP1204" i="1"/>
  <c r="AP1205" i="1"/>
  <c r="AP1206" i="1"/>
  <c r="AP1207" i="1"/>
  <c r="AP1208" i="1"/>
  <c r="AP1209" i="1"/>
  <c r="AP1210" i="1"/>
  <c r="AP1211" i="1"/>
  <c r="AP1212" i="1"/>
  <c r="AP1213" i="1"/>
  <c r="AP1214" i="1"/>
  <c r="AP1215" i="1"/>
  <c r="AP1216" i="1"/>
  <c r="AP1217" i="1"/>
  <c r="AP1218" i="1"/>
  <c r="AP1219" i="1"/>
  <c r="AP1220" i="1"/>
  <c r="AP1221" i="1"/>
  <c r="AP1222" i="1"/>
  <c r="AP1223" i="1"/>
  <c r="AP1224" i="1"/>
  <c r="AP1225" i="1"/>
  <c r="AP1226" i="1"/>
  <c r="AP1227" i="1"/>
  <c r="AP1228" i="1"/>
  <c r="AP1229" i="1"/>
  <c r="AP1230" i="1"/>
  <c r="AP1231" i="1"/>
  <c r="AP1233" i="1"/>
  <c r="AP1236" i="1"/>
  <c r="AP1239" i="1"/>
  <c r="AP1240" i="1"/>
  <c r="AP1241" i="1"/>
  <c r="AP1242" i="1"/>
  <c r="AP1243" i="1"/>
  <c r="AP1244" i="1"/>
  <c r="AP1245" i="1"/>
  <c r="AP1246" i="1"/>
  <c r="AP1247" i="1"/>
  <c r="AP1248" i="1"/>
  <c r="AP1249" i="1"/>
  <c r="AP1250" i="1"/>
  <c r="AP1251" i="1"/>
  <c r="AP1252" i="1"/>
  <c r="AP1253" i="1"/>
  <c r="AP1254" i="1"/>
  <c r="AP1255" i="1"/>
  <c r="AP1256" i="1"/>
  <c r="AP1257" i="1"/>
  <c r="AP1258" i="1"/>
  <c r="AP1259" i="1"/>
  <c r="AP1260" i="1"/>
  <c r="AP1261" i="1"/>
  <c r="AP1262" i="1"/>
  <c r="AP1263" i="1"/>
  <c r="AP1264" i="1"/>
  <c r="AP1265" i="1"/>
  <c r="AP1266" i="1"/>
  <c r="AP1267" i="1"/>
  <c r="AP1268" i="1"/>
  <c r="AP1269" i="1"/>
  <c r="AP1270" i="1"/>
  <c r="AP1271" i="1"/>
  <c r="AP1272" i="1"/>
  <c r="AP1273" i="1"/>
  <c r="AP1274" i="1"/>
  <c r="AP1275" i="1"/>
  <c r="AP1276" i="1"/>
  <c r="AP1277" i="1"/>
  <c r="AP1278" i="1"/>
  <c r="AP1279" i="1"/>
  <c r="AP1280" i="1"/>
  <c r="AP1281" i="1"/>
  <c r="AP1282" i="1"/>
  <c r="AP1283" i="1"/>
  <c r="AP1284" i="1"/>
  <c r="AP1285" i="1"/>
  <c r="AP1286" i="1"/>
  <c r="AP1287" i="1"/>
  <c r="AP1288" i="1"/>
  <c r="AP1289" i="1"/>
  <c r="AP1290" i="1"/>
  <c r="AP1291" i="1"/>
  <c r="AP1292" i="1"/>
  <c r="AP1293" i="1"/>
  <c r="AP1294" i="1"/>
  <c r="AP1295" i="1"/>
  <c r="AP1296" i="1"/>
  <c r="AP1297" i="1"/>
  <c r="AP1298" i="1"/>
  <c r="AP1299" i="1"/>
  <c r="AP1300" i="1"/>
  <c r="AP1301" i="1"/>
  <c r="AP1302" i="1"/>
  <c r="AP1303" i="1"/>
  <c r="AP1304" i="1"/>
  <c r="AP1305" i="1"/>
  <c r="AP1306" i="1"/>
  <c r="AP1307" i="1"/>
  <c r="AP1308" i="1"/>
  <c r="AP1309" i="1"/>
  <c r="AP1310" i="1"/>
  <c r="AP1311" i="1"/>
  <c r="AP1312" i="1"/>
  <c r="AP1313" i="1"/>
  <c r="AP1314" i="1"/>
  <c r="AP1315" i="1"/>
  <c r="AP1316" i="1"/>
  <c r="AP1317" i="1"/>
  <c r="AP1318" i="1"/>
  <c r="AP1319" i="1"/>
  <c r="AP1320" i="1"/>
  <c r="AP1321" i="1"/>
  <c r="AP1322" i="1"/>
  <c r="AP1323" i="1"/>
  <c r="AP1324" i="1"/>
  <c r="AP1325" i="1"/>
  <c r="AP1326" i="1"/>
  <c r="AP1327" i="1"/>
  <c r="AP1328" i="1"/>
  <c r="AP1329" i="1"/>
  <c r="AP1330" i="1"/>
  <c r="AP1331" i="1"/>
  <c r="AP1332" i="1"/>
  <c r="AP1333" i="1"/>
  <c r="AP1334" i="1"/>
  <c r="AP1335" i="1"/>
  <c r="AP1336" i="1"/>
  <c r="AP1337" i="1"/>
  <c r="AP1338" i="1"/>
  <c r="AP1339" i="1"/>
  <c r="AP1340" i="1"/>
  <c r="AP1341" i="1"/>
  <c r="AP1342" i="1"/>
  <c r="AP1343" i="1"/>
  <c r="AP1344" i="1"/>
  <c r="AP1345" i="1"/>
  <c r="AP1346" i="1"/>
  <c r="AP1347" i="1"/>
  <c r="AP1348" i="1"/>
  <c r="AP1349" i="1"/>
  <c r="AP1350" i="1"/>
  <c r="AP1351" i="1"/>
  <c r="AP1352" i="1"/>
  <c r="AP1353" i="1"/>
  <c r="AP1354" i="1"/>
  <c r="AP1356" i="1"/>
  <c r="AP1357" i="1"/>
  <c r="AP1358" i="1"/>
  <c r="AP1359" i="1"/>
  <c r="AP1360" i="1"/>
  <c r="AP1361" i="1"/>
  <c r="AP1362" i="1"/>
  <c r="AP1363" i="1"/>
  <c r="AP1364" i="1"/>
  <c r="AP1365" i="1"/>
  <c r="AP1366" i="1"/>
  <c r="AP1367" i="1"/>
  <c r="AP1368" i="1"/>
  <c r="AP1369" i="1"/>
  <c r="AP1370" i="1"/>
  <c r="AP1372" i="1"/>
  <c r="AP1373" i="1"/>
  <c r="AP1374" i="1"/>
  <c r="AP1375" i="1"/>
  <c r="AP1376" i="1"/>
  <c r="AP1377" i="1"/>
  <c r="AP1378" i="1"/>
  <c r="AP1379" i="1"/>
  <c r="AP1380" i="1"/>
  <c r="AP1381" i="1"/>
  <c r="AP1382" i="1"/>
  <c r="AP1383" i="1"/>
  <c r="AP1384" i="1"/>
  <c r="AP1385" i="1"/>
  <c r="AP1386" i="1"/>
  <c r="AP1387" i="1"/>
  <c r="AP1388" i="1"/>
  <c r="AP1389" i="1"/>
  <c r="AP1390" i="1"/>
  <c r="AP1391" i="1"/>
  <c r="AP1392" i="1"/>
  <c r="AP1393" i="1"/>
  <c r="AP1394" i="1"/>
  <c r="AP1395" i="1"/>
  <c r="AP1396" i="1"/>
  <c r="AP1397" i="1"/>
  <c r="AP1398" i="1"/>
  <c r="AP1399" i="1"/>
  <c r="AP1400" i="1"/>
  <c r="AP1401" i="1"/>
  <c r="AP1402" i="1"/>
  <c r="AP1403" i="1"/>
  <c r="AP1404" i="1"/>
  <c r="AP1405" i="1"/>
  <c r="AP1406" i="1"/>
  <c r="AP1407" i="1"/>
  <c r="AP1408" i="1"/>
  <c r="AP1409" i="1"/>
  <c r="AP1410" i="1"/>
  <c r="AP1411" i="1"/>
  <c r="AP1412" i="1"/>
  <c r="AP1413" i="1"/>
  <c r="AP4" i="1"/>
  <c r="AO5" i="1"/>
  <c r="AO6" i="1"/>
  <c r="AO7" i="1"/>
  <c r="AO8" i="1"/>
  <c r="AO9" i="1"/>
  <c r="AO10" i="1"/>
  <c r="AO11" i="1"/>
  <c r="AO12" i="1"/>
  <c r="AO13" i="1"/>
  <c r="AO14" i="1"/>
  <c r="AO15" i="1"/>
  <c r="AO16" i="1"/>
  <c r="AO17" i="1"/>
  <c r="AO18" i="1"/>
  <c r="AO19" i="1"/>
  <c r="AO20" i="1"/>
  <c r="AO22" i="1"/>
  <c r="AO23" i="1"/>
  <c r="AO24" i="1"/>
  <c r="AO25" i="1"/>
  <c r="AO26" i="1"/>
  <c r="AO27" i="1"/>
  <c r="AO28" i="1"/>
  <c r="AO29" i="1"/>
  <c r="AO30" i="1"/>
  <c r="AO31" i="1"/>
  <c r="AO32" i="1"/>
  <c r="AO33" i="1"/>
  <c r="AO34" i="1"/>
  <c r="AO35" i="1"/>
  <c r="AO36" i="1"/>
  <c r="AO37" i="1"/>
  <c r="AO38" i="1"/>
  <c r="AO39" i="1"/>
  <c r="AO40" i="1"/>
  <c r="AO41" i="1"/>
  <c r="AO42" i="1"/>
  <c r="AO43" i="1"/>
  <c r="AO44" i="1"/>
  <c r="AO45" i="1"/>
  <c r="AO46" i="1"/>
  <c r="AO47" i="1"/>
  <c r="AO48" i="1"/>
  <c r="AO49" i="1"/>
  <c r="AO50" i="1"/>
  <c r="AO51" i="1"/>
  <c r="AO52" i="1"/>
  <c r="AO53" i="1"/>
  <c r="AO54" i="1"/>
  <c r="AO55" i="1"/>
  <c r="AO56" i="1"/>
  <c r="AO57" i="1"/>
  <c r="AO58" i="1"/>
  <c r="AO59" i="1"/>
  <c r="AO60" i="1"/>
  <c r="AO61" i="1"/>
  <c r="AO62" i="1"/>
  <c r="AO63" i="1"/>
  <c r="AO64" i="1"/>
  <c r="AO65" i="1"/>
  <c r="AO66" i="1"/>
  <c r="AO67" i="1"/>
  <c r="AO68" i="1"/>
  <c r="AO69" i="1"/>
  <c r="AO70" i="1"/>
  <c r="AO73" i="1"/>
  <c r="AO74" i="1"/>
  <c r="AO75" i="1"/>
  <c r="AO76" i="1"/>
  <c r="AO77" i="1"/>
  <c r="AO78" i="1"/>
  <c r="AO79" i="1"/>
  <c r="AO80" i="1"/>
  <c r="AO81" i="1"/>
  <c r="AO82" i="1"/>
  <c r="AO83" i="1"/>
  <c r="AO84" i="1"/>
  <c r="AO85" i="1"/>
  <c r="AO86" i="1"/>
  <c r="AO87" i="1"/>
  <c r="AO88" i="1"/>
  <c r="AO89" i="1"/>
  <c r="AO90" i="1"/>
  <c r="AO91" i="1"/>
  <c r="AO92" i="1"/>
  <c r="AO93" i="1"/>
  <c r="AO94" i="1"/>
  <c r="AO95" i="1"/>
  <c r="AO96" i="1"/>
  <c r="AO97" i="1"/>
  <c r="AO98" i="1"/>
  <c r="AO99" i="1"/>
  <c r="AO100" i="1"/>
  <c r="AO101" i="1"/>
  <c r="AO102" i="1"/>
  <c r="AO103" i="1"/>
  <c r="AO104" i="1"/>
  <c r="AO105" i="1"/>
  <c r="AO106" i="1"/>
  <c r="AO107" i="1"/>
  <c r="AO108" i="1"/>
  <c r="AO109" i="1"/>
  <c r="AO110" i="1"/>
  <c r="AO111" i="1"/>
  <c r="AO112" i="1"/>
  <c r="AO113" i="1"/>
  <c r="AO114" i="1"/>
  <c r="AO115" i="1"/>
  <c r="AO116" i="1"/>
  <c r="AO117" i="1"/>
  <c r="AO118" i="1"/>
  <c r="AO119" i="1"/>
  <c r="AO120" i="1"/>
  <c r="AO121" i="1"/>
  <c r="AO122" i="1"/>
  <c r="AO123" i="1"/>
  <c r="AO124" i="1"/>
  <c r="AO125" i="1"/>
  <c r="AO126" i="1"/>
  <c r="AO127" i="1"/>
  <c r="AO128" i="1"/>
  <c r="AO129" i="1"/>
  <c r="AO130" i="1"/>
  <c r="AO131" i="1"/>
  <c r="AO132" i="1"/>
  <c r="AO133" i="1"/>
  <c r="AO134" i="1"/>
  <c r="AO135" i="1"/>
  <c r="AO136" i="1"/>
  <c r="AO137" i="1"/>
  <c r="AO138" i="1"/>
  <c r="AO139" i="1"/>
  <c r="AO140" i="1"/>
  <c r="AO141" i="1"/>
  <c r="AO142" i="1"/>
  <c r="AO143" i="1"/>
  <c r="AO144" i="1"/>
  <c r="AO145" i="1"/>
  <c r="AO146" i="1"/>
  <c r="AO147" i="1"/>
  <c r="AO148" i="1"/>
  <c r="AO149" i="1"/>
  <c r="AO150" i="1"/>
  <c r="AO151" i="1"/>
  <c r="AO152" i="1"/>
  <c r="AO153" i="1"/>
  <c r="AO154" i="1"/>
  <c r="AO155" i="1"/>
  <c r="AO156" i="1"/>
  <c r="AO157" i="1"/>
  <c r="AO158" i="1"/>
  <c r="AO159" i="1"/>
  <c r="AO160" i="1"/>
  <c r="AO161" i="1"/>
  <c r="AO162" i="1"/>
  <c r="AO163" i="1"/>
  <c r="AO164" i="1"/>
  <c r="AO165" i="1"/>
  <c r="AO166" i="1"/>
  <c r="AO167" i="1"/>
  <c r="AO168" i="1"/>
  <c r="AO169" i="1"/>
  <c r="AO170" i="1"/>
  <c r="AO171" i="1"/>
  <c r="AO172" i="1"/>
  <c r="AO173" i="1"/>
  <c r="AO175" i="1"/>
  <c r="AO176" i="1"/>
  <c r="AO177" i="1"/>
  <c r="AO178" i="1"/>
  <c r="AO179" i="1"/>
  <c r="AO180" i="1"/>
  <c r="AO181" i="1"/>
  <c r="AO182" i="1"/>
  <c r="AO183" i="1"/>
  <c r="AO184" i="1"/>
  <c r="AO185" i="1"/>
  <c r="AO186" i="1"/>
  <c r="AO187" i="1"/>
  <c r="AO188" i="1"/>
  <c r="AO189" i="1"/>
  <c r="AO190" i="1"/>
  <c r="AO191" i="1"/>
  <c r="AO192" i="1"/>
  <c r="AO193" i="1"/>
  <c r="AO194" i="1"/>
  <c r="AO195" i="1"/>
  <c r="AO196" i="1"/>
  <c r="AO197" i="1"/>
  <c r="AO198" i="1"/>
  <c r="AO199" i="1"/>
  <c r="AO200" i="1"/>
  <c r="AO201" i="1"/>
  <c r="AO202" i="1"/>
  <c r="AO203" i="1"/>
  <c r="AO204" i="1"/>
  <c r="AO205" i="1"/>
  <c r="AO206" i="1"/>
  <c r="AO207" i="1"/>
  <c r="AO208" i="1"/>
  <c r="AO209" i="1"/>
  <c r="AO210" i="1"/>
  <c r="AO211" i="1"/>
  <c r="AO212" i="1"/>
  <c r="AO213" i="1"/>
  <c r="AO214" i="1"/>
  <c r="AO215" i="1"/>
  <c r="AO216" i="1"/>
  <c r="AO217" i="1"/>
  <c r="AO218" i="1"/>
  <c r="AO219" i="1"/>
  <c r="AO220" i="1"/>
  <c r="AO221" i="1"/>
  <c r="AO222" i="1"/>
  <c r="AO223" i="1"/>
  <c r="AO224" i="1"/>
  <c r="AO358" i="1"/>
  <c r="AO360" i="1"/>
  <c r="AO361" i="1"/>
  <c r="AO362" i="1"/>
  <c r="AO363" i="1"/>
  <c r="AO364" i="1"/>
  <c r="AO365" i="1"/>
  <c r="AO366" i="1"/>
  <c r="AO367" i="1"/>
  <c r="AO368" i="1"/>
  <c r="AO369" i="1"/>
  <c r="AO371" i="1"/>
  <c r="AO372" i="1"/>
  <c r="AO373" i="1"/>
  <c r="AO374" i="1"/>
  <c r="AO375" i="1"/>
  <c r="AO376" i="1"/>
  <c r="AO377" i="1"/>
  <c r="AO378" i="1"/>
  <c r="AO379" i="1"/>
  <c r="AO380" i="1"/>
  <c r="AO381" i="1"/>
  <c r="AO382" i="1"/>
  <c r="AO383" i="1"/>
  <c r="AO384" i="1"/>
  <c r="AO385" i="1"/>
  <c r="AO386" i="1"/>
  <c r="AO387" i="1"/>
  <c r="AO388" i="1"/>
  <c r="AO389" i="1"/>
  <c r="AO390" i="1"/>
  <c r="AO391" i="1"/>
  <c r="AO392" i="1"/>
  <c r="AO393" i="1"/>
  <c r="AO394" i="1"/>
  <c r="AO395" i="1"/>
  <c r="AO396" i="1"/>
  <c r="AO397" i="1"/>
  <c r="AO398" i="1"/>
  <c r="AO399" i="1"/>
  <c r="AO400" i="1"/>
  <c r="AO401" i="1"/>
  <c r="AO402" i="1"/>
  <c r="AO403" i="1"/>
  <c r="AO404" i="1"/>
  <c r="AO406" i="1"/>
  <c r="AO407" i="1"/>
  <c r="AO408" i="1"/>
  <c r="AO409" i="1"/>
  <c r="AO410" i="1"/>
  <c r="AO411" i="1"/>
  <c r="AO412" i="1"/>
  <c r="AO413" i="1"/>
  <c r="AO414" i="1"/>
  <c r="AO415" i="1"/>
  <c r="AO416" i="1"/>
  <c r="AO417" i="1"/>
  <c r="AO418" i="1"/>
  <c r="AO419" i="1"/>
  <c r="AO420" i="1"/>
  <c r="AO423" i="1"/>
  <c r="AO424" i="1"/>
  <c r="AO425" i="1"/>
  <c r="AO426" i="1"/>
  <c r="AO427" i="1"/>
  <c r="AO428" i="1"/>
  <c r="AO429" i="1"/>
  <c r="AO431" i="1"/>
  <c r="AO432" i="1"/>
  <c r="AO433" i="1"/>
  <c r="AO434" i="1"/>
  <c r="AO435" i="1"/>
  <c r="AO436" i="1"/>
  <c r="AO437" i="1"/>
  <c r="AO438" i="1"/>
  <c r="AO439" i="1"/>
  <c r="AO440" i="1"/>
  <c r="AO441" i="1"/>
  <c r="AO442" i="1"/>
  <c r="AO443" i="1"/>
  <c r="AO444" i="1"/>
  <c r="AO445" i="1"/>
  <c r="AO446" i="1"/>
  <c r="AO447" i="1"/>
  <c r="AO448" i="1"/>
  <c r="AO449" i="1"/>
  <c r="AO450" i="1"/>
  <c r="AO451" i="1"/>
  <c r="AO452" i="1"/>
  <c r="AO453" i="1"/>
  <c r="AO454" i="1"/>
  <c r="AO455" i="1"/>
  <c r="AO456" i="1"/>
  <c r="AO457" i="1"/>
  <c r="AO458" i="1"/>
  <c r="AO459" i="1"/>
  <c r="AO460" i="1"/>
  <c r="AO461" i="1"/>
  <c r="AO462" i="1"/>
  <c r="AO463" i="1"/>
  <c r="AO464" i="1"/>
  <c r="AO465" i="1"/>
  <c r="AO466" i="1"/>
  <c r="AO467" i="1"/>
  <c r="AO468" i="1"/>
  <c r="AO469" i="1"/>
  <c r="AO470" i="1"/>
  <c r="AO471" i="1"/>
  <c r="AO472" i="1"/>
  <c r="AO473" i="1"/>
  <c r="AO474" i="1"/>
  <c r="AO475" i="1"/>
  <c r="AO476" i="1"/>
  <c r="AO477" i="1"/>
  <c r="AO478" i="1"/>
  <c r="AO479" i="1"/>
  <c r="AO480" i="1"/>
  <c r="AO481" i="1"/>
  <c r="AO482" i="1"/>
  <c r="AO483" i="1"/>
  <c r="AO484" i="1"/>
  <c r="AO485" i="1"/>
  <c r="AO486" i="1"/>
  <c r="AO487" i="1"/>
  <c r="AO488" i="1"/>
  <c r="AO489" i="1"/>
  <c r="AO490" i="1"/>
  <c r="AO491" i="1"/>
  <c r="AO492" i="1"/>
  <c r="AO493" i="1"/>
  <c r="AO494" i="1"/>
  <c r="AO495" i="1"/>
  <c r="AO496" i="1"/>
  <c r="AO497" i="1"/>
  <c r="AO498" i="1"/>
  <c r="AO499" i="1"/>
  <c r="AO500" i="1"/>
  <c r="AO501" i="1"/>
  <c r="AO502" i="1"/>
  <c r="AO503" i="1"/>
  <c r="AO504" i="1"/>
  <c r="AO505" i="1"/>
  <c r="AO508" i="1"/>
  <c r="AO509" i="1"/>
  <c r="AO510" i="1"/>
  <c r="AO511" i="1"/>
  <c r="AO512" i="1"/>
  <c r="AO513" i="1"/>
  <c r="AO514" i="1"/>
  <c r="AO515" i="1"/>
  <c r="AO516" i="1"/>
  <c r="AO517" i="1"/>
  <c r="AO518" i="1"/>
  <c r="AO519" i="1"/>
  <c r="AO520" i="1"/>
  <c r="AO521" i="1"/>
  <c r="AO522" i="1"/>
  <c r="AO523" i="1"/>
  <c r="AO524" i="1"/>
  <c r="AO525" i="1"/>
  <c r="AO526" i="1"/>
  <c r="AO527" i="1"/>
  <c r="AO528" i="1"/>
  <c r="AO529" i="1"/>
  <c r="AO530" i="1"/>
  <c r="AO531" i="1"/>
  <c r="AO532" i="1"/>
  <c r="AO533" i="1"/>
  <c r="AO534" i="1"/>
  <c r="AO535" i="1"/>
  <c r="AO536" i="1"/>
  <c r="AO537" i="1"/>
  <c r="AO538" i="1"/>
  <c r="AO539" i="1"/>
  <c r="AO540" i="1"/>
  <c r="AO541" i="1"/>
  <c r="AO542" i="1"/>
  <c r="AO543" i="1"/>
  <c r="AO544" i="1"/>
  <c r="AO545" i="1"/>
  <c r="AO546" i="1"/>
  <c r="AO547" i="1"/>
  <c r="AO548" i="1"/>
  <c r="AO549" i="1"/>
  <c r="AO550" i="1"/>
  <c r="AO551" i="1"/>
  <c r="AO552" i="1"/>
  <c r="AO553" i="1"/>
  <c r="AO554" i="1"/>
  <c r="AO555" i="1"/>
  <c r="AO556" i="1"/>
  <c r="AO557" i="1"/>
  <c r="AO558" i="1"/>
  <c r="AO559" i="1"/>
  <c r="AO560" i="1"/>
  <c r="AO561" i="1"/>
  <c r="AO562" i="1"/>
  <c r="AO563" i="1"/>
  <c r="AO564" i="1"/>
  <c r="AO565" i="1"/>
  <c r="AO566" i="1"/>
  <c r="AO567" i="1"/>
  <c r="AO568" i="1"/>
  <c r="AO569" i="1"/>
  <c r="AO570" i="1"/>
  <c r="AO571" i="1"/>
  <c r="AO572" i="1"/>
  <c r="AO573" i="1"/>
  <c r="AO574" i="1"/>
  <c r="AO575" i="1"/>
  <c r="AO576" i="1"/>
  <c r="AO577" i="1"/>
  <c r="AO578" i="1"/>
  <c r="AO579" i="1"/>
  <c r="AO580" i="1"/>
  <c r="AO581" i="1"/>
  <c r="AO582" i="1"/>
  <c r="AO583" i="1"/>
  <c r="AO584" i="1"/>
  <c r="AO585" i="1"/>
  <c r="AO586" i="1"/>
  <c r="AO587" i="1"/>
  <c r="AO588" i="1"/>
  <c r="AO589" i="1"/>
  <c r="AO590" i="1"/>
  <c r="AO591" i="1"/>
  <c r="AO592" i="1"/>
  <c r="AO593" i="1"/>
  <c r="AO594" i="1"/>
  <c r="AO595" i="1"/>
  <c r="AO596" i="1"/>
  <c r="AO597" i="1"/>
  <c r="AO598" i="1"/>
  <c r="AO599" i="1"/>
  <c r="AO600" i="1"/>
  <c r="AO601" i="1"/>
  <c r="AO602" i="1"/>
  <c r="AO603" i="1"/>
  <c r="AO604" i="1"/>
  <c r="AO605" i="1"/>
  <c r="AO606" i="1"/>
  <c r="AO607" i="1"/>
  <c r="AO608" i="1"/>
  <c r="AO609" i="1"/>
  <c r="AO610" i="1"/>
  <c r="AO611" i="1"/>
  <c r="AO612" i="1"/>
  <c r="AO613" i="1"/>
  <c r="AO614" i="1"/>
  <c r="AO615" i="1"/>
  <c r="AO616" i="1"/>
  <c r="AO617" i="1"/>
  <c r="AO618" i="1"/>
  <c r="AO619" i="1"/>
  <c r="AO620" i="1"/>
  <c r="AO621" i="1"/>
  <c r="AO622" i="1"/>
  <c r="AO623" i="1"/>
  <c r="AO624" i="1"/>
  <c r="AO625" i="1"/>
  <c r="AO626" i="1"/>
  <c r="AO627" i="1"/>
  <c r="AO628" i="1"/>
  <c r="AO629" i="1"/>
  <c r="AO630" i="1"/>
  <c r="AO631" i="1"/>
  <c r="AO632" i="1"/>
  <c r="AO633" i="1"/>
  <c r="AO634" i="1"/>
  <c r="AO635" i="1"/>
  <c r="AO637" i="1"/>
  <c r="AO638" i="1"/>
  <c r="AO639" i="1"/>
  <c r="AO640" i="1"/>
  <c r="AO641" i="1"/>
  <c r="AO642" i="1"/>
  <c r="AO643" i="1"/>
  <c r="AO644" i="1"/>
  <c r="AO645" i="1"/>
  <c r="AO646" i="1"/>
  <c r="AO647" i="1"/>
  <c r="AO648" i="1"/>
  <c r="AO649" i="1"/>
  <c r="AO650" i="1"/>
  <c r="AO651" i="1"/>
  <c r="AO652" i="1"/>
  <c r="AO653" i="1"/>
  <c r="AO654" i="1"/>
  <c r="AO655" i="1"/>
  <c r="AO656" i="1"/>
  <c r="AO657" i="1"/>
  <c r="AO658" i="1"/>
  <c r="AO659" i="1"/>
  <c r="AO660" i="1"/>
  <c r="AO661" i="1"/>
  <c r="AO662" i="1"/>
  <c r="AO663" i="1"/>
  <c r="AO664" i="1"/>
  <c r="AO665" i="1"/>
  <c r="AO666" i="1"/>
  <c r="AO667" i="1"/>
  <c r="AO668" i="1"/>
  <c r="AO669" i="1"/>
  <c r="AO670" i="1"/>
  <c r="AO671" i="1"/>
  <c r="AO672" i="1"/>
  <c r="AO673" i="1"/>
  <c r="AO674" i="1"/>
  <c r="AO675" i="1"/>
  <c r="AO676" i="1"/>
  <c r="AO677" i="1"/>
  <c r="AO678" i="1"/>
  <c r="AO679" i="1"/>
  <c r="AO680" i="1"/>
  <c r="AO681" i="1"/>
  <c r="AO682" i="1"/>
  <c r="AO683" i="1"/>
  <c r="AO684" i="1"/>
  <c r="AO685" i="1"/>
  <c r="AO686" i="1"/>
  <c r="AO687" i="1"/>
  <c r="AO688" i="1"/>
  <c r="AO689" i="1"/>
  <c r="AO690" i="1"/>
  <c r="AO691" i="1"/>
  <c r="AO692" i="1"/>
  <c r="AO693" i="1"/>
  <c r="AO694" i="1"/>
  <c r="AO695" i="1"/>
  <c r="AO696" i="1"/>
  <c r="AO697" i="1"/>
  <c r="AO698" i="1"/>
  <c r="AO699" i="1"/>
  <c r="AO700" i="1"/>
  <c r="AO701" i="1"/>
  <c r="AO702" i="1"/>
  <c r="AO703" i="1"/>
  <c r="AO704" i="1"/>
  <c r="AO705" i="1"/>
  <c r="AO706" i="1"/>
  <c r="AO707" i="1"/>
  <c r="AO708" i="1"/>
  <c r="AO709" i="1"/>
  <c r="AO710" i="1"/>
  <c r="AO711" i="1"/>
  <c r="AO713" i="1"/>
  <c r="AO714" i="1"/>
  <c r="AO715" i="1"/>
  <c r="AO716" i="1"/>
  <c r="AO717" i="1"/>
  <c r="AO718" i="1"/>
  <c r="AO719" i="1"/>
  <c r="AO720" i="1"/>
  <c r="AO721" i="1"/>
  <c r="AO722" i="1"/>
  <c r="AO723" i="1"/>
  <c r="AO724" i="1"/>
  <c r="AO725" i="1"/>
  <c r="AO726" i="1"/>
  <c r="AO727" i="1"/>
  <c r="AO728" i="1"/>
  <c r="AO729" i="1"/>
  <c r="AO730" i="1"/>
  <c r="AO731" i="1"/>
  <c r="AO732" i="1"/>
  <c r="AO733" i="1"/>
  <c r="AO734" i="1"/>
  <c r="AO735" i="1"/>
  <c r="AO736" i="1"/>
  <c r="AO737" i="1"/>
  <c r="AO738" i="1"/>
  <c r="AO739" i="1"/>
  <c r="AO740" i="1"/>
  <c r="AO741" i="1"/>
  <c r="AO742" i="1"/>
  <c r="AO743" i="1"/>
  <c r="AO744" i="1"/>
  <c r="AO745" i="1"/>
  <c r="AO746" i="1"/>
  <c r="AO747" i="1"/>
  <c r="AO748" i="1"/>
  <c r="AO749" i="1"/>
  <c r="AO750" i="1"/>
  <c r="AO751" i="1"/>
  <c r="AO752" i="1"/>
  <c r="AO753" i="1"/>
  <c r="AO755" i="1"/>
  <c r="AO756" i="1"/>
  <c r="AO757" i="1"/>
  <c r="AO758" i="1"/>
  <c r="AO759" i="1"/>
  <c r="AO760" i="1"/>
  <c r="AO761" i="1"/>
  <c r="AO762" i="1"/>
  <c r="AO763" i="1"/>
  <c r="AO764" i="1"/>
  <c r="AO765" i="1"/>
  <c r="AO766" i="1"/>
  <c r="AO768" i="1"/>
  <c r="AO769" i="1"/>
  <c r="AO770" i="1"/>
  <c r="AO771" i="1"/>
  <c r="AO772" i="1"/>
  <c r="AO773" i="1"/>
  <c r="AO774" i="1"/>
  <c r="AO775" i="1"/>
  <c r="AO776" i="1"/>
  <c r="AO777" i="1"/>
  <c r="AO778" i="1"/>
  <c r="AO779" i="1"/>
  <c r="AO780" i="1"/>
  <c r="AO781" i="1"/>
  <c r="AO782" i="1"/>
  <c r="AO783" i="1"/>
  <c r="AO784" i="1"/>
  <c r="AO785" i="1"/>
  <c r="AO786" i="1"/>
  <c r="AO787" i="1"/>
  <c r="AO788" i="1"/>
  <c r="AO789" i="1"/>
  <c r="AO790" i="1"/>
  <c r="AO791" i="1"/>
  <c r="AO794" i="1"/>
  <c r="AO795" i="1"/>
  <c r="AO797" i="1"/>
  <c r="AO798" i="1"/>
  <c r="AO799" i="1"/>
  <c r="AO800" i="1"/>
  <c r="AO801" i="1"/>
  <c r="AO802" i="1"/>
  <c r="AO803" i="1"/>
  <c r="AO804" i="1"/>
  <c r="AO805" i="1"/>
  <c r="AO806" i="1"/>
  <c r="AO807" i="1"/>
  <c r="AO808" i="1"/>
  <c r="AO809" i="1"/>
  <c r="AO810" i="1"/>
  <c r="AO811" i="1"/>
  <c r="AO812" i="1"/>
  <c r="AO813" i="1"/>
  <c r="AO814" i="1"/>
  <c r="AO815" i="1"/>
  <c r="AO817" i="1"/>
  <c r="AO818" i="1"/>
  <c r="AO819" i="1"/>
  <c r="AO821" i="1"/>
  <c r="AO822" i="1"/>
  <c r="AO823" i="1"/>
  <c r="AO824" i="1"/>
  <c r="AO825" i="1"/>
  <c r="AO826" i="1"/>
  <c r="AO827" i="1"/>
  <c r="AO828" i="1"/>
  <c r="AO829" i="1"/>
  <c r="AO830" i="1"/>
  <c r="AO831" i="1"/>
  <c r="AO832" i="1"/>
  <c r="AO833" i="1"/>
  <c r="AO834" i="1"/>
  <c r="AO835" i="1"/>
  <c r="AO836" i="1"/>
  <c r="AO837" i="1"/>
  <c r="AO838" i="1"/>
  <c r="AO839" i="1"/>
  <c r="AO840" i="1"/>
  <c r="AO841" i="1"/>
  <c r="AO842" i="1"/>
  <c r="AO843" i="1"/>
  <c r="AO844" i="1"/>
  <c r="AO845" i="1"/>
  <c r="AO846" i="1"/>
  <c r="AO847" i="1"/>
  <c r="AO848" i="1"/>
  <c r="AO849" i="1"/>
  <c r="AO850" i="1"/>
  <c r="AO851" i="1"/>
  <c r="AO852" i="1"/>
  <c r="AO853" i="1"/>
  <c r="AO854" i="1"/>
  <c r="AO855" i="1"/>
  <c r="AO856" i="1"/>
  <c r="AO857" i="1"/>
  <c r="AO858" i="1"/>
  <c r="AO859" i="1"/>
  <c r="AO860" i="1"/>
  <c r="AO861" i="1"/>
  <c r="AO862" i="1"/>
  <c r="AO863" i="1"/>
  <c r="AO864" i="1"/>
  <c r="AO865" i="1"/>
  <c r="AO866" i="1"/>
  <c r="AO867" i="1"/>
  <c r="AO868" i="1"/>
  <c r="AO869" i="1"/>
  <c r="AO870" i="1"/>
  <c r="AO871" i="1"/>
  <c r="AO872" i="1"/>
  <c r="AO873" i="1"/>
  <c r="AO874" i="1"/>
  <c r="AO875" i="1"/>
  <c r="AO876" i="1"/>
  <c r="AO877" i="1"/>
  <c r="AO878" i="1"/>
  <c r="AO879" i="1"/>
  <c r="AO880" i="1"/>
  <c r="AO881" i="1"/>
  <c r="AO882" i="1"/>
  <c r="AO883" i="1"/>
  <c r="AO884" i="1"/>
  <c r="AO885" i="1"/>
  <c r="AO886" i="1"/>
  <c r="AO887" i="1"/>
  <c r="AO888" i="1"/>
  <c r="AO889" i="1"/>
  <c r="AO890" i="1"/>
  <c r="AO891" i="1"/>
  <c r="AO892" i="1"/>
  <c r="AO893" i="1"/>
  <c r="AO894" i="1"/>
  <c r="AO895" i="1"/>
  <c r="AO896" i="1"/>
  <c r="AO897" i="1"/>
  <c r="AO898" i="1"/>
  <c r="AO899" i="1"/>
  <c r="AO900" i="1"/>
  <c r="AO901" i="1"/>
  <c r="AO902" i="1"/>
  <c r="AO903" i="1"/>
  <c r="AO904" i="1"/>
  <c r="AO905" i="1"/>
  <c r="AO906" i="1"/>
  <c r="AO907" i="1"/>
  <c r="AO908" i="1"/>
  <c r="AO909" i="1"/>
  <c r="AO910" i="1"/>
  <c r="AO911" i="1"/>
  <c r="AO912" i="1"/>
  <c r="AO913" i="1"/>
  <c r="AO914" i="1"/>
  <c r="AO915" i="1"/>
  <c r="AO916" i="1"/>
  <c r="AO917" i="1"/>
  <c r="AO918" i="1"/>
  <c r="AO919" i="1"/>
  <c r="AO922" i="1"/>
  <c r="AO923" i="1"/>
  <c r="AO924" i="1"/>
  <c r="AO925" i="1"/>
  <c r="AO926" i="1"/>
  <c r="AO927" i="1"/>
  <c r="AO928" i="1"/>
  <c r="AO929" i="1"/>
  <c r="AO930" i="1"/>
  <c r="AO931" i="1"/>
  <c r="AO932" i="1"/>
  <c r="AO933" i="1"/>
  <c r="AO934" i="1"/>
  <c r="AO935" i="1"/>
  <c r="AO936" i="1"/>
  <c r="AO937" i="1"/>
  <c r="AO938" i="1"/>
  <c r="AO939" i="1"/>
  <c r="AO940" i="1"/>
  <c r="AO941" i="1"/>
  <c r="AO942" i="1"/>
  <c r="AO943" i="1"/>
  <c r="AO944" i="1"/>
  <c r="AO945" i="1"/>
  <c r="AO946" i="1"/>
  <c r="AO947" i="1"/>
  <c r="AO948" i="1"/>
  <c r="AO949" i="1"/>
  <c r="AO950" i="1"/>
  <c r="AO951" i="1"/>
  <c r="AO952" i="1"/>
  <c r="AO953" i="1"/>
  <c r="AO954" i="1"/>
  <c r="AO955" i="1"/>
  <c r="AO956" i="1"/>
  <c r="AO957" i="1"/>
  <c r="AO958" i="1"/>
  <c r="AO959" i="1"/>
  <c r="AO960" i="1"/>
  <c r="AO961" i="1"/>
  <c r="AO962" i="1"/>
  <c r="AO963" i="1"/>
  <c r="AO964" i="1"/>
  <c r="AO965" i="1"/>
  <c r="AO966" i="1"/>
  <c r="AO967" i="1"/>
  <c r="AO968" i="1"/>
  <c r="AO969" i="1"/>
  <c r="AO970" i="1"/>
  <c r="AO971" i="1"/>
  <c r="AO972" i="1"/>
  <c r="AO973" i="1"/>
  <c r="AO974" i="1"/>
  <c r="AO975" i="1"/>
  <c r="AO976" i="1"/>
  <c r="AO977" i="1"/>
  <c r="AO978" i="1"/>
  <c r="AO979" i="1"/>
  <c r="AO980" i="1"/>
  <c r="AO981" i="1"/>
  <c r="AO982" i="1"/>
  <c r="AO983" i="1"/>
  <c r="AO984" i="1"/>
  <c r="AO985" i="1"/>
  <c r="AO986" i="1"/>
  <c r="AO987" i="1"/>
  <c r="AO988" i="1"/>
  <c r="AO989" i="1"/>
  <c r="AO990" i="1"/>
  <c r="AO991" i="1"/>
  <c r="AO992" i="1"/>
  <c r="AO993" i="1"/>
  <c r="AO994" i="1"/>
  <c r="AO995" i="1"/>
  <c r="AO996" i="1"/>
  <c r="AO997" i="1"/>
  <c r="AO998" i="1"/>
  <c r="AO999" i="1"/>
  <c r="AO1000" i="1"/>
  <c r="AO1001" i="1"/>
  <c r="AO1002" i="1"/>
  <c r="AO1003" i="1"/>
  <c r="AO1004" i="1"/>
  <c r="AO1005" i="1"/>
  <c r="AO1006" i="1"/>
  <c r="AO1007" i="1"/>
  <c r="AO1008" i="1"/>
  <c r="AO1009" i="1"/>
  <c r="AO1010" i="1"/>
  <c r="AO1011" i="1"/>
  <c r="AO1012" i="1"/>
  <c r="AO1013" i="1"/>
  <c r="AO1014" i="1"/>
  <c r="AO1015" i="1"/>
  <c r="AO1016" i="1"/>
  <c r="AO1017" i="1"/>
  <c r="AO1018" i="1"/>
  <c r="AO1019" i="1"/>
  <c r="AO1020" i="1"/>
  <c r="AO1021" i="1"/>
  <c r="AO1022" i="1"/>
  <c r="AO1023" i="1"/>
  <c r="AO1024" i="1"/>
  <c r="AO1025" i="1"/>
  <c r="AO1026" i="1"/>
  <c r="AO1027" i="1"/>
  <c r="AO1028" i="1"/>
  <c r="AO1029" i="1"/>
  <c r="AO1030" i="1"/>
  <c r="AO1031" i="1"/>
  <c r="AO1032" i="1"/>
  <c r="AO1033" i="1"/>
  <c r="AO1034" i="1"/>
  <c r="AO1035" i="1"/>
  <c r="AO1036" i="1"/>
  <c r="AO1037" i="1"/>
  <c r="AO1038" i="1"/>
  <c r="AO1039" i="1"/>
  <c r="AO1040" i="1"/>
  <c r="AO1041" i="1"/>
  <c r="AO1042" i="1"/>
  <c r="AO1043" i="1"/>
  <c r="AO1044" i="1"/>
  <c r="AO1045" i="1"/>
  <c r="AO1046" i="1"/>
  <c r="AO1047" i="1"/>
  <c r="AO1048" i="1"/>
  <c r="AO1049" i="1"/>
  <c r="AO1050" i="1"/>
  <c r="AO1051" i="1"/>
  <c r="AO1052" i="1"/>
  <c r="AO1053" i="1"/>
  <c r="AO1054" i="1"/>
  <c r="AO1055" i="1"/>
  <c r="AO1056" i="1"/>
  <c r="AO1057" i="1"/>
  <c r="AO1058" i="1"/>
  <c r="AO1059" i="1"/>
  <c r="AO1060" i="1"/>
  <c r="AO1061" i="1"/>
  <c r="AO1062" i="1"/>
  <c r="AO1063" i="1"/>
  <c r="AO1064" i="1"/>
  <c r="AO1065" i="1"/>
  <c r="AO1066" i="1"/>
  <c r="AO1067" i="1"/>
  <c r="AO1068" i="1"/>
  <c r="AO1069" i="1"/>
  <c r="AO1070" i="1"/>
  <c r="AO1071" i="1"/>
  <c r="AO1072" i="1"/>
  <c r="AO1073" i="1"/>
  <c r="AO1074" i="1"/>
  <c r="AO1075" i="1"/>
  <c r="AO1076" i="1"/>
  <c r="AO1077" i="1"/>
  <c r="AO1078" i="1"/>
  <c r="AO1079" i="1"/>
  <c r="AO1080" i="1"/>
  <c r="AO1081" i="1"/>
  <c r="AO1082" i="1"/>
  <c r="AO1083" i="1"/>
  <c r="AO1084" i="1"/>
  <c r="AO1085" i="1"/>
  <c r="AO1086" i="1"/>
  <c r="AO1087" i="1"/>
  <c r="AO1088" i="1"/>
  <c r="AO1089" i="1"/>
  <c r="AO1090" i="1"/>
  <c r="AO1091" i="1"/>
  <c r="AO1092" i="1"/>
  <c r="AO1093" i="1"/>
  <c r="AO1094" i="1"/>
  <c r="AO1095" i="1"/>
  <c r="AO1096" i="1"/>
  <c r="AO1097" i="1"/>
  <c r="AO1098" i="1"/>
  <c r="AO1099" i="1"/>
  <c r="AO1100" i="1"/>
  <c r="AO1101" i="1"/>
  <c r="AO1102" i="1"/>
  <c r="AO1103" i="1"/>
  <c r="AO1104" i="1"/>
  <c r="AO1105" i="1"/>
  <c r="AO1106" i="1"/>
  <c r="AO1107" i="1"/>
  <c r="AO1108" i="1"/>
  <c r="AO1109" i="1"/>
  <c r="AO1110" i="1"/>
  <c r="AO1111" i="1"/>
  <c r="AO1112" i="1"/>
  <c r="AO1113" i="1"/>
  <c r="AO1114" i="1"/>
  <c r="AO1115" i="1"/>
  <c r="AO1116" i="1"/>
  <c r="AO1119" i="1"/>
  <c r="AO1120" i="1"/>
  <c r="AO1121" i="1"/>
  <c r="AO1122" i="1"/>
  <c r="AO1123" i="1"/>
  <c r="AO1124" i="1"/>
  <c r="AO1125" i="1"/>
  <c r="AO1126" i="1"/>
  <c r="AO1127" i="1"/>
  <c r="AO1128" i="1"/>
  <c r="AO1129" i="1"/>
  <c r="AO1130" i="1"/>
  <c r="AO1131" i="1"/>
  <c r="AO1132" i="1"/>
  <c r="AO1133" i="1"/>
  <c r="AO1134" i="1"/>
  <c r="AO1135" i="1"/>
  <c r="AO1136" i="1"/>
  <c r="AO1137" i="1"/>
  <c r="AO1138" i="1"/>
  <c r="AO1139" i="1"/>
  <c r="AO1140" i="1"/>
  <c r="AO1141" i="1"/>
  <c r="AO1142" i="1"/>
  <c r="AO1143" i="1"/>
  <c r="AO1144" i="1"/>
  <c r="AO1145" i="1"/>
  <c r="AO1146" i="1"/>
  <c r="AO1147" i="1"/>
  <c r="AO1148" i="1"/>
  <c r="AO1149" i="1"/>
  <c r="AO1150" i="1"/>
  <c r="AO1151" i="1"/>
  <c r="AO1152" i="1"/>
  <c r="AO1153" i="1"/>
  <c r="AO1154" i="1"/>
  <c r="AO1155" i="1"/>
  <c r="AO1156" i="1"/>
  <c r="AO1157" i="1"/>
  <c r="AO1158" i="1"/>
  <c r="AO1160" i="1"/>
  <c r="AO1161" i="1"/>
  <c r="AO1162" i="1"/>
  <c r="AO1163" i="1"/>
  <c r="AO1164" i="1"/>
  <c r="AO1165" i="1"/>
  <c r="AO1166" i="1"/>
  <c r="AO1167" i="1"/>
  <c r="AO1168" i="1"/>
  <c r="AO1169" i="1"/>
  <c r="AO1170" i="1"/>
  <c r="AO1171" i="1"/>
  <c r="AO1172" i="1"/>
  <c r="AO1173" i="1"/>
  <c r="AO1174" i="1"/>
  <c r="AO1175" i="1"/>
  <c r="AO1176" i="1"/>
  <c r="AO1177" i="1"/>
  <c r="AO1178" i="1"/>
  <c r="AO1179" i="1"/>
  <c r="AO1180" i="1"/>
  <c r="AO1181" i="1"/>
  <c r="AO1182" i="1"/>
  <c r="AO1183" i="1"/>
  <c r="AO1184" i="1"/>
  <c r="AO1185" i="1"/>
  <c r="AO1186" i="1"/>
  <c r="AO1187" i="1"/>
  <c r="AO1188" i="1"/>
  <c r="AO1189" i="1"/>
  <c r="AO1190" i="1"/>
  <c r="AO1191" i="1"/>
  <c r="AO1192" i="1"/>
  <c r="AO1193" i="1"/>
  <c r="AO1194" i="1"/>
  <c r="AO1195" i="1"/>
  <c r="AO1196" i="1"/>
  <c r="AO1201" i="1"/>
  <c r="AO1202" i="1"/>
  <c r="AO1204" i="1"/>
  <c r="AO1205" i="1"/>
  <c r="AO1206" i="1"/>
  <c r="AO1207" i="1"/>
  <c r="AO1208" i="1"/>
  <c r="AO1209" i="1"/>
  <c r="AO1210" i="1"/>
  <c r="AO1211" i="1"/>
  <c r="AO1212" i="1"/>
  <c r="AO1213" i="1"/>
  <c r="AO1214" i="1"/>
  <c r="AO1215" i="1"/>
  <c r="AO1216" i="1"/>
  <c r="AO1217" i="1"/>
  <c r="AO1218" i="1"/>
  <c r="AO1219" i="1"/>
  <c r="AO1220" i="1"/>
  <c r="AO1221" i="1"/>
  <c r="AO1222" i="1"/>
  <c r="AO1223" i="1"/>
  <c r="AO1224" i="1"/>
  <c r="AO1225" i="1"/>
  <c r="AO1226" i="1"/>
  <c r="AO1227" i="1"/>
  <c r="AO1228" i="1"/>
  <c r="AO1229" i="1"/>
  <c r="AO1230" i="1"/>
  <c r="AO1231" i="1"/>
  <c r="AO1233" i="1"/>
  <c r="AO1236" i="1"/>
  <c r="AO1239" i="1"/>
  <c r="AO1240" i="1"/>
  <c r="AO1241" i="1"/>
  <c r="AO1242" i="1"/>
  <c r="AO1243" i="1"/>
  <c r="AO1244" i="1"/>
  <c r="AO1245" i="1"/>
  <c r="AO1246" i="1"/>
  <c r="AO1247" i="1"/>
  <c r="AO1248" i="1"/>
  <c r="AO1249" i="1"/>
  <c r="AO1250" i="1"/>
  <c r="AO1251" i="1"/>
  <c r="AO1252" i="1"/>
  <c r="AO1253" i="1"/>
  <c r="AO1254" i="1"/>
  <c r="AO1255" i="1"/>
  <c r="AO1256" i="1"/>
  <c r="AO1257" i="1"/>
  <c r="AO1258" i="1"/>
  <c r="AO1259" i="1"/>
  <c r="AO1260" i="1"/>
  <c r="AO1261" i="1"/>
  <c r="AO1262" i="1"/>
  <c r="AO1263" i="1"/>
  <c r="AO1264" i="1"/>
  <c r="AO1265" i="1"/>
  <c r="AO1266" i="1"/>
  <c r="AO1267" i="1"/>
  <c r="AO1268" i="1"/>
  <c r="AO1269" i="1"/>
  <c r="AO1270" i="1"/>
  <c r="AO1271" i="1"/>
  <c r="AO1272" i="1"/>
  <c r="AO1273" i="1"/>
  <c r="AO1274" i="1"/>
  <c r="AO1275" i="1"/>
  <c r="AO1276" i="1"/>
  <c r="AO1277" i="1"/>
  <c r="AO1278" i="1"/>
  <c r="AO1279" i="1"/>
  <c r="AO1280" i="1"/>
  <c r="AO1281" i="1"/>
  <c r="AO1282" i="1"/>
  <c r="AO1283" i="1"/>
  <c r="AO1284" i="1"/>
  <c r="AO1285" i="1"/>
  <c r="AO1286" i="1"/>
  <c r="AO1287" i="1"/>
  <c r="AO1288" i="1"/>
  <c r="AO1289" i="1"/>
  <c r="AO1290" i="1"/>
  <c r="AO1291" i="1"/>
  <c r="AO1292" i="1"/>
  <c r="AO1293" i="1"/>
  <c r="AO1294" i="1"/>
  <c r="AO1295" i="1"/>
  <c r="AO1296" i="1"/>
  <c r="AO1297" i="1"/>
  <c r="AO1298" i="1"/>
  <c r="AO1299" i="1"/>
  <c r="AO1300" i="1"/>
  <c r="AO1301" i="1"/>
  <c r="AO1302" i="1"/>
  <c r="AO1303" i="1"/>
  <c r="AO1304" i="1"/>
  <c r="AO1305" i="1"/>
  <c r="AO1306" i="1"/>
  <c r="AO1307" i="1"/>
  <c r="AO1308" i="1"/>
  <c r="AO1309" i="1"/>
  <c r="AO1310" i="1"/>
  <c r="AO1311" i="1"/>
  <c r="AO1312" i="1"/>
  <c r="AO1313" i="1"/>
  <c r="AO1314" i="1"/>
  <c r="AO1315" i="1"/>
  <c r="AO1316" i="1"/>
  <c r="AO1317" i="1"/>
  <c r="AO1318" i="1"/>
  <c r="AO1319" i="1"/>
  <c r="AO1320" i="1"/>
  <c r="AO1321" i="1"/>
  <c r="AO1322" i="1"/>
  <c r="AO1323" i="1"/>
  <c r="AO1324" i="1"/>
  <c r="AO1325" i="1"/>
  <c r="AO1326" i="1"/>
  <c r="AO1327" i="1"/>
  <c r="AO1328" i="1"/>
  <c r="AO1329" i="1"/>
  <c r="AO1330" i="1"/>
  <c r="AO1331" i="1"/>
  <c r="AO1332" i="1"/>
  <c r="AO1333" i="1"/>
  <c r="AO1334" i="1"/>
  <c r="AO1335" i="1"/>
  <c r="AO1336" i="1"/>
  <c r="AO1337" i="1"/>
  <c r="AO1338" i="1"/>
  <c r="AO1339" i="1"/>
  <c r="AO1340" i="1"/>
  <c r="AO1341" i="1"/>
  <c r="AO1342" i="1"/>
  <c r="AO1343" i="1"/>
  <c r="AO1344" i="1"/>
  <c r="AO1345" i="1"/>
  <c r="AO1346" i="1"/>
  <c r="AO1347" i="1"/>
  <c r="AO1348" i="1"/>
  <c r="AO1349" i="1"/>
  <c r="AO1350" i="1"/>
  <c r="AO1351" i="1"/>
  <c r="AO1352" i="1"/>
  <c r="AO1353" i="1"/>
  <c r="AO1354" i="1"/>
  <c r="AO1356" i="1"/>
  <c r="AO1357" i="1"/>
  <c r="AO1358" i="1"/>
  <c r="AO1359" i="1"/>
  <c r="AO1360" i="1"/>
  <c r="AO1361" i="1"/>
  <c r="AO1362" i="1"/>
  <c r="AO1363" i="1"/>
  <c r="AO1364" i="1"/>
  <c r="AO1365" i="1"/>
  <c r="AO1366" i="1"/>
  <c r="AO1367" i="1"/>
  <c r="AO1368" i="1"/>
  <c r="AO1369" i="1"/>
  <c r="AO1370" i="1"/>
  <c r="AO1372" i="1"/>
  <c r="AO1373" i="1"/>
  <c r="AO1374" i="1"/>
  <c r="AO1375" i="1"/>
  <c r="AO1376" i="1"/>
  <c r="AO1377" i="1"/>
  <c r="AO1378" i="1"/>
  <c r="AO1379" i="1"/>
  <c r="AO1380" i="1"/>
  <c r="AO1381" i="1"/>
  <c r="AO1382" i="1"/>
  <c r="AO1383" i="1"/>
  <c r="AO1384" i="1"/>
  <c r="AO1385" i="1"/>
  <c r="AO1386" i="1"/>
  <c r="AO1387" i="1"/>
  <c r="AO1388" i="1"/>
  <c r="AO1389" i="1"/>
  <c r="AO1390" i="1"/>
  <c r="AO1391" i="1"/>
  <c r="AO1392" i="1"/>
  <c r="AO1393" i="1"/>
  <c r="AO1394" i="1"/>
  <c r="AO1395" i="1"/>
  <c r="AO1396" i="1"/>
  <c r="AO1397" i="1"/>
  <c r="AO1398" i="1"/>
  <c r="AO1399" i="1"/>
  <c r="AO1400" i="1"/>
  <c r="AO1401" i="1"/>
  <c r="AO1402" i="1"/>
  <c r="AO1403" i="1"/>
  <c r="AO1404" i="1"/>
  <c r="AO1405" i="1"/>
  <c r="AO1406" i="1"/>
  <c r="AO1407" i="1"/>
  <c r="AO1408" i="1"/>
  <c r="AO1409" i="1"/>
  <c r="AO1410" i="1"/>
  <c r="AO1411" i="1"/>
  <c r="AO1412" i="1"/>
  <c r="AO1413" i="1"/>
  <c r="AO4" i="1"/>
  <c r="F5" i="1"/>
  <c r="F6" i="1"/>
  <c r="F7" i="1"/>
  <c r="F8" i="1"/>
  <c r="F9" i="1"/>
  <c r="F10" i="1"/>
  <c r="F11" i="1"/>
  <c r="F12" i="1"/>
  <c r="F13" i="1"/>
  <c r="F14" i="1"/>
  <c r="F15" i="1"/>
  <c r="F16" i="1"/>
  <c r="F17" i="1"/>
  <c r="F18" i="1"/>
  <c r="F19" i="1"/>
  <c r="F20" i="1"/>
  <c r="F22" i="1"/>
  <c r="F23" i="1"/>
  <c r="F24" i="1"/>
  <c r="F25" i="1"/>
  <c r="F26" i="1"/>
  <c r="F27" i="1"/>
  <c r="F28" i="1"/>
  <c r="F29" i="1"/>
  <c r="F30" i="1"/>
  <c r="F31" i="1"/>
  <c r="F32" i="1"/>
  <c r="F33" i="1"/>
  <c r="F34" i="1"/>
  <c r="F35" i="1"/>
  <c r="F36" i="1"/>
  <c r="F37" i="1"/>
  <c r="F38" i="1"/>
  <c r="F39" i="1"/>
  <c r="D5" i="2" l="1"/>
  <c r="F40" i="1" l="1"/>
  <c r="D4" i="23" l="1"/>
  <c r="F41" i="1"/>
  <c r="AC4" i="23" l="1"/>
  <c r="B4" i="23"/>
  <c r="X4" i="23"/>
  <c r="S4" i="23"/>
  <c r="P4" i="23"/>
  <c r="V4" i="23"/>
  <c r="T4" i="23"/>
  <c r="R4" i="23"/>
  <c r="F4" i="23"/>
  <c r="L4" i="23"/>
  <c r="C4" i="23"/>
  <c r="W4" i="23"/>
  <c r="Z4" i="23"/>
  <c r="O4" i="23"/>
  <c r="M4" i="23"/>
  <c r="N4" i="23"/>
  <c r="Y4" i="23"/>
  <c r="E4" i="23"/>
  <c r="AA4" i="23"/>
  <c r="Q4" i="23"/>
  <c r="G4" i="23"/>
  <c r="I4" i="23"/>
  <c r="AB4" i="23"/>
  <c r="AT4" i="1"/>
  <c r="AS4" i="1"/>
  <c r="F42" i="1"/>
  <c r="K4" i="23" l="1"/>
  <c r="F43" i="1"/>
  <c r="F44" i="1" l="1"/>
  <c r="F45" i="1" l="1"/>
  <c r="F46" i="1" l="1"/>
  <c r="F47" i="1" l="1"/>
  <c r="F48" i="1" l="1"/>
  <c r="F49" i="1" l="1"/>
  <c r="F50" i="1" l="1"/>
  <c r="F51" i="1" l="1"/>
  <c r="F52" i="1" l="1"/>
  <c r="A4" i="18"/>
  <c r="A5" i="18" s="1"/>
  <c r="A6" i="18" s="1"/>
  <c r="A7" i="18" s="1"/>
  <c r="A8" i="18" s="1"/>
  <c r="A9" i="18" s="1"/>
  <c r="A10" i="18" s="1"/>
  <c r="A11" i="18" s="1"/>
  <c r="A12" i="18" s="1"/>
  <c r="A13" i="18" s="1"/>
  <c r="A14" i="18" s="1"/>
  <c r="A15" i="18" s="1"/>
  <c r="A16" i="18" s="1"/>
  <c r="A17" i="18" s="1"/>
  <c r="A18" i="18" s="1"/>
  <c r="A19" i="18" s="1"/>
  <c r="A20" i="18" s="1"/>
  <c r="A21" i="18" s="1"/>
  <c r="A22" i="18" s="1"/>
  <c r="A23" i="18" s="1"/>
  <c r="A24" i="18" s="1"/>
  <c r="A25" i="18" s="1"/>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4" i="8"/>
  <c r="A5" i="8" s="1"/>
  <c r="U4" i="23" l="1"/>
  <c r="F53" i="1"/>
  <c r="A51" i="18"/>
  <c r="A6" i="8"/>
  <c r="F54" i="1" l="1"/>
  <c r="A52" i="18"/>
  <c r="A7" i="8"/>
  <c r="F55" i="1" l="1"/>
  <c r="A53" i="18"/>
  <c r="A8" i="8"/>
  <c r="F56" i="1" l="1"/>
  <c r="A54" i="18"/>
  <c r="A9" i="8"/>
  <c r="F57" i="1" l="1"/>
  <c r="A55" i="18"/>
  <c r="A10" i="8"/>
  <c r="F58" i="1" l="1"/>
  <c r="A56" i="18"/>
  <c r="A11" i="8"/>
  <c r="F59" i="1" l="1"/>
  <c r="A57" i="18"/>
  <c r="A12" i="8"/>
  <c r="F60" i="1" l="1"/>
  <c r="A58" i="18"/>
  <c r="A13" i="8"/>
  <c r="F61" i="1" l="1"/>
  <c r="A59" i="18"/>
  <c r="A14" i="8"/>
  <c r="F62" i="1" l="1"/>
  <c r="A60" i="18"/>
  <c r="A15" i="8"/>
  <c r="F63" i="1" l="1"/>
  <c r="A61" i="18"/>
  <c r="A16" i="8"/>
  <c r="F64" i="1" l="1"/>
  <c r="A62" i="18"/>
  <c r="A17" i="8"/>
  <c r="F65" i="1" l="1"/>
  <c r="A63" i="18"/>
  <c r="A18" i="8"/>
  <c r="F66" i="1" l="1"/>
  <c r="A64" i="18"/>
  <c r="A19" i="8"/>
  <c r="F67" i="1" l="1"/>
  <c r="A65" i="18"/>
  <c r="A20" i="8"/>
  <c r="F68" i="1" l="1"/>
  <c r="A66" i="18"/>
  <c r="A21" i="8"/>
  <c r="F69" i="1" l="1"/>
  <c r="A67" i="18"/>
  <c r="A22" i="8"/>
  <c r="F70" i="1" l="1"/>
  <c r="A68" i="18"/>
  <c r="A23" i="8"/>
  <c r="A69" i="18" l="1"/>
  <c r="A24" i="8"/>
  <c r="A70" i="18" l="1"/>
  <c r="A25" i="8"/>
  <c r="F73" i="1" l="1"/>
  <c r="A71" i="18"/>
  <c r="A26" i="8"/>
  <c r="F74" i="1" l="1"/>
  <c r="A72" i="18"/>
  <c r="A27" i="8"/>
  <c r="F75" i="1" l="1"/>
  <c r="A73" i="18"/>
  <c r="A28" i="8"/>
  <c r="F76" i="1" l="1"/>
  <c r="A74" i="18"/>
  <c r="A29" i="8"/>
  <c r="F77" i="1" l="1"/>
  <c r="A75" i="18"/>
  <c r="A30" i="8"/>
  <c r="F78" i="1" l="1"/>
  <c r="A76" i="18"/>
  <c r="A31" i="8"/>
  <c r="F79" i="1" l="1"/>
  <c r="A77" i="18"/>
  <c r="A32" i="8"/>
  <c r="F80" i="1" l="1"/>
  <c r="A78" i="18"/>
  <c r="A33" i="8"/>
  <c r="A34" i="8" s="1"/>
  <c r="A35" i="8" s="1"/>
  <c r="A36" i="8" s="1"/>
  <c r="A37" i="8" s="1"/>
  <c r="A38" i="8" s="1"/>
  <c r="A39" i="8" s="1"/>
  <c r="A40" i="8" s="1"/>
  <c r="A41" i="8" s="1"/>
  <c r="A42" i="8" s="1"/>
  <c r="A43" i="8" s="1"/>
  <c r="A44" i="8" s="1"/>
  <c r="A45" i="8" s="1"/>
  <c r="A46" i="8" s="1"/>
  <c r="A47" i="8" s="1"/>
  <c r="A48" i="8" s="1"/>
  <c r="A49" i="8" s="1"/>
  <c r="A50" i="8" s="1"/>
  <c r="A51" i="8" s="1"/>
  <c r="A52" i="8" s="1"/>
  <c r="A53" i="8" s="1"/>
  <c r="A54" i="8" s="1"/>
  <c r="A55" i="8" s="1"/>
  <c r="A56" i="8" s="1"/>
  <c r="A57" i="8" s="1"/>
  <c r="A58" i="8" s="1"/>
  <c r="A59" i="8" s="1"/>
  <c r="A60" i="8" s="1"/>
  <c r="A61" i="8" s="1"/>
  <c r="A62" i="8" s="1"/>
  <c r="A63" i="8" s="1"/>
  <c r="A64" i="8" s="1"/>
  <c r="A65" i="8" s="1"/>
  <c r="A66" i="8" s="1"/>
  <c r="A67" i="8" s="1"/>
  <c r="A68" i="8" s="1"/>
  <c r="A69" i="8" s="1"/>
  <c r="A70" i="8" s="1"/>
  <c r="A71" i="8" s="1"/>
  <c r="A72" i="8" s="1"/>
  <c r="A73" i="8" s="1"/>
  <c r="A74" i="8" s="1"/>
  <c r="A75" i="8" s="1"/>
  <c r="A76" i="8" s="1"/>
  <c r="A77" i="8" s="1"/>
  <c r="A78" i="8" s="1"/>
  <c r="A79" i="8" s="1"/>
  <c r="A80" i="8" s="1"/>
  <c r="A81" i="8" s="1"/>
  <c r="A82" i="8" s="1"/>
  <c r="A83" i="8" s="1"/>
  <c r="A84" i="8" s="1"/>
  <c r="A85" i="8" s="1"/>
  <c r="A86" i="8" s="1"/>
  <c r="A87" i="8" s="1"/>
  <c r="A88" i="8" s="1"/>
  <c r="A89" i="8" s="1"/>
  <c r="A90" i="8" s="1"/>
  <c r="A91" i="8" s="1"/>
  <c r="A92" i="8" s="1"/>
  <c r="A93" i="8" s="1"/>
  <c r="A94" i="8" s="1"/>
  <c r="A95" i="8" s="1"/>
  <c r="A96" i="8" s="1"/>
  <c r="A97" i="8" s="1"/>
  <c r="A98" i="8" s="1"/>
  <c r="A99" i="8" s="1"/>
  <c r="A100" i="8" s="1"/>
  <c r="A101" i="8" s="1"/>
  <c r="A102" i="8" s="1"/>
  <c r="A103" i="8" s="1"/>
  <c r="A104" i="8" s="1"/>
  <c r="A105" i="8" s="1"/>
  <c r="A106" i="8" s="1"/>
  <c r="A107" i="8" s="1"/>
  <c r="A108" i="8" s="1"/>
  <c r="A109" i="8" s="1"/>
  <c r="A110" i="8" s="1"/>
  <c r="A111" i="8" s="1"/>
  <c r="A112" i="8" s="1"/>
  <c r="A113" i="8" s="1"/>
  <c r="A114" i="8" s="1"/>
  <c r="A115" i="8" s="1"/>
  <c r="A116" i="8" s="1"/>
  <c r="A117" i="8" s="1"/>
  <c r="A118" i="8" s="1"/>
  <c r="A119" i="8" s="1"/>
  <c r="A120" i="8" s="1"/>
  <c r="A121" i="8" s="1"/>
  <c r="A122" i="8" s="1"/>
  <c r="A123" i="8" s="1"/>
  <c r="A124" i="8" s="1"/>
  <c r="A125" i="8" s="1"/>
  <c r="A126" i="8" s="1"/>
  <c r="A127" i="8" s="1"/>
  <c r="A128" i="8" s="1"/>
  <c r="A129" i="8" s="1"/>
  <c r="A130" i="8" s="1"/>
  <c r="A131" i="8" s="1"/>
  <c r="A132" i="8" s="1"/>
  <c r="A133" i="8" s="1"/>
  <c r="A134" i="8" s="1"/>
  <c r="A135" i="8" s="1"/>
  <c r="A136" i="8" s="1"/>
  <c r="A137" i="8" s="1"/>
  <c r="A138" i="8" s="1"/>
  <c r="A139" i="8" s="1"/>
  <c r="A140" i="8" s="1"/>
  <c r="A141" i="8" s="1"/>
  <c r="A142" i="8" s="1"/>
  <c r="A143" i="8" s="1"/>
  <c r="A144" i="8" s="1"/>
  <c r="A145" i="8" s="1"/>
  <c r="A146" i="8" s="1"/>
  <c r="A147" i="8" s="1"/>
  <c r="A148" i="8" s="1"/>
  <c r="A149" i="8" s="1"/>
  <c r="A150" i="8" s="1"/>
  <c r="A151" i="8" s="1"/>
  <c r="A152" i="8" s="1"/>
  <c r="A153" i="8" s="1"/>
  <c r="A154" i="8" s="1"/>
  <c r="A155" i="8" s="1"/>
  <c r="A156" i="8" s="1"/>
  <c r="A157" i="8" s="1"/>
  <c r="A158" i="8" s="1"/>
  <c r="A159" i="8" s="1"/>
  <c r="A160" i="8" s="1"/>
  <c r="A161" i="8" s="1"/>
  <c r="A162" i="8" s="1"/>
  <c r="A163" i="8" s="1"/>
  <c r="A164" i="8" s="1"/>
  <c r="A165" i="8" s="1"/>
  <c r="A166" i="8" s="1"/>
  <c r="A167" i="8" s="1"/>
  <c r="A168" i="8" s="1"/>
  <c r="A169" i="8" s="1"/>
  <c r="A170" i="8" s="1"/>
  <c r="A171" i="8" s="1"/>
  <c r="A172" i="8" s="1"/>
  <c r="A173" i="8" s="1"/>
  <c r="A174" i="8" s="1"/>
  <c r="A175" i="8" s="1"/>
  <c r="A176" i="8" s="1"/>
  <c r="A177" i="8" s="1"/>
  <c r="A178" i="8" s="1"/>
  <c r="A179" i="8" s="1"/>
  <c r="A180" i="8" s="1"/>
  <c r="A181" i="8" s="1"/>
  <c r="A182" i="8" s="1"/>
  <c r="A183" i="8" s="1"/>
  <c r="A184" i="8" s="1"/>
  <c r="A185" i="8" s="1"/>
  <c r="A186" i="8" s="1"/>
  <c r="A187" i="8" s="1"/>
  <c r="A188" i="8" s="1"/>
  <c r="A189" i="8" s="1"/>
  <c r="A190" i="8" s="1"/>
  <c r="A191" i="8" s="1"/>
  <c r="A192" i="8" s="1"/>
  <c r="A193" i="8" s="1"/>
  <c r="A194" i="8" s="1"/>
  <c r="A195" i="8" s="1"/>
  <c r="A196" i="8" s="1"/>
  <c r="A197" i="8" s="1"/>
  <c r="A198" i="8" s="1"/>
  <c r="A199" i="8" s="1"/>
  <c r="A200" i="8" s="1"/>
  <c r="A201" i="8" s="1"/>
  <c r="A202" i="8" s="1"/>
  <c r="A203" i="8" s="1"/>
  <c r="A204" i="8" s="1"/>
  <c r="A205" i="8" s="1"/>
  <c r="A206" i="8" s="1"/>
  <c r="A207" i="8" s="1"/>
  <c r="A208" i="8" s="1"/>
  <c r="A209" i="8" s="1"/>
  <c r="A210" i="8" s="1"/>
  <c r="A211" i="8" s="1"/>
  <c r="A212" i="8" s="1"/>
  <c r="A213" i="8" s="1"/>
  <c r="A214" i="8" s="1"/>
  <c r="A215" i="8" s="1"/>
  <c r="A216" i="8" s="1"/>
  <c r="A217" i="8" s="1"/>
  <c r="A218" i="8" s="1"/>
  <c r="A219" i="8" s="1"/>
  <c r="A220" i="8" s="1"/>
  <c r="A221" i="8" s="1"/>
  <c r="A222" i="8" s="1"/>
  <c r="A223" i="8" s="1"/>
  <c r="A224" i="8" s="1"/>
  <c r="A225" i="8" s="1"/>
  <c r="A226" i="8" s="1"/>
  <c r="A227" i="8" s="1"/>
  <c r="A228" i="8" s="1"/>
  <c r="A229" i="8" s="1"/>
  <c r="A230" i="8" s="1"/>
  <c r="A231" i="8" s="1"/>
  <c r="A232" i="8" s="1"/>
  <c r="A233" i="8" s="1"/>
  <c r="A234" i="8" s="1"/>
  <c r="A235" i="8" s="1"/>
  <c r="A236" i="8" s="1"/>
  <c r="A237" i="8" s="1"/>
  <c r="A238" i="8" s="1"/>
  <c r="A239" i="8" s="1"/>
  <c r="A240" i="8" s="1"/>
  <c r="A241" i="8" s="1"/>
  <c r="A242" i="8" s="1"/>
  <c r="A243" i="8" s="1"/>
  <c r="A244" i="8" s="1"/>
  <c r="A245" i="8" s="1"/>
  <c r="A246" i="8" s="1"/>
  <c r="A247" i="8" s="1"/>
  <c r="A248" i="8" s="1"/>
  <c r="A249" i="8" s="1"/>
  <c r="A250" i="8" s="1"/>
  <c r="A251" i="8" s="1"/>
  <c r="A252" i="8" s="1"/>
  <c r="A253" i="8" s="1"/>
  <c r="A254" i="8" s="1"/>
  <c r="A255" i="8" s="1"/>
  <c r="A256" i="8" s="1"/>
  <c r="A257" i="8" s="1"/>
  <c r="A258" i="8" s="1"/>
  <c r="A259" i="8" s="1"/>
  <c r="A260" i="8" s="1"/>
  <c r="A261" i="8" s="1"/>
  <c r="A262" i="8" s="1"/>
  <c r="A263" i="8" s="1"/>
  <c r="A264" i="8" s="1"/>
  <c r="A265" i="8" s="1"/>
  <c r="A266" i="8" s="1"/>
  <c r="A267" i="8" s="1"/>
  <c r="A268" i="8" s="1"/>
  <c r="A269" i="8" s="1"/>
  <c r="A270" i="8" s="1"/>
  <c r="A271" i="8" s="1"/>
  <c r="A272" i="8" s="1"/>
  <c r="A273" i="8" s="1"/>
  <c r="A274" i="8" s="1"/>
  <c r="A275" i="8" s="1"/>
  <c r="A276" i="8" s="1"/>
  <c r="A277" i="8" s="1"/>
  <c r="A278" i="8" s="1"/>
  <c r="A279" i="8" s="1"/>
  <c r="A280" i="8" s="1"/>
  <c r="A281" i="8" s="1"/>
  <c r="A282" i="8" s="1"/>
  <c r="A283" i="8" s="1"/>
  <c r="A284" i="8" s="1"/>
  <c r="A285" i="8" s="1"/>
  <c r="A286" i="8" s="1"/>
  <c r="A287" i="8" s="1"/>
  <c r="A288" i="8" s="1"/>
  <c r="A289" i="8" s="1"/>
  <c r="A290" i="8" s="1"/>
  <c r="A291" i="8" s="1"/>
  <c r="A292" i="8" s="1"/>
  <c r="A293" i="8" s="1"/>
  <c r="A294" i="8" s="1"/>
  <c r="A295" i="8" s="1"/>
  <c r="A296" i="8" s="1"/>
  <c r="A297" i="8" s="1"/>
  <c r="A298" i="8" s="1"/>
  <c r="A299" i="8" s="1"/>
  <c r="A300" i="8" s="1"/>
  <c r="A301" i="8" s="1"/>
  <c r="A302" i="8" s="1"/>
  <c r="A303" i="8" s="1"/>
  <c r="A304" i="8" s="1"/>
  <c r="A305" i="8" s="1"/>
  <c r="A306" i="8" s="1"/>
  <c r="A307" i="8" s="1"/>
  <c r="A308" i="8" s="1"/>
  <c r="A309" i="8" s="1"/>
  <c r="A310" i="8" s="1"/>
  <c r="A311" i="8" s="1"/>
  <c r="A312" i="8" s="1"/>
  <c r="A313" i="8" s="1"/>
  <c r="A314" i="8" s="1"/>
  <c r="A315" i="8" s="1"/>
  <c r="A316" i="8" s="1"/>
  <c r="A317" i="8" s="1"/>
  <c r="A318" i="8" s="1"/>
  <c r="A319" i="8" s="1"/>
  <c r="A320" i="8" s="1"/>
  <c r="A321" i="8" s="1"/>
  <c r="A322" i="8" s="1"/>
  <c r="A323" i="8" s="1"/>
  <c r="A324" i="8" s="1"/>
  <c r="A325" i="8" s="1"/>
  <c r="A326" i="8" s="1"/>
  <c r="A327" i="8" s="1"/>
  <c r="A328" i="8" s="1"/>
  <c r="A329" i="8" s="1"/>
  <c r="A330" i="8" s="1"/>
  <c r="A331" i="8" s="1"/>
  <c r="A332" i="8" s="1"/>
  <c r="A333" i="8" s="1"/>
  <c r="A334" i="8" s="1"/>
  <c r="A335" i="8" s="1"/>
  <c r="A336" i="8" s="1"/>
  <c r="A337" i="8" s="1"/>
  <c r="A338" i="8" s="1"/>
  <c r="A339" i="8" s="1"/>
  <c r="A340" i="8" s="1"/>
  <c r="A341" i="8" s="1"/>
  <c r="A342" i="8" s="1"/>
  <c r="A343" i="8" s="1"/>
  <c r="A344" i="8" s="1"/>
  <c r="A345" i="8" s="1"/>
  <c r="A346" i="8" s="1"/>
  <c r="A347" i="8" s="1"/>
  <c r="A348" i="8" s="1"/>
  <c r="A349" i="8" s="1"/>
  <c r="A350" i="8" s="1"/>
  <c r="A351" i="8" s="1"/>
  <c r="A352" i="8" s="1"/>
  <c r="A353" i="8" s="1"/>
  <c r="A354" i="8" s="1"/>
  <c r="A355" i="8" s="1"/>
  <c r="A356" i="8" s="1"/>
  <c r="A357" i="8" s="1"/>
  <c r="A358" i="8" s="1"/>
  <c r="A359" i="8" s="1"/>
  <c r="A360" i="8" s="1"/>
  <c r="A361" i="8" s="1"/>
  <c r="A362" i="8" s="1"/>
  <c r="A363" i="8" s="1"/>
  <c r="A364" i="8" s="1"/>
  <c r="A365" i="8" s="1"/>
  <c r="A366" i="8" s="1"/>
  <c r="A367" i="8" s="1"/>
  <c r="A368" i="8" s="1"/>
  <c r="A369" i="8" s="1"/>
  <c r="A370" i="8" s="1"/>
  <c r="A371" i="8" s="1"/>
  <c r="A372" i="8" s="1"/>
  <c r="A373" i="8" s="1"/>
  <c r="A374" i="8" s="1"/>
  <c r="A375" i="8" s="1"/>
  <c r="A376" i="8" s="1"/>
  <c r="A377" i="8" s="1"/>
  <c r="A378" i="8" s="1"/>
  <c r="A379" i="8" s="1"/>
  <c r="A380" i="8" s="1"/>
  <c r="A381" i="8" s="1"/>
  <c r="A382" i="8" s="1"/>
  <c r="A383" i="8" s="1"/>
  <c r="A384" i="8" s="1"/>
  <c r="A385" i="8" s="1"/>
  <c r="A386" i="8" s="1"/>
  <c r="A387" i="8" s="1"/>
  <c r="A388" i="8" s="1"/>
  <c r="A389" i="8" s="1"/>
  <c r="A390" i="8" s="1"/>
  <c r="A391" i="8" s="1"/>
  <c r="A392" i="8" s="1"/>
  <c r="A393" i="8" s="1"/>
  <c r="A394" i="8" s="1"/>
  <c r="A395" i="8" s="1"/>
  <c r="A396" i="8" s="1"/>
  <c r="A397" i="8" s="1"/>
  <c r="A398" i="8" s="1"/>
  <c r="A399" i="8" s="1"/>
  <c r="A400" i="8" s="1"/>
  <c r="A401" i="8" s="1"/>
  <c r="A402" i="8" s="1"/>
  <c r="A403" i="8" s="1"/>
  <c r="A404" i="8" s="1"/>
  <c r="A405" i="8" s="1"/>
  <c r="A406" i="8" s="1"/>
  <c r="A407" i="8" s="1"/>
  <c r="A408" i="8" s="1"/>
  <c r="A409" i="8" s="1"/>
  <c r="A410" i="8" s="1"/>
  <c r="A411" i="8" s="1"/>
  <c r="A412" i="8" s="1"/>
  <c r="A413" i="8" s="1"/>
  <c r="A414" i="8" s="1"/>
  <c r="A415" i="8" s="1"/>
  <c r="A416" i="8" s="1"/>
  <c r="A417" i="8" s="1"/>
  <c r="A418" i="8" s="1"/>
  <c r="A419" i="8" s="1"/>
  <c r="A420" i="8" s="1"/>
  <c r="A421" i="8" s="1"/>
  <c r="A422" i="8" s="1"/>
  <c r="A423" i="8" s="1"/>
  <c r="A424" i="8" s="1"/>
  <c r="A425" i="8" s="1"/>
  <c r="A426" i="8" s="1"/>
  <c r="A427" i="8" s="1"/>
  <c r="A428" i="8" s="1"/>
  <c r="A429" i="8" s="1"/>
  <c r="A430" i="8" s="1"/>
  <c r="A431" i="8" s="1"/>
  <c r="A432" i="8" s="1"/>
  <c r="A433" i="8" s="1"/>
  <c r="A434" i="8" s="1"/>
  <c r="A435" i="8" s="1"/>
  <c r="A436" i="8" s="1"/>
  <c r="A437" i="8" s="1"/>
  <c r="A438" i="8" s="1"/>
  <c r="A439" i="8" s="1"/>
  <c r="A440" i="8" s="1"/>
  <c r="A441" i="8" s="1"/>
  <c r="A442" i="8" s="1"/>
  <c r="A443" i="8" s="1"/>
  <c r="A444" i="8" s="1"/>
  <c r="A445" i="8" s="1"/>
  <c r="A446" i="8" s="1"/>
  <c r="A447" i="8" s="1"/>
  <c r="A448" i="8" s="1"/>
  <c r="A449" i="8" s="1"/>
  <c r="A450" i="8" s="1"/>
  <c r="A451" i="8" s="1"/>
  <c r="A452" i="8" s="1"/>
  <c r="A453" i="8" s="1"/>
  <c r="A454" i="8" s="1"/>
  <c r="A455" i="8" s="1"/>
  <c r="A456" i="8" s="1"/>
  <c r="A457" i="8" s="1"/>
  <c r="A458" i="8" s="1"/>
  <c r="A459" i="8" s="1"/>
  <c r="A460" i="8" s="1"/>
  <c r="A461" i="8" s="1"/>
  <c r="A462" i="8" s="1"/>
  <c r="A463" i="8" s="1"/>
  <c r="A464" i="8" s="1"/>
  <c r="A465" i="8" s="1"/>
  <c r="A466" i="8" s="1"/>
  <c r="A467" i="8" s="1"/>
  <c r="A468" i="8" s="1"/>
  <c r="A469" i="8" s="1"/>
  <c r="A470" i="8" s="1"/>
  <c r="A471" i="8" s="1"/>
  <c r="A472" i="8" s="1"/>
  <c r="A473" i="8" s="1"/>
  <c r="A474" i="8" s="1"/>
  <c r="A475" i="8" s="1"/>
  <c r="A476" i="8" s="1"/>
  <c r="A477" i="8" s="1"/>
  <c r="A478" i="8" s="1"/>
  <c r="A479" i="8" s="1"/>
  <c r="A480" i="8" s="1"/>
  <c r="A481" i="8" s="1"/>
  <c r="A482" i="8" s="1"/>
  <c r="A483" i="8" s="1"/>
  <c r="A484" i="8" s="1"/>
  <c r="A485" i="8" s="1"/>
  <c r="A486" i="8" s="1"/>
  <c r="A487" i="8" s="1"/>
  <c r="A488" i="8" s="1"/>
  <c r="A489" i="8" s="1"/>
  <c r="A490" i="8" s="1"/>
  <c r="A491" i="8" s="1"/>
  <c r="A492" i="8" s="1"/>
  <c r="A493" i="8" s="1"/>
  <c r="A494" i="8" s="1"/>
  <c r="A495" i="8" s="1"/>
  <c r="A496" i="8" s="1"/>
  <c r="A497" i="8" s="1"/>
  <c r="A498" i="8" s="1"/>
  <c r="A499" i="8" s="1"/>
  <c r="A500" i="8" s="1"/>
  <c r="A501" i="8" s="1"/>
  <c r="A502" i="8" s="1"/>
  <c r="A503" i="8" s="1"/>
  <c r="A504" i="8" s="1"/>
  <c r="A505" i="8" s="1"/>
  <c r="A506" i="8" s="1"/>
  <c r="A507" i="8" s="1"/>
  <c r="A508" i="8" s="1"/>
  <c r="A509" i="8" s="1"/>
  <c r="A510" i="8" s="1"/>
  <c r="A511" i="8" s="1"/>
  <c r="A512" i="8" s="1"/>
  <c r="A513" i="8" s="1"/>
  <c r="A514" i="8" s="1"/>
  <c r="A515" i="8" s="1"/>
  <c r="A516" i="8" s="1"/>
  <c r="A517" i="8" s="1"/>
  <c r="A518" i="8" s="1"/>
  <c r="A519" i="8" s="1"/>
  <c r="A520" i="8" s="1"/>
  <c r="A521" i="8" s="1"/>
  <c r="A522" i="8" s="1"/>
  <c r="A523" i="8" s="1"/>
  <c r="A524" i="8" s="1"/>
  <c r="A525" i="8" s="1"/>
  <c r="A526" i="8" s="1"/>
  <c r="A527" i="8" s="1"/>
  <c r="A528" i="8" s="1"/>
  <c r="A529" i="8" s="1"/>
  <c r="A530" i="8" s="1"/>
  <c r="A531" i="8" s="1"/>
  <c r="A532" i="8" s="1"/>
  <c r="A533" i="8" s="1"/>
  <c r="A534" i="8" s="1"/>
  <c r="A535" i="8" s="1"/>
  <c r="A536" i="8" s="1"/>
  <c r="A537" i="8" s="1"/>
  <c r="A538" i="8" s="1"/>
  <c r="A539" i="8" s="1"/>
  <c r="A540" i="8" s="1"/>
  <c r="A541" i="8" s="1"/>
  <c r="A542" i="8" s="1"/>
  <c r="A543" i="8" s="1"/>
  <c r="A544" i="8" s="1"/>
  <c r="A545" i="8" s="1"/>
  <c r="A546" i="8" s="1"/>
  <c r="A547" i="8" s="1"/>
  <c r="A548" i="8" s="1"/>
  <c r="A549" i="8" s="1"/>
  <c r="A550" i="8" s="1"/>
  <c r="A551" i="8" s="1"/>
  <c r="A552" i="8" s="1"/>
  <c r="A553" i="8" s="1"/>
  <c r="A554" i="8" s="1"/>
  <c r="A555" i="8" s="1"/>
  <c r="A556" i="8" s="1"/>
  <c r="A557" i="8" s="1"/>
  <c r="A558" i="8" s="1"/>
  <c r="A559" i="8" s="1"/>
  <c r="A560" i="8" s="1"/>
  <c r="A561" i="8" s="1"/>
  <c r="A562" i="8" s="1"/>
  <c r="A563" i="8" s="1"/>
  <c r="F81" i="1" l="1"/>
  <c r="A79" i="18"/>
  <c r="F82" i="1" l="1"/>
  <c r="A80" i="18"/>
  <c r="F83" i="1" l="1"/>
  <c r="A81" i="18"/>
  <c r="F84" i="1" l="1"/>
  <c r="A82" i="18"/>
  <c r="F85" i="1" l="1"/>
  <c r="A83" i="18"/>
  <c r="F86" i="1" l="1"/>
  <c r="A84" i="18"/>
  <c r="F4" i="1"/>
  <c r="F87" i="1" l="1"/>
  <c r="A85" i="18"/>
  <c r="A12" i="2"/>
  <c r="F88" i="1" l="1"/>
  <c r="A86" i="18"/>
  <c r="A13" i="2"/>
  <c r="F89" i="1" l="1"/>
  <c r="A87" i="18"/>
  <c r="A14" i="2"/>
  <c r="F90" i="1" l="1"/>
  <c r="A88" i="18"/>
  <c r="A15" i="2"/>
  <c r="F91" i="1" l="1"/>
  <c r="A89" i="18"/>
  <c r="A16" i="2"/>
  <c r="F92" i="1" l="1"/>
  <c r="A90" i="18"/>
  <c r="A17" i="2"/>
  <c r="F93" i="1" l="1"/>
  <c r="A91" i="18"/>
  <c r="A18" i="2"/>
  <c r="F94" i="1" l="1"/>
  <c r="A92" i="18"/>
  <c r="A19" i="2"/>
  <c r="F95" i="1" l="1"/>
  <c r="A93" i="18"/>
  <c r="A20" i="2"/>
  <c r="F96" i="1" l="1"/>
  <c r="A94" i="18"/>
  <c r="A21" i="2"/>
  <c r="F97" i="1" l="1"/>
  <c r="A95" i="18"/>
  <c r="A22" i="2"/>
  <c r="F98" i="1" l="1"/>
  <c r="A96" i="18"/>
  <c r="A23" i="2"/>
  <c r="F99" i="1" l="1"/>
  <c r="A97" i="18"/>
  <c r="A24" i="2"/>
  <c r="F100" i="1" l="1"/>
  <c r="A98" i="18"/>
  <c r="A25" i="2"/>
  <c r="F101" i="1" l="1"/>
  <c r="A99" i="18"/>
  <c r="A26" i="2"/>
  <c r="F102" i="1" l="1"/>
  <c r="A100" i="18"/>
  <c r="A27" i="2"/>
  <c r="F103" i="1" l="1"/>
  <c r="A101" i="18"/>
  <c r="A28" i="2"/>
  <c r="F104" i="1" l="1"/>
  <c r="A102" i="18"/>
  <c r="A29" i="2"/>
  <c r="F105" i="1" l="1"/>
  <c r="A103" i="18"/>
  <c r="A30" i="2"/>
  <c r="F106" i="1" l="1"/>
  <c r="A104" i="18"/>
  <c r="A31" i="2"/>
  <c r="F107" i="1" l="1"/>
  <c r="A105" i="18"/>
  <c r="A32" i="2"/>
  <c r="F108" i="1" l="1"/>
  <c r="A106" i="18"/>
  <c r="A33" i="2"/>
  <c r="F109" i="1" l="1"/>
  <c r="A107" i="18"/>
  <c r="A34" i="2"/>
  <c r="F110" i="1" l="1"/>
  <c r="A108" i="18"/>
  <c r="A35" i="2"/>
  <c r="F111" i="1" l="1"/>
  <c r="A109" i="18"/>
  <c r="A36" i="2"/>
  <c r="F112" i="1" l="1"/>
  <c r="A110" i="18"/>
  <c r="A37" i="2"/>
  <c r="F113" i="1" l="1"/>
  <c r="A111" i="18"/>
  <c r="A38" i="2"/>
  <c r="F114" i="1" l="1"/>
  <c r="A112" i="18"/>
  <c r="A39" i="2"/>
  <c r="F115" i="1" l="1"/>
  <c r="A113" i="18"/>
  <c r="A40" i="2"/>
  <c r="F116" i="1" l="1"/>
  <c r="A114" i="18"/>
  <c r="A41" i="2"/>
  <c r="F117" i="1" l="1"/>
  <c r="A115" i="18"/>
  <c r="A42" i="2"/>
  <c r="F118" i="1" l="1"/>
  <c r="A116" i="18"/>
  <c r="A43" i="2"/>
  <c r="F119" i="1" l="1"/>
  <c r="A117" i="18"/>
  <c r="A44" i="2"/>
  <c r="F120" i="1" l="1"/>
  <c r="A118" i="18"/>
  <c r="A45" i="2"/>
  <c r="F121" i="1" l="1"/>
  <c r="A119" i="18"/>
  <c r="A46" i="2"/>
  <c r="F122" i="1" l="1"/>
  <c r="A120" i="18"/>
  <c r="A47" i="2"/>
  <c r="F123" i="1" l="1"/>
  <c r="A121" i="18"/>
  <c r="A48" i="2"/>
  <c r="F124" i="1" l="1"/>
  <c r="A122" i="18"/>
  <c r="A49" i="2"/>
  <c r="F125" i="1" l="1"/>
  <c r="A123" i="18"/>
  <c r="A50" i="2"/>
  <c r="F126" i="1" l="1"/>
  <c r="A124" i="18"/>
  <c r="A51" i="2"/>
  <c r="F127" i="1" l="1"/>
  <c r="A125" i="18"/>
  <c r="A52" i="2"/>
  <c r="F128" i="1" l="1"/>
  <c r="A126" i="18"/>
  <c r="A53" i="2"/>
  <c r="F129" i="1" l="1"/>
  <c r="A127" i="18"/>
  <c r="A54" i="2"/>
  <c r="F130" i="1" l="1"/>
  <c r="A128" i="18"/>
  <c r="A55" i="2"/>
  <c r="F131" i="1" l="1"/>
  <c r="A129" i="18"/>
  <c r="A56" i="2"/>
  <c r="F132" i="1" l="1"/>
  <c r="A130" i="18"/>
  <c r="A57" i="2"/>
  <c r="F133" i="1" l="1"/>
  <c r="A131" i="18"/>
  <c r="A58" i="2"/>
  <c r="F134" i="1" l="1"/>
  <c r="A132" i="18"/>
  <c r="A59" i="2"/>
  <c r="F135" i="1" l="1"/>
  <c r="A133" i="18"/>
  <c r="A60" i="2"/>
  <c r="F136" i="1" l="1"/>
  <c r="A134" i="18"/>
  <c r="A61" i="2"/>
  <c r="F137" i="1" l="1"/>
  <c r="A135" i="18"/>
  <c r="A62" i="2"/>
  <c r="F138" i="1" l="1"/>
  <c r="A136" i="18"/>
  <c r="A63" i="2"/>
  <c r="F139" i="1" l="1"/>
  <c r="A137" i="18"/>
  <c r="A64" i="2"/>
  <c r="F140" i="1" l="1"/>
  <c r="A138" i="18"/>
  <c r="A65" i="2"/>
  <c r="F141" i="1" l="1"/>
  <c r="A139" i="18"/>
  <c r="A66" i="2"/>
  <c r="F142" i="1" l="1"/>
  <c r="A140" i="18"/>
  <c r="A67" i="2"/>
  <c r="F143" i="1" l="1"/>
  <c r="A141" i="18"/>
  <c r="A68" i="2"/>
  <c r="F144" i="1" l="1"/>
  <c r="A142" i="18"/>
  <c r="A69" i="2"/>
  <c r="F145" i="1" l="1"/>
  <c r="A143" i="18"/>
  <c r="A70" i="2"/>
  <c r="F146" i="1" l="1"/>
  <c r="A144" i="18"/>
  <c r="A71" i="2"/>
  <c r="F147" i="1" l="1"/>
  <c r="A145" i="18"/>
  <c r="A72" i="2"/>
  <c r="F148" i="1" l="1"/>
  <c r="A146" i="18"/>
  <c r="A73" i="2"/>
  <c r="F149" i="1" l="1"/>
  <c r="A147" i="18"/>
  <c r="A74" i="2"/>
  <c r="F150" i="1" l="1"/>
  <c r="A148" i="18"/>
  <c r="A75" i="2"/>
  <c r="F151" i="1" l="1"/>
  <c r="A149" i="18"/>
  <c r="A76" i="2"/>
  <c r="F152" i="1" l="1"/>
  <c r="A150" i="18"/>
  <c r="A77" i="2"/>
  <c r="F153" i="1" l="1"/>
  <c r="A151" i="18"/>
  <c r="A78" i="2"/>
  <c r="F154" i="1" l="1"/>
  <c r="A152" i="18"/>
  <c r="A79" i="2"/>
  <c r="F155" i="1" l="1"/>
  <c r="A153" i="18"/>
  <c r="A80" i="2"/>
  <c r="F156" i="1" l="1"/>
  <c r="A154" i="18"/>
  <c r="A81" i="2"/>
  <c r="F157" i="1" l="1"/>
  <c r="A155" i="18"/>
  <c r="A82" i="2"/>
  <c r="F158" i="1" l="1"/>
  <c r="A156" i="18"/>
  <c r="A83" i="2"/>
  <c r="F159" i="1" l="1"/>
  <c r="A157" i="18"/>
  <c r="A84" i="2"/>
  <c r="F160" i="1" l="1"/>
  <c r="A158" i="18"/>
  <c r="A85" i="2"/>
  <c r="F161" i="1" l="1"/>
  <c r="A159" i="18"/>
  <c r="A86" i="2"/>
  <c r="F162" i="1" l="1"/>
  <c r="A160" i="18"/>
  <c r="A87" i="2"/>
  <c r="F163" i="1" l="1"/>
  <c r="A161" i="18"/>
  <c r="A88" i="2"/>
  <c r="F164" i="1" l="1"/>
  <c r="A162" i="18"/>
  <c r="A89" i="2"/>
  <c r="F165" i="1" l="1"/>
  <c r="A163" i="18"/>
  <c r="A90" i="2"/>
  <c r="F166" i="1" l="1"/>
  <c r="A164" i="18"/>
  <c r="A91" i="2"/>
  <c r="F167" i="1" l="1"/>
  <c r="A165" i="18"/>
  <c r="A92" i="2"/>
  <c r="F168" i="1" l="1"/>
  <c r="A166" i="18"/>
  <c r="A93" i="2"/>
  <c r="F169" i="1" l="1"/>
  <c r="A167" i="18"/>
  <c r="A94" i="2"/>
  <c r="F170" i="1" l="1"/>
  <c r="A168" i="18"/>
  <c r="A95" i="2"/>
  <c r="F171" i="1" l="1"/>
  <c r="A169" i="18"/>
  <c r="A96" i="2"/>
  <c r="F172" i="1" l="1"/>
  <c r="A170" i="18"/>
  <c r="A97" i="2"/>
  <c r="F173" i="1" l="1"/>
  <c r="A171" i="18"/>
  <c r="A98" i="2"/>
  <c r="F175" i="1" l="1"/>
  <c r="A172" i="18"/>
  <c r="A99" i="2"/>
  <c r="F176" i="1" l="1"/>
  <c r="A173" i="18"/>
  <c r="A100" i="2"/>
  <c r="F177" i="1" l="1"/>
  <c r="A174" i="18"/>
  <c r="A101" i="2"/>
  <c r="F178" i="1" l="1"/>
  <c r="A175" i="18"/>
  <c r="A102" i="2"/>
  <c r="F179" i="1" l="1"/>
  <c r="A176" i="18"/>
  <c r="A103" i="2"/>
  <c r="F180" i="1" l="1"/>
  <c r="A177" i="18"/>
  <c r="A104" i="2"/>
  <c r="F181" i="1" l="1"/>
  <c r="A178" i="18"/>
  <c r="A105" i="2"/>
  <c r="F182" i="1" l="1"/>
  <c r="A179" i="18"/>
  <c r="A106" i="2"/>
  <c r="F183" i="1" l="1"/>
  <c r="A180" i="18"/>
  <c r="A107" i="2"/>
  <c r="F184" i="1" l="1"/>
  <c r="A181" i="18"/>
  <c r="A108" i="2"/>
  <c r="F185" i="1" l="1"/>
  <c r="A182" i="18"/>
  <c r="A109" i="2"/>
  <c r="F186" i="1" l="1"/>
  <c r="A183" i="18"/>
  <c r="A110" i="2"/>
  <c r="F187" i="1" l="1"/>
  <c r="A184" i="18"/>
  <c r="A111" i="2"/>
  <c r="F188" i="1" l="1"/>
  <c r="A185" i="18"/>
  <c r="A112" i="2"/>
  <c r="F189" i="1" l="1"/>
  <c r="A186" i="18"/>
  <c r="A113" i="2"/>
  <c r="F190" i="1" l="1"/>
  <c r="A187" i="18"/>
  <c r="A114" i="2"/>
  <c r="F191" i="1" l="1"/>
  <c r="A188" i="18"/>
  <c r="A115" i="2"/>
  <c r="F192" i="1" l="1"/>
  <c r="A189" i="18"/>
  <c r="A116" i="2"/>
  <c r="F193" i="1" l="1"/>
  <c r="A190" i="18"/>
  <c r="A117" i="2"/>
  <c r="F194" i="1" l="1"/>
  <c r="A191" i="18"/>
  <c r="A118" i="2"/>
  <c r="F195" i="1" l="1"/>
  <c r="A192" i="18"/>
  <c r="A119" i="2"/>
  <c r="F196" i="1" l="1"/>
  <c r="A193" i="18"/>
  <c r="A120" i="2"/>
  <c r="F197" i="1" l="1"/>
  <c r="A194" i="18"/>
  <c r="A121" i="2"/>
  <c r="F198" i="1" l="1"/>
  <c r="A195" i="18"/>
  <c r="A122" i="2"/>
  <c r="F199" i="1" l="1"/>
  <c r="A196" i="18"/>
  <c r="A123" i="2"/>
  <c r="F200" i="1" l="1"/>
  <c r="A197" i="18"/>
  <c r="A124" i="2"/>
  <c r="F201" i="1" l="1"/>
  <c r="A198" i="18"/>
  <c r="A125" i="2"/>
  <c r="F202" i="1" l="1"/>
  <c r="A199" i="18"/>
  <c r="A126" i="2"/>
  <c r="F203" i="1" l="1"/>
  <c r="A200" i="18"/>
  <c r="A127" i="2"/>
  <c r="F204" i="1" l="1"/>
  <c r="A201" i="18"/>
  <c r="A128" i="2"/>
  <c r="F205" i="1" l="1"/>
  <c r="A202" i="18"/>
  <c r="A129" i="2"/>
  <c r="F206" i="1" l="1"/>
  <c r="A203" i="18"/>
  <c r="A130" i="2"/>
  <c r="F207" i="1" l="1"/>
  <c r="A204" i="18"/>
  <c r="A131" i="2"/>
  <c r="F208" i="1" l="1"/>
  <c r="A205" i="18"/>
  <c r="A132" i="2"/>
  <c r="F209" i="1" l="1"/>
  <c r="A206" i="18"/>
  <c r="A133" i="2"/>
  <c r="F210" i="1" l="1"/>
  <c r="A207" i="18"/>
  <c r="A134" i="2"/>
  <c r="F211" i="1" l="1"/>
  <c r="A208" i="18"/>
  <c r="A135" i="2"/>
  <c r="F212" i="1" l="1"/>
  <c r="A209" i="18"/>
  <c r="A136" i="2"/>
  <c r="F213" i="1" l="1"/>
  <c r="A210" i="18"/>
  <c r="A137" i="2"/>
  <c r="F214" i="1" l="1"/>
  <c r="A211" i="18"/>
  <c r="A138" i="2"/>
  <c r="F215" i="1" l="1"/>
  <c r="A212" i="18"/>
  <c r="A139" i="2"/>
  <c r="F216" i="1" l="1"/>
  <c r="A213" i="18"/>
  <c r="A140" i="2"/>
  <c r="F217" i="1" l="1"/>
  <c r="A214" i="18"/>
  <c r="A141" i="2"/>
  <c r="F218" i="1" l="1"/>
  <c r="A215" i="18"/>
  <c r="A142" i="2"/>
  <c r="F219" i="1" l="1"/>
  <c r="A216" i="18"/>
  <c r="A143" i="2"/>
  <c r="F220" i="1" l="1"/>
  <c r="A217" i="18"/>
  <c r="A144" i="2"/>
  <c r="F221" i="1" l="1"/>
  <c r="A218" i="18"/>
  <c r="A145" i="2"/>
  <c r="F222" i="1" l="1"/>
  <c r="A219" i="18"/>
  <c r="A146" i="2"/>
  <c r="F223" i="1" l="1"/>
  <c r="A220" i="18"/>
  <c r="A147" i="2"/>
  <c r="F224" i="1" l="1"/>
  <c r="A221" i="18"/>
  <c r="A148" i="2"/>
  <c r="A222" i="18" l="1"/>
  <c r="A149" i="2"/>
  <c r="A223" i="18" l="1"/>
  <c r="A150" i="2"/>
  <c r="A224" i="18" l="1"/>
  <c r="A151" i="2"/>
  <c r="A225" i="18" l="1"/>
  <c r="A152" i="2"/>
  <c r="A226" i="18" l="1"/>
  <c r="A153" i="2"/>
  <c r="A227" i="18" l="1"/>
  <c r="A154" i="2"/>
  <c r="A228" i="18" l="1"/>
  <c r="A155" i="2"/>
  <c r="A229" i="18" l="1"/>
  <c r="A156" i="2"/>
  <c r="A230" i="18" l="1"/>
  <c r="A157" i="2"/>
  <c r="A231" i="18" l="1"/>
  <c r="A158" i="2"/>
  <c r="A232" i="18" l="1"/>
  <c r="A159" i="2"/>
  <c r="A233" i="18" l="1"/>
  <c r="A160" i="2"/>
  <c r="A234" i="18" l="1"/>
  <c r="A161" i="2"/>
  <c r="A235" i="18" l="1"/>
  <c r="A162" i="2"/>
  <c r="A236" i="18" l="1"/>
  <c r="A163" i="2"/>
  <c r="A237" i="18" l="1"/>
  <c r="A164" i="2"/>
  <c r="A238" i="18" l="1"/>
  <c r="A165" i="2"/>
  <c r="A239" i="18" l="1"/>
  <c r="A166" i="2"/>
  <c r="A240" i="18" l="1"/>
  <c r="A167" i="2"/>
  <c r="A241" i="18" l="1"/>
  <c r="A168" i="2"/>
  <c r="A242" i="18" l="1"/>
  <c r="A169" i="2"/>
  <c r="A243" i="18" l="1"/>
  <c r="A170" i="2"/>
  <c r="A244" i="18" l="1"/>
  <c r="A171" i="2"/>
  <c r="A245" i="18" l="1"/>
  <c r="A172" i="2"/>
  <c r="A246" i="18" l="1"/>
  <c r="A173" i="2"/>
  <c r="A247" i="18" l="1"/>
  <c r="A174" i="2"/>
  <c r="A248" i="18" l="1"/>
  <c r="A175" i="2"/>
  <c r="A249" i="18" l="1"/>
  <c r="A176" i="2"/>
  <c r="A250" i="18" l="1"/>
  <c r="A177" i="2"/>
  <c r="A251" i="18" l="1"/>
  <c r="A178" i="2"/>
  <c r="A252" i="18" l="1"/>
  <c r="A179" i="2"/>
  <c r="A253" i="18" l="1"/>
  <c r="A180" i="2"/>
  <c r="A254" i="18" l="1"/>
  <c r="A181" i="2"/>
  <c r="A255" i="18" l="1"/>
  <c r="A182" i="2"/>
  <c r="A256" i="18" l="1"/>
  <c r="A183" i="2"/>
  <c r="A257" i="18" l="1"/>
  <c r="A184" i="2"/>
  <c r="A258" i="18" l="1"/>
  <c r="A185" i="2"/>
  <c r="A259" i="18" l="1"/>
  <c r="A186" i="2"/>
  <c r="A260" i="18" l="1"/>
  <c r="A187" i="2"/>
  <c r="A261" i="18" l="1"/>
  <c r="A188" i="2"/>
  <c r="A262" i="18" l="1"/>
  <c r="A189" i="2"/>
  <c r="A263" i="18" l="1"/>
  <c r="A190" i="2"/>
  <c r="A264" i="18" l="1"/>
  <c r="A191" i="2"/>
  <c r="A265" i="18" l="1"/>
  <c r="A192" i="2"/>
  <c r="A266" i="18" l="1"/>
  <c r="A193" i="2"/>
  <c r="A267" i="18" l="1"/>
  <c r="A194" i="2"/>
  <c r="A268" i="18" l="1"/>
  <c r="A195" i="2"/>
  <c r="A269" i="18" l="1"/>
  <c r="A196" i="2"/>
  <c r="A270" i="18" l="1"/>
  <c r="A197" i="2"/>
  <c r="A271" i="18" l="1"/>
  <c r="A198" i="2"/>
  <c r="A272" i="18" l="1"/>
  <c r="A199" i="2"/>
  <c r="A273" i="18" l="1"/>
  <c r="A200" i="2"/>
  <c r="A274" i="18" l="1"/>
  <c r="A201" i="2"/>
  <c r="A275" i="18" l="1"/>
  <c r="A202" i="2"/>
  <c r="A276" i="18" l="1"/>
  <c r="A203" i="2"/>
  <c r="A277" i="18" l="1"/>
  <c r="A204" i="2"/>
  <c r="A278" i="18" l="1"/>
  <c r="A205" i="2"/>
  <c r="A279" i="18" l="1"/>
  <c r="A206" i="2"/>
  <c r="A280" i="18" l="1"/>
  <c r="A207" i="2"/>
  <c r="A281" i="18" l="1"/>
  <c r="A208" i="2"/>
  <c r="A282" i="18" l="1"/>
  <c r="A209" i="2"/>
  <c r="A283" i="18" l="1"/>
  <c r="A210" i="2"/>
  <c r="A284" i="18" l="1"/>
  <c r="A211" i="2"/>
  <c r="A285" i="18" l="1"/>
  <c r="A212" i="2"/>
  <c r="A286" i="18" l="1"/>
  <c r="A213" i="2"/>
  <c r="A287" i="18" l="1"/>
  <c r="A214" i="2"/>
  <c r="A288" i="18" l="1"/>
  <c r="A215" i="2"/>
  <c r="A289" i="18" l="1"/>
  <c r="A216" i="2"/>
  <c r="A290" i="18" l="1"/>
  <c r="A217" i="2"/>
  <c r="A291" i="18" l="1"/>
  <c r="A218" i="2"/>
  <c r="A292" i="18" l="1"/>
  <c r="A219" i="2"/>
  <c r="A293" i="18" l="1"/>
  <c r="A220" i="2"/>
  <c r="A294" i="18" l="1"/>
  <c r="A221" i="2"/>
  <c r="A295" i="18" l="1"/>
  <c r="A222" i="2"/>
  <c r="A296" i="18" l="1"/>
  <c r="A223" i="2"/>
  <c r="A297" i="18" l="1"/>
  <c r="A224" i="2"/>
  <c r="A298" i="18" l="1"/>
  <c r="A225" i="2"/>
  <c r="A299" i="18" l="1"/>
  <c r="A226" i="2"/>
  <c r="A300" i="18" l="1"/>
  <c r="A227" i="2"/>
  <c r="A301" i="18" l="1"/>
  <c r="A228" i="2"/>
  <c r="A302" i="18" l="1"/>
  <c r="A229" i="2"/>
  <c r="A303" i="18" l="1"/>
  <c r="A230" i="2"/>
  <c r="A304" i="18" l="1"/>
  <c r="A231" i="2"/>
  <c r="A305" i="18" l="1"/>
  <c r="A232" i="2"/>
  <c r="A306" i="18" l="1"/>
  <c r="A233" i="2"/>
  <c r="A307" i="18" l="1"/>
  <c r="A234" i="2"/>
  <c r="A308" i="18" l="1"/>
  <c r="A235" i="2"/>
  <c r="A309" i="18" l="1"/>
  <c r="A236" i="2"/>
  <c r="A310" i="18" l="1"/>
  <c r="A237" i="2"/>
  <c r="A311" i="18" l="1"/>
  <c r="A238" i="2"/>
  <c r="A312" i="18" l="1"/>
  <c r="A239" i="2"/>
  <c r="A313" i="18" l="1"/>
  <c r="A240" i="2"/>
  <c r="A314" i="18" l="1"/>
  <c r="A241" i="2"/>
  <c r="A315" i="18" l="1"/>
  <c r="A242" i="2"/>
  <c r="A316" i="18" l="1"/>
  <c r="A243" i="2"/>
  <c r="A317" i="18" l="1"/>
  <c r="A244" i="2"/>
  <c r="A318" i="18" l="1"/>
  <c r="A245" i="2"/>
  <c r="A319" i="18" l="1"/>
  <c r="A246" i="2"/>
  <c r="A320" i="18" l="1"/>
  <c r="A247" i="2"/>
  <c r="F358" i="1" l="1"/>
  <c r="A321" i="18"/>
  <c r="A248" i="2"/>
  <c r="F360" i="1" l="1"/>
  <c r="A322" i="18"/>
  <c r="A249" i="2"/>
  <c r="F361" i="1" l="1"/>
  <c r="A323" i="18"/>
  <c r="A250" i="2"/>
  <c r="F362" i="1" l="1"/>
  <c r="A324" i="18"/>
  <c r="A251" i="2"/>
  <c r="F363" i="1" l="1"/>
  <c r="A325" i="18"/>
  <c r="A252" i="2"/>
  <c r="F364" i="1" l="1"/>
  <c r="A326" i="18"/>
  <c r="A253" i="2"/>
  <c r="F365" i="1" l="1"/>
  <c r="A327" i="18"/>
  <c r="A254" i="2"/>
  <c r="F366" i="1" l="1"/>
  <c r="A328" i="18"/>
  <c r="A255" i="2"/>
  <c r="F367" i="1" l="1"/>
  <c r="A329" i="18"/>
  <c r="A256" i="2"/>
  <c r="F368" i="1" l="1"/>
  <c r="A330" i="18"/>
  <c r="A257" i="2"/>
  <c r="F369" i="1" l="1"/>
  <c r="A331" i="18"/>
  <c r="A258" i="2"/>
  <c r="F371" i="1" l="1"/>
  <c r="A332" i="18"/>
  <c r="A259" i="2"/>
  <c r="F372" i="1" l="1"/>
  <c r="A333" i="18"/>
  <c r="A260" i="2"/>
  <c r="F373" i="1" l="1"/>
  <c r="A334" i="18"/>
  <c r="A261" i="2"/>
  <c r="F374" i="1" l="1"/>
  <c r="A335" i="18"/>
  <c r="A262" i="2"/>
  <c r="F375" i="1" l="1"/>
  <c r="A336" i="18"/>
  <c r="A263" i="2"/>
  <c r="F376" i="1" l="1"/>
  <c r="A337" i="18"/>
  <c r="A264" i="2"/>
  <c r="F377" i="1" l="1"/>
  <c r="A338" i="18"/>
  <c r="A265" i="2"/>
  <c r="F378" i="1" l="1"/>
  <c r="A339" i="18"/>
  <c r="A266" i="2"/>
  <c r="F379" i="1" l="1"/>
  <c r="A340" i="18"/>
  <c r="A267" i="2"/>
  <c r="F380" i="1" l="1"/>
  <c r="A341" i="18"/>
  <c r="A268" i="2"/>
  <c r="F381" i="1" l="1"/>
  <c r="A342" i="18"/>
  <c r="A269" i="2"/>
  <c r="F382" i="1" l="1"/>
  <c r="A343" i="18"/>
  <c r="A270" i="2"/>
  <c r="F383" i="1" l="1"/>
  <c r="A344" i="18"/>
  <c r="A271" i="2"/>
  <c r="F384" i="1" l="1"/>
  <c r="A345" i="18"/>
  <c r="A272" i="2"/>
  <c r="F385" i="1" l="1"/>
  <c r="A346" i="18"/>
  <c r="A273" i="2"/>
  <c r="F386" i="1" l="1"/>
  <c r="A347" i="18"/>
  <c r="A274" i="2"/>
  <c r="F387" i="1" l="1"/>
  <c r="A348" i="18"/>
  <c r="A275" i="2"/>
  <c r="F388" i="1" l="1"/>
  <c r="A349" i="18"/>
  <c r="A276" i="2"/>
  <c r="F389" i="1" l="1"/>
  <c r="A350" i="18"/>
  <c r="A277" i="2"/>
  <c r="F390" i="1" l="1"/>
  <c r="A351" i="18"/>
  <c r="A278" i="2"/>
  <c r="F391" i="1" l="1"/>
  <c r="A352" i="18"/>
  <c r="A279" i="2"/>
  <c r="F392" i="1" l="1"/>
  <c r="A353" i="18"/>
  <c r="A280" i="2"/>
  <c r="F393" i="1" l="1"/>
  <c r="A354" i="18"/>
  <c r="A281" i="2"/>
  <c r="F394" i="1" l="1"/>
  <c r="A355" i="18"/>
  <c r="A282" i="2"/>
  <c r="F395" i="1" l="1"/>
  <c r="A356" i="18"/>
  <c r="A283" i="2"/>
  <c r="F396" i="1" l="1"/>
  <c r="A357" i="18"/>
  <c r="A284" i="2"/>
  <c r="F397" i="1" l="1"/>
  <c r="A358" i="18"/>
  <c r="A285" i="2"/>
  <c r="F398" i="1" l="1"/>
  <c r="A359" i="18"/>
  <c r="A286" i="2"/>
  <c r="F399" i="1" l="1"/>
  <c r="A360" i="18"/>
  <c r="A287" i="2"/>
  <c r="F400" i="1" l="1"/>
  <c r="A361" i="18"/>
  <c r="A288" i="2"/>
  <c r="F401" i="1" l="1"/>
  <c r="A362" i="18"/>
  <c r="A289" i="2"/>
  <c r="F402" i="1" l="1"/>
  <c r="A363" i="18"/>
  <c r="A290" i="2"/>
  <c r="F403" i="1" l="1"/>
  <c r="A364" i="18"/>
  <c r="A291" i="2"/>
  <c r="F404" i="1" l="1"/>
  <c r="A365" i="18"/>
  <c r="A292" i="2"/>
  <c r="F406" i="1" l="1"/>
  <c r="A366" i="18"/>
  <c r="A293" i="2"/>
  <c r="F407" i="1" l="1"/>
  <c r="A367" i="18"/>
  <c r="A294" i="2"/>
  <c r="F408" i="1" l="1"/>
  <c r="A368" i="18"/>
  <c r="A295" i="2"/>
  <c r="F409" i="1" l="1"/>
  <c r="A369" i="18"/>
  <c r="A296" i="2"/>
  <c r="F410" i="1" l="1"/>
  <c r="A370" i="18"/>
  <c r="A297" i="2"/>
  <c r="F411" i="1" l="1"/>
  <c r="A371" i="18"/>
  <c r="A298" i="2"/>
  <c r="F412" i="1" l="1"/>
  <c r="A372" i="18"/>
  <c r="A299" i="2"/>
  <c r="F413" i="1" l="1"/>
  <c r="A373" i="18"/>
  <c r="A300" i="2"/>
  <c r="F414" i="1" l="1"/>
  <c r="A374" i="18"/>
  <c r="A301" i="2"/>
  <c r="F415" i="1" l="1"/>
  <c r="A375" i="18"/>
  <c r="A302" i="2"/>
  <c r="F416" i="1" l="1"/>
  <c r="A376" i="18"/>
  <c r="A303" i="2"/>
  <c r="F417" i="1" l="1"/>
  <c r="A377" i="18"/>
  <c r="A304" i="2"/>
  <c r="F418" i="1" l="1"/>
  <c r="A378" i="18"/>
  <c r="A305" i="2"/>
  <c r="F419" i="1" l="1"/>
  <c r="A379" i="18"/>
  <c r="A306" i="2"/>
  <c r="F420" i="1" l="1"/>
  <c r="A380" i="18"/>
  <c r="A307" i="2"/>
  <c r="A381" i="18" l="1"/>
  <c r="A308" i="2"/>
  <c r="F423" i="1" l="1"/>
  <c r="A382" i="18"/>
  <c r="A309" i="2"/>
  <c r="F424" i="1" l="1"/>
  <c r="A383" i="18"/>
  <c r="A310" i="2"/>
  <c r="F425" i="1" l="1"/>
  <c r="A384" i="18"/>
  <c r="A311" i="2"/>
  <c r="F426" i="1" l="1"/>
  <c r="A385" i="18"/>
  <c r="A312" i="2"/>
  <c r="F427" i="1" l="1"/>
  <c r="A386" i="18"/>
  <c r="A313" i="2"/>
  <c r="F428" i="1" l="1"/>
  <c r="A387" i="18"/>
  <c r="A314" i="2"/>
  <c r="F429" i="1" l="1"/>
  <c r="A388" i="18"/>
  <c r="A315" i="2"/>
  <c r="F431" i="1" l="1"/>
  <c r="A389" i="18"/>
  <c r="A316" i="2"/>
  <c r="F432" i="1" l="1"/>
  <c r="A390" i="18"/>
  <c r="A317" i="2"/>
  <c r="F433" i="1" l="1"/>
  <c r="A391" i="18"/>
  <c r="A318" i="2"/>
  <c r="F434" i="1" l="1"/>
  <c r="A392" i="18"/>
  <c r="A319" i="2"/>
  <c r="F435" i="1" l="1"/>
  <c r="A393" i="18"/>
  <c r="A320" i="2"/>
  <c r="F436" i="1" l="1"/>
  <c r="A394" i="18"/>
  <c r="A321" i="2"/>
  <c r="F437" i="1" l="1"/>
  <c r="A395" i="18"/>
  <c r="A322" i="2"/>
  <c r="F438" i="1" l="1"/>
  <c r="A396" i="18"/>
  <c r="A323" i="2"/>
  <c r="F439" i="1" l="1"/>
  <c r="A397" i="18"/>
  <c r="A324" i="2"/>
  <c r="F440" i="1" l="1"/>
  <c r="A398" i="18"/>
  <c r="A325" i="2"/>
  <c r="F441" i="1" l="1"/>
  <c r="A399" i="18"/>
  <c r="A326" i="2"/>
  <c r="F442" i="1" l="1"/>
  <c r="A400" i="18"/>
  <c r="A327" i="2"/>
  <c r="F443" i="1" l="1"/>
  <c r="A401" i="18"/>
  <c r="A328" i="2"/>
  <c r="F444" i="1" l="1"/>
  <c r="A402" i="18"/>
  <c r="A329" i="2"/>
  <c r="F445" i="1" l="1"/>
  <c r="A403" i="18"/>
  <c r="A330" i="2"/>
  <c r="F446" i="1" l="1"/>
  <c r="A404" i="18"/>
  <c r="A331" i="2"/>
  <c r="F447" i="1" l="1"/>
  <c r="A405" i="18"/>
  <c r="A332" i="2"/>
  <c r="F448" i="1" l="1"/>
  <c r="A406" i="18"/>
  <c r="A333" i="2"/>
  <c r="F449" i="1" l="1"/>
  <c r="A407" i="18"/>
  <c r="A334" i="2"/>
  <c r="F450" i="1" l="1"/>
  <c r="A408" i="18"/>
  <c r="A335" i="2"/>
  <c r="F451" i="1" l="1"/>
  <c r="A409" i="18"/>
  <c r="A336" i="2"/>
  <c r="F452" i="1" l="1"/>
  <c r="A410" i="18"/>
  <c r="A337" i="2"/>
  <c r="F453" i="1" l="1"/>
  <c r="A411" i="18"/>
  <c r="A338" i="2"/>
  <c r="F454" i="1" l="1"/>
  <c r="A412" i="18"/>
  <c r="A339" i="2"/>
  <c r="F455" i="1" l="1"/>
  <c r="A413" i="18"/>
  <c r="A340" i="2"/>
  <c r="F456" i="1" l="1"/>
  <c r="A414" i="18"/>
  <c r="A341" i="2"/>
  <c r="F457" i="1" l="1"/>
  <c r="A415" i="18"/>
  <c r="A342" i="2"/>
  <c r="F458" i="1" l="1"/>
  <c r="A416" i="18"/>
  <c r="A343" i="2"/>
  <c r="F459" i="1" l="1"/>
  <c r="A417" i="18"/>
  <c r="A344" i="2"/>
  <c r="F460" i="1" l="1"/>
  <c r="A418" i="18"/>
  <c r="A345" i="2"/>
  <c r="F461" i="1" l="1"/>
  <c r="A419" i="18"/>
  <c r="A346" i="2"/>
  <c r="F462" i="1" l="1"/>
  <c r="A420" i="18"/>
  <c r="A347" i="2"/>
  <c r="F463" i="1" l="1"/>
  <c r="A421" i="18"/>
  <c r="A348" i="2"/>
  <c r="F464" i="1" l="1"/>
  <c r="A422" i="18"/>
  <c r="A349" i="2"/>
  <c r="F465" i="1" l="1"/>
  <c r="A423" i="18"/>
  <c r="A350" i="2"/>
  <c r="F466" i="1" l="1"/>
  <c r="A424" i="18"/>
  <c r="A351" i="2"/>
  <c r="F467" i="1" l="1"/>
  <c r="A425" i="18"/>
  <c r="A352" i="2"/>
  <c r="F468" i="1" l="1"/>
  <c r="A426" i="18"/>
  <c r="A353" i="2"/>
  <c r="F469" i="1" l="1"/>
  <c r="A427" i="18"/>
  <c r="A354" i="2"/>
  <c r="F470" i="1" l="1"/>
  <c r="A428" i="18"/>
  <c r="A355" i="2"/>
  <c r="F471" i="1" l="1"/>
  <c r="A429" i="18"/>
  <c r="A356" i="2"/>
  <c r="F472" i="1" l="1"/>
  <c r="A430" i="18"/>
  <c r="A357" i="2"/>
  <c r="F473" i="1" l="1"/>
  <c r="A431" i="18"/>
  <c r="A358" i="2"/>
  <c r="F474" i="1" l="1"/>
  <c r="A432" i="18"/>
  <c r="A359" i="2"/>
  <c r="F475" i="1" l="1"/>
  <c r="A433" i="18"/>
  <c r="A360" i="2"/>
  <c r="F476" i="1" l="1"/>
  <c r="A434" i="18"/>
  <c r="A361" i="2"/>
  <c r="F477" i="1" l="1"/>
  <c r="A435" i="18"/>
  <c r="A362" i="2"/>
  <c r="F478" i="1" l="1"/>
  <c r="A436" i="18"/>
  <c r="A363" i="2"/>
  <c r="F479" i="1" l="1"/>
  <c r="A437" i="18"/>
  <c r="A364" i="2"/>
  <c r="F480" i="1" l="1"/>
  <c r="A438" i="18"/>
  <c r="A365" i="2"/>
  <c r="F481" i="1" l="1"/>
  <c r="A439" i="18"/>
  <c r="A366" i="2"/>
  <c r="F482" i="1" l="1"/>
  <c r="A440" i="18"/>
  <c r="A367" i="2"/>
  <c r="F483" i="1" l="1"/>
  <c r="A441" i="18"/>
  <c r="A368" i="2"/>
  <c r="F484" i="1" l="1"/>
  <c r="A442" i="18"/>
  <c r="A369" i="2"/>
  <c r="F485" i="1" l="1"/>
  <c r="A443" i="18"/>
  <c r="A370" i="2"/>
  <c r="F486" i="1" l="1"/>
  <c r="A444" i="18"/>
  <c r="A371" i="2"/>
  <c r="F487" i="1" l="1"/>
  <c r="A445" i="18"/>
  <c r="A372" i="2"/>
  <c r="F488" i="1" l="1"/>
  <c r="A446" i="18"/>
  <c r="A373" i="2"/>
  <c r="F489" i="1" l="1"/>
  <c r="A447" i="18"/>
  <c r="A374" i="2"/>
  <c r="F490" i="1" l="1"/>
  <c r="A448" i="18"/>
  <c r="A375" i="2"/>
  <c r="F491" i="1" l="1"/>
  <c r="A449" i="18"/>
  <c r="A376" i="2"/>
  <c r="F492" i="1" l="1"/>
  <c r="A450" i="18"/>
  <c r="A377" i="2"/>
  <c r="F493" i="1" l="1"/>
  <c r="A451" i="18"/>
  <c r="A378" i="2"/>
  <c r="F494" i="1" l="1"/>
  <c r="A452" i="18"/>
  <c r="A379" i="2"/>
  <c r="F495" i="1" l="1"/>
  <c r="A453" i="18"/>
  <c r="A380" i="2"/>
  <c r="F496" i="1" l="1"/>
  <c r="A454" i="18"/>
  <c r="A381" i="2"/>
  <c r="F497" i="1" l="1"/>
  <c r="A455" i="18"/>
  <c r="A382" i="2"/>
  <c r="F498" i="1" l="1"/>
  <c r="A456" i="18"/>
  <c r="A383" i="2"/>
  <c r="F499" i="1" l="1"/>
  <c r="A457" i="18"/>
  <c r="A384" i="2"/>
  <c r="F500" i="1" l="1"/>
  <c r="A458" i="18"/>
  <c r="A385" i="2"/>
  <c r="F501" i="1" l="1"/>
  <c r="A459" i="18"/>
  <c r="A386" i="2"/>
  <c r="F502" i="1" l="1"/>
  <c r="A460" i="18"/>
  <c r="A387" i="2"/>
  <c r="F503" i="1" l="1"/>
  <c r="A461" i="18"/>
  <c r="A388" i="2"/>
  <c r="F504" i="1" l="1"/>
  <c r="A462" i="18"/>
  <c r="A389" i="2"/>
  <c r="F505" i="1" l="1"/>
  <c r="A463" i="18"/>
  <c r="A390" i="2"/>
  <c r="A464" i="18" l="1"/>
  <c r="A391" i="2"/>
  <c r="F508" i="1" l="1"/>
  <c r="A465" i="18"/>
  <c r="A392" i="2"/>
  <c r="F509" i="1" l="1"/>
  <c r="A466" i="18"/>
  <c r="A393" i="2"/>
  <c r="F510" i="1" l="1"/>
  <c r="A467" i="18"/>
  <c r="A394" i="2"/>
  <c r="F511" i="1" l="1"/>
  <c r="A468" i="18"/>
  <c r="A395" i="2"/>
  <c r="F512" i="1" l="1"/>
  <c r="A469" i="18"/>
  <c r="A396" i="2"/>
  <c r="F513" i="1" l="1"/>
  <c r="A470" i="18"/>
  <c r="A397" i="2"/>
  <c r="F514" i="1" l="1"/>
  <c r="A471" i="18"/>
  <c r="A398" i="2"/>
  <c r="F515" i="1" l="1"/>
  <c r="A472" i="18"/>
  <c r="A399" i="2"/>
  <c r="F516" i="1" l="1"/>
  <c r="A473" i="18"/>
  <c r="A400" i="2"/>
  <c r="F517" i="1" l="1"/>
  <c r="A474" i="18"/>
  <c r="A401" i="2"/>
  <c r="F518" i="1" l="1"/>
  <c r="A475" i="18"/>
  <c r="A402" i="2"/>
  <c r="F519" i="1" l="1"/>
  <c r="A476" i="18"/>
  <c r="A403" i="2"/>
  <c r="F520" i="1" l="1"/>
  <c r="A477" i="18"/>
  <c r="A404" i="2"/>
  <c r="F521" i="1" l="1"/>
  <c r="A478" i="18"/>
  <c r="A405" i="2"/>
  <c r="F522" i="1" l="1"/>
  <c r="A479" i="18"/>
  <c r="A406" i="2"/>
  <c r="F523" i="1" l="1"/>
  <c r="A480" i="18"/>
  <c r="A407" i="2"/>
  <c r="F524" i="1" l="1"/>
  <c r="A481" i="18"/>
  <c r="A408" i="2"/>
  <c r="F525" i="1" l="1"/>
  <c r="A482" i="18"/>
  <c r="A409" i="2"/>
  <c r="A483" i="18" l="1"/>
  <c r="A410" i="2"/>
  <c r="F526" i="1" l="1"/>
  <c r="A484" i="18"/>
  <c r="A411" i="2"/>
  <c r="F527" i="1" l="1"/>
  <c r="A485" i="18"/>
  <c r="A412" i="2"/>
  <c r="F528" i="1" l="1"/>
  <c r="A486" i="18"/>
  <c r="A413" i="2"/>
  <c r="F529" i="1" l="1"/>
  <c r="A487" i="18"/>
  <c r="A414" i="2"/>
  <c r="F530" i="1" l="1"/>
  <c r="A488" i="18"/>
  <c r="A415" i="2"/>
  <c r="F531" i="1" l="1"/>
  <c r="A489" i="18"/>
  <c r="A416" i="2"/>
  <c r="F532" i="1" l="1"/>
  <c r="A490" i="18"/>
  <c r="A417" i="2"/>
  <c r="F533" i="1" l="1"/>
  <c r="A491" i="18"/>
  <c r="A418" i="2"/>
  <c r="F534" i="1" l="1"/>
  <c r="A492" i="18"/>
  <c r="A419" i="2"/>
  <c r="F535" i="1" l="1"/>
  <c r="A493" i="18"/>
  <c r="A420" i="2"/>
  <c r="F536" i="1" l="1"/>
  <c r="A494" i="18"/>
  <c r="A421" i="2"/>
  <c r="F537" i="1" l="1"/>
  <c r="A495" i="18"/>
  <c r="A422" i="2"/>
  <c r="F538" i="1" l="1"/>
  <c r="A496" i="18"/>
  <c r="A423" i="2"/>
  <c r="F539" i="1" l="1"/>
  <c r="A497" i="18"/>
  <c r="A424" i="2"/>
  <c r="F540" i="1" l="1"/>
  <c r="A498" i="18"/>
  <c r="A425" i="2"/>
  <c r="F541" i="1" l="1"/>
  <c r="A499" i="18"/>
  <c r="A426" i="2"/>
  <c r="F542" i="1" l="1"/>
  <c r="A500" i="18"/>
  <c r="A427" i="2"/>
  <c r="F543" i="1" l="1"/>
  <c r="A501" i="18"/>
  <c r="A428" i="2"/>
  <c r="F544" i="1" l="1"/>
  <c r="A502" i="18"/>
  <c r="A429" i="2"/>
  <c r="F545" i="1" l="1"/>
  <c r="A503" i="18"/>
  <c r="A430" i="2"/>
  <c r="F546" i="1" l="1"/>
  <c r="A504" i="18"/>
  <c r="A431" i="2"/>
  <c r="F547" i="1" l="1"/>
  <c r="A505" i="18"/>
  <c r="A432" i="2"/>
  <c r="F548" i="1" l="1"/>
  <c r="A506" i="18"/>
  <c r="A433" i="2"/>
  <c r="F549" i="1" l="1"/>
  <c r="A507" i="18"/>
  <c r="A434" i="2"/>
  <c r="F550" i="1" l="1"/>
  <c r="A508" i="18"/>
  <c r="A435" i="2"/>
  <c r="F551" i="1" l="1"/>
  <c r="A509" i="18"/>
  <c r="A436" i="2"/>
  <c r="F552" i="1" l="1"/>
  <c r="A510" i="18"/>
  <c r="A437" i="2"/>
  <c r="F553" i="1" l="1"/>
  <c r="A511" i="18"/>
  <c r="A438" i="2"/>
  <c r="F554" i="1" l="1"/>
  <c r="A512" i="18"/>
  <c r="A439" i="2"/>
  <c r="F555" i="1" l="1"/>
  <c r="A513" i="18"/>
  <c r="A440" i="2"/>
  <c r="F556" i="1" l="1"/>
  <c r="A514" i="18"/>
  <c r="A441" i="2"/>
  <c r="F557" i="1" l="1"/>
  <c r="A515" i="18"/>
  <c r="A442" i="2"/>
  <c r="F558" i="1" l="1"/>
  <c r="A516" i="18"/>
  <c r="A443" i="2"/>
  <c r="F559" i="1" l="1"/>
  <c r="A517" i="18"/>
  <c r="A444" i="2"/>
  <c r="F560" i="1" l="1"/>
  <c r="A518" i="18"/>
  <c r="A445" i="2"/>
  <c r="F561" i="1" l="1"/>
  <c r="A519" i="18"/>
  <c r="A446" i="2"/>
  <c r="F562" i="1" l="1"/>
  <c r="A520" i="18"/>
  <c r="A447" i="2"/>
  <c r="F563" i="1" l="1"/>
  <c r="A521" i="18"/>
  <c r="A448" i="2"/>
  <c r="F564" i="1" l="1"/>
  <c r="A522" i="18"/>
  <c r="A449" i="2"/>
  <c r="F565" i="1" l="1"/>
  <c r="A523" i="18"/>
  <c r="A450" i="2"/>
  <c r="F566" i="1" l="1"/>
  <c r="A524" i="18"/>
  <c r="A451" i="2"/>
  <c r="F567" i="1" l="1"/>
  <c r="A525" i="18"/>
  <c r="A452" i="2"/>
  <c r="F568" i="1" l="1"/>
  <c r="A526" i="18"/>
  <c r="A453" i="2"/>
  <c r="F569" i="1" l="1"/>
  <c r="A527" i="18"/>
  <c r="A454" i="2"/>
  <c r="F570" i="1" l="1"/>
  <c r="A528" i="18"/>
  <c r="A455" i="2"/>
  <c r="F571" i="1" l="1"/>
  <c r="A529" i="18"/>
  <c r="A456" i="2"/>
  <c r="F572" i="1" l="1"/>
  <c r="A530" i="18"/>
  <c r="A457" i="2"/>
  <c r="F573" i="1" l="1"/>
  <c r="A531" i="18"/>
  <c r="A458" i="2"/>
  <c r="F574" i="1" l="1"/>
  <c r="A532" i="18"/>
  <c r="A459" i="2"/>
  <c r="F575" i="1" l="1"/>
  <c r="A533" i="18"/>
  <c r="A460" i="2"/>
  <c r="F576" i="1" l="1"/>
  <c r="A534" i="18"/>
  <c r="A461" i="2"/>
  <c r="F577" i="1" l="1"/>
  <c r="A535" i="18"/>
  <c r="A462" i="2"/>
  <c r="F578" i="1" l="1"/>
  <c r="A536" i="18"/>
  <c r="A463" i="2"/>
  <c r="F579" i="1" l="1"/>
  <c r="A464" i="2"/>
  <c r="F580" i="1" l="1"/>
  <c r="A465" i="2"/>
  <c r="F581" i="1" l="1"/>
  <c r="A466" i="2"/>
  <c r="F582" i="1" l="1"/>
  <c r="A467" i="2"/>
  <c r="F583" i="1" l="1"/>
  <c r="A468" i="2"/>
  <c r="F584" i="1" l="1"/>
  <c r="A469" i="2"/>
  <c r="F585" i="1" l="1"/>
  <c r="A470" i="2"/>
  <c r="F586" i="1" l="1"/>
  <c r="A471" i="2"/>
  <c r="F587" i="1" l="1"/>
  <c r="A472" i="2"/>
  <c r="F588" i="1" l="1"/>
  <c r="A473" i="2"/>
  <c r="F589" i="1" l="1"/>
  <c r="A474" i="2"/>
  <c r="F590" i="1" l="1"/>
  <c r="A475" i="2"/>
  <c r="F591" i="1" l="1"/>
  <c r="A476" i="2"/>
  <c r="F592" i="1" l="1"/>
  <c r="A477" i="2"/>
  <c r="F593" i="1" l="1"/>
  <c r="A478" i="2"/>
  <c r="F594" i="1" l="1"/>
  <c r="A479" i="2"/>
  <c r="F595" i="1" l="1"/>
  <c r="A480" i="2"/>
  <c r="F596" i="1" l="1"/>
  <c r="A481" i="2"/>
  <c r="F597" i="1" l="1"/>
  <c r="A482" i="2"/>
  <c r="F598" i="1" l="1"/>
  <c r="A483" i="2"/>
  <c r="F599" i="1" l="1"/>
  <c r="A484" i="2"/>
  <c r="F600" i="1" l="1"/>
  <c r="A485" i="2"/>
  <c r="F601" i="1" l="1"/>
  <c r="A486" i="2"/>
  <c r="F602" i="1" l="1"/>
  <c r="A487" i="2"/>
  <c r="F603" i="1" l="1"/>
  <c r="A488" i="2"/>
  <c r="F604" i="1" l="1"/>
  <c r="A489" i="2"/>
  <c r="F605" i="1" l="1"/>
  <c r="A490" i="2"/>
  <c r="F606" i="1" l="1"/>
  <c r="A491" i="2"/>
  <c r="F607" i="1" l="1"/>
  <c r="A492" i="2"/>
  <c r="F608" i="1" l="1"/>
  <c r="A493" i="2"/>
  <c r="F609" i="1" l="1"/>
  <c r="A494" i="2"/>
  <c r="F610" i="1" l="1"/>
  <c r="A495" i="2"/>
  <c r="F611" i="1" l="1"/>
  <c r="A496" i="2"/>
  <c r="F612" i="1" l="1"/>
  <c r="A497" i="2"/>
  <c r="F613" i="1" l="1"/>
  <c r="A498" i="2"/>
  <c r="F614" i="1" l="1"/>
  <c r="A499" i="2"/>
  <c r="F615" i="1" l="1"/>
  <c r="A500" i="2"/>
  <c r="F616" i="1" l="1"/>
  <c r="A501" i="2"/>
  <c r="F617" i="1" l="1"/>
  <c r="A502" i="2"/>
  <c r="F618" i="1" l="1"/>
  <c r="A503" i="2"/>
  <c r="F619" i="1" l="1"/>
  <c r="A504" i="2"/>
  <c r="F620" i="1" l="1"/>
  <c r="A505" i="2"/>
  <c r="F621" i="1" l="1"/>
  <c r="A506" i="2"/>
  <c r="F622" i="1" l="1"/>
  <c r="A507" i="2"/>
  <c r="F623" i="1" l="1"/>
  <c r="A508" i="2"/>
  <c r="F624" i="1" l="1"/>
  <c r="A509" i="2"/>
  <c r="F625" i="1" l="1"/>
  <c r="A510" i="2"/>
  <c r="F626" i="1" l="1"/>
  <c r="A511" i="2"/>
  <c r="F627" i="1" l="1"/>
  <c r="A512" i="2"/>
  <c r="F628" i="1" l="1"/>
  <c r="A513" i="2"/>
  <c r="F629" i="1" l="1"/>
  <c r="A514" i="2"/>
  <c r="F630" i="1" l="1"/>
  <c r="A515" i="2"/>
  <c r="F631" i="1" l="1"/>
  <c r="A516" i="2"/>
  <c r="F632" i="1" l="1"/>
  <c r="A517" i="2"/>
  <c r="F633" i="1" l="1"/>
  <c r="A518" i="2"/>
  <c r="F634" i="1" l="1"/>
  <c r="A519" i="2"/>
  <c r="F635" i="1" l="1"/>
  <c r="A520" i="2"/>
  <c r="F636" i="1" l="1"/>
  <c r="A521" i="2"/>
  <c r="F637" i="1" l="1"/>
  <c r="A522" i="2"/>
  <c r="F638" i="1" l="1"/>
  <c r="A523" i="2"/>
  <c r="F639" i="1" l="1"/>
  <c r="A524" i="2"/>
  <c r="F640" i="1" l="1"/>
  <c r="A525" i="2"/>
  <c r="F641" i="1" l="1"/>
  <c r="A526" i="2"/>
  <c r="F642" i="1" l="1"/>
  <c r="A527" i="2"/>
  <c r="F643" i="1" l="1"/>
  <c r="A528" i="2"/>
  <c r="F644" i="1" l="1"/>
  <c r="A529" i="2"/>
  <c r="F645" i="1" l="1"/>
  <c r="A530" i="2"/>
  <c r="F646" i="1" l="1"/>
  <c r="A531" i="2"/>
  <c r="F647" i="1" l="1"/>
  <c r="A532" i="2"/>
  <c r="F648" i="1" l="1"/>
  <c r="A533" i="2"/>
  <c r="F649" i="1" l="1"/>
  <c r="A534" i="2"/>
  <c r="F650" i="1" l="1"/>
  <c r="A535" i="2"/>
  <c r="F651" i="1" l="1"/>
  <c r="A536" i="2"/>
  <c r="F652" i="1" l="1"/>
  <c r="A537" i="2"/>
  <c r="F653" i="1" l="1"/>
  <c r="A538" i="2"/>
  <c r="F654" i="1" l="1"/>
  <c r="A539" i="2"/>
  <c r="F655" i="1" l="1"/>
  <c r="A540" i="2"/>
  <c r="F656" i="1" l="1"/>
  <c r="A541" i="2"/>
  <c r="F657" i="1" l="1"/>
  <c r="A542" i="2"/>
  <c r="F658" i="1" l="1"/>
  <c r="A543" i="2"/>
  <c r="F659" i="1" l="1"/>
  <c r="A544" i="2"/>
  <c r="F660" i="1" l="1"/>
  <c r="A545" i="2"/>
  <c r="F661" i="1" l="1"/>
  <c r="A546" i="2"/>
  <c r="F662" i="1" l="1"/>
  <c r="A547" i="2"/>
  <c r="F663" i="1" l="1"/>
  <c r="A548" i="2"/>
  <c r="F664" i="1" l="1"/>
  <c r="A549" i="2"/>
  <c r="F665" i="1" l="1"/>
  <c r="A550" i="2"/>
  <c r="F666" i="1" l="1"/>
  <c r="A551" i="2"/>
  <c r="F667" i="1" l="1"/>
  <c r="A552" i="2"/>
  <c r="F668" i="1" l="1"/>
  <c r="A553" i="2"/>
  <c r="F669" i="1" l="1"/>
  <c r="A554" i="2"/>
  <c r="F670" i="1" l="1"/>
  <c r="A555" i="2"/>
  <c r="F671" i="1" l="1"/>
  <c r="A556" i="2"/>
  <c r="F672" i="1" l="1"/>
  <c r="A557" i="2"/>
  <c r="F673" i="1" l="1"/>
  <c r="A558" i="2"/>
  <c r="F674" i="1" l="1"/>
  <c r="A559" i="2"/>
  <c r="F675" i="1" l="1"/>
  <c r="A560" i="2"/>
  <c r="F676" i="1" l="1"/>
  <c r="A561" i="2"/>
  <c r="F677" i="1" l="1"/>
  <c r="A562" i="2"/>
  <c r="F678" i="1" l="1"/>
  <c r="A563" i="2"/>
  <c r="F679" i="1" l="1"/>
  <c r="A564" i="2"/>
  <c r="F680" i="1" l="1"/>
  <c r="A565" i="2"/>
  <c r="F681" i="1" l="1"/>
  <c r="A566" i="2"/>
  <c r="F682" i="1" l="1"/>
  <c r="A567" i="2"/>
  <c r="F683" i="1" l="1"/>
  <c r="A568" i="2"/>
  <c r="F684" i="1" l="1"/>
  <c r="A569" i="2"/>
  <c r="F685" i="1" l="1"/>
  <c r="A570" i="2"/>
  <c r="F686" i="1" l="1"/>
  <c r="A571" i="2"/>
  <c r="F687" i="1" l="1"/>
  <c r="A572" i="2"/>
  <c r="F688" i="1" l="1"/>
  <c r="A573" i="2"/>
  <c r="F689" i="1" l="1"/>
  <c r="A574" i="2"/>
  <c r="F690" i="1" l="1"/>
  <c r="A575" i="2"/>
  <c r="F691" i="1" l="1"/>
  <c r="A576" i="2"/>
  <c r="F692" i="1" l="1"/>
  <c r="A577" i="2"/>
  <c r="F693" i="1" l="1"/>
  <c r="A578" i="2"/>
  <c r="F694" i="1" l="1"/>
  <c r="A579" i="2"/>
  <c r="F695" i="1" l="1"/>
  <c r="A580" i="2"/>
  <c r="F696" i="1" l="1"/>
  <c r="A581" i="2"/>
  <c r="F697" i="1" l="1"/>
  <c r="A582" i="2"/>
  <c r="F698" i="1" l="1"/>
  <c r="A583" i="2"/>
  <c r="F699" i="1" l="1"/>
  <c r="A584" i="2"/>
  <c r="F700" i="1" l="1"/>
  <c r="A585" i="2"/>
  <c r="F701" i="1" l="1"/>
  <c r="A586" i="2"/>
  <c r="F702" i="1" l="1"/>
  <c r="A587" i="2"/>
  <c r="F703" i="1" l="1"/>
  <c r="A588" i="2"/>
  <c r="F704" i="1" l="1"/>
  <c r="A589" i="2"/>
  <c r="F705" i="1" l="1"/>
  <c r="A590" i="2"/>
  <c r="F706" i="1" l="1"/>
  <c r="A591" i="2"/>
  <c r="F707" i="1" l="1"/>
  <c r="A592" i="2"/>
  <c r="F708" i="1" l="1"/>
  <c r="A593" i="2"/>
  <c r="F709" i="1" l="1"/>
  <c r="A594" i="2"/>
  <c r="F710" i="1" l="1"/>
  <c r="A595" i="2"/>
  <c r="F711" i="1" l="1"/>
  <c r="A596" i="2"/>
  <c r="F713" i="1" l="1"/>
  <c r="A597" i="2"/>
  <c r="F714" i="1" l="1"/>
  <c r="A598" i="2"/>
  <c r="F715" i="1" l="1"/>
  <c r="A599" i="2"/>
  <c r="F716" i="1" l="1"/>
  <c r="A600" i="2"/>
  <c r="F717" i="1" l="1"/>
  <c r="A601" i="2"/>
  <c r="F718" i="1" l="1"/>
  <c r="A602" i="2"/>
  <c r="F719" i="1" l="1"/>
  <c r="A603" i="2"/>
  <c r="F720" i="1" l="1"/>
  <c r="A604" i="2"/>
  <c r="F721" i="1" l="1"/>
  <c r="A605" i="2"/>
  <c r="F722" i="1" l="1"/>
  <c r="A606" i="2"/>
  <c r="F723" i="1" l="1"/>
  <c r="A607" i="2"/>
  <c r="F724" i="1" l="1"/>
  <c r="A608" i="2"/>
  <c r="F725" i="1" l="1"/>
  <c r="A609" i="2"/>
  <c r="F726" i="1" l="1"/>
  <c r="A610" i="2"/>
  <c r="F727" i="1" l="1"/>
  <c r="A611" i="2"/>
  <c r="F728" i="1" l="1"/>
  <c r="A612" i="2"/>
  <c r="F729" i="1" l="1"/>
  <c r="A613" i="2"/>
  <c r="F730" i="1" l="1"/>
  <c r="A614" i="2"/>
  <c r="F731" i="1" l="1"/>
  <c r="A615" i="2"/>
  <c r="F732" i="1" l="1"/>
  <c r="A616" i="2"/>
  <c r="F733" i="1" l="1"/>
  <c r="A617" i="2"/>
  <c r="F734" i="1" l="1"/>
  <c r="A618" i="2"/>
  <c r="F735" i="1" l="1"/>
  <c r="A619" i="2"/>
  <c r="F736" i="1" l="1"/>
  <c r="A620" i="2"/>
  <c r="F737" i="1" l="1"/>
  <c r="A621" i="2"/>
  <c r="F738" i="1" l="1"/>
  <c r="A622" i="2"/>
  <c r="F739" i="1" l="1"/>
  <c r="A623" i="2"/>
  <c r="F740" i="1" l="1"/>
  <c r="A624" i="2"/>
  <c r="F741" i="1" l="1"/>
  <c r="A625" i="2"/>
  <c r="F742" i="1" l="1"/>
  <c r="A626" i="2"/>
  <c r="F743" i="1" l="1"/>
  <c r="A627" i="2"/>
  <c r="F744" i="1" l="1"/>
  <c r="A628" i="2"/>
  <c r="F745" i="1" l="1"/>
  <c r="A629" i="2"/>
  <c r="F746" i="1" l="1"/>
  <c r="A630" i="2"/>
  <c r="F747" i="1" l="1"/>
  <c r="A631" i="2"/>
  <c r="F748" i="1" l="1"/>
  <c r="A632" i="2"/>
  <c r="F749" i="1" l="1"/>
  <c r="A633" i="2"/>
  <c r="F750" i="1" l="1"/>
  <c r="A634" i="2"/>
  <c r="F751" i="1" l="1"/>
  <c r="A635" i="2"/>
  <c r="F752" i="1" l="1"/>
  <c r="A636" i="2"/>
  <c r="F753" i="1" l="1"/>
  <c r="A637" i="2"/>
  <c r="F755" i="1" l="1"/>
  <c r="A638" i="2"/>
  <c r="F756" i="1" l="1"/>
  <c r="A639" i="2"/>
  <c r="F757" i="1" l="1"/>
  <c r="A640" i="2"/>
  <c r="F758" i="1" l="1"/>
  <c r="A641" i="2"/>
  <c r="F759" i="1" l="1"/>
  <c r="A642" i="2"/>
  <c r="F760" i="1" l="1"/>
  <c r="A643" i="2"/>
  <c r="F761" i="1" l="1"/>
  <c r="A644" i="2"/>
  <c r="F762" i="1" l="1"/>
  <c r="A645" i="2"/>
  <c r="F763" i="1" l="1"/>
  <c r="A646" i="2"/>
  <c r="F764" i="1" l="1"/>
  <c r="A647" i="2"/>
  <c r="F765" i="1" l="1"/>
  <c r="A648" i="2"/>
  <c r="F766" i="1" l="1"/>
  <c r="A649" i="2"/>
  <c r="F768" i="1" l="1"/>
  <c r="A650" i="2"/>
  <c r="F769" i="1" l="1"/>
  <c r="A651" i="2"/>
  <c r="F770" i="1" l="1"/>
  <c r="A652" i="2"/>
  <c r="F771" i="1" l="1"/>
  <c r="A653" i="2"/>
  <c r="F772" i="1" l="1"/>
  <c r="A654" i="2"/>
  <c r="F773" i="1" l="1"/>
  <c r="A655" i="2"/>
  <c r="F774" i="1" l="1"/>
  <c r="A656" i="2"/>
  <c r="F775" i="1" l="1"/>
  <c r="A657" i="2"/>
  <c r="F776" i="1" l="1"/>
  <c r="A658" i="2"/>
  <c r="F777" i="1" l="1"/>
  <c r="A659" i="2"/>
  <c r="F778" i="1" l="1"/>
  <c r="A660" i="2"/>
  <c r="F779" i="1" l="1"/>
  <c r="A661" i="2"/>
  <c r="F780" i="1" l="1"/>
  <c r="A662" i="2"/>
  <c r="F781" i="1" l="1"/>
  <c r="A663" i="2"/>
  <c r="F782" i="1" l="1"/>
  <c r="A664" i="2"/>
  <c r="F783" i="1" l="1"/>
  <c r="A665" i="2"/>
  <c r="F784" i="1" l="1"/>
  <c r="A666" i="2"/>
  <c r="F785" i="1" l="1"/>
  <c r="A667" i="2"/>
  <c r="F786" i="1" l="1"/>
  <c r="A668" i="2"/>
  <c r="F787" i="1" l="1"/>
  <c r="A669" i="2"/>
  <c r="F788" i="1" l="1"/>
  <c r="A670" i="2"/>
  <c r="F789" i="1" l="1"/>
  <c r="A671" i="2"/>
  <c r="F790" i="1" l="1"/>
  <c r="A672" i="2"/>
  <c r="F791" i="1" l="1"/>
  <c r="A673" i="2"/>
  <c r="A674" i="2" l="1"/>
  <c r="A675" i="2" l="1"/>
  <c r="F794" i="1" l="1"/>
  <c r="A676" i="2"/>
  <c r="F795" i="1" l="1"/>
  <c r="A677" i="2"/>
  <c r="F797" i="1" l="1"/>
  <c r="A678" i="2"/>
  <c r="F798" i="1" l="1"/>
  <c r="A679" i="2"/>
  <c r="F799" i="1" l="1"/>
  <c r="A680" i="2"/>
  <c r="F800" i="1" l="1"/>
  <c r="A681" i="2"/>
  <c r="F801" i="1" l="1"/>
  <c r="A682" i="2"/>
  <c r="F802" i="1" l="1"/>
  <c r="A683" i="2"/>
  <c r="F803" i="1" l="1"/>
  <c r="A684" i="2"/>
  <c r="F804" i="1" l="1"/>
  <c r="A685" i="2"/>
  <c r="F805" i="1" l="1"/>
  <c r="A686" i="2"/>
  <c r="F806" i="1" l="1"/>
  <c r="A687" i="2"/>
  <c r="F807" i="1" l="1"/>
  <c r="A688" i="2"/>
  <c r="F808" i="1" l="1"/>
  <c r="A689" i="2"/>
  <c r="F809" i="1" l="1"/>
  <c r="A690" i="2"/>
  <c r="F810" i="1" l="1"/>
  <c r="A691" i="2"/>
  <c r="F811" i="1" l="1"/>
  <c r="A692" i="2"/>
  <c r="F812" i="1" l="1"/>
  <c r="A693" i="2"/>
  <c r="F813" i="1" l="1"/>
  <c r="A694" i="2"/>
  <c r="F814" i="1" l="1"/>
  <c r="A695" i="2"/>
  <c r="F815" i="1" l="1"/>
  <c r="A696" i="2"/>
  <c r="F817" i="1" l="1"/>
  <c r="A697" i="2"/>
  <c r="F818" i="1" l="1"/>
  <c r="A698" i="2"/>
  <c r="F819" i="1" l="1"/>
  <c r="A699" i="2"/>
  <c r="F821" i="1" l="1"/>
  <c r="A700" i="2"/>
  <c r="F822" i="1" l="1"/>
  <c r="A701" i="2"/>
  <c r="F823" i="1" l="1"/>
  <c r="A702" i="2"/>
  <c r="F824" i="1" l="1"/>
  <c r="A703" i="2"/>
  <c r="F825" i="1" l="1"/>
  <c r="A704" i="2"/>
  <c r="F826" i="1" l="1"/>
  <c r="A705" i="2"/>
  <c r="F827" i="1" l="1"/>
  <c r="A706" i="2"/>
  <c r="F828" i="1" l="1"/>
  <c r="A707" i="2"/>
  <c r="F829" i="1" l="1"/>
  <c r="A708" i="2"/>
  <c r="F830" i="1" l="1"/>
  <c r="A709" i="2"/>
  <c r="F831" i="1" l="1"/>
  <c r="A710" i="2"/>
  <c r="F832" i="1" l="1"/>
  <c r="A711" i="2"/>
  <c r="F833" i="1" l="1"/>
  <c r="A712" i="2"/>
  <c r="F834" i="1" l="1"/>
  <c r="A713" i="2"/>
  <c r="F835" i="1" l="1"/>
  <c r="A714" i="2"/>
  <c r="F836" i="1" l="1"/>
  <c r="A715" i="2"/>
  <c r="F837" i="1" l="1"/>
  <c r="A716" i="2"/>
  <c r="F838" i="1" l="1"/>
  <c r="A717" i="2"/>
  <c r="F839" i="1" l="1"/>
  <c r="A718" i="2"/>
  <c r="F840" i="1" l="1"/>
  <c r="A719" i="2"/>
  <c r="F841" i="1" l="1"/>
  <c r="A720" i="2"/>
  <c r="F842" i="1" l="1"/>
  <c r="A721" i="2"/>
  <c r="F843" i="1" l="1"/>
  <c r="A722" i="2"/>
  <c r="F844" i="1" l="1"/>
  <c r="A723" i="2"/>
  <c r="F845" i="1" l="1"/>
  <c r="A724" i="2"/>
  <c r="F846" i="1" l="1"/>
  <c r="A725" i="2"/>
  <c r="F847" i="1" l="1"/>
  <c r="A726" i="2"/>
  <c r="F848" i="1" l="1"/>
  <c r="A727" i="2"/>
  <c r="F849" i="1" l="1"/>
  <c r="A728" i="2"/>
  <c r="F850" i="1" l="1"/>
  <c r="A729" i="2"/>
  <c r="F851" i="1" l="1"/>
  <c r="A730" i="2"/>
  <c r="F852" i="1" l="1"/>
  <c r="A731" i="2"/>
  <c r="F853" i="1" l="1"/>
  <c r="A732" i="2"/>
  <c r="F854" i="1" l="1"/>
  <c r="A733" i="2"/>
  <c r="F855" i="1" l="1"/>
  <c r="A734" i="2"/>
  <c r="F856" i="1" l="1"/>
  <c r="A735" i="2"/>
  <c r="F857" i="1" l="1"/>
  <c r="A736" i="2"/>
  <c r="F858" i="1" l="1"/>
  <c r="A737" i="2"/>
  <c r="F859" i="1" l="1"/>
  <c r="A738" i="2"/>
  <c r="F860" i="1" l="1"/>
  <c r="A739" i="2"/>
  <c r="F861" i="1" l="1"/>
  <c r="A740" i="2"/>
  <c r="F862" i="1" l="1"/>
  <c r="A741" i="2"/>
  <c r="F863" i="1" l="1"/>
  <c r="A742" i="2"/>
  <c r="F864" i="1" l="1"/>
  <c r="A743" i="2"/>
  <c r="F865" i="1" l="1"/>
  <c r="A744" i="2"/>
  <c r="F866" i="1" l="1"/>
  <c r="A745" i="2"/>
  <c r="F867" i="1" l="1"/>
  <c r="A746" i="2"/>
  <c r="F868" i="1" l="1"/>
  <c r="A747" i="2"/>
  <c r="F869" i="1" l="1"/>
  <c r="A748" i="2"/>
  <c r="F870" i="1" l="1"/>
  <c r="A749" i="2"/>
  <c r="F871" i="1" l="1"/>
  <c r="A750" i="2"/>
  <c r="F872" i="1" l="1"/>
  <c r="A751" i="2"/>
  <c r="F873" i="1" l="1"/>
  <c r="A752" i="2"/>
  <c r="F874" i="1" l="1"/>
  <c r="A753" i="2"/>
  <c r="F875" i="1" l="1"/>
  <c r="A754" i="2"/>
  <c r="F876" i="1" l="1"/>
  <c r="A755" i="2"/>
  <c r="F877" i="1" l="1"/>
  <c r="A756" i="2"/>
  <c r="F878" i="1" l="1"/>
  <c r="A757" i="2"/>
  <c r="F879" i="1" l="1"/>
  <c r="A758" i="2"/>
  <c r="F880" i="1" l="1"/>
  <c r="A759" i="2"/>
  <c r="F881" i="1" l="1"/>
  <c r="A760" i="2"/>
  <c r="F882" i="1" l="1"/>
  <c r="A761" i="2"/>
  <c r="F883" i="1" l="1"/>
  <c r="A762" i="2"/>
  <c r="F884" i="1" l="1"/>
  <c r="A763" i="2"/>
  <c r="F885" i="1" l="1"/>
  <c r="A764" i="2"/>
  <c r="F886" i="1" l="1"/>
  <c r="A765" i="2"/>
  <c r="F887" i="1" l="1"/>
  <c r="A766" i="2"/>
  <c r="F888" i="1" l="1"/>
  <c r="A767" i="2"/>
  <c r="F889" i="1" l="1"/>
  <c r="A768" i="2"/>
  <c r="F890" i="1" l="1"/>
  <c r="A769" i="2"/>
  <c r="F891" i="1" l="1"/>
  <c r="A770" i="2"/>
  <c r="F892" i="1" l="1"/>
  <c r="A771" i="2"/>
  <c r="F893" i="1" l="1"/>
  <c r="A772" i="2"/>
  <c r="F894" i="1" l="1"/>
  <c r="A773" i="2"/>
  <c r="F895" i="1" l="1"/>
  <c r="A774" i="2"/>
  <c r="F896" i="1" l="1"/>
  <c r="A775" i="2"/>
  <c r="F897" i="1" l="1"/>
  <c r="A776" i="2"/>
  <c r="F898" i="1" l="1"/>
  <c r="A777" i="2"/>
  <c r="F899" i="1" l="1"/>
  <c r="A778" i="2"/>
  <c r="F900" i="1" l="1"/>
  <c r="A779" i="2"/>
  <c r="F901" i="1" l="1"/>
  <c r="A780" i="2"/>
  <c r="F902" i="1" l="1"/>
  <c r="A781" i="2"/>
  <c r="F903" i="1" l="1"/>
  <c r="A782" i="2"/>
  <c r="F904" i="1" l="1"/>
  <c r="A783" i="2"/>
  <c r="F905" i="1" l="1"/>
  <c r="A784" i="2"/>
  <c r="F906" i="1" l="1"/>
  <c r="A785" i="2"/>
  <c r="F907" i="1" l="1"/>
  <c r="A786" i="2"/>
  <c r="F908" i="1" l="1"/>
  <c r="A787" i="2"/>
  <c r="F909" i="1" l="1"/>
  <c r="A788" i="2"/>
  <c r="F910" i="1" l="1"/>
  <c r="A789" i="2"/>
  <c r="F911" i="1" l="1"/>
  <c r="A790" i="2"/>
  <c r="F912" i="1" l="1"/>
  <c r="A791" i="2"/>
  <c r="F913" i="1" l="1"/>
  <c r="A792" i="2"/>
  <c r="F914" i="1" l="1"/>
  <c r="A793" i="2"/>
  <c r="F915" i="1" l="1"/>
  <c r="A794" i="2"/>
  <c r="F916" i="1" l="1"/>
  <c r="A795" i="2"/>
  <c r="F917" i="1" l="1"/>
  <c r="A796" i="2"/>
  <c r="F918" i="1" l="1"/>
  <c r="A797" i="2"/>
  <c r="F919" i="1" l="1"/>
  <c r="A798" i="2"/>
  <c r="F922" i="1" l="1"/>
  <c r="A799" i="2"/>
  <c r="F923" i="1" l="1"/>
  <c r="A800" i="2"/>
  <c r="F924" i="1" l="1"/>
  <c r="A801" i="2"/>
  <c r="F925" i="1" l="1"/>
  <c r="A802" i="2"/>
  <c r="F926" i="1" l="1"/>
  <c r="A803" i="2"/>
  <c r="F927" i="1" l="1"/>
  <c r="A804" i="2"/>
  <c r="F928" i="1" l="1"/>
  <c r="A805" i="2"/>
  <c r="F929" i="1" l="1"/>
  <c r="A806" i="2"/>
  <c r="F930" i="1" l="1"/>
  <c r="A807" i="2"/>
  <c r="F931" i="1" l="1"/>
  <c r="A808" i="2"/>
  <c r="F932" i="1" l="1"/>
  <c r="A809" i="2"/>
  <c r="F933" i="1" l="1"/>
  <c r="A810" i="2"/>
  <c r="F934" i="1" l="1"/>
  <c r="A811" i="2"/>
  <c r="F935" i="1" l="1"/>
  <c r="A812" i="2"/>
  <c r="F936" i="1" l="1"/>
  <c r="A813" i="2"/>
  <c r="F937" i="1" l="1"/>
  <c r="A814" i="2"/>
  <c r="F938" i="1" l="1"/>
  <c r="A815" i="2"/>
  <c r="F939" i="1" l="1"/>
  <c r="A816" i="2"/>
  <c r="F940" i="1" l="1"/>
  <c r="A817" i="2"/>
  <c r="F941" i="1" l="1"/>
  <c r="A818" i="2"/>
  <c r="F942" i="1" l="1"/>
  <c r="A819" i="2"/>
  <c r="F943" i="1" l="1"/>
  <c r="A820" i="2"/>
  <c r="F944" i="1" l="1"/>
  <c r="A821" i="2"/>
  <c r="F945" i="1" l="1"/>
  <c r="A822" i="2"/>
  <c r="F946" i="1" l="1"/>
  <c r="A823" i="2"/>
  <c r="F947" i="1" l="1"/>
  <c r="A824" i="2"/>
  <c r="F948" i="1" l="1"/>
  <c r="A825" i="2"/>
  <c r="F949" i="1" l="1"/>
  <c r="A826" i="2"/>
  <c r="F950" i="1" l="1"/>
  <c r="A827" i="2"/>
  <c r="F951" i="1" l="1"/>
  <c r="A828" i="2"/>
  <c r="F952" i="1" l="1"/>
  <c r="A829" i="2"/>
  <c r="F953" i="1" l="1"/>
  <c r="A830" i="2"/>
  <c r="F954" i="1" l="1"/>
  <c r="A831" i="2"/>
  <c r="F955" i="1" l="1"/>
  <c r="A832" i="2"/>
  <c r="F956" i="1" l="1"/>
  <c r="A833" i="2"/>
  <c r="F957" i="1" l="1"/>
  <c r="A834" i="2"/>
  <c r="F958" i="1" l="1"/>
  <c r="A835" i="2"/>
  <c r="F959" i="1" l="1"/>
  <c r="A836" i="2"/>
  <c r="F960" i="1" l="1"/>
  <c r="A837" i="2"/>
  <c r="F961" i="1" l="1"/>
  <c r="A838" i="2"/>
  <c r="F962" i="1" l="1"/>
  <c r="A839" i="2"/>
  <c r="F963" i="1" l="1"/>
  <c r="A840" i="2"/>
  <c r="F964" i="1" l="1"/>
  <c r="A841" i="2"/>
  <c r="F965" i="1" l="1"/>
  <c r="A842" i="2"/>
  <c r="F966" i="1" l="1"/>
  <c r="A843" i="2"/>
  <c r="F967" i="1" l="1"/>
  <c r="A844" i="2"/>
  <c r="F968" i="1" l="1"/>
  <c r="A845" i="2"/>
  <c r="F969" i="1" l="1"/>
  <c r="A846" i="2"/>
  <c r="F970" i="1" l="1"/>
  <c r="A847" i="2"/>
  <c r="F971" i="1" l="1"/>
  <c r="A848" i="2"/>
  <c r="F972" i="1" l="1"/>
  <c r="A849" i="2"/>
  <c r="F973" i="1" l="1"/>
  <c r="A850" i="2"/>
  <c r="F974" i="1" l="1"/>
  <c r="A851" i="2"/>
  <c r="F975" i="1" l="1"/>
  <c r="A852" i="2"/>
  <c r="F976" i="1" l="1"/>
  <c r="A853" i="2"/>
  <c r="F977" i="1" l="1"/>
  <c r="A854" i="2"/>
  <c r="F978" i="1" l="1"/>
  <c r="A855" i="2"/>
  <c r="F979" i="1" l="1"/>
  <c r="A856" i="2"/>
  <c r="F980" i="1" l="1"/>
  <c r="A857" i="2"/>
  <c r="F981" i="1" l="1"/>
  <c r="A858" i="2"/>
  <c r="F982" i="1" l="1"/>
  <c r="A859" i="2"/>
  <c r="F983" i="1" l="1"/>
  <c r="A860" i="2"/>
  <c r="F984" i="1" l="1"/>
  <c r="A861" i="2"/>
  <c r="F985" i="1" l="1"/>
  <c r="A862" i="2"/>
  <c r="F986" i="1" l="1"/>
  <c r="A863" i="2"/>
  <c r="F987" i="1" l="1"/>
  <c r="A864" i="2"/>
  <c r="F988" i="1" l="1"/>
  <c r="A865" i="2"/>
  <c r="F989" i="1" l="1"/>
  <c r="A866" i="2"/>
  <c r="F990" i="1" l="1"/>
  <c r="A867" i="2"/>
  <c r="F991" i="1" l="1"/>
  <c r="A868" i="2"/>
  <c r="F992" i="1" l="1"/>
  <c r="A869" i="2"/>
  <c r="F993" i="1" l="1"/>
  <c r="A870" i="2"/>
  <c r="F994" i="1" l="1"/>
  <c r="A871" i="2"/>
  <c r="F995" i="1" l="1"/>
  <c r="A872" i="2"/>
  <c r="F996" i="1" l="1"/>
  <c r="A873" i="2"/>
  <c r="F997" i="1" l="1"/>
  <c r="A874" i="2"/>
  <c r="F998" i="1" l="1"/>
  <c r="A875" i="2"/>
  <c r="F999" i="1" l="1"/>
  <c r="A876" i="2"/>
  <c r="F1000" i="1" l="1"/>
  <c r="A877" i="2"/>
  <c r="F1001" i="1" l="1"/>
  <c r="A878" i="2"/>
  <c r="F1002" i="1" l="1"/>
  <c r="A879" i="2"/>
  <c r="F1003" i="1" l="1"/>
  <c r="A880" i="2"/>
  <c r="F1004" i="1" l="1"/>
  <c r="A881" i="2"/>
  <c r="F1005" i="1" l="1"/>
  <c r="A882" i="2"/>
  <c r="F1006" i="1" l="1"/>
  <c r="A883" i="2"/>
  <c r="F1007" i="1" l="1"/>
  <c r="A884" i="2"/>
  <c r="F1008" i="1" l="1"/>
  <c r="A885" i="2"/>
  <c r="F1009" i="1" l="1"/>
  <c r="A886" i="2"/>
  <c r="F1010" i="1" l="1"/>
  <c r="A887" i="2"/>
  <c r="F1011" i="1" l="1"/>
  <c r="A888" i="2"/>
  <c r="F1012" i="1" l="1"/>
  <c r="A889" i="2"/>
  <c r="F1013" i="1" l="1"/>
  <c r="A890" i="2"/>
  <c r="F1014" i="1" l="1"/>
  <c r="A891" i="2"/>
  <c r="F1015" i="1" l="1"/>
  <c r="A892" i="2"/>
  <c r="F1016" i="1" l="1"/>
  <c r="A893" i="2"/>
  <c r="F1017" i="1" l="1"/>
  <c r="A894" i="2"/>
  <c r="F1018" i="1" l="1"/>
  <c r="A895" i="2"/>
  <c r="F1019" i="1" l="1"/>
  <c r="A896" i="2"/>
  <c r="F1020" i="1" l="1"/>
  <c r="A897" i="2"/>
  <c r="F1021" i="1" l="1"/>
  <c r="A898" i="2"/>
  <c r="F1022" i="1" l="1"/>
  <c r="A899" i="2"/>
  <c r="F1023" i="1" l="1"/>
  <c r="A900" i="2"/>
  <c r="F1024" i="1" l="1"/>
  <c r="A901" i="2"/>
  <c r="F1025" i="1" l="1"/>
  <c r="A902" i="2"/>
  <c r="F1026" i="1" l="1"/>
  <c r="A903" i="2"/>
  <c r="F1027" i="1" l="1"/>
  <c r="A904" i="2"/>
  <c r="F1028" i="1" l="1"/>
  <c r="A905" i="2"/>
  <c r="F1029" i="1" l="1"/>
  <c r="A906" i="2"/>
  <c r="F1030" i="1" l="1"/>
  <c r="A907" i="2"/>
  <c r="F1031" i="1" l="1"/>
  <c r="A908" i="2"/>
  <c r="F1032" i="1" l="1"/>
  <c r="A909" i="2"/>
  <c r="F1033" i="1" l="1"/>
  <c r="A910" i="2"/>
  <c r="F1034" i="1" l="1"/>
  <c r="A911" i="2"/>
  <c r="F1035" i="1" l="1"/>
  <c r="A912" i="2"/>
  <c r="F1036" i="1" l="1"/>
  <c r="A913" i="2"/>
  <c r="F1037" i="1" l="1"/>
  <c r="A914" i="2"/>
  <c r="F1038" i="1" l="1"/>
  <c r="A915" i="2"/>
  <c r="F1039" i="1" l="1"/>
  <c r="A916" i="2"/>
  <c r="F1040" i="1" l="1"/>
  <c r="A917" i="2"/>
  <c r="F1041" i="1" l="1"/>
  <c r="A918" i="2"/>
  <c r="F1042" i="1" l="1"/>
  <c r="A919" i="2"/>
  <c r="F1043" i="1" l="1"/>
  <c r="A920" i="2"/>
  <c r="F1044" i="1" l="1"/>
  <c r="A921" i="2"/>
  <c r="F1045" i="1" l="1"/>
  <c r="A922" i="2"/>
  <c r="F1046" i="1" l="1"/>
  <c r="A923" i="2"/>
  <c r="F1047" i="1" l="1"/>
  <c r="A924" i="2"/>
  <c r="F1048" i="1" l="1"/>
  <c r="A925" i="2"/>
  <c r="F1049" i="1" l="1"/>
  <c r="A926" i="2"/>
  <c r="F1050" i="1" l="1"/>
  <c r="A927" i="2"/>
  <c r="F1051" i="1" l="1"/>
  <c r="A928" i="2"/>
  <c r="F1052" i="1" l="1"/>
  <c r="A929" i="2"/>
  <c r="F1053" i="1" l="1"/>
  <c r="A930" i="2"/>
  <c r="F1054" i="1" l="1"/>
  <c r="A931" i="2"/>
  <c r="F1055" i="1" l="1"/>
  <c r="A932" i="2"/>
  <c r="F1056" i="1" l="1"/>
  <c r="A933" i="2"/>
  <c r="F1057" i="1" l="1"/>
  <c r="A934" i="2"/>
  <c r="F1058" i="1" l="1"/>
  <c r="A935" i="2"/>
  <c r="F1059" i="1" l="1"/>
  <c r="A936" i="2"/>
  <c r="F1060" i="1" l="1"/>
  <c r="A937" i="2"/>
  <c r="F1061" i="1" l="1"/>
  <c r="A938" i="2"/>
  <c r="F1062" i="1" l="1"/>
  <c r="A939" i="2"/>
  <c r="F1063" i="1" l="1"/>
  <c r="A940" i="2"/>
  <c r="F1064" i="1" l="1"/>
  <c r="A941" i="2"/>
  <c r="F1065" i="1" l="1"/>
  <c r="A942" i="2"/>
  <c r="F1066" i="1" l="1"/>
  <c r="A943" i="2"/>
  <c r="F1067" i="1" l="1"/>
  <c r="A944" i="2"/>
  <c r="F1068" i="1" l="1"/>
  <c r="A945" i="2"/>
  <c r="F1069" i="1" l="1"/>
  <c r="A946" i="2"/>
  <c r="F1070" i="1" l="1"/>
  <c r="A947" i="2"/>
  <c r="F1071" i="1" l="1"/>
  <c r="A948" i="2"/>
  <c r="F1072" i="1" l="1"/>
  <c r="A949" i="2"/>
  <c r="F1073" i="1" l="1"/>
  <c r="A950" i="2"/>
  <c r="F1074" i="1" l="1"/>
  <c r="A951" i="2"/>
  <c r="F1075" i="1" l="1"/>
  <c r="A952" i="2"/>
  <c r="F1076" i="1" l="1"/>
  <c r="A953" i="2"/>
  <c r="F1077" i="1" l="1"/>
  <c r="A954" i="2"/>
  <c r="F1078" i="1" l="1"/>
  <c r="A955" i="2"/>
  <c r="F1079" i="1" l="1"/>
  <c r="A956" i="2"/>
  <c r="F1080" i="1" l="1"/>
  <c r="A957" i="2"/>
  <c r="F1081" i="1" l="1"/>
  <c r="A958" i="2"/>
  <c r="F1082" i="1" l="1"/>
  <c r="A959" i="2"/>
  <c r="F1083" i="1" l="1"/>
  <c r="A960" i="2"/>
  <c r="F1084" i="1" l="1"/>
  <c r="A961" i="2"/>
  <c r="F1085" i="1" l="1"/>
  <c r="A962" i="2"/>
  <c r="F1086" i="1" l="1"/>
  <c r="A963" i="2"/>
  <c r="F1087" i="1" l="1"/>
  <c r="A964" i="2"/>
  <c r="F1088" i="1" l="1"/>
  <c r="A965" i="2"/>
  <c r="F1089" i="1" l="1"/>
  <c r="A966" i="2"/>
  <c r="F1090" i="1" l="1"/>
  <c r="A967" i="2"/>
  <c r="F1091" i="1" l="1"/>
  <c r="A968" i="2"/>
  <c r="F1092" i="1" l="1"/>
  <c r="A969" i="2"/>
  <c r="F1093" i="1" l="1"/>
  <c r="A970" i="2"/>
  <c r="F1094" i="1" l="1"/>
  <c r="A971" i="2"/>
  <c r="F1095" i="1" l="1"/>
  <c r="A972" i="2"/>
  <c r="F1096" i="1" l="1"/>
  <c r="A973" i="2"/>
  <c r="F1097" i="1" l="1"/>
  <c r="A974" i="2"/>
  <c r="F1098" i="1" l="1"/>
  <c r="A975" i="2"/>
  <c r="F1099" i="1" l="1"/>
  <c r="A976" i="2"/>
  <c r="F1100" i="1" l="1"/>
  <c r="A977" i="2"/>
  <c r="F1101" i="1" l="1"/>
  <c r="A978" i="2"/>
  <c r="F1102" i="1" l="1"/>
  <c r="A979" i="2"/>
  <c r="F1103" i="1" l="1"/>
  <c r="A980" i="2"/>
  <c r="F1104" i="1" l="1"/>
  <c r="A981" i="2"/>
  <c r="F1105" i="1" l="1"/>
  <c r="A982" i="2"/>
  <c r="F1106" i="1" l="1"/>
  <c r="A983" i="2"/>
  <c r="F1107" i="1" l="1"/>
  <c r="A984" i="2"/>
  <c r="F1108" i="1" l="1"/>
  <c r="A985" i="2"/>
  <c r="F1109" i="1" l="1"/>
  <c r="A986" i="2"/>
  <c r="F1110" i="1" l="1"/>
  <c r="A987" i="2"/>
  <c r="F1111" i="1" l="1"/>
  <c r="A988" i="2"/>
  <c r="F1112" i="1" l="1"/>
  <c r="A989" i="2"/>
  <c r="F1113" i="1" l="1"/>
  <c r="A990" i="2"/>
  <c r="F1114" i="1" l="1"/>
  <c r="A991" i="2"/>
  <c r="F1115" i="1" l="1"/>
  <c r="A992" i="2"/>
  <c r="F1116" i="1" l="1"/>
  <c r="A993" i="2"/>
  <c r="F1119" i="1" l="1"/>
  <c r="A994" i="2"/>
  <c r="F1120" i="1" l="1"/>
  <c r="A995" i="2"/>
  <c r="F1121" i="1" l="1"/>
  <c r="A996" i="2"/>
  <c r="F1122" i="1" l="1"/>
  <c r="A997" i="2"/>
  <c r="F1123" i="1" l="1"/>
  <c r="A998" i="2"/>
  <c r="F1124" i="1" l="1"/>
  <c r="A999" i="2"/>
  <c r="F1125" i="1" l="1"/>
  <c r="A1000" i="2"/>
  <c r="F1126" i="1" l="1"/>
  <c r="A1001" i="2"/>
  <c r="F1127" i="1" l="1"/>
  <c r="A1002" i="2"/>
  <c r="F1128" i="1" l="1"/>
  <c r="A1003" i="2"/>
  <c r="F1129" i="1" l="1"/>
  <c r="A1004" i="2"/>
  <c r="F1130" i="1" l="1"/>
  <c r="A1005" i="2"/>
  <c r="F1131" i="1" l="1"/>
  <c r="A1006" i="2"/>
  <c r="F1132" i="1" l="1"/>
  <c r="A1007" i="2"/>
  <c r="F1133" i="1" l="1"/>
  <c r="A1008" i="2"/>
  <c r="F1134" i="1" l="1"/>
  <c r="A1009" i="2"/>
  <c r="F1135" i="1" l="1"/>
  <c r="A1010" i="2"/>
  <c r="F1136" i="1" l="1"/>
  <c r="A1011" i="2"/>
  <c r="F1137" i="1" l="1"/>
  <c r="A1012" i="2"/>
  <c r="F1138" i="1" l="1"/>
  <c r="A1013" i="2"/>
  <c r="F1139" i="1" l="1"/>
  <c r="A1014" i="2"/>
  <c r="F1140" i="1" l="1"/>
  <c r="A1015" i="2"/>
  <c r="F1141" i="1" l="1"/>
  <c r="A1016" i="2"/>
  <c r="F1142" i="1" l="1"/>
  <c r="A1017" i="2"/>
  <c r="F1143" i="1" l="1"/>
  <c r="A1018" i="2"/>
  <c r="F1144" i="1" l="1"/>
  <c r="A1019" i="2"/>
  <c r="F1145" i="1" l="1"/>
  <c r="A1020" i="2"/>
  <c r="F1146" i="1" l="1"/>
  <c r="A1021" i="2"/>
  <c r="F1147" i="1" l="1"/>
  <c r="A1022" i="2"/>
  <c r="F1148" i="1" l="1"/>
  <c r="A1023" i="2"/>
  <c r="F1149" i="1" l="1"/>
  <c r="A1024" i="2"/>
  <c r="F1150" i="1" l="1"/>
  <c r="A1025" i="2"/>
  <c r="F1151" i="1" l="1"/>
  <c r="A1026" i="2"/>
  <c r="F1152" i="1" l="1"/>
  <c r="A1027" i="2"/>
  <c r="F1153" i="1" l="1"/>
  <c r="A1028" i="2"/>
  <c r="F1154" i="1" l="1"/>
  <c r="A1029" i="2"/>
  <c r="F1155" i="1" l="1"/>
  <c r="A1030" i="2"/>
  <c r="F1156" i="1" l="1"/>
  <c r="A1031" i="2"/>
  <c r="F1157" i="1" l="1"/>
  <c r="A1032" i="2"/>
  <c r="F1158" i="1" l="1"/>
  <c r="A1033" i="2"/>
  <c r="A1034" i="2" l="1"/>
  <c r="F1160" i="1" l="1"/>
  <c r="A1035" i="2"/>
  <c r="F1161" i="1" l="1"/>
  <c r="A1036" i="2"/>
  <c r="F1162" i="1" l="1"/>
  <c r="A1037" i="2"/>
  <c r="F1163" i="1" l="1"/>
  <c r="A1038" i="2"/>
  <c r="F1164" i="1" l="1"/>
  <c r="A1039" i="2"/>
  <c r="F1165" i="1" l="1"/>
  <c r="A1040" i="2"/>
  <c r="F1166" i="1" l="1"/>
  <c r="A1041" i="2"/>
  <c r="F1167" i="1" l="1"/>
  <c r="A1042" i="2"/>
  <c r="F1168" i="1" l="1"/>
  <c r="A1043" i="2"/>
  <c r="F1169" i="1" l="1"/>
  <c r="A1044" i="2"/>
  <c r="F1170" i="1" l="1"/>
  <c r="A1045" i="2"/>
  <c r="F1171" i="1" l="1"/>
  <c r="A1046" i="2"/>
  <c r="F1172" i="1" l="1"/>
  <c r="A1047" i="2"/>
  <c r="F1173" i="1" l="1"/>
  <c r="A1048" i="2"/>
  <c r="F1174" i="1" l="1"/>
  <c r="A1049" i="2"/>
  <c r="F1175" i="1" l="1"/>
  <c r="A1050" i="2"/>
  <c r="F1176" i="1" l="1"/>
  <c r="A1051" i="2"/>
  <c r="F1177" i="1" l="1"/>
  <c r="A1052" i="2"/>
  <c r="F1178" i="1" l="1"/>
  <c r="A1053" i="2"/>
  <c r="F1179" i="1" l="1"/>
  <c r="A1054" i="2"/>
  <c r="F1180" i="1" l="1"/>
  <c r="A1055" i="2"/>
  <c r="F1181" i="1" l="1"/>
  <c r="A1056" i="2"/>
  <c r="F1182" i="1" l="1"/>
  <c r="A1057" i="2"/>
  <c r="F1183" i="1" l="1"/>
  <c r="A1058" i="2"/>
  <c r="F1184" i="1" l="1"/>
  <c r="A1059" i="2"/>
  <c r="F1185" i="1" l="1"/>
  <c r="A1060" i="2"/>
  <c r="F1186" i="1" l="1"/>
  <c r="A1061" i="2"/>
  <c r="F1187" i="1" l="1"/>
  <c r="A1062" i="2"/>
  <c r="F1188" i="1" l="1"/>
  <c r="A1063" i="2"/>
  <c r="F1189" i="1" l="1"/>
  <c r="A1064" i="2"/>
  <c r="F1190" i="1" l="1"/>
  <c r="A1065" i="2"/>
  <c r="F1191" i="1" l="1"/>
  <c r="A1066" i="2"/>
  <c r="F1192" i="1" l="1"/>
  <c r="A1067" i="2"/>
  <c r="F1193" i="1" l="1"/>
  <c r="A1068" i="2"/>
  <c r="F1194" i="1" l="1"/>
  <c r="A1069" i="2"/>
  <c r="F1195" i="1" l="1"/>
  <c r="A1070" i="2"/>
  <c r="F1196" i="1" l="1"/>
  <c r="A1071" i="2"/>
  <c r="A1072" i="2" l="1"/>
  <c r="A1073" i="2" l="1"/>
  <c r="F1201" i="1" l="1"/>
  <c r="A1074" i="2"/>
  <c r="F1202" i="1" l="1"/>
  <c r="A1075" i="2"/>
  <c r="F1204" i="1" l="1"/>
  <c r="A1076" i="2"/>
  <c r="F1205" i="1" l="1"/>
  <c r="A1077" i="2"/>
  <c r="F1206" i="1" l="1"/>
  <c r="A1078" i="2"/>
  <c r="F1207" i="1" l="1"/>
  <c r="A1079" i="2"/>
  <c r="F1208" i="1" l="1"/>
  <c r="A1080" i="2"/>
  <c r="F1209" i="1" l="1"/>
  <c r="A1081" i="2"/>
  <c r="F1210" i="1" l="1"/>
  <c r="A1082" i="2"/>
  <c r="F1211" i="1" l="1"/>
  <c r="A1083" i="2"/>
  <c r="F1212" i="1" l="1"/>
  <c r="A1084" i="2"/>
  <c r="F1213" i="1" l="1"/>
  <c r="A1085" i="2"/>
  <c r="F1214" i="1" l="1"/>
  <c r="A1086" i="2"/>
  <c r="F1215" i="1" l="1"/>
  <c r="A1087" i="2"/>
  <c r="F1216" i="1" l="1"/>
  <c r="A1088" i="2"/>
  <c r="F1217" i="1" l="1"/>
  <c r="A1089" i="2"/>
  <c r="F1218" i="1" l="1"/>
  <c r="A1090" i="2"/>
  <c r="F1219" i="1" l="1"/>
  <c r="A1091" i="2"/>
  <c r="F1220" i="1" l="1"/>
  <c r="A1092" i="2"/>
  <c r="F1221" i="1" l="1"/>
  <c r="A1093" i="2"/>
  <c r="F1222" i="1" l="1"/>
  <c r="A1094" i="2"/>
  <c r="F1223" i="1" l="1"/>
  <c r="A1095" i="2"/>
  <c r="F1224" i="1" l="1"/>
  <c r="A1096" i="2"/>
  <c r="F1225" i="1" l="1"/>
  <c r="A1097" i="2"/>
  <c r="F1226" i="1" l="1"/>
  <c r="A1098" i="2"/>
  <c r="F1227" i="1" l="1"/>
  <c r="A1099" i="2"/>
  <c r="F1228" i="1" l="1"/>
  <c r="A1100" i="2"/>
  <c r="F1229" i="1" l="1"/>
  <c r="A1101" i="2"/>
  <c r="F1230" i="1" l="1"/>
  <c r="A1102" i="2"/>
  <c r="F1231" i="1" l="1"/>
  <c r="A1103" i="2"/>
  <c r="F1233" i="1" l="1"/>
  <c r="A1104" i="2"/>
  <c r="A1105" i="2" l="1"/>
  <c r="F1236" i="1" l="1"/>
  <c r="A1106" i="2"/>
  <c r="A1107" i="2" l="1"/>
  <c r="A1108" i="2" l="1"/>
  <c r="F1239" i="1" l="1"/>
  <c r="A1109" i="2"/>
  <c r="F1240" i="1" l="1"/>
  <c r="A1110" i="2"/>
  <c r="F1241" i="1" l="1"/>
  <c r="A1111" i="2"/>
  <c r="F1242" i="1" l="1"/>
  <c r="A1112" i="2"/>
  <c r="F1243" i="1" l="1"/>
  <c r="A1113" i="2"/>
  <c r="F1244" i="1" l="1"/>
  <c r="A1114" i="2"/>
  <c r="F1245" i="1" l="1"/>
  <c r="A1115" i="2"/>
  <c r="F1246" i="1" l="1"/>
  <c r="A1116" i="2"/>
  <c r="F1247" i="1" l="1"/>
  <c r="A1117" i="2"/>
  <c r="F1248" i="1" l="1"/>
  <c r="A1118" i="2"/>
  <c r="F1249" i="1" l="1"/>
  <c r="A1119" i="2"/>
  <c r="F1250" i="1" l="1"/>
  <c r="A1120" i="2"/>
  <c r="F1251" i="1" l="1"/>
  <c r="A1121" i="2"/>
  <c r="F1252" i="1" l="1"/>
  <c r="A1122" i="2"/>
  <c r="F1253" i="1" l="1"/>
  <c r="A1123" i="2"/>
  <c r="F1254" i="1" l="1"/>
  <c r="A1124" i="2"/>
  <c r="F1255" i="1" l="1"/>
  <c r="A1125" i="2"/>
  <c r="F1256" i="1" l="1"/>
  <c r="A1126" i="2"/>
  <c r="F1257" i="1" l="1"/>
  <c r="A1127" i="2"/>
  <c r="F1258" i="1" l="1"/>
  <c r="A1128" i="2"/>
  <c r="F1259" i="1" l="1"/>
  <c r="A1129" i="2"/>
  <c r="F1260" i="1" l="1"/>
  <c r="A1130" i="2"/>
  <c r="F1261" i="1" l="1"/>
  <c r="A1131" i="2"/>
  <c r="F1262" i="1" l="1"/>
  <c r="A1132" i="2"/>
  <c r="F1263" i="1" l="1"/>
  <c r="A1133" i="2"/>
  <c r="F1264" i="1" l="1"/>
  <c r="A1134" i="2"/>
  <c r="F1265" i="1" l="1"/>
  <c r="A1135" i="2"/>
  <c r="F1266" i="1" l="1"/>
  <c r="A1136" i="2"/>
  <c r="F1267" i="1" l="1"/>
  <c r="A1137" i="2"/>
  <c r="F1268" i="1" l="1"/>
  <c r="A1138" i="2"/>
  <c r="F1269" i="1" l="1"/>
  <c r="A1139" i="2"/>
  <c r="F1270" i="1" l="1"/>
  <c r="A1140" i="2"/>
  <c r="F1271" i="1" l="1"/>
  <c r="A1141" i="2"/>
  <c r="F1272" i="1" l="1"/>
  <c r="A1142" i="2"/>
  <c r="F1273" i="1" l="1"/>
  <c r="A1143" i="2"/>
  <c r="F1274" i="1" l="1"/>
  <c r="A1144" i="2"/>
  <c r="F1275" i="1" l="1"/>
  <c r="A1145" i="2"/>
  <c r="F1276" i="1" l="1"/>
  <c r="A1146" i="2"/>
  <c r="F1277" i="1" l="1"/>
  <c r="A1147" i="2"/>
  <c r="F1278" i="1" l="1"/>
  <c r="A1148" i="2"/>
  <c r="F1279" i="1" l="1"/>
  <c r="A1149" i="2"/>
  <c r="F1280" i="1" l="1"/>
  <c r="A1150" i="2"/>
  <c r="F1281" i="1" l="1"/>
  <c r="A1151" i="2"/>
  <c r="F1282" i="1" l="1"/>
  <c r="A1152" i="2"/>
  <c r="F1283" i="1" l="1"/>
  <c r="A1153" i="2"/>
  <c r="F1284" i="1" l="1"/>
  <c r="A1154" i="2"/>
  <c r="F1285" i="1" l="1"/>
  <c r="A1155" i="2"/>
  <c r="F1286" i="1" l="1"/>
  <c r="A1156" i="2"/>
  <c r="F1287" i="1" l="1"/>
  <c r="A1157" i="2"/>
  <c r="F1288" i="1" l="1"/>
  <c r="A1158" i="2"/>
  <c r="F1289" i="1" l="1"/>
  <c r="A1159" i="2"/>
  <c r="F1290" i="1" l="1"/>
  <c r="A1160" i="2"/>
  <c r="F1291" i="1" l="1"/>
  <c r="A1161" i="2"/>
  <c r="F1292" i="1" l="1"/>
  <c r="A1162" i="2"/>
  <c r="F1293" i="1" l="1"/>
  <c r="A1163" i="2"/>
  <c r="F1294" i="1" l="1"/>
  <c r="A1164" i="2"/>
  <c r="F1295" i="1" l="1"/>
  <c r="A1165" i="2"/>
  <c r="F1296" i="1" l="1"/>
  <c r="A1166" i="2"/>
  <c r="F1297" i="1" l="1"/>
  <c r="A1167" i="2"/>
  <c r="F1298" i="1" l="1"/>
  <c r="A1168" i="2"/>
  <c r="F1299" i="1" l="1"/>
  <c r="A1169" i="2"/>
  <c r="F1300" i="1" l="1"/>
  <c r="A1170" i="2"/>
  <c r="F1301" i="1" l="1"/>
  <c r="A1171" i="2"/>
  <c r="F1302" i="1" l="1"/>
  <c r="A1172" i="2"/>
  <c r="F1303" i="1" l="1"/>
  <c r="A1173" i="2"/>
  <c r="F1304" i="1" l="1"/>
  <c r="A1174" i="2"/>
  <c r="F1305" i="1" l="1"/>
  <c r="A1175" i="2"/>
  <c r="F1306" i="1" l="1"/>
  <c r="A1176" i="2"/>
  <c r="F1307" i="1" l="1"/>
  <c r="A1177" i="2"/>
  <c r="F1308" i="1" l="1"/>
  <c r="A1178" i="2"/>
  <c r="F1309" i="1" l="1"/>
  <c r="A1179" i="2"/>
  <c r="F1310" i="1" l="1"/>
  <c r="A1180" i="2"/>
  <c r="F1311" i="1" l="1"/>
  <c r="A1181" i="2"/>
  <c r="F1312" i="1" l="1"/>
  <c r="A1182" i="2"/>
  <c r="F1313" i="1" l="1"/>
  <c r="A1183" i="2"/>
  <c r="F1314" i="1" l="1"/>
  <c r="A1184" i="2"/>
  <c r="F1315" i="1" l="1"/>
  <c r="A1185" i="2"/>
  <c r="F1316" i="1" l="1"/>
  <c r="A1186" i="2"/>
  <c r="F1317" i="1" l="1"/>
  <c r="A1187" i="2"/>
  <c r="F1318" i="1" l="1"/>
  <c r="A1188" i="2"/>
  <c r="F1319" i="1" l="1"/>
  <c r="A1189" i="2"/>
  <c r="F1320" i="1" l="1"/>
  <c r="A1190" i="2"/>
  <c r="F1321" i="1" l="1"/>
  <c r="A1191" i="2"/>
  <c r="F1322" i="1" l="1"/>
  <c r="A1192" i="2"/>
  <c r="F1323" i="1" l="1"/>
  <c r="A1193" i="2"/>
  <c r="F1324" i="1" l="1"/>
  <c r="A1194" i="2"/>
  <c r="F1325" i="1" l="1"/>
  <c r="A1195" i="2"/>
  <c r="F1326" i="1" l="1"/>
  <c r="A1196" i="2"/>
  <c r="F1327" i="1" l="1"/>
  <c r="A1197" i="2"/>
  <c r="F1328" i="1" l="1"/>
  <c r="A1198" i="2"/>
  <c r="F1329" i="1" l="1"/>
  <c r="A1199" i="2"/>
  <c r="F1330" i="1" l="1"/>
  <c r="A1200" i="2"/>
  <c r="F1331" i="1" l="1"/>
  <c r="A1201" i="2"/>
  <c r="F1332" i="1" l="1"/>
  <c r="A1202" i="2"/>
  <c r="F1333" i="1" l="1"/>
  <c r="A1203" i="2"/>
  <c r="F1334" i="1" l="1"/>
  <c r="A1204" i="2"/>
  <c r="F1335" i="1" l="1"/>
  <c r="A1205" i="2"/>
  <c r="F1336" i="1" l="1"/>
  <c r="A1206" i="2"/>
  <c r="F1337" i="1" l="1"/>
  <c r="A1207" i="2"/>
  <c r="F1338" i="1" l="1"/>
  <c r="A1208" i="2"/>
  <c r="F1339" i="1" l="1"/>
  <c r="A1209" i="2"/>
  <c r="F1340" i="1" l="1"/>
  <c r="A1210" i="2"/>
  <c r="F1341" i="1" l="1"/>
  <c r="A1211" i="2"/>
  <c r="F1342" i="1" l="1"/>
  <c r="A1212" i="2"/>
  <c r="F1343" i="1" l="1"/>
  <c r="A1213" i="2"/>
  <c r="F1344" i="1" l="1"/>
  <c r="A1214" i="2"/>
  <c r="F1345" i="1" l="1"/>
  <c r="A1215" i="2"/>
  <c r="F1346" i="1" l="1"/>
  <c r="A1216" i="2"/>
  <c r="F1347" i="1" l="1"/>
  <c r="A1217" i="2"/>
  <c r="F1348" i="1" l="1"/>
  <c r="A1218" i="2"/>
  <c r="F1349" i="1" l="1"/>
  <c r="A1219" i="2"/>
  <c r="F1350" i="1" l="1"/>
  <c r="A1220" i="2"/>
  <c r="F1351" i="1" l="1"/>
  <c r="A1221" i="2"/>
  <c r="F1352" i="1" l="1"/>
  <c r="A1222" i="2"/>
  <c r="F1353" i="1" l="1"/>
  <c r="A1223" i="2"/>
  <c r="F1354" i="1" l="1"/>
  <c r="A1224" i="2"/>
  <c r="A1225" i="2" l="1"/>
  <c r="F1356" i="1" l="1"/>
  <c r="A1226" i="2"/>
  <c r="F1357" i="1" l="1"/>
  <c r="A1227" i="2"/>
  <c r="F1358" i="1" l="1"/>
  <c r="A1228" i="2"/>
  <c r="F1359" i="1" l="1"/>
  <c r="A1229" i="2"/>
  <c r="F1360" i="1" l="1"/>
  <c r="A1230" i="2"/>
  <c r="F1361" i="1" l="1"/>
  <c r="A1231" i="2"/>
  <c r="F1362" i="1" l="1"/>
  <c r="A1232" i="2"/>
  <c r="F1363" i="1" l="1"/>
  <c r="A1233" i="2"/>
  <c r="F1364" i="1" l="1"/>
  <c r="A1234" i="2"/>
  <c r="F1365" i="1" l="1"/>
  <c r="A1235" i="2"/>
  <c r="F1366" i="1" l="1"/>
  <c r="A1236" i="2"/>
  <c r="F1367" i="1" l="1"/>
  <c r="A1237" i="2"/>
  <c r="F1368" i="1" l="1"/>
  <c r="A1238" i="2"/>
  <c r="F1369" i="1" l="1"/>
  <c r="A1239" i="2"/>
  <c r="F1370" i="1" l="1"/>
  <c r="A1240" i="2"/>
  <c r="F1372" i="1" l="1"/>
  <c r="A1241" i="2"/>
  <c r="F1373" i="1" l="1"/>
  <c r="A1242" i="2"/>
  <c r="F1374" i="1" l="1"/>
  <c r="A1243" i="2"/>
  <c r="F1375" i="1" l="1"/>
  <c r="A1244" i="2"/>
  <c r="F1376" i="1" l="1"/>
  <c r="A1245" i="2"/>
  <c r="F1377" i="1" l="1"/>
  <c r="A1246" i="2"/>
  <c r="F1378" i="1" l="1"/>
  <c r="A1247" i="2"/>
  <c r="F1379" i="1" l="1"/>
  <c r="A1248" i="2"/>
  <c r="F1380" i="1" l="1"/>
  <c r="A1249" i="2"/>
  <c r="F1381" i="1" l="1"/>
  <c r="A1250" i="2"/>
  <c r="F1382" i="1" l="1"/>
  <c r="A1251" i="2"/>
  <c r="F1383" i="1" l="1"/>
  <c r="A1252" i="2"/>
  <c r="F1384" i="1" l="1"/>
  <c r="A1253" i="2"/>
  <c r="F1385" i="1" l="1"/>
  <c r="A1254" i="2"/>
  <c r="F1386" i="1" l="1"/>
  <c r="A1255" i="2"/>
  <c r="F1387" i="1" l="1"/>
  <c r="A1256" i="2"/>
  <c r="F1388" i="1" l="1"/>
  <c r="A1257" i="2"/>
  <c r="F1389" i="1" l="1"/>
  <c r="A1258" i="2"/>
  <c r="F1390" i="1" l="1"/>
  <c r="A1259" i="2"/>
  <c r="F1391" i="1" l="1"/>
  <c r="A1260" i="2"/>
  <c r="F1392" i="1" l="1"/>
  <c r="A1261" i="2"/>
  <c r="F1393" i="1" l="1"/>
  <c r="A1262" i="2"/>
  <c r="F1394" i="1" l="1"/>
  <c r="A1263" i="2"/>
  <c r="F1395" i="1" l="1"/>
  <c r="A1264" i="2"/>
  <c r="F1396" i="1" l="1"/>
  <c r="A1265" i="2"/>
  <c r="F1397" i="1" l="1"/>
  <c r="A1266" i="2"/>
  <c r="F1398" i="1" l="1"/>
  <c r="A1267" i="2"/>
  <c r="F1399" i="1" l="1"/>
  <c r="A1268" i="2"/>
  <c r="F1400" i="1" l="1"/>
  <c r="A1269" i="2"/>
  <c r="F1401" i="1" l="1"/>
  <c r="A1270" i="2"/>
  <c r="F1402" i="1" l="1"/>
  <c r="A1271" i="2"/>
  <c r="F1403" i="1" l="1"/>
  <c r="A1272" i="2"/>
  <c r="F1404" i="1" l="1"/>
  <c r="A1273" i="2"/>
  <c r="F1405" i="1" l="1"/>
  <c r="A1274" i="2"/>
  <c r="F1406" i="1" l="1"/>
  <c r="A1275" i="2"/>
  <c r="F1407" i="1" l="1"/>
  <c r="A1276" i="2"/>
  <c r="F1408" i="1" l="1"/>
  <c r="A1277" i="2"/>
  <c r="F1409" i="1" l="1"/>
  <c r="A1278" i="2"/>
  <c r="F1410" i="1" l="1"/>
  <c r="A1279" i="2"/>
  <c r="F1411" i="1" l="1"/>
  <c r="A1280" i="2"/>
  <c r="F1412" i="1" l="1"/>
  <c r="A1281" i="2"/>
  <c r="F1413" i="1" l="1"/>
  <c r="A1282" i="2"/>
  <c r="F1414" i="1" l="1"/>
  <c r="A1283" i="2"/>
  <c r="F1415" i="1" l="1"/>
  <c r="A1284" i="2"/>
  <c r="F1416" i="1" l="1"/>
  <c r="A1285" i="2"/>
  <c r="F1417" i="1" l="1"/>
  <c r="A1286" i="2"/>
  <c r="F1418" i="1" l="1"/>
  <c r="A1287" i="2"/>
  <c r="F1419" i="1" l="1"/>
  <c r="A1288" i="2"/>
  <c r="F1420" i="1" l="1"/>
  <c r="A1289" i="2"/>
  <c r="F1421" i="1" l="1"/>
  <c r="A1290" i="2"/>
  <c r="F1422" i="1" l="1"/>
  <c r="A1291" i="2"/>
  <c r="F1423" i="1" l="1"/>
  <c r="A1292" i="2"/>
  <c r="F1424" i="1" l="1"/>
  <c r="A1293" i="2"/>
  <c r="F1425" i="1" l="1"/>
  <c r="A1294" i="2"/>
  <c r="F1426" i="1" l="1"/>
  <c r="A1295" i="2"/>
  <c r="F1427" i="1" l="1"/>
  <c r="A1296" i="2"/>
  <c r="F1428" i="1" l="1"/>
  <c r="A1297" i="2"/>
  <c r="F1429" i="1" l="1"/>
  <c r="A1298" i="2"/>
  <c r="F1430" i="1" l="1"/>
  <c r="A1299" i="2"/>
  <c r="F1431" i="1" l="1"/>
  <c r="A1300" i="2"/>
  <c r="F1432" i="1" l="1"/>
  <c r="A1301" i="2"/>
  <c r="F1433" i="1" l="1"/>
  <c r="A1302" i="2"/>
  <c r="F1434" i="1" l="1"/>
  <c r="A1303" i="2"/>
  <c r="F1435" i="1" l="1"/>
  <c r="A1304" i="2"/>
  <c r="F1436" i="1" l="1"/>
  <c r="A1305" i="2"/>
  <c r="F1437" i="1" l="1"/>
  <c r="A1306" i="2"/>
  <c r="F1438" i="1" l="1"/>
  <c r="A1307" i="2"/>
  <c r="F1439" i="1" l="1"/>
  <c r="A1308" i="2"/>
  <c r="F1440" i="1" l="1"/>
  <c r="A1309" i="2"/>
  <c r="F1441" i="1" l="1"/>
  <c r="A1310" i="2"/>
  <c r="F1442" i="1" l="1"/>
  <c r="A1311" i="2"/>
  <c r="F1443" i="1" l="1"/>
  <c r="A1312" i="2"/>
  <c r="F1444" i="1" l="1"/>
  <c r="A1313" i="2"/>
  <c r="F1445" i="1" l="1"/>
  <c r="A1314" i="2"/>
  <c r="F1446" i="1" l="1"/>
  <c r="A1315" i="2"/>
  <c r="F1447" i="1" l="1"/>
  <c r="A1316" i="2"/>
  <c r="F1448" i="1" l="1"/>
  <c r="A1317" i="2"/>
  <c r="F1449" i="1" l="1"/>
  <c r="A1318" i="2"/>
  <c r="F1450" i="1" l="1"/>
  <c r="A1319" i="2"/>
  <c r="F1451" i="1" l="1"/>
  <c r="A1320" i="2"/>
  <c r="F1452" i="1" l="1"/>
  <c r="A1321" i="2"/>
  <c r="F1453" i="1" l="1"/>
  <c r="A1322" i="2"/>
  <c r="F1454" i="1" l="1"/>
  <c r="A1323" i="2"/>
  <c r="F1455" i="1" l="1"/>
  <c r="A1324" i="2"/>
  <c r="F1456" i="1" l="1"/>
  <c r="A1325" i="2"/>
  <c r="F1457" i="1" l="1"/>
  <c r="A1326" i="2"/>
  <c r="F1458" i="1" l="1"/>
  <c r="A1327" i="2"/>
  <c r="F1459" i="1" l="1"/>
  <c r="A1328" i="2"/>
  <c r="F1460" i="1" l="1"/>
  <c r="A1329" i="2"/>
  <c r="F1461" i="1" l="1"/>
  <c r="A1330" i="2"/>
  <c r="F1462" i="1" l="1"/>
  <c r="A1331" i="2"/>
  <c r="F1463" i="1" l="1"/>
  <c r="A1332" i="2"/>
  <c r="F1464" i="1" l="1"/>
  <c r="A1333" i="2"/>
  <c r="F1465" i="1" l="1"/>
  <c r="A1334" i="2"/>
  <c r="F1466" i="1" l="1"/>
  <c r="A1335" i="2"/>
  <c r="F1467" i="1" l="1"/>
  <c r="A1336" i="2"/>
  <c r="F1468" i="1" l="1"/>
  <c r="A1337" i="2"/>
  <c r="F1469" i="1" l="1"/>
  <c r="A1338" i="2"/>
  <c r="F1470" i="1" l="1"/>
  <c r="A1339" i="2"/>
  <c r="F1471" i="1" l="1"/>
  <c r="A1340" i="2"/>
  <c r="F1472" i="1" l="1"/>
  <c r="A1341" i="2"/>
  <c r="F1473" i="1" l="1"/>
  <c r="A1342" i="2"/>
  <c r="F1474" i="1" l="1"/>
  <c r="A1343" i="2"/>
  <c r="F1475" i="1" l="1"/>
  <c r="A1344" i="2"/>
  <c r="F1476" i="1" l="1"/>
  <c r="A1345" i="2"/>
  <c r="F1477" i="1" l="1"/>
  <c r="A1346" i="2"/>
  <c r="F1478" i="1" l="1"/>
  <c r="A1347" i="2"/>
  <c r="F1479" i="1" l="1"/>
  <c r="A1348" i="2"/>
  <c r="F1480" i="1" l="1"/>
  <c r="A1349" i="2"/>
  <c r="F1481" i="1" l="1"/>
  <c r="A1350" i="2"/>
  <c r="F1482" i="1" l="1"/>
  <c r="A1351" i="2"/>
  <c r="F1483" i="1" l="1"/>
  <c r="A1352" i="2"/>
  <c r="F1484" i="1" l="1"/>
  <c r="A1353" i="2"/>
  <c r="F1485" i="1" l="1"/>
  <c r="A1354" i="2"/>
  <c r="F1486" i="1" l="1"/>
  <c r="A1355" i="2"/>
  <c r="F1487" i="1" l="1"/>
  <c r="A1356" i="2"/>
  <c r="F1488" i="1" l="1"/>
  <c r="A1357" i="2"/>
  <c r="F1489" i="1" l="1"/>
  <c r="A1358" i="2"/>
  <c r="F1490" i="1" l="1"/>
  <c r="A1359" i="2"/>
  <c r="F1491" i="1" l="1"/>
  <c r="A1360" i="2"/>
  <c r="F1492" i="1" l="1"/>
  <c r="A1361" i="2"/>
  <c r="F1493" i="1" l="1"/>
  <c r="A1362" i="2"/>
  <c r="F1494" i="1" l="1"/>
  <c r="A1363" i="2"/>
  <c r="F1495" i="1" l="1"/>
  <c r="A1364" i="2"/>
  <c r="F1496" i="1" l="1"/>
  <c r="A1365" i="2"/>
  <c r="F1497" i="1" l="1"/>
  <c r="A1366" i="2"/>
  <c r="F1498" i="1" l="1"/>
  <c r="A1367" i="2"/>
  <c r="F1499" i="1" l="1"/>
  <c r="A1368" i="2"/>
  <c r="F1500" i="1" l="1"/>
  <c r="A1369" i="2"/>
  <c r="F1501" i="1" l="1"/>
  <c r="A1370" i="2"/>
  <c r="F1502" i="1" l="1"/>
  <c r="A1371" i="2"/>
  <c r="F1503" i="1" l="1"/>
  <c r="A1372" i="2"/>
  <c r="F1504" i="1" l="1"/>
  <c r="A1373" i="2"/>
  <c r="F1505" i="1" l="1"/>
  <c r="A1374" i="2"/>
  <c r="F1506" i="1" l="1"/>
  <c r="A1375" i="2"/>
  <c r="F1507" i="1" l="1"/>
  <c r="A1376" i="2"/>
  <c r="F1508" i="1" l="1"/>
  <c r="A1377" i="2"/>
  <c r="F1509" i="1" l="1"/>
  <c r="A1378" i="2"/>
  <c r="F1510" i="1" l="1"/>
  <c r="A1379" i="2"/>
  <c r="F1511" i="1" l="1"/>
  <c r="A1380" i="2"/>
  <c r="F1512" i="1" l="1"/>
  <c r="A1381" i="2"/>
  <c r="F1513" i="1" l="1"/>
  <c r="A1382" i="2"/>
  <c r="F1514" i="1" l="1"/>
  <c r="A1383" i="2"/>
  <c r="F1515" i="1" l="1"/>
  <c r="A1384" i="2"/>
  <c r="F1516" i="1" l="1"/>
  <c r="A1385" i="2"/>
  <c r="F1517" i="1" l="1"/>
  <c r="A1386" i="2"/>
  <c r="F1518" i="1" l="1"/>
  <c r="A1387" i="2"/>
  <c r="F1519" i="1" l="1"/>
  <c r="A1388" i="2"/>
  <c r="F1520" i="1" l="1"/>
  <c r="A1389" i="2"/>
  <c r="F1521" i="1" l="1"/>
  <c r="A1390" i="2"/>
  <c r="F1522" i="1" l="1"/>
  <c r="A1391" i="2"/>
  <c r="F1523" i="1" l="1"/>
  <c r="A1392" i="2"/>
  <c r="F1524" i="1" l="1"/>
  <c r="A1393" i="2"/>
  <c r="F1525" i="1" l="1"/>
  <c r="A1394" i="2"/>
  <c r="F1526" i="1" l="1"/>
  <c r="A1395" i="2"/>
  <c r="F1527" i="1" l="1"/>
  <c r="A1396" i="2"/>
  <c r="F1528" i="1" l="1"/>
  <c r="A1397" i="2"/>
  <c r="F1529" i="1" l="1"/>
  <c r="A1398" i="2"/>
  <c r="F1530" i="1" l="1"/>
  <c r="A1399" i="2"/>
  <c r="F1531" i="1" l="1"/>
  <c r="A1400" i="2"/>
  <c r="F1532" i="1" l="1"/>
  <c r="A1401" i="2"/>
  <c r="F1533" i="1" l="1"/>
  <c r="A1402" i="2"/>
  <c r="F1534" i="1" l="1"/>
  <c r="A1403" i="2"/>
  <c r="F1535" i="1" l="1"/>
  <c r="A1404" i="2"/>
  <c r="F1536" i="1" l="1"/>
  <c r="A1405" i="2"/>
  <c r="F1537" i="1" l="1"/>
  <c r="A1406" i="2"/>
  <c r="F1538" i="1" l="1"/>
  <c r="A1407" i="2"/>
  <c r="F1539" i="1" l="1"/>
  <c r="A1408" i="2"/>
  <c r="F1540" i="1" l="1"/>
  <c r="A1409" i="2"/>
  <c r="F1541" i="1" l="1"/>
  <c r="A1410" i="2"/>
  <c r="F1542" i="1" l="1"/>
  <c r="A1411" i="2"/>
  <c r="F1543" i="1" l="1"/>
  <c r="A1412" i="2"/>
  <c r="F1544" i="1" l="1"/>
  <c r="A1413" i="2"/>
  <c r="F1545" i="1" l="1"/>
  <c r="A1414" i="2"/>
  <c r="F1546" i="1" l="1"/>
  <c r="A1415" i="2"/>
  <c r="F1547" i="1" l="1"/>
  <c r="A1416" i="2"/>
  <c r="F1548" i="1" l="1"/>
  <c r="A1417" i="2"/>
  <c r="F1549" i="1" l="1"/>
  <c r="A1418" i="2"/>
  <c r="F1550" i="1" l="1"/>
  <c r="A1419" i="2"/>
  <c r="F1551" i="1" l="1"/>
  <c r="A1420" i="2"/>
  <c r="F1552" i="1" l="1"/>
  <c r="A1421" i="2"/>
  <c r="F1553" i="1" l="1"/>
  <c r="A1422" i="2"/>
  <c r="F1554" i="1" l="1"/>
  <c r="A1423" i="2"/>
  <c r="F1555" i="1" l="1"/>
  <c r="A1424" i="2"/>
  <c r="F1556" i="1" l="1"/>
  <c r="A1425" i="2"/>
  <c r="F1557" i="1" l="1"/>
  <c r="A1426" i="2"/>
  <c r="F1558" i="1" l="1"/>
  <c r="A1427" i="2"/>
  <c r="F1559" i="1" l="1"/>
  <c r="A1428" i="2"/>
  <c r="F1560" i="1" l="1"/>
  <c r="A1429" i="2"/>
  <c r="F1561" i="1" l="1"/>
  <c r="A1430" i="2"/>
  <c r="F1562" i="1" l="1"/>
  <c r="A1431" i="2"/>
  <c r="F1563" i="1" l="1"/>
  <c r="A1432" i="2"/>
  <c r="F1564" i="1" l="1"/>
  <c r="A1433" i="2"/>
  <c r="F1565" i="1" l="1"/>
  <c r="A1434" i="2"/>
  <c r="F1566" i="1" l="1"/>
  <c r="A1435" i="2"/>
  <c r="F1567" i="1" l="1"/>
  <c r="A1436" i="2"/>
  <c r="A1437" i="2" l="1"/>
  <c r="F1568" i="1" l="1"/>
  <c r="A1438" i="2"/>
  <c r="D21" i="18" l="1"/>
  <c r="D83" i="18"/>
  <c r="D84" i="18"/>
  <c r="D31" i="18"/>
  <c r="D46" i="18"/>
  <c r="D18" i="18"/>
  <c r="D27" i="18"/>
  <c r="D30" i="18"/>
  <c r="D6" i="18"/>
  <c r="D80" i="18"/>
  <c r="D43" i="18"/>
  <c r="D77" i="18"/>
  <c r="D49" i="18"/>
  <c r="D42" i="18"/>
  <c r="D57" i="18"/>
  <c r="D38" i="18"/>
  <c r="D65" i="18"/>
  <c r="D76" i="18"/>
  <c r="D34" i="18"/>
  <c r="D52" i="18"/>
  <c r="D33" i="18"/>
  <c r="D56" i="18"/>
  <c r="D24" i="18"/>
  <c r="D55" i="18"/>
  <c r="D19" i="18"/>
  <c r="D23" i="18"/>
  <c r="D4" i="18"/>
  <c r="D48" i="18"/>
  <c r="D53" i="18"/>
  <c r="D14" i="18"/>
  <c r="D17" i="18"/>
  <c r="D82" i="18"/>
  <c r="D29" i="18"/>
  <c r="D86" i="18"/>
  <c r="D9" i="18"/>
  <c r="D70" i="18"/>
  <c r="D39" i="18"/>
  <c r="D12" i="18"/>
  <c r="D59" i="18"/>
  <c r="D15" i="18"/>
  <c r="D69" i="18"/>
  <c r="D66" i="18"/>
  <c r="D58" i="18"/>
  <c r="D28" i="18"/>
  <c r="D26" i="18"/>
  <c r="D22" i="18"/>
  <c r="D37" i="18"/>
  <c r="D41" i="18"/>
  <c r="D8" i="18"/>
  <c r="D25" i="18"/>
  <c r="D89" i="18"/>
  <c r="D7" i="18"/>
  <c r="D60" i="18"/>
  <c r="D78" i="18"/>
  <c r="D35" i="18"/>
  <c r="D5" i="18"/>
  <c r="D16" i="18"/>
  <c r="D81" i="18"/>
  <c r="D32" i="18"/>
  <c r="D62" i="18"/>
  <c r="D73" i="18"/>
  <c r="D67" i="18"/>
  <c r="D74" i="18"/>
  <c r="D36" i="18"/>
  <c r="D13" i="18"/>
  <c r="D51" i="18"/>
  <c r="D50" i="18"/>
  <c r="D71" i="18"/>
  <c r="D45" i="18"/>
  <c r="D68" i="18"/>
  <c r="D40" i="18"/>
  <c r="D63" i="18"/>
  <c r="D64" i="18"/>
  <c r="D75" i="18"/>
  <c r="D10" i="18"/>
  <c r="D61" i="18"/>
  <c r="D79" i="18"/>
  <c r="D72" i="18"/>
  <c r="D47" i="18"/>
  <c r="D20" i="18"/>
  <c r="D87" i="18"/>
  <c r="D11" i="18"/>
  <c r="D54" i="18"/>
  <c r="D44" i="18"/>
  <c r="D85" i="18"/>
  <c r="D90" i="18"/>
  <c r="D88" i="18"/>
  <c r="D94" i="18"/>
  <c r="D91" i="18"/>
  <c r="D93" i="18"/>
  <c r="D92" i="18"/>
  <c r="D97" i="18"/>
  <c r="D98" i="18"/>
  <c r="D95" i="18"/>
  <c r="D96" i="18"/>
  <c r="D100" i="18"/>
  <c r="D101" i="18"/>
  <c r="D99" i="18"/>
  <c r="D103" i="18"/>
  <c r="D102" i="18"/>
  <c r="D105" i="18"/>
  <c r="D104" i="18"/>
  <c r="D106" i="18"/>
  <c r="D112" i="18"/>
  <c r="D107" i="18"/>
  <c r="D109" i="18"/>
  <c r="D108" i="18"/>
  <c r="D111" i="18"/>
  <c r="D110" i="18"/>
  <c r="D116" i="18"/>
  <c r="D113" i="18"/>
  <c r="D115" i="18"/>
  <c r="D118" i="18"/>
  <c r="D114" i="18"/>
  <c r="D117" i="18"/>
  <c r="D120" i="18"/>
  <c r="D119" i="18"/>
  <c r="D123" i="18"/>
  <c r="D121" i="18"/>
  <c r="D122" i="18"/>
  <c r="D124" i="18"/>
  <c r="D125" i="18"/>
  <c r="D126" i="18"/>
  <c r="D130" i="18"/>
  <c r="D127" i="18"/>
  <c r="D129" i="18"/>
  <c r="D128" i="18"/>
  <c r="D131" i="18"/>
  <c r="D135" i="18"/>
  <c r="D132" i="18"/>
  <c r="D133" i="18"/>
  <c r="D134" i="18"/>
  <c r="D141" i="18"/>
  <c r="D136" i="18"/>
  <c r="D140" i="18"/>
  <c r="D139" i="18"/>
  <c r="D137" i="18"/>
  <c r="D138" i="18"/>
  <c r="D142" i="18"/>
  <c r="D144" i="18"/>
  <c r="D143" i="18"/>
  <c r="D145" i="18"/>
  <c r="D146" i="18"/>
  <c r="D150" i="18"/>
  <c r="D147" i="18"/>
  <c r="D148" i="18"/>
  <c r="D149" i="18"/>
  <c r="D151" i="18"/>
  <c r="D152" i="18"/>
  <c r="D153" i="18"/>
  <c r="D154" i="18"/>
  <c r="D157" i="18"/>
  <c r="D155" i="18"/>
  <c r="D156" i="18"/>
  <c r="D159" i="18"/>
  <c r="D158" i="18"/>
  <c r="D163" i="18"/>
  <c r="D161" i="18"/>
  <c r="D160" i="18"/>
  <c r="D162" i="18"/>
  <c r="D165" i="18"/>
  <c r="D164" i="18"/>
  <c r="D167" i="18"/>
  <c r="D166" i="18"/>
  <c r="D169" i="18"/>
  <c r="D168" i="18"/>
  <c r="D173" i="18"/>
  <c r="D171" i="18"/>
  <c r="D170" i="18"/>
  <c r="D172" i="18"/>
  <c r="D175" i="18"/>
  <c r="D174" i="18"/>
  <c r="D176" i="18"/>
  <c r="D179" i="18"/>
  <c r="D177" i="18"/>
  <c r="D178" i="18"/>
  <c r="D182" i="18"/>
  <c r="D181" i="18"/>
  <c r="D180" i="18"/>
  <c r="D183" i="18"/>
  <c r="D184" i="18"/>
  <c r="D185" i="18"/>
  <c r="D186" i="18"/>
  <c r="D189" i="18"/>
  <c r="D188" i="18"/>
  <c r="D187" i="18"/>
  <c r="D190" i="18"/>
  <c r="D191" i="18"/>
  <c r="D192" i="18"/>
  <c r="D194" i="18"/>
  <c r="D193" i="18"/>
  <c r="D195" i="18"/>
  <c r="D196" i="18"/>
  <c r="D197" i="18"/>
  <c r="D198" i="18"/>
  <c r="D201" i="18"/>
  <c r="D199" i="18"/>
  <c r="D200" i="18"/>
  <c r="D202" i="18"/>
  <c r="D204" i="18"/>
  <c r="D203" i="18"/>
  <c r="D206" i="18"/>
  <c r="D208" i="18"/>
  <c r="D207" i="18"/>
  <c r="D205" i="18"/>
  <c r="D209" i="18"/>
  <c r="D210" i="18"/>
  <c r="D214" i="18"/>
  <c r="D211" i="18"/>
  <c r="D216" i="18"/>
  <c r="D212" i="18"/>
  <c r="D213" i="18"/>
  <c r="D215" i="18"/>
  <c r="D218" i="18"/>
  <c r="D217" i="18"/>
  <c r="D222" i="18"/>
  <c r="D219" i="18"/>
  <c r="D220" i="18"/>
  <c r="D221" i="18"/>
  <c r="D223" i="18"/>
  <c r="D226" i="18"/>
  <c r="D224" i="18"/>
  <c r="D225" i="18"/>
  <c r="D229" i="18"/>
  <c r="D228" i="18"/>
  <c r="D227" i="18"/>
  <c r="D230" i="18"/>
  <c r="D233" i="18"/>
  <c r="D231" i="18"/>
  <c r="D232" i="18"/>
  <c r="D238" i="18"/>
  <c r="D235" i="18"/>
  <c r="D234" i="18"/>
  <c r="D237" i="18"/>
  <c r="D236" i="18"/>
  <c r="D239" i="18"/>
  <c r="D240" i="18"/>
  <c r="D241" i="18"/>
  <c r="D242" i="18"/>
  <c r="D244" i="18"/>
  <c r="D243" i="18"/>
  <c r="D245" i="18"/>
  <c r="D247" i="18"/>
  <c r="D249" i="18"/>
  <c r="D246" i="18"/>
  <c r="D248" i="18"/>
  <c r="D250" i="18"/>
  <c r="D252" i="18"/>
  <c r="D251" i="18"/>
  <c r="D253" i="18"/>
  <c r="D255" i="18"/>
  <c r="D254" i="18"/>
  <c r="D257" i="18"/>
  <c r="D256" i="18"/>
  <c r="D259" i="18"/>
  <c r="D258" i="18"/>
  <c r="D260" i="18"/>
  <c r="D261" i="18"/>
  <c r="D262" i="18"/>
  <c r="D265" i="18"/>
  <c r="D263" i="18"/>
  <c r="D264" i="18"/>
  <c r="D266" i="18"/>
  <c r="D267" i="18"/>
  <c r="D268" i="18"/>
  <c r="D269" i="18"/>
  <c r="D271" i="18"/>
  <c r="D270" i="18"/>
  <c r="D273" i="18"/>
  <c r="D277" i="18"/>
  <c r="D276" i="18"/>
  <c r="D272" i="18"/>
  <c r="D274" i="18"/>
  <c r="D275" i="18"/>
  <c r="D278" i="18"/>
  <c r="D279" i="18"/>
  <c r="D283" i="18"/>
  <c r="D280" i="18"/>
  <c r="D281" i="18"/>
  <c r="D284" i="18"/>
  <c r="D282" i="18"/>
  <c r="D285" i="18"/>
  <c r="D286" i="18"/>
  <c r="D287" i="18"/>
  <c r="D288" i="18"/>
  <c r="D290" i="18"/>
  <c r="D289" i="18"/>
  <c r="D292" i="18"/>
  <c r="D291" i="18"/>
  <c r="D295" i="18"/>
  <c r="D294" i="18"/>
  <c r="D293" i="18"/>
  <c r="D296" i="18"/>
  <c r="D298" i="18"/>
  <c r="D297" i="18"/>
  <c r="D299" i="18"/>
  <c r="D302" i="18"/>
  <c r="D300" i="18"/>
  <c r="D301" i="18"/>
  <c r="D303" i="18"/>
  <c r="D304" i="18"/>
  <c r="D305" i="18"/>
  <c r="D309" i="18"/>
  <c r="D310" i="18"/>
  <c r="D307" i="18"/>
  <c r="D308" i="18"/>
  <c r="D306" i="18"/>
  <c r="D311" i="18"/>
  <c r="D315" i="18"/>
  <c r="D312" i="18"/>
  <c r="D314" i="18"/>
  <c r="D313" i="18"/>
  <c r="D316" i="18"/>
  <c r="D317" i="18"/>
  <c r="D319" i="18"/>
  <c r="D318" i="18"/>
  <c r="D320" i="18"/>
  <c r="D321" i="18"/>
  <c r="D323" i="18"/>
  <c r="D322" i="18"/>
  <c r="D324" i="18"/>
  <c r="D325" i="18"/>
  <c r="D327" i="18"/>
  <c r="D330" i="18"/>
  <c r="D328" i="18"/>
  <c r="D326" i="18"/>
  <c r="D332" i="18"/>
  <c r="D329" i="18"/>
  <c r="D331" i="18"/>
  <c r="D335" i="18"/>
  <c r="D333" i="18"/>
  <c r="D334" i="18"/>
  <c r="D336" i="18"/>
  <c r="D340" i="18"/>
  <c r="D338" i="18"/>
  <c r="D337" i="18"/>
  <c r="D339" i="18"/>
  <c r="D341" i="18"/>
  <c r="D344" i="18"/>
  <c r="D342" i="18"/>
  <c r="D343" i="18"/>
  <c r="D345" i="18"/>
  <c r="D346" i="18"/>
  <c r="D350" i="18"/>
  <c r="D347" i="18"/>
  <c r="D351" i="18"/>
  <c r="D353" i="18"/>
  <c r="D348" i="18"/>
  <c r="D349" i="18"/>
  <c r="D352" i="18"/>
  <c r="D354" i="18"/>
  <c r="D358" i="18"/>
  <c r="D355" i="18"/>
  <c r="D356" i="18"/>
  <c r="D357" i="18"/>
  <c r="D359" i="18"/>
  <c r="D364" i="18"/>
  <c r="D360" i="18"/>
  <c r="D361" i="18"/>
  <c r="D363" i="18"/>
  <c r="D362" i="18"/>
  <c r="D365" i="18"/>
  <c r="D367" i="18"/>
  <c r="D366" i="18"/>
  <c r="D369" i="18"/>
  <c r="D368" i="18"/>
  <c r="D370" i="18"/>
  <c r="D371" i="18"/>
  <c r="D372" i="18"/>
  <c r="D373" i="18"/>
  <c r="D376" i="18"/>
  <c r="D374" i="18"/>
  <c r="D377" i="18"/>
  <c r="D375" i="18"/>
  <c r="D379" i="18"/>
  <c r="D378" i="18"/>
  <c r="D381" i="18"/>
  <c r="D380" i="18"/>
  <c r="D386" i="18"/>
  <c r="D383" i="18"/>
  <c r="D385" i="18"/>
  <c r="D388" i="18"/>
  <c r="D382" i="18"/>
  <c r="D384" i="18"/>
  <c r="D389" i="18"/>
  <c r="D387" i="18"/>
  <c r="D391" i="18"/>
  <c r="D393" i="18"/>
  <c r="D390" i="18"/>
  <c r="D392" i="18"/>
  <c r="D395" i="18"/>
  <c r="D394" i="18"/>
  <c r="D396" i="18"/>
  <c r="D398" i="18"/>
  <c r="D397" i="18"/>
  <c r="D399" i="18"/>
  <c r="D401" i="18"/>
  <c r="D400" i="18"/>
  <c r="D404" i="18"/>
  <c r="D405" i="18"/>
  <c r="D402" i="18"/>
  <c r="D403" i="18"/>
  <c r="D406" i="18"/>
  <c r="D407" i="18"/>
  <c r="D408" i="18"/>
  <c r="D409" i="18"/>
  <c r="D411" i="18"/>
  <c r="D410" i="18"/>
  <c r="D412" i="18"/>
  <c r="D415" i="18"/>
  <c r="D413" i="18"/>
  <c r="D414" i="18"/>
  <c r="D417" i="18"/>
  <c r="D416" i="18"/>
  <c r="D419" i="18"/>
  <c r="D418" i="18"/>
  <c r="D420" i="18"/>
  <c r="D421" i="18"/>
  <c r="D424" i="18"/>
  <c r="D423" i="18"/>
  <c r="D422" i="18"/>
  <c r="D426" i="18"/>
  <c r="D427" i="18"/>
  <c r="D425" i="18"/>
  <c r="D430" i="18"/>
  <c r="D428" i="18"/>
  <c r="D429" i="18"/>
  <c r="D431" i="18"/>
  <c r="D434" i="18"/>
  <c r="D432" i="18"/>
  <c r="D433" i="18"/>
  <c r="D435" i="18"/>
  <c r="D436" i="18"/>
  <c r="D439" i="18"/>
  <c r="D437" i="18"/>
  <c r="D438" i="18"/>
  <c r="D443" i="18"/>
  <c r="D440" i="18"/>
  <c r="D442" i="18"/>
  <c r="D441" i="18"/>
  <c r="D445" i="18"/>
  <c r="D444" i="18"/>
  <c r="D448" i="18"/>
  <c r="D446" i="18"/>
  <c r="D447" i="18"/>
  <c r="D449" i="18"/>
  <c r="D451" i="18"/>
  <c r="D452" i="18"/>
  <c r="D450" i="18"/>
  <c r="D453" i="18"/>
  <c r="D456" i="18"/>
  <c r="D459" i="18"/>
  <c r="D458" i="18"/>
  <c r="D455" i="18"/>
  <c r="D454" i="18"/>
  <c r="D457" i="18"/>
  <c r="D460" i="18"/>
  <c r="D461" i="18"/>
  <c r="D462" i="18"/>
  <c r="D466" i="18"/>
  <c r="D464" i="18"/>
  <c r="D463" i="18"/>
  <c r="D465" i="18"/>
  <c r="D467" i="18"/>
  <c r="D468" i="18"/>
  <c r="D470" i="18"/>
  <c r="D471" i="18"/>
  <c r="D469" i="18"/>
  <c r="D474" i="18"/>
  <c r="D473" i="18"/>
  <c r="D472" i="18"/>
  <c r="D475" i="18"/>
  <c r="D476" i="18"/>
  <c r="D477" i="18"/>
  <c r="D479" i="18"/>
  <c r="D480" i="18"/>
  <c r="D478" i="18"/>
  <c r="D482" i="18"/>
  <c r="D484" i="18"/>
  <c r="D481" i="18"/>
  <c r="D483" i="18"/>
  <c r="D486" i="18"/>
  <c r="D485" i="18"/>
  <c r="D488" i="18"/>
  <c r="D487" i="18"/>
  <c r="D490" i="18"/>
  <c r="D489" i="18"/>
  <c r="D492" i="18"/>
  <c r="D491" i="18"/>
  <c r="D493" i="18"/>
  <c r="D496" i="18"/>
  <c r="D494" i="18"/>
  <c r="D495" i="18"/>
  <c r="D498" i="18"/>
  <c r="D497" i="18"/>
  <c r="D500" i="18"/>
  <c r="D499" i="18"/>
  <c r="D501" i="18"/>
  <c r="D503" i="18"/>
  <c r="D504" i="18"/>
  <c r="D502" i="18"/>
  <c r="D507" i="18"/>
  <c r="D505" i="18"/>
  <c r="D506" i="18"/>
  <c r="D509" i="18"/>
  <c r="D508" i="18"/>
  <c r="D510" i="18"/>
  <c r="D513" i="18"/>
  <c r="D511" i="18"/>
  <c r="D512" i="18"/>
  <c r="D514" i="18"/>
  <c r="D517" i="18"/>
  <c r="D515" i="18"/>
  <c r="D516" i="18"/>
  <c r="D518" i="18"/>
  <c r="D522" i="18"/>
  <c r="D519" i="18"/>
  <c r="D520" i="18"/>
  <c r="D521" i="18"/>
  <c r="D525" i="18"/>
  <c r="D523" i="18"/>
  <c r="D524" i="18"/>
  <c r="D526" i="18"/>
  <c r="D527" i="18"/>
  <c r="D528" i="18"/>
  <c r="D530" i="18"/>
  <c r="D529" i="18"/>
  <c r="D531" i="18"/>
  <c r="D533" i="18"/>
  <c r="D532" i="18"/>
  <c r="D534" i="18"/>
  <c r="D535" i="18"/>
  <c r="D536" i="18"/>
  <c r="D94" i="24"/>
  <c r="D156" i="24"/>
  <c r="D136" i="24"/>
  <c r="D14" i="24"/>
  <c r="D63" i="24"/>
  <c r="D85" i="24"/>
  <c r="D59" i="24"/>
  <c r="D146" i="24"/>
  <c r="D169" i="24"/>
  <c r="D111" i="24"/>
  <c r="D154" i="24"/>
  <c r="D116" i="24"/>
  <c r="D15" i="24"/>
  <c r="D34" i="24"/>
  <c r="D159" i="24"/>
  <c r="D114" i="24"/>
  <c r="D102" i="24"/>
  <c r="D124" i="24"/>
  <c r="D149" i="24"/>
  <c r="D112" i="24"/>
  <c r="D40" i="24"/>
  <c r="D39" i="24"/>
  <c r="D152" i="24"/>
  <c r="D56" i="24"/>
  <c r="D53" i="24"/>
  <c r="D144" i="24"/>
  <c r="D18" i="24"/>
  <c r="D129" i="24"/>
  <c r="D50" i="24"/>
  <c r="D148" i="24"/>
  <c r="D101" i="24"/>
  <c r="D127" i="24"/>
  <c r="D78" i="24"/>
  <c r="D117" i="24"/>
  <c r="D38" i="24"/>
  <c r="D7" i="24"/>
  <c r="D71" i="24"/>
  <c r="D158" i="24"/>
  <c r="D83" i="24"/>
  <c r="D43" i="24"/>
  <c r="D130" i="24"/>
  <c r="D75" i="24"/>
  <c r="D36" i="24"/>
  <c r="D132" i="24"/>
  <c r="D65" i="24"/>
  <c r="D73" i="24"/>
  <c r="D110" i="24"/>
  <c r="D135" i="24"/>
  <c r="D80" i="24"/>
  <c r="D62" i="24"/>
  <c r="D150" i="24"/>
  <c r="D100" i="24"/>
  <c r="D163" i="24"/>
  <c r="D23" i="24"/>
  <c r="D64" i="24"/>
  <c r="D70" i="24"/>
  <c r="D108" i="24"/>
  <c r="D134" i="24"/>
  <c r="D153" i="24"/>
  <c r="D21" i="24"/>
  <c r="D98" i="24"/>
  <c r="D67" i="24"/>
  <c r="D60" i="24"/>
  <c r="D30" i="24"/>
  <c r="D141" i="24"/>
  <c r="D61" i="24"/>
  <c r="D160" i="24"/>
  <c r="D140" i="24"/>
  <c r="D105" i="24"/>
  <c r="D120" i="24"/>
  <c r="D74" i="24"/>
  <c r="D12" i="24"/>
  <c r="D103" i="24"/>
  <c r="D55" i="24"/>
  <c r="D52" i="24"/>
  <c r="D72" i="24"/>
  <c r="D84" i="24"/>
  <c r="D157" i="24"/>
  <c r="D151" i="24"/>
  <c r="D162" i="24"/>
  <c r="D11" i="24"/>
  <c r="D167" i="24"/>
  <c r="D89" i="24"/>
  <c r="D42" i="24"/>
  <c r="D142" i="24"/>
  <c r="D57" i="24"/>
  <c r="D16" i="24"/>
  <c r="D81" i="24"/>
  <c r="D90" i="24"/>
  <c r="D17" i="24"/>
  <c r="D104" i="24"/>
  <c r="D109" i="24"/>
  <c r="D165" i="24"/>
  <c r="D147" i="24"/>
  <c r="D48" i="24"/>
  <c r="D10" i="24"/>
  <c r="D166" i="24"/>
  <c r="D51" i="24"/>
  <c r="D107" i="24"/>
  <c r="D95" i="24"/>
  <c r="D145" i="24"/>
  <c r="D131" i="24"/>
  <c r="D97" i="24"/>
  <c r="D93" i="24"/>
  <c r="D91" i="24"/>
  <c r="D88" i="24"/>
  <c r="D121" i="24"/>
  <c r="D143" i="24"/>
  <c r="D33" i="24"/>
  <c r="D54" i="24"/>
  <c r="D44" i="24"/>
  <c r="D122" i="24"/>
  <c r="D35" i="24"/>
  <c r="D92" i="24"/>
  <c r="D37" i="24"/>
  <c r="D133" i="24"/>
  <c r="D25" i="24"/>
  <c r="D99" i="24"/>
  <c r="D128" i="24"/>
  <c r="D8" i="24"/>
  <c r="D96" i="24"/>
  <c r="D155" i="24"/>
  <c r="D69" i="24"/>
  <c r="D123" i="24"/>
  <c r="D125" i="24"/>
  <c r="D19" i="24"/>
  <c r="D115" i="24"/>
  <c r="D76" i="24"/>
  <c r="D22" i="24"/>
  <c r="D113" i="24"/>
  <c r="D66" i="24"/>
  <c r="D32" i="24"/>
  <c r="D82" i="24"/>
  <c r="D161" i="24"/>
  <c r="D46" i="24"/>
  <c r="D126" i="24"/>
  <c r="D28" i="24"/>
  <c r="D138" i="24"/>
  <c r="D106" i="24"/>
  <c r="D24" i="24"/>
  <c r="D87" i="24"/>
  <c r="D26" i="24"/>
  <c r="D68" i="24"/>
  <c r="D13" i="24"/>
  <c r="D6" i="24"/>
  <c r="D49" i="24"/>
  <c r="D31" i="24"/>
  <c r="D5" i="24"/>
  <c r="D137" i="24"/>
  <c r="D118" i="24"/>
  <c r="D20" i="24"/>
  <c r="D47" i="24"/>
  <c r="D168" i="24"/>
  <c r="D9" i="24"/>
  <c r="D29" i="24"/>
  <c r="D86" i="24"/>
  <c r="D4" i="24"/>
  <c r="D77" i="24"/>
  <c r="D164" i="24"/>
  <c r="D119" i="24"/>
  <c r="D58" i="24"/>
  <c r="D27" i="24"/>
  <c r="D79" i="24"/>
  <c r="D139" i="24"/>
  <c r="D45" i="24"/>
  <c r="D41" i="24"/>
  <c r="D55" i="8"/>
  <c r="D17" i="8"/>
  <c r="D309" i="8"/>
  <c r="D464" i="8"/>
  <c r="D433" i="8"/>
  <c r="D429" i="8"/>
  <c r="D518" i="8"/>
  <c r="D561" i="8"/>
  <c r="D247" i="8"/>
  <c r="D115" i="8"/>
  <c r="D316" i="8"/>
  <c r="D248" i="8"/>
  <c r="D193" i="8"/>
  <c r="D387" i="8"/>
  <c r="D63" i="8"/>
  <c r="D176" i="8"/>
  <c r="D400" i="8"/>
  <c r="D217" i="8"/>
  <c r="D89" i="8"/>
  <c r="D14" i="8"/>
  <c r="D448" i="8"/>
  <c r="D528" i="8"/>
  <c r="D187" i="8"/>
  <c r="D427" i="8"/>
  <c r="D213" i="8"/>
  <c r="D184" i="8"/>
  <c r="D93" i="8"/>
  <c r="D530" i="8"/>
  <c r="D110" i="8"/>
  <c r="D544" i="8"/>
  <c r="D26" i="8"/>
  <c r="D88" i="8"/>
  <c r="D182" i="8"/>
  <c r="D363" i="8"/>
  <c r="D203" i="8"/>
  <c r="D365" i="8"/>
  <c r="D44" i="8"/>
  <c r="D505" i="8"/>
  <c r="D446" i="8"/>
  <c r="D61" i="8"/>
  <c r="D227" i="8"/>
  <c r="D27" i="8"/>
  <c r="D32" i="8"/>
  <c r="D502" i="8"/>
  <c r="D356" i="8"/>
  <c r="D78" i="8"/>
  <c r="D329" i="8"/>
  <c r="D537" i="8"/>
  <c r="D35" i="8"/>
  <c r="D495" i="8"/>
  <c r="D123" i="8"/>
  <c r="D439" i="8"/>
  <c r="D443" i="8"/>
  <c r="D197" i="8"/>
  <c r="D167" i="8"/>
  <c r="D488" i="8"/>
  <c r="D406" i="8"/>
  <c r="D261" i="8"/>
  <c r="D335" i="8"/>
  <c r="D69" i="8"/>
  <c r="D208" i="8"/>
  <c r="D475" i="8"/>
  <c r="D80" i="8"/>
  <c r="D532" i="8"/>
  <c r="D275" i="8"/>
  <c r="D552" i="8"/>
  <c r="D28" i="8"/>
  <c r="D346" i="8"/>
  <c r="D351" i="8"/>
  <c r="D466" i="8"/>
  <c r="D41" i="8"/>
  <c r="D478" i="8"/>
  <c r="D438" i="8"/>
  <c r="D147" i="8"/>
  <c r="D361" i="8"/>
  <c r="D383" i="8"/>
  <c r="D376" i="8"/>
  <c r="D343" i="8"/>
  <c r="D7" i="8"/>
  <c r="D119" i="8"/>
  <c r="D137" i="8"/>
  <c r="D155" i="8"/>
  <c r="D352" i="8"/>
  <c r="D543" i="8"/>
  <c r="D555" i="8"/>
  <c r="D165" i="8"/>
  <c r="D296" i="8"/>
  <c r="D200" i="8"/>
  <c r="D48" i="8"/>
  <c r="D334" i="8"/>
  <c r="D295" i="8"/>
  <c r="D388" i="8"/>
  <c r="D421" i="8"/>
  <c r="D40" i="8"/>
  <c r="D188" i="8"/>
  <c r="D236" i="8"/>
  <c r="D531" i="8"/>
  <c r="D121" i="8"/>
  <c r="D223" i="8"/>
  <c r="D380" i="8"/>
  <c r="D393" i="8"/>
  <c r="D136" i="8"/>
  <c r="D146" i="8"/>
  <c r="D33" i="8"/>
  <c r="D436" i="8"/>
  <c r="D547" i="8"/>
  <c r="D369" i="8"/>
  <c r="D382" i="8"/>
  <c r="D396" i="8"/>
  <c r="D169" i="8"/>
  <c r="D263" i="8"/>
  <c r="D38" i="8"/>
  <c r="D420" i="8"/>
  <c r="D386" i="8"/>
  <c r="D99" i="8"/>
  <c r="D65" i="8"/>
  <c r="D39" i="8"/>
  <c r="D401" i="8"/>
  <c r="D190" i="8"/>
  <c r="D432" i="8"/>
  <c r="D407" i="8"/>
  <c r="D159" i="8"/>
  <c r="D84" i="8"/>
  <c r="D522" i="8"/>
  <c r="D277" i="8"/>
  <c r="D67" i="8"/>
  <c r="D243" i="8"/>
  <c r="D560" i="8"/>
  <c r="D462" i="8"/>
  <c r="D319" i="8"/>
  <c r="D252" i="8"/>
  <c r="D479" i="8"/>
  <c r="D52" i="8"/>
  <c r="D256" i="8"/>
  <c r="D292" i="8"/>
  <c r="D423" i="8"/>
  <c r="D513" i="8"/>
  <c r="D384" i="8"/>
  <c r="D516" i="8"/>
  <c r="D426" i="8"/>
  <c r="D417" i="8"/>
  <c r="D253" i="8"/>
  <c r="D54" i="8"/>
  <c r="D533" i="8"/>
  <c r="D358" i="8"/>
  <c r="D473" i="8"/>
  <c r="D520" i="8"/>
  <c r="D251" i="8"/>
  <c r="D302" i="8"/>
  <c r="D258" i="8"/>
  <c r="D332" i="8"/>
  <c r="D372" i="8"/>
  <c r="D195" i="8"/>
  <c r="D56" i="8"/>
  <c r="D471" i="8"/>
  <c r="D504" i="8"/>
  <c r="D257" i="8"/>
  <c r="D281" i="8"/>
  <c r="D340" i="8"/>
  <c r="D163" i="8"/>
  <c r="D278" i="8"/>
  <c r="D409" i="8"/>
  <c r="D166" i="8"/>
  <c r="D174" i="8"/>
  <c r="D554" i="8"/>
  <c r="D367" i="8"/>
  <c r="D260" i="8"/>
  <c r="D314" i="8"/>
  <c r="D43" i="8"/>
  <c r="D58" i="8"/>
  <c r="D501" i="8"/>
  <c r="D322" i="8"/>
  <c r="D521" i="8"/>
  <c r="D117" i="8"/>
  <c r="D536" i="8"/>
  <c r="D288" i="8"/>
  <c r="D345" i="8"/>
  <c r="D108" i="8"/>
  <c r="D328" i="8"/>
  <c r="D70" i="8"/>
  <c r="D75" i="8"/>
  <c r="D189" i="8"/>
  <c r="D285" i="8"/>
  <c r="D455" i="8"/>
  <c r="D463" i="8"/>
  <c r="D24" i="8"/>
  <c r="D25" i="8"/>
  <c r="D47" i="8"/>
  <c r="D122" i="8"/>
  <c r="D128" i="8"/>
  <c r="D451" i="8"/>
  <c r="D199" i="8"/>
  <c r="D509" i="8"/>
  <c r="D444" i="8"/>
  <c r="D92" i="8"/>
  <c r="D273" i="8"/>
  <c r="D148" i="8"/>
  <c r="D229" i="8"/>
  <c r="D315" i="8"/>
  <c r="D156" i="8"/>
  <c r="D205" i="8"/>
  <c r="D134" i="8"/>
  <c r="D111" i="8"/>
  <c r="D214" i="8"/>
  <c r="D262" i="8"/>
  <c r="D216" i="8"/>
  <c r="D120" i="8"/>
  <c r="D234" i="8"/>
  <c r="D15" i="8"/>
  <c r="D34" i="8"/>
  <c r="D238" i="8"/>
  <c r="D546" i="8"/>
  <c r="D196" i="8"/>
  <c r="D140" i="8"/>
  <c r="D301" i="8"/>
  <c r="D23" i="8"/>
  <c r="D224" i="8"/>
  <c r="D456" i="8"/>
  <c r="D250" i="8"/>
  <c r="D413" i="8"/>
  <c r="D330" i="8"/>
  <c r="D16" i="8"/>
  <c r="D305" i="8"/>
  <c r="D53" i="8"/>
  <c r="D370" i="8"/>
  <c r="D225" i="8"/>
  <c r="D487" i="8"/>
  <c r="D317" i="8"/>
  <c r="D158" i="8"/>
  <c r="D364" i="8"/>
  <c r="D202" i="8"/>
  <c r="D408" i="8"/>
  <c r="D118" i="8"/>
  <c r="D549" i="8"/>
  <c r="D233" i="8"/>
  <c r="D244" i="8"/>
  <c r="D491" i="8"/>
  <c r="D391" i="8"/>
  <c r="D222" i="8"/>
  <c r="D472" i="8"/>
  <c r="D94" i="8"/>
  <c r="D91" i="8"/>
  <c r="D210" i="8"/>
  <c r="D458" i="8"/>
  <c r="D321" i="8"/>
  <c r="D399" i="8"/>
  <c r="D29" i="8"/>
  <c r="D76" i="8"/>
  <c r="D74" i="8"/>
  <c r="D151" i="8"/>
  <c r="D355" i="8"/>
  <c r="D318" i="8"/>
  <c r="D493" i="8"/>
  <c r="D510" i="8"/>
  <c r="D220" i="8"/>
  <c r="D425" i="8"/>
  <c r="D186" i="8"/>
  <c r="D440" i="8"/>
  <c r="D529" i="8"/>
  <c r="D62" i="8"/>
  <c r="D105" i="8"/>
  <c r="D526" i="8"/>
  <c r="D178" i="8"/>
  <c r="D359" i="8"/>
  <c r="D366" i="8"/>
  <c r="D153" i="8"/>
  <c r="D9" i="8"/>
  <c r="D45" i="8"/>
  <c r="D480" i="8"/>
  <c r="D507" i="8"/>
  <c r="D106" i="8"/>
  <c r="D375" i="8"/>
  <c r="D494" i="8"/>
  <c r="D5" i="8"/>
  <c r="D127" i="8"/>
  <c r="D82" i="8"/>
  <c r="D66" i="8"/>
  <c r="D154" i="8"/>
  <c r="D445" i="8"/>
  <c r="D79" i="8"/>
  <c r="D422" i="8"/>
  <c r="D378" i="8"/>
  <c r="D31" i="8"/>
  <c r="D30" i="8"/>
  <c r="D149" i="8"/>
  <c r="D467" i="8"/>
  <c r="D11" i="8"/>
  <c r="D344" i="8"/>
  <c r="D60" i="8"/>
  <c r="D215" i="8"/>
  <c r="D430" i="8"/>
  <c r="D477" i="8"/>
  <c r="D42" i="8"/>
  <c r="D86" i="8"/>
  <c r="D101" i="8"/>
  <c r="D191" i="8"/>
  <c r="D270" i="8"/>
  <c r="D141" i="8"/>
  <c r="D143" i="8"/>
  <c r="D498" i="8"/>
  <c r="D515" i="8"/>
  <c r="D81" i="8"/>
  <c r="D13" i="8"/>
  <c r="D290" i="8"/>
  <c r="D97" i="8"/>
  <c r="D37" i="8"/>
  <c r="D294" i="8"/>
  <c r="D437" i="8"/>
  <c r="D525" i="8"/>
  <c r="D50" i="8"/>
  <c r="D283" i="8"/>
  <c r="D198" i="8"/>
  <c r="D139" i="8"/>
  <c r="D177" i="8"/>
  <c r="D21" i="8"/>
  <c r="D490" i="8"/>
  <c r="D204" i="8"/>
  <c r="D450" i="8"/>
  <c r="D469" i="8"/>
  <c r="D476" i="8"/>
  <c r="D527" i="8"/>
  <c r="D142" i="8"/>
  <c r="D435" i="8"/>
  <c r="D276" i="8"/>
  <c r="D307" i="8"/>
  <c r="D492" i="8"/>
  <c r="D6" i="8"/>
  <c r="D291" i="8"/>
  <c r="D424" i="8"/>
  <c r="D114" i="8"/>
  <c r="D511" i="8"/>
  <c r="D164" i="8"/>
  <c r="D415" i="8"/>
  <c r="D402" i="8"/>
  <c r="D300" i="8"/>
  <c r="D126" i="8"/>
  <c r="D558" i="8"/>
  <c r="D461" i="8"/>
  <c r="D299" i="8"/>
  <c r="D298" i="8"/>
  <c r="D306" i="8"/>
  <c r="D411" i="8"/>
  <c r="D550" i="8"/>
  <c r="D418" i="8"/>
  <c r="D474" i="8"/>
  <c r="D508" i="8"/>
  <c r="D49" i="8"/>
  <c r="D374" i="8"/>
  <c r="D130" i="8"/>
  <c r="D218" i="8"/>
  <c r="D212" i="8"/>
  <c r="D95" i="8"/>
  <c r="D483" i="8"/>
  <c r="D207" i="8"/>
  <c r="D377" i="8"/>
  <c r="D414" i="8"/>
  <c r="D470" i="8"/>
  <c r="D240" i="8"/>
  <c r="D548" i="8"/>
  <c r="D395" i="8"/>
  <c r="D304" i="8"/>
  <c r="D209" i="8"/>
  <c r="D545" i="8"/>
  <c r="D535" i="8"/>
  <c r="D416" i="8"/>
  <c r="D87" i="8"/>
  <c r="D246" i="8"/>
  <c r="D241" i="8"/>
  <c r="D360" i="8"/>
  <c r="D452" i="8"/>
  <c r="D347" i="8"/>
  <c r="D172" i="8"/>
  <c r="D102" i="8"/>
  <c r="D112" i="8"/>
  <c r="D72" i="8"/>
  <c r="D235" i="8"/>
  <c r="D144" i="8"/>
  <c r="D282" i="8"/>
  <c r="D397" i="8"/>
  <c r="D175" i="8"/>
  <c r="D228" i="8"/>
  <c r="D18" i="8"/>
  <c r="D441" i="8"/>
  <c r="D559" i="8"/>
  <c r="D271" i="8"/>
  <c r="D96" i="8"/>
  <c r="D90" i="8"/>
  <c r="D268" i="8"/>
  <c r="D162" i="8"/>
  <c r="D500" i="8"/>
  <c r="D350" i="8"/>
  <c r="D242" i="8"/>
  <c r="D551" i="8"/>
  <c r="D68" i="8"/>
  <c r="D259" i="8"/>
  <c r="D398" i="8"/>
  <c r="D180" i="8"/>
  <c r="D20" i="8"/>
  <c r="D538" i="8"/>
  <c r="D19" i="8"/>
  <c r="D453" i="8"/>
  <c r="D468" i="8"/>
  <c r="D371" i="8"/>
  <c r="D428" i="8"/>
  <c r="D503" i="8"/>
  <c r="D132" i="8"/>
  <c r="D104" i="8"/>
  <c r="D486" i="8"/>
  <c r="D308" i="8"/>
  <c r="D266" i="8"/>
  <c r="D514" i="8"/>
  <c r="D239" i="8"/>
  <c r="D59" i="8"/>
  <c r="D255" i="8"/>
  <c r="D284" i="8"/>
  <c r="D150" i="8"/>
  <c r="D269" i="8"/>
  <c r="D337" i="8"/>
  <c r="D331" i="8"/>
  <c r="D280" i="8"/>
  <c r="D170" i="8"/>
  <c r="D512" i="8"/>
  <c r="D542" i="8"/>
  <c r="D368" i="8"/>
  <c r="D71" i="8"/>
  <c r="D232" i="8"/>
  <c r="D540" i="8"/>
  <c r="D394" i="8"/>
  <c r="D181" i="8"/>
  <c r="D389" i="8"/>
  <c r="D113" i="8"/>
  <c r="D272" i="8"/>
  <c r="D405" i="8"/>
  <c r="D563" i="8"/>
  <c r="D129" i="8"/>
  <c r="D103" i="8"/>
  <c r="D481" i="8"/>
  <c r="D138" i="8"/>
  <c r="D192" i="8"/>
  <c r="D431" i="8"/>
  <c r="D454" i="8"/>
  <c r="D303" i="8"/>
  <c r="D287" i="8"/>
  <c r="D279" i="8"/>
  <c r="D410" i="8"/>
  <c r="D539" i="8"/>
  <c r="D553" i="8"/>
  <c r="D562" i="8"/>
  <c r="D171" i="8"/>
  <c r="D333" i="8"/>
  <c r="D231" i="8"/>
  <c r="D336" i="8"/>
  <c r="D326" i="8"/>
  <c r="D465" i="8"/>
  <c r="D341" i="8"/>
  <c r="D327" i="8"/>
  <c r="D286" i="8"/>
  <c r="D460" i="8"/>
  <c r="D403" i="8"/>
  <c r="D100" i="8"/>
  <c r="D64" i="8"/>
  <c r="D254" i="8"/>
  <c r="D482" i="8"/>
  <c r="D392" i="8"/>
  <c r="D404" i="8"/>
  <c r="D179" i="8"/>
  <c r="D157" i="8"/>
  <c r="D390" i="8"/>
  <c r="D133" i="8"/>
  <c r="D73" i="8"/>
  <c r="D412" i="8"/>
  <c r="D201" i="8"/>
  <c r="D339" i="8"/>
  <c r="D237" i="8"/>
  <c r="D459" i="8"/>
  <c r="D362" i="8"/>
  <c r="D381" i="8"/>
  <c r="D557" i="8"/>
  <c r="D338" i="8"/>
  <c r="D267" i="8"/>
  <c r="D524" i="8"/>
  <c r="D534" i="8"/>
  <c r="D457" i="8"/>
  <c r="D517" i="8"/>
  <c r="D194" i="8"/>
  <c r="D311" i="8"/>
  <c r="D485" i="8"/>
  <c r="D230" i="8"/>
  <c r="D145" i="8"/>
  <c r="D385" i="8"/>
  <c r="D354" i="8"/>
  <c r="D342" i="8"/>
  <c r="D323" i="8"/>
  <c r="D249" i="8"/>
  <c r="D447" i="8"/>
  <c r="D320" i="8"/>
  <c r="D8" i="8"/>
  <c r="D324" i="8"/>
  <c r="D226" i="8"/>
  <c r="D36" i="8"/>
  <c r="D499" i="8"/>
  <c r="D349" i="8"/>
  <c r="D4" i="8"/>
  <c r="D57" i="8"/>
  <c r="D274" i="8"/>
  <c r="D221" i="8"/>
  <c r="D107" i="8"/>
  <c r="D449" i="8"/>
  <c r="D289" i="8"/>
  <c r="D135" i="8"/>
  <c r="D310" i="8"/>
  <c r="D98" i="8"/>
  <c r="D519" i="8"/>
  <c r="D541" i="8"/>
  <c r="D77" i="8"/>
  <c r="D297" i="8"/>
  <c r="D373" i="8"/>
  <c r="D523" i="8"/>
  <c r="D168" i="8"/>
  <c r="D489" i="8"/>
  <c r="D506" i="8"/>
  <c r="D173" i="8"/>
  <c r="D152" i="8"/>
  <c r="D10" i="8"/>
  <c r="D556" i="8"/>
  <c r="D109" i="8"/>
  <c r="D206" i="8"/>
  <c r="D85" i="8"/>
  <c r="D379" i="8"/>
  <c r="D22" i="8"/>
  <c r="D313" i="8"/>
  <c r="D131" i="8"/>
  <c r="D83" i="8"/>
  <c r="D211" i="8"/>
  <c r="D496" i="8"/>
  <c r="D219" i="8"/>
  <c r="D124" i="8"/>
  <c r="D245" i="8"/>
  <c r="D434" i="8"/>
  <c r="D325" i="8"/>
  <c r="D12" i="8"/>
  <c r="D125" i="8"/>
  <c r="D161" i="8"/>
  <c r="D348" i="8"/>
  <c r="D353" i="8"/>
  <c r="D265" i="8"/>
  <c r="D185" i="8"/>
  <c r="D116" i="8"/>
  <c r="D183" i="8"/>
  <c r="D160" i="8"/>
  <c r="D293" i="8"/>
  <c r="D419" i="8"/>
  <c r="D51" i="8"/>
  <c r="D484" i="8"/>
  <c r="D264" i="8"/>
  <c r="D46" i="8"/>
  <c r="D497" i="8"/>
  <c r="D312" i="8"/>
  <c r="D442" i="8"/>
  <c r="D357" i="8"/>
  <c r="A1439" i="2"/>
  <c r="AW754" i="1" l="1"/>
  <c r="AX754" i="1"/>
  <c r="AU754" i="1"/>
  <c r="AV754" i="1"/>
  <c r="AQ754" i="1"/>
  <c r="AR754" i="1"/>
  <c r="D5" i="23"/>
  <c r="D20" i="23"/>
  <c r="D14" i="23"/>
  <c r="D8" i="23"/>
  <c r="D18" i="23"/>
  <c r="D32" i="23"/>
  <c r="D13" i="23"/>
  <c r="D15" i="23"/>
  <c r="D22" i="23"/>
  <c r="D6" i="23"/>
  <c r="D23" i="23"/>
  <c r="D12" i="23"/>
  <c r="D39" i="23"/>
  <c r="D30" i="23"/>
  <c r="D35" i="23"/>
  <c r="D16" i="23"/>
  <c r="D10" i="23"/>
  <c r="G10" i="23" s="1"/>
  <c r="D25" i="23"/>
  <c r="D7" i="23"/>
  <c r="D26" i="23"/>
  <c r="D33" i="23"/>
  <c r="D29" i="23"/>
  <c r="D24" i="23"/>
  <c r="D37" i="23"/>
  <c r="D28" i="23"/>
  <c r="D17" i="23"/>
  <c r="D34" i="23"/>
  <c r="D38" i="23"/>
  <c r="D27" i="23"/>
  <c r="D9" i="23"/>
  <c r="D21" i="23"/>
  <c r="D19" i="23"/>
  <c r="D11" i="23"/>
  <c r="D36" i="23"/>
  <c r="D31" i="23"/>
  <c r="AR506" i="1"/>
  <c r="AQ507" i="1"/>
  <c r="AR507" i="1"/>
  <c r="AQ506" i="1"/>
  <c r="AU507" i="1"/>
  <c r="AV507" i="1"/>
  <c r="AU506" i="1"/>
  <c r="AV506" i="1"/>
  <c r="AR796" i="1"/>
  <c r="AR793" i="1"/>
  <c r="AQ796" i="1"/>
  <c r="AQ793" i="1"/>
  <c r="AQ792" i="1"/>
  <c r="AR792" i="1"/>
  <c r="AU792" i="1"/>
  <c r="AV792" i="1"/>
  <c r="AU793" i="1"/>
  <c r="AU796" i="1"/>
  <c r="AV796" i="1"/>
  <c r="AV793" i="1"/>
  <c r="AR816" i="1"/>
  <c r="AQ816" i="1"/>
  <c r="AQ820" i="1"/>
  <c r="AR820" i="1"/>
  <c r="AV820" i="1"/>
  <c r="AU816" i="1"/>
  <c r="AU820" i="1"/>
  <c r="AV816" i="1"/>
  <c r="AR712" i="1"/>
  <c r="AQ712" i="1"/>
  <c r="AU712" i="1"/>
  <c r="AV712" i="1"/>
  <c r="AQ767" i="1"/>
  <c r="AR767" i="1"/>
  <c r="AU767" i="1"/>
  <c r="AV767" i="1"/>
  <c r="AR1371" i="1"/>
  <c r="AQ1355" i="1"/>
  <c r="AR1355" i="1"/>
  <c r="AQ1371" i="1"/>
  <c r="AV1355" i="1"/>
  <c r="AU1371" i="1"/>
  <c r="AV1371" i="1"/>
  <c r="AU1355" i="1"/>
  <c r="AW1355" i="1"/>
  <c r="AX1371" i="1"/>
  <c r="AX1355" i="1"/>
  <c r="AW1371" i="1"/>
  <c r="AU71" i="1"/>
  <c r="AV71" i="1"/>
  <c r="AU72" i="1"/>
  <c r="AU21" i="1"/>
  <c r="AV21" i="1"/>
  <c r="AV72" i="1"/>
  <c r="AR21" i="1"/>
  <c r="AQ72" i="1"/>
  <c r="AR72" i="1"/>
  <c r="AQ21" i="1"/>
  <c r="AQ71" i="1"/>
  <c r="AR71" i="1"/>
  <c r="AQ174" i="1"/>
  <c r="AR174" i="1"/>
  <c r="AV174" i="1"/>
  <c r="AU174" i="1"/>
  <c r="AR405" i="1"/>
  <c r="AQ356" i="1"/>
  <c r="AQ355" i="1"/>
  <c r="AR356" i="1"/>
  <c r="AR353" i="1"/>
  <c r="AR355" i="1"/>
  <c r="AQ421" i="1"/>
  <c r="AQ359" i="1"/>
  <c r="AR421" i="1"/>
  <c r="AQ350" i="1"/>
  <c r="AR359" i="1"/>
  <c r="AR350" i="1"/>
  <c r="AQ353" i="1"/>
  <c r="AQ370" i="1"/>
  <c r="AQ405" i="1"/>
  <c r="AR370" i="1"/>
  <c r="AQ422" i="1"/>
  <c r="AR422" i="1"/>
  <c r="AU350" i="1"/>
  <c r="AV359" i="1"/>
  <c r="AV350" i="1"/>
  <c r="AU353" i="1"/>
  <c r="AU370" i="1"/>
  <c r="AV353" i="1"/>
  <c r="AU421" i="1"/>
  <c r="AU405" i="1"/>
  <c r="AV370" i="1"/>
  <c r="AU422" i="1"/>
  <c r="AV405" i="1"/>
  <c r="AU356" i="1"/>
  <c r="AV422" i="1"/>
  <c r="AU355" i="1"/>
  <c r="AV356" i="1"/>
  <c r="AV355" i="1"/>
  <c r="AU359" i="1"/>
  <c r="AV421" i="1"/>
  <c r="AR430" i="1"/>
  <c r="AQ430" i="1"/>
  <c r="AU430" i="1"/>
  <c r="AV430" i="1"/>
  <c r="AR1117" i="1"/>
  <c r="AQ1159" i="1"/>
  <c r="AR1159" i="1"/>
  <c r="AQ1117" i="1"/>
  <c r="AQ1118" i="1"/>
  <c r="AR1118" i="1"/>
  <c r="AU1118" i="1"/>
  <c r="AV1118" i="1"/>
  <c r="AU1117" i="1"/>
  <c r="AV1117" i="1"/>
  <c r="AU1159" i="1"/>
  <c r="AV1159" i="1"/>
  <c r="AX1159" i="1"/>
  <c r="AW1159" i="1"/>
  <c r="AR1197" i="1"/>
  <c r="AQ1199" i="1"/>
  <c r="AQ1198" i="1"/>
  <c r="AR1198" i="1"/>
  <c r="AR1199" i="1"/>
  <c r="AQ1197" i="1"/>
  <c r="AU1198" i="1"/>
  <c r="AU1199" i="1"/>
  <c r="AV1198" i="1"/>
  <c r="AU1197" i="1"/>
  <c r="AV1197" i="1"/>
  <c r="AV1199" i="1"/>
  <c r="AW1198" i="1"/>
  <c r="AX1198" i="1"/>
  <c r="AW1197" i="1"/>
  <c r="AX1197" i="1"/>
  <c r="AR1232" i="1"/>
  <c r="AQ1235" i="1"/>
  <c r="AR1235" i="1"/>
  <c r="AQ1232" i="1"/>
  <c r="AV1235" i="1"/>
  <c r="AU1232" i="1"/>
  <c r="AV1232" i="1"/>
  <c r="AU1235" i="1"/>
  <c r="AX1232" i="1"/>
  <c r="AW1232" i="1"/>
  <c r="AU1237" i="1"/>
  <c r="AU1238" i="1"/>
  <c r="AV1238" i="1"/>
  <c r="AV1237" i="1"/>
  <c r="AU1234" i="1"/>
  <c r="AV1234" i="1"/>
  <c r="AR1234" i="1"/>
  <c r="AQ1238" i="1"/>
  <c r="AR1238" i="1"/>
  <c r="AQ1234" i="1"/>
  <c r="AQ1237" i="1"/>
  <c r="AR1237" i="1"/>
  <c r="AR1203" i="1"/>
  <c r="AQ1200" i="1"/>
  <c r="AR1200" i="1"/>
  <c r="AQ1203" i="1"/>
  <c r="AU1203" i="1"/>
  <c r="AV1203" i="1"/>
  <c r="AU1200" i="1"/>
  <c r="AV1200" i="1"/>
  <c r="AW1203" i="1"/>
  <c r="AX1203" i="1"/>
  <c r="AR303" i="1"/>
  <c r="AQ303" i="1"/>
  <c r="AU303" i="1"/>
  <c r="AV303" i="1"/>
  <c r="AR347" i="1"/>
  <c r="AQ347" i="1"/>
  <c r="AU347" i="1"/>
  <c r="AV347" i="1"/>
  <c r="AR343" i="1"/>
  <c r="AQ343" i="1"/>
  <c r="AV343" i="1"/>
  <c r="AU343" i="1"/>
  <c r="AR345" i="1"/>
  <c r="AQ345" i="1"/>
  <c r="AU345" i="1"/>
  <c r="AV345" i="1"/>
  <c r="AQ229" i="1"/>
  <c r="AR232" i="1"/>
  <c r="AQ227" i="1"/>
  <c r="AR229" i="1"/>
  <c r="AQ234" i="1"/>
  <c r="AR227" i="1"/>
  <c r="AQ228" i="1"/>
  <c r="AR231" i="1"/>
  <c r="AQ236" i="1"/>
  <c r="AR238" i="1"/>
  <c r="AQ226" i="1"/>
  <c r="AR228" i="1"/>
  <c r="AQ233" i="1"/>
  <c r="AR236" i="1"/>
  <c r="AQ240" i="1"/>
  <c r="AR243" i="1"/>
  <c r="AR226" i="1"/>
  <c r="AQ230" i="1"/>
  <c r="AR233" i="1"/>
  <c r="AQ237" i="1"/>
  <c r="AR240" i="1"/>
  <c r="AQ245" i="1"/>
  <c r="AR248" i="1"/>
  <c r="AQ241" i="1"/>
  <c r="AR230" i="1"/>
  <c r="AR241" i="1"/>
  <c r="AQ243" i="1"/>
  <c r="AQ246" i="1"/>
  <c r="AQ250" i="1"/>
  <c r="AR254" i="1"/>
  <c r="AQ258" i="1"/>
  <c r="AR246" i="1"/>
  <c r="AR250" i="1"/>
  <c r="AQ255" i="1"/>
  <c r="AR258" i="1"/>
  <c r="AQ262" i="1"/>
  <c r="AQ235" i="1"/>
  <c r="AQ242" i="1"/>
  <c r="AQ253" i="1"/>
  <c r="AR255" i="1"/>
  <c r="AQ232" i="1"/>
  <c r="AR235" i="1"/>
  <c r="AR237" i="1"/>
  <c r="AR242" i="1"/>
  <c r="AQ247" i="1"/>
  <c r="AR253" i="1"/>
  <c r="AQ257" i="1"/>
  <c r="AQ259" i="1"/>
  <c r="AQ261" i="1"/>
  <c r="AR262" i="1"/>
  <c r="AR267" i="1"/>
  <c r="AQ275" i="1"/>
  <c r="AR278" i="1"/>
  <c r="AQ248" i="1"/>
  <c r="AQ249" i="1"/>
  <c r="AQ256" i="1"/>
  <c r="AR259" i="1"/>
  <c r="AQ238" i="1"/>
  <c r="AQ239" i="1"/>
  <c r="AR247" i="1"/>
  <c r="AR249" i="1"/>
  <c r="AR256" i="1"/>
  <c r="AR239" i="1"/>
  <c r="AQ252" i="1"/>
  <c r="AR257" i="1"/>
  <c r="AQ260" i="1"/>
  <c r="AR266" i="1"/>
  <c r="AR234" i="1"/>
  <c r="AR252" i="1"/>
  <c r="AR245" i="1"/>
  <c r="AQ231" i="1"/>
  <c r="AQ244" i="1"/>
  <c r="AR260" i="1"/>
  <c r="AQ266" i="1"/>
  <c r="AR279" i="1"/>
  <c r="AQ280" i="1"/>
  <c r="AR305" i="1"/>
  <c r="AQ318" i="1"/>
  <c r="AR327" i="1"/>
  <c r="AR244" i="1"/>
  <c r="AQ263" i="1"/>
  <c r="AQ276" i="1"/>
  <c r="AR280" i="1"/>
  <c r="AQ307" i="1"/>
  <c r="AR318" i="1"/>
  <c r="AQ254" i="1"/>
  <c r="AR263" i="1"/>
  <c r="AQ268" i="1"/>
  <c r="AQ269" i="1"/>
  <c r="AR292" i="1"/>
  <c r="AQ308" i="1"/>
  <c r="AR326" i="1"/>
  <c r="AQ251" i="1"/>
  <c r="AR270" i="1"/>
  <c r="AQ284" i="1"/>
  <c r="AR268" i="1"/>
  <c r="AR269" i="1"/>
  <c r="AQ274" i="1"/>
  <c r="AQ277" i="1"/>
  <c r="AQ306" i="1"/>
  <c r="AR308" i="1"/>
  <c r="AQ328" i="1"/>
  <c r="AR274" i="1"/>
  <c r="AR277" i="1"/>
  <c r="AQ291" i="1"/>
  <c r="AQ267" i="1"/>
  <c r="AQ278" i="1"/>
  <c r="AR291" i="1"/>
  <c r="AR261" i="1"/>
  <c r="AR275" i="1"/>
  <c r="AQ279" i="1"/>
  <c r="AQ305" i="1"/>
  <c r="AQ333" i="1"/>
  <c r="AQ326" i="1"/>
  <c r="AR333" i="1"/>
  <c r="AQ264" i="1"/>
  <c r="AR281" i="1"/>
  <c r="AR285" i="1"/>
  <c r="AQ292" i="1"/>
  <c r="AR307" i="1"/>
  <c r="AR264" i="1"/>
  <c r="AQ282" i="1"/>
  <c r="AR282" i="1"/>
  <c r="AQ283" i="1"/>
  <c r="AQ286" i="1"/>
  <c r="AR290" i="1"/>
  <c r="AQ293" i="1"/>
  <c r="AR296" i="1"/>
  <c r="AQ319" i="1"/>
  <c r="AQ321" i="1"/>
  <c r="AQ265" i="1"/>
  <c r="AR283" i="1"/>
  <c r="AR286" i="1"/>
  <c r="AR293" i="1"/>
  <c r="AQ298" i="1"/>
  <c r="AR300" i="1"/>
  <c r="AQ311" i="1"/>
  <c r="AR314" i="1"/>
  <c r="AQ304" i="1"/>
  <c r="AR324" i="1"/>
  <c r="AQ332" i="1"/>
  <c r="AR272" i="1"/>
  <c r="AR319" i="1"/>
  <c r="AR321" i="1"/>
  <c r="AR265" i="1"/>
  <c r="AR328" i="1"/>
  <c r="AQ270" i="1"/>
  <c r="AR284" i="1"/>
  <c r="AQ287" i="1"/>
  <c r="AR295" i="1"/>
  <c r="AR276" i="1"/>
  <c r="AR306" i="1"/>
  <c r="AQ327" i="1"/>
  <c r="AR251" i="1"/>
  <c r="AQ271" i="1"/>
  <c r="AR288" i="1"/>
  <c r="AR289" i="1"/>
  <c r="AQ314" i="1"/>
  <c r="AR304" i="1"/>
  <c r="AQ325" i="1"/>
  <c r="AR287" i="1"/>
  <c r="AQ290" i="1"/>
  <c r="AQ299" i="1"/>
  <c r="AQ300" i="1"/>
  <c r="AR311" i="1"/>
  <c r="AQ315" i="1"/>
  <c r="AR325" i="1"/>
  <c r="AQ329" i="1"/>
  <c r="AQ334" i="1"/>
  <c r="AQ295" i="1"/>
  <c r="AR298" i="1"/>
  <c r="AR299" i="1"/>
  <c r="AQ301" i="1"/>
  <c r="AR315" i="1"/>
  <c r="AQ316" i="1"/>
  <c r="AQ322" i="1"/>
  <c r="AQ285" i="1"/>
  <c r="AR301" i="1"/>
  <c r="AQ302" i="1"/>
  <c r="AQ312" i="1"/>
  <c r="AR316" i="1"/>
  <c r="AR322" i="1"/>
  <c r="AQ330" i="1"/>
  <c r="AQ339" i="1"/>
  <c r="AR342" i="1"/>
  <c r="AQ351" i="1"/>
  <c r="AR357" i="1"/>
  <c r="AR271" i="1"/>
  <c r="AQ281" i="1"/>
  <c r="AQ296" i="1"/>
  <c r="AQ309" i="1"/>
  <c r="AR317" i="1"/>
  <c r="AQ320" i="1"/>
  <c r="AQ323" i="1"/>
  <c r="AR331" i="1"/>
  <c r="AR335" i="1"/>
  <c r="AR336" i="1"/>
  <c r="AQ341" i="1"/>
  <c r="AQ294" i="1"/>
  <c r="AQ297" i="1"/>
  <c r="AR309" i="1"/>
  <c r="AQ310" i="1"/>
  <c r="AQ288" i="1"/>
  <c r="AQ289" i="1"/>
  <c r="AR294" i="1"/>
  <c r="AR297" i="1"/>
  <c r="AR310" i="1"/>
  <c r="AR313" i="1"/>
  <c r="AR320" i="1"/>
  <c r="AQ324" i="1"/>
  <c r="AQ340" i="1"/>
  <c r="AQ342" i="1"/>
  <c r="AR344" i="1"/>
  <c r="AR346" i="1"/>
  <c r="AR352" i="1"/>
  <c r="AR340" i="1"/>
  <c r="AR341" i="1"/>
  <c r="AQ348" i="1"/>
  <c r="AR323" i="1"/>
  <c r="AQ331" i="1"/>
  <c r="AQ273" i="1"/>
  <c r="AR330" i="1"/>
  <c r="AR338" i="1"/>
  <c r="AR349" i="1"/>
  <c r="AR354" i="1"/>
  <c r="AR312" i="1"/>
  <c r="AQ317" i="1"/>
  <c r="AQ357" i="1"/>
  <c r="AQ344" i="1"/>
  <c r="AQ352" i="1"/>
  <c r="AR332" i="1"/>
  <c r="AR334" i="1"/>
  <c r="AQ335" i="1"/>
  <c r="AQ337" i="1"/>
  <c r="AR351" i="1"/>
  <c r="AQ346" i="1"/>
  <c r="AR273" i="1"/>
  <c r="AQ338" i="1"/>
  <c r="AR339" i="1"/>
  <c r="AR348" i="1"/>
  <c r="AQ349" i="1"/>
  <c r="AQ354" i="1"/>
  <c r="AR329" i="1"/>
  <c r="AQ272" i="1"/>
  <c r="AR337" i="1"/>
  <c r="AQ336" i="1"/>
  <c r="AR302" i="1"/>
  <c r="AQ313" i="1"/>
  <c r="AU226" i="1"/>
  <c r="AV228" i="1"/>
  <c r="AU233" i="1"/>
  <c r="AV236" i="1"/>
  <c r="AV226" i="1"/>
  <c r="AU230" i="1"/>
  <c r="AV233" i="1"/>
  <c r="AU237" i="1"/>
  <c r="AV240" i="1"/>
  <c r="AU232" i="1"/>
  <c r="AV235" i="1"/>
  <c r="AU239" i="1"/>
  <c r="AV242" i="1"/>
  <c r="AU229" i="1"/>
  <c r="AV232" i="1"/>
  <c r="AV239" i="1"/>
  <c r="AU244" i="1"/>
  <c r="AU227" i="1"/>
  <c r="AV229" i="1"/>
  <c r="AU234" i="1"/>
  <c r="AU241" i="1"/>
  <c r="AV244" i="1"/>
  <c r="AU249" i="1"/>
  <c r="AV227" i="1"/>
  <c r="AU238" i="1"/>
  <c r="AU240" i="1"/>
  <c r="AU247" i="1"/>
  <c r="AV234" i="1"/>
  <c r="AV238" i="1"/>
  <c r="AV247" i="1"/>
  <c r="AU248" i="1"/>
  <c r="AV257" i="1"/>
  <c r="AU228" i="1"/>
  <c r="AU231" i="1"/>
  <c r="AU245" i="1"/>
  <c r="AV248" i="1"/>
  <c r="AU252" i="1"/>
  <c r="AU259" i="1"/>
  <c r="AV261" i="1"/>
  <c r="AV231" i="1"/>
  <c r="AV245" i="1"/>
  <c r="AV249" i="1"/>
  <c r="AV252" i="1"/>
  <c r="AU256" i="1"/>
  <c r="AV259" i="1"/>
  <c r="AV230" i="1"/>
  <c r="AV241" i="1"/>
  <c r="AU243" i="1"/>
  <c r="AU254" i="1"/>
  <c r="AV256" i="1"/>
  <c r="AU260" i="1"/>
  <c r="AV263" i="1"/>
  <c r="AU236" i="1"/>
  <c r="AV246" i="1"/>
  <c r="AU253" i="1"/>
  <c r="AU268" i="1"/>
  <c r="AV274" i="1"/>
  <c r="AU279" i="1"/>
  <c r="AU242" i="1"/>
  <c r="AV253" i="1"/>
  <c r="AV254" i="1"/>
  <c r="AU258" i="1"/>
  <c r="AV237" i="1"/>
  <c r="AU255" i="1"/>
  <c r="AV258" i="1"/>
  <c r="AV255" i="1"/>
  <c r="AU262" i="1"/>
  <c r="AU267" i="1"/>
  <c r="AV243" i="1"/>
  <c r="AU250" i="1"/>
  <c r="AU235" i="1"/>
  <c r="AU257" i="1"/>
  <c r="AV269" i="1"/>
  <c r="AU274" i="1"/>
  <c r="AU277" i="1"/>
  <c r="AU306" i="1"/>
  <c r="AV308" i="1"/>
  <c r="AU328" i="1"/>
  <c r="AV250" i="1"/>
  <c r="AV267" i="1"/>
  <c r="AV277" i="1"/>
  <c r="AU278" i="1"/>
  <c r="AU291" i="1"/>
  <c r="AV306" i="1"/>
  <c r="AU319" i="1"/>
  <c r="AV328" i="1"/>
  <c r="AU261" i="1"/>
  <c r="AV260" i="1"/>
  <c r="AV262" i="1"/>
  <c r="AU266" i="1"/>
  <c r="AV275" i="1"/>
  <c r="AV279" i="1"/>
  <c r="AU305" i="1"/>
  <c r="AU327" i="1"/>
  <c r="AV321" i="1"/>
  <c r="AU271" i="1"/>
  <c r="AV283" i="1"/>
  <c r="AU287" i="1"/>
  <c r="AV290" i="1"/>
  <c r="AU246" i="1"/>
  <c r="AV266" i="1"/>
  <c r="AU280" i="1"/>
  <c r="AV305" i="1"/>
  <c r="AU318" i="1"/>
  <c r="AV327" i="1"/>
  <c r="AU263" i="1"/>
  <c r="AU276" i="1"/>
  <c r="AV280" i="1"/>
  <c r="AV276" i="1"/>
  <c r="AU292" i="1"/>
  <c r="AV307" i="1"/>
  <c r="AV268" i="1"/>
  <c r="AU269" i="1"/>
  <c r="AV292" i="1"/>
  <c r="AU308" i="1"/>
  <c r="AV326" i="1"/>
  <c r="AV318" i="1"/>
  <c r="AV319" i="1"/>
  <c r="AU321" i="1"/>
  <c r="AU265" i="1"/>
  <c r="AU275" i="1"/>
  <c r="AV265" i="1"/>
  <c r="AU270" i="1"/>
  <c r="AU284" i="1"/>
  <c r="AU251" i="1"/>
  <c r="AV270" i="1"/>
  <c r="AV284" i="1"/>
  <c r="AV251" i="1"/>
  <c r="AV271" i="1"/>
  <c r="AU288" i="1"/>
  <c r="AU297" i="1"/>
  <c r="AU326" i="1"/>
  <c r="AU333" i="1"/>
  <c r="AU281" i="1"/>
  <c r="AU285" i="1"/>
  <c r="AV288" i="1"/>
  <c r="AU294" i="1"/>
  <c r="AV297" i="1"/>
  <c r="AU301" i="1"/>
  <c r="AV310" i="1"/>
  <c r="AU315" i="1"/>
  <c r="AV320" i="1"/>
  <c r="AU325" i="1"/>
  <c r="AV331" i="1"/>
  <c r="AV278" i="1"/>
  <c r="AU307" i="1"/>
  <c r="AV333" i="1"/>
  <c r="AU264" i="1"/>
  <c r="AV281" i="1"/>
  <c r="AV285" i="1"/>
  <c r="AU289" i="1"/>
  <c r="AV291" i="1"/>
  <c r="AV264" i="1"/>
  <c r="AU282" i="1"/>
  <c r="AV289" i="1"/>
  <c r="AU290" i="1"/>
  <c r="AU296" i="1"/>
  <c r="AV282" i="1"/>
  <c r="AU283" i="1"/>
  <c r="AV296" i="1"/>
  <c r="AV302" i="1"/>
  <c r="AV312" i="1"/>
  <c r="AU317" i="1"/>
  <c r="AV330" i="1"/>
  <c r="AU331" i="1"/>
  <c r="AU335" i="1"/>
  <c r="AU309" i="1"/>
  <c r="AV317" i="1"/>
  <c r="AU320" i="1"/>
  <c r="AU323" i="1"/>
  <c r="AV294" i="1"/>
  <c r="AV309" i="1"/>
  <c r="AU310" i="1"/>
  <c r="AU313" i="1"/>
  <c r="AV323" i="1"/>
  <c r="AU324" i="1"/>
  <c r="AU286" i="1"/>
  <c r="AV313" i="1"/>
  <c r="AU314" i="1"/>
  <c r="AU304" i="1"/>
  <c r="AV324" i="1"/>
  <c r="AV332" i="1"/>
  <c r="AU273" i="1"/>
  <c r="AV338" i="1"/>
  <c r="AU344" i="1"/>
  <c r="AV349" i="1"/>
  <c r="AV286" i="1"/>
  <c r="AV287" i="1"/>
  <c r="AU293" i="1"/>
  <c r="AV293" i="1"/>
  <c r="AU295" i="1"/>
  <c r="AU298" i="1"/>
  <c r="AU299" i="1"/>
  <c r="AV300" i="1"/>
  <c r="AV311" i="1"/>
  <c r="AV315" i="1"/>
  <c r="AU329" i="1"/>
  <c r="AU334" i="1"/>
  <c r="AU337" i="1"/>
  <c r="AV340" i="1"/>
  <c r="AV295" i="1"/>
  <c r="AV298" i="1"/>
  <c r="AV299" i="1"/>
  <c r="AV301" i="1"/>
  <c r="AU302" i="1"/>
  <c r="AU312" i="1"/>
  <c r="AV314" i="1"/>
  <c r="AV322" i="1"/>
  <c r="AV335" i="1"/>
  <c r="AU351" i="1"/>
  <c r="AV357" i="1"/>
  <c r="AV337" i="1"/>
  <c r="AV351" i="1"/>
  <c r="AU316" i="1"/>
  <c r="AV304" i="1"/>
  <c r="AV325" i="1"/>
  <c r="AV329" i="1"/>
  <c r="AU272" i="1"/>
  <c r="AV316" i="1"/>
  <c r="AV336" i="1"/>
  <c r="AU342" i="1"/>
  <c r="AV344" i="1"/>
  <c r="AU346" i="1"/>
  <c r="AU352" i="1"/>
  <c r="AU300" i="1"/>
  <c r="AU340" i="1"/>
  <c r="AU341" i="1"/>
  <c r="AV342" i="1"/>
  <c r="AV346" i="1"/>
  <c r="AV352" i="1"/>
  <c r="AU354" i="1"/>
  <c r="AU332" i="1"/>
  <c r="AV334" i="1"/>
  <c r="AV273" i="1"/>
  <c r="AU339" i="1"/>
  <c r="AV341" i="1"/>
  <c r="AU348" i="1"/>
  <c r="AU349" i="1"/>
  <c r="AU322" i="1"/>
  <c r="AV354" i="1"/>
  <c r="AV272" i="1"/>
  <c r="AU336" i="1"/>
  <c r="AU311" i="1"/>
  <c r="AU330" i="1"/>
  <c r="AU338" i="1"/>
  <c r="AV339" i="1"/>
  <c r="AV348" i="1"/>
  <c r="AU357" i="1"/>
  <c r="AQ225" i="1"/>
  <c r="AR225" i="1"/>
  <c r="AV225" i="1"/>
  <c r="AU225" i="1"/>
  <c r="AQ15" i="1"/>
  <c r="AR15" i="1"/>
  <c r="AV15" i="1"/>
  <c r="AU15" i="1"/>
  <c r="AR637" i="1"/>
  <c r="AQ637" i="1"/>
  <c r="AU637" i="1"/>
  <c r="AV637" i="1"/>
  <c r="AU465" i="1"/>
  <c r="AV465" i="1"/>
  <c r="AV594" i="1"/>
  <c r="AU594" i="1"/>
  <c r="AV625" i="1"/>
  <c r="AU625" i="1"/>
  <c r="AU626" i="1"/>
  <c r="AV626" i="1"/>
  <c r="AU627" i="1"/>
  <c r="AV627" i="1"/>
  <c r="AV650" i="1"/>
  <c r="AU650" i="1"/>
  <c r="AU727" i="1"/>
  <c r="AV727" i="1"/>
  <c r="AV758" i="1"/>
  <c r="AU758" i="1"/>
  <c r="AU795" i="1"/>
  <c r="AV795" i="1"/>
  <c r="AV802" i="1"/>
  <c r="AU802" i="1"/>
  <c r="AU892" i="1"/>
  <c r="AV892" i="1"/>
  <c r="AV923" i="1"/>
  <c r="AU923" i="1"/>
  <c r="AU945" i="1"/>
  <c r="AV945" i="1"/>
  <c r="AV1399" i="1"/>
  <c r="AU1399" i="1"/>
  <c r="AQ465" i="1"/>
  <c r="AR465" i="1"/>
  <c r="AR594" i="1"/>
  <c r="AQ594" i="1"/>
  <c r="AQ625" i="1"/>
  <c r="AR625" i="1"/>
  <c r="AQ626" i="1"/>
  <c r="AR626" i="1"/>
  <c r="AR627" i="1"/>
  <c r="AQ627" i="1"/>
  <c r="AR650" i="1"/>
  <c r="AQ650" i="1"/>
  <c r="AQ727" i="1"/>
  <c r="AR727" i="1"/>
  <c r="AQ758" i="1"/>
  <c r="AR758" i="1"/>
  <c r="AQ795" i="1"/>
  <c r="AR795" i="1"/>
  <c r="AQ802" i="1"/>
  <c r="AR802" i="1"/>
  <c r="AR892" i="1"/>
  <c r="AQ892" i="1"/>
  <c r="AQ923" i="1"/>
  <c r="AR923" i="1"/>
  <c r="AR945" i="1"/>
  <c r="AQ945" i="1"/>
  <c r="AQ1399" i="1"/>
  <c r="AR1399" i="1"/>
  <c r="AQ920" i="1"/>
  <c r="AR920" i="1"/>
  <c r="AR921" i="1"/>
  <c r="AQ921" i="1"/>
  <c r="AU921" i="1"/>
  <c r="AV921" i="1"/>
  <c r="AU920" i="1"/>
  <c r="AV920" i="1"/>
  <c r="AR581" i="1"/>
  <c r="AQ581" i="1"/>
  <c r="AR589" i="1"/>
  <c r="AQ589" i="1"/>
  <c r="AQ590" i="1"/>
  <c r="AR590" i="1"/>
  <c r="AU581" i="1"/>
  <c r="AV581" i="1"/>
  <c r="AU589" i="1"/>
  <c r="AV589" i="1"/>
  <c r="AU590" i="1"/>
  <c r="AV590" i="1"/>
  <c r="AQ1360" i="1"/>
  <c r="AR1360" i="1"/>
  <c r="AR1361" i="1"/>
  <c r="AQ1361" i="1"/>
  <c r="AQ1362" i="1"/>
  <c r="AR1362" i="1"/>
  <c r="AR1363" i="1"/>
  <c r="AQ1363" i="1"/>
  <c r="AQ1364" i="1"/>
  <c r="AR1364" i="1"/>
  <c r="AQ1365" i="1"/>
  <c r="AR1365" i="1"/>
  <c r="AQ1366" i="1"/>
  <c r="AR1366" i="1"/>
  <c r="AQ1367" i="1"/>
  <c r="AR1367" i="1"/>
  <c r="AQ1368" i="1"/>
  <c r="AR1368" i="1"/>
  <c r="AQ1369" i="1"/>
  <c r="AR1369" i="1"/>
  <c r="AQ1370" i="1"/>
  <c r="AR1370" i="1"/>
  <c r="AQ1372" i="1"/>
  <c r="AR1372" i="1"/>
  <c r="AR1373" i="1"/>
  <c r="AQ1373" i="1"/>
  <c r="AQ1374" i="1"/>
  <c r="AR1374" i="1"/>
  <c r="AQ1375" i="1"/>
  <c r="AR1375" i="1"/>
  <c r="AQ1376" i="1"/>
  <c r="AR1376" i="1"/>
  <c r="AQ1377" i="1"/>
  <c r="AR1377" i="1"/>
  <c r="AR1378" i="1"/>
  <c r="AQ1378" i="1"/>
  <c r="AQ1379" i="1"/>
  <c r="AR1379" i="1"/>
  <c r="AR1380" i="1"/>
  <c r="AQ1380" i="1"/>
  <c r="AR1381" i="1"/>
  <c r="AQ1381" i="1"/>
  <c r="AR1382" i="1"/>
  <c r="AQ1382" i="1"/>
  <c r="AR1383" i="1"/>
  <c r="AQ1383" i="1"/>
  <c r="AR1384" i="1"/>
  <c r="AQ1384" i="1"/>
  <c r="AR1385" i="1"/>
  <c r="AQ1385" i="1"/>
  <c r="AR1386" i="1"/>
  <c r="AQ1386" i="1"/>
  <c r="AQ1387" i="1"/>
  <c r="AR1387" i="1"/>
  <c r="AQ1388" i="1"/>
  <c r="AR1388" i="1"/>
  <c r="AR1389" i="1"/>
  <c r="AQ1389" i="1"/>
  <c r="AR1390" i="1"/>
  <c r="AQ1390" i="1"/>
  <c r="AR1391" i="1"/>
  <c r="AQ1391" i="1"/>
  <c r="AQ1392" i="1"/>
  <c r="AR1392" i="1"/>
  <c r="AQ1393" i="1"/>
  <c r="AR1393" i="1"/>
  <c r="AR1394" i="1"/>
  <c r="AQ1394" i="1"/>
  <c r="AQ1395" i="1"/>
  <c r="AR1395" i="1"/>
  <c r="AR1396" i="1"/>
  <c r="AQ1396" i="1"/>
  <c r="AQ1397" i="1"/>
  <c r="AR1397" i="1"/>
  <c r="AQ1398" i="1"/>
  <c r="AR1398" i="1"/>
  <c r="AQ1400" i="1"/>
  <c r="AR1400" i="1"/>
  <c r="AR1401" i="1"/>
  <c r="AQ1401" i="1"/>
  <c r="AR1402" i="1"/>
  <c r="AQ1402" i="1"/>
  <c r="AR1403" i="1"/>
  <c r="AQ1403" i="1"/>
  <c r="AR1404" i="1"/>
  <c r="AQ1404" i="1"/>
  <c r="AR1405" i="1"/>
  <c r="AQ1405" i="1"/>
  <c r="AR1406" i="1"/>
  <c r="AQ1406" i="1"/>
  <c r="AR1407" i="1"/>
  <c r="AQ1407" i="1"/>
  <c r="AQ1408" i="1"/>
  <c r="AR1408" i="1"/>
  <c r="AR1409" i="1"/>
  <c r="AQ1409" i="1"/>
  <c r="AR1410" i="1"/>
  <c r="AQ1410" i="1"/>
  <c r="AQ1411" i="1"/>
  <c r="AR1411" i="1"/>
  <c r="AR1412" i="1"/>
  <c r="AQ1412" i="1"/>
  <c r="AQ1413" i="1"/>
  <c r="AR1413" i="1"/>
  <c r="AQ1414" i="1"/>
  <c r="AR1414" i="1"/>
  <c r="AR1415" i="1"/>
  <c r="AQ1415" i="1"/>
  <c r="AR1416" i="1"/>
  <c r="AQ1416" i="1"/>
  <c r="AQ1417" i="1"/>
  <c r="AR1417" i="1"/>
  <c r="AR1418" i="1"/>
  <c r="AQ1418" i="1"/>
  <c r="AQ1419" i="1"/>
  <c r="AR1419" i="1"/>
  <c r="AQ1420" i="1"/>
  <c r="AR1420" i="1"/>
  <c r="AR1421" i="1"/>
  <c r="AQ1421" i="1"/>
  <c r="AQ1422" i="1"/>
  <c r="AR1422" i="1"/>
  <c r="AR1423" i="1"/>
  <c r="AQ1423" i="1"/>
  <c r="AQ1424" i="1"/>
  <c r="AR1424" i="1"/>
  <c r="AQ1425" i="1"/>
  <c r="AR1425" i="1"/>
  <c r="AR1426" i="1"/>
  <c r="AQ1426" i="1"/>
  <c r="AR1427" i="1"/>
  <c r="AQ1427" i="1"/>
  <c r="AQ1428" i="1"/>
  <c r="AR1428" i="1"/>
  <c r="AQ1429" i="1"/>
  <c r="AR1429" i="1"/>
  <c r="AQ1430" i="1"/>
  <c r="AR1430" i="1"/>
  <c r="AR1431" i="1"/>
  <c r="AQ1431" i="1"/>
  <c r="AR1432" i="1"/>
  <c r="AQ1432" i="1"/>
  <c r="AQ1433" i="1"/>
  <c r="AR1433" i="1"/>
  <c r="AQ1434" i="1"/>
  <c r="AR1434" i="1"/>
  <c r="AR1435" i="1"/>
  <c r="AQ1435" i="1"/>
  <c r="AQ1436" i="1"/>
  <c r="AR1436" i="1"/>
  <c r="AR1437" i="1"/>
  <c r="AQ1437" i="1"/>
  <c r="AR1438" i="1"/>
  <c r="AQ1438" i="1"/>
  <c r="AQ1439" i="1"/>
  <c r="AR1439" i="1"/>
  <c r="AR1440" i="1"/>
  <c r="AQ1440" i="1"/>
  <c r="AR1441" i="1"/>
  <c r="AQ1441" i="1"/>
  <c r="AQ1442" i="1"/>
  <c r="AR1442" i="1"/>
  <c r="AQ1443" i="1"/>
  <c r="AR1443" i="1"/>
  <c r="AQ1444" i="1"/>
  <c r="AR1444" i="1"/>
  <c r="AR1445" i="1"/>
  <c r="AQ1445" i="1"/>
  <c r="AR1446" i="1"/>
  <c r="AQ1446" i="1"/>
  <c r="AQ1447" i="1"/>
  <c r="AR1447" i="1"/>
  <c r="AR1448" i="1"/>
  <c r="AQ1448" i="1"/>
  <c r="AR1449" i="1"/>
  <c r="AQ1449" i="1"/>
  <c r="AQ1450" i="1"/>
  <c r="AR1450" i="1"/>
  <c r="AQ1451" i="1"/>
  <c r="AR1451" i="1"/>
  <c r="AQ1452" i="1"/>
  <c r="AR1452" i="1"/>
  <c r="AR1453" i="1"/>
  <c r="AQ1453" i="1"/>
  <c r="AR1454" i="1"/>
  <c r="AQ1454" i="1"/>
  <c r="AR1455" i="1"/>
  <c r="AQ1455" i="1"/>
  <c r="AQ1456" i="1"/>
  <c r="AR1456" i="1"/>
  <c r="AR1457" i="1"/>
  <c r="AQ1457" i="1"/>
  <c r="AR1458" i="1"/>
  <c r="AQ1458" i="1"/>
  <c r="AR1459" i="1"/>
  <c r="AQ1459" i="1"/>
  <c r="AQ1460" i="1"/>
  <c r="AR1460" i="1"/>
  <c r="AR1461" i="1"/>
  <c r="AQ1461" i="1"/>
  <c r="AQ1462" i="1"/>
  <c r="AR1462" i="1"/>
  <c r="AQ1463" i="1"/>
  <c r="AR1463" i="1"/>
  <c r="AQ1464" i="1"/>
  <c r="AR1464" i="1"/>
  <c r="AR1465" i="1"/>
  <c r="AQ1465" i="1"/>
  <c r="AR1466" i="1"/>
  <c r="AQ1466" i="1"/>
  <c r="AQ1467" i="1"/>
  <c r="AR1467" i="1"/>
  <c r="AR1468" i="1"/>
  <c r="AQ1468" i="1"/>
  <c r="AR1469" i="1"/>
  <c r="AQ1469" i="1"/>
  <c r="AQ1470" i="1"/>
  <c r="AR1470" i="1"/>
  <c r="AR1471" i="1"/>
  <c r="AQ1471" i="1"/>
  <c r="AQ1472" i="1"/>
  <c r="AR1472" i="1"/>
  <c r="AR1473" i="1"/>
  <c r="AQ1473" i="1"/>
  <c r="AR1474" i="1"/>
  <c r="AQ1474" i="1"/>
  <c r="AQ1475" i="1"/>
  <c r="AR1475" i="1"/>
  <c r="AQ1476" i="1"/>
  <c r="AR1476" i="1"/>
  <c r="AR1477" i="1"/>
  <c r="AQ1477" i="1"/>
  <c r="AR1478" i="1"/>
  <c r="AQ1478" i="1"/>
  <c r="AR1479" i="1"/>
  <c r="AQ1479" i="1"/>
  <c r="AR1480" i="1"/>
  <c r="AQ1480" i="1"/>
  <c r="AQ1481" i="1"/>
  <c r="AR1481" i="1"/>
  <c r="AQ1482" i="1"/>
  <c r="AR1482" i="1"/>
  <c r="AQ1483" i="1"/>
  <c r="AR1483" i="1"/>
  <c r="AR1484" i="1"/>
  <c r="AQ1484" i="1"/>
  <c r="AQ1485" i="1"/>
  <c r="AR1485" i="1"/>
  <c r="AQ1486" i="1"/>
  <c r="AR1486" i="1"/>
  <c r="AQ1487" i="1"/>
  <c r="AR1487" i="1"/>
  <c r="AQ1488" i="1"/>
  <c r="AR1488" i="1"/>
  <c r="AQ1489" i="1"/>
  <c r="AR1489" i="1"/>
  <c r="AR1490" i="1"/>
  <c r="AQ1490" i="1"/>
  <c r="AR1491" i="1"/>
  <c r="AQ1491" i="1"/>
  <c r="AQ1492" i="1"/>
  <c r="AR1492" i="1"/>
  <c r="AQ1493" i="1"/>
  <c r="AR1493" i="1"/>
  <c r="AR1494" i="1"/>
  <c r="AQ1494" i="1"/>
  <c r="AQ1495" i="1"/>
  <c r="AR1495" i="1"/>
  <c r="AR1496" i="1"/>
  <c r="AQ1496" i="1"/>
  <c r="AQ1497" i="1"/>
  <c r="AR1497" i="1"/>
  <c r="AR1498" i="1"/>
  <c r="AQ1498" i="1"/>
  <c r="AR1499" i="1"/>
  <c r="AQ1499" i="1"/>
  <c r="AQ1500" i="1"/>
  <c r="AR1500" i="1"/>
  <c r="AQ1501" i="1"/>
  <c r="AR1501" i="1"/>
  <c r="AQ1502" i="1"/>
  <c r="AR1502" i="1"/>
  <c r="AR1503" i="1"/>
  <c r="AQ1503" i="1"/>
  <c r="AQ1504" i="1"/>
  <c r="AR1504" i="1"/>
  <c r="AQ1505" i="1"/>
  <c r="AR1505" i="1"/>
  <c r="AR1506" i="1"/>
  <c r="AQ1506" i="1"/>
  <c r="AR1507" i="1"/>
  <c r="AQ1507" i="1"/>
  <c r="AR1508" i="1"/>
  <c r="AQ1508" i="1"/>
  <c r="AR1509" i="1"/>
  <c r="AQ1509" i="1"/>
  <c r="AR1510" i="1"/>
  <c r="AQ1510" i="1"/>
  <c r="AR1511" i="1"/>
  <c r="AQ1511" i="1"/>
  <c r="AQ1512" i="1"/>
  <c r="AR1512" i="1"/>
  <c r="AR1513" i="1"/>
  <c r="AQ1513" i="1"/>
  <c r="AQ1514" i="1"/>
  <c r="AR1514" i="1"/>
  <c r="AR1515" i="1"/>
  <c r="AQ1515" i="1"/>
  <c r="AQ1516" i="1"/>
  <c r="AR1516" i="1"/>
  <c r="AQ1517" i="1"/>
  <c r="AR1517" i="1"/>
  <c r="AR1518" i="1"/>
  <c r="AQ1518" i="1"/>
  <c r="AR1519" i="1"/>
  <c r="AQ1519" i="1"/>
  <c r="AR1520" i="1"/>
  <c r="AQ1520" i="1"/>
  <c r="AQ1521" i="1"/>
  <c r="AR1521" i="1"/>
  <c r="AQ1522" i="1"/>
  <c r="AR1522" i="1"/>
  <c r="AQ1523" i="1"/>
  <c r="AR1523" i="1"/>
  <c r="AR1524" i="1"/>
  <c r="AQ1524" i="1"/>
  <c r="AQ1525" i="1"/>
  <c r="AR1525" i="1"/>
  <c r="AR1526" i="1"/>
  <c r="AQ1526" i="1"/>
  <c r="AR1527" i="1"/>
  <c r="AQ1527" i="1"/>
  <c r="AR1528" i="1"/>
  <c r="AQ1528" i="1"/>
  <c r="AQ1529" i="1"/>
  <c r="AR1529" i="1"/>
  <c r="AR1530" i="1"/>
  <c r="AQ1530" i="1"/>
  <c r="AR1531" i="1"/>
  <c r="AQ1531" i="1"/>
  <c r="AQ1532" i="1"/>
  <c r="AR1532" i="1"/>
  <c r="AR1533" i="1"/>
  <c r="AQ1533" i="1"/>
  <c r="AR1534" i="1"/>
  <c r="AQ1534" i="1"/>
  <c r="AR1535" i="1"/>
  <c r="AQ1535" i="1"/>
  <c r="AQ1536" i="1"/>
  <c r="AR1536" i="1"/>
  <c r="AQ1537" i="1"/>
  <c r="AR1537" i="1"/>
  <c r="AR1538" i="1"/>
  <c r="AQ1538" i="1"/>
  <c r="AQ1539" i="1"/>
  <c r="AR1539" i="1"/>
  <c r="AQ1540" i="1"/>
  <c r="AR1540" i="1"/>
  <c r="AQ1541" i="1"/>
  <c r="AR1541" i="1"/>
  <c r="AQ1542" i="1"/>
  <c r="AR1542" i="1"/>
  <c r="AQ1543" i="1"/>
  <c r="AR1543" i="1"/>
  <c r="AQ1544" i="1"/>
  <c r="AR1544" i="1"/>
  <c r="AR1545" i="1"/>
  <c r="AQ1545" i="1"/>
  <c r="AR1546" i="1"/>
  <c r="AQ1546" i="1"/>
  <c r="AR1547" i="1"/>
  <c r="AQ1547" i="1"/>
  <c r="AQ1548" i="1"/>
  <c r="AR1548" i="1"/>
  <c r="AQ1549" i="1"/>
  <c r="AR1549" i="1"/>
  <c r="AQ1550" i="1"/>
  <c r="AR1550" i="1"/>
  <c r="AQ1551" i="1"/>
  <c r="AR1551" i="1"/>
  <c r="AQ1552" i="1"/>
  <c r="AR1552" i="1"/>
  <c r="AR1553" i="1"/>
  <c r="AQ1553" i="1"/>
  <c r="AQ1554" i="1"/>
  <c r="AR1554" i="1"/>
  <c r="AQ1555" i="1"/>
  <c r="AR1555" i="1"/>
  <c r="AR1556" i="1"/>
  <c r="AQ1556" i="1"/>
  <c r="AR1557" i="1"/>
  <c r="AQ1557" i="1"/>
  <c r="AR1558" i="1"/>
  <c r="AQ1558" i="1"/>
  <c r="AR1559" i="1"/>
  <c r="AQ1559" i="1"/>
  <c r="AR1560" i="1"/>
  <c r="AQ1560" i="1"/>
  <c r="AQ1561" i="1"/>
  <c r="AR1561" i="1"/>
  <c r="AQ1562" i="1"/>
  <c r="AR1562" i="1"/>
  <c r="AR1563" i="1"/>
  <c r="AQ1563" i="1"/>
  <c r="AQ1564" i="1"/>
  <c r="AR1564" i="1"/>
  <c r="AR1565" i="1"/>
  <c r="AQ1565" i="1"/>
  <c r="AQ1566" i="1"/>
  <c r="AR1566" i="1"/>
  <c r="AQ1567" i="1"/>
  <c r="AR1567" i="1"/>
  <c r="AR1568" i="1"/>
  <c r="AQ1568" i="1"/>
  <c r="AU1360" i="1"/>
  <c r="AV1360" i="1"/>
  <c r="AV1361" i="1"/>
  <c r="AU1361" i="1"/>
  <c r="AU1362" i="1"/>
  <c r="AV1362" i="1"/>
  <c r="AV1363" i="1"/>
  <c r="AU1363" i="1"/>
  <c r="AU1364" i="1"/>
  <c r="AV1364" i="1"/>
  <c r="AU1365" i="1"/>
  <c r="AV1365" i="1"/>
  <c r="AU1366" i="1"/>
  <c r="AV1366" i="1"/>
  <c r="AV1367" i="1"/>
  <c r="AU1367" i="1"/>
  <c r="AU1368" i="1"/>
  <c r="AV1368" i="1"/>
  <c r="AV1369" i="1"/>
  <c r="AU1369" i="1"/>
  <c r="AU1370" i="1"/>
  <c r="AV1370" i="1"/>
  <c r="AV1372" i="1"/>
  <c r="AU1372" i="1"/>
  <c r="AV1373" i="1"/>
  <c r="AU1373" i="1"/>
  <c r="AU1374" i="1"/>
  <c r="AV1374" i="1"/>
  <c r="AU1375" i="1"/>
  <c r="AV1375" i="1"/>
  <c r="AV1376" i="1"/>
  <c r="AU1376" i="1"/>
  <c r="AV1377" i="1"/>
  <c r="AU1377" i="1"/>
  <c r="AU1378" i="1"/>
  <c r="AV1378" i="1"/>
  <c r="AU1379" i="1"/>
  <c r="AV1379" i="1"/>
  <c r="AU1380" i="1"/>
  <c r="AV1380" i="1"/>
  <c r="AV1381" i="1"/>
  <c r="AU1381" i="1"/>
  <c r="AV1382" i="1"/>
  <c r="AU1382" i="1"/>
  <c r="AU1383" i="1"/>
  <c r="AV1383" i="1"/>
  <c r="AV1384" i="1"/>
  <c r="AU1384" i="1"/>
  <c r="AU1385" i="1"/>
  <c r="AV1385" i="1"/>
  <c r="AU1386" i="1"/>
  <c r="AV1386" i="1"/>
  <c r="AU1387" i="1"/>
  <c r="AV1387" i="1"/>
  <c r="AV1388" i="1"/>
  <c r="AU1388" i="1"/>
  <c r="AV1389" i="1"/>
  <c r="AU1389" i="1"/>
  <c r="AU1390" i="1"/>
  <c r="AV1390" i="1"/>
  <c r="AU1391" i="1"/>
  <c r="AV1391" i="1"/>
  <c r="AU1392" i="1"/>
  <c r="AV1392" i="1"/>
  <c r="AV1393" i="1"/>
  <c r="AU1393" i="1"/>
  <c r="AU1394" i="1"/>
  <c r="AV1394" i="1"/>
  <c r="AV1395" i="1"/>
  <c r="AU1395" i="1"/>
  <c r="AU1396" i="1"/>
  <c r="AV1396" i="1"/>
  <c r="AU1397" i="1"/>
  <c r="AV1397" i="1"/>
  <c r="AU1398" i="1"/>
  <c r="AV1398" i="1"/>
  <c r="AU1400" i="1"/>
  <c r="AV1400" i="1"/>
  <c r="AV1401" i="1"/>
  <c r="AU1401" i="1"/>
  <c r="AU1402" i="1"/>
  <c r="AV1402" i="1"/>
  <c r="AV1403" i="1"/>
  <c r="AU1403" i="1"/>
  <c r="AU1404" i="1"/>
  <c r="AV1404" i="1"/>
  <c r="AU1405" i="1"/>
  <c r="AV1405" i="1"/>
  <c r="AV1406" i="1"/>
  <c r="AU1406" i="1"/>
  <c r="AV1407" i="1"/>
  <c r="AU1407" i="1"/>
  <c r="AU1408" i="1"/>
  <c r="AV1408" i="1"/>
  <c r="AV1409" i="1"/>
  <c r="AU1409" i="1"/>
  <c r="AU1410" i="1"/>
  <c r="AV1410" i="1"/>
  <c r="AU1411" i="1"/>
  <c r="AV1411" i="1"/>
  <c r="AU1412" i="1"/>
  <c r="AV1412" i="1"/>
  <c r="AV1413" i="1"/>
  <c r="AU1413" i="1"/>
  <c r="AU1414" i="1"/>
  <c r="AV1414" i="1"/>
  <c r="AV1415" i="1"/>
  <c r="AU1415" i="1"/>
  <c r="AU1416" i="1"/>
  <c r="AV1416" i="1"/>
  <c r="AV1417" i="1"/>
  <c r="AU1417" i="1"/>
  <c r="AU1418" i="1"/>
  <c r="AV1418" i="1"/>
  <c r="AU1419" i="1"/>
  <c r="AV1419" i="1"/>
  <c r="AV1420" i="1"/>
  <c r="AU1420" i="1"/>
  <c r="AU1421" i="1"/>
  <c r="AV1421" i="1"/>
  <c r="AV1422" i="1"/>
  <c r="AU1422" i="1"/>
  <c r="AU1423" i="1"/>
  <c r="AV1423" i="1"/>
  <c r="AU1424" i="1"/>
  <c r="AV1424" i="1"/>
  <c r="AU1425" i="1"/>
  <c r="AV1425" i="1"/>
  <c r="AV1426" i="1"/>
  <c r="AU1426" i="1"/>
  <c r="AU1427" i="1"/>
  <c r="AV1427" i="1"/>
  <c r="AU1428" i="1"/>
  <c r="AV1428" i="1"/>
  <c r="AU1429" i="1"/>
  <c r="AV1429" i="1"/>
  <c r="AV1430" i="1"/>
  <c r="AU1430" i="1"/>
  <c r="AV1431" i="1"/>
  <c r="AU1431" i="1"/>
  <c r="AU1432" i="1"/>
  <c r="AV1432" i="1"/>
  <c r="AU1433" i="1"/>
  <c r="AV1433" i="1"/>
  <c r="AV1434" i="1"/>
  <c r="AU1434" i="1"/>
  <c r="AV1435" i="1"/>
  <c r="AU1435" i="1"/>
  <c r="AV1436" i="1"/>
  <c r="AU1436" i="1"/>
  <c r="AV1437" i="1"/>
  <c r="AU1437" i="1"/>
  <c r="AV1438" i="1"/>
  <c r="AU1438" i="1"/>
  <c r="AU1439" i="1"/>
  <c r="AV1439" i="1"/>
  <c r="AU1440" i="1"/>
  <c r="AV1440" i="1"/>
  <c r="AV1441" i="1"/>
  <c r="AU1441" i="1"/>
  <c r="AU1442" i="1"/>
  <c r="AV1442" i="1"/>
  <c r="AV1443" i="1"/>
  <c r="AU1443" i="1"/>
  <c r="AV1444" i="1"/>
  <c r="AU1444" i="1"/>
  <c r="AU1445" i="1"/>
  <c r="AV1445" i="1"/>
  <c r="AU1446" i="1"/>
  <c r="AV1446" i="1"/>
  <c r="AU1447" i="1"/>
  <c r="AV1447" i="1"/>
  <c r="AV1448" i="1"/>
  <c r="AU1448" i="1"/>
  <c r="AU1449" i="1"/>
  <c r="AV1449" i="1"/>
  <c r="AU1450" i="1"/>
  <c r="AV1450" i="1"/>
  <c r="AV1451" i="1"/>
  <c r="AU1451" i="1"/>
  <c r="AU1452" i="1"/>
  <c r="AV1452" i="1"/>
  <c r="AU1453" i="1"/>
  <c r="AV1453" i="1"/>
  <c r="AV1454" i="1"/>
  <c r="AU1454" i="1"/>
  <c r="AV1455" i="1"/>
  <c r="AU1455" i="1"/>
  <c r="AV1456" i="1"/>
  <c r="AU1456" i="1"/>
  <c r="AU1457" i="1"/>
  <c r="AV1457" i="1"/>
  <c r="AU1458" i="1"/>
  <c r="AV1458" i="1"/>
  <c r="AV1459" i="1"/>
  <c r="AU1459" i="1"/>
  <c r="AU1460" i="1"/>
  <c r="AV1460" i="1"/>
  <c r="AU1461" i="1"/>
  <c r="AV1461" i="1"/>
  <c r="AV1462" i="1"/>
  <c r="AU1462" i="1"/>
  <c r="AU1463" i="1"/>
  <c r="AV1463" i="1"/>
  <c r="AV1464" i="1"/>
  <c r="AU1464" i="1"/>
  <c r="AV1465" i="1"/>
  <c r="AU1465" i="1"/>
  <c r="AV1466" i="1"/>
  <c r="AU1466" i="1"/>
  <c r="AU1467" i="1"/>
  <c r="AV1467" i="1"/>
  <c r="AU1468" i="1"/>
  <c r="AV1468" i="1"/>
  <c r="AV1469" i="1"/>
  <c r="AU1469" i="1"/>
  <c r="AV1470" i="1"/>
  <c r="AU1470" i="1"/>
  <c r="AU1471" i="1"/>
  <c r="AV1471" i="1"/>
  <c r="AV1472" i="1"/>
  <c r="AU1472" i="1"/>
  <c r="AV1473" i="1"/>
  <c r="AU1473" i="1"/>
  <c r="AU1474" i="1"/>
  <c r="AV1474" i="1"/>
  <c r="AU1475" i="1"/>
  <c r="AV1475" i="1"/>
  <c r="AU1476" i="1"/>
  <c r="AV1476" i="1"/>
  <c r="AU1477" i="1"/>
  <c r="AV1477" i="1"/>
  <c r="AU1478" i="1"/>
  <c r="AV1478" i="1"/>
  <c r="AU1479" i="1"/>
  <c r="AV1479" i="1"/>
  <c r="AU1480" i="1"/>
  <c r="AV1480" i="1"/>
  <c r="AV1481" i="1"/>
  <c r="AU1481" i="1"/>
  <c r="AU1482" i="1"/>
  <c r="AV1482" i="1"/>
  <c r="AV1483" i="1"/>
  <c r="AU1483" i="1"/>
  <c r="AU1484" i="1"/>
  <c r="AV1484" i="1"/>
  <c r="AV1485" i="1"/>
  <c r="AU1485" i="1"/>
  <c r="AU1486" i="1"/>
  <c r="AV1486" i="1"/>
  <c r="AV1487" i="1"/>
  <c r="AU1487" i="1"/>
  <c r="AU1488" i="1"/>
  <c r="AV1488" i="1"/>
  <c r="AV1489" i="1"/>
  <c r="AU1489" i="1"/>
  <c r="AU1490" i="1"/>
  <c r="AV1490" i="1"/>
  <c r="AV1491" i="1"/>
  <c r="AU1491" i="1"/>
  <c r="AV1492" i="1"/>
  <c r="AU1492" i="1"/>
  <c r="AV1493" i="1"/>
  <c r="AU1493" i="1"/>
  <c r="AV1494" i="1"/>
  <c r="AU1494" i="1"/>
  <c r="AV1495" i="1"/>
  <c r="AU1495" i="1"/>
  <c r="AU1496" i="1"/>
  <c r="AV1496" i="1"/>
  <c r="AU1497" i="1"/>
  <c r="AV1497" i="1"/>
  <c r="AV1498" i="1"/>
  <c r="AU1498" i="1"/>
  <c r="AV1499" i="1"/>
  <c r="AU1499" i="1"/>
  <c r="AU1500" i="1"/>
  <c r="AV1500" i="1"/>
  <c r="AV1501" i="1"/>
  <c r="AU1501" i="1"/>
  <c r="AU1502" i="1"/>
  <c r="AV1502" i="1"/>
  <c r="AU1503" i="1"/>
  <c r="AV1503" i="1"/>
  <c r="AU1504" i="1"/>
  <c r="AV1504" i="1"/>
  <c r="AU1505" i="1"/>
  <c r="AV1505" i="1"/>
  <c r="AV1506" i="1"/>
  <c r="AU1506" i="1"/>
  <c r="AV1507" i="1"/>
  <c r="AU1507" i="1"/>
  <c r="AU1508" i="1"/>
  <c r="AV1508" i="1"/>
  <c r="AV1509" i="1"/>
  <c r="AU1509" i="1"/>
  <c r="AU1510" i="1"/>
  <c r="AV1510" i="1"/>
  <c r="AV1511" i="1"/>
  <c r="AU1511" i="1"/>
  <c r="AU1512" i="1"/>
  <c r="AV1512" i="1"/>
  <c r="AU1513" i="1"/>
  <c r="AV1513" i="1"/>
  <c r="AV1514" i="1"/>
  <c r="AU1514" i="1"/>
  <c r="AV1515" i="1"/>
  <c r="AU1515" i="1"/>
  <c r="AV1516" i="1"/>
  <c r="AU1516" i="1"/>
  <c r="AV1517" i="1"/>
  <c r="AU1517" i="1"/>
  <c r="AU1518" i="1"/>
  <c r="AV1518" i="1"/>
  <c r="AU1519" i="1"/>
  <c r="AV1519" i="1"/>
  <c r="AU1520" i="1"/>
  <c r="AV1520" i="1"/>
  <c r="AV1521" i="1"/>
  <c r="AU1521" i="1"/>
  <c r="AV1522" i="1"/>
  <c r="AU1522" i="1"/>
  <c r="AU1523" i="1"/>
  <c r="AV1523" i="1"/>
  <c r="AU1524" i="1"/>
  <c r="AV1524" i="1"/>
  <c r="AU1525" i="1"/>
  <c r="AV1525" i="1"/>
  <c r="AU1526" i="1"/>
  <c r="AV1526" i="1"/>
  <c r="AU1527" i="1"/>
  <c r="AV1527" i="1"/>
  <c r="AU1528" i="1"/>
  <c r="AV1528" i="1"/>
  <c r="AU1529" i="1"/>
  <c r="AV1529" i="1"/>
  <c r="AV1530" i="1"/>
  <c r="AU1530" i="1"/>
  <c r="AU1531" i="1"/>
  <c r="AV1531" i="1"/>
  <c r="AV1532" i="1"/>
  <c r="AU1532" i="1"/>
  <c r="AV1533" i="1"/>
  <c r="AU1533" i="1"/>
  <c r="AU1534" i="1"/>
  <c r="AV1534" i="1"/>
  <c r="AV1535" i="1"/>
  <c r="AU1535" i="1"/>
  <c r="AU1536" i="1"/>
  <c r="AV1536" i="1"/>
  <c r="AU1537" i="1"/>
  <c r="AV1537" i="1"/>
  <c r="AV1538" i="1"/>
  <c r="AU1538" i="1"/>
  <c r="AV1539" i="1"/>
  <c r="AU1539" i="1"/>
  <c r="AU1540" i="1"/>
  <c r="AV1540" i="1"/>
  <c r="AU1541" i="1"/>
  <c r="AV1541" i="1"/>
  <c r="AU1542" i="1"/>
  <c r="AV1542" i="1"/>
  <c r="AV1543" i="1"/>
  <c r="AU1543" i="1"/>
  <c r="AU1544" i="1"/>
  <c r="AV1544" i="1"/>
  <c r="AV1545" i="1"/>
  <c r="AU1545" i="1"/>
  <c r="AV1546" i="1"/>
  <c r="AU1546" i="1"/>
  <c r="AU1547" i="1"/>
  <c r="AV1547" i="1"/>
  <c r="AU1548" i="1"/>
  <c r="AV1548" i="1"/>
  <c r="AV1549" i="1"/>
  <c r="AU1549" i="1"/>
  <c r="AV1550" i="1"/>
  <c r="AU1550" i="1"/>
  <c r="AV1551" i="1"/>
  <c r="AU1551" i="1"/>
  <c r="AV1552" i="1"/>
  <c r="AU1552" i="1"/>
  <c r="AU1553" i="1"/>
  <c r="AV1553" i="1"/>
  <c r="AU1554" i="1"/>
  <c r="AV1554" i="1"/>
  <c r="AV1555" i="1"/>
  <c r="AU1555" i="1"/>
  <c r="AV1556" i="1"/>
  <c r="AU1556" i="1"/>
  <c r="AU1557" i="1"/>
  <c r="AV1557" i="1"/>
  <c r="AU1558" i="1"/>
  <c r="AV1558" i="1"/>
  <c r="AU1559" i="1"/>
  <c r="AV1559" i="1"/>
  <c r="AV1560" i="1"/>
  <c r="AU1560" i="1"/>
  <c r="AU1561" i="1"/>
  <c r="AV1561" i="1"/>
  <c r="AU1562" i="1"/>
  <c r="AV1562" i="1"/>
  <c r="AU1563" i="1"/>
  <c r="AV1563" i="1"/>
  <c r="AU1564" i="1"/>
  <c r="AV1564" i="1"/>
  <c r="AU1565" i="1"/>
  <c r="AV1565" i="1"/>
  <c r="AU1566" i="1"/>
  <c r="AV1566" i="1"/>
  <c r="AV1567" i="1"/>
  <c r="AU1567" i="1"/>
  <c r="AV1568" i="1"/>
  <c r="AU1568" i="1"/>
  <c r="I357" i="8"/>
  <c r="G357" i="8"/>
  <c r="E357" i="8"/>
  <c r="AC357" i="8"/>
  <c r="Y357" i="8"/>
  <c r="R357" i="8"/>
  <c r="N357" i="8"/>
  <c r="Z357" i="8"/>
  <c r="V357" i="8"/>
  <c r="S357" i="8"/>
  <c r="O357" i="8"/>
  <c r="AA357" i="8"/>
  <c r="W357" i="8"/>
  <c r="F357" i="8"/>
  <c r="T357" i="8"/>
  <c r="P357" i="8"/>
  <c r="C357" i="8"/>
  <c r="AB357" i="8"/>
  <c r="X357" i="8"/>
  <c r="B357" i="8"/>
  <c r="U357" i="8"/>
  <c r="Q357" i="8"/>
  <c r="I442" i="8"/>
  <c r="G442" i="8"/>
  <c r="P442" i="8"/>
  <c r="Y442" i="8"/>
  <c r="U442" i="8"/>
  <c r="R442" i="8"/>
  <c r="AC442" i="8"/>
  <c r="Z442" i="8"/>
  <c r="N442" i="8"/>
  <c r="T442" i="8"/>
  <c r="V442" i="8"/>
  <c r="AB442" i="8"/>
  <c r="O442" i="8"/>
  <c r="AA442" i="8"/>
  <c r="W442" i="8"/>
  <c r="Q442" i="8"/>
  <c r="E442" i="8"/>
  <c r="X442" i="8"/>
  <c r="S442" i="8"/>
  <c r="C442" i="8"/>
  <c r="B442" i="8"/>
  <c r="F442" i="8"/>
  <c r="I312" i="8"/>
  <c r="G312" i="8"/>
  <c r="T312" i="8"/>
  <c r="Q312" i="8"/>
  <c r="AB312" i="8"/>
  <c r="Y312" i="8"/>
  <c r="U312" i="8"/>
  <c r="X312" i="8"/>
  <c r="F312" i="8"/>
  <c r="E312" i="8"/>
  <c r="AC312" i="8"/>
  <c r="P312" i="8"/>
  <c r="B312" i="8"/>
  <c r="R312" i="8"/>
  <c r="N312" i="8"/>
  <c r="C312" i="8"/>
  <c r="Z312" i="8"/>
  <c r="V312" i="8"/>
  <c r="S312" i="8"/>
  <c r="O312" i="8"/>
  <c r="AA312" i="8"/>
  <c r="W312" i="8"/>
  <c r="I497" i="8"/>
  <c r="G497" i="8"/>
  <c r="X497" i="8"/>
  <c r="AB497" i="8"/>
  <c r="Q497" i="8"/>
  <c r="N497" i="8"/>
  <c r="Y497" i="8"/>
  <c r="V497" i="8"/>
  <c r="R497" i="8"/>
  <c r="U497" i="8"/>
  <c r="E497" i="8"/>
  <c r="Z497" i="8"/>
  <c r="AC497" i="8"/>
  <c r="O497" i="8"/>
  <c r="S497" i="8"/>
  <c r="C497" i="8"/>
  <c r="W497" i="8"/>
  <c r="AA497" i="8"/>
  <c r="F497" i="8"/>
  <c r="P497" i="8"/>
  <c r="T497" i="8"/>
  <c r="B497" i="8"/>
  <c r="I46" i="8"/>
  <c r="G46" i="8"/>
  <c r="Q46" i="8"/>
  <c r="U46" i="8"/>
  <c r="Y46" i="8"/>
  <c r="AC46" i="8"/>
  <c r="B46" i="8"/>
  <c r="R46" i="8"/>
  <c r="N46" i="8"/>
  <c r="F46" i="8"/>
  <c r="Z46" i="8"/>
  <c r="V46" i="8"/>
  <c r="C46" i="8"/>
  <c r="S46" i="8"/>
  <c r="P46" i="8"/>
  <c r="AA46" i="8"/>
  <c r="X46" i="8"/>
  <c r="T46" i="8"/>
  <c r="O46" i="8"/>
  <c r="E46" i="8"/>
  <c r="AB46" i="8"/>
  <c r="W46" i="8"/>
  <c r="I264" i="8"/>
  <c r="G264" i="8"/>
  <c r="X264" i="8"/>
  <c r="AB264" i="8"/>
  <c r="Q264" i="8"/>
  <c r="U264" i="8"/>
  <c r="Y264" i="8"/>
  <c r="AC264" i="8"/>
  <c r="R264" i="8"/>
  <c r="N264" i="8"/>
  <c r="Z264" i="8"/>
  <c r="V264" i="8"/>
  <c r="S264" i="8"/>
  <c r="W264" i="8"/>
  <c r="E264" i="8"/>
  <c r="AA264" i="8"/>
  <c r="O264" i="8"/>
  <c r="P264" i="8"/>
  <c r="T264" i="8"/>
  <c r="F264" i="8"/>
  <c r="B264" i="8"/>
  <c r="C264" i="8"/>
  <c r="G484" i="8"/>
  <c r="I484" i="8"/>
  <c r="R484" i="8"/>
  <c r="O484" i="8"/>
  <c r="S484" i="8"/>
  <c r="N484" i="8"/>
  <c r="E484" i="8"/>
  <c r="AA484" i="8"/>
  <c r="V484" i="8"/>
  <c r="P484" i="8"/>
  <c r="T484" i="8"/>
  <c r="X484" i="8"/>
  <c r="AB484" i="8"/>
  <c r="Q484" i="8"/>
  <c r="U484" i="8"/>
  <c r="Y484" i="8"/>
  <c r="AC484" i="8"/>
  <c r="Z484" i="8"/>
  <c r="W484" i="8"/>
  <c r="C484" i="8"/>
  <c r="F484" i="8"/>
  <c r="B484" i="8"/>
  <c r="I51" i="8"/>
  <c r="G51" i="8"/>
  <c r="O51" i="8"/>
  <c r="R51" i="8"/>
  <c r="C51" i="8"/>
  <c r="E51" i="8"/>
  <c r="W51" i="8"/>
  <c r="Z51" i="8"/>
  <c r="B51" i="8"/>
  <c r="T51" i="8"/>
  <c r="P51" i="8"/>
  <c r="AB51" i="8"/>
  <c r="X51" i="8"/>
  <c r="U51" i="8"/>
  <c r="Q51" i="8"/>
  <c r="AC51" i="8"/>
  <c r="Y51" i="8"/>
  <c r="N51" i="8"/>
  <c r="S51" i="8"/>
  <c r="V51" i="8"/>
  <c r="AA51" i="8"/>
  <c r="F51" i="8"/>
  <c r="I419" i="8"/>
  <c r="G419" i="8"/>
  <c r="E419" i="8"/>
  <c r="W419" i="8"/>
  <c r="Z419" i="8"/>
  <c r="C419" i="8"/>
  <c r="T419" i="8"/>
  <c r="P419" i="8"/>
  <c r="AB419" i="8"/>
  <c r="X419" i="8"/>
  <c r="U419" i="8"/>
  <c r="Q419" i="8"/>
  <c r="AC419" i="8"/>
  <c r="Y419" i="8"/>
  <c r="N419" i="8"/>
  <c r="S419" i="8"/>
  <c r="V419" i="8"/>
  <c r="AA419" i="8"/>
  <c r="F419" i="8"/>
  <c r="O419" i="8"/>
  <c r="R419" i="8"/>
  <c r="B419" i="8"/>
  <c r="I293" i="8"/>
  <c r="G293" i="8"/>
  <c r="N293" i="8"/>
  <c r="AA293" i="8"/>
  <c r="V293" i="8"/>
  <c r="AC293" i="8"/>
  <c r="O293" i="8"/>
  <c r="P293" i="8"/>
  <c r="W293" i="8"/>
  <c r="Q293" i="8"/>
  <c r="R293" i="8"/>
  <c r="U293" i="8"/>
  <c r="B293" i="8"/>
  <c r="E293" i="8"/>
  <c r="Z293" i="8"/>
  <c r="S293" i="8"/>
  <c r="F293" i="8"/>
  <c r="T293" i="8"/>
  <c r="X293" i="8"/>
  <c r="C293" i="8"/>
  <c r="AB293" i="8"/>
  <c r="Y293" i="8"/>
  <c r="G160" i="8"/>
  <c r="I160" i="8"/>
  <c r="X160" i="8"/>
  <c r="AC160" i="8"/>
  <c r="Y160" i="8"/>
  <c r="V160" i="8"/>
  <c r="R160" i="8"/>
  <c r="AB160" i="8"/>
  <c r="E160" i="8"/>
  <c r="Z160" i="8"/>
  <c r="N160" i="8"/>
  <c r="O160" i="8"/>
  <c r="S160" i="8"/>
  <c r="W160" i="8"/>
  <c r="AA160" i="8"/>
  <c r="P160" i="8"/>
  <c r="U160" i="8"/>
  <c r="Q160" i="8"/>
  <c r="T160" i="8"/>
  <c r="F160" i="8"/>
  <c r="C160" i="8"/>
  <c r="B160" i="8"/>
  <c r="I183" i="8"/>
  <c r="G183" i="8"/>
  <c r="AC183" i="8"/>
  <c r="Y183" i="8"/>
  <c r="N183" i="8"/>
  <c r="R183" i="8"/>
  <c r="V183" i="8"/>
  <c r="Z183" i="8"/>
  <c r="O183" i="8"/>
  <c r="T183" i="8"/>
  <c r="B183" i="8"/>
  <c r="W183" i="8"/>
  <c r="AB183" i="8"/>
  <c r="C183" i="8"/>
  <c r="P183" i="8"/>
  <c r="AA183" i="8"/>
  <c r="F183" i="8"/>
  <c r="E183" i="8"/>
  <c r="X183" i="8"/>
  <c r="S183" i="8"/>
  <c r="U183" i="8"/>
  <c r="Q183" i="8"/>
  <c r="G116" i="8"/>
  <c r="I116" i="8"/>
  <c r="U116" i="8"/>
  <c r="Q116" i="8"/>
  <c r="C116" i="8"/>
  <c r="AC116" i="8"/>
  <c r="Y116" i="8"/>
  <c r="B116" i="8"/>
  <c r="N116" i="8"/>
  <c r="S116" i="8"/>
  <c r="F116" i="8"/>
  <c r="V116" i="8"/>
  <c r="AA116" i="8"/>
  <c r="O116" i="8"/>
  <c r="R116" i="8"/>
  <c r="E116" i="8"/>
  <c r="W116" i="8"/>
  <c r="Z116" i="8"/>
  <c r="T116" i="8"/>
  <c r="P116" i="8"/>
  <c r="AB116" i="8"/>
  <c r="X116" i="8"/>
  <c r="I185" i="8"/>
  <c r="G185" i="8"/>
  <c r="S185" i="8"/>
  <c r="N185" i="8"/>
  <c r="F185" i="8"/>
  <c r="E185" i="8"/>
  <c r="AA185" i="8"/>
  <c r="V185" i="8"/>
  <c r="B185" i="8"/>
  <c r="P185" i="8"/>
  <c r="T185" i="8"/>
  <c r="X185" i="8"/>
  <c r="AB185" i="8"/>
  <c r="Q185" i="8"/>
  <c r="U185" i="8"/>
  <c r="Y185" i="8"/>
  <c r="AC185" i="8"/>
  <c r="R185" i="8"/>
  <c r="O185" i="8"/>
  <c r="Z185" i="8"/>
  <c r="W185" i="8"/>
  <c r="C185" i="8"/>
  <c r="I265" i="8"/>
  <c r="G265" i="8"/>
  <c r="O265" i="8"/>
  <c r="S265" i="8"/>
  <c r="W265" i="8"/>
  <c r="AA265" i="8"/>
  <c r="P265" i="8"/>
  <c r="T265" i="8"/>
  <c r="X265" i="8"/>
  <c r="AB265" i="8"/>
  <c r="Q265" i="8"/>
  <c r="U265" i="8"/>
  <c r="E265" i="8"/>
  <c r="Y265" i="8"/>
  <c r="AC265" i="8"/>
  <c r="N265" i="8"/>
  <c r="R265" i="8"/>
  <c r="V265" i="8"/>
  <c r="Z265" i="8"/>
  <c r="F265" i="8"/>
  <c r="C265" i="8"/>
  <c r="B265" i="8"/>
  <c r="I353" i="8"/>
  <c r="G353" i="8"/>
  <c r="N353" i="8"/>
  <c r="Z353" i="8"/>
  <c r="E353" i="8"/>
  <c r="V353" i="8"/>
  <c r="R353" i="8"/>
  <c r="C353" i="8"/>
  <c r="S353" i="8"/>
  <c r="O353" i="8"/>
  <c r="F353" i="8"/>
  <c r="AA353" i="8"/>
  <c r="W353" i="8"/>
  <c r="B353" i="8"/>
  <c r="T353" i="8"/>
  <c r="P353" i="8"/>
  <c r="AB353" i="8"/>
  <c r="X353" i="8"/>
  <c r="U353" i="8"/>
  <c r="Q353" i="8"/>
  <c r="AC353" i="8"/>
  <c r="Y353" i="8"/>
  <c r="G348" i="8"/>
  <c r="I348" i="8"/>
  <c r="R348" i="8"/>
  <c r="N348" i="8"/>
  <c r="E348" i="8"/>
  <c r="Z348" i="8"/>
  <c r="V348" i="8"/>
  <c r="O348" i="8"/>
  <c r="S348" i="8"/>
  <c r="W348" i="8"/>
  <c r="AA348" i="8"/>
  <c r="P348" i="8"/>
  <c r="T348" i="8"/>
  <c r="F348" i="8"/>
  <c r="X348" i="8"/>
  <c r="AB348" i="8"/>
  <c r="B348" i="8"/>
  <c r="Q348" i="8"/>
  <c r="U348" i="8"/>
  <c r="C348" i="8"/>
  <c r="Y348" i="8"/>
  <c r="AC348" i="8"/>
  <c r="I161" i="8"/>
  <c r="G161" i="8"/>
  <c r="O161" i="8"/>
  <c r="AB161" i="8"/>
  <c r="W161" i="8"/>
  <c r="Q161" i="8"/>
  <c r="P161" i="8"/>
  <c r="R161" i="8"/>
  <c r="X161" i="8"/>
  <c r="V161" i="8"/>
  <c r="E161" i="8"/>
  <c r="S161" i="8"/>
  <c r="T161" i="8"/>
  <c r="U161" i="8"/>
  <c r="AA161" i="8"/>
  <c r="F161" i="8"/>
  <c r="AC161" i="8"/>
  <c r="Y161" i="8"/>
  <c r="C161" i="8"/>
  <c r="N161" i="8"/>
  <c r="Z161" i="8"/>
  <c r="B161" i="8"/>
  <c r="G125" i="8"/>
  <c r="I125" i="8"/>
  <c r="R125" i="8"/>
  <c r="U125" i="8"/>
  <c r="E125" i="8"/>
  <c r="Z125" i="8"/>
  <c r="AC125" i="8"/>
  <c r="O125" i="8"/>
  <c r="S125" i="8"/>
  <c r="W125" i="8"/>
  <c r="AA125" i="8"/>
  <c r="P125" i="8"/>
  <c r="T125" i="8"/>
  <c r="F125" i="8"/>
  <c r="X125" i="8"/>
  <c r="AB125" i="8"/>
  <c r="B125" i="8"/>
  <c r="Q125" i="8"/>
  <c r="N125" i="8"/>
  <c r="C125" i="8"/>
  <c r="Y125" i="8"/>
  <c r="V125" i="8"/>
  <c r="I12" i="8"/>
  <c r="G12" i="8"/>
  <c r="O12" i="8"/>
  <c r="S12" i="8"/>
  <c r="F12" i="8"/>
  <c r="E12" i="8"/>
  <c r="W12" i="8"/>
  <c r="AA12" i="8"/>
  <c r="B12" i="8"/>
  <c r="T12" i="8"/>
  <c r="P12" i="8"/>
  <c r="C12" i="8"/>
  <c r="AB12" i="8"/>
  <c r="X12" i="8"/>
  <c r="U12" i="8"/>
  <c r="Q12" i="8"/>
  <c r="AC12" i="8"/>
  <c r="Y12" i="8"/>
  <c r="N12" i="8"/>
  <c r="R12" i="8"/>
  <c r="V12" i="8"/>
  <c r="Z12" i="8"/>
  <c r="I325" i="8"/>
  <c r="G325" i="8"/>
  <c r="X325" i="8"/>
  <c r="T325" i="8"/>
  <c r="E325" i="8"/>
  <c r="Z325" i="8"/>
  <c r="V325" i="8"/>
  <c r="U325" i="8"/>
  <c r="N325" i="8"/>
  <c r="AC325" i="8"/>
  <c r="AA325" i="8"/>
  <c r="O325" i="8"/>
  <c r="P325" i="8"/>
  <c r="W325" i="8"/>
  <c r="AB325" i="8"/>
  <c r="Q325" i="8"/>
  <c r="R325" i="8"/>
  <c r="Y325" i="8"/>
  <c r="S325" i="8"/>
  <c r="B325" i="8"/>
  <c r="C325" i="8"/>
  <c r="F325" i="8"/>
  <c r="G434" i="8"/>
  <c r="I434" i="8"/>
  <c r="Y434" i="8"/>
  <c r="AC434" i="8"/>
  <c r="Z434" i="8"/>
  <c r="W434" i="8"/>
  <c r="S434" i="8"/>
  <c r="V434" i="8"/>
  <c r="E434" i="8"/>
  <c r="AA434" i="8"/>
  <c r="N434" i="8"/>
  <c r="P434" i="8"/>
  <c r="T434" i="8"/>
  <c r="X434" i="8"/>
  <c r="AB434" i="8"/>
  <c r="Q434" i="8"/>
  <c r="U434" i="8"/>
  <c r="R434" i="8"/>
  <c r="O434" i="8"/>
  <c r="F434" i="8"/>
  <c r="B434" i="8"/>
  <c r="C434" i="8"/>
  <c r="I245" i="8"/>
  <c r="G245" i="8"/>
  <c r="E245" i="8"/>
  <c r="Y245" i="8"/>
  <c r="AC245" i="8"/>
  <c r="N245" i="8"/>
  <c r="R245" i="8"/>
  <c r="V245" i="8"/>
  <c r="Z245" i="8"/>
  <c r="O245" i="8"/>
  <c r="S245" i="8"/>
  <c r="W245" i="8"/>
  <c r="AA245" i="8"/>
  <c r="P245" i="8"/>
  <c r="T245" i="8"/>
  <c r="F245" i="8"/>
  <c r="X245" i="8"/>
  <c r="AB245" i="8"/>
  <c r="C245" i="8"/>
  <c r="Q245" i="8"/>
  <c r="U245" i="8"/>
  <c r="B245" i="8"/>
  <c r="I124" i="8"/>
  <c r="G124" i="8"/>
  <c r="Q124" i="8"/>
  <c r="U124" i="8"/>
  <c r="B124" i="8"/>
  <c r="Y124" i="8"/>
  <c r="AC124" i="8"/>
  <c r="R124" i="8"/>
  <c r="N124" i="8"/>
  <c r="Z124" i="8"/>
  <c r="V124" i="8"/>
  <c r="S124" i="8"/>
  <c r="P124" i="8"/>
  <c r="AA124" i="8"/>
  <c r="X124" i="8"/>
  <c r="T124" i="8"/>
  <c r="O124" i="8"/>
  <c r="F124" i="8"/>
  <c r="E124" i="8"/>
  <c r="AB124" i="8"/>
  <c r="W124" i="8"/>
  <c r="C124" i="8"/>
  <c r="I219" i="8"/>
  <c r="G219" i="8"/>
  <c r="Y219" i="8"/>
  <c r="V219" i="8"/>
  <c r="F219" i="8"/>
  <c r="R219" i="8"/>
  <c r="U219" i="8"/>
  <c r="B219" i="8"/>
  <c r="E219" i="8"/>
  <c r="Z219" i="8"/>
  <c r="AC219" i="8"/>
  <c r="O219" i="8"/>
  <c r="S219" i="8"/>
  <c r="W219" i="8"/>
  <c r="AA219" i="8"/>
  <c r="P219" i="8"/>
  <c r="T219" i="8"/>
  <c r="X219" i="8"/>
  <c r="AB219" i="8"/>
  <c r="Q219" i="8"/>
  <c r="N219" i="8"/>
  <c r="C219" i="8"/>
  <c r="G496" i="8"/>
  <c r="I496" i="8"/>
  <c r="E496" i="8"/>
  <c r="AC496" i="8"/>
  <c r="X496" i="8"/>
  <c r="Z496" i="8"/>
  <c r="V496" i="8"/>
  <c r="S496" i="8"/>
  <c r="O496" i="8"/>
  <c r="AA496" i="8"/>
  <c r="W496" i="8"/>
  <c r="T496" i="8"/>
  <c r="Q496" i="8"/>
  <c r="AB496" i="8"/>
  <c r="Y496" i="8"/>
  <c r="U496" i="8"/>
  <c r="P496" i="8"/>
  <c r="R496" i="8"/>
  <c r="N496" i="8"/>
  <c r="C496" i="8"/>
  <c r="B496" i="8"/>
  <c r="F496" i="8"/>
  <c r="I211" i="8"/>
  <c r="G211" i="8"/>
  <c r="U211" i="8"/>
  <c r="P211" i="8"/>
  <c r="E211" i="8"/>
  <c r="AC211" i="8"/>
  <c r="X211" i="8"/>
  <c r="R211" i="8"/>
  <c r="N211" i="8"/>
  <c r="Z211" i="8"/>
  <c r="V211" i="8"/>
  <c r="S211" i="8"/>
  <c r="O211" i="8"/>
  <c r="B211" i="8"/>
  <c r="AA211" i="8"/>
  <c r="W211" i="8"/>
  <c r="F211" i="8"/>
  <c r="T211" i="8"/>
  <c r="Q211" i="8"/>
  <c r="C211" i="8"/>
  <c r="AB211" i="8"/>
  <c r="Y211" i="8"/>
  <c r="I83" i="8"/>
  <c r="G83" i="8"/>
  <c r="AB83" i="8"/>
  <c r="X83" i="8"/>
  <c r="U83" i="8"/>
  <c r="Q83" i="8"/>
  <c r="E83" i="8"/>
  <c r="AC83" i="8"/>
  <c r="Y83" i="8"/>
  <c r="R83" i="8"/>
  <c r="N83" i="8"/>
  <c r="B83" i="8"/>
  <c r="Z83" i="8"/>
  <c r="V83" i="8"/>
  <c r="F83" i="8"/>
  <c r="S83" i="8"/>
  <c r="O83" i="8"/>
  <c r="C83" i="8"/>
  <c r="AA83" i="8"/>
  <c r="W83" i="8"/>
  <c r="T83" i="8"/>
  <c r="P83" i="8"/>
  <c r="I131" i="8"/>
  <c r="G131" i="8"/>
  <c r="Z131" i="8"/>
  <c r="U131" i="8"/>
  <c r="S131" i="8"/>
  <c r="V131" i="8"/>
  <c r="AA131" i="8"/>
  <c r="W131" i="8"/>
  <c r="T131" i="8"/>
  <c r="X131" i="8"/>
  <c r="E131" i="8"/>
  <c r="AB131" i="8"/>
  <c r="AC131" i="8"/>
  <c r="Q131" i="8"/>
  <c r="O131" i="8"/>
  <c r="C131" i="8"/>
  <c r="Y131" i="8"/>
  <c r="N131" i="8"/>
  <c r="B131" i="8"/>
  <c r="R131" i="8"/>
  <c r="P131" i="8"/>
  <c r="F131" i="8"/>
  <c r="I313" i="8"/>
  <c r="G313" i="8"/>
  <c r="Q313" i="8"/>
  <c r="U313" i="8"/>
  <c r="Y313" i="8"/>
  <c r="AC313" i="8"/>
  <c r="R313" i="8"/>
  <c r="O313" i="8"/>
  <c r="Z313" i="8"/>
  <c r="W313" i="8"/>
  <c r="S313" i="8"/>
  <c r="N313" i="8"/>
  <c r="E313" i="8"/>
  <c r="AA313" i="8"/>
  <c r="V313" i="8"/>
  <c r="P313" i="8"/>
  <c r="T313" i="8"/>
  <c r="X313" i="8"/>
  <c r="AB313" i="8"/>
  <c r="F313" i="8"/>
  <c r="B313" i="8"/>
  <c r="C313" i="8"/>
  <c r="G22" i="8"/>
  <c r="I22" i="8"/>
  <c r="O22" i="8"/>
  <c r="S22" i="8"/>
  <c r="C22" i="8"/>
  <c r="W22" i="8"/>
  <c r="AA22" i="8"/>
  <c r="B22" i="8"/>
  <c r="P22" i="8"/>
  <c r="T22" i="8"/>
  <c r="F22" i="8"/>
  <c r="X22" i="8"/>
  <c r="AB22" i="8"/>
  <c r="Q22" i="8"/>
  <c r="AC22" i="8"/>
  <c r="E22" i="8"/>
  <c r="Y22" i="8"/>
  <c r="U22" i="8"/>
  <c r="N22" i="8"/>
  <c r="R22" i="8"/>
  <c r="V22" i="8"/>
  <c r="Z22" i="8"/>
  <c r="I379" i="8"/>
  <c r="G379" i="8"/>
  <c r="O379" i="8"/>
  <c r="S379" i="8"/>
  <c r="F379" i="8"/>
  <c r="W379" i="8"/>
  <c r="AA379" i="8"/>
  <c r="B379" i="8"/>
  <c r="P379" i="8"/>
  <c r="T379" i="8"/>
  <c r="E379" i="8"/>
  <c r="X379" i="8"/>
  <c r="AB379" i="8"/>
  <c r="U379" i="8"/>
  <c r="Q379" i="8"/>
  <c r="AC379" i="8"/>
  <c r="Y379" i="8"/>
  <c r="N379" i="8"/>
  <c r="R379" i="8"/>
  <c r="V379" i="8"/>
  <c r="Z379" i="8"/>
  <c r="C379" i="8"/>
  <c r="I85" i="8"/>
  <c r="G85" i="8"/>
  <c r="E85" i="8"/>
  <c r="Y85" i="8"/>
  <c r="AC85" i="8"/>
  <c r="N85" i="8"/>
  <c r="R85" i="8"/>
  <c r="B85" i="8"/>
  <c r="V85" i="8"/>
  <c r="Z85" i="8"/>
  <c r="C85" i="8"/>
  <c r="O85" i="8"/>
  <c r="S85" i="8"/>
  <c r="F85" i="8"/>
  <c r="W85" i="8"/>
  <c r="AA85" i="8"/>
  <c r="P85" i="8"/>
  <c r="T85" i="8"/>
  <c r="X85" i="8"/>
  <c r="AB85" i="8"/>
  <c r="Q85" i="8"/>
  <c r="U85" i="8"/>
  <c r="G206" i="8"/>
  <c r="I206" i="8"/>
  <c r="X206" i="8"/>
  <c r="AB206" i="8"/>
  <c r="Q206" i="8"/>
  <c r="N206" i="8"/>
  <c r="C206" i="8"/>
  <c r="Y206" i="8"/>
  <c r="V206" i="8"/>
  <c r="B206" i="8"/>
  <c r="R206" i="8"/>
  <c r="AC206" i="8"/>
  <c r="F206" i="8"/>
  <c r="E206" i="8"/>
  <c r="Z206" i="8"/>
  <c r="U206" i="8"/>
  <c r="O206" i="8"/>
  <c r="S206" i="8"/>
  <c r="W206" i="8"/>
  <c r="AA206" i="8"/>
  <c r="P206" i="8"/>
  <c r="T206" i="8"/>
  <c r="G109" i="8"/>
  <c r="I109" i="8"/>
  <c r="O109" i="8"/>
  <c r="T109" i="8"/>
  <c r="W109" i="8"/>
  <c r="AB109" i="8"/>
  <c r="P109" i="8"/>
  <c r="S109" i="8"/>
  <c r="C109" i="8"/>
  <c r="E109" i="8"/>
  <c r="X109" i="8"/>
  <c r="AA109" i="8"/>
  <c r="F109" i="8"/>
  <c r="U109" i="8"/>
  <c r="Q109" i="8"/>
  <c r="B109" i="8"/>
  <c r="AC109" i="8"/>
  <c r="Y109" i="8"/>
  <c r="N109" i="8"/>
  <c r="R109" i="8"/>
  <c r="V109" i="8"/>
  <c r="Z109" i="8"/>
  <c r="I556" i="8"/>
  <c r="G556" i="8"/>
  <c r="S556" i="8"/>
  <c r="N556" i="8"/>
  <c r="L556" i="8"/>
  <c r="O556" i="8"/>
  <c r="T556" i="8"/>
  <c r="W556" i="8"/>
  <c r="AB556" i="8"/>
  <c r="P556" i="8"/>
  <c r="E556" i="8"/>
  <c r="M556" i="8"/>
  <c r="X556" i="8"/>
  <c r="R556" i="8"/>
  <c r="U556" i="8"/>
  <c r="Q556" i="8"/>
  <c r="Z556" i="8"/>
  <c r="AC556" i="8"/>
  <c r="Y556" i="8"/>
  <c r="AA556" i="8"/>
  <c r="B556" i="8"/>
  <c r="C556" i="8"/>
  <c r="V556" i="8"/>
  <c r="F556" i="8"/>
  <c r="I10" i="8"/>
  <c r="G10" i="8"/>
  <c r="X10" i="8"/>
  <c r="AB10" i="8"/>
  <c r="Q10" i="8"/>
  <c r="U10" i="8"/>
  <c r="Y10" i="8"/>
  <c r="AC10" i="8"/>
  <c r="R10" i="8"/>
  <c r="N10" i="8"/>
  <c r="F10" i="8"/>
  <c r="Z10" i="8"/>
  <c r="V10" i="8"/>
  <c r="B10" i="8"/>
  <c r="S10" i="8"/>
  <c r="O10" i="8"/>
  <c r="C10" i="8"/>
  <c r="E10" i="8"/>
  <c r="AA10" i="8"/>
  <c r="W10" i="8"/>
  <c r="P10" i="8"/>
  <c r="T10" i="8"/>
  <c r="I152" i="8"/>
  <c r="G152" i="8"/>
  <c r="U152" i="8"/>
  <c r="Q152" i="8"/>
  <c r="F152" i="8"/>
  <c r="E152" i="8"/>
  <c r="AC152" i="8"/>
  <c r="Y152" i="8"/>
  <c r="B152" i="8"/>
  <c r="R152" i="8"/>
  <c r="N152" i="8"/>
  <c r="C152" i="8"/>
  <c r="Z152" i="8"/>
  <c r="V152" i="8"/>
  <c r="S152" i="8"/>
  <c r="O152" i="8"/>
  <c r="AA152" i="8"/>
  <c r="W152" i="8"/>
  <c r="T152" i="8"/>
  <c r="P152" i="8"/>
  <c r="AB152" i="8"/>
  <c r="X152" i="8"/>
  <c r="I173" i="8"/>
  <c r="G173" i="8"/>
  <c r="O173" i="8"/>
  <c r="T173" i="8"/>
  <c r="W173" i="8"/>
  <c r="AB173" i="8"/>
  <c r="P173" i="8"/>
  <c r="S173" i="8"/>
  <c r="E173" i="8"/>
  <c r="X173" i="8"/>
  <c r="AA173" i="8"/>
  <c r="U173" i="8"/>
  <c r="Q173" i="8"/>
  <c r="AC173" i="8"/>
  <c r="Y173" i="8"/>
  <c r="B173" i="8"/>
  <c r="N173" i="8"/>
  <c r="R173" i="8"/>
  <c r="F173" i="8"/>
  <c r="V173" i="8"/>
  <c r="Z173" i="8"/>
  <c r="C173" i="8"/>
  <c r="G506" i="8"/>
  <c r="I506" i="8"/>
  <c r="T506" i="8"/>
  <c r="N506" i="8"/>
  <c r="U506" i="8"/>
  <c r="V506" i="8"/>
  <c r="E506" i="8"/>
  <c r="AC506" i="8"/>
  <c r="X506" i="8"/>
  <c r="R506" i="8"/>
  <c r="O506" i="8"/>
  <c r="Z506" i="8"/>
  <c r="W506" i="8"/>
  <c r="S506" i="8"/>
  <c r="Q506" i="8"/>
  <c r="AA506" i="8"/>
  <c r="Y506" i="8"/>
  <c r="AB506" i="8"/>
  <c r="P506" i="8"/>
  <c r="C506" i="8"/>
  <c r="F506" i="8"/>
  <c r="B506" i="8"/>
  <c r="G489" i="8"/>
  <c r="I489" i="8"/>
  <c r="S489" i="8"/>
  <c r="O489" i="8"/>
  <c r="T489" i="8"/>
  <c r="P489" i="8"/>
  <c r="AB489" i="8"/>
  <c r="X489" i="8"/>
  <c r="U489" i="8"/>
  <c r="R489" i="8"/>
  <c r="AC489" i="8"/>
  <c r="Z489" i="8"/>
  <c r="N489" i="8"/>
  <c r="Q489" i="8"/>
  <c r="E489" i="8"/>
  <c r="V489" i="8"/>
  <c r="Y489" i="8"/>
  <c r="AA489" i="8"/>
  <c r="W489" i="8"/>
  <c r="B489" i="8"/>
  <c r="F489" i="8"/>
  <c r="C489" i="8"/>
  <c r="I168" i="8"/>
  <c r="G168" i="8"/>
  <c r="Y168" i="8"/>
  <c r="AC168" i="8"/>
  <c r="Z168" i="8"/>
  <c r="W168" i="8"/>
  <c r="S168" i="8"/>
  <c r="N168" i="8"/>
  <c r="E168" i="8"/>
  <c r="AA168" i="8"/>
  <c r="V168" i="8"/>
  <c r="P168" i="8"/>
  <c r="T168" i="8"/>
  <c r="X168" i="8"/>
  <c r="AB168" i="8"/>
  <c r="Q168" i="8"/>
  <c r="U168" i="8"/>
  <c r="R168" i="8"/>
  <c r="O168" i="8"/>
  <c r="F168" i="8"/>
  <c r="B168" i="8"/>
  <c r="C168" i="8"/>
  <c r="I523" i="8"/>
  <c r="G523" i="8"/>
  <c r="X523" i="8"/>
  <c r="T523" i="8"/>
  <c r="F523" i="8"/>
  <c r="Q523" i="8"/>
  <c r="AB523" i="8"/>
  <c r="Y523" i="8"/>
  <c r="M523" i="8"/>
  <c r="R523" i="8"/>
  <c r="U523" i="8"/>
  <c r="E523" i="8"/>
  <c r="Z523" i="8"/>
  <c r="AC523" i="8"/>
  <c r="O523" i="8"/>
  <c r="S523" i="8"/>
  <c r="N523" i="8"/>
  <c r="W523" i="8"/>
  <c r="AA523" i="8"/>
  <c r="V523" i="8"/>
  <c r="B523" i="8"/>
  <c r="C523" i="8"/>
  <c r="P523" i="8"/>
  <c r="L523" i="8"/>
  <c r="G373" i="8"/>
  <c r="I373" i="8"/>
  <c r="V373" i="8"/>
  <c r="Z373" i="8"/>
  <c r="O373" i="8"/>
  <c r="S373" i="8"/>
  <c r="E373" i="8"/>
  <c r="W373" i="8"/>
  <c r="AA373" i="8"/>
  <c r="T373" i="8"/>
  <c r="P373" i="8"/>
  <c r="AB373" i="8"/>
  <c r="X373" i="8"/>
  <c r="C373" i="8"/>
  <c r="U373" i="8"/>
  <c r="Q373" i="8"/>
  <c r="B373" i="8"/>
  <c r="AC373" i="8"/>
  <c r="Y373" i="8"/>
  <c r="F373" i="8"/>
  <c r="N373" i="8"/>
  <c r="R373" i="8"/>
  <c r="I297" i="8"/>
  <c r="G297" i="8"/>
  <c r="N297" i="8"/>
  <c r="R297" i="8"/>
  <c r="V297" i="8"/>
  <c r="Z297" i="8"/>
  <c r="O297" i="8"/>
  <c r="S297" i="8"/>
  <c r="B297" i="8"/>
  <c r="W297" i="8"/>
  <c r="AA297" i="8"/>
  <c r="C297" i="8"/>
  <c r="P297" i="8"/>
  <c r="U297" i="8"/>
  <c r="F297" i="8"/>
  <c r="X297" i="8"/>
  <c r="AC297" i="8"/>
  <c r="Q297" i="8"/>
  <c r="T297" i="8"/>
  <c r="E297" i="8"/>
  <c r="Y297" i="8"/>
  <c r="AB297" i="8"/>
  <c r="I77" i="8"/>
  <c r="G77" i="8"/>
  <c r="T77" i="8"/>
  <c r="X77" i="8"/>
  <c r="E77" i="8"/>
  <c r="AB77" i="8"/>
  <c r="P77" i="8"/>
  <c r="Q77" i="8"/>
  <c r="U77" i="8"/>
  <c r="Y77" i="8"/>
  <c r="AC77" i="8"/>
  <c r="R77" i="8"/>
  <c r="N77" i="8"/>
  <c r="Z77" i="8"/>
  <c r="V77" i="8"/>
  <c r="S77" i="8"/>
  <c r="O77" i="8"/>
  <c r="AA77" i="8"/>
  <c r="W77" i="8"/>
  <c r="C77" i="8"/>
  <c r="F77" i="8"/>
  <c r="B77" i="8"/>
  <c r="G541" i="8"/>
  <c r="I541" i="8"/>
  <c r="O541" i="8"/>
  <c r="S541" i="8"/>
  <c r="W541" i="8"/>
  <c r="AA541" i="8"/>
  <c r="B541" i="8"/>
  <c r="C541" i="8"/>
  <c r="E541" i="8"/>
  <c r="P541" i="8"/>
  <c r="L541" i="8"/>
  <c r="F541" i="8"/>
  <c r="M541" i="8"/>
  <c r="X541" i="8"/>
  <c r="T541" i="8"/>
  <c r="U541" i="8"/>
  <c r="Q541" i="8"/>
  <c r="AB541" i="8"/>
  <c r="AC541" i="8"/>
  <c r="Y541" i="8"/>
  <c r="N541" i="8"/>
  <c r="R541" i="8"/>
  <c r="V541" i="8"/>
  <c r="Z541" i="8"/>
  <c r="I519" i="8"/>
  <c r="G519" i="8"/>
  <c r="Y519" i="8"/>
  <c r="AC519" i="8"/>
  <c r="Q519" i="8"/>
  <c r="U519" i="8"/>
  <c r="Z519" i="8"/>
  <c r="V519" i="8"/>
  <c r="R519" i="8"/>
  <c r="N519" i="8"/>
  <c r="E519" i="8"/>
  <c r="AA519" i="8"/>
  <c r="X519" i="8"/>
  <c r="O519" i="8"/>
  <c r="S519" i="8"/>
  <c r="W519" i="8"/>
  <c r="AB519" i="8"/>
  <c r="P519" i="8"/>
  <c r="T519" i="8"/>
  <c r="B519" i="8"/>
  <c r="F519" i="8"/>
  <c r="C519" i="8"/>
  <c r="I98" i="8"/>
  <c r="G98" i="8"/>
  <c r="P98" i="8"/>
  <c r="S98" i="8"/>
  <c r="X98" i="8"/>
  <c r="U98" i="8"/>
  <c r="Q98" i="8"/>
  <c r="AA98" i="8"/>
  <c r="E98" i="8"/>
  <c r="Y98" i="8"/>
  <c r="AC98" i="8"/>
  <c r="N98" i="8"/>
  <c r="R98" i="8"/>
  <c r="V98" i="8"/>
  <c r="Z98" i="8"/>
  <c r="O98" i="8"/>
  <c r="T98" i="8"/>
  <c r="W98" i="8"/>
  <c r="AB98" i="8"/>
  <c r="B98" i="8"/>
  <c r="C98" i="8"/>
  <c r="F98" i="8"/>
  <c r="I310" i="8"/>
  <c r="G310" i="8"/>
  <c r="R310" i="8"/>
  <c r="O310" i="8"/>
  <c r="Z310" i="8"/>
  <c r="W310" i="8"/>
  <c r="S310" i="8"/>
  <c r="N310" i="8"/>
  <c r="E310" i="8"/>
  <c r="AA310" i="8"/>
  <c r="V310" i="8"/>
  <c r="P310" i="8"/>
  <c r="T310" i="8"/>
  <c r="X310" i="8"/>
  <c r="AB310" i="8"/>
  <c r="Q310" i="8"/>
  <c r="U310" i="8"/>
  <c r="Y310" i="8"/>
  <c r="AC310" i="8"/>
  <c r="B310" i="8"/>
  <c r="C310" i="8"/>
  <c r="F310" i="8"/>
  <c r="G135" i="8"/>
  <c r="I135" i="8"/>
  <c r="S135" i="8"/>
  <c r="O135" i="8"/>
  <c r="AA135" i="8"/>
  <c r="W135" i="8"/>
  <c r="T135" i="8"/>
  <c r="P135" i="8"/>
  <c r="AB135" i="8"/>
  <c r="X135" i="8"/>
  <c r="U135" i="8"/>
  <c r="Q135" i="8"/>
  <c r="AC135" i="8"/>
  <c r="Y135" i="8"/>
  <c r="N135" i="8"/>
  <c r="R135" i="8"/>
  <c r="E135" i="8"/>
  <c r="V135" i="8"/>
  <c r="Z135" i="8"/>
  <c r="B135" i="8"/>
  <c r="F135" i="8"/>
  <c r="C135" i="8"/>
  <c r="I289" i="8"/>
  <c r="G289" i="8"/>
  <c r="W289" i="8"/>
  <c r="R289" i="8"/>
  <c r="P289" i="8"/>
  <c r="T289" i="8"/>
  <c r="X289" i="8"/>
  <c r="Z289" i="8"/>
  <c r="C289" i="8"/>
  <c r="E289" i="8"/>
  <c r="Q289" i="8"/>
  <c r="V289" i="8"/>
  <c r="F289" i="8"/>
  <c r="U289" i="8"/>
  <c r="Y289" i="8"/>
  <c r="B289" i="8"/>
  <c r="AC289" i="8"/>
  <c r="S289" i="8"/>
  <c r="N289" i="8"/>
  <c r="AA289" i="8"/>
  <c r="O289" i="8"/>
  <c r="AB289" i="8"/>
  <c r="G449" i="8"/>
  <c r="I449" i="8"/>
  <c r="V449" i="8"/>
  <c r="T449" i="8"/>
  <c r="C449" i="8"/>
  <c r="P449" i="8"/>
  <c r="U449" i="8"/>
  <c r="F449" i="8"/>
  <c r="X449" i="8"/>
  <c r="W449" i="8"/>
  <c r="B449" i="8"/>
  <c r="R449" i="8"/>
  <c r="Y449" i="8"/>
  <c r="Z449" i="8"/>
  <c r="O449" i="8"/>
  <c r="Q449" i="8"/>
  <c r="AB449" i="8"/>
  <c r="E449" i="8"/>
  <c r="AC449" i="8"/>
  <c r="AA449" i="8"/>
  <c r="N449" i="8"/>
  <c r="S449" i="8"/>
  <c r="I107" i="8"/>
  <c r="G107" i="8"/>
  <c r="S107" i="8"/>
  <c r="P107" i="8"/>
  <c r="AA107" i="8"/>
  <c r="X107" i="8"/>
  <c r="T107" i="8"/>
  <c r="W107" i="8"/>
  <c r="E107" i="8"/>
  <c r="AB107" i="8"/>
  <c r="O107" i="8"/>
  <c r="Q107" i="8"/>
  <c r="U107" i="8"/>
  <c r="Y107" i="8"/>
  <c r="AC107" i="8"/>
  <c r="B107" i="8"/>
  <c r="R107" i="8"/>
  <c r="N107" i="8"/>
  <c r="C107" i="8"/>
  <c r="Z107" i="8"/>
  <c r="V107" i="8"/>
  <c r="F107" i="8"/>
  <c r="I221" i="8"/>
  <c r="G221" i="8"/>
  <c r="T221" i="8"/>
  <c r="P221" i="8"/>
  <c r="AB221" i="8"/>
  <c r="X221" i="8"/>
  <c r="U221" i="8"/>
  <c r="R221" i="8"/>
  <c r="AC221" i="8"/>
  <c r="Z221" i="8"/>
  <c r="N221" i="8"/>
  <c r="Q221" i="8"/>
  <c r="E221" i="8"/>
  <c r="V221" i="8"/>
  <c r="Y221" i="8"/>
  <c r="S221" i="8"/>
  <c r="O221" i="8"/>
  <c r="AA221" i="8"/>
  <c r="W221" i="8"/>
  <c r="C221" i="8"/>
  <c r="F221" i="8"/>
  <c r="B221" i="8"/>
  <c r="G274" i="8"/>
  <c r="I274" i="8"/>
  <c r="S274" i="8"/>
  <c r="W274" i="8"/>
  <c r="E274" i="8"/>
  <c r="AA274" i="8"/>
  <c r="O274" i="8"/>
  <c r="P274" i="8"/>
  <c r="T274" i="8"/>
  <c r="X274" i="8"/>
  <c r="AB274" i="8"/>
  <c r="Q274" i="8"/>
  <c r="U274" i="8"/>
  <c r="F274" i="8"/>
  <c r="Y274" i="8"/>
  <c r="AC274" i="8"/>
  <c r="B274" i="8"/>
  <c r="R274" i="8"/>
  <c r="N274" i="8"/>
  <c r="C274" i="8"/>
  <c r="Z274" i="8"/>
  <c r="V274" i="8"/>
  <c r="I57" i="8"/>
  <c r="G57" i="8"/>
  <c r="X57" i="8"/>
  <c r="AC57" i="8"/>
  <c r="B57" i="8"/>
  <c r="Q57" i="8"/>
  <c r="T57" i="8"/>
  <c r="F57" i="8"/>
  <c r="E57" i="8"/>
  <c r="Y57" i="8"/>
  <c r="AB57" i="8"/>
  <c r="N57" i="8"/>
  <c r="R57" i="8"/>
  <c r="V57" i="8"/>
  <c r="Z57" i="8"/>
  <c r="O57" i="8"/>
  <c r="S57" i="8"/>
  <c r="W57" i="8"/>
  <c r="AA57" i="8"/>
  <c r="P57" i="8"/>
  <c r="U57" i="8"/>
  <c r="C57" i="8"/>
  <c r="AV1583" i="1"/>
  <c r="AU1604" i="1"/>
  <c r="AU1620" i="1"/>
  <c r="AU1636" i="1"/>
  <c r="AV1595" i="1"/>
  <c r="AV1590" i="1"/>
  <c r="AV1577" i="1"/>
  <c r="AV1576" i="1"/>
  <c r="AV1599" i="1"/>
  <c r="AV1621" i="1"/>
  <c r="AV1585" i="1"/>
  <c r="AU1595" i="1"/>
  <c r="AU1611" i="1"/>
  <c r="AV1610" i="1"/>
  <c r="AV1613" i="1"/>
  <c r="AV1636" i="1"/>
  <c r="AU1643" i="1"/>
  <c r="AV1643" i="1"/>
  <c r="AU1629" i="1"/>
  <c r="AU1592" i="1"/>
  <c r="AU1608" i="1"/>
  <c r="AU1624" i="1"/>
  <c r="AV1571" i="1"/>
  <c r="AV1606" i="1"/>
  <c r="AU1579" i="1"/>
  <c r="AV1579" i="1"/>
  <c r="AU1581" i="1"/>
  <c r="AV1573" i="1"/>
  <c r="AV1607" i="1"/>
  <c r="AV1601" i="1"/>
  <c r="AV1616" i="1"/>
  <c r="AV1615" i="1"/>
  <c r="AU1613" i="1"/>
  <c r="AV1604" i="1"/>
  <c r="AU1635" i="1"/>
  <c r="AU1642" i="1"/>
  <c r="AU1598" i="1"/>
  <c r="AU1618" i="1"/>
  <c r="AU1590" i="1"/>
  <c r="AV1602" i="1"/>
  <c r="AV1582" i="1"/>
  <c r="AU1583" i="1"/>
  <c r="AU1582" i="1"/>
  <c r="AV1618" i="1"/>
  <c r="AU1573" i="1"/>
  <c r="AV1609" i="1"/>
  <c r="AV1634" i="1"/>
  <c r="AV1623" i="1"/>
  <c r="AV1644" i="1"/>
  <c r="AV1620" i="1"/>
  <c r="AU12" i="1"/>
  <c r="AU20" i="1"/>
  <c r="AU29" i="1"/>
  <c r="AU37" i="1"/>
  <c r="AU45" i="1"/>
  <c r="AU53" i="1"/>
  <c r="AU61" i="1"/>
  <c r="AU69" i="1"/>
  <c r="AU77" i="1"/>
  <c r="AU85" i="1"/>
  <c r="AV26" i="1"/>
  <c r="AV42" i="1"/>
  <c r="AV58" i="1"/>
  <c r="AV74" i="1"/>
  <c r="AV24" i="1"/>
  <c r="AV27" i="1"/>
  <c r="AV43" i="1"/>
  <c r="AV59" i="1"/>
  <c r="AV75" i="1"/>
  <c r="AV11" i="1"/>
  <c r="AV17" i="1"/>
  <c r="AU4" i="1"/>
  <c r="AU1600" i="1"/>
  <c r="AU1622" i="1"/>
  <c r="AU1601" i="1"/>
  <c r="AU1569" i="1"/>
  <c r="AV1569" i="1"/>
  <c r="AU1585" i="1"/>
  <c r="AV1600" i="1"/>
  <c r="AV1587" i="1"/>
  <c r="AU1589" i="1"/>
  <c r="AU1599" i="1"/>
  <c r="AU1588" i="1"/>
  <c r="AV1625" i="1"/>
  <c r="AV1635" i="1"/>
  <c r="AU5" i="1"/>
  <c r="AU13" i="1"/>
  <c r="AU22" i="1"/>
  <c r="AU30" i="1"/>
  <c r="AU38" i="1"/>
  <c r="AU46" i="1"/>
  <c r="AU54" i="1"/>
  <c r="AU62" i="1"/>
  <c r="AU70" i="1"/>
  <c r="AU78" i="1"/>
  <c r="AU86" i="1"/>
  <c r="AV28" i="1"/>
  <c r="AV44" i="1"/>
  <c r="AV60" i="1"/>
  <c r="AV76" i="1"/>
  <c r="AV84" i="1"/>
  <c r="AV29" i="1"/>
  <c r="AV45" i="1"/>
  <c r="AV61" i="1"/>
  <c r="AV77" i="1"/>
  <c r="AV19" i="1"/>
  <c r="AV1570" i="1"/>
  <c r="AU1602" i="1"/>
  <c r="AU1626" i="1"/>
  <c r="AV1611" i="1"/>
  <c r="AU1571" i="1"/>
  <c r="AU1574" i="1"/>
  <c r="AU1593" i="1"/>
  <c r="AU1586" i="1"/>
  <c r="AU1607" i="1"/>
  <c r="AV1617" i="1"/>
  <c r="AV1593" i="1"/>
  <c r="AU1609" i="1"/>
  <c r="AU1621" i="1"/>
  <c r="AU1644" i="1"/>
  <c r="AV1639" i="1"/>
  <c r="AU1627" i="1"/>
  <c r="AU6" i="1"/>
  <c r="AU14" i="1"/>
  <c r="AU23" i="1"/>
  <c r="AU31" i="1"/>
  <c r="AU39" i="1"/>
  <c r="AU47" i="1"/>
  <c r="AU55" i="1"/>
  <c r="AU63" i="1"/>
  <c r="AU79" i="1"/>
  <c r="AU87" i="1"/>
  <c r="AV30" i="1"/>
  <c r="AV46" i="1"/>
  <c r="AV62" i="1"/>
  <c r="AV78" i="1"/>
  <c r="AV10" i="1"/>
  <c r="AV31" i="1"/>
  <c r="AV47" i="1"/>
  <c r="AV63" i="1"/>
  <c r="AV79" i="1"/>
  <c r="AV6" i="1"/>
  <c r="AV9" i="1"/>
  <c r="AV4" i="1"/>
  <c r="I4" i="8"/>
  <c r="G4" i="8"/>
  <c r="AU1577" i="1"/>
  <c r="AU1606" i="1"/>
  <c r="AU1628" i="1"/>
  <c r="AU1617" i="1"/>
  <c r="AV1575" i="1"/>
  <c r="AV1578" i="1"/>
  <c r="AV1598" i="1"/>
  <c r="AU1587" i="1"/>
  <c r="AV1605" i="1"/>
  <c r="AU1623" i="1"/>
  <c r="AV1596" i="1"/>
  <c r="AV1612" i="1"/>
  <c r="AV1626" i="1"/>
  <c r="AV1640" i="1"/>
  <c r="AV1641" i="1"/>
  <c r="AU7" i="1"/>
  <c r="AU24" i="1"/>
  <c r="AU32" i="1"/>
  <c r="AU40" i="1"/>
  <c r="AU48" i="1"/>
  <c r="AU56" i="1"/>
  <c r="AU64" i="1"/>
  <c r="AU80" i="1"/>
  <c r="AV32" i="1"/>
  <c r="AV48" i="1"/>
  <c r="AV64" i="1"/>
  <c r="AV80" i="1"/>
  <c r="AV18" i="1"/>
  <c r="AV33" i="1"/>
  <c r="AV49" i="1"/>
  <c r="AV65" i="1"/>
  <c r="AV81" i="1"/>
  <c r="AV14" i="1"/>
  <c r="AU1580" i="1"/>
  <c r="AU1610" i="1"/>
  <c r="AU1630" i="1"/>
  <c r="AU1572" i="1"/>
  <c r="AU1576" i="1"/>
  <c r="AV1580" i="1"/>
  <c r="AV1603" i="1"/>
  <c r="AV1594" i="1"/>
  <c r="AV1622" i="1"/>
  <c r="AV1628" i="1"/>
  <c r="AU1603" i="1"/>
  <c r="AV1619" i="1"/>
  <c r="AV1631" i="1"/>
  <c r="AU1641" i="1"/>
  <c r="AU8" i="1"/>
  <c r="AU16" i="1"/>
  <c r="AU25" i="1"/>
  <c r="AU33" i="1"/>
  <c r="AU41" i="1"/>
  <c r="AU49" i="1"/>
  <c r="AU57" i="1"/>
  <c r="AU65" i="1"/>
  <c r="AU73" i="1"/>
  <c r="AU81" i="1"/>
  <c r="AV34" i="1"/>
  <c r="AV50" i="1"/>
  <c r="AV66" i="1"/>
  <c r="AV82" i="1"/>
  <c r="AV87" i="1"/>
  <c r="AV35" i="1"/>
  <c r="AV51" i="1"/>
  <c r="AV67" i="1"/>
  <c r="AV83" i="1"/>
  <c r="AV23" i="1"/>
  <c r="AV1586" i="1"/>
  <c r="AU1612" i="1"/>
  <c r="AU1632" i="1"/>
  <c r="AV1584" i="1"/>
  <c r="AV1572" i="1"/>
  <c r="AU1578" i="1"/>
  <c r="AV1592" i="1"/>
  <c r="AU1605" i="1"/>
  <c r="AV1627" i="1"/>
  <c r="AV1633" i="1"/>
  <c r="AV1614" i="1"/>
  <c r="AU1625" i="1"/>
  <c r="AU1637" i="1"/>
  <c r="AU1631" i="1"/>
  <c r="AU9" i="1"/>
  <c r="AU17" i="1"/>
  <c r="AU26" i="1"/>
  <c r="AU34" i="1"/>
  <c r="AU42" i="1"/>
  <c r="AU50" i="1"/>
  <c r="AU58" i="1"/>
  <c r="AU66" i="1"/>
  <c r="AU74" i="1"/>
  <c r="AU82" i="1"/>
  <c r="AV36" i="1"/>
  <c r="AV52" i="1"/>
  <c r="AV68" i="1"/>
  <c r="AV5" i="1"/>
  <c r="AV8" i="1"/>
  <c r="AV37" i="1"/>
  <c r="AV53" i="1"/>
  <c r="AV69" i="1"/>
  <c r="AV86" i="1"/>
  <c r="AV85" i="1"/>
  <c r="AU1594" i="1"/>
  <c r="AU1614" i="1"/>
  <c r="AU1634" i="1"/>
  <c r="AV1574" i="1"/>
  <c r="AV1588" i="1"/>
  <c r="AU1575" i="1"/>
  <c r="AV1591" i="1"/>
  <c r="AV1597" i="1"/>
  <c r="AU1633" i="1"/>
  <c r="AV1581" i="1"/>
  <c r="AU1619" i="1"/>
  <c r="AU1584" i="1"/>
  <c r="AV1629" i="1"/>
  <c r="AV1630" i="1"/>
  <c r="AV1637" i="1"/>
  <c r="AU1639" i="1"/>
  <c r="AU10" i="1"/>
  <c r="AU18" i="1"/>
  <c r="AU27" i="1"/>
  <c r="AU35" i="1"/>
  <c r="AU43" i="1"/>
  <c r="AU51" i="1"/>
  <c r="AU59" i="1"/>
  <c r="AU67" i="1"/>
  <c r="AU75" i="1"/>
  <c r="AU83" i="1"/>
  <c r="AV12" i="1"/>
  <c r="AV38" i="1"/>
  <c r="AV54" i="1"/>
  <c r="AV70" i="1"/>
  <c r="AV7" i="1"/>
  <c r="AV13" i="1"/>
  <c r="AV16" i="1"/>
  <c r="AV39" i="1"/>
  <c r="AV55" i="1"/>
  <c r="AU1596" i="1"/>
  <c r="AU1616" i="1"/>
  <c r="AU1638" i="1"/>
  <c r="AV1589" i="1"/>
  <c r="AU1591" i="1"/>
  <c r="AU1597" i="1"/>
  <c r="AU1570" i="1"/>
  <c r="AV1638" i="1"/>
  <c r="AU1615" i="1"/>
  <c r="AV1624" i="1"/>
  <c r="AV1608" i="1"/>
  <c r="AV1642" i="1"/>
  <c r="AV1632" i="1"/>
  <c r="AU1640" i="1"/>
  <c r="AU11" i="1"/>
  <c r="AU19" i="1"/>
  <c r="AU28" i="1"/>
  <c r="AU36" i="1"/>
  <c r="AU44" i="1"/>
  <c r="AU52" i="1"/>
  <c r="AU60" i="1"/>
  <c r="AU68" i="1"/>
  <c r="AU76" i="1"/>
  <c r="AU84" i="1"/>
  <c r="AV20" i="1"/>
  <c r="AV40" i="1"/>
  <c r="AV56" i="1"/>
  <c r="AV22" i="1"/>
  <c r="AV25" i="1"/>
  <c r="AV41" i="1"/>
  <c r="AV57" i="1"/>
  <c r="AV73" i="1"/>
  <c r="AA4" i="8"/>
  <c r="W4" i="8"/>
  <c r="T4" i="8"/>
  <c r="P4" i="8"/>
  <c r="AB4" i="8"/>
  <c r="X4" i="8"/>
  <c r="U4" i="8"/>
  <c r="Q4" i="8"/>
  <c r="E4" i="8"/>
  <c r="AC4" i="8"/>
  <c r="Y4" i="8"/>
  <c r="R4" i="8"/>
  <c r="N4" i="8"/>
  <c r="Z4" i="8"/>
  <c r="V4" i="8"/>
  <c r="S4" i="8"/>
  <c r="O4" i="8"/>
  <c r="B4" i="8"/>
  <c r="F4" i="8"/>
  <c r="C4" i="8"/>
  <c r="AV88" i="1"/>
  <c r="AU88" i="1"/>
  <c r="AU89" i="1"/>
  <c r="AV89" i="1"/>
  <c r="AU90" i="1"/>
  <c r="AV90" i="1"/>
  <c r="AV91" i="1"/>
  <c r="AU91" i="1"/>
  <c r="AV92" i="1"/>
  <c r="AU92" i="1"/>
  <c r="AU93" i="1"/>
  <c r="AV93" i="1"/>
  <c r="AV94" i="1"/>
  <c r="AU94" i="1"/>
  <c r="AU95" i="1"/>
  <c r="AV95" i="1"/>
  <c r="AV96" i="1"/>
  <c r="AU96" i="1"/>
  <c r="AV97" i="1"/>
  <c r="AU97" i="1"/>
  <c r="AV98" i="1"/>
  <c r="AU98" i="1"/>
  <c r="AU99" i="1"/>
  <c r="AV99" i="1"/>
  <c r="AV100" i="1"/>
  <c r="AU100" i="1"/>
  <c r="AV101" i="1"/>
  <c r="AU101" i="1"/>
  <c r="AV102" i="1"/>
  <c r="AU102" i="1"/>
  <c r="AU103" i="1"/>
  <c r="AV103" i="1"/>
  <c r="AV104" i="1"/>
  <c r="AU104" i="1"/>
  <c r="AU105" i="1"/>
  <c r="AV105" i="1"/>
  <c r="AV106" i="1"/>
  <c r="AU106" i="1"/>
  <c r="AU107" i="1"/>
  <c r="AV107" i="1"/>
  <c r="AV108" i="1"/>
  <c r="AU108" i="1"/>
  <c r="AV109" i="1"/>
  <c r="AU109" i="1"/>
  <c r="AV110" i="1"/>
  <c r="AU110" i="1"/>
  <c r="AV111" i="1"/>
  <c r="AU111" i="1"/>
  <c r="AV112" i="1"/>
  <c r="AU112" i="1"/>
  <c r="AV113" i="1"/>
  <c r="AU113" i="1"/>
  <c r="AV114" i="1"/>
  <c r="AU114" i="1"/>
  <c r="AU115" i="1"/>
  <c r="AV115" i="1"/>
  <c r="AV116" i="1"/>
  <c r="AU116" i="1"/>
  <c r="AU117" i="1"/>
  <c r="AV117" i="1"/>
  <c r="AV118" i="1"/>
  <c r="AU118" i="1"/>
  <c r="AU119" i="1"/>
  <c r="AV119" i="1"/>
  <c r="AU120" i="1"/>
  <c r="AV120" i="1"/>
  <c r="AU121" i="1"/>
  <c r="AV121" i="1"/>
  <c r="AV122" i="1"/>
  <c r="AU122" i="1"/>
  <c r="AU123" i="1"/>
  <c r="AV123" i="1"/>
  <c r="AV124" i="1"/>
  <c r="AU124" i="1"/>
  <c r="AV125" i="1"/>
  <c r="AU125" i="1"/>
  <c r="AV126" i="1"/>
  <c r="AU126" i="1"/>
  <c r="AV127" i="1"/>
  <c r="AU127" i="1"/>
  <c r="AV128" i="1"/>
  <c r="AU128" i="1"/>
  <c r="AV129" i="1"/>
  <c r="AU129" i="1"/>
  <c r="AV130" i="1"/>
  <c r="AU130" i="1"/>
  <c r="AU131" i="1"/>
  <c r="AV131" i="1"/>
  <c r="AV132" i="1"/>
  <c r="AU132" i="1"/>
  <c r="AV133" i="1"/>
  <c r="AU133" i="1"/>
  <c r="AU134" i="1"/>
  <c r="AV134" i="1"/>
  <c r="AV135" i="1"/>
  <c r="AU135" i="1"/>
  <c r="AU136" i="1"/>
  <c r="AV136" i="1"/>
  <c r="AV137" i="1"/>
  <c r="AU137" i="1"/>
  <c r="AV138" i="1"/>
  <c r="AU138" i="1"/>
  <c r="AU139" i="1"/>
  <c r="AV139" i="1"/>
  <c r="AV140" i="1"/>
  <c r="AU140" i="1"/>
  <c r="AU141" i="1"/>
  <c r="AV141" i="1"/>
  <c r="AU142" i="1"/>
  <c r="AV142" i="1"/>
  <c r="AV143" i="1"/>
  <c r="AU143" i="1"/>
  <c r="AU144" i="1"/>
  <c r="AV144" i="1"/>
  <c r="AV145" i="1"/>
  <c r="AU145" i="1"/>
  <c r="AV146" i="1"/>
  <c r="AU146" i="1"/>
  <c r="AU147" i="1"/>
  <c r="AV147" i="1"/>
  <c r="AV148" i="1"/>
  <c r="AU148" i="1"/>
  <c r="AV149" i="1"/>
  <c r="AU149" i="1"/>
  <c r="AU150" i="1"/>
  <c r="AV150" i="1"/>
  <c r="AV151" i="1"/>
  <c r="AU151" i="1"/>
  <c r="AV152" i="1"/>
  <c r="AU152" i="1"/>
  <c r="AV153" i="1"/>
  <c r="AU153" i="1"/>
  <c r="AV154" i="1"/>
  <c r="AU154" i="1"/>
  <c r="AU155" i="1"/>
  <c r="AV155" i="1"/>
  <c r="AU156" i="1"/>
  <c r="AV156" i="1"/>
  <c r="AU157" i="1"/>
  <c r="AV157" i="1"/>
  <c r="AV158" i="1"/>
  <c r="AU158" i="1"/>
  <c r="AU159" i="1"/>
  <c r="AV159" i="1"/>
  <c r="AU160" i="1"/>
  <c r="AV160" i="1"/>
  <c r="AV161" i="1"/>
  <c r="AU161" i="1"/>
  <c r="AU162" i="1"/>
  <c r="AV162" i="1"/>
  <c r="AU163" i="1"/>
  <c r="AV163" i="1"/>
  <c r="AU164" i="1"/>
  <c r="AV164" i="1"/>
  <c r="AU165" i="1"/>
  <c r="AV165" i="1"/>
  <c r="AU166" i="1"/>
  <c r="AV166" i="1"/>
  <c r="AU167" i="1"/>
  <c r="AV167" i="1"/>
  <c r="AU168" i="1"/>
  <c r="AV168" i="1"/>
  <c r="AV169" i="1"/>
  <c r="AU169" i="1"/>
  <c r="AU170" i="1"/>
  <c r="AV170" i="1"/>
  <c r="AV171" i="1"/>
  <c r="AU171" i="1"/>
  <c r="AU172" i="1"/>
  <c r="AV172" i="1"/>
  <c r="AU173" i="1"/>
  <c r="AV173" i="1"/>
  <c r="AU175" i="1"/>
  <c r="AV175" i="1"/>
  <c r="AU176" i="1"/>
  <c r="AV176" i="1"/>
  <c r="AU177" i="1"/>
  <c r="AV177" i="1"/>
  <c r="AV178" i="1"/>
  <c r="AU178" i="1"/>
  <c r="AU179" i="1"/>
  <c r="AV179" i="1"/>
  <c r="AV180" i="1"/>
  <c r="AU180" i="1"/>
  <c r="AU181" i="1"/>
  <c r="AV181" i="1"/>
  <c r="AU182" i="1"/>
  <c r="AV182" i="1"/>
  <c r="AU183" i="1"/>
  <c r="AV183" i="1"/>
  <c r="AV184" i="1"/>
  <c r="AU184" i="1"/>
  <c r="AU185" i="1"/>
  <c r="AV185" i="1"/>
  <c r="AU186" i="1"/>
  <c r="AV186" i="1"/>
  <c r="AV187" i="1"/>
  <c r="AU187" i="1"/>
  <c r="AV188" i="1"/>
  <c r="AU188" i="1"/>
  <c r="AU189" i="1"/>
  <c r="AV189" i="1"/>
  <c r="AU190" i="1"/>
  <c r="AV190" i="1"/>
  <c r="AV191" i="1"/>
  <c r="AU191" i="1"/>
  <c r="AV192" i="1"/>
  <c r="AU192" i="1"/>
  <c r="AV193" i="1"/>
  <c r="AU193" i="1"/>
  <c r="AU194" i="1"/>
  <c r="AV194" i="1"/>
  <c r="AV195" i="1"/>
  <c r="AU195" i="1"/>
  <c r="AV196" i="1"/>
  <c r="AU196" i="1"/>
  <c r="AU197" i="1"/>
  <c r="AV197" i="1"/>
  <c r="AU198" i="1"/>
  <c r="AV198" i="1"/>
  <c r="AU199" i="1"/>
  <c r="AV199" i="1"/>
  <c r="AU200" i="1"/>
  <c r="AV200" i="1"/>
  <c r="AU201" i="1"/>
  <c r="AV201" i="1"/>
  <c r="AV202" i="1"/>
  <c r="AU202" i="1"/>
  <c r="AU203" i="1"/>
  <c r="AV203" i="1"/>
  <c r="AU204" i="1"/>
  <c r="AV204" i="1"/>
  <c r="AV205" i="1"/>
  <c r="AU205" i="1"/>
  <c r="AU206" i="1"/>
  <c r="AV206" i="1"/>
  <c r="AU207" i="1"/>
  <c r="AV207" i="1"/>
  <c r="AU208" i="1"/>
  <c r="AV208" i="1"/>
  <c r="AU209" i="1"/>
  <c r="AV209" i="1"/>
  <c r="AV210" i="1"/>
  <c r="AU210" i="1"/>
  <c r="AU211" i="1"/>
  <c r="AV211" i="1"/>
  <c r="AV212" i="1"/>
  <c r="AU212" i="1"/>
  <c r="AU213" i="1"/>
  <c r="AV213" i="1"/>
  <c r="AU214" i="1"/>
  <c r="AV214" i="1"/>
  <c r="AU215" i="1"/>
  <c r="AV215" i="1"/>
  <c r="AU216" i="1"/>
  <c r="AV216" i="1"/>
  <c r="AU217" i="1"/>
  <c r="AV217" i="1"/>
  <c r="AU218" i="1"/>
  <c r="AV218" i="1"/>
  <c r="AU219" i="1"/>
  <c r="AV219" i="1"/>
  <c r="AV220" i="1"/>
  <c r="AU220" i="1"/>
  <c r="AU221" i="1"/>
  <c r="AV221" i="1"/>
  <c r="AU222" i="1"/>
  <c r="AV222" i="1"/>
  <c r="AU223" i="1"/>
  <c r="AV223" i="1"/>
  <c r="AU224" i="1"/>
  <c r="AV224" i="1"/>
  <c r="AU358" i="1"/>
  <c r="AV358" i="1"/>
  <c r="AU360" i="1"/>
  <c r="AV360" i="1"/>
  <c r="AU361" i="1"/>
  <c r="AV361" i="1"/>
  <c r="AU362" i="1"/>
  <c r="AV362" i="1"/>
  <c r="AV363" i="1"/>
  <c r="AU363" i="1"/>
  <c r="AV364" i="1"/>
  <c r="AU364" i="1"/>
  <c r="AU365" i="1"/>
  <c r="AV365" i="1"/>
  <c r="AU366" i="1"/>
  <c r="AV366" i="1"/>
  <c r="AU367" i="1"/>
  <c r="AV367" i="1"/>
  <c r="AU368" i="1"/>
  <c r="AV368" i="1"/>
  <c r="AU369" i="1"/>
  <c r="AV369" i="1"/>
  <c r="AU371" i="1"/>
  <c r="AV371" i="1"/>
  <c r="AU372" i="1"/>
  <c r="AV372" i="1"/>
  <c r="AU373" i="1"/>
  <c r="AV373" i="1"/>
  <c r="AV374" i="1"/>
  <c r="AU374" i="1"/>
  <c r="AU375" i="1"/>
  <c r="AV375" i="1"/>
  <c r="AU376" i="1"/>
  <c r="AV376" i="1"/>
  <c r="AV377" i="1"/>
  <c r="AU377" i="1"/>
  <c r="AV378" i="1"/>
  <c r="AU378" i="1"/>
  <c r="AV379" i="1"/>
  <c r="AU379" i="1"/>
  <c r="AV380" i="1"/>
  <c r="AU380" i="1"/>
  <c r="AU381" i="1"/>
  <c r="AV381" i="1"/>
  <c r="AV382" i="1"/>
  <c r="AU382" i="1"/>
  <c r="AV383" i="1"/>
  <c r="AU383" i="1"/>
  <c r="AV384" i="1"/>
  <c r="AU384" i="1"/>
  <c r="AV385" i="1"/>
  <c r="AU385" i="1"/>
  <c r="AV386" i="1"/>
  <c r="AU386" i="1"/>
  <c r="AV387" i="1"/>
  <c r="AU387" i="1"/>
  <c r="AV388" i="1"/>
  <c r="AU388" i="1"/>
  <c r="AU389" i="1"/>
  <c r="AV389" i="1"/>
  <c r="AV390" i="1"/>
  <c r="AU390" i="1"/>
  <c r="AU391" i="1"/>
  <c r="AV391" i="1"/>
  <c r="AU392" i="1"/>
  <c r="AV392" i="1"/>
  <c r="AU393" i="1"/>
  <c r="AV393" i="1"/>
  <c r="AV394" i="1"/>
  <c r="AU394" i="1"/>
  <c r="AU395" i="1"/>
  <c r="AV395" i="1"/>
  <c r="AV396" i="1"/>
  <c r="AU396" i="1"/>
  <c r="AU397" i="1"/>
  <c r="AV397" i="1"/>
  <c r="AV398" i="1"/>
  <c r="AU398" i="1"/>
  <c r="AU399" i="1"/>
  <c r="AV399" i="1"/>
  <c r="AU400" i="1"/>
  <c r="AV400" i="1"/>
  <c r="AU401" i="1"/>
  <c r="AV401" i="1"/>
  <c r="AV402" i="1"/>
  <c r="AU402" i="1"/>
  <c r="AV403" i="1"/>
  <c r="AU403" i="1"/>
  <c r="AU404" i="1"/>
  <c r="AV404" i="1"/>
  <c r="AU406" i="1"/>
  <c r="AV406" i="1"/>
  <c r="AU407" i="1"/>
  <c r="AV407" i="1"/>
  <c r="AV408" i="1"/>
  <c r="AU408" i="1"/>
  <c r="AU409" i="1"/>
  <c r="AV409" i="1"/>
  <c r="AU410" i="1"/>
  <c r="AV410" i="1"/>
  <c r="AU411" i="1"/>
  <c r="AV411" i="1"/>
  <c r="AU412" i="1"/>
  <c r="AV412" i="1"/>
  <c r="AU413" i="1"/>
  <c r="AV413" i="1"/>
  <c r="AV414" i="1"/>
  <c r="AU414" i="1"/>
  <c r="AV415" i="1"/>
  <c r="AU415" i="1"/>
  <c r="AV416" i="1"/>
  <c r="AU416" i="1"/>
  <c r="AV417" i="1"/>
  <c r="AU417" i="1"/>
  <c r="AV418" i="1"/>
  <c r="AU418" i="1"/>
  <c r="AU419" i="1"/>
  <c r="AV419" i="1"/>
  <c r="AV420" i="1"/>
  <c r="AU420" i="1"/>
  <c r="AV423" i="1"/>
  <c r="AU423" i="1"/>
  <c r="AV424" i="1"/>
  <c r="AU424" i="1"/>
  <c r="AU425" i="1"/>
  <c r="AV425" i="1"/>
  <c r="AV426" i="1"/>
  <c r="AU426" i="1"/>
  <c r="AU427" i="1"/>
  <c r="AV427" i="1"/>
  <c r="AV428" i="1"/>
  <c r="AU428" i="1"/>
  <c r="AV429" i="1"/>
  <c r="AU429" i="1"/>
  <c r="AU431" i="1"/>
  <c r="AV431" i="1"/>
  <c r="AU432" i="1"/>
  <c r="AV432" i="1"/>
  <c r="AU433" i="1"/>
  <c r="AV433" i="1"/>
  <c r="AU434" i="1"/>
  <c r="AV434" i="1"/>
  <c r="AV435" i="1"/>
  <c r="AU435" i="1"/>
  <c r="AV436" i="1"/>
  <c r="AU436" i="1"/>
  <c r="AU437" i="1"/>
  <c r="AV437" i="1"/>
  <c r="AU438" i="1"/>
  <c r="AV438" i="1"/>
  <c r="AU439" i="1"/>
  <c r="AV439" i="1"/>
  <c r="AV440" i="1"/>
  <c r="AU440" i="1"/>
  <c r="AU441" i="1"/>
  <c r="AV441" i="1"/>
  <c r="AU442" i="1"/>
  <c r="AV442" i="1"/>
  <c r="AV443" i="1"/>
  <c r="AU443" i="1"/>
  <c r="AU444" i="1"/>
  <c r="AV444" i="1"/>
  <c r="AU445" i="1"/>
  <c r="AV445" i="1"/>
  <c r="AU446" i="1"/>
  <c r="AV446" i="1"/>
  <c r="AV447" i="1"/>
  <c r="AU447" i="1"/>
  <c r="AU448" i="1"/>
  <c r="AV448" i="1"/>
  <c r="AV449" i="1"/>
  <c r="AU449" i="1"/>
  <c r="AV450" i="1"/>
  <c r="AU450" i="1"/>
  <c r="AV451" i="1"/>
  <c r="AU451" i="1"/>
  <c r="AV452" i="1"/>
  <c r="AU452" i="1"/>
  <c r="AU453" i="1"/>
  <c r="AV453" i="1"/>
  <c r="AV454" i="1"/>
  <c r="AU454" i="1"/>
  <c r="AV455" i="1"/>
  <c r="AU455" i="1"/>
  <c r="AU456" i="1"/>
  <c r="AV456" i="1"/>
  <c r="AV457" i="1"/>
  <c r="AU457" i="1"/>
  <c r="AU458" i="1"/>
  <c r="AV458" i="1"/>
  <c r="AU459" i="1"/>
  <c r="AV459" i="1"/>
  <c r="AV460" i="1"/>
  <c r="AU460" i="1"/>
  <c r="AU461" i="1"/>
  <c r="AV461" i="1"/>
  <c r="AV462" i="1"/>
  <c r="AU462" i="1"/>
  <c r="AU463" i="1"/>
  <c r="AV463" i="1"/>
  <c r="AU464" i="1"/>
  <c r="AV464" i="1"/>
  <c r="AV466" i="1"/>
  <c r="AU466" i="1"/>
  <c r="AV467" i="1"/>
  <c r="AU467" i="1"/>
  <c r="AV468" i="1"/>
  <c r="AU468" i="1"/>
  <c r="AU469" i="1"/>
  <c r="AV469" i="1"/>
  <c r="AU470" i="1"/>
  <c r="AV470" i="1"/>
  <c r="AU471" i="1"/>
  <c r="AV471" i="1"/>
  <c r="AU472" i="1"/>
  <c r="AV472" i="1"/>
  <c r="AV473" i="1"/>
  <c r="AU473" i="1"/>
  <c r="AU474" i="1"/>
  <c r="AV474" i="1"/>
  <c r="AU475" i="1"/>
  <c r="AV475" i="1"/>
  <c r="AV476" i="1"/>
  <c r="AU476" i="1"/>
  <c r="AV477" i="1"/>
  <c r="AU477" i="1"/>
  <c r="AU478" i="1"/>
  <c r="AV478" i="1"/>
  <c r="AU479" i="1"/>
  <c r="AV479" i="1"/>
  <c r="AV480" i="1"/>
  <c r="AU480" i="1"/>
  <c r="AU481" i="1"/>
  <c r="AV481" i="1"/>
  <c r="AU482" i="1"/>
  <c r="AV482" i="1"/>
  <c r="AU483" i="1"/>
  <c r="AV483" i="1"/>
  <c r="AU484" i="1"/>
  <c r="AV484" i="1"/>
  <c r="AU485" i="1"/>
  <c r="AV485" i="1"/>
  <c r="AU486" i="1"/>
  <c r="AV486" i="1"/>
  <c r="AV487" i="1"/>
  <c r="AU487" i="1"/>
  <c r="AV488" i="1"/>
  <c r="AU488" i="1"/>
  <c r="AV489" i="1"/>
  <c r="AU489" i="1"/>
  <c r="AU490" i="1"/>
  <c r="AV490" i="1"/>
  <c r="AU491" i="1"/>
  <c r="AV491" i="1"/>
  <c r="AV492" i="1"/>
  <c r="AU492" i="1"/>
  <c r="AU493" i="1"/>
  <c r="AV493" i="1"/>
  <c r="AU494" i="1"/>
  <c r="AV494" i="1"/>
  <c r="AU495" i="1"/>
  <c r="AV495" i="1"/>
  <c r="AV496" i="1"/>
  <c r="AU496" i="1"/>
  <c r="AU497" i="1"/>
  <c r="AV497" i="1"/>
  <c r="AV498" i="1"/>
  <c r="AU498" i="1"/>
  <c r="AV499" i="1"/>
  <c r="AU499" i="1"/>
  <c r="AV500" i="1"/>
  <c r="AU500" i="1"/>
  <c r="AV501" i="1"/>
  <c r="AU501" i="1"/>
  <c r="AU502" i="1"/>
  <c r="AV502" i="1"/>
  <c r="AU503" i="1"/>
  <c r="AV503" i="1"/>
  <c r="AV504" i="1"/>
  <c r="AU504" i="1"/>
  <c r="AU505" i="1"/>
  <c r="AV505" i="1"/>
  <c r="AU508" i="1"/>
  <c r="AV508" i="1"/>
  <c r="AV509" i="1"/>
  <c r="AU509" i="1"/>
  <c r="AV510" i="1"/>
  <c r="AU510" i="1"/>
  <c r="AV511" i="1"/>
  <c r="AU511" i="1"/>
  <c r="AU512" i="1"/>
  <c r="AV512" i="1"/>
  <c r="AU513" i="1"/>
  <c r="AV513" i="1"/>
  <c r="AU514" i="1"/>
  <c r="AV514" i="1"/>
  <c r="AV515" i="1"/>
  <c r="AU515" i="1"/>
  <c r="AU516" i="1"/>
  <c r="AV516" i="1"/>
  <c r="AU517" i="1"/>
  <c r="AV517" i="1"/>
  <c r="AU518" i="1"/>
  <c r="AV518" i="1"/>
  <c r="AU519" i="1"/>
  <c r="AV519" i="1"/>
  <c r="AV520" i="1"/>
  <c r="AU520" i="1"/>
  <c r="AV521" i="1"/>
  <c r="AU521" i="1"/>
  <c r="AV522" i="1"/>
  <c r="AU522" i="1"/>
  <c r="AV523" i="1"/>
  <c r="AU523" i="1"/>
  <c r="AU524" i="1"/>
  <c r="AV524" i="1"/>
  <c r="AU525" i="1"/>
  <c r="AV525" i="1"/>
  <c r="AU526" i="1"/>
  <c r="AV526" i="1"/>
  <c r="AU527" i="1"/>
  <c r="AV527" i="1"/>
  <c r="AU528" i="1"/>
  <c r="AV528" i="1"/>
  <c r="AU529" i="1"/>
  <c r="AV529" i="1"/>
  <c r="AV530" i="1"/>
  <c r="AU530" i="1"/>
  <c r="AU531" i="1"/>
  <c r="AV531" i="1"/>
  <c r="AU532" i="1"/>
  <c r="AV532" i="1"/>
  <c r="AU533" i="1"/>
  <c r="AV533" i="1"/>
  <c r="AU534" i="1"/>
  <c r="AV534" i="1"/>
  <c r="AU535" i="1"/>
  <c r="AV535" i="1"/>
  <c r="AU536" i="1"/>
  <c r="AV536" i="1"/>
  <c r="AU537" i="1"/>
  <c r="AV537" i="1"/>
  <c r="AV538" i="1"/>
  <c r="AU538" i="1"/>
  <c r="AU539" i="1"/>
  <c r="AV539" i="1"/>
  <c r="AU540" i="1"/>
  <c r="AV540" i="1"/>
  <c r="AU541" i="1"/>
  <c r="AV541" i="1"/>
  <c r="AU542" i="1"/>
  <c r="AV542" i="1"/>
  <c r="AU543" i="1"/>
  <c r="AV543" i="1"/>
  <c r="AU544" i="1"/>
  <c r="AV544" i="1"/>
  <c r="AU545" i="1"/>
  <c r="AV545" i="1"/>
  <c r="AV546" i="1"/>
  <c r="AU546" i="1"/>
  <c r="AU547" i="1"/>
  <c r="AV547" i="1"/>
  <c r="AU548" i="1"/>
  <c r="AV548" i="1"/>
  <c r="AV549" i="1"/>
  <c r="AU549" i="1"/>
  <c r="AU550" i="1"/>
  <c r="AV550" i="1"/>
  <c r="AU551" i="1"/>
  <c r="AV551" i="1"/>
  <c r="AU552" i="1"/>
  <c r="AV552" i="1"/>
  <c r="AU553" i="1"/>
  <c r="AV553" i="1"/>
  <c r="AV554" i="1"/>
  <c r="AU554" i="1"/>
  <c r="AU555" i="1"/>
  <c r="AV555" i="1"/>
  <c r="AV556" i="1"/>
  <c r="AU556" i="1"/>
  <c r="AU557" i="1"/>
  <c r="AV557" i="1"/>
  <c r="AU558" i="1"/>
  <c r="AV558" i="1"/>
  <c r="AU559" i="1"/>
  <c r="AV559" i="1"/>
  <c r="AV560" i="1"/>
  <c r="AU560" i="1"/>
  <c r="AU561" i="1"/>
  <c r="AV561" i="1"/>
  <c r="AU562" i="1"/>
  <c r="AV562" i="1"/>
  <c r="AV563" i="1"/>
  <c r="AU563" i="1"/>
  <c r="AV564" i="1"/>
  <c r="AU564" i="1"/>
  <c r="AU565" i="1"/>
  <c r="AV565" i="1"/>
  <c r="AU566" i="1"/>
  <c r="AV566" i="1"/>
  <c r="AU567" i="1"/>
  <c r="AV567" i="1"/>
  <c r="AV568" i="1"/>
  <c r="AU568" i="1"/>
  <c r="AU569" i="1"/>
  <c r="AV569" i="1"/>
  <c r="AV570" i="1"/>
  <c r="AU570" i="1"/>
  <c r="AU571" i="1"/>
  <c r="AV571" i="1"/>
  <c r="AV572" i="1"/>
  <c r="AU572" i="1"/>
  <c r="AU573" i="1"/>
  <c r="AV573" i="1"/>
  <c r="AU574" i="1"/>
  <c r="AV574" i="1"/>
  <c r="AU575" i="1"/>
  <c r="AV575" i="1"/>
  <c r="AU576" i="1"/>
  <c r="AV576" i="1"/>
  <c r="AV577" i="1"/>
  <c r="AU577" i="1"/>
  <c r="AV578" i="1"/>
  <c r="AU578" i="1"/>
  <c r="AU579" i="1"/>
  <c r="AV579" i="1"/>
  <c r="AU580" i="1"/>
  <c r="AV580" i="1"/>
  <c r="AU582" i="1"/>
  <c r="AV582" i="1"/>
  <c r="AU583" i="1"/>
  <c r="AV583" i="1"/>
  <c r="AU584" i="1"/>
  <c r="AV584" i="1"/>
  <c r="AU585" i="1"/>
  <c r="AV585" i="1"/>
  <c r="AU586" i="1"/>
  <c r="AV586" i="1"/>
  <c r="AV587" i="1"/>
  <c r="AU587" i="1"/>
  <c r="AU588" i="1"/>
  <c r="AV588" i="1"/>
  <c r="AV591" i="1"/>
  <c r="AU591" i="1"/>
  <c r="AU592" i="1"/>
  <c r="AV592" i="1"/>
  <c r="AV593" i="1"/>
  <c r="AU593" i="1"/>
  <c r="AU595" i="1"/>
  <c r="AV595" i="1"/>
  <c r="AU596" i="1"/>
  <c r="AV596" i="1"/>
  <c r="AV597" i="1"/>
  <c r="AU597" i="1"/>
  <c r="AU598" i="1"/>
  <c r="AV598" i="1"/>
  <c r="AU599" i="1"/>
  <c r="AV599" i="1"/>
  <c r="AV600" i="1"/>
  <c r="AU600" i="1"/>
  <c r="AV601" i="1"/>
  <c r="AU601" i="1"/>
  <c r="AV602" i="1"/>
  <c r="AU602" i="1"/>
  <c r="AV603" i="1"/>
  <c r="AU603" i="1"/>
  <c r="AV604" i="1"/>
  <c r="AU604" i="1"/>
  <c r="AU605" i="1"/>
  <c r="AV605" i="1"/>
  <c r="AU606" i="1"/>
  <c r="AV606" i="1"/>
  <c r="AU607" i="1"/>
  <c r="AV607" i="1"/>
  <c r="AU608" i="1"/>
  <c r="AV608" i="1"/>
  <c r="AU609" i="1"/>
  <c r="AV609" i="1"/>
  <c r="AU610" i="1"/>
  <c r="AV610" i="1"/>
  <c r="AU611" i="1"/>
  <c r="AV611" i="1"/>
  <c r="AV612" i="1"/>
  <c r="AU612" i="1"/>
  <c r="AU613" i="1"/>
  <c r="AV613" i="1"/>
  <c r="AV614" i="1"/>
  <c r="AU614" i="1"/>
  <c r="AU615" i="1"/>
  <c r="AV615" i="1"/>
  <c r="AV616" i="1"/>
  <c r="AU616" i="1"/>
  <c r="AV617" i="1"/>
  <c r="AU617" i="1"/>
  <c r="AV618" i="1"/>
  <c r="AU618" i="1"/>
  <c r="AU619" i="1"/>
  <c r="AV619" i="1"/>
  <c r="AV620" i="1"/>
  <c r="AU620" i="1"/>
  <c r="AU621" i="1"/>
  <c r="AV621" i="1"/>
  <c r="AV622" i="1"/>
  <c r="AU622" i="1"/>
  <c r="AU623" i="1"/>
  <c r="AV623" i="1"/>
  <c r="AV624" i="1"/>
  <c r="AU624" i="1"/>
  <c r="AV628" i="1"/>
  <c r="AU628" i="1"/>
  <c r="AU629" i="1"/>
  <c r="AV629" i="1"/>
  <c r="AV630" i="1"/>
  <c r="AU630" i="1"/>
  <c r="AU631" i="1"/>
  <c r="AV631" i="1"/>
  <c r="AU632" i="1"/>
  <c r="AV632" i="1"/>
  <c r="AU633" i="1"/>
  <c r="AV633" i="1"/>
  <c r="AV634" i="1"/>
  <c r="AU634" i="1"/>
  <c r="AU635" i="1"/>
  <c r="AV635" i="1"/>
  <c r="AV636" i="1"/>
  <c r="AU636" i="1"/>
  <c r="AU638" i="1"/>
  <c r="AV638" i="1"/>
  <c r="AU639" i="1"/>
  <c r="AV639" i="1"/>
  <c r="AU640" i="1"/>
  <c r="AV640" i="1"/>
  <c r="AU641" i="1"/>
  <c r="AV641" i="1"/>
  <c r="AV642" i="1"/>
  <c r="AU642" i="1"/>
  <c r="AU643" i="1"/>
  <c r="AV643" i="1"/>
  <c r="AU644" i="1"/>
  <c r="AV644" i="1"/>
  <c r="AU645" i="1"/>
  <c r="AV645" i="1"/>
  <c r="AU646" i="1"/>
  <c r="AV646" i="1"/>
  <c r="AU647" i="1"/>
  <c r="AV647" i="1"/>
  <c r="AU648" i="1"/>
  <c r="AV648" i="1"/>
  <c r="AU649" i="1"/>
  <c r="AV649" i="1"/>
  <c r="AU651" i="1"/>
  <c r="AV651" i="1"/>
  <c r="AU652" i="1"/>
  <c r="AV652" i="1"/>
  <c r="AU653" i="1"/>
  <c r="AV653" i="1"/>
  <c r="AV654" i="1"/>
  <c r="AU654" i="1"/>
  <c r="AU655" i="1"/>
  <c r="AV655" i="1"/>
  <c r="AU656" i="1"/>
  <c r="AV656" i="1"/>
  <c r="AU657" i="1"/>
  <c r="AV657" i="1"/>
  <c r="AU658" i="1"/>
  <c r="AV658" i="1"/>
  <c r="AU659" i="1"/>
  <c r="AV659" i="1"/>
  <c r="AU660" i="1"/>
  <c r="AV660" i="1"/>
  <c r="AU661" i="1"/>
  <c r="AV661" i="1"/>
  <c r="AU662" i="1"/>
  <c r="AV662" i="1"/>
  <c r="AV663" i="1"/>
  <c r="AU663" i="1"/>
  <c r="AU664" i="1"/>
  <c r="AV664" i="1"/>
  <c r="AU665" i="1"/>
  <c r="AV665" i="1"/>
  <c r="AV666" i="1"/>
  <c r="AU666" i="1"/>
  <c r="AV667" i="1"/>
  <c r="AU667" i="1"/>
  <c r="AU668" i="1"/>
  <c r="AV668" i="1"/>
  <c r="AU669" i="1"/>
  <c r="AV669" i="1"/>
  <c r="AU670" i="1"/>
  <c r="AV670" i="1"/>
  <c r="AU671" i="1"/>
  <c r="AV671" i="1"/>
  <c r="AU672" i="1"/>
  <c r="AV672" i="1"/>
  <c r="AU673" i="1"/>
  <c r="AV673" i="1"/>
  <c r="AU674" i="1"/>
  <c r="AV674" i="1"/>
  <c r="AU675" i="1"/>
  <c r="AV675" i="1"/>
  <c r="AU676" i="1"/>
  <c r="AV676" i="1"/>
  <c r="AV677" i="1"/>
  <c r="AU677" i="1"/>
  <c r="AU678" i="1"/>
  <c r="AV678" i="1"/>
  <c r="AU679" i="1"/>
  <c r="AV679" i="1"/>
  <c r="AU680" i="1"/>
  <c r="AV680" i="1"/>
  <c r="AV681" i="1"/>
  <c r="AU681" i="1"/>
  <c r="AU682" i="1"/>
  <c r="AV682" i="1"/>
  <c r="AV683" i="1"/>
  <c r="AU683" i="1"/>
  <c r="AV684" i="1"/>
  <c r="AU684" i="1"/>
  <c r="AU685" i="1"/>
  <c r="AV685" i="1"/>
  <c r="AU686" i="1"/>
  <c r="AV686" i="1"/>
  <c r="AV687" i="1"/>
  <c r="AU687" i="1"/>
  <c r="AU688" i="1"/>
  <c r="AV688" i="1"/>
  <c r="AV689" i="1"/>
  <c r="AU689" i="1"/>
  <c r="AU690" i="1"/>
  <c r="AV690" i="1"/>
  <c r="AU691" i="1"/>
  <c r="AV691" i="1"/>
  <c r="AU692" i="1"/>
  <c r="AV692" i="1"/>
  <c r="AU693" i="1"/>
  <c r="AV693" i="1"/>
  <c r="AU694" i="1"/>
  <c r="AV694" i="1"/>
  <c r="AU695" i="1"/>
  <c r="AV695" i="1"/>
  <c r="AV696" i="1"/>
  <c r="AU696" i="1"/>
  <c r="AV697" i="1"/>
  <c r="AU697" i="1"/>
  <c r="AV698" i="1"/>
  <c r="AU698" i="1"/>
  <c r="AU699" i="1"/>
  <c r="AV699" i="1"/>
  <c r="AU700" i="1"/>
  <c r="AV700" i="1"/>
  <c r="AV701" i="1"/>
  <c r="AU701" i="1"/>
  <c r="AU702" i="1"/>
  <c r="AV702" i="1"/>
  <c r="AU703" i="1"/>
  <c r="AV703" i="1"/>
  <c r="AU704" i="1"/>
  <c r="AV704" i="1"/>
  <c r="AU705" i="1"/>
  <c r="AV705" i="1"/>
  <c r="AV706" i="1"/>
  <c r="AU706" i="1"/>
  <c r="AU707" i="1"/>
  <c r="AV707" i="1"/>
  <c r="AU708" i="1"/>
  <c r="AV708" i="1"/>
  <c r="AU709" i="1"/>
  <c r="AV709" i="1"/>
  <c r="AU710" i="1"/>
  <c r="AV710" i="1"/>
  <c r="AU711" i="1"/>
  <c r="AV711" i="1"/>
  <c r="AU713" i="1"/>
  <c r="AV713" i="1"/>
  <c r="AU714" i="1"/>
  <c r="AV714" i="1"/>
  <c r="AU715" i="1"/>
  <c r="AV715" i="1"/>
  <c r="AV716" i="1"/>
  <c r="AU716" i="1"/>
  <c r="AU717" i="1"/>
  <c r="AV717" i="1"/>
  <c r="AV718" i="1"/>
  <c r="AU718" i="1"/>
  <c r="AU719" i="1"/>
  <c r="AV719" i="1"/>
  <c r="AU720" i="1"/>
  <c r="AV720" i="1"/>
  <c r="AU721" i="1"/>
  <c r="AV721" i="1"/>
  <c r="AU722" i="1"/>
  <c r="AV722" i="1"/>
  <c r="AV723" i="1"/>
  <c r="AU723" i="1"/>
  <c r="AV724" i="1"/>
  <c r="AU724" i="1"/>
  <c r="AV725" i="1"/>
  <c r="AU725" i="1"/>
  <c r="AV726" i="1"/>
  <c r="AU726" i="1"/>
  <c r="AU728" i="1"/>
  <c r="AV728" i="1"/>
  <c r="AU729" i="1"/>
  <c r="AV729" i="1"/>
  <c r="AU730" i="1"/>
  <c r="AV730" i="1"/>
  <c r="AV731" i="1"/>
  <c r="AU731" i="1"/>
  <c r="AV732" i="1"/>
  <c r="AU732" i="1"/>
  <c r="AU733" i="1"/>
  <c r="AV733" i="1"/>
  <c r="AU734" i="1"/>
  <c r="AV734" i="1"/>
  <c r="AV735" i="1"/>
  <c r="AU735" i="1"/>
  <c r="AV736" i="1"/>
  <c r="AU736" i="1"/>
  <c r="AV737" i="1"/>
  <c r="AU737" i="1"/>
  <c r="AU738" i="1"/>
  <c r="AV738" i="1"/>
  <c r="AV739" i="1"/>
  <c r="AU739" i="1"/>
  <c r="AU740" i="1"/>
  <c r="AV740" i="1"/>
  <c r="AU741" i="1"/>
  <c r="AV741" i="1"/>
  <c r="AV742" i="1"/>
  <c r="AU742" i="1"/>
  <c r="AV743" i="1"/>
  <c r="AU743" i="1"/>
  <c r="AU744" i="1"/>
  <c r="AV744" i="1"/>
  <c r="AU745" i="1"/>
  <c r="AV745" i="1"/>
  <c r="AV746" i="1"/>
  <c r="AU746" i="1"/>
  <c r="AV747" i="1"/>
  <c r="AU747" i="1"/>
  <c r="AV748" i="1"/>
  <c r="AU748" i="1"/>
  <c r="AV749" i="1"/>
  <c r="AU749" i="1"/>
  <c r="AU750" i="1"/>
  <c r="AV750" i="1"/>
  <c r="AV751" i="1"/>
  <c r="AU751" i="1"/>
  <c r="AU752" i="1"/>
  <c r="AV752" i="1"/>
  <c r="AU753" i="1"/>
  <c r="AV753" i="1"/>
  <c r="AV755" i="1"/>
  <c r="AU755" i="1"/>
  <c r="AV756" i="1"/>
  <c r="AU756" i="1"/>
  <c r="AU757" i="1"/>
  <c r="AV757" i="1"/>
  <c r="AV759" i="1"/>
  <c r="AU759" i="1"/>
  <c r="AV760" i="1"/>
  <c r="AU760" i="1"/>
  <c r="AV761" i="1"/>
  <c r="AU761" i="1"/>
  <c r="AU762" i="1"/>
  <c r="AV762" i="1"/>
  <c r="AV763" i="1"/>
  <c r="AU763" i="1"/>
  <c r="AV764" i="1"/>
  <c r="AU764" i="1"/>
  <c r="AV765" i="1"/>
  <c r="AU765" i="1"/>
  <c r="AV766" i="1"/>
  <c r="AU766" i="1"/>
  <c r="AV768" i="1"/>
  <c r="AU768" i="1"/>
  <c r="AU769" i="1"/>
  <c r="AV769" i="1"/>
  <c r="AV770" i="1"/>
  <c r="AU770" i="1"/>
  <c r="AU771" i="1"/>
  <c r="AV771" i="1"/>
  <c r="AV772" i="1"/>
  <c r="AU772" i="1"/>
  <c r="AU773" i="1"/>
  <c r="AV773" i="1"/>
  <c r="AV774" i="1"/>
  <c r="AU774" i="1"/>
  <c r="AV775" i="1"/>
  <c r="AU775" i="1"/>
  <c r="AV776" i="1"/>
  <c r="AU776" i="1"/>
  <c r="AU777" i="1"/>
  <c r="AV777" i="1"/>
  <c r="AU778" i="1"/>
  <c r="AV778" i="1"/>
  <c r="AU779" i="1"/>
  <c r="AV779" i="1"/>
  <c r="AU780" i="1"/>
  <c r="AV780" i="1"/>
  <c r="AV781" i="1"/>
  <c r="AU781" i="1"/>
  <c r="AV782" i="1"/>
  <c r="AU782" i="1"/>
  <c r="AV783" i="1"/>
  <c r="AU783" i="1"/>
  <c r="AV784" i="1"/>
  <c r="AU784" i="1"/>
  <c r="AU785" i="1"/>
  <c r="AV785" i="1"/>
  <c r="AU786" i="1"/>
  <c r="AV786" i="1"/>
  <c r="AU787" i="1"/>
  <c r="AV787" i="1"/>
  <c r="AU788" i="1"/>
  <c r="AV788" i="1"/>
  <c r="AV789" i="1"/>
  <c r="AU789" i="1"/>
  <c r="AV790" i="1"/>
  <c r="AU790" i="1"/>
  <c r="AV791" i="1"/>
  <c r="AU791" i="1"/>
  <c r="AU794" i="1"/>
  <c r="AV794" i="1"/>
  <c r="AV797" i="1"/>
  <c r="AU797" i="1"/>
  <c r="AV798" i="1"/>
  <c r="AU798" i="1"/>
  <c r="AV799" i="1"/>
  <c r="AU799" i="1"/>
  <c r="AV800" i="1"/>
  <c r="AU800" i="1"/>
  <c r="AV801" i="1"/>
  <c r="AU801" i="1"/>
  <c r="AU803" i="1"/>
  <c r="AV803" i="1"/>
  <c r="AU804" i="1"/>
  <c r="AV804" i="1"/>
  <c r="AV805" i="1"/>
  <c r="AU805" i="1"/>
  <c r="AV806" i="1"/>
  <c r="AU806" i="1"/>
  <c r="AV807" i="1"/>
  <c r="AU807" i="1"/>
  <c r="AU808" i="1"/>
  <c r="AV808" i="1"/>
  <c r="AV809" i="1"/>
  <c r="AU809" i="1"/>
  <c r="AV810" i="1"/>
  <c r="AU810" i="1"/>
  <c r="AU811" i="1"/>
  <c r="AV811" i="1"/>
  <c r="AU812" i="1"/>
  <c r="AV812" i="1"/>
  <c r="AU813" i="1"/>
  <c r="AV813" i="1"/>
  <c r="AV814" i="1"/>
  <c r="AU814" i="1"/>
  <c r="AU815" i="1"/>
  <c r="AV815" i="1"/>
  <c r="AV817" i="1"/>
  <c r="AU817" i="1"/>
  <c r="AV818" i="1"/>
  <c r="AU818" i="1"/>
  <c r="AV819" i="1"/>
  <c r="AU819" i="1"/>
  <c r="AU821" i="1"/>
  <c r="AV821" i="1"/>
  <c r="AU822" i="1"/>
  <c r="AV822" i="1"/>
  <c r="AU823" i="1"/>
  <c r="AV823" i="1"/>
  <c r="AV824" i="1"/>
  <c r="AU824" i="1"/>
  <c r="AV825" i="1"/>
  <c r="AU825" i="1"/>
  <c r="AV826" i="1"/>
  <c r="AU826" i="1"/>
  <c r="AV827" i="1"/>
  <c r="AU827" i="1"/>
  <c r="AV828" i="1"/>
  <c r="AU828" i="1"/>
  <c r="AV829" i="1"/>
  <c r="AU829" i="1"/>
  <c r="AU830" i="1"/>
  <c r="AV830" i="1"/>
  <c r="AU831" i="1"/>
  <c r="AV831" i="1"/>
  <c r="AV832" i="1"/>
  <c r="AU832" i="1"/>
  <c r="AV833" i="1"/>
  <c r="AU833" i="1"/>
  <c r="AV834" i="1"/>
  <c r="AU834" i="1"/>
  <c r="AV835" i="1"/>
  <c r="AU835" i="1"/>
  <c r="AV836" i="1"/>
  <c r="AU836" i="1"/>
  <c r="AU837" i="1"/>
  <c r="AV837" i="1"/>
  <c r="AU838" i="1"/>
  <c r="AV838" i="1"/>
  <c r="AV839" i="1"/>
  <c r="AU839" i="1"/>
  <c r="AU840" i="1"/>
  <c r="AV840" i="1"/>
  <c r="AV841" i="1"/>
  <c r="AU841" i="1"/>
  <c r="AV842" i="1"/>
  <c r="AU842" i="1"/>
  <c r="AV843" i="1"/>
  <c r="AU843" i="1"/>
  <c r="AV844" i="1"/>
  <c r="AU844" i="1"/>
  <c r="AU845" i="1"/>
  <c r="AV845" i="1"/>
  <c r="AV846" i="1"/>
  <c r="AU846" i="1"/>
  <c r="AU847" i="1"/>
  <c r="AV847" i="1"/>
  <c r="AU848" i="1"/>
  <c r="AV848" i="1"/>
  <c r="AV849" i="1"/>
  <c r="AU849" i="1"/>
  <c r="AU850" i="1"/>
  <c r="AV850" i="1"/>
  <c r="AV851" i="1"/>
  <c r="AU851" i="1"/>
  <c r="AV852" i="1"/>
  <c r="AU852" i="1"/>
  <c r="AU853" i="1"/>
  <c r="AV853" i="1"/>
  <c r="AU854" i="1"/>
  <c r="AV854" i="1"/>
  <c r="AU855" i="1"/>
  <c r="AV855" i="1"/>
  <c r="AV856" i="1"/>
  <c r="AU856" i="1"/>
  <c r="AV857" i="1"/>
  <c r="AU857" i="1"/>
  <c r="AU858" i="1"/>
  <c r="AV858" i="1"/>
  <c r="AV859" i="1"/>
  <c r="AU859" i="1"/>
  <c r="AU860" i="1"/>
  <c r="AV860" i="1"/>
  <c r="AU861" i="1"/>
  <c r="AV861" i="1"/>
  <c r="AU862" i="1"/>
  <c r="AV862" i="1"/>
  <c r="AU863" i="1"/>
  <c r="AV863" i="1"/>
  <c r="AV864" i="1"/>
  <c r="AU864" i="1"/>
  <c r="AV865" i="1"/>
  <c r="AU865" i="1"/>
  <c r="AU866" i="1"/>
  <c r="AV866" i="1"/>
  <c r="AU867" i="1"/>
  <c r="AV867" i="1"/>
  <c r="AV868" i="1"/>
  <c r="AU868" i="1"/>
  <c r="AU869" i="1"/>
  <c r="AV869" i="1"/>
  <c r="AU870" i="1"/>
  <c r="AV870" i="1"/>
  <c r="AV871" i="1"/>
  <c r="AU871" i="1"/>
  <c r="AV872" i="1"/>
  <c r="AU872" i="1"/>
  <c r="AU873" i="1"/>
  <c r="AV873" i="1"/>
  <c r="AV874" i="1"/>
  <c r="AU874" i="1"/>
  <c r="AV875" i="1"/>
  <c r="AU875" i="1"/>
  <c r="AV876" i="1"/>
  <c r="AU876" i="1"/>
  <c r="AU877" i="1"/>
  <c r="AV877" i="1"/>
  <c r="AU878" i="1"/>
  <c r="AV878" i="1"/>
  <c r="AV879" i="1"/>
  <c r="AU879" i="1"/>
  <c r="AV880" i="1"/>
  <c r="AU880" i="1"/>
  <c r="AV881" i="1"/>
  <c r="AU881" i="1"/>
  <c r="AV882" i="1"/>
  <c r="AU882" i="1"/>
  <c r="AV883" i="1"/>
  <c r="AU883" i="1"/>
  <c r="AU884" i="1"/>
  <c r="AV884" i="1"/>
  <c r="AV885" i="1"/>
  <c r="AU885" i="1"/>
  <c r="AU886" i="1"/>
  <c r="AV886" i="1"/>
  <c r="AV887" i="1"/>
  <c r="AU887" i="1"/>
  <c r="AV888" i="1"/>
  <c r="AU888" i="1"/>
  <c r="AV889" i="1"/>
  <c r="AU889" i="1"/>
  <c r="AV890" i="1"/>
  <c r="AU890" i="1"/>
  <c r="AU891" i="1"/>
  <c r="AV891" i="1"/>
  <c r="AU893" i="1"/>
  <c r="AV893" i="1"/>
  <c r="AV894" i="1"/>
  <c r="AU894" i="1"/>
  <c r="AU895" i="1"/>
  <c r="AV895" i="1"/>
  <c r="AU896" i="1"/>
  <c r="AV896" i="1"/>
  <c r="AV897" i="1"/>
  <c r="AU897" i="1"/>
  <c r="AU898" i="1"/>
  <c r="AV898" i="1"/>
  <c r="AU899" i="1"/>
  <c r="AV899" i="1"/>
  <c r="AU900" i="1"/>
  <c r="AV900" i="1"/>
  <c r="AU901" i="1"/>
  <c r="AV901" i="1"/>
  <c r="AU902" i="1"/>
  <c r="AV902" i="1"/>
  <c r="AU903" i="1"/>
  <c r="AV903" i="1"/>
  <c r="AU904" i="1"/>
  <c r="AV904" i="1"/>
  <c r="AV905" i="1"/>
  <c r="AU905" i="1"/>
  <c r="AV906" i="1"/>
  <c r="AU906" i="1"/>
  <c r="AU907" i="1"/>
  <c r="AV907" i="1"/>
  <c r="AU908" i="1"/>
  <c r="AV908" i="1"/>
  <c r="AV909" i="1"/>
  <c r="AU909" i="1"/>
  <c r="AU910" i="1"/>
  <c r="AV910" i="1"/>
  <c r="AU911" i="1"/>
  <c r="AV911" i="1"/>
  <c r="AV912" i="1"/>
  <c r="AU912" i="1"/>
  <c r="AU913" i="1"/>
  <c r="AV913" i="1"/>
  <c r="AV914" i="1"/>
  <c r="AU914" i="1"/>
  <c r="AV915" i="1"/>
  <c r="AU915" i="1"/>
  <c r="AU916" i="1"/>
  <c r="AV916" i="1"/>
  <c r="AU917" i="1"/>
  <c r="AV917" i="1"/>
  <c r="AV918" i="1"/>
  <c r="AU918" i="1"/>
  <c r="AU919" i="1"/>
  <c r="AV919" i="1"/>
  <c r="AV922" i="1"/>
  <c r="AU922" i="1"/>
  <c r="AV924" i="1"/>
  <c r="AU924" i="1"/>
  <c r="AV925" i="1"/>
  <c r="AU925" i="1"/>
  <c r="AU926" i="1"/>
  <c r="AV926" i="1"/>
  <c r="AU927" i="1"/>
  <c r="AV927" i="1"/>
  <c r="AU928" i="1"/>
  <c r="AV928" i="1"/>
  <c r="AU929" i="1"/>
  <c r="AV929" i="1"/>
  <c r="AV930" i="1"/>
  <c r="AU930" i="1"/>
  <c r="AV931" i="1"/>
  <c r="AU931" i="1"/>
  <c r="AV932" i="1"/>
  <c r="AU932" i="1"/>
  <c r="AU933" i="1"/>
  <c r="AV933" i="1"/>
  <c r="AU934" i="1"/>
  <c r="AV934" i="1"/>
  <c r="AU935" i="1"/>
  <c r="AV935" i="1"/>
  <c r="AU936" i="1"/>
  <c r="AV936" i="1"/>
  <c r="AU937" i="1"/>
  <c r="AV937" i="1"/>
  <c r="AV938" i="1"/>
  <c r="AU938" i="1"/>
  <c r="AV939" i="1"/>
  <c r="AU939" i="1"/>
  <c r="AU940" i="1"/>
  <c r="AV940" i="1"/>
  <c r="AU941" i="1"/>
  <c r="AV941" i="1"/>
  <c r="AU942" i="1"/>
  <c r="AV942" i="1"/>
  <c r="AU943" i="1"/>
  <c r="AV943" i="1"/>
  <c r="AU944" i="1"/>
  <c r="AV944" i="1"/>
  <c r="AV946" i="1"/>
  <c r="AU946" i="1"/>
  <c r="AV947" i="1"/>
  <c r="AU947" i="1"/>
  <c r="AV948" i="1"/>
  <c r="AU948" i="1"/>
  <c r="AV949" i="1"/>
  <c r="AU949" i="1"/>
  <c r="AU950" i="1"/>
  <c r="AV950" i="1"/>
  <c r="AV951" i="1"/>
  <c r="AU951" i="1"/>
  <c r="AV952" i="1"/>
  <c r="AU952" i="1"/>
  <c r="AU953" i="1"/>
  <c r="AV953" i="1"/>
  <c r="AV954" i="1"/>
  <c r="AU954" i="1"/>
  <c r="AV955" i="1"/>
  <c r="AU955" i="1"/>
  <c r="AV956" i="1"/>
  <c r="AU956" i="1"/>
  <c r="AU957" i="1"/>
  <c r="AV957" i="1"/>
  <c r="AU958" i="1"/>
  <c r="AV958" i="1"/>
  <c r="AU959" i="1"/>
  <c r="AV959" i="1"/>
  <c r="AU960" i="1"/>
  <c r="AV960" i="1"/>
  <c r="AU961" i="1"/>
  <c r="AV961" i="1"/>
  <c r="AV962" i="1"/>
  <c r="AU962" i="1"/>
  <c r="AV963" i="1"/>
  <c r="AU963" i="1"/>
  <c r="AV964" i="1"/>
  <c r="AU964" i="1"/>
  <c r="AU965" i="1"/>
  <c r="AV965" i="1"/>
  <c r="AU966" i="1"/>
  <c r="AV966" i="1"/>
  <c r="AU967" i="1"/>
  <c r="AV967" i="1"/>
  <c r="AU968" i="1"/>
  <c r="AV968" i="1"/>
  <c r="AU969" i="1"/>
  <c r="AV969" i="1"/>
  <c r="AV970" i="1"/>
  <c r="AU970" i="1"/>
  <c r="AV971" i="1"/>
  <c r="AU971" i="1"/>
  <c r="AV972" i="1"/>
  <c r="AU972" i="1"/>
  <c r="AU973" i="1"/>
  <c r="AV973" i="1"/>
  <c r="AU974" i="1"/>
  <c r="AV974" i="1"/>
  <c r="AU975" i="1"/>
  <c r="AV975" i="1"/>
  <c r="AU976" i="1"/>
  <c r="AV976" i="1"/>
  <c r="AV977" i="1"/>
  <c r="AU977" i="1"/>
  <c r="AV978" i="1"/>
  <c r="AU978" i="1"/>
  <c r="AV979" i="1"/>
  <c r="AU979" i="1"/>
  <c r="AV980" i="1"/>
  <c r="AU980" i="1"/>
  <c r="AV981" i="1"/>
  <c r="AU981" i="1"/>
  <c r="AV982" i="1"/>
  <c r="AU982" i="1"/>
  <c r="AU983" i="1"/>
  <c r="AV983" i="1"/>
  <c r="AV984" i="1"/>
  <c r="AU984" i="1"/>
  <c r="AU985" i="1"/>
  <c r="AV985" i="1"/>
  <c r="AV986" i="1"/>
  <c r="AU986" i="1"/>
  <c r="AV987" i="1"/>
  <c r="AU987" i="1"/>
  <c r="AV988" i="1"/>
  <c r="AU988" i="1"/>
  <c r="AV989" i="1"/>
  <c r="AU989" i="1"/>
  <c r="AU990" i="1"/>
  <c r="AV990" i="1"/>
  <c r="AU991" i="1"/>
  <c r="AV991" i="1"/>
  <c r="AV992" i="1"/>
  <c r="AU992" i="1"/>
  <c r="AU993" i="1"/>
  <c r="AV993" i="1"/>
  <c r="AV994" i="1"/>
  <c r="AU994" i="1"/>
  <c r="AV995" i="1"/>
  <c r="AU995" i="1"/>
  <c r="AV996" i="1"/>
  <c r="AU996" i="1"/>
  <c r="AU997" i="1"/>
  <c r="AV997" i="1"/>
  <c r="AU998" i="1"/>
  <c r="AV998" i="1"/>
  <c r="AU999" i="1"/>
  <c r="AV999" i="1"/>
  <c r="AU1000" i="1"/>
  <c r="AV1000" i="1"/>
  <c r="AU1001" i="1"/>
  <c r="AV1001" i="1"/>
  <c r="AV1002" i="1"/>
  <c r="AU1002" i="1"/>
  <c r="AV1003" i="1"/>
  <c r="AU1003" i="1"/>
  <c r="AV1004" i="1"/>
  <c r="AU1004" i="1"/>
  <c r="AU1005" i="1"/>
  <c r="AV1005" i="1"/>
  <c r="AU1006" i="1"/>
  <c r="AV1006" i="1"/>
  <c r="AU1007" i="1"/>
  <c r="AV1007" i="1"/>
  <c r="AV1008" i="1"/>
  <c r="AU1008" i="1"/>
  <c r="AU1009" i="1"/>
  <c r="AV1009" i="1"/>
  <c r="AV1010" i="1"/>
  <c r="AU1010" i="1"/>
  <c r="AU1011" i="1"/>
  <c r="AV1011" i="1"/>
  <c r="AV1012" i="1"/>
  <c r="AU1012" i="1"/>
  <c r="AV1013" i="1"/>
  <c r="AU1013" i="1"/>
  <c r="AU1014" i="1"/>
  <c r="AV1014" i="1"/>
  <c r="AU1015" i="1"/>
  <c r="AV1015" i="1"/>
  <c r="AU1016" i="1"/>
  <c r="AV1016" i="1"/>
  <c r="AU1017" i="1"/>
  <c r="AV1017" i="1"/>
  <c r="AV1018" i="1"/>
  <c r="AU1018" i="1"/>
  <c r="AV1019" i="1"/>
  <c r="AU1019" i="1"/>
  <c r="AV1020" i="1"/>
  <c r="AU1020" i="1"/>
  <c r="AU1021" i="1"/>
  <c r="AV1021" i="1"/>
  <c r="AU1022" i="1"/>
  <c r="AV1022" i="1"/>
  <c r="AU1023" i="1"/>
  <c r="AV1023" i="1"/>
  <c r="AU1024" i="1"/>
  <c r="AV1024" i="1"/>
  <c r="AU1025" i="1"/>
  <c r="AV1025" i="1"/>
  <c r="AU1026" i="1"/>
  <c r="AV1026" i="1"/>
  <c r="AU1027" i="1"/>
  <c r="AV1027" i="1"/>
  <c r="AV1028" i="1"/>
  <c r="AU1028" i="1"/>
  <c r="AV1029" i="1"/>
  <c r="AU1029" i="1"/>
  <c r="AU1030" i="1"/>
  <c r="AV1030" i="1"/>
  <c r="AV1031" i="1"/>
  <c r="AU1031" i="1"/>
  <c r="AV1032" i="1"/>
  <c r="AU1032" i="1"/>
  <c r="AU1033" i="1"/>
  <c r="AV1033" i="1"/>
  <c r="AV1034" i="1"/>
  <c r="AU1034" i="1"/>
  <c r="AV1035" i="1"/>
  <c r="AU1035" i="1"/>
  <c r="AU1036" i="1"/>
  <c r="AV1036" i="1"/>
  <c r="AV1037" i="1"/>
  <c r="AU1037" i="1"/>
  <c r="AV1038" i="1"/>
  <c r="AU1038" i="1"/>
  <c r="AV1039" i="1"/>
  <c r="AU1039" i="1"/>
  <c r="AV1040" i="1"/>
  <c r="AU1040" i="1"/>
  <c r="AV1041" i="1"/>
  <c r="AU1041" i="1"/>
  <c r="AV1042" i="1"/>
  <c r="AU1042" i="1"/>
  <c r="AV1043" i="1"/>
  <c r="AU1043" i="1"/>
  <c r="AU1044" i="1"/>
  <c r="AV1044" i="1"/>
  <c r="AU1045" i="1"/>
  <c r="AV1045" i="1"/>
  <c r="AU1046" i="1"/>
  <c r="AV1046" i="1"/>
  <c r="AV1047" i="1"/>
  <c r="AU1047" i="1"/>
  <c r="AV1048" i="1"/>
  <c r="AU1048" i="1"/>
  <c r="AV1049" i="1"/>
  <c r="AU1049" i="1"/>
  <c r="AV1050" i="1"/>
  <c r="AU1050" i="1"/>
  <c r="AV1051" i="1"/>
  <c r="AU1051" i="1"/>
  <c r="AU1052" i="1"/>
  <c r="AV1052" i="1"/>
  <c r="AU1053" i="1"/>
  <c r="AV1053" i="1"/>
  <c r="AU1054" i="1"/>
  <c r="AV1054" i="1"/>
  <c r="AV1055" i="1"/>
  <c r="AU1055" i="1"/>
  <c r="AV1056" i="1"/>
  <c r="AU1056" i="1"/>
  <c r="AV1057" i="1"/>
  <c r="AU1057" i="1"/>
  <c r="AV1058" i="1"/>
  <c r="AU1058" i="1"/>
  <c r="AV1059" i="1"/>
  <c r="AU1059" i="1"/>
  <c r="AU1060" i="1"/>
  <c r="AV1060" i="1"/>
  <c r="AV1061" i="1"/>
  <c r="AU1061" i="1"/>
  <c r="AU1062" i="1"/>
  <c r="AV1062" i="1"/>
  <c r="AV1063" i="1"/>
  <c r="AU1063" i="1"/>
  <c r="AV1064" i="1"/>
  <c r="AU1064" i="1"/>
  <c r="AV1065" i="1"/>
  <c r="AU1065" i="1"/>
  <c r="AV1066" i="1"/>
  <c r="AU1066" i="1"/>
  <c r="AV1067" i="1"/>
  <c r="AU1067" i="1"/>
  <c r="AU1068" i="1"/>
  <c r="AV1068" i="1"/>
  <c r="AU1069" i="1"/>
  <c r="AV1069" i="1"/>
  <c r="AU1070" i="1"/>
  <c r="AV1070" i="1"/>
  <c r="AV1071" i="1"/>
  <c r="AU1071" i="1"/>
  <c r="AV1072" i="1"/>
  <c r="AU1072" i="1"/>
  <c r="AV1073" i="1"/>
  <c r="AU1073" i="1"/>
  <c r="AV1074" i="1"/>
  <c r="AU1074" i="1"/>
  <c r="AV1075" i="1"/>
  <c r="AU1075" i="1"/>
  <c r="AU1076" i="1"/>
  <c r="AV1076" i="1"/>
  <c r="AV1077" i="1"/>
  <c r="AU1077" i="1"/>
  <c r="AU1078" i="1"/>
  <c r="AV1078" i="1"/>
  <c r="AV1079" i="1"/>
  <c r="AU1079" i="1"/>
  <c r="AV1080" i="1"/>
  <c r="AU1080" i="1"/>
  <c r="AV1081" i="1"/>
  <c r="AU1081" i="1"/>
  <c r="AV1082" i="1"/>
  <c r="AU1082" i="1"/>
  <c r="AV1083" i="1"/>
  <c r="AU1083" i="1"/>
  <c r="AU1084" i="1"/>
  <c r="AV1084" i="1"/>
  <c r="AV1085" i="1"/>
  <c r="AU1085" i="1"/>
  <c r="AU1086" i="1"/>
  <c r="AV1086" i="1"/>
  <c r="AV1087" i="1"/>
  <c r="AU1087" i="1"/>
  <c r="AV1088" i="1"/>
  <c r="AU1088" i="1"/>
  <c r="AV1089" i="1"/>
  <c r="AU1089" i="1"/>
  <c r="AV1090" i="1"/>
  <c r="AU1090" i="1"/>
  <c r="AV1091" i="1"/>
  <c r="AU1091" i="1"/>
  <c r="AU1092" i="1"/>
  <c r="AV1092" i="1"/>
  <c r="AV1093" i="1"/>
  <c r="AU1093" i="1"/>
  <c r="AU1094" i="1"/>
  <c r="AV1094" i="1"/>
  <c r="AV1095" i="1"/>
  <c r="AU1095" i="1"/>
  <c r="AU1096" i="1"/>
  <c r="AV1096" i="1"/>
  <c r="AV1097" i="1"/>
  <c r="AU1097" i="1"/>
  <c r="AV1098" i="1"/>
  <c r="AU1098" i="1"/>
  <c r="AV1099" i="1"/>
  <c r="AU1099" i="1"/>
  <c r="AU1100" i="1"/>
  <c r="AV1100" i="1"/>
  <c r="AV1101" i="1"/>
  <c r="AU1101" i="1"/>
  <c r="AU1102" i="1"/>
  <c r="AV1102" i="1"/>
  <c r="AV1103" i="1"/>
  <c r="AU1103" i="1"/>
  <c r="AV1104" i="1"/>
  <c r="AU1104" i="1"/>
  <c r="AV1105" i="1"/>
  <c r="AU1105" i="1"/>
  <c r="AV1106" i="1"/>
  <c r="AU1106" i="1"/>
  <c r="AV1107" i="1"/>
  <c r="AU1107" i="1"/>
  <c r="AU1108" i="1"/>
  <c r="AV1108" i="1"/>
  <c r="AV1109" i="1"/>
  <c r="AU1109" i="1"/>
  <c r="AU1110" i="1"/>
  <c r="AV1110" i="1"/>
  <c r="AV1111" i="1"/>
  <c r="AU1111" i="1"/>
  <c r="AV1112" i="1"/>
  <c r="AU1112" i="1"/>
  <c r="AV1113" i="1"/>
  <c r="AU1113" i="1"/>
  <c r="AV1114" i="1"/>
  <c r="AU1114" i="1"/>
  <c r="AV1115" i="1"/>
  <c r="AU1115" i="1"/>
  <c r="AU1116" i="1"/>
  <c r="AV1116" i="1"/>
  <c r="AV1119" i="1"/>
  <c r="AU1119" i="1"/>
  <c r="AU1120" i="1"/>
  <c r="AV1120" i="1"/>
  <c r="AV1121" i="1"/>
  <c r="AU1121" i="1"/>
  <c r="AV1122" i="1"/>
  <c r="AU1122" i="1"/>
  <c r="AV1123" i="1"/>
  <c r="AU1123" i="1"/>
  <c r="AV1124" i="1"/>
  <c r="AU1124" i="1"/>
  <c r="AV1125" i="1"/>
  <c r="AU1125" i="1"/>
  <c r="AV1126" i="1"/>
  <c r="AU1126" i="1"/>
  <c r="AU1127" i="1"/>
  <c r="AV1127" i="1"/>
  <c r="AU1128" i="1"/>
  <c r="AV1128" i="1"/>
  <c r="AV1129" i="1"/>
  <c r="AU1129" i="1"/>
  <c r="AV1130" i="1"/>
  <c r="AU1130" i="1"/>
  <c r="AV1131" i="1"/>
  <c r="AU1131" i="1"/>
  <c r="AV1132" i="1"/>
  <c r="AU1132" i="1"/>
  <c r="AV1133" i="1"/>
  <c r="AU1133" i="1"/>
  <c r="AU1134" i="1"/>
  <c r="AV1134" i="1"/>
  <c r="AV1135" i="1"/>
  <c r="AU1135" i="1"/>
  <c r="AU1136" i="1"/>
  <c r="AV1136" i="1"/>
  <c r="AV1137" i="1"/>
  <c r="AU1137" i="1"/>
  <c r="AV1138" i="1"/>
  <c r="AU1138" i="1"/>
  <c r="AV1139" i="1"/>
  <c r="AU1139" i="1"/>
  <c r="AV1140" i="1"/>
  <c r="AU1140" i="1"/>
  <c r="AV1141" i="1"/>
  <c r="AU1141" i="1"/>
  <c r="AV1142" i="1"/>
  <c r="AU1142" i="1"/>
  <c r="AV1143" i="1"/>
  <c r="AU1143" i="1"/>
  <c r="AU1144" i="1"/>
  <c r="AV1144" i="1"/>
  <c r="AV1145" i="1"/>
  <c r="AU1145" i="1"/>
  <c r="AV1146" i="1"/>
  <c r="AU1146" i="1"/>
  <c r="AV1147" i="1"/>
  <c r="AU1147" i="1"/>
  <c r="AV1148" i="1"/>
  <c r="AU1148" i="1"/>
  <c r="AU1149" i="1"/>
  <c r="AV1149" i="1"/>
  <c r="AU1150" i="1"/>
  <c r="AV1150" i="1"/>
  <c r="AV1151" i="1"/>
  <c r="AU1151" i="1"/>
  <c r="AU1152" i="1"/>
  <c r="AV1152" i="1"/>
  <c r="AV1153" i="1"/>
  <c r="AU1153" i="1"/>
  <c r="AV1154" i="1"/>
  <c r="AU1154" i="1"/>
  <c r="AU1155" i="1"/>
  <c r="AV1155" i="1"/>
  <c r="AV1156" i="1"/>
  <c r="AU1156" i="1"/>
  <c r="AV1157" i="1"/>
  <c r="AU1157" i="1"/>
  <c r="AU1158" i="1"/>
  <c r="AV1158" i="1"/>
  <c r="AU1160" i="1"/>
  <c r="AV1160" i="1"/>
  <c r="AV1161" i="1"/>
  <c r="AU1161" i="1"/>
  <c r="AV1162" i="1"/>
  <c r="AU1162" i="1"/>
  <c r="AV1163" i="1"/>
  <c r="AU1163" i="1"/>
  <c r="AU1164" i="1"/>
  <c r="AV1164" i="1"/>
  <c r="AU1165" i="1"/>
  <c r="AV1165" i="1"/>
  <c r="AU1166" i="1"/>
  <c r="AV1166" i="1"/>
  <c r="AU1167" i="1"/>
  <c r="AV1167" i="1"/>
  <c r="AU1168" i="1"/>
  <c r="AV1168" i="1"/>
  <c r="AV1169" i="1"/>
  <c r="AU1169" i="1"/>
  <c r="AV1170" i="1"/>
  <c r="AU1170" i="1"/>
  <c r="AU1171" i="1"/>
  <c r="AV1171" i="1"/>
  <c r="AU1172" i="1"/>
  <c r="AV1172" i="1"/>
  <c r="AV1173" i="1"/>
  <c r="AU1173" i="1"/>
  <c r="AV1174" i="1"/>
  <c r="AU1174" i="1"/>
  <c r="AU1175" i="1"/>
  <c r="AV1175" i="1"/>
  <c r="AU1176" i="1"/>
  <c r="AV1176" i="1"/>
  <c r="AU1177" i="1"/>
  <c r="AV1177" i="1"/>
  <c r="AU1178" i="1"/>
  <c r="AV1178" i="1"/>
  <c r="AV1179" i="1"/>
  <c r="AU1179" i="1"/>
  <c r="AU1180" i="1"/>
  <c r="AV1180" i="1"/>
  <c r="AU1181" i="1"/>
  <c r="AV1181" i="1"/>
  <c r="AU1182" i="1"/>
  <c r="AV1182" i="1"/>
  <c r="AU1183" i="1"/>
  <c r="AV1183" i="1"/>
  <c r="AU1184" i="1"/>
  <c r="AV1184" i="1"/>
  <c r="AU1185" i="1"/>
  <c r="AV1185" i="1"/>
  <c r="AU1186" i="1"/>
  <c r="AV1186" i="1"/>
  <c r="AV1187" i="1"/>
  <c r="AU1187" i="1"/>
  <c r="AU1188" i="1"/>
  <c r="AV1188" i="1"/>
  <c r="AU1189" i="1"/>
  <c r="AV1189" i="1"/>
  <c r="AU1190" i="1"/>
  <c r="AV1190" i="1"/>
  <c r="AV1191" i="1"/>
  <c r="AU1191" i="1"/>
  <c r="AU1192" i="1"/>
  <c r="AV1192" i="1"/>
  <c r="AU1193" i="1"/>
  <c r="AV1193" i="1"/>
  <c r="AU1194" i="1"/>
  <c r="AV1194" i="1"/>
  <c r="AU1195" i="1"/>
  <c r="AV1195" i="1"/>
  <c r="AU1196" i="1"/>
  <c r="AV1196" i="1"/>
  <c r="AU1201" i="1"/>
  <c r="AV1201" i="1"/>
  <c r="AU1202" i="1"/>
  <c r="AV1202" i="1"/>
  <c r="AU1204" i="1"/>
  <c r="AV1204" i="1"/>
  <c r="AU1205" i="1"/>
  <c r="AV1205" i="1"/>
  <c r="AV1206" i="1"/>
  <c r="AU1206" i="1"/>
  <c r="AU1207" i="1"/>
  <c r="AV1207" i="1"/>
  <c r="AU1208" i="1"/>
  <c r="AV1208" i="1"/>
  <c r="AU1209" i="1"/>
  <c r="AV1209" i="1"/>
  <c r="AU1210" i="1"/>
  <c r="AV1210" i="1"/>
  <c r="AU1211" i="1"/>
  <c r="AV1211" i="1"/>
  <c r="AU1212" i="1"/>
  <c r="AV1212" i="1"/>
  <c r="AU1213" i="1"/>
  <c r="AV1213" i="1"/>
  <c r="AU1214" i="1"/>
  <c r="AV1214" i="1"/>
  <c r="AV1215" i="1"/>
  <c r="AU1215" i="1"/>
  <c r="AU1216" i="1"/>
  <c r="AV1216" i="1"/>
  <c r="AU1217" i="1"/>
  <c r="AV1217" i="1"/>
  <c r="AU1218" i="1"/>
  <c r="AV1218" i="1"/>
  <c r="AU1219" i="1"/>
  <c r="AV1219" i="1"/>
  <c r="AU1220" i="1"/>
  <c r="AV1220" i="1"/>
  <c r="AU1221" i="1"/>
  <c r="AV1221" i="1"/>
  <c r="AU1222" i="1"/>
  <c r="AV1222" i="1"/>
  <c r="AU1223" i="1"/>
  <c r="AV1223" i="1"/>
  <c r="AU1224" i="1"/>
  <c r="AV1224" i="1"/>
  <c r="AU1225" i="1"/>
  <c r="AV1225" i="1"/>
  <c r="AU1226" i="1"/>
  <c r="AV1226" i="1"/>
  <c r="AU1227" i="1"/>
  <c r="AV1227" i="1"/>
  <c r="AU1228" i="1"/>
  <c r="AV1228" i="1"/>
  <c r="AU1229" i="1"/>
  <c r="AV1229" i="1"/>
  <c r="AV1230" i="1"/>
  <c r="AU1230" i="1"/>
  <c r="AU1231" i="1"/>
  <c r="AV1231" i="1"/>
  <c r="AU1233" i="1"/>
  <c r="AV1233" i="1"/>
  <c r="AU1236" i="1"/>
  <c r="AV1236" i="1"/>
  <c r="AU1239" i="1"/>
  <c r="AV1239" i="1"/>
  <c r="AV1240" i="1"/>
  <c r="AU1240" i="1"/>
  <c r="AU1241" i="1"/>
  <c r="AV1241" i="1"/>
  <c r="AU1242" i="1"/>
  <c r="AV1242" i="1"/>
  <c r="AU1243" i="1"/>
  <c r="AV1243" i="1"/>
  <c r="AU1244" i="1"/>
  <c r="AV1244" i="1"/>
  <c r="AV1245" i="1"/>
  <c r="AU1245" i="1"/>
  <c r="AU1246" i="1"/>
  <c r="AV1246" i="1"/>
  <c r="AU1247" i="1"/>
  <c r="AV1247" i="1"/>
  <c r="AV1248" i="1"/>
  <c r="AU1248" i="1"/>
  <c r="AU1249" i="1"/>
  <c r="AV1249" i="1"/>
  <c r="AU1250" i="1"/>
  <c r="AV1250" i="1"/>
  <c r="AU1251" i="1"/>
  <c r="AV1251" i="1"/>
  <c r="AU1252" i="1"/>
  <c r="AV1252" i="1"/>
  <c r="AV1253" i="1"/>
  <c r="AU1253" i="1"/>
  <c r="AU1254" i="1"/>
  <c r="AV1254" i="1"/>
  <c r="AU1255" i="1"/>
  <c r="AV1255" i="1"/>
  <c r="AV1256" i="1"/>
  <c r="AU1256" i="1"/>
  <c r="AU1257" i="1"/>
  <c r="AV1257" i="1"/>
  <c r="AU1258" i="1"/>
  <c r="AV1258" i="1"/>
  <c r="AU1259" i="1"/>
  <c r="AV1259" i="1"/>
  <c r="AU1260" i="1"/>
  <c r="AV1260" i="1"/>
  <c r="AU1261" i="1"/>
  <c r="AV1261" i="1"/>
  <c r="AV1262" i="1"/>
  <c r="AU1262" i="1"/>
  <c r="AU1263" i="1"/>
  <c r="AV1263" i="1"/>
  <c r="AU1264" i="1"/>
  <c r="AV1264" i="1"/>
  <c r="AV1265" i="1"/>
  <c r="AU1265" i="1"/>
  <c r="AU1266" i="1"/>
  <c r="AV1266" i="1"/>
  <c r="AU1267" i="1"/>
  <c r="AV1267" i="1"/>
  <c r="AU1268" i="1"/>
  <c r="AV1268" i="1"/>
  <c r="AU1269" i="1"/>
  <c r="AV1269" i="1"/>
  <c r="AU1270" i="1"/>
  <c r="AV1270" i="1"/>
  <c r="AU1271" i="1"/>
  <c r="AV1271" i="1"/>
  <c r="AU1272" i="1"/>
  <c r="AV1272" i="1"/>
  <c r="AU1273" i="1"/>
  <c r="AV1273" i="1"/>
  <c r="AU1274" i="1"/>
  <c r="AV1274" i="1"/>
  <c r="AU1275" i="1"/>
  <c r="AV1275" i="1"/>
  <c r="AU1276" i="1"/>
  <c r="AV1276" i="1"/>
  <c r="AU1277" i="1"/>
  <c r="AV1277" i="1"/>
  <c r="AU1278" i="1"/>
  <c r="AV1278" i="1"/>
  <c r="AU1279" i="1"/>
  <c r="AV1279" i="1"/>
  <c r="AU1280" i="1"/>
  <c r="AV1280" i="1"/>
  <c r="AU1281" i="1"/>
  <c r="AV1281" i="1"/>
  <c r="AU1282" i="1"/>
  <c r="AV1282" i="1"/>
  <c r="AU1283" i="1"/>
  <c r="AV1283" i="1"/>
  <c r="AU1284" i="1"/>
  <c r="AV1284" i="1"/>
  <c r="AU1285" i="1"/>
  <c r="AV1285" i="1"/>
  <c r="AV1286" i="1"/>
  <c r="AU1286" i="1"/>
  <c r="AU1287" i="1"/>
  <c r="AV1287" i="1"/>
  <c r="AU1288" i="1"/>
  <c r="AV1288" i="1"/>
  <c r="AU1289" i="1"/>
  <c r="AV1289" i="1"/>
  <c r="AU1290" i="1"/>
  <c r="AV1290" i="1"/>
  <c r="AU1291" i="1"/>
  <c r="AV1291" i="1"/>
  <c r="AU1292" i="1"/>
  <c r="AV1292" i="1"/>
  <c r="AU1293" i="1"/>
  <c r="AV1293" i="1"/>
  <c r="AV1294" i="1"/>
  <c r="AU1294" i="1"/>
  <c r="AU1295" i="1"/>
  <c r="AV1295" i="1"/>
  <c r="AV1296" i="1"/>
  <c r="AU1296" i="1"/>
  <c r="AU1297" i="1"/>
  <c r="AV1297" i="1"/>
  <c r="AU1298" i="1"/>
  <c r="AV1298" i="1"/>
  <c r="AU1299" i="1"/>
  <c r="AV1299" i="1"/>
  <c r="AU1300" i="1"/>
  <c r="AV1300" i="1"/>
  <c r="AU1301" i="1"/>
  <c r="AV1301" i="1"/>
  <c r="AU1302" i="1"/>
  <c r="AV1302" i="1"/>
  <c r="AU1303" i="1"/>
  <c r="AV1303" i="1"/>
  <c r="AV1304" i="1"/>
  <c r="AU1304" i="1"/>
  <c r="AU1305" i="1"/>
  <c r="AV1305" i="1"/>
  <c r="AU1306" i="1"/>
  <c r="AV1306" i="1"/>
  <c r="AU1307" i="1"/>
  <c r="AV1307" i="1"/>
  <c r="AU1308" i="1"/>
  <c r="AV1308" i="1"/>
  <c r="AV1309" i="1"/>
  <c r="AU1309" i="1"/>
  <c r="AU1310" i="1"/>
  <c r="AV1310" i="1"/>
  <c r="AU1311" i="1"/>
  <c r="AV1311" i="1"/>
  <c r="AV1312" i="1"/>
  <c r="AU1312" i="1"/>
  <c r="AU1313" i="1"/>
  <c r="AV1313" i="1"/>
  <c r="AV1314" i="1"/>
  <c r="AU1314" i="1"/>
  <c r="AU1315" i="1"/>
  <c r="AV1315" i="1"/>
  <c r="AU1316" i="1"/>
  <c r="AV1316" i="1"/>
  <c r="AV1317" i="1"/>
  <c r="AU1317" i="1"/>
  <c r="AU1318" i="1"/>
  <c r="AV1318" i="1"/>
  <c r="AU1319" i="1"/>
  <c r="AV1319" i="1"/>
  <c r="AU1320" i="1"/>
  <c r="AV1320" i="1"/>
  <c r="AU1321" i="1"/>
  <c r="AV1321" i="1"/>
  <c r="AU1322" i="1"/>
  <c r="AV1322" i="1"/>
  <c r="AU1323" i="1"/>
  <c r="AV1323" i="1"/>
  <c r="AU1324" i="1"/>
  <c r="AV1324" i="1"/>
  <c r="AU1325" i="1"/>
  <c r="AV1325" i="1"/>
  <c r="AU1326" i="1"/>
  <c r="AV1326" i="1"/>
  <c r="AU1327" i="1"/>
  <c r="AV1327" i="1"/>
  <c r="AV1328" i="1"/>
  <c r="AU1328" i="1"/>
  <c r="AU1329" i="1"/>
  <c r="AV1329" i="1"/>
  <c r="AV1330" i="1"/>
  <c r="AU1330" i="1"/>
  <c r="AU1331" i="1"/>
  <c r="AV1331" i="1"/>
  <c r="AU1332" i="1"/>
  <c r="AV1332" i="1"/>
  <c r="AU1333" i="1"/>
  <c r="AV1333" i="1"/>
  <c r="AV1334" i="1"/>
  <c r="AU1334" i="1"/>
  <c r="AU1335" i="1"/>
  <c r="AV1335" i="1"/>
  <c r="AV1336" i="1"/>
  <c r="AU1336" i="1"/>
  <c r="AV1337" i="1"/>
  <c r="AU1337" i="1"/>
  <c r="AV1338" i="1"/>
  <c r="AU1338" i="1"/>
  <c r="AU1339" i="1"/>
  <c r="AV1339" i="1"/>
  <c r="AU1340" i="1"/>
  <c r="AV1340" i="1"/>
  <c r="AV1341" i="1"/>
  <c r="AU1341" i="1"/>
  <c r="AU1342" i="1"/>
  <c r="AV1342" i="1"/>
  <c r="AU1343" i="1"/>
  <c r="AV1343" i="1"/>
  <c r="AV1344" i="1"/>
  <c r="AU1344" i="1"/>
  <c r="AU1345" i="1"/>
  <c r="AV1345" i="1"/>
  <c r="AV1346" i="1"/>
  <c r="AU1346" i="1"/>
  <c r="AU1347" i="1"/>
  <c r="AV1347" i="1"/>
  <c r="AU1348" i="1"/>
  <c r="AV1348" i="1"/>
  <c r="AV1349" i="1"/>
  <c r="AU1349" i="1"/>
  <c r="AV1350" i="1"/>
  <c r="AU1350" i="1"/>
  <c r="AU1351" i="1"/>
  <c r="AV1351" i="1"/>
  <c r="AU1352" i="1"/>
  <c r="AV1352" i="1"/>
  <c r="AU1353" i="1"/>
  <c r="AV1353" i="1"/>
  <c r="AV1354" i="1"/>
  <c r="AU1354" i="1"/>
  <c r="AU1356" i="1"/>
  <c r="AV1356" i="1"/>
  <c r="AU1357" i="1"/>
  <c r="AV1357" i="1"/>
  <c r="AU1358" i="1"/>
  <c r="AV1358" i="1"/>
  <c r="AU1359" i="1"/>
  <c r="AV1359" i="1"/>
  <c r="I349" i="8"/>
  <c r="G349" i="8"/>
  <c r="U349" i="8"/>
  <c r="Q349" i="8"/>
  <c r="AC349" i="8"/>
  <c r="Y349" i="8"/>
  <c r="N349" i="8"/>
  <c r="R349" i="8"/>
  <c r="B349" i="8"/>
  <c r="V349" i="8"/>
  <c r="Z349" i="8"/>
  <c r="C349" i="8"/>
  <c r="O349" i="8"/>
  <c r="S349" i="8"/>
  <c r="F349" i="8"/>
  <c r="W349" i="8"/>
  <c r="AA349" i="8"/>
  <c r="P349" i="8"/>
  <c r="AB349" i="8"/>
  <c r="E349" i="8"/>
  <c r="X349" i="8"/>
  <c r="T349" i="8"/>
  <c r="I499" i="8"/>
  <c r="G499" i="8"/>
  <c r="S499" i="8"/>
  <c r="O499" i="8"/>
  <c r="AA499" i="8"/>
  <c r="W499" i="8"/>
  <c r="T499" i="8"/>
  <c r="P499" i="8"/>
  <c r="AB499" i="8"/>
  <c r="X499" i="8"/>
  <c r="U499" i="8"/>
  <c r="R499" i="8"/>
  <c r="AC499" i="8"/>
  <c r="Z499" i="8"/>
  <c r="C499" i="8"/>
  <c r="N499" i="8"/>
  <c r="Q499" i="8"/>
  <c r="F499" i="8"/>
  <c r="E499" i="8"/>
  <c r="V499" i="8"/>
  <c r="Y499" i="8"/>
  <c r="B499" i="8"/>
  <c r="I36" i="8"/>
  <c r="G36" i="8"/>
  <c r="U36" i="8"/>
  <c r="Q36" i="8"/>
  <c r="AC36" i="8"/>
  <c r="Y36" i="8"/>
  <c r="N36" i="8"/>
  <c r="R36" i="8"/>
  <c r="V36" i="8"/>
  <c r="Z36" i="8"/>
  <c r="O36" i="8"/>
  <c r="S36" i="8"/>
  <c r="W36" i="8"/>
  <c r="AA36" i="8"/>
  <c r="P36" i="8"/>
  <c r="AB36" i="8"/>
  <c r="E36" i="8"/>
  <c r="X36" i="8"/>
  <c r="T36" i="8"/>
  <c r="B36" i="8"/>
  <c r="C36" i="8"/>
  <c r="F36" i="8"/>
  <c r="I226" i="8"/>
  <c r="G226" i="8"/>
  <c r="E226" i="8"/>
  <c r="Y226" i="8"/>
  <c r="U226" i="8"/>
  <c r="N226" i="8"/>
  <c r="Z226" i="8"/>
  <c r="V226" i="8"/>
  <c r="AA226" i="8"/>
  <c r="O226" i="8"/>
  <c r="AB226" i="8"/>
  <c r="W226" i="8"/>
  <c r="AC226" i="8"/>
  <c r="P226" i="8"/>
  <c r="R226" i="8"/>
  <c r="F226" i="8"/>
  <c r="X226" i="8"/>
  <c r="S226" i="8"/>
  <c r="B226" i="8"/>
  <c r="Q226" i="8"/>
  <c r="T226" i="8"/>
  <c r="C226" i="8"/>
  <c r="I324" i="8"/>
  <c r="G324" i="8"/>
  <c r="W324" i="8"/>
  <c r="T324" i="8"/>
  <c r="Q324" i="8"/>
  <c r="U324" i="8"/>
  <c r="Y324" i="8"/>
  <c r="V324" i="8"/>
  <c r="S324" i="8"/>
  <c r="X324" i="8"/>
  <c r="F324" i="8"/>
  <c r="AA324" i="8"/>
  <c r="Z324" i="8"/>
  <c r="B324" i="8"/>
  <c r="P324" i="8"/>
  <c r="AB324" i="8"/>
  <c r="C324" i="8"/>
  <c r="E324" i="8"/>
  <c r="AC324" i="8"/>
  <c r="N324" i="8"/>
  <c r="O324" i="8"/>
  <c r="R324" i="8"/>
  <c r="G8" i="8"/>
  <c r="I8" i="8"/>
  <c r="O8" i="8"/>
  <c r="S8" i="8"/>
  <c r="W8" i="8"/>
  <c r="AA8" i="8"/>
  <c r="P8" i="8"/>
  <c r="AB8" i="8"/>
  <c r="C8" i="8"/>
  <c r="E8" i="8"/>
  <c r="X8" i="8"/>
  <c r="T8" i="8"/>
  <c r="B8" i="8"/>
  <c r="U8" i="8"/>
  <c r="Q8" i="8"/>
  <c r="F8" i="8"/>
  <c r="AC8" i="8"/>
  <c r="Y8" i="8"/>
  <c r="N8" i="8"/>
  <c r="R8" i="8"/>
  <c r="V8" i="8"/>
  <c r="Z8" i="8"/>
  <c r="I320" i="8"/>
  <c r="G320" i="8"/>
  <c r="Q320" i="8"/>
  <c r="S320" i="8"/>
  <c r="Y320" i="8"/>
  <c r="U320" i="8"/>
  <c r="R320" i="8"/>
  <c r="AA320" i="8"/>
  <c r="E320" i="8"/>
  <c r="Z320" i="8"/>
  <c r="AC320" i="8"/>
  <c r="O320" i="8"/>
  <c r="T320" i="8"/>
  <c r="W320" i="8"/>
  <c r="AB320" i="8"/>
  <c r="C320" i="8"/>
  <c r="P320" i="8"/>
  <c r="N320" i="8"/>
  <c r="B320" i="8"/>
  <c r="X320" i="8"/>
  <c r="V320" i="8"/>
  <c r="F320" i="8"/>
  <c r="I447" i="8"/>
  <c r="G447" i="8"/>
  <c r="W447" i="8"/>
  <c r="Z447" i="8"/>
  <c r="E447" i="8"/>
  <c r="N447" i="8"/>
  <c r="Y447" i="8"/>
  <c r="B447" i="8"/>
  <c r="S447" i="8"/>
  <c r="AB447" i="8"/>
  <c r="C447" i="8"/>
  <c r="AA447" i="8"/>
  <c r="P447" i="8"/>
  <c r="F447" i="8"/>
  <c r="T447" i="8"/>
  <c r="Q447" i="8"/>
  <c r="U447" i="8"/>
  <c r="R447" i="8"/>
  <c r="AC447" i="8"/>
  <c r="V447" i="8"/>
  <c r="O447" i="8"/>
  <c r="X447" i="8"/>
  <c r="I249" i="8"/>
  <c r="G249" i="8"/>
  <c r="AB249" i="8"/>
  <c r="X249" i="8"/>
  <c r="F249" i="8"/>
  <c r="U249" i="8"/>
  <c r="Q249" i="8"/>
  <c r="B249" i="8"/>
  <c r="AC249" i="8"/>
  <c r="Y249" i="8"/>
  <c r="N249" i="8"/>
  <c r="R249" i="8"/>
  <c r="V249" i="8"/>
  <c r="Z249" i="8"/>
  <c r="O249" i="8"/>
  <c r="S249" i="8"/>
  <c r="E249" i="8"/>
  <c r="W249" i="8"/>
  <c r="AA249" i="8"/>
  <c r="T249" i="8"/>
  <c r="P249" i="8"/>
  <c r="C249" i="8"/>
  <c r="I323" i="8"/>
  <c r="G323" i="8"/>
  <c r="AC323" i="8"/>
  <c r="P323" i="8"/>
  <c r="E323" i="8"/>
  <c r="W323" i="8"/>
  <c r="T323" i="8"/>
  <c r="Q323" i="8"/>
  <c r="X323" i="8"/>
  <c r="Y323" i="8"/>
  <c r="N323" i="8"/>
  <c r="S323" i="8"/>
  <c r="Z323" i="8"/>
  <c r="AA323" i="8"/>
  <c r="O323" i="8"/>
  <c r="U323" i="8"/>
  <c r="AB323" i="8"/>
  <c r="V323" i="8"/>
  <c r="R323" i="8"/>
  <c r="F323" i="8"/>
  <c r="B323" i="8"/>
  <c r="C323" i="8"/>
  <c r="I342" i="8"/>
  <c r="G342" i="8"/>
  <c r="E342" i="8"/>
  <c r="Y342" i="8"/>
  <c r="U342" i="8"/>
  <c r="N342" i="8"/>
  <c r="R342" i="8"/>
  <c r="V342" i="8"/>
  <c r="Z342" i="8"/>
  <c r="O342" i="8"/>
  <c r="S342" i="8"/>
  <c r="W342" i="8"/>
  <c r="AA342" i="8"/>
  <c r="F342" i="8"/>
  <c r="P342" i="8"/>
  <c r="T342" i="8"/>
  <c r="B342" i="8"/>
  <c r="X342" i="8"/>
  <c r="AB342" i="8"/>
  <c r="C342" i="8"/>
  <c r="Q342" i="8"/>
  <c r="AC342" i="8"/>
  <c r="I354" i="8"/>
  <c r="G354" i="8"/>
  <c r="Y354" i="8"/>
  <c r="AC354" i="8"/>
  <c r="R354" i="8"/>
  <c r="N354" i="8"/>
  <c r="Z354" i="8"/>
  <c r="V354" i="8"/>
  <c r="S354" i="8"/>
  <c r="O354" i="8"/>
  <c r="E354" i="8"/>
  <c r="AA354" i="8"/>
  <c r="W354" i="8"/>
  <c r="P354" i="8"/>
  <c r="T354" i="8"/>
  <c r="B354" i="8"/>
  <c r="X354" i="8"/>
  <c r="AB354" i="8"/>
  <c r="C354" i="8"/>
  <c r="Q354" i="8"/>
  <c r="U354" i="8"/>
  <c r="F354" i="8"/>
  <c r="G385" i="8"/>
  <c r="I385" i="8"/>
  <c r="R385" i="8"/>
  <c r="AB385" i="8"/>
  <c r="U385" i="8"/>
  <c r="S385" i="8"/>
  <c r="E385" i="8"/>
  <c r="AC385" i="8"/>
  <c r="P385" i="8"/>
  <c r="O385" i="8"/>
  <c r="T385" i="8"/>
  <c r="W385" i="8"/>
  <c r="V385" i="8"/>
  <c r="Q385" i="8"/>
  <c r="X385" i="8"/>
  <c r="Y385" i="8"/>
  <c r="AA385" i="8"/>
  <c r="Z385" i="8"/>
  <c r="N385" i="8"/>
  <c r="B385" i="8"/>
  <c r="C385" i="8"/>
  <c r="F385" i="8"/>
  <c r="I145" i="8"/>
  <c r="G145" i="8"/>
  <c r="U145" i="8"/>
  <c r="Q145" i="8"/>
  <c r="AC145" i="8"/>
  <c r="Y145" i="8"/>
  <c r="N145" i="8"/>
  <c r="R145" i="8"/>
  <c r="E145" i="8"/>
  <c r="V145" i="8"/>
  <c r="Z145" i="8"/>
  <c r="S145" i="8"/>
  <c r="O145" i="8"/>
  <c r="AA145" i="8"/>
  <c r="W145" i="8"/>
  <c r="F145" i="8"/>
  <c r="T145" i="8"/>
  <c r="P145" i="8"/>
  <c r="C145" i="8"/>
  <c r="AB145" i="8"/>
  <c r="X145" i="8"/>
  <c r="B145" i="8"/>
  <c r="I230" i="8"/>
  <c r="G230" i="8"/>
  <c r="U230" i="8"/>
  <c r="Q230" i="8"/>
  <c r="R230" i="8"/>
  <c r="N230" i="8"/>
  <c r="Z230" i="8"/>
  <c r="V230" i="8"/>
  <c r="S230" i="8"/>
  <c r="O230" i="8"/>
  <c r="AA230" i="8"/>
  <c r="W230" i="8"/>
  <c r="T230" i="8"/>
  <c r="P230" i="8"/>
  <c r="AB230" i="8"/>
  <c r="X230" i="8"/>
  <c r="E230" i="8"/>
  <c r="AC230" i="8"/>
  <c r="Y230" i="8"/>
  <c r="C230" i="8"/>
  <c r="B230" i="8"/>
  <c r="F230" i="8"/>
  <c r="I485" i="8"/>
  <c r="G485" i="8"/>
  <c r="U485" i="8"/>
  <c r="Q485" i="8"/>
  <c r="AC485" i="8"/>
  <c r="Y485" i="8"/>
  <c r="N485" i="8"/>
  <c r="R485" i="8"/>
  <c r="B485" i="8"/>
  <c r="V485" i="8"/>
  <c r="Z485" i="8"/>
  <c r="F485" i="8"/>
  <c r="O485" i="8"/>
  <c r="T485" i="8"/>
  <c r="C485" i="8"/>
  <c r="W485" i="8"/>
  <c r="AB485" i="8"/>
  <c r="P485" i="8"/>
  <c r="S485" i="8"/>
  <c r="E485" i="8"/>
  <c r="X485" i="8"/>
  <c r="AA485" i="8"/>
  <c r="I311" i="8"/>
  <c r="G311" i="8"/>
  <c r="E311" i="8"/>
  <c r="X311" i="8"/>
  <c r="AA311" i="8"/>
  <c r="U311" i="8"/>
  <c r="Q311" i="8"/>
  <c r="AC311" i="8"/>
  <c r="Y311" i="8"/>
  <c r="N311" i="8"/>
  <c r="R311" i="8"/>
  <c r="V311" i="8"/>
  <c r="Z311" i="8"/>
  <c r="O311" i="8"/>
  <c r="T311" i="8"/>
  <c r="B311" i="8"/>
  <c r="W311" i="8"/>
  <c r="AB311" i="8"/>
  <c r="F311" i="8"/>
  <c r="P311" i="8"/>
  <c r="S311" i="8"/>
  <c r="C311" i="8"/>
  <c r="I194" i="8"/>
  <c r="G194" i="8"/>
  <c r="T194" i="8"/>
  <c r="Y194" i="8"/>
  <c r="B194" i="8"/>
  <c r="AB194" i="8"/>
  <c r="O194" i="8"/>
  <c r="C194" i="8"/>
  <c r="U194" i="8"/>
  <c r="Z194" i="8"/>
  <c r="F194" i="8"/>
  <c r="AC194" i="8"/>
  <c r="P194" i="8"/>
  <c r="V194" i="8"/>
  <c r="R194" i="8"/>
  <c r="E194" i="8"/>
  <c r="W194" i="8"/>
  <c r="Q194" i="8"/>
  <c r="S194" i="8"/>
  <c r="X194" i="8"/>
  <c r="AA194" i="8"/>
  <c r="N194" i="8"/>
  <c r="I517" i="8"/>
  <c r="G517" i="8"/>
  <c r="W517" i="8"/>
  <c r="R517" i="8"/>
  <c r="X517" i="8"/>
  <c r="AC517" i="8"/>
  <c r="E517" i="8"/>
  <c r="O517" i="8"/>
  <c r="S517" i="8"/>
  <c r="T517" i="8"/>
  <c r="Y517" i="8"/>
  <c r="F517" i="8"/>
  <c r="AB517" i="8"/>
  <c r="P517" i="8"/>
  <c r="C517" i="8"/>
  <c r="N517" i="8"/>
  <c r="Z517" i="8"/>
  <c r="B517" i="8"/>
  <c r="V517" i="8"/>
  <c r="Q517" i="8"/>
  <c r="U517" i="8"/>
  <c r="AA517" i="8"/>
  <c r="I457" i="8"/>
  <c r="G457" i="8"/>
  <c r="S457" i="8"/>
  <c r="N457" i="8"/>
  <c r="P457" i="8"/>
  <c r="T457" i="8"/>
  <c r="X457" i="8"/>
  <c r="AB457" i="8"/>
  <c r="Q457" i="8"/>
  <c r="U457" i="8"/>
  <c r="Y457" i="8"/>
  <c r="AC457" i="8"/>
  <c r="R457" i="8"/>
  <c r="O457" i="8"/>
  <c r="Z457" i="8"/>
  <c r="W457" i="8"/>
  <c r="E457" i="8"/>
  <c r="AA457" i="8"/>
  <c r="V457" i="8"/>
  <c r="B457" i="8"/>
  <c r="F457" i="8"/>
  <c r="C457" i="8"/>
  <c r="I534" i="8"/>
  <c r="G534" i="8"/>
  <c r="AB534" i="8"/>
  <c r="P534" i="8"/>
  <c r="M534" i="8"/>
  <c r="X534" i="8"/>
  <c r="U534" i="8"/>
  <c r="Q534" i="8"/>
  <c r="AC534" i="8"/>
  <c r="Y534" i="8"/>
  <c r="N534" i="8"/>
  <c r="R534" i="8"/>
  <c r="E534" i="8"/>
  <c r="V534" i="8"/>
  <c r="Z534" i="8"/>
  <c r="L534" i="8"/>
  <c r="O534" i="8"/>
  <c r="S534" i="8"/>
  <c r="T534" i="8"/>
  <c r="W534" i="8"/>
  <c r="AA534" i="8"/>
  <c r="F534" i="8"/>
  <c r="B534" i="8"/>
  <c r="C534" i="8"/>
  <c r="I524" i="8"/>
  <c r="G524" i="8"/>
  <c r="E524" i="8"/>
  <c r="P524" i="8"/>
  <c r="AB524" i="8"/>
  <c r="U524" i="8"/>
  <c r="Q524" i="8"/>
  <c r="T524" i="8"/>
  <c r="AC524" i="8"/>
  <c r="Y524" i="8"/>
  <c r="N524" i="8"/>
  <c r="R524" i="8"/>
  <c r="V524" i="8"/>
  <c r="Z524" i="8"/>
  <c r="O524" i="8"/>
  <c r="S524" i="8"/>
  <c r="W524" i="8"/>
  <c r="AA524" i="8"/>
  <c r="M524" i="8"/>
  <c r="X524" i="8"/>
  <c r="B524" i="8"/>
  <c r="L524" i="8"/>
  <c r="C524" i="8"/>
  <c r="F524" i="8"/>
  <c r="G267" i="8"/>
  <c r="I267" i="8"/>
  <c r="AA267" i="8"/>
  <c r="W267" i="8"/>
  <c r="T267" i="8"/>
  <c r="X267" i="8"/>
  <c r="E267" i="8"/>
  <c r="AB267" i="8"/>
  <c r="P267" i="8"/>
  <c r="B267" i="8"/>
  <c r="Q267" i="8"/>
  <c r="U267" i="8"/>
  <c r="C267" i="8"/>
  <c r="Y267" i="8"/>
  <c r="AC267" i="8"/>
  <c r="F267" i="8"/>
  <c r="R267" i="8"/>
  <c r="N267" i="8"/>
  <c r="Z267" i="8"/>
  <c r="V267" i="8"/>
  <c r="S267" i="8"/>
  <c r="O267" i="8"/>
  <c r="I338" i="8"/>
  <c r="G338" i="8"/>
  <c r="P338" i="8"/>
  <c r="T338" i="8"/>
  <c r="B338" i="8"/>
  <c r="X338" i="8"/>
  <c r="AB338" i="8"/>
  <c r="Q338" i="8"/>
  <c r="U338" i="8"/>
  <c r="E338" i="8"/>
  <c r="Y338" i="8"/>
  <c r="AC338" i="8"/>
  <c r="N338" i="8"/>
  <c r="R338" i="8"/>
  <c r="V338" i="8"/>
  <c r="Z338" i="8"/>
  <c r="O338" i="8"/>
  <c r="S338" i="8"/>
  <c r="C338" i="8"/>
  <c r="W338" i="8"/>
  <c r="AA338" i="8"/>
  <c r="F338" i="8"/>
  <c r="I557" i="8"/>
  <c r="G557" i="8"/>
  <c r="R557" i="8"/>
  <c r="U557" i="8"/>
  <c r="Z557" i="8"/>
  <c r="AC557" i="8"/>
  <c r="S557" i="8"/>
  <c r="N557" i="8"/>
  <c r="E557" i="8"/>
  <c r="AA557" i="8"/>
  <c r="V557" i="8"/>
  <c r="P557" i="8"/>
  <c r="L557" i="8"/>
  <c r="O557" i="8"/>
  <c r="X557" i="8"/>
  <c r="T557" i="8"/>
  <c r="W557" i="8"/>
  <c r="Q557" i="8"/>
  <c r="AB557" i="8"/>
  <c r="Y557" i="8"/>
  <c r="M557" i="8"/>
  <c r="F557" i="8"/>
  <c r="C557" i="8"/>
  <c r="B557" i="8"/>
  <c r="I381" i="8"/>
  <c r="G381" i="8"/>
  <c r="R381" i="8"/>
  <c r="N381" i="8"/>
  <c r="S381" i="8"/>
  <c r="W381" i="8"/>
  <c r="AA381" i="8"/>
  <c r="V381" i="8"/>
  <c r="T381" i="8"/>
  <c r="X381" i="8"/>
  <c r="E381" i="8"/>
  <c r="AB381" i="8"/>
  <c r="P381" i="8"/>
  <c r="Q381" i="8"/>
  <c r="U381" i="8"/>
  <c r="Y381" i="8"/>
  <c r="AC381" i="8"/>
  <c r="Z381" i="8"/>
  <c r="O381" i="8"/>
  <c r="F381" i="8"/>
  <c r="B381" i="8"/>
  <c r="C381" i="8"/>
  <c r="I362" i="8"/>
  <c r="G362" i="8"/>
  <c r="P362" i="8"/>
  <c r="T362" i="8"/>
  <c r="E362" i="8"/>
  <c r="X362" i="8"/>
  <c r="AB362" i="8"/>
  <c r="U362" i="8"/>
  <c r="Q362" i="8"/>
  <c r="B362" i="8"/>
  <c r="AC362" i="8"/>
  <c r="Y362" i="8"/>
  <c r="C362" i="8"/>
  <c r="N362" i="8"/>
  <c r="R362" i="8"/>
  <c r="F362" i="8"/>
  <c r="V362" i="8"/>
  <c r="Z362" i="8"/>
  <c r="O362" i="8"/>
  <c r="S362" i="8"/>
  <c r="W362" i="8"/>
  <c r="AA362" i="8"/>
  <c r="I459" i="8"/>
  <c r="G459" i="8"/>
  <c r="T459" i="8"/>
  <c r="P459" i="8"/>
  <c r="AB459" i="8"/>
  <c r="X459" i="8"/>
  <c r="U459" i="8"/>
  <c r="R459" i="8"/>
  <c r="AC459" i="8"/>
  <c r="Z459" i="8"/>
  <c r="N459" i="8"/>
  <c r="Q459" i="8"/>
  <c r="E459" i="8"/>
  <c r="V459" i="8"/>
  <c r="Y459" i="8"/>
  <c r="C459" i="8"/>
  <c r="S459" i="8"/>
  <c r="O459" i="8"/>
  <c r="F459" i="8"/>
  <c r="AA459" i="8"/>
  <c r="W459" i="8"/>
  <c r="B459" i="8"/>
  <c r="I237" i="8"/>
  <c r="G237" i="8"/>
  <c r="AA237" i="8"/>
  <c r="W237" i="8"/>
  <c r="T237" i="8"/>
  <c r="P237" i="8"/>
  <c r="E237" i="8"/>
  <c r="AB237" i="8"/>
  <c r="X237" i="8"/>
  <c r="Q237" i="8"/>
  <c r="U237" i="8"/>
  <c r="B237" i="8"/>
  <c r="Y237" i="8"/>
  <c r="AC237" i="8"/>
  <c r="C237" i="8"/>
  <c r="R237" i="8"/>
  <c r="N237" i="8"/>
  <c r="F237" i="8"/>
  <c r="Z237" i="8"/>
  <c r="V237" i="8"/>
  <c r="S237" i="8"/>
  <c r="O237" i="8"/>
  <c r="I339" i="8"/>
  <c r="G339" i="8"/>
  <c r="N339" i="8"/>
  <c r="R339" i="8"/>
  <c r="O339" i="8"/>
  <c r="AA339" i="8"/>
  <c r="E339" i="8"/>
  <c r="W339" i="8"/>
  <c r="S339" i="8"/>
  <c r="T339" i="8"/>
  <c r="P339" i="8"/>
  <c r="AB339" i="8"/>
  <c r="X339" i="8"/>
  <c r="U339" i="8"/>
  <c r="Q339" i="8"/>
  <c r="AC339" i="8"/>
  <c r="Y339" i="8"/>
  <c r="Z339" i="8"/>
  <c r="F339" i="8"/>
  <c r="B339" i="8"/>
  <c r="C339" i="8"/>
  <c r="V339" i="8"/>
  <c r="I201" i="8"/>
  <c r="G201" i="8"/>
  <c r="T201" i="8"/>
  <c r="Q201" i="8"/>
  <c r="F201" i="8"/>
  <c r="AB201" i="8"/>
  <c r="Y201" i="8"/>
  <c r="U201" i="8"/>
  <c r="P201" i="8"/>
  <c r="E201" i="8"/>
  <c r="AC201" i="8"/>
  <c r="X201" i="8"/>
  <c r="R201" i="8"/>
  <c r="N201" i="8"/>
  <c r="Z201" i="8"/>
  <c r="V201" i="8"/>
  <c r="S201" i="8"/>
  <c r="O201" i="8"/>
  <c r="C201" i="8"/>
  <c r="AA201" i="8"/>
  <c r="W201" i="8"/>
  <c r="B201" i="8"/>
  <c r="I412" i="8"/>
  <c r="G412" i="8"/>
  <c r="AC412" i="8"/>
  <c r="Y412" i="8"/>
  <c r="F412" i="8"/>
  <c r="N412" i="8"/>
  <c r="R412" i="8"/>
  <c r="V412" i="8"/>
  <c r="Z412" i="8"/>
  <c r="O412" i="8"/>
  <c r="T412" i="8"/>
  <c r="W412" i="8"/>
  <c r="AB412" i="8"/>
  <c r="P412" i="8"/>
  <c r="S412" i="8"/>
  <c r="E412" i="8"/>
  <c r="X412" i="8"/>
  <c r="AA412" i="8"/>
  <c r="B412" i="8"/>
  <c r="U412" i="8"/>
  <c r="Q412" i="8"/>
  <c r="C412" i="8"/>
  <c r="G73" i="8"/>
  <c r="I73" i="8"/>
  <c r="AA73" i="8"/>
  <c r="W73" i="8"/>
  <c r="T73" i="8"/>
  <c r="P73" i="8"/>
  <c r="AB73" i="8"/>
  <c r="X73" i="8"/>
  <c r="U73" i="8"/>
  <c r="Y73" i="8"/>
  <c r="E73" i="8"/>
  <c r="AC73" i="8"/>
  <c r="Q73" i="8"/>
  <c r="R73" i="8"/>
  <c r="N73" i="8"/>
  <c r="Z73" i="8"/>
  <c r="V73" i="8"/>
  <c r="S73" i="8"/>
  <c r="O73" i="8"/>
  <c r="C73" i="8"/>
  <c r="F73" i="8"/>
  <c r="B73" i="8"/>
  <c r="G133" i="8"/>
  <c r="I133" i="8"/>
  <c r="U133" i="8"/>
  <c r="Z133" i="8"/>
  <c r="C133" i="8"/>
  <c r="N133" i="8"/>
  <c r="P133" i="8"/>
  <c r="V133" i="8"/>
  <c r="AA133" i="8"/>
  <c r="O133" i="8"/>
  <c r="Q133" i="8"/>
  <c r="W133" i="8"/>
  <c r="AB133" i="8"/>
  <c r="T133" i="8"/>
  <c r="R133" i="8"/>
  <c r="X133" i="8"/>
  <c r="AC133" i="8"/>
  <c r="F133" i="8"/>
  <c r="E133" i="8"/>
  <c r="Y133" i="8"/>
  <c r="S133" i="8"/>
  <c r="B133" i="8"/>
  <c r="I390" i="8"/>
  <c r="G390" i="8"/>
  <c r="Z390" i="8"/>
  <c r="Y390" i="8"/>
  <c r="B390" i="8"/>
  <c r="S390" i="8"/>
  <c r="Q390" i="8"/>
  <c r="F390" i="8"/>
  <c r="AC390" i="8"/>
  <c r="AB390" i="8"/>
  <c r="C390" i="8"/>
  <c r="T390" i="8"/>
  <c r="P390" i="8"/>
  <c r="E390" i="8"/>
  <c r="U390" i="8"/>
  <c r="AA390" i="8"/>
  <c r="O390" i="8"/>
  <c r="V390" i="8"/>
  <c r="W390" i="8"/>
  <c r="X390" i="8"/>
  <c r="R390" i="8"/>
  <c r="N390" i="8"/>
  <c r="G157" i="8"/>
  <c r="I157" i="8"/>
  <c r="O157" i="8"/>
  <c r="S157" i="8"/>
  <c r="W157" i="8"/>
  <c r="AA157" i="8"/>
  <c r="P157" i="8"/>
  <c r="T157" i="8"/>
  <c r="X157" i="8"/>
  <c r="AB157" i="8"/>
  <c r="Q157" i="8"/>
  <c r="U157" i="8"/>
  <c r="Y157" i="8"/>
  <c r="AC157" i="8"/>
  <c r="R157" i="8"/>
  <c r="N157" i="8"/>
  <c r="E157" i="8"/>
  <c r="Z157" i="8"/>
  <c r="V157" i="8"/>
  <c r="F157" i="8"/>
  <c r="B157" i="8"/>
  <c r="C157" i="8"/>
  <c r="I179" i="8"/>
  <c r="G179" i="8"/>
  <c r="X179" i="8"/>
  <c r="AC179" i="8"/>
  <c r="Q179" i="8"/>
  <c r="AB179" i="8"/>
  <c r="E179" i="8"/>
  <c r="Y179" i="8"/>
  <c r="T179" i="8"/>
  <c r="N179" i="8"/>
  <c r="R179" i="8"/>
  <c r="V179" i="8"/>
  <c r="Z179" i="8"/>
  <c r="O179" i="8"/>
  <c r="S179" i="8"/>
  <c r="W179" i="8"/>
  <c r="AA179" i="8"/>
  <c r="P179" i="8"/>
  <c r="U179" i="8"/>
  <c r="C179" i="8"/>
  <c r="B179" i="8"/>
  <c r="F179" i="8"/>
  <c r="I404" i="8"/>
  <c r="G404" i="8"/>
  <c r="R404" i="8"/>
  <c r="O404" i="8"/>
  <c r="Z404" i="8"/>
  <c r="W404" i="8"/>
  <c r="S404" i="8"/>
  <c r="N404" i="8"/>
  <c r="B404" i="8"/>
  <c r="E404" i="8"/>
  <c r="AA404" i="8"/>
  <c r="V404" i="8"/>
  <c r="F404" i="8"/>
  <c r="P404" i="8"/>
  <c r="T404" i="8"/>
  <c r="C404" i="8"/>
  <c r="X404" i="8"/>
  <c r="AB404" i="8"/>
  <c r="Q404" i="8"/>
  <c r="U404" i="8"/>
  <c r="Y404" i="8"/>
  <c r="AC404" i="8"/>
  <c r="G392" i="8"/>
  <c r="I392" i="8"/>
  <c r="U392" i="8"/>
  <c r="Y392" i="8"/>
  <c r="AC392" i="8"/>
  <c r="S392" i="8"/>
  <c r="V392" i="8"/>
  <c r="AA392" i="8"/>
  <c r="N392" i="8"/>
  <c r="Z392" i="8"/>
  <c r="E392" i="8"/>
  <c r="W392" i="8"/>
  <c r="R392" i="8"/>
  <c r="Q392" i="8"/>
  <c r="O392" i="8"/>
  <c r="T392" i="8"/>
  <c r="X392" i="8"/>
  <c r="AB392" i="8"/>
  <c r="P392" i="8"/>
  <c r="F392" i="8"/>
  <c r="B392" i="8"/>
  <c r="C392" i="8"/>
  <c r="G482" i="8"/>
  <c r="I482" i="8"/>
  <c r="N482" i="8"/>
  <c r="S482" i="8"/>
  <c r="F482" i="8"/>
  <c r="V482" i="8"/>
  <c r="AA482" i="8"/>
  <c r="B482" i="8"/>
  <c r="O482" i="8"/>
  <c r="R482" i="8"/>
  <c r="C482" i="8"/>
  <c r="E482" i="8"/>
  <c r="W482" i="8"/>
  <c r="Z482" i="8"/>
  <c r="T482" i="8"/>
  <c r="P482" i="8"/>
  <c r="AB482" i="8"/>
  <c r="X482" i="8"/>
  <c r="U482" i="8"/>
  <c r="Q482" i="8"/>
  <c r="AC482" i="8"/>
  <c r="Y482" i="8"/>
  <c r="I254" i="8"/>
  <c r="G254" i="8"/>
  <c r="Q254" i="8"/>
  <c r="U254" i="8"/>
  <c r="Y254" i="8"/>
  <c r="AC254" i="8"/>
  <c r="R254" i="8"/>
  <c r="N254" i="8"/>
  <c r="Z254" i="8"/>
  <c r="V254" i="8"/>
  <c r="S254" i="8"/>
  <c r="O254" i="8"/>
  <c r="AA254" i="8"/>
  <c r="W254" i="8"/>
  <c r="T254" i="8"/>
  <c r="P254" i="8"/>
  <c r="E254" i="8"/>
  <c r="AB254" i="8"/>
  <c r="X254" i="8"/>
  <c r="C254" i="8"/>
  <c r="F254" i="8"/>
  <c r="B254" i="8"/>
  <c r="I64" i="8"/>
  <c r="G64" i="8"/>
  <c r="E64" i="8"/>
  <c r="X64" i="8"/>
  <c r="AA64" i="8"/>
  <c r="U64" i="8"/>
  <c r="Q64" i="8"/>
  <c r="B64" i="8"/>
  <c r="AC64" i="8"/>
  <c r="Y64" i="8"/>
  <c r="C64" i="8"/>
  <c r="N64" i="8"/>
  <c r="R64" i="8"/>
  <c r="F64" i="8"/>
  <c r="V64" i="8"/>
  <c r="Z64" i="8"/>
  <c r="O64" i="8"/>
  <c r="T64" i="8"/>
  <c r="W64" i="8"/>
  <c r="AB64" i="8"/>
  <c r="P64" i="8"/>
  <c r="S64" i="8"/>
  <c r="I100" i="8"/>
  <c r="G100" i="8"/>
  <c r="R100" i="8"/>
  <c r="O100" i="8"/>
  <c r="Z100" i="8"/>
  <c r="Q100" i="8"/>
  <c r="B100" i="8"/>
  <c r="T100" i="8"/>
  <c r="S100" i="8"/>
  <c r="C100" i="8"/>
  <c r="AB100" i="8"/>
  <c r="V100" i="8"/>
  <c r="F100" i="8"/>
  <c r="U100" i="8"/>
  <c r="W100" i="8"/>
  <c r="AC100" i="8"/>
  <c r="Y100" i="8"/>
  <c r="P100" i="8"/>
  <c r="N100" i="8"/>
  <c r="E100" i="8"/>
  <c r="X100" i="8"/>
  <c r="AA100" i="8"/>
  <c r="I403" i="8"/>
  <c r="G403" i="8"/>
  <c r="AA403" i="8"/>
  <c r="W403" i="8"/>
  <c r="C403" i="8"/>
  <c r="T403" i="8"/>
  <c r="Q403" i="8"/>
  <c r="F403" i="8"/>
  <c r="AB403" i="8"/>
  <c r="Y403" i="8"/>
  <c r="B403" i="8"/>
  <c r="U403" i="8"/>
  <c r="X403" i="8"/>
  <c r="E403" i="8"/>
  <c r="AC403" i="8"/>
  <c r="P403" i="8"/>
  <c r="R403" i="8"/>
  <c r="N403" i="8"/>
  <c r="Z403" i="8"/>
  <c r="V403" i="8"/>
  <c r="S403" i="8"/>
  <c r="O403" i="8"/>
  <c r="I460" i="8"/>
  <c r="G460" i="8"/>
  <c r="AA460" i="8"/>
  <c r="X460" i="8"/>
  <c r="T460" i="8"/>
  <c r="W460" i="8"/>
  <c r="E460" i="8"/>
  <c r="AB460" i="8"/>
  <c r="O460" i="8"/>
  <c r="F460" i="8"/>
  <c r="Q460" i="8"/>
  <c r="U460" i="8"/>
  <c r="C460" i="8"/>
  <c r="Y460" i="8"/>
  <c r="AC460" i="8"/>
  <c r="B460" i="8"/>
  <c r="R460" i="8"/>
  <c r="N460" i="8"/>
  <c r="Z460" i="8"/>
  <c r="V460" i="8"/>
  <c r="S460" i="8"/>
  <c r="P460" i="8"/>
  <c r="I286" i="8"/>
  <c r="G286" i="8"/>
  <c r="U286" i="8"/>
  <c r="Q286" i="8"/>
  <c r="B286" i="8"/>
  <c r="AC286" i="8"/>
  <c r="Y286" i="8"/>
  <c r="N286" i="8"/>
  <c r="R286" i="8"/>
  <c r="V286" i="8"/>
  <c r="Z286" i="8"/>
  <c r="O286" i="8"/>
  <c r="S286" i="8"/>
  <c r="W286" i="8"/>
  <c r="AA286" i="8"/>
  <c r="P286" i="8"/>
  <c r="T286" i="8"/>
  <c r="F286" i="8"/>
  <c r="E286" i="8"/>
  <c r="X286" i="8"/>
  <c r="AB286" i="8"/>
  <c r="C286" i="8"/>
  <c r="I327" i="8"/>
  <c r="G327" i="8"/>
  <c r="Q327" i="8"/>
  <c r="U327" i="8"/>
  <c r="Y327" i="8"/>
  <c r="AC327" i="8"/>
  <c r="F327" i="8"/>
  <c r="R327" i="8"/>
  <c r="N327" i="8"/>
  <c r="C327" i="8"/>
  <c r="Z327" i="8"/>
  <c r="V327" i="8"/>
  <c r="B327" i="8"/>
  <c r="S327" i="8"/>
  <c r="O327" i="8"/>
  <c r="AA327" i="8"/>
  <c r="W327" i="8"/>
  <c r="T327" i="8"/>
  <c r="P327" i="8"/>
  <c r="E327" i="8"/>
  <c r="AB327" i="8"/>
  <c r="X327" i="8"/>
  <c r="I341" i="8"/>
  <c r="G341" i="8"/>
  <c r="P341" i="8"/>
  <c r="T341" i="8"/>
  <c r="Q341" i="8"/>
  <c r="U341" i="8"/>
  <c r="Y341" i="8"/>
  <c r="AC341" i="8"/>
  <c r="R341" i="8"/>
  <c r="N341" i="8"/>
  <c r="Z341" i="8"/>
  <c r="V341" i="8"/>
  <c r="S341" i="8"/>
  <c r="O341" i="8"/>
  <c r="E341" i="8"/>
  <c r="AA341" i="8"/>
  <c r="W341" i="8"/>
  <c r="X341" i="8"/>
  <c r="AB341" i="8"/>
  <c r="B341" i="8"/>
  <c r="C341" i="8"/>
  <c r="F341" i="8"/>
  <c r="I465" i="8"/>
  <c r="G465" i="8"/>
  <c r="N465" i="8"/>
  <c r="R465" i="8"/>
  <c r="F465" i="8"/>
  <c r="V465" i="8"/>
  <c r="Z465" i="8"/>
  <c r="B465" i="8"/>
  <c r="O465" i="8"/>
  <c r="T465" i="8"/>
  <c r="W465" i="8"/>
  <c r="AB465" i="8"/>
  <c r="P465" i="8"/>
  <c r="S465" i="8"/>
  <c r="E465" i="8"/>
  <c r="X465" i="8"/>
  <c r="AA465" i="8"/>
  <c r="U465" i="8"/>
  <c r="Q465" i="8"/>
  <c r="AC465" i="8"/>
  <c r="Y465" i="8"/>
  <c r="C465" i="8"/>
  <c r="I326" i="8"/>
  <c r="G326" i="8"/>
  <c r="U326" i="8"/>
  <c r="W326" i="8"/>
  <c r="B326" i="8"/>
  <c r="AC326" i="8"/>
  <c r="N326" i="8"/>
  <c r="F326" i="8"/>
  <c r="Q326" i="8"/>
  <c r="X326" i="8"/>
  <c r="AA326" i="8"/>
  <c r="O326" i="8"/>
  <c r="R326" i="8"/>
  <c r="Y326" i="8"/>
  <c r="AB326" i="8"/>
  <c r="P326" i="8"/>
  <c r="E326" i="8"/>
  <c r="T326" i="8"/>
  <c r="Z326" i="8"/>
  <c r="S326" i="8"/>
  <c r="V326" i="8"/>
  <c r="C326" i="8"/>
  <c r="I336" i="8"/>
  <c r="G336" i="8"/>
  <c r="AC336" i="8"/>
  <c r="Y336" i="8"/>
  <c r="N336" i="8"/>
  <c r="R336" i="8"/>
  <c r="E336" i="8"/>
  <c r="V336" i="8"/>
  <c r="Z336" i="8"/>
  <c r="S336" i="8"/>
  <c r="O336" i="8"/>
  <c r="AA336" i="8"/>
  <c r="W336" i="8"/>
  <c r="T336" i="8"/>
  <c r="P336" i="8"/>
  <c r="AB336" i="8"/>
  <c r="X336" i="8"/>
  <c r="U336" i="8"/>
  <c r="Q336" i="8"/>
  <c r="C336" i="8"/>
  <c r="B336" i="8"/>
  <c r="F336" i="8"/>
  <c r="I231" i="8"/>
  <c r="G231" i="8"/>
  <c r="W231" i="8"/>
  <c r="AA231" i="8"/>
  <c r="P231" i="8"/>
  <c r="T231" i="8"/>
  <c r="X231" i="8"/>
  <c r="AB231" i="8"/>
  <c r="Q231" i="8"/>
  <c r="U231" i="8"/>
  <c r="Y231" i="8"/>
  <c r="AC231" i="8"/>
  <c r="R231" i="8"/>
  <c r="N231" i="8"/>
  <c r="E231" i="8"/>
  <c r="Z231" i="8"/>
  <c r="V231" i="8"/>
  <c r="O231" i="8"/>
  <c r="S231" i="8"/>
  <c r="C231" i="8"/>
  <c r="F231" i="8"/>
  <c r="B231" i="8"/>
  <c r="I333" i="8"/>
  <c r="G333" i="8"/>
  <c r="AC333" i="8"/>
  <c r="Y333" i="8"/>
  <c r="F333" i="8"/>
  <c r="N333" i="8"/>
  <c r="R333" i="8"/>
  <c r="C333" i="8"/>
  <c r="E333" i="8"/>
  <c r="V333" i="8"/>
  <c r="Z333" i="8"/>
  <c r="S333" i="8"/>
  <c r="O333" i="8"/>
  <c r="AA333" i="8"/>
  <c r="W333" i="8"/>
  <c r="T333" i="8"/>
  <c r="P333" i="8"/>
  <c r="AB333" i="8"/>
  <c r="X333" i="8"/>
  <c r="U333" i="8"/>
  <c r="Q333" i="8"/>
  <c r="B333" i="8"/>
  <c r="I171" i="8"/>
  <c r="G171" i="8"/>
  <c r="S171" i="8"/>
  <c r="P171" i="8"/>
  <c r="B171" i="8"/>
  <c r="AA171" i="8"/>
  <c r="X171" i="8"/>
  <c r="T171" i="8"/>
  <c r="O171" i="8"/>
  <c r="E171" i="8"/>
  <c r="AB171" i="8"/>
  <c r="W171" i="8"/>
  <c r="Q171" i="8"/>
  <c r="U171" i="8"/>
  <c r="Y171" i="8"/>
  <c r="AC171" i="8"/>
  <c r="R171" i="8"/>
  <c r="N171" i="8"/>
  <c r="F171" i="8"/>
  <c r="Z171" i="8"/>
  <c r="V171" i="8"/>
  <c r="C171" i="8"/>
  <c r="I562" i="8"/>
  <c r="G562" i="8"/>
  <c r="AA562" i="8"/>
  <c r="V562" i="8"/>
  <c r="Z562" i="8"/>
  <c r="L562" i="8"/>
  <c r="O562" i="8"/>
  <c r="T562" i="8"/>
  <c r="W562" i="8"/>
  <c r="AB562" i="8"/>
  <c r="P562" i="8"/>
  <c r="M562" i="8"/>
  <c r="X562" i="8"/>
  <c r="U562" i="8"/>
  <c r="Q562" i="8"/>
  <c r="E562" i="8"/>
  <c r="AC562" i="8"/>
  <c r="Y562" i="8"/>
  <c r="S562" i="8"/>
  <c r="N562" i="8"/>
  <c r="R562" i="8"/>
  <c r="B562" i="8"/>
  <c r="C562" i="8"/>
  <c r="F562" i="8"/>
  <c r="I553" i="8"/>
  <c r="G553" i="8"/>
  <c r="Y553" i="8"/>
  <c r="M553" i="8"/>
  <c r="X553" i="8"/>
  <c r="Z553" i="8"/>
  <c r="AC553" i="8"/>
  <c r="S553" i="8"/>
  <c r="N553" i="8"/>
  <c r="AA553" i="8"/>
  <c r="V553" i="8"/>
  <c r="L553" i="8"/>
  <c r="O553" i="8"/>
  <c r="E553" i="8"/>
  <c r="T553" i="8"/>
  <c r="W553" i="8"/>
  <c r="Q553" i="8"/>
  <c r="AB553" i="8"/>
  <c r="P553" i="8"/>
  <c r="R553" i="8"/>
  <c r="U553" i="8"/>
  <c r="C553" i="8"/>
  <c r="B553" i="8"/>
  <c r="F553" i="8"/>
  <c r="I539" i="8"/>
  <c r="G539" i="8"/>
  <c r="L539" i="8"/>
  <c r="O539" i="8"/>
  <c r="Q539" i="8"/>
  <c r="AB539" i="8"/>
  <c r="P539" i="8"/>
  <c r="Y539" i="8"/>
  <c r="M539" i="8"/>
  <c r="X539" i="8"/>
  <c r="R539" i="8"/>
  <c r="U539" i="8"/>
  <c r="Z539" i="8"/>
  <c r="AC539" i="8"/>
  <c r="S539" i="8"/>
  <c r="N539" i="8"/>
  <c r="AA539" i="8"/>
  <c r="V539" i="8"/>
  <c r="C539" i="8"/>
  <c r="E539" i="8"/>
  <c r="T539" i="8"/>
  <c r="W539" i="8"/>
  <c r="B539" i="8"/>
  <c r="F539" i="8"/>
  <c r="G410" i="8"/>
  <c r="I410" i="8"/>
  <c r="E410" i="8"/>
  <c r="AB410" i="8"/>
  <c r="O410" i="8"/>
  <c r="Q410" i="8"/>
  <c r="U410" i="8"/>
  <c r="Y410" i="8"/>
  <c r="AC410" i="8"/>
  <c r="R410" i="8"/>
  <c r="N410" i="8"/>
  <c r="Z410" i="8"/>
  <c r="V410" i="8"/>
  <c r="S410" i="8"/>
  <c r="P410" i="8"/>
  <c r="AA410" i="8"/>
  <c r="X410" i="8"/>
  <c r="T410" i="8"/>
  <c r="W410" i="8"/>
  <c r="F410" i="8"/>
  <c r="B410" i="8"/>
  <c r="C410" i="8"/>
  <c r="I279" i="8"/>
  <c r="G279" i="8"/>
  <c r="W279" i="8"/>
  <c r="AA279" i="8"/>
  <c r="P279" i="8"/>
  <c r="T279" i="8"/>
  <c r="E279" i="8"/>
  <c r="X279" i="8"/>
  <c r="AB279" i="8"/>
  <c r="U279" i="8"/>
  <c r="Q279" i="8"/>
  <c r="B279" i="8"/>
  <c r="AC279" i="8"/>
  <c r="Y279" i="8"/>
  <c r="F279" i="8"/>
  <c r="N279" i="8"/>
  <c r="R279" i="8"/>
  <c r="C279" i="8"/>
  <c r="V279" i="8"/>
  <c r="Z279" i="8"/>
  <c r="O279" i="8"/>
  <c r="S279" i="8"/>
  <c r="G287" i="8"/>
  <c r="I287" i="8"/>
  <c r="R287" i="8"/>
  <c r="N287" i="8"/>
  <c r="C287" i="8"/>
  <c r="Z287" i="8"/>
  <c r="V287" i="8"/>
  <c r="S287" i="8"/>
  <c r="O287" i="8"/>
  <c r="AA287" i="8"/>
  <c r="W287" i="8"/>
  <c r="T287" i="8"/>
  <c r="P287" i="8"/>
  <c r="AB287" i="8"/>
  <c r="X287" i="8"/>
  <c r="U287" i="8"/>
  <c r="Q287" i="8"/>
  <c r="F287" i="8"/>
  <c r="E287" i="8"/>
  <c r="AC287" i="8"/>
  <c r="Y287" i="8"/>
  <c r="B287" i="8"/>
  <c r="I303" i="8"/>
  <c r="G303" i="8"/>
  <c r="S303" i="8"/>
  <c r="N303" i="8"/>
  <c r="P303" i="8"/>
  <c r="T303" i="8"/>
  <c r="X303" i="8"/>
  <c r="Q303" i="8"/>
  <c r="U303" i="8"/>
  <c r="Y303" i="8"/>
  <c r="AC303" i="8"/>
  <c r="Z303" i="8"/>
  <c r="W303" i="8"/>
  <c r="AB303" i="8"/>
  <c r="O303" i="8"/>
  <c r="V303" i="8"/>
  <c r="E303" i="8"/>
  <c r="R303" i="8"/>
  <c r="AA303" i="8"/>
  <c r="C303" i="8"/>
  <c r="B303" i="8"/>
  <c r="F303" i="8"/>
  <c r="G454" i="8"/>
  <c r="I454" i="8"/>
  <c r="R454" i="8"/>
  <c r="O454" i="8"/>
  <c r="F454" i="8"/>
  <c r="AA454" i="8"/>
  <c r="X454" i="8"/>
  <c r="C454" i="8"/>
  <c r="S454" i="8"/>
  <c r="Q454" i="8"/>
  <c r="B454" i="8"/>
  <c r="AB454" i="8"/>
  <c r="Z454" i="8"/>
  <c r="T454" i="8"/>
  <c r="P454" i="8"/>
  <c r="E454" i="8"/>
  <c r="V454" i="8"/>
  <c r="Y454" i="8"/>
  <c r="U454" i="8"/>
  <c r="N454" i="8"/>
  <c r="AC454" i="8"/>
  <c r="W454" i="8"/>
  <c r="I431" i="8"/>
  <c r="G431" i="8"/>
  <c r="R431" i="8"/>
  <c r="O431" i="8"/>
  <c r="Z431" i="8"/>
  <c r="W431" i="8"/>
  <c r="S431" i="8"/>
  <c r="V431" i="8"/>
  <c r="E431" i="8"/>
  <c r="AA431" i="8"/>
  <c r="N431" i="8"/>
  <c r="P431" i="8"/>
  <c r="T431" i="8"/>
  <c r="X431" i="8"/>
  <c r="AB431" i="8"/>
  <c r="Q431" i="8"/>
  <c r="U431" i="8"/>
  <c r="Y431" i="8"/>
  <c r="AC431" i="8"/>
  <c r="C431" i="8"/>
  <c r="F431" i="8"/>
  <c r="B431" i="8"/>
  <c r="G192" i="8"/>
  <c r="I192" i="8"/>
  <c r="Q192" i="8"/>
  <c r="V192" i="8"/>
  <c r="R192" i="8"/>
  <c r="AB192" i="8"/>
  <c r="E192" i="8"/>
  <c r="Z192" i="8"/>
  <c r="AC192" i="8"/>
  <c r="O192" i="8"/>
  <c r="S192" i="8"/>
  <c r="W192" i="8"/>
  <c r="N192" i="8"/>
  <c r="P192" i="8"/>
  <c r="T192" i="8"/>
  <c r="X192" i="8"/>
  <c r="U192" i="8"/>
  <c r="Y192" i="8"/>
  <c r="AA192" i="8"/>
  <c r="F192" i="8"/>
  <c r="B192" i="8"/>
  <c r="C192" i="8"/>
  <c r="I138" i="8"/>
  <c r="G138" i="8"/>
  <c r="S138" i="8"/>
  <c r="O138" i="8"/>
  <c r="AA138" i="8"/>
  <c r="W138" i="8"/>
  <c r="T138" i="8"/>
  <c r="P138" i="8"/>
  <c r="B138" i="8"/>
  <c r="AB138" i="8"/>
  <c r="X138" i="8"/>
  <c r="F138" i="8"/>
  <c r="U138" i="8"/>
  <c r="Q138" i="8"/>
  <c r="C138" i="8"/>
  <c r="AC138" i="8"/>
  <c r="Y138" i="8"/>
  <c r="N138" i="8"/>
  <c r="R138" i="8"/>
  <c r="E138" i="8"/>
  <c r="V138" i="8"/>
  <c r="Z138" i="8"/>
  <c r="I481" i="8"/>
  <c r="G481" i="8"/>
  <c r="X481" i="8"/>
  <c r="AC481" i="8"/>
  <c r="C481" i="8"/>
  <c r="Q481" i="8"/>
  <c r="T481" i="8"/>
  <c r="B481" i="8"/>
  <c r="E481" i="8"/>
  <c r="Y481" i="8"/>
  <c r="AB481" i="8"/>
  <c r="N481" i="8"/>
  <c r="R481" i="8"/>
  <c r="V481" i="8"/>
  <c r="Z481" i="8"/>
  <c r="O481" i="8"/>
  <c r="S481" i="8"/>
  <c r="W481" i="8"/>
  <c r="AA481" i="8"/>
  <c r="P481" i="8"/>
  <c r="U481" i="8"/>
  <c r="F481" i="8"/>
  <c r="G103" i="8"/>
  <c r="I103" i="8"/>
  <c r="E103" i="8"/>
  <c r="AA103" i="8"/>
  <c r="X103" i="8"/>
  <c r="S103" i="8"/>
  <c r="Q103" i="8"/>
  <c r="U103" i="8"/>
  <c r="AB103" i="8"/>
  <c r="N103" i="8"/>
  <c r="R103" i="8"/>
  <c r="V103" i="8"/>
  <c r="AC103" i="8"/>
  <c r="O103" i="8"/>
  <c r="T103" i="8"/>
  <c r="Z103" i="8"/>
  <c r="W103" i="8"/>
  <c r="P103" i="8"/>
  <c r="Y103" i="8"/>
  <c r="B103" i="8"/>
  <c r="F103" i="8"/>
  <c r="C103" i="8"/>
  <c r="G129" i="8"/>
  <c r="I129" i="8"/>
  <c r="O129" i="8"/>
  <c r="Z129" i="8"/>
  <c r="W129" i="8"/>
  <c r="AA129" i="8"/>
  <c r="P129" i="8"/>
  <c r="R129" i="8"/>
  <c r="C129" i="8"/>
  <c r="E129" i="8"/>
  <c r="X129" i="8"/>
  <c r="S129" i="8"/>
  <c r="F129" i="8"/>
  <c r="U129" i="8"/>
  <c r="Q129" i="8"/>
  <c r="B129" i="8"/>
  <c r="AC129" i="8"/>
  <c r="Y129" i="8"/>
  <c r="N129" i="8"/>
  <c r="T129" i="8"/>
  <c r="V129" i="8"/>
  <c r="AB129" i="8"/>
  <c r="I563" i="8"/>
  <c r="G563" i="8"/>
  <c r="Z563" i="8"/>
  <c r="AC563" i="8"/>
  <c r="AA563" i="8"/>
  <c r="V563" i="8"/>
  <c r="L563" i="8"/>
  <c r="O563" i="8"/>
  <c r="E563" i="8"/>
  <c r="T563" i="8"/>
  <c r="W563" i="8"/>
  <c r="Q563" i="8"/>
  <c r="AB563" i="8"/>
  <c r="P563" i="8"/>
  <c r="Y563" i="8"/>
  <c r="M563" i="8"/>
  <c r="K563" i="8" s="1"/>
  <c r="X563" i="8"/>
  <c r="R563" i="8"/>
  <c r="U563" i="8"/>
  <c r="N563" i="8"/>
  <c r="C563" i="8"/>
  <c r="B563" i="8"/>
  <c r="S563" i="8"/>
  <c r="F563" i="8"/>
  <c r="I405" i="8"/>
  <c r="G405" i="8"/>
  <c r="W405" i="8"/>
  <c r="AA405" i="8"/>
  <c r="X405" i="8"/>
  <c r="AC405" i="8"/>
  <c r="Q405" i="8"/>
  <c r="T405" i="8"/>
  <c r="E405" i="8"/>
  <c r="Y405" i="8"/>
  <c r="AB405" i="8"/>
  <c r="N405" i="8"/>
  <c r="R405" i="8"/>
  <c r="V405" i="8"/>
  <c r="Z405" i="8"/>
  <c r="O405" i="8"/>
  <c r="S405" i="8"/>
  <c r="P405" i="8"/>
  <c r="U405" i="8"/>
  <c r="B405" i="8"/>
  <c r="F405" i="8"/>
  <c r="C405" i="8"/>
  <c r="I272" i="8"/>
  <c r="G272" i="8"/>
  <c r="W272" i="8"/>
  <c r="AA272" i="8"/>
  <c r="C272" i="8"/>
  <c r="P272" i="8"/>
  <c r="T272" i="8"/>
  <c r="F272" i="8"/>
  <c r="E272" i="8"/>
  <c r="X272" i="8"/>
  <c r="AB272" i="8"/>
  <c r="U272" i="8"/>
  <c r="Q272" i="8"/>
  <c r="AC272" i="8"/>
  <c r="Y272" i="8"/>
  <c r="N272" i="8"/>
  <c r="R272" i="8"/>
  <c r="V272" i="8"/>
  <c r="Z272" i="8"/>
  <c r="O272" i="8"/>
  <c r="S272" i="8"/>
  <c r="B272" i="8"/>
  <c r="I113" i="8"/>
  <c r="G113" i="8"/>
  <c r="AA113" i="8"/>
  <c r="W113" i="8"/>
  <c r="T113" i="8"/>
  <c r="P113" i="8"/>
  <c r="AB113" i="8"/>
  <c r="X113" i="8"/>
  <c r="U113" i="8"/>
  <c r="R113" i="8"/>
  <c r="AC113" i="8"/>
  <c r="Z113" i="8"/>
  <c r="N113" i="8"/>
  <c r="Q113" i="8"/>
  <c r="E113" i="8"/>
  <c r="V113" i="8"/>
  <c r="Y113" i="8"/>
  <c r="S113" i="8"/>
  <c r="O113" i="8"/>
  <c r="F113" i="8"/>
  <c r="B113" i="8"/>
  <c r="C113" i="8"/>
  <c r="I389" i="8"/>
  <c r="G389" i="8"/>
  <c r="P389" i="8"/>
  <c r="AC389" i="8"/>
  <c r="Q389" i="8"/>
  <c r="R389" i="8"/>
  <c r="Y389" i="8"/>
  <c r="S389" i="8"/>
  <c r="T389" i="8"/>
  <c r="U389" i="8"/>
  <c r="AB389" i="8"/>
  <c r="X389" i="8"/>
  <c r="E389" i="8"/>
  <c r="Z389" i="8"/>
  <c r="W389" i="8"/>
  <c r="B389" i="8"/>
  <c r="N389" i="8"/>
  <c r="AA389" i="8"/>
  <c r="C389" i="8"/>
  <c r="V389" i="8"/>
  <c r="O389" i="8"/>
  <c r="F389" i="8"/>
  <c r="I181" i="8"/>
  <c r="G181" i="8"/>
  <c r="AA181" i="8"/>
  <c r="W181" i="8"/>
  <c r="T181" i="8"/>
  <c r="Q181" i="8"/>
  <c r="AB181" i="8"/>
  <c r="Y181" i="8"/>
  <c r="U181" i="8"/>
  <c r="P181" i="8"/>
  <c r="E181" i="8"/>
  <c r="AC181" i="8"/>
  <c r="X181" i="8"/>
  <c r="R181" i="8"/>
  <c r="N181" i="8"/>
  <c r="B181" i="8"/>
  <c r="Z181" i="8"/>
  <c r="V181" i="8"/>
  <c r="F181" i="8"/>
  <c r="S181" i="8"/>
  <c r="O181" i="8"/>
  <c r="C181" i="8"/>
  <c r="I394" i="8"/>
  <c r="G394" i="8"/>
  <c r="W394" i="8"/>
  <c r="AA394" i="8"/>
  <c r="X394" i="8"/>
  <c r="AB394" i="8"/>
  <c r="Q394" i="8"/>
  <c r="N394" i="8"/>
  <c r="Y394" i="8"/>
  <c r="V394" i="8"/>
  <c r="R394" i="8"/>
  <c r="U394" i="8"/>
  <c r="E394" i="8"/>
  <c r="Z394" i="8"/>
  <c r="AC394" i="8"/>
  <c r="O394" i="8"/>
  <c r="S394" i="8"/>
  <c r="P394" i="8"/>
  <c r="T394" i="8"/>
  <c r="B394" i="8"/>
  <c r="F394" i="8"/>
  <c r="C394" i="8"/>
  <c r="G540" i="8"/>
  <c r="I540" i="8"/>
  <c r="P540" i="8"/>
  <c r="L540" i="8"/>
  <c r="X540" i="8"/>
  <c r="T540" i="8"/>
  <c r="B540" i="8"/>
  <c r="F540" i="8"/>
  <c r="Q540" i="8"/>
  <c r="AB540" i="8"/>
  <c r="C540" i="8"/>
  <c r="Y540" i="8"/>
  <c r="M540" i="8"/>
  <c r="R540" i="8"/>
  <c r="U540" i="8"/>
  <c r="E540" i="8"/>
  <c r="Z540" i="8"/>
  <c r="AC540" i="8"/>
  <c r="O540" i="8"/>
  <c r="S540" i="8"/>
  <c r="N540" i="8"/>
  <c r="W540" i="8"/>
  <c r="AA540" i="8"/>
  <c r="V540" i="8"/>
  <c r="G232" i="8"/>
  <c r="I232" i="8"/>
  <c r="AC232" i="8"/>
  <c r="Y232" i="8"/>
  <c r="N232" i="8"/>
  <c r="R232" i="8"/>
  <c r="B232" i="8"/>
  <c r="V232" i="8"/>
  <c r="Z232" i="8"/>
  <c r="C232" i="8"/>
  <c r="O232" i="8"/>
  <c r="AA232" i="8"/>
  <c r="F232" i="8"/>
  <c r="E232" i="8"/>
  <c r="W232" i="8"/>
  <c r="S232" i="8"/>
  <c r="T232" i="8"/>
  <c r="P232" i="8"/>
  <c r="AB232" i="8"/>
  <c r="X232" i="8"/>
  <c r="U232" i="8"/>
  <c r="Q232" i="8"/>
  <c r="I71" i="8"/>
  <c r="G71" i="8"/>
  <c r="O71" i="8"/>
  <c r="Y71" i="8"/>
  <c r="P71" i="8"/>
  <c r="AA71" i="8"/>
  <c r="X71" i="8"/>
  <c r="AB71" i="8"/>
  <c r="Q71" i="8"/>
  <c r="R71" i="8"/>
  <c r="E71" i="8"/>
  <c r="S71" i="8"/>
  <c r="AC71" i="8"/>
  <c r="N71" i="8"/>
  <c r="T71" i="8"/>
  <c r="V71" i="8"/>
  <c r="U71" i="8"/>
  <c r="W71" i="8"/>
  <c r="Z71" i="8"/>
  <c r="C71" i="8"/>
  <c r="F71" i="8"/>
  <c r="B71" i="8"/>
  <c r="G368" i="8"/>
  <c r="I368" i="8"/>
  <c r="X368" i="8"/>
  <c r="AB368" i="8"/>
  <c r="Q368" i="8"/>
  <c r="U368" i="8"/>
  <c r="Y368" i="8"/>
  <c r="AC368" i="8"/>
  <c r="R368" i="8"/>
  <c r="N368" i="8"/>
  <c r="E368" i="8"/>
  <c r="Z368" i="8"/>
  <c r="V368" i="8"/>
  <c r="O368" i="8"/>
  <c r="S368" i="8"/>
  <c r="W368" i="8"/>
  <c r="AA368" i="8"/>
  <c r="P368" i="8"/>
  <c r="T368" i="8"/>
  <c r="B368" i="8"/>
  <c r="C368" i="8"/>
  <c r="F368" i="8"/>
  <c r="I542" i="8"/>
  <c r="G542" i="8"/>
  <c r="S542" i="8"/>
  <c r="N542" i="8"/>
  <c r="R542" i="8"/>
  <c r="AA542" i="8"/>
  <c r="V542" i="8"/>
  <c r="Z542" i="8"/>
  <c r="L542" i="8"/>
  <c r="O542" i="8"/>
  <c r="T542" i="8"/>
  <c r="W542" i="8"/>
  <c r="AB542" i="8"/>
  <c r="P542" i="8"/>
  <c r="M542" i="8"/>
  <c r="X542" i="8"/>
  <c r="U542" i="8"/>
  <c r="Q542" i="8"/>
  <c r="E542" i="8"/>
  <c r="AC542" i="8"/>
  <c r="Y542" i="8"/>
  <c r="B542" i="8"/>
  <c r="C542" i="8"/>
  <c r="F542" i="8"/>
  <c r="I512" i="8"/>
  <c r="G512" i="8"/>
  <c r="E512" i="8"/>
  <c r="X512" i="8"/>
  <c r="S512" i="8"/>
  <c r="B512" i="8"/>
  <c r="T512" i="8"/>
  <c r="W512" i="8"/>
  <c r="C512" i="8"/>
  <c r="AB512" i="8"/>
  <c r="Y512" i="8"/>
  <c r="U512" i="8"/>
  <c r="Z512" i="8"/>
  <c r="AC512" i="8"/>
  <c r="AA512" i="8"/>
  <c r="N512" i="8"/>
  <c r="O512" i="8"/>
  <c r="V512" i="8"/>
  <c r="Q512" i="8"/>
  <c r="P512" i="8"/>
  <c r="R512" i="8"/>
  <c r="F512" i="8"/>
  <c r="I170" i="8"/>
  <c r="G170" i="8"/>
  <c r="E170" i="8"/>
  <c r="V170" i="8"/>
  <c r="Y170" i="8"/>
  <c r="S170" i="8"/>
  <c r="O170" i="8"/>
  <c r="AA170" i="8"/>
  <c r="W170" i="8"/>
  <c r="T170" i="8"/>
  <c r="P170" i="8"/>
  <c r="AB170" i="8"/>
  <c r="X170" i="8"/>
  <c r="U170" i="8"/>
  <c r="R170" i="8"/>
  <c r="AC170" i="8"/>
  <c r="Z170" i="8"/>
  <c r="N170" i="8"/>
  <c r="Q170" i="8"/>
  <c r="B170" i="8"/>
  <c r="C170" i="8"/>
  <c r="F170" i="8"/>
  <c r="I280" i="8"/>
  <c r="G280" i="8"/>
  <c r="AB280" i="8"/>
  <c r="X280" i="8"/>
  <c r="U280" i="8"/>
  <c r="Q280" i="8"/>
  <c r="E280" i="8"/>
  <c r="AC280" i="8"/>
  <c r="Y280" i="8"/>
  <c r="R280" i="8"/>
  <c r="N280" i="8"/>
  <c r="F280" i="8"/>
  <c r="Z280" i="8"/>
  <c r="V280" i="8"/>
  <c r="C280" i="8"/>
  <c r="S280" i="8"/>
  <c r="O280" i="8"/>
  <c r="B280" i="8"/>
  <c r="AA280" i="8"/>
  <c r="W280" i="8"/>
  <c r="T280" i="8"/>
  <c r="P280" i="8"/>
  <c r="I331" i="8"/>
  <c r="G331" i="8"/>
  <c r="P331" i="8"/>
  <c r="T331" i="8"/>
  <c r="F331" i="8"/>
  <c r="X331" i="8"/>
  <c r="AB331" i="8"/>
  <c r="C331" i="8"/>
  <c r="Q331" i="8"/>
  <c r="U331" i="8"/>
  <c r="B331" i="8"/>
  <c r="Y331" i="8"/>
  <c r="AC331" i="8"/>
  <c r="R331" i="8"/>
  <c r="N331" i="8"/>
  <c r="E331" i="8"/>
  <c r="Z331" i="8"/>
  <c r="V331" i="8"/>
  <c r="O331" i="8"/>
  <c r="S331" i="8"/>
  <c r="W331" i="8"/>
  <c r="AA331" i="8"/>
  <c r="I337" i="8"/>
  <c r="G337" i="8"/>
  <c r="AA337" i="8"/>
  <c r="W337" i="8"/>
  <c r="E337" i="8"/>
  <c r="AB337" i="8"/>
  <c r="X337" i="8"/>
  <c r="Q337" i="8"/>
  <c r="U337" i="8"/>
  <c r="Y337" i="8"/>
  <c r="AC337" i="8"/>
  <c r="R337" i="8"/>
  <c r="N337" i="8"/>
  <c r="Z337" i="8"/>
  <c r="V337" i="8"/>
  <c r="S337" i="8"/>
  <c r="O337" i="8"/>
  <c r="T337" i="8"/>
  <c r="P337" i="8"/>
  <c r="F337" i="8"/>
  <c r="B337" i="8"/>
  <c r="C337" i="8"/>
  <c r="G269" i="8"/>
  <c r="I269" i="8"/>
  <c r="V269" i="8"/>
  <c r="Z269" i="8"/>
  <c r="O269" i="8"/>
  <c r="S269" i="8"/>
  <c r="W269" i="8"/>
  <c r="AA269" i="8"/>
  <c r="P269" i="8"/>
  <c r="T269" i="8"/>
  <c r="E269" i="8"/>
  <c r="X269" i="8"/>
  <c r="AB269" i="8"/>
  <c r="U269" i="8"/>
  <c r="Q269" i="8"/>
  <c r="AC269" i="8"/>
  <c r="Y269" i="8"/>
  <c r="N269" i="8"/>
  <c r="R269" i="8"/>
  <c r="F269" i="8"/>
  <c r="C269" i="8"/>
  <c r="B269" i="8"/>
  <c r="I150" i="8"/>
  <c r="G150" i="8"/>
  <c r="P150" i="8"/>
  <c r="T150" i="8"/>
  <c r="X150" i="8"/>
  <c r="AB150" i="8"/>
  <c r="Q150" i="8"/>
  <c r="U150" i="8"/>
  <c r="F150" i="8"/>
  <c r="Y150" i="8"/>
  <c r="AC150" i="8"/>
  <c r="C150" i="8"/>
  <c r="R150" i="8"/>
  <c r="N150" i="8"/>
  <c r="B150" i="8"/>
  <c r="Z150" i="8"/>
  <c r="V150" i="8"/>
  <c r="S150" i="8"/>
  <c r="O150" i="8"/>
  <c r="E150" i="8"/>
  <c r="AA150" i="8"/>
  <c r="W150" i="8"/>
  <c r="I284" i="8"/>
  <c r="G284" i="8"/>
  <c r="AA284" i="8"/>
  <c r="W284" i="8"/>
  <c r="B284" i="8"/>
  <c r="T284" i="8"/>
  <c r="P284" i="8"/>
  <c r="C284" i="8"/>
  <c r="E284" i="8"/>
  <c r="AB284" i="8"/>
  <c r="X284" i="8"/>
  <c r="Q284" i="8"/>
  <c r="U284" i="8"/>
  <c r="Y284" i="8"/>
  <c r="AC284" i="8"/>
  <c r="R284" i="8"/>
  <c r="N284" i="8"/>
  <c r="Z284" i="8"/>
  <c r="V284" i="8"/>
  <c r="S284" i="8"/>
  <c r="O284" i="8"/>
  <c r="F284" i="8"/>
  <c r="G255" i="8"/>
  <c r="I255" i="8"/>
  <c r="E255" i="8"/>
  <c r="Y255" i="8"/>
  <c r="AC255" i="8"/>
  <c r="V255" i="8"/>
  <c r="Z255" i="8"/>
  <c r="O255" i="8"/>
  <c r="S255" i="8"/>
  <c r="W255" i="8"/>
  <c r="AA255" i="8"/>
  <c r="P255" i="8"/>
  <c r="T255" i="8"/>
  <c r="X255" i="8"/>
  <c r="AB255" i="8"/>
  <c r="Q255" i="8"/>
  <c r="U255" i="8"/>
  <c r="N255" i="8"/>
  <c r="R255" i="8"/>
  <c r="F255" i="8"/>
  <c r="B255" i="8"/>
  <c r="C255" i="8"/>
  <c r="I59" i="8"/>
  <c r="G59" i="8"/>
  <c r="T59" i="8"/>
  <c r="O59" i="8"/>
  <c r="B59" i="8"/>
  <c r="E59" i="8"/>
  <c r="AB59" i="8"/>
  <c r="W59" i="8"/>
  <c r="C59" i="8"/>
  <c r="Q59" i="8"/>
  <c r="U59" i="8"/>
  <c r="F59" i="8"/>
  <c r="Y59" i="8"/>
  <c r="AC59" i="8"/>
  <c r="R59" i="8"/>
  <c r="N59" i="8"/>
  <c r="Z59" i="8"/>
  <c r="V59" i="8"/>
  <c r="S59" i="8"/>
  <c r="P59" i="8"/>
  <c r="AA59" i="8"/>
  <c r="X59" i="8"/>
  <c r="I239" i="8"/>
  <c r="G239" i="8"/>
  <c r="V239" i="8"/>
  <c r="Z239" i="8"/>
  <c r="C239" i="8"/>
  <c r="O239" i="8"/>
  <c r="AA239" i="8"/>
  <c r="B239" i="8"/>
  <c r="E239" i="8"/>
  <c r="W239" i="8"/>
  <c r="S239" i="8"/>
  <c r="T239" i="8"/>
  <c r="P239" i="8"/>
  <c r="AB239" i="8"/>
  <c r="X239" i="8"/>
  <c r="U239" i="8"/>
  <c r="Q239" i="8"/>
  <c r="AC239" i="8"/>
  <c r="Y239" i="8"/>
  <c r="N239" i="8"/>
  <c r="R239" i="8"/>
  <c r="F239" i="8"/>
  <c r="I514" i="8"/>
  <c r="G514" i="8"/>
  <c r="Z514" i="8"/>
  <c r="S514" i="8"/>
  <c r="T514" i="8"/>
  <c r="U514" i="8"/>
  <c r="AB514" i="8"/>
  <c r="V514" i="8"/>
  <c r="N514" i="8"/>
  <c r="W514" i="8"/>
  <c r="E514" i="8"/>
  <c r="AA514" i="8"/>
  <c r="Y514" i="8"/>
  <c r="P514" i="8"/>
  <c r="O514" i="8"/>
  <c r="X514" i="8"/>
  <c r="AC514" i="8"/>
  <c r="R514" i="8"/>
  <c r="Q514" i="8"/>
  <c r="B514" i="8"/>
  <c r="F514" i="8"/>
  <c r="C514" i="8"/>
  <c r="G266" i="8"/>
  <c r="I266" i="8"/>
  <c r="E266" i="8"/>
  <c r="V266" i="8"/>
  <c r="Z266" i="8"/>
  <c r="S266" i="8"/>
  <c r="O266" i="8"/>
  <c r="AA266" i="8"/>
  <c r="W266" i="8"/>
  <c r="T266" i="8"/>
  <c r="P266" i="8"/>
  <c r="AB266" i="8"/>
  <c r="X266" i="8"/>
  <c r="U266" i="8"/>
  <c r="Q266" i="8"/>
  <c r="AC266" i="8"/>
  <c r="Y266" i="8"/>
  <c r="N266" i="8"/>
  <c r="R266" i="8"/>
  <c r="F266" i="8"/>
  <c r="B266" i="8"/>
  <c r="C266" i="8"/>
  <c r="I308" i="8"/>
  <c r="G308" i="8"/>
  <c r="AB308" i="8"/>
  <c r="X308" i="8"/>
  <c r="AC308" i="8"/>
  <c r="Y308" i="8"/>
  <c r="N308" i="8"/>
  <c r="S308" i="8"/>
  <c r="V308" i="8"/>
  <c r="AA308" i="8"/>
  <c r="O308" i="8"/>
  <c r="R308" i="8"/>
  <c r="E308" i="8"/>
  <c r="W308" i="8"/>
  <c r="Z308" i="8"/>
  <c r="T308" i="8"/>
  <c r="P308" i="8"/>
  <c r="U308" i="8"/>
  <c r="Q308" i="8"/>
  <c r="F308" i="8"/>
  <c r="B308" i="8"/>
  <c r="C308" i="8"/>
  <c r="I486" i="8"/>
  <c r="G486" i="8"/>
  <c r="AA486" i="8"/>
  <c r="AB486" i="8"/>
  <c r="X486" i="8"/>
  <c r="U486" i="8"/>
  <c r="R486" i="8"/>
  <c r="N486" i="8"/>
  <c r="Q486" i="8"/>
  <c r="E486" i="8"/>
  <c r="V486" i="8"/>
  <c r="Z486" i="8"/>
  <c r="Y486" i="8"/>
  <c r="F486" i="8"/>
  <c r="S486" i="8"/>
  <c r="C486" i="8"/>
  <c r="T486" i="8"/>
  <c r="B486" i="8"/>
  <c r="AC486" i="8"/>
  <c r="O486" i="8"/>
  <c r="W486" i="8"/>
  <c r="P486" i="8"/>
  <c r="I104" i="8"/>
  <c r="G104" i="8"/>
  <c r="P104" i="8"/>
  <c r="T104" i="8"/>
  <c r="Q104" i="8"/>
  <c r="U104" i="8"/>
  <c r="Y104" i="8"/>
  <c r="AC104" i="8"/>
  <c r="R104" i="8"/>
  <c r="O104" i="8"/>
  <c r="Z104" i="8"/>
  <c r="W104" i="8"/>
  <c r="S104" i="8"/>
  <c r="N104" i="8"/>
  <c r="E104" i="8"/>
  <c r="AA104" i="8"/>
  <c r="V104" i="8"/>
  <c r="X104" i="8"/>
  <c r="AB104" i="8"/>
  <c r="F104" i="8"/>
  <c r="B104" i="8"/>
  <c r="C104" i="8"/>
  <c r="I132" i="8"/>
  <c r="G132" i="8"/>
  <c r="Y132" i="8"/>
  <c r="U132" i="8"/>
  <c r="AA132" i="8"/>
  <c r="V132" i="8"/>
  <c r="E132" i="8"/>
  <c r="N132" i="8"/>
  <c r="Z132" i="8"/>
  <c r="O132" i="8"/>
  <c r="AB132" i="8"/>
  <c r="B132" i="8"/>
  <c r="W132" i="8"/>
  <c r="R132" i="8"/>
  <c r="F132" i="8"/>
  <c r="P132" i="8"/>
  <c r="AC132" i="8"/>
  <c r="C132" i="8"/>
  <c r="X132" i="8"/>
  <c r="S132" i="8"/>
  <c r="Q132" i="8"/>
  <c r="T132" i="8"/>
  <c r="I503" i="8"/>
  <c r="G503" i="8"/>
  <c r="AA503" i="8"/>
  <c r="U503" i="8"/>
  <c r="E503" i="8"/>
  <c r="AB503" i="8"/>
  <c r="AC503" i="8"/>
  <c r="Q503" i="8"/>
  <c r="N503" i="8"/>
  <c r="Y503" i="8"/>
  <c r="V503" i="8"/>
  <c r="R503" i="8"/>
  <c r="P503" i="8"/>
  <c r="Z503" i="8"/>
  <c r="X503" i="8"/>
  <c r="S503" i="8"/>
  <c r="O503" i="8"/>
  <c r="T503" i="8"/>
  <c r="W503" i="8"/>
  <c r="F503" i="8"/>
  <c r="C503" i="8"/>
  <c r="B503" i="8"/>
  <c r="I428" i="8"/>
  <c r="G428" i="8"/>
  <c r="E428" i="8"/>
  <c r="Z428" i="8"/>
  <c r="AC428" i="8"/>
  <c r="F428" i="8"/>
  <c r="O428" i="8"/>
  <c r="S428" i="8"/>
  <c r="C428" i="8"/>
  <c r="W428" i="8"/>
  <c r="AA428" i="8"/>
  <c r="P428" i="8"/>
  <c r="T428" i="8"/>
  <c r="X428" i="8"/>
  <c r="AB428" i="8"/>
  <c r="Q428" i="8"/>
  <c r="N428" i="8"/>
  <c r="Y428" i="8"/>
  <c r="V428" i="8"/>
  <c r="R428" i="8"/>
  <c r="U428" i="8"/>
  <c r="B428" i="8"/>
  <c r="G371" i="8"/>
  <c r="I371" i="8"/>
  <c r="E371" i="8"/>
  <c r="AA371" i="8"/>
  <c r="W371" i="8"/>
  <c r="F371" i="8"/>
  <c r="P371" i="8"/>
  <c r="T371" i="8"/>
  <c r="B371" i="8"/>
  <c r="X371" i="8"/>
  <c r="AB371" i="8"/>
  <c r="C371" i="8"/>
  <c r="Q371" i="8"/>
  <c r="U371" i="8"/>
  <c r="Y371" i="8"/>
  <c r="AC371" i="8"/>
  <c r="R371" i="8"/>
  <c r="N371" i="8"/>
  <c r="Z371" i="8"/>
  <c r="V371" i="8"/>
  <c r="S371" i="8"/>
  <c r="O371" i="8"/>
  <c r="I468" i="8"/>
  <c r="G468" i="8"/>
  <c r="E468" i="8"/>
  <c r="Y468" i="8"/>
  <c r="AB468" i="8"/>
  <c r="V468" i="8"/>
  <c r="Z468" i="8"/>
  <c r="O468" i="8"/>
  <c r="S468" i="8"/>
  <c r="W468" i="8"/>
  <c r="AA468" i="8"/>
  <c r="P468" i="8"/>
  <c r="U468" i="8"/>
  <c r="X468" i="8"/>
  <c r="AC468" i="8"/>
  <c r="Q468" i="8"/>
  <c r="T468" i="8"/>
  <c r="N468" i="8"/>
  <c r="C468" i="8"/>
  <c r="R468" i="8"/>
  <c r="F468" i="8"/>
  <c r="B468" i="8"/>
  <c r="G453" i="8"/>
  <c r="I453" i="8"/>
  <c r="R453" i="8"/>
  <c r="N453" i="8"/>
  <c r="AA453" i="8"/>
  <c r="X453" i="8"/>
  <c r="S453" i="8"/>
  <c r="Q453" i="8"/>
  <c r="AB453" i="8"/>
  <c r="Z453" i="8"/>
  <c r="B453" i="8"/>
  <c r="T453" i="8"/>
  <c r="P453" i="8"/>
  <c r="C453" i="8"/>
  <c r="E453" i="8"/>
  <c r="AC453" i="8"/>
  <c r="Y453" i="8"/>
  <c r="F453" i="8"/>
  <c r="O453" i="8"/>
  <c r="U453" i="8"/>
  <c r="W453" i="8"/>
  <c r="V453" i="8"/>
  <c r="I19" i="8"/>
  <c r="G19" i="8"/>
  <c r="U19" i="8"/>
  <c r="Q19" i="8"/>
  <c r="AC19" i="8"/>
  <c r="Y19" i="8"/>
  <c r="N19" i="8"/>
  <c r="R19" i="8"/>
  <c r="V19" i="8"/>
  <c r="Z19" i="8"/>
  <c r="O19" i="8"/>
  <c r="S19" i="8"/>
  <c r="E19" i="8"/>
  <c r="W19" i="8"/>
  <c r="AA19" i="8"/>
  <c r="T19" i="8"/>
  <c r="P19" i="8"/>
  <c r="AB19" i="8"/>
  <c r="X19" i="8"/>
  <c r="B19" i="8"/>
  <c r="C19" i="8"/>
  <c r="F19" i="8"/>
  <c r="I538" i="8"/>
  <c r="G538" i="8"/>
  <c r="T538" i="8"/>
  <c r="W538" i="8"/>
  <c r="AB538" i="8"/>
  <c r="P538" i="8"/>
  <c r="M538" i="8"/>
  <c r="X538" i="8"/>
  <c r="U538" i="8"/>
  <c r="Q538" i="8"/>
  <c r="E538" i="8"/>
  <c r="AC538" i="8"/>
  <c r="Y538" i="8"/>
  <c r="S538" i="8"/>
  <c r="N538" i="8"/>
  <c r="Z538" i="8"/>
  <c r="AA538" i="8"/>
  <c r="V538" i="8"/>
  <c r="R538" i="8"/>
  <c r="L538" i="8"/>
  <c r="O538" i="8"/>
  <c r="B538" i="8"/>
  <c r="C538" i="8"/>
  <c r="F538" i="8"/>
  <c r="G20" i="8"/>
  <c r="I20" i="8"/>
  <c r="R20" i="8"/>
  <c r="N20" i="8"/>
  <c r="Z20" i="8"/>
  <c r="V20" i="8"/>
  <c r="S20" i="8"/>
  <c r="O20" i="8"/>
  <c r="AA20" i="8"/>
  <c r="W20" i="8"/>
  <c r="T20" i="8"/>
  <c r="P20" i="8"/>
  <c r="AB20" i="8"/>
  <c r="X20" i="8"/>
  <c r="U20" i="8"/>
  <c r="Q20" i="8"/>
  <c r="E20" i="8"/>
  <c r="AC20" i="8"/>
  <c r="Y20" i="8"/>
  <c r="B20" i="8"/>
  <c r="F20" i="8"/>
  <c r="C20" i="8"/>
  <c r="I180" i="8"/>
  <c r="G180" i="8"/>
  <c r="N180" i="8"/>
  <c r="S180" i="8"/>
  <c r="V180" i="8"/>
  <c r="AA180" i="8"/>
  <c r="O180" i="8"/>
  <c r="R180" i="8"/>
  <c r="F180" i="8"/>
  <c r="E180" i="8"/>
  <c r="W180" i="8"/>
  <c r="Z180" i="8"/>
  <c r="B180" i="8"/>
  <c r="T180" i="8"/>
  <c r="P180" i="8"/>
  <c r="C180" i="8"/>
  <c r="AB180" i="8"/>
  <c r="X180" i="8"/>
  <c r="U180" i="8"/>
  <c r="Q180" i="8"/>
  <c r="AC180" i="8"/>
  <c r="Y180" i="8"/>
  <c r="I398" i="8"/>
  <c r="G398" i="8"/>
  <c r="W398" i="8"/>
  <c r="AA398" i="8"/>
  <c r="P398" i="8"/>
  <c r="T398" i="8"/>
  <c r="B398" i="8"/>
  <c r="X398" i="8"/>
  <c r="AB398" i="8"/>
  <c r="C398" i="8"/>
  <c r="Q398" i="8"/>
  <c r="N398" i="8"/>
  <c r="F398" i="8"/>
  <c r="Y398" i="8"/>
  <c r="V398" i="8"/>
  <c r="R398" i="8"/>
  <c r="U398" i="8"/>
  <c r="E398" i="8"/>
  <c r="Z398" i="8"/>
  <c r="AC398" i="8"/>
  <c r="O398" i="8"/>
  <c r="S398" i="8"/>
  <c r="I259" i="8"/>
  <c r="G259" i="8"/>
  <c r="V259" i="8"/>
  <c r="Z259" i="8"/>
  <c r="O259" i="8"/>
  <c r="S259" i="8"/>
  <c r="E259" i="8"/>
  <c r="W259" i="8"/>
  <c r="AA259" i="8"/>
  <c r="T259" i="8"/>
  <c r="P259" i="8"/>
  <c r="AB259" i="8"/>
  <c r="X259" i="8"/>
  <c r="U259" i="8"/>
  <c r="Q259" i="8"/>
  <c r="AC259" i="8"/>
  <c r="Y259" i="8"/>
  <c r="N259" i="8"/>
  <c r="R259" i="8"/>
  <c r="B259" i="8"/>
  <c r="F259" i="8"/>
  <c r="C259" i="8"/>
  <c r="I68" i="8"/>
  <c r="G68" i="8"/>
  <c r="U68" i="8"/>
  <c r="S68" i="8"/>
  <c r="AC68" i="8"/>
  <c r="AA68" i="8"/>
  <c r="N68" i="8"/>
  <c r="Q68" i="8"/>
  <c r="V68" i="8"/>
  <c r="R68" i="8"/>
  <c r="O68" i="8"/>
  <c r="Y68" i="8"/>
  <c r="B68" i="8"/>
  <c r="E68" i="8"/>
  <c r="W68" i="8"/>
  <c r="Z68" i="8"/>
  <c r="F68" i="8"/>
  <c r="T68" i="8"/>
  <c r="P68" i="8"/>
  <c r="C68" i="8"/>
  <c r="AB68" i="8"/>
  <c r="X68" i="8"/>
  <c r="I551" i="8"/>
  <c r="G551" i="8"/>
  <c r="V551" i="8"/>
  <c r="Z551" i="8"/>
  <c r="O551" i="8"/>
  <c r="S551" i="8"/>
  <c r="W551" i="8"/>
  <c r="AA551" i="8"/>
  <c r="E551" i="8"/>
  <c r="P551" i="8"/>
  <c r="L551" i="8"/>
  <c r="F551" i="8"/>
  <c r="M551" i="8"/>
  <c r="K551" i="8" s="1"/>
  <c r="X551" i="8"/>
  <c r="T551" i="8"/>
  <c r="C551" i="8"/>
  <c r="U551" i="8"/>
  <c r="Q551" i="8"/>
  <c r="AB551" i="8"/>
  <c r="B551" i="8"/>
  <c r="AC551" i="8"/>
  <c r="Y551" i="8"/>
  <c r="N551" i="8"/>
  <c r="R551" i="8"/>
  <c r="I242" i="8"/>
  <c r="G242" i="8"/>
  <c r="AB242" i="8"/>
  <c r="X242" i="8"/>
  <c r="AC242" i="8"/>
  <c r="Y242" i="8"/>
  <c r="N242" i="8"/>
  <c r="R242" i="8"/>
  <c r="V242" i="8"/>
  <c r="Z242" i="8"/>
  <c r="O242" i="8"/>
  <c r="S242" i="8"/>
  <c r="E242" i="8"/>
  <c r="W242" i="8"/>
  <c r="AA242" i="8"/>
  <c r="T242" i="8"/>
  <c r="P242" i="8"/>
  <c r="Q242" i="8"/>
  <c r="U242" i="8"/>
  <c r="C242" i="8"/>
  <c r="F242" i="8"/>
  <c r="B242" i="8"/>
  <c r="G350" i="8"/>
  <c r="I350" i="8"/>
  <c r="AB350" i="8"/>
  <c r="X350" i="8"/>
  <c r="U350" i="8"/>
  <c r="Q350" i="8"/>
  <c r="AC350" i="8"/>
  <c r="Y350" i="8"/>
  <c r="N350" i="8"/>
  <c r="R350" i="8"/>
  <c r="E350" i="8"/>
  <c r="V350" i="8"/>
  <c r="Z350" i="8"/>
  <c r="C350" i="8"/>
  <c r="S350" i="8"/>
  <c r="O350" i="8"/>
  <c r="B350" i="8"/>
  <c r="AA350" i="8"/>
  <c r="W350" i="8"/>
  <c r="F350" i="8"/>
  <c r="T350" i="8"/>
  <c r="P350" i="8"/>
  <c r="I500" i="8"/>
  <c r="G500" i="8"/>
  <c r="AA500" i="8"/>
  <c r="X500" i="8"/>
  <c r="E500" i="8"/>
  <c r="AB500" i="8"/>
  <c r="W500" i="8"/>
  <c r="Q500" i="8"/>
  <c r="U500" i="8"/>
  <c r="Y500" i="8"/>
  <c r="AC500" i="8"/>
  <c r="R500" i="8"/>
  <c r="N500" i="8"/>
  <c r="Z500" i="8"/>
  <c r="V500" i="8"/>
  <c r="S500" i="8"/>
  <c r="P500" i="8"/>
  <c r="T500" i="8"/>
  <c r="B500" i="8"/>
  <c r="O500" i="8"/>
  <c r="C500" i="8"/>
  <c r="F500" i="8"/>
  <c r="I162" i="8"/>
  <c r="G162" i="8"/>
  <c r="AC162" i="8"/>
  <c r="O162" i="8"/>
  <c r="P162" i="8"/>
  <c r="S162" i="8"/>
  <c r="E162" i="8"/>
  <c r="X162" i="8"/>
  <c r="Q162" i="8"/>
  <c r="R162" i="8"/>
  <c r="V162" i="8"/>
  <c r="B162" i="8"/>
  <c r="Z162" i="8"/>
  <c r="W162" i="8"/>
  <c r="C162" i="8"/>
  <c r="T162" i="8"/>
  <c r="Y162" i="8"/>
  <c r="F162" i="8"/>
  <c r="AB162" i="8"/>
  <c r="AA162" i="8"/>
  <c r="U162" i="8"/>
  <c r="N162" i="8"/>
  <c r="I268" i="8"/>
  <c r="G268" i="8"/>
  <c r="O268" i="8"/>
  <c r="S268" i="8"/>
  <c r="W268" i="8"/>
  <c r="AA268" i="8"/>
  <c r="B268" i="8"/>
  <c r="P268" i="8"/>
  <c r="T268" i="8"/>
  <c r="C268" i="8"/>
  <c r="X268" i="8"/>
  <c r="AB268" i="8"/>
  <c r="F268" i="8"/>
  <c r="Q268" i="8"/>
  <c r="U268" i="8"/>
  <c r="Y268" i="8"/>
  <c r="AC268" i="8"/>
  <c r="R268" i="8"/>
  <c r="N268" i="8"/>
  <c r="E268" i="8"/>
  <c r="Z268" i="8"/>
  <c r="V268" i="8"/>
  <c r="I90" i="8"/>
  <c r="G90" i="8"/>
  <c r="Y90" i="8"/>
  <c r="AC90" i="8"/>
  <c r="Z90" i="8"/>
  <c r="V90" i="8"/>
  <c r="S90" i="8"/>
  <c r="O90" i="8"/>
  <c r="AA90" i="8"/>
  <c r="W90" i="8"/>
  <c r="T90" i="8"/>
  <c r="P90" i="8"/>
  <c r="E90" i="8"/>
  <c r="AB90" i="8"/>
  <c r="X90" i="8"/>
  <c r="Q90" i="8"/>
  <c r="U90" i="8"/>
  <c r="R90" i="8"/>
  <c r="N90" i="8"/>
  <c r="C90" i="8"/>
  <c r="B90" i="8"/>
  <c r="F90" i="8"/>
  <c r="I96" i="8"/>
  <c r="G96" i="8"/>
  <c r="AA96" i="8"/>
  <c r="W96" i="8"/>
  <c r="C96" i="8"/>
  <c r="T96" i="8"/>
  <c r="P96" i="8"/>
  <c r="B96" i="8"/>
  <c r="AB96" i="8"/>
  <c r="X96" i="8"/>
  <c r="U96" i="8"/>
  <c r="Q96" i="8"/>
  <c r="AC96" i="8"/>
  <c r="Y96" i="8"/>
  <c r="N96" i="8"/>
  <c r="R96" i="8"/>
  <c r="E96" i="8"/>
  <c r="V96" i="8"/>
  <c r="Z96" i="8"/>
  <c r="S96" i="8"/>
  <c r="O96" i="8"/>
  <c r="F96" i="8"/>
  <c r="I271" i="8"/>
  <c r="G271" i="8"/>
  <c r="E271" i="8"/>
  <c r="AA271" i="8"/>
  <c r="O271" i="8"/>
  <c r="P271" i="8"/>
  <c r="T271" i="8"/>
  <c r="X271" i="8"/>
  <c r="AB271" i="8"/>
  <c r="Q271" i="8"/>
  <c r="U271" i="8"/>
  <c r="Y271" i="8"/>
  <c r="AC271" i="8"/>
  <c r="F271" i="8"/>
  <c r="R271" i="8"/>
  <c r="N271" i="8"/>
  <c r="C271" i="8"/>
  <c r="Z271" i="8"/>
  <c r="V271" i="8"/>
  <c r="B271" i="8"/>
  <c r="S271" i="8"/>
  <c r="W271" i="8"/>
  <c r="I559" i="8"/>
  <c r="G559" i="8"/>
  <c r="E559" i="8"/>
  <c r="M559" i="8"/>
  <c r="X559" i="8"/>
  <c r="R559" i="8"/>
  <c r="U559" i="8"/>
  <c r="Y559" i="8"/>
  <c r="Z559" i="8"/>
  <c r="AC559" i="8"/>
  <c r="Q559" i="8"/>
  <c r="S559" i="8"/>
  <c r="N559" i="8"/>
  <c r="AA559" i="8"/>
  <c r="V559" i="8"/>
  <c r="L559" i="8"/>
  <c r="O559" i="8"/>
  <c r="T559" i="8"/>
  <c r="W559" i="8"/>
  <c r="AB559" i="8"/>
  <c r="P559" i="8"/>
  <c r="F559" i="8"/>
  <c r="C559" i="8"/>
  <c r="B559" i="8"/>
  <c r="I441" i="8"/>
  <c r="G441" i="8"/>
  <c r="E441" i="8"/>
  <c r="AA441" i="8"/>
  <c r="AB441" i="8"/>
  <c r="X441" i="8"/>
  <c r="AC441" i="8"/>
  <c r="Q441" i="8"/>
  <c r="O441" i="8"/>
  <c r="Y441" i="8"/>
  <c r="W441" i="8"/>
  <c r="R441" i="8"/>
  <c r="N441" i="8"/>
  <c r="Z441" i="8"/>
  <c r="T441" i="8"/>
  <c r="S441" i="8"/>
  <c r="V441" i="8"/>
  <c r="P441" i="8"/>
  <c r="U441" i="8"/>
  <c r="B441" i="8"/>
  <c r="F441" i="8"/>
  <c r="C441" i="8"/>
  <c r="I18" i="8"/>
  <c r="G18" i="8"/>
  <c r="W18" i="8"/>
  <c r="AA18" i="8"/>
  <c r="P18" i="8"/>
  <c r="T18" i="8"/>
  <c r="F18" i="8"/>
  <c r="X18" i="8"/>
  <c r="AB18" i="8"/>
  <c r="B18" i="8"/>
  <c r="Q18" i="8"/>
  <c r="AC18" i="8"/>
  <c r="C18" i="8"/>
  <c r="E18" i="8"/>
  <c r="Y18" i="8"/>
  <c r="U18" i="8"/>
  <c r="N18" i="8"/>
  <c r="R18" i="8"/>
  <c r="V18" i="8"/>
  <c r="Z18" i="8"/>
  <c r="O18" i="8"/>
  <c r="S18" i="8"/>
  <c r="G228" i="8"/>
  <c r="I228" i="8"/>
  <c r="AA228" i="8"/>
  <c r="Q228" i="8"/>
  <c r="F228" i="8"/>
  <c r="T228" i="8"/>
  <c r="R228" i="8"/>
  <c r="AB228" i="8"/>
  <c r="V228" i="8"/>
  <c r="U228" i="8"/>
  <c r="W228" i="8"/>
  <c r="AC228" i="8"/>
  <c r="X228" i="8"/>
  <c r="O228" i="8"/>
  <c r="N228" i="8"/>
  <c r="E228" i="8"/>
  <c r="Z228" i="8"/>
  <c r="Y228" i="8"/>
  <c r="C228" i="8"/>
  <c r="S228" i="8"/>
  <c r="P228" i="8"/>
  <c r="B228" i="8"/>
  <c r="I175" i="8"/>
  <c r="G175" i="8"/>
  <c r="Q175" i="8"/>
  <c r="U175" i="8"/>
  <c r="R175" i="8"/>
  <c r="O175" i="8"/>
  <c r="Z175" i="8"/>
  <c r="W175" i="8"/>
  <c r="S175" i="8"/>
  <c r="N175" i="8"/>
  <c r="E175" i="8"/>
  <c r="AA175" i="8"/>
  <c r="V175" i="8"/>
  <c r="P175" i="8"/>
  <c r="T175" i="8"/>
  <c r="X175" i="8"/>
  <c r="AB175" i="8"/>
  <c r="AC175" i="8"/>
  <c r="Y175" i="8"/>
  <c r="B175" i="8"/>
  <c r="C175" i="8"/>
  <c r="F175" i="8"/>
  <c r="I397" i="8"/>
  <c r="G397" i="8"/>
  <c r="Q397" i="8"/>
  <c r="U397" i="8"/>
  <c r="Y397" i="8"/>
  <c r="AC397" i="8"/>
  <c r="B397" i="8"/>
  <c r="R397" i="8"/>
  <c r="N397" i="8"/>
  <c r="F397" i="8"/>
  <c r="Z397" i="8"/>
  <c r="V397" i="8"/>
  <c r="C397" i="8"/>
  <c r="S397" i="8"/>
  <c r="P397" i="8"/>
  <c r="AA397" i="8"/>
  <c r="X397" i="8"/>
  <c r="T397" i="8"/>
  <c r="O397" i="8"/>
  <c r="E397" i="8"/>
  <c r="AB397" i="8"/>
  <c r="W397" i="8"/>
  <c r="I282" i="8"/>
  <c r="G282" i="8"/>
  <c r="O282" i="8"/>
  <c r="S282" i="8"/>
  <c r="C282" i="8"/>
  <c r="W282" i="8"/>
  <c r="AA282" i="8"/>
  <c r="P282" i="8"/>
  <c r="T282" i="8"/>
  <c r="E282" i="8"/>
  <c r="X282" i="8"/>
  <c r="AB282" i="8"/>
  <c r="U282" i="8"/>
  <c r="Q282" i="8"/>
  <c r="AC282" i="8"/>
  <c r="Y282" i="8"/>
  <c r="N282" i="8"/>
  <c r="R282" i="8"/>
  <c r="B282" i="8"/>
  <c r="V282" i="8"/>
  <c r="Z282" i="8"/>
  <c r="F282" i="8"/>
  <c r="G144" i="8"/>
  <c r="I144" i="8"/>
  <c r="V144" i="8"/>
  <c r="Z144" i="8"/>
  <c r="W144" i="8"/>
  <c r="AA144" i="8"/>
  <c r="P144" i="8"/>
  <c r="AB144" i="8"/>
  <c r="E144" i="8"/>
  <c r="X144" i="8"/>
  <c r="T144" i="8"/>
  <c r="U144" i="8"/>
  <c r="Q144" i="8"/>
  <c r="AC144" i="8"/>
  <c r="Y144" i="8"/>
  <c r="N144" i="8"/>
  <c r="R144" i="8"/>
  <c r="S144" i="8"/>
  <c r="O144" i="8"/>
  <c r="C144" i="8"/>
  <c r="F144" i="8"/>
  <c r="B144" i="8"/>
  <c r="I235" i="8"/>
  <c r="G235" i="8"/>
  <c r="N235" i="8"/>
  <c r="R235" i="8"/>
  <c r="V235" i="8"/>
  <c r="Z235" i="8"/>
  <c r="O235" i="8"/>
  <c r="S235" i="8"/>
  <c r="W235" i="8"/>
  <c r="AA235" i="8"/>
  <c r="P235" i="8"/>
  <c r="T235" i="8"/>
  <c r="B235" i="8"/>
  <c r="E235" i="8"/>
  <c r="X235" i="8"/>
  <c r="AB235" i="8"/>
  <c r="F235" i="8"/>
  <c r="U235" i="8"/>
  <c r="Q235" i="8"/>
  <c r="C235" i="8"/>
  <c r="AC235" i="8"/>
  <c r="Y235" i="8"/>
  <c r="I72" i="8"/>
  <c r="G72" i="8"/>
  <c r="AC72" i="8"/>
  <c r="V72" i="8"/>
  <c r="B72" i="8"/>
  <c r="N72" i="8"/>
  <c r="W72" i="8"/>
  <c r="C72" i="8"/>
  <c r="E72" i="8"/>
  <c r="Y72" i="8"/>
  <c r="X72" i="8"/>
  <c r="S72" i="8"/>
  <c r="O72" i="8"/>
  <c r="AA72" i="8"/>
  <c r="Z72" i="8"/>
  <c r="T72" i="8"/>
  <c r="P72" i="8"/>
  <c r="AB72" i="8"/>
  <c r="Q72" i="8"/>
  <c r="U72" i="8"/>
  <c r="R72" i="8"/>
  <c r="F72" i="8"/>
  <c r="I112" i="8"/>
  <c r="G112" i="8"/>
  <c r="P112" i="8"/>
  <c r="S112" i="8"/>
  <c r="U112" i="8"/>
  <c r="Q112" i="8"/>
  <c r="AC112" i="8"/>
  <c r="Y112" i="8"/>
  <c r="N112" i="8"/>
  <c r="R112" i="8"/>
  <c r="V112" i="8"/>
  <c r="Z112" i="8"/>
  <c r="O112" i="8"/>
  <c r="T112" i="8"/>
  <c r="W112" i="8"/>
  <c r="AB112" i="8"/>
  <c r="E112" i="8"/>
  <c r="X112" i="8"/>
  <c r="AA112" i="8"/>
  <c r="C112" i="8"/>
  <c r="F112" i="8"/>
  <c r="B112" i="8"/>
  <c r="I102" i="8"/>
  <c r="G102" i="8"/>
  <c r="Q102" i="8"/>
  <c r="AB102" i="8"/>
  <c r="F102" i="8"/>
  <c r="Y102" i="8"/>
  <c r="S102" i="8"/>
  <c r="T102" i="8"/>
  <c r="R102" i="8"/>
  <c r="E102" i="8"/>
  <c r="U102" i="8"/>
  <c r="AC102" i="8"/>
  <c r="N102" i="8"/>
  <c r="W102" i="8"/>
  <c r="V102" i="8"/>
  <c r="Z102" i="8"/>
  <c r="P102" i="8"/>
  <c r="AA102" i="8"/>
  <c r="B102" i="8"/>
  <c r="X102" i="8"/>
  <c r="O102" i="8"/>
  <c r="C102" i="8"/>
  <c r="I172" i="8"/>
  <c r="G172" i="8"/>
  <c r="P172" i="8"/>
  <c r="T172" i="8"/>
  <c r="X172" i="8"/>
  <c r="AB172" i="8"/>
  <c r="Q172" i="8"/>
  <c r="N172" i="8"/>
  <c r="Y172" i="8"/>
  <c r="V172" i="8"/>
  <c r="C172" i="8"/>
  <c r="R172" i="8"/>
  <c r="AC172" i="8"/>
  <c r="F172" i="8"/>
  <c r="E172" i="8"/>
  <c r="Z172" i="8"/>
  <c r="U172" i="8"/>
  <c r="B172" i="8"/>
  <c r="O172" i="8"/>
  <c r="S172" i="8"/>
  <c r="W172" i="8"/>
  <c r="AA172" i="8"/>
  <c r="I347" i="8"/>
  <c r="G347" i="8"/>
  <c r="T347" i="8"/>
  <c r="P347" i="8"/>
  <c r="C347" i="8"/>
  <c r="E347" i="8"/>
  <c r="AB347" i="8"/>
  <c r="X347" i="8"/>
  <c r="B347" i="8"/>
  <c r="Q347" i="8"/>
  <c r="U347" i="8"/>
  <c r="Y347" i="8"/>
  <c r="AC347" i="8"/>
  <c r="R347" i="8"/>
  <c r="N347" i="8"/>
  <c r="Z347" i="8"/>
  <c r="V347" i="8"/>
  <c r="S347" i="8"/>
  <c r="O347" i="8"/>
  <c r="AA347" i="8"/>
  <c r="W347" i="8"/>
  <c r="F347" i="8"/>
  <c r="I452" i="8"/>
  <c r="G452" i="8"/>
  <c r="Q452" i="8"/>
  <c r="AC452" i="8"/>
  <c r="S452" i="8"/>
  <c r="T452" i="8"/>
  <c r="AA452" i="8"/>
  <c r="U452" i="8"/>
  <c r="Z452" i="8"/>
  <c r="X452" i="8"/>
  <c r="E452" i="8"/>
  <c r="N452" i="8"/>
  <c r="V452" i="8"/>
  <c r="O452" i="8"/>
  <c r="AB452" i="8"/>
  <c r="W452" i="8"/>
  <c r="P452" i="8"/>
  <c r="Y452" i="8"/>
  <c r="R452" i="8"/>
  <c r="B452" i="8"/>
  <c r="F452" i="8"/>
  <c r="C452" i="8"/>
  <c r="I360" i="8"/>
  <c r="G360" i="8"/>
  <c r="AB360" i="8"/>
  <c r="X360" i="8"/>
  <c r="U360" i="8"/>
  <c r="Y360" i="8"/>
  <c r="E360" i="8"/>
  <c r="AC360" i="8"/>
  <c r="Q360" i="8"/>
  <c r="R360" i="8"/>
  <c r="N360" i="8"/>
  <c r="Z360" i="8"/>
  <c r="V360" i="8"/>
  <c r="S360" i="8"/>
  <c r="O360" i="8"/>
  <c r="AA360" i="8"/>
  <c r="W360" i="8"/>
  <c r="T360" i="8"/>
  <c r="P360" i="8"/>
  <c r="B360" i="8"/>
  <c r="C360" i="8"/>
  <c r="F360" i="8"/>
  <c r="I241" i="8"/>
  <c r="G241" i="8"/>
  <c r="W241" i="8"/>
  <c r="AA241" i="8"/>
  <c r="P241" i="8"/>
  <c r="T241" i="8"/>
  <c r="X241" i="8"/>
  <c r="AB241" i="8"/>
  <c r="Q241" i="8"/>
  <c r="U241" i="8"/>
  <c r="B241" i="8"/>
  <c r="Y241" i="8"/>
  <c r="AC241" i="8"/>
  <c r="C241" i="8"/>
  <c r="R241" i="8"/>
  <c r="N241" i="8"/>
  <c r="F241" i="8"/>
  <c r="E241" i="8"/>
  <c r="Z241" i="8"/>
  <c r="V241" i="8"/>
  <c r="O241" i="8"/>
  <c r="S241" i="8"/>
  <c r="I246" i="8"/>
  <c r="G246" i="8"/>
  <c r="E246" i="8"/>
  <c r="W246" i="8"/>
  <c r="S246" i="8"/>
  <c r="AB246" i="8"/>
  <c r="X246" i="8"/>
  <c r="U246" i="8"/>
  <c r="Q246" i="8"/>
  <c r="AC246" i="8"/>
  <c r="Y246" i="8"/>
  <c r="N246" i="8"/>
  <c r="R246" i="8"/>
  <c r="O246" i="8"/>
  <c r="AA246" i="8"/>
  <c r="T246" i="8"/>
  <c r="V246" i="8"/>
  <c r="P246" i="8"/>
  <c r="Z246" i="8"/>
  <c r="B246" i="8"/>
  <c r="F246" i="8"/>
  <c r="C246" i="8"/>
  <c r="I87" i="8"/>
  <c r="G87" i="8"/>
  <c r="Z87" i="8"/>
  <c r="V87" i="8"/>
  <c r="S87" i="8"/>
  <c r="O87" i="8"/>
  <c r="F87" i="8"/>
  <c r="AA87" i="8"/>
  <c r="W87" i="8"/>
  <c r="C87" i="8"/>
  <c r="T87" i="8"/>
  <c r="X87" i="8"/>
  <c r="B87" i="8"/>
  <c r="E87" i="8"/>
  <c r="AB87" i="8"/>
  <c r="P87" i="8"/>
  <c r="Q87" i="8"/>
  <c r="U87" i="8"/>
  <c r="Y87" i="8"/>
  <c r="AC87" i="8"/>
  <c r="R87" i="8"/>
  <c r="N87" i="8"/>
  <c r="I416" i="8"/>
  <c r="G416" i="8"/>
  <c r="T416" i="8"/>
  <c r="P416" i="8"/>
  <c r="AB416" i="8"/>
  <c r="X416" i="8"/>
  <c r="U416" i="8"/>
  <c r="R416" i="8"/>
  <c r="AC416" i="8"/>
  <c r="Z416" i="8"/>
  <c r="N416" i="8"/>
  <c r="Q416" i="8"/>
  <c r="E416" i="8"/>
  <c r="V416" i="8"/>
  <c r="Y416" i="8"/>
  <c r="S416" i="8"/>
  <c r="O416" i="8"/>
  <c r="AA416" i="8"/>
  <c r="W416" i="8"/>
  <c r="C416" i="8"/>
  <c r="F416" i="8"/>
  <c r="B416" i="8"/>
  <c r="G535" i="8"/>
  <c r="I535" i="8"/>
  <c r="R535" i="8"/>
  <c r="U535" i="8"/>
  <c r="Q535" i="8"/>
  <c r="Z535" i="8"/>
  <c r="AC535" i="8"/>
  <c r="Y535" i="8"/>
  <c r="F535" i="8"/>
  <c r="S535" i="8"/>
  <c r="N535" i="8"/>
  <c r="C535" i="8"/>
  <c r="AA535" i="8"/>
  <c r="V535" i="8"/>
  <c r="B535" i="8"/>
  <c r="L535" i="8"/>
  <c r="O535" i="8"/>
  <c r="T535" i="8"/>
  <c r="W535" i="8"/>
  <c r="AB535" i="8"/>
  <c r="P535" i="8"/>
  <c r="E535" i="8"/>
  <c r="M535" i="8"/>
  <c r="X535" i="8"/>
  <c r="I545" i="8"/>
  <c r="G545" i="8"/>
  <c r="L545" i="8"/>
  <c r="O545" i="8"/>
  <c r="T545" i="8"/>
  <c r="W545" i="8"/>
  <c r="AB545" i="8"/>
  <c r="P545" i="8"/>
  <c r="M545" i="8"/>
  <c r="X545" i="8"/>
  <c r="U545" i="8"/>
  <c r="Q545" i="8"/>
  <c r="E545" i="8"/>
  <c r="AC545" i="8"/>
  <c r="Y545" i="8"/>
  <c r="S545" i="8"/>
  <c r="N545" i="8"/>
  <c r="Z545" i="8"/>
  <c r="AA545" i="8"/>
  <c r="V545" i="8"/>
  <c r="R545" i="8"/>
  <c r="C545" i="8"/>
  <c r="B545" i="8"/>
  <c r="F545" i="8"/>
  <c r="I209" i="8"/>
  <c r="G209" i="8"/>
  <c r="R209" i="8"/>
  <c r="U209" i="8"/>
  <c r="O209" i="8"/>
  <c r="S209" i="8"/>
  <c r="W209" i="8"/>
  <c r="AA209" i="8"/>
  <c r="P209" i="8"/>
  <c r="T209" i="8"/>
  <c r="X209" i="8"/>
  <c r="AB209" i="8"/>
  <c r="Q209" i="8"/>
  <c r="N209" i="8"/>
  <c r="Y209" i="8"/>
  <c r="V209" i="8"/>
  <c r="Z209" i="8"/>
  <c r="AC209" i="8"/>
  <c r="E209" i="8"/>
  <c r="F209" i="8"/>
  <c r="C209" i="8"/>
  <c r="B209" i="8"/>
  <c r="I304" i="8"/>
  <c r="G304" i="8"/>
  <c r="W304" i="8"/>
  <c r="AB304" i="8"/>
  <c r="P304" i="8"/>
  <c r="S304" i="8"/>
  <c r="E304" i="8"/>
  <c r="X304" i="8"/>
  <c r="AA304" i="8"/>
  <c r="U304" i="8"/>
  <c r="Q304" i="8"/>
  <c r="B304" i="8"/>
  <c r="AC304" i="8"/>
  <c r="Y304" i="8"/>
  <c r="C304" i="8"/>
  <c r="N304" i="8"/>
  <c r="R304" i="8"/>
  <c r="F304" i="8"/>
  <c r="V304" i="8"/>
  <c r="Z304" i="8"/>
  <c r="O304" i="8"/>
  <c r="T304" i="8"/>
  <c r="G395" i="8"/>
  <c r="I395" i="8"/>
  <c r="E395" i="8"/>
  <c r="X395" i="8"/>
  <c r="AA395" i="8"/>
  <c r="AC395" i="8"/>
  <c r="Y395" i="8"/>
  <c r="N395" i="8"/>
  <c r="R395" i="8"/>
  <c r="V395" i="8"/>
  <c r="Z395" i="8"/>
  <c r="O395" i="8"/>
  <c r="T395" i="8"/>
  <c r="W395" i="8"/>
  <c r="AB395" i="8"/>
  <c r="P395" i="8"/>
  <c r="S395" i="8"/>
  <c r="U395" i="8"/>
  <c r="Q395" i="8"/>
  <c r="F395" i="8"/>
  <c r="B395" i="8"/>
  <c r="C395" i="8"/>
  <c r="I548" i="8"/>
  <c r="G548" i="8"/>
  <c r="E548" i="8"/>
  <c r="V548" i="8"/>
  <c r="Z548" i="8"/>
  <c r="L548" i="8"/>
  <c r="O548" i="8"/>
  <c r="S548" i="8"/>
  <c r="T548" i="8"/>
  <c r="W548" i="8"/>
  <c r="AA548" i="8"/>
  <c r="AB548" i="8"/>
  <c r="P548" i="8"/>
  <c r="M548" i="8"/>
  <c r="X548" i="8"/>
  <c r="U548" i="8"/>
  <c r="Q548" i="8"/>
  <c r="AC548" i="8"/>
  <c r="Y548" i="8"/>
  <c r="N548" i="8"/>
  <c r="R548" i="8"/>
  <c r="C548" i="8"/>
  <c r="F548" i="8"/>
  <c r="B548" i="8"/>
  <c r="I240" i="8"/>
  <c r="G240" i="8"/>
  <c r="Q240" i="8"/>
  <c r="U240" i="8"/>
  <c r="Y240" i="8"/>
  <c r="AC240" i="8"/>
  <c r="R240" i="8"/>
  <c r="N240" i="8"/>
  <c r="B240" i="8"/>
  <c r="Z240" i="8"/>
  <c r="V240" i="8"/>
  <c r="C240" i="8"/>
  <c r="S240" i="8"/>
  <c r="O240" i="8"/>
  <c r="F240" i="8"/>
  <c r="AA240" i="8"/>
  <c r="W240" i="8"/>
  <c r="T240" i="8"/>
  <c r="P240" i="8"/>
  <c r="E240" i="8"/>
  <c r="AB240" i="8"/>
  <c r="X240" i="8"/>
  <c r="I470" i="8"/>
  <c r="G470" i="8"/>
  <c r="AA470" i="8"/>
  <c r="X470" i="8"/>
  <c r="E470" i="8"/>
  <c r="AB470" i="8"/>
  <c r="W470" i="8"/>
  <c r="Q470" i="8"/>
  <c r="U470" i="8"/>
  <c r="Y470" i="8"/>
  <c r="AC470" i="8"/>
  <c r="R470" i="8"/>
  <c r="N470" i="8"/>
  <c r="Z470" i="8"/>
  <c r="V470" i="8"/>
  <c r="S470" i="8"/>
  <c r="P470" i="8"/>
  <c r="T470" i="8"/>
  <c r="O470" i="8"/>
  <c r="C470" i="8"/>
  <c r="B470" i="8"/>
  <c r="F470" i="8"/>
  <c r="I414" i="8"/>
  <c r="G414" i="8"/>
  <c r="AA414" i="8"/>
  <c r="X414" i="8"/>
  <c r="T414" i="8"/>
  <c r="O414" i="8"/>
  <c r="E414" i="8"/>
  <c r="AB414" i="8"/>
  <c r="W414" i="8"/>
  <c r="B414" i="8"/>
  <c r="Q414" i="8"/>
  <c r="U414" i="8"/>
  <c r="F414" i="8"/>
  <c r="Y414" i="8"/>
  <c r="AC414" i="8"/>
  <c r="C414" i="8"/>
  <c r="R414" i="8"/>
  <c r="N414" i="8"/>
  <c r="Z414" i="8"/>
  <c r="V414" i="8"/>
  <c r="S414" i="8"/>
  <c r="P414" i="8"/>
  <c r="I377" i="8"/>
  <c r="G377" i="8"/>
  <c r="S377" i="8"/>
  <c r="O377" i="8"/>
  <c r="F377" i="8"/>
  <c r="AA377" i="8"/>
  <c r="W377" i="8"/>
  <c r="T377" i="8"/>
  <c r="P377" i="8"/>
  <c r="AB377" i="8"/>
  <c r="X377" i="8"/>
  <c r="U377" i="8"/>
  <c r="Y377" i="8"/>
  <c r="E377" i="8"/>
  <c r="AC377" i="8"/>
  <c r="Q377" i="8"/>
  <c r="R377" i="8"/>
  <c r="N377" i="8"/>
  <c r="B377" i="8"/>
  <c r="Z377" i="8"/>
  <c r="V377" i="8"/>
  <c r="C377" i="8"/>
  <c r="I207" i="8"/>
  <c r="G207" i="8"/>
  <c r="O207" i="8"/>
  <c r="R207" i="8"/>
  <c r="E207" i="8"/>
  <c r="W207" i="8"/>
  <c r="Z207" i="8"/>
  <c r="T207" i="8"/>
  <c r="P207" i="8"/>
  <c r="AB207" i="8"/>
  <c r="X207" i="8"/>
  <c r="U207" i="8"/>
  <c r="Q207" i="8"/>
  <c r="AC207" i="8"/>
  <c r="Y207" i="8"/>
  <c r="N207" i="8"/>
  <c r="S207" i="8"/>
  <c r="V207" i="8"/>
  <c r="AA207" i="8"/>
  <c r="F207" i="8"/>
  <c r="B207" i="8"/>
  <c r="C207" i="8"/>
  <c r="G483" i="8"/>
  <c r="I483" i="8"/>
  <c r="R483" i="8"/>
  <c r="N483" i="8"/>
  <c r="Z483" i="8"/>
  <c r="V483" i="8"/>
  <c r="S483" i="8"/>
  <c r="O483" i="8"/>
  <c r="AA483" i="8"/>
  <c r="W483" i="8"/>
  <c r="T483" i="8"/>
  <c r="Q483" i="8"/>
  <c r="F483" i="8"/>
  <c r="AB483" i="8"/>
  <c r="Y483" i="8"/>
  <c r="C483" i="8"/>
  <c r="U483" i="8"/>
  <c r="P483" i="8"/>
  <c r="B483" i="8"/>
  <c r="E483" i="8"/>
  <c r="AC483" i="8"/>
  <c r="X483" i="8"/>
  <c r="I95" i="8"/>
  <c r="G95" i="8"/>
  <c r="X95" i="8"/>
  <c r="AB95" i="8"/>
  <c r="Q95" i="8"/>
  <c r="U95" i="8"/>
  <c r="E95" i="8"/>
  <c r="Y95" i="8"/>
  <c r="AC95" i="8"/>
  <c r="N95" i="8"/>
  <c r="R95" i="8"/>
  <c r="B95" i="8"/>
  <c r="V95" i="8"/>
  <c r="Z95" i="8"/>
  <c r="F95" i="8"/>
  <c r="O95" i="8"/>
  <c r="S95" i="8"/>
  <c r="C95" i="8"/>
  <c r="W95" i="8"/>
  <c r="AA95" i="8"/>
  <c r="P95" i="8"/>
  <c r="T95" i="8"/>
  <c r="I212" i="8"/>
  <c r="G212" i="8"/>
  <c r="X212" i="8"/>
  <c r="AB212" i="8"/>
  <c r="Q212" i="8"/>
  <c r="U212" i="8"/>
  <c r="Y212" i="8"/>
  <c r="AC212" i="8"/>
  <c r="R212" i="8"/>
  <c r="O212" i="8"/>
  <c r="Z212" i="8"/>
  <c r="W212" i="8"/>
  <c r="S212" i="8"/>
  <c r="N212" i="8"/>
  <c r="E212" i="8"/>
  <c r="AA212" i="8"/>
  <c r="V212" i="8"/>
  <c r="P212" i="8"/>
  <c r="T212" i="8"/>
  <c r="C212" i="8"/>
  <c r="F212" i="8"/>
  <c r="B212" i="8"/>
  <c r="I218" i="8"/>
  <c r="G218" i="8"/>
  <c r="Q218" i="8"/>
  <c r="U218" i="8"/>
  <c r="R218" i="8"/>
  <c r="N218" i="8"/>
  <c r="Z218" i="8"/>
  <c r="V218" i="8"/>
  <c r="S218" i="8"/>
  <c r="P218" i="8"/>
  <c r="AA218" i="8"/>
  <c r="X218" i="8"/>
  <c r="T218" i="8"/>
  <c r="O218" i="8"/>
  <c r="E218" i="8"/>
  <c r="AB218" i="8"/>
  <c r="W218" i="8"/>
  <c r="Y218" i="8"/>
  <c r="AC218" i="8"/>
  <c r="B218" i="8"/>
  <c r="C218" i="8"/>
  <c r="F218" i="8"/>
  <c r="I130" i="8"/>
  <c r="G130" i="8"/>
  <c r="AC130" i="8"/>
  <c r="X130" i="8"/>
  <c r="E130" i="8"/>
  <c r="N130" i="8"/>
  <c r="Z130" i="8"/>
  <c r="R130" i="8"/>
  <c r="V130" i="8"/>
  <c r="S130" i="8"/>
  <c r="Q130" i="8"/>
  <c r="AA130" i="8"/>
  <c r="Y130" i="8"/>
  <c r="F130" i="8"/>
  <c r="T130" i="8"/>
  <c r="O130" i="8"/>
  <c r="C130" i="8"/>
  <c r="AB130" i="8"/>
  <c r="P130" i="8"/>
  <c r="B130" i="8"/>
  <c r="U130" i="8"/>
  <c r="W130" i="8"/>
  <c r="I374" i="8"/>
  <c r="G374" i="8"/>
  <c r="Z374" i="8"/>
  <c r="V374" i="8"/>
  <c r="S374" i="8"/>
  <c r="AA374" i="8"/>
  <c r="W374" i="8"/>
  <c r="T374" i="8"/>
  <c r="P374" i="8"/>
  <c r="AB374" i="8"/>
  <c r="X374" i="8"/>
  <c r="U374" i="8"/>
  <c r="Y374" i="8"/>
  <c r="E374" i="8"/>
  <c r="AC374" i="8"/>
  <c r="Q374" i="8"/>
  <c r="R374" i="8"/>
  <c r="N374" i="8"/>
  <c r="O374" i="8"/>
  <c r="F374" i="8"/>
  <c r="C374" i="8"/>
  <c r="B374" i="8"/>
  <c r="I49" i="8"/>
  <c r="G49" i="8"/>
  <c r="T49" i="8"/>
  <c r="O49" i="8"/>
  <c r="B49" i="8"/>
  <c r="E49" i="8"/>
  <c r="AB49" i="8"/>
  <c r="W49" i="8"/>
  <c r="C49" i="8"/>
  <c r="Q49" i="8"/>
  <c r="U49" i="8"/>
  <c r="F49" i="8"/>
  <c r="Y49" i="8"/>
  <c r="AC49" i="8"/>
  <c r="R49" i="8"/>
  <c r="N49" i="8"/>
  <c r="Z49" i="8"/>
  <c r="V49" i="8"/>
  <c r="S49" i="8"/>
  <c r="P49" i="8"/>
  <c r="AA49" i="8"/>
  <c r="X49" i="8"/>
  <c r="I508" i="8"/>
  <c r="G508" i="8"/>
  <c r="S508" i="8"/>
  <c r="V508" i="8"/>
  <c r="O508" i="8"/>
  <c r="U508" i="8"/>
  <c r="W508" i="8"/>
  <c r="AC508" i="8"/>
  <c r="P508" i="8"/>
  <c r="AB508" i="8"/>
  <c r="X508" i="8"/>
  <c r="N508" i="8"/>
  <c r="Q508" i="8"/>
  <c r="R508" i="8"/>
  <c r="Y508" i="8"/>
  <c r="T508" i="8"/>
  <c r="Z508" i="8"/>
  <c r="E508" i="8"/>
  <c r="AA508" i="8"/>
  <c r="B508" i="8"/>
  <c r="C508" i="8"/>
  <c r="F508" i="8"/>
  <c r="G474" i="8"/>
  <c r="I474" i="8"/>
  <c r="P474" i="8"/>
  <c r="T474" i="8"/>
  <c r="X474" i="8"/>
  <c r="AB474" i="8"/>
  <c r="Q474" i="8"/>
  <c r="U474" i="8"/>
  <c r="Y474" i="8"/>
  <c r="AC474" i="8"/>
  <c r="R474" i="8"/>
  <c r="O474" i="8"/>
  <c r="C474" i="8"/>
  <c r="Z474" i="8"/>
  <c r="W474" i="8"/>
  <c r="B474" i="8"/>
  <c r="S474" i="8"/>
  <c r="V474" i="8"/>
  <c r="F474" i="8"/>
  <c r="E474" i="8"/>
  <c r="AA474" i="8"/>
  <c r="N474" i="8"/>
  <c r="I418" i="8"/>
  <c r="G418" i="8"/>
  <c r="N418" i="8"/>
  <c r="R418" i="8"/>
  <c r="V418" i="8"/>
  <c r="Z418" i="8"/>
  <c r="O418" i="8"/>
  <c r="S418" i="8"/>
  <c r="W418" i="8"/>
  <c r="AA418" i="8"/>
  <c r="P418" i="8"/>
  <c r="U418" i="8"/>
  <c r="X418" i="8"/>
  <c r="AC418" i="8"/>
  <c r="B418" i="8"/>
  <c r="Q418" i="8"/>
  <c r="T418" i="8"/>
  <c r="C418" i="8"/>
  <c r="E418" i="8"/>
  <c r="Y418" i="8"/>
  <c r="AB418" i="8"/>
  <c r="F418" i="8"/>
  <c r="I550" i="8"/>
  <c r="G550" i="8"/>
  <c r="P550" i="8"/>
  <c r="L550" i="8"/>
  <c r="Q550" i="8"/>
  <c r="AB550" i="8"/>
  <c r="Y550" i="8"/>
  <c r="M550" i="8"/>
  <c r="R550" i="8"/>
  <c r="U550" i="8"/>
  <c r="E550" i="8"/>
  <c r="Z550" i="8"/>
  <c r="AC550" i="8"/>
  <c r="O550" i="8"/>
  <c r="S550" i="8"/>
  <c r="N550" i="8"/>
  <c r="W550" i="8"/>
  <c r="AA550" i="8"/>
  <c r="V550" i="8"/>
  <c r="F550" i="8"/>
  <c r="B550" i="8"/>
  <c r="X550" i="8"/>
  <c r="T550" i="8"/>
  <c r="C550" i="8"/>
  <c r="I411" i="8"/>
  <c r="G411" i="8"/>
  <c r="O411" i="8"/>
  <c r="S411" i="8"/>
  <c r="W411" i="8"/>
  <c r="AA411" i="8"/>
  <c r="P411" i="8"/>
  <c r="T411" i="8"/>
  <c r="X411" i="8"/>
  <c r="AB411" i="8"/>
  <c r="C411" i="8"/>
  <c r="Q411" i="8"/>
  <c r="N411" i="8"/>
  <c r="F411" i="8"/>
  <c r="Y411" i="8"/>
  <c r="V411" i="8"/>
  <c r="B411" i="8"/>
  <c r="R411" i="8"/>
  <c r="U411" i="8"/>
  <c r="E411" i="8"/>
  <c r="Z411" i="8"/>
  <c r="AC411" i="8"/>
  <c r="G306" i="8"/>
  <c r="I306" i="8"/>
  <c r="E306" i="8"/>
  <c r="AA306" i="8"/>
  <c r="V306" i="8"/>
  <c r="P306" i="8"/>
  <c r="T306" i="8"/>
  <c r="X306" i="8"/>
  <c r="AB306" i="8"/>
  <c r="Q306" i="8"/>
  <c r="U306" i="8"/>
  <c r="Y306" i="8"/>
  <c r="AC306" i="8"/>
  <c r="R306" i="8"/>
  <c r="O306" i="8"/>
  <c r="Z306" i="8"/>
  <c r="W306" i="8"/>
  <c r="S306" i="8"/>
  <c r="N306" i="8"/>
  <c r="F306" i="8"/>
  <c r="C306" i="8"/>
  <c r="B306" i="8"/>
  <c r="G298" i="8"/>
  <c r="I298" i="8"/>
  <c r="S298" i="8"/>
  <c r="O298" i="8"/>
  <c r="F298" i="8"/>
  <c r="AA298" i="8"/>
  <c r="W298" i="8"/>
  <c r="T298" i="8"/>
  <c r="P298" i="8"/>
  <c r="AB298" i="8"/>
  <c r="X298" i="8"/>
  <c r="U298" i="8"/>
  <c r="R298" i="8"/>
  <c r="AC298" i="8"/>
  <c r="Z298" i="8"/>
  <c r="N298" i="8"/>
  <c r="Y298" i="8"/>
  <c r="C298" i="8"/>
  <c r="E298" i="8"/>
  <c r="V298" i="8"/>
  <c r="Q298" i="8"/>
  <c r="B298" i="8"/>
  <c r="I299" i="8"/>
  <c r="G299" i="8"/>
  <c r="S299" i="8"/>
  <c r="P299" i="8"/>
  <c r="F299" i="8"/>
  <c r="AA299" i="8"/>
  <c r="X299" i="8"/>
  <c r="T299" i="8"/>
  <c r="O299" i="8"/>
  <c r="E299" i="8"/>
  <c r="AB299" i="8"/>
  <c r="W299" i="8"/>
  <c r="Q299" i="8"/>
  <c r="U299" i="8"/>
  <c r="Y299" i="8"/>
  <c r="AC299" i="8"/>
  <c r="R299" i="8"/>
  <c r="N299" i="8"/>
  <c r="B299" i="8"/>
  <c r="Z299" i="8"/>
  <c r="V299" i="8"/>
  <c r="C299" i="8"/>
  <c r="I461" i="8"/>
  <c r="G461" i="8"/>
  <c r="Y461" i="8"/>
  <c r="V461" i="8"/>
  <c r="C461" i="8"/>
  <c r="R461" i="8"/>
  <c r="U461" i="8"/>
  <c r="E461" i="8"/>
  <c r="Z461" i="8"/>
  <c r="AC461" i="8"/>
  <c r="O461" i="8"/>
  <c r="S461" i="8"/>
  <c r="W461" i="8"/>
  <c r="AA461" i="8"/>
  <c r="P461" i="8"/>
  <c r="T461" i="8"/>
  <c r="X461" i="8"/>
  <c r="AB461" i="8"/>
  <c r="B461" i="8"/>
  <c r="Q461" i="8"/>
  <c r="N461" i="8"/>
  <c r="F461" i="8"/>
  <c r="I558" i="8"/>
  <c r="G558" i="8"/>
  <c r="N558" i="8"/>
  <c r="R558" i="8"/>
  <c r="V558" i="8"/>
  <c r="Z558" i="8"/>
  <c r="O558" i="8"/>
  <c r="S558" i="8"/>
  <c r="W558" i="8"/>
  <c r="AA558" i="8"/>
  <c r="E558" i="8"/>
  <c r="P558" i="8"/>
  <c r="L558" i="8"/>
  <c r="M558" i="8"/>
  <c r="X558" i="8"/>
  <c r="T558" i="8"/>
  <c r="F558" i="8"/>
  <c r="U558" i="8"/>
  <c r="Q558" i="8"/>
  <c r="AB558" i="8"/>
  <c r="B558" i="8"/>
  <c r="C558" i="8"/>
  <c r="AC558" i="8"/>
  <c r="Y558" i="8"/>
  <c r="G126" i="8"/>
  <c r="I126" i="8"/>
  <c r="V126" i="8"/>
  <c r="Z126" i="8"/>
  <c r="O126" i="8"/>
  <c r="T126" i="8"/>
  <c r="C126" i="8"/>
  <c r="W126" i="8"/>
  <c r="AB126" i="8"/>
  <c r="F126" i="8"/>
  <c r="P126" i="8"/>
  <c r="S126" i="8"/>
  <c r="B126" i="8"/>
  <c r="E126" i="8"/>
  <c r="X126" i="8"/>
  <c r="AA126" i="8"/>
  <c r="U126" i="8"/>
  <c r="Q126" i="8"/>
  <c r="AC126" i="8"/>
  <c r="Y126" i="8"/>
  <c r="N126" i="8"/>
  <c r="R126" i="8"/>
  <c r="I300" i="8"/>
  <c r="G300" i="8"/>
  <c r="Q300" i="8"/>
  <c r="N300" i="8"/>
  <c r="R300" i="8"/>
  <c r="U300" i="8"/>
  <c r="E300" i="8"/>
  <c r="Z300" i="8"/>
  <c r="AC300" i="8"/>
  <c r="O300" i="8"/>
  <c r="S300" i="8"/>
  <c r="W300" i="8"/>
  <c r="AA300" i="8"/>
  <c r="P300" i="8"/>
  <c r="T300" i="8"/>
  <c r="X300" i="8"/>
  <c r="AB300" i="8"/>
  <c r="Y300" i="8"/>
  <c r="V300" i="8"/>
  <c r="B300" i="8"/>
  <c r="C300" i="8"/>
  <c r="F300" i="8"/>
  <c r="I402" i="8"/>
  <c r="G402" i="8"/>
  <c r="N402" i="8"/>
  <c r="S402" i="8"/>
  <c r="O402" i="8"/>
  <c r="R402" i="8"/>
  <c r="E402" i="8"/>
  <c r="W402" i="8"/>
  <c r="Z402" i="8"/>
  <c r="T402" i="8"/>
  <c r="P402" i="8"/>
  <c r="AB402" i="8"/>
  <c r="X402" i="8"/>
  <c r="U402" i="8"/>
  <c r="Q402" i="8"/>
  <c r="AC402" i="8"/>
  <c r="Y402" i="8"/>
  <c r="AA402" i="8"/>
  <c r="V402" i="8"/>
  <c r="B402" i="8"/>
  <c r="F402" i="8"/>
  <c r="C402" i="8"/>
  <c r="I415" i="8"/>
  <c r="G415" i="8"/>
  <c r="O415" i="8"/>
  <c r="S415" i="8"/>
  <c r="C415" i="8"/>
  <c r="W415" i="8"/>
  <c r="AA415" i="8"/>
  <c r="F415" i="8"/>
  <c r="P415" i="8"/>
  <c r="U415" i="8"/>
  <c r="B415" i="8"/>
  <c r="X415" i="8"/>
  <c r="AC415" i="8"/>
  <c r="Q415" i="8"/>
  <c r="T415" i="8"/>
  <c r="E415" i="8"/>
  <c r="Y415" i="8"/>
  <c r="AB415" i="8"/>
  <c r="N415" i="8"/>
  <c r="R415" i="8"/>
  <c r="V415" i="8"/>
  <c r="Z415" i="8"/>
  <c r="I164" i="8"/>
  <c r="G164" i="8"/>
  <c r="T164" i="8"/>
  <c r="AC164" i="8"/>
  <c r="E164" i="8"/>
  <c r="R164" i="8"/>
  <c r="AB164" i="8"/>
  <c r="N164" i="8"/>
  <c r="S164" i="8"/>
  <c r="V164" i="8"/>
  <c r="U164" i="8"/>
  <c r="P164" i="8"/>
  <c r="W164" i="8"/>
  <c r="X164" i="8"/>
  <c r="Z164" i="8"/>
  <c r="Q164" i="8"/>
  <c r="AA164" i="8"/>
  <c r="Y164" i="8"/>
  <c r="O164" i="8"/>
  <c r="B164" i="8"/>
  <c r="F164" i="8"/>
  <c r="C164" i="8"/>
  <c r="I511" i="8"/>
  <c r="G511" i="8"/>
  <c r="O511" i="8"/>
  <c r="AB511" i="8"/>
  <c r="W511" i="8"/>
  <c r="AC511" i="8"/>
  <c r="P511" i="8"/>
  <c r="Q511" i="8"/>
  <c r="X511" i="8"/>
  <c r="S511" i="8"/>
  <c r="R511" i="8"/>
  <c r="T511" i="8"/>
  <c r="E511" i="8"/>
  <c r="Z511" i="8"/>
  <c r="U511" i="8"/>
  <c r="N511" i="8"/>
  <c r="Y511" i="8"/>
  <c r="V511" i="8"/>
  <c r="AA511" i="8"/>
  <c r="F511" i="8"/>
  <c r="C511" i="8"/>
  <c r="B511" i="8"/>
  <c r="I114" i="8"/>
  <c r="G114" i="8"/>
  <c r="Z114" i="8"/>
  <c r="W114" i="8"/>
  <c r="S114" i="8"/>
  <c r="V114" i="8"/>
  <c r="E114" i="8"/>
  <c r="AA114" i="8"/>
  <c r="N114" i="8"/>
  <c r="P114" i="8"/>
  <c r="T114" i="8"/>
  <c r="X114" i="8"/>
  <c r="AB114" i="8"/>
  <c r="Q114" i="8"/>
  <c r="U114" i="8"/>
  <c r="Y114" i="8"/>
  <c r="AC114" i="8"/>
  <c r="R114" i="8"/>
  <c r="O114" i="8"/>
  <c r="F114" i="8"/>
  <c r="B114" i="8"/>
  <c r="C114" i="8"/>
  <c r="I424" i="8"/>
  <c r="G424" i="8"/>
  <c r="R424" i="8"/>
  <c r="O424" i="8"/>
  <c r="B424" i="8"/>
  <c r="Z424" i="8"/>
  <c r="W424" i="8"/>
  <c r="S424" i="8"/>
  <c r="V424" i="8"/>
  <c r="E424" i="8"/>
  <c r="AA424" i="8"/>
  <c r="N424" i="8"/>
  <c r="P424" i="8"/>
  <c r="T424" i="8"/>
  <c r="X424" i="8"/>
  <c r="AB424" i="8"/>
  <c r="Q424" i="8"/>
  <c r="U424" i="8"/>
  <c r="C424" i="8"/>
  <c r="Y424" i="8"/>
  <c r="AC424" i="8"/>
  <c r="F424" i="8"/>
  <c r="G291" i="8"/>
  <c r="I291" i="8"/>
  <c r="E291" i="8"/>
  <c r="V291" i="8"/>
  <c r="W291" i="8"/>
  <c r="P291" i="8"/>
  <c r="AB291" i="8"/>
  <c r="X291" i="8"/>
  <c r="AC291" i="8"/>
  <c r="R291" i="8"/>
  <c r="O291" i="8"/>
  <c r="Z291" i="8"/>
  <c r="Q291" i="8"/>
  <c r="S291" i="8"/>
  <c r="T291" i="8"/>
  <c r="B291" i="8"/>
  <c r="AA291" i="8"/>
  <c r="U291" i="8"/>
  <c r="F291" i="8"/>
  <c r="N291" i="8"/>
  <c r="Y291" i="8"/>
  <c r="C291" i="8"/>
  <c r="I6" i="8"/>
  <c r="G6" i="8"/>
  <c r="U6" i="8"/>
  <c r="Q6" i="8"/>
  <c r="R6" i="8"/>
  <c r="N6" i="8"/>
  <c r="Z6" i="8"/>
  <c r="V6" i="8"/>
  <c r="S6" i="8"/>
  <c r="O6" i="8"/>
  <c r="AA6" i="8"/>
  <c r="W6" i="8"/>
  <c r="T6" i="8"/>
  <c r="P6" i="8"/>
  <c r="AB6" i="8"/>
  <c r="X6" i="8"/>
  <c r="E6" i="8"/>
  <c r="AC6" i="8"/>
  <c r="Y6" i="8"/>
  <c r="C6" i="8"/>
  <c r="F6" i="8"/>
  <c r="B6" i="8"/>
  <c r="I492" i="8"/>
  <c r="G492" i="8"/>
  <c r="AB492" i="8"/>
  <c r="X492" i="8"/>
  <c r="C492" i="8"/>
  <c r="U492" i="8"/>
  <c r="Q492" i="8"/>
  <c r="AC492" i="8"/>
  <c r="Y492" i="8"/>
  <c r="N492" i="8"/>
  <c r="S492" i="8"/>
  <c r="V492" i="8"/>
  <c r="AA492" i="8"/>
  <c r="O492" i="8"/>
  <c r="R492" i="8"/>
  <c r="E492" i="8"/>
  <c r="W492" i="8"/>
  <c r="Z492" i="8"/>
  <c r="F492" i="8"/>
  <c r="T492" i="8"/>
  <c r="P492" i="8"/>
  <c r="B492" i="8"/>
  <c r="I307" i="8"/>
  <c r="G307" i="8"/>
  <c r="E307" i="8"/>
  <c r="Y307" i="8"/>
  <c r="AB307" i="8"/>
  <c r="V307" i="8"/>
  <c r="Z307" i="8"/>
  <c r="O307" i="8"/>
  <c r="S307" i="8"/>
  <c r="W307" i="8"/>
  <c r="AA307" i="8"/>
  <c r="P307" i="8"/>
  <c r="U307" i="8"/>
  <c r="X307" i="8"/>
  <c r="AC307" i="8"/>
  <c r="Q307" i="8"/>
  <c r="T307" i="8"/>
  <c r="R307" i="8"/>
  <c r="N307" i="8"/>
  <c r="B307" i="8"/>
  <c r="F307" i="8"/>
  <c r="C307" i="8"/>
  <c r="I276" i="8"/>
  <c r="G276" i="8"/>
  <c r="E276" i="8"/>
  <c r="W276" i="8"/>
  <c r="AA276" i="8"/>
  <c r="T276" i="8"/>
  <c r="P276" i="8"/>
  <c r="AB276" i="8"/>
  <c r="X276" i="8"/>
  <c r="U276" i="8"/>
  <c r="Q276" i="8"/>
  <c r="AC276" i="8"/>
  <c r="Y276" i="8"/>
  <c r="N276" i="8"/>
  <c r="R276" i="8"/>
  <c r="B276" i="8"/>
  <c r="V276" i="8"/>
  <c r="Z276" i="8"/>
  <c r="C276" i="8"/>
  <c r="O276" i="8"/>
  <c r="S276" i="8"/>
  <c r="F276" i="8"/>
  <c r="I435" i="8"/>
  <c r="G435" i="8"/>
  <c r="W435" i="8"/>
  <c r="AA435" i="8"/>
  <c r="X435" i="8"/>
  <c r="AC435" i="8"/>
  <c r="Q435" i="8"/>
  <c r="T435" i="8"/>
  <c r="E435" i="8"/>
  <c r="Y435" i="8"/>
  <c r="AB435" i="8"/>
  <c r="N435" i="8"/>
  <c r="R435" i="8"/>
  <c r="V435" i="8"/>
  <c r="Z435" i="8"/>
  <c r="O435" i="8"/>
  <c r="S435" i="8"/>
  <c r="P435" i="8"/>
  <c r="U435" i="8"/>
  <c r="B435" i="8"/>
  <c r="F435" i="8"/>
  <c r="C435" i="8"/>
  <c r="I142" i="8"/>
  <c r="G142" i="8"/>
  <c r="T142" i="8"/>
  <c r="P142" i="8"/>
  <c r="AB142" i="8"/>
  <c r="X142" i="8"/>
  <c r="U142" i="8"/>
  <c r="Q142" i="8"/>
  <c r="AC142" i="8"/>
  <c r="Y142" i="8"/>
  <c r="N142" i="8"/>
  <c r="R142" i="8"/>
  <c r="E142" i="8"/>
  <c r="V142" i="8"/>
  <c r="Z142" i="8"/>
  <c r="S142" i="8"/>
  <c r="O142" i="8"/>
  <c r="AA142" i="8"/>
  <c r="W142" i="8"/>
  <c r="B142" i="8"/>
  <c r="C142" i="8"/>
  <c r="F142" i="8"/>
  <c r="I527" i="8"/>
  <c r="G527" i="8"/>
  <c r="P527" i="8"/>
  <c r="L527" i="8"/>
  <c r="X527" i="8"/>
  <c r="T527" i="8"/>
  <c r="Q527" i="8"/>
  <c r="AB527" i="8"/>
  <c r="E527" i="8"/>
  <c r="Y527" i="8"/>
  <c r="M527" i="8"/>
  <c r="N527" i="8"/>
  <c r="R527" i="8"/>
  <c r="U527" i="8"/>
  <c r="V527" i="8"/>
  <c r="Z527" i="8"/>
  <c r="AC527" i="8"/>
  <c r="O527" i="8"/>
  <c r="S527" i="8"/>
  <c r="W527" i="8"/>
  <c r="AA527" i="8"/>
  <c r="F527" i="8"/>
  <c r="C527" i="8"/>
  <c r="B527" i="8"/>
  <c r="I476" i="8"/>
  <c r="G476" i="8"/>
  <c r="T476" i="8"/>
  <c r="P476" i="8"/>
  <c r="AB476" i="8"/>
  <c r="X476" i="8"/>
  <c r="U476" i="8"/>
  <c r="Q476" i="8"/>
  <c r="AC476" i="8"/>
  <c r="Y476" i="8"/>
  <c r="N476" i="8"/>
  <c r="S476" i="8"/>
  <c r="V476" i="8"/>
  <c r="AA476" i="8"/>
  <c r="O476" i="8"/>
  <c r="R476" i="8"/>
  <c r="E476" i="8"/>
  <c r="W476" i="8"/>
  <c r="Z476" i="8"/>
  <c r="F476" i="8"/>
  <c r="B476" i="8"/>
  <c r="C476" i="8"/>
  <c r="I469" i="8"/>
  <c r="G469" i="8"/>
  <c r="U469" i="8"/>
  <c r="R469" i="8"/>
  <c r="AC469" i="8"/>
  <c r="Z469" i="8"/>
  <c r="N469" i="8"/>
  <c r="Q469" i="8"/>
  <c r="E469" i="8"/>
  <c r="V469" i="8"/>
  <c r="Y469" i="8"/>
  <c r="S469" i="8"/>
  <c r="O469" i="8"/>
  <c r="AA469" i="8"/>
  <c r="W469" i="8"/>
  <c r="C469" i="8"/>
  <c r="T469" i="8"/>
  <c r="P469" i="8"/>
  <c r="B469" i="8"/>
  <c r="AB469" i="8"/>
  <c r="X469" i="8"/>
  <c r="F469" i="8"/>
  <c r="G450" i="8"/>
  <c r="I450" i="8"/>
  <c r="AA450" i="8"/>
  <c r="Z450" i="8"/>
  <c r="B450" i="8"/>
  <c r="U450" i="8"/>
  <c r="P450" i="8"/>
  <c r="AC450" i="8"/>
  <c r="AB450" i="8"/>
  <c r="O450" i="8"/>
  <c r="Q450" i="8"/>
  <c r="W450" i="8"/>
  <c r="R450" i="8"/>
  <c r="X450" i="8"/>
  <c r="V450" i="8"/>
  <c r="E450" i="8"/>
  <c r="Y450" i="8"/>
  <c r="T450" i="8"/>
  <c r="C450" i="8"/>
  <c r="S450" i="8"/>
  <c r="N450" i="8"/>
  <c r="F450" i="8"/>
  <c r="I204" i="8"/>
  <c r="G204" i="8"/>
  <c r="S204" i="8"/>
  <c r="O204" i="8"/>
  <c r="B204" i="8"/>
  <c r="AA204" i="8"/>
  <c r="W204" i="8"/>
  <c r="T204" i="8"/>
  <c r="P204" i="8"/>
  <c r="AB204" i="8"/>
  <c r="X204" i="8"/>
  <c r="U204" i="8"/>
  <c r="R204" i="8"/>
  <c r="AC204" i="8"/>
  <c r="Z204" i="8"/>
  <c r="N204" i="8"/>
  <c r="Q204" i="8"/>
  <c r="C204" i="8"/>
  <c r="E204" i="8"/>
  <c r="V204" i="8"/>
  <c r="Y204" i="8"/>
  <c r="F204" i="8"/>
  <c r="I490" i="8"/>
  <c r="G490" i="8"/>
  <c r="E490" i="8"/>
  <c r="AA490" i="8"/>
  <c r="V490" i="8"/>
  <c r="F490" i="8"/>
  <c r="P490" i="8"/>
  <c r="T490" i="8"/>
  <c r="X490" i="8"/>
  <c r="AB490" i="8"/>
  <c r="Q490" i="8"/>
  <c r="U490" i="8"/>
  <c r="Y490" i="8"/>
  <c r="AC490" i="8"/>
  <c r="R490" i="8"/>
  <c r="O490" i="8"/>
  <c r="Z490" i="8"/>
  <c r="W490" i="8"/>
  <c r="B490" i="8"/>
  <c r="S490" i="8"/>
  <c r="N490" i="8"/>
  <c r="C490" i="8"/>
  <c r="I21" i="8"/>
  <c r="G21" i="8"/>
  <c r="Q21" i="8"/>
  <c r="U21" i="8"/>
  <c r="Y21" i="8"/>
  <c r="AC21" i="8"/>
  <c r="R21" i="8"/>
  <c r="N21" i="8"/>
  <c r="Z21" i="8"/>
  <c r="V21" i="8"/>
  <c r="S21" i="8"/>
  <c r="O21" i="8"/>
  <c r="E21" i="8"/>
  <c r="AA21" i="8"/>
  <c r="W21" i="8"/>
  <c r="P21" i="8"/>
  <c r="T21" i="8"/>
  <c r="X21" i="8"/>
  <c r="AB21" i="8"/>
  <c r="C21" i="8"/>
  <c r="B21" i="8"/>
  <c r="F21" i="8"/>
  <c r="I177" i="8"/>
  <c r="G177" i="8"/>
  <c r="T177" i="8"/>
  <c r="P177" i="8"/>
  <c r="AB177" i="8"/>
  <c r="X177" i="8"/>
  <c r="U177" i="8"/>
  <c r="R177" i="8"/>
  <c r="AC177" i="8"/>
  <c r="Z177" i="8"/>
  <c r="N177" i="8"/>
  <c r="Q177" i="8"/>
  <c r="E177" i="8"/>
  <c r="V177" i="8"/>
  <c r="Y177" i="8"/>
  <c r="S177" i="8"/>
  <c r="O177" i="8"/>
  <c r="AA177" i="8"/>
  <c r="W177" i="8"/>
  <c r="B177" i="8"/>
  <c r="F177" i="8"/>
  <c r="C177" i="8"/>
  <c r="G139" i="8"/>
  <c r="I139" i="8"/>
  <c r="S139" i="8"/>
  <c r="O139" i="8"/>
  <c r="AA139" i="8"/>
  <c r="W139" i="8"/>
  <c r="T139" i="8"/>
  <c r="P139" i="8"/>
  <c r="E139" i="8"/>
  <c r="AB139" i="8"/>
  <c r="X139" i="8"/>
  <c r="Q139" i="8"/>
  <c r="U139" i="8"/>
  <c r="Y139" i="8"/>
  <c r="AC139" i="8"/>
  <c r="R139" i="8"/>
  <c r="N139" i="8"/>
  <c r="Z139" i="8"/>
  <c r="V139" i="8"/>
  <c r="F139" i="8"/>
  <c r="C139" i="8"/>
  <c r="B139" i="8"/>
  <c r="I198" i="8"/>
  <c r="G198" i="8"/>
  <c r="R198" i="8"/>
  <c r="N198" i="8"/>
  <c r="C198" i="8"/>
  <c r="Z198" i="8"/>
  <c r="V198" i="8"/>
  <c r="S198" i="8"/>
  <c r="O198" i="8"/>
  <c r="AA198" i="8"/>
  <c r="W198" i="8"/>
  <c r="T198" i="8"/>
  <c r="Q198" i="8"/>
  <c r="AB198" i="8"/>
  <c r="Y198" i="8"/>
  <c r="U198" i="8"/>
  <c r="P198" i="8"/>
  <c r="B198" i="8"/>
  <c r="E198" i="8"/>
  <c r="AC198" i="8"/>
  <c r="X198" i="8"/>
  <c r="F198" i="8"/>
  <c r="I283" i="8"/>
  <c r="G283" i="8"/>
  <c r="E283" i="8"/>
  <c r="V283" i="8"/>
  <c r="Z283" i="8"/>
  <c r="S283" i="8"/>
  <c r="O283" i="8"/>
  <c r="C283" i="8"/>
  <c r="AA283" i="8"/>
  <c r="W283" i="8"/>
  <c r="F283" i="8"/>
  <c r="T283" i="8"/>
  <c r="P283" i="8"/>
  <c r="B283" i="8"/>
  <c r="AB283" i="8"/>
  <c r="X283" i="8"/>
  <c r="U283" i="8"/>
  <c r="Q283" i="8"/>
  <c r="AC283" i="8"/>
  <c r="Y283" i="8"/>
  <c r="N283" i="8"/>
  <c r="R283" i="8"/>
  <c r="I50" i="8"/>
  <c r="G50" i="8"/>
  <c r="P50" i="8"/>
  <c r="U50" i="8"/>
  <c r="C50" i="8"/>
  <c r="X50" i="8"/>
  <c r="AC50" i="8"/>
  <c r="Q50" i="8"/>
  <c r="T50" i="8"/>
  <c r="E50" i="8"/>
  <c r="Y50" i="8"/>
  <c r="AB50" i="8"/>
  <c r="N50" i="8"/>
  <c r="R50" i="8"/>
  <c r="V50" i="8"/>
  <c r="Z50" i="8"/>
  <c r="O50" i="8"/>
  <c r="S50" i="8"/>
  <c r="B50" i="8"/>
  <c r="W50" i="8"/>
  <c r="AA50" i="8"/>
  <c r="F50" i="8"/>
  <c r="I525" i="8"/>
  <c r="G525" i="8"/>
  <c r="L525" i="8"/>
  <c r="O525" i="8"/>
  <c r="T525" i="8"/>
  <c r="W525" i="8"/>
  <c r="AB525" i="8"/>
  <c r="P525" i="8"/>
  <c r="E525" i="8"/>
  <c r="M525" i="8"/>
  <c r="X525" i="8"/>
  <c r="R525" i="8"/>
  <c r="U525" i="8"/>
  <c r="Q525" i="8"/>
  <c r="Z525" i="8"/>
  <c r="AC525" i="8"/>
  <c r="Y525" i="8"/>
  <c r="S525" i="8"/>
  <c r="N525" i="8"/>
  <c r="AA525" i="8"/>
  <c r="V525" i="8"/>
  <c r="F525" i="8"/>
  <c r="C525" i="8"/>
  <c r="B525" i="8"/>
  <c r="I437" i="8"/>
  <c r="G437" i="8"/>
  <c r="T437" i="8"/>
  <c r="X437" i="8"/>
  <c r="F437" i="8"/>
  <c r="AB437" i="8"/>
  <c r="N437" i="8"/>
  <c r="C437" i="8"/>
  <c r="U437" i="8"/>
  <c r="V437" i="8"/>
  <c r="E437" i="8"/>
  <c r="AC437" i="8"/>
  <c r="P437" i="8"/>
  <c r="R437" i="8"/>
  <c r="O437" i="8"/>
  <c r="Z437" i="8"/>
  <c r="W437" i="8"/>
  <c r="S437" i="8"/>
  <c r="Q437" i="8"/>
  <c r="AA437" i="8"/>
  <c r="Y437" i="8"/>
  <c r="B437" i="8"/>
  <c r="G294" i="8"/>
  <c r="I294" i="8"/>
  <c r="R294" i="8"/>
  <c r="V294" i="8"/>
  <c r="T294" i="8"/>
  <c r="Y294" i="8"/>
  <c r="AB294" i="8"/>
  <c r="AA294" i="8"/>
  <c r="U294" i="8"/>
  <c r="N294" i="8"/>
  <c r="AC294" i="8"/>
  <c r="O294" i="8"/>
  <c r="P294" i="8"/>
  <c r="E294" i="8"/>
  <c r="X294" i="8"/>
  <c r="Q294" i="8"/>
  <c r="S294" i="8"/>
  <c r="Z294" i="8"/>
  <c r="W294" i="8"/>
  <c r="C294" i="8"/>
  <c r="F294" i="8"/>
  <c r="B294" i="8"/>
  <c r="I37" i="8"/>
  <c r="G37" i="8"/>
  <c r="AC37" i="8"/>
  <c r="R37" i="8"/>
  <c r="N37" i="8"/>
  <c r="Y37" i="8"/>
  <c r="E37" i="8"/>
  <c r="V37" i="8"/>
  <c r="Z37" i="8"/>
  <c r="S37" i="8"/>
  <c r="O37" i="8"/>
  <c r="AA37" i="8"/>
  <c r="W37" i="8"/>
  <c r="T37" i="8"/>
  <c r="P37" i="8"/>
  <c r="AB37" i="8"/>
  <c r="X37" i="8"/>
  <c r="U37" i="8"/>
  <c r="Q37" i="8"/>
  <c r="F37" i="8"/>
  <c r="B37" i="8"/>
  <c r="C37" i="8"/>
  <c r="I97" i="8"/>
  <c r="G97" i="8"/>
  <c r="R97" i="8"/>
  <c r="O97" i="8"/>
  <c r="C97" i="8"/>
  <c r="Z97" i="8"/>
  <c r="W97" i="8"/>
  <c r="B97" i="8"/>
  <c r="S97" i="8"/>
  <c r="X97" i="8"/>
  <c r="F97" i="8"/>
  <c r="AA97" i="8"/>
  <c r="N97" i="8"/>
  <c r="T97" i="8"/>
  <c r="V97" i="8"/>
  <c r="E97" i="8"/>
  <c r="AB97" i="8"/>
  <c r="P97" i="8"/>
  <c r="Q97" i="8"/>
  <c r="U97" i="8"/>
  <c r="Y97" i="8"/>
  <c r="AC97" i="8"/>
  <c r="I290" i="8"/>
  <c r="G290" i="8"/>
  <c r="N290" i="8"/>
  <c r="AA290" i="8"/>
  <c r="E290" i="8"/>
  <c r="V290" i="8"/>
  <c r="Y290" i="8"/>
  <c r="R290" i="8"/>
  <c r="P290" i="8"/>
  <c r="Z290" i="8"/>
  <c r="X290" i="8"/>
  <c r="T290" i="8"/>
  <c r="O290" i="8"/>
  <c r="C290" i="8"/>
  <c r="AB290" i="8"/>
  <c r="Q290" i="8"/>
  <c r="B290" i="8"/>
  <c r="U290" i="8"/>
  <c r="S290" i="8"/>
  <c r="F290" i="8"/>
  <c r="AC290" i="8"/>
  <c r="W290" i="8"/>
  <c r="G13" i="8"/>
  <c r="I13" i="8"/>
  <c r="AA13" i="8"/>
  <c r="W13" i="8"/>
  <c r="T13" i="8"/>
  <c r="P13" i="8"/>
  <c r="F13" i="8"/>
  <c r="AB13" i="8"/>
  <c r="X13" i="8"/>
  <c r="C13" i="8"/>
  <c r="U13" i="8"/>
  <c r="Q13" i="8"/>
  <c r="B13" i="8"/>
  <c r="E13" i="8"/>
  <c r="AC13" i="8"/>
  <c r="Y13" i="8"/>
  <c r="R13" i="8"/>
  <c r="N13" i="8"/>
  <c r="Z13" i="8"/>
  <c r="V13" i="8"/>
  <c r="S13" i="8"/>
  <c r="O13" i="8"/>
  <c r="I81" i="8"/>
  <c r="G81" i="8"/>
  <c r="Q81" i="8"/>
  <c r="U81" i="8"/>
  <c r="Y81" i="8"/>
  <c r="AC81" i="8"/>
  <c r="R81" i="8"/>
  <c r="N81" i="8"/>
  <c r="F81" i="8"/>
  <c r="E81" i="8"/>
  <c r="Z81" i="8"/>
  <c r="V81" i="8"/>
  <c r="B81" i="8"/>
  <c r="O81" i="8"/>
  <c r="S81" i="8"/>
  <c r="C81" i="8"/>
  <c r="W81" i="8"/>
  <c r="AA81" i="8"/>
  <c r="P81" i="8"/>
  <c r="T81" i="8"/>
  <c r="X81" i="8"/>
  <c r="AB81" i="8"/>
  <c r="I515" i="8"/>
  <c r="G515" i="8"/>
  <c r="E515" i="8"/>
  <c r="W515" i="8"/>
  <c r="T515" i="8"/>
  <c r="V515" i="8"/>
  <c r="AA515" i="8"/>
  <c r="P515" i="8"/>
  <c r="O515" i="8"/>
  <c r="X515" i="8"/>
  <c r="AB515" i="8"/>
  <c r="R515" i="8"/>
  <c r="Q515" i="8"/>
  <c r="Z515" i="8"/>
  <c r="AC515" i="8"/>
  <c r="U515" i="8"/>
  <c r="S515" i="8"/>
  <c r="B515" i="8"/>
  <c r="F515" i="8"/>
  <c r="C515" i="8"/>
  <c r="N515" i="8"/>
  <c r="Y515" i="8"/>
  <c r="I498" i="8"/>
  <c r="G498" i="8"/>
  <c r="W498" i="8"/>
  <c r="AB498" i="8"/>
  <c r="P498" i="8"/>
  <c r="AA498" i="8"/>
  <c r="E498" i="8"/>
  <c r="X498" i="8"/>
  <c r="S498" i="8"/>
  <c r="U498" i="8"/>
  <c r="Q498" i="8"/>
  <c r="C498" i="8"/>
  <c r="AC498" i="8"/>
  <c r="Y498" i="8"/>
  <c r="B498" i="8"/>
  <c r="N498" i="8"/>
  <c r="R498" i="8"/>
  <c r="F498" i="8"/>
  <c r="V498" i="8"/>
  <c r="Z498" i="8"/>
  <c r="O498" i="8"/>
  <c r="T498" i="8"/>
  <c r="G143" i="8"/>
  <c r="I143" i="8"/>
  <c r="E143" i="8"/>
  <c r="AA143" i="8"/>
  <c r="W143" i="8"/>
  <c r="X143" i="8"/>
  <c r="AB143" i="8"/>
  <c r="Q143" i="8"/>
  <c r="U143" i="8"/>
  <c r="Y143" i="8"/>
  <c r="AC143" i="8"/>
  <c r="R143" i="8"/>
  <c r="N143" i="8"/>
  <c r="Z143" i="8"/>
  <c r="V143" i="8"/>
  <c r="S143" i="8"/>
  <c r="O143" i="8"/>
  <c r="P143" i="8"/>
  <c r="T143" i="8"/>
  <c r="C143" i="8"/>
  <c r="F143" i="8"/>
  <c r="B143" i="8"/>
  <c r="I141" i="8"/>
  <c r="G141" i="8"/>
  <c r="O141" i="8"/>
  <c r="S141" i="8"/>
  <c r="W141" i="8"/>
  <c r="AA141" i="8"/>
  <c r="P141" i="8"/>
  <c r="AB141" i="8"/>
  <c r="E141" i="8"/>
  <c r="X141" i="8"/>
  <c r="T141" i="8"/>
  <c r="U141" i="8"/>
  <c r="Q141" i="8"/>
  <c r="AC141" i="8"/>
  <c r="Y141" i="8"/>
  <c r="N141" i="8"/>
  <c r="R141" i="8"/>
  <c r="V141" i="8"/>
  <c r="Z141" i="8"/>
  <c r="C141" i="8"/>
  <c r="F141" i="8"/>
  <c r="B141" i="8"/>
  <c r="G270" i="8"/>
  <c r="I270" i="8"/>
  <c r="AA270" i="8"/>
  <c r="W270" i="8"/>
  <c r="B270" i="8"/>
  <c r="T270" i="8"/>
  <c r="P270" i="8"/>
  <c r="AB270" i="8"/>
  <c r="X270" i="8"/>
  <c r="U270" i="8"/>
  <c r="Q270" i="8"/>
  <c r="AC270" i="8"/>
  <c r="Y270" i="8"/>
  <c r="N270" i="8"/>
  <c r="R270" i="8"/>
  <c r="E270" i="8"/>
  <c r="V270" i="8"/>
  <c r="Z270" i="8"/>
  <c r="C270" i="8"/>
  <c r="S270" i="8"/>
  <c r="O270" i="8"/>
  <c r="F270" i="8"/>
  <c r="I191" i="8"/>
  <c r="G191" i="8"/>
  <c r="Z191" i="8"/>
  <c r="V191" i="8"/>
  <c r="C191" i="8"/>
  <c r="S191" i="8"/>
  <c r="O191" i="8"/>
  <c r="F191" i="8"/>
  <c r="AA191" i="8"/>
  <c r="P191" i="8"/>
  <c r="T191" i="8"/>
  <c r="Q191" i="8"/>
  <c r="AB191" i="8"/>
  <c r="W191" i="8"/>
  <c r="U191" i="8"/>
  <c r="X191" i="8"/>
  <c r="E191" i="8"/>
  <c r="AC191" i="8"/>
  <c r="Y191" i="8"/>
  <c r="R191" i="8"/>
  <c r="N191" i="8"/>
  <c r="B191" i="8"/>
  <c r="I101" i="8"/>
  <c r="G101" i="8"/>
  <c r="S101" i="8"/>
  <c r="T101" i="8"/>
  <c r="Y101" i="8"/>
  <c r="W101" i="8"/>
  <c r="E101" i="8"/>
  <c r="N101" i="8"/>
  <c r="V101" i="8"/>
  <c r="P101" i="8"/>
  <c r="AB101" i="8"/>
  <c r="X101" i="8"/>
  <c r="O101" i="8"/>
  <c r="R101" i="8"/>
  <c r="AC101" i="8"/>
  <c r="Z101" i="8"/>
  <c r="Q101" i="8"/>
  <c r="AA101" i="8"/>
  <c r="U101" i="8"/>
  <c r="B101" i="8"/>
  <c r="C101" i="8"/>
  <c r="F101" i="8"/>
  <c r="G86" i="8"/>
  <c r="I86" i="8"/>
  <c r="V86" i="8"/>
  <c r="Z86" i="8"/>
  <c r="O86" i="8"/>
  <c r="S86" i="8"/>
  <c r="E86" i="8"/>
  <c r="W86" i="8"/>
  <c r="AA86" i="8"/>
  <c r="C86" i="8"/>
  <c r="T86" i="8"/>
  <c r="P86" i="8"/>
  <c r="B86" i="8"/>
  <c r="AB86" i="8"/>
  <c r="X86" i="8"/>
  <c r="F86" i="8"/>
  <c r="U86" i="8"/>
  <c r="Q86" i="8"/>
  <c r="AC86" i="8"/>
  <c r="Y86" i="8"/>
  <c r="N86" i="8"/>
  <c r="R86" i="8"/>
  <c r="I42" i="8"/>
  <c r="G42" i="8"/>
  <c r="Y42" i="8"/>
  <c r="AC42" i="8"/>
  <c r="R42" i="8"/>
  <c r="N42" i="8"/>
  <c r="Z42" i="8"/>
  <c r="V42" i="8"/>
  <c r="S42" i="8"/>
  <c r="P42" i="8"/>
  <c r="C42" i="8"/>
  <c r="AA42" i="8"/>
  <c r="X42" i="8"/>
  <c r="B42" i="8"/>
  <c r="T42" i="8"/>
  <c r="O42" i="8"/>
  <c r="F42" i="8"/>
  <c r="E42" i="8"/>
  <c r="AB42" i="8"/>
  <c r="W42" i="8"/>
  <c r="Q42" i="8"/>
  <c r="U42" i="8"/>
  <c r="G477" i="8"/>
  <c r="I477" i="8"/>
  <c r="T477" i="8"/>
  <c r="O477" i="8"/>
  <c r="B477" i="8"/>
  <c r="E477" i="8"/>
  <c r="AB477" i="8"/>
  <c r="W477" i="8"/>
  <c r="C477" i="8"/>
  <c r="Q477" i="8"/>
  <c r="U477" i="8"/>
  <c r="Y477" i="8"/>
  <c r="AC477" i="8"/>
  <c r="R477" i="8"/>
  <c r="N477" i="8"/>
  <c r="Z477" i="8"/>
  <c r="V477" i="8"/>
  <c r="S477" i="8"/>
  <c r="P477" i="8"/>
  <c r="AA477" i="8"/>
  <c r="X477" i="8"/>
  <c r="F477" i="8"/>
  <c r="I430" i="8"/>
  <c r="G430" i="8"/>
  <c r="AB430" i="8"/>
  <c r="X430" i="8"/>
  <c r="U430" i="8"/>
  <c r="R430" i="8"/>
  <c r="AC430" i="8"/>
  <c r="Z430" i="8"/>
  <c r="N430" i="8"/>
  <c r="Q430" i="8"/>
  <c r="B430" i="8"/>
  <c r="E430" i="8"/>
  <c r="V430" i="8"/>
  <c r="Y430" i="8"/>
  <c r="F430" i="8"/>
  <c r="S430" i="8"/>
  <c r="O430" i="8"/>
  <c r="C430" i="8"/>
  <c r="AA430" i="8"/>
  <c r="W430" i="8"/>
  <c r="T430" i="8"/>
  <c r="P430" i="8"/>
  <c r="I215" i="8"/>
  <c r="G215" i="8"/>
  <c r="Q215" i="8"/>
  <c r="U215" i="8"/>
  <c r="Y215" i="8"/>
  <c r="AC215" i="8"/>
  <c r="R215" i="8"/>
  <c r="N215" i="8"/>
  <c r="F215" i="8"/>
  <c r="Z215" i="8"/>
  <c r="V215" i="8"/>
  <c r="B215" i="8"/>
  <c r="S215" i="8"/>
  <c r="P215" i="8"/>
  <c r="C215" i="8"/>
  <c r="AA215" i="8"/>
  <c r="X215" i="8"/>
  <c r="T215" i="8"/>
  <c r="O215" i="8"/>
  <c r="E215" i="8"/>
  <c r="AB215" i="8"/>
  <c r="W215" i="8"/>
  <c r="I60" i="8"/>
  <c r="G60" i="8"/>
  <c r="W60" i="8"/>
  <c r="AA60" i="8"/>
  <c r="P60" i="8"/>
  <c r="T60" i="8"/>
  <c r="X60" i="8"/>
  <c r="AB60" i="8"/>
  <c r="Q60" i="8"/>
  <c r="N60" i="8"/>
  <c r="B60" i="8"/>
  <c r="Y60" i="8"/>
  <c r="V60" i="8"/>
  <c r="C60" i="8"/>
  <c r="R60" i="8"/>
  <c r="AC60" i="8"/>
  <c r="F60" i="8"/>
  <c r="E60" i="8"/>
  <c r="Z60" i="8"/>
  <c r="U60" i="8"/>
  <c r="O60" i="8"/>
  <c r="S60" i="8"/>
  <c r="G344" i="8"/>
  <c r="I344" i="8"/>
  <c r="Z344" i="8"/>
  <c r="V344" i="8"/>
  <c r="S344" i="8"/>
  <c r="O344" i="8"/>
  <c r="E344" i="8"/>
  <c r="AA344" i="8"/>
  <c r="W344" i="8"/>
  <c r="B344" i="8"/>
  <c r="P344" i="8"/>
  <c r="T344" i="8"/>
  <c r="C344" i="8"/>
  <c r="X344" i="8"/>
  <c r="AB344" i="8"/>
  <c r="F344" i="8"/>
  <c r="Q344" i="8"/>
  <c r="U344" i="8"/>
  <c r="Y344" i="8"/>
  <c r="AC344" i="8"/>
  <c r="R344" i="8"/>
  <c r="N344" i="8"/>
  <c r="I11" i="8"/>
  <c r="G11" i="8"/>
  <c r="V11" i="8"/>
  <c r="Z11" i="8"/>
  <c r="O11" i="8"/>
  <c r="S11" i="8"/>
  <c r="W11" i="8"/>
  <c r="AA11" i="8"/>
  <c r="P11" i="8"/>
  <c r="T11" i="8"/>
  <c r="X11" i="8"/>
  <c r="AB11" i="8"/>
  <c r="Q11" i="8"/>
  <c r="AC11" i="8"/>
  <c r="E11" i="8"/>
  <c r="Y11" i="8"/>
  <c r="U11" i="8"/>
  <c r="N11" i="8"/>
  <c r="R11" i="8"/>
  <c r="B11" i="8"/>
  <c r="C11" i="8"/>
  <c r="F11" i="8"/>
  <c r="I467" i="8"/>
  <c r="G467" i="8"/>
  <c r="R467" i="8"/>
  <c r="O467" i="8"/>
  <c r="Z467" i="8"/>
  <c r="W467" i="8"/>
  <c r="S467" i="8"/>
  <c r="V467" i="8"/>
  <c r="E467" i="8"/>
  <c r="AA467" i="8"/>
  <c r="N467" i="8"/>
  <c r="P467" i="8"/>
  <c r="T467" i="8"/>
  <c r="X467" i="8"/>
  <c r="AB467" i="8"/>
  <c r="Q467" i="8"/>
  <c r="U467" i="8"/>
  <c r="Y467" i="8"/>
  <c r="AC467" i="8"/>
  <c r="F467" i="8"/>
  <c r="C467" i="8"/>
  <c r="B467" i="8"/>
  <c r="I149" i="8"/>
  <c r="G149" i="8"/>
  <c r="T149" i="8"/>
  <c r="P149" i="8"/>
  <c r="AB149" i="8"/>
  <c r="X149" i="8"/>
  <c r="U149" i="8"/>
  <c r="Q149" i="8"/>
  <c r="F149" i="8"/>
  <c r="E149" i="8"/>
  <c r="AC149" i="8"/>
  <c r="Y149" i="8"/>
  <c r="B149" i="8"/>
  <c r="R149" i="8"/>
  <c r="N149" i="8"/>
  <c r="C149" i="8"/>
  <c r="Z149" i="8"/>
  <c r="V149" i="8"/>
  <c r="S149" i="8"/>
  <c r="O149" i="8"/>
  <c r="AA149" i="8"/>
  <c r="W149" i="8"/>
  <c r="I30" i="8"/>
  <c r="G30" i="8"/>
  <c r="V30" i="8"/>
  <c r="Z30" i="8"/>
  <c r="E30" i="8"/>
  <c r="W30" i="8"/>
  <c r="AA30" i="8"/>
  <c r="T30" i="8"/>
  <c r="P30" i="8"/>
  <c r="AB30" i="8"/>
  <c r="X30" i="8"/>
  <c r="U30" i="8"/>
  <c r="Q30" i="8"/>
  <c r="AC30" i="8"/>
  <c r="Y30" i="8"/>
  <c r="N30" i="8"/>
  <c r="R30" i="8"/>
  <c r="O30" i="8"/>
  <c r="S30" i="8"/>
  <c r="F30" i="8"/>
  <c r="B30" i="8"/>
  <c r="C30" i="8"/>
  <c r="G31" i="8"/>
  <c r="I31" i="8"/>
  <c r="Y31" i="8"/>
  <c r="AC31" i="8"/>
  <c r="R31" i="8"/>
  <c r="N31" i="8"/>
  <c r="Z31" i="8"/>
  <c r="V31" i="8"/>
  <c r="S31" i="8"/>
  <c r="O31" i="8"/>
  <c r="AA31" i="8"/>
  <c r="W31" i="8"/>
  <c r="T31" i="8"/>
  <c r="P31" i="8"/>
  <c r="E31" i="8"/>
  <c r="AB31" i="8"/>
  <c r="X31" i="8"/>
  <c r="Q31" i="8"/>
  <c r="U31" i="8"/>
  <c r="C31" i="8"/>
  <c r="B31" i="8"/>
  <c r="F31" i="8"/>
  <c r="I378" i="8"/>
  <c r="G378" i="8"/>
  <c r="P378" i="8"/>
  <c r="T378" i="8"/>
  <c r="Q378" i="8"/>
  <c r="U378" i="8"/>
  <c r="Y378" i="8"/>
  <c r="AC378" i="8"/>
  <c r="R378" i="8"/>
  <c r="N378" i="8"/>
  <c r="E378" i="8"/>
  <c r="Z378" i="8"/>
  <c r="V378" i="8"/>
  <c r="O378" i="8"/>
  <c r="S378" i="8"/>
  <c r="W378" i="8"/>
  <c r="AA378" i="8"/>
  <c r="X378" i="8"/>
  <c r="AB378" i="8"/>
  <c r="B378" i="8"/>
  <c r="F378" i="8"/>
  <c r="C378" i="8"/>
  <c r="I422" i="8"/>
  <c r="G422" i="8"/>
  <c r="E422" i="8"/>
  <c r="Y422" i="8"/>
  <c r="AB422" i="8"/>
  <c r="N422" i="8"/>
  <c r="R422" i="8"/>
  <c r="B422" i="8"/>
  <c r="V422" i="8"/>
  <c r="Z422" i="8"/>
  <c r="C422" i="8"/>
  <c r="O422" i="8"/>
  <c r="S422" i="8"/>
  <c r="F422" i="8"/>
  <c r="W422" i="8"/>
  <c r="AA422" i="8"/>
  <c r="P422" i="8"/>
  <c r="U422" i="8"/>
  <c r="X422" i="8"/>
  <c r="AC422" i="8"/>
  <c r="Q422" i="8"/>
  <c r="T422" i="8"/>
  <c r="G79" i="8"/>
  <c r="I79" i="8"/>
  <c r="AC79" i="8"/>
  <c r="Y79" i="8"/>
  <c r="N79" i="8"/>
  <c r="R79" i="8"/>
  <c r="V79" i="8"/>
  <c r="Z79" i="8"/>
  <c r="O79" i="8"/>
  <c r="S79" i="8"/>
  <c r="E79" i="8"/>
  <c r="W79" i="8"/>
  <c r="AA79" i="8"/>
  <c r="T79" i="8"/>
  <c r="P79" i="8"/>
  <c r="AB79" i="8"/>
  <c r="X79" i="8"/>
  <c r="U79" i="8"/>
  <c r="Q79" i="8"/>
  <c r="C79" i="8"/>
  <c r="B79" i="8"/>
  <c r="F79" i="8"/>
  <c r="G445" i="8"/>
  <c r="I445" i="8"/>
  <c r="Q445" i="8"/>
  <c r="V445" i="8"/>
  <c r="Y445" i="8"/>
  <c r="W445" i="8"/>
  <c r="R445" i="8"/>
  <c r="AA445" i="8"/>
  <c r="Z445" i="8"/>
  <c r="AC445" i="8"/>
  <c r="F445" i="8"/>
  <c r="T445" i="8"/>
  <c r="O445" i="8"/>
  <c r="C445" i="8"/>
  <c r="E445" i="8"/>
  <c r="AB445" i="8"/>
  <c r="N445" i="8"/>
  <c r="B445" i="8"/>
  <c r="P445" i="8"/>
  <c r="S445" i="8"/>
  <c r="X445" i="8"/>
  <c r="U445" i="8"/>
  <c r="G154" i="8"/>
  <c r="I154" i="8"/>
  <c r="E154" i="8"/>
  <c r="X154" i="8"/>
  <c r="AB154" i="8"/>
  <c r="AC154" i="8"/>
  <c r="Y154" i="8"/>
  <c r="N154" i="8"/>
  <c r="R154" i="8"/>
  <c r="V154" i="8"/>
  <c r="Z154" i="8"/>
  <c r="O154" i="8"/>
  <c r="S154" i="8"/>
  <c r="W154" i="8"/>
  <c r="AA154" i="8"/>
  <c r="P154" i="8"/>
  <c r="T154" i="8"/>
  <c r="U154" i="8"/>
  <c r="Q154" i="8"/>
  <c r="B154" i="8"/>
  <c r="C154" i="8"/>
  <c r="F154" i="8"/>
  <c r="I66" i="8"/>
  <c r="G66" i="8"/>
  <c r="Z66" i="8"/>
  <c r="N66" i="8"/>
  <c r="S66" i="8"/>
  <c r="V66" i="8"/>
  <c r="E66" i="8"/>
  <c r="AA66" i="8"/>
  <c r="AC66" i="8"/>
  <c r="P66" i="8"/>
  <c r="T66" i="8"/>
  <c r="C66" i="8"/>
  <c r="X66" i="8"/>
  <c r="AB66" i="8"/>
  <c r="F66" i="8"/>
  <c r="Q66" i="8"/>
  <c r="U66" i="8"/>
  <c r="B66" i="8"/>
  <c r="Y66" i="8"/>
  <c r="O66" i="8"/>
  <c r="R66" i="8"/>
  <c r="W66" i="8"/>
  <c r="I82" i="8"/>
  <c r="G82" i="8"/>
  <c r="AC82" i="8"/>
  <c r="Y82" i="8"/>
  <c r="F82" i="8"/>
  <c r="N82" i="8"/>
  <c r="R82" i="8"/>
  <c r="B82" i="8"/>
  <c r="V82" i="8"/>
  <c r="Z82" i="8"/>
  <c r="C82" i="8"/>
  <c r="O82" i="8"/>
  <c r="S82" i="8"/>
  <c r="E82" i="8"/>
  <c r="W82" i="8"/>
  <c r="AA82" i="8"/>
  <c r="T82" i="8"/>
  <c r="P82" i="8"/>
  <c r="AB82" i="8"/>
  <c r="X82" i="8"/>
  <c r="U82" i="8"/>
  <c r="Q82" i="8"/>
  <c r="I127" i="8"/>
  <c r="G127" i="8"/>
  <c r="Z127" i="8"/>
  <c r="V127" i="8"/>
  <c r="C127" i="8"/>
  <c r="S127" i="8"/>
  <c r="O127" i="8"/>
  <c r="B127" i="8"/>
  <c r="AA127" i="8"/>
  <c r="Q127" i="8"/>
  <c r="T127" i="8"/>
  <c r="Y127" i="8"/>
  <c r="AB127" i="8"/>
  <c r="P127" i="8"/>
  <c r="U127" i="8"/>
  <c r="W127" i="8"/>
  <c r="E127" i="8"/>
  <c r="AC127" i="8"/>
  <c r="X127" i="8"/>
  <c r="R127" i="8"/>
  <c r="N127" i="8"/>
  <c r="F127" i="8"/>
  <c r="I5" i="8"/>
  <c r="G5" i="8"/>
  <c r="U5" i="8"/>
  <c r="Q5" i="8"/>
  <c r="N5" i="8"/>
  <c r="R5" i="8"/>
  <c r="V5" i="8"/>
  <c r="Z5" i="8"/>
  <c r="O5" i="8"/>
  <c r="S5" i="8"/>
  <c r="E5" i="8"/>
  <c r="W5" i="8"/>
  <c r="AA5" i="8"/>
  <c r="T5" i="8"/>
  <c r="P5" i="8"/>
  <c r="AB5" i="8"/>
  <c r="X5" i="8"/>
  <c r="AC5" i="8"/>
  <c r="Y5" i="8"/>
  <c r="C5" i="8"/>
  <c r="F5" i="8"/>
  <c r="B5" i="8"/>
  <c r="I494" i="8"/>
  <c r="G494" i="8"/>
  <c r="R494" i="8"/>
  <c r="U494" i="8"/>
  <c r="E494" i="8"/>
  <c r="Z494" i="8"/>
  <c r="AC494" i="8"/>
  <c r="O494" i="8"/>
  <c r="S494" i="8"/>
  <c r="W494" i="8"/>
  <c r="AA494" i="8"/>
  <c r="C494" i="8"/>
  <c r="P494" i="8"/>
  <c r="T494" i="8"/>
  <c r="F494" i="8"/>
  <c r="X494" i="8"/>
  <c r="AB494" i="8"/>
  <c r="B494" i="8"/>
  <c r="Q494" i="8"/>
  <c r="N494" i="8"/>
  <c r="Y494" i="8"/>
  <c r="V494" i="8"/>
  <c r="I375" i="8"/>
  <c r="G375" i="8"/>
  <c r="R375" i="8"/>
  <c r="N375" i="8"/>
  <c r="E375" i="8"/>
  <c r="Z375" i="8"/>
  <c r="V375" i="8"/>
  <c r="O375" i="8"/>
  <c r="S375" i="8"/>
  <c r="W375" i="8"/>
  <c r="AA375" i="8"/>
  <c r="P375" i="8"/>
  <c r="T375" i="8"/>
  <c r="C375" i="8"/>
  <c r="X375" i="8"/>
  <c r="AB375" i="8"/>
  <c r="B375" i="8"/>
  <c r="Q375" i="8"/>
  <c r="U375" i="8"/>
  <c r="F375" i="8"/>
  <c r="Y375" i="8"/>
  <c r="AC375" i="8"/>
  <c r="I106" i="8"/>
  <c r="G106" i="8"/>
  <c r="AA106" i="8"/>
  <c r="W106" i="8"/>
  <c r="B106" i="8"/>
  <c r="T106" i="8"/>
  <c r="P106" i="8"/>
  <c r="C106" i="8"/>
  <c r="AB106" i="8"/>
  <c r="X106" i="8"/>
  <c r="U106" i="8"/>
  <c r="R106" i="8"/>
  <c r="AC106" i="8"/>
  <c r="Z106" i="8"/>
  <c r="N106" i="8"/>
  <c r="Q106" i="8"/>
  <c r="E106" i="8"/>
  <c r="V106" i="8"/>
  <c r="Y106" i="8"/>
  <c r="S106" i="8"/>
  <c r="O106" i="8"/>
  <c r="F106" i="8"/>
  <c r="G507" i="8"/>
  <c r="I507" i="8"/>
  <c r="E507" i="8"/>
  <c r="U507" i="8"/>
  <c r="V507" i="8"/>
  <c r="Q507" i="8"/>
  <c r="O507" i="8"/>
  <c r="Y507" i="8"/>
  <c r="W507" i="8"/>
  <c r="R507" i="8"/>
  <c r="X507" i="8"/>
  <c r="Z507" i="8"/>
  <c r="AB507" i="8"/>
  <c r="S507" i="8"/>
  <c r="N507" i="8"/>
  <c r="AA507" i="8"/>
  <c r="T507" i="8"/>
  <c r="P507" i="8"/>
  <c r="AC507" i="8"/>
  <c r="F507" i="8"/>
  <c r="C507" i="8"/>
  <c r="B507" i="8"/>
  <c r="I480" i="8"/>
  <c r="G480" i="8"/>
  <c r="Y480" i="8"/>
  <c r="AC480" i="8"/>
  <c r="R480" i="8"/>
  <c r="N480" i="8"/>
  <c r="Z480" i="8"/>
  <c r="V480" i="8"/>
  <c r="B480" i="8"/>
  <c r="S480" i="8"/>
  <c r="P480" i="8"/>
  <c r="F480" i="8"/>
  <c r="AA480" i="8"/>
  <c r="X480" i="8"/>
  <c r="C480" i="8"/>
  <c r="T480" i="8"/>
  <c r="O480" i="8"/>
  <c r="E480" i="8"/>
  <c r="AB480" i="8"/>
  <c r="W480" i="8"/>
  <c r="Q480" i="8"/>
  <c r="U480" i="8"/>
  <c r="G45" i="8"/>
  <c r="I45" i="8"/>
  <c r="AC45" i="8"/>
  <c r="Z45" i="8"/>
  <c r="N45" i="8"/>
  <c r="Q45" i="8"/>
  <c r="E45" i="8"/>
  <c r="V45" i="8"/>
  <c r="Y45" i="8"/>
  <c r="F45" i="8"/>
  <c r="S45" i="8"/>
  <c r="O45" i="8"/>
  <c r="B45" i="8"/>
  <c r="AA45" i="8"/>
  <c r="W45" i="8"/>
  <c r="C45" i="8"/>
  <c r="T45" i="8"/>
  <c r="P45" i="8"/>
  <c r="AB45" i="8"/>
  <c r="X45" i="8"/>
  <c r="U45" i="8"/>
  <c r="R45" i="8"/>
  <c r="G9" i="8"/>
  <c r="I9" i="8"/>
  <c r="U9" i="8"/>
  <c r="Q9" i="8"/>
  <c r="AC9" i="8"/>
  <c r="Y9" i="8"/>
  <c r="N9" i="8"/>
  <c r="R9" i="8"/>
  <c r="E9" i="8"/>
  <c r="V9" i="8"/>
  <c r="Z9" i="8"/>
  <c r="S9" i="8"/>
  <c r="O9" i="8"/>
  <c r="AA9" i="8"/>
  <c r="W9" i="8"/>
  <c r="T9" i="8"/>
  <c r="P9" i="8"/>
  <c r="AB9" i="8"/>
  <c r="X9" i="8"/>
  <c r="C9" i="8"/>
  <c r="B9" i="8"/>
  <c r="F9" i="8"/>
  <c r="I153" i="8"/>
  <c r="G153" i="8"/>
  <c r="P153" i="8"/>
  <c r="T153" i="8"/>
  <c r="X153" i="8"/>
  <c r="AB153" i="8"/>
  <c r="Q153" i="8"/>
  <c r="U153" i="8"/>
  <c r="Y153" i="8"/>
  <c r="AC153" i="8"/>
  <c r="R153" i="8"/>
  <c r="N153" i="8"/>
  <c r="Z153" i="8"/>
  <c r="V153" i="8"/>
  <c r="S153" i="8"/>
  <c r="O153" i="8"/>
  <c r="E153" i="8"/>
  <c r="AA153" i="8"/>
  <c r="W153" i="8"/>
  <c r="B153" i="8"/>
  <c r="C153" i="8"/>
  <c r="F153" i="8"/>
  <c r="I366" i="8"/>
  <c r="G366" i="8"/>
  <c r="W366" i="8"/>
  <c r="AA366" i="8"/>
  <c r="E366" i="8"/>
  <c r="X366" i="8"/>
  <c r="AB366" i="8"/>
  <c r="U366" i="8"/>
  <c r="Q366" i="8"/>
  <c r="AC366" i="8"/>
  <c r="Y366" i="8"/>
  <c r="N366" i="8"/>
  <c r="R366" i="8"/>
  <c r="V366" i="8"/>
  <c r="Z366" i="8"/>
  <c r="O366" i="8"/>
  <c r="S366" i="8"/>
  <c r="P366" i="8"/>
  <c r="T366" i="8"/>
  <c r="F366" i="8"/>
  <c r="C366" i="8"/>
  <c r="B366" i="8"/>
  <c r="G359" i="8"/>
  <c r="I359" i="8"/>
  <c r="V359" i="8"/>
  <c r="Z359" i="8"/>
  <c r="O359" i="8"/>
  <c r="S359" i="8"/>
  <c r="W359" i="8"/>
  <c r="AA359" i="8"/>
  <c r="P359" i="8"/>
  <c r="T359" i="8"/>
  <c r="E359" i="8"/>
  <c r="X359" i="8"/>
  <c r="AB359" i="8"/>
  <c r="U359" i="8"/>
  <c r="Q359" i="8"/>
  <c r="AC359" i="8"/>
  <c r="Y359" i="8"/>
  <c r="N359" i="8"/>
  <c r="R359" i="8"/>
  <c r="B359" i="8"/>
  <c r="C359" i="8"/>
  <c r="F359" i="8"/>
  <c r="I178" i="8"/>
  <c r="G178" i="8"/>
  <c r="S178" i="8"/>
  <c r="N178" i="8"/>
  <c r="E178" i="8"/>
  <c r="AA178" i="8"/>
  <c r="V178" i="8"/>
  <c r="P178" i="8"/>
  <c r="T178" i="8"/>
  <c r="X178" i="8"/>
  <c r="AB178" i="8"/>
  <c r="Q178" i="8"/>
  <c r="U178" i="8"/>
  <c r="Y178" i="8"/>
  <c r="AC178" i="8"/>
  <c r="R178" i="8"/>
  <c r="O178" i="8"/>
  <c r="Z178" i="8"/>
  <c r="W178" i="8"/>
  <c r="F178" i="8"/>
  <c r="C178" i="8"/>
  <c r="B178" i="8"/>
  <c r="I526" i="8"/>
  <c r="G526" i="8"/>
  <c r="R526" i="8"/>
  <c r="U526" i="8"/>
  <c r="Z526" i="8"/>
  <c r="AC526" i="8"/>
  <c r="S526" i="8"/>
  <c r="N526" i="8"/>
  <c r="E526" i="8"/>
  <c r="AA526" i="8"/>
  <c r="V526" i="8"/>
  <c r="P526" i="8"/>
  <c r="L526" i="8"/>
  <c r="O526" i="8"/>
  <c r="X526" i="8"/>
  <c r="T526" i="8"/>
  <c r="W526" i="8"/>
  <c r="Q526" i="8"/>
  <c r="AB526" i="8"/>
  <c r="Y526" i="8"/>
  <c r="M526" i="8"/>
  <c r="C526" i="8"/>
  <c r="B526" i="8"/>
  <c r="F526" i="8"/>
  <c r="G105" i="8"/>
  <c r="I105" i="8"/>
  <c r="N105" i="8"/>
  <c r="R105" i="8"/>
  <c r="C105" i="8"/>
  <c r="V105" i="8"/>
  <c r="Z105" i="8"/>
  <c r="O105" i="8"/>
  <c r="S105" i="8"/>
  <c r="W105" i="8"/>
  <c r="AA105" i="8"/>
  <c r="P105" i="8"/>
  <c r="U105" i="8"/>
  <c r="X105" i="8"/>
  <c r="AC105" i="8"/>
  <c r="Q105" i="8"/>
  <c r="T105" i="8"/>
  <c r="F105" i="8"/>
  <c r="E105" i="8"/>
  <c r="Y105" i="8"/>
  <c r="AB105" i="8"/>
  <c r="B105" i="8"/>
  <c r="I62" i="8"/>
  <c r="G62" i="8"/>
  <c r="AA62" i="8"/>
  <c r="W62" i="8"/>
  <c r="T62" i="8"/>
  <c r="P62" i="8"/>
  <c r="AB62" i="8"/>
  <c r="X62" i="8"/>
  <c r="U62" i="8"/>
  <c r="R62" i="8"/>
  <c r="B62" i="8"/>
  <c r="AC62" i="8"/>
  <c r="Z62" i="8"/>
  <c r="C62" i="8"/>
  <c r="N62" i="8"/>
  <c r="Q62" i="8"/>
  <c r="F62" i="8"/>
  <c r="E62" i="8"/>
  <c r="V62" i="8"/>
  <c r="Y62" i="8"/>
  <c r="S62" i="8"/>
  <c r="O62" i="8"/>
  <c r="I529" i="8"/>
  <c r="G529" i="8"/>
  <c r="AB529" i="8"/>
  <c r="P529" i="8"/>
  <c r="R529" i="8"/>
  <c r="U529" i="8"/>
  <c r="Q529" i="8"/>
  <c r="Z529" i="8"/>
  <c r="AC529" i="8"/>
  <c r="Y529" i="8"/>
  <c r="S529" i="8"/>
  <c r="N529" i="8"/>
  <c r="AA529" i="8"/>
  <c r="V529" i="8"/>
  <c r="L529" i="8"/>
  <c r="O529" i="8"/>
  <c r="T529" i="8"/>
  <c r="W529" i="8"/>
  <c r="F529" i="8"/>
  <c r="E529" i="8"/>
  <c r="B529" i="8"/>
  <c r="C529" i="8"/>
  <c r="M529" i="8"/>
  <c r="X529" i="8"/>
  <c r="I440" i="8"/>
  <c r="G440" i="8"/>
  <c r="U440" i="8"/>
  <c r="V440" i="8"/>
  <c r="E440" i="8"/>
  <c r="AC440" i="8"/>
  <c r="X440" i="8"/>
  <c r="R440" i="8"/>
  <c r="O440" i="8"/>
  <c r="Z440" i="8"/>
  <c r="W440" i="8"/>
  <c r="S440" i="8"/>
  <c r="Q440" i="8"/>
  <c r="AA440" i="8"/>
  <c r="Y440" i="8"/>
  <c r="T440" i="8"/>
  <c r="N440" i="8"/>
  <c r="AB440" i="8"/>
  <c r="P440" i="8"/>
  <c r="F440" i="8"/>
  <c r="C440" i="8"/>
  <c r="B440" i="8"/>
  <c r="I186" i="8"/>
  <c r="G186" i="8"/>
  <c r="AC186" i="8"/>
  <c r="Y186" i="8"/>
  <c r="C186" i="8"/>
  <c r="N186" i="8"/>
  <c r="R186" i="8"/>
  <c r="F186" i="8"/>
  <c r="V186" i="8"/>
  <c r="Z186" i="8"/>
  <c r="O186" i="8"/>
  <c r="T186" i="8"/>
  <c r="W186" i="8"/>
  <c r="AB186" i="8"/>
  <c r="P186" i="8"/>
  <c r="AA186" i="8"/>
  <c r="E186" i="8"/>
  <c r="X186" i="8"/>
  <c r="S186" i="8"/>
  <c r="U186" i="8"/>
  <c r="Q186" i="8"/>
  <c r="B186" i="8"/>
  <c r="I425" i="8"/>
  <c r="G425" i="8"/>
  <c r="V425" i="8"/>
  <c r="Z425" i="8"/>
  <c r="C425" i="8"/>
  <c r="O425" i="8"/>
  <c r="S425" i="8"/>
  <c r="B425" i="8"/>
  <c r="W425" i="8"/>
  <c r="AA425" i="8"/>
  <c r="P425" i="8"/>
  <c r="U425" i="8"/>
  <c r="X425" i="8"/>
  <c r="AC425" i="8"/>
  <c r="Q425" i="8"/>
  <c r="T425" i="8"/>
  <c r="E425" i="8"/>
  <c r="Y425" i="8"/>
  <c r="AB425" i="8"/>
  <c r="N425" i="8"/>
  <c r="R425" i="8"/>
  <c r="F425" i="8"/>
  <c r="I220" i="8"/>
  <c r="G220" i="8"/>
  <c r="N220" i="8"/>
  <c r="R220" i="8"/>
  <c r="V220" i="8"/>
  <c r="Z220" i="8"/>
  <c r="O220" i="8"/>
  <c r="T220" i="8"/>
  <c r="W220" i="8"/>
  <c r="AB220" i="8"/>
  <c r="P220" i="8"/>
  <c r="AA220" i="8"/>
  <c r="F220" i="8"/>
  <c r="E220" i="8"/>
  <c r="X220" i="8"/>
  <c r="S220" i="8"/>
  <c r="C220" i="8"/>
  <c r="U220" i="8"/>
  <c r="Q220" i="8"/>
  <c r="B220" i="8"/>
  <c r="AC220" i="8"/>
  <c r="Y220" i="8"/>
  <c r="I510" i="8"/>
  <c r="G510" i="8"/>
  <c r="E510" i="8"/>
  <c r="AC510" i="8"/>
  <c r="X510" i="8"/>
  <c r="F510" i="8"/>
  <c r="Q510" i="8"/>
  <c r="AB510" i="8"/>
  <c r="Y510" i="8"/>
  <c r="N510" i="8"/>
  <c r="R510" i="8"/>
  <c r="O510" i="8"/>
  <c r="Z510" i="8"/>
  <c r="P510" i="8"/>
  <c r="S510" i="8"/>
  <c r="T510" i="8"/>
  <c r="AA510" i="8"/>
  <c r="V510" i="8"/>
  <c r="B510" i="8"/>
  <c r="U510" i="8"/>
  <c r="W510" i="8"/>
  <c r="C510" i="8"/>
  <c r="G493" i="8"/>
  <c r="I493" i="8"/>
  <c r="Z493" i="8"/>
  <c r="V493" i="8"/>
  <c r="AA493" i="8"/>
  <c r="X493" i="8"/>
  <c r="T493" i="8"/>
  <c r="O493" i="8"/>
  <c r="E493" i="8"/>
  <c r="AB493" i="8"/>
  <c r="W493" i="8"/>
  <c r="Q493" i="8"/>
  <c r="U493" i="8"/>
  <c r="Y493" i="8"/>
  <c r="AC493" i="8"/>
  <c r="R493" i="8"/>
  <c r="N493" i="8"/>
  <c r="S493" i="8"/>
  <c r="P493" i="8"/>
  <c r="C493" i="8"/>
  <c r="B493" i="8"/>
  <c r="F493" i="8"/>
  <c r="I318" i="8"/>
  <c r="G318" i="8"/>
  <c r="V318" i="8"/>
  <c r="AB318" i="8"/>
  <c r="F318" i="8"/>
  <c r="O318" i="8"/>
  <c r="S318" i="8"/>
  <c r="C318" i="8"/>
  <c r="W318" i="8"/>
  <c r="Y318" i="8"/>
  <c r="B318" i="8"/>
  <c r="P318" i="8"/>
  <c r="AA318" i="8"/>
  <c r="E318" i="8"/>
  <c r="X318" i="8"/>
  <c r="Q318" i="8"/>
  <c r="U318" i="8"/>
  <c r="R318" i="8"/>
  <c r="AC318" i="8"/>
  <c r="Z318" i="8"/>
  <c r="N318" i="8"/>
  <c r="T318" i="8"/>
  <c r="I355" i="8"/>
  <c r="G355" i="8"/>
  <c r="Q355" i="8"/>
  <c r="U355" i="8"/>
  <c r="B355" i="8"/>
  <c r="E355" i="8"/>
  <c r="Y355" i="8"/>
  <c r="AC355" i="8"/>
  <c r="C355" i="8"/>
  <c r="N355" i="8"/>
  <c r="R355" i="8"/>
  <c r="F355" i="8"/>
  <c r="V355" i="8"/>
  <c r="Z355" i="8"/>
  <c r="O355" i="8"/>
  <c r="S355" i="8"/>
  <c r="W355" i="8"/>
  <c r="AA355" i="8"/>
  <c r="P355" i="8"/>
  <c r="T355" i="8"/>
  <c r="X355" i="8"/>
  <c r="AB355" i="8"/>
  <c r="I151" i="8"/>
  <c r="G151" i="8"/>
  <c r="P151" i="8"/>
  <c r="AB151" i="8"/>
  <c r="C151" i="8"/>
  <c r="E151" i="8"/>
  <c r="X151" i="8"/>
  <c r="T151" i="8"/>
  <c r="F151" i="8"/>
  <c r="U151" i="8"/>
  <c r="Q151" i="8"/>
  <c r="B151" i="8"/>
  <c r="AC151" i="8"/>
  <c r="Y151" i="8"/>
  <c r="N151" i="8"/>
  <c r="R151" i="8"/>
  <c r="V151" i="8"/>
  <c r="Z151" i="8"/>
  <c r="O151" i="8"/>
  <c r="S151" i="8"/>
  <c r="W151" i="8"/>
  <c r="AA151" i="8"/>
  <c r="I74" i="8"/>
  <c r="G74" i="8"/>
  <c r="Y74" i="8"/>
  <c r="AC74" i="8"/>
  <c r="B74" i="8"/>
  <c r="R74" i="8"/>
  <c r="N74" i="8"/>
  <c r="C74" i="8"/>
  <c r="E74" i="8"/>
  <c r="Z74" i="8"/>
  <c r="V74" i="8"/>
  <c r="O74" i="8"/>
  <c r="S74" i="8"/>
  <c r="W74" i="8"/>
  <c r="AA74" i="8"/>
  <c r="P74" i="8"/>
  <c r="T74" i="8"/>
  <c r="X74" i="8"/>
  <c r="AB74" i="8"/>
  <c r="Q74" i="8"/>
  <c r="U74" i="8"/>
  <c r="F74" i="8"/>
  <c r="I76" i="8"/>
  <c r="G76" i="8"/>
  <c r="AC76" i="8"/>
  <c r="Y76" i="8"/>
  <c r="N76" i="8"/>
  <c r="R76" i="8"/>
  <c r="E76" i="8"/>
  <c r="V76" i="8"/>
  <c r="Z76" i="8"/>
  <c r="S76" i="8"/>
  <c r="O76" i="8"/>
  <c r="AA76" i="8"/>
  <c r="W76" i="8"/>
  <c r="T76" i="8"/>
  <c r="P76" i="8"/>
  <c r="AB76" i="8"/>
  <c r="X76" i="8"/>
  <c r="U76" i="8"/>
  <c r="Q76" i="8"/>
  <c r="B76" i="8"/>
  <c r="F76" i="8"/>
  <c r="C76" i="8"/>
  <c r="I29" i="8"/>
  <c r="G29" i="8"/>
  <c r="N29" i="8"/>
  <c r="R29" i="8"/>
  <c r="O29" i="8"/>
  <c r="S29" i="8"/>
  <c r="W29" i="8"/>
  <c r="AA29" i="8"/>
  <c r="P29" i="8"/>
  <c r="T29" i="8"/>
  <c r="X29" i="8"/>
  <c r="AB29" i="8"/>
  <c r="Q29" i="8"/>
  <c r="AC29" i="8"/>
  <c r="E29" i="8"/>
  <c r="Y29" i="8"/>
  <c r="U29" i="8"/>
  <c r="V29" i="8"/>
  <c r="Z29" i="8"/>
  <c r="F29" i="8"/>
  <c r="C29" i="8"/>
  <c r="B29" i="8"/>
  <c r="I399" i="8"/>
  <c r="G399" i="8"/>
  <c r="N399" i="8"/>
  <c r="S399" i="8"/>
  <c r="C399" i="8"/>
  <c r="V399" i="8"/>
  <c r="AA399" i="8"/>
  <c r="F399" i="8"/>
  <c r="O399" i="8"/>
  <c r="Z399" i="8"/>
  <c r="E399" i="8"/>
  <c r="W399" i="8"/>
  <c r="R399" i="8"/>
  <c r="T399" i="8"/>
  <c r="P399" i="8"/>
  <c r="AB399" i="8"/>
  <c r="X399" i="8"/>
  <c r="U399" i="8"/>
  <c r="Q399" i="8"/>
  <c r="AC399" i="8"/>
  <c r="Y399" i="8"/>
  <c r="B399" i="8"/>
  <c r="G321" i="8"/>
  <c r="I321" i="8"/>
  <c r="E321" i="8"/>
  <c r="X321" i="8"/>
  <c r="Y321" i="8"/>
  <c r="U321" i="8"/>
  <c r="R321" i="8"/>
  <c r="AC321" i="8"/>
  <c r="Z321" i="8"/>
  <c r="N321" i="8"/>
  <c r="T321" i="8"/>
  <c r="V321" i="8"/>
  <c r="AA321" i="8"/>
  <c r="O321" i="8"/>
  <c r="AB321" i="8"/>
  <c r="B321" i="8"/>
  <c r="W321" i="8"/>
  <c r="Q321" i="8"/>
  <c r="F321" i="8"/>
  <c r="P321" i="8"/>
  <c r="S321" i="8"/>
  <c r="C321" i="8"/>
  <c r="G458" i="8"/>
  <c r="I458" i="8"/>
  <c r="E458" i="8"/>
  <c r="X458" i="8"/>
  <c r="AA458" i="8"/>
  <c r="B458" i="8"/>
  <c r="U458" i="8"/>
  <c r="Q458" i="8"/>
  <c r="C458" i="8"/>
  <c r="AC458" i="8"/>
  <c r="Y458" i="8"/>
  <c r="F458" i="8"/>
  <c r="N458" i="8"/>
  <c r="R458" i="8"/>
  <c r="V458" i="8"/>
  <c r="Z458" i="8"/>
  <c r="O458" i="8"/>
  <c r="T458" i="8"/>
  <c r="W458" i="8"/>
  <c r="AB458" i="8"/>
  <c r="P458" i="8"/>
  <c r="S458" i="8"/>
  <c r="I210" i="8"/>
  <c r="G210" i="8"/>
  <c r="V210" i="8"/>
  <c r="AA210" i="8"/>
  <c r="O210" i="8"/>
  <c r="R210" i="8"/>
  <c r="E210" i="8"/>
  <c r="W210" i="8"/>
  <c r="Z210" i="8"/>
  <c r="T210" i="8"/>
  <c r="P210" i="8"/>
  <c r="AB210" i="8"/>
  <c r="X210" i="8"/>
  <c r="U210" i="8"/>
  <c r="Q210" i="8"/>
  <c r="AC210" i="8"/>
  <c r="Y210" i="8"/>
  <c r="N210" i="8"/>
  <c r="S210" i="8"/>
  <c r="B210" i="8"/>
  <c r="C210" i="8"/>
  <c r="F210" i="8"/>
  <c r="G91" i="8"/>
  <c r="I91" i="8"/>
  <c r="R91" i="8"/>
  <c r="V91" i="8"/>
  <c r="E91" i="8"/>
  <c r="Z91" i="8"/>
  <c r="N91" i="8"/>
  <c r="O91" i="8"/>
  <c r="S91" i="8"/>
  <c r="W91" i="8"/>
  <c r="AA91" i="8"/>
  <c r="P91" i="8"/>
  <c r="T91" i="8"/>
  <c r="B91" i="8"/>
  <c r="X91" i="8"/>
  <c r="AB91" i="8"/>
  <c r="C91" i="8"/>
  <c r="Q91" i="8"/>
  <c r="U91" i="8"/>
  <c r="F91" i="8"/>
  <c r="Y91" i="8"/>
  <c r="AC91" i="8"/>
  <c r="I94" i="8"/>
  <c r="G94" i="8"/>
  <c r="E94" i="8"/>
  <c r="AB94" i="8"/>
  <c r="P94" i="8"/>
  <c r="Q94" i="8"/>
  <c r="U94" i="8"/>
  <c r="Y94" i="8"/>
  <c r="AC94" i="8"/>
  <c r="R94" i="8"/>
  <c r="N94" i="8"/>
  <c r="Z94" i="8"/>
  <c r="V94" i="8"/>
  <c r="S94" i="8"/>
  <c r="O94" i="8"/>
  <c r="AA94" i="8"/>
  <c r="W94" i="8"/>
  <c r="T94" i="8"/>
  <c r="X94" i="8"/>
  <c r="F94" i="8"/>
  <c r="B94" i="8"/>
  <c r="C94" i="8"/>
  <c r="I472" i="8"/>
  <c r="G472" i="8"/>
  <c r="V472" i="8"/>
  <c r="AA472" i="8"/>
  <c r="O472" i="8"/>
  <c r="R472" i="8"/>
  <c r="E472" i="8"/>
  <c r="W472" i="8"/>
  <c r="Z472" i="8"/>
  <c r="T472" i="8"/>
  <c r="P472" i="8"/>
  <c r="AB472" i="8"/>
  <c r="X472" i="8"/>
  <c r="U472" i="8"/>
  <c r="Q472" i="8"/>
  <c r="F472" i="8"/>
  <c r="AC472" i="8"/>
  <c r="Y472" i="8"/>
  <c r="B472" i="8"/>
  <c r="N472" i="8"/>
  <c r="S472" i="8"/>
  <c r="C472" i="8"/>
  <c r="I222" i="8"/>
  <c r="G222" i="8"/>
  <c r="T222" i="8"/>
  <c r="O222" i="8"/>
  <c r="F222" i="8"/>
  <c r="E222" i="8"/>
  <c r="AB222" i="8"/>
  <c r="W222" i="8"/>
  <c r="B222" i="8"/>
  <c r="Q222" i="8"/>
  <c r="U222" i="8"/>
  <c r="C222" i="8"/>
  <c r="Y222" i="8"/>
  <c r="AC222" i="8"/>
  <c r="R222" i="8"/>
  <c r="N222" i="8"/>
  <c r="Z222" i="8"/>
  <c r="V222" i="8"/>
  <c r="S222" i="8"/>
  <c r="P222" i="8"/>
  <c r="AA222" i="8"/>
  <c r="X222" i="8"/>
  <c r="I391" i="8"/>
  <c r="G391" i="8"/>
  <c r="N391" i="8"/>
  <c r="R391" i="8"/>
  <c r="E391" i="8"/>
  <c r="X391" i="8"/>
  <c r="AA391" i="8"/>
  <c r="T391" i="8"/>
  <c r="P391" i="8"/>
  <c r="AB391" i="8"/>
  <c r="Y391" i="8"/>
  <c r="B391" i="8"/>
  <c r="O391" i="8"/>
  <c r="Q391" i="8"/>
  <c r="F391" i="8"/>
  <c r="U391" i="8"/>
  <c r="Z391" i="8"/>
  <c r="C391" i="8"/>
  <c r="V391" i="8"/>
  <c r="S391" i="8"/>
  <c r="W391" i="8"/>
  <c r="AC391" i="8"/>
  <c r="I491" i="8"/>
  <c r="G491" i="8"/>
  <c r="N491" i="8"/>
  <c r="R491" i="8"/>
  <c r="V491" i="8"/>
  <c r="Z491" i="8"/>
  <c r="O491" i="8"/>
  <c r="S491" i="8"/>
  <c r="W491" i="8"/>
  <c r="AA491" i="8"/>
  <c r="F491" i="8"/>
  <c r="P491" i="8"/>
  <c r="U491" i="8"/>
  <c r="B491" i="8"/>
  <c r="X491" i="8"/>
  <c r="AC491" i="8"/>
  <c r="C491" i="8"/>
  <c r="Q491" i="8"/>
  <c r="AB491" i="8"/>
  <c r="E491" i="8"/>
  <c r="Y491" i="8"/>
  <c r="T491" i="8"/>
  <c r="I244" i="8"/>
  <c r="G244" i="8"/>
  <c r="Y244" i="8"/>
  <c r="AC244" i="8"/>
  <c r="R244" i="8"/>
  <c r="N244" i="8"/>
  <c r="F244" i="8"/>
  <c r="Z244" i="8"/>
  <c r="V244" i="8"/>
  <c r="C244" i="8"/>
  <c r="S244" i="8"/>
  <c r="O244" i="8"/>
  <c r="B244" i="8"/>
  <c r="E244" i="8"/>
  <c r="AA244" i="8"/>
  <c r="W244" i="8"/>
  <c r="P244" i="8"/>
  <c r="T244" i="8"/>
  <c r="X244" i="8"/>
  <c r="AB244" i="8"/>
  <c r="Q244" i="8"/>
  <c r="U244" i="8"/>
  <c r="I233" i="8"/>
  <c r="G233" i="8"/>
  <c r="AB233" i="8"/>
  <c r="X233" i="8"/>
  <c r="E233" i="8"/>
  <c r="AC233" i="8"/>
  <c r="Y233" i="8"/>
  <c r="R233" i="8"/>
  <c r="N233" i="8"/>
  <c r="Z233" i="8"/>
  <c r="V233" i="8"/>
  <c r="S233" i="8"/>
  <c r="O233" i="8"/>
  <c r="AA233" i="8"/>
  <c r="W233" i="8"/>
  <c r="T233" i="8"/>
  <c r="P233" i="8"/>
  <c r="U233" i="8"/>
  <c r="Q233" i="8"/>
  <c r="C233" i="8"/>
  <c r="F233" i="8"/>
  <c r="B233" i="8"/>
  <c r="I549" i="8"/>
  <c r="G549" i="8"/>
  <c r="R549" i="8"/>
  <c r="U549" i="8"/>
  <c r="Q549" i="8"/>
  <c r="S549" i="8"/>
  <c r="N549" i="8"/>
  <c r="AA549" i="8"/>
  <c r="V549" i="8"/>
  <c r="L549" i="8"/>
  <c r="O549" i="8"/>
  <c r="T549" i="8"/>
  <c r="W549" i="8"/>
  <c r="AB549" i="8"/>
  <c r="P549" i="8"/>
  <c r="E549" i="8"/>
  <c r="M549" i="8"/>
  <c r="X549" i="8"/>
  <c r="Z549" i="8"/>
  <c r="B549" i="8"/>
  <c r="F549" i="8"/>
  <c r="AC549" i="8"/>
  <c r="C549" i="8"/>
  <c r="Y549" i="8"/>
  <c r="I118" i="8"/>
  <c r="G118" i="8"/>
  <c r="Z118" i="8"/>
  <c r="W118" i="8"/>
  <c r="C118" i="8"/>
  <c r="S118" i="8"/>
  <c r="N118" i="8"/>
  <c r="B118" i="8"/>
  <c r="E118" i="8"/>
  <c r="AA118" i="8"/>
  <c r="V118" i="8"/>
  <c r="P118" i="8"/>
  <c r="T118" i="8"/>
  <c r="X118" i="8"/>
  <c r="AB118" i="8"/>
  <c r="Q118" i="8"/>
  <c r="U118" i="8"/>
  <c r="Y118" i="8"/>
  <c r="AC118" i="8"/>
  <c r="R118" i="8"/>
  <c r="O118" i="8"/>
  <c r="F118" i="8"/>
  <c r="G408" i="8"/>
  <c r="I408" i="8"/>
  <c r="P408" i="8"/>
  <c r="U408" i="8"/>
  <c r="B408" i="8"/>
  <c r="X408" i="8"/>
  <c r="AC408" i="8"/>
  <c r="C408" i="8"/>
  <c r="Q408" i="8"/>
  <c r="T408" i="8"/>
  <c r="F408" i="8"/>
  <c r="E408" i="8"/>
  <c r="Y408" i="8"/>
  <c r="AB408" i="8"/>
  <c r="N408" i="8"/>
  <c r="R408" i="8"/>
  <c r="V408" i="8"/>
  <c r="Z408" i="8"/>
  <c r="O408" i="8"/>
  <c r="S408" i="8"/>
  <c r="W408" i="8"/>
  <c r="AA408" i="8"/>
  <c r="I202" i="8"/>
  <c r="G202" i="8"/>
  <c r="O202" i="8"/>
  <c r="S202" i="8"/>
  <c r="W202" i="8"/>
  <c r="AA202" i="8"/>
  <c r="P202" i="8"/>
  <c r="T202" i="8"/>
  <c r="X202" i="8"/>
  <c r="AB202" i="8"/>
  <c r="Q202" i="8"/>
  <c r="N202" i="8"/>
  <c r="Y202" i="8"/>
  <c r="V202" i="8"/>
  <c r="R202" i="8"/>
  <c r="U202" i="8"/>
  <c r="E202" i="8"/>
  <c r="Z202" i="8"/>
  <c r="AC202" i="8"/>
  <c r="F202" i="8"/>
  <c r="B202" i="8"/>
  <c r="C202" i="8"/>
  <c r="I364" i="8"/>
  <c r="G364" i="8"/>
  <c r="Z364" i="8"/>
  <c r="V364" i="8"/>
  <c r="S364" i="8"/>
  <c r="O364" i="8"/>
  <c r="AA364" i="8"/>
  <c r="W364" i="8"/>
  <c r="C364" i="8"/>
  <c r="T364" i="8"/>
  <c r="P364" i="8"/>
  <c r="F364" i="8"/>
  <c r="E364" i="8"/>
  <c r="AB364" i="8"/>
  <c r="X364" i="8"/>
  <c r="B364" i="8"/>
  <c r="Q364" i="8"/>
  <c r="U364" i="8"/>
  <c r="Y364" i="8"/>
  <c r="AC364" i="8"/>
  <c r="R364" i="8"/>
  <c r="N364" i="8"/>
  <c r="G158" i="8"/>
  <c r="I158" i="8"/>
  <c r="U158" i="8"/>
  <c r="Q158" i="8"/>
  <c r="AC158" i="8"/>
  <c r="Y158" i="8"/>
  <c r="N158" i="8"/>
  <c r="S158" i="8"/>
  <c r="V158" i="8"/>
  <c r="AA158" i="8"/>
  <c r="O158" i="8"/>
  <c r="Z158" i="8"/>
  <c r="W158" i="8"/>
  <c r="AB158" i="8"/>
  <c r="P158" i="8"/>
  <c r="T158" i="8"/>
  <c r="E158" i="8"/>
  <c r="X158" i="8"/>
  <c r="R158" i="8"/>
  <c r="F158" i="8"/>
  <c r="C158" i="8"/>
  <c r="B158" i="8"/>
  <c r="G317" i="8"/>
  <c r="I317" i="8"/>
  <c r="O317" i="8"/>
  <c r="T317" i="8"/>
  <c r="P317" i="8"/>
  <c r="N317" i="8"/>
  <c r="X317" i="8"/>
  <c r="V317" i="8"/>
  <c r="Q317" i="8"/>
  <c r="S317" i="8"/>
  <c r="Y317" i="8"/>
  <c r="U317" i="8"/>
  <c r="R317" i="8"/>
  <c r="AA317" i="8"/>
  <c r="E317" i="8"/>
  <c r="Z317" i="8"/>
  <c r="AC317" i="8"/>
  <c r="W317" i="8"/>
  <c r="AB317" i="8"/>
  <c r="B317" i="8"/>
  <c r="F317" i="8"/>
  <c r="C317" i="8"/>
  <c r="G487" i="8"/>
  <c r="I487" i="8"/>
  <c r="P487" i="8"/>
  <c r="T487" i="8"/>
  <c r="C487" i="8"/>
  <c r="X487" i="8"/>
  <c r="AB487" i="8"/>
  <c r="Q487" i="8"/>
  <c r="U487" i="8"/>
  <c r="Y487" i="8"/>
  <c r="AC487" i="8"/>
  <c r="R487" i="8"/>
  <c r="O487" i="8"/>
  <c r="Z487" i="8"/>
  <c r="W487" i="8"/>
  <c r="S487" i="8"/>
  <c r="N487" i="8"/>
  <c r="F487" i="8"/>
  <c r="E487" i="8"/>
  <c r="AA487" i="8"/>
  <c r="V487" i="8"/>
  <c r="B487" i="8"/>
  <c r="I225" i="8"/>
  <c r="G225" i="8"/>
  <c r="S225" i="8"/>
  <c r="V225" i="8"/>
  <c r="AA225" i="8"/>
  <c r="W225" i="8"/>
  <c r="T225" i="8"/>
  <c r="N225" i="8"/>
  <c r="E225" i="8"/>
  <c r="AB225" i="8"/>
  <c r="O225" i="8"/>
  <c r="Q225" i="8"/>
  <c r="U225" i="8"/>
  <c r="Y225" i="8"/>
  <c r="AC225" i="8"/>
  <c r="R225" i="8"/>
  <c r="P225" i="8"/>
  <c r="Z225" i="8"/>
  <c r="X225" i="8"/>
  <c r="C225" i="8"/>
  <c r="F225" i="8"/>
  <c r="B225" i="8"/>
  <c r="I370" i="8"/>
  <c r="G370" i="8"/>
  <c r="T370" i="8"/>
  <c r="P370" i="8"/>
  <c r="AB370" i="8"/>
  <c r="X370" i="8"/>
  <c r="U370" i="8"/>
  <c r="Y370" i="8"/>
  <c r="E370" i="8"/>
  <c r="AC370" i="8"/>
  <c r="Q370" i="8"/>
  <c r="R370" i="8"/>
  <c r="N370" i="8"/>
  <c r="Z370" i="8"/>
  <c r="V370" i="8"/>
  <c r="B370" i="8"/>
  <c r="S370" i="8"/>
  <c r="O370" i="8"/>
  <c r="F370" i="8"/>
  <c r="AA370" i="8"/>
  <c r="W370" i="8"/>
  <c r="C370" i="8"/>
  <c r="I53" i="8"/>
  <c r="G53" i="8"/>
  <c r="Q53" i="8"/>
  <c r="U53" i="8"/>
  <c r="Y53" i="8"/>
  <c r="AC53" i="8"/>
  <c r="R53" i="8"/>
  <c r="O53" i="8"/>
  <c r="Z53" i="8"/>
  <c r="W53" i="8"/>
  <c r="B53" i="8"/>
  <c r="S53" i="8"/>
  <c r="N53" i="8"/>
  <c r="F53" i="8"/>
  <c r="E53" i="8"/>
  <c r="AA53" i="8"/>
  <c r="V53" i="8"/>
  <c r="C53" i="8"/>
  <c r="P53" i="8"/>
  <c r="T53" i="8"/>
  <c r="X53" i="8"/>
  <c r="AB53" i="8"/>
  <c r="I305" i="8"/>
  <c r="G305" i="8"/>
  <c r="T305" i="8"/>
  <c r="P305" i="8"/>
  <c r="AB305" i="8"/>
  <c r="X305" i="8"/>
  <c r="U305" i="8"/>
  <c r="R305" i="8"/>
  <c r="AC305" i="8"/>
  <c r="Z305" i="8"/>
  <c r="F305" i="8"/>
  <c r="N305" i="8"/>
  <c r="Y305" i="8"/>
  <c r="B305" i="8"/>
  <c r="E305" i="8"/>
  <c r="V305" i="8"/>
  <c r="Q305" i="8"/>
  <c r="C305" i="8"/>
  <c r="S305" i="8"/>
  <c r="O305" i="8"/>
  <c r="AA305" i="8"/>
  <c r="W305" i="8"/>
  <c r="I16" i="8"/>
  <c r="G16" i="8"/>
  <c r="S16" i="8"/>
  <c r="O16" i="8"/>
  <c r="AA16" i="8"/>
  <c r="W16" i="8"/>
  <c r="T16" i="8"/>
  <c r="P16" i="8"/>
  <c r="B16" i="8"/>
  <c r="AB16" i="8"/>
  <c r="X16" i="8"/>
  <c r="F16" i="8"/>
  <c r="U16" i="8"/>
  <c r="Q16" i="8"/>
  <c r="C16" i="8"/>
  <c r="AC16" i="8"/>
  <c r="Y16" i="8"/>
  <c r="N16" i="8"/>
  <c r="R16" i="8"/>
  <c r="E16" i="8"/>
  <c r="V16" i="8"/>
  <c r="Z16" i="8"/>
  <c r="I330" i="8"/>
  <c r="G330" i="8"/>
  <c r="R330" i="8"/>
  <c r="N330" i="8"/>
  <c r="S330" i="8"/>
  <c r="O330" i="8"/>
  <c r="AA330" i="8"/>
  <c r="W330" i="8"/>
  <c r="T330" i="8"/>
  <c r="P330" i="8"/>
  <c r="E330" i="8"/>
  <c r="AB330" i="8"/>
  <c r="X330" i="8"/>
  <c r="Q330" i="8"/>
  <c r="U330" i="8"/>
  <c r="Y330" i="8"/>
  <c r="AC330" i="8"/>
  <c r="Z330" i="8"/>
  <c r="V330" i="8"/>
  <c r="C330" i="8"/>
  <c r="F330" i="8"/>
  <c r="B330" i="8"/>
  <c r="I413" i="8"/>
  <c r="G413" i="8"/>
  <c r="U413" i="8"/>
  <c r="R413" i="8"/>
  <c r="AC413" i="8"/>
  <c r="Z413" i="8"/>
  <c r="C413" i="8"/>
  <c r="N413" i="8"/>
  <c r="Y413" i="8"/>
  <c r="B413" i="8"/>
  <c r="E413" i="8"/>
  <c r="V413" i="8"/>
  <c r="Q413" i="8"/>
  <c r="F413" i="8"/>
  <c r="S413" i="8"/>
  <c r="O413" i="8"/>
  <c r="AA413" i="8"/>
  <c r="W413" i="8"/>
  <c r="T413" i="8"/>
  <c r="P413" i="8"/>
  <c r="AB413" i="8"/>
  <c r="X413" i="8"/>
  <c r="I250" i="8"/>
  <c r="G250" i="8"/>
  <c r="R250" i="8"/>
  <c r="N250" i="8"/>
  <c r="S250" i="8"/>
  <c r="O250" i="8"/>
  <c r="AA250" i="8"/>
  <c r="W250" i="8"/>
  <c r="T250" i="8"/>
  <c r="X250" i="8"/>
  <c r="E250" i="8"/>
  <c r="AB250" i="8"/>
  <c r="P250" i="8"/>
  <c r="Q250" i="8"/>
  <c r="U250" i="8"/>
  <c r="Y250" i="8"/>
  <c r="AC250" i="8"/>
  <c r="Z250" i="8"/>
  <c r="V250" i="8"/>
  <c r="B250" i="8"/>
  <c r="C250" i="8"/>
  <c r="F250" i="8"/>
  <c r="I456" i="8"/>
  <c r="G456" i="8"/>
  <c r="Q456" i="8"/>
  <c r="U456" i="8"/>
  <c r="R456" i="8"/>
  <c r="P456" i="8"/>
  <c r="AA456" i="8"/>
  <c r="Y456" i="8"/>
  <c r="S456" i="8"/>
  <c r="N456" i="8"/>
  <c r="E456" i="8"/>
  <c r="AB456" i="8"/>
  <c r="X456" i="8"/>
  <c r="O456" i="8"/>
  <c r="T456" i="8"/>
  <c r="W456" i="8"/>
  <c r="AC456" i="8"/>
  <c r="V456" i="8"/>
  <c r="Z456" i="8"/>
  <c r="F456" i="8"/>
  <c r="B456" i="8"/>
  <c r="C456" i="8"/>
  <c r="I224" i="8"/>
  <c r="G224" i="8"/>
  <c r="U224" i="8"/>
  <c r="P224" i="8"/>
  <c r="F224" i="8"/>
  <c r="AC224" i="8"/>
  <c r="Q224" i="8"/>
  <c r="N224" i="8"/>
  <c r="X224" i="8"/>
  <c r="E224" i="8"/>
  <c r="V224" i="8"/>
  <c r="Y224" i="8"/>
  <c r="S224" i="8"/>
  <c r="O224" i="8"/>
  <c r="AA224" i="8"/>
  <c r="W224" i="8"/>
  <c r="T224" i="8"/>
  <c r="R224" i="8"/>
  <c r="B224" i="8"/>
  <c r="AB224" i="8"/>
  <c r="Z224" i="8"/>
  <c r="C224" i="8"/>
  <c r="G23" i="8"/>
  <c r="I23" i="8"/>
  <c r="AC23" i="8"/>
  <c r="Y23" i="8"/>
  <c r="V23" i="8"/>
  <c r="Z23" i="8"/>
  <c r="O23" i="8"/>
  <c r="S23" i="8"/>
  <c r="E23" i="8"/>
  <c r="W23" i="8"/>
  <c r="AA23" i="8"/>
  <c r="T23" i="8"/>
  <c r="P23" i="8"/>
  <c r="AB23" i="8"/>
  <c r="X23" i="8"/>
  <c r="U23" i="8"/>
  <c r="Q23" i="8"/>
  <c r="N23" i="8"/>
  <c r="R23" i="8"/>
  <c r="C23" i="8"/>
  <c r="F23" i="8"/>
  <c r="B23" i="8"/>
  <c r="G301" i="8"/>
  <c r="I301" i="8"/>
  <c r="E301" i="8"/>
  <c r="X301" i="8"/>
  <c r="AA301" i="8"/>
  <c r="AC301" i="8"/>
  <c r="Y301" i="8"/>
  <c r="N301" i="8"/>
  <c r="R301" i="8"/>
  <c r="V301" i="8"/>
  <c r="Z301" i="8"/>
  <c r="O301" i="8"/>
  <c r="T301" i="8"/>
  <c r="W301" i="8"/>
  <c r="AB301" i="8"/>
  <c r="P301" i="8"/>
  <c r="S301" i="8"/>
  <c r="U301" i="8"/>
  <c r="Q301" i="8"/>
  <c r="F301" i="8"/>
  <c r="C301" i="8"/>
  <c r="B301" i="8"/>
  <c r="G140" i="8"/>
  <c r="I140" i="8"/>
  <c r="Q140" i="8"/>
  <c r="U140" i="8"/>
  <c r="Y140" i="8"/>
  <c r="AC140" i="8"/>
  <c r="R140" i="8"/>
  <c r="N140" i="8"/>
  <c r="B140" i="8"/>
  <c r="E140" i="8"/>
  <c r="Z140" i="8"/>
  <c r="V140" i="8"/>
  <c r="C140" i="8"/>
  <c r="O140" i="8"/>
  <c r="S140" i="8"/>
  <c r="F140" i="8"/>
  <c r="W140" i="8"/>
  <c r="AA140" i="8"/>
  <c r="P140" i="8"/>
  <c r="T140" i="8"/>
  <c r="X140" i="8"/>
  <c r="AB140" i="8"/>
  <c r="I196" i="8"/>
  <c r="G196" i="8"/>
  <c r="E196" i="8"/>
  <c r="X196" i="8"/>
  <c r="AB196" i="8"/>
  <c r="P196" i="8"/>
  <c r="O196" i="8"/>
  <c r="B196" i="8"/>
  <c r="Q196" i="8"/>
  <c r="Z196" i="8"/>
  <c r="F196" i="8"/>
  <c r="Y196" i="8"/>
  <c r="R196" i="8"/>
  <c r="C196" i="8"/>
  <c r="U196" i="8"/>
  <c r="AA196" i="8"/>
  <c r="V196" i="8"/>
  <c r="T196" i="8"/>
  <c r="W196" i="8"/>
  <c r="AC196" i="8"/>
  <c r="N196" i="8"/>
  <c r="S196" i="8"/>
  <c r="I546" i="8"/>
  <c r="G546" i="8"/>
  <c r="Q546" i="8"/>
  <c r="AB546" i="8"/>
  <c r="P546" i="8"/>
  <c r="R546" i="8"/>
  <c r="U546" i="8"/>
  <c r="Z546" i="8"/>
  <c r="AC546" i="8"/>
  <c r="S546" i="8"/>
  <c r="N546" i="8"/>
  <c r="AA546" i="8"/>
  <c r="V546" i="8"/>
  <c r="L546" i="8"/>
  <c r="O546" i="8"/>
  <c r="E546" i="8"/>
  <c r="T546" i="8"/>
  <c r="W546" i="8"/>
  <c r="F546" i="8"/>
  <c r="Y546" i="8"/>
  <c r="C546" i="8"/>
  <c r="M546" i="8"/>
  <c r="X546" i="8"/>
  <c r="B546" i="8"/>
  <c r="I238" i="8"/>
  <c r="G238" i="8"/>
  <c r="R238" i="8"/>
  <c r="N238" i="8"/>
  <c r="E238" i="8"/>
  <c r="Z238" i="8"/>
  <c r="V238" i="8"/>
  <c r="O238" i="8"/>
  <c r="S238" i="8"/>
  <c r="W238" i="8"/>
  <c r="AA238" i="8"/>
  <c r="P238" i="8"/>
  <c r="T238" i="8"/>
  <c r="B238" i="8"/>
  <c r="X238" i="8"/>
  <c r="AB238" i="8"/>
  <c r="C238" i="8"/>
  <c r="Q238" i="8"/>
  <c r="U238" i="8"/>
  <c r="F238" i="8"/>
  <c r="Y238" i="8"/>
  <c r="AC238" i="8"/>
  <c r="I34" i="8"/>
  <c r="G34" i="8"/>
  <c r="R34" i="8"/>
  <c r="N34" i="8"/>
  <c r="Z34" i="8"/>
  <c r="V34" i="8"/>
  <c r="S34" i="8"/>
  <c r="O34" i="8"/>
  <c r="AA34" i="8"/>
  <c r="W34" i="8"/>
  <c r="T34" i="8"/>
  <c r="P34" i="8"/>
  <c r="E34" i="8"/>
  <c r="AB34" i="8"/>
  <c r="X34" i="8"/>
  <c r="Q34" i="8"/>
  <c r="U34" i="8"/>
  <c r="Y34" i="8"/>
  <c r="AC34" i="8"/>
  <c r="C34" i="8"/>
  <c r="F34" i="8"/>
  <c r="B34" i="8"/>
  <c r="I15" i="8"/>
  <c r="G15" i="8"/>
  <c r="Q15" i="8"/>
  <c r="AC15" i="8"/>
  <c r="E15" i="8"/>
  <c r="Y15" i="8"/>
  <c r="U15" i="8"/>
  <c r="N15" i="8"/>
  <c r="R15" i="8"/>
  <c r="V15" i="8"/>
  <c r="Z15" i="8"/>
  <c r="O15" i="8"/>
  <c r="S15" i="8"/>
  <c r="B15" i="8"/>
  <c r="W15" i="8"/>
  <c r="AA15" i="8"/>
  <c r="C15" i="8"/>
  <c r="P15" i="8"/>
  <c r="T15" i="8"/>
  <c r="F15" i="8"/>
  <c r="X15" i="8"/>
  <c r="AB15" i="8"/>
  <c r="I234" i="8"/>
  <c r="G234" i="8"/>
  <c r="E234" i="8"/>
  <c r="Z234" i="8"/>
  <c r="V234" i="8"/>
  <c r="O234" i="8"/>
  <c r="S234" i="8"/>
  <c r="B234" i="8"/>
  <c r="W234" i="8"/>
  <c r="AA234" i="8"/>
  <c r="C234" i="8"/>
  <c r="P234" i="8"/>
  <c r="T234" i="8"/>
  <c r="F234" i="8"/>
  <c r="X234" i="8"/>
  <c r="AB234" i="8"/>
  <c r="Q234" i="8"/>
  <c r="U234" i="8"/>
  <c r="Y234" i="8"/>
  <c r="AC234" i="8"/>
  <c r="R234" i="8"/>
  <c r="N234" i="8"/>
  <c r="I120" i="8"/>
  <c r="G120" i="8"/>
  <c r="AA120" i="8"/>
  <c r="W120" i="8"/>
  <c r="B120" i="8"/>
  <c r="T120" i="8"/>
  <c r="Q120" i="8"/>
  <c r="C120" i="8"/>
  <c r="AB120" i="8"/>
  <c r="Y120" i="8"/>
  <c r="F120" i="8"/>
  <c r="U120" i="8"/>
  <c r="P120" i="8"/>
  <c r="E120" i="8"/>
  <c r="AC120" i="8"/>
  <c r="X120" i="8"/>
  <c r="R120" i="8"/>
  <c r="N120" i="8"/>
  <c r="Z120" i="8"/>
  <c r="V120" i="8"/>
  <c r="S120" i="8"/>
  <c r="O120" i="8"/>
  <c r="I216" i="8"/>
  <c r="G216" i="8"/>
  <c r="Q216" i="8"/>
  <c r="T216" i="8"/>
  <c r="E216" i="8"/>
  <c r="Y216" i="8"/>
  <c r="AB216" i="8"/>
  <c r="N216" i="8"/>
  <c r="R216" i="8"/>
  <c r="V216" i="8"/>
  <c r="Z216" i="8"/>
  <c r="O216" i="8"/>
  <c r="S216" i="8"/>
  <c r="W216" i="8"/>
  <c r="AA216" i="8"/>
  <c r="P216" i="8"/>
  <c r="U216" i="8"/>
  <c r="X216" i="8"/>
  <c r="AC216" i="8"/>
  <c r="C216" i="8"/>
  <c r="F216" i="8"/>
  <c r="B216" i="8"/>
  <c r="G262" i="8"/>
  <c r="I262" i="8"/>
  <c r="O262" i="8"/>
  <c r="S262" i="8"/>
  <c r="F262" i="8"/>
  <c r="W262" i="8"/>
  <c r="AA262" i="8"/>
  <c r="C262" i="8"/>
  <c r="P262" i="8"/>
  <c r="T262" i="8"/>
  <c r="B262" i="8"/>
  <c r="X262" i="8"/>
  <c r="AB262" i="8"/>
  <c r="Q262" i="8"/>
  <c r="U262" i="8"/>
  <c r="E262" i="8"/>
  <c r="Y262" i="8"/>
  <c r="AC262" i="8"/>
  <c r="N262" i="8"/>
  <c r="R262" i="8"/>
  <c r="V262" i="8"/>
  <c r="Z262" i="8"/>
  <c r="I214" i="8"/>
  <c r="G214" i="8"/>
  <c r="AB214" i="8"/>
  <c r="X214" i="8"/>
  <c r="U214" i="8"/>
  <c r="Q214" i="8"/>
  <c r="AC214" i="8"/>
  <c r="Y214" i="8"/>
  <c r="N214" i="8"/>
  <c r="S214" i="8"/>
  <c r="B214" i="8"/>
  <c r="V214" i="8"/>
  <c r="AA214" i="8"/>
  <c r="F214" i="8"/>
  <c r="O214" i="8"/>
  <c r="R214" i="8"/>
  <c r="C214" i="8"/>
  <c r="E214" i="8"/>
  <c r="W214" i="8"/>
  <c r="Z214" i="8"/>
  <c r="T214" i="8"/>
  <c r="P214" i="8"/>
  <c r="I111" i="8"/>
  <c r="G111" i="8"/>
  <c r="Q111" i="8"/>
  <c r="U111" i="8"/>
  <c r="R111" i="8"/>
  <c r="O111" i="8"/>
  <c r="Z111" i="8"/>
  <c r="W111" i="8"/>
  <c r="S111" i="8"/>
  <c r="N111" i="8"/>
  <c r="E111" i="8"/>
  <c r="AA111" i="8"/>
  <c r="V111" i="8"/>
  <c r="P111" i="8"/>
  <c r="T111" i="8"/>
  <c r="X111" i="8"/>
  <c r="AB111" i="8"/>
  <c r="Y111" i="8"/>
  <c r="AC111" i="8"/>
  <c r="C111" i="8"/>
  <c r="B111" i="8"/>
  <c r="F111" i="8"/>
  <c r="I134" i="8"/>
  <c r="G134" i="8"/>
  <c r="O134" i="8"/>
  <c r="S134" i="8"/>
  <c r="W134" i="8"/>
  <c r="AA134" i="8"/>
  <c r="P134" i="8"/>
  <c r="T134" i="8"/>
  <c r="X134" i="8"/>
  <c r="AB134" i="8"/>
  <c r="Q134" i="8"/>
  <c r="AC134" i="8"/>
  <c r="B134" i="8"/>
  <c r="E134" i="8"/>
  <c r="Y134" i="8"/>
  <c r="U134" i="8"/>
  <c r="C134" i="8"/>
  <c r="N134" i="8"/>
  <c r="R134" i="8"/>
  <c r="F134" i="8"/>
  <c r="V134" i="8"/>
  <c r="Z134" i="8"/>
  <c r="I205" i="8"/>
  <c r="G205" i="8"/>
  <c r="Q205" i="8"/>
  <c r="U205" i="8"/>
  <c r="Y205" i="8"/>
  <c r="AC205" i="8"/>
  <c r="F205" i="8"/>
  <c r="R205" i="8"/>
  <c r="N205" i="8"/>
  <c r="C205" i="8"/>
  <c r="Z205" i="8"/>
  <c r="V205" i="8"/>
  <c r="B205" i="8"/>
  <c r="S205" i="8"/>
  <c r="P205" i="8"/>
  <c r="AA205" i="8"/>
  <c r="X205" i="8"/>
  <c r="T205" i="8"/>
  <c r="O205" i="8"/>
  <c r="E205" i="8"/>
  <c r="AB205" i="8"/>
  <c r="W205" i="8"/>
  <c r="I156" i="8"/>
  <c r="G156" i="8"/>
  <c r="S156" i="8"/>
  <c r="O156" i="8"/>
  <c r="T156" i="8"/>
  <c r="P156" i="8"/>
  <c r="E156" i="8"/>
  <c r="AB156" i="8"/>
  <c r="X156" i="8"/>
  <c r="Q156" i="8"/>
  <c r="U156" i="8"/>
  <c r="Y156" i="8"/>
  <c r="AC156" i="8"/>
  <c r="R156" i="8"/>
  <c r="N156" i="8"/>
  <c r="Z156" i="8"/>
  <c r="V156" i="8"/>
  <c r="AA156" i="8"/>
  <c r="W156" i="8"/>
  <c r="C156" i="8"/>
  <c r="B156" i="8"/>
  <c r="F156" i="8"/>
  <c r="I315" i="8"/>
  <c r="G315" i="8"/>
  <c r="N315" i="8"/>
  <c r="Q315" i="8"/>
  <c r="B315" i="8"/>
  <c r="E315" i="8"/>
  <c r="V315" i="8"/>
  <c r="Y315" i="8"/>
  <c r="C315" i="8"/>
  <c r="S315" i="8"/>
  <c r="O315" i="8"/>
  <c r="F315" i="8"/>
  <c r="AA315" i="8"/>
  <c r="W315" i="8"/>
  <c r="T315" i="8"/>
  <c r="P315" i="8"/>
  <c r="AB315" i="8"/>
  <c r="X315" i="8"/>
  <c r="U315" i="8"/>
  <c r="R315" i="8"/>
  <c r="AC315" i="8"/>
  <c r="Z315" i="8"/>
  <c r="I229" i="8"/>
  <c r="G229" i="8"/>
  <c r="AC229" i="8"/>
  <c r="R229" i="8"/>
  <c r="V229" i="8"/>
  <c r="Z229" i="8"/>
  <c r="N229" i="8"/>
  <c r="AA229" i="8"/>
  <c r="E229" i="8"/>
  <c r="W229" i="8"/>
  <c r="S229" i="8"/>
  <c r="Q229" i="8"/>
  <c r="O229" i="8"/>
  <c r="T229" i="8"/>
  <c r="X229" i="8"/>
  <c r="B229" i="8"/>
  <c r="AB229" i="8"/>
  <c r="P229" i="8"/>
  <c r="C229" i="8"/>
  <c r="U229" i="8"/>
  <c r="Y229" i="8"/>
  <c r="F229" i="8"/>
  <c r="I148" i="8"/>
  <c r="G148" i="8"/>
  <c r="V148" i="8"/>
  <c r="Z148" i="8"/>
  <c r="E148" i="8"/>
  <c r="W148" i="8"/>
  <c r="S148" i="8"/>
  <c r="T148" i="8"/>
  <c r="P148" i="8"/>
  <c r="AB148" i="8"/>
  <c r="X148" i="8"/>
  <c r="U148" i="8"/>
  <c r="Q148" i="8"/>
  <c r="AC148" i="8"/>
  <c r="Y148" i="8"/>
  <c r="N148" i="8"/>
  <c r="R148" i="8"/>
  <c r="O148" i="8"/>
  <c r="AA148" i="8"/>
  <c r="B148" i="8"/>
  <c r="C148" i="8"/>
  <c r="F148" i="8"/>
  <c r="I273" i="8"/>
  <c r="G273" i="8"/>
  <c r="AA273" i="8"/>
  <c r="W273" i="8"/>
  <c r="T273" i="8"/>
  <c r="P273" i="8"/>
  <c r="AB273" i="8"/>
  <c r="X273" i="8"/>
  <c r="U273" i="8"/>
  <c r="Q273" i="8"/>
  <c r="F273" i="8"/>
  <c r="AC273" i="8"/>
  <c r="Y273" i="8"/>
  <c r="B273" i="8"/>
  <c r="N273" i="8"/>
  <c r="R273" i="8"/>
  <c r="C273" i="8"/>
  <c r="E273" i="8"/>
  <c r="V273" i="8"/>
  <c r="Z273" i="8"/>
  <c r="S273" i="8"/>
  <c r="O273" i="8"/>
  <c r="G92" i="8"/>
  <c r="I92" i="8"/>
  <c r="E92" i="8"/>
  <c r="X92" i="8"/>
  <c r="AB92" i="8"/>
  <c r="U92" i="8"/>
  <c r="Q92" i="8"/>
  <c r="AC92" i="8"/>
  <c r="Y92" i="8"/>
  <c r="N92" i="8"/>
  <c r="R92" i="8"/>
  <c r="V92" i="8"/>
  <c r="Z92" i="8"/>
  <c r="O92" i="8"/>
  <c r="S92" i="8"/>
  <c r="F92" i="8"/>
  <c r="W92" i="8"/>
  <c r="AA92" i="8"/>
  <c r="B92" i="8"/>
  <c r="P92" i="8"/>
  <c r="T92" i="8"/>
  <c r="C92" i="8"/>
  <c r="I444" i="8"/>
  <c r="G444" i="8"/>
  <c r="AA444" i="8"/>
  <c r="U444" i="8"/>
  <c r="AB444" i="8"/>
  <c r="Y444" i="8"/>
  <c r="N444" i="8"/>
  <c r="AC444" i="8"/>
  <c r="R444" i="8"/>
  <c r="P444" i="8"/>
  <c r="Z444" i="8"/>
  <c r="X444" i="8"/>
  <c r="S444" i="8"/>
  <c r="Q444" i="8"/>
  <c r="E444" i="8"/>
  <c r="T444" i="8"/>
  <c r="V444" i="8"/>
  <c r="F444" i="8"/>
  <c r="W444" i="8"/>
  <c r="B444" i="8"/>
  <c r="O444" i="8"/>
  <c r="C444" i="8"/>
  <c r="G509" i="8"/>
  <c r="I509" i="8"/>
  <c r="E509" i="8"/>
  <c r="X509" i="8"/>
  <c r="AA509" i="8"/>
  <c r="T509" i="8"/>
  <c r="R509" i="8"/>
  <c r="AB509" i="8"/>
  <c r="Z509" i="8"/>
  <c r="U509" i="8"/>
  <c r="O509" i="8"/>
  <c r="AC509" i="8"/>
  <c r="Q509" i="8"/>
  <c r="N509" i="8"/>
  <c r="S509" i="8"/>
  <c r="V509" i="8"/>
  <c r="W509" i="8"/>
  <c r="P509" i="8"/>
  <c r="Y509" i="8"/>
  <c r="B509" i="8"/>
  <c r="F509" i="8"/>
  <c r="C509" i="8"/>
  <c r="I199" i="8"/>
  <c r="G199" i="8"/>
  <c r="E199" i="8"/>
  <c r="Z199" i="8"/>
  <c r="U199" i="8"/>
  <c r="O199" i="8"/>
  <c r="S199" i="8"/>
  <c r="B199" i="8"/>
  <c r="W199" i="8"/>
  <c r="AA199" i="8"/>
  <c r="F199" i="8"/>
  <c r="P199" i="8"/>
  <c r="T199" i="8"/>
  <c r="C199" i="8"/>
  <c r="X199" i="8"/>
  <c r="AB199" i="8"/>
  <c r="Q199" i="8"/>
  <c r="N199" i="8"/>
  <c r="Y199" i="8"/>
  <c r="V199" i="8"/>
  <c r="R199" i="8"/>
  <c r="AC199" i="8"/>
  <c r="I451" i="8"/>
  <c r="G451" i="8"/>
  <c r="E451" i="8"/>
  <c r="T451" i="8"/>
  <c r="AB451" i="8"/>
  <c r="Q451" i="8"/>
  <c r="V451" i="8"/>
  <c r="Y451" i="8"/>
  <c r="W451" i="8"/>
  <c r="S451" i="8"/>
  <c r="X451" i="8"/>
  <c r="AA451" i="8"/>
  <c r="N451" i="8"/>
  <c r="B451" i="8"/>
  <c r="U451" i="8"/>
  <c r="Z451" i="8"/>
  <c r="C451" i="8"/>
  <c r="AC451" i="8"/>
  <c r="P451" i="8"/>
  <c r="F451" i="8"/>
  <c r="R451" i="8"/>
  <c r="O451" i="8"/>
  <c r="I128" i="8"/>
  <c r="G128" i="8"/>
  <c r="R128" i="8"/>
  <c r="AB128" i="8"/>
  <c r="C128" i="8"/>
  <c r="E128" i="8"/>
  <c r="Z128" i="8"/>
  <c r="AC128" i="8"/>
  <c r="F128" i="8"/>
  <c r="O128" i="8"/>
  <c r="S128" i="8"/>
  <c r="B128" i="8"/>
  <c r="W128" i="8"/>
  <c r="AA128" i="8"/>
  <c r="P128" i="8"/>
  <c r="N128" i="8"/>
  <c r="X128" i="8"/>
  <c r="V128" i="8"/>
  <c r="Q128" i="8"/>
  <c r="T128" i="8"/>
  <c r="Y128" i="8"/>
  <c r="U128" i="8"/>
  <c r="I122" i="8"/>
  <c r="G122" i="8"/>
  <c r="U122" i="8"/>
  <c r="Q122" i="8"/>
  <c r="AC122" i="8"/>
  <c r="Y122" i="8"/>
  <c r="N122" i="8"/>
  <c r="R122" i="8"/>
  <c r="B122" i="8"/>
  <c r="V122" i="8"/>
  <c r="Z122" i="8"/>
  <c r="C122" i="8"/>
  <c r="O122" i="8"/>
  <c r="T122" i="8"/>
  <c r="F122" i="8"/>
  <c r="W122" i="8"/>
  <c r="AB122" i="8"/>
  <c r="P122" i="8"/>
  <c r="S122" i="8"/>
  <c r="E122" i="8"/>
  <c r="X122" i="8"/>
  <c r="AA122" i="8"/>
  <c r="I47" i="8"/>
  <c r="G47" i="8"/>
  <c r="E47" i="8"/>
  <c r="Y47" i="8"/>
  <c r="AB47" i="8"/>
  <c r="N47" i="8"/>
  <c r="R47" i="8"/>
  <c r="V47" i="8"/>
  <c r="Z47" i="8"/>
  <c r="O47" i="8"/>
  <c r="S47" i="8"/>
  <c r="W47" i="8"/>
  <c r="AA47" i="8"/>
  <c r="F47" i="8"/>
  <c r="P47" i="8"/>
  <c r="U47" i="8"/>
  <c r="B47" i="8"/>
  <c r="X47" i="8"/>
  <c r="AC47" i="8"/>
  <c r="C47" i="8"/>
  <c r="Q47" i="8"/>
  <c r="T47" i="8"/>
  <c r="I25" i="8"/>
  <c r="G25" i="8"/>
  <c r="Y25" i="8"/>
  <c r="AC25" i="8"/>
  <c r="R25" i="8"/>
  <c r="N25" i="8"/>
  <c r="E25" i="8"/>
  <c r="Z25" i="8"/>
  <c r="V25" i="8"/>
  <c r="O25" i="8"/>
  <c r="S25" i="8"/>
  <c r="B25" i="8"/>
  <c r="W25" i="8"/>
  <c r="AA25" i="8"/>
  <c r="C25" i="8"/>
  <c r="P25" i="8"/>
  <c r="T25" i="8"/>
  <c r="F25" i="8"/>
  <c r="X25" i="8"/>
  <c r="AB25" i="8"/>
  <c r="Q25" i="8"/>
  <c r="U25" i="8"/>
  <c r="I24" i="8"/>
  <c r="G24" i="8"/>
  <c r="AA24" i="8"/>
  <c r="W24" i="8"/>
  <c r="T24" i="8"/>
  <c r="P24" i="8"/>
  <c r="E24" i="8"/>
  <c r="AB24" i="8"/>
  <c r="X24" i="8"/>
  <c r="Q24" i="8"/>
  <c r="U24" i="8"/>
  <c r="Y24" i="8"/>
  <c r="AC24" i="8"/>
  <c r="R24" i="8"/>
  <c r="N24" i="8"/>
  <c r="Z24" i="8"/>
  <c r="V24" i="8"/>
  <c r="S24" i="8"/>
  <c r="O24" i="8"/>
  <c r="F24" i="8"/>
  <c r="B24" i="8"/>
  <c r="C24" i="8"/>
  <c r="I463" i="8"/>
  <c r="G463" i="8"/>
  <c r="Z463" i="8"/>
  <c r="V463" i="8"/>
  <c r="S463" i="8"/>
  <c r="O463" i="8"/>
  <c r="AA463" i="8"/>
  <c r="W463" i="8"/>
  <c r="T463" i="8"/>
  <c r="Q463" i="8"/>
  <c r="AB463" i="8"/>
  <c r="Y463" i="8"/>
  <c r="U463" i="8"/>
  <c r="P463" i="8"/>
  <c r="E463" i="8"/>
  <c r="AC463" i="8"/>
  <c r="X463" i="8"/>
  <c r="R463" i="8"/>
  <c r="N463" i="8"/>
  <c r="B463" i="8"/>
  <c r="F463" i="8"/>
  <c r="C463" i="8"/>
  <c r="I455" i="8"/>
  <c r="G455" i="8"/>
  <c r="S455" i="8"/>
  <c r="P455" i="8"/>
  <c r="AB455" i="8"/>
  <c r="Y455" i="8"/>
  <c r="T455" i="8"/>
  <c r="O455" i="8"/>
  <c r="E455" i="8"/>
  <c r="AC455" i="8"/>
  <c r="X455" i="8"/>
  <c r="R455" i="8"/>
  <c r="U455" i="8"/>
  <c r="Z455" i="8"/>
  <c r="V455" i="8"/>
  <c r="B455" i="8"/>
  <c r="Q455" i="8"/>
  <c r="N455" i="8"/>
  <c r="C455" i="8"/>
  <c r="AA455" i="8"/>
  <c r="W455" i="8"/>
  <c r="F455" i="8"/>
  <c r="I285" i="8"/>
  <c r="G285" i="8"/>
  <c r="W285" i="8"/>
  <c r="AA285" i="8"/>
  <c r="X285" i="8"/>
  <c r="AB285" i="8"/>
  <c r="Q285" i="8"/>
  <c r="U285" i="8"/>
  <c r="Y285" i="8"/>
  <c r="AC285" i="8"/>
  <c r="R285" i="8"/>
  <c r="V285" i="8"/>
  <c r="E285" i="8"/>
  <c r="Z285" i="8"/>
  <c r="N285" i="8"/>
  <c r="O285" i="8"/>
  <c r="S285" i="8"/>
  <c r="P285" i="8"/>
  <c r="T285" i="8"/>
  <c r="C285" i="8"/>
  <c r="B285" i="8"/>
  <c r="F285" i="8"/>
  <c r="G189" i="8"/>
  <c r="I189" i="8"/>
  <c r="Y189" i="8"/>
  <c r="AB189" i="8"/>
  <c r="R189" i="8"/>
  <c r="AC189" i="8"/>
  <c r="E189" i="8"/>
  <c r="Z189" i="8"/>
  <c r="T189" i="8"/>
  <c r="B189" i="8"/>
  <c r="O189" i="8"/>
  <c r="S189" i="8"/>
  <c r="F189" i="8"/>
  <c r="W189" i="8"/>
  <c r="AA189" i="8"/>
  <c r="C189" i="8"/>
  <c r="P189" i="8"/>
  <c r="N189" i="8"/>
  <c r="X189" i="8"/>
  <c r="V189" i="8"/>
  <c r="Q189" i="8"/>
  <c r="U189" i="8"/>
  <c r="I75" i="8"/>
  <c r="G75" i="8"/>
  <c r="O75" i="8"/>
  <c r="S75" i="8"/>
  <c r="F75" i="8"/>
  <c r="W75" i="8"/>
  <c r="AA75" i="8"/>
  <c r="P75" i="8"/>
  <c r="T75" i="8"/>
  <c r="E75" i="8"/>
  <c r="X75" i="8"/>
  <c r="AB75" i="8"/>
  <c r="U75" i="8"/>
  <c r="Q75" i="8"/>
  <c r="AC75" i="8"/>
  <c r="Y75" i="8"/>
  <c r="N75" i="8"/>
  <c r="R75" i="8"/>
  <c r="B75" i="8"/>
  <c r="V75" i="8"/>
  <c r="Z75" i="8"/>
  <c r="C75" i="8"/>
  <c r="I70" i="8"/>
  <c r="G70" i="8"/>
  <c r="Q70" i="8"/>
  <c r="O70" i="8"/>
  <c r="B70" i="8"/>
  <c r="Y70" i="8"/>
  <c r="U70" i="8"/>
  <c r="C70" i="8"/>
  <c r="R70" i="8"/>
  <c r="V70" i="8"/>
  <c r="F70" i="8"/>
  <c r="Z70" i="8"/>
  <c r="W70" i="8"/>
  <c r="S70" i="8"/>
  <c r="AC70" i="8"/>
  <c r="E70" i="8"/>
  <c r="AA70" i="8"/>
  <c r="N70" i="8"/>
  <c r="P70" i="8"/>
  <c r="T70" i="8"/>
  <c r="X70" i="8"/>
  <c r="AB70" i="8"/>
  <c r="I328" i="8"/>
  <c r="G328" i="8"/>
  <c r="P328" i="8"/>
  <c r="T328" i="8"/>
  <c r="Q328" i="8"/>
  <c r="AC328" i="8"/>
  <c r="E328" i="8"/>
  <c r="Y328" i="8"/>
  <c r="U328" i="8"/>
  <c r="N328" i="8"/>
  <c r="R328" i="8"/>
  <c r="V328" i="8"/>
  <c r="Z328" i="8"/>
  <c r="O328" i="8"/>
  <c r="S328" i="8"/>
  <c r="W328" i="8"/>
  <c r="AA328" i="8"/>
  <c r="X328" i="8"/>
  <c r="AB328" i="8"/>
  <c r="F328" i="8"/>
  <c r="B328" i="8"/>
  <c r="C328" i="8"/>
  <c r="G108" i="8"/>
  <c r="I108" i="8"/>
  <c r="X108" i="8"/>
  <c r="AB108" i="8"/>
  <c r="Q108" i="8"/>
  <c r="N108" i="8"/>
  <c r="Y108" i="8"/>
  <c r="V108" i="8"/>
  <c r="R108" i="8"/>
  <c r="U108" i="8"/>
  <c r="E108" i="8"/>
  <c r="Z108" i="8"/>
  <c r="AC108" i="8"/>
  <c r="O108" i="8"/>
  <c r="S108" i="8"/>
  <c r="W108" i="8"/>
  <c r="AA108" i="8"/>
  <c r="P108" i="8"/>
  <c r="T108" i="8"/>
  <c r="B108" i="8"/>
  <c r="C108" i="8"/>
  <c r="F108" i="8"/>
  <c r="G345" i="8"/>
  <c r="I345" i="8"/>
  <c r="W345" i="8"/>
  <c r="AA345" i="8"/>
  <c r="P345" i="8"/>
  <c r="T345" i="8"/>
  <c r="X345" i="8"/>
  <c r="AB345" i="8"/>
  <c r="Q345" i="8"/>
  <c r="U345" i="8"/>
  <c r="E345" i="8"/>
  <c r="Y345" i="8"/>
  <c r="AC345" i="8"/>
  <c r="N345" i="8"/>
  <c r="R345" i="8"/>
  <c r="V345" i="8"/>
  <c r="Z345" i="8"/>
  <c r="O345" i="8"/>
  <c r="S345" i="8"/>
  <c r="C345" i="8"/>
  <c r="F345" i="8"/>
  <c r="B345" i="8"/>
  <c r="G288" i="8"/>
  <c r="I288" i="8"/>
  <c r="X288" i="8"/>
  <c r="AC288" i="8"/>
  <c r="Q288" i="8"/>
  <c r="T288" i="8"/>
  <c r="C288" i="8"/>
  <c r="Y288" i="8"/>
  <c r="V288" i="8"/>
  <c r="B288" i="8"/>
  <c r="R288" i="8"/>
  <c r="AB288" i="8"/>
  <c r="F288" i="8"/>
  <c r="E288" i="8"/>
  <c r="Z288" i="8"/>
  <c r="N288" i="8"/>
  <c r="O288" i="8"/>
  <c r="S288" i="8"/>
  <c r="W288" i="8"/>
  <c r="AA288" i="8"/>
  <c r="P288" i="8"/>
  <c r="U288" i="8"/>
  <c r="I536" i="8"/>
  <c r="G536" i="8"/>
  <c r="E536" i="8"/>
  <c r="Z536" i="8"/>
  <c r="AC536" i="8"/>
  <c r="O536" i="8"/>
  <c r="S536" i="8"/>
  <c r="N536" i="8"/>
  <c r="W536" i="8"/>
  <c r="AA536" i="8"/>
  <c r="V536" i="8"/>
  <c r="P536" i="8"/>
  <c r="L536" i="8"/>
  <c r="X536" i="8"/>
  <c r="T536" i="8"/>
  <c r="Q536" i="8"/>
  <c r="AB536" i="8"/>
  <c r="Y536" i="8"/>
  <c r="M536" i="8"/>
  <c r="R536" i="8"/>
  <c r="U536" i="8"/>
  <c r="F536" i="8"/>
  <c r="B536" i="8"/>
  <c r="C536" i="8"/>
  <c r="I117" i="8"/>
  <c r="G117" i="8"/>
  <c r="U117" i="8"/>
  <c r="P117" i="8"/>
  <c r="E117" i="8"/>
  <c r="AC117" i="8"/>
  <c r="X117" i="8"/>
  <c r="R117" i="8"/>
  <c r="N117" i="8"/>
  <c r="Z117" i="8"/>
  <c r="V117" i="8"/>
  <c r="S117" i="8"/>
  <c r="O117" i="8"/>
  <c r="AA117" i="8"/>
  <c r="W117" i="8"/>
  <c r="T117" i="8"/>
  <c r="Q117" i="8"/>
  <c r="AB117" i="8"/>
  <c r="Y117" i="8"/>
  <c r="C117" i="8"/>
  <c r="B117" i="8"/>
  <c r="F117" i="8"/>
  <c r="I521" i="8"/>
  <c r="G521" i="8"/>
  <c r="N521" i="8"/>
  <c r="R521" i="8"/>
  <c r="O521" i="8"/>
  <c r="S521" i="8"/>
  <c r="E521" i="8"/>
  <c r="W521" i="8"/>
  <c r="AA521" i="8"/>
  <c r="T521" i="8"/>
  <c r="P521" i="8"/>
  <c r="AB521" i="8"/>
  <c r="X521" i="8"/>
  <c r="U521" i="8"/>
  <c r="Q521" i="8"/>
  <c r="AC521" i="8"/>
  <c r="Y521" i="8"/>
  <c r="Z521" i="8"/>
  <c r="C521" i="8"/>
  <c r="B521" i="8"/>
  <c r="F521" i="8"/>
  <c r="V521" i="8"/>
  <c r="G322" i="8"/>
  <c r="I322" i="8"/>
  <c r="AB322" i="8"/>
  <c r="P322" i="8"/>
  <c r="AC322" i="8"/>
  <c r="R322" i="8"/>
  <c r="O322" i="8"/>
  <c r="V322" i="8"/>
  <c r="E322" i="8"/>
  <c r="W322" i="8"/>
  <c r="X322" i="8"/>
  <c r="S322" i="8"/>
  <c r="Y322" i="8"/>
  <c r="AA322" i="8"/>
  <c r="Z322" i="8"/>
  <c r="T322" i="8"/>
  <c r="N322" i="8"/>
  <c r="U322" i="8"/>
  <c r="Q322" i="8"/>
  <c r="B322" i="8"/>
  <c r="C322" i="8"/>
  <c r="F322" i="8"/>
  <c r="I501" i="8"/>
  <c r="G501" i="8"/>
  <c r="E501" i="8"/>
  <c r="Z501" i="8"/>
  <c r="AC501" i="8"/>
  <c r="W501" i="8"/>
  <c r="AA501" i="8"/>
  <c r="P501" i="8"/>
  <c r="T501" i="8"/>
  <c r="X501" i="8"/>
  <c r="AB501" i="8"/>
  <c r="Q501" i="8"/>
  <c r="N501" i="8"/>
  <c r="Y501" i="8"/>
  <c r="V501" i="8"/>
  <c r="R501" i="8"/>
  <c r="U501" i="8"/>
  <c r="O501" i="8"/>
  <c r="S501" i="8"/>
  <c r="C501" i="8"/>
  <c r="F501" i="8"/>
  <c r="B501" i="8"/>
  <c r="G58" i="8"/>
  <c r="I58" i="8"/>
  <c r="N58" i="8"/>
  <c r="Q58" i="8"/>
  <c r="E58" i="8"/>
  <c r="V58" i="8"/>
  <c r="Y58" i="8"/>
  <c r="S58" i="8"/>
  <c r="O58" i="8"/>
  <c r="AA58" i="8"/>
  <c r="W58" i="8"/>
  <c r="T58" i="8"/>
  <c r="P58" i="8"/>
  <c r="F58" i="8"/>
  <c r="AB58" i="8"/>
  <c r="X58" i="8"/>
  <c r="B58" i="8"/>
  <c r="U58" i="8"/>
  <c r="R58" i="8"/>
  <c r="C58" i="8"/>
  <c r="AC58" i="8"/>
  <c r="Z58" i="8"/>
  <c r="I43" i="8"/>
  <c r="G43" i="8"/>
  <c r="O43" i="8"/>
  <c r="S43" i="8"/>
  <c r="W43" i="8"/>
  <c r="AA43" i="8"/>
  <c r="P43" i="8"/>
  <c r="T43" i="8"/>
  <c r="X43" i="8"/>
  <c r="AB43" i="8"/>
  <c r="Q43" i="8"/>
  <c r="N43" i="8"/>
  <c r="Y43" i="8"/>
  <c r="V43" i="8"/>
  <c r="R43" i="8"/>
  <c r="U43" i="8"/>
  <c r="E43" i="8"/>
  <c r="Z43" i="8"/>
  <c r="AC43" i="8"/>
  <c r="F43" i="8"/>
  <c r="B43" i="8"/>
  <c r="C43" i="8"/>
  <c r="I314" i="8"/>
  <c r="G314" i="8"/>
  <c r="V314" i="8"/>
  <c r="Z314" i="8"/>
  <c r="O314" i="8"/>
  <c r="T314" i="8"/>
  <c r="W314" i="8"/>
  <c r="AB314" i="8"/>
  <c r="P314" i="8"/>
  <c r="S314" i="8"/>
  <c r="E314" i="8"/>
  <c r="X314" i="8"/>
  <c r="AA314" i="8"/>
  <c r="U314" i="8"/>
  <c r="Q314" i="8"/>
  <c r="B314" i="8"/>
  <c r="AC314" i="8"/>
  <c r="Y314" i="8"/>
  <c r="F314" i="8"/>
  <c r="N314" i="8"/>
  <c r="R314" i="8"/>
  <c r="C314" i="8"/>
  <c r="I260" i="8"/>
  <c r="G260" i="8"/>
  <c r="S260" i="8"/>
  <c r="O260" i="8"/>
  <c r="AA260" i="8"/>
  <c r="W260" i="8"/>
  <c r="T260" i="8"/>
  <c r="P260" i="8"/>
  <c r="AB260" i="8"/>
  <c r="X260" i="8"/>
  <c r="U260" i="8"/>
  <c r="Y260" i="8"/>
  <c r="B260" i="8"/>
  <c r="E260" i="8"/>
  <c r="AC260" i="8"/>
  <c r="Q260" i="8"/>
  <c r="C260" i="8"/>
  <c r="R260" i="8"/>
  <c r="N260" i="8"/>
  <c r="F260" i="8"/>
  <c r="Z260" i="8"/>
  <c r="V260" i="8"/>
  <c r="I367" i="8"/>
  <c r="G367" i="8"/>
  <c r="R367" i="8"/>
  <c r="N367" i="8"/>
  <c r="B367" i="8"/>
  <c r="Z367" i="8"/>
  <c r="V367" i="8"/>
  <c r="S367" i="8"/>
  <c r="O367" i="8"/>
  <c r="AA367" i="8"/>
  <c r="W367" i="8"/>
  <c r="T367" i="8"/>
  <c r="P367" i="8"/>
  <c r="AB367" i="8"/>
  <c r="X367" i="8"/>
  <c r="U367" i="8"/>
  <c r="Y367" i="8"/>
  <c r="F367" i="8"/>
  <c r="E367" i="8"/>
  <c r="AC367" i="8"/>
  <c r="Q367" i="8"/>
  <c r="C367" i="8"/>
  <c r="I554" i="8"/>
  <c r="G554" i="8"/>
  <c r="R554" i="8"/>
  <c r="U554" i="8"/>
  <c r="E554" i="8"/>
  <c r="Z554" i="8"/>
  <c r="AC554" i="8"/>
  <c r="O554" i="8"/>
  <c r="S554" i="8"/>
  <c r="N554" i="8"/>
  <c r="W554" i="8"/>
  <c r="AA554" i="8"/>
  <c r="V554" i="8"/>
  <c r="P554" i="8"/>
  <c r="L554" i="8"/>
  <c r="X554" i="8"/>
  <c r="T554" i="8"/>
  <c r="Q554" i="8"/>
  <c r="AB554" i="8"/>
  <c r="Y554" i="8"/>
  <c r="M554" i="8"/>
  <c r="B554" i="8"/>
  <c r="F554" i="8"/>
  <c r="C554" i="8"/>
  <c r="G174" i="8"/>
  <c r="I174" i="8"/>
  <c r="AB174" i="8"/>
  <c r="X174" i="8"/>
  <c r="AC174" i="8"/>
  <c r="Z174" i="8"/>
  <c r="N174" i="8"/>
  <c r="Q174" i="8"/>
  <c r="E174" i="8"/>
  <c r="V174" i="8"/>
  <c r="Y174" i="8"/>
  <c r="S174" i="8"/>
  <c r="O174" i="8"/>
  <c r="AA174" i="8"/>
  <c r="W174" i="8"/>
  <c r="T174" i="8"/>
  <c r="P174" i="8"/>
  <c r="U174" i="8"/>
  <c r="R174" i="8"/>
  <c r="C174" i="8"/>
  <c r="B174" i="8"/>
  <c r="F174" i="8"/>
  <c r="G166" i="8"/>
  <c r="I166" i="8"/>
  <c r="E166" i="8"/>
  <c r="W166" i="8"/>
  <c r="Z166" i="8"/>
  <c r="R166" i="8"/>
  <c r="N166" i="8"/>
  <c r="U166" i="8"/>
  <c r="X166" i="8"/>
  <c r="AC166" i="8"/>
  <c r="O166" i="8"/>
  <c r="S166" i="8"/>
  <c r="Y166" i="8"/>
  <c r="AB166" i="8"/>
  <c r="Q166" i="8"/>
  <c r="T166" i="8"/>
  <c r="AA166" i="8"/>
  <c r="V166" i="8"/>
  <c r="P166" i="8"/>
  <c r="B166" i="8"/>
  <c r="C166" i="8"/>
  <c r="F166" i="8"/>
  <c r="I409" i="8"/>
  <c r="G409" i="8"/>
  <c r="O409" i="8"/>
  <c r="R409" i="8"/>
  <c r="E409" i="8"/>
  <c r="W409" i="8"/>
  <c r="Z409" i="8"/>
  <c r="B409" i="8"/>
  <c r="T409" i="8"/>
  <c r="P409" i="8"/>
  <c r="C409" i="8"/>
  <c r="AB409" i="8"/>
  <c r="X409" i="8"/>
  <c r="F409" i="8"/>
  <c r="U409" i="8"/>
  <c r="Q409" i="8"/>
  <c r="AC409" i="8"/>
  <c r="Y409" i="8"/>
  <c r="N409" i="8"/>
  <c r="S409" i="8"/>
  <c r="V409" i="8"/>
  <c r="AA409" i="8"/>
  <c r="I278" i="8"/>
  <c r="G278" i="8"/>
  <c r="X278" i="8"/>
  <c r="AB278" i="8"/>
  <c r="B278" i="8"/>
  <c r="Q278" i="8"/>
  <c r="U278" i="8"/>
  <c r="C278" i="8"/>
  <c r="Y278" i="8"/>
  <c r="AC278" i="8"/>
  <c r="R278" i="8"/>
  <c r="N278" i="8"/>
  <c r="Z278" i="8"/>
  <c r="V278" i="8"/>
  <c r="S278" i="8"/>
  <c r="W278" i="8"/>
  <c r="E278" i="8"/>
  <c r="AA278" i="8"/>
  <c r="O278" i="8"/>
  <c r="P278" i="8"/>
  <c r="T278" i="8"/>
  <c r="F278" i="8"/>
  <c r="I163" i="8"/>
  <c r="G163" i="8"/>
  <c r="E163" i="8"/>
  <c r="V163" i="8"/>
  <c r="O163" i="8"/>
  <c r="P163" i="8"/>
  <c r="T163" i="8"/>
  <c r="B163" i="8"/>
  <c r="X163" i="8"/>
  <c r="U163" i="8"/>
  <c r="C163" i="8"/>
  <c r="R163" i="8"/>
  <c r="W163" i="8"/>
  <c r="F163" i="8"/>
  <c r="Z163" i="8"/>
  <c r="Y163" i="8"/>
  <c r="S163" i="8"/>
  <c r="AB163" i="8"/>
  <c r="AA163" i="8"/>
  <c r="AC163" i="8"/>
  <c r="N163" i="8"/>
  <c r="Q163" i="8"/>
  <c r="G340" i="8"/>
  <c r="I340" i="8"/>
  <c r="T340" i="8"/>
  <c r="P340" i="8"/>
  <c r="AB340" i="8"/>
  <c r="X340" i="8"/>
  <c r="U340" i="8"/>
  <c r="Q340" i="8"/>
  <c r="C340" i="8"/>
  <c r="E340" i="8"/>
  <c r="AC340" i="8"/>
  <c r="Y340" i="8"/>
  <c r="F340" i="8"/>
  <c r="R340" i="8"/>
  <c r="N340" i="8"/>
  <c r="B340" i="8"/>
  <c r="Z340" i="8"/>
  <c r="V340" i="8"/>
  <c r="S340" i="8"/>
  <c r="O340" i="8"/>
  <c r="AA340" i="8"/>
  <c r="W340" i="8"/>
  <c r="G281" i="8"/>
  <c r="I281" i="8"/>
  <c r="R281" i="8"/>
  <c r="N281" i="8"/>
  <c r="Z281" i="8"/>
  <c r="V281" i="8"/>
  <c r="S281" i="8"/>
  <c r="W281" i="8"/>
  <c r="B281" i="8"/>
  <c r="E281" i="8"/>
  <c r="AA281" i="8"/>
  <c r="O281" i="8"/>
  <c r="C281" i="8"/>
  <c r="P281" i="8"/>
  <c r="T281" i="8"/>
  <c r="F281" i="8"/>
  <c r="X281" i="8"/>
  <c r="AB281" i="8"/>
  <c r="Q281" i="8"/>
  <c r="U281" i="8"/>
  <c r="Y281" i="8"/>
  <c r="AC281" i="8"/>
  <c r="I257" i="8"/>
  <c r="G257" i="8"/>
  <c r="Y257" i="8"/>
  <c r="AC257" i="8"/>
  <c r="R257" i="8"/>
  <c r="N257" i="8"/>
  <c r="Z257" i="8"/>
  <c r="V257" i="8"/>
  <c r="S257" i="8"/>
  <c r="O257" i="8"/>
  <c r="AA257" i="8"/>
  <c r="W257" i="8"/>
  <c r="T257" i="8"/>
  <c r="X257" i="8"/>
  <c r="E257" i="8"/>
  <c r="AB257" i="8"/>
  <c r="P257" i="8"/>
  <c r="Q257" i="8"/>
  <c r="U257" i="8"/>
  <c r="B257" i="8"/>
  <c r="F257" i="8"/>
  <c r="C257" i="8"/>
  <c r="I504" i="8"/>
  <c r="G504" i="8"/>
  <c r="W504" i="8"/>
  <c r="AB504" i="8"/>
  <c r="X504" i="8"/>
  <c r="V504" i="8"/>
  <c r="Q504" i="8"/>
  <c r="S504" i="8"/>
  <c r="Y504" i="8"/>
  <c r="U504" i="8"/>
  <c r="R504" i="8"/>
  <c r="AA504" i="8"/>
  <c r="E504" i="8"/>
  <c r="Z504" i="8"/>
  <c r="AC504" i="8"/>
  <c r="O504" i="8"/>
  <c r="T504" i="8"/>
  <c r="P504" i="8"/>
  <c r="N504" i="8"/>
  <c r="B504" i="8"/>
  <c r="C504" i="8"/>
  <c r="F504" i="8"/>
  <c r="G471" i="8"/>
  <c r="I471" i="8"/>
  <c r="W471" i="8"/>
  <c r="AA471" i="8"/>
  <c r="F471" i="8"/>
  <c r="P471" i="8"/>
  <c r="T471" i="8"/>
  <c r="C471" i="8"/>
  <c r="X471" i="8"/>
  <c r="AB471" i="8"/>
  <c r="B471" i="8"/>
  <c r="Q471" i="8"/>
  <c r="N471" i="8"/>
  <c r="Y471" i="8"/>
  <c r="V471" i="8"/>
  <c r="R471" i="8"/>
  <c r="U471" i="8"/>
  <c r="E471" i="8"/>
  <c r="Z471" i="8"/>
  <c r="AC471" i="8"/>
  <c r="O471" i="8"/>
  <c r="S471" i="8"/>
  <c r="I56" i="8"/>
  <c r="G56" i="8"/>
  <c r="X56" i="8"/>
  <c r="AB56" i="8"/>
  <c r="C56" i="8"/>
  <c r="Q56" i="8"/>
  <c r="U56" i="8"/>
  <c r="F56" i="8"/>
  <c r="Y56" i="8"/>
  <c r="AC56" i="8"/>
  <c r="R56" i="8"/>
  <c r="O56" i="8"/>
  <c r="Z56" i="8"/>
  <c r="W56" i="8"/>
  <c r="S56" i="8"/>
  <c r="N56" i="8"/>
  <c r="E56" i="8"/>
  <c r="AA56" i="8"/>
  <c r="V56" i="8"/>
  <c r="P56" i="8"/>
  <c r="T56" i="8"/>
  <c r="B56" i="8"/>
  <c r="I195" i="8"/>
  <c r="G195" i="8"/>
  <c r="E195" i="8"/>
  <c r="AC195" i="8"/>
  <c r="X195" i="8"/>
  <c r="Q195" i="8"/>
  <c r="P195" i="8"/>
  <c r="Y195" i="8"/>
  <c r="T195" i="8"/>
  <c r="R195" i="8"/>
  <c r="U195" i="8"/>
  <c r="Z195" i="8"/>
  <c r="V195" i="8"/>
  <c r="B195" i="8"/>
  <c r="S195" i="8"/>
  <c r="W195" i="8"/>
  <c r="F195" i="8"/>
  <c r="AA195" i="8"/>
  <c r="N195" i="8"/>
  <c r="C195" i="8"/>
  <c r="O195" i="8"/>
  <c r="AB195" i="8"/>
  <c r="G372" i="8"/>
  <c r="I372" i="8"/>
  <c r="W372" i="8"/>
  <c r="AA372" i="8"/>
  <c r="P372" i="8"/>
  <c r="T372" i="8"/>
  <c r="F372" i="8"/>
  <c r="X372" i="8"/>
  <c r="AB372" i="8"/>
  <c r="C372" i="8"/>
  <c r="Q372" i="8"/>
  <c r="U372" i="8"/>
  <c r="B372" i="8"/>
  <c r="E372" i="8"/>
  <c r="Y372" i="8"/>
  <c r="AC372" i="8"/>
  <c r="N372" i="8"/>
  <c r="R372" i="8"/>
  <c r="V372" i="8"/>
  <c r="Z372" i="8"/>
  <c r="O372" i="8"/>
  <c r="S372" i="8"/>
  <c r="G332" i="8"/>
  <c r="I332" i="8"/>
  <c r="E332" i="8"/>
  <c r="X332" i="8"/>
  <c r="T332" i="8"/>
  <c r="U332" i="8"/>
  <c r="Q332" i="8"/>
  <c r="AC332" i="8"/>
  <c r="Y332" i="8"/>
  <c r="N332" i="8"/>
  <c r="R332" i="8"/>
  <c r="V332" i="8"/>
  <c r="Z332" i="8"/>
  <c r="O332" i="8"/>
  <c r="S332" i="8"/>
  <c r="W332" i="8"/>
  <c r="AA332" i="8"/>
  <c r="P332" i="8"/>
  <c r="AB332" i="8"/>
  <c r="F332" i="8"/>
  <c r="C332" i="8"/>
  <c r="B332" i="8"/>
  <c r="I258" i="8"/>
  <c r="G258" i="8"/>
  <c r="W258" i="8"/>
  <c r="AA258" i="8"/>
  <c r="P258" i="8"/>
  <c r="T258" i="8"/>
  <c r="X258" i="8"/>
  <c r="AB258" i="8"/>
  <c r="Q258" i="8"/>
  <c r="U258" i="8"/>
  <c r="E258" i="8"/>
  <c r="Y258" i="8"/>
  <c r="AC258" i="8"/>
  <c r="N258" i="8"/>
  <c r="R258" i="8"/>
  <c r="V258" i="8"/>
  <c r="Z258" i="8"/>
  <c r="O258" i="8"/>
  <c r="S258" i="8"/>
  <c r="C258" i="8"/>
  <c r="B258" i="8"/>
  <c r="F258" i="8"/>
  <c r="I302" i="8"/>
  <c r="G302" i="8"/>
  <c r="T302" i="8"/>
  <c r="P302" i="8"/>
  <c r="AB302" i="8"/>
  <c r="X302" i="8"/>
  <c r="U302" i="8"/>
  <c r="R302" i="8"/>
  <c r="AC302" i="8"/>
  <c r="Z302" i="8"/>
  <c r="N302" i="8"/>
  <c r="Q302" i="8"/>
  <c r="B302" i="8"/>
  <c r="E302" i="8"/>
  <c r="V302" i="8"/>
  <c r="Y302" i="8"/>
  <c r="C302" i="8"/>
  <c r="S302" i="8"/>
  <c r="O302" i="8"/>
  <c r="F302" i="8"/>
  <c r="AA302" i="8"/>
  <c r="W302" i="8"/>
  <c r="I251" i="8"/>
  <c r="G251" i="8"/>
  <c r="P251" i="8"/>
  <c r="T251" i="8"/>
  <c r="Q251" i="8"/>
  <c r="U251" i="8"/>
  <c r="Y251" i="8"/>
  <c r="AC251" i="8"/>
  <c r="R251" i="8"/>
  <c r="N251" i="8"/>
  <c r="E251" i="8"/>
  <c r="Z251" i="8"/>
  <c r="V251" i="8"/>
  <c r="O251" i="8"/>
  <c r="S251" i="8"/>
  <c r="W251" i="8"/>
  <c r="AA251" i="8"/>
  <c r="X251" i="8"/>
  <c r="AB251" i="8"/>
  <c r="F251" i="8"/>
  <c r="B251" i="8"/>
  <c r="C251" i="8"/>
  <c r="I520" i="8"/>
  <c r="G520" i="8"/>
  <c r="Q520" i="8"/>
  <c r="U520" i="8"/>
  <c r="E520" i="8"/>
  <c r="Y520" i="8"/>
  <c r="AC520" i="8"/>
  <c r="B520" i="8"/>
  <c r="F520" i="8"/>
  <c r="N520" i="8"/>
  <c r="R520" i="8"/>
  <c r="C520" i="8"/>
  <c r="V520" i="8"/>
  <c r="Z520" i="8"/>
  <c r="O520" i="8"/>
  <c r="S520" i="8"/>
  <c r="W520" i="8"/>
  <c r="AA520" i="8"/>
  <c r="P520" i="8"/>
  <c r="T520" i="8"/>
  <c r="X520" i="8"/>
  <c r="AB520" i="8"/>
  <c r="G473" i="8"/>
  <c r="I473" i="8"/>
  <c r="AB473" i="8"/>
  <c r="Y473" i="8"/>
  <c r="U473" i="8"/>
  <c r="P473" i="8"/>
  <c r="E473" i="8"/>
  <c r="AC473" i="8"/>
  <c r="X473" i="8"/>
  <c r="R473" i="8"/>
  <c r="N473" i="8"/>
  <c r="Z473" i="8"/>
  <c r="V473" i="8"/>
  <c r="F473" i="8"/>
  <c r="S473" i="8"/>
  <c r="O473" i="8"/>
  <c r="B473" i="8"/>
  <c r="AA473" i="8"/>
  <c r="W473" i="8"/>
  <c r="C473" i="8"/>
  <c r="T473" i="8"/>
  <c r="Q473" i="8"/>
  <c r="I358" i="8"/>
  <c r="G358" i="8"/>
  <c r="X358" i="8"/>
  <c r="AB358" i="8"/>
  <c r="Q358" i="8"/>
  <c r="U358" i="8"/>
  <c r="Y358" i="8"/>
  <c r="AC358" i="8"/>
  <c r="R358" i="8"/>
  <c r="N358" i="8"/>
  <c r="C358" i="8"/>
  <c r="Z358" i="8"/>
  <c r="V358" i="8"/>
  <c r="F358" i="8"/>
  <c r="S358" i="8"/>
  <c r="O358" i="8"/>
  <c r="B358" i="8"/>
  <c r="E358" i="8"/>
  <c r="AA358" i="8"/>
  <c r="W358" i="8"/>
  <c r="P358" i="8"/>
  <c r="T358" i="8"/>
  <c r="I533" i="8"/>
  <c r="G533" i="8"/>
  <c r="E533" i="8"/>
  <c r="Z533" i="8"/>
  <c r="AC533" i="8"/>
  <c r="O533" i="8"/>
  <c r="S533" i="8"/>
  <c r="N533" i="8"/>
  <c r="W533" i="8"/>
  <c r="AA533" i="8"/>
  <c r="V533" i="8"/>
  <c r="P533" i="8"/>
  <c r="L533" i="8"/>
  <c r="X533" i="8"/>
  <c r="T533" i="8"/>
  <c r="Q533" i="8"/>
  <c r="AB533" i="8"/>
  <c r="Y533" i="8"/>
  <c r="M533" i="8"/>
  <c r="R533" i="8"/>
  <c r="U533" i="8"/>
  <c r="F533" i="8"/>
  <c r="B533" i="8"/>
  <c r="C533" i="8"/>
  <c r="I54" i="8"/>
  <c r="G54" i="8"/>
  <c r="E54" i="8"/>
  <c r="Y54" i="8"/>
  <c r="AB54" i="8"/>
  <c r="N54" i="8"/>
  <c r="R54" i="8"/>
  <c r="B54" i="8"/>
  <c r="V54" i="8"/>
  <c r="Z54" i="8"/>
  <c r="C54" i="8"/>
  <c r="O54" i="8"/>
  <c r="S54" i="8"/>
  <c r="F54" i="8"/>
  <c r="W54" i="8"/>
  <c r="AA54" i="8"/>
  <c r="P54" i="8"/>
  <c r="U54" i="8"/>
  <c r="X54" i="8"/>
  <c r="AC54" i="8"/>
  <c r="Q54" i="8"/>
  <c r="T54" i="8"/>
  <c r="I253" i="8"/>
  <c r="G253" i="8"/>
  <c r="AC253" i="8"/>
  <c r="E253" i="8"/>
  <c r="V253" i="8"/>
  <c r="R253" i="8"/>
  <c r="AA253" i="8"/>
  <c r="T253" i="8"/>
  <c r="P253" i="8"/>
  <c r="U253" i="8"/>
  <c r="Q253" i="8"/>
  <c r="X253" i="8"/>
  <c r="Y253" i="8"/>
  <c r="Z253" i="8"/>
  <c r="S253" i="8"/>
  <c r="AB253" i="8"/>
  <c r="N253" i="8"/>
  <c r="O253" i="8"/>
  <c r="W253" i="8"/>
  <c r="F253" i="8"/>
  <c r="C253" i="8"/>
  <c r="B253" i="8"/>
  <c r="I417" i="8"/>
  <c r="G417" i="8"/>
  <c r="Y417" i="8"/>
  <c r="AC417" i="8"/>
  <c r="R417" i="8"/>
  <c r="N417" i="8"/>
  <c r="Z417" i="8"/>
  <c r="V417" i="8"/>
  <c r="S417" i="8"/>
  <c r="P417" i="8"/>
  <c r="F417" i="8"/>
  <c r="AA417" i="8"/>
  <c r="X417" i="8"/>
  <c r="C417" i="8"/>
  <c r="T417" i="8"/>
  <c r="W417" i="8"/>
  <c r="B417" i="8"/>
  <c r="E417" i="8"/>
  <c r="AB417" i="8"/>
  <c r="O417" i="8"/>
  <c r="Q417" i="8"/>
  <c r="U417" i="8"/>
  <c r="I426" i="8"/>
  <c r="G426" i="8"/>
  <c r="N426" i="8"/>
  <c r="Q426" i="8"/>
  <c r="S426" i="8"/>
  <c r="O426" i="8"/>
  <c r="AA426" i="8"/>
  <c r="W426" i="8"/>
  <c r="T426" i="8"/>
  <c r="P426" i="8"/>
  <c r="AB426" i="8"/>
  <c r="X426" i="8"/>
  <c r="U426" i="8"/>
  <c r="R426" i="8"/>
  <c r="AC426" i="8"/>
  <c r="Z426" i="8"/>
  <c r="E426" i="8"/>
  <c r="V426" i="8"/>
  <c r="Y426" i="8"/>
  <c r="C426" i="8"/>
  <c r="F426" i="8"/>
  <c r="B426" i="8"/>
  <c r="G516" i="8"/>
  <c r="I516" i="8"/>
  <c r="X516" i="8"/>
  <c r="Y516" i="8"/>
  <c r="C516" i="8"/>
  <c r="Q516" i="8"/>
  <c r="Z516" i="8"/>
  <c r="AB516" i="8"/>
  <c r="O516" i="8"/>
  <c r="E516" i="8"/>
  <c r="R516" i="8"/>
  <c r="AA516" i="8"/>
  <c r="T516" i="8"/>
  <c r="AC516" i="8"/>
  <c r="N516" i="8"/>
  <c r="S516" i="8"/>
  <c r="V516" i="8"/>
  <c r="U516" i="8"/>
  <c r="B516" i="8"/>
  <c r="P516" i="8"/>
  <c r="W516" i="8"/>
  <c r="F516" i="8"/>
  <c r="I384" i="8"/>
  <c r="G384" i="8"/>
  <c r="AB384" i="8"/>
  <c r="N384" i="8"/>
  <c r="E384" i="8"/>
  <c r="O384" i="8"/>
  <c r="P384" i="8"/>
  <c r="Q384" i="8"/>
  <c r="W384" i="8"/>
  <c r="Y384" i="8"/>
  <c r="V384" i="8"/>
  <c r="S384" i="8"/>
  <c r="X384" i="8"/>
  <c r="AA384" i="8"/>
  <c r="Z384" i="8"/>
  <c r="T384" i="8"/>
  <c r="AC384" i="8"/>
  <c r="R384" i="8"/>
  <c r="U384" i="8"/>
  <c r="F384" i="8"/>
  <c r="B384" i="8"/>
  <c r="C384" i="8"/>
  <c r="G513" i="8"/>
  <c r="I513" i="8"/>
  <c r="N513" i="8"/>
  <c r="AA513" i="8"/>
  <c r="V513" i="8"/>
  <c r="P513" i="8"/>
  <c r="S513" i="8"/>
  <c r="AC513" i="8"/>
  <c r="E513" i="8"/>
  <c r="U513" i="8"/>
  <c r="Q513" i="8"/>
  <c r="R513" i="8"/>
  <c r="W513" i="8"/>
  <c r="Z513" i="8"/>
  <c r="X513" i="8"/>
  <c r="T513" i="8"/>
  <c r="Y513" i="8"/>
  <c r="AB513" i="8"/>
  <c r="O513" i="8"/>
  <c r="F513" i="8"/>
  <c r="C513" i="8"/>
  <c r="B513" i="8"/>
  <c r="I423" i="8"/>
  <c r="G423" i="8"/>
  <c r="AB423" i="8"/>
  <c r="X423" i="8"/>
  <c r="U423" i="8"/>
  <c r="R423" i="8"/>
  <c r="AC423" i="8"/>
  <c r="Z423" i="8"/>
  <c r="B423" i="8"/>
  <c r="N423" i="8"/>
  <c r="Q423" i="8"/>
  <c r="C423" i="8"/>
  <c r="E423" i="8"/>
  <c r="V423" i="8"/>
  <c r="Y423" i="8"/>
  <c r="F423" i="8"/>
  <c r="S423" i="8"/>
  <c r="O423" i="8"/>
  <c r="AA423" i="8"/>
  <c r="W423" i="8"/>
  <c r="T423" i="8"/>
  <c r="P423" i="8"/>
  <c r="I292" i="8"/>
  <c r="G292" i="8"/>
  <c r="T292" i="8"/>
  <c r="W292" i="8"/>
  <c r="B292" i="8"/>
  <c r="E292" i="8"/>
  <c r="AB292" i="8"/>
  <c r="U292" i="8"/>
  <c r="C292" i="8"/>
  <c r="N292" i="8"/>
  <c r="Z292" i="8"/>
  <c r="F292" i="8"/>
  <c r="V292" i="8"/>
  <c r="AA292" i="8"/>
  <c r="P292" i="8"/>
  <c r="AC292" i="8"/>
  <c r="X292" i="8"/>
  <c r="O292" i="8"/>
  <c r="Q292" i="8"/>
  <c r="R292" i="8"/>
  <c r="Y292" i="8"/>
  <c r="S292" i="8"/>
  <c r="I256" i="8"/>
  <c r="G256" i="8"/>
  <c r="S256" i="8"/>
  <c r="O256" i="8"/>
  <c r="T256" i="8"/>
  <c r="P256" i="8"/>
  <c r="AB256" i="8"/>
  <c r="X256" i="8"/>
  <c r="U256" i="8"/>
  <c r="Q256" i="8"/>
  <c r="AC256" i="8"/>
  <c r="Y256" i="8"/>
  <c r="N256" i="8"/>
  <c r="R256" i="8"/>
  <c r="E256" i="8"/>
  <c r="V256" i="8"/>
  <c r="Z256" i="8"/>
  <c r="AA256" i="8"/>
  <c r="W256" i="8"/>
  <c r="B256" i="8"/>
  <c r="F256" i="8"/>
  <c r="C256" i="8"/>
  <c r="I52" i="8"/>
  <c r="G52" i="8"/>
  <c r="S52" i="8"/>
  <c r="O52" i="8"/>
  <c r="AA52" i="8"/>
  <c r="W52" i="8"/>
  <c r="T52" i="8"/>
  <c r="Q52" i="8"/>
  <c r="AB52" i="8"/>
  <c r="Y52" i="8"/>
  <c r="U52" i="8"/>
  <c r="P52" i="8"/>
  <c r="C52" i="8"/>
  <c r="E52" i="8"/>
  <c r="AC52" i="8"/>
  <c r="X52" i="8"/>
  <c r="F52" i="8"/>
  <c r="R52" i="8"/>
  <c r="N52" i="8"/>
  <c r="B52" i="8"/>
  <c r="Z52" i="8"/>
  <c r="V52" i="8"/>
  <c r="I479" i="8"/>
  <c r="G479" i="8"/>
  <c r="AB479" i="8"/>
  <c r="X479" i="8"/>
  <c r="U479" i="8"/>
  <c r="Q479" i="8"/>
  <c r="C479" i="8"/>
  <c r="AC479" i="8"/>
  <c r="Y479" i="8"/>
  <c r="F479" i="8"/>
  <c r="N479" i="8"/>
  <c r="S479" i="8"/>
  <c r="B479" i="8"/>
  <c r="V479" i="8"/>
  <c r="AA479" i="8"/>
  <c r="O479" i="8"/>
  <c r="R479" i="8"/>
  <c r="E479" i="8"/>
  <c r="W479" i="8"/>
  <c r="Z479" i="8"/>
  <c r="T479" i="8"/>
  <c r="P479" i="8"/>
  <c r="I252" i="8"/>
  <c r="G252" i="8"/>
  <c r="W252" i="8"/>
  <c r="AA252" i="8"/>
  <c r="E252" i="8"/>
  <c r="X252" i="8"/>
  <c r="AB252" i="8"/>
  <c r="U252" i="8"/>
  <c r="Q252" i="8"/>
  <c r="AC252" i="8"/>
  <c r="Y252" i="8"/>
  <c r="N252" i="8"/>
  <c r="R252" i="8"/>
  <c r="V252" i="8"/>
  <c r="Z252" i="8"/>
  <c r="O252" i="8"/>
  <c r="S252" i="8"/>
  <c r="P252" i="8"/>
  <c r="T252" i="8"/>
  <c r="B252" i="8"/>
  <c r="C252" i="8"/>
  <c r="F252" i="8"/>
  <c r="I319" i="8"/>
  <c r="G319" i="8"/>
  <c r="Z319" i="8"/>
  <c r="W319" i="8"/>
  <c r="AA319" i="8"/>
  <c r="Y319" i="8"/>
  <c r="T319" i="8"/>
  <c r="N319" i="8"/>
  <c r="AB319" i="8"/>
  <c r="P319" i="8"/>
  <c r="U319" i="8"/>
  <c r="V319" i="8"/>
  <c r="E319" i="8"/>
  <c r="AC319" i="8"/>
  <c r="X319" i="8"/>
  <c r="R319" i="8"/>
  <c r="O319" i="8"/>
  <c r="S319" i="8"/>
  <c r="Q319" i="8"/>
  <c r="C319" i="8"/>
  <c r="F319" i="8"/>
  <c r="B319" i="8"/>
  <c r="I462" i="8"/>
  <c r="G462" i="8"/>
  <c r="W462" i="8"/>
  <c r="AB462" i="8"/>
  <c r="P462" i="8"/>
  <c r="S462" i="8"/>
  <c r="E462" i="8"/>
  <c r="X462" i="8"/>
  <c r="AA462" i="8"/>
  <c r="U462" i="8"/>
  <c r="Q462" i="8"/>
  <c r="AC462" i="8"/>
  <c r="Y462" i="8"/>
  <c r="N462" i="8"/>
  <c r="R462" i="8"/>
  <c r="V462" i="8"/>
  <c r="Z462" i="8"/>
  <c r="O462" i="8"/>
  <c r="T462" i="8"/>
  <c r="C462" i="8"/>
  <c r="F462" i="8"/>
  <c r="B462" i="8"/>
  <c r="I560" i="8"/>
  <c r="G560" i="8"/>
  <c r="R560" i="8"/>
  <c r="U560" i="8"/>
  <c r="Z560" i="8"/>
  <c r="AC560" i="8"/>
  <c r="S560" i="8"/>
  <c r="N560" i="8"/>
  <c r="E560" i="8"/>
  <c r="AA560" i="8"/>
  <c r="V560" i="8"/>
  <c r="P560" i="8"/>
  <c r="L560" i="8"/>
  <c r="O560" i="8"/>
  <c r="X560" i="8"/>
  <c r="T560" i="8"/>
  <c r="W560" i="8"/>
  <c r="Q560" i="8"/>
  <c r="AB560" i="8"/>
  <c r="Y560" i="8"/>
  <c r="M560" i="8"/>
  <c r="F560" i="8"/>
  <c r="C560" i="8"/>
  <c r="B560" i="8"/>
  <c r="I243" i="8"/>
  <c r="G243" i="8"/>
  <c r="U243" i="8"/>
  <c r="Y243" i="8"/>
  <c r="F243" i="8"/>
  <c r="E243" i="8"/>
  <c r="AC243" i="8"/>
  <c r="Q243" i="8"/>
  <c r="C243" i="8"/>
  <c r="R243" i="8"/>
  <c r="N243" i="8"/>
  <c r="Z243" i="8"/>
  <c r="V243" i="8"/>
  <c r="S243" i="8"/>
  <c r="O243" i="8"/>
  <c r="AA243" i="8"/>
  <c r="W243" i="8"/>
  <c r="T243" i="8"/>
  <c r="P243" i="8"/>
  <c r="AB243" i="8"/>
  <c r="X243" i="8"/>
  <c r="B243" i="8"/>
  <c r="G67" i="8"/>
  <c r="I67" i="8"/>
  <c r="O67" i="8"/>
  <c r="U67" i="8"/>
  <c r="B67" i="8"/>
  <c r="W67" i="8"/>
  <c r="AC67" i="8"/>
  <c r="C67" i="8"/>
  <c r="P67" i="8"/>
  <c r="S67" i="8"/>
  <c r="F67" i="8"/>
  <c r="X67" i="8"/>
  <c r="T67" i="8"/>
  <c r="Q67" i="8"/>
  <c r="AA67" i="8"/>
  <c r="E67" i="8"/>
  <c r="Y67" i="8"/>
  <c r="AB67" i="8"/>
  <c r="N67" i="8"/>
  <c r="R67" i="8"/>
  <c r="V67" i="8"/>
  <c r="Z67" i="8"/>
  <c r="I277" i="8"/>
  <c r="G277" i="8"/>
  <c r="AA277" i="8"/>
  <c r="W277" i="8"/>
  <c r="B277" i="8"/>
  <c r="T277" i="8"/>
  <c r="P277" i="8"/>
  <c r="F277" i="8"/>
  <c r="AB277" i="8"/>
  <c r="X277" i="8"/>
  <c r="C277" i="8"/>
  <c r="U277" i="8"/>
  <c r="Q277" i="8"/>
  <c r="E277" i="8"/>
  <c r="AC277" i="8"/>
  <c r="Y277" i="8"/>
  <c r="R277" i="8"/>
  <c r="N277" i="8"/>
  <c r="Z277" i="8"/>
  <c r="V277" i="8"/>
  <c r="S277" i="8"/>
  <c r="O277" i="8"/>
  <c r="I522" i="8"/>
  <c r="G522" i="8"/>
  <c r="L522" i="8"/>
  <c r="O522" i="8"/>
  <c r="Q522" i="8"/>
  <c r="AB522" i="8"/>
  <c r="P522" i="8"/>
  <c r="Y522" i="8"/>
  <c r="M522" i="8"/>
  <c r="X522" i="8"/>
  <c r="R522" i="8"/>
  <c r="U522" i="8"/>
  <c r="Z522" i="8"/>
  <c r="AC522" i="8"/>
  <c r="S522" i="8"/>
  <c r="N522" i="8"/>
  <c r="AA522" i="8"/>
  <c r="V522" i="8"/>
  <c r="C522" i="8"/>
  <c r="B522" i="8"/>
  <c r="F522" i="8"/>
  <c r="E522" i="8"/>
  <c r="T522" i="8"/>
  <c r="W522" i="8"/>
  <c r="I84" i="8"/>
  <c r="G84" i="8"/>
  <c r="E84" i="8"/>
  <c r="AA84" i="8"/>
  <c r="O84" i="8"/>
  <c r="P84" i="8"/>
  <c r="T84" i="8"/>
  <c r="X84" i="8"/>
  <c r="AB84" i="8"/>
  <c r="Q84" i="8"/>
  <c r="U84" i="8"/>
  <c r="Y84" i="8"/>
  <c r="AC84" i="8"/>
  <c r="R84" i="8"/>
  <c r="N84" i="8"/>
  <c r="B84" i="8"/>
  <c r="Z84" i="8"/>
  <c r="V84" i="8"/>
  <c r="F84" i="8"/>
  <c r="S84" i="8"/>
  <c r="W84" i="8"/>
  <c r="C84" i="8"/>
  <c r="I159" i="8"/>
  <c r="G159" i="8"/>
  <c r="AB159" i="8"/>
  <c r="Q159" i="8"/>
  <c r="E159" i="8"/>
  <c r="AC159" i="8"/>
  <c r="Y159" i="8"/>
  <c r="R159" i="8"/>
  <c r="N159" i="8"/>
  <c r="Z159" i="8"/>
  <c r="V159" i="8"/>
  <c r="S159" i="8"/>
  <c r="P159" i="8"/>
  <c r="AA159" i="8"/>
  <c r="X159" i="8"/>
  <c r="T159" i="8"/>
  <c r="O159" i="8"/>
  <c r="U159" i="8"/>
  <c r="W159" i="8"/>
  <c r="B159" i="8"/>
  <c r="F159" i="8"/>
  <c r="C159" i="8"/>
  <c r="G407" i="8"/>
  <c r="I407" i="8"/>
  <c r="E407" i="8"/>
  <c r="AB407" i="8"/>
  <c r="W407" i="8"/>
  <c r="Q407" i="8"/>
  <c r="U407" i="8"/>
  <c r="Y407" i="8"/>
  <c r="AC407" i="8"/>
  <c r="R407" i="8"/>
  <c r="N407" i="8"/>
  <c r="Z407" i="8"/>
  <c r="V407" i="8"/>
  <c r="S407" i="8"/>
  <c r="P407" i="8"/>
  <c r="C407" i="8"/>
  <c r="AA407" i="8"/>
  <c r="X407" i="8"/>
  <c r="B407" i="8"/>
  <c r="T407" i="8"/>
  <c r="O407" i="8"/>
  <c r="F407" i="8"/>
  <c r="I432" i="8"/>
  <c r="G432" i="8"/>
  <c r="W432" i="8"/>
  <c r="AB432" i="8"/>
  <c r="P432" i="8"/>
  <c r="S432" i="8"/>
  <c r="E432" i="8"/>
  <c r="X432" i="8"/>
  <c r="AA432" i="8"/>
  <c r="U432" i="8"/>
  <c r="Q432" i="8"/>
  <c r="AC432" i="8"/>
  <c r="Y432" i="8"/>
  <c r="F432" i="8"/>
  <c r="N432" i="8"/>
  <c r="R432" i="8"/>
  <c r="B432" i="8"/>
  <c r="V432" i="8"/>
  <c r="Z432" i="8"/>
  <c r="C432" i="8"/>
  <c r="O432" i="8"/>
  <c r="T432" i="8"/>
  <c r="G190" i="8"/>
  <c r="I190" i="8"/>
  <c r="P190" i="8"/>
  <c r="AB190" i="8"/>
  <c r="E190" i="8"/>
  <c r="X190" i="8"/>
  <c r="AA190" i="8"/>
  <c r="U190" i="8"/>
  <c r="Q190" i="8"/>
  <c r="AC190" i="8"/>
  <c r="Y190" i="8"/>
  <c r="N190" i="8"/>
  <c r="T190" i="8"/>
  <c r="B190" i="8"/>
  <c r="V190" i="8"/>
  <c r="R190" i="8"/>
  <c r="C190" i="8"/>
  <c r="O190" i="8"/>
  <c r="S190" i="8"/>
  <c r="F190" i="8"/>
  <c r="W190" i="8"/>
  <c r="Z190" i="8"/>
  <c r="G401" i="8"/>
  <c r="I401" i="8"/>
  <c r="R401" i="8"/>
  <c r="U401" i="8"/>
  <c r="C401" i="8"/>
  <c r="E401" i="8"/>
  <c r="Z401" i="8"/>
  <c r="AC401" i="8"/>
  <c r="F401" i="8"/>
  <c r="O401" i="8"/>
  <c r="S401" i="8"/>
  <c r="W401" i="8"/>
  <c r="AA401" i="8"/>
  <c r="P401" i="8"/>
  <c r="T401" i="8"/>
  <c r="X401" i="8"/>
  <c r="AB401" i="8"/>
  <c r="Q401" i="8"/>
  <c r="N401" i="8"/>
  <c r="Y401" i="8"/>
  <c r="V401" i="8"/>
  <c r="B401" i="8"/>
  <c r="I39" i="8"/>
  <c r="G39" i="8"/>
  <c r="R39" i="8"/>
  <c r="AB39" i="8"/>
  <c r="E39" i="8"/>
  <c r="Z39" i="8"/>
  <c r="W39" i="8"/>
  <c r="N39" i="8"/>
  <c r="S39" i="8"/>
  <c r="V39" i="8"/>
  <c r="AA39" i="8"/>
  <c r="P39" i="8"/>
  <c r="AC39" i="8"/>
  <c r="X39" i="8"/>
  <c r="O39" i="8"/>
  <c r="Q39" i="8"/>
  <c r="T39" i="8"/>
  <c r="Y39" i="8"/>
  <c r="U39" i="8"/>
  <c r="C39" i="8"/>
  <c r="B39" i="8"/>
  <c r="F39" i="8"/>
  <c r="I65" i="8"/>
  <c r="G65" i="8"/>
  <c r="AB65" i="8"/>
  <c r="X65" i="8"/>
  <c r="U65" i="8"/>
  <c r="R65" i="8"/>
  <c r="AC65" i="8"/>
  <c r="Z65" i="8"/>
  <c r="N65" i="8"/>
  <c r="Q65" i="8"/>
  <c r="E65" i="8"/>
  <c r="V65" i="8"/>
  <c r="Y65" i="8"/>
  <c r="S65" i="8"/>
  <c r="O65" i="8"/>
  <c r="C65" i="8"/>
  <c r="AA65" i="8"/>
  <c r="W65" i="8"/>
  <c r="F65" i="8"/>
  <c r="T65" i="8"/>
  <c r="P65" i="8"/>
  <c r="B65" i="8"/>
  <c r="I99" i="8"/>
  <c r="G99" i="8"/>
  <c r="V99" i="8"/>
  <c r="X99" i="8"/>
  <c r="O99" i="8"/>
  <c r="Y99" i="8"/>
  <c r="W99" i="8"/>
  <c r="AA99" i="8"/>
  <c r="R99" i="8"/>
  <c r="P99" i="8"/>
  <c r="E99" i="8"/>
  <c r="Z99" i="8"/>
  <c r="AC99" i="8"/>
  <c r="T99" i="8"/>
  <c r="Q99" i="8"/>
  <c r="AB99" i="8"/>
  <c r="S99" i="8"/>
  <c r="N99" i="8"/>
  <c r="U99" i="8"/>
  <c r="B99" i="8"/>
  <c r="F99" i="8"/>
  <c r="C99" i="8"/>
  <c r="I386" i="8"/>
  <c r="G386" i="8"/>
  <c r="W386" i="8"/>
  <c r="AA386" i="8"/>
  <c r="E386" i="8"/>
  <c r="Z386" i="8"/>
  <c r="AC386" i="8"/>
  <c r="T386" i="8"/>
  <c r="Q386" i="8"/>
  <c r="AB386" i="8"/>
  <c r="S386" i="8"/>
  <c r="N386" i="8"/>
  <c r="U386" i="8"/>
  <c r="V386" i="8"/>
  <c r="X386" i="8"/>
  <c r="O386" i="8"/>
  <c r="Y386" i="8"/>
  <c r="R386" i="8"/>
  <c r="P386" i="8"/>
  <c r="C386" i="8"/>
  <c r="F386" i="8"/>
  <c r="B386" i="8"/>
  <c r="G420" i="8"/>
  <c r="I420" i="8"/>
  <c r="R420" i="8"/>
  <c r="N420" i="8"/>
  <c r="S420" i="8"/>
  <c r="O420" i="8"/>
  <c r="AA420" i="8"/>
  <c r="W420" i="8"/>
  <c r="T420" i="8"/>
  <c r="Q420" i="8"/>
  <c r="AB420" i="8"/>
  <c r="Y420" i="8"/>
  <c r="U420" i="8"/>
  <c r="X420" i="8"/>
  <c r="E420" i="8"/>
  <c r="AC420" i="8"/>
  <c r="P420" i="8"/>
  <c r="Z420" i="8"/>
  <c r="V420" i="8"/>
  <c r="C420" i="8"/>
  <c r="F420" i="8"/>
  <c r="B420" i="8"/>
  <c r="I38" i="8"/>
  <c r="G38" i="8"/>
  <c r="Q38" i="8"/>
  <c r="U38" i="8"/>
  <c r="Y38" i="8"/>
  <c r="AC38" i="8"/>
  <c r="B38" i="8"/>
  <c r="R38" i="8"/>
  <c r="N38" i="8"/>
  <c r="C38" i="8"/>
  <c r="Z38" i="8"/>
  <c r="V38" i="8"/>
  <c r="F38" i="8"/>
  <c r="S38" i="8"/>
  <c r="X38" i="8"/>
  <c r="AA38" i="8"/>
  <c r="O38" i="8"/>
  <c r="T38" i="8"/>
  <c r="W38" i="8"/>
  <c r="E38" i="8"/>
  <c r="AB38" i="8"/>
  <c r="P38" i="8"/>
  <c r="I263" i="8"/>
  <c r="G263" i="8"/>
  <c r="U263" i="8"/>
  <c r="Q263" i="8"/>
  <c r="N263" i="8"/>
  <c r="R263" i="8"/>
  <c r="E263" i="8"/>
  <c r="V263" i="8"/>
  <c r="Z263" i="8"/>
  <c r="S263" i="8"/>
  <c r="O263" i="8"/>
  <c r="AA263" i="8"/>
  <c r="W263" i="8"/>
  <c r="T263" i="8"/>
  <c r="P263" i="8"/>
  <c r="AB263" i="8"/>
  <c r="X263" i="8"/>
  <c r="AC263" i="8"/>
  <c r="Y263" i="8"/>
  <c r="F263" i="8"/>
  <c r="C263" i="8"/>
  <c r="B263" i="8"/>
  <c r="I169" i="8"/>
  <c r="G169" i="8"/>
  <c r="O169" i="8"/>
  <c r="S169" i="8"/>
  <c r="W169" i="8"/>
  <c r="AA169" i="8"/>
  <c r="P169" i="8"/>
  <c r="U169" i="8"/>
  <c r="X169" i="8"/>
  <c r="AC169" i="8"/>
  <c r="Q169" i="8"/>
  <c r="AB169" i="8"/>
  <c r="E169" i="8"/>
  <c r="Y169" i="8"/>
  <c r="T169" i="8"/>
  <c r="N169" i="8"/>
  <c r="R169" i="8"/>
  <c r="V169" i="8"/>
  <c r="Z169" i="8"/>
  <c r="B169" i="8"/>
  <c r="F169" i="8"/>
  <c r="C169" i="8"/>
  <c r="I396" i="8"/>
  <c r="G396" i="8"/>
  <c r="U396" i="8"/>
  <c r="R396" i="8"/>
  <c r="AC396" i="8"/>
  <c r="Z396" i="8"/>
  <c r="N396" i="8"/>
  <c r="Y396" i="8"/>
  <c r="E396" i="8"/>
  <c r="V396" i="8"/>
  <c r="Q396" i="8"/>
  <c r="S396" i="8"/>
  <c r="O396" i="8"/>
  <c r="AA396" i="8"/>
  <c r="W396" i="8"/>
  <c r="T396" i="8"/>
  <c r="P396" i="8"/>
  <c r="AB396" i="8"/>
  <c r="X396" i="8"/>
  <c r="B396" i="8"/>
  <c r="F396" i="8"/>
  <c r="C396" i="8"/>
  <c r="I382" i="8"/>
  <c r="G382" i="8"/>
  <c r="P382" i="8"/>
  <c r="U382" i="8"/>
  <c r="Q382" i="8"/>
  <c r="N382" i="8"/>
  <c r="Y382" i="8"/>
  <c r="T382" i="8"/>
  <c r="E382" i="8"/>
  <c r="Z382" i="8"/>
  <c r="AB382" i="8"/>
  <c r="O382" i="8"/>
  <c r="S382" i="8"/>
  <c r="W382" i="8"/>
  <c r="AA382" i="8"/>
  <c r="AC382" i="8"/>
  <c r="F382" i="8"/>
  <c r="V382" i="8"/>
  <c r="X382" i="8"/>
  <c r="C382" i="8"/>
  <c r="R382" i="8"/>
  <c r="B382" i="8"/>
  <c r="I369" i="8"/>
  <c r="G369" i="8"/>
  <c r="W369" i="8"/>
  <c r="AA369" i="8"/>
  <c r="P369" i="8"/>
  <c r="T369" i="8"/>
  <c r="E369" i="8"/>
  <c r="X369" i="8"/>
  <c r="AB369" i="8"/>
  <c r="U369" i="8"/>
  <c r="Q369" i="8"/>
  <c r="AC369" i="8"/>
  <c r="Y369" i="8"/>
  <c r="N369" i="8"/>
  <c r="R369" i="8"/>
  <c r="F369" i="8"/>
  <c r="V369" i="8"/>
  <c r="Z369" i="8"/>
  <c r="B369" i="8"/>
  <c r="O369" i="8"/>
  <c r="S369" i="8"/>
  <c r="C369" i="8"/>
  <c r="I547" i="8"/>
  <c r="G547" i="8"/>
  <c r="E547" i="8"/>
  <c r="Y547" i="8"/>
  <c r="M547" i="8"/>
  <c r="V547" i="8"/>
  <c r="Z547" i="8"/>
  <c r="AC547" i="8"/>
  <c r="O547" i="8"/>
  <c r="S547" i="8"/>
  <c r="W547" i="8"/>
  <c r="AA547" i="8"/>
  <c r="P547" i="8"/>
  <c r="L547" i="8"/>
  <c r="X547" i="8"/>
  <c r="T547" i="8"/>
  <c r="Q547" i="8"/>
  <c r="AB547" i="8"/>
  <c r="F547" i="8"/>
  <c r="B547" i="8"/>
  <c r="N547" i="8"/>
  <c r="R547" i="8"/>
  <c r="U547" i="8"/>
  <c r="C547" i="8"/>
  <c r="I436" i="8"/>
  <c r="G436" i="8"/>
  <c r="AC436" i="8"/>
  <c r="Y436" i="8"/>
  <c r="V436" i="8"/>
  <c r="AA436" i="8"/>
  <c r="O436" i="8"/>
  <c r="R436" i="8"/>
  <c r="E436" i="8"/>
  <c r="W436" i="8"/>
  <c r="Z436" i="8"/>
  <c r="T436" i="8"/>
  <c r="P436" i="8"/>
  <c r="AB436" i="8"/>
  <c r="X436" i="8"/>
  <c r="U436" i="8"/>
  <c r="Q436" i="8"/>
  <c r="S436" i="8"/>
  <c r="N436" i="8"/>
  <c r="F436" i="8"/>
  <c r="C436" i="8"/>
  <c r="B436" i="8"/>
  <c r="I33" i="8"/>
  <c r="G33" i="8"/>
  <c r="N33" i="8"/>
  <c r="R33" i="8"/>
  <c r="O33" i="8"/>
  <c r="S33" i="8"/>
  <c r="E33" i="8"/>
  <c r="W33" i="8"/>
  <c r="AA33" i="8"/>
  <c r="T33" i="8"/>
  <c r="P33" i="8"/>
  <c r="AB33" i="8"/>
  <c r="X33" i="8"/>
  <c r="U33" i="8"/>
  <c r="Q33" i="8"/>
  <c r="AC33" i="8"/>
  <c r="Y33" i="8"/>
  <c r="V33" i="8"/>
  <c r="Z33" i="8"/>
  <c r="B33" i="8"/>
  <c r="C33" i="8"/>
  <c r="F33" i="8"/>
  <c r="I146" i="8"/>
  <c r="G146" i="8"/>
  <c r="S146" i="8"/>
  <c r="O146" i="8"/>
  <c r="E146" i="8"/>
  <c r="AA146" i="8"/>
  <c r="W146" i="8"/>
  <c r="P146" i="8"/>
  <c r="T146" i="8"/>
  <c r="X146" i="8"/>
  <c r="AB146" i="8"/>
  <c r="Q146" i="8"/>
  <c r="U146" i="8"/>
  <c r="Y146" i="8"/>
  <c r="AC146" i="8"/>
  <c r="R146" i="8"/>
  <c r="N146" i="8"/>
  <c r="Z146" i="8"/>
  <c r="V146" i="8"/>
  <c r="B146" i="8"/>
  <c r="F146" i="8"/>
  <c r="C146" i="8"/>
  <c r="I136" i="8"/>
  <c r="G136" i="8"/>
  <c r="X136" i="8"/>
  <c r="AB136" i="8"/>
  <c r="Y136" i="8"/>
  <c r="AC136" i="8"/>
  <c r="R136" i="8"/>
  <c r="N136" i="8"/>
  <c r="Z136" i="8"/>
  <c r="V136" i="8"/>
  <c r="S136" i="8"/>
  <c r="O136" i="8"/>
  <c r="E136" i="8"/>
  <c r="AA136" i="8"/>
  <c r="W136" i="8"/>
  <c r="P136" i="8"/>
  <c r="T136" i="8"/>
  <c r="Q136" i="8"/>
  <c r="U136" i="8"/>
  <c r="B136" i="8"/>
  <c r="F136" i="8"/>
  <c r="C136" i="8"/>
  <c r="I393" i="8"/>
  <c r="G393" i="8"/>
  <c r="Z393" i="8"/>
  <c r="V393" i="8"/>
  <c r="AA393" i="8"/>
  <c r="W393" i="8"/>
  <c r="T393" i="8"/>
  <c r="Q393" i="8"/>
  <c r="AB393" i="8"/>
  <c r="Y393" i="8"/>
  <c r="U393" i="8"/>
  <c r="P393" i="8"/>
  <c r="E393" i="8"/>
  <c r="AC393" i="8"/>
  <c r="X393" i="8"/>
  <c r="R393" i="8"/>
  <c r="N393" i="8"/>
  <c r="S393" i="8"/>
  <c r="O393" i="8"/>
  <c r="F393" i="8"/>
  <c r="B393" i="8"/>
  <c r="C393" i="8"/>
  <c r="I380" i="8"/>
  <c r="G380" i="8"/>
  <c r="N380" i="8"/>
  <c r="R380" i="8"/>
  <c r="S380" i="8"/>
  <c r="O380" i="8"/>
  <c r="AA380" i="8"/>
  <c r="W380" i="8"/>
  <c r="T380" i="8"/>
  <c r="P380" i="8"/>
  <c r="AB380" i="8"/>
  <c r="X380" i="8"/>
  <c r="U380" i="8"/>
  <c r="Q380" i="8"/>
  <c r="AC380" i="8"/>
  <c r="Y380" i="8"/>
  <c r="V380" i="8"/>
  <c r="Z380" i="8"/>
  <c r="E380" i="8"/>
  <c r="B380" i="8"/>
  <c r="C380" i="8"/>
  <c r="F380" i="8"/>
  <c r="I223" i="8"/>
  <c r="G223" i="8"/>
  <c r="V223" i="8"/>
  <c r="Z223" i="8"/>
  <c r="W223" i="8"/>
  <c r="AC223" i="8"/>
  <c r="P223" i="8"/>
  <c r="AA223" i="8"/>
  <c r="X223" i="8"/>
  <c r="AB223" i="8"/>
  <c r="Q223" i="8"/>
  <c r="S223" i="8"/>
  <c r="E223" i="8"/>
  <c r="Y223" i="8"/>
  <c r="T223" i="8"/>
  <c r="N223" i="8"/>
  <c r="R223" i="8"/>
  <c r="O223" i="8"/>
  <c r="U223" i="8"/>
  <c r="C223" i="8"/>
  <c r="F223" i="8"/>
  <c r="B223" i="8"/>
  <c r="I121" i="8"/>
  <c r="G121" i="8"/>
  <c r="E121" i="8"/>
  <c r="AA121" i="8"/>
  <c r="N121" i="8"/>
  <c r="P121" i="8"/>
  <c r="T121" i="8"/>
  <c r="X121" i="8"/>
  <c r="AB121" i="8"/>
  <c r="Q121" i="8"/>
  <c r="U121" i="8"/>
  <c r="Y121" i="8"/>
  <c r="AC121" i="8"/>
  <c r="F121" i="8"/>
  <c r="R121" i="8"/>
  <c r="O121" i="8"/>
  <c r="B121" i="8"/>
  <c r="Z121" i="8"/>
  <c r="W121" i="8"/>
  <c r="C121" i="8"/>
  <c r="S121" i="8"/>
  <c r="V121" i="8"/>
  <c r="I531" i="8"/>
  <c r="G531" i="8"/>
  <c r="N531" i="8"/>
  <c r="R531" i="8"/>
  <c r="E531" i="8"/>
  <c r="V531" i="8"/>
  <c r="Z531" i="8"/>
  <c r="L531" i="8"/>
  <c r="O531" i="8"/>
  <c r="AA531" i="8"/>
  <c r="T531" i="8"/>
  <c r="W531" i="8"/>
  <c r="S531" i="8"/>
  <c r="AB531" i="8"/>
  <c r="P531" i="8"/>
  <c r="M531" i="8"/>
  <c r="X531" i="8"/>
  <c r="U531" i="8"/>
  <c r="Q531" i="8"/>
  <c r="AC531" i="8"/>
  <c r="Y531" i="8"/>
  <c r="C531" i="8"/>
  <c r="F531" i="8"/>
  <c r="B531" i="8"/>
  <c r="I236" i="8"/>
  <c r="G236" i="8"/>
  <c r="AA236" i="8"/>
  <c r="W236" i="8"/>
  <c r="T236" i="8"/>
  <c r="P236" i="8"/>
  <c r="AB236" i="8"/>
  <c r="X236" i="8"/>
  <c r="U236" i="8"/>
  <c r="Q236" i="8"/>
  <c r="AC236" i="8"/>
  <c r="Y236" i="8"/>
  <c r="N236" i="8"/>
  <c r="Z236" i="8"/>
  <c r="E236" i="8"/>
  <c r="V236" i="8"/>
  <c r="R236" i="8"/>
  <c r="S236" i="8"/>
  <c r="O236" i="8"/>
  <c r="F236" i="8"/>
  <c r="C236" i="8"/>
  <c r="B236" i="8"/>
  <c r="I188" i="8"/>
  <c r="G188" i="8"/>
  <c r="R188" i="8"/>
  <c r="N188" i="8"/>
  <c r="Z188" i="8"/>
  <c r="P188" i="8"/>
  <c r="S188" i="8"/>
  <c r="X188" i="8"/>
  <c r="AA188" i="8"/>
  <c r="O188" i="8"/>
  <c r="F188" i="8"/>
  <c r="T188" i="8"/>
  <c r="V188" i="8"/>
  <c r="B188" i="8"/>
  <c r="E188" i="8"/>
  <c r="AB188" i="8"/>
  <c r="W188" i="8"/>
  <c r="C188" i="8"/>
  <c r="Q188" i="8"/>
  <c r="U188" i="8"/>
  <c r="Y188" i="8"/>
  <c r="AC188" i="8"/>
  <c r="I40" i="8"/>
  <c r="G40" i="8"/>
  <c r="O40" i="8"/>
  <c r="AB40" i="8"/>
  <c r="F40" i="8"/>
  <c r="E40" i="8"/>
  <c r="W40" i="8"/>
  <c r="Z40" i="8"/>
  <c r="B40" i="8"/>
  <c r="S40" i="8"/>
  <c r="P40" i="8"/>
  <c r="AA40" i="8"/>
  <c r="X40" i="8"/>
  <c r="U40" i="8"/>
  <c r="Q40" i="8"/>
  <c r="AC40" i="8"/>
  <c r="R40" i="8"/>
  <c r="N40" i="8"/>
  <c r="T40" i="8"/>
  <c r="V40" i="8"/>
  <c r="Y40" i="8"/>
  <c r="C40" i="8"/>
  <c r="I421" i="8"/>
  <c r="G421" i="8"/>
  <c r="R421" i="8"/>
  <c r="O421" i="8"/>
  <c r="B421" i="8"/>
  <c r="Z421" i="8"/>
  <c r="W421" i="8"/>
  <c r="S421" i="8"/>
  <c r="N421" i="8"/>
  <c r="E421" i="8"/>
  <c r="AA421" i="8"/>
  <c r="V421" i="8"/>
  <c r="P421" i="8"/>
  <c r="T421" i="8"/>
  <c r="X421" i="8"/>
  <c r="AB421" i="8"/>
  <c r="Q421" i="8"/>
  <c r="U421" i="8"/>
  <c r="F421" i="8"/>
  <c r="Y421" i="8"/>
  <c r="AC421" i="8"/>
  <c r="C421" i="8"/>
  <c r="I388" i="8"/>
  <c r="G388" i="8"/>
  <c r="P388" i="8"/>
  <c r="AC388" i="8"/>
  <c r="X388" i="8"/>
  <c r="O388" i="8"/>
  <c r="R388" i="8"/>
  <c r="Q388" i="8"/>
  <c r="Z388" i="8"/>
  <c r="T388" i="8"/>
  <c r="S388" i="8"/>
  <c r="U388" i="8"/>
  <c r="AA388" i="8"/>
  <c r="W388" i="8"/>
  <c r="N388" i="8"/>
  <c r="AB388" i="8"/>
  <c r="E388" i="8"/>
  <c r="V388" i="8"/>
  <c r="Y388" i="8"/>
  <c r="F388" i="8"/>
  <c r="B388" i="8"/>
  <c r="C388" i="8"/>
  <c r="G295" i="8"/>
  <c r="I295" i="8"/>
  <c r="R295" i="8"/>
  <c r="AA295" i="8"/>
  <c r="Z295" i="8"/>
  <c r="AB295" i="8"/>
  <c r="U295" i="8"/>
  <c r="P295" i="8"/>
  <c r="E295" i="8"/>
  <c r="AC295" i="8"/>
  <c r="N295" i="8"/>
  <c r="O295" i="8"/>
  <c r="S295" i="8"/>
  <c r="W295" i="8"/>
  <c r="T295" i="8"/>
  <c r="Q295" i="8"/>
  <c r="V295" i="8"/>
  <c r="Y295" i="8"/>
  <c r="X295" i="8"/>
  <c r="C295" i="8"/>
  <c r="F295" i="8"/>
  <c r="B295" i="8"/>
  <c r="I334" i="8"/>
  <c r="G334" i="8"/>
  <c r="Z334" i="8"/>
  <c r="V334" i="8"/>
  <c r="S334" i="8"/>
  <c r="O334" i="8"/>
  <c r="F334" i="8"/>
  <c r="AA334" i="8"/>
  <c r="W334" i="8"/>
  <c r="B334" i="8"/>
  <c r="T334" i="8"/>
  <c r="P334" i="8"/>
  <c r="C334" i="8"/>
  <c r="E334" i="8"/>
  <c r="AB334" i="8"/>
  <c r="X334" i="8"/>
  <c r="Q334" i="8"/>
  <c r="U334" i="8"/>
  <c r="Y334" i="8"/>
  <c r="AC334" i="8"/>
  <c r="R334" i="8"/>
  <c r="N334" i="8"/>
  <c r="G48" i="8"/>
  <c r="I48" i="8"/>
  <c r="AB48" i="8"/>
  <c r="X48" i="8"/>
  <c r="AC48" i="8"/>
  <c r="Z48" i="8"/>
  <c r="N48" i="8"/>
  <c r="Q48" i="8"/>
  <c r="E48" i="8"/>
  <c r="V48" i="8"/>
  <c r="Y48" i="8"/>
  <c r="S48" i="8"/>
  <c r="O48" i="8"/>
  <c r="AA48" i="8"/>
  <c r="W48" i="8"/>
  <c r="T48" i="8"/>
  <c r="P48" i="8"/>
  <c r="U48" i="8"/>
  <c r="R48" i="8"/>
  <c r="F48" i="8"/>
  <c r="C48" i="8"/>
  <c r="B48" i="8"/>
  <c r="I200" i="8"/>
  <c r="G200" i="8"/>
  <c r="U200" i="8"/>
  <c r="Q200" i="8"/>
  <c r="AC200" i="8"/>
  <c r="Y200" i="8"/>
  <c r="N200" i="8"/>
  <c r="S200" i="8"/>
  <c r="V200" i="8"/>
  <c r="AA200" i="8"/>
  <c r="O200" i="8"/>
  <c r="R200" i="8"/>
  <c r="F200" i="8"/>
  <c r="E200" i="8"/>
  <c r="W200" i="8"/>
  <c r="Z200" i="8"/>
  <c r="B200" i="8"/>
  <c r="T200" i="8"/>
  <c r="P200" i="8"/>
  <c r="C200" i="8"/>
  <c r="AB200" i="8"/>
  <c r="X200" i="8"/>
  <c r="I296" i="8"/>
  <c r="G296" i="8"/>
  <c r="N296" i="8"/>
  <c r="T296" i="8"/>
  <c r="F296" i="8"/>
  <c r="X296" i="8"/>
  <c r="AB296" i="8"/>
  <c r="B296" i="8"/>
  <c r="P296" i="8"/>
  <c r="U296" i="8"/>
  <c r="C296" i="8"/>
  <c r="Y296" i="8"/>
  <c r="AC296" i="8"/>
  <c r="Q296" i="8"/>
  <c r="W296" i="8"/>
  <c r="E296" i="8"/>
  <c r="Z296" i="8"/>
  <c r="V296" i="8"/>
  <c r="O296" i="8"/>
  <c r="S296" i="8"/>
  <c r="R296" i="8"/>
  <c r="AA296" i="8"/>
  <c r="I165" i="8"/>
  <c r="G165" i="8"/>
  <c r="Z165" i="8"/>
  <c r="Y165" i="8"/>
  <c r="C165" i="8"/>
  <c r="E165" i="8"/>
  <c r="P165" i="8"/>
  <c r="X165" i="8"/>
  <c r="B165" i="8"/>
  <c r="T165" i="8"/>
  <c r="AA165" i="8"/>
  <c r="AB165" i="8"/>
  <c r="Q165" i="8"/>
  <c r="N165" i="8"/>
  <c r="AC165" i="8"/>
  <c r="V165" i="8"/>
  <c r="R165" i="8"/>
  <c r="O165" i="8"/>
  <c r="S165" i="8"/>
  <c r="W165" i="8"/>
  <c r="U165" i="8"/>
  <c r="F165" i="8"/>
  <c r="I555" i="8"/>
  <c r="G555" i="8"/>
  <c r="AB555" i="8"/>
  <c r="P555" i="8"/>
  <c r="U555" i="8"/>
  <c r="Q555" i="8"/>
  <c r="AC555" i="8"/>
  <c r="Y555" i="8"/>
  <c r="N555" i="8"/>
  <c r="R555" i="8"/>
  <c r="E555" i="8"/>
  <c r="V555" i="8"/>
  <c r="Z555" i="8"/>
  <c r="L555" i="8"/>
  <c r="O555" i="8"/>
  <c r="S555" i="8"/>
  <c r="T555" i="8"/>
  <c r="W555" i="8"/>
  <c r="AA555" i="8"/>
  <c r="B555" i="8"/>
  <c r="F555" i="8"/>
  <c r="M555" i="8"/>
  <c r="X555" i="8"/>
  <c r="C555" i="8"/>
  <c r="G543" i="8"/>
  <c r="I543" i="8"/>
  <c r="S543" i="8"/>
  <c r="N543" i="8"/>
  <c r="AA543" i="8"/>
  <c r="V543" i="8"/>
  <c r="L543" i="8"/>
  <c r="O543" i="8"/>
  <c r="E543" i="8"/>
  <c r="T543" i="8"/>
  <c r="W543" i="8"/>
  <c r="Q543" i="8"/>
  <c r="AB543" i="8"/>
  <c r="P543" i="8"/>
  <c r="Y543" i="8"/>
  <c r="M543" i="8"/>
  <c r="K543" i="8" s="1"/>
  <c r="X543" i="8"/>
  <c r="R543" i="8"/>
  <c r="U543" i="8"/>
  <c r="Z543" i="8"/>
  <c r="AC543" i="8"/>
  <c r="C543" i="8"/>
  <c r="F543" i="8"/>
  <c r="B543" i="8"/>
  <c r="I352" i="8"/>
  <c r="G352" i="8"/>
  <c r="P352" i="8"/>
  <c r="T352" i="8"/>
  <c r="U352" i="8"/>
  <c r="Q352" i="8"/>
  <c r="AC352" i="8"/>
  <c r="Y352" i="8"/>
  <c r="N352" i="8"/>
  <c r="R352" i="8"/>
  <c r="V352" i="8"/>
  <c r="Z352" i="8"/>
  <c r="O352" i="8"/>
  <c r="S352" i="8"/>
  <c r="W352" i="8"/>
  <c r="AA352" i="8"/>
  <c r="E352" i="8"/>
  <c r="X352" i="8"/>
  <c r="AB352" i="8"/>
  <c r="F352" i="8"/>
  <c r="B352" i="8"/>
  <c r="C352" i="8"/>
  <c r="I155" i="8"/>
  <c r="G155" i="8"/>
  <c r="U155" i="8"/>
  <c r="Q155" i="8"/>
  <c r="AC155" i="8"/>
  <c r="Y155" i="8"/>
  <c r="N155" i="8"/>
  <c r="Z155" i="8"/>
  <c r="E155" i="8"/>
  <c r="V155" i="8"/>
  <c r="R155" i="8"/>
  <c r="S155" i="8"/>
  <c r="O155" i="8"/>
  <c r="AA155" i="8"/>
  <c r="W155" i="8"/>
  <c r="T155" i="8"/>
  <c r="P155" i="8"/>
  <c r="AB155" i="8"/>
  <c r="X155" i="8"/>
  <c r="B155" i="8"/>
  <c r="F155" i="8"/>
  <c r="C155" i="8"/>
  <c r="G137" i="8"/>
  <c r="I137" i="8"/>
  <c r="P137" i="8"/>
  <c r="T137" i="8"/>
  <c r="X137" i="8"/>
  <c r="AB137" i="8"/>
  <c r="Q137" i="8"/>
  <c r="AC137" i="8"/>
  <c r="E137" i="8"/>
  <c r="Y137" i="8"/>
  <c r="U137" i="8"/>
  <c r="N137" i="8"/>
  <c r="R137" i="8"/>
  <c r="V137" i="8"/>
  <c r="Z137" i="8"/>
  <c r="O137" i="8"/>
  <c r="S137" i="8"/>
  <c r="W137" i="8"/>
  <c r="AA137" i="8"/>
  <c r="B137" i="8"/>
  <c r="C137" i="8"/>
  <c r="F137" i="8"/>
  <c r="G119" i="8"/>
  <c r="I119" i="8"/>
  <c r="W119" i="8"/>
  <c r="AB119" i="8"/>
  <c r="P119" i="8"/>
  <c r="S119" i="8"/>
  <c r="E119" i="8"/>
  <c r="X119" i="8"/>
  <c r="AA119" i="8"/>
  <c r="F119" i="8"/>
  <c r="U119" i="8"/>
  <c r="Q119" i="8"/>
  <c r="B119" i="8"/>
  <c r="AC119" i="8"/>
  <c r="Y119" i="8"/>
  <c r="C119" i="8"/>
  <c r="N119" i="8"/>
  <c r="R119" i="8"/>
  <c r="V119" i="8"/>
  <c r="Z119" i="8"/>
  <c r="O119" i="8"/>
  <c r="T119" i="8"/>
  <c r="I7" i="8"/>
  <c r="G7" i="8"/>
  <c r="P7" i="8"/>
  <c r="T7" i="8"/>
  <c r="F7" i="8"/>
  <c r="X7" i="8"/>
  <c r="AB7" i="8"/>
  <c r="Q7" i="8"/>
  <c r="U7" i="8"/>
  <c r="Y7" i="8"/>
  <c r="AC7" i="8"/>
  <c r="R7" i="8"/>
  <c r="N7" i="8"/>
  <c r="Z7" i="8"/>
  <c r="V7" i="8"/>
  <c r="S7" i="8"/>
  <c r="O7" i="8"/>
  <c r="B7" i="8"/>
  <c r="E7" i="8"/>
  <c r="AA7" i="8"/>
  <c r="W7" i="8"/>
  <c r="C7" i="8"/>
  <c r="I343" i="8"/>
  <c r="G343" i="8"/>
  <c r="N343" i="8"/>
  <c r="R343" i="8"/>
  <c r="F343" i="8"/>
  <c r="E343" i="8"/>
  <c r="V343" i="8"/>
  <c r="Z343" i="8"/>
  <c r="C343" i="8"/>
  <c r="S343" i="8"/>
  <c r="O343" i="8"/>
  <c r="B343" i="8"/>
  <c r="AA343" i="8"/>
  <c r="W343" i="8"/>
  <c r="T343" i="8"/>
  <c r="P343" i="8"/>
  <c r="AB343" i="8"/>
  <c r="X343" i="8"/>
  <c r="U343" i="8"/>
  <c r="Q343" i="8"/>
  <c r="AC343" i="8"/>
  <c r="Y343" i="8"/>
  <c r="I376" i="8"/>
  <c r="G376" i="8"/>
  <c r="T376" i="8"/>
  <c r="P376" i="8"/>
  <c r="AB376" i="8"/>
  <c r="X376" i="8"/>
  <c r="U376" i="8"/>
  <c r="Q376" i="8"/>
  <c r="F376" i="8"/>
  <c r="AC376" i="8"/>
  <c r="Y376" i="8"/>
  <c r="C376" i="8"/>
  <c r="N376" i="8"/>
  <c r="R376" i="8"/>
  <c r="B376" i="8"/>
  <c r="V376" i="8"/>
  <c r="Z376" i="8"/>
  <c r="O376" i="8"/>
  <c r="S376" i="8"/>
  <c r="E376" i="8"/>
  <c r="W376" i="8"/>
  <c r="AA376" i="8"/>
  <c r="I383" i="8"/>
  <c r="G383" i="8"/>
  <c r="T383" i="8"/>
  <c r="X383" i="8"/>
  <c r="U383" i="8"/>
  <c r="Z383" i="8"/>
  <c r="N383" i="8"/>
  <c r="Q383" i="8"/>
  <c r="V383" i="8"/>
  <c r="S383" i="8"/>
  <c r="O383" i="8"/>
  <c r="Y383" i="8"/>
  <c r="W383" i="8"/>
  <c r="AA383" i="8"/>
  <c r="E383" i="8"/>
  <c r="P383" i="8"/>
  <c r="AC383" i="8"/>
  <c r="AB383" i="8"/>
  <c r="R383" i="8"/>
  <c r="B383" i="8"/>
  <c r="F383" i="8"/>
  <c r="C383" i="8"/>
  <c r="I361" i="8"/>
  <c r="G361" i="8"/>
  <c r="Q361" i="8"/>
  <c r="U361" i="8"/>
  <c r="C361" i="8"/>
  <c r="Y361" i="8"/>
  <c r="AC361" i="8"/>
  <c r="B361" i="8"/>
  <c r="R361" i="8"/>
  <c r="N361" i="8"/>
  <c r="Z361" i="8"/>
  <c r="V361" i="8"/>
  <c r="S361" i="8"/>
  <c r="O361" i="8"/>
  <c r="E361" i="8"/>
  <c r="AA361" i="8"/>
  <c r="W361" i="8"/>
  <c r="P361" i="8"/>
  <c r="T361" i="8"/>
  <c r="X361" i="8"/>
  <c r="AB361" i="8"/>
  <c r="F361" i="8"/>
  <c r="I147" i="8"/>
  <c r="G147" i="8"/>
  <c r="X147" i="8"/>
  <c r="AB147" i="8"/>
  <c r="B147" i="8"/>
  <c r="Q147" i="8"/>
  <c r="U147" i="8"/>
  <c r="C147" i="8"/>
  <c r="E147" i="8"/>
  <c r="Y147" i="8"/>
  <c r="AC147" i="8"/>
  <c r="N147" i="8"/>
  <c r="R147" i="8"/>
  <c r="V147" i="8"/>
  <c r="Z147" i="8"/>
  <c r="O147" i="8"/>
  <c r="S147" i="8"/>
  <c r="W147" i="8"/>
  <c r="AA147" i="8"/>
  <c r="P147" i="8"/>
  <c r="T147" i="8"/>
  <c r="F147" i="8"/>
  <c r="I438" i="8"/>
  <c r="G438" i="8"/>
  <c r="S438" i="8"/>
  <c r="V438" i="8"/>
  <c r="P438" i="8"/>
  <c r="U438" i="8"/>
  <c r="X438" i="8"/>
  <c r="AC438" i="8"/>
  <c r="Q438" i="8"/>
  <c r="O438" i="8"/>
  <c r="Y438" i="8"/>
  <c r="W438" i="8"/>
  <c r="R438" i="8"/>
  <c r="N438" i="8"/>
  <c r="Z438" i="8"/>
  <c r="T438" i="8"/>
  <c r="E438" i="8"/>
  <c r="AA438" i="8"/>
  <c r="AB438" i="8"/>
  <c r="C438" i="8"/>
  <c r="F438" i="8"/>
  <c r="B438" i="8"/>
  <c r="I478" i="8"/>
  <c r="G478" i="8"/>
  <c r="Y478" i="8"/>
  <c r="V478" i="8"/>
  <c r="R478" i="8"/>
  <c r="U478" i="8"/>
  <c r="E478" i="8"/>
  <c r="Z478" i="8"/>
  <c r="AC478" i="8"/>
  <c r="O478" i="8"/>
  <c r="S478" i="8"/>
  <c r="B478" i="8"/>
  <c r="W478" i="8"/>
  <c r="AA478" i="8"/>
  <c r="F478" i="8"/>
  <c r="P478" i="8"/>
  <c r="T478" i="8"/>
  <c r="C478" i="8"/>
  <c r="X478" i="8"/>
  <c r="AB478" i="8"/>
  <c r="Q478" i="8"/>
  <c r="N478" i="8"/>
  <c r="I41" i="8"/>
  <c r="G41" i="8"/>
  <c r="N41" i="8"/>
  <c r="S41" i="8"/>
  <c r="V41" i="8"/>
  <c r="U41" i="8"/>
  <c r="O41" i="8"/>
  <c r="W41" i="8"/>
  <c r="Z41" i="8"/>
  <c r="Y41" i="8"/>
  <c r="E41" i="8"/>
  <c r="P41" i="8"/>
  <c r="X41" i="8"/>
  <c r="Q41" i="8"/>
  <c r="AA41" i="8"/>
  <c r="B41" i="8"/>
  <c r="T41" i="8"/>
  <c r="R41" i="8"/>
  <c r="F41" i="8"/>
  <c r="AB41" i="8"/>
  <c r="AC41" i="8"/>
  <c r="C41" i="8"/>
  <c r="I466" i="8"/>
  <c r="G466" i="8"/>
  <c r="S466" i="8"/>
  <c r="O466" i="8"/>
  <c r="F466" i="8"/>
  <c r="AA466" i="8"/>
  <c r="W466" i="8"/>
  <c r="T466" i="8"/>
  <c r="Q466" i="8"/>
  <c r="AB466" i="8"/>
  <c r="Y466" i="8"/>
  <c r="U466" i="8"/>
  <c r="P466" i="8"/>
  <c r="E466" i="8"/>
  <c r="AC466" i="8"/>
  <c r="X466" i="8"/>
  <c r="R466" i="8"/>
  <c r="N466" i="8"/>
  <c r="B466" i="8"/>
  <c r="Z466" i="8"/>
  <c r="V466" i="8"/>
  <c r="C466" i="8"/>
  <c r="I351" i="8"/>
  <c r="G351" i="8"/>
  <c r="S351" i="8"/>
  <c r="O351" i="8"/>
  <c r="E351" i="8"/>
  <c r="AA351" i="8"/>
  <c r="W351" i="8"/>
  <c r="P351" i="8"/>
  <c r="T351" i="8"/>
  <c r="X351" i="8"/>
  <c r="AB351" i="8"/>
  <c r="Q351" i="8"/>
  <c r="U351" i="8"/>
  <c r="Y351" i="8"/>
  <c r="AC351" i="8"/>
  <c r="R351" i="8"/>
  <c r="N351" i="8"/>
  <c r="Z351" i="8"/>
  <c r="V351" i="8"/>
  <c r="C351" i="8"/>
  <c r="F351" i="8"/>
  <c r="B351" i="8"/>
  <c r="I346" i="8"/>
  <c r="G346" i="8"/>
  <c r="AB346" i="8"/>
  <c r="X346" i="8"/>
  <c r="F346" i="8"/>
  <c r="U346" i="8"/>
  <c r="Q346" i="8"/>
  <c r="B346" i="8"/>
  <c r="AC346" i="8"/>
  <c r="Y346" i="8"/>
  <c r="C346" i="8"/>
  <c r="N346" i="8"/>
  <c r="Z346" i="8"/>
  <c r="E346" i="8"/>
  <c r="V346" i="8"/>
  <c r="R346" i="8"/>
  <c r="S346" i="8"/>
  <c r="O346" i="8"/>
  <c r="AA346" i="8"/>
  <c r="W346" i="8"/>
  <c r="T346" i="8"/>
  <c r="P346" i="8"/>
  <c r="I28" i="8"/>
  <c r="G28" i="8"/>
  <c r="E28" i="8"/>
  <c r="AA28" i="8"/>
  <c r="W28" i="8"/>
  <c r="P28" i="8"/>
  <c r="T28" i="8"/>
  <c r="X28" i="8"/>
  <c r="AB28" i="8"/>
  <c r="Q28" i="8"/>
  <c r="U28" i="8"/>
  <c r="Y28" i="8"/>
  <c r="AC28" i="8"/>
  <c r="R28" i="8"/>
  <c r="N28" i="8"/>
  <c r="B28" i="8"/>
  <c r="Z28" i="8"/>
  <c r="V28" i="8"/>
  <c r="F28" i="8"/>
  <c r="S28" i="8"/>
  <c r="O28" i="8"/>
  <c r="C28" i="8"/>
  <c r="I552" i="8"/>
  <c r="G552" i="8"/>
  <c r="L552" i="8"/>
  <c r="O552" i="8"/>
  <c r="T552" i="8"/>
  <c r="W552" i="8"/>
  <c r="AB552" i="8"/>
  <c r="P552" i="8"/>
  <c r="M552" i="8"/>
  <c r="X552" i="8"/>
  <c r="U552" i="8"/>
  <c r="Q552" i="8"/>
  <c r="E552" i="8"/>
  <c r="AC552" i="8"/>
  <c r="Y552" i="8"/>
  <c r="S552" i="8"/>
  <c r="N552" i="8"/>
  <c r="Z552" i="8"/>
  <c r="AA552" i="8"/>
  <c r="V552" i="8"/>
  <c r="R552" i="8"/>
  <c r="F552" i="8"/>
  <c r="C552" i="8"/>
  <c r="B552" i="8"/>
  <c r="G275" i="8"/>
  <c r="I275" i="8"/>
  <c r="O275" i="8"/>
  <c r="S275" i="8"/>
  <c r="C275" i="8"/>
  <c r="W275" i="8"/>
  <c r="AA275" i="8"/>
  <c r="F275" i="8"/>
  <c r="P275" i="8"/>
  <c r="T275" i="8"/>
  <c r="B275" i="8"/>
  <c r="X275" i="8"/>
  <c r="AB275" i="8"/>
  <c r="Q275" i="8"/>
  <c r="U275" i="8"/>
  <c r="E275" i="8"/>
  <c r="Y275" i="8"/>
  <c r="AC275" i="8"/>
  <c r="N275" i="8"/>
  <c r="R275" i="8"/>
  <c r="V275" i="8"/>
  <c r="Z275" i="8"/>
  <c r="I532" i="8"/>
  <c r="G532" i="8"/>
  <c r="E532" i="8"/>
  <c r="M532" i="8"/>
  <c r="X532" i="8"/>
  <c r="R532" i="8"/>
  <c r="U532" i="8"/>
  <c r="Q532" i="8"/>
  <c r="Z532" i="8"/>
  <c r="AC532" i="8"/>
  <c r="Y532" i="8"/>
  <c r="S532" i="8"/>
  <c r="N532" i="8"/>
  <c r="AA532" i="8"/>
  <c r="V532" i="8"/>
  <c r="L532" i="8"/>
  <c r="O532" i="8"/>
  <c r="T532" i="8"/>
  <c r="W532" i="8"/>
  <c r="AB532" i="8"/>
  <c r="P532" i="8"/>
  <c r="B532" i="8"/>
  <c r="F532" i="8"/>
  <c r="C532" i="8"/>
  <c r="I80" i="8"/>
  <c r="G80" i="8"/>
  <c r="Z80" i="8"/>
  <c r="V80" i="8"/>
  <c r="F80" i="8"/>
  <c r="S80" i="8"/>
  <c r="O80" i="8"/>
  <c r="C80" i="8"/>
  <c r="AA80" i="8"/>
  <c r="W80" i="8"/>
  <c r="B80" i="8"/>
  <c r="T80" i="8"/>
  <c r="X80" i="8"/>
  <c r="E80" i="8"/>
  <c r="AB80" i="8"/>
  <c r="P80" i="8"/>
  <c r="Q80" i="8"/>
  <c r="U80" i="8"/>
  <c r="Y80" i="8"/>
  <c r="AC80" i="8"/>
  <c r="R80" i="8"/>
  <c r="N80" i="8"/>
  <c r="I475" i="8"/>
  <c r="G475" i="8"/>
  <c r="O475" i="8"/>
  <c r="S475" i="8"/>
  <c r="W475" i="8"/>
  <c r="AA475" i="8"/>
  <c r="P475" i="8"/>
  <c r="U475" i="8"/>
  <c r="X475" i="8"/>
  <c r="AC475" i="8"/>
  <c r="Q475" i="8"/>
  <c r="T475" i="8"/>
  <c r="E475" i="8"/>
  <c r="Y475" i="8"/>
  <c r="AB475" i="8"/>
  <c r="B475" i="8"/>
  <c r="N475" i="8"/>
  <c r="R475" i="8"/>
  <c r="C475" i="8"/>
  <c r="V475" i="8"/>
  <c r="Z475" i="8"/>
  <c r="F475" i="8"/>
  <c r="I208" i="8"/>
  <c r="G208" i="8"/>
  <c r="Z208" i="8"/>
  <c r="V208" i="8"/>
  <c r="S208" i="8"/>
  <c r="P208" i="8"/>
  <c r="AA208" i="8"/>
  <c r="X208" i="8"/>
  <c r="T208" i="8"/>
  <c r="O208" i="8"/>
  <c r="E208" i="8"/>
  <c r="AB208" i="8"/>
  <c r="W208" i="8"/>
  <c r="Q208" i="8"/>
  <c r="U208" i="8"/>
  <c r="F208" i="8"/>
  <c r="Y208" i="8"/>
  <c r="AC208" i="8"/>
  <c r="B208" i="8"/>
  <c r="R208" i="8"/>
  <c r="N208" i="8"/>
  <c r="C208" i="8"/>
  <c r="I69" i="8"/>
  <c r="G69" i="8"/>
  <c r="E69" i="8"/>
  <c r="AC69" i="8"/>
  <c r="Y69" i="8"/>
  <c r="R69" i="8"/>
  <c r="N69" i="8"/>
  <c r="Z69" i="8"/>
  <c r="V69" i="8"/>
  <c r="S69" i="8"/>
  <c r="O69" i="8"/>
  <c r="AA69" i="8"/>
  <c r="P69" i="8"/>
  <c r="T69" i="8"/>
  <c r="Q69" i="8"/>
  <c r="AB69" i="8"/>
  <c r="W69" i="8"/>
  <c r="U69" i="8"/>
  <c r="X69" i="8"/>
  <c r="C69" i="8"/>
  <c r="B69" i="8"/>
  <c r="F69" i="8"/>
  <c r="I335" i="8"/>
  <c r="G335" i="8"/>
  <c r="N335" i="8"/>
  <c r="R335" i="8"/>
  <c r="O335" i="8"/>
  <c r="S335" i="8"/>
  <c r="W335" i="8"/>
  <c r="AA335" i="8"/>
  <c r="P335" i="8"/>
  <c r="T335" i="8"/>
  <c r="X335" i="8"/>
  <c r="AB335" i="8"/>
  <c r="Q335" i="8"/>
  <c r="AC335" i="8"/>
  <c r="E335" i="8"/>
  <c r="Y335" i="8"/>
  <c r="U335" i="8"/>
  <c r="Z335" i="8"/>
  <c r="V335" i="8"/>
  <c r="B335" i="8"/>
  <c r="C335" i="8"/>
  <c r="F335" i="8"/>
  <c r="I261" i="8"/>
  <c r="G261" i="8"/>
  <c r="S261" i="8"/>
  <c r="O261" i="8"/>
  <c r="P261" i="8"/>
  <c r="T261" i="8"/>
  <c r="X261" i="8"/>
  <c r="AB261" i="8"/>
  <c r="Q261" i="8"/>
  <c r="U261" i="8"/>
  <c r="Y261" i="8"/>
  <c r="AC261" i="8"/>
  <c r="R261" i="8"/>
  <c r="N261" i="8"/>
  <c r="Z261" i="8"/>
  <c r="V261" i="8"/>
  <c r="W261" i="8"/>
  <c r="E261" i="8"/>
  <c r="AA261" i="8"/>
  <c r="F261" i="8"/>
  <c r="C261" i="8"/>
  <c r="B261" i="8"/>
  <c r="I406" i="8"/>
  <c r="G406" i="8"/>
  <c r="AB406" i="8"/>
  <c r="X406" i="8"/>
  <c r="U406" i="8"/>
  <c r="Q406" i="8"/>
  <c r="AC406" i="8"/>
  <c r="Y406" i="8"/>
  <c r="C406" i="8"/>
  <c r="N406" i="8"/>
  <c r="S406" i="8"/>
  <c r="F406" i="8"/>
  <c r="V406" i="8"/>
  <c r="AA406" i="8"/>
  <c r="B406" i="8"/>
  <c r="O406" i="8"/>
  <c r="Z406" i="8"/>
  <c r="E406" i="8"/>
  <c r="W406" i="8"/>
  <c r="R406" i="8"/>
  <c r="T406" i="8"/>
  <c r="P406" i="8"/>
  <c r="I488" i="8"/>
  <c r="G488" i="8"/>
  <c r="P488" i="8"/>
  <c r="S488" i="8"/>
  <c r="U488" i="8"/>
  <c r="Q488" i="8"/>
  <c r="AC488" i="8"/>
  <c r="Y488" i="8"/>
  <c r="N488" i="8"/>
  <c r="R488" i="8"/>
  <c r="V488" i="8"/>
  <c r="Z488" i="8"/>
  <c r="O488" i="8"/>
  <c r="T488" i="8"/>
  <c r="W488" i="8"/>
  <c r="AB488" i="8"/>
  <c r="E488" i="8"/>
  <c r="C488" i="8"/>
  <c r="X488" i="8"/>
  <c r="F488" i="8"/>
  <c r="AA488" i="8"/>
  <c r="B488" i="8"/>
  <c r="I167" i="8"/>
  <c r="G167" i="8"/>
  <c r="S167" i="8"/>
  <c r="W167" i="8"/>
  <c r="AA167" i="8"/>
  <c r="O167" i="8"/>
  <c r="T167" i="8"/>
  <c r="X167" i="8"/>
  <c r="AB167" i="8"/>
  <c r="Q167" i="8"/>
  <c r="B167" i="8"/>
  <c r="U167" i="8"/>
  <c r="Z167" i="8"/>
  <c r="C167" i="8"/>
  <c r="AC167" i="8"/>
  <c r="P167" i="8"/>
  <c r="F167" i="8"/>
  <c r="E167" i="8"/>
  <c r="V167" i="8"/>
  <c r="Y167" i="8"/>
  <c r="R167" i="8"/>
  <c r="N167" i="8"/>
  <c r="I197" i="8"/>
  <c r="G197" i="8"/>
  <c r="U197" i="8"/>
  <c r="Q197" i="8"/>
  <c r="AC197" i="8"/>
  <c r="Y197" i="8"/>
  <c r="N197" i="8"/>
  <c r="S197" i="8"/>
  <c r="V197" i="8"/>
  <c r="AA197" i="8"/>
  <c r="B197" i="8"/>
  <c r="O197" i="8"/>
  <c r="R197" i="8"/>
  <c r="C197" i="8"/>
  <c r="E197" i="8"/>
  <c r="W197" i="8"/>
  <c r="Z197" i="8"/>
  <c r="F197" i="8"/>
  <c r="T197" i="8"/>
  <c r="P197" i="8"/>
  <c r="AB197" i="8"/>
  <c r="X197" i="8"/>
  <c r="I443" i="8"/>
  <c r="G443" i="8"/>
  <c r="T443" i="8"/>
  <c r="R443" i="8"/>
  <c r="AB443" i="8"/>
  <c r="Z443" i="8"/>
  <c r="U443" i="8"/>
  <c r="O443" i="8"/>
  <c r="AC443" i="8"/>
  <c r="Q443" i="8"/>
  <c r="N443" i="8"/>
  <c r="W443" i="8"/>
  <c r="V443" i="8"/>
  <c r="Y443" i="8"/>
  <c r="E443" i="8"/>
  <c r="P443" i="8"/>
  <c r="AA443" i="8"/>
  <c r="S443" i="8"/>
  <c r="X443" i="8"/>
  <c r="F443" i="8"/>
  <c r="B443" i="8"/>
  <c r="C443" i="8"/>
  <c r="I439" i="8"/>
  <c r="G439" i="8"/>
  <c r="P439" i="8"/>
  <c r="AA439" i="8"/>
  <c r="E439" i="8"/>
  <c r="X439" i="8"/>
  <c r="Q439" i="8"/>
  <c r="U439" i="8"/>
  <c r="R439" i="8"/>
  <c r="F439" i="8"/>
  <c r="AC439" i="8"/>
  <c r="Z439" i="8"/>
  <c r="B439" i="8"/>
  <c r="N439" i="8"/>
  <c r="T439" i="8"/>
  <c r="C439" i="8"/>
  <c r="V439" i="8"/>
  <c r="AB439" i="8"/>
  <c r="O439" i="8"/>
  <c r="S439" i="8"/>
  <c r="W439" i="8"/>
  <c r="Y439" i="8"/>
  <c r="I123" i="8"/>
  <c r="G123" i="8"/>
  <c r="T123" i="8"/>
  <c r="P123" i="8"/>
  <c r="AB123" i="8"/>
  <c r="X123" i="8"/>
  <c r="U123" i="8"/>
  <c r="R123" i="8"/>
  <c r="AC123" i="8"/>
  <c r="Z123" i="8"/>
  <c r="N123" i="8"/>
  <c r="Q123" i="8"/>
  <c r="F123" i="8"/>
  <c r="E123" i="8"/>
  <c r="V123" i="8"/>
  <c r="Y123" i="8"/>
  <c r="B123" i="8"/>
  <c r="S123" i="8"/>
  <c r="O123" i="8"/>
  <c r="C123" i="8"/>
  <c r="AA123" i="8"/>
  <c r="W123" i="8"/>
  <c r="I495" i="8"/>
  <c r="G495" i="8"/>
  <c r="N495" i="8"/>
  <c r="R495" i="8"/>
  <c r="V495" i="8"/>
  <c r="Z495" i="8"/>
  <c r="O495" i="8"/>
  <c r="T495" i="8"/>
  <c r="W495" i="8"/>
  <c r="AB495" i="8"/>
  <c r="P495" i="8"/>
  <c r="S495" i="8"/>
  <c r="F495" i="8"/>
  <c r="E495" i="8"/>
  <c r="X495" i="8"/>
  <c r="AA495" i="8"/>
  <c r="C495" i="8"/>
  <c r="U495" i="8"/>
  <c r="Q495" i="8"/>
  <c r="B495" i="8"/>
  <c r="AC495" i="8"/>
  <c r="Y495" i="8"/>
  <c r="G35" i="8"/>
  <c r="I35" i="8"/>
  <c r="E35" i="8"/>
  <c r="Z35" i="8"/>
  <c r="V35" i="8"/>
  <c r="O35" i="8"/>
  <c r="S35" i="8"/>
  <c r="W35" i="8"/>
  <c r="AA35" i="8"/>
  <c r="P35" i="8"/>
  <c r="T35" i="8"/>
  <c r="X35" i="8"/>
  <c r="AB35" i="8"/>
  <c r="Q35" i="8"/>
  <c r="U35" i="8"/>
  <c r="Y35" i="8"/>
  <c r="AC35" i="8"/>
  <c r="R35" i="8"/>
  <c r="N35" i="8"/>
  <c r="F35" i="8"/>
  <c r="C35" i="8"/>
  <c r="B35" i="8"/>
  <c r="I537" i="8"/>
  <c r="G537" i="8"/>
  <c r="W537" i="8"/>
  <c r="AA537" i="8"/>
  <c r="E537" i="8"/>
  <c r="P537" i="8"/>
  <c r="L537" i="8"/>
  <c r="M537" i="8"/>
  <c r="X537" i="8"/>
  <c r="T537" i="8"/>
  <c r="U537" i="8"/>
  <c r="Q537" i="8"/>
  <c r="AB537" i="8"/>
  <c r="B537" i="8"/>
  <c r="F537" i="8"/>
  <c r="AC537" i="8"/>
  <c r="Y537" i="8"/>
  <c r="C537" i="8"/>
  <c r="N537" i="8"/>
  <c r="R537" i="8"/>
  <c r="V537" i="8"/>
  <c r="Z537" i="8"/>
  <c r="O537" i="8"/>
  <c r="S537" i="8"/>
  <c r="I329" i="8"/>
  <c r="G329" i="8"/>
  <c r="T329" i="8"/>
  <c r="P329" i="8"/>
  <c r="U329" i="8"/>
  <c r="Q329" i="8"/>
  <c r="AC329" i="8"/>
  <c r="Y329" i="8"/>
  <c r="N329" i="8"/>
  <c r="R329" i="8"/>
  <c r="V329" i="8"/>
  <c r="Z329" i="8"/>
  <c r="O329" i="8"/>
  <c r="S329" i="8"/>
  <c r="E329" i="8"/>
  <c r="W329" i="8"/>
  <c r="AA329" i="8"/>
  <c r="AB329" i="8"/>
  <c r="X329" i="8"/>
  <c r="F329" i="8"/>
  <c r="B329" i="8"/>
  <c r="C329" i="8"/>
  <c r="I78" i="8"/>
  <c r="G78" i="8"/>
  <c r="Q78" i="8"/>
  <c r="U78" i="8"/>
  <c r="F78" i="8"/>
  <c r="Y78" i="8"/>
  <c r="AC78" i="8"/>
  <c r="R78" i="8"/>
  <c r="N78" i="8"/>
  <c r="E78" i="8"/>
  <c r="Z78" i="8"/>
  <c r="V78" i="8"/>
  <c r="O78" i="8"/>
  <c r="S78" i="8"/>
  <c r="W78" i="8"/>
  <c r="AA78" i="8"/>
  <c r="P78" i="8"/>
  <c r="T78" i="8"/>
  <c r="C78" i="8"/>
  <c r="X78" i="8"/>
  <c r="AB78" i="8"/>
  <c r="B78" i="8"/>
  <c r="I356" i="8"/>
  <c r="G356" i="8"/>
  <c r="U356" i="8"/>
  <c r="Q356" i="8"/>
  <c r="N356" i="8"/>
  <c r="R356" i="8"/>
  <c r="V356" i="8"/>
  <c r="Z356" i="8"/>
  <c r="O356" i="8"/>
  <c r="AA356" i="8"/>
  <c r="E356" i="8"/>
  <c r="W356" i="8"/>
  <c r="S356" i="8"/>
  <c r="T356" i="8"/>
  <c r="P356" i="8"/>
  <c r="AB356" i="8"/>
  <c r="X356" i="8"/>
  <c r="AC356" i="8"/>
  <c r="Y356" i="8"/>
  <c r="B356" i="8"/>
  <c r="F356" i="8"/>
  <c r="C356" i="8"/>
  <c r="I502" i="8"/>
  <c r="G502" i="8"/>
  <c r="N502" i="8"/>
  <c r="S502" i="8"/>
  <c r="V502" i="8"/>
  <c r="AA502" i="8"/>
  <c r="F502" i="8"/>
  <c r="O502" i="8"/>
  <c r="R502" i="8"/>
  <c r="C502" i="8"/>
  <c r="E502" i="8"/>
  <c r="W502" i="8"/>
  <c r="Z502" i="8"/>
  <c r="B502" i="8"/>
  <c r="T502" i="8"/>
  <c r="P502" i="8"/>
  <c r="AB502" i="8"/>
  <c r="X502" i="8"/>
  <c r="U502" i="8"/>
  <c r="Q502" i="8"/>
  <c r="AC502" i="8"/>
  <c r="Y502" i="8"/>
  <c r="I32" i="8"/>
  <c r="G32" i="8"/>
  <c r="O32" i="8"/>
  <c r="S32" i="8"/>
  <c r="W32" i="8"/>
  <c r="AA32" i="8"/>
  <c r="P32" i="8"/>
  <c r="T32" i="8"/>
  <c r="X32" i="8"/>
  <c r="AB32" i="8"/>
  <c r="Q32" i="8"/>
  <c r="AC32" i="8"/>
  <c r="C32" i="8"/>
  <c r="E32" i="8"/>
  <c r="Y32" i="8"/>
  <c r="U32" i="8"/>
  <c r="F32" i="8"/>
  <c r="N32" i="8"/>
  <c r="R32" i="8"/>
  <c r="B32" i="8"/>
  <c r="V32" i="8"/>
  <c r="Z32" i="8"/>
  <c r="G27" i="8"/>
  <c r="I27" i="8"/>
  <c r="R27" i="8"/>
  <c r="N27" i="8"/>
  <c r="F27" i="8"/>
  <c r="Z27" i="8"/>
  <c r="V27" i="8"/>
  <c r="S27" i="8"/>
  <c r="O27" i="8"/>
  <c r="AA27" i="8"/>
  <c r="W27" i="8"/>
  <c r="T27" i="8"/>
  <c r="P27" i="8"/>
  <c r="AB27" i="8"/>
  <c r="X27" i="8"/>
  <c r="U27" i="8"/>
  <c r="Q27" i="8"/>
  <c r="B27" i="8"/>
  <c r="E27" i="8"/>
  <c r="AC27" i="8"/>
  <c r="Y27" i="8"/>
  <c r="C27" i="8"/>
  <c r="I227" i="8"/>
  <c r="G227" i="8"/>
  <c r="V227" i="8"/>
  <c r="P227" i="8"/>
  <c r="O227" i="8"/>
  <c r="AA227" i="8"/>
  <c r="W227" i="8"/>
  <c r="Q227" i="8"/>
  <c r="S227" i="8"/>
  <c r="AB227" i="8"/>
  <c r="E227" i="8"/>
  <c r="T227" i="8"/>
  <c r="R227" i="8"/>
  <c r="U227" i="8"/>
  <c r="X227" i="8"/>
  <c r="F227" i="8"/>
  <c r="AC227" i="8"/>
  <c r="Y227" i="8"/>
  <c r="B227" i="8"/>
  <c r="N227" i="8"/>
  <c r="Z227" i="8"/>
  <c r="C227" i="8"/>
  <c r="I61" i="8"/>
  <c r="G61" i="8"/>
  <c r="AC61" i="8"/>
  <c r="Y61" i="8"/>
  <c r="C61" i="8"/>
  <c r="N61" i="8"/>
  <c r="R61" i="8"/>
  <c r="F61" i="8"/>
  <c r="V61" i="8"/>
  <c r="Z61" i="8"/>
  <c r="O61" i="8"/>
  <c r="T61" i="8"/>
  <c r="W61" i="8"/>
  <c r="AB61" i="8"/>
  <c r="P61" i="8"/>
  <c r="S61" i="8"/>
  <c r="E61" i="8"/>
  <c r="X61" i="8"/>
  <c r="AA61" i="8"/>
  <c r="U61" i="8"/>
  <c r="Q61" i="8"/>
  <c r="B61" i="8"/>
  <c r="I446" i="8"/>
  <c r="G446" i="8"/>
  <c r="V446" i="8"/>
  <c r="S446" i="8"/>
  <c r="O446" i="8"/>
  <c r="T446" i="8"/>
  <c r="W446" i="8"/>
  <c r="U446" i="8"/>
  <c r="P446" i="8"/>
  <c r="Y446" i="8"/>
  <c r="X446" i="8"/>
  <c r="AA446" i="8"/>
  <c r="R446" i="8"/>
  <c r="AC446" i="8"/>
  <c r="E446" i="8"/>
  <c r="Z446" i="8"/>
  <c r="AB446" i="8"/>
  <c r="N446" i="8"/>
  <c r="Q446" i="8"/>
  <c r="C446" i="8"/>
  <c r="F446" i="8"/>
  <c r="B446" i="8"/>
  <c r="I505" i="8"/>
  <c r="G505" i="8"/>
  <c r="N505" i="8"/>
  <c r="P505" i="8"/>
  <c r="O505" i="8"/>
  <c r="X505" i="8"/>
  <c r="E505" i="8"/>
  <c r="W505" i="8"/>
  <c r="Z505" i="8"/>
  <c r="T505" i="8"/>
  <c r="Q505" i="8"/>
  <c r="AB505" i="8"/>
  <c r="Y505" i="8"/>
  <c r="U505" i="8"/>
  <c r="S505" i="8"/>
  <c r="AC505" i="8"/>
  <c r="AA505" i="8"/>
  <c r="V505" i="8"/>
  <c r="R505" i="8"/>
  <c r="F505" i="8"/>
  <c r="C505" i="8"/>
  <c r="B505" i="8"/>
  <c r="I44" i="8"/>
  <c r="G44" i="8"/>
  <c r="E44" i="8"/>
  <c r="X44" i="8"/>
  <c r="AA44" i="8"/>
  <c r="U44" i="8"/>
  <c r="Q44" i="8"/>
  <c r="F44" i="8"/>
  <c r="AC44" i="8"/>
  <c r="Y44" i="8"/>
  <c r="B44" i="8"/>
  <c r="N44" i="8"/>
  <c r="R44" i="8"/>
  <c r="C44" i="8"/>
  <c r="V44" i="8"/>
  <c r="Z44" i="8"/>
  <c r="O44" i="8"/>
  <c r="T44" i="8"/>
  <c r="W44" i="8"/>
  <c r="AB44" i="8"/>
  <c r="P44" i="8"/>
  <c r="S44" i="8"/>
  <c r="I365" i="8"/>
  <c r="G365" i="8"/>
  <c r="O365" i="8"/>
  <c r="S365" i="8"/>
  <c r="W365" i="8"/>
  <c r="AA365" i="8"/>
  <c r="P365" i="8"/>
  <c r="T365" i="8"/>
  <c r="X365" i="8"/>
  <c r="AB365" i="8"/>
  <c r="B365" i="8"/>
  <c r="Q365" i="8"/>
  <c r="U365" i="8"/>
  <c r="F365" i="8"/>
  <c r="Y365" i="8"/>
  <c r="AC365" i="8"/>
  <c r="C365" i="8"/>
  <c r="R365" i="8"/>
  <c r="N365" i="8"/>
  <c r="E365" i="8"/>
  <c r="Z365" i="8"/>
  <c r="V365" i="8"/>
  <c r="I203" i="8"/>
  <c r="G203" i="8"/>
  <c r="V203" i="8"/>
  <c r="Z203" i="8"/>
  <c r="O203" i="8"/>
  <c r="T203" i="8"/>
  <c r="F203" i="8"/>
  <c r="W203" i="8"/>
  <c r="AB203" i="8"/>
  <c r="C203" i="8"/>
  <c r="P203" i="8"/>
  <c r="S203" i="8"/>
  <c r="B203" i="8"/>
  <c r="E203" i="8"/>
  <c r="X203" i="8"/>
  <c r="AA203" i="8"/>
  <c r="U203" i="8"/>
  <c r="Q203" i="8"/>
  <c r="AC203" i="8"/>
  <c r="Y203" i="8"/>
  <c r="N203" i="8"/>
  <c r="R203" i="8"/>
  <c r="I363" i="8"/>
  <c r="G363" i="8"/>
  <c r="AB363" i="8"/>
  <c r="X363" i="8"/>
  <c r="U363" i="8"/>
  <c r="Q363" i="8"/>
  <c r="B363" i="8"/>
  <c r="AC363" i="8"/>
  <c r="Y363" i="8"/>
  <c r="F363" i="8"/>
  <c r="N363" i="8"/>
  <c r="Z363" i="8"/>
  <c r="C363" i="8"/>
  <c r="E363" i="8"/>
  <c r="V363" i="8"/>
  <c r="R363" i="8"/>
  <c r="S363" i="8"/>
  <c r="O363" i="8"/>
  <c r="AA363" i="8"/>
  <c r="W363" i="8"/>
  <c r="T363" i="8"/>
  <c r="P363" i="8"/>
  <c r="I182" i="8"/>
  <c r="G182" i="8"/>
  <c r="S182" i="8"/>
  <c r="N182" i="8"/>
  <c r="B182" i="8"/>
  <c r="E182" i="8"/>
  <c r="AA182" i="8"/>
  <c r="V182" i="8"/>
  <c r="F182" i="8"/>
  <c r="P182" i="8"/>
  <c r="T182" i="8"/>
  <c r="C182" i="8"/>
  <c r="X182" i="8"/>
  <c r="AB182" i="8"/>
  <c r="Q182" i="8"/>
  <c r="U182" i="8"/>
  <c r="Y182" i="8"/>
  <c r="AC182" i="8"/>
  <c r="R182" i="8"/>
  <c r="O182" i="8"/>
  <c r="Z182" i="8"/>
  <c r="W182" i="8"/>
  <c r="I88" i="8"/>
  <c r="G88" i="8"/>
  <c r="X88" i="8"/>
  <c r="AB88" i="8"/>
  <c r="Q88" i="8"/>
  <c r="U88" i="8"/>
  <c r="E88" i="8"/>
  <c r="Y88" i="8"/>
  <c r="AC88" i="8"/>
  <c r="N88" i="8"/>
  <c r="R88" i="8"/>
  <c r="V88" i="8"/>
  <c r="Z88" i="8"/>
  <c r="O88" i="8"/>
  <c r="S88" i="8"/>
  <c r="W88" i="8"/>
  <c r="AA88" i="8"/>
  <c r="P88" i="8"/>
  <c r="T88" i="8"/>
  <c r="B88" i="8"/>
  <c r="C88" i="8"/>
  <c r="F88" i="8"/>
  <c r="I26" i="8"/>
  <c r="G26" i="8"/>
  <c r="U26" i="8"/>
  <c r="Q26" i="8"/>
  <c r="AC26" i="8"/>
  <c r="Y26" i="8"/>
  <c r="N26" i="8"/>
  <c r="R26" i="8"/>
  <c r="V26" i="8"/>
  <c r="Z26" i="8"/>
  <c r="F26" i="8"/>
  <c r="O26" i="8"/>
  <c r="S26" i="8"/>
  <c r="B26" i="8"/>
  <c r="E26" i="8"/>
  <c r="W26" i="8"/>
  <c r="AA26" i="8"/>
  <c r="C26" i="8"/>
  <c r="T26" i="8"/>
  <c r="P26" i="8"/>
  <c r="AB26" i="8"/>
  <c r="X26" i="8"/>
  <c r="G544" i="8"/>
  <c r="I544" i="8"/>
  <c r="Q544" i="8"/>
  <c r="AB544" i="8"/>
  <c r="E544" i="8"/>
  <c r="Y544" i="8"/>
  <c r="M544" i="8"/>
  <c r="F544" i="8"/>
  <c r="N544" i="8"/>
  <c r="R544" i="8"/>
  <c r="U544" i="8"/>
  <c r="C544" i="8"/>
  <c r="V544" i="8"/>
  <c r="Z544" i="8"/>
  <c r="AC544" i="8"/>
  <c r="O544" i="8"/>
  <c r="S544" i="8"/>
  <c r="W544" i="8"/>
  <c r="AA544" i="8"/>
  <c r="P544" i="8"/>
  <c r="L544" i="8"/>
  <c r="X544" i="8"/>
  <c r="T544" i="8"/>
  <c r="B544" i="8"/>
  <c r="I110" i="8"/>
  <c r="G110" i="8"/>
  <c r="S110" i="8"/>
  <c r="O110" i="8"/>
  <c r="AA110" i="8"/>
  <c r="W110" i="8"/>
  <c r="T110" i="8"/>
  <c r="P110" i="8"/>
  <c r="F110" i="8"/>
  <c r="AB110" i="8"/>
  <c r="X110" i="8"/>
  <c r="B110" i="8"/>
  <c r="U110" i="8"/>
  <c r="R110" i="8"/>
  <c r="C110" i="8"/>
  <c r="AC110" i="8"/>
  <c r="Z110" i="8"/>
  <c r="N110" i="8"/>
  <c r="Q110" i="8"/>
  <c r="E110" i="8"/>
  <c r="V110" i="8"/>
  <c r="Y110" i="8"/>
  <c r="I530" i="8"/>
  <c r="G530" i="8"/>
  <c r="E530" i="8"/>
  <c r="Z530" i="8"/>
  <c r="AC530" i="8"/>
  <c r="O530" i="8"/>
  <c r="S530" i="8"/>
  <c r="N530" i="8"/>
  <c r="F530" i="8"/>
  <c r="W530" i="8"/>
  <c r="AA530" i="8"/>
  <c r="V530" i="8"/>
  <c r="C530" i="8"/>
  <c r="P530" i="8"/>
  <c r="L530" i="8"/>
  <c r="B530" i="8"/>
  <c r="X530" i="8"/>
  <c r="T530" i="8"/>
  <c r="Q530" i="8"/>
  <c r="AB530" i="8"/>
  <c r="Y530" i="8"/>
  <c r="M530" i="8"/>
  <c r="K530" i="8" s="1"/>
  <c r="R530" i="8"/>
  <c r="U530" i="8"/>
  <c r="I93" i="8"/>
  <c r="G93" i="8"/>
  <c r="AA93" i="8"/>
  <c r="W93" i="8"/>
  <c r="F93" i="8"/>
  <c r="T93" i="8"/>
  <c r="P93" i="8"/>
  <c r="B93" i="8"/>
  <c r="AB93" i="8"/>
  <c r="X93" i="8"/>
  <c r="U93" i="8"/>
  <c r="Q93" i="8"/>
  <c r="AC93" i="8"/>
  <c r="Y93" i="8"/>
  <c r="N93" i="8"/>
  <c r="R93" i="8"/>
  <c r="E93" i="8"/>
  <c r="V93" i="8"/>
  <c r="Z93" i="8"/>
  <c r="S93" i="8"/>
  <c r="O93" i="8"/>
  <c r="C93" i="8"/>
  <c r="G184" i="8"/>
  <c r="I184" i="8"/>
  <c r="E184" i="8"/>
  <c r="AC184" i="8"/>
  <c r="X184" i="8"/>
  <c r="R184" i="8"/>
  <c r="N184" i="8"/>
  <c r="Z184" i="8"/>
  <c r="V184" i="8"/>
  <c r="S184" i="8"/>
  <c r="O184" i="8"/>
  <c r="AA184" i="8"/>
  <c r="W184" i="8"/>
  <c r="T184" i="8"/>
  <c r="Q184" i="8"/>
  <c r="F184" i="8"/>
  <c r="AB184" i="8"/>
  <c r="Y184" i="8"/>
  <c r="B184" i="8"/>
  <c r="U184" i="8"/>
  <c r="P184" i="8"/>
  <c r="C184" i="8"/>
  <c r="I213" i="8"/>
  <c r="G213" i="8"/>
  <c r="X213" i="8"/>
  <c r="AC213" i="8"/>
  <c r="B213" i="8"/>
  <c r="Q213" i="8"/>
  <c r="AB213" i="8"/>
  <c r="C213" i="8"/>
  <c r="E213" i="8"/>
  <c r="Y213" i="8"/>
  <c r="T213" i="8"/>
  <c r="N213" i="8"/>
  <c r="R213" i="8"/>
  <c r="V213" i="8"/>
  <c r="Z213" i="8"/>
  <c r="O213" i="8"/>
  <c r="S213" i="8"/>
  <c r="W213" i="8"/>
  <c r="AA213" i="8"/>
  <c r="P213" i="8"/>
  <c r="U213" i="8"/>
  <c r="F213" i="8"/>
  <c r="I427" i="8"/>
  <c r="G427" i="8"/>
  <c r="Q427" i="8"/>
  <c r="U427" i="8"/>
  <c r="Y427" i="8"/>
  <c r="AC427" i="8"/>
  <c r="B427" i="8"/>
  <c r="R427" i="8"/>
  <c r="N427" i="8"/>
  <c r="C427" i="8"/>
  <c r="Z427" i="8"/>
  <c r="V427" i="8"/>
  <c r="F427" i="8"/>
  <c r="S427" i="8"/>
  <c r="P427" i="8"/>
  <c r="AA427" i="8"/>
  <c r="X427" i="8"/>
  <c r="T427" i="8"/>
  <c r="W427" i="8"/>
  <c r="E427" i="8"/>
  <c r="AB427" i="8"/>
  <c r="O427" i="8"/>
  <c r="I187" i="8"/>
  <c r="G187" i="8"/>
  <c r="E187" i="8"/>
  <c r="V187" i="8"/>
  <c r="Y187" i="8"/>
  <c r="S187" i="8"/>
  <c r="O187" i="8"/>
  <c r="AA187" i="8"/>
  <c r="W187" i="8"/>
  <c r="T187" i="8"/>
  <c r="P187" i="8"/>
  <c r="AB187" i="8"/>
  <c r="X187" i="8"/>
  <c r="B187" i="8"/>
  <c r="U187" i="8"/>
  <c r="R187" i="8"/>
  <c r="F187" i="8"/>
  <c r="AC187" i="8"/>
  <c r="Z187" i="8"/>
  <c r="C187" i="8"/>
  <c r="N187" i="8"/>
  <c r="Q187" i="8"/>
  <c r="I528" i="8"/>
  <c r="G528" i="8"/>
  <c r="AC528" i="8"/>
  <c r="Y528" i="8"/>
  <c r="N528" i="8"/>
  <c r="R528" i="8"/>
  <c r="B528" i="8"/>
  <c r="F528" i="8"/>
  <c r="E528" i="8"/>
  <c r="V528" i="8"/>
  <c r="Z528" i="8"/>
  <c r="C528" i="8"/>
  <c r="L528" i="8"/>
  <c r="O528" i="8"/>
  <c r="S528" i="8"/>
  <c r="T528" i="8"/>
  <c r="W528" i="8"/>
  <c r="AA528" i="8"/>
  <c r="AB528" i="8"/>
  <c r="P528" i="8"/>
  <c r="M528" i="8"/>
  <c r="X528" i="8"/>
  <c r="U528" i="8"/>
  <c r="Q528" i="8"/>
  <c r="I448" i="8"/>
  <c r="G448" i="8"/>
  <c r="AB448" i="8"/>
  <c r="Q448" i="8"/>
  <c r="B448" i="8"/>
  <c r="V448" i="8"/>
  <c r="U448" i="8"/>
  <c r="E448" i="8"/>
  <c r="W448" i="8"/>
  <c r="S448" i="8"/>
  <c r="P448" i="8"/>
  <c r="Y448" i="8"/>
  <c r="X448" i="8"/>
  <c r="N448" i="8"/>
  <c r="R448" i="8"/>
  <c r="AA448" i="8"/>
  <c r="Z448" i="8"/>
  <c r="O448" i="8"/>
  <c r="C448" i="8"/>
  <c r="T448" i="8"/>
  <c r="AC448" i="8"/>
  <c r="F448" i="8"/>
  <c r="G14" i="8"/>
  <c r="I14" i="8"/>
  <c r="X14" i="8"/>
  <c r="AB14" i="8"/>
  <c r="B14" i="8"/>
  <c r="Q14" i="8"/>
  <c r="U14" i="8"/>
  <c r="Y14" i="8"/>
  <c r="AC14" i="8"/>
  <c r="R14" i="8"/>
  <c r="N14" i="8"/>
  <c r="Z14" i="8"/>
  <c r="V14" i="8"/>
  <c r="S14" i="8"/>
  <c r="O14" i="8"/>
  <c r="E14" i="8"/>
  <c r="AA14" i="8"/>
  <c r="W14" i="8"/>
  <c r="F14" i="8"/>
  <c r="P14" i="8"/>
  <c r="T14" i="8"/>
  <c r="C14" i="8"/>
  <c r="I89" i="8"/>
  <c r="G89" i="8"/>
  <c r="AB89" i="8"/>
  <c r="X89" i="8"/>
  <c r="U89" i="8"/>
  <c r="Q89" i="8"/>
  <c r="AC89" i="8"/>
  <c r="Y89" i="8"/>
  <c r="N89" i="8"/>
  <c r="R89" i="8"/>
  <c r="V89" i="8"/>
  <c r="Z89" i="8"/>
  <c r="O89" i="8"/>
  <c r="S89" i="8"/>
  <c r="E89" i="8"/>
  <c r="W89" i="8"/>
  <c r="AA89" i="8"/>
  <c r="T89" i="8"/>
  <c r="P89" i="8"/>
  <c r="B89" i="8"/>
  <c r="F89" i="8"/>
  <c r="C89" i="8"/>
  <c r="I217" i="8"/>
  <c r="G217" i="8"/>
  <c r="T217" i="8"/>
  <c r="P217" i="8"/>
  <c r="AB217" i="8"/>
  <c r="X217" i="8"/>
  <c r="U217" i="8"/>
  <c r="Q217" i="8"/>
  <c r="C217" i="8"/>
  <c r="AC217" i="8"/>
  <c r="Y217" i="8"/>
  <c r="F217" i="8"/>
  <c r="N217" i="8"/>
  <c r="S217" i="8"/>
  <c r="B217" i="8"/>
  <c r="V217" i="8"/>
  <c r="AA217" i="8"/>
  <c r="O217" i="8"/>
  <c r="R217" i="8"/>
  <c r="E217" i="8"/>
  <c r="W217" i="8"/>
  <c r="Z217" i="8"/>
  <c r="I400" i="8"/>
  <c r="G400" i="8"/>
  <c r="Z400" i="8"/>
  <c r="V400" i="8"/>
  <c r="S400" i="8"/>
  <c r="P400" i="8"/>
  <c r="AA400" i="8"/>
  <c r="X400" i="8"/>
  <c r="F400" i="8"/>
  <c r="T400" i="8"/>
  <c r="O400" i="8"/>
  <c r="B400" i="8"/>
  <c r="E400" i="8"/>
  <c r="AB400" i="8"/>
  <c r="W400" i="8"/>
  <c r="C400" i="8"/>
  <c r="Q400" i="8"/>
  <c r="U400" i="8"/>
  <c r="Y400" i="8"/>
  <c r="AC400" i="8"/>
  <c r="R400" i="8"/>
  <c r="N400" i="8"/>
  <c r="I176" i="8"/>
  <c r="G176" i="8"/>
  <c r="E176" i="8"/>
  <c r="X176" i="8"/>
  <c r="S176" i="8"/>
  <c r="U176" i="8"/>
  <c r="Q176" i="8"/>
  <c r="F176" i="8"/>
  <c r="AC176" i="8"/>
  <c r="Y176" i="8"/>
  <c r="B176" i="8"/>
  <c r="N176" i="8"/>
  <c r="R176" i="8"/>
  <c r="C176" i="8"/>
  <c r="V176" i="8"/>
  <c r="Z176" i="8"/>
  <c r="O176" i="8"/>
  <c r="T176" i="8"/>
  <c r="W176" i="8"/>
  <c r="AB176" i="8"/>
  <c r="P176" i="8"/>
  <c r="AA176" i="8"/>
  <c r="G63" i="8"/>
  <c r="I63" i="8"/>
  <c r="E63" i="8"/>
  <c r="AA63" i="8"/>
  <c r="V63" i="8"/>
  <c r="P63" i="8"/>
  <c r="T63" i="8"/>
  <c r="X63" i="8"/>
  <c r="AB63" i="8"/>
  <c r="Q63" i="8"/>
  <c r="U63" i="8"/>
  <c r="Y63" i="8"/>
  <c r="AC63" i="8"/>
  <c r="R63" i="8"/>
  <c r="O63" i="8"/>
  <c r="B63" i="8"/>
  <c r="Z63" i="8"/>
  <c r="W63" i="8"/>
  <c r="C63" i="8"/>
  <c r="S63" i="8"/>
  <c r="N63" i="8"/>
  <c r="F63" i="8"/>
  <c r="I387" i="8"/>
  <c r="G387" i="8"/>
  <c r="R387" i="8"/>
  <c r="O387" i="8"/>
  <c r="Z387" i="8"/>
  <c r="Q387" i="8"/>
  <c r="T387" i="8"/>
  <c r="S387" i="8"/>
  <c r="AB387" i="8"/>
  <c r="V387" i="8"/>
  <c r="U387" i="8"/>
  <c r="W387" i="8"/>
  <c r="AC387" i="8"/>
  <c r="Y387" i="8"/>
  <c r="P387" i="8"/>
  <c r="N387" i="8"/>
  <c r="E387" i="8"/>
  <c r="X387" i="8"/>
  <c r="AA387" i="8"/>
  <c r="C387" i="8"/>
  <c r="F387" i="8"/>
  <c r="B387" i="8"/>
  <c r="I193" i="8"/>
  <c r="G193" i="8"/>
  <c r="W193" i="8"/>
  <c r="S193" i="8"/>
  <c r="P193" i="8"/>
  <c r="T193" i="8"/>
  <c r="X193" i="8"/>
  <c r="U193" i="8"/>
  <c r="AA193" i="8"/>
  <c r="Z193" i="8"/>
  <c r="E193" i="8"/>
  <c r="Q193" i="8"/>
  <c r="Y193" i="8"/>
  <c r="N193" i="8"/>
  <c r="AB193" i="8"/>
  <c r="V193" i="8"/>
  <c r="R193" i="8"/>
  <c r="O193" i="8"/>
  <c r="AC193" i="8"/>
  <c r="C193" i="8"/>
  <c r="B193" i="8"/>
  <c r="F193" i="8"/>
  <c r="I248" i="8"/>
  <c r="G248" i="8"/>
  <c r="E248" i="8"/>
  <c r="Y248" i="8"/>
  <c r="AC248" i="8"/>
  <c r="N248" i="8"/>
  <c r="R248" i="8"/>
  <c r="C248" i="8"/>
  <c r="V248" i="8"/>
  <c r="Z248" i="8"/>
  <c r="F248" i="8"/>
  <c r="O248" i="8"/>
  <c r="S248" i="8"/>
  <c r="B248" i="8"/>
  <c r="W248" i="8"/>
  <c r="AA248" i="8"/>
  <c r="P248" i="8"/>
  <c r="T248" i="8"/>
  <c r="X248" i="8"/>
  <c r="AB248" i="8"/>
  <c r="Q248" i="8"/>
  <c r="U248" i="8"/>
  <c r="I316" i="8"/>
  <c r="G316" i="8"/>
  <c r="Z316" i="8"/>
  <c r="V316" i="8"/>
  <c r="S316" i="8"/>
  <c r="P316" i="8"/>
  <c r="AA316" i="8"/>
  <c r="X316" i="8"/>
  <c r="T316" i="8"/>
  <c r="O316" i="8"/>
  <c r="E316" i="8"/>
  <c r="AB316" i="8"/>
  <c r="W316" i="8"/>
  <c r="Q316" i="8"/>
  <c r="U316" i="8"/>
  <c r="F316" i="8"/>
  <c r="Y316" i="8"/>
  <c r="AC316" i="8"/>
  <c r="B316" i="8"/>
  <c r="R316" i="8"/>
  <c r="N316" i="8"/>
  <c r="C316" i="8"/>
  <c r="G115" i="8"/>
  <c r="I115" i="8"/>
  <c r="V115" i="8"/>
  <c r="Z115" i="8"/>
  <c r="B115" i="8"/>
  <c r="O115" i="8"/>
  <c r="S115" i="8"/>
  <c r="W115" i="8"/>
  <c r="AA115" i="8"/>
  <c r="P115" i="8"/>
  <c r="U115" i="8"/>
  <c r="X115" i="8"/>
  <c r="AC115" i="8"/>
  <c r="Q115" i="8"/>
  <c r="T115" i="8"/>
  <c r="E115" i="8"/>
  <c r="Y115" i="8"/>
  <c r="AB115" i="8"/>
  <c r="C115" i="8"/>
  <c r="N115" i="8"/>
  <c r="R115" i="8"/>
  <c r="F115" i="8"/>
  <c r="G247" i="8"/>
  <c r="I247" i="8"/>
  <c r="Y247" i="8"/>
  <c r="AC247" i="8"/>
  <c r="F247" i="8"/>
  <c r="R247" i="8"/>
  <c r="N247" i="8"/>
  <c r="Z247" i="8"/>
  <c r="V247" i="8"/>
  <c r="S247" i="8"/>
  <c r="O247" i="8"/>
  <c r="AA247" i="8"/>
  <c r="W247" i="8"/>
  <c r="T247" i="8"/>
  <c r="P247" i="8"/>
  <c r="E247" i="8"/>
  <c r="AB247" i="8"/>
  <c r="X247" i="8"/>
  <c r="C247" i="8"/>
  <c r="Q247" i="8"/>
  <c r="U247" i="8"/>
  <c r="B247" i="8"/>
  <c r="I561" i="8"/>
  <c r="G561" i="8"/>
  <c r="N561" i="8"/>
  <c r="R561" i="8"/>
  <c r="V561" i="8"/>
  <c r="Z561" i="8"/>
  <c r="O561" i="8"/>
  <c r="S561" i="8"/>
  <c r="W561" i="8"/>
  <c r="AA561" i="8"/>
  <c r="E561" i="8"/>
  <c r="P561" i="8"/>
  <c r="L561" i="8"/>
  <c r="M561" i="8"/>
  <c r="X561" i="8"/>
  <c r="T561" i="8"/>
  <c r="U561" i="8"/>
  <c r="Q561" i="8"/>
  <c r="AB561" i="8"/>
  <c r="AC561" i="8"/>
  <c r="Y561" i="8"/>
  <c r="B561" i="8"/>
  <c r="F561" i="8"/>
  <c r="C561" i="8"/>
  <c r="I518" i="8"/>
  <c r="G518" i="8"/>
  <c r="O518" i="8"/>
  <c r="V518" i="8"/>
  <c r="E518" i="8"/>
  <c r="Y518" i="8"/>
  <c r="W518" i="8"/>
  <c r="R518" i="8"/>
  <c r="P518" i="8"/>
  <c r="Z518" i="8"/>
  <c r="AA518" i="8"/>
  <c r="T518" i="8"/>
  <c r="Q518" i="8"/>
  <c r="AB518" i="8"/>
  <c r="AC518" i="8"/>
  <c r="N518" i="8"/>
  <c r="S518" i="8"/>
  <c r="X518" i="8"/>
  <c r="U518" i="8"/>
  <c r="B518" i="8"/>
  <c r="F518" i="8"/>
  <c r="C518" i="8"/>
  <c r="G429" i="8"/>
  <c r="I429" i="8"/>
  <c r="V429" i="8"/>
  <c r="Z429" i="8"/>
  <c r="O429" i="8"/>
  <c r="T429" i="8"/>
  <c r="W429" i="8"/>
  <c r="AB429" i="8"/>
  <c r="P429" i="8"/>
  <c r="S429" i="8"/>
  <c r="E429" i="8"/>
  <c r="X429" i="8"/>
  <c r="AA429" i="8"/>
  <c r="C429" i="8"/>
  <c r="U429" i="8"/>
  <c r="Q429" i="8"/>
  <c r="F429" i="8"/>
  <c r="AC429" i="8"/>
  <c r="Y429" i="8"/>
  <c r="B429" i="8"/>
  <c r="N429" i="8"/>
  <c r="R429" i="8"/>
  <c r="I433" i="8"/>
  <c r="G433" i="8"/>
  <c r="AA433" i="8"/>
  <c r="W433" i="8"/>
  <c r="B433" i="8"/>
  <c r="T433" i="8"/>
  <c r="P433" i="8"/>
  <c r="C433" i="8"/>
  <c r="AB433" i="8"/>
  <c r="X433" i="8"/>
  <c r="F433" i="8"/>
  <c r="U433" i="8"/>
  <c r="R433" i="8"/>
  <c r="AC433" i="8"/>
  <c r="Z433" i="8"/>
  <c r="N433" i="8"/>
  <c r="Q433" i="8"/>
  <c r="E433" i="8"/>
  <c r="V433" i="8"/>
  <c r="Y433" i="8"/>
  <c r="S433" i="8"/>
  <c r="O433" i="8"/>
  <c r="I464" i="8"/>
  <c r="G464" i="8"/>
  <c r="W464" i="8"/>
  <c r="AA464" i="8"/>
  <c r="X464" i="8"/>
  <c r="AB464" i="8"/>
  <c r="Q464" i="8"/>
  <c r="N464" i="8"/>
  <c r="Y464" i="8"/>
  <c r="V464" i="8"/>
  <c r="R464" i="8"/>
  <c r="U464" i="8"/>
  <c r="E464" i="8"/>
  <c r="Z464" i="8"/>
  <c r="AC464" i="8"/>
  <c r="O464" i="8"/>
  <c r="S464" i="8"/>
  <c r="P464" i="8"/>
  <c r="T464" i="8"/>
  <c r="C464" i="8"/>
  <c r="B464" i="8"/>
  <c r="F464" i="8"/>
  <c r="I309" i="8"/>
  <c r="G309" i="8"/>
  <c r="S309" i="8"/>
  <c r="O309" i="8"/>
  <c r="AA309" i="8"/>
  <c r="W309" i="8"/>
  <c r="T309" i="8"/>
  <c r="Q309" i="8"/>
  <c r="AB309" i="8"/>
  <c r="Y309" i="8"/>
  <c r="U309" i="8"/>
  <c r="P309" i="8"/>
  <c r="E309" i="8"/>
  <c r="AC309" i="8"/>
  <c r="X309" i="8"/>
  <c r="R309" i="8"/>
  <c r="N309" i="8"/>
  <c r="Z309" i="8"/>
  <c r="V309" i="8"/>
  <c r="B309" i="8"/>
  <c r="F309" i="8"/>
  <c r="C309" i="8"/>
  <c r="G17" i="8"/>
  <c r="I17" i="8"/>
  <c r="E17" i="8"/>
  <c r="AB17" i="8"/>
  <c r="X17" i="8"/>
  <c r="Y17" i="8"/>
  <c r="AC17" i="8"/>
  <c r="R17" i="8"/>
  <c r="N17" i="8"/>
  <c r="Z17" i="8"/>
  <c r="V17" i="8"/>
  <c r="S17" i="8"/>
  <c r="O17" i="8"/>
  <c r="AA17" i="8"/>
  <c r="W17" i="8"/>
  <c r="T17" i="8"/>
  <c r="P17" i="8"/>
  <c r="U17" i="8"/>
  <c r="Q17" i="8"/>
  <c r="B17" i="8"/>
  <c r="C17" i="8"/>
  <c r="F17" i="8"/>
  <c r="I55" i="8"/>
  <c r="G55" i="8"/>
  <c r="AB55" i="8"/>
  <c r="X55" i="8"/>
  <c r="U55" i="8"/>
  <c r="R55" i="8"/>
  <c r="AC55" i="8"/>
  <c r="Z55" i="8"/>
  <c r="N55" i="8"/>
  <c r="Q55" i="8"/>
  <c r="E55" i="8"/>
  <c r="V55" i="8"/>
  <c r="Y55" i="8"/>
  <c r="S55" i="8"/>
  <c r="O55" i="8"/>
  <c r="B55" i="8"/>
  <c r="AA55" i="8"/>
  <c r="W55" i="8"/>
  <c r="C55" i="8"/>
  <c r="T55" i="8"/>
  <c r="P55" i="8"/>
  <c r="F55" i="8"/>
  <c r="E41" i="24"/>
  <c r="O41" i="24"/>
  <c r="R41" i="24"/>
  <c r="Z41" i="24"/>
  <c r="I41" i="24"/>
  <c r="AC41" i="24"/>
  <c r="P41" i="24"/>
  <c r="G41" i="24"/>
  <c r="S41" i="24"/>
  <c r="W41" i="24"/>
  <c r="T41" i="24"/>
  <c r="U41" i="24"/>
  <c r="AA41" i="24"/>
  <c r="AB41" i="24"/>
  <c r="V41" i="24"/>
  <c r="Q41" i="24"/>
  <c r="N41" i="24"/>
  <c r="Y41" i="24"/>
  <c r="X41" i="24"/>
  <c r="B41" i="24"/>
  <c r="C41" i="24"/>
  <c r="F41" i="24"/>
  <c r="I45" i="24"/>
  <c r="O45" i="24"/>
  <c r="V45" i="24"/>
  <c r="P45" i="24"/>
  <c r="Z45" i="24"/>
  <c r="S45" i="24"/>
  <c r="X45" i="24"/>
  <c r="Q45" i="24"/>
  <c r="W45" i="24"/>
  <c r="G45" i="24"/>
  <c r="AA45" i="24"/>
  <c r="U45" i="24"/>
  <c r="E45" i="24"/>
  <c r="AC45" i="24"/>
  <c r="R45" i="24"/>
  <c r="N45" i="24"/>
  <c r="AB45" i="24"/>
  <c r="Y45" i="24"/>
  <c r="T45" i="24"/>
  <c r="C45" i="24"/>
  <c r="B45" i="24"/>
  <c r="F45" i="24"/>
  <c r="I139" i="24"/>
  <c r="Y139" i="24"/>
  <c r="W139" i="24"/>
  <c r="G139" i="24"/>
  <c r="Q139" i="24"/>
  <c r="AC139" i="24"/>
  <c r="R139" i="24"/>
  <c r="AA139" i="24"/>
  <c r="N139" i="24"/>
  <c r="Z139" i="24"/>
  <c r="S139" i="24"/>
  <c r="E139" i="24"/>
  <c r="AB139" i="24"/>
  <c r="O139" i="24"/>
  <c r="U139" i="24"/>
  <c r="X139" i="24"/>
  <c r="V139" i="24"/>
  <c r="P139" i="24"/>
  <c r="T139" i="24"/>
  <c r="B139" i="24"/>
  <c r="F139" i="24"/>
  <c r="C139" i="24"/>
  <c r="U79" i="24"/>
  <c r="P79" i="24"/>
  <c r="W79" i="24"/>
  <c r="S79" i="24"/>
  <c r="I79" i="24"/>
  <c r="O79" i="24"/>
  <c r="AB79" i="24"/>
  <c r="G79" i="24"/>
  <c r="X79" i="24"/>
  <c r="Y79" i="24"/>
  <c r="N79" i="24"/>
  <c r="Q79" i="24"/>
  <c r="E79" i="24"/>
  <c r="V79" i="24"/>
  <c r="Z79" i="24"/>
  <c r="T79" i="24"/>
  <c r="R79" i="24"/>
  <c r="AC79" i="24"/>
  <c r="AA79" i="24"/>
  <c r="F79" i="24"/>
  <c r="C79" i="24"/>
  <c r="B79" i="24"/>
  <c r="G27" i="24"/>
  <c r="X27" i="24"/>
  <c r="P27" i="24"/>
  <c r="R27" i="24"/>
  <c r="N27" i="24"/>
  <c r="T27" i="24"/>
  <c r="Z27" i="24"/>
  <c r="Y27" i="24"/>
  <c r="E27" i="24"/>
  <c r="Q27" i="24"/>
  <c r="O27" i="24"/>
  <c r="AB27" i="24"/>
  <c r="W27" i="24"/>
  <c r="S27" i="24"/>
  <c r="U27" i="24"/>
  <c r="AC27" i="24"/>
  <c r="I27" i="24"/>
  <c r="V27" i="24"/>
  <c r="AA27" i="24"/>
  <c r="F27" i="24"/>
  <c r="B27" i="24"/>
  <c r="C27" i="24"/>
  <c r="W58" i="24"/>
  <c r="T58" i="24"/>
  <c r="I58" i="24"/>
  <c r="O58" i="24"/>
  <c r="P58" i="24"/>
  <c r="G58" i="24"/>
  <c r="X58" i="24"/>
  <c r="Y58" i="24"/>
  <c r="S58" i="24"/>
  <c r="E58" i="24"/>
  <c r="AC58" i="24"/>
  <c r="AA58" i="24"/>
  <c r="Q58" i="24"/>
  <c r="U58" i="24"/>
  <c r="Z58" i="24"/>
  <c r="V58" i="24"/>
  <c r="R58" i="24"/>
  <c r="N58" i="24"/>
  <c r="AB58" i="24"/>
  <c r="F58" i="24"/>
  <c r="B58" i="24"/>
  <c r="C58" i="24"/>
  <c r="G119" i="24"/>
  <c r="S119" i="24"/>
  <c r="U119" i="24"/>
  <c r="N119" i="24"/>
  <c r="AB119" i="24"/>
  <c r="Y119" i="24"/>
  <c r="V119" i="24"/>
  <c r="T119" i="24"/>
  <c r="Q119" i="24"/>
  <c r="AC119" i="24"/>
  <c r="AA119" i="24"/>
  <c r="X119" i="24"/>
  <c r="E119" i="24"/>
  <c r="W119" i="24"/>
  <c r="O119" i="24"/>
  <c r="P119" i="24"/>
  <c r="I119" i="24"/>
  <c r="Z119" i="24"/>
  <c r="R119" i="24"/>
  <c r="F119" i="24"/>
  <c r="B119" i="24"/>
  <c r="C119" i="24"/>
  <c r="AC164" i="24"/>
  <c r="R164" i="24"/>
  <c r="I164" i="24"/>
  <c r="U164" i="24"/>
  <c r="E164" i="24"/>
  <c r="G164" i="24"/>
  <c r="V164" i="24"/>
  <c r="W164" i="24"/>
  <c r="P164" i="24"/>
  <c r="O164" i="24"/>
  <c r="AA164" i="24"/>
  <c r="X164" i="24"/>
  <c r="Y164" i="24"/>
  <c r="S164" i="24"/>
  <c r="Q164" i="24"/>
  <c r="AB164" i="24"/>
  <c r="Z164" i="24"/>
  <c r="T164" i="24"/>
  <c r="N164" i="24"/>
  <c r="B164" i="24"/>
  <c r="F164" i="24"/>
  <c r="C164" i="24"/>
  <c r="X77" i="24"/>
  <c r="U77" i="24"/>
  <c r="R77" i="24"/>
  <c r="N77" i="24"/>
  <c r="AA77" i="24"/>
  <c r="W77" i="24"/>
  <c r="S77" i="24"/>
  <c r="O77" i="24"/>
  <c r="G77" i="24"/>
  <c r="AC77" i="24"/>
  <c r="V77" i="24"/>
  <c r="Y77" i="24"/>
  <c r="Q77" i="24"/>
  <c r="Z77" i="24"/>
  <c r="I77" i="24"/>
  <c r="P77" i="24"/>
  <c r="AB77" i="24"/>
  <c r="T77" i="24"/>
  <c r="E77" i="24"/>
  <c r="F77" i="24"/>
  <c r="C77" i="24"/>
  <c r="B77" i="24"/>
  <c r="AR1578" i="1"/>
  <c r="AQ1601" i="1"/>
  <c r="AQ1617" i="1"/>
  <c r="AQ1633" i="1"/>
  <c r="AR1603" i="1"/>
  <c r="AR1573" i="1"/>
  <c r="AR1586" i="1"/>
  <c r="AR1589" i="1"/>
  <c r="AQ1602" i="1"/>
  <c r="AR1615" i="1"/>
  <c r="AQ1610" i="1"/>
  <c r="AR1579" i="1"/>
  <c r="AR1630" i="1"/>
  <c r="AR1621" i="1"/>
  <c r="AR1601" i="1"/>
  <c r="AR1637" i="1"/>
  <c r="AQ1640" i="1"/>
  <c r="AQ1569" i="1"/>
  <c r="AQ1597" i="1"/>
  <c r="AQ1615" i="1"/>
  <c r="AQ1635" i="1"/>
  <c r="AR1574" i="1"/>
  <c r="AQ1594" i="1"/>
  <c r="AQ1584" i="1"/>
  <c r="AR1588" i="1"/>
  <c r="AQ1571" i="1"/>
  <c r="AQ1580" i="1"/>
  <c r="AR1619" i="1"/>
  <c r="AR1613" i="1"/>
  <c r="AR1576" i="1"/>
  <c r="AR1605" i="1"/>
  <c r="AQ1644" i="1"/>
  <c r="AR1631" i="1"/>
  <c r="AQ1632" i="1"/>
  <c r="AQ1572" i="1"/>
  <c r="AQ1599" i="1"/>
  <c r="AQ1619" i="1"/>
  <c r="AQ1637" i="1"/>
  <c r="AR1580" i="1"/>
  <c r="AR1581" i="1"/>
  <c r="AR1599" i="1"/>
  <c r="AR1585" i="1"/>
  <c r="AQ1590" i="1"/>
  <c r="AQ1575" i="1"/>
  <c r="AR1593" i="1"/>
  <c r="AR1624" i="1"/>
  <c r="AQ1620" i="1"/>
  <c r="AQ1604" i="1"/>
  <c r="AR1606" i="1"/>
  <c r="AR1639" i="1"/>
  <c r="AR1636" i="1"/>
  <c r="AQ1643" i="1"/>
  <c r="AQ1628" i="1"/>
  <c r="AR1575" i="1"/>
  <c r="AQ1603" i="1"/>
  <c r="AQ1621" i="1"/>
  <c r="AQ1581" i="1"/>
  <c r="AQ1582" i="1"/>
  <c r="AR1604" i="1"/>
  <c r="AR1587" i="1"/>
  <c r="AR1595" i="1"/>
  <c r="AQ1576" i="1"/>
  <c r="AQ1596" i="1"/>
  <c r="AQ1630" i="1"/>
  <c r="AR1625" i="1"/>
  <c r="AR1626" i="1"/>
  <c r="AQ1616" i="1"/>
  <c r="AR1640" i="1"/>
  <c r="AR1627" i="1"/>
  <c r="AR1632" i="1"/>
  <c r="AQ1585" i="1"/>
  <c r="AQ1605" i="1"/>
  <c r="AQ1623" i="1"/>
  <c r="AR1592" i="1"/>
  <c r="AQ1583" i="1"/>
  <c r="AQ1589" i="1"/>
  <c r="AR1600" i="1"/>
  <c r="AQ1577" i="1"/>
  <c r="AR1571" i="1"/>
  <c r="AR1597" i="1"/>
  <c r="AR1635" i="1"/>
  <c r="AQ1636" i="1"/>
  <c r="AQ1600" i="1"/>
  <c r="AR1617" i="1"/>
  <c r="AQ1641" i="1"/>
  <c r="AR1633" i="1"/>
  <c r="AR1629" i="1"/>
  <c r="AR1634" i="1"/>
  <c r="AQ1588" i="1"/>
  <c r="AQ1607" i="1"/>
  <c r="AQ1625" i="1"/>
  <c r="AQ1598" i="1"/>
  <c r="AR1582" i="1"/>
  <c r="AR1594" i="1"/>
  <c r="AQ1606" i="1"/>
  <c r="AQ1579" i="1"/>
  <c r="AQ1574" i="1"/>
  <c r="AR1598" i="1"/>
  <c r="AQ1592" i="1"/>
  <c r="AR1577" i="1"/>
  <c r="AR1607" i="1"/>
  <c r="AQ1618" i="1"/>
  <c r="AQ1638" i="1"/>
  <c r="AR1638" i="1"/>
  <c r="AR1643" i="1"/>
  <c r="AQ1591" i="1"/>
  <c r="AQ1609" i="1"/>
  <c r="AQ1627" i="1"/>
  <c r="AQ1570" i="1"/>
  <c r="AR1608" i="1"/>
  <c r="AR1583" i="1"/>
  <c r="AR1591" i="1"/>
  <c r="AR1602" i="1"/>
  <c r="AR1611" i="1"/>
  <c r="AR1609" i="1"/>
  <c r="AQ1578" i="1"/>
  <c r="AQ1622" i="1"/>
  <c r="AR1623" i="1"/>
  <c r="AR1622" i="1"/>
  <c r="AR1641" i="1"/>
  <c r="AR1642" i="1"/>
  <c r="AQ1593" i="1"/>
  <c r="AQ1611" i="1"/>
  <c r="AQ1629" i="1"/>
  <c r="AQ1614" i="1"/>
  <c r="AQ1586" i="1"/>
  <c r="AR1596" i="1"/>
  <c r="AR1616" i="1"/>
  <c r="AQ1612" i="1"/>
  <c r="AR1610" i="1"/>
  <c r="AQ1608" i="1"/>
  <c r="AR1572" i="1"/>
  <c r="AR1628" i="1"/>
  <c r="AQ1639" i="1"/>
  <c r="AQ1624" i="1"/>
  <c r="AQ1642" i="1"/>
  <c r="AQ1595" i="1"/>
  <c r="AQ1613" i="1"/>
  <c r="AQ1631" i="1"/>
  <c r="AQ1573" i="1"/>
  <c r="AR1569" i="1"/>
  <c r="AQ1587" i="1"/>
  <c r="AR1570" i="1"/>
  <c r="AR1584" i="1"/>
  <c r="AR1618" i="1"/>
  <c r="AR1614" i="1"/>
  <c r="AR1612" i="1"/>
  <c r="AR1620" i="1"/>
  <c r="AR1590" i="1"/>
  <c r="AQ1634" i="1"/>
  <c r="AR1644" i="1"/>
  <c r="AQ1626" i="1"/>
  <c r="AQ10" i="1"/>
  <c r="AQ18" i="1"/>
  <c r="AQ27" i="1"/>
  <c r="AQ35" i="1"/>
  <c r="AQ43" i="1"/>
  <c r="AQ51" i="1"/>
  <c r="AQ59" i="1"/>
  <c r="AQ67" i="1"/>
  <c r="AQ75" i="1"/>
  <c r="AQ83" i="1"/>
  <c r="AR5" i="1"/>
  <c r="AR13" i="1"/>
  <c r="AR22" i="1"/>
  <c r="AR30" i="1"/>
  <c r="AR38" i="1"/>
  <c r="AR46" i="1"/>
  <c r="AR54" i="1"/>
  <c r="AR62" i="1"/>
  <c r="AR70" i="1"/>
  <c r="AR78" i="1"/>
  <c r="AQ4" i="1"/>
  <c r="AQ11" i="1"/>
  <c r="AQ19" i="1"/>
  <c r="AQ28" i="1"/>
  <c r="AQ36" i="1"/>
  <c r="AQ44" i="1"/>
  <c r="AQ52" i="1"/>
  <c r="AQ60" i="1"/>
  <c r="AQ68" i="1"/>
  <c r="AQ76" i="1"/>
  <c r="AQ84" i="1"/>
  <c r="AR6" i="1"/>
  <c r="AR14" i="1"/>
  <c r="AR23" i="1"/>
  <c r="AR31" i="1"/>
  <c r="AR39" i="1"/>
  <c r="AR47" i="1"/>
  <c r="AR55" i="1"/>
  <c r="AR63" i="1"/>
  <c r="AR79" i="1"/>
  <c r="AQ12" i="1"/>
  <c r="AQ20" i="1"/>
  <c r="AQ29" i="1"/>
  <c r="AQ37" i="1"/>
  <c r="AQ45" i="1"/>
  <c r="AQ53" i="1"/>
  <c r="AQ61" i="1"/>
  <c r="AQ69" i="1"/>
  <c r="AQ77" i="1"/>
  <c r="AQ85" i="1"/>
  <c r="AR7" i="1"/>
  <c r="AR24" i="1"/>
  <c r="AR32" i="1"/>
  <c r="AR40" i="1"/>
  <c r="AR48" i="1"/>
  <c r="AR56" i="1"/>
  <c r="AR64" i="1"/>
  <c r="AR80" i="1"/>
  <c r="AR86" i="1"/>
  <c r="AQ5" i="1"/>
  <c r="AQ13" i="1"/>
  <c r="AQ22" i="1"/>
  <c r="AQ30" i="1"/>
  <c r="AQ38" i="1"/>
  <c r="AQ46" i="1"/>
  <c r="AQ54" i="1"/>
  <c r="AQ62" i="1"/>
  <c r="AQ70" i="1"/>
  <c r="AQ78" i="1"/>
  <c r="AQ86" i="1"/>
  <c r="AR8" i="1"/>
  <c r="AR16" i="1"/>
  <c r="AR25" i="1"/>
  <c r="AR33" i="1"/>
  <c r="AR41" i="1"/>
  <c r="AR49" i="1"/>
  <c r="AR57" i="1"/>
  <c r="AR65" i="1"/>
  <c r="AR73" i="1"/>
  <c r="AR81" i="1"/>
  <c r="AQ6" i="1"/>
  <c r="AQ14" i="1"/>
  <c r="AQ23" i="1"/>
  <c r="AQ31" i="1"/>
  <c r="AQ39" i="1"/>
  <c r="AQ47" i="1"/>
  <c r="AQ55" i="1"/>
  <c r="AQ63" i="1"/>
  <c r="AQ79" i="1"/>
  <c r="AQ87" i="1"/>
  <c r="AR9" i="1"/>
  <c r="AR17" i="1"/>
  <c r="AR26" i="1"/>
  <c r="AR34" i="1"/>
  <c r="AR42" i="1"/>
  <c r="AR50" i="1"/>
  <c r="AR58" i="1"/>
  <c r="AR66" i="1"/>
  <c r="AR74" i="1"/>
  <c r="AR82" i="1"/>
  <c r="AR87" i="1"/>
  <c r="AQ7" i="1"/>
  <c r="AQ24" i="1"/>
  <c r="AQ32" i="1"/>
  <c r="AQ40" i="1"/>
  <c r="AQ48" i="1"/>
  <c r="AQ56" i="1"/>
  <c r="AQ64" i="1"/>
  <c r="AQ80" i="1"/>
  <c r="AR10" i="1"/>
  <c r="AR18" i="1"/>
  <c r="AR27" i="1"/>
  <c r="AR35" i="1"/>
  <c r="AR43" i="1"/>
  <c r="AR51" i="1"/>
  <c r="AR59" i="1"/>
  <c r="AR67" i="1"/>
  <c r="AR75" i="1"/>
  <c r="AR83" i="1"/>
  <c r="AQ8" i="1"/>
  <c r="AQ16" i="1"/>
  <c r="AQ25" i="1"/>
  <c r="AQ33" i="1"/>
  <c r="AQ41" i="1"/>
  <c r="AQ49" i="1"/>
  <c r="AQ57" i="1"/>
  <c r="AQ65" i="1"/>
  <c r="AQ73" i="1"/>
  <c r="AQ81" i="1"/>
  <c r="AR11" i="1"/>
  <c r="AR19" i="1"/>
  <c r="AR28" i="1"/>
  <c r="AR36" i="1"/>
  <c r="AR44" i="1"/>
  <c r="AR52" i="1"/>
  <c r="AR60" i="1"/>
  <c r="AR68" i="1"/>
  <c r="AR76" i="1"/>
  <c r="AR84" i="1"/>
  <c r="AR4" i="1"/>
  <c r="AQ9" i="1"/>
  <c r="AQ17" i="1"/>
  <c r="AQ26" i="1"/>
  <c r="AQ34" i="1"/>
  <c r="AQ42" i="1"/>
  <c r="AQ50" i="1"/>
  <c r="AQ58" i="1"/>
  <c r="AQ66" i="1"/>
  <c r="AQ74" i="1"/>
  <c r="AQ82" i="1"/>
  <c r="AR12" i="1"/>
  <c r="AR20" i="1"/>
  <c r="AR29" i="1"/>
  <c r="AR37" i="1"/>
  <c r="AR45" i="1"/>
  <c r="AR53" i="1"/>
  <c r="AR61" i="1"/>
  <c r="AR69" i="1"/>
  <c r="AR77" i="1"/>
  <c r="AR85" i="1"/>
  <c r="E4" i="24"/>
  <c r="AB4" i="24"/>
  <c r="N4" i="24"/>
  <c r="S4" i="24"/>
  <c r="W4" i="24"/>
  <c r="AC4" i="24"/>
  <c r="O4" i="24"/>
  <c r="Q4" i="24"/>
  <c r="I4" i="24"/>
  <c r="Y4" i="24"/>
  <c r="T4" i="24"/>
  <c r="G4" i="24"/>
  <c r="P4" i="24"/>
  <c r="AA4" i="24"/>
  <c r="U4" i="24"/>
  <c r="Z4" i="24"/>
  <c r="X4" i="24"/>
  <c r="V4" i="24"/>
  <c r="R4" i="24"/>
  <c r="B4" i="24"/>
  <c r="C4" i="24"/>
  <c r="F4" i="24"/>
  <c r="AQ88" i="1"/>
  <c r="AR88" i="1"/>
  <c r="AR89" i="1"/>
  <c r="AQ89" i="1"/>
  <c r="AR90" i="1"/>
  <c r="AQ90" i="1"/>
  <c r="AR91" i="1"/>
  <c r="AQ91" i="1"/>
  <c r="AR92" i="1"/>
  <c r="AQ92" i="1"/>
  <c r="AR93" i="1"/>
  <c r="AQ93" i="1"/>
  <c r="AR94" i="1"/>
  <c r="AQ94" i="1"/>
  <c r="AR95" i="1"/>
  <c r="AQ95" i="1"/>
  <c r="AR96" i="1"/>
  <c r="AQ96" i="1"/>
  <c r="AR97" i="1"/>
  <c r="AQ97" i="1"/>
  <c r="AQ98" i="1"/>
  <c r="AR98" i="1"/>
  <c r="AQ99" i="1"/>
  <c r="AR99" i="1"/>
  <c r="AR100" i="1"/>
  <c r="AQ100" i="1"/>
  <c r="AR101" i="1"/>
  <c r="AQ101" i="1"/>
  <c r="AR102" i="1"/>
  <c r="AQ102" i="1"/>
  <c r="AR103" i="1"/>
  <c r="AQ103" i="1"/>
  <c r="AQ104" i="1"/>
  <c r="AR104" i="1"/>
  <c r="AR105" i="1"/>
  <c r="AQ105" i="1"/>
  <c r="AR106" i="1"/>
  <c r="AQ106" i="1"/>
  <c r="AQ107" i="1"/>
  <c r="AR107" i="1"/>
  <c r="AR108" i="1"/>
  <c r="AQ108" i="1"/>
  <c r="AR109" i="1"/>
  <c r="AQ109" i="1"/>
  <c r="AR110" i="1"/>
  <c r="AQ110" i="1"/>
  <c r="AR111" i="1"/>
  <c r="AQ111" i="1"/>
  <c r="AR112" i="1"/>
  <c r="AQ112" i="1"/>
  <c r="AQ113" i="1"/>
  <c r="AR113" i="1"/>
  <c r="AQ114" i="1"/>
  <c r="AR114" i="1"/>
  <c r="AR115" i="1"/>
  <c r="AQ115" i="1"/>
  <c r="AQ116" i="1"/>
  <c r="AR116" i="1"/>
  <c r="AR117" i="1"/>
  <c r="AQ117" i="1"/>
  <c r="AQ118" i="1"/>
  <c r="AR118" i="1"/>
  <c r="AR119" i="1"/>
  <c r="AQ119" i="1"/>
  <c r="AR120" i="1"/>
  <c r="AQ120" i="1"/>
  <c r="AQ121" i="1"/>
  <c r="AR121" i="1"/>
  <c r="AQ122" i="1"/>
  <c r="AR122" i="1"/>
  <c r="AR123" i="1"/>
  <c r="AQ123" i="1"/>
  <c r="AQ124" i="1"/>
  <c r="AR124" i="1"/>
  <c r="AR125" i="1"/>
  <c r="AQ125" i="1"/>
  <c r="AQ126" i="1"/>
  <c r="AR126" i="1"/>
  <c r="AQ127" i="1"/>
  <c r="AR127" i="1"/>
  <c r="AR128" i="1"/>
  <c r="AQ128" i="1"/>
  <c r="AQ129" i="1"/>
  <c r="AR129" i="1"/>
  <c r="AQ130" i="1"/>
  <c r="AR130" i="1"/>
  <c r="AR131" i="1"/>
  <c r="AQ131" i="1"/>
  <c r="AQ132" i="1"/>
  <c r="AR132" i="1"/>
  <c r="AR133" i="1"/>
  <c r="AQ133" i="1"/>
  <c r="AR134" i="1"/>
  <c r="AQ134" i="1"/>
  <c r="AQ135" i="1"/>
  <c r="AR135" i="1"/>
  <c r="AQ136" i="1"/>
  <c r="AR136" i="1"/>
  <c r="AQ137" i="1"/>
  <c r="AR137" i="1"/>
  <c r="AQ138" i="1"/>
  <c r="AR138" i="1"/>
  <c r="AQ139" i="1"/>
  <c r="AR139" i="1"/>
  <c r="AR140" i="1"/>
  <c r="AQ140" i="1"/>
  <c r="AQ141" i="1"/>
  <c r="AR141" i="1"/>
  <c r="AR142" i="1"/>
  <c r="AQ142" i="1"/>
  <c r="AR143" i="1"/>
  <c r="AQ143" i="1"/>
  <c r="AQ144" i="1"/>
  <c r="AR144" i="1"/>
  <c r="AQ145" i="1"/>
  <c r="AR145" i="1"/>
  <c r="AQ146" i="1"/>
  <c r="AR146" i="1"/>
  <c r="AR147" i="1"/>
  <c r="AQ147" i="1"/>
  <c r="AQ148" i="1"/>
  <c r="AR148" i="1"/>
  <c r="AQ149" i="1"/>
  <c r="AR149" i="1"/>
  <c r="AQ150" i="1"/>
  <c r="AR150" i="1"/>
  <c r="AR151" i="1"/>
  <c r="AQ151" i="1"/>
  <c r="AR152" i="1"/>
  <c r="AQ152" i="1"/>
  <c r="AR153" i="1"/>
  <c r="AQ153" i="1"/>
  <c r="AR154" i="1"/>
  <c r="AQ154" i="1"/>
  <c r="AR155" i="1"/>
  <c r="AQ155" i="1"/>
  <c r="AQ156" i="1"/>
  <c r="AR156" i="1"/>
  <c r="AQ157" i="1"/>
  <c r="AR157" i="1"/>
  <c r="AQ158" i="1"/>
  <c r="AR158" i="1"/>
  <c r="AR159" i="1"/>
  <c r="AQ159" i="1"/>
  <c r="AQ160" i="1"/>
  <c r="AR160" i="1"/>
  <c r="AR161" i="1"/>
  <c r="AQ161" i="1"/>
  <c r="AR162" i="1"/>
  <c r="AQ162" i="1"/>
  <c r="AQ163" i="1"/>
  <c r="AR163" i="1"/>
  <c r="AR164" i="1"/>
  <c r="AQ164" i="1"/>
  <c r="AR165" i="1"/>
  <c r="AQ165" i="1"/>
  <c r="AR166" i="1"/>
  <c r="AQ166" i="1"/>
  <c r="AR167" i="1"/>
  <c r="AQ167" i="1"/>
  <c r="AR168" i="1"/>
  <c r="AQ168" i="1"/>
  <c r="AR169" i="1"/>
  <c r="AQ169" i="1"/>
  <c r="AR170" i="1"/>
  <c r="AQ170" i="1"/>
  <c r="AQ171" i="1"/>
  <c r="AR171" i="1"/>
  <c r="AQ172" i="1"/>
  <c r="AR172" i="1"/>
  <c r="AR173" i="1"/>
  <c r="AQ173" i="1"/>
  <c r="AQ175" i="1"/>
  <c r="AR175" i="1"/>
  <c r="AR176" i="1"/>
  <c r="AQ176" i="1"/>
  <c r="AQ177" i="1"/>
  <c r="AR177" i="1"/>
  <c r="AR178" i="1"/>
  <c r="AQ178" i="1"/>
  <c r="AQ179" i="1"/>
  <c r="AR179" i="1"/>
  <c r="AR180" i="1"/>
  <c r="AQ180" i="1"/>
  <c r="AQ181" i="1"/>
  <c r="AR181" i="1"/>
  <c r="AR182" i="1"/>
  <c r="AQ182" i="1"/>
  <c r="AR183" i="1"/>
  <c r="AQ183" i="1"/>
  <c r="AQ184" i="1"/>
  <c r="AR184" i="1"/>
  <c r="AQ185" i="1"/>
  <c r="AR185" i="1"/>
  <c r="AR186" i="1"/>
  <c r="AQ186" i="1"/>
  <c r="AR187" i="1"/>
  <c r="AQ187" i="1"/>
  <c r="AQ188" i="1"/>
  <c r="AR188" i="1"/>
  <c r="AQ189" i="1"/>
  <c r="AR189" i="1"/>
  <c r="AQ190" i="1"/>
  <c r="AR190" i="1"/>
  <c r="AR191" i="1"/>
  <c r="AQ191" i="1"/>
  <c r="AQ192" i="1"/>
  <c r="AR192" i="1"/>
  <c r="AQ193" i="1"/>
  <c r="AR193" i="1"/>
  <c r="AR194" i="1"/>
  <c r="AQ194" i="1"/>
  <c r="AQ195" i="1"/>
  <c r="AR195" i="1"/>
  <c r="AR196" i="1"/>
  <c r="AQ196" i="1"/>
  <c r="AR197" i="1"/>
  <c r="AQ197" i="1"/>
  <c r="AR198" i="1"/>
  <c r="AQ198" i="1"/>
  <c r="AQ199" i="1"/>
  <c r="AR199" i="1"/>
  <c r="AR200" i="1"/>
  <c r="AQ200" i="1"/>
  <c r="AR201" i="1"/>
  <c r="AQ201" i="1"/>
  <c r="AQ202" i="1"/>
  <c r="AR202" i="1"/>
  <c r="AR203" i="1"/>
  <c r="AQ203" i="1"/>
  <c r="AQ204" i="1"/>
  <c r="AR204" i="1"/>
  <c r="AQ205" i="1"/>
  <c r="AR205" i="1"/>
  <c r="AR206" i="1"/>
  <c r="AQ206" i="1"/>
  <c r="AR207" i="1"/>
  <c r="AQ207" i="1"/>
  <c r="AQ208" i="1"/>
  <c r="AR208" i="1"/>
  <c r="AR209" i="1"/>
  <c r="AQ209" i="1"/>
  <c r="AQ210" i="1"/>
  <c r="AR210" i="1"/>
  <c r="AQ211" i="1"/>
  <c r="AR211" i="1"/>
  <c r="AR212" i="1"/>
  <c r="AQ212" i="1"/>
  <c r="AR213" i="1"/>
  <c r="AQ213" i="1"/>
  <c r="AR214" i="1"/>
  <c r="AQ214" i="1"/>
  <c r="AQ215" i="1"/>
  <c r="AR215" i="1"/>
  <c r="AQ216" i="1"/>
  <c r="AR216" i="1"/>
  <c r="AQ217" i="1"/>
  <c r="AR217" i="1"/>
  <c r="AR218" i="1"/>
  <c r="AQ218" i="1"/>
  <c r="AQ219" i="1"/>
  <c r="AR219" i="1"/>
  <c r="AQ220" i="1"/>
  <c r="AR220" i="1"/>
  <c r="AR221" i="1"/>
  <c r="AQ221" i="1"/>
  <c r="AR222" i="1"/>
  <c r="AQ222" i="1"/>
  <c r="AR223" i="1"/>
  <c r="AQ223" i="1"/>
  <c r="AR224" i="1"/>
  <c r="AQ224" i="1"/>
  <c r="AR358" i="1"/>
  <c r="AQ358" i="1"/>
  <c r="AQ360" i="1"/>
  <c r="AR360" i="1"/>
  <c r="AQ361" i="1"/>
  <c r="AR361" i="1"/>
  <c r="AQ362" i="1"/>
  <c r="AR362" i="1"/>
  <c r="AQ363" i="1"/>
  <c r="AR363" i="1"/>
  <c r="AR364" i="1"/>
  <c r="AQ364" i="1"/>
  <c r="AQ365" i="1"/>
  <c r="AR365" i="1"/>
  <c r="AR366" i="1"/>
  <c r="AQ366" i="1"/>
  <c r="AR367" i="1"/>
  <c r="AQ367" i="1"/>
  <c r="AQ368" i="1"/>
  <c r="AR368" i="1"/>
  <c r="AQ369" i="1"/>
  <c r="AR369" i="1"/>
  <c r="AQ371" i="1"/>
  <c r="AR371" i="1"/>
  <c r="AQ372" i="1"/>
  <c r="AR372" i="1"/>
  <c r="AQ373" i="1"/>
  <c r="AR373" i="1"/>
  <c r="AQ374" i="1"/>
  <c r="AR374" i="1"/>
  <c r="AR375" i="1"/>
  <c r="AQ375" i="1"/>
  <c r="AR376" i="1"/>
  <c r="AQ376" i="1"/>
  <c r="AQ377" i="1"/>
  <c r="AR377" i="1"/>
  <c r="AQ378" i="1"/>
  <c r="AR378" i="1"/>
  <c r="AR379" i="1"/>
  <c r="AQ379" i="1"/>
  <c r="AQ380" i="1"/>
  <c r="AR380" i="1"/>
  <c r="AQ381" i="1"/>
  <c r="AR381" i="1"/>
  <c r="AR382" i="1"/>
  <c r="AQ382" i="1"/>
  <c r="AR383" i="1"/>
  <c r="AQ383" i="1"/>
  <c r="AR384" i="1"/>
  <c r="AQ384" i="1"/>
  <c r="AQ385" i="1"/>
  <c r="AR385" i="1"/>
  <c r="AR386" i="1"/>
  <c r="AQ386" i="1"/>
  <c r="AQ387" i="1"/>
  <c r="AR387" i="1"/>
  <c r="AQ388" i="1"/>
  <c r="AR388" i="1"/>
  <c r="AR389" i="1"/>
  <c r="AQ389" i="1"/>
  <c r="AQ390" i="1"/>
  <c r="AR390" i="1"/>
  <c r="AQ391" i="1"/>
  <c r="AR391" i="1"/>
  <c r="AR392" i="1"/>
  <c r="AQ392" i="1"/>
  <c r="AQ393" i="1"/>
  <c r="AR393" i="1"/>
  <c r="AR394" i="1"/>
  <c r="AQ394" i="1"/>
  <c r="AQ395" i="1"/>
  <c r="AR395" i="1"/>
  <c r="AQ396" i="1"/>
  <c r="AR396" i="1"/>
  <c r="AR397" i="1"/>
  <c r="AQ397" i="1"/>
  <c r="AR398" i="1"/>
  <c r="AQ398" i="1"/>
  <c r="AR399" i="1"/>
  <c r="AQ399" i="1"/>
  <c r="AR400" i="1"/>
  <c r="AQ400" i="1"/>
  <c r="AQ401" i="1"/>
  <c r="AR401" i="1"/>
  <c r="AQ402" i="1"/>
  <c r="AR402" i="1"/>
  <c r="AQ403" i="1"/>
  <c r="AR403" i="1"/>
  <c r="AQ404" i="1"/>
  <c r="AR404" i="1"/>
  <c r="AQ406" i="1"/>
  <c r="AR406" i="1"/>
  <c r="AQ407" i="1"/>
  <c r="AR407" i="1"/>
  <c r="AR408" i="1"/>
  <c r="AQ408" i="1"/>
  <c r="AR409" i="1"/>
  <c r="AQ409" i="1"/>
  <c r="AQ410" i="1"/>
  <c r="AR410" i="1"/>
  <c r="AR411" i="1"/>
  <c r="AQ411" i="1"/>
  <c r="AR412" i="1"/>
  <c r="AQ412" i="1"/>
  <c r="AQ413" i="1"/>
  <c r="AR413" i="1"/>
  <c r="AQ414" i="1"/>
  <c r="AR414" i="1"/>
  <c r="AQ415" i="1"/>
  <c r="AR415" i="1"/>
  <c r="AR416" i="1"/>
  <c r="AQ416" i="1"/>
  <c r="AQ417" i="1"/>
  <c r="AR417" i="1"/>
  <c r="AQ418" i="1"/>
  <c r="AR418" i="1"/>
  <c r="AQ419" i="1"/>
  <c r="AR419" i="1"/>
  <c r="AR420" i="1"/>
  <c r="AQ420" i="1"/>
  <c r="AQ423" i="1"/>
  <c r="AR423" i="1"/>
  <c r="AQ424" i="1"/>
  <c r="AR424" i="1"/>
  <c r="AR425" i="1"/>
  <c r="AQ425" i="1"/>
  <c r="AR426" i="1"/>
  <c r="AQ426" i="1"/>
  <c r="AR427" i="1"/>
  <c r="AQ427" i="1"/>
  <c r="AR428" i="1"/>
  <c r="AQ428" i="1"/>
  <c r="AQ429" i="1"/>
  <c r="AR429" i="1"/>
  <c r="AR431" i="1"/>
  <c r="AQ431" i="1"/>
  <c r="AR432" i="1"/>
  <c r="AQ432" i="1"/>
  <c r="AQ433" i="1"/>
  <c r="AR433" i="1"/>
  <c r="AR434" i="1"/>
  <c r="AQ434" i="1"/>
  <c r="AR435" i="1"/>
  <c r="AQ435" i="1"/>
  <c r="AQ436" i="1"/>
  <c r="AR436" i="1"/>
  <c r="AQ437" i="1"/>
  <c r="AR437" i="1"/>
  <c r="AQ438" i="1"/>
  <c r="AR438" i="1"/>
  <c r="AQ439" i="1"/>
  <c r="AR439" i="1"/>
  <c r="AQ440" i="1"/>
  <c r="AR440" i="1"/>
  <c r="AR441" i="1"/>
  <c r="AQ441" i="1"/>
  <c r="AQ442" i="1"/>
  <c r="AR442" i="1"/>
  <c r="AR443" i="1"/>
  <c r="AQ443" i="1"/>
  <c r="AQ444" i="1"/>
  <c r="AR444" i="1"/>
  <c r="AR445" i="1"/>
  <c r="AQ445" i="1"/>
  <c r="AQ446" i="1"/>
  <c r="AR446" i="1"/>
  <c r="AQ447" i="1"/>
  <c r="AR447" i="1"/>
  <c r="AQ448" i="1"/>
  <c r="AR448" i="1"/>
  <c r="AR449" i="1"/>
  <c r="AQ449" i="1"/>
  <c r="AQ450" i="1"/>
  <c r="AR450" i="1"/>
  <c r="AQ451" i="1"/>
  <c r="AR451" i="1"/>
  <c r="AQ452" i="1"/>
  <c r="AR452" i="1"/>
  <c r="AR453" i="1"/>
  <c r="AQ453" i="1"/>
  <c r="AR454" i="1"/>
  <c r="AQ454" i="1"/>
  <c r="AQ455" i="1"/>
  <c r="AR455" i="1"/>
  <c r="AQ456" i="1"/>
  <c r="AR456" i="1"/>
  <c r="AR457" i="1"/>
  <c r="AQ457" i="1"/>
  <c r="AR458" i="1"/>
  <c r="AQ458" i="1"/>
  <c r="AQ459" i="1"/>
  <c r="AR459" i="1"/>
  <c r="AQ460" i="1"/>
  <c r="AR460" i="1"/>
  <c r="AQ461" i="1"/>
  <c r="AR461" i="1"/>
  <c r="AR462" i="1"/>
  <c r="AQ462" i="1"/>
  <c r="AQ463" i="1"/>
  <c r="AR463" i="1"/>
  <c r="AQ464" i="1"/>
  <c r="AR464" i="1"/>
  <c r="AQ466" i="1"/>
  <c r="AR466" i="1"/>
  <c r="AQ467" i="1"/>
  <c r="AR467" i="1"/>
  <c r="AQ468" i="1"/>
  <c r="AR468" i="1"/>
  <c r="AQ469" i="1"/>
  <c r="AR469" i="1"/>
  <c r="AQ470" i="1"/>
  <c r="AR470" i="1"/>
  <c r="AR471" i="1"/>
  <c r="AQ471" i="1"/>
  <c r="AQ472" i="1"/>
  <c r="AR472" i="1"/>
  <c r="AR473" i="1"/>
  <c r="AQ473" i="1"/>
  <c r="AR474" i="1"/>
  <c r="AQ474" i="1"/>
  <c r="AR475" i="1"/>
  <c r="AQ475" i="1"/>
  <c r="AQ476" i="1"/>
  <c r="AR476" i="1"/>
  <c r="AQ477" i="1"/>
  <c r="AR477" i="1"/>
  <c r="AQ478" i="1"/>
  <c r="AR478" i="1"/>
  <c r="AQ479" i="1"/>
  <c r="AR479" i="1"/>
  <c r="AQ480" i="1"/>
  <c r="AR480" i="1"/>
  <c r="AQ481" i="1"/>
  <c r="AR481" i="1"/>
  <c r="AQ482" i="1"/>
  <c r="AR482" i="1"/>
  <c r="AQ483" i="1"/>
  <c r="AR483" i="1"/>
  <c r="AQ484" i="1"/>
  <c r="AR484" i="1"/>
  <c r="AR485" i="1"/>
  <c r="AQ485" i="1"/>
  <c r="AQ486" i="1"/>
  <c r="AR486" i="1"/>
  <c r="AR487" i="1"/>
  <c r="AQ487" i="1"/>
  <c r="AQ488" i="1"/>
  <c r="AR488" i="1"/>
  <c r="AQ489" i="1"/>
  <c r="AR489" i="1"/>
  <c r="AQ490" i="1"/>
  <c r="AR490" i="1"/>
  <c r="AQ491" i="1"/>
  <c r="AR491" i="1"/>
  <c r="AR492" i="1"/>
  <c r="AQ492" i="1"/>
  <c r="AQ493" i="1"/>
  <c r="AR493" i="1"/>
  <c r="AQ494" i="1"/>
  <c r="AR494" i="1"/>
  <c r="AQ495" i="1"/>
  <c r="AR495" i="1"/>
  <c r="AQ496" i="1"/>
  <c r="AR496" i="1"/>
  <c r="AQ497" i="1"/>
  <c r="AR497" i="1"/>
  <c r="AQ498" i="1"/>
  <c r="AR498" i="1"/>
  <c r="AQ499" i="1"/>
  <c r="AR499" i="1"/>
  <c r="AR500" i="1"/>
  <c r="AQ500" i="1"/>
  <c r="AQ501" i="1"/>
  <c r="AR501" i="1"/>
  <c r="AQ502" i="1"/>
  <c r="AR502" i="1"/>
  <c r="AR503" i="1"/>
  <c r="AQ503" i="1"/>
  <c r="AR504" i="1"/>
  <c r="AQ504" i="1"/>
  <c r="AQ505" i="1"/>
  <c r="AR505" i="1"/>
  <c r="AR508" i="1"/>
  <c r="AQ508" i="1"/>
  <c r="AR509" i="1"/>
  <c r="AQ509" i="1"/>
  <c r="AR510" i="1"/>
  <c r="AQ510" i="1"/>
  <c r="AR511" i="1"/>
  <c r="AQ511" i="1"/>
  <c r="AQ512" i="1"/>
  <c r="AR512" i="1"/>
  <c r="AQ513" i="1"/>
  <c r="AR513" i="1"/>
  <c r="AQ514" i="1"/>
  <c r="AR514" i="1"/>
  <c r="AR515" i="1"/>
  <c r="AQ515" i="1"/>
  <c r="AQ516" i="1"/>
  <c r="AR516" i="1"/>
  <c r="AQ517" i="1"/>
  <c r="AR517" i="1"/>
  <c r="AR518" i="1"/>
  <c r="AQ518" i="1"/>
  <c r="AQ519" i="1"/>
  <c r="AR519" i="1"/>
  <c r="AQ520" i="1"/>
  <c r="AR520" i="1"/>
  <c r="AQ521" i="1"/>
  <c r="AR521" i="1"/>
  <c r="AQ522" i="1"/>
  <c r="AR522" i="1"/>
  <c r="AQ523" i="1"/>
  <c r="AR523" i="1"/>
  <c r="AQ524" i="1"/>
  <c r="AR524" i="1"/>
  <c r="AR525" i="1"/>
  <c r="AQ525" i="1"/>
  <c r="AR526" i="1"/>
  <c r="AQ526" i="1"/>
  <c r="AR527" i="1"/>
  <c r="AQ527" i="1"/>
  <c r="AR528" i="1"/>
  <c r="AQ528" i="1"/>
  <c r="AQ529" i="1"/>
  <c r="AR529" i="1"/>
  <c r="AR530" i="1"/>
  <c r="AQ530" i="1"/>
  <c r="AQ531" i="1"/>
  <c r="AR531" i="1"/>
  <c r="AQ532" i="1"/>
  <c r="AR532" i="1"/>
  <c r="AR533" i="1"/>
  <c r="AQ533" i="1"/>
  <c r="AQ534" i="1"/>
  <c r="AR534" i="1"/>
  <c r="AR535" i="1"/>
  <c r="AQ535" i="1"/>
  <c r="AQ536" i="1"/>
  <c r="AR536" i="1"/>
  <c r="AQ537" i="1"/>
  <c r="AR537" i="1"/>
  <c r="AQ538" i="1"/>
  <c r="AR538" i="1"/>
  <c r="AR539" i="1"/>
  <c r="AQ539" i="1"/>
  <c r="AQ540" i="1"/>
  <c r="AR540" i="1"/>
  <c r="AQ541" i="1"/>
  <c r="AR541" i="1"/>
  <c r="AQ542" i="1"/>
  <c r="AR542" i="1"/>
  <c r="AR543" i="1"/>
  <c r="AQ543" i="1"/>
  <c r="AQ544" i="1"/>
  <c r="AR544" i="1"/>
  <c r="AQ545" i="1"/>
  <c r="AR545" i="1"/>
  <c r="AQ546" i="1"/>
  <c r="AR546" i="1"/>
  <c r="AQ547" i="1"/>
  <c r="AR547" i="1"/>
  <c r="AR548" i="1"/>
  <c r="AQ548" i="1"/>
  <c r="AR549" i="1"/>
  <c r="AQ549" i="1"/>
  <c r="AQ550" i="1"/>
  <c r="AR550" i="1"/>
  <c r="AQ551" i="1"/>
  <c r="AR551" i="1"/>
  <c r="AQ552" i="1"/>
  <c r="AR552" i="1"/>
  <c r="AQ553" i="1"/>
  <c r="AR553" i="1"/>
  <c r="AQ554" i="1"/>
  <c r="AR554" i="1"/>
  <c r="AR555" i="1"/>
  <c r="AQ555" i="1"/>
  <c r="AQ556" i="1"/>
  <c r="AR556" i="1"/>
  <c r="AQ557" i="1"/>
  <c r="AR557" i="1"/>
  <c r="AR558" i="1"/>
  <c r="AQ558" i="1"/>
  <c r="AR559" i="1"/>
  <c r="AQ559" i="1"/>
  <c r="AQ560" i="1"/>
  <c r="AR560" i="1"/>
  <c r="AR561" i="1"/>
  <c r="AQ561" i="1"/>
  <c r="AQ562" i="1"/>
  <c r="AR562" i="1"/>
  <c r="AQ563" i="1"/>
  <c r="AR563" i="1"/>
  <c r="AR564" i="1"/>
  <c r="AQ564" i="1"/>
  <c r="AR565" i="1"/>
  <c r="AQ565" i="1"/>
  <c r="AQ566" i="1"/>
  <c r="AR566" i="1"/>
  <c r="AR567" i="1"/>
  <c r="AQ567" i="1"/>
  <c r="AQ568" i="1"/>
  <c r="AR568" i="1"/>
  <c r="AR569" i="1"/>
  <c r="AQ569" i="1"/>
  <c r="AQ570" i="1"/>
  <c r="AR570" i="1"/>
  <c r="AQ571" i="1"/>
  <c r="AR571" i="1"/>
  <c r="AQ572" i="1"/>
  <c r="AR572" i="1"/>
  <c r="AQ573" i="1"/>
  <c r="AR573" i="1"/>
  <c r="AR574" i="1"/>
  <c r="AQ574" i="1"/>
  <c r="AR575" i="1"/>
  <c r="AQ575" i="1"/>
  <c r="AR576" i="1"/>
  <c r="AQ576" i="1"/>
  <c r="AR577" i="1"/>
  <c r="AQ577" i="1"/>
  <c r="AQ578" i="1"/>
  <c r="AR578" i="1"/>
  <c r="AR579" i="1"/>
  <c r="AQ579" i="1"/>
  <c r="AQ580" i="1"/>
  <c r="AR580" i="1"/>
  <c r="AR582" i="1"/>
  <c r="AQ582" i="1"/>
  <c r="AQ583" i="1"/>
  <c r="AR583" i="1"/>
  <c r="AQ584" i="1"/>
  <c r="AR584" i="1"/>
  <c r="AQ585" i="1"/>
  <c r="AR585" i="1"/>
  <c r="AQ586" i="1"/>
  <c r="AR586" i="1"/>
  <c r="AQ587" i="1"/>
  <c r="AR587" i="1"/>
  <c r="AR588" i="1"/>
  <c r="AQ588" i="1"/>
  <c r="AR591" i="1"/>
  <c r="AQ591" i="1"/>
  <c r="AQ592" i="1"/>
  <c r="AR592" i="1"/>
  <c r="AQ593" i="1"/>
  <c r="AR593" i="1"/>
  <c r="AQ595" i="1"/>
  <c r="AR595" i="1"/>
  <c r="AR596" i="1"/>
  <c r="AQ596" i="1"/>
  <c r="AR597" i="1"/>
  <c r="AQ597" i="1"/>
  <c r="AQ598" i="1"/>
  <c r="AR598" i="1"/>
  <c r="AR599" i="1"/>
  <c r="AQ599" i="1"/>
  <c r="AQ600" i="1"/>
  <c r="AR600" i="1"/>
  <c r="AQ601" i="1"/>
  <c r="AR601" i="1"/>
  <c r="AR602" i="1"/>
  <c r="AQ602" i="1"/>
  <c r="AQ603" i="1"/>
  <c r="AR603" i="1"/>
  <c r="AR604" i="1"/>
  <c r="AQ604" i="1"/>
  <c r="AQ605" i="1"/>
  <c r="AR605" i="1"/>
  <c r="AQ606" i="1"/>
  <c r="AR606" i="1"/>
  <c r="AQ607" i="1"/>
  <c r="AR607" i="1"/>
  <c r="AQ608" i="1"/>
  <c r="AR608" i="1"/>
  <c r="AR609" i="1"/>
  <c r="AQ609" i="1"/>
  <c r="AR610" i="1"/>
  <c r="AQ610" i="1"/>
  <c r="AR611" i="1"/>
  <c r="AQ611" i="1"/>
  <c r="AQ612" i="1"/>
  <c r="AR612" i="1"/>
  <c r="AQ613" i="1"/>
  <c r="AR613" i="1"/>
  <c r="AR614" i="1"/>
  <c r="AQ614" i="1"/>
  <c r="AQ615" i="1"/>
  <c r="AR615" i="1"/>
  <c r="AR616" i="1"/>
  <c r="AQ616" i="1"/>
  <c r="AR617" i="1"/>
  <c r="AQ617" i="1"/>
  <c r="AR618" i="1"/>
  <c r="AQ618" i="1"/>
  <c r="AQ619" i="1"/>
  <c r="AR619" i="1"/>
  <c r="AQ620" i="1"/>
  <c r="AR620" i="1"/>
  <c r="AQ621" i="1"/>
  <c r="AR621" i="1"/>
  <c r="AR622" i="1"/>
  <c r="AQ622" i="1"/>
  <c r="AR623" i="1"/>
  <c r="AQ623" i="1"/>
  <c r="AQ624" i="1"/>
  <c r="AR624" i="1"/>
  <c r="AR628" i="1"/>
  <c r="AQ628" i="1"/>
  <c r="AQ629" i="1"/>
  <c r="AR629" i="1"/>
  <c r="AR630" i="1"/>
  <c r="AQ630" i="1"/>
  <c r="AR631" i="1"/>
  <c r="AQ631" i="1"/>
  <c r="AR632" i="1"/>
  <c r="AQ632" i="1"/>
  <c r="AQ633" i="1"/>
  <c r="AR633" i="1"/>
  <c r="AR634" i="1"/>
  <c r="AQ634" i="1"/>
  <c r="AQ635" i="1"/>
  <c r="AR635" i="1"/>
  <c r="AQ636" i="1"/>
  <c r="AR636" i="1"/>
  <c r="AQ638" i="1"/>
  <c r="AR638" i="1"/>
  <c r="AR639" i="1"/>
  <c r="AQ639" i="1"/>
  <c r="AR640" i="1"/>
  <c r="AQ640" i="1"/>
  <c r="AQ641" i="1"/>
  <c r="AR641" i="1"/>
  <c r="AQ642" i="1"/>
  <c r="AR642" i="1"/>
  <c r="AR643" i="1"/>
  <c r="AQ643" i="1"/>
  <c r="AQ644" i="1"/>
  <c r="AR644" i="1"/>
  <c r="AQ645" i="1"/>
  <c r="AR645" i="1"/>
  <c r="AR646" i="1"/>
  <c r="AQ646" i="1"/>
  <c r="AQ647" i="1"/>
  <c r="AR647" i="1"/>
  <c r="AQ648" i="1"/>
  <c r="AR648" i="1"/>
  <c r="AQ649" i="1"/>
  <c r="AR649" i="1"/>
  <c r="AQ651" i="1"/>
  <c r="AR651" i="1"/>
  <c r="AQ652" i="1"/>
  <c r="AR652" i="1"/>
  <c r="AQ653" i="1"/>
  <c r="AR653" i="1"/>
  <c r="AR654" i="1"/>
  <c r="AQ654" i="1"/>
  <c r="AQ655" i="1"/>
  <c r="AR655" i="1"/>
  <c r="AR656" i="1"/>
  <c r="AQ656" i="1"/>
  <c r="AR657" i="1"/>
  <c r="AQ657" i="1"/>
  <c r="AR658" i="1"/>
  <c r="AQ658" i="1"/>
  <c r="AQ659" i="1"/>
  <c r="AR659" i="1"/>
  <c r="AQ660" i="1"/>
  <c r="AR660" i="1"/>
  <c r="AR661" i="1"/>
  <c r="AQ661" i="1"/>
  <c r="AQ662" i="1"/>
  <c r="AR662" i="1"/>
  <c r="AR663" i="1"/>
  <c r="AQ663" i="1"/>
  <c r="AR664" i="1"/>
  <c r="AQ664" i="1"/>
  <c r="AQ665" i="1"/>
  <c r="AR665" i="1"/>
  <c r="AQ666" i="1"/>
  <c r="AR666" i="1"/>
  <c r="AR667" i="1"/>
  <c r="AQ667" i="1"/>
  <c r="AR668" i="1"/>
  <c r="AQ668" i="1"/>
  <c r="AR669" i="1"/>
  <c r="AQ669" i="1"/>
  <c r="AR670" i="1"/>
  <c r="AQ670" i="1"/>
  <c r="AR671" i="1"/>
  <c r="AQ671" i="1"/>
  <c r="AQ672" i="1"/>
  <c r="AR672" i="1"/>
  <c r="AQ673" i="1"/>
  <c r="AR673" i="1"/>
  <c r="AQ674" i="1"/>
  <c r="AR674" i="1"/>
  <c r="AR675" i="1"/>
  <c r="AQ675" i="1"/>
  <c r="AR676" i="1"/>
  <c r="AQ676" i="1"/>
  <c r="AR677" i="1"/>
  <c r="AQ677" i="1"/>
  <c r="AR678" i="1"/>
  <c r="AQ678" i="1"/>
  <c r="AQ679" i="1"/>
  <c r="AR679" i="1"/>
  <c r="AQ680" i="1"/>
  <c r="AR680" i="1"/>
  <c r="AR681" i="1"/>
  <c r="AQ681" i="1"/>
  <c r="AQ682" i="1"/>
  <c r="AR682" i="1"/>
  <c r="AR683" i="1"/>
  <c r="AQ683" i="1"/>
  <c r="AQ684" i="1"/>
  <c r="AR684" i="1"/>
  <c r="AR685" i="1"/>
  <c r="AQ685" i="1"/>
  <c r="AR686" i="1"/>
  <c r="AQ686" i="1"/>
  <c r="AR687" i="1"/>
  <c r="AQ687" i="1"/>
  <c r="AR688" i="1"/>
  <c r="AQ688" i="1"/>
  <c r="AQ689" i="1"/>
  <c r="AR689" i="1"/>
  <c r="AQ690" i="1"/>
  <c r="AR690" i="1"/>
  <c r="AR691" i="1"/>
  <c r="AQ691" i="1"/>
  <c r="AR692" i="1"/>
  <c r="AQ692" i="1"/>
  <c r="AR693" i="1"/>
  <c r="AQ693" i="1"/>
  <c r="AQ694" i="1"/>
  <c r="AR694" i="1"/>
  <c r="AQ695" i="1"/>
  <c r="AR695" i="1"/>
  <c r="AQ696" i="1"/>
  <c r="AR696" i="1"/>
  <c r="AQ697" i="1"/>
  <c r="AR697" i="1"/>
  <c r="AR698" i="1"/>
  <c r="AQ698" i="1"/>
  <c r="AR699" i="1"/>
  <c r="AQ699" i="1"/>
  <c r="AQ700" i="1"/>
  <c r="AR700" i="1"/>
  <c r="AQ701" i="1"/>
  <c r="AR701" i="1"/>
  <c r="AQ702" i="1"/>
  <c r="AR702" i="1"/>
  <c r="AQ703" i="1"/>
  <c r="AR703" i="1"/>
  <c r="AQ704" i="1"/>
  <c r="AR704" i="1"/>
  <c r="AR705" i="1"/>
  <c r="AQ705" i="1"/>
  <c r="AR706" i="1"/>
  <c r="AQ706" i="1"/>
  <c r="AQ707" i="1"/>
  <c r="AR707" i="1"/>
  <c r="AR708" i="1"/>
  <c r="AQ708" i="1"/>
  <c r="AR709" i="1"/>
  <c r="AQ709" i="1"/>
  <c r="AQ710" i="1"/>
  <c r="AR710" i="1"/>
  <c r="AR711" i="1"/>
  <c r="AQ711" i="1"/>
  <c r="AQ713" i="1"/>
  <c r="AR713" i="1"/>
  <c r="AQ714" i="1"/>
  <c r="AR714" i="1"/>
  <c r="AQ715" i="1"/>
  <c r="AR715" i="1"/>
  <c r="AQ716" i="1"/>
  <c r="AR716" i="1"/>
  <c r="AQ717" i="1"/>
  <c r="AR717" i="1"/>
  <c r="AR718" i="1"/>
  <c r="AQ718" i="1"/>
  <c r="AR719" i="1"/>
  <c r="AQ719" i="1"/>
  <c r="AQ720" i="1"/>
  <c r="AR720" i="1"/>
  <c r="AR721" i="1"/>
  <c r="AQ721" i="1"/>
  <c r="AR722" i="1"/>
  <c r="AQ722" i="1"/>
  <c r="AQ723" i="1"/>
  <c r="AR723" i="1"/>
  <c r="AR724" i="1"/>
  <c r="AQ724" i="1"/>
  <c r="AR725" i="1"/>
  <c r="AQ725" i="1"/>
  <c r="AQ726" i="1"/>
  <c r="AR726" i="1"/>
  <c r="AQ728" i="1"/>
  <c r="AR728" i="1"/>
  <c r="AQ729" i="1"/>
  <c r="AR729" i="1"/>
  <c r="AR730" i="1"/>
  <c r="AQ730" i="1"/>
  <c r="AR731" i="1"/>
  <c r="AQ731" i="1"/>
  <c r="AQ732" i="1"/>
  <c r="AR732" i="1"/>
  <c r="AQ733" i="1"/>
  <c r="AR733" i="1"/>
  <c r="AR734" i="1"/>
  <c r="AQ734" i="1"/>
  <c r="AQ735" i="1"/>
  <c r="AR735" i="1"/>
  <c r="AQ736" i="1"/>
  <c r="AR736" i="1"/>
  <c r="AQ737" i="1"/>
  <c r="AR737" i="1"/>
  <c r="AQ738" i="1"/>
  <c r="AR738" i="1"/>
  <c r="AR739" i="1"/>
  <c r="AQ739" i="1"/>
  <c r="AR740" i="1"/>
  <c r="AQ740" i="1"/>
  <c r="AQ741" i="1"/>
  <c r="AR741" i="1"/>
  <c r="AQ742" i="1"/>
  <c r="AR742" i="1"/>
  <c r="AR743" i="1"/>
  <c r="AQ743" i="1"/>
  <c r="AR744" i="1"/>
  <c r="AQ744" i="1"/>
  <c r="AQ745" i="1"/>
  <c r="AR745" i="1"/>
  <c r="AQ746" i="1"/>
  <c r="AR746" i="1"/>
  <c r="AR747" i="1"/>
  <c r="AQ747" i="1"/>
  <c r="AQ748" i="1"/>
  <c r="AR748" i="1"/>
  <c r="AQ749" i="1"/>
  <c r="AR749" i="1"/>
  <c r="AR750" i="1"/>
  <c r="AQ750" i="1"/>
  <c r="AR751" i="1"/>
  <c r="AQ751" i="1"/>
  <c r="AR752" i="1"/>
  <c r="AQ752" i="1"/>
  <c r="AQ753" i="1"/>
  <c r="AR753" i="1"/>
  <c r="AR755" i="1"/>
  <c r="AQ755" i="1"/>
  <c r="AQ756" i="1"/>
  <c r="AR756" i="1"/>
  <c r="AR757" i="1"/>
  <c r="AQ757" i="1"/>
  <c r="AR759" i="1"/>
  <c r="AQ759" i="1"/>
  <c r="AQ760" i="1"/>
  <c r="AR760" i="1"/>
  <c r="AR761" i="1"/>
  <c r="AQ761" i="1"/>
  <c r="AR762" i="1"/>
  <c r="AQ762" i="1"/>
  <c r="AQ763" i="1"/>
  <c r="AR763" i="1"/>
  <c r="AR764" i="1"/>
  <c r="AQ764" i="1"/>
  <c r="AR765" i="1"/>
  <c r="AQ765" i="1"/>
  <c r="AR766" i="1"/>
  <c r="AQ766" i="1"/>
  <c r="AQ768" i="1"/>
  <c r="AR768" i="1"/>
  <c r="AQ769" i="1"/>
  <c r="AR769" i="1"/>
  <c r="AQ770" i="1"/>
  <c r="AR770" i="1"/>
  <c r="AQ771" i="1"/>
  <c r="AR771" i="1"/>
  <c r="AQ772" i="1"/>
  <c r="AR772" i="1"/>
  <c r="AQ773" i="1"/>
  <c r="AR773" i="1"/>
  <c r="AR774" i="1"/>
  <c r="AQ774" i="1"/>
  <c r="AQ775" i="1"/>
  <c r="AR775" i="1"/>
  <c r="AQ776" i="1"/>
  <c r="AR776" i="1"/>
  <c r="AR777" i="1"/>
  <c r="AQ777" i="1"/>
  <c r="AQ778" i="1"/>
  <c r="AR778" i="1"/>
  <c r="AQ779" i="1"/>
  <c r="AR779" i="1"/>
  <c r="AR780" i="1"/>
  <c r="AQ780" i="1"/>
  <c r="AQ781" i="1"/>
  <c r="AR781" i="1"/>
  <c r="AQ782" i="1"/>
  <c r="AR782" i="1"/>
  <c r="AQ783" i="1"/>
  <c r="AR783" i="1"/>
  <c r="AR784" i="1"/>
  <c r="AQ784" i="1"/>
  <c r="AR785" i="1"/>
  <c r="AQ785" i="1"/>
  <c r="AQ786" i="1"/>
  <c r="AR786" i="1"/>
  <c r="AR787" i="1"/>
  <c r="AQ787" i="1"/>
  <c r="AR788" i="1"/>
  <c r="AQ788" i="1"/>
  <c r="AR789" i="1"/>
  <c r="AQ789" i="1"/>
  <c r="AQ790" i="1"/>
  <c r="AR790" i="1"/>
  <c r="AR791" i="1"/>
  <c r="AQ791" i="1"/>
  <c r="AQ794" i="1"/>
  <c r="AR794" i="1"/>
  <c r="AR797" i="1"/>
  <c r="AQ797" i="1"/>
  <c r="AR798" i="1"/>
  <c r="AQ798" i="1"/>
  <c r="AQ799" i="1"/>
  <c r="AR799" i="1"/>
  <c r="AQ800" i="1"/>
  <c r="AR800" i="1"/>
  <c r="AR801" i="1"/>
  <c r="AQ801" i="1"/>
  <c r="AQ803" i="1"/>
  <c r="AR803" i="1"/>
  <c r="AQ804" i="1"/>
  <c r="AR804" i="1"/>
  <c r="AQ805" i="1"/>
  <c r="AR805" i="1"/>
  <c r="AQ806" i="1"/>
  <c r="AR806" i="1"/>
  <c r="AR807" i="1"/>
  <c r="AQ807" i="1"/>
  <c r="AR808" i="1"/>
  <c r="AQ808" i="1"/>
  <c r="AQ809" i="1"/>
  <c r="AR809" i="1"/>
  <c r="AR810" i="1"/>
  <c r="AQ810" i="1"/>
  <c r="AR811" i="1"/>
  <c r="AQ811" i="1"/>
  <c r="AR812" i="1"/>
  <c r="AQ812" i="1"/>
  <c r="AR813" i="1"/>
  <c r="AQ813" i="1"/>
  <c r="AR814" i="1"/>
  <c r="AQ814" i="1"/>
  <c r="AR815" i="1"/>
  <c r="AQ815" i="1"/>
  <c r="AR817" i="1"/>
  <c r="AQ817" i="1"/>
  <c r="AR818" i="1"/>
  <c r="AQ818" i="1"/>
  <c r="AR819" i="1"/>
  <c r="AQ819" i="1"/>
  <c r="AR821" i="1"/>
  <c r="AQ821" i="1"/>
  <c r="AR822" i="1"/>
  <c r="AQ822" i="1"/>
  <c r="AR823" i="1"/>
  <c r="AQ823" i="1"/>
  <c r="AR824" i="1"/>
  <c r="AQ824" i="1"/>
  <c r="AR825" i="1"/>
  <c r="AQ825" i="1"/>
  <c r="AQ826" i="1"/>
  <c r="AR826" i="1"/>
  <c r="AQ827" i="1"/>
  <c r="AR827" i="1"/>
  <c r="AR828" i="1"/>
  <c r="AQ828" i="1"/>
  <c r="AQ829" i="1"/>
  <c r="AR829" i="1"/>
  <c r="AR830" i="1"/>
  <c r="AQ830" i="1"/>
  <c r="AQ831" i="1"/>
  <c r="AR831" i="1"/>
  <c r="AQ832" i="1"/>
  <c r="AR832" i="1"/>
  <c r="AR833" i="1"/>
  <c r="AQ833" i="1"/>
  <c r="AR834" i="1"/>
  <c r="AQ834" i="1"/>
  <c r="AQ835" i="1"/>
  <c r="AR835" i="1"/>
  <c r="AR836" i="1"/>
  <c r="AQ836" i="1"/>
  <c r="AQ837" i="1"/>
  <c r="AR837" i="1"/>
  <c r="AQ838" i="1"/>
  <c r="AR838" i="1"/>
  <c r="AQ839" i="1"/>
  <c r="AR839" i="1"/>
  <c r="AQ840" i="1"/>
  <c r="AR840" i="1"/>
  <c r="AQ841" i="1"/>
  <c r="AR841" i="1"/>
  <c r="AQ842" i="1"/>
  <c r="AR842" i="1"/>
  <c r="AQ843" i="1"/>
  <c r="AR843" i="1"/>
  <c r="AR844" i="1"/>
  <c r="AQ844" i="1"/>
  <c r="AR845" i="1"/>
  <c r="AQ845" i="1"/>
  <c r="AQ846" i="1"/>
  <c r="AR846" i="1"/>
  <c r="AR847" i="1"/>
  <c r="AQ847" i="1"/>
  <c r="AR848" i="1"/>
  <c r="AQ848" i="1"/>
  <c r="AQ849" i="1"/>
  <c r="AR849" i="1"/>
  <c r="AQ850" i="1"/>
  <c r="AR850" i="1"/>
  <c r="AR851" i="1"/>
  <c r="AQ851" i="1"/>
  <c r="AR852" i="1"/>
  <c r="AQ852" i="1"/>
  <c r="AR853" i="1"/>
  <c r="AQ853" i="1"/>
  <c r="AQ854" i="1"/>
  <c r="AR854" i="1"/>
  <c r="AR855" i="1"/>
  <c r="AQ855" i="1"/>
  <c r="AQ856" i="1"/>
  <c r="AR856" i="1"/>
  <c r="AR857" i="1"/>
  <c r="AQ857" i="1"/>
  <c r="AQ858" i="1"/>
  <c r="AR858" i="1"/>
  <c r="AQ859" i="1"/>
  <c r="AR859" i="1"/>
  <c r="AR860" i="1"/>
  <c r="AQ860" i="1"/>
  <c r="AR861" i="1"/>
  <c r="AQ861" i="1"/>
  <c r="AQ862" i="1"/>
  <c r="AR862" i="1"/>
  <c r="AR863" i="1"/>
  <c r="AQ863" i="1"/>
  <c r="AQ864" i="1"/>
  <c r="AR864" i="1"/>
  <c r="AR865" i="1"/>
  <c r="AQ865" i="1"/>
  <c r="AQ866" i="1"/>
  <c r="AR866" i="1"/>
  <c r="AR867" i="1"/>
  <c r="AQ867" i="1"/>
  <c r="AR868" i="1"/>
  <c r="AQ868" i="1"/>
  <c r="AR869" i="1"/>
  <c r="AQ869" i="1"/>
  <c r="AQ870" i="1"/>
  <c r="AR870" i="1"/>
  <c r="AR871" i="1"/>
  <c r="AQ871" i="1"/>
  <c r="AQ872" i="1"/>
  <c r="AR872" i="1"/>
  <c r="AR873" i="1"/>
  <c r="AQ873" i="1"/>
  <c r="AQ874" i="1"/>
  <c r="AR874" i="1"/>
  <c r="AQ875" i="1"/>
  <c r="AR875" i="1"/>
  <c r="AR876" i="1"/>
  <c r="AQ876" i="1"/>
  <c r="AR877" i="1"/>
  <c r="AQ877" i="1"/>
  <c r="AQ878" i="1"/>
  <c r="AR878" i="1"/>
  <c r="AR879" i="1"/>
  <c r="AQ879" i="1"/>
  <c r="AQ880" i="1"/>
  <c r="AR880" i="1"/>
  <c r="AR881" i="1"/>
  <c r="AQ881" i="1"/>
  <c r="AQ882" i="1"/>
  <c r="AR882" i="1"/>
  <c r="AQ883" i="1"/>
  <c r="AR883" i="1"/>
  <c r="AR884" i="1"/>
  <c r="AQ884" i="1"/>
  <c r="AR885" i="1"/>
  <c r="AQ885" i="1"/>
  <c r="AQ886" i="1"/>
  <c r="AR886" i="1"/>
  <c r="AQ887" i="1"/>
  <c r="AR887" i="1"/>
  <c r="AQ888" i="1"/>
  <c r="AR888" i="1"/>
  <c r="AQ889" i="1"/>
  <c r="AR889" i="1"/>
  <c r="AQ890" i="1"/>
  <c r="AR890" i="1"/>
  <c r="AR891" i="1"/>
  <c r="AQ891" i="1"/>
  <c r="AQ893" i="1"/>
  <c r="AR893" i="1"/>
  <c r="AQ894" i="1"/>
  <c r="AR894" i="1"/>
  <c r="AQ895" i="1"/>
  <c r="AR895" i="1"/>
  <c r="AQ896" i="1"/>
  <c r="AR896" i="1"/>
  <c r="AR897" i="1"/>
  <c r="AQ897" i="1"/>
  <c r="AQ898" i="1"/>
  <c r="AR898" i="1"/>
  <c r="AQ899" i="1"/>
  <c r="AR899" i="1"/>
  <c r="AQ900" i="1"/>
  <c r="AR900" i="1"/>
  <c r="AQ901" i="1"/>
  <c r="AR901" i="1"/>
  <c r="AR902" i="1"/>
  <c r="AQ902" i="1"/>
  <c r="AQ903" i="1"/>
  <c r="AR903" i="1"/>
  <c r="AR904" i="1"/>
  <c r="AQ904" i="1"/>
  <c r="AQ905" i="1"/>
  <c r="AR905" i="1"/>
  <c r="AQ906" i="1"/>
  <c r="AR906" i="1"/>
  <c r="AQ907" i="1"/>
  <c r="AR907" i="1"/>
  <c r="AR908" i="1"/>
  <c r="AQ908" i="1"/>
  <c r="AR909" i="1"/>
  <c r="AQ909" i="1"/>
  <c r="AQ910" i="1"/>
  <c r="AR910" i="1"/>
  <c r="AQ911" i="1"/>
  <c r="AR911" i="1"/>
  <c r="AQ912" i="1"/>
  <c r="AR912" i="1"/>
  <c r="AR913" i="1"/>
  <c r="AQ913" i="1"/>
  <c r="AQ914" i="1"/>
  <c r="AR914" i="1"/>
  <c r="AQ915" i="1"/>
  <c r="AR915" i="1"/>
  <c r="AR916" i="1"/>
  <c r="AQ916" i="1"/>
  <c r="AQ917" i="1"/>
  <c r="AR917" i="1"/>
  <c r="AR918" i="1"/>
  <c r="AQ918" i="1"/>
  <c r="AR919" i="1"/>
  <c r="AQ919" i="1"/>
  <c r="AQ922" i="1"/>
  <c r="AR922" i="1"/>
  <c r="AQ924" i="1"/>
  <c r="AR924" i="1"/>
  <c r="AQ925" i="1"/>
  <c r="AR925" i="1"/>
  <c r="AQ926" i="1"/>
  <c r="AR926" i="1"/>
  <c r="AR927" i="1"/>
  <c r="AQ927" i="1"/>
  <c r="AR928" i="1"/>
  <c r="AQ928" i="1"/>
  <c r="AQ929" i="1"/>
  <c r="AR929" i="1"/>
  <c r="AQ930" i="1"/>
  <c r="AR930" i="1"/>
  <c r="AQ931" i="1"/>
  <c r="AR931" i="1"/>
  <c r="AQ932" i="1"/>
  <c r="AR932" i="1"/>
  <c r="AR933" i="1"/>
  <c r="AQ933" i="1"/>
  <c r="AQ934" i="1"/>
  <c r="AR934" i="1"/>
  <c r="AQ935" i="1"/>
  <c r="AR935" i="1"/>
  <c r="AR936" i="1"/>
  <c r="AQ936" i="1"/>
  <c r="AQ937" i="1"/>
  <c r="AR937" i="1"/>
  <c r="AR938" i="1"/>
  <c r="AQ938" i="1"/>
  <c r="AQ939" i="1"/>
  <c r="AR939" i="1"/>
  <c r="AQ940" i="1"/>
  <c r="AR940" i="1"/>
  <c r="AQ941" i="1"/>
  <c r="AR941" i="1"/>
  <c r="AQ942" i="1"/>
  <c r="AR942" i="1"/>
  <c r="AR943" i="1"/>
  <c r="AQ943" i="1"/>
  <c r="AR944" i="1"/>
  <c r="AQ944" i="1"/>
  <c r="AQ946" i="1"/>
  <c r="AR946" i="1"/>
  <c r="AQ947" i="1"/>
  <c r="AR947" i="1"/>
  <c r="AQ948" i="1"/>
  <c r="AR948" i="1"/>
  <c r="AQ949" i="1"/>
  <c r="AR949" i="1"/>
  <c r="AQ950" i="1"/>
  <c r="AR950" i="1"/>
  <c r="AR951" i="1"/>
  <c r="AQ951" i="1"/>
  <c r="AR952" i="1"/>
  <c r="AQ952" i="1"/>
  <c r="AQ953" i="1"/>
  <c r="AR953" i="1"/>
  <c r="AQ954" i="1"/>
  <c r="AR954" i="1"/>
  <c r="AR955" i="1"/>
  <c r="AQ955" i="1"/>
  <c r="AR956" i="1"/>
  <c r="AQ956" i="1"/>
  <c r="AR957" i="1"/>
  <c r="AQ957" i="1"/>
  <c r="AR958" i="1"/>
  <c r="AQ958" i="1"/>
  <c r="AR959" i="1"/>
  <c r="AQ959" i="1"/>
  <c r="AQ960" i="1"/>
  <c r="AR960" i="1"/>
  <c r="AQ961" i="1"/>
  <c r="AR961" i="1"/>
  <c r="AQ962" i="1"/>
  <c r="AR962" i="1"/>
  <c r="AR963" i="1"/>
  <c r="AQ963" i="1"/>
  <c r="AQ964" i="1"/>
  <c r="AR964" i="1"/>
  <c r="AQ965" i="1"/>
  <c r="AR965" i="1"/>
  <c r="AQ966" i="1"/>
  <c r="AR966" i="1"/>
  <c r="AQ967" i="1"/>
  <c r="AR967" i="1"/>
  <c r="AQ968" i="1"/>
  <c r="AR968" i="1"/>
  <c r="AQ969" i="1"/>
  <c r="AR969" i="1"/>
  <c r="AQ970" i="1"/>
  <c r="AR970" i="1"/>
  <c r="AR971" i="1"/>
  <c r="AQ971" i="1"/>
  <c r="AQ972" i="1"/>
  <c r="AR972" i="1"/>
  <c r="AQ973" i="1"/>
  <c r="AR973" i="1"/>
  <c r="AR974" i="1"/>
  <c r="AQ974" i="1"/>
  <c r="AQ975" i="1"/>
  <c r="AR975" i="1"/>
  <c r="AR976" i="1"/>
  <c r="AQ976" i="1"/>
  <c r="AQ977" i="1"/>
  <c r="AR977" i="1"/>
  <c r="AQ978" i="1"/>
  <c r="AR978" i="1"/>
  <c r="AQ979" i="1"/>
  <c r="AR979" i="1"/>
  <c r="AQ980" i="1"/>
  <c r="AR980" i="1"/>
  <c r="AQ981" i="1"/>
  <c r="AR981" i="1"/>
  <c r="AR982" i="1"/>
  <c r="AQ982" i="1"/>
  <c r="AR983" i="1"/>
  <c r="AQ983" i="1"/>
  <c r="AQ984" i="1"/>
  <c r="AR984" i="1"/>
  <c r="AR985" i="1"/>
  <c r="AQ985" i="1"/>
  <c r="AR986" i="1"/>
  <c r="AQ986" i="1"/>
  <c r="AR987" i="1"/>
  <c r="AQ987" i="1"/>
  <c r="AQ988" i="1"/>
  <c r="AR988" i="1"/>
  <c r="AQ989" i="1"/>
  <c r="AR989" i="1"/>
  <c r="AR990" i="1"/>
  <c r="AQ990" i="1"/>
  <c r="AQ991" i="1"/>
  <c r="AR991" i="1"/>
  <c r="AQ992" i="1"/>
  <c r="AR992" i="1"/>
  <c r="AQ993" i="1"/>
  <c r="AR993" i="1"/>
  <c r="AQ994" i="1"/>
  <c r="AR994" i="1"/>
  <c r="AR995" i="1"/>
  <c r="AQ995" i="1"/>
  <c r="AQ996" i="1"/>
  <c r="AR996" i="1"/>
  <c r="AQ997" i="1"/>
  <c r="AR997" i="1"/>
  <c r="AQ998" i="1"/>
  <c r="AR998" i="1"/>
  <c r="AR999" i="1"/>
  <c r="AQ999" i="1"/>
  <c r="AQ1000" i="1"/>
  <c r="AR1000" i="1"/>
  <c r="AQ1001" i="1"/>
  <c r="AR1001" i="1"/>
  <c r="AQ1002" i="1"/>
  <c r="AR1002" i="1"/>
  <c r="AR1003" i="1"/>
  <c r="AQ1003" i="1"/>
  <c r="AQ1004" i="1"/>
  <c r="AR1004" i="1"/>
  <c r="AQ1005" i="1"/>
  <c r="AR1005" i="1"/>
  <c r="AQ1006" i="1"/>
  <c r="AR1006" i="1"/>
  <c r="AR1007" i="1"/>
  <c r="AQ1007" i="1"/>
  <c r="AR1008" i="1"/>
  <c r="AQ1008" i="1"/>
  <c r="AQ1009" i="1"/>
  <c r="AR1009" i="1"/>
  <c r="AR1010" i="1"/>
  <c r="AQ1010" i="1"/>
  <c r="AR1011" i="1"/>
  <c r="AQ1011" i="1"/>
  <c r="AQ1012" i="1"/>
  <c r="AR1012" i="1"/>
  <c r="AR1013" i="1"/>
  <c r="AQ1013" i="1"/>
  <c r="AR1014" i="1"/>
  <c r="AQ1014" i="1"/>
  <c r="AQ1015" i="1"/>
  <c r="AR1015" i="1"/>
  <c r="AR1016" i="1"/>
  <c r="AQ1016" i="1"/>
  <c r="AQ1017" i="1"/>
  <c r="AR1017" i="1"/>
  <c r="AQ1018" i="1"/>
  <c r="AR1018" i="1"/>
  <c r="AR1019" i="1"/>
  <c r="AQ1019" i="1"/>
  <c r="AQ1020" i="1"/>
  <c r="AR1020" i="1"/>
  <c r="AR1021" i="1"/>
  <c r="AQ1021" i="1"/>
  <c r="AQ1022" i="1"/>
  <c r="AR1022" i="1"/>
  <c r="AQ1023" i="1"/>
  <c r="AR1023" i="1"/>
  <c r="AR1024" i="1"/>
  <c r="AQ1024" i="1"/>
  <c r="AR1025" i="1"/>
  <c r="AQ1025" i="1"/>
  <c r="AQ1026" i="1"/>
  <c r="AR1026" i="1"/>
  <c r="AQ1027" i="1"/>
  <c r="AR1027" i="1"/>
  <c r="AQ1028" i="1"/>
  <c r="AR1028" i="1"/>
  <c r="AR1029" i="1"/>
  <c r="AQ1029" i="1"/>
  <c r="AQ1030" i="1"/>
  <c r="AR1030" i="1"/>
  <c r="AR1031" i="1"/>
  <c r="AQ1031" i="1"/>
  <c r="AQ1032" i="1"/>
  <c r="AR1032" i="1"/>
  <c r="AQ1033" i="1"/>
  <c r="AR1033" i="1"/>
  <c r="AR1034" i="1"/>
  <c r="AQ1034" i="1"/>
  <c r="AR1035" i="1"/>
  <c r="AQ1035" i="1"/>
  <c r="AR1036" i="1"/>
  <c r="AQ1036" i="1"/>
  <c r="AR1037" i="1"/>
  <c r="AQ1037" i="1"/>
  <c r="AR1038" i="1"/>
  <c r="AQ1038" i="1"/>
  <c r="AQ1039" i="1"/>
  <c r="AR1039" i="1"/>
  <c r="AR1040" i="1"/>
  <c r="AQ1040" i="1"/>
  <c r="AQ1041" i="1"/>
  <c r="AR1041" i="1"/>
  <c r="AR1042" i="1"/>
  <c r="AQ1042" i="1"/>
  <c r="AQ1043" i="1"/>
  <c r="AR1043" i="1"/>
  <c r="AR1044" i="1"/>
  <c r="AQ1044" i="1"/>
  <c r="AQ1045" i="1"/>
  <c r="AR1045" i="1"/>
  <c r="AR1046" i="1"/>
  <c r="AQ1046" i="1"/>
  <c r="AR1047" i="1"/>
  <c r="AQ1047" i="1"/>
  <c r="AQ1048" i="1"/>
  <c r="AR1048" i="1"/>
  <c r="AQ1049" i="1"/>
  <c r="AR1049" i="1"/>
  <c r="AR1050" i="1"/>
  <c r="AQ1050" i="1"/>
  <c r="AR1051" i="1"/>
  <c r="AQ1051" i="1"/>
  <c r="AQ1052" i="1"/>
  <c r="AR1052" i="1"/>
  <c r="AQ1053" i="1"/>
  <c r="AR1053" i="1"/>
  <c r="AQ1054" i="1"/>
  <c r="AR1054" i="1"/>
  <c r="AR1055" i="1"/>
  <c r="AQ1055" i="1"/>
  <c r="AQ1056" i="1"/>
  <c r="AR1056" i="1"/>
  <c r="AQ1057" i="1"/>
  <c r="AR1057" i="1"/>
  <c r="AQ1058" i="1"/>
  <c r="AR1058" i="1"/>
  <c r="AQ1059" i="1"/>
  <c r="AR1059" i="1"/>
  <c r="AR1060" i="1"/>
  <c r="AQ1060" i="1"/>
  <c r="AR1061" i="1"/>
  <c r="AQ1061" i="1"/>
  <c r="AR1062" i="1"/>
  <c r="AQ1062" i="1"/>
  <c r="AR1063" i="1"/>
  <c r="AQ1063" i="1"/>
  <c r="AR1064" i="1"/>
  <c r="AQ1064" i="1"/>
  <c r="AR1065" i="1"/>
  <c r="AQ1065" i="1"/>
  <c r="AR1066" i="1"/>
  <c r="AQ1066" i="1"/>
  <c r="AR1067" i="1"/>
  <c r="AQ1067" i="1"/>
  <c r="AR1068" i="1"/>
  <c r="AQ1068" i="1"/>
  <c r="AR1069" i="1"/>
  <c r="AQ1069" i="1"/>
  <c r="AR1070" i="1"/>
  <c r="AQ1070" i="1"/>
  <c r="AR1071" i="1"/>
  <c r="AQ1071" i="1"/>
  <c r="AQ1072" i="1"/>
  <c r="AR1072" i="1"/>
  <c r="AQ1073" i="1"/>
  <c r="AR1073" i="1"/>
  <c r="AR1074" i="1"/>
  <c r="AQ1074" i="1"/>
  <c r="AQ1075" i="1"/>
  <c r="AR1075" i="1"/>
  <c r="AQ1076" i="1"/>
  <c r="AR1076" i="1"/>
  <c r="AR1077" i="1"/>
  <c r="AQ1077" i="1"/>
  <c r="AQ1078" i="1"/>
  <c r="AR1078" i="1"/>
  <c r="AR1079" i="1"/>
  <c r="AQ1079" i="1"/>
  <c r="AQ1080" i="1"/>
  <c r="AR1080" i="1"/>
  <c r="AQ1081" i="1"/>
  <c r="AR1081" i="1"/>
  <c r="AR1082" i="1"/>
  <c r="AQ1082" i="1"/>
  <c r="AR1083" i="1"/>
  <c r="AQ1083" i="1"/>
  <c r="AR1084" i="1"/>
  <c r="AQ1084" i="1"/>
  <c r="AR1085" i="1"/>
  <c r="AQ1085" i="1"/>
  <c r="AR1086" i="1"/>
  <c r="AQ1086" i="1"/>
  <c r="AR1087" i="1"/>
  <c r="AQ1087" i="1"/>
  <c r="AQ1088" i="1"/>
  <c r="AR1088" i="1"/>
  <c r="AQ1089" i="1"/>
  <c r="AR1089" i="1"/>
  <c r="AQ1090" i="1"/>
  <c r="AR1090" i="1"/>
  <c r="AR1091" i="1"/>
  <c r="AQ1091" i="1"/>
  <c r="AR1092" i="1"/>
  <c r="AQ1092" i="1"/>
  <c r="AQ1093" i="1"/>
  <c r="AR1093" i="1"/>
  <c r="AR1094" i="1"/>
  <c r="AQ1094" i="1"/>
  <c r="AR1095" i="1"/>
  <c r="AQ1095" i="1"/>
  <c r="AQ1096" i="1"/>
  <c r="AR1096" i="1"/>
  <c r="AR1097" i="1"/>
  <c r="AQ1097" i="1"/>
  <c r="AQ1098" i="1"/>
  <c r="AR1098" i="1"/>
  <c r="AR1099" i="1"/>
  <c r="AQ1099" i="1"/>
  <c r="AR1100" i="1"/>
  <c r="AQ1100" i="1"/>
  <c r="AQ1101" i="1"/>
  <c r="AR1101" i="1"/>
  <c r="AR1102" i="1"/>
  <c r="AQ1102" i="1"/>
  <c r="AR1103" i="1"/>
  <c r="AQ1103" i="1"/>
  <c r="AR1104" i="1"/>
  <c r="AQ1104" i="1"/>
  <c r="AR1105" i="1"/>
  <c r="AQ1105" i="1"/>
  <c r="AQ1106" i="1"/>
  <c r="AR1106" i="1"/>
  <c r="AQ1107" i="1"/>
  <c r="AR1107" i="1"/>
  <c r="AR1108" i="1"/>
  <c r="AQ1108" i="1"/>
  <c r="AQ1109" i="1"/>
  <c r="AR1109" i="1"/>
  <c r="AQ1110" i="1"/>
  <c r="AR1110" i="1"/>
  <c r="AQ1111" i="1"/>
  <c r="AR1111" i="1"/>
  <c r="AR1112" i="1"/>
  <c r="AQ1112" i="1"/>
  <c r="AR1113" i="1"/>
  <c r="AQ1113" i="1"/>
  <c r="AR1114" i="1"/>
  <c r="AQ1114" i="1"/>
  <c r="AR1115" i="1"/>
  <c r="AQ1115" i="1"/>
  <c r="AQ1116" i="1"/>
  <c r="AR1116" i="1"/>
  <c r="AR1119" i="1"/>
  <c r="AQ1119" i="1"/>
  <c r="AR1120" i="1"/>
  <c r="AQ1120" i="1"/>
  <c r="AR1121" i="1"/>
  <c r="AQ1121" i="1"/>
  <c r="AR1122" i="1"/>
  <c r="AQ1122" i="1"/>
  <c r="AQ1123" i="1"/>
  <c r="AR1123" i="1"/>
  <c r="AQ1124" i="1"/>
  <c r="AR1124" i="1"/>
  <c r="AR1125" i="1"/>
  <c r="AQ1125" i="1"/>
  <c r="AQ1126" i="1"/>
  <c r="AR1126" i="1"/>
  <c r="AQ1127" i="1"/>
  <c r="AR1127" i="1"/>
  <c r="AR1128" i="1"/>
  <c r="AQ1128" i="1"/>
  <c r="AQ1129" i="1"/>
  <c r="AR1129" i="1"/>
  <c r="AQ1130" i="1"/>
  <c r="AR1130" i="1"/>
  <c r="AQ1131" i="1"/>
  <c r="AR1131" i="1"/>
  <c r="AQ1132" i="1"/>
  <c r="AR1132" i="1"/>
  <c r="AR1133" i="1"/>
  <c r="AQ1133" i="1"/>
  <c r="AR1134" i="1"/>
  <c r="AQ1134" i="1"/>
  <c r="AR1135" i="1"/>
  <c r="AQ1135" i="1"/>
  <c r="AR1136" i="1"/>
  <c r="AQ1136" i="1"/>
  <c r="AQ1137" i="1"/>
  <c r="AR1137" i="1"/>
  <c r="AR1138" i="1"/>
  <c r="AQ1138" i="1"/>
  <c r="AQ1139" i="1"/>
  <c r="AR1139" i="1"/>
  <c r="AR1140" i="1"/>
  <c r="AQ1140" i="1"/>
  <c r="AR1141" i="1"/>
  <c r="AQ1141" i="1"/>
  <c r="AQ1142" i="1"/>
  <c r="AR1142" i="1"/>
  <c r="AR1143" i="1"/>
  <c r="AQ1143" i="1"/>
  <c r="AQ1144" i="1"/>
  <c r="AR1144" i="1"/>
  <c r="AR1145" i="1"/>
  <c r="AQ1145" i="1"/>
  <c r="AQ1146" i="1"/>
  <c r="AR1146" i="1"/>
  <c r="AR1147" i="1"/>
  <c r="AQ1147" i="1"/>
  <c r="AQ1148" i="1"/>
  <c r="AR1148" i="1"/>
  <c r="AR1149" i="1"/>
  <c r="AQ1149" i="1"/>
  <c r="AR1150" i="1"/>
  <c r="AQ1150" i="1"/>
  <c r="AQ1151" i="1"/>
  <c r="AR1151" i="1"/>
  <c r="AQ1152" i="1"/>
  <c r="AR1152" i="1"/>
  <c r="AR1153" i="1"/>
  <c r="AQ1153" i="1"/>
  <c r="AR1154" i="1"/>
  <c r="AQ1154" i="1"/>
  <c r="AR1155" i="1"/>
  <c r="AQ1155" i="1"/>
  <c r="AQ1156" i="1"/>
  <c r="AR1156" i="1"/>
  <c r="AQ1157" i="1"/>
  <c r="AR1157" i="1"/>
  <c r="AQ1158" i="1"/>
  <c r="AR1158" i="1"/>
  <c r="AQ1160" i="1"/>
  <c r="AR1160" i="1"/>
  <c r="AR1161" i="1"/>
  <c r="AQ1161" i="1"/>
  <c r="AR1162" i="1"/>
  <c r="AQ1162" i="1"/>
  <c r="AR1163" i="1"/>
  <c r="AQ1163" i="1"/>
  <c r="AR1164" i="1"/>
  <c r="AQ1164" i="1"/>
  <c r="AQ1165" i="1"/>
  <c r="AR1165" i="1"/>
  <c r="AR1166" i="1"/>
  <c r="AQ1166" i="1"/>
  <c r="AR1167" i="1"/>
  <c r="AQ1167" i="1"/>
  <c r="AR1168" i="1"/>
  <c r="AQ1168" i="1"/>
  <c r="AR1169" i="1"/>
  <c r="AQ1169" i="1"/>
  <c r="AQ1170" i="1"/>
  <c r="AR1170" i="1"/>
  <c r="AQ1171" i="1"/>
  <c r="AR1171" i="1"/>
  <c r="AR1172" i="1"/>
  <c r="AQ1172" i="1"/>
  <c r="AR1173" i="1"/>
  <c r="AQ1173" i="1"/>
  <c r="AR1174" i="1"/>
  <c r="AQ1174" i="1"/>
  <c r="AR1175" i="1"/>
  <c r="AQ1175" i="1"/>
  <c r="AR1176" i="1"/>
  <c r="AQ1176" i="1"/>
  <c r="AR1177" i="1"/>
  <c r="AQ1177" i="1"/>
  <c r="AR1178" i="1"/>
  <c r="AQ1178" i="1"/>
  <c r="AQ1179" i="1"/>
  <c r="AR1179" i="1"/>
  <c r="AQ1180" i="1"/>
  <c r="AR1180" i="1"/>
  <c r="AQ1181" i="1"/>
  <c r="AR1181" i="1"/>
  <c r="AR1182" i="1"/>
  <c r="AQ1182" i="1"/>
  <c r="AQ1183" i="1"/>
  <c r="AR1183" i="1"/>
  <c r="AQ1184" i="1"/>
  <c r="AR1184" i="1"/>
  <c r="AR1185" i="1"/>
  <c r="AQ1185" i="1"/>
  <c r="AQ1186" i="1"/>
  <c r="AR1186" i="1"/>
  <c r="AR1187" i="1"/>
  <c r="AQ1187" i="1"/>
  <c r="AQ1188" i="1"/>
  <c r="AR1188" i="1"/>
  <c r="AR1189" i="1"/>
  <c r="AQ1189" i="1"/>
  <c r="AR1190" i="1"/>
  <c r="AQ1190" i="1"/>
  <c r="AQ1191" i="1"/>
  <c r="AR1191" i="1"/>
  <c r="AR1192" i="1"/>
  <c r="AQ1192" i="1"/>
  <c r="AQ1193" i="1"/>
  <c r="AR1193" i="1"/>
  <c r="AR1194" i="1"/>
  <c r="AQ1194" i="1"/>
  <c r="AQ1195" i="1"/>
  <c r="AR1195" i="1"/>
  <c r="AQ1196" i="1"/>
  <c r="AR1196" i="1"/>
  <c r="AQ1201" i="1"/>
  <c r="AR1201" i="1"/>
  <c r="AR1202" i="1"/>
  <c r="AQ1202" i="1"/>
  <c r="AR1204" i="1"/>
  <c r="AQ1204" i="1"/>
  <c r="AQ1205" i="1"/>
  <c r="AR1205" i="1"/>
  <c r="AQ1206" i="1"/>
  <c r="AR1206" i="1"/>
  <c r="AQ1207" i="1"/>
  <c r="AR1207" i="1"/>
  <c r="AR1208" i="1"/>
  <c r="AQ1208" i="1"/>
  <c r="AQ1209" i="1"/>
  <c r="AR1209" i="1"/>
  <c r="AR1210" i="1"/>
  <c r="AQ1210" i="1"/>
  <c r="AR1211" i="1"/>
  <c r="AQ1211" i="1"/>
  <c r="AQ1212" i="1"/>
  <c r="AR1212" i="1"/>
  <c r="AR1213" i="1"/>
  <c r="AQ1213" i="1"/>
  <c r="AR1214" i="1"/>
  <c r="AQ1214" i="1"/>
  <c r="AQ1215" i="1"/>
  <c r="AR1215" i="1"/>
  <c r="AQ1216" i="1"/>
  <c r="AR1216" i="1"/>
  <c r="AQ1217" i="1"/>
  <c r="AR1217" i="1"/>
  <c r="AR1218" i="1"/>
  <c r="AQ1218" i="1"/>
  <c r="AR1219" i="1"/>
  <c r="AQ1219" i="1"/>
  <c r="AQ1220" i="1"/>
  <c r="AR1220" i="1"/>
  <c r="AQ1221" i="1"/>
  <c r="AR1221" i="1"/>
  <c r="AR1222" i="1"/>
  <c r="AQ1222" i="1"/>
  <c r="AQ1223" i="1"/>
  <c r="AR1223" i="1"/>
  <c r="AQ1224" i="1"/>
  <c r="AR1224" i="1"/>
  <c r="AQ1225" i="1"/>
  <c r="AR1225" i="1"/>
  <c r="AR1226" i="1"/>
  <c r="AQ1226" i="1"/>
  <c r="AR1227" i="1"/>
  <c r="AQ1227" i="1"/>
  <c r="AQ1228" i="1"/>
  <c r="AR1228" i="1"/>
  <c r="AR1229" i="1"/>
  <c r="AQ1229" i="1"/>
  <c r="AR1230" i="1"/>
  <c r="AQ1230" i="1"/>
  <c r="AQ1231" i="1"/>
  <c r="AR1231" i="1"/>
  <c r="AR1233" i="1"/>
  <c r="AQ1233" i="1"/>
  <c r="AR1236" i="1"/>
  <c r="AQ1236" i="1"/>
  <c r="AR1239" i="1"/>
  <c r="AQ1239" i="1"/>
  <c r="AR1240" i="1"/>
  <c r="AQ1240" i="1"/>
  <c r="AR1241" i="1"/>
  <c r="AQ1241" i="1"/>
  <c r="AQ1242" i="1"/>
  <c r="AR1242" i="1"/>
  <c r="AQ1243" i="1"/>
  <c r="AR1243" i="1"/>
  <c r="AR1244" i="1"/>
  <c r="AQ1244" i="1"/>
  <c r="AR1245" i="1"/>
  <c r="AQ1245" i="1"/>
  <c r="AR1246" i="1"/>
  <c r="AQ1246" i="1"/>
  <c r="AR1247" i="1"/>
  <c r="AQ1247" i="1"/>
  <c r="AR1248" i="1"/>
  <c r="AQ1248" i="1"/>
  <c r="AQ1249" i="1"/>
  <c r="AR1249" i="1"/>
  <c r="AQ1250" i="1"/>
  <c r="AR1250" i="1"/>
  <c r="AQ1251" i="1"/>
  <c r="AR1251" i="1"/>
  <c r="AQ1252" i="1"/>
  <c r="AR1252" i="1"/>
  <c r="AR1253" i="1"/>
  <c r="AQ1253" i="1"/>
  <c r="AQ1254" i="1"/>
  <c r="AR1254" i="1"/>
  <c r="AQ1255" i="1"/>
  <c r="AR1255" i="1"/>
  <c r="AR1256" i="1"/>
  <c r="AQ1256" i="1"/>
  <c r="AR1257" i="1"/>
  <c r="AQ1257" i="1"/>
  <c r="AR1258" i="1"/>
  <c r="AQ1258" i="1"/>
  <c r="AR1259" i="1"/>
  <c r="AQ1259" i="1"/>
  <c r="AR1260" i="1"/>
  <c r="AQ1260" i="1"/>
  <c r="AR1261" i="1"/>
  <c r="AQ1261" i="1"/>
  <c r="AR1262" i="1"/>
  <c r="AQ1262" i="1"/>
  <c r="AR1263" i="1"/>
  <c r="AQ1263" i="1"/>
  <c r="AR1264" i="1"/>
  <c r="AQ1264" i="1"/>
  <c r="AR1265" i="1"/>
  <c r="AQ1265" i="1"/>
  <c r="AQ1266" i="1"/>
  <c r="AR1266" i="1"/>
  <c r="AQ1267" i="1"/>
  <c r="AR1267" i="1"/>
  <c r="AR1268" i="1"/>
  <c r="AQ1268" i="1"/>
  <c r="AR1269" i="1"/>
  <c r="AQ1269" i="1"/>
  <c r="AR1270" i="1"/>
  <c r="AQ1270" i="1"/>
  <c r="AQ1271" i="1"/>
  <c r="AR1271" i="1"/>
  <c r="AQ1272" i="1"/>
  <c r="AR1272" i="1"/>
  <c r="AQ1273" i="1"/>
  <c r="AR1273" i="1"/>
  <c r="AQ1274" i="1"/>
  <c r="AR1274" i="1"/>
  <c r="AQ1275" i="1"/>
  <c r="AR1275" i="1"/>
  <c r="AQ1276" i="1"/>
  <c r="AR1276" i="1"/>
  <c r="AR1277" i="1"/>
  <c r="AQ1277" i="1"/>
  <c r="AR1278" i="1"/>
  <c r="AQ1278" i="1"/>
  <c r="AR1279" i="1"/>
  <c r="AQ1279" i="1"/>
  <c r="AQ1280" i="1"/>
  <c r="AR1280" i="1"/>
  <c r="AQ1281" i="1"/>
  <c r="AR1281" i="1"/>
  <c r="AQ1282" i="1"/>
  <c r="AR1282" i="1"/>
  <c r="AQ1283" i="1"/>
  <c r="AR1283" i="1"/>
  <c r="AR1284" i="1"/>
  <c r="AQ1284" i="1"/>
  <c r="AR1285" i="1"/>
  <c r="AQ1285" i="1"/>
  <c r="AQ1286" i="1"/>
  <c r="AR1286" i="1"/>
  <c r="AR1287" i="1"/>
  <c r="AQ1287" i="1"/>
  <c r="AR1288" i="1"/>
  <c r="AQ1288" i="1"/>
  <c r="AQ1289" i="1"/>
  <c r="AR1289" i="1"/>
  <c r="AQ1290" i="1"/>
  <c r="AR1290" i="1"/>
  <c r="AQ1291" i="1"/>
  <c r="AR1291" i="1"/>
  <c r="AR1292" i="1"/>
  <c r="AQ1292" i="1"/>
  <c r="AQ1293" i="1"/>
  <c r="AR1293" i="1"/>
  <c r="AQ1294" i="1"/>
  <c r="AR1294" i="1"/>
  <c r="AR1295" i="1"/>
  <c r="AQ1295" i="1"/>
  <c r="AR1296" i="1"/>
  <c r="AQ1296" i="1"/>
  <c r="AR1297" i="1"/>
  <c r="AQ1297" i="1"/>
  <c r="AR1298" i="1"/>
  <c r="AQ1298" i="1"/>
  <c r="AQ1299" i="1"/>
  <c r="AR1299" i="1"/>
  <c r="AR1300" i="1"/>
  <c r="AQ1300" i="1"/>
  <c r="AR1301" i="1"/>
  <c r="AQ1301" i="1"/>
  <c r="AR1302" i="1"/>
  <c r="AQ1302" i="1"/>
  <c r="AQ1303" i="1"/>
  <c r="AR1303" i="1"/>
  <c r="AR1304" i="1"/>
  <c r="AQ1304" i="1"/>
  <c r="AQ1305" i="1"/>
  <c r="AR1305" i="1"/>
  <c r="AQ1306" i="1"/>
  <c r="AR1306" i="1"/>
  <c r="AQ1307" i="1"/>
  <c r="AR1307" i="1"/>
  <c r="AR1308" i="1"/>
  <c r="AQ1308" i="1"/>
  <c r="AR1309" i="1"/>
  <c r="AQ1309" i="1"/>
  <c r="AR1310" i="1"/>
  <c r="AQ1310" i="1"/>
  <c r="AR1311" i="1"/>
  <c r="AQ1311" i="1"/>
  <c r="AQ1312" i="1"/>
  <c r="AR1312" i="1"/>
  <c r="AR1313" i="1"/>
  <c r="AQ1313" i="1"/>
  <c r="AQ1314" i="1"/>
  <c r="AR1314" i="1"/>
  <c r="AQ1315" i="1"/>
  <c r="AR1315" i="1"/>
  <c r="AQ1316" i="1"/>
  <c r="AR1316" i="1"/>
  <c r="AR1317" i="1"/>
  <c r="AQ1317" i="1"/>
  <c r="AQ1318" i="1"/>
  <c r="AR1318" i="1"/>
  <c r="AQ1319" i="1"/>
  <c r="AR1319" i="1"/>
  <c r="AR1320" i="1"/>
  <c r="AQ1320" i="1"/>
  <c r="AR1321" i="1"/>
  <c r="AQ1321" i="1"/>
  <c r="AQ1322" i="1"/>
  <c r="AR1322" i="1"/>
  <c r="AR1323" i="1"/>
  <c r="AQ1323" i="1"/>
  <c r="AR1324" i="1"/>
  <c r="AQ1324" i="1"/>
  <c r="AR1325" i="1"/>
  <c r="AQ1325" i="1"/>
  <c r="AR1326" i="1"/>
  <c r="AQ1326" i="1"/>
  <c r="AQ1327" i="1"/>
  <c r="AR1327" i="1"/>
  <c r="AR1328" i="1"/>
  <c r="AQ1328" i="1"/>
  <c r="AQ1329" i="1"/>
  <c r="AR1329" i="1"/>
  <c r="AQ1330" i="1"/>
  <c r="AR1330" i="1"/>
  <c r="AQ1331" i="1"/>
  <c r="AR1331" i="1"/>
  <c r="AR1332" i="1"/>
  <c r="AQ1332" i="1"/>
  <c r="AR1333" i="1"/>
  <c r="AQ1333" i="1"/>
  <c r="AQ1334" i="1"/>
  <c r="AR1334" i="1"/>
  <c r="AR1335" i="1"/>
  <c r="AQ1335" i="1"/>
  <c r="AQ1336" i="1"/>
  <c r="AR1336" i="1"/>
  <c r="AR1337" i="1"/>
  <c r="AQ1337" i="1"/>
  <c r="AR1338" i="1"/>
  <c r="AQ1338" i="1"/>
  <c r="AR1339" i="1"/>
  <c r="AQ1339" i="1"/>
  <c r="AR1340" i="1"/>
  <c r="AQ1340" i="1"/>
  <c r="AQ1341" i="1"/>
  <c r="AR1341" i="1"/>
  <c r="AQ1342" i="1"/>
  <c r="AR1342" i="1"/>
  <c r="AR1343" i="1"/>
  <c r="AQ1343" i="1"/>
  <c r="AQ1344" i="1"/>
  <c r="AR1344" i="1"/>
  <c r="AQ1345" i="1"/>
  <c r="AR1345" i="1"/>
  <c r="AQ1346" i="1"/>
  <c r="AR1346" i="1"/>
  <c r="AR1347" i="1"/>
  <c r="AQ1347" i="1"/>
  <c r="AQ1348" i="1"/>
  <c r="AR1348" i="1"/>
  <c r="AQ1349" i="1"/>
  <c r="AR1349" i="1"/>
  <c r="AR1350" i="1"/>
  <c r="AQ1350" i="1"/>
  <c r="AQ1351" i="1"/>
  <c r="AR1351" i="1"/>
  <c r="AR1352" i="1"/>
  <c r="AQ1352" i="1"/>
  <c r="AR1353" i="1"/>
  <c r="AQ1353" i="1"/>
  <c r="AQ1354" i="1"/>
  <c r="AR1354" i="1"/>
  <c r="AR1356" i="1"/>
  <c r="AQ1356" i="1"/>
  <c r="AQ1357" i="1"/>
  <c r="AR1357" i="1"/>
  <c r="AQ1358" i="1"/>
  <c r="AR1358" i="1"/>
  <c r="AR1359" i="1"/>
  <c r="AQ1359" i="1"/>
  <c r="W86" i="24"/>
  <c r="Q86" i="24"/>
  <c r="G86" i="24"/>
  <c r="Z86" i="24"/>
  <c r="T86" i="24"/>
  <c r="R86" i="24"/>
  <c r="AC86" i="24"/>
  <c r="AA86" i="24"/>
  <c r="U86" i="24"/>
  <c r="S86" i="24"/>
  <c r="I86" i="24"/>
  <c r="V86" i="24"/>
  <c r="P86" i="24"/>
  <c r="E86" i="24"/>
  <c r="N86" i="24"/>
  <c r="Y86" i="24"/>
  <c r="O86" i="24"/>
  <c r="X86" i="24"/>
  <c r="AB86" i="24"/>
  <c r="B86" i="24"/>
  <c r="C86" i="24"/>
  <c r="F86" i="24"/>
  <c r="I29" i="24"/>
  <c r="V29" i="24"/>
  <c r="R29" i="24"/>
  <c r="G29" i="24"/>
  <c r="W29" i="24"/>
  <c r="Y29" i="24"/>
  <c r="P29" i="24"/>
  <c r="O29" i="24"/>
  <c r="AB29" i="24"/>
  <c r="X29" i="24"/>
  <c r="Z29" i="24"/>
  <c r="U29" i="24"/>
  <c r="Q29" i="24"/>
  <c r="AC29" i="24"/>
  <c r="AA29" i="24"/>
  <c r="S29" i="24"/>
  <c r="N29" i="24"/>
  <c r="T29" i="24"/>
  <c r="E29" i="24"/>
  <c r="F29" i="24"/>
  <c r="B29" i="24"/>
  <c r="C29" i="24"/>
  <c r="G9" i="24"/>
  <c r="S9" i="24"/>
  <c r="W9" i="24"/>
  <c r="T9" i="24"/>
  <c r="U9" i="24"/>
  <c r="AA9" i="24"/>
  <c r="AB9" i="24"/>
  <c r="V9" i="24"/>
  <c r="Q9" i="24"/>
  <c r="N9" i="24"/>
  <c r="Y9" i="24"/>
  <c r="X9" i="24"/>
  <c r="E9" i="24"/>
  <c r="O9" i="24"/>
  <c r="R9" i="24"/>
  <c r="Z9" i="24"/>
  <c r="I9" i="24"/>
  <c r="AC9" i="24"/>
  <c r="P9" i="24"/>
  <c r="F9" i="24"/>
  <c r="C9" i="24"/>
  <c r="B9" i="24"/>
  <c r="V168" i="24"/>
  <c r="S168" i="24"/>
  <c r="I168" i="24"/>
  <c r="N168" i="24"/>
  <c r="Y168" i="24"/>
  <c r="G168" i="24"/>
  <c r="W168" i="24"/>
  <c r="E168" i="24"/>
  <c r="P168" i="24"/>
  <c r="Q168" i="24"/>
  <c r="AB168" i="24"/>
  <c r="X168" i="24"/>
  <c r="Z168" i="24"/>
  <c r="T168" i="24"/>
  <c r="R168" i="24"/>
  <c r="AC168" i="24"/>
  <c r="AA168" i="24"/>
  <c r="U168" i="24"/>
  <c r="O168" i="24"/>
  <c r="F168" i="24"/>
  <c r="B168" i="24"/>
  <c r="C168" i="24"/>
  <c r="V47" i="24"/>
  <c r="Z47" i="24"/>
  <c r="S47" i="24"/>
  <c r="R47" i="24"/>
  <c r="AA47" i="24"/>
  <c r="AC47" i="24"/>
  <c r="W47" i="24"/>
  <c r="T47" i="24"/>
  <c r="X47" i="24"/>
  <c r="E47" i="24"/>
  <c r="I47" i="24"/>
  <c r="O47" i="24"/>
  <c r="AB47" i="24"/>
  <c r="G47" i="24"/>
  <c r="Y47" i="24"/>
  <c r="Q47" i="24"/>
  <c r="N47" i="24"/>
  <c r="P47" i="24"/>
  <c r="U47" i="24"/>
  <c r="F47" i="24"/>
  <c r="B47" i="24"/>
  <c r="C47" i="24"/>
  <c r="Y20" i="24"/>
  <c r="G20" i="24"/>
  <c r="AB20" i="24"/>
  <c r="N20" i="24"/>
  <c r="P20" i="24"/>
  <c r="V20" i="24"/>
  <c r="AA20" i="24"/>
  <c r="E20" i="24"/>
  <c r="S20" i="24"/>
  <c r="W20" i="24"/>
  <c r="AC20" i="24"/>
  <c r="X20" i="24"/>
  <c r="T20" i="24"/>
  <c r="I20" i="24"/>
  <c r="O20" i="24"/>
  <c r="R20" i="24"/>
  <c r="Q20" i="24"/>
  <c r="Z20" i="24"/>
  <c r="U20" i="24"/>
  <c r="F20" i="24"/>
  <c r="B20" i="24"/>
  <c r="C20" i="24"/>
  <c r="E118" i="24"/>
  <c r="AA118" i="24"/>
  <c r="AC118" i="24"/>
  <c r="O118" i="24"/>
  <c r="S118" i="24"/>
  <c r="W118" i="24"/>
  <c r="AB118" i="24"/>
  <c r="P118" i="24"/>
  <c r="U118" i="24"/>
  <c r="Y118" i="24"/>
  <c r="V118" i="24"/>
  <c r="Q118" i="24"/>
  <c r="N118" i="24"/>
  <c r="I118" i="24"/>
  <c r="Z118" i="24"/>
  <c r="X118" i="24"/>
  <c r="G118" i="24"/>
  <c r="R118" i="24"/>
  <c r="T118" i="24"/>
  <c r="C118" i="24"/>
  <c r="F118" i="24"/>
  <c r="B118" i="24"/>
  <c r="G137" i="24"/>
  <c r="X137" i="24"/>
  <c r="U137" i="24"/>
  <c r="T137" i="24"/>
  <c r="P137" i="24"/>
  <c r="Z137" i="24"/>
  <c r="AB137" i="24"/>
  <c r="Y137" i="24"/>
  <c r="E137" i="24"/>
  <c r="R137" i="24"/>
  <c r="V137" i="24"/>
  <c r="AA137" i="24"/>
  <c r="N137" i="24"/>
  <c r="S137" i="24"/>
  <c r="W137" i="24"/>
  <c r="AC137" i="24"/>
  <c r="I137" i="24"/>
  <c r="O137" i="24"/>
  <c r="Q137" i="24"/>
  <c r="F137" i="24"/>
  <c r="B137" i="24"/>
  <c r="C137" i="24"/>
  <c r="V5" i="24"/>
  <c r="AB5" i="24"/>
  <c r="W5" i="24"/>
  <c r="S5" i="24"/>
  <c r="I5" i="24"/>
  <c r="N5" i="24"/>
  <c r="Q5" i="24"/>
  <c r="G5" i="24"/>
  <c r="Y5" i="24"/>
  <c r="T5" i="24"/>
  <c r="P5" i="24"/>
  <c r="O5" i="24"/>
  <c r="AA5" i="24"/>
  <c r="X5" i="24"/>
  <c r="Z5" i="24"/>
  <c r="U5" i="24"/>
  <c r="E5" i="24"/>
  <c r="AC5" i="24"/>
  <c r="R5" i="24"/>
  <c r="C5" i="24"/>
  <c r="B5" i="24"/>
  <c r="F5" i="24"/>
  <c r="V31" i="24"/>
  <c r="AC31" i="24"/>
  <c r="Z31" i="24"/>
  <c r="S31" i="24"/>
  <c r="T31" i="24"/>
  <c r="AA31" i="24"/>
  <c r="U31" i="24"/>
  <c r="G31" i="24"/>
  <c r="X31" i="24"/>
  <c r="E31" i="24"/>
  <c r="O31" i="24"/>
  <c r="Q31" i="24"/>
  <c r="Y31" i="24"/>
  <c r="I31" i="24"/>
  <c r="AB31" i="24"/>
  <c r="P31" i="24"/>
  <c r="N31" i="24"/>
  <c r="R31" i="24"/>
  <c r="W31" i="24"/>
  <c r="B31" i="24"/>
  <c r="C31" i="24"/>
  <c r="F31" i="24"/>
  <c r="AB49" i="24"/>
  <c r="P49" i="24"/>
  <c r="Q49" i="24"/>
  <c r="AA49" i="24"/>
  <c r="Y49" i="24"/>
  <c r="E49" i="24"/>
  <c r="U49" i="24"/>
  <c r="R49" i="24"/>
  <c r="V49" i="24"/>
  <c r="AC49" i="24"/>
  <c r="I49" i="24"/>
  <c r="W49" i="24"/>
  <c r="O49" i="24"/>
  <c r="G49" i="24"/>
  <c r="N49" i="24"/>
  <c r="S49" i="24"/>
  <c r="T49" i="24"/>
  <c r="X49" i="24"/>
  <c r="Z49" i="24"/>
  <c r="C49" i="24"/>
  <c r="F49" i="24"/>
  <c r="B49" i="24"/>
  <c r="O6" i="24"/>
  <c r="R6" i="24"/>
  <c r="W6" i="24"/>
  <c r="AC6" i="24"/>
  <c r="T6" i="24"/>
  <c r="S6" i="24"/>
  <c r="AB6" i="24"/>
  <c r="V6" i="24"/>
  <c r="P6" i="24"/>
  <c r="X6" i="24"/>
  <c r="I6" i="24"/>
  <c r="Z6" i="24"/>
  <c r="N6" i="24"/>
  <c r="G6" i="24"/>
  <c r="Q6" i="24"/>
  <c r="U6" i="24"/>
  <c r="E6" i="24"/>
  <c r="AA6" i="24"/>
  <c r="Y6" i="24"/>
  <c r="C6" i="24"/>
  <c r="F6" i="24"/>
  <c r="B6" i="24"/>
  <c r="X13" i="24"/>
  <c r="AA13" i="24"/>
  <c r="U13" i="24"/>
  <c r="E13" i="24"/>
  <c r="AC13" i="24"/>
  <c r="R13" i="24"/>
  <c r="N13" i="24"/>
  <c r="AB13" i="24"/>
  <c r="Y13" i="24"/>
  <c r="T13" i="24"/>
  <c r="I13" i="24"/>
  <c r="O13" i="24"/>
  <c r="V13" i="24"/>
  <c r="G13" i="24"/>
  <c r="Z13" i="24"/>
  <c r="S13" i="24"/>
  <c r="P13" i="24"/>
  <c r="Q13" i="24"/>
  <c r="W13" i="24"/>
  <c r="B13" i="24"/>
  <c r="C13" i="24"/>
  <c r="F13" i="24"/>
  <c r="G68" i="24"/>
  <c r="AA68" i="24"/>
  <c r="E68" i="24"/>
  <c r="Q68" i="24"/>
  <c r="S68" i="24"/>
  <c r="N68" i="24"/>
  <c r="Y68" i="24"/>
  <c r="AB68" i="24"/>
  <c r="O68" i="24"/>
  <c r="U68" i="24"/>
  <c r="X68" i="24"/>
  <c r="V68" i="24"/>
  <c r="P68" i="24"/>
  <c r="T68" i="24"/>
  <c r="Z68" i="24"/>
  <c r="W68" i="24"/>
  <c r="I68" i="24"/>
  <c r="K68" i="24" s="1"/>
  <c r="R68" i="24"/>
  <c r="AC68" i="24"/>
  <c r="C68" i="24"/>
  <c r="F68" i="24"/>
  <c r="B68" i="24"/>
  <c r="G26" i="24"/>
  <c r="AC26" i="24"/>
  <c r="V26" i="24"/>
  <c r="S26" i="24"/>
  <c r="T26" i="24"/>
  <c r="Z26" i="24"/>
  <c r="AA26" i="24"/>
  <c r="U26" i="24"/>
  <c r="P26" i="24"/>
  <c r="E26" i="24"/>
  <c r="X26" i="24"/>
  <c r="W26" i="24"/>
  <c r="Q26" i="24"/>
  <c r="N26" i="24"/>
  <c r="AB26" i="24"/>
  <c r="Y26" i="24"/>
  <c r="I26" i="24"/>
  <c r="R26" i="24"/>
  <c r="O26" i="24"/>
  <c r="B26" i="24"/>
  <c r="C26" i="24"/>
  <c r="F26" i="24"/>
  <c r="G87" i="24"/>
  <c r="P87" i="24"/>
  <c r="Q87" i="24"/>
  <c r="N87" i="24"/>
  <c r="Y87" i="24"/>
  <c r="T87" i="24"/>
  <c r="V87" i="24"/>
  <c r="R87" i="24"/>
  <c r="U87" i="24"/>
  <c r="AA87" i="24"/>
  <c r="W87" i="24"/>
  <c r="S87" i="24"/>
  <c r="E87" i="24"/>
  <c r="AB87" i="24"/>
  <c r="O87" i="24"/>
  <c r="Z87" i="24"/>
  <c r="I87" i="24"/>
  <c r="X87" i="24"/>
  <c r="AC87" i="24"/>
  <c r="F87" i="24"/>
  <c r="B87" i="24"/>
  <c r="C87" i="24"/>
  <c r="Z24" i="24"/>
  <c r="P24" i="24"/>
  <c r="S24" i="24"/>
  <c r="AA24" i="24"/>
  <c r="T24" i="24"/>
  <c r="N24" i="24"/>
  <c r="I24" i="24"/>
  <c r="V24" i="24"/>
  <c r="Q24" i="24"/>
  <c r="G24" i="24"/>
  <c r="E24" i="24"/>
  <c r="X24" i="24"/>
  <c r="U24" i="24"/>
  <c r="W24" i="24"/>
  <c r="AB24" i="24"/>
  <c r="AC24" i="24"/>
  <c r="O24" i="24"/>
  <c r="R24" i="24"/>
  <c r="Y24" i="24"/>
  <c r="F24" i="24"/>
  <c r="B24" i="24"/>
  <c r="C24" i="24"/>
  <c r="AA106" i="24"/>
  <c r="O106" i="24"/>
  <c r="R106" i="24"/>
  <c r="X106" i="24"/>
  <c r="AB106" i="24"/>
  <c r="P106" i="24"/>
  <c r="E106" i="24"/>
  <c r="Y106" i="24"/>
  <c r="T106" i="24"/>
  <c r="N106" i="24"/>
  <c r="I106" i="24"/>
  <c r="AC106" i="24"/>
  <c r="Q106" i="24"/>
  <c r="G106" i="24"/>
  <c r="U106" i="24"/>
  <c r="W106" i="24"/>
  <c r="S106" i="24"/>
  <c r="V106" i="24"/>
  <c r="Z106" i="24"/>
  <c r="F106" i="24"/>
  <c r="B106" i="24"/>
  <c r="C106" i="24"/>
  <c r="E138" i="24"/>
  <c r="AC138" i="24"/>
  <c r="O138" i="24"/>
  <c r="U138" i="24"/>
  <c r="I138" i="24"/>
  <c r="X138" i="24"/>
  <c r="R138" i="24"/>
  <c r="G138" i="24"/>
  <c r="P138" i="24"/>
  <c r="V138" i="24"/>
  <c r="S138" i="24"/>
  <c r="Y138" i="24"/>
  <c r="AB138" i="24"/>
  <c r="AA138" i="24"/>
  <c r="Q138" i="24"/>
  <c r="N138" i="24"/>
  <c r="Z138" i="24"/>
  <c r="W138" i="24"/>
  <c r="T138" i="24"/>
  <c r="B138" i="24"/>
  <c r="F138" i="24"/>
  <c r="C138" i="24"/>
  <c r="G28" i="24"/>
  <c r="AA28" i="24"/>
  <c r="X28" i="24"/>
  <c r="Q28" i="24"/>
  <c r="R28" i="24"/>
  <c r="T28" i="24"/>
  <c r="Y28" i="24"/>
  <c r="AB28" i="24"/>
  <c r="N28" i="24"/>
  <c r="S28" i="24"/>
  <c r="V28" i="24"/>
  <c r="AC28" i="24"/>
  <c r="O28" i="24"/>
  <c r="U28" i="24"/>
  <c r="Z28" i="24"/>
  <c r="E28" i="24"/>
  <c r="I28" i="24"/>
  <c r="P28" i="24"/>
  <c r="W28" i="24"/>
  <c r="C28" i="24"/>
  <c r="F28" i="24"/>
  <c r="B28" i="24"/>
  <c r="G126" i="24"/>
  <c r="S126" i="24"/>
  <c r="Y126" i="24"/>
  <c r="E126" i="24"/>
  <c r="AB126" i="24"/>
  <c r="P126" i="24"/>
  <c r="O126" i="24"/>
  <c r="T126" i="24"/>
  <c r="W126" i="24"/>
  <c r="AC126" i="24"/>
  <c r="Q126" i="24"/>
  <c r="V126" i="24"/>
  <c r="Z126" i="24"/>
  <c r="N126" i="24"/>
  <c r="R126" i="24"/>
  <c r="X126" i="24"/>
  <c r="I126" i="24"/>
  <c r="AA126" i="24"/>
  <c r="U126" i="24"/>
  <c r="C126" i="24"/>
  <c r="F126" i="24"/>
  <c r="B126" i="24"/>
  <c r="R46" i="24"/>
  <c r="Z46" i="24"/>
  <c r="I46" i="24"/>
  <c r="AC46" i="24"/>
  <c r="Q46" i="24"/>
  <c r="E46" i="24"/>
  <c r="S46" i="24"/>
  <c r="X46" i="24"/>
  <c r="O46" i="24"/>
  <c r="U46" i="24"/>
  <c r="AA46" i="24"/>
  <c r="W46" i="24"/>
  <c r="V46" i="24"/>
  <c r="G46" i="24"/>
  <c r="N46" i="24"/>
  <c r="T46" i="24"/>
  <c r="Y46" i="24"/>
  <c r="AB46" i="24"/>
  <c r="P46" i="24"/>
  <c r="C46" i="24"/>
  <c r="F46" i="24"/>
  <c r="B46" i="24"/>
  <c r="I161" i="24"/>
  <c r="E161" i="24"/>
  <c r="O161" i="24"/>
  <c r="G161" i="24"/>
  <c r="R161" i="24"/>
  <c r="U161" i="24"/>
  <c r="T161" i="24"/>
  <c r="AA161" i="24"/>
  <c r="X161" i="24"/>
  <c r="AB161" i="24"/>
  <c r="S161" i="24"/>
  <c r="Q161" i="24"/>
  <c r="N161" i="24"/>
  <c r="W161" i="24"/>
  <c r="P161" i="24"/>
  <c r="Y161" i="24"/>
  <c r="Z161" i="24"/>
  <c r="AC161" i="24"/>
  <c r="V161" i="24"/>
  <c r="B161" i="24"/>
  <c r="C161" i="24"/>
  <c r="F161" i="24"/>
  <c r="O82" i="24"/>
  <c r="U82" i="24"/>
  <c r="X82" i="24"/>
  <c r="V82" i="24"/>
  <c r="P82" i="24"/>
  <c r="N82" i="24"/>
  <c r="Y82" i="24"/>
  <c r="T82" i="24"/>
  <c r="I82" i="24"/>
  <c r="K82" i="24" s="1"/>
  <c r="Q82" i="24"/>
  <c r="W82" i="24"/>
  <c r="G82" i="24"/>
  <c r="Z82" i="24"/>
  <c r="AC82" i="24"/>
  <c r="S82" i="24"/>
  <c r="R82" i="24"/>
  <c r="E82" i="24"/>
  <c r="AA82" i="24"/>
  <c r="AB82" i="24"/>
  <c r="F82" i="24"/>
  <c r="B82" i="24"/>
  <c r="C82" i="24"/>
  <c r="E32" i="24"/>
  <c r="S32" i="24"/>
  <c r="I32" i="24"/>
  <c r="W32" i="24"/>
  <c r="AA32" i="24"/>
  <c r="G32" i="24"/>
  <c r="N32" i="24"/>
  <c r="P32" i="24"/>
  <c r="U32" i="24"/>
  <c r="X32" i="24"/>
  <c r="T32" i="24"/>
  <c r="AC32" i="24"/>
  <c r="O32" i="24"/>
  <c r="R32" i="24"/>
  <c r="Y32" i="24"/>
  <c r="Z32" i="24"/>
  <c r="Q32" i="24"/>
  <c r="V32" i="24"/>
  <c r="AB32" i="24"/>
  <c r="F32" i="24"/>
  <c r="B32" i="24"/>
  <c r="C32" i="24"/>
  <c r="W66" i="24"/>
  <c r="T66" i="24"/>
  <c r="O66" i="24"/>
  <c r="AC66" i="24"/>
  <c r="I66" i="24"/>
  <c r="X66" i="24"/>
  <c r="Q66" i="24"/>
  <c r="G66" i="24"/>
  <c r="E66" i="24"/>
  <c r="U66" i="24"/>
  <c r="S66" i="24"/>
  <c r="P66" i="24"/>
  <c r="Z66" i="24"/>
  <c r="AA66" i="24"/>
  <c r="Y66" i="24"/>
  <c r="V66" i="24"/>
  <c r="R66" i="24"/>
  <c r="N66" i="24"/>
  <c r="AB66" i="24"/>
  <c r="B66" i="24"/>
  <c r="C66" i="24"/>
  <c r="F66" i="24"/>
  <c r="G113" i="24"/>
  <c r="V113" i="24"/>
  <c r="N113" i="24"/>
  <c r="T113" i="24"/>
  <c r="O113" i="24"/>
  <c r="Q113" i="24"/>
  <c r="AB113" i="24"/>
  <c r="X113" i="24"/>
  <c r="R113" i="24"/>
  <c r="E113" i="24"/>
  <c r="AA113" i="24"/>
  <c r="P113" i="24"/>
  <c r="S113" i="24"/>
  <c r="Y113" i="24"/>
  <c r="AC113" i="24"/>
  <c r="W113" i="24"/>
  <c r="I113" i="24"/>
  <c r="U113" i="24"/>
  <c r="Z113" i="24"/>
  <c r="F113" i="24"/>
  <c r="B113" i="24"/>
  <c r="C113" i="24"/>
  <c r="T22" i="24"/>
  <c r="AA22" i="24"/>
  <c r="AB22" i="24"/>
  <c r="R22" i="24"/>
  <c r="U22" i="24"/>
  <c r="AC22" i="24"/>
  <c r="I22" i="24"/>
  <c r="V22" i="24"/>
  <c r="Z22" i="24"/>
  <c r="G22" i="24"/>
  <c r="X22" i="24"/>
  <c r="P22" i="24"/>
  <c r="E22" i="24"/>
  <c r="N22" i="24"/>
  <c r="S22" i="24"/>
  <c r="O22" i="24"/>
  <c r="Y22" i="24"/>
  <c r="W22" i="24"/>
  <c r="Q22" i="24"/>
  <c r="B22" i="24"/>
  <c r="C22" i="24"/>
  <c r="F22" i="24"/>
  <c r="I76" i="24"/>
  <c r="E76" i="24"/>
  <c r="O76" i="24"/>
  <c r="G76" i="24"/>
  <c r="S76" i="24"/>
  <c r="U76" i="24"/>
  <c r="Q76" i="24"/>
  <c r="AB76" i="24"/>
  <c r="X76" i="24"/>
  <c r="Y76" i="24"/>
  <c r="T76" i="24"/>
  <c r="P76" i="24"/>
  <c r="AC76" i="24"/>
  <c r="Z76" i="24"/>
  <c r="V76" i="24"/>
  <c r="R76" i="24"/>
  <c r="N76" i="24"/>
  <c r="AA76" i="24"/>
  <c r="W76" i="24"/>
  <c r="F76" i="24"/>
  <c r="B76" i="24"/>
  <c r="C76" i="24"/>
  <c r="I115" i="24"/>
  <c r="W115" i="24"/>
  <c r="AC115" i="24"/>
  <c r="R115" i="24"/>
  <c r="O115" i="24"/>
  <c r="P115" i="24"/>
  <c r="Z115" i="24"/>
  <c r="X115" i="24"/>
  <c r="T115" i="24"/>
  <c r="G115" i="24"/>
  <c r="Q115" i="24"/>
  <c r="E115" i="24"/>
  <c r="AA115" i="24"/>
  <c r="U115" i="24"/>
  <c r="S115" i="24"/>
  <c r="V115" i="24"/>
  <c r="AB115" i="24"/>
  <c r="N115" i="24"/>
  <c r="Y115" i="24"/>
  <c r="F115" i="24"/>
  <c r="B115" i="24"/>
  <c r="C115" i="24"/>
  <c r="I19" i="24"/>
  <c r="AC19" i="24"/>
  <c r="Q19" i="24"/>
  <c r="R19" i="24"/>
  <c r="T19" i="24"/>
  <c r="X19" i="24"/>
  <c r="Z19" i="24"/>
  <c r="U19" i="24"/>
  <c r="AB19" i="24"/>
  <c r="G19" i="24"/>
  <c r="V19" i="24"/>
  <c r="E19" i="24"/>
  <c r="N19" i="24"/>
  <c r="O19" i="24"/>
  <c r="Y19" i="24"/>
  <c r="W19" i="24"/>
  <c r="P19" i="24"/>
  <c r="S19" i="24"/>
  <c r="AA19" i="24"/>
  <c r="B19" i="24"/>
  <c r="C19" i="24"/>
  <c r="F19" i="24"/>
  <c r="O125" i="24"/>
  <c r="U125" i="24"/>
  <c r="Y125" i="24"/>
  <c r="V125" i="24"/>
  <c r="Q125" i="24"/>
  <c r="N125" i="24"/>
  <c r="Z125" i="24"/>
  <c r="T125" i="24"/>
  <c r="P125" i="24"/>
  <c r="S125" i="24"/>
  <c r="E125" i="24"/>
  <c r="X125" i="24"/>
  <c r="R125" i="24"/>
  <c r="AA125" i="24"/>
  <c r="AB125" i="24"/>
  <c r="W125" i="24"/>
  <c r="AC125" i="24"/>
  <c r="I125" i="24"/>
  <c r="G125" i="24"/>
  <c r="B125" i="24"/>
  <c r="F125" i="24"/>
  <c r="C125" i="24"/>
  <c r="N123" i="24"/>
  <c r="T123" i="24"/>
  <c r="W123" i="24"/>
  <c r="AC123" i="24"/>
  <c r="I123" i="24"/>
  <c r="O123" i="24"/>
  <c r="Q123" i="24"/>
  <c r="G123" i="24"/>
  <c r="X123" i="24"/>
  <c r="U123" i="24"/>
  <c r="R123" i="24"/>
  <c r="P123" i="24"/>
  <c r="AA123" i="24"/>
  <c r="Z123" i="24"/>
  <c r="Y123" i="24"/>
  <c r="E123" i="24"/>
  <c r="S123" i="24"/>
  <c r="V123" i="24"/>
  <c r="AB123" i="24"/>
  <c r="C123" i="24"/>
  <c r="F123" i="24"/>
  <c r="B123" i="24"/>
  <c r="P69" i="24"/>
  <c r="T69" i="24"/>
  <c r="Y69" i="24"/>
  <c r="X69" i="24"/>
  <c r="AC69" i="24"/>
  <c r="Q69" i="24"/>
  <c r="E69" i="24"/>
  <c r="Z69" i="24"/>
  <c r="V69" i="24"/>
  <c r="R69" i="24"/>
  <c r="N69" i="24"/>
  <c r="AA69" i="24"/>
  <c r="W69" i="24"/>
  <c r="I69" i="24"/>
  <c r="S69" i="24"/>
  <c r="O69" i="24"/>
  <c r="G69" i="24"/>
  <c r="AB69" i="24"/>
  <c r="U69" i="24"/>
  <c r="F69" i="24"/>
  <c r="B69" i="24"/>
  <c r="C69" i="24"/>
  <c r="G155" i="24"/>
  <c r="T155" i="24"/>
  <c r="V155" i="24"/>
  <c r="R155" i="24"/>
  <c r="AC155" i="24"/>
  <c r="Y155" i="24"/>
  <c r="Z155" i="24"/>
  <c r="U155" i="24"/>
  <c r="E155" i="24"/>
  <c r="N155" i="24"/>
  <c r="Q155" i="24"/>
  <c r="W155" i="24"/>
  <c r="AA155" i="24"/>
  <c r="O155" i="24"/>
  <c r="S155" i="24"/>
  <c r="X155" i="24"/>
  <c r="I155" i="24"/>
  <c r="AB155" i="24"/>
  <c r="P155" i="24"/>
  <c r="F155" i="24"/>
  <c r="C155" i="24"/>
  <c r="B155" i="24"/>
  <c r="O96" i="24"/>
  <c r="AA96" i="24"/>
  <c r="X96" i="24"/>
  <c r="T96" i="24"/>
  <c r="E96" i="24"/>
  <c r="V96" i="24"/>
  <c r="P96" i="24"/>
  <c r="S96" i="24"/>
  <c r="I96" i="24"/>
  <c r="Y96" i="24"/>
  <c r="W96" i="24"/>
  <c r="G96" i="24"/>
  <c r="Q96" i="24"/>
  <c r="AB96" i="24"/>
  <c r="U96" i="24"/>
  <c r="Z96" i="24"/>
  <c r="N96" i="24"/>
  <c r="AC96" i="24"/>
  <c r="R96" i="24"/>
  <c r="F96" i="24"/>
  <c r="C96" i="24"/>
  <c r="B96" i="24"/>
  <c r="AC8" i="24"/>
  <c r="AA8" i="24"/>
  <c r="R8" i="24"/>
  <c r="Q8" i="24"/>
  <c r="Z8" i="24"/>
  <c r="AB8" i="24"/>
  <c r="N8" i="24"/>
  <c r="T8" i="24"/>
  <c r="X8" i="24"/>
  <c r="V8" i="24"/>
  <c r="I8" i="24"/>
  <c r="O8" i="24"/>
  <c r="E8" i="24"/>
  <c r="G8" i="24"/>
  <c r="Y8" i="24"/>
  <c r="S8" i="24"/>
  <c r="U8" i="24"/>
  <c r="P8" i="24"/>
  <c r="W8" i="24"/>
  <c r="F8" i="24"/>
  <c r="B8" i="24"/>
  <c r="C8" i="24"/>
  <c r="S128" i="24"/>
  <c r="Y128" i="24"/>
  <c r="AB128" i="24"/>
  <c r="Q128" i="24"/>
  <c r="E128" i="24"/>
  <c r="Z128" i="24"/>
  <c r="T128" i="24"/>
  <c r="X128" i="24"/>
  <c r="I128" i="24"/>
  <c r="V128" i="24"/>
  <c r="AA128" i="24"/>
  <c r="U128" i="24"/>
  <c r="N128" i="24"/>
  <c r="O128" i="24"/>
  <c r="AC128" i="24"/>
  <c r="W128" i="24"/>
  <c r="R128" i="24"/>
  <c r="G128" i="24"/>
  <c r="P128" i="24"/>
  <c r="F128" i="24"/>
  <c r="B128" i="24"/>
  <c r="C128" i="24"/>
  <c r="R99" i="24"/>
  <c r="V99" i="24"/>
  <c r="AA99" i="24"/>
  <c r="Z99" i="24"/>
  <c r="O99" i="24"/>
  <c r="E99" i="24"/>
  <c r="X99" i="24"/>
  <c r="S99" i="24"/>
  <c r="P99" i="24"/>
  <c r="AB99" i="24"/>
  <c r="Y99" i="24"/>
  <c r="T99" i="24"/>
  <c r="N99" i="24"/>
  <c r="I99" i="24"/>
  <c r="AC99" i="24"/>
  <c r="Q99" i="24"/>
  <c r="G99" i="24"/>
  <c r="U99" i="24"/>
  <c r="W99" i="24"/>
  <c r="B99" i="24"/>
  <c r="C99" i="24"/>
  <c r="F99" i="24"/>
  <c r="G25" i="24"/>
  <c r="O25" i="24"/>
  <c r="AC25" i="24"/>
  <c r="T25" i="24"/>
  <c r="Z25" i="24"/>
  <c r="E25" i="24"/>
  <c r="AB25" i="24"/>
  <c r="P25" i="24"/>
  <c r="Q25" i="24"/>
  <c r="AA25" i="24"/>
  <c r="Y25" i="24"/>
  <c r="S25" i="24"/>
  <c r="W25" i="24"/>
  <c r="U25" i="24"/>
  <c r="N25" i="24"/>
  <c r="R25" i="24"/>
  <c r="I25" i="24"/>
  <c r="X25" i="24"/>
  <c r="V25" i="24"/>
  <c r="B25" i="24"/>
  <c r="C25" i="24"/>
  <c r="F25" i="24"/>
  <c r="AA133" i="24"/>
  <c r="W133" i="24"/>
  <c r="I133" i="24"/>
  <c r="S133" i="24"/>
  <c r="O133" i="24"/>
  <c r="G133" i="24"/>
  <c r="AB133" i="24"/>
  <c r="U133" i="24"/>
  <c r="P133" i="24"/>
  <c r="T133" i="24"/>
  <c r="Y133" i="24"/>
  <c r="X133" i="24"/>
  <c r="AC133" i="24"/>
  <c r="Q133" i="24"/>
  <c r="E133" i="24"/>
  <c r="Z133" i="24"/>
  <c r="V133" i="24"/>
  <c r="R133" i="24"/>
  <c r="N133" i="24"/>
  <c r="F133" i="24"/>
  <c r="B133" i="24"/>
  <c r="C133" i="24"/>
  <c r="V37" i="24"/>
  <c r="AB37" i="24"/>
  <c r="W37" i="24"/>
  <c r="S37" i="24"/>
  <c r="I37" i="24"/>
  <c r="N37" i="24"/>
  <c r="AA37" i="24"/>
  <c r="G37" i="24"/>
  <c r="Y37" i="24"/>
  <c r="Q37" i="24"/>
  <c r="P37" i="24"/>
  <c r="O37" i="24"/>
  <c r="T37" i="24"/>
  <c r="X37" i="24"/>
  <c r="Z37" i="24"/>
  <c r="U37" i="24"/>
  <c r="E37" i="24"/>
  <c r="AC37" i="24"/>
  <c r="R37" i="24"/>
  <c r="C37" i="24"/>
  <c r="F37" i="24"/>
  <c r="B37" i="24"/>
  <c r="AB92" i="24"/>
  <c r="P92" i="24"/>
  <c r="T92" i="24"/>
  <c r="Z92" i="24"/>
  <c r="AC92" i="24"/>
  <c r="N92" i="24"/>
  <c r="I92" i="24"/>
  <c r="U92" i="24"/>
  <c r="R92" i="24"/>
  <c r="G92" i="24"/>
  <c r="V92" i="24"/>
  <c r="AA92" i="24"/>
  <c r="Q92" i="24"/>
  <c r="O92" i="24"/>
  <c r="W92" i="24"/>
  <c r="Y92" i="24"/>
  <c r="X92" i="24"/>
  <c r="S92" i="24"/>
  <c r="E92" i="24"/>
  <c r="C92" i="24"/>
  <c r="F92" i="24"/>
  <c r="B92" i="24"/>
  <c r="R35" i="24"/>
  <c r="P35" i="24"/>
  <c r="AC35" i="24"/>
  <c r="Z35" i="24"/>
  <c r="AA35" i="24"/>
  <c r="E35" i="24"/>
  <c r="Q35" i="24"/>
  <c r="O35" i="24"/>
  <c r="AB35" i="24"/>
  <c r="W35" i="24"/>
  <c r="T35" i="24"/>
  <c r="X35" i="24"/>
  <c r="U35" i="24"/>
  <c r="I35" i="24"/>
  <c r="N35" i="24"/>
  <c r="S35" i="24"/>
  <c r="G35" i="24"/>
  <c r="Y35" i="24"/>
  <c r="V35" i="24"/>
  <c r="C35" i="24"/>
  <c r="B35" i="24"/>
  <c r="F35" i="24"/>
  <c r="AA122" i="24"/>
  <c r="Q122" i="24"/>
  <c r="U122" i="24"/>
  <c r="Z122" i="24"/>
  <c r="V122" i="24"/>
  <c r="R122" i="24"/>
  <c r="N122" i="24"/>
  <c r="AB122" i="24"/>
  <c r="W122" i="24"/>
  <c r="P122" i="24"/>
  <c r="I122" i="24"/>
  <c r="O122" i="24"/>
  <c r="T122" i="24"/>
  <c r="G122" i="24"/>
  <c r="X122" i="24"/>
  <c r="Y122" i="24"/>
  <c r="S122" i="24"/>
  <c r="E122" i="24"/>
  <c r="AC122" i="24"/>
  <c r="C122" i="24"/>
  <c r="F122" i="24"/>
  <c r="B122" i="24"/>
  <c r="I44" i="24"/>
  <c r="E44" i="24"/>
  <c r="S44" i="24"/>
  <c r="G44" i="24"/>
  <c r="W44" i="24"/>
  <c r="Z44" i="24"/>
  <c r="Q44" i="24"/>
  <c r="X44" i="24"/>
  <c r="AC44" i="24"/>
  <c r="Y44" i="24"/>
  <c r="P44" i="24"/>
  <c r="N44" i="24"/>
  <c r="AA44" i="24"/>
  <c r="V44" i="24"/>
  <c r="R44" i="24"/>
  <c r="T44" i="24"/>
  <c r="AB44" i="24"/>
  <c r="U44" i="24"/>
  <c r="O44" i="24"/>
  <c r="F44" i="24"/>
  <c r="B44" i="24"/>
  <c r="C44" i="24"/>
  <c r="O54" i="24"/>
  <c r="Y54" i="24"/>
  <c r="W54" i="24"/>
  <c r="Q54" i="24"/>
  <c r="T54" i="24"/>
  <c r="AA54" i="24"/>
  <c r="AB54" i="24"/>
  <c r="R54" i="24"/>
  <c r="U54" i="24"/>
  <c r="AC54" i="24"/>
  <c r="I54" i="24"/>
  <c r="V54" i="24"/>
  <c r="P54" i="24"/>
  <c r="G54" i="24"/>
  <c r="X54" i="24"/>
  <c r="S54" i="24"/>
  <c r="E54" i="24"/>
  <c r="N54" i="24"/>
  <c r="Z54" i="24"/>
  <c r="F54" i="24"/>
  <c r="B54" i="24"/>
  <c r="C54" i="24"/>
  <c r="T33" i="24"/>
  <c r="E33" i="24"/>
  <c r="U33" i="24"/>
  <c r="AB33" i="24"/>
  <c r="R33" i="24"/>
  <c r="Q33" i="24"/>
  <c r="AC33" i="24"/>
  <c r="Y33" i="24"/>
  <c r="S33" i="24"/>
  <c r="O33" i="24"/>
  <c r="V33" i="24"/>
  <c r="Z33" i="24"/>
  <c r="W33" i="24"/>
  <c r="I33" i="24"/>
  <c r="P33" i="24"/>
  <c r="N33" i="24"/>
  <c r="G33" i="24"/>
  <c r="AA33" i="24"/>
  <c r="X33" i="24"/>
  <c r="F33" i="24"/>
  <c r="C33" i="24"/>
  <c r="B33" i="24"/>
  <c r="N143" i="24"/>
  <c r="Q143" i="24"/>
  <c r="S143" i="24"/>
  <c r="V143" i="24"/>
  <c r="Z143" i="24"/>
  <c r="T143" i="24"/>
  <c r="R143" i="24"/>
  <c r="AC143" i="24"/>
  <c r="AA143" i="24"/>
  <c r="U143" i="24"/>
  <c r="Y143" i="24"/>
  <c r="W143" i="24"/>
  <c r="AB143" i="24"/>
  <c r="I143" i="24"/>
  <c r="O143" i="24"/>
  <c r="E143" i="24"/>
  <c r="G143" i="24"/>
  <c r="X143" i="24"/>
  <c r="P143" i="24"/>
  <c r="C143" i="24"/>
  <c r="F143" i="24"/>
  <c r="B143" i="24"/>
  <c r="I121" i="24"/>
  <c r="N121" i="24"/>
  <c r="E121" i="24"/>
  <c r="G121" i="24"/>
  <c r="W121" i="24"/>
  <c r="X121" i="24"/>
  <c r="T121" i="24"/>
  <c r="P121" i="24"/>
  <c r="AA121" i="24"/>
  <c r="AB121" i="24"/>
  <c r="Y121" i="24"/>
  <c r="S121" i="24"/>
  <c r="Q121" i="24"/>
  <c r="AC121" i="24"/>
  <c r="Z121" i="24"/>
  <c r="U121" i="24"/>
  <c r="O121" i="24"/>
  <c r="V121" i="24"/>
  <c r="R121" i="24"/>
  <c r="C121" i="24"/>
  <c r="B121" i="24"/>
  <c r="F121" i="24"/>
  <c r="G88" i="24"/>
  <c r="Y88" i="24"/>
  <c r="V88" i="24"/>
  <c r="U88" i="24"/>
  <c r="E88" i="24"/>
  <c r="AA88" i="24"/>
  <c r="AC88" i="24"/>
  <c r="Q88" i="24"/>
  <c r="N88" i="24"/>
  <c r="Z88" i="24"/>
  <c r="W88" i="24"/>
  <c r="S88" i="24"/>
  <c r="O88" i="24"/>
  <c r="AB88" i="24"/>
  <c r="X88" i="24"/>
  <c r="T88" i="24"/>
  <c r="I88" i="24"/>
  <c r="P88" i="24"/>
  <c r="R88" i="24"/>
  <c r="B88" i="24"/>
  <c r="C88" i="24"/>
  <c r="F88" i="24"/>
  <c r="AA91" i="24"/>
  <c r="O91" i="24"/>
  <c r="S91" i="24"/>
  <c r="X91" i="24"/>
  <c r="I91" i="24"/>
  <c r="AB91" i="24"/>
  <c r="P91" i="24"/>
  <c r="G91" i="24"/>
  <c r="T91" i="24"/>
  <c r="V91" i="24"/>
  <c r="R91" i="24"/>
  <c r="AC91" i="24"/>
  <c r="Y91" i="24"/>
  <c r="Z91" i="24"/>
  <c r="U91" i="24"/>
  <c r="E91" i="24"/>
  <c r="N91" i="24"/>
  <c r="Q91" i="24"/>
  <c r="W91" i="24"/>
  <c r="F91" i="24"/>
  <c r="B91" i="24"/>
  <c r="C91" i="24"/>
  <c r="T93" i="24"/>
  <c r="R93" i="24"/>
  <c r="AC93" i="24"/>
  <c r="AA93" i="24"/>
  <c r="U93" i="24"/>
  <c r="E93" i="24"/>
  <c r="V93" i="24"/>
  <c r="O93" i="24"/>
  <c r="I93" i="24"/>
  <c r="N93" i="24"/>
  <c r="S93" i="24"/>
  <c r="G93" i="24"/>
  <c r="W93" i="24"/>
  <c r="Y93" i="24"/>
  <c r="P93" i="24"/>
  <c r="Q93" i="24"/>
  <c r="AB93" i="24"/>
  <c r="X93" i="24"/>
  <c r="Z93" i="24"/>
  <c r="B93" i="24"/>
  <c r="F93" i="24"/>
  <c r="C93" i="24"/>
  <c r="Y97" i="24"/>
  <c r="V97" i="24"/>
  <c r="Q97" i="24"/>
  <c r="N97" i="24"/>
  <c r="Z97" i="24"/>
  <c r="W97" i="24"/>
  <c r="I97" i="24"/>
  <c r="E97" i="24"/>
  <c r="O97" i="24"/>
  <c r="AB97" i="24"/>
  <c r="S97" i="24"/>
  <c r="X97" i="24"/>
  <c r="G97" i="24"/>
  <c r="T97" i="24"/>
  <c r="P97" i="24"/>
  <c r="R97" i="24"/>
  <c r="AA97" i="24"/>
  <c r="AC97" i="24"/>
  <c r="U97" i="24"/>
  <c r="C97" i="24"/>
  <c r="F97" i="24"/>
  <c r="B97" i="24"/>
  <c r="R131" i="24"/>
  <c r="Y131" i="24"/>
  <c r="Z131" i="24"/>
  <c r="Q131" i="24"/>
  <c r="E131" i="24"/>
  <c r="N131" i="24"/>
  <c r="T131" i="24"/>
  <c r="I131" i="24"/>
  <c r="X131" i="24"/>
  <c r="V131" i="24"/>
  <c r="U131" i="24"/>
  <c r="S131" i="24"/>
  <c r="G131" i="24"/>
  <c r="AB131" i="24"/>
  <c r="W131" i="24"/>
  <c r="O131" i="24"/>
  <c r="P131" i="24"/>
  <c r="AA131" i="24"/>
  <c r="AC131" i="24"/>
  <c r="B131" i="24"/>
  <c r="F131" i="24"/>
  <c r="C131" i="24"/>
  <c r="W145" i="24"/>
  <c r="AC145" i="24"/>
  <c r="O145" i="24"/>
  <c r="E145" i="24"/>
  <c r="X145" i="24"/>
  <c r="U145" i="24"/>
  <c r="I145" i="24"/>
  <c r="P145" i="24"/>
  <c r="AA145" i="24"/>
  <c r="G145" i="24"/>
  <c r="Y145" i="24"/>
  <c r="R145" i="24"/>
  <c r="T145" i="24"/>
  <c r="Q145" i="24"/>
  <c r="V145" i="24"/>
  <c r="AB145" i="24"/>
  <c r="Z145" i="24"/>
  <c r="N145" i="24"/>
  <c r="S145" i="24"/>
  <c r="B145" i="24"/>
  <c r="F145" i="24"/>
  <c r="C145" i="24"/>
  <c r="I95" i="24"/>
  <c r="P95" i="24"/>
  <c r="R95" i="24"/>
  <c r="G95" i="24"/>
  <c r="Y95" i="24"/>
  <c r="U95" i="24"/>
  <c r="N95" i="24"/>
  <c r="Q95" i="24"/>
  <c r="AA95" i="24"/>
  <c r="V95" i="24"/>
  <c r="Z95" i="24"/>
  <c r="E95" i="24"/>
  <c r="S95" i="24"/>
  <c r="W95" i="24"/>
  <c r="AB95" i="24"/>
  <c r="O95" i="24"/>
  <c r="T95" i="24"/>
  <c r="X95" i="24"/>
  <c r="AC95" i="24"/>
  <c r="B95" i="24"/>
  <c r="C95" i="24"/>
  <c r="F95" i="24"/>
  <c r="AC107" i="24"/>
  <c r="AA107" i="24"/>
  <c r="U107" i="24"/>
  <c r="O107" i="24"/>
  <c r="I107" i="24"/>
  <c r="V107" i="24"/>
  <c r="S107" i="24"/>
  <c r="G107" i="24"/>
  <c r="N107" i="24"/>
  <c r="AB107" i="24"/>
  <c r="R107" i="24"/>
  <c r="W107" i="24"/>
  <c r="X107" i="24"/>
  <c r="Z107" i="24"/>
  <c r="P107" i="24"/>
  <c r="E107" i="24"/>
  <c r="Y107" i="24"/>
  <c r="T107" i="24"/>
  <c r="Q107" i="24"/>
  <c r="B107" i="24"/>
  <c r="C107" i="24"/>
  <c r="F107" i="24"/>
  <c r="E51" i="24"/>
  <c r="N51" i="24"/>
  <c r="O51" i="24"/>
  <c r="Y51" i="24"/>
  <c r="W51" i="24"/>
  <c r="P51" i="24"/>
  <c r="S51" i="24"/>
  <c r="AA51" i="24"/>
  <c r="I51" i="24"/>
  <c r="AC51" i="24"/>
  <c r="Q51" i="24"/>
  <c r="G51" i="24"/>
  <c r="T51" i="24"/>
  <c r="X51" i="24"/>
  <c r="R51" i="24"/>
  <c r="U51" i="24"/>
  <c r="AB51" i="24"/>
  <c r="Z51" i="24"/>
  <c r="V51" i="24"/>
  <c r="F51" i="24"/>
  <c r="C51" i="24"/>
  <c r="B51" i="24"/>
  <c r="U166" i="24"/>
  <c r="O166" i="24"/>
  <c r="I166" i="24"/>
  <c r="V166" i="24"/>
  <c r="R166" i="24"/>
  <c r="G166" i="24"/>
  <c r="N166" i="24"/>
  <c r="X166" i="24"/>
  <c r="E166" i="24"/>
  <c r="W166" i="24"/>
  <c r="AA166" i="24"/>
  <c r="T166" i="24"/>
  <c r="P166" i="24"/>
  <c r="AB166" i="24"/>
  <c r="Y166" i="24"/>
  <c r="S166" i="24"/>
  <c r="Q166" i="24"/>
  <c r="AC166" i="24"/>
  <c r="Z166" i="24"/>
  <c r="B166" i="24"/>
  <c r="C166" i="24"/>
  <c r="F166" i="24"/>
  <c r="I10" i="24"/>
  <c r="W10" i="24"/>
  <c r="Q10" i="24"/>
  <c r="G10" i="24"/>
  <c r="N10" i="24"/>
  <c r="U10" i="24"/>
  <c r="S10" i="24"/>
  <c r="Y10" i="24"/>
  <c r="AB10" i="24"/>
  <c r="AA10" i="24"/>
  <c r="O10" i="24"/>
  <c r="P10" i="24"/>
  <c r="Z10" i="24"/>
  <c r="X10" i="24"/>
  <c r="R10" i="24"/>
  <c r="V10" i="24"/>
  <c r="AC10" i="24"/>
  <c r="E10" i="24"/>
  <c r="T10" i="24"/>
  <c r="F10" i="24"/>
  <c r="C10" i="24"/>
  <c r="B10" i="24"/>
  <c r="AC48" i="24"/>
  <c r="T48" i="24"/>
  <c r="R48" i="24"/>
  <c r="E48" i="24"/>
  <c r="Z48" i="24"/>
  <c r="W48" i="24"/>
  <c r="P48" i="24"/>
  <c r="N48" i="24"/>
  <c r="AA48" i="24"/>
  <c r="X48" i="24"/>
  <c r="I48" i="24"/>
  <c r="Q48" i="24"/>
  <c r="O48" i="24"/>
  <c r="G48" i="24"/>
  <c r="AB48" i="24"/>
  <c r="V48" i="24"/>
  <c r="U48" i="24"/>
  <c r="S48" i="24"/>
  <c r="Y48" i="24"/>
  <c r="B48" i="24"/>
  <c r="C48" i="24"/>
  <c r="F48" i="24"/>
  <c r="I147" i="24"/>
  <c r="AA147" i="24"/>
  <c r="O147" i="24"/>
  <c r="G147" i="24"/>
  <c r="S147" i="24"/>
  <c r="U147" i="24"/>
  <c r="R147" i="24"/>
  <c r="AB147" i="24"/>
  <c r="X147" i="24"/>
  <c r="Z147" i="24"/>
  <c r="T147" i="24"/>
  <c r="E147" i="24"/>
  <c r="AC147" i="24"/>
  <c r="P147" i="24"/>
  <c r="V147" i="24"/>
  <c r="Y147" i="24"/>
  <c r="N147" i="24"/>
  <c r="Q147" i="24"/>
  <c r="W147" i="24"/>
  <c r="B147" i="24"/>
  <c r="F147" i="24"/>
  <c r="C147" i="24"/>
  <c r="AB165" i="24"/>
  <c r="Q165" i="24"/>
  <c r="T165" i="24"/>
  <c r="Z165" i="24"/>
  <c r="AC165" i="24"/>
  <c r="O165" i="24"/>
  <c r="I165" i="24"/>
  <c r="U165" i="24"/>
  <c r="R165" i="24"/>
  <c r="G165" i="24"/>
  <c r="W165" i="24"/>
  <c r="AA165" i="24"/>
  <c r="N165" i="24"/>
  <c r="E165" i="24"/>
  <c r="X165" i="24"/>
  <c r="V165" i="24"/>
  <c r="P165" i="24"/>
  <c r="S165" i="24"/>
  <c r="Y165" i="24"/>
  <c r="B165" i="24"/>
  <c r="C165" i="24"/>
  <c r="F165" i="24"/>
  <c r="G109" i="24"/>
  <c r="E109" i="24"/>
  <c r="U109" i="24"/>
  <c r="P109" i="24"/>
  <c r="Q109" i="24"/>
  <c r="AA109" i="24"/>
  <c r="X109" i="24"/>
  <c r="Z109" i="24"/>
  <c r="V109" i="24"/>
  <c r="S109" i="24"/>
  <c r="N109" i="24"/>
  <c r="AB109" i="24"/>
  <c r="W109" i="24"/>
  <c r="T109" i="24"/>
  <c r="O109" i="24"/>
  <c r="AC109" i="24"/>
  <c r="I109" i="24"/>
  <c r="Y109" i="24"/>
  <c r="R109" i="24"/>
  <c r="B109" i="24"/>
  <c r="F109" i="24"/>
  <c r="C109" i="24"/>
  <c r="U104" i="24"/>
  <c r="S104" i="24"/>
  <c r="X104" i="24"/>
  <c r="AC104" i="24"/>
  <c r="AB104" i="24"/>
  <c r="P104" i="24"/>
  <c r="V104" i="24"/>
  <c r="Y104" i="24"/>
  <c r="N104" i="24"/>
  <c r="Q104" i="24"/>
  <c r="W104" i="24"/>
  <c r="Z104" i="24"/>
  <c r="E104" i="24"/>
  <c r="I104" i="24"/>
  <c r="R104" i="24"/>
  <c r="O104" i="24"/>
  <c r="G104" i="24"/>
  <c r="AA104" i="24"/>
  <c r="T104" i="24"/>
  <c r="F104" i="24"/>
  <c r="C104" i="24"/>
  <c r="B104" i="24"/>
  <c r="AB17" i="24"/>
  <c r="P17" i="24"/>
  <c r="Q17" i="24"/>
  <c r="AA17" i="24"/>
  <c r="Y17" i="24"/>
  <c r="E17" i="24"/>
  <c r="U17" i="24"/>
  <c r="R17" i="24"/>
  <c r="V17" i="24"/>
  <c r="AC17" i="24"/>
  <c r="I17" i="24"/>
  <c r="W17" i="24"/>
  <c r="Z17" i="24"/>
  <c r="G17" i="24"/>
  <c r="N17" i="24"/>
  <c r="O17" i="24"/>
  <c r="T17" i="24"/>
  <c r="X17" i="24"/>
  <c r="S17" i="24"/>
  <c r="F17" i="24"/>
  <c r="B17" i="24"/>
  <c r="C17" i="24"/>
  <c r="P90" i="24"/>
  <c r="E90" i="24"/>
  <c r="Y90" i="24"/>
  <c r="V90" i="24"/>
  <c r="Q90" i="24"/>
  <c r="N90" i="24"/>
  <c r="Z90" i="24"/>
  <c r="W90" i="24"/>
  <c r="I90" i="24"/>
  <c r="R90" i="24"/>
  <c r="O90" i="24"/>
  <c r="G90" i="24"/>
  <c r="AB90" i="24"/>
  <c r="U90" i="24"/>
  <c r="S90" i="24"/>
  <c r="T90" i="24"/>
  <c r="X90" i="24"/>
  <c r="AA90" i="24"/>
  <c r="AC90" i="24"/>
  <c r="F90" i="24"/>
  <c r="C90" i="24"/>
  <c r="B90" i="24"/>
  <c r="I81" i="24"/>
  <c r="P81" i="24"/>
  <c r="R81" i="24"/>
  <c r="G81" i="24"/>
  <c r="Y81" i="24"/>
  <c r="V81" i="24"/>
  <c r="T81" i="24"/>
  <c r="Q81" i="24"/>
  <c r="AA81" i="24"/>
  <c r="AB81" i="24"/>
  <c r="Z81" i="24"/>
  <c r="N81" i="24"/>
  <c r="S81" i="24"/>
  <c r="W81" i="24"/>
  <c r="AC81" i="24"/>
  <c r="O81" i="24"/>
  <c r="E81" i="24"/>
  <c r="X81" i="24"/>
  <c r="U81" i="24"/>
  <c r="F81" i="24"/>
  <c r="B81" i="24"/>
  <c r="C81" i="24"/>
  <c r="AC16" i="24"/>
  <c r="T16" i="24"/>
  <c r="R16" i="24"/>
  <c r="E16" i="24"/>
  <c r="Z16" i="24"/>
  <c r="W16" i="24"/>
  <c r="P16" i="24"/>
  <c r="N16" i="24"/>
  <c r="AA16" i="24"/>
  <c r="X16" i="24"/>
  <c r="I16" i="24"/>
  <c r="Q16" i="24"/>
  <c r="O16" i="24"/>
  <c r="G16" i="24"/>
  <c r="AB16" i="24"/>
  <c r="V16" i="24"/>
  <c r="U16" i="24"/>
  <c r="S16" i="24"/>
  <c r="Y16" i="24"/>
  <c r="F16" i="24"/>
  <c r="B16" i="24"/>
  <c r="C16" i="24"/>
  <c r="V57" i="24"/>
  <c r="AA57" i="24"/>
  <c r="I57" i="24"/>
  <c r="N57" i="24"/>
  <c r="E57" i="24"/>
  <c r="G57" i="24"/>
  <c r="W57" i="24"/>
  <c r="O57" i="24"/>
  <c r="T57" i="24"/>
  <c r="P57" i="24"/>
  <c r="R57" i="24"/>
  <c r="AB57" i="24"/>
  <c r="Y57" i="24"/>
  <c r="S57" i="24"/>
  <c r="Q57" i="24"/>
  <c r="AC57" i="24"/>
  <c r="Z57" i="24"/>
  <c r="U57" i="24"/>
  <c r="X57" i="24"/>
  <c r="B57" i="24"/>
  <c r="C57" i="24"/>
  <c r="F57" i="24"/>
  <c r="T142" i="24"/>
  <c r="R142" i="24"/>
  <c r="I142" i="24"/>
  <c r="AC142" i="24"/>
  <c r="N142" i="24"/>
  <c r="G142" i="24"/>
  <c r="U142" i="24"/>
  <c r="X142" i="24"/>
  <c r="E142" i="24"/>
  <c r="V142" i="24"/>
  <c r="AA142" i="24"/>
  <c r="O142" i="24"/>
  <c r="P142" i="24"/>
  <c r="W142" i="24"/>
  <c r="Y142" i="24"/>
  <c r="S142" i="24"/>
  <c r="Q142" i="24"/>
  <c r="AB142" i="24"/>
  <c r="Z142" i="24"/>
  <c r="B142" i="24"/>
  <c r="C142" i="24"/>
  <c r="F142" i="24"/>
  <c r="AA42" i="24"/>
  <c r="O42" i="24"/>
  <c r="P42" i="24"/>
  <c r="Z42" i="24"/>
  <c r="X42" i="24"/>
  <c r="R42" i="24"/>
  <c r="V42" i="24"/>
  <c r="AC42" i="24"/>
  <c r="G42" i="24"/>
  <c r="N42" i="24"/>
  <c r="Q42" i="24"/>
  <c r="Y42" i="24"/>
  <c r="T42" i="24"/>
  <c r="AB42" i="24"/>
  <c r="U42" i="24"/>
  <c r="I42" i="24"/>
  <c r="S42" i="24"/>
  <c r="E42" i="24"/>
  <c r="W42" i="24"/>
  <c r="B42" i="24"/>
  <c r="C42" i="24"/>
  <c r="F42" i="24"/>
  <c r="T89" i="24"/>
  <c r="R89" i="24"/>
  <c r="W89" i="24"/>
  <c r="AB89" i="24"/>
  <c r="AA89" i="24"/>
  <c r="O89" i="24"/>
  <c r="U89" i="24"/>
  <c r="X89" i="24"/>
  <c r="V89" i="24"/>
  <c r="P89" i="24"/>
  <c r="E89" i="24"/>
  <c r="Y89" i="24"/>
  <c r="AC89" i="24"/>
  <c r="I89" i="24"/>
  <c r="K89" i="24" s="1"/>
  <c r="Q89" i="24"/>
  <c r="N89" i="24"/>
  <c r="G89" i="24"/>
  <c r="Z89" i="24"/>
  <c r="S89" i="24"/>
  <c r="B89" i="24"/>
  <c r="C89" i="24"/>
  <c r="F89" i="24"/>
  <c r="AC167" i="24"/>
  <c r="Q167" i="24"/>
  <c r="U167" i="24"/>
  <c r="AA167" i="24"/>
  <c r="V167" i="24"/>
  <c r="O167" i="24"/>
  <c r="I167" i="24"/>
  <c r="N167" i="24"/>
  <c r="S167" i="24"/>
  <c r="G167" i="24"/>
  <c r="W167" i="24"/>
  <c r="X167" i="24"/>
  <c r="R167" i="24"/>
  <c r="P167" i="24"/>
  <c r="AB167" i="24"/>
  <c r="Z167" i="24"/>
  <c r="Y167" i="24"/>
  <c r="T167" i="24"/>
  <c r="E167" i="24"/>
  <c r="C167" i="24"/>
  <c r="B167" i="24"/>
  <c r="F167" i="24"/>
  <c r="E11" i="24"/>
  <c r="AC11" i="24"/>
  <c r="O11" i="24"/>
  <c r="T11" i="24"/>
  <c r="W11" i="24"/>
  <c r="V11" i="24"/>
  <c r="P11" i="24"/>
  <c r="X11" i="24"/>
  <c r="I11" i="24"/>
  <c r="AA11" i="24"/>
  <c r="N11" i="24"/>
  <c r="G11" i="24"/>
  <c r="Q11" i="24"/>
  <c r="U11" i="24"/>
  <c r="R11" i="24"/>
  <c r="AB11" i="24"/>
  <c r="Y11" i="24"/>
  <c r="Z11" i="24"/>
  <c r="S11" i="24"/>
  <c r="B11" i="24"/>
  <c r="C11" i="24"/>
  <c r="F11" i="24"/>
  <c r="AB162" i="24"/>
  <c r="X162" i="24"/>
  <c r="G162" i="24"/>
  <c r="T162" i="24"/>
  <c r="P162" i="24"/>
  <c r="I162" i="24"/>
  <c r="AC162" i="24"/>
  <c r="V162" i="24"/>
  <c r="S162" i="24"/>
  <c r="E162" i="24"/>
  <c r="Y162" i="24"/>
  <c r="AA162" i="24"/>
  <c r="U162" i="24"/>
  <c r="Q162" i="24"/>
  <c r="N162" i="24"/>
  <c r="Z162" i="24"/>
  <c r="W162" i="24"/>
  <c r="R162" i="24"/>
  <c r="O162" i="24"/>
  <c r="B162" i="24"/>
  <c r="C162" i="24"/>
  <c r="F162" i="24"/>
  <c r="V151" i="24"/>
  <c r="R151" i="24"/>
  <c r="U151" i="24"/>
  <c r="AA151" i="24"/>
  <c r="W151" i="24"/>
  <c r="S151" i="24"/>
  <c r="E151" i="24"/>
  <c r="AB151" i="24"/>
  <c r="O151" i="24"/>
  <c r="Q151" i="24"/>
  <c r="I151" i="24"/>
  <c r="X151" i="24"/>
  <c r="T151" i="24"/>
  <c r="G151" i="24"/>
  <c r="P151" i="24"/>
  <c r="Z151" i="24"/>
  <c r="N151" i="24"/>
  <c r="Y151" i="24"/>
  <c r="AC151" i="24"/>
  <c r="C151" i="24"/>
  <c r="B151" i="24"/>
  <c r="F151" i="24"/>
  <c r="I157" i="24"/>
  <c r="N157" i="24"/>
  <c r="Y157" i="24"/>
  <c r="P157" i="24"/>
  <c r="W157" i="24"/>
  <c r="E157" i="24"/>
  <c r="X157" i="24"/>
  <c r="Q157" i="24"/>
  <c r="AB157" i="24"/>
  <c r="G157" i="24"/>
  <c r="Z157" i="24"/>
  <c r="T157" i="24"/>
  <c r="R157" i="24"/>
  <c r="AC157" i="24"/>
  <c r="AA157" i="24"/>
  <c r="U157" i="24"/>
  <c r="O157" i="24"/>
  <c r="V157" i="24"/>
  <c r="S157" i="24"/>
  <c r="B157" i="24"/>
  <c r="C157" i="24"/>
  <c r="F157" i="24"/>
  <c r="E84" i="24"/>
  <c r="N84" i="24"/>
  <c r="R84" i="24"/>
  <c r="W84" i="24"/>
  <c r="AA84" i="24"/>
  <c r="O84" i="24"/>
  <c r="S84" i="24"/>
  <c r="X84" i="24"/>
  <c r="I84" i="24"/>
  <c r="AB84" i="24"/>
  <c r="P84" i="24"/>
  <c r="G84" i="24"/>
  <c r="T84" i="24"/>
  <c r="V84" i="24"/>
  <c r="Q84" i="24"/>
  <c r="AC84" i="24"/>
  <c r="Z84" i="24"/>
  <c r="Y84" i="24"/>
  <c r="U84" i="24"/>
  <c r="B84" i="24"/>
  <c r="F84" i="24"/>
  <c r="C84" i="24"/>
  <c r="I72" i="24"/>
  <c r="O72" i="24"/>
  <c r="E72" i="24"/>
  <c r="G72" i="24"/>
  <c r="X72" i="24"/>
  <c r="P72" i="24"/>
  <c r="U72" i="24"/>
  <c r="Q72" i="24"/>
  <c r="S72" i="24"/>
  <c r="AC72" i="24"/>
  <c r="Z72" i="24"/>
  <c r="T72" i="24"/>
  <c r="R72" i="24"/>
  <c r="V72" i="24"/>
  <c r="AA72" i="24"/>
  <c r="N72" i="24"/>
  <c r="Y72" i="24"/>
  <c r="W72" i="24"/>
  <c r="AB72" i="24"/>
  <c r="B72" i="24"/>
  <c r="C72" i="24"/>
  <c r="F72" i="24"/>
  <c r="V52" i="24"/>
  <c r="S52" i="24"/>
  <c r="E52" i="24"/>
  <c r="AC52" i="24"/>
  <c r="W52" i="24"/>
  <c r="T52" i="24"/>
  <c r="I52" i="24"/>
  <c r="X52" i="24"/>
  <c r="AB52" i="24"/>
  <c r="G52" i="24"/>
  <c r="O52" i="24"/>
  <c r="R52" i="24"/>
  <c r="Q52" i="24"/>
  <c r="Z52" i="24"/>
  <c r="U52" i="24"/>
  <c r="Y52" i="24"/>
  <c r="P52" i="24"/>
  <c r="N52" i="24"/>
  <c r="AA52" i="24"/>
  <c r="B52" i="24"/>
  <c r="F52" i="24"/>
  <c r="C52" i="24"/>
  <c r="Y55" i="24"/>
  <c r="U55" i="24"/>
  <c r="I55" i="24"/>
  <c r="P55" i="24"/>
  <c r="W55" i="24"/>
  <c r="G55" i="24"/>
  <c r="Z55" i="24"/>
  <c r="T55" i="24"/>
  <c r="N55" i="24"/>
  <c r="E55" i="24"/>
  <c r="X55" i="24"/>
  <c r="V55" i="24"/>
  <c r="Q55" i="24"/>
  <c r="S55" i="24"/>
  <c r="AB55" i="24"/>
  <c r="AA55" i="24"/>
  <c r="R55" i="24"/>
  <c r="O55" i="24"/>
  <c r="AC55" i="24"/>
  <c r="C55" i="24"/>
  <c r="F55" i="24"/>
  <c r="B55" i="24"/>
  <c r="V103" i="24"/>
  <c r="R103" i="24"/>
  <c r="AB103" i="24"/>
  <c r="G103" i="24"/>
  <c r="AA103" i="24"/>
  <c r="O103" i="24"/>
  <c r="T103" i="24"/>
  <c r="X103" i="24"/>
  <c r="AC103" i="24"/>
  <c r="P103" i="24"/>
  <c r="E103" i="24"/>
  <c r="Y103" i="24"/>
  <c r="U103" i="24"/>
  <c r="I103" i="24"/>
  <c r="Q103" i="24"/>
  <c r="W103" i="24"/>
  <c r="N103" i="24"/>
  <c r="Z103" i="24"/>
  <c r="S103" i="24"/>
  <c r="F103" i="24"/>
  <c r="B103" i="24"/>
  <c r="C103" i="24"/>
  <c r="N12" i="24"/>
  <c r="AA12" i="24"/>
  <c r="V12" i="24"/>
  <c r="R12" i="24"/>
  <c r="T12" i="24"/>
  <c r="AB12" i="24"/>
  <c r="U12" i="24"/>
  <c r="Z12" i="24"/>
  <c r="I12" i="24"/>
  <c r="E12" i="24"/>
  <c r="AC12" i="24"/>
  <c r="G12" i="24"/>
  <c r="W12" i="24"/>
  <c r="O12" i="24"/>
  <c r="Q12" i="24"/>
  <c r="X12" i="24"/>
  <c r="S12" i="24"/>
  <c r="Y12" i="24"/>
  <c r="P12" i="24"/>
  <c r="F12" i="24"/>
  <c r="B12" i="24"/>
  <c r="C12" i="24"/>
  <c r="E74" i="24"/>
  <c r="AC74" i="24"/>
  <c r="O74" i="24"/>
  <c r="U74" i="24"/>
  <c r="I74" i="24"/>
  <c r="X74" i="24"/>
  <c r="AB74" i="24"/>
  <c r="S74" i="24"/>
  <c r="P74" i="24"/>
  <c r="R74" i="24"/>
  <c r="AA74" i="24"/>
  <c r="Y74" i="24"/>
  <c r="V74" i="24"/>
  <c r="G74" i="24"/>
  <c r="Q74" i="24"/>
  <c r="N74" i="24"/>
  <c r="Z74" i="24"/>
  <c r="W74" i="24"/>
  <c r="T74" i="24"/>
  <c r="B74" i="24"/>
  <c r="C74" i="24"/>
  <c r="F74" i="24"/>
  <c r="R120" i="24"/>
  <c r="X120" i="24"/>
  <c r="AA120" i="24"/>
  <c r="P120" i="24"/>
  <c r="S120" i="24"/>
  <c r="Y120" i="24"/>
  <c r="AB120" i="24"/>
  <c r="N120" i="24"/>
  <c r="I120" i="24"/>
  <c r="T120" i="24"/>
  <c r="Q120" i="24"/>
  <c r="G120" i="24"/>
  <c r="E120" i="24"/>
  <c r="W120" i="24"/>
  <c r="U120" i="24"/>
  <c r="V120" i="24"/>
  <c r="Z120" i="24"/>
  <c r="AC120" i="24"/>
  <c r="O120" i="24"/>
  <c r="F120" i="24"/>
  <c r="B120" i="24"/>
  <c r="C120" i="24"/>
  <c r="G105" i="24"/>
  <c r="S105" i="24"/>
  <c r="V105" i="24"/>
  <c r="T105" i="24"/>
  <c r="AC105" i="24"/>
  <c r="Y105" i="24"/>
  <c r="AB105" i="24"/>
  <c r="U105" i="24"/>
  <c r="E105" i="24"/>
  <c r="N105" i="24"/>
  <c r="Q105" i="24"/>
  <c r="W105" i="24"/>
  <c r="Z105" i="24"/>
  <c r="O105" i="24"/>
  <c r="R105" i="24"/>
  <c r="X105" i="24"/>
  <c r="I105" i="24"/>
  <c r="AA105" i="24"/>
  <c r="P105" i="24"/>
  <c r="F105" i="24"/>
  <c r="B105" i="24"/>
  <c r="C105" i="24"/>
  <c r="AA140" i="24"/>
  <c r="W140" i="24"/>
  <c r="I140" i="24"/>
  <c r="E140" i="24"/>
  <c r="O140" i="24"/>
  <c r="G140" i="24"/>
  <c r="S140" i="24"/>
  <c r="U140" i="24"/>
  <c r="Q140" i="24"/>
  <c r="AB140" i="24"/>
  <c r="X140" i="24"/>
  <c r="Y140" i="24"/>
  <c r="T140" i="24"/>
  <c r="P140" i="24"/>
  <c r="AC140" i="24"/>
  <c r="Z140" i="24"/>
  <c r="V140" i="24"/>
  <c r="R140" i="24"/>
  <c r="N140" i="24"/>
  <c r="F140" i="24"/>
  <c r="C140" i="24"/>
  <c r="B140" i="24"/>
  <c r="P160" i="24"/>
  <c r="AB160" i="24"/>
  <c r="I160" i="24"/>
  <c r="Y160" i="24"/>
  <c r="N160" i="24"/>
  <c r="G160" i="24"/>
  <c r="Q160" i="24"/>
  <c r="S160" i="24"/>
  <c r="U160" i="24"/>
  <c r="Z160" i="24"/>
  <c r="W160" i="24"/>
  <c r="AC160" i="24"/>
  <c r="R160" i="24"/>
  <c r="O160" i="24"/>
  <c r="AA160" i="24"/>
  <c r="X160" i="24"/>
  <c r="T160" i="24"/>
  <c r="E160" i="24"/>
  <c r="V160" i="24"/>
  <c r="B160" i="24"/>
  <c r="F160" i="24"/>
  <c r="C160" i="24"/>
  <c r="Q61" i="24"/>
  <c r="AC61" i="24"/>
  <c r="Z61" i="24"/>
  <c r="E61" i="24"/>
  <c r="I61" i="24"/>
  <c r="R61" i="24"/>
  <c r="N61" i="24"/>
  <c r="G61" i="24"/>
  <c r="AA61" i="24"/>
  <c r="T61" i="24"/>
  <c r="P61" i="24"/>
  <c r="S61" i="24"/>
  <c r="W61" i="24"/>
  <c r="X61" i="24"/>
  <c r="AB61" i="24"/>
  <c r="O61" i="24"/>
  <c r="U61" i="24"/>
  <c r="Y61" i="24"/>
  <c r="V61" i="24"/>
  <c r="F61" i="24"/>
  <c r="B61" i="24"/>
  <c r="C61" i="24"/>
  <c r="I141" i="24"/>
  <c r="T141" i="24"/>
  <c r="V141" i="24"/>
  <c r="G141" i="24"/>
  <c r="AC141" i="24"/>
  <c r="Z141" i="24"/>
  <c r="P141" i="24"/>
  <c r="E141" i="24"/>
  <c r="Q141" i="24"/>
  <c r="X141" i="24"/>
  <c r="U141" i="24"/>
  <c r="S141" i="24"/>
  <c r="O141" i="24"/>
  <c r="W141" i="24"/>
  <c r="Y141" i="24"/>
  <c r="R141" i="24"/>
  <c r="AA141" i="24"/>
  <c r="AB141" i="24"/>
  <c r="N141" i="24"/>
  <c r="F141" i="24"/>
  <c r="B141" i="24"/>
  <c r="C141" i="24"/>
  <c r="I30" i="24"/>
  <c r="N30" i="24"/>
  <c r="R30" i="24"/>
  <c r="G30" i="24"/>
  <c r="Y30" i="24"/>
  <c r="V30" i="24"/>
  <c r="E30" i="24"/>
  <c r="P30" i="24"/>
  <c r="AC30" i="24"/>
  <c r="O30" i="24"/>
  <c r="Z30" i="24"/>
  <c r="W30" i="24"/>
  <c r="Q30" i="24"/>
  <c r="T30" i="24"/>
  <c r="AA30" i="24"/>
  <c r="AB30" i="24"/>
  <c r="S30" i="24"/>
  <c r="X30" i="24"/>
  <c r="U30" i="24"/>
  <c r="F30" i="24"/>
  <c r="B30" i="24"/>
  <c r="C30" i="24"/>
  <c r="Q60" i="24"/>
  <c r="Z60" i="24"/>
  <c r="V60" i="24"/>
  <c r="Y60" i="24"/>
  <c r="R60" i="24"/>
  <c r="AB60" i="24"/>
  <c r="G60" i="24"/>
  <c r="AA60" i="24"/>
  <c r="N60" i="24"/>
  <c r="T60" i="24"/>
  <c r="X60" i="24"/>
  <c r="U60" i="24"/>
  <c r="O60" i="24"/>
  <c r="P60" i="24"/>
  <c r="AC60" i="24"/>
  <c r="E60" i="24"/>
  <c r="S60" i="24"/>
  <c r="I60" i="24"/>
  <c r="W60" i="24"/>
  <c r="B60" i="24"/>
  <c r="F60" i="24"/>
  <c r="C60" i="24"/>
  <c r="R67" i="24"/>
  <c r="Y67" i="24"/>
  <c r="AB67" i="24"/>
  <c r="Z67" i="24"/>
  <c r="Q67" i="24"/>
  <c r="E67" i="24"/>
  <c r="AA67" i="24"/>
  <c r="N67" i="24"/>
  <c r="T67" i="24"/>
  <c r="W67" i="24"/>
  <c r="AC67" i="24"/>
  <c r="O67" i="24"/>
  <c r="U67" i="24"/>
  <c r="I67" i="24"/>
  <c r="X67" i="24"/>
  <c r="S67" i="24"/>
  <c r="G67" i="24"/>
  <c r="P67" i="24"/>
  <c r="V67" i="24"/>
  <c r="F67" i="24"/>
  <c r="B67" i="24"/>
  <c r="C67" i="24"/>
  <c r="Q98" i="24"/>
  <c r="N98" i="24"/>
  <c r="Z98" i="24"/>
  <c r="W98" i="24"/>
  <c r="R98" i="24"/>
  <c r="O98" i="24"/>
  <c r="AB98" i="24"/>
  <c r="X98" i="24"/>
  <c r="G98" i="24"/>
  <c r="T98" i="24"/>
  <c r="V98" i="24"/>
  <c r="I98" i="24"/>
  <c r="AC98" i="24"/>
  <c r="Y98" i="24"/>
  <c r="S98" i="24"/>
  <c r="E98" i="24"/>
  <c r="P98" i="24"/>
  <c r="AA98" i="24"/>
  <c r="U98" i="24"/>
  <c r="B98" i="24"/>
  <c r="C98" i="24"/>
  <c r="F98" i="24"/>
  <c r="P21" i="24"/>
  <c r="AB21" i="24"/>
  <c r="Z21" i="24"/>
  <c r="X21" i="24"/>
  <c r="S21" i="24"/>
  <c r="U21" i="24"/>
  <c r="T21" i="24"/>
  <c r="AC21" i="24"/>
  <c r="W21" i="24"/>
  <c r="Q21" i="24"/>
  <c r="N21" i="24"/>
  <c r="AA21" i="24"/>
  <c r="Y21" i="24"/>
  <c r="I21" i="24"/>
  <c r="E21" i="24"/>
  <c r="O21" i="24"/>
  <c r="G21" i="24"/>
  <c r="R21" i="24"/>
  <c r="V21" i="24"/>
  <c r="F21" i="24"/>
  <c r="C21" i="24"/>
  <c r="B21" i="24"/>
  <c r="Y153" i="24"/>
  <c r="E153" i="24"/>
  <c r="I153" i="24"/>
  <c r="Q153" i="24"/>
  <c r="S153" i="24"/>
  <c r="G153" i="24"/>
  <c r="Z153" i="24"/>
  <c r="W153" i="24"/>
  <c r="T153" i="24"/>
  <c r="R153" i="24"/>
  <c r="AC153" i="24"/>
  <c r="AB153" i="24"/>
  <c r="AA153" i="24"/>
  <c r="O153" i="24"/>
  <c r="U153" i="24"/>
  <c r="X153" i="24"/>
  <c r="V153" i="24"/>
  <c r="P153" i="24"/>
  <c r="N153" i="24"/>
  <c r="C153" i="24"/>
  <c r="F153" i="24"/>
  <c r="B153" i="24"/>
  <c r="I134" i="24"/>
  <c r="AB134" i="24"/>
  <c r="Q134" i="24"/>
  <c r="G134" i="24"/>
  <c r="T134" i="24"/>
  <c r="V134" i="24"/>
  <c r="E134" i="24"/>
  <c r="AC134" i="24"/>
  <c r="Z134" i="24"/>
  <c r="O134" i="24"/>
  <c r="U134" i="24"/>
  <c r="W134" i="24"/>
  <c r="N134" i="24"/>
  <c r="R134" i="24"/>
  <c r="X134" i="24"/>
  <c r="AA134" i="24"/>
  <c r="P134" i="24"/>
  <c r="S134" i="24"/>
  <c r="Y134" i="24"/>
  <c r="C134" i="24"/>
  <c r="B134" i="24"/>
  <c r="F134" i="24"/>
  <c r="E108" i="24"/>
  <c r="AB108" i="24"/>
  <c r="N108" i="24"/>
  <c r="P108" i="24"/>
  <c r="I108" i="24"/>
  <c r="W108" i="24"/>
  <c r="T108" i="24"/>
  <c r="G108" i="24"/>
  <c r="O108" i="24"/>
  <c r="Z108" i="24"/>
  <c r="Q108" i="24"/>
  <c r="X108" i="24"/>
  <c r="AC108" i="24"/>
  <c r="Y108" i="24"/>
  <c r="R108" i="24"/>
  <c r="U108" i="24"/>
  <c r="AA108" i="24"/>
  <c r="V108" i="24"/>
  <c r="S108" i="24"/>
  <c r="B108" i="24"/>
  <c r="C108" i="24"/>
  <c r="F108" i="24"/>
  <c r="E70" i="24"/>
  <c r="AC70" i="24"/>
  <c r="Q70" i="24"/>
  <c r="O70" i="24"/>
  <c r="U70" i="24"/>
  <c r="W70" i="24"/>
  <c r="N70" i="24"/>
  <c r="R70" i="24"/>
  <c r="X70" i="24"/>
  <c r="AA70" i="24"/>
  <c r="P70" i="24"/>
  <c r="S70" i="24"/>
  <c r="Y70" i="24"/>
  <c r="I70" i="24"/>
  <c r="AB70" i="24"/>
  <c r="V70" i="24"/>
  <c r="G70" i="24"/>
  <c r="T70" i="24"/>
  <c r="Z70" i="24"/>
  <c r="C70" i="24"/>
  <c r="F70" i="24"/>
  <c r="B70" i="24"/>
  <c r="AB64" i="24"/>
  <c r="Q64" i="24"/>
  <c r="E64" i="24"/>
  <c r="Z64" i="24"/>
  <c r="T64" i="24"/>
  <c r="O64" i="24"/>
  <c r="I64" i="24"/>
  <c r="V64" i="24"/>
  <c r="R64" i="24"/>
  <c r="G64" i="24"/>
  <c r="N64" i="24"/>
  <c r="X64" i="24"/>
  <c r="U64" i="24"/>
  <c r="W64" i="24"/>
  <c r="AA64" i="24"/>
  <c r="AC64" i="24"/>
  <c r="P64" i="24"/>
  <c r="S64" i="24"/>
  <c r="Y64" i="24"/>
  <c r="C64" i="24"/>
  <c r="B64" i="24"/>
  <c r="F64" i="24"/>
  <c r="V23" i="24"/>
  <c r="Q23" i="24"/>
  <c r="S23" i="24"/>
  <c r="AB23" i="24"/>
  <c r="AA23" i="24"/>
  <c r="R23" i="24"/>
  <c r="O23" i="24"/>
  <c r="AC23" i="24"/>
  <c r="Y23" i="24"/>
  <c r="U23" i="24"/>
  <c r="I23" i="24"/>
  <c r="P23" i="24"/>
  <c r="W23" i="24"/>
  <c r="G23" i="24"/>
  <c r="Z23" i="24"/>
  <c r="T23" i="24"/>
  <c r="N23" i="24"/>
  <c r="E23" i="24"/>
  <c r="X23" i="24"/>
  <c r="F23" i="24"/>
  <c r="B23" i="24"/>
  <c r="C23" i="24"/>
  <c r="T163" i="24"/>
  <c r="N163" i="24"/>
  <c r="I163" i="24"/>
  <c r="AC163" i="24"/>
  <c r="Q163" i="24"/>
  <c r="G163" i="24"/>
  <c r="U163" i="24"/>
  <c r="W163" i="24"/>
  <c r="R163" i="24"/>
  <c r="V163" i="24"/>
  <c r="AA163" i="24"/>
  <c r="S163" i="24"/>
  <c r="P163" i="24"/>
  <c r="E163" i="24"/>
  <c r="AB163" i="24"/>
  <c r="O163" i="24"/>
  <c r="X163" i="24"/>
  <c r="Y163" i="24"/>
  <c r="Z163" i="24"/>
  <c r="C163" i="24"/>
  <c r="F163" i="24"/>
  <c r="B163" i="24"/>
  <c r="T100" i="24"/>
  <c r="R100" i="24"/>
  <c r="AC100" i="24"/>
  <c r="AA100" i="24"/>
  <c r="U100" i="24"/>
  <c r="X100" i="24"/>
  <c r="V100" i="24"/>
  <c r="AB100" i="24"/>
  <c r="I100" i="24"/>
  <c r="N100" i="24"/>
  <c r="E100" i="24"/>
  <c r="G100" i="24"/>
  <c r="W100" i="24"/>
  <c r="O100" i="24"/>
  <c r="Q100" i="24"/>
  <c r="P100" i="24"/>
  <c r="S100" i="24"/>
  <c r="Y100" i="24"/>
  <c r="Z100" i="24"/>
  <c r="C100" i="24"/>
  <c r="B100" i="24"/>
  <c r="F100" i="24"/>
  <c r="W150" i="24"/>
  <c r="Z150" i="24"/>
  <c r="T150" i="24"/>
  <c r="R150" i="24"/>
  <c r="AC150" i="24"/>
  <c r="AA150" i="24"/>
  <c r="U150" i="24"/>
  <c r="P150" i="24"/>
  <c r="I150" i="24"/>
  <c r="V150" i="24"/>
  <c r="S150" i="24"/>
  <c r="G150" i="24"/>
  <c r="N150" i="24"/>
  <c r="Y150" i="24"/>
  <c r="E150" i="24"/>
  <c r="X150" i="24"/>
  <c r="AB150" i="24"/>
  <c r="O150" i="24"/>
  <c r="Q150" i="24"/>
  <c r="B150" i="24"/>
  <c r="C150" i="24"/>
  <c r="F150" i="24"/>
  <c r="Q62" i="24"/>
  <c r="V62" i="24"/>
  <c r="Z62" i="24"/>
  <c r="N62" i="24"/>
  <c r="R62" i="24"/>
  <c r="X62" i="24"/>
  <c r="I62" i="24"/>
  <c r="AA62" i="24"/>
  <c r="P62" i="24"/>
  <c r="E62" i="24"/>
  <c r="S62" i="24"/>
  <c r="Y62" i="24"/>
  <c r="O62" i="24"/>
  <c r="AB62" i="24"/>
  <c r="U62" i="24"/>
  <c r="W62" i="24"/>
  <c r="T62" i="24"/>
  <c r="G62" i="24"/>
  <c r="AC62" i="24"/>
  <c r="C62" i="24"/>
  <c r="F62" i="24"/>
  <c r="B62" i="24"/>
  <c r="W80" i="24"/>
  <c r="S80" i="24"/>
  <c r="O80" i="24"/>
  <c r="AB80" i="24"/>
  <c r="I80" i="24"/>
  <c r="X80" i="24"/>
  <c r="Q80" i="24"/>
  <c r="G80" i="24"/>
  <c r="P80" i="24"/>
  <c r="T80" i="24"/>
  <c r="U80" i="24"/>
  <c r="Y80" i="24"/>
  <c r="Z80" i="24"/>
  <c r="AC80" i="24"/>
  <c r="E80" i="24"/>
  <c r="V80" i="24"/>
  <c r="R80" i="24"/>
  <c r="N80" i="24"/>
  <c r="AA80" i="24"/>
  <c r="C80" i="24"/>
  <c r="F80" i="24"/>
  <c r="B80" i="24"/>
  <c r="V135" i="24"/>
  <c r="Y135" i="24"/>
  <c r="S135" i="24"/>
  <c r="E135" i="24"/>
  <c r="AB135" i="24"/>
  <c r="Q135" i="24"/>
  <c r="T135" i="24"/>
  <c r="Z135" i="24"/>
  <c r="AC135" i="24"/>
  <c r="O135" i="24"/>
  <c r="I135" i="24"/>
  <c r="U135" i="24"/>
  <c r="R135" i="24"/>
  <c r="G135" i="24"/>
  <c r="W135" i="24"/>
  <c r="AA135" i="24"/>
  <c r="N135" i="24"/>
  <c r="P135" i="24"/>
  <c r="X135" i="24"/>
  <c r="B135" i="24"/>
  <c r="C135" i="24"/>
  <c r="F135" i="24"/>
  <c r="N110" i="24"/>
  <c r="T110" i="24"/>
  <c r="X110" i="24"/>
  <c r="AC110" i="24"/>
  <c r="P110" i="24"/>
  <c r="U110" i="24"/>
  <c r="I110" i="24"/>
  <c r="Y110" i="24"/>
  <c r="S110" i="24"/>
  <c r="G110" i="24"/>
  <c r="Q110" i="24"/>
  <c r="V110" i="24"/>
  <c r="E110" i="24"/>
  <c r="Z110" i="24"/>
  <c r="AB110" i="24"/>
  <c r="O110" i="24"/>
  <c r="R110" i="24"/>
  <c r="W110" i="24"/>
  <c r="AA110" i="24"/>
  <c r="C110" i="24"/>
  <c r="F110" i="24"/>
  <c r="B110" i="24"/>
  <c r="W73" i="24"/>
  <c r="AC73" i="24"/>
  <c r="I73" i="24"/>
  <c r="O73" i="24"/>
  <c r="Q73" i="24"/>
  <c r="G73" i="24"/>
  <c r="X73" i="24"/>
  <c r="U73" i="24"/>
  <c r="T73" i="24"/>
  <c r="P73" i="24"/>
  <c r="Z73" i="24"/>
  <c r="V73" i="24"/>
  <c r="AA73" i="24"/>
  <c r="AB73" i="24"/>
  <c r="E73" i="24"/>
  <c r="N73" i="24"/>
  <c r="Y73" i="24"/>
  <c r="R73" i="24"/>
  <c r="S73" i="24"/>
  <c r="B73" i="24"/>
  <c r="F73" i="24"/>
  <c r="C73" i="24"/>
  <c r="E65" i="24"/>
  <c r="AA65" i="24"/>
  <c r="N65" i="24"/>
  <c r="P65" i="24"/>
  <c r="I65" i="24"/>
  <c r="W65" i="24"/>
  <c r="S65" i="24"/>
  <c r="G65" i="24"/>
  <c r="O65" i="24"/>
  <c r="Y65" i="24"/>
  <c r="U65" i="24"/>
  <c r="Z65" i="24"/>
  <c r="Q65" i="24"/>
  <c r="R65" i="24"/>
  <c r="AC65" i="24"/>
  <c r="T65" i="24"/>
  <c r="AB65" i="24"/>
  <c r="V65" i="24"/>
  <c r="X65" i="24"/>
  <c r="F65" i="24"/>
  <c r="B65" i="24"/>
  <c r="C65" i="24"/>
  <c r="G132" i="24"/>
  <c r="AA132" i="24"/>
  <c r="T132" i="24"/>
  <c r="Q132" i="24"/>
  <c r="S132" i="24"/>
  <c r="W132" i="24"/>
  <c r="Y132" i="24"/>
  <c r="AB132" i="24"/>
  <c r="O132" i="24"/>
  <c r="U132" i="24"/>
  <c r="X132" i="24"/>
  <c r="V132" i="24"/>
  <c r="P132" i="24"/>
  <c r="E132" i="24"/>
  <c r="Z132" i="24"/>
  <c r="AC132" i="24"/>
  <c r="I132" i="24"/>
  <c r="R132" i="24"/>
  <c r="N132" i="24"/>
  <c r="B132" i="24"/>
  <c r="F132" i="24"/>
  <c r="C132" i="24"/>
  <c r="G36" i="24"/>
  <c r="AC36" i="24"/>
  <c r="AA36" i="24"/>
  <c r="Q36" i="24"/>
  <c r="T36" i="24"/>
  <c r="E36" i="24"/>
  <c r="Y36" i="24"/>
  <c r="U36" i="24"/>
  <c r="N36" i="24"/>
  <c r="X36" i="24"/>
  <c r="V36" i="24"/>
  <c r="O36" i="24"/>
  <c r="R36" i="24"/>
  <c r="Z36" i="24"/>
  <c r="AB36" i="24"/>
  <c r="P36" i="24"/>
  <c r="I36" i="24"/>
  <c r="S36" i="24"/>
  <c r="W36" i="24"/>
  <c r="F36" i="24"/>
  <c r="C36" i="24"/>
  <c r="B36" i="24"/>
  <c r="P75" i="24"/>
  <c r="V75" i="24"/>
  <c r="Y75" i="24"/>
  <c r="N75" i="24"/>
  <c r="I75" i="24"/>
  <c r="Q75" i="24"/>
  <c r="W75" i="24"/>
  <c r="R75" i="24"/>
  <c r="AA75" i="24"/>
  <c r="T75" i="24"/>
  <c r="Z75" i="24"/>
  <c r="S75" i="24"/>
  <c r="AC75" i="24"/>
  <c r="E75" i="24"/>
  <c r="AB75" i="24"/>
  <c r="O75" i="24"/>
  <c r="G75" i="24"/>
  <c r="X75" i="24"/>
  <c r="U75" i="24"/>
  <c r="F75" i="24"/>
  <c r="B75" i="24"/>
  <c r="C75" i="24"/>
  <c r="N130" i="24"/>
  <c r="R130" i="24"/>
  <c r="W130" i="24"/>
  <c r="AB130" i="24"/>
  <c r="O130" i="24"/>
  <c r="T130" i="24"/>
  <c r="X130" i="24"/>
  <c r="AC130" i="24"/>
  <c r="I130" i="24"/>
  <c r="E130" i="24"/>
  <c r="Z130" i="24"/>
  <c r="S130" i="24"/>
  <c r="P130" i="24"/>
  <c r="Q130" i="24"/>
  <c r="AA130" i="24"/>
  <c r="Y130" i="24"/>
  <c r="U130" i="24"/>
  <c r="V130" i="24"/>
  <c r="G130" i="24"/>
  <c r="F130" i="24"/>
  <c r="B130" i="24"/>
  <c r="C130" i="24"/>
  <c r="G43" i="24"/>
  <c r="Q43" i="24"/>
  <c r="U43" i="24"/>
  <c r="R43" i="24"/>
  <c r="AB43" i="24"/>
  <c r="Y43" i="24"/>
  <c r="Z43" i="24"/>
  <c r="S43" i="24"/>
  <c r="E43" i="24"/>
  <c r="AC43" i="24"/>
  <c r="O43" i="24"/>
  <c r="T43" i="24"/>
  <c r="W43" i="24"/>
  <c r="V43" i="24"/>
  <c r="P43" i="24"/>
  <c r="X43" i="24"/>
  <c r="I43" i="24"/>
  <c r="AA43" i="24"/>
  <c r="N43" i="24"/>
  <c r="C43" i="24"/>
  <c r="B43" i="24"/>
  <c r="F43" i="24"/>
  <c r="Y83" i="24"/>
  <c r="N83" i="24"/>
  <c r="Q83" i="24"/>
  <c r="W83" i="24"/>
  <c r="I83" i="24"/>
  <c r="AA83" i="24"/>
  <c r="U83" i="24"/>
  <c r="G83" i="24"/>
  <c r="S83" i="24"/>
  <c r="X83" i="24"/>
  <c r="R83" i="24"/>
  <c r="AB83" i="24"/>
  <c r="O83" i="24"/>
  <c r="Z83" i="24"/>
  <c r="T83" i="24"/>
  <c r="E83" i="24"/>
  <c r="AC83" i="24"/>
  <c r="P83" i="24"/>
  <c r="V83" i="24"/>
  <c r="C83" i="24"/>
  <c r="F83" i="24"/>
  <c r="B83" i="24"/>
  <c r="G158" i="24"/>
  <c r="AA158" i="24"/>
  <c r="U158" i="24"/>
  <c r="S158" i="24"/>
  <c r="V158" i="24"/>
  <c r="AB158" i="24"/>
  <c r="N158" i="24"/>
  <c r="Z158" i="24"/>
  <c r="O158" i="24"/>
  <c r="Y158" i="24"/>
  <c r="T158" i="24"/>
  <c r="X158" i="24"/>
  <c r="P158" i="24"/>
  <c r="R158" i="24"/>
  <c r="AC158" i="24"/>
  <c r="Q158" i="24"/>
  <c r="I158" i="24"/>
  <c r="E158" i="24"/>
  <c r="W158" i="24"/>
  <c r="C158" i="24"/>
  <c r="F158" i="24"/>
  <c r="B158" i="24"/>
  <c r="T71" i="24"/>
  <c r="Z71" i="24"/>
  <c r="AC71" i="24"/>
  <c r="O71" i="24"/>
  <c r="I71" i="24"/>
  <c r="U71" i="24"/>
  <c r="R71" i="24"/>
  <c r="G71" i="24"/>
  <c r="W71" i="24"/>
  <c r="X71" i="24"/>
  <c r="N71" i="24"/>
  <c r="P71" i="24"/>
  <c r="AA71" i="24"/>
  <c r="V71" i="24"/>
  <c r="Y71" i="24"/>
  <c r="S71" i="24"/>
  <c r="E71" i="24"/>
  <c r="AB71" i="24"/>
  <c r="Q71" i="24"/>
  <c r="B71" i="24"/>
  <c r="C71" i="24"/>
  <c r="F71" i="24"/>
  <c r="AA7" i="24"/>
  <c r="Q7" i="24"/>
  <c r="T7" i="24"/>
  <c r="AB7" i="24"/>
  <c r="U7" i="24"/>
  <c r="Y7" i="24"/>
  <c r="I7" i="24"/>
  <c r="W7" i="24"/>
  <c r="AC7" i="24"/>
  <c r="G7" i="24"/>
  <c r="X7" i="24"/>
  <c r="O7" i="24"/>
  <c r="N7" i="24"/>
  <c r="P7" i="24"/>
  <c r="R7" i="24"/>
  <c r="V7" i="24"/>
  <c r="Z7" i="24"/>
  <c r="S7" i="24"/>
  <c r="E7" i="24"/>
  <c r="B7" i="24"/>
  <c r="C7" i="24"/>
  <c r="F7" i="24"/>
  <c r="T38" i="24"/>
  <c r="S38" i="24"/>
  <c r="AB38" i="24"/>
  <c r="V38" i="24"/>
  <c r="P38" i="24"/>
  <c r="X38" i="24"/>
  <c r="I38" i="24"/>
  <c r="Z38" i="24"/>
  <c r="N38" i="24"/>
  <c r="G38" i="24"/>
  <c r="Q38" i="24"/>
  <c r="Y38" i="24"/>
  <c r="E38" i="24"/>
  <c r="AA38" i="24"/>
  <c r="U38" i="24"/>
  <c r="O38" i="24"/>
  <c r="R38" i="24"/>
  <c r="W38" i="24"/>
  <c r="AC38" i="24"/>
  <c r="B38" i="24"/>
  <c r="C38" i="24"/>
  <c r="F38" i="24"/>
  <c r="O117" i="24"/>
  <c r="U117" i="24"/>
  <c r="I117" i="24"/>
  <c r="Y117" i="24"/>
  <c r="AB117" i="24"/>
  <c r="P117" i="24"/>
  <c r="Q117" i="24"/>
  <c r="S117" i="24"/>
  <c r="X117" i="24"/>
  <c r="Z117" i="24"/>
  <c r="V117" i="24"/>
  <c r="G117" i="24"/>
  <c r="R117" i="24"/>
  <c r="N117" i="24"/>
  <c r="AA117" i="24"/>
  <c r="W117" i="24"/>
  <c r="T117" i="24"/>
  <c r="E117" i="24"/>
  <c r="AC117" i="24"/>
  <c r="B117" i="24"/>
  <c r="C117" i="24"/>
  <c r="F117" i="24"/>
  <c r="W78" i="24"/>
  <c r="Y78" i="24"/>
  <c r="S78" i="24"/>
  <c r="Q78" i="24"/>
  <c r="AB78" i="24"/>
  <c r="Z78" i="24"/>
  <c r="T78" i="24"/>
  <c r="N78" i="24"/>
  <c r="I78" i="24"/>
  <c r="AC78" i="24"/>
  <c r="R78" i="24"/>
  <c r="G78" i="24"/>
  <c r="U78" i="24"/>
  <c r="X78" i="24"/>
  <c r="E78" i="24"/>
  <c r="V78" i="24"/>
  <c r="AA78" i="24"/>
  <c r="O78" i="24"/>
  <c r="P78" i="24"/>
  <c r="B78" i="24"/>
  <c r="F78" i="24"/>
  <c r="C78" i="24"/>
  <c r="AA127" i="24"/>
  <c r="P127" i="24"/>
  <c r="S127" i="24"/>
  <c r="Y127" i="24"/>
  <c r="I127" i="24"/>
  <c r="AB127" i="24"/>
  <c r="Q127" i="24"/>
  <c r="G127" i="24"/>
  <c r="T127" i="24"/>
  <c r="W127" i="24"/>
  <c r="N127" i="24"/>
  <c r="AC127" i="24"/>
  <c r="Z127" i="24"/>
  <c r="V127" i="24"/>
  <c r="U127" i="24"/>
  <c r="E127" i="24"/>
  <c r="O127" i="24"/>
  <c r="R127" i="24"/>
  <c r="X127" i="24"/>
  <c r="C127" i="24"/>
  <c r="B127" i="24"/>
  <c r="F127" i="24"/>
  <c r="P101" i="24"/>
  <c r="E101" i="24"/>
  <c r="AC101" i="24"/>
  <c r="X101" i="24"/>
  <c r="R101" i="24"/>
  <c r="U101" i="24"/>
  <c r="AA101" i="24"/>
  <c r="V101" i="24"/>
  <c r="S101" i="24"/>
  <c r="N101" i="24"/>
  <c r="AB101" i="24"/>
  <c r="W101" i="24"/>
  <c r="Q101" i="24"/>
  <c r="I101" i="24"/>
  <c r="O101" i="24"/>
  <c r="T101" i="24"/>
  <c r="G101" i="24"/>
  <c r="Y101" i="24"/>
  <c r="Z101" i="24"/>
  <c r="B101" i="24"/>
  <c r="F101" i="24"/>
  <c r="C101" i="24"/>
  <c r="E148" i="24"/>
  <c r="N148" i="24"/>
  <c r="R148" i="24"/>
  <c r="W148" i="24"/>
  <c r="AA148" i="24"/>
  <c r="O148" i="24"/>
  <c r="S148" i="24"/>
  <c r="X148" i="24"/>
  <c r="I148" i="24"/>
  <c r="AB148" i="24"/>
  <c r="P148" i="24"/>
  <c r="G148" i="24"/>
  <c r="T148" i="24"/>
  <c r="Z148" i="24"/>
  <c r="Q148" i="24"/>
  <c r="AC148" i="24"/>
  <c r="V148" i="24"/>
  <c r="Y148" i="24"/>
  <c r="U148" i="24"/>
  <c r="F148" i="24"/>
  <c r="C148" i="24"/>
  <c r="B148" i="24"/>
  <c r="X50" i="24"/>
  <c r="AC50" i="24"/>
  <c r="N50" i="24"/>
  <c r="U50" i="24"/>
  <c r="Y50" i="24"/>
  <c r="V50" i="24"/>
  <c r="I50" i="24"/>
  <c r="O50" i="24"/>
  <c r="T50" i="24"/>
  <c r="G50" i="24"/>
  <c r="Z50" i="24"/>
  <c r="E50" i="24"/>
  <c r="S50" i="24"/>
  <c r="Q50" i="24"/>
  <c r="W50" i="24"/>
  <c r="AA50" i="24"/>
  <c r="AB50" i="24"/>
  <c r="P50" i="24"/>
  <c r="R50" i="24"/>
  <c r="F50" i="24"/>
  <c r="B50" i="24"/>
  <c r="C50" i="24"/>
  <c r="G129" i="24"/>
  <c r="O129" i="24"/>
  <c r="Y129" i="24"/>
  <c r="T129" i="24"/>
  <c r="X129" i="24"/>
  <c r="AC129" i="24"/>
  <c r="AB129" i="24"/>
  <c r="Q129" i="24"/>
  <c r="U129" i="24"/>
  <c r="Z129" i="24"/>
  <c r="V129" i="24"/>
  <c r="R129" i="24"/>
  <c r="E129" i="24"/>
  <c r="AA129" i="24"/>
  <c r="N129" i="24"/>
  <c r="P129" i="24"/>
  <c r="I129" i="24"/>
  <c r="W129" i="24"/>
  <c r="S129" i="24"/>
  <c r="C129" i="24"/>
  <c r="F129" i="24"/>
  <c r="B129" i="24"/>
  <c r="Y18" i="24"/>
  <c r="V18" i="24"/>
  <c r="I18" i="24"/>
  <c r="O18" i="24"/>
  <c r="T18" i="24"/>
  <c r="G18" i="24"/>
  <c r="Z18" i="24"/>
  <c r="E18" i="24"/>
  <c r="S18" i="24"/>
  <c r="Q18" i="24"/>
  <c r="W18" i="24"/>
  <c r="AA18" i="24"/>
  <c r="AB18" i="24"/>
  <c r="P18" i="24"/>
  <c r="R18" i="24"/>
  <c r="X18" i="24"/>
  <c r="AC18" i="24"/>
  <c r="N18" i="24"/>
  <c r="U18" i="24"/>
  <c r="C18" i="24"/>
  <c r="F18" i="24"/>
  <c r="B18" i="24"/>
  <c r="N144" i="24"/>
  <c r="AA144" i="24"/>
  <c r="W144" i="24"/>
  <c r="S144" i="24"/>
  <c r="O144" i="24"/>
  <c r="AB144" i="24"/>
  <c r="I144" i="24"/>
  <c r="X144" i="24"/>
  <c r="Q144" i="24"/>
  <c r="U144" i="24"/>
  <c r="P144" i="24"/>
  <c r="T144" i="24"/>
  <c r="AC144" i="24"/>
  <c r="Y144" i="24"/>
  <c r="Z144" i="24"/>
  <c r="G144" i="24"/>
  <c r="E144" i="24"/>
  <c r="V144" i="24"/>
  <c r="R144" i="24"/>
  <c r="F144" i="24"/>
  <c r="B144" i="24"/>
  <c r="C144" i="24"/>
  <c r="AC53" i="24"/>
  <c r="W53" i="24"/>
  <c r="Q53" i="24"/>
  <c r="N53" i="24"/>
  <c r="AA53" i="24"/>
  <c r="Y53" i="24"/>
  <c r="I53" i="24"/>
  <c r="E53" i="24"/>
  <c r="O53" i="24"/>
  <c r="X53" i="24"/>
  <c r="S53" i="24"/>
  <c r="V53" i="24"/>
  <c r="Z53" i="24"/>
  <c r="G53" i="24"/>
  <c r="P53" i="24"/>
  <c r="U53" i="24"/>
  <c r="R53" i="24"/>
  <c r="AB53" i="24"/>
  <c r="T53" i="24"/>
  <c r="C53" i="24"/>
  <c r="B53" i="24"/>
  <c r="F53" i="24"/>
  <c r="I56" i="24"/>
  <c r="T56" i="24"/>
  <c r="Q56" i="24"/>
  <c r="G56" i="24"/>
  <c r="E56" i="24"/>
  <c r="W56" i="24"/>
  <c r="U56" i="24"/>
  <c r="V56" i="24"/>
  <c r="Z56" i="24"/>
  <c r="AC56" i="24"/>
  <c r="O56" i="24"/>
  <c r="R56" i="24"/>
  <c r="X56" i="24"/>
  <c r="AA56" i="24"/>
  <c r="P56" i="24"/>
  <c r="S56" i="24"/>
  <c r="Y56" i="24"/>
  <c r="AB56" i="24"/>
  <c r="N56" i="24"/>
  <c r="C56" i="24"/>
  <c r="F56" i="24"/>
  <c r="B56" i="24"/>
  <c r="AC152" i="24"/>
  <c r="Q152" i="24"/>
  <c r="N152" i="24"/>
  <c r="Z152" i="24"/>
  <c r="W152" i="24"/>
  <c r="S152" i="24"/>
  <c r="O152" i="24"/>
  <c r="AB152" i="24"/>
  <c r="X152" i="24"/>
  <c r="T152" i="24"/>
  <c r="I152" i="24"/>
  <c r="P152" i="24"/>
  <c r="R152" i="24"/>
  <c r="G152" i="24"/>
  <c r="Y152" i="24"/>
  <c r="V152" i="24"/>
  <c r="U152" i="24"/>
  <c r="E152" i="24"/>
  <c r="AA152" i="24"/>
  <c r="C152" i="24"/>
  <c r="B152" i="24"/>
  <c r="F152" i="24"/>
  <c r="S39" i="24"/>
  <c r="E39" i="24"/>
  <c r="AA39" i="24"/>
  <c r="Q39" i="24"/>
  <c r="T39" i="24"/>
  <c r="AB39" i="24"/>
  <c r="U39" i="24"/>
  <c r="O39" i="24"/>
  <c r="I39" i="24"/>
  <c r="W39" i="24"/>
  <c r="R39" i="24"/>
  <c r="G39" i="24"/>
  <c r="X39" i="24"/>
  <c r="Y39" i="24"/>
  <c r="N39" i="24"/>
  <c r="P39" i="24"/>
  <c r="AC39" i="24"/>
  <c r="V39" i="24"/>
  <c r="Z39" i="24"/>
  <c r="B39" i="24"/>
  <c r="F39" i="24"/>
  <c r="C39" i="24"/>
  <c r="N40" i="24"/>
  <c r="T40" i="24"/>
  <c r="X40" i="24"/>
  <c r="V40" i="24"/>
  <c r="I40" i="24"/>
  <c r="O40" i="24"/>
  <c r="S40" i="24"/>
  <c r="G40" i="24"/>
  <c r="Y40" i="24"/>
  <c r="W40" i="24"/>
  <c r="U40" i="24"/>
  <c r="P40" i="24"/>
  <c r="E40" i="24"/>
  <c r="AC40" i="24"/>
  <c r="AA40" i="24"/>
  <c r="R40" i="24"/>
  <c r="Q40" i="24"/>
  <c r="Z40" i="24"/>
  <c r="AB40" i="24"/>
  <c r="C40" i="24"/>
  <c r="B40" i="24"/>
  <c r="F40" i="24"/>
  <c r="U112" i="24"/>
  <c r="T112" i="24"/>
  <c r="Y112" i="24"/>
  <c r="AC112" i="24"/>
  <c r="E112" i="24"/>
  <c r="Q112" i="24"/>
  <c r="N112" i="24"/>
  <c r="Z112" i="24"/>
  <c r="W112" i="24"/>
  <c r="R112" i="24"/>
  <c r="O112" i="24"/>
  <c r="AA112" i="24"/>
  <c r="X112" i="24"/>
  <c r="I112" i="24"/>
  <c r="S112" i="24"/>
  <c r="P112" i="24"/>
  <c r="G112" i="24"/>
  <c r="AB112" i="24"/>
  <c r="V112" i="24"/>
  <c r="F112" i="24"/>
  <c r="B112" i="24"/>
  <c r="C112" i="24"/>
  <c r="AB149" i="24"/>
  <c r="Q149" i="24"/>
  <c r="E149" i="24"/>
  <c r="Z149" i="24"/>
  <c r="T149" i="24"/>
  <c r="N149" i="24"/>
  <c r="I149" i="24"/>
  <c r="AC149" i="24"/>
  <c r="R149" i="24"/>
  <c r="G149" i="24"/>
  <c r="U149" i="24"/>
  <c r="W149" i="24"/>
  <c r="P149" i="24"/>
  <c r="V149" i="24"/>
  <c r="AA149" i="24"/>
  <c r="X149" i="24"/>
  <c r="O149" i="24"/>
  <c r="S149" i="24"/>
  <c r="Y149" i="24"/>
  <c r="B149" i="24"/>
  <c r="F149" i="24"/>
  <c r="C149" i="24"/>
  <c r="Y124" i="24"/>
  <c r="AA124" i="24"/>
  <c r="N124" i="24"/>
  <c r="T124" i="24"/>
  <c r="W124" i="24"/>
  <c r="AC124" i="24"/>
  <c r="O124" i="24"/>
  <c r="E124" i="24"/>
  <c r="X124" i="24"/>
  <c r="U124" i="24"/>
  <c r="I124" i="24"/>
  <c r="P124" i="24"/>
  <c r="S124" i="24"/>
  <c r="G124" i="24"/>
  <c r="Z124" i="24"/>
  <c r="V124" i="24"/>
  <c r="Q124" i="24"/>
  <c r="R124" i="24"/>
  <c r="AB124" i="24"/>
  <c r="B124" i="24"/>
  <c r="F124" i="24"/>
  <c r="C124" i="24"/>
  <c r="G102" i="24"/>
  <c r="S102" i="24"/>
  <c r="V102" i="24"/>
  <c r="AB102" i="24"/>
  <c r="N102" i="24"/>
  <c r="T102" i="24"/>
  <c r="X102" i="24"/>
  <c r="AC102" i="24"/>
  <c r="I102" i="24"/>
  <c r="P102" i="24"/>
  <c r="AA102" i="24"/>
  <c r="E102" i="24"/>
  <c r="Y102" i="24"/>
  <c r="R102" i="24"/>
  <c r="O102" i="24"/>
  <c r="Q102" i="24"/>
  <c r="U102" i="24"/>
  <c r="W102" i="24"/>
  <c r="Z102" i="24"/>
  <c r="F102" i="24"/>
  <c r="C102" i="24"/>
  <c r="B102" i="24"/>
  <c r="U114" i="24"/>
  <c r="R114" i="24"/>
  <c r="V114" i="24"/>
  <c r="O114" i="24"/>
  <c r="I114" i="24"/>
  <c r="N114" i="24"/>
  <c r="X114" i="24"/>
  <c r="G114" i="24"/>
  <c r="W114" i="24"/>
  <c r="E114" i="24"/>
  <c r="T114" i="24"/>
  <c r="Q114" i="24"/>
  <c r="P114" i="24"/>
  <c r="Y114" i="24"/>
  <c r="Z114" i="24"/>
  <c r="AB114" i="24"/>
  <c r="S114" i="24"/>
  <c r="AA114" i="24"/>
  <c r="AC114" i="24"/>
  <c r="B114" i="24"/>
  <c r="F114" i="24"/>
  <c r="C114" i="24"/>
  <c r="N159" i="24"/>
  <c r="Q159" i="24"/>
  <c r="AA159" i="24"/>
  <c r="V159" i="24"/>
  <c r="Z159" i="24"/>
  <c r="E159" i="24"/>
  <c r="S159" i="24"/>
  <c r="W159" i="24"/>
  <c r="AB159" i="24"/>
  <c r="I159" i="24"/>
  <c r="P159" i="24"/>
  <c r="U159" i="24"/>
  <c r="G159" i="24"/>
  <c r="O159" i="24"/>
  <c r="X159" i="24"/>
  <c r="Y159" i="24"/>
  <c r="T159" i="24"/>
  <c r="AC159" i="24"/>
  <c r="R159" i="24"/>
  <c r="F159" i="24"/>
  <c r="B159" i="24"/>
  <c r="C159" i="24"/>
  <c r="T34" i="24"/>
  <c r="AB34" i="24"/>
  <c r="U34" i="24"/>
  <c r="N34" i="24"/>
  <c r="G34" i="24"/>
  <c r="V34" i="24"/>
  <c r="R34" i="24"/>
  <c r="I34" i="24"/>
  <c r="E34" i="24"/>
  <c r="Y34" i="24"/>
  <c r="S34" i="24"/>
  <c r="W34" i="24"/>
  <c r="AC34" i="24"/>
  <c r="AA34" i="24"/>
  <c r="O34" i="24"/>
  <c r="P34" i="24"/>
  <c r="Z34" i="24"/>
  <c r="X34" i="24"/>
  <c r="Q34" i="24"/>
  <c r="B34" i="24"/>
  <c r="C34" i="24"/>
  <c r="F34" i="24"/>
  <c r="V15" i="24"/>
  <c r="Z15" i="24"/>
  <c r="S15" i="24"/>
  <c r="R15" i="24"/>
  <c r="AA15" i="24"/>
  <c r="AC15" i="24"/>
  <c r="W15" i="24"/>
  <c r="T15" i="24"/>
  <c r="X15" i="24"/>
  <c r="Q15" i="24"/>
  <c r="I15" i="24"/>
  <c r="O15" i="24"/>
  <c r="U15" i="24"/>
  <c r="G15" i="24"/>
  <c r="Y15" i="24"/>
  <c r="E15" i="24"/>
  <c r="N15" i="24"/>
  <c r="P15" i="24"/>
  <c r="AB15" i="24"/>
  <c r="F15" i="24"/>
  <c r="B15" i="24"/>
  <c r="C15" i="24"/>
  <c r="Q116" i="24"/>
  <c r="P116" i="24"/>
  <c r="AA116" i="24"/>
  <c r="Y116" i="24"/>
  <c r="Z116" i="24"/>
  <c r="E116" i="24"/>
  <c r="S116" i="24"/>
  <c r="V116" i="24"/>
  <c r="AB116" i="24"/>
  <c r="N116" i="24"/>
  <c r="T116" i="24"/>
  <c r="W116" i="24"/>
  <c r="AC116" i="24"/>
  <c r="I116" i="24"/>
  <c r="O116" i="24"/>
  <c r="R116" i="24"/>
  <c r="G116" i="24"/>
  <c r="X116" i="24"/>
  <c r="U116" i="24"/>
  <c r="C116" i="24"/>
  <c r="B116" i="24"/>
  <c r="F116" i="24"/>
  <c r="AA154" i="24"/>
  <c r="AC154" i="24"/>
  <c r="P154" i="24"/>
  <c r="E154" i="24"/>
  <c r="Y154" i="24"/>
  <c r="V154" i="24"/>
  <c r="Q154" i="24"/>
  <c r="N154" i="24"/>
  <c r="Z154" i="24"/>
  <c r="W154" i="24"/>
  <c r="I154" i="24"/>
  <c r="R154" i="24"/>
  <c r="U154" i="24"/>
  <c r="G154" i="24"/>
  <c r="AB154" i="24"/>
  <c r="X154" i="24"/>
  <c r="S154" i="24"/>
  <c r="T154" i="24"/>
  <c r="O154" i="24"/>
  <c r="C154" i="24"/>
  <c r="F154" i="24"/>
  <c r="B154" i="24"/>
  <c r="Y111" i="24"/>
  <c r="W111" i="24"/>
  <c r="Q111" i="24"/>
  <c r="T111" i="24"/>
  <c r="Z111" i="24"/>
  <c r="X111" i="24"/>
  <c r="I111" i="24"/>
  <c r="R111" i="24"/>
  <c r="AC111" i="24"/>
  <c r="G111" i="24"/>
  <c r="AA111" i="24"/>
  <c r="E111" i="24"/>
  <c r="N111" i="24"/>
  <c r="S111" i="24"/>
  <c r="O111" i="24"/>
  <c r="V111" i="24"/>
  <c r="AB111" i="24"/>
  <c r="P111" i="24"/>
  <c r="U111" i="24"/>
  <c r="F111" i="24"/>
  <c r="B111" i="24"/>
  <c r="C111" i="24"/>
  <c r="V169" i="24"/>
  <c r="O169" i="24"/>
  <c r="Y169" i="24"/>
  <c r="E169" i="24"/>
  <c r="X169" i="24"/>
  <c r="AB169" i="24"/>
  <c r="T169" i="24"/>
  <c r="Q169" i="24"/>
  <c r="AC169" i="24"/>
  <c r="Z169" i="24"/>
  <c r="L169" i="24"/>
  <c r="R169" i="24"/>
  <c r="I169" i="24"/>
  <c r="U169" i="24"/>
  <c r="AA169" i="24"/>
  <c r="G169" i="24"/>
  <c r="M169" i="24"/>
  <c r="P169" i="24"/>
  <c r="N169" i="24"/>
  <c r="W169" i="24"/>
  <c r="S169" i="24"/>
  <c r="B169" i="24"/>
  <c r="C169" i="24"/>
  <c r="F169" i="24"/>
  <c r="Y146" i="24"/>
  <c r="T146" i="24"/>
  <c r="I146" i="24"/>
  <c r="Q146" i="24"/>
  <c r="E146" i="24"/>
  <c r="G146" i="24"/>
  <c r="Z146" i="24"/>
  <c r="W146" i="24"/>
  <c r="S146" i="24"/>
  <c r="R146" i="24"/>
  <c r="AC146" i="24"/>
  <c r="AA146" i="24"/>
  <c r="AB146" i="24"/>
  <c r="O146" i="24"/>
  <c r="U146" i="24"/>
  <c r="X146" i="24"/>
  <c r="V146" i="24"/>
  <c r="P146" i="24"/>
  <c r="N146" i="24"/>
  <c r="B146" i="24"/>
  <c r="F146" i="24"/>
  <c r="C146" i="24"/>
  <c r="W59" i="24"/>
  <c r="AC59" i="24"/>
  <c r="I59" i="24"/>
  <c r="O59" i="24"/>
  <c r="AA59" i="24"/>
  <c r="G59" i="24"/>
  <c r="X59" i="24"/>
  <c r="Q59" i="24"/>
  <c r="R59" i="24"/>
  <c r="P59" i="24"/>
  <c r="U59" i="24"/>
  <c r="Z59" i="24"/>
  <c r="Y59" i="24"/>
  <c r="E59" i="24"/>
  <c r="S59" i="24"/>
  <c r="V59" i="24"/>
  <c r="AB59" i="24"/>
  <c r="N59" i="24"/>
  <c r="T59" i="24"/>
  <c r="B59" i="24"/>
  <c r="F59" i="24"/>
  <c r="C59" i="24"/>
  <c r="E85" i="24"/>
  <c r="Z85" i="24"/>
  <c r="T85" i="24"/>
  <c r="W85" i="24"/>
  <c r="I85" i="24"/>
  <c r="AC85" i="24"/>
  <c r="AA85" i="24"/>
  <c r="G85" i="24"/>
  <c r="U85" i="24"/>
  <c r="N85" i="24"/>
  <c r="P85" i="24"/>
  <c r="V85" i="24"/>
  <c r="R85" i="24"/>
  <c r="X85" i="24"/>
  <c r="O85" i="24"/>
  <c r="S85" i="24"/>
  <c r="Y85" i="24"/>
  <c r="AB85" i="24"/>
  <c r="Q85" i="24"/>
  <c r="F85" i="24"/>
  <c r="C85" i="24"/>
  <c r="B85" i="24"/>
  <c r="V63" i="24"/>
  <c r="U63" i="24"/>
  <c r="E63" i="24"/>
  <c r="O63" i="24"/>
  <c r="R63" i="24"/>
  <c r="X63" i="24"/>
  <c r="AA63" i="24"/>
  <c r="P63" i="24"/>
  <c r="S63" i="24"/>
  <c r="Y63" i="24"/>
  <c r="I63" i="24"/>
  <c r="AB63" i="24"/>
  <c r="Q63" i="24"/>
  <c r="G63" i="24"/>
  <c r="T63" i="24"/>
  <c r="W63" i="24"/>
  <c r="N63" i="24"/>
  <c r="AC63" i="24"/>
  <c r="Z63" i="24"/>
  <c r="C63" i="24"/>
  <c r="F63" i="24"/>
  <c r="B63" i="24"/>
  <c r="I14" i="24"/>
  <c r="AC14" i="24"/>
  <c r="Q14" i="24"/>
  <c r="G14" i="24"/>
  <c r="S14" i="24"/>
  <c r="X14" i="24"/>
  <c r="E14" i="24"/>
  <c r="U14" i="24"/>
  <c r="AA14" i="24"/>
  <c r="O14" i="24"/>
  <c r="V14" i="24"/>
  <c r="W14" i="24"/>
  <c r="N14" i="24"/>
  <c r="T14" i="24"/>
  <c r="Y14" i="24"/>
  <c r="AB14" i="24"/>
  <c r="P14" i="24"/>
  <c r="R14" i="24"/>
  <c r="Z14" i="24"/>
  <c r="B14" i="24"/>
  <c r="F14" i="24"/>
  <c r="C14" i="24"/>
  <c r="W136" i="24"/>
  <c r="P136" i="24"/>
  <c r="I136" i="24"/>
  <c r="O136" i="24"/>
  <c r="S136" i="24"/>
  <c r="G136" i="24"/>
  <c r="X136" i="24"/>
  <c r="Y136" i="24"/>
  <c r="U136" i="24"/>
  <c r="Q136" i="24"/>
  <c r="AB136" i="24"/>
  <c r="AC136" i="24"/>
  <c r="Z136" i="24"/>
  <c r="T136" i="24"/>
  <c r="R136" i="24"/>
  <c r="V136" i="24"/>
  <c r="AA136" i="24"/>
  <c r="N136" i="24"/>
  <c r="E136" i="24"/>
  <c r="F136" i="24"/>
  <c r="C136" i="24"/>
  <c r="B136" i="24"/>
  <c r="G156" i="24"/>
  <c r="V156" i="24"/>
  <c r="N156" i="24"/>
  <c r="Q156" i="24"/>
  <c r="O156" i="24"/>
  <c r="R156" i="24"/>
  <c r="Y156" i="24"/>
  <c r="X156" i="24"/>
  <c r="S156" i="24"/>
  <c r="E156" i="24"/>
  <c r="AB156" i="24"/>
  <c r="P156" i="24"/>
  <c r="T156" i="24"/>
  <c r="Z156" i="24"/>
  <c r="AC156" i="24"/>
  <c r="W156" i="24"/>
  <c r="I156" i="24"/>
  <c r="U156" i="24"/>
  <c r="AA156" i="24"/>
  <c r="F156" i="24"/>
  <c r="C156" i="24"/>
  <c r="B156" i="24"/>
  <c r="U94" i="24"/>
  <c r="S94" i="24"/>
  <c r="V94" i="24"/>
  <c r="AB94" i="24"/>
  <c r="N94" i="24"/>
  <c r="Q94" i="24"/>
  <c r="I94" i="24"/>
  <c r="X94" i="24"/>
  <c r="T94" i="24"/>
  <c r="G94" i="24"/>
  <c r="P94" i="24"/>
  <c r="Z94" i="24"/>
  <c r="E94" i="24"/>
  <c r="Y94" i="24"/>
  <c r="AC94" i="24"/>
  <c r="O94" i="24"/>
  <c r="R94" i="24"/>
  <c r="W94" i="24"/>
  <c r="AA94" i="24"/>
  <c r="F94" i="24"/>
  <c r="B94" i="24"/>
  <c r="C94" i="24"/>
  <c r="P536" i="18"/>
  <c r="L536" i="18"/>
  <c r="Q536" i="18"/>
  <c r="AB536" i="18"/>
  <c r="C536" i="18"/>
  <c r="I536" i="18"/>
  <c r="Y536" i="18"/>
  <c r="U536" i="18"/>
  <c r="F536" i="18"/>
  <c r="V536" i="18"/>
  <c r="N536" i="18"/>
  <c r="X536" i="18"/>
  <c r="T536" i="18"/>
  <c r="B536" i="18"/>
  <c r="R536" i="18"/>
  <c r="W536" i="18"/>
  <c r="G536" i="18"/>
  <c r="AA536" i="18"/>
  <c r="E536" i="18"/>
  <c r="Z536" i="18"/>
  <c r="AC536" i="18"/>
  <c r="O536" i="18"/>
  <c r="S536" i="18"/>
  <c r="M536" i="18"/>
  <c r="I535" i="18"/>
  <c r="O535" i="18"/>
  <c r="E535" i="18"/>
  <c r="T535" i="18"/>
  <c r="L535" i="18"/>
  <c r="C535" i="18"/>
  <c r="P535" i="18"/>
  <c r="M535" i="18"/>
  <c r="Q535" i="18"/>
  <c r="R535" i="18"/>
  <c r="U535" i="18"/>
  <c r="X535" i="18"/>
  <c r="Z535" i="18"/>
  <c r="AC535" i="18"/>
  <c r="Y535" i="18"/>
  <c r="S535" i="18"/>
  <c r="N535" i="18"/>
  <c r="B535" i="18"/>
  <c r="AA535" i="18"/>
  <c r="V535" i="18"/>
  <c r="F535" i="18"/>
  <c r="W535" i="18"/>
  <c r="G535" i="18"/>
  <c r="AB535" i="18"/>
  <c r="I534" i="18"/>
  <c r="V534" i="18"/>
  <c r="Z534" i="18"/>
  <c r="E534" i="18"/>
  <c r="O534" i="18"/>
  <c r="AA534" i="18"/>
  <c r="F534" i="18"/>
  <c r="P534" i="18"/>
  <c r="L534" i="18"/>
  <c r="B534" i="18"/>
  <c r="R534" i="18"/>
  <c r="M534" i="18"/>
  <c r="X534" i="18"/>
  <c r="S534" i="18"/>
  <c r="U534" i="18"/>
  <c r="Q534" i="18"/>
  <c r="T534" i="18"/>
  <c r="AC534" i="18"/>
  <c r="Y534" i="18"/>
  <c r="N534" i="18"/>
  <c r="G534" i="18"/>
  <c r="AB534" i="18"/>
  <c r="W534" i="18"/>
  <c r="C534" i="18"/>
  <c r="I532" i="18"/>
  <c r="S532" i="18"/>
  <c r="N532" i="18"/>
  <c r="E532" i="18"/>
  <c r="AA532" i="18"/>
  <c r="V532" i="18"/>
  <c r="F532" i="18"/>
  <c r="G532" i="18"/>
  <c r="L532" i="18"/>
  <c r="O532" i="18"/>
  <c r="C532" i="18"/>
  <c r="T532" i="18"/>
  <c r="P532" i="18"/>
  <c r="Q532" i="18"/>
  <c r="AB532" i="18"/>
  <c r="W532" i="18"/>
  <c r="Y532" i="18"/>
  <c r="M532" i="18"/>
  <c r="X532" i="18"/>
  <c r="R532" i="18"/>
  <c r="U532" i="18"/>
  <c r="B532" i="18"/>
  <c r="Z532" i="18"/>
  <c r="AC532" i="18"/>
  <c r="P533" i="18"/>
  <c r="L533" i="18"/>
  <c r="X533" i="18"/>
  <c r="T533" i="18"/>
  <c r="Q533" i="18"/>
  <c r="AB533" i="18"/>
  <c r="F533" i="18"/>
  <c r="Y533" i="18"/>
  <c r="C533" i="18"/>
  <c r="N533" i="18"/>
  <c r="V533" i="18"/>
  <c r="B533" i="18"/>
  <c r="I533" i="18"/>
  <c r="M533" i="18"/>
  <c r="R533" i="18"/>
  <c r="O533" i="18"/>
  <c r="AA533" i="18"/>
  <c r="E533" i="18"/>
  <c r="S533" i="18"/>
  <c r="AC533" i="18"/>
  <c r="G533" i="18"/>
  <c r="Z533" i="18"/>
  <c r="U533" i="18"/>
  <c r="W533" i="18"/>
  <c r="S531" i="18"/>
  <c r="N531" i="18"/>
  <c r="R531" i="18"/>
  <c r="AA531" i="18"/>
  <c r="V531" i="18"/>
  <c r="Z531" i="18"/>
  <c r="L531" i="18"/>
  <c r="O531" i="18"/>
  <c r="B531" i="18"/>
  <c r="T531" i="18"/>
  <c r="W531" i="18"/>
  <c r="F531" i="18"/>
  <c r="M531" i="18"/>
  <c r="X531" i="18"/>
  <c r="U531" i="18"/>
  <c r="AC531" i="18"/>
  <c r="AB531" i="18"/>
  <c r="P531" i="18"/>
  <c r="C531" i="18"/>
  <c r="I531" i="18"/>
  <c r="G531" i="18"/>
  <c r="Q531" i="18"/>
  <c r="E531" i="18"/>
  <c r="Y531" i="18"/>
  <c r="Q529" i="18"/>
  <c r="AB529" i="18"/>
  <c r="Y529" i="18"/>
  <c r="M529" i="18"/>
  <c r="B529" i="18"/>
  <c r="P529" i="18"/>
  <c r="L529" i="18"/>
  <c r="O529" i="18"/>
  <c r="X529" i="18"/>
  <c r="T529" i="18"/>
  <c r="W529" i="18"/>
  <c r="R529" i="18"/>
  <c r="U529" i="18"/>
  <c r="C529" i="18"/>
  <c r="I529" i="18"/>
  <c r="Z529" i="18"/>
  <c r="AC529" i="18"/>
  <c r="F529" i="18"/>
  <c r="G529" i="18"/>
  <c r="S529" i="18"/>
  <c r="N529" i="18"/>
  <c r="E529" i="18"/>
  <c r="AA529" i="18"/>
  <c r="V529" i="18"/>
  <c r="W530" i="18"/>
  <c r="AA530" i="18"/>
  <c r="B530" i="18"/>
  <c r="X530" i="18"/>
  <c r="C530" i="18"/>
  <c r="P530" i="18"/>
  <c r="L530" i="18"/>
  <c r="F530" i="18"/>
  <c r="I530" i="18"/>
  <c r="T530" i="18"/>
  <c r="O530" i="18"/>
  <c r="G530" i="18"/>
  <c r="Q530" i="18"/>
  <c r="AB530" i="18"/>
  <c r="N530" i="18"/>
  <c r="R530" i="18"/>
  <c r="AC530" i="18"/>
  <c r="V530" i="18"/>
  <c r="Z530" i="18"/>
  <c r="S530" i="18"/>
  <c r="E530" i="18"/>
  <c r="Y530" i="18"/>
  <c r="U530" i="18"/>
  <c r="M530" i="18"/>
  <c r="AA528" i="18"/>
  <c r="I528" i="18"/>
  <c r="L528" i="18"/>
  <c r="O528" i="18"/>
  <c r="C528" i="18"/>
  <c r="G528" i="18"/>
  <c r="T528" i="18"/>
  <c r="W528" i="18"/>
  <c r="R528" i="18"/>
  <c r="U528" i="18"/>
  <c r="Q528" i="18"/>
  <c r="E528" i="18"/>
  <c r="AB528" i="18"/>
  <c r="P528" i="18"/>
  <c r="Z528" i="18"/>
  <c r="AC528" i="18"/>
  <c r="Y528" i="18"/>
  <c r="S528" i="18"/>
  <c r="N528" i="18"/>
  <c r="B528" i="18"/>
  <c r="V528" i="18"/>
  <c r="M528" i="18"/>
  <c r="X528" i="18"/>
  <c r="F528" i="18"/>
  <c r="U527" i="18"/>
  <c r="Q527" i="18"/>
  <c r="AB527" i="18"/>
  <c r="AC527" i="18"/>
  <c r="Y527" i="18"/>
  <c r="I527" i="18"/>
  <c r="O527" i="18"/>
  <c r="S527" i="18"/>
  <c r="C527" i="18"/>
  <c r="G527" i="18"/>
  <c r="W527" i="18"/>
  <c r="AA527" i="18"/>
  <c r="E527" i="18"/>
  <c r="P527" i="18"/>
  <c r="L527" i="18"/>
  <c r="M527" i="18"/>
  <c r="X527" i="18"/>
  <c r="T527" i="18"/>
  <c r="N527" i="18"/>
  <c r="R527" i="18"/>
  <c r="B527" i="18"/>
  <c r="V527" i="18"/>
  <c r="Z527" i="18"/>
  <c r="F527" i="18"/>
  <c r="O526" i="18"/>
  <c r="S526" i="18"/>
  <c r="N526" i="18"/>
  <c r="W526" i="18"/>
  <c r="AA526" i="18"/>
  <c r="V526" i="18"/>
  <c r="P526" i="18"/>
  <c r="L526" i="18"/>
  <c r="X526" i="18"/>
  <c r="T526" i="18"/>
  <c r="B526" i="18"/>
  <c r="Q526" i="18"/>
  <c r="AB526" i="18"/>
  <c r="I526" i="18"/>
  <c r="Y526" i="18"/>
  <c r="M526" i="18"/>
  <c r="R526" i="18"/>
  <c r="G526" i="18"/>
  <c r="U526" i="18"/>
  <c r="E526" i="18"/>
  <c r="Z526" i="18"/>
  <c r="AC526" i="18"/>
  <c r="C526" i="18"/>
  <c r="F526" i="18"/>
  <c r="G524" i="18"/>
  <c r="AC524" i="18"/>
  <c r="Y524" i="18"/>
  <c r="T524" i="18"/>
  <c r="W524" i="18"/>
  <c r="F524" i="18"/>
  <c r="I524" i="18"/>
  <c r="M524" i="18"/>
  <c r="X524" i="18"/>
  <c r="S524" i="18"/>
  <c r="N524" i="18"/>
  <c r="R524" i="18"/>
  <c r="AA524" i="18"/>
  <c r="V524" i="18"/>
  <c r="Z524" i="18"/>
  <c r="L524" i="18"/>
  <c r="O524" i="18"/>
  <c r="B524" i="18"/>
  <c r="AB524" i="18"/>
  <c r="P524" i="18"/>
  <c r="C524" i="18"/>
  <c r="E524" i="18"/>
  <c r="U524" i="18"/>
  <c r="Q524" i="18"/>
  <c r="M523" i="18"/>
  <c r="X523" i="18"/>
  <c r="AB523" i="18"/>
  <c r="U523" i="18"/>
  <c r="L523" i="18"/>
  <c r="AC523" i="18"/>
  <c r="R523" i="18"/>
  <c r="I523" i="18"/>
  <c r="V523" i="18"/>
  <c r="Z523" i="18"/>
  <c r="O523" i="18"/>
  <c r="C523" i="18"/>
  <c r="P523" i="18"/>
  <c r="T523" i="18"/>
  <c r="Q523" i="18"/>
  <c r="Y523" i="18"/>
  <c r="N523" i="18"/>
  <c r="E523" i="18"/>
  <c r="S523" i="18"/>
  <c r="F523" i="18"/>
  <c r="G523" i="18"/>
  <c r="W523" i="18"/>
  <c r="AA523" i="18"/>
  <c r="B523" i="18"/>
  <c r="X525" i="18"/>
  <c r="S525" i="18"/>
  <c r="R525" i="18"/>
  <c r="U525" i="18"/>
  <c r="B525" i="18"/>
  <c r="F525" i="18"/>
  <c r="E525" i="18"/>
  <c r="AA525" i="18"/>
  <c r="V525" i="18"/>
  <c r="G525" i="18"/>
  <c r="O525" i="18"/>
  <c r="W525" i="18"/>
  <c r="Z525" i="18"/>
  <c r="I525" i="18"/>
  <c r="C525" i="18"/>
  <c r="L525" i="18"/>
  <c r="T525" i="18"/>
  <c r="Q525" i="18"/>
  <c r="AB525" i="18"/>
  <c r="P525" i="18"/>
  <c r="M525" i="18"/>
  <c r="AC525" i="18"/>
  <c r="N525" i="18"/>
  <c r="Y525" i="18"/>
  <c r="R521" i="18"/>
  <c r="U521" i="18"/>
  <c r="B521" i="18"/>
  <c r="Z521" i="18"/>
  <c r="AC521" i="18"/>
  <c r="C521" i="18"/>
  <c r="I521" i="18"/>
  <c r="S521" i="18"/>
  <c r="F521" i="18"/>
  <c r="E521" i="18"/>
  <c r="L521" i="18"/>
  <c r="O521" i="18"/>
  <c r="T521" i="18"/>
  <c r="W521" i="18"/>
  <c r="Q521" i="18"/>
  <c r="AB521" i="18"/>
  <c r="P521" i="18"/>
  <c r="Y521" i="18"/>
  <c r="X521" i="18"/>
  <c r="N521" i="18"/>
  <c r="G521" i="18"/>
  <c r="AA521" i="18"/>
  <c r="V521" i="18"/>
  <c r="M521" i="18"/>
  <c r="V520" i="18"/>
  <c r="L520" i="18"/>
  <c r="B520" i="18"/>
  <c r="T520" i="18"/>
  <c r="W520" i="18"/>
  <c r="F520" i="18"/>
  <c r="I520" i="18"/>
  <c r="AB520" i="18"/>
  <c r="P520" i="18"/>
  <c r="C520" i="18"/>
  <c r="E520" i="18"/>
  <c r="Q520" i="18"/>
  <c r="G520" i="18"/>
  <c r="M520" i="18"/>
  <c r="X520" i="18"/>
  <c r="Y520" i="18"/>
  <c r="U520" i="18"/>
  <c r="N520" i="18"/>
  <c r="AA520" i="18"/>
  <c r="Z520" i="18"/>
  <c r="AC520" i="18"/>
  <c r="S520" i="18"/>
  <c r="R520" i="18"/>
  <c r="O520" i="18"/>
  <c r="I519" i="18"/>
  <c r="P519" i="18"/>
  <c r="L519" i="18"/>
  <c r="C519" i="18"/>
  <c r="N519" i="18"/>
  <c r="R519" i="18"/>
  <c r="M519" i="18"/>
  <c r="S519" i="18"/>
  <c r="G519" i="18"/>
  <c r="X519" i="18"/>
  <c r="T519" i="18"/>
  <c r="E519" i="18"/>
  <c r="Q519" i="18"/>
  <c r="AB519" i="18"/>
  <c r="U519" i="18"/>
  <c r="B519" i="18"/>
  <c r="AA519" i="18"/>
  <c r="Y519" i="18"/>
  <c r="AC519" i="18"/>
  <c r="W519" i="18"/>
  <c r="V519" i="18"/>
  <c r="Z519" i="18"/>
  <c r="O519" i="18"/>
  <c r="F519" i="18"/>
  <c r="X522" i="18"/>
  <c r="W522" i="18"/>
  <c r="AA522" i="18"/>
  <c r="V522" i="18"/>
  <c r="P522" i="18"/>
  <c r="L522" i="18"/>
  <c r="I522" i="18"/>
  <c r="Q522" i="18"/>
  <c r="AB522" i="18"/>
  <c r="C522" i="18"/>
  <c r="U522" i="18"/>
  <c r="AC522" i="18"/>
  <c r="O522" i="18"/>
  <c r="S522" i="18"/>
  <c r="N522" i="18"/>
  <c r="B522" i="18"/>
  <c r="T522" i="18"/>
  <c r="F522" i="18"/>
  <c r="E522" i="18"/>
  <c r="Y522" i="18"/>
  <c r="M522" i="18"/>
  <c r="G522" i="18"/>
  <c r="R522" i="18"/>
  <c r="Z522" i="18"/>
  <c r="S518" i="18"/>
  <c r="C518" i="18"/>
  <c r="R518" i="18"/>
  <c r="U518" i="18"/>
  <c r="B518" i="18"/>
  <c r="AC518" i="18"/>
  <c r="G518" i="18"/>
  <c r="AA518" i="18"/>
  <c r="V518" i="18"/>
  <c r="E518" i="18"/>
  <c r="L518" i="18"/>
  <c r="O518" i="18"/>
  <c r="T518" i="18"/>
  <c r="W518" i="18"/>
  <c r="Q518" i="18"/>
  <c r="AB518" i="18"/>
  <c r="P518" i="18"/>
  <c r="Y518" i="18"/>
  <c r="M518" i="18"/>
  <c r="X518" i="18"/>
  <c r="Z518" i="18"/>
  <c r="F518" i="18"/>
  <c r="I518" i="18"/>
  <c r="N518" i="18"/>
  <c r="M516" i="18"/>
  <c r="X516" i="18"/>
  <c r="AB516" i="18"/>
  <c r="V516" i="18"/>
  <c r="Z516" i="18"/>
  <c r="C516" i="18"/>
  <c r="U516" i="18"/>
  <c r="Q516" i="18"/>
  <c r="L516" i="18"/>
  <c r="N516" i="18"/>
  <c r="R516" i="18"/>
  <c r="F516" i="18"/>
  <c r="AC516" i="18"/>
  <c r="Y516" i="18"/>
  <c r="B516" i="18"/>
  <c r="I516" i="18"/>
  <c r="O516" i="18"/>
  <c r="S516" i="18"/>
  <c r="E516" i="18"/>
  <c r="W516" i="18"/>
  <c r="AA516" i="18"/>
  <c r="G516" i="18"/>
  <c r="P516" i="18"/>
  <c r="T516" i="18"/>
  <c r="L515" i="18"/>
  <c r="C515" i="18"/>
  <c r="X515" i="18"/>
  <c r="N515" i="18"/>
  <c r="I515" i="18"/>
  <c r="Q515" i="18"/>
  <c r="AB515" i="18"/>
  <c r="F515" i="18"/>
  <c r="E515" i="18"/>
  <c r="Y515" i="18"/>
  <c r="M515" i="18"/>
  <c r="G515" i="18"/>
  <c r="R515" i="18"/>
  <c r="U515" i="18"/>
  <c r="Z515" i="18"/>
  <c r="AC515" i="18"/>
  <c r="O515" i="18"/>
  <c r="W515" i="18"/>
  <c r="AA515" i="18"/>
  <c r="V515" i="18"/>
  <c r="P515" i="18"/>
  <c r="B515" i="18"/>
  <c r="T515" i="18"/>
  <c r="S515" i="18"/>
  <c r="R517" i="18"/>
  <c r="AA517" i="18"/>
  <c r="V517" i="18"/>
  <c r="Z517" i="18"/>
  <c r="S517" i="18"/>
  <c r="N517" i="18"/>
  <c r="L517" i="18"/>
  <c r="O517" i="18"/>
  <c r="T517" i="18"/>
  <c r="W517" i="18"/>
  <c r="B517" i="18"/>
  <c r="AB517" i="18"/>
  <c r="P517" i="18"/>
  <c r="C517" i="18"/>
  <c r="U517" i="18"/>
  <c r="I517" i="18"/>
  <c r="M517" i="18"/>
  <c r="X517" i="18"/>
  <c r="F517" i="18"/>
  <c r="G517" i="18"/>
  <c r="Q517" i="18"/>
  <c r="E517" i="18"/>
  <c r="AC517" i="18"/>
  <c r="Y517" i="18"/>
  <c r="F514" i="18"/>
  <c r="I514" i="18"/>
  <c r="T514" i="18"/>
  <c r="W514" i="18"/>
  <c r="E514" i="18"/>
  <c r="AB514" i="18"/>
  <c r="P514" i="18"/>
  <c r="G514" i="18"/>
  <c r="M514" i="18"/>
  <c r="X514" i="18"/>
  <c r="S514" i="18"/>
  <c r="N514" i="18"/>
  <c r="AA514" i="18"/>
  <c r="V514" i="18"/>
  <c r="B514" i="18"/>
  <c r="R514" i="18"/>
  <c r="U514" i="18"/>
  <c r="Q514" i="18"/>
  <c r="Z514" i="18"/>
  <c r="AC514" i="18"/>
  <c r="Y514" i="18"/>
  <c r="L514" i="18"/>
  <c r="O514" i="18"/>
  <c r="C514" i="18"/>
  <c r="S512" i="18"/>
  <c r="AA512" i="18"/>
  <c r="I512" i="18"/>
  <c r="X512" i="18"/>
  <c r="T512" i="18"/>
  <c r="Y512" i="18"/>
  <c r="O512" i="18"/>
  <c r="B512" i="18"/>
  <c r="W512" i="18"/>
  <c r="P512" i="18"/>
  <c r="L512" i="18"/>
  <c r="G512" i="18"/>
  <c r="Q512" i="18"/>
  <c r="AB512" i="18"/>
  <c r="E512" i="18"/>
  <c r="AC512" i="18"/>
  <c r="N512" i="18"/>
  <c r="R512" i="18"/>
  <c r="M512" i="18"/>
  <c r="V512" i="18"/>
  <c r="Z512" i="18"/>
  <c r="U512" i="18"/>
  <c r="F512" i="18"/>
  <c r="C512" i="18"/>
  <c r="R511" i="18"/>
  <c r="U511" i="18"/>
  <c r="B511" i="18"/>
  <c r="Z511" i="18"/>
  <c r="E511" i="18"/>
  <c r="L511" i="18"/>
  <c r="O511" i="18"/>
  <c r="C511" i="18"/>
  <c r="T511" i="18"/>
  <c r="W511" i="18"/>
  <c r="G511" i="18"/>
  <c r="AA511" i="18"/>
  <c r="V511" i="18"/>
  <c r="F511" i="18"/>
  <c r="Q511" i="18"/>
  <c r="AB511" i="18"/>
  <c r="P511" i="18"/>
  <c r="Y511" i="18"/>
  <c r="M511" i="18"/>
  <c r="X511" i="18"/>
  <c r="AC511" i="18"/>
  <c r="I511" i="18"/>
  <c r="S511" i="18"/>
  <c r="N511" i="18"/>
  <c r="L513" i="18"/>
  <c r="O513" i="18"/>
  <c r="S513" i="18"/>
  <c r="M513" i="18"/>
  <c r="U513" i="18"/>
  <c r="Q513" i="18"/>
  <c r="F513" i="18"/>
  <c r="T513" i="18"/>
  <c r="AA513" i="18"/>
  <c r="I513" i="18"/>
  <c r="AC513" i="18"/>
  <c r="Y513" i="18"/>
  <c r="E513" i="18"/>
  <c r="N513" i="18"/>
  <c r="R513" i="18"/>
  <c r="G513" i="18"/>
  <c r="V513" i="18"/>
  <c r="Z513" i="18"/>
  <c r="W513" i="18"/>
  <c r="AB513" i="18"/>
  <c r="P513" i="18"/>
  <c r="B513" i="18"/>
  <c r="X513" i="18"/>
  <c r="C513" i="18"/>
  <c r="T510" i="18"/>
  <c r="B510" i="18"/>
  <c r="F510" i="18"/>
  <c r="I510" i="18"/>
  <c r="M510" i="18"/>
  <c r="X510" i="18"/>
  <c r="C510" i="18"/>
  <c r="G510" i="18"/>
  <c r="U510" i="18"/>
  <c r="Q510" i="18"/>
  <c r="E510" i="18"/>
  <c r="AC510" i="18"/>
  <c r="Y510" i="18"/>
  <c r="S510" i="18"/>
  <c r="N510" i="18"/>
  <c r="R510" i="18"/>
  <c r="W510" i="18"/>
  <c r="AB510" i="18"/>
  <c r="P510" i="18"/>
  <c r="AA510" i="18"/>
  <c r="V510" i="18"/>
  <c r="Z510" i="18"/>
  <c r="L510" i="18"/>
  <c r="O510" i="18"/>
  <c r="W508" i="18"/>
  <c r="AA508" i="18"/>
  <c r="V508" i="18"/>
  <c r="X508" i="18"/>
  <c r="T508" i="18"/>
  <c r="C508" i="18"/>
  <c r="P508" i="18"/>
  <c r="B508" i="18"/>
  <c r="Q508" i="18"/>
  <c r="AB508" i="18"/>
  <c r="F508" i="18"/>
  <c r="O508" i="18"/>
  <c r="S508" i="18"/>
  <c r="N508" i="18"/>
  <c r="L508" i="18"/>
  <c r="I508" i="18"/>
  <c r="Y508" i="18"/>
  <c r="M508" i="18"/>
  <c r="E508" i="18"/>
  <c r="R508" i="18"/>
  <c r="U508" i="18"/>
  <c r="G508" i="18"/>
  <c r="Z508" i="18"/>
  <c r="AC508" i="18"/>
  <c r="AB509" i="18"/>
  <c r="U509" i="18"/>
  <c r="Q509" i="18"/>
  <c r="L509" i="18"/>
  <c r="AC509" i="18"/>
  <c r="Y509" i="18"/>
  <c r="B509" i="18"/>
  <c r="N509" i="18"/>
  <c r="R509" i="18"/>
  <c r="F509" i="18"/>
  <c r="V509" i="18"/>
  <c r="Z509" i="18"/>
  <c r="C509" i="18"/>
  <c r="E509" i="18"/>
  <c r="W509" i="18"/>
  <c r="I509" i="18"/>
  <c r="O509" i="18"/>
  <c r="S509" i="18"/>
  <c r="X509" i="18"/>
  <c r="AA509" i="18"/>
  <c r="G509" i="18"/>
  <c r="P509" i="18"/>
  <c r="T509" i="18"/>
  <c r="M509" i="18"/>
  <c r="T506" i="18"/>
  <c r="W506" i="18"/>
  <c r="B506" i="18"/>
  <c r="AB506" i="18"/>
  <c r="P506" i="18"/>
  <c r="F506" i="18"/>
  <c r="G506" i="18"/>
  <c r="U506" i="18"/>
  <c r="Q506" i="18"/>
  <c r="E506" i="18"/>
  <c r="AC506" i="18"/>
  <c r="Y506" i="18"/>
  <c r="S506" i="18"/>
  <c r="N506" i="18"/>
  <c r="R506" i="18"/>
  <c r="V506" i="18"/>
  <c r="Z506" i="18"/>
  <c r="L506" i="18"/>
  <c r="O506" i="18"/>
  <c r="I506" i="18"/>
  <c r="M506" i="18"/>
  <c r="X506" i="18"/>
  <c r="C506" i="18"/>
  <c r="AA506" i="18"/>
  <c r="AC505" i="18"/>
  <c r="Y505" i="18"/>
  <c r="B505" i="18"/>
  <c r="N505" i="18"/>
  <c r="R505" i="18"/>
  <c r="F505" i="18"/>
  <c r="V505" i="18"/>
  <c r="Z505" i="18"/>
  <c r="C505" i="18"/>
  <c r="I505" i="18"/>
  <c r="S505" i="18"/>
  <c r="AB505" i="18"/>
  <c r="L505" i="18"/>
  <c r="Q505" i="18"/>
  <c r="O505" i="18"/>
  <c r="G505" i="18"/>
  <c r="W505" i="18"/>
  <c r="AA505" i="18"/>
  <c r="E505" i="18"/>
  <c r="P505" i="18"/>
  <c r="M505" i="18"/>
  <c r="X505" i="18"/>
  <c r="U505" i="18"/>
  <c r="T505" i="18"/>
  <c r="T507" i="18"/>
  <c r="W507" i="18"/>
  <c r="Q507" i="18"/>
  <c r="AB507" i="18"/>
  <c r="P507" i="18"/>
  <c r="Y507" i="18"/>
  <c r="M507" i="18"/>
  <c r="X507" i="18"/>
  <c r="R507" i="18"/>
  <c r="U507" i="18"/>
  <c r="B507" i="18"/>
  <c r="Z507" i="18"/>
  <c r="F507" i="18"/>
  <c r="I507" i="18"/>
  <c r="S507" i="18"/>
  <c r="N507" i="18"/>
  <c r="C507" i="18"/>
  <c r="E507" i="18"/>
  <c r="G507" i="18"/>
  <c r="AA507" i="18"/>
  <c r="V507" i="18"/>
  <c r="L507" i="18"/>
  <c r="O507" i="18"/>
  <c r="AC507" i="18"/>
  <c r="P502" i="18"/>
  <c r="T502" i="18"/>
  <c r="M502" i="18"/>
  <c r="X502" i="18"/>
  <c r="AB502" i="18"/>
  <c r="U502" i="18"/>
  <c r="Q502" i="18"/>
  <c r="L502" i="18"/>
  <c r="AC502" i="18"/>
  <c r="Y502" i="18"/>
  <c r="B502" i="18"/>
  <c r="N502" i="18"/>
  <c r="R502" i="18"/>
  <c r="O502" i="18"/>
  <c r="G502" i="18"/>
  <c r="S502" i="18"/>
  <c r="F502" i="18"/>
  <c r="E502" i="18"/>
  <c r="AA502" i="18"/>
  <c r="C502" i="18"/>
  <c r="I502" i="18"/>
  <c r="V502" i="18"/>
  <c r="Z502" i="18"/>
  <c r="W502" i="18"/>
  <c r="P504" i="18"/>
  <c r="L504" i="18"/>
  <c r="X504" i="18"/>
  <c r="T504" i="18"/>
  <c r="B504" i="18"/>
  <c r="Q504" i="18"/>
  <c r="Y504" i="18"/>
  <c r="G504" i="18"/>
  <c r="R504" i="18"/>
  <c r="U504" i="18"/>
  <c r="F504" i="18"/>
  <c r="S504" i="18"/>
  <c r="N504" i="18"/>
  <c r="E504" i="18"/>
  <c r="Z504" i="18"/>
  <c r="AC504" i="18"/>
  <c r="C504" i="18"/>
  <c r="W504" i="18"/>
  <c r="V504" i="18"/>
  <c r="O504" i="18"/>
  <c r="AA504" i="18"/>
  <c r="AB504" i="18"/>
  <c r="I504" i="18"/>
  <c r="M504" i="18"/>
  <c r="I503" i="18"/>
  <c r="T503" i="18"/>
  <c r="W503" i="18"/>
  <c r="E503" i="18"/>
  <c r="AB503" i="18"/>
  <c r="P503" i="18"/>
  <c r="G503" i="18"/>
  <c r="M503" i="18"/>
  <c r="X503" i="18"/>
  <c r="U503" i="18"/>
  <c r="Z503" i="18"/>
  <c r="Y503" i="18"/>
  <c r="R503" i="18"/>
  <c r="Q503" i="18"/>
  <c r="AC503" i="18"/>
  <c r="L503" i="18"/>
  <c r="C503" i="18"/>
  <c r="S503" i="18"/>
  <c r="N503" i="18"/>
  <c r="B503" i="18"/>
  <c r="AA503" i="18"/>
  <c r="V503" i="18"/>
  <c r="F503" i="18"/>
  <c r="O503" i="18"/>
  <c r="I501" i="18"/>
  <c r="Y501" i="18"/>
  <c r="M501" i="18"/>
  <c r="F501" i="18"/>
  <c r="U501" i="18"/>
  <c r="G501" i="18"/>
  <c r="R501" i="18"/>
  <c r="E501" i="18"/>
  <c r="Z501" i="18"/>
  <c r="AC501" i="18"/>
  <c r="AB501" i="18"/>
  <c r="O501" i="18"/>
  <c r="S501" i="18"/>
  <c r="N501" i="18"/>
  <c r="W501" i="18"/>
  <c r="AA501" i="18"/>
  <c r="V501" i="18"/>
  <c r="X501" i="18"/>
  <c r="T501" i="18"/>
  <c r="B501" i="18"/>
  <c r="P501" i="18"/>
  <c r="L501" i="18"/>
  <c r="Q501" i="18"/>
  <c r="C501" i="18"/>
  <c r="E499" i="18"/>
  <c r="X499" i="18"/>
  <c r="G499" i="18"/>
  <c r="U499" i="18"/>
  <c r="Q499" i="18"/>
  <c r="AC499" i="18"/>
  <c r="Y499" i="18"/>
  <c r="S499" i="18"/>
  <c r="N499" i="18"/>
  <c r="R499" i="18"/>
  <c r="V499" i="18"/>
  <c r="Z499" i="18"/>
  <c r="AA499" i="18"/>
  <c r="I499" i="18"/>
  <c r="AB499" i="18"/>
  <c r="P499" i="18"/>
  <c r="C499" i="18"/>
  <c r="M499" i="18"/>
  <c r="L499" i="18"/>
  <c r="O499" i="18"/>
  <c r="B499" i="18"/>
  <c r="T499" i="18"/>
  <c r="W499" i="18"/>
  <c r="F499" i="18"/>
  <c r="Q500" i="18"/>
  <c r="AB500" i="18"/>
  <c r="P500" i="18"/>
  <c r="R500" i="18"/>
  <c r="B500" i="18"/>
  <c r="N500" i="18"/>
  <c r="I500" i="18"/>
  <c r="C500" i="18"/>
  <c r="G500" i="18"/>
  <c r="W500" i="18"/>
  <c r="Y500" i="18"/>
  <c r="M500" i="18"/>
  <c r="X500" i="18"/>
  <c r="U500" i="18"/>
  <c r="Z500" i="18"/>
  <c r="AC500" i="18"/>
  <c r="S500" i="18"/>
  <c r="AA500" i="18"/>
  <c r="V500" i="18"/>
  <c r="E500" i="18"/>
  <c r="L500" i="18"/>
  <c r="O500" i="18"/>
  <c r="F500" i="18"/>
  <c r="T500" i="18"/>
  <c r="X497" i="18"/>
  <c r="W497" i="18"/>
  <c r="Q497" i="18"/>
  <c r="Y497" i="18"/>
  <c r="M497" i="18"/>
  <c r="B497" i="18"/>
  <c r="AB497" i="18"/>
  <c r="R497" i="18"/>
  <c r="U497" i="18"/>
  <c r="F497" i="18"/>
  <c r="L497" i="18"/>
  <c r="O497" i="18"/>
  <c r="T497" i="18"/>
  <c r="I497" i="18"/>
  <c r="Z497" i="18"/>
  <c r="AC497" i="18"/>
  <c r="C497" i="18"/>
  <c r="G497" i="18"/>
  <c r="S497" i="18"/>
  <c r="N497" i="18"/>
  <c r="E497" i="18"/>
  <c r="AA497" i="18"/>
  <c r="V497" i="18"/>
  <c r="P497" i="18"/>
  <c r="W498" i="18"/>
  <c r="AA498" i="18"/>
  <c r="F498" i="18"/>
  <c r="I498" i="18"/>
  <c r="P498" i="18"/>
  <c r="L498" i="18"/>
  <c r="C498" i="18"/>
  <c r="E498" i="18"/>
  <c r="X498" i="18"/>
  <c r="T498" i="18"/>
  <c r="G498" i="18"/>
  <c r="Q498" i="18"/>
  <c r="AB498" i="18"/>
  <c r="U498" i="18"/>
  <c r="S498" i="18"/>
  <c r="Y498" i="18"/>
  <c r="AC498" i="18"/>
  <c r="N498" i="18"/>
  <c r="M498" i="18"/>
  <c r="V498" i="18"/>
  <c r="R498" i="18"/>
  <c r="Z498" i="18"/>
  <c r="O498" i="18"/>
  <c r="B498" i="18"/>
  <c r="I495" i="18"/>
  <c r="O495" i="18"/>
  <c r="S495" i="18"/>
  <c r="C495" i="18"/>
  <c r="W495" i="18"/>
  <c r="F495" i="18"/>
  <c r="E495" i="18"/>
  <c r="P495" i="18"/>
  <c r="T495" i="18"/>
  <c r="AB495" i="18"/>
  <c r="U495" i="18"/>
  <c r="Q495" i="18"/>
  <c r="L495" i="18"/>
  <c r="AC495" i="18"/>
  <c r="Y495" i="18"/>
  <c r="B495" i="18"/>
  <c r="M495" i="18"/>
  <c r="X495" i="18"/>
  <c r="N495" i="18"/>
  <c r="R495" i="18"/>
  <c r="V495" i="18"/>
  <c r="Z495" i="18"/>
  <c r="G495" i="18"/>
  <c r="AA495" i="18"/>
  <c r="O494" i="18"/>
  <c r="S494" i="18"/>
  <c r="N494" i="18"/>
  <c r="AC494" i="18"/>
  <c r="W494" i="18"/>
  <c r="AA494" i="18"/>
  <c r="V494" i="18"/>
  <c r="P494" i="18"/>
  <c r="L494" i="18"/>
  <c r="B494" i="18"/>
  <c r="X494" i="18"/>
  <c r="T494" i="18"/>
  <c r="C494" i="18"/>
  <c r="I494" i="18"/>
  <c r="Q494" i="18"/>
  <c r="AB494" i="18"/>
  <c r="F494" i="18"/>
  <c r="G494" i="18"/>
  <c r="Y494" i="18"/>
  <c r="M494" i="18"/>
  <c r="E494" i="18"/>
  <c r="R494" i="18"/>
  <c r="U494" i="18"/>
  <c r="Z494" i="18"/>
  <c r="R496" i="18"/>
  <c r="U496" i="18"/>
  <c r="Q496" i="18"/>
  <c r="AC496" i="18"/>
  <c r="F496" i="18"/>
  <c r="O496" i="18"/>
  <c r="S496" i="18"/>
  <c r="N496" i="18"/>
  <c r="B496" i="18"/>
  <c r="G496" i="18"/>
  <c r="T496" i="18"/>
  <c r="W496" i="18"/>
  <c r="E496" i="18"/>
  <c r="AB496" i="18"/>
  <c r="P496" i="18"/>
  <c r="M496" i="18"/>
  <c r="X496" i="18"/>
  <c r="Y496" i="18"/>
  <c r="V496" i="18"/>
  <c r="L496" i="18"/>
  <c r="C496" i="18"/>
  <c r="Z496" i="18"/>
  <c r="AA496" i="18"/>
  <c r="I496" i="18"/>
  <c r="I493" i="18"/>
  <c r="S493" i="18"/>
  <c r="N493" i="18"/>
  <c r="C493" i="18"/>
  <c r="E493" i="18"/>
  <c r="L493" i="18"/>
  <c r="O493" i="18"/>
  <c r="G493" i="18"/>
  <c r="AA493" i="18"/>
  <c r="V493" i="18"/>
  <c r="T493" i="18"/>
  <c r="W493" i="18"/>
  <c r="Q493" i="18"/>
  <c r="P493" i="18"/>
  <c r="X493" i="18"/>
  <c r="U493" i="18"/>
  <c r="AB493" i="18"/>
  <c r="R493" i="18"/>
  <c r="AC493" i="18"/>
  <c r="Y493" i="18"/>
  <c r="M493" i="18"/>
  <c r="B493" i="18"/>
  <c r="Z493" i="18"/>
  <c r="F493" i="18"/>
  <c r="U491" i="18"/>
  <c r="Q491" i="18"/>
  <c r="T491" i="18"/>
  <c r="AC491" i="18"/>
  <c r="N491" i="18"/>
  <c r="I491" i="18"/>
  <c r="V491" i="18"/>
  <c r="Z491" i="18"/>
  <c r="E491" i="18"/>
  <c r="O491" i="18"/>
  <c r="S491" i="18"/>
  <c r="C491" i="18"/>
  <c r="Y491" i="18"/>
  <c r="B491" i="18"/>
  <c r="R491" i="18"/>
  <c r="G491" i="18"/>
  <c r="W491" i="18"/>
  <c r="AA491" i="18"/>
  <c r="F491" i="18"/>
  <c r="P491" i="18"/>
  <c r="AB491" i="18"/>
  <c r="M491" i="18"/>
  <c r="X491" i="18"/>
  <c r="L491" i="18"/>
  <c r="AA492" i="18"/>
  <c r="V492" i="18"/>
  <c r="Z492" i="18"/>
  <c r="W492" i="18"/>
  <c r="C492" i="18"/>
  <c r="R492" i="18"/>
  <c r="L492" i="18"/>
  <c r="O492" i="18"/>
  <c r="B492" i="18"/>
  <c r="T492" i="18"/>
  <c r="F492" i="18"/>
  <c r="AB492" i="18"/>
  <c r="P492" i="18"/>
  <c r="N492" i="18"/>
  <c r="I492" i="18"/>
  <c r="M492" i="18"/>
  <c r="X492" i="18"/>
  <c r="E492" i="18"/>
  <c r="U492" i="18"/>
  <c r="Q492" i="18"/>
  <c r="S492" i="18"/>
  <c r="G492" i="18"/>
  <c r="AC492" i="18"/>
  <c r="Y492" i="18"/>
  <c r="Y489" i="18"/>
  <c r="M489" i="18"/>
  <c r="X489" i="18"/>
  <c r="R489" i="18"/>
  <c r="U489" i="18"/>
  <c r="B489" i="18"/>
  <c r="Z489" i="18"/>
  <c r="AC489" i="18"/>
  <c r="N489" i="18"/>
  <c r="G489" i="18"/>
  <c r="L489" i="18"/>
  <c r="O489" i="18"/>
  <c r="F489" i="18"/>
  <c r="T489" i="18"/>
  <c r="Q489" i="18"/>
  <c r="AB489" i="18"/>
  <c r="I489" i="18"/>
  <c r="S489" i="18"/>
  <c r="E489" i="18"/>
  <c r="AA489" i="18"/>
  <c r="V489" i="18"/>
  <c r="C489" i="18"/>
  <c r="W489" i="18"/>
  <c r="P489" i="18"/>
  <c r="W490" i="18"/>
  <c r="AA490" i="18"/>
  <c r="V490" i="18"/>
  <c r="I490" i="18"/>
  <c r="M490" i="18"/>
  <c r="C490" i="18"/>
  <c r="R490" i="18"/>
  <c r="U490" i="18"/>
  <c r="P490" i="18"/>
  <c r="L490" i="18"/>
  <c r="N490" i="18"/>
  <c r="X490" i="18"/>
  <c r="T490" i="18"/>
  <c r="B490" i="18"/>
  <c r="O490" i="18"/>
  <c r="Q490" i="18"/>
  <c r="AB490" i="18"/>
  <c r="F490" i="18"/>
  <c r="Y490" i="18"/>
  <c r="E490" i="18"/>
  <c r="G490" i="18"/>
  <c r="Z490" i="18"/>
  <c r="AC490" i="18"/>
  <c r="S490" i="18"/>
  <c r="W487" i="18"/>
  <c r="AA487" i="18"/>
  <c r="B487" i="18"/>
  <c r="P487" i="18"/>
  <c r="L487" i="18"/>
  <c r="C487" i="18"/>
  <c r="I487" i="18"/>
  <c r="T487" i="18"/>
  <c r="F487" i="18"/>
  <c r="E487" i="18"/>
  <c r="Q487" i="18"/>
  <c r="AB487" i="18"/>
  <c r="X487" i="18"/>
  <c r="G487" i="18"/>
  <c r="Y487" i="18"/>
  <c r="M487" i="18"/>
  <c r="N487" i="18"/>
  <c r="R487" i="18"/>
  <c r="U487" i="18"/>
  <c r="V487" i="18"/>
  <c r="Z487" i="18"/>
  <c r="AC487" i="18"/>
  <c r="O487" i="18"/>
  <c r="S487" i="18"/>
  <c r="T488" i="18"/>
  <c r="W488" i="18"/>
  <c r="F488" i="18"/>
  <c r="AB488" i="18"/>
  <c r="P488" i="18"/>
  <c r="C488" i="18"/>
  <c r="I488" i="18"/>
  <c r="M488" i="18"/>
  <c r="X488" i="18"/>
  <c r="G488" i="18"/>
  <c r="U488" i="18"/>
  <c r="Q488" i="18"/>
  <c r="E488" i="18"/>
  <c r="AC488" i="18"/>
  <c r="Y488" i="18"/>
  <c r="AA488" i="18"/>
  <c r="V488" i="18"/>
  <c r="Z488" i="18"/>
  <c r="L488" i="18"/>
  <c r="O488" i="18"/>
  <c r="B488" i="18"/>
  <c r="S488" i="18"/>
  <c r="N488" i="18"/>
  <c r="R488" i="18"/>
  <c r="U485" i="18"/>
  <c r="L485" i="18"/>
  <c r="W485" i="18"/>
  <c r="N485" i="18"/>
  <c r="T485" i="18"/>
  <c r="O485" i="18"/>
  <c r="AC485" i="18"/>
  <c r="AB485" i="18"/>
  <c r="R485" i="18"/>
  <c r="X485" i="18"/>
  <c r="C485" i="18"/>
  <c r="P485" i="18"/>
  <c r="S485" i="18"/>
  <c r="B485" i="18"/>
  <c r="I485" i="18"/>
  <c r="Q485" i="18"/>
  <c r="V485" i="18"/>
  <c r="F485" i="18"/>
  <c r="G485" i="18"/>
  <c r="Y485" i="18"/>
  <c r="Z485" i="18"/>
  <c r="E485" i="18"/>
  <c r="M485" i="18"/>
  <c r="AA485" i="18"/>
  <c r="E486" i="18"/>
  <c r="S486" i="18"/>
  <c r="AB486" i="18"/>
  <c r="M486" i="18"/>
  <c r="R486" i="18"/>
  <c r="L486" i="18"/>
  <c r="N486" i="18"/>
  <c r="AA486" i="18"/>
  <c r="X486" i="18"/>
  <c r="P486" i="18"/>
  <c r="T486" i="18"/>
  <c r="F486" i="18"/>
  <c r="I486" i="18"/>
  <c r="Y486" i="18"/>
  <c r="AC486" i="18"/>
  <c r="G486" i="18"/>
  <c r="U486" i="18"/>
  <c r="Q486" i="18"/>
  <c r="Z486" i="18"/>
  <c r="V486" i="18"/>
  <c r="B486" i="18"/>
  <c r="W486" i="18"/>
  <c r="O486" i="18"/>
  <c r="C486" i="18"/>
  <c r="E483" i="18"/>
  <c r="AC483" i="18"/>
  <c r="O483" i="18"/>
  <c r="AA483" i="18"/>
  <c r="Y483" i="18"/>
  <c r="R483" i="18"/>
  <c r="P483" i="18"/>
  <c r="L483" i="18"/>
  <c r="V483" i="18"/>
  <c r="I483" i="18"/>
  <c r="M483" i="18"/>
  <c r="K483" i="18" s="1"/>
  <c r="Z483" i="18"/>
  <c r="C483" i="18"/>
  <c r="G483" i="18"/>
  <c r="U483" i="18"/>
  <c r="N483" i="18"/>
  <c r="S483" i="18"/>
  <c r="Q483" i="18"/>
  <c r="T483" i="18"/>
  <c r="W483" i="18"/>
  <c r="B483" i="18"/>
  <c r="AB483" i="18"/>
  <c r="X483" i="18"/>
  <c r="F483" i="18"/>
  <c r="I481" i="18"/>
  <c r="Q481" i="18"/>
  <c r="AA481" i="18"/>
  <c r="C481" i="18"/>
  <c r="Z481" i="18"/>
  <c r="L481" i="18"/>
  <c r="V481" i="18"/>
  <c r="G481" i="18"/>
  <c r="Y481" i="18"/>
  <c r="AB481" i="18"/>
  <c r="E481" i="18"/>
  <c r="R481" i="18"/>
  <c r="AC481" i="18"/>
  <c r="W481" i="18"/>
  <c r="S481" i="18"/>
  <c r="O481" i="18"/>
  <c r="N481" i="18"/>
  <c r="M481" i="18"/>
  <c r="T481" i="18"/>
  <c r="B481" i="18"/>
  <c r="U481" i="18"/>
  <c r="P481" i="18"/>
  <c r="X481" i="18"/>
  <c r="F481" i="18"/>
  <c r="Y484" i="18"/>
  <c r="P484" i="18"/>
  <c r="R484" i="18"/>
  <c r="I484" i="18"/>
  <c r="AA484" i="18"/>
  <c r="AB484" i="18"/>
  <c r="C484" i="18"/>
  <c r="V484" i="18"/>
  <c r="E484" i="18"/>
  <c r="O484" i="18"/>
  <c r="M484" i="18"/>
  <c r="Q484" i="18"/>
  <c r="T484" i="18"/>
  <c r="N484" i="18"/>
  <c r="U484" i="18"/>
  <c r="G484" i="18"/>
  <c r="W484" i="18"/>
  <c r="AC484" i="18"/>
  <c r="Z484" i="18"/>
  <c r="X484" i="18"/>
  <c r="B484" i="18"/>
  <c r="S484" i="18"/>
  <c r="L484" i="18"/>
  <c r="F484" i="18"/>
  <c r="N482" i="18"/>
  <c r="AB482" i="18"/>
  <c r="B482" i="18"/>
  <c r="V482" i="18"/>
  <c r="Y482" i="18"/>
  <c r="F482" i="18"/>
  <c r="O482" i="18"/>
  <c r="Z482" i="18"/>
  <c r="C482" i="18"/>
  <c r="I482" i="18"/>
  <c r="W482" i="18"/>
  <c r="AA482" i="18"/>
  <c r="E482" i="18"/>
  <c r="P482" i="18"/>
  <c r="AC482" i="18"/>
  <c r="G482" i="18"/>
  <c r="X482" i="18"/>
  <c r="Q482" i="18"/>
  <c r="M482" i="18"/>
  <c r="L482" i="18"/>
  <c r="R482" i="18"/>
  <c r="U482" i="18"/>
  <c r="T482" i="18"/>
  <c r="S482" i="18"/>
  <c r="O478" i="18"/>
  <c r="U478" i="18"/>
  <c r="C478" i="18"/>
  <c r="W478" i="18"/>
  <c r="AC478" i="18"/>
  <c r="T478" i="18"/>
  <c r="I478" i="18"/>
  <c r="X478" i="18"/>
  <c r="AA478" i="18"/>
  <c r="N478" i="18"/>
  <c r="R478" i="18"/>
  <c r="B478" i="18"/>
  <c r="P478" i="18"/>
  <c r="E478" i="18"/>
  <c r="Q478" i="18"/>
  <c r="AB478" i="18"/>
  <c r="G478" i="18"/>
  <c r="Y478" i="18"/>
  <c r="S478" i="18"/>
  <c r="V478" i="18"/>
  <c r="Z478" i="18"/>
  <c r="F478" i="18"/>
  <c r="R480" i="18"/>
  <c r="P480" i="18"/>
  <c r="B480" i="18"/>
  <c r="X480" i="18"/>
  <c r="I480" i="18"/>
  <c r="AA480" i="18"/>
  <c r="U480" i="18"/>
  <c r="C480" i="18"/>
  <c r="G480" i="18"/>
  <c r="E480" i="18"/>
  <c r="W480" i="18"/>
  <c r="Q480" i="18"/>
  <c r="AB480" i="18"/>
  <c r="AC480" i="18"/>
  <c r="Y480" i="18"/>
  <c r="M480" i="18"/>
  <c r="N480" i="18"/>
  <c r="Z480" i="18"/>
  <c r="S480" i="18"/>
  <c r="O480" i="18"/>
  <c r="L480" i="18"/>
  <c r="V480" i="18"/>
  <c r="F480" i="18"/>
  <c r="T480" i="18"/>
  <c r="E479" i="18"/>
  <c r="W479" i="18"/>
  <c r="Z479" i="18"/>
  <c r="Q479" i="18"/>
  <c r="I479" i="18"/>
  <c r="R479" i="18"/>
  <c r="U479" i="18"/>
  <c r="S479" i="18"/>
  <c r="F479" i="18"/>
  <c r="AC479" i="18"/>
  <c r="AA479" i="18"/>
  <c r="N479" i="18"/>
  <c r="G479" i="18"/>
  <c r="O479" i="18"/>
  <c r="Y479" i="18"/>
  <c r="T479" i="18"/>
  <c r="P479" i="18"/>
  <c r="B479" i="18"/>
  <c r="AB479" i="18"/>
  <c r="X479" i="18"/>
  <c r="C479" i="18"/>
  <c r="V479" i="18"/>
  <c r="I477" i="18"/>
  <c r="Z477" i="18"/>
  <c r="U477" i="18"/>
  <c r="E477" i="18"/>
  <c r="S477" i="18"/>
  <c r="V477" i="18"/>
  <c r="T477" i="18"/>
  <c r="G477" i="18"/>
  <c r="AA477" i="18"/>
  <c r="AC477" i="18"/>
  <c r="N477" i="18"/>
  <c r="P477" i="18"/>
  <c r="B477" i="18"/>
  <c r="R477" i="18"/>
  <c r="X477" i="18"/>
  <c r="AB477" i="18"/>
  <c r="C477" i="18"/>
  <c r="Q477" i="18"/>
  <c r="O477" i="18"/>
  <c r="F477" i="18"/>
  <c r="Y477" i="18"/>
  <c r="W477" i="18"/>
  <c r="V476" i="18"/>
  <c r="S476" i="18"/>
  <c r="Q476" i="18"/>
  <c r="F476" i="18"/>
  <c r="X476" i="18"/>
  <c r="U476" i="18"/>
  <c r="G476" i="18"/>
  <c r="AC476" i="18"/>
  <c r="AA476" i="18"/>
  <c r="Y476" i="18"/>
  <c r="T476" i="18"/>
  <c r="E476" i="18"/>
  <c r="P476" i="18"/>
  <c r="W476" i="18"/>
  <c r="R476" i="18"/>
  <c r="N476" i="18"/>
  <c r="B476" i="18"/>
  <c r="Z476" i="18"/>
  <c r="C476" i="18"/>
  <c r="I476" i="18"/>
  <c r="AB476" i="18"/>
  <c r="O476" i="18"/>
  <c r="F475" i="18"/>
  <c r="I475" i="18"/>
  <c r="V475" i="18"/>
  <c r="R475" i="18"/>
  <c r="G475" i="18"/>
  <c r="O475" i="18"/>
  <c r="Y475" i="18"/>
  <c r="T475" i="18"/>
  <c r="P475" i="18"/>
  <c r="B475" i="18"/>
  <c r="U475" i="18"/>
  <c r="S475" i="18"/>
  <c r="AC475" i="18"/>
  <c r="AA475" i="18"/>
  <c r="N475" i="18"/>
  <c r="Q475" i="18"/>
  <c r="E475" i="18"/>
  <c r="W475" i="18"/>
  <c r="Z475" i="18"/>
  <c r="AB475" i="18"/>
  <c r="X475" i="18"/>
  <c r="C475" i="18"/>
  <c r="I472" i="18"/>
  <c r="AB472" i="18"/>
  <c r="P472" i="18"/>
  <c r="G472" i="18"/>
  <c r="U472" i="18"/>
  <c r="W472" i="18"/>
  <c r="E472" i="18"/>
  <c r="AC472" i="18"/>
  <c r="X472" i="18"/>
  <c r="R472" i="18"/>
  <c r="N472" i="18"/>
  <c r="B472" i="18"/>
  <c r="Z472" i="18"/>
  <c r="C472" i="18"/>
  <c r="S472" i="18"/>
  <c r="F472" i="18"/>
  <c r="V472" i="18"/>
  <c r="Q472" i="18"/>
  <c r="AA472" i="18"/>
  <c r="T472" i="18"/>
  <c r="O472" i="18"/>
  <c r="Y472" i="18"/>
  <c r="G473" i="18"/>
  <c r="AA473" i="18"/>
  <c r="AC473" i="18"/>
  <c r="E473" i="18"/>
  <c r="P473" i="18"/>
  <c r="T473" i="18"/>
  <c r="B473" i="18"/>
  <c r="W473" i="18"/>
  <c r="I473" i="18"/>
  <c r="V473" i="18"/>
  <c r="X473" i="18"/>
  <c r="AB473" i="18"/>
  <c r="C473" i="18"/>
  <c r="Q473" i="18"/>
  <c r="O473" i="18"/>
  <c r="F473" i="18"/>
  <c r="Y473" i="18"/>
  <c r="N473" i="18"/>
  <c r="U473" i="18"/>
  <c r="R473" i="18"/>
  <c r="Z473" i="18"/>
  <c r="S473" i="18"/>
  <c r="P474" i="18"/>
  <c r="I474" i="18"/>
  <c r="X474" i="18"/>
  <c r="S474" i="18"/>
  <c r="G474" i="18"/>
  <c r="Q474" i="18"/>
  <c r="T474" i="18"/>
  <c r="E474" i="18"/>
  <c r="Y474" i="18"/>
  <c r="AA474" i="18"/>
  <c r="W474" i="18"/>
  <c r="N474" i="18"/>
  <c r="R474" i="18"/>
  <c r="B474" i="18"/>
  <c r="V474" i="18"/>
  <c r="Z474" i="18"/>
  <c r="C474" i="18"/>
  <c r="AB474" i="18"/>
  <c r="O474" i="18"/>
  <c r="U474" i="18"/>
  <c r="F474" i="18"/>
  <c r="AC474" i="18"/>
  <c r="O469" i="18"/>
  <c r="AA469" i="18"/>
  <c r="T469" i="18"/>
  <c r="Q469" i="18"/>
  <c r="I469" i="18"/>
  <c r="AB469" i="18"/>
  <c r="Y469" i="18"/>
  <c r="U469" i="18"/>
  <c r="P469" i="18"/>
  <c r="E469" i="18"/>
  <c r="AC469" i="18"/>
  <c r="X469" i="18"/>
  <c r="R469" i="18"/>
  <c r="N469" i="18"/>
  <c r="F469" i="18"/>
  <c r="V469" i="18"/>
  <c r="C469" i="18"/>
  <c r="G469" i="18"/>
  <c r="Z469" i="18"/>
  <c r="B469" i="18"/>
  <c r="S469" i="18"/>
  <c r="W469" i="18"/>
  <c r="N471" i="18"/>
  <c r="R471" i="18"/>
  <c r="C471" i="18"/>
  <c r="V471" i="18"/>
  <c r="I471" i="18"/>
  <c r="W471" i="18"/>
  <c r="S471" i="18"/>
  <c r="G471" i="18"/>
  <c r="P471" i="18"/>
  <c r="Z471" i="18"/>
  <c r="F471" i="18"/>
  <c r="O471" i="18"/>
  <c r="AB471" i="18"/>
  <c r="B471" i="18"/>
  <c r="T471" i="18"/>
  <c r="E471" i="18"/>
  <c r="X471" i="18"/>
  <c r="AA471" i="18"/>
  <c r="U471" i="18"/>
  <c r="Q471" i="18"/>
  <c r="AC471" i="18"/>
  <c r="Y471" i="18"/>
  <c r="G470" i="18"/>
  <c r="S470" i="18"/>
  <c r="N470" i="18"/>
  <c r="P470" i="18"/>
  <c r="C470" i="18"/>
  <c r="AC470" i="18"/>
  <c r="E470" i="18"/>
  <c r="AA470" i="18"/>
  <c r="V470" i="18"/>
  <c r="T470" i="18"/>
  <c r="X470" i="18"/>
  <c r="AB470" i="18"/>
  <c r="B470" i="18"/>
  <c r="F470" i="18"/>
  <c r="Q470" i="18"/>
  <c r="U470" i="18"/>
  <c r="I470" i="18"/>
  <c r="Y470" i="18"/>
  <c r="R470" i="18"/>
  <c r="O470" i="18"/>
  <c r="Z470" i="18"/>
  <c r="W470" i="18"/>
  <c r="T468" i="18"/>
  <c r="P468" i="18"/>
  <c r="C468" i="18"/>
  <c r="U468" i="18"/>
  <c r="Q468" i="18"/>
  <c r="N468" i="18"/>
  <c r="AC468" i="18"/>
  <c r="Y468" i="18"/>
  <c r="I468" i="18"/>
  <c r="V468" i="18"/>
  <c r="AA468" i="18"/>
  <c r="AB468" i="18"/>
  <c r="F468" i="18"/>
  <c r="B468" i="18"/>
  <c r="S468" i="18"/>
  <c r="E468" i="18"/>
  <c r="O468" i="18"/>
  <c r="R468" i="18"/>
  <c r="X468" i="18"/>
  <c r="G468" i="18"/>
  <c r="W468" i="18"/>
  <c r="Z468" i="18"/>
  <c r="O467" i="18"/>
  <c r="S467" i="18"/>
  <c r="B467" i="18"/>
  <c r="W467" i="18"/>
  <c r="AA467" i="18"/>
  <c r="I467" i="18"/>
  <c r="X467" i="18"/>
  <c r="AC467" i="18"/>
  <c r="E467" i="18"/>
  <c r="AB467" i="18"/>
  <c r="Q467" i="18"/>
  <c r="G467" i="18"/>
  <c r="Y467" i="18"/>
  <c r="T467" i="18"/>
  <c r="N467" i="18"/>
  <c r="R467" i="18"/>
  <c r="C467" i="18"/>
  <c r="P467" i="18"/>
  <c r="U467" i="18"/>
  <c r="V467" i="18"/>
  <c r="Z467" i="18"/>
  <c r="F467" i="18"/>
  <c r="T465" i="18"/>
  <c r="P465" i="18"/>
  <c r="F465" i="18"/>
  <c r="AB465" i="18"/>
  <c r="I465" i="18"/>
  <c r="AC465" i="18"/>
  <c r="Z465" i="18"/>
  <c r="V465" i="18"/>
  <c r="B465" i="18"/>
  <c r="G465" i="18"/>
  <c r="N465" i="18"/>
  <c r="Q465" i="18"/>
  <c r="E465" i="18"/>
  <c r="Y465" i="18"/>
  <c r="O465" i="18"/>
  <c r="S465" i="18"/>
  <c r="AA465" i="18"/>
  <c r="W465" i="18"/>
  <c r="C465" i="18"/>
  <c r="X465" i="18"/>
  <c r="U465" i="18"/>
  <c r="R465" i="18"/>
  <c r="I463" i="18"/>
  <c r="O463" i="18"/>
  <c r="W463" i="18"/>
  <c r="G463" i="18"/>
  <c r="S463" i="18"/>
  <c r="N463" i="18"/>
  <c r="Q463" i="18"/>
  <c r="B463" i="18"/>
  <c r="AC463" i="18"/>
  <c r="R463" i="18"/>
  <c r="Z463" i="18"/>
  <c r="E463" i="18"/>
  <c r="AA463" i="18"/>
  <c r="V463" i="18"/>
  <c r="P463" i="18"/>
  <c r="T463" i="18"/>
  <c r="F463" i="18"/>
  <c r="X463" i="18"/>
  <c r="AB463" i="18"/>
  <c r="C463" i="18"/>
  <c r="U463" i="18"/>
  <c r="Y463" i="18"/>
  <c r="G464" i="18"/>
  <c r="P464" i="18"/>
  <c r="S464" i="18"/>
  <c r="Y464" i="18"/>
  <c r="B464" i="18"/>
  <c r="E464" i="18"/>
  <c r="X464" i="18"/>
  <c r="AA464" i="18"/>
  <c r="T464" i="18"/>
  <c r="AB464" i="18"/>
  <c r="U464" i="18"/>
  <c r="Q464" i="18"/>
  <c r="F464" i="18"/>
  <c r="AC464" i="18"/>
  <c r="Z464" i="18"/>
  <c r="O464" i="18"/>
  <c r="I464" i="18"/>
  <c r="W464" i="18"/>
  <c r="N464" i="18"/>
  <c r="R464" i="18"/>
  <c r="C464" i="18"/>
  <c r="V464" i="18"/>
  <c r="I466" i="18"/>
  <c r="AA466" i="18"/>
  <c r="X466" i="18"/>
  <c r="U466" i="18"/>
  <c r="B466" i="18"/>
  <c r="F466" i="18"/>
  <c r="R466" i="18"/>
  <c r="C466" i="18"/>
  <c r="G466" i="18"/>
  <c r="T466" i="18"/>
  <c r="O466" i="18"/>
  <c r="E466" i="18"/>
  <c r="AB466" i="18"/>
  <c r="W466" i="18"/>
  <c r="Q466" i="18"/>
  <c r="Y466" i="18"/>
  <c r="AC466" i="18"/>
  <c r="N466" i="18"/>
  <c r="Z466" i="18"/>
  <c r="V466" i="18"/>
  <c r="S466" i="18"/>
  <c r="P466" i="18"/>
  <c r="W462" i="18"/>
  <c r="AA462" i="18"/>
  <c r="T462" i="18"/>
  <c r="Q462" i="18"/>
  <c r="I462" i="18"/>
  <c r="AB462" i="18"/>
  <c r="Y462" i="18"/>
  <c r="G462" i="18"/>
  <c r="U462" i="18"/>
  <c r="P462" i="18"/>
  <c r="E462" i="18"/>
  <c r="AC462" i="18"/>
  <c r="X462" i="18"/>
  <c r="R462" i="18"/>
  <c r="N462" i="18"/>
  <c r="F462" i="18"/>
  <c r="V462" i="18"/>
  <c r="S462" i="18"/>
  <c r="B462" i="18"/>
  <c r="C462" i="18"/>
  <c r="Z462" i="18"/>
  <c r="O462" i="18"/>
  <c r="T461" i="18"/>
  <c r="P461" i="18"/>
  <c r="C461" i="18"/>
  <c r="U461" i="18"/>
  <c r="Q461" i="18"/>
  <c r="AC461" i="18"/>
  <c r="Y461" i="18"/>
  <c r="N461" i="18"/>
  <c r="AB461" i="18"/>
  <c r="X461" i="18"/>
  <c r="F461" i="18"/>
  <c r="B461" i="18"/>
  <c r="S461" i="18"/>
  <c r="I461" i="18"/>
  <c r="V461" i="18"/>
  <c r="R461" i="18"/>
  <c r="Z461" i="18"/>
  <c r="AA461" i="18"/>
  <c r="G461" i="18"/>
  <c r="E461" i="18"/>
  <c r="O461" i="18"/>
  <c r="W461" i="18"/>
  <c r="V460" i="18"/>
  <c r="Z460" i="18"/>
  <c r="B460" i="18"/>
  <c r="W460" i="18"/>
  <c r="AA460" i="18"/>
  <c r="O460" i="18"/>
  <c r="S460" i="18"/>
  <c r="C460" i="18"/>
  <c r="X460" i="18"/>
  <c r="P460" i="18"/>
  <c r="U460" i="18"/>
  <c r="I460" i="18"/>
  <c r="AC460" i="18"/>
  <c r="F460" i="18"/>
  <c r="E460" i="18"/>
  <c r="Q460" i="18"/>
  <c r="AB460" i="18"/>
  <c r="G460" i="18"/>
  <c r="Y460" i="18"/>
  <c r="T460" i="18"/>
  <c r="N460" i="18"/>
  <c r="R460" i="18"/>
  <c r="I457" i="18"/>
  <c r="V457" i="18"/>
  <c r="AA457" i="18"/>
  <c r="G457" i="18"/>
  <c r="O457" i="18"/>
  <c r="R457" i="18"/>
  <c r="T457" i="18"/>
  <c r="P457" i="18"/>
  <c r="F457" i="18"/>
  <c r="C457" i="18"/>
  <c r="U457" i="18"/>
  <c r="Q457" i="18"/>
  <c r="B457" i="18"/>
  <c r="N457" i="18"/>
  <c r="E457" i="18"/>
  <c r="W457" i="18"/>
  <c r="Z457" i="18"/>
  <c r="AB457" i="18"/>
  <c r="X457" i="18"/>
  <c r="AC457" i="18"/>
  <c r="Y457" i="18"/>
  <c r="S457" i="18"/>
  <c r="X454" i="18"/>
  <c r="U454" i="18"/>
  <c r="F454" i="18"/>
  <c r="Y454" i="18"/>
  <c r="N454" i="18"/>
  <c r="S454" i="18"/>
  <c r="I454" i="18"/>
  <c r="V454" i="18"/>
  <c r="AA454" i="18"/>
  <c r="G454" i="18"/>
  <c r="O454" i="18"/>
  <c r="R454" i="18"/>
  <c r="T454" i="18"/>
  <c r="P454" i="18"/>
  <c r="B454" i="18"/>
  <c r="AB454" i="18"/>
  <c r="E454" i="18"/>
  <c r="W454" i="18"/>
  <c r="Z454" i="18"/>
  <c r="C454" i="18"/>
  <c r="Q454" i="18"/>
  <c r="AC454" i="18"/>
  <c r="R455" i="18"/>
  <c r="N455" i="18"/>
  <c r="B455" i="18"/>
  <c r="S455" i="18"/>
  <c r="P455" i="18"/>
  <c r="Z455" i="18"/>
  <c r="V455" i="18"/>
  <c r="G455" i="18"/>
  <c r="I455" i="18"/>
  <c r="AA455" i="18"/>
  <c r="T455" i="18"/>
  <c r="E455" i="18"/>
  <c r="AB455" i="18"/>
  <c r="W455" i="18"/>
  <c r="AC455" i="18"/>
  <c r="F455" i="18"/>
  <c r="X455" i="18"/>
  <c r="O455" i="18"/>
  <c r="Q455" i="18"/>
  <c r="U455" i="18"/>
  <c r="C455" i="18"/>
  <c r="Y455" i="18"/>
  <c r="W458" i="18"/>
  <c r="T458" i="18"/>
  <c r="Q458" i="18"/>
  <c r="AA458" i="18"/>
  <c r="I458" i="18"/>
  <c r="AB458" i="18"/>
  <c r="Y458" i="18"/>
  <c r="U458" i="18"/>
  <c r="R458" i="18"/>
  <c r="N458" i="18"/>
  <c r="B458" i="18"/>
  <c r="Z458" i="18"/>
  <c r="V458" i="18"/>
  <c r="C458" i="18"/>
  <c r="S458" i="18"/>
  <c r="O458" i="18"/>
  <c r="F458" i="18"/>
  <c r="G458" i="18"/>
  <c r="P458" i="18"/>
  <c r="E458" i="18"/>
  <c r="AC458" i="18"/>
  <c r="X458" i="18"/>
  <c r="R459" i="18"/>
  <c r="Z459" i="18"/>
  <c r="G459" i="18"/>
  <c r="S459" i="18"/>
  <c r="N459" i="18"/>
  <c r="P459" i="18"/>
  <c r="T459" i="18"/>
  <c r="C459" i="18"/>
  <c r="Y459" i="18"/>
  <c r="AC459" i="18"/>
  <c r="X459" i="18"/>
  <c r="AB459" i="18"/>
  <c r="F459" i="18"/>
  <c r="Q459" i="18"/>
  <c r="U459" i="18"/>
  <c r="B459" i="18"/>
  <c r="O459" i="18"/>
  <c r="I459" i="18"/>
  <c r="W459" i="18"/>
  <c r="E459" i="18"/>
  <c r="AA459" i="18"/>
  <c r="V459" i="18"/>
  <c r="V456" i="18"/>
  <c r="Z456" i="18"/>
  <c r="C456" i="18"/>
  <c r="Q456" i="18"/>
  <c r="O456" i="18"/>
  <c r="S456" i="18"/>
  <c r="B456" i="18"/>
  <c r="W456" i="18"/>
  <c r="AA456" i="18"/>
  <c r="P456" i="18"/>
  <c r="U456" i="18"/>
  <c r="I456" i="18"/>
  <c r="X456" i="18"/>
  <c r="AC456" i="18"/>
  <c r="E456" i="18"/>
  <c r="Y456" i="18"/>
  <c r="AB456" i="18"/>
  <c r="N456" i="18"/>
  <c r="R456" i="18"/>
  <c r="F456" i="18"/>
  <c r="G456" i="18"/>
  <c r="T456" i="18"/>
  <c r="I453" i="18"/>
  <c r="X453" i="18"/>
  <c r="AC453" i="18"/>
  <c r="G453" i="18"/>
  <c r="Q453" i="18"/>
  <c r="AB453" i="18"/>
  <c r="W453" i="18"/>
  <c r="E453" i="18"/>
  <c r="Y453" i="18"/>
  <c r="T453" i="18"/>
  <c r="N453" i="18"/>
  <c r="R453" i="18"/>
  <c r="F453" i="18"/>
  <c r="V453" i="18"/>
  <c r="Z453" i="18"/>
  <c r="B453" i="18"/>
  <c r="AA453" i="18"/>
  <c r="P453" i="18"/>
  <c r="U453" i="18"/>
  <c r="O453" i="18"/>
  <c r="S453" i="18"/>
  <c r="C453" i="18"/>
  <c r="N450" i="18"/>
  <c r="R450" i="18"/>
  <c r="C450" i="18"/>
  <c r="V450" i="18"/>
  <c r="Z450" i="18"/>
  <c r="G450" i="18"/>
  <c r="AA450" i="18"/>
  <c r="U450" i="18"/>
  <c r="F450" i="18"/>
  <c r="Y450" i="18"/>
  <c r="O450" i="18"/>
  <c r="T450" i="18"/>
  <c r="I450" i="18"/>
  <c r="W450" i="18"/>
  <c r="AB450" i="18"/>
  <c r="X450" i="18"/>
  <c r="Q450" i="18"/>
  <c r="AC450" i="18"/>
  <c r="B450" i="18"/>
  <c r="E450" i="18"/>
  <c r="P450" i="18"/>
  <c r="S450" i="18"/>
  <c r="E452" i="18"/>
  <c r="S452" i="18"/>
  <c r="N452" i="18"/>
  <c r="R452" i="18"/>
  <c r="O452" i="18"/>
  <c r="I452" i="18"/>
  <c r="Z452" i="18"/>
  <c r="W452" i="18"/>
  <c r="G452" i="18"/>
  <c r="AA452" i="18"/>
  <c r="V452" i="18"/>
  <c r="P452" i="18"/>
  <c r="T452" i="18"/>
  <c r="F452" i="18"/>
  <c r="Y452" i="18"/>
  <c r="AC452" i="18"/>
  <c r="X452" i="18"/>
  <c r="AB452" i="18"/>
  <c r="B452" i="18"/>
  <c r="Q452" i="18"/>
  <c r="U452" i="18"/>
  <c r="C452" i="18"/>
  <c r="AA451" i="18"/>
  <c r="T451" i="18"/>
  <c r="Q451" i="18"/>
  <c r="P451" i="18"/>
  <c r="I451" i="18"/>
  <c r="AB451" i="18"/>
  <c r="Y451" i="18"/>
  <c r="N451" i="18"/>
  <c r="F451" i="18"/>
  <c r="E451" i="18"/>
  <c r="U451" i="18"/>
  <c r="R451" i="18"/>
  <c r="B451" i="18"/>
  <c r="G451" i="18"/>
  <c r="AC451" i="18"/>
  <c r="X451" i="18"/>
  <c r="Z451" i="18"/>
  <c r="V451" i="18"/>
  <c r="C451" i="18"/>
  <c r="S451" i="18"/>
  <c r="O451" i="18"/>
  <c r="W451" i="18"/>
  <c r="X449" i="18"/>
  <c r="AB449" i="18"/>
  <c r="R449" i="18"/>
  <c r="Q449" i="18"/>
  <c r="N449" i="18"/>
  <c r="Y449" i="18"/>
  <c r="E449" i="18"/>
  <c r="U449" i="18"/>
  <c r="G449" i="18"/>
  <c r="Z449" i="18"/>
  <c r="AC449" i="18"/>
  <c r="O449" i="18"/>
  <c r="S449" i="18"/>
  <c r="B449" i="18"/>
  <c r="P449" i="18"/>
  <c r="T449" i="18"/>
  <c r="F449" i="18"/>
  <c r="I449" i="18"/>
  <c r="V449" i="18"/>
  <c r="W449" i="18"/>
  <c r="AA449" i="18"/>
  <c r="C449" i="18"/>
  <c r="AC447" i="18"/>
  <c r="N447" i="18"/>
  <c r="S447" i="18"/>
  <c r="G447" i="18"/>
  <c r="O447" i="18"/>
  <c r="Y447" i="18"/>
  <c r="I447" i="18"/>
  <c r="V447" i="18"/>
  <c r="AA447" i="18"/>
  <c r="R447" i="18"/>
  <c r="E447" i="18"/>
  <c r="W447" i="18"/>
  <c r="Z447" i="18"/>
  <c r="T447" i="18"/>
  <c r="P447" i="18"/>
  <c r="F447" i="18"/>
  <c r="Q447" i="18"/>
  <c r="AB447" i="18"/>
  <c r="X447" i="18"/>
  <c r="B447" i="18"/>
  <c r="U447" i="18"/>
  <c r="C447" i="18"/>
  <c r="O446" i="18"/>
  <c r="S446" i="18"/>
  <c r="C446" i="18"/>
  <c r="W446" i="18"/>
  <c r="AA446" i="18"/>
  <c r="I446" i="18"/>
  <c r="X446" i="18"/>
  <c r="AC446" i="18"/>
  <c r="G446" i="18"/>
  <c r="Q446" i="18"/>
  <c r="AB446" i="18"/>
  <c r="E446" i="18"/>
  <c r="Y446" i="18"/>
  <c r="T446" i="18"/>
  <c r="B446" i="18"/>
  <c r="V446" i="18"/>
  <c r="F446" i="18"/>
  <c r="U446" i="18"/>
  <c r="N446" i="18"/>
  <c r="R446" i="18"/>
  <c r="Z446" i="18"/>
  <c r="P446" i="18"/>
  <c r="Y448" i="18"/>
  <c r="AC448" i="18"/>
  <c r="B448" i="18"/>
  <c r="Z448" i="18"/>
  <c r="V448" i="18"/>
  <c r="R448" i="18"/>
  <c r="N448" i="18"/>
  <c r="C448" i="18"/>
  <c r="S448" i="18"/>
  <c r="I448" i="18"/>
  <c r="AA448" i="18"/>
  <c r="X448" i="18"/>
  <c r="Q448" i="18"/>
  <c r="U448" i="18"/>
  <c r="G448" i="18"/>
  <c r="T448" i="18"/>
  <c r="O448" i="18"/>
  <c r="E448" i="18"/>
  <c r="AB448" i="18"/>
  <c r="W448" i="18"/>
  <c r="P448" i="18"/>
  <c r="F448" i="18"/>
  <c r="T444" i="18"/>
  <c r="Q444" i="18"/>
  <c r="I444" i="18"/>
  <c r="AB444" i="18"/>
  <c r="AA444" i="18"/>
  <c r="W444" i="18"/>
  <c r="Y444" i="18"/>
  <c r="E444" i="18"/>
  <c r="U444" i="18"/>
  <c r="P444" i="18"/>
  <c r="G444" i="18"/>
  <c r="AC444" i="18"/>
  <c r="X444" i="18"/>
  <c r="N444" i="18"/>
  <c r="B444" i="18"/>
  <c r="Z444" i="18"/>
  <c r="V444" i="18"/>
  <c r="F444" i="18"/>
  <c r="S444" i="18"/>
  <c r="O444" i="18"/>
  <c r="C444" i="18"/>
  <c r="R444" i="18"/>
  <c r="Q445" i="18"/>
  <c r="U445" i="18"/>
  <c r="B445" i="18"/>
  <c r="Y445" i="18"/>
  <c r="AC445" i="18"/>
  <c r="I445" i="18"/>
  <c r="Z445" i="18"/>
  <c r="W445" i="18"/>
  <c r="G445" i="18"/>
  <c r="S445" i="18"/>
  <c r="N445" i="18"/>
  <c r="E445" i="18"/>
  <c r="AA445" i="18"/>
  <c r="V445" i="18"/>
  <c r="X445" i="18"/>
  <c r="AB445" i="18"/>
  <c r="F445" i="18"/>
  <c r="R445" i="18"/>
  <c r="O445" i="18"/>
  <c r="P445" i="18"/>
  <c r="T445" i="18"/>
  <c r="C445" i="18"/>
  <c r="U441" i="18"/>
  <c r="Y441" i="18"/>
  <c r="AC441" i="18"/>
  <c r="R441" i="18"/>
  <c r="O441" i="18"/>
  <c r="I441" i="18"/>
  <c r="Z441" i="18"/>
  <c r="W441" i="18"/>
  <c r="B441" i="18"/>
  <c r="F441" i="18"/>
  <c r="G441" i="18"/>
  <c r="S441" i="18"/>
  <c r="N441" i="18"/>
  <c r="E441" i="18"/>
  <c r="AA441" i="18"/>
  <c r="V441" i="18"/>
  <c r="P441" i="18"/>
  <c r="T441" i="18"/>
  <c r="C441" i="18"/>
  <c r="X441" i="18"/>
  <c r="AB441" i="18"/>
  <c r="Q441" i="18"/>
  <c r="W442" i="18"/>
  <c r="AA442" i="18"/>
  <c r="U442" i="18"/>
  <c r="I442" i="18"/>
  <c r="X442" i="18"/>
  <c r="AC442" i="18"/>
  <c r="G442" i="18"/>
  <c r="Q442" i="18"/>
  <c r="T442" i="18"/>
  <c r="E442" i="18"/>
  <c r="Y442" i="18"/>
  <c r="N442" i="18"/>
  <c r="F442" i="18"/>
  <c r="C442" i="18"/>
  <c r="V442" i="18"/>
  <c r="AB442" i="18"/>
  <c r="R442" i="18"/>
  <c r="Z442" i="18"/>
  <c r="O442" i="18"/>
  <c r="S442" i="18"/>
  <c r="B442" i="18"/>
  <c r="P442" i="18"/>
  <c r="AA440" i="18"/>
  <c r="W440" i="18"/>
  <c r="T440" i="18"/>
  <c r="Q440" i="18"/>
  <c r="I440" i="18"/>
  <c r="AB440" i="18"/>
  <c r="Y440" i="18"/>
  <c r="P440" i="18"/>
  <c r="E440" i="18"/>
  <c r="AC440" i="18"/>
  <c r="X440" i="18"/>
  <c r="Z440" i="18"/>
  <c r="V440" i="18"/>
  <c r="R440" i="18"/>
  <c r="N440" i="18"/>
  <c r="B440" i="18"/>
  <c r="F440" i="18"/>
  <c r="S440" i="18"/>
  <c r="O440" i="18"/>
  <c r="C440" i="18"/>
  <c r="G440" i="18"/>
  <c r="U440" i="18"/>
  <c r="G443" i="18"/>
  <c r="O443" i="18"/>
  <c r="R443" i="18"/>
  <c r="E443" i="18"/>
  <c r="W443" i="18"/>
  <c r="Z443" i="18"/>
  <c r="Y443" i="18"/>
  <c r="I443" i="18"/>
  <c r="AA443" i="18"/>
  <c r="T443" i="18"/>
  <c r="P443" i="18"/>
  <c r="C443" i="18"/>
  <c r="AC443" i="18"/>
  <c r="N443" i="18"/>
  <c r="S443" i="18"/>
  <c r="V443" i="18"/>
  <c r="AB443" i="18"/>
  <c r="X443" i="18"/>
  <c r="F443" i="18"/>
  <c r="U443" i="18"/>
  <c r="Q443" i="18"/>
  <c r="B443" i="18"/>
  <c r="X438" i="18"/>
  <c r="AB438" i="18"/>
  <c r="C438" i="18"/>
  <c r="Q438" i="18"/>
  <c r="U438" i="18"/>
  <c r="B438" i="18"/>
  <c r="R438" i="18"/>
  <c r="O438" i="18"/>
  <c r="I438" i="18"/>
  <c r="Z438" i="18"/>
  <c r="W438" i="18"/>
  <c r="G438" i="18"/>
  <c r="S438" i="18"/>
  <c r="N438" i="18"/>
  <c r="V438" i="18"/>
  <c r="E438" i="18"/>
  <c r="AA438" i="18"/>
  <c r="P438" i="18"/>
  <c r="T438" i="18"/>
  <c r="F438" i="18"/>
  <c r="Y438" i="18"/>
  <c r="AC438" i="18"/>
  <c r="T437" i="18"/>
  <c r="Q437" i="18"/>
  <c r="AA437" i="18"/>
  <c r="W437" i="18"/>
  <c r="I437" i="18"/>
  <c r="AB437" i="18"/>
  <c r="Y437" i="18"/>
  <c r="E437" i="18"/>
  <c r="X437" i="18"/>
  <c r="G437" i="18"/>
  <c r="U437" i="18"/>
  <c r="P437" i="18"/>
  <c r="AC437" i="18"/>
  <c r="R437" i="18"/>
  <c r="N437" i="18"/>
  <c r="C437" i="18"/>
  <c r="Z437" i="18"/>
  <c r="V437" i="18"/>
  <c r="F437" i="18"/>
  <c r="S437" i="18"/>
  <c r="O437" i="18"/>
  <c r="B437" i="18"/>
  <c r="N439" i="18"/>
  <c r="R439" i="18"/>
  <c r="B439" i="18"/>
  <c r="V439" i="18"/>
  <c r="Z439" i="18"/>
  <c r="O439" i="18"/>
  <c r="T439" i="18"/>
  <c r="C439" i="18"/>
  <c r="I439" i="18"/>
  <c r="W439" i="18"/>
  <c r="AB439" i="18"/>
  <c r="AC439" i="18"/>
  <c r="E439" i="18"/>
  <c r="P439" i="18"/>
  <c r="AA439" i="18"/>
  <c r="Q439" i="18"/>
  <c r="G439" i="18"/>
  <c r="X439" i="18"/>
  <c r="S439" i="18"/>
  <c r="Y439" i="18"/>
  <c r="U439" i="18"/>
  <c r="F439" i="18"/>
  <c r="AB436" i="18"/>
  <c r="X436" i="18"/>
  <c r="C436" i="18"/>
  <c r="U436" i="18"/>
  <c r="Q436" i="18"/>
  <c r="B436" i="18"/>
  <c r="N436" i="18"/>
  <c r="S436" i="18"/>
  <c r="AC436" i="18"/>
  <c r="Y436" i="18"/>
  <c r="T436" i="18"/>
  <c r="P436" i="18"/>
  <c r="F436" i="18"/>
  <c r="I436" i="18"/>
  <c r="V436" i="18"/>
  <c r="AA436" i="18"/>
  <c r="E436" i="18"/>
  <c r="O436" i="18"/>
  <c r="R436" i="18"/>
  <c r="G436" i="18"/>
  <c r="Z436" i="18"/>
  <c r="W436" i="18"/>
  <c r="O435" i="18"/>
  <c r="S435" i="18"/>
  <c r="C435" i="18"/>
  <c r="W435" i="18"/>
  <c r="AA435" i="18"/>
  <c r="P435" i="18"/>
  <c r="U435" i="18"/>
  <c r="I435" i="18"/>
  <c r="X435" i="18"/>
  <c r="AC435" i="18"/>
  <c r="E435" i="18"/>
  <c r="Q435" i="18"/>
  <c r="T435" i="18"/>
  <c r="G435" i="18"/>
  <c r="Y435" i="18"/>
  <c r="AB435" i="18"/>
  <c r="R435" i="18"/>
  <c r="B435" i="18"/>
  <c r="N435" i="18"/>
  <c r="V435" i="18"/>
  <c r="Z435" i="18"/>
  <c r="F435" i="18"/>
  <c r="U433" i="18"/>
  <c r="R433" i="18"/>
  <c r="I433" i="18"/>
  <c r="AC433" i="18"/>
  <c r="Z433" i="18"/>
  <c r="N433" i="18"/>
  <c r="Q433" i="18"/>
  <c r="AB433" i="18"/>
  <c r="G433" i="18"/>
  <c r="E433" i="18"/>
  <c r="V433" i="18"/>
  <c r="Y433" i="18"/>
  <c r="S433" i="18"/>
  <c r="O433" i="18"/>
  <c r="B433" i="18"/>
  <c r="AA433" i="18"/>
  <c r="W433" i="18"/>
  <c r="F433" i="18"/>
  <c r="T433" i="18"/>
  <c r="P433" i="18"/>
  <c r="C433" i="18"/>
  <c r="X433" i="18"/>
  <c r="N432" i="18"/>
  <c r="R432" i="18"/>
  <c r="F432" i="18"/>
  <c r="P432" i="18"/>
  <c r="V432" i="18"/>
  <c r="Z432" i="18"/>
  <c r="AC432" i="18"/>
  <c r="Y432" i="18"/>
  <c r="B432" i="18"/>
  <c r="O432" i="18"/>
  <c r="T432" i="18"/>
  <c r="W432" i="18"/>
  <c r="C432" i="18"/>
  <c r="I432" i="18"/>
  <c r="AB432" i="18"/>
  <c r="G432" i="18"/>
  <c r="AA432" i="18"/>
  <c r="U432" i="18"/>
  <c r="E432" i="18"/>
  <c r="X432" i="18"/>
  <c r="S432" i="18"/>
  <c r="Q432" i="18"/>
  <c r="Z434" i="18"/>
  <c r="V434" i="18"/>
  <c r="S434" i="18"/>
  <c r="P434" i="18"/>
  <c r="I434" i="18"/>
  <c r="AA434" i="18"/>
  <c r="X434" i="18"/>
  <c r="G434" i="18"/>
  <c r="T434" i="18"/>
  <c r="O434" i="18"/>
  <c r="E434" i="18"/>
  <c r="AB434" i="18"/>
  <c r="W434" i="18"/>
  <c r="Q434" i="18"/>
  <c r="U434" i="18"/>
  <c r="C434" i="18"/>
  <c r="Y434" i="18"/>
  <c r="B434" i="18"/>
  <c r="R434" i="18"/>
  <c r="N434" i="18"/>
  <c r="F434" i="18"/>
  <c r="AC434" i="18"/>
  <c r="X431" i="18"/>
  <c r="F431" i="18"/>
  <c r="R431" i="18"/>
  <c r="O431" i="18"/>
  <c r="Q431" i="18"/>
  <c r="U431" i="18"/>
  <c r="C431" i="18"/>
  <c r="Y431" i="18"/>
  <c r="AC431" i="18"/>
  <c r="I431" i="18"/>
  <c r="Z431" i="18"/>
  <c r="W431" i="18"/>
  <c r="G431" i="18"/>
  <c r="S431" i="18"/>
  <c r="N431" i="18"/>
  <c r="E431" i="18"/>
  <c r="AA431" i="18"/>
  <c r="V431" i="18"/>
  <c r="P431" i="18"/>
  <c r="T431" i="18"/>
  <c r="B431" i="18"/>
  <c r="AB431" i="18"/>
  <c r="AB429" i="18"/>
  <c r="X429" i="18"/>
  <c r="F429" i="18"/>
  <c r="U429" i="18"/>
  <c r="Q429" i="18"/>
  <c r="B429" i="18"/>
  <c r="N429" i="18"/>
  <c r="S429" i="18"/>
  <c r="I429" i="18"/>
  <c r="V429" i="18"/>
  <c r="AA429" i="18"/>
  <c r="AC429" i="18"/>
  <c r="Y429" i="18"/>
  <c r="P429" i="18"/>
  <c r="G429" i="18"/>
  <c r="O429" i="18"/>
  <c r="R429" i="18"/>
  <c r="Z429" i="18"/>
  <c r="C429" i="18"/>
  <c r="E429" i="18"/>
  <c r="W429" i="18"/>
  <c r="T429" i="18"/>
  <c r="W428" i="18"/>
  <c r="AA428" i="18"/>
  <c r="P428" i="18"/>
  <c r="U428" i="18"/>
  <c r="Q428" i="18"/>
  <c r="T428" i="18"/>
  <c r="V428" i="18"/>
  <c r="Z428" i="18"/>
  <c r="N428" i="18"/>
  <c r="R428" i="18"/>
  <c r="F428" i="18"/>
  <c r="I428" i="18"/>
  <c r="X428" i="18"/>
  <c r="AC428" i="18"/>
  <c r="E428" i="18"/>
  <c r="G428" i="18"/>
  <c r="Y428" i="18"/>
  <c r="AB428" i="18"/>
  <c r="B428" i="18"/>
  <c r="O428" i="18"/>
  <c r="S428" i="18"/>
  <c r="C428" i="18"/>
  <c r="Z430" i="18"/>
  <c r="V430" i="18"/>
  <c r="F430" i="18"/>
  <c r="T430" i="18"/>
  <c r="Q430" i="18"/>
  <c r="I430" i="18"/>
  <c r="AB430" i="18"/>
  <c r="Y430" i="18"/>
  <c r="R430" i="18"/>
  <c r="N430" i="18"/>
  <c r="B430" i="18"/>
  <c r="S430" i="18"/>
  <c r="O430" i="18"/>
  <c r="C430" i="18"/>
  <c r="W430" i="18"/>
  <c r="AA430" i="18"/>
  <c r="E430" i="18"/>
  <c r="U430" i="18"/>
  <c r="P430" i="18"/>
  <c r="G430" i="18"/>
  <c r="AC430" i="18"/>
  <c r="X430" i="18"/>
  <c r="AB425" i="18"/>
  <c r="X425" i="18"/>
  <c r="B425" i="18"/>
  <c r="U425" i="18"/>
  <c r="Q425" i="18"/>
  <c r="C425" i="18"/>
  <c r="AC425" i="18"/>
  <c r="Y425" i="18"/>
  <c r="G425" i="18"/>
  <c r="R425" i="18"/>
  <c r="T425" i="18"/>
  <c r="F425" i="18"/>
  <c r="N425" i="18"/>
  <c r="S425" i="18"/>
  <c r="I425" i="18"/>
  <c r="V425" i="18"/>
  <c r="AA425" i="18"/>
  <c r="E425" i="18"/>
  <c r="O425" i="18"/>
  <c r="Z425" i="18"/>
  <c r="W425" i="18"/>
  <c r="P425" i="18"/>
  <c r="R427" i="18"/>
  <c r="O427" i="18"/>
  <c r="X427" i="18"/>
  <c r="AB427" i="18"/>
  <c r="F427" i="18"/>
  <c r="Y427" i="18"/>
  <c r="AC427" i="18"/>
  <c r="I427" i="18"/>
  <c r="Z427" i="18"/>
  <c r="W427" i="18"/>
  <c r="U427" i="18"/>
  <c r="E427" i="18"/>
  <c r="S427" i="18"/>
  <c r="N427" i="18"/>
  <c r="G427" i="18"/>
  <c r="AA427" i="18"/>
  <c r="V427" i="18"/>
  <c r="P427" i="18"/>
  <c r="T427" i="18"/>
  <c r="C427" i="18"/>
  <c r="B427" i="18"/>
  <c r="Q427" i="18"/>
  <c r="AA426" i="18"/>
  <c r="W426" i="18"/>
  <c r="T426" i="18"/>
  <c r="Q426" i="18"/>
  <c r="E426" i="18"/>
  <c r="U426" i="18"/>
  <c r="P426" i="18"/>
  <c r="Z426" i="18"/>
  <c r="V426" i="18"/>
  <c r="I426" i="18"/>
  <c r="AB426" i="18"/>
  <c r="Y426" i="18"/>
  <c r="G426" i="18"/>
  <c r="AC426" i="18"/>
  <c r="X426" i="18"/>
  <c r="R426" i="18"/>
  <c r="N426" i="18"/>
  <c r="B426" i="18"/>
  <c r="S426" i="18"/>
  <c r="O426" i="18"/>
  <c r="C426" i="18"/>
  <c r="F426" i="18"/>
  <c r="U422" i="18"/>
  <c r="P422" i="18"/>
  <c r="I422" i="18"/>
  <c r="AC422" i="18"/>
  <c r="S422" i="18"/>
  <c r="E422" i="18"/>
  <c r="W422" i="18"/>
  <c r="V422" i="18"/>
  <c r="B422" i="18"/>
  <c r="T422" i="18"/>
  <c r="AA422" i="18"/>
  <c r="C422" i="18"/>
  <c r="G422" i="18"/>
  <c r="O422" i="18"/>
  <c r="X422" i="18"/>
  <c r="AB422" i="18"/>
  <c r="N422" i="18"/>
  <c r="R422" i="18"/>
  <c r="Q422" i="18"/>
  <c r="F422" i="18"/>
  <c r="Z422" i="18"/>
  <c r="Y422" i="18"/>
  <c r="Q423" i="18"/>
  <c r="AB423" i="18"/>
  <c r="B423" i="18"/>
  <c r="S423" i="18"/>
  <c r="N423" i="18"/>
  <c r="AC423" i="18"/>
  <c r="I423" i="18"/>
  <c r="V423" i="18"/>
  <c r="T423" i="18"/>
  <c r="G423" i="18"/>
  <c r="Y423" i="18"/>
  <c r="X423" i="18"/>
  <c r="E423" i="18"/>
  <c r="Z423" i="18"/>
  <c r="U423" i="18"/>
  <c r="O423" i="18"/>
  <c r="AA423" i="18"/>
  <c r="C423" i="18"/>
  <c r="W423" i="18"/>
  <c r="P423" i="18"/>
  <c r="F423" i="18"/>
  <c r="R423" i="18"/>
  <c r="W424" i="18"/>
  <c r="AA424" i="18"/>
  <c r="P424" i="18"/>
  <c r="I424" i="18"/>
  <c r="X424" i="18"/>
  <c r="U424" i="18"/>
  <c r="AC424" i="18"/>
  <c r="T424" i="18"/>
  <c r="AB424" i="18"/>
  <c r="O424" i="18"/>
  <c r="S424" i="18"/>
  <c r="G424" i="18"/>
  <c r="Q424" i="18"/>
  <c r="E424" i="18"/>
  <c r="Y424" i="18"/>
  <c r="C424" i="18"/>
  <c r="N424" i="18"/>
  <c r="R424" i="18"/>
  <c r="B424" i="18"/>
  <c r="V424" i="18"/>
  <c r="Z424" i="18"/>
  <c r="F424" i="18"/>
  <c r="N421" i="18"/>
  <c r="X421" i="18"/>
  <c r="B421" i="18"/>
  <c r="O421" i="18"/>
  <c r="AC421" i="18"/>
  <c r="V421" i="18"/>
  <c r="Z421" i="18"/>
  <c r="I421" i="18"/>
  <c r="W421" i="18"/>
  <c r="P421" i="18"/>
  <c r="G421" i="18"/>
  <c r="Q421" i="18"/>
  <c r="U421" i="18"/>
  <c r="E421" i="18"/>
  <c r="Y421" i="18"/>
  <c r="R421" i="18"/>
  <c r="AB421" i="18"/>
  <c r="F421" i="18"/>
  <c r="T421" i="18"/>
  <c r="S421" i="18"/>
  <c r="C421" i="18"/>
  <c r="AA421" i="18"/>
  <c r="I420" i="18"/>
  <c r="Y420" i="18"/>
  <c r="AB420" i="18"/>
  <c r="E420" i="18"/>
  <c r="S420" i="18"/>
  <c r="R420" i="18"/>
  <c r="U420" i="18"/>
  <c r="C420" i="18"/>
  <c r="G420" i="18"/>
  <c r="AA420" i="18"/>
  <c r="O420" i="18"/>
  <c r="Q420" i="18"/>
  <c r="Z420" i="18"/>
  <c r="N420" i="18"/>
  <c r="F420" i="18"/>
  <c r="T420" i="18"/>
  <c r="X420" i="18"/>
  <c r="V420" i="18"/>
  <c r="AC420" i="18"/>
  <c r="B420" i="18"/>
  <c r="P420" i="18"/>
  <c r="W420" i="18"/>
  <c r="I418" i="18"/>
  <c r="V418" i="18"/>
  <c r="W418" i="18"/>
  <c r="E418" i="18"/>
  <c r="P418" i="18"/>
  <c r="Y418" i="18"/>
  <c r="F418" i="18"/>
  <c r="AC418" i="18"/>
  <c r="G418" i="18"/>
  <c r="X418" i="18"/>
  <c r="AB418" i="18"/>
  <c r="S418" i="18"/>
  <c r="R418" i="18"/>
  <c r="C418" i="18"/>
  <c r="AA418" i="18"/>
  <c r="Z418" i="18"/>
  <c r="Q418" i="18"/>
  <c r="N418" i="18"/>
  <c r="T418" i="18"/>
  <c r="U418" i="18"/>
  <c r="O418" i="18"/>
  <c r="B418" i="18"/>
  <c r="I419" i="18"/>
  <c r="AA419" i="18"/>
  <c r="Y419" i="18"/>
  <c r="G419" i="18"/>
  <c r="U419" i="18"/>
  <c r="AB419" i="18"/>
  <c r="C419" i="18"/>
  <c r="T419" i="18"/>
  <c r="E419" i="18"/>
  <c r="AC419" i="18"/>
  <c r="N419" i="18"/>
  <c r="P419" i="18"/>
  <c r="O419" i="18"/>
  <c r="Z419" i="18"/>
  <c r="X419" i="18"/>
  <c r="W419" i="18"/>
  <c r="F419" i="18"/>
  <c r="R419" i="18"/>
  <c r="Q419" i="18"/>
  <c r="B419" i="18"/>
  <c r="S419" i="18"/>
  <c r="V419" i="18"/>
  <c r="C416" i="18"/>
  <c r="I416" i="18"/>
  <c r="Z416" i="18"/>
  <c r="U416" i="18"/>
  <c r="E416" i="18"/>
  <c r="AB416" i="18"/>
  <c r="N416" i="18"/>
  <c r="Y416" i="18"/>
  <c r="P416" i="18"/>
  <c r="R416" i="18"/>
  <c r="S416" i="18"/>
  <c r="G416" i="18"/>
  <c r="T416" i="18"/>
  <c r="AA416" i="18"/>
  <c r="B416" i="18"/>
  <c r="Q416" i="18"/>
  <c r="X416" i="18"/>
  <c r="O416" i="18"/>
  <c r="V416" i="18"/>
  <c r="W416" i="18"/>
  <c r="F416" i="18"/>
  <c r="AC416" i="18"/>
  <c r="I417" i="18"/>
  <c r="X417" i="18"/>
  <c r="V417" i="18"/>
  <c r="Z417" i="18"/>
  <c r="AA417" i="18"/>
  <c r="AB417" i="18"/>
  <c r="F417" i="18"/>
  <c r="N417" i="18"/>
  <c r="E417" i="18"/>
  <c r="R417" i="18"/>
  <c r="Y417" i="18"/>
  <c r="Q417" i="18"/>
  <c r="G417" i="18"/>
  <c r="U417" i="18"/>
  <c r="T417" i="18"/>
  <c r="B417" i="18"/>
  <c r="O417" i="18"/>
  <c r="C417" i="18"/>
  <c r="P417" i="18"/>
  <c r="S417" i="18"/>
  <c r="AC417" i="18"/>
  <c r="W417" i="18"/>
  <c r="N414" i="18"/>
  <c r="X414" i="18"/>
  <c r="I414" i="18"/>
  <c r="W414" i="18"/>
  <c r="P414" i="18"/>
  <c r="G414" i="18"/>
  <c r="Q414" i="18"/>
  <c r="U414" i="18"/>
  <c r="O414" i="18"/>
  <c r="AC414" i="18"/>
  <c r="E414" i="18"/>
  <c r="Y414" i="18"/>
  <c r="R414" i="18"/>
  <c r="T414" i="18"/>
  <c r="S414" i="18"/>
  <c r="C414" i="18"/>
  <c r="B414" i="18"/>
  <c r="AB414" i="18"/>
  <c r="AA414" i="18"/>
  <c r="F414" i="18"/>
  <c r="V414" i="18"/>
  <c r="Z414" i="18"/>
  <c r="V413" i="18"/>
  <c r="AC413" i="18"/>
  <c r="F413" i="18"/>
  <c r="P413" i="18"/>
  <c r="T413" i="18"/>
  <c r="B413" i="18"/>
  <c r="X413" i="18"/>
  <c r="W413" i="18"/>
  <c r="Q413" i="18"/>
  <c r="Z413" i="18"/>
  <c r="I413" i="18"/>
  <c r="AB413" i="18"/>
  <c r="S413" i="18"/>
  <c r="O413" i="18"/>
  <c r="U413" i="18"/>
  <c r="Y413" i="18"/>
  <c r="N413" i="18"/>
  <c r="G413" i="18"/>
  <c r="R413" i="18"/>
  <c r="E413" i="18"/>
  <c r="AA413" i="18"/>
  <c r="C413" i="18"/>
  <c r="T415" i="18"/>
  <c r="AA415" i="18"/>
  <c r="F415" i="18"/>
  <c r="P415" i="18"/>
  <c r="I415" i="18"/>
  <c r="AC415" i="18"/>
  <c r="S415" i="18"/>
  <c r="E415" i="18"/>
  <c r="O415" i="18"/>
  <c r="X415" i="18"/>
  <c r="G415" i="18"/>
  <c r="W415" i="18"/>
  <c r="B415" i="18"/>
  <c r="Y415" i="18"/>
  <c r="AB415" i="18"/>
  <c r="N415" i="18"/>
  <c r="V415" i="18"/>
  <c r="R415" i="18"/>
  <c r="Q415" i="18"/>
  <c r="Z415" i="18"/>
  <c r="C415" i="18"/>
  <c r="U415" i="18"/>
  <c r="I412" i="18"/>
  <c r="AA412" i="18"/>
  <c r="Y412" i="18"/>
  <c r="Q412" i="18"/>
  <c r="Z412" i="18"/>
  <c r="T412" i="18"/>
  <c r="E412" i="18"/>
  <c r="U412" i="18"/>
  <c r="AB412" i="18"/>
  <c r="B412" i="18"/>
  <c r="S412" i="18"/>
  <c r="V412" i="18"/>
  <c r="G412" i="18"/>
  <c r="AC412" i="18"/>
  <c r="N412" i="18"/>
  <c r="P412" i="18"/>
  <c r="O412" i="18"/>
  <c r="C412" i="18"/>
  <c r="X412" i="18"/>
  <c r="W412" i="18"/>
  <c r="F412" i="18"/>
  <c r="R412" i="18"/>
  <c r="N410" i="18"/>
  <c r="S410" i="18"/>
  <c r="G410" i="18"/>
  <c r="O410" i="18"/>
  <c r="R410" i="18"/>
  <c r="Y410" i="18"/>
  <c r="I410" i="18"/>
  <c r="V410" i="18"/>
  <c r="AA410" i="18"/>
  <c r="E410" i="18"/>
  <c r="W410" i="18"/>
  <c r="Z410" i="18"/>
  <c r="AB410" i="18"/>
  <c r="B410" i="18"/>
  <c r="F410" i="18"/>
  <c r="AC410" i="18"/>
  <c r="T410" i="18"/>
  <c r="P410" i="18"/>
  <c r="C410" i="18"/>
  <c r="X410" i="18"/>
  <c r="U410" i="18"/>
  <c r="Q410" i="18"/>
  <c r="R411" i="18"/>
  <c r="N411" i="18"/>
  <c r="F411" i="18"/>
  <c r="Z411" i="18"/>
  <c r="V411" i="18"/>
  <c r="C411" i="18"/>
  <c r="S411" i="18"/>
  <c r="O411" i="18"/>
  <c r="B411" i="18"/>
  <c r="AA411" i="18"/>
  <c r="W411" i="18"/>
  <c r="T411" i="18"/>
  <c r="Q411" i="18"/>
  <c r="P411" i="18"/>
  <c r="E411" i="18"/>
  <c r="AC411" i="18"/>
  <c r="X411" i="18"/>
  <c r="I411" i="18"/>
  <c r="AB411" i="18"/>
  <c r="Y411" i="18"/>
  <c r="G411" i="18"/>
  <c r="U411" i="18"/>
  <c r="I409" i="18"/>
  <c r="X409" i="18"/>
  <c r="AC409" i="18"/>
  <c r="E409" i="18"/>
  <c r="Q409" i="18"/>
  <c r="T409" i="18"/>
  <c r="G409" i="18"/>
  <c r="Y409" i="18"/>
  <c r="AB409" i="18"/>
  <c r="N409" i="18"/>
  <c r="F409" i="18"/>
  <c r="O409" i="18"/>
  <c r="R409" i="18"/>
  <c r="P409" i="18"/>
  <c r="V409" i="18"/>
  <c r="Z409" i="18"/>
  <c r="C409" i="18"/>
  <c r="S409" i="18"/>
  <c r="B409" i="18"/>
  <c r="U409" i="18"/>
  <c r="W409" i="18"/>
  <c r="AA409" i="18"/>
  <c r="X408" i="18"/>
  <c r="C408" i="18"/>
  <c r="Q408" i="18"/>
  <c r="U408" i="18"/>
  <c r="F408" i="18"/>
  <c r="Y408" i="18"/>
  <c r="AC408" i="18"/>
  <c r="R408" i="18"/>
  <c r="O408" i="18"/>
  <c r="I408" i="18"/>
  <c r="W408" i="18"/>
  <c r="Z408" i="18"/>
  <c r="AB408" i="18"/>
  <c r="G408" i="18"/>
  <c r="S408" i="18"/>
  <c r="V408" i="18"/>
  <c r="E408" i="18"/>
  <c r="AA408" i="18"/>
  <c r="N408" i="18"/>
  <c r="B408" i="18"/>
  <c r="P408" i="18"/>
  <c r="T408" i="18"/>
  <c r="T407" i="18"/>
  <c r="P407" i="18"/>
  <c r="B407" i="18"/>
  <c r="AB407" i="18"/>
  <c r="X407" i="18"/>
  <c r="E407" i="18"/>
  <c r="Y407" i="18"/>
  <c r="U407" i="18"/>
  <c r="R407" i="18"/>
  <c r="N407" i="18"/>
  <c r="I407" i="18"/>
  <c r="AC407" i="18"/>
  <c r="Z407" i="18"/>
  <c r="G407" i="18"/>
  <c r="Q407" i="18"/>
  <c r="V407" i="18"/>
  <c r="S407" i="18"/>
  <c r="O407" i="18"/>
  <c r="F407" i="18"/>
  <c r="AA407" i="18"/>
  <c r="W407" i="18"/>
  <c r="C407" i="18"/>
  <c r="W406" i="18"/>
  <c r="Q406" i="18"/>
  <c r="E406" i="18"/>
  <c r="Y406" i="18"/>
  <c r="AB406" i="18"/>
  <c r="V406" i="18"/>
  <c r="B406" i="18"/>
  <c r="N406" i="18"/>
  <c r="R406" i="18"/>
  <c r="F406" i="18"/>
  <c r="Z406" i="18"/>
  <c r="O406" i="18"/>
  <c r="S406" i="18"/>
  <c r="C406" i="18"/>
  <c r="AA406" i="18"/>
  <c r="P406" i="18"/>
  <c r="U406" i="18"/>
  <c r="I406" i="18"/>
  <c r="X406" i="18"/>
  <c r="AC406" i="18"/>
  <c r="G406" i="18"/>
  <c r="T406" i="18"/>
  <c r="AC403" i="18"/>
  <c r="N403" i="18"/>
  <c r="I403" i="18"/>
  <c r="V403" i="18"/>
  <c r="AA403" i="18"/>
  <c r="E403" i="18"/>
  <c r="O403" i="18"/>
  <c r="R403" i="18"/>
  <c r="S403" i="18"/>
  <c r="G403" i="18"/>
  <c r="W403" i="18"/>
  <c r="Z403" i="18"/>
  <c r="T403" i="18"/>
  <c r="P403" i="18"/>
  <c r="B403" i="18"/>
  <c r="AB403" i="18"/>
  <c r="X403" i="18"/>
  <c r="C403" i="18"/>
  <c r="U403" i="18"/>
  <c r="Q403" i="18"/>
  <c r="F403" i="18"/>
  <c r="Y403" i="18"/>
  <c r="P402" i="18"/>
  <c r="T402" i="18"/>
  <c r="C402" i="18"/>
  <c r="X402" i="18"/>
  <c r="AB402" i="18"/>
  <c r="AA402" i="18"/>
  <c r="Q402" i="18"/>
  <c r="N402" i="18"/>
  <c r="V402" i="18"/>
  <c r="I402" i="18"/>
  <c r="Y402" i="18"/>
  <c r="G402" i="18"/>
  <c r="R402" i="18"/>
  <c r="U402" i="18"/>
  <c r="F402" i="18"/>
  <c r="E402" i="18"/>
  <c r="Z402" i="18"/>
  <c r="AC402" i="18"/>
  <c r="W402" i="18"/>
  <c r="O402" i="18"/>
  <c r="S402" i="18"/>
  <c r="B402" i="18"/>
  <c r="Y405" i="18"/>
  <c r="AC405" i="18"/>
  <c r="I405" i="18"/>
  <c r="Z405" i="18"/>
  <c r="W405" i="18"/>
  <c r="E405" i="18"/>
  <c r="S405" i="18"/>
  <c r="V405" i="18"/>
  <c r="G405" i="18"/>
  <c r="AA405" i="18"/>
  <c r="N405" i="18"/>
  <c r="U405" i="18"/>
  <c r="P405" i="18"/>
  <c r="T405" i="18"/>
  <c r="F405" i="18"/>
  <c r="X405" i="18"/>
  <c r="AB405" i="18"/>
  <c r="B405" i="18"/>
  <c r="Q405" i="18"/>
  <c r="C405" i="18"/>
  <c r="R405" i="18"/>
  <c r="O405" i="18"/>
  <c r="T404" i="18"/>
  <c r="Q404" i="18"/>
  <c r="E404" i="18"/>
  <c r="U404" i="18"/>
  <c r="P404" i="18"/>
  <c r="G404" i="18"/>
  <c r="AC404" i="18"/>
  <c r="X404" i="18"/>
  <c r="V404" i="18"/>
  <c r="F404" i="18"/>
  <c r="O404" i="18"/>
  <c r="AB404" i="18"/>
  <c r="Y404" i="18"/>
  <c r="I404" i="18"/>
  <c r="R404" i="18"/>
  <c r="N404" i="18"/>
  <c r="B404" i="18"/>
  <c r="Z404" i="18"/>
  <c r="S404" i="18"/>
  <c r="C404" i="18"/>
  <c r="AA404" i="18"/>
  <c r="W404" i="18"/>
  <c r="S400" i="18"/>
  <c r="O400" i="18"/>
  <c r="F400" i="18"/>
  <c r="R400" i="18"/>
  <c r="AA400" i="18"/>
  <c r="W400" i="18"/>
  <c r="B400" i="18"/>
  <c r="T400" i="18"/>
  <c r="P400" i="18"/>
  <c r="C400" i="18"/>
  <c r="G400" i="18"/>
  <c r="N400" i="18"/>
  <c r="Q400" i="18"/>
  <c r="E400" i="18"/>
  <c r="V400" i="18"/>
  <c r="Y400" i="18"/>
  <c r="U400" i="18"/>
  <c r="AB400" i="18"/>
  <c r="X400" i="18"/>
  <c r="I400" i="18"/>
  <c r="AC400" i="18"/>
  <c r="Z400" i="18"/>
  <c r="R401" i="18"/>
  <c r="N401" i="18"/>
  <c r="B401" i="18"/>
  <c r="S401" i="18"/>
  <c r="P401" i="18"/>
  <c r="E401" i="18"/>
  <c r="AB401" i="18"/>
  <c r="O401" i="18"/>
  <c r="I401" i="18"/>
  <c r="AA401" i="18"/>
  <c r="X401" i="18"/>
  <c r="G401" i="18"/>
  <c r="T401" i="18"/>
  <c r="W401" i="18"/>
  <c r="Q401" i="18"/>
  <c r="U401" i="18"/>
  <c r="C401" i="18"/>
  <c r="F401" i="18"/>
  <c r="Y401" i="18"/>
  <c r="AC401" i="18"/>
  <c r="Z401" i="18"/>
  <c r="V401" i="18"/>
  <c r="R399" i="18"/>
  <c r="S399" i="18"/>
  <c r="B399" i="18"/>
  <c r="W399" i="18"/>
  <c r="AA399" i="18"/>
  <c r="P399" i="18"/>
  <c r="U399" i="18"/>
  <c r="V399" i="18"/>
  <c r="F399" i="18"/>
  <c r="I399" i="18"/>
  <c r="X399" i="18"/>
  <c r="AC399" i="18"/>
  <c r="G399" i="18"/>
  <c r="Q399" i="18"/>
  <c r="T399" i="18"/>
  <c r="E399" i="18"/>
  <c r="Y399" i="18"/>
  <c r="AB399" i="18"/>
  <c r="N399" i="18"/>
  <c r="C399" i="18"/>
  <c r="O399" i="18"/>
  <c r="Z399" i="18"/>
  <c r="R397" i="18"/>
  <c r="N397" i="18"/>
  <c r="B397" i="18"/>
  <c r="S397" i="18"/>
  <c r="O397" i="18"/>
  <c r="Z397" i="18"/>
  <c r="V397" i="18"/>
  <c r="C397" i="18"/>
  <c r="Q397" i="18"/>
  <c r="I397" i="18"/>
  <c r="Y397" i="18"/>
  <c r="U397" i="18"/>
  <c r="E397" i="18"/>
  <c r="X397" i="18"/>
  <c r="F397" i="18"/>
  <c r="W397" i="18"/>
  <c r="AA397" i="18"/>
  <c r="T397" i="18"/>
  <c r="AB397" i="18"/>
  <c r="G397" i="18"/>
  <c r="P397" i="18"/>
  <c r="AC397" i="18"/>
  <c r="R398" i="18"/>
  <c r="I398" i="18"/>
  <c r="Z398" i="18"/>
  <c r="W398" i="18"/>
  <c r="G398" i="18"/>
  <c r="S398" i="18"/>
  <c r="V398" i="18"/>
  <c r="F398" i="18"/>
  <c r="Y398" i="18"/>
  <c r="E398" i="18"/>
  <c r="AA398" i="18"/>
  <c r="N398" i="18"/>
  <c r="C398" i="18"/>
  <c r="Q398" i="18"/>
  <c r="U398" i="18"/>
  <c r="O398" i="18"/>
  <c r="P398" i="18"/>
  <c r="T398" i="18"/>
  <c r="B398" i="18"/>
  <c r="X398" i="18"/>
  <c r="AB398" i="18"/>
  <c r="AC398" i="18"/>
  <c r="E396" i="18"/>
  <c r="O396" i="18"/>
  <c r="R396" i="18"/>
  <c r="C396" i="18"/>
  <c r="AC396" i="18"/>
  <c r="Y396" i="18"/>
  <c r="G396" i="18"/>
  <c r="W396" i="18"/>
  <c r="Z396" i="18"/>
  <c r="T396" i="18"/>
  <c r="P396" i="18"/>
  <c r="F396" i="18"/>
  <c r="U396" i="18"/>
  <c r="Q396" i="18"/>
  <c r="V396" i="18"/>
  <c r="AB396" i="18"/>
  <c r="X396" i="18"/>
  <c r="B396" i="18"/>
  <c r="N396" i="18"/>
  <c r="S396" i="18"/>
  <c r="I396" i="18"/>
  <c r="AA396" i="18"/>
  <c r="G394" i="18"/>
  <c r="AB394" i="18"/>
  <c r="O394" i="18"/>
  <c r="R394" i="18"/>
  <c r="N394" i="18"/>
  <c r="B394" i="18"/>
  <c r="I394" i="18"/>
  <c r="T394" i="18"/>
  <c r="Q394" i="18"/>
  <c r="U394" i="18"/>
  <c r="C394" i="18"/>
  <c r="Y394" i="18"/>
  <c r="AC394" i="18"/>
  <c r="F394" i="18"/>
  <c r="S394" i="18"/>
  <c r="X394" i="18"/>
  <c r="W394" i="18"/>
  <c r="P394" i="18"/>
  <c r="AA394" i="18"/>
  <c r="E394" i="18"/>
  <c r="Z394" i="18"/>
  <c r="V394" i="18"/>
  <c r="O395" i="18"/>
  <c r="C395" i="18"/>
  <c r="AC395" i="18"/>
  <c r="W395" i="18"/>
  <c r="AA395" i="18"/>
  <c r="G395" i="18"/>
  <c r="Q395" i="18"/>
  <c r="T395" i="18"/>
  <c r="Z395" i="18"/>
  <c r="E395" i="18"/>
  <c r="Y395" i="18"/>
  <c r="AB395" i="18"/>
  <c r="R395" i="18"/>
  <c r="V395" i="18"/>
  <c r="F395" i="18"/>
  <c r="P395" i="18"/>
  <c r="U395" i="18"/>
  <c r="I395" i="18"/>
  <c r="X395" i="18"/>
  <c r="N395" i="18"/>
  <c r="B395" i="18"/>
  <c r="S395" i="18"/>
  <c r="I392" i="18"/>
  <c r="X392" i="18"/>
  <c r="AC392" i="18"/>
  <c r="P392" i="18"/>
  <c r="G392" i="18"/>
  <c r="Q392" i="18"/>
  <c r="T392" i="18"/>
  <c r="E392" i="18"/>
  <c r="Y392" i="18"/>
  <c r="AB392" i="18"/>
  <c r="N392" i="18"/>
  <c r="B392" i="18"/>
  <c r="Z392" i="18"/>
  <c r="F392" i="18"/>
  <c r="O392" i="18"/>
  <c r="W392" i="18"/>
  <c r="R392" i="18"/>
  <c r="V392" i="18"/>
  <c r="C392" i="18"/>
  <c r="S392" i="18"/>
  <c r="AA392" i="18"/>
  <c r="U392" i="18"/>
  <c r="G390" i="18"/>
  <c r="Y390" i="18"/>
  <c r="X390" i="18"/>
  <c r="R390" i="18"/>
  <c r="AC390" i="18"/>
  <c r="S390" i="18"/>
  <c r="O390" i="18"/>
  <c r="F390" i="18"/>
  <c r="AA390" i="18"/>
  <c r="W390" i="18"/>
  <c r="B390" i="18"/>
  <c r="T390" i="18"/>
  <c r="P390" i="18"/>
  <c r="C390" i="18"/>
  <c r="AB390" i="18"/>
  <c r="U390" i="18"/>
  <c r="I390" i="18"/>
  <c r="Z390" i="18"/>
  <c r="E390" i="18"/>
  <c r="N390" i="18"/>
  <c r="Q390" i="18"/>
  <c r="V390" i="18"/>
  <c r="V393" i="18"/>
  <c r="G393" i="18"/>
  <c r="O393" i="18"/>
  <c r="R393" i="18"/>
  <c r="U393" i="18"/>
  <c r="Q393" i="18"/>
  <c r="B393" i="18"/>
  <c r="E393" i="18"/>
  <c r="W393" i="18"/>
  <c r="Z393" i="18"/>
  <c r="T393" i="18"/>
  <c r="P393" i="18"/>
  <c r="C393" i="18"/>
  <c r="AB393" i="18"/>
  <c r="F393" i="18"/>
  <c r="AC393" i="18"/>
  <c r="Y393" i="18"/>
  <c r="N393" i="18"/>
  <c r="S393" i="18"/>
  <c r="I393" i="18"/>
  <c r="AA393" i="18"/>
  <c r="X393" i="18"/>
  <c r="G391" i="18"/>
  <c r="T391" i="18"/>
  <c r="W391" i="18"/>
  <c r="Z391" i="18"/>
  <c r="V391" i="18"/>
  <c r="E391" i="18"/>
  <c r="AB391" i="18"/>
  <c r="O391" i="18"/>
  <c r="Q391" i="18"/>
  <c r="U391" i="18"/>
  <c r="B391" i="18"/>
  <c r="Y391" i="18"/>
  <c r="AC391" i="18"/>
  <c r="F391" i="18"/>
  <c r="S391" i="18"/>
  <c r="I391" i="18"/>
  <c r="X391" i="18"/>
  <c r="P391" i="18"/>
  <c r="AA391" i="18"/>
  <c r="R391" i="18"/>
  <c r="N391" i="18"/>
  <c r="C391" i="18"/>
  <c r="Z387" i="18"/>
  <c r="V387" i="18"/>
  <c r="S387" i="18"/>
  <c r="P387" i="18"/>
  <c r="I387" i="18"/>
  <c r="AA387" i="18"/>
  <c r="X387" i="18"/>
  <c r="R387" i="18"/>
  <c r="N387" i="18"/>
  <c r="F387" i="18"/>
  <c r="G387" i="18"/>
  <c r="T387" i="18"/>
  <c r="W387" i="18"/>
  <c r="E387" i="18"/>
  <c r="AB387" i="18"/>
  <c r="O387" i="18"/>
  <c r="AC387" i="18"/>
  <c r="Q387" i="18"/>
  <c r="U387" i="18"/>
  <c r="C387" i="18"/>
  <c r="Y387" i="18"/>
  <c r="B387" i="18"/>
  <c r="O389" i="18"/>
  <c r="T389" i="18"/>
  <c r="I389" i="18"/>
  <c r="W389" i="18"/>
  <c r="AB389" i="18"/>
  <c r="P389" i="18"/>
  <c r="U389" i="18"/>
  <c r="Q389" i="18"/>
  <c r="C389" i="18"/>
  <c r="AC389" i="18"/>
  <c r="Y389" i="18"/>
  <c r="F389" i="18"/>
  <c r="E389" i="18"/>
  <c r="S389" i="18"/>
  <c r="G389" i="18"/>
  <c r="X389" i="18"/>
  <c r="AA389" i="18"/>
  <c r="N389" i="18"/>
  <c r="R389" i="18"/>
  <c r="B389" i="18"/>
  <c r="V389" i="18"/>
  <c r="Z389" i="18"/>
  <c r="R384" i="18"/>
  <c r="N384" i="18"/>
  <c r="F384" i="18"/>
  <c r="Z384" i="18"/>
  <c r="V384" i="18"/>
  <c r="I384" i="18"/>
  <c r="AA384" i="18"/>
  <c r="X384" i="18"/>
  <c r="G384" i="18"/>
  <c r="T384" i="18"/>
  <c r="W384" i="18"/>
  <c r="E384" i="18"/>
  <c r="AB384" i="18"/>
  <c r="O384" i="18"/>
  <c r="U384" i="18"/>
  <c r="C384" i="18"/>
  <c r="Q384" i="18"/>
  <c r="Y384" i="18"/>
  <c r="AC384" i="18"/>
  <c r="B384" i="18"/>
  <c r="S384" i="18"/>
  <c r="P384" i="18"/>
  <c r="T382" i="18"/>
  <c r="N382" i="18"/>
  <c r="R382" i="18"/>
  <c r="B382" i="18"/>
  <c r="Z382" i="18"/>
  <c r="C382" i="18"/>
  <c r="O382" i="18"/>
  <c r="S382" i="18"/>
  <c r="W382" i="18"/>
  <c r="V382" i="18"/>
  <c r="F382" i="18"/>
  <c r="AA382" i="18"/>
  <c r="Q382" i="18"/>
  <c r="AB382" i="18"/>
  <c r="P382" i="18"/>
  <c r="U382" i="18"/>
  <c r="I382" i="18"/>
  <c r="X382" i="18"/>
  <c r="AC382" i="18"/>
  <c r="G382" i="18"/>
  <c r="E382" i="18"/>
  <c r="Y382" i="18"/>
  <c r="X388" i="18"/>
  <c r="AB388" i="18"/>
  <c r="I388" i="18"/>
  <c r="Y388" i="18"/>
  <c r="V388" i="18"/>
  <c r="AA388" i="18"/>
  <c r="E388" i="18"/>
  <c r="R388" i="18"/>
  <c r="U388" i="18"/>
  <c r="O388" i="18"/>
  <c r="S388" i="18"/>
  <c r="C388" i="18"/>
  <c r="G388" i="18"/>
  <c r="Z388" i="18"/>
  <c r="AC388" i="18"/>
  <c r="Q388" i="18"/>
  <c r="F388" i="18"/>
  <c r="N388" i="18"/>
  <c r="W388" i="18"/>
  <c r="B388" i="18"/>
  <c r="P388" i="18"/>
  <c r="T388" i="18"/>
  <c r="X385" i="18"/>
  <c r="AB385" i="18"/>
  <c r="F385" i="18"/>
  <c r="Q385" i="18"/>
  <c r="N385" i="18"/>
  <c r="I385" i="18"/>
  <c r="Y385" i="18"/>
  <c r="V385" i="18"/>
  <c r="R385" i="18"/>
  <c r="P385" i="18"/>
  <c r="G385" i="18"/>
  <c r="U385" i="18"/>
  <c r="E385" i="18"/>
  <c r="Z385" i="18"/>
  <c r="AC385" i="18"/>
  <c r="O385" i="18"/>
  <c r="S385" i="18"/>
  <c r="C385" i="18"/>
  <c r="W385" i="18"/>
  <c r="AA385" i="18"/>
  <c r="B385" i="18"/>
  <c r="T385" i="18"/>
  <c r="G383" i="18"/>
  <c r="O383" i="18"/>
  <c r="R383" i="18"/>
  <c r="E383" i="18"/>
  <c r="W383" i="18"/>
  <c r="Z383" i="18"/>
  <c r="T383" i="18"/>
  <c r="P383" i="18"/>
  <c r="B383" i="18"/>
  <c r="N383" i="18"/>
  <c r="S383" i="18"/>
  <c r="AA383" i="18"/>
  <c r="AB383" i="18"/>
  <c r="X383" i="18"/>
  <c r="C383" i="18"/>
  <c r="U383" i="18"/>
  <c r="Q383" i="18"/>
  <c r="F383" i="18"/>
  <c r="AC383" i="18"/>
  <c r="Y383" i="18"/>
  <c r="I383" i="18"/>
  <c r="V383" i="18"/>
  <c r="G386" i="18"/>
  <c r="O386" i="18"/>
  <c r="R386" i="18"/>
  <c r="E386" i="18"/>
  <c r="W386" i="18"/>
  <c r="Z386" i="18"/>
  <c r="T386" i="18"/>
  <c r="P386" i="18"/>
  <c r="C386" i="18"/>
  <c r="AB386" i="18"/>
  <c r="X386" i="18"/>
  <c r="B386" i="18"/>
  <c r="N386" i="18"/>
  <c r="S386" i="18"/>
  <c r="U386" i="18"/>
  <c r="Q386" i="18"/>
  <c r="F386" i="18"/>
  <c r="AC386" i="18"/>
  <c r="I386" i="18"/>
  <c r="V386" i="18"/>
  <c r="AA386" i="18"/>
  <c r="Y386" i="18"/>
  <c r="R380" i="18"/>
  <c r="N380" i="18"/>
  <c r="C380" i="18"/>
  <c r="Z380" i="18"/>
  <c r="V380" i="18"/>
  <c r="B380" i="18"/>
  <c r="S380" i="18"/>
  <c r="O380" i="18"/>
  <c r="F380" i="18"/>
  <c r="AA380" i="18"/>
  <c r="W380" i="18"/>
  <c r="T380" i="18"/>
  <c r="Q380" i="18"/>
  <c r="I380" i="18"/>
  <c r="AB380" i="18"/>
  <c r="Y380" i="18"/>
  <c r="E380" i="18"/>
  <c r="U380" i="18"/>
  <c r="X380" i="18"/>
  <c r="G380" i="18"/>
  <c r="AC380" i="18"/>
  <c r="P380" i="18"/>
  <c r="N381" i="18"/>
  <c r="P381" i="18"/>
  <c r="T381" i="18"/>
  <c r="B381" i="18"/>
  <c r="X381" i="18"/>
  <c r="AB381" i="18"/>
  <c r="C381" i="18"/>
  <c r="Y381" i="18"/>
  <c r="AC381" i="18"/>
  <c r="Q381" i="18"/>
  <c r="U381" i="18"/>
  <c r="F381" i="18"/>
  <c r="E381" i="18"/>
  <c r="V381" i="18"/>
  <c r="R381" i="18"/>
  <c r="O381" i="18"/>
  <c r="I381" i="18"/>
  <c r="Z381" i="18"/>
  <c r="W381" i="18"/>
  <c r="G381" i="18"/>
  <c r="S381" i="18"/>
  <c r="AA381" i="18"/>
  <c r="Q378" i="18"/>
  <c r="I378" i="18"/>
  <c r="Y378" i="18"/>
  <c r="V378" i="18"/>
  <c r="P378" i="18"/>
  <c r="T378" i="18"/>
  <c r="B378" i="18"/>
  <c r="AB378" i="18"/>
  <c r="E378" i="18"/>
  <c r="R378" i="18"/>
  <c r="U378" i="18"/>
  <c r="G378" i="18"/>
  <c r="Z378" i="18"/>
  <c r="AC378" i="18"/>
  <c r="O378" i="18"/>
  <c r="F378" i="18"/>
  <c r="S378" i="18"/>
  <c r="W378" i="18"/>
  <c r="AA378" i="18"/>
  <c r="C378" i="18"/>
  <c r="X378" i="18"/>
  <c r="N378" i="18"/>
  <c r="I379" i="18"/>
  <c r="V379" i="18"/>
  <c r="AA379" i="18"/>
  <c r="C379" i="18"/>
  <c r="U379" i="18"/>
  <c r="Q379" i="18"/>
  <c r="F379" i="18"/>
  <c r="N379" i="18"/>
  <c r="S379" i="18"/>
  <c r="X379" i="18"/>
  <c r="AC379" i="18"/>
  <c r="Y379" i="18"/>
  <c r="G379" i="18"/>
  <c r="O379" i="18"/>
  <c r="R379" i="18"/>
  <c r="E379" i="18"/>
  <c r="W379" i="18"/>
  <c r="Z379" i="18"/>
  <c r="T379" i="18"/>
  <c r="P379" i="18"/>
  <c r="AB379" i="18"/>
  <c r="B379" i="18"/>
  <c r="E375" i="18"/>
  <c r="R375" i="18"/>
  <c r="U375" i="18"/>
  <c r="O375" i="18"/>
  <c r="B375" i="18"/>
  <c r="AA375" i="18"/>
  <c r="T375" i="18"/>
  <c r="G375" i="18"/>
  <c r="Z375" i="18"/>
  <c r="AC375" i="18"/>
  <c r="S375" i="18"/>
  <c r="W375" i="18"/>
  <c r="F375" i="18"/>
  <c r="P375" i="18"/>
  <c r="C375" i="18"/>
  <c r="N375" i="18"/>
  <c r="I375" i="18"/>
  <c r="Y375" i="18"/>
  <c r="X375" i="18"/>
  <c r="AB375" i="18"/>
  <c r="V375" i="18"/>
  <c r="Q375" i="18"/>
  <c r="I377" i="18"/>
  <c r="AB377" i="18"/>
  <c r="Y377" i="18"/>
  <c r="X377" i="18"/>
  <c r="N377" i="18"/>
  <c r="F377" i="18"/>
  <c r="Z377" i="18"/>
  <c r="V377" i="18"/>
  <c r="C377" i="18"/>
  <c r="E377" i="18"/>
  <c r="U377" i="18"/>
  <c r="R377" i="18"/>
  <c r="G377" i="18"/>
  <c r="AC377" i="18"/>
  <c r="P377" i="18"/>
  <c r="S377" i="18"/>
  <c r="O377" i="18"/>
  <c r="B377" i="18"/>
  <c r="AA377" i="18"/>
  <c r="W377" i="18"/>
  <c r="T377" i="18"/>
  <c r="Q377" i="18"/>
  <c r="R374" i="18"/>
  <c r="V374" i="18"/>
  <c r="S374" i="18"/>
  <c r="P374" i="18"/>
  <c r="I374" i="18"/>
  <c r="AA374" i="18"/>
  <c r="X374" i="18"/>
  <c r="G374" i="18"/>
  <c r="T374" i="18"/>
  <c r="O374" i="18"/>
  <c r="E374" i="18"/>
  <c r="AB374" i="18"/>
  <c r="W374" i="18"/>
  <c r="Q374" i="18"/>
  <c r="B374" i="18"/>
  <c r="N374" i="18"/>
  <c r="F374" i="18"/>
  <c r="Z374" i="18"/>
  <c r="Y374" i="18"/>
  <c r="AC374" i="18"/>
  <c r="U374" i="18"/>
  <c r="C374" i="18"/>
  <c r="T376" i="18"/>
  <c r="U376" i="18"/>
  <c r="Q376" i="18"/>
  <c r="F376" i="18"/>
  <c r="AC376" i="18"/>
  <c r="Y376" i="18"/>
  <c r="N376" i="18"/>
  <c r="S376" i="18"/>
  <c r="E376" i="18"/>
  <c r="Z376" i="18"/>
  <c r="I376" i="18"/>
  <c r="V376" i="18"/>
  <c r="AA376" i="18"/>
  <c r="G376" i="18"/>
  <c r="O376" i="18"/>
  <c r="R376" i="18"/>
  <c r="W376" i="18"/>
  <c r="P376" i="18"/>
  <c r="B376" i="18"/>
  <c r="AB376" i="18"/>
  <c r="X376" i="18"/>
  <c r="C376" i="18"/>
  <c r="T373" i="18"/>
  <c r="P373" i="18"/>
  <c r="B373" i="18"/>
  <c r="AC373" i="18"/>
  <c r="Z373" i="18"/>
  <c r="Q373" i="18"/>
  <c r="AA373" i="18"/>
  <c r="AB373" i="18"/>
  <c r="X373" i="18"/>
  <c r="S373" i="18"/>
  <c r="F373" i="18"/>
  <c r="U373" i="18"/>
  <c r="R373" i="18"/>
  <c r="E373" i="18"/>
  <c r="V373" i="18"/>
  <c r="C373" i="18"/>
  <c r="I373" i="18"/>
  <c r="G373" i="18"/>
  <c r="N373" i="18"/>
  <c r="Y373" i="18"/>
  <c r="O373" i="18"/>
  <c r="W373" i="18"/>
  <c r="N372" i="18"/>
  <c r="R372" i="18"/>
  <c r="V372" i="18"/>
  <c r="Z372" i="18"/>
  <c r="I372" i="18"/>
  <c r="W372" i="18"/>
  <c r="AB372" i="18"/>
  <c r="E372" i="18"/>
  <c r="P372" i="18"/>
  <c r="S372" i="18"/>
  <c r="U372" i="18"/>
  <c r="Q372" i="18"/>
  <c r="B372" i="18"/>
  <c r="C372" i="18"/>
  <c r="O372" i="18"/>
  <c r="G372" i="18"/>
  <c r="AA372" i="18"/>
  <c r="X372" i="18"/>
  <c r="AC372" i="18"/>
  <c r="Y372" i="18"/>
  <c r="F372" i="18"/>
  <c r="T372" i="18"/>
  <c r="O371" i="18"/>
  <c r="S371" i="18"/>
  <c r="F371" i="18"/>
  <c r="W371" i="18"/>
  <c r="B371" i="18"/>
  <c r="AA371" i="18"/>
  <c r="P371" i="18"/>
  <c r="T371" i="18"/>
  <c r="C371" i="18"/>
  <c r="X371" i="18"/>
  <c r="AB371" i="18"/>
  <c r="G371" i="18"/>
  <c r="U371" i="18"/>
  <c r="Z371" i="18"/>
  <c r="Q371" i="18"/>
  <c r="N371" i="18"/>
  <c r="I371" i="18"/>
  <c r="Y371" i="18"/>
  <c r="V371" i="18"/>
  <c r="R371" i="18"/>
  <c r="E371" i="18"/>
  <c r="AC371" i="18"/>
  <c r="AA370" i="18"/>
  <c r="W370" i="18"/>
  <c r="Z370" i="18"/>
  <c r="F370" i="18"/>
  <c r="S370" i="18"/>
  <c r="O370" i="18"/>
  <c r="C370" i="18"/>
  <c r="T370" i="18"/>
  <c r="Q370" i="18"/>
  <c r="R370" i="18"/>
  <c r="N370" i="18"/>
  <c r="V370" i="18"/>
  <c r="I370" i="18"/>
  <c r="AB370" i="18"/>
  <c r="Y370" i="18"/>
  <c r="B370" i="18"/>
  <c r="G370" i="18"/>
  <c r="U370" i="18"/>
  <c r="X370" i="18"/>
  <c r="E370" i="18"/>
  <c r="AC370" i="18"/>
  <c r="P370" i="18"/>
  <c r="X368" i="18"/>
  <c r="AB368" i="18"/>
  <c r="I368" i="18"/>
  <c r="Y368" i="18"/>
  <c r="V368" i="18"/>
  <c r="G368" i="18"/>
  <c r="R368" i="18"/>
  <c r="U368" i="18"/>
  <c r="P368" i="18"/>
  <c r="T368" i="18"/>
  <c r="F368" i="18"/>
  <c r="Q368" i="18"/>
  <c r="N368" i="18"/>
  <c r="E368" i="18"/>
  <c r="Z368" i="18"/>
  <c r="AC368" i="18"/>
  <c r="O368" i="18"/>
  <c r="S368" i="18"/>
  <c r="C368" i="18"/>
  <c r="AA368" i="18"/>
  <c r="B368" i="18"/>
  <c r="W368" i="18"/>
  <c r="R369" i="18"/>
  <c r="O369" i="18"/>
  <c r="T369" i="18"/>
  <c r="AC369" i="18"/>
  <c r="Y369" i="18"/>
  <c r="B369" i="18"/>
  <c r="I369" i="18"/>
  <c r="W369" i="18"/>
  <c r="AB369" i="18"/>
  <c r="E369" i="18"/>
  <c r="P369" i="18"/>
  <c r="S369" i="18"/>
  <c r="X369" i="18"/>
  <c r="U369" i="18"/>
  <c r="Q369" i="18"/>
  <c r="C369" i="18"/>
  <c r="G369" i="18"/>
  <c r="AA369" i="18"/>
  <c r="N369" i="18"/>
  <c r="F369" i="18"/>
  <c r="V369" i="18"/>
  <c r="Z369" i="18"/>
  <c r="U366" i="18"/>
  <c r="Q366" i="18"/>
  <c r="C366" i="18"/>
  <c r="AB366" i="18"/>
  <c r="X366" i="18"/>
  <c r="F366" i="18"/>
  <c r="AC366" i="18"/>
  <c r="Y366" i="18"/>
  <c r="N366" i="18"/>
  <c r="S366" i="18"/>
  <c r="I366" i="18"/>
  <c r="V366" i="18"/>
  <c r="AA366" i="18"/>
  <c r="E366" i="18"/>
  <c r="O366" i="18"/>
  <c r="Z366" i="18"/>
  <c r="G366" i="18"/>
  <c r="W366" i="18"/>
  <c r="R366" i="18"/>
  <c r="T366" i="18"/>
  <c r="B366" i="18"/>
  <c r="P366" i="18"/>
  <c r="R367" i="18"/>
  <c r="N367" i="18"/>
  <c r="B367" i="18"/>
  <c r="O367" i="18"/>
  <c r="Z367" i="18"/>
  <c r="V367" i="18"/>
  <c r="F367" i="18"/>
  <c r="G367" i="18"/>
  <c r="X367" i="18"/>
  <c r="S367" i="18"/>
  <c r="C367" i="18"/>
  <c r="AA367" i="18"/>
  <c r="W367" i="18"/>
  <c r="T367" i="18"/>
  <c r="Q367" i="18"/>
  <c r="AC367" i="18"/>
  <c r="I367" i="18"/>
  <c r="AB367" i="18"/>
  <c r="Y367" i="18"/>
  <c r="E367" i="18"/>
  <c r="U367" i="18"/>
  <c r="P367" i="18"/>
  <c r="G365" i="18"/>
  <c r="Z365" i="18"/>
  <c r="AC365" i="18"/>
  <c r="E365" i="18"/>
  <c r="P365" i="18"/>
  <c r="AB365" i="18"/>
  <c r="N365" i="18"/>
  <c r="C365" i="18"/>
  <c r="R365" i="18"/>
  <c r="S365" i="18"/>
  <c r="Q365" i="18"/>
  <c r="F365" i="18"/>
  <c r="T365" i="18"/>
  <c r="W365" i="18"/>
  <c r="B365" i="18"/>
  <c r="U365" i="18"/>
  <c r="X365" i="18"/>
  <c r="V365" i="18"/>
  <c r="AA365" i="18"/>
  <c r="I365" i="18"/>
  <c r="O365" i="18"/>
  <c r="Y365" i="18"/>
  <c r="E362" i="18"/>
  <c r="U362" i="18"/>
  <c r="X362" i="18"/>
  <c r="G362" i="18"/>
  <c r="AC362" i="18"/>
  <c r="W362" i="18"/>
  <c r="AB362" i="18"/>
  <c r="R362" i="18"/>
  <c r="Q362" i="18"/>
  <c r="C362" i="18"/>
  <c r="Z362" i="18"/>
  <c r="Y362" i="18"/>
  <c r="B362" i="18"/>
  <c r="S362" i="18"/>
  <c r="N362" i="18"/>
  <c r="F362" i="18"/>
  <c r="T362" i="18"/>
  <c r="P362" i="18"/>
  <c r="O362" i="18"/>
  <c r="I362" i="18"/>
  <c r="V362" i="18"/>
  <c r="AA362" i="18"/>
  <c r="I363" i="18"/>
  <c r="Y363" i="18"/>
  <c r="U363" i="18"/>
  <c r="E363" i="18"/>
  <c r="R363" i="18"/>
  <c r="AB363" i="18"/>
  <c r="O363" i="18"/>
  <c r="N363" i="18"/>
  <c r="B363" i="18"/>
  <c r="P363" i="18"/>
  <c r="S363" i="18"/>
  <c r="T363" i="18"/>
  <c r="G363" i="18"/>
  <c r="Z363" i="18"/>
  <c r="AA363" i="18"/>
  <c r="AC363" i="18"/>
  <c r="X363" i="18"/>
  <c r="Q363" i="18"/>
  <c r="W363" i="18"/>
  <c r="V363" i="18"/>
  <c r="C363" i="18"/>
  <c r="F363" i="18"/>
  <c r="V361" i="18"/>
  <c r="AA361" i="18"/>
  <c r="O361" i="18"/>
  <c r="Q361" i="18"/>
  <c r="U361" i="18"/>
  <c r="F361" i="18"/>
  <c r="AB361" i="18"/>
  <c r="I361" i="18"/>
  <c r="W361" i="18"/>
  <c r="R361" i="18"/>
  <c r="G361" i="18"/>
  <c r="P361" i="18"/>
  <c r="Y361" i="18"/>
  <c r="E361" i="18"/>
  <c r="X361" i="18"/>
  <c r="S361" i="18"/>
  <c r="T361" i="18"/>
  <c r="AC361" i="18"/>
  <c r="B361" i="18"/>
  <c r="N361" i="18"/>
  <c r="Z361" i="18"/>
  <c r="C361" i="18"/>
  <c r="P360" i="18"/>
  <c r="U360" i="18"/>
  <c r="C360" i="18"/>
  <c r="Q360" i="18"/>
  <c r="AB360" i="18"/>
  <c r="G360" i="18"/>
  <c r="R360" i="18"/>
  <c r="T360" i="18"/>
  <c r="I360" i="18"/>
  <c r="Y360" i="18"/>
  <c r="AC360" i="18"/>
  <c r="V360" i="18"/>
  <c r="X360" i="18"/>
  <c r="W360" i="18"/>
  <c r="F360" i="18"/>
  <c r="AA360" i="18"/>
  <c r="E360" i="18"/>
  <c r="Z360" i="18"/>
  <c r="S360" i="18"/>
  <c r="O360" i="18"/>
  <c r="N360" i="18"/>
  <c r="B360" i="18"/>
  <c r="E364" i="18"/>
  <c r="P364" i="18"/>
  <c r="Z364" i="18"/>
  <c r="G364" i="18"/>
  <c r="X364" i="18"/>
  <c r="AA364" i="18"/>
  <c r="N364" i="18"/>
  <c r="B364" i="18"/>
  <c r="V364" i="18"/>
  <c r="U364" i="18"/>
  <c r="T364" i="18"/>
  <c r="C364" i="18"/>
  <c r="AC364" i="18"/>
  <c r="AB364" i="18"/>
  <c r="F364" i="18"/>
  <c r="R364" i="18"/>
  <c r="S364" i="18"/>
  <c r="Q364" i="18"/>
  <c r="O364" i="18"/>
  <c r="I364" i="18"/>
  <c r="W364" i="18"/>
  <c r="Y364" i="18"/>
  <c r="I359" i="18"/>
  <c r="AB359" i="18"/>
  <c r="N359" i="18"/>
  <c r="G359" i="18"/>
  <c r="U359" i="18"/>
  <c r="P359" i="18"/>
  <c r="E359" i="18"/>
  <c r="AC359" i="18"/>
  <c r="O359" i="18"/>
  <c r="T359" i="18"/>
  <c r="X359" i="18"/>
  <c r="R359" i="18"/>
  <c r="F359" i="18"/>
  <c r="Z359" i="18"/>
  <c r="Y359" i="18"/>
  <c r="Q359" i="18"/>
  <c r="B359" i="18"/>
  <c r="W359" i="18"/>
  <c r="S359" i="18"/>
  <c r="V359" i="18"/>
  <c r="C359" i="18"/>
  <c r="AA359" i="18"/>
  <c r="G357" i="18"/>
  <c r="Y357" i="18"/>
  <c r="AB357" i="18"/>
  <c r="N357" i="18"/>
  <c r="U357" i="18"/>
  <c r="F357" i="18"/>
  <c r="S357" i="18"/>
  <c r="V357" i="18"/>
  <c r="AC357" i="18"/>
  <c r="B357" i="18"/>
  <c r="O357" i="18"/>
  <c r="R357" i="18"/>
  <c r="C357" i="18"/>
  <c r="P357" i="18"/>
  <c r="T357" i="18"/>
  <c r="I357" i="18"/>
  <c r="X357" i="18"/>
  <c r="Z357" i="18"/>
  <c r="E357" i="18"/>
  <c r="Q357" i="18"/>
  <c r="AA357" i="18"/>
  <c r="W357" i="18"/>
  <c r="E356" i="18"/>
  <c r="S356" i="18"/>
  <c r="AC356" i="18"/>
  <c r="G356" i="18"/>
  <c r="AA356" i="18"/>
  <c r="AB356" i="18"/>
  <c r="P356" i="18"/>
  <c r="O356" i="18"/>
  <c r="W356" i="18"/>
  <c r="F356" i="18"/>
  <c r="Y356" i="18"/>
  <c r="T356" i="18"/>
  <c r="R356" i="18"/>
  <c r="U356" i="18"/>
  <c r="I356" i="18"/>
  <c r="Z356" i="18"/>
  <c r="V356" i="18"/>
  <c r="B356" i="18"/>
  <c r="X356" i="18"/>
  <c r="C356" i="18"/>
  <c r="N356" i="18"/>
  <c r="Q356" i="18"/>
  <c r="E355" i="18"/>
  <c r="AC355" i="18"/>
  <c r="W355" i="18"/>
  <c r="R355" i="18"/>
  <c r="Q355" i="18"/>
  <c r="F355" i="18"/>
  <c r="Z355" i="18"/>
  <c r="Y355" i="18"/>
  <c r="B355" i="18"/>
  <c r="I355" i="18"/>
  <c r="G355" i="18"/>
  <c r="X355" i="18"/>
  <c r="N355" i="18"/>
  <c r="S355" i="18"/>
  <c r="C355" i="18"/>
  <c r="AA355" i="18"/>
  <c r="O355" i="18"/>
  <c r="P355" i="18"/>
  <c r="AB355" i="18"/>
  <c r="T355" i="18"/>
  <c r="V355" i="18"/>
  <c r="U355" i="18"/>
  <c r="E358" i="18"/>
  <c r="W358" i="18"/>
  <c r="P358" i="18"/>
  <c r="T358" i="18"/>
  <c r="S358" i="18"/>
  <c r="C358" i="18"/>
  <c r="AB358" i="18"/>
  <c r="AA358" i="18"/>
  <c r="F358" i="18"/>
  <c r="U358" i="18"/>
  <c r="Q358" i="18"/>
  <c r="B358" i="18"/>
  <c r="N358" i="18"/>
  <c r="X358" i="18"/>
  <c r="AC358" i="18"/>
  <c r="R358" i="18"/>
  <c r="G358" i="18"/>
  <c r="O358" i="18"/>
  <c r="Z358" i="18"/>
  <c r="I358" i="18"/>
  <c r="V358" i="18"/>
  <c r="Y358" i="18"/>
  <c r="O354" i="18"/>
  <c r="Q354" i="18"/>
  <c r="I354" i="18"/>
  <c r="W354" i="18"/>
  <c r="R354" i="18"/>
  <c r="E354" i="18"/>
  <c r="P354" i="18"/>
  <c r="Y354" i="18"/>
  <c r="U354" i="18"/>
  <c r="T354" i="18"/>
  <c r="B354" i="18"/>
  <c r="G354" i="18"/>
  <c r="X354" i="18"/>
  <c r="S354" i="18"/>
  <c r="AB354" i="18"/>
  <c r="N354" i="18"/>
  <c r="C354" i="18"/>
  <c r="V354" i="18"/>
  <c r="AA354" i="18"/>
  <c r="AC354" i="18"/>
  <c r="F354" i="18"/>
  <c r="Z354" i="18"/>
  <c r="R352" i="18"/>
  <c r="Q352" i="18"/>
  <c r="B352" i="18"/>
  <c r="Z352" i="18"/>
  <c r="Y352" i="18"/>
  <c r="X352" i="18"/>
  <c r="G352" i="18"/>
  <c r="O352" i="18"/>
  <c r="C352" i="18"/>
  <c r="P352" i="18"/>
  <c r="S352" i="18"/>
  <c r="V352" i="18"/>
  <c r="F352" i="18"/>
  <c r="T352" i="18"/>
  <c r="U352" i="18"/>
  <c r="AC352" i="18"/>
  <c r="AA352" i="18"/>
  <c r="W352" i="18"/>
  <c r="I352" i="18"/>
  <c r="AB352" i="18"/>
  <c r="N352" i="18"/>
  <c r="E352" i="18"/>
  <c r="Z349" i="18"/>
  <c r="O349" i="18"/>
  <c r="B349" i="18"/>
  <c r="X349" i="18"/>
  <c r="S349" i="18"/>
  <c r="U349" i="18"/>
  <c r="G349" i="18"/>
  <c r="T349" i="18"/>
  <c r="W349" i="18"/>
  <c r="I349" i="18"/>
  <c r="AA349" i="18"/>
  <c r="V349" i="18"/>
  <c r="Q349" i="18"/>
  <c r="Y349" i="18"/>
  <c r="F349" i="18"/>
  <c r="N349" i="18"/>
  <c r="E349" i="18"/>
  <c r="AB349" i="18"/>
  <c r="AC349" i="18"/>
  <c r="P349" i="18"/>
  <c r="R349" i="18"/>
  <c r="C349" i="18"/>
  <c r="AA348" i="18"/>
  <c r="Z348" i="18"/>
  <c r="B348" i="18"/>
  <c r="T348" i="18"/>
  <c r="O348" i="18"/>
  <c r="C348" i="18"/>
  <c r="AB348" i="18"/>
  <c r="P348" i="18"/>
  <c r="Q348" i="18"/>
  <c r="I348" i="18"/>
  <c r="AC348" i="18"/>
  <c r="W348" i="18"/>
  <c r="E348" i="18"/>
  <c r="N348" i="18"/>
  <c r="Y348" i="18"/>
  <c r="G348" i="18"/>
  <c r="V348" i="18"/>
  <c r="X348" i="18"/>
  <c r="S348" i="18"/>
  <c r="R348" i="18"/>
  <c r="F348" i="18"/>
  <c r="U348" i="18"/>
  <c r="Q353" i="18"/>
  <c r="V353" i="18"/>
  <c r="B353" i="18"/>
  <c r="Y353" i="18"/>
  <c r="AB353" i="18"/>
  <c r="X353" i="18"/>
  <c r="R353" i="18"/>
  <c r="AC353" i="18"/>
  <c r="I353" i="18"/>
  <c r="Z353" i="18"/>
  <c r="N353" i="18"/>
  <c r="G353" i="18"/>
  <c r="AA353" i="18"/>
  <c r="T353" i="18"/>
  <c r="P353" i="18"/>
  <c r="O353" i="18"/>
  <c r="F353" i="18"/>
  <c r="W353" i="18"/>
  <c r="C353" i="18"/>
  <c r="E353" i="18"/>
  <c r="S353" i="18"/>
  <c r="U353" i="18"/>
  <c r="V351" i="18"/>
  <c r="S351" i="18"/>
  <c r="Y351" i="18"/>
  <c r="I351" i="18"/>
  <c r="W351" i="18"/>
  <c r="Z351" i="18"/>
  <c r="E351" i="18"/>
  <c r="P351" i="18"/>
  <c r="AA351" i="18"/>
  <c r="AB351" i="18"/>
  <c r="AC351" i="18"/>
  <c r="G351" i="18"/>
  <c r="X351" i="18"/>
  <c r="Q351" i="18"/>
  <c r="U351" i="18"/>
  <c r="T351" i="18"/>
  <c r="B351" i="18"/>
  <c r="F351" i="18"/>
  <c r="N351" i="18"/>
  <c r="C351" i="18"/>
  <c r="R351" i="18"/>
  <c r="O351" i="18"/>
  <c r="AB347" i="18"/>
  <c r="N347" i="18"/>
  <c r="Z347" i="18"/>
  <c r="C347" i="18"/>
  <c r="V347" i="18"/>
  <c r="AA347" i="18"/>
  <c r="O347" i="18"/>
  <c r="Q347" i="18"/>
  <c r="AC347" i="18"/>
  <c r="F347" i="18"/>
  <c r="I347" i="18"/>
  <c r="W347" i="18"/>
  <c r="R347" i="18"/>
  <c r="G347" i="18"/>
  <c r="P347" i="18"/>
  <c r="Y347" i="18"/>
  <c r="E347" i="18"/>
  <c r="X347" i="18"/>
  <c r="S347" i="18"/>
  <c r="U347" i="18"/>
  <c r="T347" i="18"/>
  <c r="B347" i="18"/>
  <c r="W350" i="18"/>
  <c r="V350" i="18"/>
  <c r="B350" i="18"/>
  <c r="P350" i="18"/>
  <c r="S350" i="18"/>
  <c r="X350" i="18"/>
  <c r="T350" i="18"/>
  <c r="Q350" i="18"/>
  <c r="U350" i="18"/>
  <c r="I350" i="18"/>
  <c r="Y350" i="18"/>
  <c r="AA350" i="18"/>
  <c r="F350" i="18"/>
  <c r="G350" i="18"/>
  <c r="R350" i="18"/>
  <c r="AB350" i="18"/>
  <c r="E350" i="18"/>
  <c r="AC350" i="18"/>
  <c r="O350" i="18"/>
  <c r="N350" i="18"/>
  <c r="C350" i="18"/>
  <c r="Z350" i="18"/>
  <c r="P346" i="18"/>
  <c r="O346" i="18"/>
  <c r="F346" i="18"/>
  <c r="X346" i="18"/>
  <c r="W346" i="18"/>
  <c r="C346" i="18"/>
  <c r="Q346" i="18"/>
  <c r="V346" i="18"/>
  <c r="B346" i="18"/>
  <c r="Y346" i="18"/>
  <c r="AB346" i="18"/>
  <c r="R346" i="18"/>
  <c r="AC346" i="18"/>
  <c r="I346" i="18"/>
  <c r="Z346" i="18"/>
  <c r="N346" i="18"/>
  <c r="G346" i="18"/>
  <c r="S346" i="18"/>
  <c r="U346" i="18"/>
  <c r="E346" i="18"/>
  <c r="AA346" i="18"/>
  <c r="T346" i="18"/>
  <c r="I345" i="18"/>
  <c r="AC345" i="18"/>
  <c r="O345" i="18"/>
  <c r="E345" i="18"/>
  <c r="Q345" i="18"/>
  <c r="AA345" i="18"/>
  <c r="Z345" i="18"/>
  <c r="F345" i="18"/>
  <c r="N345" i="18"/>
  <c r="G345" i="18"/>
  <c r="V345" i="18"/>
  <c r="P345" i="18"/>
  <c r="S345" i="18"/>
  <c r="R345" i="18"/>
  <c r="C345" i="18"/>
  <c r="W345" i="18"/>
  <c r="AB345" i="18"/>
  <c r="U345" i="18"/>
  <c r="Y345" i="18"/>
  <c r="T345" i="18"/>
  <c r="B345" i="18"/>
  <c r="X345" i="18"/>
  <c r="Y343" i="18"/>
  <c r="T343" i="18"/>
  <c r="I343" i="18"/>
  <c r="Z343" i="18"/>
  <c r="V343" i="18"/>
  <c r="R343" i="18"/>
  <c r="U343" i="18"/>
  <c r="E343" i="18"/>
  <c r="S343" i="18"/>
  <c r="AB343" i="18"/>
  <c r="G343" i="18"/>
  <c r="AA343" i="18"/>
  <c r="AC343" i="18"/>
  <c r="N343" i="18"/>
  <c r="P343" i="18"/>
  <c r="O343" i="18"/>
  <c r="C343" i="18"/>
  <c r="X343" i="18"/>
  <c r="W343" i="18"/>
  <c r="F343" i="18"/>
  <c r="Q343" i="18"/>
  <c r="B343" i="18"/>
  <c r="AA342" i="18"/>
  <c r="O342" i="18"/>
  <c r="T342" i="18"/>
  <c r="P342" i="18"/>
  <c r="Z342" i="18"/>
  <c r="Q342" i="18"/>
  <c r="S342" i="18"/>
  <c r="I342" i="18"/>
  <c r="AB342" i="18"/>
  <c r="V342" i="18"/>
  <c r="R342" i="18"/>
  <c r="N342" i="18"/>
  <c r="C342" i="18"/>
  <c r="B342" i="18"/>
  <c r="E342" i="18"/>
  <c r="U342" i="18"/>
  <c r="W342" i="18"/>
  <c r="F342" i="18"/>
  <c r="Y342" i="18"/>
  <c r="G342" i="18"/>
  <c r="AC342" i="18"/>
  <c r="X342" i="18"/>
  <c r="I344" i="18"/>
  <c r="W344" i="18"/>
  <c r="Z344" i="18"/>
  <c r="B344" i="18"/>
  <c r="V344" i="18"/>
  <c r="G344" i="18"/>
  <c r="P344" i="18"/>
  <c r="AA344" i="18"/>
  <c r="X344" i="18"/>
  <c r="U344" i="18"/>
  <c r="C344" i="18"/>
  <c r="E344" i="18"/>
  <c r="Q344" i="18"/>
  <c r="T344" i="18"/>
  <c r="AB344" i="18"/>
  <c r="F344" i="18"/>
  <c r="R344" i="18"/>
  <c r="S344" i="18"/>
  <c r="O344" i="18"/>
  <c r="Y344" i="18"/>
  <c r="AC344" i="18"/>
  <c r="N344" i="18"/>
  <c r="T341" i="18"/>
  <c r="P341" i="18"/>
  <c r="B341" i="18"/>
  <c r="AB341" i="18"/>
  <c r="X341" i="18"/>
  <c r="C341" i="18"/>
  <c r="U341" i="18"/>
  <c r="F341" i="18"/>
  <c r="S341" i="18"/>
  <c r="AC341" i="18"/>
  <c r="AA341" i="18"/>
  <c r="G341" i="18"/>
  <c r="W341" i="18"/>
  <c r="R341" i="18"/>
  <c r="N341" i="18"/>
  <c r="Z341" i="18"/>
  <c r="I341" i="18"/>
  <c r="V341" i="18"/>
  <c r="Q341" i="18"/>
  <c r="E341" i="18"/>
  <c r="O341" i="18"/>
  <c r="Y341" i="18"/>
  <c r="P339" i="18"/>
  <c r="T339" i="18"/>
  <c r="C339" i="18"/>
  <c r="G339" i="18"/>
  <c r="S339" i="18"/>
  <c r="AC339" i="18"/>
  <c r="X339" i="18"/>
  <c r="AB339" i="18"/>
  <c r="F339" i="18"/>
  <c r="Z339" i="18"/>
  <c r="U339" i="18"/>
  <c r="E339" i="18"/>
  <c r="V339" i="18"/>
  <c r="Q339" i="18"/>
  <c r="O339" i="18"/>
  <c r="B339" i="18"/>
  <c r="Y339" i="18"/>
  <c r="W339" i="18"/>
  <c r="R339" i="18"/>
  <c r="N339" i="18"/>
  <c r="I339" i="18"/>
  <c r="AA339" i="18"/>
  <c r="G337" i="18"/>
  <c r="Q337" i="18"/>
  <c r="AA337" i="18"/>
  <c r="E337" i="18"/>
  <c r="Y337" i="18"/>
  <c r="AB337" i="18"/>
  <c r="I337" i="18"/>
  <c r="X337" i="18"/>
  <c r="N337" i="18"/>
  <c r="R337" i="18"/>
  <c r="C337" i="18"/>
  <c r="V337" i="18"/>
  <c r="Z337" i="18"/>
  <c r="F337" i="18"/>
  <c r="O337" i="18"/>
  <c r="B337" i="18"/>
  <c r="W337" i="18"/>
  <c r="AC337" i="18"/>
  <c r="P337" i="18"/>
  <c r="S337" i="18"/>
  <c r="U337" i="18"/>
  <c r="T337" i="18"/>
  <c r="S338" i="18"/>
  <c r="O338" i="18"/>
  <c r="AA338" i="18"/>
  <c r="W338" i="18"/>
  <c r="C338" i="18"/>
  <c r="AB338" i="18"/>
  <c r="Z338" i="18"/>
  <c r="U338" i="18"/>
  <c r="Q338" i="18"/>
  <c r="P338" i="18"/>
  <c r="B338" i="18"/>
  <c r="T338" i="18"/>
  <c r="F338" i="18"/>
  <c r="I338" i="18"/>
  <c r="AC338" i="18"/>
  <c r="X338" i="18"/>
  <c r="G338" i="18"/>
  <c r="N338" i="18"/>
  <c r="Y338" i="18"/>
  <c r="E338" i="18"/>
  <c r="V338" i="18"/>
  <c r="R338" i="18"/>
  <c r="I340" i="18"/>
  <c r="X340" i="18"/>
  <c r="T340" i="18"/>
  <c r="U340" i="18"/>
  <c r="W340" i="18"/>
  <c r="E340" i="18"/>
  <c r="Q340" i="18"/>
  <c r="AA340" i="18"/>
  <c r="G340" i="18"/>
  <c r="Y340" i="18"/>
  <c r="AB340" i="18"/>
  <c r="V340" i="18"/>
  <c r="O340" i="18"/>
  <c r="AC340" i="18"/>
  <c r="S340" i="18"/>
  <c r="P340" i="18"/>
  <c r="N340" i="18"/>
  <c r="R340" i="18"/>
  <c r="B340" i="18"/>
  <c r="Z340" i="18"/>
  <c r="C340" i="18"/>
  <c r="F340" i="18"/>
  <c r="X336" i="18"/>
  <c r="AB336" i="18"/>
  <c r="C336" i="18"/>
  <c r="G336" i="18"/>
  <c r="S336" i="18"/>
  <c r="U336" i="18"/>
  <c r="AA336" i="18"/>
  <c r="P336" i="18"/>
  <c r="T336" i="18"/>
  <c r="B336" i="18"/>
  <c r="Q336" i="18"/>
  <c r="O336" i="18"/>
  <c r="F336" i="18"/>
  <c r="Y336" i="18"/>
  <c r="W336" i="18"/>
  <c r="E336" i="18"/>
  <c r="N336" i="18"/>
  <c r="R336" i="18"/>
  <c r="V336" i="18"/>
  <c r="I336" i="18"/>
  <c r="Z336" i="18"/>
  <c r="AC336" i="18"/>
  <c r="AC334" i="18"/>
  <c r="Y334" i="18"/>
  <c r="C334" i="18"/>
  <c r="N334" i="18"/>
  <c r="T334" i="18"/>
  <c r="F334" i="18"/>
  <c r="V334" i="18"/>
  <c r="AB334" i="18"/>
  <c r="Z334" i="18"/>
  <c r="O334" i="18"/>
  <c r="AA334" i="18"/>
  <c r="I334" i="18"/>
  <c r="W334" i="18"/>
  <c r="R334" i="18"/>
  <c r="G334" i="18"/>
  <c r="P334" i="18"/>
  <c r="E334" i="18"/>
  <c r="X334" i="18"/>
  <c r="S334" i="18"/>
  <c r="U334" i="18"/>
  <c r="Q334" i="18"/>
  <c r="B334" i="18"/>
  <c r="X333" i="18"/>
  <c r="V333" i="18"/>
  <c r="Q333" i="18"/>
  <c r="T333" i="18"/>
  <c r="R333" i="18"/>
  <c r="AB333" i="18"/>
  <c r="I333" i="18"/>
  <c r="Y333" i="18"/>
  <c r="U333" i="18"/>
  <c r="P333" i="18"/>
  <c r="G333" i="18"/>
  <c r="W333" i="18"/>
  <c r="AA333" i="18"/>
  <c r="E333" i="18"/>
  <c r="Z333" i="18"/>
  <c r="AC333" i="18"/>
  <c r="O333" i="18"/>
  <c r="S333" i="18"/>
  <c r="F333" i="18"/>
  <c r="B333" i="18"/>
  <c r="N333" i="18"/>
  <c r="C333" i="18"/>
  <c r="T335" i="18"/>
  <c r="R335" i="18"/>
  <c r="C335" i="18"/>
  <c r="AB335" i="18"/>
  <c r="Z335" i="18"/>
  <c r="AA335" i="18"/>
  <c r="W335" i="18"/>
  <c r="F335" i="18"/>
  <c r="U335" i="18"/>
  <c r="P335" i="18"/>
  <c r="G335" i="18"/>
  <c r="N335" i="18"/>
  <c r="X335" i="18"/>
  <c r="Y335" i="18"/>
  <c r="I335" i="18"/>
  <c r="AC335" i="18"/>
  <c r="Q335" i="18"/>
  <c r="E335" i="18"/>
  <c r="V335" i="18"/>
  <c r="S335" i="18"/>
  <c r="O335" i="18"/>
  <c r="B335" i="18"/>
  <c r="S331" i="18"/>
  <c r="O331" i="18"/>
  <c r="B331" i="18"/>
  <c r="AA331" i="18"/>
  <c r="W331" i="18"/>
  <c r="F331" i="18"/>
  <c r="AB331" i="18"/>
  <c r="X331" i="18"/>
  <c r="E331" i="18"/>
  <c r="N331" i="18"/>
  <c r="Q331" i="18"/>
  <c r="V331" i="18"/>
  <c r="Y331" i="18"/>
  <c r="G331" i="18"/>
  <c r="T331" i="18"/>
  <c r="P331" i="18"/>
  <c r="C331" i="18"/>
  <c r="U331" i="18"/>
  <c r="R331" i="18"/>
  <c r="I331" i="18"/>
  <c r="AC331" i="18"/>
  <c r="Z331" i="18"/>
  <c r="R329" i="18"/>
  <c r="N329" i="18"/>
  <c r="F329" i="18"/>
  <c r="Z329" i="18"/>
  <c r="V329" i="18"/>
  <c r="I329" i="18"/>
  <c r="AA329" i="18"/>
  <c r="X329" i="18"/>
  <c r="Y329" i="18"/>
  <c r="C329" i="18"/>
  <c r="S329" i="18"/>
  <c r="P329" i="18"/>
  <c r="AC329" i="18"/>
  <c r="G329" i="18"/>
  <c r="T329" i="18"/>
  <c r="O329" i="18"/>
  <c r="Q329" i="18"/>
  <c r="U329" i="18"/>
  <c r="B329" i="18"/>
  <c r="E329" i="18"/>
  <c r="AB329" i="18"/>
  <c r="W329" i="18"/>
  <c r="G332" i="18"/>
  <c r="AB332" i="18"/>
  <c r="W332" i="18"/>
  <c r="E332" i="18"/>
  <c r="Q332" i="18"/>
  <c r="U332" i="18"/>
  <c r="C332" i="18"/>
  <c r="V332" i="18"/>
  <c r="Y332" i="18"/>
  <c r="AC332" i="18"/>
  <c r="B332" i="18"/>
  <c r="R332" i="18"/>
  <c r="N332" i="18"/>
  <c r="F332" i="18"/>
  <c r="Z332" i="18"/>
  <c r="P332" i="18"/>
  <c r="T332" i="18"/>
  <c r="S332" i="18"/>
  <c r="X332" i="18"/>
  <c r="I332" i="18"/>
  <c r="AA332" i="18"/>
  <c r="O332" i="18"/>
  <c r="P326" i="18"/>
  <c r="T326" i="18"/>
  <c r="F326" i="18"/>
  <c r="C326" i="18"/>
  <c r="Q326" i="18"/>
  <c r="U326" i="18"/>
  <c r="B326" i="18"/>
  <c r="Y326" i="18"/>
  <c r="AC326" i="18"/>
  <c r="R326" i="18"/>
  <c r="O326" i="18"/>
  <c r="X326" i="18"/>
  <c r="I326" i="18"/>
  <c r="Z326" i="18"/>
  <c r="W326" i="18"/>
  <c r="E326" i="18"/>
  <c r="S326" i="18"/>
  <c r="V326" i="18"/>
  <c r="G326" i="18"/>
  <c r="AA326" i="18"/>
  <c r="N326" i="18"/>
  <c r="AB326" i="18"/>
  <c r="AA328" i="18"/>
  <c r="B328" i="18"/>
  <c r="F328" i="18"/>
  <c r="U328" i="18"/>
  <c r="AB328" i="18"/>
  <c r="X328" i="18"/>
  <c r="I328" i="18"/>
  <c r="AC328" i="18"/>
  <c r="Z328" i="18"/>
  <c r="G328" i="18"/>
  <c r="N328" i="18"/>
  <c r="Q328" i="18"/>
  <c r="S328" i="18"/>
  <c r="O328" i="18"/>
  <c r="T328" i="18"/>
  <c r="E328" i="18"/>
  <c r="V328" i="18"/>
  <c r="C328" i="18"/>
  <c r="W328" i="18"/>
  <c r="P328" i="18"/>
  <c r="R328" i="18"/>
  <c r="Y328" i="18"/>
  <c r="O330" i="18"/>
  <c r="S330" i="18"/>
  <c r="C330" i="18"/>
  <c r="P330" i="18"/>
  <c r="U330" i="18"/>
  <c r="W330" i="18"/>
  <c r="AA330" i="18"/>
  <c r="AC330" i="18"/>
  <c r="R330" i="18"/>
  <c r="B330" i="18"/>
  <c r="V330" i="18"/>
  <c r="Z330" i="18"/>
  <c r="I330" i="18"/>
  <c r="X330" i="18"/>
  <c r="F330" i="18"/>
  <c r="E330" i="18"/>
  <c r="Q330" i="18"/>
  <c r="T330" i="18"/>
  <c r="G330" i="18"/>
  <c r="Y330" i="18"/>
  <c r="AB330" i="18"/>
  <c r="N330" i="18"/>
  <c r="P327" i="18"/>
  <c r="I327" i="18"/>
  <c r="X327" i="18"/>
  <c r="AC327" i="18"/>
  <c r="G327" i="18"/>
  <c r="T327" i="18"/>
  <c r="Q327" i="18"/>
  <c r="E327" i="18"/>
  <c r="Y327" i="18"/>
  <c r="AB327" i="18"/>
  <c r="R327" i="18"/>
  <c r="N327" i="18"/>
  <c r="C327" i="18"/>
  <c r="AA327" i="18"/>
  <c r="U327" i="18"/>
  <c r="V327" i="18"/>
  <c r="Z327" i="18"/>
  <c r="F327" i="18"/>
  <c r="O327" i="18"/>
  <c r="S327" i="18"/>
  <c r="B327" i="18"/>
  <c r="W327" i="18"/>
  <c r="B325" i="18"/>
  <c r="O325" i="18"/>
  <c r="S325" i="18"/>
  <c r="C325" i="18"/>
  <c r="AA325" i="18"/>
  <c r="G325" i="18"/>
  <c r="U325" i="18"/>
  <c r="P325" i="18"/>
  <c r="I325" i="18"/>
  <c r="Y325" i="18"/>
  <c r="E325" i="18"/>
  <c r="AC325" i="18"/>
  <c r="X325" i="18"/>
  <c r="R325" i="18"/>
  <c r="N325" i="18"/>
  <c r="F325" i="18"/>
  <c r="T325" i="18"/>
  <c r="Q325" i="18"/>
  <c r="AB325" i="18"/>
  <c r="Z325" i="18"/>
  <c r="V325" i="18"/>
  <c r="W325" i="18"/>
  <c r="N324" i="18"/>
  <c r="S324" i="18"/>
  <c r="I324" i="18"/>
  <c r="V324" i="18"/>
  <c r="AA324" i="18"/>
  <c r="E324" i="18"/>
  <c r="O324" i="18"/>
  <c r="R324" i="18"/>
  <c r="B324" i="18"/>
  <c r="AC324" i="18"/>
  <c r="Y324" i="18"/>
  <c r="G324" i="18"/>
  <c r="W324" i="18"/>
  <c r="Z324" i="18"/>
  <c r="AB324" i="18"/>
  <c r="X324" i="18"/>
  <c r="F324" i="18"/>
  <c r="U324" i="18"/>
  <c r="Q324" i="18"/>
  <c r="T324" i="18"/>
  <c r="P324" i="18"/>
  <c r="C324" i="18"/>
  <c r="R322" i="18"/>
  <c r="N322" i="18"/>
  <c r="B322" i="18"/>
  <c r="Z322" i="18"/>
  <c r="V322" i="18"/>
  <c r="Q322" i="18"/>
  <c r="U322" i="18"/>
  <c r="C322" i="18"/>
  <c r="AC322" i="18"/>
  <c r="F322" i="18"/>
  <c r="Y322" i="18"/>
  <c r="S322" i="18"/>
  <c r="P322" i="18"/>
  <c r="I322" i="18"/>
  <c r="AA322" i="18"/>
  <c r="X322" i="18"/>
  <c r="G322" i="18"/>
  <c r="T322" i="18"/>
  <c r="O322" i="18"/>
  <c r="E322" i="18"/>
  <c r="AB322" i="18"/>
  <c r="W322" i="18"/>
  <c r="O323" i="18"/>
  <c r="W323" i="18"/>
  <c r="AA323" i="18"/>
  <c r="P323" i="18"/>
  <c r="U323" i="18"/>
  <c r="I323" i="18"/>
  <c r="X323" i="18"/>
  <c r="AC323" i="18"/>
  <c r="R323" i="18"/>
  <c r="Z323" i="18"/>
  <c r="S323" i="18"/>
  <c r="G323" i="18"/>
  <c r="Q323" i="18"/>
  <c r="T323" i="18"/>
  <c r="N323" i="18"/>
  <c r="C323" i="18"/>
  <c r="V323" i="18"/>
  <c r="B323" i="18"/>
  <c r="F323" i="18"/>
  <c r="E323" i="18"/>
  <c r="Y323" i="18"/>
  <c r="AB323" i="18"/>
  <c r="AB321" i="18"/>
  <c r="X321" i="18"/>
  <c r="B321" i="18"/>
  <c r="V321" i="18"/>
  <c r="G321" i="18"/>
  <c r="Z321" i="18"/>
  <c r="U321" i="18"/>
  <c r="Q321" i="18"/>
  <c r="C321" i="18"/>
  <c r="AC321" i="18"/>
  <c r="Y321" i="18"/>
  <c r="N321" i="18"/>
  <c r="S321" i="18"/>
  <c r="I321" i="18"/>
  <c r="AA321" i="18"/>
  <c r="W321" i="18"/>
  <c r="T321" i="18"/>
  <c r="P321" i="18"/>
  <c r="F321" i="18"/>
  <c r="E321" i="18"/>
  <c r="O321" i="18"/>
  <c r="R321" i="18"/>
  <c r="W320" i="18"/>
  <c r="AA320" i="18"/>
  <c r="P320" i="18"/>
  <c r="U320" i="18"/>
  <c r="AC320" i="18"/>
  <c r="I320" i="18"/>
  <c r="X320" i="18"/>
  <c r="Z320" i="18"/>
  <c r="S320" i="18"/>
  <c r="G320" i="18"/>
  <c r="Q320" i="18"/>
  <c r="T320" i="18"/>
  <c r="E320" i="18"/>
  <c r="Y320" i="18"/>
  <c r="AB320" i="18"/>
  <c r="N320" i="18"/>
  <c r="B320" i="18"/>
  <c r="V320" i="18"/>
  <c r="C320" i="18"/>
  <c r="O320" i="18"/>
  <c r="F320" i="18"/>
  <c r="R320" i="18"/>
  <c r="S318" i="18"/>
  <c r="O318" i="18"/>
  <c r="F318" i="18"/>
  <c r="AA318" i="18"/>
  <c r="W318" i="18"/>
  <c r="C318" i="18"/>
  <c r="G318" i="18"/>
  <c r="Q318" i="18"/>
  <c r="T318" i="18"/>
  <c r="P318" i="18"/>
  <c r="B318" i="18"/>
  <c r="AB318" i="18"/>
  <c r="X318" i="18"/>
  <c r="N318" i="18"/>
  <c r="U318" i="18"/>
  <c r="R318" i="18"/>
  <c r="I318" i="18"/>
  <c r="AC318" i="18"/>
  <c r="Z318" i="18"/>
  <c r="E318" i="18"/>
  <c r="V318" i="18"/>
  <c r="Y318" i="18"/>
  <c r="R319" i="18"/>
  <c r="N319" i="18"/>
  <c r="C319" i="18"/>
  <c r="I319" i="18"/>
  <c r="AA319" i="18"/>
  <c r="X319" i="18"/>
  <c r="W319" i="18"/>
  <c r="Z319" i="18"/>
  <c r="V319" i="18"/>
  <c r="Y319" i="18"/>
  <c r="AC319" i="18"/>
  <c r="F319" i="18"/>
  <c r="S319" i="18"/>
  <c r="P319" i="18"/>
  <c r="Q319" i="18"/>
  <c r="U319" i="18"/>
  <c r="B319" i="18"/>
  <c r="G319" i="18"/>
  <c r="T319" i="18"/>
  <c r="E319" i="18"/>
  <c r="AB319" i="18"/>
  <c r="O319" i="18"/>
  <c r="E317" i="18"/>
  <c r="AA317" i="18"/>
  <c r="U317" i="18"/>
  <c r="Q317" i="18"/>
  <c r="F317" i="18"/>
  <c r="AC317" i="18"/>
  <c r="Y317" i="18"/>
  <c r="C317" i="18"/>
  <c r="O317" i="18"/>
  <c r="T317" i="18"/>
  <c r="G317" i="18"/>
  <c r="P317" i="18"/>
  <c r="S317" i="18"/>
  <c r="X317" i="18"/>
  <c r="N317" i="18"/>
  <c r="R317" i="18"/>
  <c r="B317" i="18"/>
  <c r="V317" i="18"/>
  <c r="Z317" i="18"/>
  <c r="I317" i="18"/>
  <c r="W317" i="18"/>
  <c r="AB317" i="18"/>
  <c r="G316" i="18"/>
  <c r="Z316" i="18"/>
  <c r="AC316" i="18"/>
  <c r="W316" i="18"/>
  <c r="AA316" i="18"/>
  <c r="B316" i="18"/>
  <c r="P316" i="18"/>
  <c r="T316" i="18"/>
  <c r="C316" i="18"/>
  <c r="Q316" i="18"/>
  <c r="N316" i="18"/>
  <c r="X316" i="18"/>
  <c r="AB316" i="18"/>
  <c r="O316" i="18"/>
  <c r="F316" i="18"/>
  <c r="I316" i="18"/>
  <c r="Y316" i="18"/>
  <c r="V316" i="18"/>
  <c r="S316" i="18"/>
  <c r="E316" i="18"/>
  <c r="R316" i="18"/>
  <c r="U316" i="18"/>
  <c r="W313" i="18"/>
  <c r="AA313" i="18"/>
  <c r="U313" i="18"/>
  <c r="N313" i="18"/>
  <c r="R313" i="18"/>
  <c r="B313" i="18"/>
  <c r="P313" i="18"/>
  <c r="I313" i="18"/>
  <c r="X313" i="18"/>
  <c r="AC313" i="18"/>
  <c r="G313" i="18"/>
  <c r="Q313" i="18"/>
  <c r="T313" i="18"/>
  <c r="V313" i="18"/>
  <c r="F313" i="18"/>
  <c r="S313" i="18"/>
  <c r="E313" i="18"/>
  <c r="Y313" i="18"/>
  <c r="AB313" i="18"/>
  <c r="Z313" i="18"/>
  <c r="O313" i="18"/>
  <c r="C313" i="18"/>
  <c r="I314" i="18"/>
  <c r="AC314" i="18"/>
  <c r="Z314" i="18"/>
  <c r="G314" i="18"/>
  <c r="Q314" i="18"/>
  <c r="N314" i="18"/>
  <c r="E314" i="18"/>
  <c r="Y314" i="18"/>
  <c r="O314" i="18"/>
  <c r="W314" i="18"/>
  <c r="P314" i="18"/>
  <c r="V314" i="18"/>
  <c r="S314" i="18"/>
  <c r="B314" i="18"/>
  <c r="T314" i="18"/>
  <c r="F314" i="18"/>
  <c r="AA314" i="18"/>
  <c r="C314" i="18"/>
  <c r="AB314" i="18"/>
  <c r="X314" i="18"/>
  <c r="U314" i="18"/>
  <c r="R314" i="18"/>
  <c r="I312" i="18"/>
  <c r="Z312" i="18"/>
  <c r="W312" i="18"/>
  <c r="S312" i="18"/>
  <c r="V312" i="18"/>
  <c r="E312" i="18"/>
  <c r="AA312" i="18"/>
  <c r="N312" i="18"/>
  <c r="P312" i="18"/>
  <c r="T312" i="18"/>
  <c r="B312" i="18"/>
  <c r="X312" i="18"/>
  <c r="AB312" i="18"/>
  <c r="G312" i="18"/>
  <c r="Q312" i="18"/>
  <c r="C312" i="18"/>
  <c r="Y312" i="18"/>
  <c r="R312" i="18"/>
  <c r="O312" i="18"/>
  <c r="F312" i="18"/>
  <c r="U312" i="18"/>
  <c r="AC312" i="18"/>
  <c r="Q315" i="18"/>
  <c r="U315" i="18"/>
  <c r="B315" i="18"/>
  <c r="S315" i="18"/>
  <c r="P315" i="18"/>
  <c r="I315" i="18"/>
  <c r="AA315" i="18"/>
  <c r="X315" i="18"/>
  <c r="G315" i="18"/>
  <c r="T315" i="18"/>
  <c r="O315" i="18"/>
  <c r="N315" i="18"/>
  <c r="Z315" i="18"/>
  <c r="Y315" i="18"/>
  <c r="AC315" i="18"/>
  <c r="F315" i="18"/>
  <c r="R315" i="18"/>
  <c r="C315" i="18"/>
  <c r="V315" i="18"/>
  <c r="E315" i="18"/>
  <c r="AB315" i="18"/>
  <c r="W315" i="18"/>
  <c r="AB311" i="18"/>
  <c r="X311" i="18"/>
  <c r="U311" i="18"/>
  <c r="R311" i="18"/>
  <c r="AA311" i="18"/>
  <c r="B311" i="18"/>
  <c r="I311" i="18"/>
  <c r="AC311" i="18"/>
  <c r="Z311" i="18"/>
  <c r="V311" i="18"/>
  <c r="Y311" i="18"/>
  <c r="S311" i="18"/>
  <c r="O311" i="18"/>
  <c r="C311" i="18"/>
  <c r="E311" i="18"/>
  <c r="N311" i="18"/>
  <c r="Q311" i="18"/>
  <c r="G311" i="18"/>
  <c r="W311" i="18"/>
  <c r="T311" i="18"/>
  <c r="P311" i="18"/>
  <c r="F311" i="18"/>
  <c r="Z306" i="18"/>
  <c r="X306" i="18"/>
  <c r="C306" i="18"/>
  <c r="S306" i="18"/>
  <c r="V306" i="18"/>
  <c r="F306" i="18"/>
  <c r="AA306" i="18"/>
  <c r="W306" i="18"/>
  <c r="R306" i="18"/>
  <c r="P306" i="18"/>
  <c r="B306" i="18"/>
  <c r="T306" i="18"/>
  <c r="Y306" i="18"/>
  <c r="E306" i="18"/>
  <c r="U306" i="18"/>
  <c r="Q306" i="18"/>
  <c r="I306" i="18"/>
  <c r="AB306" i="18"/>
  <c r="N306" i="18"/>
  <c r="G306" i="18"/>
  <c r="AC306" i="18"/>
  <c r="O306" i="18"/>
  <c r="C308" i="18"/>
  <c r="W308" i="18"/>
  <c r="P308" i="18"/>
  <c r="R308" i="18"/>
  <c r="I308" i="18"/>
  <c r="X308" i="18"/>
  <c r="S308" i="18"/>
  <c r="Q308" i="18"/>
  <c r="Z308" i="18"/>
  <c r="E308" i="18"/>
  <c r="G308" i="18"/>
  <c r="Y308" i="18"/>
  <c r="B308" i="18"/>
  <c r="V308" i="18"/>
  <c r="AB308" i="18"/>
  <c r="F308" i="18"/>
  <c r="U308" i="18"/>
  <c r="O308" i="18"/>
  <c r="AA308" i="18"/>
  <c r="N308" i="18"/>
  <c r="T308" i="18"/>
  <c r="AC308" i="18"/>
  <c r="E307" i="18"/>
  <c r="AA307" i="18"/>
  <c r="T307" i="18"/>
  <c r="X307" i="18"/>
  <c r="V307" i="18"/>
  <c r="F307" i="18"/>
  <c r="P307" i="18"/>
  <c r="N307" i="18"/>
  <c r="C307" i="18"/>
  <c r="AC307" i="18"/>
  <c r="O307" i="18"/>
  <c r="S307" i="18"/>
  <c r="R307" i="18"/>
  <c r="I307" i="18"/>
  <c r="Z307" i="18"/>
  <c r="G307" i="18"/>
  <c r="U307" i="18"/>
  <c r="Q307" i="18"/>
  <c r="W307" i="18"/>
  <c r="B307" i="18"/>
  <c r="Y307" i="18"/>
  <c r="AB307" i="18"/>
  <c r="I310" i="18"/>
  <c r="X310" i="18"/>
  <c r="AC310" i="18"/>
  <c r="G310" i="18"/>
  <c r="Q310" i="18"/>
  <c r="T310" i="18"/>
  <c r="E310" i="18"/>
  <c r="Y310" i="18"/>
  <c r="S310" i="18"/>
  <c r="W310" i="18"/>
  <c r="AA310" i="18"/>
  <c r="AB310" i="18"/>
  <c r="P310" i="18"/>
  <c r="R310" i="18"/>
  <c r="B310" i="18"/>
  <c r="N310" i="18"/>
  <c r="V310" i="18"/>
  <c r="Z310" i="18"/>
  <c r="C310" i="18"/>
  <c r="F310" i="18"/>
  <c r="O310" i="18"/>
  <c r="U310" i="18"/>
  <c r="U309" i="18"/>
  <c r="B309" i="18"/>
  <c r="AC309" i="18"/>
  <c r="G309" i="18"/>
  <c r="O309" i="18"/>
  <c r="AA309" i="18"/>
  <c r="E309" i="18"/>
  <c r="W309" i="18"/>
  <c r="Y309" i="18"/>
  <c r="T309" i="18"/>
  <c r="R309" i="18"/>
  <c r="AB309" i="18"/>
  <c r="Z309" i="18"/>
  <c r="F309" i="18"/>
  <c r="N309" i="18"/>
  <c r="S309" i="18"/>
  <c r="I309" i="18"/>
  <c r="V309" i="18"/>
  <c r="X309" i="18"/>
  <c r="C309" i="18"/>
  <c r="P309" i="18"/>
  <c r="Q309" i="18"/>
  <c r="G305" i="18"/>
  <c r="X305" i="18"/>
  <c r="Q305" i="18"/>
  <c r="U305" i="18"/>
  <c r="S305" i="18"/>
  <c r="F305" i="18"/>
  <c r="AC305" i="18"/>
  <c r="B305" i="18"/>
  <c r="V305" i="18"/>
  <c r="T305" i="18"/>
  <c r="E305" i="18"/>
  <c r="P305" i="18"/>
  <c r="AB305" i="18"/>
  <c r="AA305" i="18"/>
  <c r="C305" i="18"/>
  <c r="O305" i="18"/>
  <c r="Y305" i="18"/>
  <c r="I305" i="18"/>
  <c r="W305" i="18"/>
  <c r="Z305" i="18"/>
  <c r="N305" i="18"/>
  <c r="R305" i="18"/>
  <c r="W304" i="18"/>
  <c r="AC304" i="18"/>
  <c r="C304" i="18"/>
  <c r="P304" i="18"/>
  <c r="N304" i="18"/>
  <c r="F304" i="18"/>
  <c r="O304" i="18"/>
  <c r="B304" i="18"/>
  <c r="X304" i="18"/>
  <c r="S304" i="18"/>
  <c r="U304" i="18"/>
  <c r="Q304" i="18"/>
  <c r="T304" i="18"/>
  <c r="I304" i="18"/>
  <c r="Y304" i="18"/>
  <c r="V304" i="18"/>
  <c r="G304" i="18"/>
  <c r="R304" i="18"/>
  <c r="AA304" i="18"/>
  <c r="Z304" i="18"/>
  <c r="E304" i="18"/>
  <c r="AB304" i="18"/>
  <c r="G303" i="18"/>
  <c r="AC303" i="18"/>
  <c r="Y303" i="18"/>
  <c r="R303" i="18"/>
  <c r="P303" i="18"/>
  <c r="F303" i="18"/>
  <c r="Z303" i="18"/>
  <c r="X303" i="18"/>
  <c r="C303" i="18"/>
  <c r="S303" i="18"/>
  <c r="N303" i="18"/>
  <c r="B303" i="18"/>
  <c r="AA303" i="18"/>
  <c r="O303" i="18"/>
  <c r="Q303" i="18"/>
  <c r="AB303" i="18"/>
  <c r="V303" i="18"/>
  <c r="E303" i="18"/>
  <c r="U303" i="18"/>
  <c r="W303" i="18"/>
  <c r="T303" i="18"/>
  <c r="I303" i="18"/>
  <c r="E301" i="18"/>
  <c r="Z301" i="18"/>
  <c r="V301" i="18"/>
  <c r="F301" i="18"/>
  <c r="AC301" i="18"/>
  <c r="AB301" i="18"/>
  <c r="O301" i="18"/>
  <c r="U301" i="18"/>
  <c r="W301" i="18"/>
  <c r="C301" i="18"/>
  <c r="P301" i="18"/>
  <c r="B301" i="18"/>
  <c r="X301" i="18"/>
  <c r="Q301" i="18"/>
  <c r="S301" i="18"/>
  <c r="I301" i="18"/>
  <c r="Y301" i="18"/>
  <c r="T301" i="18"/>
  <c r="N301" i="18"/>
  <c r="G301" i="18"/>
  <c r="R301" i="18"/>
  <c r="AA301" i="18"/>
  <c r="G300" i="18"/>
  <c r="AB300" i="18"/>
  <c r="U300" i="18"/>
  <c r="O300" i="18"/>
  <c r="F300" i="18"/>
  <c r="Q300" i="18"/>
  <c r="S300" i="18"/>
  <c r="Y300" i="18"/>
  <c r="W300" i="18"/>
  <c r="C300" i="18"/>
  <c r="N300" i="18"/>
  <c r="I300" i="18"/>
  <c r="P300" i="18"/>
  <c r="E300" i="18"/>
  <c r="V300" i="18"/>
  <c r="R300" i="18"/>
  <c r="X300" i="18"/>
  <c r="B300" i="18"/>
  <c r="AA300" i="18"/>
  <c r="T300" i="18"/>
  <c r="Z300" i="18"/>
  <c r="AC300" i="18"/>
  <c r="O302" i="18"/>
  <c r="T302" i="18"/>
  <c r="I302" i="18"/>
  <c r="W302" i="18"/>
  <c r="Y302" i="18"/>
  <c r="E302" i="18"/>
  <c r="P302" i="18"/>
  <c r="AB302" i="18"/>
  <c r="X302" i="18"/>
  <c r="G302" i="18"/>
  <c r="Z302" i="18"/>
  <c r="U302" i="18"/>
  <c r="S302" i="18"/>
  <c r="C302" i="18"/>
  <c r="AA302" i="18"/>
  <c r="F302" i="18"/>
  <c r="Q302" i="18"/>
  <c r="B302" i="18"/>
  <c r="V302" i="18"/>
  <c r="R302" i="18"/>
  <c r="AC302" i="18"/>
  <c r="N302" i="18"/>
  <c r="S299" i="18"/>
  <c r="Q299" i="18"/>
  <c r="C299" i="18"/>
  <c r="AA299" i="18"/>
  <c r="Y299" i="18"/>
  <c r="F299" i="18"/>
  <c r="Z299" i="18"/>
  <c r="T299" i="18"/>
  <c r="W299" i="18"/>
  <c r="B299" i="18"/>
  <c r="AB299" i="18"/>
  <c r="X299" i="18"/>
  <c r="P299" i="18"/>
  <c r="U299" i="18"/>
  <c r="V299" i="18"/>
  <c r="I299" i="18"/>
  <c r="AC299" i="18"/>
  <c r="O299" i="18"/>
  <c r="E299" i="18"/>
  <c r="N299" i="18"/>
  <c r="R299" i="18"/>
  <c r="G299" i="18"/>
  <c r="I297" i="18"/>
  <c r="Z297" i="18"/>
  <c r="W297" i="18"/>
  <c r="X297" i="18"/>
  <c r="C297" i="18"/>
  <c r="O297" i="18"/>
  <c r="G297" i="18"/>
  <c r="S297" i="18"/>
  <c r="AB297" i="18"/>
  <c r="E297" i="18"/>
  <c r="AA297" i="18"/>
  <c r="AC297" i="18"/>
  <c r="P297" i="18"/>
  <c r="N297" i="18"/>
  <c r="F297" i="18"/>
  <c r="V297" i="18"/>
  <c r="Q297" i="18"/>
  <c r="B297" i="18"/>
  <c r="Y297" i="18"/>
  <c r="T297" i="18"/>
  <c r="R297" i="18"/>
  <c r="U297" i="18"/>
  <c r="N298" i="18"/>
  <c r="R298" i="18"/>
  <c r="B298" i="18"/>
  <c r="V298" i="18"/>
  <c r="T298" i="18"/>
  <c r="X298" i="18"/>
  <c r="U298" i="18"/>
  <c r="C298" i="18"/>
  <c r="AC298" i="18"/>
  <c r="AA298" i="18"/>
  <c r="F298" i="18"/>
  <c r="O298" i="18"/>
  <c r="E298" i="18"/>
  <c r="Y298" i="18"/>
  <c r="I298" i="18"/>
  <c r="W298" i="18"/>
  <c r="Z298" i="18"/>
  <c r="Q298" i="18"/>
  <c r="S298" i="18"/>
  <c r="G298" i="18"/>
  <c r="P298" i="18"/>
  <c r="AB298" i="18"/>
  <c r="Z296" i="18"/>
  <c r="X296" i="18"/>
  <c r="N296" i="18"/>
  <c r="AA296" i="18"/>
  <c r="O296" i="18"/>
  <c r="T296" i="18"/>
  <c r="Q296" i="18"/>
  <c r="E296" i="18"/>
  <c r="AC296" i="18"/>
  <c r="Y296" i="18"/>
  <c r="C296" i="18"/>
  <c r="S296" i="18"/>
  <c r="B296" i="18"/>
  <c r="I296" i="18"/>
  <c r="AB296" i="18"/>
  <c r="V296" i="18"/>
  <c r="G296" i="18"/>
  <c r="U296" i="18"/>
  <c r="W296" i="18"/>
  <c r="R296" i="18"/>
  <c r="P296" i="18"/>
  <c r="F296" i="18"/>
  <c r="F293" i="18"/>
  <c r="Z293" i="18"/>
  <c r="X293" i="18"/>
  <c r="C293" i="18"/>
  <c r="S293" i="18"/>
  <c r="Y293" i="18"/>
  <c r="AA293" i="18"/>
  <c r="N293" i="18"/>
  <c r="B293" i="18"/>
  <c r="T293" i="18"/>
  <c r="O293" i="18"/>
  <c r="P293" i="18"/>
  <c r="I293" i="18"/>
  <c r="AB293" i="18"/>
  <c r="Q293" i="18"/>
  <c r="E293" i="18"/>
  <c r="U293" i="18"/>
  <c r="W293" i="18"/>
  <c r="G293" i="18"/>
  <c r="AC293" i="18"/>
  <c r="V293" i="18"/>
  <c r="R293" i="18"/>
  <c r="I294" i="18"/>
  <c r="Z294" i="18"/>
  <c r="U294" i="18"/>
  <c r="AA294" i="18"/>
  <c r="W294" i="18"/>
  <c r="P294" i="18"/>
  <c r="N294" i="18"/>
  <c r="E294" i="18"/>
  <c r="S294" i="18"/>
  <c r="AB294" i="18"/>
  <c r="G294" i="18"/>
  <c r="X294" i="18"/>
  <c r="F294" i="18"/>
  <c r="V294" i="18"/>
  <c r="C294" i="18"/>
  <c r="Q294" i="18"/>
  <c r="B294" i="18"/>
  <c r="O294" i="18"/>
  <c r="R294" i="18"/>
  <c r="T294" i="18"/>
  <c r="Y294" i="18"/>
  <c r="AC294" i="18"/>
  <c r="O295" i="18"/>
  <c r="T295" i="18"/>
  <c r="I295" i="18"/>
  <c r="W295" i="18"/>
  <c r="Y295" i="18"/>
  <c r="N295" i="18"/>
  <c r="Q295" i="18"/>
  <c r="B295" i="18"/>
  <c r="R295" i="18"/>
  <c r="G295" i="18"/>
  <c r="P295" i="18"/>
  <c r="AB295" i="18"/>
  <c r="U295" i="18"/>
  <c r="S295" i="18"/>
  <c r="E295" i="18"/>
  <c r="X295" i="18"/>
  <c r="Z295" i="18"/>
  <c r="AC295" i="18"/>
  <c r="AA295" i="18"/>
  <c r="C295" i="18"/>
  <c r="V295" i="18"/>
  <c r="F295" i="18"/>
  <c r="C291" i="18"/>
  <c r="P291" i="18"/>
  <c r="Z291" i="18"/>
  <c r="W291" i="18"/>
  <c r="U291" i="18"/>
  <c r="Y291" i="18"/>
  <c r="X291" i="18"/>
  <c r="R291" i="18"/>
  <c r="I291" i="18"/>
  <c r="AA291" i="18"/>
  <c r="E291" i="18"/>
  <c r="G291" i="18"/>
  <c r="Q291" i="18"/>
  <c r="AC291" i="18"/>
  <c r="N291" i="18"/>
  <c r="T291" i="18"/>
  <c r="F291" i="18"/>
  <c r="V291" i="18"/>
  <c r="AB291" i="18"/>
  <c r="B291" i="18"/>
  <c r="O291" i="18"/>
  <c r="S291" i="18"/>
  <c r="I292" i="18"/>
  <c r="V292" i="18"/>
  <c r="P292" i="18"/>
  <c r="Z292" i="18"/>
  <c r="N292" i="18"/>
  <c r="AA292" i="18"/>
  <c r="E292" i="18"/>
  <c r="O292" i="18"/>
  <c r="S292" i="18"/>
  <c r="G292" i="18"/>
  <c r="W292" i="18"/>
  <c r="Q292" i="18"/>
  <c r="AB292" i="18"/>
  <c r="C292" i="18"/>
  <c r="U292" i="18"/>
  <c r="X292" i="18"/>
  <c r="F292" i="18"/>
  <c r="T292" i="18"/>
  <c r="R292" i="18"/>
  <c r="B292" i="18"/>
  <c r="AC292" i="18"/>
  <c r="Y292" i="18"/>
  <c r="AA289" i="18"/>
  <c r="Y289" i="18"/>
  <c r="C289" i="18"/>
  <c r="T289" i="18"/>
  <c r="F289" i="18"/>
  <c r="AB289" i="18"/>
  <c r="P289" i="18"/>
  <c r="O289" i="18"/>
  <c r="G289" i="18"/>
  <c r="V289" i="18"/>
  <c r="Z289" i="18"/>
  <c r="U289" i="18"/>
  <c r="R289" i="18"/>
  <c r="I289" i="18"/>
  <c r="AC289" i="18"/>
  <c r="W289" i="18"/>
  <c r="E289" i="18"/>
  <c r="N289" i="18"/>
  <c r="X289" i="18"/>
  <c r="S289" i="18"/>
  <c r="Q289" i="18"/>
  <c r="B289" i="18"/>
  <c r="P290" i="18"/>
  <c r="N290" i="18"/>
  <c r="C290" i="18"/>
  <c r="X290" i="18"/>
  <c r="V290" i="18"/>
  <c r="B290" i="18"/>
  <c r="Z290" i="18"/>
  <c r="R290" i="18"/>
  <c r="U290" i="18"/>
  <c r="W290" i="18"/>
  <c r="AA290" i="18"/>
  <c r="AC290" i="18"/>
  <c r="Q290" i="18"/>
  <c r="O290" i="18"/>
  <c r="F290" i="18"/>
  <c r="Y290" i="18"/>
  <c r="T290" i="18"/>
  <c r="S290" i="18"/>
  <c r="AB290" i="18"/>
  <c r="G290" i="18"/>
  <c r="E290" i="18"/>
  <c r="I290" i="18"/>
  <c r="O288" i="18"/>
  <c r="Q288" i="18"/>
  <c r="AC288" i="18"/>
  <c r="Z288" i="18"/>
  <c r="I288" i="18"/>
  <c r="W288" i="18"/>
  <c r="T288" i="18"/>
  <c r="G288" i="18"/>
  <c r="P288" i="18"/>
  <c r="AB288" i="18"/>
  <c r="U288" i="18"/>
  <c r="B288" i="18"/>
  <c r="C288" i="18"/>
  <c r="E288" i="18"/>
  <c r="X288" i="18"/>
  <c r="Y288" i="18"/>
  <c r="F288" i="18"/>
  <c r="R288" i="18"/>
  <c r="V288" i="18"/>
  <c r="AA288" i="18"/>
  <c r="N288" i="18"/>
  <c r="S288" i="18"/>
  <c r="X287" i="18"/>
  <c r="AC287" i="18"/>
  <c r="C287" i="18"/>
  <c r="V287" i="18"/>
  <c r="R287" i="18"/>
  <c r="T287" i="18"/>
  <c r="P287" i="18"/>
  <c r="F287" i="18"/>
  <c r="Q287" i="18"/>
  <c r="N287" i="18"/>
  <c r="B287" i="18"/>
  <c r="Y287" i="18"/>
  <c r="O287" i="18"/>
  <c r="I287" i="18"/>
  <c r="Z287" i="18"/>
  <c r="W287" i="18"/>
  <c r="G287" i="18"/>
  <c r="S287" i="18"/>
  <c r="AB287" i="18"/>
  <c r="E287" i="18"/>
  <c r="AA287" i="18"/>
  <c r="U287" i="18"/>
  <c r="T286" i="18"/>
  <c r="Q286" i="18"/>
  <c r="F286" i="18"/>
  <c r="I286" i="18"/>
  <c r="AC286" i="18"/>
  <c r="R286" i="18"/>
  <c r="U286" i="18"/>
  <c r="G286" i="18"/>
  <c r="N286" i="18"/>
  <c r="W286" i="18"/>
  <c r="E286" i="18"/>
  <c r="V286" i="18"/>
  <c r="Z286" i="18"/>
  <c r="S286" i="18"/>
  <c r="P286" i="18"/>
  <c r="B286" i="18"/>
  <c r="X286" i="18"/>
  <c r="C286" i="18"/>
  <c r="AA286" i="18"/>
  <c r="AB286" i="18"/>
  <c r="Y286" i="18"/>
  <c r="O286" i="18"/>
  <c r="G285" i="18"/>
  <c r="P285" i="18"/>
  <c r="T285" i="18"/>
  <c r="O285" i="18"/>
  <c r="Y285" i="18"/>
  <c r="I285" i="18"/>
  <c r="W285" i="18"/>
  <c r="E285" i="18"/>
  <c r="X285" i="18"/>
  <c r="Q285" i="18"/>
  <c r="U285" i="18"/>
  <c r="R285" i="18"/>
  <c r="C285" i="18"/>
  <c r="AC285" i="18"/>
  <c r="Z285" i="18"/>
  <c r="F285" i="18"/>
  <c r="AA285" i="18"/>
  <c r="AB285" i="18"/>
  <c r="N285" i="18"/>
  <c r="S285" i="18"/>
  <c r="B285" i="18"/>
  <c r="V285" i="18"/>
  <c r="T282" i="18"/>
  <c r="Q282" i="18"/>
  <c r="C282" i="18"/>
  <c r="AB282" i="18"/>
  <c r="Y282" i="18"/>
  <c r="U282" i="18"/>
  <c r="O282" i="18"/>
  <c r="AC282" i="18"/>
  <c r="G282" i="18"/>
  <c r="N282" i="18"/>
  <c r="I282" i="18"/>
  <c r="R282" i="18"/>
  <c r="W282" i="18"/>
  <c r="S282" i="18"/>
  <c r="F282" i="18"/>
  <c r="X282" i="18"/>
  <c r="P282" i="18"/>
  <c r="AA282" i="18"/>
  <c r="B282" i="18"/>
  <c r="E282" i="18"/>
  <c r="V282" i="18"/>
  <c r="Z282" i="18"/>
  <c r="O284" i="18"/>
  <c r="T284" i="18"/>
  <c r="P284" i="18"/>
  <c r="U284" i="18"/>
  <c r="F284" i="18"/>
  <c r="X284" i="18"/>
  <c r="AC284" i="18"/>
  <c r="W284" i="18"/>
  <c r="AB284" i="18"/>
  <c r="C284" i="18"/>
  <c r="N284" i="18"/>
  <c r="I284" i="18"/>
  <c r="S284" i="18"/>
  <c r="Q284" i="18"/>
  <c r="Y284" i="18"/>
  <c r="E284" i="18"/>
  <c r="R284" i="18"/>
  <c r="V284" i="18"/>
  <c r="G284" i="18"/>
  <c r="Z284" i="18"/>
  <c r="AA284" i="18"/>
  <c r="B284" i="18"/>
  <c r="V281" i="18"/>
  <c r="AA281" i="18"/>
  <c r="C281" i="18"/>
  <c r="O281" i="18"/>
  <c r="F281" i="18"/>
  <c r="W281" i="18"/>
  <c r="AB281" i="18"/>
  <c r="X281" i="18"/>
  <c r="G281" i="18"/>
  <c r="Z281" i="18"/>
  <c r="S281" i="18"/>
  <c r="B281" i="18"/>
  <c r="T281" i="18"/>
  <c r="P281" i="18"/>
  <c r="R281" i="18"/>
  <c r="I281" i="18"/>
  <c r="U281" i="18"/>
  <c r="Y281" i="18"/>
  <c r="N281" i="18"/>
  <c r="E281" i="18"/>
  <c r="Q281" i="18"/>
  <c r="AC281" i="18"/>
  <c r="I280" i="18"/>
  <c r="Z280" i="18"/>
  <c r="W280" i="18"/>
  <c r="G280" i="18"/>
  <c r="S280" i="18"/>
  <c r="AB280" i="18"/>
  <c r="R280" i="18"/>
  <c r="E280" i="18"/>
  <c r="AA280" i="18"/>
  <c r="O280" i="18"/>
  <c r="P280" i="18"/>
  <c r="U280" i="18"/>
  <c r="C280" i="18"/>
  <c r="X280" i="18"/>
  <c r="AC280" i="18"/>
  <c r="F280" i="18"/>
  <c r="V280" i="18"/>
  <c r="Q280" i="18"/>
  <c r="N280" i="18"/>
  <c r="B280" i="18"/>
  <c r="Y280" i="18"/>
  <c r="T280" i="18"/>
  <c r="E283" i="18"/>
  <c r="U283" i="18"/>
  <c r="Q283" i="18"/>
  <c r="N283" i="18"/>
  <c r="B283" i="18"/>
  <c r="S283" i="18"/>
  <c r="AC283" i="18"/>
  <c r="Y283" i="18"/>
  <c r="V283" i="18"/>
  <c r="C283" i="18"/>
  <c r="Z283" i="18"/>
  <c r="W283" i="18"/>
  <c r="R283" i="18"/>
  <c r="O283" i="18"/>
  <c r="F283" i="18"/>
  <c r="I283" i="18"/>
  <c r="AA283" i="18"/>
  <c r="P283" i="18"/>
  <c r="G283" i="18"/>
  <c r="T283" i="18"/>
  <c r="X283" i="18"/>
  <c r="AB283" i="18"/>
  <c r="F279" i="18"/>
  <c r="T279" i="18"/>
  <c r="Q279" i="18"/>
  <c r="B279" i="18"/>
  <c r="AB279" i="18"/>
  <c r="Y279" i="18"/>
  <c r="U279" i="18"/>
  <c r="O279" i="18"/>
  <c r="AA279" i="18"/>
  <c r="X279" i="18"/>
  <c r="I279" i="18"/>
  <c r="AC279" i="18"/>
  <c r="R279" i="18"/>
  <c r="S279" i="18"/>
  <c r="P279" i="18"/>
  <c r="C279" i="18"/>
  <c r="E279" i="18"/>
  <c r="N279" i="18"/>
  <c r="W279" i="18"/>
  <c r="G279" i="18"/>
  <c r="V279" i="18"/>
  <c r="Z279" i="18"/>
  <c r="G278" i="18"/>
  <c r="Y278" i="18"/>
  <c r="R278" i="18"/>
  <c r="O278" i="18"/>
  <c r="T278" i="18"/>
  <c r="F278" i="18"/>
  <c r="N278" i="18"/>
  <c r="S278" i="18"/>
  <c r="C278" i="18"/>
  <c r="V278" i="18"/>
  <c r="AA278" i="18"/>
  <c r="B278" i="18"/>
  <c r="P278" i="18"/>
  <c r="I278" i="18"/>
  <c r="AC278" i="18"/>
  <c r="W278" i="18"/>
  <c r="AB278" i="18"/>
  <c r="Z278" i="18"/>
  <c r="X278" i="18"/>
  <c r="E278" i="18"/>
  <c r="Q278" i="18"/>
  <c r="U278" i="18"/>
  <c r="R275" i="18"/>
  <c r="AC275" i="18"/>
  <c r="Z275" i="18"/>
  <c r="N275" i="18"/>
  <c r="P275" i="18"/>
  <c r="I275" i="18"/>
  <c r="V275" i="18"/>
  <c r="S275" i="18"/>
  <c r="E275" i="18"/>
  <c r="W275" i="18"/>
  <c r="AB275" i="18"/>
  <c r="Y275" i="18"/>
  <c r="C275" i="18"/>
  <c r="U275" i="18"/>
  <c r="B275" i="18"/>
  <c r="G275" i="18"/>
  <c r="O275" i="18"/>
  <c r="X275" i="18"/>
  <c r="AA275" i="18"/>
  <c r="T275" i="18"/>
  <c r="Q275" i="18"/>
  <c r="F275" i="18"/>
  <c r="AC274" i="18"/>
  <c r="N274" i="18"/>
  <c r="S274" i="18"/>
  <c r="C274" i="18"/>
  <c r="O274" i="18"/>
  <c r="T274" i="18"/>
  <c r="F274" i="18"/>
  <c r="W274" i="18"/>
  <c r="AB274" i="18"/>
  <c r="Q274" i="18"/>
  <c r="Y274" i="18"/>
  <c r="Z274" i="18"/>
  <c r="V274" i="18"/>
  <c r="AA274" i="18"/>
  <c r="B274" i="18"/>
  <c r="P274" i="18"/>
  <c r="R274" i="18"/>
  <c r="I274" i="18"/>
  <c r="X274" i="18"/>
  <c r="U274" i="18"/>
  <c r="G274" i="18"/>
  <c r="E274" i="18"/>
  <c r="G272" i="18"/>
  <c r="N272" i="18"/>
  <c r="W272" i="18"/>
  <c r="AC272" i="18"/>
  <c r="E272" i="18"/>
  <c r="V272" i="18"/>
  <c r="Z272" i="18"/>
  <c r="S272" i="18"/>
  <c r="P272" i="18"/>
  <c r="B272" i="18"/>
  <c r="AA272" i="18"/>
  <c r="X272" i="18"/>
  <c r="F272" i="18"/>
  <c r="T272" i="18"/>
  <c r="Q272" i="18"/>
  <c r="C272" i="18"/>
  <c r="AB272" i="18"/>
  <c r="Y272" i="18"/>
  <c r="U272" i="18"/>
  <c r="O272" i="18"/>
  <c r="I272" i="18"/>
  <c r="R272" i="18"/>
  <c r="S276" i="18"/>
  <c r="P276" i="18"/>
  <c r="C276" i="18"/>
  <c r="AA276" i="18"/>
  <c r="X276" i="18"/>
  <c r="B276" i="18"/>
  <c r="T276" i="18"/>
  <c r="N276" i="18"/>
  <c r="U276" i="18"/>
  <c r="Y276" i="18"/>
  <c r="G276" i="18"/>
  <c r="V276" i="18"/>
  <c r="I276" i="18"/>
  <c r="AB276" i="18"/>
  <c r="Q276" i="18"/>
  <c r="E276" i="18"/>
  <c r="AC276" i="18"/>
  <c r="O276" i="18"/>
  <c r="R276" i="18"/>
  <c r="F276" i="18"/>
  <c r="Z276" i="18"/>
  <c r="W276" i="18"/>
  <c r="Y277" i="18"/>
  <c r="V277" i="18"/>
  <c r="Q277" i="18"/>
  <c r="N277" i="18"/>
  <c r="C277" i="18"/>
  <c r="R277" i="18"/>
  <c r="O277" i="18"/>
  <c r="G277" i="18"/>
  <c r="S277" i="18"/>
  <c r="W277" i="18"/>
  <c r="I277" i="18"/>
  <c r="Z277" i="18"/>
  <c r="T277" i="18"/>
  <c r="E277" i="18"/>
  <c r="AA277" i="18"/>
  <c r="AB277" i="18"/>
  <c r="P277" i="18"/>
  <c r="U277" i="18"/>
  <c r="F277" i="18"/>
  <c r="X277" i="18"/>
  <c r="AC277" i="18"/>
  <c r="B277" i="18"/>
  <c r="S273" i="18"/>
  <c r="I273" i="18"/>
  <c r="V273" i="18"/>
  <c r="U273" i="18"/>
  <c r="X273" i="18"/>
  <c r="G273" i="18"/>
  <c r="AC273" i="18"/>
  <c r="N273" i="18"/>
  <c r="AA273" i="18"/>
  <c r="T273" i="18"/>
  <c r="Q273" i="18"/>
  <c r="C273" i="18"/>
  <c r="Y273" i="18"/>
  <c r="B273" i="18"/>
  <c r="E273" i="18"/>
  <c r="AB273" i="18"/>
  <c r="P273" i="18"/>
  <c r="R273" i="18"/>
  <c r="O273" i="18"/>
  <c r="F273" i="18"/>
  <c r="Z273" i="18"/>
  <c r="W273" i="18"/>
  <c r="E270" i="18"/>
  <c r="T270" i="18"/>
  <c r="X270" i="18"/>
  <c r="G270" i="18"/>
  <c r="AC270" i="18"/>
  <c r="B270" i="18"/>
  <c r="O270" i="18"/>
  <c r="AB270" i="18"/>
  <c r="Q270" i="18"/>
  <c r="N270" i="18"/>
  <c r="C270" i="18"/>
  <c r="V270" i="18"/>
  <c r="Z270" i="18"/>
  <c r="Y270" i="18"/>
  <c r="R270" i="18"/>
  <c r="F270" i="18"/>
  <c r="W270" i="18"/>
  <c r="S270" i="18"/>
  <c r="P270" i="18"/>
  <c r="I270" i="18"/>
  <c r="AA270" i="18"/>
  <c r="U270" i="18"/>
  <c r="N271" i="18"/>
  <c r="S271" i="18"/>
  <c r="C271" i="18"/>
  <c r="V271" i="18"/>
  <c r="AA271" i="18"/>
  <c r="B271" i="18"/>
  <c r="O271" i="18"/>
  <c r="T271" i="18"/>
  <c r="W271" i="18"/>
  <c r="AB271" i="18"/>
  <c r="Q271" i="18"/>
  <c r="P271" i="18"/>
  <c r="Z271" i="18"/>
  <c r="I271" i="18"/>
  <c r="X271" i="18"/>
  <c r="AC271" i="18"/>
  <c r="G271" i="18"/>
  <c r="U271" i="18"/>
  <c r="F271" i="18"/>
  <c r="E271" i="18"/>
  <c r="Y271" i="18"/>
  <c r="R271" i="18"/>
  <c r="E269" i="18"/>
  <c r="N269" i="18"/>
  <c r="Z269" i="18"/>
  <c r="Y269" i="18"/>
  <c r="G269" i="18"/>
  <c r="V269" i="18"/>
  <c r="W269" i="18"/>
  <c r="S269" i="18"/>
  <c r="P269" i="18"/>
  <c r="F269" i="18"/>
  <c r="AA269" i="18"/>
  <c r="X269" i="18"/>
  <c r="B269" i="18"/>
  <c r="Q269" i="18"/>
  <c r="C269" i="18"/>
  <c r="T269" i="18"/>
  <c r="AB269" i="18"/>
  <c r="I269" i="18"/>
  <c r="AC269" i="18"/>
  <c r="R269" i="18"/>
  <c r="U269" i="18"/>
  <c r="O269" i="18"/>
  <c r="U268" i="18"/>
  <c r="R268" i="18"/>
  <c r="B268" i="18"/>
  <c r="N268" i="18"/>
  <c r="V268" i="18"/>
  <c r="AA268" i="18"/>
  <c r="O268" i="18"/>
  <c r="I268" i="18"/>
  <c r="W268" i="18"/>
  <c r="T268" i="18"/>
  <c r="E268" i="18"/>
  <c r="P268" i="18"/>
  <c r="Y268" i="18"/>
  <c r="G268" i="18"/>
  <c r="X268" i="18"/>
  <c r="AB268" i="18"/>
  <c r="Z268" i="18"/>
  <c r="S268" i="18"/>
  <c r="Q268" i="18"/>
  <c r="AC268" i="18"/>
  <c r="F268" i="18"/>
  <c r="C268" i="18"/>
  <c r="E267" i="18"/>
  <c r="Z267" i="18"/>
  <c r="AA267" i="18"/>
  <c r="Q267" i="18"/>
  <c r="N267" i="18"/>
  <c r="I267" i="18"/>
  <c r="S267" i="18"/>
  <c r="O267" i="18"/>
  <c r="T267" i="18"/>
  <c r="B267" i="18"/>
  <c r="W267" i="18"/>
  <c r="AB267" i="18"/>
  <c r="C267" i="18"/>
  <c r="P267" i="18"/>
  <c r="U267" i="18"/>
  <c r="F267" i="18"/>
  <c r="X267" i="18"/>
  <c r="AC267" i="18"/>
  <c r="Y267" i="18"/>
  <c r="G267" i="18"/>
  <c r="R267" i="18"/>
  <c r="V267" i="18"/>
  <c r="Q266" i="18"/>
  <c r="N266" i="18"/>
  <c r="B266" i="18"/>
  <c r="Y266" i="18"/>
  <c r="V266" i="18"/>
  <c r="F266" i="18"/>
  <c r="S266" i="18"/>
  <c r="U266" i="18"/>
  <c r="AC266" i="18"/>
  <c r="E266" i="18"/>
  <c r="AB266" i="18"/>
  <c r="R266" i="18"/>
  <c r="O266" i="18"/>
  <c r="C266" i="18"/>
  <c r="W266" i="18"/>
  <c r="P266" i="18"/>
  <c r="Z266" i="18"/>
  <c r="I266" i="18"/>
  <c r="AA266" i="18"/>
  <c r="X266" i="18"/>
  <c r="G266" i="18"/>
  <c r="T266" i="18"/>
  <c r="G264" i="18"/>
  <c r="U264" i="18"/>
  <c r="B264" i="18"/>
  <c r="V264" i="18"/>
  <c r="AA264" i="18"/>
  <c r="Y264" i="18"/>
  <c r="F264" i="18"/>
  <c r="N264" i="18"/>
  <c r="S264" i="18"/>
  <c r="O264" i="18"/>
  <c r="T264" i="18"/>
  <c r="C264" i="18"/>
  <c r="W264" i="18"/>
  <c r="AB264" i="18"/>
  <c r="Z264" i="18"/>
  <c r="P264" i="18"/>
  <c r="I264" i="18"/>
  <c r="X264" i="18"/>
  <c r="AC264" i="18"/>
  <c r="Q264" i="18"/>
  <c r="E264" i="18"/>
  <c r="R264" i="18"/>
  <c r="R263" i="18"/>
  <c r="O263" i="18"/>
  <c r="B263" i="18"/>
  <c r="S263" i="18"/>
  <c r="I263" i="18"/>
  <c r="AA263" i="18"/>
  <c r="U263" i="18"/>
  <c r="Z263" i="18"/>
  <c r="W263" i="18"/>
  <c r="P263" i="18"/>
  <c r="G263" i="18"/>
  <c r="T263" i="18"/>
  <c r="X263" i="18"/>
  <c r="E263" i="18"/>
  <c r="AB263" i="18"/>
  <c r="AC263" i="18"/>
  <c r="Q263" i="18"/>
  <c r="N263" i="18"/>
  <c r="C263" i="18"/>
  <c r="Y263" i="18"/>
  <c r="V263" i="18"/>
  <c r="F263" i="18"/>
  <c r="G265" i="18"/>
  <c r="O265" i="18"/>
  <c r="X265" i="18"/>
  <c r="E265" i="18"/>
  <c r="W265" i="18"/>
  <c r="AA265" i="18"/>
  <c r="Q265" i="18"/>
  <c r="Z265" i="18"/>
  <c r="N265" i="18"/>
  <c r="P265" i="18"/>
  <c r="AC265" i="18"/>
  <c r="T265" i="18"/>
  <c r="B265" i="18"/>
  <c r="AB265" i="18"/>
  <c r="Y265" i="18"/>
  <c r="C265" i="18"/>
  <c r="V265" i="18"/>
  <c r="U265" i="18"/>
  <c r="R265" i="18"/>
  <c r="F265" i="18"/>
  <c r="I265" i="18"/>
  <c r="S265" i="18"/>
  <c r="N262" i="18"/>
  <c r="P262" i="18"/>
  <c r="I262" i="18"/>
  <c r="V262" i="18"/>
  <c r="S262" i="18"/>
  <c r="G262" i="18"/>
  <c r="AA262" i="18"/>
  <c r="O262" i="18"/>
  <c r="E262" i="18"/>
  <c r="X262" i="18"/>
  <c r="T262" i="18"/>
  <c r="Q262" i="18"/>
  <c r="Y262" i="18"/>
  <c r="U262" i="18"/>
  <c r="F262" i="18"/>
  <c r="AC262" i="18"/>
  <c r="Z262" i="18"/>
  <c r="W262" i="18"/>
  <c r="B262" i="18"/>
  <c r="C262" i="18"/>
  <c r="R262" i="18"/>
  <c r="AB262" i="18"/>
  <c r="V261" i="18"/>
  <c r="AA261" i="18"/>
  <c r="C261" i="18"/>
  <c r="O261" i="18"/>
  <c r="T261" i="18"/>
  <c r="B261" i="18"/>
  <c r="W261" i="18"/>
  <c r="I261" i="18"/>
  <c r="P261" i="18"/>
  <c r="R261" i="18"/>
  <c r="G261" i="18"/>
  <c r="Q261" i="18"/>
  <c r="Z261" i="18"/>
  <c r="F261" i="18"/>
  <c r="E261" i="18"/>
  <c r="Y261" i="18"/>
  <c r="AC261" i="18"/>
  <c r="N261" i="18"/>
  <c r="S261" i="18"/>
  <c r="AB261" i="18"/>
  <c r="X261" i="18"/>
  <c r="U261" i="18"/>
  <c r="X260" i="18"/>
  <c r="AC260" i="18"/>
  <c r="F260" i="18"/>
  <c r="Q260" i="18"/>
  <c r="N260" i="18"/>
  <c r="B260" i="18"/>
  <c r="Y260" i="18"/>
  <c r="V260" i="18"/>
  <c r="U260" i="18"/>
  <c r="R260" i="18"/>
  <c r="O260" i="18"/>
  <c r="I260" i="18"/>
  <c r="Z260" i="18"/>
  <c r="T260" i="18"/>
  <c r="E260" i="18"/>
  <c r="S260" i="18"/>
  <c r="W260" i="18"/>
  <c r="P260" i="18"/>
  <c r="C260" i="18"/>
  <c r="G260" i="18"/>
  <c r="AA260" i="18"/>
  <c r="AB260" i="18"/>
  <c r="I258" i="18"/>
  <c r="V258" i="18"/>
  <c r="S258" i="18"/>
  <c r="AB258" i="18"/>
  <c r="Y258" i="18"/>
  <c r="F258" i="18"/>
  <c r="E258" i="18"/>
  <c r="X258" i="18"/>
  <c r="G258" i="18"/>
  <c r="W258" i="18"/>
  <c r="AA258" i="18"/>
  <c r="T258" i="18"/>
  <c r="Q258" i="18"/>
  <c r="C258" i="18"/>
  <c r="U258" i="18"/>
  <c r="R258" i="18"/>
  <c r="B258" i="18"/>
  <c r="P258" i="18"/>
  <c r="AC258" i="18"/>
  <c r="Z258" i="18"/>
  <c r="N258" i="18"/>
  <c r="O258" i="18"/>
  <c r="AC259" i="18"/>
  <c r="R259" i="18"/>
  <c r="O259" i="18"/>
  <c r="F259" i="18"/>
  <c r="Z259" i="18"/>
  <c r="W259" i="18"/>
  <c r="B259" i="18"/>
  <c r="S259" i="18"/>
  <c r="P259" i="18"/>
  <c r="C259" i="18"/>
  <c r="AA259" i="18"/>
  <c r="X259" i="18"/>
  <c r="Y259" i="18"/>
  <c r="I259" i="18"/>
  <c r="E259" i="18"/>
  <c r="U259" i="18"/>
  <c r="Q259" i="18"/>
  <c r="G259" i="18"/>
  <c r="N259" i="18"/>
  <c r="T259" i="18"/>
  <c r="V259" i="18"/>
  <c r="AB259" i="18"/>
  <c r="I256" i="18"/>
  <c r="AA256" i="18"/>
  <c r="W256" i="18"/>
  <c r="G256" i="18"/>
  <c r="T256" i="18"/>
  <c r="P256" i="18"/>
  <c r="E256" i="18"/>
  <c r="AB256" i="18"/>
  <c r="X256" i="18"/>
  <c r="R256" i="18"/>
  <c r="N256" i="18"/>
  <c r="C256" i="18"/>
  <c r="Z256" i="18"/>
  <c r="V256" i="18"/>
  <c r="Q256" i="18"/>
  <c r="U256" i="18"/>
  <c r="B256" i="18"/>
  <c r="Y256" i="18"/>
  <c r="AC256" i="18"/>
  <c r="F256" i="18"/>
  <c r="S256" i="18"/>
  <c r="O256" i="18"/>
  <c r="I257" i="18"/>
  <c r="Y257" i="18"/>
  <c r="AC257" i="18"/>
  <c r="R257" i="18"/>
  <c r="B257" i="18"/>
  <c r="AA257" i="18"/>
  <c r="C257" i="18"/>
  <c r="P257" i="18"/>
  <c r="T257" i="18"/>
  <c r="AB257" i="18"/>
  <c r="E257" i="18"/>
  <c r="V257" i="18"/>
  <c r="F257" i="18"/>
  <c r="G257" i="18"/>
  <c r="Z257" i="18"/>
  <c r="N257" i="18"/>
  <c r="O257" i="18"/>
  <c r="S257" i="18"/>
  <c r="W257" i="18"/>
  <c r="X257" i="18"/>
  <c r="Q257" i="18"/>
  <c r="U257" i="18"/>
  <c r="I254" i="18"/>
  <c r="Y254" i="18"/>
  <c r="AC254" i="18"/>
  <c r="Q254" i="18"/>
  <c r="U254" i="18"/>
  <c r="G254" i="18"/>
  <c r="R254" i="18"/>
  <c r="N254" i="18"/>
  <c r="E254" i="18"/>
  <c r="Z254" i="18"/>
  <c r="V254" i="18"/>
  <c r="O254" i="18"/>
  <c r="S254" i="18"/>
  <c r="F254" i="18"/>
  <c r="AA254" i="18"/>
  <c r="C254" i="18"/>
  <c r="W254" i="18"/>
  <c r="P254" i="18"/>
  <c r="T254" i="18"/>
  <c r="B254" i="18"/>
  <c r="X254" i="18"/>
  <c r="AB254" i="18"/>
  <c r="AC255" i="18"/>
  <c r="Y255" i="18"/>
  <c r="N255" i="18"/>
  <c r="R255" i="18"/>
  <c r="I255" i="18"/>
  <c r="V255" i="18"/>
  <c r="Z255" i="18"/>
  <c r="G255" i="18"/>
  <c r="O255" i="18"/>
  <c r="S255" i="18"/>
  <c r="AB255" i="18"/>
  <c r="C255" i="18"/>
  <c r="U255" i="18"/>
  <c r="Q255" i="18"/>
  <c r="B255" i="18"/>
  <c r="E255" i="18"/>
  <c r="W255" i="18"/>
  <c r="AA255" i="18"/>
  <c r="T255" i="18"/>
  <c r="P255" i="18"/>
  <c r="F255" i="18"/>
  <c r="X255" i="18"/>
  <c r="V253" i="18"/>
  <c r="S253" i="18"/>
  <c r="O253" i="18"/>
  <c r="Z253" i="18"/>
  <c r="I253" i="18"/>
  <c r="AA253" i="18"/>
  <c r="W253" i="18"/>
  <c r="Q253" i="18"/>
  <c r="U253" i="18"/>
  <c r="B253" i="18"/>
  <c r="G253" i="18"/>
  <c r="T253" i="18"/>
  <c r="X253" i="18"/>
  <c r="E253" i="18"/>
  <c r="AB253" i="18"/>
  <c r="P253" i="18"/>
  <c r="Y253" i="18"/>
  <c r="AC253" i="18"/>
  <c r="F253" i="18"/>
  <c r="R253" i="18"/>
  <c r="N253" i="18"/>
  <c r="C253" i="18"/>
  <c r="V251" i="18"/>
  <c r="O251" i="18"/>
  <c r="S251" i="18"/>
  <c r="I251" i="18"/>
  <c r="W251" i="18"/>
  <c r="AA251" i="18"/>
  <c r="AC251" i="18"/>
  <c r="Y251" i="18"/>
  <c r="C251" i="18"/>
  <c r="N251" i="18"/>
  <c r="F251" i="18"/>
  <c r="G251" i="18"/>
  <c r="P251" i="18"/>
  <c r="T251" i="18"/>
  <c r="E251" i="18"/>
  <c r="X251" i="18"/>
  <c r="AB251" i="18"/>
  <c r="U251" i="18"/>
  <c r="Q251" i="18"/>
  <c r="B251" i="18"/>
  <c r="R251" i="18"/>
  <c r="Z251" i="18"/>
  <c r="I252" i="18"/>
  <c r="AC252" i="18"/>
  <c r="Y252" i="18"/>
  <c r="N252" i="18"/>
  <c r="V252" i="18"/>
  <c r="Z252" i="18"/>
  <c r="O252" i="18"/>
  <c r="AA252" i="18"/>
  <c r="F252" i="18"/>
  <c r="AB252" i="18"/>
  <c r="X252" i="18"/>
  <c r="T252" i="18"/>
  <c r="P252" i="18"/>
  <c r="B252" i="18"/>
  <c r="U252" i="18"/>
  <c r="Q252" i="18"/>
  <c r="E252" i="18"/>
  <c r="R252" i="18"/>
  <c r="G252" i="18"/>
  <c r="S252" i="18"/>
  <c r="C252" i="18"/>
  <c r="W252" i="18"/>
  <c r="X250" i="18"/>
  <c r="AB250" i="18"/>
  <c r="Q250" i="18"/>
  <c r="U250" i="18"/>
  <c r="N250" i="18"/>
  <c r="S250" i="18"/>
  <c r="I250" i="18"/>
  <c r="Y250" i="18"/>
  <c r="AC250" i="18"/>
  <c r="G250" i="18"/>
  <c r="R250" i="18"/>
  <c r="V250" i="18"/>
  <c r="E250" i="18"/>
  <c r="Z250" i="18"/>
  <c r="O250" i="18"/>
  <c r="B250" i="18"/>
  <c r="P250" i="18"/>
  <c r="T250" i="18"/>
  <c r="F250" i="18"/>
  <c r="W250" i="18"/>
  <c r="AA250" i="18"/>
  <c r="C250" i="18"/>
  <c r="AB248" i="18"/>
  <c r="X248" i="18"/>
  <c r="F248" i="18"/>
  <c r="U248" i="18"/>
  <c r="Q248" i="18"/>
  <c r="B248" i="18"/>
  <c r="AC248" i="18"/>
  <c r="I248" i="18"/>
  <c r="V248" i="18"/>
  <c r="Z248" i="18"/>
  <c r="E248" i="18"/>
  <c r="W248" i="18"/>
  <c r="AA248" i="18"/>
  <c r="T248" i="18"/>
  <c r="P248" i="18"/>
  <c r="C248" i="18"/>
  <c r="R248" i="18"/>
  <c r="G248" i="18"/>
  <c r="O248" i="18"/>
  <c r="S248" i="18"/>
  <c r="Y248" i="18"/>
  <c r="N248" i="18"/>
  <c r="Y246" i="18"/>
  <c r="R246" i="18"/>
  <c r="V246" i="18"/>
  <c r="B246" i="18"/>
  <c r="S246" i="18"/>
  <c r="X246" i="18"/>
  <c r="I246" i="18"/>
  <c r="AA246" i="18"/>
  <c r="AB246" i="18"/>
  <c r="Z246" i="18"/>
  <c r="W246" i="18"/>
  <c r="AC246" i="18"/>
  <c r="P246" i="18"/>
  <c r="F246" i="18"/>
  <c r="C246" i="18"/>
  <c r="G246" i="18"/>
  <c r="U246" i="18"/>
  <c r="N246" i="18"/>
  <c r="E246" i="18"/>
  <c r="Q246" i="18"/>
  <c r="T246" i="18"/>
  <c r="O246" i="18"/>
  <c r="G249" i="18"/>
  <c r="U249" i="18"/>
  <c r="Q249" i="18"/>
  <c r="E249" i="18"/>
  <c r="AC249" i="18"/>
  <c r="Y249" i="18"/>
  <c r="P249" i="18"/>
  <c r="I249" i="18"/>
  <c r="AB249" i="18"/>
  <c r="X249" i="18"/>
  <c r="R249" i="18"/>
  <c r="N249" i="18"/>
  <c r="F249" i="18"/>
  <c r="V249" i="18"/>
  <c r="C249" i="18"/>
  <c r="S249" i="18"/>
  <c r="Z249" i="18"/>
  <c r="O249" i="18"/>
  <c r="B249" i="18"/>
  <c r="W249" i="18"/>
  <c r="AA249" i="18"/>
  <c r="T249" i="18"/>
  <c r="X247" i="18"/>
  <c r="AB247" i="18"/>
  <c r="O247" i="18"/>
  <c r="I247" i="18"/>
  <c r="Q247" i="18"/>
  <c r="U247" i="18"/>
  <c r="G247" i="18"/>
  <c r="Y247" i="18"/>
  <c r="AC247" i="18"/>
  <c r="F247" i="18"/>
  <c r="AA247" i="18"/>
  <c r="E247" i="18"/>
  <c r="R247" i="18"/>
  <c r="V247" i="18"/>
  <c r="S247" i="18"/>
  <c r="W247" i="18"/>
  <c r="B247" i="18"/>
  <c r="P247" i="18"/>
  <c r="T247" i="18"/>
  <c r="N247" i="18"/>
  <c r="Z247" i="18"/>
  <c r="C247" i="18"/>
  <c r="G245" i="18"/>
  <c r="Z245" i="18"/>
  <c r="V245" i="18"/>
  <c r="T245" i="18"/>
  <c r="P245" i="18"/>
  <c r="F245" i="18"/>
  <c r="AB245" i="18"/>
  <c r="R245" i="18"/>
  <c r="U245" i="18"/>
  <c r="I245" i="18"/>
  <c r="AC245" i="18"/>
  <c r="X245" i="18"/>
  <c r="O245" i="18"/>
  <c r="E245" i="18"/>
  <c r="W245" i="18"/>
  <c r="N245" i="18"/>
  <c r="S245" i="18"/>
  <c r="Q245" i="18"/>
  <c r="C245" i="18"/>
  <c r="AA245" i="18"/>
  <c r="Y245" i="18"/>
  <c r="B245" i="18"/>
  <c r="E243" i="18"/>
  <c r="AA243" i="18"/>
  <c r="AB243" i="18"/>
  <c r="W243" i="18"/>
  <c r="AC243" i="18"/>
  <c r="P243" i="18"/>
  <c r="N243" i="18"/>
  <c r="F243" i="18"/>
  <c r="Q243" i="18"/>
  <c r="T243" i="18"/>
  <c r="I243" i="18"/>
  <c r="Y243" i="18"/>
  <c r="G243" i="18"/>
  <c r="Z243" i="18"/>
  <c r="O243" i="18"/>
  <c r="U243" i="18"/>
  <c r="B243" i="18"/>
  <c r="C243" i="18"/>
  <c r="X243" i="18"/>
  <c r="R243" i="18"/>
  <c r="V243" i="18"/>
  <c r="S243" i="18"/>
  <c r="U244" i="18"/>
  <c r="S244" i="18"/>
  <c r="C244" i="18"/>
  <c r="AC244" i="18"/>
  <c r="AA244" i="18"/>
  <c r="F244" i="18"/>
  <c r="N244" i="18"/>
  <c r="P244" i="18"/>
  <c r="B244" i="18"/>
  <c r="V244" i="18"/>
  <c r="R244" i="18"/>
  <c r="Z244" i="18"/>
  <c r="G244" i="18"/>
  <c r="Y244" i="18"/>
  <c r="AB244" i="18"/>
  <c r="O244" i="18"/>
  <c r="T244" i="18"/>
  <c r="I244" i="18"/>
  <c r="W244" i="18"/>
  <c r="X244" i="18"/>
  <c r="E244" i="18"/>
  <c r="Q244" i="18"/>
  <c r="I242" i="18"/>
  <c r="AA242" i="18"/>
  <c r="T242" i="18"/>
  <c r="G242" i="18"/>
  <c r="U242" i="18"/>
  <c r="V242" i="18"/>
  <c r="Q242" i="18"/>
  <c r="O242" i="18"/>
  <c r="C242" i="18"/>
  <c r="S242" i="18"/>
  <c r="E242" i="18"/>
  <c r="AC242" i="18"/>
  <c r="X242" i="18"/>
  <c r="Y242" i="18"/>
  <c r="W242" i="18"/>
  <c r="F242" i="18"/>
  <c r="R242" i="18"/>
  <c r="AB242" i="18"/>
  <c r="B242" i="18"/>
  <c r="Z242" i="18"/>
  <c r="N242" i="18"/>
  <c r="P242" i="18"/>
  <c r="I241" i="18"/>
  <c r="V241" i="18"/>
  <c r="Q241" i="18"/>
  <c r="AA241" i="18"/>
  <c r="G241" i="18"/>
  <c r="P241" i="18"/>
  <c r="S241" i="18"/>
  <c r="E241" i="18"/>
  <c r="X241" i="18"/>
  <c r="W241" i="18"/>
  <c r="N241" i="18"/>
  <c r="O241" i="18"/>
  <c r="T241" i="18"/>
  <c r="R241" i="18"/>
  <c r="F241" i="18"/>
  <c r="Z241" i="18"/>
  <c r="B241" i="18"/>
  <c r="U241" i="18"/>
  <c r="C241" i="18"/>
  <c r="AC241" i="18"/>
  <c r="AB241" i="18"/>
  <c r="Y241" i="18"/>
  <c r="I240" i="18"/>
  <c r="X240" i="18"/>
  <c r="AC240" i="18"/>
  <c r="G240" i="18"/>
  <c r="R240" i="18"/>
  <c r="Q240" i="18"/>
  <c r="E240" i="18"/>
  <c r="Z240" i="18"/>
  <c r="S240" i="18"/>
  <c r="W240" i="18"/>
  <c r="P240" i="18"/>
  <c r="AA240" i="18"/>
  <c r="N240" i="18"/>
  <c r="T240" i="18"/>
  <c r="C240" i="18"/>
  <c r="Y240" i="18"/>
  <c r="V240" i="18"/>
  <c r="AB240" i="18"/>
  <c r="B240" i="18"/>
  <c r="O240" i="18"/>
  <c r="U240" i="18"/>
  <c r="F240" i="18"/>
  <c r="S239" i="18"/>
  <c r="X239" i="18"/>
  <c r="I239" i="18"/>
  <c r="AB239" i="18"/>
  <c r="E239" i="18"/>
  <c r="U239" i="18"/>
  <c r="N239" i="18"/>
  <c r="AA239" i="18"/>
  <c r="Q239" i="18"/>
  <c r="O239" i="18"/>
  <c r="C239" i="18"/>
  <c r="Y239" i="18"/>
  <c r="W239" i="18"/>
  <c r="B239" i="18"/>
  <c r="Z239" i="18"/>
  <c r="V239" i="18"/>
  <c r="R239" i="18"/>
  <c r="T239" i="18"/>
  <c r="F239" i="18"/>
  <c r="G239" i="18"/>
  <c r="AC239" i="18"/>
  <c r="P239" i="18"/>
  <c r="E236" i="18"/>
  <c r="S236" i="18"/>
  <c r="W236" i="18"/>
  <c r="G236" i="18"/>
  <c r="AA236" i="18"/>
  <c r="AC236" i="18"/>
  <c r="Q236" i="18"/>
  <c r="C236" i="18"/>
  <c r="V236" i="18"/>
  <c r="P236" i="18"/>
  <c r="T236" i="18"/>
  <c r="B236" i="18"/>
  <c r="X236" i="18"/>
  <c r="AB236" i="18"/>
  <c r="F236" i="18"/>
  <c r="N236" i="18"/>
  <c r="R236" i="18"/>
  <c r="O236" i="18"/>
  <c r="I236" i="18"/>
  <c r="Z236" i="18"/>
  <c r="U236" i="18"/>
  <c r="Y236" i="18"/>
  <c r="W237" i="18"/>
  <c r="P237" i="18"/>
  <c r="U237" i="18"/>
  <c r="E237" i="18"/>
  <c r="Z237" i="18"/>
  <c r="AC237" i="18"/>
  <c r="N237" i="18"/>
  <c r="T237" i="18"/>
  <c r="B237" i="18"/>
  <c r="I237" i="18"/>
  <c r="Y237" i="18"/>
  <c r="G237" i="18"/>
  <c r="R237" i="18"/>
  <c r="AA237" i="18"/>
  <c r="V237" i="18"/>
  <c r="AB237" i="18"/>
  <c r="F237" i="18"/>
  <c r="O237" i="18"/>
  <c r="C237" i="18"/>
  <c r="S237" i="18"/>
  <c r="X237" i="18"/>
  <c r="Q237" i="18"/>
  <c r="I234" i="18"/>
  <c r="V234" i="18"/>
  <c r="S234" i="18"/>
  <c r="G234" i="18"/>
  <c r="Y234" i="18"/>
  <c r="E234" i="18"/>
  <c r="W234" i="18"/>
  <c r="O234" i="18"/>
  <c r="AA234" i="18"/>
  <c r="T234" i="18"/>
  <c r="P234" i="18"/>
  <c r="C234" i="18"/>
  <c r="X234" i="18"/>
  <c r="F234" i="18"/>
  <c r="R234" i="18"/>
  <c r="N234" i="18"/>
  <c r="Q234" i="18"/>
  <c r="AB234" i="18"/>
  <c r="U234" i="18"/>
  <c r="B234" i="18"/>
  <c r="AC234" i="18"/>
  <c r="Z234" i="18"/>
  <c r="W235" i="18"/>
  <c r="T235" i="18"/>
  <c r="Q235" i="18"/>
  <c r="AB235" i="18"/>
  <c r="E235" i="18"/>
  <c r="U235" i="18"/>
  <c r="Y235" i="18"/>
  <c r="G235" i="18"/>
  <c r="AC235" i="18"/>
  <c r="O235" i="18"/>
  <c r="R235" i="18"/>
  <c r="N235" i="18"/>
  <c r="B235" i="18"/>
  <c r="F235" i="18"/>
  <c r="AA235" i="18"/>
  <c r="I235" i="18"/>
  <c r="Z235" i="18"/>
  <c r="V235" i="18"/>
  <c r="C235" i="18"/>
  <c r="S235" i="18"/>
  <c r="P235" i="18"/>
  <c r="X235" i="18"/>
  <c r="S238" i="18"/>
  <c r="N238" i="18"/>
  <c r="W238" i="18"/>
  <c r="I238" i="18"/>
  <c r="V238" i="18"/>
  <c r="Y238" i="18"/>
  <c r="AB238" i="18"/>
  <c r="Z238" i="18"/>
  <c r="U238" i="18"/>
  <c r="Q238" i="18"/>
  <c r="F238" i="18"/>
  <c r="AC238" i="18"/>
  <c r="E238" i="18"/>
  <c r="P238" i="18"/>
  <c r="AA238" i="18"/>
  <c r="X238" i="18"/>
  <c r="G238" i="18"/>
  <c r="O238" i="18"/>
  <c r="T238" i="18"/>
  <c r="R238" i="18"/>
  <c r="C238" i="18"/>
  <c r="B238" i="18"/>
  <c r="E232" i="18"/>
  <c r="AB232" i="18"/>
  <c r="X232" i="18"/>
  <c r="Y232" i="18"/>
  <c r="F232" i="18"/>
  <c r="W232" i="18"/>
  <c r="P232" i="18"/>
  <c r="V232" i="18"/>
  <c r="Q232" i="18"/>
  <c r="U232" i="18"/>
  <c r="B232" i="18"/>
  <c r="AC232" i="18"/>
  <c r="R232" i="18"/>
  <c r="O232" i="18"/>
  <c r="C232" i="18"/>
  <c r="G232" i="18"/>
  <c r="Z232" i="18"/>
  <c r="I232" i="18"/>
  <c r="AA232" i="18"/>
  <c r="T232" i="18"/>
  <c r="S232" i="18"/>
  <c r="N232" i="18"/>
  <c r="AC231" i="18"/>
  <c r="Z231" i="18"/>
  <c r="S231" i="18"/>
  <c r="N231" i="18"/>
  <c r="AA231" i="18"/>
  <c r="O231" i="18"/>
  <c r="G231" i="18"/>
  <c r="W231" i="18"/>
  <c r="E231" i="18"/>
  <c r="Y231" i="18"/>
  <c r="T231" i="18"/>
  <c r="P231" i="18"/>
  <c r="C231" i="18"/>
  <c r="U231" i="18"/>
  <c r="R231" i="18"/>
  <c r="F231" i="18"/>
  <c r="I231" i="18"/>
  <c r="V231" i="18"/>
  <c r="Q231" i="18"/>
  <c r="AB231" i="18"/>
  <c r="X231" i="18"/>
  <c r="B231" i="18"/>
  <c r="G233" i="18"/>
  <c r="R233" i="18"/>
  <c r="N233" i="18"/>
  <c r="Z233" i="18"/>
  <c r="P233" i="18"/>
  <c r="U233" i="18"/>
  <c r="C233" i="18"/>
  <c r="X233" i="18"/>
  <c r="AC233" i="18"/>
  <c r="E233" i="18"/>
  <c r="T233" i="18"/>
  <c r="O233" i="18"/>
  <c r="S233" i="18"/>
  <c r="F233" i="18"/>
  <c r="W233" i="18"/>
  <c r="AA233" i="18"/>
  <c r="B233" i="18"/>
  <c r="Q233" i="18"/>
  <c r="V233" i="18"/>
  <c r="I233" i="18"/>
  <c r="Y233" i="18"/>
  <c r="AB233" i="18"/>
  <c r="Q230" i="18"/>
  <c r="N230" i="18"/>
  <c r="I230" i="18"/>
  <c r="Y230" i="18"/>
  <c r="T230" i="18"/>
  <c r="V230" i="18"/>
  <c r="O230" i="18"/>
  <c r="S230" i="18"/>
  <c r="B230" i="18"/>
  <c r="W230" i="18"/>
  <c r="P230" i="18"/>
  <c r="C230" i="18"/>
  <c r="E230" i="18"/>
  <c r="R230" i="18"/>
  <c r="G230" i="18"/>
  <c r="Z230" i="18"/>
  <c r="AB230" i="18"/>
  <c r="F230" i="18"/>
  <c r="U230" i="18"/>
  <c r="AA230" i="18"/>
  <c r="X230" i="18"/>
  <c r="AC230" i="18"/>
  <c r="I227" i="18"/>
  <c r="W227" i="18"/>
  <c r="T227" i="18"/>
  <c r="G227" i="18"/>
  <c r="X227" i="18"/>
  <c r="N227" i="18"/>
  <c r="S227" i="18"/>
  <c r="B227" i="18"/>
  <c r="V227" i="18"/>
  <c r="AC227" i="18"/>
  <c r="F227" i="18"/>
  <c r="AA227" i="18"/>
  <c r="O227" i="18"/>
  <c r="R227" i="18"/>
  <c r="P227" i="18"/>
  <c r="Z227" i="18"/>
  <c r="E227" i="18"/>
  <c r="AB227" i="18"/>
  <c r="U227" i="18"/>
  <c r="Q227" i="18"/>
  <c r="C227" i="18"/>
  <c r="Y227" i="18"/>
  <c r="S228" i="18"/>
  <c r="O228" i="18"/>
  <c r="C228" i="18"/>
  <c r="AA228" i="18"/>
  <c r="W228" i="18"/>
  <c r="F228" i="18"/>
  <c r="R228" i="18"/>
  <c r="V228" i="18"/>
  <c r="T228" i="18"/>
  <c r="Q228" i="18"/>
  <c r="B228" i="18"/>
  <c r="U228" i="18"/>
  <c r="N228" i="18"/>
  <c r="G228" i="18"/>
  <c r="AB228" i="18"/>
  <c r="Y228" i="18"/>
  <c r="I228" i="18"/>
  <c r="AC228" i="18"/>
  <c r="X228" i="18"/>
  <c r="E228" i="18"/>
  <c r="Z228" i="18"/>
  <c r="P228" i="18"/>
  <c r="R229" i="18"/>
  <c r="O229" i="18"/>
  <c r="C229" i="18"/>
  <c r="Z229" i="18"/>
  <c r="W229" i="18"/>
  <c r="S229" i="18"/>
  <c r="I229" i="18"/>
  <c r="AA229" i="18"/>
  <c r="P229" i="18"/>
  <c r="E229" i="18"/>
  <c r="T229" i="18"/>
  <c r="V229" i="18"/>
  <c r="Y229" i="18"/>
  <c r="AC229" i="18"/>
  <c r="F229" i="18"/>
  <c r="N229" i="18"/>
  <c r="G229" i="18"/>
  <c r="AB229" i="18"/>
  <c r="X229" i="18"/>
  <c r="Q229" i="18"/>
  <c r="U229" i="18"/>
  <c r="B229" i="18"/>
  <c r="AA225" i="18"/>
  <c r="X225" i="18"/>
  <c r="O225" i="18"/>
  <c r="I225" i="18"/>
  <c r="Q225" i="18"/>
  <c r="G225" i="18"/>
  <c r="U225" i="18"/>
  <c r="W225" i="18"/>
  <c r="S225" i="18"/>
  <c r="B225" i="18"/>
  <c r="T225" i="18"/>
  <c r="E225" i="18"/>
  <c r="AC225" i="18"/>
  <c r="Y225" i="18"/>
  <c r="AB225" i="18"/>
  <c r="R225" i="18"/>
  <c r="N225" i="18"/>
  <c r="C225" i="18"/>
  <c r="Z225" i="18"/>
  <c r="V225" i="18"/>
  <c r="F225" i="18"/>
  <c r="P225" i="18"/>
  <c r="U224" i="18"/>
  <c r="R224" i="18"/>
  <c r="B224" i="18"/>
  <c r="I224" i="18"/>
  <c r="V224" i="18"/>
  <c r="Q224" i="18"/>
  <c r="G224" i="18"/>
  <c r="O224" i="18"/>
  <c r="S224" i="18"/>
  <c r="C224" i="18"/>
  <c r="Z224" i="18"/>
  <c r="N224" i="18"/>
  <c r="AA224" i="18"/>
  <c r="E224" i="18"/>
  <c r="W224" i="18"/>
  <c r="Y224" i="18"/>
  <c r="T224" i="18"/>
  <c r="P224" i="18"/>
  <c r="F224" i="18"/>
  <c r="X224" i="18"/>
  <c r="AC224" i="18"/>
  <c r="AB224" i="18"/>
  <c r="B226" i="18"/>
  <c r="F226" i="18"/>
  <c r="O226" i="18"/>
  <c r="S226" i="18"/>
  <c r="C226" i="18"/>
  <c r="W226" i="18"/>
  <c r="AA226" i="18"/>
  <c r="P226" i="18"/>
  <c r="X226" i="18"/>
  <c r="AC226" i="18"/>
  <c r="Q226" i="18"/>
  <c r="V226" i="18"/>
  <c r="I226" i="18"/>
  <c r="Y226" i="18"/>
  <c r="AB226" i="18"/>
  <c r="U226" i="18"/>
  <c r="E226" i="18"/>
  <c r="R226" i="18"/>
  <c r="N226" i="18"/>
  <c r="G226" i="18"/>
  <c r="Z226" i="18"/>
  <c r="T226" i="18"/>
  <c r="O223" i="18"/>
  <c r="S223" i="18"/>
  <c r="B223" i="18"/>
  <c r="W223" i="18"/>
  <c r="P223" i="18"/>
  <c r="C223" i="18"/>
  <c r="AC223" i="18"/>
  <c r="Q223" i="18"/>
  <c r="N223" i="18"/>
  <c r="E223" i="18"/>
  <c r="Z223" i="18"/>
  <c r="AB223" i="18"/>
  <c r="AA223" i="18"/>
  <c r="F223" i="18"/>
  <c r="U223" i="18"/>
  <c r="X223" i="18"/>
  <c r="I223" i="18"/>
  <c r="Y223" i="18"/>
  <c r="T223" i="18"/>
  <c r="G223" i="18"/>
  <c r="R223" i="18"/>
  <c r="V223" i="18"/>
  <c r="AB221" i="18"/>
  <c r="X221" i="18"/>
  <c r="B221" i="18"/>
  <c r="U221" i="18"/>
  <c r="R221" i="18"/>
  <c r="C221" i="18"/>
  <c r="N221" i="18"/>
  <c r="G221" i="18"/>
  <c r="AC221" i="18"/>
  <c r="Z221" i="18"/>
  <c r="T221" i="18"/>
  <c r="P221" i="18"/>
  <c r="F221" i="18"/>
  <c r="S221" i="18"/>
  <c r="I221" i="18"/>
  <c r="Y221" i="18"/>
  <c r="Q221" i="18"/>
  <c r="V221" i="18"/>
  <c r="W221" i="18"/>
  <c r="E221" i="18"/>
  <c r="O221" i="18"/>
  <c r="AA221" i="18"/>
  <c r="N220" i="18"/>
  <c r="R220" i="18"/>
  <c r="F220" i="18"/>
  <c r="V220" i="18"/>
  <c r="Z220" i="18"/>
  <c r="B220" i="18"/>
  <c r="O220" i="18"/>
  <c r="T220" i="18"/>
  <c r="C220" i="18"/>
  <c r="W220" i="18"/>
  <c r="AB220" i="18"/>
  <c r="P220" i="18"/>
  <c r="S220" i="18"/>
  <c r="G220" i="18"/>
  <c r="Y220" i="18"/>
  <c r="AC220" i="18"/>
  <c r="I220" i="18"/>
  <c r="X220" i="18"/>
  <c r="U220" i="18"/>
  <c r="E220" i="18"/>
  <c r="Q220" i="18"/>
  <c r="AA220" i="18"/>
  <c r="X219" i="18"/>
  <c r="AB219" i="18"/>
  <c r="C219" i="18"/>
  <c r="V219" i="18"/>
  <c r="Q219" i="18"/>
  <c r="N219" i="18"/>
  <c r="F219" i="18"/>
  <c r="Y219" i="18"/>
  <c r="P219" i="18"/>
  <c r="B219" i="18"/>
  <c r="R219" i="18"/>
  <c r="W219" i="18"/>
  <c r="I219" i="18"/>
  <c r="Z219" i="18"/>
  <c r="AC219" i="18"/>
  <c r="G219" i="18"/>
  <c r="S219" i="18"/>
  <c r="O219" i="18"/>
  <c r="T219" i="18"/>
  <c r="E219" i="18"/>
  <c r="AA219" i="18"/>
  <c r="U219" i="18"/>
  <c r="R222" i="18"/>
  <c r="N222" i="18"/>
  <c r="B222" i="18"/>
  <c r="S222" i="18"/>
  <c r="F222" i="18"/>
  <c r="O222" i="18"/>
  <c r="AA222" i="18"/>
  <c r="X222" i="18"/>
  <c r="I222" i="18"/>
  <c r="AB222" i="18"/>
  <c r="Q222" i="18"/>
  <c r="G222" i="18"/>
  <c r="AC222" i="18"/>
  <c r="Y222" i="18"/>
  <c r="Z222" i="18"/>
  <c r="V222" i="18"/>
  <c r="C222" i="18"/>
  <c r="E222" i="18"/>
  <c r="U222" i="18"/>
  <c r="W222" i="18"/>
  <c r="P222" i="18"/>
  <c r="T222" i="18"/>
  <c r="E217" i="18"/>
  <c r="P217" i="18"/>
  <c r="T217" i="18"/>
  <c r="G217" i="18"/>
  <c r="X217" i="18"/>
  <c r="Z217" i="18"/>
  <c r="U217" i="18"/>
  <c r="Q217" i="18"/>
  <c r="B217" i="18"/>
  <c r="AC217" i="18"/>
  <c r="Y217" i="18"/>
  <c r="F217" i="18"/>
  <c r="AB217" i="18"/>
  <c r="R217" i="18"/>
  <c r="N217" i="18"/>
  <c r="S217" i="18"/>
  <c r="C217" i="18"/>
  <c r="O217" i="18"/>
  <c r="V217" i="18"/>
  <c r="AA217" i="18"/>
  <c r="I217" i="18"/>
  <c r="W217" i="18"/>
  <c r="S218" i="18"/>
  <c r="B218" i="18"/>
  <c r="T218" i="18"/>
  <c r="O218" i="18"/>
  <c r="X218" i="18"/>
  <c r="I218" i="18"/>
  <c r="AB218" i="18"/>
  <c r="Q218" i="18"/>
  <c r="AA218" i="18"/>
  <c r="G218" i="18"/>
  <c r="U218" i="18"/>
  <c r="W218" i="18"/>
  <c r="E218" i="18"/>
  <c r="AC218" i="18"/>
  <c r="Y218" i="18"/>
  <c r="R218" i="18"/>
  <c r="N218" i="18"/>
  <c r="C218" i="18"/>
  <c r="Z218" i="18"/>
  <c r="V218" i="18"/>
  <c r="F218" i="18"/>
  <c r="P218" i="18"/>
  <c r="T215" i="18"/>
  <c r="O215" i="18"/>
  <c r="I215" i="18"/>
  <c r="AB215" i="18"/>
  <c r="Q215" i="18"/>
  <c r="R215" i="18"/>
  <c r="N215" i="18"/>
  <c r="C215" i="18"/>
  <c r="P215" i="18"/>
  <c r="F215" i="18"/>
  <c r="G215" i="18"/>
  <c r="U215" i="18"/>
  <c r="Z215" i="18"/>
  <c r="V215" i="18"/>
  <c r="B215" i="18"/>
  <c r="S215" i="18"/>
  <c r="AA215" i="18"/>
  <c r="X215" i="18"/>
  <c r="W215" i="18"/>
  <c r="E215" i="18"/>
  <c r="AC215" i="18"/>
  <c r="Y215" i="18"/>
  <c r="Q213" i="18"/>
  <c r="S213" i="18"/>
  <c r="F213" i="18"/>
  <c r="O213" i="18"/>
  <c r="I213" i="18"/>
  <c r="Y213" i="18"/>
  <c r="W213" i="18"/>
  <c r="G213" i="18"/>
  <c r="R213" i="18"/>
  <c r="Z213" i="18"/>
  <c r="P213" i="18"/>
  <c r="X213" i="18"/>
  <c r="E213" i="18"/>
  <c r="T213" i="18"/>
  <c r="U213" i="18"/>
  <c r="N213" i="18"/>
  <c r="AB213" i="18"/>
  <c r="C213" i="18"/>
  <c r="V213" i="18"/>
  <c r="AA213" i="18"/>
  <c r="B213" i="18"/>
  <c r="AC213" i="18"/>
  <c r="R212" i="18"/>
  <c r="Y212" i="18"/>
  <c r="F212" i="18"/>
  <c r="V212" i="18"/>
  <c r="Z212" i="18"/>
  <c r="AC212" i="18"/>
  <c r="S212" i="18"/>
  <c r="O212" i="18"/>
  <c r="I212" i="18"/>
  <c r="AA212" i="18"/>
  <c r="U212" i="18"/>
  <c r="G212" i="18"/>
  <c r="W212" i="18"/>
  <c r="B212" i="18"/>
  <c r="X212" i="18"/>
  <c r="C212" i="18"/>
  <c r="E212" i="18"/>
  <c r="T212" i="18"/>
  <c r="Q212" i="18"/>
  <c r="AB212" i="18"/>
  <c r="P212" i="18"/>
  <c r="N212" i="18"/>
  <c r="O216" i="18"/>
  <c r="S216" i="18"/>
  <c r="P216" i="18"/>
  <c r="X216" i="18"/>
  <c r="W216" i="18"/>
  <c r="AA216" i="18"/>
  <c r="B216" i="18"/>
  <c r="N216" i="18"/>
  <c r="Q216" i="18"/>
  <c r="I216" i="18"/>
  <c r="Y216" i="18"/>
  <c r="T216" i="18"/>
  <c r="C216" i="18"/>
  <c r="U216" i="18"/>
  <c r="G216" i="18"/>
  <c r="R216" i="18"/>
  <c r="V216" i="18"/>
  <c r="E216" i="18"/>
  <c r="Z216" i="18"/>
  <c r="AB216" i="18"/>
  <c r="F216" i="18"/>
  <c r="AC216" i="18"/>
  <c r="AB211" i="18"/>
  <c r="Y211" i="18"/>
  <c r="I211" i="18"/>
  <c r="AC211" i="18"/>
  <c r="Q211" i="18"/>
  <c r="E211" i="18"/>
  <c r="V211" i="18"/>
  <c r="S211" i="18"/>
  <c r="R211" i="18"/>
  <c r="P211" i="18"/>
  <c r="F211" i="18"/>
  <c r="U211" i="18"/>
  <c r="AA211" i="18"/>
  <c r="G211" i="18"/>
  <c r="N211" i="18"/>
  <c r="O211" i="18"/>
  <c r="X211" i="18"/>
  <c r="T211" i="18"/>
  <c r="W211" i="18"/>
  <c r="B211" i="18"/>
  <c r="Z211" i="18"/>
  <c r="C211" i="18"/>
  <c r="G214" i="18"/>
  <c r="R214" i="18"/>
  <c r="S214" i="18"/>
  <c r="E214" i="18"/>
  <c r="Z214" i="18"/>
  <c r="X214" i="18"/>
  <c r="T214" i="18"/>
  <c r="Y214" i="18"/>
  <c r="F214" i="18"/>
  <c r="O214" i="18"/>
  <c r="Q214" i="18"/>
  <c r="AC214" i="18"/>
  <c r="V214" i="18"/>
  <c r="U214" i="18"/>
  <c r="AB214" i="18"/>
  <c r="AA214" i="18"/>
  <c r="B214" i="18"/>
  <c r="N214" i="18"/>
  <c r="C214" i="18"/>
  <c r="P214" i="18"/>
  <c r="W214" i="18"/>
  <c r="I214" i="18"/>
  <c r="P210" i="18"/>
  <c r="AB210" i="18"/>
  <c r="X210" i="18"/>
  <c r="B210" i="18"/>
  <c r="U210" i="18"/>
  <c r="R210" i="18"/>
  <c r="F210" i="18"/>
  <c r="E210" i="18"/>
  <c r="W210" i="18"/>
  <c r="AA210" i="18"/>
  <c r="C210" i="18"/>
  <c r="AC210" i="18"/>
  <c r="Z210" i="18"/>
  <c r="G210" i="18"/>
  <c r="O210" i="18"/>
  <c r="Y210" i="18"/>
  <c r="N210" i="18"/>
  <c r="Q210" i="18"/>
  <c r="V210" i="18"/>
  <c r="S210" i="18"/>
  <c r="I210" i="18"/>
  <c r="T210" i="18"/>
  <c r="W209" i="18"/>
  <c r="AA209" i="18"/>
  <c r="B209" i="18"/>
  <c r="P209" i="18"/>
  <c r="T209" i="18"/>
  <c r="F209" i="18"/>
  <c r="X209" i="18"/>
  <c r="AB209" i="18"/>
  <c r="U209" i="18"/>
  <c r="I209" i="18"/>
  <c r="Y209" i="18"/>
  <c r="AC209" i="18"/>
  <c r="O209" i="18"/>
  <c r="S209" i="18"/>
  <c r="C209" i="18"/>
  <c r="Q209" i="18"/>
  <c r="G209" i="18"/>
  <c r="R209" i="18"/>
  <c r="N209" i="18"/>
  <c r="E209" i="18"/>
  <c r="Z209" i="18"/>
  <c r="V209" i="18"/>
  <c r="S205" i="18"/>
  <c r="O205" i="18"/>
  <c r="E205" i="18"/>
  <c r="T205" i="18"/>
  <c r="X205" i="18"/>
  <c r="U205" i="18"/>
  <c r="C205" i="18"/>
  <c r="AC205" i="18"/>
  <c r="G205" i="18"/>
  <c r="AB205" i="18"/>
  <c r="P205" i="18"/>
  <c r="B205" i="18"/>
  <c r="F205" i="18"/>
  <c r="V205" i="18"/>
  <c r="Q205" i="18"/>
  <c r="R205" i="18"/>
  <c r="AA205" i="18"/>
  <c r="Y205" i="18"/>
  <c r="N205" i="18"/>
  <c r="Z205" i="18"/>
  <c r="I205" i="18"/>
  <c r="W205" i="18"/>
  <c r="AB207" i="18"/>
  <c r="X207" i="18"/>
  <c r="F207" i="18"/>
  <c r="U207" i="18"/>
  <c r="Q207" i="18"/>
  <c r="B207" i="18"/>
  <c r="N207" i="18"/>
  <c r="R207" i="18"/>
  <c r="E207" i="18"/>
  <c r="O207" i="18"/>
  <c r="S207" i="18"/>
  <c r="G207" i="18"/>
  <c r="W207" i="18"/>
  <c r="AA207" i="18"/>
  <c r="AC207" i="18"/>
  <c r="Y207" i="18"/>
  <c r="I207" i="18"/>
  <c r="V207" i="18"/>
  <c r="Z207" i="18"/>
  <c r="T207" i="18"/>
  <c r="P207" i="18"/>
  <c r="C207" i="18"/>
  <c r="Y208" i="18"/>
  <c r="AC208" i="18"/>
  <c r="B208" i="18"/>
  <c r="R208" i="18"/>
  <c r="N208" i="18"/>
  <c r="F208" i="18"/>
  <c r="O208" i="18"/>
  <c r="U208" i="18"/>
  <c r="Z208" i="18"/>
  <c r="V208" i="18"/>
  <c r="S208" i="18"/>
  <c r="Q208" i="18"/>
  <c r="C208" i="18"/>
  <c r="I208" i="18"/>
  <c r="AA208" i="18"/>
  <c r="W208" i="18"/>
  <c r="G208" i="18"/>
  <c r="T208" i="18"/>
  <c r="P208" i="18"/>
  <c r="E208" i="18"/>
  <c r="AB208" i="18"/>
  <c r="X208" i="18"/>
  <c r="P206" i="18"/>
  <c r="T206" i="18"/>
  <c r="F206" i="18"/>
  <c r="Q206" i="18"/>
  <c r="U206" i="18"/>
  <c r="E206" i="18"/>
  <c r="R206" i="18"/>
  <c r="V206" i="18"/>
  <c r="G206" i="18"/>
  <c r="Z206" i="18"/>
  <c r="N206" i="18"/>
  <c r="X206" i="18"/>
  <c r="AB206" i="18"/>
  <c r="W206" i="18"/>
  <c r="AA206" i="18"/>
  <c r="C206" i="18"/>
  <c r="I206" i="18"/>
  <c r="Y206" i="18"/>
  <c r="AC206" i="18"/>
  <c r="O206" i="18"/>
  <c r="S206" i="18"/>
  <c r="B206" i="18"/>
  <c r="AC203" i="18"/>
  <c r="Y203" i="18"/>
  <c r="C203" i="18"/>
  <c r="N203" i="18"/>
  <c r="R203" i="18"/>
  <c r="B203" i="18"/>
  <c r="W203" i="18"/>
  <c r="U203" i="18"/>
  <c r="V203" i="18"/>
  <c r="Z203" i="18"/>
  <c r="O203" i="18"/>
  <c r="S203" i="18"/>
  <c r="I203" i="18"/>
  <c r="AA203" i="18"/>
  <c r="Q203" i="18"/>
  <c r="F203" i="18"/>
  <c r="G203" i="18"/>
  <c r="P203" i="18"/>
  <c r="T203" i="18"/>
  <c r="E203" i="18"/>
  <c r="X203" i="18"/>
  <c r="AB203" i="18"/>
  <c r="U204" i="18"/>
  <c r="Q204" i="18"/>
  <c r="I204" i="18"/>
  <c r="AC204" i="18"/>
  <c r="Y204" i="18"/>
  <c r="G204" i="18"/>
  <c r="Z204" i="18"/>
  <c r="E204" i="18"/>
  <c r="N204" i="18"/>
  <c r="R204" i="18"/>
  <c r="V204" i="18"/>
  <c r="S204" i="18"/>
  <c r="O204" i="18"/>
  <c r="F204" i="18"/>
  <c r="T204" i="18"/>
  <c r="B204" i="18"/>
  <c r="AB204" i="18"/>
  <c r="X204" i="18"/>
  <c r="AA204" i="18"/>
  <c r="W204" i="18"/>
  <c r="C204" i="18"/>
  <c r="P204" i="18"/>
  <c r="X202" i="18"/>
  <c r="Q202" i="18"/>
  <c r="U202" i="18"/>
  <c r="AC202" i="18"/>
  <c r="V202" i="18"/>
  <c r="O202" i="18"/>
  <c r="T202" i="18"/>
  <c r="I202" i="18"/>
  <c r="Y202" i="18"/>
  <c r="Z202" i="18"/>
  <c r="S202" i="18"/>
  <c r="G202" i="18"/>
  <c r="R202" i="18"/>
  <c r="N202" i="18"/>
  <c r="AB202" i="18"/>
  <c r="E202" i="18"/>
  <c r="C202" i="18"/>
  <c r="W202" i="18"/>
  <c r="AA202" i="18"/>
  <c r="F202" i="18"/>
  <c r="P202" i="18"/>
  <c r="B202" i="18"/>
  <c r="N200" i="18"/>
  <c r="R200" i="18"/>
  <c r="I200" i="18"/>
  <c r="Z200" i="18"/>
  <c r="AA200" i="18"/>
  <c r="AB200" i="18"/>
  <c r="X200" i="18"/>
  <c r="B200" i="18"/>
  <c r="U200" i="18"/>
  <c r="Q200" i="18"/>
  <c r="C200" i="18"/>
  <c r="AC200" i="18"/>
  <c r="V200" i="18"/>
  <c r="G200" i="18"/>
  <c r="O200" i="18"/>
  <c r="S200" i="18"/>
  <c r="E200" i="18"/>
  <c r="W200" i="18"/>
  <c r="T200" i="18"/>
  <c r="P200" i="18"/>
  <c r="F200" i="18"/>
  <c r="Y200" i="18"/>
  <c r="O199" i="18"/>
  <c r="S199" i="18"/>
  <c r="B199" i="18"/>
  <c r="W199" i="18"/>
  <c r="C199" i="18"/>
  <c r="Z199" i="18"/>
  <c r="AA199" i="18"/>
  <c r="T199" i="18"/>
  <c r="F199" i="18"/>
  <c r="X199" i="18"/>
  <c r="AB199" i="18"/>
  <c r="Y199" i="18"/>
  <c r="AC199" i="18"/>
  <c r="R199" i="18"/>
  <c r="P199" i="18"/>
  <c r="G199" i="18"/>
  <c r="V199" i="18"/>
  <c r="E199" i="18"/>
  <c r="N199" i="18"/>
  <c r="Q199" i="18"/>
  <c r="U199" i="18"/>
  <c r="I199" i="18"/>
  <c r="R201" i="18"/>
  <c r="Z201" i="18"/>
  <c r="V201" i="18"/>
  <c r="B201" i="18"/>
  <c r="AA201" i="18"/>
  <c r="W201" i="18"/>
  <c r="S201" i="18"/>
  <c r="O201" i="18"/>
  <c r="F201" i="18"/>
  <c r="T201" i="18"/>
  <c r="P201" i="18"/>
  <c r="Y201" i="18"/>
  <c r="N201" i="18"/>
  <c r="AC201" i="18"/>
  <c r="C201" i="18"/>
  <c r="I201" i="18"/>
  <c r="AB201" i="18"/>
  <c r="X201" i="18"/>
  <c r="E201" i="18"/>
  <c r="G201" i="18"/>
  <c r="U201" i="18"/>
  <c r="Q201" i="18"/>
  <c r="S198" i="18"/>
  <c r="O198" i="18"/>
  <c r="F198" i="18"/>
  <c r="W198" i="18"/>
  <c r="R198" i="18"/>
  <c r="N198" i="18"/>
  <c r="B198" i="18"/>
  <c r="Z198" i="18"/>
  <c r="V198" i="18"/>
  <c r="C198" i="18"/>
  <c r="AA198" i="18"/>
  <c r="E198" i="18"/>
  <c r="Q198" i="18"/>
  <c r="T198" i="18"/>
  <c r="P198" i="18"/>
  <c r="I198" i="18"/>
  <c r="AB198" i="18"/>
  <c r="X198" i="18"/>
  <c r="AC198" i="18"/>
  <c r="G198" i="18"/>
  <c r="U198" i="18"/>
  <c r="Y198" i="18"/>
  <c r="U197" i="18"/>
  <c r="Q197" i="18"/>
  <c r="B197" i="18"/>
  <c r="Y197" i="18"/>
  <c r="AB197" i="18"/>
  <c r="X197" i="18"/>
  <c r="C197" i="18"/>
  <c r="AC197" i="18"/>
  <c r="N197" i="18"/>
  <c r="R197" i="18"/>
  <c r="Z197" i="18"/>
  <c r="S197" i="18"/>
  <c r="T197" i="18"/>
  <c r="P197" i="18"/>
  <c r="I197" i="18"/>
  <c r="V197" i="18"/>
  <c r="E197" i="18"/>
  <c r="O197" i="18"/>
  <c r="F197" i="18"/>
  <c r="G197" i="18"/>
  <c r="W197" i="18"/>
  <c r="AA197" i="18"/>
  <c r="V196" i="18"/>
  <c r="Z196" i="18"/>
  <c r="F196" i="18"/>
  <c r="P196" i="18"/>
  <c r="T196" i="18"/>
  <c r="AB196" i="18"/>
  <c r="AA196" i="18"/>
  <c r="I196" i="18"/>
  <c r="X196" i="18"/>
  <c r="W196" i="18"/>
  <c r="E196" i="18"/>
  <c r="Q196" i="18"/>
  <c r="U196" i="18"/>
  <c r="C196" i="18"/>
  <c r="G196" i="18"/>
  <c r="Y196" i="18"/>
  <c r="AC196" i="18"/>
  <c r="R196" i="18"/>
  <c r="O196" i="18"/>
  <c r="S196" i="18"/>
  <c r="B196" i="18"/>
  <c r="N196" i="18"/>
  <c r="P195" i="18"/>
  <c r="T195" i="18"/>
  <c r="C195" i="18"/>
  <c r="Q195" i="18"/>
  <c r="U195" i="18"/>
  <c r="B195" i="18"/>
  <c r="X195" i="18"/>
  <c r="AB195" i="18"/>
  <c r="F195" i="18"/>
  <c r="Y195" i="18"/>
  <c r="AC195" i="18"/>
  <c r="R195" i="18"/>
  <c r="N195" i="18"/>
  <c r="I195" i="18"/>
  <c r="Z195" i="18"/>
  <c r="V195" i="18"/>
  <c r="E195" i="18"/>
  <c r="S195" i="18"/>
  <c r="O195" i="18"/>
  <c r="G195" i="18"/>
  <c r="AA195" i="18"/>
  <c r="W195" i="18"/>
  <c r="AC193" i="18"/>
  <c r="Y193" i="18"/>
  <c r="B193" i="18"/>
  <c r="C193" i="18"/>
  <c r="V193" i="18"/>
  <c r="Z193" i="18"/>
  <c r="N193" i="18"/>
  <c r="R193" i="18"/>
  <c r="Q193" i="18"/>
  <c r="F193" i="18"/>
  <c r="O193" i="18"/>
  <c r="S193" i="18"/>
  <c r="I193" i="18"/>
  <c r="W193" i="18"/>
  <c r="AA193" i="18"/>
  <c r="T193" i="18"/>
  <c r="G193" i="18"/>
  <c r="P193" i="18"/>
  <c r="E193" i="18"/>
  <c r="X193" i="18"/>
  <c r="AB193" i="18"/>
  <c r="U193" i="18"/>
  <c r="I194" i="18"/>
  <c r="AB194" i="18"/>
  <c r="X194" i="18"/>
  <c r="O194" i="18"/>
  <c r="E194" i="18"/>
  <c r="U194" i="18"/>
  <c r="Q194" i="18"/>
  <c r="G194" i="18"/>
  <c r="AC194" i="18"/>
  <c r="Y194" i="18"/>
  <c r="R194" i="18"/>
  <c r="N194" i="18"/>
  <c r="B194" i="18"/>
  <c r="Z194" i="18"/>
  <c r="V194" i="18"/>
  <c r="C194" i="18"/>
  <c r="T194" i="18"/>
  <c r="S194" i="18"/>
  <c r="F194" i="18"/>
  <c r="AA194" i="18"/>
  <c r="W194" i="18"/>
  <c r="P194" i="18"/>
  <c r="P192" i="18"/>
  <c r="T192" i="18"/>
  <c r="I192" i="18"/>
  <c r="Y192" i="18"/>
  <c r="AC192" i="18"/>
  <c r="C192" i="18"/>
  <c r="G192" i="18"/>
  <c r="R192" i="18"/>
  <c r="V192" i="18"/>
  <c r="E192" i="18"/>
  <c r="Z192" i="18"/>
  <c r="N192" i="18"/>
  <c r="O192" i="18"/>
  <c r="S192" i="18"/>
  <c r="B192" i="18"/>
  <c r="W192" i="18"/>
  <c r="F192" i="18"/>
  <c r="AB192" i="18"/>
  <c r="U192" i="18"/>
  <c r="AA192" i="18"/>
  <c r="X192" i="18"/>
  <c r="Q192" i="18"/>
  <c r="O191" i="18"/>
  <c r="W191" i="18"/>
  <c r="P191" i="18"/>
  <c r="I191" i="18"/>
  <c r="AB191" i="18"/>
  <c r="X191" i="18"/>
  <c r="G191" i="18"/>
  <c r="U191" i="18"/>
  <c r="Y191" i="18"/>
  <c r="E191" i="18"/>
  <c r="AC191" i="18"/>
  <c r="Q191" i="18"/>
  <c r="Z191" i="18"/>
  <c r="V191" i="18"/>
  <c r="B191" i="18"/>
  <c r="S191" i="18"/>
  <c r="C191" i="18"/>
  <c r="AA191" i="18"/>
  <c r="T191" i="18"/>
  <c r="R191" i="18"/>
  <c r="N191" i="18"/>
  <c r="F191" i="18"/>
  <c r="AC190" i="18"/>
  <c r="Y190" i="18"/>
  <c r="F190" i="18"/>
  <c r="N190" i="18"/>
  <c r="R190" i="18"/>
  <c r="B190" i="18"/>
  <c r="I190" i="18"/>
  <c r="W190" i="18"/>
  <c r="AA190" i="18"/>
  <c r="G190" i="18"/>
  <c r="P190" i="18"/>
  <c r="T190" i="18"/>
  <c r="Z190" i="18"/>
  <c r="O190" i="18"/>
  <c r="U190" i="18"/>
  <c r="C190" i="18"/>
  <c r="V190" i="18"/>
  <c r="E190" i="18"/>
  <c r="X190" i="18"/>
  <c r="AB190" i="18"/>
  <c r="Q190" i="18"/>
  <c r="S190" i="18"/>
  <c r="T187" i="18"/>
  <c r="P187" i="18"/>
  <c r="F187" i="18"/>
  <c r="G187" i="18"/>
  <c r="N187" i="18"/>
  <c r="R187" i="18"/>
  <c r="AB187" i="18"/>
  <c r="X187" i="18"/>
  <c r="U187" i="18"/>
  <c r="Q187" i="18"/>
  <c r="AA187" i="18"/>
  <c r="W187" i="18"/>
  <c r="B187" i="18"/>
  <c r="I187" i="18"/>
  <c r="AC187" i="18"/>
  <c r="Y187" i="18"/>
  <c r="E187" i="18"/>
  <c r="V187" i="18"/>
  <c r="Z187" i="18"/>
  <c r="S187" i="18"/>
  <c r="O187" i="18"/>
  <c r="C187" i="18"/>
  <c r="Z188" i="18"/>
  <c r="V188" i="18"/>
  <c r="O188" i="18"/>
  <c r="S188" i="18"/>
  <c r="I188" i="18"/>
  <c r="AA188" i="18"/>
  <c r="W188" i="18"/>
  <c r="E188" i="18"/>
  <c r="T188" i="18"/>
  <c r="P188" i="18"/>
  <c r="AC188" i="18"/>
  <c r="N188" i="18"/>
  <c r="G188" i="18"/>
  <c r="AB188" i="18"/>
  <c r="X188" i="18"/>
  <c r="Q188" i="18"/>
  <c r="F188" i="18"/>
  <c r="Y188" i="18"/>
  <c r="C188" i="18"/>
  <c r="R188" i="18"/>
  <c r="B188" i="18"/>
  <c r="U188" i="18"/>
  <c r="W189" i="18"/>
  <c r="AA189" i="18"/>
  <c r="C189" i="18"/>
  <c r="Q189" i="18"/>
  <c r="U189" i="18"/>
  <c r="P189" i="18"/>
  <c r="T189" i="18"/>
  <c r="F189" i="18"/>
  <c r="X189" i="18"/>
  <c r="AB189" i="18"/>
  <c r="I189" i="18"/>
  <c r="Y189" i="18"/>
  <c r="AC189" i="18"/>
  <c r="Z189" i="18"/>
  <c r="V189" i="18"/>
  <c r="E189" i="18"/>
  <c r="O189" i="18"/>
  <c r="S189" i="18"/>
  <c r="B189" i="18"/>
  <c r="G189" i="18"/>
  <c r="R189" i="18"/>
  <c r="N189" i="18"/>
  <c r="V186" i="18"/>
  <c r="Z186" i="18"/>
  <c r="N186" i="18"/>
  <c r="R186" i="18"/>
  <c r="B186" i="18"/>
  <c r="O186" i="18"/>
  <c r="S186" i="18"/>
  <c r="Y186" i="18"/>
  <c r="I186" i="18"/>
  <c r="W186" i="18"/>
  <c r="AA186" i="18"/>
  <c r="C186" i="18"/>
  <c r="E186" i="18"/>
  <c r="P186" i="18"/>
  <c r="T186" i="18"/>
  <c r="G186" i="18"/>
  <c r="X186" i="18"/>
  <c r="AB186" i="18"/>
  <c r="Q186" i="18"/>
  <c r="AC186" i="18"/>
  <c r="F186" i="18"/>
  <c r="U186" i="18"/>
  <c r="I185" i="18"/>
  <c r="Z185" i="18"/>
  <c r="V185" i="18"/>
  <c r="G185" i="18"/>
  <c r="AA185" i="18"/>
  <c r="O185" i="18"/>
  <c r="P185" i="18"/>
  <c r="T185" i="18"/>
  <c r="F185" i="18"/>
  <c r="AB185" i="18"/>
  <c r="E185" i="18"/>
  <c r="S185" i="18"/>
  <c r="W185" i="18"/>
  <c r="Q185" i="18"/>
  <c r="U185" i="18"/>
  <c r="B185" i="18"/>
  <c r="Y185" i="18"/>
  <c r="AC185" i="18"/>
  <c r="X185" i="18"/>
  <c r="C185" i="18"/>
  <c r="R185" i="18"/>
  <c r="N185" i="18"/>
  <c r="R184" i="18"/>
  <c r="N184" i="18"/>
  <c r="C184" i="18"/>
  <c r="Z184" i="18"/>
  <c r="V184" i="18"/>
  <c r="B184" i="18"/>
  <c r="T184" i="18"/>
  <c r="P184" i="18"/>
  <c r="X184" i="18"/>
  <c r="E184" i="18"/>
  <c r="AC184" i="18"/>
  <c r="Q184" i="18"/>
  <c r="S184" i="18"/>
  <c r="O184" i="18"/>
  <c r="F184" i="18"/>
  <c r="AA184" i="18"/>
  <c r="W184" i="18"/>
  <c r="I184" i="18"/>
  <c r="AB184" i="18"/>
  <c r="G184" i="18"/>
  <c r="U184" i="18"/>
  <c r="Y184" i="18"/>
  <c r="E183" i="18"/>
  <c r="X183" i="18"/>
  <c r="Z183" i="18"/>
  <c r="G183" i="18"/>
  <c r="O183" i="18"/>
  <c r="AB183" i="18"/>
  <c r="AA183" i="18"/>
  <c r="Q183" i="18"/>
  <c r="B183" i="18"/>
  <c r="W183" i="18"/>
  <c r="S183" i="18"/>
  <c r="AC183" i="18"/>
  <c r="C183" i="18"/>
  <c r="P183" i="18"/>
  <c r="U183" i="18"/>
  <c r="R183" i="18"/>
  <c r="F183" i="18"/>
  <c r="N183" i="18"/>
  <c r="T183" i="18"/>
  <c r="I183" i="18"/>
  <c r="Y183" i="18"/>
  <c r="V183" i="18"/>
  <c r="I180" i="18"/>
  <c r="AB180" i="18"/>
  <c r="V180" i="18"/>
  <c r="E180" i="18"/>
  <c r="U180" i="18"/>
  <c r="X180" i="18"/>
  <c r="G180" i="18"/>
  <c r="Y180" i="18"/>
  <c r="R180" i="18"/>
  <c r="N180" i="18"/>
  <c r="Z180" i="18"/>
  <c r="F180" i="18"/>
  <c r="C180" i="18"/>
  <c r="AC180" i="18"/>
  <c r="B180" i="18"/>
  <c r="O180" i="18"/>
  <c r="S180" i="18"/>
  <c r="AA180" i="18"/>
  <c r="P180" i="18"/>
  <c r="W180" i="18"/>
  <c r="T180" i="18"/>
  <c r="Q180" i="18"/>
  <c r="I181" i="18"/>
  <c r="Z181" i="18"/>
  <c r="W181" i="18"/>
  <c r="G181" i="18"/>
  <c r="S181" i="18"/>
  <c r="AB181" i="18"/>
  <c r="E181" i="18"/>
  <c r="AA181" i="18"/>
  <c r="N181" i="18"/>
  <c r="P181" i="18"/>
  <c r="U181" i="18"/>
  <c r="F181" i="18"/>
  <c r="R181" i="18"/>
  <c r="V181" i="18"/>
  <c r="X181" i="18"/>
  <c r="AC181" i="18"/>
  <c r="C181" i="18"/>
  <c r="Q181" i="18"/>
  <c r="B181" i="18"/>
  <c r="O181" i="18"/>
  <c r="Y181" i="18"/>
  <c r="T181" i="18"/>
  <c r="E182" i="18"/>
  <c r="AA182" i="18"/>
  <c r="O182" i="18"/>
  <c r="V182" i="18"/>
  <c r="T182" i="18"/>
  <c r="F182" i="18"/>
  <c r="P182" i="18"/>
  <c r="U182" i="18"/>
  <c r="C182" i="18"/>
  <c r="AC182" i="18"/>
  <c r="N182" i="18"/>
  <c r="R182" i="18"/>
  <c r="B182" i="18"/>
  <c r="X182" i="18"/>
  <c r="W182" i="18"/>
  <c r="Q182" i="18"/>
  <c r="Z182" i="18"/>
  <c r="G182" i="18"/>
  <c r="S182" i="18"/>
  <c r="I182" i="18"/>
  <c r="Y182" i="18"/>
  <c r="AB182" i="18"/>
  <c r="W178" i="18"/>
  <c r="AA178" i="18"/>
  <c r="P178" i="18"/>
  <c r="T178" i="18"/>
  <c r="I178" i="18"/>
  <c r="X178" i="18"/>
  <c r="AB178" i="18"/>
  <c r="E178" i="18"/>
  <c r="AC178" i="18"/>
  <c r="V178" i="18"/>
  <c r="O178" i="18"/>
  <c r="Y178" i="18"/>
  <c r="Z178" i="18"/>
  <c r="S178" i="18"/>
  <c r="G178" i="18"/>
  <c r="Q178" i="18"/>
  <c r="U178" i="18"/>
  <c r="N178" i="18"/>
  <c r="R178" i="18"/>
  <c r="F178" i="18"/>
  <c r="C178" i="18"/>
  <c r="B178" i="18"/>
  <c r="S177" i="18"/>
  <c r="O177" i="18"/>
  <c r="U177" i="18"/>
  <c r="Y177" i="18"/>
  <c r="AC177" i="18"/>
  <c r="F177" i="18"/>
  <c r="Z177" i="18"/>
  <c r="R177" i="18"/>
  <c r="N177" i="18"/>
  <c r="C177" i="18"/>
  <c r="V177" i="18"/>
  <c r="I177" i="18"/>
  <c r="AA177" i="18"/>
  <c r="W177" i="18"/>
  <c r="G177" i="18"/>
  <c r="T177" i="18"/>
  <c r="P177" i="18"/>
  <c r="E177" i="18"/>
  <c r="AB177" i="18"/>
  <c r="X177" i="18"/>
  <c r="Q177" i="18"/>
  <c r="B177" i="18"/>
  <c r="AC179" i="18"/>
  <c r="Y179" i="18"/>
  <c r="I179" i="18"/>
  <c r="V179" i="18"/>
  <c r="AA179" i="18"/>
  <c r="G179" i="18"/>
  <c r="O179" i="18"/>
  <c r="S179" i="18"/>
  <c r="E179" i="18"/>
  <c r="W179" i="18"/>
  <c r="Z179" i="18"/>
  <c r="T179" i="18"/>
  <c r="P179" i="18"/>
  <c r="C179" i="18"/>
  <c r="N179" i="18"/>
  <c r="R179" i="18"/>
  <c r="AB179" i="18"/>
  <c r="X179" i="18"/>
  <c r="B179" i="18"/>
  <c r="U179" i="18"/>
  <c r="Q179" i="18"/>
  <c r="F179" i="18"/>
  <c r="I176" i="18"/>
  <c r="AC176" i="18"/>
  <c r="Y176" i="18"/>
  <c r="G176" i="18"/>
  <c r="Z176" i="18"/>
  <c r="R176" i="18"/>
  <c r="AA176" i="18"/>
  <c r="W176" i="18"/>
  <c r="V176" i="18"/>
  <c r="F176" i="18"/>
  <c r="P176" i="18"/>
  <c r="B176" i="18"/>
  <c r="S176" i="18"/>
  <c r="O176" i="18"/>
  <c r="C176" i="18"/>
  <c r="T176" i="18"/>
  <c r="AB176" i="18"/>
  <c r="X176" i="18"/>
  <c r="U176" i="18"/>
  <c r="Q176" i="18"/>
  <c r="N176" i="18"/>
  <c r="E176" i="18"/>
  <c r="R174" i="18"/>
  <c r="N174" i="18"/>
  <c r="F174" i="18"/>
  <c r="S174" i="18"/>
  <c r="O174" i="18"/>
  <c r="I174" i="18"/>
  <c r="AA174" i="18"/>
  <c r="AC174" i="18"/>
  <c r="B174" i="18"/>
  <c r="Z174" i="18"/>
  <c r="V174" i="18"/>
  <c r="W174" i="18"/>
  <c r="E174" i="18"/>
  <c r="T174" i="18"/>
  <c r="P174" i="18"/>
  <c r="G174" i="18"/>
  <c r="AB174" i="18"/>
  <c r="X174" i="18"/>
  <c r="Y174" i="18"/>
  <c r="Q174" i="18"/>
  <c r="U174" i="18"/>
  <c r="C174" i="18"/>
  <c r="G175" i="18"/>
  <c r="Q175" i="18"/>
  <c r="U175" i="18"/>
  <c r="E175" i="18"/>
  <c r="Y175" i="18"/>
  <c r="AC175" i="18"/>
  <c r="N175" i="18"/>
  <c r="B175" i="18"/>
  <c r="V175" i="18"/>
  <c r="Z175" i="18"/>
  <c r="F175" i="18"/>
  <c r="R175" i="18"/>
  <c r="C175" i="18"/>
  <c r="I175" i="18"/>
  <c r="X175" i="18"/>
  <c r="AB175" i="18"/>
  <c r="S175" i="18"/>
  <c r="O175" i="18"/>
  <c r="P175" i="18"/>
  <c r="T175" i="18"/>
  <c r="W175" i="18"/>
  <c r="AA175" i="18"/>
  <c r="U172" i="18"/>
  <c r="Q172" i="18"/>
  <c r="AC172" i="18"/>
  <c r="Y172" i="18"/>
  <c r="F172" i="18"/>
  <c r="N172" i="18"/>
  <c r="R172" i="18"/>
  <c r="C172" i="18"/>
  <c r="V172" i="18"/>
  <c r="Z172" i="18"/>
  <c r="S172" i="18"/>
  <c r="I172" i="18"/>
  <c r="W172" i="18"/>
  <c r="AA172" i="18"/>
  <c r="E172" i="18"/>
  <c r="P172" i="18"/>
  <c r="T172" i="18"/>
  <c r="B172" i="18"/>
  <c r="O172" i="18"/>
  <c r="G172" i="18"/>
  <c r="X172" i="18"/>
  <c r="AB172" i="18"/>
  <c r="AB170" i="18"/>
  <c r="Q170" i="18"/>
  <c r="F170" i="18"/>
  <c r="AC170" i="18"/>
  <c r="B170" i="18"/>
  <c r="I170" i="18"/>
  <c r="AA170" i="18"/>
  <c r="W170" i="18"/>
  <c r="R170" i="18"/>
  <c r="Z170" i="18"/>
  <c r="V170" i="18"/>
  <c r="S170" i="18"/>
  <c r="O170" i="18"/>
  <c r="G170" i="18"/>
  <c r="T170" i="18"/>
  <c r="P170" i="18"/>
  <c r="E170" i="18"/>
  <c r="X170" i="18"/>
  <c r="U170" i="18"/>
  <c r="Y170" i="18"/>
  <c r="C170" i="18"/>
  <c r="N170" i="18"/>
  <c r="W171" i="18"/>
  <c r="AA171" i="18"/>
  <c r="C171" i="18"/>
  <c r="Q171" i="18"/>
  <c r="P171" i="18"/>
  <c r="T171" i="18"/>
  <c r="F171" i="18"/>
  <c r="X171" i="18"/>
  <c r="AB171" i="18"/>
  <c r="U171" i="18"/>
  <c r="I171" i="18"/>
  <c r="Y171" i="18"/>
  <c r="AC171" i="18"/>
  <c r="E171" i="18"/>
  <c r="R171" i="18"/>
  <c r="G171" i="18"/>
  <c r="Z171" i="18"/>
  <c r="V171" i="18"/>
  <c r="O171" i="18"/>
  <c r="S171" i="18"/>
  <c r="B171" i="18"/>
  <c r="N171" i="18"/>
  <c r="AB173" i="18"/>
  <c r="I173" i="18"/>
  <c r="AC173" i="18"/>
  <c r="Y173" i="18"/>
  <c r="N173" i="18"/>
  <c r="E173" i="18"/>
  <c r="V173" i="18"/>
  <c r="Z173" i="18"/>
  <c r="G173" i="18"/>
  <c r="R173" i="18"/>
  <c r="S173" i="18"/>
  <c r="O173" i="18"/>
  <c r="B173" i="18"/>
  <c r="X173" i="18"/>
  <c r="U173" i="18"/>
  <c r="Q173" i="18"/>
  <c r="AA173" i="18"/>
  <c r="W173" i="18"/>
  <c r="F173" i="18"/>
  <c r="T173" i="18"/>
  <c r="P173" i="18"/>
  <c r="C173" i="18"/>
  <c r="O168" i="18"/>
  <c r="S168" i="18"/>
  <c r="C168" i="18"/>
  <c r="W168" i="18"/>
  <c r="AA168" i="18"/>
  <c r="P168" i="18"/>
  <c r="T168" i="18"/>
  <c r="X168" i="18"/>
  <c r="AB168" i="18"/>
  <c r="G168" i="18"/>
  <c r="Q168" i="18"/>
  <c r="U168" i="18"/>
  <c r="V168" i="18"/>
  <c r="Z168" i="18"/>
  <c r="F168" i="18"/>
  <c r="I168" i="18"/>
  <c r="E168" i="18"/>
  <c r="Y168" i="18"/>
  <c r="AC168" i="18"/>
  <c r="N168" i="18"/>
  <c r="R168" i="18"/>
  <c r="B168" i="18"/>
  <c r="AC169" i="18"/>
  <c r="Y169" i="18"/>
  <c r="N169" i="18"/>
  <c r="R169" i="18"/>
  <c r="I169" i="18"/>
  <c r="V169" i="18"/>
  <c r="Z169" i="18"/>
  <c r="G169" i="18"/>
  <c r="O169" i="18"/>
  <c r="AA169" i="18"/>
  <c r="E169" i="18"/>
  <c r="W169" i="18"/>
  <c r="S169" i="18"/>
  <c r="T169" i="18"/>
  <c r="P169" i="18"/>
  <c r="B169" i="18"/>
  <c r="C169" i="18"/>
  <c r="AB169" i="18"/>
  <c r="X169" i="18"/>
  <c r="F169" i="18"/>
  <c r="U169" i="18"/>
  <c r="Q169" i="18"/>
  <c r="T166" i="18"/>
  <c r="P166" i="18"/>
  <c r="C166" i="18"/>
  <c r="X166" i="18"/>
  <c r="B166" i="18"/>
  <c r="R166" i="18"/>
  <c r="AB166" i="18"/>
  <c r="U166" i="18"/>
  <c r="Q166" i="18"/>
  <c r="F166" i="18"/>
  <c r="AC166" i="18"/>
  <c r="Y166" i="18"/>
  <c r="W166" i="18"/>
  <c r="G166" i="18"/>
  <c r="N166" i="18"/>
  <c r="AA166" i="18"/>
  <c r="I166" i="18"/>
  <c r="V166" i="18"/>
  <c r="Z166" i="18"/>
  <c r="E166" i="18"/>
  <c r="O166" i="18"/>
  <c r="S166" i="18"/>
  <c r="R167" i="18"/>
  <c r="N167" i="18"/>
  <c r="B167" i="18"/>
  <c r="Z167" i="18"/>
  <c r="V167" i="18"/>
  <c r="S167" i="18"/>
  <c r="AA167" i="18"/>
  <c r="E167" i="18"/>
  <c r="P167" i="18"/>
  <c r="G167" i="18"/>
  <c r="AB167" i="18"/>
  <c r="X167" i="18"/>
  <c r="Y167" i="18"/>
  <c r="AC167" i="18"/>
  <c r="C167" i="18"/>
  <c r="O167" i="18"/>
  <c r="I167" i="18"/>
  <c r="W167" i="18"/>
  <c r="T167" i="18"/>
  <c r="Q167" i="18"/>
  <c r="U167" i="18"/>
  <c r="F167" i="18"/>
  <c r="I164" i="18"/>
  <c r="V164" i="18"/>
  <c r="E164" i="18"/>
  <c r="S164" i="18"/>
  <c r="O164" i="18"/>
  <c r="R164" i="18"/>
  <c r="N164" i="18"/>
  <c r="Z164" i="18"/>
  <c r="G164" i="18"/>
  <c r="AA164" i="18"/>
  <c r="W164" i="18"/>
  <c r="P164" i="18"/>
  <c r="T164" i="18"/>
  <c r="B164" i="18"/>
  <c r="X164" i="18"/>
  <c r="AB164" i="18"/>
  <c r="C164" i="18"/>
  <c r="Q164" i="18"/>
  <c r="U164" i="18"/>
  <c r="F164" i="18"/>
  <c r="Y164" i="18"/>
  <c r="AC164" i="18"/>
  <c r="AA165" i="18"/>
  <c r="W165" i="18"/>
  <c r="E165" i="18"/>
  <c r="Q165" i="18"/>
  <c r="U165" i="18"/>
  <c r="P165" i="18"/>
  <c r="T165" i="18"/>
  <c r="I165" i="18"/>
  <c r="X165" i="18"/>
  <c r="AB165" i="18"/>
  <c r="G165" i="18"/>
  <c r="Y165" i="18"/>
  <c r="AC165" i="18"/>
  <c r="N165" i="18"/>
  <c r="R165" i="18"/>
  <c r="F165" i="18"/>
  <c r="S165" i="18"/>
  <c r="V165" i="18"/>
  <c r="Z165" i="18"/>
  <c r="C165" i="18"/>
  <c r="O165" i="18"/>
  <c r="B165" i="18"/>
  <c r="G162" i="18"/>
  <c r="W162" i="18"/>
  <c r="S162" i="18"/>
  <c r="F162" i="18"/>
  <c r="T162" i="18"/>
  <c r="P162" i="18"/>
  <c r="I162" i="18"/>
  <c r="AB162" i="18"/>
  <c r="X162" i="18"/>
  <c r="B162" i="18"/>
  <c r="Q162" i="18"/>
  <c r="C162" i="18"/>
  <c r="AC162" i="18"/>
  <c r="Y162" i="18"/>
  <c r="O162" i="18"/>
  <c r="U162" i="18"/>
  <c r="V162" i="18"/>
  <c r="E162" i="18"/>
  <c r="Z162" i="18"/>
  <c r="AA162" i="18"/>
  <c r="N162" i="18"/>
  <c r="R162" i="18"/>
  <c r="Y160" i="18"/>
  <c r="AC160" i="18"/>
  <c r="F160" i="18"/>
  <c r="R160" i="18"/>
  <c r="N160" i="18"/>
  <c r="B160" i="18"/>
  <c r="E160" i="18"/>
  <c r="Z160" i="18"/>
  <c r="V160" i="18"/>
  <c r="S160" i="18"/>
  <c r="O160" i="18"/>
  <c r="AB160" i="18"/>
  <c r="Q160" i="18"/>
  <c r="U160" i="18"/>
  <c r="I160" i="18"/>
  <c r="AA160" i="18"/>
  <c r="W160" i="18"/>
  <c r="X160" i="18"/>
  <c r="C160" i="18"/>
  <c r="G160" i="18"/>
  <c r="T160" i="18"/>
  <c r="P160" i="18"/>
  <c r="P161" i="18"/>
  <c r="T161" i="18"/>
  <c r="C161" i="18"/>
  <c r="I161" i="18"/>
  <c r="Y161" i="18"/>
  <c r="AC161" i="18"/>
  <c r="R161" i="18"/>
  <c r="N161" i="18"/>
  <c r="G161" i="18"/>
  <c r="W161" i="18"/>
  <c r="X161" i="18"/>
  <c r="U161" i="18"/>
  <c r="E161" i="18"/>
  <c r="Z161" i="18"/>
  <c r="V161" i="18"/>
  <c r="S161" i="18"/>
  <c r="B161" i="18"/>
  <c r="AB161" i="18"/>
  <c r="Q161" i="18"/>
  <c r="O161" i="18"/>
  <c r="F161" i="18"/>
  <c r="AA161" i="18"/>
  <c r="AA163" i="18"/>
  <c r="W163" i="18"/>
  <c r="T163" i="18"/>
  <c r="P163" i="18"/>
  <c r="I163" i="18"/>
  <c r="AB163" i="18"/>
  <c r="X163" i="18"/>
  <c r="V163" i="18"/>
  <c r="S163" i="18"/>
  <c r="O163" i="18"/>
  <c r="G163" i="18"/>
  <c r="U163" i="18"/>
  <c r="Q163" i="18"/>
  <c r="E163" i="18"/>
  <c r="AC163" i="18"/>
  <c r="Y163" i="18"/>
  <c r="Z163" i="18"/>
  <c r="F163" i="18"/>
  <c r="R163" i="18"/>
  <c r="N163" i="18"/>
  <c r="B163" i="18"/>
  <c r="C163" i="18"/>
  <c r="E158" i="18"/>
  <c r="R158" i="18"/>
  <c r="N158" i="18"/>
  <c r="G158" i="18"/>
  <c r="Z158" i="18"/>
  <c r="AA158" i="18"/>
  <c r="P158" i="18"/>
  <c r="U158" i="18"/>
  <c r="V158" i="18"/>
  <c r="T158" i="18"/>
  <c r="O158" i="18"/>
  <c r="S158" i="18"/>
  <c r="C158" i="18"/>
  <c r="W158" i="18"/>
  <c r="B158" i="18"/>
  <c r="Q158" i="18"/>
  <c r="F158" i="18"/>
  <c r="X158" i="18"/>
  <c r="AB158" i="18"/>
  <c r="I158" i="18"/>
  <c r="Y158" i="18"/>
  <c r="AC158" i="18"/>
  <c r="G159" i="18"/>
  <c r="W159" i="18"/>
  <c r="T159" i="18"/>
  <c r="F159" i="18"/>
  <c r="AB159" i="18"/>
  <c r="X159" i="18"/>
  <c r="C159" i="18"/>
  <c r="U159" i="18"/>
  <c r="Q159" i="18"/>
  <c r="B159" i="18"/>
  <c r="AC159" i="18"/>
  <c r="Y159" i="18"/>
  <c r="N159" i="18"/>
  <c r="R159" i="18"/>
  <c r="O159" i="18"/>
  <c r="AA159" i="18"/>
  <c r="P159" i="18"/>
  <c r="I159" i="18"/>
  <c r="V159" i="18"/>
  <c r="Z159" i="18"/>
  <c r="E159" i="18"/>
  <c r="S159" i="18"/>
  <c r="T156" i="18"/>
  <c r="P156" i="18"/>
  <c r="B156" i="18"/>
  <c r="U156" i="18"/>
  <c r="AB156" i="18"/>
  <c r="X156" i="18"/>
  <c r="I156" i="18"/>
  <c r="AC156" i="18"/>
  <c r="Y156" i="18"/>
  <c r="W156" i="18"/>
  <c r="Q156" i="18"/>
  <c r="E156" i="18"/>
  <c r="N156" i="18"/>
  <c r="R156" i="18"/>
  <c r="V156" i="18"/>
  <c r="Z156" i="18"/>
  <c r="S156" i="18"/>
  <c r="O156" i="18"/>
  <c r="F156" i="18"/>
  <c r="G156" i="18"/>
  <c r="C156" i="18"/>
  <c r="AA156" i="18"/>
  <c r="R155" i="18"/>
  <c r="V155" i="18"/>
  <c r="Z155" i="18"/>
  <c r="I155" i="18"/>
  <c r="W155" i="18"/>
  <c r="AA155" i="18"/>
  <c r="G155" i="18"/>
  <c r="P155" i="18"/>
  <c r="AB155" i="18"/>
  <c r="E155" i="18"/>
  <c r="X155" i="18"/>
  <c r="T155" i="18"/>
  <c r="C155" i="18"/>
  <c r="S155" i="18"/>
  <c r="U155" i="18"/>
  <c r="Q155" i="18"/>
  <c r="F155" i="18"/>
  <c r="AC155" i="18"/>
  <c r="Y155" i="18"/>
  <c r="B155" i="18"/>
  <c r="N155" i="18"/>
  <c r="O155" i="18"/>
  <c r="Z157" i="18"/>
  <c r="V157" i="18"/>
  <c r="I157" i="18"/>
  <c r="AA157" i="18"/>
  <c r="W157" i="18"/>
  <c r="AC157" i="18"/>
  <c r="E157" i="18"/>
  <c r="T157" i="18"/>
  <c r="P157" i="18"/>
  <c r="G157" i="18"/>
  <c r="AB157" i="18"/>
  <c r="X157" i="18"/>
  <c r="Q157" i="18"/>
  <c r="U157" i="18"/>
  <c r="C157" i="18"/>
  <c r="Y157" i="18"/>
  <c r="F157" i="18"/>
  <c r="R157" i="18"/>
  <c r="N157" i="18"/>
  <c r="B157" i="18"/>
  <c r="S157" i="18"/>
  <c r="O157" i="18"/>
  <c r="P154" i="18"/>
  <c r="T154" i="18"/>
  <c r="F154" i="18"/>
  <c r="X154" i="18"/>
  <c r="AB154" i="18"/>
  <c r="I154" i="18"/>
  <c r="Y154" i="18"/>
  <c r="AC154" i="18"/>
  <c r="G154" i="18"/>
  <c r="R154" i="18"/>
  <c r="N154" i="18"/>
  <c r="C154" i="18"/>
  <c r="E154" i="18"/>
  <c r="Z154" i="18"/>
  <c r="V154" i="18"/>
  <c r="O154" i="18"/>
  <c r="S154" i="18"/>
  <c r="B154" i="18"/>
  <c r="W154" i="18"/>
  <c r="AA154" i="18"/>
  <c r="Q154" i="18"/>
  <c r="U154" i="18"/>
  <c r="T153" i="18"/>
  <c r="P153" i="18"/>
  <c r="X153" i="18"/>
  <c r="I153" i="18"/>
  <c r="AB153" i="18"/>
  <c r="O153" i="18"/>
  <c r="W153" i="18"/>
  <c r="E153" i="18"/>
  <c r="U153" i="18"/>
  <c r="Q153" i="18"/>
  <c r="G153" i="18"/>
  <c r="AC153" i="18"/>
  <c r="Y153" i="18"/>
  <c r="R153" i="18"/>
  <c r="B153" i="18"/>
  <c r="F153" i="18"/>
  <c r="N153" i="18"/>
  <c r="Z153" i="18"/>
  <c r="V153" i="18"/>
  <c r="S153" i="18"/>
  <c r="C153" i="18"/>
  <c r="AA153" i="18"/>
  <c r="Z152" i="18"/>
  <c r="C152" i="18"/>
  <c r="AA152" i="18"/>
  <c r="U152" i="18"/>
  <c r="F152" i="18"/>
  <c r="AC152" i="18"/>
  <c r="Y152" i="18"/>
  <c r="Q152" i="18"/>
  <c r="N152" i="18"/>
  <c r="AB152" i="18"/>
  <c r="I152" i="18"/>
  <c r="V152" i="18"/>
  <c r="P152" i="18"/>
  <c r="G152" i="18"/>
  <c r="X152" i="18"/>
  <c r="O152" i="18"/>
  <c r="E152" i="18"/>
  <c r="W152" i="18"/>
  <c r="T152" i="18"/>
  <c r="S152" i="18"/>
  <c r="R152" i="18"/>
  <c r="B152" i="18"/>
  <c r="V151" i="18"/>
  <c r="AC151" i="18"/>
  <c r="C151" i="18"/>
  <c r="AA151" i="18"/>
  <c r="Z151" i="18"/>
  <c r="P151" i="18"/>
  <c r="T151" i="18"/>
  <c r="B151" i="18"/>
  <c r="X151" i="18"/>
  <c r="Q151" i="18"/>
  <c r="E151" i="18"/>
  <c r="S151" i="18"/>
  <c r="N151" i="18"/>
  <c r="U151" i="18"/>
  <c r="F151" i="18"/>
  <c r="W151" i="18"/>
  <c r="I151" i="18"/>
  <c r="Y151" i="18"/>
  <c r="AB151" i="18"/>
  <c r="G151" i="18"/>
  <c r="R151" i="18"/>
  <c r="O151" i="18"/>
  <c r="AC149" i="18"/>
  <c r="Q149" i="18"/>
  <c r="N149" i="18"/>
  <c r="T149" i="18"/>
  <c r="I149" i="18"/>
  <c r="V149" i="18"/>
  <c r="X149" i="18"/>
  <c r="U149" i="18"/>
  <c r="P149" i="18"/>
  <c r="C149" i="18"/>
  <c r="G149" i="18"/>
  <c r="O149" i="18"/>
  <c r="Y149" i="18"/>
  <c r="Z149" i="18"/>
  <c r="F149" i="18"/>
  <c r="E149" i="18"/>
  <c r="W149" i="18"/>
  <c r="AB149" i="18"/>
  <c r="AA149" i="18"/>
  <c r="S149" i="18"/>
  <c r="R149" i="18"/>
  <c r="B149" i="18"/>
  <c r="E148" i="18"/>
  <c r="Q148" i="18"/>
  <c r="Z148" i="18"/>
  <c r="G148" i="18"/>
  <c r="Y148" i="18"/>
  <c r="U148" i="18"/>
  <c r="T148" i="18"/>
  <c r="C148" i="18"/>
  <c r="AC148" i="18"/>
  <c r="F148" i="18"/>
  <c r="W148" i="18"/>
  <c r="X148" i="18"/>
  <c r="AA148" i="18"/>
  <c r="R148" i="18"/>
  <c r="S148" i="18"/>
  <c r="AB148" i="18"/>
  <c r="O148" i="18"/>
  <c r="N148" i="18"/>
  <c r="B148" i="18"/>
  <c r="P148" i="18"/>
  <c r="I148" i="18"/>
  <c r="V148" i="18"/>
  <c r="W147" i="18"/>
  <c r="V147" i="18"/>
  <c r="C147" i="18"/>
  <c r="Q147" i="18"/>
  <c r="AC147" i="18"/>
  <c r="B147" i="18"/>
  <c r="Y147" i="18"/>
  <c r="P147" i="18"/>
  <c r="G147" i="18"/>
  <c r="AA147" i="18"/>
  <c r="AB147" i="18"/>
  <c r="N147" i="18"/>
  <c r="F147" i="18"/>
  <c r="T147" i="18"/>
  <c r="R147" i="18"/>
  <c r="I147" i="18"/>
  <c r="Z147" i="18"/>
  <c r="U147" i="18"/>
  <c r="E147" i="18"/>
  <c r="S147" i="18"/>
  <c r="X147" i="18"/>
  <c r="O147" i="18"/>
  <c r="Q150" i="18"/>
  <c r="P150" i="18"/>
  <c r="C150" i="18"/>
  <c r="X150" i="18"/>
  <c r="W150" i="18"/>
  <c r="E150" i="18"/>
  <c r="O150" i="18"/>
  <c r="Y150" i="18"/>
  <c r="F150" i="18"/>
  <c r="S150" i="18"/>
  <c r="R150" i="18"/>
  <c r="B150" i="18"/>
  <c r="AA150" i="18"/>
  <c r="V150" i="18"/>
  <c r="T150" i="18"/>
  <c r="I150" i="18"/>
  <c r="AB150" i="18"/>
  <c r="Z150" i="18"/>
  <c r="AC150" i="18"/>
  <c r="G150" i="18"/>
  <c r="U150" i="18"/>
  <c r="N150" i="18"/>
  <c r="Q146" i="18"/>
  <c r="P146" i="18"/>
  <c r="B146" i="18"/>
  <c r="N146" i="18"/>
  <c r="T146" i="18"/>
  <c r="O146" i="18"/>
  <c r="I146" i="18"/>
  <c r="R146" i="18"/>
  <c r="G146" i="18"/>
  <c r="V146" i="18"/>
  <c r="Y146" i="18"/>
  <c r="X146" i="18"/>
  <c r="F146" i="18"/>
  <c r="Z146" i="18"/>
  <c r="S146" i="18"/>
  <c r="C146" i="18"/>
  <c r="AA146" i="18"/>
  <c r="AC146" i="18"/>
  <c r="AB146" i="18"/>
  <c r="U146" i="18"/>
  <c r="E146" i="18"/>
  <c r="W146" i="18"/>
  <c r="N145" i="18"/>
  <c r="R145" i="18"/>
  <c r="E145" i="18"/>
  <c r="W145" i="18"/>
  <c r="Q145" i="18"/>
  <c r="T145" i="18"/>
  <c r="P145" i="18"/>
  <c r="AA145" i="18"/>
  <c r="U145" i="18"/>
  <c r="S145" i="18"/>
  <c r="B145" i="18"/>
  <c r="AC145" i="18"/>
  <c r="I145" i="18"/>
  <c r="V145" i="18"/>
  <c r="Y145" i="18"/>
  <c r="G145" i="18"/>
  <c r="O145" i="18"/>
  <c r="Z145" i="18"/>
  <c r="F145" i="18"/>
  <c r="AB145" i="18"/>
  <c r="X145" i="18"/>
  <c r="C145" i="18"/>
  <c r="Y143" i="18"/>
  <c r="AC143" i="18"/>
  <c r="R143" i="18"/>
  <c r="P143" i="18"/>
  <c r="B143" i="18"/>
  <c r="Z143" i="18"/>
  <c r="X143" i="18"/>
  <c r="S143" i="18"/>
  <c r="W143" i="18"/>
  <c r="AA143" i="18"/>
  <c r="N143" i="18"/>
  <c r="F143" i="18"/>
  <c r="I143" i="18"/>
  <c r="C143" i="18"/>
  <c r="E143" i="18"/>
  <c r="T143" i="18"/>
  <c r="O143" i="18"/>
  <c r="G143" i="18"/>
  <c r="AB143" i="18"/>
  <c r="V143" i="18"/>
  <c r="Q143" i="18"/>
  <c r="U143" i="18"/>
  <c r="E144" i="18"/>
  <c r="Y144" i="18"/>
  <c r="AB144" i="18"/>
  <c r="S144" i="18"/>
  <c r="N144" i="18"/>
  <c r="R144" i="18"/>
  <c r="B144" i="18"/>
  <c r="F144" i="18"/>
  <c r="O144" i="18"/>
  <c r="U144" i="18"/>
  <c r="C144" i="18"/>
  <c r="P144" i="18"/>
  <c r="V144" i="18"/>
  <c r="Z144" i="18"/>
  <c r="W144" i="18"/>
  <c r="AC144" i="18"/>
  <c r="I144" i="18"/>
  <c r="X144" i="18"/>
  <c r="T144" i="18"/>
  <c r="G144" i="18"/>
  <c r="Q144" i="18"/>
  <c r="AA144" i="18"/>
  <c r="Q142" i="18"/>
  <c r="I142" i="18"/>
  <c r="V142" i="18"/>
  <c r="R142" i="18"/>
  <c r="G142" i="18"/>
  <c r="O142" i="18"/>
  <c r="N142" i="18"/>
  <c r="Y142" i="18"/>
  <c r="Z142" i="18"/>
  <c r="S142" i="18"/>
  <c r="AC142" i="18"/>
  <c r="E142" i="18"/>
  <c r="W142" i="18"/>
  <c r="U142" i="18"/>
  <c r="B142" i="18"/>
  <c r="AA142" i="18"/>
  <c r="T142" i="18"/>
  <c r="P142" i="18"/>
  <c r="C142" i="18"/>
  <c r="AB142" i="18"/>
  <c r="X142" i="18"/>
  <c r="F142" i="18"/>
  <c r="E138" i="18"/>
  <c r="W138" i="18"/>
  <c r="Q138" i="18"/>
  <c r="T138" i="18"/>
  <c r="P138" i="18"/>
  <c r="B138" i="18"/>
  <c r="AB138" i="18"/>
  <c r="F138" i="18"/>
  <c r="U138" i="18"/>
  <c r="S138" i="18"/>
  <c r="I138" i="18"/>
  <c r="X138" i="18"/>
  <c r="G138" i="18"/>
  <c r="O138" i="18"/>
  <c r="Z138" i="18"/>
  <c r="C138" i="18"/>
  <c r="AC138" i="18"/>
  <c r="Y138" i="18"/>
  <c r="AA138" i="18"/>
  <c r="N138" i="18"/>
  <c r="R138" i="18"/>
  <c r="V138" i="18"/>
  <c r="E137" i="18"/>
  <c r="Z137" i="18"/>
  <c r="AC137" i="18"/>
  <c r="O137" i="18"/>
  <c r="S137" i="18"/>
  <c r="B137" i="18"/>
  <c r="P137" i="18"/>
  <c r="C137" i="18"/>
  <c r="X137" i="18"/>
  <c r="Q137" i="18"/>
  <c r="I137" i="18"/>
  <c r="G137" i="18"/>
  <c r="R137" i="18"/>
  <c r="W137" i="18"/>
  <c r="AA137" i="18"/>
  <c r="F137" i="18"/>
  <c r="V137" i="18"/>
  <c r="T137" i="18"/>
  <c r="U137" i="18"/>
  <c r="N137" i="18"/>
  <c r="Y137" i="18"/>
  <c r="AB137" i="18"/>
  <c r="S139" i="18"/>
  <c r="Q139" i="18"/>
  <c r="C139" i="18"/>
  <c r="N139" i="18"/>
  <c r="T139" i="18"/>
  <c r="O139" i="18"/>
  <c r="AB139" i="18"/>
  <c r="P139" i="18"/>
  <c r="G139" i="18"/>
  <c r="W139" i="18"/>
  <c r="I139" i="18"/>
  <c r="U139" i="18"/>
  <c r="E139" i="18"/>
  <c r="AC139" i="18"/>
  <c r="X139" i="18"/>
  <c r="R139" i="18"/>
  <c r="Z139" i="18"/>
  <c r="V139" i="18"/>
  <c r="B139" i="18"/>
  <c r="AA139" i="18"/>
  <c r="Y139" i="18"/>
  <c r="F139" i="18"/>
  <c r="I140" i="18"/>
  <c r="Z140" i="18"/>
  <c r="U140" i="18"/>
  <c r="V140" i="18"/>
  <c r="T140" i="18"/>
  <c r="X140" i="18"/>
  <c r="B140" i="18"/>
  <c r="Y140" i="18"/>
  <c r="W140" i="18"/>
  <c r="E140" i="18"/>
  <c r="S140" i="18"/>
  <c r="P140" i="18"/>
  <c r="F140" i="18"/>
  <c r="AB140" i="18"/>
  <c r="G140" i="18"/>
  <c r="AA140" i="18"/>
  <c r="AC140" i="18"/>
  <c r="R140" i="18"/>
  <c r="N140" i="18"/>
  <c r="Q140" i="18"/>
  <c r="O140" i="18"/>
  <c r="C140" i="18"/>
  <c r="Y136" i="18"/>
  <c r="AC136" i="18"/>
  <c r="F136" i="18"/>
  <c r="B136" i="18"/>
  <c r="Z136" i="18"/>
  <c r="X136" i="18"/>
  <c r="E136" i="18"/>
  <c r="P136" i="18"/>
  <c r="S136" i="18"/>
  <c r="AB136" i="18"/>
  <c r="I136" i="18"/>
  <c r="AA136" i="18"/>
  <c r="N136" i="18"/>
  <c r="G136" i="18"/>
  <c r="T136" i="18"/>
  <c r="O136" i="18"/>
  <c r="Q136" i="18"/>
  <c r="U136" i="18"/>
  <c r="C136" i="18"/>
  <c r="R136" i="18"/>
  <c r="W136" i="18"/>
  <c r="V136" i="18"/>
  <c r="O141" i="18"/>
  <c r="U141" i="18"/>
  <c r="W141" i="18"/>
  <c r="AC141" i="18"/>
  <c r="P141" i="18"/>
  <c r="AB141" i="18"/>
  <c r="N141" i="18"/>
  <c r="F141" i="18"/>
  <c r="V141" i="18"/>
  <c r="B141" i="18"/>
  <c r="R141" i="18"/>
  <c r="Z141" i="18"/>
  <c r="C141" i="18"/>
  <c r="I141" i="18"/>
  <c r="X141" i="18"/>
  <c r="S141" i="18"/>
  <c r="G141" i="18"/>
  <c r="Q141" i="18"/>
  <c r="T141" i="18"/>
  <c r="E141" i="18"/>
  <c r="Y141" i="18"/>
  <c r="AA141" i="18"/>
  <c r="T134" i="18"/>
  <c r="E134" i="18"/>
  <c r="R134" i="18"/>
  <c r="U134" i="18"/>
  <c r="G134" i="18"/>
  <c r="Z134" i="18"/>
  <c r="AB134" i="18"/>
  <c r="O134" i="18"/>
  <c r="S134" i="18"/>
  <c r="B134" i="18"/>
  <c r="W134" i="18"/>
  <c r="AA134" i="18"/>
  <c r="F134" i="18"/>
  <c r="Q134" i="18"/>
  <c r="AC134" i="18"/>
  <c r="I134" i="18"/>
  <c r="Y134" i="18"/>
  <c r="P134" i="18"/>
  <c r="N134" i="18"/>
  <c r="C134" i="18"/>
  <c r="X134" i="18"/>
  <c r="V134" i="18"/>
  <c r="R133" i="18"/>
  <c r="V133" i="18"/>
  <c r="G133" i="18"/>
  <c r="N133" i="18"/>
  <c r="T133" i="18"/>
  <c r="Q133" i="18"/>
  <c r="I133" i="18"/>
  <c r="W133" i="18"/>
  <c r="AB133" i="18"/>
  <c r="F133" i="18"/>
  <c r="E133" i="18"/>
  <c r="U133" i="18"/>
  <c r="Y133" i="18"/>
  <c r="AC133" i="18"/>
  <c r="B133" i="18"/>
  <c r="P133" i="18"/>
  <c r="C133" i="18"/>
  <c r="Z133" i="18"/>
  <c r="X133" i="18"/>
  <c r="S133" i="18"/>
  <c r="O133" i="18"/>
  <c r="AA133" i="18"/>
  <c r="U132" i="18"/>
  <c r="R132" i="18"/>
  <c r="I132" i="18"/>
  <c r="AC132" i="18"/>
  <c r="Z132" i="18"/>
  <c r="E132" i="18"/>
  <c r="N132" i="18"/>
  <c r="Q132" i="18"/>
  <c r="G132" i="18"/>
  <c r="V132" i="18"/>
  <c r="Y132" i="18"/>
  <c r="T132" i="18"/>
  <c r="P132" i="18"/>
  <c r="C132" i="18"/>
  <c r="AB132" i="18"/>
  <c r="X132" i="18"/>
  <c r="S132" i="18"/>
  <c r="O132" i="18"/>
  <c r="B132" i="18"/>
  <c r="AA132" i="18"/>
  <c r="W132" i="18"/>
  <c r="F132" i="18"/>
  <c r="O135" i="18"/>
  <c r="E135" i="18"/>
  <c r="W135" i="18"/>
  <c r="Z135" i="18"/>
  <c r="P135" i="18"/>
  <c r="C135" i="18"/>
  <c r="T135" i="18"/>
  <c r="AB135" i="18"/>
  <c r="X135" i="18"/>
  <c r="B135" i="18"/>
  <c r="N135" i="18"/>
  <c r="U135" i="18"/>
  <c r="S135" i="18"/>
  <c r="F135" i="18"/>
  <c r="AC135" i="18"/>
  <c r="AA135" i="18"/>
  <c r="Q135" i="18"/>
  <c r="I135" i="18"/>
  <c r="V135" i="18"/>
  <c r="R135" i="18"/>
  <c r="G135" i="18"/>
  <c r="Y135" i="18"/>
  <c r="V131" i="18"/>
  <c r="Z131" i="18"/>
  <c r="AC131" i="18"/>
  <c r="Y131" i="18"/>
  <c r="R131" i="18"/>
  <c r="O131" i="18"/>
  <c r="T131" i="18"/>
  <c r="I131" i="18"/>
  <c r="W131" i="18"/>
  <c r="AB131" i="18"/>
  <c r="G131" i="18"/>
  <c r="P131" i="18"/>
  <c r="S131" i="18"/>
  <c r="E131" i="18"/>
  <c r="X131" i="18"/>
  <c r="AA131" i="18"/>
  <c r="C131" i="18"/>
  <c r="N131" i="18"/>
  <c r="F131" i="18"/>
  <c r="U131" i="18"/>
  <c r="Q131" i="18"/>
  <c r="B131" i="18"/>
  <c r="I128" i="18"/>
  <c r="V128" i="18"/>
  <c r="AA128" i="18"/>
  <c r="G128" i="18"/>
  <c r="O128" i="18"/>
  <c r="R128" i="18"/>
  <c r="E128" i="18"/>
  <c r="Z128" i="18"/>
  <c r="P128" i="18"/>
  <c r="AC128" i="18"/>
  <c r="N128" i="18"/>
  <c r="S128" i="18"/>
  <c r="W128" i="18"/>
  <c r="T128" i="18"/>
  <c r="B128" i="18"/>
  <c r="U128" i="18"/>
  <c r="F128" i="18"/>
  <c r="Q128" i="18"/>
  <c r="Y128" i="18"/>
  <c r="AB128" i="18"/>
  <c r="X128" i="18"/>
  <c r="C128" i="18"/>
  <c r="S129" i="18"/>
  <c r="O129" i="18"/>
  <c r="C129" i="18"/>
  <c r="AA129" i="18"/>
  <c r="W129" i="18"/>
  <c r="E129" i="18"/>
  <c r="N129" i="18"/>
  <c r="Z129" i="18"/>
  <c r="B129" i="18"/>
  <c r="T129" i="18"/>
  <c r="Q129" i="18"/>
  <c r="AB129" i="18"/>
  <c r="I129" i="18"/>
  <c r="Y129" i="18"/>
  <c r="AC129" i="18"/>
  <c r="X129" i="18"/>
  <c r="R129" i="18"/>
  <c r="F129" i="18"/>
  <c r="V129" i="18"/>
  <c r="G129" i="18"/>
  <c r="U129" i="18"/>
  <c r="P129" i="18"/>
  <c r="W127" i="18"/>
  <c r="AA127" i="18"/>
  <c r="C127" i="18"/>
  <c r="P127" i="18"/>
  <c r="T127" i="18"/>
  <c r="F127" i="18"/>
  <c r="X127" i="18"/>
  <c r="AB127" i="18"/>
  <c r="Q127" i="18"/>
  <c r="N127" i="18"/>
  <c r="R127" i="18"/>
  <c r="AC127" i="18"/>
  <c r="S127" i="18"/>
  <c r="I127" i="18"/>
  <c r="Y127" i="18"/>
  <c r="V127" i="18"/>
  <c r="B127" i="18"/>
  <c r="G127" i="18"/>
  <c r="U127" i="18"/>
  <c r="E127" i="18"/>
  <c r="Z127" i="18"/>
  <c r="O127" i="18"/>
  <c r="X130" i="18"/>
  <c r="N130" i="18"/>
  <c r="Q130" i="18"/>
  <c r="I130" i="18"/>
  <c r="Y130" i="18"/>
  <c r="V130" i="18"/>
  <c r="G130" i="18"/>
  <c r="R130" i="18"/>
  <c r="U130" i="18"/>
  <c r="E130" i="18"/>
  <c r="Z130" i="18"/>
  <c r="AC130" i="18"/>
  <c r="O130" i="18"/>
  <c r="S130" i="18"/>
  <c r="C130" i="18"/>
  <c r="AA130" i="18"/>
  <c r="W130" i="18"/>
  <c r="B130" i="18"/>
  <c r="P130" i="18"/>
  <c r="T130" i="18"/>
  <c r="F130" i="18"/>
  <c r="AB130" i="18"/>
  <c r="S126" i="18"/>
  <c r="O126" i="18"/>
  <c r="C126" i="18"/>
  <c r="AA126" i="18"/>
  <c r="W126" i="18"/>
  <c r="T126" i="18"/>
  <c r="Q126" i="18"/>
  <c r="AB126" i="18"/>
  <c r="G126" i="18"/>
  <c r="U126" i="18"/>
  <c r="X126" i="18"/>
  <c r="AC126" i="18"/>
  <c r="P126" i="18"/>
  <c r="E126" i="18"/>
  <c r="I126" i="18"/>
  <c r="R126" i="18"/>
  <c r="N126" i="18"/>
  <c r="F126" i="18"/>
  <c r="Z126" i="18"/>
  <c r="V126" i="18"/>
  <c r="B126" i="18"/>
  <c r="Y126" i="18"/>
  <c r="G125" i="18"/>
  <c r="Q125" i="18"/>
  <c r="AA125" i="18"/>
  <c r="W125" i="18"/>
  <c r="S125" i="18"/>
  <c r="P125" i="18"/>
  <c r="T125" i="18"/>
  <c r="E125" i="18"/>
  <c r="Y125" i="18"/>
  <c r="Z125" i="18"/>
  <c r="AB125" i="18"/>
  <c r="N125" i="18"/>
  <c r="B125" i="18"/>
  <c r="I125" i="18"/>
  <c r="X125" i="18"/>
  <c r="V125" i="18"/>
  <c r="AC125" i="18"/>
  <c r="C125" i="18"/>
  <c r="O125" i="18"/>
  <c r="R125" i="18"/>
  <c r="F125" i="18"/>
  <c r="U125" i="18"/>
  <c r="Y124" i="18"/>
  <c r="U124" i="18"/>
  <c r="R124" i="18"/>
  <c r="V124" i="18"/>
  <c r="W124" i="18"/>
  <c r="E124" i="18"/>
  <c r="X124" i="18"/>
  <c r="F124" i="18"/>
  <c r="Z124" i="18"/>
  <c r="I124" i="18"/>
  <c r="S124" i="18"/>
  <c r="AC124" i="18"/>
  <c r="T124" i="18"/>
  <c r="G124" i="18"/>
  <c r="AA124" i="18"/>
  <c r="AB124" i="18"/>
  <c r="O124" i="18"/>
  <c r="C124" i="18"/>
  <c r="Q124" i="18"/>
  <c r="P124" i="18"/>
  <c r="B124" i="18"/>
  <c r="N124" i="18"/>
  <c r="AA122" i="18"/>
  <c r="U122" i="18"/>
  <c r="Z122" i="18"/>
  <c r="C122" i="18"/>
  <c r="AC122" i="18"/>
  <c r="N122" i="18"/>
  <c r="Q122" i="18"/>
  <c r="I122" i="18"/>
  <c r="R122" i="18"/>
  <c r="V122" i="18"/>
  <c r="O122" i="18"/>
  <c r="E122" i="18"/>
  <c r="Y122" i="18"/>
  <c r="G122" i="18"/>
  <c r="W122" i="18"/>
  <c r="X122" i="18"/>
  <c r="T122" i="18"/>
  <c r="S122" i="18"/>
  <c r="F122" i="18"/>
  <c r="AB122" i="18"/>
  <c r="B122" i="18"/>
  <c r="P122" i="18"/>
  <c r="N121" i="18"/>
  <c r="W121" i="18"/>
  <c r="V121" i="18"/>
  <c r="B121" i="18"/>
  <c r="P121" i="18"/>
  <c r="AA121" i="18"/>
  <c r="C121" i="18"/>
  <c r="X121" i="18"/>
  <c r="AB121" i="18"/>
  <c r="Q121" i="18"/>
  <c r="AC121" i="18"/>
  <c r="I121" i="18"/>
  <c r="Y121" i="18"/>
  <c r="S121" i="18"/>
  <c r="G121" i="18"/>
  <c r="R121" i="18"/>
  <c r="U121" i="18"/>
  <c r="O121" i="18"/>
  <c r="F121" i="18"/>
  <c r="E121" i="18"/>
  <c r="Z121" i="18"/>
  <c r="T121" i="18"/>
  <c r="Z123" i="18"/>
  <c r="Y123" i="18"/>
  <c r="B123" i="18"/>
  <c r="S123" i="18"/>
  <c r="N123" i="18"/>
  <c r="F123" i="18"/>
  <c r="AA123" i="18"/>
  <c r="O123" i="18"/>
  <c r="U123" i="18"/>
  <c r="G123" i="18"/>
  <c r="X123" i="18"/>
  <c r="Q123" i="18"/>
  <c r="R123" i="18"/>
  <c r="T123" i="18"/>
  <c r="P123" i="18"/>
  <c r="I123" i="18"/>
  <c r="AB123" i="18"/>
  <c r="V123" i="18"/>
  <c r="E123" i="18"/>
  <c r="W123" i="18"/>
  <c r="AC123" i="18"/>
  <c r="C123" i="18"/>
  <c r="C119" i="18"/>
  <c r="AC119" i="18"/>
  <c r="X119" i="18"/>
  <c r="V119" i="18"/>
  <c r="AA119" i="18"/>
  <c r="N119" i="18"/>
  <c r="Y119" i="18"/>
  <c r="R119" i="18"/>
  <c r="I119" i="18"/>
  <c r="Z119" i="18"/>
  <c r="G119" i="18"/>
  <c r="O119" i="18"/>
  <c r="Q119" i="18"/>
  <c r="E119" i="18"/>
  <c r="W119" i="18"/>
  <c r="T119" i="18"/>
  <c r="F119" i="18"/>
  <c r="U119" i="18"/>
  <c r="P119" i="18"/>
  <c r="S119" i="18"/>
  <c r="AB119" i="18"/>
  <c r="B119" i="18"/>
  <c r="I120" i="18"/>
  <c r="AA120" i="18"/>
  <c r="N120" i="18"/>
  <c r="T120" i="18"/>
  <c r="G120" i="18"/>
  <c r="U120" i="18"/>
  <c r="E120" i="18"/>
  <c r="AB120" i="18"/>
  <c r="O120" i="18"/>
  <c r="Q120" i="18"/>
  <c r="P120" i="18"/>
  <c r="C120" i="18"/>
  <c r="Y120" i="18"/>
  <c r="X120" i="18"/>
  <c r="B120" i="18"/>
  <c r="W120" i="18"/>
  <c r="S120" i="18"/>
  <c r="AC120" i="18"/>
  <c r="Z120" i="18"/>
  <c r="R120" i="18"/>
  <c r="V120" i="18"/>
  <c r="F120" i="18"/>
  <c r="E117" i="18"/>
  <c r="AB117" i="18"/>
  <c r="AC117" i="18"/>
  <c r="I117" i="18"/>
  <c r="AA117" i="18"/>
  <c r="V117" i="18"/>
  <c r="Q117" i="18"/>
  <c r="P117" i="18"/>
  <c r="B117" i="18"/>
  <c r="Z117" i="18"/>
  <c r="S117" i="18"/>
  <c r="U117" i="18"/>
  <c r="G117" i="18"/>
  <c r="T117" i="18"/>
  <c r="W117" i="18"/>
  <c r="Y117" i="18"/>
  <c r="X117" i="18"/>
  <c r="C117" i="18"/>
  <c r="R117" i="18"/>
  <c r="N117" i="18"/>
  <c r="F117" i="18"/>
  <c r="O117" i="18"/>
  <c r="G114" i="18"/>
  <c r="R114" i="18"/>
  <c r="AC114" i="18"/>
  <c r="T114" i="18"/>
  <c r="N114" i="18"/>
  <c r="Q114" i="18"/>
  <c r="U114" i="18"/>
  <c r="O114" i="18"/>
  <c r="S114" i="18"/>
  <c r="F114" i="18"/>
  <c r="X114" i="18"/>
  <c r="W114" i="18"/>
  <c r="AA114" i="18"/>
  <c r="B114" i="18"/>
  <c r="P114" i="18"/>
  <c r="C114" i="18"/>
  <c r="V114" i="18"/>
  <c r="I114" i="18"/>
  <c r="Y114" i="18"/>
  <c r="AB114" i="18"/>
  <c r="E114" i="18"/>
  <c r="Z114" i="18"/>
  <c r="P118" i="18"/>
  <c r="S118" i="18"/>
  <c r="B118" i="18"/>
  <c r="AA118" i="18"/>
  <c r="R118" i="18"/>
  <c r="X118" i="18"/>
  <c r="T118" i="18"/>
  <c r="Q118" i="18"/>
  <c r="U118" i="18"/>
  <c r="I118" i="18"/>
  <c r="Y118" i="18"/>
  <c r="G118" i="18"/>
  <c r="AB118" i="18"/>
  <c r="E118" i="18"/>
  <c r="Z118" i="18"/>
  <c r="AC118" i="18"/>
  <c r="O118" i="18"/>
  <c r="N118" i="18"/>
  <c r="F118" i="18"/>
  <c r="W118" i="18"/>
  <c r="V118" i="18"/>
  <c r="C118" i="18"/>
  <c r="U115" i="18"/>
  <c r="T115" i="18"/>
  <c r="B115" i="18"/>
  <c r="AC115" i="18"/>
  <c r="AB115" i="18"/>
  <c r="C115" i="18"/>
  <c r="V115" i="18"/>
  <c r="Q115" i="18"/>
  <c r="E115" i="18"/>
  <c r="X115" i="18"/>
  <c r="Y115" i="18"/>
  <c r="N115" i="18"/>
  <c r="AA115" i="18"/>
  <c r="F115" i="18"/>
  <c r="O115" i="18"/>
  <c r="R115" i="18"/>
  <c r="I115" i="18"/>
  <c r="W115" i="18"/>
  <c r="S115" i="18"/>
  <c r="G115" i="18"/>
  <c r="P115" i="18"/>
  <c r="Z115" i="18"/>
  <c r="G113" i="18"/>
  <c r="AC113" i="18"/>
  <c r="X113" i="18"/>
  <c r="R113" i="18"/>
  <c r="N113" i="18"/>
  <c r="B113" i="18"/>
  <c r="E113" i="18"/>
  <c r="W113" i="18"/>
  <c r="Z113" i="18"/>
  <c r="V113" i="18"/>
  <c r="F113" i="18"/>
  <c r="S113" i="18"/>
  <c r="Q113" i="18"/>
  <c r="C113" i="18"/>
  <c r="T113" i="18"/>
  <c r="O113" i="18"/>
  <c r="I113" i="18"/>
  <c r="AB113" i="18"/>
  <c r="P113" i="18"/>
  <c r="U113" i="18"/>
  <c r="AA113" i="18"/>
  <c r="Y113" i="18"/>
  <c r="T116" i="18"/>
  <c r="O116" i="18"/>
  <c r="F116" i="18"/>
  <c r="AB116" i="18"/>
  <c r="P116" i="18"/>
  <c r="U116" i="18"/>
  <c r="Q116" i="18"/>
  <c r="W116" i="18"/>
  <c r="I116" i="18"/>
  <c r="AC116" i="18"/>
  <c r="Z116" i="18"/>
  <c r="E116" i="18"/>
  <c r="N116" i="18"/>
  <c r="X116" i="18"/>
  <c r="AA116" i="18"/>
  <c r="B116" i="18"/>
  <c r="G116" i="18"/>
  <c r="V116" i="18"/>
  <c r="Y116" i="18"/>
  <c r="S116" i="18"/>
  <c r="R116" i="18"/>
  <c r="C116" i="18"/>
  <c r="G110" i="18"/>
  <c r="AC110" i="18"/>
  <c r="X110" i="18"/>
  <c r="E110" i="18"/>
  <c r="R110" i="18"/>
  <c r="N110" i="18"/>
  <c r="C110" i="18"/>
  <c r="V110" i="18"/>
  <c r="B110" i="18"/>
  <c r="P110" i="18"/>
  <c r="Z110" i="18"/>
  <c r="F110" i="18"/>
  <c r="Y110" i="18"/>
  <c r="W110" i="18"/>
  <c r="S110" i="18"/>
  <c r="Q110" i="18"/>
  <c r="AA110" i="18"/>
  <c r="U110" i="18"/>
  <c r="T110" i="18"/>
  <c r="O110" i="18"/>
  <c r="I110" i="18"/>
  <c r="AB110" i="18"/>
  <c r="I111" i="18"/>
  <c r="Y111" i="18"/>
  <c r="U111" i="18"/>
  <c r="E111" i="18"/>
  <c r="R111" i="18"/>
  <c r="AB111" i="18"/>
  <c r="G111" i="18"/>
  <c r="AC111" i="18"/>
  <c r="F111" i="18"/>
  <c r="P111" i="18"/>
  <c r="Z111" i="18"/>
  <c r="O111" i="18"/>
  <c r="S111" i="18"/>
  <c r="C111" i="18"/>
  <c r="W111" i="18"/>
  <c r="AA111" i="18"/>
  <c r="B111" i="18"/>
  <c r="N111" i="18"/>
  <c r="X111" i="18"/>
  <c r="V111" i="18"/>
  <c r="Q111" i="18"/>
  <c r="T111" i="18"/>
  <c r="N108" i="18"/>
  <c r="R108" i="18"/>
  <c r="C108" i="18"/>
  <c r="V108" i="18"/>
  <c r="P108" i="18"/>
  <c r="S108" i="18"/>
  <c r="O108" i="18"/>
  <c r="U108" i="18"/>
  <c r="F108" i="18"/>
  <c r="W108" i="18"/>
  <c r="AC108" i="18"/>
  <c r="I108" i="18"/>
  <c r="X108" i="18"/>
  <c r="T108" i="18"/>
  <c r="E108" i="18"/>
  <c r="Q108" i="18"/>
  <c r="AA108" i="18"/>
  <c r="G108" i="18"/>
  <c r="Y108" i="18"/>
  <c r="AB108" i="18"/>
  <c r="Z108" i="18"/>
  <c r="B108" i="18"/>
  <c r="I109" i="18"/>
  <c r="V109" i="18"/>
  <c r="Y109" i="18"/>
  <c r="O109" i="18"/>
  <c r="N109" i="18"/>
  <c r="R109" i="18"/>
  <c r="G109" i="18"/>
  <c r="Z109" i="18"/>
  <c r="E109" i="18"/>
  <c r="W109" i="18"/>
  <c r="Q109" i="18"/>
  <c r="T109" i="18"/>
  <c r="P109" i="18"/>
  <c r="B109" i="18"/>
  <c r="X109" i="18"/>
  <c r="AB109" i="18"/>
  <c r="F109" i="18"/>
  <c r="U109" i="18"/>
  <c r="S109" i="18"/>
  <c r="C109" i="18"/>
  <c r="AA109" i="18"/>
  <c r="AC109" i="18"/>
  <c r="X107" i="18"/>
  <c r="AB107" i="18"/>
  <c r="C107" i="18"/>
  <c r="Q107" i="18"/>
  <c r="O107" i="18"/>
  <c r="B107" i="18"/>
  <c r="V107" i="18"/>
  <c r="I107" i="18"/>
  <c r="Z107" i="18"/>
  <c r="AC107" i="18"/>
  <c r="Y107" i="18"/>
  <c r="W107" i="18"/>
  <c r="R107" i="18"/>
  <c r="G107" i="18"/>
  <c r="N107" i="18"/>
  <c r="E107" i="18"/>
  <c r="S107" i="18"/>
  <c r="U107" i="18"/>
  <c r="AA107" i="18"/>
  <c r="P107" i="18"/>
  <c r="T107" i="18"/>
  <c r="F107" i="18"/>
  <c r="AC112" i="18"/>
  <c r="AA112" i="18"/>
  <c r="AB112" i="18"/>
  <c r="X112" i="18"/>
  <c r="N112" i="18"/>
  <c r="Z112" i="18"/>
  <c r="I112" i="18"/>
  <c r="V112" i="18"/>
  <c r="Q112" i="18"/>
  <c r="C112" i="18"/>
  <c r="U112" i="18"/>
  <c r="S112" i="18"/>
  <c r="B112" i="18"/>
  <c r="G112" i="18"/>
  <c r="O112" i="18"/>
  <c r="Y112" i="18"/>
  <c r="E112" i="18"/>
  <c r="W112" i="18"/>
  <c r="R112" i="18"/>
  <c r="T112" i="18"/>
  <c r="P112" i="18"/>
  <c r="F112" i="18"/>
  <c r="Z106" i="18"/>
  <c r="V106" i="18"/>
  <c r="F106" i="18"/>
  <c r="E106" i="18"/>
  <c r="X106" i="18"/>
  <c r="S106" i="18"/>
  <c r="Q106" i="18"/>
  <c r="B106" i="18"/>
  <c r="W106" i="18"/>
  <c r="AA106" i="18"/>
  <c r="Y106" i="18"/>
  <c r="I106" i="18"/>
  <c r="P106" i="18"/>
  <c r="G106" i="18"/>
  <c r="U106" i="18"/>
  <c r="T106" i="18"/>
  <c r="R106" i="18"/>
  <c r="N106" i="18"/>
  <c r="C106" i="18"/>
  <c r="O106" i="18"/>
  <c r="AB106" i="18"/>
  <c r="AC106" i="18"/>
  <c r="E104" i="18"/>
  <c r="Z104" i="18"/>
  <c r="AC104" i="18"/>
  <c r="O104" i="18"/>
  <c r="C104" i="18"/>
  <c r="F104" i="18"/>
  <c r="P104" i="18"/>
  <c r="N104" i="18"/>
  <c r="B104" i="18"/>
  <c r="S104" i="18"/>
  <c r="W104" i="18"/>
  <c r="AA104" i="18"/>
  <c r="X104" i="18"/>
  <c r="V104" i="18"/>
  <c r="Q104" i="18"/>
  <c r="T104" i="18"/>
  <c r="I104" i="18"/>
  <c r="Y104" i="18"/>
  <c r="U104" i="18"/>
  <c r="G104" i="18"/>
  <c r="R104" i="18"/>
  <c r="AB104" i="18"/>
  <c r="AC105" i="18"/>
  <c r="Y105" i="18"/>
  <c r="F105" i="18"/>
  <c r="AB105" i="18"/>
  <c r="N105" i="18"/>
  <c r="T105" i="18"/>
  <c r="C105" i="18"/>
  <c r="V105" i="18"/>
  <c r="O105" i="18"/>
  <c r="Q105" i="18"/>
  <c r="AA105" i="18"/>
  <c r="I105" i="18"/>
  <c r="W105" i="18"/>
  <c r="R105" i="18"/>
  <c r="G105" i="18"/>
  <c r="P105" i="18"/>
  <c r="Z105" i="18"/>
  <c r="E105" i="18"/>
  <c r="X105" i="18"/>
  <c r="S105" i="18"/>
  <c r="U105" i="18"/>
  <c r="B105" i="18"/>
  <c r="O102" i="18"/>
  <c r="S102" i="18"/>
  <c r="Z102" i="18"/>
  <c r="AA102" i="18"/>
  <c r="T102" i="18"/>
  <c r="I102" i="18"/>
  <c r="W102" i="18"/>
  <c r="G102" i="18"/>
  <c r="P102" i="18"/>
  <c r="N102" i="18"/>
  <c r="F102" i="18"/>
  <c r="E102" i="18"/>
  <c r="X102" i="18"/>
  <c r="R102" i="18"/>
  <c r="U102" i="18"/>
  <c r="C102" i="18"/>
  <c r="Q102" i="18"/>
  <c r="AC102" i="18"/>
  <c r="Y102" i="18"/>
  <c r="B102" i="18"/>
  <c r="V102" i="18"/>
  <c r="AB102" i="18"/>
  <c r="S103" i="18"/>
  <c r="Q103" i="18"/>
  <c r="F103" i="18"/>
  <c r="Y103" i="18"/>
  <c r="AA103" i="18"/>
  <c r="E103" i="18"/>
  <c r="X103" i="18"/>
  <c r="T103" i="18"/>
  <c r="O103" i="18"/>
  <c r="I103" i="18"/>
  <c r="AB103" i="18"/>
  <c r="P103" i="18"/>
  <c r="G103" i="18"/>
  <c r="W103" i="18"/>
  <c r="R103" i="18"/>
  <c r="N103" i="18"/>
  <c r="B103" i="18"/>
  <c r="V103" i="18"/>
  <c r="AC103" i="18"/>
  <c r="U103" i="18"/>
  <c r="Z103" i="18"/>
  <c r="C103" i="18"/>
  <c r="I99" i="18"/>
  <c r="U99" i="18"/>
  <c r="R99" i="18"/>
  <c r="G99" i="18"/>
  <c r="X99" i="18"/>
  <c r="AA99" i="18"/>
  <c r="V99" i="18"/>
  <c r="F99" i="18"/>
  <c r="Q99" i="18"/>
  <c r="Z99" i="18"/>
  <c r="T99" i="18"/>
  <c r="E99" i="18"/>
  <c r="Y99" i="18"/>
  <c r="AB99" i="18"/>
  <c r="N99" i="18"/>
  <c r="P99" i="18"/>
  <c r="B99" i="18"/>
  <c r="O99" i="18"/>
  <c r="S99" i="18"/>
  <c r="C99" i="18"/>
  <c r="W99" i="18"/>
  <c r="AC99" i="18"/>
  <c r="E101" i="18"/>
  <c r="Z101" i="18"/>
  <c r="AC101" i="18"/>
  <c r="G101" i="18"/>
  <c r="O101" i="18"/>
  <c r="S101" i="18"/>
  <c r="F101" i="18"/>
  <c r="W101" i="18"/>
  <c r="AA101" i="18"/>
  <c r="C101" i="18"/>
  <c r="N101" i="18"/>
  <c r="B101" i="18"/>
  <c r="V101" i="18"/>
  <c r="R101" i="18"/>
  <c r="P101" i="18"/>
  <c r="X101" i="18"/>
  <c r="AB101" i="18"/>
  <c r="I101" i="18"/>
  <c r="Q101" i="18"/>
  <c r="T101" i="18"/>
  <c r="Y101" i="18"/>
  <c r="U101" i="18"/>
  <c r="AC100" i="18"/>
  <c r="AA100" i="18"/>
  <c r="F100" i="18"/>
  <c r="N100" i="18"/>
  <c r="R100" i="18"/>
  <c r="X100" i="18"/>
  <c r="AB100" i="18"/>
  <c r="I100" i="18"/>
  <c r="O100" i="18"/>
  <c r="W100" i="18"/>
  <c r="E100" i="18"/>
  <c r="Y100" i="18"/>
  <c r="P100" i="18"/>
  <c r="T100" i="18"/>
  <c r="V100" i="18"/>
  <c r="Z100" i="18"/>
  <c r="U100" i="18"/>
  <c r="Q100" i="18"/>
  <c r="G100" i="18"/>
  <c r="S100" i="18"/>
  <c r="C100" i="18"/>
  <c r="B100" i="18"/>
  <c r="S96" i="18"/>
  <c r="AB96" i="18"/>
  <c r="F96" i="18"/>
  <c r="AA96" i="18"/>
  <c r="O96" i="18"/>
  <c r="T96" i="18"/>
  <c r="C96" i="18"/>
  <c r="P96" i="18"/>
  <c r="B96" i="18"/>
  <c r="U96" i="18"/>
  <c r="AC96" i="18"/>
  <c r="R96" i="18"/>
  <c r="N96" i="18"/>
  <c r="I96" i="18"/>
  <c r="V96" i="18"/>
  <c r="Z96" i="18"/>
  <c r="G96" i="18"/>
  <c r="W96" i="18"/>
  <c r="Q96" i="18"/>
  <c r="E96" i="18"/>
  <c r="Y96" i="18"/>
  <c r="X96" i="18"/>
  <c r="V95" i="18"/>
  <c r="C95" i="18"/>
  <c r="B95" i="18"/>
  <c r="Q95" i="18"/>
  <c r="U95" i="18"/>
  <c r="S95" i="18"/>
  <c r="I95" i="18"/>
  <c r="Y95" i="18"/>
  <c r="AC95" i="18"/>
  <c r="E95" i="18"/>
  <c r="R95" i="18"/>
  <c r="W95" i="18"/>
  <c r="G95" i="18"/>
  <c r="Z95" i="18"/>
  <c r="AA95" i="18"/>
  <c r="AB95" i="18"/>
  <c r="P95" i="18"/>
  <c r="X95" i="18"/>
  <c r="N95" i="18"/>
  <c r="T95" i="18"/>
  <c r="F95" i="18"/>
  <c r="O95" i="18"/>
  <c r="P98" i="18"/>
  <c r="T98" i="18"/>
  <c r="F98" i="18"/>
  <c r="X98" i="18"/>
  <c r="U98" i="18"/>
  <c r="B98" i="18"/>
  <c r="Q98" i="18"/>
  <c r="V98" i="18"/>
  <c r="C98" i="18"/>
  <c r="Y98" i="18"/>
  <c r="O98" i="18"/>
  <c r="AB98" i="18"/>
  <c r="N98" i="18"/>
  <c r="W98" i="18"/>
  <c r="AC98" i="18"/>
  <c r="I98" i="18"/>
  <c r="G98" i="18"/>
  <c r="R98" i="18"/>
  <c r="AA98" i="18"/>
  <c r="E98" i="18"/>
  <c r="S98" i="18"/>
  <c r="Z98" i="18"/>
  <c r="I97" i="18"/>
  <c r="O97" i="18"/>
  <c r="X97" i="18"/>
  <c r="G97" i="18"/>
  <c r="W97" i="18"/>
  <c r="U97" i="18"/>
  <c r="S97" i="18"/>
  <c r="N97" i="18"/>
  <c r="E97" i="18"/>
  <c r="Y97" i="18"/>
  <c r="V97" i="18"/>
  <c r="Q97" i="18"/>
  <c r="Z97" i="18"/>
  <c r="B97" i="18"/>
  <c r="C97" i="18"/>
  <c r="P97" i="18"/>
  <c r="AB97" i="18"/>
  <c r="R97" i="18"/>
  <c r="AA97" i="18"/>
  <c r="AC97" i="18"/>
  <c r="F97" i="18"/>
  <c r="T97" i="18"/>
  <c r="AC92" i="18"/>
  <c r="AA92" i="18"/>
  <c r="C92" i="18"/>
  <c r="O92" i="18"/>
  <c r="V92" i="18"/>
  <c r="F92" i="18"/>
  <c r="W92" i="18"/>
  <c r="Z92" i="18"/>
  <c r="S92" i="18"/>
  <c r="P92" i="18"/>
  <c r="AB92" i="18"/>
  <c r="I92" i="18"/>
  <c r="X92" i="18"/>
  <c r="T92" i="18"/>
  <c r="Y92" i="18"/>
  <c r="U92" i="18"/>
  <c r="B92" i="18"/>
  <c r="E92" i="18"/>
  <c r="Q92" i="18"/>
  <c r="N92" i="18"/>
  <c r="G92" i="18"/>
  <c r="R92" i="18"/>
  <c r="N93" i="18"/>
  <c r="P93" i="18"/>
  <c r="I93" i="18"/>
  <c r="V93" i="18"/>
  <c r="X93" i="18"/>
  <c r="R93" i="18"/>
  <c r="G93" i="18"/>
  <c r="W93" i="18"/>
  <c r="T93" i="18"/>
  <c r="S93" i="18"/>
  <c r="Q93" i="18"/>
  <c r="B93" i="18"/>
  <c r="Y93" i="18"/>
  <c r="C93" i="18"/>
  <c r="E93" i="18"/>
  <c r="O93" i="18"/>
  <c r="AA93" i="18"/>
  <c r="AB93" i="18"/>
  <c r="U93" i="18"/>
  <c r="Z93" i="18"/>
  <c r="F93" i="18"/>
  <c r="AC93" i="18"/>
  <c r="I91" i="18"/>
  <c r="Z91" i="18"/>
  <c r="AB91" i="18"/>
  <c r="G91" i="18"/>
  <c r="S91" i="18"/>
  <c r="P91" i="18"/>
  <c r="Y91" i="18"/>
  <c r="V91" i="18"/>
  <c r="E91" i="18"/>
  <c r="AA91" i="18"/>
  <c r="N91" i="18"/>
  <c r="O91" i="18"/>
  <c r="U91" i="18"/>
  <c r="C91" i="18"/>
  <c r="R91" i="18"/>
  <c r="X91" i="18"/>
  <c r="W91" i="18"/>
  <c r="AC91" i="18"/>
  <c r="F91" i="18"/>
  <c r="Q91" i="18"/>
  <c r="T91" i="18"/>
  <c r="B91" i="18"/>
  <c r="Q94" i="18"/>
  <c r="O94" i="18"/>
  <c r="C94" i="18"/>
  <c r="Y94" i="18"/>
  <c r="W94" i="18"/>
  <c r="F94" i="18"/>
  <c r="S94" i="18"/>
  <c r="N94" i="18"/>
  <c r="AA94" i="18"/>
  <c r="P94" i="18"/>
  <c r="T94" i="18"/>
  <c r="R94" i="18"/>
  <c r="I94" i="18"/>
  <c r="AB94" i="18"/>
  <c r="Z94" i="18"/>
  <c r="E94" i="18"/>
  <c r="U94" i="18"/>
  <c r="X94" i="18"/>
  <c r="G94" i="18"/>
  <c r="AC94" i="18"/>
  <c r="V94" i="18"/>
  <c r="B94" i="18"/>
  <c r="P88" i="18"/>
  <c r="T88" i="18"/>
  <c r="C88" i="18"/>
  <c r="X88" i="18"/>
  <c r="AB88" i="18"/>
  <c r="B88" i="18"/>
  <c r="Q88" i="18"/>
  <c r="AC88" i="18"/>
  <c r="I88" i="18"/>
  <c r="Y88" i="18"/>
  <c r="W88" i="18"/>
  <c r="S88" i="18"/>
  <c r="N88" i="18"/>
  <c r="G88" i="18"/>
  <c r="R88" i="18"/>
  <c r="O88" i="18"/>
  <c r="E88" i="18"/>
  <c r="Z88" i="18"/>
  <c r="U88" i="18"/>
  <c r="V88" i="18"/>
  <c r="AA88" i="18"/>
  <c r="F88" i="18"/>
  <c r="S90" i="18"/>
  <c r="P90" i="18"/>
  <c r="B90" i="18"/>
  <c r="AB90" i="18"/>
  <c r="G90" i="18"/>
  <c r="T90" i="18"/>
  <c r="V90" i="18"/>
  <c r="U90" i="18"/>
  <c r="Z90" i="18"/>
  <c r="E90" i="18"/>
  <c r="AC90" i="18"/>
  <c r="N90" i="18"/>
  <c r="AA90" i="18"/>
  <c r="R90" i="18"/>
  <c r="X90" i="18"/>
  <c r="Q90" i="18"/>
  <c r="O90" i="18"/>
  <c r="C90" i="18"/>
  <c r="I90" i="18"/>
  <c r="Y90" i="18"/>
  <c r="W90" i="18"/>
  <c r="F90" i="18"/>
  <c r="Q85" i="18"/>
  <c r="U85" i="18"/>
  <c r="R85" i="18"/>
  <c r="AC85" i="18"/>
  <c r="S85" i="18"/>
  <c r="C85" i="18"/>
  <c r="AA85" i="18"/>
  <c r="P85" i="18"/>
  <c r="B85" i="18"/>
  <c r="I85" i="18"/>
  <c r="Y85" i="18"/>
  <c r="W85" i="18"/>
  <c r="G85" i="18"/>
  <c r="Z85" i="18"/>
  <c r="O85" i="18"/>
  <c r="AB85" i="18"/>
  <c r="E85" i="18"/>
  <c r="T85" i="18"/>
  <c r="N85" i="18"/>
  <c r="X85" i="18"/>
  <c r="V85" i="18"/>
  <c r="F85" i="18"/>
  <c r="E44" i="18"/>
  <c r="G44" i="18"/>
  <c r="I44" i="18"/>
  <c r="N44" i="18"/>
  <c r="R44" i="18"/>
  <c r="V44" i="18"/>
  <c r="Z44" i="18"/>
  <c r="O44" i="18"/>
  <c r="S44" i="18"/>
  <c r="W44" i="18"/>
  <c r="AA44" i="18"/>
  <c r="P44" i="18"/>
  <c r="U44" i="18"/>
  <c r="X44" i="18"/>
  <c r="AC44" i="18"/>
  <c r="Q44" i="18"/>
  <c r="AB44" i="18"/>
  <c r="Y44" i="18"/>
  <c r="T44" i="18"/>
  <c r="C44" i="18"/>
  <c r="B44" i="18"/>
  <c r="F44" i="18"/>
  <c r="I54" i="18"/>
  <c r="G54" i="18"/>
  <c r="E54" i="18"/>
  <c r="O54" i="18"/>
  <c r="S54" i="18"/>
  <c r="W54" i="18"/>
  <c r="AA54" i="18"/>
  <c r="P54" i="18"/>
  <c r="T54" i="18"/>
  <c r="X54" i="18"/>
  <c r="AB54" i="18"/>
  <c r="Q54" i="18"/>
  <c r="N54" i="18"/>
  <c r="Y54" i="18"/>
  <c r="V54" i="18"/>
  <c r="R54" i="18"/>
  <c r="U54" i="18"/>
  <c r="Z54" i="18"/>
  <c r="AC54" i="18"/>
  <c r="B54" i="18"/>
  <c r="F54" i="18"/>
  <c r="C54" i="18"/>
  <c r="I11" i="18"/>
  <c r="E11" i="18"/>
  <c r="G11" i="18"/>
  <c r="N11" i="18"/>
  <c r="R11" i="18"/>
  <c r="V11" i="18"/>
  <c r="Z11" i="18"/>
  <c r="O11" i="18"/>
  <c r="S11" i="18"/>
  <c r="W11" i="18"/>
  <c r="AA11" i="18"/>
  <c r="P11" i="18"/>
  <c r="U11" i="18"/>
  <c r="X11" i="18"/>
  <c r="AC11" i="18"/>
  <c r="Q11" i="18"/>
  <c r="AB11" i="18"/>
  <c r="Y11" i="18"/>
  <c r="T11" i="18"/>
  <c r="F11" i="18"/>
  <c r="B11" i="18"/>
  <c r="C11" i="18"/>
  <c r="G87" i="18"/>
  <c r="U87" i="18"/>
  <c r="X87" i="18"/>
  <c r="E87" i="18"/>
  <c r="AC87" i="18"/>
  <c r="Z87" i="18"/>
  <c r="AA87" i="18"/>
  <c r="W87" i="18"/>
  <c r="Q87" i="18"/>
  <c r="N87" i="18"/>
  <c r="F87" i="18"/>
  <c r="T87" i="18"/>
  <c r="Y87" i="18"/>
  <c r="V87" i="18"/>
  <c r="B87" i="18"/>
  <c r="S87" i="18"/>
  <c r="O87" i="18"/>
  <c r="C87" i="18"/>
  <c r="P87" i="18"/>
  <c r="I87" i="18"/>
  <c r="AB87" i="18"/>
  <c r="R87" i="18"/>
  <c r="G20" i="18"/>
  <c r="Q20" i="18"/>
  <c r="U20" i="18"/>
  <c r="Y20" i="18"/>
  <c r="AC20" i="18"/>
  <c r="R20" i="18"/>
  <c r="N20" i="18"/>
  <c r="Z20" i="18"/>
  <c r="V20" i="18"/>
  <c r="S20" i="18"/>
  <c r="P20" i="18"/>
  <c r="AA20" i="18"/>
  <c r="X20" i="18"/>
  <c r="I20" i="18"/>
  <c r="T20" i="18"/>
  <c r="O20" i="18"/>
  <c r="E20" i="18"/>
  <c r="AB20" i="18"/>
  <c r="W20" i="18"/>
  <c r="B20" i="18"/>
  <c r="C20" i="18"/>
  <c r="F20" i="18"/>
  <c r="O47" i="18"/>
  <c r="S47" i="18"/>
  <c r="W47" i="18"/>
  <c r="AA47" i="18"/>
  <c r="P47" i="18"/>
  <c r="T47" i="18"/>
  <c r="I47" i="18"/>
  <c r="X47" i="18"/>
  <c r="AB47" i="18"/>
  <c r="G47" i="18"/>
  <c r="Q47" i="18"/>
  <c r="N47" i="18"/>
  <c r="E47" i="18"/>
  <c r="Y47" i="18"/>
  <c r="V47" i="18"/>
  <c r="R47" i="18"/>
  <c r="U47" i="18"/>
  <c r="Z47" i="18"/>
  <c r="AC47" i="18"/>
  <c r="B47" i="18"/>
  <c r="F47" i="18"/>
  <c r="C47" i="18"/>
  <c r="I72" i="18"/>
  <c r="G72" i="18"/>
  <c r="E72" i="18"/>
  <c r="T72" i="18"/>
  <c r="Q72" i="18"/>
  <c r="AB72" i="18"/>
  <c r="Y72" i="18"/>
  <c r="N72" i="18"/>
  <c r="R72" i="18"/>
  <c r="V72" i="18"/>
  <c r="Z72" i="18"/>
  <c r="O72" i="18"/>
  <c r="S72" i="18"/>
  <c r="W72" i="18"/>
  <c r="U72" i="18"/>
  <c r="P72" i="18"/>
  <c r="AC72" i="18"/>
  <c r="X72" i="18"/>
  <c r="AA72" i="18"/>
  <c r="F72" i="18"/>
  <c r="B72" i="18"/>
  <c r="C72" i="18"/>
  <c r="I79" i="18"/>
  <c r="G79" i="18"/>
  <c r="E79" i="18"/>
  <c r="T79" i="18"/>
  <c r="Q79" i="18"/>
  <c r="AB79" i="18"/>
  <c r="Y79" i="18"/>
  <c r="N79" i="18"/>
  <c r="R79" i="18"/>
  <c r="V79" i="18"/>
  <c r="Z79" i="18"/>
  <c r="O79" i="18"/>
  <c r="S79" i="18"/>
  <c r="W79" i="18"/>
  <c r="U79" i="18"/>
  <c r="P79" i="18"/>
  <c r="AC79" i="18"/>
  <c r="X79" i="18"/>
  <c r="AA79" i="18"/>
  <c r="C79" i="18"/>
  <c r="F79" i="18"/>
  <c r="B79" i="18"/>
  <c r="I61" i="18"/>
  <c r="E61" i="18"/>
  <c r="G61" i="18"/>
  <c r="N61" i="18"/>
  <c r="R61" i="18"/>
  <c r="V61" i="18"/>
  <c r="Z61" i="18"/>
  <c r="O61" i="18"/>
  <c r="S61" i="18"/>
  <c r="W61" i="18"/>
  <c r="AA61" i="18"/>
  <c r="P61" i="18"/>
  <c r="U61" i="18"/>
  <c r="X61" i="18"/>
  <c r="AC61" i="18"/>
  <c r="Q61" i="18"/>
  <c r="T61" i="18"/>
  <c r="Y61" i="18"/>
  <c r="AB61" i="18"/>
  <c r="F61" i="18"/>
  <c r="B61" i="18"/>
  <c r="C61" i="18"/>
  <c r="I10" i="18"/>
  <c r="E10" i="18"/>
  <c r="G10" i="18"/>
  <c r="P10" i="18"/>
  <c r="T10" i="18"/>
  <c r="X10" i="18"/>
  <c r="AB10" i="18"/>
  <c r="Q10" i="18"/>
  <c r="U10" i="18"/>
  <c r="Y10" i="18"/>
  <c r="AC10" i="18"/>
  <c r="R10" i="18"/>
  <c r="O10" i="18"/>
  <c r="Z10" i="18"/>
  <c r="W10" i="18"/>
  <c r="S10" i="18"/>
  <c r="N10" i="18"/>
  <c r="AA10" i="18"/>
  <c r="V10" i="18"/>
  <c r="C10" i="18"/>
  <c r="F10" i="18"/>
  <c r="B10" i="18"/>
  <c r="I75" i="18"/>
  <c r="E75" i="18"/>
  <c r="G75" i="18"/>
  <c r="U75" i="18"/>
  <c r="R75" i="18"/>
  <c r="AC75" i="18"/>
  <c r="Z75" i="18"/>
  <c r="O75" i="18"/>
  <c r="S75" i="18"/>
  <c r="W75" i="18"/>
  <c r="AA75" i="18"/>
  <c r="P75" i="18"/>
  <c r="N75" i="18"/>
  <c r="X75" i="18"/>
  <c r="T75" i="18"/>
  <c r="Q75" i="18"/>
  <c r="V75" i="18"/>
  <c r="Y75" i="18"/>
  <c r="AB75" i="18"/>
  <c r="F75" i="18"/>
  <c r="B75" i="18"/>
  <c r="C75" i="18"/>
  <c r="G64" i="18"/>
  <c r="E64" i="18"/>
  <c r="I64" i="18"/>
  <c r="N64" i="18"/>
  <c r="S64" i="18"/>
  <c r="V64" i="18"/>
  <c r="AA64" i="18"/>
  <c r="O64" i="18"/>
  <c r="U64" i="18"/>
  <c r="W64" i="18"/>
  <c r="AC64" i="18"/>
  <c r="P64" i="18"/>
  <c r="R64" i="18"/>
  <c r="X64" i="18"/>
  <c r="T64" i="18"/>
  <c r="Q64" i="18"/>
  <c r="Z64" i="18"/>
  <c r="Y64" i="18"/>
  <c r="AB64" i="18"/>
  <c r="F64" i="18"/>
  <c r="C64" i="18"/>
  <c r="B64" i="18"/>
  <c r="E63" i="18"/>
  <c r="I63" i="18"/>
  <c r="G63" i="18"/>
  <c r="Q63" i="18"/>
  <c r="N63" i="18"/>
  <c r="Y63" i="18"/>
  <c r="V63" i="18"/>
  <c r="R63" i="18"/>
  <c r="P63" i="18"/>
  <c r="Z63" i="18"/>
  <c r="X63" i="18"/>
  <c r="S63" i="18"/>
  <c r="AC63" i="18"/>
  <c r="AA63" i="18"/>
  <c r="O63" i="18"/>
  <c r="T63" i="18"/>
  <c r="U63" i="18"/>
  <c r="AB63" i="18"/>
  <c r="W63" i="18"/>
  <c r="B63" i="18"/>
  <c r="C63" i="18"/>
  <c r="F63" i="18"/>
  <c r="I40" i="18"/>
  <c r="G40" i="18"/>
  <c r="E40" i="18"/>
  <c r="S40" i="18"/>
  <c r="R40" i="18"/>
  <c r="AA40" i="18"/>
  <c r="V40" i="18"/>
  <c r="T40" i="18"/>
  <c r="X40" i="18"/>
  <c r="AB40" i="18"/>
  <c r="Y40" i="18"/>
  <c r="U40" i="18"/>
  <c r="Z40" i="18"/>
  <c r="AC40" i="18"/>
  <c r="N40" i="18"/>
  <c r="O40" i="18"/>
  <c r="Q40" i="18"/>
  <c r="W40" i="18"/>
  <c r="P40" i="18"/>
  <c r="C40" i="18"/>
  <c r="F40" i="18"/>
  <c r="B40" i="18"/>
  <c r="E68" i="18"/>
  <c r="G68" i="18"/>
  <c r="I68" i="18"/>
  <c r="N68" i="18"/>
  <c r="S68" i="18"/>
  <c r="V68" i="18"/>
  <c r="U68" i="18"/>
  <c r="O68" i="18"/>
  <c r="Y68" i="18"/>
  <c r="W68" i="18"/>
  <c r="AA68" i="18"/>
  <c r="P68" i="18"/>
  <c r="AB68" i="18"/>
  <c r="X68" i="18"/>
  <c r="AC68" i="18"/>
  <c r="R68" i="18"/>
  <c r="T68" i="18"/>
  <c r="Z68" i="18"/>
  <c r="Q68" i="18"/>
  <c r="F68" i="18"/>
  <c r="C68" i="18"/>
  <c r="B68" i="18"/>
  <c r="E45" i="18"/>
  <c r="I45" i="18"/>
  <c r="G45" i="18"/>
  <c r="T45" i="18"/>
  <c r="P45" i="18"/>
  <c r="AB45" i="18"/>
  <c r="X45" i="18"/>
  <c r="U45" i="18"/>
  <c r="Q45" i="18"/>
  <c r="AC45" i="18"/>
  <c r="Y45" i="18"/>
  <c r="N45" i="18"/>
  <c r="S45" i="18"/>
  <c r="V45" i="18"/>
  <c r="AA45" i="18"/>
  <c r="O45" i="18"/>
  <c r="Z45" i="18"/>
  <c r="W45" i="18"/>
  <c r="R45" i="18"/>
  <c r="F45" i="18"/>
  <c r="B45" i="18"/>
  <c r="C45" i="18"/>
  <c r="I71" i="18"/>
  <c r="G71" i="18"/>
  <c r="E71" i="18"/>
  <c r="O71" i="18"/>
  <c r="T71" i="18"/>
  <c r="W71" i="18"/>
  <c r="AB71" i="18"/>
  <c r="Q71" i="18"/>
  <c r="U71" i="18"/>
  <c r="Y71" i="18"/>
  <c r="AC71" i="18"/>
  <c r="R71" i="18"/>
  <c r="V71" i="18"/>
  <c r="Z71" i="18"/>
  <c r="X71" i="18"/>
  <c r="S71" i="18"/>
  <c r="P71" i="18"/>
  <c r="AA71" i="18"/>
  <c r="N71" i="18"/>
  <c r="B71" i="18"/>
  <c r="C71" i="18"/>
  <c r="F71" i="18"/>
  <c r="I50" i="18"/>
  <c r="E50" i="18"/>
  <c r="G50" i="18"/>
  <c r="O50" i="18"/>
  <c r="S50" i="18"/>
  <c r="W50" i="18"/>
  <c r="AA50" i="18"/>
  <c r="P50" i="18"/>
  <c r="T50" i="18"/>
  <c r="X50" i="18"/>
  <c r="AB50" i="18"/>
  <c r="Q50" i="18"/>
  <c r="N50" i="18"/>
  <c r="Y50" i="18"/>
  <c r="V50" i="18"/>
  <c r="R50" i="18"/>
  <c r="U50" i="18"/>
  <c r="Z50" i="18"/>
  <c r="AC50" i="18"/>
  <c r="F50" i="18"/>
  <c r="B50" i="18"/>
  <c r="C50" i="18"/>
  <c r="U51" i="18"/>
  <c r="Q51" i="18"/>
  <c r="AC51" i="18"/>
  <c r="Y51" i="18"/>
  <c r="I51" i="18"/>
  <c r="N51" i="18"/>
  <c r="R51" i="18"/>
  <c r="E51" i="18"/>
  <c r="V51" i="18"/>
  <c r="Z51" i="18"/>
  <c r="G51" i="18"/>
  <c r="O51" i="18"/>
  <c r="T51" i="18"/>
  <c r="W51" i="18"/>
  <c r="AB51" i="18"/>
  <c r="P51" i="18"/>
  <c r="AA51" i="18"/>
  <c r="X51" i="18"/>
  <c r="S51" i="18"/>
  <c r="C51" i="18"/>
  <c r="B51" i="18"/>
  <c r="F51" i="18"/>
  <c r="G13" i="18"/>
  <c r="I13" i="18"/>
  <c r="E13" i="18"/>
  <c r="R13" i="18"/>
  <c r="N13" i="18"/>
  <c r="Z13" i="18"/>
  <c r="V13" i="18"/>
  <c r="S13" i="18"/>
  <c r="O13" i="18"/>
  <c r="AA13" i="18"/>
  <c r="W13" i="18"/>
  <c r="T13" i="18"/>
  <c r="Q13" i="18"/>
  <c r="AB13" i="18"/>
  <c r="Y13" i="18"/>
  <c r="U13" i="18"/>
  <c r="P13" i="18"/>
  <c r="AC13" i="18"/>
  <c r="X13" i="18"/>
  <c r="C13" i="18"/>
  <c r="B13" i="18"/>
  <c r="F13" i="18"/>
  <c r="I36" i="18"/>
  <c r="E36" i="18"/>
  <c r="G36" i="18"/>
  <c r="U36" i="18"/>
  <c r="S36" i="18"/>
  <c r="AC36" i="18"/>
  <c r="AA36" i="18"/>
  <c r="N36" i="18"/>
  <c r="T36" i="18"/>
  <c r="V36" i="18"/>
  <c r="X36" i="18"/>
  <c r="O36" i="18"/>
  <c r="Z36" i="18"/>
  <c r="W36" i="18"/>
  <c r="AB36" i="18"/>
  <c r="Q36" i="18"/>
  <c r="R36" i="18"/>
  <c r="Y36" i="18"/>
  <c r="P36" i="18"/>
  <c r="C36" i="18"/>
  <c r="F36" i="18"/>
  <c r="B36" i="18"/>
  <c r="E74" i="18"/>
  <c r="G74" i="18"/>
  <c r="I74" i="18"/>
  <c r="O74" i="18"/>
  <c r="T74" i="18"/>
  <c r="W74" i="18"/>
  <c r="AB74" i="18"/>
  <c r="Q74" i="18"/>
  <c r="U74" i="18"/>
  <c r="Y74" i="18"/>
  <c r="AC74" i="18"/>
  <c r="R74" i="18"/>
  <c r="N74" i="18"/>
  <c r="Z74" i="18"/>
  <c r="P74" i="18"/>
  <c r="S74" i="18"/>
  <c r="X74" i="18"/>
  <c r="AA74" i="18"/>
  <c r="V74" i="18"/>
  <c r="B74" i="18"/>
  <c r="C74" i="18"/>
  <c r="F74" i="18"/>
  <c r="I67" i="18"/>
  <c r="G67" i="18"/>
  <c r="E67" i="18"/>
  <c r="P67" i="18"/>
  <c r="U67" i="18"/>
  <c r="X67" i="18"/>
  <c r="W67" i="18"/>
  <c r="Q67" i="18"/>
  <c r="AA67" i="18"/>
  <c r="Y67" i="18"/>
  <c r="AC67" i="18"/>
  <c r="R67" i="18"/>
  <c r="N67" i="18"/>
  <c r="Z67" i="18"/>
  <c r="O67" i="18"/>
  <c r="T67" i="18"/>
  <c r="S67" i="18"/>
  <c r="AB67" i="18"/>
  <c r="V67" i="18"/>
  <c r="F67" i="18"/>
  <c r="C67" i="18"/>
  <c r="B67" i="18"/>
  <c r="I73" i="18"/>
  <c r="G73" i="18"/>
  <c r="E73" i="18"/>
  <c r="R73" i="18"/>
  <c r="O73" i="18"/>
  <c r="Z73" i="18"/>
  <c r="W73" i="18"/>
  <c r="T73" i="18"/>
  <c r="P73" i="18"/>
  <c r="AB73" i="18"/>
  <c r="X73" i="18"/>
  <c r="U73" i="18"/>
  <c r="Q73" i="18"/>
  <c r="AC73" i="18"/>
  <c r="S73" i="18"/>
  <c r="N73" i="18"/>
  <c r="Y73" i="18"/>
  <c r="V73" i="18"/>
  <c r="AA73" i="18"/>
  <c r="C73" i="18"/>
  <c r="B73" i="18"/>
  <c r="F73" i="18"/>
  <c r="E62" i="18"/>
  <c r="I62" i="18"/>
  <c r="G62" i="18"/>
  <c r="T62" i="18"/>
  <c r="Q62" i="18"/>
  <c r="AB62" i="18"/>
  <c r="Y62" i="18"/>
  <c r="U62" i="18"/>
  <c r="S62" i="18"/>
  <c r="AC62" i="18"/>
  <c r="AA62" i="18"/>
  <c r="N62" i="18"/>
  <c r="P62" i="18"/>
  <c r="V62" i="18"/>
  <c r="X62" i="18"/>
  <c r="O62" i="18"/>
  <c r="Z62" i="18"/>
  <c r="W62" i="18"/>
  <c r="R62" i="18"/>
  <c r="F62" i="18"/>
  <c r="C62" i="18"/>
  <c r="B62" i="18"/>
  <c r="I32" i="18"/>
  <c r="G32" i="18"/>
  <c r="E32" i="18"/>
  <c r="N32" i="18"/>
  <c r="T32" i="18"/>
  <c r="V32" i="18"/>
  <c r="AB32" i="18"/>
  <c r="O32" i="18"/>
  <c r="AC32" i="18"/>
  <c r="W32" i="18"/>
  <c r="Q32" i="18"/>
  <c r="P32" i="18"/>
  <c r="S32" i="18"/>
  <c r="X32" i="18"/>
  <c r="U32" i="18"/>
  <c r="R32" i="18"/>
  <c r="AA32" i="18"/>
  <c r="Z32" i="18"/>
  <c r="Y32" i="18"/>
  <c r="B32" i="18"/>
  <c r="C32" i="18"/>
  <c r="F32" i="18"/>
  <c r="I81" i="18"/>
  <c r="G81" i="18"/>
  <c r="E81" i="18"/>
  <c r="O81" i="18"/>
  <c r="T81" i="18"/>
  <c r="W81" i="18"/>
  <c r="AB81" i="18"/>
  <c r="Q81" i="18"/>
  <c r="U81" i="18"/>
  <c r="Y81" i="18"/>
  <c r="AC81" i="18"/>
  <c r="R81" i="18"/>
  <c r="N81" i="18"/>
  <c r="Z81" i="18"/>
  <c r="P81" i="18"/>
  <c r="S81" i="18"/>
  <c r="X81" i="18"/>
  <c r="AA81" i="18"/>
  <c r="V81" i="18"/>
  <c r="C81" i="18"/>
  <c r="B81" i="18"/>
  <c r="F81" i="18"/>
  <c r="I16" i="18"/>
  <c r="G16" i="18"/>
  <c r="E16" i="18"/>
  <c r="R16" i="18"/>
  <c r="N16" i="18"/>
  <c r="Z16" i="18"/>
  <c r="V16" i="18"/>
  <c r="S16" i="18"/>
  <c r="O16" i="18"/>
  <c r="AA16" i="18"/>
  <c r="W16" i="18"/>
  <c r="T16" i="18"/>
  <c r="Q16" i="18"/>
  <c r="AB16" i="18"/>
  <c r="Y16" i="18"/>
  <c r="U16" i="18"/>
  <c r="P16" i="18"/>
  <c r="AC16" i="18"/>
  <c r="X16" i="18"/>
  <c r="C16" i="18"/>
  <c r="F16" i="18"/>
  <c r="B16" i="18"/>
  <c r="I5" i="18"/>
  <c r="G5" i="18"/>
  <c r="E5" i="18"/>
  <c r="T5" i="18"/>
  <c r="P5" i="18"/>
  <c r="AB5" i="18"/>
  <c r="X5" i="18"/>
  <c r="U5" i="18"/>
  <c r="Q5" i="18"/>
  <c r="AC5" i="18"/>
  <c r="Y5" i="18"/>
  <c r="N5" i="18"/>
  <c r="S5" i="18"/>
  <c r="V5" i="18"/>
  <c r="AA5" i="18"/>
  <c r="O5" i="18"/>
  <c r="R5" i="18"/>
  <c r="W5" i="18"/>
  <c r="Z5" i="18"/>
  <c r="C5" i="18"/>
  <c r="B5" i="18"/>
  <c r="F5" i="18"/>
  <c r="I35" i="18"/>
  <c r="G35" i="18"/>
  <c r="E35" i="18"/>
  <c r="O35" i="18"/>
  <c r="U35" i="18"/>
  <c r="W35" i="18"/>
  <c r="AC35" i="18"/>
  <c r="P35" i="18"/>
  <c r="R35" i="18"/>
  <c r="X35" i="18"/>
  <c r="T35" i="18"/>
  <c r="Q35" i="18"/>
  <c r="V35" i="18"/>
  <c r="Y35" i="18"/>
  <c r="Z35" i="18"/>
  <c r="S35" i="18"/>
  <c r="AB35" i="18"/>
  <c r="AA35" i="18"/>
  <c r="N35" i="18"/>
  <c r="B35" i="18"/>
  <c r="C35" i="18"/>
  <c r="F35" i="18"/>
  <c r="I78" i="18"/>
  <c r="G78" i="18"/>
  <c r="E78" i="18"/>
  <c r="O78" i="18"/>
  <c r="T78" i="18"/>
  <c r="W78" i="18"/>
  <c r="AB78" i="18"/>
  <c r="Q78" i="18"/>
  <c r="U78" i="18"/>
  <c r="Y78" i="18"/>
  <c r="AC78" i="18"/>
  <c r="R78" i="18"/>
  <c r="V78" i="18"/>
  <c r="Z78" i="18"/>
  <c r="X78" i="18"/>
  <c r="S78" i="18"/>
  <c r="P78" i="18"/>
  <c r="AA78" i="18"/>
  <c r="N78" i="18"/>
  <c r="C78" i="18"/>
  <c r="B78" i="18"/>
  <c r="F78" i="18"/>
  <c r="I60" i="18"/>
  <c r="E60" i="18"/>
  <c r="G60" i="18"/>
  <c r="P60" i="18"/>
  <c r="T60" i="18"/>
  <c r="X60" i="18"/>
  <c r="AB60" i="18"/>
  <c r="Q60" i="18"/>
  <c r="U60" i="18"/>
  <c r="Y60" i="18"/>
  <c r="AC60" i="18"/>
  <c r="R60" i="18"/>
  <c r="O60" i="18"/>
  <c r="Z60" i="18"/>
  <c r="W60" i="18"/>
  <c r="S60" i="18"/>
  <c r="N60" i="18"/>
  <c r="AA60" i="18"/>
  <c r="V60" i="18"/>
  <c r="F60" i="18"/>
  <c r="B60" i="18"/>
  <c r="C60" i="18"/>
  <c r="I7" i="18"/>
  <c r="G7" i="18"/>
  <c r="E7" i="18"/>
  <c r="P7" i="18"/>
  <c r="T7" i="18"/>
  <c r="X7" i="18"/>
  <c r="AB7" i="18"/>
  <c r="Q7" i="18"/>
  <c r="U7" i="18"/>
  <c r="Y7" i="18"/>
  <c r="AC7" i="18"/>
  <c r="R7" i="18"/>
  <c r="O7" i="18"/>
  <c r="Z7" i="18"/>
  <c r="W7" i="18"/>
  <c r="S7" i="18"/>
  <c r="N7" i="18"/>
  <c r="AA7" i="18"/>
  <c r="V7" i="18"/>
  <c r="F7" i="18"/>
  <c r="B7" i="18"/>
  <c r="C7" i="18"/>
  <c r="E89" i="18"/>
  <c r="P89" i="18"/>
  <c r="AC89" i="18"/>
  <c r="G89" i="18"/>
  <c r="X89" i="18"/>
  <c r="AA89" i="18"/>
  <c r="T89" i="18"/>
  <c r="Q89" i="18"/>
  <c r="F89" i="18"/>
  <c r="AB89" i="18"/>
  <c r="R89" i="18"/>
  <c r="B89" i="18"/>
  <c r="Y89" i="18"/>
  <c r="N89" i="18"/>
  <c r="Z89" i="18"/>
  <c r="C89" i="18"/>
  <c r="S89" i="18"/>
  <c r="I89" i="18"/>
  <c r="W89" i="18"/>
  <c r="V89" i="18"/>
  <c r="O89" i="18"/>
  <c r="U89" i="18"/>
  <c r="I25" i="18"/>
  <c r="E25" i="18"/>
  <c r="G25" i="18"/>
  <c r="U25" i="18"/>
  <c r="Q25" i="18"/>
  <c r="AC25" i="18"/>
  <c r="Y25" i="18"/>
  <c r="N25" i="18"/>
  <c r="R25" i="18"/>
  <c r="V25" i="18"/>
  <c r="Z25" i="18"/>
  <c r="O25" i="18"/>
  <c r="T25" i="18"/>
  <c r="W25" i="18"/>
  <c r="AB25" i="18"/>
  <c r="P25" i="18"/>
  <c r="AA25" i="18"/>
  <c r="X25" i="18"/>
  <c r="S25" i="18"/>
  <c r="F25" i="18"/>
  <c r="C25" i="18"/>
  <c r="B25" i="18"/>
  <c r="I8" i="18"/>
  <c r="G8" i="18"/>
  <c r="E8" i="18"/>
  <c r="U8" i="18"/>
  <c r="Q8" i="18"/>
  <c r="AC8" i="18"/>
  <c r="Y8" i="18"/>
  <c r="N8" i="18"/>
  <c r="R8" i="18"/>
  <c r="V8" i="18"/>
  <c r="Z8" i="18"/>
  <c r="O8" i="18"/>
  <c r="T8" i="18"/>
  <c r="W8" i="18"/>
  <c r="AB8" i="18"/>
  <c r="P8" i="18"/>
  <c r="AA8" i="18"/>
  <c r="X8" i="18"/>
  <c r="S8" i="18"/>
  <c r="F8" i="18"/>
  <c r="C8" i="18"/>
  <c r="B8" i="18"/>
  <c r="I41" i="18"/>
  <c r="G41" i="18"/>
  <c r="E41" i="18"/>
  <c r="Q41" i="18"/>
  <c r="T41" i="18"/>
  <c r="R41" i="18"/>
  <c r="V41" i="18"/>
  <c r="Z41" i="18"/>
  <c r="W41" i="18"/>
  <c r="U41" i="18"/>
  <c r="X41" i="18"/>
  <c r="AC41" i="18"/>
  <c r="O41" i="18"/>
  <c r="P41" i="18"/>
  <c r="AA41" i="18"/>
  <c r="AB41" i="18"/>
  <c r="N41" i="18"/>
  <c r="S41" i="18"/>
  <c r="Y41" i="18"/>
  <c r="B41" i="18"/>
  <c r="C41" i="18"/>
  <c r="F41" i="18"/>
  <c r="I37" i="18"/>
  <c r="E37" i="18"/>
  <c r="G37" i="18"/>
  <c r="S37" i="18"/>
  <c r="Q37" i="18"/>
  <c r="AA37" i="18"/>
  <c r="Y37" i="18"/>
  <c r="T37" i="18"/>
  <c r="X37" i="18"/>
  <c r="AB37" i="18"/>
  <c r="Z37" i="18"/>
  <c r="U37" i="18"/>
  <c r="N37" i="18"/>
  <c r="AC37" i="18"/>
  <c r="P37" i="18"/>
  <c r="O37" i="18"/>
  <c r="V37" i="18"/>
  <c r="W37" i="18"/>
  <c r="R37" i="18"/>
  <c r="F37" i="18"/>
  <c r="C37" i="18"/>
  <c r="B37" i="18"/>
  <c r="G22" i="18"/>
  <c r="I22" i="18"/>
  <c r="E22" i="18"/>
  <c r="U22" i="18"/>
  <c r="Q22" i="18"/>
  <c r="AC22" i="18"/>
  <c r="Y22" i="18"/>
  <c r="N22" i="18"/>
  <c r="R22" i="18"/>
  <c r="V22" i="18"/>
  <c r="Z22" i="18"/>
  <c r="O22" i="18"/>
  <c r="T22" i="18"/>
  <c r="W22" i="18"/>
  <c r="AB22" i="18"/>
  <c r="P22" i="18"/>
  <c r="AA22" i="18"/>
  <c r="X22" i="18"/>
  <c r="S22" i="18"/>
  <c r="C22" i="18"/>
  <c r="F22" i="18"/>
  <c r="B22" i="18"/>
  <c r="R26" i="18"/>
  <c r="N26" i="18"/>
  <c r="Z26" i="18"/>
  <c r="V26" i="18"/>
  <c r="S26" i="18"/>
  <c r="O26" i="18"/>
  <c r="AA26" i="18"/>
  <c r="W26" i="18"/>
  <c r="T26" i="18"/>
  <c r="Q26" i="18"/>
  <c r="I26" i="18"/>
  <c r="AB26" i="18"/>
  <c r="Y26" i="18"/>
  <c r="G26" i="18"/>
  <c r="U26" i="18"/>
  <c r="P26" i="18"/>
  <c r="E26" i="18"/>
  <c r="AC26" i="18"/>
  <c r="X26" i="18"/>
  <c r="C26" i="18"/>
  <c r="F26" i="18"/>
  <c r="B26" i="18"/>
  <c r="I28" i="18"/>
  <c r="E28" i="18"/>
  <c r="G28" i="18"/>
  <c r="N28" i="18"/>
  <c r="R28" i="18"/>
  <c r="V28" i="18"/>
  <c r="Z28" i="18"/>
  <c r="O28" i="18"/>
  <c r="S28" i="18"/>
  <c r="W28" i="18"/>
  <c r="AA28" i="18"/>
  <c r="P28" i="18"/>
  <c r="U28" i="18"/>
  <c r="X28" i="18"/>
  <c r="AC28" i="18"/>
  <c r="Q28" i="18"/>
  <c r="T28" i="18"/>
  <c r="Y28" i="18"/>
  <c r="AB28" i="18"/>
  <c r="F28" i="18"/>
  <c r="B28" i="18"/>
  <c r="C28" i="18"/>
  <c r="I58" i="18"/>
  <c r="G58" i="18"/>
  <c r="E58" i="18"/>
  <c r="T58" i="18"/>
  <c r="P58" i="18"/>
  <c r="AB58" i="18"/>
  <c r="X58" i="18"/>
  <c r="U58" i="18"/>
  <c r="Q58" i="18"/>
  <c r="AC58" i="18"/>
  <c r="Y58" i="18"/>
  <c r="N58" i="18"/>
  <c r="S58" i="18"/>
  <c r="V58" i="18"/>
  <c r="AA58" i="18"/>
  <c r="O58" i="18"/>
  <c r="Z58" i="18"/>
  <c r="W58" i="18"/>
  <c r="R58" i="18"/>
  <c r="F58" i="18"/>
  <c r="C58" i="18"/>
  <c r="B58" i="18"/>
  <c r="I66" i="18"/>
  <c r="G66" i="18"/>
  <c r="E66" i="18"/>
  <c r="R66" i="18"/>
  <c r="P66" i="18"/>
  <c r="Z66" i="18"/>
  <c r="X66" i="18"/>
  <c r="S66" i="18"/>
  <c r="U66" i="18"/>
  <c r="AA66" i="18"/>
  <c r="Y66" i="18"/>
  <c r="T66" i="18"/>
  <c r="AC66" i="18"/>
  <c r="AB66" i="18"/>
  <c r="O66" i="18"/>
  <c r="N66" i="18"/>
  <c r="Q66" i="18"/>
  <c r="V66" i="18"/>
  <c r="W66" i="18"/>
  <c r="F66" i="18"/>
  <c r="B66" i="18"/>
  <c r="C66" i="18"/>
  <c r="I69" i="18"/>
  <c r="G69" i="18"/>
  <c r="E69" i="18"/>
  <c r="T69" i="18"/>
  <c r="R69" i="18"/>
  <c r="AB69" i="18"/>
  <c r="S69" i="18"/>
  <c r="N69" i="18"/>
  <c r="U69" i="18"/>
  <c r="V69" i="18"/>
  <c r="W69" i="18"/>
  <c r="P69" i="18"/>
  <c r="Y69" i="18"/>
  <c r="X69" i="18"/>
  <c r="Q69" i="18"/>
  <c r="O69" i="18"/>
  <c r="Z69" i="18"/>
  <c r="AA69" i="18"/>
  <c r="AC69" i="18"/>
  <c r="F69" i="18"/>
  <c r="B69" i="18"/>
  <c r="C69" i="18"/>
  <c r="G15" i="18"/>
  <c r="E15" i="18"/>
  <c r="I15" i="18"/>
  <c r="U15" i="18"/>
  <c r="Q15" i="18"/>
  <c r="AC15" i="18"/>
  <c r="Y15" i="18"/>
  <c r="N15" i="18"/>
  <c r="R15" i="18"/>
  <c r="V15" i="18"/>
  <c r="Z15" i="18"/>
  <c r="O15" i="18"/>
  <c r="T15" i="18"/>
  <c r="W15" i="18"/>
  <c r="AB15" i="18"/>
  <c r="P15" i="18"/>
  <c r="AA15" i="18"/>
  <c r="X15" i="18"/>
  <c r="S15" i="18"/>
  <c r="C15" i="18"/>
  <c r="F15" i="18"/>
  <c r="B15" i="18"/>
  <c r="R59" i="18"/>
  <c r="N59" i="18"/>
  <c r="Z59" i="18"/>
  <c r="V59" i="18"/>
  <c r="S59" i="18"/>
  <c r="O59" i="18"/>
  <c r="AA59" i="18"/>
  <c r="W59" i="18"/>
  <c r="I59" i="18"/>
  <c r="T59" i="18"/>
  <c r="Q59" i="18"/>
  <c r="E59" i="18"/>
  <c r="AB59" i="18"/>
  <c r="Y59" i="18"/>
  <c r="G59" i="18"/>
  <c r="U59" i="18"/>
  <c r="X59" i="18"/>
  <c r="AC59" i="18"/>
  <c r="P59" i="18"/>
  <c r="C59" i="18"/>
  <c r="F59" i="18"/>
  <c r="B59" i="18"/>
  <c r="I12" i="18"/>
  <c r="E12" i="18"/>
  <c r="G12" i="18"/>
  <c r="T12" i="18"/>
  <c r="P12" i="18"/>
  <c r="AB12" i="18"/>
  <c r="X12" i="18"/>
  <c r="U12" i="18"/>
  <c r="Q12" i="18"/>
  <c r="AC12" i="18"/>
  <c r="Y12" i="18"/>
  <c r="N12" i="18"/>
  <c r="S12" i="18"/>
  <c r="V12" i="18"/>
  <c r="AA12" i="18"/>
  <c r="O12" i="18"/>
  <c r="R12" i="18"/>
  <c r="W12" i="18"/>
  <c r="Z12" i="18"/>
  <c r="F12" i="18"/>
  <c r="B12" i="18"/>
  <c r="C12" i="18"/>
  <c r="I39" i="18"/>
  <c r="E39" i="18"/>
  <c r="G39" i="18"/>
  <c r="N39" i="18"/>
  <c r="U39" i="18"/>
  <c r="V39" i="18"/>
  <c r="Y39" i="18"/>
  <c r="O39" i="18"/>
  <c r="AA39" i="18"/>
  <c r="W39" i="18"/>
  <c r="AB39" i="18"/>
  <c r="P39" i="18"/>
  <c r="AC39" i="18"/>
  <c r="X39" i="18"/>
  <c r="Q39" i="18"/>
  <c r="R39" i="18"/>
  <c r="T39" i="18"/>
  <c r="Z39" i="18"/>
  <c r="S39" i="18"/>
  <c r="F39" i="18"/>
  <c r="B39" i="18"/>
  <c r="C39" i="18"/>
  <c r="I70" i="18"/>
  <c r="E70" i="18"/>
  <c r="G70" i="18"/>
  <c r="R70" i="18"/>
  <c r="O70" i="18"/>
  <c r="Z70" i="18"/>
  <c r="AA70" i="18"/>
  <c r="T70" i="18"/>
  <c r="P70" i="18"/>
  <c r="AB70" i="18"/>
  <c r="AC70" i="18"/>
  <c r="N70" i="18"/>
  <c r="Q70" i="18"/>
  <c r="V70" i="18"/>
  <c r="S70" i="18"/>
  <c r="W70" i="18"/>
  <c r="U70" i="18"/>
  <c r="Y70" i="18"/>
  <c r="X70" i="18"/>
  <c r="C70" i="18"/>
  <c r="B70" i="18"/>
  <c r="F70" i="18"/>
  <c r="I9" i="18"/>
  <c r="G9" i="18"/>
  <c r="E9" i="18"/>
  <c r="S9" i="18"/>
  <c r="O9" i="18"/>
  <c r="AA9" i="18"/>
  <c r="W9" i="18"/>
  <c r="T9" i="18"/>
  <c r="P9" i="18"/>
  <c r="AB9" i="18"/>
  <c r="X9" i="18"/>
  <c r="U9" i="18"/>
  <c r="R9" i="18"/>
  <c r="AC9" i="18"/>
  <c r="Z9" i="18"/>
  <c r="N9" i="18"/>
  <c r="Q9" i="18"/>
  <c r="V9" i="18"/>
  <c r="Y9" i="18"/>
  <c r="C9" i="18"/>
  <c r="B9" i="18"/>
  <c r="F9" i="18"/>
  <c r="T86" i="18"/>
  <c r="Q86" i="18"/>
  <c r="F86" i="18"/>
  <c r="AB86" i="18"/>
  <c r="Y86" i="18"/>
  <c r="C86" i="18"/>
  <c r="R86" i="18"/>
  <c r="B86" i="18"/>
  <c r="X86" i="18"/>
  <c r="N86" i="18"/>
  <c r="V86" i="18"/>
  <c r="Z86" i="18"/>
  <c r="O86" i="18"/>
  <c r="S86" i="18"/>
  <c r="G86" i="18"/>
  <c r="AA86" i="18"/>
  <c r="I86" i="18"/>
  <c r="W86" i="18"/>
  <c r="U86" i="18"/>
  <c r="P86" i="18"/>
  <c r="E86" i="18"/>
  <c r="AC86" i="18"/>
  <c r="I29" i="18"/>
  <c r="G29" i="18"/>
  <c r="E29" i="18"/>
  <c r="T29" i="18"/>
  <c r="P29" i="18"/>
  <c r="AB29" i="18"/>
  <c r="X29" i="18"/>
  <c r="U29" i="18"/>
  <c r="Q29" i="18"/>
  <c r="AC29" i="18"/>
  <c r="Y29" i="18"/>
  <c r="N29" i="18"/>
  <c r="S29" i="18"/>
  <c r="V29" i="18"/>
  <c r="AA29" i="18"/>
  <c r="O29" i="18"/>
  <c r="Z29" i="18"/>
  <c r="W29" i="18"/>
  <c r="R29" i="18"/>
  <c r="C29" i="18"/>
  <c r="B29" i="18"/>
  <c r="F29" i="18"/>
  <c r="I82" i="18"/>
  <c r="G82" i="18"/>
  <c r="E82" i="18"/>
  <c r="T82" i="18"/>
  <c r="Q82" i="18"/>
  <c r="AB82" i="18"/>
  <c r="Y82" i="18"/>
  <c r="N82" i="18"/>
  <c r="R82" i="18"/>
  <c r="V82" i="18"/>
  <c r="Z82" i="18"/>
  <c r="O82" i="18"/>
  <c r="S82" i="18"/>
  <c r="W82" i="18"/>
  <c r="U82" i="18"/>
  <c r="P82" i="18"/>
  <c r="AA82" i="18"/>
  <c r="X82" i="18"/>
  <c r="AC82" i="18"/>
  <c r="B82" i="18"/>
  <c r="F82" i="18"/>
  <c r="C82" i="18"/>
  <c r="I17" i="18"/>
  <c r="G17" i="18"/>
  <c r="E17" i="18"/>
  <c r="P17" i="18"/>
  <c r="T17" i="18"/>
  <c r="X17" i="18"/>
  <c r="AB17" i="18"/>
  <c r="Q17" i="18"/>
  <c r="U17" i="18"/>
  <c r="Y17" i="18"/>
  <c r="AC17" i="18"/>
  <c r="R17" i="18"/>
  <c r="O17" i="18"/>
  <c r="Z17" i="18"/>
  <c r="W17" i="18"/>
  <c r="S17" i="18"/>
  <c r="N17" i="18"/>
  <c r="AA17" i="18"/>
  <c r="V17" i="18"/>
  <c r="B17" i="18"/>
  <c r="C17" i="18"/>
  <c r="F17" i="18"/>
  <c r="G14" i="18"/>
  <c r="E14" i="18"/>
  <c r="I14" i="18"/>
  <c r="P14" i="18"/>
  <c r="T14" i="18"/>
  <c r="X14" i="18"/>
  <c r="AB14" i="18"/>
  <c r="Q14" i="18"/>
  <c r="U14" i="18"/>
  <c r="Y14" i="18"/>
  <c r="AC14" i="18"/>
  <c r="R14" i="18"/>
  <c r="O14" i="18"/>
  <c r="Z14" i="18"/>
  <c r="W14" i="18"/>
  <c r="S14" i="18"/>
  <c r="N14" i="18"/>
  <c r="AA14" i="18"/>
  <c r="V14" i="18"/>
  <c r="F14" i="18"/>
  <c r="C14" i="18"/>
  <c r="B14" i="18"/>
  <c r="I53" i="18"/>
  <c r="G53" i="18"/>
  <c r="E53" i="18"/>
  <c r="Q53" i="18"/>
  <c r="U53" i="18"/>
  <c r="Y53" i="18"/>
  <c r="AC53" i="18"/>
  <c r="R53" i="18"/>
  <c r="N53" i="18"/>
  <c r="Z53" i="18"/>
  <c r="V53" i="18"/>
  <c r="S53" i="18"/>
  <c r="P53" i="18"/>
  <c r="AA53" i="18"/>
  <c r="X53" i="18"/>
  <c r="T53" i="18"/>
  <c r="O53" i="18"/>
  <c r="AB53" i="18"/>
  <c r="W53" i="18"/>
  <c r="B53" i="18"/>
  <c r="C53" i="18"/>
  <c r="F53" i="18"/>
  <c r="T48" i="18"/>
  <c r="P48" i="18"/>
  <c r="I48" i="18"/>
  <c r="AB48" i="18"/>
  <c r="X48" i="18"/>
  <c r="G48" i="18"/>
  <c r="U48" i="18"/>
  <c r="Q48" i="18"/>
  <c r="E48" i="18"/>
  <c r="AC48" i="18"/>
  <c r="Y48" i="18"/>
  <c r="N48" i="18"/>
  <c r="S48" i="18"/>
  <c r="V48" i="18"/>
  <c r="AA48" i="18"/>
  <c r="O48" i="18"/>
  <c r="R48" i="18"/>
  <c r="W48" i="18"/>
  <c r="Z48" i="18"/>
  <c r="B48" i="18"/>
  <c r="C48" i="18"/>
  <c r="F48" i="18"/>
  <c r="I4" i="18"/>
  <c r="G4" i="18"/>
  <c r="E4" i="18"/>
  <c r="S4" i="18"/>
  <c r="O4" i="18"/>
  <c r="AA4" i="18"/>
  <c r="W4" i="18"/>
  <c r="T4" i="18"/>
  <c r="P4" i="18"/>
  <c r="AB4" i="18"/>
  <c r="X4" i="18"/>
  <c r="U4" i="18"/>
  <c r="Q4" i="18"/>
  <c r="AC4" i="18"/>
  <c r="Y4" i="18"/>
  <c r="N4" i="18"/>
  <c r="R4" i="18"/>
  <c r="V4" i="18"/>
  <c r="Z4" i="18"/>
  <c r="B4" i="18"/>
  <c r="C4" i="18"/>
  <c r="F4" i="18"/>
  <c r="E23" i="18"/>
  <c r="I23" i="18"/>
  <c r="G23" i="18"/>
  <c r="R23" i="18"/>
  <c r="N23" i="18"/>
  <c r="Z23" i="18"/>
  <c r="V23" i="18"/>
  <c r="S23" i="18"/>
  <c r="O23" i="18"/>
  <c r="AA23" i="18"/>
  <c r="W23" i="18"/>
  <c r="T23" i="18"/>
  <c r="Q23" i="18"/>
  <c r="AB23" i="18"/>
  <c r="Y23" i="18"/>
  <c r="U23" i="18"/>
  <c r="P23" i="18"/>
  <c r="AC23" i="18"/>
  <c r="X23" i="18"/>
  <c r="B23" i="18"/>
  <c r="C23" i="18"/>
  <c r="F23" i="18"/>
  <c r="I19" i="18"/>
  <c r="S19" i="18"/>
  <c r="O19" i="18"/>
  <c r="G19" i="18"/>
  <c r="AA19" i="18"/>
  <c r="W19" i="18"/>
  <c r="E19" i="18"/>
  <c r="T19" i="18"/>
  <c r="P19" i="18"/>
  <c r="AB19" i="18"/>
  <c r="X19" i="18"/>
  <c r="U19" i="18"/>
  <c r="R19" i="18"/>
  <c r="AC19" i="18"/>
  <c r="Z19" i="18"/>
  <c r="N19" i="18"/>
  <c r="Q19" i="18"/>
  <c r="V19" i="18"/>
  <c r="Y19" i="18"/>
  <c r="F19" i="18"/>
  <c r="B19" i="18"/>
  <c r="C19" i="18"/>
  <c r="T55" i="18"/>
  <c r="P55" i="18"/>
  <c r="AB55" i="18"/>
  <c r="X55" i="18"/>
  <c r="U55" i="18"/>
  <c r="Q55" i="18"/>
  <c r="I55" i="18"/>
  <c r="AC55" i="18"/>
  <c r="Y55" i="18"/>
  <c r="G55" i="18"/>
  <c r="N55" i="18"/>
  <c r="S55" i="18"/>
  <c r="E55" i="18"/>
  <c r="V55" i="18"/>
  <c r="AA55" i="18"/>
  <c r="O55" i="18"/>
  <c r="R55" i="18"/>
  <c r="W55" i="18"/>
  <c r="Z55" i="18"/>
  <c r="F55" i="18"/>
  <c r="C55" i="18"/>
  <c r="B55" i="18"/>
  <c r="I24" i="18"/>
  <c r="G24" i="18"/>
  <c r="E24" i="18"/>
  <c r="O24" i="18"/>
  <c r="S24" i="18"/>
  <c r="W24" i="18"/>
  <c r="AA24" i="18"/>
  <c r="P24" i="18"/>
  <c r="T24" i="18"/>
  <c r="X24" i="18"/>
  <c r="AB24" i="18"/>
  <c r="Q24" i="18"/>
  <c r="N24" i="18"/>
  <c r="Y24" i="18"/>
  <c r="V24" i="18"/>
  <c r="R24" i="18"/>
  <c r="U24" i="18"/>
  <c r="Z24" i="18"/>
  <c r="AC24" i="18"/>
  <c r="C24" i="18"/>
  <c r="F24" i="18"/>
  <c r="B24" i="18"/>
  <c r="G56" i="18"/>
  <c r="Q56" i="18"/>
  <c r="U56" i="18"/>
  <c r="E56" i="18"/>
  <c r="Y56" i="18"/>
  <c r="AC56" i="18"/>
  <c r="R56" i="18"/>
  <c r="N56" i="18"/>
  <c r="Z56" i="18"/>
  <c r="V56" i="18"/>
  <c r="S56" i="18"/>
  <c r="P56" i="18"/>
  <c r="AA56" i="18"/>
  <c r="X56" i="18"/>
  <c r="T56" i="18"/>
  <c r="O56" i="18"/>
  <c r="I56" i="18"/>
  <c r="AB56" i="18"/>
  <c r="W56" i="18"/>
  <c r="C56" i="18"/>
  <c r="F56" i="18"/>
  <c r="B56" i="18"/>
  <c r="I33" i="18"/>
  <c r="G33" i="18"/>
  <c r="E33" i="18"/>
  <c r="T33" i="18"/>
  <c r="R33" i="18"/>
  <c r="AB33" i="18"/>
  <c r="Z33" i="18"/>
  <c r="U33" i="18"/>
  <c r="O33" i="18"/>
  <c r="AC33" i="18"/>
  <c r="Q33" i="18"/>
  <c r="N33" i="18"/>
  <c r="S33" i="18"/>
  <c r="V33" i="18"/>
  <c r="W33" i="18"/>
  <c r="P33" i="18"/>
  <c r="Y33" i="18"/>
  <c r="X33" i="18"/>
  <c r="AA33" i="18"/>
  <c r="C33" i="18"/>
  <c r="B33" i="18"/>
  <c r="F33" i="18"/>
  <c r="G52" i="18"/>
  <c r="I52" i="18"/>
  <c r="E52" i="18"/>
  <c r="S52" i="18"/>
  <c r="O52" i="18"/>
  <c r="AA52" i="18"/>
  <c r="W52" i="18"/>
  <c r="T52" i="18"/>
  <c r="P52" i="18"/>
  <c r="AB52" i="18"/>
  <c r="X52" i="18"/>
  <c r="U52" i="18"/>
  <c r="R52" i="18"/>
  <c r="AC52" i="18"/>
  <c r="Z52" i="18"/>
  <c r="N52" i="18"/>
  <c r="Y52" i="18"/>
  <c r="V52" i="18"/>
  <c r="Q52" i="18"/>
  <c r="F52" i="18"/>
  <c r="C52" i="18"/>
  <c r="B52" i="18"/>
  <c r="G34" i="18"/>
  <c r="I34" i="18"/>
  <c r="E34" i="18"/>
  <c r="Q34" i="18"/>
  <c r="O34" i="18"/>
  <c r="Y34" i="18"/>
  <c r="W34" i="18"/>
  <c r="R34" i="18"/>
  <c r="N34" i="18"/>
  <c r="Z34" i="18"/>
  <c r="P34" i="18"/>
  <c r="S34" i="18"/>
  <c r="T34" i="18"/>
  <c r="AA34" i="18"/>
  <c r="V34" i="18"/>
  <c r="U34" i="18"/>
  <c r="X34" i="18"/>
  <c r="AC34" i="18"/>
  <c r="AB34" i="18"/>
  <c r="F34" i="18"/>
  <c r="B34" i="18"/>
  <c r="C34" i="18"/>
  <c r="G76" i="18"/>
  <c r="S76" i="18"/>
  <c r="P76" i="18"/>
  <c r="AA76" i="18"/>
  <c r="X76" i="18"/>
  <c r="U76" i="18"/>
  <c r="Q76" i="18"/>
  <c r="AC76" i="18"/>
  <c r="Y76" i="18"/>
  <c r="N76" i="18"/>
  <c r="Z76" i="18"/>
  <c r="V76" i="18"/>
  <c r="AB76" i="18"/>
  <c r="I76" i="18"/>
  <c r="O76" i="18"/>
  <c r="T76" i="18"/>
  <c r="E76" i="18"/>
  <c r="W76" i="18"/>
  <c r="R76" i="18"/>
  <c r="F76" i="18"/>
  <c r="B76" i="18"/>
  <c r="C76" i="18"/>
  <c r="G65" i="18"/>
  <c r="E65" i="18"/>
  <c r="I65" i="18"/>
  <c r="U65" i="18"/>
  <c r="S65" i="18"/>
  <c r="AC65" i="18"/>
  <c r="AA65" i="18"/>
  <c r="N65" i="18"/>
  <c r="R65" i="18"/>
  <c r="V65" i="18"/>
  <c r="X65" i="18"/>
  <c r="O65" i="18"/>
  <c r="Z65" i="18"/>
  <c r="W65" i="18"/>
  <c r="AB65" i="18"/>
  <c r="Q65" i="18"/>
  <c r="P65" i="18"/>
  <c r="Y65" i="18"/>
  <c r="T65" i="18"/>
  <c r="F65" i="18"/>
  <c r="B65" i="18"/>
  <c r="C65" i="18"/>
  <c r="I38" i="18"/>
  <c r="E38" i="18"/>
  <c r="G38" i="18"/>
  <c r="Q38" i="18"/>
  <c r="O38" i="18"/>
  <c r="Y38" i="18"/>
  <c r="X38" i="18"/>
  <c r="R38" i="18"/>
  <c r="AB38" i="18"/>
  <c r="Z38" i="18"/>
  <c r="N38" i="18"/>
  <c r="S38" i="18"/>
  <c r="P38" i="18"/>
  <c r="AA38" i="18"/>
  <c r="T38" i="18"/>
  <c r="U38" i="18"/>
  <c r="W38" i="18"/>
  <c r="AC38" i="18"/>
  <c r="V38" i="18"/>
  <c r="F38" i="18"/>
  <c r="B38" i="18"/>
  <c r="C38" i="18"/>
  <c r="I57" i="18"/>
  <c r="G57" i="18"/>
  <c r="E57" i="18"/>
  <c r="O57" i="18"/>
  <c r="S57" i="18"/>
  <c r="W57" i="18"/>
  <c r="AA57" i="18"/>
  <c r="P57" i="18"/>
  <c r="T57" i="18"/>
  <c r="X57" i="18"/>
  <c r="AB57" i="18"/>
  <c r="Q57" i="18"/>
  <c r="N57" i="18"/>
  <c r="Y57" i="18"/>
  <c r="V57" i="18"/>
  <c r="R57" i="18"/>
  <c r="U57" i="18"/>
  <c r="Z57" i="18"/>
  <c r="AC57" i="18"/>
  <c r="B57" i="18"/>
  <c r="C57" i="18"/>
  <c r="F57" i="18"/>
  <c r="I42" i="18"/>
  <c r="G42" i="18"/>
  <c r="E42" i="18"/>
  <c r="R42" i="18"/>
  <c r="N42" i="18"/>
  <c r="Z42" i="18"/>
  <c r="V42" i="18"/>
  <c r="S42" i="18"/>
  <c r="O42" i="18"/>
  <c r="AA42" i="18"/>
  <c r="W42" i="18"/>
  <c r="T42" i="18"/>
  <c r="Q42" i="18"/>
  <c r="AB42" i="18"/>
  <c r="Y42" i="18"/>
  <c r="U42" i="18"/>
  <c r="P42" i="18"/>
  <c r="AC42" i="18"/>
  <c r="X42" i="18"/>
  <c r="C42" i="18"/>
  <c r="F42" i="18"/>
  <c r="B42" i="18"/>
  <c r="I49" i="18"/>
  <c r="E49" i="18"/>
  <c r="G49" i="18"/>
  <c r="R49" i="18"/>
  <c r="N49" i="18"/>
  <c r="Z49" i="18"/>
  <c r="V49" i="18"/>
  <c r="S49" i="18"/>
  <c r="O49" i="18"/>
  <c r="AA49" i="18"/>
  <c r="W49" i="18"/>
  <c r="T49" i="18"/>
  <c r="Q49" i="18"/>
  <c r="AB49" i="18"/>
  <c r="Y49" i="18"/>
  <c r="U49" i="18"/>
  <c r="P49" i="18"/>
  <c r="AC49" i="18"/>
  <c r="X49" i="18"/>
  <c r="B49" i="18"/>
  <c r="F49" i="18"/>
  <c r="C49" i="18"/>
  <c r="E77" i="18"/>
  <c r="I77" i="18"/>
  <c r="G77" i="18"/>
  <c r="Q77" i="18"/>
  <c r="N77" i="18"/>
  <c r="Y77" i="18"/>
  <c r="V77" i="18"/>
  <c r="S77" i="18"/>
  <c r="O77" i="18"/>
  <c r="AA77" i="18"/>
  <c r="W77" i="18"/>
  <c r="T77" i="18"/>
  <c r="P77" i="18"/>
  <c r="AB77" i="18"/>
  <c r="R77" i="18"/>
  <c r="U77" i="18"/>
  <c r="X77" i="18"/>
  <c r="AC77" i="18"/>
  <c r="Z77" i="18"/>
  <c r="C77" i="18"/>
  <c r="F77" i="18"/>
  <c r="B77" i="18"/>
  <c r="I43" i="18"/>
  <c r="E43" i="18"/>
  <c r="G43" i="18"/>
  <c r="P43" i="18"/>
  <c r="T43" i="18"/>
  <c r="X43" i="18"/>
  <c r="AB43" i="18"/>
  <c r="Q43" i="18"/>
  <c r="U43" i="18"/>
  <c r="Y43" i="18"/>
  <c r="AC43" i="18"/>
  <c r="R43" i="18"/>
  <c r="O43" i="18"/>
  <c r="Z43" i="18"/>
  <c r="W43" i="18"/>
  <c r="S43" i="18"/>
  <c r="N43" i="18"/>
  <c r="AA43" i="18"/>
  <c r="V43" i="18"/>
  <c r="B43" i="18"/>
  <c r="F43" i="18"/>
  <c r="C43" i="18"/>
  <c r="I80" i="18"/>
  <c r="G80" i="18"/>
  <c r="E80" i="18"/>
  <c r="Q80" i="18"/>
  <c r="N80" i="18"/>
  <c r="Y80" i="18"/>
  <c r="V80" i="18"/>
  <c r="S80" i="18"/>
  <c r="O80" i="18"/>
  <c r="AA80" i="18"/>
  <c r="W80" i="18"/>
  <c r="T80" i="18"/>
  <c r="P80" i="18"/>
  <c r="AB80" i="18"/>
  <c r="R80" i="18"/>
  <c r="U80" i="18"/>
  <c r="X80" i="18"/>
  <c r="AC80" i="18"/>
  <c r="Z80" i="18"/>
  <c r="B80" i="18"/>
  <c r="C80" i="18"/>
  <c r="F80" i="18"/>
  <c r="I6" i="18"/>
  <c r="G6" i="18"/>
  <c r="E6" i="18"/>
  <c r="R6" i="18"/>
  <c r="N6" i="18"/>
  <c r="Z6" i="18"/>
  <c r="V6" i="18"/>
  <c r="S6" i="18"/>
  <c r="O6" i="18"/>
  <c r="AA6" i="18"/>
  <c r="W6" i="18"/>
  <c r="T6" i="18"/>
  <c r="Q6" i="18"/>
  <c r="AB6" i="18"/>
  <c r="Y6" i="18"/>
  <c r="U6" i="18"/>
  <c r="P6" i="18"/>
  <c r="AC6" i="18"/>
  <c r="X6" i="18"/>
  <c r="F6" i="18"/>
  <c r="C6" i="18"/>
  <c r="B6" i="18"/>
  <c r="I30" i="18"/>
  <c r="G30" i="18"/>
  <c r="E30" i="18"/>
  <c r="S30" i="18"/>
  <c r="O30" i="18"/>
  <c r="AA30" i="18"/>
  <c r="W30" i="18"/>
  <c r="T30" i="18"/>
  <c r="Q30" i="18"/>
  <c r="AB30" i="18"/>
  <c r="Y30" i="18"/>
  <c r="U30" i="18"/>
  <c r="P30" i="18"/>
  <c r="AC30" i="18"/>
  <c r="R30" i="18"/>
  <c r="N30" i="18"/>
  <c r="X30" i="18"/>
  <c r="V30" i="18"/>
  <c r="Z30" i="18"/>
  <c r="F30" i="18"/>
  <c r="C30" i="18"/>
  <c r="B30" i="18"/>
  <c r="I27" i="18"/>
  <c r="G27" i="18"/>
  <c r="E27" i="18"/>
  <c r="P27" i="18"/>
  <c r="T27" i="18"/>
  <c r="X27" i="18"/>
  <c r="AB27" i="18"/>
  <c r="Q27" i="18"/>
  <c r="U27" i="18"/>
  <c r="Y27" i="18"/>
  <c r="AC27" i="18"/>
  <c r="R27" i="18"/>
  <c r="O27" i="18"/>
  <c r="Z27" i="18"/>
  <c r="W27" i="18"/>
  <c r="S27" i="18"/>
  <c r="N27" i="18"/>
  <c r="AA27" i="18"/>
  <c r="V27" i="18"/>
  <c r="C27" i="18"/>
  <c r="F27" i="18"/>
  <c r="B27" i="18"/>
  <c r="I18" i="18"/>
  <c r="G18" i="18"/>
  <c r="E18" i="18"/>
  <c r="U18" i="18"/>
  <c r="Q18" i="18"/>
  <c r="AC18" i="18"/>
  <c r="Y18" i="18"/>
  <c r="N18" i="18"/>
  <c r="R18" i="18"/>
  <c r="V18" i="18"/>
  <c r="Z18" i="18"/>
  <c r="O18" i="18"/>
  <c r="T18" i="18"/>
  <c r="W18" i="18"/>
  <c r="AB18" i="18"/>
  <c r="P18" i="18"/>
  <c r="AA18" i="18"/>
  <c r="X18" i="18"/>
  <c r="S18" i="18"/>
  <c r="B18" i="18"/>
  <c r="C18" i="18"/>
  <c r="F18" i="18"/>
  <c r="I46" i="18"/>
  <c r="G46" i="18"/>
  <c r="E46" i="18"/>
  <c r="R46" i="18"/>
  <c r="N46" i="18"/>
  <c r="Z46" i="18"/>
  <c r="V46" i="18"/>
  <c r="S46" i="18"/>
  <c r="O46" i="18"/>
  <c r="AA46" i="18"/>
  <c r="W46" i="18"/>
  <c r="T46" i="18"/>
  <c r="Q46" i="18"/>
  <c r="AB46" i="18"/>
  <c r="Y46" i="18"/>
  <c r="U46" i="18"/>
  <c r="P46" i="18"/>
  <c r="AC46" i="18"/>
  <c r="X46" i="18"/>
  <c r="B46" i="18"/>
  <c r="C46" i="18"/>
  <c r="F46" i="18"/>
  <c r="I31" i="18"/>
  <c r="G31" i="18"/>
  <c r="E31" i="18"/>
  <c r="Q31" i="18"/>
  <c r="U31" i="18"/>
  <c r="Y31" i="18"/>
  <c r="AC31" i="18"/>
  <c r="R31" i="18"/>
  <c r="O31" i="18"/>
  <c r="Z31" i="18"/>
  <c r="W31" i="18"/>
  <c r="S31" i="18"/>
  <c r="X31" i="18"/>
  <c r="AA31" i="18"/>
  <c r="N31" i="18"/>
  <c r="T31" i="18"/>
  <c r="V31" i="18"/>
  <c r="AB31" i="18"/>
  <c r="P31" i="18"/>
  <c r="C31" i="18"/>
  <c r="F31" i="18"/>
  <c r="B31" i="18"/>
  <c r="W84" i="18"/>
  <c r="Y84" i="18"/>
  <c r="I84" i="18"/>
  <c r="P84" i="18"/>
  <c r="U84" i="18"/>
  <c r="E84" i="18"/>
  <c r="X84" i="18"/>
  <c r="R84" i="18"/>
  <c r="AC84" i="18"/>
  <c r="G84" i="18"/>
  <c r="N84" i="18"/>
  <c r="Z84" i="18"/>
  <c r="V84" i="18"/>
  <c r="C84" i="18"/>
  <c r="AB84" i="18"/>
  <c r="S84" i="18"/>
  <c r="O84" i="18"/>
  <c r="B84" i="18"/>
  <c r="AA84" i="18"/>
  <c r="Q84" i="18"/>
  <c r="T84" i="18"/>
  <c r="F84" i="18"/>
  <c r="I83" i="18"/>
  <c r="E83" i="18"/>
  <c r="G83" i="18"/>
  <c r="R83" i="18"/>
  <c r="O83" i="18"/>
  <c r="Z83" i="18"/>
  <c r="W83" i="18"/>
  <c r="T83" i="18"/>
  <c r="P83" i="18"/>
  <c r="AB83" i="18"/>
  <c r="X83" i="18"/>
  <c r="U83" i="18"/>
  <c r="Y83" i="18"/>
  <c r="AC83" i="18"/>
  <c r="AA83" i="18"/>
  <c r="N83" i="18"/>
  <c r="S83" i="18"/>
  <c r="V83" i="18"/>
  <c r="Q83" i="18"/>
  <c r="B83" i="18"/>
  <c r="F83" i="18"/>
  <c r="C83" i="18"/>
  <c r="E21" i="18"/>
  <c r="G21" i="18"/>
  <c r="I21" i="18"/>
  <c r="O21" i="18"/>
  <c r="S21" i="18"/>
  <c r="W21" i="18"/>
  <c r="AA21" i="18"/>
  <c r="P21" i="18"/>
  <c r="T21" i="18"/>
  <c r="X21" i="18"/>
  <c r="AB21" i="18"/>
  <c r="Q21" i="18"/>
  <c r="N21" i="18"/>
  <c r="Y21" i="18"/>
  <c r="V21" i="18"/>
  <c r="R21" i="18"/>
  <c r="U21" i="18"/>
  <c r="Z21" i="18"/>
  <c r="AC21" i="18"/>
  <c r="B21" i="18"/>
  <c r="C21" i="18"/>
  <c r="F21" i="18"/>
  <c r="A1440" i="2"/>
  <c r="AS754" i="1" l="1"/>
  <c r="AY754" i="1" s="1"/>
  <c r="AT754" i="1"/>
  <c r="AZ754" i="1" s="1"/>
  <c r="K158" i="24"/>
  <c r="K103" i="24"/>
  <c r="AB11" i="23"/>
  <c r="I11" i="23"/>
  <c r="M11" i="23"/>
  <c r="T11" i="23"/>
  <c r="Y11" i="23"/>
  <c r="E11" i="23"/>
  <c r="L11" i="23"/>
  <c r="Q11" i="23"/>
  <c r="AC11" i="23"/>
  <c r="B11" i="23"/>
  <c r="G11" i="23"/>
  <c r="W11" i="23"/>
  <c r="AA11" i="23"/>
  <c r="X11" i="23"/>
  <c r="C11" i="23"/>
  <c r="S11" i="23"/>
  <c r="P11" i="23"/>
  <c r="O11" i="23"/>
  <c r="Z11" i="23"/>
  <c r="F11" i="23"/>
  <c r="V11" i="23"/>
  <c r="R11" i="23"/>
  <c r="N11" i="23"/>
  <c r="U11" i="23"/>
  <c r="P9" i="23"/>
  <c r="B9" i="23"/>
  <c r="C9" i="23"/>
  <c r="Z9" i="23"/>
  <c r="F9" i="23"/>
  <c r="AB9" i="23"/>
  <c r="R9" i="23"/>
  <c r="W9" i="23"/>
  <c r="U9" i="23"/>
  <c r="I9" i="23"/>
  <c r="O9" i="23"/>
  <c r="T9" i="23"/>
  <c r="Y9" i="23"/>
  <c r="E9" i="23"/>
  <c r="S9" i="23"/>
  <c r="Q9" i="23"/>
  <c r="V9" i="23"/>
  <c r="M9" i="23"/>
  <c r="G9" i="23"/>
  <c r="N9" i="23"/>
  <c r="L9" i="23"/>
  <c r="X9" i="23"/>
  <c r="AA9" i="23"/>
  <c r="AC9" i="23"/>
  <c r="AB38" i="23"/>
  <c r="I38" i="23"/>
  <c r="E38" i="23"/>
  <c r="Y38" i="23"/>
  <c r="W38" i="23"/>
  <c r="G38" i="23"/>
  <c r="X38" i="23"/>
  <c r="S38" i="23"/>
  <c r="O38" i="23"/>
  <c r="T38" i="23"/>
  <c r="AC38" i="23"/>
  <c r="B38" i="23"/>
  <c r="AA38" i="23"/>
  <c r="U38" i="23"/>
  <c r="R38" i="23"/>
  <c r="L38" i="23"/>
  <c r="Q38" i="23"/>
  <c r="C38" i="23"/>
  <c r="V38" i="23"/>
  <c r="Z38" i="23"/>
  <c r="N38" i="23"/>
  <c r="P38" i="23"/>
  <c r="M38" i="23"/>
  <c r="F38" i="23"/>
  <c r="P17" i="23"/>
  <c r="U17" i="23"/>
  <c r="S17" i="23"/>
  <c r="I17" i="23"/>
  <c r="E17" i="23"/>
  <c r="L17" i="23"/>
  <c r="B17" i="23"/>
  <c r="Z17" i="23"/>
  <c r="F17" i="23"/>
  <c r="M17" i="23"/>
  <c r="C17" i="23"/>
  <c r="Y17" i="23"/>
  <c r="V17" i="23"/>
  <c r="X17" i="23"/>
  <c r="R17" i="23"/>
  <c r="W17" i="23"/>
  <c r="AB17" i="23"/>
  <c r="T17" i="23"/>
  <c r="N17" i="23"/>
  <c r="O17" i="23"/>
  <c r="Q17" i="23"/>
  <c r="G17" i="23"/>
  <c r="AA17" i="23"/>
  <c r="AC17" i="23"/>
  <c r="M37" i="23"/>
  <c r="Q37" i="23"/>
  <c r="R37" i="23"/>
  <c r="P37" i="23"/>
  <c r="O37" i="23"/>
  <c r="E37" i="23"/>
  <c r="V37" i="23"/>
  <c r="N37" i="23"/>
  <c r="AC37" i="23"/>
  <c r="X37" i="23"/>
  <c r="W37" i="23"/>
  <c r="C37" i="23"/>
  <c r="AB37" i="23"/>
  <c r="T37" i="23"/>
  <c r="G37" i="23"/>
  <c r="Z37" i="23"/>
  <c r="F37" i="23"/>
  <c r="U37" i="23"/>
  <c r="I37" i="23"/>
  <c r="L37" i="23"/>
  <c r="B37" i="23"/>
  <c r="AA37" i="23"/>
  <c r="S37" i="23"/>
  <c r="Y37" i="23"/>
  <c r="B16" i="23"/>
  <c r="G16" i="23"/>
  <c r="V16" i="23"/>
  <c r="AC16" i="23"/>
  <c r="AA16" i="23"/>
  <c r="X16" i="23"/>
  <c r="U16" i="23"/>
  <c r="S16" i="23"/>
  <c r="P16" i="23"/>
  <c r="M16" i="23"/>
  <c r="Z16" i="23"/>
  <c r="F16" i="23"/>
  <c r="C16" i="23"/>
  <c r="R16" i="23"/>
  <c r="W16" i="23"/>
  <c r="AB16" i="23"/>
  <c r="I16" i="23"/>
  <c r="O16" i="23"/>
  <c r="T16" i="23"/>
  <c r="Y16" i="23"/>
  <c r="E16" i="23"/>
  <c r="L16" i="23"/>
  <c r="Q16" i="23"/>
  <c r="N16" i="23"/>
  <c r="T13" i="23"/>
  <c r="Y13" i="23"/>
  <c r="E13" i="23"/>
  <c r="V13" i="23"/>
  <c r="L13" i="23"/>
  <c r="Q13" i="23"/>
  <c r="N13" i="23"/>
  <c r="B13" i="23"/>
  <c r="G13" i="23"/>
  <c r="AC13" i="23"/>
  <c r="AA13" i="23"/>
  <c r="X13" i="23"/>
  <c r="I13" i="23"/>
  <c r="U13" i="23"/>
  <c r="S13" i="23"/>
  <c r="P13" i="23"/>
  <c r="M13" i="23"/>
  <c r="Z13" i="23"/>
  <c r="F13" i="23"/>
  <c r="O13" i="23"/>
  <c r="C13" i="23"/>
  <c r="R13" i="23"/>
  <c r="W13" i="23"/>
  <c r="AB13" i="23"/>
  <c r="Z28" i="23"/>
  <c r="V28" i="23"/>
  <c r="AB28" i="23"/>
  <c r="I28" i="23"/>
  <c r="T28" i="23"/>
  <c r="Q28" i="23"/>
  <c r="G28" i="23"/>
  <c r="W28" i="23"/>
  <c r="B28" i="23"/>
  <c r="R28" i="23"/>
  <c r="L28" i="23"/>
  <c r="P28" i="23"/>
  <c r="AA28" i="23"/>
  <c r="Y28" i="23"/>
  <c r="O28" i="23"/>
  <c r="C28" i="23"/>
  <c r="N28" i="23"/>
  <c r="M28" i="23"/>
  <c r="U28" i="23"/>
  <c r="F28" i="23"/>
  <c r="AC28" i="23"/>
  <c r="S28" i="23"/>
  <c r="E28" i="23"/>
  <c r="X28" i="23"/>
  <c r="Q33" i="23"/>
  <c r="U33" i="23"/>
  <c r="AB33" i="23"/>
  <c r="T33" i="23"/>
  <c r="Z33" i="23"/>
  <c r="L33" i="23"/>
  <c r="F33" i="23"/>
  <c r="G33" i="23"/>
  <c r="E33" i="23"/>
  <c r="N33" i="23"/>
  <c r="X33" i="23"/>
  <c r="M33" i="23"/>
  <c r="AC33" i="23"/>
  <c r="Y33" i="23"/>
  <c r="AA33" i="23"/>
  <c r="P33" i="23"/>
  <c r="W33" i="23"/>
  <c r="R33" i="23"/>
  <c r="I33" i="23"/>
  <c r="S33" i="23"/>
  <c r="C33" i="23"/>
  <c r="V33" i="23"/>
  <c r="B33" i="23"/>
  <c r="O33" i="23"/>
  <c r="U18" i="23"/>
  <c r="S18" i="23"/>
  <c r="P18" i="23"/>
  <c r="C18" i="23"/>
  <c r="AB18" i="23"/>
  <c r="I18" i="23"/>
  <c r="T18" i="23"/>
  <c r="V18" i="23"/>
  <c r="AC18" i="23"/>
  <c r="M18" i="23"/>
  <c r="Z18" i="23"/>
  <c r="F18" i="23"/>
  <c r="R18" i="23"/>
  <c r="E18" i="23"/>
  <c r="L18" i="23"/>
  <c r="N18" i="23"/>
  <c r="X18" i="23"/>
  <c r="W18" i="23"/>
  <c r="G18" i="23"/>
  <c r="O18" i="23"/>
  <c r="Y18" i="23"/>
  <c r="Q18" i="23"/>
  <c r="AA18" i="23"/>
  <c r="B18" i="23"/>
  <c r="Y31" i="23"/>
  <c r="E31" i="23"/>
  <c r="U31" i="23"/>
  <c r="N31" i="23"/>
  <c r="S31" i="23"/>
  <c r="M31" i="23"/>
  <c r="Z31" i="23"/>
  <c r="R31" i="23"/>
  <c r="Q31" i="23"/>
  <c r="AB31" i="23"/>
  <c r="I31" i="23"/>
  <c r="T31" i="23"/>
  <c r="X31" i="23"/>
  <c r="C31" i="23"/>
  <c r="AC31" i="23"/>
  <c r="B31" i="23"/>
  <c r="G31" i="23"/>
  <c r="P31" i="23"/>
  <c r="F31" i="23"/>
  <c r="L31" i="23"/>
  <c r="V31" i="23"/>
  <c r="AA31" i="23"/>
  <c r="W31" i="23"/>
  <c r="O31" i="23"/>
  <c r="AB19" i="23"/>
  <c r="I19" i="23"/>
  <c r="O19" i="23"/>
  <c r="V19" i="23"/>
  <c r="G19" i="23"/>
  <c r="X19" i="23"/>
  <c r="P19" i="23"/>
  <c r="Z19" i="23"/>
  <c r="R19" i="23"/>
  <c r="T19" i="23"/>
  <c r="Y19" i="23"/>
  <c r="E19" i="23"/>
  <c r="Q19" i="23"/>
  <c r="B19" i="23"/>
  <c r="N19" i="23"/>
  <c r="C19" i="23"/>
  <c r="AC19" i="23"/>
  <c r="U19" i="23"/>
  <c r="L19" i="23"/>
  <c r="AA19" i="23"/>
  <c r="S19" i="23"/>
  <c r="F19" i="23"/>
  <c r="W19" i="23"/>
  <c r="M19" i="23"/>
  <c r="AC24" i="23"/>
  <c r="AA24" i="23"/>
  <c r="X24" i="23"/>
  <c r="Z24" i="23"/>
  <c r="C24" i="23"/>
  <c r="I24" i="23"/>
  <c r="T24" i="23"/>
  <c r="L24" i="23"/>
  <c r="G24" i="23"/>
  <c r="U24" i="23"/>
  <c r="S24" i="23"/>
  <c r="P24" i="23"/>
  <c r="F24" i="23"/>
  <c r="R24" i="23"/>
  <c r="AB24" i="23"/>
  <c r="E24" i="23"/>
  <c r="B24" i="23"/>
  <c r="M24" i="23"/>
  <c r="W24" i="23"/>
  <c r="O24" i="23"/>
  <c r="Y24" i="23"/>
  <c r="V24" i="23"/>
  <c r="N24" i="23"/>
  <c r="Q24" i="23"/>
  <c r="M26" i="23"/>
  <c r="Z26" i="23"/>
  <c r="P26" i="23"/>
  <c r="R26" i="23"/>
  <c r="O26" i="23"/>
  <c r="T26" i="23"/>
  <c r="L26" i="23"/>
  <c r="N26" i="23"/>
  <c r="AA26" i="23"/>
  <c r="W26" i="23"/>
  <c r="C26" i="23"/>
  <c r="I26" i="23"/>
  <c r="E26" i="23"/>
  <c r="Y26" i="23"/>
  <c r="Q26" i="23"/>
  <c r="AC26" i="23"/>
  <c r="U26" i="23"/>
  <c r="AB26" i="23"/>
  <c r="V26" i="23"/>
  <c r="B26" i="23"/>
  <c r="F26" i="23"/>
  <c r="G26" i="23"/>
  <c r="X26" i="23"/>
  <c r="S26" i="23"/>
  <c r="N7" i="23"/>
  <c r="B7" i="23"/>
  <c r="S7" i="23"/>
  <c r="X7" i="23"/>
  <c r="AC7" i="23"/>
  <c r="Q7" i="23"/>
  <c r="Y7" i="23"/>
  <c r="P7" i="23"/>
  <c r="U7" i="23"/>
  <c r="I7" i="23"/>
  <c r="F7" i="23"/>
  <c r="M7" i="23"/>
  <c r="AA7" i="23"/>
  <c r="W7" i="23"/>
  <c r="C7" i="23"/>
  <c r="G7" i="23"/>
  <c r="T7" i="23"/>
  <c r="O7" i="23"/>
  <c r="AB7" i="23"/>
  <c r="Z7" i="23"/>
  <c r="E7" i="23"/>
  <c r="V7" i="23"/>
  <c r="L7" i="23"/>
  <c r="R7" i="23"/>
  <c r="U10" i="23"/>
  <c r="S10" i="23"/>
  <c r="F10" i="23"/>
  <c r="M10" i="23"/>
  <c r="R10" i="23"/>
  <c r="Y10" i="23"/>
  <c r="W10" i="23"/>
  <c r="C10" i="23"/>
  <c r="Q10" i="23"/>
  <c r="O10" i="23"/>
  <c r="AB10" i="23"/>
  <c r="P10" i="23"/>
  <c r="E10" i="23"/>
  <c r="T10" i="23"/>
  <c r="X10" i="23"/>
  <c r="V10" i="23"/>
  <c r="L10" i="23"/>
  <c r="I10" i="23"/>
  <c r="K10" i="23" s="1"/>
  <c r="N10" i="23"/>
  <c r="B10" i="23"/>
  <c r="AC10" i="23"/>
  <c r="AA10" i="23"/>
  <c r="Z10" i="23"/>
  <c r="AB30" i="23"/>
  <c r="I30" i="23"/>
  <c r="M30" i="23"/>
  <c r="G30" i="23"/>
  <c r="AC30" i="23"/>
  <c r="O30" i="23"/>
  <c r="U30" i="23"/>
  <c r="E30" i="23"/>
  <c r="Q30" i="23"/>
  <c r="T30" i="23"/>
  <c r="P30" i="23"/>
  <c r="W30" i="23"/>
  <c r="V30" i="23"/>
  <c r="F30" i="23"/>
  <c r="Z30" i="23"/>
  <c r="R30" i="23"/>
  <c r="L30" i="23"/>
  <c r="C30" i="23"/>
  <c r="AA30" i="23"/>
  <c r="S30" i="23"/>
  <c r="B30" i="23"/>
  <c r="N30" i="23"/>
  <c r="Y30" i="23"/>
  <c r="X30" i="23"/>
  <c r="N23" i="23"/>
  <c r="B23" i="23"/>
  <c r="Y23" i="23"/>
  <c r="S23" i="23"/>
  <c r="M23" i="23"/>
  <c r="C23" i="23"/>
  <c r="I23" i="23"/>
  <c r="Q23" i="23"/>
  <c r="G23" i="23"/>
  <c r="X23" i="23"/>
  <c r="AC23" i="23"/>
  <c r="AA23" i="23"/>
  <c r="U23" i="23"/>
  <c r="F23" i="23"/>
  <c r="Z23" i="23"/>
  <c r="E23" i="23"/>
  <c r="V23" i="23"/>
  <c r="P23" i="23"/>
  <c r="W23" i="23"/>
  <c r="R23" i="23"/>
  <c r="AB23" i="23"/>
  <c r="T23" i="23"/>
  <c r="O23" i="23"/>
  <c r="L23" i="23"/>
  <c r="AA22" i="23"/>
  <c r="X22" i="23"/>
  <c r="AC22" i="23"/>
  <c r="M22" i="23"/>
  <c r="W22" i="23"/>
  <c r="AB22" i="23"/>
  <c r="E22" i="23"/>
  <c r="L22" i="23"/>
  <c r="S22" i="23"/>
  <c r="P22" i="23"/>
  <c r="U22" i="23"/>
  <c r="Z22" i="23"/>
  <c r="R22" i="23"/>
  <c r="I22" i="23"/>
  <c r="Q22" i="23"/>
  <c r="F22" i="23"/>
  <c r="O22" i="23"/>
  <c r="Y22" i="23"/>
  <c r="V22" i="23"/>
  <c r="G22" i="23"/>
  <c r="C22" i="23"/>
  <c r="T22" i="23"/>
  <c r="N22" i="23"/>
  <c r="B22" i="23"/>
  <c r="V21" i="23"/>
  <c r="L21" i="23"/>
  <c r="Q21" i="23"/>
  <c r="G21" i="23"/>
  <c r="AA21" i="23"/>
  <c r="P21" i="23"/>
  <c r="F21" i="23"/>
  <c r="AB21" i="23"/>
  <c r="T21" i="23"/>
  <c r="N21" i="23"/>
  <c r="B21" i="23"/>
  <c r="AC21" i="23"/>
  <c r="U21" i="23"/>
  <c r="S21" i="23"/>
  <c r="M21" i="23"/>
  <c r="R21" i="23"/>
  <c r="W21" i="23"/>
  <c r="X21" i="23"/>
  <c r="Z21" i="23"/>
  <c r="E21" i="23"/>
  <c r="I21" i="23"/>
  <c r="Y21" i="23"/>
  <c r="C21" i="23"/>
  <c r="O21" i="23"/>
  <c r="AC27" i="23"/>
  <c r="R27" i="23"/>
  <c r="W27" i="23"/>
  <c r="O27" i="23"/>
  <c r="Y27" i="23"/>
  <c r="L27" i="23"/>
  <c r="V27" i="23"/>
  <c r="N27" i="23"/>
  <c r="U27" i="23"/>
  <c r="S27" i="23"/>
  <c r="F27" i="23"/>
  <c r="AB27" i="23"/>
  <c r="I27" i="23"/>
  <c r="T27" i="23"/>
  <c r="E27" i="23"/>
  <c r="Q27" i="23"/>
  <c r="G27" i="23"/>
  <c r="X27" i="23"/>
  <c r="Z27" i="23"/>
  <c r="B27" i="23"/>
  <c r="P27" i="23"/>
  <c r="AA27" i="23"/>
  <c r="M27" i="23"/>
  <c r="C27" i="23"/>
  <c r="Y39" i="23"/>
  <c r="E39" i="23"/>
  <c r="B39" i="23"/>
  <c r="N39" i="23"/>
  <c r="S39" i="23"/>
  <c r="R39" i="23"/>
  <c r="W39" i="23"/>
  <c r="AB39" i="23"/>
  <c r="Q39" i="23"/>
  <c r="V39" i="23"/>
  <c r="Z39" i="23"/>
  <c r="T39" i="23"/>
  <c r="X39" i="23"/>
  <c r="P39" i="23"/>
  <c r="M39" i="23"/>
  <c r="O39" i="23"/>
  <c r="G39" i="23"/>
  <c r="AC39" i="23"/>
  <c r="U39" i="23"/>
  <c r="F39" i="23"/>
  <c r="C39" i="23"/>
  <c r="AA39" i="23"/>
  <c r="L39" i="23"/>
  <c r="I39" i="23"/>
  <c r="N15" i="23"/>
  <c r="B15" i="23"/>
  <c r="G15" i="23"/>
  <c r="X15" i="23"/>
  <c r="AC15" i="23"/>
  <c r="AA15" i="23"/>
  <c r="P15" i="23"/>
  <c r="U15" i="23"/>
  <c r="S15" i="23"/>
  <c r="F15" i="23"/>
  <c r="M15" i="23"/>
  <c r="Z15" i="23"/>
  <c r="W15" i="23"/>
  <c r="C15" i="23"/>
  <c r="R15" i="23"/>
  <c r="O15" i="23"/>
  <c r="AB15" i="23"/>
  <c r="I15" i="23"/>
  <c r="E15" i="23"/>
  <c r="T15" i="23"/>
  <c r="Y15" i="23"/>
  <c r="V15" i="23"/>
  <c r="L15" i="23"/>
  <c r="Q15" i="23"/>
  <c r="P36" i="23"/>
  <c r="T36" i="23"/>
  <c r="AA36" i="23"/>
  <c r="W36" i="23"/>
  <c r="I36" i="23"/>
  <c r="Y36" i="23"/>
  <c r="V36" i="23"/>
  <c r="N36" i="23"/>
  <c r="B36" i="23"/>
  <c r="Z36" i="23"/>
  <c r="F36" i="23"/>
  <c r="S36" i="23"/>
  <c r="M36" i="23"/>
  <c r="L36" i="23"/>
  <c r="AC36" i="23"/>
  <c r="G36" i="23"/>
  <c r="X36" i="23"/>
  <c r="R36" i="23"/>
  <c r="O36" i="23"/>
  <c r="E36" i="23"/>
  <c r="AB36" i="23"/>
  <c r="C36" i="23"/>
  <c r="Q36" i="23"/>
  <c r="U36" i="23"/>
  <c r="N34" i="23"/>
  <c r="AC34" i="23"/>
  <c r="L34" i="23"/>
  <c r="B34" i="23"/>
  <c r="I34" i="23"/>
  <c r="T34" i="23"/>
  <c r="O34" i="23"/>
  <c r="X34" i="23"/>
  <c r="Y34" i="23"/>
  <c r="R34" i="23"/>
  <c r="U34" i="23"/>
  <c r="F34" i="23"/>
  <c r="W34" i="23"/>
  <c r="AA34" i="23"/>
  <c r="M34" i="23"/>
  <c r="C34" i="23"/>
  <c r="P34" i="23"/>
  <c r="AB34" i="23"/>
  <c r="Q34" i="23"/>
  <c r="G34" i="23"/>
  <c r="S34" i="23"/>
  <c r="V34" i="23"/>
  <c r="E34" i="23"/>
  <c r="Z34" i="23"/>
  <c r="B35" i="23"/>
  <c r="X35" i="23"/>
  <c r="I35" i="23"/>
  <c r="S35" i="23"/>
  <c r="Z35" i="23"/>
  <c r="R35" i="23"/>
  <c r="Y35" i="23"/>
  <c r="T35" i="23"/>
  <c r="AC35" i="23"/>
  <c r="AA35" i="23"/>
  <c r="F35" i="23"/>
  <c r="W35" i="23"/>
  <c r="M35" i="23"/>
  <c r="C35" i="23"/>
  <c r="AB35" i="23"/>
  <c r="Q35" i="23"/>
  <c r="N35" i="23"/>
  <c r="U35" i="23"/>
  <c r="E35" i="23"/>
  <c r="V35" i="23"/>
  <c r="P35" i="23"/>
  <c r="O35" i="23"/>
  <c r="G35" i="23"/>
  <c r="L35" i="23"/>
  <c r="T32" i="23"/>
  <c r="W32" i="23"/>
  <c r="AA32" i="23"/>
  <c r="S32" i="23"/>
  <c r="F32" i="23"/>
  <c r="R32" i="23"/>
  <c r="C32" i="23"/>
  <c r="V32" i="23"/>
  <c r="L32" i="23"/>
  <c r="G32" i="23"/>
  <c r="B32" i="23"/>
  <c r="U32" i="23"/>
  <c r="X32" i="23"/>
  <c r="P32" i="23"/>
  <c r="N32" i="23"/>
  <c r="Z32" i="23"/>
  <c r="O32" i="23"/>
  <c r="M32" i="23"/>
  <c r="E32" i="23"/>
  <c r="I32" i="23"/>
  <c r="AC32" i="23"/>
  <c r="Y32" i="23"/>
  <c r="AB32" i="23"/>
  <c r="Q32" i="23"/>
  <c r="G14" i="23"/>
  <c r="N14" i="23"/>
  <c r="L14" i="23"/>
  <c r="AA14" i="23"/>
  <c r="X14" i="23"/>
  <c r="AC14" i="23"/>
  <c r="S14" i="23"/>
  <c r="P14" i="23"/>
  <c r="U14" i="23"/>
  <c r="Z14" i="23"/>
  <c r="F14" i="23"/>
  <c r="M14" i="23"/>
  <c r="R14" i="23"/>
  <c r="W14" i="23"/>
  <c r="C14" i="23"/>
  <c r="I14" i="23"/>
  <c r="O14" i="23"/>
  <c r="B14" i="23"/>
  <c r="Y14" i="23"/>
  <c r="E14" i="23"/>
  <c r="AB14" i="23"/>
  <c r="Q14" i="23"/>
  <c r="V14" i="23"/>
  <c r="T14" i="23"/>
  <c r="B8" i="23"/>
  <c r="G8" i="23"/>
  <c r="O8" i="23"/>
  <c r="AC8" i="23"/>
  <c r="AA8" i="23"/>
  <c r="F8" i="23"/>
  <c r="U8" i="23"/>
  <c r="S8" i="23"/>
  <c r="E8" i="23"/>
  <c r="V8" i="23"/>
  <c r="M8" i="23"/>
  <c r="Z8" i="23"/>
  <c r="X8" i="23"/>
  <c r="C8" i="23"/>
  <c r="R8" i="23"/>
  <c r="N8" i="23"/>
  <c r="Y8" i="23"/>
  <c r="AB8" i="23"/>
  <c r="I8" i="23"/>
  <c r="W8" i="23"/>
  <c r="T8" i="23"/>
  <c r="L8" i="23"/>
  <c r="Q8" i="23"/>
  <c r="P8" i="23"/>
  <c r="R29" i="23"/>
  <c r="Z29" i="23"/>
  <c r="G29" i="23"/>
  <c r="E29" i="23"/>
  <c r="L29" i="23"/>
  <c r="X29" i="23"/>
  <c r="AA29" i="23"/>
  <c r="I29" i="23"/>
  <c r="W29" i="23"/>
  <c r="F29" i="23"/>
  <c r="M29" i="23"/>
  <c r="Y29" i="23"/>
  <c r="Q29" i="23"/>
  <c r="C29" i="23"/>
  <c r="T29" i="23"/>
  <c r="P29" i="23"/>
  <c r="S29" i="23"/>
  <c r="O29" i="23"/>
  <c r="AB29" i="23"/>
  <c r="V29" i="23"/>
  <c r="N29" i="23"/>
  <c r="AC29" i="23"/>
  <c r="B29" i="23"/>
  <c r="U29" i="23"/>
  <c r="Z25" i="23"/>
  <c r="F25" i="23"/>
  <c r="M25" i="23"/>
  <c r="O25" i="23"/>
  <c r="Y25" i="23"/>
  <c r="Q25" i="23"/>
  <c r="L25" i="23"/>
  <c r="B25" i="23"/>
  <c r="P25" i="23"/>
  <c r="S25" i="23"/>
  <c r="R25" i="23"/>
  <c r="W25" i="23"/>
  <c r="C25" i="23"/>
  <c r="AB25" i="23"/>
  <c r="T25" i="23"/>
  <c r="G25" i="23"/>
  <c r="AC25" i="23"/>
  <c r="U25" i="23"/>
  <c r="I25" i="23"/>
  <c r="E25" i="23"/>
  <c r="V25" i="23"/>
  <c r="N25" i="23"/>
  <c r="AA25" i="23"/>
  <c r="X25" i="23"/>
  <c r="Y12" i="23"/>
  <c r="E12" i="23"/>
  <c r="T12" i="23"/>
  <c r="Q12" i="23"/>
  <c r="V12" i="23"/>
  <c r="L12" i="23"/>
  <c r="G12" i="23"/>
  <c r="N12" i="23"/>
  <c r="AA12" i="23"/>
  <c r="X12" i="23"/>
  <c r="AC12" i="23"/>
  <c r="I12" i="23"/>
  <c r="P12" i="23"/>
  <c r="U12" i="23"/>
  <c r="B12" i="23"/>
  <c r="F12" i="23"/>
  <c r="M12" i="23"/>
  <c r="Z12" i="23"/>
  <c r="W12" i="23"/>
  <c r="C12" i="23"/>
  <c r="S12" i="23"/>
  <c r="O12" i="23"/>
  <c r="AB12" i="23"/>
  <c r="R12" i="23"/>
  <c r="AA6" i="23"/>
  <c r="X6" i="23"/>
  <c r="T6" i="23"/>
  <c r="V6" i="23"/>
  <c r="S6" i="23"/>
  <c r="P6" i="23"/>
  <c r="N6" i="23"/>
  <c r="C6" i="23"/>
  <c r="Z6" i="23"/>
  <c r="F6" i="23"/>
  <c r="M6" i="23"/>
  <c r="R6" i="23"/>
  <c r="W6" i="23"/>
  <c r="L6" i="23"/>
  <c r="U6" i="23"/>
  <c r="I6" i="23"/>
  <c r="O6" i="23"/>
  <c r="B6" i="23"/>
  <c r="AB6" i="23"/>
  <c r="Y6" i="23"/>
  <c r="E6" i="23"/>
  <c r="AC6" i="23"/>
  <c r="Q6" i="23"/>
  <c r="G6" i="23"/>
  <c r="Y20" i="23"/>
  <c r="E20" i="23"/>
  <c r="T20" i="23"/>
  <c r="B20" i="23"/>
  <c r="AA20" i="23"/>
  <c r="S20" i="23"/>
  <c r="W20" i="23"/>
  <c r="Q20" i="23"/>
  <c r="V20" i="23"/>
  <c r="L20" i="23"/>
  <c r="N20" i="23"/>
  <c r="X20" i="23"/>
  <c r="U20" i="23"/>
  <c r="M20" i="23"/>
  <c r="O20" i="23"/>
  <c r="G20" i="23"/>
  <c r="P20" i="23"/>
  <c r="F20" i="23"/>
  <c r="Z20" i="23"/>
  <c r="R20" i="23"/>
  <c r="AB20" i="23"/>
  <c r="AC20" i="23"/>
  <c r="C20" i="23"/>
  <c r="I20" i="23"/>
  <c r="V5" i="23"/>
  <c r="L5" i="23"/>
  <c r="I5" i="23"/>
  <c r="N5" i="23"/>
  <c r="B5" i="23"/>
  <c r="W5" i="23"/>
  <c r="AC5" i="23"/>
  <c r="Z5" i="23"/>
  <c r="G5" i="23"/>
  <c r="S5" i="23"/>
  <c r="M5" i="23"/>
  <c r="E5" i="23"/>
  <c r="U5" i="23"/>
  <c r="AA5" i="23"/>
  <c r="O5" i="23"/>
  <c r="P5" i="23"/>
  <c r="X5" i="23"/>
  <c r="F5" i="23"/>
  <c r="C5" i="23"/>
  <c r="Y5" i="23"/>
  <c r="R5" i="23"/>
  <c r="AB5" i="23"/>
  <c r="T5" i="23"/>
  <c r="Q5" i="23"/>
  <c r="AT41" i="1"/>
  <c r="AS41" i="1"/>
  <c r="AT506" i="1"/>
  <c r="AS356" i="1"/>
  <c r="AS1234" i="1"/>
  <c r="AT359" i="1"/>
  <c r="AT370" i="1"/>
  <c r="AS793" i="1"/>
  <c r="AS422" i="1"/>
  <c r="AT767" i="1"/>
  <c r="AS792" i="1"/>
  <c r="AS21" i="1"/>
  <c r="AT712" i="1"/>
  <c r="AT243" i="1"/>
  <c r="AT277" i="1"/>
  <c r="AT293" i="1"/>
  <c r="AS342" i="1"/>
  <c r="AT233" i="1"/>
  <c r="AT261" i="1"/>
  <c r="AT282" i="1"/>
  <c r="AT324" i="1"/>
  <c r="AS239" i="1"/>
  <c r="AS292" i="1"/>
  <c r="AS298" i="1"/>
  <c r="AS352" i="1"/>
  <c r="AS247" i="1"/>
  <c r="AT292" i="1"/>
  <c r="AT298" i="1"/>
  <c r="AT340" i="1"/>
  <c r="AT229" i="1"/>
  <c r="AS268" i="1"/>
  <c r="AS286" i="1"/>
  <c r="AT332" i="1"/>
  <c r="AS236" i="1"/>
  <c r="AS279" i="1"/>
  <c r="AS295" i="1"/>
  <c r="AS337" i="1"/>
  <c r="AS255" i="1"/>
  <c r="AS251" i="1"/>
  <c r="AS316" i="1"/>
  <c r="AS243" i="1"/>
  <c r="AT278" i="1"/>
  <c r="AT294" i="1"/>
  <c r="AT336" i="1"/>
  <c r="AS921" i="1"/>
  <c r="AS1575" i="1"/>
  <c r="AS1576" i="1"/>
  <c r="AS1584" i="1"/>
  <c r="AT1584" i="1"/>
  <c r="AS1597" i="1"/>
  <c r="AS1610" i="1"/>
  <c r="AS1624" i="1"/>
  <c r="AT1576" i="1"/>
  <c r="AS1595" i="1"/>
  <c r="AS1615" i="1"/>
  <c r="AS1635" i="1"/>
  <c r="AT1595" i="1"/>
  <c r="AT1603" i="1"/>
  <c r="AT1611" i="1"/>
  <c r="AT1619" i="1"/>
  <c r="AT1627" i="1"/>
  <c r="AT1635" i="1"/>
  <c r="AT1643" i="1"/>
  <c r="AS1639" i="1"/>
  <c r="AT507" i="1"/>
  <c r="AT353" i="1"/>
  <c r="AT1237" i="1"/>
  <c r="AS1159" i="1"/>
  <c r="AS72" i="1"/>
  <c r="AS820" i="1"/>
  <c r="AT430" i="1"/>
  <c r="AT21" i="1"/>
  <c r="AT793" i="1"/>
  <c r="AT71" i="1"/>
  <c r="AT421" i="1"/>
  <c r="AS252" i="1"/>
  <c r="AS306" i="1"/>
  <c r="AS300" i="1"/>
  <c r="AT344" i="1"/>
  <c r="AS240" i="1"/>
  <c r="AS275" i="1"/>
  <c r="AS289" i="1"/>
  <c r="AS335" i="1"/>
  <c r="AT240" i="1"/>
  <c r="AT305" i="1"/>
  <c r="AT299" i="1"/>
  <c r="AT354" i="1"/>
  <c r="AS248" i="1"/>
  <c r="AS326" i="1"/>
  <c r="AS311" i="1"/>
  <c r="AS351" i="1"/>
  <c r="AS237" i="1"/>
  <c r="AT269" i="1"/>
  <c r="AT287" i="1"/>
  <c r="AS338" i="1"/>
  <c r="AT237" i="1"/>
  <c r="AT280" i="1"/>
  <c r="AT296" i="1"/>
  <c r="AT338" i="1"/>
  <c r="AT256" i="1"/>
  <c r="AT264" i="1"/>
  <c r="AT317" i="1"/>
  <c r="AT244" i="1"/>
  <c r="AS307" i="1"/>
  <c r="AS301" i="1"/>
  <c r="AS344" i="1"/>
  <c r="AT920" i="1"/>
  <c r="AT1569" i="1"/>
  <c r="AS1577" i="1"/>
  <c r="AS1585" i="1"/>
  <c r="AT1585" i="1"/>
  <c r="AS1599" i="1"/>
  <c r="AS1612" i="1"/>
  <c r="AS1626" i="1"/>
  <c r="AT1578" i="1"/>
  <c r="AS1598" i="1"/>
  <c r="AS1618" i="1"/>
  <c r="AT1588" i="1"/>
  <c r="AT1596" i="1"/>
  <c r="AT1604" i="1"/>
  <c r="AT1612" i="1"/>
  <c r="AT1620" i="1"/>
  <c r="AT1628" i="1"/>
  <c r="AT1636" i="1"/>
  <c r="AT1644" i="1"/>
  <c r="AS1637" i="1"/>
  <c r="AS17" i="1"/>
  <c r="AT13" i="1"/>
  <c r="AS10" i="1"/>
  <c r="AT6" i="1"/>
  <c r="AS36" i="1"/>
  <c r="AT36" i="1"/>
  <c r="AS37" i="1"/>
  <c r="AS796" i="1"/>
  <c r="AS1237" i="1"/>
  <c r="AS1198" i="1"/>
  <c r="AY1198" i="1" s="1"/>
  <c r="AS1118" i="1"/>
  <c r="AS350" i="1"/>
  <c r="AS1355" i="1"/>
  <c r="AY1355" i="1" s="1"/>
  <c r="AT1117" i="1"/>
  <c r="AS1203" i="1"/>
  <c r="AY1203" i="1" s="1"/>
  <c r="AS816" i="1"/>
  <c r="AT174" i="1"/>
  <c r="AS1238" i="1"/>
  <c r="AS253" i="1"/>
  <c r="AT307" i="1"/>
  <c r="AT301" i="1"/>
  <c r="AS357" i="1"/>
  <c r="AT241" i="1"/>
  <c r="AT276" i="1"/>
  <c r="AT290" i="1"/>
  <c r="AT272" i="1"/>
  <c r="AS249" i="1"/>
  <c r="AS327" i="1"/>
  <c r="AS312" i="1"/>
  <c r="AS228" i="1"/>
  <c r="AT249" i="1"/>
  <c r="AT327" i="1"/>
  <c r="AT312" i="1"/>
  <c r="AT352" i="1"/>
  <c r="AT238" i="1"/>
  <c r="AS280" i="1"/>
  <c r="AS296" i="1"/>
  <c r="AT339" i="1"/>
  <c r="AS245" i="1"/>
  <c r="AS318" i="1"/>
  <c r="AS309" i="1"/>
  <c r="AT348" i="1"/>
  <c r="AS266" i="1"/>
  <c r="AS284" i="1"/>
  <c r="AS329" i="1"/>
  <c r="AS254" i="1"/>
  <c r="AT308" i="1"/>
  <c r="AT302" i="1"/>
  <c r="AT346" i="1"/>
  <c r="AS1569" i="1"/>
  <c r="AT1570" i="1"/>
  <c r="AS1578" i="1"/>
  <c r="AS1586" i="1"/>
  <c r="AT1587" i="1"/>
  <c r="AS1600" i="1"/>
  <c r="AS1614" i="1"/>
  <c r="AS1628" i="1"/>
  <c r="AT1581" i="1"/>
  <c r="AS1601" i="1"/>
  <c r="AS1620" i="1"/>
  <c r="AT1589" i="1"/>
  <c r="AT1597" i="1"/>
  <c r="AT1605" i="1"/>
  <c r="AT1613" i="1"/>
  <c r="AT1621" i="1"/>
  <c r="AT1629" i="1"/>
  <c r="AT1637" i="1"/>
  <c r="AT1371" i="1"/>
  <c r="AZ1371" i="1" s="1"/>
  <c r="AT1238" i="1"/>
  <c r="AT1199" i="1"/>
  <c r="AT1159" i="1"/>
  <c r="AZ1159" i="1" s="1"/>
  <c r="AT355" i="1"/>
  <c r="AS71" i="1"/>
  <c r="AS421" i="1"/>
  <c r="AT343" i="1"/>
  <c r="AT820" i="1"/>
  <c r="AT405" i="1"/>
  <c r="AT303" i="1"/>
  <c r="AT254" i="1"/>
  <c r="AS333" i="1"/>
  <c r="AS314" i="1"/>
  <c r="AT342" i="1"/>
  <c r="AT242" i="1"/>
  <c r="AS305" i="1"/>
  <c r="AS299" i="1"/>
  <c r="AS341" i="1"/>
  <c r="AT250" i="1"/>
  <c r="AT328" i="1"/>
  <c r="AT313" i="1"/>
  <c r="AS229" i="1"/>
  <c r="AS258" i="1"/>
  <c r="AS270" i="1"/>
  <c r="AS304" i="1"/>
  <c r="AS331" i="1"/>
  <c r="AS246" i="1"/>
  <c r="AT291" i="1"/>
  <c r="AT297" i="1"/>
  <c r="AT351" i="1"/>
  <c r="AT246" i="1"/>
  <c r="AT319" i="1"/>
  <c r="AT310" i="1"/>
  <c r="AT226" i="1"/>
  <c r="AT267" i="1"/>
  <c r="AT285" i="1"/>
  <c r="AT330" i="1"/>
  <c r="AT255" i="1"/>
  <c r="AS321" i="1"/>
  <c r="AS315" i="1"/>
  <c r="AS324" i="1"/>
  <c r="AS1570" i="1"/>
  <c r="AT1571" i="1"/>
  <c r="AS1579" i="1"/>
  <c r="AS1587" i="1"/>
  <c r="AS1589" i="1"/>
  <c r="AS1602" i="1"/>
  <c r="AS1616" i="1"/>
  <c r="AS1629" i="1"/>
  <c r="AT1583" i="1"/>
  <c r="AS1603" i="1"/>
  <c r="AS1623" i="1"/>
  <c r="AT1590" i="1"/>
  <c r="AT1598" i="1"/>
  <c r="AT1606" i="1"/>
  <c r="AT1614" i="1"/>
  <c r="AT1622" i="1"/>
  <c r="AT1630" i="1"/>
  <c r="AT1638" i="1"/>
  <c r="AS353" i="1"/>
  <c r="AS359" i="1"/>
  <c r="AS1232" i="1"/>
  <c r="AY1232" i="1" s="1"/>
  <c r="BA1232" i="1" s="1"/>
  <c r="AS1197" i="1"/>
  <c r="AY1197" i="1" s="1"/>
  <c r="AS430" i="1"/>
  <c r="AT72" i="1"/>
  <c r="AT422" i="1"/>
  <c r="AT345" i="1"/>
  <c r="AS712" i="1"/>
  <c r="AS1200" i="1"/>
  <c r="AS233" i="1"/>
  <c r="AS261" i="1"/>
  <c r="AT321" i="1"/>
  <c r="AT315" i="1"/>
  <c r="AT357" i="1"/>
  <c r="AS250" i="1"/>
  <c r="AT306" i="1"/>
  <c r="AT300" i="1"/>
  <c r="AS340" i="1"/>
  <c r="AS259" i="1"/>
  <c r="AS271" i="1"/>
  <c r="AS322" i="1"/>
  <c r="AT230" i="1"/>
  <c r="AT259" i="1"/>
  <c r="AT271" i="1"/>
  <c r="AT322" i="1"/>
  <c r="AS349" i="1"/>
  <c r="AT247" i="1"/>
  <c r="AS319" i="1"/>
  <c r="AS310" i="1"/>
  <c r="AT349" i="1"/>
  <c r="AS256" i="1"/>
  <c r="AS264" i="1"/>
  <c r="AS317" i="1"/>
  <c r="AS235" i="1"/>
  <c r="AS278" i="1"/>
  <c r="AS294" i="1"/>
  <c r="AS336" i="1"/>
  <c r="AS262" i="1"/>
  <c r="AT251" i="1"/>
  <c r="AT316" i="1"/>
  <c r="AS225" i="1"/>
  <c r="AS1571" i="1"/>
  <c r="AT1572" i="1"/>
  <c r="AS1580" i="1"/>
  <c r="AT1577" i="1"/>
  <c r="AS1590" i="1"/>
  <c r="AS1604" i="1"/>
  <c r="AS1617" i="1"/>
  <c r="AS1631" i="1"/>
  <c r="AT1586" i="1"/>
  <c r="AS1606" i="1"/>
  <c r="AS1625" i="1"/>
  <c r="AT1591" i="1"/>
  <c r="AT1599" i="1"/>
  <c r="AT1607" i="1"/>
  <c r="AT1615" i="1"/>
  <c r="AT1623" i="1"/>
  <c r="AT1631" i="1"/>
  <c r="AT1639" i="1"/>
  <c r="AS1638" i="1"/>
  <c r="AT1200" i="1"/>
  <c r="AT356" i="1"/>
  <c r="AT1235" i="1"/>
  <c r="AT1198" i="1"/>
  <c r="AZ1198" i="1" s="1"/>
  <c r="AS1117" i="1"/>
  <c r="AS174" i="1"/>
  <c r="AS303" i="1"/>
  <c r="AT1203" i="1"/>
  <c r="AZ1203" i="1" s="1"/>
  <c r="AS767" i="1"/>
  <c r="AS345" i="1"/>
  <c r="AT234" i="1"/>
  <c r="AT262" i="1"/>
  <c r="AS282" i="1"/>
  <c r="AT325" i="1"/>
  <c r="AT225" i="1"/>
  <c r="AT252" i="1"/>
  <c r="AS328" i="1"/>
  <c r="AS313" i="1"/>
  <c r="AS230" i="1"/>
  <c r="AT260" i="1"/>
  <c r="AT281" i="1"/>
  <c r="AT323" i="1"/>
  <c r="AT231" i="1"/>
  <c r="AS269" i="1"/>
  <c r="AS287" i="1"/>
  <c r="AS332" i="1"/>
  <c r="AS348" i="1"/>
  <c r="AT248" i="1"/>
  <c r="AT326" i="1"/>
  <c r="AT311" i="1"/>
  <c r="AS346" i="1"/>
  <c r="AT257" i="1"/>
  <c r="AT265" i="1"/>
  <c r="AT320" i="1"/>
  <c r="AT236" i="1"/>
  <c r="AT279" i="1"/>
  <c r="AT295" i="1"/>
  <c r="AT337" i="1"/>
  <c r="AS263" i="1"/>
  <c r="AS283" i="1"/>
  <c r="AS325" i="1"/>
  <c r="AS354" i="1"/>
  <c r="AS1572" i="1"/>
  <c r="AT1573" i="1"/>
  <c r="AS1581" i="1"/>
  <c r="AT1579" i="1"/>
  <c r="AS1592" i="1"/>
  <c r="AS1605" i="1"/>
  <c r="AS1619" i="1"/>
  <c r="AS1632" i="1"/>
  <c r="AS1588" i="1"/>
  <c r="AS1608" i="1"/>
  <c r="AS1627" i="1"/>
  <c r="AT1592" i="1"/>
  <c r="AT1600" i="1"/>
  <c r="AT1608" i="1"/>
  <c r="AT1616" i="1"/>
  <c r="AT1624" i="1"/>
  <c r="AT1632" i="1"/>
  <c r="AT1640" i="1"/>
  <c r="AS1640" i="1"/>
  <c r="AS34" i="1"/>
  <c r="AT30" i="1"/>
  <c r="AS27" i="1"/>
  <c r="AT23" i="1"/>
  <c r="AS19" i="1"/>
  <c r="AT19" i="1"/>
  <c r="AS20" i="1"/>
  <c r="AT20" i="1"/>
  <c r="AT40" i="1"/>
  <c r="AT347" i="1"/>
  <c r="AS1199" i="1"/>
  <c r="AT1234" i="1"/>
  <c r="AT1232" i="1"/>
  <c r="AZ1232" i="1" s="1"/>
  <c r="BB1232" i="1" s="1"/>
  <c r="AT1118" i="1"/>
  <c r="AS405" i="1"/>
  <c r="AS347" i="1"/>
  <c r="AS506" i="1"/>
  <c r="AS1371" i="1"/>
  <c r="AY1371" i="1" s="1"/>
  <c r="AT792" i="1"/>
  <c r="AS241" i="1"/>
  <c r="AT263" i="1"/>
  <c r="AT283" i="1"/>
  <c r="AS272" i="1"/>
  <c r="AT341" i="1"/>
  <c r="AT253" i="1"/>
  <c r="AT333" i="1"/>
  <c r="AT314" i="1"/>
  <c r="AS231" i="1"/>
  <c r="AS274" i="1"/>
  <c r="AS288" i="1"/>
  <c r="AS334" i="1"/>
  <c r="AS238" i="1"/>
  <c r="AT274" i="1"/>
  <c r="AT288" i="1"/>
  <c r="AT334" i="1"/>
  <c r="AS227" i="1"/>
  <c r="AS257" i="1"/>
  <c r="AS265" i="1"/>
  <c r="AS320" i="1"/>
  <c r="AS226" i="1"/>
  <c r="AS267" i="1"/>
  <c r="AS285" i="1"/>
  <c r="AS330" i="1"/>
  <c r="AS244" i="1"/>
  <c r="AS308" i="1"/>
  <c r="AS302" i="1"/>
  <c r="AS234" i="1"/>
  <c r="AT266" i="1"/>
  <c r="AT284" i="1"/>
  <c r="AT329" i="1"/>
  <c r="AT921" i="1"/>
  <c r="AS1573" i="1"/>
  <c r="AT1574" i="1"/>
  <c r="AS1582" i="1"/>
  <c r="AT1580" i="1"/>
  <c r="AS1594" i="1"/>
  <c r="AS1607" i="1"/>
  <c r="AS1621" i="1"/>
  <c r="AS1634" i="1"/>
  <c r="AS1591" i="1"/>
  <c r="AS1611" i="1"/>
  <c r="AS1630" i="1"/>
  <c r="AT1593" i="1"/>
  <c r="AT1601" i="1"/>
  <c r="AT1609" i="1"/>
  <c r="AT1617" i="1"/>
  <c r="AT1625" i="1"/>
  <c r="AT1633" i="1"/>
  <c r="AT1641" i="1"/>
  <c r="AS1641" i="1"/>
  <c r="AT796" i="1"/>
  <c r="AS1235" i="1"/>
  <c r="AS370" i="1"/>
  <c r="AS355" i="1"/>
  <c r="AT1197" i="1"/>
  <c r="AZ1197" i="1" s="1"/>
  <c r="AT350" i="1"/>
  <c r="AS343" i="1"/>
  <c r="AS507" i="1"/>
  <c r="AT1355" i="1"/>
  <c r="AZ1355" i="1" s="1"/>
  <c r="AT816" i="1"/>
  <c r="AS242" i="1"/>
  <c r="AS276" i="1"/>
  <c r="AS290" i="1"/>
  <c r="AT273" i="1"/>
  <c r="AS232" i="1"/>
  <c r="AS260" i="1"/>
  <c r="AS281" i="1"/>
  <c r="AS323" i="1"/>
  <c r="AT232" i="1"/>
  <c r="AT275" i="1"/>
  <c r="AT289" i="1"/>
  <c r="AT335" i="1"/>
  <c r="AT239" i="1"/>
  <c r="AS291" i="1"/>
  <c r="AS297" i="1"/>
  <c r="AS339" i="1"/>
  <c r="AT228" i="1"/>
  <c r="AT258" i="1"/>
  <c r="AT270" i="1"/>
  <c r="AT304" i="1"/>
  <c r="AT227" i="1"/>
  <c r="AT268" i="1"/>
  <c r="AT286" i="1"/>
  <c r="AT331" i="1"/>
  <c r="AT245" i="1"/>
  <c r="AT318" i="1"/>
  <c r="AT309" i="1"/>
  <c r="AT235" i="1"/>
  <c r="AS277" i="1"/>
  <c r="AS293" i="1"/>
  <c r="AS273" i="1"/>
  <c r="AS920" i="1"/>
  <c r="AS1574" i="1"/>
  <c r="AT1575" i="1"/>
  <c r="AS1583" i="1"/>
  <c r="AT1582" i="1"/>
  <c r="AS1596" i="1"/>
  <c r="AS1609" i="1"/>
  <c r="AS1622" i="1"/>
  <c r="AS1636" i="1"/>
  <c r="AS1593" i="1"/>
  <c r="AS1613" i="1"/>
  <c r="AS1633" i="1"/>
  <c r="AT1594" i="1"/>
  <c r="AT1602" i="1"/>
  <c r="AT1610" i="1"/>
  <c r="AT1618" i="1"/>
  <c r="AT1626" i="1"/>
  <c r="AT1634" i="1"/>
  <c r="AT1642" i="1"/>
  <c r="AS1644" i="1"/>
  <c r="AS13" i="1"/>
  <c r="AT22" i="1"/>
  <c r="AS31" i="1"/>
  <c r="AT35" i="1"/>
  <c r="AT7" i="1"/>
  <c r="AS16" i="1"/>
  <c r="AT29" i="1"/>
  <c r="AS1643" i="1"/>
  <c r="AS22" i="1"/>
  <c r="AT26" i="1"/>
  <c r="AS35" i="1"/>
  <c r="AT11" i="1"/>
  <c r="AS25" i="1"/>
  <c r="AT33" i="1"/>
  <c r="AS26" i="1"/>
  <c r="AT34" i="1"/>
  <c r="AS7" i="1"/>
  <c r="AT15" i="1"/>
  <c r="AS29" i="1"/>
  <c r="AT37" i="1"/>
  <c r="AS1642" i="1"/>
  <c r="AS30" i="1"/>
  <c r="AT38" i="1"/>
  <c r="AT10" i="1"/>
  <c r="AS11" i="1"/>
  <c r="AT24" i="1"/>
  <c r="AS33" i="1"/>
  <c r="AT39" i="1"/>
  <c r="AT42" i="1"/>
  <c r="AS38" i="1"/>
  <c r="AS6" i="1"/>
  <c r="AT14" i="1"/>
  <c r="AS15" i="1"/>
  <c r="AT28" i="1"/>
  <c r="AT8" i="1"/>
  <c r="AS39" i="1"/>
  <c r="AS42" i="1"/>
  <c r="AT5" i="1"/>
  <c r="AS14" i="1"/>
  <c r="AT18" i="1"/>
  <c r="AS24" i="1"/>
  <c r="AT32" i="1"/>
  <c r="AT12" i="1"/>
  <c r="AS40" i="1"/>
  <c r="AS5" i="1"/>
  <c r="AT9" i="1"/>
  <c r="AS18" i="1"/>
  <c r="AT27" i="1"/>
  <c r="AS28" i="1"/>
  <c r="AS8" i="1"/>
  <c r="AT16" i="1"/>
  <c r="AS9" i="1"/>
  <c r="AT17" i="1"/>
  <c r="AS23" i="1"/>
  <c r="AT31" i="1"/>
  <c r="AS32" i="1"/>
  <c r="AS12" i="1"/>
  <c r="AT25" i="1"/>
  <c r="AS43" i="1"/>
  <c r="AT43" i="1"/>
  <c r="AS44" i="1"/>
  <c r="AT44" i="1"/>
  <c r="AT45" i="1"/>
  <c r="AS45" i="1"/>
  <c r="AT46" i="1"/>
  <c r="AS46" i="1"/>
  <c r="AS47" i="1"/>
  <c r="AT47" i="1"/>
  <c r="AT48" i="1"/>
  <c r="AS48" i="1"/>
  <c r="AT49" i="1"/>
  <c r="AS49" i="1"/>
  <c r="AT50" i="1"/>
  <c r="AS50" i="1"/>
  <c r="AS51" i="1"/>
  <c r="AT51" i="1"/>
  <c r="AS52" i="1"/>
  <c r="AT52" i="1"/>
  <c r="AS53" i="1"/>
  <c r="AT53" i="1"/>
  <c r="AT54" i="1"/>
  <c r="AS54" i="1"/>
  <c r="AS55" i="1"/>
  <c r="AT55" i="1"/>
  <c r="AS56" i="1"/>
  <c r="AT56" i="1"/>
  <c r="AT57" i="1"/>
  <c r="AS57" i="1"/>
  <c r="AT58" i="1"/>
  <c r="AS58" i="1"/>
  <c r="AS59" i="1"/>
  <c r="AT59" i="1"/>
  <c r="AS60" i="1"/>
  <c r="AT60" i="1"/>
  <c r="AT61" i="1"/>
  <c r="AS61" i="1"/>
  <c r="AT62" i="1"/>
  <c r="AS62" i="1"/>
  <c r="AS63" i="1"/>
  <c r="AT63" i="1"/>
  <c r="AS64" i="1"/>
  <c r="AT64" i="1"/>
  <c r="AT65" i="1"/>
  <c r="AS65" i="1"/>
  <c r="AT66" i="1"/>
  <c r="AS66" i="1"/>
  <c r="AS67" i="1"/>
  <c r="AT67" i="1"/>
  <c r="AS68" i="1"/>
  <c r="AT68" i="1"/>
  <c r="AT69" i="1"/>
  <c r="AS69" i="1"/>
  <c r="AT70" i="1"/>
  <c r="AS70" i="1"/>
  <c r="AT73" i="1"/>
  <c r="AS73" i="1"/>
  <c r="AT74" i="1"/>
  <c r="AS74" i="1"/>
  <c r="AS75" i="1"/>
  <c r="AT75" i="1"/>
  <c r="AS76" i="1"/>
  <c r="AT76" i="1"/>
  <c r="AT77" i="1"/>
  <c r="AS77" i="1"/>
  <c r="AT78" i="1"/>
  <c r="AS78" i="1"/>
  <c r="AS79" i="1"/>
  <c r="AT79" i="1"/>
  <c r="AS80" i="1"/>
  <c r="AT80" i="1"/>
  <c r="AT81" i="1"/>
  <c r="AS81" i="1"/>
  <c r="AT82" i="1"/>
  <c r="AS82" i="1"/>
  <c r="AS83" i="1"/>
  <c r="AT83" i="1"/>
  <c r="AS84" i="1"/>
  <c r="AT84" i="1"/>
  <c r="AT85" i="1"/>
  <c r="AS85" i="1"/>
  <c r="AT86" i="1"/>
  <c r="AS86" i="1"/>
  <c r="AS87" i="1"/>
  <c r="AT87" i="1"/>
  <c r="AS88" i="1"/>
  <c r="AT88" i="1"/>
  <c r="AT89" i="1"/>
  <c r="AS89" i="1"/>
  <c r="AT90" i="1"/>
  <c r="AS90" i="1"/>
  <c r="AS91" i="1"/>
  <c r="AT91" i="1"/>
  <c r="AS92" i="1"/>
  <c r="AT92" i="1"/>
  <c r="AT93" i="1"/>
  <c r="AS93" i="1"/>
  <c r="AT94" i="1"/>
  <c r="AS94" i="1"/>
  <c r="AS95" i="1"/>
  <c r="AT95" i="1"/>
  <c r="AS96" i="1"/>
  <c r="AT96" i="1"/>
  <c r="AT97" i="1"/>
  <c r="AS97" i="1"/>
  <c r="AT98" i="1"/>
  <c r="AS98" i="1"/>
  <c r="AS99" i="1"/>
  <c r="AT99" i="1"/>
  <c r="AS100" i="1"/>
  <c r="AT100" i="1"/>
  <c r="AT101" i="1"/>
  <c r="AS101" i="1"/>
  <c r="AT102" i="1"/>
  <c r="AS102" i="1"/>
  <c r="AS103" i="1"/>
  <c r="AT103" i="1"/>
  <c r="AS104" i="1"/>
  <c r="AT104" i="1"/>
  <c r="AT105" i="1"/>
  <c r="AS105" i="1"/>
  <c r="AT106" i="1"/>
  <c r="AS106" i="1"/>
  <c r="AS107" i="1"/>
  <c r="AT107" i="1"/>
  <c r="AS108" i="1"/>
  <c r="AT108" i="1"/>
  <c r="AT109" i="1"/>
  <c r="AS109" i="1"/>
  <c r="AT110" i="1"/>
  <c r="AS110" i="1"/>
  <c r="AS111" i="1"/>
  <c r="AT111" i="1"/>
  <c r="AS112" i="1"/>
  <c r="AT112" i="1"/>
  <c r="AT113" i="1"/>
  <c r="AS113" i="1"/>
  <c r="AT114" i="1"/>
  <c r="AS114" i="1"/>
  <c r="AS115" i="1"/>
  <c r="AT115" i="1"/>
  <c r="AS116" i="1"/>
  <c r="AT116" i="1"/>
  <c r="AT117" i="1"/>
  <c r="AS117" i="1"/>
  <c r="AT118" i="1"/>
  <c r="AS118" i="1"/>
  <c r="AS119" i="1"/>
  <c r="AT119" i="1"/>
  <c r="AS120" i="1"/>
  <c r="AT120" i="1"/>
  <c r="AT121" i="1"/>
  <c r="AS121" i="1"/>
  <c r="AT122" i="1"/>
  <c r="AS122" i="1"/>
  <c r="AS123" i="1"/>
  <c r="AT123" i="1"/>
  <c r="AS124" i="1"/>
  <c r="AT124" i="1"/>
  <c r="AT125" i="1"/>
  <c r="AS125" i="1"/>
  <c r="AT126" i="1"/>
  <c r="AS126" i="1"/>
  <c r="AS127" i="1"/>
  <c r="AT127" i="1"/>
  <c r="AS128" i="1"/>
  <c r="AT128" i="1"/>
  <c r="AT129" i="1"/>
  <c r="AS129" i="1"/>
  <c r="AT130" i="1"/>
  <c r="AS130" i="1"/>
  <c r="AS131" i="1"/>
  <c r="AT131" i="1"/>
  <c r="AS132" i="1"/>
  <c r="AT132" i="1"/>
  <c r="AT133" i="1"/>
  <c r="AS133" i="1"/>
  <c r="AT134" i="1"/>
  <c r="AS134" i="1"/>
  <c r="AS135" i="1"/>
  <c r="AT135" i="1"/>
  <c r="AS136" i="1"/>
  <c r="AT136" i="1"/>
  <c r="AT137" i="1"/>
  <c r="AS137" i="1"/>
  <c r="AT138" i="1"/>
  <c r="AS138" i="1"/>
  <c r="AS139" i="1"/>
  <c r="AT139" i="1"/>
  <c r="AS140" i="1"/>
  <c r="AT140" i="1"/>
  <c r="AT141" i="1"/>
  <c r="AS141" i="1"/>
  <c r="AT142" i="1"/>
  <c r="AS142" i="1"/>
  <c r="AS143" i="1"/>
  <c r="AT143" i="1"/>
  <c r="AS144" i="1"/>
  <c r="AT144" i="1"/>
  <c r="AT145" i="1"/>
  <c r="AS145" i="1"/>
  <c r="AT146" i="1"/>
  <c r="AS146" i="1"/>
  <c r="AS147" i="1"/>
  <c r="AT147" i="1"/>
  <c r="AS148" i="1"/>
  <c r="AT148" i="1"/>
  <c r="AT149" i="1"/>
  <c r="AS149" i="1"/>
  <c r="AT150" i="1"/>
  <c r="AS150" i="1"/>
  <c r="AS151" i="1"/>
  <c r="AT151" i="1"/>
  <c r="AS152" i="1"/>
  <c r="AT152" i="1"/>
  <c r="AT153" i="1"/>
  <c r="AS153" i="1"/>
  <c r="AT154" i="1"/>
  <c r="AS154" i="1"/>
  <c r="AS155" i="1"/>
  <c r="AT155" i="1"/>
  <c r="AS156" i="1"/>
  <c r="AT156" i="1"/>
  <c r="AT157" i="1"/>
  <c r="AS157" i="1"/>
  <c r="AT158" i="1"/>
  <c r="AS158" i="1"/>
  <c r="AS159" i="1"/>
  <c r="AT159" i="1"/>
  <c r="AS160" i="1"/>
  <c r="AT160" i="1"/>
  <c r="AT161" i="1"/>
  <c r="AS161" i="1"/>
  <c r="AT162" i="1"/>
  <c r="AS162" i="1"/>
  <c r="AS163" i="1"/>
  <c r="AT163" i="1"/>
  <c r="AS164" i="1"/>
  <c r="AT164" i="1"/>
  <c r="AT165" i="1"/>
  <c r="AS165" i="1"/>
  <c r="AT166" i="1"/>
  <c r="AS166" i="1"/>
  <c r="AS167" i="1"/>
  <c r="AT167" i="1"/>
  <c r="AS168" i="1"/>
  <c r="AT168" i="1"/>
  <c r="AT169" i="1"/>
  <c r="AS169" i="1"/>
  <c r="AT170" i="1"/>
  <c r="AS170" i="1"/>
  <c r="AS171" i="1"/>
  <c r="AT171" i="1"/>
  <c r="AS172" i="1"/>
  <c r="AT172" i="1"/>
  <c r="AT173" i="1"/>
  <c r="AS173" i="1"/>
  <c r="AT175" i="1"/>
  <c r="AS175" i="1"/>
  <c r="AS176" i="1"/>
  <c r="AT176" i="1"/>
  <c r="AS177" i="1"/>
  <c r="AT177" i="1"/>
  <c r="AT178" i="1"/>
  <c r="AS178" i="1"/>
  <c r="AT179" i="1"/>
  <c r="AS179" i="1"/>
  <c r="AS180" i="1"/>
  <c r="AT180" i="1"/>
  <c r="AS181" i="1"/>
  <c r="AT181" i="1"/>
  <c r="AT182" i="1"/>
  <c r="AS182" i="1"/>
  <c r="AT183" i="1"/>
  <c r="AS183" i="1"/>
  <c r="AS184" i="1"/>
  <c r="AT184" i="1"/>
  <c r="AS185" i="1"/>
  <c r="AT185" i="1"/>
  <c r="AT186" i="1"/>
  <c r="AS186" i="1"/>
  <c r="AT187" i="1"/>
  <c r="AS187" i="1"/>
  <c r="AS188" i="1"/>
  <c r="AT188" i="1"/>
  <c r="AS189" i="1"/>
  <c r="AT189" i="1"/>
  <c r="AT190" i="1"/>
  <c r="AS190" i="1"/>
  <c r="AT191" i="1"/>
  <c r="AS191" i="1"/>
  <c r="AS192" i="1"/>
  <c r="AT192" i="1"/>
  <c r="AS193" i="1"/>
  <c r="AT193" i="1"/>
  <c r="AT194" i="1"/>
  <c r="AS194" i="1"/>
  <c r="AT195" i="1"/>
  <c r="AS195" i="1"/>
  <c r="AS196" i="1"/>
  <c r="AT196" i="1"/>
  <c r="AS197" i="1"/>
  <c r="AT197" i="1"/>
  <c r="AT198" i="1"/>
  <c r="AS198" i="1"/>
  <c r="AT199" i="1"/>
  <c r="AS199" i="1"/>
  <c r="AS200" i="1"/>
  <c r="AT200" i="1"/>
  <c r="AS201" i="1"/>
  <c r="AT201" i="1"/>
  <c r="AT202" i="1"/>
  <c r="AS202" i="1"/>
  <c r="AT203" i="1"/>
  <c r="AS203" i="1"/>
  <c r="AS204" i="1"/>
  <c r="AT204" i="1"/>
  <c r="AS205" i="1"/>
  <c r="AT205" i="1"/>
  <c r="AT206" i="1"/>
  <c r="AS206" i="1"/>
  <c r="AT207" i="1"/>
  <c r="AS207" i="1"/>
  <c r="AS208" i="1"/>
  <c r="AT208" i="1"/>
  <c r="AS209" i="1"/>
  <c r="AT209" i="1"/>
  <c r="AT210" i="1"/>
  <c r="AS210" i="1"/>
  <c r="AT211" i="1"/>
  <c r="AS211" i="1"/>
  <c r="AS212" i="1"/>
  <c r="AT212" i="1"/>
  <c r="AS213" i="1"/>
  <c r="AT213" i="1"/>
  <c r="AT214" i="1"/>
  <c r="AS214" i="1"/>
  <c r="AT215" i="1"/>
  <c r="AS215" i="1"/>
  <c r="AS216" i="1"/>
  <c r="AT216" i="1"/>
  <c r="AS217" i="1"/>
  <c r="AT217" i="1"/>
  <c r="AT218" i="1"/>
  <c r="AS218" i="1"/>
  <c r="AT219" i="1"/>
  <c r="AS219" i="1"/>
  <c r="AS220" i="1"/>
  <c r="AT220" i="1"/>
  <c r="AS221" i="1"/>
  <c r="AT221" i="1"/>
  <c r="AT222" i="1"/>
  <c r="AS222" i="1"/>
  <c r="AT223" i="1"/>
  <c r="AS223" i="1"/>
  <c r="AS224" i="1"/>
  <c r="AT224" i="1"/>
  <c r="AS358" i="1"/>
  <c r="AT358" i="1"/>
  <c r="AS360" i="1"/>
  <c r="AT360" i="1"/>
  <c r="AT361" i="1"/>
  <c r="AS361" i="1"/>
  <c r="AT362" i="1"/>
  <c r="AS362" i="1"/>
  <c r="AS363" i="1"/>
  <c r="AT363" i="1"/>
  <c r="AS364" i="1"/>
  <c r="AT364" i="1"/>
  <c r="AT365" i="1"/>
  <c r="AS365" i="1"/>
  <c r="AT366" i="1"/>
  <c r="AS366" i="1"/>
  <c r="AS367" i="1"/>
  <c r="AT367" i="1"/>
  <c r="AS368" i="1"/>
  <c r="AT368" i="1"/>
  <c r="AT369" i="1"/>
  <c r="AS369" i="1"/>
  <c r="AT371" i="1"/>
  <c r="AS371" i="1"/>
  <c r="AS372" i="1"/>
  <c r="AT372" i="1"/>
  <c r="AS373" i="1"/>
  <c r="AT373" i="1"/>
  <c r="AT374" i="1"/>
  <c r="AS374" i="1"/>
  <c r="AT375" i="1"/>
  <c r="AS375" i="1"/>
  <c r="AS376" i="1"/>
  <c r="AT376" i="1"/>
  <c r="AS377" i="1"/>
  <c r="AT377" i="1"/>
  <c r="AT378" i="1"/>
  <c r="AS378" i="1"/>
  <c r="AT379" i="1"/>
  <c r="AS379" i="1"/>
  <c r="AS380" i="1"/>
  <c r="AT380" i="1"/>
  <c r="AS381" i="1"/>
  <c r="AT381" i="1"/>
  <c r="AT382" i="1"/>
  <c r="AS382" i="1"/>
  <c r="AT383" i="1"/>
  <c r="AS383" i="1"/>
  <c r="AS384" i="1"/>
  <c r="AT384" i="1"/>
  <c r="AS385" i="1"/>
  <c r="AT385" i="1"/>
  <c r="AT386" i="1"/>
  <c r="AS386" i="1"/>
  <c r="AT387" i="1"/>
  <c r="AS387" i="1"/>
  <c r="AS388" i="1"/>
  <c r="AT388" i="1"/>
  <c r="AS389" i="1"/>
  <c r="AT389" i="1"/>
  <c r="AT390" i="1"/>
  <c r="AS390" i="1"/>
  <c r="AT391" i="1"/>
  <c r="AS391" i="1"/>
  <c r="AS392" i="1"/>
  <c r="AT392" i="1"/>
  <c r="AS393" i="1"/>
  <c r="AT393" i="1"/>
  <c r="AT394" i="1"/>
  <c r="AS394" i="1"/>
  <c r="AT395" i="1"/>
  <c r="AS395" i="1"/>
  <c r="AS396" i="1"/>
  <c r="AT396" i="1"/>
  <c r="AS397" i="1"/>
  <c r="AT397" i="1"/>
  <c r="AT398" i="1"/>
  <c r="AS398" i="1"/>
  <c r="AT399" i="1"/>
  <c r="AS399" i="1"/>
  <c r="AS400" i="1"/>
  <c r="AT400" i="1"/>
  <c r="AS401" i="1"/>
  <c r="AT401" i="1"/>
  <c r="AT402" i="1"/>
  <c r="AS402" i="1"/>
  <c r="AT403" i="1"/>
  <c r="AS403" i="1"/>
  <c r="AS404" i="1"/>
  <c r="AT404" i="1"/>
  <c r="AS406" i="1"/>
  <c r="AT406" i="1"/>
  <c r="AT407" i="1"/>
  <c r="AS407" i="1"/>
  <c r="AT408" i="1"/>
  <c r="AS408" i="1"/>
  <c r="AS409" i="1"/>
  <c r="AT409" i="1"/>
  <c r="AS410" i="1"/>
  <c r="AT410" i="1"/>
  <c r="AT411" i="1"/>
  <c r="AS411" i="1"/>
  <c r="AT412" i="1"/>
  <c r="AS412" i="1"/>
  <c r="AS413" i="1"/>
  <c r="AT413" i="1"/>
  <c r="AS414" i="1"/>
  <c r="AT414" i="1"/>
  <c r="AT415" i="1"/>
  <c r="AS415" i="1"/>
  <c r="AT416" i="1"/>
  <c r="AS416" i="1"/>
  <c r="AS417" i="1"/>
  <c r="AT417" i="1"/>
  <c r="AS418" i="1"/>
  <c r="AT418" i="1"/>
  <c r="AT419" i="1"/>
  <c r="AS419" i="1"/>
  <c r="AT420" i="1"/>
  <c r="AS420" i="1"/>
  <c r="AS423" i="1"/>
  <c r="AT423" i="1"/>
  <c r="AT424" i="1"/>
  <c r="AS424" i="1"/>
  <c r="AT425" i="1"/>
  <c r="AS425" i="1"/>
  <c r="AS426" i="1"/>
  <c r="AT426" i="1"/>
  <c r="AS427" i="1"/>
  <c r="AT427" i="1"/>
  <c r="AT428" i="1"/>
  <c r="AS428" i="1"/>
  <c r="AT429" i="1"/>
  <c r="AS429" i="1"/>
  <c r="AT431" i="1"/>
  <c r="AS431" i="1"/>
  <c r="AT432" i="1"/>
  <c r="AS432" i="1"/>
  <c r="AT433" i="1"/>
  <c r="AS433" i="1"/>
  <c r="AT434" i="1"/>
  <c r="AS434" i="1"/>
  <c r="AS435" i="1"/>
  <c r="AT435" i="1"/>
  <c r="AS436" i="1"/>
  <c r="AT436" i="1"/>
  <c r="AT437" i="1"/>
  <c r="AS437" i="1"/>
  <c r="AT438" i="1"/>
  <c r="AS438" i="1"/>
  <c r="AS439" i="1"/>
  <c r="AT439" i="1"/>
  <c r="AS440" i="1"/>
  <c r="AT440" i="1"/>
  <c r="AT441" i="1"/>
  <c r="AS441" i="1"/>
  <c r="AT442" i="1"/>
  <c r="AS442" i="1"/>
  <c r="AS443" i="1"/>
  <c r="AT443" i="1"/>
  <c r="AS444" i="1"/>
  <c r="AT444" i="1"/>
  <c r="AT445" i="1"/>
  <c r="AS445" i="1"/>
  <c r="AT446" i="1"/>
  <c r="AS446" i="1"/>
  <c r="AS447" i="1"/>
  <c r="AT447" i="1"/>
  <c r="AS448" i="1"/>
  <c r="AT448" i="1"/>
  <c r="AT449" i="1"/>
  <c r="AS449" i="1"/>
  <c r="AT450" i="1"/>
  <c r="AS450" i="1"/>
  <c r="AS451" i="1"/>
  <c r="AT451" i="1"/>
  <c r="AS452" i="1"/>
  <c r="AT452" i="1"/>
  <c r="AT453" i="1"/>
  <c r="AS453" i="1"/>
  <c r="AT454" i="1"/>
  <c r="AS454" i="1"/>
  <c r="AS455" i="1"/>
  <c r="AT455" i="1"/>
  <c r="AS456" i="1"/>
  <c r="AT456" i="1"/>
  <c r="AT457" i="1"/>
  <c r="AS457" i="1"/>
  <c r="AT458" i="1"/>
  <c r="AS458" i="1"/>
  <c r="AS459" i="1"/>
  <c r="AT459" i="1"/>
  <c r="AS460" i="1"/>
  <c r="AT460" i="1"/>
  <c r="AT461" i="1"/>
  <c r="AS461" i="1"/>
  <c r="AT462" i="1"/>
  <c r="AS462" i="1"/>
  <c r="AS463" i="1"/>
  <c r="AT463" i="1"/>
  <c r="AS464" i="1"/>
  <c r="AT464" i="1"/>
  <c r="AT465" i="1"/>
  <c r="AS465" i="1"/>
  <c r="AT466" i="1"/>
  <c r="AS466" i="1"/>
  <c r="AS467" i="1"/>
  <c r="AT467" i="1"/>
  <c r="AS468" i="1"/>
  <c r="AT468" i="1"/>
  <c r="AT469" i="1"/>
  <c r="AS469" i="1"/>
  <c r="AT470" i="1"/>
  <c r="AS470" i="1"/>
  <c r="AS471" i="1"/>
  <c r="AT471" i="1"/>
  <c r="AS472" i="1"/>
  <c r="AT472" i="1"/>
  <c r="AT473" i="1"/>
  <c r="AS473" i="1"/>
  <c r="AT474" i="1"/>
  <c r="AS474" i="1"/>
  <c r="AS475" i="1"/>
  <c r="AT475" i="1"/>
  <c r="AS476" i="1"/>
  <c r="AT476" i="1"/>
  <c r="AT477" i="1"/>
  <c r="AS477" i="1"/>
  <c r="AT478" i="1"/>
  <c r="AS478" i="1"/>
  <c r="AS479" i="1"/>
  <c r="AT479" i="1"/>
  <c r="AS480" i="1"/>
  <c r="AT480" i="1"/>
  <c r="AT481" i="1"/>
  <c r="AS481" i="1"/>
  <c r="AT482" i="1"/>
  <c r="AS482" i="1"/>
  <c r="AS483" i="1"/>
  <c r="AT483" i="1"/>
  <c r="AS484" i="1"/>
  <c r="AT484" i="1"/>
  <c r="AT485" i="1"/>
  <c r="AS485" i="1"/>
  <c r="AT486" i="1"/>
  <c r="AS486" i="1"/>
  <c r="AS487" i="1"/>
  <c r="AT487" i="1"/>
  <c r="AS488" i="1"/>
  <c r="AT488" i="1"/>
  <c r="AT489" i="1"/>
  <c r="AS489" i="1"/>
  <c r="AT490" i="1"/>
  <c r="AS490" i="1"/>
  <c r="AS491" i="1"/>
  <c r="AT491" i="1"/>
  <c r="AS492" i="1"/>
  <c r="AT492" i="1"/>
  <c r="AT493" i="1"/>
  <c r="AS493" i="1"/>
  <c r="AT494" i="1"/>
  <c r="AS494" i="1"/>
  <c r="AS495" i="1"/>
  <c r="AT495" i="1"/>
  <c r="AS496" i="1"/>
  <c r="AT496" i="1"/>
  <c r="AT497" i="1"/>
  <c r="AS497" i="1"/>
  <c r="AT498" i="1"/>
  <c r="AS498" i="1"/>
  <c r="AS499" i="1"/>
  <c r="AT499" i="1"/>
  <c r="AS500" i="1"/>
  <c r="AT500" i="1"/>
  <c r="AT501" i="1"/>
  <c r="AS501" i="1"/>
  <c r="AT502" i="1"/>
  <c r="AS502" i="1"/>
  <c r="AS503" i="1"/>
  <c r="AT503" i="1"/>
  <c r="AS504" i="1"/>
  <c r="AT504" i="1"/>
  <c r="AT505" i="1"/>
  <c r="AS505" i="1"/>
  <c r="AS508" i="1"/>
  <c r="AT508" i="1"/>
  <c r="AS509" i="1"/>
  <c r="AT509" i="1"/>
  <c r="AT510" i="1"/>
  <c r="AS510" i="1"/>
  <c r="AT511" i="1"/>
  <c r="AS511" i="1"/>
  <c r="AS512" i="1"/>
  <c r="AT512" i="1"/>
  <c r="AS513" i="1"/>
  <c r="AT513" i="1"/>
  <c r="AT514" i="1"/>
  <c r="AS514" i="1"/>
  <c r="AT515" i="1"/>
  <c r="AS515" i="1"/>
  <c r="AS516" i="1"/>
  <c r="AT516" i="1"/>
  <c r="AS517" i="1"/>
  <c r="AT517" i="1"/>
  <c r="AT518" i="1"/>
  <c r="AS518" i="1"/>
  <c r="AT519" i="1"/>
  <c r="AS519" i="1"/>
  <c r="AS520" i="1"/>
  <c r="AT520" i="1"/>
  <c r="AS521" i="1"/>
  <c r="AT521" i="1"/>
  <c r="AT522" i="1"/>
  <c r="AS522" i="1"/>
  <c r="AT523" i="1"/>
  <c r="AS523" i="1"/>
  <c r="AS524" i="1"/>
  <c r="AT524" i="1"/>
  <c r="AS525" i="1"/>
  <c r="AT525" i="1"/>
  <c r="AT526" i="1"/>
  <c r="AS526" i="1"/>
  <c r="AS527" i="1"/>
  <c r="AT527" i="1"/>
  <c r="AS528" i="1"/>
  <c r="AT528" i="1"/>
  <c r="AT529" i="1"/>
  <c r="AS529" i="1"/>
  <c r="AT530" i="1"/>
  <c r="AS530" i="1"/>
  <c r="AS531" i="1"/>
  <c r="AT531" i="1"/>
  <c r="AS532" i="1"/>
  <c r="AT532" i="1"/>
  <c r="AT533" i="1"/>
  <c r="AS533" i="1"/>
  <c r="AT534" i="1"/>
  <c r="AS534" i="1"/>
  <c r="AS535" i="1"/>
  <c r="AT535" i="1"/>
  <c r="AS536" i="1"/>
  <c r="AT536" i="1"/>
  <c r="AT537" i="1"/>
  <c r="AS537" i="1"/>
  <c r="AT538" i="1"/>
  <c r="AS538" i="1"/>
  <c r="AS539" i="1"/>
  <c r="AT539" i="1"/>
  <c r="AS540" i="1"/>
  <c r="AT540" i="1"/>
  <c r="AT541" i="1"/>
  <c r="AS541" i="1"/>
  <c r="AT542" i="1"/>
  <c r="AS542" i="1"/>
  <c r="AS543" i="1"/>
  <c r="AT543" i="1"/>
  <c r="AS544" i="1"/>
  <c r="AT544" i="1"/>
  <c r="AT545" i="1"/>
  <c r="AS545" i="1"/>
  <c r="AT546" i="1"/>
  <c r="AS546" i="1"/>
  <c r="AS547" i="1"/>
  <c r="AT547" i="1"/>
  <c r="AS548" i="1"/>
  <c r="AT548" i="1"/>
  <c r="AT549" i="1"/>
  <c r="AS549" i="1"/>
  <c r="AT550" i="1"/>
  <c r="AS550" i="1"/>
  <c r="AS551" i="1"/>
  <c r="AT551" i="1"/>
  <c r="AS552" i="1"/>
  <c r="AT552" i="1"/>
  <c r="AT553" i="1"/>
  <c r="AS553" i="1"/>
  <c r="AT554" i="1"/>
  <c r="AS554" i="1"/>
  <c r="AS555" i="1"/>
  <c r="AT555" i="1"/>
  <c r="AS556" i="1"/>
  <c r="AT556" i="1"/>
  <c r="AT557" i="1"/>
  <c r="AS557" i="1"/>
  <c r="AT558" i="1"/>
  <c r="AS558" i="1"/>
  <c r="AS559" i="1"/>
  <c r="AT559" i="1"/>
  <c r="AS560" i="1"/>
  <c r="AT560" i="1"/>
  <c r="AT561" i="1"/>
  <c r="AS561" i="1"/>
  <c r="AT562" i="1"/>
  <c r="AS562" i="1"/>
  <c r="AS563" i="1"/>
  <c r="AT563" i="1"/>
  <c r="AS564" i="1"/>
  <c r="AT564" i="1"/>
  <c r="AT565" i="1"/>
  <c r="AS565" i="1"/>
  <c r="AT566" i="1"/>
  <c r="AS566" i="1"/>
  <c r="AS567" i="1"/>
  <c r="AT567" i="1"/>
  <c r="AS568" i="1"/>
  <c r="AT568" i="1"/>
  <c r="AT569" i="1"/>
  <c r="AS569" i="1"/>
  <c r="AT570" i="1"/>
  <c r="AS570" i="1"/>
  <c r="AT571" i="1"/>
  <c r="AS571" i="1"/>
  <c r="AS572" i="1"/>
  <c r="AT572" i="1"/>
  <c r="AT573" i="1"/>
  <c r="AS573" i="1"/>
  <c r="AT574" i="1"/>
  <c r="AS574" i="1"/>
  <c r="AT575" i="1"/>
  <c r="AS575" i="1"/>
  <c r="AS576" i="1"/>
  <c r="AT576" i="1"/>
  <c r="AT577" i="1"/>
  <c r="AS577" i="1"/>
  <c r="AT578" i="1"/>
  <c r="AS578" i="1"/>
  <c r="AT579" i="1"/>
  <c r="AS579" i="1"/>
  <c r="AS580" i="1"/>
  <c r="AT580" i="1"/>
  <c r="AT581" i="1"/>
  <c r="AS581" i="1"/>
  <c r="AT582" i="1"/>
  <c r="AS582" i="1"/>
  <c r="AT583" i="1"/>
  <c r="AS583" i="1"/>
  <c r="AS584" i="1"/>
  <c r="AT584" i="1"/>
  <c r="AT585" i="1"/>
  <c r="AS585" i="1"/>
  <c r="AT586" i="1"/>
  <c r="AS586" i="1"/>
  <c r="AT587" i="1"/>
  <c r="AS587" i="1"/>
  <c r="AS588" i="1"/>
  <c r="AT588" i="1"/>
  <c r="AT589" i="1"/>
  <c r="AS589" i="1"/>
  <c r="AT590" i="1"/>
  <c r="AS590" i="1"/>
  <c r="AT591" i="1"/>
  <c r="AS591" i="1"/>
  <c r="AS592" i="1"/>
  <c r="AT592" i="1"/>
  <c r="AT593" i="1"/>
  <c r="AS593" i="1"/>
  <c r="AT594" i="1"/>
  <c r="AS594" i="1"/>
  <c r="AT595" i="1"/>
  <c r="AS595" i="1"/>
  <c r="AS596" i="1"/>
  <c r="AT596" i="1"/>
  <c r="AT597" i="1"/>
  <c r="AS597" i="1"/>
  <c r="AT598" i="1"/>
  <c r="AS598" i="1"/>
  <c r="AT599" i="1"/>
  <c r="AS599" i="1"/>
  <c r="AS600" i="1"/>
  <c r="AT600" i="1"/>
  <c r="AT601" i="1"/>
  <c r="AS601" i="1"/>
  <c r="AT602" i="1"/>
  <c r="AS602" i="1"/>
  <c r="AT603" i="1"/>
  <c r="AS603" i="1"/>
  <c r="AS604" i="1"/>
  <c r="AT604" i="1"/>
  <c r="AT605" i="1"/>
  <c r="AS605" i="1"/>
  <c r="AT606" i="1"/>
  <c r="AS606" i="1"/>
  <c r="AT607" i="1"/>
  <c r="AS607" i="1"/>
  <c r="AS608" i="1"/>
  <c r="AT608" i="1"/>
  <c r="AT609" i="1"/>
  <c r="AS609" i="1"/>
  <c r="AT610" i="1"/>
  <c r="AS610" i="1"/>
  <c r="AT611" i="1"/>
  <c r="AS611" i="1"/>
  <c r="AS612" i="1"/>
  <c r="AT612" i="1"/>
  <c r="AT613" i="1"/>
  <c r="AS613" i="1"/>
  <c r="AT614" i="1"/>
  <c r="AS614" i="1"/>
  <c r="AT615" i="1"/>
  <c r="AS615" i="1"/>
  <c r="AS616" i="1"/>
  <c r="AT616" i="1"/>
  <c r="AT617" i="1"/>
  <c r="AS617" i="1"/>
  <c r="AT618" i="1"/>
  <c r="AS618" i="1"/>
  <c r="AT619" i="1"/>
  <c r="AS619" i="1"/>
  <c r="AS620" i="1"/>
  <c r="AT620" i="1"/>
  <c r="AT621" i="1"/>
  <c r="AS621" i="1"/>
  <c r="AT622" i="1"/>
  <c r="AS622" i="1"/>
  <c r="AT623" i="1"/>
  <c r="AS623" i="1"/>
  <c r="AS624" i="1"/>
  <c r="AT624" i="1"/>
  <c r="AT625" i="1"/>
  <c r="AS625" i="1"/>
  <c r="AT626" i="1"/>
  <c r="AS626" i="1"/>
  <c r="AT627" i="1"/>
  <c r="AS627" i="1"/>
  <c r="AS628" i="1"/>
  <c r="AT628" i="1"/>
  <c r="AT629" i="1"/>
  <c r="AS629" i="1"/>
  <c r="AT630" i="1"/>
  <c r="AS630" i="1"/>
  <c r="AT631" i="1"/>
  <c r="AS631" i="1"/>
  <c r="AS632" i="1"/>
  <c r="AT632" i="1"/>
  <c r="AT633" i="1"/>
  <c r="AS633" i="1"/>
  <c r="AT634" i="1"/>
  <c r="AS634" i="1"/>
  <c r="AT635" i="1"/>
  <c r="AS635" i="1"/>
  <c r="AS636" i="1"/>
  <c r="AT636" i="1"/>
  <c r="AS637" i="1"/>
  <c r="AT637" i="1"/>
  <c r="AT638" i="1"/>
  <c r="AS638" i="1"/>
  <c r="AT639" i="1"/>
  <c r="AS639" i="1"/>
  <c r="AT640" i="1"/>
  <c r="AS640" i="1"/>
  <c r="AS641" i="1"/>
  <c r="AT641" i="1"/>
  <c r="AT642" i="1"/>
  <c r="AS642" i="1"/>
  <c r="AT643" i="1"/>
  <c r="AS643" i="1"/>
  <c r="AT644" i="1"/>
  <c r="AS644" i="1"/>
  <c r="AS645" i="1"/>
  <c r="AT645" i="1"/>
  <c r="AT646" i="1"/>
  <c r="AS646" i="1"/>
  <c r="AT647" i="1"/>
  <c r="AS647" i="1"/>
  <c r="AT648" i="1"/>
  <c r="AS648" i="1"/>
  <c r="AS649" i="1"/>
  <c r="AT649" i="1"/>
  <c r="AT650" i="1"/>
  <c r="AS650" i="1"/>
  <c r="AT651" i="1"/>
  <c r="AS651" i="1"/>
  <c r="AT652" i="1"/>
  <c r="AS652" i="1"/>
  <c r="AS653" i="1"/>
  <c r="AT653" i="1"/>
  <c r="AT654" i="1"/>
  <c r="AS654" i="1"/>
  <c r="AT655" i="1"/>
  <c r="AS655" i="1"/>
  <c r="AT656" i="1"/>
  <c r="AS656" i="1"/>
  <c r="AS657" i="1"/>
  <c r="AT657" i="1"/>
  <c r="AT658" i="1"/>
  <c r="AS658" i="1"/>
  <c r="AT659" i="1"/>
  <c r="AS659" i="1"/>
  <c r="AT660" i="1"/>
  <c r="AS660" i="1"/>
  <c r="AS661" i="1"/>
  <c r="AT661" i="1"/>
  <c r="AT662" i="1"/>
  <c r="AS662" i="1"/>
  <c r="AT663" i="1"/>
  <c r="AS663" i="1"/>
  <c r="AT664" i="1"/>
  <c r="AS664" i="1"/>
  <c r="AS665" i="1"/>
  <c r="AT665" i="1"/>
  <c r="AT666" i="1"/>
  <c r="AS666" i="1"/>
  <c r="AT667" i="1"/>
  <c r="AS667" i="1"/>
  <c r="AT668" i="1"/>
  <c r="AS668" i="1"/>
  <c r="AS669" i="1"/>
  <c r="AT669" i="1"/>
  <c r="AT670" i="1"/>
  <c r="AS670" i="1"/>
  <c r="AT671" i="1"/>
  <c r="AS671" i="1"/>
  <c r="AT672" i="1"/>
  <c r="AS672" i="1"/>
  <c r="AS673" i="1"/>
  <c r="AT673" i="1"/>
  <c r="AT674" i="1"/>
  <c r="AS674" i="1"/>
  <c r="AT675" i="1"/>
  <c r="AS675" i="1"/>
  <c r="AT676" i="1"/>
  <c r="AS676" i="1"/>
  <c r="AS677" i="1"/>
  <c r="AT677" i="1"/>
  <c r="AS678" i="1"/>
  <c r="AT678" i="1"/>
  <c r="AS679" i="1"/>
  <c r="AT679" i="1"/>
  <c r="AT680" i="1"/>
  <c r="AS680" i="1"/>
  <c r="AS681" i="1"/>
  <c r="AT681" i="1"/>
  <c r="AS682" i="1"/>
  <c r="AT682" i="1"/>
  <c r="AS683" i="1"/>
  <c r="AT683" i="1"/>
  <c r="AT684" i="1"/>
  <c r="AS684" i="1"/>
  <c r="AS685" i="1"/>
  <c r="AT685" i="1"/>
  <c r="AS686" i="1"/>
  <c r="AT686" i="1"/>
  <c r="AS687" i="1"/>
  <c r="AT687" i="1"/>
  <c r="AT688" i="1"/>
  <c r="AS688" i="1"/>
  <c r="AS689" i="1"/>
  <c r="AT689" i="1"/>
  <c r="AS690" i="1"/>
  <c r="AT690" i="1"/>
  <c r="AS691" i="1"/>
  <c r="AT691" i="1"/>
  <c r="AT692" i="1"/>
  <c r="AS692" i="1"/>
  <c r="AS693" i="1"/>
  <c r="AT693" i="1"/>
  <c r="AS694" i="1"/>
  <c r="AT694" i="1"/>
  <c r="AS695" i="1"/>
  <c r="AT695" i="1"/>
  <c r="AT696" i="1"/>
  <c r="AS696" i="1"/>
  <c r="AS697" i="1"/>
  <c r="AT697" i="1"/>
  <c r="AS698" i="1"/>
  <c r="AT698" i="1"/>
  <c r="AS699" i="1"/>
  <c r="AT699" i="1"/>
  <c r="AT700" i="1"/>
  <c r="AS700" i="1"/>
  <c r="AS701" i="1"/>
  <c r="AT701" i="1"/>
  <c r="AS702" i="1"/>
  <c r="AT702" i="1"/>
  <c r="AS703" i="1"/>
  <c r="AT703" i="1"/>
  <c r="AT704" i="1"/>
  <c r="AS704" i="1"/>
  <c r="AS705" i="1"/>
  <c r="AT705" i="1"/>
  <c r="AS706" i="1"/>
  <c r="AT706" i="1"/>
  <c r="AS707" i="1"/>
  <c r="AT707" i="1"/>
  <c r="AT708" i="1"/>
  <c r="AS708" i="1"/>
  <c r="AS709" i="1"/>
  <c r="AT709" i="1"/>
  <c r="AS710" i="1"/>
  <c r="AT710" i="1"/>
  <c r="AS711" i="1"/>
  <c r="AT711" i="1"/>
  <c r="AS713" i="1"/>
  <c r="AT713" i="1"/>
  <c r="AS714" i="1"/>
  <c r="AT714" i="1"/>
  <c r="AS715" i="1"/>
  <c r="AT715" i="1"/>
  <c r="AS716" i="1"/>
  <c r="AT716" i="1"/>
  <c r="AT717" i="1"/>
  <c r="AS717" i="1"/>
  <c r="AS718" i="1"/>
  <c r="AT718" i="1"/>
  <c r="AS719" i="1"/>
  <c r="AT719" i="1"/>
  <c r="AS720" i="1"/>
  <c r="AT720" i="1"/>
  <c r="AT721" i="1"/>
  <c r="AS721" i="1"/>
  <c r="AS722" i="1"/>
  <c r="AT722" i="1"/>
  <c r="AS723" i="1"/>
  <c r="AT723" i="1"/>
  <c r="AS724" i="1"/>
  <c r="AT724" i="1"/>
  <c r="AT725" i="1"/>
  <c r="AS725" i="1"/>
  <c r="AS726" i="1"/>
  <c r="AT726" i="1"/>
  <c r="AS727" i="1"/>
  <c r="AT727" i="1"/>
  <c r="AS728" i="1"/>
  <c r="AT728" i="1"/>
  <c r="AT729" i="1"/>
  <c r="AS729" i="1"/>
  <c r="AS730" i="1"/>
  <c r="AT730" i="1"/>
  <c r="AS731" i="1"/>
  <c r="AT731" i="1"/>
  <c r="AS732" i="1"/>
  <c r="AT732" i="1"/>
  <c r="AT733" i="1"/>
  <c r="AS733" i="1"/>
  <c r="AS734" i="1"/>
  <c r="AT734" i="1"/>
  <c r="AS735" i="1"/>
  <c r="AT735" i="1"/>
  <c r="AS736" i="1"/>
  <c r="AT736" i="1"/>
  <c r="AT737" i="1"/>
  <c r="AS737" i="1"/>
  <c r="AS738" i="1"/>
  <c r="AT738" i="1"/>
  <c r="AS739" i="1"/>
  <c r="AT739" i="1"/>
  <c r="AS740" i="1"/>
  <c r="AT740" i="1"/>
  <c r="AT741" i="1"/>
  <c r="AS741" i="1"/>
  <c r="AS742" i="1"/>
  <c r="AT742" i="1"/>
  <c r="AS743" i="1"/>
  <c r="AT743" i="1"/>
  <c r="AS744" i="1"/>
  <c r="AT744" i="1"/>
  <c r="AT745" i="1"/>
  <c r="AS745" i="1"/>
  <c r="AS746" i="1"/>
  <c r="AT746" i="1"/>
  <c r="AS747" i="1"/>
  <c r="AT747" i="1"/>
  <c r="AS748" i="1"/>
  <c r="AT748" i="1"/>
  <c r="AT749" i="1"/>
  <c r="AS749" i="1"/>
  <c r="AS750" i="1"/>
  <c r="AT750" i="1"/>
  <c r="AS751" i="1"/>
  <c r="AT751" i="1"/>
  <c r="AS752" i="1"/>
  <c r="AT752" i="1"/>
  <c r="AT753" i="1"/>
  <c r="AS753" i="1"/>
  <c r="AS755" i="1"/>
  <c r="AT755" i="1"/>
  <c r="AS756" i="1"/>
  <c r="AT756" i="1"/>
  <c r="AS757" i="1"/>
  <c r="AT757" i="1"/>
  <c r="AT758" i="1"/>
  <c r="AS758" i="1"/>
  <c r="AS759" i="1"/>
  <c r="AT759" i="1"/>
  <c r="AS760" i="1"/>
  <c r="AT760" i="1"/>
  <c r="AS761" i="1"/>
  <c r="AT761" i="1"/>
  <c r="AT762" i="1"/>
  <c r="AS762" i="1"/>
  <c r="AS763" i="1"/>
  <c r="AT763" i="1"/>
  <c r="AS764" i="1"/>
  <c r="AT764" i="1"/>
  <c r="AS765" i="1"/>
  <c r="AT765" i="1"/>
  <c r="AT766" i="1"/>
  <c r="AS766" i="1"/>
  <c r="AT768" i="1"/>
  <c r="AS768" i="1"/>
  <c r="AS769" i="1"/>
  <c r="AT769" i="1"/>
  <c r="AS770" i="1"/>
  <c r="AT770" i="1"/>
  <c r="AT771" i="1"/>
  <c r="AS771" i="1"/>
  <c r="AS772" i="1"/>
  <c r="AT772" i="1"/>
  <c r="AS773" i="1"/>
  <c r="AT773" i="1"/>
  <c r="AS774" i="1"/>
  <c r="AT774" i="1"/>
  <c r="AT775" i="1"/>
  <c r="AS775" i="1"/>
  <c r="AS776" i="1"/>
  <c r="AT776" i="1"/>
  <c r="AS777" i="1"/>
  <c r="AT777" i="1"/>
  <c r="AS778" i="1"/>
  <c r="AT778" i="1"/>
  <c r="AT779" i="1"/>
  <c r="AS779" i="1"/>
  <c r="AS780" i="1"/>
  <c r="AT780" i="1"/>
  <c r="AS781" i="1"/>
  <c r="AT781" i="1"/>
  <c r="AS782" i="1"/>
  <c r="AT782" i="1"/>
  <c r="AT783" i="1"/>
  <c r="AS783" i="1"/>
  <c r="AS784" i="1"/>
  <c r="AT784" i="1"/>
  <c r="AS785" i="1"/>
  <c r="AT785" i="1"/>
  <c r="AS786" i="1"/>
  <c r="AT786" i="1"/>
  <c r="AT787" i="1"/>
  <c r="AS787" i="1"/>
  <c r="AS788" i="1"/>
  <c r="AT788" i="1"/>
  <c r="AS789" i="1"/>
  <c r="AT789" i="1"/>
  <c r="AS790" i="1"/>
  <c r="AT790" i="1"/>
  <c r="AT791" i="1"/>
  <c r="AS791" i="1"/>
  <c r="AS794" i="1"/>
  <c r="AT794" i="1"/>
  <c r="AT795" i="1"/>
  <c r="AS795" i="1"/>
  <c r="AT797" i="1"/>
  <c r="AS797" i="1"/>
  <c r="AS798" i="1"/>
  <c r="AT798" i="1"/>
  <c r="AS799" i="1"/>
  <c r="AT799" i="1"/>
  <c r="AT800" i="1"/>
  <c r="AS800" i="1"/>
  <c r="AS801" i="1"/>
  <c r="AT801" i="1"/>
  <c r="AS802" i="1"/>
  <c r="AT802" i="1"/>
  <c r="AS803" i="1"/>
  <c r="AT803" i="1"/>
  <c r="AT804" i="1"/>
  <c r="AS804" i="1"/>
  <c r="AS805" i="1"/>
  <c r="AT805" i="1"/>
  <c r="AS806" i="1"/>
  <c r="AT806" i="1"/>
  <c r="AS807" i="1"/>
  <c r="AT807" i="1"/>
  <c r="AT808" i="1"/>
  <c r="AS808" i="1"/>
  <c r="AS809" i="1"/>
  <c r="AT809" i="1"/>
  <c r="AS810" i="1"/>
  <c r="AT810" i="1"/>
  <c r="AS811" i="1"/>
  <c r="AT811" i="1"/>
  <c r="AT812" i="1"/>
  <c r="AS812" i="1"/>
  <c r="AS813" i="1"/>
  <c r="AT813" i="1"/>
  <c r="AS814" i="1"/>
  <c r="AT814" i="1"/>
  <c r="AS815" i="1"/>
  <c r="AT815" i="1"/>
  <c r="AT817" i="1"/>
  <c r="AS817" i="1"/>
  <c r="AS818" i="1"/>
  <c r="AT818" i="1"/>
  <c r="AS819" i="1"/>
  <c r="AT819" i="1"/>
  <c r="AS821" i="1"/>
  <c r="AT821" i="1"/>
  <c r="AT822" i="1"/>
  <c r="AS822" i="1"/>
  <c r="AS823" i="1"/>
  <c r="AT823" i="1"/>
  <c r="AS824" i="1"/>
  <c r="AT824" i="1"/>
  <c r="AS825" i="1"/>
  <c r="AT825" i="1"/>
  <c r="AT826" i="1"/>
  <c r="AS826" i="1"/>
  <c r="AS827" i="1"/>
  <c r="AT827" i="1"/>
  <c r="AS828" i="1"/>
  <c r="AT828" i="1"/>
  <c r="AS829" i="1"/>
  <c r="AT829" i="1"/>
  <c r="AT830" i="1"/>
  <c r="AS830" i="1"/>
  <c r="AS831" i="1"/>
  <c r="AT831" i="1"/>
  <c r="AS832" i="1"/>
  <c r="AT832" i="1"/>
  <c r="AS833" i="1"/>
  <c r="AT833" i="1"/>
  <c r="AT834" i="1"/>
  <c r="AS834" i="1"/>
  <c r="AS835" i="1"/>
  <c r="AT835" i="1"/>
  <c r="AS836" i="1"/>
  <c r="AT836" i="1"/>
  <c r="AS837" i="1"/>
  <c r="AT837" i="1"/>
  <c r="AT838" i="1"/>
  <c r="AS838" i="1"/>
  <c r="AS839" i="1"/>
  <c r="AT839" i="1"/>
  <c r="AS840" i="1"/>
  <c r="AT840" i="1"/>
  <c r="AS841" i="1"/>
  <c r="AT841" i="1"/>
  <c r="AT842" i="1"/>
  <c r="AS842" i="1"/>
  <c r="AS843" i="1"/>
  <c r="AT843" i="1"/>
  <c r="AS844" i="1"/>
  <c r="AT844" i="1"/>
  <c r="AS845" i="1"/>
  <c r="AT845" i="1"/>
  <c r="AT846" i="1"/>
  <c r="AS846" i="1"/>
  <c r="AS847" i="1"/>
  <c r="AT847" i="1"/>
  <c r="AS848" i="1"/>
  <c r="AT848" i="1"/>
  <c r="AS849" i="1"/>
  <c r="AT849" i="1"/>
  <c r="AT850" i="1"/>
  <c r="AS850" i="1"/>
  <c r="AS851" i="1"/>
  <c r="AT851" i="1"/>
  <c r="AS852" i="1"/>
  <c r="AT852" i="1"/>
  <c r="AS853" i="1"/>
  <c r="AT853" i="1"/>
  <c r="AT854" i="1"/>
  <c r="AS854" i="1"/>
  <c r="AS855" i="1"/>
  <c r="AT855" i="1"/>
  <c r="AS856" i="1"/>
  <c r="AT856" i="1"/>
  <c r="AS857" i="1"/>
  <c r="AT857" i="1"/>
  <c r="AT858" i="1"/>
  <c r="AS858" i="1"/>
  <c r="AS859" i="1"/>
  <c r="AT859" i="1"/>
  <c r="AS860" i="1"/>
  <c r="AT860" i="1"/>
  <c r="AS861" i="1"/>
  <c r="AT861" i="1"/>
  <c r="AT862" i="1"/>
  <c r="AS862" i="1"/>
  <c r="AS863" i="1"/>
  <c r="AT863" i="1"/>
  <c r="AS864" i="1"/>
  <c r="AT864" i="1"/>
  <c r="AS865" i="1"/>
  <c r="AT865" i="1"/>
  <c r="AT866" i="1"/>
  <c r="AS866" i="1"/>
  <c r="AS867" i="1"/>
  <c r="AT867" i="1"/>
  <c r="AS868" i="1"/>
  <c r="AT868" i="1"/>
  <c r="AS869" i="1"/>
  <c r="AT869" i="1"/>
  <c r="AT870" i="1"/>
  <c r="AS870" i="1"/>
  <c r="AS871" i="1"/>
  <c r="AT871" i="1"/>
  <c r="AS872" i="1"/>
  <c r="AT872" i="1"/>
  <c r="AS873" i="1"/>
  <c r="AT873" i="1"/>
  <c r="AT874" i="1"/>
  <c r="AS874" i="1"/>
  <c r="AS875" i="1"/>
  <c r="AT875" i="1"/>
  <c r="AS876" i="1"/>
  <c r="AT876" i="1"/>
  <c r="AS877" i="1"/>
  <c r="AT877" i="1"/>
  <c r="AT878" i="1"/>
  <c r="AS878" i="1"/>
  <c r="AS879" i="1"/>
  <c r="AT879" i="1"/>
  <c r="AS880" i="1"/>
  <c r="AT880" i="1"/>
  <c r="AS881" i="1"/>
  <c r="AT881" i="1"/>
  <c r="AT882" i="1"/>
  <c r="AS882" i="1"/>
  <c r="AS883" i="1"/>
  <c r="AT883" i="1"/>
  <c r="AS884" i="1"/>
  <c r="AT884" i="1"/>
  <c r="AS885" i="1"/>
  <c r="AT885" i="1"/>
  <c r="AT886" i="1"/>
  <c r="AS886" i="1"/>
  <c r="AS887" i="1"/>
  <c r="AT887" i="1"/>
  <c r="AS888" i="1"/>
  <c r="AT888" i="1"/>
  <c r="AS889" i="1"/>
  <c r="AT889" i="1"/>
  <c r="AT890" i="1"/>
  <c r="AS890" i="1"/>
  <c r="AS891" i="1"/>
  <c r="AT891" i="1"/>
  <c r="AS892" i="1"/>
  <c r="AT892" i="1"/>
  <c r="AS893" i="1"/>
  <c r="AT893" i="1"/>
  <c r="AT894" i="1"/>
  <c r="AS894" i="1"/>
  <c r="AS895" i="1"/>
  <c r="AT895" i="1"/>
  <c r="AS896" i="1"/>
  <c r="AT896" i="1"/>
  <c r="AS897" i="1"/>
  <c r="AT897" i="1"/>
  <c r="AT898" i="1"/>
  <c r="AS898" i="1"/>
  <c r="AS899" i="1"/>
  <c r="AT899" i="1"/>
  <c r="AS900" i="1"/>
  <c r="AT900" i="1"/>
  <c r="AS901" i="1"/>
  <c r="AT901" i="1"/>
  <c r="AT902" i="1"/>
  <c r="AS902" i="1"/>
  <c r="AS903" i="1"/>
  <c r="AT903" i="1"/>
  <c r="AS904" i="1"/>
  <c r="AT904" i="1"/>
  <c r="AS905" i="1"/>
  <c r="AT905" i="1"/>
  <c r="AT906" i="1"/>
  <c r="AS906" i="1"/>
  <c r="AS907" i="1"/>
  <c r="AT907" i="1"/>
  <c r="AS908" i="1"/>
  <c r="AT908" i="1"/>
  <c r="AS909" i="1"/>
  <c r="AT909" i="1"/>
  <c r="AT910" i="1"/>
  <c r="AS910" i="1"/>
  <c r="AS911" i="1"/>
  <c r="AT911" i="1"/>
  <c r="AS912" i="1"/>
  <c r="AT912" i="1"/>
  <c r="AS913" i="1"/>
  <c r="AT913" i="1"/>
  <c r="AT914" i="1"/>
  <c r="AS914" i="1"/>
  <c r="AS915" i="1"/>
  <c r="AT915" i="1"/>
  <c r="AS916" i="1"/>
  <c r="AT916" i="1"/>
  <c r="AS917" i="1"/>
  <c r="AT917" i="1"/>
  <c r="AT918" i="1"/>
  <c r="AS918" i="1"/>
  <c r="AS919" i="1"/>
  <c r="AT919" i="1"/>
  <c r="AS922" i="1"/>
  <c r="AT922" i="1"/>
  <c r="AS923" i="1"/>
  <c r="AT923" i="1"/>
  <c r="AT924" i="1"/>
  <c r="AS924" i="1"/>
  <c r="AS925" i="1"/>
  <c r="AT925" i="1"/>
  <c r="AS926" i="1"/>
  <c r="AT926" i="1"/>
  <c r="AS927" i="1"/>
  <c r="AT927" i="1"/>
  <c r="AT928" i="1"/>
  <c r="AS928" i="1"/>
  <c r="AS929" i="1"/>
  <c r="AT929" i="1"/>
  <c r="AS930" i="1"/>
  <c r="AT930" i="1"/>
  <c r="AS931" i="1"/>
  <c r="AT931" i="1"/>
  <c r="AT932" i="1"/>
  <c r="AS932" i="1"/>
  <c r="AS933" i="1"/>
  <c r="AT933" i="1"/>
  <c r="AS934" i="1"/>
  <c r="AT934" i="1"/>
  <c r="AS935" i="1"/>
  <c r="AT935" i="1"/>
  <c r="AT936" i="1"/>
  <c r="AS936" i="1"/>
  <c r="AS937" i="1"/>
  <c r="AT937" i="1"/>
  <c r="AS938" i="1"/>
  <c r="AT938" i="1"/>
  <c r="AS939" i="1"/>
  <c r="AT939" i="1"/>
  <c r="AT940" i="1"/>
  <c r="AS940" i="1"/>
  <c r="AS941" i="1"/>
  <c r="AT941" i="1"/>
  <c r="AS942" i="1"/>
  <c r="AT942" i="1"/>
  <c r="AS943" i="1"/>
  <c r="AT943" i="1"/>
  <c r="AT944" i="1"/>
  <c r="AS944" i="1"/>
  <c r="AS945" i="1"/>
  <c r="AT945" i="1"/>
  <c r="AS946" i="1"/>
  <c r="AT946" i="1"/>
  <c r="AS947" i="1"/>
  <c r="AT947" i="1"/>
  <c r="AT948" i="1"/>
  <c r="AS948" i="1"/>
  <c r="AS949" i="1"/>
  <c r="AT949" i="1"/>
  <c r="AS950" i="1"/>
  <c r="AT950" i="1"/>
  <c r="AS951" i="1"/>
  <c r="AT951" i="1"/>
  <c r="AT952" i="1"/>
  <c r="AS952" i="1"/>
  <c r="AS953" i="1"/>
  <c r="AT953" i="1"/>
  <c r="AS954" i="1"/>
  <c r="AT954" i="1"/>
  <c r="AS955" i="1"/>
  <c r="AT955" i="1"/>
  <c r="AT956" i="1"/>
  <c r="AS956" i="1"/>
  <c r="AS957" i="1"/>
  <c r="AT957" i="1"/>
  <c r="AS958" i="1"/>
  <c r="AT958" i="1"/>
  <c r="AS959" i="1"/>
  <c r="AT959" i="1"/>
  <c r="AT960" i="1"/>
  <c r="AS960" i="1"/>
  <c r="AS961" i="1"/>
  <c r="AT961" i="1"/>
  <c r="AS962" i="1"/>
  <c r="AT962" i="1"/>
  <c r="AS963" i="1"/>
  <c r="AT963" i="1"/>
  <c r="AT964" i="1"/>
  <c r="AS964" i="1"/>
  <c r="AS965" i="1"/>
  <c r="AT965" i="1"/>
  <c r="AS966" i="1"/>
  <c r="AT966" i="1"/>
  <c r="AS967" i="1"/>
  <c r="AT967" i="1"/>
  <c r="AT968" i="1"/>
  <c r="AS968" i="1"/>
  <c r="AS969" i="1"/>
  <c r="AT969" i="1"/>
  <c r="AS970" i="1"/>
  <c r="AT970" i="1"/>
  <c r="AS971" i="1"/>
  <c r="AT971" i="1"/>
  <c r="AT972" i="1"/>
  <c r="AS972" i="1"/>
  <c r="AS973" i="1"/>
  <c r="AT973" i="1"/>
  <c r="AS974" i="1"/>
  <c r="AT974" i="1"/>
  <c r="AS975" i="1"/>
  <c r="AT975" i="1"/>
  <c r="AT976" i="1"/>
  <c r="AS976" i="1"/>
  <c r="AS977" i="1"/>
  <c r="AT977" i="1"/>
  <c r="AS978" i="1"/>
  <c r="AT978" i="1"/>
  <c r="AS979" i="1"/>
  <c r="AT979" i="1"/>
  <c r="AT980" i="1"/>
  <c r="AS980" i="1"/>
  <c r="AS981" i="1"/>
  <c r="AT981" i="1"/>
  <c r="AS982" i="1"/>
  <c r="AT982" i="1"/>
  <c r="AS983" i="1"/>
  <c r="AT983" i="1"/>
  <c r="AT984" i="1"/>
  <c r="AS984" i="1"/>
  <c r="AS985" i="1"/>
  <c r="AT985" i="1"/>
  <c r="AS986" i="1"/>
  <c r="AT986" i="1"/>
  <c r="AS987" i="1"/>
  <c r="AT987" i="1"/>
  <c r="AT988" i="1"/>
  <c r="AS988" i="1"/>
  <c r="AS989" i="1"/>
  <c r="AT989" i="1"/>
  <c r="AS990" i="1"/>
  <c r="AT990" i="1"/>
  <c r="AS991" i="1"/>
  <c r="AT991" i="1"/>
  <c r="AT992" i="1"/>
  <c r="AS992" i="1"/>
  <c r="AS993" i="1"/>
  <c r="AT993" i="1"/>
  <c r="AS994" i="1"/>
  <c r="AT994" i="1"/>
  <c r="AS995" i="1"/>
  <c r="AT995" i="1"/>
  <c r="AT996" i="1"/>
  <c r="AS996" i="1"/>
  <c r="AS997" i="1"/>
  <c r="AT997" i="1"/>
  <c r="AS998" i="1"/>
  <c r="AT998" i="1"/>
  <c r="AS999" i="1"/>
  <c r="AT999" i="1"/>
  <c r="AT1000" i="1"/>
  <c r="AS1000" i="1"/>
  <c r="AS1001" i="1"/>
  <c r="AT1001" i="1"/>
  <c r="AS1002" i="1"/>
  <c r="AT1002" i="1"/>
  <c r="AS1003" i="1"/>
  <c r="AT1003" i="1"/>
  <c r="AT1004" i="1"/>
  <c r="AS1004" i="1"/>
  <c r="AS1005" i="1"/>
  <c r="AT1005" i="1"/>
  <c r="AS1006" i="1"/>
  <c r="AT1006" i="1"/>
  <c r="AS1007" i="1"/>
  <c r="AT1007" i="1"/>
  <c r="AT1008" i="1"/>
  <c r="AS1008" i="1"/>
  <c r="AS1009" i="1"/>
  <c r="AT1009" i="1"/>
  <c r="AS1010" i="1"/>
  <c r="AT1010" i="1"/>
  <c r="AS1011" i="1"/>
  <c r="AT1011" i="1"/>
  <c r="AT1012" i="1"/>
  <c r="AS1012" i="1"/>
  <c r="AS1013" i="1"/>
  <c r="AT1013" i="1"/>
  <c r="AS1014" i="1"/>
  <c r="AT1014" i="1"/>
  <c r="AS1015" i="1"/>
  <c r="AT1015" i="1"/>
  <c r="AT1016" i="1"/>
  <c r="AS1016" i="1"/>
  <c r="AS1017" i="1"/>
  <c r="AT1017" i="1"/>
  <c r="AS1018" i="1"/>
  <c r="AT1018" i="1"/>
  <c r="AS1019" i="1"/>
  <c r="AT1019" i="1"/>
  <c r="AT1020" i="1"/>
  <c r="AS1020" i="1"/>
  <c r="AS1021" i="1"/>
  <c r="AT1021" i="1"/>
  <c r="AS1022" i="1"/>
  <c r="AT1022" i="1"/>
  <c r="AS1023" i="1"/>
  <c r="AT1023" i="1"/>
  <c r="AT1024" i="1"/>
  <c r="AS1024" i="1"/>
  <c r="AS1025" i="1"/>
  <c r="AT1025" i="1"/>
  <c r="AS1026" i="1"/>
  <c r="AT1026" i="1"/>
  <c r="AS1027" i="1"/>
  <c r="AT1027" i="1"/>
  <c r="AT1028" i="1"/>
  <c r="AS1028" i="1"/>
  <c r="AS1029" i="1"/>
  <c r="AT1029" i="1"/>
  <c r="AS1030" i="1"/>
  <c r="AT1030" i="1"/>
  <c r="AS1031" i="1"/>
  <c r="AT1031" i="1"/>
  <c r="AT1032" i="1"/>
  <c r="AS1032" i="1"/>
  <c r="AS1033" i="1"/>
  <c r="AT1033" i="1"/>
  <c r="AS1034" i="1"/>
  <c r="AT1034" i="1"/>
  <c r="AS1035" i="1"/>
  <c r="AT1035" i="1"/>
  <c r="AT1036" i="1"/>
  <c r="AS1036" i="1"/>
  <c r="AS1037" i="1"/>
  <c r="AT1037" i="1"/>
  <c r="AS1038" i="1"/>
  <c r="AT1038" i="1"/>
  <c r="AS1039" i="1"/>
  <c r="AT1039" i="1"/>
  <c r="AT1040" i="1"/>
  <c r="AS1040" i="1"/>
  <c r="AS1041" i="1"/>
  <c r="AT1041" i="1"/>
  <c r="AS1042" i="1"/>
  <c r="AT1042" i="1"/>
  <c r="AS1043" i="1"/>
  <c r="AT1043" i="1"/>
  <c r="AT1044" i="1"/>
  <c r="AS1044" i="1"/>
  <c r="AS1045" i="1"/>
  <c r="AT1045" i="1"/>
  <c r="AS1046" i="1"/>
  <c r="AT1046" i="1"/>
  <c r="AS1047" i="1"/>
  <c r="AT1047" i="1"/>
  <c r="AT1048" i="1"/>
  <c r="AS1048" i="1"/>
  <c r="AS1049" i="1"/>
  <c r="AT1049" i="1"/>
  <c r="AS1050" i="1"/>
  <c r="AT1050" i="1"/>
  <c r="AS1051" i="1"/>
  <c r="AT1051" i="1"/>
  <c r="AT1052" i="1"/>
  <c r="AS1052" i="1"/>
  <c r="AS1053" i="1"/>
  <c r="AT1053" i="1"/>
  <c r="AS1054" i="1"/>
  <c r="AT1054" i="1"/>
  <c r="AS1055" i="1"/>
  <c r="AT1055" i="1"/>
  <c r="AT1056" i="1"/>
  <c r="AS1056" i="1"/>
  <c r="AS1057" i="1"/>
  <c r="AT1057" i="1"/>
  <c r="AS1058" i="1"/>
  <c r="AT1058" i="1"/>
  <c r="AS1059" i="1"/>
  <c r="AT1059" i="1"/>
  <c r="AT1060" i="1"/>
  <c r="AS1060" i="1"/>
  <c r="AS1061" i="1"/>
  <c r="AT1061" i="1"/>
  <c r="AS1062" i="1"/>
  <c r="AT1062" i="1"/>
  <c r="AS1063" i="1"/>
  <c r="AT1063" i="1"/>
  <c r="AT1064" i="1"/>
  <c r="AS1064" i="1"/>
  <c r="AS1065" i="1"/>
  <c r="AT1065" i="1"/>
  <c r="AS1066" i="1"/>
  <c r="AT1066" i="1"/>
  <c r="AS1067" i="1"/>
  <c r="AT1067" i="1"/>
  <c r="AT1068" i="1"/>
  <c r="AS1068" i="1"/>
  <c r="AS1069" i="1"/>
  <c r="AT1069" i="1"/>
  <c r="AS1070" i="1"/>
  <c r="AT1070" i="1"/>
  <c r="AS1071" i="1"/>
  <c r="AT1071" i="1"/>
  <c r="AT1072" i="1"/>
  <c r="AS1072" i="1"/>
  <c r="AS1073" i="1"/>
  <c r="AT1073" i="1"/>
  <c r="AS1074" i="1"/>
  <c r="AT1074" i="1"/>
  <c r="AS1075" i="1"/>
  <c r="AT1075" i="1"/>
  <c r="AT1076" i="1"/>
  <c r="AS1076" i="1"/>
  <c r="AS1077" i="1"/>
  <c r="AT1077" i="1"/>
  <c r="AS1078" i="1"/>
  <c r="AT1078" i="1"/>
  <c r="AS1079" i="1"/>
  <c r="AT1079" i="1"/>
  <c r="AT1080" i="1"/>
  <c r="AS1080" i="1"/>
  <c r="AS1081" i="1"/>
  <c r="AT1081" i="1"/>
  <c r="AS1082" i="1"/>
  <c r="AT1082" i="1"/>
  <c r="AS1083" i="1"/>
  <c r="AT1083" i="1"/>
  <c r="AT1084" i="1"/>
  <c r="AS1084" i="1"/>
  <c r="AS1085" i="1"/>
  <c r="AT1085" i="1"/>
  <c r="AS1086" i="1"/>
  <c r="AT1086" i="1"/>
  <c r="AS1087" i="1"/>
  <c r="AT1087" i="1"/>
  <c r="AT1088" i="1"/>
  <c r="AS1088" i="1"/>
  <c r="AS1089" i="1"/>
  <c r="AT1089" i="1"/>
  <c r="AS1090" i="1"/>
  <c r="AT1090" i="1"/>
  <c r="AS1091" i="1"/>
  <c r="AT1091" i="1"/>
  <c r="AT1092" i="1"/>
  <c r="AS1092" i="1"/>
  <c r="AS1093" i="1"/>
  <c r="AT1093" i="1"/>
  <c r="AS1094" i="1"/>
  <c r="AT1094" i="1"/>
  <c r="AS1095" i="1"/>
  <c r="AT1095" i="1"/>
  <c r="AT1096" i="1"/>
  <c r="AS1096" i="1"/>
  <c r="AS1097" i="1"/>
  <c r="AT1097" i="1"/>
  <c r="AS1098" i="1"/>
  <c r="AT1098" i="1"/>
  <c r="AS1099" i="1"/>
  <c r="AT1099" i="1"/>
  <c r="AT1100" i="1"/>
  <c r="AS1100" i="1"/>
  <c r="AS1101" i="1"/>
  <c r="AT1101" i="1"/>
  <c r="AS1102" i="1"/>
  <c r="AT1102" i="1"/>
  <c r="AS1103" i="1"/>
  <c r="AT1103" i="1"/>
  <c r="AT1104" i="1"/>
  <c r="AS1104" i="1"/>
  <c r="AS1105" i="1"/>
  <c r="AT1105" i="1"/>
  <c r="AS1106" i="1"/>
  <c r="AT1106" i="1"/>
  <c r="AS1107" i="1"/>
  <c r="AT1107" i="1"/>
  <c r="AT1108" i="1"/>
  <c r="AS1108" i="1"/>
  <c r="AS1109" i="1"/>
  <c r="AT1109" i="1"/>
  <c r="AS1110" i="1"/>
  <c r="AT1110" i="1"/>
  <c r="AS1111" i="1"/>
  <c r="AT1111" i="1"/>
  <c r="AT1112" i="1"/>
  <c r="AS1112" i="1"/>
  <c r="AS1113" i="1"/>
  <c r="AT1113" i="1"/>
  <c r="AS1114" i="1"/>
  <c r="AT1114" i="1"/>
  <c r="AS1115" i="1"/>
  <c r="AT1115" i="1"/>
  <c r="AT1116" i="1"/>
  <c r="AS1116" i="1"/>
  <c r="AS1119" i="1"/>
  <c r="AT1119" i="1"/>
  <c r="AS1120" i="1"/>
  <c r="AT1120" i="1"/>
  <c r="AS1121" i="1"/>
  <c r="AT1121" i="1"/>
  <c r="AT1122" i="1"/>
  <c r="AS1122" i="1"/>
  <c r="AS1123" i="1"/>
  <c r="AT1123" i="1"/>
  <c r="AS1124" i="1"/>
  <c r="AT1124" i="1"/>
  <c r="AS1125" i="1"/>
  <c r="AT1125" i="1"/>
  <c r="AT1126" i="1"/>
  <c r="AS1126" i="1"/>
  <c r="AS1127" i="1"/>
  <c r="AT1127" i="1"/>
  <c r="AS1128" i="1"/>
  <c r="AT1128" i="1"/>
  <c r="AS1129" i="1"/>
  <c r="AT1129" i="1"/>
  <c r="AT1130" i="1"/>
  <c r="AS1130" i="1"/>
  <c r="AS1131" i="1"/>
  <c r="AT1131" i="1"/>
  <c r="AS1132" i="1"/>
  <c r="AT1132" i="1"/>
  <c r="AS1133" i="1"/>
  <c r="AT1133" i="1"/>
  <c r="AT1134" i="1"/>
  <c r="AS1134" i="1"/>
  <c r="AS1135" i="1"/>
  <c r="AT1135" i="1"/>
  <c r="AS1136" i="1"/>
  <c r="AT1136" i="1"/>
  <c r="AS1137" i="1"/>
  <c r="AT1137" i="1"/>
  <c r="AT1138" i="1"/>
  <c r="AS1138" i="1"/>
  <c r="AS1139" i="1"/>
  <c r="AT1139" i="1"/>
  <c r="AS1140" i="1"/>
  <c r="AT1140" i="1"/>
  <c r="AS1141" i="1"/>
  <c r="AT1141" i="1"/>
  <c r="AT1142" i="1"/>
  <c r="AS1142" i="1"/>
  <c r="AS1143" i="1"/>
  <c r="AT1143" i="1"/>
  <c r="AS1144" i="1"/>
  <c r="AT1144" i="1"/>
  <c r="AS1145" i="1"/>
  <c r="AT1145" i="1"/>
  <c r="AT1146" i="1"/>
  <c r="AS1146" i="1"/>
  <c r="AS1147" i="1"/>
  <c r="AT1147" i="1"/>
  <c r="AS1148" i="1"/>
  <c r="AT1148" i="1"/>
  <c r="AS1149" i="1"/>
  <c r="AT1149" i="1"/>
  <c r="AT1150" i="1"/>
  <c r="AS1150" i="1"/>
  <c r="AS1151" i="1"/>
  <c r="AT1151" i="1"/>
  <c r="AS1152" i="1"/>
  <c r="AT1152" i="1"/>
  <c r="AS1153" i="1"/>
  <c r="AT1153" i="1"/>
  <c r="AT1154" i="1"/>
  <c r="AS1154" i="1"/>
  <c r="AS1155" i="1"/>
  <c r="AT1155" i="1"/>
  <c r="AS1156" i="1"/>
  <c r="AT1156" i="1"/>
  <c r="AS1157" i="1"/>
  <c r="AT1157" i="1"/>
  <c r="AT1158" i="1"/>
  <c r="AS1158" i="1"/>
  <c r="AS1160" i="1"/>
  <c r="AT1160" i="1"/>
  <c r="AS1161" i="1"/>
  <c r="AT1161" i="1"/>
  <c r="AT1162" i="1"/>
  <c r="AS1162" i="1"/>
  <c r="AS1163" i="1"/>
  <c r="AT1163" i="1"/>
  <c r="AS1164" i="1"/>
  <c r="AT1164" i="1"/>
  <c r="AS1165" i="1"/>
  <c r="AT1165" i="1"/>
  <c r="AT1166" i="1"/>
  <c r="AS1166" i="1"/>
  <c r="AS1167" i="1"/>
  <c r="AT1167" i="1"/>
  <c r="AS1168" i="1"/>
  <c r="AT1168" i="1"/>
  <c r="AS1169" i="1"/>
  <c r="AT1169" i="1"/>
  <c r="AT1170" i="1"/>
  <c r="AS1170" i="1"/>
  <c r="AS1171" i="1"/>
  <c r="AT1171" i="1"/>
  <c r="AS1172" i="1"/>
  <c r="AT1172" i="1"/>
  <c r="AS1173" i="1"/>
  <c r="AT1173" i="1"/>
  <c r="AT1174" i="1"/>
  <c r="AS1174" i="1"/>
  <c r="AS1175" i="1"/>
  <c r="AT1175" i="1"/>
  <c r="AS1176" i="1"/>
  <c r="AT1176" i="1"/>
  <c r="AS1177" i="1"/>
  <c r="AT1177" i="1"/>
  <c r="AT1178" i="1"/>
  <c r="AS1178" i="1"/>
  <c r="AS1179" i="1"/>
  <c r="AT1179" i="1"/>
  <c r="AS1180" i="1"/>
  <c r="AT1180" i="1"/>
  <c r="AS1181" i="1"/>
  <c r="AT1181" i="1"/>
  <c r="AT1182" i="1"/>
  <c r="AS1182" i="1"/>
  <c r="AS1183" i="1"/>
  <c r="AT1183" i="1"/>
  <c r="AS1184" i="1"/>
  <c r="AT1184" i="1"/>
  <c r="AS1185" i="1"/>
  <c r="AT1185" i="1"/>
  <c r="AT1186" i="1"/>
  <c r="AS1186" i="1"/>
  <c r="AS1187" i="1"/>
  <c r="AT1187" i="1"/>
  <c r="AS1188" i="1"/>
  <c r="AT1188" i="1"/>
  <c r="AS1189" i="1"/>
  <c r="AT1189" i="1"/>
  <c r="AT1190" i="1"/>
  <c r="AS1190" i="1"/>
  <c r="AS1191" i="1"/>
  <c r="AT1191" i="1"/>
  <c r="AS1192" i="1"/>
  <c r="AT1192" i="1"/>
  <c r="AS1193" i="1"/>
  <c r="AT1193" i="1"/>
  <c r="AT1194" i="1"/>
  <c r="AS1194" i="1"/>
  <c r="AS1195" i="1"/>
  <c r="AT1195" i="1"/>
  <c r="AS1196" i="1"/>
  <c r="AT1196" i="1"/>
  <c r="AS1201" i="1"/>
  <c r="AT1201" i="1"/>
  <c r="AS1202" i="1"/>
  <c r="AT1202" i="1"/>
  <c r="AS1204" i="1"/>
  <c r="AT1204" i="1"/>
  <c r="AT1205" i="1"/>
  <c r="AS1205" i="1"/>
  <c r="AS1206" i="1"/>
  <c r="AT1206" i="1"/>
  <c r="AS1207" i="1"/>
  <c r="AT1207" i="1"/>
  <c r="AS1208" i="1"/>
  <c r="AT1208" i="1"/>
  <c r="AT1209" i="1"/>
  <c r="AS1209" i="1"/>
  <c r="AS1210" i="1"/>
  <c r="AT1210" i="1"/>
  <c r="AS1211" i="1"/>
  <c r="AT1211" i="1"/>
  <c r="AS1212" i="1"/>
  <c r="AT1212" i="1"/>
  <c r="AT1213" i="1"/>
  <c r="AS1213" i="1"/>
  <c r="AS1214" i="1"/>
  <c r="AT1214" i="1"/>
  <c r="AS1215" i="1"/>
  <c r="AT1215" i="1"/>
  <c r="AS1216" i="1"/>
  <c r="AT1216" i="1"/>
  <c r="AT1217" i="1"/>
  <c r="AS1217" i="1"/>
  <c r="AS1218" i="1"/>
  <c r="AT1218" i="1"/>
  <c r="AS1219" i="1"/>
  <c r="AT1219" i="1"/>
  <c r="AS1220" i="1"/>
  <c r="AT1220" i="1"/>
  <c r="AT1221" i="1"/>
  <c r="AS1221" i="1"/>
  <c r="AS1222" i="1"/>
  <c r="AT1222" i="1"/>
  <c r="AS1223" i="1"/>
  <c r="AT1223" i="1"/>
  <c r="AS1224" i="1"/>
  <c r="AT1224" i="1"/>
  <c r="AT1225" i="1"/>
  <c r="AS1225" i="1"/>
  <c r="AS1226" i="1"/>
  <c r="AT1226" i="1"/>
  <c r="AS1227" i="1"/>
  <c r="AT1227" i="1"/>
  <c r="AS1228" i="1"/>
  <c r="AT1228" i="1"/>
  <c r="AT1229" i="1"/>
  <c r="AS1229" i="1"/>
  <c r="AS1230" i="1"/>
  <c r="AT1230" i="1"/>
  <c r="AS1231" i="1"/>
  <c r="AT1231" i="1"/>
  <c r="AT1233" i="1"/>
  <c r="AS1233" i="1"/>
  <c r="AS1236" i="1"/>
  <c r="AT1236" i="1"/>
  <c r="AT1239" i="1"/>
  <c r="AS1239" i="1"/>
  <c r="AS1240" i="1"/>
  <c r="AT1240" i="1"/>
  <c r="AS1241" i="1"/>
  <c r="AT1241" i="1"/>
  <c r="AS1242" i="1"/>
  <c r="AT1242" i="1"/>
  <c r="AT1243" i="1"/>
  <c r="AS1243" i="1"/>
  <c r="AS1244" i="1"/>
  <c r="AT1244" i="1"/>
  <c r="AS1245" i="1"/>
  <c r="AT1245" i="1"/>
  <c r="AS1246" i="1"/>
  <c r="AT1246" i="1"/>
  <c r="AT1247" i="1"/>
  <c r="AS1247" i="1"/>
  <c r="AS1248" i="1"/>
  <c r="AT1248" i="1"/>
  <c r="AS1249" i="1"/>
  <c r="AT1249" i="1"/>
  <c r="AS1250" i="1"/>
  <c r="AT1250" i="1"/>
  <c r="AT1251" i="1"/>
  <c r="AS1251" i="1"/>
  <c r="AS1252" i="1"/>
  <c r="AT1252" i="1"/>
  <c r="AS1253" i="1"/>
  <c r="AT1253" i="1"/>
  <c r="AS1254" i="1"/>
  <c r="AT1254" i="1"/>
  <c r="AT1255" i="1"/>
  <c r="AS1255" i="1"/>
  <c r="AS1256" i="1"/>
  <c r="AT1256" i="1"/>
  <c r="AS1257" i="1"/>
  <c r="AT1257" i="1"/>
  <c r="AS1258" i="1"/>
  <c r="AT1258" i="1"/>
  <c r="AT1259" i="1"/>
  <c r="AS1259" i="1"/>
  <c r="AS1260" i="1"/>
  <c r="AT1260" i="1"/>
  <c r="AS1261" i="1"/>
  <c r="AT1261" i="1"/>
  <c r="AS1262" i="1"/>
  <c r="AT1262" i="1"/>
  <c r="AT1263" i="1"/>
  <c r="AS1263" i="1"/>
  <c r="AS1264" i="1"/>
  <c r="AT1264" i="1"/>
  <c r="AS1265" i="1"/>
  <c r="AT1265" i="1"/>
  <c r="AS1266" i="1"/>
  <c r="AT1266" i="1"/>
  <c r="AT1267" i="1"/>
  <c r="AS1267" i="1"/>
  <c r="AS1268" i="1"/>
  <c r="AT1268" i="1"/>
  <c r="AS1269" i="1"/>
  <c r="AT1269" i="1"/>
  <c r="AS1270" i="1"/>
  <c r="AT1270" i="1"/>
  <c r="AT1271" i="1"/>
  <c r="AS1271" i="1"/>
  <c r="AS1272" i="1"/>
  <c r="AT1272" i="1"/>
  <c r="AS1273" i="1"/>
  <c r="AT1273" i="1"/>
  <c r="AS1274" i="1"/>
  <c r="AT1274" i="1"/>
  <c r="AT1275" i="1"/>
  <c r="AS1275" i="1"/>
  <c r="AS1276" i="1"/>
  <c r="AT1276" i="1"/>
  <c r="AS1277" i="1"/>
  <c r="AT1277" i="1"/>
  <c r="AS1278" i="1"/>
  <c r="AT1278" i="1"/>
  <c r="AT1279" i="1"/>
  <c r="AS1279" i="1"/>
  <c r="AS1280" i="1"/>
  <c r="AT1280" i="1"/>
  <c r="AS1281" i="1"/>
  <c r="AT1281" i="1"/>
  <c r="AS1282" i="1"/>
  <c r="AT1282" i="1"/>
  <c r="AS1283" i="1"/>
  <c r="AT1283" i="1"/>
  <c r="AS1284" i="1"/>
  <c r="AT1284" i="1"/>
  <c r="AS1285" i="1"/>
  <c r="AT1285" i="1"/>
  <c r="AS1286" i="1"/>
  <c r="AT1286" i="1"/>
  <c r="AS1287" i="1"/>
  <c r="AT1287" i="1"/>
  <c r="AS1288" i="1"/>
  <c r="AT1288" i="1"/>
  <c r="AS1289" i="1"/>
  <c r="AT1289" i="1"/>
  <c r="AS1290" i="1"/>
  <c r="AT1290" i="1"/>
  <c r="AS1291" i="1"/>
  <c r="AT1291" i="1"/>
  <c r="AS1292" i="1"/>
  <c r="AT1292" i="1"/>
  <c r="AS1293" i="1"/>
  <c r="AT1293" i="1"/>
  <c r="AS1294" i="1"/>
  <c r="AT1294" i="1"/>
  <c r="AS1295" i="1"/>
  <c r="AT1295" i="1"/>
  <c r="AS1296" i="1"/>
  <c r="AT1296" i="1"/>
  <c r="AS1297" i="1"/>
  <c r="AT1297" i="1"/>
  <c r="AS1298" i="1"/>
  <c r="AT1298" i="1"/>
  <c r="AS1299" i="1"/>
  <c r="AT1299" i="1"/>
  <c r="AS1300" i="1"/>
  <c r="AT1300" i="1"/>
  <c r="AS1301" i="1"/>
  <c r="AT1301" i="1"/>
  <c r="AS1302" i="1"/>
  <c r="AT1302" i="1"/>
  <c r="AS1303" i="1"/>
  <c r="AT1303" i="1"/>
  <c r="AS1304" i="1"/>
  <c r="AT1304" i="1"/>
  <c r="AS1305" i="1"/>
  <c r="AT1305" i="1"/>
  <c r="AS1306" i="1"/>
  <c r="AT1306" i="1"/>
  <c r="AS1307" i="1"/>
  <c r="AT1307" i="1"/>
  <c r="AS1308" i="1"/>
  <c r="AT1308" i="1"/>
  <c r="AS1309" i="1"/>
  <c r="AT1309" i="1"/>
  <c r="AS1310" i="1"/>
  <c r="AT1310" i="1"/>
  <c r="AS1311" i="1"/>
  <c r="AT1311" i="1"/>
  <c r="AS1312" i="1"/>
  <c r="AT1312" i="1"/>
  <c r="AS1313" i="1"/>
  <c r="AT1313" i="1"/>
  <c r="AS1314" i="1"/>
  <c r="AT1314" i="1"/>
  <c r="AS1315" i="1"/>
  <c r="AT1315" i="1"/>
  <c r="AS1316" i="1"/>
  <c r="AT1316" i="1"/>
  <c r="AS1317" i="1"/>
  <c r="AT1317" i="1"/>
  <c r="AS1318" i="1"/>
  <c r="AT1318" i="1"/>
  <c r="AS1319" i="1"/>
  <c r="AT1319" i="1"/>
  <c r="AS1320" i="1"/>
  <c r="AT1320" i="1"/>
  <c r="AS1321" i="1"/>
  <c r="AT1321" i="1"/>
  <c r="AS1322" i="1"/>
  <c r="AT1322" i="1"/>
  <c r="AS1323" i="1"/>
  <c r="AT1323" i="1"/>
  <c r="AS1324" i="1"/>
  <c r="AT1324" i="1"/>
  <c r="AS1325" i="1"/>
  <c r="AT1325" i="1"/>
  <c r="AS1326" i="1"/>
  <c r="AT1326" i="1"/>
  <c r="AS1327" i="1"/>
  <c r="AT1327" i="1"/>
  <c r="AS1328" i="1"/>
  <c r="AT1328" i="1"/>
  <c r="AS1329" i="1"/>
  <c r="AT1329" i="1"/>
  <c r="AS1330" i="1"/>
  <c r="AT1330" i="1"/>
  <c r="AS1331" i="1"/>
  <c r="AT1331" i="1"/>
  <c r="AS1332" i="1"/>
  <c r="AT1332" i="1"/>
  <c r="AS1333" i="1"/>
  <c r="AT1333" i="1"/>
  <c r="AS1334" i="1"/>
  <c r="AT1334" i="1"/>
  <c r="AS1335" i="1"/>
  <c r="AT1335" i="1"/>
  <c r="AS1336" i="1"/>
  <c r="AT1336" i="1"/>
  <c r="AS1337" i="1"/>
  <c r="AT1337" i="1"/>
  <c r="AS1338" i="1"/>
  <c r="AT1338" i="1"/>
  <c r="AS1339" i="1"/>
  <c r="AT1339" i="1"/>
  <c r="AS1340" i="1"/>
  <c r="AT1340" i="1"/>
  <c r="AS1341" i="1"/>
  <c r="AT1341" i="1"/>
  <c r="AS1342" i="1"/>
  <c r="AT1342" i="1"/>
  <c r="AS1343" i="1"/>
  <c r="AT1343" i="1"/>
  <c r="AS1344" i="1"/>
  <c r="AT1344" i="1"/>
  <c r="AS1345" i="1"/>
  <c r="AT1345" i="1"/>
  <c r="AS1346" i="1"/>
  <c r="AT1346" i="1"/>
  <c r="AS1347" i="1"/>
  <c r="AT1347" i="1"/>
  <c r="AS1348" i="1"/>
  <c r="AT1348" i="1"/>
  <c r="AS1349" i="1"/>
  <c r="AT1349" i="1"/>
  <c r="AS1350" i="1"/>
  <c r="AT1350" i="1"/>
  <c r="AS1351" i="1"/>
  <c r="AT1351" i="1"/>
  <c r="AS1352" i="1"/>
  <c r="AT1352" i="1"/>
  <c r="AS1353" i="1"/>
  <c r="AT1353" i="1"/>
  <c r="AS1354" i="1"/>
  <c r="AT1354" i="1"/>
  <c r="AS1356" i="1"/>
  <c r="AT1356" i="1"/>
  <c r="AS1357" i="1"/>
  <c r="AT1357" i="1"/>
  <c r="AS1358" i="1"/>
  <c r="AT1358" i="1"/>
  <c r="AS1359" i="1"/>
  <c r="AT1359" i="1"/>
  <c r="AS1360" i="1"/>
  <c r="AT1360" i="1"/>
  <c r="AS1361" i="1"/>
  <c r="AT1361" i="1"/>
  <c r="AS1362" i="1"/>
  <c r="AT1362" i="1"/>
  <c r="AS1363" i="1"/>
  <c r="AT1363" i="1"/>
  <c r="AS1364" i="1"/>
  <c r="AT1364" i="1"/>
  <c r="AS1365" i="1"/>
  <c r="AT1365" i="1"/>
  <c r="AS1366" i="1"/>
  <c r="AT1366" i="1"/>
  <c r="AS1367" i="1"/>
  <c r="AT1367" i="1"/>
  <c r="AS1368" i="1"/>
  <c r="AT1368" i="1"/>
  <c r="AS1369" i="1"/>
  <c r="AT1369" i="1"/>
  <c r="AS1370" i="1"/>
  <c r="AT1370" i="1"/>
  <c r="AS1372" i="1"/>
  <c r="AT1372" i="1"/>
  <c r="AS1373" i="1"/>
  <c r="AT1373" i="1"/>
  <c r="AS1374" i="1"/>
  <c r="AT1374" i="1"/>
  <c r="AS1375" i="1"/>
  <c r="AT1375" i="1"/>
  <c r="AS1376" i="1"/>
  <c r="AT1376" i="1"/>
  <c r="AS1377" i="1"/>
  <c r="AT1377" i="1"/>
  <c r="AS1378" i="1"/>
  <c r="AT1378" i="1"/>
  <c r="AS1379" i="1"/>
  <c r="AT1379" i="1"/>
  <c r="AS1380" i="1"/>
  <c r="AT1380" i="1"/>
  <c r="AS1381" i="1"/>
  <c r="AT1381" i="1"/>
  <c r="AS1382" i="1"/>
  <c r="AT1382" i="1"/>
  <c r="AS1383" i="1"/>
  <c r="AT1383" i="1"/>
  <c r="AS1384" i="1"/>
  <c r="AT1384" i="1"/>
  <c r="AS1385" i="1"/>
  <c r="AT1385" i="1"/>
  <c r="AS1386" i="1"/>
  <c r="AT1386" i="1"/>
  <c r="AS1387" i="1"/>
  <c r="AT1387" i="1"/>
  <c r="AS1388" i="1"/>
  <c r="AT1388" i="1"/>
  <c r="AS1389" i="1"/>
  <c r="AT1389" i="1"/>
  <c r="AS1390" i="1"/>
  <c r="AT1390" i="1"/>
  <c r="AS1391" i="1"/>
  <c r="AT1391" i="1"/>
  <c r="AS1392" i="1"/>
  <c r="AT1392" i="1"/>
  <c r="AS1393" i="1"/>
  <c r="AT1393" i="1"/>
  <c r="AS1394" i="1"/>
  <c r="AT1394" i="1"/>
  <c r="AS1395" i="1"/>
  <c r="AT1395" i="1"/>
  <c r="AS1396" i="1"/>
  <c r="AT1396" i="1"/>
  <c r="AS1397" i="1"/>
  <c r="AT1397" i="1"/>
  <c r="AS1398" i="1"/>
  <c r="AT1398" i="1"/>
  <c r="AS1399" i="1"/>
  <c r="AT1399" i="1"/>
  <c r="AS1400" i="1"/>
  <c r="AT1400" i="1"/>
  <c r="AS1401" i="1"/>
  <c r="AT1401" i="1"/>
  <c r="AS1402" i="1"/>
  <c r="AT1402" i="1"/>
  <c r="AS1403" i="1"/>
  <c r="AT1403" i="1"/>
  <c r="AS1404" i="1"/>
  <c r="AT1404" i="1"/>
  <c r="AS1405" i="1"/>
  <c r="AT1405" i="1"/>
  <c r="AS1406" i="1"/>
  <c r="AT1406" i="1"/>
  <c r="AS1407" i="1"/>
  <c r="AT1407" i="1"/>
  <c r="AS1408" i="1"/>
  <c r="AT1408" i="1"/>
  <c r="AS1409" i="1"/>
  <c r="AT1409" i="1"/>
  <c r="AS1410" i="1"/>
  <c r="AT1410" i="1"/>
  <c r="AS1411" i="1"/>
  <c r="AT1411" i="1"/>
  <c r="AS1412" i="1"/>
  <c r="AT1412" i="1"/>
  <c r="AS1413" i="1"/>
  <c r="AT1413" i="1"/>
  <c r="AT1414" i="1"/>
  <c r="AS1414" i="1"/>
  <c r="AT1415" i="1"/>
  <c r="AS1415" i="1"/>
  <c r="AT1416" i="1"/>
  <c r="AS1416" i="1"/>
  <c r="AS1417" i="1"/>
  <c r="AT1417" i="1"/>
  <c r="AS1418" i="1"/>
  <c r="AT1418" i="1"/>
  <c r="AT1419" i="1"/>
  <c r="AS1419" i="1"/>
  <c r="AT1420" i="1"/>
  <c r="AS1420" i="1"/>
  <c r="AS1421" i="1"/>
  <c r="AT1421" i="1"/>
  <c r="AT1422" i="1"/>
  <c r="AS1422" i="1"/>
  <c r="AT1423" i="1"/>
  <c r="AS1423" i="1"/>
  <c r="AS1424" i="1"/>
  <c r="AT1424" i="1"/>
  <c r="AT1425" i="1"/>
  <c r="AS1425" i="1"/>
  <c r="AT1426" i="1"/>
  <c r="AS1426" i="1"/>
  <c r="AT1427" i="1"/>
  <c r="AS1427" i="1"/>
  <c r="AT1428" i="1"/>
  <c r="AS1428" i="1"/>
  <c r="AT1429" i="1"/>
  <c r="AS1429" i="1"/>
  <c r="AS1430" i="1"/>
  <c r="AT1430" i="1"/>
  <c r="AT1431" i="1"/>
  <c r="AS1431" i="1"/>
  <c r="AT1432" i="1"/>
  <c r="AS1432" i="1"/>
  <c r="AS1433" i="1"/>
  <c r="AT1433" i="1"/>
  <c r="AS1434" i="1"/>
  <c r="AT1434" i="1"/>
  <c r="AS1435" i="1"/>
  <c r="AT1435" i="1"/>
  <c r="AS1436" i="1"/>
  <c r="AT1436" i="1"/>
  <c r="AT1437" i="1"/>
  <c r="AS1437" i="1"/>
  <c r="AS1438" i="1"/>
  <c r="AT1438" i="1"/>
  <c r="AS1439" i="1"/>
  <c r="AT1439" i="1"/>
  <c r="AS1440" i="1"/>
  <c r="AT1440" i="1"/>
  <c r="AS1441" i="1"/>
  <c r="AT1441" i="1"/>
  <c r="AS1442" i="1"/>
  <c r="AT1442" i="1"/>
  <c r="AT1443" i="1"/>
  <c r="AS1443" i="1"/>
  <c r="AT1444" i="1"/>
  <c r="AS1444" i="1"/>
  <c r="AT1445" i="1"/>
  <c r="AS1445" i="1"/>
  <c r="AT1446" i="1"/>
  <c r="AS1446" i="1"/>
  <c r="AT1447" i="1"/>
  <c r="AS1447" i="1"/>
  <c r="AT1448" i="1"/>
  <c r="AS1448" i="1"/>
  <c r="AT1449" i="1"/>
  <c r="AS1449" i="1"/>
  <c r="AT1450" i="1"/>
  <c r="AS1450" i="1"/>
  <c r="AT1451" i="1"/>
  <c r="AS1451" i="1"/>
  <c r="AS1452" i="1"/>
  <c r="AT1452" i="1"/>
  <c r="AT1453" i="1"/>
  <c r="AS1453" i="1"/>
  <c r="AT1454" i="1"/>
  <c r="AS1454" i="1"/>
  <c r="AT1455" i="1"/>
  <c r="AS1455" i="1"/>
  <c r="AT1456" i="1"/>
  <c r="AS1456" i="1"/>
  <c r="AS1457" i="1"/>
  <c r="AT1457" i="1"/>
  <c r="AS1458" i="1"/>
  <c r="AT1458" i="1"/>
  <c r="AT1459" i="1"/>
  <c r="AS1459" i="1"/>
  <c r="AT1460" i="1"/>
  <c r="AS1460" i="1"/>
  <c r="AT1461" i="1"/>
  <c r="AS1461" i="1"/>
  <c r="AS1462" i="1"/>
  <c r="AT1462" i="1"/>
  <c r="AS1463" i="1"/>
  <c r="AT1463" i="1"/>
  <c r="AS1464" i="1"/>
  <c r="AT1464" i="1"/>
  <c r="AT1465" i="1"/>
  <c r="AS1465" i="1"/>
  <c r="AS1466" i="1"/>
  <c r="AT1466" i="1"/>
  <c r="AT1467" i="1"/>
  <c r="AS1467" i="1"/>
  <c r="AT1468" i="1"/>
  <c r="AS1468" i="1"/>
  <c r="AT1469" i="1"/>
  <c r="AS1469" i="1"/>
  <c r="AS1470" i="1"/>
  <c r="AT1470" i="1"/>
  <c r="AT1471" i="1"/>
  <c r="AS1471" i="1"/>
  <c r="AS1472" i="1"/>
  <c r="AT1472" i="1"/>
  <c r="AT1473" i="1"/>
  <c r="AS1473" i="1"/>
  <c r="AS1474" i="1"/>
  <c r="AT1474" i="1"/>
  <c r="AS1475" i="1"/>
  <c r="AT1475" i="1"/>
  <c r="AS1476" i="1"/>
  <c r="AT1476" i="1"/>
  <c r="AT1477" i="1"/>
  <c r="AS1477" i="1"/>
  <c r="AT1478" i="1"/>
  <c r="AS1478" i="1"/>
  <c r="AS1479" i="1"/>
  <c r="AT1479" i="1"/>
  <c r="AT1480" i="1"/>
  <c r="AS1480" i="1"/>
  <c r="AT1481" i="1"/>
  <c r="AS1481" i="1"/>
  <c r="AS1482" i="1"/>
  <c r="AT1482" i="1"/>
  <c r="AS1483" i="1"/>
  <c r="AT1483" i="1"/>
  <c r="AT1484" i="1"/>
  <c r="AS1484" i="1"/>
  <c r="AS1485" i="1"/>
  <c r="AT1485" i="1"/>
  <c r="AS1486" i="1"/>
  <c r="AT1486" i="1"/>
  <c r="AS1487" i="1"/>
  <c r="AT1487" i="1"/>
  <c r="AS1488" i="1"/>
  <c r="AT1488" i="1"/>
  <c r="AS1489" i="1"/>
  <c r="AT1489" i="1"/>
  <c r="AT1490" i="1"/>
  <c r="AS1490" i="1"/>
  <c r="AT1491" i="1"/>
  <c r="AS1491" i="1"/>
  <c r="AS1492" i="1"/>
  <c r="AT1492" i="1"/>
  <c r="AT1493" i="1"/>
  <c r="AS1493" i="1"/>
  <c r="AS1494" i="1"/>
  <c r="AT1494" i="1"/>
  <c r="AT1495" i="1"/>
  <c r="AS1495" i="1"/>
  <c r="AS1496" i="1"/>
  <c r="AT1496" i="1"/>
  <c r="AT1497" i="1"/>
  <c r="AS1497" i="1"/>
  <c r="AT1498" i="1"/>
  <c r="AS1498" i="1"/>
  <c r="AS1499" i="1"/>
  <c r="AT1499" i="1"/>
  <c r="AT1500" i="1"/>
  <c r="AS1500" i="1"/>
  <c r="AT1501" i="1"/>
  <c r="AS1501" i="1"/>
  <c r="AT1502" i="1"/>
  <c r="AS1502" i="1"/>
  <c r="AS1503" i="1"/>
  <c r="AT1503" i="1"/>
  <c r="AT1504" i="1"/>
  <c r="AS1504" i="1"/>
  <c r="AS1505" i="1"/>
  <c r="AT1505" i="1"/>
  <c r="AT1506" i="1"/>
  <c r="AS1506" i="1"/>
  <c r="AT1507" i="1"/>
  <c r="AS1507" i="1"/>
  <c r="AS1508" i="1"/>
  <c r="AT1508" i="1"/>
  <c r="AT1509" i="1"/>
  <c r="AS1509" i="1"/>
  <c r="AS1510" i="1"/>
  <c r="AT1510" i="1"/>
  <c r="AT1511" i="1"/>
  <c r="AS1511" i="1"/>
  <c r="AT1512" i="1"/>
  <c r="AS1512" i="1"/>
  <c r="AT1513" i="1"/>
  <c r="AS1513" i="1"/>
  <c r="AT1514" i="1"/>
  <c r="AS1514" i="1"/>
  <c r="AT1515" i="1"/>
  <c r="AS1515" i="1"/>
  <c r="AT1516" i="1"/>
  <c r="AS1516" i="1"/>
  <c r="AT1517" i="1"/>
  <c r="AS1517" i="1"/>
  <c r="AT1518" i="1"/>
  <c r="AS1518" i="1"/>
  <c r="AT1519" i="1"/>
  <c r="AS1519" i="1"/>
  <c r="AT1520" i="1"/>
  <c r="AS1520" i="1"/>
  <c r="AS1521" i="1"/>
  <c r="AT1521" i="1"/>
  <c r="AS1522" i="1"/>
  <c r="AT1522" i="1"/>
  <c r="AT1523" i="1"/>
  <c r="AS1523" i="1"/>
  <c r="AT1524" i="1"/>
  <c r="AS1524" i="1"/>
  <c r="AT1525" i="1"/>
  <c r="AS1525" i="1"/>
  <c r="AS1526" i="1"/>
  <c r="AT1526" i="1"/>
  <c r="AT1527" i="1"/>
  <c r="AS1527" i="1"/>
  <c r="AT1528" i="1"/>
  <c r="AS1528" i="1"/>
  <c r="AT1529" i="1"/>
  <c r="AS1529" i="1"/>
  <c r="AS1530" i="1"/>
  <c r="AT1530" i="1"/>
  <c r="AS1531" i="1"/>
  <c r="AT1531" i="1"/>
  <c r="AS1532" i="1"/>
  <c r="AT1532" i="1"/>
  <c r="AT1533" i="1"/>
  <c r="AS1533" i="1"/>
  <c r="AT1534" i="1"/>
  <c r="AS1534" i="1"/>
  <c r="AT1535" i="1"/>
  <c r="AS1535" i="1"/>
  <c r="AS1536" i="1"/>
  <c r="AT1536" i="1"/>
  <c r="AT1537" i="1"/>
  <c r="AS1537" i="1"/>
  <c r="AS1538" i="1"/>
  <c r="AT1538" i="1"/>
  <c r="AS1539" i="1"/>
  <c r="AT1539" i="1"/>
  <c r="AT1540" i="1"/>
  <c r="AS1540" i="1"/>
  <c r="AS1541" i="1"/>
  <c r="AT1541" i="1"/>
  <c r="AS1542" i="1"/>
  <c r="AT1542" i="1"/>
  <c r="AT1543" i="1"/>
  <c r="AS1543" i="1"/>
  <c r="AT1544" i="1"/>
  <c r="AS1544" i="1"/>
  <c r="AT1545" i="1"/>
  <c r="AS1545" i="1"/>
  <c r="AT1546" i="1"/>
  <c r="AS1546" i="1"/>
  <c r="AS1547" i="1"/>
  <c r="AT1547" i="1"/>
  <c r="AS1548" i="1"/>
  <c r="AT1548" i="1"/>
  <c r="AT1549" i="1"/>
  <c r="AS1549" i="1"/>
  <c r="AS1550" i="1"/>
  <c r="AT1550" i="1"/>
  <c r="AT1551" i="1"/>
  <c r="AS1551" i="1"/>
  <c r="AS1552" i="1"/>
  <c r="AT1552" i="1"/>
  <c r="AS1553" i="1"/>
  <c r="AT1553" i="1"/>
  <c r="AS1554" i="1"/>
  <c r="AT1554" i="1"/>
  <c r="AT1555" i="1"/>
  <c r="AS1555" i="1"/>
  <c r="AT1556" i="1"/>
  <c r="AS1556" i="1"/>
  <c r="AS1557" i="1"/>
  <c r="AT1557" i="1"/>
  <c r="AS1558" i="1"/>
  <c r="AT1558" i="1"/>
  <c r="AT1559" i="1"/>
  <c r="AS1559" i="1"/>
  <c r="AT1560" i="1"/>
  <c r="AS1560" i="1"/>
  <c r="AT1561" i="1"/>
  <c r="AS1561" i="1"/>
  <c r="AS1562" i="1"/>
  <c r="AT1562" i="1"/>
  <c r="AS1563" i="1"/>
  <c r="AT1563" i="1"/>
  <c r="AT1564" i="1"/>
  <c r="AS1564" i="1"/>
  <c r="AS1565" i="1"/>
  <c r="AT1565" i="1"/>
  <c r="AS1566" i="1"/>
  <c r="AT1566" i="1"/>
  <c r="AT1567" i="1"/>
  <c r="AS1567" i="1"/>
  <c r="AS1568" i="1"/>
  <c r="AT1568" i="1"/>
  <c r="K132" i="24"/>
  <c r="K532" i="18"/>
  <c r="AY1159" i="1"/>
  <c r="K522" i="18"/>
  <c r="K96" i="24"/>
  <c r="K492" i="18"/>
  <c r="K98" i="24"/>
  <c r="K541" i="8"/>
  <c r="K529" i="18"/>
  <c r="K514" i="18"/>
  <c r="K517" i="18"/>
  <c r="K85" i="24"/>
  <c r="K102" i="24"/>
  <c r="K144" i="24"/>
  <c r="K135" i="24"/>
  <c r="K62" i="24"/>
  <c r="K140" i="24"/>
  <c r="K105" i="24"/>
  <c r="K74" i="24"/>
  <c r="K84" i="24"/>
  <c r="K11" i="24"/>
  <c r="K167" i="24"/>
  <c r="K90" i="24"/>
  <c r="K107" i="24"/>
  <c r="K92" i="24"/>
  <c r="K37" i="24"/>
  <c r="K133" i="24"/>
  <c r="K66" i="24"/>
  <c r="K32" i="24"/>
  <c r="K87" i="24"/>
  <c r="K86" i="24"/>
  <c r="K4" i="24"/>
  <c r="K527" i="8"/>
  <c r="K538" i="8"/>
  <c r="K524" i="8"/>
  <c r="K523" i="8"/>
  <c r="K24" i="24"/>
  <c r="K49" i="24"/>
  <c r="K480" i="18"/>
  <c r="K491" i="18"/>
  <c r="K520" i="18"/>
  <c r="K533" i="18"/>
  <c r="K159" i="24"/>
  <c r="K42" i="24"/>
  <c r="K33" i="24"/>
  <c r="K35" i="24"/>
  <c r="K513" i="18"/>
  <c r="K70" i="24"/>
  <c r="K546" i="8"/>
  <c r="K553" i="8"/>
  <c r="K94" i="24"/>
  <c r="K136" i="24"/>
  <c r="K14" i="24"/>
  <c r="K59" i="24"/>
  <c r="K78" i="24"/>
  <c r="K130" i="24"/>
  <c r="K141" i="24"/>
  <c r="K122" i="24"/>
  <c r="K25" i="24"/>
  <c r="K8" i="24"/>
  <c r="K28" i="24"/>
  <c r="K13" i="24"/>
  <c r="K137" i="24"/>
  <c r="K47" i="24"/>
  <c r="K58" i="24"/>
  <c r="K526" i="8"/>
  <c r="K495" i="18"/>
  <c r="K523" i="18"/>
  <c r="K537" i="8"/>
  <c r="K555" i="8"/>
  <c r="K531" i="8"/>
  <c r="K486" i="18"/>
  <c r="K500" i="18"/>
  <c r="K534" i="18"/>
  <c r="K116" i="24"/>
  <c r="K21" i="24"/>
  <c r="K143" i="24"/>
  <c r="K561" i="8"/>
  <c r="K562" i="8"/>
  <c r="K481" i="18"/>
  <c r="K27" i="24"/>
  <c r="K535" i="8"/>
  <c r="K490" i="18"/>
  <c r="K493" i="18"/>
  <c r="K505" i="18"/>
  <c r="K506" i="18"/>
  <c r="K510" i="18"/>
  <c r="K525" i="18"/>
  <c r="K531" i="18"/>
  <c r="K169" i="24"/>
  <c r="K117" i="24"/>
  <c r="K7" i="24"/>
  <c r="K36" i="24"/>
  <c r="K80" i="24"/>
  <c r="K57" i="24"/>
  <c r="K17" i="24"/>
  <c r="K91" i="24"/>
  <c r="K54" i="24"/>
  <c r="K44" i="24"/>
  <c r="K128" i="24"/>
  <c r="K119" i="24"/>
  <c r="K139" i="24"/>
  <c r="K41" i="24"/>
  <c r="K494" i="18"/>
  <c r="K112" i="24"/>
  <c r="K162" i="24"/>
  <c r="K559" i="8"/>
  <c r="K101" i="24"/>
  <c r="K20" i="24"/>
  <c r="K558" i="8"/>
  <c r="K548" i="8"/>
  <c r="K549" i="8"/>
  <c r="K530" i="18"/>
  <c r="K152" i="24"/>
  <c r="K18" i="24"/>
  <c r="K129" i="24"/>
  <c r="K50" i="24"/>
  <c r="K75" i="24"/>
  <c r="K153" i="24"/>
  <c r="K30" i="24"/>
  <c r="K61" i="24"/>
  <c r="K160" i="24"/>
  <c r="K72" i="24"/>
  <c r="K145" i="24"/>
  <c r="K22" i="24"/>
  <c r="K77" i="24"/>
  <c r="K79" i="24"/>
  <c r="K45" i="24"/>
  <c r="K552" i="8"/>
  <c r="K533" i="8"/>
  <c r="K529" i="8"/>
  <c r="K542" i="8"/>
  <c r="K557" i="8"/>
  <c r="K528" i="18"/>
  <c r="K497" i="18"/>
  <c r="K489" i="18"/>
  <c r="K516" i="18"/>
  <c r="K485" i="18"/>
  <c r="K507" i="18"/>
  <c r="K519" i="18"/>
  <c r="K60" i="24"/>
  <c r="K156" i="24"/>
  <c r="K63" i="24"/>
  <c r="K124" i="24"/>
  <c r="K40" i="24"/>
  <c r="K71" i="24"/>
  <c r="K65" i="24"/>
  <c r="K73" i="24"/>
  <c r="K150" i="24"/>
  <c r="K23" i="24"/>
  <c r="K108" i="24"/>
  <c r="K55" i="24"/>
  <c r="K121" i="24"/>
  <c r="K115" i="24"/>
  <c r="K29" i="24"/>
  <c r="K164" i="24"/>
  <c r="K528" i="8"/>
  <c r="K482" i="18"/>
  <c r="K484" i="18"/>
  <c r="K498" i="18"/>
  <c r="K501" i="18"/>
  <c r="K502" i="18"/>
  <c r="K511" i="18"/>
  <c r="K512" i="18"/>
  <c r="K515" i="18"/>
  <c r="K518" i="18"/>
  <c r="K499" i="18"/>
  <c r="K508" i="18"/>
  <c r="K34" i="24"/>
  <c r="K104" i="24"/>
  <c r="K131" i="24"/>
  <c r="K69" i="24"/>
  <c r="K125" i="24"/>
  <c r="K31" i="24"/>
  <c r="K111" i="24"/>
  <c r="K83" i="24"/>
  <c r="D7" i="2"/>
  <c r="K522" i="8"/>
  <c r="K554" i="8"/>
  <c r="K536" i="8"/>
  <c r="K488" i="18"/>
  <c r="K487" i="18"/>
  <c r="K496" i="18"/>
  <c r="K503" i="18"/>
  <c r="K504" i="18"/>
  <c r="K509" i="18"/>
  <c r="K521" i="18"/>
  <c r="K524" i="18"/>
  <c r="K526" i="18"/>
  <c r="K527" i="18"/>
  <c r="K535" i="18"/>
  <c r="K536" i="18"/>
  <c r="K67" i="24"/>
  <c r="K99" i="24"/>
  <c r="K118" i="24"/>
  <c r="K532" i="8"/>
  <c r="K154" i="24"/>
  <c r="K56" i="24"/>
  <c r="K53" i="24"/>
  <c r="K43" i="24"/>
  <c r="K100" i="24"/>
  <c r="K12" i="24"/>
  <c r="K151" i="24"/>
  <c r="K16" i="24"/>
  <c r="K81" i="24"/>
  <c r="K109" i="24"/>
  <c r="K165" i="24"/>
  <c r="K48" i="24"/>
  <c r="K10" i="24"/>
  <c r="K95" i="24"/>
  <c r="K93" i="24"/>
  <c r="K76" i="24"/>
  <c r="K46" i="24"/>
  <c r="K126" i="24"/>
  <c r="K138" i="24"/>
  <c r="K106" i="24"/>
  <c r="K550" i="8"/>
  <c r="D8" i="2"/>
  <c r="K146" i="24"/>
  <c r="K15" i="24"/>
  <c r="K114" i="24"/>
  <c r="K149" i="24"/>
  <c r="K39" i="24"/>
  <c r="K148" i="24"/>
  <c r="K127" i="24"/>
  <c r="K38" i="24"/>
  <c r="K110" i="24"/>
  <c r="K163" i="24"/>
  <c r="K64" i="24"/>
  <c r="K134" i="24"/>
  <c r="K120" i="24"/>
  <c r="K52" i="24"/>
  <c r="K157" i="24"/>
  <c r="K142" i="24"/>
  <c r="K147" i="24"/>
  <c r="K166" i="24"/>
  <c r="K51" i="24"/>
  <c r="K97" i="24"/>
  <c r="K88" i="24"/>
  <c r="K155" i="24"/>
  <c r="K123" i="24"/>
  <c r="K19" i="24"/>
  <c r="K113" i="24"/>
  <c r="K161" i="24"/>
  <c r="K26" i="24"/>
  <c r="K6" i="24"/>
  <c r="K5" i="24"/>
  <c r="K168" i="24"/>
  <c r="K9" i="24"/>
  <c r="K544" i="8"/>
  <c r="K547" i="8"/>
  <c r="K560" i="8"/>
  <c r="K545" i="8"/>
  <c r="K540" i="8"/>
  <c r="K534" i="8"/>
  <c r="K525" i="8"/>
  <c r="K539" i="8"/>
  <c r="K556" i="8"/>
  <c r="A1441" i="2"/>
  <c r="BC754" i="1" l="1"/>
  <c r="BB754" i="1"/>
  <c r="AM754" i="1"/>
  <c r="BA754" i="1"/>
  <c r="K39" i="23"/>
  <c r="K5" i="23"/>
  <c r="K8" i="23"/>
  <c r="K25" i="23"/>
  <c r="K37" i="23"/>
  <c r="K34" i="23"/>
  <c r="K15" i="23"/>
  <c r="K36" i="23"/>
  <c r="K32" i="23"/>
  <c r="K28" i="23"/>
  <c r="K14" i="23"/>
  <c r="K20" i="23"/>
  <c r="K27" i="23"/>
  <c r="K21" i="23"/>
  <c r="K13" i="23"/>
  <c r="K33" i="23"/>
  <c r="K16" i="23"/>
  <c r="K6" i="23"/>
  <c r="K29" i="23"/>
  <c r="K23" i="23"/>
  <c r="K22" i="23"/>
  <c r="K24" i="23"/>
  <c r="K18" i="23"/>
  <c r="K12" i="23"/>
  <c r="K26" i="23"/>
  <c r="K17" i="23"/>
  <c r="K35" i="23"/>
  <c r="K31" i="23"/>
  <c r="D6" i="2"/>
  <c r="K30" i="23"/>
  <c r="K7" i="23"/>
  <c r="K19" i="23"/>
  <c r="K38" i="23"/>
  <c r="K9" i="23"/>
  <c r="K11" i="23"/>
  <c r="BC1355" i="1"/>
  <c r="BB1355" i="1"/>
  <c r="BA1371" i="1"/>
  <c r="AM1371" i="1"/>
  <c r="BB1371" i="1"/>
  <c r="BC1371" i="1"/>
  <c r="BA1355" i="1"/>
  <c r="AM1355" i="1"/>
  <c r="BA1159" i="1"/>
  <c r="AM1159" i="1"/>
  <c r="BB1159" i="1"/>
  <c r="BC1159" i="1"/>
  <c r="BC1198" i="1"/>
  <c r="BB1198" i="1"/>
  <c r="BA1197" i="1"/>
  <c r="AM1197" i="1"/>
  <c r="BB1197" i="1"/>
  <c r="BC1197" i="1"/>
  <c r="AM1198" i="1"/>
  <c r="BA1198" i="1"/>
  <c r="AM1232" i="1"/>
  <c r="BC1232" i="1"/>
  <c r="BB1203" i="1"/>
  <c r="BC1203" i="1"/>
  <c r="BA1203" i="1"/>
  <c r="AM1203" i="1"/>
  <c r="A1442" i="2"/>
  <c r="A1443" i="2" l="1"/>
  <c r="A1444" i="2" l="1"/>
  <c r="A1445" i="2" l="1"/>
  <c r="A1446" i="2" l="1"/>
  <c r="A1447" i="2" l="1"/>
  <c r="A1448" i="2" l="1"/>
  <c r="A1449" i="2" l="1"/>
  <c r="A1450" i="2" l="1"/>
  <c r="A1451" i="2" l="1"/>
  <c r="A1452" i="2" l="1"/>
  <c r="A1453" i="2" l="1"/>
  <c r="A1454" i="2" l="1"/>
  <c r="A1455" i="2" l="1"/>
  <c r="A1456" i="2" l="1"/>
  <c r="A1457" i="2" l="1"/>
  <c r="A1458" i="2" l="1"/>
  <c r="A1459" i="2" l="1"/>
  <c r="A1460" i="2" l="1"/>
  <c r="A1461" i="2" l="1"/>
  <c r="A1462" i="2" l="1"/>
  <c r="A1463" i="2" l="1"/>
  <c r="A1464" i="2" l="1"/>
  <c r="A1465" i="2" l="1"/>
  <c r="A1466" i="2" l="1"/>
  <c r="A1467" i="2" l="1"/>
  <c r="A1468" i="2" l="1"/>
  <c r="A1469" i="2" l="1"/>
  <c r="A1470" i="2" l="1"/>
  <c r="A1471" i="2" l="1"/>
  <c r="A1472" i="2" l="1"/>
  <c r="A1473" i="2" l="1"/>
  <c r="A1474" i="2" l="1"/>
  <c r="A1475" i="2" l="1"/>
  <c r="A1476" i="2" l="1"/>
  <c r="A1477" i="2" l="1"/>
  <c r="A1478" i="2" l="1"/>
  <c r="A1479" i="2" l="1"/>
  <c r="A1480" i="2" l="1"/>
  <c r="A1481" i="2" l="1"/>
  <c r="A1482" i="2" l="1"/>
  <c r="A1483" i="2" l="1"/>
  <c r="A1484" i="2" l="1"/>
  <c r="A1485" i="2" l="1"/>
  <c r="A1486" i="2" l="1"/>
  <c r="A1487" i="2" l="1"/>
  <c r="A1488" i="2" l="1"/>
  <c r="A1489" i="2" l="1"/>
  <c r="A1490" i="2" l="1"/>
  <c r="A1491" i="2" l="1"/>
  <c r="A1492" i="2" l="1"/>
  <c r="A1493" i="2" l="1"/>
  <c r="A1494" i="2" l="1"/>
  <c r="A1495" i="2" l="1"/>
  <c r="A1496" i="2" l="1"/>
  <c r="A1497" i="2" l="1"/>
  <c r="A1498" i="2" l="1"/>
  <c r="A1499" i="2" l="1"/>
  <c r="A1500" i="2" l="1"/>
  <c r="A1501" i="2" l="1"/>
  <c r="A1502" i="2" l="1"/>
  <c r="A1503" i="2" l="1"/>
  <c r="A1504" i="2" l="1"/>
  <c r="A1505" i="2" l="1"/>
  <c r="A1506" i="2" l="1"/>
  <c r="A1507" i="2" l="1"/>
  <c r="A1508" i="2" l="1"/>
  <c r="A1509" i="2" l="1"/>
  <c r="A1510" i="2" l="1"/>
  <c r="A1511" i="2" l="1"/>
  <c r="A1512" i="2" l="1"/>
  <c r="A1513" i="2" l="1"/>
  <c r="A1514" i="2" l="1"/>
  <c r="A1515" i="2" l="1"/>
  <c r="A1516" i="2" l="1"/>
  <c r="A1517" i="2" l="1"/>
  <c r="A1518" i="2" l="1"/>
  <c r="A1519" i="2" l="1"/>
  <c r="A1520" i="2" l="1"/>
  <c r="A1521" i="2" l="1"/>
  <c r="A1522" i="2" l="1"/>
  <c r="A1523" i="2" l="1"/>
  <c r="A1524" i="2" l="1"/>
  <c r="A1525" i="2" l="1"/>
  <c r="A1526" i="2" l="1"/>
  <c r="A1527" i="2" l="1"/>
  <c r="A1528" i="2" l="1"/>
  <c r="A1529" i="2" l="1"/>
  <c r="A1530" i="2" l="1"/>
  <c r="A1531" i="2" l="1"/>
  <c r="A1532" i="2" l="1"/>
  <c r="A1533" i="2" l="1"/>
  <c r="A1534" i="2" l="1"/>
  <c r="A1535" i="2" l="1"/>
  <c r="A1536" i="2" l="1"/>
  <c r="A1537" i="2" l="1"/>
  <c r="A1538" i="2" l="1"/>
  <c r="A1539" i="2" l="1"/>
  <c r="A1540" i="2" l="1"/>
  <c r="A1541" i="2" l="1"/>
  <c r="A1542" i="2" l="1"/>
  <c r="A1543" i="2" l="1"/>
  <c r="A1544" i="2" l="1"/>
  <c r="A1545" i="2" l="1"/>
  <c r="A1546" i="2" l="1"/>
  <c r="A1547" i="2" l="1"/>
  <c r="A1548" i="2" l="1"/>
  <c r="A1549" i="2" l="1"/>
  <c r="A1550" i="2" l="1"/>
  <c r="A1551" i="2" l="1"/>
  <c r="A1552" i="2" l="1"/>
  <c r="A1553" i="2" l="1"/>
  <c r="A1554" i="2" l="1"/>
  <c r="A1555" i="2" l="1"/>
  <c r="A1556" i="2" l="1"/>
  <c r="A1557" i="2" l="1"/>
  <c r="A1558" i="2" l="1"/>
  <c r="A1559" i="2" l="1"/>
  <c r="A1560" i="2" l="1"/>
  <c r="A1561" i="2" l="1"/>
  <c r="A1562" i="2" l="1"/>
  <c r="A1563" i="2" l="1"/>
  <c r="A1564" i="2" l="1"/>
  <c r="A1565" i="2" l="1"/>
  <c r="A1566" i="2" l="1"/>
  <c r="A1567" i="2" l="1"/>
  <c r="A1568" i="2" l="1"/>
  <c r="A1569" i="2" l="1"/>
  <c r="A1570" i="2" l="1"/>
  <c r="A1571" i="2" l="1"/>
  <c r="A1572" i="2" l="1"/>
  <c r="A1573" i="2" l="1"/>
  <c r="A1574" i="2" l="1"/>
  <c r="A1575" i="2" l="1"/>
  <c r="A1576" i="2" l="1"/>
  <c r="A1577" i="2" l="1"/>
  <c r="A1578" i="2" l="1"/>
  <c r="A1579" i="2" l="1"/>
  <c r="A1580" i="2" l="1"/>
  <c r="A1581" i="2" l="1"/>
  <c r="A1582" i="2" l="1"/>
  <c r="A1583" i="2" l="1"/>
  <c r="A1584" i="2" l="1"/>
  <c r="A1585" i="2" l="1"/>
  <c r="A1586" i="2" l="1"/>
  <c r="A1587" i="2" l="1"/>
  <c r="A1588" i="2" l="1"/>
  <c r="A1589" i="2" l="1"/>
  <c r="A1590" i="2" l="1"/>
  <c r="A1591" i="2" l="1"/>
  <c r="A1592" i="2" l="1"/>
  <c r="A1593" i="2" l="1"/>
  <c r="A1594" i="2" l="1"/>
  <c r="A1595" i="2" l="1"/>
  <c r="A1596" i="2" l="1"/>
  <c r="A1597" i="2" l="1"/>
  <c r="A1598" i="2" l="1"/>
  <c r="A1599" i="2" l="1"/>
  <c r="A1600" i="2" l="1"/>
  <c r="A1601" i="2" l="1"/>
  <c r="A1602" i="2" l="1"/>
  <c r="A1603" i="2" l="1"/>
  <c r="A1604" i="2" l="1"/>
  <c r="A1605" i="2" l="1"/>
  <c r="A1606" i="2" l="1"/>
  <c r="A1607" i="2" l="1"/>
  <c r="A1608" i="2" l="1"/>
  <c r="A1609" i="2" l="1"/>
  <c r="A1610" i="2" l="1"/>
  <c r="A1611" i="2" l="1"/>
  <c r="A1612" i="2" l="1"/>
  <c r="A1613" i="2" l="1"/>
  <c r="A1614" i="2" l="1"/>
  <c r="A1615" i="2" l="1"/>
  <c r="A1616" i="2" l="1"/>
  <c r="A1617" i="2" l="1"/>
  <c r="A1618" i="2" l="1"/>
  <c r="A1619" i="2" l="1"/>
  <c r="A1620" i="2" l="1"/>
  <c r="A1621" i="2" l="1"/>
  <c r="A1622" i="2" l="1"/>
  <c r="A1623" i="2" l="1"/>
  <c r="A1624" i="2" l="1"/>
  <c r="A1625" i="2" l="1"/>
  <c r="A1626" i="2" l="1"/>
  <c r="A1627" i="2" l="1"/>
  <c r="A1628" i="2" l="1"/>
  <c r="A1629" i="2" l="1"/>
  <c r="A1630" i="2" l="1"/>
  <c r="A1631" i="2" l="1"/>
  <c r="A1632" i="2" l="1"/>
  <c r="A1633" i="2" l="1"/>
  <c r="A1634" i="2" l="1"/>
  <c r="A1635" i="2" l="1"/>
  <c r="A1636" i="2" l="1"/>
  <c r="A1637" i="2" l="1"/>
  <c r="A1638" i="2" l="1"/>
  <c r="A1639" i="2" l="1"/>
  <c r="AW1200" i="1" l="1"/>
  <c r="AY1200" i="1" s="1"/>
  <c r="AW1234" i="1"/>
  <c r="AY1234" i="1" s="1"/>
  <c r="AX1199" i="1"/>
  <c r="AZ1199" i="1" s="1"/>
  <c r="AX1234" i="1"/>
  <c r="AZ1234" i="1" s="1"/>
  <c r="AX1235" i="1"/>
  <c r="AZ1235" i="1" s="1"/>
  <c r="AX820" i="1"/>
  <c r="AZ820" i="1" s="1"/>
  <c r="AW816" i="1"/>
  <c r="AY816" i="1" s="1"/>
  <c r="AW1199" i="1"/>
  <c r="AY1199" i="1" s="1"/>
  <c r="AX1200" i="1"/>
  <c r="AZ1200" i="1" s="1"/>
  <c r="AW1235" i="1"/>
  <c r="AY1235" i="1" s="1"/>
  <c r="AX816" i="1"/>
  <c r="AZ816" i="1" s="1"/>
  <c r="AW820" i="1"/>
  <c r="AY820" i="1" s="1"/>
  <c r="AW507" i="1"/>
  <c r="AY507" i="1" s="1"/>
  <c r="AX506" i="1"/>
  <c r="AZ506" i="1" s="1"/>
  <c r="AX507" i="1"/>
  <c r="AZ507" i="1" s="1"/>
  <c r="AW506" i="1"/>
  <c r="AY506" i="1" s="1"/>
  <c r="AX796" i="1"/>
  <c r="AZ796" i="1" s="1"/>
  <c r="AW792" i="1"/>
  <c r="AY792" i="1" s="1"/>
  <c r="AX792" i="1"/>
  <c r="AZ792" i="1" s="1"/>
  <c r="AX793" i="1"/>
  <c r="AZ793" i="1" s="1"/>
  <c r="AW793" i="1"/>
  <c r="AY793" i="1" s="1"/>
  <c r="AW796" i="1"/>
  <c r="AY796" i="1" s="1"/>
  <c r="AX712" i="1"/>
  <c r="AZ712" i="1" s="1"/>
  <c r="AW712" i="1"/>
  <c r="AY712" i="1" s="1"/>
  <c r="AX767" i="1"/>
  <c r="AZ767" i="1" s="1"/>
  <c r="AW767" i="1"/>
  <c r="AY767" i="1" s="1"/>
  <c r="AX21" i="1"/>
  <c r="AZ21" i="1" s="1"/>
  <c r="AX72" i="1"/>
  <c r="AZ72" i="1" s="1"/>
  <c r="AW71" i="1"/>
  <c r="AY71" i="1" s="1"/>
  <c r="AX71" i="1"/>
  <c r="AZ71" i="1" s="1"/>
  <c r="AW72" i="1"/>
  <c r="AY72" i="1" s="1"/>
  <c r="AW21" i="1"/>
  <c r="AY21" i="1" s="1"/>
  <c r="AW174" i="1"/>
  <c r="AY174" i="1" s="1"/>
  <c r="AX174" i="1"/>
  <c r="AZ174" i="1" s="1"/>
  <c r="AX359" i="1"/>
  <c r="AZ359" i="1" s="1"/>
  <c r="AX356" i="1"/>
  <c r="AZ356" i="1" s="1"/>
  <c r="AW350" i="1"/>
  <c r="AY350" i="1" s="1"/>
  <c r="AW356" i="1"/>
  <c r="AY356" i="1" s="1"/>
  <c r="AW422" i="1"/>
  <c r="AY422" i="1" s="1"/>
  <c r="AX421" i="1"/>
  <c r="AZ421" i="1" s="1"/>
  <c r="AX370" i="1"/>
  <c r="AZ370" i="1" s="1"/>
  <c r="AX405" i="1"/>
  <c r="AZ405" i="1" s="1"/>
  <c r="AW353" i="1"/>
  <c r="AY353" i="1" s="1"/>
  <c r="AW421" i="1"/>
  <c r="AY421" i="1" s="1"/>
  <c r="AW355" i="1"/>
  <c r="AY355" i="1" s="1"/>
  <c r="AX353" i="1"/>
  <c r="AZ353" i="1" s="1"/>
  <c r="AX350" i="1"/>
  <c r="AZ350" i="1" s="1"/>
  <c r="AX355" i="1"/>
  <c r="AZ355" i="1" s="1"/>
  <c r="AW359" i="1"/>
  <c r="AY359" i="1" s="1"/>
  <c r="AW370" i="1"/>
  <c r="AY370" i="1" s="1"/>
  <c r="AW405" i="1"/>
  <c r="AY405" i="1" s="1"/>
  <c r="AX422" i="1"/>
  <c r="AZ422" i="1" s="1"/>
  <c r="AW430" i="1"/>
  <c r="AY430" i="1" s="1"/>
  <c r="AX430" i="1"/>
  <c r="AZ430" i="1" s="1"/>
  <c r="AW1117" i="1"/>
  <c r="AY1117" i="1" s="1"/>
  <c r="AX1117" i="1"/>
  <c r="AZ1117" i="1" s="1"/>
  <c r="AW1118" i="1"/>
  <c r="AY1118" i="1" s="1"/>
  <c r="AX1118" i="1"/>
  <c r="AZ1118" i="1" s="1"/>
  <c r="AX1238" i="1"/>
  <c r="AZ1238" i="1" s="1"/>
  <c r="AW1237" i="1"/>
  <c r="AY1237" i="1" s="1"/>
  <c r="AW1238" i="1"/>
  <c r="AY1238" i="1" s="1"/>
  <c r="AX1237" i="1"/>
  <c r="AZ1237" i="1" s="1"/>
  <c r="AW303" i="1"/>
  <c r="AY303" i="1" s="1"/>
  <c r="AX303" i="1"/>
  <c r="AZ303" i="1" s="1"/>
  <c r="AX347" i="1"/>
  <c r="AZ347" i="1" s="1"/>
  <c r="AW347" i="1"/>
  <c r="AY347" i="1" s="1"/>
  <c r="AW343" i="1"/>
  <c r="AY343" i="1" s="1"/>
  <c r="AX343" i="1"/>
  <c r="AZ343" i="1" s="1"/>
  <c r="AX345" i="1"/>
  <c r="AZ345" i="1" s="1"/>
  <c r="AW345" i="1"/>
  <c r="AY345" i="1" s="1"/>
  <c r="AX227" i="1"/>
  <c r="AZ227" i="1" s="1"/>
  <c r="AW252" i="1"/>
  <c r="AY252" i="1" s="1"/>
  <c r="AX344" i="1"/>
  <c r="AZ344" i="1" s="1"/>
  <c r="AW285" i="1"/>
  <c r="AY285" i="1" s="1"/>
  <c r="AX254" i="1"/>
  <c r="AZ254" i="1" s="1"/>
  <c r="AX312" i="1"/>
  <c r="AZ312" i="1" s="1"/>
  <c r="AW292" i="1"/>
  <c r="AY292" i="1" s="1"/>
  <c r="AW240" i="1"/>
  <c r="AY240" i="1" s="1"/>
  <c r="AW278" i="1"/>
  <c r="AY278" i="1" s="1"/>
  <c r="AW228" i="1"/>
  <c r="AY228" i="1" s="1"/>
  <c r="AX231" i="1"/>
  <c r="AZ231" i="1" s="1"/>
  <c r="AW250" i="1"/>
  <c r="AY250" i="1" s="1"/>
  <c r="AW337" i="1"/>
  <c r="AY337" i="1" s="1"/>
  <c r="AX279" i="1"/>
  <c r="AZ279" i="1" s="1"/>
  <c r="AX300" i="1"/>
  <c r="AZ300" i="1" s="1"/>
  <c r="AW319" i="1"/>
  <c r="AY319" i="1" s="1"/>
  <c r="AW336" i="1"/>
  <c r="AY336" i="1" s="1"/>
  <c r="AX247" i="1"/>
  <c r="AZ247" i="1" s="1"/>
  <c r="AW320" i="1"/>
  <c r="AY320" i="1" s="1"/>
  <c r="AX229" i="1"/>
  <c r="AZ229" i="1" s="1"/>
  <c r="AX316" i="1"/>
  <c r="AZ316" i="1" s="1"/>
  <c r="AX274" i="1"/>
  <c r="AZ274" i="1" s="1"/>
  <c r="AX236" i="1"/>
  <c r="AZ236" i="1" s="1"/>
  <c r="AW284" i="1"/>
  <c r="AY284" i="1" s="1"/>
  <c r="AX230" i="1"/>
  <c r="AZ230" i="1" s="1"/>
  <c r="AW264" i="1"/>
  <c r="AY264" i="1" s="1"/>
  <c r="AW349" i="1"/>
  <c r="AY349" i="1" s="1"/>
  <c r="AX259" i="1"/>
  <c r="AZ259" i="1" s="1"/>
  <c r="AX263" i="1"/>
  <c r="AZ263" i="1" s="1"/>
  <c r="AX346" i="1"/>
  <c r="AZ346" i="1" s="1"/>
  <c r="AW243" i="1"/>
  <c r="AY243" i="1" s="1"/>
  <c r="AX286" i="1"/>
  <c r="AZ286" i="1" s="1"/>
  <c r="AW269" i="1"/>
  <c r="AY269" i="1" s="1"/>
  <c r="AX349" i="1"/>
  <c r="AZ349" i="1" s="1"/>
  <c r="AW331" i="1"/>
  <c r="AY331" i="1" s="1"/>
  <c r="AW242" i="1"/>
  <c r="AY242" i="1" s="1"/>
  <c r="AX283" i="1"/>
  <c r="AZ283" i="1" s="1"/>
  <c r="AX239" i="1"/>
  <c r="AZ239" i="1" s="1"/>
  <c r="AW262" i="1"/>
  <c r="AY262" i="1" s="1"/>
  <c r="AW348" i="1"/>
  <c r="AY348" i="1" s="1"/>
  <c r="AW254" i="1"/>
  <c r="AY254" i="1" s="1"/>
  <c r="AX339" i="1"/>
  <c r="AZ339" i="1" s="1"/>
  <c r="AX234" i="1"/>
  <c r="AZ234" i="1" s="1"/>
  <c r="AX338" i="1"/>
  <c r="AZ338" i="1" s="1"/>
  <c r="AW322" i="1"/>
  <c r="AY322" i="1" s="1"/>
  <c r="AX261" i="1"/>
  <c r="AZ261" i="1" s="1"/>
  <c r="AW241" i="1"/>
  <c r="AY241" i="1" s="1"/>
  <c r="AX298" i="1"/>
  <c r="AZ298" i="1" s="1"/>
  <c r="AW282" i="1"/>
  <c r="AY282" i="1" s="1"/>
  <c r="AW300" i="1"/>
  <c r="AY300" i="1" s="1"/>
  <c r="AX293" i="1"/>
  <c r="AZ293" i="1" s="1"/>
  <c r="AW271" i="1"/>
  <c r="AY271" i="1" s="1"/>
  <c r="AX299" i="1"/>
  <c r="AZ299" i="1" s="1"/>
  <c r="AX305" i="1"/>
  <c r="AZ305" i="1" s="1"/>
  <c r="AW267" i="1"/>
  <c r="AY267" i="1" s="1"/>
  <c r="AX328" i="1"/>
  <c r="AZ328" i="1" s="1"/>
  <c r="AX297" i="1"/>
  <c r="AZ297" i="1" s="1"/>
  <c r="AX257" i="1"/>
  <c r="AZ257" i="1" s="1"/>
  <c r="AW314" i="1"/>
  <c r="AY314" i="1" s="1"/>
  <c r="AW236" i="1"/>
  <c r="AY236" i="1" s="1"/>
  <c r="AW308" i="1"/>
  <c r="AY308" i="1" s="1"/>
  <c r="AW286" i="1"/>
  <c r="AY286" i="1" s="1"/>
  <c r="AX289" i="1"/>
  <c r="AZ289" i="1" s="1"/>
  <c r="AX242" i="1"/>
  <c r="AZ242" i="1" s="1"/>
  <c r="AW247" i="1"/>
  <c r="AY247" i="1" s="1"/>
  <c r="AW234" i="1"/>
  <c r="AY234" i="1" s="1"/>
  <c r="AX296" i="1"/>
  <c r="AZ296" i="1" s="1"/>
  <c r="AW246" i="1"/>
  <c r="AY246" i="1" s="1"/>
  <c r="AX311" i="1"/>
  <c r="AZ311" i="1" s="1"/>
  <c r="AW291" i="1"/>
  <c r="AY291" i="1" s="1"/>
  <c r="AW346" i="1"/>
  <c r="AY346" i="1" s="1"/>
  <c r="AX244" i="1"/>
  <c r="AZ244" i="1" s="1"/>
  <c r="AW281" i="1"/>
  <c r="AY281" i="1" s="1"/>
  <c r="AX265" i="1"/>
  <c r="AZ265" i="1" s="1"/>
  <c r="AW268" i="1"/>
  <c r="AY268" i="1" s="1"/>
  <c r="AW328" i="1"/>
  <c r="AY328" i="1" s="1"/>
  <c r="AW256" i="1"/>
  <c r="AY256" i="1" s="1"/>
  <c r="AX268" i="1"/>
  <c r="AZ268" i="1" s="1"/>
  <c r="AW232" i="1"/>
  <c r="AY232" i="1" s="1"/>
  <c r="AW340" i="1"/>
  <c r="AY340" i="1" s="1"/>
  <c r="AW318" i="1"/>
  <c r="AY318" i="1" s="1"/>
  <c r="AX310" i="1"/>
  <c r="AZ310" i="1" s="1"/>
  <c r="AX267" i="1"/>
  <c r="AZ267" i="1" s="1"/>
  <c r="AW280" i="1"/>
  <c r="AY280" i="1" s="1"/>
  <c r="AW299" i="1"/>
  <c r="AY299" i="1" s="1"/>
  <c r="AW338" i="1"/>
  <c r="AY338" i="1" s="1"/>
  <c r="AW317" i="1"/>
  <c r="AY317" i="1" s="1"/>
  <c r="AW294" i="1"/>
  <c r="AY294" i="1" s="1"/>
  <c r="AX281" i="1"/>
  <c r="AZ281" i="1" s="1"/>
  <c r="AX340" i="1"/>
  <c r="AZ340" i="1" s="1"/>
  <c r="AX307" i="1"/>
  <c r="AZ307" i="1" s="1"/>
  <c r="AX337" i="1"/>
  <c r="AZ337" i="1" s="1"/>
  <c r="AX320" i="1"/>
  <c r="AZ320" i="1" s="1"/>
  <c r="AW329" i="1"/>
  <c r="AY329" i="1" s="1"/>
  <c r="AW293" i="1"/>
  <c r="AY293" i="1" s="1"/>
  <c r="AW290" i="1"/>
  <c r="AY290" i="1" s="1"/>
  <c r="AX294" i="1"/>
  <c r="AZ294" i="1" s="1"/>
  <c r="AX276" i="1"/>
  <c r="AZ276" i="1" s="1"/>
  <c r="AX325" i="1"/>
  <c r="AZ325" i="1" s="1"/>
  <c r="AX327" i="1"/>
  <c r="AZ327" i="1" s="1"/>
  <c r="AW307" i="1"/>
  <c r="AY307" i="1" s="1"/>
  <c r="AX287" i="1"/>
  <c r="AZ287" i="1" s="1"/>
  <c r="AW287" i="1"/>
  <c r="AY287" i="1" s="1"/>
  <c r="AW227" i="1"/>
  <c r="AY227" i="1" s="1"/>
  <c r="AW310" i="1"/>
  <c r="AY310" i="1" s="1"/>
  <c r="AX292" i="1"/>
  <c r="AZ292" i="1" s="1"/>
  <c r="AW316" i="1"/>
  <c r="AY316" i="1" s="1"/>
  <c r="AW249" i="1"/>
  <c r="AY249" i="1" s="1"/>
  <c r="AW274" i="1"/>
  <c r="AY274" i="1" s="1"/>
  <c r="AW275" i="1"/>
  <c r="AY275" i="1" s="1"/>
  <c r="AX315" i="1"/>
  <c r="AZ315" i="1" s="1"/>
  <c r="AX324" i="1"/>
  <c r="AZ324" i="1" s="1"/>
  <c r="AW315" i="1"/>
  <c r="AY315" i="1" s="1"/>
  <c r="AX285" i="1"/>
  <c r="AZ285" i="1" s="1"/>
  <c r="AX273" i="1"/>
  <c r="AZ273" i="1" s="1"/>
  <c r="AW265" i="1"/>
  <c r="AY265" i="1" s="1"/>
  <c r="AW255" i="1"/>
  <c r="AY255" i="1" s="1"/>
  <c r="AW235" i="1"/>
  <c r="AY235" i="1" s="1"/>
  <c r="AW239" i="1"/>
  <c r="AY239" i="1" s="1"/>
  <c r="AW273" i="1"/>
  <c r="AY273" i="1" s="1"/>
  <c r="AX235" i="1"/>
  <c r="AZ235" i="1" s="1"/>
  <c r="AW244" i="1"/>
  <c r="AY244" i="1" s="1"/>
  <c r="AW248" i="1"/>
  <c r="AY248" i="1" s="1"/>
  <c r="AW335" i="1"/>
  <c r="AY335" i="1" s="1"/>
  <c r="AW342" i="1"/>
  <c r="AY342" i="1" s="1"/>
  <c r="AX269" i="1"/>
  <c r="AZ269" i="1" s="1"/>
  <c r="AX266" i="1"/>
  <c r="AZ266" i="1" s="1"/>
  <c r="AX317" i="1"/>
  <c r="AZ317" i="1" s="1"/>
  <c r="AW302" i="1"/>
  <c r="AY302" i="1" s="1"/>
  <c r="AW277" i="1"/>
  <c r="AY277" i="1" s="1"/>
  <c r="AX301" i="1"/>
  <c r="AZ301" i="1" s="1"/>
  <c r="AW357" i="1"/>
  <c r="AY357" i="1" s="1"/>
  <c r="AX313" i="1"/>
  <c r="AZ313" i="1" s="1"/>
  <c r="AW326" i="1"/>
  <c r="AY326" i="1" s="1"/>
  <c r="AX252" i="1"/>
  <c r="AZ252" i="1" s="1"/>
  <c r="AX271" i="1"/>
  <c r="AZ271" i="1" s="1"/>
  <c r="AW231" i="1"/>
  <c r="AY231" i="1" s="1"/>
  <c r="AX284" i="1"/>
  <c r="AZ284" i="1" s="1"/>
  <c r="AW261" i="1"/>
  <c r="AY261" i="1" s="1"/>
  <c r="AX282" i="1"/>
  <c r="AZ282" i="1" s="1"/>
  <c r="AX226" i="1"/>
  <c r="AZ226" i="1" s="1"/>
  <c r="AX241" i="1"/>
  <c r="AZ241" i="1" s="1"/>
  <c r="AW312" i="1"/>
  <c r="AY312" i="1" s="1"/>
  <c r="AW245" i="1"/>
  <c r="AY245" i="1" s="1"/>
  <c r="AX272" i="1"/>
  <c r="AZ272" i="1" s="1"/>
  <c r="AW295" i="1"/>
  <c r="AY295" i="1" s="1"/>
  <c r="AW324" i="1"/>
  <c r="AY324" i="1" s="1"/>
  <c r="AX357" i="1"/>
  <c r="AZ357" i="1" s="1"/>
  <c r="AW229" i="1"/>
  <c r="AY229" i="1" s="1"/>
  <c r="AW305" i="1"/>
  <c r="AY305" i="1" s="1"/>
  <c r="AX332" i="1"/>
  <c r="AZ332" i="1" s="1"/>
  <c r="AX238" i="1"/>
  <c r="AZ238" i="1" s="1"/>
  <c r="AX240" i="1"/>
  <c r="AZ240" i="1" s="1"/>
  <c r="AX329" i="1"/>
  <c r="AZ329" i="1" s="1"/>
  <c r="AX250" i="1"/>
  <c r="AZ250" i="1" s="1"/>
  <c r="AX264" i="1"/>
  <c r="AZ264" i="1" s="1"/>
  <c r="AX260" i="1"/>
  <c r="AZ260" i="1" s="1"/>
  <c r="AW289" i="1"/>
  <c r="AY289" i="1" s="1"/>
  <c r="AX336" i="1"/>
  <c r="AZ336" i="1" s="1"/>
  <c r="AX258" i="1"/>
  <c r="AZ258" i="1" s="1"/>
  <c r="AX253" i="1"/>
  <c r="AZ253" i="1" s="1"/>
  <c r="AX278" i="1"/>
  <c r="AZ278" i="1" s="1"/>
  <c r="AX314" i="1"/>
  <c r="AZ314" i="1" s="1"/>
  <c r="AW263" i="1"/>
  <c r="AY263" i="1" s="1"/>
  <c r="AX248" i="1"/>
  <c r="AZ248" i="1" s="1"/>
  <c r="AW311" i="1"/>
  <c r="AY311" i="1" s="1"/>
  <c r="AW258" i="1"/>
  <c r="AY258" i="1" s="1"/>
  <c r="AW321" i="1"/>
  <c r="AY321" i="1" s="1"/>
  <c r="AX291" i="1"/>
  <c r="AZ291" i="1" s="1"/>
  <c r="AW309" i="1"/>
  <c r="AY309" i="1" s="1"/>
  <c r="AX246" i="1"/>
  <c r="AZ246" i="1" s="1"/>
  <c r="AW288" i="1"/>
  <c r="AY288" i="1" s="1"/>
  <c r="AW270" i="1"/>
  <c r="AY270" i="1" s="1"/>
  <c r="AW257" i="1"/>
  <c r="AY257" i="1" s="1"/>
  <c r="AW279" i="1"/>
  <c r="AY279" i="1" s="1"/>
  <c r="AW283" i="1"/>
  <c r="AY283" i="1" s="1"/>
  <c r="AW332" i="1"/>
  <c r="AY332" i="1" s="1"/>
  <c r="AX319" i="1"/>
  <c r="AZ319" i="1" s="1"/>
  <c r="AX348" i="1"/>
  <c r="AZ348" i="1" s="1"/>
  <c r="AW330" i="1"/>
  <c r="AY330" i="1" s="1"/>
  <c r="AX237" i="1"/>
  <c r="AZ237" i="1" s="1"/>
  <c r="AW339" i="1"/>
  <c r="AY339" i="1" s="1"/>
  <c r="AX280" i="1"/>
  <c r="AZ280" i="1" s="1"/>
  <c r="AW251" i="1"/>
  <c r="AY251" i="1" s="1"/>
  <c r="AX302" i="1"/>
  <c r="AZ302" i="1" s="1"/>
  <c r="AW276" i="1"/>
  <c r="AY276" i="1" s="1"/>
  <c r="AX245" i="1"/>
  <c r="AZ245" i="1" s="1"/>
  <c r="AX308" i="1"/>
  <c r="AZ308" i="1" s="1"/>
  <c r="AX309" i="1"/>
  <c r="AZ309" i="1" s="1"/>
  <c r="AX256" i="1"/>
  <c r="AZ256" i="1" s="1"/>
  <c r="AW313" i="1"/>
  <c r="AY313" i="1" s="1"/>
  <c r="AW341" i="1"/>
  <c r="AY341" i="1" s="1"/>
  <c r="AX243" i="1"/>
  <c r="AZ243" i="1" s="1"/>
  <c r="AW304" i="1"/>
  <c r="AY304" i="1" s="1"/>
  <c r="AW344" i="1"/>
  <c r="AY344" i="1" s="1"/>
  <c r="AX275" i="1"/>
  <c r="AZ275" i="1" s="1"/>
  <c r="AW325" i="1"/>
  <c r="AY325" i="1" s="1"/>
  <c r="AX351" i="1"/>
  <c r="AZ351" i="1" s="1"/>
  <c r="AW333" i="1"/>
  <c r="AY333" i="1" s="1"/>
  <c r="AX322" i="1"/>
  <c r="AZ322" i="1" s="1"/>
  <c r="AW260" i="1"/>
  <c r="AY260" i="1" s="1"/>
  <c r="AX323" i="1"/>
  <c r="AZ323" i="1" s="1"/>
  <c r="AX352" i="1"/>
  <c r="AZ352" i="1" s="1"/>
  <c r="AW238" i="1"/>
  <c r="AY238" i="1" s="1"/>
  <c r="AX277" i="1"/>
  <c r="AZ277" i="1" s="1"/>
  <c r="AW298" i="1"/>
  <c r="AY298" i="1" s="1"/>
  <c r="AX290" i="1"/>
  <c r="AZ290" i="1" s="1"/>
  <c r="AX354" i="1"/>
  <c r="AZ354" i="1" s="1"/>
  <c r="AX233" i="1"/>
  <c r="AZ233" i="1" s="1"/>
  <c r="AX262" i="1"/>
  <c r="AZ262" i="1" s="1"/>
  <c r="AX335" i="1"/>
  <c r="AZ335" i="1" s="1"/>
  <c r="AX295" i="1"/>
  <c r="AZ295" i="1" s="1"/>
  <c r="AW301" i="1"/>
  <c r="AY301" i="1" s="1"/>
  <c r="AX251" i="1"/>
  <c r="AZ251" i="1" s="1"/>
  <c r="AX232" i="1"/>
  <c r="AZ232" i="1" s="1"/>
  <c r="AW266" i="1"/>
  <c r="AY266" i="1" s="1"/>
  <c r="AX255" i="1"/>
  <c r="AZ255" i="1" s="1"/>
  <c r="AX288" i="1"/>
  <c r="AZ288" i="1" s="1"/>
  <c r="AW237" i="1"/>
  <c r="AY237" i="1" s="1"/>
  <c r="AX330" i="1"/>
  <c r="AZ330" i="1" s="1"/>
  <c r="AX333" i="1"/>
  <c r="AZ333" i="1" s="1"/>
  <c r="AX342" i="1"/>
  <c r="AZ342" i="1" s="1"/>
  <c r="AW233" i="1"/>
  <c r="AY233" i="1" s="1"/>
  <c r="AX249" i="1"/>
  <c r="AZ249" i="1" s="1"/>
  <c r="AW253" i="1"/>
  <c r="AY253" i="1" s="1"/>
  <c r="AX326" i="1"/>
  <c r="AZ326" i="1" s="1"/>
  <c r="AW230" i="1"/>
  <c r="AY230" i="1" s="1"/>
  <c r="AW296" i="1"/>
  <c r="AY296" i="1" s="1"/>
  <c r="AW351" i="1"/>
  <c r="AY351" i="1" s="1"/>
  <c r="AX306" i="1"/>
  <c r="AZ306" i="1" s="1"/>
  <c r="AX341" i="1"/>
  <c r="AZ341" i="1" s="1"/>
  <c r="AX334" i="1"/>
  <c r="AZ334" i="1" s="1"/>
  <c r="AX270" i="1"/>
  <c r="AZ270" i="1" s="1"/>
  <c r="AW354" i="1"/>
  <c r="AY354" i="1" s="1"/>
  <c r="AW226" i="1"/>
  <c r="AY226" i="1" s="1"/>
  <c r="AX331" i="1"/>
  <c r="AZ331" i="1" s="1"/>
  <c r="AX304" i="1"/>
  <c r="AZ304" i="1" s="1"/>
  <c r="AW323" i="1"/>
  <c r="AY323" i="1" s="1"/>
  <c r="AW327" i="1"/>
  <c r="AY327" i="1" s="1"/>
  <c r="AW297" i="1"/>
  <c r="AY297" i="1" s="1"/>
  <c r="AW259" i="1"/>
  <c r="AY259" i="1" s="1"/>
  <c r="AW306" i="1"/>
  <c r="AY306" i="1" s="1"/>
  <c r="AW352" i="1"/>
  <c r="AY352" i="1" s="1"/>
  <c r="AW334" i="1"/>
  <c r="AY334" i="1" s="1"/>
  <c r="AX228" i="1"/>
  <c r="AZ228" i="1" s="1"/>
  <c r="AX318" i="1"/>
  <c r="AZ318" i="1" s="1"/>
  <c r="AX321" i="1"/>
  <c r="AZ321" i="1" s="1"/>
  <c r="AW272" i="1"/>
  <c r="AY272" i="1" s="1"/>
  <c r="AX225" i="1"/>
  <c r="AZ225" i="1" s="1"/>
  <c r="AW225" i="1"/>
  <c r="AY225" i="1" s="1"/>
  <c r="AX703" i="1"/>
  <c r="AZ703" i="1" s="1"/>
  <c r="AX705" i="1"/>
  <c r="AZ705" i="1" s="1"/>
  <c r="AX561" i="1"/>
  <c r="AZ561" i="1" s="1"/>
  <c r="AW570" i="1"/>
  <c r="AY570" i="1" s="1"/>
  <c r="BA570" i="1" s="1"/>
  <c r="AW699" i="1"/>
  <c r="AY699" i="1" s="1"/>
  <c r="BA699" i="1" s="1"/>
  <c r="AX699" i="1"/>
  <c r="AZ699" i="1" s="1"/>
  <c r="AW651" i="1"/>
  <c r="AY651" i="1" s="1"/>
  <c r="BA651" i="1" s="1"/>
  <c r="AW705" i="1"/>
  <c r="AY705" i="1" s="1"/>
  <c r="BA705" i="1" s="1"/>
  <c r="AX571" i="1"/>
  <c r="AZ571" i="1" s="1"/>
  <c r="AW698" i="1"/>
  <c r="AY698" i="1" s="1"/>
  <c r="BA698" i="1" s="1"/>
  <c r="AX543" i="1"/>
  <c r="AZ543" i="1" s="1"/>
  <c r="AX698" i="1"/>
  <c r="AZ698" i="1" s="1"/>
  <c r="AW543" i="1"/>
  <c r="AY543" i="1" s="1"/>
  <c r="BA543" i="1" s="1"/>
  <c r="AW689" i="1"/>
  <c r="AY689" i="1" s="1"/>
  <c r="BA689" i="1" s="1"/>
  <c r="AX689" i="1"/>
  <c r="AZ689" i="1" s="1"/>
  <c r="AW561" i="1"/>
  <c r="AY561" i="1" s="1"/>
  <c r="BA561" i="1" s="1"/>
  <c r="AX651" i="1"/>
  <c r="AZ651" i="1" s="1"/>
  <c r="AW571" i="1"/>
  <c r="AY571" i="1" s="1"/>
  <c r="BA571" i="1" s="1"/>
  <c r="AX570" i="1"/>
  <c r="AZ570" i="1" s="1"/>
  <c r="AW703" i="1"/>
  <c r="AY703" i="1" s="1"/>
  <c r="BA703" i="1" s="1"/>
  <c r="AW921" i="1"/>
  <c r="AY921" i="1" s="1"/>
  <c r="AX921" i="1"/>
  <c r="AZ921" i="1" s="1"/>
  <c r="AW920" i="1"/>
  <c r="AY920" i="1" s="1"/>
  <c r="AX920" i="1"/>
  <c r="AZ920" i="1" s="1"/>
  <c r="AX636" i="1"/>
  <c r="AZ636" i="1" s="1"/>
  <c r="AW636" i="1"/>
  <c r="AY636" i="1" s="1"/>
  <c r="AW499" i="1"/>
  <c r="AY499" i="1" s="1"/>
  <c r="BA499" i="1" s="1"/>
  <c r="AX562" i="1"/>
  <c r="AZ562" i="1" s="1"/>
  <c r="AW562" i="1"/>
  <c r="AY562" i="1" s="1"/>
  <c r="BA562" i="1" s="1"/>
  <c r="AW475" i="1"/>
  <c r="AY475" i="1" s="1"/>
  <c r="BA475" i="1" s="1"/>
  <c r="AW663" i="1"/>
  <c r="AY663" i="1" s="1"/>
  <c r="BA663" i="1" s="1"/>
  <c r="AX478" i="1"/>
  <c r="AZ478" i="1" s="1"/>
  <c r="AX663" i="1"/>
  <c r="AZ663" i="1" s="1"/>
  <c r="AW706" i="1"/>
  <c r="AY706" i="1" s="1"/>
  <c r="BA706" i="1" s="1"/>
  <c r="AX475" i="1"/>
  <c r="AZ475" i="1" s="1"/>
  <c r="AW692" i="1"/>
  <c r="AY692" i="1" s="1"/>
  <c r="BA692" i="1" s="1"/>
  <c r="AX706" i="1"/>
  <c r="AZ706" i="1" s="1"/>
  <c r="AW478" i="1"/>
  <c r="AY478" i="1" s="1"/>
  <c r="BA478" i="1" s="1"/>
  <c r="AX692" i="1"/>
  <c r="AZ692" i="1" s="1"/>
  <c r="AX499" i="1"/>
  <c r="AZ499" i="1" s="1"/>
  <c r="AX713" i="1"/>
  <c r="AZ713" i="1" s="1"/>
  <c r="AW713" i="1"/>
  <c r="AY713" i="1" s="1"/>
  <c r="BA713" i="1" s="1"/>
  <c r="AW1427" i="1"/>
  <c r="AY1427" i="1" s="1"/>
  <c r="BA1427" i="1" s="1"/>
  <c r="AX1442" i="1"/>
  <c r="AZ1442" i="1" s="1"/>
  <c r="AW1562" i="1"/>
  <c r="AY1562" i="1" s="1"/>
  <c r="BA1562" i="1" s="1"/>
  <c r="AW1564" i="1"/>
  <c r="AY1564" i="1" s="1"/>
  <c r="BA1564" i="1" s="1"/>
  <c r="AX1578" i="1"/>
  <c r="AZ1578" i="1" s="1"/>
  <c r="AW1472" i="1"/>
  <c r="AY1472" i="1" s="1"/>
  <c r="BA1472" i="1" s="1"/>
  <c r="AW1627" i="1"/>
  <c r="AY1627" i="1" s="1"/>
  <c r="BA1627" i="1" s="1"/>
  <c r="AW1446" i="1"/>
  <c r="AY1446" i="1" s="1"/>
  <c r="BA1446" i="1" s="1"/>
  <c r="AX1477" i="1"/>
  <c r="AZ1477" i="1" s="1"/>
  <c r="AW1424" i="1"/>
  <c r="AY1424" i="1" s="1"/>
  <c r="BA1424" i="1" s="1"/>
  <c r="AX1448" i="1"/>
  <c r="AZ1448" i="1" s="1"/>
  <c r="AX1528" i="1"/>
  <c r="AZ1528" i="1" s="1"/>
  <c r="AW1544" i="1"/>
  <c r="AY1544" i="1" s="1"/>
  <c r="BA1544" i="1" s="1"/>
  <c r="AX1616" i="1"/>
  <c r="AZ1616" i="1" s="1"/>
  <c r="AX1501" i="1"/>
  <c r="AZ1501" i="1" s="1"/>
  <c r="AW1482" i="1"/>
  <c r="AY1482" i="1" s="1"/>
  <c r="BA1482" i="1" s="1"/>
  <c r="AW1540" i="1"/>
  <c r="AY1540" i="1" s="1"/>
  <c r="BA1540" i="1" s="1"/>
  <c r="AX1430" i="1"/>
  <c r="AZ1430" i="1" s="1"/>
  <c r="AW1429" i="1"/>
  <c r="AY1429" i="1" s="1"/>
  <c r="BA1429" i="1" s="1"/>
  <c r="AW1512" i="1"/>
  <c r="AY1512" i="1" s="1"/>
  <c r="BA1512" i="1" s="1"/>
  <c r="AW1503" i="1"/>
  <c r="AY1503" i="1" s="1"/>
  <c r="BA1503" i="1" s="1"/>
  <c r="AW1467" i="1"/>
  <c r="AY1467" i="1" s="1"/>
  <c r="BA1467" i="1" s="1"/>
  <c r="AW1523" i="1"/>
  <c r="AY1523" i="1" s="1"/>
  <c r="BA1523" i="1" s="1"/>
  <c r="AX1586" i="1"/>
  <c r="AZ1586" i="1" s="1"/>
  <c r="AX1438" i="1"/>
  <c r="AZ1438" i="1" s="1"/>
  <c r="AW1567" i="1"/>
  <c r="AY1567" i="1" s="1"/>
  <c r="BA1567" i="1" s="1"/>
  <c r="AW1475" i="1"/>
  <c r="AY1475" i="1" s="1"/>
  <c r="BA1475" i="1" s="1"/>
  <c r="AX1602" i="1"/>
  <c r="AZ1602" i="1" s="1"/>
  <c r="AX1621" i="1"/>
  <c r="AZ1621" i="1" s="1"/>
  <c r="AX1515" i="1"/>
  <c r="AZ1515" i="1" s="1"/>
  <c r="AX1555" i="1"/>
  <c r="AZ1555" i="1" s="1"/>
  <c r="AX1615" i="1"/>
  <c r="AZ1615" i="1" s="1"/>
  <c r="AX1464" i="1"/>
  <c r="AZ1464" i="1" s="1"/>
  <c r="AW1604" i="1"/>
  <c r="AY1604" i="1" s="1"/>
  <c r="BA1604" i="1" s="1"/>
  <c r="AW1432" i="1"/>
  <c r="AY1432" i="1" s="1"/>
  <c r="BA1432" i="1" s="1"/>
  <c r="AW1578" i="1"/>
  <c r="AY1578" i="1" s="1"/>
  <c r="BA1578" i="1" s="1"/>
  <c r="AW1586" i="1"/>
  <c r="AY1586" i="1" s="1"/>
  <c r="BA1586" i="1" s="1"/>
  <c r="AX1558" i="1"/>
  <c r="AZ1558" i="1" s="1"/>
  <c r="AX1559" i="1"/>
  <c r="AZ1559" i="1" s="1"/>
  <c r="AX1415" i="1"/>
  <c r="AZ1415" i="1" s="1"/>
  <c r="AW1490" i="1"/>
  <c r="AY1490" i="1" s="1"/>
  <c r="BA1490" i="1" s="1"/>
  <c r="AW1623" i="1"/>
  <c r="AY1623" i="1" s="1"/>
  <c r="BA1623" i="1" s="1"/>
  <c r="AW1422" i="1"/>
  <c r="AY1422" i="1" s="1"/>
  <c r="BA1422" i="1" s="1"/>
  <c r="AX1461" i="1"/>
  <c r="AZ1461" i="1" s="1"/>
  <c r="AX1546" i="1"/>
  <c r="AZ1546" i="1" s="1"/>
  <c r="AW1593" i="1"/>
  <c r="AY1593" i="1" s="1"/>
  <c r="BA1593" i="1" s="1"/>
  <c r="AW1435" i="1"/>
  <c r="AY1435" i="1" s="1"/>
  <c r="BA1435" i="1" s="1"/>
  <c r="AX1500" i="1"/>
  <c r="AZ1500" i="1" s="1"/>
  <c r="AW1576" i="1"/>
  <c r="AY1576" i="1" s="1"/>
  <c r="BA1576" i="1" s="1"/>
  <c r="AW1605" i="1"/>
  <c r="AY1605" i="1" s="1"/>
  <c r="BA1605" i="1" s="1"/>
  <c r="AX1562" i="1"/>
  <c r="AZ1562" i="1" s="1"/>
  <c r="AW1615" i="1"/>
  <c r="AY1615" i="1" s="1"/>
  <c r="BA1615" i="1" s="1"/>
  <c r="AW1414" i="1"/>
  <c r="AY1414" i="1" s="1"/>
  <c r="BA1414" i="1" s="1"/>
  <c r="AW1580" i="1"/>
  <c r="AY1580" i="1" s="1"/>
  <c r="BA1580" i="1" s="1"/>
  <c r="AX1620" i="1"/>
  <c r="AZ1620" i="1" s="1"/>
  <c r="AW1602" i="1"/>
  <c r="AY1602" i="1" s="1"/>
  <c r="BA1602" i="1" s="1"/>
  <c r="AX1419" i="1"/>
  <c r="AZ1419" i="1" s="1"/>
  <c r="AX1493" i="1"/>
  <c r="AZ1493" i="1" s="1"/>
  <c r="AX1510" i="1"/>
  <c r="AZ1510" i="1" s="1"/>
  <c r="AX1596" i="1"/>
  <c r="AZ1596" i="1" s="1"/>
  <c r="AX1421" i="1"/>
  <c r="AZ1421" i="1" s="1"/>
  <c r="AW1570" i="1"/>
  <c r="AY1570" i="1" s="1"/>
  <c r="BA1570" i="1" s="1"/>
  <c r="AW1438" i="1"/>
  <c r="AY1438" i="1" s="1"/>
  <c r="BA1438" i="1" s="1"/>
  <c r="AW1443" i="1"/>
  <c r="AY1443" i="1" s="1"/>
  <c r="BA1443" i="1" s="1"/>
  <c r="AX1441" i="1"/>
  <c r="AZ1441" i="1" s="1"/>
  <c r="AX1490" i="1"/>
  <c r="AZ1490" i="1" s="1"/>
  <c r="AX1582" i="1"/>
  <c r="AZ1582" i="1" s="1"/>
  <c r="AX1603" i="1"/>
  <c r="AZ1603" i="1" s="1"/>
  <c r="AW1430" i="1"/>
  <c r="AY1430" i="1" s="1"/>
  <c r="BA1430" i="1" s="1"/>
  <c r="AW1637" i="1"/>
  <c r="AY1637" i="1" s="1"/>
  <c r="BA1637" i="1" s="1"/>
  <c r="AX1506" i="1"/>
  <c r="AZ1506" i="1" s="1"/>
  <c r="AX1434" i="1"/>
  <c r="AZ1434" i="1" s="1"/>
  <c r="AX1507" i="1"/>
  <c r="AZ1507" i="1" s="1"/>
  <c r="AX1484" i="1"/>
  <c r="AZ1484" i="1" s="1"/>
  <c r="AW1607" i="1"/>
  <c r="AY1607" i="1" s="1"/>
  <c r="BA1607" i="1" s="1"/>
  <c r="AW1462" i="1"/>
  <c r="AY1462" i="1" s="1"/>
  <c r="BA1462" i="1" s="1"/>
  <c r="AW1526" i="1"/>
  <c r="AY1526" i="1" s="1"/>
  <c r="BA1526" i="1" s="1"/>
  <c r="AW1629" i="1"/>
  <c r="AY1629" i="1" s="1"/>
  <c r="BA1629" i="1" s="1"/>
  <c r="AW1583" i="1"/>
  <c r="AY1583" i="1" s="1"/>
  <c r="BA1583" i="1" s="1"/>
  <c r="AX1566" i="1"/>
  <c r="AZ1566" i="1" s="1"/>
  <c r="AX1453" i="1"/>
  <c r="AZ1453" i="1" s="1"/>
  <c r="AW1632" i="1"/>
  <c r="AY1632" i="1" s="1"/>
  <c r="BA1632" i="1" s="1"/>
  <c r="AX1426" i="1"/>
  <c r="AZ1426" i="1" s="1"/>
  <c r="AW1588" i="1"/>
  <c r="AY1588" i="1" s="1"/>
  <c r="BA1588" i="1" s="1"/>
  <c r="AX1439" i="1"/>
  <c r="AZ1439" i="1" s="1"/>
  <c r="AW1456" i="1"/>
  <c r="AY1456" i="1" s="1"/>
  <c r="BA1456" i="1" s="1"/>
  <c r="AW1551" i="1"/>
  <c r="AY1551" i="1" s="1"/>
  <c r="BA1551" i="1" s="1"/>
  <c r="AW1545" i="1"/>
  <c r="AY1545" i="1" s="1"/>
  <c r="BA1545" i="1" s="1"/>
  <c r="AX1625" i="1"/>
  <c r="AZ1625" i="1" s="1"/>
  <c r="AX1641" i="1"/>
  <c r="AZ1641" i="1" s="1"/>
  <c r="AX1460" i="1"/>
  <c r="AZ1460" i="1" s="1"/>
  <c r="AX1613" i="1"/>
  <c r="AZ1613" i="1" s="1"/>
  <c r="AW1552" i="1"/>
  <c r="AY1552" i="1" s="1"/>
  <c r="BA1552" i="1" s="1"/>
  <c r="AX1474" i="1"/>
  <c r="AZ1474" i="1" s="1"/>
  <c r="AW1533" i="1"/>
  <c r="AY1533" i="1" s="1"/>
  <c r="BA1533" i="1" s="1"/>
  <c r="AX1577" i="1"/>
  <c r="AZ1577" i="1" s="1"/>
  <c r="AX1622" i="1"/>
  <c r="AZ1622" i="1" s="1"/>
  <c r="AX1443" i="1"/>
  <c r="AZ1443" i="1" s="1"/>
  <c r="AX1590" i="1"/>
  <c r="AZ1590" i="1" s="1"/>
  <c r="AW1483" i="1"/>
  <c r="AY1483" i="1" s="1"/>
  <c r="BA1483" i="1" s="1"/>
  <c r="AX1520" i="1"/>
  <c r="AZ1520" i="1" s="1"/>
  <c r="AX1527" i="1"/>
  <c r="AZ1527" i="1" s="1"/>
  <c r="AW1522" i="1"/>
  <c r="AY1522" i="1" s="1"/>
  <c r="BA1522" i="1" s="1"/>
  <c r="AW1630" i="1"/>
  <c r="AY1630" i="1" s="1"/>
  <c r="BA1630" i="1" s="1"/>
  <c r="AW1626" i="1"/>
  <c r="AY1626" i="1" s="1"/>
  <c r="BA1626" i="1" s="1"/>
  <c r="AX1451" i="1"/>
  <c r="AZ1451" i="1" s="1"/>
  <c r="AW1574" i="1"/>
  <c r="AY1574" i="1" s="1"/>
  <c r="BA1574" i="1" s="1"/>
  <c r="AW1624" i="1"/>
  <c r="AY1624" i="1" s="1"/>
  <c r="BA1624" i="1" s="1"/>
  <c r="AW1500" i="1"/>
  <c r="AY1500" i="1" s="1"/>
  <c r="BA1500" i="1" s="1"/>
  <c r="AX1498" i="1"/>
  <c r="AZ1498" i="1" s="1"/>
  <c r="AX1541" i="1"/>
  <c r="AZ1541" i="1" s="1"/>
  <c r="AW1480" i="1"/>
  <c r="AY1480" i="1" s="1"/>
  <c r="BA1480" i="1" s="1"/>
  <c r="AX1511" i="1"/>
  <c r="AZ1511" i="1" s="1"/>
  <c r="AX1585" i="1"/>
  <c r="AZ1585" i="1" s="1"/>
  <c r="AX1563" i="1"/>
  <c r="AZ1563" i="1" s="1"/>
  <c r="AW1479" i="1"/>
  <c r="AY1479" i="1" s="1"/>
  <c r="BA1479" i="1" s="1"/>
  <c r="AX1470" i="1"/>
  <c r="AZ1470" i="1" s="1"/>
  <c r="AW1417" i="1"/>
  <c r="AY1417" i="1" s="1"/>
  <c r="BA1417" i="1" s="1"/>
  <c r="AW1504" i="1"/>
  <c r="AY1504" i="1" s="1"/>
  <c r="BA1504" i="1" s="1"/>
  <c r="AW1510" i="1"/>
  <c r="AY1510" i="1" s="1"/>
  <c r="BA1510" i="1" s="1"/>
  <c r="AX1547" i="1"/>
  <c r="AZ1547" i="1" s="1"/>
  <c r="AW1421" i="1"/>
  <c r="AY1421" i="1" s="1"/>
  <c r="BA1421" i="1" s="1"/>
  <c r="AW1546" i="1"/>
  <c r="AY1546" i="1" s="1"/>
  <c r="BA1546" i="1" s="1"/>
  <c r="AX1499" i="1"/>
  <c r="AZ1499" i="1" s="1"/>
  <c r="AW1566" i="1"/>
  <c r="AY1566" i="1" s="1"/>
  <c r="BA1566" i="1" s="1"/>
  <c r="AW1439" i="1"/>
  <c r="AY1439" i="1" s="1"/>
  <c r="BA1439" i="1" s="1"/>
  <c r="AX1539" i="1"/>
  <c r="AZ1539" i="1" s="1"/>
  <c r="AX1424" i="1"/>
  <c r="AZ1424" i="1" s="1"/>
  <c r="AW1563" i="1"/>
  <c r="AY1563" i="1" s="1"/>
  <c r="BA1563" i="1" s="1"/>
  <c r="AW1553" i="1"/>
  <c r="AY1553" i="1" s="1"/>
  <c r="BA1553" i="1" s="1"/>
  <c r="AX1518" i="1"/>
  <c r="AZ1518" i="1" s="1"/>
  <c r="AX1533" i="1"/>
  <c r="AZ1533" i="1" s="1"/>
  <c r="AX1609" i="1"/>
  <c r="AZ1609" i="1" s="1"/>
  <c r="AW1474" i="1"/>
  <c r="AY1474" i="1" s="1"/>
  <c r="BA1474" i="1" s="1"/>
  <c r="AX1638" i="1"/>
  <c r="AZ1638" i="1" s="1"/>
  <c r="AW1493" i="1"/>
  <c r="AY1493" i="1" s="1"/>
  <c r="BA1493" i="1" s="1"/>
  <c r="AX1526" i="1"/>
  <c r="AZ1526" i="1" s="1"/>
  <c r="AW1437" i="1"/>
  <c r="AY1437" i="1" s="1"/>
  <c r="BA1437" i="1" s="1"/>
  <c r="AW1597" i="1"/>
  <c r="AY1597" i="1" s="1"/>
  <c r="BA1597" i="1" s="1"/>
  <c r="AX1554" i="1"/>
  <c r="AZ1554" i="1" s="1"/>
  <c r="AW1419" i="1"/>
  <c r="AY1419" i="1" s="1"/>
  <c r="BA1419" i="1" s="1"/>
  <c r="AW1461" i="1"/>
  <c r="AY1461" i="1" s="1"/>
  <c r="BA1461" i="1" s="1"/>
  <c r="AX1445" i="1"/>
  <c r="AZ1445" i="1" s="1"/>
  <c r="AX1561" i="1"/>
  <c r="AZ1561" i="1" s="1"/>
  <c r="AW1549" i="1"/>
  <c r="AY1549" i="1" s="1"/>
  <c r="BA1549" i="1" s="1"/>
  <c r="AX1598" i="1"/>
  <c r="AZ1598" i="1" s="1"/>
  <c r="AW1425" i="1"/>
  <c r="AY1425" i="1" s="1"/>
  <c r="BA1425" i="1" s="1"/>
  <c r="AW1532" i="1"/>
  <c r="AY1532" i="1" s="1"/>
  <c r="BA1532" i="1" s="1"/>
  <c r="AW1501" i="1"/>
  <c r="AY1501" i="1" s="1"/>
  <c r="BA1501" i="1" s="1"/>
  <c r="AX1423" i="1"/>
  <c r="AZ1423" i="1" s="1"/>
  <c r="AX1565" i="1"/>
  <c r="AZ1565" i="1" s="1"/>
  <c r="AX1634" i="1"/>
  <c r="AZ1634" i="1" s="1"/>
  <c r="AW1628" i="1"/>
  <c r="AY1628" i="1" s="1"/>
  <c r="BA1628" i="1" s="1"/>
  <c r="AW1436" i="1"/>
  <c r="AY1436" i="1" s="1"/>
  <c r="BA1436" i="1" s="1"/>
  <c r="AW1568" i="1"/>
  <c r="AY1568" i="1" s="1"/>
  <c r="BA1568" i="1" s="1"/>
  <c r="AW1534" i="1"/>
  <c r="AY1534" i="1" s="1"/>
  <c r="BA1534" i="1" s="1"/>
  <c r="AX1572" i="1"/>
  <c r="AZ1572" i="1" s="1"/>
  <c r="AW1585" i="1"/>
  <c r="AY1585" i="1" s="1"/>
  <c r="BA1585" i="1" s="1"/>
  <c r="AX1564" i="1"/>
  <c r="AZ1564" i="1" s="1"/>
  <c r="AW1442" i="1"/>
  <c r="AY1442" i="1" s="1"/>
  <c r="BA1442" i="1" s="1"/>
  <c r="AW1600" i="1"/>
  <c r="AY1600" i="1" s="1"/>
  <c r="BA1600" i="1" s="1"/>
  <c r="AX1435" i="1"/>
  <c r="AZ1435" i="1" s="1"/>
  <c r="AW1575" i="1"/>
  <c r="AY1575" i="1" s="1"/>
  <c r="BA1575" i="1" s="1"/>
  <c r="AW1516" i="1"/>
  <c r="AY1516" i="1" s="1"/>
  <c r="BA1516" i="1" s="1"/>
  <c r="AW1598" i="1"/>
  <c r="AY1598" i="1" s="1"/>
  <c r="BA1598" i="1" s="1"/>
  <c r="AX1487" i="1"/>
  <c r="AZ1487" i="1" s="1"/>
  <c r="AX1478" i="1"/>
  <c r="AZ1478" i="1" s="1"/>
  <c r="AX1643" i="1"/>
  <c r="AZ1643" i="1" s="1"/>
  <c r="AW1507" i="1"/>
  <c r="AY1507" i="1" s="1"/>
  <c r="BA1507" i="1" s="1"/>
  <c r="AX1600" i="1"/>
  <c r="AZ1600" i="1" s="1"/>
  <c r="AX1538" i="1"/>
  <c r="AZ1538" i="1" s="1"/>
  <c r="AX1420" i="1"/>
  <c r="AZ1420" i="1" s="1"/>
  <c r="AX1519" i="1"/>
  <c r="AZ1519" i="1" s="1"/>
  <c r="AX1536" i="1"/>
  <c r="AZ1536" i="1" s="1"/>
  <c r="AX1567" i="1"/>
  <c r="AZ1567" i="1" s="1"/>
  <c r="AX1592" i="1"/>
  <c r="AZ1592" i="1" s="1"/>
  <c r="AW1557" i="1"/>
  <c r="AY1557" i="1" s="1"/>
  <c r="BA1557" i="1" s="1"/>
  <c r="AW1484" i="1"/>
  <c r="AY1484" i="1" s="1"/>
  <c r="BA1484" i="1" s="1"/>
  <c r="AX1551" i="1"/>
  <c r="AZ1551" i="1" s="1"/>
  <c r="AX1552" i="1"/>
  <c r="AZ1552" i="1" s="1"/>
  <c r="AX1482" i="1"/>
  <c r="AZ1482" i="1" s="1"/>
  <c r="AW1513" i="1"/>
  <c r="AY1513" i="1" s="1"/>
  <c r="BA1513" i="1" s="1"/>
  <c r="AX1456" i="1"/>
  <c r="AZ1456" i="1" s="1"/>
  <c r="AX1532" i="1"/>
  <c r="AZ1532" i="1" s="1"/>
  <c r="AW1581" i="1"/>
  <c r="AY1581" i="1" s="1"/>
  <c r="BA1581" i="1" s="1"/>
  <c r="AW1636" i="1"/>
  <c r="AY1636" i="1" s="1"/>
  <c r="BA1636" i="1" s="1"/>
  <c r="AX1617" i="1"/>
  <c r="AZ1617" i="1" s="1"/>
  <c r="AW1577" i="1"/>
  <c r="AY1577" i="1" s="1"/>
  <c r="BA1577" i="1" s="1"/>
  <c r="AX1631" i="1"/>
  <c r="AZ1631" i="1" s="1"/>
  <c r="AX1521" i="1"/>
  <c r="AZ1521" i="1" s="1"/>
  <c r="AW1433" i="1"/>
  <c r="AY1433" i="1" s="1"/>
  <c r="BA1433" i="1" s="1"/>
  <c r="AW1505" i="1"/>
  <c r="AY1505" i="1" s="1"/>
  <c r="BA1505" i="1" s="1"/>
  <c r="AW1561" i="1"/>
  <c r="AY1561" i="1" s="1"/>
  <c r="BA1561" i="1" s="1"/>
  <c r="AW1492" i="1"/>
  <c r="AY1492" i="1" s="1"/>
  <c r="BA1492" i="1" s="1"/>
  <c r="AW1565" i="1"/>
  <c r="AY1565" i="1" s="1"/>
  <c r="BA1565" i="1" s="1"/>
  <c r="AW1502" i="1"/>
  <c r="AY1502" i="1" s="1"/>
  <c r="BA1502" i="1" s="1"/>
  <c r="AX1549" i="1"/>
  <c r="AZ1549" i="1" s="1"/>
  <c r="AX1472" i="1"/>
  <c r="AZ1472" i="1" s="1"/>
  <c r="AW1640" i="1"/>
  <c r="AY1640" i="1" s="1"/>
  <c r="BA1640" i="1" s="1"/>
  <c r="AX1431" i="1"/>
  <c r="AZ1431" i="1" s="1"/>
  <c r="AX1534" i="1"/>
  <c r="AZ1534" i="1" s="1"/>
  <c r="AW1519" i="1"/>
  <c r="AY1519" i="1" s="1"/>
  <c r="BA1519" i="1" s="1"/>
  <c r="AW1477" i="1"/>
  <c r="AY1477" i="1" s="1"/>
  <c r="BA1477" i="1" s="1"/>
  <c r="AX1522" i="1"/>
  <c r="AZ1522" i="1" s="1"/>
  <c r="AW1639" i="1"/>
  <c r="AY1639" i="1" s="1"/>
  <c r="BA1639" i="1" s="1"/>
  <c r="AW1622" i="1"/>
  <c r="AY1622" i="1" s="1"/>
  <c r="BA1622" i="1" s="1"/>
  <c r="AX1524" i="1"/>
  <c r="AZ1524" i="1" s="1"/>
  <c r="AW1589" i="1"/>
  <c r="AY1589" i="1" s="1"/>
  <c r="BA1589" i="1" s="1"/>
  <c r="AX1543" i="1"/>
  <c r="AZ1543" i="1" s="1"/>
  <c r="AX1557" i="1"/>
  <c r="AZ1557" i="1" s="1"/>
  <c r="AX1573" i="1"/>
  <c r="AZ1573" i="1" s="1"/>
  <c r="AX1614" i="1"/>
  <c r="AZ1614" i="1" s="1"/>
  <c r="AX1560" i="1"/>
  <c r="AZ1560" i="1" s="1"/>
  <c r="AW1601" i="1"/>
  <c r="AY1601" i="1" s="1"/>
  <c r="BA1601" i="1" s="1"/>
  <c r="AW1491" i="1"/>
  <c r="AY1491" i="1" s="1"/>
  <c r="BA1491" i="1" s="1"/>
  <c r="AW1547" i="1"/>
  <c r="AY1547" i="1" s="1"/>
  <c r="BA1547" i="1" s="1"/>
  <c r="AX1640" i="1"/>
  <c r="AZ1640" i="1" s="1"/>
  <c r="AX1492" i="1"/>
  <c r="AZ1492" i="1" s="1"/>
  <c r="AX1608" i="1"/>
  <c r="AZ1608" i="1" s="1"/>
  <c r="AX1512" i="1"/>
  <c r="AZ1512" i="1" s="1"/>
  <c r="AX1514" i="1"/>
  <c r="AZ1514" i="1" s="1"/>
  <c r="AW1487" i="1"/>
  <c r="AY1487" i="1" s="1"/>
  <c r="BA1487" i="1" s="1"/>
  <c r="AX1639" i="1"/>
  <c r="AZ1639" i="1" s="1"/>
  <c r="AW1431" i="1"/>
  <c r="AY1431" i="1" s="1"/>
  <c r="BA1431" i="1" s="1"/>
  <c r="AX1462" i="1"/>
  <c r="AZ1462" i="1" s="1"/>
  <c r="AX1548" i="1"/>
  <c r="AZ1548" i="1" s="1"/>
  <c r="AX1644" i="1"/>
  <c r="AZ1644" i="1" s="1"/>
  <c r="AW1521" i="1"/>
  <c r="AY1521" i="1" s="1"/>
  <c r="BA1521" i="1" s="1"/>
  <c r="AX1508" i="1"/>
  <c r="AZ1508" i="1" s="1"/>
  <c r="AW1440" i="1"/>
  <c r="AY1440" i="1" s="1"/>
  <c r="BA1440" i="1" s="1"/>
  <c r="AW1538" i="1"/>
  <c r="AY1538" i="1" s="1"/>
  <c r="BA1538" i="1" s="1"/>
  <c r="AW1559" i="1"/>
  <c r="AY1559" i="1" s="1"/>
  <c r="BA1559" i="1" s="1"/>
  <c r="AX1629" i="1"/>
  <c r="AZ1629" i="1" s="1"/>
  <c r="AW1511" i="1"/>
  <c r="AY1511" i="1" s="1"/>
  <c r="BA1511" i="1" s="1"/>
  <c r="AW1558" i="1"/>
  <c r="AY1558" i="1" s="1"/>
  <c r="BA1558" i="1" s="1"/>
  <c r="AW1499" i="1"/>
  <c r="AY1499" i="1" s="1"/>
  <c r="BA1499" i="1" s="1"/>
  <c r="AW1450" i="1"/>
  <c r="AY1450" i="1" s="1"/>
  <c r="BA1450" i="1" s="1"/>
  <c r="AW1428" i="1"/>
  <c r="AY1428" i="1" s="1"/>
  <c r="BA1428" i="1" s="1"/>
  <c r="AX1497" i="1"/>
  <c r="AZ1497" i="1" s="1"/>
  <c r="AW1631" i="1"/>
  <c r="AY1631" i="1" s="1"/>
  <c r="BA1631" i="1" s="1"/>
  <c r="AW1531" i="1"/>
  <c r="AY1531" i="1" s="1"/>
  <c r="BA1531" i="1" s="1"/>
  <c r="AX1635" i="1"/>
  <c r="AZ1635" i="1" s="1"/>
  <c r="AX1428" i="1"/>
  <c r="AZ1428" i="1" s="1"/>
  <c r="AX1583" i="1"/>
  <c r="AZ1583" i="1" s="1"/>
  <c r="AW1590" i="1"/>
  <c r="AY1590" i="1" s="1"/>
  <c r="BA1590" i="1" s="1"/>
  <c r="AW1543" i="1"/>
  <c r="AY1543" i="1" s="1"/>
  <c r="BA1543" i="1" s="1"/>
  <c r="AX1581" i="1"/>
  <c r="AZ1581" i="1" s="1"/>
  <c r="AW1459" i="1"/>
  <c r="AY1459" i="1" s="1"/>
  <c r="BA1459" i="1" s="1"/>
  <c r="AX1628" i="1"/>
  <c r="AZ1628" i="1" s="1"/>
  <c r="AX1502" i="1"/>
  <c r="AZ1502" i="1" s="1"/>
  <c r="AW1641" i="1"/>
  <c r="AY1641" i="1" s="1"/>
  <c r="BA1641" i="1" s="1"/>
  <c r="AX1422" i="1"/>
  <c r="AZ1422" i="1" s="1"/>
  <c r="AW1488" i="1"/>
  <c r="AY1488" i="1" s="1"/>
  <c r="BA1488" i="1" s="1"/>
  <c r="AX1449" i="1"/>
  <c r="AZ1449" i="1" s="1"/>
  <c r="AX1531" i="1"/>
  <c r="AZ1531" i="1" s="1"/>
  <c r="AX1604" i="1"/>
  <c r="AZ1604" i="1" s="1"/>
  <c r="AW1529" i="1"/>
  <c r="AY1529" i="1" s="1"/>
  <c r="BA1529" i="1" s="1"/>
  <c r="AW1463" i="1"/>
  <c r="AY1463" i="1" s="1"/>
  <c r="BA1463" i="1" s="1"/>
  <c r="AX1496" i="1"/>
  <c r="AZ1496" i="1" s="1"/>
  <c r="AX1471" i="1"/>
  <c r="AZ1471" i="1" s="1"/>
  <c r="AX1517" i="1"/>
  <c r="AZ1517" i="1" s="1"/>
  <c r="AW1514" i="1"/>
  <c r="AY1514" i="1" s="1"/>
  <c r="BA1514" i="1" s="1"/>
  <c r="AW1498" i="1"/>
  <c r="AY1498" i="1" s="1"/>
  <c r="BA1498" i="1" s="1"/>
  <c r="AW1635" i="1"/>
  <c r="AY1635" i="1" s="1"/>
  <c r="BA1635" i="1" s="1"/>
  <c r="AW1506" i="1"/>
  <c r="AY1506" i="1" s="1"/>
  <c r="BA1506" i="1" s="1"/>
  <c r="AW1638" i="1"/>
  <c r="AY1638" i="1" s="1"/>
  <c r="BA1638" i="1" s="1"/>
  <c r="AX1618" i="1"/>
  <c r="AZ1618" i="1" s="1"/>
  <c r="AW1509" i="1"/>
  <c r="AY1509" i="1" s="1"/>
  <c r="BA1509" i="1" s="1"/>
  <c r="AX1545" i="1"/>
  <c r="AZ1545" i="1" s="1"/>
  <c r="AX1489" i="1"/>
  <c r="AZ1489" i="1" s="1"/>
  <c r="AW1618" i="1"/>
  <c r="AY1618" i="1" s="1"/>
  <c r="BA1618" i="1" s="1"/>
  <c r="AX1479" i="1"/>
  <c r="AZ1479" i="1" s="1"/>
  <c r="AW1573" i="1"/>
  <c r="AY1573" i="1" s="1"/>
  <c r="BA1573" i="1" s="1"/>
  <c r="AW1489" i="1"/>
  <c r="AY1489" i="1" s="1"/>
  <c r="BA1489" i="1" s="1"/>
  <c r="AX1436" i="1"/>
  <c r="AZ1436" i="1" s="1"/>
  <c r="AW1535" i="1"/>
  <c r="AY1535" i="1" s="1"/>
  <c r="BA1535" i="1" s="1"/>
  <c r="AX1593" i="1"/>
  <c r="AZ1593" i="1" s="1"/>
  <c r="AW1554" i="1"/>
  <c r="AY1554" i="1" s="1"/>
  <c r="BA1554" i="1" s="1"/>
  <c r="AX1432" i="1"/>
  <c r="AZ1432" i="1" s="1"/>
  <c r="BB1432" i="1" s="1"/>
  <c r="AX1495" i="1"/>
  <c r="AZ1495" i="1" s="1"/>
  <c r="AW1497" i="1"/>
  <c r="AY1497" i="1" s="1"/>
  <c r="BA1497" i="1" s="1"/>
  <c r="AW1582" i="1"/>
  <c r="AY1582" i="1" s="1"/>
  <c r="BA1582" i="1" s="1"/>
  <c r="AW1476" i="1"/>
  <c r="AY1476" i="1" s="1"/>
  <c r="BA1476" i="1" s="1"/>
  <c r="AW1520" i="1"/>
  <c r="AY1520" i="1" s="1"/>
  <c r="BA1520" i="1" s="1"/>
  <c r="AW1592" i="1"/>
  <c r="AY1592" i="1" s="1"/>
  <c r="BA1592" i="1" s="1"/>
  <c r="AW1625" i="1"/>
  <c r="AY1625" i="1" s="1"/>
  <c r="BA1625" i="1" s="1"/>
  <c r="AW1495" i="1"/>
  <c r="AY1495" i="1" s="1"/>
  <c r="BA1495" i="1" s="1"/>
  <c r="AW1525" i="1"/>
  <c r="AY1525" i="1" s="1"/>
  <c r="BA1525" i="1" s="1"/>
  <c r="AW1642" i="1"/>
  <c r="AY1642" i="1" s="1"/>
  <c r="BA1642" i="1" s="1"/>
  <c r="AX1494" i="1"/>
  <c r="AZ1494" i="1" s="1"/>
  <c r="AW1644" i="1"/>
  <c r="AY1644" i="1" s="1"/>
  <c r="BA1644" i="1" s="1"/>
  <c r="AW1579" i="1"/>
  <c r="AY1579" i="1" s="1"/>
  <c r="BA1579" i="1" s="1"/>
  <c r="AW1460" i="1"/>
  <c r="AY1460" i="1" s="1"/>
  <c r="BA1460" i="1" s="1"/>
  <c r="AX1623" i="1"/>
  <c r="AZ1623" i="1" s="1"/>
  <c r="AW1454" i="1"/>
  <c r="AY1454" i="1" s="1"/>
  <c r="BA1454" i="1" s="1"/>
  <c r="AX1491" i="1"/>
  <c r="AZ1491" i="1" s="1"/>
  <c r="AW1537" i="1"/>
  <c r="AY1537" i="1" s="1"/>
  <c r="BA1537" i="1" s="1"/>
  <c r="AW1420" i="1"/>
  <c r="AY1420" i="1" s="1"/>
  <c r="BA1420" i="1" s="1"/>
  <c r="AW1528" i="1"/>
  <c r="AY1528" i="1" s="1"/>
  <c r="BA1528" i="1" s="1"/>
  <c r="AX1417" i="1"/>
  <c r="AZ1417" i="1" s="1"/>
  <c r="AX1550" i="1"/>
  <c r="AZ1550" i="1" s="1"/>
  <c r="AX1584" i="1"/>
  <c r="AZ1584" i="1" s="1"/>
  <c r="AX1465" i="1"/>
  <c r="AZ1465" i="1" s="1"/>
  <c r="AW1617" i="1"/>
  <c r="AY1617" i="1" s="1"/>
  <c r="BA1617" i="1" s="1"/>
  <c r="AX1466" i="1"/>
  <c r="AZ1466" i="1" s="1"/>
  <c r="AW1471" i="1"/>
  <c r="AY1471" i="1" s="1"/>
  <c r="BA1471" i="1" s="1"/>
  <c r="AX1571" i="1"/>
  <c r="AZ1571" i="1" s="1"/>
  <c r="AW1634" i="1"/>
  <c r="AY1634" i="1" s="1"/>
  <c r="BA1634" i="1" s="1"/>
  <c r="AW1612" i="1"/>
  <c r="AY1612" i="1" s="1"/>
  <c r="BA1612" i="1" s="1"/>
  <c r="AW1541" i="1"/>
  <c r="AY1541" i="1" s="1"/>
  <c r="BA1541" i="1" s="1"/>
  <c r="AX1591" i="1"/>
  <c r="AZ1591" i="1" s="1"/>
  <c r="AW1465" i="1"/>
  <c r="AY1465" i="1" s="1"/>
  <c r="BA1465" i="1" s="1"/>
  <c r="AX1485" i="1"/>
  <c r="AZ1485" i="1" s="1"/>
  <c r="AX1469" i="1"/>
  <c r="AZ1469" i="1" s="1"/>
  <c r="AW1603" i="1"/>
  <c r="AY1603" i="1" s="1"/>
  <c r="BA1603" i="1" s="1"/>
  <c r="AW1517" i="1"/>
  <c r="AY1517" i="1" s="1"/>
  <c r="BA1517" i="1" s="1"/>
  <c r="AW1609" i="1"/>
  <c r="AY1609" i="1" s="1"/>
  <c r="BA1609" i="1" s="1"/>
  <c r="AW1457" i="1"/>
  <c r="AY1457" i="1" s="1"/>
  <c r="BA1457" i="1" s="1"/>
  <c r="AW1595" i="1"/>
  <c r="AY1595" i="1" s="1"/>
  <c r="BA1595" i="1" s="1"/>
  <c r="AX1529" i="1"/>
  <c r="AZ1529" i="1" s="1"/>
  <c r="AW1445" i="1"/>
  <c r="AY1445" i="1" s="1"/>
  <c r="BA1445" i="1" s="1"/>
  <c r="AX1569" i="1"/>
  <c r="AZ1569" i="1" s="1"/>
  <c r="AX1535" i="1"/>
  <c r="AZ1535" i="1" s="1"/>
  <c r="AX1513" i="1"/>
  <c r="AZ1513" i="1" s="1"/>
  <c r="AW1614" i="1"/>
  <c r="AY1614" i="1" s="1"/>
  <c r="BA1614" i="1" s="1"/>
  <c r="AX1455" i="1"/>
  <c r="AZ1455" i="1" s="1"/>
  <c r="AX1488" i="1"/>
  <c r="AZ1488" i="1" s="1"/>
  <c r="AW1530" i="1"/>
  <c r="AY1530" i="1" s="1"/>
  <c r="BA1530" i="1" s="1"/>
  <c r="AW1494" i="1"/>
  <c r="AY1494" i="1" s="1"/>
  <c r="BA1494" i="1" s="1"/>
  <c r="AX1624" i="1"/>
  <c r="AZ1624" i="1" s="1"/>
  <c r="AW1449" i="1"/>
  <c r="AY1449" i="1" s="1"/>
  <c r="BA1449" i="1" s="1"/>
  <c r="AX1476" i="1"/>
  <c r="AZ1476" i="1" s="1"/>
  <c r="AW1596" i="1"/>
  <c r="AY1596" i="1" s="1"/>
  <c r="BA1596" i="1" s="1"/>
  <c r="AX1516" i="1"/>
  <c r="AZ1516" i="1" s="1"/>
  <c r="AW1643" i="1"/>
  <c r="AY1643" i="1" s="1"/>
  <c r="BA1643" i="1" s="1"/>
  <c r="AX1503" i="1"/>
  <c r="AZ1503" i="1" s="1"/>
  <c r="AX1530" i="1"/>
  <c r="AZ1530" i="1" s="1"/>
  <c r="AW1444" i="1"/>
  <c r="AY1444" i="1" s="1"/>
  <c r="BA1444" i="1" s="1"/>
  <c r="AX1632" i="1"/>
  <c r="AZ1632" i="1" s="1"/>
  <c r="AX1467" i="1"/>
  <c r="AZ1467" i="1" s="1"/>
  <c r="AW1571" i="1"/>
  <c r="AY1571" i="1" s="1"/>
  <c r="BA1571" i="1" s="1"/>
  <c r="AX1544" i="1"/>
  <c r="AZ1544" i="1" s="1"/>
  <c r="AW1415" i="1"/>
  <c r="AY1415" i="1" s="1"/>
  <c r="BA1415" i="1" s="1"/>
  <c r="AX1606" i="1"/>
  <c r="AZ1606" i="1" s="1"/>
  <c r="AW1486" i="1"/>
  <c r="AY1486" i="1" s="1"/>
  <c r="BA1486" i="1" s="1"/>
  <c r="AW1610" i="1"/>
  <c r="AY1610" i="1" s="1"/>
  <c r="BA1610" i="1" s="1"/>
  <c r="AX1486" i="1"/>
  <c r="AZ1486" i="1" s="1"/>
  <c r="AW1527" i="1"/>
  <c r="AY1527" i="1" s="1"/>
  <c r="BA1527" i="1" s="1"/>
  <c r="AX1611" i="1"/>
  <c r="AZ1611" i="1" s="1"/>
  <c r="AX1542" i="1"/>
  <c r="AZ1542" i="1" s="1"/>
  <c r="AW1591" i="1"/>
  <c r="AY1591" i="1" s="1"/>
  <c r="BA1591" i="1" s="1"/>
  <c r="AW1470" i="1"/>
  <c r="AY1470" i="1" s="1"/>
  <c r="BA1470" i="1" s="1"/>
  <c r="AW1466" i="1"/>
  <c r="AY1466" i="1" s="1"/>
  <c r="BA1466" i="1" s="1"/>
  <c r="AW1536" i="1"/>
  <c r="AY1536" i="1" s="1"/>
  <c r="BA1536" i="1" s="1"/>
  <c r="AW1468" i="1"/>
  <c r="AY1468" i="1" s="1"/>
  <c r="BA1468" i="1" s="1"/>
  <c r="AX1594" i="1"/>
  <c r="AZ1594" i="1" s="1"/>
  <c r="AX1483" i="1"/>
  <c r="AZ1483" i="1" s="1"/>
  <c r="AW1481" i="1"/>
  <c r="AY1481" i="1" s="1"/>
  <c r="BA1481" i="1" s="1"/>
  <c r="AW1587" i="1"/>
  <c r="AY1587" i="1" s="1"/>
  <c r="BA1587" i="1" s="1"/>
  <c r="AW1508" i="1"/>
  <c r="AY1508" i="1" s="1"/>
  <c r="BA1508" i="1" s="1"/>
  <c r="AX1525" i="1"/>
  <c r="AZ1525" i="1" s="1"/>
  <c r="AW1441" i="1"/>
  <c r="AY1441" i="1" s="1"/>
  <c r="BA1441" i="1" s="1"/>
  <c r="AW1613" i="1"/>
  <c r="AY1613" i="1" s="1"/>
  <c r="BA1613" i="1" s="1"/>
  <c r="AX1597" i="1"/>
  <c r="AZ1597" i="1" s="1"/>
  <c r="AX1642" i="1"/>
  <c r="AZ1642" i="1" s="1"/>
  <c r="AW1453" i="1"/>
  <c r="AY1453" i="1" s="1"/>
  <c r="BA1453" i="1" s="1"/>
  <c r="AW1560" i="1"/>
  <c r="AY1560" i="1" s="1"/>
  <c r="BA1560" i="1" s="1"/>
  <c r="AW1464" i="1"/>
  <c r="AY1464" i="1" s="1"/>
  <c r="BA1464" i="1" s="1"/>
  <c r="AX1504" i="1"/>
  <c r="AZ1504" i="1" s="1"/>
  <c r="AW1418" i="1"/>
  <c r="AY1418" i="1" s="1"/>
  <c r="BA1418" i="1" s="1"/>
  <c r="AW1452" i="1"/>
  <c r="AY1452" i="1" s="1"/>
  <c r="BA1452" i="1" s="1"/>
  <c r="AW1423" i="1"/>
  <c r="AY1423" i="1" s="1"/>
  <c r="BA1423" i="1" s="1"/>
  <c r="AX1570" i="1"/>
  <c r="AZ1570" i="1" s="1"/>
  <c r="AX1523" i="1"/>
  <c r="AZ1523" i="1" s="1"/>
  <c r="AW1473" i="1"/>
  <c r="AY1473" i="1" s="1"/>
  <c r="BA1473" i="1" s="1"/>
  <c r="AW1594" i="1"/>
  <c r="AY1594" i="1" s="1"/>
  <c r="BA1594" i="1" s="1"/>
  <c r="AX1437" i="1"/>
  <c r="AZ1437" i="1" s="1"/>
  <c r="AW1455" i="1"/>
  <c r="AY1455" i="1" s="1"/>
  <c r="BA1455" i="1" s="1"/>
  <c r="AX1418" i="1"/>
  <c r="AZ1418" i="1" s="1"/>
  <c r="BB1418" i="1" s="1"/>
  <c r="AX1457" i="1"/>
  <c r="AZ1457" i="1" s="1"/>
  <c r="AX1627" i="1"/>
  <c r="AZ1627" i="1" s="1"/>
  <c r="AW1569" i="1"/>
  <c r="AY1569" i="1" s="1"/>
  <c r="BA1569" i="1" s="1"/>
  <c r="AW1599" i="1"/>
  <c r="AY1599" i="1" s="1"/>
  <c r="BA1599" i="1" s="1"/>
  <c r="AX1414" i="1"/>
  <c r="AZ1414" i="1" s="1"/>
  <c r="AX1601" i="1"/>
  <c r="AZ1601" i="1" s="1"/>
  <c r="AW1633" i="1"/>
  <c r="AY1633" i="1" s="1"/>
  <c r="BA1633" i="1" s="1"/>
  <c r="AX1446" i="1"/>
  <c r="AZ1446" i="1" s="1"/>
  <c r="AW1616" i="1"/>
  <c r="AY1616" i="1" s="1"/>
  <c r="BA1616" i="1" s="1"/>
  <c r="AW1584" i="1"/>
  <c r="AY1584" i="1" s="1"/>
  <c r="BA1584" i="1" s="1"/>
  <c r="AX1630" i="1"/>
  <c r="AZ1630" i="1" s="1"/>
  <c r="AX1452" i="1"/>
  <c r="AZ1452" i="1" s="1"/>
  <c r="AX1468" i="1"/>
  <c r="AZ1468" i="1" s="1"/>
  <c r="AX1505" i="1"/>
  <c r="AZ1505" i="1" s="1"/>
  <c r="AX1450" i="1"/>
  <c r="AZ1450" i="1" s="1"/>
  <c r="AX1599" i="1"/>
  <c r="AZ1599" i="1" s="1"/>
  <c r="AW1524" i="1"/>
  <c r="AY1524" i="1" s="1"/>
  <c r="BA1524" i="1" s="1"/>
  <c r="AW1619" i="1"/>
  <c r="AY1619" i="1" s="1"/>
  <c r="BA1619" i="1" s="1"/>
  <c r="AW1496" i="1"/>
  <c r="AY1496" i="1" s="1"/>
  <c r="BA1496" i="1" s="1"/>
  <c r="AX1574" i="1"/>
  <c r="AZ1574" i="1" s="1"/>
  <c r="AW1556" i="1"/>
  <c r="AY1556" i="1" s="1"/>
  <c r="BA1556" i="1" s="1"/>
  <c r="AX1444" i="1"/>
  <c r="AZ1444" i="1" s="1"/>
  <c r="AW1478" i="1"/>
  <c r="AY1478" i="1" s="1"/>
  <c r="BA1478" i="1" s="1"/>
  <c r="AX1568" i="1"/>
  <c r="AZ1568" i="1" s="1"/>
  <c r="AX1587" i="1"/>
  <c r="AZ1587" i="1" s="1"/>
  <c r="AW1539" i="1"/>
  <c r="AY1539" i="1" s="1"/>
  <c r="BA1539" i="1" s="1"/>
  <c r="AW1518" i="1"/>
  <c r="AY1518" i="1" s="1"/>
  <c r="BA1518" i="1" s="1"/>
  <c r="AX1459" i="1"/>
  <c r="AZ1459" i="1" s="1"/>
  <c r="AX1605" i="1"/>
  <c r="AZ1605" i="1" s="1"/>
  <c r="AX1416" i="1"/>
  <c r="AZ1416" i="1" s="1"/>
  <c r="AX1475" i="1"/>
  <c r="AZ1475" i="1" s="1"/>
  <c r="AW1542" i="1"/>
  <c r="AY1542" i="1" s="1"/>
  <c r="BA1542" i="1" s="1"/>
  <c r="AX1553" i="1"/>
  <c r="AZ1553" i="1" s="1"/>
  <c r="AX1580" i="1"/>
  <c r="AZ1580" i="1" s="1"/>
  <c r="AW1621" i="1"/>
  <c r="AY1621" i="1" s="1"/>
  <c r="BA1621" i="1" s="1"/>
  <c r="AW1448" i="1"/>
  <c r="AY1448" i="1" s="1"/>
  <c r="BA1448" i="1" s="1"/>
  <c r="AX1588" i="1"/>
  <c r="AZ1588" i="1" s="1"/>
  <c r="AX1433" i="1"/>
  <c r="AZ1433" i="1" s="1"/>
  <c r="AX1481" i="1"/>
  <c r="AZ1481" i="1" s="1"/>
  <c r="AX1447" i="1"/>
  <c r="AZ1447" i="1" s="1"/>
  <c r="AW1451" i="1"/>
  <c r="AY1451" i="1" s="1"/>
  <c r="BA1451" i="1" s="1"/>
  <c r="AX1589" i="1"/>
  <c r="AZ1589" i="1" s="1"/>
  <c r="AW1611" i="1"/>
  <c r="AY1611" i="1" s="1"/>
  <c r="BA1611" i="1" s="1"/>
  <c r="AX1454" i="1"/>
  <c r="AZ1454" i="1" s="1"/>
  <c r="AX1612" i="1"/>
  <c r="AZ1612" i="1" s="1"/>
  <c r="AX1607" i="1"/>
  <c r="AZ1607" i="1" s="1"/>
  <c r="AX1537" i="1"/>
  <c r="AZ1537" i="1" s="1"/>
  <c r="AX1619" i="1"/>
  <c r="AZ1619" i="1" s="1"/>
  <c r="AW1447" i="1"/>
  <c r="AY1447" i="1" s="1"/>
  <c r="BA1447" i="1" s="1"/>
  <c r="AX1440" i="1"/>
  <c r="AZ1440" i="1" s="1"/>
  <c r="BB1440" i="1" s="1"/>
  <c r="AW1620" i="1"/>
  <c r="AY1620" i="1" s="1"/>
  <c r="BA1620" i="1" s="1"/>
  <c r="AW1555" i="1"/>
  <c r="AY1555" i="1" s="1"/>
  <c r="BA1555" i="1" s="1"/>
  <c r="AX1575" i="1"/>
  <c r="AZ1575" i="1" s="1"/>
  <c r="AW1606" i="1"/>
  <c r="AY1606" i="1" s="1"/>
  <c r="BA1606" i="1" s="1"/>
  <c r="AX1626" i="1"/>
  <c r="AZ1626" i="1" s="1"/>
  <c r="AW1515" i="1"/>
  <c r="AY1515" i="1" s="1"/>
  <c r="BA1515" i="1" s="1"/>
  <c r="AW1608" i="1"/>
  <c r="AY1608" i="1" s="1"/>
  <c r="BA1608" i="1" s="1"/>
  <c r="AX1595" i="1"/>
  <c r="AZ1595" i="1" s="1"/>
  <c r="AW1469" i="1"/>
  <c r="AY1469" i="1" s="1"/>
  <c r="BA1469" i="1" s="1"/>
  <c r="AX1540" i="1"/>
  <c r="AZ1540" i="1" s="1"/>
  <c r="AX1637" i="1"/>
  <c r="AZ1637" i="1" s="1"/>
  <c r="AW1426" i="1"/>
  <c r="AY1426" i="1" s="1"/>
  <c r="BA1426" i="1" s="1"/>
  <c r="AW1416" i="1"/>
  <c r="AY1416" i="1" s="1"/>
  <c r="BA1416" i="1" s="1"/>
  <c r="AW1485" i="1"/>
  <c r="AY1485" i="1" s="1"/>
  <c r="BA1485" i="1" s="1"/>
  <c r="AW1572" i="1"/>
  <c r="AY1572" i="1" s="1"/>
  <c r="BA1572" i="1" s="1"/>
  <c r="AX1458" i="1"/>
  <c r="AZ1458" i="1" s="1"/>
  <c r="AX1576" i="1"/>
  <c r="AZ1576" i="1" s="1"/>
  <c r="AX1425" i="1"/>
  <c r="AZ1425" i="1" s="1"/>
  <c r="AX1610" i="1"/>
  <c r="AZ1610" i="1" s="1"/>
  <c r="AX1427" i="1"/>
  <c r="AZ1427" i="1" s="1"/>
  <c r="AX1429" i="1"/>
  <c r="AZ1429" i="1" s="1"/>
  <c r="AX1509" i="1"/>
  <c r="AZ1509" i="1" s="1"/>
  <c r="AW1548" i="1"/>
  <c r="AY1548" i="1" s="1"/>
  <c r="BA1548" i="1" s="1"/>
  <c r="AX1463" i="1"/>
  <c r="AZ1463" i="1" s="1"/>
  <c r="AW1550" i="1"/>
  <c r="AY1550" i="1" s="1"/>
  <c r="BA1550" i="1" s="1"/>
  <c r="AW1458" i="1"/>
  <c r="AY1458" i="1" s="1"/>
  <c r="BA1458" i="1" s="1"/>
  <c r="AX1556" i="1"/>
  <c r="AZ1556" i="1" s="1"/>
  <c r="AX1636" i="1"/>
  <c r="AZ1636" i="1" s="1"/>
  <c r="AW1434" i="1"/>
  <c r="AY1434" i="1" s="1"/>
  <c r="BA1434" i="1" s="1"/>
  <c r="AX1473" i="1"/>
  <c r="AZ1473" i="1" s="1"/>
  <c r="AX1579" i="1"/>
  <c r="AZ1579" i="1" s="1"/>
  <c r="AX1480" i="1"/>
  <c r="AZ1480" i="1" s="1"/>
  <c r="AX1633" i="1"/>
  <c r="AZ1633" i="1" s="1"/>
  <c r="AX489" i="1"/>
  <c r="AZ489" i="1" s="1"/>
  <c r="AX646" i="1"/>
  <c r="AZ646" i="1" s="1"/>
  <c r="AW522" i="1"/>
  <c r="AY522" i="1" s="1"/>
  <c r="BA522" i="1" s="1"/>
  <c r="AW463" i="1"/>
  <c r="AY463" i="1" s="1"/>
  <c r="BA463" i="1" s="1"/>
  <c r="AW473" i="1"/>
  <c r="AY473" i="1" s="1"/>
  <c r="BA473" i="1" s="1"/>
  <c r="AW582" i="1"/>
  <c r="AY582" i="1" s="1"/>
  <c r="BA582" i="1" s="1"/>
  <c r="AX446" i="1"/>
  <c r="AZ446" i="1" s="1"/>
  <c r="AW465" i="1"/>
  <c r="AY465" i="1" s="1"/>
  <c r="BA465" i="1" s="1"/>
  <c r="AW643" i="1"/>
  <c r="AY643" i="1" s="1"/>
  <c r="BA643" i="1" s="1"/>
  <c r="AW632" i="1"/>
  <c r="AY632" i="1" s="1"/>
  <c r="BA632" i="1" s="1"/>
  <c r="AW553" i="1"/>
  <c r="AY553" i="1" s="1"/>
  <c r="BA553" i="1" s="1"/>
  <c r="AW613" i="1"/>
  <c r="AY613" i="1" s="1"/>
  <c r="BA613" i="1" s="1"/>
  <c r="AX554" i="1"/>
  <c r="AZ554" i="1" s="1"/>
  <c r="AW469" i="1"/>
  <c r="AY469" i="1" s="1"/>
  <c r="BA469" i="1" s="1"/>
  <c r="AX644" i="1"/>
  <c r="AZ644" i="1" s="1"/>
  <c r="AX535" i="1"/>
  <c r="AZ535" i="1" s="1"/>
  <c r="AW618" i="1"/>
  <c r="AY618" i="1" s="1"/>
  <c r="BA618" i="1" s="1"/>
  <c r="AW633" i="1"/>
  <c r="AY633" i="1" s="1"/>
  <c r="BA633" i="1" s="1"/>
  <c r="AW498" i="1"/>
  <c r="AY498" i="1" s="1"/>
  <c r="BA498" i="1" s="1"/>
  <c r="AX618" i="1"/>
  <c r="AZ618" i="1" s="1"/>
  <c r="AX609" i="1"/>
  <c r="AZ609" i="1" s="1"/>
  <c r="AX564" i="1"/>
  <c r="AZ564" i="1" s="1"/>
  <c r="AX655" i="1"/>
  <c r="AZ655" i="1" s="1"/>
  <c r="AX629" i="1"/>
  <c r="AZ629" i="1" s="1"/>
  <c r="AX614" i="1"/>
  <c r="AZ614" i="1" s="1"/>
  <c r="AW564" i="1"/>
  <c r="AY564" i="1" s="1"/>
  <c r="BA564" i="1" s="1"/>
  <c r="AW487" i="1"/>
  <c r="AY487" i="1" s="1"/>
  <c r="BA487" i="1" s="1"/>
  <c r="AX467" i="1"/>
  <c r="AZ467" i="1" s="1"/>
  <c r="AW606" i="1"/>
  <c r="AY606" i="1" s="1"/>
  <c r="BA606" i="1" s="1"/>
  <c r="AW483" i="1"/>
  <c r="AY483" i="1" s="1"/>
  <c r="BA483" i="1" s="1"/>
  <c r="AX559" i="1"/>
  <c r="AZ559" i="1" s="1"/>
  <c r="AW530" i="1"/>
  <c r="AY530" i="1" s="1"/>
  <c r="BA530" i="1" s="1"/>
  <c r="AX702" i="1"/>
  <c r="AZ702" i="1" s="1"/>
  <c r="AW629" i="1"/>
  <c r="AY629" i="1" s="1"/>
  <c r="BA629" i="1" s="1"/>
  <c r="AX643" i="1"/>
  <c r="AZ643" i="1" s="1"/>
  <c r="AX582" i="1"/>
  <c r="AZ582" i="1" s="1"/>
  <c r="AW656" i="1"/>
  <c r="AY656" i="1" s="1"/>
  <c r="BA656" i="1" s="1"/>
  <c r="AX694" i="1"/>
  <c r="AZ694" i="1" s="1"/>
  <c r="AW489" i="1"/>
  <c r="AY489" i="1" s="1"/>
  <c r="BA489" i="1" s="1"/>
  <c r="AW646" i="1"/>
  <c r="AY646" i="1" s="1"/>
  <c r="BA646" i="1" s="1"/>
  <c r="AW607" i="1"/>
  <c r="AY607" i="1" s="1"/>
  <c r="BA607" i="1" s="1"/>
  <c r="AX529" i="1"/>
  <c r="AZ529" i="1" s="1"/>
  <c r="AW461" i="1"/>
  <c r="AY461" i="1" s="1"/>
  <c r="BA461" i="1" s="1"/>
  <c r="AX664" i="1"/>
  <c r="AZ664" i="1" s="1"/>
  <c r="AX498" i="1"/>
  <c r="AZ498" i="1" s="1"/>
  <c r="AX463" i="1"/>
  <c r="AZ463" i="1" s="1"/>
  <c r="AX468" i="1"/>
  <c r="AZ468" i="1" s="1"/>
  <c r="AW516" i="1"/>
  <c r="AY516" i="1" s="1"/>
  <c r="BA516" i="1" s="1"/>
  <c r="AW657" i="1"/>
  <c r="AY657" i="1" s="1"/>
  <c r="BA657" i="1" s="1"/>
  <c r="AW655" i="1"/>
  <c r="AY655" i="1" s="1"/>
  <c r="BA655" i="1" s="1"/>
  <c r="AX707" i="1"/>
  <c r="AZ707" i="1" s="1"/>
  <c r="AX530" i="1"/>
  <c r="AZ530" i="1" s="1"/>
  <c r="AX657" i="1"/>
  <c r="AZ657" i="1" s="1"/>
  <c r="AX603" i="1"/>
  <c r="AZ603" i="1" s="1"/>
  <c r="AX487" i="1"/>
  <c r="AZ487" i="1" s="1"/>
  <c r="AX613" i="1"/>
  <c r="AZ613" i="1" s="1"/>
  <c r="AW520" i="1"/>
  <c r="AY520" i="1" s="1"/>
  <c r="BA520" i="1" s="1"/>
  <c r="AX666" i="1"/>
  <c r="AZ666" i="1" s="1"/>
  <c r="AX553" i="1"/>
  <c r="AZ553" i="1" s="1"/>
  <c r="AX542" i="1"/>
  <c r="AZ542" i="1" s="1"/>
  <c r="AX604" i="1"/>
  <c r="AZ604" i="1" s="1"/>
  <c r="AW666" i="1"/>
  <c r="AY666" i="1" s="1"/>
  <c r="BA666" i="1" s="1"/>
  <c r="AW667" i="1"/>
  <c r="AY667" i="1" s="1"/>
  <c r="BA667" i="1" s="1"/>
  <c r="AX581" i="1"/>
  <c r="AZ581" i="1" s="1"/>
  <c r="AX681" i="1"/>
  <c r="AZ681" i="1" s="1"/>
  <c r="AX483" i="1"/>
  <c r="AZ483" i="1" s="1"/>
  <c r="AX520" i="1"/>
  <c r="AZ520" i="1" s="1"/>
  <c r="AX465" i="1"/>
  <c r="AZ465" i="1" s="1"/>
  <c r="AX697" i="1"/>
  <c r="AZ697" i="1" s="1"/>
  <c r="AW677" i="1"/>
  <c r="AY677" i="1" s="1"/>
  <c r="BA677" i="1" s="1"/>
  <c r="AX469" i="1"/>
  <c r="AZ469" i="1" s="1"/>
  <c r="AX606" i="1"/>
  <c r="AZ606" i="1" s="1"/>
  <c r="AX605" i="1"/>
  <c r="AZ605" i="1" s="1"/>
  <c r="BB605" i="1" s="1"/>
  <c r="AW491" i="1"/>
  <c r="AY491" i="1" s="1"/>
  <c r="BA491" i="1" s="1"/>
  <c r="AW518" i="1"/>
  <c r="AY518" i="1" s="1"/>
  <c r="BA518" i="1" s="1"/>
  <c r="AW468" i="1"/>
  <c r="AY468" i="1" s="1"/>
  <c r="BA468" i="1" s="1"/>
  <c r="AW702" i="1"/>
  <c r="AY702" i="1" s="1"/>
  <c r="BA702" i="1" s="1"/>
  <c r="AW515" i="1"/>
  <c r="AY515" i="1" s="1"/>
  <c r="BA515" i="1" s="1"/>
  <c r="AX516" i="1"/>
  <c r="AZ516" i="1" s="1"/>
  <c r="AX556" i="1"/>
  <c r="AZ556" i="1" s="1"/>
  <c r="AW535" i="1"/>
  <c r="AY535" i="1" s="1"/>
  <c r="BA535" i="1" s="1"/>
  <c r="AX518" i="1"/>
  <c r="AZ518" i="1" s="1"/>
  <c r="AW565" i="1"/>
  <c r="AY565" i="1" s="1"/>
  <c r="BA565" i="1" s="1"/>
  <c r="AX461" i="1"/>
  <c r="AZ461" i="1" s="1"/>
  <c r="AX607" i="1"/>
  <c r="AZ607" i="1" s="1"/>
  <c r="AW609" i="1"/>
  <c r="AY609" i="1" s="1"/>
  <c r="BA609" i="1" s="1"/>
  <c r="AW614" i="1"/>
  <c r="AY614" i="1" s="1"/>
  <c r="BA614" i="1" s="1"/>
  <c r="AW542" i="1"/>
  <c r="AY542" i="1" s="1"/>
  <c r="BA542" i="1" s="1"/>
  <c r="AW554" i="1"/>
  <c r="AY554" i="1" s="1"/>
  <c r="BA554" i="1" s="1"/>
  <c r="AW467" i="1"/>
  <c r="AY467" i="1" s="1"/>
  <c r="BA467" i="1" s="1"/>
  <c r="AX672" i="1"/>
  <c r="AZ672" i="1" s="1"/>
  <c r="AX691" i="1"/>
  <c r="AZ691" i="1" s="1"/>
  <c r="AX656" i="1"/>
  <c r="AZ656" i="1" s="1"/>
  <c r="AX491" i="1"/>
  <c r="AZ491" i="1" s="1"/>
  <c r="AW644" i="1"/>
  <c r="AY644" i="1" s="1"/>
  <c r="BA644" i="1" s="1"/>
  <c r="AX574" i="1"/>
  <c r="AZ574" i="1" s="1"/>
  <c r="AW605" i="1"/>
  <c r="AY605" i="1" s="1"/>
  <c r="BA605" i="1" s="1"/>
  <c r="AX678" i="1"/>
  <c r="AZ678" i="1" s="1"/>
  <c r="AW678" i="1"/>
  <c r="AY678" i="1" s="1"/>
  <c r="BA678" i="1" s="1"/>
  <c r="AX522" i="1"/>
  <c r="AZ522" i="1" s="1"/>
  <c r="AW603" i="1"/>
  <c r="AY603" i="1" s="1"/>
  <c r="BA603" i="1" s="1"/>
  <c r="AW672" i="1"/>
  <c r="AY672" i="1" s="1"/>
  <c r="BA672" i="1" s="1"/>
  <c r="AW556" i="1"/>
  <c r="AY556" i="1" s="1"/>
  <c r="BA556" i="1" s="1"/>
  <c r="AW664" i="1"/>
  <c r="AY664" i="1" s="1"/>
  <c r="BA664" i="1" s="1"/>
  <c r="AW639" i="1"/>
  <c r="AY639" i="1" s="1"/>
  <c r="BA639" i="1" s="1"/>
  <c r="AW707" i="1"/>
  <c r="AY707" i="1" s="1"/>
  <c r="BA707" i="1" s="1"/>
  <c r="AX633" i="1"/>
  <c r="AZ633" i="1" s="1"/>
  <c r="AX492" i="1"/>
  <c r="AZ492" i="1" s="1"/>
  <c r="AW691" i="1"/>
  <c r="AY691" i="1" s="1"/>
  <c r="BA691" i="1" s="1"/>
  <c r="AX632" i="1"/>
  <c r="AZ632" i="1" s="1"/>
  <c r="AW581" i="1"/>
  <c r="AY581" i="1" s="1"/>
  <c r="BA581" i="1" s="1"/>
  <c r="AW694" i="1"/>
  <c r="AY694" i="1" s="1"/>
  <c r="BA694" i="1" s="1"/>
  <c r="AX473" i="1"/>
  <c r="AZ473" i="1" s="1"/>
  <c r="AW446" i="1"/>
  <c r="AY446" i="1" s="1"/>
  <c r="BA446" i="1" s="1"/>
  <c r="AW559" i="1"/>
  <c r="AY559" i="1" s="1"/>
  <c r="BA559" i="1" s="1"/>
  <c r="AW529" i="1"/>
  <c r="AY529" i="1" s="1"/>
  <c r="BA529" i="1" s="1"/>
  <c r="AW492" i="1"/>
  <c r="AY492" i="1" s="1"/>
  <c r="BA492" i="1" s="1"/>
  <c r="AX639" i="1"/>
  <c r="AZ639" i="1" s="1"/>
  <c r="AX667" i="1"/>
  <c r="AZ667" i="1" s="1"/>
  <c r="AW708" i="1"/>
  <c r="AY708" i="1" s="1"/>
  <c r="BA708" i="1" s="1"/>
  <c r="AW697" i="1"/>
  <c r="AY697" i="1" s="1"/>
  <c r="BA697" i="1" s="1"/>
  <c r="AW681" i="1"/>
  <c r="AY681" i="1" s="1"/>
  <c r="BA681" i="1" s="1"/>
  <c r="AX515" i="1"/>
  <c r="AZ515" i="1" s="1"/>
  <c r="AW604" i="1"/>
  <c r="AY604" i="1" s="1"/>
  <c r="BA604" i="1" s="1"/>
  <c r="AX677" i="1"/>
  <c r="AZ677" i="1" s="1"/>
  <c r="AX565" i="1"/>
  <c r="AZ565" i="1" s="1"/>
  <c r="AW574" i="1"/>
  <c r="AY574" i="1" s="1"/>
  <c r="BA574" i="1" s="1"/>
  <c r="AX708" i="1"/>
  <c r="AZ708" i="1" s="1"/>
  <c r="AW714" i="1"/>
  <c r="AY714" i="1" s="1"/>
  <c r="BA714" i="1" s="1"/>
  <c r="AW711" i="1"/>
  <c r="AY711" i="1" s="1"/>
  <c r="BA711" i="1" s="1"/>
  <c r="AX711" i="1"/>
  <c r="AZ711" i="1" s="1"/>
  <c r="AX714" i="1"/>
  <c r="AZ714" i="1" s="1"/>
  <c r="AW910" i="1"/>
  <c r="AY910" i="1" s="1"/>
  <c r="BA910" i="1" s="1"/>
  <c r="AW1328" i="1"/>
  <c r="AY1328" i="1" s="1"/>
  <c r="BA1328" i="1" s="1"/>
  <c r="AW167" i="1"/>
  <c r="AY167" i="1" s="1"/>
  <c r="BA167" i="1" s="1"/>
  <c r="AW379" i="1"/>
  <c r="AY379" i="1" s="1"/>
  <c r="BA379" i="1" s="1"/>
  <c r="AX1028" i="1"/>
  <c r="AZ1028" i="1" s="1"/>
  <c r="AW990" i="1"/>
  <c r="AY990" i="1" s="1"/>
  <c r="BA990" i="1" s="1"/>
  <c r="AX845" i="1"/>
  <c r="AZ845" i="1" s="1"/>
  <c r="AW592" i="1"/>
  <c r="AY592" i="1" s="1"/>
  <c r="BA592" i="1" s="1"/>
  <c r="AW1195" i="1"/>
  <c r="AY1195" i="1" s="1"/>
  <c r="BA1195" i="1" s="1"/>
  <c r="AX90" i="1"/>
  <c r="AZ90" i="1" s="1"/>
  <c r="AW38" i="1"/>
  <c r="AY38" i="1" s="1"/>
  <c r="BA38" i="1" s="1"/>
  <c r="AW367" i="1"/>
  <c r="AY367" i="1" s="1"/>
  <c r="BA367" i="1" s="1"/>
  <c r="AX568" i="1"/>
  <c r="AZ568" i="1" s="1"/>
  <c r="AW1091" i="1"/>
  <c r="AY1091" i="1" s="1"/>
  <c r="BA1091" i="1" s="1"/>
  <c r="AX1263" i="1"/>
  <c r="AZ1263" i="1" s="1"/>
  <c r="AX1193" i="1"/>
  <c r="AZ1193" i="1" s="1"/>
  <c r="AW73" i="1"/>
  <c r="AY73" i="1" s="1"/>
  <c r="BA73" i="1" s="1"/>
  <c r="AW721" i="1"/>
  <c r="AY721" i="1" s="1"/>
  <c r="BA721" i="1" s="1"/>
  <c r="AX1224" i="1"/>
  <c r="AZ1224" i="1" s="1"/>
  <c r="AX1089" i="1"/>
  <c r="AZ1089" i="1" s="1"/>
  <c r="AX804" i="1"/>
  <c r="AZ804" i="1" s="1"/>
  <c r="AX453" i="1"/>
  <c r="AZ453" i="1" s="1"/>
  <c r="AW1130" i="1"/>
  <c r="AY1130" i="1" s="1"/>
  <c r="BA1130" i="1" s="1"/>
  <c r="AX494" i="1"/>
  <c r="AZ494" i="1" s="1"/>
  <c r="AW1269" i="1"/>
  <c r="AY1269" i="1" s="1"/>
  <c r="BA1269" i="1" s="1"/>
  <c r="AW1201" i="1"/>
  <c r="AY1201" i="1" s="1"/>
  <c r="BA1201" i="1" s="1"/>
  <c r="AX452" i="1"/>
  <c r="AZ452" i="1" s="1"/>
  <c r="AW649" i="1"/>
  <c r="AY649" i="1" s="1"/>
  <c r="BA649" i="1" s="1"/>
  <c r="AX450" i="1"/>
  <c r="AZ450" i="1" s="1"/>
  <c r="AX448" i="1"/>
  <c r="AZ448" i="1" s="1"/>
  <c r="AW387" i="1"/>
  <c r="AY387" i="1" s="1"/>
  <c r="BA387" i="1" s="1"/>
  <c r="AX964" i="1"/>
  <c r="AZ964" i="1" s="1"/>
  <c r="AW1231" i="1"/>
  <c r="AY1231" i="1" s="1"/>
  <c r="BA1231" i="1" s="1"/>
  <c r="AW433" i="1"/>
  <c r="AY433" i="1" s="1"/>
  <c r="BA433" i="1" s="1"/>
  <c r="AX946" i="1"/>
  <c r="AZ946" i="1" s="1"/>
  <c r="AX485" i="1"/>
  <c r="AZ485" i="1" s="1"/>
  <c r="AW1080" i="1"/>
  <c r="AY1080" i="1" s="1"/>
  <c r="BA1080" i="1" s="1"/>
  <c r="AW763" i="1"/>
  <c r="AY763" i="1" s="1"/>
  <c r="BA763" i="1" s="1"/>
  <c r="AX1092" i="1"/>
  <c r="AZ1092" i="1" s="1"/>
  <c r="AX166" i="1"/>
  <c r="AZ166" i="1" s="1"/>
  <c r="AW134" i="1"/>
  <c r="AY134" i="1" s="1"/>
  <c r="BA134" i="1" s="1"/>
  <c r="AW768" i="1"/>
  <c r="AY768" i="1" s="1"/>
  <c r="BA768" i="1" s="1"/>
  <c r="AW865" i="1"/>
  <c r="AY865" i="1" s="1"/>
  <c r="BA865" i="1" s="1"/>
  <c r="AW601" i="1"/>
  <c r="AY601" i="1" s="1"/>
  <c r="BA601" i="1" s="1"/>
  <c r="AX980" i="1"/>
  <c r="AZ980" i="1" s="1"/>
  <c r="AX1291" i="1"/>
  <c r="AZ1291" i="1" s="1"/>
  <c r="AX1170" i="1"/>
  <c r="AZ1170" i="1" s="1"/>
  <c r="AW806" i="1"/>
  <c r="AY806" i="1" s="1"/>
  <c r="BA806" i="1" s="1"/>
  <c r="AW123" i="1"/>
  <c r="AY123" i="1" s="1"/>
  <c r="BA123" i="1" s="1"/>
  <c r="AX396" i="1"/>
  <c r="AZ396" i="1" s="1"/>
  <c r="AX756" i="1"/>
  <c r="AZ756" i="1" s="1"/>
  <c r="AW1048" i="1"/>
  <c r="AY1048" i="1" s="1"/>
  <c r="BA1048" i="1" s="1"/>
  <c r="AW933" i="1"/>
  <c r="AY933" i="1" s="1"/>
  <c r="BA933" i="1" s="1"/>
  <c r="AW202" i="1"/>
  <c r="AY202" i="1" s="1"/>
  <c r="BA202" i="1" s="1"/>
  <c r="AX496" i="1"/>
  <c r="AZ496" i="1" s="1"/>
  <c r="AW458" i="1"/>
  <c r="AY458" i="1" s="1"/>
  <c r="BA458" i="1" s="1"/>
  <c r="AW1016" i="1"/>
  <c r="AY1016" i="1" s="1"/>
  <c r="BA1016" i="1" s="1"/>
  <c r="AX1372" i="1"/>
  <c r="AZ1372" i="1" s="1"/>
  <c r="AW194" i="1"/>
  <c r="AY194" i="1" s="1"/>
  <c r="BA194" i="1" s="1"/>
  <c r="AX794" i="1"/>
  <c r="AZ794" i="1" s="1"/>
  <c r="AX1337" i="1"/>
  <c r="AZ1337" i="1" s="1"/>
  <c r="AW23" i="1"/>
  <c r="AY23" i="1" s="1"/>
  <c r="BA23" i="1" s="1"/>
  <c r="AW1057" i="1"/>
  <c r="AY1057" i="1" s="1"/>
  <c r="BA1057" i="1" s="1"/>
  <c r="AX402" i="1"/>
  <c r="AZ402" i="1" s="1"/>
  <c r="AX938" i="1"/>
  <c r="AZ938" i="1" s="1"/>
  <c r="AX193" i="1"/>
  <c r="AZ193" i="1" s="1"/>
  <c r="AW109" i="1"/>
  <c r="AY109" i="1" s="1"/>
  <c r="BA109" i="1" s="1"/>
  <c r="AX716" i="1"/>
  <c r="AZ716" i="1" s="1"/>
  <c r="AX874" i="1"/>
  <c r="AZ874" i="1" s="1"/>
  <c r="AW46" i="1"/>
  <c r="AY46" i="1" s="1"/>
  <c r="AW750" i="1"/>
  <c r="AY750" i="1" s="1"/>
  <c r="BA750" i="1" s="1"/>
  <c r="AW669" i="1"/>
  <c r="AY669" i="1" s="1"/>
  <c r="BA669" i="1" s="1"/>
  <c r="AW1017" i="1"/>
  <c r="AY1017" i="1" s="1"/>
  <c r="BA1017" i="1" s="1"/>
  <c r="AX15" i="1"/>
  <c r="AZ15" i="1" s="1"/>
  <c r="AW1167" i="1"/>
  <c r="AY1167" i="1" s="1"/>
  <c r="BA1167" i="1" s="1"/>
  <c r="AX687" i="1"/>
  <c r="AZ687" i="1" s="1"/>
  <c r="AX661" i="1"/>
  <c r="AZ661" i="1" s="1"/>
  <c r="AX686" i="1"/>
  <c r="AZ686" i="1" s="1"/>
  <c r="AX1168" i="1"/>
  <c r="AZ1168" i="1" s="1"/>
  <c r="AX16" i="1"/>
  <c r="AZ16" i="1" s="1"/>
  <c r="AX907" i="1"/>
  <c r="AZ907" i="1" s="1"/>
  <c r="AW761" i="1"/>
  <c r="AY761" i="1" s="1"/>
  <c r="BA761" i="1" s="1"/>
  <c r="AX1340" i="1"/>
  <c r="AZ1340" i="1" s="1"/>
  <c r="AX1313" i="1"/>
  <c r="AZ1313" i="1" s="1"/>
  <c r="AX576" i="1"/>
  <c r="AZ576" i="1" s="1"/>
  <c r="AW93" i="1"/>
  <c r="AY93" i="1" s="1"/>
  <c r="BA93" i="1" s="1"/>
  <c r="AX381" i="1"/>
  <c r="AZ381" i="1" s="1"/>
  <c r="AX998" i="1"/>
  <c r="AZ998" i="1" s="1"/>
  <c r="AX1164" i="1"/>
  <c r="AZ1164" i="1" s="1"/>
  <c r="AX383" i="1"/>
  <c r="AZ383" i="1" s="1"/>
  <c r="AW1174" i="1"/>
  <c r="AY1174" i="1" s="1"/>
  <c r="BA1174" i="1" s="1"/>
  <c r="AX1029" i="1"/>
  <c r="AZ1029" i="1" s="1"/>
  <c r="AW1009" i="1"/>
  <c r="AY1009" i="1" s="1"/>
  <c r="BA1009" i="1" s="1"/>
  <c r="AW471" i="1"/>
  <c r="AY471" i="1" s="1"/>
  <c r="BA471" i="1" s="1"/>
  <c r="AW593" i="1"/>
  <c r="AY593" i="1" s="1"/>
  <c r="BA593" i="1" s="1"/>
  <c r="AX1145" i="1"/>
  <c r="AZ1145" i="1" s="1"/>
  <c r="AX1105" i="1"/>
  <c r="AZ1105" i="1" s="1"/>
  <c r="AX427" i="1"/>
  <c r="AZ427" i="1" s="1"/>
  <c r="AX988" i="1"/>
  <c r="AZ988" i="1" s="1"/>
  <c r="AX1259" i="1"/>
  <c r="AZ1259" i="1" s="1"/>
  <c r="AX1132" i="1"/>
  <c r="AZ1132" i="1" s="1"/>
  <c r="AX662" i="1"/>
  <c r="AZ662" i="1" s="1"/>
  <c r="AW1040" i="1"/>
  <c r="AY1040" i="1" s="1"/>
  <c r="BA1040" i="1" s="1"/>
  <c r="AW999" i="1"/>
  <c r="AY999" i="1" s="1"/>
  <c r="BA999" i="1" s="1"/>
  <c r="AX187" i="1"/>
  <c r="AZ187" i="1" s="1"/>
  <c r="AW127" i="1"/>
  <c r="AY127" i="1" s="1"/>
  <c r="BA127" i="1" s="1"/>
  <c r="AX120" i="1"/>
  <c r="AZ120" i="1" s="1"/>
  <c r="AX64" i="1"/>
  <c r="AZ64" i="1" s="1"/>
  <c r="AX1095" i="1"/>
  <c r="AZ1095" i="1" s="1"/>
  <c r="AX1406" i="1"/>
  <c r="AZ1406" i="1" s="1"/>
  <c r="AW1152" i="1"/>
  <c r="AY1152" i="1" s="1"/>
  <c r="BA1152" i="1" s="1"/>
  <c r="AX114" i="1"/>
  <c r="AZ114" i="1" s="1"/>
  <c r="AW103" i="1"/>
  <c r="AY103" i="1" s="1"/>
  <c r="BA103" i="1" s="1"/>
  <c r="AX1325" i="1"/>
  <c r="AZ1325" i="1" s="1"/>
  <c r="AX642" i="1"/>
  <c r="AZ642" i="1" s="1"/>
  <c r="AX502" i="1"/>
  <c r="AZ502" i="1" s="1"/>
  <c r="AX782" i="1"/>
  <c r="AZ782" i="1" s="1"/>
  <c r="AW886" i="1"/>
  <c r="AY886" i="1" s="1"/>
  <c r="BA886" i="1" s="1"/>
  <c r="AX1122" i="1"/>
  <c r="AZ1122" i="1" s="1"/>
  <c r="AW1251" i="1"/>
  <c r="AY1251" i="1" s="1"/>
  <c r="BA1251" i="1" s="1"/>
  <c r="AW1173" i="1"/>
  <c r="AY1173" i="1" s="1"/>
  <c r="BA1173" i="1" s="1"/>
  <c r="AX1087" i="1"/>
  <c r="AZ1087" i="1" s="1"/>
  <c r="AW568" i="1"/>
  <c r="AY568" i="1" s="1"/>
  <c r="BA568" i="1" s="1"/>
  <c r="AW1387" i="1"/>
  <c r="AY1387" i="1" s="1"/>
  <c r="BA1387" i="1" s="1"/>
  <c r="AW401" i="1"/>
  <c r="AY401" i="1" s="1"/>
  <c r="BA401" i="1" s="1"/>
  <c r="AW943" i="1"/>
  <c r="AY943" i="1" s="1"/>
  <c r="BA943" i="1" s="1"/>
  <c r="AX902" i="1"/>
  <c r="AZ902" i="1" s="1"/>
  <c r="AW91" i="1"/>
  <c r="AY91" i="1" s="1"/>
  <c r="BA91" i="1" s="1"/>
  <c r="AW440" i="1"/>
  <c r="AY440" i="1" s="1"/>
  <c r="BA440" i="1" s="1"/>
  <c r="AW452" i="1"/>
  <c r="AY452" i="1" s="1"/>
  <c r="BA452" i="1" s="1"/>
  <c r="AW1172" i="1"/>
  <c r="AY1172" i="1" s="1"/>
  <c r="BA1172" i="1" s="1"/>
  <c r="AW477" i="1"/>
  <c r="AY477" i="1" s="1"/>
  <c r="BA477" i="1" s="1"/>
  <c r="AW143" i="1"/>
  <c r="AY143" i="1" s="1"/>
  <c r="BA143" i="1" s="1"/>
  <c r="AX472" i="1"/>
  <c r="AZ472" i="1" s="1"/>
  <c r="AW1109" i="1"/>
  <c r="AY1109" i="1" s="1"/>
  <c r="BA1109" i="1" s="1"/>
  <c r="AX168" i="1"/>
  <c r="AZ168" i="1" s="1"/>
  <c r="AW1139" i="1"/>
  <c r="AY1139" i="1" s="1"/>
  <c r="BA1139" i="1" s="1"/>
  <c r="AW368" i="1"/>
  <c r="AY368" i="1" s="1"/>
  <c r="BA368" i="1" s="1"/>
  <c r="AW928" i="1"/>
  <c r="AY928" i="1" s="1"/>
  <c r="BA928" i="1" s="1"/>
  <c r="AW212" i="1"/>
  <c r="AY212" i="1" s="1"/>
  <c r="BA212" i="1" s="1"/>
  <c r="AX1272" i="1"/>
  <c r="AZ1272" i="1" s="1"/>
  <c r="AW224" i="1"/>
  <c r="AY224" i="1" s="1"/>
  <c r="BA224" i="1" s="1"/>
  <c r="AX797" i="1"/>
  <c r="AZ797" i="1" s="1"/>
  <c r="AX765" i="1"/>
  <c r="AZ765" i="1" s="1"/>
  <c r="AX791" i="1"/>
  <c r="AZ791" i="1" s="1"/>
  <c r="AW144" i="1"/>
  <c r="AY144" i="1" s="1"/>
  <c r="BA144" i="1" s="1"/>
  <c r="AX1001" i="1"/>
  <c r="AZ1001" i="1" s="1"/>
  <c r="AW514" i="1"/>
  <c r="AY514" i="1" s="1"/>
  <c r="BA514" i="1" s="1"/>
  <c r="AX578" i="1"/>
  <c r="AZ578" i="1" s="1"/>
  <c r="AX1134" i="1"/>
  <c r="AZ1134" i="1" s="1"/>
  <c r="AW1087" i="1"/>
  <c r="AY1087" i="1" s="1"/>
  <c r="BA1087" i="1" s="1"/>
  <c r="AW80" i="1"/>
  <c r="AY80" i="1" s="1"/>
  <c r="BA80" i="1" s="1"/>
  <c r="AW1119" i="1"/>
  <c r="AY1119" i="1" s="1"/>
  <c r="BA1119" i="1" s="1"/>
  <c r="AW203" i="1"/>
  <c r="AY203" i="1" s="1"/>
  <c r="BA203" i="1" s="1"/>
  <c r="AX978" i="1"/>
  <c r="AZ978" i="1" s="1"/>
  <c r="AX477" i="1"/>
  <c r="AZ477" i="1" s="1"/>
  <c r="AW992" i="1"/>
  <c r="AY992" i="1" s="1"/>
  <c r="BA992" i="1" s="1"/>
  <c r="AW984" i="1"/>
  <c r="AY984" i="1" s="1"/>
  <c r="BA984" i="1" s="1"/>
  <c r="AW373" i="1"/>
  <c r="AY373" i="1" s="1"/>
  <c r="BA373" i="1" s="1"/>
  <c r="AW1258" i="1"/>
  <c r="AY1258" i="1" s="1"/>
  <c r="BA1258" i="1" s="1"/>
  <c r="AW382" i="1"/>
  <c r="AY382" i="1" s="1"/>
  <c r="BA382" i="1" s="1"/>
  <c r="AW521" i="1"/>
  <c r="AY521" i="1" s="1"/>
  <c r="BA521" i="1" s="1"/>
  <c r="AW878" i="1"/>
  <c r="AY878" i="1" s="1"/>
  <c r="BA878" i="1" s="1"/>
  <c r="AX1366" i="1"/>
  <c r="AZ1366" i="1" s="1"/>
  <c r="AX122" i="1"/>
  <c r="AZ122" i="1" s="1"/>
  <c r="AX153" i="1"/>
  <c r="AZ153" i="1" s="1"/>
  <c r="AW741" i="1"/>
  <c r="AY741" i="1" s="1"/>
  <c r="BA741" i="1" s="1"/>
  <c r="AX1312" i="1"/>
  <c r="AZ1312" i="1" s="1"/>
  <c r="AX1397" i="1"/>
  <c r="AZ1397" i="1" s="1"/>
  <c r="AW219" i="1"/>
  <c r="AY219" i="1" s="1"/>
  <c r="BA219" i="1" s="1"/>
  <c r="AX773" i="1"/>
  <c r="AZ773" i="1" s="1"/>
  <c r="AW1078" i="1"/>
  <c r="AY1078" i="1" s="1"/>
  <c r="BA1078" i="1" s="1"/>
  <c r="AX113" i="1"/>
  <c r="AZ113" i="1" s="1"/>
  <c r="AX620" i="1"/>
  <c r="AZ620" i="1" s="1"/>
  <c r="AX827" i="1"/>
  <c r="AZ827" i="1" s="1"/>
  <c r="AX1399" i="1"/>
  <c r="AZ1399" i="1" s="1"/>
  <c r="AW1398" i="1"/>
  <c r="AY1398" i="1" s="1"/>
  <c r="BA1398" i="1" s="1"/>
  <c r="AX919" i="1"/>
  <c r="AZ919" i="1" s="1"/>
  <c r="AX592" i="1"/>
  <c r="AZ592" i="1" s="1"/>
  <c r="AX1189" i="1"/>
  <c r="AZ1189" i="1" s="1"/>
  <c r="AW68" i="1"/>
  <c r="AY68" i="1" s="1"/>
  <c r="BA68" i="1" s="1"/>
  <c r="AW1299" i="1"/>
  <c r="AY1299" i="1" s="1"/>
  <c r="BA1299" i="1" s="1"/>
  <c r="AX443" i="1"/>
  <c r="AZ443" i="1" s="1"/>
  <c r="AX87" i="1"/>
  <c r="AZ87" i="1" s="1"/>
  <c r="AX391" i="1"/>
  <c r="AZ391" i="1" s="1"/>
  <c r="AW523" i="1"/>
  <c r="AY523" i="1" s="1"/>
  <c r="BA523" i="1" s="1"/>
  <c r="AW1124" i="1"/>
  <c r="AY1124" i="1" s="1"/>
  <c r="BA1124" i="1" s="1"/>
  <c r="AX970" i="1"/>
  <c r="AZ970" i="1" s="1"/>
  <c r="AX745" i="1"/>
  <c r="AZ745" i="1" s="1"/>
  <c r="AW1046" i="1"/>
  <c r="AY1046" i="1" s="1"/>
  <c r="BA1046" i="1" s="1"/>
  <c r="AW200" i="1"/>
  <c r="AY200" i="1" s="1"/>
  <c r="BA200" i="1" s="1"/>
  <c r="AW481" i="1"/>
  <c r="AY481" i="1" s="1"/>
  <c r="BA481" i="1" s="1"/>
  <c r="AW1352" i="1"/>
  <c r="AY1352" i="1" s="1"/>
  <c r="BA1352" i="1" s="1"/>
  <c r="AX1225" i="1"/>
  <c r="AZ1225" i="1" s="1"/>
  <c r="AW1182" i="1"/>
  <c r="AY1182" i="1" s="1"/>
  <c r="BA1182" i="1" s="1"/>
  <c r="AX1299" i="1"/>
  <c r="AZ1299" i="1" s="1"/>
  <c r="AW798" i="1"/>
  <c r="AY798" i="1" s="1"/>
  <c r="BA798" i="1" s="1"/>
  <c r="AW1351" i="1"/>
  <c r="AY1351" i="1" s="1"/>
  <c r="BA1351" i="1" s="1"/>
  <c r="AX148" i="1"/>
  <c r="AZ148" i="1" s="1"/>
  <c r="AW126" i="1"/>
  <c r="AY126" i="1" s="1"/>
  <c r="BA126" i="1" s="1"/>
  <c r="AW759" i="1"/>
  <c r="AY759" i="1" s="1"/>
  <c r="BA759" i="1" s="1"/>
  <c r="AW998" i="1"/>
  <c r="AY998" i="1" s="1"/>
  <c r="BA998" i="1" s="1"/>
  <c r="AW217" i="1"/>
  <c r="AY217" i="1" s="1"/>
  <c r="BA217" i="1" s="1"/>
  <c r="AX1010" i="1"/>
  <c r="AZ1010" i="1" s="1"/>
  <c r="AW456" i="1"/>
  <c r="AY456" i="1" s="1"/>
  <c r="BA456" i="1" s="1"/>
  <c r="AW1064" i="1"/>
  <c r="AY1064" i="1" s="1"/>
  <c r="BA1064" i="1" s="1"/>
  <c r="AX1388" i="1"/>
  <c r="AZ1388" i="1" s="1"/>
  <c r="AX811" i="1"/>
  <c r="AZ811" i="1" s="1"/>
  <c r="AW831" i="1"/>
  <c r="AY831" i="1" s="1"/>
  <c r="BA831" i="1" s="1"/>
  <c r="AW7" i="1"/>
  <c r="AY7" i="1" s="1"/>
  <c r="BA7" i="1" s="1"/>
  <c r="AX68" i="1"/>
  <c r="AZ68" i="1" s="1"/>
  <c r="AX595" i="1"/>
  <c r="AZ595" i="1" s="1"/>
  <c r="AX546" i="1"/>
  <c r="AZ546" i="1" s="1"/>
  <c r="AX513" i="1"/>
  <c r="AZ513" i="1" s="1"/>
  <c r="AW1285" i="1"/>
  <c r="AY1285" i="1" s="1"/>
  <c r="BA1285" i="1" s="1"/>
  <c r="AX398" i="1"/>
  <c r="AZ398" i="1" s="1"/>
  <c r="AW166" i="1"/>
  <c r="AY166" i="1" s="1"/>
  <c r="BA166" i="1" s="1"/>
  <c r="AX143" i="1"/>
  <c r="AZ143" i="1" s="1"/>
  <c r="AX701" i="1"/>
  <c r="AZ701" i="1" s="1"/>
  <c r="AX29" i="1"/>
  <c r="AZ29" i="1" s="1"/>
  <c r="AX1106" i="1"/>
  <c r="AZ1106" i="1" s="1"/>
  <c r="AW14" i="1"/>
  <c r="AY14" i="1" s="1"/>
  <c r="BA14" i="1" s="1"/>
  <c r="AW1177" i="1"/>
  <c r="AY1177" i="1" s="1"/>
  <c r="BA1177" i="1" s="1"/>
  <c r="AX788" i="1"/>
  <c r="AZ788" i="1" s="1"/>
  <c r="AW650" i="1"/>
  <c r="AY650" i="1" s="1"/>
  <c r="BA650" i="1" s="1"/>
  <c r="AW513" i="1"/>
  <c r="AY513" i="1" s="1"/>
  <c r="BA513" i="1" s="1"/>
  <c r="AW862" i="1"/>
  <c r="AY862" i="1" s="1"/>
  <c r="BA862" i="1" s="1"/>
  <c r="AX1350" i="1"/>
  <c r="AZ1350" i="1" s="1"/>
  <c r="AW1312" i="1"/>
  <c r="AY1312" i="1" s="1"/>
  <c r="BA1312" i="1" s="1"/>
  <c r="AX140" i="1"/>
  <c r="AZ140" i="1" s="1"/>
  <c r="AW573" i="1"/>
  <c r="AY573" i="1" s="1"/>
  <c r="BA573" i="1" s="1"/>
  <c r="AW742" i="1"/>
  <c r="AY742" i="1" s="1"/>
  <c r="BA742" i="1" s="1"/>
  <c r="AW1147" i="1"/>
  <c r="AY1147" i="1" s="1"/>
  <c r="BA1147" i="1" s="1"/>
  <c r="AX967" i="1"/>
  <c r="AZ967" i="1" s="1"/>
  <c r="AW47" i="1"/>
  <c r="AY47" i="1" s="1"/>
  <c r="AW525" i="1"/>
  <c r="AY525" i="1" s="1"/>
  <c r="BA525" i="1" s="1"/>
  <c r="AW524" i="1"/>
  <c r="AY524" i="1" s="1"/>
  <c r="BA524" i="1" s="1"/>
  <c r="AW982" i="1"/>
  <c r="AY982" i="1" s="1"/>
  <c r="BA982" i="1" s="1"/>
  <c r="AX637" i="1"/>
  <c r="AZ637" i="1" s="1"/>
  <c r="AW575" i="1"/>
  <c r="AY575" i="1" s="1"/>
  <c r="BA575" i="1" s="1"/>
  <c r="AX700" i="1"/>
  <c r="AZ700" i="1" s="1"/>
  <c r="AW1320" i="1"/>
  <c r="AY1320" i="1" s="1"/>
  <c r="BA1320" i="1" s="1"/>
  <c r="AW1310" i="1"/>
  <c r="AY1310" i="1" s="1"/>
  <c r="BA1310" i="1" s="1"/>
  <c r="AW1363" i="1"/>
  <c r="AY1363" i="1" s="1"/>
  <c r="BA1363" i="1" s="1"/>
  <c r="AW147" i="1"/>
  <c r="AY147" i="1" s="1"/>
  <c r="BA147" i="1" s="1"/>
  <c r="AW773" i="1"/>
  <c r="AY773" i="1" s="1"/>
  <c r="BA773" i="1" s="1"/>
  <c r="AX640" i="1"/>
  <c r="AZ640" i="1" s="1"/>
  <c r="AX1298" i="1"/>
  <c r="AZ1298" i="1" s="1"/>
  <c r="AX205" i="1"/>
  <c r="AZ205" i="1" s="1"/>
  <c r="AW837" i="1"/>
  <c r="AY837" i="1" s="1"/>
  <c r="BA837" i="1" s="1"/>
  <c r="AX1052" i="1"/>
  <c r="AZ1052" i="1" s="1"/>
  <c r="AX1051" i="1"/>
  <c r="AZ1051" i="1" s="1"/>
  <c r="AX1269" i="1"/>
  <c r="AZ1269" i="1" s="1"/>
  <c r="AW1054" i="1"/>
  <c r="AY1054" i="1" s="1"/>
  <c r="BA1054" i="1" s="1"/>
  <c r="AW1029" i="1"/>
  <c r="AY1029" i="1" s="1"/>
  <c r="BA1029" i="1" s="1"/>
  <c r="AW1014" i="1"/>
  <c r="AY1014" i="1" s="1"/>
  <c r="BA1014" i="1" s="1"/>
  <c r="AW572" i="1"/>
  <c r="AY572" i="1" s="1"/>
  <c r="BA572" i="1" s="1"/>
  <c r="AX1055" i="1"/>
  <c r="AZ1055" i="1" s="1"/>
  <c r="AX680" i="1"/>
  <c r="AZ680" i="1" s="1"/>
  <c r="AX1250" i="1"/>
  <c r="AZ1250" i="1" s="1"/>
  <c r="AW60" i="1"/>
  <c r="AY60" i="1" s="1"/>
  <c r="BA60" i="1" s="1"/>
  <c r="AW1276" i="1"/>
  <c r="AY1276" i="1" s="1"/>
  <c r="BA1276" i="1" s="1"/>
  <c r="AX460" i="1"/>
  <c r="AZ460" i="1" s="1"/>
  <c r="AW665" i="1"/>
  <c r="AY665" i="1" s="1"/>
  <c r="BA665" i="1" s="1"/>
  <c r="AW1169" i="1"/>
  <c r="AY1169" i="1" s="1"/>
  <c r="BA1169" i="1" s="1"/>
  <c r="AW869" i="1"/>
  <c r="AY869" i="1" s="1"/>
  <c r="BA869" i="1" s="1"/>
  <c r="AX1381" i="1"/>
  <c r="AZ1381" i="1" s="1"/>
  <c r="AW1347" i="1"/>
  <c r="AY1347" i="1" s="1"/>
  <c r="BA1347" i="1" s="1"/>
  <c r="AX134" i="1"/>
  <c r="AZ134" i="1" s="1"/>
  <c r="AW756" i="1"/>
  <c r="AY756" i="1" s="1"/>
  <c r="BA756" i="1" s="1"/>
  <c r="AW755" i="1"/>
  <c r="AY755" i="1" s="1"/>
  <c r="BA755" i="1" s="1"/>
  <c r="AW576" i="1"/>
  <c r="AY576" i="1" s="1"/>
  <c r="BA576" i="1" s="1"/>
  <c r="AW1189" i="1"/>
  <c r="AY1189" i="1" s="1"/>
  <c r="BA1189" i="1" s="1"/>
  <c r="AW637" i="1"/>
  <c r="AY637" i="1" s="1"/>
  <c r="BA637" i="1" s="1"/>
  <c r="AW1211" i="1"/>
  <c r="AY1211" i="1" s="1"/>
  <c r="BA1211" i="1" s="1"/>
  <c r="AW736" i="1"/>
  <c r="AY736" i="1" s="1"/>
  <c r="BA736" i="1" s="1"/>
  <c r="AW1348" i="1"/>
  <c r="AY1348" i="1" s="1"/>
  <c r="BA1348" i="1" s="1"/>
  <c r="AX1254" i="1"/>
  <c r="AZ1254" i="1" s="1"/>
  <c r="AX43" i="1"/>
  <c r="AZ43" i="1" s="1"/>
  <c r="AX673" i="1"/>
  <c r="AZ673" i="1" s="1"/>
  <c r="AX1411" i="1"/>
  <c r="AZ1411" i="1" s="1"/>
  <c r="AX1035" i="1"/>
  <c r="AZ1035" i="1" s="1"/>
  <c r="AX479" i="1"/>
  <c r="AZ479" i="1" s="1"/>
  <c r="AW1083" i="1"/>
  <c r="AY1083" i="1" s="1"/>
  <c r="BA1083" i="1" s="1"/>
  <c r="AX1394" i="1"/>
  <c r="AZ1394" i="1" s="1"/>
  <c r="AW569" i="1"/>
  <c r="AY569" i="1" s="1"/>
  <c r="BA569" i="1" s="1"/>
  <c r="AX869" i="1"/>
  <c r="AZ869" i="1" s="1"/>
  <c r="AX868" i="1"/>
  <c r="AZ868" i="1" s="1"/>
  <c r="AW1007" i="1"/>
  <c r="AY1007" i="1" s="1"/>
  <c r="BA1007" i="1" s="1"/>
  <c r="AW1070" i="1"/>
  <c r="AY1070" i="1" s="1"/>
  <c r="BA1070" i="1" s="1"/>
  <c r="AW839" i="1"/>
  <c r="AY839" i="1" s="1"/>
  <c r="BA839" i="1" s="1"/>
  <c r="AW938" i="1"/>
  <c r="AY938" i="1" s="1"/>
  <c r="BA938" i="1" s="1"/>
  <c r="AW885" i="1"/>
  <c r="AY885" i="1" s="1"/>
  <c r="BA885" i="1" s="1"/>
  <c r="AX945" i="1"/>
  <c r="AZ945" i="1" s="1"/>
  <c r="AX41" i="1"/>
  <c r="AZ41" i="1" s="1"/>
  <c r="AW687" i="1"/>
  <c r="AY687" i="1" s="1"/>
  <c r="BA687" i="1" s="1"/>
  <c r="AX1410" i="1"/>
  <c r="AZ1410" i="1" s="1"/>
  <c r="AX1401" i="1"/>
  <c r="AZ1401" i="1" s="1"/>
  <c r="AW9" i="1"/>
  <c r="AY9" i="1" s="1"/>
  <c r="BA9" i="1" s="1"/>
  <c r="AW965" i="1"/>
  <c r="AY965" i="1" s="1"/>
  <c r="BA965" i="1" s="1"/>
  <c r="AW1386" i="1"/>
  <c r="AY1386" i="1" s="1"/>
  <c r="BA1386" i="1" s="1"/>
  <c r="AW369" i="1"/>
  <c r="AY369" i="1" s="1"/>
  <c r="BA369" i="1" s="1"/>
  <c r="AX617" i="1"/>
  <c r="AZ617" i="1" s="1"/>
  <c r="AX1295" i="1"/>
  <c r="AZ1295" i="1" s="1"/>
  <c r="AW1241" i="1"/>
  <c r="AY1241" i="1" s="1"/>
  <c r="BA1241" i="1" s="1"/>
  <c r="AX1292" i="1"/>
  <c r="AZ1292" i="1" s="1"/>
  <c r="AW508" i="1"/>
  <c r="AY508" i="1" s="1"/>
  <c r="BA508" i="1" s="1"/>
  <c r="AX734" i="1"/>
  <c r="AZ734" i="1" s="1"/>
  <c r="AW987" i="1"/>
  <c r="AY987" i="1" s="1"/>
  <c r="BA987" i="1" s="1"/>
  <c r="AX52" i="1"/>
  <c r="AZ52" i="1" s="1"/>
  <c r="AX683" i="1"/>
  <c r="AZ683" i="1" s="1"/>
  <c r="AW602" i="1"/>
  <c r="AY602" i="1" s="1"/>
  <c r="BA602" i="1" s="1"/>
  <c r="AX590" i="1"/>
  <c r="AZ590" i="1" s="1"/>
  <c r="AW679" i="1"/>
  <c r="AY679" i="1" s="1"/>
  <c r="BA679" i="1" s="1"/>
  <c r="AW1247" i="1"/>
  <c r="AY1247" i="1" s="1"/>
  <c r="BA1247" i="1" s="1"/>
  <c r="AW626" i="1"/>
  <c r="AY626" i="1" s="1"/>
  <c r="BA626" i="1" s="1"/>
  <c r="AW795" i="1"/>
  <c r="AY795" i="1" s="1"/>
  <c r="BA795" i="1" s="1"/>
  <c r="AW1383" i="1"/>
  <c r="AY1383" i="1" s="1"/>
  <c r="BA1383" i="1" s="1"/>
  <c r="AX208" i="1"/>
  <c r="AZ208" i="1" s="1"/>
  <c r="AW133" i="1"/>
  <c r="AY133" i="1" s="1"/>
  <c r="BA133" i="1" s="1"/>
  <c r="AW791" i="1"/>
  <c r="AY791" i="1" s="1"/>
  <c r="BA791" i="1" s="1"/>
  <c r="AX996" i="1"/>
  <c r="AZ996" i="1" s="1"/>
  <c r="AX1352" i="1"/>
  <c r="AZ1352" i="1" s="1"/>
  <c r="AX1140" i="1"/>
  <c r="AZ1140" i="1" s="1"/>
  <c r="AW208" i="1"/>
  <c r="AY208" i="1" s="1"/>
  <c r="BA208" i="1" s="1"/>
  <c r="AX815" i="1"/>
  <c r="AZ815" i="1" s="1"/>
  <c r="AX1289" i="1"/>
  <c r="AZ1289" i="1" s="1"/>
  <c r="AX523" i="1"/>
  <c r="AZ523" i="1" s="1"/>
  <c r="AW66" i="1"/>
  <c r="AY66" i="1" s="1"/>
  <c r="BA66" i="1" s="1"/>
  <c r="AW1156" i="1"/>
  <c r="AY1156" i="1" s="1"/>
  <c r="BA1156" i="1" s="1"/>
  <c r="AX1300" i="1"/>
  <c r="AZ1300" i="1" s="1"/>
  <c r="AX466" i="1"/>
  <c r="AZ466" i="1" s="1"/>
  <c r="AW1223" i="1"/>
  <c r="AY1223" i="1" s="1"/>
  <c r="BA1223" i="1" s="1"/>
  <c r="AW760" i="1"/>
  <c r="AY760" i="1" s="1"/>
  <c r="BA760" i="1" s="1"/>
  <c r="AX1090" i="1"/>
  <c r="AZ1090" i="1" s="1"/>
  <c r="AX375" i="1"/>
  <c r="AZ375" i="1" s="1"/>
  <c r="AX1360" i="1"/>
  <c r="AZ1360" i="1" s="1"/>
  <c r="AX150" i="1"/>
  <c r="AZ150" i="1" s="1"/>
  <c r="AX419" i="1"/>
  <c r="AZ419" i="1" s="1"/>
  <c r="AW936" i="1"/>
  <c r="AY936" i="1" s="1"/>
  <c r="BA936" i="1" s="1"/>
  <c r="AW1077" i="1"/>
  <c r="AY1077" i="1" s="1"/>
  <c r="BA1077" i="1" s="1"/>
  <c r="AX1252" i="1"/>
  <c r="AZ1252" i="1" s="1"/>
  <c r="AX482" i="1"/>
  <c r="AZ482" i="1" s="1"/>
  <c r="AX67" i="1"/>
  <c r="AZ67" i="1" s="1"/>
  <c r="AW448" i="1"/>
  <c r="AY448" i="1" s="1"/>
  <c r="BA448" i="1" s="1"/>
  <c r="AW361" i="1"/>
  <c r="AY361" i="1" s="1"/>
  <c r="BA361" i="1" s="1"/>
  <c r="AW893" i="1"/>
  <c r="AY893" i="1" s="1"/>
  <c r="BA893" i="1" s="1"/>
  <c r="AX645" i="1"/>
  <c r="AZ645" i="1" s="1"/>
  <c r="AW919" i="1"/>
  <c r="AY919" i="1" s="1"/>
  <c r="BA919" i="1" s="1"/>
  <c r="AW476" i="1"/>
  <c r="AY476" i="1" s="1"/>
  <c r="BA476" i="1" s="1"/>
  <c r="AW182" i="1"/>
  <c r="AY182" i="1" s="1"/>
  <c r="BA182" i="1" s="1"/>
  <c r="AW546" i="1"/>
  <c r="AY546" i="1" s="1"/>
  <c r="BA546" i="1" s="1"/>
  <c r="AX1054" i="1"/>
  <c r="AZ1054" i="1" s="1"/>
  <c r="AX1243" i="1"/>
  <c r="AZ1243" i="1" s="1"/>
  <c r="AX1175" i="1"/>
  <c r="AZ1175" i="1" s="1"/>
  <c r="AX901" i="1"/>
  <c r="AZ901" i="1" s="1"/>
  <c r="AX1069" i="1"/>
  <c r="AZ1069" i="1" s="1"/>
  <c r="AW1194" i="1"/>
  <c r="AY1194" i="1" s="1"/>
  <c r="BA1194" i="1" s="1"/>
  <c r="AX984" i="1"/>
  <c r="AZ984" i="1" s="1"/>
  <c r="AW177" i="1"/>
  <c r="AY177" i="1" s="1"/>
  <c r="BA177" i="1" s="1"/>
  <c r="AW380" i="1"/>
  <c r="AY380" i="1" s="1"/>
  <c r="BA380" i="1" s="1"/>
  <c r="AW1327" i="1"/>
  <c r="AY1327" i="1" s="1"/>
  <c r="BA1327" i="1" s="1"/>
  <c r="AX1335" i="1"/>
  <c r="AZ1335" i="1" s="1"/>
  <c r="AX146" i="1"/>
  <c r="AZ146" i="1" s="1"/>
  <c r="AW141" i="1"/>
  <c r="AY141" i="1" s="1"/>
  <c r="BA141" i="1" s="1"/>
  <c r="AX733" i="1"/>
  <c r="AZ733" i="1" s="1"/>
  <c r="AX888" i="1"/>
  <c r="AZ888" i="1" s="1"/>
  <c r="AX185" i="1"/>
  <c r="AZ185" i="1" s="1"/>
  <c r="AX163" i="1"/>
  <c r="AZ163" i="1" s="1"/>
  <c r="AX744" i="1"/>
  <c r="AZ744" i="1" s="1"/>
  <c r="AW555" i="1"/>
  <c r="AY555" i="1" s="1"/>
  <c r="BA555" i="1" s="1"/>
  <c r="AX1121" i="1"/>
  <c r="AZ1121" i="1" s="1"/>
  <c r="AX896" i="1"/>
  <c r="AZ896" i="1" s="1"/>
  <c r="AW945" i="1"/>
  <c r="AY945" i="1" s="1"/>
  <c r="BA945" i="1" s="1"/>
  <c r="AX764" i="1"/>
  <c r="AZ764" i="1" s="1"/>
  <c r="AX540" i="1"/>
  <c r="AZ540" i="1" s="1"/>
  <c r="AW586" i="1"/>
  <c r="AY586" i="1" s="1"/>
  <c r="BA586" i="1" s="1"/>
  <c r="AW94" i="1"/>
  <c r="AY94" i="1" s="1"/>
  <c r="BA94" i="1" s="1"/>
  <c r="AW1018" i="1"/>
  <c r="AY1018" i="1" s="1"/>
  <c r="BA1018" i="1" s="1"/>
  <c r="AX951" i="1"/>
  <c r="AZ951" i="1" s="1"/>
  <c r="AW156" i="1"/>
  <c r="AY156" i="1" s="1"/>
  <c r="BA156" i="1" s="1"/>
  <c r="AX1208" i="1"/>
  <c r="AZ1208" i="1" s="1"/>
  <c r="AW19" i="1"/>
  <c r="AY19" i="1" s="1"/>
  <c r="BA19" i="1" s="1"/>
  <c r="AW1326" i="1"/>
  <c r="AY1326" i="1" s="1"/>
  <c r="BA1326" i="1" s="1"/>
  <c r="AW588" i="1"/>
  <c r="AY588" i="1" s="1"/>
  <c r="BA588" i="1" s="1"/>
  <c r="AX1357" i="1"/>
  <c r="AZ1357" i="1" s="1"/>
  <c r="AW864" i="1"/>
  <c r="AY864" i="1" s="1"/>
  <c r="BA864" i="1" s="1"/>
  <c r="AW797" i="1"/>
  <c r="AY797" i="1" s="1"/>
  <c r="BA797" i="1" s="1"/>
  <c r="AW158" i="1"/>
  <c r="AY158" i="1" s="1"/>
  <c r="BA158" i="1" s="1"/>
  <c r="AX128" i="1"/>
  <c r="AZ128" i="1" s="1"/>
  <c r="AW827" i="1"/>
  <c r="AY827" i="1" s="1"/>
  <c r="BA827" i="1" s="1"/>
  <c r="AW719" i="1"/>
  <c r="AY719" i="1" s="1"/>
  <c r="BA719" i="1" s="1"/>
  <c r="AW1253" i="1"/>
  <c r="AY1253" i="1" s="1"/>
  <c r="BA1253" i="1" s="1"/>
  <c r="AX1141" i="1"/>
  <c r="AZ1141" i="1" s="1"/>
  <c r="AX1180" i="1"/>
  <c r="AZ1180" i="1" s="1"/>
  <c r="AW743" i="1"/>
  <c r="AY743" i="1" s="1"/>
  <c r="BA743" i="1" s="1"/>
  <c r="AW26" i="1"/>
  <c r="AY26" i="1" s="1"/>
  <c r="BA26" i="1" s="1"/>
  <c r="AX563" i="1"/>
  <c r="AZ563" i="1" s="1"/>
  <c r="AW634" i="1"/>
  <c r="AY634" i="1" s="1"/>
  <c r="BA634" i="1" s="1"/>
  <c r="AW890" i="1"/>
  <c r="AY890" i="1" s="1"/>
  <c r="BA890" i="1" s="1"/>
  <c r="AX1324" i="1"/>
  <c r="AZ1324" i="1" s="1"/>
  <c r="AX490" i="1"/>
  <c r="AZ490" i="1" s="1"/>
  <c r="AX1377" i="1"/>
  <c r="AZ1377" i="1" s="1"/>
  <c r="AW662" i="1"/>
  <c r="AY662" i="1" s="1"/>
  <c r="BA662" i="1" s="1"/>
  <c r="AX1213" i="1"/>
  <c r="AZ1213" i="1" s="1"/>
  <c r="AX200" i="1"/>
  <c r="AZ200" i="1" s="1"/>
  <c r="AW418" i="1"/>
  <c r="AY418" i="1" s="1"/>
  <c r="BA418" i="1" s="1"/>
  <c r="AW1132" i="1"/>
  <c r="AY1132" i="1" s="1"/>
  <c r="BA1132" i="1" s="1"/>
  <c r="AW964" i="1"/>
  <c r="AY964" i="1" s="1"/>
  <c r="BA964" i="1" s="1"/>
  <c r="AW1127" i="1"/>
  <c r="AY1127" i="1" s="1"/>
  <c r="BA1127" i="1" s="1"/>
  <c r="AX1336" i="1"/>
  <c r="AZ1336" i="1" s="1"/>
  <c r="AX486" i="1"/>
  <c r="AZ486" i="1" s="1"/>
  <c r="AX81" i="1"/>
  <c r="AZ81" i="1" s="1"/>
  <c r="AX741" i="1"/>
  <c r="AZ741" i="1" s="1"/>
  <c r="AX1191" i="1"/>
  <c r="AZ1191" i="1" s="1"/>
  <c r="AW390" i="1"/>
  <c r="AY390" i="1" s="1"/>
  <c r="BA390" i="1" s="1"/>
  <c r="AW1219" i="1"/>
  <c r="AY1219" i="1" s="1"/>
  <c r="BA1219" i="1" s="1"/>
  <c r="AW811" i="1"/>
  <c r="AY811" i="1" s="1"/>
  <c r="BA811" i="1" s="1"/>
  <c r="AW751" i="1"/>
  <c r="AY751" i="1" s="1"/>
  <c r="BA751" i="1" s="1"/>
  <c r="AW853" i="1"/>
  <c r="AY853" i="1" s="1"/>
  <c r="BA853" i="1" s="1"/>
  <c r="AX1364" i="1"/>
  <c r="AZ1364" i="1" s="1"/>
  <c r="AX1302" i="1"/>
  <c r="AZ1302" i="1" s="1"/>
  <c r="AW1161" i="1"/>
  <c r="AY1161" i="1" s="1"/>
  <c r="BA1161" i="1" s="1"/>
  <c r="AX1217" i="1"/>
  <c r="AZ1217" i="1" s="1"/>
  <c r="AX719" i="1"/>
  <c r="AZ719" i="1" s="1"/>
  <c r="AX1221" i="1"/>
  <c r="AZ1221" i="1" s="1"/>
  <c r="AX1220" i="1"/>
  <c r="AZ1220" i="1" s="1"/>
  <c r="AW909" i="1"/>
  <c r="AY909" i="1" s="1"/>
  <c r="BA909" i="1" s="1"/>
  <c r="AW635" i="1"/>
  <c r="AY635" i="1" s="1"/>
  <c r="BA635" i="1" s="1"/>
  <c r="AW884" i="1"/>
  <c r="AY884" i="1" s="1"/>
  <c r="BA884" i="1" s="1"/>
  <c r="AX800" i="1"/>
  <c r="AZ800" i="1" s="1"/>
  <c r="AW1062" i="1"/>
  <c r="AY1062" i="1" s="1"/>
  <c r="BA1062" i="1" s="1"/>
  <c r="AX169" i="1"/>
  <c r="AZ169" i="1" s="1"/>
  <c r="AX557" i="1"/>
  <c r="AZ557" i="1" s="1"/>
  <c r="AX438" i="1"/>
  <c r="AZ438" i="1" s="1"/>
  <c r="AW419" i="1"/>
  <c r="AY419" i="1" s="1"/>
  <c r="BA419" i="1" s="1"/>
  <c r="AW509" i="1"/>
  <c r="AY509" i="1" s="1"/>
  <c r="BA509" i="1" s="1"/>
  <c r="AW1107" i="1"/>
  <c r="AY1107" i="1" s="1"/>
  <c r="BA1107" i="1" s="1"/>
  <c r="AX740" i="1"/>
  <c r="AZ740" i="1" s="1"/>
  <c r="AX1293" i="1"/>
  <c r="AZ1293" i="1" s="1"/>
  <c r="AW443" i="1"/>
  <c r="AY443" i="1" s="1"/>
  <c r="BA443" i="1" s="1"/>
  <c r="AW1160" i="1"/>
  <c r="AY1160" i="1" s="1"/>
  <c r="BA1160" i="1" s="1"/>
  <c r="AX202" i="1"/>
  <c r="AZ202" i="1" s="1"/>
  <c r="AX1158" i="1"/>
  <c r="AZ1158" i="1" s="1"/>
  <c r="AW107" i="1"/>
  <c r="AY107" i="1" s="1"/>
  <c r="BA107" i="1" s="1"/>
  <c r="AX13" i="1"/>
  <c r="AZ13" i="1" s="1"/>
  <c r="AW1027" i="1"/>
  <c r="AY1027" i="1" s="1"/>
  <c r="BA1027" i="1" s="1"/>
  <c r="AX116" i="1"/>
  <c r="AZ116" i="1" s="1"/>
  <c r="AW718" i="1"/>
  <c r="AY718" i="1" s="1"/>
  <c r="BA718" i="1" s="1"/>
  <c r="AX60" i="1"/>
  <c r="AZ60" i="1" s="1"/>
  <c r="AX1202" i="1"/>
  <c r="AZ1202" i="1" s="1"/>
  <c r="AW383" i="1"/>
  <c r="AY383" i="1" s="1"/>
  <c r="BA383" i="1" s="1"/>
  <c r="AX1096" i="1"/>
  <c r="AZ1096" i="1" s="1"/>
  <c r="AX987" i="1"/>
  <c r="AZ987" i="1" s="1"/>
  <c r="AX184" i="1"/>
  <c r="AZ184" i="1" s="1"/>
  <c r="AX1082" i="1"/>
  <c r="AZ1082" i="1" s="1"/>
  <c r="AX366" i="1"/>
  <c r="AZ366" i="1" s="1"/>
  <c r="AX74" i="1"/>
  <c r="AZ74" i="1" s="1"/>
  <c r="AX424" i="1"/>
  <c r="AZ424" i="1" s="1"/>
  <c r="AW1051" i="1"/>
  <c r="AY1051" i="1" s="1"/>
  <c r="BA1051" i="1" s="1"/>
  <c r="AX915" i="1"/>
  <c r="AZ915" i="1" s="1"/>
  <c r="AW1307" i="1"/>
  <c r="AY1307" i="1" s="1"/>
  <c r="BA1307" i="1" s="1"/>
  <c r="AX451" i="1"/>
  <c r="AZ451" i="1" s="1"/>
  <c r="AX769" i="1"/>
  <c r="AZ769" i="1" s="1"/>
  <c r="AW32" i="1"/>
  <c r="AY32" i="1" s="1"/>
  <c r="BA32" i="1" s="1"/>
  <c r="AX215" i="1"/>
  <c r="AZ215" i="1" s="1"/>
  <c r="AW726" i="1"/>
  <c r="AY726" i="1" s="1"/>
  <c r="BA726" i="1" s="1"/>
  <c r="AX1147" i="1"/>
  <c r="AZ1147" i="1" s="1"/>
  <c r="AW537" i="1"/>
  <c r="AY537" i="1" s="1"/>
  <c r="BA537" i="1" s="1"/>
  <c r="AX990" i="1"/>
  <c r="AZ990" i="1" s="1"/>
  <c r="AW86" i="1"/>
  <c r="AY86" i="1" s="1"/>
  <c r="BA86" i="1" s="1"/>
  <c r="AW841" i="1"/>
  <c r="AY841" i="1" s="1"/>
  <c r="BA841" i="1" s="1"/>
  <c r="AX103" i="1"/>
  <c r="AZ103" i="1" s="1"/>
  <c r="AW758" i="1"/>
  <c r="AY758" i="1" s="1"/>
  <c r="BA758" i="1" s="1"/>
  <c r="AX178" i="1"/>
  <c r="AZ178" i="1" s="1"/>
  <c r="AW913" i="1"/>
  <c r="AY913" i="1" s="1"/>
  <c r="BA913" i="1" s="1"/>
  <c r="AX1016" i="1"/>
  <c r="AZ1016" i="1" s="1"/>
  <c r="AX850" i="1"/>
  <c r="AZ850" i="1" s="1"/>
  <c r="AW1261" i="1"/>
  <c r="AY1261" i="1" s="1"/>
  <c r="BA1261" i="1" s="1"/>
  <c r="AX1149" i="1"/>
  <c r="AZ1149" i="1" s="1"/>
  <c r="AW84" i="1"/>
  <c r="AY84" i="1" s="1"/>
  <c r="BA84" i="1" s="1"/>
  <c r="AX1068" i="1"/>
  <c r="AZ1068" i="1" s="1"/>
  <c r="AW971" i="1"/>
  <c r="AY971" i="1" s="1"/>
  <c r="BA971" i="1" s="1"/>
  <c r="AX392" i="1"/>
  <c r="AZ392" i="1" s="1"/>
  <c r="AX1268" i="1"/>
  <c r="AZ1268" i="1" s="1"/>
  <c r="AX1344" i="1"/>
  <c r="AZ1344" i="1" s="1"/>
  <c r="AX622" i="1"/>
  <c r="AZ622" i="1" s="1"/>
  <c r="AW1293" i="1"/>
  <c r="AY1293" i="1" s="1"/>
  <c r="BA1293" i="1" s="1"/>
  <c r="AW1292" i="1"/>
  <c r="AY1292" i="1" s="1"/>
  <c r="BA1292" i="1" s="1"/>
  <c r="AX1365" i="1"/>
  <c r="AZ1365" i="1" s="1"/>
  <c r="AW211" i="1"/>
  <c r="AY211" i="1" s="1"/>
  <c r="BA211" i="1" s="1"/>
  <c r="AX805" i="1"/>
  <c r="AZ805" i="1" s="1"/>
  <c r="AX1143" i="1"/>
  <c r="AZ1143" i="1" s="1"/>
  <c r="AW1069" i="1"/>
  <c r="AY1069" i="1" s="1"/>
  <c r="BA1069" i="1" s="1"/>
  <c r="AX932" i="1"/>
  <c r="AZ932" i="1" s="1"/>
  <c r="AX141" i="1"/>
  <c r="AZ141" i="1" s="1"/>
  <c r="AX1074" i="1"/>
  <c r="AZ1074" i="1" s="1"/>
  <c r="AW112" i="1"/>
  <c r="AY112" i="1" s="1"/>
  <c r="BA112" i="1" s="1"/>
  <c r="AX1296" i="1"/>
  <c r="AZ1296" i="1" s="1"/>
  <c r="AX917" i="1"/>
  <c r="AZ917" i="1" s="1"/>
  <c r="AW63" i="1"/>
  <c r="AY63" i="1" s="1"/>
  <c r="BA63" i="1" s="1"/>
  <c r="AX1026" i="1"/>
  <c r="AZ1026" i="1" s="1"/>
  <c r="AX378" i="1"/>
  <c r="AZ378" i="1" s="1"/>
  <c r="AX627" i="1"/>
  <c r="AZ627" i="1" s="1"/>
  <c r="AW1367" i="1"/>
  <c r="AY1367" i="1" s="1"/>
  <c r="BA1367" i="1" s="1"/>
  <c r="AX86" i="1"/>
  <c r="AZ86" i="1" s="1"/>
  <c r="AX63" i="1"/>
  <c r="AZ63" i="1" s="1"/>
  <c r="AX459" i="1"/>
  <c r="AZ459" i="1" s="1"/>
  <c r="AX748" i="1"/>
  <c r="AZ748" i="1" s="1"/>
  <c r="AX1256" i="1"/>
  <c r="AZ1256" i="1" s="1"/>
  <c r="AW1384" i="1"/>
  <c r="AY1384" i="1" s="1"/>
  <c r="BA1384" i="1" s="1"/>
  <c r="AX101" i="1"/>
  <c r="AZ101" i="1" s="1"/>
  <c r="AW15" i="1"/>
  <c r="AY15" i="1" s="1"/>
  <c r="BA15" i="1" s="1"/>
  <c r="AW464" i="1"/>
  <c r="AY464" i="1" s="1"/>
  <c r="BA464" i="1" s="1"/>
  <c r="AX941" i="1"/>
  <c r="AZ941" i="1" s="1"/>
  <c r="AX1320" i="1"/>
  <c r="AZ1320" i="1" s="1"/>
  <c r="AX147" i="1"/>
  <c r="AZ147" i="1" s="1"/>
  <c r="AX1162" i="1"/>
  <c r="AZ1162" i="1" s="1"/>
  <c r="AW1229" i="1"/>
  <c r="AY1229" i="1" s="1"/>
  <c r="BA1229" i="1" s="1"/>
  <c r="AW162" i="1"/>
  <c r="AY162" i="1" s="1"/>
  <c r="BA162" i="1" s="1"/>
  <c r="AX1297" i="1"/>
  <c r="AZ1297" i="1" s="1"/>
  <c r="AW1116" i="1"/>
  <c r="AY1116" i="1" s="1"/>
  <c r="BA1116" i="1" s="1"/>
  <c r="AW671" i="1"/>
  <c r="AY671" i="1" s="1"/>
  <c r="BA671" i="1" s="1"/>
  <c r="AX1190" i="1"/>
  <c r="AZ1190" i="1" s="1"/>
  <c r="AX6" i="1"/>
  <c r="AZ6" i="1" s="1"/>
  <c r="AW789" i="1"/>
  <c r="AY789" i="1" s="1"/>
  <c r="BA789" i="1" s="1"/>
  <c r="AX1071" i="1"/>
  <c r="AZ1071" i="1" s="1"/>
  <c r="AW425" i="1"/>
  <c r="AY425" i="1" s="1"/>
  <c r="BA425" i="1" s="1"/>
  <c r="AW805" i="1"/>
  <c r="AY805" i="1" s="1"/>
  <c r="BA805" i="1" s="1"/>
  <c r="AW1359" i="1"/>
  <c r="AY1359" i="1" s="1"/>
  <c r="BA1359" i="1" s="1"/>
  <c r="AX154" i="1"/>
  <c r="AZ154" i="1" s="1"/>
  <c r="AX47" i="1"/>
  <c r="AZ47" i="1" s="1"/>
  <c r="AX50" i="1"/>
  <c r="AZ50" i="1" s="1"/>
  <c r="AX545" i="1"/>
  <c r="AZ545" i="1" s="1"/>
  <c r="AX584" i="1"/>
  <c r="AZ584" i="1" s="1"/>
  <c r="AX1181" i="1"/>
  <c r="AZ1181" i="1" s="1"/>
  <c r="AX14" i="1"/>
  <c r="AZ14" i="1" s="1"/>
  <c r="AW51" i="1"/>
  <c r="AY51" i="1" s="1"/>
  <c r="AX821" i="1"/>
  <c r="AZ821" i="1" s="1"/>
  <c r="AW772" i="1"/>
  <c r="AY772" i="1" s="1"/>
  <c r="BA772" i="1" s="1"/>
  <c r="AX1359" i="1"/>
  <c r="AZ1359" i="1" s="1"/>
  <c r="AX1201" i="1"/>
  <c r="AZ1201" i="1" s="1"/>
  <c r="AW434" i="1"/>
  <c r="AY434" i="1" s="1"/>
  <c r="BA434" i="1" s="1"/>
  <c r="AW12" i="1"/>
  <c r="AY12" i="1" s="1"/>
  <c r="BA12" i="1" s="1"/>
  <c r="AW670" i="1"/>
  <c r="AY670" i="1" s="1"/>
  <c r="BA670" i="1" s="1"/>
  <c r="AW1227" i="1"/>
  <c r="AY1227" i="1" s="1"/>
  <c r="BA1227" i="1" s="1"/>
  <c r="AW1226" i="1"/>
  <c r="AY1226" i="1" s="1"/>
  <c r="BA1226" i="1" s="1"/>
  <c r="AW406" i="1"/>
  <c r="AY406" i="1" s="1"/>
  <c r="BA406" i="1" s="1"/>
  <c r="AW1319" i="1"/>
  <c r="AY1319" i="1" s="1"/>
  <c r="BA1319" i="1" s="1"/>
  <c r="AW152" i="1"/>
  <c r="AY152" i="1" s="1"/>
  <c r="BA152" i="1" s="1"/>
  <c r="AW840" i="1"/>
  <c r="AY840" i="1" s="1"/>
  <c r="BA840" i="1" s="1"/>
  <c r="AX729" i="1"/>
  <c r="AZ729" i="1" s="1"/>
  <c r="AW376" i="1"/>
  <c r="AY376" i="1" s="1"/>
  <c r="BA376" i="1" s="1"/>
  <c r="AX566" i="1"/>
  <c r="AZ566" i="1" s="1"/>
  <c r="AX1079" i="1"/>
  <c r="AZ1079" i="1" s="1"/>
  <c r="AX514" i="1"/>
  <c r="AZ514" i="1" s="1"/>
  <c r="AX1346" i="1"/>
  <c r="AZ1346" i="1" s="1"/>
  <c r="AW598" i="1"/>
  <c r="AY598" i="1" s="1"/>
  <c r="BA598" i="1" s="1"/>
  <c r="AW1245" i="1"/>
  <c r="AY1245" i="1" s="1"/>
  <c r="BA1245" i="1" s="1"/>
  <c r="AX1067" i="1"/>
  <c r="AZ1067" i="1" s="1"/>
  <c r="AW146" i="1"/>
  <c r="AY146" i="1" s="1"/>
  <c r="BA146" i="1" s="1"/>
  <c r="AX1398" i="1"/>
  <c r="AZ1398" i="1" s="1"/>
  <c r="AW517" i="1"/>
  <c r="AY517" i="1" s="1"/>
  <c r="BA517" i="1" s="1"/>
  <c r="AW98" i="1"/>
  <c r="AY98" i="1" s="1"/>
  <c r="BA98" i="1" s="1"/>
  <c r="AW1031" i="1"/>
  <c r="AY1031" i="1" s="1"/>
  <c r="BA1031" i="1" s="1"/>
  <c r="AX555" i="1"/>
  <c r="AZ555" i="1" s="1"/>
  <c r="AX1301" i="1"/>
  <c r="AZ1301" i="1" s="1"/>
  <c r="AW157" i="1"/>
  <c r="AY157" i="1" s="1"/>
  <c r="BA157" i="1" s="1"/>
  <c r="AW415" i="1"/>
  <c r="AY415" i="1" s="1"/>
  <c r="BA415" i="1" s="1"/>
  <c r="AW482" i="1"/>
  <c r="AY482" i="1" s="1"/>
  <c r="BA482" i="1" s="1"/>
  <c r="AW1196" i="1"/>
  <c r="AY1196" i="1" s="1"/>
  <c r="BA1196" i="1" s="1"/>
  <c r="AX1219" i="1"/>
  <c r="AZ1219" i="1" s="1"/>
  <c r="AW1210" i="1"/>
  <c r="AY1210" i="1" s="1"/>
  <c r="BA1210" i="1" s="1"/>
  <c r="AW447" i="1"/>
  <c r="AY447" i="1" s="1"/>
  <c r="BA447" i="1" s="1"/>
  <c r="AX573" i="1"/>
  <c r="AZ573" i="1" s="1"/>
  <c r="AW563" i="1"/>
  <c r="AY563" i="1" s="1"/>
  <c r="BA563" i="1" s="1"/>
  <c r="AX1129" i="1"/>
  <c r="AZ1129" i="1" s="1"/>
  <c r="AW981" i="1"/>
  <c r="AY981" i="1" s="1"/>
  <c r="BA981" i="1" s="1"/>
  <c r="AX152" i="1"/>
  <c r="AZ152" i="1" s="1"/>
  <c r="AW1193" i="1"/>
  <c r="AY1193" i="1" s="1"/>
  <c r="BA1193" i="1" s="1"/>
  <c r="AW377" i="1"/>
  <c r="AY377" i="1" s="1"/>
  <c r="BA377" i="1" s="1"/>
  <c r="AX1009" i="1"/>
  <c r="AZ1009" i="1" s="1"/>
  <c r="AX1008" i="1"/>
  <c r="AZ1008" i="1" s="1"/>
  <c r="AW1207" i="1"/>
  <c r="AY1207" i="1" s="1"/>
  <c r="BA1207" i="1" s="1"/>
  <c r="AW1074" i="1"/>
  <c r="AY1074" i="1" s="1"/>
  <c r="BA1074" i="1" s="1"/>
  <c r="AX1218" i="1"/>
  <c r="AZ1218" i="1" s="1"/>
  <c r="AX823" i="1"/>
  <c r="AZ823" i="1" s="1"/>
  <c r="AX1077" i="1"/>
  <c r="AZ1077" i="1" s="1"/>
  <c r="AW1085" i="1"/>
  <c r="AY1085" i="1" s="1"/>
  <c r="BA1085" i="1" s="1"/>
  <c r="AW191" i="1"/>
  <c r="AY191" i="1" s="1"/>
  <c r="BA191" i="1" s="1"/>
  <c r="AX441" i="1"/>
  <c r="AZ441" i="1" s="1"/>
  <c r="AX17" i="1"/>
  <c r="AZ17" i="1" s="1"/>
  <c r="AW1155" i="1"/>
  <c r="AY1155" i="1" s="1"/>
  <c r="BA1155" i="1" s="1"/>
  <c r="AW423" i="1"/>
  <c r="AY423" i="1" s="1"/>
  <c r="BA423" i="1" s="1"/>
  <c r="AW193" i="1"/>
  <c r="AY193" i="1" s="1"/>
  <c r="BA193" i="1" s="1"/>
  <c r="AW1164" i="1"/>
  <c r="AY1164" i="1" s="1"/>
  <c r="BA1164" i="1" s="1"/>
  <c r="AX1210" i="1"/>
  <c r="AZ1210" i="1" s="1"/>
  <c r="AW900" i="1"/>
  <c r="AY900" i="1" s="1"/>
  <c r="BA900" i="1" s="1"/>
  <c r="AW1037" i="1"/>
  <c r="AY1037" i="1" s="1"/>
  <c r="BA1037" i="1" s="1"/>
  <c r="AX160" i="1"/>
  <c r="AZ160" i="1" s="1"/>
  <c r="AW1262" i="1"/>
  <c r="AY1262" i="1" s="1"/>
  <c r="BA1262" i="1" s="1"/>
  <c r="AX118" i="1"/>
  <c r="AZ118" i="1" s="1"/>
  <c r="AW117" i="1"/>
  <c r="AY117" i="1" s="1"/>
  <c r="BA117" i="1" s="1"/>
  <c r="AX159" i="1"/>
  <c r="AZ159" i="1" s="1"/>
  <c r="AX958" i="1"/>
  <c r="AZ958" i="1" s="1"/>
  <c r="AW54" i="1"/>
  <c r="AY54" i="1" s="1"/>
  <c r="BA54" i="1" s="1"/>
  <c r="AX1240" i="1"/>
  <c r="AZ1240" i="1" s="1"/>
  <c r="AX871" i="1"/>
  <c r="AZ871" i="1" s="1"/>
  <c r="AW1033" i="1"/>
  <c r="AY1033" i="1" s="1"/>
  <c r="BA1033" i="1" s="1"/>
  <c r="AW1135" i="1"/>
  <c r="AY1135" i="1" s="1"/>
  <c r="BA1135" i="1" s="1"/>
  <c r="AX881" i="1"/>
  <c r="AZ881" i="1" s="1"/>
  <c r="AX631" i="1"/>
  <c r="AZ631" i="1" s="1"/>
  <c r="AW1279" i="1"/>
  <c r="AY1279" i="1" s="1"/>
  <c r="BA1279" i="1" s="1"/>
  <c r="AX718" i="1"/>
  <c r="AZ718" i="1" s="1"/>
  <c r="AX1322" i="1"/>
  <c r="AZ1322" i="1" s="1"/>
  <c r="AW135" i="1"/>
  <c r="AY135" i="1" s="1"/>
  <c r="BA135" i="1" s="1"/>
  <c r="AX31" i="1"/>
  <c r="AZ31" i="1" s="1"/>
  <c r="AX1103" i="1"/>
  <c r="AZ1103" i="1" s="1"/>
  <c r="AW682" i="1"/>
  <c r="AY682" i="1" s="1"/>
  <c r="BA682" i="1" s="1"/>
  <c r="AW1338" i="1"/>
  <c r="AY1338" i="1" s="1"/>
  <c r="BA1338" i="1" s="1"/>
  <c r="AX709" i="1"/>
  <c r="AZ709" i="1" s="1"/>
  <c r="AX1389" i="1"/>
  <c r="AZ1389" i="1" s="1"/>
  <c r="AX1091" i="1"/>
  <c r="AZ1091" i="1" s="1"/>
  <c r="AX371" i="1"/>
  <c r="AZ371" i="1" s="1"/>
  <c r="AX674" i="1"/>
  <c r="AZ674" i="1" s="1"/>
  <c r="AX1144" i="1"/>
  <c r="AZ1144" i="1" s="1"/>
  <c r="AX158" i="1"/>
  <c r="AZ158" i="1" s="1"/>
  <c r="AW685" i="1"/>
  <c r="AY685" i="1" s="1"/>
  <c r="BA685" i="1" s="1"/>
  <c r="AW1125" i="1"/>
  <c r="AY1125" i="1" s="1"/>
  <c r="BA1125" i="1" s="1"/>
  <c r="AX1245" i="1"/>
  <c r="AZ1245" i="1" s="1"/>
  <c r="AW454" i="1"/>
  <c r="AY454" i="1" s="1"/>
  <c r="BA454" i="1" s="1"/>
  <c r="AX957" i="1"/>
  <c r="AZ957" i="1" s="1"/>
  <c r="AX772" i="1"/>
  <c r="AZ772" i="1" s="1"/>
  <c r="AW35" i="1"/>
  <c r="AY35" i="1" s="1"/>
  <c r="BA35" i="1" s="1"/>
  <c r="AW700" i="1"/>
  <c r="AY700" i="1" s="1"/>
  <c r="BA700" i="1" s="1"/>
  <c r="AX750" i="1"/>
  <c r="AZ750" i="1" s="1"/>
  <c r="AW1205" i="1"/>
  <c r="AY1205" i="1" s="1"/>
  <c r="BA1205" i="1" s="1"/>
  <c r="AX1111" i="1"/>
  <c r="AZ1111" i="1" s="1"/>
  <c r="AW653" i="1"/>
  <c r="AY653" i="1" s="1"/>
  <c r="BA653" i="1" s="1"/>
  <c r="AW1411" i="1"/>
  <c r="AY1411" i="1" s="1"/>
  <c r="BA1411" i="1" s="1"/>
  <c r="AW822" i="1"/>
  <c r="AY822" i="1" s="1"/>
  <c r="BA822" i="1" s="1"/>
  <c r="AX1266" i="1"/>
  <c r="AZ1266" i="1" s="1"/>
  <c r="AX65" i="1"/>
  <c r="AZ65" i="1" s="1"/>
  <c r="AX22" i="1"/>
  <c r="AZ22" i="1" s="1"/>
  <c r="AX652" i="1"/>
  <c r="AZ652" i="1" s="1"/>
  <c r="AX1084" i="1"/>
  <c r="AZ1084" i="1" s="1"/>
  <c r="AW1103" i="1"/>
  <c r="AY1103" i="1" s="1"/>
  <c r="BA1103" i="1" s="1"/>
  <c r="AX409" i="1"/>
  <c r="AZ409" i="1" s="1"/>
  <c r="AW429" i="1"/>
  <c r="AY429" i="1" s="1"/>
  <c r="BA429" i="1" s="1"/>
  <c r="AW1249" i="1"/>
  <c r="AY1249" i="1" s="1"/>
  <c r="BA1249" i="1" s="1"/>
  <c r="AX1378" i="1"/>
  <c r="AZ1378" i="1" s="1"/>
  <c r="AW1068" i="1"/>
  <c r="AY1068" i="1" s="1"/>
  <c r="BA1068" i="1" s="1"/>
  <c r="AW821" i="1"/>
  <c r="AY821" i="1" s="1"/>
  <c r="BA821" i="1" s="1"/>
  <c r="AW1208" i="1"/>
  <c r="AY1208" i="1" s="1"/>
  <c r="BA1208" i="1" s="1"/>
  <c r="AX1116" i="1"/>
  <c r="AZ1116" i="1" s="1"/>
  <c r="AX1115" i="1"/>
  <c r="AZ1115" i="1" s="1"/>
  <c r="AW1150" i="1"/>
  <c r="AY1150" i="1" s="1"/>
  <c r="BA1150" i="1" s="1"/>
  <c r="AW426" i="1"/>
  <c r="AY426" i="1" s="1"/>
  <c r="BA426" i="1" s="1"/>
  <c r="AW962" i="1"/>
  <c r="AY962" i="1" s="1"/>
  <c r="BA962" i="1" s="1"/>
  <c r="AX1006" i="1"/>
  <c r="AZ1006" i="1" s="1"/>
  <c r="AX105" i="1"/>
  <c r="AZ105" i="1" s="1"/>
  <c r="AW1138" i="1"/>
  <c r="AY1138" i="1" s="1"/>
  <c r="BA1138" i="1" s="1"/>
  <c r="AW1137" i="1"/>
  <c r="AY1137" i="1" s="1"/>
  <c r="BA1137" i="1" s="1"/>
  <c r="AX739" i="1"/>
  <c r="AZ739" i="1" s="1"/>
  <c r="AX1311" i="1"/>
  <c r="AZ1311" i="1" s="1"/>
  <c r="AX1177" i="1"/>
  <c r="AZ1177" i="1" s="1"/>
  <c r="AX11" i="1"/>
  <c r="AZ11" i="1" s="1"/>
  <c r="AX480" i="1"/>
  <c r="AZ480" i="1" s="1"/>
  <c r="AW590" i="1"/>
  <c r="AY590" i="1" s="1"/>
  <c r="BA590" i="1" s="1"/>
  <c r="AX1125" i="1"/>
  <c r="AZ1125" i="1" s="1"/>
  <c r="AW479" i="1"/>
  <c r="AY479" i="1" s="1"/>
  <c r="BA479" i="1" s="1"/>
  <c r="AX1386" i="1"/>
  <c r="AZ1386" i="1" s="1"/>
  <c r="AW566" i="1"/>
  <c r="AY566" i="1" s="1"/>
  <c r="BA566" i="1" s="1"/>
  <c r="AW1036" i="1"/>
  <c r="AY1036" i="1" s="1"/>
  <c r="BA1036" i="1" s="1"/>
  <c r="AW1373" i="1"/>
  <c r="AY1373" i="1" s="1"/>
  <c r="BA1373" i="1" s="1"/>
  <c r="AX30" i="1"/>
  <c r="AZ30" i="1" s="1"/>
  <c r="AX930" i="1"/>
  <c r="AZ930" i="1" s="1"/>
  <c r="AX939" i="1"/>
  <c r="AZ939" i="1" s="1"/>
  <c r="AW881" i="1"/>
  <c r="AY881" i="1" s="1"/>
  <c r="BA881" i="1" s="1"/>
  <c r="AW932" i="1"/>
  <c r="AY932" i="1" s="1"/>
  <c r="BA932" i="1" s="1"/>
  <c r="AX439" i="1"/>
  <c r="AZ439" i="1" s="1"/>
  <c r="AX1154" i="1"/>
  <c r="AZ1154" i="1" s="1"/>
  <c r="AW985" i="1"/>
  <c r="AY985" i="1" s="1"/>
  <c r="BA985" i="1" s="1"/>
  <c r="AW818" i="1"/>
  <c r="AY818" i="1" s="1"/>
  <c r="BA818" i="1" s="1"/>
  <c r="AX779" i="1"/>
  <c r="AZ779" i="1" s="1"/>
  <c r="AX124" i="1"/>
  <c r="AZ124" i="1" s="1"/>
  <c r="AW740" i="1"/>
  <c r="AY740" i="1" s="1"/>
  <c r="BA740" i="1" s="1"/>
  <c r="AW457" i="1"/>
  <c r="AY457" i="1" s="1"/>
  <c r="BA457" i="1" s="1"/>
  <c r="AX785" i="1"/>
  <c r="AZ785" i="1" s="1"/>
  <c r="AX1392" i="1"/>
  <c r="AZ1392" i="1" s="1"/>
  <c r="AW209" i="1"/>
  <c r="AY209" i="1" s="1"/>
  <c r="BA209" i="1" s="1"/>
  <c r="AX144" i="1"/>
  <c r="AZ144" i="1" s="1"/>
  <c r="AW1222" i="1"/>
  <c r="AY1222" i="1" s="1"/>
  <c r="BA1222" i="1" s="1"/>
  <c r="AW472" i="1"/>
  <c r="AY472" i="1" s="1"/>
  <c r="BA472" i="1" s="1"/>
  <c r="AW45" i="1"/>
  <c r="AY45" i="1" s="1"/>
  <c r="AW974" i="1"/>
  <c r="AY974" i="1" s="1"/>
  <c r="BA974" i="1" s="1"/>
  <c r="AX628" i="1"/>
  <c r="AZ628" i="1" s="1"/>
  <c r="AX849" i="1"/>
  <c r="AZ849" i="1" s="1"/>
  <c r="AX647" i="1"/>
  <c r="AZ647" i="1" s="1"/>
  <c r="AX1215" i="1"/>
  <c r="AZ1215" i="1" s="1"/>
  <c r="AW876" i="1"/>
  <c r="AY876" i="1" s="1"/>
  <c r="BA876" i="1" s="1"/>
  <c r="AW652" i="1"/>
  <c r="AY652" i="1" s="1"/>
  <c r="BA652" i="1" s="1"/>
  <c r="AW1275" i="1"/>
  <c r="AY1275" i="1" s="1"/>
  <c r="BA1275" i="1" s="1"/>
  <c r="AX1160" i="1"/>
  <c r="AZ1160" i="1" s="1"/>
  <c r="AX1047" i="1"/>
  <c r="AZ1047" i="1" s="1"/>
  <c r="AW1346" i="1"/>
  <c r="AY1346" i="1" s="1"/>
  <c r="BA1346" i="1" s="1"/>
  <c r="AW416" i="1"/>
  <c r="AY416" i="1" s="1"/>
  <c r="BA416" i="1" s="1"/>
  <c r="AX685" i="1"/>
  <c r="AZ685" i="1" s="1"/>
  <c r="AW753" i="1"/>
  <c r="AY753" i="1" s="1"/>
  <c r="BA753" i="1" s="1"/>
  <c r="AX928" i="1"/>
  <c r="AZ928" i="1" s="1"/>
  <c r="AW115" i="1"/>
  <c r="AY115" i="1" s="1"/>
  <c r="BA115" i="1" s="1"/>
  <c r="AW204" i="1"/>
  <c r="AY204" i="1" s="1"/>
  <c r="BA204" i="1" s="1"/>
  <c r="AX880" i="1"/>
  <c r="AZ880" i="1" s="1"/>
  <c r="AX98" i="1"/>
  <c r="AZ98" i="1" s="1"/>
  <c r="AW1274" i="1"/>
  <c r="AY1274" i="1" s="1"/>
  <c r="BA1274" i="1" s="1"/>
  <c r="AW398" i="1"/>
  <c r="AY398" i="1" s="1"/>
  <c r="BA398" i="1" s="1"/>
  <c r="AX389" i="1"/>
  <c r="AZ389" i="1" s="1"/>
  <c r="AX567" i="1"/>
  <c r="AZ567" i="1" s="1"/>
  <c r="AW1020" i="1"/>
  <c r="AY1020" i="1" s="1"/>
  <c r="BA1020" i="1" s="1"/>
  <c r="AX944" i="1"/>
  <c r="AZ944" i="1" s="1"/>
  <c r="AW1041" i="1"/>
  <c r="AY1041" i="1" s="1"/>
  <c r="BA1041" i="1" s="1"/>
  <c r="AW393" i="1"/>
  <c r="AY393" i="1" s="1"/>
  <c r="BA393" i="1" s="1"/>
  <c r="AX894" i="1"/>
  <c r="AZ894" i="1" s="1"/>
  <c r="AX755" i="1"/>
  <c r="AZ755" i="1" s="1"/>
  <c r="AX1179" i="1"/>
  <c r="AZ1179" i="1" s="1"/>
  <c r="AW955" i="1"/>
  <c r="AY955" i="1" s="1"/>
  <c r="BA955" i="1" s="1"/>
  <c r="AW1381" i="1"/>
  <c r="AY1381" i="1" s="1"/>
  <c r="BA1381" i="1" s="1"/>
  <c r="AW1380" i="1"/>
  <c r="AY1380" i="1" s="1"/>
  <c r="BA1380" i="1" s="1"/>
  <c r="AX442" i="1"/>
  <c r="AZ442" i="1" s="1"/>
  <c r="AX221" i="1"/>
  <c r="AZ221" i="1" s="1"/>
  <c r="AX839" i="1"/>
  <c r="AZ839" i="1" s="1"/>
  <c r="AX435" i="1"/>
  <c r="AZ435" i="1" s="1"/>
  <c r="AX454" i="1"/>
  <c r="AZ454" i="1" s="1"/>
  <c r="AW944" i="1"/>
  <c r="AY944" i="1" s="1"/>
  <c r="BA944" i="1" s="1"/>
  <c r="AX1321" i="1"/>
  <c r="AZ1321" i="1" s="1"/>
  <c r="AX55" i="1"/>
  <c r="AZ55" i="1" s="1"/>
  <c r="AX994" i="1"/>
  <c r="AZ994" i="1" s="1"/>
  <c r="AX386" i="1"/>
  <c r="AZ386" i="1" s="1"/>
  <c r="AX923" i="1"/>
  <c r="AZ923" i="1" s="1"/>
  <c r="AX864" i="1"/>
  <c r="AZ864" i="1" s="1"/>
  <c r="AX157" i="1"/>
  <c r="AZ157" i="1" s="1"/>
  <c r="AW942" i="1"/>
  <c r="AY942" i="1" s="1"/>
  <c r="BA942" i="1" s="1"/>
  <c r="AX696" i="1"/>
  <c r="AZ696" i="1" s="1"/>
  <c r="AW76" i="1"/>
  <c r="AY76" i="1" s="1"/>
  <c r="BA76" i="1" s="1"/>
  <c r="AW733" i="1"/>
  <c r="AY733" i="1" s="1"/>
  <c r="BA733" i="1" s="1"/>
  <c r="AX1264" i="1"/>
  <c r="AZ1264" i="1" s="1"/>
  <c r="AW883" i="1"/>
  <c r="AY883" i="1" s="1"/>
  <c r="BA883" i="1" s="1"/>
  <c r="AW1038" i="1"/>
  <c r="AY1038" i="1" s="1"/>
  <c r="BA1038" i="1" s="1"/>
  <c r="AW192" i="1"/>
  <c r="AY192" i="1" s="1"/>
  <c r="BA192" i="1" s="1"/>
  <c r="AW701" i="1"/>
  <c r="AY701" i="1" s="1"/>
  <c r="BA701" i="1" s="1"/>
  <c r="AX903" i="1"/>
  <c r="AZ903" i="1" s="1"/>
  <c r="AX828" i="1"/>
  <c r="AZ828" i="1" s="1"/>
  <c r="AW24" i="1"/>
  <c r="AY24" i="1" s="1"/>
  <c r="BA24" i="1" s="1"/>
  <c r="AX363" i="1"/>
  <c r="AZ363" i="1" s="1"/>
  <c r="AX971" i="1"/>
  <c r="AZ971" i="1" s="1"/>
  <c r="AW155" i="1"/>
  <c r="AY155" i="1" s="1"/>
  <c r="BA155" i="1" s="1"/>
  <c r="AX966" i="1"/>
  <c r="AZ966" i="1" s="1"/>
  <c r="AX37" i="1"/>
  <c r="AZ37" i="1" s="1"/>
  <c r="AW1300" i="1"/>
  <c r="AY1300" i="1" s="1"/>
  <c r="BA1300" i="1" s="1"/>
  <c r="AX66" i="1"/>
  <c r="AZ66" i="1" s="1"/>
  <c r="AW1006" i="1"/>
  <c r="AY1006" i="1" s="1"/>
  <c r="BA1006" i="1" s="1"/>
  <c r="AW735" i="1"/>
  <c r="AY735" i="1" s="1"/>
  <c r="BA735" i="1" s="1"/>
  <c r="AW832" i="1"/>
  <c r="AY832" i="1" s="1"/>
  <c r="BA832" i="1" s="1"/>
  <c r="AX1270" i="1"/>
  <c r="AZ1270" i="1" s="1"/>
  <c r="AW81" i="1"/>
  <c r="AY81" i="1" s="1"/>
  <c r="BA81" i="1" s="1"/>
  <c r="AX722" i="1"/>
  <c r="AZ722" i="1" s="1"/>
  <c r="AW640" i="1"/>
  <c r="AY640" i="1" s="1"/>
  <c r="BA640" i="1" s="1"/>
  <c r="AW1304" i="1"/>
  <c r="AY1304" i="1" s="1"/>
  <c r="BA1304" i="1" s="1"/>
  <c r="AW1022" i="1"/>
  <c r="AY1022" i="1" s="1"/>
  <c r="BA1022" i="1" s="1"/>
  <c r="AX777" i="1"/>
  <c r="AZ777" i="1" s="1"/>
  <c r="AW40" i="1"/>
  <c r="AY40" i="1" s="1"/>
  <c r="BA40" i="1" s="1"/>
  <c r="AW207" i="1"/>
  <c r="AY207" i="1" s="1"/>
  <c r="BA207" i="1" s="1"/>
  <c r="AX214" i="1"/>
  <c r="AZ214" i="1" s="1"/>
  <c r="AW1042" i="1"/>
  <c r="AY1042" i="1" s="1"/>
  <c r="BA1042" i="1" s="1"/>
  <c r="AX180" i="1"/>
  <c r="AZ180" i="1" s="1"/>
  <c r="AW848" i="1"/>
  <c r="AY848" i="1" s="1"/>
  <c r="BA848" i="1" s="1"/>
  <c r="AX1306" i="1"/>
  <c r="AZ1306" i="1" s="1"/>
  <c r="AX121" i="1"/>
  <c r="AZ121" i="1" s="1"/>
  <c r="AX44" i="1"/>
  <c r="AZ44" i="1" s="1"/>
  <c r="AX1408" i="1"/>
  <c r="AZ1408" i="1" s="1"/>
  <c r="AX953" i="1"/>
  <c r="AZ953" i="1" s="1"/>
  <c r="AX876" i="1"/>
  <c r="AZ876" i="1" s="1"/>
  <c r="AW139" i="1"/>
  <c r="AY139" i="1" s="1"/>
  <c r="BA139" i="1" s="1"/>
  <c r="AX1146" i="1"/>
  <c r="AZ1146" i="1" s="1"/>
  <c r="AX710" i="1"/>
  <c r="AZ710" i="1" s="1"/>
  <c r="AW887" i="1"/>
  <c r="AY887" i="1" s="1"/>
  <c r="BA887" i="1" s="1"/>
  <c r="AX695" i="1"/>
  <c r="AZ695" i="1" s="1"/>
  <c r="AW648" i="1"/>
  <c r="AY648" i="1" s="1"/>
  <c r="BA648" i="1" s="1"/>
  <c r="AW1002" i="1"/>
  <c r="AY1002" i="1" s="1"/>
  <c r="BA1002" i="1" s="1"/>
  <c r="AX1062" i="1"/>
  <c r="AZ1062" i="1" s="1"/>
  <c r="AW619" i="1"/>
  <c r="AY619" i="1" s="1"/>
  <c r="BA619" i="1" s="1"/>
  <c r="AW1265" i="1"/>
  <c r="AY1265" i="1" s="1"/>
  <c r="BA1265" i="1" s="1"/>
  <c r="AX813" i="1"/>
  <c r="AZ813" i="1" s="1"/>
  <c r="AX1109" i="1"/>
  <c r="AZ1109" i="1" s="1"/>
  <c r="AW889" i="1"/>
  <c r="AY889" i="1" s="1"/>
  <c r="BA889" i="1" s="1"/>
  <c r="AX1405" i="1"/>
  <c r="AZ1405" i="1" s="1"/>
  <c r="AW1342" i="1"/>
  <c r="AY1342" i="1" s="1"/>
  <c r="BA1342" i="1" s="1"/>
  <c r="AW364" i="1"/>
  <c r="AY364" i="1" s="1"/>
  <c r="BA364" i="1" s="1"/>
  <c r="AX95" i="1"/>
  <c r="AZ95" i="1" s="1"/>
  <c r="AW749" i="1"/>
  <c r="AY749" i="1" s="1"/>
  <c r="BA749" i="1" s="1"/>
  <c r="AX24" i="1"/>
  <c r="AZ24" i="1" s="1"/>
  <c r="AX991" i="1"/>
  <c r="AZ991" i="1" s="1"/>
  <c r="AW1123" i="1"/>
  <c r="AY1123" i="1" s="1"/>
  <c r="BA1123" i="1" s="1"/>
  <c r="AW1133" i="1"/>
  <c r="AY1133" i="1" s="1"/>
  <c r="BA1133" i="1" s="1"/>
  <c r="AX1317" i="1"/>
  <c r="AZ1317" i="1" s="1"/>
  <c r="AW868" i="1"/>
  <c r="AY868" i="1" s="1"/>
  <c r="BA868" i="1" s="1"/>
  <c r="AX1172" i="1"/>
  <c r="AZ1172" i="1" s="1"/>
  <c r="AX164" i="1"/>
  <c r="AZ164" i="1" s="1"/>
  <c r="AX780" i="1"/>
  <c r="AZ780" i="1" s="1"/>
  <c r="AW1255" i="1"/>
  <c r="AY1255" i="1" s="1"/>
  <c r="BA1255" i="1" s="1"/>
  <c r="AX857" i="1"/>
  <c r="AZ857" i="1" s="1"/>
  <c r="AW1318" i="1"/>
  <c r="AY1318" i="1" s="1"/>
  <c r="BA1318" i="1" s="1"/>
  <c r="AW627" i="1"/>
  <c r="AY627" i="1" s="1"/>
  <c r="BA627" i="1" s="1"/>
  <c r="AX858" i="1"/>
  <c r="AZ858" i="1" s="1"/>
  <c r="AW1163" i="1"/>
  <c r="AY1163" i="1" s="1"/>
  <c r="BA1163" i="1" s="1"/>
  <c r="AW386" i="1"/>
  <c r="AY386" i="1" s="1"/>
  <c r="BA386" i="1" s="1"/>
  <c r="AW957" i="1"/>
  <c r="AY957" i="1" s="1"/>
  <c r="BA957" i="1" s="1"/>
  <c r="AW101" i="1"/>
  <c r="AY101" i="1" s="1"/>
  <c r="BA101" i="1" s="1"/>
  <c r="AW1306" i="1"/>
  <c r="AY1306" i="1" s="1"/>
  <c r="BA1306" i="1" s="1"/>
  <c r="AW365" i="1"/>
  <c r="AY365" i="1" s="1"/>
  <c r="BA365" i="1" s="1"/>
  <c r="AW1313" i="1"/>
  <c r="AY1313" i="1" s="1"/>
  <c r="BA1313" i="1" s="1"/>
  <c r="AX552" i="1"/>
  <c r="AZ552" i="1" s="1"/>
  <c r="AW852" i="1"/>
  <c r="AY852" i="1" s="1"/>
  <c r="BA852" i="1" s="1"/>
  <c r="AW829" i="1"/>
  <c r="AY829" i="1" s="1"/>
  <c r="BA829" i="1" s="1"/>
  <c r="AW956" i="1"/>
  <c r="AY956" i="1" s="1"/>
  <c r="BA956" i="1" s="1"/>
  <c r="AW908" i="1"/>
  <c r="AY908" i="1" s="1"/>
  <c r="BA908" i="1" s="1"/>
  <c r="AW1368" i="1"/>
  <c r="AY1368" i="1" s="1"/>
  <c r="BA1368" i="1" s="1"/>
  <c r="AW1337" i="1"/>
  <c r="AY1337" i="1" s="1"/>
  <c r="BA1337" i="1" s="1"/>
  <c r="AW1188" i="1"/>
  <c r="AY1188" i="1" s="1"/>
  <c r="BA1188" i="1" s="1"/>
  <c r="AW744" i="1"/>
  <c r="AY744" i="1" s="1"/>
  <c r="BA744" i="1" s="1"/>
  <c r="AX1231" i="1"/>
  <c r="AZ1231" i="1" s="1"/>
  <c r="AW810" i="1"/>
  <c r="AY810" i="1" s="1"/>
  <c r="BA810" i="1" s="1"/>
  <c r="AW1315" i="1"/>
  <c r="AY1315" i="1" s="1"/>
  <c r="BA1315" i="1" s="1"/>
  <c r="AW724" i="1"/>
  <c r="AY724" i="1" s="1"/>
  <c r="BA724" i="1" s="1"/>
  <c r="AX798" i="1"/>
  <c r="AZ798" i="1" s="1"/>
  <c r="AW1102" i="1"/>
  <c r="AY1102" i="1" s="1"/>
  <c r="BA1102" i="1" s="1"/>
  <c r="AX210" i="1"/>
  <c r="AZ210" i="1" s="1"/>
  <c r="AW544" i="1"/>
  <c r="AY544" i="1" s="1"/>
  <c r="BA544" i="1" s="1"/>
  <c r="AX1099" i="1"/>
  <c r="AZ1099" i="1" s="1"/>
  <c r="AX517" i="1"/>
  <c r="AZ517" i="1" s="1"/>
  <c r="AW424" i="1"/>
  <c r="AY424" i="1" s="1"/>
  <c r="BA424" i="1" s="1"/>
  <c r="AW1149" i="1"/>
  <c r="AY1149" i="1" s="1"/>
  <c r="BA1149" i="1" s="1"/>
  <c r="AW131" i="1"/>
  <c r="AY131" i="1" s="1"/>
  <c r="BA131" i="1" s="1"/>
  <c r="AX395" i="1"/>
  <c r="AZ395" i="1" s="1"/>
  <c r="AX1114" i="1"/>
  <c r="AZ1114" i="1" s="1"/>
  <c r="AX1151" i="1"/>
  <c r="AZ1151" i="1" s="1"/>
  <c r="AX1025" i="1"/>
  <c r="AZ1025" i="1" s="1"/>
  <c r="AX884" i="1"/>
  <c r="AZ884" i="1" s="1"/>
  <c r="AX1233" i="1"/>
  <c r="AZ1233" i="1" s="1"/>
  <c r="AX476" i="1"/>
  <c r="AZ476" i="1" s="1"/>
  <c r="AX1040" i="1"/>
  <c r="AZ1040" i="1" s="1"/>
  <c r="AW403" i="1"/>
  <c r="AY403" i="1" s="1"/>
  <c r="BA403" i="1" s="1"/>
  <c r="AW1324" i="1"/>
  <c r="AY1324" i="1" s="1"/>
  <c r="BA1324" i="1" s="1"/>
  <c r="AX1127" i="1"/>
  <c r="AZ1127" i="1" s="1"/>
  <c r="AW1106" i="1"/>
  <c r="AY1106" i="1" s="1"/>
  <c r="BA1106" i="1" s="1"/>
  <c r="AX412" i="1"/>
  <c r="AZ412" i="1" s="1"/>
  <c r="AX848" i="1"/>
  <c r="AZ848" i="1" s="1"/>
  <c r="AW1086" i="1"/>
  <c r="AY1086" i="1" s="1"/>
  <c r="BA1086" i="1" s="1"/>
  <c r="AX1343" i="1"/>
  <c r="AZ1343" i="1" s="1"/>
  <c r="AX183" i="1"/>
  <c r="AZ183" i="1" s="1"/>
  <c r="AX142" i="1"/>
  <c r="AZ142" i="1" s="1"/>
  <c r="AW784" i="1"/>
  <c r="AY784" i="1" s="1"/>
  <c r="BA784" i="1" s="1"/>
  <c r="AW976" i="1"/>
  <c r="AY976" i="1" s="1"/>
  <c r="BA976" i="1" s="1"/>
  <c r="AX992" i="1"/>
  <c r="AZ992" i="1" s="1"/>
  <c r="AX117" i="1"/>
  <c r="AZ117" i="1" s="1"/>
  <c r="AX379" i="1"/>
  <c r="AZ379" i="1" s="1"/>
  <c r="AX890" i="1"/>
  <c r="AZ890" i="1" s="1"/>
  <c r="AW803" i="1"/>
  <c r="AY803" i="1" s="1"/>
  <c r="BA803" i="1" s="1"/>
  <c r="AW1413" i="1"/>
  <c r="AY1413" i="1" s="1"/>
  <c r="BA1413" i="1" s="1"/>
  <c r="AX1318" i="1"/>
  <c r="AZ1318" i="1" s="1"/>
  <c r="AW132" i="1"/>
  <c r="AY132" i="1" s="1"/>
  <c r="BA132" i="1" s="1"/>
  <c r="AX84" i="1"/>
  <c r="AZ84" i="1" s="1"/>
  <c r="AX189" i="1"/>
  <c r="AZ189" i="1" s="1"/>
  <c r="AX738" i="1"/>
  <c r="AZ738" i="1" s="1"/>
  <c r="AX1248" i="1"/>
  <c r="AZ1248" i="1" s="1"/>
  <c r="AW968" i="1"/>
  <c r="AY968" i="1" s="1"/>
  <c r="BA968" i="1" s="1"/>
  <c r="AX577" i="1"/>
  <c r="AZ577" i="1" s="1"/>
  <c r="AW819" i="1"/>
  <c r="AY819" i="1" s="1"/>
  <c r="BA819" i="1" s="1"/>
  <c r="AX749" i="1"/>
  <c r="AZ749" i="1" s="1"/>
  <c r="AX1348" i="1"/>
  <c r="AZ1348" i="1" s="1"/>
  <c r="AX1347" i="1"/>
  <c r="AZ1347" i="1" s="1"/>
  <c r="AX531" i="1"/>
  <c r="AZ531" i="1" s="1"/>
  <c r="AW1295" i="1"/>
  <c r="AY1295" i="1" s="1"/>
  <c r="BA1295" i="1" s="1"/>
  <c r="AW844" i="1"/>
  <c r="AY844" i="1" s="1"/>
  <c r="BA844" i="1" s="1"/>
  <c r="AW1224" i="1"/>
  <c r="AY1224" i="1" s="1"/>
  <c r="BA1224" i="1" s="1"/>
  <c r="AX935" i="1"/>
  <c r="AZ935" i="1" s="1"/>
  <c r="AX1375" i="1"/>
  <c r="AZ1375" i="1" s="1"/>
  <c r="AW658" i="1"/>
  <c r="AY658" i="1" s="1"/>
  <c r="BA658" i="1" s="1"/>
  <c r="AW1028" i="1"/>
  <c r="AY1028" i="1" s="1"/>
  <c r="BA1028" i="1" s="1"/>
  <c r="AW187" i="1"/>
  <c r="AY187" i="1" s="1"/>
  <c r="BA187" i="1" s="1"/>
  <c r="AX532" i="1"/>
  <c r="AZ532" i="1" s="1"/>
  <c r="AW960" i="1"/>
  <c r="AY960" i="1" s="1"/>
  <c r="BA960" i="1" s="1"/>
  <c r="AW770" i="1"/>
  <c r="AY770" i="1" s="1"/>
  <c r="BA770" i="1" s="1"/>
  <c r="AX997" i="1"/>
  <c r="AZ997" i="1" s="1"/>
  <c r="AX69" i="1"/>
  <c r="AZ69" i="1" s="1"/>
  <c r="AX368" i="1"/>
  <c r="AZ368" i="1" s="1"/>
  <c r="AX665" i="1"/>
  <c r="AZ665" i="1" s="1"/>
  <c r="AW587" i="1"/>
  <c r="AY587" i="1" s="1"/>
  <c r="BA587" i="1" s="1"/>
  <c r="AX597" i="1"/>
  <c r="AZ597" i="1" s="1"/>
  <c r="AX826" i="1"/>
  <c r="AZ826" i="1" s="1"/>
  <c r="AX197" i="1"/>
  <c r="AZ197" i="1" s="1"/>
  <c r="AW834" i="1"/>
  <c r="AY834" i="1" s="1"/>
  <c r="BA834" i="1" s="1"/>
  <c r="AX1341" i="1"/>
  <c r="AZ1341" i="1" s="1"/>
  <c r="AX1014" i="1"/>
  <c r="AZ1014" i="1" s="1"/>
  <c r="AX115" i="1"/>
  <c r="AZ115" i="1" s="1"/>
  <c r="AW1273" i="1"/>
  <c r="AY1273" i="1" s="1"/>
  <c r="BA1273" i="1" s="1"/>
  <c r="AW972" i="1"/>
  <c r="AY972" i="1" s="1"/>
  <c r="BA972" i="1" s="1"/>
  <c r="AW924" i="1"/>
  <c r="AY924" i="1" s="1"/>
  <c r="BA924" i="1" s="1"/>
  <c r="AX1402" i="1"/>
  <c r="AZ1402" i="1" s="1"/>
  <c r="AX600" i="1"/>
  <c r="AZ600" i="1" s="1"/>
  <c r="AW1272" i="1"/>
  <c r="AY1272" i="1" s="1"/>
  <c r="BA1272" i="1" s="1"/>
  <c r="AW11" i="1"/>
  <c r="AY11" i="1" s="1"/>
  <c r="BA11" i="1" s="1"/>
  <c r="AW1314" i="1"/>
  <c r="AY1314" i="1" s="1"/>
  <c r="BA1314" i="1" s="1"/>
  <c r="AW660" i="1"/>
  <c r="AY660" i="1" s="1"/>
  <c r="BA660" i="1" s="1"/>
  <c r="AW952" i="1"/>
  <c r="AY952" i="1" s="1"/>
  <c r="BA952" i="1" s="1"/>
  <c r="AX1088" i="1"/>
  <c r="AZ1088" i="1" s="1"/>
  <c r="AX1184" i="1"/>
  <c r="AZ1184" i="1" s="1"/>
  <c r="AW462" i="1"/>
  <c r="AY462" i="1" s="1"/>
  <c r="BA462" i="1" s="1"/>
  <c r="AW1052" i="1"/>
  <c r="AY1052" i="1" s="1"/>
  <c r="BA1052" i="1" s="1"/>
  <c r="AX599" i="1"/>
  <c r="AZ599" i="1" s="1"/>
  <c r="AW1121" i="1"/>
  <c r="AY1121" i="1" s="1"/>
  <c r="BA1121" i="1" s="1"/>
  <c r="AX358" i="1"/>
  <c r="AZ358" i="1" s="1"/>
  <c r="AW466" i="1"/>
  <c r="AY466" i="1" s="1"/>
  <c r="BA466" i="1" s="1"/>
  <c r="AW835" i="1"/>
  <c r="AY835" i="1" s="1"/>
  <c r="BA835" i="1" s="1"/>
  <c r="AX789" i="1"/>
  <c r="AZ789" i="1" s="1"/>
  <c r="AW1190" i="1"/>
  <c r="AY1190" i="1" s="1"/>
  <c r="BA1190" i="1" s="1"/>
  <c r="AX1267" i="1"/>
  <c r="AZ1267" i="1" s="1"/>
  <c r="AW591" i="1"/>
  <c r="AY591" i="1" s="1"/>
  <c r="BA591" i="1" s="1"/>
  <c r="AW519" i="1"/>
  <c r="AY519" i="1" s="1"/>
  <c r="BA519" i="1" s="1"/>
  <c r="AW779" i="1"/>
  <c r="AY779" i="1" s="1"/>
  <c r="BA779" i="1" s="1"/>
  <c r="AX1176" i="1"/>
  <c r="AZ1176" i="1" s="1"/>
  <c r="AX1307" i="1"/>
  <c r="AZ1307" i="1" s="1"/>
  <c r="AX1056" i="1"/>
  <c r="AZ1056" i="1" s="1"/>
  <c r="AX1261" i="1"/>
  <c r="AZ1261" i="1" s="1"/>
  <c r="AX434" i="1"/>
  <c r="AZ434" i="1" s="1"/>
  <c r="AW836" i="1"/>
  <c r="AY836" i="1" s="1"/>
  <c r="BA836" i="1" s="1"/>
  <c r="AX615" i="1"/>
  <c r="AZ615" i="1" s="1"/>
  <c r="AW532" i="1"/>
  <c r="AY532" i="1" s="1"/>
  <c r="BA532" i="1" s="1"/>
  <c r="AW1280" i="1"/>
  <c r="AY1280" i="1" s="1"/>
  <c r="BA1280" i="1" s="1"/>
  <c r="AX26" i="1"/>
  <c r="AZ26" i="1" s="1"/>
  <c r="AW223" i="1"/>
  <c r="AY223" i="1" s="1"/>
  <c r="BA223" i="1" s="1"/>
  <c r="AW941" i="1"/>
  <c r="AY941" i="1" s="1"/>
  <c r="BA941" i="1" s="1"/>
  <c r="AX195" i="1"/>
  <c r="AZ195" i="1" s="1"/>
  <c r="AX423" i="1"/>
  <c r="AZ423" i="1" s="1"/>
  <c r="AW371" i="1"/>
  <c r="AY371" i="1" s="1"/>
  <c r="BA371" i="1" s="1"/>
  <c r="AW970" i="1"/>
  <c r="AY970" i="1" s="1"/>
  <c r="BA970" i="1" s="1"/>
  <c r="AW1353" i="1"/>
  <c r="AY1353" i="1" s="1"/>
  <c r="BA1353" i="1" s="1"/>
  <c r="AX1251" i="1"/>
  <c r="AZ1251" i="1" s="1"/>
  <c r="AX598" i="1"/>
  <c r="AZ598" i="1" s="1"/>
  <c r="AX1279" i="1"/>
  <c r="AZ1279" i="1" s="1"/>
  <c r="AW149" i="1"/>
  <c r="AY149" i="1" s="1"/>
  <c r="BA149" i="1" s="1"/>
  <c r="AX737" i="1"/>
  <c r="AZ737" i="1" s="1"/>
  <c r="AW1146" i="1"/>
  <c r="AY1146" i="1" s="1"/>
  <c r="BA1146" i="1" s="1"/>
  <c r="AW905" i="1"/>
  <c r="AY905" i="1" s="1"/>
  <c r="BA905" i="1" s="1"/>
  <c r="AX384" i="1"/>
  <c r="AZ384" i="1" s="1"/>
  <c r="AX889" i="1"/>
  <c r="AZ889" i="1" s="1"/>
  <c r="AX808" i="1"/>
  <c r="AZ808" i="1" s="1"/>
  <c r="AW915" i="1"/>
  <c r="AY915" i="1" s="1"/>
  <c r="BA915" i="1" s="1"/>
  <c r="AX1173" i="1"/>
  <c r="AZ1173" i="1" s="1"/>
  <c r="AW1153" i="1"/>
  <c r="AY1153" i="1" s="1"/>
  <c r="BA1153" i="1" s="1"/>
  <c r="AX99" i="1"/>
  <c r="AZ99" i="1" s="1"/>
  <c r="AX1326" i="1"/>
  <c r="AZ1326" i="1" s="1"/>
  <c r="AW764" i="1"/>
  <c r="AY764" i="1" s="1"/>
  <c r="BA764" i="1" s="1"/>
  <c r="AX721" i="1"/>
  <c r="AZ721" i="1" s="1"/>
  <c r="AX1333" i="1"/>
  <c r="AZ1333" i="1" s="1"/>
  <c r="AX1247" i="1"/>
  <c r="AZ1247" i="1" s="1"/>
  <c r="AW1252" i="1"/>
  <c r="AY1252" i="1" s="1"/>
  <c r="BA1252" i="1" s="1"/>
  <c r="AX436" i="1"/>
  <c r="AZ436" i="1" s="1"/>
  <c r="AX547" i="1"/>
  <c r="AZ547" i="1" s="1"/>
  <c r="AW785" i="1"/>
  <c r="AY785" i="1" s="1"/>
  <c r="BA785" i="1" s="1"/>
  <c r="AX758" i="1"/>
  <c r="AZ758" i="1" s="1"/>
  <c r="AW1388" i="1"/>
  <c r="AY1388" i="1" s="1"/>
  <c r="BA1388" i="1" s="1"/>
  <c r="AX196" i="1"/>
  <c r="AZ196" i="1" s="1"/>
  <c r="AX470" i="1"/>
  <c r="AZ470" i="1" s="1"/>
  <c r="AW1026" i="1"/>
  <c r="AY1026" i="1" s="1"/>
  <c r="BA1026" i="1" s="1"/>
  <c r="AX551" i="1"/>
  <c r="AZ551" i="1" s="1"/>
  <c r="AW1166" i="1"/>
  <c r="AY1166" i="1" s="1"/>
  <c r="BA1166" i="1" s="1"/>
  <c r="AX206" i="1"/>
  <c r="AZ206" i="1" s="1"/>
  <c r="AW1067" i="1"/>
  <c r="AY1067" i="1" s="1"/>
  <c r="BA1067" i="1" s="1"/>
  <c r="AW907" i="1"/>
  <c r="AY907" i="1" s="1"/>
  <c r="BA907" i="1" s="1"/>
  <c r="AX1253" i="1"/>
  <c r="AZ1253" i="1" s="1"/>
  <c r="AX508" i="1"/>
  <c r="AZ508" i="1" s="1"/>
  <c r="AX925" i="1"/>
  <c r="AZ925" i="1" s="1"/>
  <c r="AW1230" i="1"/>
  <c r="AY1230" i="1" s="1"/>
  <c r="BA1230" i="1" s="1"/>
  <c r="AX1034" i="1"/>
  <c r="AZ1034" i="1" s="1"/>
  <c r="AW510" i="1"/>
  <c r="AY510" i="1" s="1"/>
  <c r="BA510" i="1" s="1"/>
  <c r="AW497" i="1"/>
  <c r="AY497" i="1" s="1"/>
  <c r="BA497" i="1" s="1"/>
  <c r="AW1050" i="1"/>
  <c r="AY1050" i="1" s="1"/>
  <c r="BA1050" i="1" s="1"/>
  <c r="AX404" i="1"/>
  <c r="AZ404" i="1" s="1"/>
  <c r="AX832" i="1"/>
  <c r="AZ832" i="1" s="1"/>
  <c r="AX867" i="1"/>
  <c r="AZ867" i="1" s="1"/>
  <c r="AW794" i="1"/>
  <c r="AY794" i="1" s="1"/>
  <c r="BA794" i="1" s="1"/>
  <c r="AX1186" i="1"/>
  <c r="AZ1186" i="1" s="1"/>
  <c r="AX444" i="1"/>
  <c r="AZ444" i="1" s="1"/>
  <c r="AX73" i="1"/>
  <c r="AZ73" i="1" s="1"/>
  <c r="AW1356" i="1"/>
  <c r="AY1356" i="1" s="1"/>
  <c r="BA1356" i="1" s="1"/>
  <c r="AW1111" i="1"/>
  <c r="AY1111" i="1" s="1"/>
  <c r="BA1111" i="1" s="1"/>
  <c r="AX417" i="1"/>
  <c r="AZ417" i="1" s="1"/>
  <c r="AX560" i="1"/>
  <c r="AZ560" i="1" s="1"/>
  <c r="AX501" i="1"/>
  <c r="AZ501" i="1" s="1"/>
  <c r="AW1032" i="1"/>
  <c r="AY1032" i="1" s="1"/>
  <c r="BA1032" i="1" s="1"/>
  <c r="AW935" i="1"/>
  <c r="AY935" i="1" s="1"/>
  <c r="BA935" i="1" s="1"/>
  <c r="AW160" i="1"/>
  <c r="AY160" i="1" s="1"/>
  <c r="BA160" i="1" s="1"/>
  <c r="AW451" i="1"/>
  <c r="AY451" i="1" s="1"/>
  <c r="BA451" i="1" s="1"/>
  <c r="AW911" i="1"/>
  <c r="AY911" i="1" s="1"/>
  <c r="BA911" i="1" s="1"/>
  <c r="AX1059" i="1"/>
  <c r="AZ1059" i="1" s="1"/>
  <c r="AW384" i="1"/>
  <c r="AY384" i="1" s="1"/>
  <c r="BA384" i="1" s="1"/>
  <c r="AW179" i="1"/>
  <c r="AY179" i="1" s="1"/>
  <c r="BA179" i="1" s="1"/>
  <c r="AW766" i="1"/>
  <c r="AY766" i="1" s="1"/>
  <c r="BA766" i="1" s="1"/>
  <c r="AX950" i="1"/>
  <c r="AZ950" i="1" s="1"/>
  <c r="AW113" i="1"/>
  <c r="AY113" i="1" s="1"/>
  <c r="BA113" i="1" s="1"/>
  <c r="AW1004" i="1"/>
  <c r="AY1004" i="1" s="1"/>
  <c r="BA1004" i="1" s="1"/>
  <c r="AX731" i="1"/>
  <c r="AZ731" i="1" s="1"/>
  <c r="AX1060" i="1"/>
  <c r="AZ1060" i="1" s="1"/>
  <c r="AW1079" i="1"/>
  <c r="AY1079" i="1" s="1"/>
  <c r="BA1079" i="1" s="1"/>
  <c r="AW145" i="1"/>
  <c r="AY145" i="1" s="1"/>
  <c r="BA145" i="1" s="1"/>
  <c r="AX753" i="1"/>
  <c r="AZ753" i="1" s="1"/>
  <c r="AX931" i="1"/>
  <c r="AZ931" i="1" s="1"/>
  <c r="AW610" i="1"/>
  <c r="AY610" i="1" s="1"/>
  <c r="BA610" i="1" s="1"/>
  <c r="AX464" i="1"/>
  <c r="AZ464" i="1" s="1"/>
  <c r="AW163" i="1"/>
  <c r="AY163" i="1" s="1"/>
  <c r="BA163" i="1" s="1"/>
  <c r="AW765" i="1"/>
  <c r="AY765" i="1" s="1"/>
  <c r="BA765" i="1" s="1"/>
  <c r="AW762" i="1"/>
  <c r="AY762" i="1" s="1"/>
  <c r="BA762" i="1" s="1"/>
  <c r="AW1340" i="1"/>
  <c r="AY1340" i="1" s="1"/>
  <c r="BA1340" i="1" s="1"/>
  <c r="AX843" i="1"/>
  <c r="AZ843" i="1" s="1"/>
  <c r="AW1246" i="1"/>
  <c r="AY1246" i="1" s="1"/>
  <c r="BA1246" i="1" s="1"/>
  <c r="AW870" i="1"/>
  <c r="AY870" i="1" s="1"/>
  <c r="BA870" i="1" s="1"/>
  <c r="AW1391" i="1"/>
  <c r="AY1391" i="1" s="1"/>
  <c r="BA1391" i="1" s="1"/>
  <c r="AX497" i="1"/>
  <c r="AZ497" i="1" s="1"/>
  <c r="AX61" i="1"/>
  <c r="AZ61" i="1" s="1"/>
  <c r="AX558" i="1"/>
  <c r="AZ558" i="1" s="1"/>
  <c r="AX1285" i="1"/>
  <c r="AZ1285" i="1" s="1"/>
  <c r="AX947" i="1"/>
  <c r="AZ947" i="1" s="1"/>
  <c r="AW849" i="1"/>
  <c r="AY849" i="1" s="1"/>
  <c r="BA849" i="1" s="1"/>
  <c r="AX859" i="1"/>
  <c r="AZ859" i="1" s="1"/>
  <c r="AX1304" i="1"/>
  <c r="AZ1304" i="1" s="1"/>
  <c r="AX135" i="1"/>
  <c r="AZ135" i="1" s="1"/>
  <c r="AW874" i="1"/>
  <c r="AY874" i="1" s="1"/>
  <c r="BA874" i="1" s="1"/>
  <c r="AW1097" i="1"/>
  <c r="AY1097" i="1" s="1"/>
  <c r="BA1097" i="1" s="1"/>
  <c r="AX954" i="1"/>
  <c r="AZ954" i="1" s="1"/>
  <c r="AW925" i="1"/>
  <c r="AY925" i="1" s="1"/>
  <c r="BA925" i="1" s="1"/>
  <c r="AX132" i="1"/>
  <c r="AZ132" i="1" s="1"/>
  <c r="AW690" i="1"/>
  <c r="AY690" i="1" s="1"/>
  <c r="BA690" i="1" s="1"/>
  <c r="AW378" i="1"/>
  <c r="AY378" i="1" s="1"/>
  <c r="BA378" i="1" s="1"/>
  <c r="AW891" i="1"/>
  <c r="AY891" i="1" s="1"/>
  <c r="BA891" i="1" s="1"/>
  <c r="AW1214" i="1"/>
  <c r="AY1214" i="1" s="1"/>
  <c r="BA1214" i="1" s="1"/>
  <c r="AX1370" i="1"/>
  <c r="AZ1370" i="1" s="1"/>
  <c r="AX431" i="1"/>
  <c r="AZ431" i="1" s="1"/>
  <c r="AW977" i="1"/>
  <c r="AY977" i="1" s="1"/>
  <c r="BA977" i="1" s="1"/>
  <c r="AX983" i="1"/>
  <c r="AZ983" i="1" s="1"/>
  <c r="AX39" i="1"/>
  <c r="AZ39" i="1" s="1"/>
  <c r="AX822" i="1"/>
  <c r="AZ822" i="1" s="1"/>
  <c r="AW745" i="1"/>
  <c r="AY745" i="1" s="1"/>
  <c r="BA745" i="1" s="1"/>
  <c r="AW1334" i="1"/>
  <c r="AY1334" i="1" s="1"/>
  <c r="BA1334" i="1" s="1"/>
  <c r="AX77" i="1"/>
  <c r="AZ77" i="1" s="1"/>
  <c r="AX659" i="1"/>
  <c r="AZ659" i="1" s="1"/>
  <c r="AW69" i="1"/>
  <c r="AY69" i="1" s="1"/>
  <c r="BA69" i="1" s="1"/>
  <c r="AW172" i="1"/>
  <c r="AY172" i="1" s="1"/>
  <c r="BA172" i="1" s="1"/>
  <c r="AW484" i="1"/>
  <c r="AY484" i="1" s="1"/>
  <c r="BA484" i="1" s="1"/>
  <c r="AX877" i="1"/>
  <c r="AZ877" i="1" s="1"/>
  <c r="AX1182" i="1"/>
  <c r="AZ1182" i="1" s="1"/>
  <c r="AX181" i="1"/>
  <c r="AZ181" i="1" s="1"/>
  <c r="AX33" i="1"/>
  <c r="AZ33" i="1" s="1"/>
  <c r="AW118" i="1"/>
  <c r="AY118" i="1" s="1"/>
  <c r="BA118" i="1" s="1"/>
  <c r="AW1005" i="1"/>
  <c r="AY1005" i="1" s="1"/>
  <c r="BA1005" i="1" s="1"/>
  <c r="AX125" i="1"/>
  <c r="AZ125" i="1" s="1"/>
  <c r="AX387" i="1"/>
  <c r="AZ387" i="1" s="1"/>
  <c r="AX824" i="1"/>
  <c r="AZ824" i="1" s="1"/>
  <c r="AX1230" i="1"/>
  <c r="AZ1230" i="1" s="1"/>
  <c r="AX778" i="1"/>
  <c r="AZ778" i="1" s="1"/>
  <c r="AW863" i="1"/>
  <c r="AY863" i="1" s="1"/>
  <c r="BA863" i="1" s="1"/>
  <c r="AX1384" i="1"/>
  <c r="AZ1384" i="1" s="1"/>
  <c r="AX223" i="1"/>
  <c r="AZ223" i="1" s="1"/>
  <c r="AW196" i="1"/>
  <c r="AY196" i="1" s="1"/>
  <c r="BA196" i="1" s="1"/>
  <c r="AW488" i="1"/>
  <c r="AY488" i="1" s="1"/>
  <c r="BA488" i="1" s="1"/>
  <c r="AX968" i="1"/>
  <c r="AZ968" i="1" s="1"/>
  <c r="AX93" i="1"/>
  <c r="AZ93" i="1" s="1"/>
  <c r="AW363" i="1"/>
  <c r="AY363" i="1" s="1"/>
  <c r="BA363" i="1" s="1"/>
  <c r="AX572" i="1"/>
  <c r="AZ572" i="1" s="1"/>
  <c r="AW845" i="1"/>
  <c r="AY845" i="1" s="1"/>
  <c r="BA845" i="1" s="1"/>
  <c r="AX1356" i="1"/>
  <c r="AZ1356" i="1" s="1"/>
  <c r="AW178" i="1"/>
  <c r="AY178" i="1" s="1"/>
  <c r="BA178" i="1" s="1"/>
  <c r="AX969" i="1"/>
  <c r="AZ969" i="1" s="1"/>
  <c r="AX32" i="1"/>
  <c r="AZ32" i="1" s="1"/>
  <c r="AX688" i="1"/>
  <c r="AZ688" i="1" s="1"/>
  <c r="AX1258" i="1"/>
  <c r="AZ1258" i="1" s="1"/>
  <c r="AX49" i="1"/>
  <c r="AZ49" i="1" s="1"/>
  <c r="AW59" i="1"/>
  <c r="AY59" i="1" s="1"/>
  <c r="BA59" i="1" s="1"/>
  <c r="AX717" i="1"/>
  <c r="AZ717" i="1" s="1"/>
  <c r="AW861" i="1"/>
  <c r="AY861" i="1" s="1"/>
  <c r="BA861" i="1" s="1"/>
  <c r="AW1405" i="1"/>
  <c r="AY1405" i="1" s="1"/>
  <c r="BA1405" i="1" s="1"/>
  <c r="AX1310" i="1"/>
  <c r="AZ1310" i="1" s="1"/>
  <c r="AW1099" i="1"/>
  <c r="AY1099" i="1" s="1"/>
  <c r="BA1099" i="1" s="1"/>
  <c r="AX981" i="1"/>
  <c r="AZ981" i="1" s="1"/>
  <c r="AX1274" i="1"/>
  <c r="AZ1274" i="1" s="1"/>
  <c r="AX89" i="1"/>
  <c r="AZ89" i="1" s="1"/>
  <c r="AW10" i="1"/>
  <c r="AY10" i="1" s="1"/>
  <c r="BA10" i="1" s="1"/>
  <c r="AW668" i="1"/>
  <c r="AY668" i="1" s="1"/>
  <c r="BA668" i="1" s="1"/>
  <c r="AW1084" i="1"/>
  <c r="AY1084" i="1" s="1"/>
  <c r="BA1084" i="1" s="1"/>
  <c r="AX1153" i="1"/>
  <c r="AZ1153" i="1" s="1"/>
  <c r="AW397" i="1"/>
  <c r="AY397" i="1" s="1"/>
  <c r="BA397" i="1" s="1"/>
  <c r="AX1354" i="1"/>
  <c r="AZ1354" i="1" s="1"/>
  <c r="AX46" i="1"/>
  <c r="AZ46" i="1" s="1"/>
  <c r="AW161" i="1"/>
  <c r="AY161" i="1" s="1"/>
  <c r="BA161" i="1" s="1"/>
  <c r="AW781" i="1"/>
  <c r="AY781" i="1" s="1"/>
  <c r="BA781" i="1" s="1"/>
  <c r="AX537" i="1"/>
  <c r="AZ537" i="1" s="1"/>
  <c r="AX1242" i="1"/>
  <c r="AZ1242" i="1" s="1"/>
  <c r="AW119" i="1"/>
  <c r="AY119" i="1" s="1"/>
  <c r="BA119" i="1" s="1"/>
  <c r="AX407" i="1"/>
  <c r="AZ407" i="1" s="1"/>
  <c r="AW577" i="1"/>
  <c r="AY577" i="1" s="1"/>
  <c r="BA577" i="1" s="1"/>
  <c r="AX1126" i="1"/>
  <c r="AZ1126" i="1" s="1"/>
  <c r="AW1145" i="1"/>
  <c r="AY1145" i="1" s="1"/>
  <c r="BA1145" i="1" s="1"/>
  <c r="AX583" i="1"/>
  <c r="AZ583" i="1" s="1"/>
  <c r="AW1239" i="1"/>
  <c r="AY1239" i="1" s="1"/>
  <c r="BA1239" i="1" s="1"/>
  <c r="AW894" i="1"/>
  <c r="AY894" i="1" s="1"/>
  <c r="BA894" i="1" s="1"/>
  <c r="AX1353" i="1"/>
  <c r="AZ1353" i="1" s="1"/>
  <c r="AW959" i="1"/>
  <c r="AY959" i="1" s="1"/>
  <c r="BA959" i="1" s="1"/>
  <c r="AW1250" i="1"/>
  <c r="AY1250" i="1" s="1"/>
  <c r="BA1250" i="1" s="1"/>
  <c r="AW374" i="1"/>
  <c r="AY374" i="1" s="1"/>
  <c r="BA374" i="1" s="1"/>
  <c r="AW389" i="1"/>
  <c r="AY389" i="1" s="1"/>
  <c r="BA389" i="1" s="1"/>
  <c r="AW638" i="1"/>
  <c r="AY638" i="1" s="1"/>
  <c r="BA638" i="1" s="1"/>
  <c r="AW1120" i="1"/>
  <c r="AY1120" i="1" s="1"/>
  <c r="BA1120" i="1" s="1"/>
  <c r="AX161" i="1"/>
  <c r="AZ161" i="1" s="1"/>
  <c r="AW589" i="1"/>
  <c r="AY589" i="1" s="1"/>
  <c r="BA589" i="1" s="1"/>
  <c r="AW140" i="1"/>
  <c r="AY140" i="1" s="1"/>
  <c r="BA140" i="1" s="1"/>
  <c r="AW800" i="1"/>
  <c r="AY800" i="1" s="1"/>
  <c r="BA800" i="1" s="1"/>
  <c r="AX844" i="1"/>
  <c r="AZ844" i="1" s="1"/>
  <c r="AX879" i="1"/>
  <c r="AZ879" i="1" s="1"/>
  <c r="AW659" i="1"/>
  <c r="AY659" i="1" s="1"/>
  <c r="BA659" i="1" s="1"/>
  <c r="AX580" i="1"/>
  <c r="AZ580" i="1" s="1"/>
  <c r="AX1085" i="1"/>
  <c r="AZ1085" i="1" s="1"/>
  <c r="AW444" i="1"/>
  <c r="AY444" i="1" s="1"/>
  <c r="BA444" i="1" s="1"/>
  <c r="AW1266" i="1"/>
  <c r="AY1266" i="1" s="1"/>
  <c r="BA1266" i="1" s="1"/>
  <c r="AW545" i="1"/>
  <c r="AY545" i="1" s="1"/>
  <c r="BA545" i="1" s="1"/>
  <c r="AX937" i="1"/>
  <c r="AZ937" i="1" s="1"/>
  <c r="AX831" i="1"/>
  <c r="AZ831" i="1" s="1"/>
  <c r="AW888" i="1"/>
  <c r="AY888" i="1" s="1"/>
  <c r="BA888" i="1" s="1"/>
  <c r="AX870" i="1"/>
  <c r="AZ870" i="1" s="1"/>
  <c r="AW931" i="1"/>
  <c r="AY931" i="1" s="1"/>
  <c r="BA931" i="1" s="1"/>
  <c r="AW1233" i="1"/>
  <c r="AY1233" i="1" s="1"/>
  <c r="BA1233" i="1" s="1"/>
  <c r="AW445" i="1"/>
  <c r="AY445" i="1" s="1"/>
  <c r="BA445" i="1" s="1"/>
  <c r="AX549" i="1"/>
  <c r="AZ549" i="1" s="1"/>
  <c r="AX58" i="1"/>
  <c r="AZ58" i="1" s="1"/>
  <c r="AX768" i="1"/>
  <c r="AZ768" i="1" s="1"/>
  <c r="AX1407" i="1"/>
  <c r="AZ1407" i="1" s="1"/>
  <c r="AW1170" i="1"/>
  <c r="AY1170" i="1" s="1"/>
  <c r="BA1170" i="1" s="1"/>
  <c r="AX213" i="1"/>
  <c r="AZ213" i="1" s="1"/>
  <c r="AX80" i="1"/>
  <c r="AZ80" i="1" s="1"/>
  <c r="AX388" i="1"/>
  <c r="AZ388" i="1" s="1"/>
  <c r="AX222" i="1"/>
  <c r="AZ222" i="1" s="1"/>
  <c r="AX814" i="1"/>
  <c r="AZ814" i="1" s="1"/>
  <c r="AX1216" i="1"/>
  <c r="AZ1216" i="1" s="1"/>
  <c r="AX40" i="1"/>
  <c r="AZ40" i="1" s="1"/>
  <c r="AW18" i="1"/>
  <c r="AY18" i="1" s="1"/>
  <c r="BA18" i="1" s="1"/>
  <c r="AX588" i="1"/>
  <c r="AZ588" i="1" s="1"/>
  <c r="AW1165" i="1"/>
  <c r="AY1165" i="1" s="1"/>
  <c r="BA1165" i="1" s="1"/>
  <c r="AX75" i="1"/>
  <c r="AZ75" i="1" s="1"/>
  <c r="AW729" i="1"/>
  <c r="AY729" i="1" s="1"/>
  <c r="BA729" i="1" s="1"/>
  <c r="AW939" i="1"/>
  <c r="AY939" i="1" s="1"/>
  <c r="BA939" i="1" s="1"/>
  <c r="AW1055" i="1"/>
  <c r="AY1055" i="1" s="1"/>
  <c r="BA1055" i="1" s="1"/>
  <c r="AW871" i="1"/>
  <c r="AY871" i="1" s="1"/>
  <c r="BA871" i="1" s="1"/>
  <c r="AW42" i="1"/>
  <c r="AY42" i="1" s="1"/>
  <c r="BA42" i="1" s="1"/>
  <c r="AW541" i="1"/>
  <c r="AY541" i="1" s="1"/>
  <c r="BA541" i="1" s="1"/>
  <c r="AW64" i="1"/>
  <c r="AY64" i="1" s="1"/>
  <c r="BA64" i="1" s="1"/>
  <c r="AX397" i="1"/>
  <c r="AZ397" i="1" s="1"/>
  <c r="AW895" i="1"/>
  <c r="AY895" i="1" s="1"/>
  <c r="BA895" i="1" s="1"/>
  <c r="AW596" i="1"/>
  <c r="AY596" i="1" s="1"/>
  <c r="BA596" i="1" s="1"/>
  <c r="AX192" i="1"/>
  <c r="AZ192" i="1" s="1"/>
  <c r="AX801" i="1"/>
  <c r="AZ801" i="1" s="1"/>
  <c r="AW875" i="1"/>
  <c r="AY875" i="1" s="1"/>
  <c r="BA875" i="1" s="1"/>
  <c r="AX812" i="1"/>
  <c r="AZ812" i="1" s="1"/>
  <c r="AW114" i="1"/>
  <c r="AY114" i="1" s="1"/>
  <c r="BA114" i="1" s="1"/>
  <c r="AX364" i="1"/>
  <c r="AZ364" i="1" s="1"/>
  <c r="AX56" i="1"/>
  <c r="AZ56" i="1" s="1"/>
  <c r="AX38" i="1"/>
  <c r="AZ38" i="1" s="1"/>
  <c r="AX676" i="1"/>
  <c r="AZ676" i="1" s="1"/>
  <c r="AX1061" i="1"/>
  <c r="AZ1061" i="1" s="1"/>
  <c r="AX1205" i="1"/>
  <c r="AZ1205" i="1" s="1"/>
  <c r="AX25" i="1"/>
  <c r="AZ25" i="1" s="1"/>
  <c r="AW843" i="1"/>
  <c r="AY843" i="1" s="1"/>
  <c r="BA843" i="1" s="1"/>
  <c r="AX1194" i="1"/>
  <c r="AZ1194" i="1" s="1"/>
  <c r="AW1268" i="1"/>
  <c r="AY1268" i="1" s="1"/>
  <c r="BA1268" i="1" s="1"/>
  <c r="AW8" i="1"/>
  <c r="AY8" i="1" s="1"/>
  <c r="BA8" i="1" s="1"/>
  <c r="AX593" i="1"/>
  <c r="AZ593" i="1" s="1"/>
  <c r="AW624" i="1"/>
  <c r="AY624" i="1" s="1"/>
  <c r="BA624" i="1" s="1"/>
  <c r="AW1296" i="1"/>
  <c r="AY1296" i="1" s="1"/>
  <c r="BA1296" i="1" s="1"/>
  <c r="AX111" i="1"/>
  <c r="AZ111" i="1" s="1"/>
  <c r="AX224" i="1"/>
  <c r="AZ224" i="1" s="1"/>
  <c r="AX76" i="1"/>
  <c r="AZ76" i="1" s="1"/>
  <c r="AX1080" i="1"/>
  <c r="AZ1080" i="1" s="1"/>
  <c r="AX1228" i="1"/>
  <c r="AZ1228" i="1" s="1"/>
  <c r="AW108" i="1"/>
  <c r="AY108" i="1" s="1"/>
  <c r="BA108" i="1" s="1"/>
  <c r="AX569" i="1"/>
  <c r="AZ569" i="1" s="1"/>
  <c r="AX1128" i="1"/>
  <c r="AZ1128" i="1" s="1"/>
  <c r="AX1209" i="1"/>
  <c r="AZ1209" i="1" s="1"/>
  <c r="AW1143" i="1"/>
  <c r="AY1143" i="1" s="1"/>
  <c r="BA1143" i="1" s="1"/>
  <c r="AW1409" i="1"/>
  <c r="AY1409" i="1" s="1"/>
  <c r="BA1409" i="1" s="1"/>
  <c r="AX630" i="1"/>
  <c r="AZ630" i="1" s="1"/>
  <c r="AX1229" i="1"/>
  <c r="AZ1229" i="1" s="1"/>
  <c r="AW1236" i="1"/>
  <c r="AY1236" i="1" s="1"/>
  <c r="BA1236" i="1" s="1"/>
  <c r="AW41" i="1"/>
  <c r="AY41" i="1" s="1"/>
  <c r="BA41" i="1" s="1"/>
  <c r="AX1033" i="1"/>
  <c r="AZ1033" i="1" s="1"/>
  <c r="AX1380" i="1"/>
  <c r="AZ1380" i="1" s="1"/>
  <c r="AX220" i="1"/>
  <c r="AZ220" i="1" s="1"/>
  <c r="AX736" i="1"/>
  <c r="AZ736" i="1" s="1"/>
  <c r="AX865" i="1"/>
  <c r="AZ865" i="1" s="1"/>
  <c r="AW786" i="1"/>
  <c r="AY786" i="1" s="1"/>
  <c r="BA786" i="1" s="1"/>
  <c r="AW1397" i="1"/>
  <c r="AY1397" i="1" s="1"/>
  <c r="BA1397" i="1" s="1"/>
  <c r="AW116" i="1"/>
  <c r="AY116" i="1" s="1"/>
  <c r="BA116" i="1" s="1"/>
  <c r="AW88" i="1"/>
  <c r="AY88" i="1" s="1"/>
  <c r="BA88" i="1" s="1"/>
  <c r="AX724" i="1"/>
  <c r="AZ724" i="1" s="1"/>
  <c r="AX481" i="1"/>
  <c r="AZ481" i="1" s="1"/>
  <c r="AX892" i="1"/>
  <c r="AZ892" i="1" s="1"/>
  <c r="AX8" i="1"/>
  <c r="AZ8" i="1" s="1"/>
  <c r="AX449" i="1"/>
  <c r="AZ449" i="1" s="1"/>
  <c r="AW1140" i="1"/>
  <c r="AY1140" i="1" s="1"/>
  <c r="BA1140" i="1" s="1"/>
  <c r="AX1368" i="1"/>
  <c r="AZ1368" i="1" s="1"/>
  <c r="AX1284" i="1"/>
  <c r="AZ1284" i="1" s="1"/>
  <c r="AX428" i="1"/>
  <c r="AZ428" i="1" s="1"/>
  <c r="AW914" i="1"/>
  <c r="AY914" i="1" s="1"/>
  <c r="BA914" i="1" s="1"/>
  <c r="AW505" i="1"/>
  <c r="AY505" i="1" s="1"/>
  <c r="BA505" i="1" s="1"/>
  <c r="AW1403" i="1"/>
  <c r="AY1403" i="1" s="1"/>
  <c r="BA1403" i="1" s="1"/>
  <c r="AX533" i="1"/>
  <c r="AZ533" i="1" s="1"/>
  <c r="AW165" i="1"/>
  <c r="AY165" i="1" s="1"/>
  <c r="BA165" i="1" s="1"/>
  <c r="AX1156" i="1"/>
  <c r="AZ1156" i="1" s="1"/>
  <c r="AX1152" i="1"/>
  <c r="AZ1152" i="1" s="1"/>
  <c r="AX211" i="1"/>
  <c r="AZ211" i="1" s="1"/>
  <c r="AW396" i="1"/>
  <c r="AY396" i="1" s="1"/>
  <c r="BA396" i="1" s="1"/>
  <c r="AX660" i="1"/>
  <c r="AZ660" i="1" s="1"/>
  <c r="AW923" i="1"/>
  <c r="AY923" i="1" s="1"/>
  <c r="BA923" i="1" s="1"/>
  <c r="AX1004" i="1"/>
  <c r="AZ1004" i="1" s="1"/>
  <c r="AW973" i="1"/>
  <c r="AY973" i="1" s="1"/>
  <c r="BA973" i="1" s="1"/>
  <c r="AW615" i="1"/>
  <c r="AY615" i="1" s="1"/>
  <c r="BA615" i="1" s="1"/>
  <c r="AW1271" i="1"/>
  <c r="AY1271" i="1" s="1"/>
  <c r="BA1271" i="1" s="1"/>
  <c r="AX790" i="1"/>
  <c r="AZ790" i="1" s="1"/>
  <c r="AX682" i="1"/>
  <c r="AZ682" i="1" s="1"/>
  <c r="AX776" i="1"/>
  <c r="AZ776" i="1" s="1"/>
  <c r="AW1333" i="1"/>
  <c r="AY1333" i="1" s="1"/>
  <c r="BA1333" i="1" s="1"/>
  <c r="AX1345" i="1"/>
  <c r="AZ1345" i="1" s="1"/>
  <c r="AW1277" i="1"/>
  <c r="AY1277" i="1" s="1"/>
  <c r="BA1277" i="1" s="1"/>
  <c r="AW551" i="1"/>
  <c r="AY551" i="1" s="1"/>
  <c r="BA551" i="1" s="1"/>
  <c r="AW715" i="1"/>
  <c r="AY715" i="1" s="1"/>
  <c r="BA715" i="1" s="1"/>
  <c r="AX1273" i="1"/>
  <c r="AZ1273" i="1" s="1"/>
  <c r="AW412" i="1"/>
  <c r="AY412" i="1" s="1"/>
  <c r="BA412" i="1" s="1"/>
  <c r="AW36" i="1"/>
  <c r="AY36" i="1" s="1"/>
  <c r="BA36" i="1" s="1"/>
  <c r="AW27" i="1"/>
  <c r="AY27" i="1" s="1"/>
  <c r="BA27" i="1" s="1"/>
  <c r="AX596" i="1"/>
  <c r="AZ596" i="1" s="1"/>
  <c r="AW1302" i="1"/>
  <c r="AY1302" i="1" s="1"/>
  <c r="BA1302" i="1" s="1"/>
  <c r="AX875" i="1"/>
  <c r="AZ875" i="1" s="1"/>
  <c r="AW31" i="1"/>
  <c r="AY31" i="1" s="1"/>
  <c r="BA31" i="1" s="1"/>
  <c r="AX495" i="1"/>
  <c r="AZ495" i="1" s="1"/>
  <c r="AX1013" i="1"/>
  <c r="AZ1013" i="1" s="1"/>
  <c r="AW503" i="1"/>
  <c r="AY503" i="1" s="1"/>
  <c r="BA503" i="1" s="1"/>
  <c r="AW778" i="1"/>
  <c r="AY778" i="1" s="1"/>
  <c r="BA778" i="1" s="1"/>
  <c r="AW1389" i="1"/>
  <c r="AY1389" i="1" s="1"/>
  <c r="BA1389" i="1" s="1"/>
  <c r="AX1294" i="1"/>
  <c r="AZ1294" i="1" s="1"/>
  <c r="AX1390" i="1"/>
  <c r="AZ1390" i="1" s="1"/>
  <c r="AX1142" i="1"/>
  <c r="AZ1142" i="1" s="1"/>
  <c r="AW511" i="1"/>
  <c r="AY511" i="1" s="1"/>
  <c r="BA511" i="1" s="1"/>
  <c r="AX400" i="1"/>
  <c r="AZ400" i="1" s="1"/>
  <c r="AW540" i="1"/>
  <c r="AY540" i="1" s="1"/>
  <c r="BA540" i="1" s="1"/>
  <c r="AW1186" i="1"/>
  <c r="AY1186" i="1" s="1"/>
  <c r="BA1186" i="1" s="1"/>
  <c r="AX594" i="1"/>
  <c r="AZ594" i="1" s="1"/>
  <c r="AW1181" i="1"/>
  <c r="AY1181" i="1" s="1"/>
  <c r="BA1181" i="1" s="1"/>
  <c r="AW1113" i="1"/>
  <c r="AY1113" i="1" s="1"/>
  <c r="BA1113" i="1" s="1"/>
  <c r="AX1281" i="1"/>
  <c r="AZ1281" i="1" s="1"/>
  <c r="AX414" i="1"/>
  <c r="AZ414" i="1" s="1"/>
  <c r="AX521" i="1"/>
  <c r="AZ521" i="1" s="1"/>
  <c r="AW969" i="1"/>
  <c r="AY969" i="1" s="1"/>
  <c r="BA969" i="1" s="1"/>
  <c r="AW1011" i="1"/>
  <c r="AY1011" i="1" s="1"/>
  <c r="BA1011" i="1" s="1"/>
  <c r="AX1113" i="1"/>
  <c r="AZ1113" i="1" s="1"/>
  <c r="AX1042" i="1"/>
  <c r="AZ1042" i="1" s="1"/>
  <c r="AW1058" i="1"/>
  <c r="AY1058" i="1" s="1"/>
  <c r="BA1058" i="1" s="1"/>
  <c r="AW1297" i="1"/>
  <c r="AY1297" i="1" s="1"/>
  <c r="BA1297" i="1" s="1"/>
  <c r="AX1192" i="1"/>
  <c r="AZ1192" i="1" s="1"/>
  <c r="AW470" i="1"/>
  <c r="AY470" i="1" s="1"/>
  <c r="BA470" i="1" s="1"/>
  <c r="AX891" i="1"/>
  <c r="AZ891" i="1" s="1"/>
  <c r="AW695" i="1"/>
  <c r="AY695" i="1" s="1"/>
  <c r="BA695" i="1" s="1"/>
  <c r="AX1188" i="1"/>
  <c r="AZ1188" i="1" s="1"/>
  <c r="AW56" i="1"/>
  <c r="AY56" i="1" s="1"/>
  <c r="BA56" i="1" s="1"/>
  <c r="AW206" i="1"/>
  <c r="AY206" i="1" s="1"/>
  <c r="BA206" i="1" s="1"/>
  <c r="AX165" i="1"/>
  <c r="AZ165" i="1" s="1"/>
  <c r="AW776" i="1"/>
  <c r="AY776" i="1" s="1"/>
  <c r="BA776" i="1" s="1"/>
  <c r="AW709" i="1"/>
  <c r="AY709" i="1" s="1"/>
  <c r="BA709" i="1" s="1"/>
  <c r="AX1012" i="1"/>
  <c r="AZ1012" i="1" s="1"/>
  <c r="AX1130" i="1"/>
  <c r="AZ1130" i="1" s="1"/>
  <c r="AX510" i="1"/>
  <c r="AZ510" i="1" s="1"/>
  <c r="AW1104" i="1"/>
  <c r="AY1104" i="1" s="1"/>
  <c r="BA1104" i="1" s="1"/>
  <c r="AX149" i="1"/>
  <c r="AZ149" i="1" s="1"/>
  <c r="AW459" i="1"/>
  <c r="AY459" i="1" s="1"/>
  <c r="BA459" i="1" s="1"/>
  <c r="AX455" i="1"/>
  <c r="AZ455" i="1" s="1"/>
  <c r="AX830" i="1"/>
  <c r="AZ830" i="1" s="1"/>
  <c r="AW934" i="1"/>
  <c r="AY934" i="1" s="1"/>
  <c r="BA934" i="1" s="1"/>
  <c r="AW1015" i="1"/>
  <c r="AY1015" i="1" s="1"/>
  <c r="BA1015" i="1" s="1"/>
  <c r="AX204" i="1"/>
  <c r="AZ204" i="1" s="1"/>
  <c r="AX619" i="1"/>
  <c r="AZ619" i="1" s="1"/>
  <c r="AW1317" i="1"/>
  <c r="AY1317" i="1" s="1"/>
  <c r="BA1317" i="1" s="1"/>
  <c r="AW892" i="1"/>
  <c r="AY892" i="1" s="1"/>
  <c r="BA892" i="1" s="1"/>
  <c r="AX829" i="1"/>
  <c r="AZ829" i="1" s="1"/>
  <c r="AW847" i="1"/>
  <c r="AY847" i="1" s="1"/>
  <c r="BA847" i="1" s="1"/>
  <c r="AW1400" i="1"/>
  <c r="AY1400" i="1" s="1"/>
  <c r="BA1400" i="1" s="1"/>
  <c r="AX207" i="1"/>
  <c r="AZ207" i="1" s="1"/>
  <c r="AX806" i="1"/>
  <c r="AZ806" i="1" s="1"/>
  <c r="AW997" i="1"/>
  <c r="AY997" i="1" s="1"/>
  <c r="BA997" i="1" s="1"/>
  <c r="AX203" i="1"/>
  <c r="AZ203" i="1" s="1"/>
  <c r="AX440" i="1"/>
  <c r="AZ440" i="1" s="1"/>
  <c r="AX977" i="1"/>
  <c r="AZ977" i="1" s="1"/>
  <c r="AW99" i="1"/>
  <c r="AY99" i="1" s="1"/>
  <c r="BA99" i="1" s="1"/>
  <c r="AX372" i="1"/>
  <c r="AZ372" i="1" s="1"/>
  <c r="AX693" i="1"/>
  <c r="AZ693" i="1" s="1"/>
  <c r="AW1154" i="1"/>
  <c r="AY1154" i="1" s="1"/>
  <c r="BA1154" i="1" s="1"/>
  <c r="AW50" i="1"/>
  <c r="AY50" i="1" s="1"/>
  <c r="AX611" i="1"/>
  <c r="AZ611" i="1" s="1"/>
  <c r="AX882" i="1"/>
  <c r="AZ882" i="1" s="1"/>
  <c r="AW181" i="1"/>
  <c r="AY181" i="1" s="1"/>
  <c r="BA181" i="1" s="1"/>
  <c r="AX912" i="1"/>
  <c r="AZ912" i="1" s="1"/>
  <c r="AW480" i="1"/>
  <c r="AY480" i="1" s="1"/>
  <c r="BA480" i="1" s="1"/>
  <c r="AW979" i="1"/>
  <c r="AY979" i="1" s="1"/>
  <c r="BA979" i="1" s="1"/>
  <c r="AX960" i="1"/>
  <c r="AZ960" i="1" s="1"/>
  <c r="AX170" i="1"/>
  <c r="AZ170" i="1" s="1"/>
  <c r="AX188" i="1"/>
  <c r="AZ188" i="1" s="1"/>
  <c r="AX770" i="1"/>
  <c r="AZ770" i="1" s="1"/>
  <c r="AW788" i="1"/>
  <c r="AY788" i="1" s="1"/>
  <c r="BA788" i="1" s="1"/>
  <c r="AW1408" i="1"/>
  <c r="AY1408" i="1" s="1"/>
  <c r="BA1408" i="1" s="1"/>
  <c r="AX129" i="1"/>
  <c r="AZ129" i="1" s="1"/>
  <c r="AW188" i="1"/>
  <c r="AY188" i="1" s="1"/>
  <c r="BA188" i="1" s="1"/>
  <c r="AX834" i="1"/>
  <c r="AZ834" i="1" s="1"/>
  <c r="AW1396" i="1"/>
  <c r="AY1396" i="1" s="1"/>
  <c r="BA1396" i="1" s="1"/>
  <c r="AW392" i="1"/>
  <c r="AY392" i="1" s="1"/>
  <c r="BA392" i="1" s="1"/>
  <c r="AX511" i="1"/>
  <c r="AZ511" i="1" s="1"/>
  <c r="AW898" i="1"/>
  <c r="AY898" i="1" s="1"/>
  <c r="BA898" i="1" s="1"/>
  <c r="AX863" i="1"/>
  <c r="AZ863" i="1" s="1"/>
  <c r="AX1041" i="1"/>
  <c r="AZ1041" i="1" s="1"/>
  <c r="AX684" i="1"/>
  <c r="AZ684" i="1" s="1"/>
  <c r="AX1196" i="1"/>
  <c r="AZ1196" i="1" s="1"/>
  <c r="AW1105" i="1"/>
  <c r="AY1105" i="1" s="1"/>
  <c r="BA1105" i="1" s="1"/>
  <c r="AW866" i="1"/>
  <c r="AY866" i="1" s="1"/>
  <c r="BA866" i="1" s="1"/>
  <c r="AW218" i="1"/>
  <c r="AY218" i="1" s="1"/>
  <c r="BA218" i="1" s="1"/>
  <c r="AW647" i="1"/>
  <c r="AY647" i="1" s="1"/>
  <c r="BA647" i="1" s="1"/>
  <c r="AW817" i="1"/>
  <c r="AY817" i="1" s="1"/>
  <c r="BA817" i="1" s="1"/>
  <c r="AW1044" i="1"/>
  <c r="AY1044" i="1" s="1"/>
  <c r="BA1044" i="1" s="1"/>
  <c r="AX1166" i="1"/>
  <c r="AZ1166" i="1" s="1"/>
  <c r="AW1259" i="1"/>
  <c r="AY1259" i="1" s="1"/>
  <c r="BA1259" i="1" s="1"/>
  <c r="AX512" i="1"/>
  <c r="AZ512" i="1" s="1"/>
  <c r="AX1280" i="1"/>
  <c r="AZ1280" i="1" s="1"/>
  <c r="AW1061" i="1"/>
  <c r="AY1061" i="1" s="1"/>
  <c r="BA1061" i="1" s="1"/>
  <c r="AX591" i="1"/>
  <c r="AZ591" i="1" s="1"/>
  <c r="AW1242" i="1"/>
  <c r="AY1242" i="1" s="1"/>
  <c r="BA1242" i="1" s="1"/>
  <c r="AX1187" i="1"/>
  <c r="AZ1187" i="1" s="1"/>
  <c r="AX1135" i="1"/>
  <c r="AZ1135" i="1" s="1"/>
  <c r="AX411" i="1"/>
  <c r="AZ411" i="1" s="1"/>
  <c r="AX904" i="1"/>
  <c r="AZ904" i="1" s="1"/>
  <c r="AX1049" i="1"/>
  <c r="AZ1049" i="1" s="1"/>
  <c r="AW1128" i="1"/>
  <c r="AY1128" i="1" s="1"/>
  <c r="BA1128" i="1" s="1"/>
  <c r="AW221" i="1"/>
  <c r="AY221" i="1" s="1"/>
  <c r="BA221" i="1" s="1"/>
  <c r="AW411" i="1"/>
  <c r="AY411" i="1" s="1"/>
  <c r="BA411" i="1" s="1"/>
  <c r="AW1021" i="1"/>
  <c r="AY1021" i="1" s="1"/>
  <c r="BA1021" i="1" s="1"/>
  <c r="AW61" i="1"/>
  <c r="AY61" i="1" s="1"/>
  <c r="BA61" i="1" s="1"/>
  <c r="AW684" i="1"/>
  <c r="AY684" i="1" s="1"/>
  <c r="BA684" i="1" s="1"/>
  <c r="AW1390" i="1"/>
  <c r="AY1390" i="1" s="1"/>
  <c r="BA1390" i="1" s="1"/>
  <c r="AX809" i="1"/>
  <c r="AZ809" i="1" s="1"/>
  <c r="AX138" i="1"/>
  <c r="AZ138" i="1" s="1"/>
  <c r="AX715" i="1"/>
  <c r="AZ715" i="1" s="1"/>
  <c r="AW394" i="1"/>
  <c r="AY394" i="1" s="1"/>
  <c r="BA394" i="1" s="1"/>
  <c r="AX995" i="1"/>
  <c r="AZ995" i="1" s="1"/>
  <c r="AW533" i="1"/>
  <c r="AY533" i="1" s="1"/>
  <c r="BA533" i="1" s="1"/>
  <c r="AW170" i="1"/>
  <c r="AY170" i="1" s="1"/>
  <c r="BA170" i="1" s="1"/>
  <c r="AW826" i="1"/>
  <c r="AY826" i="1" s="1"/>
  <c r="BA826" i="1" s="1"/>
  <c r="AX1374" i="1"/>
  <c r="AZ1374" i="1" s="1"/>
  <c r="AW922" i="1"/>
  <c r="AY922" i="1" s="1"/>
  <c r="BA922" i="1" s="1"/>
  <c r="AW730" i="1"/>
  <c r="AY730" i="1" s="1"/>
  <c r="BA730" i="1" s="1"/>
  <c r="AW628" i="1"/>
  <c r="AY628" i="1" s="1"/>
  <c r="BA628" i="1" s="1"/>
  <c r="AW104" i="1"/>
  <c r="AY104" i="1" s="1"/>
  <c r="BA104" i="1" s="1"/>
  <c r="AX759" i="1"/>
  <c r="AZ759" i="1" s="1"/>
  <c r="AX1102" i="1"/>
  <c r="AZ1102" i="1" s="1"/>
  <c r="AW1092" i="1"/>
  <c r="AY1092" i="1" s="1"/>
  <c r="BA1092" i="1" s="1"/>
  <c r="AX504" i="1"/>
  <c r="AZ504" i="1" s="1"/>
  <c r="AX973" i="1"/>
  <c r="AZ973" i="1" s="1"/>
  <c r="AW877" i="1"/>
  <c r="AY877" i="1" s="1"/>
  <c r="BA877" i="1" s="1"/>
  <c r="AW449" i="1"/>
  <c r="AY449" i="1" s="1"/>
  <c r="BA449" i="1" s="1"/>
  <c r="AW775" i="1"/>
  <c r="AY775" i="1" s="1"/>
  <c r="BA775" i="1" s="1"/>
  <c r="AX1022" i="1"/>
  <c r="AZ1022" i="1" s="1"/>
  <c r="AW87" i="1"/>
  <c r="AY87" i="1" s="1"/>
  <c r="BA87" i="1" s="1"/>
  <c r="AX1286" i="1"/>
  <c r="AZ1286" i="1" s="1"/>
  <c r="AX825" i="1"/>
  <c r="AZ825" i="1" s="1"/>
  <c r="AW34" i="1"/>
  <c r="AY34" i="1" s="1"/>
  <c r="BA34" i="1" s="1"/>
  <c r="AX587" i="1"/>
  <c r="AZ587" i="1" s="1"/>
  <c r="AX726" i="1"/>
  <c r="AZ726" i="1" s="1"/>
  <c r="AX866" i="1"/>
  <c r="AZ866" i="1" s="1"/>
  <c r="AX172" i="1"/>
  <c r="AZ172" i="1" s="1"/>
  <c r="AW808" i="1"/>
  <c r="AY808" i="1" s="1"/>
  <c r="BA808" i="1" s="1"/>
  <c r="AW1185" i="1"/>
  <c r="AY1185" i="1" s="1"/>
  <c r="BA1185" i="1" s="1"/>
  <c r="AW1385" i="1"/>
  <c r="AY1385" i="1" s="1"/>
  <c r="BA1385" i="1" s="1"/>
  <c r="AW1267" i="1"/>
  <c r="AY1267" i="1" s="1"/>
  <c r="BA1267" i="1" s="1"/>
  <c r="AW375" i="1"/>
  <c r="AY375" i="1" s="1"/>
  <c r="BA375" i="1" s="1"/>
  <c r="AW947" i="1"/>
  <c r="AY947" i="1" s="1"/>
  <c r="BA947" i="1" s="1"/>
  <c r="AW599" i="1"/>
  <c r="AY599" i="1" s="1"/>
  <c r="BA599" i="1" s="1"/>
  <c r="AW1263" i="1"/>
  <c r="AY1263" i="1" s="1"/>
  <c r="BA1263" i="1" s="1"/>
  <c r="AW92" i="1"/>
  <c r="AY92" i="1" s="1"/>
  <c r="BA92" i="1" s="1"/>
  <c r="AX730" i="1"/>
  <c r="AZ730" i="1" s="1"/>
  <c r="AX539" i="1"/>
  <c r="AZ539" i="1" s="1"/>
  <c r="AW1248" i="1"/>
  <c r="AY1248" i="1" s="1"/>
  <c r="BA1248" i="1" s="1"/>
  <c r="AW52" i="1"/>
  <c r="AY52" i="1" s="1"/>
  <c r="AW431" i="1"/>
  <c r="AY431" i="1" s="1"/>
  <c r="BA431" i="1" s="1"/>
  <c r="AW1043" i="1"/>
  <c r="AY1043" i="1" s="1"/>
  <c r="BA1043" i="1" s="1"/>
  <c r="AX949" i="1"/>
  <c r="AZ949" i="1" s="1"/>
  <c r="AX1227" i="1"/>
  <c r="AZ1227" i="1" s="1"/>
  <c r="AX1076" i="1"/>
  <c r="AZ1076" i="1" s="1"/>
  <c r="AW1095" i="1"/>
  <c r="AY1095" i="1" s="1"/>
  <c r="BA1095" i="1" s="1"/>
  <c r="AX1367" i="1"/>
  <c r="AZ1367" i="1" s="1"/>
  <c r="AW777" i="1"/>
  <c r="AY777" i="1" s="1"/>
  <c r="BA777" i="1" s="1"/>
  <c r="AX1369" i="1"/>
  <c r="AZ1369" i="1" s="1"/>
  <c r="AW1406" i="1"/>
  <c r="AY1406" i="1" s="1"/>
  <c r="BA1406" i="1" s="1"/>
  <c r="AW121" i="1"/>
  <c r="AY121" i="1" s="1"/>
  <c r="BA121" i="1" s="1"/>
  <c r="AW1136" i="1"/>
  <c r="AY1136" i="1" s="1"/>
  <c r="BA1136" i="1" s="1"/>
  <c r="AW1049" i="1"/>
  <c r="AY1049" i="1" s="1"/>
  <c r="BA1049" i="1" s="1"/>
  <c r="AW1059" i="1"/>
  <c r="AY1059" i="1" s="1"/>
  <c r="BA1059" i="1" s="1"/>
  <c r="AW1024" i="1"/>
  <c r="AY1024" i="1" s="1"/>
  <c r="BA1024" i="1" s="1"/>
  <c r="AW1176" i="1"/>
  <c r="AY1176" i="1" s="1"/>
  <c r="BA1176" i="1" s="1"/>
  <c r="AW774" i="1"/>
  <c r="AY774" i="1" s="1"/>
  <c r="BA774" i="1" s="1"/>
  <c r="AX914" i="1"/>
  <c r="AZ914" i="1" s="1"/>
  <c r="AX1409" i="1"/>
  <c r="AZ1409" i="1" s="1"/>
  <c r="AX1124" i="1"/>
  <c r="AZ1124" i="1" s="1"/>
  <c r="AW858" i="1"/>
  <c r="AY858" i="1" s="1"/>
  <c r="BA858" i="1" s="1"/>
  <c r="AW504" i="1"/>
  <c r="AY504" i="1" s="1"/>
  <c r="BA504" i="1" s="1"/>
  <c r="AW1003" i="1"/>
  <c r="AY1003" i="1" s="1"/>
  <c r="BA1003" i="1" s="1"/>
  <c r="AX807" i="1"/>
  <c r="AZ807" i="1" s="1"/>
  <c r="AW30" i="1"/>
  <c r="AY30" i="1" s="1"/>
  <c r="BA30" i="1" s="1"/>
  <c r="AW1321" i="1"/>
  <c r="AY1321" i="1" s="1"/>
  <c r="BA1321" i="1" s="1"/>
  <c r="AX385" i="1"/>
  <c r="AZ385" i="1" s="1"/>
  <c r="AX887" i="1"/>
  <c r="AZ887" i="1" s="1"/>
  <c r="AX810" i="1"/>
  <c r="AZ810" i="1" s="1"/>
  <c r="AX57" i="1"/>
  <c r="AZ57" i="1" s="1"/>
  <c r="AW441" i="1"/>
  <c r="AY441" i="1" s="1"/>
  <c r="BA441" i="1" s="1"/>
  <c r="AX1019" i="1"/>
  <c r="AZ1019" i="1" s="1"/>
  <c r="AX658" i="1"/>
  <c r="AZ658" i="1" s="1"/>
  <c r="AX1123" i="1"/>
  <c r="AZ1123" i="1" s="1"/>
  <c r="AW917" i="1"/>
  <c r="AY917" i="1" s="1"/>
  <c r="BA917" i="1" s="1"/>
  <c r="AW129" i="1"/>
  <c r="AY129" i="1" s="1"/>
  <c r="BA129" i="1" s="1"/>
  <c r="AW1382" i="1"/>
  <c r="AY1382" i="1" s="1"/>
  <c r="BA1382" i="1" s="1"/>
  <c r="AX784" i="1"/>
  <c r="AZ784" i="1" s="1"/>
  <c r="AX1358" i="1"/>
  <c r="AZ1358" i="1" s="1"/>
  <c r="AW190" i="1"/>
  <c r="AY190" i="1" s="1"/>
  <c r="BA190" i="1" s="1"/>
  <c r="AW526" i="1"/>
  <c r="AY526" i="1" s="1"/>
  <c r="BA526" i="1" s="1"/>
  <c r="AX1241" i="1"/>
  <c r="AZ1241" i="1" s="1"/>
  <c r="AW995" i="1"/>
  <c r="AY995" i="1" s="1"/>
  <c r="BA995" i="1" s="1"/>
  <c r="AW842" i="1"/>
  <c r="AY842" i="1" s="1"/>
  <c r="BA842" i="1" s="1"/>
  <c r="AW75" i="1"/>
  <c r="AY75" i="1" s="1"/>
  <c r="BA75" i="1" s="1"/>
  <c r="AX905" i="1"/>
  <c r="AZ905" i="1" s="1"/>
  <c r="AW460" i="1"/>
  <c r="AY460" i="1" s="1"/>
  <c r="BA460" i="1" s="1"/>
  <c r="AX900" i="1"/>
  <c r="AZ900" i="1" s="1"/>
  <c r="AW62" i="1"/>
  <c r="AY62" i="1" s="1"/>
  <c r="BA62" i="1" s="1"/>
  <c r="AX418" i="1"/>
  <c r="AZ418" i="1" s="1"/>
  <c r="AW1361" i="1"/>
  <c r="AY1361" i="1" s="1"/>
  <c r="BA1361" i="1" s="1"/>
  <c r="AX771" i="1"/>
  <c r="AZ771" i="1" s="1"/>
  <c r="AW1072" i="1"/>
  <c r="AY1072" i="1" s="1"/>
  <c r="BA1072" i="1" s="1"/>
  <c r="AX735" i="1"/>
  <c r="AZ735" i="1" s="1"/>
  <c r="AW1254" i="1"/>
  <c r="AY1254" i="1" s="1"/>
  <c r="BA1254" i="1" s="1"/>
  <c r="AX156" i="1"/>
  <c r="AZ156" i="1" s="1"/>
  <c r="AW1349" i="1"/>
  <c r="AY1349" i="1" s="1"/>
  <c r="BA1349" i="1" s="1"/>
  <c r="AW360" i="1"/>
  <c r="AY360" i="1" s="1"/>
  <c r="BA360" i="1" s="1"/>
  <c r="AX963" i="1"/>
  <c r="AZ963" i="1" s="1"/>
  <c r="AW782" i="1"/>
  <c r="AY782" i="1" s="1"/>
  <c r="BA782" i="1" s="1"/>
  <c r="AX1131" i="1"/>
  <c r="AZ1131" i="1" s="1"/>
  <c r="AX365" i="1"/>
  <c r="AZ365" i="1" s="1"/>
  <c r="AX548" i="1"/>
  <c r="AZ548" i="1" s="1"/>
  <c r="AX432" i="1"/>
  <c r="AZ432" i="1" s="1"/>
  <c r="AX45" i="1"/>
  <c r="AZ45" i="1" s="1"/>
  <c r="AX10" i="1"/>
  <c r="AZ10" i="1" s="1"/>
  <c r="AX175" i="1"/>
  <c r="AZ175" i="1" s="1"/>
  <c r="AW153" i="1"/>
  <c r="AY153" i="1" s="1"/>
  <c r="BA153" i="1" s="1"/>
  <c r="AW833" i="1"/>
  <c r="AY833" i="1" s="1"/>
  <c r="BA833" i="1" s="1"/>
  <c r="AX1387" i="1"/>
  <c r="AZ1387" i="1" s="1"/>
  <c r="AW173" i="1"/>
  <c r="AY173" i="1" s="1"/>
  <c r="BA173" i="1" s="1"/>
  <c r="AW830" i="1"/>
  <c r="AY830" i="1" s="1"/>
  <c r="BA830" i="1" s="1"/>
  <c r="AX1383" i="1"/>
  <c r="AZ1383" i="1" s="1"/>
  <c r="AW25" i="1"/>
  <c r="AY25" i="1" s="1"/>
  <c r="BA25" i="1" s="1"/>
  <c r="AW673" i="1"/>
  <c r="AY673" i="1" s="1"/>
  <c r="BA673" i="1" s="1"/>
  <c r="AX528" i="1"/>
  <c r="AZ528" i="1" s="1"/>
  <c r="AX898" i="1"/>
  <c r="AZ898" i="1" s="1"/>
  <c r="AW1354" i="1"/>
  <c r="AY1354" i="1" s="1"/>
  <c r="BA1354" i="1" s="1"/>
  <c r="AW512" i="1"/>
  <c r="AY512" i="1" s="1"/>
  <c r="BA512" i="1" s="1"/>
  <c r="AW1350" i="1"/>
  <c r="AY1350" i="1" s="1"/>
  <c r="BA1350" i="1" s="1"/>
  <c r="AX940" i="1"/>
  <c r="AZ940" i="1" s="1"/>
  <c r="AW1204" i="1"/>
  <c r="AY1204" i="1" s="1"/>
  <c r="BA1204" i="1" s="1"/>
  <c r="AX909" i="1"/>
  <c r="AZ909" i="1" s="1"/>
  <c r="AW55" i="1"/>
  <c r="AY55" i="1" s="1"/>
  <c r="BA55" i="1" s="1"/>
  <c r="AX1037" i="1"/>
  <c r="AZ1037" i="1" s="1"/>
  <c r="AW1141" i="1"/>
  <c r="AY1141" i="1" s="1"/>
  <c r="BA1141" i="1" s="1"/>
  <c r="AW620" i="1"/>
  <c r="AY620" i="1" s="1"/>
  <c r="BA620" i="1" s="1"/>
  <c r="AX106" i="1"/>
  <c r="AZ106" i="1" s="1"/>
  <c r="AW838" i="1"/>
  <c r="AY838" i="1" s="1"/>
  <c r="BA838" i="1" s="1"/>
  <c r="AX1391" i="1"/>
  <c r="AZ1391" i="1" s="1"/>
  <c r="AW1376" i="1"/>
  <c r="AY1376" i="1" s="1"/>
  <c r="BA1376" i="1" s="1"/>
  <c r="AW164" i="1"/>
  <c r="AY164" i="1" s="1"/>
  <c r="BA164" i="1" s="1"/>
  <c r="AX83" i="1"/>
  <c r="AZ83" i="1" s="1"/>
  <c r="AW949" i="1"/>
  <c r="AY949" i="1" s="1"/>
  <c r="BA949" i="1" s="1"/>
  <c r="AW930" i="1"/>
  <c r="AY930" i="1" s="1"/>
  <c r="BA930" i="1" s="1"/>
  <c r="AX1165" i="1"/>
  <c r="AZ1165" i="1" s="1"/>
  <c r="AW358" i="1"/>
  <c r="AY358" i="1" s="1"/>
  <c r="BA358" i="1" s="1"/>
  <c r="AX1063" i="1"/>
  <c r="AZ1063" i="1" s="1"/>
  <c r="AW675" i="1"/>
  <c r="AY675" i="1" s="1"/>
  <c r="BA675" i="1" s="1"/>
  <c r="AX610" i="1"/>
  <c r="AZ610" i="1" s="1"/>
  <c r="AX817" i="1"/>
  <c r="AZ817" i="1" s="1"/>
  <c r="AX1413" i="1"/>
  <c r="AZ1413" i="1" s="1"/>
  <c r="AX1412" i="1"/>
  <c r="AZ1412" i="1" s="1"/>
  <c r="AW1377" i="1"/>
  <c r="AY1377" i="1" s="1"/>
  <c r="BA1377" i="1" s="1"/>
  <c r="AW710" i="1"/>
  <c r="AY710" i="1" s="1"/>
  <c r="BA710" i="1" s="1"/>
  <c r="AW1309" i="1"/>
  <c r="AY1309" i="1" s="1"/>
  <c r="BA1309" i="1" s="1"/>
  <c r="AX1133" i="1"/>
  <c r="AZ1133" i="1" s="1"/>
  <c r="AW495" i="1"/>
  <c r="AY495" i="1" s="1"/>
  <c r="BA495" i="1" s="1"/>
  <c r="AW1090" i="1"/>
  <c r="AY1090" i="1" s="1"/>
  <c r="BA1090" i="1" s="1"/>
  <c r="AW198" i="1"/>
  <c r="AY198" i="1" s="1"/>
  <c r="BA198" i="1" s="1"/>
  <c r="AX1236" i="1"/>
  <c r="AZ1236" i="1" s="1"/>
  <c r="AX123" i="1"/>
  <c r="AZ123" i="1" s="1"/>
  <c r="AW213" i="1"/>
  <c r="AY213" i="1" s="1"/>
  <c r="BA213" i="1" s="1"/>
  <c r="AX1246" i="1"/>
  <c r="AZ1246" i="1" s="1"/>
  <c r="AW57" i="1"/>
  <c r="AY57" i="1" s="1"/>
  <c r="BA57" i="1" s="1"/>
  <c r="AX500" i="1"/>
  <c r="AZ500" i="1" s="1"/>
  <c r="AX1382" i="1"/>
  <c r="AZ1382" i="1" s="1"/>
  <c r="AX393" i="1"/>
  <c r="AZ393" i="1" s="1"/>
  <c r="AX895" i="1"/>
  <c r="AZ895" i="1" s="1"/>
  <c r="AX751" i="1"/>
  <c r="AZ751" i="1" s="1"/>
  <c r="AW1240" i="1"/>
  <c r="AY1240" i="1" s="1"/>
  <c r="BA1240" i="1" s="1"/>
  <c r="AX783" i="1"/>
  <c r="AZ783" i="1" s="1"/>
  <c r="AW1325" i="1"/>
  <c r="AY1325" i="1" s="1"/>
  <c r="BA1325" i="1" s="1"/>
  <c r="AW1412" i="1"/>
  <c r="AY1412" i="1" s="1"/>
  <c r="BA1412" i="1" s="1"/>
  <c r="AW89" i="1"/>
  <c r="AY89" i="1" s="1"/>
  <c r="BA89" i="1" s="1"/>
  <c r="AW824" i="1"/>
  <c r="AY824" i="1" s="1"/>
  <c r="BA824" i="1" s="1"/>
  <c r="AW823" i="1"/>
  <c r="AY823" i="1" s="1"/>
  <c r="BA823" i="1" s="1"/>
  <c r="AW1341" i="1"/>
  <c r="AY1341" i="1" s="1"/>
  <c r="BA1341" i="1" s="1"/>
  <c r="AW983" i="1"/>
  <c r="AY983" i="1" s="1"/>
  <c r="BA983" i="1" s="1"/>
  <c r="AW137" i="1"/>
  <c r="AY137" i="1" s="1"/>
  <c r="BA137" i="1" s="1"/>
  <c r="AX1136" i="1"/>
  <c r="AZ1136" i="1" s="1"/>
  <c r="AW1168" i="1"/>
  <c r="AY1168" i="1" s="1"/>
  <c r="BA1168" i="1" s="1"/>
  <c r="AW1394" i="1"/>
  <c r="AY1394" i="1" s="1"/>
  <c r="BA1394" i="1" s="1"/>
  <c r="AX1005" i="1"/>
  <c r="AZ1005" i="1" s="1"/>
  <c r="AX929" i="1"/>
  <c r="AZ929" i="1" s="1"/>
  <c r="AW612" i="1"/>
  <c r="AY612" i="1" s="1"/>
  <c r="BA612" i="1" s="1"/>
  <c r="AX742" i="1"/>
  <c r="AZ742" i="1" s="1"/>
  <c r="AW557" i="1"/>
  <c r="AY557" i="1" s="1"/>
  <c r="BA557" i="1" s="1"/>
  <c r="AW391" i="1"/>
  <c r="AY391" i="1" s="1"/>
  <c r="BA391" i="1" s="1"/>
  <c r="AX1064" i="1"/>
  <c r="AZ1064" i="1" s="1"/>
  <c r="AW623" i="1"/>
  <c r="AY623" i="1" s="1"/>
  <c r="BA623" i="1" s="1"/>
  <c r="AW906" i="1"/>
  <c r="AY906" i="1" s="1"/>
  <c r="BA906" i="1" s="1"/>
  <c r="AX965" i="1"/>
  <c r="AZ965" i="1" s="1"/>
  <c r="AX641" i="1"/>
  <c r="AZ641" i="1" s="1"/>
  <c r="AW490" i="1"/>
  <c r="AY490" i="1" s="1"/>
  <c r="BA490" i="1" s="1"/>
  <c r="AW899" i="1"/>
  <c r="AY899" i="1" s="1"/>
  <c r="BA899" i="1" s="1"/>
  <c r="AW1076" i="1"/>
  <c r="AY1076" i="1" s="1"/>
  <c r="BA1076" i="1" s="1"/>
  <c r="AW994" i="1"/>
  <c r="AY994" i="1" s="1"/>
  <c r="BA994" i="1" s="1"/>
  <c r="AW20" i="1"/>
  <c r="AY20" i="1" s="1"/>
  <c r="BA20" i="1" s="1"/>
  <c r="AW486" i="1"/>
  <c r="AY486" i="1" s="1"/>
  <c r="BA486" i="1" s="1"/>
  <c r="AX819" i="1"/>
  <c r="AZ819" i="1" s="1"/>
  <c r="AX1204" i="1"/>
  <c r="AZ1204" i="1" s="1"/>
  <c r="AW16" i="1"/>
  <c r="AY16" i="1" s="1"/>
  <c r="BA16" i="1" s="1"/>
  <c r="AX601" i="1"/>
  <c r="AZ601" i="1" s="1"/>
  <c r="AW414" i="1"/>
  <c r="AY414" i="1" s="1"/>
  <c r="BA414" i="1" s="1"/>
  <c r="AX1020" i="1"/>
  <c r="AZ1020" i="1" s="1"/>
  <c r="AW1192" i="1"/>
  <c r="AY1192" i="1" s="1"/>
  <c r="BA1192" i="1" s="1"/>
  <c r="AX1083" i="1"/>
  <c r="AZ1083" i="1" s="1"/>
  <c r="AW548" i="1"/>
  <c r="AY548" i="1" s="1"/>
  <c r="BA548" i="1" s="1"/>
  <c r="AW912" i="1"/>
  <c r="AY912" i="1" s="1"/>
  <c r="BA912" i="1" s="1"/>
  <c r="AX1331" i="1"/>
  <c r="AZ1331" i="1" s="1"/>
  <c r="AW1308" i="1"/>
  <c r="AY1308" i="1" s="1"/>
  <c r="BA1308" i="1" s="1"/>
  <c r="AX82" i="1"/>
  <c r="AZ82" i="1" s="1"/>
  <c r="AX897" i="1"/>
  <c r="AZ897" i="1" s="1"/>
  <c r="AX1065" i="1"/>
  <c r="AZ1065" i="1" s="1"/>
  <c r="AX634" i="1"/>
  <c r="AZ634" i="1" s="1"/>
  <c r="AX649" i="1"/>
  <c r="AZ649" i="1" s="1"/>
  <c r="AW1289" i="1"/>
  <c r="AY1289" i="1" s="1"/>
  <c r="BA1289" i="1" s="1"/>
  <c r="AX638" i="1"/>
  <c r="AZ638" i="1" s="1"/>
  <c r="AX1239" i="1"/>
  <c r="AZ1239" i="1" s="1"/>
  <c r="AX1169" i="1"/>
  <c r="AZ1169" i="1" s="1"/>
  <c r="AX509" i="1"/>
  <c r="AZ509" i="1" s="1"/>
  <c r="AW1025" i="1"/>
  <c r="AY1025" i="1" s="1"/>
  <c r="BA1025" i="1" s="1"/>
  <c r="AW538" i="1"/>
  <c r="AY538" i="1" s="1"/>
  <c r="BA538" i="1" s="1"/>
  <c r="AX1046" i="1"/>
  <c r="AZ1046" i="1" s="1"/>
  <c r="AX1400" i="1"/>
  <c r="AZ1400" i="1" s="1"/>
  <c r="AW1369" i="1"/>
  <c r="AY1369" i="1" s="1"/>
  <c r="BA1369" i="1" s="1"/>
  <c r="AX924" i="1"/>
  <c r="AZ924" i="1" s="1"/>
  <c r="AX1385" i="1"/>
  <c r="AZ1385" i="1" s="1"/>
  <c r="AX1066" i="1"/>
  <c r="AZ1066" i="1" s="1"/>
  <c r="AW39" i="1"/>
  <c r="AY39" i="1" s="1"/>
  <c r="BA39" i="1" s="1"/>
  <c r="AX54" i="1"/>
  <c r="AZ54" i="1" s="1"/>
  <c r="AW1191" i="1"/>
  <c r="AY1191" i="1" s="1"/>
  <c r="BA1191" i="1" s="1"/>
  <c r="AW79" i="1"/>
  <c r="AY79" i="1" s="1"/>
  <c r="BA79" i="1" s="1"/>
  <c r="AW1089" i="1"/>
  <c r="AY1089" i="1" s="1"/>
  <c r="BA1089" i="1" s="1"/>
  <c r="AX394" i="1"/>
  <c r="AZ394" i="1" s="1"/>
  <c r="AX855" i="1"/>
  <c r="AZ855" i="1" s="1"/>
  <c r="AX762" i="1"/>
  <c r="AZ762" i="1" s="1"/>
  <c r="AW214" i="1"/>
  <c r="AY214" i="1" s="1"/>
  <c r="BA214" i="1" s="1"/>
  <c r="AW578" i="1"/>
  <c r="AY578" i="1" s="1"/>
  <c r="BA578" i="1" s="1"/>
  <c r="AW1148" i="1"/>
  <c r="AY1148" i="1" s="1"/>
  <c r="BA1148" i="1" s="1"/>
  <c r="AW1331" i="1"/>
  <c r="AY1331" i="1" s="1"/>
  <c r="BA1331" i="1" s="1"/>
  <c r="AX1226" i="1"/>
  <c r="AZ1226" i="1" s="1"/>
  <c r="AX201" i="1"/>
  <c r="AZ201" i="1" s="1"/>
  <c r="AX92" i="1"/>
  <c r="AZ92" i="1" s="1"/>
  <c r="AX669" i="1"/>
  <c r="AZ669" i="1" s="1"/>
  <c r="AW402" i="1"/>
  <c r="AY402" i="1" s="1"/>
  <c r="BA402" i="1" s="1"/>
  <c r="AW896" i="1"/>
  <c r="AY896" i="1" s="1"/>
  <c r="BA896" i="1" s="1"/>
  <c r="AW597" i="1"/>
  <c r="AY597" i="1" s="1"/>
  <c r="BA597" i="1" s="1"/>
  <c r="AW1282" i="1"/>
  <c r="AY1282" i="1" s="1"/>
  <c r="BA1282" i="1" s="1"/>
  <c r="AW1209" i="1"/>
  <c r="AY1209" i="1" s="1"/>
  <c r="BA1209" i="1" s="1"/>
  <c r="AX137" i="1"/>
  <c r="AZ137" i="1" s="1"/>
  <c r="AW410" i="1"/>
  <c r="AY410" i="1" s="1"/>
  <c r="BA410" i="1" s="1"/>
  <c r="AX1094" i="1"/>
  <c r="AZ1094" i="1" s="1"/>
  <c r="AX1167" i="1"/>
  <c r="AZ1167" i="1" s="1"/>
  <c r="AX97" i="1"/>
  <c r="AZ97" i="1" s="1"/>
  <c r="AX79" i="1"/>
  <c r="AZ79" i="1" s="1"/>
  <c r="AX519" i="1"/>
  <c r="AZ519" i="1" s="1"/>
  <c r="AX1093" i="1"/>
  <c r="AZ1093" i="1" s="1"/>
  <c r="AX1007" i="1"/>
  <c r="AZ1007" i="1" s="1"/>
  <c r="AX1098" i="1"/>
  <c r="AZ1098" i="1" s="1"/>
  <c r="AW1114" i="1"/>
  <c r="AY1114" i="1" s="1"/>
  <c r="BA1114" i="1" s="1"/>
  <c r="AW1065" i="1"/>
  <c r="AY1065" i="1" s="1"/>
  <c r="BA1065" i="1" s="1"/>
  <c r="AW102" i="1"/>
  <c r="AY102" i="1" s="1"/>
  <c r="BA102" i="1" s="1"/>
  <c r="AW1270" i="1"/>
  <c r="AY1270" i="1" s="1"/>
  <c r="BA1270" i="1" s="1"/>
  <c r="AX883" i="1"/>
  <c r="AZ883" i="1" s="1"/>
  <c r="AW1158" i="1"/>
  <c r="AY1158" i="1" s="1"/>
  <c r="BA1158" i="1" s="1"/>
  <c r="AX851" i="1"/>
  <c r="AZ851" i="1" s="1"/>
  <c r="AW676" i="1"/>
  <c r="AY676" i="1" s="1"/>
  <c r="BA676" i="1" s="1"/>
  <c r="AW595" i="1"/>
  <c r="AY595" i="1" s="1"/>
  <c r="BA595" i="1" s="1"/>
  <c r="AW737" i="1"/>
  <c r="AY737" i="1" s="1"/>
  <c r="BA737" i="1" s="1"/>
  <c r="AX835" i="1"/>
  <c r="AZ835" i="1" s="1"/>
  <c r="AW1243" i="1"/>
  <c r="AY1243" i="1" s="1"/>
  <c r="BA1243" i="1" s="1"/>
  <c r="AW854" i="1"/>
  <c r="AY854" i="1" s="1"/>
  <c r="BA854" i="1" s="1"/>
  <c r="AX854" i="1"/>
  <c r="AZ854" i="1" s="1"/>
  <c r="AX34" i="1"/>
  <c r="AZ34" i="1" s="1"/>
  <c r="AX727" i="1"/>
  <c r="AZ727" i="1" s="1"/>
  <c r="AW17" i="1"/>
  <c r="AY17" i="1" s="1"/>
  <c r="BA17" i="1" s="1"/>
  <c r="AX872" i="1"/>
  <c r="AZ872" i="1" s="1"/>
  <c r="AW100" i="1"/>
  <c r="AY100" i="1" s="1"/>
  <c r="BA100" i="1" s="1"/>
  <c r="AW428" i="1"/>
  <c r="AY428" i="1" s="1"/>
  <c r="BA428" i="1" s="1"/>
  <c r="AX503" i="1"/>
  <c r="AZ503" i="1" s="1"/>
  <c r="AW1035" i="1"/>
  <c r="AY1035" i="1" s="1"/>
  <c r="BA1035" i="1" s="1"/>
  <c r="AW1108" i="1"/>
  <c r="AY1108" i="1" s="1"/>
  <c r="BA1108" i="1" s="1"/>
  <c r="AW58" i="1"/>
  <c r="AY58" i="1" s="1"/>
  <c r="BA58" i="1" s="1"/>
  <c r="AW185" i="1"/>
  <c r="AY185" i="1" s="1"/>
  <c r="BA185" i="1" s="1"/>
  <c r="AW388" i="1"/>
  <c r="AY388" i="1" s="1"/>
  <c r="BA388" i="1" s="1"/>
  <c r="AX956" i="1"/>
  <c r="AZ956" i="1" s="1"/>
  <c r="AX1150" i="1"/>
  <c r="AZ1150" i="1" s="1"/>
  <c r="AW950" i="1"/>
  <c r="AY950" i="1" s="1"/>
  <c r="BA950" i="1" s="1"/>
  <c r="AW547" i="1"/>
  <c r="AY547" i="1" s="1"/>
  <c r="BA547" i="1" s="1"/>
  <c r="AX1330" i="1"/>
  <c r="AZ1330" i="1" s="1"/>
  <c r="AX974" i="1"/>
  <c r="AZ974" i="1" s="1"/>
  <c r="AX53" i="1"/>
  <c r="AZ53" i="1" s="1"/>
  <c r="AX993" i="1"/>
  <c r="AZ993" i="1" s="1"/>
  <c r="AW958" i="1"/>
  <c r="AY958" i="1" s="1"/>
  <c r="BA958" i="1" s="1"/>
  <c r="AW1039" i="1"/>
  <c r="AY1039" i="1" s="1"/>
  <c r="BA1039" i="1" s="1"/>
  <c r="AX488" i="1"/>
  <c r="AZ488" i="1" s="1"/>
  <c r="AX943" i="1"/>
  <c r="AZ943" i="1" s="1"/>
  <c r="AX852" i="1"/>
  <c r="AZ852" i="1" s="1"/>
  <c r="AW48" i="1"/>
  <c r="AY48" i="1" s="1"/>
  <c r="AX151" i="1"/>
  <c r="AZ151" i="1" s="1"/>
  <c r="AX747" i="1"/>
  <c r="AZ747" i="1" s="1"/>
  <c r="AX1163" i="1"/>
  <c r="AZ1163" i="1" s="1"/>
  <c r="AX28" i="1"/>
  <c r="AZ28" i="1" s="1"/>
  <c r="AX377" i="1"/>
  <c r="AZ377" i="1" s="1"/>
  <c r="AW641" i="1"/>
  <c r="AY641" i="1" s="1"/>
  <c r="BA641" i="1" s="1"/>
  <c r="AW125" i="1"/>
  <c r="AY125" i="1" s="1"/>
  <c r="BA125" i="1" s="1"/>
  <c r="AX1314" i="1"/>
  <c r="AZ1314" i="1" s="1"/>
  <c r="AW1264" i="1"/>
  <c r="AY1264" i="1" s="1"/>
  <c r="BA1264" i="1" s="1"/>
  <c r="AX23" i="1"/>
  <c r="AZ23" i="1" s="1"/>
  <c r="AW1323" i="1"/>
  <c r="AY1323" i="1" s="1"/>
  <c r="BA1323" i="1" s="1"/>
  <c r="AW725" i="1"/>
  <c r="AY725" i="1" s="1"/>
  <c r="BA725" i="1" s="1"/>
  <c r="AX376" i="1"/>
  <c r="AZ376" i="1" s="1"/>
  <c r="AX139" i="1"/>
  <c r="AZ139" i="1" s="1"/>
  <c r="AX173" i="1"/>
  <c r="AZ173" i="1" s="1"/>
  <c r="AW851" i="1"/>
  <c r="AY851" i="1" s="1"/>
  <c r="BA851" i="1" s="1"/>
  <c r="AW799" i="1"/>
  <c r="AY799" i="1" s="1"/>
  <c r="BA799" i="1" s="1"/>
  <c r="AW902" i="1"/>
  <c r="AY902" i="1" s="1"/>
  <c r="BA902" i="1" s="1"/>
  <c r="AW738" i="1"/>
  <c r="AY738" i="1" s="1"/>
  <c r="BA738" i="1" s="1"/>
  <c r="AW1001" i="1"/>
  <c r="AY1001" i="1" s="1"/>
  <c r="BA1001" i="1" s="1"/>
  <c r="AW142" i="1"/>
  <c r="AY142" i="1" s="1"/>
  <c r="BA142" i="1" s="1"/>
  <c r="AW67" i="1"/>
  <c r="AY67" i="1" s="1"/>
  <c r="BA67" i="1" s="1"/>
  <c r="AX725" i="1"/>
  <c r="AZ725" i="1" s="1"/>
  <c r="AX410" i="1"/>
  <c r="AZ410" i="1" s="1"/>
  <c r="AX911" i="1"/>
  <c r="AZ911" i="1" s="1"/>
  <c r="AX836" i="1"/>
  <c r="AZ836" i="1" s="1"/>
  <c r="AX48" i="1"/>
  <c r="AZ48" i="1" s="1"/>
  <c r="AX362" i="1"/>
  <c r="AZ362" i="1" s="1"/>
  <c r="AX1048" i="1"/>
  <c r="AZ1048" i="1" s="1"/>
  <c r="AX526" i="1"/>
  <c r="AZ526" i="1" s="1"/>
  <c r="AX1303" i="1"/>
  <c r="AZ1303" i="1" s="1"/>
  <c r="AW1244" i="1"/>
  <c r="AY1244" i="1" s="1"/>
  <c r="BA1244" i="1" s="1"/>
  <c r="AW49" i="1"/>
  <c r="AY49" i="1" s="1"/>
  <c r="AW812" i="1"/>
  <c r="AY812" i="1" s="1"/>
  <c r="BA812" i="1" s="1"/>
  <c r="AW1399" i="1"/>
  <c r="AY1399" i="1" s="1"/>
  <c r="BA1399" i="1" s="1"/>
  <c r="AX457" i="1"/>
  <c r="AZ457" i="1" s="1"/>
  <c r="AW148" i="1"/>
  <c r="AY148" i="1" s="1"/>
  <c r="BA148" i="1" s="1"/>
  <c r="AW1336" i="1"/>
  <c r="AY1336" i="1" s="1"/>
  <c r="BA1336" i="1" s="1"/>
  <c r="AW1410" i="1"/>
  <c r="AY1410" i="1" s="1"/>
  <c r="BA1410" i="1" s="1"/>
  <c r="AW558" i="1"/>
  <c r="AY558" i="1" s="1"/>
  <c r="BA558" i="1" s="1"/>
  <c r="AW988" i="1"/>
  <c r="AY988" i="1" s="1"/>
  <c r="BA988" i="1" s="1"/>
  <c r="AW752" i="1"/>
  <c r="AY752" i="1" s="1"/>
  <c r="BA752" i="1" s="1"/>
  <c r="AX841" i="1"/>
  <c r="AZ841" i="1" s="1"/>
  <c r="AW1305" i="1"/>
  <c r="AY1305" i="1" s="1"/>
  <c r="BA1305" i="1" s="1"/>
  <c r="AX579" i="1"/>
  <c r="AZ579" i="1" s="1"/>
  <c r="AX1011" i="1"/>
  <c r="AZ1011" i="1" s="1"/>
  <c r="AX1139" i="1"/>
  <c r="AZ1139" i="1" s="1"/>
  <c r="AX602" i="1"/>
  <c r="AZ602" i="1" s="1"/>
  <c r="AX119" i="1"/>
  <c r="AZ119" i="1" s="1"/>
  <c r="AX1112" i="1"/>
  <c r="AZ1112" i="1" s="1"/>
  <c r="AX1287" i="1"/>
  <c r="AZ1287" i="1" s="1"/>
  <c r="AW1071" i="1"/>
  <c r="AY1071" i="1" s="1"/>
  <c r="BA1071" i="1" s="1"/>
  <c r="AW128" i="1"/>
  <c r="AY128" i="1" s="1"/>
  <c r="BA128" i="1" s="1"/>
  <c r="AX1183" i="1"/>
  <c r="AZ1183" i="1" s="1"/>
  <c r="AW485" i="1"/>
  <c r="AY485" i="1" s="1"/>
  <c r="BA485" i="1" s="1"/>
  <c r="AW654" i="1"/>
  <c r="AY654" i="1" s="1"/>
  <c r="BA654" i="1" s="1"/>
  <c r="AW583" i="1"/>
  <c r="AY583" i="1" s="1"/>
  <c r="BA583" i="1" s="1"/>
  <c r="AW1178" i="1"/>
  <c r="AY1178" i="1" s="1"/>
  <c r="BA1178" i="1" s="1"/>
  <c r="AX1072" i="1"/>
  <c r="AZ1072" i="1" s="1"/>
  <c r="AX1361" i="1"/>
  <c r="AZ1361" i="1" s="1"/>
  <c r="AW534" i="1"/>
  <c r="AY534" i="1" s="1"/>
  <c r="BA534" i="1" s="1"/>
  <c r="AX799" i="1"/>
  <c r="AZ799" i="1" s="1"/>
  <c r="AW1081" i="1"/>
  <c r="AY1081" i="1" s="1"/>
  <c r="BA1081" i="1" s="1"/>
  <c r="AW130" i="1"/>
  <c r="AY130" i="1" s="1"/>
  <c r="BA130" i="1" s="1"/>
  <c r="AW1023" i="1"/>
  <c r="AY1023" i="1" s="1"/>
  <c r="BA1023" i="1" s="1"/>
  <c r="AX367" i="1"/>
  <c r="AZ367" i="1" s="1"/>
  <c r="AW474" i="1"/>
  <c r="AY474" i="1" s="1"/>
  <c r="BA474" i="1" s="1"/>
  <c r="AW901" i="1"/>
  <c r="AY901" i="1" s="1"/>
  <c r="BA901" i="1" s="1"/>
  <c r="AW1142" i="1"/>
  <c r="AY1142" i="1" s="1"/>
  <c r="BA1142" i="1" s="1"/>
  <c r="AX191" i="1"/>
  <c r="AZ191" i="1" s="1"/>
  <c r="AX182" i="1"/>
  <c r="AZ182" i="1" s="1"/>
  <c r="AW859" i="1"/>
  <c r="AY859" i="1" s="1"/>
  <c r="BA859" i="1" s="1"/>
  <c r="AW642" i="1"/>
  <c r="AY642" i="1" s="1"/>
  <c r="BA642" i="1" s="1"/>
  <c r="AW897" i="1"/>
  <c r="AY897" i="1" s="1"/>
  <c r="BA897" i="1" s="1"/>
  <c r="AX186" i="1"/>
  <c r="AZ186" i="1" s="1"/>
  <c r="AX401" i="1"/>
  <c r="AZ401" i="1" s="1"/>
  <c r="AX760" i="1"/>
  <c r="AZ760" i="1" s="1"/>
  <c r="AX1137" i="1"/>
  <c r="AZ1137" i="1" s="1"/>
  <c r="AX176" i="1"/>
  <c r="AZ176" i="1" s="1"/>
  <c r="AW688" i="1"/>
  <c r="AY688" i="1" s="1"/>
  <c r="BA688" i="1" s="1"/>
  <c r="AW748" i="1"/>
  <c r="AY748" i="1" s="1"/>
  <c r="BA748" i="1" s="1"/>
  <c r="AW435" i="1"/>
  <c r="AY435" i="1" s="1"/>
  <c r="BA435" i="1" s="1"/>
  <c r="AX96" i="1"/>
  <c r="AZ96" i="1" s="1"/>
  <c r="AX878" i="1"/>
  <c r="AZ878" i="1" s="1"/>
  <c r="AX1015" i="1"/>
  <c r="AZ1015" i="1" s="1"/>
  <c r="AX100" i="1"/>
  <c r="AZ100" i="1" s="1"/>
  <c r="AW980" i="1"/>
  <c r="AY980" i="1" s="1"/>
  <c r="BA980" i="1" s="1"/>
  <c r="AW1329" i="1"/>
  <c r="AY1329" i="1" s="1"/>
  <c r="BA1329" i="1" s="1"/>
  <c r="AX1148" i="1"/>
  <c r="AZ1148" i="1" s="1"/>
  <c r="AX1393" i="1"/>
  <c r="AZ1393" i="1" s="1"/>
  <c r="AX162" i="1"/>
  <c r="AZ162" i="1" s="1"/>
  <c r="AX781" i="1"/>
  <c r="AZ781" i="1" s="1"/>
  <c r="AW621" i="1"/>
  <c r="AY621" i="1" s="1"/>
  <c r="BA621" i="1" s="1"/>
  <c r="AW963" i="1"/>
  <c r="AY963" i="1" s="1"/>
  <c r="BA963" i="1" s="1"/>
  <c r="AX194" i="1"/>
  <c r="AZ194" i="1" s="1"/>
  <c r="AX219" i="1"/>
  <c r="AZ219" i="1" s="1"/>
  <c r="AX456" i="1"/>
  <c r="AZ456" i="1" s="1"/>
  <c r="AW395" i="1"/>
  <c r="AY395" i="1" s="1"/>
  <c r="BA395" i="1" s="1"/>
  <c r="AW967" i="1"/>
  <c r="AY967" i="1" s="1"/>
  <c r="BA967" i="1" s="1"/>
  <c r="AX1323" i="1"/>
  <c r="AZ1323" i="1" s="1"/>
  <c r="AW1291" i="1"/>
  <c r="AY1291" i="1" s="1"/>
  <c r="BA1291" i="1" s="1"/>
  <c r="AX1396" i="1"/>
  <c r="AZ1396" i="1" s="1"/>
  <c r="AX171" i="1"/>
  <c r="AZ171" i="1" s="1"/>
  <c r="AX752" i="1"/>
  <c r="AZ752" i="1" s="1"/>
  <c r="AW1392" i="1"/>
  <c r="AY1392" i="1" s="1"/>
  <c r="BA1392" i="1" s="1"/>
  <c r="AX199" i="1"/>
  <c r="AZ199" i="1" s="1"/>
  <c r="AX361" i="1"/>
  <c r="AZ361" i="1" s="1"/>
  <c r="AW1151" i="1"/>
  <c r="AY1151" i="1" s="1"/>
  <c r="BA1151" i="1" s="1"/>
  <c r="AX209" i="1"/>
  <c r="AZ209" i="1" s="1"/>
  <c r="AW790" i="1"/>
  <c r="AY790" i="1" s="1"/>
  <c r="BA790" i="1" s="1"/>
  <c r="AW381" i="1"/>
  <c r="AY381" i="1" s="1"/>
  <c r="BA381" i="1" s="1"/>
  <c r="AW5" i="1"/>
  <c r="AY5" i="1" s="1"/>
  <c r="BA5" i="1" s="1"/>
  <c r="AX1363" i="1"/>
  <c r="AZ1363" i="1" s="1"/>
  <c r="AX999" i="1"/>
  <c r="AZ999" i="1" s="1"/>
  <c r="AX1305" i="1"/>
  <c r="AZ1305" i="1" s="1"/>
  <c r="AW723" i="1"/>
  <c r="AY723" i="1" s="1"/>
  <c r="BA723" i="1" s="1"/>
  <c r="AW82" i="1"/>
  <c r="AY82" i="1" s="1"/>
  <c r="BA82" i="1" s="1"/>
  <c r="AW453" i="1"/>
  <c r="AY453" i="1" s="1"/>
  <c r="BA453" i="1" s="1"/>
  <c r="AX1171" i="1"/>
  <c r="AZ1171" i="1" s="1"/>
  <c r="AX766" i="1"/>
  <c r="AZ766" i="1" s="1"/>
  <c r="AX4" i="1"/>
  <c r="AX1329" i="1"/>
  <c r="AZ1329" i="1" s="1"/>
  <c r="AW186" i="1"/>
  <c r="AY186" i="1" s="1"/>
  <c r="BA186" i="1" s="1"/>
  <c r="AX786" i="1"/>
  <c r="AZ786" i="1" s="1"/>
  <c r="AW407" i="1"/>
  <c r="AY407" i="1" s="1"/>
  <c r="BA407" i="1" s="1"/>
  <c r="AW903" i="1"/>
  <c r="AY903" i="1" s="1"/>
  <c r="BA903" i="1" s="1"/>
  <c r="AW385" i="1"/>
  <c r="AY385" i="1" s="1"/>
  <c r="BA385" i="1" s="1"/>
  <c r="AW1010" i="1"/>
  <c r="AY1010" i="1" s="1"/>
  <c r="BA1010" i="1" s="1"/>
  <c r="AX952" i="1"/>
  <c r="AZ952" i="1" s="1"/>
  <c r="AX922" i="1"/>
  <c r="AZ922" i="1" s="1"/>
  <c r="AX982" i="1"/>
  <c r="AZ982" i="1" s="1"/>
  <c r="AW78" i="1"/>
  <c r="AY78" i="1" s="1"/>
  <c r="BA78" i="1" s="1"/>
  <c r="AX763" i="1"/>
  <c r="AZ763" i="1" s="1"/>
  <c r="AX1045" i="1"/>
  <c r="AZ1045" i="1" s="1"/>
  <c r="AW1093" i="1"/>
  <c r="AY1093" i="1" s="1"/>
  <c r="BA1093" i="1" s="1"/>
  <c r="AX217" i="1"/>
  <c r="AZ217" i="1" s="1"/>
  <c r="AW954" i="1"/>
  <c r="AY954" i="1" s="1"/>
  <c r="BA954" i="1" s="1"/>
  <c r="AW409" i="1"/>
  <c r="AY409" i="1" s="1"/>
  <c r="BA409" i="1" s="1"/>
  <c r="AX679" i="1"/>
  <c r="AZ679" i="1" s="1"/>
  <c r="AW1303" i="1"/>
  <c r="AY1303" i="1" s="1"/>
  <c r="BA1303" i="1" s="1"/>
  <c r="AW611" i="1"/>
  <c r="AY611" i="1" s="1"/>
  <c r="BA611" i="1" s="1"/>
  <c r="AX1282" i="1"/>
  <c r="AZ1282" i="1" s="1"/>
  <c r="AW95" i="1"/>
  <c r="AY95" i="1" s="1"/>
  <c r="BA95" i="1" s="1"/>
  <c r="AX85" i="1"/>
  <c r="AZ85" i="1" s="1"/>
  <c r="AX668" i="1"/>
  <c r="AZ668" i="1" s="1"/>
  <c r="AX1195" i="1"/>
  <c r="AZ1195" i="1" s="1"/>
  <c r="AX110" i="1"/>
  <c r="AZ110" i="1" s="1"/>
  <c r="AW1362" i="1"/>
  <c r="AY1362" i="1" s="1"/>
  <c r="BA1362" i="1" s="1"/>
  <c r="AW501" i="1"/>
  <c r="AY501" i="1" s="1"/>
  <c r="BA501" i="1" s="1"/>
  <c r="AW802" i="1"/>
  <c r="AY802" i="1" s="1"/>
  <c r="BA802" i="1" s="1"/>
  <c r="AX623" i="1"/>
  <c r="AZ623" i="1" s="1"/>
  <c r="AX1265" i="1"/>
  <c r="AZ1265" i="1" s="1"/>
  <c r="AW169" i="1"/>
  <c r="AY169" i="1" s="1"/>
  <c r="BA169" i="1" s="1"/>
  <c r="AW427" i="1"/>
  <c r="AY427" i="1" s="1"/>
  <c r="BA427" i="1" s="1"/>
  <c r="AW916" i="1"/>
  <c r="AY916" i="1" s="1"/>
  <c r="BA916" i="1" s="1"/>
  <c r="AW420" i="1"/>
  <c r="AY420" i="1" s="1"/>
  <c r="BA420" i="1" s="1"/>
  <c r="AX1050" i="1"/>
  <c r="AZ1050" i="1" s="1"/>
  <c r="AX538" i="1"/>
  <c r="AZ538" i="1" s="1"/>
  <c r="AW846" i="1"/>
  <c r="AY846" i="1" s="1"/>
  <c r="BA846" i="1" s="1"/>
  <c r="AW1366" i="1"/>
  <c r="AY1366" i="1" s="1"/>
  <c r="BA1366" i="1" s="1"/>
  <c r="AX7" i="1"/>
  <c r="AZ7" i="1" s="1"/>
  <c r="AX1271" i="1"/>
  <c r="AZ1271" i="1" s="1"/>
  <c r="AW989" i="1"/>
  <c r="AY989" i="1" s="1"/>
  <c r="BA989" i="1" s="1"/>
  <c r="AW138" i="1"/>
  <c r="AY138" i="1" s="1"/>
  <c r="BA138" i="1" s="1"/>
  <c r="AX787" i="1"/>
  <c r="AZ787" i="1" s="1"/>
  <c r="AW717" i="1"/>
  <c r="AY717" i="1" s="1"/>
  <c r="BA717" i="1" s="1"/>
  <c r="AX1328" i="1"/>
  <c r="AZ1328" i="1" s="1"/>
  <c r="AX9" i="1"/>
  <c r="AZ9" i="1" s="1"/>
  <c r="AW1278" i="1"/>
  <c r="AY1278" i="1" s="1"/>
  <c r="BA1278" i="1" s="1"/>
  <c r="AX369" i="1"/>
  <c r="AZ369" i="1" s="1"/>
  <c r="AW215" i="1"/>
  <c r="AY215" i="1" s="1"/>
  <c r="BA215" i="1" s="1"/>
  <c r="AW867" i="1"/>
  <c r="AY867" i="1" s="1"/>
  <c r="BA867" i="1" s="1"/>
  <c r="AX550" i="1"/>
  <c r="AZ550" i="1" s="1"/>
  <c r="AW176" i="1"/>
  <c r="AY176" i="1" s="1"/>
  <c r="BA176" i="1" s="1"/>
  <c r="AX484" i="1"/>
  <c r="AZ484" i="1" s="1"/>
  <c r="AW584" i="1"/>
  <c r="AY584" i="1" s="1"/>
  <c r="BA584" i="1" s="1"/>
  <c r="AW1187" i="1"/>
  <c r="AY1187" i="1" s="1"/>
  <c r="BA1187" i="1" s="1"/>
  <c r="AX426" i="1"/>
  <c r="AZ426" i="1" s="1"/>
  <c r="AW136" i="1"/>
  <c r="AY136" i="1" s="1"/>
  <c r="BA136" i="1" s="1"/>
  <c r="AX908" i="1"/>
  <c r="AZ908" i="1" s="1"/>
  <c r="AW70" i="1"/>
  <c r="AY70" i="1" s="1"/>
  <c r="BA70" i="1" s="1"/>
  <c r="AW1322" i="1"/>
  <c r="AY1322" i="1" s="1"/>
  <c r="BA1322" i="1" s="1"/>
  <c r="AX360" i="1"/>
  <c r="AZ360" i="1" s="1"/>
  <c r="AX1319" i="1"/>
  <c r="AZ1319" i="1" s="1"/>
  <c r="AX1185" i="1"/>
  <c r="AZ1185" i="1" s="1"/>
  <c r="AW65" i="1"/>
  <c r="AY65" i="1" s="1"/>
  <c r="BA65" i="1" s="1"/>
  <c r="AX585" i="1"/>
  <c r="AZ585" i="1" s="1"/>
  <c r="AX616" i="1"/>
  <c r="AZ616" i="1" s="1"/>
  <c r="AW549" i="1"/>
  <c r="AY549" i="1" s="1"/>
  <c r="BA549" i="1" s="1"/>
  <c r="AW1345" i="1"/>
  <c r="AY1345" i="1" s="1"/>
  <c r="BA1345" i="1" s="1"/>
  <c r="AX1283" i="1"/>
  <c r="AZ1283" i="1" s="1"/>
  <c r="AW432" i="1"/>
  <c r="AY432" i="1" s="1"/>
  <c r="BA432" i="1" s="1"/>
  <c r="AX975" i="1"/>
  <c r="AZ975" i="1" s="1"/>
  <c r="AW154" i="1"/>
  <c r="AY154" i="1" s="1"/>
  <c r="BA154" i="1" s="1"/>
  <c r="AW216" i="1"/>
  <c r="AY216" i="1" s="1"/>
  <c r="BA216" i="1" s="1"/>
  <c r="AW1180" i="1"/>
  <c r="AY1180" i="1" s="1"/>
  <c r="BA1180" i="1" s="1"/>
  <c r="AW872" i="1"/>
  <c r="AY872" i="1" s="1"/>
  <c r="BA872" i="1" s="1"/>
  <c r="AW804" i="1"/>
  <c r="AY804" i="1" s="1"/>
  <c r="BA804" i="1" s="1"/>
  <c r="AW74" i="1"/>
  <c r="AY74" i="1" s="1"/>
  <c r="BA74" i="1" s="1"/>
  <c r="AW399" i="1"/>
  <c r="AY399" i="1" s="1"/>
  <c r="BA399" i="1" s="1"/>
  <c r="AW728" i="1"/>
  <c r="AY728" i="1" s="1"/>
  <c r="BA728" i="1" s="1"/>
  <c r="AW1287" i="1"/>
  <c r="AY1287" i="1" s="1"/>
  <c r="BA1287" i="1" s="1"/>
  <c r="AX933" i="1"/>
  <c r="AZ933" i="1" s="1"/>
  <c r="AX12" i="1"/>
  <c r="AZ12" i="1" s="1"/>
  <c r="AW436" i="1"/>
  <c r="AY436" i="1" s="1"/>
  <c r="BA436" i="1" s="1"/>
  <c r="AW771" i="1"/>
  <c r="AY771" i="1" s="1"/>
  <c r="BA771" i="1" s="1"/>
  <c r="AW201" i="1"/>
  <c r="AY201" i="1" s="1"/>
  <c r="BA201" i="1" s="1"/>
  <c r="AW404" i="1"/>
  <c r="AY404" i="1" s="1"/>
  <c r="BA404" i="1" s="1"/>
  <c r="AX972" i="1"/>
  <c r="AZ972" i="1" s="1"/>
  <c r="AW1225" i="1"/>
  <c r="AY1225" i="1" s="1"/>
  <c r="BA1225" i="1" s="1"/>
  <c r="AW1311" i="1"/>
  <c r="AY1311" i="1" s="1"/>
  <c r="BA1311" i="1" s="1"/>
  <c r="AW527" i="1"/>
  <c r="AY527" i="1" s="1"/>
  <c r="BA527" i="1" s="1"/>
  <c r="AX621" i="1"/>
  <c r="AZ621" i="1" s="1"/>
  <c r="AX720" i="1"/>
  <c r="AZ720" i="1" s="1"/>
  <c r="AW937" i="1"/>
  <c r="AY937" i="1" s="1"/>
  <c r="BA937" i="1" s="1"/>
  <c r="AW1202" i="1"/>
  <c r="AY1202" i="1" s="1"/>
  <c r="BA1202" i="1" s="1"/>
  <c r="AX1157" i="1"/>
  <c r="AZ1157" i="1" s="1"/>
  <c r="AW439" i="1"/>
  <c r="AY439" i="1" s="1"/>
  <c r="BA439" i="1" s="1"/>
  <c r="AX536" i="1"/>
  <c r="AZ536" i="1" s="1"/>
  <c r="AW1162" i="1"/>
  <c r="AY1162" i="1" s="1"/>
  <c r="BA1162" i="1" s="1"/>
  <c r="AX1260" i="1"/>
  <c r="AZ1260" i="1" s="1"/>
  <c r="AW493" i="1"/>
  <c r="AY493" i="1" s="1"/>
  <c r="BA493" i="1" s="1"/>
  <c r="AW77" i="1"/>
  <c r="AY77" i="1" s="1"/>
  <c r="BA77" i="1" s="1"/>
  <c r="AX1097" i="1"/>
  <c r="AZ1097" i="1" s="1"/>
  <c r="AW727" i="1"/>
  <c r="AY727" i="1" s="1"/>
  <c r="BA727" i="1" s="1"/>
  <c r="AX976" i="1"/>
  <c r="AZ976" i="1" s="1"/>
  <c r="AW168" i="1"/>
  <c r="AY168" i="1" s="1"/>
  <c r="BA168" i="1" s="1"/>
  <c r="AW222" i="1"/>
  <c r="AY222" i="1" s="1"/>
  <c r="BA222" i="1" s="1"/>
  <c r="AW362" i="1"/>
  <c r="AY362" i="1" s="1"/>
  <c r="BA362" i="1" s="1"/>
  <c r="AX415" i="1"/>
  <c r="AZ415" i="1" s="1"/>
  <c r="AW455" i="1"/>
  <c r="AY455" i="1" s="1"/>
  <c r="BA455" i="1" s="1"/>
  <c r="AW579" i="1"/>
  <c r="AY579" i="1" s="1"/>
  <c r="BA579" i="1" s="1"/>
  <c r="AW1157" i="1"/>
  <c r="AY1157" i="1" s="1"/>
  <c r="BA1157" i="1" s="1"/>
  <c r="AW96" i="1"/>
  <c r="AY96" i="1" s="1"/>
  <c r="BA96" i="1" s="1"/>
  <c r="AW1112" i="1"/>
  <c r="AY1112" i="1" s="1"/>
  <c r="BA1112" i="1" s="1"/>
  <c r="AW1047" i="1"/>
  <c r="AY1047" i="1" s="1"/>
  <c r="BA1047" i="1" s="1"/>
  <c r="AX471" i="1"/>
  <c r="AZ471" i="1" s="1"/>
  <c r="AW1075" i="1"/>
  <c r="AY1075" i="1" s="1"/>
  <c r="BA1075" i="1" s="1"/>
  <c r="AX654" i="1"/>
  <c r="AZ654" i="1" s="1"/>
  <c r="AX1178" i="1"/>
  <c r="AZ1178" i="1" s="1"/>
  <c r="AW1183" i="1"/>
  <c r="AY1183" i="1" s="1"/>
  <c r="BA1183" i="1" s="1"/>
  <c r="AW400" i="1"/>
  <c r="AY400" i="1" s="1"/>
  <c r="BA400" i="1" s="1"/>
  <c r="AW625" i="1"/>
  <c r="AY625" i="1" s="1"/>
  <c r="BA625" i="1" s="1"/>
  <c r="AW850" i="1"/>
  <c r="AY850" i="1" s="1"/>
  <c r="BA850" i="1" s="1"/>
  <c r="AW1286" i="1"/>
  <c r="AY1286" i="1" s="1"/>
  <c r="BA1286" i="1" s="1"/>
  <c r="AW1019" i="1"/>
  <c r="AY1019" i="1" s="1"/>
  <c r="BA1019" i="1" s="1"/>
  <c r="AW199" i="1"/>
  <c r="AY199" i="1" s="1"/>
  <c r="BA199" i="1" s="1"/>
  <c r="AX1053" i="1"/>
  <c r="AZ1053" i="1" s="1"/>
  <c r="AX437" i="1"/>
  <c r="AZ437" i="1" s="1"/>
  <c r="AW622" i="1"/>
  <c r="AY622" i="1" s="1"/>
  <c r="BA622" i="1" s="1"/>
  <c r="AW1184" i="1"/>
  <c r="AY1184" i="1" s="1"/>
  <c r="BA1184" i="1" s="1"/>
  <c r="AX1075" i="1"/>
  <c r="AZ1075" i="1" s="1"/>
  <c r="AX985" i="1"/>
  <c r="AZ985" i="1" s="1"/>
  <c r="AX918" i="1"/>
  <c r="AZ918" i="1" s="1"/>
  <c r="AX109" i="1"/>
  <c r="AZ109" i="1" s="1"/>
  <c r="AX948" i="1"/>
  <c r="AZ948" i="1" s="1"/>
  <c r="AW1045" i="1"/>
  <c r="AY1045" i="1" s="1"/>
  <c r="BA1045" i="1" s="1"/>
  <c r="AX136" i="1"/>
  <c r="AZ136" i="1" s="1"/>
  <c r="AW1228" i="1"/>
  <c r="AY1228" i="1" s="1"/>
  <c r="BA1228" i="1" s="1"/>
  <c r="AX27" i="1"/>
  <c r="AZ27" i="1" s="1"/>
  <c r="AW747" i="1"/>
  <c r="AY747" i="1" s="1"/>
  <c r="BA747" i="1" s="1"/>
  <c r="AW630" i="1"/>
  <c r="AY630" i="1" s="1"/>
  <c r="BA630" i="1" s="1"/>
  <c r="AX885" i="1"/>
  <c r="AZ885" i="1" s="1"/>
  <c r="AX177" i="1"/>
  <c r="AZ177" i="1" s="1"/>
  <c r="AW961" i="1"/>
  <c r="AY961" i="1" s="1"/>
  <c r="BA961" i="1" s="1"/>
  <c r="AX91" i="1"/>
  <c r="AZ91" i="1" s="1"/>
  <c r="AW28" i="1"/>
  <c r="AY28" i="1" s="1"/>
  <c r="BA28" i="1" s="1"/>
  <c r="AW37" i="1"/>
  <c r="AY37" i="1" s="1"/>
  <c r="BA37" i="1" s="1"/>
  <c r="AW159" i="1"/>
  <c r="AY159" i="1" s="1"/>
  <c r="BA159" i="1" s="1"/>
  <c r="AX635" i="1"/>
  <c r="AZ635" i="1" s="1"/>
  <c r="AW413" i="1"/>
  <c r="AY413" i="1" s="1"/>
  <c r="BA413" i="1" s="1"/>
  <c r="AW438" i="1"/>
  <c r="AY438" i="1" s="1"/>
  <c r="BA438" i="1" s="1"/>
  <c r="AW1332" i="1"/>
  <c r="AY1332" i="1" s="1"/>
  <c r="BA1332" i="1" s="1"/>
  <c r="AW1288" i="1"/>
  <c r="AY1288" i="1" s="1"/>
  <c r="BA1288" i="1" s="1"/>
  <c r="AX913" i="1"/>
  <c r="AZ913" i="1" s="1"/>
  <c r="AX732" i="1"/>
  <c r="AZ732" i="1" s="1"/>
  <c r="AX380" i="1"/>
  <c r="AZ380" i="1" s="1"/>
  <c r="AW996" i="1"/>
  <c r="AY996" i="1" s="1"/>
  <c r="BA996" i="1" s="1"/>
  <c r="AW1407" i="1"/>
  <c r="AY1407" i="1" s="1"/>
  <c r="BA1407" i="1" s="1"/>
  <c r="AW1281" i="1"/>
  <c r="AY1281" i="1" s="1"/>
  <c r="BA1281" i="1" s="1"/>
  <c r="AW1402" i="1"/>
  <c r="AY1402" i="1" s="1"/>
  <c r="BA1402" i="1" s="1"/>
  <c r="AW550" i="1"/>
  <c r="AY550" i="1" s="1"/>
  <c r="BA550" i="1" s="1"/>
  <c r="AW1100" i="1"/>
  <c r="AY1100" i="1" s="1"/>
  <c r="BA1100" i="1" s="1"/>
  <c r="AW1082" i="1"/>
  <c r="AY1082" i="1" s="1"/>
  <c r="BA1082" i="1" s="1"/>
  <c r="AX216" i="1"/>
  <c r="AZ216" i="1" s="1"/>
  <c r="AW1298" i="1"/>
  <c r="AY1298" i="1" s="1"/>
  <c r="BA1298" i="1" s="1"/>
  <c r="AX458" i="1"/>
  <c r="AZ458" i="1" s="1"/>
  <c r="AX1032" i="1"/>
  <c r="AZ1032" i="1" s="1"/>
  <c r="AW631" i="1"/>
  <c r="AY631" i="1" s="1"/>
  <c r="BA631" i="1" s="1"/>
  <c r="AW1221" i="1"/>
  <c r="AY1221" i="1" s="1"/>
  <c r="BA1221" i="1" s="1"/>
  <c r="AW1060" i="1"/>
  <c r="AY1060" i="1" s="1"/>
  <c r="BA1060" i="1" s="1"/>
  <c r="AX1332" i="1"/>
  <c r="AZ1332" i="1" s="1"/>
  <c r="AX190" i="1"/>
  <c r="AZ190" i="1" s="1"/>
  <c r="AW801" i="1"/>
  <c r="AY801" i="1" s="1"/>
  <c r="BA801" i="1" s="1"/>
  <c r="AX846" i="1"/>
  <c r="AZ846" i="1" s="1"/>
  <c r="AX1023" i="1"/>
  <c r="AZ1023" i="1" s="1"/>
  <c r="AX108" i="1"/>
  <c r="AZ108" i="1" s="1"/>
  <c r="AW807" i="1"/>
  <c r="AY807" i="1" s="1"/>
  <c r="BA807" i="1" s="1"/>
  <c r="AX399" i="1"/>
  <c r="AZ399" i="1" s="1"/>
  <c r="AW1360" i="1"/>
  <c r="AY1360" i="1" s="1"/>
  <c r="BA1360" i="1" s="1"/>
  <c r="AX1110" i="1"/>
  <c r="AZ1110" i="1" s="1"/>
  <c r="AX1275" i="1"/>
  <c r="AZ1275" i="1" s="1"/>
  <c r="AX979" i="1"/>
  <c r="AZ979" i="1" s="1"/>
  <c r="AX955" i="1"/>
  <c r="AZ955" i="1" s="1"/>
  <c r="AW815" i="1"/>
  <c r="AY815" i="1" s="1"/>
  <c r="BA815" i="1" s="1"/>
  <c r="AX1057" i="1"/>
  <c r="AZ1057" i="1" s="1"/>
  <c r="AW904" i="1"/>
  <c r="AY904" i="1" s="1"/>
  <c r="BA904" i="1" s="1"/>
  <c r="AX986" i="1"/>
  <c r="AZ986" i="1" s="1"/>
  <c r="AW991" i="1"/>
  <c r="AY991" i="1" s="1"/>
  <c r="BA991" i="1" s="1"/>
  <c r="AW122" i="1"/>
  <c r="AY122" i="1" s="1"/>
  <c r="BA122" i="1" s="1"/>
  <c r="AX544" i="1"/>
  <c r="AZ544" i="1" s="1"/>
  <c r="AX1351" i="1"/>
  <c r="AZ1351" i="1" s="1"/>
  <c r="AX102" i="1"/>
  <c r="AZ102" i="1" s="1"/>
  <c r="AX534" i="1"/>
  <c r="AZ534" i="1" s="1"/>
  <c r="AX942" i="1"/>
  <c r="AZ942" i="1" s="1"/>
  <c r="AW105" i="1"/>
  <c r="AY105" i="1" s="1"/>
  <c r="BA105" i="1" s="1"/>
  <c r="AX1078" i="1"/>
  <c r="AZ1078" i="1" s="1"/>
  <c r="AX862" i="1"/>
  <c r="AZ862" i="1" s="1"/>
  <c r="AX1073" i="1"/>
  <c r="AZ1073" i="1" s="1"/>
  <c r="AX374" i="1"/>
  <c r="AZ374" i="1" s="1"/>
  <c r="AW757" i="1"/>
  <c r="AY757" i="1" s="1"/>
  <c r="BA757" i="1" s="1"/>
  <c r="AW1056" i="1"/>
  <c r="AY1056" i="1" s="1"/>
  <c r="BA1056" i="1" s="1"/>
  <c r="AX746" i="1"/>
  <c r="AZ746" i="1" s="1"/>
  <c r="AX1214" i="1"/>
  <c r="AZ1214" i="1" s="1"/>
  <c r="AW986" i="1"/>
  <c r="AY986" i="1" s="1"/>
  <c r="BA986" i="1" s="1"/>
  <c r="AW183" i="1"/>
  <c r="AY183" i="1" s="1"/>
  <c r="BA183" i="1" s="1"/>
  <c r="AW90" i="1"/>
  <c r="AY90" i="1" s="1"/>
  <c r="BA90" i="1" s="1"/>
  <c r="AW873" i="1"/>
  <c r="AY873" i="1" s="1"/>
  <c r="BA873" i="1" s="1"/>
  <c r="AX1003" i="1"/>
  <c r="AZ1003" i="1" s="1"/>
  <c r="AX723" i="1"/>
  <c r="AZ723" i="1" s="1"/>
  <c r="AW1216" i="1"/>
  <c r="AY1216" i="1" s="1"/>
  <c r="BA1216" i="1" s="1"/>
  <c r="AX1395" i="1"/>
  <c r="AZ1395" i="1" s="1"/>
  <c r="AX527" i="1"/>
  <c r="AZ527" i="1" s="1"/>
  <c r="AW1358" i="1"/>
  <c r="AY1358" i="1" s="1"/>
  <c r="BA1358" i="1" s="1"/>
  <c r="AW205" i="1"/>
  <c r="AY205" i="1" s="1"/>
  <c r="BA205" i="1" s="1"/>
  <c r="AX837" i="1"/>
  <c r="AZ837" i="1" s="1"/>
  <c r="AW855" i="1"/>
  <c r="AY855" i="1" s="1"/>
  <c r="BA855" i="1" s="1"/>
  <c r="AX1376" i="1"/>
  <c r="AZ1376" i="1" s="1"/>
  <c r="AW197" i="1"/>
  <c r="AY197" i="1" s="1"/>
  <c r="BA197" i="1" s="1"/>
  <c r="AW195" i="1"/>
  <c r="AY195" i="1" s="1"/>
  <c r="BA195" i="1" s="1"/>
  <c r="AW696" i="1"/>
  <c r="AY696" i="1" s="1"/>
  <c r="BA696" i="1" s="1"/>
  <c r="AW1206" i="1"/>
  <c r="AY1206" i="1" s="1"/>
  <c r="BA1206" i="1" s="1"/>
  <c r="AW83" i="1"/>
  <c r="AY83" i="1" s="1"/>
  <c r="BA83" i="1" s="1"/>
  <c r="AX1362" i="1"/>
  <c r="AZ1362" i="1" s="1"/>
  <c r="AW580" i="1"/>
  <c r="AY580" i="1" s="1"/>
  <c r="BA580" i="1" s="1"/>
  <c r="AX926" i="1"/>
  <c r="AZ926" i="1" s="1"/>
  <c r="AX1255" i="1"/>
  <c r="AZ1255" i="1" s="1"/>
  <c r="AW1260" i="1"/>
  <c r="AY1260" i="1" s="1"/>
  <c r="BA1260" i="1" s="1"/>
  <c r="AX19" i="1"/>
  <c r="AZ19" i="1" s="1"/>
  <c r="AW372" i="1"/>
  <c r="AY372" i="1" s="1"/>
  <c r="BA372" i="1" s="1"/>
  <c r="AW450" i="1"/>
  <c r="AY450" i="1" s="1"/>
  <c r="BA450" i="1" s="1"/>
  <c r="AW882" i="1"/>
  <c r="AY882" i="1" s="1"/>
  <c r="BA882" i="1" s="1"/>
  <c r="AW722" i="1"/>
  <c r="AY722" i="1" s="1"/>
  <c r="BA722" i="1" s="1"/>
  <c r="AW4" i="1"/>
  <c r="AY4" i="1" s="1"/>
  <c r="BA4" i="1" s="1"/>
  <c r="AW408" i="1"/>
  <c r="AY408" i="1" s="1"/>
  <c r="BA408" i="1" s="1"/>
  <c r="AX18" i="1"/>
  <c r="AZ18" i="1" s="1"/>
  <c r="AX1379" i="1"/>
  <c r="AZ1379" i="1" s="1"/>
  <c r="AW417" i="1"/>
  <c r="AY417" i="1" s="1"/>
  <c r="BA417" i="1" s="1"/>
  <c r="AW531" i="1"/>
  <c r="AY531" i="1" s="1"/>
  <c r="BA531" i="1" s="1"/>
  <c r="AW1115" i="1"/>
  <c r="AY1115" i="1" s="1"/>
  <c r="BA1115" i="1" s="1"/>
  <c r="AW860" i="1"/>
  <c r="AY860" i="1" s="1"/>
  <c r="BA860" i="1" s="1"/>
  <c r="AW33" i="1"/>
  <c r="AY33" i="1" s="1"/>
  <c r="BA33" i="1" s="1"/>
  <c r="AX625" i="1"/>
  <c r="AZ625" i="1" s="1"/>
  <c r="AW680" i="1"/>
  <c r="AY680" i="1" s="1"/>
  <c r="BA680" i="1" s="1"/>
  <c r="AW1256" i="1"/>
  <c r="AY1256" i="1" s="1"/>
  <c r="BA1256" i="1" s="1"/>
  <c r="AW151" i="1"/>
  <c r="AY151" i="1" s="1"/>
  <c r="BA151" i="1" s="1"/>
  <c r="AX5" i="1"/>
  <c r="AZ5" i="1" s="1"/>
  <c r="AW857" i="1"/>
  <c r="AY857" i="1" s="1"/>
  <c r="BA857" i="1" s="1"/>
  <c r="AX493" i="1"/>
  <c r="AZ493" i="1" s="1"/>
  <c r="AW1088" i="1"/>
  <c r="AY1088" i="1" s="1"/>
  <c r="BA1088" i="1" s="1"/>
  <c r="AX1024" i="1"/>
  <c r="AZ1024" i="1" s="1"/>
  <c r="AX1070" i="1"/>
  <c r="AZ1070" i="1" s="1"/>
  <c r="AW1401" i="1"/>
  <c r="AY1401" i="1" s="1"/>
  <c r="BA1401" i="1" s="1"/>
  <c r="AW1316" i="1"/>
  <c r="AY1316" i="1" s="1"/>
  <c r="BA1316" i="1" s="1"/>
  <c r="AW1134" i="1"/>
  <c r="AY1134" i="1" s="1"/>
  <c r="BA1134" i="1" s="1"/>
  <c r="AX1081" i="1"/>
  <c r="AZ1081" i="1" s="1"/>
  <c r="AX382" i="1"/>
  <c r="AZ382" i="1" s="1"/>
  <c r="AX838" i="1"/>
  <c r="AZ838" i="1" s="1"/>
  <c r="AX962" i="1"/>
  <c r="AZ962" i="1" s="1"/>
  <c r="AW732" i="1"/>
  <c r="AY732" i="1" s="1"/>
  <c r="BA732" i="1" s="1"/>
  <c r="AW585" i="1"/>
  <c r="AY585" i="1" s="1"/>
  <c r="BA585" i="1" s="1"/>
  <c r="AX1316" i="1"/>
  <c r="AZ1316" i="1" s="1"/>
  <c r="AW951" i="1"/>
  <c r="AY951" i="1" s="1"/>
  <c r="BA951" i="1" s="1"/>
  <c r="AW1101" i="1"/>
  <c r="AY1101" i="1" s="1"/>
  <c r="BA1101" i="1" s="1"/>
  <c r="AW966" i="1"/>
  <c r="AY966" i="1" s="1"/>
  <c r="BA966" i="1" s="1"/>
  <c r="AX445" i="1"/>
  <c r="AZ445" i="1" s="1"/>
  <c r="AW1122" i="1"/>
  <c r="AY1122" i="1" s="1"/>
  <c r="BA1122" i="1" s="1"/>
  <c r="AW683" i="1"/>
  <c r="AY683" i="1" s="1"/>
  <c r="BA683" i="1" s="1"/>
  <c r="AW686" i="1"/>
  <c r="AY686" i="1" s="1"/>
  <c r="BA686" i="1" s="1"/>
  <c r="AW1301" i="1"/>
  <c r="AY1301" i="1" s="1"/>
  <c r="BA1301" i="1" s="1"/>
  <c r="AX1174" i="1"/>
  <c r="AZ1174" i="1" s="1"/>
  <c r="AW44" i="1"/>
  <c r="AY44" i="1" s="1"/>
  <c r="AX575" i="1"/>
  <c r="AZ575" i="1" s="1"/>
  <c r="AX1108" i="1"/>
  <c r="AZ1108" i="1" s="1"/>
  <c r="AW1098" i="1"/>
  <c r="AY1098" i="1" s="1"/>
  <c r="BA1098" i="1" s="1"/>
  <c r="AX1308" i="1"/>
  <c r="AZ1308" i="1" s="1"/>
  <c r="AX1315" i="1"/>
  <c r="AZ1315" i="1" s="1"/>
  <c r="AX927" i="1"/>
  <c r="AZ927" i="1" s="1"/>
  <c r="AW6" i="1"/>
  <c r="AY6" i="1" s="1"/>
  <c r="BA6" i="1" s="1"/>
  <c r="AW1212" i="1"/>
  <c r="AY1212" i="1" s="1"/>
  <c r="BA1212" i="1" s="1"/>
  <c r="AX847" i="1"/>
  <c r="AZ847" i="1" s="1"/>
  <c r="AW1012" i="1"/>
  <c r="AY1012" i="1" s="1"/>
  <c r="BA1012" i="1" s="1"/>
  <c r="AX133" i="1"/>
  <c r="AZ133" i="1" s="1"/>
  <c r="AX906" i="1"/>
  <c r="AZ906" i="1" s="1"/>
  <c r="AX42" i="1"/>
  <c r="AZ42" i="1" s="1"/>
  <c r="AX524" i="1"/>
  <c r="AZ524" i="1" s="1"/>
  <c r="AX104" i="1"/>
  <c r="AZ104" i="1" s="1"/>
  <c r="AX1027" i="1"/>
  <c r="AZ1027" i="1" s="1"/>
  <c r="AX893" i="1"/>
  <c r="AZ893" i="1" s="1"/>
  <c r="AX62" i="1"/>
  <c r="AZ62" i="1" s="1"/>
  <c r="AW496" i="1"/>
  <c r="AY496" i="1" s="1"/>
  <c r="BA496" i="1" s="1"/>
  <c r="AW856" i="1"/>
  <c r="AY856" i="1" s="1"/>
  <c r="BA856" i="1" s="1"/>
  <c r="AW1343" i="1"/>
  <c r="AY1343" i="1" s="1"/>
  <c r="BA1343" i="1" s="1"/>
  <c r="AX774" i="1"/>
  <c r="AZ774" i="1" s="1"/>
  <c r="AW1379" i="1"/>
  <c r="AY1379" i="1" s="1"/>
  <c r="BA1379" i="1" s="1"/>
  <c r="AX612" i="1"/>
  <c r="AZ612" i="1" s="1"/>
  <c r="AW1357" i="1"/>
  <c r="AY1357" i="1" s="1"/>
  <c r="BA1357" i="1" s="1"/>
  <c r="AX818" i="1"/>
  <c r="AZ818" i="1" s="1"/>
  <c r="AX1206" i="1"/>
  <c r="AZ1206" i="1" s="1"/>
  <c r="AW978" i="1"/>
  <c r="AY978" i="1" s="1"/>
  <c r="BA978" i="1" s="1"/>
  <c r="AW1110" i="1"/>
  <c r="AY1110" i="1" s="1"/>
  <c r="BA1110" i="1" s="1"/>
  <c r="AX218" i="1"/>
  <c r="AZ218" i="1" s="1"/>
  <c r="AW150" i="1"/>
  <c r="AY150" i="1" s="1"/>
  <c r="BA150" i="1" s="1"/>
  <c r="AW1126" i="1"/>
  <c r="AY1126" i="1" s="1"/>
  <c r="BA1126" i="1" s="1"/>
  <c r="AW809" i="1"/>
  <c r="AY809" i="1" s="1"/>
  <c r="BA809" i="1" s="1"/>
  <c r="AX1018" i="1"/>
  <c r="AZ1018" i="1" s="1"/>
  <c r="AW927" i="1"/>
  <c r="AY927" i="1" s="1"/>
  <c r="BA927" i="1" s="1"/>
  <c r="AX78" i="1"/>
  <c r="AZ78" i="1" s="1"/>
  <c r="AX413" i="1"/>
  <c r="AZ413" i="1" s="1"/>
  <c r="AX403" i="1"/>
  <c r="AZ403" i="1" s="1"/>
  <c r="AW29" i="1"/>
  <c r="AY29" i="1" s="1"/>
  <c r="BA29" i="1" s="1"/>
  <c r="AX1058" i="1"/>
  <c r="AZ1058" i="1" s="1"/>
  <c r="AX408" i="1"/>
  <c r="AZ408" i="1" s="1"/>
  <c r="AX94" i="1"/>
  <c r="AZ94" i="1" s="1"/>
  <c r="AX648" i="1"/>
  <c r="AZ648" i="1" s="1"/>
  <c r="AW993" i="1"/>
  <c r="AY993" i="1" s="1"/>
  <c r="BA993" i="1" s="1"/>
  <c r="AX88" i="1"/>
  <c r="AZ88" i="1" s="1"/>
  <c r="AW783" i="1"/>
  <c r="AY783" i="1" s="1"/>
  <c r="BA783" i="1" s="1"/>
  <c r="AW1374" i="1"/>
  <c r="AY1374" i="1" s="1"/>
  <c r="BA1374" i="1" s="1"/>
  <c r="AX131" i="1"/>
  <c r="AZ131" i="1" s="1"/>
  <c r="AW1294" i="1"/>
  <c r="AY1294" i="1" s="1"/>
  <c r="BA1294" i="1" s="1"/>
  <c r="AX775" i="1"/>
  <c r="AZ775" i="1" s="1"/>
  <c r="AX1373" i="1"/>
  <c r="AZ1373" i="1" s="1"/>
  <c r="AW1339" i="1"/>
  <c r="AY1339" i="1" s="1"/>
  <c r="BA1339" i="1" s="1"/>
  <c r="AW124" i="1"/>
  <c r="AY124" i="1" s="1"/>
  <c r="BA124" i="1" s="1"/>
  <c r="AW814" i="1"/>
  <c r="AY814" i="1" s="1"/>
  <c r="BA814" i="1" s="1"/>
  <c r="AW536" i="1"/>
  <c r="AY536" i="1" s="1"/>
  <c r="BA536" i="1" s="1"/>
  <c r="AW1073" i="1"/>
  <c r="AY1073" i="1" s="1"/>
  <c r="BA1073" i="1" s="1"/>
  <c r="AX145" i="1"/>
  <c r="AZ145" i="1" s="1"/>
  <c r="AX803" i="1"/>
  <c r="AZ803" i="1" s="1"/>
  <c r="AX802" i="1"/>
  <c r="AZ802" i="1" s="1"/>
  <c r="AX1257" i="1"/>
  <c r="AZ1257" i="1" s="1"/>
  <c r="AW1096" i="1"/>
  <c r="AY1096" i="1" s="1"/>
  <c r="BA1096" i="1" s="1"/>
  <c r="AX179" i="1"/>
  <c r="AZ179" i="1" s="1"/>
  <c r="AW189" i="1"/>
  <c r="AY189" i="1" s="1"/>
  <c r="BA189" i="1" s="1"/>
  <c r="AW97" i="1"/>
  <c r="AY97" i="1" s="1"/>
  <c r="BA97" i="1" s="1"/>
  <c r="AX1288" i="1"/>
  <c r="AZ1288" i="1" s="1"/>
  <c r="AX1017" i="1"/>
  <c r="AZ1017" i="1" s="1"/>
  <c r="AX886" i="1"/>
  <c r="AZ886" i="1" s="1"/>
  <c r="AX155" i="1"/>
  <c r="AZ155" i="1" s="1"/>
  <c r="AX1155" i="1"/>
  <c r="AZ1155" i="1" s="1"/>
  <c r="AX390" i="1"/>
  <c r="AZ390" i="1" s="1"/>
  <c r="AX1044" i="1"/>
  <c r="AZ1044" i="1" s="1"/>
  <c r="AX1249" i="1"/>
  <c r="AZ1249" i="1" s="1"/>
  <c r="AW674" i="1"/>
  <c r="AY674" i="1" s="1"/>
  <c r="BA674" i="1" s="1"/>
  <c r="AX36" i="1"/>
  <c r="AZ36" i="1" s="1"/>
  <c r="AX675" i="1"/>
  <c r="AZ675" i="1" s="1"/>
  <c r="AX934" i="1"/>
  <c r="AZ934" i="1" s="1"/>
  <c r="AW171" i="1"/>
  <c r="AY171" i="1" s="1"/>
  <c r="BA171" i="1" s="1"/>
  <c r="AW734" i="1"/>
  <c r="AY734" i="1" s="1"/>
  <c r="BA734" i="1" s="1"/>
  <c r="AX959" i="1"/>
  <c r="AZ959" i="1" s="1"/>
  <c r="AW106" i="1"/>
  <c r="AY106" i="1" s="1"/>
  <c r="BA106" i="1" s="1"/>
  <c r="AW567" i="1"/>
  <c r="AY567" i="1" s="1"/>
  <c r="BA567" i="1" s="1"/>
  <c r="AW528" i="1"/>
  <c r="AY528" i="1" s="1"/>
  <c r="BA528" i="1" s="1"/>
  <c r="AW787" i="1"/>
  <c r="AY787" i="1" s="1"/>
  <c r="BA787" i="1" s="1"/>
  <c r="AW1375" i="1"/>
  <c r="AY1375" i="1" s="1"/>
  <c r="BA1375" i="1" s="1"/>
  <c r="AX127" i="1"/>
  <c r="AZ127" i="1" s="1"/>
  <c r="AW600" i="1"/>
  <c r="AY600" i="1" s="1"/>
  <c r="BA600" i="1" s="1"/>
  <c r="AX1161" i="1"/>
  <c r="AZ1161" i="1" s="1"/>
  <c r="AW210" i="1"/>
  <c r="AY210" i="1" s="1"/>
  <c r="BA210" i="1" s="1"/>
  <c r="AW1395" i="1"/>
  <c r="AY1395" i="1" s="1"/>
  <c r="BA1395" i="1" s="1"/>
  <c r="AX416" i="1"/>
  <c r="AZ416" i="1" s="1"/>
  <c r="AW731" i="1"/>
  <c r="AY731" i="1" s="1"/>
  <c r="BA731" i="1" s="1"/>
  <c r="AW1393" i="1"/>
  <c r="AY1393" i="1" s="1"/>
  <c r="BA1393" i="1" s="1"/>
  <c r="AX1038" i="1"/>
  <c r="AZ1038" i="1" s="1"/>
  <c r="AW616" i="1"/>
  <c r="AY616" i="1" s="1"/>
  <c r="BA616" i="1" s="1"/>
  <c r="AW220" i="1"/>
  <c r="AY220" i="1" s="1"/>
  <c r="BA220" i="1" s="1"/>
  <c r="AX761" i="1"/>
  <c r="AZ761" i="1" s="1"/>
  <c r="AW780" i="1"/>
  <c r="AY780" i="1" s="1"/>
  <c r="BA780" i="1" s="1"/>
  <c r="AW1335" i="1"/>
  <c r="AY1335" i="1" s="1"/>
  <c r="BA1335" i="1" s="1"/>
  <c r="AX1327" i="1"/>
  <c r="AZ1327" i="1" s="1"/>
  <c r="AX1262" i="1"/>
  <c r="AZ1262" i="1" s="1"/>
  <c r="AX59" i="1"/>
  <c r="AZ59" i="1" s="1"/>
  <c r="AX624" i="1"/>
  <c r="AZ624" i="1" s="1"/>
  <c r="AX1290" i="1"/>
  <c r="AZ1290" i="1" s="1"/>
  <c r="AX916" i="1"/>
  <c r="AZ916" i="1" s="1"/>
  <c r="AW13" i="1"/>
  <c r="AY13" i="1" s="1"/>
  <c r="BA13" i="1" s="1"/>
  <c r="AX212" i="1"/>
  <c r="AZ212" i="1" s="1"/>
  <c r="AX861" i="1"/>
  <c r="AZ861" i="1" s="1"/>
  <c r="AW1034" i="1"/>
  <c r="AY1034" i="1" s="1"/>
  <c r="BA1034" i="1" s="1"/>
  <c r="AX130" i="1"/>
  <c r="AZ130" i="1" s="1"/>
  <c r="AX1244" i="1"/>
  <c r="AZ1244" i="1" s="1"/>
  <c r="AX474" i="1"/>
  <c r="AZ474" i="1" s="1"/>
  <c r="AX670" i="1"/>
  <c r="AZ670" i="1" s="1"/>
  <c r="AX842" i="1"/>
  <c r="AZ842" i="1" s="1"/>
  <c r="AW1404" i="1"/>
  <c r="AY1404" i="1" s="1"/>
  <c r="BA1404" i="1" s="1"/>
  <c r="AX126" i="1"/>
  <c r="AZ126" i="1" s="1"/>
  <c r="AW880" i="1"/>
  <c r="AY880" i="1" s="1"/>
  <c r="BA880" i="1" s="1"/>
  <c r="AX1021" i="1"/>
  <c r="AZ1021" i="1" s="1"/>
  <c r="AX671" i="1"/>
  <c r="AZ671" i="1" s="1"/>
  <c r="AX1223" i="1"/>
  <c r="AZ1223" i="1" s="1"/>
  <c r="AX690" i="1"/>
  <c r="AZ690" i="1" s="1"/>
  <c r="AX20" i="1"/>
  <c r="AZ20" i="1" s="1"/>
  <c r="AW175" i="1"/>
  <c r="AY175" i="1" s="1"/>
  <c r="BA175" i="1" s="1"/>
  <c r="AX1039" i="1"/>
  <c r="AZ1039" i="1" s="1"/>
  <c r="AW828" i="1"/>
  <c r="AY828" i="1" s="1"/>
  <c r="BA828" i="1" s="1"/>
  <c r="AX1309" i="1"/>
  <c r="AZ1309" i="1" s="1"/>
  <c r="AW184" i="1"/>
  <c r="AY184" i="1" s="1"/>
  <c r="BA184" i="1" s="1"/>
  <c r="AW560" i="1"/>
  <c r="AY560" i="1" s="1"/>
  <c r="BA560" i="1" s="1"/>
  <c r="AX873" i="1"/>
  <c r="AZ873" i="1" s="1"/>
  <c r="AX961" i="1"/>
  <c r="AZ961" i="1" s="1"/>
  <c r="AX425" i="1"/>
  <c r="AZ425" i="1" s="1"/>
  <c r="AX433" i="1"/>
  <c r="AZ433" i="1" s="1"/>
  <c r="AW1066" i="1"/>
  <c r="AY1066" i="1" s="1"/>
  <c r="BA1066" i="1" s="1"/>
  <c r="AX373" i="1"/>
  <c r="AZ373" i="1" s="1"/>
  <c r="AX1276" i="1"/>
  <c r="AZ1276" i="1" s="1"/>
  <c r="AW929" i="1"/>
  <c r="AY929" i="1" s="1"/>
  <c r="BA929" i="1" s="1"/>
  <c r="AW85" i="1"/>
  <c r="AY85" i="1" s="1"/>
  <c r="BA85" i="1" s="1"/>
  <c r="AW502" i="1"/>
  <c r="AY502" i="1" s="1"/>
  <c r="BA502" i="1" s="1"/>
  <c r="AX1120" i="1"/>
  <c r="AZ1120" i="1" s="1"/>
  <c r="AX1138" i="1"/>
  <c r="AZ1138" i="1" s="1"/>
  <c r="AW1378" i="1"/>
  <c r="AY1378" i="1" s="1"/>
  <c r="BA1378" i="1" s="1"/>
  <c r="AW769" i="1"/>
  <c r="AY769" i="1" s="1"/>
  <c r="BA769" i="1" s="1"/>
  <c r="AX728" i="1"/>
  <c r="AZ728" i="1" s="1"/>
  <c r="AX1207" i="1"/>
  <c r="AZ1207" i="1" s="1"/>
  <c r="AW594" i="1"/>
  <c r="AY594" i="1" s="1"/>
  <c r="BA594" i="1" s="1"/>
  <c r="AX840" i="1"/>
  <c r="AZ840" i="1" s="1"/>
  <c r="AX406" i="1"/>
  <c r="AZ406" i="1" s="1"/>
  <c r="AW1144" i="1"/>
  <c r="AY1144" i="1" s="1"/>
  <c r="BA1144" i="1" s="1"/>
  <c r="AW494" i="1"/>
  <c r="AY494" i="1" s="1"/>
  <c r="BA494" i="1" s="1"/>
  <c r="AX1030" i="1"/>
  <c r="AZ1030" i="1" s="1"/>
  <c r="AW720" i="1"/>
  <c r="AY720" i="1" s="1"/>
  <c r="BA720" i="1" s="1"/>
  <c r="AW1213" i="1"/>
  <c r="AY1213" i="1" s="1"/>
  <c r="BA1213" i="1" s="1"/>
  <c r="AX757" i="1"/>
  <c r="AZ757" i="1" s="1"/>
  <c r="AX626" i="1"/>
  <c r="AZ626" i="1" s="1"/>
  <c r="AX462" i="1"/>
  <c r="AZ462" i="1" s="1"/>
  <c r="AW1008" i="1"/>
  <c r="AY1008" i="1" s="1"/>
  <c r="BA1008" i="1" s="1"/>
  <c r="AW1290" i="1"/>
  <c r="AY1290" i="1" s="1"/>
  <c r="BA1290" i="1" s="1"/>
  <c r="AX1100" i="1"/>
  <c r="AZ1100" i="1" s="1"/>
  <c r="AX856" i="1"/>
  <c r="AZ856" i="1" s="1"/>
  <c r="AW1094" i="1"/>
  <c r="AY1094" i="1" s="1"/>
  <c r="BA1094" i="1" s="1"/>
  <c r="AX1334" i="1"/>
  <c r="AZ1334" i="1" s="1"/>
  <c r="AX910" i="1"/>
  <c r="AZ910" i="1" s="1"/>
  <c r="AW1053" i="1"/>
  <c r="AY1053" i="1" s="1"/>
  <c r="BA1053" i="1" s="1"/>
  <c r="AW946" i="1"/>
  <c r="AY946" i="1" s="1"/>
  <c r="BA946" i="1" s="1"/>
  <c r="AX541" i="1"/>
  <c r="AZ541" i="1" s="1"/>
  <c r="AW22" i="1"/>
  <c r="AY22" i="1" s="1"/>
  <c r="BA22" i="1" s="1"/>
  <c r="AX899" i="1"/>
  <c r="AZ899" i="1" s="1"/>
  <c r="AW120" i="1"/>
  <c r="AY120" i="1" s="1"/>
  <c r="BA120" i="1" s="1"/>
  <c r="AX589" i="1"/>
  <c r="AZ589" i="1" s="1"/>
  <c r="AW1365" i="1"/>
  <c r="AY1365" i="1" s="1"/>
  <c r="BA1365" i="1" s="1"/>
  <c r="AX1342" i="1"/>
  <c r="AZ1342" i="1" s="1"/>
  <c r="AX1104" i="1"/>
  <c r="AZ1104" i="1" s="1"/>
  <c r="AW366" i="1"/>
  <c r="AY366" i="1" s="1"/>
  <c r="BA366" i="1" s="1"/>
  <c r="AX743" i="1"/>
  <c r="AZ743" i="1" s="1"/>
  <c r="AW1179" i="1"/>
  <c r="AY1179" i="1" s="1"/>
  <c r="BA1179" i="1" s="1"/>
  <c r="AX51" i="1"/>
  <c r="AZ51" i="1" s="1"/>
  <c r="AW1215" i="1"/>
  <c r="AY1215" i="1" s="1"/>
  <c r="BA1215" i="1" s="1"/>
  <c r="AX1338" i="1"/>
  <c r="AZ1338" i="1" s="1"/>
  <c r="AX525" i="1"/>
  <c r="AZ525" i="1" s="1"/>
  <c r="AX505" i="1"/>
  <c r="AZ505" i="1" s="1"/>
  <c r="AX167" i="1"/>
  <c r="AZ167" i="1" s="1"/>
  <c r="AX989" i="1"/>
  <c r="AZ989" i="1" s="1"/>
  <c r="AX420" i="1"/>
  <c r="AZ420" i="1" s="1"/>
  <c r="AW948" i="1"/>
  <c r="AY948" i="1" s="1"/>
  <c r="BA948" i="1" s="1"/>
  <c r="AX653" i="1"/>
  <c r="AZ653" i="1" s="1"/>
  <c r="AW1284" i="1"/>
  <c r="AY1284" i="1" s="1"/>
  <c r="BA1284" i="1" s="1"/>
  <c r="AW1129" i="1"/>
  <c r="AY1129" i="1" s="1"/>
  <c r="BA1129" i="1" s="1"/>
  <c r="AX35" i="1"/>
  <c r="AZ35" i="1" s="1"/>
  <c r="AW1364" i="1"/>
  <c r="AY1364" i="1" s="1"/>
  <c r="BA1364" i="1" s="1"/>
  <c r="AX1002" i="1"/>
  <c r="AZ1002" i="1" s="1"/>
  <c r="AW1217" i="1"/>
  <c r="AY1217" i="1" s="1"/>
  <c r="BA1217" i="1" s="1"/>
  <c r="AW825" i="1"/>
  <c r="AY825" i="1" s="1"/>
  <c r="BA825" i="1" s="1"/>
  <c r="AW110" i="1"/>
  <c r="AY110" i="1" s="1"/>
  <c r="BA110" i="1" s="1"/>
  <c r="AX936" i="1"/>
  <c r="AZ936" i="1" s="1"/>
  <c r="AX429" i="1"/>
  <c r="AZ429" i="1" s="1"/>
  <c r="AX1222" i="1"/>
  <c r="AZ1222" i="1" s="1"/>
  <c r="AW617" i="1"/>
  <c r="AY617" i="1" s="1"/>
  <c r="BA617" i="1" s="1"/>
  <c r="AX1086" i="1"/>
  <c r="AZ1086" i="1" s="1"/>
  <c r="AX608" i="1"/>
  <c r="AZ608" i="1" s="1"/>
  <c r="AX1101" i="1"/>
  <c r="AZ1101" i="1" s="1"/>
  <c r="AX1278" i="1"/>
  <c r="AZ1278" i="1" s="1"/>
  <c r="AX650" i="1"/>
  <c r="AZ650" i="1" s="1"/>
  <c r="AW716" i="1"/>
  <c r="AY716" i="1" s="1"/>
  <c r="BA716" i="1" s="1"/>
  <c r="AW500" i="1"/>
  <c r="AY500" i="1" s="1"/>
  <c r="BA500" i="1" s="1"/>
  <c r="AX1036" i="1"/>
  <c r="AZ1036" i="1" s="1"/>
  <c r="AW1220" i="1"/>
  <c r="AY1220" i="1" s="1"/>
  <c r="BA1220" i="1" s="1"/>
  <c r="AW693" i="1"/>
  <c r="AY693" i="1" s="1"/>
  <c r="BA693" i="1" s="1"/>
  <c r="AW442" i="1"/>
  <c r="AY442" i="1" s="1"/>
  <c r="BA442" i="1" s="1"/>
  <c r="AW953" i="1"/>
  <c r="AY953" i="1" s="1"/>
  <c r="BA953" i="1" s="1"/>
  <c r="AW1257" i="1"/>
  <c r="AY1257" i="1" s="1"/>
  <c r="BA1257" i="1" s="1"/>
  <c r="AX1349" i="1"/>
  <c r="AZ1349" i="1" s="1"/>
  <c r="AX833" i="1"/>
  <c r="AZ833" i="1" s="1"/>
  <c r="AW1283" i="1"/>
  <c r="AY1283" i="1" s="1"/>
  <c r="BA1283" i="1" s="1"/>
  <c r="AX586" i="1"/>
  <c r="AZ586" i="1" s="1"/>
  <c r="AX704" i="1"/>
  <c r="AZ704" i="1" s="1"/>
  <c r="AW180" i="1"/>
  <c r="AY180" i="1" s="1"/>
  <c r="BA180" i="1" s="1"/>
  <c r="AX1339" i="1"/>
  <c r="AZ1339" i="1" s="1"/>
  <c r="AW1013" i="1"/>
  <c r="AY1013" i="1" s="1"/>
  <c r="BA1013" i="1" s="1"/>
  <c r="AX1107" i="1"/>
  <c r="AZ1107" i="1" s="1"/>
  <c r="AW1000" i="1"/>
  <c r="AY1000" i="1" s="1"/>
  <c r="BA1000" i="1" s="1"/>
  <c r="AW879" i="1"/>
  <c r="AY879" i="1" s="1"/>
  <c r="BA879" i="1" s="1"/>
  <c r="AW43" i="1"/>
  <c r="AY43" i="1" s="1"/>
  <c r="AW1063" i="1"/>
  <c r="AY1063" i="1" s="1"/>
  <c r="BA1063" i="1" s="1"/>
  <c r="AW1330" i="1"/>
  <c r="AY1330" i="1" s="1"/>
  <c r="BA1330" i="1" s="1"/>
  <c r="AX1119" i="1"/>
  <c r="AZ1119" i="1" s="1"/>
  <c r="AX1043" i="1"/>
  <c r="AZ1043" i="1" s="1"/>
  <c r="AW739" i="1"/>
  <c r="AY739" i="1" s="1"/>
  <c r="BA739" i="1" s="1"/>
  <c r="AW975" i="1"/>
  <c r="AY975" i="1" s="1"/>
  <c r="BA975" i="1" s="1"/>
  <c r="AW437" i="1"/>
  <c r="AY437" i="1" s="1"/>
  <c r="BA437" i="1" s="1"/>
  <c r="AX1031" i="1"/>
  <c r="AZ1031" i="1" s="1"/>
  <c r="AW608" i="1"/>
  <c r="AY608" i="1" s="1"/>
  <c r="BA608" i="1" s="1"/>
  <c r="AX1212" i="1"/>
  <c r="AZ1212" i="1" s="1"/>
  <c r="AW552" i="1"/>
  <c r="AY552" i="1" s="1"/>
  <c r="BA552" i="1" s="1"/>
  <c r="AX1277" i="1"/>
  <c r="AZ1277" i="1" s="1"/>
  <c r="AW1030" i="1"/>
  <c r="AY1030" i="1" s="1"/>
  <c r="BA1030" i="1" s="1"/>
  <c r="AX860" i="1"/>
  <c r="AZ860" i="1" s="1"/>
  <c r="AW813" i="1"/>
  <c r="AY813" i="1" s="1"/>
  <c r="BA813" i="1" s="1"/>
  <c r="AW661" i="1"/>
  <c r="AY661" i="1" s="1"/>
  <c r="BA661" i="1" s="1"/>
  <c r="AW746" i="1"/>
  <c r="AY746" i="1" s="1"/>
  <c r="BA746" i="1" s="1"/>
  <c r="AW704" i="1"/>
  <c r="AY704" i="1" s="1"/>
  <c r="BA704" i="1" s="1"/>
  <c r="AW1372" i="1"/>
  <c r="AY1372" i="1" s="1"/>
  <c r="BA1372" i="1" s="1"/>
  <c r="AW1175" i="1"/>
  <c r="AY1175" i="1" s="1"/>
  <c r="BA1175" i="1" s="1"/>
  <c r="AX1403" i="1"/>
  <c r="AZ1403" i="1" s="1"/>
  <c r="AX447" i="1"/>
  <c r="AZ447" i="1" s="1"/>
  <c r="AW918" i="1"/>
  <c r="AY918" i="1" s="1"/>
  <c r="BA918" i="1" s="1"/>
  <c r="AW1344" i="1"/>
  <c r="AY1344" i="1" s="1"/>
  <c r="BA1344" i="1" s="1"/>
  <c r="AX795" i="1"/>
  <c r="AZ795" i="1" s="1"/>
  <c r="AX853" i="1"/>
  <c r="AZ853" i="1" s="1"/>
  <c r="AX1404" i="1"/>
  <c r="AZ1404" i="1" s="1"/>
  <c r="AW940" i="1"/>
  <c r="AY940" i="1" s="1"/>
  <c r="BA940" i="1" s="1"/>
  <c r="AX112" i="1"/>
  <c r="AZ112" i="1" s="1"/>
  <c r="AX70" i="1"/>
  <c r="AZ70" i="1" s="1"/>
  <c r="AW539" i="1"/>
  <c r="AY539" i="1" s="1"/>
  <c r="BA539" i="1" s="1"/>
  <c r="AX1000" i="1"/>
  <c r="AZ1000" i="1" s="1"/>
  <c r="AW1131" i="1"/>
  <c r="AY1131" i="1" s="1"/>
  <c r="BA1131" i="1" s="1"/>
  <c r="AW1218" i="1"/>
  <c r="AY1218" i="1" s="1"/>
  <c r="BA1218" i="1" s="1"/>
  <c r="AW1171" i="1"/>
  <c r="AY1171" i="1" s="1"/>
  <c r="BA1171" i="1" s="1"/>
  <c r="AW645" i="1"/>
  <c r="AY645" i="1" s="1"/>
  <c r="BA645" i="1" s="1"/>
  <c r="AW1370" i="1"/>
  <c r="AY1370" i="1" s="1"/>
  <c r="BA1370" i="1" s="1"/>
  <c r="AX1211" i="1"/>
  <c r="AZ1211" i="1" s="1"/>
  <c r="AW53" i="1"/>
  <c r="AY53" i="1" s="1"/>
  <c r="BA53" i="1" s="1"/>
  <c r="AW111" i="1"/>
  <c r="AY111" i="1" s="1"/>
  <c r="BA111" i="1" s="1"/>
  <c r="AX198" i="1"/>
  <c r="AZ198" i="1" s="1"/>
  <c r="AX107" i="1"/>
  <c r="AZ107" i="1" s="1"/>
  <c r="AW926" i="1"/>
  <c r="AY926" i="1" s="1"/>
  <c r="BA926" i="1" s="1"/>
  <c r="BA1199" i="1" l="1"/>
  <c r="AM1199" i="1"/>
  <c r="BA816" i="1"/>
  <c r="AM816" i="1"/>
  <c r="BB820" i="1"/>
  <c r="BC820" i="1"/>
  <c r="BC1235" i="1"/>
  <c r="BB1235" i="1"/>
  <c r="AM820" i="1"/>
  <c r="BA820" i="1"/>
  <c r="BB1234" i="1"/>
  <c r="BC1234" i="1"/>
  <c r="BB816" i="1"/>
  <c r="BC816" i="1"/>
  <c r="BB1199" i="1"/>
  <c r="BC1199" i="1"/>
  <c r="BA1235" i="1"/>
  <c r="AM1235" i="1"/>
  <c r="BA1234" i="1"/>
  <c r="AM1234" i="1"/>
  <c r="BB1200" i="1"/>
  <c r="BC1200" i="1"/>
  <c r="BA1200" i="1"/>
  <c r="AM1200" i="1"/>
  <c r="BA506" i="1"/>
  <c r="AM506" i="1"/>
  <c r="BC507" i="1"/>
  <c r="BB507" i="1"/>
  <c r="BB506" i="1"/>
  <c r="BC506" i="1"/>
  <c r="AM507" i="1"/>
  <c r="BA507" i="1"/>
  <c r="BA796" i="1"/>
  <c r="AM796" i="1"/>
  <c r="AM793" i="1"/>
  <c r="BA793" i="1"/>
  <c r="BB793" i="1"/>
  <c r="BC793" i="1"/>
  <c r="BC792" i="1"/>
  <c r="BB792" i="1"/>
  <c r="AM792" i="1"/>
  <c r="BA792" i="1"/>
  <c r="BB796" i="1"/>
  <c r="BC796" i="1"/>
  <c r="BA712" i="1"/>
  <c r="AM712" i="1"/>
  <c r="BB712" i="1"/>
  <c r="BC712" i="1"/>
  <c r="BA767" i="1"/>
  <c r="AM767" i="1"/>
  <c r="BC767" i="1"/>
  <c r="BB767" i="1"/>
  <c r="BA21" i="1"/>
  <c r="AM21" i="1"/>
  <c r="AM72" i="1"/>
  <c r="BA72" i="1"/>
  <c r="BC71" i="1"/>
  <c r="BB71" i="1"/>
  <c r="AM71" i="1"/>
  <c r="BA71" i="1"/>
  <c r="BB72" i="1"/>
  <c r="BC72" i="1"/>
  <c r="BB21" i="1"/>
  <c r="BC21" i="1"/>
  <c r="BB174" i="1"/>
  <c r="BC174" i="1"/>
  <c r="AM174" i="1"/>
  <c r="BA174" i="1"/>
  <c r="BA370" i="1"/>
  <c r="AM370" i="1"/>
  <c r="BB405" i="1"/>
  <c r="BC405" i="1"/>
  <c r="BA359" i="1"/>
  <c r="AM359" i="1"/>
  <c r="BB370" i="1"/>
  <c r="BC370" i="1"/>
  <c r="BB355" i="1"/>
  <c r="BC355" i="1"/>
  <c r="BC421" i="1"/>
  <c r="BB421" i="1"/>
  <c r="BC350" i="1"/>
  <c r="BB350" i="1"/>
  <c r="BA422" i="1"/>
  <c r="AM422" i="1"/>
  <c r="BB353" i="1"/>
  <c r="BC353" i="1"/>
  <c r="BA356" i="1"/>
  <c r="AM356" i="1"/>
  <c r="BA355" i="1"/>
  <c r="AM355" i="1"/>
  <c r="AM350" i="1"/>
  <c r="BA350" i="1"/>
  <c r="BB422" i="1"/>
  <c r="BC422" i="1"/>
  <c r="AM421" i="1"/>
  <c r="BA421" i="1"/>
  <c r="BB356" i="1"/>
  <c r="BC356" i="1"/>
  <c r="BA405" i="1"/>
  <c r="AM405" i="1"/>
  <c r="AM353" i="1"/>
  <c r="BA353" i="1"/>
  <c r="BB359" i="1"/>
  <c r="BC359" i="1"/>
  <c r="BB430" i="1"/>
  <c r="BC430" i="1"/>
  <c r="BA430" i="1"/>
  <c r="AM430" i="1"/>
  <c r="BC1118" i="1"/>
  <c r="BB1118" i="1"/>
  <c r="AM1118" i="1"/>
  <c r="BA1118" i="1"/>
  <c r="BB1117" i="1"/>
  <c r="BC1117" i="1"/>
  <c r="BA1117" i="1"/>
  <c r="AM1117" i="1"/>
  <c r="BC1237" i="1"/>
  <c r="BB1237" i="1"/>
  <c r="AM1238" i="1"/>
  <c r="BA1238" i="1"/>
  <c r="AM1237" i="1"/>
  <c r="BA1237" i="1"/>
  <c r="BB1238" i="1"/>
  <c r="BC1238" i="1"/>
  <c r="BB303" i="1"/>
  <c r="BC303" i="1"/>
  <c r="AM303" i="1"/>
  <c r="BA303" i="1"/>
  <c r="BA347" i="1"/>
  <c r="AM347" i="1"/>
  <c r="BB347" i="1"/>
  <c r="BC347" i="1"/>
  <c r="BC343" i="1"/>
  <c r="BB343" i="1"/>
  <c r="AM343" i="1"/>
  <c r="BA343" i="1"/>
  <c r="BA345" i="1"/>
  <c r="AM345" i="1"/>
  <c r="BB345" i="1"/>
  <c r="BC345" i="1"/>
  <c r="BA52" i="1"/>
  <c r="BA51" i="1"/>
  <c r="BA50" i="1"/>
  <c r="BA49" i="1"/>
  <c r="BA48" i="1"/>
  <c r="BA47" i="1"/>
  <c r="BA46" i="1"/>
  <c r="BA45" i="1"/>
  <c r="BA44" i="1"/>
  <c r="BA43" i="1"/>
  <c r="BA334" i="1"/>
  <c r="AM334" i="1"/>
  <c r="BB304" i="1"/>
  <c r="BC304" i="1"/>
  <c r="AM351" i="1"/>
  <c r="BA351" i="1"/>
  <c r="BB333" i="1"/>
  <c r="BC333" i="1"/>
  <c r="BB251" i="1"/>
  <c r="BC251" i="1"/>
  <c r="BA298" i="1"/>
  <c r="AM298" i="1"/>
  <c r="BA333" i="1"/>
  <c r="AM333" i="1"/>
  <c r="AM313" i="1"/>
  <c r="BA313" i="1"/>
  <c r="BB280" i="1"/>
  <c r="BC280" i="1"/>
  <c r="AM279" i="1"/>
  <c r="BA279" i="1"/>
  <c r="BA258" i="1"/>
  <c r="AM258" i="1"/>
  <c r="BB258" i="1"/>
  <c r="BC258" i="1"/>
  <c r="BB238" i="1"/>
  <c r="BC238" i="1"/>
  <c r="BC272" i="1"/>
  <c r="BB272" i="1"/>
  <c r="BA231" i="1"/>
  <c r="AM231" i="1"/>
  <c r="AM302" i="1"/>
  <c r="BA302" i="1"/>
  <c r="BB235" i="1"/>
  <c r="BC235" i="1"/>
  <c r="AM315" i="1"/>
  <c r="BA315" i="1"/>
  <c r="BC292" i="1"/>
  <c r="BB292" i="1"/>
  <c r="BC325" i="1"/>
  <c r="BB325" i="1"/>
  <c r="BC337" i="1"/>
  <c r="BB337" i="1"/>
  <c r="AM280" i="1"/>
  <c r="BA280" i="1"/>
  <c r="AM328" i="1"/>
  <c r="BA328" i="1"/>
  <c r="BB311" i="1"/>
  <c r="BC311" i="1"/>
  <c r="BB289" i="1"/>
  <c r="BC289" i="1"/>
  <c r="BC297" i="1"/>
  <c r="BB297" i="1"/>
  <c r="BA282" i="1"/>
  <c r="AM282" i="1"/>
  <c r="BB234" i="1"/>
  <c r="BC234" i="1"/>
  <c r="BB263" i="1"/>
  <c r="BC263" i="1"/>
  <c r="BC316" i="1"/>
  <c r="BB316" i="1"/>
  <c r="BC279" i="1"/>
  <c r="BB279" i="1"/>
  <c r="BA292" i="1"/>
  <c r="AM292" i="1"/>
  <c r="BA352" i="1"/>
  <c r="AM352" i="1"/>
  <c r="BC331" i="1"/>
  <c r="BB331" i="1"/>
  <c r="BA296" i="1"/>
  <c r="AM296" i="1"/>
  <c r="BB330" i="1"/>
  <c r="BC330" i="1"/>
  <c r="AM301" i="1"/>
  <c r="BA301" i="1"/>
  <c r="BB277" i="1"/>
  <c r="BC277" i="1"/>
  <c r="BC351" i="1"/>
  <c r="BB351" i="1"/>
  <c r="BB256" i="1"/>
  <c r="BC256" i="1"/>
  <c r="BA339" i="1"/>
  <c r="AM339" i="1"/>
  <c r="AM257" i="1"/>
  <c r="BA257" i="1"/>
  <c r="BC336" i="1"/>
  <c r="BB336" i="1"/>
  <c r="BB332" i="1"/>
  <c r="BC332" i="1"/>
  <c r="AM245" i="1"/>
  <c r="BA245" i="1"/>
  <c r="BC271" i="1"/>
  <c r="BB271" i="1"/>
  <c r="BB317" i="1"/>
  <c r="BC317" i="1"/>
  <c r="AM273" i="1"/>
  <c r="BA273" i="1"/>
  <c r="AM310" i="1"/>
  <c r="BA310" i="1"/>
  <c r="BB276" i="1"/>
  <c r="BC276" i="1"/>
  <c r="BB307" i="1"/>
  <c r="BC307" i="1"/>
  <c r="BC267" i="1"/>
  <c r="BB267" i="1"/>
  <c r="AM268" i="1"/>
  <c r="BA268" i="1"/>
  <c r="BA246" i="1"/>
  <c r="AM246" i="1"/>
  <c r="BC328" i="1"/>
  <c r="BB328" i="1"/>
  <c r="BB298" i="1"/>
  <c r="BC298" i="1"/>
  <c r="BC339" i="1"/>
  <c r="BB339" i="1"/>
  <c r="AM242" i="1"/>
  <c r="BA242" i="1"/>
  <c r="BC259" i="1"/>
  <c r="BB259" i="1"/>
  <c r="BB229" i="1"/>
  <c r="BC229" i="1"/>
  <c r="BA337" i="1"/>
  <c r="AM337" i="1"/>
  <c r="AM306" i="1"/>
  <c r="BA306" i="1"/>
  <c r="AM226" i="1"/>
  <c r="BA226" i="1"/>
  <c r="AM230" i="1"/>
  <c r="BA230" i="1"/>
  <c r="AM237" i="1"/>
  <c r="BA237" i="1"/>
  <c r="BB295" i="1"/>
  <c r="BC295" i="1"/>
  <c r="BA238" i="1"/>
  <c r="AM238" i="1"/>
  <c r="AM325" i="1"/>
  <c r="BA325" i="1"/>
  <c r="BC309" i="1"/>
  <c r="BB309" i="1"/>
  <c r="BC237" i="1"/>
  <c r="BB237" i="1"/>
  <c r="AM270" i="1"/>
  <c r="BA270" i="1"/>
  <c r="BA311" i="1"/>
  <c r="AM311" i="1"/>
  <c r="BA289" i="1"/>
  <c r="AM289" i="1"/>
  <c r="BA305" i="1"/>
  <c r="AM305" i="1"/>
  <c r="BA312" i="1"/>
  <c r="AM312" i="1"/>
  <c r="BB252" i="1"/>
  <c r="BC252" i="1"/>
  <c r="BB266" i="1"/>
  <c r="BC266" i="1"/>
  <c r="BA239" i="1"/>
  <c r="AM239" i="1"/>
  <c r="BB324" i="1"/>
  <c r="BC324" i="1"/>
  <c r="BA227" i="1"/>
  <c r="AM227" i="1"/>
  <c r="BB294" i="1"/>
  <c r="BC294" i="1"/>
  <c r="BB340" i="1"/>
  <c r="BC340" i="1"/>
  <c r="BB310" i="1"/>
  <c r="BC310" i="1"/>
  <c r="BB265" i="1"/>
  <c r="BC265" i="1"/>
  <c r="BC296" i="1"/>
  <c r="BB296" i="1"/>
  <c r="BA286" i="1"/>
  <c r="AM286" i="1"/>
  <c r="AM267" i="1"/>
  <c r="BA267" i="1"/>
  <c r="BA241" i="1"/>
  <c r="AM241" i="1"/>
  <c r="BA254" i="1"/>
  <c r="AM254" i="1"/>
  <c r="AM331" i="1"/>
  <c r="BA331" i="1"/>
  <c r="BA349" i="1"/>
  <c r="AM349" i="1"/>
  <c r="AM320" i="1"/>
  <c r="BA320" i="1"/>
  <c r="BA250" i="1"/>
  <c r="AM250" i="1"/>
  <c r="BB312" i="1"/>
  <c r="BC312" i="1"/>
  <c r="AM259" i="1"/>
  <c r="BA259" i="1"/>
  <c r="BA354" i="1"/>
  <c r="AM354" i="1"/>
  <c r="BB326" i="1"/>
  <c r="BC326" i="1"/>
  <c r="BB335" i="1"/>
  <c r="BC335" i="1"/>
  <c r="BB275" i="1"/>
  <c r="BC275" i="1"/>
  <c r="BC308" i="1"/>
  <c r="BB308" i="1"/>
  <c r="BA330" i="1"/>
  <c r="AM330" i="1"/>
  <c r="AM288" i="1"/>
  <c r="BA288" i="1"/>
  <c r="BC248" i="1"/>
  <c r="BB248" i="1"/>
  <c r="BC260" i="1"/>
  <c r="BB260" i="1"/>
  <c r="BA229" i="1"/>
  <c r="AM229" i="1"/>
  <c r="BB241" i="1"/>
  <c r="BC241" i="1"/>
  <c r="BA326" i="1"/>
  <c r="AM326" i="1"/>
  <c r="BB269" i="1"/>
  <c r="BC269" i="1"/>
  <c r="BA235" i="1"/>
  <c r="AM235" i="1"/>
  <c r="BC315" i="1"/>
  <c r="BB315" i="1"/>
  <c r="AM287" i="1"/>
  <c r="BA287" i="1"/>
  <c r="BA290" i="1"/>
  <c r="AM290" i="1"/>
  <c r="BB281" i="1"/>
  <c r="BC281" i="1"/>
  <c r="AM318" i="1"/>
  <c r="BA318" i="1"/>
  <c r="BA281" i="1"/>
  <c r="AM281" i="1"/>
  <c r="BA234" i="1"/>
  <c r="AM234" i="1"/>
  <c r="AM308" i="1"/>
  <c r="BA308" i="1"/>
  <c r="BC305" i="1"/>
  <c r="BB305" i="1"/>
  <c r="BA348" i="1"/>
  <c r="AM348" i="1"/>
  <c r="BB349" i="1"/>
  <c r="BC349" i="1"/>
  <c r="BA264" i="1"/>
  <c r="AM264" i="1"/>
  <c r="BB247" i="1"/>
  <c r="BC247" i="1"/>
  <c r="BB231" i="1"/>
  <c r="BC231" i="1"/>
  <c r="BB254" i="1"/>
  <c r="BC254" i="1"/>
  <c r="AM272" i="1"/>
  <c r="BA272" i="1"/>
  <c r="AM297" i="1"/>
  <c r="BA297" i="1"/>
  <c r="BB270" i="1"/>
  <c r="BC270" i="1"/>
  <c r="AM253" i="1"/>
  <c r="BA253" i="1"/>
  <c r="BB288" i="1"/>
  <c r="BC288" i="1"/>
  <c r="BB262" i="1"/>
  <c r="BC262" i="1"/>
  <c r="BB352" i="1"/>
  <c r="BC352" i="1"/>
  <c r="AM344" i="1"/>
  <c r="BA344" i="1"/>
  <c r="BB245" i="1"/>
  <c r="BC245" i="1"/>
  <c r="BB348" i="1"/>
  <c r="BC348" i="1"/>
  <c r="BB246" i="1"/>
  <c r="BC246" i="1"/>
  <c r="AM263" i="1"/>
  <c r="BA263" i="1"/>
  <c r="BB264" i="1"/>
  <c r="BC264" i="1"/>
  <c r="BB357" i="1"/>
  <c r="BC357" i="1"/>
  <c r="BC226" i="1"/>
  <c r="BB226" i="1"/>
  <c r="BB313" i="1"/>
  <c r="BC313" i="1"/>
  <c r="BA342" i="1"/>
  <c r="AM342" i="1"/>
  <c r="BA255" i="1"/>
  <c r="AM255" i="1"/>
  <c r="AM275" i="1"/>
  <c r="BA275" i="1"/>
  <c r="BC287" i="1"/>
  <c r="BB287" i="1"/>
  <c r="AM294" i="1"/>
  <c r="BA294" i="1"/>
  <c r="BA340" i="1"/>
  <c r="AM340" i="1"/>
  <c r="BC244" i="1"/>
  <c r="BB244" i="1"/>
  <c r="BA236" i="1"/>
  <c r="AM236" i="1"/>
  <c r="BB299" i="1"/>
  <c r="BC299" i="1"/>
  <c r="BC261" i="1"/>
  <c r="BB261" i="1"/>
  <c r="BA269" i="1"/>
  <c r="AM269" i="1"/>
  <c r="BB230" i="1"/>
  <c r="BC230" i="1"/>
  <c r="BA228" i="1"/>
  <c r="AM228" i="1"/>
  <c r="BA285" i="1"/>
  <c r="AM285" i="1"/>
  <c r="BB321" i="1"/>
  <c r="BC321" i="1"/>
  <c r="BA327" i="1"/>
  <c r="AM327" i="1"/>
  <c r="BB334" i="1"/>
  <c r="BC334" i="1"/>
  <c r="BC249" i="1"/>
  <c r="BB249" i="1"/>
  <c r="BC255" i="1"/>
  <c r="BB255" i="1"/>
  <c r="BC233" i="1"/>
  <c r="BB233" i="1"/>
  <c r="BC323" i="1"/>
  <c r="BB323" i="1"/>
  <c r="BA304" i="1"/>
  <c r="AM304" i="1"/>
  <c r="BA276" i="1"/>
  <c r="AM276" i="1"/>
  <c r="BB319" i="1"/>
  <c r="BC319" i="1"/>
  <c r="BA309" i="1"/>
  <c r="AM309" i="1"/>
  <c r="BB314" i="1"/>
  <c r="BC314" i="1"/>
  <c r="BB250" i="1"/>
  <c r="BC250" i="1"/>
  <c r="AM324" i="1"/>
  <c r="BA324" i="1"/>
  <c r="BB282" i="1"/>
  <c r="BC282" i="1"/>
  <c r="AM357" i="1"/>
  <c r="BA357" i="1"/>
  <c r="AM335" i="1"/>
  <c r="BA335" i="1"/>
  <c r="AM265" i="1"/>
  <c r="BA265" i="1"/>
  <c r="AM274" i="1"/>
  <c r="BA274" i="1"/>
  <c r="BA307" i="1"/>
  <c r="AM307" i="1"/>
  <c r="BA293" i="1"/>
  <c r="AM293" i="1"/>
  <c r="BA317" i="1"/>
  <c r="AM317" i="1"/>
  <c r="BA232" i="1"/>
  <c r="AM232" i="1"/>
  <c r="AM247" i="1"/>
  <c r="BA247" i="1"/>
  <c r="BA314" i="1"/>
  <c r="AM314" i="1"/>
  <c r="AM271" i="1"/>
  <c r="BA271" i="1"/>
  <c r="AM322" i="1"/>
  <c r="BA322" i="1"/>
  <c r="BA262" i="1"/>
  <c r="AM262" i="1"/>
  <c r="BB286" i="1"/>
  <c r="BC286" i="1"/>
  <c r="AM284" i="1"/>
  <c r="BA284" i="1"/>
  <c r="AM336" i="1"/>
  <c r="BA336" i="1"/>
  <c r="BA278" i="1"/>
  <c r="AM278" i="1"/>
  <c r="BC344" i="1"/>
  <c r="BB344" i="1"/>
  <c r="BB318" i="1"/>
  <c r="BC318" i="1"/>
  <c r="AM323" i="1"/>
  <c r="BA323" i="1"/>
  <c r="BB341" i="1"/>
  <c r="BC341" i="1"/>
  <c r="AM233" i="1"/>
  <c r="BA233" i="1"/>
  <c r="AM266" i="1"/>
  <c r="BA266" i="1"/>
  <c r="BB354" i="1"/>
  <c r="BC354" i="1"/>
  <c r="BA260" i="1"/>
  <c r="AM260" i="1"/>
  <c r="BB243" i="1"/>
  <c r="BC243" i="1"/>
  <c r="BB302" i="1"/>
  <c r="BC302" i="1"/>
  <c r="AM332" i="1"/>
  <c r="BA332" i="1"/>
  <c r="BB291" i="1"/>
  <c r="BC291" i="1"/>
  <c r="BC278" i="1"/>
  <c r="BB278" i="1"/>
  <c r="BB329" i="1"/>
  <c r="BC329" i="1"/>
  <c r="BA295" i="1"/>
  <c r="AM295" i="1"/>
  <c r="BA261" i="1"/>
  <c r="AM261" i="1"/>
  <c r="BC301" i="1"/>
  <c r="BB301" i="1"/>
  <c r="AM248" i="1"/>
  <c r="BA248" i="1"/>
  <c r="BC273" i="1"/>
  <c r="BB273" i="1"/>
  <c r="AM249" i="1"/>
  <c r="BA249" i="1"/>
  <c r="AM329" i="1"/>
  <c r="BA329" i="1"/>
  <c r="AM338" i="1"/>
  <c r="BA338" i="1"/>
  <c r="BC268" i="1"/>
  <c r="BB268" i="1"/>
  <c r="BA346" i="1"/>
  <c r="AM346" i="1"/>
  <c r="BB257" i="1"/>
  <c r="BC257" i="1"/>
  <c r="BB293" i="1"/>
  <c r="BC293" i="1"/>
  <c r="BC239" i="1"/>
  <c r="BB239" i="1"/>
  <c r="BA243" i="1"/>
  <c r="AM243" i="1"/>
  <c r="BC236" i="1"/>
  <c r="BB236" i="1"/>
  <c r="AM319" i="1"/>
  <c r="BA319" i="1"/>
  <c r="BA240" i="1"/>
  <c r="AM240" i="1"/>
  <c r="AM252" i="1"/>
  <c r="BA252" i="1"/>
  <c r="BB228" i="1"/>
  <c r="BC228" i="1"/>
  <c r="BC306" i="1"/>
  <c r="BB306" i="1"/>
  <c r="BB342" i="1"/>
  <c r="BC342" i="1"/>
  <c r="BC232" i="1"/>
  <c r="BB232" i="1"/>
  <c r="BB290" i="1"/>
  <c r="BC290" i="1"/>
  <c r="BB322" i="1"/>
  <c r="BC322" i="1"/>
  <c r="BA341" i="1"/>
  <c r="AM341" i="1"/>
  <c r="AM251" i="1"/>
  <c r="BA251" i="1"/>
  <c r="BA283" i="1"/>
  <c r="AM283" i="1"/>
  <c r="AM321" i="1"/>
  <c r="BA321" i="1"/>
  <c r="BB253" i="1"/>
  <c r="BC253" i="1"/>
  <c r="BB240" i="1"/>
  <c r="BC240" i="1"/>
  <c r="BB284" i="1"/>
  <c r="BC284" i="1"/>
  <c r="AM277" i="1"/>
  <c r="BA277" i="1"/>
  <c r="AM244" i="1"/>
  <c r="BA244" i="1"/>
  <c r="BB285" i="1"/>
  <c r="BC285" i="1"/>
  <c r="BA316" i="1"/>
  <c r="AM316" i="1"/>
  <c r="BC327" i="1"/>
  <c r="BB327" i="1"/>
  <c r="BC320" i="1"/>
  <c r="BB320" i="1"/>
  <c r="BA299" i="1"/>
  <c r="AM299" i="1"/>
  <c r="BA256" i="1"/>
  <c r="AM256" i="1"/>
  <c r="AM291" i="1"/>
  <c r="BA291" i="1"/>
  <c r="BB242" i="1"/>
  <c r="BC242" i="1"/>
  <c r="BA300" i="1"/>
  <c r="AM300" i="1"/>
  <c r="BB338" i="1"/>
  <c r="BC338" i="1"/>
  <c r="BB283" i="1"/>
  <c r="BC283" i="1"/>
  <c r="BB346" i="1"/>
  <c r="BC346" i="1"/>
  <c r="BB274" i="1"/>
  <c r="BC274" i="1"/>
  <c r="BB300" i="1"/>
  <c r="BC300" i="1"/>
  <c r="BB227" i="1"/>
  <c r="BC227" i="1"/>
  <c r="BA225" i="1"/>
  <c r="AM225" i="1"/>
  <c r="BB225" i="1"/>
  <c r="BC225" i="1"/>
  <c r="BB920" i="1"/>
  <c r="BC920" i="1"/>
  <c r="BA920" i="1"/>
  <c r="AM920" i="1"/>
  <c r="BC921" i="1"/>
  <c r="BB921" i="1"/>
  <c r="AM921" i="1"/>
  <c r="BA921" i="1"/>
  <c r="BA636" i="1"/>
  <c r="AM636" i="1"/>
  <c r="BB636" i="1"/>
  <c r="BC636" i="1"/>
  <c r="AM1132" i="1"/>
  <c r="AM598" i="1"/>
  <c r="AM157" i="1"/>
  <c r="AM63" i="1"/>
  <c r="AM1189" i="1"/>
  <c r="AM687" i="1"/>
  <c r="AM1219" i="1"/>
  <c r="AM1201" i="1"/>
  <c r="AM960" i="1"/>
  <c r="AM1386" i="1"/>
  <c r="AM60" i="1"/>
  <c r="AM386" i="1"/>
  <c r="AM472" i="1"/>
  <c r="AM1387" i="1"/>
  <c r="AM890" i="1"/>
  <c r="AM523" i="1"/>
  <c r="AM881" i="1"/>
  <c r="AM756" i="1"/>
  <c r="AM1211" i="1"/>
  <c r="AM433" i="1"/>
  <c r="AM575" i="1"/>
  <c r="AM635" i="1"/>
  <c r="AM367" i="1"/>
  <c r="AM1150" i="1"/>
  <c r="AM92" i="1"/>
  <c r="AM141" i="1"/>
  <c r="AM1278" i="1"/>
  <c r="AM842" i="1"/>
  <c r="AM806" i="1"/>
  <c r="AM987" i="1"/>
  <c r="AM555" i="1"/>
  <c r="AM981" i="1"/>
  <c r="AM928" i="1"/>
  <c r="AM741" i="1"/>
  <c r="AM403" i="1"/>
  <c r="AM669" i="1"/>
  <c r="AM126" i="1"/>
  <c r="AM886" i="1"/>
  <c r="AM774" i="1"/>
  <c r="AM1057" i="1"/>
  <c r="AM1072" i="1"/>
  <c r="AM601" i="1"/>
  <c r="AM1380" i="1"/>
  <c r="AM1258" i="1"/>
  <c r="AM869" i="1"/>
  <c r="AM919" i="1"/>
  <c r="AM152" i="1"/>
  <c r="AM795" i="1"/>
  <c r="AM936" i="1"/>
  <c r="AM36" i="1"/>
  <c r="AM78" i="1"/>
  <c r="AM382" i="1"/>
  <c r="AM19" i="1"/>
  <c r="AM1178" i="1"/>
  <c r="AM1007" i="1"/>
  <c r="AM909" i="1"/>
  <c r="AM660" i="1"/>
  <c r="AM1347" i="1"/>
  <c r="AM144" i="1"/>
  <c r="AM202" i="1"/>
  <c r="AM100" i="1"/>
  <c r="AM1009" i="1"/>
  <c r="AM1204" i="1"/>
  <c r="AM1324" i="1"/>
  <c r="AM866" i="1"/>
  <c r="AM619" i="1"/>
  <c r="AM884" i="1"/>
  <c r="AM959" i="1"/>
  <c r="AM952" i="1"/>
  <c r="AM1083" i="1"/>
  <c r="AM1241" i="1"/>
  <c r="AM726" i="1"/>
  <c r="AM14" i="1"/>
  <c r="AM781" i="1"/>
  <c r="AM147" i="1"/>
  <c r="AM1182" i="1"/>
  <c r="AM1315" i="1"/>
  <c r="AM1174" i="1"/>
  <c r="AM878" i="1"/>
  <c r="AM1124" i="1"/>
  <c r="AM1367" i="1"/>
  <c r="AM592" i="1"/>
  <c r="AM477" i="1"/>
  <c r="AM1002" i="1"/>
  <c r="AM1276" i="1"/>
  <c r="AM1058" i="1"/>
  <c r="AM401" i="1"/>
  <c r="AM1196" i="1"/>
  <c r="AM875" i="1"/>
  <c r="AM1152" i="1"/>
  <c r="AM1285" i="1"/>
  <c r="AM1127" i="1"/>
  <c r="AM66" i="1"/>
  <c r="AM1091" i="1"/>
  <c r="AM1359" i="1"/>
  <c r="AM134" i="1"/>
  <c r="AM1193" i="1"/>
  <c r="AM568" i="1"/>
  <c r="AM1054" i="1"/>
  <c r="AM1177" i="1"/>
  <c r="AM1107" i="1"/>
  <c r="AM167" i="1"/>
  <c r="AM127" i="1"/>
  <c r="AM1231" i="1"/>
  <c r="AM1016" i="1"/>
  <c r="AM811" i="1"/>
  <c r="AM537" i="1"/>
  <c r="AM1299" i="1"/>
  <c r="AM998" i="1"/>
  <c r="AM1277" i="1"/>
  <c r="AM373" i="1"/>
  <c r="AM59" i="1"/>
  <c r="AM190" i="1"/>
  <c r="AM973" i="1"/>
  <c r="AM1119" i="1"/>
  <c r="AM934" i="1"/>
  <c r="AM1314" i="1"/>
  <c r="AM54" i="1"/>
  <c r="AM1153" i="1"/>
  <c r="AM10" i="1"/>
  <c r="AM7" i="1"/>
  <c r="AM423" i="1"/>
  <c r="AM990" i="1"/>
  <c r="AM1312" i="1"/>
  <c r="AM20" i="1"/>
  <c r="AM798" i="1"/>
  <c r="AM1292" i="1"/>
  <c r="AM637" i="1"/>
  <c r="AM685" i="1"/>
  <c r="AM652" i="1"/>
  <c r="AM566" i="1"/>
  <c r="AM546" i="1"/>
  <c r="AM1087" i="1"/>
  <c r="AM964" i="1"/>
  <c r="AM821" i="1"/>
  <c r="AM773" i="1"/>
  <c r="AM448" i="1"/>
  <c r="AM640" i="1"/>
  <c r="AM15" i="1"/>
  <c r="AM1164" i="1"/>
  <c r="AM1051" i="1"/>
  <c r="AM791" i="1"/>
  <c r="AM1029" i="1"/>
  <c r="AM956" i="1"/>
  <c r="AM476" i="1"/>
  <c r="AM573" i="1"/>
  <c r="AM18" i="1"/>
  <c r="AM1352" i="1"/>
  <c r="AM208" i="1"/>
  <c r="AM143" i="1"/>
  <c r="AM770" i="1"/>
  <c r="AM98" i="1"/>
  <c r="AM761" i="1"/>
  <c r="AM211" i="1"/>
  <c r="AM1400" i="1"/>
  <c r="AM525" i="1"/>
  <c r="AM1351" i="1"/>
  <c r="AM634" i="1"/>
  <c r="AM200" i="1"/>
  <c r="AM419" i="1"/>
  <c r="AM700" i="1"/>
  <c r="AM1383" i="1"/>
  <c r="AM369" i="1"/>
  <c r="AM84" i="1"/>
  <c r="AM1143" i="1"/>
  <c r="AM391" i="1"/>
  <c r="AM1136" i="1"/>
  <c r="AM971" i="1"/>
  <c r="AM62" i="1"/>
  <c r="AM864" i="1"/>
  <c r="AM830" i="1"/>
  <c r="AM779" i="1"/>
  <c r="AM1469" i="1"/>
  <c r="AM1606" i="1"/>
  <c r="AM1451" i="1"/>
  <c r="AM1539" i="1"/>
  <c r="AM1453" i="1"/>
  <c r="AM1587" i="1"/>
  <c r="AM1470" i="1"/>
  <c r="AM1444" i="1"/>
  <c r="AM1595" i="1"/>
  <c r="AM1528" i="1"/>
  <c r="AM1579" i="1"/>
  <c r="AM1497" i="1"/>
  <c r="AM1489" i="1"/>
  <c r="AM1509" i="1"/>
  <c r="AM1463" i="1"/>
  <c r="AM1590" i="1"/>
  <c r="AM1450" i="1"/>
  <c r="AM1440" i="1"/>
  <c r="AM1601" i="1"/>
  <c r="AM1589" i="1"/>
  <c r="AM1492" i="1"/>
  <c r="AM1439" i="1"/>
  <c r="AM1504" i="1"/>
  <c r="AM1624" i="1"/>
  <c r="AM1551" i="1"/>
  <c r="AM1586" i="1"/>
  <c r="AM1503" i="1"/>
  <c r="AM1472" i="1"/>
  <c r="AM1496" i="1"/>
  <c r="AM1599" i="1"/>
  <c r="AM1481" i="1"/>
  <c r="AM1591" i="1"/>
  <c r="AM1415" i="1"/>
  <c r="AM1494" i="1"/>
  <c r="AM1614" i="1"/>
  <c r="AM1457" i="1"/>
  <c r="AM1617" i="1"/>
  <c r="AM1420" i="1"/>
  <c r="AM1495" i="1"/>
  <c r="AM1573" i="1"/>
  <c r="AM1514" i="1"/>
  <c r="AM1641" i="1"/>
  <c r="AM1499" i="1"/>
  <c r="AM1431" i="1"/>
  <c r="AM1519" i="1"/>
  <c r="AM1577" i="1"/>
  <c r="AM1534" i="1"/>
  <c r="AM1493" i="1"/>
  <c r="AM1553" i="1"/>
  <c r="AM1566" i="1"/>
  <c r="AM1417" i="1"/>
  <c r="AM1480" i="1"/>
  <c r="AM1574" i="1"/>
  <c r="AM1483" i="1"/>
  <c r="AM1552" i="1"/>
  <c r="AM1456" i="1"/>
  <c r="AM1580" i="1"/>
  <c r="AM1576" i="1"/>
  <c r="AM1422" i="1"/>
  <c r="AM1578" i="1"/>
  <c r="AM1512" i="1"/>
  <c r="AM1544" i="1"/>
  <c r="AM772" i="1"/>
  <c r="AM1548" i="1"/>
  <c r="AM1572" i="1"/>
  <c r="AM1542" i="1"/>
  <c r="AM1619" i="1"/>
  <c r="AM1569" i="1"/>
  <c r="AM1594" i="1"/>
  <c r="AM1418" i="1"/>
  <c r="AM1609" i="1"/>
  <c r="AM1541" i="1"/>
  <c r="AM1537" i="1"/>
  <c r="AM1625" i="1"/>
  <c r="AM1529" i="1"/>
  <c r="AM1558" i="1"/>
  <c r="AM1561" i="1"/>
  <c r="AM1513" i="1"/>
  <c r="AM1484" i="1"/>
  <c r="AM1600" i="1"/>
  <c r="AM1501" i="1"/>
  <c r="AM1461" i="1"/>
  <c r="AM1563" i="1"/>
  <c r="AM1623" i="1"/>
  <c r="AM1432" i="1"/>
  <c r="AM1429" i="1"/>
  <c r="AM1564" i="1"/>
  <c r="AM845" i="1"/>
  <c r="AM778" i="1"/>
  <c r="AM889" i="1"/>
  <c r="AM1434" i="1"/>
  <c r="AM1485" i="1"/>
  <c r="AM1608" i="1"/>
  <c r="AM1555" i="1"/>
  <c r="AM1524" i="1"/>
  <c r="AM1584" i="1"/>
  <c r="AM1473" i="1"/>
  <c r="AM1613" i="1"/>
  <c r="AM1643" i="1"/>
  <c r="AM1530" i="1"/>
  <c r="AM1517" i="1"/>
  <c r="AM1612" i="1"/>
  <c r="AM1644" i="1"/>
  <c r="AM1592" i="1"/>
  <c r="AM1638" i="1"/>
  <c r="AM1511" i="1"/>
  <c r="AM1636" i="1"/>
  <c r="AM1557" i="1"/>
  <c r="AM1598" i="1"/>
  <c r="AM1442" i="1"/>
  <c r="AM1568" i="1"/>
  <c r="AM1419" i="1"/>
  <c r="AM1546" i="1"/>
  <c r="AM1626" i="1"/>
  <c r="AM1588" i="1"/>
  <c r="AM1583" i="1"/>
  <c r="AM1414" i="1"/>
  <c r="AM1490" i="1"/>
  <c r="AM1604" i="1"/>
  <c r="AM1562" i="1"/>
  <c r="AM1416" i="1"/>
  <c r="AM1515" i="1"/>
  <c r="AM1620" i="1"/>
  <c r="AM1478" i="1"/>
  <c r="AM1616" i="1"/>
  <c r="AM1464" i="1"/>
  <c r="AM1441" i="1"/>
  <c r="AM1468" i="1"/>
  <c r="AM1527" i="1"/>
  <c r="AM1603" i="1"/>
  <c r="AM1454" i="1"/>
  <c r="AM1554" i="1"/>
  <c r="AM1506" i="1"/>
  <c r="AM1459" i="1"/>
  <c r="AM1531" i="1"/>
  <c r="AM1521" i="1"/>
  <c r="AM1487" i="1"/>
  <c r="AM1622" i="1"/>
  <c r="AM1505" i="1"/>
  <c r="AM1436" i="1"/>
  <c r="AM1532" i="1"/>
  <c r="AM1474" i="1"/>
  <c r="AM1421" i="1"/>
  <c r="AM1479" i="1"/>
  <c r="AM1630" i="1"/>
  <c r="AM1629" i="1"/>
  <c r="AM1615" i="1"/>
  <c r="AM1435" i="1"/>
  <c r="AM1475" i="1"/>
  <c r="AM1540" i="1"/>
  <c r="AM1424" i="1"/>
  <c r="AM1426" i="1"/>
  <c r="AM1448" i="1"/>
  <c r="AM1536" i="1"/>
  <c r="AM1571" i="1"/>
  <c r="AM1596" i="1"/>
  <c r="AM1634" i="1"/>
  <c r="AM1520" i="1"/>
  <c r="AM1618" i="1"/>
  <c r="AM1631" i="1"/>
  <c r="AM1559" i="1"/>
  <c r="AM1547" i="1"/>
  <c r="AM1639" i="1"/>
  <c r="AM1640" i="1"/>
  <c r="AM1433" i="1"/>
  <c r="AM1516" i="1"/>
  <c r="AM1628" i="1"/>
  <c r="AM1425" i="1"/>
  <c r="AM1522" i="1"/>
  <c r="AM1632" i="1"/>
  <c r="AM1526" i="1"/>
  <c r="AM1443" i="1"/>
  <c r="AM1602" i="1"/>
  <c r="AM1593" i="1"/>
  <c r="AM1523" i="1"/>
  <c r="AM1458" i="1"/>
  <c r="AM1611" i="1"/>
  <c r="AM1621" i="1"/>
  <c r="AM1556" i="1"/>
  <c r="AM1633" i="1"/>
  <c r="AM1455" i="1"/>
  <c r="AM1423" i="1"/>
  <c r="AM1560" i="1"/>
  <c r="AM1508" i="1"/>
  <c r="AM1466" i="1"/>
  <c r="AM1610" i="1"/>
  <c r="AM1445" i="1"/>
  <c r="AM1460" i="1"/>
  <c r="AM1642" i="1"/>
  <c r="AM1476" i="1"/>
  <c r="AM1535" i="1"/>
  <c r="AM1635" i="1"/>
  <c r="AM1488" i="1"/>
  <c r="AM1502" i="1"/>
  <c r="AM1581" i="1"/>
  <c r="AM1575" i="1"/>
  <c r="AM1597" i="1"/>
  <c r="AM1510" i="1"/>
  <c r="AM1462" i="1"/>
  <c r="AM1637" i="1"/>
  <c r="AM1438" i="1"/>
  <c r="AM1567" i="1"/>
  <c r="AM1467" i="1"/>
  <c r="AM1482" i="1"/>
  <c r="AM1446" i="1"/>
  <c r="AM1254" i="1"/>
  <c r="AM194" i="1"/>
  <c r="AM762" i="1"/>
  <c r="AM1550" i="1"/>
  <c r="AM1447" i="1"/>
  <c r="AM1518" i="1"/>
  <c r="AM1452" i="1"/>
  <c r="AM1486" i="1"/>
  <c r="AM1449" i="1"/>
  <c r="AM1465" i="1"/>
  <c r="AM1471" i="1"/>
  <c r="AM1525" i="1"/>
  <c r="AM1582" i="1"/>
  <c r="AM1498" i="1"/>
  <c r="AM1543" i="1"/>
  <c r="AM1428" i="1"/>
  <c r="AM1538" i="1"/>
  <c r="AM1491" i="1"/>
  <c r="AM1477" i="1"/>
  <c r="AM1565" i="1"/>
  <c r="AM1507" i="1"/>
  <c r="AM1585" i="1"/>
  <c r="AM1549" i="1"/>
  <c r="AM1437" i="1"/>
  <c r="AM1500" i="1"/>
  <c r="AM1533" i="1"/>
  <c r="AM1545" i="1"/>
  <c r="AM1607" i="1"/>
  <c r="AM1430" i="1"/>
  <c r="AM1570" i="1"/>
  <c r="AM1605" i="1"/>
  <c r="AM1627" i="1"/>
  <c r="AM1427" i="1"/>
  <c r="AM1313" i="1"/>
  <c r="AM1208" i="1"/>
  <c r="AM113" i="1"/>
  <c r="AM146" i="1"/>
  <c r="AM1031" i="1"/>
  <c r="AM653" i="1"/>
  <c r="AM1338" i="1"/>
  <c r="AM109" i="1"/>
  <c r="AM457" i="1"/>
  <c r="AM943" i="1"/>
  <c r="AM974" i="1"/>
  <c r="AM1226" i="1"/>
  <c r="AM742" i="1"/>
  <c r="AM512" i="1"/>
  <c r="AM1310" i="1"/>
  <c r="AM464" i="1"/>
  <c r="AM1279" i="1"/>
  <c r="AM368" i="1"/>
  <c r="AM1348" i="1"/>
  <c r="AM1077" i="1"/>
  <c r="AM1346" i="1"/>
  <c r="AM1006" i="1"/>
  <c r="AM1079" i="1"/>
  <c r="AM1021" i="1"/>
  <c r="AM1070" i="1"/>
  <c r="AM393" i="1"/>
  <c r="AM1413" i="1"/>
  <c r="AM1123" i="1"/>
  <c r="AM829" i="1"/>
  <c r="AM736" i="1"/>
  <c r="AM753" i="1"/>
  <c r="AM95" i="1"/>
  <c r="AM82" i="1"/>
  <c r="AM1353" i="1"/>
  <c r="AM398" i="1"/>
  <c r="AM745" i="1"/>
  <c r="AM485" i="1"/>
  <c r="AM1037" i="1"/>
  <c r="AM1222" i="1"/>
  <c r="AM35" i="1"/>
  <c r="AM1262" i="1"/>
  <c r="AM1050" i="1"/>
  <c r="AM763" i="1"/>
  <c r="AM1046" i="1"/>
  <c r="AM1064" i="1"/>
  <c r="AM1227" i="1"/>
  <c r="AM591" i="1"/>
  <c r="AM1041" i="1"/>
  <c r="AM440" i="1"/>
  <c r="AM1188" i="1"/>
  <c r="AM76" i="1"/>
  <c r="AM192" i="1"/>
  <c r="AM768" i="1"/>
  <c r="AM1085" i="1"/>
  <c r="AM164" i="1"/>
  <c r="AM750" i="1"/>
  <c r="AM47" i="1"/>
  <c r="BC1643" i="1"/>
  <c r="BC1523" i="1"/>
  <c r="BC1470" i="1"/>
  <c r="BC1444" i="1"/>
  <c r="BC1471" i="1"/>
  <c r="BC1588" i="1"/>
  <c r="BC1423" i="1"/>
  <c r="BC1556" i="1"/>
  <c r="BC1504" i="1"/>
  <c r="BC1453" i="1"/>
  <c r="BC1610" i="1"/>
  <c r="BC1642" i="1"/>
  <c r="BC1520" i="1"/>
  <c r="BC1545" i="1"/>
  <c r="BC1603" i="1"/>
  <c r="BC1472" i="1"/>
  <c r="BC1564" i="1"/>
  <c r="BC1532" i="1"/>
  <c r="BC1455" i="1"/>
  <c r="BC1477" i="1"/>
  <c r="BC1619" i="1"/>
  <c r="BC1457" i="1"/>
  <c r="BC1548" i="1"/>
  <c r="BC1481" i="1"/>
  <c r="BC1577" i="1"/>
  <c r="BC1431" i="1"/>
  <c r="BC1590" i="1"/>
  <c r="BC1568" i="1"/>
  <c r="BC1633" i="1"/>
  <c r="BC1552" i="1"/>
  <c r="BC1414" i="1"/>
  <c r="BC1639" i="1"/>
  <c r="BC1537" i="1"/>
  <c r="BC1441" i="1"/>
  <c r="BC1421" i="1"/>
  <c r="BC1495" i="1"/>
  <c r="BC1450" i="1"/>
  <c r="BC1585" i="1"/>
  <c r="BC1452" i="1"/>
  <c r="BC1589" i="1"/>
  <c r="BC1554" i="1"/>
  <c r="BC1630" i="1"/>
  <c r="BC1451" i="1"/>
  <c r="BC1447" i="1"/>
  <c r="BC1435" i="1"/>
  <c r="BC1613" i="1"/>
  <c r="BC1561" i="1"/>
  <c r="BC1518" i="1"/>
  <c r="BC1593" i="1"/>
  <c r="BC1462" i="1"/>
  <c r="BC1484" i="1"/>
  <c r="BC1442" i="1"/>
  <c r="BC1586" i="1"/>
  <c r="BC1480" i="1"/>
  <c r="BC1539" i="1"/>
  <c r="BC1584" i="1"/>
  <c r="BC1597" i="1"/>
  <c r="BC1620" i="1"/>
  <c r="BC1512" i="1"/>
  <c r="BC1557" i="1"/>
  <c r="BC1526" i="1"/>
  <c r="BC1433" i="1"/>
  <c r="BC1574" i="1"/>
  <c r="BC1432" i="1"/>
  <c r="BC1491" i="1"/>
  <c r="BC1506" i="1"/>
  <c r="BC1524" i="1"/>
  <c r="BC1513" i="1"/>
  <c r="BC1569" i="1"/>
  <c r="BC1578" i="1"/>
  <c r="BC1640" i="1"/>
  <c r="BC1505" i="1"/>
  <c r="BC1454" i="1"/>
  <c r="BC1501" i="1"/>
  <c r="BC1486" i="1"/>
  <c r="BC1464" i="1"/>
  <c r="BC1467" i="1"/>
  <c r="BC1624" i="1"/>
  <c r="BC1567" i="1"/>
  <c r="BC1626" i="1"/>
  <c r="BC1641" i="1"/>
  <c r="BC1460" i="1"/>
  <c r="BC1440" i="1"/>
  <c r="BC1632" i="1"/>
  <c r="BC1565" i="1"/>
  <c r="BC1623" i="1"/>
  <c r="BC1531" i="1"/>
  <c r="BC1493" i="1"/>
  <c r="BC1427" i="1"/>
  <c r="BC1595" i="1"/>
  <c r="BC1536" i="1"/>
  <c r="BC1521" i="1"/>
  <c r="BC1448" i="1"/>
  <c r="BC1425" i="1"/>
  <c r="BC1438" i="1"/>
  <c r="BC1614" i="1"/>
  <c r="BC1422" i="1"/>
  <c r="BC1534" i="1"/>
  <c r="BC1604" i="1"/>
  <c r="BC1538" i="1"/>
  <c r="BC1631" i="1"/>
  <c r="BC1591" i="1"/>
  <c r="BC1622" i="1"/>
  <c r="BC1498" i="1"/>
  <c r="BC1580" i="1"/>
  <c r="BC1608" i="1"/>
  <c r="BC1487" i="1"/>
  <c r="BC1607" i="1"/>
  <c r="BC1558" i="1"/>
  <c r="BC1456" i="1"/>
  <c r="BC1634" i="1"/>
  <c r="BC1517" i="1"/>
  <c r="BC1575" i="1"/>
  <c r="BC1544" i="1"/>
  <c r="AM214" i="1"/>
  <c r="AM1272" i="1"/>
  <c r="AM670" i="1"/>
  <c r="AM862" i="1"/>
  <c r="AM1032" i="1"/>
  <c r="AM361" i="1"/>
  <c r="AM488" i="1"/>
  <c r="AM569" i="1"/>
  <c r="AM80" i="1"/>
  <c r="AM93" i="1"/>
  <c r="BC1606" i="1"/>
  <c r="BC1511" i="1"/>
  <c r="BC1605" i="1"/>
  <c r="BC1555" i="1"/>
  <c r="BC1508" i="1"/>
  <c r="BC1459" i="1"/>
  <c r="BC1547" i="1"/>
  <c r="BC1570" i="1"/>
  <c r="BC1429" i="1"/>
  <c r="BC1497" i="1"/>
  <c r="BC1573" i="1"/>
  <c r="BC1428" i="1"/>
  <c r="BC1458" i="1"/>
  <c r="BC1553" i="1"/>
  <c r="BC1489" i="1"/>
  <c r="BC1579" i="1"/>
  <c r="BC1546" i="1"/>
  <c r="BC1571" i="1"/>
  <c r="BC1418" i="1"/>
  <c r="BC1560" i="1"/>
  <c r="BC1499" i="1"/>
  <c r="BC1525" i="1"/>
  <c r="BC1562" i="1"/>
  <c r="BC1515" i="1"/>
  <c r="BC1601" i="1"/>
  <c r="BC1581" i="1"/>
  <c r="BC1617" i="1"/>
  <c r="BC1519" i="1"/>
  <c r="BC1594" i="1"/>
  <c r="BC1582" i="1"/>
  <c r="BC1482" i="1"/>
  <c r="BC1478" i="1"/>
  <c r="BC1522" i="1"/>
  <c r="BC1503" i="1"/>
  <c r="BC1474" i="1"/>
  <c r="BC1469" i="1"/>
  <c r="BC1494" i="1"/>
  <c r="BC1509" i="1"/>
  <c r="BC1638" i="1"/>
  <c r="BC1443" i="1"/>
  <c r="BC1475" i="1"/>
  <c r="BC1439" i="1"/>
  <c r="BC1637" i="1"/>
  <c r="BC1543" i="1"/>
  <c r="BC1566" i="1"/>
  <c r="BC1430" i="1"/>
  <c r="BC1529" i="1"/>
  <c r="BC1465" i="1"/>
  <c r="BC1527" i="1"/>
  <c r="BC1572" i="1"/>
  <c r="BC1609" i="1"/>
  <c r="BC1510" i="1"/>
  <c r="BC1424" i="1"/>
  <c r="BC1625" i="1"/>
  <c r="BC1600" i="1"/>
  <c r="BC1644" i="1"/>
  <c r="BC1596" i="1"/>
  <c r="BC1618" i="1"/>
  <c r="BC1541" i="1"/>
  <c r="BC1615" i="1"/>
  <c r="BC1446" i="1"/>
  <c r="BC1599" i="1"/>
  <c r="BC1550" i="1"/>
  <c r="BC1592" i="1"/>
  <c r="BC1528" i="1"/>
  <c r="BC1616" i="1"/>
  <c r="BC1419" i="1"/>
  <c r="BC1473" i="1"/>
  <c r="BC1490" i="1"/>
  <c r="BC1445" i="1"/>
  <c r="BC1533" i="1"/>
  <c r="BC1420" i="1"/>
  <c r="BC1485" i="1"/>
  <c r="BC1551" i="1"/>
  <c r="BC1449" i="1"/>
  <c r="BC1468" i="1"/>
  <c r="BC1540" i="1"/>
  <c r="BC1628" i="1"/>
  <c r="BC1621" i="1"/>
  <c r="BC1598" i="1"/>
  <c r="BC1576" i="1"/>
  <c r="BC1434" i="1"/>
  <c r="BC1479" i="1"/>
  <c r="BC1516" i="1"/>
  <c r="BC1559" i="1"/>
  <c r="BC1611" i="1"/>
  <c r="BC1415" i="1"/>
  <c r="BC1627" i="1"/>
  <c r="BC1426" i="1"/>
  <c r="BC1583" i="1"/>
  <c r="BC1437" i="1"/>
  <c r="BC1549" i="1"/>
  <c r="BC1587" i="1"/>
  <c r="BC1488" i="1"/>
  <c r="BC1636" i="1"/>
  <c r="BC1463" i="1"/>
  <c r="BC1563" i="1"/>
  <c r="BC1496" i="1"/>
  <c r="BC1483" i="1"/>
  <c r="BC1416" i="1"/>
  <c r="BC1535" i="1"/>
  <c r="BC1476" i="1"/>
  <c r="BC1635" i="1"/>
  <c r="BC1530" i="1"/>
  <c r="BC1629" i="1"/>
  <c r="BC1461" i="1"/>
  <c r="BC1466" i="1"/>
  <c r="BC1436" i="1"/>
  <c r="BC1492" i="1"/>
  <c r="BC1507" i="1"/>
  <c r="BC1612" i="1"/>
  <c r="BC1514" i="1"/>
  <c r="BC1602" i="1"/>
  <c r="BC1542" i="1"/>
  <c r="BC1502" i="1"/>
  <c r="BC1500" i="1"/>
  <c r="BC1417" i="1"/>
  <c r="AM957" i="1"/>
  <c r="AM1166" i="1"/>
  <c r="AM1062" i="1"/>
  <c r="AM801" i="1"/>
  <c r="AM1300" i="1"/>
  <c r="AM402" i="1"/>
  <c r="AM729" i="1"/>
  <c r="AM482" i="1"/>
  <c r="AM429" i="1"/>
  <c r="AM1327" i="1"/>
  <c r="AM524" i="1"/>
  <c r="AM976" i="1"/>
  <c r="AM526" i="1"/>
  <c r="AM784" i="1"/>
  <c r="AM203" i="1"/>
  <c r="AM38" i="1"/>
  <c r="AM1173" i="1"/>
  <c r="AM1172" i="1"/>
  <c r="AM1125" i="1"/>
  <c r="AM1398" i="1"/>
  <c r="AM932" i="1"/>
  <c r="AM27" i="1"/>
  <c r="AM882" i="1"/>
  <c r="AM642" i="1"/>
  <c r="AM1151" i="1"/>
  <c r="AM1074" i="1"/>
  <c r="AM479" i="1"/>
  <c r="AM107" i="1"/>
  <c r="AM586" i="1"/>
  <c r="AM51" i="1"/>
  <c r="AM1223" i="1"/>
  <c r="AM1161" i="1"/>
  <c r="AM1044" i="1"/>
  <c r="AM962" i="1"/>
  <c r="AM1214" i="1"/>
  <c r="AM471" i="1"/>
  <c r="AM415" i="1"/>
  <c r="AM162" i="1"/>
  <c r="AM760" i="1"/>
  <c r="AM602" i="1"/>
  <c r="AM1163" i="1"/>
  <c r="AM1169" i="1"/>
  <c r="AM123" i="1"/>
  <c r="AM418" i="1"/>
  <c r="AM865" i="1"/>
  <c r="AM1229" i="1"/>
  <c r="AM593" i="1"/>
  <c r="AM588" i="1"/>
  <c r="AM46" i="1"/>
  <c r="AM1274" i="1"/>
  <c r="AM1326" i="1"/>
  <c r="AM517" i="1"/>
  <c r="AM740" i="1"/>
  <c r="AM1268" i="1"/>
  <c r="AM1244" i="1"/>
  <c r="AM133" i="1"/>
  <c r="AM1146" i="1"/>
  <c r="AM1281" i="1"/>
  <c r="AM125" i="1"/>
  <c r="AM695" i="1"/>
  <c r="AM939" i="1"/>
  <c r="AM1162" i="1"/>
  <c r="AM563" i="1"/>
  <c r="AM963" i="1"/>
  <c r="AM81" i="1"/>
  <c r="AM718" i="1"/>
  <c r="AM390" i="1"/>
  <c r="AM893" i="1"/>
  <c r="AM458" i="1"/>
  <c r="AM1363" i="1"/>
  <c r="AM456" i="1"/>
  <c r="AM1139" i="1"/>
  <c r="AM836" i="1"/>
  <c r="AM23" i="1"/>
  <c r="AM187" i="1"/>
  <c r="AM1036" i="1"/>
  <c r="AM1167" i="1"/>
  <c r="AM1130" i="1"/>
  <c r="AM848" i="1"/>
  <c r="AM839" i="1"/>
  <c r="AM514" i="1"/>
  <c r="AM135" i="1"/>
  <c r="AM607" i="1"/>
  <c r="BC607" i="1"/>
  <c r="AM708" i="1"/>
  <c r="BC708" i="1"/>
  <c r="AM633" i="1"/>
  <c r="BC633" i="1"/>
  <c r="AM535" i="1"/>
  <c r="BC535" i="1"/>
  <c r="AM554" i="1"/>
  <c r="BC554" i="1"/>
  <c r="AM461" i="1"/>
  <c r="BC461" i="1"/>
  <c r="AM656" i="1"/>
  <c r="BC656" i="1"/>
  <c r="AM491" i="1"/>
  <c r="BC491" i="1"/>
  <c r="AM605" i="1"/>
  <c r="BC605" i="1"/>
  <c r="AM561" i="1"/>
  <c r="BC561" i="1"/>
  <c r="AM614" i="1"/>
  <c r="BC614" i="1"/>
  <c r="AM582" i="1"/>
  <c r="BC582" i="1"/>
  <c r="AM492" i="1"/>
  <c r="BC492" i="1"/>
  <c r="AM651" i="1"/>
  <c r="BC651" i="1"/>
  <c r="AM699" i="1"/>
  <c r="BC699" i="1"/>
  <c r="AM516" i="1"/>
  <c r="BC516" i="1"/>
  <c r="AM475" i="1"/>
  <c r="BC475" i="1"/>
  <c r="AM543" i="1"/>
  <c r="BC543" i="1"/>
  <c r="AM574" i="1"/>
  <c r="BC574" i="1"/>
  <c r="AM705" i="1"/>
  <c r="BC705" i="1"/>
  <c r="AM655" i="1"/>
  <c r="BC655" i="1"/>
  <c r="AM581" i="1"/>
  <c r="BC581" i="1"/>
  <c r="AM468" i="1"/>
  <c r="BC468" i="1"/>
  <c r="AM618" i="1"/>
  <c r="BC618" i="1"/>
  <c r="AM478" i="1"/>
  <c r="BC478" i="1"/>
  <c r="AM522" i="1"/>
  <c r="BC522" i="1"/>
  <c r="AM604" i="1"/>
  <c r="BC604" i="1"/>
  <c r="AM606" i="1"/>
  <c r="BC606" i="1"/>
  <c r="AM570" i="1"/>
  <c r="BC570" i="1"/>
  <c r="AM632" i="1"/>
  <c r="BC632" i="1"/>
  <c r="AM562" i="1"/>
  <c r="BC562" i="1"/>
  <c r="AM672" i="1"/>
  <c r="BC672" i="1"/>
  <c r="AM530" i="1"/>
  <c r="BC530" i="1"/>
  <c r="AM713" i="1"/>
  <c r="BC713" i="1"/>
  <c r="AM559" i="1"/>
  <c r="BC559" i="1"/>
  <c r="AM629" i="1"/>
  <c r="BC629" i="1"/>
  <c r="AM571" i="1"/>
  <c r="BC571" i="1"/>
  <c r="AM644" i="1"/>
  <c r="BC644" i="1"/>
  <c r="AM681" i="1"/>
  <c r="BC681" i="1"/>
  <c r="AM646" i="1"/>
  <c r="BC646" i="1"/>
  <c r="AM707" i="1"/>
  <c r="BC707" i="1"/>
  <c r="AM603" i="1"/>
  <c r="BC603" i="1"/>
  <c r="AM564" i="1"/>
  <c r="BC564" i="1"/>
  <c r="AM698" i="1"/>
  <c r="BC698" i="1"/>
  <c r="AM469" i="1"/>
  <c r="BC469" i="1"/>
  <c r="AM473" i="1"/>
  <c r="BC473" i="1"/>
  <c r="AM703" i="1"/>
  <c r="BC703" i="1"/>
  <c r="AM489" i="1"/>
  <c r="BC489" i="1"/>
  <c r="AM714" i="1"/>
  <c r="BC714" i="1"/>
  <c r="AM520" i="1"/>
  <c r="BC520" i="1"/>
  <c r="AM463" i="1"/>
  <c r="BC463" i="1"/>
  <c r="AM518" i="1"/>
  <c r="BC518" i="1"/>
  <c r="AM711" i="1"/>
  <c r="BC711" i="1"/>
  <c r="AM467" i="1"/>
  <c r="BC467" i="1"/>
  <c r="AM663" i="1"/>
  <c r="BC663" i="1"/>
  <c r="AM691" i="1"/>
  <c r="BC691" i="1"/>
  <c r="AM609" i="1"/>
  <c r="BC609" i="1"/>
  <c r="AM678" i="1"/>
  <c r="BC678" i="1"/>
  <c r="AM446" i="1"/>
  <c r="BC446" i="1"/>
  <c r="AM556" i="1"/>
  <c r="BC556" i="1"/>
  <c r="AM483" i="1"/>
  <c r="BC483" i="1"/>
  <c r="AM465" i="1"/>
  <c r="BC465" i="1"/>
  <c r="AM692" i="1"/>
  <c r="BC692" i="1"/>
  <c r="AM706" i="1"/>
  <c r="BC706" i="1"/>
  <c r="AM697" i="1"/>
  <c r="BC697" i="1"/>
  <c r="AM515" i="1"/>
  <c r="BC515" i="1"/>
  <c r="AM529" i="1"/>
  <c r="BC529" i="1"/>
  <c r="AM667" i="1"/>
  <c r="BC667" i="1"/>
  <c r="AM657" i="1"/>
  <c r="BC657" i="1"/>
  <c r="AM565" i="1"/>
  <c r="BC565" i="1"/>
  <c r="AM664" i="1"/>
  <c r="BC664" i="1"/>
  <c r="AM639" i="1"/>
  <c r="BC639" i="1"/>
  <c r="AM553" i="1"/>
  <c r="BC553" i="1"/>
  <c r="AM498" i="1"/>
  <c r="BC498" i="1"/>
  <c r="AM702" i="1"/>
  <c r="BC702" i="1"/>
  <c r="AM677" i="1"/>
  <c r="BC677" i="1"/>
  <c r="AM487" i="1"/>
  <c r="BC487" i="1"/>
  <c r="AM499" i="1"/>
  <c r="BC499" i="1"/>
  <c r="AM689" i="1"/>
  <c r="BC689" i="1"/>
  <c r="AM694" i="1"/>
  <c r="BC694" i="1"/>
  <c r="AM613" i="1"/>
  <c r="BC613" i="1"/>
  <c r="AM542" i="1"/>
  <c r="BC542" i="1"/>
  <c r="AM666" i="1"/>
  <c r="BC666" i="1"/>
  <c r="AM643" i="1"/>
  <c r="BC643" i="1"/>
  <c r="BC926" i="1"/>
  <c r="BC1344" i="1"/>
  <c r="BC953" i="1"/>
  <c r="BC780" i="1"/>
  <c r="BC1395" i="1"/>
  <c r="BC927" i="1"/>
  <c r="BC978" i="1"/>
  <c r="BC856" i="1"/>
  <c r="BC966" i="1"/>
  <c r="BC1260" i="1"/>
  <c r="BC1100" i="1"/>
  <c r="BC1202" i="1"/>
  <c r="BC1187" i="1"/>
  <c r="BC1278" i="1"/>
  <c r="BC1151" i="1"/>
  <c r="BC1243" i="1"/>
  <c r="BC1270" i="1"/>
  <c r="BC1209" i="1"/>
  <c r="BC1089" i="1"/>
  <c r="BC1309" i="1"/>
  <c r="BC1204" i="1"/>
  <c r="BC842" i="1"/>
  <c r="BC1382" i="1"/>
  <c r="BC1176" i="1"/>
  <c r="BC777" i="1"/>
  <c r="BC788" i="1"/>
  <c r="BC1317" i="1"/>
  <c r="BC1397" i="1"/>
  <c r="BC1296" i="1"/>
  <c r="BC781" i="1"/>
  <c r="BC863" i="1"/>
  <c r="BC977" i="1"/>
  <c r="BC849" i="1"/>
  <c r="BC870" i="1"/>
  <c r="BC794" i="1"/>
  <c r="BC1067" i="1"/>
  <c r="BC1388" i="1"/>
  <c r="BC941" i="1"/>
  <c r="BC1190" i="1"/>
  <c r="BC834" i="1"/>
  <c r="BC1149" i="1"/>
  <c r="BC1368" i="1"/>
  <c r="BC1306" i="1"/>
  <c r="BC1265" i="1"/>
  <c r="BC832" i="1"/>
  <c r="BC883" i="1"/>
  <c r="BC942" i="1"/>
  <c r="BC944" i="1"/>
  <c r="BC955" i="1"/>
  <c r="BC1020" i="1"/>
  <c r="BC1137" i="1"/>
  <c r="BC822" i="1"/>
  <c r="BC1135" i="1"/>
  <c r="BC805" i="1"/>
  <c r="BC1069" i="1"/>
  <c r="BC1027" i="1"/>
  <c r="BC1160" i="1"/>
  <c r="BC853" i="1"/>
  <c r="BC885" i="1"/>
  <c r="BC837" i="1"/>
  <c r="BC1320" i="1"/>
  <c r="BC984" i="1"/>
  <c r="BC1109" i="1"/>
  <c r="BC1009" i="1"/>
  <c r="BC933" i="1"/>
  <c r="BC1269" i="1"/>
  <c r="BC1328" i="1"/>
  <c r="BC1171" i="1"/>
  <c r="BC918" i="1"/>
  <c r="BC813" i="1"/>
  <c r="BC825" i="1"/>
  <c r="BC948" i="1"/>
  <c r="BC1215" i="1"/>
  <c r="BC946" i="1"/>
  <c r="BC1290" i="1"/>
  <c r="BC1294" i="1"/>
  <c r="BC1134" i="1"/>
  <c r="BC857" i="1"/>
  <c r="BC860" i="1"/>
  <c r="BC986" i="1"/>
  <c r="BC1019" i="1"/>
  <c r="BC1075" i="1"/>
  <c r="BC937" i="1"/>
  <c r="BC954" i="1"/>
  <c r="BC967" i="1"/>
  <c r="BC1399" i="1"/>
  <c r="BC1001" i="1"/>
  <c r="BC1282" i="1"/>
  <c r="BC1331" i="1"/>
  <c r="BC983" i="1"/>
  <c r="BC1240" i="1"/>
  <c r="BC838" i="1"/>
  <c r="BC1361" i="1"/>
  <c r="BC995" i="1"/>
  <c r="BC858" i="1"/>
  <c r="BC1024" i="1"/>
  <c r="BC947" i="1"/>
  <c r="BC775" i="1"/>
  <c r="BC1259" i="1"/>
  <c r="BC866" i="1"/>
  <c r="BC776" i="1"/>
  <c r="BC1011" i="1"/>
  <c r="BC1403" i="1"/>
  <c r="BC786" i="1"/>
  <c r="BC1236" i="1"/>
  <c r="BC1165" i="1"/>
  <c r="BC1233" i="1"/>
  <c r="BC1145" i="1"/>
  <c r="BC1405" i="1"/>
  <c r="BC925" i="1"/>
  <c r="BC1246" i="1"/>
  <c r="BC911" i="1"/>
  <c r="BC908" i="1"/>
  <c r="BC1318" i="1"/>
  <c r="BC1133" i="1"/>
  <c r="BC1022" i="1"/>
  <c r="BC985" i="1"/>
  <c r="BC1373" i="1"/>
  <c r="BC1138" i="1"/>
  <c r="BC1103" i="1"/>
  <c r="BC1411" i="1"/>
  <c r="BC1033" i="1"/>
  <c r="BC1210" i="1"/>
  <c r="BC1245" i="1"/>
  <c r="BC840" i="1"/>
  <c r="BC1116" i="1"/>
  <c r="BC1261" i="1"/>
  <c r="BC1307" i="1"/>
  <c r="BC945" i="1"/>
  <c r="BC1194" i="1"/>
  <c r="BC1156" i="1"/>
  <c r="BC1247" i="1"/>
  <c r="BC965" i="1"/>
  <c r="BC938" i="1"/>
  <c r="BC1147" i="1"/>
  <c r="BC1078" i="1"/>
  <c r="BC992" i="1"/>
  <c r="BC1251" i="1"/>
  <c r="BC1048" i="1"/>
  <c r="BC1195" i="1"/>
  <c r="BC910" i="1"/>
  <c r="BC1218" i="1"/>
  <c r="BC940" i="1"/>
  <c r="BC975" i="1"/>
  <c r="BC879" i="1"/>
  <c r="BC1217" i="1"/>
  <c r="BC1365" i="1"/>
  <c r="BC1053" i="1"/>
  <c r="BC1008" i="1"/>
  <c r="BC929" i="1"/>
  <c r="BC1073" i="1"/>
  <c r="BC809" i="1"/>
  <c r="BC1101" i="1"/>
  <c r="BC1316" i="1"/>
  <c r="BC1115" i="1"/>
  <c r="BC1216" i="1"/>
  <c r="BC991" i="1"/>
  <c r="BC1402" i="1"/>
  <c r="BC1288" i="1"/>
  <c r="BC1228" i="1"/>
  <c r="BC1286" i="1"/>
  <c r="BC1366" i="1"/>
  <c r="BC1142" i="1"/>
  <c r="BC1081" i="1"/>
  <c r="BC812" i="1"/>
  <c r="BC1323" i="1"/>
  <c r="BC1065" i="1"/>
  <c r="BC1148" i="1"/>
  <c r="BC1341" i="1"/>
  <c r="BC1377" i="1"/>
  <c r="BC1350" i="1"/>
  <c r="BC830" i="1"/>
  <c r="BC1349" i="1"/>
  <c r="BC917" i="1"/>
  <c r="BC1059" i="1"/>
  <c r="BC1105" i="1"/>
  <c r="BC1400" i="1"/>
  <c r="BC1104" i="1"/>
  <c r="BC1297" i="1"/>
  <c r="BC969" i="1"/>
  <c r="BC1181" i="1"/>
  <c r="BC1271" i="1"/>
  <c r="BC931" i="1"/>
  <c r="BC800" i="1"/>
  <c r="BC1250" i="1"/>
  <c r="BC861" i="1"/>
  <c r="BC1334" i="1"/>
  <c r="BC1004" i="1"/>
  <c r="BC1111" i="1"/>
  <c r="BC785" i="1"/>
  <c r="BC835" i="1"/>
  <c r="BC924" i="1"/>
  <c r="BC819" i="1"/>
  <c r="BC976" i="1"/>
  <c r="BC1106" i="1"/>
  <c r="BC1315" i="1"/>
  <c r="BC956" i="1"/>
  <c r="BC1342" i="1"/>
  <c r="BC848" i="1"/>
  <c r="BC1006" i="1"/>
  <c r="BC1036" i="1"/>
  <c r="BC1208" i="1"/>
  <c r="BC1262" i="1"/>
  <c r="BC1193" i="1"/>
  <c r="BC1031" i="1"/>
  <c r="BC811" i="1"/>
  <c r="BC797" i="1"/>
  <c r="BC839" i="1"/>
  <c r="BC1083" i="1"/>
  <c r="BC1348" i="1"/>
  <c r="BC1276" i="1"/>
  <c r="BC1014" i="1"/>
  <c r="BC831" i="1"/>
  <c r="BC998" i="1"/>
  <c r="BC1182" i="1"/>
  <c r="BC1124" i="1"/>
  <c r="BC943" i="1"/>
  <c r="BC1174" i="1"/>
  <c r="BC1167" i="1"/>
  <c r="BC1130" i="1"/>
  <c r="BC1131" i="1"/>
  <c r="BC1030" i="1"/>
  <c r="BC1000" i="1"/>
  <c r="BC1283" i="1"/>
  <c r="BC1220" i="1"/>
  <c r="BC1144" i="1"/>
  <c r="BC1374" i="1"/>
  <c r="BC1126" i="1"/>
  <c r="BC1357" i="1"/>
  <c r="BC1301" i="1"/>
  <c r="BC951" i="1"/>
  <c r="BC1401" i="1"/>
  <c r="BC855" i="1"/>
  <c r="BC801" i="1"/>
  <c r="BC1281" i="1"/>
  <c r="BC1332" i="1"/>
  <c r="BC961" i="1"/>
  <c r="BC850" i="1"/>
  <c r="BC804" i="1"/>
  <c r="BC1345" i="1"/>
  <c r="BC1322" i="1"/>
  <c r="BC846" i="1"/>
  <c r="BC1093" i="1"/>
  <c r="BC1010" i="1"/>
  <c r="BC1392" i="1"/>
  <c r="BC901" i="1"/>
  <c r="BC988" i="1"/>
  <c r="BC902" i="1"/>
  <c r="BC1039" i="1"/>
  <c r="BC896" i="1"/>
  <c r="BC1191" i="1"/>
  <c r="BC1369" i="1"/>
  <c r="BC1192" i="1"/>
  <c r="BC906" i="1"/>
  <c r="BC823" i="1"/>
  <c r="BC930" i="1"/>
  <c r="BC1049" i="1"/>
  <c r="BC1095" i="1"/>
  <c r="BC1248" i="1"/>
  <c r="BC1267" i="1"/>
  <c r="BC877" i="1"/>
  <c r="BC1021" i="1"/>
  <c r="BC1396" i="1"/>
  <c r="BC847" i="1"/>
  <c r="BC1015" i="1"/>
  <c r="BC1058" i="1"/>
  <c r="BC1389" i="1"/>
  <c r="BC914" i="1"/>
  <c r="BC875" i="1"/>
  <c r="BC1170" i="1"/>
  <c r="BC1266" i="1"/>
  <c r="BC959" i="1"/>
  <c r="BC1097" i="1"/>
  <c r="BC1340" i="1"/>
  <c r="BC1356" i="1"/>
  <c r="BC1230" i="1"/>
  <c r="BC1166" i="1"/>
  <c r="BC1353" i="1"/>
  <c r="BC1280" i="1"/>
  <c r="BC952" i="1"/>
  <c r="BC972" i="1"/>
  <c r="BC1224" i="1"/>
  <c r="BC1413" i="1"/>
  <c r="BC784" i="1"/>
  <c r="BC810" i="1"/>
  <c r="BC829" i="1"/>
  <c r="BC957" i="1"/>
  <c r="BC1255" i="1"/>
  <c r="BC1123" i="1"/>
  <c r="BC1002" i="1"/>
  <c r="BC1304" i="1"/>
  <c r="BC974" i="1"/>
  <c r="BC821" i="1"/>
  <c r="BC1155" i="1"/>
  <c r="BC1196" i="1"/>
  <c r="BC1319" i="1"/>
  <c r="BC1367" i="1"/>
  <c r="BC841" i="1"/>
  <c r="BC1051" i="1"/>
  <c r="BC1062" i="1"/>
  <c r="BC1219" i="1"/>
  <c r="BC1127" i="1"/>
  <c r="BC864" i="1"/>
  <c r="BC1018" i="1"/>
  <c r="BC791" i="1"/>
  <c r="BC1241" i="1"/>
  <c r="BC1070" i="1"/>
  <c r="BC1029" i="1"/>
  <c r="BC878" i="1"/>
  <c r="BC886" i="1"/>
  <c r="BC1152" i="1"/>
  <c r="BC1080" i="1"/>
  <c r="BC1175" i="1"/>
  <c r="BC1364" i="1"/>
  <c r="BC814" i="1"/>
  <c r="BC783" i="1"/>
  <c r="BC1012" i="1"/>
  <c r="BC1098" i="1"/>
  <c r="BC1256" i="1"/>
  <c r="BC882" i="1"/>
  <c r="BC904" i="1"/>
  <c r="BC1298" i="1"/>
  <c r="BC1407" i="1"/>
  <c r="BC1045" i="1"/>
  <c r="BC1184" i="1"/>
  <c r="BC1047" i="1"/>
  <c r="BC1162" i="1"/>
  <c r="BC872" i="1"/>
  <c r="BC802" i="1"/>
  <c r="BC1244" i="1"/>
  <c r="BC799" i="1"/>
  <c r="BC1264" i="1"/>
  <c r="BC958" i="1"/>
  <c r="BC1108" i="1"/>
  <c r="BC1114" i="1"/>
  <c r="BC1394" i="1"/>
  <c r="BC824" i="1"/>
  <c r="BC949" i="1"/>
  <c r="BC1141" i="1"/>
  <c r="BC1354" i="1"/>
  <c r="BC1254" i="1"/>
  <c r="BC1321" i="1"/>
  <c r="BC1136" i="1"/>
  <c r="BC1385" i="1"/>
  <c r="BC922" i="1"/>
  <c r="BC1242" i="1"/>
  <c r="BC1044" i="1"/>
  <c r="BC1186" i="1"/>
  <c r="BC778" i="1"/>
  <c r="BC1302" i="1"/>
  <c r="BC1277" i="1"/>
  <c r="BC973" i="1"/>
  <c r="BC1409" i="1"/>
  <c r="BC1268" i="1"/>
  <c r="BC871" i="1"/>
  <c r="BC1214" i="1"/>
  <c r="BC874" i="1"/>
  <c r="BC905" i="1"/>
  <c r="BC970" i="1"/>
  <c r="BC779" i="1"/>
  <c r="BC1273" i="1"/>
  <c r="BC960" i="1"/>
  <c r="BC844" i="1"/>
  <c r="BC968" i="1"/>
  <c r="BC803" i="1"/>
  <c r="BC1324" i="1"/>
  <c r="BC852" i="1"/>
  <c r="BC889" i="1"/>
  <c r="BC1042" i="1"/>
  <c r="BC1300" i="1"/>
  <c r="BC1274" i="1"/>
  <c r="BC1275" i="1"/>
  <c r="BC932" i="1"/>
  <c r="BC962" i="1"/>
  <c r="BC1068" i="1"/>
  <c r="BC1205" i="1"/>
  <c r="BC1125" i="1"/>
  <c r="BC1037" i="1"/>
  <c r="BC981" i="1"/>
  <c r="BC789" i="1"/>
  <c r="BC971" i="1"/>
  <c r="BC1107" i="1"/>
  <c r="BC1161" i="1"/>
  <c r="BC964" i="1"/>
  <c r="BC919" i="1"/>
  <c r="BC1007" i="1"/>
  <c r="BC1211" i="1"/>
  <c r="BC1347" i="1"/>
  <c r="BC1054" i="1"/>
  <c r="BC773" i="1"/>
  <c r="BC982" i="1"/>
  <c r="BC1177" i="1"/>
  <c r="BC1285" i="1"/>
  <c r="BC1352" i="1"/>
  <c r="BC1398" i="1"/>
  <c r="BC928" i="1"/>
  <c r="BC1172" i="1"/>
  <c r="BC1387" i="1"/>
  <c r="BC999" i="1"/>
  <c r="BC1017" i="1"/>
  <c r="BC1016" i="1"/>
  <c r="BC1091" i="1"/>
  <c r="BC990" i="1"/>
  <c r="BC1372" i="1"/>
  <c r="BC1179" i="1"/>
  <c r="BC1378" i="1"/>
  <c r="BC1066" i="1"/>
  <c r="BC828" i="1"/>
  <c r="BC880" i="1"/>
  <c r="BC1034" i="1"/>
  <c r="BC1393" i="1"/>
  <c r="BC1375" i="1"/>
  <c r="BC1096" i="1"/>
  <c r="BC1379" i="1"/>
  <c r="BC1056" i="1"/>
  <c r="BC1360" i="1"/>
  <c r="BC1112" i="1"/>
  <c r="BC1311" i="1"/>
  <c r="BC1180" i="1"/>
  <c r="BC867" i="1"/>
  <c r="BC903" i="1"/>
  <c r="BC897" i="1"/>
  <c r="BC1410" i="1"/>
  <c r="BC851" i="1"/>
  <c r="BC950" i="1"/>
  <c r="BC1035" i="1"/>
  <c r="BC1289" i="1"/>
  <c r="BC1308" i="1"/>
  <c r="BC994" i="1"/>
  <c r="BC1168" i="1"/>
  <c r="BC1090" i="1"/>
  <c r="BC833" i="1"/>
  <c r="BC1185" i="1"/>
  <c r="BC979" i="1"/>
  <c r="BC1154" i="1"/>
  <c r="BC934" i="1"/>
  <c r="BC1055" i="1"/>
  <c r="BC894" i="1"/>
  <c r="BC1099" i="1"/>
  <c r="BC891" i="1"/>
  <c r="BC935" i="1"/>
  <c r="BC1026" i="1"/>
  <c r="BC1252" i="1"/>
  <c r="BC1153" i="1"/>
  <c r="BC1146" i="1"/>
  <c r="BC1121" i="1"/>
  <c r="BC1314" i="1"/>
  <c r="BC1295" i="1"/>
  <c r="BC881" i="1"/>
  <c r="BC1279" i="1"/>
  <c r="BC900" i="1"/>
  <c r="BC1074" i="1"/>
  <c r="BC1226" i="1"/>
  <c r="BC1229" i="1"/>
  <c r="BC1384" i="1"/>
  <c r="BC1292" i="1"/>
  <c r="BC913" i="1"/>
  <c r="BC884" i="1"/>
  <c r="BC1132" i="1"/>
  <c r="BC890" i="1"/>
  <c r="BC1253" i="1"/>
  <c r="BC1327" i="1"/>
  <c r="BC1312" i="1"/>
  <c r="BC1119" i="1"/>
  <c r="BC1040" i="1"/>
  <c r="BC865" i="1"/>
  <c r="BC1330" i="1"/>
  <c r="BC1013" i="1"/>
  <c r="BC1129" i="1"/>
  <c r="BC1094" i="1"/>
  <c r="BC1213" i="1"/>
  <c r="BC787" i="1"/>
  <c r="BC1339" i="1"/>
  <c r="BC1122" i="1"/>
  <c r="BC1206" i="1"/>
  <c r="BC873" i="1"/>
  <c r="BC1060" i="1"/>
  <c r="BC1082" i="1"/>
  <c r="BC996" i="1"/>
  <c r="BC1183" i="1"/>
  <c r="BC1225" i="1"/>
  <c r="BC1362" i="1"/>
  <c r="BC1303" i="1"/>
  <c r="BC790" i="1"/>
  <c r="BC963" i="1"/>
  <c r="BC1329" i="1"/>
  <c r="BC1071" i="1"/>
  <c r="BC1336" i="1"/>
  <c r="BC1158" i="1"/>
  <c r="BC1076" i="1"/>
  <c r="BC1412" i="1"/>
  <c r="BC782" i="1"/>
  <c r="BC1072" i="1"/>
  <c r="BC774" i="1"/>
  <c r="BC1406" i="1"/>
  <c r="BC808" i="1"/>
  <c r="BC1092" i="1"/>
  <c r="BC826" i="1"/>
  <c r="BC1128" i="1"/>
  <c r="BC1061" i="1"/>
  <c r="BC817" i="1"/>
  <c r="BC1333" i="1"/>
  <c r="BC923" i="1"/>
  <c r="BC1143" i="1"/>
  <c r="BC939" i="1"/>
  <c r="BC888" i="1"/>
  <c r="BC1120" i="1"/>
  <c r="BC1239" i="1"/>
  <c r="BC1084" i="1"/>
  <c r="BC845" i="1"/>
  <c r="BC1079" i="1"/>
  <c r="BC1032" i="1"/>
  <c r="BC1050" i="1"/>
  <c r="BC836" i="1"/>
  <c r="BC1188" i="1"/>
  <c r="BC1313" i="1"/>
  <c r="BC1163" i="1"/>
  <c r="BC1380" i="1"/>
  <c r="BC1041" i="1"/>
  <c r="BC1346" i="1"/>
  <c r="BC876" i="1"/>
  <c r="BC1222" i="1"/>
  <c r="BC1150" i="1"/>
  <c r="BC1249" i="1"/>
  <c r="BC1338" i="1"/>
  <c r="BC1207" i="1"/>
  <c r="BC1227" i="1"/>
  <c r="BC1293" i="1"/>
  <c r="BC1326" i="1"/>
  <c r="BC893" i="1"/>
  <c r="BC1077" i="1"/>
  <c r="BC1223" i="1"/>
  <c r="BC1383" i="1"/>
  <c r="BC869" i="1"/>
  <c r="BC1363" i="1"/>
  <c r="BC1064" i="1"/>
  <c r="BC1351" i="1"/>
  <c r="BC1258" i="1"/>
  <c r="BC1139" i="1"/>
  <c r="BC1057" i="1"/>
  <c r="BC1370" i="1"/>
  <c r="BC1063" i="1"/>
  <c r="BC1257" i="1"/>
  <c r="BC1284" i="1"/>
  <c r="BC1404" i="1"/>
  <c r="BC1335" i="1"/>
  <c r="BC993" i="1"/>
  <c r="BC1110" i="1"/>
  <c r="BC1343" i="1"/>
  <c r="BC1212" i="1"/>
  <c r="BC1088" i="1"/>
  <c r="BC1358" i="1"/>
  <c r="BC815" i="1"/>
  <c r="BC807" i="1"/>
  <c r="BC1221" i="1"/>
  <c r="BC1157" i="1"/>
  <c r="BC1287" i="1"/>
  <c r="BC989" i="1"/>
  <c r="BC916" i="1"/>
  <c r="BC1291" i="1"/>
  <c r="BC980" i="1"/>
  <c r="BC859" i="1"/>
  <c r="BC1023" i="1"/>
  <c r="BC1178" i="1"/>
  <c r="BC1305" i="1"/>
  <c r="BC854" i="1"/>
  <c r="BC1025" i="1"/>
  <c r="BC912" i="1"/>
  <c r="BC899" i="1"/>
  <c r="BC1325" i="1"/>
  <c r="BC1376" i="1"/>
  <c r="BC1003" i="1"/>
  <c r="BC1043" i="1"/>
  <c r="BC1263" i="1"/>
  <c r="BC1390" i="1"/>
  <c r="BC898" i="1"/>
  <c r="BC1408" i="1"/>
  <c r="BC997" i="1"/>
  <c r="BC892" i="1"/>
  <c r="BC1113" i="1"/>
  <c r="BC1140" i="1"/>
  <c r="BC843" i="1"/>
  <c r="BC895" i="1"/>
  <c r="BC1005" i="1"/>
  <c r="BC1391" i="1"/>
  <c r="BC907" i="1"/>
  <c r="BC915" i="1"/>
  <c r="BC1052" i="1"/>
  <c r="BC1272" i="1"/>
  <c r="BC1028" i="1"/>
  <c r="BC1086" i="1"/>
  <c r="BC1102" i="1"/>
  <c r="BC1337" i="1"/>
  <c r="BC868" i="1"/>
  <c r="BC887" i="1"/>
  <c r="BC1038" i="1"/>
  <c r="BC1381" i="1"/>
  <c r="BC818" i="1"/>
  <c r="BC1164" i="1"/>
  <c r="BC1085" i="1"/>
  <c r="BC1359" i="1"/>
  <c r="BC909" i="1"/>
  <c r="BC827" i="1"/>
  <c r="BC936" i="1"/>
  <c r="BC795" i="1"/>
  <c r="BC987" i="1"/>
  <c r="BC1386" i="1"/>
  <c r="BC1189" i="1"/>
  <c r="BC1169" i="1"/>
  <c r="BC1310" i="1"/>
  <c r="BC862" i="1"/>
  <c r="BC798" i="1"/>
  <c r="BC1046" i="1"/>
  <c r="BC1299" i="1"/>
  <c r="BC1087" i="1"/>
  <c r="BC1173" i="1"/>
  <c r="BC806" i="1"/>
  <c r="BC1231" i="1"/>
  <c r="BC1201" i="1"/>
  <c r="BC5" i="1"/>
  <c r="BC6" i="1"/>
  <c r="BC645" i="1"/>
  <c r="BC661" i="1"/>
  <c r="BC43" i="1"/>
  <c r="BC180" i="1"/>
  <c r="BC110" i="1"/>
  <c r="BC594" i="1"/>
  <c r="BC502" i="1"/>
  <c r="BC13" i="1"/>
  <c r="BC567" i="1"/>
  <c r="BC674" i="1"/>
  <c r="BC732" i="1"/>
  <c r="BC408" i="1"/>
  <c r="BC195" i="1"/>
  <c r="BC183" i="1"/>
  <c r="BC631" i="1"/>
  <c r="BC37" i="1"/>
  <c r="BC747" i="1"/>
  <c r="BC199" i="1"/>
  <c r="BC579" i="1"/>
  <c r="BC728" i="1"/>
  <c r="BC427" i="1"/>
  <c r="BC409" i="1"/>
  <c r="BC186" i="1"/>
  <c r="BC583" i="1"/>
  <c r="BC142" i="1"/>
  <c r="BC100" i="1"/>
  <c r="BC548" i="1"/>
  <c r="BC490" i="1"/>
  <c r="BC137" i="1"/>
  <c r="BC25" i="1"/>
  <c r="BC504" i="1"/>
  <c r="BC599" i="1"/>
  <c r="BC684" i="1"/>
  <c r="BC218" i="1"/>
  <c r="BC181" i="1"/>
  <c r="BC459" i="1"/>
  <c r="BC709" i="1"/>
  <c r="BC470" i="1"/>
  <c r="BC412" i="1"/>
  <c r="BC41" i="1"/>
  <c r="BC445" i="1"/>
  <c r="BC389" i="1"/>
  <c r="BC10" i="1"/>
  <c r="BC363" i="1"/>
  <c r="BC118" i="1"/>
  <c r="BC510" i="1"/>
  <c r="BC462" i="1"/>
  <c r="BC658" i="1"/>
  <c r="BC627" i="1"/>
  <c r="BC209" i="1"/>
  <c r="BC590" i="1"/>
  <c r="BC117" i="1"/>
  <c r="BC447" i="1"/>
  <c r="BC12" i="1"/>
  <c r="BC671" i="1"/>
  <c r="BC26" i="1"/>
  <c r="BC546" i="1"/>
  <c r="BC448" i="1"/>
  <c r="BC626" i="1"/>
  <c r="BC576" i="1"/>
  <c r="BC665" i="1"/>
  <c r="BC572" i="1"/>
  <c r="BC513" i="1"/>
  <c r="BC68" i="1"/>
  <c r="BC91" i="1"/>
  <c r="BC103" i="1"/>
  <c r="BC721" i="1"/>
  <c r="BC437" i="1"/>
  <c r="BC442" i="1"/>
  <c r="BC494" i="1"/>
  <c r="BC85" i="1"/>
  <c r="BC210" i="1"/>
  <c r="BC106" i="1"/>
  <c r="BC496" i="1"/>
  <c r="BC44" i="1"/>
  <c r="BC197" i="1"/>
  <c r="BC122" i="1"/>
  <c r="BC550" i="1"/>
  <c r="BC28" i="1"/>
  <c r="BC455" i="1"/>
  <c r="BC77" i="1"/>
  <c r="BC404" i="1"/>
  <c r="BC399" i="1"/>
  <c r="BC432" i="1"/>
  <c r="BC584" i="1"/>
  <c r="BC169" i="1"/>
  <c r="BC130" i="1"/>
  <c r="BC654" i="1"/>
  <c r="BC725" i="1"/>
  <c r="BC388" i="1"/>
  <c r="BC102" i="1"/>
  <c r="BC79" i="1"/>
  <c r="BC612" i="1"/>
  <c r="BC213" i="1"/>
  <c r="BC710" i="1"/>
  <c r="BC358" i="1"/>
  <c r="BC360" i="1"/>
  <c r="BC129" i="1"/>
  <c r="BC431" i="1"/>
  <c r="BC104" i="1"/>
  <c r="BC533" i="1"/>
  <c r="BC99" i="1"/>
  <c r="BC396" i="1"/>
  <c r="BC624" i="1"/>
  <c r="BC114" i="1"/>
  <c r="BC64" i="1"/>
  <c r="BC545" i="1"/>
  <c r="BC374" i="1"/>
  <c r="BC161" i="1"/>
  <c r="BC610" i="1"/>
  <c r="BC764" i="1"/>
  <c r="BC223" i="1"/>
  <c r="BC132" i="1"/>
  <c r="BC424" i="1"/>
  <c r="BC724" i="1"/>
  <c r="BC101" i="1"/>
  <c r="BC364" i="1"/>
  <c r="BC619" i="1"/>
  <c r="BC735" i="1"/>
  <c r="BC115" i="1"/>
  <c r="BC193" i="1"/>
  <c r="BC377" i="1"/>
  <c r="BC434" i="1"/>
  <c r="BC758" i="1"/>
  <c r="BC443" i="1"/>
  <c r="BC751" i="1"/>
  <c r="BC662" i="1"/>
  <c r="BC743" i="1"/>
  <c r="BC158" i="1"/>
  <c r="BC156" i="1"/>
  <c r="BC182" i="1"/>
  <c r="BC508" i="1"/>
  <c r="BC755" i="1"/>
  <c r="BC650" i="1"/>
  <c r="BC7" i="1"/>
  <c r="BC217" i="1"/>
  <c r="BC224" i="1"/>
  <c r="BC387" i="1"/>
  <c r="BC73" i="1"/>
  <c r="BC693" i="1"/>
  <c r="BC560" i="1"/>
  <c r="BC220" i="1"/>
  <c r="BC97" i="1"/>
  <c r="BC493" i="1"/>
  <c r="BC201" i="1"/>
  <c r="BC74" i="1"/>
  <c r="BC395" i="1"/>
  <c r="BC752" i="1"/>
  <c r="BC738" i="1"/>
  <c r="BC547" i="1"/>
  <c r="BC185" i="1"/>
  <c r="BC737" i="1"/>
  <c r="BC597" i="1"/>
  <c r="BC52" i="1"/>
  <c r="BC375" i="1"/>
  <c r="BC449" i="1"/>
  <c r="BC628" i="1"/>
  <c r="BC61" i="1"/>
  <c r="BC392" i="1"/>
  <c r="BC31" i="1"/>
  <c r="BC715" i="1"/>
  <c r="BC505" i="1"/>
  <c r="BC108" i="1"/>
  <c r="BC541" i="1"/>
  <c r="BC139" i="1"/>
  <c r="BC24" i="1"/>
  <c r="BC733" i="1"/>
  <c r="BC653" i="1"/>
  <c r="BC454" i="1"/>
  <c r="BC135" i="1"/>
  <c r="BC423" i="1"/>
  <c r="BC598" i="1"/>
  <c r="BC152" i="1"/>
  <c r="BC425" i="1"/>
  <c r="BC464" i="1"/>
  <c r="BC112" i="1"/>
  <c r="BC726" i="1"/>
  <c r="BC141" i="1"/>
  <c r="BC476" i="1"/>
  <c r="BC66" i="1"/>
  <c r="BC679" i="1"/>
  <c r="BC9" i="1"/>
  <c r="BC756" i="1"/>
  <c r="BC575" i="1"/>
  <c r="BC742" i="1"/>
  <c r="BC166" i="1"/>
  <c r="BC514" i="1"/>
  <c r="BC143" i="1"/>
  <c r="BC127" i="1"/>
  <c r="BC109" i="1"/>
  <c r="BC194" i="1"/>
  <c r="BC763" i="1"/>
  <c r="BC592" i="1"/>
  <c r="BC739" i="1"/>
  <c r="BC769" i="1"/>
  <c r="BC184" i="1"/>
  <c r="BC616" i="1"/>
  <c r="BC600" i="1"/>
  <c r="BC734" i="1"/>
  <c r="BC189" i="1"/>
  <c r="BC536" i="1"/>
  <c r="BC151" i="1"/>
  <c r="BC531" i="1"/>
  <c r="BC722" i="1"/>
  <c r="BC580" i="1"/>
  <c r="BC105" i="1"/>
  <c r="BC362" i="1"/>
  <c r="BC771" i="1"/>
  <c r="BC176" i="1"/>
  <c r="BC717" i="1"/>
  <c r="BC95" i="1"/>
  <c r="BC485" i="1"/>
  <c r="BC49" i="1"/>
  <c r="BC58" i="1"/>
  <c r="BC17" i="1"/>
  <c r="BC595" i="1"/>
  <c r="BC578" i="1"/>
  <c r="BC486" i="1"/>
  <c r="BC620" i="1"/>
  <c r="BC512" i="1"/>
  <c r="BC173" i="1"/>
  <c r="BC62" i="1"/>
  <c r="BC526" i="1"/>
  <c r="BC730" i="1"/>
  <c r="BC394" i="1"/>
  <c r="BC50" i="1"/>
  <c r="BC206" i="1"/>
  <c r="BC551" i="1"/>
  <c r="BC615" i="1"/>
  <c r="BC8" i="1"/>
  <c r="BC42" i="1"/>
  <c r="BC18" i="1"/>
  <c r="BC140" i="1"/>
  <c r="BC577" i="1"/>
  <c r="BC488" i="1"/>
  <c r="BC745" i="1"/>
  <c r="BC113" i="1"/>
  <c r="BC451" i="1"/>
  <c r="BC466" i="1"/>
  <c r="BC770" i="1"/>
  <c r="BC76" i="1"/>
  <c r="BC398" i="1"/>
  <c r="BC753" i="1"/>
  <c r="BC457" i="1"/>
  <c r="BC566" i="1"/>
  <c r="BC98" i="1"/>
  <c r="BC15" i="1"/>
  <c r="BC211" i="1"/>
  <c r="BC383" i="1"/>
  <c r="BC736" i="1"/>
  <c r="BC60" i="1"/>
  <c r="BC573" i="1"/>
  <c r="BC759" i="1"/>
  <c r="BC523" i="1"/>
  <c r="BC212" i="1"/>
  <c r="BC477" i="1"/>
  <c r="BC401" i="1"/>
  <c r="BC761" i="1"/>
  <c r="BC111" i="1"/>
  <c r="BC617" i="1"/>
  <c r="BC120" i="1"/>
  <c r="BC171" i="1"/>
  <c r="BC29" i="1"/>
  <c r="BC150" i="1"/>
  <c r="BC686" i="1"/>
  <c r="BC438" i="1"/>
  <c r="BC625" i="1"/>
  <c r="BC222" i="1"/>
  <c r="BC527" i="1"/>
  <c r="BC436" i="1"/>
  <c r="BC549" i="1"/>
  <c r="BC70" i="1"/>
  <c r="BC385" i="1"/>
  <c r="BC435" i="1"/>
  <c r="BC474" i="1"/>
  <c r="BC534" i="1"/>
  <c r="BC558" i="1"/>
  <c r="BC676" i="1"/>
  <c r="BC402" i="1"/>
  <c r="BC214" i="1"/>
  <c r="BC20" i="1"/>
  <c r="BC623" i="1"/>
  <c r="BC198" i="1"/>
  <c r="BC190" i="1"/>
  <c r="BC34" i="1"/>
  <c r="BC411" i="1"/>
  <c r="BC56" i="1"/>
  <c r="BC444" i="1"/>
  <c r="BC589" i="1"/>
  <c r="BC397" i="1"/>
  <c r="BC59" i="1"/>
  <c r="BC178" i="1"/>
  <c r="BC762" i="1"/>
  <c r="BC160" i="1"/>
  <c r="BC532" i="1"/>
  <c r="BC660" i="1"/>
  <c r="BC386" i="1"/>
  <c r="BC648" i="1"/>
  <c r="BC640" i="1"/>
  <c r="BC45" i="1"/>
  <c r="BC740" i="1"/>
  <c r="BC482" i="1"/>
  <c r="BC406" i="1"/>
  <c r="BC772" i="1"/>
  <c r="BC162" i="1"/>
  <c r="BC107" i="1"/>
  <c r="BC94" i="1"/>
  <c r="BC555" i="1"/>
  <c r="BC133" i="1"/>
  <c r="BC602" i="1"/>
  <c r="BC126" i="1"/>
  <c r="BC219" i="1"/>
  <c r="BC521" i="1"/>
  <c r="BC203" i="1"/>
  <c r="BC601" i="1"/>
  <c r="BC53" i="1"/>
  <c r="BC552" i="1"/>
  <c r="BC500" i="1"/>
  <c r="BC124" i="1"/>
  <c r="BC683" i="1"/>
  <c r="BC680" i="1"/>
  <c r="BC417" i="1"/>
  <c r="BC450" i="1"/>
  <c r="BC83" i="1"/>
  <c r="BC205" i="1"/>
  <c r="BC413" i="1"/>
  <c r="BC622" i="1"/>
  <c r="BC400" i="1"/>
  <c r="BC168" i="1"/>
  <c r="BC501" i="1"/>
  <c r="BC611" i="1"/>
  <c r="BC453" i="1"/>
  <c r="BC381" i="1"/>
  <c r="BC748" i="1"/>
  <c r="BC128" i="1"/>
  <c r="BC414" i="1"/>
  <c r="BC89" i="1"/>
  <c r="BC460" i="1"/>
  <c r="BC30" i="1"/>
  <c r="BC121" i="1"/>
  <c r="BC221" i="1"/>
  <c r="BC188" i="1"/>
  <c r="BC540" i="1"/>
  <c r="BC503" i="1"/>
  <c r="BC88" i="1"/>
  <c r="BC119" i="1"/>
  <c r="BC196" i="1"/>
  <c r="BC484" i="1"/>
  <c r="BC765" i="1"/>
  <c r="BC145" i="1"/>
  <c r="BC766" i="1"/>
  <c r="BC371" i="1"/>
  <c r="BC519" i="1"/>
  <c r="BC403" i="1"/>
  <c r="BC544" i="1"/>
  <c r="BC744" i="1"/>
  <c r="BC701" i="1"/>
  <c r="BC393" i="1"/>
  <c r="BC416" i="1"/>
  <c r="BC652" i="1"/>
  <c r="BC472" i="1"/>
  <c r="BC479" i="1"/>
  <c r="BC426" i="1"/>
  <c r="BC685" i="1"/>
  <c r="BC54" i="1"/>
  <c r="BC415" i="1"/>
  <c r="BC517" i="1"/>
  <c r="BC86" i="1"/>
  <c r="BC32" i="1"/>
  <c r="BC509" i="1"/>
  <c r="BC390" i="1"/>
  <c r="BC588" i="1"/>
  <c r="BC760" i="1"/>
  <c r="BC687" i="1"/>
  <c r="BC637" i="1"/>
  <c r="BC147" i="1"/>
  <c r="BC524" i="1"/>
  <c r="BC14" i="1"/>
  <c r="BC481" i="1"/>
  <c r="BC382" i="1"/>
  <c r="BC144" i="1"/>
  <c r="BC368" i="1"/>
  <c r="BC452" i="1"/>
  <c r="BC568" i="1"/>
  <c r="BC669" i="1"/>
  <c r="BC458" i="1"/>
  <c r="BC649" i="1"/>
  <c r="BC704" i="1"/>
  <c r="BC716" i="1"/>
  <c r="BC22" i="1"/>
  <c r="BC731" i="1"/>
  <c r="BC585" i="1"/>
  <c r="BC372" i="1"/>
  <c r="BC757" i="1"/>
  <c r="BC96" i="1"/>
  <c r="BC439" i="1"/>
  <c r="BC216" i="1"/>
  <c r="BC136" i="1"/>
  <c r="BC215" i="1"/>
  <c r="BC138" i="1"/>
  <c r="BC420" i="1"/>
  <c r="BC407" i="1"/>
  <c r="BC82" i="1"/>
  <c r="BC688" i="1"/>
  <c r="BC642" i="1"/>
  <c r="BC125" i="1"/>
  <c r="BC48" i="1"/>
  <c r="BC410" i="1"/>
  <c r="BC39" i="1"/>
  <c r="BC538" i="1"/>
  <c r="BC391" i="1"/>
  <c r="BC495" i="1"/>
  <c r="BC164" i="1"/>
  <c r="BC55" i="1"/>
  <c r="BC153" i="1"/>
  <c r="BC92" i="1"/>
  <c r="BC480" i="1"/>
  <c r="BC695" i="1"/>
  <c r="BC27" i="1"/>
  <c r="BC116" i="1"/>
  <c r="BC596" i="1"/>
  <c r="BC172" i="1"/>
  <c r="BC378" i="1"/>
  <c r="BC179" i="1"/>
  <c r="BC591" i="1"/>
  <c r="BC11" i="1"/>
  <c r="BC587" i="1"/>
  <c r="BC187" i="1"/>
  <c r="BC207" i="1"/>
  <c r="BC81" i="1"/>
  <c r="BC192" i="1"/>
  <c r="BC700" i="1"/>
  <c r="BC191" i="1"/>
  <c r="BC563" i="1"/>
  <c r="BC84" i="1"/>
  <c r="BC718" i="1"/>
  <c r="BC419" i="1"/>
  <c r="BC635" i="1"/>
  <c r="BC418" i="1"/>
  <c r="BC634" i="1"/>
  <c r="BC719" i="1"/>
  <c r="BC586" i="1"/>
  <c r="BC380" i="1"/>
  <c r="BC208" i="1"/>
  <c r="BC369" i="1"/>
  <c r="BC525" i="1"/>
  <c r="BC200" i="1"/>
  <c r="BC80" i="1"/>
  <c r="BC440" i="1"/>
  <c r="BC593" i="1"/>
  <c r="BC750" i="1"/>
  <c r="BC123" i="1"/>
  <c r="BC768" i="1"/>
  <c r="BC433" i="1"/>
  <c r="BC367" i="1"/>
  <c r="BC379" i="1"/>
  <c r="BC539" i="1"/>
  <c r="BC746" i="1"/>
  <c r="BC608" i="1"/>
  <c r="BC366" i="1"/>
  <c r="BC720" i="1"/>
  <c r="BC175" i="1"/>
  <c r="BC528" i="1"/>
  <c r="BC33" i="1"/>
  <c r="BC696" i="1"/>
  <c r="BC90" i="1"/>
  <c r="BC159" i="1"/>
  <c r="BC630" i="1"/>
  <c r="BC727" i="1"/>
  <c r="BC154" i="1"/>
  <c r="BC65" i="1"/>
  <c r="BC78" i="1"/>
  <c r="BC723" i="1"/>
  <c r="BC621" i="1"/>
  <c r="BC148" i="1"/>
  <c r="BC67" i="1"/>
  <c r="BC641" i="1"/>
  <c r="BC428" i="1"/>
  <c r="BC16" i="1"/>
  <c r="BC557" i="1"/>
  <c r="BC57" i="1"/>
  <c r="BC675" i="1"/>
  <c r="BC673" i="1"/>
  <c r="BC75" i="1"/>
  <c r="BC441" i="1"/>
  <c r="BC87" i="1"/>
  <c r="BC170" i="1"/>
  <c r="BC647" i="1"/>
  <c r="BC511" i="1"/>
  <c r="BC36" i="1"/>
  <c r="BC165" i="1"/>
  <c r="BC729" i="1"/>
  <c r="BC659" i="1"/>
  <c r="BC638" i="1"/>
  <c r="BC668" i="1"/>
  <c r="BC69" i="1"/>
  <c r="BC690" i="1"/>
  <c r="BC163" i="1"/>
  <c r="BC384" i="1"/>
  <c r="BC497" i="1"/>
  <c r="BC149" i="1"/>
  <c r="BC131" i="1"/>
  <c r="BC365" i="1"/>
  <c r="BC749" i="1"/>
  <c r="BC40" i="1"/>
  <c r="BC155" i="1"/>
  <c r="BC204" i="1"/>
  <c r="BC429" i="1"/>
  <c r="BC35" i="1"/>
  <c r="BC682" i="1"/>
  <c r="BC157" i="1"/>
  <c r="BC146" i="1"/>
  <c r="BC376" i="1"/>
  <c r="BC670" i="1"/>
  <c r="BC51" i="1"/>
  <c r="BC63" i="1"/>
  <c r="BC537" i="1"/>
  <c r="BC19" i="1"/>
  <c r="BC177" i="1"/>
  <c r="BC361" i="1"/>
  <c r="BC569" i="1"/>
  <c r="BC47" i="1"/>
  <c r="BC456" i="1"/>
  <c r="BC741" i="1"/>
  <c r="BC373" i="1"/>
  <c r="BC471" i="1"/>
  <c r="BC93" i="1"/>
  <c r="BC46" i="1"/>
  <c r="BC23" i="1"/>
  <c r="BC202" i="1"/>
  <c r="BC134" i="1"/>
  <c r="BC38" i="1"/>
  <c r="BC167" i="1"/>
  <c r="AM992" i="1"/>
  <c r="AM1411" i="1"/>
  <c r="AM1251" i="1"/>
  <c r="AM374" i="1"/>
  <c r="AM424" i="1"/>
  <c r="AM710" i="1"/>
  <c r="AM544" i="1"/>
  <c r="AM1185" i="1"/>
  <c r="AM731" i="1"/>
  <c r="AM1225" i="1"/>
  <c r="AM420" i="1"/>
  <c r="AM979" i="1"/>
  <c r="AM846" i="1"/>
  <c r="AM484" i="1"/>
  <c r="AM719" i="1"/>
  <c r="AM766" i="1"/>
  <c r="AM503" i="1"/>
  <c r="AM1410" i="1"/>
  <c r="AM1112" i="1"/>
  <c r="AM513" i="1"/>
  <c r="AM870" i="1"/>
  <c r="AM1270" i="1"/>
  <c r="AM186" i="1"/>
  <c r="AM1190" i="1"/>
  <c r="AM1176" i="1"/>
  <c r="AM447" i="1"/>
  <c r="AM91" i="1"/>
  <c r="AM1328" i="1"/>
  <c r="AM1265" i="1"/>
  <c r="AM1135" i="1"/>
  <c r="AM977" i="1"/>
  <c r="AM832" i="1"/>
  <c r="AM26" i="1"/>
  <c r="AM103" i="1"/>
  <c r="AM1160" i="1"/>
  <c r="AM590" i="1"/>
  <c r="AM1100" i="1"/>
  <c r="AM822" i="1"/>
  <c r="AM953" i="1"/>
  <c r="AM671" i="1"/>
  <c r="AM853" i="1"/>
  <c r="AM626" i="1"/>
  <c r="AM837" i="1"/>
  <c r="AM684" i="1"/>
  <c r="AM412" i="1"/>
  <c r="AM788" i="1"/>
  <c r="AM984" i="1"/>
  <c r="AM966" i="1"/>
  <c r="AM721" i="1"/>
  <c r="AM1320" i="1"/>
  <c r="AM117" i="1"/>
  <c r="AM68" i="1"/>
  <c r="AM885" i="1"/>
  <c r="AM12" i="1"/>
  <c r="AM1382" i="1"/>
  <c r="AM658" i="1"/>
  <c r="AM1306" i="1"/>
  <c r="AM1109" i="1"/>
  <c r="AM1069" i="1"/>
  <c r="AM1368" i="1"/>
  <c r="AM933" i="1"/>
  <c r="AM1269" i="1"/>
  <c r="AM883" i="1"/>
  <c r="AM408" i="1"/>
  <c r="AM1296" i="1"/>
  <c r="AM470" i="1"/>
  <c r="AM955" i="1"/>
  <c r="AM815" i="1"/>
  <c r="AM907" i="1"/>
  <c r="AM75" i="1"/>
  <c r="AM808" i="1"/>
  <c r="AM673" i="1"/>
  <c r="AM159" i="1"/>
  <c r="AM690" i="1"/>
  <c r="AM916" i="1"/>
  <c r="AM1023" i="1"/>
  <c r="AM668" i="1"/>
  <c r="AM149" i="1"/>
  <c r="AM749" i="1"/>
  <c r="AM65" i="1"/>
  <c r="AM1052" i="1"/>
  <c r="AM511" i="1"/>
  <c r="AM148" i="1"/>
  <c r="AM441" i="1"/>
  <c r="AM1381" i="1"/>
  <c r="AM1005" i="1"/>
  <c r="AM608" i="1"/>
  <c r="AM131" i="1"/>
  <c r="AM818" i="1"/>
  <c r="AM1376" i="1"/>
  <c r="AM929" i="1"/>
  <c r="AM887" i="1"/>
  <c r="AM204" i="1"/>
  <c r="AM165" i="1"/>
  <c r="AM968" i="1"/>
  <c r="AM86" i="1"/>
  <c r="AM805" i="1"/>
  <c r="AM1293" i="1"/>
  <c r="AM659" i="1"/>
  <c r="AM1263" i="1"/>
  <c r="AM915" i="1"/>
  <c r="AM163" i="1"/>
  <c r="AM1404" i="1"/>
  <c r="AM1086" i="1"/>
  <c r="AM989" i="1"/>
  <c r="AM723" i="1"/>
  <c r="AM621" i="1"/>
  <c r="AM747" i="1"/>
  <c r="AM895" i="1"/>
  <c r="AM824" i="1"/>
  <c r="AM577" i="1"/>
  <c r="AM876" i="1"/>
  <c r="AM490" i="1"/>
  <c r="AM1028" i="1"/>
  <c r="AM1408" i="1"/>
  <c r="AM1337" i="1"/>
  <c r="AM1038" i="1"/>
  <c r="AM365" i="1"/>
  <c r="AM1061" i="1"/>
  <c r="AM40" i="1"/>
  <c r="AM877" i="1"/>
  <c r="AM551" i="1"/>
  <c r="AM11" i="1"/>
  <c r="AM366" i="1"/>
  <c r="AM899" i="1"/>
  <c r="AM155" i="1"/>
  <c r="AM993" i="1"/>
  <c r="AM898" i="1"/>
  <c r="AM532" i="1"/>
  <c r="AM1068" i="1"/>
  <c r="AM868" i="1"/>
  <c r="AM1343" i="1"/>
  <c r="AM90" i="1"/>
  <c r="AM87" i="1"/>
  <c r="AM384" i="1"/>
  <c r="AM1212" i="1"/>
  <c r="AM675" i="1"/>
  <c r="AM854" i="1"/>
  <c r="AM827" i="1"/>
  <c r="AM70" i="1"/>
  <c r="AM906" i="1"/>
  <c r="AM397" i="1"/>
  <c r="AM797" i="1"/>
  <c r="AM576" i="1"/>
  <c r="AM166" i="1"/>
  <c r="AM1385" i="1"/>
  <c r="AM451" i="1"/>
  <c r="AM500" i="1"/>
  <c r="AM24" i="1"/>
  <c r="AM1252" i="1"/>
  <c r="AM427" i="1"/>
  <c r="AM409" i="1"/>
  <c r="AM1106" i="1"/>
  <c r="AM1280" i="1"/>
  <c r="AM112" i="1"/>
  <c r="AM1101" i="1"/>
  <c r="AM1342" i="1"/>
  <c r="AM145" i="1"/>
  <c r="AM94" i="1"/>
  <c r="AM1018" i="1"/>
  <c r="AM509" i="1"/>
  <c r="AM8" i="1"/>
  <c r="AM454" i="1"/>
  <c r="AM118" i="1"/>
  <c r="AM1230" i="1"/>
  <c r="AM935" i="1"/>
  <c r="AM1154" i="1"/>
  <c r="AM627" i="1"/>
  <c r="AM1202" i="1"/>
  <c r="AM847" i="1"/>
  <c r="AM34" i="1"/>
  <c r="AM1114" i="1"/>
  <c r="AM1397" i="1"/>
  <c r="AM625" i="1"/>
  <c r="AM438" i="1"/>
  <c r="AM1004" i="1"/>
  <c r="AM738" i="1"/>
  <c r="AM661" i="1"/>
  <c r="AM972" i="1"/>
  <c r="AM1311" i="1"/>
  <c r="AM1304" i="1"/>
  <c r="AM218" i="1"/>
  <c r="AM1396" i="1"/>
  <c r="AM173" i="1"/>
  <c r="AM1302" i="1"/>
  <c r="AM452" i="1"/>
  <c r="AM1322" i="1"/>
  <c r="AM1108" i="1"/>
  <c r="AM534" i="1"/>
  <c r="AM800" i="1"/>
  <c r="AM1121" i="1"/>
  <c r="AM794" i="1"/>
  <c r="AM1098" i="1"/>
  <c r="AM1056" i="1"/>
  <c r="AM1039" i="1"/>
  <c r="AM88" i="1"/>
  <c r="AM1089" i="1"/>
  <c r="AM748" i="1"/>
  <c r="AM45" i="1"/>
  <c r="AM874" i="1"/>
  <c r="AM411" i="1"/>
  <c r="AM383" i="1"/>
  <c r="AM1191" i="1"/>
  <c r="AM32" i="1"/>
  <c r="AM905" i="1"/>
  <c r="AM891" i="1"/>
  <c r="AM831" i="1"/>
  <c r="AM1255" i="1"/>
  <c r="AM913" i="1"/>
  <c r="AM1319" i="1"/>
  <c r="AM9" i="1"/>
  <c r="AM922" i="1"/>
  <c r="AM1015" i="1"/>
  <c r="AM1137" i="1"/>
  <c r="AM841" i="1"/>
  <c r="AM519" i="1"/>
  <c r="AM924" i="1"/>
  <c r="AM819" i="1"/>
  <c r="AM207" i="1"/>
  <c r="AM1273" i="1"/>
  <c r="AM844" i="1"/>
  <c r="AM789" i="1"/>
  <c r="AM649" i="1"/>
  <c r="AM863" i="1"/>
  <c r="AM1253" i="1"/>
  <c r="AM1014" i="1"/>
  <c r="AM379" i="1"/>
  <c r="AM1040" i="1"/>
  <c r="AM1224" i="1"/>
  <c r="AM1013" i="1"/>
  <c r="AM944" i="1"/>
  <c r="AM941" i="1"/>
  <c r="AM1186" i="1"/>
  <c r="AM1384" i="1"/>
  <c r="AM578" i="1"/>
  <c r="AM1055" i="1"/>
  <c r="AM425" i="1"/>
  <c r="AM852" i="1"/>
  <c r="AM466" i="1"/>
  <c r="AM212" i="1"/>
  <c r="AM1017" i="1"/>
  <c r="AM1148" i="1"/>
  <c r="AM1145" i="1"/>
  <c r="AM1116" i="1"/>
  <c r="AM1156" i="1"/>
  <c r="AM158" i="1"/>
  <c r="AM662" i="1"/>
  <c r="AM1195" i="1"/>
  <c r="AM945" i="1"/>
  <c r="AM1245" i="1"/>
  <c r="AM985" i="1"/>
  <c r="AM1078" i="1"/>
  <c r="AM217" i="1"/>
  <c r="AM758" i="1"/>
  <c r="AM1024" i="1"/>
  <c r="AM755" i="1"/>
  <c r="AM1138" i="1"/>
  <c r="AM1210" i="1"/>
  <c r="AM443" i="1"/>
  <c r="AM193" i="1"/>
  <c r="AM910" i="1"/>
  <c r="AM1259" i="1"/>
  <c r="AM925" i="1"/>
  <c r="AM387" i="1"/>
  <c r="AM101" i="1"/>
  <c r="AM764" i="1"/>
  <c r="AM1103" i="1"/>
  <c r="AM840" i="1"/>
  <c r="AM1261" i="1"/>
  <c r="AM396" i="1"/>
  <c r="AM743" i="1"/>
  <c r="AM497" i="1"/>
  <c r="AM161" i="1"/>
  <c r="AM1033" i="1"/>
  <c r="AM1318" i="1"/>
  <c r="AM1147" i="1"/>
  <c r="AM938" i="1"/>
  <c r="AM650" i="1"/>
  <c r="AM527" i="1"/>
  <c r="AM596" i="1"/>
  <c r="AM873" i="1"/>
  <c r="AM641" i="1"/>
  <c r="AM1192" i="1"/>
  <c r="AM1390" i="1"/>
  <c r="AM33" i="1"/>
  <c r="AM69" i="1"/>
  <c r="AM48" i="1"/>
  <c r="AM1110" i="1"/>
  <c r="AM538" i="1"/>
  <c r="AM757" i="1"/>
  <c r="AM1316" i="1"/>
  <c r="AM216" i="1"/>
  <c r="AM410" i="1"/>
  <c r="AM817" i="1"/>
  <c r="AM967" i="1"/>
  <c r="AM786" i="1"/>
  <c r="AM1030" i="1"/>
  <c r="AM1128" i="1"/>
  <c r="AM364" i="1"/>
  <c r="AM404" i="1"/>
  <c r="AM1240" i="1"/>
  <c r="AM720" i="1"/>
  <c r="AM360" i="1"/>
  <c r="AM965" i="1"/>
  <c r="AM751" i="1"/>
  <c r="AM1165" i="1"/>
  <c r="AM892" i="1"/>
  <c r="AM1370" i="1"/>
  <c r="AM954" i="1"/>
  <c r="AM843" i="1"/>
  <c r="AM1307" i="1"/>
  <c r="AM918" i="1"/>
  <c r="AM1282" i="1"/>
  <c r="AM911" i="1"/>
  <c r="AM1407" i="1"/>
  <c r="AM983" i="1"/>
  <c r="AM104" i="1"/>
  <c r="AM616" i="1"/>
  <c r="AM908" i="1"/>
  <c r="AM1361" i="1"/>
  <c r="AM1011" i="1"/>
  <c r="AM1303" i="1"/>
  <c r="AM83" i="1"/>
  <c r="AM735" i="1"/>
  <c r="AM1194" i="1"/>
  <c r="AM73" i="1"/>
  <c r="AM508" i="1"/>
  <c r="AM115" i="1"/>
  <c r="AM725" i="1"/>
  <c r="AM122" i="1"/>
  <c r="AM1215" i="1"/>
  <c r="AM838" i="1"/>
  <c r="AM585" i="1"/>
  <c r="AM610" i="1"/>
  <c r="AM807" i="1"/>
  <c r="AM224" i="1"/>
  <c r="AM1247" i="1"/>
  <c r="AM599" i="1"/>
  <c r="AM114" i="1"/>
  <c r="AM1395" i="1"/>
  <c r="AM28" i="1"/>
  <c r="AM872" i="1"/>
  <c r="AM431" i="1"/>
  <c r="AM1184" i="1"/>
  <c r="AM904" i="1"/>
  <c r="AM978" i="1"/>
  <c r="AM6" i="1"/>
  <c r="AM860" i="1"/>
  <c r="AM728" i="1"/>
  <c r="AM1290" i="1"/>
  <c r="AM199" i="1"/>
  <c r="AM79" i="1"/>
  <c r="AM432" i="1"/>
  <c r="AM995" i="1"/>
  <c r="AM213" i="1"/>
  <c r="AM931" i="1"/>
  <c r="AM1298" i="1"/>
  <c r="AM474" i="1"/>
  <c r="AM5" i="1"/>
  <c r="AM926" i="1"/>
  <c r="AM85" i="1"/>
  <c r="AM106" i="1"/>
  <c r="AM1294" i="1"/>
  <c r="AM25" i="1"/>
  <c r="AM777" i="1"/>
  <c r="AM160" i="1"/>
  <c r="AM169" i="1"/>
  <c r="AM1317" i="1"/>
  <c r="AM709" i="1"/>
  <c r="AM548" i="1"/>
  <c r="AM183" i="1"/>
  <c r="AM1388" i="1"/>
  <c r="AM435" i="1"/>
  <c r="AM1026" i="1"/>
  <c r="AM970" i="1"/>
  <c r="AM56" i="1"/>
  <c r="AM858" i="1"/>
  <c r="AM168" i="1"/>
  <c r="AM587" i="1"/>
  <c r="AM13" i="1"/>
  <c r="AM445" i="1"/>
  <c r="AM198" i="1"/>
  <c r="AM1403" i="1"/>
  <c r="AM589" i="1"/>
  <c r="AM462" i="1"/>
  <c r="AM624" i="1"/>
  <c r="AM1308" i="1"/>
  <c r="AM1275" i="1"/>
  <c r="AM1260" i="1"/>
  <c r="AM623" i="1"/>
  <c r="AM799" i="1"/>
  <c r="AM1239" i="1"/>
  <c r="AM1236" i="1"/>
  <c r="AM156" i="1"/>
  <c r="AM1409" i="1"/>
  <c r="AM1187" i="1"/>
  <c r="AM170" i="1"/>
  <c r="AM510" i="1"/>
  <c r="AM521" i="1"/>
  <c r="AM594" i="1"/>
  <c r="AM481" i="1"/>
  <c r="AM1205" i="1"/>
  <c r="AM851" i="1"/>
  <c r="AM1094" i="1"/>
  <c r="AM504" i="1"/>
  <c r="AM676" i="1"/>
  <c r="AM1180" i="1"/>
  <c r="AM814" i="1"/>
  <c r="AM444" i="1"/>
  <c r="AM102" i="1"/>
  <c r="AM579" i="1"/>
  <c r="AM205" i="1"/>
  <c r="AM923" i="1"/>
  <c r="AM674" i="1"/>
  <c r="AM389" i="1"/>
  <c r="AM765" i="1"/>
  <c r="AM1129" i="1"/>
  <c r="AM622" i="1"/>
  <c r="AM849" i="1"/>
  <c r="AM1289" i="1"/>
  <c r="AM1149" i="1"/>
  <c r="AM567" i="1"/>
  <c r="AM903" i="1"/>
  <c r="AM153" i="1"/>
  <c r="AM1295" i="1"/>
  <c r="AM139" i="1"/>
  <c r="AM631" i="1"/>
  <c r="AM416" i="1"/>
  <c r="AM380" i="1"/>
  <c r="AM1157" i="1"/>
  <c r="AM426" i="1"/>
  <c r="AM679" i="1"/>
  <c r="AM209" i="1"/>
  <c r="AM1287" i="1"/>
  <c r="AM1048" i="1"/>
  <c r="AM912" i="1"/>
  <c r="AM1042" i="1"/>
  <c r="AM222" i="1"/>
  <c r="AM583" i="1"/>
  <c r="AM688" i="1"/>
  <c r="AM572" i="1"/>
  <c r="AM1179" i="1"/>
  <c r="AM746" i="1"/>
  <c r="AM986" i="1"/>
  <c r="AM630" i="1"/>
  <c r="AM1088" i="1"/>
  <c r="AM1025" i="1"/>
  <c r="AM136" i="1"/>
  <c r="AM1393" i="1"/>
  <c r="AM96" i="1"/>
  <c r="AM1412" i="1"/>
  <c r="AM1228" i="1"/>
  <c r="AM917" i="1"/>
  <c r="AM417" i="1"/>
  <c r="AM414" i="1"/>
  <c r="AM1266" i="1"/>
  <c r="AM480" i="1"/>
  <c r="AM996" i="1"/>
  <c r="AM44" i="1"/>
  <c r="AM531" i="1"/>
  <c r="AM185" i="1"/>
  <c r="AM867" i="1"/>
  <c r="AM151" i="1"/>
  <c r="AM857" i="1"/>
  <c r="AM545" i="1"/>
  <c r="AM902" i="1"/>
  <c r="AM197" i="1"/>
  <c r="AM392" i="1"/>
  <c r="AM1341" i="1"/>
  <c r="AM1349" i="1"/>
  <c r="AM505" i="1"/>
  <c r="AM1334" i="1"/>
  <c r="AM948" i="1"/>
  <c r="AM1358" i="1"/>
  <c r="AM730" i="1"/>
  <c r="AM1374" i="1"/>
  <c r="AM138" i="1"/>
  <c r="AM1345" i="1"/>
  <c r="AM1284" i="1"/>
  <c r="AM220" i="1"/>
  <c r="AM1356" i="1"/>
  <c r="AM358" i="1"/>
  <c r="AM395" i="1"/>
  <c r="AM1297" i="1"/>
  <c r="AM399" i="1"/>
  <c r="AM1331" i="1"/>
  <c r="AM528" i="1"/>
  <c r="AM1286" i="1"/>
  <c r="AM129" i="1"/>
  <c r="AM693" i="1"/>
  <c r="AM696" i="1"/>
  <c r="AM1073" i="1"/>
  <c r="AM1250" i="1"/>
  <c r="AM946" i="1"/>
  <c r="AM937" i="1"/>
  <c r="AM1059" i="1"/>
  <c r="AM683" i="1"/>
  <c r="AM223" i="1"/>
  <c r="AM1216" i="1"/>
  <c r="AM1377" i="1"/>
  <c r="AM776" i="1"/>
  <c r="AM859" i="1"/>
  <c r="AM991" i="1"/>
  <c r="AM825" i="1"/>
  <c r="AM547" i="1"/>
  <c r="AM1134" i="1"/>
  <c r="AM737" i="1"/>
  <c r="AM861" i="1"/>
  <c r="AM1001" i="1"/>
  <c r="AM388" i="1"/>
  <c r="AM496" i="1"/>
  <c r="AM997" i="1"/>
  <c r="AM1115" i="1"/>
  <c r="AM947" i="1"/>
  <c r="AM1081" i="1"/>
  <c r="AM89" i="1"/>
  <c r="AM988" i="1"/>
  <c r="AM439" i="1"/>
  <c r="AM584" i="1"/>
  <c r="AM128" i="1"/>
  <c r="AM647" i="1"/>
  <c r="AM615" i="1"/>
  <c r="AM154" i="1"/>
  <c r="AM1113" i="1"/>
  <c r="AM1111" i="1"/>
  <c r="AM1301" i="1"/>
  <c r="AM1366" i="1"/>
  <c r="AM494" i="1"/>
  <c r="AM1291" i="1"/>
  <c r="AM121" i="1"/>
  <c r="AM638" i="1"/>
  <c r="AM77" i="1"/>
  <c r="AM1233" i="1"/>
  <c r="AM1246" i="1"/>
  <c r="AM961" i="1"/>
  <c r="AM1325" i="1"/>
  <c r="AM1084" i="1"/>
  <c r="AM813" i="1"/>
  <c r="AM74" i="1"/>
  <c r="AM1008" i="1"/>
  <c r="AM1389" i="1"/>
  <c r="AM1271" i="1"/>
  <c r="AM894" i="1"/>
  <c r="AM1335" i="1"/>
  <c r="AM67" i="1"/>
  <c r="AM1092" i="1"/>
  <c r="AM733" i="1"/>
  <c r="AM980" i="1"/>
  <c r="AM1000" i="1"/>
  <c r="AM1043" i="1"/>
  <c r="AM833" i="1"/>
  <c r="AM406" i="1"/>
  <c r="AM130" i="1"/>
  <c r="AM1155" i="1"/>
  <c r="AM179" i="1"/>
  <c r="AM612" i="1"/>
  <c r="AM1027" i="1"/>
  <c r="AM1003" i="1"/>
  <c r="AM942" i="1"/>
  <c r="AM177" i="1"/>
  <c r="AM550" i="1"/>
  <c r="AM1171" i="1"/>
  <c r="AM752" i="1"/>
  <c r="AM219" i="1"/>
  <c r="AM1183" i="1"/>
  <c r="AM1020" i="1"/>
  <c r="AM900" i="1"/>
  <c r="AM914" i="1"/>
  <c r="AM715" i="1"/>
  <c r="AM834" i="1"/>
  <c r="AM428" i="1"/>
  <c r="AM724" i="1"/>
  <c r="AM1080" i="1"/>
  <c r="AM99" i="1"/>
  <c r="AM1405" i="1"/>
  <c r="AM1140" i="1"/>
  <c r="AM620" i="1"/>
  <c r="AM1010" i="1"/>
  <c r="AM495" i="1"/>
  <c r="AM64" i="1"/>
  <c r="AM1104" i="1"/>
  <c r="AM16" i="1"/>
  <c r="AM1399" i="1"/>
  <c r="AM189" i="1"/>
  <c r="AM654" i="1"/>
  <c r="AM701" i="1"/>
  <c r="AM541" i="1"/>
  <c r="AM803" i="1"/>
  <c r="AM775" i="1"/>
  <c r="AM648" i="1"/>
  <c r="AM108" i="1"/>
  <c r="AM732" i="1"/>
  <c r="AM1097" i="1"/>
  <c r="AM982" i="1"/>
  <c r="AM1305" i="1"/>
  <c r="AM176" i="1"/>
  <c r="AM182" i="1"/>
  <c r="AM362" i="1"/>
  <c r="AM376" i="1"/>
  <c r="AM377" i="1"/>
  <c r="AM1391" i="1"/>
  <c r="AM57" i="1"/>
  <c r="AM1022" i="1"/>
  <c r="AM759" i="1"/>
  <c r="AM682" i="1"/>
  <c r="AM533" i="1"/>
  <c r="AM449" i="1"/>
  <c r="AM132" i="1"/>
  <c r="AM434" i="1"/>
  <c r="AM665" i="1"/>
  <c r="AM611" i="1"/>
  <c r="AM812" i="1"/>
  <c r="AM969" i="1"/>
  <c r="AM181" i="1"/>
  <c r="AM1402" i="1"/>
  <c r="AM385" i="1"/>
  <c r="AM1045" i="1"/>
  <c r="AM1076" i="1"/>
  <c r="AM558" i="1"/>
  <c r="AM828" i="1"/>
  <c r="AM628" i="1"/>
  <c r="AM184" i="1"/>
  <c r="AM1332" i="1"/>
  <c r="AM536" i="1"/>
  <c r="AM61" i="1"/>
  <c r="AM142" i="1"/>
  <c r="AM1099" i="1"/>
  <c r="AM120" i="1"/>
  <c r="AM1144" i="1"/>
  <c r="AM769" i="1"/>
  <c r="AM855" i="1"/>
  <c r="AM150" i="1"/>
  <c r="AM949" i="1"/>
  <c r="AM400" i="1"/>
  <c r="AM58" i="1"/>
  <c r="AM1242" i="1"/>
  <c r="AM597" i="1"/>
  <c r="AM1217" i="1"/>
  <c r="AM1364" i="1"/>
  <c r="AM171" i="1"/>
  <c r="AM951" i="1"/>
  <c r="AM580" i="1"/>
  <c r="AM1379" i="1"/>
  <c r="AM1350" i="1"/>
  <c r="AM188" i="1"/>
  <c r="AM722" i="1"/>
  <c r="AM1288" i="1"/>
  <c r="AM1034" i="1"/>
  <c r="AM375" i="1"/>
  <c r="AM950" i="1"/>
  <c r="AM1248" i="1"/>
  <c r="AM1333" i="1"/>
  <c r="AM110" i="1"/>
  <c r="AM686" i="1"/>
  <c r="AM549" i="1"/>
  <c r="AM1369" i="1"/>
  <c r="AM1330" i="1"/>
  <c r="AM1220" i="1"/>
  <c r="AM29" i="1"/>
  <c r="AM1168" i="1"/>
  <c r="AM1095" i="1"/>
  <c r="AM888" i="1"/>
  <c r="AM1340" i="1"/>
  <c r="AM1357" i="1"/>
  <c r="AM734" i="1"/>
  <c r="AM1093" i="1"/>
  <c r="AM1142" i="1"/>
  <c r="AM879" i="1"/>
  <c r="AM560" i="1"/>
  <c r="AM195" i="1"/>
  <c r="AM1321" i="1"/>
  <c r="AM1283" i="1"/>
  <c r="AM1175" i="1"/>
  <c r="AM1392" i="1"/>
  <c r="AM493" i="1"/>
  <c r="AM975" i="1"/>
  <c r="AM1323" i="1"/>
  <c r="AM783" i="1"/>
  <c r="AM1049" i="1"/>
  <c r="AM1158" i="1"/>
  <c r="AM1209" i="1"/>
  <c r="AM436" i="1"/>
  <c r="AM1243" i="1"/>
  <c r="AM1181" i="1"/>
  <c r="AM1394" i="1"/>
  <c r="AM1066" i="1"/>
  <c r="AM1336" i="1"/>
  <c r="AM940" i="1"/>
  <c r="AM1170" i="1"/>
  <c r="AM1267" i="1"/>
  <c r="AM381" i="1"/>
  <c r="AM140" i="1"/>
  <c r="AM1375" i="1"/>
  <c r="AM1256" i="1"/>
  <c r="AM1035" i="1"/>
  <c r="AM1264" i="1"/>
  <c r="AM1406" i="1"/>
  <c r="AM782" i="1"/>
  <c r="AM802" i="1"/>
  <c r="AM30" i="1"/>
  <c r="AM41" i="1"/>
  <c r="AM1141" i="1"/>
  <c r="AM645" i="1"/>
  <c r="AM215" i="1"/>
  <c r="AM378" i="1"/>
  <c r="AM53" i="1"/>
  <c r="AM595" i="1"/>
  <c r="AM1133" i="1"/>
  <c r="AM785" i="1"/>
  <c r="AM744" i="1"/>
  <c r="AM178" i="1"/>
  <c r="AM850" i="1"/>
  <c r="AM201" i="1"/>
  <c r="AM1053" i="1"/>
  <c r="AM31" i="1"/>
  <c r="AM460" i="1"/>
  <c r="AM486" i="1"/>
  <c r="AM1339" i="1"/>
  <c r="AM856" i="1"/>
  <c r="AM1120" i="1"/>
  <c r="AM1373" i="1"/>
  <c r="AM42" i="1"/>
  <c r="AM394" i="1"/>
  <c r="AM175" i="1"/>
  <c r="AM771" i="1"/>
  <c r="AM455" i="1"/>
  <c r="AM111" i="1"/>
  <c r="AM501" i="1"/>
  <c r="AM880" i="1"/>
  <c r="AM780" i="1"/>
  <c r="AM459" i="1"/>
  <c r="AM124" i="1"/>
  <c r="AM172" i="1"/>
  <c r="AM1071" i="1"/>
  <c r="AM804" i="1"/>
  <c r="AM1344" i="1"/>
  <c r="AM371" i="1"/>
  <c r="AM363" i="1"/>
  <c r="AM835" i="1"/>
  <c r="AM52" i="1"/>
  <c r="AM50" i="1"/>
  <c r="AM1012" i="1"/>
  <c r="AM1102" i="1"/>
  <c r="AM55" i="1"/>
  <c r="AM871" i="1"/>
  <c r="AM901" i="1"/>
  <c r="AM1067" i="1"/>
  <c r="AM137" i="1"/>
  <c r="AM704" i="1"/>
  <c r="AM1207" i="1"/>
  <c r="AM1249" i="1"/>
  <c r="AM1206" i="1"/>
  <c r="AM1329" i="1"/>
  <c r="AM999" i="1"/>
  <c r="AM191" i="1"/>
  <c r="AM119" i="1"/>
  <c r="AM810" i="1"/>
  <c r="AM790" i="1"/>
  <c r="AM1365" i="1"/>
  <c r="AM43" i="1"/>
  <c r="AM539" i="1"/>
  <c r="AM1378" i="1"/>
  <c r="AM210" i="1"/>
  <c r="AM437" i="1"/>
  <c r="AM1047" i="1"/>
  <c r="AM1372" i="1"/>
  <c r="AM49" i="1"/>
  <c r="AM1075" i="1"/>
  <c r="AM37" i="1"/>
  <c r="AM809" i="1"/>
  <c r="AM1122" i="1"/>
  <c r="AM413" i="1"/>
  <c r="AM1131" i="1"/>
  <c r="AM717" i="1"/>
  <c r="AM927" i="1"/>
  <c r="AM552" i="1"/>
  <c r="AM97" i="1"/>
  <c r="AM17" i="1"/>
  <c r="AM557" i="1"/>
  <c r="AM22" i="1"/>
  <c r="AM1063" i="1"/>
  <c r="AM1082" i="1"/>
  <c r="AM105" i="1"/>
  <c r="AM1360" i="1"/>
  <c r="AM1126" i="1"/>
  <c r="AM958" i="1"/>
  <c r="AM206" i="1"/>
  <c r="AM1354" i="1"/>
  <c r="AM1309" i="1"/>
  <c r="AM994" i="1"/>
  <c r="AM407" i="1"/>
  <c r="AM1221" i="1"/>
  <c r="AM716" i="1"/>
  <c r="AM1096" i="1"/>
  <c r="AM1218" i="1"/>
  <c r="AM39" i="1"/>
  <c r="AM442" i="1"/>
  <c r="AM116" i="1"/>
  <c r="AM727" i="1"/>
  <c r="AM1257" i="1"/>
  <c r="AM1090" i="1"/>
  <c r="AM1362" i="1"/>
  <c r="AM896" i="1"/>
  <c r="AM823" i="1"/>
  <c r="AM930" i="1"/>
  <c r="AM453" i="1"/>
  <c r="AM221" i="1"/>
  <c r="AM1065" i="1"/>
  <c r="AM540" i="1"/>
  <c r="AM180" i="1"/>
  <c r="AM1105" i="1"/>
  <c r="AM196" i="1"/>
  <c r="AM450" i="1"/>
  <c r="AM502" i="1"/>
  <c r="AM826" i="1"/>
  <c r="AM617" i="1"/>
  <c r="AM739" i="1"/>
  <c r="AM1401" i="1"/>
  <c r="AM600" i="1"/>
  <c r="AM1019" i="1"/>
  <c r="AM372" i="1"/>
  <c r="AM897" i="1"/>
  <c r="AM1060" i="1"/>
  <c r="AM1213" i="1"/>
  <c r="AM787" i="1"/>
  <c r="AM680" i="1"/>
  <c r="D9" i="2"/>
  <c r="AZ4" i="1"/>
  <c r="BB4" i="1" s="1"/>
  <c r="BA2" i="1" l="1"/>
  <c r="AM4" i="1"/>
  <c r="AN754" i="1" s="1"/>
  <c r="BC4" i="1"/>
  <c r="BC2" i="1" s="1"/>
  <c r="AN11" i="1" l="1"/>
  <c r="AN19" i="1"/>
  <c r="AN27" i="1"/>
  <c r="AN35" i="1"/>
  <c r="AN43" i="1"/>
  <c r="AN51" i="1"/>
  <c r="AN59" i="1"/>
  <c r="AN67" i="1"/>
  <c r="AN75" i="1"/>
  <c r="AN83" i="1"/>
  <c r="AN91" i="1"/>
  <c r="AN99" i="1"/>
  <c r="AN107" i="1"/>
  <c r="AN115" i="1"/>
  <c r="AN123" i="1"/>
  <c r="AN131" i="1"/>
  <c r="AN139" i="1"/>
  <c r="AN147" i="1"/>
  <c r="AN155" i="1"/>
  <c r="AN163" i="1"/>
  <c r="AN171" i="1"/>
  <c r="AN179" i="1"/>
  <c r="AN187" i="1"/>
  <c r="AN195" i="1"/>
  <c r="AN203" i="1"/>
  <c r="AN211" i="1"/>
  <c r="AN219" i="1"/>
  <c r="AN227" i="1"/>
  <c r="AN235" i="1"/>
  <c r="AN243" i="1"/>
  <c r="AN251" i="1"/>
  <c r="AN259" i="1"/>
  <c r="AN267" i="1"/>
  <c r="AN275" i="1"/>
  <c r="AN283" i="1"/>
  <c r="AN291" i="1"/>
  <c r="AN299" i="1"/>
  <c r="AN307" i="1"/>
  <c r="AN315" i="1"/>
  <c r="AN323" i="1"/>
  <c r="AN331" i="1"/>
  <c r="AN339" i="1"/>
  <c r="AN347" i="1"/>
  <c r="AN355" i="1"/>
  <c r="AN363" i="1"/>
  <c r="AN371" i="1"/>
  <c r="AN379" i="1"/>
  <c r="AN387" i="1"/>
  <c r="AN395" i="1"/>
  <c r="AN403" i="1"/>
  <c r="AN411" i="1"/>
  <c r="AN419" i="1"/>
  <c r="AN427" i="1"/>
  <c r="AN435" i="1"/>
  <c r="AN443" i="1"/>
  <c r="AN451" i="1"/>
  <c r="AN459" i="1"/>
  <c r="AN467" i="1"/>
  <c r="AN475" i="1"/>
  <c r="AN483" i="1"/>
  <c r="AN491" i="1"/>
  <c r="AN499" i="1"/>
  <c r="AN507" i="1"/>
  <c r="AN12" i="1"/>
  <c r="AN20" i="1"/>
  <c r="AN28" i="1"/>
  <c r="AN36" i="1"/>
  <c r="AN44" i="1"/>
  <c r="AN52" i="1"/>
  <c r="AN60" i="1"/>
  <c r="AN68" i="1"/>
  <c r="AN76" i="1"/>
  <c r="AN84" i="1"/>
  <c r="AN92" i="1"/>
  <c r="AN100" i="1"/>
  <c r="AN108" i="1"/>
  <c r="AN116" i="1"/>
  <c r="AN124" i="1"/>
  <c r="AN132" i="1"/>
  <c r="AN140" i="1"/>
  <c r="AN148" i="1"/>
  <c r="AN156" i="1"/>
  <c r="AN164" i="1"/>
  <c r="AN172" i="1"/>
  <c r="AN180" i="1"/>
  <c r="AN188" i="1"/>
  <c r="AN196" i="1"/>
  <c r="AN204" i="1"/>
  <c r="AN212" i="1"/>
  <c r="AN220" i="1"/>
  <c r="AN228" i="1"/>
  <c r="AN236" i="1"/>
  <c r="AN244" i="1"/>
  <c r="AN252" i="1"/>
  <c r="AN260" i="1"/>
  <c r="AN268" i="1"/>
  <c r="AN276" i="1"/>
  <c r="AN284" i="1"/>
  <c r="AN292" i="1"/>
  <c r="AN300" i="1"/>
  <c r="AN308" i="1"/>
  <c r="AN316" i="1"/>
  <c r="AN324" i="1"/>
  <c r="AN332" i="1"/>
  <c r="AN340" i="1"/>
  <c r="AN348" i="1"/>
  <c r="AN356" i="1"/>
  <c r="AN364" i="1"/>
  <c r="AN372" i="1"/>
  <c r="AN380" i="1"/>
  <c r="AN388" i="1"/>
  <c r="AN396" i="1"/>
  <c r="AN404" i="1"/>
  <c r="AN412" i="1"/>
  <c r="AN420" i="1"/>
  <c r="AN428" i="1"/>
  <c r="AN436" i="1"/>
  <c r="AN444" i="1"/>
  <c r="AN452" i="1"/>
  <c r="AN460" i="1"/>
  <c r="AN468" i="1"/>
  <c r="AN476" i="1"/>
  <c r="AN5" i="1"/>
  <c r="AN13" i="1"/>
  <c r="AN21" i="1"/>
  <c r="AN29" i="1"/>
  <c r="AN37" i="1"/>
  <c r="AN45" i="1"/>
  <c r="AN53" i="1"/>
  <c r="AN61" i="1"/>
  <c r="AN69" i="1"/>
  <c r="AN77" i="1"/>
  <c r="AN85" i="1"/>
  <c r="AN93" i="1"/>
  <c r="AN101" i="1"/>
  <c r="AN109" i="1"/>
  <c r="AN117" i="1"/>
  <c r="AN125" i="1"/>
  <c r="AN133" i="1"/>
  <c r="AN141" i="1"/>
  <c r="AN149" i="1"/>
  <c r="AN157" i="1"/>
  <c r="AN165" i="1"/>
  <c r="AN173" i="1"/>
  <c r="AN181" i="1"/>
  <c r="AN189" i="1"/>
  <c r="AN197" i="1"/>
  <c r="AN205" i="1"/>
  <c r="AN213" i="1"/>
  <c r="AN221" i="1"/>
  <c r="AN229" i="1"/>
  <c r="AN237" i="1"/>
  <c r="AN245" i="1"/>
  <c r="AN253" i="1"/>
  <c r="AN261" i="1"/>
  <c r="AN269" i="1"/>
  <c r="AN277" i="1"/>
  <c r="AN285" i="1"/>
  <c r="AN293" i="1"/>
  <c r="AN301" i="1"/>
  <c r="AN309" i="1"/>
  <c r="AN317" i="1"/>
  <c r="AN325" i="1"/>
  <c r="AN333" i="1"/>
  <c r="AN341" i="1"/>
  <c r="AN349" i="1"/>
  <c r="AN357" i="1"/>
  <c r="AN365" i="1"/>
  <c r="AN373" i="1"/>
  <c r="AN381" i="1"/>
  <c r="AN389" i="1"/>
  <c r="AN397" i="1"/>
  <c r="AN405" i="1"/>
  <c r="AN413" i="1"/>
  <c r="AN421" i="1"/>
  <c r="AN429" i="1"/>
  <c r="AN437" i="1"/>
  <c r="AN445" i="1"/>
  <c r="AN453" i="1"/>
  <c r="AN461" i="1"/>
  <c r="AN469" i="1"/>
  <c r="AN6" i="1"/>
  <c r="AN14" i="1"/>
  <c r="AN22" i="1"/>
  <c r="AN30" i="1"/>
  <c r="AN38" i="1"/>
  <c r="AN46" i="1"/>
  <c r="AN54" i="1"/>
  <c r="AN62" i="1"/>
  <c r="AN70" i="1"/>
  <c r="AN78" i="1"/>
  <c r="AN86" i="1"/>
  <c r="AN94" i="1"/>
  <c r="AN102" i="1"/>
  <c r="AN110" i="1"/>
  <c r="AN118" i="1"/>
  <c r="AN126" i="1"/>
  <c r="AN134" i="1"/>
  <c r="AN142" i="1"/>
  <c r="AN150" i="1"/>
  <c r="AN158" i="1"/>
  <c r="AN166" i="1"/>
  <c r="AN174" i="1"/>
  <c r="AN182" i="1"/>
  <c r="AN190" i="1"/>
  <c r="AN198" i="1"/>
  <c r="AN206" i="1"/>
  <c r="AN214" i="1"/>
  <c r="AN222" i="1"/>
  <c r="AN230" i="1"/>
  <c r="AN238" i="1"/>
  <c r="AN246" i="1"/>
  <c r="AN254" i="1"/>
  <c r="AN262" i="1"/>
  <c r="AN270" i="1"/>
  <c r="AN278" i="1"/>
  <c r="AN286" i="1"/>
  <c r="AN294" i="1"/>
  <c r="AN302" i="1"/>
  <c r="AN310" i="1"/>
  <c r="AN318" i="1"/>
  <c r="AN326" i="1"/>
  <c r="AN334" i="1"/>
  <c r="AN342" i="1"/>
  <c r="AN350" i="1"/>
  <c r="AN358" i="1"/>
  <c r="AN366" i="1"/>
  <c r="AN374" i="1"/>
  <c r="AN382" i="1"/>
  <c r="AN390" i="1"/>
  <c r="AN398" i="1"/>
  <c r="AN406" i="1"/>
  <c r="AN414" i="1"/>
  <c r="AN422" i="1"/>
  <c r="AN430" i="1"/>
  <c r="AN438" i="1"/>
  <c r="AN446" i="1"/>
  <c r="AN454" i="1"/>
  <c r="AN462" i="1"/>
  <c r="AN470" i="1"/>
  <c r="AN478" i="1"/>
  <c r="AN486" i="1"/>
  <c r="AN494" i="1"/>
  <c r="AN502" i="1"/>
  <c r="AN510" i="1"/>
  <c r="AN7" i="1"/>
  <c r="AN15" i="1"/>
  <c r="AN23" i="1"/>
  <c r="AN31" i="1"/>
  <c r="AN39" i="1"/>
  <c r="AN47" i="1"/>
  <c r="AN55" i="1"/>
  <c r="AN63" i="1"/>
  <c r="AN71" i="1"/>
  <c r="AN79" i="1"/>
  <c r="AN87" i="1"/>
  <c r="AN95" i="1"/>
  <c r="AN103" i="1"/>
  <c r="AN111" i="1"/>
  <c r="AN119" i="1"/>
  <c r="AN127" i="1"/>
  <c r="AN135" i="1"/>
  <c r="AN143" i="1"/>
  <c r="AN151" i="1"/>
  <c r="AN159" i="1"/>
  <c r="AN167" i="1"/>
  <c r="AN175" i="1"/>
  <c r="AN183" i="1"/>
  <c r="AN191" i="1"/>
  <c r="AN199" i="1"/>
  <c r="AN207" i="1"/>
  <c r="AN215" i="1"/>
  <c r="AN223" i="1"/>
  <c r="AN231" i="1"/>
  <c r="AN239" i="1"/>
  <c r="AN247" i="1"/>
  <c r="AN255" i="1"/>
  <c r="AN263" i="1"/>
  <c r="AN271" i="1"/>
  <c r="AN279" i="1"/>
  <c r="AN287" i="1"/>
  <c r="AN295" i="1"/>
  <c r="AN303" i="1"/>
  <c r="AN311" i="1"/>
  <c r="AN319" i="1"/>
  <c r="AN327" i="1"/>
  <c r="AN335" i="1"/>
  <c r="AN343" i="1"/>
  <c r="AN351" i="1"/>
  <c r="AN359" i="1"/>
  <c r="AN367" i="1"/>
  <c r="AN375" i="1"/>
  <c r="AN383" i="1"/>
  <c r="AN391" i="1"/>
  <c r="AN399" i="1"/>
  <c r="AN407" i="1"/>
  <c r="AN415" i="1"/>
  <c r="AN423" i="1"/>
  <c r="AN431" i="1"/>
  <c r="AN439" i="1"/>
  <c r="AN447" i="1"/>
  <c r="AN455" i="1"/>
  <c r="AN463" i="1"/>
  <c r="AN471" i="1"/>
  <c r="AN8" i="1"/>
  <c r="AN16" i="1"/>
  <c r="AN24" i="1"/>
  <c r="AN32" i="1"/>
  <c r="AN40" i="1"/>
  <c r="AN48" i="1"/>
  <c r="AN56" i="1"/>
  <c r="AN64" i="1"/>
  <c r="AN72" i="1"/>
  <c r="AN80" i="1"/>
  <c r="AN88" i="1"/>
  <c r="AN96" i="1"/>
  <c r="AN104" i="1"/>
  <c r="AN112" i="1"/>
  <c r="AN120" i="1"/>
  <c r="AN128" i="1"/>
  <c r="AN136" i="1"/>
  <c r="AN144" i="1"/>
  <c r="AN152" i="1"/>
  <c r="AN160" i="1"/>
  <c r="AN168" i="1"/>
  <c r="AN176" i="1"/>
  <c r="AN184" i="1"/>
  <c r="AN192" i="1"/>
  <c r="AN200" i="1"/>
  <c r="AN208" i="1"/>
  <c r="AN216" i="1"/>
  <c r="AN224" i="1"/>
  <c r="AN232" i="1"/>
  <c r="AN240" i="1"/>
  <c r="AN248" i="1"/>
  <c r="AN256" i="1"/>
  <c r="AN264" i="1"/>
  <c r="AN272" i="1"/>
  <c r="AN280" i="1"/>
  <c r="AN288" i="1"/>
  <c r="AN296" i="1"/>
  <c r="AN304" i="1"/>
  <c r="AN312" i="1"/>
  <c r="AN320" i="1"/>
  <c r="AN328" i="1"/>
  <c r="AN336" i="1"/>
  <c r="AN344" i="1"/>
  <c r="AN352" i="1"/>
  <c r="AN360" i="1"/>
  <c r="AN368" i="1"/>
  <c r="AN376" i="1"/>
  <c r="AN384" i="1"/>
  <c r="AN392" i="1"/>
  <c r="AN400" i="1"/>
  <c r="AN408" i="1"/>
  <c r="AN416" i="1"/>
  <c r="AN424" i="1"/>
  <c r="AN432" i="1"/>
  <c r="AN440" i="1"/>
  <c r="AN448" i="1"/>
  <c r="AN456" i="1"/>
  <c r="AN464" i="1"/>
  <c r="AN472" i="1"/>
  <c r="AN25" i="1"/>
  <c r="AN57" i="1"/>
  <c r="AN89" i="1"/>
  <c r="AN121" i="1"/>
  <c r="AN153" i="1"/>
  <c r="AN185" i="1"/>
  <c r="AN217" i="1"/>
  <c r="AN249" i="1"/>
  <c r="AN281" i="1"/>
  <c r="AN313" i="1"/>
  <c r="AN345" i="1"/>
  <c r="AN377" i="1"/>
  <c r="AN409" i="1"/>
  <c r="AN441" i="1"/>
  <c r="AN473" i="1"/>
  <c r="AN485" i="1"/>
  <c r="AN496" i="1"/>
  <c r="AN506" i="1"/>
  <c r="AN516" i="1"/>
  <c r="AN524" i="1"/>
  <c r="AN532" i="1"/>
  <c r="AN540" i="1"/>
  <c r="AN548" i="1"/>
  <c r="AN556" i="1"/>
  <c r="AN564" i="1"/>
  <c r="AN572" i="1"/>
  <c r="AN580" i="1"/>
  <c r="AN588" i="1"/>
  <c r="AN596" i="1"/>
  <c r="AN604" i="1"/>
  <c r="AN612" i="1"/>
  <c r="AN620" i="1"/>
  <c r="AN628" i="1"/>
  <c r="AN636" i="1"/>
  <c r="AN644" i="1"/>
  <c r="AN652" i="1"/>
  <c r="AN660" i="1"/>
  <c r="AN668" i="1"/>
  <c r="AN676" i="1"/>
  <c r="AN684" i="1"/>
  <c r="AN692" i="1"/>
  <c r="AN700" i="1"/>
  <c r="AN708" i="1"/>
  <c r="AN716" i="1"/>
  <c r="AN724" i="1"/>
  <c r="AN732" i="1"/>
  <c r="AN740" i="1"/>
  <c r="AN748" i="1"/>
  <c r="AN757" i="1"/>
  <c r="AN765" i="1"/>
  <c r="AN773" i="1"/>
  <c r="AN781" i="1"/>
  <c r="AN789" i="1"/>
  <c r="AN26" i="1"/>
  <c r="AN58" i="1"/>
  <c r="AN90" i="1"/>
  <c r="AN122" i="1"/>
  <c r="AN154" i="1"/>
  <c r="AN186" i="1"/>
  <c r="AN218" i="1"/>
  <c r="AN250" i="1"/>
  <c r="AN282" i="1"/>
  <c r="AN314" i="1"/>
  <c r="AN346" i="1"/>
  <c r="AN378" i="1"/>
  <c r="AN410" i="1"/>
  <c r="AN442" i="1"/>
  <c r="AN474" i="1"/>
  <c r="AN487" i="1"/>
  <c r="AN497" i="1"/>
  <c r="AN508" i="1"/>
  <c r="AN517" i="1"/>
  <c r="AN525" i="1"/>
  <c r="AN533" i="1"/>
  <c r="AN541" i="1"/>
  <c r="AN549" i="1"/>
  <c r="AN557" i="1"/>
  <c r="AN565" i="1"/>
  <c r="AN573" i="1"/>
  <c r="AN581" i="1"/>
  <c r="AN589" i="1"/>
  <c r="AN597" i="1"/>
  <c r="AN605" i="1"/>
  <c r="AN613" i="1"/>
  <c r="AN621" i="1"/>
  <c r="AN629" i="1"/>
  <c r="AN637" i="1"/>
  <c r="AN645" i="1"/>
  <c r="AN653" i="1"/>
  <c r="AN661" i="1"/>
  <c r="AN669" i="1"/>
  <c r="AN677" i="1"/>
  <c r="AN685" i="1"/>
  <c r="AN693" i="1"/>
  <c r="AN701" i="1"/>
  <c r="AN709" i="1"/>
  <c r="AN717" i="1"/>
  <c r="AN725" i="1"/>
  <c r="AN733" i="1"/>
  <c r="AN741" i="1"/>
  <c r="AN749" i="1"/>
  <c r="AN758" i="1"/>
  <c r="AN766" i="1"/>
  <c r="AN774" i="1"/>
  <c r="AN782" i="1"/>
  <c r="AN790" i="1"/>
  <c r="AN798" i="1"/>
  <c r="AN806" i="1"/>
  <c r="AN814" i="1"/>
  <c r="AN822" i="1"/>
  <c r="AN830" i="1"/>
  <c r="AN838" i="1"/>
  <c r="AN846" i="1"/>
  <c r="AN854" i="1"/>
  <c r="AN862" i="1"/>
  <c r="AN870" i="1"/>
  <c r="AN878" i="1"/>
  <c r="AN886" i="1"/>
  <c r="AN894" i="1"/>
  <c r="AN902" i="1"/>
  <c r="AN910" i="1"/>
  <c r="AN918" i="1"/>
  <c r="AN926" i="1"/>
  <c r="AN934" i="1"/>
  <c r="AN942" i="1"/>
  <c r="AN950" i="1"/>
  <c r="AN958" i="1"/>
  <c r="AN966" i="1"/>
  <c r="AN974" i="1"/>
  <c r="AN982" i="1"/>
  <c r="AN990" i="1"/>
  <c r="AN998" i="1"/>
  <c r="AN1006" i="1"/>
  <c r="AN1014" i="1"/>
  <c r="AN1022" i="1"/>
  <c r="AN1030" i="1"/>
  <c r="AN33" i="1"/>
  <c r="AN65" i="1"/>
  <c r="AN97" i="1"/>
  <c r="AN129" i="1"/>
  <c r="AN161" i="1"/>
  <c r="AN193" i="1"/>
  <c r="AN225" i="1"/>
  <c r="AN257" i="1"/>
  <c r="AN289" i="1"/>
  <c r="AN321" i="1"/>
  <c r="AN353" i="1"/>
  <c r="AN385" i="1"/>
  <c r="AN417" i="1"/>
  <c r="AN449" i="1"/>
  <c r="AN477" i="1"/>
  <c r="AN488" i="1"/>
  <c r="AN498" i="1"/>
  <c r="AN509" i="1"/>
  <c r="AN518" i="1"/>
  <c r="AN526" i="1"/>
  <c r="AN534" i="1"/>
  <c r="AN542" i="1"/>
  <c r="AN550" i="1"/>
  <c r="AN558" i="1"/>
  <c r="AN566" i="1"/>
  <c r="AN574" i="1"/>
  <c r="AN582" i="1"/>
  <c r="AN590" i="1"/>
  <c r="AN34" i="1"/>
  <c r="AN66" i="1"/>
  <c r="AN98" i="1"/>
  <c r="AN130" i="1"/>
  <c r="AN162" i="1"/>
  <c r="AN194" i="1"/>
  <c r="AN226" i="1"/>
  <c r="AN258" i="1"/>
  <c r="AN290" i="1"/>
  <c r="AN322" i="1"/>
  <c r="AN354" i="1"/>
  <c r="AN386" i="1"/>
  <c r="AN418" i="1"/>
  <c r="AN450" i="1"/>
  <c r="AN479" i="1"/>
  <c r="AN489" i="1"/>
  <c r="AN500" i="1"/>
  <c r="AN511" i="1"/>
  <c r="AN519" i="1"/>
  <c r="AN527" i="1"/>
  <c r="AN535" i="1"/>
  <c r="AN543" i="1"/>
  <c r="AN551" i="1"/>
  <c r="AN559" i="1"/>
  <c r="AN567" i="1"/>
  <c r="AN575" i="1"/>
  <c r="AN583" i="1"/>
  <c r="AN591" i="1"/>
  <c r="AN599" i="1"/>
  <c r="AN607" i="1"/>
  <c r="AN615" i="1"/>
  <c r="AN623" i="1"/>
  <c r="AN631" i="1"/>
  <c r="AN639" i="1"/>
  <c r="AN647" i="1"/>
  <c r="AN655" i="1"/>
  <c r="AN663" i="1"/>
  <c r="AN671" i="1"/>
  <c r="AN679" i="1"/>
  <c r="AN687" i="1"/>
  <c r="AN695" i="1"/>
  <c r="AN703" i="1"/>
  <c r="AN711" i="1"/>
  <c r="AN719" i="1"/>
  <c r="AN727" i="1"/>
  <c r="AN735" i="1"/>
  <c r="AN743" i="1"/>
  <c r="AN751" i="1"/>
  <c r="AN760" i="1"/>
  <c r="AN768" i="1"/>
  <c r="AN776" i="1"/>
  <c r="AN784" i="1"/>
  <c r="AN792" i="1"/>
  <c r="AN800" i="1"/>
  <c r="AN808" i="1"/>
  <c r="AN816" i="1"/>
  <c r="AN824" i="1"/>
  <c r="AN832" i="1"/>
  <c r="AN840" i="1"/>
  <c r="AN9" i="1"/>
  <c r="AN41" i="1"/>
  <c r="AN73" i="1"/>
  <c r="AN105" i="1"/>
  <c r="AN137" i="1"/>
  <c r="AN169" i="1"/>
  <c r="AN201" i="1"/>
  <c r="AN233" i="1"/>
  <c r="AN265" i="1"/>
  <c r="AN297" i="1"/>
  <c r="AN329" i="1"/>
  <c r="AN361" i="1"/>
  <c r="AN393" i="1"/>
  <c r="AN425" i="1"/>
  <c r="AN457" i="1"/>
  <c r="AN480" i="1"/>
  <c r="AN490" i="1"/>
  <c r="AN501" i="1"/>
  <c r="AN512" i="1"/>
  <c r="AN520" i="1"/>
  <c r="AN528" i="1"/>
  <c r="AN536" i="1"/>
  <c r="AN544" i="1"/>
  <c r="AN552" i="1"/>
  <c r="AN560" i="1"/>
  <c r="AN568" i="1"/>
  <c r="AN576" i="1"/>
  <c r="AN584" i="1"/>
  <c r="AN592" i="1"/>
  <c r="AN600" i="1"/>
  <c r="AN608" i="1"/>
  <c r="AN616" i="1"/>
  <c r="AN624" i="1"/>
  <c r="AN632" i="1"/>
  <c r="AN640" i="1"/>
  <c r="AN648" i="1"/>
  <c r="AN656" i="1"/>
  <c r="AN664" i="1"/>
  <c r="AN672" i="1"/>
  <c r="AN680" i="1"/>
  <c r="AN688" i="1"/>
  <c r="AN696" i="1"/>
  <c r="AN704" i="1"/>
  <c r="AN712" i="1"/>
  <c r="AN720" i="1"/>
  <c r="AN728" i="1"/>
  <c r="AN736" i="1"/>
  <c r="AN744" i="1"/>
  <c r="AN752" i="1"/>
  <c r="AN761" i="1"/>
  <c r="AN769" i="1"/>
  <c r="AN777" i="1"/>
  <c r="AN785" i="1"/>
  <c r="AN793" i="1"/>
  <c r="AN801" i="1"/>
  <c r="AN809" i="1"/>
  <c r="AN817" i="1"/>
  <c r="AN825" i="1"/>
  <c r="AN833" i="1"/>
  <c r="AN841" i="1"/>
  <c r="AN849" i="1"/>
  <c r="AN857" i="1"/>
  <c r="AN865" i="1"/>
  <c r="AN873" i="1"/>
  <c r="AN881" i="1"/>
  <c r="AN889" i="1"/>
  <c r="AN897" i="1"/>
  <c r="AN905" i="1"/>
  <c r="AN913" i="1"/>
  <c r="AN921" i="1"/>
  <c r="AN10" i="1"/>
  <c r="AN42" i="1"/>
  <c r="AN74" i="1"/>
  <c r="AN106" i="1"/>
  <c r="AN138" i="1"/>
  <c r="AN170" i="1"/>
  <c r="AN202" i="1"/>
  <c r="AN234" i="1"/>
  <c r="AN266" i="1"/>
  <c r="AN298" i="1"/>
  <c r="AN330" i="1"/>
  <c r="AN362" i="1"/>
  <c r="AN394" i="1"/>
  <c r="AN426" i="1"/>
  <c r="AN458" i="1"/>
  <c r="AN481" i="1"/>
  <c r="AN492" i="1"/>
  <c r="AN503" i="1"/>
  <c r="AN513" i="1"/>
  <c r="AN521" i="1"/>
  <c r="AN529" i="1"/>
  <c r="AN537" i="1"/>
  <c r="AN545" i="1"/>
  <c r="AN553" i="1"/>
  <c r="AN561" i="1"/>
  <c r="AN569" i="1"/>
  <c r="AN577" i="1"/>
  <c r="AN585" i="1"/>
  <c r="AN593" i="1"/>
  <c r="AN601" i="1"/>
  <c r="AN609" i="1"/>
  <c r="AN617" i="1"/>
  <c r="AN625" i="1"/>
  <c r="AN633" i="1"/>
  <c r="AN641" i="1"/>
  <c r="AN649" i="1"/>
  <c r="AN657" i="1"/>
  <c r="AN665" i="1"/>
  <c r="AN673" i="1"/>
  <c r="AN681" i="1"/>
  <c r="AN689" i="1"/>
  <c r="AN697" i="1"/>
  <c r="AN705" i="1"/>
  <c r="AN713" i="1"/>
  <c r="AN721" i="1"/>
  <c r="AN729" i="1"/>
  <c r="AN737" i="1"/>
  <c r="AN745" i="1"/>
  <c r="AN753" i="1"/>
  <c r="AN762" i="1"/>
  <c r="AN770" i="1"/>
  <c r="AN778" i="1"/>
  <c r="AN786" i="1"/>
  <c r="AN794" i="1"/>
  <c r="AN802" i="1"/>
  <c r="AN810" i="1"/>
  <c r="AN818" i="1"/>
  <c r="AN826" i="1"/>
  <c r="AN834" i="1"/>
  <c r="AN842" i="1"/>
  <c r="AN850" i="1"/>
  <c r="AN858" i="1"/>
  <c r="AN866" i="1"/>
  <c r="AN874" i="1"/>
  <c r="AN882" i="1"/>
  <c r="AN890" i="1"/>
  <c r="AN898" i="1"/>
  <c r="AN906" i="1"/>
  <c r="AN17" i="1"/>
  <c r="AN49" i="1"/>
  <c r="AN81" i="1"/>
  <c r="AN113" i="1"/>
  <c r="AN145" i="1"/>
  <c r="AN177" i="1"/>
  <c r="AN209" i="1"/>
  <c r="AN241" i="1"/>
  <c r="AN273" i="1"/>
  <c r="AN305" i="1"/>
  <c r="AN337" i="1"/>
  <c r="AN369" i="1"/>
  <c r="AN401" i="1"/>
  <c r="AN433" i="1"/>
  <c r="AN465" i="1"/>
  <c r="AN482" i="1"/>
  <c r="AN493" i="1"/>
  <c r="AN504" i="1"/>
  <c r="AN514" i="1"/>
  <c r="AN522" i="1"/>
  <c r="AN530" i="1"/>
  <c r="AN538" i="1"/>
  <c r="AN546" i="1"/>
  <c r="AN554" i="1"/>
  <c r="AN562" i="1"/>
  <c r="AN570" i="1"/>
  <c r="AN578" i="1"/>
  <c r="AN586" i="1"/>
  <c r="AN594" i="1"/>
  <c r="AN602" i="1"/>
  <c r="AN610" i="1"/>
  <c r="AN618" i="1"/>
  <c r="AN626" i="1"/>
  <c r="AN634" i="1"/>
  <c r="AN642" i="1"/>
  <c r="AN650" i="1"/>
  <c r="AN658" i="1"/>
  <c r="AN666" i="1"/>
  <c r="AN674" i="1"/>
  <c r="AN682" i="1"/>
  <c r="AN690" i="1"/>
  <c r="AN698" i="1"/>
  <c r="AN706" i="1"/>
  <c r="AN714" i="1"/>
  <c r="AN722" i="1"/>
  <c r="AN730" i="1"/>
  <c r="AN738" i="1"/>
  <c r="AN746" i="1"/>
  <c r="AN755" i="1"/>
  <c r="AN763" i="1"/>
  <c r="AN771" i="1"/>
  <c r="AN779" i="1"/>
  <c r="AN787" i="1"/>
  <c r="AN795" i="1"/>
  <c r="AN803" i="1"/>
  <c r="AN811" i="1"/>
  <c r="AN819" i="1"/>
  <c r="AN827" i="1"/>
  <c r="AN835" i="1"/>
  <c r="AN843" i="1"/>
  <c r="AN851" i="1"/>
  <c r="AN859" i="1"/>
  <c r="AN867" i="1"/>
  <c r="AN875" i="1"/>
  <c r="AN883" i="1"/>
  <c r="AN891" i="1"/>
  <c r="AN899" i="1"/>
  <c r="AN907" i="1"/>
  <c r="AN915" i="1"/>
  <c r="AN923" i="1"/>
  <c r="AN931" i="1"/>
  <c r="AN939" i="1"/>
  <c r="AN947" i="1"/>
  <c r="AN18" i="1"/>
  <c r="AN50" i="1"/>
  <c r="AN82" i="1"/>
  <c r="AN114" i="1"/>
  <c r="AN146" i="1"/>
  <c r="AN178" i="1"/>
  <c r="AN210" i="1"/>
  <c r="AN242" i="1"/>
  <c r="AN274" i="1"/>
  <c r="AN306" i="1"/>
  <c r="AN338" i="1"/>
  <c r="AN370" i="1"/>
  <c r="AN402" i="1"/>
  <c r="AN434" i="1"/>
  <c r="AN466" i="1"/>
  <c r="AN484" i="1"/>
  <c r="AN495" i="1"/>
  <c r="AN505" i="1"/>
  <c r="AN515" i="1"/>
  <c r="AN523" i="1"/>
  <c r="AN531" i="1"/>
  <c r="AN539" i="1"/>
  <c r="AN547" i="1"/>
  <c r="AN555" i="1"/>
  <c r="AN563" i="1"/>
  <c r="AN571" i="1"/>
  <c r="AN579" i="1"/>
  <c r="AN587" i="1"/>
  <c r="AN595" i="1"/>
  <c r="AN603" i="1"/>
  <c r="AN611" i="1"/>
  <c r="AN619" i="1"/>
  <c r="AN627" i="1"/>
  <c r="AN635" i="1"/>
  <c r="AN643" i="1"/>
  <c r="AN651" i="1"/>
  <c r="AN659" i="1"/>
  <c r="AN667" i="1"/>
  <c r="AN675" i="1"/>
  <c r="AN683" i="1"/>
  <c r="AN691" i="1"/>
  <c r="AN699" i="1"/>
  <c r="AN707" i="1"/>
  <c r="AN715" i="1"/>
  <c r="AN723" i="1"/>
  <c r="AN731" i="1"/>
  <c r="AN739" i="1"/>
  <c r="AN747" i="1"/>
  <c r="AN756" i="1"/>
  <c r="AN764" i="1"/>
  <c r="AN772" i="1"/>
  <c r="AN780" i="1"/>
  <c r="AN788" i="1"/>
  <c r="AN796" i="1"/>
  <c r="AN804" i="1"/>
  <c r="AN812" i="1"/>
  <c r="AN820" i="1"/>
  <c r="AN828" i="1"/>
  <c r="AN836" i="1"/>
  <c r="AN844" i="1"/>
  <c r="AN852" i="1"/>
  <c r="AN860" i="1"/>
  <c r="AN868" i="1"/>
  <c r="AN876" i="1"/>
  <c r="AN884" i="1"/>
  <c r="AN892" i="1"/>
  <c r="AN900" i="1"/>
  <c r="AN908" i="1"/>
  <c r="AN916" i="1"/>
  <c r="AN924" i="1"/>
  <c r="AN932" i="1"/>
  <c r="AN940" i="1"/>
  <c r="AN948" i="1"/>
  <c r="AN956" i="1"/>
  <c r="AN964" i="1"/>
  <c r="AN972" i="1"/>
  <c r="AN980" i="1"/>
  <c r="AN988" i="1"/>
  <c r="AN996" i="1"/>
  <c r="AN598" i="1"/>
  <c r="AN662" i="1"/>
  <c r="AN726" i="1"/>
  <c r="AN791" i="1"/>
  <c r="AN823" i="1"/>
  <c r="AN853" i="1"/>
  <c r="AN872" i="1"/>
  <c r="AN895" i="1"/>
  <c r="AN914" i="1"/>
  <c r="AN929" i="1"/>
  <c r="AN943" i="1"/>
  <c r="AN954" i="1"/>
  <c r="AN965" i="1"/>
  <c r="AN976" i="1"/>
  <c r="AN986" i="1"/>
  <c r="AN997" i="1"/>
  <c r="AN1007" i="1"/>
  <c r="AN1016" i="1"/>
  <c r="AN1025" i="1"/>
  <c r="AN1034" i="1"/>
  <c r="AN1042" i="1"/>
  <c r="AN1050" i="1"/>
  <c r="AN1058" i="1"/>
  <c r="AN1066" i="1"/>
  <c r="AN1074" i="1"/>
  <c r="AN1082" i="1"/>
  <c r="AN1090" i="1"/>
  <c r="AN1098" i="1"/>
  <c r="AN1106" i="1"/>
  <c r="AN1114" i="1"/>
  <c r="AN1122" i="1"/>
  <c r="AN1130" i="1"/>
  <c r="AN1138" i="1"/>
  <c r="AN1146" i="1"/>
  <c r="AN1154" i="1"/>
  <c r="AN1162" i="1"/>
  <c r="AN1170" i="1"/>
  <c r="AN1178" i="1"/>
  <c r="AN1186" i="1"/>
  <c r="AN1194" i="1"/>
  <c r="AN1202" i="1"/>
  <c r="AN1210" i="1"/>
  <c r="AN1218" i="1"/>
  <c r="AN1226" i="1"/>
  <c r="AN1234" i="1"/>
  <c r="AN1242" i="1"/>
  <c r="AN1250" i="1"/>
  <c r="AN1258" i="1"/>
  <c r="AN1266" i="1"/>
  <c r="AN1274" i="1"/>
  <c r="AN1282" i="1"/>
  <c r="AN1290" i="1"/>
  <c r="AN1298" i="1"/>
  <c r="AN1306" i="1"/>
  <c r="AN1314" i="1"/>
  <c r="AN1322" i="1"/>
  <c r="AN1330" i="1"/>
  <c r="AN1338" i="1"/>
  <c r="AN1346" i="1"/>
  <c r="AN1354" i="1"/>
  <c r="AN1362" i="1"/>
  <c r="AN1370" i="1"/>
  <c r="AN606" i="1"/>
  <c r="AN670" i="1"/>
  <c r="AN734" i="1"/>
  <c r="AN797" i="1"/>
  <c r="AN829" i="1"/>
  <c r="AN855" i="1"/>
  <c r="AN877" i="1"/>
  <c r="AN896" i="1"/>
  <c r="AN917" i="1"/>
  <c r="AN930" i="1"/>
  <c r="AN944" i="1"/>
  <c r="AN955" i="1"/>
  <c r="AN967" i="1"/>
  <c r="AN977" i="1"/>
  <c r="AN987" i="1"/>
  <c r="AN999" i="1"/>
  <c r="AN1008" i="1"/>
  <c r="AN1017" i="1"/>
  <c r="AN1026" i="1"/>
  <c r="AN1035" i="1"/>
  <c r="AN1043" i="1"/>
  <c r="AN1051" i="1"/>
  <c r="AN1059" i="1"/>
  <c r="AN614" i="1"/>
  <c r="AN678" i="1"/>
  <c r="AN742" i="1"/>
  <c r="AN799" i="1"/>
  <c r="AN831" i="1"/>
  <c r="AN856" i="1"/>
  <c r="AN879" i="1"/>
  <c r="AN901" i="1"/>
  <c r="AN919" i="1"/>
  <c r="AN933" i="1"/>
  <c r="AN945" i="1"/>
  <c r="AN957" i="1"/>
  <c r="AN968" i="1"/>
  <c r="AN978" i="1"/>
  <c r="AN989" i="1"/>
  <c r="AN1000" i="1"/>
  <c r="AN1009" i="1"/>
  <c r="AN1018" i="1"/>
  <c r="AN1027" i="1"/>
  <c r="AN1036" i="1"/>
  <c r="AN1044" i="1"/>
  <c r="AN1052" i="1"/>
  <c r="AN1060" i="1"/>
  <c r="AN1068" i="1"/>
  <c r="AN1076" i="1"/>
  <c r="AN1084" i="1"/>
  <c r="AN1092" i="1"/>
  <c r="AN1100" i="1"/>
  <c r="AN1108" i="1"/>
  <c r="AN1116" i="1"/>
  <c r="AN1124" i="1"/>
  <c r="AN1132" i="1"/>
  <c r="AN1140" i="1"/>
  <c r="AN1148" i="1"/>
  <c r="AN1156" i="1"/>
  <c r="AN1164" i="1"/>
  <c r="AN1172" i="1"/>
  <c r="AN1180" i="1"/>
  <c r="AN1188" i="1"/>
  <c r="AN1196" i="1"/>
  <c r="AN1204" i="1"/>
  <c r="AN1212" i="1"/>
  <c r="AN1220" i="1"/>
  <c r="AN1228" i="1"/>
  <c r="AN1236" i="1"/>
  <c r="AN1244" i="1"/>
  <c r="AN1252" i="1"/>
  <c r="AN1260" i="1"/>
  <c r="AN1268" i="1"/>
  <c r="AN1276" i="1"/>
  <c r="AN1284" i="1"/>
  <c r="AN1292" i="1"/>
  <c r="AN1300" i="1"/>
  <c r="AN1308" i="1"/>
  <c r="AN1316" i="1"/>
  <c r="AN1324" i="1"/>
  <c r="AN1332" i="1"/>
  <c r="AN1340" i="1"/>
  <c r="AN1348" i="1"/>
  <c r="AN1356" i="1"/>
  <c r="AN1364" i="1"/>
  <c r="AN1372" i="1"/>
  <c r="AN1380" i="1"/>
  <c r="AN1388" i="1"/>
  <c r="AN1396" i="1"/>
  <c r="AN1404" i="1"/>
  <c r="AN1412" i="1"/>
  <c r="AN1420" i="1"/>
  <c r="AN1428" i="1"/>
  <c r="AN1436" i="1"/>
  <c r="AN622" i="1"/>
  <c r="AN686" i="1"/>
  <c r="AN750" i="1"/>
  <c r="AN805" i="1"/>
  <c r="AN837" i="1"/>
  <c r="AN861" i="1"/>
  <c r="AN880" i="1"/>
  <c r="AN903" i="1"/>
  <c r="AN920" i="1"/>
  <c r="AN935" i="1"/>
  <c r="AN946" i="1"/>
  <c r="AN959" i="1"/>
  <c r="AN969" i="1"/>
  <c r="AN979" i="1"/>
  <c r="AN991" i="1"/>
  <c r="AN1001" i="1"/>
  <c r="AN1010" i="1"/>
  <c r="AN1019" i="1"/>
  <c r="AN1028" i="1"/>
  <c r="AN1037" i="1"/>
  <c r="AN1045" i="1"/>
  <c r="AN1053" i="1"/>
  <c r="AN1061" i="1"/>
  <c r="AN1069" i="1"/>
  <c r="AN1077" i="1"/>
  <c r="AN1085" i="1"/>
  <c r="AN1093" i="1"/>
  <c r="AN1101" i="1"/>
  <c r="AN1109" i="1"/>
  <c r="AN1117" i="1"/>
  <c r="AN1125" i="1"/>
  <c r="AN1133" i="1"/>
  <c r="AN1141" i="1"/>
  <c r="AN1149" i="1"/>
  <c r="AN1157" i="1"/>
  <c r="AN1165" i="1"/>
  <c r="AN1173" i="1"/>
  <c r="AN1181" i="1"/>
  <c r="AN1189" i="1"/>
  <c r="AN1197" i="1"/>
  <c r="AN1205" i="1"/>
  <c r="AN1213" i="1"/>
  <c r="AN1221" i="1"/>
  <c r="AN1229" i="1"/>
  <c r="AN1237" i="1"/>
  <c r="AN1245" i="1"/>
  <c r="AN1253" i="1"/>
  <c r="AN1261" i="1"/>
  <c r="AN1269" i="1"/>
  <c r="AN630" i="1"/>
  <c r="AN694" i="1"/>
  <c r="AN759" i="1"/>
  <c r="AN807" i="1"/>
  <c r="AN839" i="1"/>
  <c r="AN863" i="1"/>
  <c r="AN885" i="1"/>
  <c r="AN904" i="1"/>
  <c r="AN922" i="1"/>
  <c r="AN936" i="1"/>
  <c r="AN949" i="1"/>
  <c r="AN960" i="1"/>
  <c r="AN970" i="1"/>
  <c r="AN981" i="1"/>
  <c r="AN992" i="1"/>
  <c r="AN1002" i="1"/>
  <c r="AN1011" i="1"/>
  <c r="AN1020" i="1"/>
  <c r="AN1029" i="1"/>
  <c r="AN1038" i="1"/>
  <c r="AN1046" i="1"/>
  <c r="AN1054" i="1"/>
  <c r="AN1062" i="1"/>
  <c r="AN1070" i="1"/>
  <c r="AN1078" i="1"/>
  <c r="AN1086" i="1"/>
  <c r="AN1094" i="1"/>
  <c r="AN1102" i="1"/>
  <c r="AN1110" i="1"/>
  <c r="AN1118" i="1"/>
  <c r="AN1126" i="1"/>
  <c r="AN1134" i="1"/>
  <c r="AN1142" i="1"/>
  <c r="AN1150" i="1"/>
  <c r="AN1158" i="1"/>
  <c r="AN1166" i="1"/>
  <c r="AN1174" i="1"/>
  <c r="AN1182" i="1"/>
  <c r="AN1190" i="1"/>
  <c r="AN1198" i="1"/>
  <c r="AN1206" i="1"/>
  <c r="AN1214" i="1"/>
  <c r="AN1222" i="1"/>
  <c r="AN1230" i="1"/>
  <c r="AN1238" i="1"/>
  <c r="AN1246" i="1"/>
  <c r="AN1254" i="1"/>
  <c r="AN1262" i="1"/>
  <c r="AN1270" i="1"/>
  <c r="AN1278" i="1"/>
  <c r="AN1286" i="1"/>
  <c r="AN1294" i="1"/>
  <c r="AN1302" i="1"/>
  <c r="AN1310" i="1"/>
  <c r="AN1318" i="1"/>
  <c r="AN1326" i="1"/>
  <c r="AN1334" i="1"/>
  <c r="AN1342" i="1"/>
  <c r="AN1350" i="1"/>
  <c r="AN1358" i="1"/>
  <c r="AN1366" i="1"/>
  <c r="AN1374" i="1"/>
  <c r="AN1382" i="1"/>
  <c r="AN1390" i="1"/>
  <c r="AN1398" i="1"/>
  <c r="AN1406" i="1"/>
  <c r="AN1414" i="1"/>
  <c r="AN1422" i="1"/>
  <c r="AN1430" i="1"/>
  <c r="AN1438" i="1"/>
  <c r="AN1446" i="1"/>
  <c r="AN1454" i="1"/>
  <c r="AN1462" i="1"/>
  <c r="AN1470" i="1"/>
  <c r="AN1478" i="1"/>
  <c r="AN1486" i="1"/>
  <c r="AN1494" i="1"/>
  <c r="AN1502" i="1"/>
  <c r="AN1510" i="1"/>
  <c r="AN1518" i="1"/>
  <c r="AN1526" i="1"/>
  <c r="AN1534" i="1"/>
  <c r="AN1542" i="1"/>
  <c r="AN1550" i="1"/>
  <c r="AN1558" i="1"/>
  <c r="AN1566" i="1"/>
  <c r="AN1574" i="1"/>
  <c r="AN1582" i="1"/>
  <c r="AN1590" i="1"/>
  <c r="AN1598" i="1"/>
  <c r="AN1606" i="1"/>
  <c r="AN1614" i="1"/>
  <c r="AN1622" i="1"/>
  <c r="AN1630" i="1"/>
  <c r="AN1638" i="1"/>
  <c r="AN638" i="1"/>
  <c r="AN702" i="1"/>
  <c r="AN767" i="1"/>
  <c r="AN813" i="1"/>
  <c r="AN845" i="1"/>
  <c r="AN864" i="1"/>
  <c r="AN887" i="1"/>
  <c r="AN909" i="1"/>
  <c r="AN925" i="1"/>
  <c r="AN937" i="1"/>
  <c r="AN951" i="1"/>
  <c r="AN961" i="1"/>
  <c r="AN971" i="1"/>
  <c r="AN983" i="1"/>
  <c r="AN993" i="1"/>
  <c r="AN1003" i="1"/>
  <c r="AN1012" i="1"/>
  <c r="AN1021" i="1"/>
  <c r="AN1031" i="1"/>
  <c r="AN1039" i="1"/>
  <c r="AN1047" i="1"/>
  <c r="AN1055" i="1"/>
  <c r="AN1063" i="1"/>
  <c r="AN1071" i="1"/>
  <c r="AN1079" i="1"/>
  <c r="AN1087" i="1"/>
  <c r="AN1095" i="1"/>
  <c r="AN1103" i="1"/>
  <c r="AN1111" i="1"/>
  <c r="AN1119" i="1"/>
  <c r="AN1127" i="1"/>
  <c r="AN1135" i="1"/>
  <c r="AN1143" i="1"/>
  <c r="AN1151" i="1"/>
  <c r="AN1159" i="1"/>
  <c r="AN1167" i="1"/>
  <c r="AN1175" i="1"/>
  <c r="AN1183" i="1"/>
  <c r="AN1191" i="1"/>
  <c r="AN1199" i="1"/>
  <c r="AN1207" i="1"/>
  <c r="AN1215" i="1"/>
  <c r="AN1223" i="1"/>
  <c r="AN1231" i="1"/>
  <c r="AN1239" i="1"/>
  <c r="AN1247" i="1"/>
  <c r="AN1255" i="1"/>
  <c r="AN1263" i="1"/>
  <c r="AN1271" i="1"/>
  <c r="AN1279" i="1"/>
  <c r="AN1287" i="1"/>
  <c r="AN1295" i="1"/>
  <c r="AN1303" i="1"/>
  <c r="AN1311" i="1"/>
  <c r="AN1319" i="1"/>
  <c r="AN1327" i="1"/>
  <c r="AN1335" i="1"/>
  <c r="AN1343" i="1"/>
  <c r="AN1351" i="1"/>
  <c r="AN1359" i="1"/>
  <c r="AN1367" i="1"/>
  <c r="AN1375" i="1"/>
  <c r="AN1383" i="1"/>
  <c r="AN1391" i="1"/>
  <c r="AN1399" i="1"/>
  <c r="AN1407" i="1"/>
  <c r="AN1415" i="1"/>
  <c r="AN1423" i="1"/>
  <c r="AN1431" i="1"/>
  <c r="AN1439" i="1"/>
  <c r="AN1447" i="1"/>
  <c r="AN1455" i="1"/>
  <c r="AN1463" i="1"/>
  <c r="AN1471" i="1"/>
  <c r="AN1479" i="1"/>
  <c r="AN1487" i="1"/>
  <c r="AN1495" i="1"/>
  <c r="AN1503" i="1"/>
  <c r="AN1511" i="1"/>
  <c r="AN1519" i="1"/>
  <c r="AN1527" i="1"/>
  <c r="AN1535" i="1"/>
  <c r="AN1543" i="1"/>
  <c r="AN1551" i="1"/>
  <c r="AN1559" i="1"/>
  <c r="AN646" i="1"/>
  <c r="AN710" i="1"/>
  <c r="AN775" i="1"/>
  <c r="AN815" i="1"/>
  <c r="AN847" i="1"/>
  <c r="AN869" i="1"/>
  <c r="AN888" i="1"/>
  <c r="AN911" i="1"/>
  <c r="AN927" i="1"/>
  <c r="AN938" i="1"/>
  <c r="AN952" i="1"/>
  <c r="AN962" i="1"/>
  <c r="AN973" i="1"/>
  <c r="AN984" i="1"/>
  <c r="AN994" i="1"/>
  <c r="AN1004" i="1"/>
  <c r="AN1013" i="1"/>
  <c r="AN1023" i="1"/>
  <c r="AN1032" i="1"/>
  <c r="AN1040" i="1"/>
  <c r="AN1048" i="1"/>
  <c r="AN1056" i="1"/>
  <c r="AN1064" i="1"/>
  <c r="AN1072" i="1"/>
  <c r="AN1080" i="1"/>
  <c r="AN1088" i="1"/>
  <c r="AN1096" i="1"/>
  <c r="AN1104" i="1"/>
  <c r="AN1112" i="1"/>
  <c r="AN1120" i="1"/>
  <c r="AN1128" i="1"/>
  <c r="AN1136" i="1"/>
  <c r="AN1144" i="1"/>
  <c r="AN1152" i="1"/>
  <c r="AN1160" i="1"/>
  <c r="AN1168" i="1"/>
  <c r="AN1176" i="1"/>
  <c r="AN1184" i="1"/>
  <c r="AN1192" i="1"/>
  <c r="AN1200" i="1"/>
  <c r="AN1208" i="1"/>
  <c r="AN1216" i="1"/>
  <c r="AN1224" i="1"/>
  <c r="AN1232" i="1"/>
  <c r="AN1240" i="1"/>
  <c r="AN1248" i="1"/>
  <c r="AN1256" i="1"/>
  <c r="AN1264" i="1"/>
  <c r="AN1272" i="1"/>
  <c r="AN1280" i="1"/>
  <c r="AN1288" i="1"/>
  <c r="AN1296" i="1"/>
  <c r="AN1304" i="1"/>
  <c r="AN1312" i="1"/>
  <c r="AN1320" i="1"/>
  <c r="AN1328" i="1"/>
  <c r="AN1336" i="1"/>
  <c r="AN1344" i="1"/>
  <c r="AN1352" i="1"/>
  <c r="AN1360" i="1"/>
  <c r="AN1368" i="1"/>
  <c r="AN654" i="1"/>
  <c r="AN718" i="1"/>
  <c r="AN783" i="1"/>
  <c r="AN821" i="1"/>
  <c r="AN848" i="1"/>
  <c r="AN871" i="1"/>
  <c r="AN893" i="1"/>
  <c r="AN912" i="1"/>
  <c r="AN928" i="1"/>
  <c r="AN941" i="1"/>
  <c r="AN953" i="1"/>
  <c r="AN963" i="1"/>
  <c r="AN975" i="1"/>
  <c r="AN985" i="1"/>
  <c r="AN995" i="1"/>
  <c r="AN1005" i="1"/>
  <c r="AN1015" i="1"/>
  <c r="AN1024" i="1"/>
  <c r="AN1033" i="1"/>
  <c r="AN1041" i="1"/>
  <c r="AN1049" i="1"/>
  <c r="AN1057" i="1"/>
  <c r="AN1065" i="1"/>
  <c r="AN1073" i="1"/>
  <c r="AN1081" i="1"/>
  <c r="AN1089" i="1"/>
  <c r="AN1097" i="1"/>
  <c r="AN1105" i="1"/>
  <c r="AN1113" i="1"/>
  <c r="AN1121" i="1"/>
  <c r="AN1129" i="1"/>
  <c r="AN1137" i="1"/>
  <c r="AN1145" i="1"/>
  <c r="AN1153" i="1"/>
  <c r="AN1161" i="1"/>
  <c r="AN1169" i="1"/>
  <c r="AN1177" i="1"/>
  <c r="AN1185" i="1"/>
  <c r="AN1193" i="1"/>
  <c r="AN1201" i="1"/>
  <c r="AN1209" i="1"/>
  <c r="AN1217" i="1"/>
  <c r="AN1225" i="1"/>
  <c r="AN1233" i="1"/>
  <c r="AN1241" i="1"/>
  <c r="AN1249" i="1"/>
  <c r="AN1257" i="1"/>
  <c r="AN1265" i="1"/>
  <c r="AN1273" i="1"/>
  <c r="AN1281" i="1"/>
  <c r="AN1289" i="1"/>
  <c r="AN1297" i="1"/>
  <c r="AN1305" i="1"/>
  <c r="AN1313" i="1"/>
  <c r="AN1321" i="1"/>
  <c r="AN1329" i="1"/>
  <c r="AN1337" i="1"/>
  <c r="AN1345" i="1"/>
  <c r="AN1353" i="1"/>
  <c r="AN1361" i="1"/>
  <c r="AN1369" i="1"/>
  <c r="AN1377" i="1"/>
  <c r="AN1385" i="1"/>
  <c r="AN1393" i="1"/>
  <c r="AN1401" i="1"/>
  <c r="AN1409" i="1"/>
  <c r="AN1417" i="1"/>
  <c r="AN1425" i="1"/>
  <c r="AN1433" i="1"/>
  <c r="AN1441" i="1"/>
  <c r="AN1449" i="1"/>
  <c r="AN1457" i="1"/>
  <c r="AN1465" i="1"/>
  <c r="AN1473" i="1"/>
  <c r="AN1481" i="1"/>
  <c r="AN1489" i="1"/>
  <c r="AN1497" i="1"/>
  <c r="AN1505" i="1"/>
  <c r="AN1513" i="1"/>
  <c r="AN1521" i="1"/>
  <c r="AN1529" i="1"/>
  <c r="AN1537" i="1"/>
  <c r="AN1545" i="1"/>
  <c r="AN1553" i="1"/>
  <c r="AN1561" i="1"/>
  <c r="AN1569" i="1"/>
  <c r="AN1577" i="1"/>
  <c r="AN1585" i="1"/>
  <c r="AN1593" i="1"/>
  <c r="AN1601" i="1"/>
  <c r="AN1609" i="1"/>
  <c r="AN1067" i="1"/>
  <c r="AN1131" i="1"/>
  <c r="AN1195" i="1"/>
  <c r="AN1259" i="1"/>
  <c r="AN1299" i="1"/>
  <c r="AN1075" i="1"/>
  <c r="AN1139" i="1"/>
  <c r="AN1203" i="1"/>
  <c r="AN1267" i="1"/>
  <c r="AN1301" i="1"/>
  <c r="AN1333" i="1"/>
  <c r="AN1365" i="1"/>
  <c r="AN1386" i="1"/>
  <c r="AN1402" i="1"/>
  <c r="AN1418" i="1"/>
  <c r="AN1434" i="1"/>
  <c r="AN1448" i="1"/>
  <c r="AN1460" i="1"/>
  <c r="AN1474" i="1"/>
  <c r="AN1485" i="1"/>
  <c r="AN1499" i="1"/>
  <c r="AN1512" i="1"/>
  <c r="AN1524" i="1"/>
  <c r="AN1538" i="1"/>
  <c r="AN1549" i="1"/>
  <c r="AN1563" i="1"/>
  <c r="AN1573" i="1"/>
  <c r="AN1584" i="1"/>
  <c r="AN1595" i="1"/>
  <c r="AN1605" i="1"/>
  <c r="AN1616" i="1"/>
  <c r="AN1625" i="1"/>
  <c r="AN1634" i="1"/>
  <c r="AN1643" i="1"/>
  <c r="AN1083" i="1"/>
  <c r="AN1147" i="1"/>
  <c r="AN1211" i="1"/>
  <c r="AN1275" i="1"/>
  <c r="AN1307" i="1"/>
  <c r="AN1339" i="1"/>
  <c r="AN1371" i="1"/>
  <c r="AN1387" i="1"/>
  <c r="AN1403" i="1"/>
  <c r="AN1419" i="1"/>
  <c r="AN1435" i="1"/>
  <c r="AN1450" i="1"/>
  <c r="AN1461" i="1"/>
  <c r="AN1475" i="1"/>
  <c r="AN1488" i="1"/>
  <c r="AN1500" i="1"/>
  <c r="AN1514" i="1"/>
  <c r="AN1525" i="1"/>
  <c r="AN1539" i="1"/>
  <c r="AN1552" i="1"/>
  <c r="AN1564" i="1"/>
  <c r="AN1575" i="1"/>
  <c r="AN1586" i="1"/>
  <c r="AN1596" i="1"/>
  <c r="AN1607" i="1"/>
  <c r="AN1617" i="1"/>
  <c r="AN1626" i="1"/>
  <c r="AN1635" i="1"/>
  <c r="AN1644" i="1"/>
  <c r="AN1091" i="1"/>
  <c r="AN1155" i="1"/>
  <c r="AN1219" i="1"/>
  <c r="AN1277" i="1"/>
  <c r="AN1309" i="1"/>
  <c r="AN1341" i="1"/>
  <c r="AN1373" i="1"/>
  <c r="AN1389" i="1"/>
  <c r="AN1405" i="1"/>
  <c r="AN1421" i="1"/>
  <c r="AN1437" i="1"/>
  <c r="AN1451" i="1"/>
  <c r="AN1464" i="1"/>
  <c r="AN1476" i="1"/>
  <c r="AN1490" i="1"/>
  <c r="AN1501" i="1"/>
  <c r="AN1515" i="1"/>
  <c r="AN1528" i="1"/>
  <c r="AN1540" i="1"/>
  <c r="AN1554" i="1"/>
  <c r="AN1565" i="1"/>
  <c r="AN1576" i="1"/>
  <c r="AN1587" i="1"/>
  <c r="AN1597" i="1"/>
  <c r="AN1608" i="1"/>
  <c r="AN1618" i="1"/>
  <c r="AN1627" i="1"/>
  <c r="AN1636" i="1"/>
  <c r="AN1099" i="1"/>
  <c r="AN1163" i="1"/>
  <c r="AN1227" i="1"/>
  <c r="AN1283" i="1"/>
  <c r="AN1315" i="1"/>
  <c r="AN1347" i="1"/>
  <c r="AN1376" i="1"/>
  <c r="AN1392" i="1"/>
  <c r="AN1408" i="1"/>
  <c r="AN1424" i="1"/>
  <c r="AN1440" i="1"/>
  <c r="AN1452" i="1"/>
  <c r="AN1466" i="1"/>
  <c r="AN1477" i="1"/>
  <c r="AN1491" i="1"/>
  <c r="AN1504" i="1"/>
  <c r="AN1516" i="1"/>
  <c r="AN1530" i="1"/>
  <c r="AN1541" i="1"/>
  <c r="AN1555" i="1"/>
  <c r="AN1567" i="1"/>
  <c r="AN1578" i="1"/>
  <c r="AN1588" i="1"/>
  <c r="AN1599" i="1"/>
  <c r="AN1610" i="1"/>
  <c r="AN1619" i="1"/>
  <c r="AN1628" i="1"/>
  <c r="AN1637" i="1"/>
  <c r="AN1107" i="1"/>
  <c r="AN1171" i="1"/>
  <c r="AN1235" i="1"/>
  <c r="AN1285" i="1"/>
  <c r="AN1317" i="1"/>
  <c r="AN1349" i="1"/>
  <c r="AN1378" i="1"/>
  <c r="AN1394" i="1"/>
  <c r="AN1410" i="1"/>
  <c r="AN1426" i="1"/>
  <c r="AN1442" i="1"/>
  <c r="AN1453" i="1"/>
  <c r="AN1467" i="1"/>
  <c r="AN1480" i="1"/>
  <c r="AN1492" i="1"/>
  <c r="AN1506" i="1"/>
  <c r="AN1517" i="1"/>
  <c r="AN1531" i="1"/>
  <c r="AN1544" i="1"/>
  <c r="AN1556" i="1"/>
  <c r="AN1568" i="1"/>
  <c r="AN1579" i="1"/>
  <c r="AN1589" i="1"/>
  <c r="AN1600" i="1"/>
  <c r="AN1611" i="1"/>
  <c r="AN1620" i="1"/>
  <c r="AN1629" i="1"/>
  <c r="AN1639" i="1"/>
  <c r="AN1115" i="1"/>
  <c r="AN1179" i="1"/>
  <c r="AN1243" i="1"/>
  <c r="AN1291" i="1"/>
  <c r="AN1323" i="1"/>
  <c r="AN1355" i="1"/>
  <c r="AN1379" i="1"/>
  <c r="AN1395" i="1"/>
  <c r="AN1411" i="1"/>
  <c r="AN1427" i="1"/>
  <c r="AN1443" i="1"/>
  <c r="AN1456" i="1"/>
  <c r="AN1468" i="1"/>
  <c r="AN1482" i="1"/>
  <c r="AN1493" i="1"/>
  <c r="AN1507" i="1"/>
  <c r="AN1520" i="1"/>
  <c r="AN1532" i="1"/>
  <c r="AN1546" i="1"/>
  <c r="AN1557" i="1"/>
  <c r="AN1570" i="1"/>
  <c r="AN1580" i="1"/>
  <c r="AN1591" i="1"/>
  <c r="AN1602" i="1"/>
  <c r="AN1612" i="1"/>
  <c r="AN1621" i="1"/>
  <c r="AN1631" i="1"/>
  <c r="AN1640" i="1"/>
  <c r="AN1123" i="1"/>
  <c r="AN1187" i="1"/>
  <c r="AN1251" i="1"/>
  <c r="AN1293" i="1"/>
  <c r="AN1325" i="1"/>
  <c r="AN1357" i="1"/>
  <c r="AN1381" i="1"/>
  <c r="AN1397" i="1"/>
  <c r="AN1413" i="1"/>
  <c r="AN1429" i="1"/>
  <c r="AN1444" i="1"/>
  <c r="AN1458" i="1"/>
  <c r="AN1469" i="1"/>
  <c r="AN1483" i="1"/>
  <c r="AN1496" i="1"/>
  <c r="AN1508" i="1"/>
  <c r="AN1522" i="1"/>
  <c r="AN1533" i="1"/>
  <c r="AN1547" i="1"/>
  <c r="AN1560" i="1"/>
  <c r="AN1571" i="1"/>
  <c r="AN1581" i="1"/>
  <c r="AN1592" i="1"/>
  <c r="AN1603" i="1"/>
  <c r="AN1613" i="1"/>
  <c r="AN1623" i="1"/>
  <c r="AN1632" i="1"/>
  <c r="AN1641" i="1"/>
  <c r="AN1331" i="1"/>
  <c r="AN1472" i="1"/>
  <c r="AN1572" i="1"/>
  <c r="AN1363" i="1"/>
  <c r="AN1484" i="1"/>
  <c r="AN1583" i="1"/>
  <c r="AN1384" i="1"/>
  <c r="AN1498" i="1"/>
  <c r="AN1594" i="1"/>
  <c r="AN1400" i="1"/>
  <c r="AN1509" i="1"/>
  <c r="AN1604" i="1"/>
  <c r="AN1416" i="1"/>
  <c r="AN1523" i="1"/>
  <c r="AN1615" i="1"/>
  <c r="AN1432" i="1"/>
  <c r="AN1536" i="1"/>
  <c r="AN1624" i="1"/>
  <c r="AN1459" i="1"/>
  <c r="AN1562" i="1"/>
  <c r="AN1642" i="1"/>
  <c r="AN1445" i="1"/>
  <c r="AN1548" i="1"/>
  <c r="AN1633" i="1"/>
  <c r="AN4" i="1"/>
  <c r="O3" i="2"/>
  <c r="E4" i="2" s="1"/>
  <c r="C159" i="2" l="1"/>
  <c r="C1460" i="2"/>
  <c r="E570" i="2"/>
  <c r="E544" i="2"/>
  <c r="E1023" i="2"/>
  <c r="E474" i="2"/>
  <c r="C1025" i="2"/>
  <c r="C505" i="2"/>
  <c r="C583" i="2"/>
  <c r="C1406" i="2"/>
  <c r="C953" i="2"/>
  <c r="C1496" i="2"/>
  <c r="E138" i="2"/>
  <c r="E26" i="2"/>
  <c r="E539" i="2"/>
  <c r="C1445" i="2"/>
  <c r="C693" i="2"/>
  <c r="E1469" i="2"/>
  <c r="E1535" i="2"/>
  <c r="C473" i="2"/>
  <c r="C338" i="2"/>
  <c r="E207" i="2"/>
  <c r="E1073" i="2"/>
  <c r="E723" i="2"/>
  <c r="E929" i="2"/>
  <c r="E824" i="2"/>
  <c r="E1585" i="2"/>
  <c r="E1562" i="2"/>
  <c r="E393" i="2"/>
  <c r="E950" i="2"/>
  <c r="E1473" i="2"/>
  <c r="E1577" i="2"/>
  <c r="E1042" i="2"/>
  <c r="E825" i="2"/>
  <c r="C368" i="2"/>
  <c r="E310" i="2"/>
  <c r="E958" i="2"/>
  <c r="C1338" i="2"/>
  <c r="E493" i="2"/>
  <c r="E623" i="2"/>
  <c r="C328" i="2"/>
  <c r="C610" i="2"/>
  <c r="E400" i="2"/>
  <c r="E1015" i="2"/>
  <c r="E368" i="2"/>
  <c r="E814" i="2"/>
  <c r="E266" i="2"/>
  <c r="E239" i="2"/>
  <c r="C1033" i="2"/>
  <c r="C1222" i="2"/>
  <c r="E1187" i="2"/>
  <c r="C1165" i="2"/>
  <c r="E525" i="2"/>
  <c r="E1229" i="2"/>
  <c r="C826" i="2"/>
  <c r="C1540" i="2"/>
  <c r="C106" i="2"/>
  <c r="C1306" i="2"/>
  <c r="E174" i="2"/>
  <c r="E1421" i="2"/>
  <c r="E876" i="2"/>
  <c r="C75" i="2"/>
  <c r="E436" i="2"/>
  <c r="C532" i="2"/>
  <c r="C1437" i="2"/>
  <c r="E1420" i="2"/>
  <c r="E1156" i="2"/>
  <c r="E1593" i="2"/>
  <c r="C235" i="2"/>
  <c r="E997" i="2"/>
  <c r="E1052" i="2"/>
  <c r="E1144" i="2"/>
  <c r="E951" i="2"/>
  <c r="E330" i="2"/>
  <c r="E530" i="2"/>
  <c r="E1114" i="2"/>
  <c r="C240" i="2"/>
  <c r="E1531" i="2"/>
  <c r="C502" i="2"/>
  <c r="E989" i="2"/>
  <c r="C777" i="2"/>
  <c r="C1288" i="2"/>
  <c r="C149" i="2"/>
  <c r="E315" i="2"/>
  <c r="C1143" i="2"/>
  <c r="E788" i="2"/>
  <c r="E1206" i="2"/>
  <c r="E1028" i="2"/>
  <c r="C662" i="2"/>
  <c r="C820" i="2"/>
  <c r="E1244" i="2"/>
  <c r="E345" i="2"/>
  <c r="E518" i="2"/>
  <c r="C926" i="2"/>
  <c r="E176" i="2"/>
  <c r="E143" i="2"/>
  <c r="C535" i="2"/>
  <c r="C1170" i="2"/>
  <c r="E1123" i="2"/>
  <c r="E1258" i="2"/>
  <c r="C632" i="2"/>
  <c r="E687" i="2"/>
  <c r="C174" i="2"/>
  <c r="E1398" i="2"/>
  <c r="E1211" i="2"/>
  <c r="E77" i="2"/>
  <c r="E859" i="2"/>
  <c r="N76" i="2"/>
  <c r="C1073" i="2"/>
  <c r="E28" i="2"/>
  <c r="E1449" i="2"/>
  <c r="C461" i="2"/>
  <c r="C1051" i="2"/>
  <c r="E1385" i="2"/>
  <c r="E1301" i="2"/>
  <c r="C916" i="2"/>
  <c r="E600" i="2"/>
  <c r="E1014" i="2"/>
  <c r="E1137" i="2"/>
  <c r="E1377" i="2"/>
  <c r="E1494" i="2"/>
  <c r="E193" i="2"/>
  <c r="C1172" i="2"/>
  <c r="E688" i="2"/>
  <c r="E332" i="2"/>
  <c r="C562" i="2"/>
  <c r="C621" i="2"/>
  <c r="C382" i="2"/>
  <c r="C1089" i="2"/>
  <c r="E601" i="2"/>
  <c r="E568" i="2"/>
  <c r="E1192" i="2"/>
  <c r="C283" i="2"/>
  <c r="E737" i="2"/>
  <c r="E1183" i="2"/>
  <c r="E918" i="2"/>
  <c r="E419" i="2"/>
  <c r="E1353" i="2"/>
  <c r="E507" i="2"/>
  <c r="C115" i="2"/>
  <c r="C550" i="2"/>
  <c r="C427" i="2"/>
  <c r="C209" i="2"/>
  <c r="C749" i="2"/>
  <c r="E42" i="2"/>
  <c r="E1196" i="2"/>
  <c r="E1221" i="2"/>
  <c r="E1603" i="2"/>
  <c r="C1516" i="2"/>
  <c r="E615" i="2"/>
  <c r="C1433" i="2"/>
  <c r="E1634" i="2"/>
  <c r="C1619" i="2"/>
  <c r="E475" i="2"/>
  <c r="C489" i="2"/>
  <c r="E1397" i="2"/>
  <c r="C810" i="2"/>
  <c r="E146" i="2"/>
  <c r="E666" i="2"/>
  <c r="C102" i="2"/>
  <c r="C1227" i="2"/>
  <c r="E1333" i="2"/>
  <c r="C413" i="2"/>
  <c r="C1153" i="2"/>
  <c r="C931" i="2"/>
  <c r="C1050" i="2"/>
  <c r="E435" i="2"/>
  <c r="C319" i="2"/>
  <c r="C971" i="2"/>
  <c r="E181" i="2"/>
  <c r="C186" i="2"/>
  <c r="E909" i="2"/>
  <c r="C334" i="2"/>
  <c r="C1263" i="2"/>
  <c r="C614" i="2"/>
  <c r="E108" i="2"/>
  <c r="E355" i="2"/>
  <c r="C231" i="2"/>
  <c r="E102" i="2"/>
  <c r="C95" i="2"/>
  <c r="E1226" i="2"/>
  <c r="E1463" i="2"/>
  <c r="C272" i="2"/>
  <c r="E863" i="2"/>
  <c r="C521" i="2"/>
  <c r="C483" i="2"/>
  <c r="E1404" i="2"/>
  <c r="E798" i="2"/>
  <c r="E1470" i="2"/>
  <c r="E1538" i="2"/>
  <c r="E231" i="2"/>
  <c r="C17" i="2"/>
  <c r="C1443" i="2"/>
  <c r="E1230" i="2"/>
  <c r="C1625" i="2"/>
  <c r="C857" i="2"/>
  <c r="E264" i="2"/>
  <c r="E1002" i="2"/>
  <c r="E1406" i="2"/>
  <c r="C673" i="2"/>
  <c r="C635" i="2"/>
  <c r="C974" i="2"/>
  <c r="C1284" i="2"/>
  <c r="E1611" i="2"/>
  <c r="E1319" i="2"/>
  <c r="E1370" i="2"/>
  <c r="C1610" i="2"/>
  <c r="C1171" i="2"/>
  <c r="C1015" i="2"/>
  <c r="E106" i="2"/>
  <c r="E1437" i="2"/>
  <c r="C1618" i="2"/>
  <c r="E851" i="2"/>
  <c r="E125" i="2"/>
  <c r="E20" i="2"/>
  <c r="E932" i="2"/>
  <c r="E1328" i="2"/>
  <c r="E88" i="2"/>
  <c r="E964" i="2"/>
  <c r="C884" i="2"/>
  <c r="E272" i="2"/>
  <c r="E1471" i="2"/>
  <c r="E581" i="2"/>
  <c r="C1290" i="2"/>
  <c r="E1356" i="2"/>
  <c r="C691" i="2"/>
  <c r="E1133" i="2"/>
  <c r="C617" i="2"/>
  <c r="C1053" i="2"/>
  <c r="C1411" i="2"/>
  <c r="C866" i="2"/>
  <c r="E1066" i="2"/>
  <c r="E469" i="2"/>
  <c r="E175" i="2"/>
  <c r="C849" i="2"/>
  <c r="E1207" i="2"/>
  <c r="E158" i="2"/>
  <c r="E1361" i="2"/>
  <c r="E398" i="2"/>
  <c r="C1626" i="2"/>
  <c r="E1276" i="2"/>
  <c r="E1514" i="2"/>
  <c r="E902" i="2"/>
  <c r="E538" i="2"/>
  <c r="E326" i="2"/>
  <c r="C1307" i="2"/>
  <c r="C1316" i="2"/>
  <c r="E1193" i="2"/>
  <c r="C68" i="2"/>
  <c r="E52" i="2"/>
  <c r="C261" i="2"/>
  <c r="E1147" i="2"/>
  <c r="C1505" i="2"/>
  <c r="E83" i="2"/>
  <c r="E150" i="2"/>
  <c r="C1522" i="2"/>
  <c r="C681" i="2"/>
  <c r="C487" i="2"/>
  <c r="E671" i="2"/>
  <c r="E1321" i="2"/>
  <c r="E1179" i="2"/>
  <c r="E471" i="2"/>
  <c r="C1134" i="2"/>
  <c r="E1119" i="2"/>
  <c r="C25" i="2"/>
  <c r="E1171" i="2"/>
  <c r="E254" i="2"/>
  <c r="E404" i="2"/>
  <c r="C867" i="2"/>
  <c r="E808" i="2"/>
  <c r="C1475" i="2"/>
  <c r="E1467" i="2"/>
  <c r="E540" i="2"/>
  <c r="C758" i="2"/>
  <c r="E846" i="2"/>
  <c r="C170" i="2"/>
  <c r="C352" i="2"/>
  <c r="E665" i="2"/>
  <c r="E1263" i="2"/>
  <c r="E336" i="2"/>
  <c r="C491" i="2"/>
  <c r="E931" i="2"/>
  <c r="E657" i="2"/>
  <c r="E293" i="2"/>
  <c r="E1346" i="2"/>
  <c r="C1309" i="2"/>
  <c r="C277" i="2"/>
  <c r="E1006" i="2"/>
  <c r="E853" i="2"/>
  <c r="E591" i="2"/>
  <c r="C94" i="2"/>
  <c r="E748" i="2"/>
  <c r="C958" i="2"/>
  <c r="C966" i="2"/>
  <c r="C305" i="2"/>
  <c r="E749" i="2"/>
  <c r="E747" i="2"/>
  <c r="E1034" i="2"/>
  <c r="E1455" i="2"/>
  <c r="C687" i="2"/>
  <c r="E229" i="2"/>
  <c r="E478" i="2"/>
  <c r="E1507" i="2"/>
  <c r="E276" i="2"/>
  <c r="C113" i="2"/>
  <c r="C79" i="2"/>
  <c r="E200" i="2"/>
  <c r="C541" i="2"/>
  <c r="C1164" i="2"/>
  <c r="E822" i="2"/>
  <c r="E442" i="2"/>
  <c r="C1457" i="2"/>
  <c r="E1495" i="2"/>
  <c r="C786" i="2"/>
  <c r="E388" i="2"/>
  <c r="C548" i="2"/>
  <c r="C754" i="2"/>
  <c r="E75" i="2"/>
  <c r="E1415" i="2"/>
  <c r="E430" i="2"/>
  <c r="E1615" i="2"/>
  <c r="E1452" i="2"/>
  <c r="C1194" i="2"/>
  <c r="C517" i="2"/>
  <c r="E1485" i="2"/>
  <c r="N526" i="2"/>
  <c r="E1622" i="2"/>
  <c r="E74" i="2"/>
  <c r="E1366" i="2"/>
  <c r="E865" i="2"/>
  <c r="E901" i="2"/>
  <c r="C219" i="2"/>
  <c r="E640" i="2"/>
  <c r="C1240" i="2"/>
  <c r="E488" i="2"/>
  <c r="C853" i="2"/>
  <c r="C126" i="2"/>
  <c r="E569" i="2"/>
  <c r="E107" i="2"/>
  <c r="C747" i="2"/>
  <c r="E1638" i="2"/>
  <c r="C129" i="2"/>
  <c r="C534" i="2"/>
  <c r="E1254" i="2"/>
  <c r="C1322" i="2"/>
  <c r="C1329" i="2"/>
  <c r="E1475" i="2"/>
  <c r="C125" i="2"/>
  <c r="E971" i="2"/>
  <c r="E1335" i="2"/>
  <c r="C1586" i="2"/>
  <c r="E750" i="2"/>
  <c r="C145" i="2"/>
  <c r="E1411" i="2"/>
  <c r="C700" i="2"/>
  <c r="E619" i="2"/>
  <c r="E718" i="2"/>
  <c r="C242" i="2"/>
  <c r="E498" i="2"/>
  <c r="E1251" i="2"/>
  <c r="C908" i="2"/>
  <c r="E499" i="2"/>
  <c r="E280" i="2"/>
  <c r="E461" i="2"/>
  <c r="E923" i="2"/>
  <c r="C983" i="2"/>
  <c r="E1493" i="2"/>
  <c r="E800" i="2"/>
  <c r="C1525" i="2"/>
  <c r="C1279" i="2"/>
  <c r="C1124" i="2"/>
  <c r="C733" i="2"/>
  <c r="C1106" i="2"/>
  <c r="E1264" i="2"/>
  <c r="C1534" i="2"/>
  <c r="E311" i="2"/>
  <c r="E22" i="2"/>
  <c r="C76" i="2"/>
  <c r="C1236" i="2"/>
  <c r="E757" i="2"/>
  <c r="E936" i="2"/>
  <c r="E626" i="2"/>
  <c r="E1468" i="2"/>
  <c r="C117" i="2"/>
  <c r="E56" i="2"/>
  <c r="E165" i="2"/>
  <c r="C503" i="2"/>
  <c r="E1011" i="2"/>
  <c r="C1261" i="2"/>
  <c r="E1213" i="2"/>
  <c r="C1508" i="2"/>
  <c r="E225" i="2"/>
  <c r="E1115" i="2"/>
  <c r="C582" i="2"/>
  <c r="E316" i="2"/>
  <c r="C112" i="2"/>
  <c r="E532" i="2"/>
  <c r="C858" i="2"/>
  <c r="E545" i="2"/>
  <c r="E1425" i="2"/>
  <c r="E887" i="2"/>
  <c r="E704" i="2"/>
  <c r="C510" i="2"/>
  <c r="E939" i="2"/>
  <c r="C1382" i="2"/>
  <c r="E372" i="2"/>
  <c r="C1038" i="2"/>
  <c r="E451" i="2"/>
  <c r="C333" i="2"/>
  <c r="C1605" i="2"/>
  <c r="E424" i="2"/>
  <c r="C1277" i="2"/>
  <c r="C259" i="2"/>
  <c r="C895" i="2"/>
  <c r="C1067" i="2"/>
  <c r="E135" i="2"/>
  <c r="C299" i="2"/>
  <c r="E233" i="2"/>
  <c r="E1504" i="2"/>
  <c r="E795" i="2"/>
  <c r="E1170" i="2"/>
  <c r="C556" i="2"/>
  <c r="E878" i="2"/>
  <c r="C82" i="2"/>
  <c r="E104" i="2"/>
  <c r="E1338" i="2"/>
  <c r="E519" i="2"/>
  <c r="C1099" i="2"/>
  <c r="E243" i="2"/>
  <c r="C1308" i="2"/>
  <c r="E382" i="2"/>
  <c r="C21" i="2"/>
  <c r="E565" i="2"/>
  <c r="C783" i="2"/>
  <c r="E1141" i="2"/>
  <c r="E153" i="2"/>
  <c r="E166" i="2"/>
  <c r="E1127" i="2"/>
  <c r="C326" i="2"/>
  <c r="E785" i="2"/>
  <c r="E98" i="2"/>
  <c r="E886" i="2"/>
  <c r="E1062" i="2"/>
  <c r="C1510" i="2"/>
  <c r="C157" i="2"/>
  <c r="E250" i="2"/>
  <c r="C1111" i="2"/>
  <c r="E670" i="2"/>
  <c r="C1592" i="2"/>
  <c r="C1564" i="2"/>
  <c r="E1548" i="2"/>
  <c r="E479" i="2"/>
  <c r="E1487" i="2"/>
  <c r="C606" i="2"/>
  <c r="E598" i="2"/>
  <c r="E1451" i="2"/>
  <c r="E1203" i="2"/>
  <c r="D329" i="2"/>
  <c r="C624" i="2"/>
  <c r="O144" i="2"/>
  <c r="N477" i="2"/>
  <c r="E773" i="2"/>
  <c r="E1339" i="2"/>
  <c r="C672" i="2"/>
  <c r="M287" i="2"/>
  <c r="C1303" i="2"/>
  <c r="M980" i="2"/>
  <c r="O1065" i="2"/>
  <c r="C1587" i="2"/>
  <c r="C1058" i="2"/>
  <c r="E1330" i="2"/>
  <c r="C1388" i="2"/>
  <c r="C772" i="2"/>
  <c r="M120" i="2"/>
  <c r="E970" i="2"/>
  <c r="C1543" i="2"/>
  <c r="M656" i="2"/>
  <c r="E579" i="2"/>
  <c r="E1292" i="2"/>
  <c r="E1530" i="2"/>
  <c r="C1490" i="2"/>
  <c r="E1302" i="2"/>
  <c r="C1381" i="2"/>
  <c r="E741" i="2"/>
  <c r="E1087" i="2"/>
  <c r="E1491" i="2"/>
  <c r="C584" i="2"/>
  <c r="C467" i="2"/>
  <c r="E496" i="2"/>
  <c r="E867" i="2"/>
  <c r="C883" i="2"/>
  <c r="E804" i="2"/>
  <c r="C258" i="2"/>
  <c r="C451" i="2"/>
  <c r="E1242" i="2"/>
  <c r="E329" i="2"/>
  <c r="E1486" i="2"/>
  <c r="C967" i="2"/>
  <c r="C1189" i="2"/>
  <c r="E33" i="2"/>
  <c r="E1169" i="2"/>
  <c r="E1559" i="2"/>
  <c r="C1315" i="2"/>
  <c r="E1278" i="2"/>
  <c r="E1219" i="2"/>
  <c r="C1466" i="2"/>
  <c r="E1182" i="2"/>
  <c r="C267" i="2"/>
  <c r="E1157" i="2"/>
  <c r="E780" i="2"/>
  <c r="C1140" i="2"/>
  <c r="E27" i="2"/>
  <c r="C654" i="2"/>
  <c r="E1122" i="2"/>
  <c r="E100" i="2"/>
  <c r="E1205" i="2"/>
  <c r="C515" i="2"/>
  <c r="E1482" i="2"/>
  <c r="E1382" i="2"/>
  <c r="C1636" i="2"/>
  <c r="E1184" i="2"/>
  <c r="C751" i="2"/>
  <c r="C1159" i="2"/>
  <c r="E921" i="2"/>
  <c r="C1069" i="2"/>
  <c r="E156" i="2"/>
  <c r="C1604" i="2"/>
  <c r="E1570" i="2"/>
  <c r="E1629" i="2"/>
  <c r="C375" i="2"/>
  <c r="E965" i="2"/>
  <c r="C692" i="2"/>
  <c r="E1091" i="2"/>
  <c r="E303" i="2"/>
  <c r="E861" i="2"/>
  <c r="C951" i="2"/>
  <c r="E327" i="2"/>
  <c r="C969" i="2"/>
  <c r="C420" i="2"/>
  <c r="E1345" i="2"/>
  <c r="E1082" i="2"/>
  <c r="C1608" i="2"/>
  <c r="E375" i="2"/>
  <c r="E44" i="2"/>
  <c r="C891" i="2"/>
  <c r="E893" i="2"/>
  <c r="C845" i="2"/>
  <c r="E1092" i="2"/>
  <c r="E387" i="2"/>
  <c r="E1576" i="2"/>
  <c r="E567" i="2"/>
  <c r="E298" i="2"/>
  <c r="E1618" i="2"/>
  <c r="C834" i="2"/>
  <c r="E1355" i="2"/>
  <c r="C1112" i="2"/>
  <c r="N219" i="2"/>
  <c r="C581" i="2"/>
  <c r="D359" i="2"/>
  <c r="E1291" i="2"/>
  <c r="M945" i="2"/>
  <c r="C938" i="2"/>
  <c r="E551" i="2"/>
  <c r="E535" i="2"/>
  <c r="E466" i="2"/>
  <c r="E154" i="2"/>
  <c r="E771" i="2"/>
  <c r="E910" i="2"/>
  <c r="E1427" i="2"/>
  <c r="C465" i="2"/>
  <c r="E256" i="2"/>
  <c r="C1492" i="2"/>
  <c r="E347" i="2"/>
  <c r="E147" i="2"/>
  <c r="C1403" i="2"/>
  <c r="E735" i="2"/>
  <c r="E1290" i="2"/>
  <c r="C1456" i="2"/>
  <c r="E1081" i="2"/>
  <c r="C317" i="2"/>
  <c r="E641" i="2"/>
  <c r="E994" i="2"/>
  <c r="C1123" i="2"/>
  <c r="E885" i="2"/>
  <c r="C1205" i="2"/>
  <c r="C1213" i="2"/>
  <c r="C1502" i="2"/>
  <c r="E524" i="2"/>
  <c r="E380" i="2"/>
  <c r="C292" i="2"/>
  <c r="C1027" i="2"/>
  <c r="E713" i="2"/>
  <c r="C1407" i="2"/>
  <c r="E402" i="2"/>
  <c r="C523" i="2"/>
  <c r="C1397" i="2"/>
  <c r="E1476" i="2"/>
  <c r="C667" i="2"/>
  <c r="C1349" i="2"/>
  <c r="E201" i="2"/>
  <c r="E1578" i="2"/>
  <c r="E173" i="2"/>
  <c r="C52" i="2"/>
  <c r="E1417" i="2"/>
  <c r="E281" i="2"/>
  <c r="E485" i="2"/>
  <c r="C287" i="2"/>
  <c r="E128" i="2"/>
  <c r="E1627" i="2"/>
  <c r="E297" i="2"/>
  <c r="E123" i="2"/>
  <c r="E53" i="2"/>
  <c r="E1124" i="2"/>
  <c r="E80" i="2"/>
  <c r="C855" i="2"/>
  <c r="C27" i="2"/>
  <c r="E715" i="2"/>
  <c r="C1386" i="2"/>
  <c r="E170" i="2"/>
  <c r="C977" i="2"/>
  <c r="C1223" i="2"/>
  <c r="E32" i="2"/>
  <c r="C490" i="2"/>
  <c r="E236" i="2"/>
  <c r="E1635" i="2"/>
  <c r="C937" i="2"/>
  <c r="E1281" i="2"/>
  <c r="E422" i="2"/>
  <c r="E1511" i="2"/>
  <c r="E90" i="2"/>
  <c r="C1167" i="2"/>
  <c r="C20" i="2"/>
  <c r="E659" i="2"/>
  <c r="C243" i="2"/>
  <c r="E1233" i="2"/>
  <c r="C630" i="2"/>
  <c r="E1129" i="2"/>
  <c r="E1323" i="2"/>
  <c r="E160" i="2"/>
  <c r="C1161" i="2"/>
  <c r="E1204" i="2"/>
  <c r="E1000" i="2"/>
  <c r="C1573" i="2"/>
  <c r="E1364" i="2"/>
  <c r="E114" i="2"/>
  <c r="C611" i="2"/>
  <c r="C1345" i="2"/>
  <c r="E959" i="2"/>
  <c r="C401" i="2"/>
  <c r="E717" i="2"/>
  <c r="E935" i="2"/>
  <c r="C1486" i="2"/>
  <c r="C684" i="2"/>
  <c r="E502" i="2"/>
  <c r="E874" i="2"/>
  <c r="E1239" i="2"/>
  <c r="C175" i="2"/>
  <c r="E1612" i="2"/>
  <c r="C1551" i="2"/>
  <c r="E1595" i="2"/>
  <c r="E1026" i="2"/>
  <c r="C1283" i="2"/>
  <c r="C1181" i="2"/>
  <c r="C911" i="2"/>
  <c r="E454" i="2"/>
  <c r="E897" i="2"/>
  <c r="E1236" i="2"/>
  <c r="C239" i="2"/>
  <c r="C1436" i="2"/>
  <c r="E1181" i="2"/>
  <c r="C1374" i="2"/>
  <c r="C16" i="2"/>
  <c r="M422" i="2"/>
  <c r="E1440" i="2"/>
  <c r="O52" i="2"/>
  <c r="C1332" i="2"/>
  <c r="E1012" i="2"/>
  <c r="E627" i="2"/>
  <c r="C1380" i="2"/>
  <c r="C766" i="2"/>
  <c r="E1020" i="2"/>
  <c r="E1140" i="2"/>
  <c r="C1394" i="2"/>
  <c r="E431" i="2"/>
  <c r="C565" i="2"/>
  <c r="E287" i="2"/>
  <c r="E24" i="2"/>
  <c r="E1359" i="2"/>
  <c r="C1297" i="2"/>
  <c r="E550" i="2"/>
  <c r="E746" i="2"/>
  <c r="E1150" i="2"/>
  <c r="C464" i="2"/>
  <c r="C1468" i="2"/>
  <c r="E934" i="2"/>
  <c r="C613" i="2"/>
  <c r="E616" i="2"/>
  <c r="E325" i="2"/>
  <c r="C199" i="2"/>
  <c r="E1145" i="2"/>
  <c r="E1626" i="2"/>
  <c r="E321" i="2"/>
  <c r="C260" i="2"/>
  <c r="C481" i="2"/>
  <c r="E344" i="2"/>
  <c r="E45" i="2"/>
  <c r="E1628" i="2"/>
  <c r="E340" i="2"/>
  <c r="E1388" i="2"/>
  <c r="C142" i="2"/>
  <c r="C558" i="2"/>
  <c r="E202" i="2"/>
  <c r="C34" i="2"/>
  <c r="E719" i="2"/>
  <c r="C1000" i="2"/>
  <c r="E302" i="2"/>
  <c r="E787" i="2"/>
  <c r="C963" i="2"/>
  <c r="E574" i="2"/>
  <c r="E1241" i="2"/>
  <c r="C1313" i="2"/>
  <c r="E129" i="2"/>
  <c r="C1085" i="2"/>
  <c r="C1408" i="2"/>
  <c r="E1257" i="2"/>
  <c r="E731" i="2"/>
  <c r="C253" i="2"/>
  <c r="C993" i="2"/>
  <c r="C1370" i="2"/>
  <c r="C84" i="2"/>
  <c r="E14" i="2"/>
  <c r="C385" i="2"/>
  <c r="E1462" i="2"/>
  <c r="E1289" i="2"/>
  <c r="E1317" i="2"/>
  <c r="E1030" i="2"/>
  <c r="C1299" i="2"/>
  <c r="E1089" i="2"/>
  <c r="C1132" i="2"/>
  <c r="E803" i="2"/>
  <c r="C1062" i="2"/>
  <c r="E582" i="2"/>
  <c r="C587" i="2"/>
  <c r="E1201" i="2"/>
  <c r="E895" i="2"/>
  <c r="C1278" i="2"/>
  <c r="E1088" i="2"/>
  <c r="E335" i="2"/>
  <c r="C499" i="2"/>
  <c r="E58" i="2"/>
  <c r="C1214" i="2"/>
  <c r="E855" i="2"/>
  <c r="E1007" i="2"/>
  <c r="E1159" i="2"/>
  <c r="C23" i="2"/>
  <c r="E1223" i="2"/>
  <c r="E730" i="2"/>
  <c r="E1369" i="2"/>
  <c r="C1520" i="2"/>
  <c r="C1141" i="2"/>
  <c r="E1561" i="2"/>
  <c r="E235" i="2"/>
  <c r="C1425" i="2"/>
  <c r="C1541" i="2"/>
  <c r="C1024" i="2"/>
  <c r="E724" i="2"/>
  <c r="C337" i="2"/>
  <c r="E253" i="2"/>
  <c r="C1162" i="2"/>
  <c r="C1331" i="2"/>
  <c r="E361" i="2"/>
  <c r="C679" i="2"/>
  <c r="E924" i="2"/>
  <c r="C476" i="2"/>
  <c r="E533" i="2"/>
  <c r="C1229" i="2"/>
  <c r="E799" i="2"/>
  <c r="C1577" i="2"/>
  <c r="C1430" i="2"/>
  <c r="C608" i="2"/>
  <c r="E1325" i="2"/>
  <c r="E736" i="2"/>
  <c r="E1024" i="2"/>
  <c r="E134" i="2"/>
  <c r="E646" i="2"/>
  <c r="C441" i="2"/>
  <c r="E1610" i="2"/>
  <c r="E96" i="2"/>
  <c r="E1104" i="2"/>
  <c r="E1227" i="2"/>
  <c r="E782" i="2"/>
  <c r="E1479" i="2"/>
  <c r="C1183" i="2"/>
  <c r="E856" i="2"/>
  <c r="E981" i="2"/>
  <c r="E599" i="2"/>
  <c r="C1384" i="2"/>
  <c r="E721" i="2"/>
  <c r="C659" i="2"/>
  <c r="C180" i="2"/>
  <c r="E412" i="2"/>
  <c r="C1467" i="2"/>
  <c r="C93" i="2"/>
  <c r="E92" i="2"/>
  <c r="C954" i="2"/>
  <c r="E954" i="2"/>
  <c r="E494" i="2"/>
  <c r="C869" i="2"/>
  <c r="C1107" i="2"/>
  <c r="E1584" i="2"/>
  <c r="E1280" i="2"/>
  <c r="C717" i="2"/>
  <c r="D550" i="2"/>
  <c r="C578" i="2"/>
  <c r="C750" i="2"/>
  <c r="E892" i="2"/>
  <c r="C69" i="2"/>
  <c r="C1396" i="2"/>
  <c r="E743" i="2"/>
  <c r="E1005" i="2"/>
  <c r="E120" i="2"/>
  <c r="M707" i="2"/>
  <c r="C181" i="2"/>
  <c r="E70" i="2"/>
  <c r="C419" i="2"/>
  <c r="E612" i="2"/>
  <c r="C472" i="2"/>
  <c r="C468" i="2"/>
  <c r="E486" i="2"/>
  <c r="C442" i="2"/>
  <c r="E260" i="2"/>
  <c r="E879" i="2"/>
  <c r="C398" i="2"/>
  <c r="E1098" i="2"/>
  <c r="E1261" i="2"/>
  <c r="C768" i="2"/>
  <c r="C1298" i="2"/>
  <c r="E1517" i="2"/>
  <c r="E828" i="2"/>
  <c r="C1217" i="2"/>
  <c r="E1273" i="2"/>
  <c r="C709" i="2"/>
  <c r="C116" i="2"/>
  <c r="E1380" i="2"/>
  <c r="C842" i="2"/>
  <c r="E291" i="2"/>
  <c r="E189" i="2"/>
  <c r="C538" i="2"/>
  <c r="C589" i="2"/>
  <c r="C178" i="2"/>
  <c r="E1032" i="2"/>
  <c r="E645" i="2"/>
  <c r="C1544" i="2"/>
  <c r="E190" i="2"/>
  <c r="E883" i="2"/>
  <c r="E1118" i="2"/>
  <c r="C71" i="2"/>
  <c r="E1175" i="2"/>
  <c r="E833" i="2"/>
  <c r="C1572" i="2"/>
  <c r="E1315" i="2"/>
  <c r="C1176" i="2"/>
  <c r="C325" i="2"/>
  <c r="E1068" i="2"/>
  <c r="E309" i="2"/>
  <c r="C949" i="2"/>
  <c r="C1254" i="2"/>
  <c r="C1594" i="2"/>
  <c r="E157" i="2"/>
  <c r="E705" i="2"/>
  <c r="C238" i="2"/>
  <c r="E692" i="2"/>
  <c r="E801" i="2"/>
  <c r="E452" i="2"/>
  <c r="E1256" i="2"/>
  <c r="C814" i="2"/>
  <c r="C155" i="2"/>
  <c r="E1594" i="2"/>
  <c r="E1101" i="2"/>
  <c r="C792" i="2"/>
  <c r="E585" i="2"/>
  <c r="E607" i="2"/>
  <c r="E1056" i="2"/>
  <c r="E900" i="2"/>
  <c r="E103" i="2"/>
  <c r="E868" i="2"/>
  <c r="C431" i="2"/>
  <c r="E783" i="2"/>
  <c r="C943" i="2"/>
  <c r="C310" i="2"/>
  <c r="E30" i="2"/>
  <c r="C999" i="2"/>
  <c r="E159" i="2"/>
  <c r="C1021" i="2"/>
  <c r="E845" i="2"/>
  <c r="C289" i="2"/>
  <c r="E510" i="2"/>
  <c r="E673" i="2"/>
  <c r="C224" i="2"/>
  <c r="C138" i="2"/>
  <c r="E141" i="2"/>
  <c r="E1360" i="2"/>
  <c r="E295" i="2"/>
  <c r="C1507" i="2"/>
  <c r="E516" i="2"/>
  <c r="C48" i="2"/>
  <c r="E624" i="2"/>
  <c r="C1075" i="2"/>
  <c r="E1433" i="2"/>
  <c r="C729" i="2"/>
  <c r="E346" i="2"/>
  <c r="C520" i="2"/>
  <c r="E305" i="2"/>
  <c r="E78" i="2"/>
  <c r="C1166" i="2"/>
  <c r="E882" i="2"/>
  <c r="C118" i="2"/>
  <c r="E51" i="2"/>
  <c r="E411" i="2"/>
  <c r="C1311" i="2"/>
  <c r="C324" i="2"/>
  <c r="E163" i="2"/>
  <c r="C623" i="2"/>
  <c r="E1099" i="2"/>
  <c r="C409" i="2"/>
  <c r="C362" i="2"/>
  <c r="C403" i="2"/>
  <c r="E854" i="2"/>
  <c r="C1379" i="2"/>
  <c r="C1052" i="2"/>
  <c r="C577" i="2"/>
  <c r="E514" i="2"/>
  <c r="E1569" i="2"/>
  <c r="E978" i="2"/>
  <c r="E1497" i="2"/>
  <c r="E244" i="2"/>
  <c r="C1424" i="2"/>
  <c r="E947" i="2"/>
  <c r="E762" i="2"/>
  <c r="E577" i="2"/>
  <c r="C36" i="2"/>
  <c r="E383" i="2"/>
  <c r="E1395" i="2"/>
  <c r="C765" i="2"/>
  <c r="E751" i="2"/>
  <c r="C560" i="2"/>
  <c r="O871" i="2"/>
  <c r="D403" i="2"/>
  <c r="E1521" i="2"/>
  <c r="C482" i="2"/>
  <c r="E459" i="2"/>
  <c r="C1377" i="2"/>
  <c r="E169" i="2"/>
  <c r="C290" i="2"/>
  <c r="E1090" i="2"/>
  <c r="D746" i="2"/>
  <c r="N152" i="2"/>
  <c r="E18" i="2"/>
  <c r="E940" i="2"/>
  <c r="C803" i="2"/>
  <c r="C1340" i="2"/>
  <c r="E880" i="2"/>
  <c r="E1021" i="2"/>
  <c r="C110" i="2"/>
  <c r="E1601" i="2"/>
  <c r="C1252" i="2"/>
  <c r="C1535" i="2"/>
  <c r="E849" i="2"/>
  <c r="E1625" i="2"/>
  <c r="E215" i="2"/>
  <c r="E1116" i="2"/>
  <c r="E228" i="2"/>
  <c r="E1197" i="2"/>
  <c r="E503" i="2"/>
  <c r="E744" i="2"/>
  <c r="E1151" i="2"/>
  <c r="E972" i="2"/>
  <c r="E1035" i="2"/>
  <c r="C314" i="2"/>
  <c r="C1455" i="2"/>
  <c r="C1144" i="2"/>
  <c r="C167" i="2"/>
  <c r="E949" i="2"/>
  <c r="C723" i="2"/>
  <c r="C1428" i="2"/>
  <c r="C486" i="2"/>
  <c r="C893" i="2"/>
  <c r="C906" i="2"/>
  <c r="E1016" i="2"/>
  <c r="C1098" i="2"/>
  <c r="E985" i="2"/>
  <c r="E1528" i="2"/>
  <c r="E1498" i="2"/>
  <c r="C488" i="2"/>
  <c r="E47" i="2"/>
  <c r="E352" i="2"/>
  <c r="C1357" i="2"/>
  <c r="E227" i="2"/>
  <c r="E1163" i="2"/>
  <c r="E1617" i="2"/>
  <c r="M305" i="2"/>
  <c r="E99" i="2"/>
  <c r="D1375" i="2"/>
  <c r="O1183" i="2"/>
  <c r="C1163" i="2"/>
  <c r="C212" i="2"/>
  <c r="E888" i="2"/>
  <c r="E366" i="2"/>
  <c r="C169" i="2"/>
  <c r="E1058" i="2"/>
  <c r="E39" i="2"/>
  <c r="C1392" i="2"/>
  <c r="E1582" i="2"/>
  <c r="C380" i="2"/>
  <c r="E765" i="2"/>
  <c r="N962" i="2"/>
  <c r="D811" i="2"/>
  <c r="E379" i="2"/>
  <c r="C540" i="2"/>
  <c r="C708" i="2"/>
  <c r="O115" i="2"/>
  <c r="N1203" i="2"/>
  <c r="M1052" i="2"/>
  <c r="C602" i="2"/>
  <c r="C1494" i="2"/>
  <c r="D764" i="2"/>
  <c r="O266" i="2"/>
  <c r="C1231" i="2"/>
  <c r="E699" i="2"/>
  <c r="E1630" i="2"/>
  <c r="E703" i="2"/>
  <c r="C1323" i="2"/>
  <c r="E842" i="2"/>
  <c r="C360" i="2"/>
  <c r="C408" i="2"/>
  <c r="C450" i="2"/>
  <c r="C1275" i="2"/>
  <c r="C1531" i="2"/>
  <c r="E208" i="2"/>
  <c r="E1260" i="2"/>
  <c r="C1006" i="2"/>
  <c r="C172" i="2"/>
  <c r="O460" i="2"/>
  <c r="M451" i="2"/>
  <c r="E60" i="2"/>
  <c r="E131" i="2"/>
  <c r="C991" i="2"/>
  <c r="M778" i="2"/>
  <c r="N214" i="2"/>
  <c r="O1279" i="2"/>
  <c r="C346" i="2"/>
  <c r="C935" i="2"/>
  <c r="O406" i="2"/>
  <c r="O81" i="2"/>
  <c r="C1210" i="2"/>
  <c r="E377" i="2"/>
  <c r="C1402" i="2"/>
  <c r="C244" i="2"/>
  <c r="C801" i="2"/>
  <c r="C746" i="2"/>
  <c r="E438" i="2"/>
  <c r="C1043" i="2"/>
  <c r="E975" i="2"/>
  <c r="E596" i="2"/>
  <c r="C74" i="2"/>
  <c r="C1228" i="2"/>
  <c r="C852" i="2"/>
  <c r="E1508" i="2"/>
  <c r="C1060" i="2"/>
  <c r="O321" i="2"/>
  <c r="E1279" i="2"/>
  <c r="C597" i="2"/>
  <c r="C778" i="2"/>
  <c r="E993" i="2"/>
  <c r="C1201" i="2"/>
  <c r="C1578" i="2"/>
  <c r="C1470" i="2"/>
  <c r="E955" i="2"/>
  <c r="C140" i="2"/>
  <c r="E802" i="2"/>
  <c r="C1320" i="2"/>
  <c r="C446" i="2"/>
  <c r="E937" i="2"/>
  <c r="C216" i="2"/>
  <c r="E793" i="2"/>
  <c r="C779" i="2"/>
  <c r="C1533" i="2"/>
  <c r="C504" i="2"/>
  <c r="E1537" i="2"/>
  <c r="C136" i="2"/>
  <c r="E834" i="2"/>
  <c r="C298" i="2"/>
  <c r="E898" i="2"/>
  <c r="E777" i="2"/>
  <c r="C64" i="2"/>
  <c r="E679" i="2"/>
  <c r="C1310" i="2"/>
  <c r="C297" i="2"/>
  <c r="E1555" i="2"/>
  <c r="E1396" i="2"/>
  <c r="E513" i="2"/>
  <c r="C788" i="2"/>
  <c r="E781" i="2"/>
  <c r="E583" i="2"/>
  <c r="C950" i="2"/>
  <c r="E274" i="2"/>
  <c r="E1065" i="2"/>
  <c r="C1267" i="2"/>
  <c r="E428" i="2"/>
  <c r="C1354" i="2"/>
  <c r="E1265" i="2"/>
  <c r="E313" i="2"/>
  <c r="E1567" i="2"/>
  <c r="E1225" i="2"/>
  <c r="E706" i="2"/>
  <c r="C376" i="2"/>
  <c r="E823" i="2"/>
  <c r="E547" i="2"/>
  <c r="E38" i="2"/>
  <c r="C641" i="2"/>
  <c r="E1071" i="2"/>
  <c r="E739" i="2"/>
  <c r="E725" i="2"/>
  <c r="C956" i="2"/>
  <c r="E40" i="2"/>
  <c r="E299" i="2"/>
  <c r="C1300" i="2"/>
  <c r="E1001" i="2"/>
  <c r="C850" i="2"/>
  <c r="C1041" i="2"/>
  <c r="E1327" i="2"/>
  <c r="C1282" i="2"/>
  <c r="D127" i="2"/>
  <c r="O216" i="2"/>
  <c r="E967" i="2"/>
  <c r="C1484" i="2"/>
  <c r="C252" i="2"/>
  <c r="N899" i="2"/>
  <c r="M126" i="2"/>
  <c r="E1076" i="2"/>
  <c r="E1324" i="2"/>
  <c r="C854" i="2"/>
  <c r="O342" i="2"/>
  <c r="C1230" i="2"/>
  <c r="C440" i="2"/>
  <c r="E1111" i="2"/>
  <c r="E1387" i="2"/>
  <c r="C636" i="2"/>
  <c r="C1513" i="2"/>
  <c r="C156" i="2"/>
  <c r="C44" i="2"/>
  <c r="C1491" i="2"/>
  <c r="C570" i="2"/>
  <c r="E1376" i="2"/>
  <c r="C107" i="2"/>
  <c r="C598" i="2"/>
  <c r="E1536" i="2"/>
  <c r="E1373" i="2"/>
  <c r="D201" i="2"/>
  <c r="D920" i="2"/>
  <c r="M446" i="2"/>
  <c r="E1523" i="2"/>
  <c r="C1256" i="2"/>
  <c r="C141" i="2"/>
  <c r="N844" i="2"/>
  <c r="M102" i="2"/>
  <c r="E286" i="2"/>
  <c r="C1113" i="2"/>
  <c r="O899" i="2"/>
  <c r="N652" i="2"/>
  <c r="C494" i="2"/>
  <c r="E470" i="2"/>
  <c r="E559" i="2"/>
  <c r="C439" i="2"/>
  <c r="C1225" i="2"/>
  <c r="C1096" i="2"/>
  <c r="C405" i="2"/>
  <c r="C246" i="2"/>
  <c r="C910" i="2"/>
  <c r="C340" i="2"/>
  <c r="E772" i="2"/>
  <c r="C859" i="2"/>
  <c r="C1319" i="2"/>
  <c r="C1583" i="2"/>
  <c r="E501" i="2"/>
  <c r="E919" i="2"/>
  <c r="C752" i="2"/>
  <c r="E1502" i="2"/>
  <c r="E1096" i="2"/>
  <c r="E1234" i="2"/>
  <c r="E1249" i="2"/>
  <c r="E573" i="2"/>
  <c r="E121" i="2"/>
  <c r="E1232" i="2"/>
  <c r="E1623" i="2"/>
  <c r="E1143" i="2"/>
  <c r="E1067" i="2"/>
  <c r="C322" i="2"/>
  <c r="E1177" i="2"/>
  <c r="C436" i="2"/>
  <c r="C1011" i="2"/>
  <c r="E418" i="2"/>
  <c r="C492" i="2"/>
  <c r="C804" i="2"/>
  <c r="E634" i="2"/>
  <c r="C293" i="2"/>
  <c r="E1252" i="2"/>
  <c r="C1622" i="2"/>
  <c r="E1003" i="2"/>
  <c r="C300" i="2"/>
  <c r="E203" i="2"/>
  <c r="E49" i="2"/>
  <c r="E1481" i="2"/>
  <c r="C604" i="2"/>
  <c r="E317" i="2"/>
  <c r="E963" i="2"/>
  <c r="C1570" i="2"/>
  <c r="E621" i="2"/>
  <c r="C1602" i="2"/>
  <c r="C201" i="2"/>
  <c r="E1525" i="2"/>
  <c r="E667" i="2"/>
  <c r="E1212" i="2"/>
  <c r="C137" i="2"/>
  <c r="E794" i="2"/>
  <c r="E925" i="2"/>
  <c r="E1386" i="2"/>
  <c r="E658" i="2"/>
  <c r="E214" i="2"/>
  <c r="E796" i="2"/>
  <c r="C564" i="2"/>
  <c r="C1001" i="2"/>
  <c r="E913" i="2"/>
  <c r="C686" i="2"/>
  <c r="C62" i="2"/>
  <c r="E1403" i="2"/>
  <c r="E527" i="2"/>
  <c r="C383" i="2"/>
  <c r="E1155" i="2"/>
  <c r="C557" i="2"/>
  <c r="C702" i="2"/>
  <c r="E930" i="2"/>
  <c r="E508" i="2"/>
  <c r="C1620" i="2"/>
  <c r="E1465" i="2"/>
  <c r="E1506" i="2"/>
  <c r="C1087" i="2"/>
  <c r="E685" i="2"/>
  <c r="E992" i="2"/>
  <c r="C1206" i="2"/>
  <c r="E62" i="2"/>
  <c r="E1217" i="2"/>
  <c r="C1045" i="2"/>
  <c r="E1454" i="2"/>
  <c r="E678" i="2"/>
  <c r="C249" i="2"/>
  <c r="C284" i="2"/>
  <c r="E1237" i="2"/>
  <c r="E1546" i="2"/>
  <c r="C162" i="2"/>
  <c r="C872" i="2"/>
  <c r="E1311" i="2"/>
  <c r="E603" i="2"/>
  <c r="E334" i="2"/>
  <c r="C452" i="2"/>
  <c r="C268" i="2"/>
  <c r="E857" i="2"/>
  <c r="E497" i="2"/>
  <c r="E111" i="2"/>
  <c r="C1218" i="2"/>
  <c r="E427" i="2"/>
  <c r="C1248" i="2"/>
  <c r="E875" i="2"/>
  <c r="E1426" i="2"/>
  <c r="C139" i="2"/>
  <c r="E86" i="2"/>
  <c r="E597" i="2"/>
  <c r="E1342" i="2"/>
  <c r="C161" i="2"/>
  <c r="E1458" i="2"/>
  <c r="C932" i="2"/>
  <c r="E72" i="2"/>
  <c r="C1548" i="2"/>
  <c r="E542" i="2"/>
  <c r="C381" i="2"/>
  <c r="E790" i="2"/>
  <c r="E791" i="2"/>
  <c r="C1046" i="2"/>
  <c r="E1010" i="2"/>
  <c r="E1434" i="2"/>
  <c r="C975" i="2"/>
  <c r="E446" i="2"/>
  <c r="C1186" i="2"/>
  <c r="E870" i="2"/>
  <c r="C690" i="2"/>
  <c r="E447" i="2"/>
  <c r="C1560" i="2"/>
  <c r="E560" i="2"/>
  <c r="C900" i="2"/>
  <c r="C158" i="2"/>
  <c r="E232" i="2"/>
  <c r="E543" i="2"/>
  <c r="E557" i="2"/>
  <c r="C807" i="2"/>
  <c r="E185" i="2"/>
  <c r="C1289" i="2"/>
  <c r="E669" i="2"/>
  <c r="C121" i="2"/>
  <c r="E864" i="2"/>
  <c r="C211" i="2"/>
  <c r="E445" i="2"/>
  <c r="C173" i="2"/>
  <c r="E144" i="2"/>
  <c r="C1419" i="2"/>
  <c r="C1503" i="2"/>
  <c r="E928" i="2"/>
  <c r="O429" i="2"/>
  <c r="N479" i="2"/>
  <c r="N737" i="2"/>
  <c r="C922" i="2"/>
  <c r="C784" i="2"/>
  <c r="E1172" i="2"/>
  <c r="C1005" i="2"/>
  <c r="N421" i="2"/>
  <c r="O441" i="2"/>
  <c r="N433" i="2"/>
  <c r="E405" i="2"/>
  <c r="C1358" i="2"/>
  <c r="C1356" i="2"/>
  <c r="D675" i="2"/>
  <c r="N1566" i="2"/>
  <c r="D35" i="2"/>
  <c r="E441" i="2"/>
  <c r="E1589" i="2"/>
  <c r="C730" i="2"/>
  <c r="C819" i="2"/>
  <c r="E837" i="2"/>
  <c r="E278" i="2"/>
  <c r="E664" i="2"/>
  <c r="E292" i="2"/>
  <c r="E1053" i="2"/>
  <c r="E914" i="2"/>
  <c r="C713" i="2"/>
  <c r="C204" i="2"/>
  <c r="C291" i="2"/>
  <c r="E1501" i="2"/>
  <c r="C88" i="2"/>
  <c r="E778" i="2"/>
  <c r="C791" i="2"/>
  <c r="E390" i="2"/>
  <c r="E85" i="2"/>
  <c r="C51" i="2"/>
  <c r="C998" i="2"/>
  <c r="E155" i="2"/>
  <c r="E217" i="2"/>
  <c r="C230" i="2"/>
  <c r="E1347" i="2"/>
  <c r="C1326" i="2"/>
  <c r="E151" i="2"/>
  <c r="C154" i="2"/>
  <c r="C863" i="2"/>
  <c r="E953" i="2"/>
  <c r="E221" i="2"/>
  <c r="C332" i="2"/>
  <c r="C100" i="2"/>
  <c r="E1167" i="2"/>
  <c r="E417" i="2"/>
  <c r="E1224" i="2"/>
  <c r="C264" i="2"/>
  <c r="E112" i="2"/>
  <c r="E1253" i="2"/>
  <c r="C1287" i="2"/>
  <c r="E755" i="2"/>
  <c r="E270" i="2"/>
  <c r="E1297" i="2"/>
  <c r="C348" i="2"/>
  <c r="E465" i="2"/>
  <c r="E829" i="2"/>
  <c r="C1269" i="2"/>
  <c r="C373" i="2"/>
  <c r="E1051" i="2"/>
  <c r="E353" i="2"/>
  <c r="E1428" i="2"/>
  <c r="C265" i="2"/>
  <c r="E113" i="2"/>
  <c r="E786" i="2"/>
  <c r="C1613" i="2"/>
  <c r="C77" i="2"/>
  <c r="C1447" i="2"/>
  <c r="E457" i="2"/>
  <c r="C1595" i="2"/>
  <c r="C543" i="2"/>
  <c r="E391" i="2"/>
  <c r="E609" i="2"/>
  <c r="E279" i="2"/>
  <c r="E69" i="2"/>
  <c r="C58" i="2"/>
  <c r="E1039" i="2"/>
  <c r="E64" i="2"/>
  <c r="C1559" i="2"/>
  <c r="E860" i="2"/>
  <c r="E907" i="2"/>
  <c r="E429" i="2"/>
  <c r="E164" i="2"/>
  <c r="E1072" i="2"/>
  <c r="C369" i="2"/>
  <c r="C1014" i="2"/>
  <c r="E756" i="2"/>
  <c r="C706" i="2"/>
  <c r="C85" i="2"/>
  <c r="E337" i="2"/>
  <c r="E1586" i="2"/>
  <c r="E1100" i="2"/>
  <c r="C1142" i="2"/>
  <c r="E472" i="2"/>
  <c r="C1431" i="2"/>
  <c r="C1415" i="2"/>
  <c r="E333" i="2"/>
  <c r="E1391" i="2"/>
  <c r="E362" i="2"/>
  <c r="C741" i="2"/>
  <c r="E852" i="2"/>
  <c r="E191" i="2"/>
  <c r="E631" i="2"/>
  <c r="C809" i="2"/>
  <c r="C889" i="2"/>
  <c r="E610" i="2"/>
  <c r="C471" i="2"/>
  <c r="C1305" i="2"/>
  <c r="E434" i="2"/>
  <c r="C358" i="2"/>
  <c r="C1539" i="2"/>
  <c r="E489" i="2"/>
  <c r="C808" i="2"/>
  <c r="C1343" i="2"/>
  <c r="E933" i="2"/>
  <c r="C1530" i="2"/>
  <c r="E300" i="2"/>
  <c r="E1282" i="2"/>
  <c r="E167" i="2"/>
  <c r="E139" i="2"/>
  <c r="C775" i="2"/>
  <c r="E839" i="2"/>
  <c r="C688" i="2"/>
  <c r="E1086" i="2"/>
  <c r="E546" i="2"/>
  <c r="E541" i="2"/>
  <c r="C1179" i="2"/>
  <c r="E1604" i="2"/>
  <c r="E1314" i="2"/>
  <c r="C675" i="2"/>
  <c r="E365" i="2"/>
  <c r="E927" i="2"/>
  <c r="C1328" i="2"/>
  <c r="E1215" i="2"/>
  <c r="C396" i="2"/>
  <c r="C321" i="2"/>
  <c r="C200" i="2"/>
  <c r="C1262" i="2"/>
  <c r="E1220" i="2"/>
  <c r="E1063" i="2"/>
  <c r="E1503" i="2"/>
  <c r="E818" i="2"/>
  <c r="C1286" i="2"/>
  <c r="E873" i="2"/>
  <c r="C1347" i="2"/>
  <c r="C1032" i="2"/>
  <c r="E385" i="2"/>
  <c r="E269" i="2"/>
  <c r="C1023" i="2"/>
  <c r="C1007" i="2"/>
  <c r="C280" i="2"/>
  <c r="E161" i="2"/>
  <c r="M338" i="2"/>
  <c r="M184" i="2"/>
  <c r="D24" i="2"/>
  <c r="E768" i="2"/>
  <c r="C1616" i="2"/>
  <c r="C70" i="2"/>
  <c r="E740" i="2"/>
  <c r="D887" i="2"/>
  <c r="O255" i="2"/>
  <c r="M159" i="2"/>
  <c r="E1571" i="2"/>
  <c r="C359" i="2"/>
  <c r="C913" i="2"/>
  <c r="M433" i="2"/>
  <c r="M253" i="2"/>
  <c r="C914" i="2"/>
  <c r="C727" i="2"/>
  <c r="E1392" i="2"/>
  <c r="E689" i="2"/>
  <c r="E595" i="2"/>
  <c r="C1597" i="2"/>
  <c r="E1607" i="2"/>
  <c r="E262" i="2"/>
  <c r="C930" i="2"/>
  <c r="C414" i="2"/>
  <c r="C347" i="2"/>
  <c r="E742" i="2"/>
  <c r="E140" i="2"/>
  <c r="E549" i="2"/>
  <c r="C1129" i="2"/>
  <c r="E1613" i="2"/>
  <c r="C1115" i="2"/>
  <c r="E1134" i="2"/>
  <c r="C1365" i="2"/>
  <c r="E644" i="2"/>
  <c r="E296" i="2"/>
  <c r="C825" i="2"/>
  <c r="M498" i="2"/>
  <c r="N1451" i="2"/>
  <c r="M412" i="2"/>
  <c r="M1002" i="2"/>
  <c r="C1634" i="2"/>
  <c r="C1440" i="2"/>
  <c r="C753" i="2"/>
  <c r="C1211" i="2"/>
  <c r="E1093" i="2"/>
  <c r="E367" i="2"/>
  <c r="E1070" i="2"/>
  <c r="E16" i="2"/>
  <c r="C67" i="2"/>
  <c r="E1108" i="2"/>
  <c r="E259" i="2"/>
  <c r="C1477" i="2"/>
  <c r="E618" i="2"/>
  <c r="E1037" i="2"/>
  <c r="C656" i="2"/>
  <c r="E650" i="2"/>
  <c r="C411" i="2"/>
  <c r="E554" i="2"/>
  <c r="E1336" i="2"/>
  <c r="E1009" i="2"/>
  <c r="E177" i="2"/>
  <c r="C1474" i="2"/>
  <c r="C735" i="2"/>
  <c r="E283" i="2"/>
  <c r="E351" i="2"/>
  <c r="C627" i="2"/>
  <c r="E34" i="2"/>
  <c r="E1505" i="2"/>
  <c r="C349" i="2"/>
  <c r="C269" i="2"/>
  <c r="E769" i="2"/>
  <c r="C202" i="2"/>
  <c r="E637" i="2"/>
  <c r="E1372" i="2"/>
  <c r="E605" i="2"/>
  <c r="C357" i="2"/>
  <c r="E192" i="2"/>
  <c r="E206" i="2"/>
  <c r="E1312" i="2"/>
  <c r="E511" i="2"/>
  <c r="C1119" i="2"/>
  <c r="C500" i="2"/>
  <c r="E504" i="2"/>
  <c r="C445" i="2"/>
  <c r="C433" i="2"/>
  <c r="E211" i="2"/>
  <c r="E700" i="2"/>
  <c r="E318" i="2"/>
  <c r="E23" i="2"/>
  <c r="C1500" i="2"/>
  <c r="E1125" i="2"/>
  <c r="E912" i="2"/>
  <c r="E1527" i="2"/>
  <c r="C1037" i="2"/>
  <c r="E942" i="2"/>
  <c r="C1355" i="2"/>
  <c r="C163" i="2"/>
  <c r="E872" i="2"/>
  <c r="C1333" i="2"/>
  <c r="E261" i="2"/>
  <c r="C1074" i="2"/>
  <c r="E109" i="2"/>
  <c r="E1592" i="2"/>
  <c r="C456" i="2"/>
  <c r="C1216" i="2"/>
  <c r="E408" i="2"/>
  <c r="E59" i="2"/>
  <c r="C743" i="2"/>
  <c r="E1343" i="2"/>
  <c r="E1322" i="2"/>
  <c r="E920" i="2"/>
  <c r="E426" i="2"/>
  <c r="C1274" i="2"/>
  <c r="C524" i="2"/>
  <c r="E349" i="2"/>
  <c r="E307" i="2"/>
  <c r="C470" i="2"/>
  <c r="C970" i="2"/>
  <c r="C796" i="2"/>
  <c r="E373" i="2"/>
  <c r="C881" i="2"/>
  <c r="E1529" i="2"/>
  <c r="E809" i="2"/>
  <c r="E230" i="2"/>
  <c r="C1368" i="2"/>
  <c r="E324" i="2"/>
  <c r="E943" i="2"/>
  <c r="C827" i="2"/>
  <c r="C1512" i="2"/>
  <c r="E680" i="2"/>
  <c r="E482" i="2"/>
  <c r="C1639" i="2"/>
  <c r="E1445" i="2"/>
  <c r="E1412" i="2"/>
  <c r="C740" i="2"/>
  <c r="E1178" i="2"/>
  <c r="E1041" i="2"/>
  <c r="E1287" i="2"/>
  <c r="E1375" i="2"/>
  <c r="C1420" i="2"/>
  <c r="C285" i="2"/>
  <c r="E288" i="2"/>
  <c r="E1050" i="2"/>
  <c r="C731" i="2"/>
  <c r="E89" i="2"/>
  <c r="C880" i="2"/>
  <c r="C498" i="2"/>
  <c r="E1105" i="2"/>
  <c r="E1614" i="2"/>
  <c r="C1562" i="2"/>
  <c r="E1435" i="2"/>
  <c r="C1553" i="2"/>
  <c r="C1029" i="2"/>
  <c r="E116" i="2"/>
  <c r="C1114" i="2"/>
  <c r="C423" i="2"/>
  <c r="E1332" i="2"/>
  <c r="N126" i="2"/>
  <c r="O842" i="2"/>
  <c r="M829" i="2"/>
  <c r="C1004" i="2"/>
  <c r="C1601" i="2"/>
  <c r="E1542" i="2"/>
  <c r="C559" i="2"/>
  <c r="C144" i="2"/>
  <c r="N192" i="2"/>
  <c r="O332" i="2"/>
  <c r="N204" i="2"/>
  <c r="D320" i="2"/>
  <c r="E1057" i="2"/>
  <c r="E350" i="2"/>
  <c r="C1149" i="2"/>
  <c r="E1509" i="2"/>
  <c r="E1466" i="2"/>
  <c r="D278" i="2"/>
  <c r="M289" i="2"/>
  <c r="N280" i="2"/>
  <c r="O787" i="2"/>
  <c r="C49" i="2"/>
  <c r="C655" i="2"/>
  <c r="C936" i="2"/>
  <c r="C1077" i="2"/>
  <c r="C1108" i="2"/>
  <c r="E1429" i="2"/>
  <c r="E908" i="2"/>
  <c r="E263" i="2"/>
  <c r="C1247" i="2"/>
  <c r="C1395" i="2"/>
  <c r="E294" i="2"/>
  <c r="E1418" i="2"/>
  <c r="E1408" i="2"/>
  <c r="E589" i="2"/>
  <c r="C1040" i="2"/>
  <c r="E686" i="2"/>
  <c r="E1218" i="2"/>
  <c r="C1197" i="2"/>
  <c r="E709" i="2"/>
  <c r="E1216" i="2"/>
  <c r="C552" i="2"/>
  <c r="E1262" i="2"/>
  <c r="C1255" i="2"/>
  <c r="C323" i="2"/>
  <c r="E364" i="2"/>
  <c r="E1166" i="2"/>
  <c r="C518" i="2"/>
  <c r="E847" i="2"/>
  <c r="C1212" i="2"/>
  <c r="C146" i="2"/>
  <c r="E548" i="2"/>
  <c r="C1538" i="2"/>
  <c r="C187" i="2"/>
  <c r="E87" i="2"/>
  <c r="C553" i="2"/>
  <c r="C1264" i="2"/>
  <c r="E948" i="2"/>
  <c r="C605" i="2"/>
  <c r="E180" i="2"/>
  <c r="C1593" i="2"/>
  <c r="C1488" i="2"/>
  <c r="C364" i="2"/>
  <c r="C65" i="2"/>
  <c r="E890" i="2"/>
  <c r="E1208" i="2"/>
  <c r="E481" i="2"/>
  <c r="C561" i="2"/>
  <c r="E320" i="2"/>
  <c r="C1257" i="2"/>
  <c r="E1210" i="2"/>
  <c r="C555" i="2"/>
  <c r="E509" i="2"/>
  <c r="C1271" i="2"/>
  <c r="C350" i="2"/>
  <c r="E1624" i="2"/>
  <c r="E806" i="2"/>
  <c r="E1633" i="2"/>
  <c r="E1199" i="2"/>
  <c r="C50" i="2"/>
  <c r="E354" i="2"/>
  <c r="C148" i="2"/>
  <c r="C191" i="2"/>
  <c r="E67" i="2"/>
  <c r="E819" i="2"/>
  <c r="C799" i="2"/>
  <c r="C371" i="2"/>
  <c r="C793" i="2"/>
  <c r="E708" i="2"/>
  <c r="C1385" i="2"/>
  <c r="C742" i="2"/>
  <c r="E1572" i="2"/>
  <c r="C960" i="2"/>
  <c r="C1013" i="2"/>
  <c r="M776" i="2"/>
  <c r="O1461" i="2"/>
  <c r="N233" i="2"/>
  <c r="M189" i="2"/>
  <c r="C222" i="2"/>
  <c r="E71" i="2"/>
  <c r="C698" i="2"/>
  <c r="C160" i="2"/>
  <c r="E1394" i="2"/>
  <c r="M224" i="2"/>
  <c r="N747" i="2"/>
  <c r="N855" i="2"/>
  <c r="O149" i="2"/>
  <c r="O329" i="2"/>
  <c r="C217" i="2"/>
  <c r="C83" i="2"/>
  <c r="E137" i="2"/>
  <c r="E1540" i="2"/>
  <c r="E1036" i="2"/>
  <c r="C41" i="2"/>
  <c r="E899" i="2"/>
  <c r="M955" i="2"/>
  <c r="D45" i="2"/>
  <c r="O960" i="2"/>
  <c r="D357" i="2"/>
  <c r="O504" i="2"/>
  <c r="O675" i="2"/>
  <c r="C769" i="2"/>
  <c r="C1417" i="2"/>
  <c r="C609" i="2"/>
  <c r="E376" i="2"/>
  <c r="C1628" i="2"/>
  <c r="E1544" i="2"/>
  <c r="C295" i="2"/>
  <c r="E850" i="2"/>
  <c r="E105" i="2"/>
  <c r="E738" i="2"/>
  <c r="C844" i="2"/>
  <c r="C628" i="2"/>
  <c r="C1266" i="2"/>
  <c r="E564" i="2"/>
  <c r="E378" i="2"/>
  <c r="E1296" i="2"/>
  <c r="E237" i="2"/>
  <c r="E130" i="2"/>
  <c r="C443" i="2"/>
  <c r="C1369" i="2"/>
  <c r="E257" i="2"/>
  <c r="C1469" i="2"/>
  <c r="C1591" i="2"/>
  <c r="E101" i="2"/>
  <c r="C965" i="2"/>
  <c r="C128" i="2"/>
  <c r="E973" i="2"/>
  <c r="C1054" i="2"/>
  <c r="E655" i="2"/>
  <c r="C197" i="2"/>
  <c r="E1326" i="2"/>
  <c r="E1554" i="2"/>
  <c r="E697" i="2"/>
  <c r="C574" i="2"/>
  <c r="E517" i="2"/>
  <c r="C978" i="2"/>
  <c r="C995" i="2"/>
  <c r="C262" i="2"/>
  <c r="E974" i="2"/>
  <c r="E1246" i="2"/>
  <c r="C864" i="2"/>
  <c r="C42" i="2"/>
  <c r="C475" i="2"/>
  <c r="C97" i="2"/>
  <c r="C1499" i="2"/>
  <c r="C1448" i="2"/>
  <c r="C306" i="2"/>
  <c r="E832" i="2"/>
  <c r="C763" i="2"/>
  <c r="C1039" i="2"/>
  <c r="E31" i="2"/>
  <c r="E1513" i="2"/>
  <c r="N1190" i="2"/>
  <c r="M517" i="2"/>
  <c r="D890" i="2"/>
  <c r="D95" i="2"/>
  <c r="C683" i="2"/>
  <c r="C1151" i="2"/>
  <c r="C1031" i="2"/>
  <c r="E1357" i="2"/>
  <c r="E1500" i="2"/>
  <c r="D113" i="2"/>
  <c r="M645" i="2"/>
  <c r="M905" i="2"/>
  <c r="N49" i="2"/>
  <c r="E1383" i="2"/>
  <c r="C367" i="2"/>
  <c r="C1220" i="2"/>
  <c r="C1280" i="2"/>
  <c r="C663" i="2"/>
  <c r="E136" i="2"/>
  <c r="C418" i="2"/>
  <c r="O468" i="2"/>
  <c r="M20" i="2"/>
  <c r="M587" i="2"/>
  <c r="M481" i="2"/>
  <c r="C1174" i="2"/>
  <c r="C1637" i="2"/>
  <c r="E1272" i="2"/>
  <c r="E1636" i="2"/>
  <c r="C612" i="2"/>
  <c r="C744" i="2"/>
  <c r="C302" i="2"/>
  <c r="E727" i="2"/>
  <c r="E779" i="2"/>
  <c r="C929" i="2"/>
  <c r="C484" i="2"/>
  <c r="C1569" i="2"/>
  <c r="E602" i="2"/>
  <c r="C1281" i="2"/>
  <c r="C92" i="2"/>
  <c r="E1231" i="2"/>
  <c r="C416" i="2"/>
  <c r="E1286" i="2"/>
  <c r="E711" i="2"/>
  <c r="C1030" i="2"/>
  <c r="E1235" i="2"/>
  <c r="E1600" i="2"/>
  <c r="E649" i="2"/>
  <c r="C511" i="2"/>
  <c r="E561" i="2"/>
  <c r="C437" i="2"/>
  <c r="C815" i="2"/>
  <c r="E552" i="2"/>
  <c r="E1402" i="2"/>
  <c r="C447" i="2"/>
  <c r="C1110" i="2"/>
  <c r="E653" i="2"/>
  <c r="C1536" i="2"/>
  <c r="C719" i="2"/>
  <c r="E584" i="2"/>
  <c r="E613" i="2"/>
  <c r="C56" i="2"/>
  <c r="E792" i="2"/>
  <c r="C902" i="2"/>
  <c r="C1265" i="2"/>
  <c r="E1539" i="2"/>
  <c r="C580" i="2"/>
  <c r="E698" i="2"/>
  <c r="C568" i="2"/>
  <c r="C361" i="2"/>
  <c r="E633" i="2"/>
  <c r="E196" i="2"/>
  <c r="C1160" i="2"/>
  <c r="E1413" i="2"/>
  <c r="E1017" i="2"/>
  <c r="E1587" i="2"/>
  <c r="E1259" i="2"/>
  <c r="E512" i="2"/>
  <c r="E836" i="2"/>
  <c r="E797" i="2"/>
  <c r="E277" i="2"/>
  <c r="C890" i="2"/>
  <c r="C218" i="2"/>
  <c r="E1061" i="2"/>
  <c r="E1113" i="2"/>
  <c r="C1398" i="2"/>
  <c r="C462" i="2"/>
  <c r="E763" i="2"/>
  <c r="E817" i="2"/>
  <c r="C1444" i="2"/>
  <c r="E681" i="2"/>
  <c r="E620" i="2"/>
  <c r="C38" i="2"/>
  <c r="E247" i="2"/>
  <c r="C634" i="2"/>
  <c r="E810" i="2"/>
  <c r="E455" i="2"/>
  <c r="C794" i="2"/>
  <c r="E1430" i="2"/>
  <c r="E184" i="2"/>
  <c r="E1243" i="2"/>
  <c r="E784" i="2"/>
  <c r="C638" i="2"/>
  <c r="E1390" i="2"/>
  <c r="C480" i="2"/>
  <c r="C712" i="2"/>
  <c r="E506" i="2"/>
  <c r="E1161" i="2"/>
  <c r="E1084" i="2"/>
  <c r="C941" i="2"/>
  <c r="C399" i="2"/>
  <c r="E614" i="2"/>
  <c r="E1094" i="2"/>
  <c r="E1599" i="2"/>
  <c r="E1461" i="2"/>
  <c r="E1363" i="2"/>
  <c r="E1255" i="2"/>
  <c r="C1517" i="2"/>
  <c r="C739" i="2"/>
  <c r="E556" i="2"/>
  <c r="E1040" i="2"/>
  <c r="E91" i="2"/>
  <c r="C432" i="2"/>
  <c r="E505" i="2"/>
  <c r="E654" i="2"/>
  <c r="C45" i="2"/>
  <c r="C330" i="2"/>
  <c r="E714" i="2"/>
  <c r="E938" i="2"/>
  <c r="C444" i="2"/>
  <c r="C1546" i="2"/>
  <c r="C527" i="2"/>
  <c r="E917" i="2"/>
  <c r="C1558" i="2"/>
  <c r="E1165" i="2"/>
  <c r="E515" i="2"/>
  <c r="E1164" i="2"/>
  <c r="C811" i="2"/>
  <c r="E843" i="2"/>
  <c r="E162" i="2"/>
  <c r="C567" i="2"/>
  <c r="C1511" i="2"/>
  <c r="C1022" i="2"/>
  <c r="C271" i="2"/>
  <c r="C506" i="2"/>
  <c r="D1156" i="2"/>
  <c r="N525" i="2"/>
  <c r="M297" i="2"/>
  <c r="O777" i="2"/>
  <c r="C1442" i="2"/>
  <c r="E1190" i="2"/>
  <c r="C695" i="2"/>
  <c r="C123" i="2"/>
  <c r="O570" i="2"/>
  <c r="D437" i="2"/>
  <c r="M476" i="2"/>
  <c r="E1046" i="2"/>
  <c r="C1574" i="2"/>
  <c r="C182" i="2"/>
  <c r="E1303" i="2"/>
  <c r="E862" i="2"/>
  <c r="E606" i="2"/>
  <c r="C873" i="2"/>
  <c r="C388" i="2"/>
  <c r="C46" i="2"/>
  <c r="C378" i="2"/>
  <c r="C1629" i="2"/>
  <c r="E1136" i="2"/>
  <c r="E1059" i="2"/>
  <c r="C780" i="2"/>
  <c r="C860" i="2"/>
  <c r="C189" i="2"/>
  <c r="E222" i="2"/>
  <c r="E753" i="2"/>
  <c r="E216" i="2"/>
  <c r="E1238" i="2"/>
  <c r="E611" i="2"/>
  <c r="C572" i="2"/>
  <c r="E399" i="2"/>
  <c r="E622" i="2"/>
  <c r="E986" i="2"/>
  <c r="E1574" i="2"/>
  <c r="E1564" i="2"/>
  <c r="E758" i="2"/>
  <c r="C790" i="2"/>
  <c r="E729" i="2"/>
  <c r="C329" i="2"/>
  <c r="C755" i="2"/>
  <c r="C449" i="2"/>
  <c r="E1344" i="2"/>
  <c r="C108" i="2"/>
  <c r="E661" i="2"/>
  <c r="E1152" i="2"/>
  <c r="C311" i="2"/>
  <c r="O114" i="2"/>
  <c r="E593" i="2"/>
  <c r="C1552" i="2"/>
  <c r="C1606" i="2"/>
  <c r="M450" i="2"/>
  <c r="E1464" i="2"/>
  <c r="C1126" i="2"/>
  <c r="C512" i="2"/>
  <c r="C642" i="2"/>
  <c r="C270" i="2"/>
  <c r="E119" i="2"/>
  <c r="C1245" i="2"/>
  <c r="C989" i="2"/>
  <c r="E19" i="2"/>
  <c r="C1590" i="2"/>
  <c r="O531" i="2"/>
  <c r="C1575" i="2"/>
  <c r="C528" i="2"/>
  <c r="C616" i="2"/>
  <c r="M1529" i="2"/>
  <c r="N1476" i="2"/>
  <c r="D485" i="2"/>
  <c r="M1016" i="2"/>
  <c r="N862" i="2"/>
  <c r="C818" i="2"/>
  <c r="C177" i="2"/>
  <c r="C1545" i="2"/>
  <c r="E432" i="2"/>
  <c r="E1453" i="2"/>
  <c r="C1104" i="2"/>
  <c r="M797" i="2"/>
  <c r="N438" i="2"/>
  <c r="M1483" i="2"/>
  <c r="N42" i="2"/>
  <c r="O395" i="2"/>
  <c r="D19" i="2"/>
  <c r="C1422" i="2"/>
  <c r="C1251" i="2"/>
  <c r="C1034" i="2"/>
  <c r="C795" i="2"/>
  <c r="C1439" i="2"/>
  <c r="C1376" i="2"/>
  <c r="C711" i="2"/>
  <c r="C1246" i="2"/>
  <c r="C1057" i="2"/>
  <c r="E271" i="2"/>
  <c r="E61" i="2"/>
  <c r="E1270" i="2"/>
  <c r="C813" i="2"/>
  <c r="C234" i="2"/>
  <c r="E1639" i="2"/>
  <c r="E696" i="2"/>
  <c r="E534" i="2"/>
  <c r="C1521" i="2"/>
  <c r="E1431" i="2"/>
  <c r="E775" i="2"/>
  <c r="C1464" i="2"/>
  <c r="E1293" i="2"/>
  <c r="E1044" i="2"/>
  <c r="E462" i="2"/>
  <c r="C1182" i="2"/>
  <c r="C1215" i="2"/>
  <c r="E36" i="2"/>
  <c r="C33" i="2"/>
  <c r="E1337" i="2"/>
  <c r="E841" i="2"/>
  <c r="E983" i="2"/>
  <c r="C1116" i="2"/>
  <c r="C101" i="2"/>
  <c r="C60" i="2"/>
  <c r="E50" i="2"/>
  <c r="E500" i="2"/>
  <c r="C762" i="2"/>
  <c r="C251" i="2"/>
  <c r="E68" i="2"/>
  <c r="E194" i="2"/>
  <c r="C24" i="2"/>
  <c r="C607" i="2"/>
  <c r="E647" i="2"/>
  <c r="E245" i="2"/>
  <c r="C86" i="2"/>
  <c r="C722" i="2"/>
  <c r="E1106" i="2"/>
  <c r="C1465" i="2"/>
  <c r="E369" i="2"/>
  <c r="C837" i="2"/>
  <c r="E363" i="2"/>
  <c r="E392" i="2"/>
  <c r="E37" i="2"/>
  <c r="C563" i="2"/>
  <c r="E1269" i="2"/>
  <c r="E425" i="2"/>
  <c r="C1579" i="2"/>
  <c r="C1078" i="2"/>
  <c r="E1202" i="2"/>
  <c r="E576" i="2"/>
  <c r="C1472" i="2"/>
  <c r="C1483" i="2"/>
  <c r="C516" i="2"/>
  <c r="C705" i="2"/>
  <c r="C274" i="2"/>
  <c r="C551" i="2"/>
  <c r="E674" i="2"/>
  <c r="C1410" i="2"/>
  <c r="E1591" i="2"/>
  <c r="C1383" i="2"/>
  <c r="C89" i="2"/>
  <c r="C263" i="2"/>
  <c r="E374" i="2"/>
  <c r="E1524" i="2"/>
  <c r="E226" i="2"/>
  <c r="C153" i="2"/>
  <c r="C225" i="2"/>
  <c r="E575" i="2"/>
  <c r="C1198" i="2"/>
  <c r="C365" i="2"/>
  <c r="C1554" i="2"/>
  <c r="E1409" i="2"/>
  <c r="C415" i="2"/>
  <c r="E1310" i="2"/>
  <c r="C600" i="2"/>
  <c r="E562" i="2"/>
  <c r="C875" i="2"/>
  <c r="E339" i="2"/>
  <c r="C531" i="2"/>
  <c r="E414" i="2"/>
  <c r="E826" i="2"/>
  <c r="C1238" i="2"/>
  <c r="C1341" i="2"/>
  <c r="E1318" i="2"/>
  <c r="C342" i="2"/>
  <c r="E63" i="2"/>
  <c r="E1367" i="2"/>
  <c r="E1095" i="2"/>
  <c r="E720" i="2"/>
  <c r="C188" i="2"/>
  <c r="C183" i="2"/>
  <c r="C1366" i="2"/>
  <c r="C165" i="2"/>
  <c r="C1258" i="2"/>
  <c r="C637" i="2"/>
  <c r="O1501" i="2"/>
  <c r="M482" i="2"/>
  <c r="M1195" i="2"/>
  <c r="O470" i="2"/>
  <c r="O315" i="2"/>
  <c r="O37" i="2"/>
  <c r="C660" i="2"/>
  <c r="C195" i="2"/>
  <c r="C1438" i="2"/>
  <c r="C1136" i="2"/>
  <c r="E1371" i="2"/>
  <c r="E732" i="2"/>
  <c r="C460" i="2"/>
  <c r="D505" i="2"/>
  <c r="O287" i="2"/>
  <c r="N852" i="2"/>
  <c r="O1027" i="2"/>
  <c r="N179" i="2"/>
  <c r="M14" i="2"/>
  <c r="M312" i="2"/>
  <c r="C721" i="2"/>
  <c r="C770" i="2"/>
  <c r="C1557" i="2"/>
  <c r="C1446" i="2"/>
  <c r="E691" i="2"/>
  <c r="E761" i="2"/>
  <c r="E531" i="2"/>
  <c r="C1103" i="2"/>
  <c r="C994" i="2"/>
  <c r="E246" i="2"/>
  <c r="C40" i="2"/>
  <c r="C171" i="2"/>
  <c r="C1138" i="2"/>
  <c r="E1490" i="2"/>
  <c r="C1463" i="2"/>
  <c r="E1378" i="2"/>
  <c r="C1330" i="2"/>
  <c r="C1405" i="2"/>
  <c r="E1135" i="2"/>
  <c r="E722" i="2"/>
  <c r="C728" i="2"/>
  <c r="C878" i="2"/>
  <c r="E188" i="2"/>
  <c r="C43" i="2"/>
  <c r="C907" i="2"/>
  <c r="C372" i="2"/>
  <c r="E1616" i="2"/>
  <c r="C1232" i="2"/>
  <c r="C846" i="2"/>
  <c r="E1620" i="2"/>
  <c r="C273" i="2"/>
  <c r="N72" i="2"/>
  <c r="O490" i="2"/>
  <c r="O651" i="2"/>
  <c r="C208" i="2"/>
  <c r="C1335" i="2"/>
  <c r="C61" i="2"/>
  <c r="E1416" i="2"/>
  <c r="C661" i="2"/>
  <c r="E397" i="2"/>
  <c r="E172" i="2"/>
  <c r="C1633" i="2"/>
  <c r="C307" i="2"/>
  <c r="C130" i="2"/>
  <c r="E1446" i="2"/>
  <c r="C626" i="2"/>
  <c r="E359" i="2"/>
  <c r="E443" i="2"/>
  <c r="E1316" i="2"/>
  <c r="C984" i="2"/>
  <c r="C806" i="2"/>
  <c r="C1611" i="2"/>
  <c r="N667" i="2"/>
  <c r="D84" i="2"/>
  <c r="M547" i="2"/>
  <c r="E968" i="2"/>
  <c r="C282" i="2"/>
  <c r="C47" i="2"/>
  <c r="N347" i="2"/>
  <c r="C256" i="2"/>
  <c r="C1157" i="2"/>
  <c r="C942" i="2"/>
  <c r="C507" i="2"/>
  <c r="C1003" i="2"/>
  <c r="C474" i="2"/>
  <c r="E1547" i="2"/>
  <c r="C1450" i="2"/>
  <c r="C1363" i="2"/>
  <c r="E406" i="2"/>
  <c r="E996" i="2"/>
  <c r="E966" i="2"/>
  <c r="M1013" i="2"/>
  <c r="C247" i="2"/>
  <c r="E991" i="2"/>
  <c r="O680" i="2"/>
  <c r="E734" i="2"/>
  <c r="E54" i="2"/>
  <c r="C425" i="2"/>
  <c r="E916" i="2"/>
  <c r="E81" i="2"/>
  <c r="E1195" i="2"/>
  <c r="C522" i="2"/>
  <c r="C838" i="2"/>
  <c r="C1056" i="2"/>
  <c r="C1241" i="2"/>
  <c r="C972" i="2"/>
  <c r="C905" i="2"/>
  <c r="C304" i="2"/>
  <c r="D775" i="2"/>
  <c r="M1143" i="2"/>
  <c r="N176" i="2"/>
  <c r="M1424" i="2"/>
  <c r="N532" i="2"/>
  <c r="O253" i="2"/>
  <c r="C836" i="2"/>
  <c r="E558" i="2"/>
  <c r="C339" i="2"/>
  <c r="C248" i="2"/>
  <c r="C1532" i="2"/>
  <c r="C1076" i="2"/>
  <c r="E1438" i="2"/>
  <c r="C594" i="2"/>
  <c r="C1346" i="2"/>
  <c r="C1207" i="2"/>
  <c r="O630" i="2"/>
  <c r="O126" i="2"/>
  <c r="C781" i="2"/>
  <c r="C879" i="2"/>
  <c r="E848" i="2"/>
  <c r="E357" i="2"/>
  <c r="E1432" i="2"/>
  <c r="C1576" i="2"/>
  <c r="E555" i="2"/>
  <c r="E969" i="2"/>
  <c r="E1132" i="2"/>
  <c r="E322" i="2"/>
  <c r="C198" i="2"/>
  <c r="C631" i="2"/>
  <c r="N217" i="2"/>
  <c r="E1019" i="2"/>
  <c r="N522" i="2"/>
  <c r="C821" i="2"/>
  <c r="C973" i="2"/>
  <c r="O905" i="2"/>
  <c r="E922" i="2"/>
  <c r="E881" i="2"/>
  <c r="C618" i="2"/>
  <c r="M630" i="2"/>
  <c r="M127" i="2"/>
  <c r="N617" i="2"/>
  <c r="N1627" i="2"/>
  <c r="O125" i="2"/>
  <c r="M239" i="2"/>
  <c r="D444" i="2"/>
  <c r="C798" i="2"/>
  <c r="E218" i="2"/>
  <c r="C832" i="2"/>
  <c r="C629" i="2"/>
  <c r="C384" i="2"/>
  <c r="C1169" i="2"/>
  <c r="C588" i="2"/>
  <c r="O552" i="2"/>
  <c r="O202" i="2"/>
  <c r="D369" i="2"/>
  <c r="M1215" i="2"/>
  <c r="N172" i="2"/>
  <c r="D1246" i="2"/>
  <c r="E663" i="2"/>
  <c r="E1168" i="2"/>
  <c r="C276" i="2"/>
  <c r="E1558" i="2"/>
  <c r="C32" i="2"/>
  <c r="C933" i="2"/>
  <c r="E1173" i="2"/>
  <c r="E410" i="2"/>
  <c r="E1551" i="2"/>
  <c r="E815" i="2"/>
  <c r="C1017" i="2"/>
  <c r="E319" i="2"/>
  <c r="C619" i="2"/>
  <c r="C1026" i="2"/>
  <c r="C710" i="2"/>
  <c r="E1483" i="2"/>
  <c r="E1189" i="2"/>
  <c r="E984" i="2"/>
  <c r="C379" i="2"/>
  <c r="E521" i="2"/>
  <c r="C497" i="2"/>
  <c r="E273" i="2"/>
  <c r="C601" i="2"/>
  <c r="E413" i="2"/>
  <c r="C122" i="2"/>
  <c r="C150" i="2"/>
  <c r="C1150" i="2"/>
  <c r="E252" i="2"/>
  <c r="C997" i="2"/>
  <c r="E1568" i="2"/>
  <c r="E905" i="2"/>
  <c r="E94" i="2"/>
  <c r="E448" i="2"/>
  <c r="E395" i="2"/>
  <c r="E1277" i="2"/>
  <c r="C1137" i="2"/>
  <c r="C410" i="2"/>
  <c r="E1029" i="2"/>
  <c r="C1506" i="2"/>
  <c r="C19" i="2"/>
  <c r="E171" i="2"/>
  <c r="C961" i="2"/>
  <c r="C839" i="2"/>
  <c r="C1581" i="2"/>
  <c r="C387" i="2"/>
  <c r="E219" i="2"/>
  <c r="E1200" i="2"/>
  <c r="C703" i="2"/>
  <c r="C1242" i="2"/>
  <c r="E1329" i="2"/>
  <c r="C1373" i="2"/>
  <c r="E1188" i="2"/>
  <c r="C1401" i="2"/>
  <c r="E526" i="2"/>
  <c r="C1148" i="2"/>
  <c r="E1120" i="2"/>
  <c r="C1184" i="2"/>
  <c r="M415" i="2"/>
  <c r="D202" i="2"/>
  <c r="O523" i="2"/>
  <c r="C1083" i="2"/>
  <c r="O1634" i="2"/>
  <c r="E1031" i="2"/>
  <c r="C1152" i="2"/>
  <c r="C1549" i="2"/>
  <c r="E1602" i="2"/>
  <c r="C1209" i="2"/>
  <c r="C363" i="2"/>
  <c r="E46" i="2"/>
  <c r="E1153" i="2"/>
  <c r="E774" i="2"/>
  <c r="E41" i="2"/>
  <c r="C917" i="2"/>
  <c r="E389" i="2"/>
  <c r="C1244" i="2"/>
  <c r="C1635" i="2"/>
  <c r="C874" i="2"/>
  <c r="E945" i="2"/>
  <c r="C542" i="2"/>
  <c r="C397" i="2"/>
  <c r="E1180" i="2"/>
  <c r="E754" i="2"/>
  <c r="C1334" i="2"/>
  <c r="E449" i="2"/>
  <c r="C1495" i="2"/>
  <c r="C726" i="2"/>
  <c r="E289" i="2"/>
  <c r="C682" i="2"/>
  <c r="C760" i="2"/>
  <c r="C1093" i="2"/>
  <c r="C1588" i="2"/>
  <c r="C1478" i="2"/>
  <c r="E1109" i="2"/>
  <c r="C55" i="2"/>
  <c r="E127" i="2"/>
  <c r="E1543" i="2"/>
  <c r="C939" i="2"/>
  <c r="C1339" i="2"/>
  <c r="C545" i="2"/>
  <c r="C1185" i="2"/>
  <c r="E132" i="2"/>
  <c r="C928" i="2"/>
  <c r="E255" i="2"/>
  <c r="E306" i="2"/>
  <c r="E1022" i="2"/>
  <c r="E224" i="2"/>
  <c r="C1421" i="2"/>
  <c r="C1360" i="2"/>
  <c r="E1581" i="2"/>
  <c r="E195" i="2"/>
  <c r="E1103" i="2"/>
  <c r="E1349" i="2"/>
  <c r="O182" i="2"/>
  <c r="C959" i="2"/>
  <c r="O493" i="2"/>
  <c r="C279" i="2"/>
  <c r="O301" i="2"/>
  <c r="D195" i="2"/>
  <c r="E258" i="2"/>
  <c r="E1457" i="2"/>
  <c r="E1401" i="2"/>
  <c r="C1584" i="2"/>
  <c r="N410" i="2"/>
  <c r="E979" i="2"/>
  <c r="C213" i="2"/>
  <c r="C645" i="2"/>
  <c r="O392" i="2"/>
  <c r="D1350" i="2"/>
  <c r="C640" i="2"/>
  <c r="C1317" i="2"/>
  <c r="M285" i="2"/>
  <c r="E179" i="2"/>
  <c r="O909" i="2"/>
  <c r="C257" i="2"/>
  <c r="O86" i="2"/>
  <c r="M562" i="2"/>
  <c r="D130" i="2"/>
  <c r="O858" i="2"/>
  <c r="M1119" i="2"/>
  <c r="E65" i="2"/>
  <c r="C377" i="2"/>
  <c r="E1563" i="2"/>
  <c r="C103" i="2"/>
  <c r="E566" i="2"/>
  <c r="E651" i="2"/>
  <c r="E672" i="2"/>
  <c r="E1526" i="2"/>
  <c r="E148" i="2"/>
  <c r="C592" i="2"/>
  <c r="E124" i="2"/>
  <c r="C1414" i="2"/>
  <c r="E55" i="2"/>
  <c r="C143" i="2"/>
  <c r="M30" i="2"/>
  <c r="E205" i="2"/>
  <c r="C899" i="2"/>
  <c r="C1614" i="2"/>
  <c r="D78" i="2"/>
  <c r="O484" i="2"/>
  <c r="C898" i="2"/>
  <c r="C1427" i="2"/>
  <c r="O1356" i="2"/>
  <c r="C1191" i="2"/>
  <c r="N961" i="2"/>
  <c r="E1074" i="2"/>
  <c r="C689" i="2"/>
  <c r="O741" i="2"/>
  <c r="D1081" i="2"/>
  <c r="M296" i="2"/>
  <c r="M98" i="2"/>
  <c r="E1442" i="2"/>
  <c r="N1006" i="2"/>
  <c r="N206" i="2"/>
  <c r="O256" i="2"/>
  <c r="N808" i="2"/>
  <c r="M138" i="2"/>
  <c r="O851" i="2"/>
  <c r="O910" i="2"/>
  <c r="O1193" i="2"/>
  <c r="D1299" i="2"/>
  <c r="C391" i="2"/>
  <c r="C1049" i="2"/>
  <c r="E553" i="2"/>
  <c r="E1489" i="2"/>
  <c r="C649" i="2"/>
  <c r="M972" i="2"/>
  <c r="O258" i="2"/>
  <c r="M139" i="2"/>
  <c r="O19" i="2"/>
  <c r="D170" i="2"/>
  <c r="M852" i="2"/>
  <c r="M418" i="2"/>
  <c r="N127" i="2"/>
  <c r="C530" i="2"/>
  <c r="C620" i="2"/>
  <c r="C119" i="2"/>
  <c r="C764" i="2"/>
  <c r="E348" i="2"/>
  <c r="E1419" i="2"/>
  <c r="C756" i="2"/>
  <c r="E830" i="2"/>
  <c r="C915" i="2"/>
  <c r="E1414" i="2"/>
  <c r="C1596" i="2"/>
  <c r="C509" i="2"/>
  <c r="D1387" i="2"/>
  <c r="D107" i="2"/>
  <c r="M497" i="2"/>
  <c r="O532" i="2"/>
  <c r="N251" i="2"/>
  <c r="D586" i="2"/>
  <c r="M368" i="2"/>
  <c r="D704" i="2"/>
  <c r="O285" i="2"/>
  <c r="C1429" i="2"/>
  <c r="E133" i="2"/>
  <c r="C1071" i="2"/>
  <c r="E304" i="2"/>
  <c r="C1482" i="2"/>
  <c r="C1452" i="2"/>
  <c r="E690" i="2"/>
  <c r="E1400" i="2"/>
  <c r="C1423" i="2"/>
  <c r="N419" i="2"/>
  <c r="D384" i="2"/>
  <c r="E1121" i="2"/>
  <c r="E1407" i="2"/>
  <c r="C759" i="2"/>
  <c r="N463" i="2"/>
  <c r="E1350" i="2"/>
  <c r="C1065" i="2"/>
  <c r="C28" i="2"/>
  <c r="N374" i="2"/>
  <c r="C812" i="2"/>
  <c r="D555" i="2"/>
  <c r="N1002" i="2"/>
  <c r="M179" i="2"/>
  <c r="O640" i="2"/>
  <c r="M685" i="2"/>
  <c r="D128" i="2"/>
  <c r="N1602" i="2"/>
  <c r="C233" i="2"/>
  <c r="C14" i="2"/>
  <c r="C831" i="2"/>
  <c r="C947" i="2"/>
  <c r="E752" i="2"/>
  <c r="E198" i="2"/>
  <c r="C1603" i="2"/>
  <c r="E1522" i="2"/>
  <c r="C925" i="2"/>
  <c r="E204" i="2"/>
  <c r="C105" i="2"/>
  <c r="E987" i="2"/>
  <c r="C316" i="2"/>
  <c r="E168" i="2"/>
  <c r="C301" i="2"/>
  <c r="E35" i="2"/>
  <c r="E1550" i="2"/>
  <c r="E1250" i="2"/>
  <c r="C894" i="2"/>
  <c r="C1105" i="2"/>
  <c r="D344" i="2"/>
  <c r="E1331" i="2"/>
  <c r="C923" i="2"/>
  <c r="C757" i="2"/>
  <c r="O765" i="2"/>
  <c r="C539" i="2"/>
  <c r="C147" i="2"/>
  <c r="C1336" i="2"/>
  <c r="E889" i="2"/>
  <c r="C131" i="2"/>
  <c r="C968" i="2"/>
  <c r="M595" i="2"/>
  <c r="M300" i="2"/>
  <c r="O227" i="2"/>
  <c r="D453" i="2"/>
  <c r="M417" i="2"/>
  <c r="N912" i="2"/>
  <c r="M288" i="2"/>
  <c r="O165" i="2"/>
  <c r="N1408" i="2"/>
  <c r="D1600" i="2"/>
  <c r="D340" i="2"/>
  <c r="N1155" i="2"/>
  <c r="O553" i="2"/>
  <c r="D1146" i="2"/>
  <c r="E1285" i="2"/>
  <c r="E79" i="2"/>
  <c r="C918" i="2"/>
  <c r="E980" i="2"/>
  <c r="C458" i="2"/>
  <c r="E988" i="2"/>
  <c r="C767" i="2"/>
  <c r="D103" i="2"/>
  <c r="M935" i="2"/>
  <c r="M55" i="2"/>
  <c r="O404" i="2"/>
  <c r="N1101" i="2"/>
  <c r="O306" i="2"/>
  <c r="N1024" i="2"/>
  <c r="N443" i="2"/>
  <c r="D54" i="2"/>
  <c r="D1207" i="2"/>
  <c r="E915" i="2"/>
  <c r="E416" i="2"/>
  <c r="E1126" i="2"/>
  <c r="C1342" i="2"/>
  <c r="C39" i="2"/>
  <c r="E1637" i="2"/>
  <c r="C1260" i="2"/>
  <c r="C716" i="2"/>
  <c r="C677" i="2"/>
  <c r="C179" i="2"/>
  <c r="C1418" i="2"/>
  <c r="N597" i="2"/>
  <c r="D294" i="2"/>
  <c r="M652" i="2"/>
  <c r="D1129" i="2"/>
  <c r="O964" i="2"/>
  <c r="D884" i="2"/>
  <c r="D810" i="2"/>
  <c r="M485" i="2"/>
  <c r="E1381" i="2"/>
  <c r="C1515" i="2"/>
  <c r="C1292" i="2"/>
  <c r="C1082" i="2"/>
  <c r="C892" i="2"/>
  <c r="C1145" i="2"/>
  <c r="E15" i="2"/>
  <c r="C1621" i="2"/>
  <c r="C336" i="2"/>
  <c r="E1320" i="2"/>
  <c r="E961" i="2"/>
  <c r="E312" i="2"/>
  <c r="C1434" i="2"/>
  <c r="E1365" i="2"/>
  <c r="E421" i="2"/>
  <c r="E1027" i="2"/>
  <c r="C573" i="2"/>
  <c r="E480" i="2"/>
  <c r="C135" i="2"/>
  <c r="E1352" i="2"/>
  <c r="C370" i="2"/>
  <c r="C1130" i="2"/>
  <c r="C1371" i="2"/>
  <c r="C625" i="2"/>
  <c r="E1247" i="2"/>
  <c r="E1079" i="2"/>
  <c r="E537" i="2"/>
  <c r="C1154" i="2"/>
  <c r="C1612" i="2"/>
  <c r="C1509" i="2"/>
  <c r="E668" i="2"/>
  <c r="C1042" i="2"/>
  <c r="E1008" i="2"/>
  <c r="C1327" i="2"/>
  <c r="C862" i="2"/>
  <c r="C35" i="2"/>
  <c r="C206" i="2"/>
  <c r="C477" i="2"/>
  <c r="C514" i="2"/>
  <c r="C1055" i="2"/>
  <c r="E1307" i="2"/>
  <c r="E187" i="2"/>
  <c r="E1515" i="2"/>
  <c r="E238" i="2"/>
  <c r="C1524" i="2"/>
  <c r="C1180" i="2"/>
  <c r="E1077" i="2"/>
  <c r="C1243" i="2"/>
  <c r="E608" i="2"/>
  <c r="C1064" i="2"/>
  <c r="C353" i="2"/>
  <c r="C255" i="2"/>
  <c r="C250" i="2"/>
  <c r="E212" i="2"/>
  <c r="E1534" i="2"/>
  <c r="C1239" i="2"/>
  <c r="C519" i="2"/>
  <c r="E1049" i="2"/>
  <c r="E290" i="2"/>
  <c r="E1606" i="2"/>
  <c r="C1177" i="2"/>
  <c r="C1109" i="2"/>
  <c r="C680" i="2"/>
  <c r="C194" i="2"/>
  <c r="C127" i="2"/>
  <c r="C1193" i="2"/>
  <c r="E476" i="2"/>
  <c r="C266" i="2"/>
  <c r="E1566" i="2"/>
  <c r="E995" i="2"/>
  <c r="E926" i="2"/>
  <c r="C678" i="2"/>
  <c r="E635" i="2"/>
  <c r="C1632" i="2"/>
  <c r="E812" i="2"/>
  <c r="C1362" i="2"/>
  <c r="C748" i="2"/>
  <c r="C421" i="2"/>
  <c r="E356" i="2"/>
  <c r="C309" i="2"/>
  <c r="E1117" i="2"/>
  <c r="E976" i="2"/>
  <c r="C1063" i="2"/>
  <c r="E1248" i="2"/>
  <c r="C1321" i="2"/>
  <c r="C104" i="2"/>
  <c r="C1547" i="2"/>
  <c r="E152" i="2"/>
  <c r="C823" i="2"/>
  <c r="C275" i="2"/>
  <c r="E1422" i="2"/>
  <c r="N94" i="2"/>
  <c r="D838" i="2"/>
  <c r="E1393" i="2"/>
  <c r="C676" i="2"/>
  <c r="C1412" i="2"/>
  <c r="E95" i="2"/>
  <c r="D74" i="2"/>
  <c r="D784" i="2"/>
  <c r="E838" i="2"/>
  <c r="E522" i="2"/>
  <c r="C223" i="2"/>
  <c r="D20" i="2"/>
  <c r="C1487" i="2"/>
  <c r="E477" i="2"/>
  <c r="O380" i="2"/>
  <c r="O96" i="2"/>
  <c r="C220" i="2"/>
  <c r="D912" i="2"/>
  <c r="N376" i="2"/>
  <c r="M769" i="2"/>
  <c r="M616" i="2"/>
  <c r="D255" i="2"/>
  <c r="M979" i="2"/>
  <c r="C1435" i="2"/>
  <c r="C90" i="2"/>
  <c r="C785" i="2"/>
  <c r="C229" i="2"/>
  <c r="C1630" i="2"/>
  <c r="C657" i="2"/>
  <c r="E990" i="2"/>
  <c r="M710" i="2"/>
  <c r="D421" i="2"/>
  <c r="O447" i="2"/>
  <c r="D529" i="2"/>
  <c r="D646" i="2"/>
  <c r="D779" i="2"/>
  <c r="N301" i="2"/>
  <c r="M375" i="2"/>
  <c r="M1166" i="2"/>
  <c r="E213" i="2"/>
  <c r="C389" i="2"/>
  <c r="E1185" i="2"/>
  <c r="E223" i="2"/>
  <c r="C840" i="2"/>
  <c r="C1461" i="2"/>
  <c r="C1066" i="2"/>
  <c r="E323" i="2"/>
  <c r="C664" i="2"/>
  <c r="E467" i="2"/>
  <c r="C1158" i="2"/>
  <c r="D413" i="2"/>
  <c r="O424" i="2"/>
  <c r="D1217" i="2"/>
  <c r="O63" i="2"/>
  <c r="O164" i="2"/>
  <c r="N1167" i="2"/>
  <c r="D163" i="2"/>
  <c r="D498" i="2"/>
  <c r="C648" i="2"/>
  <c r="E463" i="2"/>
  <c r="C1567" i="2"/>
  <c r="C835" i="2"/>
  <c r="C320" i="2"/>
  <c r="C22" i="2"/>
  <c r="C761" i="2"/>
  <c r="C526" i="2"/>
  <c r="E1439" i="2"/>
  <c r="C1624" i="2"/>
  <c r="E82" i="2"/>
  <c r="E234" i="2"/>
  <c r="C1476" i="2"/>
  <c r="E1294" i="2"/>
  <c r="C1623" i="2"/>
  <c r="E1214" i="2"/>
  <c r="C653" i="2"/>
  <c r="E604" i="2"/>
  <c r="E1444" i="2"/>
  <c r="C1272" i="2"/>
  <c r="C99" i="2"/>
  <c r="C286" i="2"/>
  <c r="E520" i="2"/>
  <c r="C393" i="2"/>
  <c r="C215" i="2"/>
  <c r="C91" i="2"/>
  <c r="E1209" i="2"/>
  <c r="E242" i="2"/>
  <c r="C546" i="2"/>
  <c r="E1456" i="2"/>
  <c r="E407" i="2"/>
  <c r="C57" i="2"/>
  <c r="C714" i="2"/>
  <c r="C697" i="2"/>
  <c r="E1619" i="2"/>
  <c r="C1617" i="2"/>
  <c r="C669" i="2"/>
  <c r="C1449" i="2"/>
  <c r="E760" i="2"/>
  <c r="C318" i="2"/>
  <c r="E265" i="2"/>
  <c r="C668" i="2"/>
  <c r="E423" i="2"/>
  <c r="E636" i="2"/>
  <c r="C278" i="2"/>
  <c r="C576" i="2"/>
  <c r="E460" i="2"/>
  <c r="E381" i="2"/>
  <c r="C1036" i="2"/>
  <c r="E587" i="2"/>
  <c r="E1605" i="2"/>
  <c r="C1204" i="2"/>
  <c r="C1168" i="2"/>
  <c r="E1596" i="2"/>
  <c r="E209" i="2"/>
  <c r="E240" i="2"/>
  <c r="C1118" i="2"/>
  <c r="E1399" i="2"/>
  <c r="E1131" i="2"/>
  <c r="E66" i="2"/>
  <c r="E1268" i="2"/>
  <c r="E241" i="2"/>
  <c r="E1477" i="2"/>
  <c r="C390" i="2"/>
  <c r="E145" i="2"/>
  <c r="C912" i="2"/>
  <c r="E523" i="2"/>
  <c r="C824" i="2"/>
  <c r="C1192" i="2"/>
  <c r="C666" i="2"/>
  <c r="E403" i="2"/>
  <c r="C463" i="2"/>
  <c r="C529" i="2"/>
  <c r="C1084" i="2"/>
  <c r="C982" i="2"/>
  <c r="C59" i="2"/>
  <c r="C701" i="2"/>
  <c r="E764" i="2"/>
  <c r="E301" i="2"/>
  <c r="C81" i="2"/>
  <c r="E1158" i="2"/>
  <c r="E1583" i="2"/>
  <c r="E1198" i="2"/>
  <c r="E675" i="2"/>
  <c r="C87" i="2"/>
  <c r="E941" i="2"/>
  <c r="E384" i="2"/>
  <c r="C566" i="2"/>
  <c r="C805" i="2"/>
  <c r="C466" i="2"/>
  <c r="C1175" i="2"/>
  <c r="D372" i="2"/>
  <c r="D1496" i="2"/>
  <c r="E453" i="2"/>
  <c r="C313" i="2"/>
  <c r="E529" i="2"/>
  <c r="C205" i="2"/>
  <c r="C1372" i="2"/>
  <c r="M958" i="2"/>
  <c r="E728" i="2"/>
  <c r="E142" i="2"/>
  <c r="E1580" i="2"/>
  <c r="C1391" i="2"/>
  <c r="O961" i="2"/>
  <c r="C1219" i="2"/>
  <c r="C1473" i="2"/>
  <c r="E844" i="2"/>
  <c r="N154" i="2"/>
  <c r="C547" i="2"/>
  <c r="O943" i="2"/>
  <c r="N125" i="2"/>
  <c r="D1109" i="2"/>
  <c r="N156" i="2"/>
  <c r="N63" i="2"/>
  <c r="M1008" i="2"/>
  <c r="E1621" i="2"/>
  <c r="C193" i="2"/>
  <c r="C738" i="2"/>
  <c r="D797" i="2"/>
  <c r="N1003" i="2"/>
  <c r="D1076" i="2"/>
  <c r="N1065" i="2"/>
  <c r="N117" i="2"/>
  <c r="O344" i="2"/>
  <c r="M319" i="2"/>
  <c r="M150" i="2"/>
  <c r="N470" i="2"/>
  <c r="E960" i="2"/>
  <c r="C1237" i="2"/>
  <c r="C1481" i="2"/>
  <c r="N1303" i="2"/>
  <c r="M733" i="2"/>
  <c r="N775" i="2"/>
  <c r="O87" i="2"/>
  <c r="O1008" i="2"/>
  <c r="D310" i="2"/>
  <c r="N937" i="2"/>
  <c r="D350" i="2"/>
  <c r="N238" i="2"/>
  <c r="C856" i="2"/>
  <c r="D394" i="2"/>
  <c r="O588" i="2"/>
  <c r="C771" i="2"/>
  <c r="N544" i="2"/>
  <c r="C1285" i="2"/>
  <c r="E840" i="2"/>
  <c r="N375" i="2"/>
  <c r="N804" i="2"/>
  <c r="M286" i="2"/>
  <c r="N325" i="2"/>
  <c r="D420" i="2"/>
  <c r="C1413" i="2"/>
  <c r="O174" i="2"/>
  <c r="N1075" i="2"/>
  <c r="C412" i="2"/>
  <c r="D447" i="2"/>
  <c r="N253" i="2"/>
  <c r="D246" i="2"/>
  <c r="C1550" i="2"/>
  <c r="C865" i="2"/>
  <c r="E282" i="2"/>
  <c r="N523" i="2"/>
  <c r="D217" i="2"/>
  <c r="C903" i="2"/>
  <c r="E1354" i="2"/>
  <c r="C1304" i="2"/>
  <c r="E1450" i="2"/>
  <c r="M878" i="2"/>
  <c r="O310" i="2"/>
  <c r="E1306" i="2"/>
  <c r="C469" i="2"/>
  <c r="C96" i="2"/>
  <c r="C591" i="2"/>
  <c r="E1305" i="2"/>
  <c r="E220" i="2"/>
  <c r="N935" i="2"/>
  <c r="D91" i="2"/>
  <c r="C847" i="2"/>
  <c r="C670" i="2"/>
  <c r="C787" i="2"/>
  <c r="C1485" i="2"/>
  <c r="C63" i="2"/>
  <c r="C245" i="2"/>
  <c r="C724" i="2"/>
  <c r="E956" i="2"/>
  <c r="C1416" i="2"/>
  <c r="E444" i="2"/>
  <c r="C1190" i="2"/>
  <c r="C31" i="2"/>
  <c r="E677" i="2"/>
  <c r="C699" i="2"/>
  <c r="E25" i="2"/>
  <c r="C30" i="2"/>
  <c r="E490" i="2"/>
  <c r="E911" i="2"/>
  <c r="C151" i="2"/>
  <c r="C920" i="2"/>
  <c r="C164" i="2"/>
  <c r="C919" i="2"/>
  <c r="E21" i="2"/>
  <c r="E433" i="2"/>
  <c r="C288" i="2"/>
  <c r="E285" i="2"/>
  <c r="C1389" i="2"/>
  <c r="E76" i="2"/>
  <c r="E251" i="2"/>
  <c r="C590" i="2"/>
  <c r="C366" i="2"/>
  <c r="E694" i="2"/>
  <c r="C430" i="2"/>
  <c r="C533" i="2"/>
  <c r="C1208" i="2"/>
  <c r="C955" i="2"/>
  <c r="C1523" i="2"/>
  <c r="C134" i="2"/>
  <c r="E766" i="2"/>
  <c r="C448" i="2"/>
  <c r="E1275" i="2"/>
  <c r="E1295" i="2"/>
  <c r="C1361" i="2"/>
  <c r="E473" i="2"/>
  <c r="E1025" i="2"/>
  <c r="E1368" i="2"/>
  <c r="E450" i="2"/>
  <c r="C1002" i="2"/>
  <c r="E1556" i="2"/>
  <c r="C734" i="2"/>
  <c r="C1498" i="2"/>
  <c r="C948" i="2"/>
  <c r="C1296" i="2"/>
  <c r="E1309" i="2"/>
  <c r="E1472" i="2"/>
  <c r="N726" i="2"/>
  <c r="O1570" i="2"/>
  <c r="M758" i="2"/>
  <c r="N236" i="2"/>
  <c r="O746" i="2"/>
  <c r="M956" i="2"/>
  <c r="O244" i="2"/>
  <c r="O436" i="2"/>
  <c r="M525" i="2"/>
  <c r="M299" i="2"/>
  <c r="M123" i="2"/>
  <c r="O161" i="2"/>
  <c r="C996" i="2"/>
  <c r="C1080" i="2"/>
  <c r="C356" i="2"/>
  <c r="M48" i="2"/>
  <c r="C236" i="2"/>
  <c r="E652" i="2"/>
  <c r="C1035" i="2"/>
  <c r="C921" i="2"/>
  <c r="D1594" i="2"/>
  <c r="D435" i="2"/>
  <c r="C797" i="2"/>
  <c r="C736" i="2"/>
  <c r="E962" i="2"/>
  <c r="E695" i="2"/>
  <c r="C426" i="2"/>
  <c r="E1162" i="2"/>
  <c r="O1567" i="2"/>
  <c r="D83" i="2"/>
  <c r="M573" i="2"/>
  <c r="C438" i="2"/>
  <c r="C232" i="2"/>
  <c r="C1156" i="2"/>
  <c r="C652" i="2"/>
  <c r="E903" i="2"/>
  <c r="C789" i="2"/>
  <c r="E642" i="2"/>
  <c r="E807" i="2"/>
  <c r="E946" i="2"/>
  <c r="C671" i="2"/>
  <c r="E998" i="2"/>
  <c r="E1533" i="2"/>
  <c r="C1497" i="2"/>
  <c r="C987" i="2"/>
  <c r="C395" i="2"/>
  <c r="C870" i="2"/>
  <c r="E1043" i="2"/>
  <c r="C1493" i="2"/>
  <c r="E1447" i="2"/>
  <c r="E638" i="2"/>
  <c r="C882" i="2"/>
  <c r="C633" i="2"/>
  <c r="E122" i="2"/>
  <c r="C1568" i="2"/>
  <c r="E733" i="2"/>
  <c r="E710" i="2"/>
  <c r="C1600" i="2"/>
  <c r="E1033" i="2"/>
  <c r="C1059" i="2"/>
  <c r="E1083" i="2"/>
  <c r="C485" i="2"/>
  <c r="C1253" i="2"/>
  <c r="E29" i="2"/>
  <c r="C639" i="2"/>
  <c r="C120" i="2"/>
  <c r="C1399" i="2"/>
  <c r="C725" i="2"/>
  <c r="C988" i="2"/>
  <c r="C210" i="2"/>
  <c r="E1139" i="2"/>
  <c r="C132" i="2"/>
  <c r="C685" i="2"/>
  <c r="E726" i="2"/>
  <c r="E1228" i="2"/>
  <c r="E1598" i="2"/>
  <c r="E904" i="2"/>
  <c r="C1291" i="2"/>
  <c r="C647" i="2"/>
  <c r="C335" i="2"/>
  <c r="E745" i="2"/>
  <c r="C80" i="2"/>
  <c r="E906" i="2"/>
  <c r="C1344" i="2"/>
  <c r="E1590" i="2"/>
  <c r="D62" i="2"/>
  <c r="M676" i="2"/>
  <c r="F1640" i="2"/>
  <c r="M113" i="2"/>
  <c r="N729" i="2"/>
  <c r="N283" i="2"/>
  <c r="N413" i="2"/>
  <c r="O785" i="2"/>
  <c r="O16" i="2"/>
  <c r="O518" i="2"/>
  <c r="N370" i="2"/>
  <c r="N100" i="2"/>
  <c r="D816" i="2"/>
  <c r="M351" i="2"/>
  <c r="O151" i="2"/>
  <c r="D286" i="2"/>
  <c r="D530" i="2"/>
  <c r="O454" i="2"/>
  <c r="M402" i="2"/>
  <c r="O1473" i="2"/>
  <c r="E813" i="2"/>
  <c r="O270" i="2"/>
  <c r="E1609" i="2"/>
  <c r="C434" i="2"/>
  <c r="C374" i="2"/>
  <c r="C227" i="2"/>
  <c r="M532" i="2"/>
  <c r="D102" i="2"/>
  <c r="C394" i="2"/>
  <c r="C1627" i="2"/>
  <c r="C829" i="2"/>
  <c r="C1047" i="2"/>
  <c r="E1560" i="2"/>
  <c r="O711" i="2"/>
  <c r="N30" i="2"/>
  <c r="N520" i="2"/>
  <c r="C976" i="2"/>
  <c r="C1471" i="2"/>
  <c r="E1284" i="2"/>
  <c r="C1607" i="2"/>
  <c r="E1545" i="2"/>
  <c r="C848" i="2"/>
  <c r="C386" i="2"/>
  <c r="M44" i="2"/>
  <c r="N266" i="2"/>
  <c r="O347" i="2"/>
  <c r="N96" i="2"/>
  <c r="C650" i="2"/>
  <c r="C351" i="2"/>
  <c r="E93" i="2"/>
  <c r="C422" i="2"/>
  <c r="C1120" i="2"/>
  <c r="E1575" i="2"/>
  <c r="C1235" i="2"/>
  <c r="E1045" i="2"/>
  <c r="E1194" i="2"/>
  <c r="C841" i="2"/>
  <c r="E1549" i="2"/>
  <c r="E186" i="2"/>
  <c r="E1510" i="2"/>
  <c r="E871" i="2"/>
  <c r="C429" i="2"/>
  <c r="C1121" i="2"/>
  <c r="E684" i="2"/>
  <c r="C802" i="2"/>
  <c r="E1274" i="2"/>
  <c r="C315" i="2"/>
  <c r="C454" i="2"/>
  <c r="E1048" i="2"/>
  <c r="E126" i="2"/>
  <c r="E1004" i="2"/>
  <c r="E1358" i="2"/>
  <c r="E484" i="2"/>
  <c r="C1259" i="2"/>
  <c r="E331" i="2"/>
  <c r="C1324" i="2"/>
  <c r="C585" i="2"/>
  <c r="E1146" i="2"/>
  <c r="C1458" i="2"/>
  <c r="E660" i="2"/>
  <c r="E1552" i="2"/>
  <c r="C513" i="2"/>
  <c r="E458" i="2"/>
  <c r="E1379" i="2"/>
  <c r="C354" i="2"/>
  <c r="C1226" i="2"/>
  <c r="C876" i="2"/>
  <c r="E1176" i="2"/>
  <c r="C1528" i="2"/>
  <c r="C1400" i="2"/>
  <c r="E869" i="2"/>
  <c r="C1514" i="2"/>
  <c r="E1362" i="2"/>
  <c r="C896" i="2"/>
  <c r="E683" i="2"/>
  <c r="C674" i="2"/>
  <c r="E831" i="2"/>
  <c r="E360" i="2"/>
  <c r="E394" i="2"/>
  <c r="C1102" i="2"/>
  <c r="C493" i="2"/>
  <c r="E1154" i="2"/>
  <c r="E820" i="2"/>
  <c r="C1070" i="2"/>
  <c r="E702" i="2"/>
  <c r="E396" i="2"/>
  <c r="E267" i="2"/>
  <c r="C1146" i="2"/>
  <c r="C887" i="2"/>
  <c r="C1615" i="2"/>
  <c r="C1079" i="2"/>
  <c r="C331" i="2"/>
  <c r="E952" i="2"/>
  <c r="C1589" i="2"/>
  <c r="E1443" i="2"/>
  <c r="E43" i="2"/>
  <c r="E308" i="2"/>
  <c r="C66" i="2"/>
  <c r="C596" i="2"/>
  <c r="E1078" i="2"/>
  <c r="E999" i="2"/>
  <c r="E1374" i="2"/>
  <c r="C508" i="2"/>
  <c r="E487" i="2"/>
  <c r="E1085" i="2"/>
  <c r="C732" i="2"/>
  <c r="E1054" i="2"/>
  <c r="C1359" i="2"/>
  <c r="C111" i="2"/>
  <c r="C833" i="2"/>
  <c r="C696" i="2"/>
  <c r="C1351" i="2"/>
  <c r="E1459" i="2"/>
  <c r="E1097" i="2"/>
  <c r="E1186" i="2"/>
  <c r="C934" i="2"/>
  <c r="C830" i="2"/>
  <c r="E1496" i="2"/>
  <c r="E662" i="2"/>
  <c r="C1139" i="2"/>
  <c r="E536" i="2"/>
  <c r="E1055" i="2"/>
  <c r="C924" i="2"/>
  <c r="E896" i="2"/>
  <c r="C861" i="2"/>
  <c r="E314" i="2"/>
  <c r="C885" i="2"/>
  <c r="C428" i="2"/>
  <c r="C1462" i="2"/>
  <c r="C944" i="2"/>
  <c r="C1072" i="2"/>
  <c r="C1224" i="2"/>
  <c r="C1459" i="2"/>
  <c r="C1249" i="2"/>
  <c r="E491" i="2"/>
  <c r="E592" i="2"/>
  <c r="C868" i="2"/>
  <c r="C478" i="2"/>
  <c r="E1142" i="2"/>
  <c r="E811" i="2"/>
  <c r="E1518" i="2"/>
  <c r="E1191" i="2"/>
  <c r="E884" i="2"/>
  <c r="E816" i="2"/>
  <c r="C1187" i="2"/>
  <c r="E578" i="2"/>
  <c r="E1448" i="2"/>
  <c r="C1454" i="2"/>
  <c r="C1453" i="2"/>
  <c r="C707" i="2"/>
  <c r="C1432" i="2"/>
  <c r="C595" i="2"/>
  <c r="E110" i="2"/>
  <c r="E572" i="2"/>
  <c r="C26" i="2"/>
  <c r="E1492" i="2"/>
  <c r="E625" i="2"/>
  <c r="C1631" i="2"/>
  <c r="E468" i="2"/>
  <c r="C1100" i="2"/>
  <c r="C435" i="2"/>
  <c r="C1095" i="2"/>
  <c r="C1519" i="2"/>
  <c r="E275" i="2"/>
  <c r="C228" i="2"/>
  <c r="E1245" i="2"/>
  <c r="C1061" i="2"/>
  <c r="C1350" i="2"/>
  <c r="E1013" i="2"/>
  <c r="C773" i="2"/>
  <c r="C981" i="2"/>
  <c r="E1516" i="2"/>
  <c r="E249" i="2"/>
  <c r="E1148" i="2"/>
  <c r="E1060" i="2"/>
  <c r="E1128" i="2"/>
  <c r="C927" i="2"/>
  <c r="C828" i="2"/>
  <c r="E891" i="2"/>
  <c r="C593" i="2"/>
  <c r="C1268" i="2"/>
  <c r="C901" i="2"/>
  <c r="C184" i="2"/>
  <c r="C603" i="2"/>
  <c r="C536" i="2"/>
  <c r="M977" i="2"/>
  <c r="O527" i="2"/>
  <c r="D476" i="2"/>
  <c r="C888" i="2"/>
  <c r="E73" i="2"/>
  <c r="C72" i="2"/>
  <c r="C537" i="2"/>
  <c r="C1302" i="2"/>
  <c r="E1267" i="2"/>
  <c r="O507" i="2"/>
  <c r="M592" i="2"/>
  <c r="N1208" i="2"/>
  <c r="C190" i="2"/>
  <c r="C424" i="2"/>
  <c r="E1160" i="2"/>
  <c r="C1202" i="2"/>
  <c r="C1195" i="2"/>
  <c r="M767" i="2"/>
  <c r="E1597" i="2"/>
  <c r="C1353" i="2"/>
  <c r="C1566" i="2"/>
  <c r="C1409" i="2"/>
  <c r="N1585" i="2"/>
  <c r="O1084" i="2"/>
  <c r="D880" i="2"/>
  <c r="M130" i="2"/>
  <c r="N324" i="2"/>
  <c r="E1149" i="2"/>
  <c r="C1542" i="2"/>
  <c r="M463" i="2"/>
  <c r="D995" i="2"/>
  <c r="N326" i="2"/>
  <c r="D470" i="2"/>
  <c r="O276" i="2"/>
  <c r="M307" i="2"/>
  <c r="N916" i="2"/>
  <c r="N1241" i="2"/>
  <c r="N574" i="2"/>
  <c r="O179" i="2"/>
  <c r="D214" i="2"/>
  <c r="E341" i="2"/>
  <c r="C1480" i="2"/>
  <c r="C1155" i="2"/>
  <c r="E1298" i="2"/>
  <c r="C196" i="2"/>
  <c r="D277" i="2"/>
  <c r="M314" i="2"/>
  <c r="M754" i="2"/>
  <c r="O498" i="2"/>
  <c r="N598" i="2"/>
  <c r="M1544" i="2"/>
  <c r="O560" i="2"/>
  <c r="D224" i="2"/>
  <c r="D440" i="2"/>
  <c r="M195" i="2"/>
  <c r="M1368" i="2"/>
  <c r="D40" i="2"/>
  <c r="D67" i="2"/>
  <c r="M218" i="2"/>
  <c r="N318" i="2"/>
  <c r="E199" i="2"/>
  <c r="M75" i="2"/>
  <c r="N1341" i="2"/>
  <c r="D1216" i="2"/>
  <c r="D667" i="2"/>
  <c r="O77" i="2"/>
  <c r="N349" i="2"/>
  <c r="M280" i="2"/>
  <c r="O1371" i="2"/>
  <c r="O1244" i="2"/>
  <c r="M923" i="2"/>
  <c r="D88" i="2"/>
  <c r="D379" i="2"/>
  <c r="M276" i="2"/>
  <c r="O674" i="2"/>
  <c r="D33" i="2"/>
  <c r="O433" i="2"/>
  <c r="N78" i="2"/>
  <c r="O159" i="2"/>
  <c r="M665" i="2"/>
  <c r="M325" i="2"/>
  <c r="D1153" i="2"/>
  <c r="N622" i="2"/>
  <c r="O678" i="2"/>
  <c r="M101" i="2"/>
  <c r="D262" i="2"/>
  <c r="M1109" i="2"/>
  <c r="M784" i="2"/>
  <c r="N436" i="2"/>
  <c r="M191" i="2"/>
  <c r="D1487" i="2"/>
  <c r="C658" i="2"/>
  <c r="C1068" i="2"/>
  <c r="C407" i="2"/>
  <c r="C1441" i="2"/>
  <c r="E805" i="2"/>
  <c r="C1273" i="2"/>
  <c r="N548" i="2"/>
  <c r="O170" i="2"/>
  <c r="N570" i="2"/>
  <c r="D1099" i="2"/>
  <c r="E827" i="2"/>
  <c r="C1270" i="2"/>
  <c r="C176" i="2"/>
  <c r="C549" i="2"/>
  <c r="C718" i="2"/>
  <c r="C73" i="2"/>
  <c r="C1090" i="2"/>
  <c r="E420" i="2"/>
  <c r="C990" i="2"/>
  <c r="O713" i="2"/>
  <c r="M354" i="2"/>
  <c r="O1101" i="2"/>
  <c r="C296" i="2"/>
  <c r="C344" i="2"/>
  <c r="E759" i="2"/>
  <c r="E563" i="2"/>
  <c r="E456" i="2"/>
  <c r="E894" i="2"/>
  <c r="M336" i="2"/>
  <c r="N31" i="2"/>
  <c r="O1299" i="2"/>
  <c r="E1304" i="2"/>
  <c r="C1188" i="2"/>
  <c r="E628" i="2"/>
  <c r="C1048" i="2"/>
  <c r="C1318" i="2"/>
  <c r="D1379" i="2"/>
  <c r="M831" i="2"/>
  <c r="M1354" i="2"/>
  <c r="D256" i="2"/>
  <c r="O359" i="2"/>
  <c r="O205" i="2"/>
  <c r="N493" i="2"/>
  <c r="O563" i="2"/>
  <c r="M24" i="2"/>
  <c r="E1520" i="2"/>
  <c r="O626" i="2"/>
  <c r="O491" i="2"/>
  <c r="O1317" i="2"/>
  <c r="M76" i="2"/>
  <c r="N474" i="2"/>
  <c r="N628" i="2"/>
  <c r="O283" i="2"/>
  <c r="O217" i="2"/>
  <c r="C946" i="2"/>
  <c r="O293" i="2"/>
  <c r="D952" i="2"/>
  <c r="O1064" i="2"/>
  <c r="M390" i="2"/>
  <c r="M729" i="2"/>
  <c r="O466" i="2"/>
  <c r="D87" i="2"/>
  <c r="M556" i="2"/>
  <c r="D1356" i="2"/>
  <c r="N437" i="2"/>
  <c r="O204" i="2"/>
  <c r="N71" i="2"/>
  <c r="N342" i="2"/>
  <c r="O138" i="2"/>
  <c r="O427" i="2"/>
  <c r="D772" i="2"/>
  <c r="N768" i="2"/>
  <c r="D916" i="2"/>
  <c r="M141" i="2"/>
  <c r="N46" i="2"/>
  <c r="O1114" i="2"/>
  <c r="D985" i="2"/>
  <c r="N1502" i="2"/>
  <c r="N517" i="2"/>
  <c r="O505" i="2"/>
  <c r="N155" i="2"/>
  <c r="D656" i="2"/>
  <c r="O753" i="2"/>
  <c r="D571" i="2"/>
  <c r="N1252" i="2"/>
  <c r="M70" i="2"/>
  <c r="O74" i="2"/>
  <c r="N769" i="2"/>
  <c r="M660" i="2"/>
  <c r="N1597" i="2"/>
  <c r="O362" i="2"/>
  <c r="M71" i="2"/>
  <c r="N109" i="2"/>
  <c r="D589" i="2"/>
  <c r="N332" i="2"/>
  <c r="O197" i="2"/>
  <c r="N341" i="2"/>
  <c r="D726" i="2"/>
  <c r="N625" i="2"/>
  <c r="N1419" i="2"/>
  <c r="N262" i="2"/>
  <c r="O64" i="2"/>
  <c r="D218" i="2"/>
  <c r="O163" i="2"/>
  <c r="D1014" i="2"/>
  <c r="M94" i="2"/>
  <c r="D1300" i="2"/>
  <c r="N403" i="2"/>
  <c r="N195" i="2"/>
  <c r="E1308" i="2"/>
  <c r="O970" i="2"/>
  <c r="N941" i="2"/>
  <c r="N43" i="2"/>
  <c r="N534" i="2"/>
  <c r="M408" i="2"/>
  <c r="N784" i="2"/>
  <c r="D122" i="2"/>
  <c r="O558" i="2"/>
  <c r="M1547" i="2"/>
  <c r="O1553" i="2"/>
  <c r="D259" i="2"/>
  <c r="M405" i="2"/>
  <c r="D165" i="2"/>
  <c r="O103" i="2"/>
  <c r="M1495" i="2"/>
  <c r="O272" i="2"/>
  <c r="N165" i="2"/>
  <c r="O1331" i="2"/>
  <c r="O1007" i="2"/>
  <c r="O568" i="2"/>
  <c r="M1171" i="2"/>
  <c r="D624" i="2"/>
  <c r="E1532" i="2"/>
  <c r="M51" i="2"/>
  <c r="D1602" i="2"/>
  <c r="C575" i="2"/>
  <c r="O274" i="2"/>
  <c r="E1499" i="2"/>
  <c r="C312" i="2"/>
  <c r="O59" i="2"/>
  <c r="C1387" i="2"/>
  <c r="M565" i="2"/>
  <c r="O224" i="2"/>
  <c r="D49" i="2"/>
  <c r="N968" i="2"/>
  <c r="O665" i="2"/>
  <c r="M445" i="2"/>
  <c r="N1037" i="2"/>
  <c r="M475" i="2"/>
  <c r="C1101" i="2"/>
  <c r="M819" i="2"/>
  <c r="D1093" i="2"/>
  <c r="N304" i="2"/>
  <c r="M410" i="2"/>
  <c r="O1585" i="2"/>
  <c r="D57" i="2"/>
  <c r="M1285" i="2"/>
  <c r="D38" i="2"/>
  <c r="N575" i="2"/>
  <c r="M1445" i="2"/>
  <c r="O198" i="2"/>
  <c r="D1236" i="2"/>
  <c r="D1617" i="2"/>
  <c r="D143" i="2"/>
  <c r="N123" i="2"/>
  <c r="D1486" i="2"/>
  <c r="O111" i="2"/>
  <c r="N588" i="2"/>
  <c r="N633" i="2"/>
  <c r="M176" i="2"/>
  <c r="O410" i="2"/>
  <c r="M1255" i="2"/>
  <c r="N1147" i="2"/>
  <c r="M756" i="2"/>
  <c r="O721" i="2"/>
  <c r="O805" i="2"/>
  <c r="N1335" i="2"/>
  <c r="O843" i="2"/>
  <c r="N1606" i="2"/>
  <c r="D574" i="2"/>
  <c r="D1546" i="2"/>
  <c r="D483" i="2"/>
  <c r="O582" i="2"/>
  <c r="D563" i="2"/>
  <c r="N336" i="2"/>
  <c r="O1422" i="2"/>
  <c r="M537" i="2"/>
  <c r="N860" i="2"/>
  <c r="M63" i="2"/>
  <c r="D974" i="2"/>
  <c r="O38" i="2"/>
  <c r="O203" i="2"/>
  <c r="O78" i="2"/>
  <c r="M96" i="2"/>
  <c r="D97" i="2"/>
  <c r="M692" i="2"/>
  <c r="O823" i="2"/>
  <c r="O963" i="2"/>
  <c r="D69" i="2"/>
  <c r="D617" i="2"/>
  <c r="D1306" i="2"/>
  <c r="M205" i="2"/>
  <c r="O735" i="2"/>
  <c r="M1320" i="2"/>
  <c r="O475" i="2"/>
  <c r="N732" i="2"/>
  <c r="M639" i="2"/>
  <c r="M995" i="2"/>
  <c r="M1452" i="2"/>
  <c r="N459" i="2"/>
  <c r="N1315" i="2"/>
  <c r="N706" i="2"/>
  <c r="M725" i="2"/>
  <c r="O153" i="2"/>
  <c r="O821" i="2"/>
  <c r="D1149" i="2"/>
  <c r="D135" i="2"/>
  <c r="D187" i="2"/>
  <c r="M232" i="2"/>
  <c r="M925" i="2"/>
  <c r="M261" i="2"/>
  <c r="N778" i="2"/>
  <c r="O26" i="2"/>
  <c r="O400" i="2"/>
  <c r="O341" i="2"/>
  <c r="O816" i="2"/>
  <c r="D851" i="2"/>
  <c r="O134" i="2"/>
  <c r="M1504" i="2"/>
  <c r="O148" i="2"/>
  <c r="N1070" i="2"/>
  <c r="N362" i="2"/>
  <c r="O407" i="2"/>
  <c r="O330" i="2"/>
  <c r="D65" i="2"/>
  <c r="N21" i="2"/>
  <c r="O346" i="2"/>
  <c r="D1020" i="2"/>
  <c r="M1433" i="2"/>
  <c r="D241" i="2"/>
  <c r="N382" i="2"/>
  <c r="O353" i="2"/>
  <c r="O294" i="2"/>
  <c r="D459" i="2"/>
  <c r="M54" i="2"/>
  <c r="M1047" i="2"/>
  <c r="N565" i="2"/>
  <c r="C1609" i="2"/>
  <c r="D441" i="2"/>
  <c r="N227" i="2"/>
  <c r="N230" i="2"/>
  <c r="O1513" i="2"/>
  <c r="M154" i="2"/>
  <c r="M1485" i="2"/>
  <c r="D1548" i="2"/>
  <c r="O89" i="2"/>
  <c r="N1172" i="2"/>
  <c r="D773" i="2"/>
  <c r="D63" i="2"/>
  <c r="N653" i="2"/>
  <c r="E464" i="2"/>
  <c r="D944" i="2"/>
  <c r="M926" i="2"/>
  <c r="E1240" i="2"/>
  <c r="M53" i="2"/>
  <c r="D633" i="2"/>
  <c r="D573" i="2"/>
  <c r="N489" i="2"/>
  <c r="C622" i="2"/>
  <c r="N1343" i="2"/>
  <c r="M129" i="2"/>
  <c r="D346" i="2"/>
  <c r="N944" i="2"/>
  <c r="M389" i="2"/>
  <c r="D722" i="2"/>
  <c r="O135" i="2"/>
  <c r="O782" i="2"/>
  <c r="C1294" i="2"/>
  <c r="E370" i="2"/>
  <c r="C1012" i="2"/>
  <c r="E821" i="2"/>
  <c r="M1305" i="2"/>
  <c r="M1470" i="2"/>
  <c r="O1342" i="2"/>
  <c r="N290" i="2"/>
  <c r="O1058" i="2"/>
  <c r="O214" i="2"/>
  <c r="D934" i="2"/>
  <c r="D1126" i="2"/>
  <c r="O663" i="2"/>
  <c r="D482" i="2"/>
  <c r="D522" i="2"/>
  <c r="O199" i="2"/>
  <c r="N137" i="2"/>
  <c r="N360" i="2"/>
  <c r="N949" i="2"/>
  <c r="O499" i="2"/>
  <c r="O992" i="2"/>
  <c r="M204" i="2"/>
  <c r="O14" i="2"/>
  <c r="N524" i="2"/>
  <c r="N825" i="2"/>
  <c r="M782" i="2"/>
  <c r="D769" i="2"/>
  <c r="O325" i="2"/>
  <c r="D1403" i="2"/>
  <c r="O1098" i="2"/>
  <c r="N188" i="2"/>
  <c r="M301" i="2"/>
  <c r="N215" i="2"/>
  <c r="M25" i="2"/>
  <c r="M442" i="2"/>
  <c r="N920" i="2"/>
  <c r="M495" i="2"/>
  <c r="D253" i="2"/>
  <c r="N164" i="2"/>
  <c r="M1020" i="2"/>
  <c r="N314" i="2"/>
  <c r="D208" i="2"/>
  <c r="O259" i="2"/>
  <c r="M251" i="2"/>
  <c r="D541" i="2"/>
  <c r="M682" i="2"/>
  <c r="D219" i="2"/>
  <c r="N145" i="2"/>
  <c r="C1378" i="2"/>
  <c r="N312" i="2"/>
  <c r="O1211" i="2"/>
  <c r="D975" i="2"/>
  <c r="C1125" i="2"/>
  <c r="O556" i="2"/>
  <c r="O136" i="2"/>
  <c r="C1375" i="2"/>
  <c r="O66" i="2"/>
  <c r="M190" i="2"/>
  <c r="O262" i="2"/>
  <c r="O85" i="2"/>
  <c r="M225" i="2"/>
  <c r="D788" i="2"/>
  <c r="N218" i="2"/>
  <c r="N927" i="2"/>
  <c r="O36" i="2"/>
  <c r="N14" i="2"/>
  <c r="N504" i="2"/>
  <c r="D438" i="2"/>
  <c r="E1047" i="2"/>
  <c r="N664" i="2"/>
  <c r="N1360" i="2"/>
  <c r="C1081" i="2"/>
  <c r="D381" i="2"/>
  <c r="N174" i="2"/>
  <c r="E1541" i="2"/>
  <c r="O922" i="2"/>
  <c r="E1441" i="2"/>
  <c r="O84" i="2"/>
  <c r="D815" i="2"/>
  <c r="C525" i="2"/>
  <c r="D1534" i="2"/>
  <c r="N181" i="2"/>
  <c r="N545" i="2"/>
  <c r="D39" i="2"/>
  <c r="M341" i="2"/>
  <c r="C1348" i="2"/>
  <c r="E1018" i="2"/>
  <c r="C496" i="2"/>
  <c r="C1127" i="2"/>
  <c r="C1571" i="2"/>
  <c r="E586" i="2"/>
  <c r="C254" i="2"/>
  <c r="E716" i="2"/>
  <c r="E183" i="2"/>
  <c r="M678" i="2"/>
  <c r="M73" i="2"/>
  <c r="M339" i="2"/>
  <c r="C817" i="2"/>
  <c r="C1293" i="2"/>
  <c r="C1337" i="2"/>
  <c r="C1088" i="2"/>
  <c r="D1449" i="2"/>
  <c r="M89" i="2"/>
  <c r="M230" i="2"/>
  <c r="N917" i="2"/>
  <c r="N530" i="2"/>
  <c r="M781" i="2"/>
  <c r="D569" i="2"/>
  <c r="M500" i="2"/>
  <c r="N244" i="2"/>
  <c r="M283" i="2"/>
  <c r="N513" i="2"/>
  <c r="O508" i="2"/>
  <c r="N573" i="2"/>
  <c r="M844" i="2"/>
  <c r="O847" i="2"/>
  <c r="D66" i="2"/>
  <c r="M143" i="2"/>
  <c r="O309" i="2"/>
  <c r="N89" i="2"/>
  <c r="D365" i="2"/>
  <c r="N1339" i="2"/>
  <c r="N1501" i="2"/>
  <c r="D50" i="2"/>
  <c r="M1554" i="2"/>
  <c r="M1538" i="2"/>
  <c r="M420" i="2"/>
  <c r="M330" i="2"/>
  <c r="M425" i="2"/>
  <c r="M1372" i="2"/>
  <c r="M1423" i="2"/>
  <c r="N328" i="2"/>
  <c r="M140" i="2"/>
  <c r="C1200" i="2"/>
  <c r="N220" i="2"/>
  <c r="N462" i="2"/>
  <c r="C1563" i="2"/>
  <c r="N387" i="2"/>
  <c r="C404" i="2"/>
  <c r="D85" i="2"/>
  <c r="O370" i="2"/>
  <c r="O524" i="2"/>
  <c r="D1054" i="2"/>
  <c r="E571" i="2"/>
  <c r="M1516" i="2"/>
  <c r="M431" i="2"/>
  <c r="O876" i="2"/>
  <c r="N430" i="2"/>
  <c r="C945" i="2"/>
  <c r="N1264" i="2"/>
  <c r="C294" i="2"/>
  <c r="O631" i="2"/>
  <c r="O540" i="2"/>
  <c r="D513" i="2"/>
  <c r="C168" i="2"/>
  <c r="N87" i="2"/>
  <c r="D34" i="2"/>
  <c r="E439" i="2"/>
  <c r="M1622" i="2"/>
  <c r="O30" i="2"/>
  <c r="D556" i="2"/>
  <c r="C1133" i="2"/>
  <c r="C1314" i="2"/>
  <c r="C1010" i="2"/>
  <c r="C1582" i="2"/>
  <c r="C1221" i="2"/>
  <c r="E1107" i="2"/>
  <c r="C1196" i="2"/>
  <c r="O1405" i="2"/>
  <c r="M317" i="2"/>
  <c r="N420" i="2"/>
  <c r="C1008" i="2"/>
  <c r="E149" i="2"/>
  <c r="C1556" i="2"/>
  <c r="C1178" i="2"/>
  <c r="C586" i="2"/>
  <c r="C1276" i="2"/>
  <c r="E617" i="2"/>
  <c r="E835" i="2"/>
  <c r="D1311" i="2"/>
  <c r="M334" i="2"/>
  <c r="D1035" i="2"/>
  <c r="O372" i="2"/>
  <c r="D44" i="2"/>
  <c r="C715" i="2"/>
  <c r="C651" i="2"/>
  <c r="C985" i="2"/>
  <c r="C402" i="2"/>
  <c r="C1122" i="2"/>
  <c r="E1351" i="2"/>
  <c r="C54" i="2"/>
  <c r="E588" i="2"/>
  <c r="E1110" i="2"/>
  <c r="E248" i="2"/>
  <c r="E117" i="2"/>
  <c r="M931" i="2"/>
  <c r="O1277" i="2"/>
  <c r="M64" i="2"/>
  <c r="M373" i="2"/>
  <c r="D826" i="2"/>
  <c r="D51" i="2"/>
  <c r="C1501" i="2"/>
  <c r="E342" i="2"/>
  <c r="C962" i="2"/>
  <c r="C1199" i="2"/>
  <c r="C1426" i="2"/>
  <c r="E97" i="2"/>
  <c r="E1474" i="2"/>
  <c r="C646" i="2"/>
  <c r="E1565" i="2"/>
  <c r="C343" i="2"/>
  <c r="E1480" i="2"/>
  <c r="C501" i="2"/>
  <c r="E1484" i="2"/>
  <c r="E1557" i="2"/>
  <c r="E632" i="2"/>
  <c r="E1080" i="2"/>
  <c r="E1038" i="2"/>
  <c r="E1632" i="2"/>
  <c r="E877" i="2"/>
  <c r="E1573" i="2"/>
  <c r="C1135" i="2"/>
  <c r="E338" i="2"/>
  <c r="E767" i="2"/>
  <c r="C1097" i="2"/>
  <c r="E789" i="2"/>
  <c r="E343" i="2"/>
  <c r="E1288" i="2"/>
  <c r="C579" i="2"/>
  <c r="C1094" i="2"/>
  <c r="E1553" i="2"/>
  <c r="E639" i="2"/>
  <c r="C644" i="2"/>
  <c r="E1478" i="2"/>
  <c r="C1016" i="2"/>
  <c r="C237" i="2"/>
  <c r="C1301" i="2"/>
  <c r="E944" i="2"/>
  <c r="C720" i="2"/>
  <c r="C1404" i="2"/>
  <c r="C37" i="2"/>
  <c r="E1174" i="2"/>
  <c r="E982" i="2"/>
  <c r="E1271" i="2"/>
  <c r="E977" i="2"/>
  <c r="E1410" i="2"/>
  <c r="D1314" i="2"/>
  <c r="M569" i="2"/>
  <c r="N515" i="2"/>
  <c r="O29" i="2"/>
  <c r="N369" i="2"/>
  <c r="N658" i="2"/>
  <c r="O280" i="2"/>
  <c r="D244" i="2"/>
  <c r="N750" i="2"/>
  <c r="D1051" i="2"/>
  <c r="D55" i="2"/>
  <c r="D1428" i="2"/>
  <c r="O860" i="2"/>
  <c r="D370" i="2"/>
  <c r="M16" i="2"/>
  <c r="O1235" i="2"/>
  <c r="M600" i="2"/>
  <c r="D118" i="2"/>
  <c r="D868" i="2"/>
  <c r="D715" i="2"/>
  <c r="O907" i="2"/>
  <c r="O1172" i="2"/>
  <c r="D77" i="2"/>
  <c r="M1059" i="2"/>
  <c r="D488" i="2"/>
  <c r="D992" i="2"/>
  <c r="M948" i="2"/>
  <c r="N32" i="2"/>
  <c r="O369" i="2"/>
  <c r="O1396" i="2"/>
  <c r="D771" i="2"/>
  <c r="D592" i="2"/>
  <c r="O697" i="2"/>
  <c r="O579" i="2"/>
  <c r="O881" i="2"/>
  <c r="O209" i="2"/>
  <c r="D90" i="2"/>
  <c r="D59" i="2"/>
  <c r="O1131" i="2"/>
  <c r="D176" i="2"/>
  <c r="E630" i="2"/>
  <c r="N795" i="2"/>
  <c r="O1237" i="2"/>
  <c r="C1203" i="2"/>
  <c r="D581" i="2"/>
  <c r="N412" i="2"/>
  <c r="N535" i="2"/>
  <c r="O267" i="2"/>
  <c r="O535" i="2"/>
  <c r="M1203" i="2"/>
  <c r="C1555" i="2"/>
  <c r="N221" i="2"/>
  <c r="N118" i="2"/>
  <c r="M366" i="2"/>
  <c r="E1283" i="2"/>
  <c r="D313" i="2"/>
  <c r="D475" i="2"/>
  <c r="O291" i="2"/>
  <c r="M875" i="2"/>
  <c r="M45" i="2"/>
  <c r="D30" i="2"/>
  <c r="C1529" i="2"/>
  <c r="C992" i="2"/>
  <c r="C1352" i="2"/>
  <c r="C78" i="2"/>
  <c r="C53" i="2"/>
  <c r="E17" i="2"/>
  <c r="E712" i="2"/>
  <c r="M622" i="2"/>
  <c r="D524" i="2"/>
  <c r="D94" i="2"/>
  <c r="C952" i="2"/>
  <c r="C1018" i="2"/>
  <c r="C98" i="2"/>
  <c r="C1561" i="2"/>
  <c r="C571" i="2"/>
  <c r="C909" i="2"/>
  <c r="E866" i="2"/>
  <c r="E1069" i="2"/>
  <c r="O430" i="2"/>
  <c r="D345" i="2"/>
  <c r="M83" i="2"/>
  <c r="M772" i="2"/>
  <c r="D461" i="2"/>
  <c r="C1518" i="2"/>
  <c r="C459" i="2"/>
  <c r="C1504" i="2"/>
  <c r="E1424" i="2"/>
  <c r="C1020" i="2"/>
  <c r="E693" i="2"/>
  <c r="C964" i="2"/>
  <c r="C1028" i="2"/>
  <c r="C1580" i="2"/>
  <c r="C877" i="2"/>
  <c r="E1222" i="2"/>
  <c r="N907" i="2"/>
  <c r="D147" i="2"/>
  <c r="M458" i="2"/>
  <c r="O882" i="2"/>
  <c r="N978" i="2"/>
  <c r="N223" i="2"/>
  <c r="C455" i="2"/>
  <c r="E643" i="2"/>
  <c r="C904" i="2"/>
  <c r="E1130" i="2"/>
  <c r="C774" i="2"/>
  <c r="C745" i="2"/>
  <c r="E284" i="2"/>
  <c r="C1325" i="2"/>
  <c r="C1599" i="2"/>
  <c r="C166" i="2"/>
  <c r="E1488" i="2"/>
  <c r="C1091" i="2"/>
  <c r="E1340" i="2"/>
  <c r="C1537" i="2"/>
  <c r="E401" i="2"/>
  <c r="E328" i="2"/>
  <c r="E776" i="2"/>
  <c r="C986" i="2"/>
  <c r="E1064" i="2"/>
  <c r="C897" i="2"/>
  <c r="C1117" i="2"/>
  <c r="E1405" i="2"/>
  <c r="C345" i="2"/>
  <c r="C1393" i="2"/>
  <c r="E371" i="2"/>
  <c r="E590" i="2"/>
  <c r="C599" i="2"/>
  <c r="C822" i="2"/>
  <c r="E629" i="2"/>
  <c r="E182" i="2"/>
  <c r="E1313" i="2"/>
  <c r="C665" i="2"/>
  <c r="C1527" i="2"/>
  <c r="C341" i="2"/>
  <c r="C940" i="2"/>
  <c r="C308" i="2"/>
  <c r="C453" i="2"/>
  <c r="C776" i="2"/>
  <c r="C1312" i="2"/>
  <c r="E210" i="2"/>
  <c r="C109" i="2"/>
  <c r="E580" i="2"/>
  <c r="C1489" i="2"/>
  <c r="E415" i="2"/>
  <c r="C457" i="2"/>
  <c r="C355" i="2"/>
  <c r="C1234" i="2"/>
  <c r="E770" i="2"/>
  <c r="E437" i="2"/>
  <c r="C18" i="2"/>
  <c r="C124" i="2"/>
  <c r="C704" i="2"/>
  <c r="C1585" i="2"/>
  <c r="C615" i="2"/>
  <c r="C207" i="2"/>
  <c r="E1138" i="2"/>
  <c r="C957" i="2"/>
  <c r="E701" i="2"/>
  <c r="C782" i="2"/>
  <c r="E648" i="2"/>
  <c r="C114" i="2"/>
  <c r="E707" i="2"/>
  <c r="E1512" i="2"/>
  <c r="E1384" i="2"/>
  <c r="E118" i="2"/>
  <c r="E957" i="2"/>
  <c r="E1389" i="2"/>
  <c r="C281" i="2"/>
  <c r="E178" i="2"/>
  <c r="D247" i="2"/>
  <c r="O444" i="2"/>
  <c r="O578" i="2"/>
  <c r="E386" i="2"/>
  <c r="O920" i="2"/>
  <c r="O440" i="2"/>
  <c r="D401" i="2"/>
  <c r="M391" i="2"/>
  <c r="N334" i="2"/>
  <c r="C1367" i="2"/>
  <c r="M700" i="2"/>
  <c r="M439" i="2"/>
  <c r="E682" i="2"/>
  <c r="N228" i="2"/>
  <c r="D1504" i="2"/>
  <c r="O497" i="2"/>
  <c r="D804" i="2"/>
  <c r="D114" i="2"/>
  <c r="N1197" i="2"/>
  <c r="D708" i="2"/>
  <c r="N936" i="2"/>
  <c r="M1094" i="2"/>
  <c r="N561" i="2"/>
  <c r="O723" i="2"/>
  <c r="C800" i="2"/>
  <c r="M157" i="2"/>
  <c r="N484" i="2"/>
  <c r="C1086" i="2"/>
  <c r="M921" i="2"/>
  <c r="N1547" i="2"/>
  <c r="C221" i="2"/>
  <c r="N454" i="2"/>
  <c r="M293" i="2"/>
  <c r="O374" i="2"/>
  <c r="O105" i="2"/>
  <c r="N723" i="2"/>
  <c r="O357" i="2"/>
  <c r="D973" i="2"/>
  <c r="O1586" i="2"/>
  <c r="O1386" i="2"/>
  <c r="D275" i="2"/>
  <c r="O525" i="2"/>
  <c r="N803" i="2"/>
  <c r="O974" i="2"/>
  <c r="N272" i="2"/>
  <c r="D1141" i="2"/>
  <c r="N339" i="2"/>
  <c r="D862" i="2"/>
  <c r="O774" i="2"/>
  <c r="M868" i="2"/>
  <c r="D328" i="2"/>
  <c r="O97" i="2"/>
  <c r="M37" i="2"/>
  <c r="D172" i="2"/>
  <c r="O1223" i="2"/>
  <c r="N1219" i="2"/>
  <c r="D141" i="2"/>
  <c r="O897" i="2"/>
  <c r="M773" i="2"/>
  <c r="O684" i="2"/>
  <c r="D26" i="2"/>
  <c r="N717" i="2"/>
  <c r="M41" i="2"/>
  <c r="O546" i="2"/>
  <c r="O223" i="2"/>
  <c r="M1348" i="2"/>
  <c r="D242" i="2"/>
  <c r="N929" i="2"/>
  <c r="O639" i="2"/>
  <c r="O1549" i="2"/>
  <c r="O110" i="2"/>
  <c r="M353" i="2"/>
  <c r="D184" i="2"/>
  <c r="O184" i="2"/>
  <c r="N449" i="2"/>
  <c r="M399" i="2"/>
  <c r="N950" i="2"/>
  <c r="O543" i="2"/>
  <c r="M867" i="2"/>
  <c r="N494" i="2"/>
  <c r="N92" i="2"/>
  <c r="O1030" i="2"/>
  <c r="N224" i="2"/>
  <c r="M1309" i="2"/>
  <c r="O1226" i="2"/>
  <c r="N1095" i="2"/>
  <c r="M895" i="2"/>
  <c r="M57" i="2"/>
  <c r="O1495" i="2"/>
  <c r="N327" i="2"/>
  <c r="O686" i="2"/>
  <c r="M80" i="2"/>
  <c r="D871" i="2"/>
  <c r="O848" i="2"/>
  <c r="N38" i="2"/>
  <c r="D58" i="2"/>
  <c r="D1258" i="2"/>
  <c r="M1343" i="2"/>
  <c r="D1584" i="2"/>
  <c r="N277" i="2"/>
  <c r="D603" i="2"/>
  <c r="D1171" i="2"/>
  <c r="N158" i="2"/>
  <c r="D752" i="2"/>
  <c r="N16" i="2"/>
  <c r="D1633" i="2"/>
  <c r="O90" i="2"/>
  <c r="D967" i="2"/>
  <c r="M79" i="2"/>
  <c r="N371" i="2"/>
  <c r="M303" i="2"/>
  <c r="N1300" i="2"/>
  <c r="O669" i="2"/>
  <c r="D636" i="2"/>
  <c r="M963" i="2"/>
  <c r="O577" i="2"/>
  <c r="M277" i="2"/>
  <c r="N627" i="2"/>
  <c r="D215" i="2"/>
  <c r="D504" i="2"/>
  <c r="O322" i="2"/>
  <c r="D600" i="2"/>
  <c r="O608" i="2"/>
  <c r="M1381" i="2"/>
  <c r="D466" i="2"/>
  <c r="M58" i="2"/>
  <c r="N372" i="2"/>
  <c r="M146" i="2"/>
  <c r="D396" i="2"/>
  <c r="C1479" i="2"/>
  <c r="C1147" i="2"/>
  <c r="C226" i="2"/>
  <c r="E1423" i="2"/>
  <c r="C1526" i="2"/>
  <c r="E1300" i="2"/>
  <c r="C1131" i="2"/>
  <c r="E858" i="2"/>
  <c r="E1348" i="2"/>
  <c r="E495" i="2"/>
  <c r="E115" i="2"/>
  <c r="E1631" i="2"/>
  <c r="D929" i="2"/>
  <c r="O35" i="2"/>
  <c r="N86" i="2"/>
  <c r="N1114" i="2"/>
  <c r="O567" i="2"/>
  <c r="C843" i="2"/>
  <c r="E1112" i="2"/>
  <c r="C544" i="2"/>
  <c r="C29" i="2"/>
  <c r="C192" i="2"/>
  <c r="C569" i="2"/>
  <c r="E1102" i="2"/>
  <c r="C554" i="2"/>
  <c r="E1299" i="2"/>
  <c r="C303" i="2"/>
  <c r="E84" i="2"/>
  <c r="N485" i="2"/>
  <c r="O879" i="2"/>
  <c r="M1474" i="2"/>
  <c r="M117" i="2"/>
  <c r="D450" i="2"/>
  <c r="O269" i="2"/>
  <c r="M111" i="2"/>
  <c r="C185" i="2"/>
  <c r="E492" i="2"/>
  <c r="C152" i="2"/>
  <c r="C1092" i="2"/>
  <c r="C1128" i="2"/>
  <c r="C816" i="2"/>
  <c r="E1608" i="2"/>
  <c r="C495" i="2"/>
  <c r="E1588" i="2"/>
  <c r="C1390" i="2"/>
  <c r="C406" i="2"/>
  <c r="D131" i="2"/>
  <c r="M401" i="2"/>
  <c r="M885" i="2"/>
  <c r="N378" i="2"/>
  <c r="O28" i="2"/>
  <c r="C851" i="2"/>
  <c r="C871" i="2"/>
  <c r="E440" i="2"/>
  <c r="C1565" i="2"/>
  <c r="E1460" i="2"/>
  <c r="E1334" i="2"/>
  <c r="C1598" i="2"/>
  <c r="C203" i="2"/>
  <c r="E1341" i="2"/>
  <c r="E528" i="2"/>
  <c r="C15" i="2"/>
  <c r="C1451" i="2"/>
  <c r="N1495" i="2"/>
  <c r="D181" i="2"/>
  <c r="O1397" i="2"/>
  <c r="D956" i="2"/>
  <c r="M585" i="2"/>
  <c r="O641" i="2"/>
  <c r="M722" i="2"/>
  <c r="N869" i="2"/>
  <c r="M873" i="2"/>
  <c r="D1390" i="2"/>
  <c r="M1518" i="2"/>
  <c r="M1183" i="2"/>
  <c r="M1499" i="2"/>
  <c r="O251" i="2"/>
  <c r="O1248" i="2"/>
  <c r="N1528" i="2"/>
  <c r="M483" i="2"/>
  <c r="O584" i="2"/>
  <c r="D516" i="2"/>
  <c r="D1148" i="2"/>
  <c r="N1580" i="2"/>
  <c r="N157" i="2"/>
  <c r="D321" i="2"/>
  <c r="M524" i="2"/>
  <c r="N294" i="2"/>
  <c r="M551" i="2"/>
  <c r="M1585" i="2"/>
  <c r="D415" i="2"/>
  <c r="M359" i="2"/>
  <c r="O953" i="2"/>
  <c r="N1194" i="2"/>
  <c r="N887" i="2"/>
  <c r="D349" i="2"/>
  <c r="M506" i="2"/>
  <c r="O597" i="2"/>
  <c r="O1159" i="2"/>
  <c r="M267" i="2"/>
  <c r="D360" i="2"/>
  <c r="O443" i="2"/>
  <c r="D154" i="2"/>
  <c r="O193" i="2"/>
  <c r="O496" i="2"/>
  <c r="O1187" i="2"/>
  <c r="O767" i="2"/>
  <c r="N1080" i="2"/>
  <c r="M908" i="2"/>
  <c r="N310" i="2"/>
  <c r="M128" i="2"/>
  <c r="N1349" i="2"/>
  <c r="N691" i="2"/>
  <c r="N1540" i="2"/>
  <c r="N918" i="2"/>
  <c r="N84" i="2"/>
  <c r="M153" i="2"/>
  <c r="M957" i="2"/>
  <c r="N1603" i="2"/>
  <c r="N1285" i="2"/>
  <c r="M629" i="2"/>
  <c r="O421" i="2"/>
  <c r="N1258" i="2"/>
  <c r="M1355" i="2"/>
  <c r="D1560" i="2"/>
  <c r="M1426" i="2"/>
  <c r="N959" i="2"/>
  <c r="D331" i="2"/>
  <c r="D1147" i="2"/>
  <c r="O229" i="2"/>
  <c r="N514" i="2"/>
  <c r="M828" i="2"/>
  <c r="O762" i="2"/>
  <c r="D1368" i="2"/>
  <c r="N1140" i="2"/>
  <c r="O414" i="2"/>
  <c r="N870" i="2"/>
  <c r="M620" i="2"/>
  <c r="D963" i="2"/>
  <c r="O1271" i="2"/>
  <c r="M1073" i="2"/>
  <c r="O1259" i="2"/>
  <c r="D160" i="2"/>
  <c r="N48" i="2"/>
  <c r="E1579" i="2"/>
  <c r="E1075" i="2"/>
  <c r="C643" i="2"/>
  <c r="N505" i="2"/>
  <c r="M950" i="2"/>
  <c r="N1115" i="2"/>
  <c r="N1460" i="2"/>
  <c r="C737" i="2"/>
  <c r="D1124" i="2"/>
  <c r="M606" i="2"/>
  <c r="O506" i="2"/>
  <c r="N1498" i="2"/>
  <c r="O379" i="2"/>
  <c r="O539" i="2"/>
  <c r="E48" i="2"/>
  <c r="C133" i="2"/>
  <c r="M173" i="2"/>
  <c r="D634" i="2"/>
  <c r="O22" i="2"/>
  <c r="E197" i="2"/>
  <c r="O132" i="2"/>
  <c r="M231" i="2"/>
  <c r="N676" i="2"/>
  <c r="M504" i="2"/>
  <c r="O72" i="2"/>
  <c r="D552" i="2"/>
  <c r="O638" i="2"/>
  <c r="M1200" i="2"/>
  <c r="M419" i="2"/>
  <c r="C979" i="2"/>
  <c r="M605" i="2"/>
  <c r="D356" i="2"/>
  <c r="M502" i="2"/>
  <c r="N1113" i="2"/>
  <c r="M697" i="2"/>
  <c r="C392" i="2"/>
  <c r="O60" i="2"/>
  <c r="M352" i="2"/>
  <c r="C1364" i="2"/>
  <c r="C1250" i="2"/>
  <c r="D996" i="2"/>
  <c r="N969" i="2"/>
  <c r="O846" i="2"/>
  <c r="E57" i="2"/>
  <c r="O1404" i="2"/>
  <c r="N641" i="2"/>
  <c r="D100" i="2"/>
  <c r="D560" i="2"/>
  <c r="M447" i="2"/>
  <c r="O549" i="2"/>
  <c r="D1385" i="2"/>
  <c r="D239" i="2"/>
  <c r="O116" i="2"/>
  <c r="O1209" i="2"/>
  <c r="N537" i="2"/>
  <c r="N1217" i="2"/>
  <c r="O292" i="2"/>
  <c r="M465" i="2"/>
  <c r="N1329" i="2"/>
  <c r="N465" i="2"/>
  <c r="D166" i="2"/>
  <c r="M568" i="2"/>
  <c r="N415" i="2"/>
  <c r="N389" i="2"/>
  <c r="O676" i="2"/>
  <c r="O49" i="2"/>
  <c r="M608" i="2"/>
  <c r="O519" i="2"/>
  <c r="N120" i="2"/>
  <c r="D1541" i="2"/>
  <c r="M121" i="2"/>
  <c r="M310" i="2"/>
  <c r="N166" i="2"/>
  <c r="D188" i="2"/>
  <c r="D156" i="2"/>
  <c r="N805" i="2"/>
  <c r="D119" i="2"/>
  <c r="N24" i="2"/>
  <c r="O222" i="2"/>
  <c r="O27" i="2"/>
  <c r="D283" i="2"/>
  <c r="D1082" i="2"/>
  <c r="N363" i="2"/>
  <c r="N1098" i="2"/>
  <c r="M386" i="2"/>
  <c r="M617" i="2"/>
  <c r="M262" i="2"/>
  <c r="N1453" i="2"/>
  <c r="M243" i="2"/>
  <c r="O238" i="2"/>
  <c r="N345" i="2"/>
  <c r="O32" i="2"/>
  <c r="M1537" i="2"/>
  <c r="N237" i="2"/>
  <c r="N26" i="2"/>
  <c r="N758" i="2"/>
  <c r="N674" i="2"/>
  <c r="O1558" i="2"/>
  <c r="M872" i="2"/>
  <c r="O1127" i="2"/>
  <c r="N759" i="2"/>
  <c r="M1292" i="2"/>
  <c r="N779" i="2"/>
  <c r="M407" i="2"/>
  <c r="O271" i="2"/>
  <c r="M345" i="2"/>
  <c r="N20" i="2"/>
  <c r="M291" i="2"/>
  <c r="O1019" i="2"/>
  <c r="M1115" i="2"/>
  <c r="O646" i="2"/>
  <c r="N521" i="2"/>
  <c r="M509" i="2"/>
  <c r="M596" i="2"/>
  <c r="D561" i="2"/>
  <c r="N509" i="2"/>
  <c r="O106" i="2"/>
  <c r="N239" i="2"/>
  <c r="O155" i="2"/>
  <c r="M1202" i="2"/>
  <c r="N621" i="2"/>
  <c r="M229" i="2"/>
  <c r="M181" i="2"/>
  <c r="M135" i="2"/>
  <c r="D1228" i="2"/>
  <c r="D1551" i="2"/>
  <c r="N1534" i="2"/>
  <c r="D236" i="2"/>
  <c r="D1435" i="2"/>
  <c r="M764" i="2"/>
  <c r="D1349" i="2"/>
  <c r="M1584" i="2"/>
  <c r="N1350" i="2"/>
  <c r="N690" i="2"/>
  <c r="M1531" i="2"/>
  <c r="O934" i="2"/>
  <c r="N101" i="2"/>
  <c r="M505" i="2"/>
  <c r="C886" i="2"/>
  <c r="D263" i="2"/>
  <c r="O133" i="2"/>
  <c r="M388" i="2"/>
  <c r="O1143" i="2"/>
  <c r="E656" i="2"/>
  <c r="C241" i="2"/>
  <c r="N931" i="2"/>
  <c r="D969" i="2"/>
  <c r="O375" i="2"/>
  <c r="M178" i="2"/>
  <c r="M755" i="2"/>
  <c r="D61" i="2"/>
  <c r="C417" i="2"/>
  <c r="N733" i="2"/>
  <c r="O972" i="2"/>
  <c r="O732" i="2"/>
  <c r="E409" i="2"/>
  <c r="E268" i="2"/>
  <c r="D588" i="2"/>
  <c r="M1236" i="2"/>
  <c r="D1409" i="2"/>
  <c r="E358" i="2"/>
  <c r="O189" i="2"/>
  <c r="N849" i="2"/>
  <c r="N177" i="2"/>
  <c r="O916" i="2"/>
  <c r="M1209" i="2"/>
  <c r="D425" i="2"/>
  <c r="N721" i="2"/>
  <c r="D116" i="2"/>
  <c r="D203" i="2"/>
  <c r="O173" i="2"/>
  <c r="N200" i="2"/>
  <c r="N40" i="2"/>
  <c r="D231" i="2"/>
  <c r="N180" i="2"/>
  <c r="C400" i="2"/>
  <c r="O334" i="2"/>
  <c r="M175" i="2"/>
  <c r="O335" i="2"/>
  <c r="D1041" i="2"/>
  <c r="E1266" i="2"/>
  <c r="M514" i="2"/>
  <c r="M474" i="2"/>
  <c r="M734" i="2"/>
  <c r="D43" i="2"/>
  <c r="N271" i="2"/>
  <c r="O92" i="2"/>
  <c r="D460" i="2"/>
  <c r="M1092" i="2"/>
  <c r="N112" i="2"/>
  <c r="N1052" i="2"/>
  <c r="N292" i="2"/>
  <c r="N1545" i="2"/>
  <c r="M174" i="2"/>
  <c r="D535" i="2"/>
  <c r="M479" i="2"/>
  <c r="N187" i="2"/>
  <c r="D392" i="2"/>
  <c r="O500" i="2"/>
  <c r="O181" i="2"/>
  <c r="D935" i="2"/>
  <c r="O467" i="2"/>
  <c r="O1449" i="2"/>
  <c r="N488" i="2"/>
  <c r="M365" i="2"/>
  <c r="O952" i="2"/>
  <c r="O633" i="2"/>
  <c r="D618" i="2"/>
  <c r="M32" i="2"/>
  <c r="N1200" i="2"/>
  <c r="N863" i="2"/>
  <c r="D728" i="2"/>
  <c r="M264" i="2"/>
  <c r="N1582" i="2"/>
  <c r="M466" i="2"/>
  <c r="O302" i="2"/>
  <c r="D949" i="2"/>
  <c r="M379" i="2"/>
  <c r="O464" i="2"/>
  <c r="O1426" i="2"/>
  <c r="O278" i="2"/>
  <c r="N148" i="2"/>
  <c r="N1403" i="2"/>
  <c r="O724" i="2"/>
  <c r="D138" i="2"/>
  <c r="N27" i="2"/>
  <c r="N761" i="2"/>
  <c r="M306" i="2"/>
  <c r="N888" i="2"/>
  <c r="O456" i="2"/>
  <c r="O755" i="2"/>
  <c r="M108" i="2"/>
  <c r="O503" i="2"/>
  <c r="D1000" i="2"/>
  <c r="N1201" i="2"/>
  <c r="O759" i="2"/>
  <c r="N1225" i="2"/>
  <c r="N335" i="2"/>
  <c r="D528" i="2"/>
  <c r="D137" i="2"/>
  <c r="D309" i="2"/>
  <c r="M951" i="2"/>
  <c r="D907" i="2"/>
  <c r="N1468" i="2"/>
  <c r="D696" i="2"/>
  <c r="D158" i="2"/>
  <c r="D395" i="2"/>
  <c r="N1066" i="2"/>
  <c r="M663" i="2"/>
  <c r="M149" i="2"/>
  <c r="M233" i="2"/>
  <c r="D269" i="2"/>
  <c r="D1179" i="2"/>
  <c r="D554" i="2"/>
  <c r="O450" i="2"/>
  <c r="O43" i="2"/>
  <c r="D159" i="2"/>
  <c r="D587" i="2"/>
  <c r="D702" i="2"/>
  <c r="M1581" i="2"/>
  <c r="O1141" i="2"/>
  <c r="M1489" i="2"/>
  <c r="N305" i="2"/>
  <c r="M667" i="2"/>
  <c r="D817" i="2"/>
  <c r="D1312" i="2"/>
  <c r="M751" i="2"/>
  <c r="O737" i="2"/>
  <c r="D1143" i="2"/>
  <c r="M832" i="2"/>
  <c r="M1623" i="2"/>
  <c r="D866" i="2"/>
  <c r="O656" i="2"/>
  <c r="M1330" i="2"/>
  <c r="N306" i="2"/>
  <c r="D716" i="2"/>
  <c r="C980" i="2"/>
  <c r="C1019" i="2"/>
  <c r="N563" i="2"/>
  <c r="N556" i="2"/>
  <c r="D191" i="2"/>
  <c r="O1108" i="2"/>
  <c r="D1169" i="2"/>
  <c r="N102" i="2"/>
  <c r="M85" i="2"/>
  <c r="M817" i="2"/>
  <c r="O547" i="2"/>
  <c r="E676" i="2"/>
  <c r="D666" i="2"/>
  <c r="N481" i="2"/>
  <c r="N698" i="2"/>
  <c r="N492" i="2"/>
  <c r="E1436" i="2"/>
  <c r="C1044" i="2"/>
  <c r="N317" i="2"/>
  <c r="O691" i="2"/>
  <c r="O771" i="2"/>
  <c r="M29" i="2"/>
  <c r="D206" i="2"/>
  <c r="O1446" i="2"/>
  <c r="N186" i="2"/>
  <c r="N1598" i="2"/>
  <c r="C1295" i="2"/>
  <c r="N555" i="2"/>
  <c r="N905" i="2"/>
  <c r="O398" i="2"/>
  <c r="M378" i="2"/>
  <c r="M372" i="2"/>
  <c r="N603" i="2"/>
  <c r="O1253" i="2"/>
  <c r="D469" i="2"/>
  <c r="D140" i="2"/>
  <c r="N1625" i="2"/>
  <c r="M40" i="2"/>
  <c r="O1035" i="2"/>
  <c r="M750" i="2"/>
  <c r="O265" i="2"/>
  <c r="N384" i="2"/>
  <c r="N572" i="2"/>
  <c r="O1000" i="2"/>
  <c r="O210" i="2"/>
  <c r="O187" i="2"/>
  <c r="C1009" i="2"/>
  <c r="M396" i="2"/>
  <c r="O288" i="2"/>
  <c r="D628" i="2"/>
  <c r="D71" i="2"/>
  <c r="E483" i="2"/>
  <c r="M523" i="2"/>
  <c r="D41" i="2"/>
  <c r="D99" i="2"/>
  <c r="M487" i="2"/>
  <c r="D317" i="2"/>
  <c r="N23" i="2"/>
  <c r="C214" i="2"/>
  <c r="M156" i="2"/>
  <c r="M237" i="2"/>
  <c r="O908" i="2"/>
  <c r="N1274" i="2"/>
  <c r="M861" i="2"/>
  <c r="D254" i="2"/>
  <c r="M152" i="2"/>
  <c r="O533" i="2"/>
  <c r="M807" i="2"/>
  <c r="N495" i="2"/>
  <c r="D111" i="2"/>
  <c r="O408" i="2"/>
  <c r="N37" i="2"/>
  <c r="M988" i="2"/>
  <c r="C1173" i="2"/>
  <c r="D133" i="2"/>
  <c r="N539" i="2"/>
  <c r="D609" i="2"/>
  <c r="M1377" i="2"/>
  <c r="M522" i="2"/>
  <c r="N402" i="2"/>
  <c r="D705" i="2"/>
  <c r="O415" i="2"/>
  <c r="D17" i="2"/>
  <c r="N745" i="2"/>
  <c r="M1515" i="2"/>
  <c r="D452" i="2"/>
  <c r="D180" i="2"/>
  <c r="M534" i="2"/>
  <c r="N61" i="2"/>
  <c r="D115" i="2"/>
  <c r="N551" i="2"/>
  <c r="D672" i="2"/>
  <c r="N687" i="2"/>
  <c r="M227" i="2"/>
  <c r="M99" i="2"/>
  <c r="N105" i="2"/>
  <c r="O313" i="2"/>
  <c r="M545" i="2"/>
  <c r="M194" i="2"/>
  <c r="N381" i="2"/>
  <c r="O1379" i="2"/>
  <c r="M516" i="2"/>
  <c r="M1570" i="2"/>
  <c r="D1408" i="2"/>
  <c r="M684" i="2"/>
  <c r="O419" i="2"/>
  <c r="M1128" i="2"/>
  <c r="O192" i="2"/>
  <c r="M996" i="2"/>
  <c r="M199" i="2"/>
  <c r="D892" i="2"/>
  <c r="M914" i="2"/>
  <c r="O208" i="2"/>
  <c r="N408" i="2"/>
  <c r="O1160" i="2"/>
  <c r="N113" i="2"/>
  <c r="N18" i="2"/>
  <c r="M1611" i="2"/>
  <c r="D336" i="2"/>
  <c r="N53" i="2"/>
  <c r="O748" i="2"/>
  <c r="D75" i="2"/>
  <c r="N1142" i="2"/>
  <c r="M21" i="2"/>
  <c r="O356" i="2"/>
  <c r="M589" i="2"/>
  <c r="N399" i="2"/>
  <c r="D1062" i="2"/>
  <c r="D1433" i="2"/>
  <c r="D544" i="2"/>
  <c r="M922" i="2"/>
  <c r="O763" i="2"/>
  <c r="D857" i="2"/>
  <c r="D257" i="2"/>
  <c r="O338" i="2"/>
  <c r="N858" i="2"/>
  <c r="M66" i="2"/>
  <c r="O186" i="2"/>
  <c r="M541" i="2"/>
  <c r="N1541" i="2"/>
  <c r="D79" i="2"/>
  <c r="N1394" i="2"/>
  <c r="D1114" i="2"/>
  <c r="O215" i="2"/>
  <c r="N308" i="2"/>
  <c r="N167" i="2"/>
  <c r="M1601" i="2"/>
  <c r="D110" i="2"/>
  <c r="N333" i="2"/>
  <c r="O511" i="2"/>
  <c r="M387" i="2"/>
  <c r="N1375" i="2"/>
  <c r="M137" i="2"/>
  <c r="O117" i="2"/>
  <c r="D351" i="2"/>
  <c r="M953" i="2"/>
  <c r="M452" i="2"/>
  <c r="O529" i="2"/>
  <c r="O623" i="2"/>
  <c r="M712" i="2"/>
  <c r="D98" i="2"/>
  <c r="N147" i="2"/>
  <c r="D798" i="2"/>
  <c r="N121" i="2"/>
  <c r="D27" i="2"/>
  <c r="N569" i="2"/>
  <c r="N1639" i="2"/>
  <c r="O923" i="2"/>
  <c r="O580" i="2"/>
  <c r="M1453" i="2"/>
  <c r="M1249" i="2"/>
  <c r="O1150" i="2"/>
  <c r="O1038" i="2"/>
  <c r="M160" i="2"/>
  <c r="O1287" i="2"/>
  <c r="D762" i="2"/>
  <c r="O1100" i="2"/>
  <c r="N359" i="2"/>
  <c r="O622" i="2"/>
  <c r="D1091" i="2"/>
  <c r="O967" i="2"/>
  <c r="M347" i="2"/>
  <c r="D1577" i="2"/>
  <c r="N1306" i="2"/>
  <c r="D882" i="2"/>
  <c r="N1307" i="2"/>
  <c r="N1486" i="2"/>
  <c r="M235" i="2"/>
  <c r="N1261" i="2"/>
  <c r="M1524" i="2"/>
  <c r="N1109" i="2"/>
  <c r="D1242" i="2"/>
  <c r="M746" i="2"/>
  <c r="N1584" i="2"/>
  <c r="N873" i="2"/>
  <c r="O1625" i="2"/>
  <c r="O520" i="2"/>
  <c r="O624" i="2"/>
  <c r="D961" i="2"/>
  <c r="N299" i="2"/>
  <c r="N490" i="2"/>
  <c r="D1335" i="2"/>
  <c r="M730" i="2"/>
  <c r="N1399" i="2"/>
  <c r="D888" i="2"/>
  <c r="M960" i="2"/>
  <c r="M246" i="2"/>
  <c r="D799" i="2"/>
  <c r="M985" i="2"/>
  <c r="M1194" i="2"/>
  <c r="N346" i="2"/>
  <c r="O1418" i="2"/>
  <c r="M618" i="2"/>
  <c r="M774" i="2"/>
  <c r="M440" i="2"/>
  <c r="O542" i="2"/>
  <c r="N694" i="2"/>
  <c r="O157" i="2"/>
  <c r="O836" i="2"/>
  <c r="D221" i="2"/>
  <c r="M427" i="2"/>
  <c r="O44" i="2"/>
  <c r="O668" i="2"/>
  <c r="N316" i="2"/>
  <c r="N512" i="2"/>
  <c r="M1149" i="2"/>
  <c r="O82" i="2"/>
  <c r="D876" i="2"/>
  <c r="O1255" i="2"/>
  <c r="N823" i="2"/>
  <c r="N191" i="2"/>
  <c r="M560" i="2"/>
  <c r="D1025" i="2"/>
  <c r="D1296" i="2"/>
  <c r="D767" i="2"/>
  <c r="D427" i="2"/>
  <c r="M696" i="2"/>
  <c r="O284" i="2"/>
  <c r="M332" i="2"/>
  <c r="O859" i="2"/>
  <c r="M100" i="2"/>
  <c r="M364" i="2"/>
  <c r="M38" i="2"/>
  <c r="D503" i="2"/>
  <c r="D439" i="2"/>
  <c r="D42" i="2"/>
  <c r="D908" i="2"/>
  <c r="O1415" i="2"/>
  <c r="N159" i="2"/>
  <c r="N988" i="2"/>
  <c r="O756" i="2"/>
  <c r="O273" i="2"/>
  <c r="O378" i="2"/>
  <c r="O1298" i="2"/>
  <c r="O976" i="2"/>
  <c r="O1313" i="2"/>
  <c r="N550" i="2"/>
  <c r="D417" i="2"/>
  <c r="M78" i="2"/>
  <c r="M586" i="2"/>
  <c r="N142" i="2"/>
  <c r="O463" i="2"/>
  <c r="O473" i="2"/>
  <c r="M203" i="2"/>
  <c r="D60" i="2"/>
  <c r="M39" i="2"/>
  <c r="O1128" i="2"/>
  <c r="O1219" i="2"/>
  <c r="D1313" i="2"/>
  <c r="O1556" i="2"/>
  <c r="D955" i="2"/>
  <c r="D693" i="2"/>
  <c r="O1612" i="2"/>
  <c r="O371" i="2"/>
  <c r="O1134" i="2"/>
  <c r="M15" i="2"/>
  <c r="D936" i="2"/>
  <c r="O738" i="2"/>
  <c r="M1262" i="2"/>
  <c r="N995" i="2"/>
  <c r="D1122" i="2"/>
  <c r="M1417" i="2"/>
  <c r="M1088" i="2"/>
  <c r="N1387" i="2"/>
  <c r="M360" i="2"/>
  <c r="O1609" i="2"/>
  <c r="N124" i="2"/>
  <c r="N189" i="2"/>
  <c r="D565" i="2"/>
  <c r="D1587" i="2"/>
  <c r="O940" i="2"/>
  <c r="N890" i="2"/>
  <c r="N1108" i="2"/>
  <c r="D1063" i="2"/>
  <c r="O120" i="2"/>
  <c r="O1112" i="2"/>
  <c r="M432" i="2"/>
  <c r="N249" i="2"/>
  <c r="M1005" i="2"/>
  <c r="D355" i="2"/>
  <c r="M723" i="2"/>
  <c r="D549" i="2"/>
  <c r="M56" i="2"/>
  <c r="O242" i="2"/>
  <c r="N796" i="2"/>
  <c r="M779" i="2"/>
  <c r="D747" i="2"/>
  <c r="N295" i="2"/>
  <c r="M161" i="2"/>
  <c r="D378" i="2"/>
  <c r="M1473" i="2"/>
  <c r="D374" i="2"/>
  <c r="O24" i="2"/>
  <c r="N1466" i="2"/>
  <c r="D445" i="2"/>
  <c r="N80" i="2"/>
  <c r="N66" i="2"/>
  <c r="D515" i="2"/>
  <c r="N1312" i="2"/>
  <c r="O593" i="2"/>
  <c r="N256" i="2"/>
  <c r="M628" i="2"/>
  <c r="M591" i="2"/>
  <c r="O477" i="2"/>
  <c r="O246" i="2"/>
  <c r="N68" i="2"/>
  <c r="N211" i="2"/>
  <c r="D502" i="2"/>
  <c r="O1071" i="2"/>
  <c r="O980" i="2"/>
  <c r="M116" i="2"/>
  <c r="O1031" i="2"/>
  <c r="D222" i="2"/>
  <c r="D655" i="2"/>
  <c r="D1285" i="2"/>
  <c r="M1074" i="2"/>
  <c r="M788" i="2"/>
  <c r="M614" i="2"/>
  <c r="N225" i="2"/>
  <c r="N99" i="2"/>
  <c r="D288" i="2"/>
  <c r="O1346" i="2"/>
  <c r="O1238" i="2"/>
  <c r="O394" i="2"/>
  <c r="N51" i="2"/>
  <c r="O1467" i="2"/>
  <c r="N1377" i="2"/>
  <c r="D898" i="2"/>
  <c r="O42" i="2"/>
  <c r="N546" i="2"/>
  <c r="O1434" i="2"/>
  <c r="M1406" i="2"/>
  <c r="M444" i="2"/>
  <c r="M518" i="2"/>
  <c r="N97" i="2"/>
  <c r="O140" i="2"/>
  <c r="D117" i="2"/>
  <c r="M1621" i="2"/>
  <c r="D229" i="2"/>
  <c r="N1463" i="2"/>
  <c r="D397" i="2"/>
  <c r="N422" i="2"/>
  <c r="D822" i="2"/>
  <c r="N826" i="2"/>
  <c r="O298" i="2"/>
  <c r="O154" i="2"/>
  <c r="N275" i="2"/>
  <c r="D72" i="2"/>
  <c r="M1301" i="2"/>
  <c r="O226" i="2"/>
  <c r="M1393" i="2"/>
  <c r="N279" i="2"/>
  <c r="O67" i="2"/>
  <c r="D526" i="2"/>
  <c r="D1634" i="2"/>
  <c r="O817" i="2"/>
  <c r="D643" i="2"/>
  <c r="N122" i="2"/>
  <c r="O1378" i="2"/>
  <c r="M212" i="2"/>
  <c r="M187" i="2"/>
  <c r="M413" i="2"/>
  <c r="O212" i="2"/>
  <c r="M377" i="2"/>
  <c r="D18" i="2"/>
  <c r="D487" i="2"/>
  <c r="O314" i="2"/>
  <c r="D1288" i="2"/>
  <c r="O128" i="2"/>
  <c r="N54" i="2"/>
  <c r="D47" i="2"/>
  <c r="N746" i="2"/>
  <c r="N414" i="2"/>
  <c r="M105" i="2"/>
  <c r="M1132" i="2"/>
  <c r="D509" i="2"/>
  <c r="N397" i="2"/>
  <c r="M558" i="2"/>
  <c r="D834" i="2"/>
  <c r="C1233" i="2"/>
  <c r="N1009" i="2"/>
  <c r="M272" i="2"/>
  <c r="M1009" i="2"/>
  <c r="H1640" i="2"/>
  <c r="M529" i="2"/>
  <c r="M991" i="2"/>
  <c r="M1560" i="2"/>
  <c r="N131" i="2"/>
  <c r="N1572" i="2"/>
  <c r="D1271" i="2"/>
  <c r="D1116" i="2"/>
  <c r="N135" i="2"/>
  <c r="D1399" i="2"/>
  <c r="M1540" i="2"/>
  <c r="N330" i="2"/>
  <c r="D167" i="2"/>
  <c r="D1563" i="2"/>
  <c r="D854" i="2"/>
  <c r="O1529" i="2"/>
  <c r="N1556" i="2"/>
  <c r="D467" i="2"/>
  <c r="N450" i="2"/>
  <c r="M350" i="2"/>
  <c r="N1553" i="2"/>
  <c r="D481" i="2"/>
  <c r="O610" i="2"/>
  <c r="M209" i="2"/>
  <c r="N248" i="2"/>
  <c r="N28" i="2"/>
  <c r="D227" i="2"/>
  <c r="N257" i="2"/>
  <c r="M247" i="2"/>
  <c r="N197" i="2"/>
  <c r="D282" i="2"/>
  <c r="N1529" i="2"/>
  <c r="O65" i="2"/>
  <c r="D621" i="2"/>
  <c r="N231" i="2"/>
  <c r="O586" i="2"/>
  <c r="M115" i="2"/>
  <c r="O479" i="2"/>
  <c r="M511" i="2"/>
  <c r="O769" i="2"/>
  <c r="D383" i="2"/>
  <c r="N79" i="2"/>
  <c r="D676" i="2"/>
  <c r="M802" i="2"/>
  <c r="M196" i="2"/>
  <c r="O412" i="2"/>
  <c r="O530" i="2"/>
  <c r="O794" i="2"/>
  <c r="D105" i="2"/>
  <c r="O1067" i="2"/>
  <c r="D790" i="2"/>
  <c r="D301" i="2"/>
  <c r="O486" i="2"/>
  <c r="D494" i="2"/>
  <c r="M715" i="2"/>
  <c r="O1046" i="2"/>
  <c r="D557" i="2"/>
  <c r="D204" i="2"/>
  <c r="O1034" i="2"/>
  <c r="D926" i="2"/>
  <c r="D123" i="2"/>
  <c r="O358" i="2"/>
  <c r="O941" i="2"/>
  <c r="M371" i="2"/>
  <c r="O1059" i="2"/>
  <c r="N367" i="2"/>
  <c r="O18" i="2"/>
  <c r="D391" i="2"/>
  <c r="D1161" i="2"/>
  <c r="D234" i="2"/>
  <c r="D193" i="2"/>
  <c r="O1603" i="2"/>
  <c r="D186" i="2"/>
  <c r="D1590" i="2"/>
  <c r="N234" i="2"/>
  <c r="N502" i="2"/>
  <c r="D428" i="2"/>
  <c r="N427" i="2"/>
  <c r="N880" i="2"/>
  <c r="O50" i="2"/>
  <c r="D446" i="2"/>
  <c r="O1363" i="2"/>
  <c r="O462" i="2"/>
  <c r="O196" i="2"/>
  <c r="D649" i="2"/>
  <c r="C479" i="2"/>
  <c r="N468" i="2"/>
  <c r="M206" i="2"/>
  <c r="M1280" i="2"/>
  <c r="M834" i="2"/>
  <c r="M355" i="2"/>
  <c r="E594" i="2"/>
  <c r="M924" i="2"/>
  <c r="O145" i="2"/>
  <c r="D539" i="2"/>
  <c r="O69" i="2"/>
  <c r="M318" i="2"/>
  <c r="D670" i="2"/>
  <c r="C1638" i="2"/>
  <c r="N466" i="2"/>
  <c r="O793" i="2"/>
  <c r="D225" i="2"/>
  <c r="M136" i="2"/>
  <c r="O710" i="2"/>
  <c r="M46" i="2"/>
  <c r="O423" i="2"/>
  <c r="E1519" i="2"/>
  <c r="N203" i="2"/>
  <c r="D196" i="2"/>
  <c r="O1062" i="2"/>
  <c r="M326" i="2"/>
  <c r="C327" i="2"/>
  <c r="D70" i="2"/>
  <c r="O501" i="2"/>
  <c r="D174" i="2"/>
  <c r="D1097" i="2"/>
  <c r="O792" i="2"/>
  <c r="M90" i="2"/>
  <c r="D179" i="2"/>
  <c r="M519" i="2"/>
  <c r="D120" i="2"/>
  <c r="M292" i="2"/>
  <c r="O249" i="2"/>
  <c r="N547" i="2"/>
  <c r="O489" i="2"/>
  <c r="N782" i="2"/>
  <c r="D150" i="2"/>
  <c r="D1473" i="2"/>
  <c r="N115" i="2"/>
  <c r="D364" i="2"/>
  <c r="D1008" i="2"/>
  <c r="N194" i="2"/>
  <c r="N428" i="2"/>
  <c r="M335" i="2"/>
  <c r="M932" i="2"/>
  <c r="D576" i="2"/>
  <c r="N323" i="2"/>
  <c r="M217" i="2"/>
  <c r="O1282" i="2"/>
  <c r="N226" i="2"/>
  <c r="D606" i="2"/>
  <c r="D595" i="2"/>
  <c r="O801" i="2"/>
  <c r="N708" i="2"/>
  <c r="O290" i="2"/>
  <c r="N992" i="2"/>
  <c r="D303" i="2"/>
  <c r="O124" i="2"/>
  <c r="O399" i="2"/>
  <c r="M384" i="2"/>
  <c r="M124" i="2"/>
  <c r="M1190" i="2"/>
  <c r="N288" i="2"/>
  <c r="D1187" i="2"/>
  <c r="O649" i="2"/>
  <c r="N1275" i="2"/>
  <c r="N356" i="2"/>
  <c r="D237" i="2"/>
  <c r="M1322" i="2"/>
  <c r="N82" i="2"/>
  <c r="O1384" i="2"/>
  <c r="M877" i="2"/>
  <c r="O54" i="2"/>
  <c r="M329" i="2"/>
  <c r="O1318" i="2"/>
  <c r="M1135" i="2"/>
  <c r="D718" i="2"/>
  <c r="N673" i="2"/>
  <c r="D1459" i="2"/>
  <c r="M1438" i="2"/>
  <c r="D366" i="2"/>
  <c r="O55" i="2"/>
  <c r="D183" i="2"/>
  <c r="O492" i="2"/>
  <c r="D540" i="2"/>
  <c r="D36" i="2"/>
  <c r="C694" i="2"/>
  <c r="N282" i="2"/>
  <c r="D327" i="2"/>
  <c r="O1281" i="2"/>
  <c r="N579" i="2"/>
  <c r="D534" i="2"/>
  <c r="M1040" i="2"/>
  <c r="O576" i="2"/>
  <c r="D855" i="2"/>
  <c r="D1160" i="2"/>
  <c r="O1241" i="2"/>
  <c r="M1284" i="2"/>
  <c r="M669" i="2"/>
  <c r="O482" i="2"/>
  <c r="M744" i="2"/>
  <c r="O634" i="2"/>
  <c r="O951" i="2"/>
  <c r="N473" i="2"/>
  <c r="D1199" i="2"/>
  <c r="O88" i="2"/>
  <c r="N1084" i="2"/>
  <c r="D1626" i="2"/>
  <c r="M358" i="2"/>
  <c r="O56" i="2"/>
  <c r="M234" i="2"/>
  <c r="M946" i="2"/>
  <c r="N897" i="2"/>
  <c r="N261" i="2"/>
  <c r="D399" i="2"/>
  <c r="D207" i="2"/>
  <c r="N498" i="2"/>
  <c r="M86" i="2"/>
  <c r="N683" i="2"/>
  <c r="M799" i="2"/>
  <c r="M702" i="2"/>
  <c r="N232" i="2"/>
  <c r="D341" i="2"/>
  <c r="N391" i="2"/>
  <c r="M760" i="2"/>
  <c r="D260" i="2"/>
  <c r="N388" i="2"/>
  <c r="N482" i="2"/>
  <c r="D342" i="2"/>
  <c r="M813" i="2"/>
  <c r="M169" i="2"/>
  <c r="O536" i="2"/>
  <c r="O122" i="2"/>
  <c r="M69" i="2"/>
  <c r="O1243" i="2"/>
  <c r="D1110" i="2"/>
  <c r="N1462" i="2"/>
  <c r="O326" i="2"/>
  <c r="N1296" i="2"/>
  <c r="M119" i="2"/>
  <c r="O1012" i="2"/>
  <c r="N1295" i="2"/>
  <c r="D1482" i="2"/>
  <c r="D316" i="2"/>
  <c r="M1440" i="2"/>
  <c r="N872" i="2"/>
  <c r="M796" i="2"/>
  <c r="N1064" i="2"/>
  <c r="D1376" i="2"/>
  <c r="M1001" i="2"/>
  <c r="N1269" i="2"/>
  <c r="N1136" i="2"/>
  <c r="O130" i="2"/>
  <c r="N1583" i="2"/>
  <c r="M543" i="2"/>
  <c r="D619" i="2"/>
  <c r="D89" i="2"/>
  <c r="O883" i="2"/>
  <c r="N807" i="2"/>
  <c r="N541" i="2"/>
  <c r="N845" i="2"/>
  <c r="N1154" i="2"/>
  <c r="M1278" i="2"/>
  <c r="M491" i="2"/>
  <c r="O225" i="2"/>
  <c r="N751" i="2"/>
  <c r="D271" i="2"/>
  <c r="N348" i="2"/>
  <c r="O1358" i="2"/>
  <c r="D706" i="2"/>
  <c r="O1563" i="2"/>
  <c r="O900" i="2"/>
  <c r="O714" i="2"/>
  <c r="D432" i="2"/>
  <c r="O160" i="2"/>
  <c r="D261" i="2"/>
  <c r="O1559" i="2"/>
  <c r="D570" i="2"/>
  <c r="D456" i="2"/>
  <c r="M284" i="2"/>
  <c r="M208" i="2"/>
  <c r="O137" i="2"/>
  <c r="N760" i="2"/>
  <c r="M1578" i="2"/>
  <c r="N487" i="2"/>
  <c r="D82" i="2"/>
  <c r="M1487" i="2"/>
  <c r="M1449" i="2"/>
  <c r="N1180" i="2"/>
  <c r="N486" i="2"/>
  <c r="N1067" i="2"/>
  <c r="O1267" i="2"/>
  <c r="D1354" i="2"/>
  <c r="D240" i="2"/>
  <c r="M552" i="2"/>
  <c r="N554" i="2"/>
  <c r="M216" i="2"/>
  <c r="O289" i="2"/>
  <c r="N267" i="2"/>
  <c r="O41" i="2"/>
  <c r="N322" i="2"/>
  <c r="O1082" i="2"/>
  <c r="N901" i="2"/>
  <c r="N503" i="2"/>
  <c r="N741" i="2"/>
  <c r="N736" i="2"/>
  <c r="O1217" i="2"/>
  <c r="N132" i="2"/>
  <c r="N979" i="2"/>
  <c r="N480" i="2"/>
  <c r="O169" i="2"/>
  <c r="M929" i="2"/>
  <c r="M952" i="2"/>
  <c r="N1039" i="2"/>
  <c r="N411" i="2"/>
  <c r="O355" i="2"/>
  <c r="N549" i="2"/>
  <c r="N133" i="2"/>
  <c r="M1137" i="2"/>
  <c r="N770" i="2"/>
  <c r="D363" i="2"/>
  <c r="D199" i="2"/>
  <c r="D629" i="2"/>
  <c r="M454" i="2"/>
  <c r="N709" i="2"/>
  <c r="N1019" i="2"/>
  <c r="D664" i="2"/>
  <c r="N1481" i="2"/>
  <c r="N1231" i="2"/>
  <c r="D821" i="2"/>
  <c r="N337" i="2"/>
  <c r="M1076" i="2"/>
  <c r="O616" i="2"/>
  <c r="N1508" i="2"/>
  <c r="O409" i="2"/>
  <c r="M1184" i="2"/>
  <c r="M1264" i="2"/>
  <c r="D1566" i="2"/>
  <c r="M382" i="2"/>
  <c r="N1171" i="2"/>
  <c r="O1526" i="2"/>
  <c r="M1160" i="2"/>
  <c r="N491" i="2"/>
  <c r="D1574" i="2"/>
  <c r="O826" i="2"/>
  <c r="O33" i="2"/>
  <c r="O119" i="2"/>
  <c r="O418" i="2"/>
  <c r="D988" i="2"/>
  <c r="D297" i="2"/>
  <c r="D1394" i="2"/>
  <c r="M827" i="2"/>
  <c r="O551" i="2"/>
  <c r="N1546" i="2"/>
  <c r="O1307" i="2"/>
  <c r="D743" i="2"/>
  <c r="D1397" i="2"/>
  <c r="M920" i="2"/>
  <c r="M1627" i="2"/>
  <c r="D987" i="2"/>
  <c r="M1488" i="2"/>
  <c r="O866" i="2"/>
  <c r="D911" i="2"/>
  <c r="D782" i="2"/>
  <c r="O1178" i="2"/>
  <c r="M815" i="2"/>
  <c r="D1139" i="2"/>
  <c r="N1379" i="2"/>
  <c r="N1234" i="2"/>
  <c r="M1185" i="2"/>
  <c r="D665" i="2"/>
  <c r="N693" i="2"/>
  <c r="D831" i="2"/>
  <c r="O1430" i="2"/>
  <c r="M1325" i="2"/>
  <c r="N1428" i="2"/>
  <c r="D1267" i="2"/>
  <c r="N1087" i="2"/>
  <c r="O388" i="2"/>
  <c r="N679" i="2"/>
  <c r="O1041" i="2"/>
  <c r="O79" i="2"/>
  <c r="D1151" i="2"/>
  <c r="D371" i="2"/>
  <c r="M1619" i="2"/>
  <c r="D1639" i="2"/>
  <c r="N1505" i="2"/>
  <c r="D1585" i="2"/>
  <c r="O1121" i="2"/>
  <c r="O1601" i="2"/>
  <c r="D1307" i="2"/>
  <c r="O1395" i="2"/>
  <c r="O349" i="2"/>
  <c r="N838" i="2"/>
  <c r="D521" i="2"/>
  <c r="M1026" i="2"/>
  <c r="M1466" i="2"/>
  <c r="D409" i="2"/>
  <c r="M1631" i="2"/>
  <c r="N1222" i="2"/>
  <c r="D551" i="2"/>
  <c r="N1141" i="2"/>
  <c r="D1013" i="2"/>
  <c r="M1587" i="2"/>
  <c r="O1095" i="2"/>
  <c r="M1012" i="2"/>
  <c r="M1590" i="2"/>
  <c r="D1027" i="2"/>
  <c r="D982" i="2"/>
  <c r="O1212" i="2"/>
  <c r="M1131" i="2"/>
  <c r="M1395" i="2"/>
  <c r="D1142" i="2"/>
  <c r="M657" i="2"/>
  <c r="M1398" i="2"/>
  <c r="M1574" i="2"/>
  <c r="D699" i="2"/>
  <c r="M1107" i="2"/>
  <c r="O1154" i="2"/>
  <c r="O1042" i="2"/>
  <c r="M1098" i="2"/>
  <c r="O1335" i="2"/>
  <c r="N1406" i="2"/>
  <c r="N45" i="2"/>
  <c r="M1136" i="2"/>
  <c r="M1546" i="2"/>
  <c r="N973" i="2"/>
  <c r="N1148" i="2"/>
  <c r="N922" i="2"/>
  <c r="O1302" i="2"/>
  <c r="O1617" i="2"/>
  <c r="O944" i="2"/>
  <c r="O1590" i="2"/>
  <c r="N320" i="2"/>
  <c r="O1266" i="2"/>
  <c r="D64" i="2"/>
  <c r="N1324" i="2"/>
  <c r="M983" i="2"/>
  <c r="O949" i="2"/>
  <c r="M720" i="2"/>
  <c r="M266" i="2"/>
  <c r="M1508" i="2"/>
  <c r="O1465" i="2"/>
  <c r="O1090" i="2"/>
  <c r="O112" i="2"/>
  <c r="N141" i="2"/>
  <c r="N1179" i="2"/>
  <c r="M1188" i="2"/>
  <c r="D1158" i="2"/>
  <c r="N1515" i="2"/>
  <c r="M1569" i="2"/>
  <c r="N785" i="2"/>
  <c r="D937" i="2"/>
  <c r="M1274" i="2"/>
  <c r="D1283" i="2"/>
  <c r="O592" i="2"/>
  <c r="O99" i="2"/>
  <c r="D1538" i="2"/>
  <c r="M1567" i="2"/>
  <c r="M1042" i="2"/>
  <c r="O709" i="2"/>
  <c r="N273" i="2"/>
  <c r="O1450" i="2"/>
  <c r="M337" i="2"/>
  <c r="O282" i="2"/>
  <c r="O620" i="2"/>
  <c r="O521" i="2"/>
  <c r="N1281" i="2"/>
  <c r="M1617" i="2"/>
  <c r="M1036" i="2"/>
  <c r="M493" i="2"/>
  <c r="M50" i="2"/>
  <c r="M870" i="2"/>
  <c r="O340" i="2"/>
  <c r="D1269" i="2"/>
  <c r="N1552" i="2"/>
  <c r="M1275" i="2"/>
  <c r="M122" i="2"/>
  <c r="D1305" i="2"/>
  <c r="N1277" i="2"/>
  <c r="D1029" i="2"/>
  <c r="N1561" i="2"/>
  <c r="O681" i="2"/>
  <c r="D1215" i="2"/>
  <c r="D373" i="2"/>
  <c r="M1151" i="2"/>
  <c r="M1288" i="2"/>
  <c r="N637" i="2"/>
  <c r="O257" i="2"/>
  <c r="D1453" i="2"/>
  <c r="D1489" i="2"/>
  <c r="O661" i="2"/>
  <c r="N1413" i="2"/>
  <c r="D1609" i="2"/>
  <c r="N675" i="2"/>
  <c r="N1027" i="2"/>
  <c r="O700" i="2"/>
  <c r="D1087" i="2"/>
  <c r="D1015" i="2"/>
  <c r="M765" i="2"/>
  <c r="N1048" i="2"/>
  <c r="N1333" i="2"/>
  <c r="D1075" i="2"/>
  <c r="N1434" i="2"/>
  <c r="O565" i="2"/>
  <c r="N1590" i="2"/>
  <c r="M888" i="2"/>
  <c r="O594" i="2"/>
  <c r="N287" i="2"/>
  <c r="D1451" i="2"/>
  <c r="O1312" i="2"/>
  <c r="D1389" i="2"/>
  <c r="M438" i="2"/>
  <c r="O1115" i="2"/>
  <c r="D1579" i="2"/>
  <c r="N17" i="2"/>
  <c r="O555" i="2"/>
  <c r="M536" i="2"/>
  <c r="N1586" i="2"/>
  <c r="O1557" i="2"/>
  <c r="O393" i="2"/>
  <c r="D1304" i="2"/>
  <c r="D662" i="2"/>
  <c r="O664" i="2"/>
  <c r="M1484" i="2"/>
  <c r="O1414" i="2"/>
  <c r="M88" i="2"/>
  <c r="D1337" i="2"/>
  <c r="M132" i="2"/>
  <c r="M1559" i="2"/>
  <c r="M183" i="2"/>
  <c r="N1560" i="2"/>
  <c r="D412" i="2"/>
  <c r="D608" i="2"/>
  <c r="N1186" i="2"/>
  <c r="D612" i="2"/>
  <c r="M406" i="2"/>
  <c r="O171" i="2"/>
  <c r="D358" i="2"/>
  <c r="N640" i="2"/>
  <c r="N895" i="2"/>
  <c r="O971" i="2"/>
  <c r="N270" i="2"/>
  <c r="M155" i="2"/>
  <c r="M833" i="2"/>
  <c r="N692" i="2"/>
  <c r="N1137" i="2"/>
  <c r="O1512" i="2"/>
  <c r="N90" i="2"/>
  <c r="M1396" i="2"/>
  <c r="D124" i="2"/>
  <c r="M22" i="2"/>
  <c r="N106" i="2"/>
  <c r="O20" i="2"/>
  <c r="M273" i="2"/>
  <c r="D298" i="2"/>
  <c r="D895" i="2"/>
  <c r="O958" i="2"/>
  <c r="M742" i="2"/>
  <c r="O526" i="2"/>
  <c r="O176" i="2"/>
  <c r="D546" i="2"/>
  <c r="O377" i="2"/>
  <c r="D410" i="2"/>
  <c r="M1437" i="2"/>
  <c r="D1613" i="2"/>
  <c r="N956" i="2"/>
  <c r="D1530" i="2"/>
  <c r="M791" i="2"/>
  <c r="D1186" i="2"/>
  <c r="O1017" i="2"/>
  <c r="O488" i="2"/>
  <c r="D671" i="2"/>
  <c r="N1454" i="2"/>
  <c r="D1036" i="2"/>
  <c r="N1196" i="2"/>
  <c r="D1182" i="2"/>
  <c r="D1037" i="2"/>
  <c r="O1301" i="2"/>
  <c r="O1413" i="2"/>
  <c r="D1196" i="2"/>
  <c r="M1332" i="2"/>
  <c r="N835" i="2"/>
  <c r="N1022" i="2"/>
  <c r="D1024" i="2"/>
  <c r="N1448" i="2"/>
  <c r="M28" i="2"/>
  <c r="N529" i="2"/>
  <c r="M282" i="2"/>
  <c r="O929" i="2"/>
  <c r="M745" i="2"/>
  <c r="D802" i="2"/>
  <c r="N1593" i="2"/>
  <c r="D1235" i="2"/>
  <c r="D1319" i="2"/>
  <c r="M1112" i="2"/>
  <c r="D861" i="2"/>
  <c r="D1077" i="2"/>
  <c r="M1299" i="2"/>
  <c r="D274" i="2"/>
  <c r="N1188" i="2"/>
  <c r="N264" i="2"/>
  <c r="D326" i="2"/>
  <c r="M1624" i="2"/>
  <c r="O348" i="2"/>
  <c r="D893" i="2"/>
  <c r="O786" i="2"/>
  <c r="D285" i="2"/>
  <c r="N910" i="2"/>
  <c r="N701" i="2"/>
  <c r="D674" i="2"/>
  <c r="O857" i="2"/>
  <c r="D945" i="2"/>
  <c r="D1282" i="2"/>
  <c r="M385" i="2"/>
  <c r="D796" i="2"/>
  <c r="O715" i="2"/>
  <c r="O1377" i="2"/>
  <c r="O127" i="2"/>
  <c r="M1232" i="2"/>
  <c r="N1591" i="2"/>
  <c r="O401" i="2"/>
  <c r="D426" i="2"/>
  <c r="O1151" i="2"/>
  <c r="M666" i="2"/>
  <c r="N954" i="2"/>
  <c r="O869" i="2"/>
  <c r="O389" i="2"/>
  <c r="D431" i="2"/>
  <c r="O1394" i="2"/>
  <c r="M554" i="2"/>
  <c r="O829" i="2"/>
  <c r="D1527" i="2"/>
  <c r="N29" i="2"/>
  <c r="D1047" i="2"/>
  <c r="N552" i="2"/>
  <c r="M68" i="2"/>
  <c r="D264" i="2"/>
  <c r="D1513" i="2"/>
  <c r="O835" i="2"/>
  <c r="M1599" i="2"/>
  <c r="N1033" i="2"/>
  <c r="O1343" i="2"/>
  <c r="M1604" i="2"/>
  <c r="D964" i="2"/>
  <c r="D1125" i="2"/>
  <c r="O237" i="2"/>
  <c r="D1331" i="2"/>
  <c r="M910" i="2"/>
  <c r="N1110" i="2"/>
  <c r="N1046" i="2"/>
  <c r="N1030" i="2"/>
  <c r="M1530" i="2"/>
  <c r="M708" i="2"/>
  <c r="D904" i="2"/>
  <c r="D1439" i="2"/>
  <c r="N93" i="2"/>
  <c r="D1508" i="2"/>
  <c r="D1140" i="2"/>
  <c r="N1571" i="2"/>
  <c r="M728" i="2"/>
  <c r="N1031" i="2"/>
  <c r="M486" i="2"/>
  <c r="N606" i="2"/>
  <c r="O417" i="2"/>
  <c r="N1187" i="2"/>
  <c r="N41" i="2"/>
  <c r="D189" i="2"/>
  <c r="N1512" i="2"/>
  <c r="N1134" i="2"/>
  <c r="D1512" i="2"/>
  <c r="O1391" i="2"/>
  <c r="O166" i="2"/>
  <c r="O367" i="2"/>
  <c r="N1059" i="2"/>
  <c r="N1449" i="2"/>
  <c r="N56" i="2"/>
  <c r="O437" i="2"/>
  <c r="N951" i="2"/>
  <c r="O1091" i="2"/>
  <c r="M994" i="2"/>
  <c r="N1055" i="2"/>
  <c r="D1327" i="2"/>
  <c r="M530" i="2"/>
  <c r="O717" i="2"/>
  <c r="M165" i="2"/>
  <c r="M719" i="2"/>
  <c r="N22" i="2"/>
  <c r="D1003" i="2"/>
  <c r="O71" i="2"/>
  <c r="O1550" i="2"/>
  <c r="N1492" i="2"/>
  <c r="O930" i="2"/>
  <c r="M65" i="2"/>
  <c r="M553" i="2"/>
  <c r="N169" i="2"/>
  <c r="D818" i="2"/>
  <c r="O232" i="2"/>
  <c r="O1202" i="2"/>
  <c r="D894" i="2"/>
  <c r="N300" i="2"/>
  <c r="O874" i="2"/>
  <c r="N338" i="2"/>
  <c r="N453" i="2"/>
  <c r="N1056" i="2"/>
  <c r="M601" i="2"/>
  <c r="D489" i="2"/>
  <c r="D1629" i="2"/>
  <c r="M294" i="2"/>
  <c r="N182" i="2"/>
  <c r="D835" i="2"/>
  <c r="N1175" i="2"/>
  <c r="D448" i="2"/>
  <c r="O201" i="2"/>
  <c r="M989" i="2"/>
  <c r="N185" i="2"/>
  <c r="D233" i="2"/>
  <c r="M1595" i="2"/>
  <c r="D126" i="2"/>
  <c r="O422" i="2"/>
  <c r="M170" i="2"/>
  <c r="O402" i="2"/>
  <c r="N930" i="2"/>
  <c r="M1329" i="2"/>
  <c r="D1332" i="2"/>
  <c r="M1165" i="2"/>
  <c r="N35" i="2"/>
  <c r="O1147" i="2"/>
  <c r="M416" i="2"/>
  <c r="M441" i="2"/>
  <c r="N643" i="2"/>
  <c r="N898" i="2"/>
  <c r="N856" i="2"/>
  <c r="M250" i="2"/>
  <c r="N562" i="2"/>
  <c r="N129" i="2"/>
  <c r="N1393" i="2"/>
  <c r="D343" i="2"/>
  <c r="O1236" i="2"/>
  <c r="O390" i="2"/>
  <c r="O1321" i="2"/>
  <c r="O300" i="2"/>
  <c r="M462" i="2"/>
  <c r="M214" i="2"/>
  <c r="M1091" i="2"/>
  <c r="O129" i="2"/>
  <c r="M1178" i="2"/>
  <c r="O997" i="2"/>
  <c r="D382" i="2"/>
  <c r="M528" i="2"/>
  <c r="M1053" i="2"/>
  <c r="N184" i="2"/>
  <c r="D986" i="2"/>
  <c r="M95" i="2"/>
  <c r="N25" i="2"/>
  <c r="N467" i="2"/>
  <c r="M67" i="2"/>
  <c r="D1080" i="2"/>
  <c r="N511" i="2"/>
  <c r="N247" i="2"/>
  <c r="O1417" i="2"/>
  <c r="O632" i="2"/>
  <c r="D80" i="2"/>
  <c r="N1363" i="2"/>
  <c r="D37" i="2"/>
  <c r="N865" i="2"/>
  <c r="N331" i="2"/>
  <c r="D23" i="2"/>
  <c r="O241" i="2"/>
  <c r="D1205" i="2"/>
  <c r="M435" i="2"/>
  <c r="D449" i="2"/>
  <c r="O220" i="2"/>
  <c r="M27" i="2"/>
  <c r="O1050" i="2"/>
  <c r="D182" i="2"/>
  <c r="O299" i="2"/>
  <c r="N461" i="2"/>
  <c r="O537" i="2"/>
  <c r="M186" i="2"/>
  <c r="O47" i="2"/>
  <c r="N568" i="2"/>
  <c r="O819" i="2"/>
  <c r="D506" i="2"/>
  <c r="O694" i="2"/>
  <c r="O602" i="2"/>
  <c r="N456" i="2"/>
  <c r="N268" i="2"/>
  <c r="M333" i="2"/>
  <c r="O655" i="2"/>
  <c r="D387" i="2"/>
  <c r="N149" i="2"/>
  <c r="N1245" i="2"/>
  <c r="O701" i="2"/>
  <c r="N284" i="2"/>
  <c r="D1575" i="2"/>
  <c r="M1070" i="2"/>
  <c r="M1316" i="2"/>
  <c r="M1062" i="2"/>
  <c r="M668" i="2"/>
  <c r="D750" i="2"/>
  <c r="D1507" i="2"/>
  <c r="D1581" i="2"/>
  <c r="O1048" i="2"/>
  <c r="N1623" i="2"/>
  <c r="O750" i="2"/>
  <c r="N636" i="2"/>
  <c r="D1175" i="2"/>
  <c r="N1524" i="2"/>
  <c r="O263" i="2"/>
  <c r="N1595" i="2"/>
  <c r="D1363" i="2"/>
  <c r="M1141" i="2"/>
  <c r="D1407" i="2"/>
  <c r="D1364" i="2"/>
  <c r="O1060" i="2"/>
  <c r="M1545" i="2"/>
  <c r="O1118" i="2"/>
  <c r="O1514" i="2"/>
  <c r="N1469" i="2"/>
  <c r="D1226" i="2"/>
  <c r="M1296" i="2"/>
  <c r="D1528" i="2"/>
  <c r="D808" i="2"/>
  <c r="N1578" i="2"/>
  <c r="D690" i="2"/>
  <c r="O999" i="2"/>
  <c r="O1584" i="2"/>
  <c r="N460" i="2"/>
  <c r="M49" i="2"/>
  <c r="N787" i="2"/>
  <c r="M584" i="2"/>
  <c r="O754" i="2"/>
  <c r="D604" i="2"/>
  <c r="M1172" i="2"/>
  <c r="D1133" i="2"/>
  <c r="M1384" i="2"/>
  <c r="O1566" i="2"/>
  <c r="M1556" i="2"/>
  <c r="D1287" i="2"/>
  <c r="O770" i="2"/>
  <c r="O509" i="2"/>
  <c r="D173" i="2"/>
  <c r="M1313" i="2"/>
  <c r="O1014" i="2"/>
  <c r="M1257" i="2"/>
  <c r="M241" i="2"/>
  <c r="N799" i="2"/>
  <c r="O730" i="2"/>
  <c r="O1632" i="2"/>
  <c r="D812" i="2"/>
  <c r="N241" i="2"/>
  <c r="O228" i="2"/>
  <c r="D139" i="2"/>
  <c r="N590" i="2"/>
  <c r="O101" i="2"/>
  <c r="D580" i="2"/>
  <c r="O211" i="2"/>
  <c r="D404" i="2"/>
  <c r="M941" i="2"/>
  <c r="D411" i="2"/>
  <c r="D232" i="2"/>
  <c r="N409" i="2"/>
  <c r="M559" i="2"/>
  <c r="D548" i="2"/>
  <c r="D243" i="2"/>
  <c r="M966" i="2"/>
  <c r="O139" i="2"/>
  <c r="O384" i="2"/>
  <c r="D177" i="2"/>
  <c r="D76" i="2"/>
  <c r="N178" i="2"/>
  <c r="N1410" i="2"/>
  <c r="N429" i="2"/>
  <c r="D596" i="2"/>
  <c r="D1567" i="2"/>
  <c r="N108" i="2"/>
  <c r="M197" i="2"/>
  <c r="N1435" i="2"/>
  <c r="O569" i="2"/>
  <c r="O295" i="2"/>
  <c r="M302" i="2"/>
  <c r="O431" i="2"/>
  <c r="M112" i="2"/>
  <c r="D836" i="2"/>
  <c r="O510" i="2"/>
  <c r="O178" i="2"/>
  <c r="M830" i="2"/>
  <c r="N458" i="2"/>
  <c r="N612" i="2"/>
  <c r="D312" i="2"/>
  <c r="D559" i="2"/>
  <c r="N395" i="2"/>
  <c r="O446" i="2"/>
  <c r="O928" i="2"/>
  <c r="M934" i="2"/>
  <c r="M36" i="2"/>
  <c r="M1032" i="2"/>
  <c r="N601" i="2"/>
  <c r="N366" i="2"/>
  <c r="O1002" i="2"/>
  <c r="O853" i="2"/>
  <c r="O766" i="2"/>
  <c r="N150" i="2"/>
  <c r="M1156" i="2"/>
  <c r="D93" i="2"/>
  <c r="O109" i="2"/>
  <c r="N85" i="2"/>
  <c r="O749" i="2"/>
  <c r="O168" i="2"/>
  <c r="M397" i="2"/>
  <c r="M1267" i="2"/>
  <c r="D682" i="2"/>
  <c r="N1487" i="2"/>
  <c r="N634" i="2"/>
  <c r="O345" i="2"/>
  <c r="D388" i="2"/>
  <c r="M1416" i="2"/>
  <c r="O156" i="2"/>
  <c r="M430" i="2"/>
  <c r="O483" i="2"/>
  <c r="M1004" i="2"/>
  <c r="N361" i="2"/>
  <c r="D1233" i="2"/>
  <c r="O260" i="2"/>
  <c r="D92" i="2"/>
  <c r="N315" i="2"/>
  <c r="O185" i="2"/>
  <c r="D22" i="2"/>
  <c r="N140" i="2"/>
  <c r="D517" i="2"/>
  <c r="O1303" i="2"/>
  <c r="N163" i="2"/>
  <c r="N1237" i="2"/>
  <c r="D493" i="2"/>
  <c r="D698" i="2"/>
  <c r="M142" i="2"/>
  <c r="O1340" i="2"/>
  <c r="D46" i="2"/>
  <c r="M1129" i="2"/>
  <c r="O175" i="2"/>
  <c r="D230" i="2"/>
  <c r="M1430" i="2"/>
  <c r="N246" i="2"/>
  <c r="O303" i="2"/>
  <c r="M1061" i="2"/>
  <c r="M492" i="2"/>
  <c r="M323" i="2"/>
  <c r="D281" i="2"/>
  <c r="M1253" i="2"/>
  <c r="O645" i="2"/>
  <c r="D1026" i="2"/>
  <c r="O789" i="2"/>
  <c r="M748" i="2"/>
  <c r="N781" i="2"/>
  <c r="N516" i="2"/>
  <c r="D29" i="2"/>
  <c r="D416" i="2"/>
  <c r="D311" i="2"/>
  <c r="N67" i="2"/>
  <c r="D73" i="2"/>
  <c r="M423" i="2"/>
  <c r="M192" i="2"/>
  <c r="N827" i="2"/>
  <c r="D279" i="2"/>
  <c r="M1351" i="2"/>
  <c r="D1330" i="2"/>
  <c r="D1152" i="2"/>
  <c r="M1491" i="2"/>
  <c r="N500" i="2"/>
  <c r="O1374" i="2"/>
  <c r="M484" i="2"/>
  <c r="O581" i="2"/>
  <c r="M1431" i="2"/>
  <c r="D220" i="2"/>
  <c r="M916" i="2"/>
  <c r="D1247" i="2"/>
  <c r="D318" i="2"/>
  <c r="N209" i="2"/>
  <c r="O94" i="2"/>
  <c r="D694" i="2"/>
  <c r="M470" i="2"/>
  <c r="N309" i="2"/>
  <c r="O1139" i="2"/>
  <c r="M986" i="2"/>
  <c r="D486" i="2"/>
  <c r="D455" i="2"/>
  <c r="M790" i="2"/>
  <c r="O152" i="2"/>
  <c r="N1229" i="2"/>
  <c r="O1250" i="2"/>
  <c r="M501" i="2"/>
  <c r="N507" i="2"/>
  <c r="O177" i="2"/>
  <c r="O361" i="2"/>
  <c r="D1509" i="2"/>
  <c r="D905" i="2"/>
  <c r="N1632" i="2"/>
  <c r="D610" i="2"/>
  <c r="N445" i="2"/>
  <c r="D579" i="2"/>
  <c r="D641" i="2"/>
  <c r="M512" i="2"/>
  <c r="D1052" i="2"/>
  <c r="M919" i="2"/>
  <c r="M42" i="2"/>
  <c r="M395" i="2"/>
  <c r="D537" i="2"/>
  <c r="O561" i="2"/>
  <c r="O1032" i="2"/>
  <c r="N1445" i="2"/>
  <c r="M1064" i="2"/>
  <c r="N114" i="2"/>
  <c r="N1045" i="2"/>
  <c r="M1273" i="2"/>
  <c r="N216" i="2"/>
  <c r="M59" i="2"/>
  <c r="N168" i="2"/>
  <c r="O381" i="2"/>
  <c r="D96" i="2"/>
  <c r="O946" i="2"/>
  <c r="D408" i="2"/>
  <c r="N400" i="2"/>
  <c r="N1619" i="2"/>
  <c r="M26" i="2"/>
  <c r="D856" i="2"/>
  <c r="N744" i="2"/>
  <c r="D418" i="2"/>
  <c r="M443" i="2"/>
  <c r="N1319" i="2"/>
  <c r="D1310" i="2"/>
  <c r="N373" i="2"/>
  <c r="D1038" i="2"/>
  <c r="D497" i="2"/>
  <c r="M259" i="2"/>
  <c r="D200" i="2"/>
  <c r="D925" i="2"/>
  <c r="D162" i="2"/>
  <c r="M110" i="2"/>
  <c r="N583" i="2"/>
  <c r="O213" i="2"/>
  <c r="M632" i="2"/>
  <c r="O485" i="2"/>
  <c r="D932" i="2"/>
  <c r="O585" i="2"/>
  <c r="M1562" i="2"/>
  <c r="O323" i="2"/>
  <c r="D721" i="2"/>
  <c r="O1181" i="2"/>
  <c r="N981" i="2"/>
  <c r="M792" i="2"/>
  <c r="D223" i="2"/>
  <c r="N576" i="2"/>
  <c r="O1149" i="2"/>
  <c r="O512" i="2"/>
  <c r="M456" i="2"/>
  <c r="N610" i="2"/>
  <c r="M1460" i="2"/>
  <c r="O188" i="2"/>
  <c r="D1468" i="2"/>
  <c r="M1220" i="2"/>
  <c r="O1548" i="2"/>
  <c r="M837" i="2"/>
  <c r="O1257" i="2"/>
  <c r="M274" i="2"/>
  <c r="N171" i="2"/>
  <c r="O1246" i="2"/>
  <c r="O1288" i="2"/>
  <c r="N1634" i="2"/>
  <c r="O1487" i="2"/>
  <c r="O1350" i="2"/>
  <c r="O1545" i="2"/>
  <c r="M1380" i="2"/>
  <c r="N98" i="2"/>
  <c r="N1318" i="2"/>
  <c r="O1392" i="2"/>
  <c r="O1359" i="2"/>
  <c r="N1531" i="2"/>
  <c r="O727" i="2"/>
  <c r="M279" i="2"/>
  <c r="D660" i="2"/>
  <c r="N1637" i="2"/>
  <c r="N1340" i="2"/>
  <c r="O1086" i="2"/>
  <c r="N1415" i="2"/>
  <c r="M1277" i="2"/>
  <c r="N1116" i="2"/>
  <c r="O1364" i="2"/>
  <c r="D778" i="2"/>
  <c r="D1221" i="2"/>
  <c r="M1528" i="2"/>
  <c r="O1618" i="2"/>
  <c r="O1459" i="2"/>
  <c r="D1237" i="2"/>
  <c r="M1475" i="2"/>
  <c r="N439" i="2"/>
  <c r="D1017" i="2"/>
  <c r="O1448" i="2"/>
  <c r="M838" i="2"/>
  <c r="D1358" i="2"/>
  <c r="M238" i="2"/>
  <c r="M1239" i="2"/>
  <c r="M1024" i="2"/>
  <c r="D1046" i="2"/>
  <c r="M1435" i="2"/>
  <c r="D1632" i="2"/>
  <c r="D267" i="2"/>
  <c r="D1230" i="2"/>
  <c r="M1197" i="2"/>
  <c r="O411" i="2"/>
  <c r="D1440" i="2"/>
  <c r="M975" i="2"/>
  <c r="M1140" i="2"/>
  <c r="M1010" i="2"/>
  <c r="N828" i="2"/>
  <c r="N1105" i="2"/>
  <c r="M1434" i="2"/>
  <c r="N1351" i="2"/>
  <c r="D1543" i="2"/>
  <c r="D1442" i="2"/>
  <c r="M1187" i="2"/>
  <c r="M1392" i="2"/>
  <c r="O1606" i="2"/>
  <c r="M539" i="2"/>
  <c r="O1502" i="2"/>
  <c r="M1522" i="2"/>
  <c r="O595" i="2"/>
  <c r="O1412" i="2"/>
  <c r="O1278" i="2"/>
  <c r="N753" i="2"/>
  <c r="M1283" i="2"/>
  <c r="N727" i="2"/>
  <c r="O932" i="2"/>
  <c r="D564" i="2"/>
  <c r="M242" i="2"/>
  <c r="O1191" i="2"/>
  <c r="O1469" i="2"/>
  <c r="O1126" i="2"/>
  <c r="N821" i="2"/>
  <c r="M1507" i="2"/>
  <c r="N1378" i="2"/>
  <c r="D1034" i="2"/>
  <c r="M185" i="2"/>
  <c r="D1369" i="2"/>
  <c r="N134" i="2"/>
  <c r="D1366" i="2"/>
  <c r="M1594" i="2"/>
  <c r="D1328" i="2"/>
  <c r="O1381" i="2"/>
  <c r="D1204" i="2"/>
  <c r="M1122" i="2"/>
  <c r="N1364" i="2"/>
  <c r="O1611" i="2"/>
  <c r="M850" i="2"/>
  <c r="D727" i="2"/>
  <c r="M1071" i="2"/>
  <c r="N1127" i="2"/>
  <c r="M471" i="2"/>
  <c r="D979" i="2"/>
  <c r="M265" i="2"/>
  <c r="N1157" i="2"/>
  <c r="D881" i="2"/>
  <c r="M1432" i="2"/>
  <c r="N666" i="2"/>
  <c r="N1079" i="2"/>
  <c r="H981" i="2"/>
  <c r="N994" i="2"/>
  <c r="D940" i="2"/>
  <c r="N771" i="2"/>
  <c r="D889" i="2"/>
  <c r="D990" i="2"/>
  <c r="D828" i="2"/>
  <c r="N1176" i="2"/>
  <c r="D245" i="2"/>
  <c r="D333" i="2"/>
  <c r="M1476" i="2"/>
  <c r="D238" i="2"/>
  <c r="M809" i="2"/>
  <c r="D1167" i="2"/>
  <c r="D1511" i="2"/>
  <c r="D1604" i="2"/>
  <c r="N1620" i="2"/>
  <c r="M1206" i="2"/>
  <c r="N1395" i="2"/>
  <c r="M290" i="2"/>
  <c r="N434" i="2"/>
  <c r="M1229" i="2"/>
  <c r="D575" i="2"/>
  <c r="N274" i="2"/>
  <c r="O1441" i="2"/>
  <c r="O867" i="2"/>
  <c r="N1074" i="2"/>
  <c r="O1399" i="2"/>
  <c r="M167" i="2"/>
  <c r="D1495" i="2"/>
  <c r="O978" i="2"/>
  <c r="M891" i="2"/>
  <c r="D1421" i="2"/>
  <c r="O1444" i="2"/>
  <c r="D1135" i="2"/>
  <c r="M1087" i="2"/>
  <c r="D1491" i="2"/>
  <c r="N671" i="2"/>
  <c r="M741" i="2"/>
  <c r="D1596" i="2"/>
  <c r="D942" i="2"/>
  <c r="D1456" i="2"/>
  <c r="M1182" i="2"/>
  <c r="N1382" i="2"/>
  <c r="O1099" i="2"/>
  <c r="O1428" i="2"/>
  <c r="M147" i="2"/>
  <c r="D1183" i="2"/>
  <c r="O1245" i="2"/>
  <c r="D1011" i="2"/>
  <c r="M1454" i="2"/>
  <c r="D1623" i="2"/>
  <c r="D1606" i="2"/>
  <c r="O1373" i="2"/>
  <c r="O728" i="2"/>
  <c r="O1010" i="2"/>
  <c r="M1189" i="2"/>
  <c r="N1631" i="2"/>
  <c r="O1152" i="2"/>
  <c r="D1231" i="2"/>
  <c r="O1452" i="2"/>
  <c r="M635" i="2"/>
  <c r="D733" i="2"/>
  <c r="D1055" i="2"/>
  <c r="O1222" i="2"/>
  <c r="O1370" i="2"/>
  <c r="N1126" i="2"/>
  <c r="N1117" i="2"/>
  <c r="N1388" i="2"/>
  <c r="D1004" i="2"/>
  <c r="N1100" i="2"/>
  <c r="D657" i="2"/>
  <c r="M1118" i="2"/>
  <c r="D614" i="2"/>
  <c r="M1057" i="2"/>
  <c r="D1163" i="2"/>
  <c r="N1230" i="2"/>
  <c r="M1548" i="2"/>
  <c r="D1628" i="2"/>
  <c r="O1574" i="2"/>
  <c r="M1051" i="2"/>
  <c r="N1051" i="2"/>
  <c r="O1182" i="2"/>
  <c r="O658" i="2"/>
  <c r="M1418" i="2"/>
  <c r="D1154" i="2"/>
  <c r="D883" i="2"/>
  <c r="N756" i="2"/>
  <c r="O913" i="2"/>
  <c r="O802" i="2"/>
  <c r="M1610" i="2"/>
  <c r="M1582" i="2"/>
  <c r="M1046" i="2"/>
  <c r="O1357" i="2"/>
  <c r="O1582" i="2"/>
  <c r="M1419" i="2"/>
  <c r="O1314" i="2"/>
  <c r="O1387" i="2"/>
  <c r="O1492" i="2"/>
  <c r="O671" i="2"/>
  <c r="N857" i="2"/>
  <c r="M686" i="2"/>
  <c r="N1207" i="2"/>
  <c r="M771" i="2"/>
  <c r="N1471" i="2"/>
  <c r="M1114" i="2"/>
  <c r="O1530" i="2"/>
  <c r="O740" i="2"/>
  <c r="D1554" i="2"/>
  <c r="O107" i="2"/>
  <c r="D1220" i="2"/>
  <c r="M92" i="2"/>
  <c r="N1223" i="2"/>
  <c r="D1505" i="2"/>
  <c r="N1082" i="2"/>
  <c r="N1311" i="2"/>
  <c r="O1496" i="2"/>
  <c r="D873" i="2"/>
  <c r="D1297" i="2"/>
  <c r="M785" i="2"/>
  <c r="N91" i="2"/>
  <c r="D597" i="2"/>
  <c r="N722" i="2"/>
  <c r="M967" i="2"/>
  <c r="D1191" i="2"/>
  <c r="D984" i="2"/>
  <c r="D1462" i="2"/>
  <c r="N1551" i="2"/>
  <c r="N919" i="2"/>
  <c r="O751" i="2"/>
  <c r="O1104" i="2"/>
  <c r="O1015" i="2"/>
  <c r="M1123" i="2"/>
  <c r="M839" i="2"/>
  <c r="D144" i="2"/>
  <c r="O1296" i="2"/>
  <c r="D1173" i="2"/>
  <c r="H1479" i="2"/>
  <c r="M847" i="2"/>
  <c r="M1225" i="2"/>
  <c r="D794" i="2"/>
  <c r="O1105" i="2"/>
  <c r="O1508" i="2"/>
  <c r="M1557" i="2"/>
  <c r="O583" i="2"/>
  <c r="N1228" i="2"/>
  <c r="D1616" i="2"/>
  <c r="M1245" i="2"/>
  <c r="N882" i="2"/>
  <c r="D514" i="2"/>
  <c r="O1316" i="2"/>
  <c r="O1218" i="2"/>
  <c r="M1462" i="2"/>
  <c r="D1353" i="2"/>
  <c r="M766" i="2"/>
  <c r="O687" i="2"/>
  <c r="O873" i="2"/>
  <c r="O1049" i="2"/>
  <c r="N1405" i="2"/>
  <c r="N777" i="2"/>
  <c r="D1113" i="2"/>
  <c r="M1312" i="2"/>
  <c r="N1149" i="2"/>
  <c r="D1472" i="2"/>
  <c r="M998" i="2"/>
  <c r="O706" i="2"/>
  <c r="M1041" i="2"/>
  <c r="M356" i="2"/>
  <c r="N900" i="2"/>
  <c r="D591" i="2"/>
  <c r="N1457" i="2"/>
  <c r="M698" i="2"/>
  <c r="O629" i="2"/>
  <c r="N1354" i="2"/>
  <c r="M106" i="2"/>
  <c r="D1430" i="2"/>
  <c r="M1637" i="2"/>
  <c r="D545" i="2"/>
  <c r="D910" i="2"/>
  <c r="O1511" i="2"/>
  <c r="F1256" i="2"/>
  <c r="F1459" i="2"/>
  <c r="H1631" i="2"/>
  <c r="M1373" i="2"/>
  <c r="M826" i="2"/>
  <c r="O1130" i="2"/>
  <c r="N1214" i="2"/>
  <c r="N1374" i="2"/>
  <c r="M455" i="2"/>
  <c r="N1244" i="2"/>
  <c r="D1514" i="2"/>
  <c r="M1227" i="2"/>
  <c r="N1078" i="2"/>
  <c r="O1214" i="2"/>
  <c r="M1233" i="2"/>
  <c r="O1504" i="2"/>
  <c r="N269" i="2"/>
  <c r="O1232" i="2"/>
  <c r="N1391" i="2"/>
  <c r="O386" i="2"/>
  <c r="M1077" i="2"/>
  <c r="M1241" i="2"/>
  <c r="D960" i="2"/>
  <c r="N577" i="2"/>
  <c r="M683" i="2"/>
  <c r="M18" i="2"/>
  <c r="N820" i="2"/>
  <c r="O1334" i="2"/>
  <c r="N1345" i="2"/>
  <c r="N1104" i="2"/>
  <c r="O1600" i="2"/>
  <c r="D918" i="2"/>
  <c r="D1535" i="2"/>
  <c r="N971" i="2"/>
  <c r="N1191" i="2"/>
  <c r="M1181" i="2"/>
  <c r="M1243" i="2"/>
  <c r="O1339" i="2"/>
  <c r="M1314" i="2"/>
  <c r="M843" i="2"/>
  <c r="M1353" i="2"/>
  <c r="D1089" i="2"/>
  <c r="O1442" i="2"/>
  <c r="M249" i="2"/>
  <c r="N1185" i="2"/>
  <c r="M1079" i="2"/>
  <c r="M1603" i="2"/>
  <c r="D213" i="2"/>
  <c r="D419" i="2"/>
  <c r="O893" i="2"/>
  <c r="O1411" i="2"/>
  <c r="O1408" i="2"/>
  <c r="O696" i="2"/>
  <c r="M1389" i="2"/>
  <c r="M637" i="2"/>
  <c r="D270" i="2"/>
  <c r="O804" i="2"/>
  <c r="D1480" i="2"/>
  <c r="O1068" i="2"/>
  <c r="O1256" i="2"/>
  <c r="O637" i="2"/>
  <c r="N1069" i="2"/>
  <c r="M1505" i="2"/>
  <c r="O1372" i="2"/>
  <c r="N1246" i="2"/>
  <c r="O1164" i="2"/>
  <c r="M193" i="2"/>
  <c r="D249" i="2"/>
  <c r="D958" i="2"/>
  <c r="M721" i="2"/>
  <c r="M738" i="2"/>
  <c r="M1349" i="2"/>
  <c r="M866" i="2"/>
  <c r="N1005" i="2"/>
  <c r="D1088" i="2"/>
  <c r="D175" i="2"/>
  <c r="N416" i="2"/>
  <c r="N406" i="2"/>
  <c r="M580" i="2"/>
  <c r="M1068" i="2"/>
  <c r="O452" i="2"/>
  <c r="M884" i="2"/>
  <c r="D1308" i="2"/>
  <c r="O327" i="2"/>
  <c r="O1215" i="2"/>
  <c r="H1297" i="2"/>
  <c r="H970" i="2"/>
  <c r="M731" i="2"/>
  <c r="N1278" i="2"/>
  <c r="O45" i="2"/>
  <c r="O15" i="2"/>
  <c r="N1461" i="2"/>
  <c r="O1194" i="2"/>
  <c r="M858" i="2"/>
  <c r="D484" i="2"/>
  <c r="D1570" i="2"/>
  <c r="D737" i="2"/>
  <c r="M978" i="2"/>
  <c r="M711" i="2"/>
  <c r="M1436" i="2"/>
  <c r="N1532" i="2"/>
  <c r="O1455" i="2"/>
  <c r="M1600" i="2"/>
  <c r="N1352" i="2"/>
  <c r="M1126" i="2"/>
  <c r="M1414" i="2"/>
  <c r="D941" i="2"/>
  <c r="O1621" i="2"/>
  <c r="D252" i="2"/>
  <c r="D1582" i="2"/>
  <c r="O845" i="2"/>
  <c r="M1390" i="2"/>
  <c r="M1144" i="2"/>
  <c r="M93" i="2"/>
  <c r="N1356" i="2"/>
  <c r="D1132" i="2"/>
  <c r="O1615" i="2"/>
  <c r="D1445" i="2"/>
  <c r="D362" i="2"/>
  <c r="D1128" i="2"/>
  <c r="M854" i="2"/>
  <c r="O1398" i="2"/>
  <c r="M808" i="2"/>
  <c r="M1481" i="2"/>
  <c r="M1580" i="2"/>
  <c r="O914" i="2"/>
  <c r="O1533" i="2"/>
  <c r="O1024" i="2"/>
  <c r="M1429" i="2"/>
  <c r="N682" i="2"/>
  <c r="N1268" i="2"/>
  <c r="O1485" i="2"/>
  <c r="M1550" i="2"/>
  <c r="N1456" i="2"/>
  <c r="N705" i="2"/>
  <c r="D1391" i="2"/>
  <c r="M1403" i="2"/>
  <c r="N1061" i="2"/>
  <c r="M1069" i="2"/>
  <c r="M1399" i="2"/>
  <c r="M1214" i="2"/>
  <c r="D1620" i="2"/>
  <c r="O195" i="2"/>
  <c r="M1293" i="2"/>
  <c r="D1355" i="2"/>
  <c r="M836" i="2"/>
  <c r="D1497" i="2"/>
  <c r="N1226" i="2"/>
  <c r="D1059" i="2"/>
  <c r="O1490" i="2"/>
  <c r="M1626" i="2"/>
  <c r="D738" i="2"/>
  <c r="D630" i="2"/>
  <c r="O108" i="2"/>
  <c r="M457" i="2"/>
  <c r="N1577" i="2"/>
  <c r="O1280" i="2"/>
  <c r="N110" i="2"/>
  <c r="N965" i="2"/>
  <c r="O605" i="2"/>
  <c r="O68" i="2"/>
  <c r="N975" i="2"/>
  <c r="M1468" i="2"/>
  <c r="D1475" i="2"/>
  <c r="M348" i="2"/>
  <c r="M1335" i="2"/>
  <c r="M917" i="2"/>
  <c r="O230" i="2"/>
  <c r="M1252" i="2"/>
  <c r="N417" i="2"/>
  <c r="O1416" i="2"/>
  <c r="M894" i="2"/>
  <c r="N904" i="2"/>
  <c r="O233" i="2"/>
  <c r="D729" i="2"/>
  <c r="D989" i="2"/>
  <c r="O1069" i="2"/>
  <c r="M1382" i="2"/>
  <c r="N560" i="2"/>
  <c r="O1402" i="2"/>
  <c r="M1234" i="2"/>
  <c r="D777" i="2"/>
  <c r="D1406" i="2"/>
  <c r="N1622" i="2"/>
  <c r="N1132" i="2"/>
  <c r="N1537" i="2"/>
  <c r="O833" i="2"/>
  <c r="N1624" i="2"/>
  <c r="M1037" i="2"/>
  <c r="O1535" i="2"/>
  <c r="N903" i="2"/>
  <c r="N672" i="2"/>
  <c r="N616" i="2"/>
  <c r="N1192" i="2"/>
  <c r="D1347" i="2"/>
  <c r="N660" i="2"/>
  <c r="O231" i="2"/>
  <c r="N624" i="2"/>
  <c r="O1176" i="2"/>
  <c r="O1589" i="2"/>
  <c r="N1517" i="2"/>
  <c r="M1375" i="2"/>
  <c r="N1613" i="2"/>
  <c r="M1630" i="2"/>
  <c r="M1636" i="2"/>
  <c r="N580" i="2"/>
  <c r="N1254" i="2"/>
  <c r="O1142" i="2"/>
  <c r="N193" i="2"/>
  <c r="N725" i="2"/>
  <c r="D1494" i="2"/>
  <c r="D678" i="2"/>
  <c r="N1162" i="2"/>
  <c r="M1084" i="2"/>
  <c r="N1224" i="2"/>
  <c r="N1238" i="2"/>
  <c r="O1368" i="2"/>
  <c r="O1552" i="2"/>
  <c r="N814" i="2"/>
  <c r="O1053" i="2"/>
  <c r="M1049" i="2"/>
  <c r="O1179" i="2"/>
  <c r="O562" i="2"/>
  <c r="N1396" i="2"/>
  <c r="O1295" i="2"/>
  <c r="N1279" i="2"/>
  <c r="D686" i="2"/>
  <c r="N1063" i="2"/>
  <c r="D433" i="2"/>
  <c r="N1539" i="2"/>
  <c r="O810" i="2"/>
  <c r="D1302" i="2"/>
  <c r="M1086" i="2"/>
  <c r="N957" i="2"/>
  <c r="M1297" i="2"/>
  <c r="M1110" i="2"/>
  <c r="O1474" i="2"/>
  <c r="N1077" i="2"/>
  <c r="N1232" i="2"/>
  <c r="D1289" i="2"/>
  <c r="N1035" i="2"/>
  <c r="D1339" i="2"/>
  <c r="M1213" i="2"/>
  <c r="O1475" i="2"/>
  <c r="M1158" i="2"/>
  <c r="M571" i="2"/>
  <c r="N1621" i="2"/>
  <c r="N161" i="2"/>
  <c r="O1230" i="2"/>
  <c r="M1598" i="2"/>
  <c r="M177" i="2"/>
  <c r="M1639" i="2"/>
  <c r="M997" i="2"/>
  <c r="D1519" i="2"/>
  <c r="M1157" i="2"/>
  <c r="N1626" i="2"/>
  <c r="D1540" i="2"/>
  <c r="D578" i="2"/>
  <c r="D1294" i="2"/>
  <c r="N222" i="2"/>
  <c r="N1316" i="2"/>
  <c r="M603" i="2"/>
  <c r="O1117" i="2"/>
  <c r="M590" i="2"/>
  <c r="D1344" i="2"/>
  <c r="D1580" i="2"/>
  <c r="D1526" i="2"/>
  <c r="N1174" i="2"/>
  <c r="O1595" i="2"/>
  <c r="D1608" i="2"/>
  <c r="N1215" i="2"/>
  <c r="O142" i="2"/>
  <c r="M1134" i="2"/>
  <c r="N1250" i="2"/>
  <c r="M60" i="2"/>
  <c r="M732" i="2"/>
  <c r="N1424" i="2"/>
  <c r="N984" i="2"/>
  <c r="O768" i="2"/>
  <c r="O413" i="2"/>
  <c r="N1417" i="2"/>
  <c r="D1431" i="2"/>
  <c r="M761" i="2"/>
  <c r="M887" i="2"/>
  <c r="D429" i="2"/>
  <c r="M223" i="2"/>
  <c r="N859" i="2"/>
  <c r="O1156" i="2"/>
  <c r="M1370" i="2"/>
  <c r="M775" i="2"/>
  <c r="M1263" i="2"/>
  <c r="M567" i="2"/>
  <c r="D169" i="2"/>
  <c r="D1157" i="2"/>
  <c r="O1431" i="2"/>
  <c r="N1557" i="2"/>
  <c r="N1150" i="2"/>
  <c r="M1575" i="2"/>
  <c r="M103" i="2"/>
  <c r="N1362" i="2"/>
  <c r="D751" i="2"/>
  <c r="N1151" i="2"/>
  <c r="O1598" i="2"/>
  <c r="O80" i="2"/>
  <c r="M414" i="2"/>
  <c r="D1262" i="2"/>
  <c r="N689" i="2"/>
  <c r="M1261" i="2"/>
  <c r="D1484" i="2"/>
  <c r="D1506" i="2"/>
  <c r="D164" i="2"/>
  <c r="M1224" i="2"/>
  <c r="M316" i="2"/>
  <c r="D1565" i="2"/>
  <c r="M1168" i="2"/>
  <c r="M1596" i="2"/>
  <c r="O1198" i="2"/>
  <c r="M1451" i="2"/>
  <c r="D1108" i="2"/>
  <c r="M480" i="2"/>
  <c r="N818" i="2"/>
  <c r="M1367" i="2"/>
  <c r="D1040" i="2"/>
  <c r="D681" i="2"/>
  <c r="N1564" i="2"/>
  <c r="H1231" i="2"/>
  <c r="F1234" i="2"/>
  <c r="F1600" i="2"/>
  <c r="F1238" i="2"/>
  <c r="N766" i="2"/>
  <c r="O1536" i="2"/>
  <c r="O1011" i="2"/>
  <c r="D250" i="2"/>
  <c r="N394" i="2"/>
  <c r="O1177" i="2"/>
  <c r="M845" i="2"/>
  <c r="O538" i="2"/>
  <c r="D1061" i="2"/>
  <c r="N39" i="2"/>
  <c r="D744" i="2"/>
  <c r="D1060" i="2"/>
  <c r="O1016" i="2"/>
  <c r="D806" i="2"/>
  <c r="N1479" i="2"/>
  <c r="O849" i="2"/>
  <c r="N1322" i="2"/>
  <c r="M1102" i="2"/>
  <c r="D993" i="2"/>
  <c r="N1548" i="2"/>
  <c r="O1591" i="2"/>
  <c r="D972" i="2"/>
  <c r="D1032" i="2"/>
  <c r="O514" i="2"/>
  <c r="D637" i="2"/>
  <c r="N311" i="2"/>
  <c r="M643" i="2"/>
  <c r="M1444" i="2"/>
  <c r="N718" i="2"/>
  <c r="M691" i="2"/>
  <c r="N1169" i="2"/>
  <c r="O1439" i="2"/>
  <c r="N1267" i="2"/>
  <c r="M1364" i="2"/>
  <c r="M1145" i="2"/>
  <c r="N1484" i="2"/>
  <c r="M857" i="2"/>
  <c r="M520" i="2"/>
  <c r="M1063" i="2"/>
  <c r="N716" i="2"/>
  <c r="D1095" i="2"/>
  <c r="N829" i="2"/>
  <c r="N854" i="2"/>
  <c r="N609" i="2"/>
  <c r="N1372" i="2"/>
  <c r="O1635" i="2"/>
  <c r="M1124" i="2"/>
  <c r="D1485" i="2"/>
  <c r="D1378" i="2"/>
  <c r="D823" i="2"/>
  <c r="M1362" i="2"/>
  <c r="N952" i="2"/>
  <c r="M1383" i="2"/>
  <c r="H1131" i="2"/>
  <c r="F1545" i="2"/>
  <c r="F1572" i="2"/>
  <c r="F1436" i="2"/>
  <c r="D1382" i="2"/>
  <c r="O947" i="2"/>
  <c r="O742" i="2"/>
  <c r="O998" i="2"/>
  <c r="O888" i="2"/>
  <c r="N788" i="2"/>
  <c r="D430" i="2"/>
  <c r="D842" i="2"/>
  <c r="M342" i="2"/>
  <c r="O435" i="2"/>
  <c r="M1341" i="2"/>
  <c r="M1551" i="2"/>
  <c r="N792" i="2"/>
  <c r="N1398" i="2"/>
  <c r="D1261" i="2"/>
  <c r="M35" i="2"/>
  <c r="M1583" i="2"/>
  <c r="M1066" i="2"/>
  <c r="M650" i="2"/>
  <c r="O1073" i="2"/>
  <c r="N884" i="2"/>
  <c r="M961" i="2"/>
  <c r="M962" i="2"/>
  <c r="O1249" i="2"/>
  <c r="N933" i="2"/>
  <c r="D478" i="2"/>
  <c r="O1240" i="2"/>
  <c r="O1306" i="2"/>
  <c r="N790" i="2"/>
  <c r="N276" i="2"/>
  <c r="O1120" i="2"/>
  <c r="D1547" i="2"/>
  <c r="M757" i="2"/>
  <c r="O1457" i="2"/>
  <c r="M320" i="2"/>
  <c r="O617" i="2"/>
  <c r="M1120" i="2"/>
  <c r="D1340" i="2"/>
  <c r="D997" i="2"/>
  <c r="N611" i="2"/>
  <c r="O1421" i="2"/>
  <c r="M1442" i="2"/>
  <c r="M1235" i="2"/>
  <c r="N1158" i="2"/>
  <c r="N1012" i="2"/>
  <c r="N368" i="2"/>
  <c r="O39" i="2"/>
  <c r="M578" i="2"/>
  <c r="M594" i="2"/>
  <c r="M1385" i="2"/>
  <c r="N1043" i="2"/>
  <c r="O798" i="2"/>
  <c r="N1611" i="2"/>
  <c r="O1337" i="2"/>
  <c r="D1018" i="2"/>
  <c r="O1483" i="2"/>
  <c r="O1521" i="2"/>
  <c r="D520" i="2"/>
  <c r="N175" i="2"/>
  <c r="O720" i="2"/>
  <c r="D611" i="2"/>
  <c r="D1268" i="2"/>
  <c r="O925" i="2"/>
  <c r="M1532" i="2"/>
  <c r="O1385" i="2"/>
  <c r="D903" i="2"/>
  <c r="M1597" i="2"/>
  <c r="O1636" i="2"/>
  <c r="M1328" i="2"/>
  <c r="N111" i="2"/>
  <c r="D1635" i="2"/>
  <c r="N1290" i="2"/>
  <c r="O1085" i="2"/>
  <c r="M1259" i="2"/>
  <c r="O677" i="2"/>
  <c r="N1504" i="2"/>
  <c r="O1195" i="2"/>
  <c r="M943" i="2"/>
  <c r="O1207" i="2"/>
  <c r="M1090" i="2"/>
  <c r="D919" i="2"/>
  <c r="N1506" i="2"/>
  <c r="D938" i="2"/>
  <c r="M871" i="2"/>
  <c r="N700" i="2"/>
  <c r="O990" i="2"/>
  <c r="D1539" i="2"/>
  <c r="D1377" i="2"/>
  <c r="O1170" i="2"/>
  <c r="M1365" i="2"/>
  <c r="D1638" i="2"/>
  <c r="O1354" i="2"/>
  <c r="N1348" i="2"/>
  <c r="O797" i="2"/>
  <c r="O933" i="2"/>
  <c r="D1292" i="2"/>
  <c r="N1085" i="2"/>
  <c r="O1210" i="2"/>
  <c r="D289" i="2"/>
  <c r="O1628" i="2"/>
  <c r="O1268" i="2"/>
  <c r="O1213" i="2"/>
  <c r="D572" i="2"/>
  <c r="D1416" i="2"/>
  <c r="O1429" i="2"/>
  <c r="M874" i="2"/>
  <c r="M1629" i="2"/>
  <c r="N883" i="2"/>
  <c r="N1320" i="2"/>
  <c r="O339" i="2"/>
  <c r="D1365" i="2"/>
  <c r="D1250" i="2"/>
  <c r="M690" i="2"/>
  <c r="N946" i="2"/>
  <c r="O1486" i="2"/>
  <c r="N896" i="2"/>
  <c r="N1376" i="2"/>
  <c r="M1111" i="2"/>
  <c r="N955" i="2"/>
  <c r="N1097" i="2"/>
  <c r="N1010" i="2"/>
  <c r="M904" i="2"/>
  <c r="M1553" i="2"/>
  <c r="O1087" i="2"/>
  <c r="D1463" i="2"/>
  <c r="N586" i="2"/>
  <c r="O1203" i="2"/>
  <c r="O1294" i="2"/>
  <c r="N1565" i="2"/>
  <c r="D1524" i="2"/>
  <c r="N1123" i="2"/>
  <c r="D1253" i="2"/>
  <c r="M1525" i="2"/>
  <c r="N1440" i="2"/>
  <c r="M1034" i="2"/>
  <c r="O1471" i="2"/>
  <c r="N980" i="2"/>
  <c r="M1613" i="2"/>
  <c r="D1315" i="2"/>
  <c r="D1561" i="2"/>
  <c r="D1467" i="2"/>
  <c r="O1229" i="2"/>
  <c r="N657" i="2"/>
  <c r="O1047" i="2"/>
  <c r="O773" i="2"/>
  <c r="N1330" i="2"/>
  <c r="M1231" i="2"/>
  <c r="M1065" i="2"/>
  <c r="D171" i="2"/>
  <c r="O657" i="2"/>
  <c r="N928" i="2"/>
  <c r="D1569" i="2"/>
  <c r="O600" i="2"/>
  <c r="M275" i="2"/>
  <c r="M1303" i="2"/>
  <c r="O781" i="2"/>
  <c r="O432" i="2"/>
  <c r="D847" i="2"/>
  <c r="M1480" i="2"/>
  <c r="O1525" i="2"/>
  <c r="O1251" i="2"/>
  <c r="D1290" i="2"/>
  <c r="M1606" i="2"/>
  <c r="M133" i="2"/>
  <c r="O1527" i="2"/>
  <c r="D755" i="2"/>
  <c r="O1401" i="2"/>
  <c r="M1205" i="2"/>
  <c r="N1522" i="2"/>
  <c r="D1198" i="2"/>
  <c r="M928" i="2"/>
  <c r="O434" i="2"/>
  <c r="N1491" i="2"/>
  <c r="H1548" i="2"/>
  <c r="D1470" i="2"/>
  <c r="N1558" i="2"/>
  <c r="N593" i="2"/>
  <c r="O1180" i="2"/>
  <c r="N1015" i="2"/>
  <c r="D741" i="2"/>
  <c r="N889" i="2"/>
  <c r="M1078" i="2"/>
  <c r="D1400" i="2"/>
  <c r="D1619" i="2"/>
  <c r="O891" i="2"/>
  <c r="O1283" i="2"/>
  <c r="D1444" i="2"/>
  <c r="O1293" i="2"/>
  <c r="M570" i="2"/>
  <c r="O912" i="2"/>
  <c r="N1346" i="2"/>
  <c r="M1254" i="2"/>
  <c r="O1184" i="2"/>
  <c r="M1240" i="2"/>
  <c r="M1558" i="2"/>
  <c r="D1291" i="2"/>
  <c r="N1629" i="2"/>
  <c r="N1576" i="2"/>
  <c r="M1465" i="2"/>
  <c r="N1038" i="2"/>
  <c r="M1050" i="2"/>
  <c r="N1292" i="2"/>
  <c r="M583" i="2"/>
  <c r="N1365" i="2"/>
  <c r="M1455" i="2"/>
  <c r="M851" i="2"/>
  <c r="N319" i="2"/>
  <c r="N939" i="2"/>
  <c r="N999" i="2"/>
  <c r="M959" i="2"/>
  <c r="M713" i="2"/>
  <c r="N1280" i="2"/>
  <c r="D1568" i="2"/>
  <c r="M990" i="2"/>
  <c r="O1367" i="2"/>
  <c r="N1467" i="2"/>
  <c r="D1521" i="2"/>
  <c r="M575" i="2"/>
  <c r="O809" i="2"/>
  <c r="N748" i="2"/>
  <c r="M804" i="2"/>
  <c r="D1101" i="2"/>
  <c r="O461" i="2"/>
  <c r="D1346" i="2"/>
  <c r="D1438" i="2"/>
  <c r="D1243" i="2"/>
  <c r="N1416" i="2"/>
  <c r="M846" i="2"/>
  <c r="M1336" i="2"/>
  <c r="N1146" i="2"/>
  <c r="O604" i="2"/>
  <c r="M1148" i="2"/>
  <c r="M164" i="2"/>
  <c r="M736" i="2"/>
  <c r="M735" i="2"/>
  <c r="D886" i="2"/>
  <c r="D1556" i="2"/>
  <c r="O58" i="2"/>
  <c r="M947" i="2"/>
  <c r="M496" i="2"/>
  <c r="O387" i="2"/>
  <c r="N1409" i="2"/>
  <c r="N1542" i="2"/>
  <c r="O1158" i="2"/>
  <c r="O31" i="2"/>
  <c r="D1123" i="2"/>
  <c r="M823" i="2"/>
  <c r="M612" i="2"/>
  <c r="D248" i="2"/>
  <c r="M1602" i="2"/>
  <c r="D844" i="2"/>
  <c r="O987" i="2"/>
  <c r="O311" i="2"/>
  <c r="N258" i="2"/>
  <c r="O1516" i="2"/>
  <c r="D824" i="2"/>
  <c r="D473" i="2"/>
  <c r="F1243" i="2"/>
  <c r="O659" i="2"/>
  <c r="M1523" i="2"/>
  <c r="M1634" i="2"/>
  <c r="O1433" i="2"/>
  <c r="D602" i="2"/>
  <c r="O1320" i="2"/>
  <c r="O277" i="2"/>
  <c r="N1160" i="2"/>
  <c r="D1454" i="2"/>
  <c r="N478" i="2"/>
  <c r="O1463" i="2"/>
  <c r="D1338" i="2"/>
  <c r="O572" i="2"/>
  <c r="O693" i="2"/>
  <c r="M1620" i="2"/>
  <c r="N153" i="2"/>
  <c r="O1196" i="2"/>
  <c r="O147" i="2"/>
  <c r="M1588" i="2"/>
  <c r="O1061" i="2"/>
  <c r="D1593" i="2"/>
  <c r="M380" i="2"/>
  <c r="N1389" i="2"/>
  <c r="O550" i="2"/>
  <c r="N1305" i="2"/>
  <c r="N1284" i="2"/>
  <c r="M171" i="2"/>
  <c r="N407" i="2"/>
  <c r="O1341" i="2"/>
  <c r="N1337" i="2"/>
  <c r="M1422" i="2"/>
  <c r="M1333" i="2"/>
  <c r="O1544" i="2"/>
  <c r="N1568" i="2"/>
  <c r="N1355" i="2"/>
  <c r="N452" i="2"/>
  <c r="N1628" i="2"/>
  <c r="M374" i="2"/>
  <c r="N843" i="2"/>
  <c r="M1526" i="2"/>
  <c r="N953" i="2"/>
  <c r="O745" i="2"/>
  <c r="N210" i="2"/>
  <c r="O1004" i="2"/>
  <c r="O48" i="2"/>
  <c r="D1555" i="2"/>
  <c r="O1074" i="2"/>
  <c r="M394" i="2"/>
  <c r="O725" i="2"/>
  <c r="O1033" i="2"/>
  <c r="N824" i="2"/>
  <c r="D1144" i="2"/>
  <c r="D1281" i="2"/>
  <c r="M662" i="2"/>
  <c r="M1269" i="2"/>
  <c r="D1351" i="2"/>
  <c r="M248" i="2"/>
  <c r="N1121" i="2"/>
  <c r="D1522" i="2"/>
  <c r="D700" i="2"/>
  <c r="M1388" i="2"/>
  <c r="M664" i="2"/>
  <c r="M879" i="2"/>
  <c r="D635" i="2"/>
  <c r="O739" i="2"/>
  <c r="O708" i="2"/>
  <c r="D367" i="2"/>
  <c r="M597" i="2"/>
  <c r="O1607" i="2"/>
  <c r="N1272" i="2"/>
  <c r="N762" i="2"/>
  <c r="M1510" i="2"/>
  <c r="N240" i="2"/>
  <c r="H1496" i="2"/>
  <c r="H1543" i="2"/>
  <c r="H1398" i="2"/>
  <c r="H1149" i="2"/>
  <c r="H764" i="2"/>
  <c r="F1287" i="2"/>
  <c r="H1639" i="2"/>
  <c r="H1110" i="2"/>
  <c r="F1461" i="2"/>
  <c r="H1077" i="2"/>
  <c r="F898" i="2"/>
  <c r="H1576" i="2"/>
  <c r="F1508" i="2"/>
  <c r="F870" i="2"/>
  <c r="H1013" i="2"/>
  <c r="F1210" i="2"/>
  <c r="N875" i="2"/>
  <c r="D1134" i="2"/>
  <c r="N1592" i="2"/>
  <c r="D1049" i="2"/>
  <c r="N866" i="2"/>
  <c r="N1199" i="2"/>
  <c r="M31" i="2"/>
  <c r="O898" i="2"/>
  <c r="O1324" i="2"/>
  <c r="O453" i="2"/>
  <c r="O894" i="2"/>
  <c r="O478" i="2"/>
  <c r="M1401" i="2"/>
  <c r="M1614" i="2"/>
  <c r="N1616" i="2"/>
  <c r="M1533" i="2"/>
  <c r="D148" i="2"/>
  <c r="M1056" i="2"/>
  <c r="M1500" i="2"/>
  <c r="D48" i="2"/>
  <c r="D1601" i="2"/>
  <c r="O554" i="2"/>
  <c r="N1017" i="2"/>
  <c r="D809" i="2"/>
  <c r="M278" i="2"/>
  <c r="N285" i="2"/>
  <c r="N501" i="2"/>
  <c r="M636" i="2"/>
  <c r="O296" i="2"/>
  <c r="N160" i="2"/>
  <c r="M1226" i="2"/>
  <c r="D1329" i="2"/>
  <c r="D1343" i="2"/>
  <c r="N1420" i="2"/>
  <c r="M717" i="2"/>
  <c r="O1201" i="2"/>
  <c r="D211" i="2"/>
  <c r="F1502" i="2"/>
  <c r="H858" i="2"/>
  <c r="F1391" i="2"/>
  <c r="H1099" i="2"/>
  <c r="H1415" i="2"/>
  <c r="H892" i="2"/>
  <c r="F1316" i="2"/>
  <c r="F1573" i="2"/>
  <c r="H1596" i="2"/>
  <c r="F1472" i="2"/>
  <c r="H1324" i="2"/>
  <c r="H1556" i="2"/>
  <c r="H1380" i="2"/>
  <c r="F1612" i="2"/>
  <c r="D962" i="2"/>
  <c r="M915" i="2"/>
  <c r="M1358" i="2"/>
  <c r="N1256" i="2"/>
  <c r="N1013" i="2"/>
  <c r="O606" i="2"/>
  <c r="M624" i="2"/>
  <c r="N584" i="2"/>
  <c r="M1054" i="2"/>
  <c r="N663" i="2"/>
  <c r="D885" i="2"/>
  <c r="M1463" i="2"/>
  <c r="D212" i="2"/>
  <c r="D1552" i="2"/>
  <c r="M295" i="2"/>
  <c r="D304" i="2"/>
  <c r="O1234" i="2"/>
  <c r="M647" i="2"/>
  <c r="O200" i="2"/>
  <c r="O541" i="2"/>
  <c r="M309" i="2"/>
  <c r="N358" i="2"/>
  <c r="O862" i="2"/>
  <c r="D939" i="2"/>
  <c r="O240" i="2"/>
  <c r="M369" i="2"/>
  <c r="M1371" i="2"/>
  <c r="O91" i="2"/>
  <c r="O644" i="2"/>
  <c r="O1276" i="2"/>
  <c r="D1384" i="2"/>
  <c r="M1015" i="2"/>
  <c r="O959" i="2"/>
  <c r="N831" i="2"/>
  <c r="N329" i="2"/>
  <c r="O158" i="2"/>
  <c r="M144" i="2"/>
  <c r="N457" i="2"/>
  <c r="D1414" i="2"/>
  <c r="M653" i="2"/>
  <c r="N1170" i="2"/>
  <c r="O1432" i="2"/>
  <c r="O1406" i="2"/>
  <c r="D577" i="2"/>
  <c r="M648" i="2"/>
  <c r="M1043" i="2"/>
  <c r="D1030" i="2"/>
  <c r="O702" i="2"/>
  <c r="D1218" i="2"/>
  <c r="D533" i="2"/>
  <c r="M1169" i="2"/>
  <c r="M1586" i="2"/>
  <c r="N911" i="2"/>
  <c r="D858" i="2"/>
  <c r="D1301" i="2"/>
  <c r="D479" i="2"/>
  <c r="O618" i="2"/>
  <c r="N1526" i="2"/>
  <c r="N213" i="2"/>
  <c r="M315" i="2"/>
  <c r="O747" i="2"/>
  <c r="M633" i="2"/>
  <c r="O807" i="2"/>
  <c r="O1638" i="2"/>
  <c r="N1243" i="2"/>
  <c r="D1150" i="2"/>
  <c r="M810" i="2"/>
  <c r="D754" i="2"/>
  <c r="M349" i="2"/>
  <c r="O502" i="2"/>
  <c r="M202" i="2"/>
  <c r="H1638" i="2"/>
  <c r="F1399" i="2"/>
  <c r="F1223" i="2"/>
  <c r="H850" i="2"/>
  <c r="F1330" i="2"/>
  <c r="H897" i="2"/>
  <c r="F1306" i="2"/>
  <c r="H1472" i="2"/>
  <c r="F1352" i="2"/>
  <c r="F1183" i="2"/>
  <c r="F1500" i="2"/>
  <c r="N379" i="2"/>
  <c r="O692" i="2"/>
  <c r="O17" i="2"/>
  <c r="M1482" i="2"/>
  <c r="O1393" i="2"/>
  <c r="N33" i="2"/>
  <c r="M1044" i="2"/>
  <c r="D1432" i="2"/>
  <c r="D765" i="2"/>
  <c r="D129" i="2"/>
  <c r="M1577" i="2"/>
  <c r="M313" i="2"/>
  <c r="D583" i="2"/>
  <c r="D933" i="2"/>
  <c r="N1533" i="2"/>
  <c r="M949" i="2"/>
  <c r="D1111" i="2"/>
  <c r="D1392" i="2"/>
  <c r="D692" i="2"/>
  <c r="N886" i="2"/>
  <c r="D658" i="2"/>
  <c r="M1161" i="2"/>
  <c r="O146" i="2"/>
  <c r="O534" i="2"/>
  <c r="M1218" i="2"/>
  <c r="N1133" i="2"/>
  <c r="M1174" i="2"/>
  <c r="N170" i="2"/>
  <c r="D1045" i="2"/>
  <c r="O870" i="2"/>
  <c r="O1039" i="2"/>
  <c r="D1121" i="2"/>
  <c r="D1067" i="2"/>
  <c r="N655" i="2"/>
  <c r="N508" i="2"/>
  <c r="N832" i="2"/>
  <c r="M109" i="2"/>
  <c r="N1094" i="2"/>
  <c r="D1244" i="2"/>
  <c r="M370" i="2"/>
  <c r="N642" i="2"/>
  <c r="D1102" i="2"/>
  <c r="N754" i="2"/>
  <c r="D734" i="2"/>
  <c r="O1220" i="2"/>
  <c r="O324" i="2"/>
  <c r="M1420" i="2"/>
  <c r="M907" i="2"/>
  <c r="M467" i="2"/>
  <c r="N435" i="2"/>
  <c r="D1595" i="2"/>
  <c r="O1045" i="2"/>
  <c r="M1327" i="2"/>
  <c r="N1298" i="2"/>
  <c r="M1155" i="2"/>
  <c r="N1599" i="2"/>
  <c r="M881" i="2"/>
  <c r="D1181" i="2"/>
  <c r="N1088" i="2"/>
  <c r="M649" i="2"/>
  <c r="N739" i="2"/>
  <c r="M1415" i="2"/>
  <c r="O1577" i="2"/>
  <c r="O337" i="2"/>
  <c r="O1326" i="2"/>
  <c r="N713" i="2"/>
  <c r="N36" i="2"/>
  <c r="O1020" i="2"/>
  <c r="D776" i="2"/>
  <c r="M859" i="2"/>
  <c r="D454" i="2"/>
  <c r="N867" i="2"/>
  <c r="M47" i="2"/>
  <c r="O1629" i="2"/>
  <c r="F1003" i="2"/>
  <c r="H1017" i="2"/>
  <c r="F835" i="2"/>
  <c r="H1471" i="2"/>
  <c r="F1106" i="2"/>
  <c r="F1513" i="2"/>
  <c r="H1260" i="2"/>
  <c r="H1169" i="2"/>
  <c r="H1620" i="2"/>
  <c r="F1364" i="2"/>
  <c r="H1025" i="2"/>
  <c r="D786" i="2"/>
  <c r="O613" i="2"/>
  <c r="D1621" i="2"/>
  <c r="M1007" i="2"/>
  <c r="O1484" i="2"/>
  <c r="D840" i="2"/>
  <c r="D1012" i="2"/>
  <c r="O1003" i="2"/>
  <c r="O653" i="2"/>
  <c r="D923" i="2"/>
  <c r="N921" i="2"/>
  <c r="N1058" i="2"/>
  <c r="N996" i="2"/>
  <c r="O703" i="2"/>
  <c r="D1155" i="2"/>
  <c r="N938" i="2"/>
  <c r="O459" i="2"/>
  <c r="N1521" i="2"/>
  <c r="M1201" i="2"/>
  <c r="O1336" i="2"/>
  <c r="O1088" i="2"/>
  <c r="M1400" i="2"/>
  <c r="M789" i="2"/>
  <c r="N1605" i="2"/>
  <c r="M357" i="2"/>
  <c r="D538" i="2"/>
  <c r="D1284" i="2"/>
  <c r="O968" i="2"/>
  <c r="D315" i="2"/>
  <c r="M1146" i="2"/>
  <c r="M899" i="2"/>
  <c r="D178" i="2"/>
  <c r="D1214" i="2"/>
  <c r="M709" i="2"/>
  <c r="D1419" i="2"/>
  <c r="N1630" i="2"/>
  <c r="N993" i="2"/>
  <c r="D897" i="2"/>
  <c r="O221" i="2"/>
  <c r="M969" i="2"/>
  <c r="N1575" i="2"/>
  <c r="N817" i="2"/>
  <c r="N1594" i="2"/>
  <c r="O1103" i="2"/>
  <c r="M1446" i="2"/>
  <c r="M1439" i="2"/>
  <c r="M812" i="2"/>
  <c r="D627" i="2"/>
  <c r="M1250" i="2"/>
  <c r="M1493" i="2"/>
  <c r="O1551" i="2"/>
  <c r="N699" i="2"/>
  <c r="N1206" i="2"/>
  <c r="D471" i="2"/>
  <c r="N1459" i="2"/>
  <c r="D109" i="2"/>
  <c r="D1195" i="2"/>
  <c r="N710" i="2"/>
  <c r="N1530" i="2"/>
  <c r="N878" i="2"/>
  <c r="N518" i="2"/>
  <c r="M421" i="2"/>
  <c r="N1164" i="2"/>
  <c r="D1053" i="2"/>
  <c r="N635" i="2"/>
  <c r="M1593" i="2"/>
  <c r="N401" i="2"/>
  <c r="N255" i="2"/>
  <c r="D1380" i="2"/>
  <c r="O904" i="2"/>
  <c r="N365" i="2"/>
  <c r="M1238" i="2"/>
  <c r="O1188" i="2"/>
  <c r="O772" i="2"/>
  <c r="N811" i="2"/>
  <c r="H874" i="2"/>
  <c r="H1005" i="2"/>
  <c r="H387" i="2"/>
  <c r="F1429" i="2"/>
  <c r="H1560" i="2"/>
  <c r="H1233" i="2"/>
  <c r="F1164" i="2"/>
  <c r="H1191" i="2"/>
  <c r="D414" i="2"/>
  <c r="O183" i="2"/>
  <c r="O1247" i="2"/>
  <c r="M222" i="2"/>
  <c r="D623" i="2"/>
  <c r="D1572" i="2"/>
  <c r="N297" i="2"/>
  <c r="O1175" i="2"/>
  <c r="N1302" i="2"/>
  <c r="M1633" i="2"/>
  <c r="D1164" i="2"/>
  <c r="D192" i="2"/>
  <c r="O844" i="2"/>
  <c r="N162" i="2"/>
  <c r="N1073" i="2"/>
  <c r="M270" i="2"/>
  <c r="M104" i="2"/>
  <c r="D768" i="2"/>
  <c r="D566" i="2"/>
  <c r="M886" i="2"/>
  <c r="N1359" i="2"/>
  <c r="D679" i="2"/>
  <c r="N472" i="2"/>
  <c r="M659" i="2"/>
  <c r="M840" i="2"/>
  <c r="O34" i="2"/>
  <c r="D1293" i="2"/>
  <c r="O1173" i="2"/>
  <c r="N103" i="2"/>
  <c r="D190" i="2"/>
  <c r="D1481" i="2"/>
  <c r="D632" i="2"/>
  <c r="O245" i="2"/>
  <c r="M642" i="2"/>
  <c r="D1192" i="2"/>
  <c r="D1043" i="2"/>
  <c r="D1180" i="2"/>
  <c r="N441" i="2"/>
  <c r="N902" i="2"/>
  <c r="N1446" i="2"/>
  <c r="O131" i="2"/>
  <c r="O1006" i="2"/>
  <c r="D968" i="2"/>
  <c r="O824" i="2"/>
  <c r="M759" i="2"/>
  <c r="N313" i="2"/>
  <c r="D731" i="2"/>
  <c r="N967" i="2"/>
  <c r="O685" i="2"/>
  <c r="D1420" i="2"/>
  <c r="N1189" i="2"/>
  <c r="M428" i="2"/>
  <c r="N242" i="2"/>
  <c r="O1081" i="2"/>
  <c r="N1177" i="2"/>
  <c r="O1113" i="2"/>
  <c r="D1373" i="2"/>
  <c r="O1206" i="2"/>
  <c r="D209" i="2"/>
  <c r="D590" i="2"/>
  <c r="M1342" i="2"/>
  <c r="N357" i="2"/>
  <c r="D500" i="2"/>
  <c r="N1618" i="2"/>
  <c r="D402" i="2"/>
  <c r="O1633" i="2"/>
  <c r="O451" i="2"/>
  <c r="O1503" i="2"/>
  <c r="O937" i="2"/>
  <c r="D946" i="2"/>
  <c r="O1546" i="2"/>
  <c r="M1443" i="2"/>
  <c r="M981" i="2"/>
  <c r="O1001" i="2"/>
  <c r="N1193" i="2"/>
  <c r="O1637" i="2"/>
  <c r="N794" i="2"/>
  <c r="N668" i="2"/>
  <c r="N684" i="2"/>
  <c r="N1503" i="2"/>
  <c r="D1145" i="2"/>
  <c r="M1306" i="2"/>
  <c r="O528" i="2"/>
  <c r="M1628" i="2"/>
  <c r="D878" i="2"/>
  <c r="M689" i="2"/>
  <c r="N1221" i="2"/>
  <c r="D1100" i="2"/>
  <c r="D677" i="2"/>
  <c r="N1431" i="2"/>
  <c r="M1113" i="2"/>
  <c r="N1581" i="2"/>
  <c r="M308" i="2"/>
  <c r="N940" i="2"/>
  <c r="N659" i="2"/>
  <c r="O1623" i="2"/>
  <c r="O1594" i="2"/>
  <c r="M1300" i="2"/>
  <c r="D1478" i="2"/>
  <c r="N619" i="2"/>
  <c r="M880" i="2"/>
  <c r="O1560" i="2"/>
  <c r="D1240" i="2"/>
  <c r="D510" i="2"/>
  <c r="M19" i="2"/>
  <c r="O1328" i="2"/>
  <c r="D1223" i="2"/>
  <c r="D652" i="2"/>
  <c r="N728" i="2"/>
  <c r="O957" i="2"/>
  <c r="O236" i="2"/>
  <c r="D825" i="2"/>
  <c r="D663" i="2"/>
  <c r="D1115" i="2"/>
  <c r="M1615" i="2"/>
  <c r="M188" i="2"/>
  <c r="M1345" i="2"/>
  <c r="N1455" i="2"/>
  <c r="M1608" i="2"/>
  <c r="M1106" i="2"/>
  <c r="N1025" i="2"/>
  <c r="M818" i="2"/>
  <c r="N681" i="2"/>
  <c r="N1609" i="2"/>
  <c r="D1571" i="2"/>
  <c r="D1066" i="2"/>
  <c r="M1589" i="2"/>
  <c r="M855" i="2"/>
  <c r="O758" i="2"/>
  <c r="D896" i="2"/>
  <c r="F1067" i="2"/>
  <c r="H1341" i="2"/>
  <c r="H1337" i="2"/>
  <c r="F1179" i="2"/>
  <c r="F1633" i="2"/>
  <c r="F1504" i="2"/>
  <c r="H1018" i="2"/>
  <c r="H800" i="2"/>
  <c r="F827" i="2"/>
  <c r="O896" i="2"/>
  <c r="M897" i="2"/>
  <c r="M1379" i="2"/>
  <c r="M1219" i="2"/>
  <c r="M449" i="2"/>
  <c r="O991" i="2"/>
  <c r="N913" i="2"/>
  <c r="D547" i="2"/>
  <c r="O1509" i="2"/>
  <c r="N1173" i="2"/>
  <c r="D1094" i="2"/>
  <c r="N1423" i="2"/>
  <c r="O121" i="2"/>
  <c r="D1592" i="2"/>
  <c r="M918" i="2"/>
  <c r="O872" i="2"/>
  <c r="M1101" i="2"/>
  <c r="M1402" i="2"/>
  <c r="M749" i="2"/>
  <c r="M610" i="2"/>
  <c r="M1228" i="2"/>
  <c r="O587" i="2"/>
  <c r="D407" i="2"/>
  <c r="D1162" i="2"/>
  <c r="O832" i="2"/>
  <c r="O716" i="2"/>
  <c r="M631" i="2"/>
  <c r="D1483" i="2"/>
  <c r="D531" i="2"/>
  <c r="M1006" i="2"/>
  <c r="N1444" i="2"/>
  <c r="D101" i="2"/>
  <c r="M938" i="2"/>
  <c r="D375" i="2"/>
  <c r="M1072" i="2"/>
  <c r="O559" i="2"/>
  <c r="D613" i="2"/>
  <c r="O627" i="2"/>
  <c r="O1515" i="2"/>
  <c r="M118" i="2"/>
  <c r="M737" i="2"/>
  <c r="M825" i="2"/>
  <c r="O455" i="2"/>
  <c r="M726" i="2"/>
  <c r="N853" i="2"/>
  <c r="N1310" i="2"/>
  <c r="D1603" i="2"/>
  <c r="O23" i="2"/>
  <c r="M1127" i="2"/>
  <c r="D807" i="2"/>
  <c r="M1535" i="2"/>
  <c r="O191" i="2"/>
  <c r="M699" i="2"/>
  <c r="N1489" i="2"/>
  <c r="N1049" i="2"/>
  <c r="N654" i="2"/>
  <c r="D302" i="2"/>
  <c r="D465" i="2"/>
  <c r="M747" i="2"/>
  <c r="O1505" i="2"/>
  <c r="O150" i="2"/>
  <c r="M97" i="2"/>
  <c r="M72" i="2"/>
  <c r="O252" i="2"/>
  <c r="D1531" i="2"/>
  <c r="N1289" i="2"/>
  <c r="M434" i="2"/>
  <c r="D1090" i="2"/>
  <c r="N892" i="2"/>
  <c r="O1369" i="2"/>
  <c r="D377" i="2"/>
  <c r="D1202" i="2"/>
  <c r="N1210" i="2"/>
  <c r="N1242" i="2"/>
  <c r="O965" i="2"/>
  <c r="D1189" i="2"/>
  <c r="O1264" i="2"/>
  <c r="N1248" i="2"/>
  <c r="D1427" i="2"/>
  <c r="N1152" i="2"/>
  <c r="O1500" i="2"/>
  <c r="M1130" i="2"/>
  <c r="O1456" i="2"/>
  <c r="N44" i="2"/>
  <c r="O1300" i="2"/>
  <c r="O778" i="2"/>
  <c r="M1164" i="2"/>
  <c r="N1000" i="2"/>
  <c r="O1054" i="2"/>
  <c r="O405" i="2"/>
  <c r="D1255" i="2"/>
  <c r="N1071" i="2"/>
  <c r="D1272" i="2"/>
  <c r="D1469" i="2"/>
  <c r="N1282" i="2"/>
  <c r="N426" i="2"/>
  <c r="M1457" i="2"/>
  <c r="N798" i="2"/>
  <c r="D543" i="2"/>
  <c r="N202" i="2"/>
  <c r="M503" i="2"/>
  <c r="N1334" i="2"/>
  <c r="O1233" i="2"/>
  <c r="N1635" i="2"/>
  <c r="N1369" i="2"/>
  <c r="O783" i="2"/>
  <c r="O1478" i="2"/>
  <c r="O1132" i="2"/>
  <c r="O1051" i="2"/>
  <c r="M763" i="2"/>
  <c r="O1165" i="2"/>
  <c r="N1525" i="2"/>
  <c r="D472" i="2"/>
  <c r="D398" i="2"/>
  <c r="D1466" i="2"/>
  <c r="N510" i="2"/>
  <c r="D1516" i="2"/>
  <c r="M1315" i="2"/>
  <c r="O318" i="2"/>
  <c r="M968" i="2"/>
  <c r="O98" i="2"/>
  <c r="N1144" i="2"/>
  <c r="D594" i="2"/>
  <c r="O733" i="2"/>
  <c r="D272" i="2"/>
  <c r="O1310" i="2"/>
  <c r="N1493" i="2"/>
  <c r="N764" i="2"/>
  <c r="D1071" i="2"/>
  <c r="D1607" i="2"/>
  <c r="N1072" i="2"/>
  <c r="D1564" i="2"/>
  <c r="M1618" i="2"/>
  <c r="M1564" i="2"/>
  <c r="D1455" i="2"/>
  <c r="D1589" i="2"/>
  <c r="M1159" i="2"/>
  <c r="M1003" i="2"/>
  <c r="N1050" i="2"/>
  <c r="N352" i="2"/>
  <c r="M1492" i="2"/>
  <c r="O1593" i="2"/>
  <c r="D1266" i="2"/>
  <c r="N1499" i="2"/>
  <c r="D757" i="2"/>
  <c r="D142" i="2"/>
  <c r="M1534" i="2"/>
  <c r="M1638" i="2"/>
  <c r="N1313" i="2"/>
  <c r="M1302" i="2"/>
  <c r="O698" i="2"/>
  <c r="M1409" i="2"/>
  <c r="N245" i="2"/>
  <c r="M1324" i="2"/>
  <c r="D1117" i="2"/>
  <c r="N1450" i="2"/>
  <c r="O1427" i="2"/>
  <c r="D1465" i="2"/>
  <c r="D197" i="2"/>
  <c r="M1369" i="2"/>
  <c r="D1194" i="2"/>
  <c r="H1586" i="2"/>
  <c r="F1104" i="2"/>
  <c r="H1084" i="2"/>
  <c r="H1452" i="2"/>
  <c r="H1584" i="2"/>
  <c r="H1608" i="2"/>
  <c r="N386" i="2"/>
  <c r="D1065" i="2"/>
  <c r="O1390" i="2"/>
  <c r="M860" i="2"/>
  <c r="D205" i="2"/>
  <c r="O811" i="2"/>
  <c r="M675" i="2"/>
  <c r="M1023" i="2"/>
  <c r="D1362" i="2"/>
  <c r="N471" i="2"/>
  <c r="O472" i="2"/>
  <c r="O1592" i="2"/>
  <c r="O615" i="2"/>
  <c r="O699" i="2"/>
  <c r="M655" i="2"/>
  <c r="D913" i="2"/>
  <c r="O1072" i="2"/>
  <c r="O1599" i="2"/>
  <c r="D703" i="2"/>
  <c r="D947" i="2"/>
  <c r="O574" i="2"/>
  <c r="D1002" i="2"/>
  <c r="N1026" i="2"/>
  <c r="N1443" i="2"/>
  <c r="D924" i="2"/>
  <c r="M703" i="2"/>
  <c r="N958" i="2"/>
  <c r="D1404" i="2"/>
  <c r="N914" i="2"/>
  <c r="M795" i="2"/>
  <c r="M1251" i="2"/>
  <c r="D1423" i="2"/>
  <c r="N34" i="2"/>
  <c r="D198" i="2"/>
  <c r="M1048" i="2"/>
  <c r="N542" i="2"/>
  <c r="M548" i="2"/>
  <c r="N707" i="2"/>
  <c r="N1638" i="2"/>
  <c r="D1474" i="2"/>
  <c r="O1555" i="2"/>
  <c r="N605" i="2"/>
  <c r="N1470" i="2"/>
  <c r="O726" i="2"/>
  <c r="D354" i="2"/>
  <c r="O1221" i="2"/>
  <c r="M1366" i="2"/>
  <c r="N1465" i="2"/>
  <c r="N840" i="2"/>
  <c r="M1609" i="2"/>
  <c r="M461" i="2"/>
  <c r="M1340" i="2"/>
  <c r="D1450" i="2"/>
  <c r="O950" i="2"/>
  <c r="M52" i="2"/>
  <c r="O1133" i="2"/>
  <c r="O1333" i="2"/>
  <c r="M1085" i="2"/>
  <c r="M1607" i="2"/>
  <c r="D1006" i="2"/>
  <c r="D291" i="2"/>
  <c r="H1222" i="2"/>
  <c r="H1407" i="2"/>
  <c r="F1377" i="2"/>
  <c r="F1123" i="2"/>
  <c r="H922" i="2"/>
  <c r="O948" i="2"/>
  <c r="M937" i="2"/>
  <c r="N908" i="2"/>
  <c r="O465" i="2"/>
  <c r="M1282" i="2"/>
  <c r="N1414" i="2"/>
  <c r="M1116" i="2"/>
  <c r="N1439" i="2"/>
  <c r="N815" i="2"/>
  <c r="M970" i="2"/>
  <c r="M753" i="2"/>
  <c r="M381" i="2"/>
  <c r="N1411" i="2"/>
  <c r="D1058" i="2"/>
  <c r="M574" i="2"/>
  <c r="N740" i="2"/>
  <c r="M1222" i="2"/>
  <c r="N924" i="2"/>
  <c r="N646" i="2"/>
  <c r="D1386" i="2"/>
  <c r="M477" i="2"/>
  <c r="N1447" i="2"/>
  <c r="N1636" i="2"/>
  <c r="O218" i="2"/>
  <c r="O828" i="2"/>
  <c r="M973" i="2"/>
  <c r="N983" i="2"/>
  <c r="D251" i="2"/>
  <c r="M1199" i="2"/>
  <c r="M706" i="2"/>
  <c r="O973" i="2"/>
  <c r="D760" i="2"/>
  <c r="N559" i="2"/>
  <c r="M82" i="2"/>
  <c r="M593" i="2"/>
  <c r="O890" i="2"/>
  <c r="D814" i="2"/>
  <c r="D125" i="2"/>
  <c r="N278" i="2"/>
  <c r="M1573" i="2"/>
  <c r="O1332" i="2"/>
  <c r="O243" i="2"/>
  <c r="O695" i="2"/>
  <c r="O368" i="2"/>
  <c r="D631" i="2"/>
  <c r="M803" i="2"/>
  <c r="O308" i="2"/>
  <c r="M674" i="2"/>
  <c r="M1099" i="2"/>
  <c r="D917" i="2"/>
  <c r="O1291" i="2"/>
  <c r="D1598" i="2"/>
  <c r="M526" i="2"/>
  <c r="O1190" i="2"/>
  <c r="N1570" i="2"/>
  <c r="M716" i="2"/>
  <c r="N1001" i="2"/>
  <c r="M777" i="2"/>
  <c r="O1423" i="2"/>
  <c r="O861" i="2"/>
  <c r="D763" i="2"/>
  <c r="D1437" i="2"/>
  <c r="D870" i="2"/>
  <c r="O457" i="2"/>
  <c r="D626" i="2"/>
  <c r="N1569" i="2"/>
  <c r="M1410" i="2"/>
  <c r="M1413" i="2"/>
  <c r="M1027" i="2"/>
  <c r="D480" i="2"/>
  <c r="M1208" i="2"/>
  <c r="O1227" i="2"/>
  <c r="D86" i="2"/>
  <c r="O1608" i="2"/>
  <c r="D615" i="2"/>
  <c r="M1326" i="2"/>
  <c r="N783" i="2"/>
  <c r="D930" i="2"/>
  <c r="O352" i="2"/>
  <c r="M1295" i="2"/>
  <c r="D532" i="2"/>
  <c r="D1286" i="2"/>
  <c r="M864" i="2"/>
  <c r="N566" i="2"/>
  <c r="O1124" i="2"/>
  <c r="N765" i="2"/>
  <c r="O868" i="2"/>
  <c r="O1488" i="2"/>
  <c r="D542" i="2"/>
  <c r="D965" i="2"/>
  <c r="N307" i="2"/>
  <c r="D730" i="2"/>
  <c r="O880" i="2"/>
  <c r="O1146" i="2"/>
  <c r="O885" i="2"/>
  <c r="O1366" i="2"/>
  <c r="D1096" i="2"/>
  <c r="D1636" i="2"/>
  <c r="D1212" i="2"/>
  <c r="M1246" i="2"/>
  <c r="D1316" i="2"/>
  <c r="D927" i="2"/>
  <c r="N107" i="2"/>
  <c r="O1447" i="2"/>
  <c r="O1153" i="2"/>
  <c r="N976" i="2"/>
  <c r="M1512" i="2"/>
  <c r="M820" i="2"/>
  <c r="M1338" i="2"/>
  <c r="D900" i="2"/>
  <c r="D710" i="2"/>
  <c r="O1498" i="2"/>
  <c r="O1289" i="2"/>
  <c r="M81" i="2"/>
  <c r="O1376" i="2"/>
  <c r="D1276" i="2"/>
  <c r="D582" i="2"/>
  <c r="D1177" i="2"/>
  <c r="O1347" i="2"/>
  <c r="O1028" i="2"/>
  <c r="M1486" i="2"/>
  <c r="M1479" i="2"/>
  <c r="N1042" i="2"/>
  <c r="D1211" i="2"/>
  <c r="D891" i="2"/>
  <c r="N1404" i="2"/>
  <c r="O985" i="2"/>
  <c r="O1353" i="2"/>
  <c r="O1510" i="2"/>
  <c r="M1310" i="2"/>
  <c r="O1200" i="2"/>
  <c r="D1549" i="2"/>
  <c r="M976" i="2"/>
  <c r="N977" i="2"/>
  <c r="M1511" i="2"/>
  <c r="M1374" i="2"/>
  <c r="M805" i="2"/>
  <c r="N1332" i="2"/>
  <c r="D648" i="2"/>
  <c r="M533" i="2"/>
  <c r="D15" i="2"/>
  <c r="N1299" i="2"/>
  <c r="D1625" i="2"/>
  <c r="O1290" i="2"/>
  <c r="D1131" i="2"/>
  <c r="O1479" i="2"/>
  <c r="N1276" i="2"/>
  <c r="O331" i="2"/>
  <c r="N1607" i="2"/>
  <c r="O1522" i="2"/>
  <c r="N350" i="2"/>
  <c r="D1553" i="2"/>
  <c r="N1402" i="2"/>
  <c r="M1576" i="2"/>
  <c r="D1234" i="2"/>
  <c r="N130" i="2"/>
  <c r="D523" i="2"/>
  <c r="D850" i="2"/>
  <c r="N1184" i="2"/>
  <c r="D1256" i="2"/>
  <c r="N802" i="2"/>
  <c r="D1542" i="2"/>
  <c r="D567" i="2"/>
  <c r="N476" i="2"/>
  <c r="O1458" i="2"/>
  <c r="H1366" i="2"/>
  <c r="H780" i="2"/>
  <c r="F1007" i="2"/>
  <c r="F1302" i="2"/>
  <c r="H1123" i="2"/>
  <c r="H1296" i="2"/>
  <c r="H1114" i="2"/>
  <c r="O1109" i="2"/>
  <c r="D1225" i="2"/>
  <c r="D863" i="2"/>
  <c r="M1290" i="2"/>
  <c r="O902" i="2"/>
  <c r="O360" i="2"/>
  <c r="N578" i="2"/>
  <c r="N207" i="2"/>
  <c r="O719" i="2"/>
  <c r="O180" i="2"/>
  <c r="O856" i="2"/>
  <c r="D1422" i="2"/>
  <c r="M673" i="2"/>
  <c r="M437" i="2"/>
  <c r="N531" i="2"/>
  <c r="O865" i="2"/>
  <c r="D803" i="2"/>
  <c r="D1239" i="2"/>
  <c r="O1639" i="2"/>
  <c r="D1193" i="2"/>
  <c r="O1089" i="2"/>
  <c r="D943" i="2"/>
  <c r="M1308" i="2"/>
  <c r="O254" i="2"/>
  <c r="M1022" i="2"/>
  <c r="M424" i="2"/>
  <c r="N1023" i="2"/>
  <c r="M168" i="2"/>
  <c r="O548" i="2"/>
  <c r="O1420" i="2"/>
  <c r="D874" i="2"/>
  <c r="O1380" i="2"/>
  <c r="N1213" i="2"/>
  <c r="N841" i="2"/>
  <c r="O1107" i="2"/>
  <c r="D691" i="2"/>
  <c r="O1093" i="2"/>
  <c r="D1520" i="2"/>
  <c r="D568" i="2"/>
  <c r="M902" i="2"/>
  <c r="O1322" i="2"/>
  <c r="M1082" i="2"/>
  <c r="O1614" i="2"/>
  <c r="O1352" i="2"/>
  <c r="D1500" i="2"/>
  <c r="N1036" i="2"/>
  <c r="D562" i="2"/>
  <c r="D511" i="2"/>
  <c r="D1086" i="2"/>
  <c r="O776" i="2"/>
  <c r="D1479" i="2"/>
  <c r="N752" i="2"/>
  <c r="O889" i="2"/>
  <c r="N1430" i="2"/>
  <c r="N1209" i="2"/>
  <c r="M896" i="2"/>
  <c r="N1497" i="2"/>
  <c r="N50" i="2"/>
  <c r="M557" i="2"/>
  <c r="N1336" i="2"/>
  <c r="D1614" i="2"/>
  <c r="D598" i="2"/>
  <c r="O281" i="2"/>
  <c r="N1178" i="2"/>
  <c r="D1068" i="2"/>
  <c r="M1163" i="2"/>
  <c r="N1527" i="2"/>
  <c r="O1630" i="2"/>
  <c r="D766" i="2"/>
  <c r="D829" i="2"/>
  <c r="N119" i="2"/>
  <c r="O784" i="2"/>
  <c r="D1518" i="2"/>
  <c r="M1217" i="2"/>
  <c r="O1489" i="2"/>
  <c r="N1610" i="2"/>
  <c r="M1291" i="2"/>
  <c r="M542" i="2"/>
  <c r="O877" i="2"/>
  <c r="O1519" i="2"/>
  <c r="N1129" i="2"/>
  <c r="N543" i="2"/>
  <c r="M762" i="2"/>
  <c r="D1295" i="2"/>
  <c r="N351" i="2"/>
  <c r="N15" i="2"/>
  <c r="N1464" i="2"/>
  <c r="D998" i="2"/>
  <c r="N1092" i="2"/>
  <c r="M1536" i="2"/>
  <c r="O517" i="2"/>
  <c r="N208" i="2"/>
  <c r="N1475" i="2"/>
  <c r="N594" i="2"/>
  <c r="D827" i="2"/>
  <c r="D976" i="2"/>
  <c r="O1477" i="2"/>
  <c r="D966" i="2"/>
  <c r="O1308" i="2"/>
  <c r="N1433" i="2"/>
  <c r="D1201" i="2"/>
  <c r="M1248" i="2"/>
  <c r="N1538" i="2"/>
  <c r="D1361" i="2"/>
  <c r="D805" i="2"/>
  <c r="N1436" i="2"/>
  <c r="N139" i="2"/>
  <c r="M1211" i="2"/>
  <c r="M561" i="2"/>
  <c r="D525" i="2"/>
  <c r="D1631" i="2"/>
  <c r="N991" i="2"/>
  <c r="O989" i="2"/>
  <c r="N800" i="2"/>
  <c r="N1549" i="2"/>
  <c r="N587" i="2"/>
  <c r="D1388" i="2"/>
  <c r="O1476" i="2"/>
  <c r="N1119" i="2"/>
  <c r="O1066" i="2"/>
  <c r="D1127" i="2"/>
  <c r="N344" i="2"/>
  <c r="M1121" i="2"/>
  <c r="D1074" i="2"/>
  <c r="D1360" i="2"/>
  <c r="D957" i="2"/>
  <c r="O1192" i="2"/>
  <c r="D1200" i="2"/>
  <c r="D791" i="2"/>
  <c r="D1106" i="2"/>
  <c r="M268" i="2"/>
  <c r="D1622" i="2"/>
  <c r="D1402" i="2"/>
  <c r="M801" i="2"/>
  <c r="M1514" i="2"/>
  <c r="D1044" i="2"/>
  <c r="M1346" i="2"/>
  <c r="O837" i="2"/>
  <c r="O1520" i="2"/>
  <c r="M1441" i="2"/>
  <c r="N1211" i="2"/>
  <c r="N1216" i="2"/>
  <c r="M1268" i="2"/>
  <c r="O62" i="2"/>
  <c r="O557" i="2"/>
  <c r="O779" i="2"/>
  <c r="O654" i="2"/>
  <c r="O1573" i="2"/>
  <c r="D1318" i="2"/>
  <c r="N1400" i="2"/>
  <c r="M281" i="2"/>
  <c r="O840" i="2"/>
  <c r="D104" i="2"/>
  <c r="M821" i="2"/>
  <c r="D1309" i="2"/>
  <c r="N355" i="2"/>
  <c r="N1301" i="2"/>
  <c r="N499" i="2"/>
  <c r="M1572" i="2"/>
  <c r="O1547" i="2"/>
  <c r="D1112" i="2"/>
  <c r="D948" i="2"/>
  <c r="O1269" i="2"/>
  <c r="O1189" i="2"/>
  <c r="N1518" i="2"/>
  <c r="O1338" i="2"/>
  <c r="M841" i="2"/>
  <c r="D1498" i="2"/>
  <c r="O1204" i="2"/>
  <c r="O1157" i="2"/>
  <c r="M219" i="2"/>
  <c r="N1128" i="2"/>
  <c r="M1272" i="2"/>
  <c r="N1422" i="2"/>
  <c r="N651" i="2"/>
  <c r="O1284" i="2"/>
  <c r="D1501" i="2"/>
  <c r="M1221" i="2"/>
  <c r="M1318" i="2"/>
  <c r="M1490" i="2"/>
  <c r="D1010" i="2"/>
  <c r="O1199" i="2"/>
  <c r="N686" i="2"/>
  <c r="N1608" i="2"/>
  <c r="D1502" i="2"/>
  <c r="O1275" i="2"/>
  <c r="M1083" i="2"/>
  <c r="O1166" i="2"/>
  <c r="M1541" i="2"/>
  <c r="D1492" i="2"/>
  <c r="D1166" i="2"/>
  <c r="N1081" i="2"/>
  <c r="N1441" i="2"/>
  <c r="N934" i="2"/>
  <c r="M1363" i="2"/>
  <c r="D819" i="2"/>
  <c r="D707" i="2"/>
  <c r="N1511" i="2"/>
  <c r="N1485" i="2"/>
  <c r="D759" i="2"/>
  <c r="N1060" i="2"/>
  <c r="N789" i="2"/>
  <c r="O1541" i="2"/>
  <c r="O1435" i="2"/>
  <c r="N1554" i="2"/>
  <c r="O1491" i="2"/>
  <c r="D689" i="2"/>
  <c r="M1478" i="2"/>
  <c r="O1056" i="2"/>
  <c r="D1092" i="2"/>
  <c r="N1325" i="2"/>
  <c r="M220" i="2"/>
  <c r="O73" i="2"/>
  <c r="O1562" i="2"/>
  <c r="N1519" i="2"/>
  <c r="D640" i="2"/>
  <c r="M1477" i="2"/>
  <c r="O752" i="2"/>
  <c r="M752" i="2"/>
  <c r="M644" i="2"/>
  <c r="D1426" i="2"/>
  <c r="D1277" i="2"/>
  <c r="D1490" i="2"/>
  <c r="M555" i="2"/>
  <c r="M1450" i="2"/>
  <c r="M619" i="2"/>
  <c r="O383" i="2"/>
  <c r="D697" i="2"/>
  <c r="N1204" i="2"/>
  <c r="O795" i="2"/>
  <c r="D495" i="2"/>
  <c r="N1166" i="2"/>
  <c r="N1514" i="2"/>
  <c r="N997" i="2"/>
  <c r="F1114" i="2"/>
  <c r="F1621" i="2"/>
  <c r="F1296" i="2"/>
  <c r="H867" i="2"/>
  <c r="N871" i="2"/>
  <c r="M1337" i="2"/>
  <c r="H166" i="2"/>
  <c r="D1336" i="2"/>
  <c r="N1477" i="2"/>
  <c r="M531" i="2"/>
  <c r="M853" i="2"/>
  <c r="O1437" i="2"/>
  <c r="N1041" i="2"/>
  <c r="O1329" i="2"/>
  <c r="N1106" i="2"/>
  <c r="M1150" i="2"/>
  <c r="M411" i="2"/>
  <c r="O1616" i="2"/>
  <c r="N1368" i="2"/>
  <c r="N1239" i="2"/>
  <c r="D436" i="2"/>
  <c r="D1374" i="2"/>
  <c r="O1169" i="2"/>
  <c r="O1482" i="2"/>
  <c r="D1627" i="2"/>
  <c r="M426" i="2"/>
  <c r="D1016" i="2"/>
  <c r="O1185" i="2"/>
  <c r="N1202" i="2"/>
  <c r="O995" i="2"/>
  <c r="O1171" i="2"/>
  <c r="N1143" i="2"/>
  <c r="D795" i="2"/>
  <c r="M151" i="2"/>
  <c r="O901" i="2"/>
  <c r="N846" i="2"/>
  <c r="M800" i="2"/>
  <c r="O1472" i="2"/>
  <c r="M507" i="2"/>
  <c r="D451" i="2"/>
  <c r="D1578" i="2"/>
  <c r="D1273" i="2"/>
  <c r="D1515" i="2"/>
  <c r="D1545" i="2"/>
  <c r="M1391" i="2"/>
  <c r="N303" i="2"/>
  <c r="N1139" i="2"/>
  <c r="D1007" i="2"/>
  <c r="M131" i="2"/>
  <c r="D348" i="2"/>
  <c r="M1632" i="2"/>
  <c r="O481" i="2"/>
  <c r="O1116" i="2"/>
  <c r="M1035" i="2"/>
  <c r="M940" i="2"/>
  <c r="D519" i="2"/>
  <c r="O915" i="2"/>
  <c r="O442" i="2"/>
  <c r="O234" i="2"/>
  <c r="O1070" i="2"/>
  <c r="O1168" i="2"/>
  <c r="O396" i="2"/>
  <c r="D848" i="2"/>
  <c r="M889" i="2"/>
  <c r="N1328" i="2"/>
  <c r="D1418" i="2"/>
  <c r="O1576" i="2"/>
  <c r="D1536" i="2"/>
  <c r="N833" i="2"/>
  <c r="D1280" i="2"/>
  <c r="D909" i="2"/>
  <c r="D980" i="2"/>
  <c r="N424" i="2"/>
  <c r="D1120" i="2"/>
  <c r="N819" i="2"/>
  <c r="N1432" i="2"/>
  <c r="O1575" i="2"/>
  <c r="N1550" i="2"/>
  <c r="O666" i="2"/>
  <c r="D1429" i="2"/>
  <c r="N1099" i="2"/>
  <c r="H1264" i="2"/>
  <c r="H1600" i="2"/>
  <c r="F1497" i="2"/>
  <c r="F470" i="2"/>
  <c r="N647" i="2"/>
  <c r="D553" i="2"/>
  <c r="O1258" i="2"/>
  <c r="D1208" i="2"/>
  <c r="O643" i="2"/>
  <c r="O621" i="2"/>
  <c r="M1294" i="2"/>
  <c r="D136" i="2"/>
  <c r="O471" i="2"/>
  <c r="O799" i="2"/>
  <c r="D1170" i="2"/>
  <c r="D1028" i="2"/>
  <c r="N533" i="2"/>
  <c r="D405" i="2"/>
  <c r="M1458" i="2"/>
  <c r="O1239" i="2"/>
  <c r="O1297" i="2"/>
  <c r="O1079" i="2"/>
  <c r="D1493" i="2"/>
  <c r="N70" i="2"/>
  <c r="D1203" i="2"/>
  <c r="D1464" i="2"/>
  <c r="O57" i="2"/>
  <c r="D1274" i="2"/>
  <c r="M1176" i="2"/>
  <c r="N1287" i="2"/>
  <c r="O886" i="2"/>
  <c r="D680" i="2"/>
  <c r="O426" i="2"/>
  <c r="O1539" i="2"/>
  <c r="N734" i="2"/>
  <c r="M1067" i="2"/>
  <c r="N298" i="2"/>
  <c r="O1083" i="2"/>
  <c r="N398" i="2"/>
  <c r="O1040" i="2"/>
  <c r="O931" i="2"/>
  <c r="N1358" i="2"/>
  <c r="N772" i="2"/>
  <c r="N909" i="2"/>
  <c r="D296" i="2"/>
  <c r="D761" i="2"/>
  <c r="O736" i="2"/>
  <c r="M162" i="2"/>
  <c r="O403" i="2"/>
  <c r="N201" i="2"/>
  <c r="N585" i="2"/>
  <c r="N464" i="2"/>
  <c r="D1503" i="2"/>
  <c r="M201" i="2"/>
  <c r="D1424" i="2"/>
  <c r="M436" i="2"/>
  <c r="O1036" i="2"/>
  <c r="D1396" i="2"/>
  <c r="H1310" i="2"/>
  <c r="F1324" i="2"/>
  <c r="H878" i="2"/>
  <c r="H972" i="2"/>
  <c r="F1582" i="2"/>
  <c r="M1591" i="2"/>
  <c r="H1137" i="2"/>
  <c r="F1557" i="2"/>
  <c r="F1393" i="2"/>
  <c r="H1183" i="2"/>
  <c r="F943" i="2"/>
  <c r="H1575" i="2"/>
  <c r="H1359" i="2"/>
  <c r="H1172" i="2"/>
  <c r="F922" i="2"/>
  <c r="J922" i="2" s="1"/>
  <c r="F1523" i="2"/>
  <c r="H1245" i="2"/>
  <c r="H1081" i="2"/>
  <c r="H451" i="2"/>
  <c r="F1443" i="2"/>
  <c r="H1402" i="2"/>
  <c r="F1126" i="2"/>
  <c r="F1244" i="2"/>
  <c r="H1138" i="2"/>
  <c r="H479" i="2"/>
  <c r="F1562" i="2"/>
  <c r="H1189" i="2"/>
  <c r="H1097" i="2"/>
  <c r="F590" i="2"/>
  <c r="F480" i="2"/>
  <c r="H999" i="2"/>
  <c r="H1465" i="2"/>
  <c r="F1226" i="2"/>
  <c r="F1482" i="2"/>
  <c r="H792" i="2"/>
  <c r="H1116" i="2"/>
  <c r="H1340" i="2"/>
  <c r="H1494" i="2"/>
  <c r="F1435" i="2"/>
  <c r="H1591" i="2"/>
  <c r="F823" i="2"/>
  <c r="H1004" i="2"/>
  <c r="H1176" i="2"/>
  <c r="H1304" i="2"/>
  <c r="F1439" i="2"/>
  <c r="F663" i="2"/>
  <c r="H941" i="2"/>
  <c r="F1118" i="2"/>
  <c r="H1268" i="2"/>
  <c r="H1391" i="2"/>
  <c r="H1487" i="2"/>
  <c r="F707" i="2"/>
  <c r="F982" i="2"/>
  <c r="F1147" i="2"/>
  <c r="H1293" i="2"/>
  <c r="F1397" i="2"/>
  <c r="F1505" i="2"/>
  <c r="F1617" i="2"/>
  <c r="H1210" i="2"/>
  <c r="H1564" i="2"/>
  <c r="H1104" i="2"/>
  <c r="F1520" i="2"/>
  <c r="H904" i="2"/>
  <c r="H1456" i="2"/>
  <c r="F1524" i="2"/>
  <c r="F1528" i="2"/>
  <c r="H1089" i="2"/>
  <c r="F1070" i="2"/>
  <c r="F987" i="2"/>
  <c r="H1444" i="2"/>
  <c r="F1228" i="2"/>
  <c r="F1596" i="2"/>
  <c r="D287" i="2"/>
  <c r="D1477" i="2"/>
  <c r="O1063" i="2"/>
  <c r="N1054" i="2"/>
  <c r="O268" i="2"/>
  <c r="M566" i="2"/>
  <c r="D1031" i="2"/>
  <c r="O438" i="2"/>
  <c r="O1451" i="2"/>
  <c r="O1205" i="2"/>
  <c r="O1537" i="2"/>
  <c r="N1138" i="2"/>
  <c r="M271" i="2"/>
  <c r="D740" i="2"/>
  <c r="N801" i="2"/>
  <c r="N963" i="2"/>
  <c r="N1357" i="2"/>
  <c r="M322" i="2"/>
  <c r="M1276" i="2"/>
  <c r="D781" i="2"/>
  <c r="M1347" i="2"/>
  <c r="D1395" i="2"/>
  <c r="D820" i="2"/>
  <c r="D185" i="2"/>
  <c r="N1536" i="2"/>
  <c r="D1227" i="2"/>
  <c r="M625" i="2"/>
  <c r="M1566" i="2"/>
  <c r="N483" i="2"/>
  <c r="D1334" i="2"/>
  <c r="M572" i="2"/>
  <c r="D1317" i="2"/>
  <c r="D1401" i="2"/>
  <c r="O1436" i="2"/>
  <c r="D983" i="2"/>
  <c r="D424" i="2"/>
  <c r="O611" i="2"/>
  <c r="M936" i="2"/>
  <c r="O704" i="2"/>
  <c r="D639" i="2"/>
  <c r="O1453" i="2"/>
  <c r="F614" i="2"/>
  <c r="H1046" i="2"/>
  <c r="F863" i="2"/>
  <c r="F1362" i="2"/>
  <c r="F1586" i="2"/>
  <c r="H1061" i="2"/>
  <c r="F1272" i="2"/>
  <c r="H1502" i="2"/>
  <c r="F1539" i="2"/>
  <c r="H597" i="2"/>
  <c r="F966" i="2"/>
  <c r="H1112" i="2"/>
  <c r="H1295" i="2"/>
  <c r="F1407" i="2"/>
  <c r="F695" i="2"/>
  <c r="H998" i="2"/>
  <c r="H1177" i="2"/>
  <c r="H1323" i="2"/>
  <c r="H1467" i="2"/>
  <c r="F815" i="2"/>
  <c r="H969" i="2"/>
  <c r="H1151" i="2"/>
  <c r="F1307" i="2"/>
  <c r="F1433" i="2"/>
  <c r="F1561" i="2"/>
  <c r="H949" i="2"/>
  <c r="H1500" i="2"/>
  <c r="H980" i="2"/>
  <c r="F1536" i="2"/>
  <c r="H1105" i="2"/>
  <c r="H1568" i="2"/>
  <c r="F967" i="2"/>
  <c r="H1544" i="2"/>
  <c r="H1508" i="2"/>
  <c r="J1508" i="2" s="1"/>
  <c r="F962" i="2"/>
  <c r="H1460" i="2"/>
  <c r="F1283" i="2"/>
  <c r="F1315" i="2"/>
  <c r="O425" i="2"/>
  <c r="M893" i="2"/>
  <c r="M1186" i="2"/>
  <c r="D601" i="2"/>
  <c r="N138" i="2"/>
  <c r="N631" i="2"/>
  <c r="D971" i="2"/>
  <c r="O689" i="2"/>
  <c r="N183" i="2"/>
  <c r="O1242" i="2"/>
  <c r="O729" i="2"/>
  <c r="N1271" i="2"/>
  <c r="O1273" i="2"/>
  <c r="N235" i="2"/>
  <c r="N990" i="2"/>
  <c r="D1525" i="2"/>
  <c r="N1421" i="2"/>
  <c r="M1467" i="2"/>
  <c r="D1039" i="2"/>
  <c r="D330" i="2"/>
  <c r="D347" i="2"/>
  <c r="O1096" i="2"/>
  <c r="M984" i="2"/>
  <c r="N1490" i="2"/>
  <c r="M651" i="2"/>
  <c r="D332" i="2"/>
  <c r="M1260" i="2"/>
  <c r="N1472" i="2"/>
  <c r="N1122" i="2"/>
  <c r="M705" i="2"/>
  <c r="O598" i="2"/>
  <c r="O590" i="2"/>
  <c r="D1213" i="2"/>
  <c r="D830" i="2"/>
  <c r="D1238" i="2"/>
  <c r="O761" i="2"/>
  <c r="M1028" i="2"/>
  <c r="D1533" i="2"/>
  <c r="O571" i="2"/>
  <c r="N496" i="2"/>
  <c r="M1192" i="2"/>
  <c r="M1247" i="2"/>
  <c r="D1398" i="2"/>
  <c r="D684" i="2"/>
  <c r="M91" i="2"/>
  <c r="D661" i="2"/>
  <c r="M658" i="2"/>
  <c r="D1348" i="2"/>
  <c r="F19" i="2"/>
  <c r="F1230" i="2"/>
  <c r="F1171" i="2"/>
  <c r="F1446" i="2"/>
  <c r="H808" i="2"/>
  <c r="H1180" i="2"/>
  <c r="H1378" i="2"/>
  <c r="H1582" i="2"/>
  <c r="F1571" i="2"/>
  <c r="F691" i="2"/>
  <c r="F998" i="2"/>
  <c r="F1195" i="2"/>
  <c r="F1332" i="2"/>
  <c r="F1543" i="2"/>
  <c r="H812" i="2"/>
  <c r="H1069" i="2"/>
  <c r="F1214" i="2"/>
  <c r="H1367" i="2"/>
  <c r="H1499" i="2"/>
  <c r="H818" i="2"/>
  <c r="F1014" i="2"/>
  <c r="F1220" i="2"/>
  <c r="H1343" i="2"/>
  <c r="F1489" i="2"/>
  <c r="F1577" i="2"/>
  <c r="H1228" i="2"/>
  <c r="H1132" i="2"/>
  <c r="H1269" i="2"/>
  <c r="F1560" i="2"/>
  <c r="H1251" i="2"/>
  <c r="F1476" i="2"/>
  <c r="F1464" i="2"/>
  <c r="H1127" i="2"/>
  <c r="F1400" i="2"/>
  <c r="H1219" i="2"/>
  <c r="F974" i="2"/>
  <c r="F1468" i="2"/>
  <c r="F1334" i="2"/>
  <c r="O1055" i="2"/>
  <c r="O1225" i="2"/>
  <c r="N1326" i="2"/>
  <c r="N1587" i="2"/>
  <c r="O53" i="2"/>
  <c r="D742" i="2"/>
  <c r="M869" i="2"/>
  <c r="D607" i="2"/>
  <c r="O162" i="2"/>
  <c r="N731" i="2"/>
  <c r="D1436" i="2"/>
  <c r="D638" i="2"/>
  <c r="O1410" i="2"/>
  <c r="M1425" i="2"/>
  <c r="N1016" i="2"/>
  <c r="M1579" i="2"/>
  <c r="M679" i="2"/>
  <c r="O343" i="2"/>
  <c r="M577" i="2"/>
  <c r="N712" i="2"/>
  <c r="D1452" i="2"/>
  <c r="O1270" i="2"/>
  <c r="N83" i="2"/>
  <c r="D1583" i="2"/>
  <c r="M508" i="2"/>
  <c r="O1578" i="2"/>
  <c r="N364" i="2"/>
  <c r="M604" i="2"/>
  <c r="M1180" i="2"/>
  <c r="N851" i="2"/>
  <c r="M627" i="2"/>
  <c r="D758" i="2"/>
  <c r="D622" i="2"/>
  <c r="N596" i="2"/>
  <c r="D585" i="2"/>
  <c r="D442" i="2"/>
  <c r="D951" i="2"/>
  <c r="N1018" i="2"/>
  <c r="M513" i="2"/>
  <c r="O938" i="2"/>
  <c r="O884" i="2"/>
  <c r="N1118" i="2"/>
  <c r="O70" i="2"/>
  <c r="O261" i="2"/>
  <c r="M999" i="2"/>
  <c r="D1517" i="2"/>
  <c r="M654" i="2"/>
  <c r="F1227" i="2"/>
  <c r="H978" i="2"/>
  <c r="H1635" i="2"/>
  <c r="H1622" i="2"/>
  <c r="H1374" i="2"/>
  <c r="H1016" i="2"/>
  <c r="F1550" i="2"/>
  <c r="H1060" i="2"/>
  <c r="H219" i="2"/>
  <c r="H1597" i="2"/>
  <c r="H659" i="2"/>
  <c r="F423" i="2"/>
  <c r="F1137" i="2"/>
  <c r="F1031" i="2"/>
  <c r="M1542" i="2"/>
  <c r="D650" i="2"/>
  <c r="M207" i="2"/>
  <c r="N144" i="2"/>
  <c r="M1256" i="2"/>
  <c r="M1096" i="2"/>
  <c r="M200" i="2"/>
  <c r="M780" i="2"/>
  <c r="O975" i="2"/>
  <c r="D1159" i="2"/>
  <c r="D599" i="2"/>
  <c r="M1117" i="2"/>
  <c r="O1349" i="2"/>
  <c r="O1263" i="2"/>
  <c r="N1392" i="2"/>
  <c r="M1030" i="2"/>
  <c r="D52" i="2"/>
  <c r="N730" i="2"/>
  <c r="D785" i="2"/>
  <c r="D443" i="2"/>
  <c r="O1106" i="2"/>
  <c r="O51" i="2"/>
  <c r="D899" i="2"/>
  <c r="N926" i="2"/>
  <c r="D390" i="2"/>
  <c r="M540" i="2"/>
  <c r="D1471" i="2"/>
  <c r="O1400" i="2"/>
  <c r="N1458" i="2"/>
  <c r="N497" i="2"/>
  <c r="M1612" i="2"/>
  <c r="O469" i="2"/>
  <c r="O1344" i="2"/>
  <c r="M954" i="2"/>
  <c r="D749" i="2"/>
  <c r="O955" i="2"/>
  <c r="O1351" i="2"/>
  <c r="M1311" i="2"/>
  <c r="D864" i="2"/>
  <c r="M453" i="2"/>
  <c r="D406" i="2"/>
  <c r="M1270" i="2"/>
  <c r="N1510" i="2"/>
  <c r="O516" i="2"/>
  <c r="D774" i="2"/>
  <c r="D1278" i="2"/>
  <c r="M1173" i="2"/>
  <c r="M1139" i="2"/>
  <c r="N353" i="2"/>
  <c r="N742" i="2"/>
  <c r="D1210" i="2"/>
  <c r="N536" i="2"/>
  <c r="O312" i="2"/>
  <c r="M84" i="2"/>
  <c r="O21" i="2"/>
  <c r="D673" i="2"/>
  <c r="D1325" i="2"/>
  <c r="O926" i="2"/>
  <c r="O612" i="2"/>
  <c r="N1008" i="2"/>
  <c r="D266" i="2"/>
  <c r="M1331" i="2"/>
  <c r="N1426" i="2"/>
  <c r="D25" i="2"/>
  <c r="N614" i="2"/>
  <c r="M1237" i="2"/>
  <c r="N190" i="2"/>
  <c r="D1412" i="2"/>
  <c r="D953" i="2"/>
  <c r="N1183" i="2"/>
  <c r="D1178" i="2"/>
  <c r="M623" i="2"/>
  <c r="D654" i="2"/>
  <c r="D361" i="2"/>
  <c r="M1031" i="2"/>
  <c r="M1289" i="2"/>
  <c r="N876" i="2"/>
  <c r="D1137" i="2"/>
  <c r="N974" i="2"/>
  <c r="N1032" i="2"/>
  <c r="O984" i="2"/>
  <c r="D300" i="2"/>
  <c r="D1411" i="2"/>
  <c r="N1270" i="2"/>
  <c r="N1412" i="2"/>
  <c r="O1626" i="2"/>
  <c r="N1107" i="2"/>
  <c r="D685" i="2"/>
  <c r="M521" i="2"/>
  <c r="O363" i="2"/>
  <c r="N1559" i="2"/>
  <c r="M1095" i="2"/>
  <c r="D1615" i="2"/>
  <c r="N1089" i="2"/>
  <c r="M1271" i="2"/>
  <c r="M1387" i="2"/>
  <c r="D1119" i="2"/>
  <c r="M549" i="2"/>
  <c r="N620" i="2"/>
  <c r="O1155" i="2"/>
  <c r="D1050" i="2"/>
  <c r="O1383" i="2"/>
  <c r="N1076" i="2"/>
  <c r="O1311" i="2"/>
  <c r="O918" i="2"/>
  <c r="O1464" i="2"/>
  <c r="M1193" i="2"/>
  <c r="D1425" i="2"/>
  <c r="O875" i="2"/>
  <c r="N1040" i="2"/>
  <c r="O919" i="2"/>
  <c r="F1532" i="2"/>
  <c r="H948" i="2"/>
  <c r="H910" i="2"/>
  <c r="H1200" i="2"/>
  <c r="F1432" i="2"/>
  <c r="H1520" i="2"/>
  <c r="F1279" i="2"/>
  <c r="F1251" i="2"/>
  <c r="H1484" i="2"/>
  <c r="F1625" i="2"/>
  <c r="F1473" i="2"/>
  <c r="F1298" i="2"/>
  <c r="H1096" i="2"/>
  <c r="F739" i="2"/>
  <c r="H1455" i="2"/>
  <c r="F1278" i="2"/>
  <c r="H1056" i="2"/>
  <c r="F667" i="2"/>
  <c r="F1387" i="2"/>
  <c r="F1154" i="2"/>
  <c r="F895" i="2"/>
  <c r="F1611" i="2"/>
  <c r="H1554" i="2"/>
  <c r="F1263" i="2"/>
  <c r="H894" i="2"/>
  <c r="F1442" i="2"/>
  <c r="H842" i="2"/>
  <c r="H835" i="2"/>
  <c r="F1599" i="2"/>
  <c r="H1538" i="2"/>
  <c r="H1235" i="2"/>
  <c r="H832" i="2"/>
  <c r="F1374" i="2"/>
  <c r="H1609" i="2"/>
  <c r="F390" i="2"/>
  <c r="H1204" i="2"/>
  <c r="H966" i="2"/>
  <c r="H1551" i="2"/>
  <c r="F1323" i="2"/>
  <c r="H1103" i="2"/>
  <c r="H866" i="2"/>
  <c r="F1567" i="2"/>
  <c r="H1474" i="2"/>
  <c r="F1231" i="2"/>
  <c r="F655" i="2"/>
  <c r="F1354" i="2"/>
  <c r="H1437" i="2"/>
  <c r="F822" i="2"/>
  <c r="H974" i="2"/>
  <c r="N1291" i="2"/>
  <c r="D687" i="2"/>
  <c r="N1442" i="2"/>
  <c r="O988" i="2"/>
  <c r="N608" i="2"/>
  <c r="D872" i="2"/>
  <c r="D53" i="2"/>
  <c r="M1357" i="2"/>
  <c r="O834" i="2"/>
  <c r="D668" i="2"/>
  <c r="D688" i="2"/>
  <c r="D849" i="2"/>
  <c r="M62" i="2"/>
  <c r="N906" i="2"/>
  <c r="D492" i="2"/>
  <c r="N1257" i="2"/>
  <c r="O1565" i="2"/>
  <c r="D1476" i="2"/>
  <c r="O1355" i="2"/>
  <c r="M1447" i="2"/>
  <c r="O718" i="2"/>
  <c r="D1371" i="2"/>
  <c r="M321" i="2"/>
  <c r="O1286" i="2"/>
  <c r="N527" i="2"/>
  <c r="D1573" i="2"/>
  <c r="N945" i="2"/>
  <c r="O690" i="2"/>
  <c r="O458" i="2"/>
  <c r="O1018" i="2"/>
  <c r="O1528" i="2"/>
  <c r="M1323" i="2"/>
  <c r="M1361" i="2"/>
  <c r="M1427" i="2"/>
  <c r="M1021" i="2"/>
  <c r="O743" i="2"/>
  <c r="N696" i="2"/>
  <c r="M641" i="2"/>
  <c r="M1625" i="2"/>
  <c r="M1408" i="2"/>
  <c r="O297" i="2"/>
  <c r="M1360" i="2"/>
  <c r="M992" i="2"/>
  <c r="N1482" i="2"/>
  <c r="D843" i="2"/>
  <c r="N291" i="2"/>
  <c r="D235" i="2"/>
  <c r="D1048" i="2"/>
  <c r="O1330" i="2"/>
  <c r="M670" i="2"/>
  <c r="N519" i="2"/>
  <c r="N1474" i="2"/>
  <c r="M490" i="2"/>
  <c r="O83" i="2"/>
  <c r="M403" i="2"/>
  <c r="M581" i="2"/>
  <c r="M1162" i="2"/>
  <c r="N1384" i="2"/>
  <c r="N847" i="2"/>
  <c r="M1266" i="2"/>
  <c r="N626" i="2"/>
  <c r="N1163" i="2"/>
  <c r="M362" i="2"/>
  <c r="N1390" i="2"/>
  <c r="D1005" i="2"/>
  <c r="M240" i="2"/>
  <c r="O977" i="2"/>
  <c r="O1021" i="2"/>
  <c r="D1417" i="2"/>
  <c r="O806" i="2"/>
  <c r="O712" i="2"/>
  <c r="N834" i="2"/>
  <c r="O820" i="2"/>
  <c r="N1383" i="2"/>
  <c r="O1080" i="2"/>
  <c r="O476" i="2"/>
  <c r="D717" i="2"/>
  <c r="O1440" i="2"/>
  <c r="N425" i="2"/>
  <c r="O969" i="2"/>
  <c r="M661" i="2"/>
  <c r="M473" i="2"/>
  <c r="D683" i="2"/>
  <c r="M1125" i="2"/>
  <c r="N1263" i="2"/>
  <c r="O365" i="2"/>
  <c r="D299" i="2"/>
  <c r="D527" i="2"/>
  <c r="N1353" i="2"/>
  <c r="D1488" i="2"/>
  <c r="N985" i="2"/>
  <c r="O1424" i="2"/>
  <c r="N874" i="2"/>
  <c r="M901" i="2"/>
  <c r="O830" i="2"/>
  <c r="O351" i="2"/>
  <c r="M1565" i="2"/>
  <c r="N629" i="2"/>
  <c r="M582" i="2"/>
  <c r="O996" i="2"/>
  <c r="N1555" i="2"/>
  <c r="N1407" i="2"/>
  <c r="N173" i="2"/>
  <c r="O841" i="2"/>
  <c r="H1432" i="2"/>
  <c r="F1338" i="2"/>
  <c r="H1364" i="2"/>
  <c r="H968" i="2"/>
  <c r="F562" i="2"/>
  <c r="H1572" i="2"/>
  <c r="F1270" i="2"/>
  <c r="F1568" i="2"/>
  <c r="H1283" i="2"/>
  <c r="F1569" i="2"/>
  <c r="F1409" i="2"/>
  <c r="H1224" i="2"/>
  <c r="H994" i="2"/>
  <c r="H1627" i="2"/>
  <c r="H1403" i="2"/>
  <c r="H1195" i="2"/>
  <c r="H928" i="2"/>
  <c r="H1535" i="2"/>
  <c r="F1300" i="2"/>
  <c r="F1099" i="2"/>
  <c r="F747" i="2"/>
  <c r="F1563" i="2"/>
  <c r="H1470" i="2"/>
  <c r="F1190" i="2"/>
  <c r="F620" i="2"/>
  <c r="F1267" i="2"/>
  <c r="H1401" i="2"/>
  <c r="F774" i="2"/>
  <c r="H1160" i="2"/>
  <c r="F1390" i="2"/>
  <c r="F1235" i="2"/>
  <c r="F983" i="2"/>
  <c r="H1505" i="2"/>
  <c r="H1188" i="2"/>
  <c r="H1059" i="2"/>
  <c r="H557" i="2"/>
  <c r="F492" i="2"/>
  <c r="H837" i="2"/>
  <c r="F645" i="2"/>
  <c r="F267" i="2"/>
  <c r="F488" i="2"/>
  <c r="H69" i="2"/>
  <c r="H761" i="2"/>
  <c r="F586" i="2"/>
  <c r="H98" i="2"/>
  <c r="F461" i="2"/>
  <c r="F1151" i="2"/>
  <c r="F935" i="2"/>
  <c r="H1237" i="2"/>
  <c r="H885" i="2"/>
  <c r="H1416" i="2"/>
  <c r="H1064" i="2"/>
  <c r="H1292" i="2"/>
  <c r="F150" i="2"/>
  <c r="H1136" i="2"/>
  <c r="F1356" i="2"/>
  <c r="F1548" i="2"/>
  <c r="F1416" i="2"/>
  <c r="M33" i="2"/>
  <c r="O445" i="2"/>
  <c r="D1022" i="2"/>
  <c r="O1419" i="2"/>
  <c r="D745" i="2"/>
  <c r="D1443" i="2"/>
  <c r="M794" i="2"/>
  <c r="M74" i="2"/>
  <c r="O822" i="2"/>
  <c r="N1543" i="2"/>
  <c r="D1458" i="2"/>
  <c r="D915" i="2"/>
  <c r="D977" i="2"/>
  <c r="H1624" i="2"/>
  <c r="F942" i="2"/>
  <c r="F1420" i="2"/>
  <c r="H1076" i="2"/>
  <c r="H1428" i="2"/>
  <c r="H1164" i="2"/>
  <c r="F1206" i="2"/>
  <c r="F1540" i="2"/>
  <c r="F1063" i="2"/>
  <c r="F1019" i="2"/>
  <c r="H638" i="2"/>
  <c r="F1428" i="2"/>
  <c r="H1392" i="2"/>
  <c r="H1032" i="2"/>
  <c r="F1480" i="2"/>
  <c r="F1376" i="2"/>
  <c r="H1082" i="2"/>
  <c r="F1544" i="2"/>
  <c r="H1372" i="2"/>
  <c r="H1000" i="2"/>
  <c r="F1609" i="2"/>
  <c r="F1525" i="2"/>
  <c r="F1457" i="2"/>
  <c r="F1369" i="2"/>
  <c r="H1270" i="2"/>
  <c r="F1170" i="2"/>
  <c r="F1071" i="2"/>
  <c r="F911" i="2"/>
  <c r="F643" i="2"/>
  <c r="H1539" i="2"/>
  <c r="H1431" i="2"/>
  <c r="F1351" i="2"/>
  <c r="F1264" i="2"/>
  <c r="F1150" i="2"/>
  <c r="H1030" i="2"/>
  <c r="H902" i="2"/>
  <c r="H75" i="2"/>
  <c r="F1499" i="2"/>
  <c r="F1371" i="2"/>
  <c r="F1268" i="2"/>
  <c r="F1172" i="2"/>
  <c r="H1074" i="2"/>
  <c r="H914" i="2"/>
  <c r="F659" i="2"/>
  <c r="H1583" i="2"/>
  <c r="F1495" i="2"/>
  <c r="H1566" i="2"/>
  <c r="H1466" i="2"/>
  <c r="H1299" i="2"/>
  <c r="F1158" i="2"/>
  <c r="H965" i="2"/>
  <c r="F1610" i="2"/>
  <c r="F1478" i="2"/>
  <c r="H1335" i="2"/>
  <c r="H1120" i="2"/>
  <c r="H535" i="2"/>
  <c r="H1369" i="2"/>
  <c r="F819" i="2"/>
  <c r="H775" i="2"/>
  <c r="H778" i="2"/>
  <c r="H632" i="2"/>
  <c r="H99" i="2"/>
  <c r="F516" i="2"/>
  <c r="H1528" i="2"/>
  <c r="F1628" i="2"/>
  <c r="F1404" i="2"/>
  <c r="H1050" i="2"/>
  <c r="H1396" i="2"/>
  <c r="F1110" i="2"/>
  <c r="J1110" i="2" s="1"/>
  <c r="H1070" i="2"/>
  <c r="F1460" i="2"/>
  <c r="F1038" i="2"/>
  <c r="H942" i="2"/>
  <c r="H1636" i="2"/>
  <c r="H1328" i="2"/>
  <c r="F1343" i="2"/>
  <c r="H1006" i="2"/>
  <c r="F1384" i="2"/>
  <c r="H1342" i="2"/>
  <c r="F1448" i="2"/>
  <c r="H1356" i="2"/>
  <c r="F1605" i="2"/>
  <c r="F1521" i="2"/>
  <c r="F1449" i="2"/>
  <c r="F1365" i="2"/>
  <c r="F1252" i="2"/>
  <c r="H1065" i="2"/>
  <c r="H905" i="2"/>
  <c r="F482" i="2"/>
  <c r="H1519" i="2"/>
  <c r="H1423" i="2"/>
  <c r="F1342" i="2"/>
  <c r="F1246" i="2"/>
  <c r="H1140" i="2"/>
  <c r="H1024" i="2"/>
  <c r="H896" i="2"/>
  <c r="H836" i="2"/>
  <c r="F1491" i="2"/>
  <c r="F1367" i="2"/>
  <c r="F1259" i="2"/>
  <c r="H1158" i="2"/>
  <c r="H1068" i="2"/>
  <c r="F902" i="2"/>
  <c r="F546" i="2"/>
  <c r="H1555" i="2"/>
  <c r="F1467" i="2"/>
  <c r="H1558" i="2"/>
  <c r="H1446" i="2"/>
  <c r="F1295" i="2"/>
  <c r="J1295" i="2" s="1"/>
  <c r="H1148" i="2"/>
  <c r="H958" i="2"/>
  <c r="F1594" i="2"/>
  <c r="F1466" i="2"/>
  <c r="F1308" i="2"/>
  <c r="F1098" i="2"/>
  <c r="H1633" i="2"/>
  <c r="H1353" i="2"/>
  <c r="F530" i="2"/>
  <c r="H771" i="2"/>
  <c r="H722" i="2"/>
  <c r="F587" i="2"/>
  <c r="F1225" i="2"/>
  <c r="H39" i="2"/>
  <c r="H739" i="2"/>
  <c r="F606" i="2"/>
  <c r="H399" i="2"/>
  <c r="F1181" i="2"/>
  <c r="F455" i="2"/>
  <c r="F1085" i="2"/>
  <c r="F976" i="2"/>
  <c r="F918" i="2"/>
  <c r="H405" i="2"/>
  <c r="F1022" i="2"/>
  <c r="H1193" i="2"/>
  <c r="H1095" i="2"/>
  <c r="H545" i="2"/>
  <c r="H104" i="2"/>
  <c r="F776" i="2"/>
  <c r="F817" i="2"/>
  <c r="H485" i="2"/>
  <c r="F486" i="2"/>
  <c r="H247" i="2"/>
  <c r="H806" i="2"/>
  <c r="H715" i="2"/>
  <c r="H963" i="2"/>
  <c r="F970" i="2"/>
  <c r="F1248" i="2"/>
  <c r="H1481" i="2"/>
  <c r="F775" i="2"/>
  <c r="H1028" i="2"/>
  <c r="H1198" i="2"/>
  <c r="H1326" i="2"/>
  <c r="F1422" i="2"/>
  <c r="F1522" i="2"/>
  <c r="F1626" i="2"/>
  <c r="H888" i="2"/>
  <c r="H1029" i="2"/>
  <c r="H1153" i="2"/>
  <c r="H1258" i="2"/>
  <c r="H1345" i="2"/>
  <c r="H1438" i="2"/>
  <c r="H1522" i="2"/>
  <c r="H1598" i="2"/>
  <c r="F1475" i="2"/>
  <c r="F1591" i="2"/>
  <c r="H1603" i="2"/>
  <c r="H503" i="2"/>
  <c r="F855" i="2"/>
  <c r="H946" i="2"/>
  <c r="H1042" i="2"/>
  <c r="F1122" i="2"/>
  <c r="F1186" i="2"/>
  <c r="F1250" i="2"/>
  <c r="H1318" i="2"/>
  <c r="F1375" i="2"/>
  <c r="F1447" i="2"/>
  <c r="F1635" i="2"/>
  <c r="H508" i="2"/>
  <c r="H856" i="2"/>
  <c r="F954" i="2"/>
  <c r="F1043" i="2"/>
  <c r="H1122" i="2"/>
  <c r="F1191" i="2"/>
  <c r="H1250" i="2"/>
  <c r="F1319" i="2"/>
  <c r="H1383" i="2"/>
  <c r="H1435" i="2"/>
  <c r="H1495" i="2"/>
  <c r="H1599" i="2"/>
  <c r="J1599" i="2" s="1"/>
  <c r="H567" i="2"/>
  <c r="H860" i="2"/>
  <c r="H962" i="2"/>
  <c r="F1046" i="2"/>
  <c r="H1128" i="2"/>
  <c r="H1197" i="2"/>
  <c r="H1256" i="2"/>
  <c r="H1325" i="2"/>
  <c r="F1385" i="2"/>
  <c r="F1441" i="2"/>
  <c r="F1493" i="2"/>
  <c r="F1541" i="2"/>
  <c r="F1589" i="2"/>
  <c r="H13" i="2"/>
  <c r="H1100" i="2"/>
  <c r="F1320" i="2"/>
  <c r="H1516" i="2"/>
  <c r="F1624" i="2"/>
  <c r="H929" i="2"/>
  <c r="F1196" i="2"/>
  <c r="F1440" i="2"/>
  <c r="F1632" i="2"/>
  <c r="H1480" i="2"/>
  <c r="F1083" i="2"/>
  <c r="H1306" i="2"/>
  <c r="J1306" i="2" s="1"/>
  <c r="H1504" i="2"/>
  <c r="F1380" i="2"/>
  <c r="H1540" i="2"/>
  <c r="F1260" i="2"/>
  <c r="F1096" i="2"/>
  <c r="H784" i="2"/>
  <c r="F1146" i="2"/>
  <c r="F1492" i="2"/>
  <c r="O1538" i="2"/>
  <c r="D1441" i="2"/>
  <c r="M890" i="2"/>
  <c r="M964" i="2"/>
  <c r="N932" i="2"/>
  <c r="D168" i="2"/>
  <c r="D324" i="2"/>
  <c r="M816" i="2"/>
  <c r="M1527" i="2"/>
  <c r="M228" i="2"/>
  <c r="M1543" i="2"/>
  <c r="N146" i="2"/>
  <c r="O1029" i="2"/>
  <c r="N1273" i="2"/>
  <c r="D1562" i="2"/>
  <c r="O1583" i="2"/>
  <c r="O1075" i="2"/>
  <c r="M930" i="2"/>
  <c r="D1248" i="2"/>
  <c r="M1060" i="2"/>
  <c r="D293" i="2"/>
  <c r="N128" i="2"/>
  <c r="O1325" i="2"/>
  <c r="O1094" i="2"/>
  <c r="D1410" i="2"/>
  <c r="D1352" i="2"/>
  <c r="M806" i="2"/>
  <c r="D499" i="2"/>
  <c r="O1216" i="2"/>
  <c r="D735" i="2"/>
  <c r="M210" i="2"/>
  <c r="O854" i="2"/>
  <c r="M638" i="2"/>
  <c r="D659" i="2"/>
  <c r="D106" i="2"/>
  <c r="M125" i="2"/>
  <c r="N809" i="2"/>
  <c r="O796" i="2"/>
  <c r="D1557" i="2"/>
  <c r="F1512" i="2"/>
  <c r="F1564" i="2"/>
  <c r="F1372" i="2"/>
  <c r="F1155" i="2"/>
  <c r="H838" i="2"/>
  <c r="F1311" i="2"/>
  <c r="F1090" i="2"/>
  <c r="H1512" i="2"/>
  <c r="H993" i="2"/>
  <c r="F1274" i="2"/>
  <c r="H961" i="2"/>
  <c r="F1224" i="2"/>
  <c r="H1333" i="2"/>
  <c r="F1636" i="2"/>
  <c r="F1292" i="2"/>
  <c r="H1440" i="2"/>
  <c r="H1196" i="2"/>
  <c r="F859" i="2"/>
  <c r="H1168" i="2"/>
  <c r="F1456" i="2"/>
  <c r="F1178" i="2"/>
  <c r="H848" i="2"/>
  <c r="F1242" i="2"/>
  <c r="H1420" i="2"/>
  <c r="F1174" i="2"/>
  <c r="F847" i="2"/>
  <c r="F1601" i="2"/>
  <c r="F1537" i="2"/>
  <c r="F1481" i="2"/>
  <c r="F1417" i="2"/>
  <c r="H1352" i="2"/>
  <c r="H1279" i="2"/>
  <c r="H1206" i="2"/>
  <c r="H1133" i="2"/>
  <c r="F1039" i="2"/>
  <c r="H937" i="2"/>
  <c r="F803" i="2"/>
  <c r="F751" i="2"/>
  <c r="H1515" i="2"/>
  <c r="H1451" i="2"/>
  <c r="H1387" i="2"/>
  <c r="H1314" i="2"/>
  <c r="H1241" i="2"/>
  <c r="F1168" i="2"/>
  <c r="H1094" i="2"/>
  <c r="H992" i="2"/>
  <c r="F890" i="2"/>
  <c r="H629" i="2"/>
  <c r="F1607" i="2"/>
  <c r="F1419" i="2"/>
  <c r="F1355" i="2"/>
  <c r="F1282" i="2"/>
  <c r="H1208" i="2"/>
  <c r="H1135" i="2"/>
  <c r="H1049" i="2"/>
  <c r="H940" i="2"/>
  <c r="F811" i="2"/>
  <c r="H826" i="2"/>
  <c r="H1547" i="2"/>
  <c r="F1527" i="2"/>
  <c r="H1618" i="2"/>
  <c r="H1534" i="2"/>
  <c r="H1430" i="2"/>
  <c r="F1327" i="2"/>
  <c r="H1217" i="2"/>
  <c r="H1107" i="2"/>
  <c r="H933" i="2"/>
  <c r="H283" i="2"/>
  <c r="F1538" i="2"/>
  <c r="F1414" i="2"/>
  <c r="F1290" i="2"/>
  <c r="H1152" i="2"/>
  <c r="F926" i="2"/>
  <c r="H1561" i="2"/>
  <c r="F1335" i="2"/>
  <c r="H1008" i="2"/>
  <c r="H935" i="2"/>
  <c r="F607" i="2"/>
  <c r="H706" i="2"/>
  <c r="F706" i="2"/>
  <c r="H745" i="2"/>
  <c r="F945" i="2"/>
  <c r="F840" i="2"/>
  <c r="F1187" i="2"/>
  <c r="F1604" i="2"/>
  <c r="H1632" i="2"/>
  <c r="H1408" i="2"/>
  <c r="F1160" i="2"/>
  <c r="H519" i="2"/>
  <c r="H1044" i="2"/>
  <c r="F1392" i="2"/>
  <c r="H1159" i="2"/>
  <c r="H476" i="2"/>
  <c r="F1132" i="2"/>
  <c r="H1388" i="2"/>
  <c r="H1155" i="2"/>
  <c r="F735" i="2"/>
  <c r="F1585" i="2"/>
  <c r="F1529" i="2"/>
  <c r="F1477" i="2"/>
  <c r="F1413" i="2"/>
  <c r="F1348" i="2"/>
  <c r="F1275" i="2"/>
  <c r="F1202" i="2"/>
  <c r="F1124" i="2"/>
  <c r="H1033" i="2"/>
  <c r="H930" i="2"/>
  <c r="F787" i="2"/>
  <c r="F634" i="2"/>
  <c r="H1511" i="2"/>
  <c r="H1447" i="2"/>
  <c r="H1371" i="2"/>
  <c r="H1300" i="2"/>
  <c r="H1227" i="2"/>
  <c r="H1154" i="2"/>
  <c r="F1075" i="2"/>
  <c r="H973" i="2"/>
  <c r="F867" i="2"/>
  <c r="F462" i="2"/>
  <c r="F1579" i="2"/>
  <c r="F1415" i="2"/>
  <c r="H1350" i="2"/>
  <c r="H1277" i="2"/>
  <c r="F1204" i="2"/>
  <c r="F1131" i="2"/>
  <c r="F1030" i="2"/>
  <c r="F927" i="2"/>
  <c r="F779" i="2"/>
  <c r="F731" i="2"/>
  <c r="F1631" i="2"/>
  <c r="F1515" i="2"/>
  <c r="H1606" i="2"/>
  <c r="H1510" i="2"/>
  <c r="H1414" i="2"/>
  <c r="H1313" i="2"/>
  <c r="F1199" i="2"/>
  <c r="H1086" i="2"/>
  <c r="F914" i="2"/>
  <c r="F1634" i="2"/>
  <c r="F1510" i="2"/>
  <c r="F1402" i="2"/>
  <c r="H1280" i="2"/>
  <c r="H1125" i="2"/>
  <c r="F894" i="2"/>
  <c r="H1537" i="2"/>
  <c r="H1298" i="2"/>
  <c r="H925" i="2"/>
  <c r="H907" i="2"/>
  <c r="H588" i="2"/>
  <c r="F615" i="2"/>
  <c r="F698" i="2"/>
  <c r="H681" i="2"/>
  <c r="F937" i="2"/>
  <c r="F644" i="2"/>
  <c r="H1242" i="2"/>
  <c r="H1612" i="2"/>
  <c r="F1484" i="2"/>
  <c r="H1301" i="2"/>
  <c r="H1118" i="2"/>
  <c r="F703" i="2"/>
  <c r="H1329" i="2"/>
  <c r="H1146" i="2"/>
  <c r="F878" i="2"/>
  <c r="F1496" i="2"/>
  <c r="F1620" i="2"/>
  <c r="F1219" i="2"/>
  <c r="H986" i="2"/>
  <c r="H1448" i="2"/>
  <c r="F671" i="2"/>
  <c r="F1095" i="2"/>
  <c r="H1524" i="2"/>
  <c r="J1524" i="2" s="1"/>
  <c r="F1396" i="2"/>
  <c r="H1536" i="2"/>
  <c r="H1376" i="2"/>
  <c r="H1178" i="2"/>
  <c r="F930" i="2"/>
  <c r="H1045" i="2"/>
  <c r="F1584" i="2"/>
  <c r="F1408" i="2"/>
  <c r="H1232" i="2"/>
  <c r="F1006" i="2"/>
  <c r="H1368" i="2"/>
  <c r="H816" i="2"/>
  <c r="H1436" i="2"/>
  <c r="F1247" i="2"/>
  <c r="F1051" i="2"/>
  <c r="F1637" i="2"/>
  <c r="F1593" i="2"/>
  <c r="F1553" i="2"/>
  <c r="F1509" i="2"/>
  <c r="F1465" i="2"/>
  <c r="F1425" i="2"/>
  <c r="F1381" i="2"/>
  <c r="H1334" i="2"/>
  <c r="H1288" i="2"/>
  <c r="H1238" i="2"/>
  <c r="J1238" i="2" s="1"/>
  <c r="F1188" i="2"/>
  <c r="H1142" i="2"/>
  <c r="H1090" i="2"/>
  <c r="H1020" i="2"/>
  <c r="H956" i="2"/>
  <c r="F886" i="2"/>
  <c r="F755" i="2"/>
  <c r="H186" i="2"/>
  <c r="H1587" i="2"/>
  <c r="H1503" i="2"/>
  <c r="H1463" i="2"/>
  <c r="H1419" i="2"/>
  <c r="H1375" i="2"/>
  <c r="H1332" i="2"/>
  <c r="H1282" i="2"/>
  <c r="F1232" i="2"/>
  <c r="H1186" i="2"/>
  <c r="F1136" i="2"/>
  <c r="F1082" i="2"/>
  <c r="F1018" i="2"/>
  <c r="F947" i="2"/>
  <c r="F875" i="2"/>
  <c r="H748" i="2"/>
  <c r="H876" i="2"/>
  <c r="F1615" i="2"/>
  <c r="F1479" i="2"/>
  <c r="F1403" i="2"/>
  <c r="F1359" i="2"/>
  <c r="F1314" i="2"/>
  <c r="H1263" i="2"/>
  <c r="H1213" i="2"/>
  <c r="H1167" i="2"/>
  <c r="H1117" i="2"/>
  <c r="F1055" i="2"/>
  <c r="F991" i="2"/>
  <c r="H921" i="2"/>
  <c r="H834" i="2"/>
  <c r="H624" i="2"/>
  <c r="F699" i="2"/>
  <c r="H1563" i="2"/>
  <c r="F1587" i="2"/>
  <c r="F1503" i="2"/>
  <c r="H1630" i="2"/>
  <c r="H1574" i="2"/>
  <c r="H1518" i="2"/>
  <c r="H1450" i="2"/>
  <c r="H1394" i="2"/>
  <c r="F1318" i="2"/>
  <c r="F1240" i="2"/>
  <c r="H1171" i="2"/>
  <c r="H1093" i="2"/>
  <c r="H984" i="2"/>
  <c r="H854" i="2"/>
  <c r="F13" i="2"/>
  <c r="F1566" i="2"/>
  <c r="F1498" i="2"/>
  <c r="F1418" i="2"/>
  <c r="F1340" i="2"/>
  <c r="H1262" i="2"/>
  <c r="H1157" i="2"/>
  <c r="F1047" i="2"/>
  <c r="H906" i="2"/>
  <c r="H492" i="2"/>
  <c r="H1513" i="2"/>
  <c r="H1389" i="2"/>
  <c r="H1243" i="2"/>
  <c r="F1059" i="2"/>
  <c r="J1059" i="2" s="1"/>
  <c r="H788" i="2"/>
  <c r="H983" i="2"/>
  <c r="H811" i="2"/>
  <c r="H647" i="2"/>
  <c r="H319" i="2"/>
  <c r="H674" i="2"/>
  <c r="H481" i="2"/>
  <c r="F762" i="2"/>
  <c r="F534" i="2"/>
  <c r="H817" i="2"/>
  <c r="H565" i="2"/>
  <c r="F1265" i="2"/>
  <c r="F1033" i="2"/>
  <c r="F721" i="2"/>
  <c r="H668" i="2"/>
  <c r="F948" i="2"/>
  <c r="H323" i="2"/>
  <c r="H338" i="2"/>
  <c r="H650" i="2"/>
  <c r="F338" i="2"/>
  <c r="F742" i="2"/>
  <c r="H512" i="2"/>
  <c r="H773" i="2"/>
  <c r="H554" i="2"/>
  <c r="F1241" i="2"/>
  <c r="F993" i="2"/>
  <c r="J993" i="2" s="1"/>
  <c r="F689" i="2"/>
  <c r="F631" i="2"/>
  <c r="F868" i="2"/>
  <c r="F583" i="2"/>
  <c r="H294" i="2"/>
  <c r="F112" i="2"/>
  <c r="H253" i="2"/>
  <c r="H278" i="2"/>
  <c r="O936" i="2"/>
  <c r="N648" i="2"/>
  <c r="H615" i="2"/>
  <c r="H1421" i="2"/>
  <c r="F961" i="2"/>
  <c r="H1347" i="2"/>
  <c r="H1476" i="2"/>
  <c r="F999" i="2"/>
  <c r="J999" i="2" s="1"/>
  <c r="H1173" i="2"/>
  <c r="H1319" i="2"/>
  <c r="F1452" i="2"/>
  <c r="F1580" i="2"/>
  <c r="H1223" i="2"/>
  <c r="H1412" i="2"/>
  <c r="F891" i="2"/>
  <c r="F1100" i="2"/>
  <c r="H1246" i="2"/>
  <c r="F1388" i="2"/>
  <c r="F1516" i="2"/>
  <c r="H1580" i="2"/>
  <c r="F1608" i="2"/>
  <c r="F445" i="2"/>
  <c r="F1445" i="2"/>
  <c r="F1401" i="2"/>
  <c r="F1361" i="2"/>
  <c r="H1311" i="2"/>
  <c r="H1261" i="2"/>
  <c r="H1215" i="2"/>
  <c r="H1165" i="2"/>
  <c r="F1115" i="2"/>
  <c r="H1058" i="2"/>
  <c r="H988" i="2"/>
  <c r="F839" i="2"/>
  <c r="H606" i="2"/>
  <c r="H355" i="2"/>
  <c r="H1527" i="2"/>
  <c r="H1483" i="2"/>
  <c r="H1439" i="2"/>
  <c r="H1399" i="2"/>
  <c r="H1355" i="2"/>
  <c r="H1305" i="2"/>
  <c r="H1259" i="2"/>
  <c r="H1209" i="2"/>
  <c r="F1159" i="2"/>
  <c r="H1113" i="2"/>
  <c r="F1050" i="2"/>
  <c r="F979" i="2"/>
  <c r="F915" i="2"/>
  <c r="H824" i="2"/>
  <c r="H551" i="2"/>
  <c r="H1623" i="2"/>
  <c r="F1531" i="2"/>
  <c r="F1427" i="2"/>
  <c r="F1383" i="2"/>
  <c r="H1336" i="2"/>
  <c r="H1286" i="2"/>
  <c r="H1240" i="2"/>
  <c r="H1190" i="2"/>
  <c r="F1140" i="2"/>
  <c r="F1094" i="2"/>
  <c r="J1094" i="2" s="1"/>
  <c r="F1023" i="2"/>
  <c r="H953" i="2"/>
  <c r="H889" i="2"/>
  <c r="F763" i="2"/>
  <c r="F903" i="2"/>
  <c r="H1615" i="2"/>
  <c r="F1623" i="2"/>
  <c r="F1547" i="2"/>
  <c r="F1463" i="2"/>
  <c r="H1602" i="2"/>
  <c r="H1542" i="2"/>
  <c r="H1490" i="2"/>
  <c r="H1418" i="2"/>
  <c r="H1354" i="2"/>
  <c r="H1281" i="2"/>
  <c r="F1208" i="2"/>
  <c r="H1130" i="2"/>
  <c r="H1048" i="2"/>
  <c r="H926" i="2"/>
  <c r="F687" i="2"/>
  <c r="F1606" i="2"/>
  <c r="F1530" i="2"/>
  <c r="F1454" i="2"/>
  <c r="F1382" i="2"/>
  <c r="H1303" i="2"/>
  <c r="H1207" i="2"/>
  <c r="F1116" i="2"/>
  <c r="H977" i="2"/>
  <c r="F791" i="2"/>
  <c r="H1585" i="2"/>
  <c r="H1453" i="2"/>
  <c r="H1307" i="2"/>
  <c r="H1156" i="2"/>
  <c r="H950" i="2"/>
  <c r="H1063" i="2"/>
  <c r="H903" i="2"/>
  <c r="H723" i="2"/>
  <c r="H530" i="2"/>
  <c r="H770" i="2"/>
  <c r="H587" i="2"/>
  <c r="F854" i="2"/>
  <c r="F678" i="2"/>
  <c r="H351" i="2"/>
  <c r="H697" i="2"/>
  <c r="F414" i="2"/>
  <c r="F1149" i="2"/>
  <c r="F865" i="2"/>
  <c r="H543" i="2"/>
  <c r="H327" i="2"/>
  <c r="F704" i="2"/>
  <c r="F331" i="2"/>
  <c r="F226" i="2"/>
  <c r="F1148" i="2"/>
  <c r="F1086" i="2"/>
  <c r="H932" i="2"/>
  <c r="F759" i="2"/>
  <c r="H1549" i="2"/>
  <c r="H1409" i="2"/>
  <c r="F1280" i="2"/>
  <c r="F1102" i="2"/>
  <c r="F871" i="2"/>
  <c r="H1019" i="2"/>
  <c r="H851" i="2"/>
  <c r="H675" i="2"/>
  <c r="H482" i="2"/>
  <c r="H714" i="2"/>
  <c r="F508" i="2"/>
  <c r="F806" i="2"/>
  <c r="H614" i="2"/>
  <c r="H857" i="2"/>
  <c r="H645" i="2"/>
  <c r="F1341" i="2"/>
  <c r="F1097" i="2"/>
  <c r="J1097" i="2" s="1"/>
  <c r="F813" i="2"/>
  <c r="H379" i="2"/>
  <c r="F1032" i="2"/>
  <c r="J1032" i="2" s="1"/>
  <c r="F603" i="2"/>
  <c r="F195" i="2"/>
  <c r="H1111" i="2"/>
  <c r="F1309" i="2"/>
  <c r="F769" i="2"/>
  <c r="H363" i="2"/>
  <c r="H375" i="2"/>
  <c r="H85" i="2"/>
  <c r="F66" i="2"/>
  <c r="H1274" i="2"/>
  <c r="F1128" i="2"/>
  <c r="H936" i="2"/>
  <c r="H1315" i="2"/>
  <c r="H1205" i="2"/>
  <c r="F1588" i="2"/>
  <c r="H1255" i="2"/>
  <c r="H1109" i="2"/>
  <c r="F910" i="2"/>
  <c r="H1400" i="2"/>
  <c r="F994" i="2"/>
  <c r="F1368" i="2"/>
  <c r="H916" i="2"/>
  <c r="H1492" i="2"/>
  <c r="F1444" i="2"/>
  <c r="H1616" i="2"/>
  <c r="H1488" i="2"/>
  <c r="H1360" i="2"/>
  <c r="F1215" i="2"/>
  <c r="F1058" i="2"/>
  <c r="H768" i="2"/>
  <c r="H917" i="2"/>
  <c r="F1616" i="2"/>
  <c r="F1488" i="2"/>
  <c r="F1360" i="2"/>
  <c r="H1214" i="2"/>
  <c r="H1057" i="2"/>
  <c r="H752" i="2"/>
  <c r="H890" i="2"/>
  <c r="H1628" i="2"/>
  <c r="H1468" i="2"/>
  <c r="H1338" i="2"/>
  <c r="F1192" i="2"/>
  <c r="F1026" i="2"/>
  <c r="H371" i="2"/>
  <c r="F1613" i="2"/>
  <c r="F1581" i="2"/>
  <c r="F1549" i="2"/>
  <c r="F1517" i="2"/>
  <c r="F1485" i="2"/>
  <c r="F1453" i="2"/>
  <c r="F1421" i="2"/>
  <c r="F1389" i="2"/>
  <c r="F1357" i="2"/>
  <c r="H1320" i="2"/>
  <c r="F1284" i="2"/>
  <c r="H1247" i="2"/>
  <c r="F1211" i="2"/>
  <c r="H1174" i="2"/>
  <c r="F1138" i="2"/>
  <c r="H1101" i="2"/>
  <c r="H1052" i="2"/>
  <c r="H1001" i="2"/>
  <c r="F950" i="2"/>
  <c r="H898" i="2"/>
  <c r="H828" i="2"/>
  <c r="F675" i="2"/>
  <c r="H868" i="2"/>
  <c r="H1611" i="2"/>
  <c r="H1523" i="2"/>
  <c r="H1491" i="2"/>
  <c r="H1459" i="2"/>
  <c r="H1427" i="2"/>
  <c r="H1395" i="2"/>
  <c r="H1363" i="2"/>
  <c r="F1328" i="2"/>
  <c r="H1291" i="2"/>
  <c r="F1255" i="2"/>
  <c r="H1218" i="2"/>
  <c r="F1182" i="2"/>
  <c r="H1145" i="2"/>
  <c r="H1108" i="2"/>
  <c r="H1062" i="2"/>
  <c r="F1011" i="2"/>
  <c r="H960" i="2"/>
  <c r="H909" i="2"/>
  <c r="H846" i="2"/>
  <c r="F727" i="2"/>
  <c r="H339" i="2"/>
  <c r="H1567" i="2"/>
  <c r="F1555" i="2"/>
  <c r="F1471" i="2"/>
  <c r="F1411" i="2"/>
  <c r="F1379" i="2"/>
  <c r="F1346" i="2"/>
  <c r="H1309" i="2"/>
  <c r="H1272" i="2"/>
  <c r="F1236" i="2"/>
  <c r="H1199" i="2"/>
  <c r="F1163" i="2"/>
  <c r="H1126" i="2"/>
  <c r="F1087" i="2"/>
  <c r="H1036" i="2"/>
  <c r="H985" i="2"/>
  <c r="F934" i="2"/>
  <c r="H882" i="2"/>
  <c r="F795" i="2"/>
  <c r="F588" i="2"/>
  <c r="F799" i="2"/>
  <c r="H1607" i="2"/>
  <c r="F1639" i="2"/>
  <c r="J1639" i="2" s="1"/>
  <c r="F1583" i="2"/>
  <c r="J1583" i="2" s="1"/>
  <c r="F1519" i="2"/>
  <c r="F1451" i="2"/>
  <c r="H1614" i="2"/>
  <c r="H1570" i="2"/>
  <c r="H1526" i="2"/>
  <c r="H1482" i="2"/>
  <c r="H1434" i="2"/>
  <c r="H1382" i="2"/>
  <c r="F1336" i="2"/>
  <c r="H1276" i="2"/>
  <c r="F1222" i="2"/>
  <c r="F1167" i="2"/>
  <c r="F1112" i="2"/>
  <c r="F1035" i="2"/>
  <c r="H952" i="2"/>
  <c r="F843" i="2"/>
  <c r="H540" i="2"/>
  <c r="F1602" i="2"/>
  <c r="F1546" i="2"/>
  <c r="F1486" i="2"/>
  <c r="F1438" i="2"/>
  <c r="F1378" i="2"/>
  <c r="H1312" i="2"/>
  <c r="H1253" i="2"/>
  <c r="H1175" i="2"/>
  <c r="H1102" i="2"/>
  <c r="H1002" i="2"/>
  <c r="H900" i="2"/>
  <c r="F651" i="2"/>
  <c r="H1581" i="2"/>
  <c r="H1473" i="2"/>
  <c r="H1377" i="2"/>
  <c r="F1271" i="2"/>
  <c r="F1152" i="2"/>
  <c r="H976" i="2"/>
  <c r="H772" i="2"/>
  <c r="H1003" i="2"/>
  <c r="H887" i="2"/>
  <c r="H759" i="2"/>
  <c r="F616" i="2"/>
  <c r="F422" i="2"/>
  <c r="H758" i="2"/>
  <c r="H610" i="2"/>
  <c r="F402" i="2"/>
  <c r="F794" i="2"/>
  <c r="F646" i="2"/>
  <c r="H467" i="2"/>
  <c r="H805" i="2"/>
  <c r="H641" i="2"/>
  <c r="F173" i="2"/>
  <c r="F1213" i="2"/>
  <c r="J1213" i="2" s="1"/>
  <c r="P1213" i="2" s="1"/>
  <c r="F1005" i="2"/>
  <c r="F777" i="2"/>
  <c r="H532" i="2"/>
  <c r="H537" i="2"/>
  <c r="F896" i="2"/>
  <c r="H563" i="2"/>
  <c r="F283" i="2"/>
  <c r="H144" i="2"/>
  <c r="F143" i="2"/>
  <c r="H112" i="2"/>
  <c r="F39" i="2"/>
  <c r="F411" i="2"/>
  <c r="H488" i="2"/>
  <c r="F740" i="2"/>
  <c r="F972" i="2"/>
  <c r="H494" i="2"/>
  <c r="H716" i="2"/>
  <c r="H575" i="2"/>
  <c r="F737" i="2"/>
  <c r="F897" i="2"/>
  <c r="F1041" i="2"/>
  <c r="F1169" i="2"/>
  <c r="F1277" i="2"/>
  <c r="F350" i="2"/>
  <c r="H595" i="2"/>
  <c r="H705" i="2"/>
  <c r="H809" i="2"/>
  <c r="H307" i="2"/>
  <c r="H544" i="2"/>
  <c r="F658" i="2"/>
  <c r="F754" i="2"/>
  <c r="F834" i="2"/>
  <c r="F418" i="2"/>
  <c r="H577" i="2"/>
  <c r="H658" i="2"/>
  <c r="H746" i="2"/>
  <c r="F191" i="2"/>
  <c r="F504" i="2"/>
  <c r="H611" i="2"/>
  <c r="H707" i="2"/>
  <c r="H787" i="2"/>
  <c r="H871" i="2"/>
  <c r="H955" i="2"/>
  <c r="H1043" i="2"/>
  <c r="F647" i="2"/>
  <c r="F906" i="2"/>
  <c r="H1021" i="2"/>
  <c r="F1134" i="2"/>
  <c r="H1211" i="2"/>
  <c r="H1284" i="2"/>
  <c r="H1357" i="2"/>
  <c r="J1357" i="2" s="1"/>
  <c r="H1425" i="2"/>
  <c r="H1485" i="2"/>
  <c r="H1553" i="2"/>
  <c r="H1625" i="2"/>
  <c r="F715" i="2"/>
  <c r="J715" i="2" s="1"/>
  <c r="P715" i="2" s="1"/>
  <c r="H872" i="2"/>
  <c r="H945" i="2"/>
  <c r="H1009" i="2"/>
  <c r="F1079" i="2"/>
  <c r="H1134" i="2"/>
  <c r="F1180" i="2"/>
  <c r="H1230" i="2"/>
  <c r="F1276" i="2"/>
  <c r="H1317" i="2"/>
  <c r="F1358" i="2"/>
  <c r="F1394" i="2"/>
  <c r="F1434" i="2"/>
  <c r="J1434" i="2" s="1"/>
  <c r="F1470" i="2"/>
  <c r="F1506" i="2"/>
  <c r="F1542" i="2"/>
  <c r="F1578" i="2"/>
  <c r="F1614" i="2"/>
  <c r="H435" i="2"/>
  <c r="H776" i="2"/>
  <c r="F882" i="2"/>
  <c r="F939" i="2"/>
  <c r="H997" i="2"/>
  <c r="H1054" i="2"/>
  <c r="F1103" i="2"/>
  <c r="H1139" i="2"/>
  <c r="F1176" i="2"/>
  <c r="J1176" i="2" s="1"/>
  <c r="H1212" i="2"/>
  <c r="H1249" i="2"/>
  <c r="F1286" i="2"/>
  <c r="H1322" i="2"/>
  <c r="H1358" i="2"/>
  <c r="H1390" i="2"/>
  <c r="H1422" i="2"/>
  <c r="J1422" i="2" s="1"/>
  <c r="H1454" i="2"/>
  <c r="H1486" i="2"/>
  <c r="H381" i="2"/>
  <c r="H242" i="2"/>
  <c r="F231" i="2"/>
  <c r="F539" i="2"/>
  <c r="F648" i="2"/>
  <c r="F912" i="2"/>
  <c r="F378" i="2"/>
  <c r="H267" i="2"/>
  <c r="H640" i="2"/>
  <c r="F809" i="2"/>
  <c r="F977" i="2"/>
  <c r="J977" i="2" s="1"/>
  <c r="F1133" i="2"/>
  <c r="F1261" i="2"/>
  <c r="F334" i="2"/>
  <c r="H609" i="2"/>
  <c r="H741" i="2"/>
  <c r="H849" i="2"/>
  <c r="H480" i="2"/>
  <c r="H623" i="2"/>
  <c r="F738" i="2"/>
  <c r="F826" i="2"/>
  <c r="H460" i="2"/>
  <c r="F592" i="2"/>
  <c r="H694" i="2"/>
  <c r="H786" i="2"/>
  <c r="H462" i="2"/>
  <c r="H593" i="2"/>
  <c r="H691" i="2"/>
  <c r="H803" i="2"/>
  <c r="H899" i="2"/>
  <c r="H995" i="2"/>
  <c r="H1091" i="2"/>
  <c r="H862" i="2"/>
  <c r="F1002" i="2"/>
  <c r="H1124" i="2"/>
  <c r="H1225" i="2"/>
  <c r="F1303" i="2"/>
  <c r="H1385" i="2"/>
  <c r="H1457" i="2"/>
  <c r="H1529" i="2"/>
  <c r="H1601" i="2"/>
  <c r="F683" i="2"/>
  <c r="H880" i="2"/>
  <c r="F958" i="2"/>
  <c r="J958" i="2" s="1"/>
  <c r="H1034" i="2"/>
  <c r="F1107" i="2"/>
  <c r="F1162" i="2"/>
  <c r="H1216" i="2"/>
  <c r="H1271" i="2"/>
  <c r="F1322" i="2"/>
  <c r="F1370" i="2"/>
  <c r="F1410" i="2"/>
  <c r="F1450" i="2"/>
  <c r="F1490" i="2"/>
  <c r="F1534" i="2"/>
  <c r="F1574" i="2"/>
  <c r="F1618" i="2"/>
  <c r="H583" i="2"/>
  <c r="H822" i="2"/>
  <c r="F907" i="2"/>
  <c r="F978" i="2"/>
  <c r="F1042" i="2"/>
  <c r="H1098" i="2"/>
  <c r="F1144" i="2"/>
  <c r="H1185" i="2"/>
  <c r="H1226" i="2"/>
  <c r="H1267" i="2"/>
  <c r="H1308" i="2"/>
  <c r="F1350" i="2"/>
  <c r="H1386" i="2"/>
  <c r="H1426" i="2"/>
  <c r="H1462" i="2"/>
  <c r="H1498" i="2"/>
  <c r="H1530" i="2"/>
  <c r="H1562" i="2"/>
  <c r="H1594" i="2"/>
  <c r="H1626" i="2"/>
  <c r="F1455" i="2"/>
  <c r="F1507" i="2"/>
  <c r="F1559" i="2"/>
  <c r="F1595" i="2"/>
  <c r="H1531" i="2"/>
  <c r="H1595" i="2"/>
  <c r="F514" i="2"/>
  <c r="H884" i="2"/>
  <c r="H408" i="2"/>
  <c r="F185" i="2"/>
  <c r="H410" i="2"/>
  <c r="F359" i="2"/>
  <c r="H499" i="2"/>
  <c r="F812" i="2"/>
  <c r="F1040" i="2"/>
  <c r="H603" i="2"/>
  <c r="F490" i="2"/>
  <c r="F705" i="2"/>
  <c r="J705" i="2" s="1"/>
  <c r="F873" i="2"/>
  <c r="F1069" i="2"/>
  <c r="F1197" i="2"/>
  <c r="F1325" i="2"/>
  <c r="H506" i="2"/>
  <c r="H665" i="2"/>
  <c r="H785" i="2"/>
  <c r="H177" i="2"/>
  <c r="F566" i="2"/>
  <c r="F690" i="2"/>
  <c r="F790" i="2"/>
  <c r="F182" i="2"/>
  <c r="H529" i="2"/>
  <c r="H646" i="2"/>
  <c r="H738" i="2"/>
  <c r="H255" i="2"/>
  <c r="F536" i="2"/>
  <c r="H651" i="2"/>
  <c r="H743" i="2"/>
  <c r="H843" i="2"/>
  <c r="H939" i="2"/>
  <c r="H1035" i="2"/>
  <c r="F679" i="2"/>
  <c r="F931" i="2"/>
  <c r="H1072" i="2"/>
  <c r="F1175" i="2"/>
  <c r="H1252" i="2"/>
  <c r="H1339" i="2"/>
  <c r="H1417" i="2"/>
  <c r="H1501" i="2"/>
  <c r="H1569" i="2"/>
  <c r="H419" i="2"/>
  <c r="H820" i="2"/>
  <c r="F919" i="2"/>
  <c r="H996" i="2"/>
  <c r="H1073" i="2"/>
  <c r="F1139" i="2"/>
  <c r="F1194" i="2"/>
  <c r="H1248" i="2"/>
  <c r="F1299" i="2"/>
  <c r="H1344" i="2"/>
  <c r="F1386" i="2"/>
  <c r="F1426" i="2"/>
  <c r="F1474" i="2"/>
  <c r="F1514" i="2"/>
  <c r="F1554" i="2"/>
  <c r="F1598" i="2"/>
  <c r="F1638" i="2"/>
  <c r="F719" i="2"/>
  <c r="F874" i="2"/>
  <c r="F946" i="2"/>
  <c r="F1010" i="2"/>
  <c r="F1074" i="2"/>
  <c r="H1121" i="2"/>
  <c r="H1162" i="2"/>
  <c r="H1203" i="2"/>
  <c r="H1244" i="2"/>
  <c r="H1290" i="2"/>
  <c r="J1290" i="2" s="1"/>
  <c r="H1331" i="2"/>
  <c r="H1370" i="2"/>
  <c r="H1406" i="2"/>
  <c r="H1442" i="2"/>
  <c r="H1478" i="2"/>
  <c r="H1514" i="2"/>
  <c r="H1546" i="2"/>
  <c r="H1578" i="2"/>
  <c r="H1610" i="2"/>
  <c r="F1423" i="2"/>
  <c r="F1483" i="2"/>
  <c r="F1535" i="2"/>
  <c r="F1575" i="2"/>
  <c r="F1619" i="2"/>
  <c r="H1571" i="2"/>
  <c r="H1619" i="2"/>
  <c r="F783" i="2"/>
  <c r="H1201" i="2"/>
  <c r="H1038" i="2"/>
  <c r="F602" i="2"/>
  <c r="F1592" i="2"/>
  <c r="H1604" i="2"/>
  <c r="F1412" i="2"/>
  <c r="H1182" i="2"/>
  <c r="H1012" i="2"/>
  <c r="H1592" i="2"/>
  <c r="H1187" i="2"/>
  <c r="F1576" i="2"/>
  <c r="H1150" i="2"/>
  <c r="H1588" i="2"/>
  <c r="F1556" i="2"/>
  <c r="F1347" i="2"/>
  <c r="H1552" i="2"/>
  <c r="H1424" i="2"/>
  <c r="F1288" i="2"/>
  <c r="F1142" i="2"/>
  <c r="F955" i="2"/>
  <c r="H1384" i="2"/>
  <c r="H1278" i="2"/>
  <c r="F1552" i="2"/>
  <c r="F1424" i="2"/>
  <c r="H1287" i="2"/>
  <c r="H1141" i="2"/>
  <c r="H954" i="2"/>
  <c r="H1464" i="2"/>
  <c r="H1351" i="2"/>
  <c r="H1532" i="2"/>
  <c r="H1404" i="2"/>
  <c r="H1265" i="2"/>
  <c r="F1119" i="2"/>
  <c r="F923" i="2"/>
  <c r="F1629" i="2"/>
  <c r="F1597" i="2"/>
  <c r="F1565" i="2"/>
  <c r="F1533" i="2"/>
  <c r="F1501" i="2"/>
  <c r="F1469" i="2"/>
  <c r="F1437" i="2"/>
  <c r="F1405" i="2"/>
  <c r="F1373" i="2"/>
  <c r="F1339" i="2"/>
  <c r="H1302" i="2"/>
  <c r="F1266" i="2"/>
  <c r="H1229" i="2"/>
  <c r="H1192" i="2"/>
  <c r="F1156" i="2"/>
  <c r="H1119" i="2"/>
  <c r="F1078" i="2"/>
  <c r="H1026" i="2"/>
  <c r="J1026" i="2" s="1"/>
  <c r="F975" i="2"/>
  <c r="H924" i="2"/>
  <c r="H870" i="2"/>
  <c r="F771" i="2"/>
  <c r="H524" i="2"/>
  <c r="H556" i="2"/>
  <c r="H1559" i="2"/>
  <c r="H1507" i="2"/>
  <c r="H1475" i="2"/>
  <c r="H1443" i="2"/>
  <c r="J1443" i="2" s="1"/>
  <c r="H1411" i="2"/>
  <c r="H1379" i="2"/>
  <c r="H1346" i="2"/>
  <c r="F1310" i="2"/>
  <c r="H1273" i="2"/>
  <c r="H1236" i="2"/>
  <c r="F1200" i="2"/>
  <c r="H1163" i="2"/>
  <c r="F1127" i="2"/>
  <c r="H1088" i="2"/>
  <c r="H1037" i="2"/>
  <c r="F986" i="2"/>
  <c r="H934" i="2"/>
  <c r="F883" i="2"/>
  <c r="H796" i="2"/>
  <c r="H592" i="2"/>
  <c r="F767" i="2"/>
  <c r="F1627" i="2"/>
  <c r="F1511" i="2"/>
  <c r="F1431" i="2"/>
  <c r="J1431" i="2" s="1"/>
  <c r="P1431" i="2" s="1"/>
  <c r="F1395" i="2"/>
  <c r="F1363" i="2"/>
  <c r="H1327" i="2"/>
  <c r="F1291" i="2"/>
  <c r="H1254" i="2"/>
  <c r="F1218" i="2"/>
  <c r="H1181" i="2"/>
  <c r="H1144" i="2"/>
  <c r="F1108" i="2"/>
  <c r="F1062" i="2"/>
  <c r="H1010" i="2"/>
  <c r="F959" i="2"/>
  <c r="H908" i="2"/>
  <c r="H844" i="2"/>
  <c r="F723" i="2"/>
  <c r="H315" i="2"/>
  <c r="H113" i="2"/>
  <c r="H1579" i="2"/>
  <c r="F1603" i="2"/>
  <c r="F1551" i="2"/>
  <c r="F1487" i="2"/>
  <c r="H1634" i="2"/>
  <c r="H1590" i="2"/>
  <c r="H1550" i="2"/>
  <c r="H1506" i="2"/>
  <c r="H1458" i="2"/>
  <c r="H1410" i="2"/>
  <c r="H1362" i="2"/>
  <c r="F1304" i="2"/>
  <c r="F1254" i="2"/>
  <c r="H1194" i="2"/>
  <c r="F1135" i="2"/>
  <c r="H1080" i="2"/>
  <c r="H990" i="2"/>
  <c r="H901" i="2"/>
  <c r="H744" i="2"/>
  <c r="F1630" i="2"/>
  <c r="J1630" i="2" s="1"/>
  <c r="F1570" i="2"/>
  <c r="F1518" i="2"/>
  <c r="F1458" i="2"/>
  <c r="F1406" i="2"/>
  <c r="H1349" i="2"/>
  <c r="H1285" i="2"/>
  <c r="F1212" i="2"/>
  <c r="H1143" i="2"/>
  <c r="F1054" i="2"/>
  <c r="F951" i="2"/>
  <c r="F831" i="2"/>
  <c r="H1629" i="2"/>
  <c r="H1521" i="2"/>
  <c r="H1433" i="2"/>
  <c r="F1326" i="2"/>
  <c r="F1198" i="2"/>
  <c r="H1085" i="2"/>
  <c r="H893" i="2"/>
  <c r="H1067" i="2"/>
  <c r="H947" i="2"/>
  <c r="H819" i="2"/>
  <c r="H679" i="2"/>
  <c r="H546" i="2"/>
  <c r="H810" i="2"/>
  <c r="H682" i="2"/>
  <c r="H534" i="2"/>
  <c r="F858" i="2"/>
  <c r="F726" i="2"/>
  <c r="H571" i="2"/>
  <c r="H873" i="2"/>
  <c r="H729" i="2"/>
  <c r="H533" i="2"/>
  <c r="F1305" i="2"/>
  <c r="F1105" i="2"/>
  <c r="F925" i="2"/>
  <c r="F649" i="2"/>
  <c r="H696" i="2"/>
  <c r="F1064" i="2"/>
  <c r="F724" i="2"/>
  <c r="F535" i="2"/>
  <c r="H27" i="2"/>
  <c r="H421" i="2"/>
  <c r="M1605" i="2"/>
  <c r="H1294" i="2"/>
  <c r="H1593" i="2"/>
  <c r="F503" i="2"/>
  <c r="F327" i="2"/>
  <c r="J327" i="2" s="1"/>
  <c r="F145" i="2"/>
  <c r="H370" i="2"/>
  <c r="H206" i="2"/>
  <c r="F266" i="2"/>
  <c r="H473" i="2"/>
  <c r="H249" i="2"/>
  <c r="F545" i="2"/>
  <c r="F249" i="2"/>
  <c r="F444" i="2"/>
  <c r="N286" i="2"/>
  <c r="H1239" i="2"/>
  <c r="F1203" i="2"/>
  <c r="H1166" i="2"/>
  <c r="F1130" i="2"/>
  <c r="H1092" i="2"/>
  <c r="H1041" i="2"/>
  <c r="F990" i="2"/>
  <c r="H938" i="2"/>
  <c r="F887" i="2"/>
  <c r="F807" i="2"/>
  <c r="H1613" i="2"/>
  <c r="H1565" i="2"/>
  <c r="H1517" i="2"/>
  <c r="H1469" i="2"/>
  <c r="H1373" i="2"/>
  <c r="H1321" i="2"/>
  <c r="F1262" i="2"/>
  <c r="F1207" i="2"/>
  <c r="F1143" i="2"/>
  <c r="H1078" i="2"/>
  <c r="F995" i="2"/>
  <c r="J995" i="2" s="1"/>
  <c r="P995" i="2" s="1"/>
  <c r="F899" i="2"/>
  <c r="H756" i="2"/>
  <c r="H1079" i="2"/>
  <c r="H1015" i="2"/>
  <c r="H951" i="2"/>
  <c r="H891" i="2"/>
  <c r="H823" i="2"/>
  <c r="H763" i="2"/>
  <c r="H699" i="2"/>
  <c r="F630" i="2"/>
  <c r="F552" i="2"/>
  <c r="H470" i="2"/>
  <c r="F118" i="2"/>
  <c r="H762" i="2"/>
  <c r="H698" i="2"/>
  <c r="H642" i="2"/>
  <c r="H550" i="2"/>
  <c r="H468" i="2"/>
  <c r="F109" i="2"/>
  <c r="F810" i="2"/>
  <c r="F746" i="2"/>
  <c r="F682" i="2"/>
  <c r="F610" i="2"/>
  <c r="F502" i="2"/>
  <c r="H211" i="2"/>
  <c r="H833" i="2"/>
  <c r="H753" i="2"/>
  <c r="H677" i="2"/>
  <c r="H570" i="2"/>
  <c r="H466" i="2"/>
  <c r="F1329" i="2"/>
  <c r="F1245" i="2"/>
  <c r="F1161" i="2"/>
  <c r="F1073" i="2"/>
  <c r="F849" i="2"/>
  <c r="F733" i="2"/>
  <c r="H613" i="2"/>
  <c r="H443" i="2"/>
  <c r="H660" i="2"/>
  <c r="H455" i="2"/>
  <c r="F1012" i="2"/>
  <c r="F864" i="2"/>
  <c r="F672" i="2"/>
  <c r="F478" i="2"/>
  <c r="F459" i="2"/>
  <c r="F291" i="2"/>
  <c r="H108" i="2"/>
  <c r="H342" i="2"/>
  <c r="F149" i="2"/>
  <c r="F258" i="2"/>
  <c r="H445" i="2"/>
  <c r="H213" i="2"/>
  <c r="F537" i="2"/>
  <c r="F221" i="2"/>
  <c r="F360" i="2"/>
  <c r="F157" i="2"/>
  <c r="F473" i="2"/>
  <c r="H156" i="2"/>
  <c r="F252" i="2"/>
  <c r="N1007" i="2"/>
  <c r="O1025" i="2"/>
  <c r="F72" i="2"/>
  <c r="H146" i="2"/>
  <c r="H124" i="2"/>
  <c r="F377" i="2"/>
  <c r="F569" i="2"/>
  <c r="H152" i="2"/>
  <c r="H325" i="2"/>
  <c r="H35" i="2"/>
  <c r="F198" i="2"/>
  <c r="H53" i="2"/>
  <c r="H198" i="2"/>
  <c r="H302" i="2"/>
  <c r="H422" i="2"/>
  <c r="F131" i="2"/>
  <c r="F247" i="2"/>
  <c r="J247" i="2" s="1"/>
  <c r="F363" i="2"/>
  <c r="F487" i="2"/>
  <c r="F159" i="2"/>
  <c r="H547" i="2"/>
  <c r="F680" i="2"/>
  <c r="F800" i="2"/>
  <c r="J800" i="2" s="1"/>
  <c r="F904" i="2"/>
  <c r="F1008" i="2"/>
  <c r="H90" i="2"/>
  <c r="H521" i="2"/>
  <c r="H656" i="2"/>
  <c r="H131" i="2"/>
  <c r="H500" i="2"/>
  <c r="F604" i="2"/>
  <c r="F681" i="2"/>
  <c r="J681" i="2" s="1"/>
  <c r="F753" i="2"/>
  <c r="F837" i="2"/>
  <c r="F905" i="2"/>
  <c r="J905" i="2" s="1"/>
  <c r="F989" i="2"/>
  <c r="F1065" i="2"/>
  <c r="F1117" i="2"/>
  <c r="F1177" i="2"/>
  <c r="F1233" i="2"/>
  <c r="F1289" i="2"/>
  <c r="F1345" i="2"/>
  <c r="F398" i="2"/>
  <c r="F512" i="2"/>
  <c r="F591" i="2"/>
  <c r="H657" i="2"/>
  <c r="H709" i="2"/>
  <c r="H769" i="2"/>
  <c r="H825" i="2"/>
  <c r="H881" i="2"/>
  <c r="H415" i="2"/>
  <c r="H528" i="2"/>
  <c r="F596" i="2"/>
  <c r="F662" i="2"/>
  <c r="F722" i="2"/>
  <c r="F770" i="2"/>
  <c r="F818" i="2"/>
  <c r="F866" i="2"/>
  <c r="F386" i="2"/>
  <c r="H502" i="2"/>
  <c r="H566" i="2"/>
  <c r="H628" i="2"/>
  <c r="H678" i="2"/>
  <c r="H726" i="2"/>
  <c r="H774" i="2"/>
  <c r="H81" i="2"/>
  <c r="F406" i="2"/>
  <c r="H509" i="2"/>
  <c r="H578" i="2"/>
  <c r="H634" i="2"/>
  <c r="H683" i="2"/>
  <c r="H731" i="2"/>
  <c r="H779" i="2"/>
  <c r="H827" i="2"/>
  <c r="H875" i="2"/>
  <c r="H931" i="2"/>
  <c r="H979" i="2"/>
  <c r="H1027" i="2"/>
  <c r="H1075" i="2"/>
  <c r="H572" i="2"/>
  <c r="H830" i="2"/>
  <c r="H918" i="2"/>
  <c r="H982" i="2"/>
  <c r="H1053" i="2"/>
  <c r="H1115" i="2"/>
  <c r="H1161" i="2"/>
  <c r="O744" i="2"/>
  <c r="F404" i="2"/>
  <c r="F115" i="2"/>
  <c r="F389" i="2"/>
  <c r="F613" i="2"/>
  <c r="H225" i="2"/>
  <c r="H417" i="2"/>
  <c r="F153" i="2"/>
  <c r="F318" i="2"/>
  <c r="H171" i="2"/>
  <c r="H326" i="2"/>
  <c r="H454" i="2"/>
  <c r="F186" i="2"/>
  <c r="F315" i="2"/>
  <c r="F443" i="2"/>
  <c r="F575" i="2"/>
  <c r="H531" i="2"/>
  <c r="F692" i="2"/>
  <c r="F820" i="2"/>
  <c r="F944" i="2"/>
  <c r="F1060" i="2"/>
  <c r="H472" i="2"/>
  <c r="H626" i="2"/>
  <c r="H736" i="2"/>
  <c r="H516" i="2"/>
  <c r="F618" i="2"/>
  <c r="F709" i="2"/>
  <c r="F797" i="2"/>
  <c r="F877" i="2"/>
  <c r="F965" i="2"/>
  <c r="F1053" i="2"/>
  <c r="F1129" i="2"/>
  <c r="F1193" i="2"/>
  <c r="F1257" i="2"/>
  <c r="F1321" i="2"/>
  <c r="H303" i="2"/>
  <c r="H501" i="2"/>
  <c r="H586" i="2"/>
  <c r="H661" i="2"/>
  <c r="H725" i="2"/>
  <c r="H789" i="2"/>
  <c r="H853" i="2"/>
  <c r="H335" i="2"/>
  <c r="H507" i="2"/>
  <c r="H591" i="2"/>
  <c r="F666" i="2"/>
  <c r="F730" i="2"/>
  <c r="F786" i="2"/>
  <c r="F838" i="2"/>
  <c r="H311" i="2"/>
  <c r="H486" i="2"/>
  <c r="F556" i="2"/>
  <c r="J556" i="2" s="1"/>
  <c r="P556" i="2" s="1"/>
  <c r="H633" i="2"/>
  <c r="H690" i="2"/>
  <c r="H742" i="2"/>
  <c r="H802" i="2"/>
  <c r="F342" i="2"/>
  <c r="H493" i="2"/>
  <c r="F568" i="2"/>
  <c r="H643" i="2"/>
  <c r="H695" i="2"/>
  <c r="H747" i="2"/>
  <c r="H807" i="2"/>
  <c r="H859" i="2"/>
  <c r="H915" i="2"/>
  <c r="H971" i="2"/>
  <c r="H1031" i="2"/>
  <c r="H1083" i="2"/>
  <c r="F711" i="2"/>
  <c r="F879" i="2"/>
  <c r="H957" i="2"/>
  <c r="F1034" i="2"/>
  <c r="H1106" i="2"/>
  <c r="H1170" i="2"/>
  <c r="F1216" i="2"/>
  <c r="H1266" i="2"/>
  <c r="H1316" i="2"/>
  <c r="H1361" i="2"/>
  <c r="H1405" i="2"/>
  <c r="H1449" i="2"/>
  <c r="H1489" i="2"/>
  <c r="H1533" i="2"/>
  <c r="H1577" i="2"/>
  <c r="H1617" i="2"/>
  <c r="F578" i="2"/>
  <c r="D149" i="2"/>
  <c r="F105" i="2"/>
  <c r="H312" i="2"/>
  <c r="F257" i="2"/>
  <c r="F485" i="2"/>
  <c r="H115" i="2"/>
  <c r="H317" i="2"/>
  <c r="H73" i="2"/>
  <c r="F254" i="2"/>
  <c r="H107" i="2"/>
  <c r="H246" i="2"/>
  <c r="H374" i="2"/>
  <c r="H94" i="2"/>
  <c r="F235" i="2"/>
  <c r="F379" i="2"/>
  <c r="F507" i="2"/>
  <c r="H391" i="2"/>
  <c r="F612" i="2"/>
  <c r="F744" i="2"/>
  <c r="F872" i="2"/>
  <c r="F992" i="2"/>
  <c r="H295" i="2"/>
  <c r="H558" i="2"/>
  <c r="H692" i="2"/>
  <c r="H427" i="2"/>
  <c r="F570" i="2"/>
  <c r="F669" i="2"/>
  <c r="F749" i="2"/>
  <c r="F841" i="2"/>
  <c r="F929" i="2"/>
  <c r="F1009" i="2"/>
  <c r="F1089" i="2"/>
  <c r="F1153" i="2"/>
  <c r="F1217" i="2"/>
  <c r="F1281" i="2"/>
  <c r="F1353" i="2"/>
  <c r="F446" i="2"/>
  <c r="F544" i="2"/>
  <c r="F623" i="2"/>
  <c r="H689" i="2"/>
  <c r="H65" i="2"/>
  <c r="F169" i="2"/>
  <c r="N942" i="2"/>
  <c r="F160" i="2"/>
  <c r="O1097" i="2"/>
  <c r="N1053" i="2"/>
  <c r="F1072" i="2"/>
  <c r="H1022" i="2"/>
  <c r="F971" i="2"/>
  <c r="H920" i="2"/>
  <c r="H864" i="2"/>
  <c r="H760" i="2"/>
  <c r="F498" i="2"/>
  <c r="F1622" i="2"/>
  <c r="F1590" i="2"/>
  <c r="F1558" i="2"/>
  <c r="F1526" i="2"/>
  <c r="F1494" i="2"/>
  <c r="F1462" i="2"/>
  <c r="F1430" i="2"/>
  <c r="F1398" i="2"/>
  <c r="F1366" i="2"/>
  <c r="F1331" i="2"/>
  <c r="F1258" i="2"/>
  <c r="H1221" i="2"/>
  <c r="H1184" i="2"/>
  <c r="H1066" i="2"/>
  <c r="F1015" i="2"/>
  <c r="H964" i="2"/>
  <c r="H913" i="2"/>
  <c r="H852" i="2"/>
  <c r="F743" i="2"/>
  <c r="H251" i="2"/>
  <c r="H1545" i="2"/>
  <c r="H1497" i="2"/>
  <c r="H1441" i="2"/>
  <c r="H1393" i="2"/>
  <c r="F1344" i="2"/>
  <c r="H1289" i="2"/>
  <c r="H1234" i="2"/>
  <c r="H1179" i="2"/>
  <c r="F1120" i="2"/>
  <c r="F1027" i="2"/>
  <c r="J1027" i="2" s="1"/>
  <c r="H944" i="2"/>
  <c r="H840" i="2"/>
  <c r="H487" i="2"/>
  <c r="H1047" i="2"/>
  <c r="H987" i="2"/>
  <c r="H919" i="2"/>
  <c r="H855" i="2"/>
  <c r="H791" i="2"/>
  <c r="H727" i="2"/>
  <c r="H663" i="2"/>
  <c r="F598" i="2"/>
  <c r="H525" i="2"/>
  <c r="F358" i="2"/>
  <c r="H790" i="2"/>
  <c r="H730" i="2"/>
  <c r="H662" i="2"/>
  <c r="J662" i="2" s="1"/>
  <c r="H596" i="2"/>
  <c r="F524" i="2"/>
  <c r="F354" i="2"/>
  <c r="F850" i="2"/>
  <c r="F778" i="2"/>
  <c r="F710" i="2"/>
  <c r="F642" i="2"/>
  <c r="J642" i="2" s="1"/>
  <c r="H555" i="2"/>
  <c r="H447" i="2"/>
  <c r="H869" i="2"/>
  <c r="H793" i="2"/>
  <c r="H721" i="2"/>
  <c r="F632" i="2"/>
  <c r="F528" i="2"/>
  <c r="J528" i="2" s="1"/>
  <c r="H207" i="2"/>
  <c r="F1297" i="2"/>
  <c r="F1201" i="2"/>
  <c r="F1113" i="2"/>
  <c r="F1025" i="2"/>
  <c r="F901" i="2"/>
  <c r="F785" i="2"/>
  <c r="F673" i="2"/>
  <c r="F538" i="2"/>
  <c r="H724" i="2"/>
  <c r="J724" i="2" s="1"/>
  <c r="F580" i="2"/>
  <c r="F1088" i="2"/>
  <c r="J1088" i="2" s="1"/>
  <c r="F932" i="2"/>
  <c r="F772" i="2"/>
  <c r="H589" i="2"/>
  <c r="F551" i="2"/>
  <c r="F407" i="2"/>
  <c r="F203" i="2"/>
  <c r="H434" i="2"/>
  <c r="H250" i="2"/>
  <c r="H61" i="2"/>
  <c r="H125" i="2"/>
  <c r="H345" i="2"/>
  <c r="F641" i="2"/>
  <c r="F361" i="2"/>
  <c r="H364" i="2"/>
  <c r="H21" i="2"/>
  <c r="F326" i="2"/>
  <c r="H116" i="2"/>
  <c r="H293" i="2"/>
  <c r="F637" i="2"/>
  <c r="F329" i="2"/>
  <c r="H232" i="2"/>
  <c r="O790" i="2"/>
  <c r="H755" i="2"/>
  <c r="F296" i="2"/>
  <c r="D1219" i="2"/>
  <c r="H158" i="2"/>
  <c r="H390" i="2"/>
  <c r="H214" i="2"/>
  <c r="F294" i="2"/>
  <c r="H84" i="2"/>
  <c r="F573" i="2"/>
  <c r="F285" i="2"/>
  <c r="H178" i="2"/>
  <c r="N581" i="2"/>
  <c r="H1051" i="2"/>
  <c r="H1011" i="2"/>
  <c r="J1011" i="2" s="1"/>
  <c r="H967" i="2"/>
  <c r="H923" i="2"/>
  <c r="H883" i="2"/>
  <c r="H839" i="2"/>
  <c r="H795" i="2"/>
  <c r="H711" i="2"/>
  <c r="H667" i="2"/>
  <c r="H625" i="2"/>
  <c r="H573" i="2"/>
  <c r="H514" i="2"/>
  <c r="H452" i="2"/>
  <c r="H223" i="2"/>
  <c r="H794" i="2"/>
  <c r="H754" i="2"/>
  <c r="J754" i="2" s="1"/>
  <c r="H710" i="2"/>
  <c r="H666" i="2"/>
  <c r="J666" i="2" s="1"/>
  <c r="F624" i="2"/>
  <c r="F572" i="2"/>
  <c r="H513" i="2"/>
  <c r="F450" i="2"/>
  <c r="H215" i="2"/>
  <c r="F842" i="2"/>
  <c r="F802" i="2"/>
  <c r="F758" i="2"/>
  <c r="F714" i="2"/>
  <c r="F674" i="2"/>
  <c r="F628" i="2"/>
  <c r="H576" i="2"/>
  <c r="H523" i="2"/>
  <c r="H459" i="2"/>
  <c r="H243" i="2"/>
  <c r="H865" i="2"/>
  <c r="H821" i="2"/>
  <c r="H777" i="2"/>
  <c r="H737" i="2"/>
  <c r="H693" i="2"/>
  <c r="H649" i="2"/>
  <c r="H604" i="2"/>
  <c r="H549" i="2"/>
  <c r="H490" i="2"/>
  <c r="F382" i="2"/>
  <c r="H55" i="2"/>
  <c r="F1313" i="2"/>
  <c r="J1313" i="2" s="1"/>
  <c r="F1273" i="2"/>
  <c r="F1229" i="2"/>
  <c r="F1185" i="2"/>
  <c r="F1145" i="2"/>
  <c r="F1101" i="2"/>
  <c r="F1057" i="2"/>
  <c r="J1057" i="2" s="1"/>
  <c r="F1001" i="2"/>
  <c r="F941" i="2"/>
  <c r="F881" i="2"/>
  <c r="F833" i="2"/>
  <c r="F773" i="2"/>
  <c r="F713" i="2"/>
  <c r="F657" i="2"/>
  <c r="H599" i="2"/>
  <c r="F522" i="2"/>
  <c r="H411" i="2"/>
  <c r="H720" i="2"/>
  <c r="H635" i="2"/>
  <c r="H553" i="2"/>
  <c r="F426" i="2"/>
  <c r="F1000" i="2"/>
  <c r="F928" i="2"/>
  <c r="F844" i="2"/>
  <c r="F768" i="2"/>
  <c r="J768" i="2" s="1"/>
  <c r="F676" i="2"/>
  <c r="F574" i="2"/>
  <c r="F454" i="2"/>
  <c r="F567" i="2"/>
  <c r="F479" i="2"/>
  <c r="F391" i="2"/>
  <c r="F311" i="2"/>
  <c r="F215" i="2"/>
  <c r="H126" i="2"/>
  <c r="H438" i="2"/>
  <c r="H346" i="2"/>
  <c r="H270" i="2"/>
  <c r="H176" i="2"/>
  <c r="F74" i="2"/>
  <c r="F282" i="2"/>
  <c r="F194" i="2"/>
  <c r="F89" i="2"/>
  <c r="H441" i="2"/>
  <c r="H349" i="2"/>
  <c r="H257" i="2"/>
  <c r="H179" i="2"/>
  <c r="H72" i="2"/>
  <c r="F581" i="2"/>
  <c r="F493" i="2"/>
  <c r="F413" i="2"/>
  <c r="F289" i="2"/>
  <c r="F170" i="2"/>
  <c r="H412" i="2"/>
  <c r="H252" i="2"/>
  <c r="H57" i="2"/>
  <c r="F260" i="2"/>
  <c r="F25" i="2"/>
  <c r="H46" i="2"/>
  <c r="D1447" i="2"/>
  <c r="M876" i="2"/>
  <c r="O1265" i="2"/>
  <c r="M933" i="2"/>
  <c r="D1461" i="2"/>
  <c r="F184" i="2"/>
  <c r="F46" i="2"/>
  <c r="O599" i="2"/>
  <c r="M634" i="2"/>
  <c r="O1468" i="2"/>
  <c r="N757" i="2"/>
  <c r="M912" i="2"/>
  <c r="N136" i="2"/>
  <c r="D508" i="2"/>
  <c r="M544" i="2"/>
  <c r="N755" i="2"/>
  <c r="M1350" i="2"/>
  <c r="D490" i="2"/>
  <c r="N265" i="2"/>
  <c r="M835" i="2"/>
  <c r="N431" i="2"/>
  <c r="M1210" i="2"/>
  <c r="O1013" i="2"/>
  <c r="M1405" i="2"/>
  <c r="O982" i="2"/>
  <c r="N296" i="2"/>
  <c r="N1093" i="2"/>
  <c r="H34" i="2"/>
  <c r="F64" i="2"/>
  <c r="F176" i="2"/>
  <c r="H40" i="2"/>
  <c r="F178" i="2"/>
  <c r="O319" i="2"/>
  <c r="N812" i="2"/>
  <c r="D605" i="2"/>
  <c r="N1520" i="2"/>
  <c r="N557" i="2"/>
  <c r="M909" i="2"/>
  <c r="N607" i="2"/>
  <c r="N567" i="2"/>
  <c r="O1140" i="2"/>
  <c r="N418" i="2"/>
  <c r="O1292" i="2"/>
  <c r="D1345" i="2"/>
  <c r="D792" i="2"/>
  <c r="N743" i="2"/>
  <c r="F34" i="2"/>
  <c r="H78" i="2"/>
  <c r="F120" i="2"/>
  <c r="F45" i="2"/>
  <c r="F114" i="2"/>
  <c r="F248" i="2"/>
  <c r="F328" i="2"/>
  <c r="F452" i="2"/>
  <c r="F133" i="2"/>
  <c r="H224" i="2"/>
  <c r="H308" i="2"/>
  <c r="H376" i="2"/>
  <c r="F43" i="2"/>
  <c r="F147" i="2"/>
  <c r="F205" i="2"/>
  <c r="F261" i="2"/>
  <c r="F325" i="2"/>
  <c r="F381" i="2"/>
  <c r="F429" i="2"/>
  <c r="F477" i="2"/>
  <c r="F517" i="2"/>
  <c r="F557" i="2"/>
  <c r="F605" i="2"/>
  <c r="H23" i="2"/>
  <c r="F93" i="2"/>
  <c r="H147" i="2"/>
  <c r="H193" i="2"/>
  <c r="H233" i="2"/>
  <c r="H281" i="2"/>
  <c r="H321" i="2"/>
  <c r="H361" i="2"/>
  <c r="H409" i="2"/>
  <c r="H449" i="2"/>
  <c r="H44" i="2"/>
  <c r="H111" i="2"/>
  <c r="H157" i="2"/>
  <c r="F202" i="2"/>
  <c r="F250" i="2"/>
  <c r="F290" i="2"/>
  <c r="F330" i="2"/>
  <c r="F94" i="2"/>
  <c r="H139" i="2"/>
  <c r="H185" i="2"/>
  <c r="H234" i="2"/>
  <c r="H274" i="2"/>
  <c r="H314" i="2"/>
  <c r="H362" i="2"/>
  <c r="H402" i="2"/>
  <c r="H442" i="2"/>
  <c r="F75" i="2"/>
  <c r="J75" i="2" s="1"/>
  <c r="F122" i="2"/>
  <c r="H167" i="2"/>
  <c r="F219" i="2"/>
  <c r="F259" i="2"/>
  <c r="F299" i="2"/>
  <c r="F347" i="2"/>
  <c r="F387" i="2"/>
  <c r="F427" i="2"/>
  <c r="F475" i="2"/>
  <c r="F515" i="2"/>
  <c r="F555" i="2"/>
  <c r="H195" i="2"/>
  <c r="H423" i="2"/>
  <c r="H504" i="2"/>
  <c r="H568" i="2"/>
  <c r="H616" i="2"/>
  <c r="F660" i="2"/>
  <c r="F708" i="2"/>
  <c r="F748" i="2"/>
  <c r="J748" i="2" s="1"/>
  <c r="F788" i="2"/>
  <c r="F836" i="2"/>
  <c r="M1304" i="2"/>
  <c r="O607" i="2"/>
  <c r="M258" i="2"/>
  <c r="O863" i="2"/>
  <c r="M1307" i="2"/>
  <c r="O118" i="2"/>
  <c r="N1090" i="2"/>
  <c r="O275" i="2"/>
  <c r="N1205" i="2"/>
  <c r="N1386" i="2"/>
  <c r="F42" i="2"/>
  <c r="F60" i="2"/>
  <c r="F21" i="2"/>
  <c r="F123" i="2"/>
  <c r="F264" i="2"/>
  <c r="F392" i="2"/>
  <c r="H82" i="2"/>
  <c r="H216" i="2"/>
  <c r="H300" i="2"/>
  <c r="H400" i="2"/>
  <c r="H71" i="2"/>
  <c r="H165" i="2"/>
  <c r="F237" i="2"/>
  <c r="F297" i="2"/>
  <c r="F365" i="2"/>
  <c r="F425" i="2"/>
  <c r="F481" i="2"/>
  <c r="F525" i="2"/>
  <c r="F577" i="2"/>
  <c r="F621" i="2"/>
  <c r="F79" i="2"/>
  <c r="H129" i="2"/>
  <c r="F189" i="2"/>
  <c r="H245" i="2"/>
  <c r="H289" i="2"/>
  <c r="H341" i="2"/>
  <c r="H385" i="2"/>
  <c r="H437" i="2"/>
  <c r="H24" i="2"/>
  <c r="F107" i="2"/>
  <c r="J107" i="2" s="1"/>
  <c r="P107" i="2" s="1"/>
  <c r="F162" i="2"/>
  <c r="F218" i="2"/>
  <c r="F262" i="2"/>
  <c r="F314" i="2"/>
  <c r="H67" i="2"/>
  <c r="H130" i="2"/>
  <c r="F181" i="2"/>
  <c r="H238" i="2"/>
  <c r="H282" i="2"/>
  <c r="H334" i="2"/>
  <c r="H378" i="2"/>
  <c r="H430" i="2"/>
  <c r="F47" i="2"/>
  <c r="H117" i="2"/>
  <c r="H181" i="2"/>
  <c r="F227" i="2"/>
  <c r="F279" i="2"/>
  <c r="F323" i="2"/>
  <c r="F375" i="2"/>
  <c r="J375" i="2" s="1"/>
  <c r="F419" i="2"/>
  <c r="F471" i="2"/>
  <c r="F519" i="2"/>
  <c r="F571" i="2"/>
  <c r="H291" i="2"/>
  <c r="H483" i="2"/>
  <c r="F542" i="2"/>
  <c r="H607" i="2"/>
  <c r="F656" i="2"/>
  <c r="F712" i="2"/>
  <c r="F756" i="2"/>
  <c r="F808" i="2"/>
  <c r="F852" i="2"/>
  <c r="F900" i="2"/>
  <c r="F940" i="2"/>
  <c r="F980" i="2"/>
  <c r="F1028" i="2"/>
  <c r="F1068" i="2"/>
  <c r="H163" i="2"/>
  <c r="F442" i="2"/>
  <c r="H510" i="2"/>
  <c r="F564" i="2"/>
  <c r="F622" i="2"/>
  <c r="H664" i="2"/>
  <c r="H704" i="2"/>
  <c r="H168" i="2"/>
  <c r="N1483" i="2"/>
  <c r="M298" i="2"/>
  <c r="M1592" i="2"/>
  <c r="D1224" i="2"/>
  <c r="O650" i="2"/>
  <c r="M1170" i="2"/>
  <c r="D1532" i="2"/>
  <c r="M611" i="2"/>
  <c r="D1405" i="2"/>
  <c r="O207" i="2"/>
  <c r="N1361" i="2"/>
  <c r="H50" i="2"/>
  <c r="F128" i="2"/>
  <c r="F31" i="2"/>
  <c r="F204" i="2"/>
  <c r="F324" i="2"/>
  <c r="F456" i="2"/>
  <c r="H155" i="2"/>
  <c r="H264" i="2"/>
  <c r="H344" i="2"/>
  <c r="H424" i="2"/>
  <c r="H119" i="2"/>
  <c r="F201" i="2"/>
  <c r="F281" i="2"/>
  <c r="F333" i="2"/>
  <c r="F409" i="2"/>
  <c r="F453" i="2"/>
  <c r="F505" i="2"/>
  <c r="F549" i="2"/>
  <c r="F601" i="2"/>
  <c r="F35" i="2"/>
  <c r="F111" i="2"/>
  <c r="H161" i="2"/>
  <c r="H217" i="2"/>
  <c r="H261" i="2"/>
  <c r="H313" i="2"/>
  <c r="H357" i="2"/>
  <c r="H413" i="2"/>
  <c r="H457" i="2"/>
  <c r="H79" i="2"/>
  <c r="F130" i="2"/>
  <c r="H189" i="2"/>
  <c r="F234" i="2"/>
  <c r="F286" i="2"/>
  <c r="H36" i="2"/>
  <c r="F103" i="2"/>
  <c r="H162" i="2"/>
  <c r="H210" i="2"/>
  <c r="H262" i="2"/>
  <c r="H306" i="2"/>
  <c r="H358" i="2"/>
  <c r="H406" i="2"/>
  <c r="H458" i="2"/>
  <c r="F90" i="2"/>
  <c r="H149" i="2"/>
  <c r="F199" i="2"/>
  <c r="F251" i="2"/>
  <c r="F295" i="2"/>
  <c r="F351" i="2"/>
  <c r="F395" i="2"/>
  <c r="F447" i="2"/>
  <c r="F491" i="2"/>
  <c r="F543" i="2"/>
  <c r="H28" i="2"/>
  <c r="H407" i="2"/>
  <c r="H520" i="2"/>
  <c r="H579" i="2"/>
  <c r="H639" i="2"/>
  <c r="F684" i="2"/>
  <c r="F736" i="2"/>
  <c r="F780" i="2"/>
  <c r="F832" i="2"/>
  <c r="F876" i="2"/>
  <c r="F916" i="2"/>
  <c r="F964" i="2"/>
  <c r="F1004" i="2"/>
  <c r="F1044" i="2"/>
  <c r="F1092" i="2"/>
  <c r="F346" i="2"/>
  <c r="H478" i="2"/>
  <c r="H542" i="2"/>
  <c r="H594" i="2"/>
  <c r="F640" i="2"/>
  <c r="H688" i="2"/>
  <c r="H728" i="2"/>
  <c r="H299" i="2"/>
  <c r="D81" i="2"/>
  <c r="O172" i="2"/>
  <c r="M1359" i="2"/>
  <c r="N738" i="2"/>
  <c r="O619" i="2"/>
  <c r="M1412" i="2"/>
  <c r="N1021" i="2"/>
  <c r="D536" i="2"/>
  <c r="F56" i="2"/>
  <c r="F69" i="2"/>
  <c r="F220" i="2"/>
  <c r="F376" i="2"/>
  <c r="H96" i="2"/>
  <c r="H268" i="2"/>
  <c r="H372" i="2"/>
  <c r="H110" i="2"/>
  <c r="F217" i="2"/>
  <c r="F293" i="2"/>
  <c r="J293" i="2" s="1"/>
  <c r="F385" i="2"/>
  <c r="F457" i="2"/>
  <c r="F521" i="2"/>
  <c r="F585" i="2"/>
  <c r="H43" i="2"/>
  <c r="F125" i="2"/>
  <c r="H201" i="2"/>
  <c r="J201" i="2" s="1"/>
  <c r="H265" i="2"/>
  <c r="H329" i="2"/>
  <c r="H393" i="2"/>
  <c r="H469" i="2"/>
  <c r="H93" i="2"/>
  <c r="H180" i="2"/>
  <c r="F246" i="2"/>
  <c r="F310" i="2"/>
  <c r="H89" i="2"/>
  <c r="F167" i="2"/>
  <c r="H230" i="2"/>
  <c r="H298" i="2"/>
  <c r="H366" i="2"/>
  <c r="H426" i="2"/>
  <c r="F81" i="2"/>
  <c r="F154" i="2"/>
  <c r="F223" i="2"/>
  <c r="F287" i="2"/>
  <c r="F355" i="2"/>
  <c r="J355" i="2" s="1"/>
  <c r="F415" i="2"/>
  <c r="F483" i="2"/>
  <c r="F547" i="2"/>
  <c r="H259" i="2"/>
  <c r="F494" i="2"/>
  <c r="H584" i="2"/>
  <c r="F652" i="2"/>
  <c r="F720" i="2"/>
  <c r="F784" i="2"/>
  <c r="F848" i="2"/>
  <c r="J848" i="2" s="1"/>
  <c r="F908" i="2"/>
  <c r="J908" i="2" s="1"/>
  <c r="P908" i="2" s="1"/>
  <c r="F968" i="2"/>
  <c r="J968" i="2" s="1"/>
  <c r="F1024" i="2"/>
  <c r="F1076" i="2"/>
  <c r="F362" i="2"/>
  <c r="H505" i="2"/>
  <c r="H585" i="2"/>
  <c r="H652" i="2"/>
  <c r="H700" i="2"/>
  <c r="H235" i="2"/>
  <c r="F474" i="2"/>
  <c r="H527" i="2"/>
  <c r="H580" i="2"/>
  <c r="F636" i="2"/>
  <c r="F677" i="2"/>
  <c r="F717" i="2"/>
  <c r="F765" i="2"/>
  <c r="F805" i="2"/>
  <c r="F845" i="2"/>
  <c r="F893" i="2"/>
  <c r="F933" i="2"/>
  <c r="J933" i="2" s="1"/>
  <c r="F973" i="2"/>
  <c r="F1021" i="2"/>
  <c r="F1061" i="2"/>
  <c r="F1093" i="2"/>
  <c r="J1093" i="2" s="1"/>
  <c r="F1125" i="2"/>
  <c r="F1157" i="2"/>
  <c r="F1189" i="2"/>
  <c r="F1221" i="2"/>
  <c r="F1253" i="2"/>
  <c r="F1285" i="2"/>
  <c r="F1317" i="2"/>
  <c r="F1349" i="2"/>
  <c r="H271" i="2"/>
  <c r="F430" i="2"/>
  <c r="J430" i="2" s="1"/>
  <c r="F496" i="2"/>
  <c r="H538" i="2"/>
  <c r="H581" i="2"/>
  <c r="H618" i="2"/>
  <c r="H653" i="2"/>
  <c r="H685" i="2"/>
  <c r="H717" i="2"/>
  <c r="H749" i="2"/>
  <c r="H781" i="2"/>
  <c r="H813" i="2"/>
  <c r="H845" i="2"/>
  <c r="H877" i="2"/>
  <c r="H275" i="2"/>
  <c r="H431" i="2"/>
  <c r="H496" i="2"/>
  <c r="H539" i="2"/>
  <c r="F582" i="2"/>
  <c r="F619" i="2"/>
  <c r="F654" i="2"/>
  <c r="F686" i="2"/>
  <c r="F718" i="2"/>
  <c r="F750" i="2"/>
  <c r="F782" i="2"/>
  <c r="F814" i="2"/>
  <c r="F846" i="2"/>
  <c r="H145" i="2"/>
  <c r="F370" i="2"/>
  <c r="F476" i="2"/>
  <c r="J476" i="2" s="1"/>
  <c r="H518" i="2"/>
  <c r="H561" i="2"/>
  <c r="H601" i="2"/>
  <c r="F638" i="2"/>
  <c r="H670" i="2"/>
  <c r="H702" i="2"/>
  <c r="H734" i="2"/>
  <c r="H766" i="2"/>
  <c r="H798" i="2"/>
  <c r="H154" i="2"/>
  <c r="F374" i="2"/>
  <c r="H477" i="2"/>
  <c r="F520" i="2"/>
  <c r="H562" i="2"/>
  <c r="H602" i="2"/>
  <c r="F639" i="2"/>
  <c r="H671" i="2"/>
  <c r="H703" i="2"/>
  <c r="H735" i="2"/>
  <c r="H767" i="2"/>
  <c r="H799" i="2"/>
  <c r="H831" i="2"/>
  <c r="H863" i="2"/>
  <c r="H895" i="2"/>
  <c r="H927" i="2"/>
  <c r="H959" i="2"/>
  <c r="H991" i="2"/>
  <c r="H1023" i="2"/>
  <c r="H1055" i="2"/>
  <c r="H1087" i="2"/>
  <c r="F611" i="2"/>
  <c r="H804" i="2"/>
  <c r="H886" i="2"/>
  <c r="F938" i="2"/>
  <c r="H989" i="2"/>
  <c r="H1040" i="2"/>
  <c r="F1091" i="2"/>
  <c r="H1129" i="2"/>
  <c r="F1166" i="2"/>
  <c r="H1202" i="2"/>
  <c r="F1239" i="2"/>
  <c r="H1275" i="2"/>
  <c r="F1312" i="2"/>
  <c r="H1348" i="2"/>
  <c r="H1381" i="2"/>
  <c r="H1413" i="2"/>
  <c r="H1445" i="2"/>
  <c r="H1477" i="2"/>
  <c r="H1509" i="2"/>
  <c r="J1509" i="2" s="1"/>
  <c r="H1541" i="2"/>
  <c r="H1573" i="2"/>
  <c r="H1605" i="2"/>
  <c r="H1637" i="2"/>
  <c r="O850" i="2"/>
  <c r="O1305" i="2"/>
  <c r="N1380" i="2"/>
  <c r="N52" i="2"/>
  <c r="M1017" i="2"/>
  <c r="N1161" i="2"/>
  <c r="N259" i="2"/>
  <c r="N377" i="2"/>
  <c r="F50" i="2"/>
  <c r="F136" i="2"/>
  <c r="H109" i="2"/>
  <c r="F308" i="2"/>
  <c r="F460" i="2"/>
  <c r="H200" i="2"/>
  <c r="H328" i="2"/>
  <c r="H444" i="2"/>
  <c r="F161" i="2"/>
  <c r="F253" i="2"/>
  <c r="F345" i="2"/>
  <c r="F421" i="2"/>
  <c r="F489" i="2"/>
  <c r="F553" i="2"/>
  <c r="F617" i="2"/>
  <c r="H88" i="2"/>
  <c r="F166" i="2"/>
  <c r="H229" i="2"/>
  <c r="H297" i="2"/>
  <c r="J297" i="2" s="1"/>
  <c r="P297" i="2" s="1"/>
  <c r="H373" i="2"/>
  <c r="H425" i="2"/>
  <c r="F67" i="2"/>
  <c r="H143" i="2"/>
  <c r="F214" i="2"/>
  <c r="F278" i="2"/>
  <c r="H45" i="2"/>
  <c r="F126" i="2"/>
  <c r="H202" i="2"/>
  <c r="H266" i="2"/>
  <c r="H330" i="2"/>
  <c r="H394" i="2"/>
  <c r="H16" i="2"/>
  <c r="F113" i="2"/>
  <c r="H190" i="2"/>
  <c r="F255" i="2"/>
  <c r="J255" i="2" s="1"/>
  <c r="F319" i="2"/>
  <c r="F383" i="2"/>
  <c r="F451" i="2"/>
  <c r="F511" i="2"/>
  <c r="F579" i="2"/>
  <c r="H439" i="2"/>
  <c r="H536" i="2"/>
  <c r="H621" i="2"/>
  <c r="F688" i="2"/>
  <c r="F752" i="2"/>
  <c r="F816" i="2"/>
  <c r="F880" i="2"/>
  <c r="F936" i="2"/>
  <c r="F996" i="2"/>
  <c r="F1056" i="2"/>
  <c r="F127" i="2"/>
  <c r="H464" i="2"/>
  <c r="F548" i="2"/>
  <c r="H617" i="2"/>
  <c r="H672" i="2"/>
  <c r="H732" i="2"/>
  <c r="H395" i="2"/>
  <c r="H495" i="2"/>
  <c r="H559" i="2"/>
  <c r="H608" i="2"/>
  <c r="F653" i="2"/>
  <c r="F701" i="2"/>
  <c r="F741" i="2"/>
  <c r="F781" i="2"/>
  <c r="J781" i="2" s="1"/>
  <c r="F829" i="2"/>
  <c r="F869" i="2"/>
  <c r="F909" i="2"/>
  <c r="F957" i="2"/>
  <c r="F997" i="2"/>
  <c r="F1037" i="2"/>
  <c r="F1077" i="2"/>
  <c r="F1109" i="2"/>
  <c r="J1109" i="2" s="1"/>
  <c r="F1141" i="2"/>
  <c r="F1173" i="2"/>
  <c r="F1205" i="2"/>
  <c r="F1237" i="2"/>
  <c r="F1269" i="2"/>
  <c r="F1301" i="2"/>
  <c r="F1333" i="2"/>
  <c r="H136" i="2"/>
  <c r="F366" i="2"/>
  <c r="H474" i="2"/>
  <c r="H517" i="2"/>
  <c r="F560" i="2"/>
  <c r="F600" i="2"/>
  <c r="H636" i="2"/>
  <c r="H669" i="2"/>
  <c r="H701" i="2"/>
  <c r="H733" i="2"/>
  <c r="H765" i="2"/>
  <c r="H797" i="2"/>
  <c r="H829" i="2"/>
  <c r="H861" i="2"/>
  <c r="F141" i="2"/>
  <c r="H367" i="2"/>
  <c r="H475" i="2"/>
  <c r="F518" i="2"/>
  <c r="H560" i="2"/>
  <c r="H600" i="2"/>
  <c r="H637" i="2"/>
  <c r="F670" i="2"/>
  <c r="F702" i="2"/>
  <c r="F734" i="2"/>
  <c r="F766" i="2"/>
  <c r="F798" i="2"/>
  <c r="F830" i="2"/>
  <c r="F862" i="2"/>
  <c r="H279" i="2"/>
  <c r="F434" i="2"/>
  <c r="J434" i="2" s="1"/>
  <c r="H497" i="2"/>
  <c r="F540" i="2"/>
  <c r="J540" i="2" s="1"/>
  <c r="H582" i="2"/>
  <c r="J582" i="2" s="1"/>
  <c r="H619" i="2"/>
  <c r="J619" i="2" s="1"/>
  <c r="H654" i="2"/>
  <c r="H686" i="2"/>
  <c r="H718" i="2"/>
  <c r="J718" i="2" s="1"/>
  <c r="H750" i="2"/>
  <c r="H782" i="2"/>
  <c r="H814" i="2"/>
  <c r="H287" i="2"/>
  <c r="F438" i="2"/>
  <c r="H498" i="2"/>
  <c r="H541" i="2"/>
  <c r="F584" i="2"/>
  <c r="H620" i="2"/>
  <c r="H655" i="2"/>
  <c r="H687" i="2"/>
  <c r="H719" i="2"/>
  <c r="H751" i="2"/>
  <c r="H783" i="2"/>
  <c r="H815" i="2"/>
  <c r="H847" i="2"/>
  <c r="H879" i="2"/>
  <c r="H911" i="2"/>
  <c r="H943" i="2"/>
  <c r="H975" i="2"/>
  <c r="H1007" i="2"/>
  <c r="H1039" i="2"/>
  <c r="H1071" i="2"/>
  <c r="H403" i="2"/>
  <c r="H740" i="2"/>
  <c r="F851" i="2"/>
  <c r="H912" i="2"/>
  <c r="F963" i="2"/>
  <c r="H1014" i="2"/>
  <c r="F1066" i="2"/>
  <c r="F1111" i="2"/>
  <c r="H1147" i="2"/>
  <c r="F1184" i="2"/>
  <c r="H1220" i="2"/>
  <c r="H1257" i="2"/>
  <c r="F1294" i="2"/>
  <c r="H1330" i="2"/>
  <c r="H1365" i="2"/>
  <c r="H1397" i="2"/>
  <c r="H1429" i="2"/>
  <c r="H1461" i="2"/>
  <c r="H1493" i="2"/>
  <c r="H1525" i="2"/>
  <c r="J1525" i="2" s="1"/>
  <c r="H1557" i="2"/>
  <c r="J1557" i="2" s="1"/>
  <c r="P1557" i="2" s="1"/>
  <c r="H1589" i="2"/>
  <c r="H1621" i="2"/>
  <c r="H368" i="2"/>
  <c r="H220" i="2"/>
  <c r="F420" i="2"/>
  <c r="F200" i="2"/>
  <c r="J200" i="2" s="1"/>
  <c r="F18" i="2"/>
  <c r="M468" i="2"/>
  <c r="D1610" i="2"/>
  <c r="N1370" i="2"/>
  <c r="N678" i="2"/>
  <c r="O1119" i="2"/>
  <c r="O757" i="2"/>
  <c r="O40" i="2"/>
  <c r="D308" i="2"/>
  <c r="F694" i="2"/>
  <c r="F650" i="2"/>
  <c r="H605" i="2"/>
  <c r="F550" i="2"/>
  <c r="H491" i="2"/>
  <c r="H383" i="2"/>
  <c r="F63" i="2"/>
  <c r="H841" i="2"/>
  <c r="H801" i="2"/>
  <c r="H757" i="2"/>
  <c r="H713" i="2"/>
  <c r="H673" i="2"/>
  <c r="H627" i="2"/>
  <c r="F576" i="2"/>
  <c r="H522" i="2"/>
  <c r="F458" i="2"/>
  <c r="H239" i="2"/>
  <c r="F1337" i="2"/>
  <c r="F1293" i="2"/>
  <c r="F1249" i="2"/>
  <c r="F1209" i="2"/>
  <c r="F1165" i="2"/>
  <c r="F1121" i="2"/>
  <c r="F1081" i="2"/>
  <c r="F1029" i="2"/>
  <c r="F969" i="2"/>
  <c r="F913" i="2"/>
  <c r="F861" i="2"/>
  <c r="F801" i="2"/>
  <c r="F745" i="2"/>
  <c r="F685" i="2"/>
  <c r="H622" i="2"/>
  <c r="H564" i="2"/>
  <c r="H484" i="2"/>
  <c r="H203" i="2"/>
  <c r="H684" i="2"/>
  <c r="F599" i="2"/>
  <c r="F500" i="2"/>
  <c r="H263" i="2"/>
  <c r="F1036" i="2"/>
  <c r="F960" i="2"/>
  <c r="F884" i="2"/>
  <c r="J884" i="2" s="1"/>
  <c r="F804" i="2"/>
  <c r="F716" i="2"/>
  <c r="F626" i="2"/>
  <c r="F526" i="2"/>
  <c r="H227" i="2"/>
  <c r="F523" i="2"/>
  <c r="J523" i="2" s="1"/>
  <c r="F439" i="2"/>
  <c r="F343" i="2"/>
  <c r="F263" i="2"/>
  <c r="F163" i="2"/>
  <c r="H68" i="2"/>
  <c r="H398" i="2"/>
  <c r="H310" i="2"/>
  <c r="H218" i="2"/>
  <c r="F135" i="2"/>
  <c r="F322" i="2"/>
  <c r="F230" i="2"/>
  <c r="J230" i="2" s="1"/>
  <c r="H148" i="2"/>
  <c r="F15" i="2"/>
  <c r="H389" i="2"/>
  <c r="H309" i="2"/>
  <c r="H221" i="2"/>
  <c r="H120" i="2"/>
  <c r="F633" i="2"/>
  <c r="J633" i="2" s="1"/>
  <c r="F541" i="2"/>
  <c r="F449" i="2"/>
  <c r="F349" i="2"/>
  <c r="F233" i="2"/>
  <c r="H92" i="2"/>
  <c r="H332" i="2"/>
  <c r="F174" i="2"/>
  <c r="F372" i="2"/>
  <c r="H159" i="2"/>
  <c r="J159" i="2" s="1"/>
  <c r="F104" i="2"/>
  <c r="N252" i="2"/>
  <c r="D155" i="2"/>
  <c r="D292" i="2"/>
  <c r="D1381" i="2"/>
  <c r="D132" i="2"/>
  <c r="D701" i="2"/>
  <c r="D1559" i="2"/>
  <c r="N715" i="2"/>
  <c r="F298" i="2"/>
  <c r="F222" i="2"/>
  <c r="F121" i="2"/>
  <c r="H453" i="2"/>
  <c r="H377" i="2"/>
  <c r="H285" i="2"/>
  <c r="H197" i="2"/>
  <c r="H106" i="2"/>
  <c r="F609" i="2"/>
  <c r="F513" i="2"/>
  <c r="F441" i="2"/>
  <c r="F321" i="2"/>
  <c r="F197" i="2"/>
  <c r="H32" i="2"/>
  <c r="H276" i="2"/>
  <c r="H91" i="2"/>
  <c r="F316" i="2"/>
  <c r="F91" i="2"/>
  <c r="F28" i="2"/>
  <c r="M1555" i="2"/>
  <c r="O1304" i="2"/>
  <c r="N1397" i="2"/>
  <c r="D228" i="2"/>
  <c r="D307" i="2"/>
  <c r="D1185" i="2"/>
  <c r="H353" i="2"/>
  <c r="H277" i="2"/>
  <c r="H184" i="2"/>
  <c r="H83" i="2"/>
  <c r="F589" i="2"/>
  <c r="F509" i="2"/>
  <c r="J509" i="2" s="1"/>
  <c r="P509" i="2" s="1"/>
  <c r="F417" i="2"/>
  <c r="F301" i="2"/>
  <c r="F193" i="2"/>
  <c r="H416" i="2"/>
  <c r="H272" i="2"/>
  <c r="H77" i="2"/>
  <c r="F77" i="2"/>
  <c r="H74" i="2"/>
  <c r="M17" i="2"/>
  <c r="N405" i="2"/>
  <c r="M671" i="2"/>
  <c r="N915" i="2"/>
  <c r="D14" i="2"/>
  <c r="M1191" i="2"/>
  <c r="F1049" i="2"/>
  <c r="F1017" i="2"/>
  <c r="F985" i="2"/>
  <c r="F953" i="2"/>
  <c r="F921" i="2"/>
  <c r="F889" i="2"/>
  <c r="J889" i="2" s="1"/>
  <c r="F857" i="2"/>
  <c r="F825" i="2"/>
  <c r="F793" i="2"/>
  <c r="F761" i="2"/>
  <c r="F729" i="2"/>
  <c r="F697" i="2"/>
  <c r="F665" i="2"/>
  <c r="H631" i="2"/>
  <c r="F595" i="2"/>
  <c r="F554" i="2"/>
  <c r="H511" i="2"/>
  <c r="F466" i="2"/>
  <c r="H347" i="2"/>
  <c r="F95" i="2"/>
  <c r="H712" i="2"/>
  <c r="H680" i="2"/>
  <c r="H648" i="2"/>
  <c r="H612" i="2"/>
  <c r="H574" i="2"/>
  <c r="F532" i="2"/>
  <c r="H489" i="2"/>
  <c r="F410" i="2"/>
  <c r="J410" i="2" s="1"/>
  <c r="H231" i="2"/>
  <c r="F1084" i="2"/>
  <c r="F1052" i="2"/>
  <c r="F1020" i="2"/>
  <c r="F988" i="2"/>
  <c r="F956" i="2"/>
  <c r="F924" i="2"/>
  <c r="F892" i="2"/>
  <c r="F860" i="2"/>
  <c r="F828" i="2"/>
  <c r="F796" i="2"/>
  <c r="F764" i="2"/>
  <c r="F732" i="2"/>
  <c r="F700" i="2"/>
  <c r="F668" i="2"/>
  <c r="F635" i="2"/>
  <c r="H598" i="2"/>
  <c r="F558" i="2"/>
  <c r="H515" i="2"/>
  <c r="H471" i="2"/>
  <c r="H359" i="2"/>
  <c r="H122" i="2"/>
  <c r="F563" i="2"/>
  <c r="F531" i="2"/>
  <c r="F499" i="2"/>
  <c r="F467" i="2"/>
  <c r="F435" i="2"/>
  <c r="F403" i="2"/>
  <c r="F371" i="2"/>
  <c r="F339" i="2"/>
  <c r="F307" i="2"/>
  <c r="F275" i="2"/>
  <c r="J275" i="2" s="1"/>
  <c r="F243" i="2"/>
  <c r="F211" i="2"/>
  <c r="F177" i="2"/>
  <c r="H140" i="2"/>
  <c r="H103" i="2"/>
  <c r="F62" i="2"/>
  <c r="H450" i="2"/>
  <c r="H418" i="2"/>
  <c r="H386" i="2"/>
  <c r="H354" i="2"/>
  <c r="H322" i="2"/>
  <c r="H290" i="2"/>
  <c r="H258" i="2"/>
  <c r="H226" i="2"/>
  <c r="H194" i="2"/>
  <c r="F158" i="2"/>
  <c r="H121" i="2"/>
  <c r="F85" i="2"/>
  <c r="F27" i="2"/>
  <c r="F306" i="2"/>
  <c r="F274" i="2"/>
  <c r="J274" i="2" s="1"/>
  <c r="F242" i="2"/>
  <c r="F210" i="2"/>
  <c r="H175" i="2"/>
  <c r="F139" i="2"/>
  <c r="H102" i="2"/>
  <c r="H60" i="2"/>
  <c r="H465" i="2"/>
  <c r="H433" i="2"/>
  <c r="H401" i="2"/>
  <c r="H369" i="2"/>
  <c r="H337" i="2"/>
  <c r="H305" i="2"/>
  <c r="H273" i="2"/>
  <c r="H241" i="2"/>
  <c r="H209" i="2"/>
  <c r="F175" i="2"/>
  <c r="H138" i="2"/>
  <c r="F102" i="2"/>
  <c r="H59" i="2"/>
  <c r="F629" i="2"/>
  <c r="F597" i="2"/>
  <c r="F565" i="2"/>
  <c r="F533" i="2"/>
  <c r="F501" i="2"/>
  <c r="J501" i="2" s="1"/>
  <c r="F469" i="2"/>
  <c r="F437" i="2"/>
  <c r="F397" i="2"/>
  <c r="F357" i="2"/>
  <c r="F317" i="2"/>
  <c r="F269" i="2"/>
  <c r="F229" i="2"/>
  <c r="H188" i="2"/>
  <c r="H133" i="2"/>
  <c r="H87" i="2"/>
  <c r="H440" i="2"/>
  <c r="H384" i="2"/>
  <c r="H340" i="2"/>
  <c r="H296" i="2"/>
  <c r="H240" i="2"/>
  <c r="H187" i="2"/>
  <c r="H128" i="2"/>
  <c r="F472" i="2"/>
  <c r="F412" i="2"/>
  <c r="F348" i="2"/>
  <c r="F280" i="2"/>
  <c r="F216" i="2"/>
  <c r="H150" i="2"/>
  <c r="H63" i="2"/>
  <c r="F41" i="2"/>
  <c r="F156" i="2"/>
  <c r="F88" i="2"/>
  <c r="F24" i="2"/>
  <c r="H30" i="2"/>
  <c r="H29" i="2"/>
  <c r="D642" i="2"/>
  <c r="D625" i="2"/>
  <c r="M1317" i="2"/>
  <c r="M602" i="2"/>
  <c r="N943" i="2"/>
  <c r="N639" i="2"/>
  <c r="M1045" i="2"/>
  <c r="M331" i="2"/>
  <c r="D518" i="2"/>
  <c r="M1147" i="2"/>
  <c r="D558" i="2"/>
  <c r="M429" i="2"/>
  <c r="D458" i="2"/>
  <c r="N451" i="2"/>
  <c r="N964" i="2"/>
  <c r="D736" i="2"/>
  <c r="M257" i="2"/>
  <c r="O1360" i="2"/>
  <c r="D1457" i="2"/>
  <c r="O366" i="2"/>
  <c r="O141" i="2"/>
  <c r="D1130" i="2"/>
  <c r="O1588" i="2"/>
  <c r="M599" i="2"/>
  <c r="D1222" i="2"/>
  <c r="M1321" i="2"/>
  <c r="N58" i="2"/>
  <c r="O513" i="2"/>
  <c r="N432" i="2"/>
  <c r="D846" i="2"/>
  <c r="N810" i="2"/>
  <c r="M1105" i="2"/>
  <c r="N848" i="2"/>
  <c r="N475" i="2"/>
  <c r="M376" i="2"/>
  <c r="F1045" i="2"/>
  <c r="F1013" i="2"/>
  <c r="F981" i="2"/>
  <c r="F949" i="2"/>
  <c r="F917" i="2"/>
  <c r="F885" i="2"/>
  <c r="F853" i="2"/>
  <c r="F821" i="2"/>
  <c r="F789" i="2"/>
  <c r="F757" i="2"/>
  <c r="F725" i="2"/>
  <c r="F693" i="2"/>
  <c r="J693" i="2" s="1"/>
  <c r="F661" i="2"/>
  <c r="F627" i="2"/>
  <c r="H590" i="2"/>
  <c r="H548" i="2"/>
  <c r="F506" i="2"/>
  <c r="H456" i="2"/>
  <c r="H331" i="2"/>
  <c r="H47" i="2"/>
  <c r="H708" i="2"/>
  <c r="H676" i="2"/>
  <c r="H644" i="2"/>
  <c r="F608" i="2"/>
  <c r="H569" i="2"/>
  <c r="H526" i="2"/>
  <c r="F484" i="2"/>
  <c r="F394" i="2"/>
  <c r="H199" i="2"/>
  <c r="F1080" i="2"/>
  <c r="F1048" i="2"/>
  <c r="F1016" i="2"/>
  <c r="J1016" i="2" s="1"/>
  <c r="F984" i="2"/>
  <c r="F952" i="2"/>
  <c r="F920" i="2"/>
  <c r="F888" i="2"/>
  <c r="F856" i="2"/>
  <c r="F824" i="2"/>
  <c r="J824" i="2" s="1"/>
  <c r="F792" i="2"/>
  <c r="F760" i="2"/>
  <c r="F728" i="2"/>
  <c r="F696" i="2"/>
  <c r="F664" i="2"/>
  <c r="H630" i="2"/>
  <c r="F594" i="2"/>
  <c r="H552" i="2"/>
  <c r="F510" i="2"/>
  <c r="H463" i="2"/>
  <c r="H343" i="2"/>
  <c r="F86" i="2"/>
  <c r="F559" i="2"/>
  <c r="F527" i="2"/>
  <c r="F495" i="2"/>
  <c r="F463" i="2"/>
  <c r="F431" i="2"/>
  <c r="F399" i="2"/>
  <c r="F367" i="2"/>
  <c r="F335" i="2"/>
  <c r="F303" i="2"/>
  <c r="F271" i="2"/>
  <c r="J271" i="2" s="1"/>
  <c r="F239" i="2"/>
  <c r="F207" i="2"/>
  <c r="H172" i="2"/>
  <c r="H135" i="2"/>
  <c r="F99" i="2"/>
  <c r="F55" i="2"/>
  <c r="J55" i="2" s="1"/>
  <c r="H446" i="2"/>
  <c r="H414" i="2"/>
  <c r="H382" i="2"/>
  <c r="H350" i="2"/>
  <c r="H318" i="2"/>
  <c r="H286" i="2"/>
  <c r="H254" i="2"/>
  <c r="H222" i="2"/>
  <c r="F190" i="2"/>
  <c r="H153" i="2"/>
  <c r="F117" i="2"/>
  <c r="H80" i="2"/>
  <c r="H15" i="2"/>
  <c r="F302" i="2"/>
  <c r="F270" i="2"/>
  <c r="F238" i="2"/>
  <c r="F206" i="2"/>
  <c r="F171" i="2"/>
  <c r="J171" i="2" s="1"/>
  <c r="H134" i="2"/>
  <c r="F98" i="2"/>
  <c r="H52" i="2"/>
  <c r="H461" i="2"/>
  <c r="H429" i="2"/>
  <c r="H397" i="2"/>
  <c r="H365" i="2"/>
  <c r="H333" i="2"/>
  <c r="H301" i="2"/>
  <c r="H269" i="2"/>
  <c r="H237" i="2"/>
  <c r="H205" i="2"/>
  <c r="H170" i="2"/>
  <c r="F134" i="2"/>
  <c r="H97" i="2"/>
  <c r="H51" i="2"/>
  <c r="F625" i="2"/>
  <c r="F593" i="2"/>
  <c r="F561" i="2"/>
  <c r="F529" i="2"/>
  <c r="F497" i="2"/>
  <c r="F465" i="2"/>
  <c r="F433" i="2"/>
  <c r="F393" i="2"/>
  <c r="F353" i="2"/>
  <c r="F313" i="2"/>
  <c r="F265" i="2"/>
  <c r="F225" i="2"/>
  <c r="J225" i="2" s="1"/>
  <c r="H183" i="2"/>
  <c r="F129" i="2"/>
  <c r="F78" i="2"/>
  <c r="H436" i="2"/>
  <c r="H380" i="2"/>
  <c r="H336" i="2"/>
  <c r="H288" i="2"/>
  <c r="H236" i="2"/>
  <c r="F183" i="2"/>
  <c r="F119" i="2"/>
  <c r="F468" i="2"/>
  <c r="J468" i="2" s="1"/>
  <c r="F408" i="2"/>
  <c r="F344" i="2"/>
  <c r="F276" i="2"/>
  <c r="F212" i="2"/>
  <c r="F146" i="2"/>
  <c r="J146" i="2" s="1"/>
  <c r="P146" i="2" s="1"/>
  <c r="H48" i="2"/>
  <c r="F37" i="2"/>
  <c r="F152" i="2"/>
  <c r="F76" i="2"/>
  <c r="F16" i="2"/>
  <c r="H26" i="2"/>
  <c r="H25" i="2"/>
  <c r="O994" i="2"/>
  <c r="M346" i="2"/>
  <c r="N289" i="2"/>
  <c r="M724" i="2"/>
  <c r="M1104" i="2"/>
  <c r="M693" i="2"/>
  <c r="N1004" i="2"/>
  <c r="D1341" i="2"/>
  <c r="N630" i="2"/>
  <c r="D1019" i="2"/>
  <c r="O927" i="2"/>
  <c r="D1260" i="2"/>
  <c r="N1425" i="2"/>
  <c r="O1481" i="2"/>
  <c r="O878" i="2"/>
  <c r="O333" i="2"/>
  <c r="N1286" i="2"/>
  <c r="N638" i="2"/>
  <c r="N613" i="2"/>
  <c r="O945" i="2"/>
  <c r="D1393" i="2"/>
  <c r="D1001" i="2"/>
  <c r="M626" i="2"/>
  <c r="D68" i="2"/>
  <c r="O304" i="2"/>
  <c r="O194" i="2"/>
  <c r="N19" i="2"/>
  <c r="O235" i="2"/>
  <c r="N455" i="2"/>
  <c r="D837" i="2"/>
  <c r="N879" i="2"/>
  <c r="O855" i="2"/>
  <c r="M824" i="2"/>
  <c r="O917" i="2"/>
  <c r="N446" i="2"/>
  <c r="N75" i="2"/>
  <c r="D1188" i="2"/>
  <c r="O892" i="2"/>
  <c r="M849" i="2"/>
  <c r="O1122" i="2"/>
  <c r="O1285" i="2"/>
  <c r="O670" i="2"/>
  <c r="N1317" i="2"/>
  <c r="N95" i="2"/>
  <c r="O566" i="2"/>
  <c r="D284" i="2"/>
  <c r="N199" i="2"/>
  <c r="M1029" i="2"/>
  <c r="D1197" i="2"/>
  <c r="D1611" i="2"/>
  <c r="O123" i="2"/>
  <c r="O673" i="2"/>
  <c r="O827" i="2"/>
  <c r="M563" i="2"/>
  <c r="O376" i="2"/>
  <c r="D879" i="2"/>
  <c r="N591" i="2"/>
  <c r="D1259" i="2"/>
  <c r="D1254" i="2"/>
  <c r="M324" i="2"/>
  <c r="M739" i="2"/>
  <c r="D756" i="2"/>
  <c r="N1452" i="2"/>
  <c r="D723" i="2"/>
  <c r="D157" i="2"/>
  <c r="O679" i="2"/>
  <c r="N1249" i="2"/>
  <c r="O1043" i="2"/>
  <c r="M1517" i="2"/>
  <c r="O1274" i="2"/>
  <c r="M226" i="2"/>
  <c r="O1362" i="2"/>
  <c r="D352" i="2"/>
  <c r="N925" i="2"/>
  <c r="N1480" i="2"/>
  <c r="O167" i="2"/>
  <c r="D1333" i="2"/>
  <c r="O1564" i="2"/>
  <c r="N885" i="2"/>
  <c r="D1415" i="2"/>
  <c r="D647" i="2"/>
  <c r="N645" i="2"/>
  <c r="M1153" i="2"/>
  <c r="N1227" i="2"/>
  <c r="M1298" i="2"/>
  <c r="M768" i="2"/>
  <c r="N380" i="2"/>
  <c r="O966" i="2"/>
  <c r="N697" i="2"/>
  <c r="D783" i="2"/>
  <c r="D353" i="2"/>
  <c r="O1174" i="2"/>
  <c r="M1244" i="2"/>
  <c r="D400" i="2"/>
  <c r="D56" i="2"/>
  <c r="M613" i="2"/>
  <c r="O1480" i="2"/>
  <c r="O264" i="2"/>
  <c r="N592" i="2"/>
  <c r="O775" i="2"/>
  <c r="M1279" i="2"/>
  <c r="N1165" i="2"/>
  <c r="D1265" i="2"/>
  <c r="O628" i="2"/>
  <c r="D720" i="2"/>
  <c r="D780" i="2"/>
  <c r="M114" i="2"/>
  <c r="N538" i="2"/>
  <c r="M180" i="2"/>
  <c r="M987" i="2"/>
  <c r="O1382" i="2"/>
  <c r="M535" i="2"/>
  <c r="N649" i="2"/>
  <c r="N774" i="2"/>
  <c r="D839" i="2"/>
  <c r="O1571" i="2"/>
  <c r="M1404" i="2"/>
  <c r="O102" i="2"/>
  <c r="M1103" i="2"/>
  <c r="D859" i="2"/>
  <c r="D496" i="2"/>
  <c r="O911" i="2"/>
  <c r="M459" i="2"/>
  <c r="O317" i="2"/>
  <c r="M145" i="2"/>
  <c r="O1144" i="2"/>
  <c r="N1327" i="2"/>
  <c r="N390" i="2"/>
  <c r="M1464" i="2"/>
  <c r="O1125" i="2"/>
  <c r="N205" i="2"/>
  <c r="N1617" i="2"/>
  <c r="D813" i="2"/>
  <c r="D457" i="2"/>
  <c r="D1174" i="2"/>
  <c r="F26" i="2"/>
  <c r="H18" i="2"/>
  <c r="H62" i="2"/>
  <c r="F40" i="2"/>
  <c r="F80" i="2"/>
  <c r="F124" i="2"/>
  <c r="F168" i="2"/>
  <c r="F29" i="2"/>
  <c r="F73" i="2"/>
  <c r="J73" i="2" s="1"/>
  <c r="H86" i="2"/>
  <c r="H132" i="2"/>
  <c r="H182" i="2"/>
  <c r="F228" i="2"/>
  <c r="F268" i="2"/>
  <c r="F312" i="2"/>
  <c r="F356" i="2"/>
  <c r="F396" i="2"/>
  <c r="F440" i="2"/>
  <c r="H41" i="2"/>
  <c r="F101" i="2"/>
  <c r="F151" i="2"/>
  <c r="H192" i="2"/>
  <c r="H228" i="2"/>
  <c r="H260" i="2"/>
  <c r="H292" i="2"/>
  <c r="H324" i="2"/>
  <c r="H356" i="2"/>
  <c r="H388" i="2"/>
  <c r="H420" i="2"/>
  <c r="J420" i="2" s="1"/>
  <c r="F23" i="2"/>
  <c r="F83" i="2"/>
  <c r="O1624" i="2"/>
  <c r="D981" i="2"/>
  <c r="D914" i="2"/>
  <c r="M1100" i="2"/>
  <c r="N354" i="2"/>
  <c r="O1123" i="2"/>
  <c r="M1563" i="2"/>
  <c r="O903" i="2"/>
  <c r="M343" i="2"/>
  <c r="N776" i="2"/>
  <c r="M515" i="2"/>
  <c r="N69" i="2"/>
  <c r="D1550" i="2"/>
  <c r="O672" i="2"/>
  <c r="D593" i="2"/>
  <c r="D1357" i="2"/>
  <c r="O487" i="2"/>
  <c r="O1375" i="2"/>
  <c r="O1252" i="2"/>
  <c r="N1338" i="2"/>
  <c r="O286" i="2"/>
  <c r="N260" i="2"/>
  <c r="M166" i="2"/>
  <c r="N196" i="2"/>
  <c r="M363" i="2"/>
  <c r="D711" i="2"/>
  <c r="D928" i="2"/>
  <c r="O480" i="2"/>
  <c r="D1118" i="2"/>
  <c r="O1077" i="2"/>
  <c r="M1179" i="2"/>
  <c r="M236" i="2"/>
  <c r="M576" i="2"/>
  <c r="D1229" i="2"/>
  <c r="D16" i="2"/>
  <c r="D991" i="2"/>
  <c r="M1394" i="2"/>
  <c r="M1167" i="2"/>
  <c r="M1339" i="2"/>
  <c r="N695" i="2"/>
  <c r="M1448" i="2"/>
  <c r="M974" i="2"/>
  <c r="D1078" i="2"/>
  <c r="M944" i="2"/>
  <c r="N1091" i="2"/>
  <c r="D1605" i="2"/>
  <c r="O1319" i="2"/>
  <c r="H37" i="2"/>
  <c r="F58" i="2"/>
  <c r="H58" i="2"/>
  <c r="F44" i="2"/>
  <c r="F92" i="2"/>
  <c r="F140" i="2"/>
  <c r="F188" i="2"/>
  <c r="F57" i="2"/>
  <c r="F70" i="2"/>
  <c r="H127" i="2"/>
  <c r="F187" i="2"/>
  <c r="J187" i="2" s="1"/>
  <c r="F236" i="2"/>
  <c r="J236" i="2" s="1"/>
  <c r="P236" i="2" s="1"/>
  <c r="F284" i="2"/>
  <c r="F332" i="2"/>
  <c r="F380" i="2"/>
  <c r="F428" i="2"/>
  <c r="H20" i="2"/>
  <c r="F110" i="2"/>
  <c r="F165" i="2"/>
  <c r="J165" i="2" s="1"/>
  <c r="P165" i="2" s="1"/>
  <c r="H208" i="2"/>
  <c r="H244" i="2"/>
  <c r="H280" i="2"/>
  <c r="H316" i="2"/>
  <c r="H352" i="2"/>
  <c r="H392" i="2"/>
  <c r="H428" i="2"/>
  <c r="F51" i="2"/>
  <c r="H101" i="2"/>
  <c r="F138" i="2"/>
  <c r="H174" i="2"/>
  <c r="F209" i="2"/>
  <c r="F241" i="2"/>
  <c r="F273" i="2"/>
  <c r="F305" i="2"/>
  <c r="F337" i="2"/>
  <c r="F369" i="2"/>
  <c r="F401" i="2"/>
  <c r="M494" i="2"/>
  <c r="O1543" i="2"/>
  <c r="M1472" i="2"/>
  <c r="D860" i="2"/>
  <c r="O800" i="2"/>
  <c r="M1011" i="2"/>
  <c r="O887" i="2"/>
  <c r="D1070" i="2"/>
  <c r="O791" i="2"/>
  <c r="N680" i="2"/>
  <c r="D877" i="2"/>
  <c r="N623" i="2"/>
  <c r="N749" i="2"/>
  <c r="O1037" i="2"/>
  <c r="M361" i="2"/>
  <c r="M460" i="2"/>
  <c r="D216" i="2"/>
  <c r="D725" i="2"/>
  <c r="O831" i="2"/>
  <c r="N670" i="2"/>
  <c r="O1052" i="2"/>
  <c r="D491" i="2"/>
  <c r="O635" i="2"/>
  <c r="O1517" i="2"/>
  <c r="M714" i="2"/>
  <c r="O688" i="2"/>
  <c r="N340" i="2"/>
  <c r="D319" i="2"/>
  <c r="N1125" i="2"/>
  <c r="D1172" i="2"/>
  <c r="D512" i="2"/>
  <c r="O354" i="2"/>
  <c r="N385" i="2"/>
  <c r="D1057" i="2"/>
  <c r="M856" i="2"/>
  <c r="N1308" i="2"/>
  <c r="D334" i="2"/>
  <c r="M344" i="2"/>
  <c r="O545" i="2"/>
  <c r="M1230" i="2"/>
  <c r="D902" i="2"/>
  <c r="O760" i="2"/>
  <c r="O1005" i="2"/>
  <c r="M1571" i="2"/>
  <c r="D833" i="2"/>
  <c r="N1288" i="2"/>
  <c r="M892" i="2"/>
  <c r="F14" i="2"/>
  <c r="H14" i="2"/>
  <c r="H66" i="2"/>
  <c r="F48" i="2"/>
  <c r="F96" i="2"/>
  <c r="F144" i="2"/>
  <c r="F192" i="2"/>
  <c r="F61" i="2"/>
  <c r="H76" i="2"/>
  <c r="H141" i="2"/>
  <c r="F196" i="2"/>
  <c r="F244" i="2"/>
  <c r="F292" i="2"/>
  <c r="F340" i="2"/>
  <c r="F388" i="2"/>
  <c r="F436" i="2"/>
  <c r="H49" i="2"/>
  <c r="H114" i="2"/>
  <c r="H169" i="2"/>
  <c r="H212" i="2"/>
  <c r="H248" i="2"/>
  <c r="H284" i="2"/>
  <c r="H320" i="2"/>
  <c r="H360" i="2"/>
  <c r="J360" i="2" s="1"/>
  <c r="H396" i="2"/>
  <c r="H432" i="2"/>
  <c r="F59" i="2"/>
  <c r="F106" i="2"/>
  <c r="H142" i="2"/>
  <c r="F179" i="2"/>
  <c r="F213" i="2"/>
  <c r="F245" i="2"/>
  <c r="F277" i="2"/>
  <c r="F309" i="2"/>
  <c r="F341" i="2"/>
  <c r="F373" i="2"/>
  <c r="F405" i="2"/>
  <c r="M499" i="2"/>
  <c r="D1252" i="2"/>
  <c r="M814" i="2"/>
  <c r="D280" i="2"/>
  <c r="O682" i="2"/>
  <c r="O448" i="2"/>
  <c r="M328" i="2"/>
  <c r="M252" i="2"/>
  <c r="D1326" i="2"/>
  <c r="H151" i="2"/>
  <c r="F97" i="2"/>
  <c r="H448" i="2"/>
  <c r="H404" i="2"/>
  <c r="H348" i="2"/>
  <c r="H304" i="2"/>
  <c r="H256" i="2"/>
  <c r="H204" i="2"/>
  <c r="H137" i="2"/>
  <c r="F71" i="2"/>
  <c r="F424" i="2"/>
  <c r="F364" i="2"/>
  <c r="F300" i="2"/>
  <c r="F232" i="2"/>
  <c r="H164" i="2"/>
  <c r="H95" i="2"/>
  <c r="F53" i="2"/>
  <c r="F172" i="2"/>
  <c r="F108" i="2"/>
  <c r="F32" i="2"/>
  <c r="H42" i="2"/>
  <c r="F30" i="2"/>
  <c r="N1047" i="2"/>
  <c r="D108" i="2"/>
  <c r="M1568" i="2"/>
  <c r="D724" i="2"/>
  <c r="N77" i="2"/>
  <c r="D1105" i="2"/>
  <c r="N602" i="2"/>
  <c r="N894" i="2"/>
  <c r="M1281" i="2"/>
  <c r="N632" i="2"/>
  <c r="D801" i="2"/>
  <c r="D1370" i="2"/>
  <c r="D145" i="2"/>
  <c r="N116" i="2"/>
  <c r="M1198" i="2"/>
  <c r="M550" i="2"/>
  <c r="O1327" i="2"/>
  <c r="O1315" i="2"/>
  <c r="O336" i="2"/>
  <c r="N302" i="2"/>
  <c r="D1320" i="2"/>
  <c r="M1421" i="2"/>
  <c r="N1135" i="2"/>
  <c r="D13" i="2"/>
  <c r="N1600" i="2"/>
  <c r="D258" i="2"/>
  <c r="O320" i="2"/>
  <c r="N444" i="2"/>
  <c r="M472" i="2"/>
  <c r="O942" i="2"/>
  <c r="D389" i="2"/>
  <c r="D644" i="2"/>
  <c r="N1247" i="2"/>
  <c r="N1236" i="2"/>
  <c r="N1182" i="2"/>
  <c r="M677" i="2"/>
  <c r="D306" i="2"/>
  <c r="N893" i="2"/>
  <c r="M1019" i="2"/>
  <c r="O1129" i="2"/>
  <c r="D1103" i="2"/>
  <c r="D146" i="2"/>
  <c r="D1322" i="2"/>
  <c r="M13" i="2"/>
  <c r="N987" i="2"/>
  <c r="M489" i="2"/>
  <c r="D501" i="2"/>
  <c r="N59" i="2"/>
  <c r="M965" i="2"/>
  <c r="N1112" i="2"/>
  <c r="D1413" i="2"/>
  <c r="M1459" i="2"/>
  <c r="N281" i="2"/>
  <c r="N923" i="2"/>
  <c r="D906" i="2"/>
  <c r="O385" i="2"/>
  <c r="N1309" i="2"/>
  <c r="O1111" i="2"/>
  <c r="E13" i="2"/>
  <c r="D210" i="2"/>
  <c r="O921" i="2"/>
  <c r="N1488" i="2"/>
  <c r="O1197" i="2"/>
  <c r="N1262" i="2"/>
  <c r="M87" i="2"/>
  <c r="N837" i="2"/>
  <c r="N773" i="2"/>
  <c r="O1145" i="2"/>
  <c r="M1407" i="2"/>
  <c r="M1265" i="2"/>
  <c r="O428" i="2"/>
  <c r="N442" i="2"/>
  <c r="D1083" i="2"/>
  <c r="N839" i="2"/>
  <c r="M304" i="2"/>
  <c r="M793" i="2"/>
  <c r="N62" i="2"/>
  <c r="O391" i="2"/>
  <c r="D368" i="2"/>
  <c r="D714" i="2"/>
  <c r="O1026" i="2"/>
  <c r="O1078" i="2"/>
  <c r="M680" i="2"/>
  <c r="N600" i="2"/>
  <c r="M172" i="2"/>
  <c r="N540" i="2"/>
  <c r="D462" i="2"/>
  <c r="O815" i="2"/>
  <c r="D153" i="2"/>
  <c r="D423" i="2"/>
  <c r="N599" i="2"/>
  <c r="N618" i="2"/>
  <c r="O603" i="2"/>
  <c r="M704" i="2"/>
  <c r="O662" i="2"/>
  <c r="O591" i="2"/>
  <c r="O564" i="2"/>
  <c r="D1618" i="2"/>
  <c r="N55" i="2"/>
  <c r="D1558" i="2"/>
  <c r="O625" i="2"/>
  <c r="N1314" i="2"/>
  <c r="O143" i="2"/>
  <c r="O439" i="2"/>
  <c r="M1080" i="2"/>
  <c r="D1079" i="2"/>
  <c r="N763" i="2"/>
  <c r="N982" i="2"/>
  <c r="O839" i="2"/>
  <c r="N1509" i="2"/>
  <c r="D325" i="2"/>
  <c r="M579" i="2"/>
  <c r="D1599" i="2"/>
  <c r="O818" i="2"/>
  <c r="D151" i="2"/>
  <c r="N1342" i="2"/>
  <c r="N1579" i="2"/>
  <c r="N780" i="2"/>
  <c r="M598" i="2"/>
  <c r="D376" i="2"/>
  <c r="M311" i="2"/>
  <c r="N1544" i="2"/>
  <c r="D194" i="2"/>
  <c r="O1610" i="2"/>
  <c r="D1372" i="2"/>
  <c r="N702" i="2"/>
  <c r="O683" i="2"/>
  <c r="N1102" i="2"/>
  <c r="N1198" i="2"/>
  <c r="N830" i="2"/>
  <c r="O956" i="2"/>
  <c r="M564" i="2"/>
  <c r="O1445" i="2"/>
  <c r="N1604" i="2"/>
  <c r="N665" i="2"/>
  <c r="O1425" i="2"/>
  <c r="O652" i="2"/>
  <c r="M244" i="2"/>
  <c r="N1212" i="2"/>
  <c r="O1605" i="2"/>
  <c r="D28" i="2"/>
  <c r="N661" i="2"/>
  <c r="N1120" i="2"/>
  <c r="M903" i="2"/>
  <c r="O734" i="2"/>
  <c r="D1537" i="2"/>
  <c r="M469" i="2"/>
  <c r="O1254" i="2"/>
  <c r="D970" i="2"/>
  <c r="M1212" i="2"/>
  <c r="M1334" i="2"/>
  <c r="D1023" i="2"/>
  <c r="D1085" i="2"/>
  <c r="O1261" i="2"/>
  <c r="D770" i="2"/>
  <c r="N1083" i="2"/>
  <c r="D1544" i="2"/>
  <c r="O1407" i="2"/>
  <c r="D712" i="2"/>
  <c r="M1635" i="2"/>
  <c r="D1576" i="2"/>
  <c r="M1081" i="2"/>
  <c r="M1509" i="2"/>
  <c r="M1133" i="2"/>
  <c r="N970" i="2"/>
  <c r="O1161" i="2"/>
  <c r="N64" i="2"/>
  <c r="O1148" i="2"/>
  <c r="N1574" i="2"/>
  <c r="M906" i="2"/>
  <c r="D322" i="2"/>
  <c r="D645" i="2"/>
  <c r="O1524" i="2"/>
  <c r="D753" i="2"/>
  <c r="O642" i="2"/>
  <c r="D1190" i="2"/>
  <c r="N589" i="2"/>
  <c r="O1309" i="2"/>
  <c r="N1612" i="2"/>
  <c r="M1561" i="2"/>
  <c r="O279" i="2"/>
  <c r="D21" i="2"/>
  <c r="N1028" i="2"/>
  <c r="M221" i="2"/>
  <c r="D1637" i="2"/>
  <c r="M1378" i="2"/>
  <c r="M1038" i="2"/>
  <c r="M260" i="2"/>
  <c r="M1258" i="2"/>
  <c r="N1233" i="2"/>
  <c r="D468" i="2"/>
  <c r="M392" i="2"/>
  <c r="N1516" i="2"/>
  <c r="M404" i="2"/>
  <c r="O1460" i="2"/>
  <c r="M1519" i="2"/>
  <c r="M783" i="2"/>
  <c r="O1532" i="2"/>
  <c r="D978" i="2"/>
  <c r="M1502" i="2"/>
  <c r="M701" i="2"/>
  <c r="M1097" i="2"/>
  <c r="O1272" i="2"/>
  <c r="N868" i="2"/>
  <c r="O1540" i="2"/>
  <c r="M646" i="2"/>
  <c r="M1386" i="2"/>
  <c r="M1469" i="2"/>
  <c r="M1000" i="2"/>
  <c r="N1131" i="2"/>
  <c r="N396" i="2"/>
  <c r="M383" i="2"/>
  <c r="M588" i="2"/>
  <c r="M982" i="2"/>
  <c r="N1253" i="2"/>
  <c r="N1371" i="2"/>
  <c r="O573" i="2"/>
  <c r="D620" i="2"/>
  <c r="M1549" i="2"/>
  <c r="D1298" i="2"/>
  <c r="D719" i="2"/>
  <c r="N1034" i="2"/>
  <c r="O1076" i="2"/>
  <c r="M883" i="2"/>
  <c r="N383" i="2"/>
  <c r="N60" i="2"/>
  <c r="D1209" i="2"/>
  <c r="O420" i="2"/>
  <c r="O1323" i="2"/>
  <c r="O924" i="2"/>
  <c r="D386" i="2"/>
  <c r="O46" i="2"/>
  <c r="N947" i="2"/>
  <c r="M1521" i="2"/>
  <c r="D422" i="2"/>
  <c r="M34" i="2"/>
  <c r="M1376" i="2"/>
  <c r="N1235" i="2"/>
  <c r="N813" i="2"/>
  <c r="O25" i="2"/>
  <c r="D709" i="2"/>
  <c r="D954" i="2"/>
  <c r="M913" i="2"/>
  <c r="O1622" i="2"/>
  <c r="N423" i="2"/>
  <c r="N786" i="2"/>
  <c r="M1456" i="2"/>
  <c r="O667" i="2"/>
  <c r="M1138" i="2"/>
  <c r="M798" i="2"/>
  <c r="N393" i="2"/>
  <c r="M398" i="2"/>
  <c r="N948" i="2"/>
  <c r="M740" i="2"/>
  <c r="N1385" i="2"/>
  <c r="N1473" i="2"/>
  <c r="N1601" i="2"/>
  <c r="D1056" i="2"/>
  <c r="N404" i="2"/>
  <c r="D1323" i="2"/>
  <c r="N793" i="2"/>
  <c r="N440" i="2"/>
  <c r="N1283" i="2"/>
  <c r="O589" i="2"/>
  <c r="O1579" i="2"/>
  <c r="O1493" i="2"/>
  <c r="N850" i="2"/>
  <c r="O1348" i="2"/>
  <c r="O1260" i="2"/>
  <c r="N1633" i="2"/>
  <c r="N448" i="2"/>
  <c r="O247" i="2"/>
  <c r="O495" i="2"/>
  <c r="M254" i="2"/>
  <c r="N198" i="2"/>
  <c r="O248" i="2"/>
  <c r="N392" i="2"/>
  <c r="O1523" i="2"/>
  <c r="D273" i="2"/>
  <c r="N1156" i="2"/>
  <c r="H196" i="2"/>
  <c r="H160" i="2"/>
  <c r="H123" i="2"/>
  <c r="J123" i="2" s="1"/>
  <c r="F87" i="2"/>
  <c r="H31" i="2"/>
  <c r="F448" i="2"/>
  <c r="F416" i="2"/>
  <c r="F384" i="2"/>
  <c r="F352" i="2"/>
  <c r="F320" i="2"/>
  <c r="F288" i="2"/>
  <c r="F256" i="2"/>
  <c r="F224" i="2"/>
  <c r="H191" i="2"/>
  <c r="F155" i="2"/>
  <c r="H118" i="2"/>
  <c r="F82" i="2"/>
  <c r="H19" i="2"/>
  <c r="J19" i="2" s="1"/>
  <c r="F49" i="2"/>
  <c r="F17" i="2"/>
  <c r="F164" i="2"/>
  <c r="F132" i="2"/>
  <c r="F100" i="2"/>
  <c r="F68" i="2"/>
  <c r="F36" i="2"/>
  <c r="H70" i="2"/>
  <c r="H38" i="2"/>
  <c r="F54" i="2"/>
  <c r="F22" i="2"/>
  <c r="H17" i="2"/>
  <c r="M198" i="2"/>
  <c r="N1168" i="2"/>
  <c r="M256" i="2"/>
  <c r="D651" i="2"/>
  <c r="M464" i="2"/>
  <c r="N1153" i="2"/>
  <c r="O614" i="2"/>
  <c r="D121" i="2"/>
  <c r="M1207" i="2"/>
  <c r="M1552" i="2"/>
  <c r="D1245" i="2"/>
  <c r="N1507" i="2"/>
  <c r="O350" i="2"/>
  <c r="O1497" i="2"/>
  <c r="M927" i="2"/>
  <c r="N960" i="2"/>
  <c r="O1499" i="2"/>
  <c r="D1529" i="2"/>
  <c r="O1554" i="2"/>
  <c r="N861" i="2"/>
  <c r="D1168" i="2"/>
  <c r="N212" i="2"/>
  <c r="D1107" i="2"/>
  <c r="D1586" i="2"/>
  <c r="O1138" i="2"/>
  <c r="D1523" i="2"/>
  <c r="D1588" i="2"/>
  <c r="D845" i="2"/>
  <c r="N714" i="2"/>
  <c r="O1224" i="2"/>
  <c r="M546" i="2"/>
  <c r="N864" i="2"/>
  <c r="N1265" i="2"/>
  <c r="D265" i="2"/>
  <c r="M1058" i="2"/>
  <c r="M607" i="2"/>
  <c r="M1616" i="2"/>
  <c r="O986" i="2"/>
  <c r="N1195" i="2"/>
  <c r="D867" i="2"/>
  <c r="D994" i="2"/>
  <c r="N1494" i="2"/>
  <c r="M681" i="2"/>
  <c r="O1438" i="2"/>
  <c r="M865" i="2"/>
  <c r="O95" i="2"/>
  <c r="D1069" i="2"/>
  <c r="M687" i="2"/>
  <c r="N669" i="2"/>
  <c r="N767" i="2"/>
  <c r="D1342" i="2"/>
  <c r="D268" i="2"/>
  <c r="M158" i="2"/>
  <c r="N1259" i="2"/>
  <c r="D832" i="2"/>
  <c r="D1257" i="2"/>
  <c r="O1531" i="2"/>
  <c r="N1562" i="2"/>
  <c r="N582" i="2"/>
  <c r="N263" i="2"/>
  <c r="N791" i="2"/>
  <c r="D1275" i="2"/>
  <c r="N842" i="2"/>
  <c r="D1434" i="2"/>
  <c r="N1181" i="2"/>
  <c r="O813" i="2"/>
  <c r="D463" i="2"/>
  <c r="M1033" i="2"/>
  <c r="M1539" i="2"/>
  <c r="D1206" i="2"/>
  <c r="N615" i="2"/>
  <c r="D1136" i="2"/>
  <c r="O1262" i="2"/>
  <c r="N564" i="2"/>
  <c r="D787" i="2"/>
  <c r="M527" i="2"/>
  <c r="N986" i="2"/>
  <c r="O61" i="2"/>
  <c r="M811" i="2"/>
  <c r="M1108" i="2"/>
  <c r="M1014" i="2"/>
  <c r="O1009" i="2"/>
  <c r="M822" i="2"/>
  <c r="N1130" i="2"/>
  <c r="M640" i="2"/>
  <c r="D1098" i="2"/>
  <c r="N797" i="2"/>
  <c r="O864" i="2"/>
  <c r="O305" i="2"/>
  <c r="D295" i="2"/>
  <c r="M939" i="2"/>
  <c r="M107" i="2"/>
  <c r="D1021" i="2"/>
  <c r="O660" i="2"/>
  <c r="D1591" i="2"/>
  <c r="O895" i="2"/>
  <c r="D339" i="2"/>
  <c r="N1496" i="2"/>
  <c r="O722" i="2"/>
  <c r="N822" i="2"/>
  <c r="D789" i="2"/>
  <c r="N1011" i="2"/>
  <c r="M510" i="2"/>
  <c r="N1567" i="2"/>
  <c r="N1347" i="2"/>
  <c r="N1323" i="2"/>
  <c r="O1581" i="2"/>
  <c r="N1014" i="2"/>
  <c r="D653" i="2"/>
  <c r="D1165" i="2"/>
  <c r="D474" i="2"/>
  <c r="O1137" i="2"/>
  <c r="O1619" i="2"/>
  <c r="F142" i="2"/>
  <c r="H105" i="2"/>
  <c r="H64" i="2"/>
  <c r="F464" i="2"/>
  <c r="F432" i="2"/>
  <c r="F400" i="2"/>
  <c r="F368" i="2"/>
  <c r="F336" i="2"/>
  <c r="F304" i="2"/>
  <c r="J304" i="2" s="1"/>
  <c r="F272" i="2"/>
  <c r="J272" i="2" s="1"/>
  <c r="F240" i="2"/>
  <c r="J240" i="2" s="1"/>
  <c r="F208" i="2"/>
  <c r="H173" i="2"/>
  <c r="F137" i="2"/>
  <c r="H100" i="2"/>
  <c r="H56" i="2"/>
  <c r="F65" i="2"/>
  <c r="F33" i="2"/>
  <c r="F180" i="2"/>
  <c r="F148" i="2"/>
  <c r="F116" i="2"/>
  <c r="F84" i="2"/>
  <c r="F52" i="2"/>
  <c r="F20" i="2"/>
  <c r="H54" i="2"/>
  <c r="H22" i="2"/>
  <c r="F38" i="2"/>
  <c r="H33" i="2"/>
  <c r="O636" i="2"/>
  <c r="N1589" i="2"/>
  <c r="D959" i="2"/>
  <c r="M786" i="2"/>
  <c r="N1596" i="2"/>
  <c r="D1251" i="2"/>
  <c r="N711" i="2"/>
  <c r="D931" i="2"/>
  <c r="D669" i="2"/>
  <c r="N1020" i="2"/>
  <c r="M1506" i="2"/>
  <c r="M1196" i="2"/>
  <c r="D1073" i="2"/>
  <c r="D507" i="2"/>
  <c r="N447" i="2"/>
  <c r="D1184" i="2"/>
  <c r="O647" i="2"/>
  <c r="M400" i="2"/>
  <c r="M269" i="2"/>
  <c r="O1186" i="2"/>
  <c r="D1249" i="2"/>
  <c r="N656" i="2"/>
  <c r="N891" i="2"/>
  <c r="N644" i="2"/>
  <c r="M1471" i="2"/>
  <c r="D1597" i="2"/>
  <c r="D1084" i="2"/>
  <c r="O1443" i="2"/>
  <c r="O1163" i="2"/>
  <c r="N506" i="2"/>
  <c r="N558" i="2"/>
  <c r="N1563" i="2"/>
  <c r="D323" i="2"/>
  <c r="O1388" i="2"/>
  <c r="M1344" i="2"/>
  <c r="N321" i="2"/>
  <c r="M863" i="2"/>
  <c r="O1361" i="2"/>
  <c r="N1266" i="2"/>
  <c r="D875" i="2"/>
  <c r="D1042" i="2"/>
  <c r="D380" i="2"/>
  <c r="D152" i="2"/>
  <c r="D1241" i="2"/>
  <c r="O75" i="2"/>
  <c r="O1604" i="2"/>
  <c r="O1613" i="2"/>
  <c r="N1437" i="2"/>
  <c r="M1397" i="2"/>
  <c r="N143" i="2"/>
  <c r="M1075" i="2"/>
  <c r="N250" i="2"/>
  <c r="D616" i="2"/>
  <c r="M862" i="2"/>
  <c r="M1352" i="2"/>
  <c r="O1631" i="2"/>
  <c r="M1461" i="2"/>
  <c r="D337" i="2"/>
  <c r="O812" i="2"/>
  <c r="D1510" i="2"/>
  <c r="N1418" i="2"/>
  <c r="M900" i="2"/>
  <c r="M1152" i="2"/>
  <c r="M43" i="2"/>
  <c r="N293" i="2"/>
  <c r="N1145" i="2"/>
  <c r="N1218" i="2"/>
  <c r="M743" i="2"/>
  <c r="M409" i="2"/>
  <c r="M245" i="2"/>
  <c r="M23" i="2"/>
  <c r="D1033" i="2"/>
  <c r="N104" i="2"/>
  <c r="M718" i="2"/>
  <c r="M77" i="2"/>
  <c r="N1159" i="2"/>
  <c r="N553" i="2"/>
  <c r="D1009" i="2"/>
  <c r="O113" i="2"/>
  <c r="M1089" i="2"/>
  <c r="D1321" i="2"/>
  <c r="N1513" i="2"/>
  <c r="M971" i="2"/>
  <c r="D1630" i="2"/>
  <c r="O814" i="2"/>
  <c r="O1345" i="2"/>
  <c r="O1568" i="2"/>
  <c r="N688" i="2"/>
  <c r="O206" i="2"/>
  <c r="O1092" i="2"/>
  <c r="D112" i="2"/>
  <c r="D1446" i="2"/>
  <c r="N1401" i="2"/>
  <c r="O100" i="2"/>
  <c r="N1427" i="2"/>
  <c r="N1321" i="2"/>
  <c r="D134" i="2"/>
  <c r="M1223" i="2"/>
  <c r="D865" i="2"/>
  <c r="N254" i="2"/>
  <c r="D31" i="2"/>
  <c r="D393" i="2"/>
  <c r="D1359" i="2"/>
  <c r="O250" i="2"/>
  <c r="M1513" i="2"/>
  <c r="N1344" i="2"/>
  <c r="M182" i="2"/>
  <c r="N1367" i="2"/>
  <c r="M727" i="2"/>
  <c r="N1615" i="2"/>
  <c r="O1044" i="2"/>
  <c r="N1062" i="2"/>
  <c r="M393" i="2"/>
  <c r="O1102" i="2"/>
  <c r="O219" i="2"/>
  <c r="N662" i="2"/>
  <c r="M898" i="2"/>
  <c r="D1612" i="2"/>
  <c r="M1496" i="2"/>
  <c r="N571" i="2"/>
  <c r="N74" i="2"/>
  <c r="N704" i="2"/>
  <c r="D1303" i="2"/>
  <c r="O1572" i="2"/>
  <c r="D853" i="2"/>
  <c r="M1501" i="2"/>
  <c r="D32" i="2"/>
  <c r="N151" i="2"/>
  <c r="D1624" i="2"/>
  <c r="D1264" i="2"/>
  <c r="D1460" i="2"/>
  <c r="M770" i="2"/>
  <c r="N1304" i="2"/>
  <c r="O1596" i="2"/>
  <c r="M148" i="2"/>
  <c r="O1569" i="2"/>
  <c r="M1093" i="2"/>
  <c r="O1507" i="2"/>
  <c r="D869" i="2"/>
  <c r="O906" i="2"/>
  <c r="O935" i="2"/>
  <c r="N13" i="2"/>
  <c r="D1383" i="2"/>
  <c r="N724" i="2"/>
  <c r="D477" i="2"/>
  <c r="N685" i="2"/>
  <c r="O596" i="2"/>
  <c r="N735" i="2"/>
  <c r="O1208" i="2"/>
  <c r="O983" i="2"/>
  <c r="N972" i="2"/>
  <c r="N1111" i="2"/>
  <c r="N1373" i="2"/>
  <c r="D921" i="2"/>
  <c r="M688" i="2"/>
  <c r="M848" i="2"/>
  <c r="O93" i="2"/>
  <c r="N1573" i="2"/>
  <c r="M1428" i="2"/>
  <c r="O808" i="2"/>
  <c r="D739" i="2"/>
  <c r="M1494" i="2"/>
  <c r="D290" i="2"/>
  <c r="M942" i="2"/>
  <c r="M327" i="2"/>
  <c r="O707" i="2"/>
  <c r="N966" i="2"/>
  <c r="M340" i="2"/>
  <c r="N1478" i="2"/>
  <c r="O494" i="2"/>
  <c r="O13" i="2"/>
  <c r="N677" i="2"/>
  <c r="D276" i="2"/>
  <c r="N720" i="2"/>
  <c r="O239" i="2"/>
  <c r="O328" i="2"/>
  <c r="D584" i="2"/>
  <c r="M538" i="2"/>
  <c r="O1466" i="2"/>
  <c r="N1614" i="2"/>
  <c r="O731" i="2"/>
  <c r="N1588" i="2"/>
  <c r="M1025" i="2"/>
  <c r="O316" i="2"/>
  <c r="M1175" i="2"/>
  <c r="O764" i="2"/>
  <c r="M1503" i="2"/>
  <c r="M367" i="2"/>
  <c r="M609" i="2"/>
  <c r="D841" i="2"/>
  <c r="O397" i="2"/>
  <c r="O803" i="2"/>
  <c r="O575" i="2"/>
  <c r="N88" i="2"/>
  <c r="D161" i="2"/>
  <c r="O1231" i="2"/>
  <c r="D901" i="2"/>
  <c r="N836" i="2"/>
  <c r="D695" i="2"/>
  <c r="M1177" i="2"/>
  <c r="N1029" i="2"/>
  <c r="N65" i="2"/>
  <c r="M255" i="2"/>
  <c r="D1499" i="2"/>
  <c r="M1154" i="2"/>
  <c r="O981" i="2"/>
  <c r="O1403" i="2"/>
  <c r="O1167" i="2"/>
  <c r="M1287" i="2"/>
  <c r="O1620" i="2"/>
  <c r="N806" i="2"/>
  <c r="O601" i="2"/>
  <c r="O1534" i="2"/>
  <c r="O190" i="2"/>
  <c r="O1135" i="2"/>
  <c r="M1055" i="2"/>
  <c r="M215" i="2"/>
  <c r="O962" i="2"/>
  <c r="D852" i="2"/>
  <c r="O1494" i="2"/>
  <c r="O648" i="2"/>
  <c r="O852" i="2"/>
  <c r="O1470" i="2"/>
  <c r="M787" i="2"/>
  <c r="M621" i="2"/>
  <c r="N469" i="2"/>
  <c r="D1104" i="2"/>
  <c r="O1023" i="2"/>
  <c r="M672" i="2"/>
  <c r="N703" i="2"/>
  <c r="D335" i="2"/>
  <c r="N528" i="2"/>
  <c r="O1136" i="2"/>
  <c r="N719" i="2"/>
  <c r="O780" i="2"/>
  <c r="N1297" i="2"/>
  <c r="O307" i="2"/>
  <c r="O1602" i="2"/>
  <c r="N1096" i="2"/>
  <c r="M488" i="2"/>
  <c r="O1597" i="2"/>
  <c r="O1542" i="2"/>
  <c r="O364" i="2"/>
  <c r="D1367" i="2"/>
  <c r="N1103" i="2"/>
  <c r="M1498" i="2"/>
  <c r="M211" i="2"/>
  <c r="O1506" i="2"/>
  <c r="O76" i="2"/>
  <c r="D314" i="2"/>
  <c r="D713" i="2"/>
  <c r="O1561" i="2"/>
  <c r="O1627" i="2"/>
  <c r="D748" i="2"/>
  <c r="O1057" i="2"/>
  <c r="M213" i="2"/>
  <c r="M882" i="2"/>
  <c r="N1240" i="2"/>
  <c r="M1319" i="2"/>
  <c r="O1587" i="2"/>
  <c r="O993" i="2"/>
  <c r="C13" i="2"/>
  <c r="N229" i="2"/>
  <c r="N1255" i="2"/>
  <c r="M1286" i="2"/>
  <c r="O1365" i="2"/>
  <c r="N1260" i="2"/>
  <c r="N1057" i="2"/>
  <c r="O522" i="2"/>
  <c r="N1251" i="2"/>
  <c r="N243" i="2"/>
  <c r="O1022" i="2"/>
  <c r="O104" i="2"/>
  <c r="D1324" i="2"/>
  <c r="N1044" i="2"/>
  <c r="M694" i="2"/>
  <c r="M615" i="2"/>
  <c r="O825" i="2"/>
  <c r="M1411" i="2"/>
  <c r="D1138" i="2"/>
  <c r="N604" i="2"/>
  <c r="N989" i="2"/>
  <c r="D1263" i="2"/>
  <c r="N1124" i="2"/>
  <c r="N595" i="2"/>
  <c r="D434" i="2"/>
  <c r="M993" i="2"/>
  <c r="N816" i="2"/>
  <c r="N1438" i="2"/>
  <c r="O1389" i="2"/>
  <c r="N73" i="2"/>
  <c r="D1176" i="2"/>
  <c r="D793" i="2"/>
  <c r="O788" i="2"/>
  <c r="M1142" i="2"/>
  <c r="D1072" i="2"/>
  <c r="N1500" i="2"/>
  <c r="D464" i="2"/>
  <c r="O705" i="2"/>
  <c r="O449" i="2"/>
  <c r="D1279" i="2"/>
  <c r="M842" i="2"/>
  <c r="N650" i="2"/>
  <c r="N1086" i="2"/>
  <c r="O1162" i="2"/>
  <c r="M1204" i="2"/>
  <c r="E12" i="2"/>
  <c r="M1520" i="2"/>
  <c r="O1409" i="2"/>
  <c r="M1242" i="2"/>
  <c r="N1220" i="2"/>
  <c r="N57" i="2"/>
  <c r="D999" i="2"/>
  <c r="N1366" i="2"/>
  <c r="M61" i="2"/>
  <c r="N1429" i="2"/>
  <c r="M163" i="2"/>
  <c r="N1381" i="2"/>
  <c r="D800" i="2"/>
  <c r="D732" i="2"/>
  <c r="O1518" i="2"/>
  <c r="D922" i="2"/>
  <c r="M1018" i="2"/>
  <c r="D1232" i="2"/>
  <c r="O474" i="2"/>
  <c r="M911" i="2"/>
  <c r="M1497" i="2"/>
  <c r="O1580" i="2"/>
  <c r="M448" i="2"/>
  <c r="N998" i="2"/>
  <c r="O838" i="2"/>
  <c r="O416" i="2"/>
  <c r="M263" i="2"/>
  <c r="D1448" i="2"/>
  <c r="N1523" i="2"/>
  <c r="N1068" i="2"/>
  <c r="N1293" i="2"/>
  <c r="O544" i="2"/>
  <c r="O939" i="2"/>
  <c r="O1228" i="2"/>
  <c r="N881" i="2"/>
  <c r="O954" i="2"/>
  <c r="M1039" i="2"/>
  <c r="M1356" i="2"/>
  <c r="N1535" i="2"/>
  <c r="D1064" i="2"/>
  <c r="O1110" i="2"/>
  <c r="N1294" i="2"/>
  <c r="N343" i="2"/>
  <c r="M134" i="2"/>
  <c r="M478" i="2"/>
  <c r="M1216" i="2"/>
  <c r="D338" i="2"/>
  <c r="O979" i="2"/>
  <c r="N81" i="2"/>
  <c r="D950" i="2"/>
  <c r="O515" i="2"/>
  <c r="D305" i="2"/>
  <c r="O382" i="2"/>
  <c r="N47" i="2"/>
  <c r="O609" i="2"/>
  <c r="D226" i="2"/>
  <c r="M695" i="2"/>
  <c r="O1462" i="2"/>
  <c r="N1331" i="2"/>
  <c r="O1454" i="2"/>
  <c r="M12" i="2"/>
  <c r="N877" i="2"/>
  <c r="O373" i="2"/>
  <c r="D385" i="2"/>
  <c r="D1270" i="2"/>
  <c r="H12" i="2"/>
  <c r="N12" i="2"/>
  <c r="F12" i="2"/>
  <c r="O12" i="2"/>
  <c r="D12" i="2"/>
  <c r="C12" i="2"/>
  <c r="I18" i="2"/>
  <c r="I26" i="2"/>
  <c r="I34" i="2"/>
  <c r="I42" i="2"/>
  <c r="I50" i="2"/>
  <c r="I58" i="2"/>
  <c r="I16" i="2"/>
  <c r="I25" i="2"/>
  <c r="I35" i="2"/>
  <c r="I44" i="2"/>
  <c r="I53" i="2"/>
  <c r="I62" i="2"/>
  <c r="I70" i="2"/>
  <c r="I78" i="2"/>
  <c r="I86" i="2"/>
  <c r="I94" i="2"/>
  <c r="I102" i="2"/>
  <c r="I110" i="2"/>
  <c r="I118" i="2"/>
  <c r="I126" i="2"/>
  <c r="I134" i="2"/>
  <c r="I142" i="2"/>
  <c r="I150" i="2"/>
  <c r="I158" i="2"/>
  <c r="I166" i="2"/>
  <c r="I174" i="2"/>
  <c r="I182" i="2"/>
  <c r="I190" i="2"/>
  <c r="I198" i="2"/>
  <c r="I206" i="2"/>
  <c r="I214" i="2"/>
  <c r="I222" i="2"/>
  <c r="I230" i="2"/>
  <c r="I238" i="2"/>
  <c r="I246" i="2"/>
  <c r="I254" i="2"/>
  <c r="I262" i="2"/>
  <c r="I270" i="2"/>
  <c r="I278" i="2"/>
  <c r="I286" i="2"/>
  <c r="I294" i="2"/>
  <c r="I302" i="2"/>
  <c r="I310" i="2"/>
  <c r="I318" i="2"/>
  <c r="I326" i="2"/>
  <c r="I334" i="2"/>
  <c r="I342" i="2"/>
  <c r="I350" i="2"/>
  <c r="I358" i="2"/>
  <c r="I366" i="2"/>
  <c r="I374" i="2"/>
  <c r="I382" i="2"/>
  <c r="I390" i="2"/>
  <c r="I398" i="2"/>
  <c r="I406" i="2"/>
  <c r="I414" i="2"/>
  <c r="I422" i="2"/>
  <c r="I430" i="2"/>
  <c r="I438" i="2"/>
  <c r="I446" i="2"/>
  <c r="I454" i="2"/>
  <c r="I462" i="2"/>
  <c r="I470" i="2"/>
  <c r="I478" i="2"/>
  <c r="I486" i="2"/>
  <c r="I494" i="2"/>
  <c r="I502" i="2"/>
  <c r="I510" i="2"/>
  <c r="I518" i="2"/>
  <c r="I526" i="2"/>
  <c r="I17" i="2"/>
  <c r="I27" i="2"/>
  <c r="I36" i="2"/>
  <c r="I45" i="2"/>
  <c r="I54" i="2"/>
  <c r="I63" i="2"/>
  <c r="I71" i="2"/>
  <c r="I79" i="2"/>
  <c r="I87" i="2"/>
  <c r="I95" i="2"/>
  <c r="I103" i="2"/>
  <c r="I111" i="2"/>
  <c r="I119" i="2"/>
  <c r="I127" i="2"/>
  <c r="I135" i="2"/>
  <c r="I143" i="2"/>
  <c r="I151" i="2"/>
  <c r="I159" i="2"/>
  <c r="I167" i="2"/>
  <c r="I175" i="2"/>
  <c r="I183" i="2"/>
  <c r="I191" i="2"/>
  <c r="I199" i="2"/>
  <c r="I207" i="2"/>
  <c r="I215" i="2"/>
  <c r="I223" i="2"/>
  <c r="I231" i="2"/>
  <c r="I239" i="2"/>
  <c r="I247" i="2"/>
  <c r="I255" i="2"/>
  <c r="I263" i="2"/>
  <c r="I271" i="2"/>
  <c r="I279" i="2"/>
  <c r="I287" i="2"/>
  <c r="I295" i="2"/>
  <c r="I303" i="2"/>
  <c r="I311" i="2"/>
  <c r="I319" i="2"/>
  <c r="I327" i="2"/>
  <c r="I335" i="2"/>
  <c r="I343" i="2"/>
  <c r="I351" i="2"/>
  <c r="I359" i="2"/>
  <c r="I367" i="2"/>
  <c r="I375" i="2"/>
  <c r="I383" i="2"/>
  <c r="I391" i="2"/>
  <c r="I399" i="2"/>
  <c r="I407" i="2"/>
  <c r="I415" i="2"/>
  <c r="I423" i="2"/>
  <c r="I431" i="2"/>
  <c r="I439" i="2"/>
  <c r="I447" i="2"/>
  <c r="I455" i="2"/>
  <c r="I463" i="2"/>
  <c r="I471" i="2"/>
  <c r="I479" i="2"/>
  <c r="I487" i="2"/>
  <c r="I495" i="2"/>
  <c r="I503" i="2"/>
  <c r="I511" i="2"/>
  <c r="I519" i="2"/>
  <c r="I527" i="2"/>
  <c r="I535" i="2"/>
  <c r="I543" i="2"/>
  <c r="I551" i="2"/>
  <c r="I559" i="2"/>
  <c r="I567" i="2"/>
  <c r="I575" i="2"/>
  <c r="I583" i="2"/>
  <c r="I591" i="2"/>
  <c r="I599" i="2"/>
  <c r="I607" i="2"/>
  <c r="I615" i="2"/>
  <c r="I623" i="2"/>
  <c r="I631" i="2"/>
  <c r="I639" i="2"/>
  <c r="I647" i="2"/>
  <c r="I655" i="2"/>
  <c r="I663" i="2"/>
  <c r="I671" i="2"/>
  <c r="I679" i="2"/>
  <c r="I687" i="2"/>
  <c r="I695" i="2"/>
  <c r="I703" i="2"/>
  <c r="I711" i="2"/>
  <c r="I719" i="2"/>
  <c r="I727" i="2"/>
  <c r="I735" i="2"/>
  <c r="I743" i="2"/>
  <c r="I751" i="2"/>
  <c r="I759" i="2"/>
  <c r="I767" i="2"/>
  <c r="I775" i="2"/>
  <c r="I783" i="2"/>
  <c r="I791" i="2"/>
  <c r="I799" i="2"/>
  <c r="I807" i="2"/>
  <c r="I815" i="2"/>
  <c r="I823" i="2"/>
  <c r="I831" i="2"/>
  <c r="I839" i="2"/>
  <c r="I847" i="2"/>
  <c r="I855" i="2"/>
  <c r="I863" i="2"/>
  <c r="I871" i="2"/>
  <c r="I879" i="2"/>
  <c r="I887" i="2"/>
  <c r="I895" i="2"/>
  <c r="I903" i="2"/>
  <c r="I911" i="2"/>
  <c r="I919" i="2"/>
  <c r="I927" i="2"/>
  <c r="I935" i="2"/>
  <c r="I943" i="2"/>
  <c r="I19" i="2"/>
  <c r="I28" i="2"/>
  <c r="I37" i="2"/>
  <c r="I46" i="2"/>
  <c r="I55" i="2"/>
  <c r="I64" i="2"/>
  <c r="I72" i="2"/>
  <c r="I80" i="2"/>
  <c r="I88" i="2"/>
  <c r="I96" i="2"/>
  <c r="I104" i="2"/>
  <c r="I112" i="2"/>
  <c r="I120" i="2"/>
  <c r="I128" i="2"/>
  <c r="I136" i="2"/>
  <c r="I144" i="2"/>
  <c r="I152" i="2"/>
  <c r="I160" i="2"/>
  <c r="I168" i="2"/>
  <c r="I176" i="2"/>
  <c r="I184" i="2"/>
  <c r="I192" i="2"/>
  <c r="I200" i="2"/>
  <c r="I208" i="2"/>
  <c r="I216" i="2"/>
  <c r="I224" i="2"/>
  <c r="I232" i="2"/>
  <c r="I240" i="2"/>
  <c r="I248" i="2"/>
  <c r="I256" i="2"/>
  <c r="I264" i="2"/>
  <c r="I272" i="2"/>
  <c r="I280" i="2"/>
  <c r="I288" i="2"/>
  <c r="I296" i="2"/>
  <c r="I304" i="2"/>
  <c r="I312" i="2"/>
  <c r="I320" i="2"/>
  <c r="I328" i="2"/>
  <c r="I336" i="2"/>
  <c r="I344" i="2"/>
  <c r="I352" i="2"/>
  <c r="I360" i="2"/>
  <c r="I368" i="2"/>
  <c r="I376" i="2"/>
  <c r="I384" i="2"/>
  <c r="I392" i="2"/>
  <c r="I400" i="2"/>
  <c r="I408" i="2"/>
  <c r="I416" i="2"/>
  <c r="I20" i="2"/>
  <c r="I29" i="2"/>
  <c r="I38" i="2"/>
  <c r="I47" i="2"/>
  <c r="I56" i="2"/>
  <c r="I65" i="2"/>
  <c r="I73" i="2"/>
  <c r="I81" i="2"/>
  <c r="I89" i="2"/>
  <c r="I97" i="2"/>
  <c r="I105" i="2"/>
  <c r="I113" i="2"/>
  <c r="I121" i="2"/>
  <c r="I129" i="2"/>
  <c r="I137" i="2"/>
  <c r="I145" i="2"/>
  <c r="I153" i="2"/>
  <c r="I161" i="2"/>
  <c r="I169" i="2"/>
  <c r="I177" i="2"/>
  <c r="I185" i="2"/>
  <c r="I193" i="2"/>
  <c r="I201" i="2"/>
  <c r="I209" i="2"/>
  <c r="I217" i="2"/>
  <c r="I225" i="2"/>
  <c r="I233" i="2"/>
  <c r="I241" i="2"/>
  <c r="I249" i="2"/>
  <c r="I257" i="2"/>
  <c r="I265" i="2"/>
  <c r="I273" i="2"/>
  <c r="I281" i="2"/>
  <c r="I289" i="2"/>
  <c r="I297" i="2"/>
  <c r="I305" i="2"/>
  <c r="I313" i="2"/>
  <c r="I321" i="2"/>
  <c r="I329" i="2"/>
  <c r="I337" i="2"/>
  <c r="I345" i="2"/>
  <c r="I353" i="2"/>
  <c r="I361" i="2"/>
  <c r="I369" i="2"/>
  <c r="I377" i="2"/>
  <c r="I385" i="2"/>
  <c r="I393" i="2"/>
  <c r="I21" i="2"/>
  <c r="I30" i="2"/>
  <c r="I39" i="2"/>
  <c r="I48" i="2"/>
  <c r="I57" i="2"/>
  <c r="I66" i="2"/>
  <c r="I74" i="2"/>
  <c r="I82" i="2"/>
  <c r="I90" i="2"/>
  <c r="I98" i="2"/>
  <c r="I106" i="2"/>
  <c r="I114" i="2"/>
  <c r="I122" i="2"/>
  <c r="I130" i="2"/>
  <c r="I138" i="2"/>
  <c r="I146" i="2"/>
  <c r="I154" i="2"/>
  <c r="I162" i="2"/>
  <c r="I170" i="2"/>
  <c r="I178" i="2"/>
  <c r="I186" i="2"/>
  <c r="I194" i="2"/>
  <c r="I202" i="2"/>
  <c r="I210" i="2"/>
  <c r="I218" i="2"/>
  <c r="I226" i="2"/>
  <c r="I234" i="2"/>
  <c r="I242" i="2"/>
  <c r="I250" i="2"/>
  <c r="I258" i="2"/>
  <c r="I266" i="2"/>
  <c r="I274" i="2"/>
  <c r="I282" i="2"/>
  <c r="I290" i="2"/>
  <c r="I298" i="2"/>
  <c r="I306" i="2"/>
  <c r="I314" i="2"/>
  <c r="I322" i="2"/>
  <c r="I330" i="2"/>
  <c r="I338" i="2"/>
  <c r="I346" i="2"/>
  <c r="I354" i="2"/>
  <c r="I362" i="2"/>
  <c r="I22" i="2"/>
  <c r="I31" i="2"/>
  <c r="I40" i="2"/>
  <c r="I49" i="2"/>
  <c r="I59" i="2"/>
  <c r="I67" i="2"/>
  <c r="I75" i="2"/>
  <c r="I83" i="2"/>
  <c r="I91" i="2"/>
  <c r="I99" i="2"/>
  <c r="I107" i="2"/>
  <c r="I115" i="2"/>
  <c r="I123" i="2"/>
  <c r="I131" i="2"/>
  <c r="I139" i="2"/>
  <c r="I147" i="2"/>
  <c r="I155" i="2"/>
  <c r="I163" i="2"/>
  <c r="I171" i="2"/>
  <c r="I179" i="2"/>
  <c r="I187" i="2"/>
  <c r="I195" i="2"/>
  <c r="I203" i="2"/>
  <c r="I211" i="2"/>
  <c r="I219" i="2"/>
  <c r="I227" i="2"/>
  <c r="I235" i="2"/>
  <c r="I243" i="2"/>
  <c r="I251" i="2"/>
  <c r="I259" i="2"/>
  <c r="I267" i="2"/>
  <c r="I275" i="2"/>
  <c r="I283" i="2"/>
  <c r="I291" i="2"/>
  <c r="I299" i="2"/>
  <c r="I307" i="2"/>
  <c r="I315" i="2"/>
  <c r="I323" i="2"/>
  <c r="I331" i="2"/>
  <c r="I339" i="2"/>
  <c r="I347" i="2"/>
  <c r="I355" i="2"/>
  <c r="I363" i="2"/>
  <c r="I371" i="2"/>
  <c r="I379" i="2"/>
  <c r="I387" i="2"/>
  <c r="I395" i="2"/>
  <c r="I403" i="2"/>
  <c r="I411" i="2"/>
  <c r="I419" i="2"/>
  <c r="I427" i="2"/>
  <c r="I435" i="2"/>
  <c r="I443" i="2"/>
  <c r="I451" i="2"/>
  <c r="I459" i="2"/>
  <c r="I467" i="2"/>
  <c r="I475" i="2"/>
  <c r="I483" i="2"/>
  <c r="I491" i="2"/>
  <c r="I499" i="2"/>
  <c r="I507" i="2"/>
  <c r="I515" i="2"/>
  <c r="I523" i="2"/>
  <c r="I531" i="2"/>
  <c r="I539" i="2"/>
  <c r="I547" i="2"/>
  <c r="I555" i="2"/>
  <c r="I563" i="2"/>
  <c r="I571" i="2"/>
  <c r="I579" i="2"/>
  <c r="I587" i="2"/>
  <c r="I595" i="2"/>
  <c r="I603" i="2"/>
  <c r="I611" i="2"/>
  <c r="I619" i="2"/>
  <c r="I627" i="2"/>
  <c r="I635" i="2"/>
  <c r="I643" i="2"/>
  <c r="I651" i="2"/>
  <c r="I659" i="2"/>
  <c r="I667" i="2"/>
  <c r="I675" i="2"/>
  <c r="I683" i="2"/>
  <c r="I691" i="2"/>
  <c r="I699" i="2"/>
  <c r="I707" i="2"/>
  <c r="I715" i="2"/>
  <c r="I723" i="2"/>
  <c r="I731" i="2"/>
  <c r="I739" i="2"/>
  <c r="I747" i="2"/>
  <c r="I755" i="2"/>
  <c r="I763" i="2"/>
  <c r="I15" i="2"/>
  <c r="I24" i="2"/>
  <c r="I33" i="2"/>
  <c r="I43" i="2"/>
  <c r="I52" i="2"/>
  <c r="I61" i="2"/>
  <c r="I69" i="2"/>
  <c r="I77" i="2"/>
  <c r="I85" i="2"/>
  <c r="I93" i="2"/>
  <c r="I101" i="2"/>
  <c r="I109" i="2"/>
  <c r="I117" i="2"/>
  <c r="I125" i="2"/>
  <c r="I133" i="2"/>
  <c r="I141" i="2"/>
  <c r="I149" i="2"/>
  <c r="I157" i="2"/>
  <c r="I165" i="2"/>
  <c r="I173" i="2"/>
  <c r="I181" i="2"/>
  <c r="I189" i="2"/>
  <c r="I197" i="2"/>
  <c r="I205" i="2"/>
  <c r="I213" i="2"/>
  <c r="I221" i="2"/>
  <c r="I229" i="2"/>
  <c r="I237" i="2"/>
  <c r="I245" i="2"/>
  <c r="I253" i="2"/>
  <c r="I261" i="2"/>
  <c r="I269" i="2"/>
  <c r="I277" i="2"/>
  <c r="I285" i="2"/>
  <c r="I293" i="2"/>
  <c r="I301" i="2"/>
  <c r="I309" i="2"/>
  <c r="I317" i="2"/>
  <c r="I325" i="2"/>
  <c r="I84" i="2"/>
  <c r="I148" i="2"/>
  <c r="I212" i="2"/>
  <c r="I276" i="2"/>
  <c r="I333" i="2"/>
  <c r="I365" i="2"/>
  <c r="I388" i="2"/>
  <c r="I405" i="2"/>
  <c r="I421" i="2"/>
  <c r="I434" i="2"/>
  <c r="I448" i="2"/>
  <c r="I460" i="2"/>
  <c r="I473" i="2"/>
  <c r="I485" i="2"/>
  <c r="I498" i="2"/>
  <c r="I512" i="2"/>
  <c r="I524" i="2"/>
  <c r="I536" i="2"/>
  <c r="I546" i="2"/>
  <c r="I557" i="2"/>
  <c r="I568" i="2"/>
  <c r="I578" i="2"/>
  <c r="I589" i="2"/>
  <c r="I600" i="2"/>
  <c r="I610" i="2"/>
  <c r="I621" i="2"/>
  <c r="I632" i="2"/>
  <c r="I642" i="2"/>
  <c r="I653" i="2"/>
  <c r="I664" i="2"/>
  <c r="I674" i="2"/>
  <c r="I685" i="2"/>
  <c r="I696" i="2"/>
  <c r="I706" i="2"/>
  <c r="I717" i="2"/>
  <c r="I728" i="2"/>
  <c r="I738" i="2"/>
  <c r="I749" i="2"/>
  <c r="I760" i="2"/>
  <c r="I770" i="2"/>
  <c r="I779" i="2"/>
  <c r="I788" i="2"/>
  <c r="I797" i="2"/>
  <c r="I806" i="2"/>
  <c r="I816" i="2"/>
  <c r="I825" i="2"/>
  <c r="I834" i="2"/>
  <c r="I843" i="2"/>
  <c r="I852" i="2"/>
  <c r="I861" i="2"/>
  <c r="I870" i="2"/>
  <c r="I880" i="2"/>
  <c r="I889" i="2"/>
  <c r="I898" i="2"/>
  <c r="I907" i="2"/>
  <c r="I916" i="2"/>
  <c r="I925" i="2"/>
  <c r="I934" i="2"/>
  <c r="I944" i="2"/>
  <c r="I952" i="2"/>
  <c r="I960" i="2"/>
  <c r="I968" i="2"/>
  <c r="I976" i="2"/>
  <c r="I984" i="2"/>
  <c r="I992" i="2"/>
  <c r="I1000" i="2"/>
  <c r="I1008" i="2"/>
  <c r="I1016" i="2"/>
  <c r="I1024" i="2"/>
  <c r="I1032" i="2"/>
  <c r="I1040" i="2"/>
  <c r="I1048" i="2"/>
  <c r="I1056" i="2"/>
  <c r="I1064" i="2"/>
  <c r="I1072" i="2"/>
  <c r="I1080" i="2"/>
  <c r="I1088" i="2"/>
  <c r="I1096" i="2"/>
  <c r="I1104" i="2"/>
  <c r="I1112" i="2"/>
  <c r="I1120" i="2"/>
  <c r="I1128" i="2"/>
  <c r="I1136" i="2"/>
  <c r="I1144" i="2"/>
  <c r="I1152" i="2"/>
  <c r="I1160" i="2"/>
  <c r="I1168" i="2"/>
  <c r="I1176" i="2"/>
  <c r="I1184" i="2"/>
  <c r="I1192" i="2"/>
  <c r="I1200" i="2"/>
  <c r="I1208" i="2"/>
  <c r="I1216" i="2"/>
  <c r="I1224" i="2"/>
  <c r="I1232" i="2"/>
  <c r="I1240" i="2"/>
  <c r="I1248" i="2"/>
  <c r="I1256" i="2"/>
  <c r="I1264" i="2"/>
  <c r="I1272" i="2"/>
  <c r="I1280" i="2"/>
  <c r="I1288" i="2"/>
  <c r="I1296" i="2"/>
  <c r="I1304" i="2"/>
  <c r="I1312" i="2"/>
  <c r="I1320" i="2"/>
  <c r="I1328" i="2"/>
  <c r="I1336" i="2"/>
  <c r="I1344" i="2"/>
  <c r="I1352" i="2"/>
  <c r="I23" i="2"/>
  <c r="I92" i="2"/>
  <c r="I156" i="2"/>
  <c r="I220" i="2"/>
  <c r="I284" i="2"/>
  <c r="I340" i="2"/>
  <c r="I370" i="2"/>
  <c r="I389" i="2"/>
  <c r="I409" i="2"/>
  <c r="I424" i="2"/>
  <c r="I436" i="2"/>
  <c r="I449" i="2"/>
  <c r="I461" i="2"/>
  <c r="I474" i="2"/>
  <c r="I488" i="2"/>
  <c r="I500" i="2"/>
  <c r="I513" i="2"/>
  <c r="I525" i="2"/>
  <c r="I537" i="2"/>
  <c r="I548" i="2"/>
  <c r="I558" i="2"/>
  <c r="I569" i="2"/>
  <c r="I580" i="2"/>
  <c r="I590" i="2"/>
  <c r="I601" i="2"/>
  <c r="I612" i="2"/>
  <c r="I622" i="2"/>
  <c r="I633" i="2"/>
  <c r="I644" i="2"/>
  <c r="I654" i="2"/>
  <c r="I665" i="2"/>
  <c r="I676" i="2"/>
  <c r="I686" i="2"/>
  <c r="I697" i="2"/>
  <c r="I708" i="2"/>
  <c r="I718" i="2"/>
  <c r="I729" i="2"/>
  <c r="I740" i="2"/>
  <c r="I750" i="2"/>
  <c r="I761" i="2"/>
  <c r="I771" i="2"/>
  <c r="I780" i="2"/>
  <c r="I789" i="2"/>
  <c r="I798" i="2"/>
  <c r="I808" i="2"/>
  <c r="I817" i="2"/>
  <c r="I826" i="2"/>
  <c r="I835" i="2"/>
  <c r="I844" i="2"/>
  <c r="I853" i="2"/>
  <c r="I862" i="2"/>
  <c r="I872" i="2"/>
  <c r="I881" i="2"/>
  <c r="I890" i="2"/>
  <c r="I899" i="2"/>
  <c r="I908" i="2"/>
  <c r="I917" i="2"/>
  <c r="I926" i="2"/>
  <c r="I936" i="2"/>
  <c r="I945" i="2"/>
  <c r="I953" i="2"/>
  <c r="I961" i="2"/>
  <c r="I969" i="2"/>
  <c r="I977" i="2"/>
  <c r="I985" i="2"/>
  <c r="I993" i="2"/>
  <c r="I1001" i="2"/>
  <c r="I1009" i="2"/>
  <c r="I1017" i="2"/>
  <c r="I1025" i="2"/>
  <c r="I1033" i="2"/>
  <c r="I1041" i="2"/>
  <c r="I1049" i="2"/>
  <c r="I1057" i="2"/>
  <c r="I1065" i="2"/>
  <c r="I1073" i="2"/>
  <c r="I1081" i="2"/>
  <c r="I1089" i="2"/>
  <c r="I1097" i="2"/>
  <c r="I1105" i="2"/>
  <c r="I1113" i="2"/>
  <c r="I1121" i="2"/>
  <c r="I1129" i="2"/>
  <c r="I1137" i="2"/>
  <c r="I1145" i="2"/>
  <c r="I1153" i="2"/>
  <c r="I1161" i="2"/>
  <c r="I1169" i="2"/>
  <c r="I1177" i="2"/>
  <c r="I1185" i="2"/>
  <c r="I1193" i="2"/>
  <c r="I1201" i="2"/>
  <c r="I1209" i="2"/>
  <c r="I1217" i="2"/>
  <c r="I1225" i="2"/>
  <c r="I1233" i="2"/>
  <c r="I1241" i="2"/>
  <c r="I1249" i="2"/>
  <c r="I1257" i="2"/>
  <c r="I1265" i="2"/>
  <c r="I1273" i="2"/>
  <c r="I1281" i="2"/>
  <c r="I1289" i="2"/>
  <c r="I1297" i="2"/>
  <c r="I1305" i="2"/>
  <c r="I1313" i="2"/>
  <c r="I1321" i="2"/>
  <c r="I1329" i="2"/>
  <c r="I1337" i="2"/>
  <c r="I1345" i="2"/>
  <c r="I1353" i="2"/>
  <c r="I1361" i="2"/>
  <c r="I1369" i="2"/>
  <c r="I1377" i="2"/>
  <c r="I1385" i="2"/>
  <c r="I1393" i="2"/>
  <c r="I1401" i="2"/>
  <c r="I1409" i="2"/>
  <c r="I1417" i="2"/>
  <c r="I1425" i="2"/>
  <c r="I1433" i="2"/>
  <c r="I1441" i="2"/>
  <c r="I1449" i="2"/>
  <c r="I1457" i="2"/>
  <c r="I1465" i="2"/>
  <c r="I1473" i="2"/>
  <c r="I1481" i="2"/>
  <c r="I1489" i="2"/>
  <c r="I1497" i="2"/>
  <c r="I1505" i="2"/>
  <c r="I1513" i="2"/>
  <c r="I1521" i="2"/>
  <c r="I1529" i="2"/>
  <c r="I1537" i="2"/>
  <c r="I1545" i="2"/>
  <c r="I1553" i="2"/>
  <c r="I1561" i="2"/>
  <c r="I1569" i="2"/>
  <c r="I1577" i="2"/>
  <c r="I1585" i="2"/>
  <c r="I1593" i="2"/>
  <c r="I1601" i="2"/>
  <c r="I1609" i="2"/>
  <c r="I1617" i="2"/>
  <c r="I1625" i="2"/>
  <c r="I1633" i="2"/>
  <c r="G20" i="2"/>
  <c r="G28" i="2"/>
  <c r="G36" i="2"/>
  <c r="G44" i="2"/>
  <c r="G52" i="2"/>
  <c r="G60" i="2"/>
  <c r="G68" i="2"/>
  <c r="G76" i="2"/>
  <c r="G84" i="2"/>
  <c r="G92" i="2"/>
  <c r="G100" i="2"/>
  <c r="G108" i="2"/>
  <c r="G116" i="2"/>
  <c r="G124" i="2"/>
  <c r="G132" i="2"/>
  <c r="I32" i="2"/>
  <c r="I100" i="2"/>
  <c r="I164" i="2"/>
  <c r="I228" i="2"/>
  <c r="I292" i="2"/>
  <c r="I341" i="2"/>
  <c r="I372" i="2"/>
  <c r="I394" i="2"/>
  <c r="I410" i="2"/>
  <c r="I425" i="2"/>
  <c r="I437" i="2"/>
  <c r="I450" i="2"/>
  <c r="I464" i="2"/>
  <c r="I476" i="2"/>
  <c r="I489" i="2"/>
  <c r="I501" i="2"/>
  <c r="I514" i="2"/>
  <c r="I528" i="2"/>
  <c r="I538" i="2"/>
  <c r="I549" i="2"/>
  <c r="I560" i="2"/>
  <c r="I570" i="2"/>
  <c r="I581" i="2"/>
  <c r="I592" i="2"/>
  <c r="I602" i="2"/>
  <c r="I613" i="2"/>
  <c r="I624" i="2"/>
  <c r="I634" i="2"/>
  <c r="I645" i="2"/>
  <c r="I656" i="2"/>
  <c r="I666" i="2"/>
  <c r="I677" i="2"/>
  <c r="I688" i="2"/>
  <c r="I698" i="2"/>
  <c r="I709" i="2"/>
  <c r="I720" i="2"/>
  <c r="I730" i="2"/>
  <c r="I741" i="2"/>
  <c r="I752" i="2"/>
  <c r="I762" i="2"/>
  <c r="I772" i="2"/>
  <c r="I781" i="2"/>
  <c r="I790" i="2"/>
  <c r="I800" i="2"/>
  <c r="I809" i="2"/>
  <c r="I818" i="2"/>
  <c r="I827" i="2"/>
  <c r="I836" i="2"/>
  <c r="I845" i="2"/>
  <c r="I854" i="2"/>
  <c r="I864" i="2"/>
  <c r="I873" i="2"/>
  <c r="I882" i="2"/>
  <c r="I891" i="2"/>
  <c r="I900" i="2"/>
  <c r="I909" i="2"/>
  <c r="I918" i="2"/>
  <c r="I928" i="2"/>
  <c r="I937" i="2"/>
  <c r="I946" i="2"/>
  <c r="I954" i="2"/>
  <c r="I962" i="2"/>
  <c r="I970" i="2"/>
  <c r="I978" i="2"/>
  <c r="I986" i="2"/>
  <c r="I994" i="2"/>
  <c r="I1002" i="2"/>
  <c r="I1010" i="2"/>
  <c r="I1018" i="2"/>
  <c r="I1026" i="2"/>
  <c r="I1034" i="2"/>
  <c r="I1042" i="2"/>
  <c r="I1050" i="2"/>
  <c r="I1058" i="2"/>
  <c r="I1066" i="2"/>
  <c r="I1074" i="2"/>
  <c r="I1082" i="2"/>
  <c r="I1090" i="2"/>
  <c r="I1098" i="2"/>
  <c r="I1106" i="2"/>
  <c r="I1114" i="2"/>
  <c r="I1122" i="2"/>
  <c r="I1130" i="2"/>
  <c r="I1138" i="2"/>
  <c r="I1146" i="2"/>
  <c r="I1154" i="2"/>
  <c r="I1162" i="2"/>
  <c r="I1170" i="2"/>
  <c r="I1178" i="2"/>
  <c r="I1186" i="2"/>
  <c r="I1194" i="2"/>
  <c r="I1202" i="2"/>
  <c r="I1210" i="2"/>
  <c r="I1218" i="2"/>
  <c r="I41" i="2"/>
  <c r="I108" i="2"/>
  <c r="I172" i="2"/>
  <c r="I236" i="2"/>
  <c r="I300" i="2"/>
  <c r="I348" i="2"/>
  <c r="I373" i="2"/>
  <c r="I396" i="2"/>
  <c r="I412" i="2"/>
  <c r="I426" i="2"/>
  <c r="I440" i="2"/>
  <c r="I452" i="2"/>
  <c r="I465" i="2"/>
  <c r="I477" i="2"/>
  <c r="I490" i="2"/>
  <c r="I504" i="2"/>
  <c r="I516" i="2"/>
  <c r="I529" i="2"/>
  <c r="I540" i="2"/>
  <c r="I550" i="2"/>
  <c r="I561" i="2"/>
  <c r="I572" i="2"/>
  <c r="I582" i="2"/>
  <c r="I593" i="2"/>
  <c r="I604" i="2"/>
  <c r="I614" i="2"/>
  <c r="I625" i="2"/>
  <c r="I636" i="2"/>
  <c r="I646" i="2"/>
  <c r="I657" i="2"/>
  <c r="I668" i="2"/>
  <c r="I678" i="2"/>
  <c r="I689" i="2"/>
  <c r="I700" i="2"/>
  <c r="I710" i="2"/>
  <c r="I721" i="2"/>
  <c r="I732" i="2"/>
  <c r="I742" i="2"/>
  <c r="I753" i="2"/>
  <c r="I764" i="2"/>
  <c r="I773" i="2"/>
  <c r="I782" i="2"/>
  <c r="I792" i="2"/>
  <c r="I801" i="2"/>
  <c r="I810" i="2"/>
  <c r="I819" i="2"/>
  <c r="I828" i="2"/>
  <c r="I837" i="2"/>
  <c r="I846" i="2"/>
  <c r="I856" i="2"/>
  <c r="I865" i="2"/>
  <c r="I874" i="2"/>
  <c r="I883" i="2"/>
  <c r="I892" i="2"/>
  <c r="I901" i="2"/>
  <c r="I910" i="2"/>
  <c r="I920" i="2"/>
  <c r="I929" i="2"/>
  <c r="I938" i="2"/>
  <c r="I947" i="2"/>
  <c r="I955" i="2"/>
  <c r="I963" i="2"/>
  <c r="I971" i="2"/>
  <c r="I979" i="2"/>
  <c r="I987" i="2"/>
  <c r="I995" i="2"/>
  <c r="I1003" i="2"/>
  <c r="I1011" i="2"/>
  <c r="I1019" i="2"/>
  <c r="I1027" i="2"/>
  <c r="I1035" i="2"/>
  <c r="I1043" i="2"/>
  <c r="I1051" i="2"/>
  <c r="I1059" i="2"/>
  <c r="I1067" i="2"/>
  <c r="I1075" i="2"/>
  <c r="I1083" i="2"/>
  <c r="I1091" i="2"/>
  <c r="I1099" i="2"/>
  <c r="I1107" i="2"/>
  <c r="I1115" i="2"/>
  <c r="I1123" i="2"/>
  <c r="I1131" i="2"/>
  <c r="I1139" i="2"/>
  <c r="I1147" i="2"/>
  <c r="I1155" i="2"/>
  <c r="I1163" i="2"/>
  <c r="I1171" i="2"/>
  <c r="I1179" i="2"/>
  <c r="I1187" i="2"/>
  <c r="I1195" i="2"/>
  <c r="I1203" i="2"/>
  <c r="I1211" i="2"/>
  <c r="I1219" i="2"/>
  <c r="I1227" i="2"/>
  <c r="I1235" i="2"/>
  <c r="I1243" i="2"/>
  <c r="I51" i="2"/>
  <c r="I116" i="2"/>
  <c r="I180" i="2"/>
  <c r="I244" i="2"/>
  <c r="I308" i="2"/>
  <c r="I349" i="2"/>
  <c r="I378" i="2"/>
  <c r="I397" i="2"/>
  <c r="I413" i="2"/>
  <c r="I428" i="2"/>
  <c r="I441" i="2"/>
  <c r="I453" i="2"/>
  <c r="I466" i="2"/>
  <c r="I480" i="2"/>
  <c r="I492" i="2"/>
  <c r="I505" i="2"/>
  <c r="I517" i="2"/>
  <c r="I530" i="2"/>
  <c r="I541" i="2"/>
  <c r="I552" i="2"/>
  <c r="I562" i="2"/>
  <c r="I573" i="2"/>
  <c r="I584" i="2"/>
  <c r="I594" i="2"/>
  <c r="I605" i="2"/>
  <c r="I616" i="2"/>
  <c r="I626" i="2"/>
  <c r="I637" i="2"/>
  <c r="I648" i="2"/>
  <c r="I658" i="2"/>
  <c r="I669" i="2"/>
  <c r="I680" i="2"/>
  <c r="I690" i="2"/>
  <c r="I701" i="2"/>
  <c r="I712" i="2"/>
  <c r="I722" i="2"/>
  <c r="I733" i="2"/>
  <c r="I744" i="2"/>
  <c r="I754" i="2"/>
  <c r="I765" i="2"/>
  <c r="I774" i="2"/>
  <c r="I784" i="2"/>
  <c r="I793" i="2"/>
  <c r="I802" i="2"/>
  <c r="I811" i="2"/>
  <c r="I820" i="2"/>
  <c r="I829" i="2"/>
  <c r="I838" i="2"/>
  <c r="I848" i="2"/>
  <c r="I857" i="2"/>
  <c r="I866" i="2"/>
  <c r="I875" i="2"/>
  <c r="I884" i="2"/>
  <c r="I893" i="2"/>
  <c r="I902" i="2"/>
  <c r="I912" i="2"/>
  <c r="I921" i="2"/>
  <c r="I930" i="2"/>
  <c r="I939" i="2"/>
  <c r="I948" i="2"/>
  <c r="I956" i="2"/>
  <c r="I964" i="2"/>
  <c r="I972" i="2"/>
  <c r="I980" i="2"/>
  <c r="I988" i="2"/>
  <c r="I996" i="2"/>
  <c r="I1004" i="2"/>
  <c r="I1012" i="2"/>
  <c r="I1020" i="2"/>
  <c r="I1028" i="2"/>
  <c r="I1036" i="2"/>
  <c r="I1044" i="2"/>
  <c r="I1052" i="2"/>
  <c r="I1060" i="2"/>
  <c r="I1068" i="2"/>
  <c r="I1076" i="2"/>
  <c r="I1084" i="2"/>
  <c r="I1092" i="2"/>
  <c r="I1100" i="2"/>
  <c r="I1108" i="2"/>
  <c r="I1116" i="2"/>
  <c r="I1124" i="2"/>
  <c r="I1132" i="2"/>
  <c r="I1140" i="2"/>
  <c r="I1148" i="2"/>
  <c r="I1156" i="2"/>
  <c r="I1164" i="2"/>
  <c r="I1172" i="2"/>
  <c r="I1180" i="2"/>
  <c r="I1188" i="2"/>
  <c r="I1196" i="2"/>
  <c r="I60" i="2"/>
  <c r="I124" i="2"/>
  <c r="I188" i="2"/>
  <c r="I252" i="2"/>
  <c r="I316" i="2"/>
  <c r="I356" i="2"/>
  <c r="I380" i="2"/>
  <c r="I401" i="2"/>
  <c r="I417" i="2"/>
  <c r="I429" i="2"/>
  <c r="I442" i="2"/>
  <c r="I456" i="2"/>
  <c r="I468" i="2"/>
  <c r="I481" i="2"/>
  <c r="I493" i="2"/>
  <c r="I506" i="2"/>
  <c r="I520" i="2"/>
  <c r="I532" i="2"/>
  <c r="I542" i="2"/>
  <c r="I553" i="2"/>
  <c r="I564" i="2"/>
  <c r="I574" i="2"/>
  <c r="I585" i="2"/>
  <c r="I596" i="2"/>
  <c r="I606" i="2"/>
  <c r="I617" i="2"/>
  <c r="I628" i="2"/>
  <c r="I638" i="2"/>
  <c r="I649" i="2"/>
  <c r="I660" i="2"/>
  <c r="I670" i="2"/>
  <c r="I681" i="2"/>
  <c r="I692" i="2"/>
  <c r="I702" i="2"/>
  <c r="I713" i="2"/>
  <c r="I724" i="2"/>
  <c r="I734" i="2"/>
  <c r="I745" i="2"/>
  <c r="I756" i="2"/>
  <c r="I766" i="2"/>
  <c r="I776" i="2"/>
  <c r="I785" i="2"/>
  <c r="I794" i="2"/>
  <c r="I803" i="2"/>
  <c r="I812" i="2"/>
  <c r="I821" i="2"/>
  <c r="I830" i="2"/>
  <c r="I840" i="2"/>
  <c r="I849" i="2"/>
  <c r="I858" i="2"/>
  <c r="I867" i="2"/>
  <c r="I876" i="2"/>
  <c r="I885" i="2"/>
  <c r="I894" i="2"/>
  <c r="I904" i="2"/>
  <c r="I913" i="2"/>
  <c r="I922" i="2"/>
  <c r="I931" i="2"/>
  <c r="I940" i="2"/>
  <c r="I949" i="2"/>
  <c r="I957" i="2"/>
  <c r="I965" i="2"/>
  <c r="I973" i="2"/>
  <c r="I981" i="2"/>
  <c r="I989" i="2"/>
  <c r="I997" i="2"/>
  <c r="I1005" i="2"/>
  <c r="I1013" i="2"/>
  <c r="I1021" i="2"/>
  <c r="I1029" i="2"/>
  <c r="I1037" i="2"/>
  <c r="I1045" i="2"/>
  <c r="I1053" i="2"/>
  <c r="I1061" i="2"/>
  <c r="I1069" i="2"/>
  <c r="I1077" i="2"/>
  <c r="I1085" i="2"/>
  <c r="I1093" i="2"/>
  <c r="I1101" i="2"/>
  <c r="I1109" i="2"/>
  <c r="I1117" i="2"/>
  <c r="I1125" i="2"/>
  <c r="I1133" i="2"/>
  <c r="I1141" i="2"/>
  <c r="I1149" i="2"/>
  <c r="I1157" i="2"/>
  <c r="I1165" i="2"/>
  <c r="I1173" i="2"/>
  <c r="I1181" i="2"/>
  <c r="I1189" i="2"/>
  <c r="I1197" i="2"/>
  <c r="I1205" i="2"/>
  <c r="I1213" i="2"/>
  <c r="I1221" i="2"/>
  <c r="I1229" i="2"/>
  <c r="I1237" i="2"/>
  <c r="I1245" i="2"/>
  <c r="I1253" i="2"/>
  <c r="I1261" i="2"/>
  <c r="I1269" i="2"/>
  <c r="I1277" i="2"/>
  <c r="I1285" i="2"/>
  <c r="I1293" i="2"/>
  <c r="I1301" i="2"/>
  <c r="I1309" i="2"/>
  <c r="I1317" i="2"/>
  <c r="I1325" i="2"/>
  <c r="I1333" i="2"/>
  <c r="I1341" i="2"/>
  <c r="I1349" i="2"/>
  <c r="I1357" i="2"/>
  <c r="I1365" i="2"/>
  <c r="I1373" i="2"/>
  <c r="I1381" i="2"/>
  <c r="I1389" i="2"/>
  <c r="I1397" i="2"/>
  <c r="I1405" i="2"/>
  <c r="I1413" i="2"/>
  <c r="I1421" i="2"/>
  <c r="I1429" i="2"/>
  <c r="I1437" i="2"/>
  <c r="I1445" i="2"/>
  <c r="I1453" i="2"/>
  <c r="I1461" i="2"/>
  <c r="I1469" i="2"/>
  <c r="I1477" i="2"/>
  <c r="I1485" i="2"/>
  <c r="I1493" i="2"/>
  <c r="I1501" i="2"/>
  <c r="I1509" i="2"/>
  <c r="I1517" i="2"/>
  <c r="I1525" i="2"/>
  <c r="I76" i="2"/>
  <c r="I140" i="2"/>
  <c r="I204" i="2"/>
  <c r="I268" i="2"/>
  <c r="I332" i="2"/>
  <c r="I364" i="2"/>
  <c r="I386" i="2"/>
  <c r="I404" i="2"/>
  <c r="I420" i="2"/>
  <c r="I433" i="2"/>
  <c r="I445" i="2"/>
  <c r="I458" i="2"/>
  <c r="I472" i="2"/>
  <c r="I484" i="2"/>
  <c r="I497" i="2"/>
  <c r="I509" i="2"/>
  <c r="I522" i="2"/>
  <c r="I534" i="2"/>
  <c r="I545" i="2"/>
  <c r="I556" i="2"/>
  <c r="I566" i="2"/>
  <c r="I577" i="2"/>
  <c r="I588" i="2"/>
  <c r="I598" i="2"/>
  <c r="I609" i="2"/>
  <c r="I620" i="2"/>
  <c r="I630" i="2"/>
  <c r="I641" i="2"/>
  <c r="I652" i="2"/>
  <c r="I662" i="2"/>
  <c r="I673" i="2"/>
  <c r="I684" i="2"/>
  <c r="I694" i="2"/>
  <c r="I705" i="2"/>
  <c r="I716" i="2"/>
  <c r="I726" i="2"/>
  <c r="I737" i="2"/>
  <c r="I748" i="2"/>
  <c r="I758" i="2"/>
  <c r="I769" i="2"/>
  <c r="I778" i="2"/>
  <c r="I787" i="2"/>
  <c r="I796" i="2"/>
  <c r="I805" i="2"/>
  <c r="I814" i="2"/>
  <c r="I824" i="2"/>
  <c r="I833" i="2"/>
  <c r="I842" i="2"/>
  <c r="I851" i="2"/>
  <c r="I860" i="2"/>
  <c r="I869" i="2"/>
  <c r="I878" i="2"/>
  <c r="I888" i="2"/>
  <c r="I897" i="2"/>
  <c r="I906" i="2"/>
  <c r="I915" i="2"/>
  <c r="I924" i="2"/>
  <c r="I933" i="2"/>
  <c r="I942" i="2"/>
  <c r="I951" i="2"/>
  <c r="I959" i="2"/>
  <c r="I967" i="2"/>
  <c r="I975" i="2"/>
  <c r="I983" i="2"/>
  <c r="I991" i="2"/>
  <c r="I999" i="2"/>
  <c r="I1007" i="2"/>
  <c r="I1015" i="2"/>
  <c r="I1023" i="2"/>
  <c r="I1031" i="2"/>
  <c r="I1039" i="2"/>
  <c r="I1047" i="2"/>
  <c r="I1055" i="2"/>
  <c r="I1063" i="2"/>
  <c r="I1071" i="2"/>
  <c r="I1079" i="2"/>
  <c r="I1087" i="2"/>
  <c r="I1095" i="2"/>
  <c r="I1103" i="2"/>
  <c r="I324" i="2"/>
  <c r="I469" i="2"/>
  <c r="I565" i="2"/>
  <c r="I650" i="2"/>
  <c r="I736" i="2"/>
  <c r="I813" i="2"/>
  <c r="I886" i="2"/>
  <c r="I958" i="2"/>
  <c r="I1022" i="2"/>
  <c r="I1086" i="2"/>
  <c r="I1127" i="2"/>
  <c r="I1159" i="2"/>
  <c r="I1191" i="2"/>
  <c r="I1215" i="2"/>
  <c r="I1234" i="2"/>
  <c r="I1250" i="2"/>
  <c r="I1262" i="2"/>
  <c r="I1275" i="2"/>
  <c r="I1287" i="2"/>
  <c r="I1300" i="2"/>
  <c r="I1314" i="2"/>
  <c r="I1326" i="2"/>
  <c r="I1339" i="2"/>
  <c r="I1351" i="2"/>
  <c r="I1363" i="2"/>
  <c r="I1374" i="2"/>
  <c r="I1384" i="2"/>
  <c r="I1395" i="2"/>
  <c r="I1406" i="2"/>
  <c r="I1416" i="2"/>
  <c r="I1427" i="2"/>
  <c r="I1438" i="2"/>
  <c r="I1448" i="2"/>
  <c r="I1459" i="2"/>
  <c r="I1470" i="2"/>
  <c r="I1480" i="2"/>
  <c r="I1491" i="2"/>
  <c r="I1502" i="2"/>
  <c r="I1512" i="2"/>
  <c r="I1523" i="2"/>
  <c r="I1533" i="2"/>
  <c r="I1542" i="2"/>
  <c r="I1551" i="2"/>
  <c r="I1560" i="2"/>
  <c r="I1570" i="2"/>
  <c r="I1579" i="2"/>
  <c r="I1588" i="2"/>
  <c r="I1597" i="2"/>
  <c r="I1606" i="2"/>
  <c r="I1615" i="2"/>
  <c r="I1624" i="2"/>
  <c r="I1634" i="2"/>
  <c r="G14" i="2"/>
  <c r="G23" i="2"/>
  <c r="G32" i="2"/>
  <c r="G41" i="2"/>
  <c r="G50" i="2"/>
  <c r="G59" i="2"/>
  <c r="G69" i="2"/>
  <c r="G78" i="2"/>
  <c r="G87" i="2"/>
  <c r="G96" i="2"/>
  <c r="G105" i="2"/>
  <c r="G114" i="2"/>
  <c r="G123" i="2"/>
  <c r="G133" i="2"/>
  <c r="G141" i="2"/>
  <c r="G149" i="2"/>
  <c r="G157" i="2"/>
  <c r="G165" i="2"/>
  <c r="G173" i="2"/>
  <c r="G181" i="2"/>
  <c r="G189" i="2"/>
  <c r="G197" i="2"/>
  <c r="G205" i="2"/>
  <c r="G213" i="2"/>
  <c r="G221" i="2"/>
  <c r="G229" i="2"/>
  <c r="G237" i="2"/>
  <c r="G245" i="2"/>
  <c r="G253" i="2"/>
  <c r="G261" i="2"/>
  <c r="G269" i="2"/>
  <c r="G277" i="2"/>
  <c r="G285" i="2"/>
  <c r="G293" i="2"/>
  <c r="G301" i="2"/>
  <c r="G309" i="2"/>
  <c r="G317" i="2"/>
  <c r="G325" i="2"/>
  <c r="G333" i="2"/>
  <c r="G341" i="2"/>
  <c r="G349" i="2"/>
  <c r="G357" i="2"/>
  <c r="G365" i="2"/>
  <c r="G373" i="2"/>
  <c r="G381" i="2"/>
  <c r="G389" i="2"/>
  <c r="G397" i="2"/>
  <c r="G405" i="2"/>
  <c r="G413" i="2"/>
  <c r="G421" i="2"/>
  <c r="G429" i="2"/>
  <c r="G437" i="2"/>
  <c r="G445" i="2"/>
  <c r="G453" i="2"/>
  <c r="G461" i="2"/>
  <c r="G469" i="2"/>
  <c r="G477" i="2"/>
  <c r="G485" i="2"/>
  <c r="G493" i="2"/>
  <c r="G501" i="2"/>
  <c r="G509" i="2"/>
  <c r="G517" i="2"/>
  <c r="G525" i="2"/>
  <c r="G533" i="2"/>
  <c r="G541" i="2"/>
  <c r="G549" i="2"/>
  <c r="I357" i="2"/>
  <c r="I482" i="2"/>
  <c r="I576" i="2"/>
  <c r="I661" i="2"/>
  <c r="I746" i="2"/>
  <c r="I822" i="2"/>
  <c r="I896" i="2"/>
  <c r="I966" i="2"/>
  <c r="I1030" i="2"/>
  <c r="I1094" i="2"/>
  <c r="I1134" i="2"/>
  <c r="I1166" i="2"/>
  <c r="I1198" i="2"/>
  <c r="I1220" i="2"/>
  <c r="I1236" i="2"/>
  <c r="I1251" i="2"/>
  <c r="I1263" i="2"/>
  <c r="I1276" i="2"/>
  <c r="I1290" i="2"/>
  <c r="I1302" i="2"/>
  <c r="I1315" i="2"/>
  <c r="I1327" i="2"/>
  <c r="I1340" i="2"/>
  <c r="I1354" i="2"/>
  <c r="I1364" i="2"/>
  <c r="I1375" i="2"/>
  <c r="I1386" i="2"/>
  <c r="I1396" i="2"/>
  <c r="I1407" i="2"/>
  <c r="I1418" i="2"/>
  <c r="I1428" i="2"/>
  <c r="I1439" i="2"/>
  <c r="I1450" i="2"/>
  <c r="I1460" i="2"/>
  <c r="I1471" i="2"/>
  <c r="I1482" i="2"/>
  <c r="I1492" i="2"/>
  <c r="I1503" i="2"/>
  <c r="I1514" i="2"/>
  <c r="I1524" i="2"/>
  <c r="I1534" i="2"/>
  <c r="I1543" i="2"/>
  <c r="I1552" i="2"/>
  <c r="I1562" i="2"/>
  <c r="I1571" i="2"/>
  <c r="I1580" i="2"/>
  <c r="I1589" i="2"/>
  <c r="I1598" i="2"/>
  <c r="I1607" i="2"/>
  <c r="I1616" i="2"/>
  <c r="I1626" i="2"/>
  <c r="I1635" i="2"/>
  <c r="G15" i="2"/>
  <c r="G24" i="2"/>
  <c r="G33" i="2"/>
  <c r="G42" i="2"/>
  <c r="G51" i="2"/>
  <c r="G61" i="2"/>
  <c r="G70" i="2"/>
  <c r="G79" i="2"/>
  <c r="G88" i="2"/>
  <c r="G97" i="2"/>
  <c r="G106" i="2"/>
  <c r="G115" i="2"/>
  <c r="G125" i="2"/>
  <c r="G134" i="2"/>
  <c r="G142" i="2"/>
  <c r="G150" i="2"/>
  <c r="G158" i="2"/>
  <c r="G166" i="2"/>
  <c r="G174" i="2"/>
  <c r="G182" i="2"/>
  <c r="G190" i="2"/>
  <c r="G198" i="2"/>
  <c r="G206" i="2"/>
  <c r="G214" i="2"/>
  <c r="G222" i="2"/>
  <c r="G230" i="2"/>
  <c r="G238" i="2"/>
  <c r="G246" i="2"/>
  <c r="G254" i="2"/>
  <c r="G262" i="2"/>
  <c r="G270" i="2"/>
  <c r="G278" i="2"/>
  <c r="G286" i="2"/>
  <c r="G294" i="2"/>
  <c r="G302" i="2"/>
  <c r="G310" i="2"/>
  <c r="G318" i="2"/>
  <c r="G326" i="2"/>
  <c r="G334" i="2"/>
  <c r="G342" i="2"/>
  <c r="G350" i="2"/>
  <c r="G358" i="2"/>
  <c r="G366" i="2"/>
  <c r="G374" i="2"/>
  <c r="G382" i="2"/>
  <c r="G390" i="2"/>
  <c r="G398" i="2"/>
  <c r="G406" i="2"/>
  <c r="G414" i="2"/>
  <c r="G422" i="2"/>
  <c r="G430" i="2"/>
  <c r="G438" i="2"/>
  <c r="G446" i="2"/>
  <c r="G454" i="2"/>
  <c r="G462" i="2"/>
  <c r="I381" i="2"/>
  <c r="I496" i="2"/>
  <c r="I586" i="2"/>
  <c r="I672" i="2"/>
  <c r="I757" i="2"/>
  <c r="I832" i="2"/>
  <c r="I905" i="2"/>
  <c r="I974" i="2"/>
  <c r="I1038" i="2"/>
  <c r="I1102" i="2"/>
  <c r="I1135" i="2"/>
  <c r="I1167" i="2"/>
  <c r="I1199" i="2"/>
  <c r="I1222" i="2"/>
  <c r="I1238" i="2"/>
  <c r="I1252" i="2"/>
  <c r="I1266" i="2"/>
  <c r="I1278" i="2"/>
  <c r="I1291" i="2"/>
  <c r="I1303" i="2"/>
  <c r="I1316" i="2"/>
  <c r="I1330" i="2"/>
  <c r="I1342" i="2"/>
  <c r="I1355" i="2"/>
  <c r="I1366" i="2"/>
  <c r="I1376" i="2"/>
  <c r="I1387" i="2"/>
  <c r="I1398" i="2"/>
  <c r="I1408" i="2"/>
  <c r="I1419" i="2"/>
  <c r="I1430" i="2"/>
  <c r="I1440" i="2"/>
  <c r="I1451" i="2"/>
  <c r="I1462" i="2"/>
  <c r="I1472" i="2"/>
  <c r="I1483" i="2"/>
  <c r="I1494" i="2"/>
  <c r="I1504" i="2"/>
  <c r="I1515" i="2"/>
  <c r="I1526" i="2"/>
  <c r="I1535" i="2"/>
  <c r="I1544" i="2"/>
  <c r="I1554" i="2"/>
  <c r="I1563" i="2"/>
  <c r="I1572" i="2"/>
  <c r="I1581" i="2"/>
  <c r="I1590" i="2"/>
  <c r="I1599" i="2"/>
  <c r="I1608" i="2"/>
  <c r="I1618" i="2"/>
  <c r="I1627" i="2"/>
  <c r="I1636" i="2"/>
  <c r="G16" i="2"/>
  <c r="G25" i="2"/>
  <c r="G34" i="2"/>
  <c r="G43" i="2"/>
  <c r="G53" i="2"/>
  <c r="G62" i="2"/>
  <c r="G71" i="2"/>
  <c r="G80" i="2"/>
  <c r="G89" i="2"/>
  <c r="G98" i="2"/>
  <c r="G107" i="2"/>
  <c r="G117" i="2"/>
  <c r="G126" i="2"/>
  <c r="G135" i="2"/>
  <c r="G143" i="2"/>
  <c r="G151" i="2"/>
  <c r="G159" i="2"/>
  <c r="G167" i="2"/>
  <c r="G175" i="2"/>
  <c r="G183" i="2"/>
  <c r="G191" i="2"/>
  <c r="G199" i="2"/>
  <c r="G207" i="2"/>
  <c r="G215" i="2"/>
  <c r="G223" i="2"/>
  <c r="G231" i="2"/>
  <c r="G239" i="2"/>
  <c r="G247" i="2"/>
  <c r="G255" i="2"/>
  <c r="G263" i="2"/>
  <c r="G271" i="2"/>
  <c r="G279" i="2"/>
  <c r="G287" i="2"/>
  <c r="G295" i="2"/>
  <c r="G303" i="2"/>
  <c r="G311" i="2"/>
  <c r="G319" i="2"/>
  <c r="G327" i="2"/>
  <c r="G335" i="2"/>
  <c r="G343" i="2"/>
  <c r="G351" i="2"/>
  <c r="G359" i="2"/>
  <c r="G367" i="2"/>
  <c r="G375" i="2"/>
  <c r="G383" i="2"/>
  <c r="G391" i="2"/>
  <c r="G399" i="2"/>
  <c r="G407" i="2"/>
  <c r="G415" i="2"/>
  <c r="G423" i="2"/>
  <c r="G431" i="2"/>
  <c r="G439" i="2"/>
  <c r="G447" i="2"/>
  <c r="G455" i="2"/>
  <c r="G463" i="2"/>
  <c r="G471" i="2"/>
  <c r="G479" i="2"/>
  <c r="G487" i="2"/>
  <c r="G495" i="2"/>
  <c r="G503" i="2"/>
  <c r="G511" i="2"/>
  <c r="G519" i="2"/>
  <c r="G527" i="2"/>
  <c r="G535" i="2"/>
  <c r="G543" i="2"/>
  <c r="G551" i="2"/>
  <c r="G559" i="2"/>
  <c r="G567" i="2"/>
  <c r="G575" i="2"/>
  <c r="G583" i="2"/>
  <c r="G591" i="2"/>
  <c r="G599" i="2"/>
  <c r="G607" i="2"/>
  <c r="G615" i="2"/>
  <c r="G623" i="2"/>
  <c r="G631" i="2"/>
  <c r="G639" i="2"/>
  <c r="G647" i="2"/>
  <c r="G655" i="2"/>
  <c r="G663" i="2"/>
  <c r="G671" i="2"/>
  <c r="G679" i="2"/>
  <c r="G687" i="2"/>
  <c r="G695" i="2"/>
  <c r="G703" i="2"/>
  <c r="G711" i="2"/>
  <c r="G719" i="2"/>
  <c r="G727" i="2"/>
  <c r="G735" i="2"/>
  <c r="G743" i="2"/>
  <c r="G751" i="2"/>
  <c r="G759" i="2"/>
  <c r="G767" i="2"/>
  <c r="G775" i="2"/>
  <c r="G783" i="2"/>
  <c r="G791" i="2"/>
  <c r="G799" i="2"/>
  <c r="G807" i="2"/>
  <c r="G815" i="2"/>
  <c r="G823" i="2"/>
  <c r="G831" i="2"/>
  <c r="G839" i="2"/>
  <c r="G847" i="2"/>
  <c r="G855" i="2"/>
  <c r="G863" i="2"/>
  <c r="G871" i="2"/>
  <c r="G879" i="2"/>
  <c r="G887" i="2"/>
  <c r="G895" i="2"/>
  <c r="G903" i="2"/>
  <c r="G911" i="2"/>
  <c r="G919" i="2"/>
  <c r="G927" i="2"/>
  <c r="G935" i="2"/>
  <c r="G943" i="2"/>
  <c r="G951" i="2"/>
  <c r="G959" i="2"/>
  <c r="I402" i="2"/>
  <c r="I508" i="2"/>
  <c r="I597" i="2"/>
  <c r="I682" i="2"/>
  <c r="I768" i="2"/>
  <c r="I841" i="2"/>
  <c r="I914" i="2"/>
  <c r="I982" i="2"/>
  <c r="I1046" i="2"/>
  <c r="I1110" i="2"/>
  <c r="I1142" i="2"/>
  <c r="I1174" i="2"/>
  <c r="I1204" i="2"/>
  <c r="I1223" i="2"/>
  <c r="I1239" i="2"/>
  <c r="I1254" i="2"/>
  <c r="I1267" i="2"/>
  <c r="I1279" i="2"/>
  <c r="I1292" i="2"/>
  <c r="I1306" i="2"/>
  <c r="I1318" i="2"/>
  <c r="I1331" i="2"/>
  <c r="I1343" i="2"/>
  <c r="I1356" i="2"/>
  <c r="I1367" i="2"/>
  <c r="I1378" i="2"/>
  <c r="I1388" i="2"/>
  <c r="I1399" i="2"/>
  <c r="I1410" i="2"/>
  <c r="I1420" i="2"/>
  <c r="I1431" i="2"/>
  <c r="I1442" i="2"/>
  <c r="I1452" i="2"/>
  <c r="I1463" i="2"/>
  <c r="I1474" i="2"/>
  <c r="I1484" i="2"/>
  <c r="I1495" i="2"/>
  <c r="I1506" i="2"/>
  <c r="I1516" i="2"/>
  <c r="I1527" i="2"/>
  <c r="I1536" i="2"/>
  <c r="I1546" i="2"/>
  <c r="I1555" i="2"/>
  <c r="I1564" i="2"/>
  <c r="I1573" i="2"/>
  <c r="I1582" i="2"/>
  <c r="I1591" i="2"/>
  <c r="I1600" i="2"/>
  <c r="I1610" i="2"/>
  <c r="I1619" i="2"/>
  <c r="I1628" i="2"/>
  <c r="I1637" i="2"/>
  <c r="G17" i="2"/>
  <c r="G26" i="2"/>
  <c r="G35" i="2"/>
  <c r="G45" i="2"/>
  <c r="G54" i="2"/>
  <c r="G63" i="2"/>
  <c r="G72" i="2"/>
  <c r="G81" i="2"/>
  <c r="G90" i="2"/>
  <c r="G99" i="2"/>
  <c r="G109" i="2"/>
  <c r="G118" i="2"/>
  <c r="G127" i="2"/>
  <c r="G136" i="2"/>
  <c r="G144" i="2"/>
  <c r="G152" i="2"/>
  <c r="G160" i="2"/>
  <c r="G168" i="2"/>
  <c r="G176" i="2"/>
  <c r="G184" i="2"/>
  <c r="G192" i="2"/>
  <c r="G200" i="2"/>
  <c r="G208" i="2"/>
  <c r="G216" i="2"/>
  <c r="G224" i="2"/>
  <c r="G232" i="2"/>
  <c r="G240" i="2"/>
  <c r="G248" i="2"/>
  <c r="G256" i="2"/>
  <c r="G264" i="2"/>
  <c r="G272" i="2"/>
  <c r="G280" i="2"/>
  <c r="G288" i="2"/>
  <c r="G296" i="2"/>
  <c r="G304" i="2"/>
  <c r="G312" i="2"/>
  <c r="G320" i="2"/>
  <c r="G328" i="2"/>
  <c r="G336" i="2"/>
  <c r="G344" i="2"/>
  <c r="G352" i="2"/>
  <c r="G360" i="2"/>
  <c r="G368" i="2"/>
  <c r="G376" i="2"/>
  <c r="G384" i="2"/>
  <c r="G392" i="2"/>
  <c r="I68" i="2"/>
  <c r="I418" i="2"/>
  <c r="I521" i="2"/>
  <c r="I608" i="2"/>
  <c r="I693" i="2"/>
  <c r="I777" i="2"/>
  <c r="I850" i="2"/>
  <c r="I923" i="2"/>
  <c r="I990" i="2"/>
  <c r="I1054" i="2"/>
  <c r="I1111" i="2"/>
  <c r="I1143" i="2"/>
  <c r="I1175" i="2"/>
  <c r="I1206" i="2"/>
  <c r="I1226" i="2"/>
  <c r="I1242" i="2"/>
  <c r="I1255" i="2"/>
  <c r="I1268" i="2"/>
  <c r="I1282" i="2"/>
  <c r="I1294" i="2"/>
  <c r="I1307" i="2"/>
  <c r="I1319" i="2"/>
  <c r="I1332" i="2"/>
  <c r="I1346" i="2"/>
  <c r="I1358" i="2"/>
  <c r="I1368" i="2"/>
  <c r="I1379" i="2"/>
  <c r="I1390" i="2"/>
  <c r="I1400" i="2"/>
  <c r="I1411" i="2"/>
  <c r="I1422" i="2"/>
  <c r="I1432" i="2"/>
  <c r="I1443" i="2"/>
  <c r="I1454" i="2"/>
  <c r="I1464" i="2"/>
  <c r="I1475" i="2"/>
  <c r="I1486" i="2"/>
  <c r="I1496" i="2"/>
  <c r="I1507" i="2"/>
  <c r="I1518" i="2"/>
  <c r="I1528" i="2"/>
  <c r="I1538" i="2"/>
  <c r="I1547" i="2"/>
  <c r="I1556" i="2"/>
  <c r="I1565" i="2"/>
  <c r="I1574" i="2"/>
  <c r="I1583" i="2"/>
  <c r="I1592" i="2"/>
  <c r="I1602" i="2"/>
  <c r="I1611" i="2"/>
  <c r="I1620" i="2"/>
  <c r="I1629" i="2"/>
  <c r="I1638" i="2"/>
  <c r="G18" i="2"/>
  <c r="G27" i="2"/>
  <c r="G37" i="2"/>
  <c r="G46" i="2"/>
  <c r="G55" i="2"/>
  <c r="G64" i="2"/>
  <c r="G73" i="2"/>
  <c r="G82" i="2"/>
  <c r="G91" i="2"/>
  <c r="G101" i="2"/>
  <c r="G110" i="2"/>
  <c r="G119" i="2"/>
  <c r="G128" i="2"/>
  <c r="G137" i="2"/>
  <c r="G145" i="2"/>
  <c r="G153" i="2"/>
  <c r="G161" i="2"/>
  <c r="G169" i="2"/>
  <c r="G177" i="2"/>
  <c r="G185" i="2"/>
  <c r="G193" i="2"/>
  <c r="G201" i="2"/>
  <c r="G209" i="2"/>
  <c r="G217" i="2"/>
  <c r="G225" i="2"/>
  <c r="G233" i="2"/>
  <c r="G241" i="2"/>
  <c r="G249" i="2"/>
  <c r="G257" i="2"/>
  <c r="G265" i="2"/>
  <c r="G273" i="2"/>
  <c r="G281" i="2"/>
  <c r="G289" i="2"/>
  <c r="G297" i="2"/>
  <c r="G305" i="2"/>
  <c r="G313" i="2"/>
  <c r="G321" i="2"/>
  <c r="G329" i="2"/>
  <c r="G337" i="2"/>
  <c r="G345" i="2"/>
  <c r="G353" i="2"/>
  <c r="G361" i="2"/>
  <c r="G369" i="2"/>
  <c r="G377" i="2"/>
  <c r="G385" i="2"/>
  <c r="G393" i="2"/>
  <c r="G401" i="2"/>
  <c r="I132" i="2"/>
  <c r="I432" i="2"/>
  <c r="I533" i="2"/>
  <c r="I618" i="2"/>
  <c r="I704" i="2"/>
  <c r="I786" i="2"/>
  <c r="I859" i="2"/>
  <c r="I932" i="2"/>
  <c r="I998" i="2"/>
  <c r="I1062" i="2"/>
  <c r="I1118" i="2"/>
  <c r="I1150" i="2"/>
  <c r="I1182" i="2"/>
  <c r="I1207" i="2"/>
  <c r="I1228" i="2"/>
  <c r="I1244" i="2"/>
  <c r="I1258" i="2"/>
  <c r="I1270" i="2"/>
  <c r="I1283" i="2"/>
  <c r="I1295" i="2"/>
  <c r="I1308" i="2"/>
  <c r="I1322" i="2"/>
  <c r="I1334" i="2"/>
  <c r="I1347" i="2"/>
  <c r="I1359" i="2"/>
  <c r="I1370" i="2"/>
  <c r="I1380" i="2"/>
  <c r="I1391" i="2"/>
  <c r="I1402" i="2"/>
  <c r="I1412" i="2"/>
  <c r="I1423" i="2"/>
  <c r="I1434" i="2"/>
  <c r="I1444" i="2"/>
  <c r="I1455" i="2"/>
  <c r="I1466" i="2"/>
  <c r="I1476" i="2"/>
  <c r="I1487" i="2"/>
  <c r="I1498" i="2"/>
  <c r="I1508" i="2"/>
  <c r="I1519" i="2"/>
  <c r="I1530" i="2"/>
  <c r="I1539" i="2"/>
  <c r="I1548" i="2"/>
  <c r="I1557" i="2"/>
  <c r="I1566" i="2"/>
  <c r="I1575" i="2"/>
  <c r="I1584" i="2"/>
  <c r="I1594" i="2"/>
  <c r="I1603" i="2"/>
  <c r="I1612" i="2"/>
  <c r="I1621" i="2"/>
  <c r="I1630" i="2"/>
  <c r="I1639" i="2"/>
  <c r="G19" i="2"/>
  <c r="G29" i="2"/>
  <c r="G38" i="2"/>
  <c r="G47" i="2"/>
  <c r="G56" i="2"/>
  <c r="G65" i="2"/>
  <c r="G74" i="2"/>
  <c r="G83" i="2"/>
  <c r="G93" i="2"/>
  <c r="G102" i="2"/>
  <c r="G111" i="2"/>
  <c r="G120" i="2"/>
  <c r="G129" i="2"/>
  <c r="G138" i="2"/>
  <c r="G146" i="2"/>
  <c r="G154" i="2"/>
  <c r="G162" i="2"/>
  <c r="G170" i="2"/>
  <c r="G178" i="2"/>
  <c r="G186" i="2"/>
  <c r="G194" i="2"/>
  <c r="G202" i="2"/>
  <c r="G210" i="2"/>
  <c r="G218" i="2"/>
  <c r="G226" i="2"/>
  <c r="G234" i="2"/>
  <c r="G242" i="2"/>
  <c r="G250" i="2"/>
  <c r="G258" i="2"/>
  <c r="G266" i="2"/>
  <c r="G274" i="2"/>
  <c r="G282" i="2"/>
  <c r="G290" i="2"/>
  <c r="G298" i="2"/>
  <c r="G306" i="2"/>
  <c r="G314" i="2"/>
  <c r="G322" i="2"/>
  <c r="G330" i="2"/>
  <c r="G338" i="2"/>
  <c r="G346" i="2"/>
  <c r="G354" i="2"/>
  <c r="I196" i="2"/>
  <c r="I444" i="2"/>
  <c r="I544" i="2"/>
  <c r="I629" i="2"/>
  <c r="I714" i="2"/>
  <c r="I795" i="2"/>
  <c r="I868" i="2"/>
  <c r="I941" i="2"/>
  <c r="I1006" i="2"/>
  <c r="I1070" i="2"/>
  <c r="I1119" i="2"/>
  <c r="I1151" i="2"/>
  <c r="I1183" i="2"/>
  <c r="I1212" i="2"/>
  <c r="I1230" i="2"/>
  <c r="I1246" i="2"/>
  <c r="I1259" i="2"/>
  <c r="I1271" i="2"/>
  <c r="I1284" i="2"/>
  <c r="I1298" i="2"/>
  <c r="I1310" i="2"/>
  <c r="I1323" i="2"/>
  <c r="I1335" i="2"/>
  <c r="I1348" i="2"/>
  <c r="I1360" i="2"/>
  <c r="I1371" i="2"/>
  <c r="I1382" i="2"/>
  <c r="I1392" i="2"/>
  <c r="I1403" i="2"/>
  <c r="I1414" i="2"/>
  <c r="I1424" i="2"/>
  <c r="I1435" i="2"/>
  <c r="I1446" i="2"/>
  <c r="I1456" i="2"/>
  <c r="I1467" i="2"/>
  <c r="I1478" i="2"/>
  <c r="I1488" i="2"/>
  <c r="I1499" i="2"/>
  <c r="I1510" i="2"/>
  <c r="I1520" i="2"/>
  <c r="I1531" i="2"/>
  <c r="I1540" i="2"/>
  <c r="I1549" i="2"/>
  <c r="I1558" i="2"/>
  <c r="I1567" i="2"/>
  <c r="I1576" i="2"/>
  <c r="I1586" i="2"/>
  <c r="I1595" i="2"/>
  <c r="I1604" i="2"/>
  <c r="I1613" i="2"/>
  <c r="I1622" i="2"/>
  <c r="I1631" i="2"/>
  <c r="G21" i="2"/>
  <c r="G30" i="2"/>
  <c r="G39" i="2"/>
  <c r="G48" i="2"/>
  <c r="G57" i="2"/>
  <c r="G66" i="2"/>
  <c r="G75" i="2"/>
  <c r="G85" i="2"/>
  <c r="G94" i="2"/>
  <c r="G103" i="2"/>
  <c r="G112" i="2"/>
  <c r="G121" i="2"/>
  <c r="G130" i="2"/>
  <c r="G139" i="2"/>
  <c r="G147" i="2"/>
  <c r="G155" i="2"/>
  <c r="G163" i="2"/>
  <c r="G171" i="2"/>
  <c r="G179" i="2"/>
  <c r="G187" i="2"/>
  <c r="G195" i="2"/>
  <c r="G203" i="2"/>
  <c r="G211" i="2"/>
  <c r="G219" i="2"/>
  <c r="G227" i="2"/>
  <c r="G235" i="2"/>
  <c r="G243" i="2"/>
  <c r="G251" i="2"/>
  <c r="G259" i="2"/>
  <c r="G267" i="2"/>
  <c r="G275" i="2"/>
  <c r="G283" i="2"/>
  <c r="G291" i="2"/>
  <c r="G299" i="2"/>
  <c r="G307" i="2"/>
  <c r="G315" i="2"/>
  <c r="G323" i="2"/>
  <c r="G331" i="2"/>
  <c r="G339" i="2"/>
  <c r="G347" i="2"/>
  <c r="G355" i="2"/>
  <c r="G363" i="2"/>
  <c r="G371" i="2"/>
  <c r="G379" i="2"/>
  <c r="G387" i="2"/>
  <c r="G395" i="2"/>
  <c r="G403" i="2"/>
  <c r="G411" i="2"/>
  <c r="G419" i="2"/>
  <c r="G427" i="2"/>
  <c r="G435" i="2"/>
  <c r="G443" i="2"/>
  <c r="G451" i="2"/>
  <c r="G459" i="2"/>
  <c r="G467" i="2"/>
  <c r="G475" i="2"/>
  <c r="G483" i="2"/>
  <c r="G491" i="2"/>
  <c r="G499" i="2"/>
  <c r="G507" i="2"/>
  <c r="G515" i="2"/>
  <c r="G523" i="2"/>
  <c r="G531" i="2"/>
  <c r="G539" i="2"/>
  <c r="G547" i="2"/>
  <c r="G555" i="2"/>
  <c r="G563" i="2"/>
  <c r="G571" i="2"/>
  <c r="G579" i="2"/>
  <c r="G587" i="2"/>
  <c r="G595" i="2"/>
  <c r="G603" i="2"/>
  <c r="G611" i="2"/>
  <c r="G619" i="2"/>
  <c r="G627" i="2"/>
  <c r="G635" i="2"/>
  <c r="G643" i="2"/>
  <c r="G651" i="2"/>
  <c r="G659" i="2"/>
  <c r="G667" i="2"/>
  <c r="G675" i="2"/>
  <c r="G683" i="2"/>
  <c r="G691" i="2"/>
  <c r="G699" i="2"/>
  <c r="G707" i="2"/>
  <c r="G715" i="2"/>
  <c r="G723" i="2"/>
  <c r="G731" i="2"/>
  <c r="G739" i="2"/>
  <c r="G747" i="2"/>
  <c r="I260" i="2"/>
  <c r="I1014" i="2"/>
  <c r="I1260" i="2"/>
  <c r="I1362" i="2"/>
  <c r="I1447" i="2"/>
  <c r="I1532" i="2"/>
  <c r="I1605" i="2"/>
  <c r="G49" i="2"/>
  <c r="G122" i="2"/>
  <c r="G188" i="2"/>
  <c r="G252" i="2"/>
  <c r="G316" i="2"/>
  <c r="G370" i="2"/>
  <c r="G400" i="2"/>
  <c r="G417" i="2"/>
  <c r="G433" i="2"/>
  <c r="G449" i="2"/>
  <c r="G465" i="2"/>
  <c r="G478" i="2"/>
  <c r="G490" i="2"/>
  <c r="G504" i="2"/>
  <c r="G516" i="2"/>
  <c r="G529" i="2"/>
  <c r="G542" i="2"/>
  <c r="G554" i="2"/>
  <c r="G565" i="2"/>
  <c r="G576" i="2"/>
  <c r="G586" i="2"/>
  <c r="G597" i="2"/>
  <c r="G608" i="2"/>
  <c r="G618" i="2"/>
  <c r="G629" i="2"/>
  <c r="G640" i="2"/>
  <c r="G650" i="2"/>
  <c r="G661" i="2"/>
  <c r="G672" i="2"/>
  <c r="G682" i="2"/>
  <c r="G693" i="2"/>
  <c r="G704" i="2"/>
  <c r="G714" i="2"/>
  <c r="G725" i="2"/>
  <c r="G736" i="2"/>
  <c r="G746" i="2"/>
  <c r="G756" i="2"/>
  <c r="G765" i="2"/>
  <c r="G774" i="2"/>
  <c r="G784" i="2"/>
  <c r="G793" i="2"/>
  <c r="G802" i="2"/>
  <c r="G811" i="2"/>
  <c r="G820" i="2"/>
  <c r="G829" i="2"/>
  <c r="G838" i="2"/>
  <c r="G848" i="2"/>
  <c r="G857" i="2"/>
  <c r="G866" i="2"/>
  <c r="G875" i="2"/>
  <c r="G884" i="2"/>
  <c r="G893" i="2"/>
  <c r="G902" i="2"/>
  <c r="G912" i="2"/>
  <c r="G921" i="2"/>
  <c r="G930" i="2"/>
  <c r="G939" i="2"/>
  <c r="G948" i="2"/>
  <c r="G957" i="2"/>
  <c r="G966" i="2"/>
  <c r="G974" i="2"/>
  <c r="G982" i="2"/>
  <c r="G990" i="2"/>
  <c r="G998" i="2"/>
  <c r="G1006" i="2"/>
  <c r="G1014" i="2"/>
  <c r="G1022" i="2"/>
  <c r="G1030" i="2"/>
  <c r="G1038" i="2"/>
  <c r="G1046" i="2"/>
  <c r="G1054" i="2"/>
  <c r="G1062" i="2"/>
  <c r="G1070" i="2"/>
  <c r="G1078" i="2"/>
  <c r="G1086" i="2"/>
  <c r="G1094" i="2"/>
  <c r="G1102" i="2"/>
  <c r="G1110" i="2"/>
  <c r="G1118" i="2"/>
  <c r="G1126" i="2"/>
  <c r="G1134" i="2"/>
  <c r="G1142" i="2"/>
  <c r="G1150" i="2"/>
  <c r="G1158" i="2"/>
  <c r="G1166" i="2"/>
  <c r="G1174" i="2"/>
  <c r="G1182" i="2"/>
  <c r="G1190" i="2"/>
  <c r="G1198" i="2"/>
  <c r="G1206" i="2"/>
  <c r="G1214" i="2"/>
  <c r="G1222" i="2"/>
  <c r="G1230" i="2"/>
  <c r="G1238" i="2"/>
  <c r="G1246" i="2"/>
  <c r="G1254" i="2"/>
  <c r="G1262" i="2"/>
  <c r="G1270" i="2"/>
  <c r="G1278" i="2"/>
  <c r="G1286" i="2"/>
  <c r="G1294" i="2"/>
  <c r="G1302" i="2"/>
  <c r="G1310" i="2"/>
  <c r="G1318" i="2"/>
  <c r="G1326" i="2"/>
  <c r="G1334" i="2"/>
  <c r="G1342" i="2"/>
  <c r="G1350" i="2"/>
  <c r="G1358" i="2"/>
  <c r="I457" i="2"/>
  <c r="I1078" i="2"/>
  <c r="I1274" i="2"/>
  <c r="I1372" i="2"/>
  <c r="I1458" i="2"/>
  <c r="I1541" i="2"/>
  <c r="I1614" i="2"/>
  <c r="G58" i="2"/>
  <c r="G131" i="2"/>
  <c r="G196" i="2"/>
  <c r="G260" i="2"/>
  <c r="G324" i="2"/>
  <c r="G372" i="2"/>
  <c r="G402" i="2"/>
  <c r="G418" i="2"/>
  <c r="G434" i="2"/>
  <c r="G450" i="2"/>
  <c r="G466" i="2"/>
  <c r="G480" i="2"/>
  <c r="G492" i="2"/>
  <c r="G505" i="2"/>
  <c r="G518" i="2"/>
  <c r="G530" i="2"/>
  <c r="G544" i="2"/>
  <c r="G556" i="2"/>
  <c r="G566" i="2"/>
  <c r="G577" i="2"/>
  <c r="G588" i="2"/>
  <c r="G598" i="2"/>
  <c r="G609" i="2"/>
  <c r="G620" i="2"/>
  <c r="G630" i="2"/>
  <c r="G641" i="2"/>
  <c r="G652" i="2"/>
  <c r="G662" i="2"/>
  <c r="G673" i="2"/>
  <c r="G684" i="2"/>
  <c r="G694" i="2"/>
  <c r="G705" i="2"/>
  <c r="G716" i="2"/>
  <c r="G726" i="2"/>
  <c r="G737" i="2"/>
  <c r="G748" i="2"/>
  <c r="G757" i="2"/>
  <c r="G766" i="2"/>
  <c r="G776" i="2"/>
  <c r="G785" i="2"/>
  <c r="G794" i="2"/>
  <c r="G803" i="2"/>
  <c r="G812" i="2"/>
  <c r="G821" i="2"/>
  <c r="G830" i="2"/>
  <c r="G840" i="2"/>
  <c r="G849" i="2"/>
  <c r="G858" i="2"/>
  <c r="G867" i="2"/>
  <c r="G876" i="2"/>
  <c r="G885" i="2"/>
  <c r="G894" i="2"/>
  <c r="G904" i="2"/>
  <c r="G913" i="2"/>
  <c r="G922" i="2"/>
  <c r="G931" i="2"/>
  <c r="G940" i="2"/>
  <c r="G949" i="2"/>
  <c r="G958" i="2"/>
  <c r="G967" i="2"/>
  <c r="G975" i="2"/>
  <c r="G983" i="2"/>
  <c r="G991" i="2"/>
  <c r="G999" i="2"/>
  <c r="G1007" i="2"/>
  <c r="G1015" i="2"/>
  <c r="G1023" i="2"/>
  <c r="G1031" i="2"/>
  <c r="G1039" i="2"/>
  <c r="G1047" i="2"/>
  <c r="G1055" i="2"/>
  <c r="G1063" i="2"/>
  <c r="G1071" i="2"/>
  <c r="G1079" i="2"/>
  <c r="G1087" i="2"/>
  <c r="G1095" i="2"/>
  <c r="G1103" i="2"/>
  <c r="G1111" i="2"/>
  <c r="G1119" i="2"/>
  <c r="G1127" i="2"/>
  <c r="G1135" i="2"/>
  <c r="G1143" i="2"/>
  <c r="G1151" i="2"/>
  <c r="G1159" i="2"/>
  <c r="G1167" i="2"/>
  <c r="G1175" i="2"/>
  <c r="G1183" i="2"/>
  <c r="G1191" i="2"/>
  <c r="G1199" i="2"/>
  <c r="G1207" i="2"/>
  <c r="G1215" i="2"/>
  <c r="G1223" i="2"/>
  <c r="G1231" i="2"/>
  <c r="G1239" i="2"/>
  <c r="G1247" i="2"/>
  <c r="G1255" i="2"/>
  <c r="G1263" i="2"/>
  <c r="G1271" i="2"/>
  <c r="G1279" i="2"/>
  <c r="G1287" i="2"/>
  <c r="G1295" i="2"/>
  <c r="G1303" i="2"/>
  <c r="G1311" i="2"/>
  <c r="G1319" i="2"/>
  <c r="G1327" i="2"/>
  <c r="G1335" i="2"/>
  <c r="G1343" i="2"/>
  <c r="G1351" i="2"/>
  <c r="G1359" i="2"/>
  <c r="G1367" i="2"/>
  <c r="G1375" i="2"/>
  <c r="G1383" i="2"/>
  <c r="G1391" i="2"/>
  <c r="G1399" i="2"/>
  <c r="G1407" i="2"/>
  <c r="G1415" i="2"/>
  <c r="G1423" i="2"/>
  <c r="G1431" i="2"/>
  <c r="G1439" i="2"/>
  <c r="G1447" i="2"/>
  <c r="G1455" i="2"/>
  <c r="G1463" i="2"/>
  <c r="G1471" i="2"/>
  <c r="G1479" i="2"/>
  <c r="G1487" i="2"/>
  <c r="G1495" i="2"/>
  <c r="G1503" i="2"/>
  <c r="G1511" i="2"/>
  <c r="G1519" i="2"/>
  <c r="G1527" i="2"/>
  <c r="G1535" i="2"/>
  <c r="G1543" i="2"/>
  <c r="G1551" i="2"/>
  <c r="G1559" i="2"/>
  <c r="G1567" i="2"/>
  <c r="G1575" i="2"/>
  <c r="G1583" i="2"/>
  <c r="G1591" i="2"/>
  <c r="G1599" i="2"/>
  <c r="G1607" i="2"/>
  <c r="G1615" i="2"/>
  <c r="G1623" i="2"/>
  <c r="G1631" i="2"/>
  <c r="G1639" i="2"/>
  <c r="I554" i="2"/>
  <c r="I1126" i="2"/>
  <c r="I1286" i="2"/>
  <c r="I1383" i="2"/>
  <c r="I1468" i="2"/>
  <c r="I1550" i="2"/>
  <c r="I1623" i="2"/>
  <c r="G67" i="2"/>
  <c r="G140" i="2"/>
  <c r="G204" i="2"/>
  <c r="G268" i="2"/>
  <c r="G332" i="2"/>
  <c r="G378" i="2"/>
  <c r="G404" i="2"/>
  <c r="G420" i="2"/>
  <c r="G436" i="2"/>
  <c r="G452" i="2"/>
  <c r="G468" i="2"/>
  <c r="G481" i="2"/>
  <c r="G494" i="2"/>
  <c r="G506" i="2"/>
  <c r="G520" i="2"/>
  <c r="G532" i="2"/>
  <c r="G545" i="2"/>
  <c r="G557" i="2"/>
  <c r="G568" i="2"/>
  <c r="G578" i="2"/>
  <c r="G589" i="2"/>
  <c r="G600" i="2"/>
  <c r="G610" i="2"/>
  <c r="G621" i="2"/>
  <c r="G632" i="2"/>
  <c r="G642" i="2"/>
  <c r="G653" i="2"/>
  <c r="G664" i="2"/>
  <c r="G674" i="2"/>
  <c r="G685" i="2"/>
  <c r="G696" i="2"/>
  <c r="G706" i="2"/>
  <c r="G717" i="2"/>
  <c r="G728" i="2"/>
  <c r="G738" i="2"/>
  <c r="G749" i="2"/>
  <c r="G758" i="2"/>
  <c r="G768" i="2"/>
  <c r="G777" i="2"/>
  <c r="G786" i="2"/>
  <c r="G795" i="2"/>
  <c r="G804" i="2"/>
  <c r="G813" i="2"/>
  <c r="G822" i="2"/>
  <c r="G832" i="2"/>
  <c r="G841" i="2"/>
  <c r="G850" i="2"/>
  <c r="G859" i="2"/>
  <c r="G868" i="2"/>
  <c r="G877" i="2"/>
  <c r="G886" i="2"/>
  <c r="G896" i="2"/>
  <c r="G905" i="2"/>
  <c r="G914" i="2"/>
  <c r="G923" i="2"/>
  <c r="G932" i="2"/>
  <c r="G941" i="2"/>
  <c r="G950" i="2"/>
  <c r="G960" i="2"/>
  <c r="G968" i="2"/>
  <c r="G976" i="2"/>
  <c r="G984" i="2"/>
  <c r="G992" i="2"/>
  <c r="G1000" i="2"/>
  <c r="G1008" i="2"/>
  <c r="G1016" i="2"/>
  <c r="G1024" i="2"/>
  <c r="G1032" i="2"/>
  <c r="G1040" i="2"/>
  <c r="G1048" i="2"/>
  <c r="G1056" i="2"/>
  <c r="G1064" i="2"/>
  <c r="G1072" i="2"/>
  <c r="G1080" i="2"/>
  <c r="G1088" i="2"/>
  <c r="G1096" i="2"/>
  <c r="G1104" i="2"/>
  <c r="G1112" i="2"/>
  <c r="G1120" i="2"/>
  <c r="G1128" i="2"/>
  <c r="G1136" i="2"/>
  <c r="G1144" i="2"/>
  <c r="G1152" i="2"/>
  <c r="G1160" i="2"/>
  <c r="G1168" i="2"/>
  <c r="G1176" i="2"/>
  <c r="G1184" i="2"/>
  <c r="G1192" i="2"/>
  <c r="G1200" i="2"/>
  <c r="G1208" i="2"/>
  <c r="G1216" i="2"/>
  <c r="G1224" i="2"/>
  <c r="G1232" i="2"/>
  <c r="G1240" i="2"/>
  <c r="G1248" i="2"/>
  <c r="I640" i="2"/>
  <c r="I1158" i="2"/>
  <c r="I1299" i="2"/>
  <c r="I1394" i="2"/>
  <c r="I1479" i="2"/>
  <c r="I1559" i="2"/>
  <c r="I1632" i="2"/>
  <c r="G77" i="2"/>
  <c r="G148" i="2"/>
  <c r="G212" i="2"/>
  <c r="G276" i="2"/>
  <c r="G340" i="2"/>
  <c r="G380" i="2"/>
  <c r="G408" i="2"/>
  <c r="G424" i="2"/>
  <c r="G440" i="2"/>
  <c r="G456" i="2"/>
  <c r="G470" i="2"/>
  <c r="G482" i="2"/>
  <c r="G496" i="2"/>
  <c r="G508" i="2"/>
  <c r="G521" i="2"/>
  <c r="G534" i="2"/>
  <c r="G546" i="2"/>
  <c r="G558" i="2"/>
  <c r="G569" i="2"/>
  <c r="G580" i="2"/>
  <c r="G590" i="2"/>
  <c r="G601" i="2"/>
  <c r="G612" i="2"/>
  <c r="G622" i="2"/>
  <c r="G633" i="2"/>
  <c r="G644" i="2"/>
  <c r="G654" i="2"/>
  <c r="G665" i="2"/>
  <c r="G676" i="2"/>
  <c r="G686" i="2"/>
  <c r="G697" i="2"/>
  <c r="G708" i="2"/>
  <c r="G718" i="2"/>
  <c r="G729" i="2"/>
  <c r="G740" i="2"/>
  <c r="G750" i="2"/>
  <c r="G760" i="2"/>
  <c r="G769" i="2"/>
  <c r="G778" i="2"/>
  <c r="G787" i="2"/>
  <c r="G796" i="2"/>
  <c r="G805" i="2"/>
  <c r="G814" i="2"/>
  <c r="G824" i="2"/>
  <c r="G833" i="2"/>
  <c r="G842" i="2"/>
  <c r="G851" i="2"/>
  <c r="G860" i="2"/>
  <c r="G869" i="2"/>
  <c r="G878" i="2"/>
  <c r="G888" i="2"/>
  <c r="G897" i="2"/>
  <c r="G906" i="2"/>
  <c r="G915" i="2"/>
  <c r="G924" i="2"/>
  <c r="G933" i="2"/>
  <c r="G942" i="2"/>
  <c r="G952" i="2"/>
  <c r="G961" i="2"/>
  <c r="G969" i="2"/>
  <c r="G977" i="2"/>
  <c r="G985" i="2"/>
  <c r="G993" i="2"/>
  <c r="G1001" i="2"/>
  <c r="G1009" i="2"/>
  <c r="G1017" i="2"/>
  <c r="G1025" i="2"/>
  <c r="G1033" i="2"/>
  <c r="G1041" i="2"/>
  <c r="G1049" i="2"/>
  <c r="G1057" i="2"/>
  <c r="G1065" i="2"/>
  <c r="G1073" i="2"/>
  <c r="G1081" i="2"/>
  <c r="G1089" i="2"/>
  <c r="G1097" i="2"/>
  <c r="G1105" i="2"/>
  <c r="G1113" i="2"/>
  <c r="G1121" i="2"/>
  <c r="G1129" i="2"/>
  <c r="G1137" i="2"/>
  <c r="G1145" i="2"/>
  <c r="G1153" i="2"/>
  <c r="G1161" i="2"/>
  <c r="G1169" i="2"/>
  <c r="I725" i="2"/>
  <c r="I1190" i="2"/>
  <c r="I1311" i="2"/>
  <c r="I1404" i="2"/>
  <c r="I1490" i="2"/>
  <c r="I1568" i="2"/>
  <c r="G13" i="2"/>
  <c r="G86" i="2"/>
  <c r="G156" i="2"/>
  <c r="G220" i="2"/>
  <c r="G284" i="2"/>
  <c r="G348" i="2"/>
  <c r="G386" i="2"/>
  <c r="G409" i="2"/>
  <c r="G425" i="2"/>
  <c r="G441" i="2"/>
  <c r="G457" i="2"/>
  <c r="G472" i="2"/>
  <c r="G484" i="2"/>
  <c r="G497" i="2"/>
  <c r="G510" i="2"/>
  <c r="G522" i="2"/>
  <c r="G536" i="2"/>
  <c r="G548" i="2"/>
  <c r="G560" i="2"/>
  <c r="G570" i="2"/>
  <c r="G581" i="2"/>
  <c r="G592" i="2"/>
  <c r="G602" i="2"/>
  <c r="G613" i="2"/>
  <c r="G624" i="2"/>
  <c r="G634" i="2"/>
  <c r="G645" i="2"/>
  <c r="G656" i="2"/>
  <c r="G666" i="2"/>
  <c r="G677" i="2"/>
  <c r="G688" i="2"/>
  <c r="G698" i="2"/>
  <c r="G709" i="2"/>
  <c r="G720" i="2"/>
  <c r="G730" i="2"/>
  <c r="G741" i="2"/>
  <c r="G752" i="2"/>
  <c r="G761" i="2"/>
  <c r="G770" i="2"/>
  <c r="G779" i="2"/>
  <c r="G788" i="2"/>
  <c r="G797" i="2"/>
  <c r="G806" i="2"/>
  <c r="G816" i="2"/>
  <c r="G825" i="2"/>
  <c r="G834" i="2"/>
  <c r="G843" i="2"/>
  <c r="G852" i="2"/>
  <c r="G861" i="2"/>
  <c r="G870" i="2"/>
  <c r="G880" i="2"/>
  <c r="G889" i="2"/>
  <c r="G898" i="2"/>
  <c r="G907" i="2"/>
  <c r="G916" i="2"/>
  <c r="G925" i="2"/>
  <c r="G934" i="2"/>
  <c r="G944" i="2"/>
  <c r="G953" i="2"/>
  <c r="G962" i="2"/>
  <c r="G970" i="2"/>
  <c r="G978" i="2"/>
  <c r="G986" i="2"/>
  <c r="G994" i="2"/>
  <c r="G1002" i="2"/>
  <c r="G1010" i="2"/>
  <c r="G1018" i="2"/>
  <c r="G1026" i="2"/>
  <c r="G1034" i="2"/>
  <c r="G1042" i="2"/>
  <c r="G1050" i="2"/>
  <c r="G1058" i="2"/>
  <c r="G1066" i="2"/>
  <c r="G1074" i="2"/>
  <c r="G1082" i="2"/>
  <c r="G1090" i="2"/>
  <c r="G1098" i="2"/>
  <c r="G1106" i="2"/>
  <c r="G1114" i="2"/>
  <c r="G1122" i="2"/>
  <c r="G1130" i="2"/>
  <c r="G1138" i="2"/>
  <c r="G1146" i="2"/>
  <c r="G1154" i="2"/>
  <c r="G1162" i="2"/>
  <c r="G1170" i="2"/>
  <c r="G1178" i="2"/>
  <c r="G1186" i="2"/>
  <c r="G1194" i="2"/>
  <c r="G1202" i="2"/>
  <c r="G1210" i="2"/>
  <c r="I804" i="2"/>
  <c r="I1214" i="2"/>
  <c r="I1324" i="2"/>
  <c r="I1415" i="2"/>
  <c r="I1500" i="2"/>
  <c r="I1578" i="2"/>
  <c r="G22" i="2"/>
  <c r="G95" i="2"/>
  <c r="G164" i="2"/>
  <c r="G228" i="2"/>
  <c r="G292" i="2"/>
  <c r="G356" i="2"/>
  <c r="G388" i="2"/>
  <c r="G410" i="2"/>
  <c r="G426" i="2"/>
  <c r="G442" i="2"/>
  <c r="G458" i="2"/>
  <c r="G473" i="2"/>
  <c r="G486" i="2"/>
  <c r="G498" i="2"/>
  <c r="G512" i="2"/>
  <c r="G524" i="2"/>
  <c r="G537" i="2"/>
  <c r="G550" i="2"/>
  <c r="G561" i="2"/>
  <c r="G572" i="2"/>
  <c r="G582" i="2"/>
  <c r="G593" i="2"/>
  <c r="G604" i="2"/>
  <c r="G614" i="2"/>
  <c r="G625" i="2"/>
  <c r="G636" i="2"/>
  <c r="G646" i="2"/>
  <c r="G657" i="2"/>
  <c r="G668" i="2"/>
  <c r="G678" i="2"/>
  <c r="G689" i="2"/>
  <c r="G700" i="2"/>
  <c r="G710" i="2"/>
  <c r="G721" i="2"/>
  <c r="G732" i="2"/>
  <c r="G742" i="2"/>
  <c r="G753" i="2"/>
  <c r="G762" i="2"/>
  <c r="G771" i="2"/>
  <c r="G780" i="2"/>
  <c r="G789" i="2"/>
  <c r="G798" i="2"/>
  <c r="G808" i="2"/>
  <c r="G817" i="2"/>
  <c r="G826" i="2"/>
  <c r="G835" i="2"/>
  <c r="G844" i="2"/>
  <c r="G853" i="2"/>
  <c r="G862" i="2"/>
  <c r="G872" i="2"/>
  <c r="G881" i="2"/>
  <c r="G890" i="2"/>
  <c r="G899" i="2"/>
  <c r="G908" i="2"/>
  <c r="G917" i="2"/>
  <c r="G926" i="2"/>
  <c r="G936" i="2"/>
  <c r="G945" i="2"/>
  <c r="G954" i="2"/>
  <c r="G963" i="2"/>
  <c r="G971" i="2"/>
  <c r="G979" i="2"/>
  <c r="G987" i="2"/>
  <c r="G995" i="2"/>
  <c r="G1003" i="2"/>
  <c r="G1011" i="2"/>
  <c r="G1019" i="2"/>
  <c r="G1027" i="2"/>
  <c r="G1035" i="2"/>
  <c r="G1043" i="2"/>
  <c r="G1051" i="2"/>
  <c r="G1059" i="2"/>
  <c r="G1067" i="2"/>
  <c r="G1075" i="2"/>
  <c r="G1083" i="2"/>
  <c r="G1091" i="2"/>
  <c r="G1099" i="2"/>
  <c r="G1107" i="2"/>
  <c r="G1115" i="2"/>
  <c r="G1123" i="2"/>
  <c r="G1131" i="2"/>
  <c r="G1139" i="2"/>
  <c r="G1147" i="2"/>
  <c r="G1155" i="2"/>
  <c r="G1163" i="2"/>
  <c r="G1171" i="2"/>
  <c r="G1179" i="2"/>
  <c r="G1187" i="2"/>
  <c r="G1195" i="2"/>
  <c r="G1203" i="2"/>
  <c r="G1211" i="2"/>
  <c r="G1219" i="2"/>
  <c r="G1227" i="2"/>
  <c r="G1235" i="2"/>
  <c r="G1243" i="2"/>
  <c r="G1251" i="2"/>
  <c r="G1259" i="2"/>
  <c r="G1267" i="2"/>
  <c r="G1275" i="2"/>
  <c r="G1283" i="2"/>
  <c r="G1291" i="2"/>
  <c r="G1299" i="2"/>
  <c r="G1307" i="2"/>
  <c r="G1315" i="2"/>
  <c r="G1323" i="2"/>
  <c r="G1331" i="2"/>
  <c r="G1339" i="2"/>
  <c r="G1347" i="2"/>
  <c r="G1355" i="2"/>
  <c r="G1363" i="2"/>
  <c r="G1371" i="2"/>
  <c r="G1379" i="2"/>
  <c r="G1387" i="2"/>
  <c r="G1395" i="2"/>
  <c r="G1403" i="2"/>
  <c r="G1411" i="2"/>
  <c r="G1419" i="2"/>
  <c r="G1427" i="2"/>
  <c r="G1435" i="2"/>
  <c r="G1443" i="2"/>
  <c r="G1451" i="2"/>
  <c r="G1459" i="2"/>
  <c r="G1467" i="2"/>
  <c r="G1475" i="2"/>
  <c r="G1483" i="2"/>
  <c r="G1491" i="2"/>
  <c r="G1499" i="2"/>
  <c r="G1507" i="2"/>
  <c r="G1515" i="2"/>
  <c r="G1523" i="2"/>
  <c r="G1531" i="2"/>
  <c r="G1539" i="2"/>
  <c r="G1547" i="2"/>
  <c r="G1555" i="2"/>
  <c r="I950" i="2"/>
  <c r="I1247" i="2"/>
  <c r="I1350" i="2"/>
  <c r="I1436" i="2"/>
  <c r="I1522" i="2"/>
  <c r="I1596" i="2"/>
  <c r="G40" i="2"/>
  <c r="G113" i="2"/>
  <c r="G180" i="2"/>
  <c r="G244" i="2"/>
  <c r="G308" i="2"/>
  <c r="G364" i="2"/>
  <c r="G396" i="2"/>
  <c r="G416" i="2"/>
  <c r="G432" i="2"/>
  <c r="G448" i="2"/>
  <c r="G464" i="2"/>
  <c r="G476" i="2"/>
  <c r="G489" i="2"/>
  <c r="G502" i="2"/>
  <c r="G514" i="2"/>
  <c r="G528" i="2"/>
  <c r="G540" i="2"/>
  <c r="G553" i="2"/>
  <c r="G564" i="2"/>
  <c r="G574" i="2"/>
  <c r="G585" i="2"/>
  <c r="G596" i="2"/>
  <c r="G606" i="2"/>
  <c r="G617" i="2"/>
  <c r="G628" i="2"/>
  <c r="G638" i="2"/>
  <c r="G649" i="2"/>
  <c r="G660" i="2"/>
  <c r="G670" i="2"/>
  <c r="G681" i="2"/>
  <c r="G692" i="2"/>
  <c r="G702" i="2"/>
  <c r="G713" i="2"/>
  <c r="G724" i="2"/>
  <c r="G734" i="2"/>
  <c r="G745" i="2"/>
  <c r="G755" i="2"/>
  <c r="G764" i="2"/>
  <c r="G773" i="2"/>
  <c r="G782" i="2"/>
  <c r="G792" i="2"/>
  <c r="G801" i="2"/>
  <c r="G810" i="2"/>
  <c r="G819" i="2"/>
  <c r="G828" i="2"/>
  <c r="G837" i="2"/>
  <c r="G846" i="2"/>
  <c r="G856" i="2"/>
  <c r="G865" i="2"/>
  <c r="G874" i="2"/>
  <c r="G883" i="2"/>
  <c r="G892" i="2"/>
  <c r="G901" i="2"/>
  <c r="G910" i="2"/>
  <c r="G920" i="2"/>
  <c r="G929" i="2"/>
  <c r="G938" i="2"/>
  <c r="G947" i="2"/>
  <c r="G956" i="2"/>
  <c r="G965" i="2"/>
  <c r="G973" i="2"/>
  <c r="G981" i="2"/>
  <c r="G989" i="2"/>
  <c r="G997" i="2"/>
  <c r="G1005" i="2"/>
  <c r="G1013" i="2"/>
  <c r="G1021" i="2"/>
  <c r="G1029" i="2"/>
  <c r="G1037" i="2"/>
  <c r="G1045" i="2"/>
  <c r="G1053" i="2"/>
  <c r="G1061" i="2"/>
  <c r="G1069" i="2"/>
  <c r="G1077" i="2"/>
  <c r="G1085" i="2"/>
  <c r="G1093" i="2"/>
  <c r="G1101" i="2"/>
  <c r="I1231" i="2"/>
  <c r="G236" i="2"/>
  <c r="G474" i="2"/>
  <c r="G573" i="2"/>
  <c r="G658" i="2"/>
  <c r="G744" i="2"/>
  <c r="G818" i="2"/>
  <c r="G891" i="2"/>
  <c r="G964" i="2"/>
  <c r="G1028" i="2"/>
  <c r="G1092" i="2"/>
  <c r="G1132" i="2"/>
  <c r="G1164" i="2"/>
  <c r="G1188" i="2"/>
  <c r="G1209" i="2"/>
  <c r="G1226" i="2"/>
  <c r="G1242" i="2"/>
  <c r="G1257" i="2"/>
  <c r="G1269" i="2"/>
  <c r="G1282" i="2"/>
  <c r="G1296" i="2"/>
  <c r="G1308" i="2"/>
  <c r="G1321" i="2"/>
  <c r="G1333" i="2"/>
  <c r="G1346" i="2"/>
  <c r="G1360" i="2"/>
  <c r="G1370" i="2"/>
  <c r="G1381" i="2"/>
  <c r="G1392" i="2"/>
  <c r="G1402" i="2"/>
  <c r="G1413" i="2"/>
  <c r="G1424" i="2"/>
  <c r="G1434" i="2"/>
  <c r="G1445" i="2"/>
  <c r="G1456" i="2"/>
  <c r="G1466" i="2"/>
  <c r="G1477" i="2"/>
  <c r="G1488" i="2"/>
  <c r="G1498" i="2"/>
  <c r="G1509" i="2"/>
  <c r="G1520" i="2"/>
  <c r="G1530" i="2"/>
  <c r="G1541" i="2"/>
  <c r="G1552" i="2"/>
  <c r="G1562" i="2"/>
  <c r="G1571" i="2"/>
  <c r="G1580" i="2"/>
  <c r="G1589" i="2"/>
  <c r="G1598" i="2"/>
  <c r="G1608" i="2"/>
  <c r="G1617" i="2"/>
  <c r="G1626" i="2"/>
  <c r="G1635" i="2"/>
  <c r="I1338" i="2"/>
  <c r="G300" i="2"/>
  <c r="G488" i="2"/>
  <c r="G584" i="2"/>
  <c r="G669" i="2"/>
  <c r="G754" i="2"/>
  <c r="G827" i="2"/>
  <c r="G900" i="2"/>
  <c r="G972" i="2"/>
  <c r="G1036" i="2"/>
  <c r="G1100" i="2"/>
  <c r="G1133" i="2"/>
  <c r="G1165" i="2"/>
  <c r="G1189" i="2"/>
  <c r="G1212" i="2"/>
  <c r="G1228" i="2"/>
  <c r="G1244" i="2"/>
  <c r="G1258" i="2"/>
  <c r="G1272" i="2"/>
  <c r="G1284" i="2"/>
  <c r="G1297" i="2"/>
  <c r="G1309" i="2"/>
  <c r="G1322" i="2"/>
  <c r="G1336" i="2"/>
  <c r="G1348" i="2"/>
  <c r="G1361" i="2"/>
  <c r="G1372" i="2"/>
  <c r="G1382" i="2"/>
  <c r="G1393" i="2"/>
  <c r="G1404" i="2"/>
  <c r="G1414" i="2"/>
  <c r="G1425" i="2"/>
  <c r="G1436" i="2"/>
  <c r="G1446" i="2"/>
  <c r="G1457" i="2"/>
  <c r="G1468" i="2"/>
  <c r="G1478" i="2"/>
  <c r="G1489" i="2"/>
  <c r="G1500" i="2"/>
  <c r="G1510" i="2"/>
  <c r="G1521" i="2"/>
  <c r="G1532" i="2"/>
  <c r="G1542" i="2"/>
  <c r="G1553" i="2"/>
  <c r="G1563" i="2"/>
  <c r="G1572" i="2"/>
  <c r="G1581" i="2"/>
  <c r="G1590" i="2"/>
  <c r="G1600" i="2"/>
  <c r="G1609" i="2"/>
  <c r="G1618" i="2"/>
  <c r="G1627" i="2"/>
  <c r="G1636" i="2"/>
  <c r="I1426" i="2"/>
  <c r="G362" i="2"/>
  <c r="G500" i="2"/>
  <c r="G594" i="2"/>
  <c r="G680" i="2"/>
  <c r="G763" i="2"/>
  <c r="G836" i="2"/>
  <c r="G909" i="2"/>
  <c r="G980" i="2"/>
  <c r="G1044" i="2"/>
  <c r="G1108" i="2"/>
  <c r="G1140" i="2"/>
  <c r="G1172" i="2"/>
  <c r="G1193" i="2"/>
  <c r="G1213" i="2"/>
  <c r="G1229" i="2"/>
  <c r="G1245" i="2"/>
  <c r="G1260" i="2"/>
  <c r="G1273" i="2"/>
  <c r="G1285" i="2"/>
  <c r="G1298" i="2"/>
  <c r="G1312" i="2"/>
  <c r="G1324" i="2"/>
  <c r="G1337" i="2"/>
  <c r="G1349" i="2"/>
  <c r="G1362" i="2"/>
  <c r="G1373" i="2"/>
  <c r="G1384" i="2"/>
  <c r="G1394" i="2"/>
  <c r="G1405" i="2"/>
  <c r="G1416" i="2"/>
  <c r="G1426" i="2"/>
  <c r="G1437" i="2"/>
  <c r="G1448" i="2"/>
  <c r="G1458" i="2"/>
  <c r="G1469" i="2"/>
  <c r="G1480" i="2"/>
  <c r="G1490" i="2"/>
  <c r="G1501" i="2"/>
  <c r="G1512" i="2"/>
  <c r="G1522" i="2"/>
  <c r="G1533" i="2"/>
  <c r="G1544" i="2"/>
  <c r="G1554" i="2"/>
  <c r="G1564" i="2"/>
  <c r="G1573" i="2"/>
  <c r="G1582" i="2"/>
  <c r="G1592" i="2"/>
  <c r="G1601" i="2"/>
  <c r="G1610" i="2"/>
  <c r="G1619" i="2"/>
  <c r="G1628" i="2"/>
  <c r="G1637" i="2"/>
  <c r="I1511" i="2"/>
  <c r="G394" i="2"/>
  <c r="G513" i="2"/>
  <c r="G605" i="2"/>
  <c r="G690" i="2"/>
  <c r="G772" i="2"/>
  <c r="G845" i="2"/>
  <c r="G918" i="2"/>
  <c r="G988" i="2"/>
  <c r="G1052" i="2"/>
  <c r="G1109" i="2"/>
  <c r="G1141" i="2"/>
  <c r="G1173" i="2"/>
  <c r="G1196" i="2"/>
  <c r="G1217" i="2"/>
  <c r="G1233" i="2"/>
  <c r="G1249" i="2"/>
  <c r="G1261" i="2"/>
  <c r="G1274" i="2"/>
  <c r="G1288" i="2"/>
  <c r="G1300" i="2"/>
  <c r="G1313" i="2"/>
  <c r="G1325" i="2"/>
  <c r="G1338" i="2"/>
  <c r="G1352" i="2"/>
  <c r="G1364" i="2"/>
  <c r="G1374" i="2"/>
  <c r="G1385" i="2"/>
  <c r="G1396" i="2"/>
  <c r="G1406" i="2"/>
  <c r="G1417" i="2"/>
  <c r="G1428" i="2"/>
  <c r="G1438" i="2"/>
  <c r="G1449" i="2"/>
  <c r="G1460" i="2"/>
  <c r="G1470" i="2"/>
  <c r="G1481" i="2"/>
  <c r="G1492" i="2"/>
  <c r="G1502" i="2"/>
  <c r="G1513" i="2"/>
  <c r="G1524" i="2"/>
  <c r="G1534" i="2"/>
  <c r="G1545" i="2"/>
  <c r="G1556" i="2"/>
  <c r="G1565" i="2"/>
  <c r="G1574" i="2"/>
  <c r="G1584" i="2"/>
  <c r="G1593" i="2"/>
  <c r="G1602" i="2"/>
  <c r="G1611" i="2"/>
  <c r="G1620" i="2"/>
  <c r="G1629" i="2"/>
  <c r="G1638" i="2"/>
  <c r="I1587" i="2"/>
  <c r="G412" i="2"/>
  <c r="G526" i="2"/>
  <c r="G616" i="2"/>
  <c r="G701" i="2"/>
  <c r="G781" i="2"/>
  <c r="G854" i="2"/>
  <c r="G928" i="2"/>
  <c r="G996" i="2"/>
  <c r="G1060" i="2"/>
  <c r="G1116" i="2"/>
  <c r="G1148" i="2"/>
  <c r="G1177" i="2"/>
  <c r="G1197" i="2"/>
  <c r="G1218" i="2"/>
  <c r="G1234" i="2"/>
  <c r="G1250" i="2"/>
  <c r="G1264" i="2"/>
  <c r="G1276" i="2"/>
  <c r="G1289" i="2"/>
  <c r="G1301" i="2"/>
  <c r="G1314" i="2"/>
  <c r="G1328" i="2"/>
  <c r="G1340" i="2"/>
  <c r="G1353" i="2"/>
  <c r="G1365" i="2"/>
  <c r="G1376" i="2"/>
  <c r="G1386" i="2"/>
  <c r="G1397" i="2"/>
  <c r="G1408" i="2"/>
  <c r="G1418" i="2"/>
  <c r="G1429" i="2"/>
  <c r="G1440" i="2"/>
  <c r="G1450" i="2"/>
  <c r="G1461" i="2"/>
  <c r="G1472" i="2"/>
  <c r="G1482" i="2"/>
  <c r="G1493" i="2"/>
  <c r="G1504" i="2"/>
  <c r="G1514" i="2"/>
  <c r="G1525" i="2"/>
  <c r="G1536" i="2"/>
  <c r="G1546" i="2"/>
  <c r="G1557" i="2"/>
  <c r="G1566" i="2"/>
  <c r="G1576" i="2"/>
  <c r="G1585" i="2"/>
  <c r="G1594" i="2"/>
  <c r="G1603" i="2"/>
  <c r="G1612" i="2"/>
  <c r="G1621" i="2"/>
  <c r="G1630" i="2"/>
  <c r="G1640" i="2"/>
  <c r="G31" i="2"/>
  <c r="G428" i="2"/>
  <c r="G538" i="2"/>
  <c r="G626" i="2"/>
  <c r="G712" i="2"/>
  <c r="G790" i="2"/>
  <c r="G864" i="2"/>
  <c r="G937" i="2"/>
  <c r="G1004" i="2"/>
  <c r="G1068" i="2"/>
  <c r="G1117" i="2"/>
  <c r="G1149" i="2"/>
  <c r="G1180" i="2"/>
  <c r="G1201" i="2"/>
  <c r="G1220" i="2"/>
  <c r="G1236" i="2"/>
  <c r="G1252" i="2"/>
  <c r="G1265" i="2"/>
  <c r="G1277" i="2"/>
  <c r="G1290" i="2"/>
  <c r="G1304" i="2"/>
  <c r="G1316" i="2"/>
  <c r="G1329" i="2"/>
  <c r="G1341" i="2"/>
  <c r="G1354" i="2"/>
  <c r="G1366" i="2"/>
  <c r="G1377" i="2"/>
  <c r="G1388" i="2"/>
  <c r="G1398" i="2"/>
  <c r="G1409" i="2"/>
  <c r="G1420" i="2"/>
  <c r="G1430" i="2"/>
  <c r="G1441" i="2"/>
  <c r="G1452" i="2"/>
  <c r="G1462" i="2"/>
  <c r="G1473" i="2"/>
  <c r="G1484" i="2"/>
  <c r="G1494" i="2"/>
  <c r="G1505" i="2"/>
  <c r="G1516" i="2"/>
  <c r="G1526" i="2"/>
  <c r="G1537" i="2"/>
  <c r="G1548" i="2"/>
  <c r="G1558" i="2"/>
  <c r="G1568" i="2"/>
  <c r="G1577" i="2"/>
  <c r="G1586" i="2"/>
  <c r="G1595" i="2"/>
  <c r="G1604" i="2"/>
  <c r="G1613" i="2"/>
  <c r="G1622" i="2"/>
  <c r="G1632" i="2"/>
  <c r="G12" i="2"/>
  <c r="I877" i="2"/>
  <c r="G172" i="2"/>
  <c r="G460" i="2"/>
  <c r="G562" i="2"/>
  <c r="G648" i="2"/>
  <c r="G733" i="2"/>
  <c r="G809" i="2"/>
  <c r="G882" i="2"/>
  <c r="G955" i="2"/>
  <c r="G1020" i="2"/>
  <c r="G1084" i="2"/>
  <c r="G1125" i="2"/>
  <c r="G1157" i="2"/>
  <c r="G1185" i="2"/>
  <c r="G1205" i="2"/>
  <c r="G1225" i="2"/>
  <c r="G1241" i="2"/>
  <c r="G1256" i="2"/>
  <c r="G1268" i="2"/>
  <c r="G1281" i="2"/>
  <c r="G1293" i="2"/>
  <c r="G1306" i="2"/>
  <c r="G1320" i="2"/>
  <c r="G1332" i="2"/>
  <c r="G1345" i="2"/>
  <c r="G1357" i="2"/>
  <c r="G1369" i="2"/>
  <c r="G1380" i="2"/>
  <c r="G1390" i="2"/>
  <c r="G1401" i="2"/>
  <c r="G1412" i="2"/>
  <c r="G1422" i="2"/>
  <c r="G1433" i="2"/>
  <c r="G1444" i="2"/>
  <c r="G1454" i="2"/>
  <c r="G1465" i="2"/>
  <c r="G1476" i="2"/>
  <c r="G1486" i="2"/>
  <c r="G1497" i="2"/>
  <c r="G1508" i="2"/>
  <c r="G1518" i="2"/>
  <c r="G1529" i="2"/>
  <c r="G1540" i="2"/>
  <c r="G1550" i="2"/>
  <c r="G1561" i="2"/>
  <c r="G1570" i="2"/>
  <c r="G1579" i="2"/>
  <c r="G1588" i="2"/>
  <c r="G1597" i="2"/>
  <c r="G1606" i="2"/>
  <c r="G1616" i="2"/>
  <c r="G1625" i="2"/>
  <c r="G1634" i="2"/>
  <c r="G444" i="2"/>
  <c r="G1076" i="2"/>
  <c r="G1266" i="2"/>
  <c r="G1368" i="2"/>
  <c r="G1453" i="2"/>
  <c r="G1538" i="2"/>
  <c r="G1614" i="2"/>
  <c r="G552" i="2"/>
  <c r="G1124" i="2"/>
  <c r="G1280" i="2"/>
  <c r="G1378" i="2"/>
  <c r="G1464" i="2"/>
  <c r="G1549" i="2"/>
  <c r="G1624" i="2"/>
  <c r="G637" i="2"/>
  <c r="G1156" i="2"/>
  <c r="G1292" i="2"/>
  <c r="G1389" i="2"/>
  <c r="G1474" i="2"/>
  <c r="G1560" i="2"/>
  <c r="G1633" i="2"/>
  <c r="G722" i="2"/>
  <c r="G1181" i="2"/>
  <c r="G1305" i="2"/>
  <c r="G1400" i="2"/>
  <c r="G1485" i="2"/>
  <c r="G1569" i="2"/>
  <c r="G800" i="2"/>
  <c r="G1204" i="2"/>
  <c r="G1317" i="2"/>
  <c r="G1410" i="2"/>
  <c r="G1496" i="2"/>
  <c r="G1578" i="2"/>
  <c r="G873" i="2"/>
  <c r="G1221" i="2"/>
  <c r="G1330" i="2"/>
  <c r="G1421" i="2"/>
  <c r="G1506" i="2"/>
  <c r="G1587" i="2"/>
  <c r="G104" i="2"/>
  <c r="G1012" i="2"/>
  <c r="G1253" i="2"/>
  <c r="G1356" i="2"/>
  <c r="G1442" i="2"/>
  <c r="G1528" i="2"/>
  <c r="G1605" i="2"/>
  <c r="G1237" i="2"/>
  <c r="G1344" i="2"/>
  <c r="G1432" i="2"/>
  <c r="G1517" i="2"/>
  <c r="G1596" i="2"/>
  <c r="G946" i="2"/>
  <c r="J1368" i="2" l="1"/>
  <c r="P1368" i="2" s="1"/>
  <c r="J1347" i="2"/>
  <c r="P1347" i="2" s="1"/>
  <c r="J1161" i="2"/>
  <c r="J1215" i="2"/>
  <c r="P1215" i="2" s="1"/>
  <c r="J1268" i="2"/>
  <c r="P1268" i="2" s="1"/>
  <c r="J1232" i="2"/>
  <c r="P1232" i="2" s="1"/>
  <c r="J1090" i="2"/>
  <c r="P1090" i="2" s="1"/>
  <c r="P1306" i="2"/>
  <c r="J1095" i="2"/>
  <c r="P1095" i="2" s="1"/>
  <c r="J1414" i="2"/>
  <c r="P1414" i="2" s="1"/>
  <c r="J1167" i="2"/>
  <c r="P1167" i="2" s="1"/>
  <c r="J397" i="2"/>
  <c r="J282" i="2"/>
  <c r="P282" i="2" s="1"/>
  <c r="J1632" i="2"/>
  <c r="P1632" i="2" s="1"/>
  <c r="J183" i="2"/>
  <c r="P183" i="2" s="1"/>
  <c r="J870" i="2"/>
  <c r="P870" i="2" s="1"/>
  <c r="J874" i="2"/>
  <c r="P874" i="2" s="1"/>
  <c r="P355" i="2"/>
  <c r="P666" i="2"/>
  <c r="J1575" i="2"/>
  <c r="P1575" i="2" s="1"/>
  <c r="J1132" i="2"/>
  <c r="P1132" i="2" s="1"/>
  <c r="P922" i="2"/>
  <c r="J1183" i="2"/>
  <c r="P1183" i="2" s="1"/>
  <c r="J273" i="2"/>
  <c r="P273" i="2" s="1"/>
  <c r="J296" i="2"/>
  <c r="P296" i="2" s="1"/>
  <c r="J241" i="2"/>
  <c r="P241" i="2" s="1"/>
  <c r="J27" i="2"/>
  <c r="P27" i="2" s="1"/>
  <c r="P523" i="2"/>
  <c r="J841" i="2"/>
  <c r="P841" i="2" s="1"/>
  <c r="J1257" i="2"/>
  <c r="P1257" i="2" s="1"/>
  <c r="J672" i="2"/>
  <c r="P672" i="2" s="1"/>
  <c r="J617" i="2"/>
  <c r="P617" i="2" s="1"/>
  <c r="J1157" i="2"/>
  <c r="P1157" i="2" s="1"/>
  <c r="J310" i="2"/>
  <c r="P310" i="2" s="1"/>
  <c r="J780" i="2"/>
  <c r="P780" i="2" s="1"/>
  <c r="J289" i="2"/>
  <c r="P289" i="2" s="1"/>
  <c r="J544" i="2"/>
  <c r="P544" i="2" s="1"/>
  <c r="J486" i="2"/>
  <c r="P486" i="2" s="1"/>
  <c r="J1321" i="2"/>
  <c r="P1321" i="2" s="1"/>
  <c r="J326" i="2"/>
  <c r="P326" i="2" s="1"/>
  <c r="J774" i="2"/>
  <c r="P774" i="2" s="1"/>
  <c r="J753" i="2"/>
  <c r="P753" i="2" s="1"/>
  <c r="P247" i="2"/>
  <c r="J524" i="2"/>
  <c r="P524" i="2" s="1"/>
  <c r="J1424" i="2"/>
  <c r="P1424" i="2" s="1"/>
  <c r="J843" i="2"/>
  <c r="P843" i="2" s="1"/>
  <c r="J1325" i="2"/>
  <c r="P1325" i="2" s="1"/>
  <c r="J812" i="2"/>
  <c r="P812" i="2" s="1"/>
  <c r="J1336" i="2"/>
  <c r="P1336" i="2" s="1"/>
  <c r="J1444" i="2"/>
  <c r="P1444" i="2" s="1"/>
  <c r="J85" i="2"/>
  <c r="P85" i="2" s="1"/>
  <c r="J731" i="2"/>
  <c r="P731" i="2" s="1"/>
  <c r="J926" i="2"/>
  <c r="P926" i="2" s="1"/>
  <c r="J1512" i="2"/>
  <c r="P1512" i="2" s="1"/>
  <c r="J1252" i="2"/>
  <c r="P1252" i="2" s="1"/>
  <c r="P255" i="2"/>
  <c r="P410" i="2"/>
  <c r="J1601" i="2"/>
  <c r="P1601" i="2" s="1"/>
  <c r="P681" i="2"/>
  <c r="P272" i="2"/>
  <c r="P540" i="2"/>
  <c r="J316" i="2"/>
  <c r="P316" i="2" s="1"/>
  <c r="J365" i="2"/>
  <c r="P365" i="2" s="1"/>
  <c r="J959" i="2"/>
  <c r="P959" i="2" s="1"/>
  <c r="J737" i="2"/>
  <c r="P737" i="2" s="1"/>
  <c r="J1304" i="2"/>
  <c r="P1304" i="2" s="1"/>
  <c r="J1473" i="2"/>
  <c r="P1473" i="2" s="1"/>
  <c r="J1471" i="2"/>
  <c r="P1471" i="2" s="1"/>
  <c r="P468" i="2"/>
  <c r="J1106" i="2"/>
  <c r="J1256" i="2"/>
  <c r="P1256" i="2" s="1"/>
  <c r="J1633" i="2"/>
  <c r="P1633" i="2" s="1"/>
  <c r="P304" i="2"/>
  <c r="J1365" i="2"/>
  <c r="P1365" i="2" s="1"/>
  <c r="J892" i="2"/>
  <c r="P892" i="2" s="1"/>
  <c r="J311" i="2"/>
  <c r="P311" i="2" s="1"/>
  <c r="J473" i="2"/>
  <c r="P473" i="2" s="1"/>
  <c r="P19" i="2"/>
  <c r="P582" i="2"/>
  <c r="J1152" i="2"/>
  <c r="P1152" i="2" s="1"/>
  <c r="J1631" i="2"/>
  <c r="P1631" i="2" s="1"/>
  <c r="J467" i="2"/>
  <c r="P467" i="2" s="1"/>
  <c r="J1084" i="2"/>
  <c r="P1084" i="2" s="1"/>
  <c r="J1055" i="2"/>
  <c r="P1055" i="2" s="1"/>
  <c r="J858" i="2"/>
  <c r="P858" i="2" s="1"/>
  <c r="J1514" i="2"/>
  <c r="P1514" i="2" s="1"/>
  <c r="J1235" i="2"/>
  <c r="P1235" i="2" s="1"/>
  <c r="J1337" i="2"/>
  <c r="P1337" i="2" s="1"/>
  <c r="J1629" i="2"/>
  <c r="P1629" i="2" s="1"/>
  <c r="J305" i="2"/>
  <c r="P305" i="2" s="1"/>
  <c r="J377" i="2"/>
  <c r="P377" i="2" s="1"/>
  <c r="J564" i="2"/>
  <c r="P564" i="2" s="1"/>
  <c r="J801" i="2"/>
  <c r="P801" i="2" s="1"/>
  <c r="P1109" i="2"/>
  <c r="J1637" i="2"/>
  <c r="P1637" i="2" s="1"/>
  <c r="J604" i="2"/>
  <c r="P604" i="2" s="1"/>
  <c r="J158" i="2"/>
  <c r="P158" i="2" s="1"/>
  <c r="J1266" i="2"/>
  <c r="P1266" i="2" s="1"/>
  <c r="J570" i="2"/>
  <c r="P570" i="2" s="1"/>
  <c r="J1144" i="2"/>
  <c r="P1144" i="2" s="1"/>
  <c r="J1602" i="2"/>
  <c r="P1602" i="2" s="1"/>
  <c r="J1108" i="2"/>
  <c r="P1108" i="2" s="1"/>
  <c r="J1338" i="2"/>
  <c r="P1338" i="2" s="1"/>
  <c r="J66" i="2"/>
  <c r="P66" i="2" s="1"/>
  <c r="J1332" i="2"/>
  <c r="P1332" i="2" s="1"/>
  <c r="J1584" i="2"/>
  <c r="P1584" i="2" s="1"/>
  <c r="J1480" i="2"/>
  <c r="P1480" i="2" s="1"/>
  <c r="J1596" i="2"/>
  <c r="P1596" i="2" s="1"/>
  <c r="J1560" i="2"/>
  <c r="P1560" i="2" s="1"/>
  <c r="J105" i="2"/>
  <c r="P105" i="2" s="1"/>
  <c r="J248" i="2"/>
  <c r="P248" i="2" s="1"/>
  <c r="J117" i="2"/>
  <c r="P117" i="2" s="1"/>
  <c r="J435" i="2"/>
  <c r="P435" i="2" s="1"/>
  <c r="J1081" i="2"/>
  <c r="P1081" i="2" s="1"/>
  <c r="J1333" i="2"/>
  <c r="P1333" i="2" s="1"/>
  <c r="J749" i="2"/>
  <c r="P749" i="2" s="1"/>
  <c r="J154" i="2"/>
  <c r="P154" i="2" s="1"/>
  <c r="P201" i="2"/>
  <c r="J543" i="2"/>
  <c r="P543" i="2" s="1"/>
  <c r="J185" i="2"/>
  <c r="P185" i="2" s="1"/>
  <c r="J818" i="2"/>
  <c r="P818" i="2" s="1"/>
  <c r="J1194" i="2"/>
  <c r="P1194" i="2" s="1"/>
  <c r="J1287" i="2"/>
  <c r="P1287" i="2" s="1"/>
  <c r="J1339" i="2"/>
  <c r="P1339" i="2" s="1"/>
  <c r="J1267" i="2"/>
  <c r="P1267" i="2" s="1"/>
  <c r="J1169" i="2"/>
  <c r="P1169" i="2" s="1"/>
  <c r="J1519" i="2"/>
  <c r="P1519" i="2" s="1"/>
  <c r="J898" i="2"/>
  <c r="P898" i="2" s="1"/>
  <c r="J1255" i="2"/>
  <c r="P1255" i="2" s="1"/>
  <c r="P1032" i="2"/>
  <c r="J697" i="2"/>
  <c r="P697" i="2" s="1"/>
  <c r="P999" i="2"/>
  <c r="J817" i="2"/>
  <c r="P817" i="2" s="1"/>
  <c r="J1300" i="2"/>
  <c r="P1300" i="2" s="1"/>
  <c r="J530" i="2"/>
  <c r="P530" i="2" s="1"/>
  <c r="J1556" i="2"/>
  <c r="P1556" i="2" s="1"/>
  <c r="J95" i="2"/>
  <c r="P95" i="2" s="1"/>
  <c r="J260" i="2"/>
  <c r="P260" i="2" s="1"/>
  <c r="J850" i="2"/>
  <c r="P850" i="2" s="1"/>
  <c r="J1417" i="2"/>
  <c r="P1417" i="2" s="1"/>
  <c r="J972" i="2"/>
  <c r="P972" i="2" s="1"/>
  <c r="J1395" i="2"/>
  <c r="P1395" i="2" s="1"/>
  <c r="J1334" i="2"/>
  <c r="P1334" i="2" s="1"/>
  <c r="J1044" i="2"/>
  <c r="P1044" i="2" s="1"/>
  <c r="J1564" i="2"/>
  <c r="P1564" i="2" s="1"/>
  <c r="J1568" i="2"/>
  <c r="P1568" i="2" s="1"/>
  <c r="J382" i="2"/>
  <c r="P382" i="2" s="1"/>
  <c r="J177" i="2"/>
  <c r="P177" i="2" s="1"/>
  <c r="J458" i="2"/>
  <c r="P458" i="2" s="1"/>
  <c r="P1525" i="2"/>
  <c r="J669" i="2"/>
  <c r="P669" i="2" s="1"/>
  <c r="P430" i="2"/>
  <c r="J929" i="2"/>
  <c r="P929" i="2" s="1"/>
  <c r="J335" i="2"/>
  <c r="P335" i="2" s="1"/>
  <c r="J522" i="2"/>
  <c r="P522" i="2" s="1"/>
  <c r="J451" i="2"/>
  <c r="P451" i="2" s="1"/>
  <c r="J330" i="2"/>
  <c r="P330" i="2" s="1"/>
  <c r="J1627" i="2"/>
  <c r="P1627" i="2" s="1"/>
  <c r="J1459" i="2"/>
  <c r="P1459" i="2" s="1"/>
  <c r="J1399" i="2"/>
  <c r="P1399" i="2" s="1"/>
  <c r="J1391" i="2"/>
  <c r="P1391" i="2" s="1"/>
  <c r="J1275" i="2"/>
  <c r="P1275" i="2" s="1"/>
  <c r="J1416" i="2"/>
  <c r="P1416" i="2" s="1"/>
  <c r="J1608" i="2"/>
  <c r="P1608" i="2" s="1"/>
  <c r="J449" i="2"/>
  <c r="P449" i="2" s="1"/>
  <c r="J862" i="2"/>
  <c r="P862" i="2" s="1"/>
  <c r="J238" i="2"/>
  <c r="P238" i="2" s="1"/>
  <c r="J129" i="2"/>
  <c r="P129" i="2" s="1"/>
  <c r="J679" i="2"/>
  <c r="P679" i="2" s="1"/>
  <c r="J1112" i="2"/>
  <c r="P1112" i="2" s="1"/>
  <c r="J674" i="2"/>
  <c r="P674" i="2" s="1"/>
  <c r="J1260" i="2"/>
  <c r="P1260" i="2" s="1"/>
  <c r="J1042" i="2"/>
  <c r="P1042" i="2" s="1"/>
  <c r="J1636" i="2"/>
  <c r="P1636" i="2" s="1"/>
  <c r="P1508" i="2"/>
  <c r="J86" i="2"/>
  <c r="P86" i="2" s="1"/>
  <c r="J560" i="2"/>
  <c r="P560" i="2" s="1"/>
  <c r="J615" i="2"/>
  <c r="P615" i="2" s="1"/>
  <c r="J1077" i="2"/>
  <c r="P1077" i="2" s="1"/>
  <c r="J882" i="2"/>
  <c r="P882" i="2" s="1"/>
  <c r="J981" i="2"/>
  <c r="P981" i="2" s="1"/>
  <c r="J387" i="2"/>
  <c r="P387" i="2" s="1"/>
  <c r="P1434" i="2"/>
  <c r="J897" i="2"/>
  <c r="P897" i="2" s="1"/>
  <c r="J890" i="2"/>
  <c r="P890" i="2" s="1"/>
  <c r="J1352" i="2"/>
  <c r="P1352" i="2" s="1"/>
  <c r="J1376" i="2"/>
  <c r="P1376" i="2" s="1"/>
  <c r="J109" i="2"/>
  <c r="P109" i="2" s="1"/>
  <c r="P642" i="2"/>
  <c r="J1245" i="2"/>
  <c r="P1245" i="2" s="1"/>
  <c r="J1341" i="2"/>
  <c r="P1341" i="2" s="1"/>
  <c r="J1620" i="2"/>
  <c r="P1620" i="2" s="1"/>
  <c r="J976" i="2"/>
  <c r="P976" i="2" s="1"/>
  <c r="J1548" i="2"/>
  <c r="P1548" i="2" s="1"/>
  <c r="J792" i="2"/>
  <c r="P792" i="2" s="1"/>
  <c r="J212" i="2"/>
  <c r="P212" i="2" s="1"/>
  <c r="J244" i="2"/>
  <c r="P244" i="2" s="1"/>
  <c r="J242" i="2"/>
  <c r="P242" i="2" s="1"/>
  <c r="P159" i="2"/>
  <c r="J253" i="2"/>
  <c r="P253" i="2" s="1"/>
  <c r="J1253" i="2"/>
  <c r="P1253" i="2" s="1"/>
  <c r="J788" i="2"/>
  <c r="P788" i="2" s="1"/>
  <c r="J557" i="2"/>
  <c r="P557" i="2" s="1"/>
  <c r="P528" i="2"/>
  <c r="J879" i="2"/>
  <c r="P879" i="2" s="1"/>
  <c r="J586" i="2"/>
  <c r="P586" i="2" s="1"/>
  <c r="J1078" i="2"/>
  <c r="P1078" i="2" s="1"/>
  <c r="J1062" i="2"/>
  <c r="P1062" i="2" s="1"/>
  <c r="P1422" i="2"/>
  <c r="J1005" i="2"/>
  <c r="P1005" i="2" s="1"/>
  <c r="P1238" i="2"/>
  <c r="J1612" i="2"/>
  <c r="P1612" i="2" s="1"/>
  <c r="J1168" i="2"/>
  <c r="P1168" i="2" s="1"/>
  <c r="J1172" i="2"/>
  <c r="P1172" i="2" s="1"/>
  <c r="J1324" i="2"/>
  <c r="P1324" i="2" s="1"/>
  <c r="J825" i="2"/>
  <c r="P825" i="2" s="1"/>
  <c r="J1415" i="2"/>
  <c r="P1415" i="2" s="1"/>
  <c r="J805" i="2"/>
  <c r="P805" i="2" s="1"/>
  <c r="J1382" i="2"/>
  <c r="P1382" i="2" s="1"/>
  <c r="J917" i="2"/>
  <c r="P917" i="2" s="1"/>
  <c r="J1542" i="2"/>
  <c r="P1542" i="2" s="1"/>
  <c r="J1279" i="2"/>
  <c r="P1279" i="2" s="1"/>
  <c r="J1591" i="2"/>
  <c r="P1591" i="2" s="1"/>
  <c r="J1597" i="2"/>
  <c r="P1597" i="2" s="1"/>
  <c r="P434" i="2"/>
  <c r="P1093" i="2"/>
  <c r="P1313" i="2"/>
  <c r="J516" i="2"/>
  <c r="P516" i="2" s="1"/>
  <c r="P1059" i="2"/>
  <c r="J1231" i="2"/>
  <c r="P1231" i="2" s="1"/>
  <c r="J1543" i="2"/>
  <c r="P1543" i="2" s="1"/>
  <c r="J1025" i="2"/>
  <c r="P1025" i="2" s="1"/>
  <c r="J620" i="2"/>
  <c r="P620" i="2" s="1"/>
  <c r="P768" i="2"/>
  <c r="J1441" i="2"/>
  <c r="P1441" i="2" s="1"/>
  <c r="J1487" i="2"/>
  <c r="P1487" i="2" s="1"/>
  <c r="J1465" i="2"/>
  <c r="P1465" i="2" s="1"/>
  <c r="J835" i="2"/>
  <c r="P835" i="2" s="1"/>
  <c r="J14" i="2"/>
  <c r="P14" i="2" s="1"/>
  <c r="J639" i="2"/>
  <c r="P639" i="2" s="1"/>
  <c r="J923" i="2"/>
  <c r="P923" i="2" s="1"/>
  <c r="J302" i="2"/>
  <c r="P302" i="2" s="1"/>
  <c r="J1462" i="2"/>
  <c r="P1462" i="2" s="1"/>
  <c r="J1482" i="2"/>
  <c r="P1482" i="2" s="1"/>
  <c r="J1503" i="2"/>
  <c r="P1503" i="2" s="1"/>
  <c r="J1534" i="2"/>
  <c r="P1534" i="2" s="1"/>
  <c r="J13" i="2"/>
  <c r="P13" i="2" s="1"/>
  <c r="J1030" i="2"/>
  <c r="P1030" i="2" s="1"/>
  <c r="J1467" i="2"/>
  <c r="P1467" i="2" s="1"/>
  <c r="J1307" i="2"/>
  <c r="P1307" i="2" s="1"/>
  <c r="J1208" i="2"/>
  <c r="P1208" i="2" s="1"/>
  <c r="J970" i="2"/>
  <c r="P970" i="2" s="1"/>
  <c r="J1640" i="2"/>
  <c r="J1410" i="2"/>
  <c r="P1410" i="2" s="1"/>
  <c r="J869" i="2"/>
  <c r="P869" i="2" s="1"/>
  <c r="J393" i="2"/>
  <c r="P393" i="2" s="1"/>
  <c r="J250" i="2"/>
  <c r="P250" i="2" s="1"/>
  <c r="J179" i="2"/>
  <c r="P179" i="2" s="1"/>
  <c r="J1214" i="2"/>
  <c r="P1214" i="2" s="1"/>
  <c r="J1563" i="2"/>
  <c r="P1563" i="2" s="1"/>
  <c r="J1624" i="2"/>
  <c r="P1624" i="2" s="1"/>
  <c r="J1056" i="2"/>
  <c r="P1056" i="2" s="1"/>
  <c r="J1587" i="2"/>
  <c r="P1587" i="2" s="1"/>
  <c r="J436" i="2"/>
  <c r="P436" i="2" s="1"/>
  <c r="J44" i="2"/>
  <c r="P44" i="2" s="1"/>
  <c r="P1016" i="2"/>
  <c r="J1017" i="2"/>
  <c r="P1017" i="2" s="1"/>
  <c r="J720" i="2"/>
  <c r="P720" i="2" s="1"/>
  <c r="J147" i="2"/>
  <c r="P147" i="2" s="1"/>
  <c r="J65" i="2"/>
  <c r="P65" i="2" s="1"/>
  <c r="J1385" i="2"/>
  <c r="P1385" i="2" s="1"/>
  <c r="J772" i="2"/>
  <c r="P772" i="2" s="1"/>
  <c r="J907" i="2"/>
  <c r="P907" i="2" s="1"/>
  <c r="J283" i="2"/>
  <c r="P283" i="2" s="1"/>
  <c r="J1224" i="2"/>
  <c r="P1224" i="2" s="1"/>
  <c r="J1195" i="2"/>
  <c r="P1195" i="2" s="1"/>
  <c r="P274" i="2"/>
  <c r="P884" i="2"/>
  <c r="J969" i="2"/>
  <c r="P969" i="2" s="1"/>
  <c r="J1149" i="2"/>
  <c r="P1149" i="2" s="1"/>
  <c r="J1277" i="2"/>
  <c r="P1277" i="2" s="1"/>
  <c r="J1345" i="2"/>
  <c r="P1345" i="2" s="1"/>
  <c r="J1367" i="2"/>
  <c r="P1367" i="2" s="1"/>
  <c r="J1623" i="2"/>
  <c r="P1623" i="2" s="1"/>
  <c r="J313" i="2"/>
  <c r="P313" i="2" s="1"/>
  <c r="J627" i="2"/>
  <c r="P627" i="2" s="1"/>
  <c r="J885" i="2"/>
  <c r="P885" i="2" s="1"/>
  <c r="J403" i="2"/>
  <c r="P403" i="2" s="1"/>
  <c r="J694" i="2"/>
  <c r="P694" i="2" s="1"/>
  <c r="J69" i="2"/>
  <c r="P69" i="2" s="1"/>
  <c r="J842" i="2"/>
  <c r="P842" i="2" s="1"/>
  <c r="J1009" i="2"/>
  <c r="P1009" i="2" s="1"/>
  <c r="J914" i="2"/>
  <c r="P914" i="2" s="1"/>
  <c r="J1121" i="2"/>
  <c r="P1121" i="2" s="1"/>
  <c r="J1570" i="2"/>
  <c r="P1570" i="2" s="1"/>
  <c r="J896" i="2"/>
  <c r="P896" i="2" s="1"/>
  <c r="J18" i="2"/>
  <c r="P18" i="2" s="1"/>
  <c r="J345" i="2"/>
  <c r="P345" i="2" s="1"/>
  <c r="J1150" i="2"/>
  <c r="P1150" i="2" s="1"/>
  <c r="J312" i="2"/>
  <c r="P312" i="2" s="1"/>
  <c r="J346" i="2"/>
  <c r="P346" i="2" s="1"/>
  <c r="J1622" i="2"/>
  <c r="P1622" i="2" s="1"/>
  <c r="J478" i="2"/>
  <c r="P478" i="2" s="1"/>
  <c r="J1616" i="2"/>
  <c r="P1616" i="2" s="1"/>
  <c r="J1611" i="2"/>
  <c r="P1611" i="2" s="1"/>
  <c r="J1315" i="2"/>
  <c r="P1315" i="2" s="1"/>
  <c r="J280" i="2"/>
  <c r="P280" i="2" s="1"/>
  <c r="J558" i="2"/>
  <c r="P558" i="2" s="1"/>
  <c r="J736" i="2"/>
  <c r="P736" i="2" s="1"/>
  <c r="J90" i="2"/>
  <c r="P90" i="2" s="1"/>
  <c r="J178" i="2"/>
  <c r="P178" i="2" s="1"/>
  <c r="J552" i="2"/>
  <c r="P552" i="2" s="1"/>
  <c r="J1246" i="2"/>
  <c r="P1246" i="2" s="1"/>
  <c r="J59" i="2"/>
  <c r="P59" i="2" s="1"/>
  <c r="J209" i="2"/>
  <c r="P209" i="2" s="1"/>
  <c r="J303" i="2"/>
  <c r="P303" i="2" s="1"/>
  <c r="J725" i="2"/>
  <c r="P725" i="2" s="1"/>
  <c r="J860" i="2"/>
  <c r="P860" i="2" s="1"/>
  <c r="J670" i="2"/>
  <c r="P670" i="2" s="1"/>
  <c r="J1269" i="2"/>
  <c r="P1269" i="2" s="1"/>
  <c r="J752" i="2"/>
  <c r="P752" i="2" s="1"/>
  <c r="J628" i="2"/>
  <c r="P628" i="2" s="1"/>
  <c r="J838" i="2"/>
  <c r="P838" i="2" s="1"/>
  <c r="J864" i="2"/>
  <c r="P864" i="2" s="1"/>
  <c r="J1127" i="2"/>
  <c r="P1127" i="2" s="1"/>
  <c r="J1581" i="2"/>
  <c r="P1581" i="2" s="1"/>
  <c r="J659" i="2"/>
  <c r="P659" i="2" s="1"/>
  <c r="J1472" i="2"/>
  <c r="P1472" i="2" s="1"/>
  <c r="J1504" i="2"/>
  <c r="P1504" i="2" s="1"/>
  <c r="J349" i="2"/>
  <c r="P349" i="2" s="1"/>
  <c r="J550" i="2"/>
  <c r="P550" i="2" s="1"/>
  <c r="J361" i="2"/>
  <c r="P361" i="2" s="1"/>
  <c r="J975" i="2"/>
  <c r="P975" i="2" s="1"/>
  <c r="J1308" i="2"/>
  <c r="P1308" i="2" s="1"/>
  <c r="J399" i="2"/>
  <c r="P399" i="2" s="1"/>
  <c r="J956" i="2"/>
  <c r="P956" i="2" s="1"/>
  <c r="J1173" i="2"/>
  <c r="P1173" i="2" s="1"/>
  <c r="J295" i="2"/>
  <c r="P295" i="2" s="1"/>
  <c r="J1153" i="2"/>
  <c r="P1153" i="2" s="1"/>
  <c r="J1329" i="2"/>
  <c r="P1329" i="2" s="1"/>
  <c r="J1592" i="2"/>
  <c r="P1592" i="2" s="1"/>
  <c r="J868" i="2"/>
  <c r="P868" i="2" s="1"/>
  <c r="J1318" i="2"/>
  <c r="P1318" i="2" s="1"/>
  <c r="J787" i="2"/>
  <c r="P787" i="2" s="1"/>
  <c r="J1187" i="2"/>
  <c r="P1187" i="2" s="1"/>
  <c r="J1635" i="2"/>
  <c r="P1635" i="2" s="1"/>
  <c r="J1356" i="2"/>
  <c r="P1356" i="2" s="1"/>
  <c r="J337" i="2"/>
  <c r="P337" i="2" s="1"/>
  <c r="J1406" i="2"/>
  <c r="P1406" i="2" s="1"/>
  <c r="J1039" i="2"/>
  <c r="P1039" i="2" s="1"/>
  <c r="J645" i="2"/>
  <c r="P645" i="2" s="1"/>
  <c r="J654" i="2"/>
  <c r="P654" i="2" s="1"/>
  <c r="J192" i="2"/>
  <c r="P192" i="2" s="1"/>
  <c r="J63" i="2"/>
  <c r="P63" i="2" s="1"/>
  <c r="J103" i="2"/>
  <c r="P103" i="2" s="1"/>
  <c r="J285" i="2"/>
  <c r="P285" i="2" s="1"/>
  <c r="J996" i="2"/>
  <c r="P996" i="2" s="1"/>
  <c r="J262" i="2"/>
  <c r="P262" i="2" s="1"/>
  <c r="J682" i="2"/>
  <c r="P682" i="2" s="1"/>
  <c r="J891" i="2"/>
  <c r="P891" i="2" s="1"/>
  <c r="K541" i="2"/>
  <c r="J814" i="2"/>
  <c r="P814" i="2" s="1"/>
  <c r="P75" i="2"/>
  <c r="J920" i="2"/>
  <c r="P920" i="2" s="1"/>
  <c r="J921" i="2"/>
  <c r="P921" i="2" s="1"/>
  <c r="J460" i="2"/>
  <c r="P460" i="2" s="1"/>
  <c r="J1541" i="2"/>
  <c r="P1541" i="2" s="1"/>
  <c r="J703" i="2"/>
  <c r="P703" i="2" s="1"/>
  <c r="J765" i="2"/>
  <c r="P765" i="2" s="1"/>
  <c r="J684" i="2"/>
  <c r="P684" i="2" s="1"/>
  <c r="J323" i="2"/>
  <c r="P323" i="2" s="1"/>
  <c r="J46" i="2"/>
  <c r="P46" i="2" s="1"/>
  <c r="J493" i="2"/>
  <c r="P493" i="2" s="1"/>
  <c r="P1106" i="2"/>
  <c r="J1177" i="2"/>
  <c r="P1177" i="2" s="1"/>
  <c r="P1290" i="2"/>
  <c r="J1386" i="2"/>
  <c r="P1386" i="2" s="1"/>
  <c r="P1639" i="2"/>
  <c r="J445" i="2"/>
  <c r="P445" i="2" s="1"/>
  <c r="J1403" i="2"/>
  <c r="P1403" i="2" s="1"/>
  <c r="J698" i="2"/>
  <c r="P698" i="2" s="1"/>
  <c r="J888" i="2"/>
  <c r="P888" i="2" s="1"/>
  <c r="J1343" i="2"/>
  <c r="P1343" i="2" s="1"/>
  <c r="J1428" i="2"/>
  <c r="P1428" i="2" s="1"/>
  <c r="J1409" i="2"/>
  <c r="P1409" i="2" s="1"/>
  <c r="J1359" i="2"/>
  <c r="P1359" i="2" s="1"/>
  <c r="J1377" i="2"/>
  <c r="P1377" i="2" s="1"/>
  <c r="J601" i="2"/>
  <c r="P601" i="2" s="1"/>
  <c r="J341" i="2"/>
  <c r="P341" i="2" s="1"/>
  <c r="J152" i="2"/>
  <c r="P152" i="2" s="1"/>
  <c r="J433" i="2"/>
  <c r="P433" i="2" s="1"/>
  <c r="J206" i="2"/>
  <c r="P206" i="2" s="1"/>
  <c r="J559" i="2"/>
  <c r="P559" i="2" s="1"/>
  <c r="J331" i="2"/>
  <c r="P331" i="2" s="1"/>
  <c r="J24" i="2"/>
  <c r="P24" i="2" s="1"/>
  <c r="J629" i="2"/>
  <c r="P629" i="2" s="1"/>
  <c r="J243" i="2"/>
  <c r="P243" i="2" s="1"/>
  <c r="J499" i="2"/>
  <c r="P499" i="2" s="1"/>
  <c r="J598" i="2"/>
  <c r="P598" i="2" s="1"/>
  <c r="J665" i="2"/>
  <c r="P665" i="2" s="1"/>
  <c r="J745" i="2"/>
  <c r="P745" i="2" s="1"/>
  <c r="J576" i="2"/>
  <c r="P576" i="2" s="1"/>
  <c r="J1184" i="2"/>
  <c r="P1184" i="2" s="1"/>
  <c r="J600" i="2"/>
  <c r="P600" i="2" s="1"/>
  <c r="J426" i="2"/>
  <c r="P426" i="2" s="1"/>
  <c r="J940" i="2"/>
  <c r="P940" i="2" s="1"/>
  <c r="J941" i="2"/>
  <c r="P941" i="2" s="1"/>
  <c r="J573" i="2"/>
  <c r="P573" i="2" s="1"/>
  <c r="J1015" i="2"/>
  <c r="P1015" i="2" s="1"/>
  <c r="J1353" i="2"/>
  <c r="P1353" i="2" s="1"/>
  <c r="J872" i="2"/>
  <c r="P872" i="2" s="1"/>
  <c r="J1489" i="2"/>
  <c r="P1489" i="2" s="1"/>
  <c r="J342" i="2"/>
  <c r="P342" i="2" s="1"/>
  <c r="J1193" i="2"/>
  <c r="P1193" i="2" s="1"/>
  <c r="J1075" i="2"/>
  <c r="P1075" i="2" s="1"/>
  <c r="J1373" i="2"/>
  <c r="P1373" i="2" s="1"/>
  <c r="J535" i="2"/>
  <c r="P535" i="2" s="1"/>
  <c r="P1630" i="2"/>
  <c r="J1404" i="2"/>
  <c r="P1404" i="2" s="1"/>
  <c r="J1069" i="2"/>
  <c r="P1069" i="2" s="1"/>
  <c r="J381" i="2"/>
  <c r="P381" i="2" s="1"/>
  <c r="J1491" i="2"/>
  <c r="P1491" i="2" s="1"/>
  <c r="J714" i="2"/>
  <c r="P714" i="2" s="1"/>
  <c r="J704" i="2"/>
  <c r="P704" i="2" s="1"/>
  <c r="J1115" i="2"/>
  <c r="P1115" i="2" s="1"/>
  <c r="J1082" i="2"/>
  <c r="P1082" i="2" s="1"/>
  <c r="J1186" i="2"/>
  <c r="P1186" i="2" s="1"/>
  <c r="J1475" i="2"/>
  <c r="P1475" i="2" s="1"/>
  <c r="J1401" i="2"/>
  <c r="P1401" i="2" s="1"/>
  <c r="J1200" i="2"/>
  <c r="P1200" i="2" s="1"/>
  <c r="J1402" i="2"/>
  <c r="P1402" i="2" s="1"/>
  <c r="J106" i="2"/>
  <c r="P106" i="2" s="1"/>
  <c r="J126" i="2"/>
  <c r="P126" i="2" s="1"/>
  <c r="J686" i="2"/>
  <c r="P686" i="2" s="1"/>
  <c r="J618" i="2"/>
  <c r="P618" i="2" s="1"/>
  <c r="J232" i="2"/>
  <c r="P232" i="2" s="1"/>
  <c r="J1603" i="2"/>
  <c r="P1603" i="2" s="1"/>
  <c r="J931" i="2"/>
  <c r="P931" i="2" s="1"/>
  <c r="J1507" i="2"/>
  <c r="P1507" i="2" s="1"/>
  <c r="J1126" i="2"/>
  <c r="P1126" i="2" s="1"/>
  <c r="J1580" i="2"/>
  <c r="P1580" i="2" s="1"/>
  <c r="J1006" i="2"/>
  <c r="P1006" i="2" s="1"/>
  <c r="J1538" i="2"/>
  <c r="P1538" i="2" s="1"/>
  <c r="J1522" i="2"/>
  <c r="P1522" i="2" s="1"/>
  <c r="J865" i="2"/>
  <c r="P865" i="2" s="1"/>
  <c r="J51" i="2"/>
  <c r="P51" i="2" s="1"/>
  <c r="J853" i="2"/>
  <c r="P853" i="2" s="1"/>
  <c r="J1022" i="2"/>
  <c r="P1022" i="2" s="1"/>
  <c r="J978" i="2"/>
  <c r="P978" i="2" s="1"/>
  <c r="J1134" i="2"/>
  <c r="P1134" i="2" s="1"/>
  <c r="J1123" i="2"/>
  <c r="P1123" i="2" s="1"/>
  <c r="J180" i="2"/>
  <c r="P180" i="2" s="1"/>
  <c r="P240" i="2"/>
  <c r="J160" i="2"/>
  <c r="P160" i="2" s="1"/>
  <c r="J340" i="2"/>
  <c r="P340" i="2" s="1"/>
  <c r="J593" i="2"/>
  <c r="P593" i="2" s="1"/>
  <c r="J98" i="2"/>
  <c r="P98" i="2" s="1"/>
  <c r="J207" i="2"/>
  <c r="P207" i="2" s="1"/>
  <c r="J463" i="2"/>
  <c r="P463" i="2" s="1"/>
  <c r="J1080" i="2"/>
  <c r="P1080" i="2" s="1"/>
  <c r="J533" i="2"/>
  <c r="P533" i="2" s="1"/>
  <c r="J306" i="2"/>
  <c r="P306" i="2" s="1"/>
  <c r="J764" i="2"/>
  <c r="P764" i="2" s="1"/>
  <c r="J1020" i="2"/>
  <c r="P1020" i="2" s="1"/>
  <c r="J1029" i="2"/>
  <c r="P1029" i="2" s="1"/>
  <c r="J1294" i="2"/>
  <c r="P1294" i="2" s="1"/>
  <c r="J963" i="2"/>
  <c r="P963" i="2" s="1"/>
  <c r="J701" i="2"/>
  <c r="P701" i="2" s="1"/>
  <c r="J936" i="2"/>
  <c r="P936" i="2" s="1"/>
  <c r="J214" i="2"/>
  <c r="P214" i="2" s="1"/>
  <c r="J799" i="2"/>
  <c r="P799" i="2" s="1"/>
  <c r="J846" i="2"/>
  <c r="P846" i="2" s="1"/>
  <c r="J496" i="2"/>
  <c r="P496" i="2" s="1"/>
  <c r="J1189" i="2"/>
  <c r="P1189" i="2" s="1"/>
  <c r="J893" i="2"/>
  <c r="P893" i="2" s="1"/>
  <c r="J1076" i="2"/>
  <c r="P1076" i="2" s="1"/>
  <c r="P293" i="2"/>
  <c r="J832" i="2"/>
  <c r="P832" i="2" s="1"/>
  <c r="J79" i="2"/>
  <c r="P79" i="2" s="1"/>
  <c r="J21" i="2"/>
  <c r="P21" i="2" s="1"/>
  <c r="J167" i="2"/>
  <c r="P167" i="2" s="1"/>
  <c r="J852" i="2"/>
  <c r="P852" i="2" s="1"/>
  <c r="J1331" i="2"/>
  <c r="P1331" i="2" s="1"/>
  <c r="J379" i="2"/>
  <c r="P379" i="2" s="1"/>
  <c r="J317" i="2"/>
  <c r="P317" i="2" s="1"/>
  <c r="J1617" i="2"/>
  <c r="P1617" i="2" s="1"/>
  <c r="J866" i="2"/>
  <c r="P866" i="2" s="1"/>
  <c r="J746" i="2"/>
  <c r="P746" i="2" s="1"/>
  <c r="J807" i="2"/>
  <c r="P807" i="2" s="1"/>
  <c r="J1203" i="2"/>
  <c r="P1203" i="2" s="1"/>
  <c r="J925" i="2"/>
  <c r="P925" i="2" s="1"/>
  <c r="J1067" i="2"/>
  <c r="P1067" i="2" s="1"/>
  <c r="J1550" i="2"/>
  <c r="P1550" i="2" s="1"/>
  <c r="J1310" i="2"/>
  <c r="P1310" i="2" s="1"/>
  <c r="J1405" i="2"/>
  <c r="P1405" i="2" s="1"/>
  <c r="J1288" i="2"/>
  <c r="P1288" i="2" s="1"/>
  <c r="J539" i="2"/>
  <c r="P539" i="2" s="1"/>
  <c r="J1021" i="2"/>
  <c r="P1021" i="2" s="1"/>
  <c r="J173" i="2"/>
  <c r="P173" i="2" s="1"/>
  <c r="J1236" i="2"/>
  <c r="P1236" i="2" s="1"/>
  <c r="J1485" i="2"/>
  <c r="P1485" i="2" s="1"/>
  <c r="J1606" i="2"/>
  <c r="P1606" i="2" s="1"/>
  <c r="J1240" i="2"/>
  <c r="P1240" i="2" s="1"/>
  <c r="J906" i="2"/>
  <c r="P906" i="2" s="1"/>
  <c r="J1419" i="2"/>
  <c r="P1419" i="2" s="1"/>
  <c r="J503" i="2"/>
  <c r="P503" i="2" s="1"/>
  <c r="J1457" i="2"/>
  <c r="P1457" i="2" s="1"/>
  <c r="J1572" i="2"/>
  <c r="P1572" i="2" s="1"/>
  <c r="J1571" i="2"/>
  <c r="P1571" i="2" s="1"/>
  <c r="J1296" i="2"/>
  <c r="P1296" i="2" s="1"/>
  <c r="J368" i="2"/>
  <c r="P368" i="2" s="1"/>
  <c r="J309" i="2"/>
  <c r="P309" i="2" s="1"/>
  <c r="J757" i="2"/>
  <c r="P757" i="2" s="1"/>
  <c r="J440" i="2"/>
  <c r="P440" i="2" s="1"/>
  <c r="P275" i="2"/>
  <c r="J531" i="2"/>
  <c r="P531" i="2" s="1"/>
  <c r="J635" i="2"/>
  <c r="P635" i="2" s="1"/>
  <c r="J953" i="2"/>
  <c r="P953" i="2" s="1"/>
  <c r="J609" i="2"/>
  <c r="P609" i="2" s="1"/>
  <c r="J298" i="2"/>
  <c r="P298" i="2" s="1"/>
  <c r="J626" i="2"/>
  <c r="P626" i="2" s="1"/>
  <c r="J599" i="2"/>
  <c r="P599" i="2" s="1"/>
  <c r="J1209" i="2"/>
  <c r="P1209" i="2" s="1"/>
  <c r="J957" i="2"/>
  <c r="P957" i="2" s="1"/>
  <c r="J308" i="2"/>
  <c r="P308" i="2" s="1"/>
  <c r="J505" i="2"/>
  <c r="P505" i="2" s="1"/>
  <c r="J900" i="2"/>
  <c r="P900" i="2" s="1"/>
  <c r="J184" i="2"/>
  <c r="P184" i="2" s="1"/>
  <c r="P1027" i="2"/>
  <c r="J899" i="2"/>
  <c r="P899" i="2" s="1"/>
  <c r="J566" i="2"/>
  <c r="P566" i="2" s="1"/>
  <c r="J267" i="2"/>
  <c r="P267" i="2" s="1"/>
  <c r="J1035" i="2"/>
  <c r="P1035" i="2" s="1"/>
  <c r="J1340" i="2"/>
  <c r="P1340" i="2" s="1"/>
  <c r="J1136" i="2"/>
  <c r="P1136" i="2" s="1"/>
  <c r="J1219" i="2"/>
  <c r="P1219" i="2" s="1"/>
  <c r="J1280" i="2"/>
  <c r="P1280" i="2" s="1"/>
  <c r="J918" i="2"/>
  <c r="P918" i="2" s="1"/>
  <c r="J1098" i="2"/>
  <c r="P1098" i="2" s="1"/>
  <c r="J1387" i="2"/>
  <c r="P1387" i="2" s="1"/>
  <c r="J966" i="2"/>
  <c r="P966" i="2" s="1"/>
  <c r="J791" i="2"/>
  <c r="P791" i="2" s="1"/>
  <c r="J886" i="2"/>
  <c r="P886" i="2" s="1"/>
  <c r="J1523" i="2"/>
  <c r="P1523" i="2" s="1"/>
  <c r="J625" i="2"/>
  <c r="P625" i="2" s="1"/>
  <c r="J594" i="2"/>
  <c r="P594" i="2" s="1"/>
  <c r="J1052" i="2"/>
  <c r="P1052" i="2" s="1"/>
  <c r="J595" i="2"/>
  <c r="P595" i="2" s="1"/>
  <c r="J321" i="2"/>
  <c r="P321" i="2" s="1"/>
  <c r="J734" i="2"/>
  <c r="P734" i="2" s="1"/>
  <c r="J845" i="2"/>
  <c r="P845" i="2" s="1"/>
  <c r="J217" i="2"/>
  <c r="P217" i="2" s="1"/>
  <c r="J60" i="2"/>
  <c r="P60" i="2" s="1"/>
  <c r="J660" i="2"/>
  <c r="P660" i="2" s="1"/>
  <c r="J122" i="2"/>
  <c r="P122" i="2" s="1"/>
  <c r="J1156" i="2"/>
  <c r="P1156" i="2" s="1"/>
  <c r="J1562" i="2"/>
  <c r="P1562" i="2" s="1"/>
  <c r="J339" i="2"/>
  <c r="P339" i="2" s="1"/>
  <c r="J1517" i="2"/>
  <c r="P1517" i="2" s="1"/>
  <c r="J983" i="2"/>
  <c r="P983" i="2" s="1"/>
  <c r="J1537" i="2"/>
  <c r="P1537" i="2" s="1"/>
  <c r="J1499" i="2"/>
  <c r="P1499" i="2" s="1"/>
  <c r="J1164" i="2"/>
  <c r="P1164" i="2" s="1"/>
  <c r="J1293" i="2"/>
  <c r="P1293" i="2" s="1"/>
  <c r="J1264" i="2"/>
  <c r="P1264" i="2" s="1"/>
  <c r="J495" i="2"/>
  <c r="P495" i="2" s="1"/>
  <c r="J661" i="2"/>
  <c r="P661" i="2" s="1"/>
  <c r="J796" i="2"/>
  <c r="P796" i="2" s="1"/>
  <c r="J656" i="2"/>
  <c r="P656" i="2" s="1"/>
  <c r="J314" i="2"/>
  <c r="P314" i="2" s="1"/>
  <c r="J932" i="2"/>
  <c r="P932" i="2" s="1"/>
  <c r="J1008" i="2"/>
  <c r="P1008" i="2" s="1"/>
  <c r="J687" i="2"/>
  <c r="P687" i="2" s="1"/>
  <c r="J1100" i="2"/>
  <c r="P1100" i="2" s="1"/>
  <c r="J937" i="2"/>
  <c r="P937" i="2" s="1"/>
  <c r="J1464" i="2"/>
  <c r="P1464" i="2" s="1"/>
  <c r="J408" i="2"/>
  <c r="P408" i="2" s="1"/>
  <c r="J851" i="2"/>
  <c r="P851" i="2" s="1"/>
  <c r="J348" i="2"/>
  <c r="P348" i="2" s="1"/>
  <c r="J383" i="2"/>
  <c r="P383" i="2" s="1"/>
  <c r="J444" i="2"/>
  <c r="P444" i="2" s="1"/>
  <c r="J465" i="2"/>
  <c r="P465" i="2" s="1"/>
  <c r="J584" i="2"/>
  <c r="P584" i="2" s="1"/>
  <c r="J279" i="2"/>
  <c r="P279" i="2" s="1"/>
  <c r="J452" i="2"/>
  <c r="P452" i="2" s="1"/>
  <c r="J719" i="2"/>
  <c r="P719" i="2" s="1"/>
  <c r="J1205" i="2"/>
  <c r="P1205" i="2" s="1"/>
  <c r="J624" i="2"/>
  <c r="P624" i="2" s="1"/>
  <c r="J294" i="2"/>
  <c r="P294" i="2" s="1"/>
  <c r="J1619" i="2"/>
  <c r="P1619" i="2" s="1"/>
  <c r="J1605" i="2"/>
  <c r="P1605" i="2" s="1"/>
  <c r="J1046" i="2"/>
  <c r="P1046" i="2" s="1"/>
  <c r="P171" i="2"/>
  <c r="P1583" i="2"/>
  <c r="J148" i="2"/>
  <c r="P148" i="2" s="1"/>
  <c r="J208" i="2"/>
  <c r="P208" i="2" s="1"/>
  <c r="J464" i="2"/>
  <c r="P464" i="2" s="1"/>
  <c r="P123" i="2"/>
  <c r="J53" i="2"/>
  <c r="P53" i="2" s="1"/>
  <c r="J213" i="2"/>
  <c r="P213" i="2" s="1"/>
  <c r="P187" i="2"/>
  <c r="P73" i="2"/>
  <c r="J25" i="2"/>
  <c r="P25" i="2" s="1"/>
  <c r="J265" i="2"/>
  <c r="P265" i="2" s="1"/>
  <c r="J561" i="2"/>
  <c r="P561" i="2" s="1"/>
  <c r="J237" i="2"/>
  <c r="P237" i="2" s="1"/>
  <c r="J52" i="2"/>
  <c r="P52" i="2" s="1"/>
  <c r="J15" i="2"/>
  <c r="P15" i="2" s="1"/>
  <c r="J318" i="2"/>
  <c r="P318" i="2" s="1"/>
  <c r="J431" i="2"/>
  <c r="P431" i="2" s="1"/>
  <c r="J510" i="2"/>
  <c r="P510" i="2" s="1"/>
  <c r="J1048" i="2"/>
  <c r="P1048" i="2" s="1"/>
  <c r="J644" i="2"/>
  <c r="P644" i="2" s="1"/>
  <c r="J590" i="2"/>
  <c r="P590" i="2" s="1"/>
  <c r="P501" i="2"/>
  <c r="J175" i="2"/>
  <c r="P175" i="2" s="1"/>
  <c r="J258" i="2"/>
  <c r="P258" i="2" s="1"/>
  <c r="J371" i="2"/>
  <c r="P371" i="2" s="1"/>
  <c r="J359" i="2"/>
  <c r="P359" i="2" s="1"/>
  <c r="J732" i="2"/>
  <c r="P732" i="2" s="1"/>
  <c r="J988" i="2"/>
  <c r="P988" i="2" s="1"/>
  <c r="J574" i="2"/>
  <c r="P574" i="2" s="1"/>
  <c r="J511" i="2"/>
  <c r="P511" i="2" s="1"/>
  <c r="J793" i="2"/>
  <c r="P793" i="2" s="1"/>
  <c r="J1049" i="2"/>
  <c r="P1049" i="2" s="1"/>
  <c r="J32" i="2"/>
  <c r="P32" i="2" s="1"/>
  <c r="J372" i="2"/>
  <c r="P372" i="2" s="1"/>
  <c r="P633" i="2"/>
  <c r="J322" i="2"/>
  <c r="P322" i="2" s="1"/>
  <c r="J1589" i="2"/>
  <c r="P1589" i="2" s="1"/>
  <c r="J1330" i="2"/>
  <c r="P1330" i="2" s="1"/>
  <c r="J1014" i="2"/>
  <c r="P1014" i="2" s="1"/>
  <c r="J1007" i="2"/>
  <c r="P1007" i="2" s="1"/>
  <c r="J751" i="2"/>
  <c r="P751" i="2" s="1"/>
  <c r="J438" i="2"/>
  <c r="P438" i="2" s="1"/>
  <c r="J798" i="2"/>
  <c r="P798" i="2" s="1"/>
  <c r="J518" i="2"/>
  <c r="P518" i="2" s="1"/>
  <c r="J733" i="2"/>
  <c r="P733" i="2" s="1"/>
  <c r="J366" i="2"/>
  <c r="P366" i="2" s="1"/>
  <c r="J1141" i="2"/>
  <c r="P1141" i="2" s="1"/>
  <c r="J829" i="2"/>
  <c r="P829" i="2" s="1"/>
  <c r="J395" i="2"/>
  <c r="P395" i="2" s="1"/>
  <c r="J278" i="2"/>
  <c r="P278" i="2" s="1"/>
  <c r="J166" i="2"/>
  <c r="P166" i="2" s="1"/>
  <c r="J50" i="2"/>
  <c r="P50" i="2" s="1"/>
  <c r="J1413" i="2"/>
  <c r="P1413" i="2" s="1"/>
  <c r="J1129" i="2"/>
  <c r="P1129" i="2" s="1"/>
  <c r="J1087" i="2"/>
  <c r="P1087" i="2" s="1"/>
  <c r="J831" i="2"/>
  <c r="P831" i="2" s="1"/>
  <c r="J562" i="2"/>
  <c r="P562" i="2" s="1"/>
  <c r="J145" i="2"/>
  <c r="P145" i="2" s="1"/>
  <c r="J813" i="2"/>
  <c r="P813" i="2" s="1"/>
  <c r="P933" i="2"/>
  <c r="J652" i="2"/>
  <c r="P652" i="2" s="1"/>
  <c r="J385" i="2"/>
  <c r="P385" i="2" s="1"/>
  <c r="J220" i="2"/>
  <c r="P220" i="2" s="1"/>
  <c r="J876" i="2"/>
  <c r="P876" i="2" s="1"/>
  <c r="J407" i="2"/>
  <c r="P407" i="2" s="1"/>
  <c r="J251" i="2"/>
  <c r="P251" i="2" s="1"/>
  <c r="J756" i="2"/>
  <c r="P756" i="2" s="1"/>
  <c r="J519" i="2"/>
  <c r="P519" i="2" s="1"/>
  <c r="P748" i="2"/>
  <c r="J219" i="2"/>
  <c r="P219" i="2" s="1"/>
  <c r="J770" i="2"/>
  <c r="P770" i="2" s="1"/>
  <c r="J946" i="2"/>
  <c r="P946" i="2" s="1"/>
  <c r="J894" i="2"/>
  <c r="P894" i="2" s="1"/>
  <c r="P1295" i="2"/>
  <c r="J202" i="2"/>
  <c r="P202" i="2" s="1"/>
  <c r="J281" i="2"/>
  <c r="P281" i="2" s="1"/>
  <c r="J517" i="2"/>
  <c r="P517" i="2" s="1"/>
  <c r="J257" i="2"/>
  <c r="P257" i="2" s="1"/>
  <c r="J567" i="2"/>
  <c r="P567" i="2" s="1"/>
  <c r="J713" i="2"/>
  <c r="P713" i="2" s="1"/>
  <c r="J1145" i="2"/>
  <c r="P1145" i="2" s="1"/>
  <c r="J802" i="2"/>
  <c r="P802" i="2" s="1"/>
  <c r="J667" i="2"/>
  <c r="P667" i="2" s="1"/>
  <c r="J1051" i="2"/>
  <c r="P1051" i="2" s="1"/>
  <c r="J390" i="2"/>
  <c r="P390" i="2" s="1"/>
  <c r="J785" i="2"/>
  <c r="P785" i="2" s="1"/>
  <c r="J778" i="2"/>
  <c r="P778" i="2" s="1"/>
  <c r="J987" i="2"/>
  <c r="P987" i="2" s="1"/>
  <c r="J1234" i="2"/>
  <c r="P1234" i="2" s="1"/>
  <c r="J1258" i="2"/>
  <c r="P1258" i="2" s="1"/>
  <c r="J689" i="2"/>
  <c r="P689" i="2" s="1"/>
  <c r="J1089" i="2"/>
  <c r="P1089" i="2" s="1"/>
  <c r="J578" i="2"/>
  <c r="P578" i="2" s="1"/>
  <c r="J1316" i="2"/>
  <c r="P1316" i="2" s="1"/>
  <c r="J1060" i="2"/>
  <c r="P1060" i="2" s="1"/>
  <c r="J186" i="2"/>
  <c r="P186" i="2" s="1"/>
  <c r="J613" i="2"/>
  <c r="P613" i="2" s="1"/>
  <c r="J982" i="2"/>
  <c r="P982" i="2" s="1"/>
  <c r="J875" i="2"/>
  <c r="P875" i="2" s="1"/>
  <c r="P905" i="2"/>
  <c r="J487" i="2"/>
  <c r="P487" i="2" s="1"/>
  <c r="J762" i="2"/>
  <c r="P762" i="2" s="1"/>
  <c r="J1613" i="2"/>
  <c r="P1613" i="2" s="1"/>
  <c r="J726" i="2"/>
  <c r="P726" i="2" s="1"/>
  <c r="J1559" i="2"/>
  <c r="P1559" i="2" s="1"/>
  <c r="J954" i="2"/>
  <c r="P954" i="2" s="1"/>
  <c r="J1142" i="2"/>
  <c r="P1142" i="2" s="1"/>
  <c r="J1576" i="2"/>
  <c r="P1576" i="2" s="1"/>
  <c r="J602" i="2"/>
  <c r="P602" i="2" s="1"/>
  <c r="J1535" i="2"/>
  <c r="P1535" i="2" s="1"/>
  <c r="J1442" i="2"/>
  <c r="P1442" i="2" s="1"/>
  <c r="J1554" i="2"/>
  <c r="P1554" i="2" s="1"/>
  <c r="J646" i="2"/>
  <c r="P646" i="2" s="1"/>
  <c r="J603" i="2"/>
  <c r="P603" i="2" s="1"/>
  <c r="J1626" i="2"/>
  <c r="P1626" i="2" s="1"/>
  <c r="J1350" i="2"/>
  <c r="P1350" i="2" s="1"/>
  <c r="J1303" i="2"/>
  <c r="P1303" i="2" s="1"/>
  <c r="J826" i="2"/>
  <c r="P826" i="2" s="1"/>
  <c r="J1261" i="2"/>
  <c r="P1261" i="2" s="1"/>
  <c r="J1390" i="2"/>
  <c r="P1390" i="2" s="1"/>
  <c r="J707" i="2"/>
  <c r="P707" i="2" s="1"/>
  <c r="J834" i="2"/>
  <c r="P834" i="2" s="1"/>
  <c r="J1222" i="2"/>
  <c r="P1222" i="2" s="1"/>
  <c r="J1555" i="2"/>
  <c r="P1555" i="2" s="1"/>
  <c r="J1192" i="2"/>
  <c r="P1192" i="2" s="1"/>
  <c r="J1274" i="2"/>
  <c r="P1274" i="2" s="1"/>
  <c r="J1019" i="2"/>
  <c r="P1019" i="2" s="1"/>
  <c r="J1086" i="2"/>
  <c r="P1086" i="2" s="1"/>
  <c r="J1585" i="2"/>
  <c r="P1585" i="2" s="1"/>
  <c r="J1190" i="2"/>
  <c r="P1190" i="2" s="1"/>
  <c r="J1311" i="2"/>
  <c r="P1311" i="2" s="1"/>
  <c r="J1388" i="2"/>
  <c r="P1388" i="2" s="1"/>
  <c r="J338" i="2"/>
  <c r="P338" i="2" s="1"/>
  <c r="J492" i="2"/>
  <c r="P492" i="2" s="1"/>
  <c r="J1566" i="2"/>
  <c r="P1566" i="2" s="1"/>
  <c r="J878" i="2"/>
  <c r="P878" i="2" s="1"/>
  <c r="J1242" i="2"/>
  <c r="P1242" i="2" s="1"/>
  <c r="J1515" i="2"/>
  <c r="P1515" i="2" s="1"/>
  <c r="J1154" i="2"/>
  <c r="P1154" i="2" s="1"/>
  <c r="J1335" i="2"/>
  <c r="P1335" i="2" s="1"/>
  <c r="J1380" i="2"/>
  <c r="P1380" i="2" s="1"/>
  <c r="J962" i="2"/>
  <c r="P962" i="2" s="1"/>
  <c r="J855" i="2"/>
  <c r="P855" i="2" s="1"/>
  <c r="J455" i="2"/>
  <c r="P455" i="2" s="1"/>
  <c r="J1448" i="2"/>
  <c r="P1448" i="2" s="1"/>
  <c r="J1528" i="2"/>
  <c r="P1528" i="2" s="1"/>
  <c r="J1351" i="2"/>
  <c r="P1351" i="2" s="1"/>
  <c r="J1540" i="2"/>
  <c r="P1540" i="2" s="1"/>
  <c r="J1151" i="2"/>
  <c r="P1151" i="2" s="1"/>
  <c r="J1251" i="2"/>
  <c r="P1251" i="2" s="1"/>
  <c r="J1137" i="2"/>
  <c r="P1137" i="2" s="1"/>
  <c r="J998" i="2"/>
  <c r="P998" i="2" s="1"/>
  <c r="J1502" i="2"/>
  <c r="P1502" i="2" s="1"/>
  <c r="J1505" i="2"/>
  <c r="P1505" i="2" s="1"/>
  <c r="J1600" i="2"/>
  <c r="P1600" i="2" s="1"/>
  <c r="J459" i="2"/>
  <c r="P459" i="2" s="1"/>
  <c r="J266" i="2"/>
  <c r="P266" i="2" s="1"/>
  <c r="J859" i="2"/>
  <c r="P859" i="2" s="1"/>
  <c r="J1118" i="2"/>
  <c r="P1118" i="2" s="1"/>
  <c r="J1131" i="2"/>
  <c r="P1131" i="2" s="1"/>
  <c r="J38" i="2"/>
  <c r="P38" i="2" s="1"/>
  <c r="K119" i="2"/>
  <c r="J405" i="2"/>
  <c r="P405" i="2" s="1"/>
  <c r="J70" i="2"/>
  <c r="P70" i="2" s="1"/>
  <c r="J16" i="2"/>
  <c r="P16" i="2" s="1"/>
  <c r="J301" i="2"/>
  <c r="P301" i="2" s="1"/>
  <c r="J856" i="2"/>
  <c r="P856" i="2" s="1"/>
  <c r="J565" i="2"/>
  <c r="P565" i="2" s="1"/>
  <c r="J1348" i="2"/>
  <c r="P1348" i="2" s="1"/>
  <c r="J1023" i="2"/>
  <c r="P1023" i="2" s="1"/>
  <c r="J477" i="2"/>
  <c r="P477" i="2" s="1"/>
  <c r="J1024" i="2"/>
  <c r="P1024" i="2" s="1"/>
  <c r="J56" i="2"/>
  <c r="P56" i="2" s="1"/>
  <c r="J162" i="2"/>
  <c r="P162" i="2" s="1"/>
  <c r="J525" i="2"/>
  <c r="P525" i="2" s="1"/>
  <c r="J1229" i="2"/>
  <c r="P1229" i="2" s="1"/>
  <c r="J1262" i="2"/>
  <c r="P1262" i="2" s="1"/>
  <c r="J421" i="2"/>
  <c r="P421" i="2" s="1"/>
  <c r="J1181" i="2"/>
  <c r="P1181" i="2" s="1"/>
  <c r="J1437" i="2"/>
  <c r="P1437" i="2" s="1"/>
  <c r="J1423" i="2"/>
  <c r="P1423" i="2" s="1"/>
  <c r="J422" i="2"/>
  <c r="P422" i="2" s="1"/>
  <c r="J1427" i="2"/>
  <c r="P1427" i="2" s="1"/>
  <c r="J1468" i="2"/>
  <c r="P1468" i="2" s="1"/>
  <c r="J806" i="2"/>
  <c r="P806" i="2" s="1"/>
  <c r="J1375" i="2"/>
  <c r="P1375" i="2" s="1"/>
  <c r="J671" i="2"/>
  <c r="P671" i="2" s="1"/>
  <c r="J1124" i="2"/>
  <c r="P1124" i="2" s="1"/>
  <c r="J1206" i="2"/>
  <c r="P1206" i="2" s="1"/>
  <c r="J1122" i="2"/>
  <c r="P1122" i="2" s="1"/>
  <c r="J1070" i="2"/>
  <c r="P1070" i="2" s="1"/>
  <c r="J1407" i="2"/>
  <c r="P1407" i="2" s="1"/>
  <c r="J1479" i="2"/>
  <c r="P1479" i="2" s="1"/>
  <c r="P1161" i="2"/>
  <c r="J88" i="2"/>
  <c r="P88" i="2" s="1"/>
  <c r="J20" i="2"/>
  <c r="P20" i="2" s="1"/>
  <c r="J37" i="2"/>
  <c r="P37" i="2" s="1"/>
  <c r="J83" i="2"/>
  <c r="P83" i="2" s="1"/>
  <c r="J344" i="2"/>
  <c r="P344" i="2" s="1"/>
  <c r="J134" i="2"/>
  <c r="P134" i="2" s="1"/>
  <c r="J239" i="2"/>
  <c r="P239" i="2" s="1"/>
  <c r="J199" i="2"/>
  <c r="P199" i="2" s="1"/>
  <c r="J708" i="2"/>
  <c r="P708" i="2" s="1"/>
  <c r="J216" i="2"/>
  <c r="P216" i="2" s="1"/>
  <c r="J515" i="2"/>
  <c r="P515" i="2" s="1"/>
  <c r="J857" i="2"/>
  <c r="P857" i="2" s="1"/>
  <c r="J1036" i="2"/>
  <c r="P1036" i="2" s="1"/>
  <c r="J741" i="2"/>
  <c r="P741" i="2" s="1"/>
  <c r="J1040" i="2"/>
  <c r="P1040" i="2" s="1"/>
  <c r="J767" i="2"/>
  <c r="P767" i="2" s="1"/>
  <c r="J149" i="2"/>
  <c r="P149" i="2" s="1"/>
  <c r="J1344" i="2"/>
  <c r="P1344" i="2" s="1"/>
  <c r="J1366" i="2"/>
  <c r="P1366" i="2" s="1"/>
  <c r="J1577" i="2"/>
  <c r="P1577" i="2" s="1"/>
  <c r="J1239" i="2"/>
  <c r="P1239" i="2" s="1"/>
  <c r="J951" i="2"/>
  <c r="P951" i="2" s="1"/>
  <c r="J723" i="2"/>
  <c r="P723" i="2" s="1"/>
  <c r="J1511" i="2"/>
  <c r="P1511" i="2" s="1"/>
  <c r="J1119" i="2"/>
  <c r="P1119" i="2" s="1"/>
  <c r="J1474" i="2"/>
  <c r="P1474" i="2" s="1"/>
  <c r="P977" i="2"/>
  <c r="J504" i="2"/>
  <c r="P504" i="2" s="1"/>
  <c r="J1271" i="2"/>
  <c r="P1271" i="2" s="1"/>
  <c r="J1384" i="2"/>
  <c r="P1384" i="2" s="1"/>
  <c r="J994" i="2"/>
  <c r="P994" i="2" s="1"/>
  <c r="J1061" i="2"/>
  <c r="P1061" i="2" s="1"/>
  <c r="J1297" i="2"/>
  <c r="P1297" i="2" s="1"/>
  <c r="J118" i="2"/>
  <c r="P118" i="2" s="1"/>
  <c r="J384" i="2"/>
  <c r="P384" i="2" s="1"/>
  <c r="J373" i="2"/>
  <c r="P373" i="2" s="1"/>
  <c r="J57" i="2"/>
  <c r="P57" i="2" s="1"/>
  <c r="J23" i="2"/>
  <c r="P23" i="2" s="1"/>
  <c r="J124" i="2"/>
  <c r="P124" i="2" s="1"/>
  <c r="J153" i="2"/>
  <c r="P153" i="2" s="1"/>
  <c r="J414" i="2"/>
  <c r="P414" i="2" s="1"/>
  <c r="P271" i="2"/>
  <c r="J527" i="2"/>
  <c r="P527" i="2" s="1"/>
  <c r="J394" i="2"/>
  <c r="P394" i="2" s="1"/>
  <c r="J47" i="2"/>
  <c r="P47" i="2" s="1"/>
  <c r="J484" i="2"/>
  <c r="P484" i="2" s="1"/>
  <c r="J1501" i="2"/>
  <c r="P1501" i="2" s="1"/>
  <c r="J952" i="2"/>
  <c r="P952" i="2" s="1"/>
  <c r="J1001" i="2"/>
  <c r="P1001" i="2" s="1"/>
  <c r="J1412" i="2"/>
  <c r="P1412" i="2" s="1"/>
  <c r="J1463" i="2"/>
  <c r="P1463" i="2" s="1"/>
  <c r="J1342" i="2"/>
  <c r="P1342" i="2" s="1"/>
  <c r="J1449" i="2"/>
  <c r="P1449" i="2" s="1"/>
  <c r="J1362" i="2"/>
  <c r="P1362" i="2" s="1"/>
  <c r="J1013" i="2"/>
  <c r="P1013" i="2" s="1"/>
  <c r="J924" i="2"/>
  <c r="P924" i="2" s="1"/>
  <c r="J347" i="2"/>
  <c r="P347" i="2" s="1"/>
  <c r="J1071" i="2"/>
  <c r="P1071" i="2" s="1"/>
  <c r="J261" i="2"/>
  <c r="P261" i="2" s="1"/>
  <c r="J84" i="2"/>
  <c r="P84" i="2" s="1"/>
  <c r="J668" i="2"/>
  <c r="P668" i="2" s="1"/>
  <c r="J729" i="2"/>
  <c r="P729" i="2" s="1"/>
  <c r="J909" i="2"/>
  <c r="P909" i="2" s="1"/>
  <c r="J873" i="2"/>
  <c r="P873" i="2" s="1"/>
  <c r="J116" i="2"/>
  <c r="P116" i="2" s="1"/>
  <c r="J432" i="2"/>
  <c r="P432" i="2" s="1"/>
  <c r="J71" i="2"/>
  <c r="P71" i="2" s="1"/>
  <c r="J245" i="2"/>
  <c r="P245" i="2" s="1"/>
  <c r="P360" i="2"/>
  <c r="J61" i="2"/>
  <c r="P61" i="2" s="1"/>
  <c r="J324" i="2"/>
  <c r="P324" i="2" s="1"/>
  <c r="P225" i="2"/>
  <c r="J529" i="2"/>
  <c r="P529" i="2" s="1"/>
  <c r="J461" i="2"/>
  <c r="P461" i="2" s="1"/>
  <c r="J286" i="2"/>
  <c r="P286" i="2" s="1"/>
  <c r="J760" i="2"/>
  <c r="P760" i="2" s="1"/>
  <c r="J608" i="2"/>
  <c r="P608" i="2" s="1"/>
  <c r="J114" i="2"/>
  <c r="P114" i="2" s="1"/>
  <c r="J412" i="2"/>
  <c r="P412" i="2" s="1"/>
  <c r="J637" i="2"/>
  <c r="P637" i="2" s="1"/>
  <c r="J507" i="2"/>
  <c r="P507" i="2" s="1"/>
  <c r="J1034" i="2"/>
  <c r="P1034" i="2" s="1"/>
  <c r="J1546" i="2"/>
  <c r="P1546" i="2" s="1"/>
  <c r="J1394" i="2"/>
  <c r="P1394" i="2" s="1"/>
  <c r="J699" i="2"/>
  <c r="P699" i="2" s="1"/>
  <c r="J1326" i="2"/>
  <c r="P1326" i="2" s="1"/>
  <c r="J1038" i="2"/>
  <c r="P1038" i="2" s="1"/>
  <c r="J1278" i="2"/>
  <c r="P1278" i="2" s="1"/>
  <c r="J867" i="2"/>
  <c r="P867" i="2" s="1"/>
  <c r="J1545" i="2"/>
  <c r="P1545" i="2" s="1"/>
  <c r="P693" i="2"/>
  <c r="J949" i="2"/>
  <c r="P949" i="2" s="1"/>
  <c r="J597" i="2"/>
  <c r="P597" i="2" s="1"/>
  <c r="J211" i="2"/>
  <c r="P211" i="2" s="1"/>
  <c r="J828" i="2"/>
  <c r="P828" i="2" s="1"/>
  <c r="J680" i="2"/>
  <c r="P680" i="2" s="1"/>
  <c r="P889" i="2"/>
  <c r="J28" i="2"/>
  <c r="P28" i="2" s="1"/>
  <c r="J441" i="2"/>
  <c r="P441" i="2" s="1"/>
  <c r="P200" i="2"/>
  <c r="J911" i="2"/>
  <c r="P911" i="2" s="1"/>
  <c r="J702" i="2"/>
  <c r="P702" i="2" s="1"/>
  <c r="J141" i="2"/>
  <c r="P141" i="2" s="1"/>
  <c r="J1301" i="2"/>
  <c r="P1301" i="2" s="1"/>
  <c r="J816" i="2"/>
  <c r="P816" i="2" s="1"/>
  <c r="J67" i="2"/>
  <c r="P67" i="2" s="1"/>
  <c r="J553" i="2"/>
  <c r="P553" i="2" s="1"/>
  <c r="J1312" i="2"/>
  <c r="P1312" i="2" s="1"/>
  <c r="J991" i="2"/>
  <c r="P991" i="2" s="1"/>
  <c r="J374" i="2"/>
  <c r="P374" i="2" s="1"/>
  <c r="J717" i="2"/>
  <c r="P717" i="2" s="1"/>
  <c r="P968" i="2"/>
  <c r="J246" i="2"/>
  <c r="P246" i="2" s="1"/>
  <c r="J125" i="2"/>
  <c r="P125" i="2" s="1"/>
  <c r="J299" i="2"/>
  <c r="P299" i="2" s="1"/>
  <c r="J1092" i="2"/>
  <c r="P1092" i="2" s="1"/>
  <c r="J119" i="2"/>
  <c r="P119" i="2" s="1"/>
  <c r="J980" i="2"/>
  <c r="P980" i="2" s="1"/>
  <c r="J607" i="2"/>
  <c r="P607" i="2" s="1"/>
  <c r="P375" i="2"/>
  <c r="J481" i="2"/>
  <c r="P481" i="2" s="1"/>
  <c r="J42" i="2"/>
  <c r="P42" i="2" s="1"/>
  <c r="J413" i="2"/>
  <c r="P413" i="2" s="1"/>
  <c r="J676" i="2"/>
  <c r="P676" i="2" s="1"/>
  <c r="J881" i="2"/>
  <c r="P881" i="2" s="1"/>
  <c r="J839" i="2"/>
  <c r="P839" i="2" s="1"/>
  <c r="P1088" i="2"/>
  <c r="J1113" i="2"/>
  <c r="P1113" i="2" s="1"/>
  <c r="J1398" i="2"/>
  <c r="P1398" i="2" s="1"/>
  <c r="J992" i="2"/>
  <c r="P992" i="2" s="1"/>
  <c r="J1533" i="2"/>
  <c r="P1533" i="2" s="1"/>
  <c r="J404" i="2"/>
  <c r="P404" i="2" s="1"/>
  <c r="J769" i="2"/>
  <c r="P769" i="2" s="1"/>
  <c r="J1233" i="2"/>
  <c r="P1233" i="2" s="1"/>
  <c r="J904" i="2"/>
  <c r="P904" i="2" s="1"/>
  <c r="J1305" i="2"/>
  <c r="P1305" i="2" s="1"/>
  <c r="J1054" i="2"/>
  <c r="P1054" i="2" s="1"/>
  <c r="J1254" i="2"/>
  <c r="P1254" i="2" s="1"/>
  <c r="J1218" i="2"/>
  <c r="P1218" i="2" s="1"/>
  <c r="J1379" i="2"/>
  <c r="P1379" i="2" s="1"/>
  <c r="J771" i="2"/>
  <c r="P771" i="2" s="1"/>
  <c r="J1469" i="2"/>
  <c r="P1469" i="2" s="1"/>
  <c r="J1012" i="2"/>
  <c r="P1012" i="2" s="1"/>
  <c r="J783" i="2"/>
  <c r="P783" i="2" s="1"/>
  <c r="J1426" i="2"/>
  <c r="P1426" i="2" s="1"/>
  <c r="J1197" i="2"/>
  <c r="P1197" i="2" s="1"/>
  <c r="J1286" i="2"/>
  <c r="P1286" i="2" s="1"/>
  <c r="J939" i="2"/>
  <c r="P939" i="2" s="1"/>
  <c r="J1470" i="2"/>
  <c r="P1470" i="2" s="1"/>
  <c r="J1284" i="2"/>
  <c r="P1284" i="2" s="1"/>
  <c r="J1116" i="2"/>
  <c r="P1116" i="2" s="1"/>
  <c r="J1058" i="2"/>
  <c r="P1058" i="2" s="1"/>
  <c r="J1445" i="2"/>
  <c r="P1445" i="2" s="1"/>
  <c r="J534" i="2"/>
  <c r="P534" i="2" s="1"/>
  <c r="J1574" i="2"/>
  <c r="P1574" i="2" s="1"/>
  <c r="J1018" i="2"/>
  <c r="P1018" i="2" s="1"/>
  <c r="J1436" i="2"/>
  <c r="P1436" i="2" s="1"/>
  <c r="J1371" i="2"/>
  <c r="P1371" i="2" s="1"/>
  <c r="J1160" i="2"/>
  <c r="P1160" i="2" s="1"/>
  <c r="J1420" i="2"/>
  <c r="P1420" i="2" s="1"/>
  <c r="J1440" i="2"/>
  <c r="P1440" i="2" s="1"/>
  <c r="P1599" i="2"/>
  <c r="J775" i="2"/>
  <c r="P775" i="2" s="1"/>
  <c r="P1110" i="2"/>
  <c r="J1099" i="2"/>
  <c r="P1099" i="2" s="1"/>
  <c r="J1096" i="2"/>
  <c r="P1096" i="2" s="1"/>
  <c r="J1432" i="2"/>
  <c r="P1432" i="2" s="1"/>
  <c r="J1378" i="2"/>
  <c r="P1378" i="2" s="1"/>
  <c r="J1586" i="2"/>
  <c r="P1586" i="2" s="1"/>
  <c r="J1494" i="2"/>
  <c r="P1494" i="2" s="1"/>
  <c r="J1114" i="2"/>
  <c r="P1114" i="2" s="1"/>
  <c r="J1003" i="2"/>
  <c r="P1003" i="2" s="1"/>
  <c r="J821" i="2"/>
  <c r="P821" i="2" s="1"/>
  <c r="J41" i="2"/>
  <c r="P41" i="2" s="1"/>
  <c r="J469" i="2"/>
  <c r="P469" i="2" s="1"/>
  <c r="J226" i="2"/>
  <c r="P226" i="2" s="1"/>
  <c r="J700" i="2"/>
  <c r="P700" i="2" s="1"/>
  <c r="J532" i="2"/>
  <c r="P532" i="2" s="1"/>
  <c r="J466" i="2"/>
  <c r="P466" i="2" s="1"/>
  <c r="J761" i="2"/>
  <c r="P761" i="2" s="1"/>
  <c r="P230" i="2"/>
  <c r="J203" i="2"/>
  <c r="P203" i="2" s="1"/>
  <c r="J913" i="2"/>
  <c r="P913" i="2" s="1"/>
  <c r="J605" i="2"/>
  <c r="P605" i="2" s="1"/>
  <c r="J1621" i="2"/>
  <c r="P1621" i="2" s="1"/>
  <c r="J1066" i="2"/>
  <c r="P1066" i="2" s="1"/>
  <c r="J830" i="2"/>
  <c r="P830" i="2" s="1"/>
  <c r="J536" i="2"/>
  <c r="P536" i="2" s="1"/>
  <c r="J45" i="2"/>
  <c r="P45" i="2" s="1"/>
  <c r="J863" i="2"/>
  <c r="P863" i="2" s="1"/>
  <c r="J581" i="2"/>
  <c r="P581" i="2" s="1"/>
  <c r="J376" i="2"/>
  <c r="P376" i="2" s="1"/>
  <c r="J916" i="2"/>
  <c r="P916" i="2" s="1"/>
  <c r="J189" i="2"/>
  <c r="P189" i="2" s="1"/>
  <c r="J409" i="2"/>
  <c r="P409" i="2" s="1"/>
  <c r="J442" i="2"/>
  <c r="P442" i="2" s="1"/>
  <c r="J808" i="2"/>
  <c r="P808" i="2" s="1"/>
  <c r="J176" i="2"/>
  <c r="P176" i="2" s="1"/>
  <c r="J479" i="2"/>
  <c r="P479" i="2" s="1"/>
  <c r="J758" i="2"/>
  <c r="P758" i="2" s="1"/>
  <c r="P1011" i="2"/>
  <c r="J641" i="2"/>
  <c r="P641" i="2" s="1"/>
  <c r="J1526" i="2"/>
  <c r="P1526" i="2" s="1"/>
  <c r="J1053" i="2"/>
  <c r="P1053" i="2" s="1"/>
  <c r="J610" i="2"/>
  <c r="P610" i="2" s="1"/>
  <c r="J1130" i="2"/>
  <c r="P1130" i="2" s="1"/>
  <c r="J249" i="2"/>
  <c r="P249" i="2" s="1"/>
  <c r="J696" i="2"/>
  <c r="P696" i="2" s="1"/>
  <c r="J1521" i="2"/>
  <c r="P1521" i="2" s="1"/>
  <c r="J883" i="2"/>
  <c r="P883" i="2" s="1"/>
  <c r="J955" i="2"/>
  <c r="P955" i="2" s="1"/>
  <c r="J1162" i="2"/>
  <c r="P1162" i="2" s="1"/>
  <c r="J1598" i="2"/>
  <c r="P1598" i="2" s="1"/>
  <c r="J1248" i="2"/>
  <c r="P1248" i="2" s="1"/>
  <c r="J1569" i="2"/>
  <c r="P1569" i="2" s="1"/>
  <c r="J1455" i="2"/>
  <c r="P1455" i="2" s="1"/>
  <c r="J1490" i="2"/>
  <c r="P1490" i="2" s="1"/>
  <c r="J912" i="2"/>
  <c r="P912" i="2" s="1"/>
  <c r="J1317" i="2"/>
  <c r="P1317" i="2" s="1"/>
  <c r="J716" i="2"/>
  <c r="P716" i="2" s="1"/>
  <c r="J1486" i="2"/>
  <c r="P1486" i="2" s="1"/>
  <c r="J1163" i="2"/>
  <c r="P1163" i="2" s="1"/>
  <c r="J1328" i="2"/>
  <c r="P1328" i="2" s="1"/>
  <c r="J1138" i="2"/>
  <c r="P1138" i="2" s="1"/>
  <c r="J1111" i="2"/>
  <c r="P1111" i="2" s="1"/>
  <c r="J1281" i="2"/>
  <c r="P1281" i="2" s="1"/>
  <c r="J1140" i="2"/>
  <c r="P1140" i="2" s="1"/>
  <c r="J1452" i="2"/>
  <c r="P1452" i="2" s="1"/>
  <c r="J742" i="2"/>
  <c r="P742" i="2" s="1"/>
  <c r="J1033" i="2"/>
  <c r="P1033" i="2" s="1"/>
  <c r="J319" i="2"/>
  <c r="P319" i="2" s="1"/>
  <c r="J1496" i="2"/>
  <c r="P1496" i="2" s="1"/>
  <c r="J1510" i="2"/>
  <c r="P1510" i="2" s="1"/>
  <c r="J1204" i="2"/>
  <c r="P1204" i="2" s="1"/>
  <c r="J1477" i="2"/>
  <c r="P1477" i="2" s="1"/>
  <c r="J1527" i="2"/>
  <c r="P1527" i="2" s="1"/>
  <c r="J1456" i="2"/>
  <c r="P1456" i="2" s="1"/>
  <c r="J1155" i="2"/>
  <c r="P1155" i="2" s="1"/>
  <c r="J1438" i="2"/>
  <c r="P1438" i="2" s="1"/>
  <c r="J587" i="2"/>
  <c r="P587" i="2" s="1"/>
  <c r="J942" i="2"/>
  <c r="P942" i="2" s="1"/>
  <c r="J1004" i="2"/>
  <c r="P1004" i="2" s="1"/>
  <c r="J190" i="2"/>
  <c r="P190" i="2" s="1"/>
  <c r="J128" i="2"/>
  <c r="P128" i="2" s="1"/>
  <c r="J622" i="2"/>
  <c r="P622" i="2" s="1"/>
  <c r="J325" i="2"/>
  <c r="P325" i="2" s="1"/>
  <c r="J215" i="2"/>
  <c r="P215" i="2" s="1"/>
  <c r="J1201" i="2"/>
  <c r="P1201" i="2" s="1"/>
  <c r="J990" i="2"/>
  <c r="P990" i="2" s="1"/>
  <c r="J1552" i="2"/>
  <c r="P1552" i="2" s="1"/>
  <c r="J1185" i="2"/>
  <c r="P1185" i="2" s="1"/>
  <c r="J1079" i="2"/>
  <c r="P1079" i="2" s="1"/>
  <c r="J554" i="2"/>
  <c r="P554" i="2" s="1"/>
  <c r="J986" i="2"/>
  <c r="P986" i="2" s="1"/>
  <c r="K86" i="2"/>
  <c r="J336" i="2"/>
  <c r="P336" i="2" s="1"/>
  <c r="J188" i="2"/>
  <c r="P188" i="2" s="1"/>
  <c r="J151" i="2"/>
  <c r="P151" i="2" s="1"/>
  <c r="J78" i="2"/>
  <c r="P78" i="2" s="1"/>
  <c r="J664" i="2"/>
  <c r="P664" i="2" s="1"/>
  <c r="J233" i="2"/>
  <c r="P233" i="2" s="1"/>
  <c r="J548" i="2"/>
  <c r="P548" i="2" s="1"/>
  <c r="J218" i="2"/>
  <c r="P218" i="2" s="1"/>
  <c r="J425" i="2"/>
  <c r="P425" i="2" s="1"/>
  <c r="J580" i="2"/>
  <c r="P580" i="2" s="1"/>
  <c r="P800" i="2"/>
  <c r="J537" i="2"/>
  <c r="P537" i="2" s="1"/>
  <c r="J276" i="2"/>
  <c r="P276" i="2" s="1"/>
  <c r="J136" i="2"/>
  <c r="P136" i="2" s="1"/>
  <c r="J636" i="2"/>
  <c r="P636" i="2" s="1"/>
  <c r="J520" i="2"/>
  <c r="P520" i="2" s="1"/>
  <c r="J989" i="2"/>
  <c r="P989" i="2" s="1"/>
  <c r="J1458" i="2"/>
  <c r="P1458" i="2" s="1"/>
  <c r="J1363" i="2"/>
  <c r="P1363" i="2" s="1"/>
  <c r="J334" i="2"/>
  <c r="P334" i="2" s="1"/>
  <c r="J143" i="2"/>
  <c r="P143" i="2" s="1"/>
  <c r="J1593" i="2"/>
  <c r="P1593" i="2" s="1"/>
  <c r="J1319" i="2"/>
  <c r="P1319" i="2" s="1"/>
  <c r="J1063" i="2"/>
  <c r="P1063" i="2" s="1"/>
  <c r="J1374" i="2"/>
  <c r="P1374" i="2" s="1"/>
  <c r="J1031" i="2"/>
  <c r="P1031" i="2" s="1"/>
  <c r="J1561" i="2"/>
  <c r="P1561" i="2" s="1"/>
  <c r="J614" i="2"/>
  <c r="P614" i="2" s="1"/>
  <c r="J221" i="2"/>
  <c r="P221" i="2" s="1"/>
  <c r="J1166" i="2"/>
  <c r="P1166" i="2" s="1"/>
  <c r="J195" i="2"/>
  <c r="P195" i="2" s="1"/>
  <c r="J1265" i="2"/>
  <c r="P1265" i="2" s="1"/>
  <c r="J1634" i="2"/>
  <c r="P1634" i="2" s="1"/>
  <c r="J722" i="2"/>
  <c r="P722" i="2" s="1"/>
  <c r="J1594" i="2"/>
  <c r="P1594" i="2" s="1"/>
  <c r="J1400" i="2"/>
  <c r="P1400" i="2" s="1"/>
  <c r="J691" i="2"/>
  <c r="P691" i="2" s="1"/>
  <c r="J1230" i="2"/>
  <c r="P1230" i="2" s="1"/>
  <c r="J1104" i="2"/>
  <c r="P1104" i="2" s="1"/>
  <c r="J1179" i="2"/>
  <c r="P1179" i="2" s="1"/>
  <c r="J135" i="2"/>
  <c r="P135" i="2" s="1"/>
  <c r="J471" i="2"/>
  <c r="P471" i="2" s="1"/>
  <c r="J738" i="2"/>
  <c r="P738" i="2" s="1"/>
  <c r="J1211" i="2"/>
  <c r="P1211" i="2" s="1"/>
  <c r="J1361" i="2"/>
  <c r="P1361" i="2" s="1"/>
  <c r="J150" i="2"/>
  <c r="P150" i="2" s="1"/>
  <c r="J695" i="2"/>
  <c r="P695" i="2" s="1"/>
  <c r="J1272" i="2"/>
  <c r="P1272" i="2" s="1"/>
  <c r="J474" i="2"/>
  <c r="P474" i="2" s="1"/>
  <c r="J475" i="2"/>
  <c r="P475" i="2" s="1"/>
  <c r="J120" i="2"/>
  <c r="P120" i="2" s="1"/>
  <c r="J235" i="2"/>
  <c r="P235" i="2" s="1"/>
  <c r="J1289" i="2"/>
  <c r="P1289" i="2" s="1"/>
  <c r="J1590" i="2"/>
  <c r="P1590" i="2" s="1"/>
  <c r="J623" i="2"/>
  <c r="P623" i="2" s="1"/>
  <c r="J1506" i="2"/>
  <c r="P1506" i="2" s="1"/>
  <c r="J934" i="2"/>
  <c r="P934" i="2" s="1"/>
  <c r="J1102" i="2"/>
  <c r="P1102" i="2" s="1"/>
  <c r="P993" i="2"/>
  <c r="J1047" i="2"/>
  <c r="P1047" i="2" s="1"/>
  <c r="J1381" i="2"/>
  <c r="P1381" i="2" s="1"/>
  <c r="J1247" i="2"/>
  <c r="P1247" i="2" s="1"/>
  <c r="J811" i="2"/>
  <c r="P811" i="2" s="1"/>
  <c r="J1174" i="2"/>
  <c r="P1174" i="2" s="1"/>
  <c r="J747" i="2"/>
  <c r="P747" i="2" s="1"/>
  <c r="J1354" i="2"/>
  <c r="P1354" i="2" s="1"/>
  <c r="J1228" i="2"/>
  <c r="P1228" i="2" s="1"/>
  <c r="J1364" i="2"/>
  <c r="P1364" i="2" s="1"/>
  <c r="J142" i="2"/>
  <c r="P142" i="2" s="1"/>
  <c r="J782" i="2"/>
  <c r="P782" i="2" s="1"/>
  <c r="J110" i="2"/>
  <c r="P110" i="2" s="1"/>
  <c r="J89" i="2"/>
  <c r="P89" i="2" s="1"/>
  <c r="J1273" i="2"/>
  <c r="P1273" i="2" s="1"/>
  <c r="J498" i="2"/>
  <c r="P498" i="2" s="1"/>
  <c r="J790" i="2"/>
  <c r="P790" i="2" s="1"/>
  <c r="J616" i="2"/>
  <c r="P616" i="2" s="1"/>
  <c r="J1182" i="2"/>
  <c r="P1182" i="2" s="1"/>
  <c r="J1241" i="2"/>
  <c r="P1241" i="2" s="1"/>
  <c r="J1425" i="2"/>
  <c r="P1425" i="2" s="1"/>
  <c r="J1199" i="2"/>
  <c r="P1199" i="2" s="1"/>
  <c r="J779" i="2"/>
  <c r="P779" i="2" s="1"/>
  <c r="J1579" i="2"/>
  <c r="P1579" i="2" s="1"/>
  <c r="J706" i="2"/>
  <c r="P706" i="2" s="1"/>
  <c r="J1146" i="2"/>
  <c r="P1146" i="2" s="1"/>
  <c r="J1043" i="2"/>
  <c r="P1043" i="2" s="1"/>
  <c r="J1478" i="2"/>
  <c r="P1478" i="2" s="1"/>
  <c r="J655" i="2"/>
  <c r="P655" i="2" s="1"/>
  <c r="J663" i="2"/>
  <c r="P663" i="2" s="1"/>
  <c r="J480" i="2"/>
  <c r="P480" i="2" s="1"/>
  <c r="J827" i="2"/>
  <c r="P827" i="2" s="1"/>
  <c r="J139" i="2"/>
  <c r="P139" i="2" s="1"/>
  <c r="J133" i="2"/>
  <c r="P133" i="2" s="1"/>
  <c r="J690" i="2"/>
  <c r="P690" i="2" s="1"/>
  <c r="J363" i="2"/>
  <c r="P363" i="2" s="1"/>
  <c r="J678" i="2"/>
  <c r="P678" i="2" s="1"/>
  <c r="J1259" i="2"/>
  <c r="P1259" i="2" s="1"/>
  <c r="J1220" i="2"/>
  <c r="P1220" i="2" s="1"/>
  <c r="J1460" i="2"/>
  <c r="P1460" i="2" s="1"/>
  <c r="J1439" i="2"/>
  <c r="P1439" i="2" s="1"/>
  <c r="J174" i="2"/>
  <c r="P174" i="2" s="1"/>
  <c r="P55" i="2"/>
  <c r="P848" i="2"/>
  <c r="J400" i="2"/>
  <c r="P400" i="2" s="1"/>
  <c r="J164" i="2"/>
  <c r="P164" i="2" s="1"/>
  <c r="J224" i="2"/>
  <c r="P224" i="2" s="1"/>
  <c r="J31" i="2"/>
  <c r="P31" i="2" s="1"/>
  <c r="J424" i="2"/>
  <c r="P424" i="2" s="1"/>
  <c r="J277" i="2"/>
  <c r="P277" i="2" s="1"/>
  <c r="J76" i="2"/>
  <c r="P76" i="2" s="1"/>
  <c r="J284" i="2"/>
  <c r="P284" i="2" s="1"/>
  <c r="J92" i="2"/>
  <c r="P92" i="2" s="1"/>
  <c r="J847" i="2"/>
  <c r="P847" i="2" s="1"/>
  <c r="J514" i="2"/>
  <c r="P514" i="2" s="1"/>
  <c r="J132" i="2"/>
  <c r="P132" i="2" s="1"/>
  <c r="J497" i="2"/>
  <c r="P497" i="2" s="1"/>
  <c r="J170" i="2"/>
  <c r="P170" i="2" s="1"/>
  <c r="J429" i="2"/>
  <c r="P429" i="2" s="1"/>
  <c r="J254" i="2"/>
  <c r="P254" i="2" s="1"/>
  <c r="J99" i="2"/>
  <c r="P99" i="2" s="1"/>
  <c r="J367" i="2"/>
  <c r="P367" i="2" s="1"/>
  <c r="J984" i="2"/>
  <c r="P984" i="2" s="1"/>
  <c r="J569" i="2"/>
  <c r="P569" i="2" s="1"/>
  <c r="J506" i="2"/>
  <c r="P506" i="2" s="1"/>
  <c r="J789" i="2"/>
  <c r="P789" i="2" s="1"/>
  <c r="J1045" i="2"/>
  <c r="P1045" i="2" s="1"/>
  <c r="J156" i="2"/>
  <c r="P156" i="2" s="1"/>
  <c r="J472" i="2"/>
  <c r="P472" i="2" s="1"/>
  <c r="J210" i="2"/>
  <c r="P210" i="2" s="1"/>
  <c r="J450" i="2"/>
  <c r="P450" i="2" s="1"/>
  <c r="J307" i="2"/>
  <c r="P307" i="2" s="1"/>
  <c r="J563" i="2"/>
  <c r="P563" i="2" s="1"/>
  <c r="J985" i="2"/>
  <c r="P985" i="2" s="1"/>
  <c r="J104" i="2"/>
  <c r="P104" i="2" s="1"/>
  <c r="J1397" i="2"/>
  <c r="P1397" i="2" s="1"/>
  <c r="J815" i="2"/>
  <c r="P815" i="2" s="1"/>
  <c r="J797" i="2"/>
  <c r="P797" i="2" s="1"/>
  <c r="J1202" i="2"/>
  <c r="P1202" i="2" s="1"/>
  <c r="J895" i="2"/>
  <c r="P895" i="2" s="1"/>
  <c r="J766" i="2"/>
  <c r="P766" i="2" s="1"/>
  <c r="P476" i="2"/>
  <c r="J677" i="2"/>
  <c r="P677" i="2" s="1"/>
  <c r="J964" i="2"/>
  <c r="P964" i="2" s="1"/>
  <c r="J351" i="2"/>
  <c r="P351" i="2" s="1"/>
  <c r="J453" i="2"/>
  <c r="P453" i="2" s="1"/>
  <c r="J392" i="2"/>
  <c r="P392" i="2" s="1"/>
  <c r="J423" i="2"/>
  <c r="P423" i="2" s="1"/>
  <c r="J391" i="2"/>
  <c r="P391" i="2" s="1"/>
  <c r="J979" i="2"/>
  <c r="P979" i="2" s="1"/>
  <c r="J1065" i="2"/>
  <c r="P1065" i="2" s="1"/>
  <c r="J502" i="2"/>
  <c r="P502" i="2" s="1"/>
  <c r="J1064" i="2"/>
  <c r="P1064" i="2" s="1"/>
  <c r="J901" i="2"/>
  <c r="P901" i="2" s="1"/>
  <c r="J1010" i="2"/>
  <c r="P1010" i="2" s="1"/>
  <c r="J1327" i="2"/>
  <c r="P1327" i="2" s="1"/>
  <c r="J1302" i="2"/>
  <c r="P1302" i="2" s="1"/>
  <c r="J1565" i="2"/>
  <c r="P1565" i="2" s="1"/>
  <c r="J1638" i="2"/>
  <c r="P1638" i="2" s="1"/>
  <c r="J1299" i="2"/>
  <c r="P1299" i="2" s="1"/>
  <c r="P705" i="2"/>
  <c r="J592" i="2"/>
  <c r="P592" i="2" s="1"/>
  <c r="P1176" i="2"/>
  <c r="J1358" i="2"/>
  <c r="P1358" i="2" s="1"/>
  <c r="J945" i="2"/>
  <c r="P945" i="2" s="1"/>
  <c r="J871" i="2"/>
  <c r="P871" i="2" s="1"/>
  <c r="J794" i="2"/>
  <c r="P794" i="2" s="1"/>
  <c r="J960" i="2"/>
  <c r="P960" i="2" s="1"/>
  <c r="J1291" i="2"/>
  <c r="P1291" i="2" s="1"/>
  <c r="J1309" i="2"/>
  <c r="P1309" i="2" s="1"/>
  <c r="P1094" i="2"/>
  <c r="J1531" i="2"/>
  <c r="P1531" i="2" s="1"/>
  <c r="J583" i="2"/>
  <c r="P583" i="2" s="1"/>
  <c r="J721" i="2"/>
  <c r="P721" i="2" s="1"/>
  <c r="J1418" i="2"/>
  <c r="P1418" i="2" s="1"/>
  <c r="J1553" i="2"/>
  <c r="P1553" i="2" s="1"/>
  <c r="J1484" i="2"/>
  <c r="P1484" i="2" s="1"/>
  <c r="J634" i="2"/>
  <c r="P634" i="2" s="1"/>
  <c r="J1604" i="2"/>
  <c r="P1604" i="2" s="1"/>
  <c r="J1178" i="2"/>
  <c r="P1178" i="2" s="1"/>
  <c r="J1225" i="2"/>
  <c r="P1225" i="2" s="1"/>
  <c r="J1158" i="2"/>
  <c r="P1158" i="2" s="1"/>
  <c r="J1170" i="2"/>
  <c r="P1170" i="2" s="1"/>
  <c r="J1544" i="2"/>
  <c r="P1544" i="2" s="1"/>
  <c r="J1237" i="2"/>
  <c r="P1237" i="2" s="1"/>
  <c r="J488" i="2"/>
  <c r="P488" i="2" s="1"/>
  <c r="J1567" i="2"/>
  <c r="P1567" i="2" s="1"/>
  <c r="J1446" i="2"/>
  <c r="P1446" i="2" s="1"/>
  <c r="J1323" i="2"/>
  <c r="P1323" i="2" s="1"/>
  <c r="J1191" i="2"/>
  <c r="P1191" i="2" s="1"/>
  <c r="J1513" i="2"/>
  <c r="P1513" i="2" s="1"/>
  <c r="J1500" i="2"/>
  <c r="P1500" i="2" s="1"/>
  <c r="O8" i="2" s="1"/>
  <c r="J1573" i="2"/>
  <c r="P1573" i="2" s="1"/>
  <c r="J333" i="2"/>
  <c r="P333" i="2" s="1"/>
  <c r="J621" i="2"/>
  <c r="P621" i="2" s="1"/>
  <c r="J358" i="2"/>
  <c r="P358" i="2" s="1"/>
  <c r="J521" i="2"/>
  <c r="P521" i="2" s="1"/>
  <c r="J494" i="2"/>
  <c r="P494" i="2" s="1"/>
  <c r="J1615" i="2"/>
  <c r="P1615" i="2" s="1"/>
  <c r="J1493" i="2"/>
  <c r="P1493" i="2" s="1"/>
  <c r="J545" i="2"/>
  <c r="P545" i="2" s="1"/>
  <c r="J362" i="2"/>
  <c r="P362" i="2" s="1"/>
  <c r="J163" i="2"/>
  <c r="P163" i="2" s="1"/>
  <c r="J648" i="2"/>
  <c r="P648" i="2" s="1"/>
  <c r="J840" i="2"/>
  <c r="P840" i="2" s="1"/>
  <c r="J1547" i="2"/>
  <c r="P1547" i="2" s="1"/>
  <c r="J822" i="2"/>
  <c r="P822" i="2" s="1"/>
  <c r="J967" i="2"/>
  <c r="P967" i="2" s="1"/>
  <c r="J1433" i="2"/>
  <c r="P1433" i="2" s="1"/>
  <c r="J823" i="2"/>
  <c r="P823" i="2" s="1"/>
  <c r="J1226" i="2"/>
  <c r="P1226" i="2" s="1"/>
  <c r="P781" i="2"/>
  <c r="J256" i="2"/>
  <c r="P256" i="2" s="1"/>
  <c r="J96" i="2"/>
  <c r="P96" i="2" s="1"/>
  <c r="J419" i="2"/>
  <c r="P419" i="2" s="1"/>
  <c r="J115" i="2"/>
  <c r="P115" i="2" s="1"/>
  <c r="J1370" i="2"/>
  <c r="P1370" i="2" s="1"/>
  <c r="J763" i="2"/>
  <c r="P763" i="2" s="1"/>
  <c r="J947" i="2"/>
  <c r="P947" i="2" s="1"/>
  <c r="J735" i="2"/>
  <c r="P735" i="2" s="1"/>
  <c r="J1492" i="2"/>
  <c r="P1492" i="2" s="1"/>
  <c r="J1461" i="2"/>
  <c r="P1461" i="2" s="1"/>
  <c r="J252" i="2"/>
  <c r="P252" i="2" s="1"/>
  <c r="J1588" i="2"/>
  <c r="P1588" i="2" s="1"/>
  <c r="J606" i="2"/>
  <c r="P606" i="2" s="1"/>
  <c r="J1476" i="2"/>
  <c r="P1476" i="2" s="1"/>
  <c r="J1283" i="2"/>
  <c r="P1283" i="2" s="1"/>
  <c r="J1536" i="2"/>
  <c r="P1536" i="2" s="1"/>
  <c r="J1520" i="2"/>
  <c r="P1520" i="2" s="1"/>
  <c r="J1210" i="2"/>
  <c r="P1210" i="2" s="1"/>
  <c r="J446" i="2"/>
  <c r="P446" i="2" s="1"/>
  <c r="J34" i="2"/>
  <c r="P34" i="2" s="1"/>
  <c r="J1073" i="2"/>
  <c r="P1073" i="2" s="1"/>
  <c r="J411" i="2"/>
  <c r="P411" i="2" s="1"/>
  <c r="J462" i="2"/>
  <c r="P462" i="2" s="1"/>
  <c r="J1610" i="2"/>
  <c r="P1610" i="2" s="1"/>
  <c r="J155" i="2"/>
  <c r="P155" i="2" s="1"/>
  <c r="J169" i="2"/>
  <c r="P169" i="2" s="1"/>
  <c r="J193" i="2"/>
  <c r="P193" i="2" s="1"/>
  <c r="J750" i="2"/>
  <c r="P750" i="2" s="1"/>
  <c r="J727" i="2"/>
  <c r="P727" i="2" s="1"/>
  <c r="J630" i="2"/>
  <c r="P630" i="2" s="1"/>
  <c r="J1175" i="2"/>
  <c r="P1175" i="2" s="1"/>
  <c r="J1618" i="2"/>
  <c r="P1618" i="2" s="1"/>
  <c r="J1582" i="2"/>
  <c r="P1582" i="2" s="1"/>
  <c r="P824" i="2"/>
  <c r="J730" i="2"/>
  <c r="P730" i="2" s="1"/>
  <c r="J803" i="2"/>
  <c r="P803" i="2" s="1"/>
  <c r="J943" i="2"/>
  <c r="P943" i="2" s="1"/>
  <c r="J804" i="2"/>
  <c r="P804" i="2" s="1"/>
  <c r="J181" i="2"/>
  <c r="P181" i="2" s="1"/>
  <c r="J264" i="2"/>
  <c r="P264" i="2" s="1"/>
  <c r="J259" i="2"/>
  <c r="P259" i="2" s="1"/>
  <c r="J1101" i="2"/>
  <c r="P1101" i="2" s="1"/>
  <c r="J710" i="2"/>
  <c r="P710" i="2" s="1"/>
  <c r="J490" i="2"/>
  <c r="P490" i="2" s="1"/>
  <c r="J1421" i="2"/>
  <c r="P1421" i="2" s="1"/>
  <c r="J1196" i="2"/>
  <c r="P1196" i="2" s="1"/>
  <c r="J1085" i="2"/>
  <c r="P1085" i="2" s="1"/>
  <c r="J470" i="2"/>
  <c r="P470" i="2" s="1"/>
  <c r="P1509" i="2"/>
  <c r="K42" i="2"/>
  <c r="P1097" i="2"/>
  <c r="P327" i="2"/>
  <c r="J64" i="2"/>
  <c r="P64" i="2" s="1"/>
  <c r="J204" i="2"/>
  <c r="P204" i="2" s="1"/>
  <c r="J1083" i="2"/>
  <c r="P1083" i="2" s="1"/>
  <c r="J643" i="2"/>
  <c r="P643" i="2" s="1"/>
  <c r="P754" i="2"/>
  <c r="P958" i="2"/>
  <c r="J191" i="2"/>
  <c r="P191" i="2" s="1"/>
  <c r="J182" i="2"/>
  <c r="P182" i="2" s="1"/>
  <c r="J418" i="2"/>
  <c r="P418" i="2" s="1"/>
  <c r="J491" i="2"/>
  <c r="P491" i="2" s="1"/>
  <c r="J1429" i="2"/>
  <c r="P1429" i="2" s="1"/>
  <c r="J1147" i="2"/>
  <c r="P1147" i="2" s="1"/>
  <c r="P718" i="2"/>
  <c r="J927" i="2"/>
  <c r="P927" i="2" s="1"/>
  <c r="J402" i="2"/>
  <c r="P402" i="2" s="1"/>
  <c r="P724" i="2"/>
  <c r="J1041" i="2"/>
  <c r="P1041" i="2" s="1"/>
  <c r="J1532" i="2"/>
  <c r="P1532" i="2" s="1"/>
  <c r="J1244" i="2"/>
  <c r="P1244" i="2" s="1"/>
  <c r="P1357" i="2"/>
  <c r="J1223" i="2"/>
  <c r="P1223" i="2" s="1"/>
  <c r="J1243" i="2"/>
  <c r="P1243" i="2" s="1"/>
  <c r="J1171" i="2"/>
  <c r="P1171" i="2" s="1"/>
  <c r="J631" i="2"/>
  <c r="P631" i="2" s="1"/>
  <c r="J1393" i="2"/>
  <c r="P1393" i="2" s="1"/>
  <c r="K510" i="2"/>
  <c r="J121" i="2"/>
  <c r="P121" i="2" s="1"/>
  <c r="J386" i="2"/>
  <c r="P386" i="2" s="1"/>
  <c r="J231" i="2"/>
  <c r="P231" i="2" s="1"/>
  <c r="J712" i="2"/>
  <c r="P712" i="2" s="1"/>
  <c r="J389" i="2"/>
  <c r="P389" i="2" s="1"/>
  <c r="J398" i="2"/>
  <c r="P398" i="2" s="1"/>
  <c r="J740" i="2"/>
  <c r="P740" i="2" s="1"/>
  <c r="J43" i="2"/>
  <c r="P43" i="2" s="1"/>
  <c r="J755" i="2"/>
  <c r="P755" i="2" s="1"/>
  <c r="J944" i="2"/>
  <c r="P944" i="2" s="1"/>
  <c r="J915" i="2"/>
  <c r="P915" i="2" s="1"/>
  <c r="J683" i="2"/>
  <c r="P683" i="2" s="1"/>
  <c r="J1578" i="2"/>
  <c r="P1578" i="2" s="1"/>
  <c r="J1320" i="2"/>
  <c r="P1320" i="2" s="1"/>
  <c r="J1447" i="2"/>
  <c r="P1447" i="2" s="1"/>
  <c r="J1497" i="2"/>
  <c r="P1497" i="2" s="1"/>
  <c r="J1435" i="2"/>
  <c r="P1435" i="2" s="1"/>
  <c r="J270" i="2"/>
  <c r="P270" i="2" s="1"/>
  <c r="J350" i="2"/>
  <c r="P350" i="2" s="1"/>
  <c r="J354" i="2"/>
  <c r="P354" i="2" s="1"/>
  <c r="J568" i="2"/>
  <c r="P568" i="2" s="1"/>
  <c r="J709" i="2"/>
  <c r="P709" i="2" s="1"/>
  <c r="J810" i="2"/>
  <c r="P810" i="2" s="1"/>
  <c r="J1495" i="2"/>
  <c r="P1495" i="2" s="1"/>
  <c r="J739" i="2"/>
  <c r="P739" i="2" s="1"/>
  <c r="J538" i="2"/>
  <c r="P538" i="2" s="1"/>
  <c r="J1488" i="2"/>
  <c r="P1488" i="2" s="1"/>
  <c r="P1443" i="2"/>
  <c r="J795" i="2"/>
  <c r="P795" i="2" s="1"/>
  <c r="J546" i="2"/>
  <c r="P546" i="2" s="1"/>
  <c r="J137" i="2"/>
  <c r="P137" i="2" s="1"/>
  <c r="J396" i="2"/>
  <c r="P396" i="2" s="1"/>
  <c r="J343" i="2"/>
  <c r="P343" i="2" s="1"/>
  <c r="J728" i="2"/>
  <c r="P728" i="2" s="1"/>
  <c r="J437" i="2"/>
  <c r="P437" i="2" s="1"/>
  <c r="J194" i="2"/>
  <c r="P194" i="2" s="1"/>
  <c r="J489" i="2"/>
  <c r="P489" i="2" s="1"/>
  <c r="J877" i="2"/>
  <c r="P877" i="2" s="1"/>
  <c r="J291" i="2"/>
  <c r="P291" i="2" s="1"/>
  <c r="J72" i="2"/>
  <c r="P72" i="2" s="1"/>
  <c r="J112" i="2"/>
  <c r="P112" i="2" s="1"/>
  <c r="J457" i="2"/>
  <c r="P457" i="2" s="1"/>
  <c r="J1322" i="2"/>
  <c r="P1322" i="2" s="1"/>
  <c r="J903" i="2"/>
  <c r="P903" i="2" s="1"/>
  <c r="J1539" i="2"/>
  <c r="P1539" i="2" s="1"/>
  <c r="J1628" i="2"/>
  <c r="P1628" i="2" s="1"/>
  <c r="P420" i="2"/>
  <c r="J685" i="2"/>
  <c r="P685" i="2" s="1"/>
  <c r="J1498" i="2"/>
  <c r="P1498" i="2" s="1"/>
  <c r="J849" i="2"/>
  <c r="P849" i="2" s="1"/>
  <c r="J950" i="2"/>
  <c r="P950" i="2" s="1"/>
  <c r="J482" i="2"/>
  <c r="P482" i="2" s="1"/>
  <c r="J448" i="2"/>
  <c r="P448" i="2" s="1"/>
  <c r="J49" i="2"/>
  <c r="P49" i="2" s="1"/>
  <c r="J401" i="2"/>
  <c r="P401" i="2" s="1"/>
  <c r="J138" i="2"/>
  <c r="P138" i="2" s="1"/>
  <c r="J62" i="2"/>
  <c r="P62" i="2" s="1"/>
  <c r="J48" i="2"/>
  <c r="P48" i="2" s="1"/>
  <c r="J102" i="2"/>
  <c r="P102" i="2" s="1"/>
  <c r="J369" i="2"/>
  <c r="P369" i="2" s="1"/>
  <c r="J91" i="2"/>
  <c r="P91" i="2" s="1"/>
  <c r="J673" i="2"/>
  <c r="P673" i="2" s="1"/>
  <c r="J541" i="2"/>
  <c r="P541" i="2" s="1"/>
  <c r="J585" i="2"/>
  <c r="P585" i="2" s="1"/>
  <c r="J579" i="2"/>
  <c r="P579" i="2" s="1"/>
  <c r="J131" i="2"/>
  <c r="P131" i="2" s="1"/>
  <c r="J198" i="2"/>
  <c r="P198" i="2" s="1"/>
  <c r="J1454" i="2"/>
  <c r="P1454" i="2" s="1"/>
  <c r="J675" i="2"/>
  <c r="P675" i="2" s="1"/>
  <c r="J588" i="2"/>
  <c r="P588" i="2" s="1"/>
  <c r="J935" i="2"/>
  <c r="P935" i="2" s="1"/>
  <c r="J1128" i="2"/>
  <c r="P1128" i="2" s="1"/>
  <c r="J508" i="2"/>
  <c r="P508" i="2" s="1"/>
  <c r="J1609" i="2"/>
  <c r="P1609" i="2" s="1"/>
  <c r="J292" i="2"/>
  <c r="P292" i="2" s="1"/>
  <c r="J329" i="2"/>
  <c r="P329" i="2" s="1"/>
  <c r="J692" i="2"/>
  <c r="P692" i="2" s="1"/>
  <c r="J1002" i="2"/>
  <c r="P1002" i="2" s="1"/>
  <c r="J1614" i="2"/>
  <c r="P1614" i="2" s="1"/>
  <c r="J1282" i="2"/>
  <c r="P1282" i="2" s="1"/>
  <c r="J930" i="2"/>
  <c r="P930" i="2" s="1"/>
  <c r="J1250" i="2"/>
  <c r="P1250" i="2" s="1"/>
  <c r="J1466" i="2"/>
  <c r="P1466" i="2" s="1"/>
  <c r="J127" i="2"/>
  <c r="P127" i="2" s="1"/>
  <c r="J269" i="2"/>
  <c r="P269" i="2" s="1"/>
  <c r="J290" i="2"/>
  <c r="P290" i="2" s="1"/>
  <c r="J612" i="2"/>
  <c r="P612" i="2" s="1"/>
  <c r="J287" i="2"/>
  <c r="P287" i="2" s="1"/>
  <c r="J711" i="2"/>
  <c r="P711" i="2" s="1"/>
  <c r="J1625" i="2"/>
  <c r="P1625" i="2" s="1"/>
  <c r="J1263" i="2"/>
  <c r="P1263" i="2" s="1"/>
  <c r="J1298" i="2"/>
  <c r="P1298" i="2" s="1"/>
  <c r="J1227" i="2"/>
  <c r="P1227" i="2" s="1"/>
  <c r="J649" i="2"/>
  <c r="P649" i="2" s="1"/>
  <c r="J1346" i="2"/>
  <c r="P1346" i="2" s="1"/>
  <c r="J1355" i="2"/>
  <c r="P1355" i="2" s="1"/>
  <c r="J54" i="2"/>
  <c r="P54" i="2" s="1"/>
  <c r="J378" i="2"/>
  <c r="P378" i="2" s="1"/>
  <c r="J1530" i="2"/>
  <c r="P1530" i="2" s="1"/>
  <c r="J100" i="2"/>
  <c r="P100" i="2" s="1"/>
  <c r="J17" i="2"/>
  <c r="P17" i="2" s="1"/>
  <c r="J222" i="2"/>
  <c r="P222" i="2" s="1"/>
  <c r="J526" i="2"/>
  <c r="P526" i="2" s="1"/>
  <c r="J456" i="2"/>
  <c r="P456" i="2" s="1"/>
  <c r="J93" i="2"/>
  <c r="P93" i="2" s="1"/>
  <c r="J406" i="2"/>
  <c r="P406" i="2" s="1"/>
  <c r="J777" i="2"/>
  <c r="P777" i="2" s="1"/>
  <c r="J657" i="2"/>
  <c r="P657" i="2" s="1"/>
  <c r="J1529" i="2"/>
  <c r="P1529" i="2" s="1"/>
  <c r="J776" i="2"/>
  <c r="P776" i="2" s="1"/>
  <c r="J658" i="2"/>
  <c r="P658" i="2" s="1"/>
  <c r="J809" i="2"/>
  <c r="P809" i="2" s="1"/>
  <c r="J1607" i="2"/>
  <c r="P1607" i="2" s="1"/>
  <c r="J1549" i="2"/>
  <c r="P1549" i="2" s="1"/>
  <c r="J1383" i="2"/>
  <c r="P1383" i="2" s="1"/>
  <c r="J205" i="2"/>
  <c r="P205" i="2" s="1"/>
  <c r="J919" i="2"/>
  <c r="P919" i="2" s="1"/>
  <c r="J819" i="2"/>
  <c r="P819" i="2" s="1"/>
  <c r="J388" i="2"/>
  <c r="P388" i="2" s="1"/>
  <c r="J68" i="2"/>
  <c r="P68" i="2" s="1"/>
  <c r="J653" i="2"/>
  <c r="P653" i="2" s="1"/>
  <c r="J268" i="2"/>
  <c r="P268" i="2" s="1"/>
  <c r="J688" i="2"/>
  <c r="P688" i="2" s="1"/>
  <c r="J483" i="2"/>
  <c r="P483" i="2" s="1"/>
  <c r="J364" i="2"/>
  <c r="P364" i="2" s="1"/>
  <c r="J555" i="2"/>
  <c r="P555" i="2" s="1"/>
  <c r="P662" i="2"/>
  <c r="J500" i="2"/>
  <c r="P500" i="2" s="1"/>
  <c r="J744" i="2"/>
  <c r="P744" i="2" s="1"/>
  <c r="J820" i="2"/>
  <c r="P820" i="2" s="1"/>
  <c r="J1072" i="2"/>
  <c r="P1072" i="2" s="1"/>
  <c r="J1216" i="2"/>
  <c r="P1216" i="2" s="1"/>
  <c r="J1091" i="2"/>
  <c r="P1091" i="2" s="1"/>
  <c r="J1212" i="2"/>
  <c r="P1212" i="2" s="1"/>
  <c r="J887" i="2"/>
  <c r="P887" i="2" s="1"/>
  <c r="J1483" i="2"/>
  <c r="P1483" i="2" s="1"/>
  <c r="J1165" i="2"/>
  <c r="P1165" i="2" s="1"/>
  <c r="J773" i="2"/>
  <c r="P773" i="2" s="1"/>
  <c r="J1135" i="2"/>
  <c r="P1135" i="2" s="1"/>
  <c r="J39" i="2"/>
  <c r="P39" i="2" s="1"/>
  <c r="J1558" i="2"/>
  <c r="P1558" i="2" s="1"/>
  <c r="J1050" i="2"/>
  <c r="P1050" i="2" s="1"/>
  <c r="J965" i="2"/>
  <c r="P965" i="2" s="1"/>
  <c r="J1372" i="2"/>
  <c r="P1372" i="2" s="1"/>
  <c r="J638" i="2"/>
  <c r="P638" i="2" s="1"/>
  <c r="J1188" i="2"/>
  <c r="P1188" i="2" s="1"/>
  <c r="J910" i="2"/>
  <c r="P910" i="2" s="1"/>
  <c r="J417" i="2"/>
  <c r="P417" i="2" s="1"/>
  <c r="J547" i="2"/>
  <c r="P547" i="2" s="1"/>
  <c r="J1285" i="2"/>
  <c r="P1285" i="2" s="1"/>
  <c r="J577" i="2"/>
  <c r="P577" i="2" s="1"/>
  <c r="J575" i="2"/>
  <c r="P575" i="2" s="1"/>
  <c r="J512" i="2"/>
  <c r="P512" i="2" s="1"/>
  <c r="J1389" i="2"/>
  <c r="P1389" i="2" s="1"/>
  <c r="J1117" i="2"/>
  <c r="P1117" i="2" s="1"/>
  <c r="J973" i="2"/>
  <c r="P973" i="2" s="1"/>
  <c r="J1074" i="2"/>
  <c r="P1074" i="2" s="1"/>
  <c r="J928" i="2"/>
  <c r="P928" i="2" s="1"/>
  <c r="J948" i="2"/>
  <c r="P948" i="2" s="1"/>
  <c r="J74" i="2"/>
  <c r="P74" i="2" s="1"/>
  <c r="J197" i="2"/>
  <c r="P197" i="2" s="1"/>
  <c r="J1221" i="2"/>
  <c r="P1221" i="2" s="1"/>
  <c r="J427" i="2"/>
  <c r="P427" i="2" s="1"/>
  <c r="J108" i="2"/>
  <c r="P108" i="2" s="1"/>
  <c r="J571" i="2"/>
  <c r="P571" i="2" s="1"/>
  <c r="J1349" i="2"/>
  <c r="P1349" i="2" s="1"/>
  <c r="J1139" i="2"/>
  <c r="P1139" i="2" s="1"/>
  <c r="J1360" i="2"/>
  <c r="P1360" i="2" s="1"/>
  <c r="J1453" i="2"/>
  <c r="P1453" i="2" s="1"/>
  <c r="J1159" i="2"/>
  <c r="P1159" i="2" s="1"/>
  <c r="J836" i="2"/>
  <c r="P836" i="2" s="1"/>
  <c r="J1369" i="2"/>
  <c r="P1369" i="2" s="1"/>
  <c r="J1270" i="2"/>
  <c r="P1270" i="2" s="1"/>
  <c r="J974" i="2"/>
  <c r="P974" i="2" s="1"/>
  <c r="J288" i="2"/>
  <c r="P288" i="2" s="1"/>
  <c r="P619" i="2"/>
  <c r="J439" i="2"/>
  <c r="P439" i="2" s="1"/>
  <c r="J542" i="2"/>
  <c r="P542" i="2" s="1"/>
  <c r="J161" i="2"/>
  <c r="P161" i="2" s="1"/>
  <c r="J130" i="2"/>
  <c r="P130" i="2" s="1"/>
  <c r="J549" i="2"/>
  <c r="P549" i="2" s="1"/>
  <c r="J589" i="2"/>
  <c r="P589" i="2" s="1"/>
  <c r="J591" i="2"/>
  <c r="P591" i="2" s="1"/>
  <c r="J415" i="2"/>
  <c r="P415" i="2" s="1"/>
  <c r="J443" i="2"/>
  <c r="P443" i="2" s="1"/>
  <c r="J113" i="2"/>
  <c r="P113" i="2" s="1"/>
  <c r="J551" i="2"/>
  <c r="P551" i="2" s="1"/>
  <c r="J647" i="2"/>
  <c r="P647" i="2" s="1"/>
  <c r="P1524" i="2"/>
  <c r="J961" i="2"/>
  <c r="P961" i="2" s="1"/>
  <c r="J1103" i="2"/>
  <c r="P1103" i="2" s="1"/>
  <c r="J77" i="2"/>
  <c r="P77" i="2" s="1"/>
  <c r="J168" i="2"/>
  <c r="P168" i="2" s="1"/>
  <c r="J234" i="2"/>
  <c r="P234" i="2" s="1"/>
  <c r="J157" i="2"/>
  <c r="P157" i="2" s="1"/>
  <c r="J454" i="2"/>
  <c r="P454" i="2" s="1"/>
  <c r="J81" i="2"/>
  <c r="P81" i="2" s="1"/>
  <c r="J35" i="2"/>
  <c r="P35" i="2" s="1"/>
  <c r="J315" i="2"/>
  <c r="P315" i="2" s="1"/>
  <c r="J611" i="2"/>
  <c r="P611" i="2" s="1"/>
  <c r="J1276" i="2"/>
  <c r="P1276" i="2" s="1"/>
  <c r="J650" i="2"/>
  <c r="P650" i="2" s="1"/>
  <c r="J1450" i="2"/>
  <c r="P1450" i="2" s="1"/>
  <c r="J1107" i="2"/>
  <c r="P1107" i="2" s="1"/>
  <c r="J1314" i="2"/>
  <c r="P1314" i="2" s="1"/>
  <c r="J1133" i="2"/>
  <c r="P1133" i="2" s="1"/>
  <c r="J1198" i="2"/>
  <c r="P1198" i="2" s="1"/>
  <c r="J1120" i="2"/>
  <c r="P1120" i="2" s="1"/>
  <c r="J837" i="2"/>
  <c r="P837" i="2" s="1"/>
  <c r="J228" i="2"/>
  <c r="P228" i="2" s="1"/>
  <c r="J380" i="2"/>
  <c r="P380" i="2" s="1"/>
  <c r="J332" i="2"/>
  <c r="P332" i="2" s="1"/>
  <c r="J328" i="2"/>
  <c r="P328" i="2" s="1"/>
  <c r="J111" i="2"/>
  <c r="P111" i="2" s="1"/>
  <c r="J1037" i="2"/>
  <c r="P1037" i="2" s="1"/>
  <c r="J1595" i="2"/>
  <c r="P1595" i="2" s="1"/>
  <c r="J880" i="2"/>
  <c r="P880" i="2" s="1"/>
  <c r="J997" i="2"/>
  <c r="P997" i="2" s="1"/>
  <c r="J854" i="2"/>
  <c r="P854" i="2" s="1"/>
  <c r="J1518" i="2"/>
  <c r="P1518" i="2" s="1"/>
  <c r="J1217" i="2"/>
  <c r="P1217" i="2" s="1"/>
  <c r="J1516" i="2"/>
  <c r="P1516" i="2" s="1"/>
  <c r="J1028" i="2"/>
  <c r="P1028" i="2" s="1"/>
  <c r="J1148" i="2"/>
  <c r="P1148" i="2" s="1"/>
  <c r="J1068" i="2"/>
  <c r="P1068" i="2" s="1"/>
  <c r="J1292" i="2"/>
  <c r="P1292" i="2" s="1"/>
  <c r="J1551" i="2"/>
  <c r="P1551" i="2" s="1"/>
  <c r="J1105" i="2"/>
  <c r="P1105" i="2" s="1"/>
  <c r="J30" i="2"/>
  <c r="P30" i="2" s="1"/>
  <c r="J416" i="2"/>
  <c r="P416" i="2" s="1"/>
  <c r="J227" i="2"/>
  <c r="P227" i="2" s="1"/>
  <c r="J263" i="2"/>
  <c r="P263" i="2" s="1"/>
  <c r="J300" i="2"/>
  <c r="P300" i="2" s="1"/>
  <c r="J223" i="2"/>
  <c r="P223" i="2" s="1"/>
  <c r="J94" i="2"/>
  <c r="P94" i="2" s="1"/>
  <c r="J971" i="2"/>
  <c r="P971" i="2" s="1"/>
  <c r="J572" i="2"/>
  <c r="P572" i="2" s="1"/>
  <c r="J938" i="2"/>
  <c r="P938" i="2" s="1"/>
  <c r="J370" i="2"/>
  <c r="P370" i="2" s="1"/>
  <c r="J844" i="2"/>
  <c r="P844" i="2" s="1"/>
  <c r="J743" i="2"/>
  <c r="P743" i="2" s="1"/>
  <c r="J1451" i="2"/>
  <c r="P1451" i="2" s="1"/>
  <c r="J632" i="2"/>
  <c r="P632" i="2" s="1"/>
  <c r="J1392" i="2"/>
  <c r="P1392" i="2" s="1"/>
  <c r="J353" i="2"/>
  <c r="P353" i="2" s="1"/>
  <c r="J861" i="2"/>
  <c r="P861" i="2" s="1"/>
  <c r="J357" i="2"/>
  <c r="P357" i="2" s="1"/>
  <c r="J40" i="2"/>
  <c r="P40" i="2" s="1"/>
  <c r="J513" i="2"/>
  <c r="P513" i="2" s="1"/>
  <c r="J447" i="2"/>
  <c r="P447" i="2" s="1"/>
  <c r="J596" i="2"/>
  <c r="P596" i="2" s="1"/>
  <c r="J833" i="2"/>
  <c r="P833" i="2" s="1"/>
  <c r="J1143" i="2"/>
  <c r="P1143" i="2" s="1"/>
  <c r="J1411" i="2"/>
  <c r="P1411" i="2" s="1"/>
  <c r="J651" i="2"/>
  <c r="P651" i="2" s="1"/>
  <c r="J786" i="2"/>
  <c r="P786" i="2" s="1"/>
  <c r="J640" i="2"/>
  <c r="P640" i="2" s="1"/>
  <c r="J1249" i="2"/>
  <c r="P1249" i="2" s="1"/>
  <c r="J759" i="2"/>
  <c r="P759" i="2" s="1"/>
  <c r="J1207" i="2"/>
  <c r="P1207" i="2" s="1"/>
  <c r="J1125" i="2"/>
  <c r="P1125" i="2" s="1"/>
  <c r="J1408" i="2"/>
  <c r="P1408" i="2" s="1"/>
  <c r="J1430" i="2"/>
  <c r="P1430" i="2" s="1"/>
  <c r="J784" i="2"/>
  <c r="P784" i="2" s="1"/>
  <c r="J1481" i="2"/>
  <c r="P1481" i="2" s="1"/>
  <c r="J485" i="2"/>
  <c r="P485" i="2" s="1"/>
  <c r="J1396" i="2"/>
  <c r="P1396" i="2" s="1"/>
  <c r="J902" i="2"/>
  <c r="P902" i="2" s="1"/>
  <c r="J1000" i="2"/>
  <c r="P1000" i="2" s="1"/>
  <c r="J1180" i="2"/>
  <c r="P1180" i="2" s="1"/>
  <c r="K1274" i="2"/>
  <c r="J87" i="2"/>
  <c r="P87" i="2" s="1"/>
  <c r="J172" i="2"/>
  <c r="P172" i="2" s="1"/>
  <c r="J97" i="2"/>
  <c r="P97" i="2" s="1"/>
  <c r="K1568" i="2"/>
  <c r="K470" i="2"/>
  <c r="K429" i="2"/>
  <c r="J36" i="2"/>
  <c r="P36" i="2" s="1"/>
  <c r="J352" i="2"/>
  <c r="P352" i="2" s="1"/>
  <c r="J82" i="2"/>
  <c r="P82" i="2" s="1"/>
  <c r="K373" i="2"/>
  <c r="J320" i="2"/>
  <c r="P320" i="2" s="1"/>
  <c r="J144" i="2"/>
  <c r="P144" i="2" s="1"/>
  <c r="J29" i="2"/>
  <c r="P29" i="2" s="1"/>
  <c r="J101" i="2"/>
  <c r="P101" i="2" s="1"/>
  <c r="J356" i="2"/>
  <c r="P356" i="2" s="1"/>
  <c r="J196" i="2"/>
  <c r="P196" i="2" s="1"/>
  <c r="J58" i="2"/>
  <c r="P58" i="2" s="1"/>
  <c r="J229" i="2"/>
  <c r="P229" i="2" s="1"/>
  <c r="J22" i="2"/>
  <c r="P22" i="2" s="1"/>
  <c r="J33" i="2"/>
  <c r="P33" i="2" s="1"/>
  <c r="J428" i="2"/>
  <c r="P428" i="2" s="1"/>
  <c r="J26" i="2"/>
  <c r="P26" i="2" s="1"/>
  <c r="J80" i="2"/>
  <c r="P80" i="2" s="1"/>
  <c r="J140" i="2"/>
  <c r="P140" i="2" s="1"/>
  <c r="K110" i="2"/>
  <c r="P1057" i="2"/>
  <c r="P1026" i="2"/>
  <c r="P397" i="2"/>
  <c r="N7" i="2"/>
  <c r="N8" i="2"/>
  <c r="K25" i="2"/>
  <c r="K158" i="2"/>
  <c r="J12" i="2"/>
  <c r="P12" i="2" s="1"/>
  <c r="K494" i="2"/>
  <c r="K45" i="2"/>
  <c r="K111" i="2"/>
  <c r="K26" i="2"/>
  <c r="K367" i="2"/>
  <c r="K303" i="2"/>
  <c r="K239" i="2"/>
  <c r="K175" i="2"/>
  <c r="K430" i="2"/>
  <c r="K366" i="2"/>
  <c r="K302" i="2"/>
  <c r="K238" i="2"/>
  <c r="K174" i="2"/>
  <c r="K16" i="2"/>
  <c r="K342" i="2"/>
  <c r="K278" i="2"/>
  <c r="K214" i="2"/>
  <c r="K150" i="2"/>
  <c r="K1233" i="2"/>
  <c r="K1361" i="2"/>
  <c r="K1036" i="2"/>
  <c r="K476" i="2"/>
  <c r="K974" i="2"/>
  <c r="K1417" i="2"/>
  <c r="K64" i="2"/>
  <c r="K237" i="2"/>
  <c r="K173" i="2"/>
  <c r="K113" i="2"/>
  <c r="K55" i="2"/>
  <c r="K1461" i="2"/>
  <c r="K1258" i="2"/>
  <c r="K818" i="2"/>
  <c r="K902" i="2"/>
  <c r="K1225" i="2"/>
  <c r="K130" i="2"/>
  <c r="K301" i="2"/>
  <c r="K46" i="2"/>
  <c r="K106" i="2"/>
  <c r="K293" i="2"/>
  <c r="K229" i="2"/>
  <c r="K165" i="2"/>
  <c r="K1473" i="2"/>
  <c r="K1336" i="2"/>
  <c r="K952" i="2"/>
  <c r="K63" i="2"/>
  <c r="K127" i="2"/>
  <c r="K62" i="2"/>
  <c r="K383" i="2"/>
  <c r="K319" i="2"/>
  <c r="K255" i="2"/>
  <c r="K191" i="2"/>
  <c r="K126" i="2"/>
  <c r="K446" i="2"/>
  <c r="K382" i="2"/>
  <c r="K318" i="2"/>
  <c r="K254" i="2"/>
  <c r="K190" i="2"/>
  <c r="K544" i="2"/>
  <c r="K309" i="2"/>
  <c r="K245" i="2"/>
  <c r="K181" i="2"/>
  <c r="K1253" i="2"/>
  <c r="K873" i="2"/>
  <c r="K1228" i="2"/>
  <c r="K1427" i="2"/>
  <c r="K532" i="2"/>
  <c r="K518" i="2"/>
  <c r="K884" i="2"/>
  <c r="K811" i="2"/>
  <c r="K1401" i="2"/>
  <c r="K546" i="2"/>
  <c r="K285" i="2"/>
  <c r="K221" i="2"/>
  <c r="K157" i="2"/>
  <c r="K37" i="2"/>
  <c r="K71" i="2"/>
  <c r="K391" i="2"/>
  <c r="K327" i="2"/>
  <c r="K263" i="2"/>
  <c r="K199" i="2"/>
  <c r="K135" i="2"/>
  <c r="K70" i="2"/>
  <c r="K50" i="2"/>
  <c r="K454" i="2"/>
  <c r="K390" i="2"/>
  <c r="K326" i="2"/>
  <c r="K262" i="2"/>
  <c r="K198" i="2"/>
  <c r="K134" i="2"/>
  <c r="N9" i="2"/>
  <c r="O9" i="2"/>
  <c r="K54" i="2"/>
  <c r="K502" i="2"/>
  <c r="K118" i="2"/>
  <c r="K53" i="2"/>
  <c r="K375" i="2"/>
  <c r="K311" i="2"/>
  <c r="K247" i="2"/>
  <c r="K183" i="2"/>
  <c r="K34" i="2"/>
  <c r="O7" i="2"/>
  <c r="K438" i="2"/>
  <c r="K374" i="2"/>
  <c r="K310" i="2"/>
  <c r="K246" i="2"/>
  <c r="K182" i="2"/>
  <c r="K859" i="2"/>
  <c r="K1068" i="2"/>
  <c r="K528" i="2"/>
  <c r="K1487" i="2"/>
  <c r="K866" i="2"/>
  <c r="K149" i="2"/>
  <c r="K1306" i="2"/>
  <c r="K1322" i="2"/>
  <c r="K948" i="2"/>
  <c r="K1585" i="2"/>
  <c r="K506" i="2"/>
  <c r="K1167" i="2"/>
  <c r="K538" i="2"/>
  <c r="K520" i="2"/>
  <c r="K1265" i="2"/>
  <c r="K939" i="2"/>
  <c r="K1229" i="2"/>
  <c r="K1165" i="2"/>
  <c r="K514" i="2"/>
  <c r="K930" i="2"/>
  <c r="K784" i="2"/>
  <c r="K618" i="2"/>
  <c r="K269" i="2"/>
  <c r="K1052" i="2"/>
  <c r="K1267" i="2"/>
  <c r="K848" i="2"/>
  <c r="K197" i="2"/>
  <c r="K1012" i="2"/>
  <c r="K1117" i="2"/>
  <c r="K875" i="2"/>
  <c r="K854" i="2"/>
  <c r="K793" i="2"/>
  <c r="K1576" i="2"/>
  <c r="K1592" i="2"/>
  <c r="K1257" i="2"/>
  <c r="K1159" i="2"/>
  <c r="K857" i="2"/>
  <c r="K525" i="2"/>
  <c r="K205" i="2"/>
  <c r="K1624" i="2"/>
  <c r="K394" i="2"/>
  <c r="K836" i="2"/>
  <c r="K481" i="2"/>
  <c r="K1118" i="2"/>
  <c r="K774" i="2"/>
  <c r="K325" i="2"/>
  <c r="K261" i="2"/>
  <c r="K133" i="2"/>
  <c r="K1405" i="2"/>
  <c r="K1542" i="2"/>
  <c r="K755" i="2"/>
  <c r="K489" i="2"/>
  <c r="K1451" i="2"/>
  <c r="K760" i="2"/>
  <c r="K982" i="2"/>
  <c r="K912" i="2"/>
  <c r="K838" i="2"/>
  <c r="K765" i="2"/>
  <c r="K189" i="2"/>
  <c r="K882" i="2"/>
  <c r="K1325" i="2"/>
  <c r="K1244" i="2"/>
  <c r="K744" i="2"/>
  <c r="K464" i="2"/>
  <c r="K1371" i="2"/>
  <c r="K1094" i="2"/>
  <c r="K893" i="2"/>
  <c r="K820" i="2"/>
  <c r="K94" i="2"/>
  <c r="K95" i="2"/>
  <c r="K104" i="2"/>
  <c r="K30" i="2"/>
  <c r="K60" i="2"/>
  <c r="K533" i="2"/>
  <c r="K124" i="2"/>
  <c r="K478" i="2"/>
  <c r="K27" i="2"/>
  <c r="K44" i="2"/>
  <c r="K17" i="2"/>
  <c r="K407" i="2"/>
  <c r="K343" i="2"/>
  <c r="K279" i="2"/>
  <c r="K215" i="2"/>
  <c r="K151" i="2"/>
  <c r="K87" i="2"/>
  <c r="K725" i="2"/>
  <c r="K406" i="2"/>
  <c r="K159" i="2"/>
  <c r="K414" i="2"/>
  <c r="K381" i="2"/>
  <c r="K1121" i="2"/>
  <c r="K282" i="2"/>
  <c r="K99" i="2"/>
  <c r="K886" i="2"/>
  <c r="K1272" i="2"/>
  <c r="K276" i="2"/>
  <c r="K731" i="2"/>
  <c r="K219" i="2"/>
  <c r="K305" i="2"/>
  <c r="K1399" i="2"/>
  <c r="K959" i="2"/>
  <c r="K802" i="2"/>
  <c r="K1130" i="2"/>
  <c r="K1066" i="2"/>
  <c r="K595" i="2"/>
  <c r="K403" i="2"/>
  <c r="K339" i="2"/>
  <c r="K275" i="2"/>
  <c r="K147" i="2"/>
  <c r="K105" i="2"/>
  <c r="K312" i="2"/>
  <c r="K1230" i="2"/>
  <c r="K75" i="2"/>
  <c r="K1395" i="2"/>
  <c r="K445" i="2"/>
  <c r="K116" i="2"/>
  <c r="K156" i="2"/>
  <c r="K1184" i="2"/>
  <c r="K1120" i="2"/>
  <c r="K277" i="2"/>
  <c r="K213" i="2"/>
  <c r="K1407" i="2"/>
  <c r="K921" i="2"/>
  <c r="K700" i="2"/>
  <c r="K697" i="2"/>
  <c r="K92" i="2"/>
  <c r="K405" i="2"/>
  <c r="K141" i="2"/>
  <c r="K59" i="2"/>
  <c r="K96" i="2"/>
  <c r="K28" i="2"/>
  <c r="K767" i="2"/>
  <c r="K629" i="2"/>
  <c r="K1527" i="2"/>
  <c r="K1535" i="2"/>
  <c r="K1038" i="2"/>
  <c r="K1302" i="2"/>
  <c r="K469" i="2"/>
  <c r="K468" i="2"/>
  <c r="K316" i="2"/>
  <c r="K985" i="2"/>
  <c r="K69" i="2"/>
  <c r="K499" i="2"/>
  <c r="K371" i="2"/>
  <c r="K115" i="2"/>
  <c r="K274" i="2"/>
  <c r="K344" i="2"/>
  <c r="K216" i="2"/>
  <c r="K88" i="2"/>
  <c r="K19" i="2"/>
  <c r="K887" i="2"/>
  <c r="K439" i="2"/>
  <c r="K1638" i="2"/>
  <c r="K842" i="2"/>
  <c r="K509" i="2"/>
  <c r="K949" i="2"/>
  <c r="K829" i="2"/>
  <c r="K341" i="2"/>
  <c r="K578" i="2"/>
  <c r="K317" i="2"/>
  <c r="K253" i="2"/>
  <c r="K65" i="2"/>
  <c r="K1634" i="2"/>
  <c r="K1476" i="2"/>
  <c r="K1293" i="2"/>
  <c r="K428" i="2"/>
  <c r="K1418" i="2"/>
  <c r="K1385" i="2"/>
  <c r="K1129" i="2"/>
  <c r="K1065" i="2"/>
  <c r="K1001" i="2"/>
  <c r="K708" i="2"/>
  <c r="K622" i="2"/>
  <c r="K904" i="2"/>
  <c r="K830" i="2"/>
  <c r="K1044" i="2"/>
  <c r="K827" i="2"/>
  <c r="K834" i="2"/>
  <c r="K372" i="2"/>
  <c r="K627" i="2"/>
  <c r="K307" i="2"/>
  <c r="K179" i="2"/>
  <c r="K152" i="2"/>
  <c r="K1305" i="2"/>
  <c r="K1561" i="2"/>
  <c r="K1366" i="2"/>
  <c r="K980" i="2"/>
  <c r="K1098" i="2"/>
  <c r="K666" i="2"/>
  <c r="K1277" i="2"/>
  <c r="K907" i="2"/>
  <c r="K435" i="2"/>
  <c r="K1034" i="2"/>
  <c r="K752" i="2"/>
  <c r="K581" i="2"/>
  <c r="K49" i="2"/>
  <c r="K691" i="2"/>
  <c r="K563" i="2"/>
  <c r="K243" i="2"/>
  <c r="K280" i="2"/>
  <c r="K1162" i="2"/>
  <c r="K970" i="2"/>
  <c r="K1529" i="2"/>
  <c r="K870" i="2"/>
  <c r="K797" i="2"/>
  <c r="K813" i="2"/>
  <c r="K723" i="2"/>
  <c r="K531" i="2"/>
  <c r="K248" i="2"/>
  <c r="K184" i="2"/>
  <c r="K1569" i="2"/>
  <c r="K1304" i="2"/>
  <c r="K1264" i="2"/>
  <c r="K845" i="2"/>
  <c r="K925" i="2"/>
  <c r="K852" i="2"/>
  <c r="K779" i="2"/>
  <c r="K436" i="2"/>
  <c r="K67" i="2"/>
  <c r="K643" i="2"/>
  <c r="K579" i="2"/>
  <c r="K515" i="2"/>
  <c r="K451" i="2"/>
  <c r="K387" i="2"/>
  <c r="K323" i="2"/>
  <c r="K259" i="2"/>
  <c r="K195" i="2"/>
  <c r="K360" i="2"/>
  <c r="K296" i="2"/>
  <c r="K232" i="2"/>
  <c r="K168" i="2"/>
  <c r="K864" i="2"/>
  <c r="K1524" i="2"/>
  <c r="K944" i="2"/>
  <c r="K659" i="2"/>
  <c r="K467" i="2"/>
  <c r="K211" i="2"/>
  <c r="K376" i="2"/>
  <c r="K1076" i="2"/>
  <c r="K1579" i="2"/>
  <c r="K1373" i="2"/>
  <c r="K1273" i="2"/>
  <c r="K448" i="2"/>
  <c r="K1145" i="2"/>
  <c r="K1081" i="2"/>
  <c r="K1017" i="2"/>
  <c r="K729" i="2"/>
  <c r="K644" i="2"/>
  <c r="K558" i="2"/>
  <c r="K48" i="2"/>
  <c r="K1124" i="2"/>
  <c r="K1185" i="2"/>
  <c r="K1377" i="2"/>
  <c r="K690" i="2"/>
  <c r="K938" i="2"/>
  <c r="K865" i="2"/>
  <c r="K792" i="2"/>
  <c r="K540" i="2"/>
  <c r="K40" i="2"/>
  <c r="K1170" i="2"/>
  <c r="K1106" i="2"/>
  <c r="K1042" i="2"/>
  <c r="K978" i="2"/>
  <c r="K761" i="2"/>
  <c r="K677" i="2"/>
  <c r="K592" i="2"/>
  <c r="K348" i="2"/>
  <c r="K440" i="2"/>
  <c r="K77" i="2"/>
  <c r="K1248" i="2"/>
  <c r="K1056" i="2"/>
  <c r="K992" i="2"/>
  <c r="K696" i="2"/>
  <c r="K610" i="2"/>
  <c r="K354" i="2"/>
  <c r="K290" i="2"/>
  <c r="K226" i="2"/>
  <c r="K162" i="2"/>
  <c r="K385" i="2"/>
  <c r="K321" i="2"/>
  <c r="K257" i="2"/>
  <c r="K193" i="2"/>
  <c r="K128" i="2"/>
  <c r="K81" i="2"/>
  <c r="K927" i="2"/>
  <c r="K799" i="2"/>
  <c r="K671" i="2"/>
  <c r="K89" i="2"/>
  <c r="K1421" i="2"/>
  <c r="K1633" i="2"/>
  <c r="K1357" i="2"/>
  <c r="K172" i="2"/>
  <c r="K1505" i="2"/>
  <c r="K1220" i="2"/>
  <c r="K1630" i="2"/>
  <c r="K1557" i="2"/>
  <c r="K1472" i="2"/>
  <c r="K616" i="2"/>
  <c r="K1352" i="2"/>
  <c r="K1249" i="2"/>
  <c r="K988" i="2"/>
  <c r="K1312" i="2"/>
  <c r="K1193" i="2"/>
  <c r="K763" i="2"/>
  <c r="K1100" i="2"/>
  <c r="K1424" i="2"/>
  <c r="K891" i="2"/>
  <c r="K1101" i="2"/>
  <c r="K1037" i="2"/>
  <c r="K973" i="2"/>
  <c r="K670" i="2"/>
  <c r="K585" i="2"/>
  <c r="K308" i="2"/>
  <c r="K1387" i="2"/>
  <c r="K1323" i="2"/>
  <c r="K1195" i="2"/>
  <c r="K1131" i="2"/>
  <c r="K1067" i="2"/>
  <c r="K1003" i="2"/>
  <c r="K936" i="2"/>
  <c r="K862" i="2"/>
  <c r="K789" i="2"/>
  <c r="K710" i="2"/>
  <c r="K625" i="2"/>
  <c r="K537" i="2"/>
  <c r="K426" i="2"/>
  <c r="K1202" i="2"/>
  <c r="K634" i="2"/>
  <c r="K441" i="2"/>
  <c r="K1169" i="2"/>
  <c r="K1105" i="2"/>
  <c r="K1041" i="2"/>
  <c r="K977" i="2"/>
  <c r="K676" i="2"/>
  <c r="K590" i="2"/>
  <c r="K340" i="2"/>
  <c r="K204" i="2"/>
  <c r="K1463" i="2"/>
  <c r="K131" i="2"/>
  <c r="K1110" i="2"/>
  <c r="K129" i="2"/>
  <c r="K895" i="2"/>
  <c r="K831" i="2"/>
  <c r="K703" i="2"/>
  <c r="K639" i="2"/>
  <c r="K575" i="2"/>
  <c r="K511" i="2"/>
  <c r="K447" i="2"/>
  <c r="K1496" i="2"/>
  <c r="K552" i="2"/>
  <c r="K1157" i="2"/>
  <c r="K1537" i="2"/>
  <c r="K1452" i="2"/>
  <c r="K1381" i="2"/>
  <c r="K1310" i="2"/>
  <c r="K1549" i="2"/>
  <c r="K1606" i="2"/>
  <c r="K1444" i="2"/>
  <c r="K1386" i="2"/>
  <c r="K1573" i="2"/>
  <c r="K1618" i="2"/>
  <c r="K1333" i="2"/>
  <c r="K1226" i="2"/>
  <c r="K496" i="2"/>
  <c r="K876" i="2"/>
  <c r="K803" i="2"/>
  <c r="K1174" i="2"/>
  <c r="K1046" i="2"/>
  <c r="K682" i="2"/>
  <c r="K504" i="2"/>
  <c r="K1328" i="2"/>
  <c r="K1218" i="2"/>
  <c r="K1470" i="2"/>
  <c r="K1288" i="2"/>
  <c r="K1141" i="2"/>
  <c r="K605" i="2"/>
  <c r="K1437" i="2"/>
  <c r="K1349" i="2"/>
  <c r="K1245" i="2"/>
  <c r="K1572" i="2"/>
  <c r="K1489" i="2"/>
  <c r="K1309" i="2"/>
  <c r="K754" i="2"/>
  <c r="K1617" i="2"/>
  <c r="K1370" i="2"/>
  <c r="K1269" i="2"/>
  <c r="K929" i="2"/>
  <c r="K856" i="2"/>
  <c r="K782" i="2"/>
  <c r="K416" i="2"/>
  <c r="K1539" i="2"/>
  <c r="K1411" i="2"/>
  <c r="K1283" i="2"/>
  <c r="K963" i="2"/>
  <c r="K898" i="2"/>
  <c r="K825" i="2"/>
  <c r="K284" i="2"/>
  <c r="K933" i="2"/>
  <c r="K860" i="2"/>
  <c r="K787" i="2"/>
  <c r="K534" i="2"/>
  <c r="K424" i="2"/>
  <c r="K1240" i="2"/>
  <c r="K1176" i="2"/>
  <c r="K1112" i="2"/>
  <c r="K1048" i="2"/>
  <c r="K984" i="2"/>
  <c r="K914" i="2"/>
  <c r="K685" i="2"/>
  <c r="K600" i="2"/>
  <c r="K378" i="2"/>
  <c r="K1615" i="2"/>
  <c r="K1551" i="2"/>
  <c r="K1359" i="2"/>
  <c r="K757" i="2"/>
  <c r="K492" i="2"/>
  <c r="K324" i="2"/>
  <c r="K1326" i="2"/>
  <c r="K1262" i="2"/>
  <c r="K1198" i="2"/>
  <c r="K1134" i="2"/>
  <c r="K433" i="2"/>
  <c r="K747" i="2"/>
  <c r="K683" i="2"/>
  <c r="K619" i="2"/>
  <c r="K555" i="2"/>
  <c r="K491" i="2"/>
  <c r="K427" i="2"/>
  <c r="K363" i="2"/>
  <c r="K299" i="2"/>
  <c r="K235" i="2"/>
  <c r="K171" i="2"/>
  <c r="K346" i="2"/>
  <c r="K218" i="2"/>
  <c r="K154" i="2"/>
  <c r="K83" i="2"/>
  <c r="K336" i="2"/>
  <c r="K272" i="2"/>
  <c r="K208" i="2"/>
  <c r="K144" i="2"/>
  <c r="K919" i="2"/>
  <c r="K855" i="2"/>
  <c r="K791" i="2"/>
  <c r="K727" i="2"/>
  <c r="K663" i="2"/>
  <c r="K599" i="2"/>
  <c r="K535" i="2"/>
  <c r="K471" i="2"/>
  <c r="K80" i="2"/>
  <c r="K33" i="2"/>
  <c r="K517" i="2"/>
  <c r="K389" i="2"/>
  <c r="K1485" i="2"/>
  <c r="K1497" i="2"/>
  <c r="K1412" i="2"/>
  <c r="K1205" i="2"/>
  <c r="K1558" i="2"/>
  <c r="K1290" i="2"/>
  <c r="K1149" i="2"/>
  <c r="K1603" i="2"/>
  <c r="K1525" i="2"/>
  <c r="K1440" i="2"/>
  <c r="K996" i="2"/>
  <c r="K1574" i="2"/>
  <c r="K1492" i="2"/>
  <c r="K1406" i="2"/>
  <c r="K1313" i="2"/>
  <c r="K772" i="2"/>
  <c r="K1432" i="2"/>
  <c r="K1400" i="2"/>
  <c r="K1486" i="2"/>
  <c r="K1622" i="2"/>
  <c r="K1548" i="2"/>
  <c r="K1462" i="2"/>
  <c r="K1565" i="2"/>
  <c r="K1396" i="2"/>
  <c r="K1300" i="2"/>
  <c r="K1610" i="2"/>
  <c r="K1533" i="2"/>
  <c r="K1448" i="2"/>
  <c r="K1362" i="2"/>
  <c r="K1414" i="2"/>
  <c r="K1212" i="2"/>
  <c r="K1626" i="2"/>
  <c r="K1552" i="2"/>
  <c r="K1466" i="2"/>
  <c r="K432" i="2"/>
  <c r="K1355" i="2"/>
  <c r="K1291" i="2"/>
  <c r="K942" i="2"/>
  <c r="K869" i="2"/>
  <c r="K796" i="2"/>
  <c r="K923" i="2"/>
  <c r="K850" i="2"/>
  <c r="K404" i="2"/>
  <c r="K1431" i="2"/>
  <c r="K1367" i="2"/>
  <c r="K1047" i="2"/>
  <c r="K983" i="2"/>
  <c r="K684" i="2"/>
  <c r="K598" i="2"/>
  <c r="K505" i="2"/>
  <c r="K1206" i="2"/>
  <c r="K485" i="2"/>
  <c r="K421" i="2"/>
  <c r="K23" i="2"/>
  <c r="K1619" i="2"/>
  <c r="K1544" i="2"/>
  <c r="K1458" i="2"/>
  <c r="K1108" i="2"/>
  <c r="K500" i="2"/>
  <c r="K1425" i="2"/>
  <c r="K900" i="2"/>
  <c r="K1635" i="2"/>
  <c r="K1562" i="2"/>
  <c r="K1477" i="2"/>
  <c r="K1392" i="2"/>
  <c r="K1296" i="2"/>
  <c r="K1164" i="2"/>
  <c r="K1077" i="2"/>
  <c r="K1013" i="2"/>
  <c r="K724" i="2"/>
  <c r="K638" i="2"/>
  <c r="K553" i="2"/>
  <c r="K1363" i="2"/>
  <c r="K1235" i="2"/>
  <c r="K1171" i="2"/>
  <c r="K1107" i="2"/>
  <c r="K1043" i="2"/>
  <c r="K979" i="2"/>
  <c r="K908" i="2"/>
  <c r="K835" i="2"/>
  <c r="K762" i="2"/>
  <c r="K678" i="2"/>
  <c r="K593" i="2"/>
  <c r="K498" i="2"/>
  <c r="K356" i="2"/>
  <c r="K1178" i="2"/>
  <c r="K1114" i="2"/>
  <c r="K1050" i="2"/>
  <c r="K986" i="2"/>
  <c r="K916" i="2"/>
  <c r="K843" i="2"/>
  <c r="K770" i="2"/>
  <c r="K688" i="2"/>
  <c r="K602" i="2"/>
  <c r="K456" i="2"/>
  <c r="K420" i="2"/>
  <c r="K1567" i="2"/>
  <c r="K1503" i="2"/>
  <c r="K1439" i="2"/>
  <c r="K1119" i="2"/>
  <c r="K1055" i="2"/>
  <c r="K991" i="2"/>
  <c r="K922" i="2"/>
  <c r="K849" i="2"/>
  <c r="K776" i="2"/>
  <c r="K694" i="2"/>
  <c r="K609" i="2"/>
  <c r="K402" i="2"/>
  <c r="K1278" i="2"/>
  <c r="K1086" i="2"/>
  <c r="K1022" i="2"/>
  <c r="K957" i="2"/>
  <c r="K650" i="2"/>
  <c r="K565" i="2"/>
  <c r="K465" i="2"/>
  <c r="K699" i="2"/>
  <c r="K635" i="2"/>
  <c r="K571" i="2"/>
  <c r="K507" i="2"/>
  <c r="K443" i="2"/>
  <c r="K379" i="2"/>
  <c r="K315" i="2"/>
  <c r="K251" i="2"/>
  <c r="K187" i="2"/>
  <c r="K393" i="2"/>
  <c r="K329" i="2"/>
  <c r="K265" i="2"/>
  <c r="K201" i="2"/>
  <c r="K137" i="2"/>
  <c r="K352" i="2"/>
  <c r="K288" i="2"/>
  <c r="K224" i="2"/>
  <c r="K160" i="2"/>
  <c r="K90" i="2"/>
  <c r="K98" i="2"/>
  <c r="K125" i="2"/>
  <c r="K51" i="2"/>
  <c r="K365" i="2"/>
  <c r="K32" i="2"/>
  <c r="K84" i="2"/>
  <c r="K20" i="2"/>
  <c r="K1442" i="2"/>
  <c r="K1560" i="2"/>
  <c r="K1368" i="2"/>
  <c r="K1518" i="2"/>
  <c r="K1433" i="2"/>
  <c r="K1241" i="2"/>
  <c r="K955" i="2"/>
  <c r="K1577" i="2"/>
  <c r="K1494" i="2"/>
  <c r="K1409" i="2"/>
  <c r="K1316" i="2"/>
  <c r="K790" i="2"/>
  <c r="K1546" i="2"/>
  <c r="K1376" i="2"/>
  <c r="K1116" i="2"/>
  <c r="K1593" i="2"/>
  <c r="K1513" i="2"/>
  <c r="K918" i="2"/>
  <c r="K1637" i="2"/>
  <c r="K1564" i="2"/>
  <c r="K1480" i="2"/>
  <c r="K1172" i="2"/>
  <c r="K680" i="2"/>
  <c r="K300" i="2"/>
  <c r="K1580" i="2"/>
  <c r="K1498" i="2"/>
  <c r="K1413" i="2"/>
  <c r="K1321" i="2"/>
  <c r="K1209" i="2"/>
  <c r="K1093" i="2"/>
  <c r="K1029" i="2"/>
  <c r="K965" i="2"/>
  <c r="K892" i="2"/>
  <c r="K745" i="2"/>
  <c r="K660" i="2"/>
  <c r="K574" i="2"/>
  <c r="K244" i="2"/>
  <c r="K1315" i="2"/>
  <c r="K1251" i="2"/>
  <c r="K1187" i="2"/>
  <c r="K1123" i="2"/>
  <c r="K1059" i="2"/>
  <c r="K995" i="2"/>
  <c r="K926" i="2"/>
  <c r="K853" i="2"/>
  <c r="K780" i="2"/>
  <c r="K614" i="2"/>
  <c r="K524" i="2"/>
  <c r="K410" i="2"/>
  <c r="K1194" i="2"/>
  <c r="K1002" i="2"/>
  <c r="K709" i="2"/>
  <c r="K624" i="2"/>
  <c r="K1080" i="2"/>
  <c r="K1016" i="2"/>
  <c r="K728" i="2"/>
  <c r="K642" i="2"/>
  <c r="K140" i="2"/>
  <c r="K1327" i="2"/>
  <c r="K1199" i="2"/>
  <c r="K1135" i="2"/>
  <c r="K1071" i="2"/>
  <c r="K1007" i="2"/>
  <c r="K716" i="2"/>
  <c r="K630" i="2"/>
  <c r="K1166" i="2"/>
  <c r="K1102" i="2"/>
  <c r="K756" i="2"/>
  <c r="K250" i="2"/>
  <c r="K186" i="2"/>
  <c r="K120" i="2"/>
  <c r="K345" i="2"/>
  <c r="K281" i="2"/>
  <c r="K217" i="2"/>
  <c r="K153" i="2"/>
  <c r="K82" i="2"/>
  <c r="K109" i="2"/>
  <c r="K823" i="2"/>
  <c r="K759" i="2"/>
  <c r="K695" i="2"/>
  <c r="K631" i="2"/>
  <c r="K567" i="2"/>
  <c r="K503" i="2"/>
  <c r="K123" i="2"/>
  <c r="K1378" i="2"/>
  <c r="K1060" i="2"/>
  <c r="K1554" i="2"/>
  <c r="K1188" i="2"/>
  <c r="K1499" i="2"/>
  <c r="K545" i="2"/>
  <c r="K530" i="2"/>
  <c r="K707" i="2"/>
  <c r="K722" i="2"/>
  <c r="K1538" i="2"/>
  <c r="K1454" i="2"/>
  <c r="K1369" i="2"/>
  <c r="K1268" i="2"/>
  <c r="K460" i="2"/>
  <c r="K1595" i="2"/>
  <c r="K1516" i="2"/>
  <c r="K1341" i="2"/>
  <c r="K937" i="2"/>
  <c r="K1482" i="2"/>
  <c r="K1397" i="2"/>
  <c r="K1177" i="2"/>
  <c r="K701" i="2"/>
  <c r="K1611" i="2"/>
  <c r="K1449" i="2"/>
  <c r="K1501" i="2"/>
  <c r="K1416" i="2"/>
  <c r="K1213" i="2"/>
  <c r="K1627" i="2"/>
  <c r="K1553" i="2"/>
  <c r="K1382" i="2"/>
  <c r="K1284" i="2"/>
  <c r="K584" i="2"/>
  <c r="K1598" i="2"/>
  <c r="K1520" i="2"/>
  <c r="K1346" i="2"/>
  <c r="K1242" i="2"/>
  <c r="K981" i="2"/>
  <c r="K910" i="2"/>
  <c r="K837" i="2"/>
  <c r="K764" i="2"/>
  <c r="K1459" i="2"/>
  <c r="K798" i="2"/>
  <c r="K953" i="2"/>
  <c r="K806" i="2"/>
  <c r="K1113" i="2"/>
  <c r="K1049" i="2"/>
  <c r="K915" i="2"/>
  <c r="K769" i="2"/>
  <c r="K686" i="2"/>
  <c r="K601" i="2"/>
  <c r="K508" i="2"/>
  <c r="K380" i="2"/>
  <c r="K1224" i="2"/>
  <c r="K1160" i="2"/>
  <c r="K1096" i="2"/>
  <c r="K1032" i="2"/>
  <c r="K968" i="2"/>
  <c r="K822" i="2"/>
  <c r="K749" i="2"/>
  <c r="K664" i="2"/>
  <c r="K1599" i="2"/>
  <c r="K1471" i="2"/>
  <c r="K1343" i="2"/>
  <c r="K1215" i="2"/>
  <c r="K1087" i="2"/>
  <c r="K1023" i="2"/>
  <c r="K885" i="2"/>
  <c r="K812" i="2"/>
  <c r="K737" i="2"/>
  <c r="K652" i="2"/>
  <c r="K566" i="2"/>
  <c r="K466" i="2"/>
  <c r="K990" i="2"/>
  <c r="K693" i="2"/>
  <c r="K516" i="2"/>
  <c r="K400" i="2"/>
  <c r="K603" i="2"/>
  <c r="K539" i="2"/>
  <c r="K475" i="2"/>
  <c r="K411" i="2"/>
  <c r="K347" i="2"/>
  <c r="K283" i="2"/>
  <c r="K85" i="2"/>
  <c r="K330" i="2"/>
  <c r="K266" i="2"/>
  <c r="K202" i="2"/>
  <c r="K138" i="2"/>
  <c r="K361" i="2"/>
  <c r="K297" i="2"/>
  <c r="K233" i="2"/>
  <c r="K169" i="2"/>
  <c r="K101" i="2"/>
  <c r="K192" i="2"/>
  <c r="K903" i="2"/>
  <c r="K839" i="2"/>
  <c r="K775" i="2"/>
  <c r="K711" i="2"/>
  <c r="K647" i="2"/>
  <c r="K583" i="2"/>
  <c r="K519" i="2"/>
  <c r="K455" i="2"/>
  <c r="K15" i="2"/>
  <c r="K461" i="2"/>
  <c r="K1621" i="2"/>
  <c r="K1298" i="2"/>
  <c r="K1532" i="2"/>
  <c r="K1356" i="2"/>
  <c r="K1221" i="2"/>
  <c r="K1266" i="2"/>
  <c r="K1422" i="2"/>
  <c r="K1332" i="2"/>
  <c r="K1484" i="2"/>
  <c r="K1180" i="2"/>
  <c r="K1612" i="2"/>
  <c r="K1536" i="2"/>
  <c r="K412" i="2"/>
  <c r="K1502" i="2"/>
  <c r="K1469" i="2"/>
  <c r="K1384" i="2"/>
  <c r="K1285" i="2"/>
  <c r="K1140" i="2"/>
  <c r="K594" i="2"/>
  <c r="K1600" i="2"/>
  <c r="K1348" i="2"/>
  <c r="K972" i="2"/>
  <c r="K1571" i="2"/>
  <c r="K1488" i="2"/>
  <c r="K1085" i="2"/>
  <c r="K1021" i="2"/>
  <c r="K1078" i="2"/>
  <c r="K1507" i="2"/>
  <c r="K1583" i="2"/>
  <c r="K883" i="2"/>
  <c r="K810" i="2"/>
  <c r="K734" i="2"/>
  <c r="K649" i="2"/>
  <c r="K564" i="2"/>
  <c r="K180" i="2"/>
  <c r="K1435" i="2"/>
  <c r="K1307" i="2"/>
  <c r="K1243" i="2"/>
  <c r="K1179" i="2"/>
  <c r="K1115" i="2"/>
  <c r="K1051" i="2"/>
  <c r="K987" i="2"/>
  <c r="K917" i="2"/>
  <c r="K844" i="2"/>
  <c r="K771" i="2"/>
  <c r="K689" i="2"/>
  <c r="K604" i="2"/>
  <c r="K512" i="2"/>
  <c r="K388" i="2"/>
  <c r="K522" i="2"/>
  <c r="K409" i="2"/>
  <c r="K888" i="2"/>
  <c r="K814" i="2"/>
  <c r="K212" i="2"/>
  <c r="K1200" i="2"/>
  <c r="K1136" i="2"/>
  <c r="K1072" i="2"/>
  <c r="K1008" i="2"/>
  <c r="K717" i="2"/>
  <c r="K632" i="2"/>
  <c r="K1575" i="2"/>
  <c r="K1319" i="2"/>
  <c r="K1127" i="2"/>
  <c r="K1063" i="2"/>
  <c r="K999" i="2"/>
  <c r="K705" i="2"/>
  <c r="K620" i="2"/>
  <c r="K418" i="2"/>
  <c r="K966" i="2"/>
  <c r="K746" i="2"/>
  <c r="K661" i="2"/>
  <c r="K576" i="2"/>
  <c r="K252" i="2"/>
  <c r="K306" i="2"/>
  <c r="K242" i="2"/>
  <c r="K178" i="2"/>
  <c r="K38" i="2"/>
  <c r="K337" i="2"/>
  <c r="K273" i="2"/>
  <c r="K209" i="2"/>
  <c r="K145" i="2"/>
  <c r="K73" i="2"/>
  <c r="K943" i="2"/>
  <c r="K879" i="2"/>
  <c r="K815" i="2"/>
  <c r="K751" i="2"/>
  <c r="K687" i="2"/>
  <c r="K623" i="2"/>
  <c r="K559" i="2"/>
  <c r="K495" i="2"/>
  <c r="K431" i="2"/>
  <c r="K107" i="2"/>
  <c r="K61" i="2"/>
  <c r="K501" i="2"/>
  <c r="K437" i="2"/>
  <c r="K114" i="2"/>
  <c r="K41" i="2"/>
  <c r="K1181" i="2"/>
  <c r="K637" i="2"/>
  <c r="K1625" i="2"/>
  <c r="K1550" i="2"/>
  <c r="K1465" i="2"/>
  <c r="K1380" i="2"/>
  <c r="K1526" i="2"/>
  <c r="K1441" i="2"/>
  <c r="K1354" i="2"/>
  <c r="K1252" i="2"/>
  <c r="K1408" i="2"/>
  <c r="K1374" i="2"/>
  <c r="K1109" i="2"/>
  <c r="K513" i="2"/>
  <c r="K1337" i="2"/>
  <c r="K909" i="2"/>
  <c r="K1478" i="2"/>
  <c r="K1297" i="2"/>
  <c r="K669" i="2"/>
  <c r="K1608" i="2"/>
  <c r="K1530" i="2"/>
  <c r="K1053" i="2"/>
  <c r="K989" i="2"/>
  <c r="K920" i="2"/>
  <c r="K846" i="2"/>
  <c r="K773" i="2"/>
  <c r="K692" i="2"/>
  <c r="K606" i="2"/>
  <c r="K396" i="2"/>
  <c r="K1467" i="2"/>
  <c r="K1403" i="2"/>
  <c r="K1275" i="2"/>
  <c r="K1211" i="2"/>
  <c r="K1147" i="2"/>
  <c r="K1083" i="2"/>
  <c r="K1019" i="2"/>
  <c r="K881" i="2"/>
  <c r="K808" i="2"/>
  <c r="K732" i="2"/>
  <c r="K646" i="2"/>
  <c r="K561" i="2"/>
  <c r="K164" i="2"/>
  <c r="K1154" i="2"/>
  <c r="K1090" i="2"/>
  <c r="K1026" i="2"/>
  <c r="K962" i="2"/>
  <c r="K741" i="2"/>
  <c r="K656" i="2"/>
  <c r="K570" i="2"/>
  <c r="K472" i="2"/>
  <c r="K1057" i="2"/>
  <c r="K993" i="2"/>
  <c r="K924" i="2"/>
  <c r="K851" i="2"/>
  <c r="K778" i="2"/>
  <c r="K612" i="2"/>
  <c r="K408" i="2"/>
  <c r="K1232" i="2"/>
  <c r="K1168" i="2"/>
  <c r="K1104" i="2"/>
  <c r="K1040" i="2"/>
  <c r="K976" i="2"/>
  <c r="K674" i="2"/>
  <c r="K589" i="2"/>
  <c r="K332" i="2"/>
  <c r="K1287" i="2"/>
  <c r="K894" i="2"/>
  <c r="K821" i="2"/>
  <c r="K529" i="2"/>
  <c r="K417" i="2"/>
  <c r="K21" i="2"/>
  <c r="K338" i="2"/>
  <c r="K210" i="2"/>
  <c r="K146" i="2"/>
  <c r="K74" i="2"/>
  <c r="K369" i="2"/>
  <c r="K241" i="2"/>
  <c r="K177" i="2"/>
  <c r="K188" i="2"/>
  <c r="K964" i="2"/>
  <c r="K573" i="2"/>
  <c r="K480" i="2"/>
  <c r="K828" i="2"/>
  <c r="K358" i="2"/>
  <c r="K1578" i="2"/>
  <c r="K1239" i="2"/>
  <c r="K1175" i="2"/>
  <c r="K804" i="2"/>
  <c r="K1062" i="2"/>
  <c r="K941" i="2"/>
  <c r="K795" i="2"/>
  <c r="K586" i="2"/>
  <c r="K1324" i="2"/>
  <c r="N6" i="2"/>
  <c r="K1126" i="2"/>
  <c r="K413" i="2"/>
  <c r="K1605" i="2"/>
  <c r="K1591" i="2"/>
  <c r="K714" i="2"/>
  <c r="K1246" i="2"/>
  <c r="K554" i="2"/>
  <c r="K1286" i="2"/>
  <c r="K608" i="2"/>
  <c r="K1519" i="2"/>
  <c r="K1294" i="2"/>
  <c r="K1238" i="2"/>
  <c r="K1543" i="2"/>
  <c r="K1276" i="2"/>
  <c r="K1597" i="2"/>
  <c r="K1523" i="2"/>
  <c r="K1438" i="2"/>
  <c r="K1351" i="2"/>
  <c r="K833" i="2"/>
  <c r="K497" i="2"/>
  <c r="K442" i="2"/>
  <c r="K1227" i="2"/>
  <c r="K1035" i="2"/>
  <c r="K668" i="2"/>
  <c r="K1210" i="2"/>
  <c r="K954" i="2"/>
  <c r="K560" i="2"/>
  <c r="K1481" i="2"/>
  <c r="K665" i="2"/>
  <c r="K580" i="2"/>
  <c r="K1152" i="2"/>
  <c r="K1088" i="2"/>
  <c r="K1024" i="2"/>
  <c r="K960" i="2"/>
  <c r="K889" i="2"/>
  <c r="K738" i="2"/>
  <c r="K117" i="2"/>
  <c r="K52" i="2"/>
  <c r="K66" i="2"/>
  <c r="K313" i="2"/>
  <c r="K56" i="2"/>
  <c r="K486" i="2"/>
  <c r="K18" i="2"/>
  <c r="K1623" i="2"/>
  <c r="K1517" i="2"/>
  <c r="K1389" i="2"/>
  <c r="K1280" i="2"/>
  <c r="K809" i="2"/>
  <c r="K1353" i="2"/>
  <c r="K1375" i="2"/>
  <c r="K102" i="2"/>
  <c r="K871" i="2"/>
  <c r="K807" i="2"/>
  <c r="K167" i="2"/>
  <c r="K1069" i="2"/>
  <c r="K1005" i="2"/>
  <c r="K713" i="2"/>
  <c r="K628" i="2"/>
  <c r="K1163" i="2"/>
  <c r="K1099" i="2"/>
  <c r="K971" i="2"/>
  <c r="K899" i="2"/>
  <c r="K826" i="2"/>
  <c r="K753" i="2"/>
  <c r="K582" i="2"/>
  <c r="K292" i="2"/>
  <c r="K1344" i="2"/>
  <c r="K1156" i="2"/>
  <c r="K1629" i="2"/>
  <c r="K1556" i="2"/>
  <c r="K1456" i="2"/>
  <c r="K1092" i="2"/>
  <c r="K1475" i="2"/>
  <c r="K1347" i="2"/>
  <c r="K473" i="2"/>
  <c r="K1103" i="2"/>
  <c r="K1039" i="2"/>
  <c r="K975" i="2"/>
  <c r="K673" i="2"/>
  <c r="K377" i="2"/>
  <c r="K249" i="2"/>
  <c r="K185" i="2"/>
  <c r="K349" i="2"/>
  <c r="K31" i="2"/>
  <c r="K1197" i="2"/>
  <c r="K1545" i="2"/>
  <c r="K1460" i="2"/>
  <c r="K1028" i="2"/>
  <c r="K816" i="2"/>
  <c r="K739" i="2"/>
  <c r="K675" i="2"/>
  <c r="K611" i="2"/>
  <c r="K547" i="2"/>
  <c r="K483" i="2"/>
  <c r="K419" i="2"/>
  <c r="K355" i="2"/>
  <c r="K291" i="2"/>
  <c r="K227" i="2"/>
  <c r="K166" i="2"/>
  <c r="K1453" i="2"/>
  <c r="K1289" i="2"/>
  <c r="K488" i="2"/>
  <c r="K901" i="2"/>
  <c r="K1216" i="2"/>
  <c r="K653" i="2"/>
  <c r="K568" i="2"/>
  <c r="K1609" i="2"/>
  <c r="K1161" i="2"/>
  <c r="K1097" i="2"/>
  <c r="K1033" i="2"/>
  <c r="K969" i="2"/>
  <c r="K750" i="2"/>
  <c r="K35" i="2"/>
  <c r="K1214" i="2"/>
  <c r="K1531" i="2"/>
  <c r="K1259" i="2"/>
  <c r="K1423" i="2"/>
  <c r="K1334" i="2"/>
  <c r="K1111" i="2"/>
  <c r="K1318" i="2"/>
  <c r="K832" i="2"/>
  <c r="K1534" i="2"/>
  <c r="K1339" i="2"/>
  <c r="K1031" i="2"/>
  <c r="K897" i="2"/>
  <c r="K824" i="2"/>
  <c r="K1509" i="2"/>
  <c r="K1445" i="2"/>
  <c r="K931" i="2"/>
  <c r="K1219" i="2"/>
  <c r="K450" i="2"/>
  <c r="K1208" i="2"/>
  <c r="K314" i="2"/>
  <c r="K1588" i="2"/>
  <c r="K1508" i="2"/>
  <c r="K1450" i="2"/>
  <c r="K1584" i="2"/>
  <c r="K1217" i="2"/>
  <c r="K956" i="2"/>
  <c r="K1153" i="2"/>
  <c r="K1089" i="2"/>
  <c r="K1025" i="2"/>
  <c r="K961" i="2"/>
  <c r="K740" i="2"/>
  <c r="K654" i="2"/>
  <c r="K569" i="2"/>
  <c r="K1447" i="2"/>
  <c r="K858" i="2"/>
  <c r="K785" i="2"/>
  <c r="K1222" i="2"/>
  <c r="K1030" i="2"/>
  <c r="K57" i="2"/>
  <c r="K733" i="2"/>
  <c r="K1234" i="2"/>
  <c r="K1581" i="2"/>
  <c r="K1282" i="2"/>
  <c r="K1547" i="2"/>
  <c r="K1419" i="2"/>
  <c r="K777" i="2"/>
  <c r="K1495" i="2"/>
  <c r="K122" i="2"/>
  <c r="K863" i="2"/>
  <c r="K735" i="2"/>
  <c r="K607" i="2"/>
  <c r="K543" i="2"/>
  <c r="K479" i="2"/>
  <c r="K415" i="2"/>
  <c r="K351" i="2"/>
  <c r="K287" i="2"/>
  <c r="K223" i="2"/>
  <c r="K648" i="2"/>
  <c r="K1504" i="2"/>
  <c r="K1601" i="2"/>
  <c r="K1189" i="2"/>
  <c r="K1541" i="2"/>
  <c r="K474" i="2"/>
  <c r="K1061" i="2"/>
  <c r="K997" i="2"/>
  <c r="K702" i="2"/>
  <c r="K617" i="2"/>
  <c r="K1155" i="2"/>
  <c r="K1091" i="2"/>
  <c r="K1027" i="2"/>
  <c r="K890" i="2"/>
  <c r="K817" i="2"/>
  <c r="K742" i="2"/>
  <c r="K657" i="2"/>
  <c r="K572" i="2"/>
  <c r="K228" i="2"/>
  <c r="K484" i="2"/>
  <c r="K768" i="2"/>
  <c r="K1006" i="2"/>
  <c r="K477" i="2"/>
  <c r="K1410" i="2"/>
  <c r="K1281" i="2"/>
  <c r="K1125" i="2"/>
  <c r="K562" i="2"/>
  <c r="K1604" i="2"/>
  <c r="K1620" i="2"/>
  <c r="K1512" i="2"/>
  <c r="K1360" i="2"/>
  <c r="K521" i="2"/>
  <c r="K1607" i="2"/>
  <c r="K1095" i="2"/>
  <c r="K967" i="2"/>
  <c r="K748" i="2"/>
  <c r="K662" i="2"/>
  <c r="K577" i="2"/>
  <c r="M1640" i="2"/>
  <c r="K1317" i="2"/>
  <c r="K1084" i="2"/>
  <c r="K1364" i="2"/>
  <c r="K364" i="2"/>
  <c r="K880" i="2"/>
  <c r="K667" i="2"/>
  <c r="K155" i="2"/>
  <c r="K384" i="2"/>
  <c r="K320" i="2"/>
  <c r="K256" i="2"/>
  <c r="K350" i="2"/>
  <c r="K286" i="2"/>
  <c r="K222" i="2"/>
  <c r="K1204" i="2"/>
  <c r="K1020" i="2"/>
  <c r="K1148" i="2"/>
  <c r="K1490" i="2"/>
  <c r="K22" i="2"/>
  <c r="K1138" i="2"/>
  <c r="K1074" i="2"/>
  <c r="K1010" i="2"/>
  <c r="K720" i="2"/>
  <c r="K91" i="2"/>
  <c r="K946" i="2"/>
  <c r="K1330" i="2"/>
  <c r="K800" i="2"/>
  <c r="K1464" i="2"/>
  <c r="K1345" i="2"/>
  <c r="K1394" i="2"/>
  <c r="K1446" i="2"/>
  <c r="K819" i="2"/>
  <c r="K1379" i="2"/>
  <c r="K1144" i="2"/>
  <c r="K557" i="2"/>
  <c r="K1263" i="2"/>
  <c r="K47" i="2"/>
  <c r="K43" i="2"/>
  <c r="K1468" i="2"/>
  <c r="K1510" i="2"/>
  <c r="K1335" i="2"/>
  <c r="K1566" i="2"/>
  <c r="K704" i="2"/>
  <c r="K1602" i="2"/>
  <c r="K1142" i="2"/>
  <c r="K597" i="2"/>
  <c r="K1483" i="2"/>
  <c r="K1303" i="2"/>
  <c r="K672" i="2"/>
  <c r="K1340" i="2"/>
  <c r="K896" i="2"/>
  <c r="K736" i="2"/>
  <c r="K1079" i="2"/>
  <c r="K878" i="2"/>
  <c r="K556" i="2"/>
  <c r="K1301" i="2"/>
  <c r="K1173" i="2"/>
  <c r="K1045" i="2"/>
  <c r="K766" i="2"/>
  <c r="K401" i="2"/>
  <c r="K1203" i="2"/>
  <c r="K947" i="2"/>
  <c r="K801" i="2"/>
  <c r="K636" i="2"/>
  <c r="K633" i="2"/>
  <c r="K220" i="2"/>
  <c r="K861" i="2"/>
  <c r="K706" i="2"/>
  <c r="K434" i="2"/>
  <c r="K148" i="2"/>
  <c r="K24" i="2"/>
  <c r="K651" i="2"/>
  <c r="K139" i="2"/>
  <c r="K368" i="2"/>
  <c r="K304" i="2"/>
  <c r="K240" i="2"/>
  <c r="K783" i="2"/>
  <c r="K655" i="2"/>
  <c r="K527" i="2"/>
  <c r="K463" i="2"/>
  <c r="K399" i="2"/>
  <c r="K335" i="2"/>
  <c r="K271" i="2"/>
  <c r="K207" i="2"/>
  <c r="K143" i="2"/>
  <c r="K398" i="2"/>
  <c r="K270" i="2"/>
  <c r="K206" i="2"/>
  <c r="K142" i="2"/>
  <c r="K78" i="2"/>
  <c r="K1596" i="2"/>
  <c r="K1474" i="2"/>
  <c r="K1398" i="2"/>
  <c r="K712" i="2"/>
  <c r="K1365" i="2"/>
  <c r="K1628" i="2"/>
  <c r="K1521" i="2"/>
  <c r="K1402" i="2"/>
  <c r="K1308" i="2"/>
  <c r="K1186" i="2"/>
  <c r="K1122" i="2"/>
  <c r="K1058" i="2"/>
  <c r="K994" i="2"/>
  <c r="K698" i="2"/>
  <c r="K613" i="2"/>
  <c r="K868" i="2"/>
  <c r="K1639" i="2"/>
  <c r="K1255" i="2"/>
  <c r="K1191" i="2"/>
  <c r="K1320" i="2"/>
  <c r="K1632" i="2"/>
  <c r="K1388" i="2"/>
  <c r="K626" i="2"/>
  <c r="K1196" i="2"/>
  <c r="K874" i="2"/>
  <c r="K1555" i="2"/>
  <c r="K1491" i="2"/>
  <c r="K805" i="2"/>
  <c r="K1192" i="2"/>
  <c r="K1128" i="2"/>
  <c r="K1064" i="2"/>
  <c r="K1000" i="2"/>
  <c r="K621" i="2"/>
  <c r="K1183" i="2"/>
  <c r="K298" i="2"/>
  <c r="K234" i="2"/>
  <c r="K170" i="2"/>
  <c r="K29" i="2"/>
  <c r="N5" i="2"/>
  <c r="K1292" i="2"/>
  <c r="K1570" i="2"/>
  <c r="K1514" i="2"/>
  <c r="K1429" i="2"/>
  <c r="K928" i="2"/>
  <c r="K362" i="2"/>
  <c r="K1132" i="2"/>
  <c r="K1137" i="2"/>
  <c r="K1073" i="2"/>
  <c r="K1009" i="2"/>
  <c r="K718" i="2"/>
  <c r="K913" i="2"/>
  <c r="K840" i="2"/>
  <c r="K449" i="2"/>
  <c r="K112" i="2"/>
  <c r="K39" i="2"/>
  <c r="K93" i="2"/>
  <c r="K1237" i="2"/>
  <c r="K1004" i="2"/>
  <c r="K1493" i="2"/>
  <c r="K1314" i="2"/>
  <c r="K781" i="2"/>
  <c r="K1636" i="2"/>
  <c r="K1563" i="2"/>
  <c r="K1393" i="2"/>
  <c r="K236" i="2"/>
  <c r="K458" i="2"/>
  <c r="K911" i="2"/>
  <c r="K847" i="2"/>
  <c r="K719" i="2"/>
  <c r="K591" i="2"/>
  <c r="K97" i="2"/>
  <c r="K1236" i="2"/>
  <c r="K681" i="2"/>
  <c r="K596" i="2"/>
  <c r="K1139" i="2"/>
  <c r="K1075" i="2"/>
  <c r="K1011" i="2"/>
  <c r="K945" i="2"/>
  <c r="K872" i="2"/>
  <c r="K721" i="2"/>
  <c r="K550" i="2"/>
  <c r="K268" i="2"/>
  <c r="K1528" i="2"/>
  <c r="K1256" i="2"/>
  <c r="K1586" i="2"/>
  <c r="K1329" i="2"/>
  <c r="K1457" i="2"/>
  <c r="K1372" i="2"/>
  <c r="K1589" i="2"/>
  <c r="K548" i="2"/>
  <c r="K1015" i="2"/>
  <c r="K726" i="2"/>
  <c r="K641" i="2"/>
  <c r="K353" i="2"/>
  <c r="K289" i="2"/>
  <c r="K225" i="2"/>
  <c r="K161" i="2"/>
  <c r="K79" i="2"/>
  <c r="K1201" i="2"/>
  <c r="K526" i="2"/>
  <c r="K1428" i="2"/>
  <c r="K1443" i="2"/>
  <c r="K934" i="2"/>
  <c r="K788" i="2"/>
  <c r="K536" i="2"/>
  <c r="K425" i="2"/>
  <c r="K452" i="2"/>
  <c r="K58" i="2"/>
  <c r="K715" i="2"/>
  <c r="K587" i="2"/>
  <c r="K523" i="2"/>
  <c r="K459" i="2"/>
  <c r="K395" i="2"/>
  <c r="K331" i="2"/>
  <c r="K267" i="2"/>
  <c r="K203" i="2"/>
  <c r="K176" i="2"/>
  <c r="K462" i="2"/>
  <c r="K334" i="2"/>
  <c r="K549" i="2"/>
  <c r="K1358" i="2"/>
  <c r="K951" i="2"/>
  <c r="K1299" i="2"/>
  <c r="K998" i="2"/>
  <c r="K1182" i="2"/>
  <c r="K1054" i="2"/>
  <c r="K1500" i="2"/>
  <c r="K1511" i="2"/>
  <c r="K1350" i="2"/>
  <c r="K1260" i="2"/>
  <c r="K1271" i="2"/>
  <c r="K1070" i="2"/>
  <c r="K932" i="2"/>
  <c r="K786" i="2"/>
  <c r="K1207" i="2"/>
  <c r="K453" i="2"/>
  <c r="K1250" i="2"/>
  <c r="K1590" i="2"/>
  <c r="K658" i="2"/>
  <c r="K386" i="2"/>
  <c r="K1342" i="2"/>
  <c r="K1150" i="2"/>
  <c r="K121" i="2"/>
  <c r="K935" i="2"/>
  <c r="K743" i="2"/>
  <c r="K679" i="2"/>
  <c r="K615" i="2"/>
  <c r="K551" i="2"/>
  <c r="K487" i="2"/>
  <c r="K423" i="2"/>
  <c r="K359" i="2"/>
  <c r="K295" i="2"/>
  <c r="K231" i="2"/>
  <c r="K444" i="2"/>
  <c r="K1594" i="2"/>
  <c r="K1390" i="2"/>
  <c r="K1613" i="2"/>
  <c r="K588" i="2"/>
  <c r="K542" i="2"/>
  <c r="K103" i="2"/>
  <c r="K72" i="2"/>
  <c r="K1614" i="2"/>
  <c r="K905" i="2"/>
  <c r="K758" i="2"/>
  <c r="K1223" i="2"/>
  <c r="K163" i="2"/>
  <c r="K392" i="2"/>
  <c r="K328" i="2"/>
  <c r="K264" i="2"/>
  <c r="K200" i="2"/>
  <c r="K136" i="2"/>
  <c r="K422" i="2"/>
  <c r="K294" i="2"/>
  <c r="K230" i="2"/>
  <c r="K1506" i="2"/>
  <c r="K1616" i="2"/>
  <c r="K1540" i="2"/>
  <c r="K1430" i="2"/>
  <c r="K1261" i="2"/>
  <c r="K1582" i="2"/>
  <c r="K1133" i="2"/>
  <c r="K1434" i="2"/>
  <c r="K1331" i="2"/>
  <c r="K1146" i="2"/>
  <c r="K1082" i="2"/>
  <c r="K1018" i="2"/>
  <c r="K730" i="2"/>
  <c r="K645" i="2"/>
  <c r="K1420" i="2"/>
  <c r="K1515" i="2"/>
  <c r="K906" i="2"/>
  <c r="K370" i="2"/>
  <c r="K322" i="2"/>
  <c r="K258" i="2"/>
  <c r="K194" i="2"/>
  <c r="K482" i="2"/>
  <c r="K940" i="2"/>
  <c r="K867" i="2"/>
  <c r="K794" i="2"/>
  <c r="K490" i="2"/>
  <c r="K493" i="2"/>
  <c r="K36" i="2"/>
  <c r="K1014" i="2"/>
  <c r="K841" i="2"/>
  <c r="K1295" i="2"/>
  <c r="K1279" i="2"/>
  <c r="K958" i="2"/>
  <c r="K196" i="2"/>
  <c r="K333" i="2"/>
  <c r="K1143" i="2"/>
  <c r="K1391" i="2"/>
  <c r="K1631" i="2"/>
  <c r="K1270" i="2"/>
  <c r="K1254" i="2"/>
  <c r="K457" i="2"/>
  <c r="K1151" i="2"/>
  <c r="K397" i="2"/>
  <c r="K1455" i="2"/>
  <c r="K1338" i="2"/>
  <c r="K1436" i="2"/>
  <c r="K1311" i="2"/>
  <c r="K100" i="2"/>
  <c r="K1587" i="2"/>
  <c r="K1426" i="2"/>
  <c r="K260" i="2"/>
  <c r="K108" i="2"/>
  <c r="K357" i="2"/>
  <c r="K132" i="2"/>
  <c r="K68" i="2"/>
  <c r="K1522" i="2"/>
  <c r="K1404" i="2"/>
  <c r="K1231" i="2"/>
  <c r="K1479" i="2"/>
  <c r="K1415" i="2"/>
  <c r="K1190" i="2"/>
  <c r="K76" i="2"/>
  <c r="K950" i="2"/>
  <c r="K877" i="2"/>
  <c r="K1383" i="2"/>
  <c r="K1158" i="2"/>
  <c r="K1247" i="2"/>
  <c r="K1559" i="2"/>
  <c r="K640" i="2"/>
  <c r="O5" i="2" l="1"/>
  <c r="O2" i="2"/>
  <c r="O6" i="2"/>
  <c r="I13" i="2"/>
  <c r="K13" i="2" s="1"/>
  <c r="I12" i="2"/>
  <c r="K12" i="2" s="1"/>
  <c r="I14" i="2"/>
  <c r="K14" i="2" s="1"/>
  <c r="P10" i="2" l="1"/>
  <c r="M10" i="2" s="1"/>
  <c r="BB1433" i="1"/>
  <c r="BB1435" i="1"/>
  <c r="BB1434" i="1"/>
  <c r="BB1436" i="1"/>
  <c r="BB1437" i="1"/>
  <c r="BB1441" i="1"/>
  <c r="BB1438" i="1"/>
  <c r="BB1439" i="1"/>
  <c r="D1640" i="2"/>
  <c r="BB625" i="1" l="1"/>
  <c r="BB1573" i="1"/>
  <c r="BB1581" i="1"/>
  <c r="BB1589" i="1"/>
  <c r="BB1597" i="1"/>
  <c r="BB1605" i="1"/>
  <c r="BB1613" i="1"/>
  <c r="BB1621" i="1"/>
  <c r="BB1629" i="1"/>
  <c r="BB1637" i="1"/>
  <c r="BB1574" i="1"/>
  <c r="BB1582" i="1"/>
  <c r="BB1590" i="1"/>
  <c r="BB1598" i="1"/>
  <c r="BB1606" i="1"/>
  <c r="BB1614" i="1"/>
  <c r="BB1622" i="1"/>
  <c r="BB1630" i="1"/>
  <c r="BB1638" i="1"/>
  <c r="BB1576" i="1"/>
  <c r="BB1600" i="1"/>
  <c r="BB1608" i="1"/>
  <c r="BB1632" i="1"/>
  <c r="BB1640" i="1"/>
  <c r="BB1575" i="1"/>
  <c r="BB1583" i="1"/>
  <c r="BB1591" i="1"/>
  <c r="BB1599" i="1"/>
  <c r="BB1607" i="1"/>
  <c r="BB1615" i="1"/>
  <c r="BB1623" i="1"/>
  <c r="BB1631" i="1"/>
  <c r="BB1639" i="1"/>
  <c r="BB1584" i="1"/>
  <c r="BB1616" i="1"/>
  <c r="BB1569" i="1"/>
  <c r="BB1577" i="1"/>
  <c r="BB1585" i="1"/>
  <c r="BB1593" i="1"/>
  <c r="BB1601" i="1"/>
  <c r="BB1609" i="1"/>
  <c r="BB1617" i="1"/>
  <c r="BB1625" i="1"/>
  <c r="BB1633" i="1"/>
  <c r="BB1641" i="1"/>
  <c r="BB1570" i="1"/>
  <c r="BB1578" i="1"/>
  <c r="BB1586" i="1"/>
  <c r="BB1594" i="1"/>
  <c r="BB1602" i="1"/>
  <c r="BB1610" i="1"/>
  <c r="BB1618" i="1"/>
  <c r="BB1626" i="1"/>
  <c r="BB1634" i="1"/>
  <c r="BB1642" i="1"/>
  <c r="BB1571" i="1"/>
  <c r="BB1579" i="1"/>
  <c r="BB1587" i="1"/>
  <c r="BB1595" i="1"/>
  <c r="BB1603" i="1"/>
  <c r="BB1611" i="1"/>
  <c r="BB1619" i="1"/>
  <c r="BB1627" i="1"/>
  <c r="BB1635" i="1"/>
  <c r="BB1643" i="1"/>
  <c r="BB1592" i="1"/>
  <c r="BB1624" i="1"/>
  <c r="BB1572" i="1"/>
  <c r="BB1580" i="1"/>
  <c r="BB1588" i="1"/>
  <c r="BB1596" i="1"/>
  <c r="BB1604" i="1"/>
  <c r="BB1612" i="1"/>
  <c r="BB1620" i="1"/>
  <c r="BB1628" i="1"/>
  <c r="BB1636" i="1"/>
  <c r="BB1644" i="1"/>
  <c r="M165" i="24"/>
  <c r="M168" i="24"/>
  <c r="M164" i="24"/>
  <c r="M170" i="18"/>
  <c r="K170" i="18" s="1"/>
  <c r="M23" i="8"/>
  <c r="K23" i="8" s="1"/>
  <c r="M18" i="18"/>
  <c r="K18" i="18" s="1"/>
  <c r="M166" i="24"/>
  <c r="M156" i="24"/>
  <c r="M455" i="18"/>
  <c r="K455" i="18" s="1"/>
  <c r="M167" i="24"/>
  <c r="BB586" i="1"/>
  <c r="BB1390" i="1"/>
  <c r="BB744" i="1"/>
  <c r="BB204" i="1"/>
  <c r="BB88" i="1"/>
  <c r="BB686" i="1"/>
  <c r="BB578" i="1"/>
  <c r="BB146" i="1"/>
  <c r="BB563" i="1"/>
  <c r="BB645" i="1"/>
  <c r="BB872" i="1"/>
  <c r="BB1364" i="1"/>
  <c r="BB121" i="1"/>
  <c r="BB685" i="1"/>
  <c r="BB651" i="1"/>
  <c r="BB132" i="1"/>
  <c r="BB203" i="1"/>
  <c r="BB87" i="1"/>
  <c r="BB89" i="1"/>
  <c r="BB79" i="1"/>
  <c r="BB1385" i="1"/>
  <c r="BB119" i="1"/>
  <c r="BB778" i="1"/>
  <c r="BB54" i="1"/>
  <c r="BB736" i="1"/>
  <c r="BB390" i="1"/>
  <c r="BB98" i="1"/>
  <c r="BB20" i="1"/>
  <c r="BB55" i="1"/>
  <c r="BB391" i="1"/>
  <c r="BB657" i="1"/>
  <c r="BB624" i="1"/>
  <c r="BB59" i="1"/>
  <c r="BB178" i="1"/>
  <c r="BB431" i="1"/>
  <c r="BB43" i="1"/>
  <c r="BB81" i="1"/>
  <c r="BB11" i="1"/>
  <c r="BB765" i="1"/>
  <c r="BB216" i="1"/>
  <c r="BB141" i="1"/>
  <c r="BB133" i="1"/>
  <c r="BB189" i="1"/>
  <c r="BB702" i="1"/>
  <c r="BB173" i="1"/>
  <c r="BB151" i="1"/>
  <c r="BB899" i="1"/>
  <c r="BB120" i="1"/>
  <c r="BB750" i="1"/>
  <c r="BB9" i="1"/>
  <c r="BB385" i="1"/>
  <c r="BB451" i="1"/>
  <c r="BB502" i="1"/>
  <c r="BB871" i="1"/>
  <c r="BB786" i="1"/>
  <c r="BB865" i="1"/>
  <c r="BB156" i="1"/>
  <c r="BB13" i="1"/>
  <c r="BB596" i="1"/>
  <c r="BB215" i="1"/>
  <c r="BB914" i="1"/>
  <c r="BB69" i="1"/>
  <c r="BB135" i="1"/>
  <c r="BB193" i="1"/>
  <c r="BB26" i="1"/>
  <c r="BB80" i="1"/>
  <c r="BB630" i="1"/>
  <c r="BB619" i="1"/>
  <c r="BB49" i="1"/>
  <c r="BB170" i="1"/>
  <c r="BB186" i="1"/>
  <c r="BB534" i="1"/>
  <c r="BB101" i="1"/>
  <c r="BB1382" i="1"/>
  <c r="BB806" i="1"/>
  <c r="BB86" i="1"/>
  <c r="BB363" i="1"/>
  <c r="BB1380" i="1"/>
  <c r="BB67" i="1"/>
  <c r="BB811" i="1"/>
  <c r="BB14" i="1"/>
  <c r="BB358" i="1"/>
  <c r="BB906" i="1"/>
  <c r="BB127" i="1"/>
  <c r="BB1358" i="1"/>
  <c r="BB53" i="1"/>
  <c r="BB172" i="1"/>
  <c r="BB384" i="1"/>
  <c r="BB913" i="1"/>
  <c r="BB885" i="1"/>
  <c r="BB542" i="1"/>
  <c r="BB209" i="1"/>
  <c r="BB103" i="1"/>
  <c r="BB74" i="1"/>
  <c r="BB675" i="1"/>
  <c r="BB428" i="1"/>
  <c r="BB810" i="1"/>
  <c r="BB701" i="1"/>
  <c r="BB1389" i="1"/>
  <c r="BB804" i="1"/>
  <c r="BB75" i="1"/>
  <c r="BB682" i="1"/>
  <c r="BB713" i="1"/>
  <c r="BB545" i="1"/>
  <c r="BB868" i="1"/>
  <c r="BB544" i="1"/>
  <c r="BB176" i="1"/>
  <c r="BB210" i="1"/>
  <c r="BB114" i="1"/>
  <c r="BB927" i="1"/>
  <c r="BB145" i="1"/>
  <c r="BB911" i="1"/>
  <c r="BB6" i="1"/>
  <c r="BB404" i="1"/>
  <c r="BB497" i="1"/>
  <c r="BB56" i="1"/>
  <c r="BB93" i="1"/>
  <c r="BB7" i="1"/>
  <c r="BB144" i="1"/>
  <c r="BB30" i="1"/>
  <c r="BB1376" i="1"/>
  <c r="BB218" i="1"/>
  <c r="BB148" i="1"/>
  <c r="BB157" i="1"/>
  <c r="BB159" i="1"/>
  <c r="BB213" i="1"/>
  <c r="BB838" i="1"/>
  <c r="BB882" i="1"/>
  <c r="BB548" i="1"/>
  <c r="BB139" i="1"/>
  <c r="BB728" i="1"/>
  <c r="BB835" i="1"/>
  <c r="BB106" i="1"/>
  <c r="BB198" i="1"/>
  <c r="BB158" i="1"/>
  <c r="BB543" i="1"/>
  <c r="BB78" i="1"/>
  <c r="BB662" i="1"/>
  <c r="BB41" i="1"/>
  <c r="BB27" i="1"/>
  <c r="BB50" i="1"/>
  <c r="BB36" i="1"/>
  <c r="BB866" i="1"/>
  <c r="BB569" i="1"/>
  <c r="BB181" i="1"/>
  <c r="BB184" i="1"/>
  <c r="BB704" i="1"/>
  <c r="BB823" i="1"/>
  <c r="BB97" i="1"/>
  <c r="BB16" i="1"/>
  <c r="BB90" i="1"/>
  <c r="BB503" i="1"/>
  <c r="BB1344" i="1"/>
  <c r="BB488" i="1"/>
  <c r="BB676" i="1"/>
  <c r="BB644" i="1"/>
  <c r="BB115" i="1"/>
  <c r="BB707" i="1"/>
  <c r="BB930" i="1"/>
  <c r="BB684" i="1"/>
  <c r="BB554" i="1"/>
  <c r="BB840" i="1"/>
  <c r="BB10" i="1"/>
  <c r="BB621" i="1"/>
  <c r="BB695" i="1"/>
  <c r="BB383" i="1"/>
  <c r="BB166" i="1"/>
  <c r="BB595" i="1"/>
  <c r="BB117" i="1"/>
  <c r="BB224" i="1"/>
  <c r="BB34" i="1"/>
  <c r="BB825" i="1"/>
  <c r="BB856" i="1"/>
  <c r="BB188" i="1"/>
  <c r="BB420" i="1"/>
  <c r="BB206" i="1"/>
  <c r="BB737" i="1"/>
  <c r="BB771" i="1"/>
  <c r="BB773" i="1"/>
  <c r="BB788" i="1"/>
  <c r="BB192" i="1"/>
  <c r="BB1361" i="1"/>
  <c r="BB112" i="1"/>
  <c r="BB48" i="1"/>
  <c r="BB105" i="1"/>
  <c r="BB169" i="1"/>
  <c r="BB131" i="1"/>
  <c r="BB912" i="1"/>
  <c r="BB642" i="1"/>
  <c r="BB73" i="1"/>
  <c r="BB153" i="1"/>
  <c r="BB779" i="1"/>
  <c r="BB852" i="1"/>
  <c r="BB205" i="1"/>
  <c r="BB147" i="1"/>
  <c r="BB65" i="1"/>
  <c r="BB780" i="1"/>
  <c r="BB450" i="1"/>
  <c r="BB845" i="1"/>
  <c r="BB897" i="1"/>
  <c r="BB716" i="1"/>
  <c r="BB579" i="1"/>
  <c r="BB494" i="1"/>
  <c r="BB33" i="1"/>
  <c r="BB175" i="1"/>
  <c r="BB1210" i="1"/>
  <c r="BB1381" i="1"/>
  <c r="BB551" i="1"/>
  <c r="BB540" i="1"/>
  <c r="BB894" i="1"/>
  <c r="BB861" i="1"/>
  <c r="BB1351" i="1"/>
  <c r="BB629" i="1"/>
  <c r="BB389" i="1"/>
  <c r="BB182" i="1"/>
  <c r="BB703" i="1"/>
  <c r="BB537" i="1"/>
  <c r="BB167" i="1"/>
  <c r="BB179" i="1"/>
  <c r="BB199" i="1"/>
  <c r="BB83" i="1"/>
  <c r="BB538" i="1"/>
  <c r="BB197" i="1"/>
  <c r="BB113" i="1"/>
  <c r="BB187" i="1"/>
  <c r="BB128" i="1"/>
  <c r="BB1353" i="1"/>
  <c r="BB1352" i="1"/>
  <c r="BB669" i="1"/>
  <c r="BB772" i="1"/>
  <c r="BB400" i="1"/>
  <c r="BB1282" i="1"/>
  <c r="BB185" i="1"/>
  <c r="BB17" i="1"/>
  <c r="BB164" i="1"/>
  <c r="BB91" i="1"/>
  <c r="BB219" i="1"/>
  <c r="BB196" i="1"/>
  <c r="BB8" i="1"/>
  <c r="BB549" i="1"/>
  <c r="BB12" i="1"/>
  <c r="BB66" i="1"/>
  <c r="BB24" i="1"/>
  <c r="BB490" i="1"/>
  <c r="BB694" i="1"/>
  <c r="BB416" i="1"/>
  <c r="BB429" i="1"/>
  <c r="BB553" i="1"/>
  <c r="BB378" i="1"/>
  <c r="BB408" i="1"/>
  <c r="BB539" i="1"/>
  <c r="BB623" i="1"/>
  <c r="BB541" i="1"/>
  <c r="BB96" i="1"/>
  <c r="BB1388" i="1"/>
  <c r="BB18" i="1"/>
  <c r="BB208" i="1"/>
  <c r="BB536" i="1"/>
  <c r="BB708" i="1"/>
  <c r="BB1370" i="1"/>
  <c r="BB38" i="1"/>
  <c r="BB837" i="1"/>
  <c r="BB379" i="1"/>
  <c r="BB681" i="1"/>
  <c r="BB149" i="1"/>
  <c r="BB171" i="1"/>
  <c r="BB933" i="1"/>
  <c r="BB1377" i="1"/>
  <c r="BB504" i="1"/>
  <c r="BB25" i="1"/>
  <c r="BB622" i="1"/>
  <c r="BB706" i="1"/>
  <c r="BB177" i="1"/>
  <c r="BB47" i="1"/>
  <c r="BB365" i="1"/>
  <c r="BB154" i="1"/>
  <c r="BB939" i="1"/>
  <c r="BB129" i="1"/>
  <c r="BB1363" i="1"/>
  <c r="BB928" i="1"/>
  <c r="BB373" i="1"/>
  <c r="BB546" i="1"/>
  <c r="BB654" i="1"/>
  <c r="BB77" i="1"/>
  <c r="BB37" i="1"/>
  <c r="BB656" i="1"/>
  <c r="BB748" i="1"/>
  <c r="BB715" i="1"/>
  <c r="BB501" i="1"/>
  <c r="BB140" i="1"/>
  <c r="BB407" i="1"/>
  <c r="BB364" i="1"/>
  <c r="BB880" i="1"/>
  <c r="BB613" i="1"/>
  <c r="BB552" i="1"/>
  <c r="BB1255" i="1"/>
  <c r="BB381" i="1"/>
  <c r="BB58" i="1"/>
  <c r="BB473" i="1"/>
  <c r="BB414" i="1"/>
  <c r="BB1369" i="1"/>
  <c r="BB207" i="1"/>
  <c r="BB163" i="1"/>
  <c r="BB23" i="1"/>
  <c r="BB440" i="1"/>
  <c r="BB168" i="1"/>
  <c r="BB94" i="1"/>
  <c r="BB68" i="1"/>
  <c r="BB432" i="1"/>
  <c r="BB28" i="1"/>
  <c r="BB735" i="1"/>
  <c r="BB874" i="1"/>
  <c r="BB1346" i="1"/>
  <c r="BB70" i="1"/>
  <c r="BB696" i="1"/>
  <c r="BB85" i="1"/>
  <c r="BB45" i="1"/>
  <c r="BB201" i="1"/>
  <c r="BB714" i="1"/>
  <c r="BB555" i="1"/>
  <c r="BB898" i="1"/>
  <c r="BB122" i="1"/>
  <c r="BB376" i="1"/>
  <c r="BB1332" i="1"/>
  <c r="BB19" i="1"/>
  <c r="BB692" i="1"/>
  <c r="BB116" i="1"/>
  <c r="BB782" i="1"/>
  <c r="BB60" i="1"/>
  <c r="BB22" i="1"/>
  <c r="BB138" i="1"/>
  <c r="BB1356" i="1"/>
  <c r="BB738" i="1"/>
  <c r="BB1379" i="1"/>
  <c r="BB481" i="1"/>
  <c r="BB386" i="1"/>
  <c r="BB35" i="1"/>
  <c r="BB52" i="1"/>
  <c r="BB746" i="1"/>
  <c r="BB934" i="1"/>
  <c r="M163" i="24"/>
  <c r="M46" i="8"/>
  <c r="K46" i="8" s="1"/>
  <c r="M31" i="8"/>
  <c r="K31" i="8" s="1"/>
  <c r="M32" i="8"/>
  <c r="K32" i="8" s="1"/>
  <c r="M470" i="18"/>
  <c r="K470" i="18" s="1"/>
  <c r="M514" i="8"/>
  <c r="K514" i="8" s="1"/>
  <c r="M158" i="24"/>
  <c r="M505" i="8"/>
  <c r="K505" i="8" s="1"/>
  <c r="M458" i="18" l="1"/>
  <c r="K458" i="18" s="1"/>
  <c r="M433" i="18"/>
  <c r="K433" i="18" s="1"/>
  <c r="M478" i="18"/>
  <c r="K478" i="18" s="1"/>
  <c r="BB592" i="1"/>
  <c r="BB514" i="1"/>
  <c r="BB1354" i="1"/>
  <c r="BB590" i="1"/>
  <c r="BB760" i="1"/>
  <c r="BB585" i="1"/>
  <c r="BB937" i="1"/>
  <c r="BB609" i="1"/>
  <c r="BB593" i="1"/>
  <c r="BB508" i="1"/>
  <c r="BB620" i="1"/>
  <c r="BB807" i="1"/>
  <c r="BB583" i="1"/>
  <c r="BB1403" i="1"/>
  <c r="BB783" i="1"/>
  <c r="BB557" i="1"/>
  <c r="BB456" i="1"/>
  <c r="BB951" i="1"/>
  <c r="BB462" i="1"/>
  <c r="BB725" i="1"/>
  <c r="BB525" i="1"/>
  <c r="BB917" i="1"/>
  <c r="BB1405" i="1"/>
  <c r="BB726" i="1"/>
  <c r="BB524" i="1"/>
  <c r="BB727" i="1"/>
  <c r="BB895" i="1"/>
  <c r="BB752" i="1"/>
  <c r="BB950" i="1"/>
  <c r="BB946" i="1"/>
  <c r="BB777" i="1"/>
  <c r="BB751" i="1"/>
  <c r="BB794" i="1"/>
  <c r="BB466" i="1"/>
  <c r="BB460" i="1"/>
  <c r="BB1407" i="1"/>
  <c r="BB527" i="1"/>
  <c r="BB758" i="1"/>
  <c r="BB591" i="1"/>
  <c r="BB1373" i="1"/>
  <c r="BB528" i="1"/>
  <c r="BB776" i="1"/>
  <c r="BB627" i="1"/>
  <c r="BB476" i="1"/>
  <c r="BB598" i="1"/>
  <c r="BB584" i="1"/>
  <c r="BB775" i="1"/>
  <c r="BB457" i="1"/>
  <c r="BB467" i="1"/>
  <c r="BB626" i="1"/>
  <c r="BB759" i="1"/>
  <c r="BB597" i="1"/>
  <c r="BB564" i="1"/>
  <c r="BB915" i="1"/>
  <c r="BB588" i="1"/>
  <c r="BB1397" i="1"/>
  <c r="BB724" i="1"/>
  <c r="BB634" i="1"/>
  <c r="BB594" i="1"/>
  <c r="BB1404" i="1"/>
  <c r="BB628" i="1"/>
  <c r="BB1402" i="1"/>
  <c r="BB558" i="1"/>
  <c r="BB587" i="1"/>
  <c r="BB509" i="1"/>
  <c r="BB781" i="1"/>
  <c r="BB1374" i="1"/>
  <c r="BB942" i="1"/>
  <c r="BB943" i="1"/>
  <c r="BB517" i="1"/>
  <c r="BB589" i="1"/>
  <c r="BB638" i="1"/>
  <c r="BB1406" i="1"/>
  <c r="M477" i="18"/>
  <c r="K477" i="18" s="1"/>
  <c r="M159" i="24"/>
  <c r="M515" i="8"/>
  <c r="K515" i="8" s="1"/>
  <c r="M472" i="18"/>
  <c r="K472" i="18" s="1"/>
  <c r="L165" i="24"/>
  <c r="M518" i="8"/>
  <c r="K518" i="8" s="1"/>
  <c r="M161" i="24"/>
  <c r="M473" i="18"/>
  <c r="K473" i="18" s="1"/>
  <c r="M162" i="24"/>
  <c r="M521" i="8"/>
  <c r="K521" i="8" s="1"/>
  <c r="M479" i="18"/>
  <c r="K479" i="18" s="1"/>
  <c r="L167" i="24"/>
  <c r="M517" i="8"/>
  <c r="K517" i="8" s="1"/>
  <c r="M446" i="18"/>
  <c r="K446" i="18" s="1"/>
  <c r="L164" i="24"/>
  <c r="L166" i="24"/>
  <c r="M478" i="8"/>
  <c r="K478" i="8" s="1"/>
  <c r="M160" i="24"/>
  <c r="M476" i="8"/>
  <c r="K476" i="8" s="1"/>
  <c r="M435" i="18"/>
  <c r="K435" i="18" s="1"/>
  <c r="L168" i="24"/>
  <c r="BB1396" i="1"/>
  <c r="BB1243" i="1"/>
  <c r="BB1330" i="1"/>
  <c r="BB1247" i="1"/>
  <c r="BB1442" i="1"/>
  <c r="BB1283" i="1"/>
  <c r="BB1391" i="1"/>
  <c r="BB770" i="1"/>
  <c r="BB1248" i="1"/>
  <c r="BB954" i="1"/>
  <c r="BB769" i="1"/>
  <c r="BB1245" i="1"/>
  <c r="BB941" i="1"/>
  <c r="BB1342" i="1"/>
  <c r="BB1222" i="1"/>
  <c r="BB1393" i="1"/>
  <c r="BB1359" i="1"/>
  <c r="BB1244" i="1"/>
  <c r="BB111" i="1"/>
  <c r="BB469" i="1"/>
  <c r="BB1347" i="1"/>
  <c r="BB1443" i="1"/>
  <c r="BB1337" i="1"/>
  <c r="BB1249" i="1"/>
  <c r="BB1349" i="1"/>
  <c r="BB1250" i="1"/>
  <c r="BB1281" i="1"/>
  <c r="BB938" i="1"/>
  <c r="BB1341" i="1"/>
  <c r="BB1001" i="1"/>
  <c r="BB1392" i="1"/>
  <c r="BB1333" i="1"/>
  <c r="BB1350" i="1"/>
  <c r="BB1242" i="1"/>
  <c r="BB956" i="1"/>
  <c r="BB1331" i="1"/>
  <c r="BB1395" i="1"/>
  <c r="BB1348" i="1"/>
  <c r="BB1241" i="1"/>
  <c r="BB958" i="1"/>
  <c r="BB1345" i="1"/>
  <c r="BB1444" i="1"/>
  <c r="BB1394" i="1"/>
  <c r="BB1357" i="1"/>
  <c r="BB1246" i="1"/>
  <c r="BB940" i="1"/>
  <c r="M486" i="8"/>
  <c r="K486" i="8" s="1"/>
  <c r="M504" i="8"/>
  <c r="K504" i="8" s="1"/>
  <c r="M475" i="18"/>
  <c r="K475" i="18" s="1"/>
  <c r="M520" i="8"/>
  <c r="K520" i="8" s="1"/>
  <c r="M437" i="18"/>
  <c r="K437" i="18" s="1"/>
  <c r="M479" i="8"/>
  <c r="K479" i="8" s="1"/>
  <c r="M452" i="18"/>
  <c r="K452" i="18" s="1"/>
  <c r="M498" i="8"/>
  <c r="K498" i="8" s="1"/>
  <c r="M152" i="24"/>
  <c r="M501" i="8"/>
  <c r="K501" i="8" s="1"/>
  <c r="M45" i="8"/>
  <c r="K45" i="8" s="1"/>
  <c r="M441" i="18"/>
  <c r="K441" i="18" s="1"/>
  <c r="M105" i="18"/>
  <c r="K105" i="18" s="1"/>
  <c r="M72" i="24"/>
  <c r="M48" i="18"/>
  <c r="K48" i="18" s="1"/>
  <c r="M49" i="18"/>
  <c r="K49" i="18" s="1"/>
  <c r="M29" i="8"/>
  <c r="K29" i="8" s="1"/>
  <c r="M29" i="24"/>
  <c r="M15" i="24"/>
  <c r="M10" i="8"/>
  <c r="K10" i="8" s="1"/>
  <c r="M14" i="24"/>
  <c r="M10" i="24"/>
  <c r="M141" i="8"/>
  <c r="K141" i="8" s="1"/>
  <c r="M429" i="18"/>
  <c r="K429" i="18" s="1"/>
  <c r="M466" i="8"/>
  <c r="K466" i="8" s="1"/>
  <c r="M465" i="8"/>
  <c r="K465" i="8" s="1"/>
  <c r="M81" i="8"/>
  <c r="K81" i="8" s="1"/>
  <c r="M40" i="18"/>
  <c r="K40" i="18" s="1"/>
  <c r="M41" i="18"/>
  <c r="K41" i="18" s="1"/>
  <c r="M49" i="8"/>
  <c r="K49" i="8" s="1"/>
  <c r="M51" i="24"/>
  <c r="M50" i="24"/>
  <c r="M52" i="24"/>
  <c r="M12" i="24"/>
  <c r="M30" i="8"/>
  <c r="K30" i="8" s="1"/>
  <c r="M169" i="18"/>
  <c r="K169" i="18" s="1"/>
  <c r="M171" i="18"/>
  <c r="K171" i="18" s="1"/>
  <c r="M404" i="8"/>
  <c r="K404" i="8" s="1"/>
  <c r="M358" i="18"/>
  <c r="K358" i="18" s="1"/>
  <c r="M406" i="8"/>
  <c r="K406" i="8" s="1"/>
  <c r="M405" i="8"/>
  <c r="K405" i="8" s="1"/>
  <c r="M403" i="8"/>
  <c r="K403" i="8" s="1"/>
  <c r="M357" i="18"/>
  <c r="K357" i="18" s="1"/>
  <c r="M103" i="8"/>
  <c r="K103" i="8" s="1"/>
  <c r="M93" i="24"/>
  <c r="M94" i="24"/>
  <c r="M100" i="18"/>
  <c r="K100" i="18" s="1"/>
  <c r="M99" i="18"/>
  <c r="K99" i="18" s="1"/>
  <c r="M97" i="18"/>
  <c r="K97" i="18" s="1"/>
  <c r="M100" i="8"/>
  <c r="K100" i="8" s="1"/>
  <c r="M113" i="18"/>
  <c r="K113" i="18" s="1"/>
  <c r="M118" i="24"/>
  <c r="M5" i="24"/>
  <c r="M9" i="24"/>
  <c r="M48" i="24"/>
  <c r="M25" i="18"/>
  <c r="K25" i="18" s="1"/>
  <c r="M27" i="18"/>
  <c r="K27" i="18" s="1"/>
  <c r="M26" i="18"/>
  <c r="K26" i="18" s="1"/>
  <c r="M24" i="18"/>
  <c r="K24" i="18" s="1"/>
  <c r="M52" i="8"/>
  <c r="K52" i="8" s="1"/>
  <c r="M474" i="18" l="1"/>
  <c r="K474" i="18" s="1"/>
  <c r="M123" i="24"/>
  <c r="M142" i="8"/>
  <c r="K142" i="8" s="1"/>
  <c r="M91" i="24"/>
  <c r="M156" i="18"/>
  <c r="K156" i="18" s="1"/>
  <c r="M424" i="18"/>
  <c r="K424" i="18" s="1"/>
  <c r="M92" i="24"/>
  <c r="M485" i="8"/>
  <c r="K485" i="8" s="1"/>
  <c r="M513" i="8"/>
  <c r="K513" i="8" s="1"/>
  <c r="M431" i="18"/>
  <c r="K431" i="18" s="1"/>
  <c r="M474" i="8"/>
  <c r="K474" i="8" s="1"/>
  <c r="M436" i="18"/>
  <c r="K436" i="18" s="1"/>
  <c r="M516" i="8"/>
  <c r="K516" i="8" s="1"/>
  <c r="M384" i="18"/>
  <c r="K384" i="18" s="1"/>
  <c r="M93" i="18"/>
  <c r="K93" i="18" s="1"/>
  <c r="M471" i="8"/>
  <c r="K471" i="8" s="1"/>
  <c r="M484" i="8"/>
  <c r="K484" i="8" s="1"/>
  <c r="M442" i="18"/>
  <c r="K442" i="18" s="1"/>
  <c r="M180" i="18"/>
  <c r="K180" i="18" s="1"/>
  <c r="M152" i="8"/>
  <c r="K152" i="8" s="1"/>
  <c r="M467" i="8"/>
  <c r="K467" i="8" s="1"/>
  <c r="M444" i="18"/>
  <c r="K444" i="18" s="1"/>
  <c r="M126" i="8"/>
  <c r="K126" i="8" s="1"/>
  <c r="M360" i="18"/>
  <c r="K360" i="18" s="1"/>
  <c r="M481" i="8"/>
  <c r="K481" i="8" s="1"/>
  <c r="M463" i="18"/>
  <c r="K463" i="18" s="1"/>
  <c r="M43" i="8"/>
  <c r="K43" i="8" s="1"/>
  <c r="M462" i="18"/>
  <c r="K462" i="18" s="1"/>
  <c r="M471" i="18"/>
  <c r="K471" i="18" s="1"/>
  <c r="M157" i="18"/>
  <c r="K157" i="18" s="1"/>
  <c r="M46" i="18"/>
  <c r="K46" i="18" s="1"/>
  <c r="M382" i="18"/>
  <c r="K382" i="18" s="1"/>
  <c r="M431" i="8"/>
  <c r="K431" i="8" s="1"/>
  <c r="M16" i="24"/>
  <c r="M71" i="8"/>
  <c r="K71" i="8" s="1"/>
  <c r="M85" i="18"/>
  <c r="K85" i="18" s="1"/>
  <c r="M54" i="8"/>
  <c r="K54" i="8" s="1"/>
  <c r="M43" i="18"/>
  <c r="K43" i="18" s="1"/>
  <c r="M23" i="18"/>
  <c r="K23" i="18" s="1"/>
  <c r="M123" i="18"/>
  <c r="K123" i="18" s="1"/>
  <c r="M8" i="24"/>
  <c r="M56" i="24"/>
  <c r="M47" i="24"/>
  <c r="M76" i="24"/>
  <c r="M73" i="24"/>
  <c r="M51" i="18"/>
  <c r="K51" i="18" s="1"/>
  <c r="M95" i="24"/>
  <c r="M104" i="24"/>
  <c r="M82" i="8"/>
  <c r="K82" i="8" s="1"/>
  <c r="M72" i="18"/>
  <c r="K72" i="18" s="1"/>
  <c r="M39" i="24"/>
  <c r="M53" i="24"/>
  <c r="M49" i="24"/>
  <c r="M97" i="8"/>
  <c r="K97" i="8" s="1"/>
  <c r="M42" i="18"/>
  <c r="K42" i="18" s="1"/>
  <c r="M107" i="24"/>
  <c r="M98" i="8"/>
  <c r="K98" i="8" s="1"/>
  <c r="M11" i="24"/>
  <c r="M35" i="8"/>
  <c r="K35" i="8" s="1"/>
  <c r="M55" i="8"/>
  <c r="K55" i="8" s="1"/>
  <c r="M160" i="8"/>
  <c r="K160" i="8" s="1"/>
  <c r="M40" i="24"/>
  <c r="M106" i="24"/>
  <c r="M4" i="24"/>
  <c r="M13" i="24"/>
  <c r="M105" i="8"/>
  <c r="K105" i="8" s="1"/>
  <c r="M99" i="8"/>
  <c r="K99" i="8" s="1"/>
  <c r="M139" i="24"/>
  <c r="M383" i="18"/>
  <c r="K383" i="18" s="1"/>
  <c r="M33" i="8"/>
  <c r="K33" i="8" s="1"/>
  <c r="M28" i="18"/>
  <c r="K28" i="18" s="1"/>
  <c r="M110" i="24"/>
  <c r="M98" i="24"/>
  <c r="M102" i="18"/>
  <c r="K102" i="18" s="1"/>
  <c r="M102" i="8"/>
  <c r="K102" i="8" s="1"/>
  <c r="M445" i="18"/>
  <c r="K445" i="18" s="1"/>
  <c r="M438" i="18"/>
  <c r="K438" i="18" s="1"/>
  <c r="M443" i="18"/>
  <c r="K443" i="18" s="1"/>
  <c r="M115" i="8"/>
  <c r="K115" i="8" s="1"/>
  <c r="M84" i="18"/>
  <c r="K84" i="18" s="1"/>
  <c r="M59" i="24"/>
  <c r="M54" i="24"/>
  <c r="M63" i="8"/>
  <c r="K63" i="8" s="1"/>
  <c r="M439" i="18"/>
  <c r="K439" i="18" s="1"/>
  <c r="M482" i="8"/>
  <c r="K482" i="8" s="1"/>
  <c r="M476" i="18"/>
  <c r="K476" i="18" s="1"/>
  <c r="M356" i="18"/>
  <c r="K356" i="18" s="1"/>
  <c r="M7" i="24"/>
  <c r="M432" i="18"/>
  <c r="K432" i="18" s="1"/>
  <c r="M519" i="8"/>
  <c r="K519" i="8" s="1"/>
  <c r="M407" i="8"/>
  <c r="K407" i="8" s="1"/>
  <c r="M477" i="8"/>
  <c r="K477" i="8" s="1"/>
  <c r="M98" i="18"/>
  <c r="K98" i="18" s="1"/>
  <c r="M67" i="18"/>
  <c r="K67" i="18" s="1"/>
  <c r="M361" i="18"/>
  <c r="K361" i="18" s="1"/>
  <c r="M153" i="18"/>
  <c r="K153" i="18" s="1"/>
  <c r="M50" i="8"/>
  <c r="K50" i="8" s="1"/>
  <c r="M44" i="18"/>
  <c r="K44" i="18" s="1"/>
  <c r="M99" i="24"/>
  <c r="M434" i="18"/>
  <c r="K434" i="18" s="1"/>
  <c r="M9" i="8"/>
  <c r="K9" i="8" s="1"/>
  <c r="M57" i="24"/>
  <c r="M47" i="8"/>
  <c r="K47" i="8" s="1"/>
  <c r="M89" i="8"/>
  <c r="K89" i="8" s="1"/>
  <c r="M90" i="18"/>
  <c r="K90" i="18" s="1"/>
  <c r="M60" i="24"/>
  <c r="M55" i="24"/>
  <c r="M74" i="24"/>
  <c r="M161" i="8"/>
  <c r="K161" i="8" s="1"/>
  <c r="M475" i="8"/>
  <c r="K475" i="8" s="1"/>
  <c r="M4" i="18"/>
  <c r="K4" i="18" s="1"/>
  <c r="M75" i="8"/>
  <c r="K75" i="8" s="1"/>
  <c r="M359" i="18"/>
  <c r="K359" i="18" s="1"/>
  <c r="M22" i="8"/>
  <c r="K22" i="8" s="1"/>
  <c r="M17" i="18"/>
  <c r="K17" i="18" s="1"/>
  <c r="M104" i="18"/>
  <c r="K104" i="18" s="1"/>
  <c r="M101" i="8"/>
  <c r="K101" i="8" s="1"/>
  <c r="M408" i="8"/>
  <c r="K408" i="8" s="1"/>
  <c r="M5" i="18"/>
  <c r="K5" i="18" s="1"/>
  <c r="M101" i="18"/>
  <c r="K101" i="18" s="1"/>
  <c r="M402" i="8"/>
  <c r="K402" i="8" s="1"/>
  <c r="M70" i="24"/>
  <c r="M48" i="8"/>
  <c r="K48" i="8" s="1"/>
  <c r="M34" i="8"/>
  <c r="K34" i="8" s="1"/>
  <c r="M29" i="18"/>
  <c r="K29" i="18" s="1"/>
  <c r="M53" i="8"/>
  <c r="K53" i="8" s="1"/>
  <c r="M47" i="18"/>
  <c r="K47" i="18" s="1"/>
  <c r="M75" i="24"/>
  <c r="M104" i="8"/>
  <c r="K104" i="8" s="1"/>
  <c r="M103" i="18"/>
  <c r="K103" i="18" s="1"/>
  <c r="M491" i="8"/>
  <c r="K491" i="8" s="1"/>
  <c r="M480" i="8"/>
  <c r="K480" i="8" s="1"/>
  <c r="M440" i="18"/>
  <c r="K440" i="18" s="1"/>
  <c r="M483" i="8"/>
  <c r="K483" i="8" s="1"/>
  <c r="M6" i="24"/>
  <c r="M363" i="18"/>
  <c r="K363" i="18" s="1"/>
  <c r="M103" i="24"/>
  <c r="M81" i="24"/>
  <c r="M62" i="24"/>
  <c r="M134" i="24"/>
  <c r="M95" i="8"/>
  <c r="K95" i="8" s="1"/>
  <c r="M179" i="18"/>
  <c r="K179" i="18" s="1"/>
  <c r="M122" i="24"/>
  <c r="M58" i="24"/>
  <c r="M61" i="24"/>
  <c r="M66" i="18"/>
  <c r="K66" i="18" s="1"/>
  <c r="M105" i="24"/>
  <c r="M108" i="24"/>
  <c r="M22" i="24"/>
  <c r="M100" i="24"/>
  <c r="M186" i="18"/>
  <c r="K186" i="18" s="1"/>
  <c r="M131" i="24"/>
  <c r="M130" i="24"/>
  <c r="M201" i="8"/>
  <c r="K201" i="8" s="1"/>
  <c r="M78" i="24"/>
  <c r="M66" i="24"/>
  <c r="M135" i="18"/>
  <c r="K135" i="18" s="1"/>
  <c r="M122" i="18"/>
  <c r="K122" i="18" s="1"/>
  <c r="M34" i="24"/>
  <c r="M76" i="8"/>
  <c r="K76" i="8" s="1"/>
  <c r="M71" i="18"/>
  <c r="K71" i="18" s="1"/>
  <c r="M50" i="18"/>
  <c r="K50" i="18" s="1"/>
  <c r="M56" i="8"/>
  <c r="K56" i="8" s="1"/>
  <c r="M450" i="18"/>
  <c r="K450" i="18" s="1"/>
  <c r="M495" i="8"/>
  <c r="K495" i="8" s="1"/>
  <c r="M423" i="18"/>
  <c r="K423" i="18" s="1"/>
  <c r="M63" i="18"/>
  <c r="K63" i="18" s="1"/>
  <c r="M69" i="8"/>
  <c r="K69" i="8" s="1"/>
  <c r="M102" i="24"/>
  <c r="M409" i="8"/>
  <c r="K409" i="8" s="1"/>
  <c r="M37" i="24"/>
  <c r="M43" i="24"/>
  <c r="M41" i="24"/>
  <c r="M393" i="8"/>
  <c r="K393" i="8" s="1"/>
  <c r="M79" i="24"/>
  <c r="M188" i="18"/>
  <c r="K188" i="18" s="1"/>
  <c r="M184" i="18"/>
  <c r="K184" i="18" s="1"/>
  <c r="M506" i="8"/>
  <c r="K506" i="8" s="1"/>
  <c r="M461" i="18"/>
  <c r="K461" i="18" s="1"/>
  <c r="M97" i="24"/>
  <c r="M91" i="8"/>
  <c r="K91" i="8" s="1"/>
  <c r="M94" i="18"/>
  <c r="K94" i="18" s="1"/>
  <c r="M46" i="24"/>
  <c r="M44" i="24"/>
  <c r="M93" i="8"/>
  <c r="K93" i="8" s="1"/>
  <c r="M129" i="24"/>
  <c r="M140" i="18"/>
  <c r="K140" i="18" s="1"/>
  <c r="M136" i="18"/>
  <c r="K136" i="18" s="1"/>
  <c r="M472" i="8"/>
  <c r="K472" i="8" s="1"/>
  <c r="M125" i="24"/>
  <c r="M88" i="8"/>
  <c r="K88" i="8" s="1"/>
  <c r="M89" i="18"/>
  <c r="K89" i="18" s="1"/>
  <c r="M382" i="8"/>
  <c r="K382" i="8" s="1"/>
  <c r="M340" i="18"/>
  <c r="K340" i="18" s="1"/>
  <c r="M133" i="8"/>
  <c r="K133" i="8" s="1"/>
  <c r="M146" i="18"/>
  <c r="K146" i="18" s="1"/>
  <c r="M132" i="18"/>
  <c r="K132" i="18" s="1"/>
  <c r="M123" i="8"/>
  <c r="K123" i="8" s="1"/>
  <c r="M114" i="8"/>
  <c r="K114" i="8" s="1"/>
  <c r="M121" i="18"/>
  <c r="K121" i="18" s="1"/>
  <c r="M90" i="24"/>
  <c r="M83" i="18"/>
  <c r="K83" i="18" s="1"/>
  <c r="M155" i="18"/>
  <c r="K155" i="18" s="1"/>
  <c r="M140" i="8"/>
  <c r="K140" i="8" s="1"/>
  <c r="M76" i="18"/>
  <c r="K76" i="18" s="1"/>
  <c r="M80" i="8"/>
  <c r="K80" i="8" s="1"/>
  <c r="M157" i="8"/>
  <c r="K157" i="8" s="1"/>
  <c r="M176" i="18"/>
  <c r="K176" i="18" s="1"/>
  <c r="M90" i="8"/>
  <c r="K90" i="8" s="1"/>
  <c r="M92" i="18"/>
  <c r="K92" i="18" s="1"/>
  <c r="M54" i="18"/>
  <c r="K54" i="18" s="1"/>
  <c r="M59" i="8"/>
  <c r="K59" i="8" s="1"/>
  <c r="M488" i="8"/>
  <c r="K488" i="8" s="1"/>
  <c r="M447" i="18"/>
  <c r="K447" i="18" s="1"/>
  <c r="M163" i="8"/>
  <c r="K163" i="8" s="1"/>
  <c r="L433" i="18"/>
  <c r="M154" i="8"/>
  <c r="K154" i="8" s="1"/>
  <c r="M173" i="18"/>
  <c r="K173" i="18" s="1"/>
  <c r="M151" i="8"/>
  <c r="K151" i="8" s="1"/>
  <c r="M168" i="18"/>
  <c r="K168" i="18" s="1"/>
  <c r="M115" i="18"/>
  <c r="K115" i="18" s="1"/>
  <c r="M110" i="8"/>
  <c r="K110" i="8" s="1"/>
  <c r="M503" i="8"/>
  <c r="K503" i="8" s="1"/>
  <c r="M460" i="18"/>
  <c r="K460" i="18" s="1"/>
  <c r="M162" i="8"/>
  <c r="K162" i="8" s="1"/>
  <c r="M183" i="18"/>
  <c r="K183" i="18" s="1"/>
  <c r="M138" i="24"/>
  <c r="M19" i="8"/>
  <c r="K19" i="8" s="1"/>
  <c r="M14" i="18"/>
  <c r="K14" i="18" s="1"/>
  <c r="M155" i="24"/>
  <c r="M454" i="18"/>
  <c r="K454" i="18" s="1"/>
  <c r="M497" i="8"/>
  <c r="K497" i="8" s="1"/>
  <c r="M231" i="18"/>
  <c r="K231" i="18" s="1"/>
  <c r="M422" i="18"/>
  <c r="K422" i="18" s="1"/>
  <c r="M38" i="8"/>
  <c r="K38" i="8" s="1"/>
  <c r="M34" i="18"/>
  <c r="K34" i="18" s="1"/>
  <c r="M61" i="8"/>
  <c r="K61" i="8" s="1"/>
  <c r="M56" i="18"/>
  <c r="K56" i="18" s="1"/>
  <c r="M512" i="8"/>
  <c r="K512" i="8" s="1"/>
  <c r="M469" i="18"/>
  <c r="K469" i="18" s="1"/>
  <c r="M355" i="18"/>
  <c r="K355" i="18" s="1"/>
  <c r="M78" i="8"/>
  <c r="K78" i="8" s="1"/>
  <c r="M74" i="18"/>
  <c r="K74" i="18" s="1"/>
  <c r="M500" i="8"/>
  <c r="K500" i="8" s="1"/>
  <c r="M457" i="18"/>
  <c r="K457" i="18" s="1"/>
  <c r="M28" i="24"/>
  <c r="M25" i="8"/>
  <c r="K25" i="8" s="1"/>
  <c r="M106" i="8"/>
  <c r="K106" i="8" s="1"/>
  <c r="M110" i="18"/>
  <c r="K110" i="18" s="1"/>
  <c r="M494" i="8"/>
  <c r="K494" i="8" s="1"/>
  <c r="M451" i="18"/>
  <c r="K451" i="18" s="1"/>
  <c r="M119" i="8"/>
  <c r="K119" i="8" s="1"/>
  <c r="M129" i="18"/>
  <c r="K129" i="18" s="1"/>
  <c r="M16" i="18"/>
  <c r="K16" i="18" s="1"/>
  <c r="M21" i="8"/>
  <c r="K21" i="8" s="1"/>
  <c r="M10" i="18"/>
  <c r="K10" i="18" s="1"/>
  <c r="M15" i="8"/>
  <c r="K15" i="8" s="1"/>
  <c r="M45" i="18"/>
  <c r="K45" i="18" s="1"/>
  <c r="M51" i="8"/>
  <c r="K51" i="8" s="1"/>
  <c r="M449" i="18"/>
  <c r="K449" i="18" s="1"/>
  <c r="M490" i="8"/>
  <c r="K490" i="8" s="1"/>
  <c r="M131" i="8"/>
  <c r="K131" i="8" s="1"/>
  <c r="M144" i="18"/>
  <c r="K144" i="18" s="1"/>
  <c r="M147" i="8"/>
  <c r="K147" i="8" s="1"/>
  <c r="M163" i="18"/>
  <c r="K163" i="18" s="1"/>
  <c r="M18" i="8"/>
  <c r="K18" i="8" s="1"/>
  <c r="M13" i="18"/>
  <c r="K13" i="18" s="1"/>
  <c r="M466" i="18"/>
  <c r="K466" i="18" s="1"/>
  <c r="M509" i="8"/>
  <c r="K509" i="8" s="1"/>
  <c r="BB464" i="1"/>
  <c r="BB463" i="1"/>
  <c r="BB581" i="1"/>
  <c r="BB1400" i="1"/>
  <c r="BB761" i="1"/>
  <c r="BB1399" i="1"/>
  <c r="BB1398" i="1"/>
  <c r="BB458" i="1"/>
  <c r="BB15" i="1"/>
  <c r="M209" i="18"/>
  <c r="K209" i="18" s="1"/>
  <c r="M182" i="8"/>
  <c r="K182" i="8" s="1"/>
  <c r="M247" i="18"/>
  <c r="K247" i="18" s="1"/>
  <c r="M199" i="18"/>
  <c r="K199" i="18" s="1"/>
  <c r="M174" i="8"/>
  <c r="K174" i="8" s="1"/>
  <c r="M186" i="8"/>
  <c r="K186" i="8" s="1"/>
  <c r="M214" i="18"/>
  <c r="K214" i="18" s="1"/>
  <c r="M179" i="8"/>
  <c r="K179" i="8" s="1"/>
  <c r="M144" i="24"/>
  <c r="M204" i="18"/>
  <c r="K204" i="18" s="1"/>
  <c r="M134" i="8"/>
  <c r="K134" i="8" s="1"/>
  <c r="M147" i="18"/>
  <c r="K147" i="18" s="1"/>
  <c r="M111" i="8"/>
  <c r="K111" i="8" s="1"/>
  <c r="M117" i="18"/>
  <c r="K117" i="18" s="1"/>
  <c r="M141" i="18"/>
  <c r="K141" i="18" s="1"/>
  <c r="M80" i="18"/>
  <c r="K80" i="18" s="1"/>
  <c r="M73" i="18"/>
  <c r="K73" i="18" s="1"/>
  <c r="M77" i="8"/>
  <c r="K77" i="8" s="1"/>
  <c r="M332" i="18"/>
  <c r="K332" i="18" s="1"/>
  <c r="M380" i="8"/>
  <c r="K380" i="8" s="1"/>
  <c r="M421" i="8"/>
  <c r="K421" i="8" s="1"/>
  <c r="M372" i="18"/>
  <c r="K372" i="18" s="1"/>
  <c r="M221" i="8"/>
  <c r="K221" i="8" s="1"/>
  <c r="M228" i="8"/>
  <c r="K228" i="8" s="1"/>
  <c r="M246" i="18"/>
  <c r="K246" i="18" s="1"/>
  <c r="M217" i="8"/>
  <c r="K217" i="8" s="1"/>
  <c r="M212" i="18"/>
  <c r="K212" i="18" s="1"/>
  <c r="M176" i="8"/>
  <c r="K176" i="8" s="1"/>
  <c r="M201" i="18"/>
  <c r="K201" i="18" s="1"/>
  <c r="M168" i="8"/>
  <c r="K168" i="8" s="1"/>
  <c r="M142" i="24"/>
  <c r="M193" i="18"/>
  <c r="K193" i="18" s="1"/>
  <c r="M217" i="18"/>
  <c r="K217" i="18" s="1"/>
  <c r="M188" i="8"/>
  <c r="K188" i="8" s="1"/>
  <c r="M142" i="18"/>
  <c r="K142" i="18" s="1"/>
  <c r="M127" i="18"/>
  <c r="K127" i="18" s="1"/>
  <c r="M70" i="8"/>
  <c r="K70" i="8" s="1"/>
  <c r="M65" i="18"/>
  <c r="K65" i="18" s="1"/>
  <c r="M79" i="18"/>
  <c r="K79" i="18" s="1"/>
  <c r="M69" i="18"/>
  <c r="K69" i="18" s="1"/>
  <c r="M73" i="8"/>
  <c r="K73" i="8" s="1"/>
  <c r="M374" i="8"/>
  <c r="K374" i="8" s="1"/>
  <c r="M383" i="8"/>
  <c r="K383" i="8" s="1"/>
  <c r="M384" i="8"/>
  <c r="K384" i="8" s="1"/>
  <c r="M425" i="8"/>
  <c r="K425" i="8" s="1"/>
  <c r="M377" i="18"/>
  <c r="K377" i="18" s="1"/>
  <c r="M374" i="18"/>
  <c r="K374" i="18" s="1"/>
  <c r="M410" i="8"/>
  <c r="K410" i="8" s="1"/>
  <c r="M362" i="18"/>
  <c r="K362" i="18" s="1"/>
  <c r="M167" i="18"/>
  <c r="K167" i="18" s="1"/>
  <c r="M150" i="8"/>
  <c r="K150" i="8" s="1"/>
  <c r="M150" i="18"/>
  <c r="K150" i="18" s="1"/>
  <c r="M137" i="8"/>
  <c r="K137" i="8" s="1"/>
  <c r="M158" i="8"/>
  <c r="K158" i="8" s="1"/>
  <c r="M177" i="18"/>
  <c r="K177" i="18" s="1"/>
  <c r="M211" i="8"/>
  <c r="K211" i="8" s="1"/>
  <c r="M241" i="18"/>
  <c r="K241" i="18" s="1"/>
  <c r="M276" i="8"/>
  <c r="K276" i="8" s="1"/>
  <c r="M267" i="18"/>
  <c r="K267" i="18" s="1"/>
  <c r="M301" i="8"/>
  <c r="K301" i="8" s="1"/>
  <c r="M285" i="18"/>
  <c r="K285" i="18" s="1"/>
  <c r="M271" i="8"/>
  <c r="K271" i="8" s="1"/>
  <c r="M288" i="8"/>
  <c r="K288" i="8" s="1"/>
  <c r="M272" i="18"/>
  <c r="K272" i="18" s="1"/>
  <c r="M309" i="8"/>
  <c r="K309" i="8" s="1"/>
  <c r="M293" i="18"/>
  <c r="K293" i="18" s="1"/>
  <c r="M287" i="8"/>
  <c r="K287" i="8" s="1"/>
  <c r="M271" i="18"/>
  <c r="K271" i="18" s="1"/>
  <c r="M8" i="8"/>
  <c r="K8" i="8" s="1"/>
  <c r="M441" i="8"/>
  <c r="K441" i="8" s="1"/>
  <c r="M394" i="18"/>
  <c r="K394" i="18" s="1"/>
  <c r="M449" i="8"/>
  <c r="K449" i="8" s="1"/>
  <c r="M403" i="18"/>
  <c r="K403" i="18" s="1"/>
  <c r="M443" i="8"/>
  <c r="K443" i="8" s="1"/>
  <c r="M395" i="18"/>
  <c r="K395" i="18" s="1"/>
  <c r="M432" i="8"/>
  <c r="K432" i="8" s="1"/>
  <c r="M385" i="18"/>
  <c r="K385" i="18" s="1"/>
  <c r="M446" i="8"/>
  <c r="K446" i="8" s="1"/>
  <c r="M400" i="18"/>
  <c r="K400" i="18" s="1"/>
  <c r="M453" i="8"/>
  <c r="K453" i="8" s="1"/>
  <c r="M407" i="18"/>
  <c r="K407" i="18" s="1"/>
  <c r="M398" i="18"/>
  <c r="K398" i="18" s="1"/>
  <c r="M137" i="24"/>
  <c r="M399" i="8"/>
  <c r="K399" i="8" s="1"/>
  <c r="M351" i="18"/>
  <c r="K351" i="18" s="1"/>
  <c r="M19" i="24"/>
  <c r="M8" i="18"/>
  <c r="K8" i="18" s="1"/>
  <c r="M13" i="8"/>
  <c r="K13" i="8" s="1"/>
  <c r="M17" i="24"/>
  <c r="M35" i="24"/>
  <c r="M36" i="24"/>
  <c r="M65" i="24"/>
  <c r="M71" i="24"/>
  <c r="M239" i="8"/>
  <c r="K239" i="8" s="1"/>
  <c r="M41" i="8"/>
  <c r="K41" i="8" s="1"/>
  <c r="M37" i="18"/>
  <c r="K37" i="18" s="1"/>
  <c r="M262" i="8"/>
  <c r="K262" i="8" s="1"/>
  <c r="M256" i="8"/>
  <c r="K256" i="8" s="1"/>
  <c r="M332" i="8"/>
  <c r="K332" i="8" s="1"/>
  <c r="M308" i="18"/>
  <c r="K308" i="18" s="1"/>
  <c r="M356" i="8"/>
  <c r="K356" i="8" s="1"/>
  <c r="M324" i="18"/>
  <c r="K324" i="18" s="1"/>
  <c r="M360" i="8"/>
  <c r="K360" i="8" s="1"/>
  <c r="M328" i="18"/>
  <c r="K328" i="18" s="1"/>
  <c r="M329" i="8"/>
  <c r="K329" i="8" s="1"/>
  <c r="M305" i="18"/>
  <c r="K305" i="18" s="1"/>
  <c r="M367" i="8"/>
  <c r="K367" i="8" s="1"/>
  <c r="M322" i="18"/>
  <c r="K322" i="18" s="1"/>
  <c r="M84" i="24"/>
  <c r="M109" i="24"/>
  <c r="M115" i="24"/>
  <c r="M392" i="8"/>
  <c r="K392" i="8" s="1"/>
  <c r="M345" i="18"/>
  <c r="K345" i="18" s="1"/>
  <c r="M189" i="18"/>
  <c r="K189" i="18" s="1"/>
  <c r="M164" i="8"/>
  <c r="K164" i="8" s="1"/>
  <c r="M149" i="24"/>
  <c r="M206" i="8"/>
  <c r="K206" i="8" s="1"/>
  <c r="M236" i="18"/>
  <c r="K236" i="18" s="1"/>
  <c r="M511" i="8"/>
  <c r="K511" i="8" s="1"/>
  <c r="M468" i="18"/>
  <c r="K468" i="18" s="1"/>
  <c r="M469" i="8"/>
  <c r="K469" i="8" s="1"/>
  <c r="M427" i="18"/>
  <c r="K427" i="18" s="1"/>
  <c r="M390" i="8"/>
  <c r="K390" i="8" s="1"/>
  <c r="M343" i="18"/>
  <c r="K343" i="18" s="1"/>
  <c r="M493" i="8"/>
  <c r="K493" i="8" s="1"/>
  <c r="M173" i="8"/>
  <c r="K173" i="8" s="1"/>
  <c r="M198" i="18"/>
  <c r="K198" i="18" s="1"/>
  <c r="M207" i="18"/>
  <c r="K207" i="18" s="1"/>
  <c r="M216" i="8"/>
  <c r="K216" i="8" s="1"/>
  <c r="M166" i="8"/>
  <c r="K166" i="8" s="1"/>
  <c r="M140" i="24"/>
  <c r="M191" i="18"/>
  <c r="K191" i="18" s="1"/>
  <c r="M178" i="8"/>
  <c r="K178" i="8" s="1"/>
  <c r="M203" i="18"/>
  <c r="K203" i="18" s="1"/>
  <c r="M133" i="18"/>
  <c r="K133" i="18" s="1"/>
  <c r="M124" i="8"/>
  <c r="K124" i="8" s="1"/>
  <c r="M72" i="8"/>
  <c r="K72" i="8" s="1"/>
  <c r="M68" i="18"/>
  <c r="K68" i="18" s="1"/>
  <c r="I1640" i="2"/>
  <c r="K1640" i="2" s="1"/>
  <c r="M420" i="8"/>
  <c r="K420" i="8" s="1"/>
  <c r="M371" i="18"/>
  <c r="K371" i="18" s="1"/>
  <c r="M156" i="8"/>
  <c r="K156" i="8" s="1"/>
  <c r="M175" i="18"/>
  <c r="K175" i="18" s="1"/>
  <c r="M149" i="8"/>
  <c r="K149" i="8" s="1"/>
  <c r="M165" i="18"/>
  <c r="K165" i="18" s="1"/>
  <c r="M209" i="8"/>
  <c r="K209" i="8" s="1"/>
  <c r="M239" i="18"/>
  <c r="K239" i="18" s="1"/>
  <c r="M295" i="8"/>
  <c r="K295" i="8" s="1"/>
  <c r="M279" i="18"/>
  <c r="K279" i="18" s="1"/>
  <c r="M306" i="8"/>
  <c r="K306" i="8" s="1"/>
  <c r="M290" i="18"/>
  <c r="K290" i="18" s="1"/>
  <c r="M308" i="8"/>
  <c r="K308" i="8" s="1"/>
  <c r="M292" i="18"/>
  <c r="K292" i="18" s="1"/>
  <c r="M297" i="8"/>
  <c r="K297" i="8" s="1"/>
  <c r="M281" i="18"/>
  <c r="K281" i="18" s="1"/>
  <c r="M292" i="8"/>
  <c r="K292" i="8" s="1"/>
  <c r="M276" i="18"/>
  <c r="K276" i="18" s="1"/>
  <c r="M291" i="8"/>
  <c r="K291" i="8" s="1"/>
  <c r="M275" i="18"/>
  <c r="K275" i="18" s="1"/>
  <c r="M266" i="8"/>
  <c r="K266" i="8" s="1"/>
  <c r="M260" i="18"/>
  <c r="K260" i="18" s="1"/>
  <c r="M4" i="8"/>
  <c r="K4" i="8" s="1"/>
  <c r="M86" i="18"/>
  <c r="K86" i="18" s="1"/>
  <c r="M86" i="8"/>
  <c r="K86" i="8" s="1"/>
  <c r="M438" i="8"/>
  <c r="K438" i="8" s="1"/>
  <c r="M391" i="18"/>
  <c r="K391" i="18" s="1"/>
  <c r="M408" i="18"/>
  <c r="K408" i="18" s="1"/>
  <c r="M448" i="8"/>
  <c r="K448" i="8" s="1"/>
  <c r="M402" i="18"/>
  <c r="K402" i="18" s="1"/>
  <c r="M457" i="8"/>
  <c r="K457" i="8" s="1"/>
  <c r="M412" i="18"/>
  <c r="K412" i="18" s="1"/>
  <c r="M417" i="18"/>
  <c r="K417" i="18" s="1"/>
  <c r="M397" i="18"/>
  <c r="K397" i="18" s="1"/>
  <c r="M450" i="8"/>
  <c r="K450" i="8" s="1"/>
  <c r="M405" i="18"/>
  <c r="K405" i="18" s="1"/>
  <c r="M132" i="24"/>
  <c r="M181" i="18"/>
  <c r="K181" i="18" s="1"/>
  <c r="M133" i="24"/>
  <c r="M401" i="8"/>
  <c r="K401" i="8" s="1"/>
  <c r="M354" i="18"/>
  <c r="K354" i="18" s="1"/>
  <c r="M12" i="18"/>
  <c r="K12" i="18" s="1"/>
  <c r="M17" i="8"/>
  <c r="K17" i="8" s="1"/>
  <c r="M22" i="18"/>
  <c r="K22" i="18" s="1"/>
  <c r="M42" i="24"/>
  <c r="M28" i="8"/>
  <c r="K28" i="8" s="1"/>
  <c r="M247" i="8"/>
  <c r="K247" i="8" s="1"/>
  <c r="M238" i="8"/>
  <c r="K238" i="8" s="1"/>
  <c r="M233" i="8"/>
  <c r="K233" i="8" s="1"/>
  <c r="M30" i="18"/>
  <c r="K30" i="18" s="1"/>
  <c r="M259" i="8"/>
  <c r="K259" i="8" s="1"/>
  <c r="M355" i="8"/>
  <c r="K355" i="8" s="1"/>
  <c r="M323" i="18"/>
  <c r="K323" i="18" s="1"/>
  <c r="M319" i="8"/>
  <c r="K319" i="8" s="1"/>
  <c r="M338" i="8"/>
  <c r="K338" i="8" s="1"/>
  <c r="M359" i="8"/>
  <c r="K359" i="8" s="1"/>
  <c r="M327" i="18"/>
  <c r="K327" i="18" s="1"/>
  <c r="M318" i="8"/>
  <c r="K318" i="8" s="1"/>
  <c r="M59" i="18"/>
  <c r="K59" i="18" s="1"/>
  <c r="M112" i="18"/>
  <c r="K112" i="18" s="1"/>
  <c r="M108" i="8"/>
  <c r="K108" i="8" s="1"/>
  <c r="M113" i="24"/>
  <c r="M228" i="18"/>
  <c r="K228" i="18" s="1"/>
  <c r="M198" i="8"/>
  <c r="K198" i="8" s="1"/>
  <c r="M199" i="8"/>
  <c r="K199" i="8" s="1"/>
  <c r="M229" i="18"/>
  <c r="K229" i="18" s="1"/>
  <c r="M507" i="8"/>
  <c r="K507" i="8" s="1"/>
  <c r="M464" i="18"/>
  <c r="K464" i="18" s="1"/>
  <c r="M195" i="8"/>
  <c r="K195" i="8" s="1"/>
  <c r="M225" i="18"/>
  <c r="K225" i="18" s="1"/>
  <c r="M473" i="8"/>
  <c r="K473" i="8" s="1"/>
  <c r="M430" i="18"/>
  <c r="K430" i="18" s="1"/>
  <c r="M395" i="8"/>
  <c r="K395" i="8" s="1"/>
  <c r="M347" i="18"/>
  <c r="K347" i="18" s="1"/>
  <c r="M153" i="24"/>
  <c r="M487" i="8"/>
  <c r="K487" i="8" s="1"/>
  <c r="M213" i="18"/>
  <c r="K213" i="18" s="1"/>
  <c r="M185" i="8"/>
  <c r="K185" i="8" s="1"/>
  <c r="M254" i="18"/>
  <c r="K254" i="18" s="1"/>
  <c r="M226" i="8"/>
  <c r="K226" i="8" s="1"/>
  <c r="M184" i="8"/>
  <c r="K184" i="8" s="1"/>
  <c r="M211" i="18"/>
  <c r="K211" i="18" s="1"/>
  <c r="M167" i="8"/>
  <c r="K167" i="8" s="1"/>
  <c r="M192" i="18"/>
  <c r="K192" i="18" s="1"/>
  <c r="M141" i="24"/>
  <c r="M229" i="8"/>
  <c r="K229" i="8" s="1"/>
  <c r="M218" i="8"/>
  <c r="K218" i="8" s="1"/>
  <c r="M248" i="18"/>
  <c r="K248" i="18" s="1"/>
  <c r="M192" i="8"/>
  <c r="K192" i="8" s="1"/>
  <c r="M222" i="18"/>
  <c r="K222" i="18" s="1"/>
  <c r="M221" i="18"/>
  <c r="K221" i="18" s="1"/>
  <c r="M191" i="8"/>
  <c r="K191" i="8" s="1"/>
  <c r="M219" i="18"/>
  <c r="K219" i="18" s="1"/>
  <c r="M190" i="8"/>
  <c r="K190" i="8" s="1"/>
  <c r="M70" i="18"/>
  <c r="K70" i="18" s="1"/>
  <c r="M74" i="8"/>
  <c r="K74" i="8" s="1"/>
  <c r="M378" i="8"/>
  <c r="K378" i="8" s="1"/>
  <c r="M337" i="18"/>
  <c r="K337" i="18" s="1"/>
  <c r="M369" i="8"/>
  <c r="K369" i="8" s="1"/>
  <c r="M428" i="8"/>
  <c r="K428" i="8" s="1"/>
  <c r="M380" i="18"/>
  <c r="K380" i="18" s="1"/>
  <c r="M232" i="8"/>
  <c r="K232" i="8" s="1"/>
  <c r="M230" i="8"/>
  <c r="K230" i="8" s="1"/>
  <c r="M220" i="8"/>
  <c r="K220" i="8" s="1"/>
  <c r="M216" i="18"/>
  <c r="K216" i="18" s="1"/>
  <c r="M189" i="8"/>
  <c r="K189" i="8" s="1"/>
  <c r="M218" i="18"/>
  <c r="K218" i="18" s="1"/>
  <c r="M126" i="18"/>
  <c r="K126" i="18" s="1"/>
  <c r="M124" i="18"/>
  <c r="K124" i="18" s="1"/>
  <c r="M119" i="18"/>
  <c r="K119" i="18" s="1"/>
  <c r="M113" i="8"/>
  <c r="K113" i="8" s="1"/>
  <c r="M79" i="8"/>
  <c r="K79" i="8" s="1"/>
  <c r="M75" i="18"/>
  <c r="K75" i="18" s="1"/>
  <c r="M371" i="8"/>
  <c r="K371" i="8" s="1"/>
  <c r="M373" i="8"/>
  <c r="K373" i="8" s="1"/>
  <c r="M423" i="8"/>
  <c r="K423" i="8" s="1"/>
  <c r="M375" i="18"/>
  <c r="K375" i="18" s="1"/>
  <c r="M416" i="8"/>
  <c r="K416" i="8" s="1"/>
  <c r="M367" i="18"/>
  <c r="K367" i="18" s="1"/>
  <c r="M174" i="18"/>
  <c r="K174" i="18" s="1"/>
  <c r="M155" i="8"/>
  <c r="K155" i="8" s="1"/>
  <c r="M126" i="24"/>
  <c r="M145" i="8"/>
  <c r="K145" i="8" s="1"/>
  <c r="M161" i="18"/>
  <c r="K161" i="18" s="1"/>
  <c r="M245" i="18"/>
  <c r="K245" i="18" s="1"/>
  <c r="M215" i="8"/>
  <c r="K215" i="8" s="1"/>
  <c r="M267" i="8"/>
  <c r="K267" i="8" s="1"/>
  <c r="M261" i="18"/>
  <c r="K261" i="18" s="1"/>
  <c r="M275" i="8"/>
  <c r="K275" i="8" s="1"/>
  <c r="M266" i="18"/>
  <c r="K266" i="18" s="1"/>
  <c r="M312" i="8"/>
  <c r="K312" i="8" s="1"/>
  <c r="M296" i="18"/>
  <c r="K296" i="18" s="1"/>
  <c r="M269" i="8"/>
  <c r="K269" i="8" s="1"/>
  <c r="M313" i="8"/>
  <c r="K313" i="8" s="1"/>
  <c r="M297" i="18"/>
  <c r="K297" i="18" s="1"/>
  <c r="M274" i="8"/>
  <c r="K274" i="8" s="1"/>
  <c r="M265" i="18"/>
  <c r="K265" i="18" s="1"/>
  <c r="M265" i="8"/>
  <c r="K265" i="8" s="1"/>
  <c r="M259" i="18"/>
  <c r="K259" i="18" s="1"/>
  <c r="M5" i="8"/>
  <c r="K5" i="8" s="1"/>
  <c r="M88" i="18"/>
  <c r="K88" i="18" s="1"/>
  <c r="M87" i="8"/>
  <c r="K87" i="8" s="1"/>
  <c r="M435" i="8"/>
  <c r="K435" i="8" s="1"/>
  <c r="M387" i="18"/>
  <c r="K387" i="18" s="1"/>
  <c r="M451" i="8"/>
  <c r="K451" i="8" s="1"/>
  <c r="M406" i="18"/>
  <c r="K406" i="18" s="1"/>
  <c r="M440" i="8"/>
  <c r="K440" i="8" s="1"/>
  <c r="M393" i="18"/>
  <c r="K393" i="18" s="1"/>
  <c r="M463" i="8"/>
  <c r="K463" i="8" s="1"/>
  <c r="M419" i="18"/>
  <c r="K419" i="18" s="1"/>
  <c r="M404" i="18"/>
  <c r="K404" i="18" s="1"/>
  <c r="M388" i="18"/>
  <c r="K388" i="18" s="1"/>
  <c r="M458" i="8"/>
  <c r="K458" i="8" s="1"/>
  <c r="M413" i="18"/>
  <c r="K413" i="18" s="1"/>
  <c r="M135" i="24"/>
  <c r="M182" i="18"/>
  <c r="K182" i="18" s="1"/>
  <c r="M136" i="24"/>
  <c r="M352" i="18"/>
  <c r="K352" i="18" s="1"/>
  <c r="M23" i="24"/>
  <c r="M27" i="24"/>
  <c r="M15" i="18"/>
  <c r="K15" i="18" s="1"/>
  <c r="M20" i="8"/>
  <c r="K20" i="8" s="1"/>
  <c r="M31" i="24"/>
  <c r="M250" i="8"/>
  <c r="K250" i="8" s="1"/>
  <c r="M251" i="8"/>
  <c r="K251" i="8" s="1"/>
  <c r="M255" i="8"/>
  <c r="K255" i="8" s="1"/>
  <c r="M243" i="8"/>
  <c r="K243" i="8" s="1"/>
  <c r="M39" i="8"/>
  <c r="K39" i="8" s="1"/>
  <c r="M35" i="18"/>
  <c r="K35" i="18" s="1"/>
  <c r="M263" i="8"/>
  <c r="K263" i="8" s="1"/>
  <c r="M347" i="8"/>
  <c r="K347" i="8" s="1"/>
  <c r="M315" i="18"/>
  <c r="K315" i="18" s="1"/>
  <c r="M358" i="8"/>
  <c r="K358" i="8" s="1"/>
  <c r="M326" i="18"/>
  <c r="K326" i="18" s="1"/>
  <c r="M342" i="8"/>
  <c r="K342" i="8" s="1"/>
  <c r="M337" i="8"/>
  <c r="K337" i="8" s="1"/>
  <c r="M339" i="8"/>
  <c r="K339" i="8" s="1"/>
  <c r="M311" i="18"/>
  <c r="K311" i="18" s="1"/>
  <c r="M317" i="8"/>
  <c r="K317" i="8" s="1"/>
  <c r="M87" i="24"/>
  <c r="M80" i="24"/>
  <c r="M116" i="24"/>
  <c r="M108" i="18"/>
  <c r="K108" i="18" s="1"/>
  <c r="M226" i="18"/>
  <c r="K226" i="18" s="1"/>
  <c r="M196" i="8"/>
  <c r="K196" i="8" s="1"/>
  <c r="M510" i="8"/>
  <c r="K510" i="8" s="1"/>
  <c r="M467" i="18"/>
  <c r="K467" i="18" s="1"/>
  <c r="M508" i="8"/>
  <c r="K508" i="8" s="1"/>
  <c r="M465" i="18"/>
  <c r="K465" i="18" s="1"/>
  <c r="M391" i="8"/>
  <c r="K391" i="8" s="1"/>
  <c r="M344" i="18"/>
  <c r="K344" i="18" s="1"/>
  <c r="M119" i="24"/>
  <c r="M145" i="18"/>
  <c r="K145" i="18" s="1"/>
  <c r="M132" i="8"/>
  <c r="K132" i="8" s="1"/>
  <c r="M127" i="8"/>
  <c r="K127" i="8" s="1"/>
  <c r="M137" i="18"/>
  <c r="K137" i="18" s="1"/>
  <c r="M125" i="8"/>
  <c r="K125" i="8" s="1"/>
  <c r="M134" i="18"/>
  <c r="K134" i="18" s="1"/>
  <c r="M62" i="18"/>
  <c r="K62" i="18" s="1"/>
  <c r="M68" i="8"/>
  <c r="K68" i="8" s="1"/>
  <c r="M368" i="8"/>
  <c r="K368" i="8" s="1"/>
  <c r="M417" i="8"/>
  <c r="K417" i="8" s="1"/>
  <c r="M368" i="18"/>
  <c r="K368" i="18" s="1"/>
  <c r="M158" i="18"/>
  <c r="K158" i="18" s="1"/>
  <c r="M143" i="8"/>
  <c r="K143" i="8" s="1"/>
  <c r="M172" i="18"/>
  <c r="K172" i="18" s="1"/>
  <c r="M166" i="18"/>
  <c r="K166" i="18" s="1"/>
  <c r="M214" i="8"/>
  <c r="K214" i="8" s="1"/>
  <c r="M244" i="18"/>
  <c r="K244" i="18" s="1"/>
  <c r="M270" i="8"/>
  <c r="K270" i="8" s="1"/>
  <c r="M273" i="8"/>
  <c r="K273" i="8" s="1"/>
  <c r="M264" i="18"/>
  <c r="K264" i="18" s="1"/>
  <c r="M293" i="8"/>
  <c r="K293" i="8" s="1"/>
  <c r="M277" i="18"/>
  <c r="K277" i="18" s="1"/>
  <c r="M298" i="8"/>
  <c r="K298" i="8" s="1"/>
  <c r="M282" i="18"/>
  <c r="K282" i="18" s="1"/>
  <c r="M294" i="8"/>
  <c r="K294" i="8" s="1"/>
  <c r="M278" i="18"/>
  <c r="K278" i="18" s="1"/>
  <c r="M303" i="8"/>
  <c r="K303" i="8" s="1"/>
  <c r="M287" i="18"/>
  <c r="K287" i="18" s="1"/>
  <c r="M296" i="8"/>
  <c r="K296" i="8" s="1"/>
  <c r="M280" i="18"/>
  <c r="K280" i="18" s="1"/>
  <c r="M310" i="8"/>
  <c r="K310" i="8" s="1"/>
  <c r="M294" i="18"/>
  <c r="K294" i="18" s="1"/>
  <c r="M87" i="18"/>
  <c r="K87" i="18" s="1"/>
  <c r="M433" i="8"/>
  <c r="K433" i="8" s="1"/>
  <c r="M447" i="8"/>
  <c r="K447" i="8" s="1"/>
  <c r="M401" i="18"/>
  <c r="K401" i="18" s="1"/>
  <c r="M464" i="8"/>
  <c r="K464" i="8" s="1"/>
  <c r="M420" i="18"/>
  <c r="K420" i="18" s="1"/>
  <c r="M452" i="8"/>
  <c r="K452" i="8" s="1"/>
  <c r="M400" i="8"/>
  <c r="K400" i="8" s="1"/>
  <c r="M353" i="18"/>
  <c r="K353" i="18" s="1"/>
  <c r="M397" i="8"/>
  <c r="K397" i="8" s="1"/>
  <c r="M349" i="18"/>
  <c r="K349" i="18" s="1"/>
  <c r="M11" i="18"/>
  <c r="K11" i="18" s="1"/>
  <c r="M16" i="8"/>
  <c r="K16" i="8" s="1"/>
  <c r="M18" i="24"/>
  <c r="M63" i="24"/>
  <c r="M69" i="24"/>
  <c r="M248" i="8"/>
  <c r="K248" i="8" s="1"/>
  <c r="M245" i="8"/>
  <c r="K245" i="8" s="1"/>
  <c r="M234" i="8"/>
  <c r="K234" i="8" s="1"/>
  <c r="M235" i="8"/>
  <c r="K235" i="8" s="1"/>
  <c r="M242" i="8"/>
  <c r="K242" i="8" s="1"/>
  <c r="M261" i="8"/>
  <c r="K261" i="8" s="1"/>
  <c r="M257" i="8"/>
  <c r="K257" i="8" s="1"/>
  <c r="M331" i="8"/>
  <c r="K331" i="8" s="1"/>
  <c r="M307" i="18"/>
  <c r="K307" i="18" s="1"/>
  <c r="M323" i="8"/>
  <c r="K323" i="8" s="1"/>
  <c r="M301" i="18"/>
  <c r="K301" i="18" s="1"/>
  <c r="M362" i="8"/>
  <c r="K362" i="8" s="1"/>
  <c r="M329" i="18"/>
  <c r="K329" i="18" s="1"/>
  <c r="M58" i="18"/>
  <c r="K58" i="18" s="1"/>
  <c r="M65" i="8"/>
  <c r="K65" i="8" s="1"/>
  <c r="M88" i="24"/>
  <c r="M114" i="18"/>
  <c r="K114" i="18" s="1"/>
  <c r="M109" i="8"/>
  <c r="K109" i="8" s="1"/>
  <c r="M394" i="8"/>
  <c r="K394" i="8" s="1"/>
  <c r="M151" i="24"/>
  <c r="M208" i="8"/>
  <c r="K208" i="8" s="1"/>
  <c r="M238" i="18"/>
  <c r="K238" i="18" s="1"/>
  <c r="M200" i="8"/>
  <c r="K200" i="8" s="1"/>
  <c r="M230" i="18"/>
  <c r="K230" i="18" s="1"/>
  <c r="M187" i="18"/>
  <c r="K187" i="18" s="1"/>
  <c r="M157" i="24"/>
  <c r="M499" i="8"/>
  <c r="K499" i="8" s="1"/>
  <c r="M456" i="18"/>
  <c r="K456" i="18" s="1"/>
  <c r="L161" i="24"/>
  <c r="L505" i="8"/>
  <c r="L46" i="8"/>
  <c r="L458" i="18"/>
  <c r="L18" i="18"/>
  <c r="L23" i="8"/>
  <c r="L32" i="8"/>
  <c r="L156" i="24"/>
  <c r="L455" i="18"/>
  <c r="L158" i="24"/>
  <c r="L478" i="18"/>
  <c r="M131" i="18"/>
  <c r="K131" i="18" s="1"/>
  <c r="M122" i="8"/>
  <c r="K122" i="8" s="1"/>
  <c r="M255" i="18"/>
  <c r="K255" i="18" s="1"/>
  <c r="M227" i="8"/>
  <c r="K227" i="8" s="1"/>
  <c r="M225" i="8"/>
  <c r="K225" i="8" s="1"/>
  <c r="M253" i="18"/>
  <c r="K253" i="18" s="1"/>
  <c r="M171" i="8"/>
  <c r="K171" i="8" s="1"/>
  <c r="M196" i="18"/>
  <c r="K196" i="18" s="1"/>
  <c r="M208" i="18"/>
  <c r="K208" i="18" s="1"/>
  <c r="M169" i="8"/>
  <c r="K169" i="8" s="1"/>
  <c r="M194" i="18"/>
  <c r="K194" i="18" s="1"/>
  <c r="M143" i="24"/>
  <c r="M195" i="18"/>
  <c r="K195" i="18" s="1"/>
  <c r="M170" i="8"/>
  <c r="K170" i="8" s="1"/>
  <c r="M180" i="8"/>
  <c r="K180" i="8" s="1"/>
  <c r="M205" i="18"/>
  <c r="K205" i="18" s="1"/>
  <c r="M145" i="24"/>
  <c r="M128" i="8"/>
  <c r="K128" i="8" s="1"/>
  <c r="M138" i="18"/>
  <c r="K138" i="18" s="1"/>
  <c r="M120" i="8"/>
  <c r="K120" i="8" s="1"/>
  <c r="M117" i="8"/>
  <c r="K117" i="8" s="1"/>
  <c r="M78" i="18"/>
  <c r="K78" i="18" s="1"/>
  <c r="M84" i="8"/>
  <c r="K84" i="8" s="1"/>
  <c r="M81" i="18"/>
  <c r="K81" i="18" s="1"/>
  <c r="M85" i="8"/>
  <c r="K85" i="8" s="1"/>
  <c r="M375" i="8"/>
  <c r="K375" i="8" s="1"/>
  <c r="M334" i="18"/>
  <c r="K334" i="18" s="1"/>
  <c r="M412" i="8"/>
  <c r="K412" i="8" s="1"/>
  <c r="M365" i="18"/>
  <c r="K365" i="18" s="1"/>
  <c r="M430" i="8"/>
  <c r="K430" i="8" s="1"/>
  <c r="M381" i="18"/>
  <c r="K381" i="18" s="1"/>
  <c r="M429" i="8"/>
  <c r="K429" i="8" s="1"/>
  <c r="M128" i="24"/>
  <c r="M162" i="18"/>
  <c r="K162" i="18" s="1"/>
  <c r="M146" i="8"/>
  <c r="K146" i="8" s="1"/>
  <c r="M148" i="8"/>
  <c r="K148" i="8" s="1"/>
  <c r="M164" i="18"/>
  <c r="K164" i="18" s="1"/>
  <c r="M277" i="8"/>
  <c r="K277" i="8" s="1"/>
  <c r="M268" i="18"/>
  <c r="K268" i="18" s="1"/>
  <c r="M304" i="8"/>
  <c r="K304" i="8" s="1"/>
  <c r="M288" i="18"/>
  <c r="K288" i="18" s="1"/>
  <c r="M289" i="8"/>
  <c r="K289" i="8" s="1"/>
  <c r="M273" i="18"/>
  <c r="K273" i="18" s="1"/>
  <c r="M281" i="8"/>
  <c r="K281" i="8" s="1"/>
  <c r="M299" i="8"/>
  <c r="K299" i="8" s="1"/>
  <c r="M283" i="18"/>
  <c r="K283" i="18" s="1"/>
  <c r="M302" i="8"/>
  <c r="K302" i="8" s="1"/>
  <c r="M286" i="18"/>
  <c r="K286" i="18" s="1"/>
  <c r="M290" i="8"/>
  <c r="K290" i="8" s="1"/>
  <c r="M274" i="18"/>
  <c r="K274" i="18" s="1"/>
  <c r="M264" i="8"/>
  <c r="K264" i="8" s="1"/>
  <c r="M258" i="18"/>
  <c r="K258" i="18" s="1"/>
  <c r="M462" i="8"/>
  <c r="K462" i="8" s="1"/>
  <c r="M418" i="18"/>
  <c r="K418" i="18" s="1"/>
  <c r="M437" i="8"/>
  <c r="K437" i="8" s="1"/>
  <c r="M390" i="18"/>
  <c r="K390" i="18" s="1"/>
  <c r="M444" i="8"/>
  <c r="K444" i="8" s="1"/>
  <c r="M396" i="18"/>
  <c r="K396" i="18" s="1"/>
  <c r="M26" i="24"/>
  <c r="M19" i="18"/>
  <c r="K19" i="18" s="1"/>
  <c r="M24" i="8"/>
  <c r="K24" i="8" s="1"/>
  <c r="M32" i="24"/>
  <c r="M26" i="8"/>
  <c r="K26" i="8" s="1"/>
  <c r="M20" i="18"/>
  <c r="K20" i="18" s="1"/>
  <c r="M68" i="24"/>
  <c r="M252" i="8"/>
  <c r="K252" i="8" s="1"/>
  <c r="M246" i="8"/>
  <c r="K246" i="8" s="1"/>
  <c r="M240" i="8"/>
  <c r="K240" i="8" s="1"/>
  <c r="M249" i="8"/>
  <c r="K249" i="8" s="1"/>
  <c r="M260" i="8"/>
  <c r="K260" i="8" s="1"/>
  <c r="M361" i="8"/>
  <c r="K361" i="8" s="1"/>
  <c r="M325" i="8"/>
  <c r="K325" i="8" s="1"/>
  <c r="M343" i="8"/>
  <c r="K343" i="8" s="1"/>
  <c r="M340" i="8"/>
  <c r="K340" i="8" s="1"/>
  <c r="M351" i="8"/>
  <c r="K351" i="8" s="1"/>
  <c r="M318" i="18"/>
  <c r="K318" i="18" s="1"/>
  <c r="M357" i="8"/>
  <c r="K357" i="8" s="1"/>
  <c r="M325" i="18"/>
  <c r="K325" i="18" s="1"/>
  <c r="M334" i="8"/>
  <c r="K334" i="8" s="1"/>
  <c r="M310" i="18"/>
  <c r="K310" i="18" s="1"/>
  <c r="M353" i="8"/>
  <c r="K353" i="8" s="1"/>
  <c r="M320" i="18"/>
  <c r="K320" i="18" s="1"/>
  <c r="M57" i="18"/>
  <c r="K57" i="18" s="1"/>
  <c r="M64" i="8"/>
  <c r="K64" i="8" s="1"/>
  <c r="M66" i="8"/>
  <c r="K66" i="8" s="1"/>
  <c r="M60" i="18"/>
  <c r="K60" i="18" s="1"/>
  <c r="M77" i="24"/>
  <c r="M94" i="8"/>
  <c r="K94" i="8" s="1"/>
  <c r="M202" i="8"/>
  <c r="K202" i="8" s="1"/>
  <c r="M232" i="18"/>
  <c r="K232" i="18" s="1"/>
  <c r="M148" i="24"/>
  <c r="M205" i="8"/>
  <c r="K205" i="8" s="1"/>
  <c r="M235" i="18"/>
  <c r="K235" i="18" s="1"/>
  <c r="M425" i="18"/>
  <c r="K425" i="18" s="1"/>
  <c r="M389" i="8"/>
  <c r="K389" i="8" s="1"/>
  <c r="M342" i="18"/>
  <c r="K342" i="18" s="1"/>
  <c r="L160" i="24"/>
  <c r="L31" i="8"/>
  <c r="M252" i="18"/>
  <c r="K252" i="18" s="1"/>
  <c r="M224" i="8"/>
  <c r="K224" i="8" s="1"/>
  <c r="M172" i="8"/>
  <c r="K172" i="8" s="1"/>
  <c r="M197" i="18"/>
  <c r="K197" i="18" s="1"/>
  <c r="M130" i="8"/>
  <c r="K130" i="8" s="1"/>
  <c r="M143" i="18"/>
  <c r="K143" i="18" s="1"/>
  <c r="M219" i="8"/>
  <c r="K219" i="8" s="1"/>
  <c r="M249" i="18"/>
  <c r="K249" i="18" s="1"/>
  <c r="M222" i="8"/>
  <c r="K222" i="8" s="1"/>
  <c r="M250" i="18"/>
  <c r="K250" i="18" s="1"/>
  <c r="M175" i="8"/>
  <c r="K175" i="8" s="1"/>
  <c r="M200" i="18"/>
  <c r="K200" i="18" s="1"/>
  <c r="M165" i="8"/>
  <c r="K165" i="8" s="1"/>
  <c r="M190" i="18"/>
  <c r="K190" i="18" s="1"/>
  <c r="M223" i="18"/>
  <c r="K223" i="18" s="1"/>
  <c r="M193" i="8"/>
  <c r="K193" i="8" s="1"/>
  <c r="M187" i="8"/>
  <c r="K187" i="8" s="1"/>
  <c r="M215" i="18"/>
  <c r="K215" i="18" s="1"/>
  <c r="M121" i="8"/>
  <c r="K121" i="8" s="1"/>
  <c r="M130" i="18"/>
  <c r="K130" i="18" s="1"/>
  <c r="M118" i="18"/>
  <c r="K118" i="18" s="1"/>
  <c r="M112" i="8"/>
  <c r="K112" i="8" s="1"/>
  <c r="M125" i="18"/>
  <c r="K125" i="18" s="1"/>
  <c r="M116" i="8"/>
  <c r="K116" i="8" s="1"/>
  <c r="M120" i="18"/>
  <c r="K120" i="18" s="1"/>
  <c r="M116" i="18"/>
  <c r="K116" i="18" s="1"/>
  <c r="M82" i="18"/>
  <c r="K82" i="18" s="1"/>
  <c r="M89" i="24"/>
  <c r="M372" i="8"/>
  <c r="K372" i="8" s="1"/>
  <c r="M333" i="18"/>
  <c r="K333" i="18" s="1"/>
  <c r="M379" i="8"/>
  <c r="K379" i="8" s="1"/>
  <c r="M377" i="8"/>
  <c r="K377" i="8" s="1"/>
  <c r="M336" i="18"/>
  <c r="K336" i="18" s="1"/>
  <c r="M411" i="8"/>
  <c r="K411" i="8" s="1"/>
  <c r="M364" i="18"/>
  <c r="K364" i="18" s="1"/>
  <c r="M426" i="8"/>
  <c r="K426" i="8" s="1"/>
  <c r="M378" i="18"/>
  <c r="K378" i="18" s="1"/>
  <c r="M418" i="8"/>
  <c r="K418" i="8" s="1"/>
  <c r="M369" i="18"/>
  <c r="K369" i="18" s="1"/>
  <c r="M159" i="8"/>
  <c r="K159" i="8" s="1"/>
  <c r="M178" i="18"/>
  <c r="K178" i="18" s="1"/>
  <c r="M212" i="8"/>
  <c r="K212" i="8" s="1"/>
  <c r="M242" i="18"/>
  <c r="K242" i="18" s="1"/>
  <c r="M314" i="8"/>
  <c r="K314" i="8" s="1"/>
  <c r="M298" i="18"/>
  <c r="K298" i="18" s="1"/>
  <c r="M285" i="8"/>
  <c r="K285" i="8" s="1"/>
  <c r="M268" i="8"/>
  <c r="K268" i="8" s="1"/>
  <c r="M262" i="18"/>
  <c r="K262" i="18" s="1"/>
  <c r="M286" i="8"/>
  <c r="K286" i="8" s="1"/>
  <c r="M270" i="18"/>
  <c r="K270" i="18" s="1"/>
  <c r="M311" i="8"/>
  <c r="K311" i="8" s="1"/>
  <c r="M295" i="18"/>
  <c r="K295" i="18" s="1"/>
  <c r="M272" i="8"/>
  <c r="K272" i="8" s="1"/>
  <c r="M263" i="18"/>
  <c r="K263" i="18" s="1"/>
  <c r="M279" i="8"/>
  <c r="K279" i="8" s="1"/>
  <c r="M6" i="8"/>
  <c r="K6" i="8" s="1"/>
  <c r="M91" i="18"/>
  <c r="K91" i="18" s="1"/>
  <c r="M388" i="8"/>
  <c r="K388" i="8" s="1"/>
  <c r="M456" i="8"/>
  <c r="K456" i="8" s="1"/>
  <c r="M411" i="18"/>
  <c r="K411" i="18" s="1"/>
  <c r="M414" i="18"/>
  <c r="K414" i="18" s="1"/>
  <c r="M421" i="18"/>
  <c r="K421" i="18" s="1"/>
  <c r="M461" i="8"/>
  <c r="K461" i="8" s="1"/>
  <c r="M416" i="18"/>
  <c r="K416" i="18" s="1"/>
  <c r="M439" i="8"/>
  <c r="K439" i="8" s="1"/>
  <c r="M392" i="18"/>
  <c r="K392" i="18" s="1"/>
  <c r="M96" i="24"/>
  <c r="M95" i="18"/>
  <c r="K95" i="18" s="1"/>
  <c r="M25" i="24"/>
  <c r="M38" i="24"/>
  <c r="M67" i="24"/>
  <c r="M64" i="24"/>
  <c r="M244" i="8"/>
  <c r="K244" i="8" s="1"/>
  <c r="M44" i="8"/>
  <c r="K44" i="8" s="1"/>
  <c r="M39" i="18"/>
  <c r="K39" i="18" s="1"/>
  <c r="M36" i="18"/>
  <c r="K36" i="18" s="1"/>
  <c r="M40" i="8"/>
  <c r="K40" i="8" s="1"/>
  <c r="M42" i="8"/>
  <c r="K42" i="8" s="1"/>
  <c r="M38" i="18"/>
  <c r="K38" i="18" s="1"/>
  <c r="M366" i="8"/>
  <c r="K366" i="8" s="1"/>
  <c r="M350" i="8"/>
  <c r="K350" i="8" s="1"/>
  <c r="M317" i="18"/>
  <c r="K317" i="18" s="1"/>
  <c r="M349" i="8"/>
  <c r="K349" i="8" s="1"/>
  <c r="M330" i="8"/>
  <c r="K330" i="8" s="1"/>
  <c r="M306" i="18"/>
  <c r="K306" i="18" s="1"/>
  <c r="M348" i="8"/>
  <c r="K348" i="8" s="1"/>
  <c r="M316" i="18"/>
  <c r="K316" i="18" s="1"/>
  <c r="M364" i="8"/>
  <c r="K364" i="8" s="1"/>
  <c r="M331" i="18"/>
  <c r="K331" i="18" s="1"/>
  <c r="M365" i="8"/>
  <c r="K365" i="8" s="1"/>
  <c r="M326" i="8"/>
  <c r="K326" i="8" s="1"/>
  <c r="M60" i="8"/>
  <c r="K60" i="8" s="1"/>
  <c r="M55" i="18"/>
  <c r="K55" i="18" s="1"/>
  <c r="M62" i="8"/>
  <c r="K62" i="8" s="1"/>
  <c r="M57" i="8"/>
  <c r="K57" i="8" s="1"/>
  <c r="M52" i="18"/>
  <c r="K52" i="18" s="1"/>
  <c r="M112" i="24"/>
  <c r="M107" i="8"/>
  <c r="K107" i="8" s="1"/>
  <c r="M111" i="18"/>
  <c r="K111" i="18" s="1"/>
  <c r="M194" i="8"/>
  <c r="K194" i="8" s="1"/>
  <c r="M224" i="18"/>
  <c r="K224" i="18" s="1"/>
  <c r="M470" i="8"/>
  <c r="K470" i="8" s="1"/>
  <c r="M428" i="18"/>
  <c r="K428" i="18" s="1"/>
  <c r="M492" i="8"/>
  <c r="K492" i="8" s="1"/>
  <c r="L159" i="24"/>
  <c r="L54" i="8"/>
  <c r="M220" i="18"/>
  <c r="K220" i="18" s="1"/>
  <c r="M118" i="8"/>
  <c r="K118" i="8" s="1"/>
  <c r="M128" i="18"/>
  <c r="K128" i="18" s="1"/>
  <c r="M136" i="8"/>
  <c r="K136" i="8" s="1"/>
  <c r="M120" i="24"/>
  <c r="M149" i="18"/>
  <c r="K149" i="18" s="1"/>
  <c r="M135" i="8"/>
  <c r="K135" i="8" s="1"/>
  <c r="M148" i="18"/>
  <c r="K148" i="18" s="1"/>
  <c r="M77" i="18"/>
  <c r="K77" i="18" s="1"/>
  <c r="M83" i="8"/>
  <c r="K83" i="8" s="1"/>
  <c r="M64" i="18"/>
  <c r="K64" i="18" s="1"/>
  <c r="M67" i="8"/>
  <c r="K67" i="8" s="1"/>
  <c r="M61" i="18"/>
  <c r="K61" i="18" s="1"/>
  <c r="M385" i="8"/>
  <c r="K385" i="8" s="1"/>
  <c r="M370" i="8"/>
  <c r="K370" i="8" s="1"/>
  <c r="M381" i="8"/>
  <c r="K381" i="8" s="1"/>
  <c r="M339" i="18"/>
  <c r="K339" i="18" s="1"/>
  <c r="M376" i="8"/>
  <c r="K376" i="8" s="1"/>
  <c r="M335" i="18"/>
  <c r="K335" i="18" s="1"/>
  <c r="M424" i="8"/>
  <c r="K424" i="8" s="1"/>
  <c r="M376" i="18"/>
  <c r="K376" i="18" s="1"/>
  <c r="M419" i="8"/>
  <c r="K419" i="8" s="1"/>
  <c r="M370" i="18"/>
  <c r="K370" i="18" s="1"/>
  <c r="M427" i="8"/>
  <c r="K427" i="8" s="1"/>
  <c r="M379" i="18"/>
  <c r="K379" i="18" s="1"/>
  <c r="M121" i="24"/>
  <c r="M127" i="24"/>
  <c r="M139" i="8"/>
  <c r="K139" i="8" s="1"/>
  <c r="M154" i="18"/>
  <c r="K154" i="18" s="1"/>
  <c r="M152" i="18"/>
  <c r="K152" i="18" s="1"/>
  <c r="M151" i="18"/>
  <c r="K151" i="18" s="1"/>
  <c r="M138" i="8"/>
  <c r="K138" i="8" s="1"/>
  <c r="M160" i="18"/>
  <c r="K160" i="18" s="1"/>
  <c r="M144" i="8"/>
  <c r="K144" i="8" s="1"/>
  <c r="M213" i="8"/>
  <c r="K213" i="8" s="1"/>
  <c r="M243" i="18"/>
  <c r="K243" i="18" s="1"/>
  <c r="M278" i="8"/>
  <c r="K278" i="8" s="1"/>
  <c r="M269" i="18"/>
  <c r="K269" i="18" s="1"/>
  <c r="M315" i="8"/>
  <c r="K315" i="8" s="1"/>
  <c r="M299" i="18"/>
  <c r="K299" i="18" s="1"/>
  <c r="M280" i="8"/>
  <c r="K280" i="8" s="1"/>
  <c r="M283" i="8"/>
  <c r="K283" i="8" s="1"/>
  <c r="M7" i="8"/>
  <c r="K7" i="8" s="1"/>
  <c r="M436" i="8"/>
  <c r="K436" i="8" s="1"/>
  <c r="M389" i="18"/>
  <c r="K389" i="18" s="1"/>
  <c r="M445" i="8"/>
  <c r="K445" i="8" s="1"/>
  <c r="M399" i="18"/>
  <c r="K399" i="18" s="1"/>
  <c r="M434" i="8"/>
  <c r="K434" i="8" s="1"/>
  <c r="M386" i="18"/>
  <c r="K386" i="18" s="1"/>
  <c r="M459" i="8"/>
  <c r="K459" i="8" s="1"/>
  <c r="M415" i="18"/>
  <c r="K415" i="18" s="1"/>
  <c r="M454" i="8"/>
  <c r="K454" i="8" s="1"/>
  <c r="M409" i="18"/>
  <c r="K409" i="18" s="1"/>
  <c r="M398" i="8"/>
  <c r="K398" i="8" s="1"/>
  <c r="M350" i="18"/>
  <c r="K350" i="18" s="1"/>
  <c r="M20" i="24"/>
  <c r="M6" i="18"/>
  <c r="K6" i="18" s="1"/>
  <c r="M11" i="8"/>
  <c r="K11" i="8" s="1"/>
  <c r="M24" i="24"/>
  <c r="M9" i="18"/>
  <c r="K9" i="18" s="1"/>
  <c r="M14" i="8"/>
  <c r="K14" i="8" s="1"/>
  <c r="M30" i="24"/>
  <c r="M33" i="24"/>
  <c r="M27" i="8"/>
  <c r="K27" i="8" s="1"/>
  <c r="M21" i="18"/>
  <c r="K21" i="18" s="1"/>
  <c r="M254" i="8"/>
  <c r="K254" i="8" s="1"/>
  <c r="M236" i="8"/>
  <c r="K236" i="8" s="1"/>
  <c r="M237" i="8"/>
  <c r="K237" i="8" s="1"/>
  <c r="M31" i="18"/>
  <c r="K31" i="18" s="1"/>
  <c r="M45" i="24"/>
  <c r="M258" i="8"/>
  <c r="K258" i="8" s="1"/>
  <c r="M345" i="8"/>
  <c r="K345" i="8" s="1"/>
  <c r="M313" i="18"/>
  <c r="K313" i="18" s="1"/>
  <c r="M320" i="8"/>
  <c r="K320" i="8" s="1"/>
  <c r="M341" i="8"/>
  <c r="K341" i="8" s="1"/>
  <c r="M344" i="8"/>
  <c r="K344" i="8" s="1"/>
  <c r="M312" i="18"/>
  <c r="K312" i="18" s="1"/>
  <c r="M324" i="8"/>
  <c r="K324" i="8" s="1"/>
  <c r="M302" i="18"/>
  <c r="K302" i="18" s="1"/>
  <c r="M328" i="8"/>
  <c r="K328" i="8" s="1"/>
  <c r="M304" i="18"/>
  <c r="K304" i="18" s="1"/>
  <c r="M336" i="8"/>
  <c r="K336" i="8" s="1"/>
  <c r="M363" i="8"/>
  <c r="K363" i="8" s="1"/>
  <c r="M330" i="18"/>
  <c r="K330" i="18" s="1"/>
  <c r="M354" i="8"/>
  <c r="K354" i="8" s="1"/>
  <c r="M321" i="18"/>
  <c r="K321" i="18" s="1"/>
  <c r="M83" i="24"/>
  <c r="M114" i="24"/>
  <c r="M106" i="18"/>
  <c r="K106" i="18" s="1"/>
  <c r="M101" i="24"/>
  <c r="M150" i="24"/>
  <c r="M207" i="8"/>
  <c r="K207" i="8" s="1"/>
  <c r="M237" i="18"/>
  <c r="K237" i="18" s="1"/>
  <c r="M203" i="8"/>
  <c r="K203" i="8" s="1"/>
  <c r="M233" i="18"/>
  <c r="K233" i="18" s="1"/>
  <c r="M502" i="8"/>
  <c r="K502" i="8" s="1"/>
  <c r="M459" i="18"/>
  <c r="K459" i="18" s="1"/>
  <c r="M468" i="8"/>
  <c r="K468" i="8" s="1"/>
  <c r="M426" i="18"/>
  <c r="K426" i="18" s="1"/>
  <c r="M346" i="18"/>
  <c r="K346" i="18" s="1"/>
  <c r="M489" i="8"/>
  <c r="K489" i="8" s="1"/>
  <c r="M448" i="18"/>
  <c r="K448" i="18" s="1"/>
  <c r="L170" i="18"/>
  <c r="M210" i="18"/>
  <c r="K210" i="18" s="1"/>
  <c r="M183" i="8"/>
  <c r="K183" i="8" s="1"/>
  <c r="M231" i="8"/>
  <c r="K231" i="8" s="1"/>
  <c r="M223" i="8"/>
  <c r="K223" i="8" s="1"/>
  <c r="M251" i="18"/>
  <c r="K251" i="18" s="1"/>
  <c r="M146" i="24"/>
  <c r="M181" i="8"/>
  <c r="K181" i="8" s="1"/>
  <c r="M206" i="18"/>
  <c r="K206" i="18" s="1"/>
  <c r="M177" i="8"/>
  <c r="K177" i="8" s="1"/>
  <c r="M202" i="18"/>
  <c r="K202" i="18" s="1"/>
  <c r="M129" i="8"/>
  <c r="K129" i="8" s="1"/>
  <c r="M139" i="18"/>
  <c r="K139" i="18" s="1"/>
  <c r="M386" i="8"/>
  <c r="K386" i="8" s="1"/>
  <c r="M341" i="18"/>
  <c r="K341" i="18" s="1"/>
  <c r="M338" i="18"/>
  <c r="K338" i="18" s="1"/>
  <c r="M415" i="8"/>
  <c r="K415" i="8" s="1"/>
  <c r="M413" i="8"/>
  <c r="K413" i="8" s="1"/>
  <c r="M366" i="18"/>
  <c r="K366" i="18" s="1"/>
  <c r="M414" i="8"/>
  <c r="K414" i="8" s="1"/>
  <c r="M422" i="8"/>
  <c r="K422" i="8" s="1"/>
  <c r="M373" i="18"/>
  <c r="K373" i="18" s="1"/>
  <c r="M153" i="8"/>
  <c r="K153" i="8" s="1"/>
  <c r="M124" i="24"/>
  <c r="M159" i="18"/>
  <c r="K159" i="18" s="1"/>
  <c r="M210" i="8"/>
  <c r="K210" i="8" s="1"/>
  <c r="M240" i="18"/>
  <c r="K240" i="18" s="1"/>
  <c r="M300" i="8"/>
  <c r="K300" i="8" s="1"/>
  <c r="M284" i="18"/>
  <c r="K284" i="18" s="1"/>
  <c r="M284" i="8"/>
  <c r="K284" i="8" s="1"/>
  <c r="M282" i="8"/>
  <c r="K282" i="8" s="1"/>
  <c r="M305" i="8"/>
  <c r="K305" i="8" s="1"/>
  <c r="M289" i="18"/>
  <c r="K289" i="18" s="1"/>
  <c r="M316" i="8"/>
  <c r="K316" i="8" s="1"/>
  <c r="M300" i="18"/>
  <c r="K300" i="18" s="1"/>
  <c r="M307" i="8"/>
  <c r="K307" i="8" s="1"/>
  <c r="M291" i="18"/>
  <c r="K291" i="18" s="1"/>
  <c r="M387" i="8"/>
  <c r="K387" i="8" s="1"/>
  <c r="M442" i="8"/>
  <c r="K442" i="8" s="1"/>
  <c r="M460" i="8"/>
  <c r="K460" i="8" s="1"/>
  <c r="M455" i="8"/>
  <c r="K455" i="8" s="1"/>
  <c r="M410" i="18"/>
  <c r="K410" i="18" s="1"/>
  <c r="M92" i="8"/>
  <c r="K92" i="8" s="1"/>
  <c r="M96" i="18"/>
  <c r="K96" i="18" s="1"/>
  <c r="M396" i="8"/>
  <c r="K396" i="8" s="1"/>
  <c r="M348" i="18"/>
  <c r="K348" i="18" s="1"/>
  <c r="M21" i="24"/>
  <c r="M12" i="8"/>
  <c r="K12" i="8" s="1"/>
  <c r="M7" i="18"/>
  <c r="K7" i="18" s="1"/>
  <c r="M253" i="8"/>
  <c r="K253" i="8" s="1"/>
  <c r="M256" i="18"/>
  <c r="K256" i="18" s="1"/>
  <c r="M241" i="8"/>
  <c r="K241" i="8" s="1"/>
  <c r="M32" i="18"/>
  <c r="K32" i="18" s="1"/>
  <c r="M36" i="8"/>
  <c r="K36" i="8" s="1"/>
  <c r="M33" i="18"/>
  <c r="K33" i="18" s="1"/>
  <c r="M37" i="8"/>
  <c r="K37" i="8" s="1"/>
  <c r="M257" i="18"/>
  <c r="K257" i="18" s="1"/>
  <c r="M327" i="8"/>
  <c r="K327" i="8" s="1"/>
  <c r="M303" i="18"/>
  <c r="K303" i="18" s="1"/>
  <c r="M321" i="8"/>
  <c r="K321" i="8" s="1"/>
  <c r="M333" i="8"/>
  <c r="K333" i="8" s="1"/>
  <c r="M309" i="18"/>
  <c r="K309" i="18" s="1"/>
  <c r="M335" i="8"/>
  <c r="K335" i="8" s="1"/>
  <c r="M346" i="8"/>
  <c r="K346" i="8" s="1"/>
  <c r="M314" i="18"/>
  <c r="K314" i="18" s="1"/>
  <c r="M322" i="8"/>
  <c r="K322" i="8" s="1"/>
  <c r="M352" i="8"/>
  <c r="K352" i="8" s="1"/>
  <c r="M319" i="18"/>
  <c r="K319" i="18" s="1"/>
  <c r="M85" i="24"/>
  <c r="M82" i="24"/>
  <c r="M53" i="18"/>
  <c r="K53" i="18" s="1"/>
  <c r="M86" i="24"/>
  <c r="M58" i="8"/>
  <c r="K58" i="8" s="1"/>
  <c r="M117" i="24"/>
  <c r="M109" i="18"/>
  <c r="K109" i="18" s="1"/>
  <c r="M111" i="24"/>
  <c r="M107" i="18"/>
  <c r="K107" i="18" s="1"/>
  <c r="M96" i="8"/>
  <c r="K96" i="8" s="1"/>
  <c r="M185" i="18"/>
  <c r="K185" i="18" s="1"/>
  <c r="M147" i="24"/>
  <c r="M234" i="18"/>
  <c r="K234" i="18" s="1"/>
  <c r="M204" i="8"/>
  <c r="K204" i="8" s="1"/>
  <c r="M197" i="8"/>
  <c r="K197" i="8" s="1"/>
  <c r="M227" i="18"/>
  <c r="K227" i="18" s="1"/>
  <c r="M496" i="8"/>
  <c r="K496" i="8" s="1"/>
  <c r="M154" i="24"/>
  <c r="M453" i="18"/>
  <c r="K453" i="18" s="1"/>
  <c r="L514" i="8"/>
  <c r="L470" i="18"/>
  <c r="BB1017" i="1"/>
  <c r="BB967" i="1"/>
  <c r="BB983" i="1"/>
  <c r="BB968" i="1"/>
  <c r="BB979" i="1"/>
  <c r="BB884" i="1"/>
  <c r="BB860" i="1"/>
  <c r="BB867" i="1"/>
  <c r="BB881" i="1"/>
  <c r="BB859" i="1"/>
  <c r="BB679" i="1"/>
  <c r="BB709" i="1"/>
  <c r="BB719" i="1"/>
  <c r="BB1212" i="1"/>
  <c r="BB1213" i="1"/>
  <c r="BB100" i="1"/>
  <c r="BB1274" i="1"/>
  <c r="BB1251" i="1"/>
  <c r="BB1271" i="1"/>
  <c r="BB1252" i="1"/>
  <c r="BB910" i="1"/>
  <c r="BB890" i="1"/>
  <c r="BB935" i="1"/>
  <c r="BB1011" i="1"/>
  <c r="BB1094" i="1"/>
  <c r="BB1121" i="1"/>
  <c r="BB1089" i="1"/>
  <c r="BB1106" i="1"/>
  <c r="BB1129" i="1"/>
  <c r="BB1105" i="1"/>
  <c r="BB393" i="1"/>
  <c r="BB1419" i="1"/>
  <c r="BB448" i="1"/>
  <c r="BB734" i="1"/>
  <c r="BB1329" i="1"/>
  <c r="BB1325" i="1"/>
  <c r="BB1290" i="1"/>
  <c r="BB1297" i="1"/>
  <c r="BB442" i="1"/>
  <c r="BB1229" i="1"/>
  <c r="BB1231" i="1"/>
  <c r="BB489" i="1"/>
  <c r="BB498" i="1"/>
  <c r="BB505" i="1"/>
  <c r="BB424" i="1"/>
  <c r="BB618" i="1"/>
  <c r="BB1059" i="1"/>
  <c r="BB1052" i="1"/>
  <c r="BB1046" i="1"/>
  <c r="BB1055" i="1"/>
  <c r="BB1487" i="1"/>
  <c r="BB1551" i="1"/>
  <c r="BB1517" i="1"/>
  <c r="BB1546" i="1"/>
  <c r="BB1474" i="1"/>
  <c r="BB1538" i="1"/>
  <c r="BB1542" i="1"/>
  <c r="BB1537" i="1"/>
  <c r="BB1480" i="1"/>
  <c r="BB1561" i="1"/>
  <c r="BB1543" i="1"/>
  <c r="BB1527" i="1"/>
  <c r="BB1563" i="1"/>
  <c r="BB1534" i="1"/>
  <c r="BB1547" i="1"/>
  <c r="BB574" i="1"/>
  <c r="BB130" i="1"/>
  <c r="BB137" i="1"/>
  <c r="BB1069" i="1"/>
  <c r="BB1182" i="1"/>
  <c r="BB1145" i="1"/>
  <c r="BB1163" i="1"/>
  <c r="BB1160" i="1"/>
  <c r="BB1171" i="1"/>
  <c r="BB1178" i="1"/>
  <c r="BB1154" i="1"/>
  <c r="BB1173" i="1"/>
  <c r="BB665" i="1"/>
  <c r="BB668" i="1"/>
  <c r="BB815" i="1"/>
  <c r="BB789" i="1"/>
  <c r="BB824" i="1"/>
  <c r="BB1224" i="1"/>
  <c r="BB1000" i="1"/>
  <c r="BB957" i="1"/>
  <c r="BB1415" i="1"/>
  <c r="BB1424" i="1"/>
  <c r="BB1027" i="1"/>
  <c r="BB966" i="1"/>
  <c r="BB978" i="1"/>
  <c r="BB965" i="1"/>
  <c r="BB870" i="1"/>
  <c r="BB857" i="1"/>
  <c r="BB847" i="1"/>
  <c r="BB851" i="1"/>
  <c r="BB834" i="1"/>
  <c r="BB678" i="1"/>
  <c r="BB683" i="1"/>
  <c r="BB718" i="1"/>
  <c r="BB673" i="1"/>
  <c r="BB722" i="1"/>
  <c r="BB42" i="1"/>
  <c r="BB76" i="1"/>
  <c r="BB1204" i="1"/>
  <c r="BB1191" i="1"/>
  <c r="BB1268" i="1"/>
  <c r="BB1277" i="1"/>
  <c r="BB1258" i="1"/>
  <c r="BB932" i="1"/>
  <c r="BB908" i="1"/>
  <c r="BB1113" i="1"/>
  <c r="BB1126" i="1"/>
  <c r="BB1128" i="1"/>
  <c r="BB1115" i="1"/>
  <c r="BB1110" i="1"/>
  <c r="BB1109" i="1"/>
  <c r="BB1081" i="1"/>
  <c r="BB413" i="1"/>
  <c r="BB395" i="1"/>
  <c r="BB1416" i="1"/>
  <c r="BB1420" i="1"/>
  <c r="BB445" i="1"/>
  <c r="BB453" i="1"/>
  <c r="BB743" i="1"/>
  <c r="BB1217" i="1"/>
  <c r="BB1314" i="1"/>
  <c r="BB1319" i="1"/>
  <c r="BB1328" i="1"/>
  <c r="BB1322" i="1"/>
  <c r="BB1292" i="1"/>
  <c r="BB433" i="1"/>
  <c r="BB1230" i="1"/>
  <c r="BB492" i="1"/>
  <c r="BB491" i="1"/>
  <c r="BB532" i="1"/>
  <c r="BB614" i="1"/>
  <c r="BB1058" i="1"/>
  <c r="BB1050" i="1"/>
  <c r="BB1475" i="1"/>
  <c r="BB1452" i="1"/>
  <c r="BB1471" i="1"/>
  <c r="BB1528" i="1"/>
  <c r="BB1568" i="1"/>
  <c r="BB1456" i="1"/>
  <c r="BB1500" i="1"/>
  <c r="BB1533" i="1"/>
  <c r="BB1531" i="1"/>
  <c r="BB1511" i="1"/>
  <c r="BB1502" i="1"/>
  <c r="BB1483" i="1"/>
  <c r="BB1458" i="1"/>
  <c r="BB1460" i="1"/>
  <c r="BB1470" i="1"/>
  <c r="BB1482" i="1"/>
  <c r="BB1450" i="1"/>
  <c r="BB566" i="1"/>
  <c r="BB580" i="1"/>
  <c r="BB571" i="1"/>
  <c r="BB577" i="1"/>
  <c r="BB150" i="1"/>
  <c r="BB1070" i="1"/>
  <c r="BB1077" i="1"/>
  <c r="BB1188" i="1"/>
  <c r="BB1170" i="1"/>
  <c r="BB1169" i="1"/>
  <c r="BB1150" i="1"/>
  <c r="BB1168" i="1"/>
  <c r="BB1185" i="1"/>
  <c r="BB1187" i="1"/>
  <c r="BB1146" i="1"/>
  <c r="BB652" i="1"/>
  <c r="BB658" i="1"/>
  <c r="BB655" i="1"/>
  <c r="BB827" i="1"/>
  <c r="BB805" i="1"/>
  <c r="BB812" i="1"/>
  <c r="BB1002" i="1"/>
  <c r="BB1426" i="1"/>
  <c r="BB1334" i="1"/>
  <c r="BB1409" i="1"/>
  <c r="BB1428" i="1"/>
  <c r="BB1431" i="1"/>
  <c r="BB1218" i="1"/>
  <c r="BB1030" i="1"/>
  <c r="BB1024" i="1"/>
  <c r="BB960" i="1"/>
  <c r="BB985" i="1"/>
  <c r="BB839" i="1"/>
  <c r="BB858" i="1"/>
  <c r="BB830" i="1"/>
  <c r="BB843" i="1"/>
  <c r="BB833" i="1"/>
  <c r="BB879" i="1"/>
  <c r="BB677" i="1"/>
  <c r="BB711" i="1"/>
  <c r="BB63" i="1"/>
  <c r="BB5" i="1"/>
  <c r="BB1194" i="1"/>
  <c r="BB1196" i="1"/>
  <c r="BB212" i="1"/>
  <c r="BB1272" i="1"/>
  <c r="BB1264" i="1"/>
  <c r="BB904" i="1"/>
  <c r="BB1015" i="1"/>
  <c r="BB1082" i="1"/>
  <c r="BB1093" i="1"/>
  <c r="BB1132" i="1"/>
  <c r="BB1085" i="1"/>
  <c r="BB1087" i="1"/>
  <c r="BB1133" i="1"/>
  <c r="BB1092" i="1"/>
  <c r="BB1080" i="1"/>
  <c r="BB380" i="1"/>
  <c r="BB369" i="1"/>
  <c r="BB374" i="1"/>
  <c r="BB396" i="1"/>
  <c r="BB360" i="1"/>
  <c r="BB1417" i="1"/>
  <c r="BB446" i="1"/>
  <c r="BB449" i="1"/>
  <c r="BB747" i="1"/>
  <c r="BB739" i="1"/>
  <c r="BB1289" i="1"/>
  <c r="BB1300" i="1"/>
  <c r="BB1286" i="1"/>
  <c r="BB1320" i="1"/>
  <c r="BB1312" i="1"/>
  <c r="BB435" i="1"/>
  <c r="BB1236" i="1"/>
  <c r="BB480" i="1"/>
  <c r="BB529" i="1"/>
  <c r="BB617" i="1"/>
  <c r="BB612" i="1"/>
  <c r="BB1061" i="1"/>
  <c r="BB1041" i="1"/>
  <c r="BB1042" i="1"/>
  <c r="BB1552" i="1"/>
  <c r="BB1459" i="1"/>
  <c r="BB1489" i="1"/>
  <c r="BB1513" i="1"/>
  <c r="BB1507" i="1"/>
  <c r="BB1488" i="1"/>
  <c r="BB1448" i="1"/>
  <c r="BB1451" i="1"/>
  <c r="BB1472" i="1"/>
  <c r="BB1485" i="1"/>
  <c r="BB1529" i="1"/>
  <c r="BB1497" i="1"/>
  <c r="BB1490" i="1"/>
  <c r="BB1512" i="1"/>
  <c r="BB1545" i="1"/>
  <c r="BB1549" i="1"/>
  <c r="BB565" i="1"/>
  <c r="BB562" i="1"/>
  <c r="BB573" i="1"/>
  <c r="BB1072" i="1"/>
  <c r="BB1065" i="1"/>
  <c r="BB1165" i="1"/>
  <c r="BB1140" i="1"/>
  <c r="BB1161" i="1"/>
  <c r="BB1164" i="1"/>
  <c r="BB1144" i="1"/>
  <c r="BB1148" i="1"/>
  <c r="BB1156" i="1"/>
  <c r="BB1184" i="1"/>
  <c r="BB1174" i="1"/>
  <c r="BB653" i="1"/>
  <c r="BB814" i="1"/>
  <c r="BB818" i="1"/>
  <c r="BB790" i="1"/>
  <c r="BB1339" i="1"/>
  <c r="BB1226" i="1"/>
  <c r="BB107" i="1"/>
  <c r="BB1410" i="1"/>
  <c r="BB994" i="1"/>
  <c r="BB1340" i="1"/>
  <c r="BB1225" i="1"/>
  <c r="BB1365" i="1"/>
  <c r="BB1368" i="1"/>
  <c r="BB1029" i="1"/>
  <c r="BB1021" i="1"/>
  <c r="BB970" i="1"/>
  <c r="BB993" i="1"/>
  <c r="BB1031" i="1"/>
  <c r="BB1028" i="1"/>
  <c r="BB1032" i="1"/>
  <c r="BB981" i="1"/>
  <c r="BB990" i="1"/>
  <c r="BB977" i="1"/>
  <c r="BB980" i="1"/>
  <c r="BB855" i="1"/>
  <c r="BB862" i="1"/>
  <c r="BB876" i="1"/>
  <c r="BB842" i="1"/>
  <c r="BB680" i="1"/>
  <c r="BB689" i="1"/>
  <c r="BB693" i="1"/>
  <c r="BB671" i="1"/>
  <c r="BB51" i="1"/>
  <c r="BB1190" i="1"/>
  <c r="BB1261" i="1"/>
  <c r="BB1265" i="1"/>
  <c r="BB901" i="1"/>
  <c r="BB909" i="1"/>
  <c r="BB1014" i="1"/>
  <c r="BB1088" i="1"/>
  <c r="BB1091" i="1"/>
  <c r="BB1111" i="1"/>
  <c r="BB1116" i="1"/>
  <c r="BB1112" i="1"/>
  <c r="BB1123" i="1"/>
  <c r="BB1114" i="1"/>
  <c r="BB1130" i="1"/>
  <c r="BB387" i="1"/>
  <c r="BB419" i="1"/>
  <c r="BB452" i="1"/>
  <c r="BB745" i="1"/>
  <c r="BB741" i="1"/>
  <c r="BB1216" i="1"/>
  <c r="BB1295" i="1"/>
  <c r="BB1321" i="1"/>
  <c r="BB1307" i="1"/>
  <c r="BB1313" i="1"/>
  <c r="BB1324" i="1"/>
  <c r="BB1233" i="1"/>
  <c r="BB487" i="1"/>
  <c r="BB535" i="1"/>
  <c r="BB522" i="1"/>
  <c r="BB611" i="1"/>
  <c r="BB1060" i="1"/>
  <c r="BB1047" i="1"/>
  <c r="BB1509" i="1"/>
  <c r="BB1494" i="1"/>
  <c r="BB1541" i="1"/>
  <c r="BB1566" i="1"/>
  <c r="BB1559" i="1"/>
  <c r="BB1465" i="1"/>
  <c r="BB1498" i="1"/>
  <c r="BB1553" i="1"/>
  <c r="BB1521" i="1"/>
  <c r="BB1516" i="1"/>
  <c r="BB1457" i="1"/>
  <c r="BB1468" i="1"/>
  <c r="BB1525" i="1"/>
  <c r="BB1503" i="1"/>
  <c r="BB1536" i="1"/>
  <c r="BB567" i="1"/>
  <c r="BB568" i="1"/>
  <c r="BB1075" i="1"/>
  <c r="BB1078" i="1"/>
  <c r="BB1147" i="1"/>
  <c r="BB1141" i="1"/>
  <c r="BB1153" i="1"/>
  <c r="BB1155" i="1"/>
  <c r="BB1166" i="1"/>
  <c r="BB1142" i="1"/>
  <c r="BB1172" i="1"/>
  <c r="BB803" i="1"/>
  <c r="BB791" i="1"/>
  <c r="BB108" i="1"/>
  <c r="BB1003" i="1"/>
  <c r="BB1378" i="1"/>
  <c r="BB1336" i="1"/>
  <c r="BB1227" i="1"/>
  <c r="BB1414" i="1"/>
  <c r="BB1362" i="1"/>
  <c r="BB1036" i="1"/>
  <c r="BB1019" i="1"/>
  <c r="BB1025" i="1"/>
  <c r="BB969" i="1"/>
  <c r="BB984" i="1"/>
  <c r="BB972" i="1"/>
  <c r="BB886" i="1"/>
  <c r="BB829" i="1"/>
  <c r="BB875" i="1"/>
  <c r="L136" i="18"/>
  <c r="BB844" i="1"/>
  <c r="BB674" i="1"/>
  <c r="BB721" i="1"/>
  <c r="BB687" i="1"/>
  <c r="BB214" i="1"/>
  <c r="BB1257" i="1"/>
  <c r="BB1280" i="1"/>
  <c r="BB1279" i="1"/>
  <c r="BB1253" i="1"/>
  <c r="BB900" i="1"/>
  <c r="BB905" i="1"/>
  <c r="BB907" i="1"/>
  <c r="BB1095" i="1"/>
  <c r="BB1124" i="1"/>
  <c r="BB1107" i="1"/>
  <c r="BB1099" i="1"/>
  <c r="BB1119" i="1"/>
  <c r="BB1122" i="1"/>
  <c r="BB1108" i="1"/>
  <c r="BB1079" i="1"/>
  <c r="BB401" i="1"/>
  <c r="BB410" i="1"/>
  <c r="BB415" i="1"/>
  <c r="BB361" i="1"/>
  <c r="BB447" i="1"/>
  <c r="BB454" i="1"/>
  <c r="BB740" i="1"/>
  <c r="BB731" i="1"/>
  <c r="BB732" i="1"/>
  <c r="BB1294" i="1"/>
  <c r="BB1304" i="1"/>
  <c r="BB1296" i="1"/>
  <c r="BB1284" i="1"/>
  <c r="BB1301" i="1"/>
  <c r="BB1310" i="1"/>
  <c r="BB1299" i="1"/>
  <c r="BB438" i="1"/>
  <c r="BB437" i="1"/>
  <c r="BB479" i="1"/>
  <c r="BB478" i="1"/>
  <c r="BB547" i="1"/>
  <c r="BB531" i="1"/>
  <c r="BB615" i="1"/>
  <c r="BB1045" i="1"/>
  <c r="BB1044" i="1"/>
  <c r="BB1453" i="1"/>
  <c r="BB1522" i="1"/>
  <c r="BB1473" i="1"/>
  <c r="BB1455" i="1"/>
  <c r="BB1520" i="1"/>
  <c r="BB1558" i="1"/>
  <c r="BB1515" i="1"/>
  <c r="BB1565" i="1"/>
  <c r="BB1499" i="1"/>
  <c r="BB1478" i="1"/>
  <c r="BB1526" i="1"/>
  <c r="BB1504" i="1"/>
  <c r="BB1560" i="1"/>
  <c r="BB1506" i="1"/>
  <c r="BB1496" i="1"/>
  <c r="BB572" i="1"/>
  <c r="BB183" i="1"/>
  <c r="BB165" i="1"/>
  <c r="BB136" i="1"/>
  <c r="BB1074" i="1"/>
  <c r="BB1063" i="1"/>
  <c r="BB1152" i="1"/>
  <c r="BB1177" i="1"/>
  <c r="BB1181" i="1"/>
  <c r="BB1149" i="1"/>
  <c r="BB1189" i="1"/>
  <c r="BB1175" i="1"/>
  <c r="BB670" i="1"/>
  <c r="BB787" i="1"/>
  <c r="BB821" i="1"/>
  <c r="BB766" i="1"/>
  <c r="BB955" i="1"/>
  <c r="BB997" i="1"/>
  <c r="BB1413" i="1"/>
  <c r="BB1429" i="1"/>
  <c r="BB1023" i="1"/>
  <c r="BB1033" i="1"/>
  <c r="BB1018" i="1"/>
  <c r="BB982" i="1"/>
  <c r="BB971" i="1"/>
  <c r="BB987" i="1"/>
  <c r="BB878" i="1"/>
  <c r="BB850" i="1"/>
  <c r="BB869" i="1"/>
  <c r="BB853" i="1"/>
  <c r="BB848" i="1"/>
  <c r="BB690" i="1"/>
  <c r="BB720" i="1"/>
  <c r="BB699" i="1"/>
  <c r="BB1195" i="1"/>
  <c r="BB1209" i="1"/>
  <c r="BB1205" i="1"/>
  <c r="BB1202" i="1"/>
  <c r="BB1278" i="1"/>
  <c r="BB1256" i="1"/>
  <c r="BB1275" i="1"/>
  <c r="BB1266" i="1"/>
  <c r="BB918" i="1"/>
  <c r="BB924" i="1"/>
  <c r="L30" i="8"/>
  <c r="BB925" i="1"/>
  <c r="BB1134" i="1"/>
  <c r="BB1103" i="1"/>
  <c r="BB1086" i="1"/>
  <c r="BB1104" i="1"/>
  <c r="BB1131" i="1"/>
  <c r="BB1090" i="1"/>
  <c r="BB1097" i="1"/>
  <c r="BB409" i="1"/>
  <c r="BB1423" i="1"/>
  <c r="BB443" i="1"/>
  <c r="BB749" i="1"/>
  <c r="BB729" i="1"/>
  <c r="BB1291" i="1"/>
  <c r="BB1311" i="1"/>
  <c r="BB1303" i="1"/>
  <c r="BB1315" i="1"/>
  <c r="BB1323" i="1"/>
  <c r="BB1298" i="1"/>
  <c r="BB1306" i="1"/>
  <c r="BB436" i="1"/>
  <c r="BB434" i="1"/>
  <c r="BB755" i="1"/>
  <c r="BB1240" i="1"/>
  <c r="BB483" i="1"/>
  <c r="BB486" i="1"/>
  <c r="BB530" i="1"/>
  <c r="BB425" i="1"/>
  <c r="BB616" i="1"/>
  <c r="BB1053" i="1"/>
  <c r="BB1043" i="1"/>
  <c r="BB1038" i="1"/>
  <c r="BB1462" i="1"/>
  <c r="BB1447" i="1"/>
  <c r="BB1514" i="1"/>
  <c r="BB1491" i="1"/>
  <c r="BB1466" i="1"/>
  <c r="BB1535" i="1"/>
  <c r="BB1530" i="1"/>
  <c r="BB1493" i="1"/>
  <c r="BB1445" i="1"/>
  <c r="BB1554" i="1"/>
  <c r="BB1539" i="1"/>
  <c r="BB1510" i="1"/>
  <c r="BB1567" i="1"/>
  <c r="BB1449" i="1"/>
  <c r="BB1562" i="1"/>
  <c r="BB1454" i="1"/>
  <c r="BB1479" i="1"/>
  <c r="BB1523" i="1"/>
  <c r="BB575" i="1"/>
  <c r="BB561" i="1"/>
  <c r="BB123" i="1"/>
  <c r="BB1071" i="1"/>
  <c r="BB1066" i="1"/>
  <c r="BB1176" i="1"/>
  <c r="BB1139" i="1"/>
  <c r="BB1158" i="1"/>
  <c r="BB1180" i="1"/>
  <c r="BB1138" i="1"/>
  <c r="BB666" i="1"/>
  <c r="BB663" i="1"/>
  <c r="BB664" i="1"/>
  <c r="BB808" i="1"/>
  <c r="BB819" i="1"/>
  <c r="BB1221" i="1"/>
  <c r="BB959" i="1"/>
  <c r="BB953" i="1"/>
  <c r="BB1387" i="1"/>
  <c r="BB1338" i="1"/>
  <c r="BB1219" i="1"/>
  <c r="BB1425" i="1"/>
  <c r="BB1408" i="1"/>
  <c r="BB1367" i="1"/>
  <c r="BB1020" i="1"/>
  <c r="BB991" i="1"/>
  <c r="BB846" i="1"/>
  <c r="BB854" i="1"/>
  <c r="BB672" i="1"/>
  <c r="BB1214" i="1"/>
  <c r="BB1193" i="1"/>
  <c r="BB1208" i="1"/>
  <c r="BB1201" i="1"/>
  <c r="BB1211" i="1"/>
  <c r="BB104" i="1"/>
  <c r="BB1273" i="1"/>
  <c r="BB1267" i="1"/>
  <c r="BB1259" i="1"/>
  <c r="BB1276" i="1"/>
  <c r="BB896" i="1"/>
  <c r="BB891" i="1"/>
  <c r="BB903" i="1"/>
  <c r="BB1013" i="1"/>
  <c r="BB1096" i="1"/>
  <c r="BB1135" i="1"/>
  <c r="BB1098" i="1"/>
  <c r="BB1101" i="1"/>
  <c r="BB1084" i="1"/>
  <c r="BB368" i="1"/>
  <c r="BB418" i="1"/>
  <c r="BB412" i="1"/>
  <c r="BB371" i="1"/>
  <c r="BB392" i="1"/>
  <c r="BB1421" i="1"/>
  <c r="BB444" i="1"/>
  <c r="BB733" i="1"/>
  <c r="BB1287" i="1"/>
  <c r="BB1308" i="1"/>
  <c r="BB1293" i="1"/>
  <c r="BB1326" i="1"/>
  <c r="BB1305" i="1"/>
  <c r="BB1288" i="1"/>
  <c r="BB1318" i="1"/>
  <c r="BB441" i="1"/>
  <c r="BB756" i="1"/>
  <c r="BB221" i="1"/>
  <c r="BB485" i="1"/>
  <c r="BB499" i="1"/>
  <c r="BB520" i="1"/>
  <c r="BB1056" i="1"/>
  <c r="BB1057" i="1"/>
  <c r="BB1062" i="1"/>
  <c r="BB1049" i="1"/>
  <c r="BB1495" i="1"/>
  <c r="BB1464" i="1"/>
  <c r="BB1518" i="1"/>
  <c r="BB1548" i="1"/>
  <c r="BB1544" i="1"/>
  <c r="BB1519" i="1"/>
  <c r="BB1524" i="1"/>
  <c r="BB1505" i="1"/>
  <c r="BB1463" i="1"/>
  <c r="BB1486" i="1"/>
  <c r="BB1492" i="1"/>
  <c r="BB1461" i="1"/>
  <c r="BB1484" i="1"/>
  <c r="BB570" i="1"/>
  <c r="BB560" i="1"/>
  <c r="BB160" i="1"/>
  <c r="BB1068" i="1"/>
  <c r="BB1076" i="1"/>
  <c r="BB1167" i="1"/>
  <c r="BB1179" i="1"/>
  <c r="BB1162" i="1"/>
  <c r="BB1157" i="1"/>
  <c r="BB1137" i="1"/>
  <c r="BB641" i="1"/>
  <c r="BB643" i="1"/>
  <c r="BB817" i="1"/>
  <c r="BB826" i="1"/>
  <c r="BB1366" i="1"/>
  <c r="BB999" i="1"/>
  <c r="BB1383" i="1"/>
  <c r="BB995" i="1"/>
  <c r="L444" i="18"/>
  <c r="BB1223" i="1"/>
  <c r="BB1228" i="1"/>
  <c r="BB1411" i="1"/>
  <c r="BB1430" i="1"/>
  <c r="BB1034" i="1"/>
  <c r="BB1016" i="1"/>
  <c r="BB992" i="1"/>
  <c r="BB973" i="1"/>
  <c r="BB989" i="1"/>
  <c r="BB863" i="1"/>
  <c r="BB832" i="1"/>
  <c r="BB698" i="1"/>
  <c r="BB1037" i="1"/>
  <c r="BB1035" i="1"/>
  <c r="BB1022" i="1"/>
  <c r="BB986" i="1"/>
  <c r="BB988" i="1"/>
  <c r="BB849" i="1"/>
  <c r="BB877" i="1"/>
  <c r="BB841" i="1"/>
  <c r="BB883" i="1"/>
  <c r="BB831" i="1"/>
  <c r="BB710" i="1"/>
  <c r="BB697" i="1"/>
  <c r="BB688" i="1"/>
  <c r="BB32" i="1"/>
  <c r="BB1215" i="1"/>
  <c r="BB1192" i="1"/>
  <c r="BB1206" i="1"/>
  <c r="BB1207" i="1"/>
  <c r="BB102" i="1"/>
  <c r="BB1263" i="1"/>
  <c r="BB1269" i="1"/>
  <c r="BB1260" i="1"/>
  <c r="BB1262" i="1"/>
  <c r="BB1270" i="1"/>
  <c r="BB926" i="1"/>
  <c r="BB902" i="1"/>
  <c r="BB1010" i="1"/>
  <c r="BB1083" i="1"/>
  <c r="BB1120" i="1"/>
  <c r="BB1102" i="1"/>
  <c r="BB1100" i="1"/>
  <c r="BB1125" i="1"/>
  <c r="BB1127" i="1"/>
  <c r="BB417" i="1"/>
  <c r="BB423" i="1"/>
  <c r="BB367" i="1"/>
  <c r="BB394" i="1"/>
  <c r="BB411" i="1"/>
  <c r="BB1422" i="1"/>
  <c r="BB730" i="1"/>
  <c r="BB742" i="1"/>
  <c r="BB1285" i="1"/>
  <c r="BB1302" i="1"/>
  <c r="BB1317" i="1"/>
  <c r="BB1316" i="1"/>
  <c r="BB1327" i="1"/>
  <c r="BB1309" i="1"/>
  <c r="BB1239" i="1"/>
  <c r="BB493" i="1"/>
  <c r="BB482" i="1"/>
  <c r="BB518" i="1"/>
  <c r="BB521" i="1"/>
  <c r="BB426" i="1"/>
  <c r="BB1054" i="1"/>
  <c r="BB1051" i="1"/>
  <c r="BB1039" i="1"/>
  <c r="BB1040" i="1"/>
  <c r="BB1048" i="1"/>
  <c r="BB1564" i="1"/>
  <c r="BB1555" i="1"/>
  <c r="BB1550" i="1"/>
  <c r="BB1540" i="1"/>
  <c r="BB1557" i="1"/>
  <c r="BB1481" i="1"/>
  <c r="BB1556" i="1"/>
  <c r="BB1532" i="1"/>
  <c r="BB1508" i="1"/>
  <c r="BB1476" i="1"/>
  <c r="BB1501" i="1"/>
  <c r="BB1477" i="1"/>
  <c r="BB1446" i="1"/>
  <c r="BB1469" i="1"/>
  <c r="BB1467" i="1"/>
  <c r="BB559" i="1"/>
  <c r="BB152" i="1"/>
  <c r="BB142" i="1"/>
  <c r="BB124" i="1"/>
  <c r="BB125" i="1"/>
  <c r="BB1067" i="1"/>
  <c r="BB1073" i="1"/>
  <c r="BB1064" i="1"/>
  <c r="BB1151" i="1"/>
  <c r="BB1143" i="1"/>
  <c r="BB1186" i="1"/>
  <c r="BB1183" i="1"/>
  <c r="BB661" i="1"/>
  <c r="BB660" i="1"/>
  <c r="BB667" i="1"/>
  <c r="BB813" i="1"/>
  <c r="BB822" i="1"/>
  <c r="BB809" i="1"/>
  <c r="BB110" i="1"/>
  <c r="BB996" i="1"/>
  <c r="BB109" i="1"/>
  <c r="BB1386" i="1"/>
  <c r="BB1384" i="1"/>
  <c r="BB1335" i="1"/>
  <c r="BB1220" i="1"/>
  <c r="BB1412" i="1"/>
  <c r="BB1427" i="1"/>
  <c r="L442" i="18" l="1"/>
  <c r="L152" i="24"/>
  <c r="L466" i="8"/>
  <c r="L441" i="18"/>
  <c r="L484" i="8"/>
  <c r="L504" i="8"/>
  <c r="L29" i="8"/>
  <c r="L463" i="18"/>
  <c r="L479" i="8"/>
  <c r="L98" i="24"/>
  <c r="L91" i="24"/>
  <c r="L45" i="8"/>
  <c r="L5" i="24"/>
  <c r="BB1009" i="1"/>
  <c r="L49" i="8"/>
  <c r="L27" i="18"/>
  <c r="L52" i="8"/>
  <c r="L49" i="18"/>
  <c r="L40" i="18"/>
  <c r="BB1136" i="1"/>
  <c r="L81" i="8"/>
  <c r="L24" i="18"/>
  <c r="L12" i="24"/>
  <c r="L46" i="18"/>
  <c r="L100" i="18"/>
  <c r="L53" i="8"/>
  <c r="L100" i="8"/>
  <c r="BB998" i="1"/>
  <c r="L43" i="8"/>
  <c r="L103" i="8"/>
  <c r="L41" i="18"/>
  <c r="L141" i="8"/>
  <c r="L48" i="18"/>
  <c r="L50" i="24"/>
  <c r="L44" i="18"/>
  <c r="BB1012" i="1"/>
  <c r="L52" i="24"/>
  <c r="BB952" i="1"/>
  <c r="L40" i="24"/>
  <c r="L94" i="18"/>
  <c r="BB1026" i="1"/>
  <c r="L43" i="18"/>
  <c r="L26" i="18"/>
  <c r="L25" i="18"/>
  <c r="BB31" i="1"/>
  <c r="L105" i="8"/>
  <c r="L47" i="18"/>
  <c r="L50" i="8"/>
  <c r="L480" i="8"/>
  <c r="L29" i="18"/>
  <c r="BB398" i="1"/>
  <c r="BB402" i="1"/>
  <c r="L440" i="18"/>
  <c r="L34" i="8"/>
  <c r="BB785" i="1"/>
  <c r="L99" i="8"/>
  <c r="BB602" i="1"/>
  <c r="L56" i="24"/>
  <c r="BB134" i="1"/>
  <c r="BB366" i="1"/>
  <c r="BB603" i="1"/>
  <c r="L57" i="24"/>
  <c r="BB397" i="1"/>
  <c r="L102" i="8"/>
  <c r="L406" i="8"/>
  <c r="L481" i="8"/>
  <c r="L55" i="8"/>
  <c r="BB99" i="1"/>
  <c r="BB211" i="1"/>
  <c r="BB763" i="1"/>
  <c r="L90" i="18"/>
  <c r="L89" i="8"/>
  <c r="BB190" i="1"/>
  <c r="L95" i="24"/>
  <c r="L107" i="24"/>
  <c r="L452" i="18"/>
  <c r="L101" i="8"/>
  <c r="BB82" i="1"/>
  <c r="L102" i="18"/>
  <c r="BB62" i="1"/>
  <c r="BB61" i="1"/>
  <c r="BB92" i="1"/>
  <c r="BB161" i="1"/>
  <c r="BB576" i="1"/>
  <c r="L47" i="24"/>
  <c r="BB194" i="1"/>
  <c r="L357" i="18"/>
  <c r="L72" i="18"/>
  <c r="L13" i="24"/>
  <c r="L438" i="18"/>
  <c r="L483" i="8"/>
  <c r="L404" i="8"/>
  <c r="BB403" i="1"/>
  <c r="BB220" i="1"/>
  <c r="BB222" i="1"/>
  <c r="BB39" i="1"/>
  <c r="BB217" i="1"/>
  <c r="L405" i="8"/>
  <c r="L482" i="8"/>
  <c r="L439" i="18"/>
  <c r="L356" i="18"/>
  <c r="L48" i="24"/>
  <c r="BB768" i="1"/>
  <c r="L123" i="18"/>
  <c r="L152" i="8"/>
  <c r="BB929" i="1"/>
  <c r="L169" i="18"/>
  <c r="L85" i="18"/>
  <c r="L126" i="8"/>
  <c r="L424" i="18"/>
  <c r="L462" i="18"/>
  <c r="BB931" i="1"/>
  <c r="L171" i="18"/>
  <c r="L67" i="18"/>
  <c r="L105" i="18"/>
  <c r="L501" i="8"/>
  <c r="L184" i="18"/>
  <c r="BB717" i="1"/>
  <c r="L82" i="8"/>
  <c r="BB631" i="1"/>
  <c r="L56" i="8"/>
  <c r="BB659" i="1"/>
  <c r="L71" i="8"/>
  <c r="L50" i="18"/>
  <c r="L63" i="18"/>
  <c r="BB705" i="1"/>
  <c r="L71" i="18"/>
  <c r="L91" i="8"/>
  <c r="L69" i="8"/>
  <c r="L423" i="18"/>
  <c r="BB468" i="1"/>
  <c r="L15" i="24"/>
  <c r="BB828" i="1"/>
  <c r="L113" i="18"/>
  <c r="L506" i="8"/>
  <c r="L84" i="18"/>
  <c r="L76" i="8"/>
  <c r="L142" i="8"/>
  <c r="L491" i="8"/>
  <c r="L461" i="18"/>
  <c r="L467" i="8"/>
  <c r="L115" i="8"/>
  <c r="L104" i="18"/>
  <c r="L383" i="18"/>
  <c r="BB887" i="1"/>
  <c r="BB191" i="1"/>
  <c r="BB29" i="1"/>
  <c r="BB764" i="1"/>
  <c r="L95" i="8"/>
  <c r="BB550" i="1"/>
  <c r="L35" i="8"/>
  <c r="BB691" i="1"/>
  <c r="L66" i="18"/>
  <c r="L490" i="8"/>
  <c r="L106" i="8"/>
  <c r="L51" i="8"/>
  <c r="L80" i="8"/>
  <c r="L88" i="8"/>
  <c r="L151" i="8"/>
  <c r="L340" i="18"/>
  <c r="BB459" i="1"/>
  <c r="BB1401" i="1"/>
  <c r="L163" i="24"/>
  <c r="BB202" i="1"/>
  <c r="BB223" i="1"/>
  <c r="BB46" i="1"/>
  <c r="BB635" i="1"/>
  <c r="BB873" i="1"/>
  <c r="L140" i="18"/>
  <c r="BB118" i="1"/>
  <c r="BB533" i="1"/>
  <c r="BB455" i="1"/>
  <c r="L4" i="24"/>
  <c r="L92" i="18"/>
  <c r="L76" i="18"/>
  <c r="L13" i="18"/>
  <c r="L132" i="18"/>
  <c r="L89" i="18"/>
  <c r="L168" i="18"/>
  <c r="L382" i="8"/>
  <c r="BB604" i="1"/>
  <c r="L90" i="8"/>
  <c r="L56" i="18"/>
  <c r="L18" i="8"/>
  <c r="L123" i="8"/>
  <c r="L451" i="18"/>
  <c r="L34" i="18"/>
  <c r="BB461" i="1"/>
  <c r="BB582" i="1"/>
  <c r="L51" i="24"/>
  <c r="BB126" i="1"/>
  <c r="BB143" i="1"/>
  <c r="BB377" i="1"/>
  <c r="BB40" i="1"/>
  <c r="BB700" i="1"/>
  <c r="L75" i="8"/>
  <c r="BB44" i="1"/>
  <c r="BB95" i="1"/>
  <c r="BB439" i="1"/>
  <c r="BB372" i="1"/>
  <c r="BB362" i="1"/>
  <c r="BB864" i="1"/>
  <c r="L135" i="18"/>
  <c r="L460" i="18"/>
  <c r="L469" i="18"/>
  <c r="L133" i="8"/>
  <c r="L186" i="18"/>
  <c r="L494" i="8"/>
  <c r="L38" i="8"/>
  <c r="BB155" i="1"/>
  <c r="BB399" i="1"/>
  <c r="BB200" i="1"/>
  <c r="BB1254" i="1"/>
  <c r="L363" i="18"/>
  <c r="L503" i="8"/>
  <c r="L512" i="8"/>
  <c r="L110" i="8"/>
  <c r="L49" i="24"/>
  <c r="L393" i="8"/>
  <c r="L74" i="18"/>
  <c r="BB465" i="1"/>
  <c r="L14" i="24"/>
  <c r="BB162" i="1"/>
  <c r="BB757" i="1"/>
  <c r="BB388" i="1"/>
  <c r="BB836" i="1"/>
  <c r="L122" i="18"/>
  <c r="BB84" i="1"/>
  <c r="L129" i="18"/>
  <c r="L114" i="8"/>
  <c r="L115" i="18"/>
  <c r="L155" i="18"/>
  <c r="BB382" i="1"/>
  <c r="BB936" i="1"/>
  <c r="L110" i="24"/>
  <c r="BB427" i="1"/>
  <c r="BB64" i="1"/>
  <c r="BB195" i="1"/>
  <c r="BB375" i="1"/>
  <c r="BB57" i="1"/>
  <c r="L119" i="8"/>
  <c r="L121" i="18"/>
  <c r="L15" i="8"/>
  <c r="L131" i="8"/>
  <c r="L466" i="18"/>
  <c r="L25" i="8"/>
  <c r="L382" i="18"/>
  <c r="L140" i="8"/>
  <c r="L471" i="8"/>
  <c r="BB774" i="1"/>
  <c r="BB893" i="1"/>
  <c r="L153" i="18"/>
  <c r="BB633" i="1"/>
  <c r="BB1343" i="1"/>
  <c r="L431" i="18"/>
  <c r="BB523" i="1"/>
  <c r="BB180" i="1"/>
  <c r="BB406" i="1"/>
  <c r="L449" i="18"/>
  <c r="L176" i="18"/>
  <c r="L45" i="18"/>
  <c r="L10" i="18"/>
  <c r="L144" i="18"/>
  <c r="L509" i="8"/>
  <c r="L28" i="24"/>
  <c r="L154" i="8"/>
  <c r="BB801" i="1"/>
  <c r="BB947" i="1"/>
  <c r="BB1008" i="1"/>
  <c r="L61" i="8"/>
  <c r="L11" i="24"/>
  <c r="L157" i="18"/>
  <c r="BB484" i="1"/>
  <c r="BB477" i="1"/>
  <c r="BB923" i="1"/>
  <c r="BB802" i="1"/>
  <c r="BB474" i="1"/>
  <c r="BB519" i="1"/>
  <c r="BB512" i="1"/>
  <c r="L139" i="24"/>
  <c r="BB892" i="1"/>
  <c r="BB974" i="1"/>
  <c r="L80" i="24"/>
  <c r="BB964" i="1"/>
  <c r="BB610" i="1"/>
  <c r="BB1007" i="1"/>
  <c r="L156" i="18"/>
  <c r="L63" i="8"/>
  <c r="BB511" i="1"/>
  <c r="BB798" i="1"/>
  <c r="L41" i="24"/>
  <c r="BB800" i="1"/>
  <c r="L55" i="24"/>
  <c r="BB472" i="1"/>
  <c r="L93" i="24"/>
  <c r="L220" i="8"/>
  <c r="BB495" i="1"/>
  <c r="BB471" i="1"/>
  <c r="BB649" i="1"/>
  <c r="BB963" i="1"/>
  <c r="L513" i="8"/>
  <c r="BB784" i="1"/>
  <c r="BB975" i="1"/>
  <c r="L109" i="24"/>
  <c r="L188" i="18"/>
  <c r="L122" i="24"/>
  <c r="BB1006" i="1"/>
  <c r="BB944" i="1"/>
  <c r="BB976" i="1"/>
  <c r="BB799" i="1"/>
  <c r="BB919" i="1"/>
  <c r="L54" i="24"/>
  <c r="BB922" i="1"/>
  <c r="L257" i="8"/>
  <c r="L242" i="8"/>
  <c r="L87" i="18"/>
  <c r="L388" i="18"/>
  <c r="L5" i="8"/>
  <c r="L318" i="8"/>
  <c r="L259" i="8"/>
  <c r="L398" i="18"/>
  <c r="L281" i="8"/>
  <c r="L442" i="8"/>
  <c r="L341" i="8"/>
  <c r="L120" i="18"/>
  <c r="L414" i="18"/>
  <c r="L361" i="8"/>
  <c r="L246" i="8"/>
  <c r="L261" i="8"/>
  <c r="L235" i="8"/>
  <c r="L452" i="8"/>
  <c r="L216" i="18"/>
  <c r="L404" i="18"/>
  <c r="L397" i="18"/>
  <c r="L4" i="8"/>
  <c r="L79" i="18"/>
  <c r="L71" i="24"/>
  <c r="L429" i="8"/>
  <c r="L321" i="8"/>
  <c r="L387" i="8"/>
  <c r="L270" i="8"/>
  <c r="L368" i="8"/>
  <c r="L64" i="18"/>
  <c r="L320" i="8"/>
  <c r="L45" i="24"/>
  <c r="L7" i="8"/>
  <c r="L244" i="8"/>
  <c r="L260" i="8"/>
  <c r="L252" i="8"/>
  <c r="L271" i="8"/>
  <c r="L374" i="18"/>
  <c r="L374" i="8"/>
  <c r="L119" i="24"/>
  <c r="L465" i="8"/>
  <c r="L422" i="18"/>
  <c r="L477" i="8"/>
  <c r="L436" i="18"/>
  <c r="L472" i="8"/>
  <c r="L429" i="18"/>
  <c r="L520" i="8"/>
  <c r="L477" i="18"/>
  <c r="L434" i="18"/>
  <c r="L98" i="8"/>
  <c r="L88" i="24"/>
  <c r="L234" i="8"/>
  <c r="L159" i="18"/>
  <c r="L415" i="8"/>
  <c r="L124" i="18"/>
  <c r="L352" i="18"/>
  <c r="L370" i="8"/>
  <c r="L113" i="24"/>
  <c r="L417" i="18"/>
  <c r="L279" i="8"/>
  <c r="L256" i="8"/>
  <c r="L85" i="24"/>
  <c r="L31" i="18"/>
  <c r="L373" i="8"/>
  <c r="L62" i="8"/>
  <c r="L388" i="8"/>
  <c r="L117" i="8"/>
  <c r="L26" i="24"/>
  <c r="L408" i="8"/>
  <c r="L360" i="18"/>
  <c r="L245" i="8"/>
  <c r="L18" i="24"/>
  <c r="L230" i="8"/>
  <c r="L385" i="8"/>
  <c r="L233" i="8"/>
  <c r="L322" i="18"/>
  <c r="L262" i="8"/>
  <c r="L8" i="8"/>
  <c r="L141" i="18"/>
  <c r="L346" i="18"/>
  <c r="L166" i="18"/>
  <c r="L492" i="8"/>
  <c r="L106" i="18"/>
  <c r="L336" i="8"/>
  <c r="L258" i="8"/>
  <c r="L371" i="8"/>
  <c r="L349" i="8"/>
  <c r="L91" i="18"/>
  <c r="L187" i="18"/>
  <c r="L77" i="24"/>
  <c r="L407" i="8"/>
  <c r="L359" i="18"/>
  <c r="L163" i="8"/>
  <c r="L474" i="8"/>
  <c r="L432" i="18"/>
  <c r="L431" i="8"/>
  <c r="L384" i="18"/>
  <c r="L515" i="8"/>
  <c r="L472" i="18"/>
  <c r="L248" i="8"/>
  <c r="L126" i="18"/>
  <c r="L232" i="8"/>
  <c r="L317" i="8"/>
  <c r="L243" i="8"/>
  <c r="L283" i="8"/>
  <c r="L338" i="8"/>
  <c r="L238" i="8"/>
  <c r="L379" i="8"/>
  <c r="L127" i="18"/>
  <c r="L367" i="8"/>
  <c r="L107" i="18"/>
  <c r="L322" i="8"/>
  <c r="L172" i="18"/>
  <c r="L114" i="24"/>
  <c r="L30" i="24"/>
  <c r="L269" i="8"/>
  <c r="L94" i="8"/>
  <c r="L369" i="8"/>
  <c r="L120" i="8"/>
  <c r="L340" i="8"/>
  <c r="L68" i="24"/>
  <c r="L7" i="24"/>
  <c r="L10" i="8"/>
  <c r="L5" i="18"/>
  <c r="L516" i="8"/>
  <c r="L473" i="18"/>
  <c r="L282" i="8"/>
  <c r="L153" i="8"/>
  <c r="L380" i="8"/>
  <c r="L263" i="8"/>
  <c r="L255" i="8"/>
  <c r="L135" i="24"/>
  <c r="L280" i="8"/>
  <c r="L152" i="18"/>
  <c r="L493" i="8"/>
  <c r="L319" i="8"/>
  <c r="L247" i="8"/>
  <c r="L408" i="18"/>
  <c r="L212" i="18"/>
  <c r="L239" i="8"/>
  <c r="L36" i="24"/>
  <c r="L257" i="18"/>
  <c r="L241" i="8"/>
  <c r="L237" i="8"/>
  <c r="L67" i="24"/>
  <c r="L6" i="8"/>
  <c r="L208" i="18"/>
  <c r="L402" i="8"/>
  <c r="L355" i="18"/>
  <c r="L403" i="8"/>
  <c r="L358" i="18"/>
  <c r="L101" i="18"/>
  <c r="L103" i="24"/>
  <c r="L409" i="8"/>
  <c r="L361" i="18"/>
  <c r="L98" i="18"/>
  <c r="L97" i="8"/>
  <c r="L478" i="8"/>
  <c r="L437" i="18"/>
  <c r="L486" i="8"/>
  <c r="L446" i="18"/>
  <c r="L476" i="8"/>
  <c r="L435" i="18"/>
  <c r="L433" i="8"/>
  <c r="L284" i="8"/>
  <c r="L338" i="18"/>
  <c r="L216" i="8"/>
  <c r="L337" i="8"/>
  <c r="L251" i="8"/>
  <c r="L27" i="24"/>
  <c r="L59" i="18"/>
  <c r="L30" i="18"/>
  <c r="L185" i="18"/>
  <c r="L84" i="24"/>
  <c r="L35" i="24"/>
  <c r="L247" i="18"/>
  <c r="L207" i="18"/>
  <c r="L236" i="8"/>
  <c r="L24" i="24"/>
  <c r="L116" i="18"/>
  <c r="L326" i="8"/>
  <c r="L366" i="8"/>
  <c r="L394" i="8"/>
  <c r="L343" i="8"/>
  <c r="L249" i="8"/>
  <c r="L384" i="8"/>
  <c r="L6" i="24"/>
  <c r="L9" i="8"/>
  <c r="L4" i="18"/>
  <c r="L63" i="24"/>
  <c r="L414" i="8"/>
  <c r="L332" i="18"/>
  <c r="L229" i="8"/>
  <c r="L342" i="8"/>
  <c r="L250" i="8"/>
  <c r="L23" i="24"/>
  <c r="L127" i="24"/>
  <c r="L285" i="8"/>
  <c r="L142" i="18"/>
  <c r="L228" i="8"/>
  <c r="L96" i="8"/>
  <c r="L128" i="24"/>
  <c r="L80" i="18"/>
  <c r="L231" i="8"/>
  <c r="L335" i="8"/>
  <c r="L460" i="8"/>
  <c r="L220" i="18"/>
  <c r="L254" i="8"/>
  <c r="L425" i="18"/>
  <c r="L365" i="8"/>
  <c r="L38" i="24"/>
  <c r="L421" i="18"/>
  <c r="L325" i="8"/>
  <c r="L240" i="8"/>
  <c r="L383" i="8"/>
  <c r="L518" i="8"/>
  <c r="L475" i="18"/>
  <c r="L201" i="8"/>
  <c r="L231" i="18"/>
  <c r="L93" i="8"/>
  <c r="L100" i="24"/>
  <c r="L97" i="18"/>
  <c r="L521" i="8"/>
  <c r="L162" i="24"/>
  <c r="L479" i="18"/>
  <c r="L517" i="8"/>
  <c r="L474" i="18"/>
  <c r="L519" i="8"/>
  <c r="L476" i="18"/>
  <c r="L94" i="24" l="1"/>
  <c r="L99" i="18"/>
  <c r="L110" i="18"/>
  <c r="L173" i="18"/>
  <c r="L498" i="8"/>
  <c r="L471" i="18"/>
  <c r="L221" i="8"/>
  <c r="L79" i="24"/>
  <c r="L23" i="18"/>
  <c r="L160" i="8"/>
  <c r="L47" i="8"/>
  <c r="L39" i="24"/>
  <c r="L108" i="24"/>
  <c r="L9" i="24"/>
  <c r="L10" i="24"/>
  <c r="L445" i="18"/>
  <c r="L485" i="8"/>
  <c r="L443" i="18"/>
  <c r="L61" i="24"/>
  <c r="L53" i="24"/>
  <c r="L64" i="24"/>
  <c r="L48" i="8"/>
  <c r="BB962" i="1"/>
  <c r="L180" i="18"/>
  <c r="L161" i="8"/>
  <c r="L147" i="8"/>
  <c r="L8" i="24"/>
  <c r="L157" i="8"/>
  <c r="L44" i="24"/>
  <c r="L28" i="18"/>
  <c r="L33" i="8"/>
  <c r="BB515" i="1"/>
  <c r="L22" i="8"/>
  <c r="L17" i="18"/>
  <c r="BB795" i="1"/>
  <c r="L103" i="18"/>
  <c r="L104" i="8"/>
  <c r="L475" i="8"/>
  <c r="BB607" i="1"/>
  <c r="L42" i="18"/>
  <c r="L78" i="8"/>
  <c r="L163" i="18"/>
  <c r="L137" i="24"/>
  <c r="L121" i="24"/>
  <c r="BB632" i="1"/>
  <c r="L72" i="24"/>
  <c r="L104" i="24"/>
  <c r="BB762" i="1"/>
  <c r="L92" i="24"/>
  <c r="L82" i="24"/>
  <c r="L133" i="24"/>
  <c r="L17" i="24"/>
  <c r="L111" i="24"/>
  <c r="L19" i="24"/>
  <c r="L78" i="24"/>
  <c r="L118" i="24"/>
  <c r="L450" i="18"/>
  <c r="L495" i="8"/>
  <c r="BB1005" i="1"/>
  <c r="L131" i="24"/>
  <c r="BB888" i="1"/>
  <c r="L105" i="24"/>
  <c r="BB599" i="1"/>
  <c r="L58" i="24"/>
  <c r="L102" i="24"/>
  <c r="BB510" i="1"/>
  <c r="L29" i="24"/>
  <c r="BB648" i="1"/>
  <c r="L51" i="18"/>
  <c r="L97" i="24"/>
  <c r="L112" i="24"/>
  <c r="L129" i="24"/>
  <c r="BB948" i="1"/>
  <c r="L179" i="18"/>
  <c r="BB601" i="1"/>
  <c r="L60" i="24"/>
  <c r="BB639" i="1"/>
  <c r="L73" i="24"/>
  <c r="BB797" i="1"/>
  <c r="L99" i="24"/>
  <c r="BB889" i="1"/>
  <c r="L106" i="24"/>
  <c r="BB646" i="1"/>
  <c r="L75" i="24"/>
  <c r="BB753" i="1"/>
  <c r="L93" i="18"/>
  <c r="L146" i="18"/>
  <c r="BB600" i="1"/>
  <c r="L59" i="24"/>
  <c r="BB961" i="1"/>
  <c r="L123" i="24"/>
  <c r="BB647" i="1"/>
  <c r="L76" i="24"/>
  <c r="BB640" i="1"/>
  <c r="L74" i="24"/>
  <c r="BB470" i="1"/>
  <c r="L16" i="24"/>
  <c r="BB606" i="1"/>
  <c r="L62" i="24"/>
  <c r="BB1004" i="1"/>
  <c r="L130" i="24"/>
  <c r="L66" i="24"/>
  <c r="L65" i="24"/>
  <c r="BD2" i="1"/>
  <c r="L69" i="24"/>
  <c r="L115" i="24"/>
  <c r="L31" i="24"/>
  <c r="BB916" i="1"/>
  <c r="L125" i="24"/>
  <c r="BB1372" i="1"/>
  <c r="L155" i="24"/>
  <c r="L497" i="8"/>
  <c r="L454" i="18"/>
  <c r="BB526" i="1"/>
  <c r="L43" i="24"/>
  <c r="BB949" i="1"/>
  <c r="L183" i="18"/>
  <c r="L138" i="24"/>
  <c r="L162" i="8"/>
  <c r="BB608" i="1"/>
  <c r="L70" i="24"/>
  <c r="BB496" i="1"/>
  <c r="L19" i="8"/>
  <c r="L14" i="18"/>
  <c r="BB723" i="1"/>
  <c r="L83" i="18"/>
  <c r="L90" i="24"/>
  <c r="BB556" i="1"/>
  <c r="L46" i="24"/>
  <c r="BB637" i="1"/>
  <c r="L81" i="24"/>
  <c r="BB1360" i="1"/>
  <c r="L488" i="8"/>
  <c r="L447" i="18"/>
  <c r="BB945" i="1"/>
  <c r="L134" i="24"/>
  <c r="BB1375" i="1"/>
  <c r="L500" i="8"/>
  <c r="L457" i="18"/>
  <c r="BB513" i="1"/>
  <c r="L34" i="24"/>
  <c r="BB516" i="1"/>
  <c r="L37" i="24"/>
  <c r="BB650" i="1"/>
  <c r="L54" i="18"/>
  <c r="L59" i="8"/>
  <c r="BB475" i="1"/>
  <c r="L22" i="24"/>
  <c r="BB500" i="1"/>
  <c r="L21" i="8"/>
  <c r="L16" i="18"/>
  <c r="L87" i="24"/>
  <c r="L124" i="24"/>
  <c r="L83" i="24"/>
  <c r="L25" i="24"/>
  <c r="L101" i="24"/>
  <c r="L126" i="24"/>
  <c r="L303" i="8"/>
  <c r="L287" i="18"/>
  <c r="L127" i="8"/>
  <c r="L137" i="18"/>
  <c r="L287" i="8"/>
  <c r="L271" i="18"/>
  <c r="L78" i="18"/>
  <c r="L84" i="8"/>
  <c r="L416" i="8"/>
  <c r="L367" i="18"/>
  <c r="L175" i="8"/>
  <c r="L200" i="18"/>
  <c r="L417" i="8"/>
  <c r="L368" i="18"/>
  <c r="L253" i="8"/>
  <c r="L256" i="18"/>
  <c r="L502" i="8"/>
  <c r="L459" i="18"/>
  <c r="L302" i="8"/>
  <c r="L286" i="18"/>
  <c r="L246" i="18"/>
  <c r="L217" i="8"/>
  <c r="L268" i="8"/>
  <c r="L262" i="18"/>
  <c r="L315" i="8"/>
  <c r="L299" i="18"/>
  <c r="L198" i="18"/>
  <c r="L173" i="8"/>
  <c r="L177" i="18"/>
  <c r="L158" i="8"/>
  <c r="L138" i="18"/>
  <c r="L128" i="8"/>
  <c r="L470" i="8"/>
  <c r="L428" i="18"/>
  <c r="L134" i="8"/>
  <c r="L147" i="18"/>
  <c r="L290" i="8"/>
  <c r="L274" i="18"/>
  <c r="L399" i="8"/>
  <c r="L351" i="18"/>
  <c r="L147" i="24"/>
  <c r="L234" i="18"/>
  <c r="L204" i="8"/>
  <c r="L222" i="18"/>
  <c r="L192" i="8"/>
  <c r="L16" i="8"/>
  <c r="L11" i="18"/>
  <c r="L323" i="8"/>
  <c r="L301" i="18"/>
  <c r="L351" i="8"/>
  <c r="L318" i="18"/>
  <c r="L82" i="18"/>
  <c r="L89" i="24"/>
  <c r="L363" i="8"/>
  <c r="L330" i="18"/>
  <c r="L83" i="8"/>
  <c r="L77" i="18"/>
  <c r="L70" i="8"/>
  <c r="L65" i="18"/>
  <c r="L42" i="24"/>
  <c r="L22" i="18"/>
  <c r="L28" i="8"/>
  <c r="L213" i="8"/>
  <c r="L243" i="18"/>
  <c r="L198" i="8"/>
  <c r="L228" i="18"/>
  <c r="L307" i="8"/>
  <c r="L291" i="18"/>
  <c r="L357" i="8"/>
  <c r="L325" i="18"/>
  <c r="L456" i="8"/>
  <c r="L411" i="18"/>
  <c r="L52" i="18"/>
  <c r="L57" i="8"/>
  <c r="L459" i="8"/>
  <c r="L415" i="18"/>
  <c r="L489" i="8"/>
  <c r="L448" i="18"/>
  <c r="L453" i="8"/>
  <c r="L407" i="18"/>
  <c r="L212" i="8"/>
  <c r="L242" i="18"/>
  <c r="L427" i="8"/>
  <c r="L379" i="18"/>
  <c r="L240" i="18"/>
  <c r="L210" i="8"/>
  <c r="L252" i="18"/>
  <c r="L224" i="8"/>
  <c r="L288" i="8"/>
  <c r="L272" i="18"/>
  <c r="L334" i="8"/>
  <c r="L310" i="18"/>
  <c r="L165" i="8"/>
  <c r="L190" i="18"/>
  <c r="L275" i="8"/>
  <c r="L266" i="18"/>
  <c r="L398" i="8"/>
  <c r="L350" i="18"/>
  <c r="L169" i="8"/>
  <c r="L143" i="24"/>
  <c r="L194" i="18"/>
  <c r="L273" i="8"/>
  <c r="L264" i="18"/>
  <c r="L333" i="8"/>
  <c r="L309" i="18"/>
  <c r="L179" i="8"/>
  <c r="L204" i="18"/>
  <c r="L144" i="24"/>
  <c r="L332" i="8"/>
  <c r="L308" i="18"/>
  <c r="L69" i="18"/>
  <c r="L73" i="8"/>
  <c r="L450" i="8"/>
  <c r="L405" i="18"/>
  <c r="L376" i="8"/>
  <c r="L335" i="18"/>
  <c r="L507" i="8"/>
  <c r="L464" i="18"/>
  <c r="L413" i="8"/>
  <c r="L366" i="18"/>
  <c r="L70" i="18"/>
  <c r="L74" i="8"/>
  <c r="L508" i="8"/>
  <c r="L465" i="18"/>
  <c r="L425" i="8"/>
  <c r="L377" i="18"/>
  <c r="L42" i="8"/>
  <c r="L38" i="18"/>
  <c r="L183" i="8"/>
  <c r="L210" i="18"/>
  <c r="L149" i="24"/>
  <c r="L236" i="18"/>
  <c r="L206" i="8"/>
  <c r="L295" i="8"/>
  <c r="L279" i="18"/>
  <c r="L461" i="8"/>
  <c r="L416" i="18"/>
  <c r="L111" i="18"/>
  <c r="L107" i="8"/>
  <c r="L344" i="8"/>
  <c r="L312" i="18"/>
  <c r="L298" i="8"/>
  <c r="L282" i="18"/>
  <c r="L143" i="18"/>
  <c r="L130" i="8"/>
  <c r="L64" i="8"/>
  <c r="L57" i="18"/>
  <c r="L9" i="18"/>
  <c r="L14" i="8"/>
  <c r="L193" i="8"/>
  <c r="L223" i="18"/>
  <c r="L158" i="18"/>
  <c r="L143" i="8"/>
  <c r="L346" i="8"/>
  <c r="L314" i="18"/>
  <c r="L286" i="8"/>
  <c r="L270" i="18"/>
  <c r="L12" i="18"/>
  <c r="L17" i="8"/>
  <c r="L20" i="8"/>
  <c r="L15" i="18"/>
  <c r="L339" i="8"/>
  <c r="L311" i="18"/>
  <c r="L68" i="18"/>
  <c r="L72" i="8"/>
  <c r="L301" i="8"/>
  <c r="L285" i="18"/>
  <c r="L428" i="8"/>
  <c r="L380" i="18"/>
  <c r="L148" i="24"/>
  <c r="L205" i="8"/>
  <c r="L235" i="18"/>
  <c r="L434" i="8"/>
  <c r="L386" i="18"/>
  <c r="L214" i="8"/>
  <c r="L244" i="18"/>
  <c r="L92" i="8"/>
  <c r="L96" i="18"/>
  <c r="L430" i="8"/>
  <c r="L381" i="18"/>
  <c r="L446" i="8"/>
  <c r="L400" i="18"/>
  <c r="L463" i="8"/>
  <c r="L419" i="18"/>
  <c r="L267" i="8"/>
  <c r="L261" i="18"/>
  <c r="L255" i="18"/>
  <c r="L227" i="8"/>
  <c r="L396" i="8"/>
  <c r="L348" i="18"/>
  <c r="L177" i="8"/>
  <c r="L202" i="18"/>
  <c r="L289" i="8"/>
  <c r="L273" i="18"/>
  <c r="L401" i="8"/>
  <c r="L354" i="18"/>
  <c r="L390" i="8"/>
  <c r="L343" i="18"/>
  <c r="L145" i="18"/>
  <c r="L132" i="8"/>
  <c r="L156" i="8"/>
  <c r="L175" i="18"/>
  <c r="L184" i="8"/>
  <c r="L211" i="18"/>
  <c r="L86" i="24"/>
  <c r="L53" i="18"/>
  <c r="L58" i="8"/>
  <c r="L314" i="8"/>
  <c r="L298" i="18"/>
  <c r="L392" i="8"/>
  <c r="L345" i="18"/>
  <c r="L153" i="24"/>
  <c r="L487" i="8"/>
  <c r="L362" i="8"/>
  <c r="L329" i="18"/>
  <c r="L150" i="8"/>
  <c r="L167" i="18"/>
  <c r="L132" i="24"/>
  <c r="L181" i="18"/>
  <c r="L161" i="18"/>
  <c r="L145" i="8"/>
  <c r="L193" i="18"/>
  <c r="L168" i="8"/>
  <c r="L142" i="24"/>
  <c r="L440" i="8"/>
  <c r="L393" i="18"/>
  <c r="L378" i="8"/>
  <c r="L337" i="18"/>
  <c r="L360" i="8"/>
  <c r="L328" i="18"/>
  <c r="L438" i="8"/>
  <c r="L391" i="18"/>
  <c r="L435" i="8"/>
  <c r="L387" i="18"/>
  <c r="L331" i="8"/>
  <c r="L307" i="18"/>
  <c r="L439" i="8"/>
  <c r="L392" i="18"/>
  <c r="L131" i="18"/>
  <c r="L122" i="8"/>
  <c r="L309" i="8"/>
  <c r="L293" i="18"/>
  <c r="L353" i="8"/>
  <c r="L320" i="18"/>
  <c r="L312" i="8"/>
  <c r="L296" i="18"/>
  <c r="L20" i="24"/>
  <c r="L6" i="18"/>
  <c r="L11" i="8"/>
  <c r="L61" i="18"/>
  <c r="L67" i="8"/>
  <c r="L86" i="18"/>
  <c r="L86" i="8"/>
  <c r="L88" i="18"/>
  <c r="L87" i="8"/>
  <c r="L218" i="18"/>
  <c r="L189" i="8"/>
  <c r="L300" i="8"/>
  <c r="L284" i="18"/>
  <c r="L397" i="8"/>
  <c r="L349" i="18"/>
  <c r="L211" i="8"/>
  <c r="L241" i="18"/>
  <c r="L170" i="8"/>
  <c r="L195" i="18"/>
  <c r="L350" i="8"/>
  <c r="L317" i="18"/>
  <c r="L328" i="8"/>
  <c r="L304" i="18"/>
  <c r="L117" i="18"/>
  <c r="L111" i="8"/>
  <c r="L443" i="8"/>
  <c r="L395" i="18"/>
  <c r="L248" i="18"/>
  <c r="L218" i="8"/>
  <c r="L347" i="8"/>
  <c r="L315" i="18"/>
  <c r="L166" i="8"/>
  <c r="L140" i="24"/>
  <c r="L191" i="18"/>
  <c r="L121" i="8"/>
  <c r="L130" i="18"/>
  <c r="L313" i="8"/>
  <c r="L297" i="18"/>
  <c r="L457" i="8"/>
  <c r="L412" i="18"/>
  <c r="L511" i="8"/>
  <c r="L468" i="18"/>
  <c r="L160" i="18"/>
  <c r="L144" i="8"/>
  <c r="L197" i="18"/>
  <c r="L172" i="8"/>
  <c r="L356" i="8"/>
  <c r="L324" i="18"/>
  <c r="L206" i="18"/>
  <c r="L146" i="24"/>
  <c r="L181" i="8"/>
  <c r="L311" i="8"/>
  <c r="L295" i="18"/>
  <c r="L39" i="8"/>
  <c r="L35" i="18"/>
  <c r="L389" i="8"/>
  <c r="L342" i="18"/>
  <c r="L296" i="8"/>
  <c r="L280" i="18"/>
  <c r="L112" i="18"/>
  <c r="L108" i="8"/>
  <c r="L441" i="8"/>
  <c r="L394" i="18"/>
  <c r="L239" i="18"/>
  <c r="L209" i="8"/>
  <c r="L96" i="24"/>
  <c r="L95" i="18"/>
  <c r="L40" i="8"/>
  <c r="L36" i="18"/>
  <c r="L174" i="18"/>
  <c r="L155" i="8"/>
  <c r="L324" i="8"/>
  <c r="L302" i="18"/>
  <c r="L141" i="24"/>
  <c r="L167" i="8"/>
  <c r="L192" i="18"/>
  <c r="L294" i="8"/>
  <c r="L278" i="18"/>
  <c r="L449" i="8"/>
  <c r="L403" i="18"/>
  <c r="L329" i="8"/>
  <c r="L305" i="18"/>
  <c r="L116" i="24"/>
  <c r="L108" i="18"/>
  <c r="L447" i="8"/>
  <c r="L401" i="18"/>
  <c r="L62" i="18"/>
  <c r="L68" i="8"/>
  <c r="L157" i="24"/>
  <c r="L499" i="8"/>
  <c r="L456" i="18"/>
  <c r="L306" i="8"/>
  <c r="L290" i="18"/>
  <c r="L245" i="18"/>
  <c r="L215" i="8"/>
  <c r="L310" i="8"/>
  <c r="L294" i="18"/>
  <c r="L327" i="8"/>
  <c r="L303" i="18"/>
  <c r="L186" i="8"/>
  <c r="L214" i="18"/>
  <c r="L304" i="8"/>
  <c r="L288" i="18"/>
  <c r="L469" i="8"/>
  <c r="L427" i="18"/>
  <c r="L219" i="18"/>
  <c r="L190" i="8"/>
  <c r="L464" i="8"/>
  <c r="L420" i="18"/>
  <c r="L462" i="8"/>
  <c r="L418" i="18"/>
  <c r="L308" i="8"/>
  <c r="L292" i="18"/>
  <c r="L250" i="18"/>
  <c r="L222" i="8"/>
  <c r="L265" i="8"/>
  <c r="L259" i="18"/>
  <c r="L8" i="18"/>
  <c r="L13" i="8"/>
  <c r="L437" i="8"/>
  <c r="L390" i="18"/>
  <c r="L297" i="8"/>
  <c r="L281" i="18"/>
  <c r="L364" i="8"/>
  <c r="L331" i="18"/>
  <c r="L203" i="8"/>
  <c r="L233" i="18"/>
  <c r="L119" i="18"/>
  <c r="L113" i="8"/>
  <c r="L355" i="8"/>
  <c r="L323" i="18"/>
  <c r="L133" i="18"/>
  <c r="L124" i="8"/>
  <c r="L201" i="18"/>
  <c r="L176" i="8"/>
  <c r="L182" i="18"/>
  <c r="L136" i="24"/>
  <c r="L165" i="18"/>
  <c r="L149" i="8"/>
  <c r="L292" i="8"/>
  <c r="L276" i="18"/>
  <c r="L187" i="8"/>
  <c r="L215" i="18"/>
  <c r="L249" i="18"/>
  <c r="L219" i="8"/>
  <c r="L375" i="8"/>
  <c r="L334" i="18"/>
  <c r="L426" i="8"/>
  <c r="L378" i="18"/>
  <c r="L189" i="18"/>
  <c r="L164" i="8"/>
  <c r="L458" i="8"/>
  <c r="L413" i="18"/>
  <c r="L75" i="18"/>
  <c r="L79" i="8"/>
  <c r="L182" i="8"/>
  <c r="L209" i="18"/>
  <c r="L55" i="18"/>
  <c r="L60" i="8"/>
  <c r="L436" i="8"/>
  <c r="L389" i="18"/>
  <c r="L455" i="8"/>
  <c r="L410" i="18"/>
  <c r="L164" i="18"/>
  <c r="L148" i="8"/>
  <c r="L448" i="8"/>
  <c r="L402" i="18"/>
  <c r="L419" i="8"/>
  <c r="L370" i="18"/>
  <c r="L451" i="8"/>
  <c r="L406" i="18"/>
  <c r="L276" i="8"/>
  <c r="L267" i="18"/>
  <c r="L412" i="8"/>
  <c r="L365" i="18"/>
  <c r="L432" i="8"/>
  <c r="L385" i="18"/>
  <c r="L377" i="8"/>
  <c r="L336" i="18"/>
  <c r="L191" i="8"/>
  <c r="L221" i="18"/>
  <c r="L395" i="8"/>
  <c r="L347" i="18"/>
  <c r="L196" i="8"/>
  <c r="L226" i="18"/>
  <c r="L299" i="8"/>
  <c r="L283" i="18"/>
  <c r="L205" i="18"/>
  <c r="L145" i="24"/>
  <c r="L180" i="8"/>
  <c r="L171" i="8"/>
  <c r="L196" i="18"/>
  <c r="L39" i="18"/>
  <c r="L44" i="8"/>
  <c r="L150" i="18"/>
  <c r="L137" i="8"/>
  <c r="L418" i="8"/>
  <c r="L369" i="18"/>
  <c r="L139" i="8"/>
  <c r="L154" i="18"/>
  <c r="L266" i="8"/>
  <c r="L260" i="18"/>
  <c r="L135" i="8"/>
  <c r="L148" i="18"/>
  <c r="L223" i="8"/>
  <c r="L251" i="18"/>
  <c r="L146" i="8"/>
  <c r="L162" i="18"/>
  <c r="L424" i="8"/>
  <c r="L376" i="18"/>
  <c r="L473" i="8"/>
  <c r="L430" i="18"/>
  <c r="L391" i="8"/>
  <c r="L344" i="18"/>
  <c r="L330" i="8"/>
  <c r="L306" i="18"/>
  <c r="L118" i="18"/>
  <c r="L112" i="8"/>
  <c r="L274" i="8"/>
  <c r="L265" i="18"/>
  <c r="L33" i="24"/>
  <c r="L21" i="18"/>
  <c r="L27" i="8"/>
  <c r="L345" i="8"/>
  <c r="L313" i="18"/>
  <c r="L254" i="18"/>
  <c r="L226" i="8"/>
  <c r="L139" i="18"/>
  <c r="L129" i="8"/>
  <c r="L188" i="8"/>
  <c r="L217" i="18"/>
  <c r="L348" i="8"/>
  <c r="L316" i="18"/>
  <c r="L125" i="18"/>
  <c r="L116" i="8"/>
  <c r="L354" i="8"/>
  <c r="L321" i="18"/>
  <c r="L118" i="8"/>
  <c r="L128" i="18"/>
  <c r="L150" i="24"/>
  <c r="L207" i="8"/>
  <c r="L237" i="18"/>
  <c r="L411" i="8"/>
  <c r="L364" i="18"/>
  <c r="L359" i="8"/>
  <c r="L327" i="18"/>
  <c r="L381" i="8"/>
  <c r="L339" i="18"/>
  <c r="L199" i="8"/>
  <c r="L229" i="18"/>
  <c r="L421" i="8"/>
  <c r="L372" i="18"/>
  <c r="L410" i="8"/>
  <c r="L362" i="18"/>
  <c r="L19" i="18"/>
  <c r="L24" i="8"/>
  <c r="L423" i="8"/>
  <c r="L375" i="18"/>
  <c r="L454" i="8"/>
  <c r="L409" i="18"/>
  <c r="L386" i="8"/>
  <c r="L341" i="18"/>
  <c r="L400" i="8"/>
  <c r="L353" i="18"/>
  <c r="L510" i="8"/>
  <c r="L467" i="18"/>
  <c r="L32" i="24"/>
  <c r="L26" i="8"/>
  <c r="L20" i="18"/>
  <c r="L200" i="8"/>
  <c r="L230" i="18"/>
  <c r="L352" i="8"/>
  <c r="L319" i="18"/>
  <c r="L272" i="8"/>
  <c r="L263" i="18"/>
  <c r="L120" i="24"/>
  <c r="L149" i="18"/>
  <c r="L136" i="8"/>
  <c r="L77" i="8"/>
  <c r="L73" i="18"/>
  <c r="L372" i="8"/>
  <c r="L333" i="18"/>
  <c r="L195" i="8"/>
  <c r="L225" i="18"/>
  <c r="L151" i="24"/>
  <c r="L208" i="8"/>
  <c r="L238" i="18"/>
  <c r="L213" i="18"/>
  <c r="L185" i="8"/>
  <c r="L291" i="8"/>
  <c r="L275" i="18"/>
  <c r="L224" i="18"/>
  <c r="L194" i="8"/>
  <c r="L21" i="24"/>
  <c r="L7" i="18"/>
  <c r="L12" i="8"/>
  <c r="L422" i="8"/>
  <c r="L373" i="18"/>
  <c r="L444" i="8"/>
  <c r="L396" i="18"/>
  <c r="L253" i="18"/>
  <c r="L225" i="8"/>
  <c r="L293" i="8"/>
  <c r="L277" i="18"/>
  <c r="L117" i="24"/>
  <c r="L109" i="18"/>
  <c r="L278" i="8"/>
  <c r="L269" i="18"/>
  <c r="L109" i="8"/>
  <c r="L114" i="18"/>
  <c r="L66" i="8"/>
  <c r="L60" i="18"/>
  <c r="L85" i="8"/>
  <c r="L81" i="18"/>
  <c r="L32" i="18"/>
  <c r="L36" i="8"/>
  <c r="L468" i="8"/>
  <c r="L426" i="18"/>
  <c r="L264" i="8"/>
  <c r="L258" i="18"/>
  <c r="L227" i="18"/>
  <c r="L197" i="8"/>
  <c r="L151" i="18"/>
  <c r="L138" i="8"/>
  <c r="L305" i="8"/>
  <c r="L289" i="18"/>
  <c r="L58" i="18"/>
  <c r="L65" i="8"/>
  <c r="L125" i="8"/>
  <c r="L134" i="18"/>
  <c r="L420" i="8"/>
  <c r="L371" i="18"/>
  <c r="L232" i="18"/>
  <c r="L202" i="8"/>
  <c r="L445" i="8"/>
  <c r="L399" i="18"/>
  <c r="L37" i="8"/>
  <c r="L33" i="18"/>
  <c r="L174" i="8"/>
  <c r="L199" i="18"/>
  <c r="L277" i="8"/>
  <c r="L268" i="18"/>
  <c r="L41" i="8"/>
  <c r="L37" i="18"/>
  <c r="L154" i="24"/>
  <c r="L496" i="8"/>
  <c r="L453" i="18"/>
  <c r="L159" i="8"/>
  <c r="L178" i="18"/>
  <c r="L358" i="8"/>
  <c r="L326" i="18"/>
  <c r="L178" i="8"/>
  <c r="L203" i="18"/>
  <c r="L316" i="8"/>
  <c r="L300" i="18"/>
  <c r="BB2" i="1" l="1"/>
  <c r="AO2" i="1" s="1"/>
  <c r="AW2" i="1" l="1"/>
  <c r="AS2" i="1"/>
  <c r="AQ2" i="1"/>
  <c r="AU2" i="1"/>
  <c r="AV2" i="1"/>
  <c r="AR2" i="1"/>
  <c r="AX2" i="1"/>
  <c r="AT2" i="1"/>
  <c r="AP2" i="1"/>
  <c r="E5" i="2" s="1"/>
  <c r="E6" i="2" l="1"/>
  <c r="AZ2" i="1"/>
  <c r="P2" i="23"/>
  <c r="K2" i="23"/>
  <c r="K2" i="1"/>
  <c r="P2" i="8"/>
  <c r="E7" i="2"/>
  <c r="P2" i="18"/>
  <c r="P2" i="1"/>
  <c r="P2" i="24"/>
  <c r="K2" i="8"/>
  <c r="E8" i="2"/>
  <c r="K2" i="24"/>
  <c r="K2" i="18"/>
  <c r="E9" i="2"/>
  <c r="E3" i="2" l="1"/>
</calcChain>
</file>

<file path=xl/sharedStrings.xml><?xml version="1.0" encoding="utf-8"?>
<sst xmlns="http://schemas.openxmlformats.org/spreadsheetml/2006/main" count="23323" uniqueCount="6382">
  <si>
    <t>Product ID</t>
  </si>
  <si>
    <t>Description</t>
  </si>
  <si>
    <t>Category</t>
  </si>
  <si>
    <t>CE Number</t>
  </si>
  <si>
    <t>Video Link</t>
  </si>
  <si>
    <t>CAD Expiry</t>
  </si>
  <si>
    <t>Cat.</t>
  </si>
  <si>
    <t>UN no.</t>
  </si>
  <si>
    <t>Low Noise</t>
  </si>
  <si>
    <t>Units per case</t>
  </si>
  <si>
    <t>Video</t>
  </si>
  <si>
    <t>Line volume</t>
  </si>
  <si>
    <t>Duration (seconds)</t>
  </si>
  <si>
    <t>COMPANY NAME:</t>
  </si>
  <si>
    <t>CONTACT NAME:</t>
  </si>
  <si>
    <t>CONTACT PHONE NUMBER:</t>
  </si>
  <si>
    <t>Weight per case (kg)</t>
  </si>
  <si>
    <t>NEQ per case (kg)</t>
  </si>
  <si>
    <t>CC0534</t>
  </si>
  <si>
    <t>CC0617</t>
  </si>
  <si>
    <t>CC0531</t>
  </si>
  <si>
    <t>CC0515</t>
  </si>
  <si>
    <t>CC0460</t>
  </si>
  <si>
    <t>CC0462</t>
  </si>
  <si>
    <t>CC0422</t>
  </si>
  <si>
    <t>CC0606</t>
  </si>
  <si>
    <t>CC0604</t>
  </si>
  <si>
    <t>CC0513</t>
  </si>
  <si>
    <t>CC0589</t>
  </si>
  <si>
    <t>CC0694</t>
  </si>
  <si>
    <t>CC0525</t>
  </si>
  <si>
    <t>CC0518</t>
  </si>
  <si>
    <t>CC0517</t>
  </si>
  <si>
    <t>CC0516</t>
  </si>
  <si>
    <t>CC0751</t>
  </si>
  <si>
    <t>CC0526</t>
  </si>
  <si>
    <t>CC0467</t>
  </si>
  <si>
    <t>CC0469</t>
  </si>
  <si>
    <t>CC0466</t>
  </si>
  <si>
    <t>CC0468</t>
  </si>
  <si>
    <t>CC0569</t>
  </si>
  <si>
    <t>CC0533</t>
  </si>
  <si>
    <t>CC0532</t>
  </si>
  <si>
    <t>CC0727</t>
  </si>
  <si>
    <t>CC0898</t>
  </si>
  <si>
    <t>CC0570</t>
  </si>
  <si>
    <t>CC0677</t>
  </si>
  <si>
    <t>CC0676</t>
  </si>
  <si>
    <t>CC0536</t>
  </si>
  <si>
    <t>CC0652</t>
  </si>
  <si>
    <t>CC0738</t>
  </si>
  <si>
    <t>CC0535</t>
  </si>
  <si>
    <t>CC0979</t>
  </si>
  <si>
    <t>CC0651</t>
  </si>
  <si>
    <t>CBR502</t>
  </si>
  <si>
    <t>CBR503</t>
  </si>
  <si>
    <t>CBR501</t>
  </si>
  <si>
    <t>CF0083</t>
  </si>
  <si>
    <t>CF0076</t>
  </si>
  <si>
    <t>CF0084</t>
  </si>
  <si>
    <t>PF1</t>
  </si>
  <si>
    <t>C6P</t>
  </si>
  <si>
    <t>CSP1801</t>
  </si>
  <si>
    <t>CR001</t>
  </si>
  <si>
    <t>CR010C</t>
  </si>
  <si>
    <t>CC0619</t>
  </si>
  <si>
    <t>Retail</t>
  </si>
  <si>
    <t>CCH01</t>
  </si>
  <si>
    <t>CCH02</t>
  </si>
  <si>
    <t>CCH03</t>
  </si>
  <si>
    <t>CCH04</t>
  </si>
  <si>
    <t>CCH05</t>
  </si>
  <si>
    <t>CC1337</t>
  </si>
  <si>
    <t>CB40</t>
  </si>
  <si>
    <t>CB43</t>
  </si>
  <si>
    <t>CB46</t>
  </si>
  <si>
    <t>CC1340</t>
  </si>
  <si>
    <t>CC1341</t>
  </si>
  <si>
    <t>CC1342</t>
  </si>
  <si>
    <t>CC1053</t>
  </si>
  <si>
    <t>C10P</t>
  </si>
  <si>
    <t>RP1</t>
  </si>
  <si>
    <t>SRP</t>
  </si>
  <si>
    <t>GW per case.</t>
  </si>
  <si>
    <t>CC1357</t>
  </si>
  <si>
    <t>CW4</t>
  </si>
  <si>
    <t>CCP001</t>
  </si>
  <si>
    <t>CCP002</t>
  </si>
  <si>
    <t>UN0336</t>
  </si>
  <si>
    <t>UN0335</t>
  </si>
  <si>
    <t>UN0454</t>
  </si>
  <si>
    <t>UN0105</t>
  </si>
  <si>
    <t>Haz Class</t>
  </si>
  <si>
    <t>NEC/case</t>
  </si>
  <si>
    <t>1.3G</t>
  </si>
  <si>
    <t>1.4G</t>
  </si>
  <si>
    <t>1.4S</t>
  </si>
  <si>
    <t>No of cases</t>
  </si>
  <si>
    <t>UN0066</t>
  </si>
  <si>
    <t>Load information:</t>
  </si>
  <si>
    <t>CC0461-19</t>
  </si>
  <si>
    <t>CC1494</t>
  </si>
  <si>
    <t>CC1491</t>
  </si>
  <si>
    <t>CC1488</t>
  </si>
  <si>
    <t>CC1408</t>
  </si>
  <si>
    <t>CCP017-2</t>
  </si>
  <si>
    <t>CC1362</t>
  </si>
  <si>
    <t>CCR012</t>
  </si>
  <si>
    <t>CC1487</t>
  </si>
  <si>
    <t>CC1490</t>
  </si>
  <si>
    <t>CC1484</t>
  </si>
  <si>
    <t>CC1398</t>
  </si>
  <si>
    <t>CC1385</t>
  </si>
  <si>
    <t>CC1387</t>
  </si>
  <si>
    <t>CC1388</t>
  </si>
  <si>
    <t>CC1389</t>
  </si>
  <si>
    <t>CCP021-5</t>
  </si>
  <si>
    <t>CCP021-6</t>
  </si>
  <si>
    <t>CCP021-4</t>
  </si>
  <si>
    <t>CC1497</t>
  </si>
  <si>
    <t>CCP018-1</t>
  </si>
  <si>
    <t>CC0519-19</t>
  </si>
  <si>
    <t>CC0520-19</t>
  </si>
  <si>
    <t>CC1498</t>
  </si>
  <si>
    <t>CC1471</t>
  </si>
  <si>
    <t>CC1459</t>
  </si>
  <si>
    <t>CC1496</t>
  </si>
  <si>
    <t>CC1478</t>
  </si>
  <si>
    <t>CC1495</t>
  </si>
  <si>
    <t>CC1489</t>
  </si>
  <si>
    <t>CCR031</t>
  </si>
  <si>
    <t>CC1476</t>
  </si>
  <si>
    <t>CC1474</t>
  </si>
  <si>
    <t>CC1479</t>
  </si>
  <si>
    <t>CCP020</t>
  </si>
  <si>
    <t>CCP015</t>
  </si>
  <si>
    <t>CCP012</t>
  </si>
  <si>
    <t>CR052</t>
  </si>
  <si>
    <t>Total cost (ex VAT):</t>
  </si>
  <si>
    <t>CF0112-1-2</t>
  </si>
  <si>
    <t>CR053</t>
  </si>
  <si>
    <t>6/8/2029</t>
  </si>
  <si>
    <t>N/A</t>
  </si>
  <si>
    <t>Container Price</t>
  </si>
  <si>
    <t>25mm</t>
  </si>
  <si>
    <t>11/1/2026</t>
  </si>
  <si>
    <t>Yes</t>
  </si>
  <si>
    <t>No</t>
  </si>
  <si>
    <t>30mm</t>
  </si>
  <si>
    <t>6/28/2026</t>
  </si>
  <si>
    <t>20mm</t>
  </si>
  <si>
    <t>1008-F2-69252794, 1008-F2-69252794,1008-F2-69252794, 1008-F2-69252794, 1008-F2-69252794, 1008-F2-69252794</t>
  </si>
  <si>
    <t>Roman Candle - 14mm Bundle</t>
  </si>
  <si>
    <t>14mm</t>
  </si>
  <si>
    <t>F2</t>
  </si>
  <si>
    <t>Cake - 100s</t>
  </si>
  <si>
    <t>Cake - 25s</t>
  </si>
  <si>
    <t>Cake - 49s</t>
  </si>
  <si>
    <t>Cake - &gt;100s</t>
  </si>
  <si>
    <t>Cake - 49s Fan</t>
  </si>
  <si>
    <t>Cake - 36s</t>
  </si>
  <si>
    <t>Cake - 100s Fan</t>
  </si>
  <si>
    <t>Cake - 25s Fan</t>
  </si>
  <si>
    <t>Cake - 19s</t>
  </si>
  <si>
    <t>8/3/2027</t>
  </si>
  <si>
    <t>Cake - 16s</t>
  </si>
  <si>
    <t>1008-F2-69246970</t>
  </si>
  <si>
    <t>1008-F2-69246971</t>
  </si>
  <si>
    <t>1008-F3-69246975</t>
  </si>
  <si>
    <t>F3</t>
  </si>
  <si>
    <t>1008-F3-69246973</t>
  </si>
  <si>
    <t>1008-F3-69246974</t>
  </si>
  <si>
    <t>16mm</t>
  </si>
  <si>
    <t>Cake - 20s</t>
  </si>
  <si>
    <t>Cake - 35s Fan</t>
  </si>
  <si>
    <t>1008-F2-69246969</t>
  </si>
  <si>
    <t>1008-F3-69246978</t>
  </si>
  <si>
    <t>Cake - 60s Fan</t>
  </si>
  <si>
    <t>1008-F3-69246977</t>
  </si>
  <si>
    <t>Cake - 98s</t>
  </si>
  <si>
    <t>Cake - 40s Fan</t>
  </si>
  <si>
    <t>18mm</t>
  </si>
  <si>
    <t>Cake - 30s Fan</t>
  </si>
  <si>
    <t>1008-F3-69252796</t>
  </si>
  <si>
    <t>1008-F2-69252794</t>
  </si>
  <si>
    <t>Cake - 50s</t>
  </si>
  <si>
    <t>1008-F3-69252795</t>
  </si>
  <si>
    <t>1008-F2-69261687</t>
  </si>
  <si>
    <t>2806-F3-000040</t>
  </si>
  <si>
    <t>1008-F3-69248909</t>
  </si>
  <si>
    <t>1008-F3-69248907</t>
  </si>
  <si>
    <t>Cake - 85s</t>
  </si>
  <si>
    <t>Roman Candle - 20mm Hong Kong</t>
  </si>
  <si>
    <t>1008-F3-69257472</t>
  </si>
  <si>
    <t>PL/IMP17419</t>
  </si>
  <si>
    <t>https://youtu.be/ByLyA2Mglqk</t>
  </si>
  <si>
    <t>Compound Cake</t>
  </si>
  <si>
    <t>1008-F2-69259970</t>
  </si>
  <si>
    <t>2806-F2-000044</t>
  </si>
  <si>
    <t>2806-F2-000041</t>
  </si>
  <si>
    <t>Fountain</t>
  </si>
  <si>
    <t>Stage Pyro</t>
  </si>
  <si>
    <t>0163-F2-1136</t>
  </si>
  <si>
    <t>Wheel</t>
  </si>
  <si>
    <t>1008-F2-69249648</t>
  </si>
  <si>
    <t>1008-F2-69249649</t>
  </si>
  <si>
    <t>-</t>
  </si>
  <si>
    <t>Rockets</t>
  </si>
  <si>
    <t>1395-F2-0022/2013</t>
  </si>
  <si>
    <t>https://youtu.be/ktBzXXIEamg</t>
  </si>
  <si>
    <t>1395-F3-0027/2013</t>
  </si>
  <si>
    <t>1008-F1-69246967</t>
  </si>
  <si>
    <t>F1</t>
  </si>
  <si>
    <t>Portfires</t>
  </si>
  <si>
    <t>1008-F1-69252788</t>
  </si>
  <si>
    <t>https://youtu.be/Vc_FQHS80a8</t>
  </si>
  <si>
    <t>https://youtu.be/B5y4IymJBGY</t>
  </si>
  <si>
    <t>CELTIC FIREWORKS Ltd. ORDER SHEET 2020</t>
  </si>
  <si>
    <t>NEC (kg)</t>
  </si>
  <si>
    <t>Gross weight of order (kg):</t>
  </si>
  <si>
    <t>1008-F3-69252798</t>
  </si>
  <si>
    <t>19mm</t>
  </si>
  <si>
    <t>Cake - 62s</t>
  </si>
  <si>
    <t>1008-F3-69252812</t>
  </si>
  <si>
    <t>Cake - 30s</t>
  </si>
  <si>
    <t>Cake - 63s</t>
  </si>
  <si>
    <t>1008-F2-69251698</t>
  </si>
  <si>
    <t>2806-F2-000057</t>
  </si>
  <si>
    <t>2806-F2-000056</t>
  </si>
  <si>
    <t>2086-F2-000615</t>
  </si>
  <si>
    <t>2086-F2-000614</t>
  </si>
  <si>
    <t>2806-F3-000059</t>
  </si>
  <si>
    <t>2806-F2-000055</t>
  </si>
  <si>
    <t>2086-F3-000616</t>
  </si>
  <si>
    <t>2806-F3-000060</t>
  </si>
  <si>
    <t>2806-F3-000061</t>
  </si>
  <si>
    <t>2806-F3-000058</t>
  </si>
  <si>
    <t>2086-F3-000617</t>
  </si>
  <si>
    <t>2806-F2-000062</t>
  </si>
  <si>
    <t>CC1508</t>
  </si>
  <si>
    <t>CC1512</t>
  </si>
  <si>
    <t>CC1513</t>
  </si>
  <si>
    <t>CC1514</t>
  </si>
  <si>
    <t>CC1515</t>
  </si>
  <si>
    <t>CC1516</t>
  </si>
  <si>
    <t>CC1517</t>
  </si>
  <si>
    <t>CC1518</t>
  </si>
  <si>
    <t>CC1519</t>
  </si>
  <si>
    <t>CC1525</t>
  </si>
  <si>
    <t>CC1526</t>
  </si>
  <si>
    <t>CC1548</t>
  </si>
  <si>
    <t>CC1549</t>
  </si>
  <si>
    <t>CC1550</t>
  </si>
  <si>
    <t>Cake - 21s</t>
  </si>
  <si>
    <t>CC1551</t>
  </si>
  <si>
    <t>CC1552</t>
  </si>
  <si>
    <t>CC1553</t>
  </si>
  <si>
    <t>Cake - 51s</t>
  </si>
  <si>
    <t>CC1554</t>
  </si>
  <si>
    <t>CC1555</t>
  </si>
  <si>
    <t>CCP027</t>
  </si>
  <si>
    <t>1008-F2-69251699</t>
  </si>
  <si>
    <t>1008-F2-69256027</t>
  </si>
  <si>
    <t>1008-F2-69256028</t>
  </si>
  <si>
    <t>1008-F2-69259762</t>
  </si>
  <si>
    <t>1008-F3-69259763</t>
  </si>
  <si>
    <t>1008-F2-69259755</t>
  </si>
  <si>
    <t>1008-F2-69259780</t>
  </si>
  <si>
    <t>1008-F3-69259781</t>
  </si>
  <si>
    <t>2806-F3-000618, 2806-F3-000619, 2806-F3-000063</t>
  </si>
  <si>
    <t>1008-F3-69259761</t>
  </si>
  <si>
    <t>1008-F3-69259759</t>
  </si>
  <si>
    <t>Order value on this page</t>
  </si>
  <si>
    <t>CF0122</t>
  </si>
  <si>
    <t>ADR Classification</t>
  </si>
  <si>
    <t>Calibre</t>
  </si>
  <si>
    <t>CBM (m³)</t>
  </si>
  <si>
    <t>12/31/2099</t>
  </si>
  <si>
    <t>1008-F2-69250578</t>
  </si>
  <si>
    <t>CC1968</t>
  </si>
  <si>
    <t>https://youtu.be/cpAIBPsQzW4</t>
  </si>
  <si>
    <t>https://youtu.be/1dhGdnTIpD8</t>
  </si>
  <si>
    <t>https://youtu.be/t2wBGW4pN2s</t>
  </si>
  <si>
    <t>https://youtu.be/r1w5IIuIZd0</t>
  </si>
  <si>
    <t>https://youtu.be/TOxKLcBTNN4</t>
  </si>
  <si>
    <t>https://youtu.be/1AMoCgmZHA0</t>
  </si>
  <si>
    <t>https://youtu.be/CQRg4PSDIQk</t>
  </si>
  <si>
    <t>https://youtu.be/5jdgpTlSLJE</t>
  </si>
  <si>
    <t>https://youtu.be/hoqpNx_GxpU</t>
  </si>
  <si>
    <t>https://youtu.be/hEqDcXEeUOw</t>
  </si>
  <si>
    <t>https://youtu.be/e2QNcmorhz8</t>
  </si>
  <si>
    <t>https://youtu.be/HWCoTPHsT00</t>
  </si>
  <si>
    <t>https://youtu.be/bgfz7hjazJ4</t>
  </si>
  <si>
    <t>https://youtu.be/RKZxLJCpwxs</t>
  </si>
  <si>
    <t>https://youtu.be/4M0OrUDo2Vw</t>
  </si>
  <si>
    <t>https://youtu.be/4_FOFXdVlIs</t>
  </si>
  <si>
    <t>https://youtu.be/OEcCc_m4dw4</t>
  </si>
  <si>
    <t>https://youtu.be/JQPwEcFOYxc</t>
  </si>
  <si>
    <t>https://youtu.be/DYXXrIZ2dZo</t>
  </si>
  <si>
    <t>https://youtu.be/5DmvRTPU38w</t>
  </si>
  <si>
    <t>https://youtu.be/xcwJZf9nK6g</t>
  </si>
  <si>
    <t>https://youtu.be/537CVKeyQYk</t>
  </si>
  <si>
    <t>https://youtu.be/KdEo6KGGb3I</t>
  </si>
  <si>
    <t>https://youtu.be/gDX_k0wczh8</t>
  </si>
  <si>
    <t>https://youtu.be/BFhJ1bGG8gI</t>
  </si>
  <si>
    <t>https://youtu.be/rtBuCrd8-QA</t>
  </si>
  <si>
    <t>https://youtu.be/HC6bVrDw538</t>
  </si>
  <si>
    <t>https://youtu.be/_8QvIgzGe2U</t>
  </si>
  <si>
    <t>https://youtu.be/1IZkamB6jy4</t>
  </si>
  <si>
    <t>https://youtu.be/PXTcSA9U7gk</t>
  </si>
  <si>
    <t>https://youtu.be/tSCoDobk3Ko</t>
  </si>
  <si>
    <t>Retail RRP</t>
  </si>
  <si>
    <t>Retail SSP</t>
  </si>
  <si>
    <t>CELTIC 10 PACK. A great value pack of 10 cakes, with a range of calibres and shots. Includes some small dump cakes as well as a longer duration finale cake. RETAIL</t>
  </si>
  <si>
    <t>CELTIC 6-PACK. Selection pack of 6 different cakes. Each cake is 16 shots and each has a different effect. RETAIL</t>
  </si>
  <si>
    <t>BABBA DO. 128 shot candle bundle. Yellow glittering tail to gold chrys. RETAIL</t>
  </si>
  <si>
    <t>BOOGALOO. 128 shot candle bundle. Silver spinning tails to silver glitter stars. RETAIL</t>
  </si>
  <si>
    <t>WAP. 56 shot candle bundle. Brocade tail to glittering white strobe. RETAIL</t>
  </si>
  <si>
    <t>BAM. 56 shot candle bundle. Gold brocade tail to gold chrys. RETAIL</t>
  </si>
  <si>
    <t>BOOGIE. 56 shot candle bundle. Red glittering tail to blue star with rising silver chrys crackle. RETAIL</t>
  </si>
  <si>
    <t>Cake - 64s</t>
  </si>
  <si>
    <t>COLORFUL CROSSETTE. 25 shots of red and green crossettes, an excellent value small cake. RETAIL</t>
  </si>
  <si>
    <t>STORM. 16 shot cake. Red tail to crackling chrysanthemums cake. RETAIL</t>
  </si>
  <si>
    <t>DONG DING. 16 shot cake. Silver swirling tails to bursts of red and green strobe. RETAIL</t>
  </si>
  <si>
    <t>TEQUILA SUNRISE. 16 shot cake. Gold tail to blue and orange strobe bursts. RETAIL</t>
  </si>
  <si>
    <t>OCEANIC. 36 shots of golden crowns complete with a gold tail. Massive bursts on this 30mm cake. RETAIL</t>
  </si>
  <si>
    <t>OBLIVION. 36 shot cake. Red, blue and green tails to large bursts of crackling flower balls. RETAIL</t>
  </si>
  <si>
    <t>AFTERGLOW. 25 shot cake with titanium tails into large bursts of golden brocade crowns. RETAIL</t>
  </si>
  <si>
    <t>RITZY GLITZY. 16 shot cake. Red tails to brocade and red stars, green tails to brocade with green tips and blue tails to brocade crown with blue tips. RETAIL</t>
  </si>
  <si>
    <t>TRIPLE BLAZE. 30 shot cake, firing in lifts of three. Alternating red, green, silver and yellow tridents with a lovely gold glitter tail. Quiet as well! RETAIL</t>
  </si>
  <si>
    <t>STEALTH RISING. 30 shot W firing cake. Brocade golden mines on either side of the cake with a rising green star to brocade burst in the middle. RETAIL</t>
  </si>
  <si>
    <t>CHEMICAL ROMANCE. 30 shot fan cake. Volleys of 3 shots of brocade tails with coloured mines to coloured wave crossettes. Alternate lifts of red, green &amp; yellow. RETAIL</t>
  </si>
  <si>
    <t>BITE ME HARDER. 36 shot. Small calibre cake firing red and green peonies with a lovely dragon eggs crackle. RETAIL</t>
  </si>
  <si>
    <t>MAGNETO BURST. 16 shot cake. Green tail, to silver spider crackling effects. RETAIL</t>
  </si>
  <si>
    <t>MESO-SPHERE. 49 shot cake. Blue tail to blue bursts with silver fish, blue tail to gold coconut with purple stars. RETAIL</t>
  </si>
  <si>
    <t>CHINA STAR. 49 shots of these classic China colours. White strobe and red bursts. RETAIL</t>
  </si>
  <si>
    <t>FLASH HARRY. 16 shot cake. Red, Blue and white strobing starburst cake. RETAIL</t>
  </si>
  <si>
    <t>GLIMMER GLAMOUR. 100 shot cake. A mixed of different coloured strobe bursts with Sea blue strobe, red strobe, green strobe, gold strobe, white strobe. RETAIL</t>
  </si>
  <si>
    <t>SLOW THEN GO. 60 shot Z firing barrage. Crackling comets into faster bursting red and green crossettes and a crackling tail lift with crossettes to finish. RETAIL</t>
  </si>
  <si>
    <t>BANG TIDY. 40 shot fan. Lifts of silver tails, through silver glitter mines, bursting into lovely red strobe willows with blue stars. RETAIL</t>
  </si>
  <si>
    <t>HYPERGLOW. 49 shot brocade crown with red, green, purple, blue, white strobe and finishing with crackle. RETAIL</t>
  </si>
  <si>
    <t>HORSING AROUND. 30 shot fan cake. A wonderful quiet cake with blue star tails into a quiet burst of golden horsetails, firing in a trident. RETAIL</t>
  </si>
  <si>
    <t>HAPPY SHEPHERD. 16 shot cake. Gold tail to twilight strobe bursts with red, blue and purple stars. RETAIL</t>
  </si>
  <si>
    <t>SPIN DOCTOR. 20 shot cake. Rising red and green tails to a lovely white spinning tail. RETAIL</t>
  </si>
  <si>
    <t>BIG MAMMA. 127 shot cake. Great single ignition piece with varied firing patterns. Coloured tails to time rain, bright blue star bursts. Strobes and whistles finishing with a lift of bright silver strobe. RETAIL</t>
  </si>
  <si>
    <t>BISH BASH BOSH. 62 shot single ignition with straight, Z, V and volleys of effects, a really varied piece finishing with a stunning finale lift. RETAIL</t>
  </si>
  <si>
    <t>JIBBER JABBER. 50 shot cake. Gold tails to bursts of brocade with red stars, then green stars, gold stars and then white strobe. Finishing with a lift of brocade with red and white strobe. RETAIL</t>
  </si>
  <si>
    <t>FIRE IN THE HOLE. 50 shot cake. Red tail to red palm, green tail to green palm, blue tail to time rain willow, blue tail to blue pearl silver palm chrys, gold tail to time rain willow. RETAIL</t>
  </si>
  <si>
    <t>JELLY BEAMS. 30 shot fan cake. Brocade tails to fizzing vivid coloured stars. RETAIL</t>
  </si>
  <si>
    <t>SPIDERS WEB. 49 shot cake. Green tail to gold spider with green strobing stars, blue tail to gold spider with blue strobe stars. RETAIL</t>
  </si>
  <si>
    <t>BEDAZZLED. 100 shot cake, strobing coloured tail to gold willow with white strobe leading into 50 shots of red tail to brocade with red strobe. RETAIL</t>
  </si>
  <si>
    <t>TRIPLE CROWN. 30 shot W firing cake. Lovely white silver tails into large brocade bursts. RETAIL</t>
  </si>
  <si>
    <t>FORK HANDLES. 49 shot fan. Lifts of red mines, sky high whistles and silver crossettes. RETAIL</t>
  </si>
  <si>
    <t>MISH MASH. 100 shot single ignition, straight firing, with red and blue peony bursts, brocade, blue and gold glitter, and a golden crackle finale. RETAIL</t>
  </si>
  <si>
    <t>MISH MASH MINI. 100 shot 16mm mixed effect cake. Great colours and effects, finishing with a colourful lift of crackle over a duration of around 1 minute. RETAIL</t>
  </si>
  <si>
    <t>GO WHISTLE. 50 shot cake. Loud screeching whistles with a lovely glittering red mine. RETAIL</t>
  </si>
  <si>
    <t>MINER'S REVENGE 1. 19 shot dump Cake (all shots fire together). Golden brocade tails with golden brocade burst with red glitter. A real sky filler. RETAIL</t>
  </si>
  <si>
    <t>MINER'S REVENGE 2. 19 shot dump cake (all shots fire together). Red, green and gold mines to red, green and gold strobing bursts. RETAIL</t>
  </si>
  <si>
    <t>THE DARK DEMOLLISHER. 19 shot dump cake (all shots fire together). Instantaneous lift of crackling mines to bursts of crackling glitter chrysanthemums above. RETAIL</t>
  </si>
  <si>
    <t>FLYING FISH. 19 shot cake. Red, green and blue bursts with silver fish swimming around the sky. RETAIL</t>
  </si>
  <si>
    <t>DOUBLE DYNAMITE. 25 shot cake, with coloured crackling mines and coloured bursts to crackle. Pink, blue, cyan and gold bursts all feature in the cake. RETAIL</t>
  </si>
  <si>
    <t>PURPLE PASSION. 25 shot cake. Green tails to lovely green glittering willow with bright purple stars. RETAIL</t>
  </si>
  <si>
    <t>COLORFUL PALMS. 25 shot cake. Coloured tails to golden palms with coloured tips and a lovely crackling silver pistil. RETAIL</t>
  </si>
  <si>
    <t>VALETTA. 25 shot red dahlia with a bright white long lasting strobe. RETAIL</t>
  </si>
  <si>
    <t>TWISTY BANGERS. 19 shot dump cake (all shots fire together). Blue, crackle and red stars to crackle bursts with blue and silver fish and titanium reports. RETAIL</t>
  </si>
  <si>
    <t>GOLD FINGER. 49 shot cake. The most beautiful golden tails rise to burst into long burning golden willows with vivid blue stars to complement the gold. RETAIL</t>
  </si>
  <si>
    <t>CHASE ME. 118 shot cake. Red/green/blue/gold coconut tail, red star with white strobe, green star with white strobe, purple star with white strobe, brocade crown to blue with silver chrys. RETAIL</t>
  </si>
  <si>
    <t>10 OUT OF 10. 100 shot cake. Ten different effects firing in sets of ten, really different and interesting cake. RETAIL</t>
  </si>
  <si>
    <t>MOTHER OF DRAGONS. 25 shot cake, large golden willow bursts with alternate colour stars of red, green and blue. RETAIL</t>
  </si>
  <si>
    <t>CRIS CROSS. 25 shots of pink &amp; lime crossettes bursts. Really unique colours and great high bursting effects. RETAIL</t>
  </si>
  <si>
    <t>BIG FISH BOOM BOOM. 19 shot dump cake (all shots fire together). Multi coloured stars with crackle, leading to colourful swimming stars and reports. RETAIL</t>
  </si>
  <si>
    <t>CRACKLE JACK. 100 shots lasting over 50 seconds. Yellow bursts to crackle, blue stars with brocade crown, green stars to golden crackling, silver chrys and straight crackle. RETAIL</t>
  </si>
  <si>
    <t>SUNDAE SPLIT. 19 shot cake. Lovely pastel coloured crossettes, peach, lemon and orange crossettes each with their own coloured tail RETAIL</t>
  </si>
  <si>
    <t>DISCO BALLS. 19 shot cake. Red tail to white glittering with red dahlia and green tail to green glittering with purple stars and pink strobes. Last 3 shots fire together. RETAIL</t>
  </si>
  <si>
    <t>GOLDEN DRAGON. 100 shot cake. Gold tail to brocade coconut, gold tail to gold glittering, gold tail to red wave, gold tail to purple coconut and gold glittering. RETAIL</t>
  </si>
  <si>
    <t>GLITTER RAINBOW. 30 shot cake. Green glittering with red dahlia stars and orange glittering with purple stars. RETAIL</t>
  </si>
  <si>
    <t>HANKY PANKY. 36 shot cake. Golden tails to gold willow with purple stars and gold willow with silver crackling stars. RETAIL</t>
  </si>
  <si>
    <t>DANDY. 98 shot cake. Z firing strobe mines to spit coloured strobe effects, finishing with volleys of spit coloured strobes with coloured comets with a climax of crackle lift. RETAIL</t>
  </si>
  <si>
    <t>2806-F3-001980</t>
  </si>
  <si>
    <t>RED MIST. 19 shot cake. Red tail to red glittering willow with blue stars. RETAIL</t>
  </si>
  <si>
    <t>2806-F3-001986</t>
  </si>
  <si>
    <t>COLOUR CRACKLES. 25 shot cake. Blue and red strobes to crackle stars and gold spider to red strobe. RETAIL</t>
  </si>
  <si>
    <t>PURPLE PLUMS. 25 shot cake. Green tails to purple dahlia and silver flashing bursts, green tails with gold strobe willow and purple pistil, green tails to gold it-willow with purple tips and white strobe pistil. RETAIL</t>
  </si>
  <si>
    <t>SERENITY. 35 shot Z firing fan cake. Colour strobe mines lifts to red &amp; green falling leaves, with blue mines to blue &amp; silver fish. Finishing with a volley of both of the effects. RETAIL</t>
  </si>
  <si>
    <t>2806-F3-001984</t>
  </si>
  <si>
    <t>MISTY MAYHEM. 21 shot cake. Red tail to golden willow bursts into blue tails to red ghost bursts. RETAIL</t>
  </si>
  <si>
    <t>2806-F2-001989</t>
  </si>
  <si>
    <t>2806-F3-001981</t>
  </si>
  <si>
    <t>GOLD COMET. 10 shots of golden comets in a 20 mm candle, great for use in pairs, threes or even more! RETAIL</t>
  </si>
  <si>
    <t>PINK COCONUT. 10 shots of pink comets in a 20 mm candle, great for use in pairs, threes or even more! RETAIL</t>
  </si>
  <si>
    <t>SMASH THAT. Compound Cake. 157 shots and four straight firing cakes. A real display in a box lasting 90 seconds. Mines to coloured bursts, strobes, whistling, tourbillions and finishing with a bursts of crackle stars and mines. RETAIL</t>
  </si>
  <si>
    <t>SURPRISE ME. Two minute compound cake, with some really vivid colours and effects, too many to describe here! Two straight firing and two fanned cakes with varied firing patterns finishing with fast lifts of coloured strobing tails and big bursts. RETAIL</t>
  </si>
  <si>
    <t>OOH AHH. 19 shot cake. Blue mine lifts into with golden brocade with blue stars and blue pearl to corolla bursts. RETAIL</t>
  </si>
  <si>
    <t>GLITTERING GHOST. 30 shot fan cake. Firing in volleys of 3, white strobe mines with big bursts of red ghost effect stars. RETAIL</t>
  </si>
  <si>
    <t>FINAL CURTAIN. Compound with 4 x 25 shot cakes. Starting with a fan of crackle and colour, flowing into whistle with red strobe, then colour stars and white strobe mines before finishing with coloured stars and crackle bursts. RETAIL</t>
  </si>
  <si>
    <t>BREXIT. 25 shot fanned Dump cake (all shots fire together). Massive fanned lift of golden brocade mines into golden brocade bursts, an absolute stunning cake, pro quality! RETAIL</t>
  </si>
  <si>
    <t>GHOST RIDER. 25 shot fanned dump cake (all shots fire together). Red stars to red glitter ghost effect. RETAIL</t>
  </si>
  <si>
    <t>TAKE COVER. 25 shot fanned dump cake (all shots fire together). Silver tails to red &amp; green tipped palms with crackle. RETAIL</t>
  </si>
  <si>
    <t>TICK TOCK BOOM. 20 shot cake. Red, green, blue tails to silver time rain with coloured stars. RETAIL</t>
  </si>
  <si>
    <t>CHINA WHITE. 100 shot barrage with a stunning silver strobe mines and silver strobe bursts above. RETAIL</t>
  </si>
  <si>
    <t>GLACIER RISING. Silver fountain, rising to 6 metres high and lasting 90 seconds. RETAIL</t>
  </si>
  <si>
    <t>ETNA'S REVENGE. One minute fountain with crackling, coloured stars, silver chrys and red stars with crackling gold. RETAIL</t>
  </si>
  <si>
    <t>MONTE VESUVIO. Lovely fanned fountain, starting with fluffy gold then into silver crackling. RETAIL</t>
  </si>
  <si>
    <t>BLINKERS. A traditional bengal strobing flare in either red or white. RETAIL</t>
  </si>
  <si>
    <t>0163-F2-3020</t>
  </si>
  <si>
    <t>TEARS OF AN ANGEL. Beautiful colour change silver to gold fountain. RETAIL</t>
  </si>
  <si>
    <t>BLAKE'S 7. Our newest variety pack of rockets. A really good selection of 2 x 135g, 3 x 75g, 2 x 65g. RETAIL</t>
  </si>
  <si>
    <r>
      <t>Volume of order (m</t>
    </r>
    <r>
      <rPr>
        <vertAlign val="superscript"/>
        <sz val="11"/>
        <color theme="1"/>
        <rFont val="Calibri"/>
        <family val="2"/>
        <scheme val="minor"/>
      </rPr>
      <t>3</t>
    </r>
    <r>
      <rPr>
        <sz val="11"/>
        <color theme="1"/>
        <rFont val="Calibri"/>
        <family val="2"/>
        <scheme val="minor"/>
      </rPr>
      <t>)</t>
    </r>
  </si>
  <si>
    <t>https://youtu.be/_uGVyYfx1jc</t>
  </si>
  <si>
    <t>https://youtu.be/iVvM5DJ9jXk</t>
  </si>
  <si>
    <t>https://youtu.be/Q1uCtzThcn0</t>
  </si>
  <si>
    <t>https://youtu.be/imC1PsphSSM</t>
  </si>
  <si>
    <t>https://youtu.be/q9ZouFNyywM</t>
  </si>
  <si>
    <t>SLING SHOT. 36 shot small calibre cake with white strobe, red and brocade with alternate bursts of crackling stars. RETAIL</t>
  </si>
  <si>
    <t>THREES UP. 30 shot fan cake, 10 rows of 3 shots. Green glitter mines, bursts of glitter coconut and green strobe with green tail, red glitter mines to bursts of silver coconuts and red strobe red tail, silver strobe mines bursts of silver coco. RETAIL</t>
  </si>
  <si>
    <t>https://youtu.be/FgZzKncomVc</t>
  </si>
  <si>
    <t>CRAZY CRACKLES. 25 shot cake. Rising silver tails to bursts of silver crackling stars. RETAIL</t>
  </si>
  <si>
    <t>https://youtu.be/Whld6_8BbW4</t>
  </si>
  <si>
    <t>https://youtu.be/XWa-02kHvjk</t>
  </si>
  <si>
    <t>https://youtu.be/qYgt0bQ6Jqc</t>
  </si>
  <si>
    <t>https://youtu.be/sRE4uG31VlQ</t>
  </si>
  <si>
    <t>MOTHER LOAD. 85 shot single ignition cake. A really varied cake with some great firing patterns and vivid colours. Starting with volleys of brocade to blue mines with blue to glittering willow bursts. V formation firing follows. RETAIL</t>
  </si>
  <si>
    <t>FAN-TASTIC. 103 shot cake. A stunning single ignition. Straight firing spinners into colour bursts, V formation firing with crackling silver and red. This leads into some golden glittering willows with red and white strobes. RETAIL</t>
  </si>
  <si>
    <t>https://youtu.be/GmLHqsjRA5o</t>
  </si>
  <si>
    <t>MIDAS TOUCH. 25 shot cake. Green, red and white strobe mines all lead into large bursts of golden brocades with colour strobes. RETAIL</t>
  </si>
  <si>
    <t>https://youtu.be/cy8z0ZTbva4</t>
  </si>
  <si>
    <t>https://youtu.be/jDvkF6_CGPY</t>
  </si>
  <si>
    <t>MIX IT UP. 63 shot cake. A mixed effect cake. RETAIL</t>
  </si>
  <si>
    <t>https://youtu.be/Km7SikvE6Mc</t>
  </si>
  <si>
    <t>https://youtu.be/ySpsulNR0nQ</t>
  </si>
  <si>
    <t>https://youtu.be/WwedrtgN66k</t>
  </si>
  <si>
    <t>https://youtu.be/Q9CLt67rQdk</t>
  </si>
  <si>
    <t>https://youtu.be/Eljr5WLrf4s</t>
  </si>
  <si>
    <t>IT'S SHOWTIME. 100 shot fanned cake with a variety of firing patterns and a real range of different effects. Finishing with a burst of brocade to crackle. RETAIL</t>
  </si>
  <si>
    <t>2806-F3-001982</t>
  </si>
  <si>
    <t>https://youtu.be/3fI-aYCCgHs</t>
  </si>
  <si>
    <t>NL/TNO-0246-2020</t>
  </si>
  <si>
    <t>SKY MAGIC. 51 shot cake. Red tails to spit red strobe stars, green tail to spit green strobe and blue tail to spit orange strobe. Firing vertically then in a V formation before Z firing a spit white strobe and finishing with a lift of spi. RETAIL</t>
  </si>
  <si>
    <t>GUILTY PLEASURE. 91 shot cake. Quiet single ignition with varied firing patterns. Z firing coloured comet stars to silver whirling, into Z firing strobing comet tails. Colour comet lists then with spit strobe falling leaves, silver strobes then b. RETAIL</t>
  </si>
  <si>
    <t>Cake - 91s</t>
  </si>
  <si>
    <t>THE BEAST FROM THE EAST. 256 shot cake. 4 cakes, each with different effects. RETAIL</t>
  </si>
  <si>
    <t>https://youtu.be/cB8F18yOyZA</t>
  </si>
  <si>
    <t>https://youtu.be/jpcAcXrWWLY</t>
  </si>
  <si>
    <t>https://youtu.be/abTwe0rfcx4</t>
  </si>
  <si>
    <t>https://youtu.be/gOgVlpsfIQY</t>
  </si>
  <si>
    <t>SILENT BUT DEADLY. Compound cake. A wonderful quiet, long duration cake with a real range of interesting and colourful effects. Silver chrys tails with mines, spit dahlias, fish, colour mines. Spit horsetails, colour pearls and finishing with silv. RETAIL</t>
  </si>
  <si>
    <t>https://youtu.be/iLA_lkAjPyg</t>
  </si>
  <si>
    <t>https://youtu.be/AeKVNtgOJlM</t>
  </si>
  <si>
    <t>https://youtu.be/EC0DBK-n8GU</t>
  </si>
  <si>
    <t>CELESTIAL CONQUEST. 36 shot cake. Silver tail to large bursts of long lasting white strobe RETAIL</t>
  </si>
  <si>
    <t>https://youtu.be/yK0sue037KU</t>
  </si>
  <si>
    <t>QUANTUM POWER. 36 shot cake. Silver tails into red peony with silver palm pistils, blue peony with silver palm pistils and green peony with silver palm pistil. RETAIL</t>
  </si>
  <si>
    <t>https://youtu.be/AUj_qKzKugk</t>
  </si>
  <si>
    <t>CELTIC DAWN. 25 shot cake. Purple tails to purple peony bursts, green tail to green peony with each burst enhanced with golden strobe. RETAIL</t>
  </si>
  <si>
    <t>BIG TIME. 19 shot cake. Red tails to brocade bursts with silver chrysanthemum. RETAIL</t>
  </si>
  <si>
    <t>TWILIGHT ZONE. 25 shot cake. Crackling mine bursts into red tails to white strobe with purple &amp; green, finishing with green tail into brocade crown. RETAIL</t>
  </si>
  <si>
    <t>FROGS IN A BLENDER. 49 shot cake. Blue &amp; green dahlia bursts to red flitter ghost effect, an amazing memorable effect. RETAIL</t>
  </si>
  <si>
    <t>WHOOOOSHHH. 60 shot cake. A stunning screeching whistle to colour star tips. RETAIL</t>
  </si>
  <si>
    <t>Cake - 60s</t>
  </si>
  <si>
    <t>https://youtu.be/BCkgdabg0WY</t>
  </si>
  <si>
    <t>I'LL BE BACK. 102 shot single ignition cake. A real mix of great colours and lovely glittering tails. RETAIL</t>
  </si>
  <si>
    <t>https://youtu.be/Ht2jJj4-rC4</t>
  </si>
  <si>
    <t>EASY TIGER. 49 shot cake. Blue tail to blue bursts with red fish and spit green strobe stars. RETAIL</t>
  </si>
  <si>
    <t>2806-F3-001985</t>
  </si>
  <si>
    <t>OMG. 36 shot cake. Firing in volleys of 3 with bright colours. Red tail to green with gold strobe, green tail to blue with gold strobe blue tail to purple with gold strobe. RETAIL</t>
  </si>
  <si>
    <t>SUPER SPINNERS. Great value small catherine wheel, a very traditional piece. RETAIL</t>
  </si>
  <si>
    <t>1008-F2-69259758</t>
  </si>
  <si>
    <t>SLOW MO. 25 shot fan Z firing. Gold spider with red, gold spider with green, gold spider with purple, gold spider with orange, gold spider with blue. RETAIL</t>
  </si>
  <si>
    <t>2806-F2-001988</t>
  </si>
  <si>
    <t>https://youtu.be/CrhJsEP0mjw</t>
  </si>
  <si>
    <t>SPUN OUT. 80 shot cake. Z firing, red and green strobe mines, with lifts of coloured comet stars with silver whirling tail. RETAIL</t>
  </si>
  <si>
    <t>Cake - 80s Fan</t>
  </si>
  <si>
    <t>https://youtu.be/1lJsUyejef4</t>
  </si>
  <si>
    <t>CALMEZ VOUS. 49 shot cake. Fast firing gold tail to gold crown silver with red ghost and gold tail to gold crown with strobing crackle stars. RETAIL</t>
  </si>
  <si>
    <t>https://youtu.be/WphQQLWTPEo</t>
  </si>
  <si>
    <t>TWISTING MY MELLONS. 100 shot fan cake. Lovely quiet coloured stars to silver spinners in a Z firing pattern. RETAIL</t>
  </si>
  <si>
    <t>Cake - 80s</t>
  </si>
  <si>
    <t>THE BIG PLAYER. 76 shot. Mixed effect cake with hummers &amp; whistles. Christopher 'The Big Player' Allen! RETAIL</t>
  </si>
  <si>
    <t>Cake - 76s</t>
  </si>
  <si>
    <t>NL/TNO-0392-2020</t>
  </si>
  <si>
    <t>BOM BOM. 128 shot candle bundle. Red glittering tail to red glittering stars. RETAIL</t>
  </si>
  <si>
    <t>https://youtu.be/9j4BVioR0D4</t>
  </si>
  <si>
    <t>CC0708(3/1)</t>
  </si>
  <si>
    <t>CHAMPAGNE FIZZ. 30s W. Fire tree tail to fire tree palm. RETAIL</t>
  </si>
  <si>
    <t>ELLO 'ELLO. 49 shot cake. Fast firing gold tail to gold crown with strobing silver crackle stars. RETAIL</t>
  </si>
  <si>
    <t>LOM12PIRO1510</t>
  </si>
  <si>
    <t>1008-F3-69246979</t>
  </si>
  <si>
    <t>2806-F2-000042</t>
  </si>
  <si>
    <t>1170-F2-01310</t>
  </si>
  <si>
    <t>1170-F3-03513</t>
  </si>
  <si>
    <t>1170-F2-01298</t>
  </si>
  <si>
    <t>1008-F2-69257139</t>
  </si>
  <si>
    <t>1008-F2-69259961</t>
  </si>
  <si>
    <t>2806-F3-002015</t>
  </si>
  <si>
    <t>2806-F2-002016</t>
  </si>
  <si>
    <t>https://youtu.be/AyD98wkZOcQ</t>
  </si>
  <si>
    <t>https://youtu.be/4xe6yHrgvXo</t>
  </si>
  <si>
    <t>https://youtu.be/nse7Q-9EaYE</t>
  </si>
  <si>
    <t>https://youtu.be/9_H3sevuWC0</t>
  </si>
  <si>
    <t>https://youtu.be/DHsFdxYq66c</t>
  </si>
  <si>
    <t>https://youtu.be/FMqqxKLh3OM</t>
  </si>
  <si>
    <t>https://youtu.be/Bl7I3yiWQjQ</t>
  </si>
  <si>
    <t>https://youtu.be/wLJXYYGRkTk</t>
  </si>
  <si>
    <t>https://youtu.be/MYaeEB_UMvg</t>
  </si>
  <si>
    <t>https://youtu.be/OtvJUd9dCxk</t>
  </si>
  <si>
    <t>CC1571</t>
  </si>
  <si>
    <t>CC1572</t>
  </si>
  <si>
    <t>CBR504</t>
  </si>
  <si>
    <t>CC1563</t>
  </si>
  <si>
    <t>CHOP ON. 80 shot cake. White, Yellow and red plum mines with strobe tails to coloured plum bursts with dahlia. RETAIL</t>
  </si>
  <si>
    <t>2806-F3-002486</t>
  </si>
  <si>
    <t>https://youtu.be/z42sO-PL3Jw</t>
  </si>
  <si>
    <t>CC1564</t>
  </si>
  <si>
    <t>SILVER DRAGONS. 49 shot cake. Silver dragon tails dance across the sky with red and golden coloured bursts. RETAIL</t>
  </si>
  <si>
    <t>https://youtu.be/Ny9UpHP4b8k</t>
  </si>
  <si>
    <t>CC1565</t>
  </si>
  <si>
    <t>TIME LORD. 126 shot cake. Our new long duration cake replacing the world famous Tardis a real mix of effects and a great duration. RETAIL</t>
  </si>
  <si>
    <t>https://youtu.be/3gf886srrQY</t>
  </si>
  <si>
    <t>CC1566</t>
  </si>
  <si>
    <t>GOLDEN GLORY. 30 shot fanned cake. A minature finale cake, just 16mm but packs a real punch of golden breaks. RETAIL</t>
  </si>
  <si>
    <t>https://youtu.be/znOkUMdF_fQ</t>
  </si>
  <si>
    <t>CC1567</t>
  </si>
  <si>
    <t>FLUFFY. 16 shot cake. Silver twirling tails rise up and conclude with an explosion of either red of blue coloured stars. RETAIL</t>
  </si>
  <si>
    <t>https://youtu.be/OmN8HwpSrGo</t>
  </si>
  <si>
    <t>CC1568</t>
  </si>
  <si>
    <t>COLOUR CROWNS. 25 shot cake. A beautiful quiet cake which explodes with golden mines and with horsetails of gold with colour tips, exploding above. . RETAIL</t>
  </si>
  <si>
    <t>https://youtu.be/hndaHB3q8Vc</t>
  </si>
  <si>
    <t>CC1569</t>
  </si>
  <si>
    <t>SPUNKY MONKEY. 30 shot cake. Magic sounds as tails fly into the sky and burst into golden crowns with coloured strobes, the final lifts culminate in a burst of crackle. RETAIL</t>
  </si>
  <si>
    <t>CC1570</t>
  </si>
  <si>
    <t>CHAMELEON. 16 shot cake. A rising blue tail comet bursts into a blue then red stars with a crackle finish a new and unique effect. RETAIL</t>
  </si>
  <si>
    <t>CC1573</t>
  </si>
  <si>
    <t>SPIT CRACKLE STROBE. 64 shot cake. A long duration quiet cake for the back garden, a real combination of effects building up towards a crackle finale. RETAIL</t>
  </si>
  <si>
    <t>https://youtu.be/y-eLK1rBWus</t>
  </si>
  <si>
    <t>Cake - 70s</t>
  </si>
  <si>
    <t>CCP004</t>
  </si>
  <si>
    <t>GARDEN PARTY. 63 shot compound cake. A great small compound for the back garden. Strobes, crackles and bursts of colour combine in this minute long display. RETAIL</t>
  </si>
  <si>
    <t>https://youtu.be/l0TCv61XFeY</t>
  </si>
  <si>
    <t>CCP005</t>
  </si>
  <si>
    <t>https://youtu.be/EkFBeD4UcT4</t>
  </si>
  <si>
    <t>CCP006</t>
  </si>
  <si>
    <t>KING OF COLOUR. 102 shot compound cake. A 2 minute cake full of bright colours and effects. A real sky filler as the bright colours explode in differing patterns across the sky. RETAIL</t>
  </si>
  <si>
    <t>https://youtu.be/AeYb4KCot9g</t>
  </si>
  <si>
    <t>X-TREME. 165 shot compound cake (36s, 51s, 36s, 42s). Fans of gold start this 2 minute cake before bright coloured dahlias, strobes and crackling combine. This is an amazing two minute cake and great value! RETAIL</t>
  </si>
  <si>
    <t>Total Order Value</t>
  </si>
  <si>
    <t>Cake - 13s</t>
  </si>
  <si>
    <t>CC1576</t>
  </si>
  <si>
    <t>https://youtu.be/oMXTmzUabsM</t>
  </si>
  <si>
    <t>https://youtu.be/n_PlP65n9N8</t>
  </si>
  <si>
    <t>https://youtu.be/xEYPli0Ytyg</t>
  </si>
  <si>
    <t>https://youtu.be/hcYI5t_2_Dk</t>
  </si>
  <si>
    <t>https://youtu.be/M6EFxNwmciw</t>
  </si>
  <si>
    <t>https://youtu.be/GJb9aXbCfVs</t>
  </si>
  <si>
    <t>https://youtu.be/YlcvQ7eiRqE</t>
  </si>
  <si>
    <t>https://youtu.be/MA1sWPSt8eE</t>
  </si>
  <si>
    <t>https://youtu.be/pzz2cPz-Mtg</t>
  </si>
  <si>
    <t>https://youtu.be/GV-6MLyTnKQ</t>
  </si>
  <si>
    <t>https://youtu.be/BneRtbTpFgM</t>
  </si>
  <si>
    <t>https://youtu.be/JOSHvbEI5BA</t>
  </si>
  <si>
    <t>https://youtu.be/4YvdWiAUAL4</t>
  </si>
  <si>
    <t>https://youtu.be/0-299Ywsw4c</t>
  </si>
  <si>
    <t>https://youtu.be/QFyyCLLSuDw</t>
  </si>
  <si>
    <t>https://youtu.be/9xJW-6d3ce0</t>
  </si>
  <si>
    <t>VADER. Pack of 5. Red peony, Blue peony, Green peony, Gold peony Silver peony. ENVIRONMENTALLY FRIENDLY - NO PLASTIC OR METAL COMPONENTS. RETAIL</t>
  </si>
  <si>
    <t>https://youtu.be/YmcWCH6Jrzk</t>
  </si>
  <si>
    <t>https://youtu.be/HwUj-18qK1c</t>
  </si>
  <si>
    <t>https://youtu.be/WWjGeJzn2I8</t>
  </si>
  <si>
    <t>https://youtu.be/ysZONueCIHI</t>
  </si>
  <si>
    <t>https://youtu.be/sMdBB45INNo</t>
  </si>
  <si>
    <t>https://youtu.be/qKRRjpHu4X4</t>
  </si>
  <si>
    <t>https://youtu.be/MouYlOoegnQ</t>
  </si>
  <si>
    <t>https://youtu.be/435rTEGt-U0</t>
  </si>
  <si>
    <t>https://youtu.be/wlVyE_0X2Bc</t>
  </si>
  <si>
    <t>https://youtu.be/kLJzj09xei8</t>
  </si>
  <si>
    <t>https://youtu.be/rrcnwvWbsw4</t>
  </si>
  <si>
    <t>https://youtu.be/C22mbNkJ6is</t>
  </si>
  <si>
    <t>https://youtu.be/KSB7odOFTG8</t>
  </si>
  <si>
    <t>https://youtu.be/97a0ne-xCVg</t>
  </si>
  <si>
    <t>https://youtu.be/hZUx4KhA67Q</t>
  </si>
  <si>
    <t>https://youtu.be/x_g4Wd7n1N8</t>
  </si>
  <si>
    <t>https://youtu.be/-rb7nUVj_-I</t>
  </si>
  <si>
    <t>https://youtu.be/T5oVNz37pFM</t>
  </si>
  <si>
    <t>NEW2021</t>
  </si>
  <si>
    <t>BLOW YA LOAD. 114s. Compound Cake with Z, W and straight firing. A real mixed fast moving compound with some great bursts. Lovely blue and gold, red, green &amp; silver strobe, moving into crackling stars and finishing with some great volleys. RETAIL</t>
  </si>
  <si>
    <t>https://youtu.be/-9Xho-IxDjA</t>
  </si>
  <si>
    <t>https://youtu.be/BwiML1p7p2w</t>
  </si>
  <si>
    <t>https://youtu.be/KbETe-prkWg</t>
  </si>
  <si>
    <t>https://youtu.be/swxhRWYxtDw</t>
  </si>
  <si>
    <t>https://youtu.be/h3LejHiJCto</t>
  </si>
  <si>
    <t>https://youtu.be/lw2SVUMB2nk</t>
  </si>
  <si>
    <t>https://youtu.be/leFAwA3HJOc</t>
  </si>
  <si>
    <t>https://youtu.be/qi4CRLZlXO8</t>
  </si>
  <si>
    <t>https://youtu.be/0Qbwy7QDZB0</t>
  </si>
  <si>
    <t>Unit Price (from PO price)</t>
  </si>
  <si>
    <t>CC1578</t>
  </si>
  <si>
    <t>https://youtu.be/8pYQoLiFgy0</t>
  </si>
  <si>
    <t>category</t>
  </si>
  <si>
    <t>website title</t>
  </si>
  <si>
    <t>caliber</t>
  </si>
  <si>
    <t>Duration</t>
  </si>
  <si>
    <t>low noise</t>
  </si>
  <si>
    <t>weight per unit</t>
  </si>
  <si>
    <t>neq per unit</t>
  </si>
  <si>
    <t>CBM</t>
  </si>
  <si>
    <t>cad expiry</t>
  </si>
  <si>
    <t>Hazardous material</t>
  </si>
  <si>
    <t>ce number</t>
  </si>
  <si>
    <t>cat.</t>
  </si>
  <si>
    <t>description</t>
  </si>
  <si>
    <t>video link</t>
  </si>
  <si>
    <t>Prefire time</t>
  </si>
  <si>
    <t>Pre-Order</t>
  </si>
  <si>
    <t>Other</t>
  </si>
  <si>
    <t>3"</t>
  </si>
  <si>
    <t>Shell - 5"</t>
  </si>
  <si>
    <t>5"</t>
  </si>
  <si>
    <t>Shell - 4"</t>
  </si>
  <si>
    <t>4"</t>
  </si>
  <si>
    <t>Single Shot - 40mm</t>
  </si>
  <si>
    <t>RCS40(ND)-EA15</t>
  </si>
  <si>
    <t>40mm</t>
  </si>
  <si>
    <t>Shell - 3"</t>
  </si>
  <si>
    <t>Slice - 5s</t>
  </si>
  <si>
    <t>RCS40(ND)-EA19</t>
  </si>
  <si>
    <t>1008-F4-69249674</t>
  </si>
  <si>
    <t>38mm</t>
  </si>
  <si>
    <t>0</t>
  </si>
  <si>
    <t>F4</t>
  </si>
  <si>
    <t>RCS40(ND)-EA21</t>
  </si>
  <si>
    <t>Shell - 6"</t>
  </si>
  <si>
    <t>6"</t>
  </si>
  <si>
    <t>RCS40(ND)-EA30</t>
  </si>
  <si>
    <t>E/DGPEM/0163-P2-4664</t>
  </si>
  <si>
    <t>Slice - 19s</t>
  </si>
  <si>
    <t>CSL1906</t>
  </si>
  <si>
    <t>https://youtu.be/7osJZdV1G7A</t>
  </si>
  <si>
    <t>1008-F3-69249646</t>
  </si>
  <si>
    <t>Plastic ignitor 'bucket' + stopper (per.1000)</t>
  </si>
  <si>
    <t>Ignitors</t>
  </si>
  <si>
    <t>Special Extremely Big Wheel</t>
  </si>
  <si>
    <t>Mines</t>
  </si>
  <si>
    <t>100mm</t>
  </si>
  <si>
    <t>CM405</t>
  </si>
  <si>
    <t>Roman Candle - 25mm</t>
  </si>
  <si>
    <t>3" Colour strobe willow</t>
  </si>
  <si>
    <t>CM407</t>
  </si>
  <si>
    <t>Shell - 3" Cylinder</t>
  </si>
  <si>
    <t>S020</t>
  </si>
  <si>
    <t>S022</t>
  </si>
  <si>
    <t>S023</t>
  </si>
  <si>
    <t>S024</t>
  </si>
  <si>
    <t>Cake - 50s Fan</t>
  </si>
  <si>
    <t>49mm</t>
  </si>
  <si>
    <t>S027</t>
  </si>
  <si>
    <t>1008-F4-69246971</t>
  </si>
  <si>
    <t>https://youtu.be/eSgUtH5t_-4</t>
  </si>
  <si>
    <t>5/18/2027</t>
  </si>
  <si>
    <t>CC413</t>
  </si>
  <si>
    <t>S029</t>
  </si>
  <si>
    <t>S038</t>
  </si>
  <si>
    <t>S041</t>
  </si>
  <si>
    <t>Slice - 13s</t>
  </si>
  <si>
    <t>S030</t>
  </si>
  <si>
    <t>S035</t>
  </si>
  <si>
    <t>1008-F4-69249633</t>
  </si>
  <si>
    <t>S063</t>
  </si>
  <si>
    <t>S054</t>
  </si>
  <si>
    <t>DUMMY</t>
  </si>
  <si>
    <t>Shell - 3" Mixed</t>
  </si>
  <si>
    <t>S060</t>
  </si>
  <si>
    <t>S045</t>
  </si>
  <si>
    <t>1008-F4-69249638</t>
  </si>
  <si>
    <t>1008-F4-69249642</t>
  </si>
  <si>
    <t>1008-F4-69249640</t>
  </si>
  <si>
    <t>S070</t>
  </si>
  <si>
    <t>Slice - 7s</t>
  </si>
  <si>
    <t>S077</t>
  </si>
  <si>
    <t>S084</t>
  </si>
  <si>
    <t>S095</t>
  </si>
  <si>
    <t>S096</t>
  </si>
  <si>
    <t>Shell - 7"</t>
  </si>
  <si>
    <t>C70706</t>
  </si>
  <si>
    <t>7"</t>
  </si>
  <si>
    <t>CC0233</t>
  </si>
  <si>
    <t>CC0245</t>
  </si>
  <si>
    <t>Shell - 2.5"</t>
  </si>
  <si>
    <t>S099</t>
  </si>
  <si>
    <t>2.5"</t>
  </si>
  <si>
    <t>S026</t>
  </si>
  <si>
    <t>CSL0506</t>
  </si>
  <si>
    <t>CSL1318</t>
  </si>
  <si>
    <t>Single Shot - 30mm</t>
  </si>
  <si>
    <t>Shell - 4" Mixed</t>
  </si>
  <si>
    <t>2" Fibre glass mortar tube - PURPLE</t>
  </si>
  <si>
    <t>Mortar Tubes</t>
  </si>
  <si>
    <t>2"</t>
  </si>
  <si>
    <t>2.5" Mortar Tube - BLACK</t>
  </si>
  <si>
    <t>Cake - 90s</t>
  </si>
  <si>
    <t>1008-F4-69249650</t>
  </si>
  <si>
    <t>3" Fibre glass mortar tube - RED</t>
  </si>
  <si>
    <t>https://youtu.be/aUSWW_IPL8Q</t>
  </si>
  <si>
    <t>https://youtu.be/2uTa2EFs1B8</t>
  </si>
  <si>
    <t>1008-F4-69249629</t>
  </si>
  <si>
    <t>https://youtu.be/dSBn2unyKSY</t>
  </si>
  <si>
    <t>Shell - 2.5" Cylinder</t>
  </si>
  <si>
    <t>1395-P1-0066/2013</t>
  </si>
  <si>
    <t>SK/KTD044/16</t>
  </si>
  <si>
    <t>4" Mortar Tube - BLUE</t>
  </si>
  <si>
    <t>Slice - 10s</t>
  </si>
  <si>
    <t>Slice - 9s</t>
  </si>
  <si>
    <t>5" Fibre glass mortar tube - PURPLE</t>
  </si>
  <si>
    <t>Cake - 88s</t>
  </si>
  <si>
    <t>PRCS30(ND)-C01</t>
  </si>
  <si>
    <t>6" Mortar Tube - YELLOW</t>
  </si>
  <si>
    <t>PRCS30(ND)-C02</t>
  </si>
  <si>
    <t>PRCS30(ND)-C03</t>
  </si>
  <si>
    <t>PRCS30(ND)-C08</t>
  </si>
  <si>
    <t>PRCS30(ND)-C11</t>
  </si>
  <si>
    <t>7" Mortar Tube - PURPLE</t>
  </si>
  <si>
    <t>CS30001</t>
  </si>
  <si>
    <t>PRCS30(ND)-C12</t>
  </si>
  <si>
    <t>PRCS30(ND)-C13</t>
  </si>
  <si>
    <t>Slice - 15s</t>
  </si>
  <si>
    <t>PRCS30(ND)-C14</t>
  </si>
  <si>
    <t>10"</t>
  </si>
  <si>
    <t>1008-F4-69249628</t>
  </si>
  <si>
    <t>PRCS30(ND)-C17</t>
  </si>
  <si>
    <t>PRCS30(ND)-C19</t>
  </si>
  <si>
    <t>Shell - 2" Mixed</t>
  </si>
  <si>
    <t>https://youtu.be/xirain-eo8s</t>
  </si>
  <si>
    <t>https://youtu.be/0vVN767yX-I</t>
  </si>
  <si>
    <t>PRCS30(ND)-C23</t>
  </si>
  <si>
    <t>PRCS30(ND)-C31</t>
  </si>
  <si>
    <t>CSL1902N</t>
  </si>
  <si>
    <t>PRCS30(ND)-C32</t>
  </si>
  <si>
    <t>no</t>
  </si>
  <si>
    <t>Shell - 5" Cylinder</t>
  </si>
  <si>
    <t>50mm</t>
  </si>
  <si>
    <t>PRCS30(ND)-C38</t>
  </si>
  <si>
    <t>PRCS30(ND)-EB17</t>
  </si>
  <si>
    <t>https://youtu.be/ZSv_5UcjByU</t>
  </si>
  <si>
    <t>PRCS30(ND)-EB13</t>
  </si>
  <si>
    <t>PRCS30(ND)-EB30</t>
  </si>
  <si>
    <t>https://youtu.be/14w_v4eNcKc</t>
  </si>
  <si>
    <t>PRCS30(ND)-EB30A</t>
  </si>
  <si>
    <t>https://youtu.be/ACQfV54mUOI</t>
  </si>
  <si>
    <t>PRCS30(ND)-EB30D</t>
  </si>
  <si>
    <t>8"</t>
  </si>
  <si>
    <t>PRCS30(ND)-EB18</t>
  </si>
  <si>
    <t>PRCS30(ND)-EB15</t>
  </si>
  <si>
    <t>PRCS30(ND)-EB23</t>
  </si>
  <si>
    <t>PRCS30(ND)-EB31A</t>
  </si>
  <si>
    <t>PRCS30(ND)-EB31</t>
  </si>
  <si>
    <t>https://youtu.be/SUDpygiSNt4</t>
  </si>
  <si>
    <t>PRCS30(ND)-EB31C</t>
  </si>
  <si>
    <t>https://youtu.be/Jga9S7uG0pE</t>
  </si>
  <si>
    <t>PRCS30(ND)-EB02A</t>
  </si>
  <si>
    <t>Roman Candle - 49mm</t>
  </si>
  <si>
    <t>PRCS40(ND)-C13</t>
  </si>
  <si>
    <t>CAS60602</t>
  </si>
  <si>
    <t>PRCS40(ND)-C19</t>
  </si>
  <si>
    <t>PRCS40(ND)-C101</t>
  </si>
  <si>
    <t>CAS50504</t>
  </si>
  <si>
    <t>PRCS40(ND)-C102</t>
  </si>
  <si>
    <t>RCS40(ND)-EB14</t>
  </si>
  <si>
    <t>RCS40(ND)-EB05</t>
  </si>
  <si>
    <t>RCS40(ND)-EB28A</t>
  </si>
  <si>
    <t>RCS40(ND)-EB35</t>
  </si>
  <si>
    <t>RCS40(ND)-EB31B</t>
  </si>
  <si>
    <t>1008-F4-69249673</t>
  </si>
  <si>
    <t>RCS40(ND)-EB25A</t>
  </si>
  <si>
    <t>RCS40(ND)-EB06</t>
  </si>
  <si>
    <t>RCS40(ND)-EB01</t>
  </si>
  <si>
    <t>RCS40(ND)-EB04D</t>
  </si>
  <si>
    <t>RCS40(ND)-EA06</t>
  </si>
  <si>
    <t>RCS40(ND)-EA07</t>
  </si>
  <si>
    <t>2806-F4-000628</t>
  </si>
  <si>
    <t>49s FAN. Red tail silver chrysanthemum+red strobe to green strobe bouquet.</t>
  </si>
  <si>
    <t>25s. Silver spinner to green peony with green strobe mine</t>
  </si>
  <si>
    <t>5" Red strobe willow</t>
  </si>
  <si>
    <t>C143</t>
  </si>
  <si>
    <t>49mm Dark gold tiger tail with green strobe mine</t>
  </si>
  <si>
    <t>Single Shot - 49mm</t>
  </si>
  <si>
    <t>1008-F4-69249659</t>
  </si>
  <si>
    <t>https://youtu.be/Emt71nwF4Ko</t>
  </si>
  <si>
    <t>10/9/2028</t>
  </si>
  <si>
    <t>2806-F4-001953</t>
  </si>
  <si>
    <t>CB44</t>
  </si>
  <si>
    <t>Colorful stars. 128s.</t>
  </si>
  <si>
    <t>13mm</t>
  </si>
  <si>
    <t>https://youtu.be/Mr-Sz8m_3cg</t>
  </si>
  <si>
    <t>CC0172</t>
  </si>
  <si>
    <t>100s FAN. Silver Blink Waterfall</t>
  </si>
  <si>
    <t>1008-F4-69249672</t>
  </si>
  <si>
    <t>https://youtu.be/mhCk7k34dDg</t>
  </si>
  <si>
    <t>4/30/2027</t>
  </si>
  <si>
    <t>CC0450</t>
  </si>
  <si>
    <t>100s W. Brocade crown waterfall with colour tips &amp; tails</t>
  </si>
  <si>
    <t>https://youtu.be/1BVyLLuH5w8</t>
  </si>
  <si>
    <t>CC0800</t>
  </si>
  <si>
    <t>100s FAN. Green tail to purple wave with green strobe, purple bouquet with green strobe willow ,</t>
  </si>
  <si>
    <t>https://youtu.be/h19fm-qW9K8</t>
  </si>
  <si>
    <t>CC1324</t>
  </si>
  <si>
    <t>40s FAN. 1-2 row: red cracker tail.green cracker tail, 3-4row: gold cracker tail, sea-blue cracker, 5row: silver cracker tail ,6row:carcker tail</t>
  </si>
  <si>
    <t>1008-F4-69259800</t>
  </si>
  <si>
    <t>https://youtu.be/RMtZtHGptl4</t>
  </si>
  <si>
    <t>CC0535D</t>
  </si>
  <si>
    <t>DUMMY CC0535. GLIMMER GLAMOUR.</t>
  </si>
  <si>
    <t>120xCS20010-CS20015</t>
  </si>
  <si>
    <t>PT2</t>
  </si>
  <si>
    <t>2 second Pyrotimer</t>
  </si>
  <si>
    <t>Pyrotimer</t>
  </si>
  <si>
    <t>1395-0365/2015</t>
  </si>
  <si>
    <t>SK/KTD141/15</t>
  </si>
  <si>
    <t>S081</t>
  </si>
  <si>
    <t>4" Red and green ring with silver pistil</t>
  </si>
  <si>
    <t>https://youtu.be/JEzV-gPMekM</t>
  </si>
  <si>
    <t>CC1507</t>
  </si>
  <si>
    <t>100s FAN. Silver cracker flower to rose red star/sky blue star /yellow star/purple star/green dahlia alternate.</t>
  </si>
  <si>
    <t>2806-F4-001965</t>
  </si>
  <si>
    <t>https://youtu.be/WsFYkELGwCU</t>
  </si>
  <si>
    <t>CF0081</t>
  </si>
  <si>
    <t>Waterfall</t>
  </si>
  <si>
    <t>0163-F4-2250</t>
  </si>
  <si>
    <t>https://youtu.be/xGYFSgeFnPQ</t>
  </si>
  <si>
    <t>LOM14PIRO1316</t>
  </si>
  <si>
    <t>CSM002</t>
  </si>
  <si>
    <t>25s. Smoke+whistle - GREEN</t>
  </si>
  <si>
    <t>Daylight Smoke</t>
  </si>
  <si>
    <t>2806-F4-001978</t>
  </si>
  <si>
    <t>https://youtu.be/anVIoWHd89E</t>
  </si>
  <si>
    <t>NL/TNO-0350-2020</t>
  </si>
  <si>
    <t>CS30410</t>
  </si>
  <si>
    <t>3" Gold band to Multicolour</t>
  </si>
  <si>
    <t>2806-F4-001943</t>
  </si>
  <si>
    <t>https://youtu.be/32K3t0qDCaI</t>
  </si>
  <si>
    <t>2806-F4-001944</t>
  </si>
  <si>
    <t>CSL1016</t>
  </si>
  <si>
    <t>10s Z. Red tail 0.5sec</t>
  </si>
  <si>
    <t>https://youtu.be/aXOLnVB_UmQ</t>
  </si>
  <si>
    <t>75mm</t>
  </si>
  <si>
    <t>Igual</t>
  </si>
  <si>
    <t>C144</t>
  </si>
  <si>
    <t>49mm Green tiger tail with purple mine</t>
  </si>
  <si>
    <t>https://youtu.be/QY0igXl8suQ</t>
  </si>
  <si>
    <t>C424</t>
  </si>
  <si>
    <t>30mm Dragon eggs bombette</t>
  </si>
  <si>
    <t>2806-F4-001952</t>
  </si>
  <si>
    <t>https://youtu.be/hQSm1RGnjgM</t>
  </si>
  <si>
    <t>CB45</t>
  </si>
  <si>
    <t>Red stars white willow. 300s.</t>
  </si>
  <si>
    <t>https://youtu.be/JbUGkyZzSfk</t>
  </si>
  <si>
    <t>CC0452</t>
  </si>
  <si>
    <t>100s Z. White glitter mine spit chicken bleed</t>
  </si>
  <si>
    <t>https://youtu.be/76_eue2GyvE</t>
  </si>
  <si>
    <t>CC0877</t>
  </si>
  <si>
    <t>95s. Mixed,orange pearl tail with blue bouquet, row 2,lemon pearl tail with green strobe bouquet, row 3,green pearl tail with gold strobe bouquet, row 4,pink pearl tail with silver strobe bouquet, row 5,brocade red strobe top tail with red strobe bouquet.</t>
  </si>
  <si>
    <t>Cake - 95s</t>
  </si>
  <si>
    <t>1008-F4-69249663</t>
  </si>
  <si>
    <t>https://youtu.be/_IUAF6IHUv8</t>
  </si>
  <si>
    <t>CC1325</t>
  </si>
  <si>
    <t>1008-F4-69249668</t>
  </si>
  <si>
    <t>https://youtu.be/ZSXo4bE6rGo</t>
  </si>
  <si>
    <t>CCP012D</t>
  </si>
  <si>
    <t>DUMMY CCP012. BLOW YA LOAD</t>
  </si>
  <si>
    <t>144xCS20010-CS20015</t>
  </si>
  <si>
    <t>PT3</t>
  </si>
  <si>
    <t>3 second Pyrotimer (purple)</t>
  </si>
  <si>
    <t>C145</t>
  </si>
  <si>
    <t>30mm 8s. Gold strobe tail</t>
  </si>
  <si>
    <t>Roman Candle - 30mm</t>
  </si>
  <si>
    <t>1008-F4-69249651</t>
  </si>
  <si>
    <t>https://youtu.be/yT9fMNMWnBk</t>
  </si>
  <si>
    <t>6" Mixed case. 3x red strobe willow with tail, 3x green strobe willow with tail, 3x silver strobe willow with tail</t>
  </si>
  <si>
    <t>Shell - 6" Mixed</t>
  </si>
  <si>
    <t>2/4/2030</t>
  </si>
  <si>
    <t>CC0453</t>
  </si>
  <si>
    <t>49s FAN. Gold crackling palm crossette</t>
  </si>
  <si>
    <t>https://youtu.be/NDJ1NuUwJ1A</t>
  </si>
  <si>
    <t>CSM003</t>
  </si>
  <si>
    <t>25s. Smoke+crackling - ORANGE</t>
  </si>
  <si>
    <t>https://youtu.be/ufPYD_04boM</t>
  </si>
  <si>
    <t>CS30411</t>
  </si>
  <si>
    <t>3" Burgundy dhalia with lemon strobe pistil</t>
  </si>
  <si>
    <t>https://youtu.be/-6m7_P349gg</t>
  </si>
  <si>
    <t>CS40550</t>
  </si>
  <si>
    <t>4" Chrys to white strobe coco ring</t>
  </si>
  <si>
    <t>https://youtu.be/3Q5N_-q8H6Q</t>
  </si>
  <si>
    <t>CS60607</t>
  </si>
  <si>
    <t>6" Colour dahlia</t>
  </si>
  <si>
    <t>https://youtu.be/J90y8jhfUNY</t>
  </si>
  <si>
    <t>CSL1017</t>
  </si>
  <si>
    <t>10s. Blue peony</t>
  </si>
  <si>
    <t>https://youtu.be/z4lpOl6hs9c</t>
  </si>
  <si>
    <t>Bag</t>
  </si>
  <si>
    <t>Celtic Bag</t>
  </si>
  <si>
    <t>PT4</t>
  </si>
  <si>
    <t>4 second Pyrotimer (red)</t>
  </si>
  <si>
    <t>C146</t>
  </si>
  <si>
    <t>30mm 8s. Color strobe tail</t>
  </si>
  <si>
    <t>https://youtu.be/UNhQFaKPe4w</t>
  </si>
  <si>
    <t>CB46D</t>
  </si>
  <si>
    <t>DUMMY CB46. BOOGALOO.</t>
  </si>
  <si>
    <t>CC0458</t>
  </si>
  <si>
    <t>49s. Golden tail to golden crown</t>
  </si>
  <si>
    <t>https://youtu.be/f276XabZfwk</t>
  </si>
  <si>
    <t>CC0884</t>
  </si>
  <si>
    <t>19s. Spit red strobe willow.</t>
  </si>
  <si>
    <t>https://youtu.be/tjDu1xWYqds</t>
  </si>
  <si>
    <t>CC1326</t>
  </si>
  <si>
    <t>2806-F4-000620</t>
  </si>
  <si>
    <t>https://youtu.be/tA-JZ3WGiDc</t>
  </si>
  <si>
    <t>CSM004</t>
  </si>
  <si>
    <t>25s. Smoke+salute - BLUE</t>
  </si>
  <si>
    <t>https://youtu.be/bWldr1T8Fjw</t>
  </si>
  <si>
    <t>CF0083D</t>
  </si>
  <si>
    <t>DUMMY CF0083: ETNAS REVENGE.</t>
  </si>
  <si>
    <t>CS60608</t>
  </si>
  <si>
    <t>6" Pastel colour dahlia</t>
  </si>
  <si>
    <t>1008-F4-62949642</t>
  </si>
  <si>
    <t>https://youtu.be/HvUCsAZu9tQ</t>
  </si>
  <si>
    <t>CSL1018</t>
  </si>
  <si>
    <t>10s. Red strobe</t>
  </si>
  <si>
    <t>https://youtu.be/N_7UcB9clTw</t>
  </si>
  <si>
    <t>CC1508D-RED</t>
  </si>
  <si>
    <t>DUMMY CC1508-RED. DANDY.</t>
  </si>
  <si>
    <t>PT5</t>
  </si>
  <si>
    <t>5 second Pyrotimer (black)</t>
  </si>
  <si>
    <t>C148</t>
  </si>
  <si>
    <t>30mm 8s. Gold (Dark) tail</t>
  </si>
  <si>
    <t>https://youtu.be/txsoqkOXCqo</t>
  </si>
  <si>
    <t>C427</t>
  </si>
  <si>
    <t>30mm Brocade crown bombette</t>
  </si>
  <si>
    <t>https://youtu.be/0rlOCPk_eJA</t>
  </si>
  <si>
    <t>CC0885</t>
  </si>
  <si>
    <t>19s. Spit silver palm with chrys.</t>
  </si>
  <si>
    <t>https://youtu.be/A70MT--1-68</t>
  </si>
  <si>
    <t>CC1334</t>
  </si>
  <si>
    <t>100s. Red tail silver chrysanthemum+red strobe to green strobe bouquet.</t>
  </si>
  <si>
    <t>2806-F4-000621</t>
  </si>
  <si>
    <t>https://youtu.be/IPyN8dRZM5o</t>
  </si>
  <si>
    <t>CC1509</t>
  </si>
  <si>
    <t>50s Z. White strobe mines with red red strobe horsetail. 5 lifts of 10.</t>
  </si>
  <si>
    <t>2806-F4-000052</t>
  </si>
  <si>
    <t>https://youtu.be/88zZ09JRcjQ</t>
  </si>
  <si>
    <t>CSM005</t>
  </si>
  <si>
    <t>100s FAN. 5 colour with salute</t>
  </si>
  <si>
    <t>https://youtu.be/fHoM9g36RN0</t>
  </si>
  <si>
    <t>CS30413</t>
  </si>
  <si>
    <t>3" Red green yellow coconut crossette</t>
  </si>
  <si>
    <t>https://youtu.be/afEaiXdYtPo</t>
  </si>
  <si>
    <t>12/11/2029</t>
  </si>
  <si>
    <t>CSL1019</t>
  </si>
  <si>
    <t>10s. White strobe</t>
  </si>
  <si>
    <t>https://youtu.be/7HsBzoeiHGM</t>
  </si>
  <si>
    <t>BEG2 - 311 &gt;18</t>
  </si>
  <si>
    <t>White intermittent bengal 3 minutes E/MINETUR3783 Box 74</t>
  </si>
  <si>
    <t>0163-F2-3783</t>
  </si>
  <si>
    <t>PTE</t>
  </si>
  <si>
    <t>Pyrotimer EMPTY</t>
  </si>
  <si>
    <t>C149</t>
  </si>
  <si>
    <t>30mm 8s. Red top gold tail</t>
  </si>
  <si>
    <t>https://youtu.be/5fM4ZA3yuq4</t>
  </si>
  <si>
    <t>CC0176</t>
  </si>
  <si>
    <t>64s. Spit White Blink Chrysanthemum (Q)</t>
  </si>
  <si>
    <t>1008-F4-69249665</t>
  </si>
  <si>
    <t>https://youtu.be/9odDAVFT1l4</t>
  </si>
  <si>
    <t>CC0537</t>
  </si>
  <si>
    <t>65s FAN. Fire tree mine</t>
  </si>
  <si>
    <t>Cake - 65s</t>
  </si>
  <si>
    <t>https://youtu.be/-i55oL58Rhw</t>
  </si>
  <si>
    <t>CC0889</t>
  </si>
  <si>
    <t>25s Z. Spit blue pistil red&amp;green falling leaves.</t>
  </si>
  <si>
    <t>https://youtu.be/uU-isIAkQ1g</t>
  </si>
  <si>
    <t>CC1510</t>
  </si>
  <si>
    <t>2806-F4-001976</t>
  </si>
  <si>
    <t>CSM006</t>
  </si>
  <si>
    <t>30s. Colour smoke tail w/crackling+willow - RED</t>
  </si>
  <si>
    <t>https://youtu.be/4HE1GMnr5E8</t>
  </si>
  <si>
    <t>CS30414</t>
  </si>
  <si>
    <t>3" Red Wave chrysathemum with crackling coconut pistil</t>
  </si>
  <si>
    <t>https://youtu.be/GJtjcbrbc54</t>
  </si>
  <si>
    <t>CS50031</t>
  </si>
  <si>
    <t>5" Colour Moving Star</t>
  </si>
  <si>
    <t>1008-F4-62949640</t>
  </si>
  <si>
    <t>https://youtu.be/nV9RijYhRFo</t>
  </si>
  <si>
    <t>CS60611</t>
  </si>
  <si>
    <t>6" White glitter dark white glitter waterfall to dark red glitter pistil</t>
  </si>
  <si>
    <t>1008-F4-69249641</t>
  </si>
  <si>
    <t>https://youtu.be/JUJWwxiuhsc</t>
  </si>
  <si>
    <t>CSL1020</t>
  </si>
  <si>
    <t>10s. Gold strobe tail w red mine (5 Angle)</t>
  </si>
  <si>
    <t>https://youtu.be/dOKvh8wfqL0</t>
  </si>
  <si>
    <t>BEG3 - 001 &gt;18</t>
  </si>
  <si>
    <t>Red Bengal to change White intermittent E/MINETUR3783 Box 75</t>
  </si>
  <si>
    <t>UN0431</t>
  </si>
  <si>
    <t>T2</t>
  </si>
  <si>
    <t>QMS</t>
  </si>
  <si>
    <t>Quick Match Stopper</t>
  </si>
  <si>
    <t>2806-F4-001954</t>
  </si>
  <si>
    <t>CB48</t>
  </si>
  <si>
    <t>Roman Candle - 12mm Bundle</t>
  </si>
  <si>
    <t>2806-F4-001968</t>
  </si>
  <si>
    <t>12mm</t>
  </si>
  <si>
    <t>https://youtu.be/C5qjzqNOmZc</t>
  </si>
  <si>
    <t>CC0893</t>
  </si>
  <si>
    <t>49s Z. Blue tail spit blue pistil with silver fish.</t>
  </si>
  <si>
    <t>https://youtu.be/frB5GOtF0jc</t>
  </si>
  <si>
    <t>CC1511</t>
  </si>
  <si>
    <t>19s. Blue tail to green glittering with blue.</t>
  </si>
  <si>
    <t>https://youtu.be/otXXo5EJ_4Q</t>
  </si>
  <si>
    <t>CF0084D</t>
  </si>
  <si>
    <t>DUMMY CF0084. MONTE VESUVIO.</t>
  </si>
  <si>
    <t>CS60612</t>
  </si>
  <si>
    <t>6" Thousand green /brocade w/ brocade flower tail</t>
  </si>
  <si>
    <t>https://youtu.be/SmLW509lZuA</t>
  </si>
  <si>
    <t>CSL1021</t>
  </si>
  <si>
    <t>10s. Gold strobe tail</t>
  </si>
  <si>
    <t>https://youtu.be/YMpFxk4ZvWE</t>
  </si>
  <si>
    <t>CC1334-49F</t>
  </si>
  <si>
    <t>C150</t>
  </si>
  <si>
    <t>30mm 8s. Crackling tail</t>
  </si>
  <si>
    <t>https://youtu.be/tUprwyT9nU0</t>
  </si>
  <si>
    <t>CB49</t>
  </si>
  <si>
    <t>6" Mixed case. 3x gold broc. to green with tail, 3x gold broc. to red with tail, 3x gold broc. to blue with tail</t>
  </si>
  <si>
    <t>https://youtu.be/wxwGfY4s0HM</t>
  </si>
  <si>
    <t>CC1336</t>
  </si>
  <si>
    <t>60s FAN. Silver chrys mine silver chrys</t>
  </si>
  <si>
    <t>https://youtu.be/vzuRmPiE-O4</t>
  </si>
  <si>
    <t>CSL1022</t>
  </si>
  <si>
    <t>10s. Tit crackling tail blood red mine (5 Angle)</t>
  </si>
  <si>
    <t>https://youtu.be/00g4DgmvnhY</t>
  </si>
  <si>
    <t>1008-F4-69249657</t>
  </si>
  <si>
    <t>45mm</t>
  </si>
  <si>
    <t>CF0088</t>
  </si>
  <si>
    <t>20sec 2m Silver-No smoke</t>
  </si>
  <si>
    <t>0163-T1-1132</t>
  </si>
  <si>
    <t>https://youtu.be/Nejx3F8IZPY</t>
  </si>
  <si>
    <t>LOM12PIRO1506</t>
  </si>
  <si>
    <t>T1</t>
  </si>
  <si>
    <t>CR018D</t>
  </si>
  <si>
    <t>DUMMY CR018. ODYSSEY ROCKETS.</t>
  </si>
  <si>
    <t>Rack15</t>
  </si>
  <si>
    <t>Single shot / bundle holders - 15 (3 rows of 5)</t>
  </si>
  <si>
    <t>CC0460D</t>
  </si>
  <si>
    <t>DUMMY CC0460: STORM.</t>
  </si>
  <si>
    <t>CC1512D</t>
  </si>
  <si>
    <t>DUMMY CC1512. RED MIST.</t>
  </si>
  <si>
    <t>CCP015D</t>
  </si>
  <si>
    <t>DUMMY CCP015. SURPRISE ME.</t>
  </si>
  <si>
    <t>CS30417</t>
  </si>
  <si>
    <t>3" Green ring dark orange</t>
  </si>
  <si>
    <t>https://youtu.be/0bFeGZoknX4</t>
  </si>
  <si>
    <t>CS50046</t>
  </si>
  <si>
    <t>5" Red Peony</t>
  </si>
  <si>
    <t>https://youtu.be/JxxGOvdbeis</t>
  </si>
  <si>
    <t>C1</t>
  </si>
  <si>
    <t>25mm 8s. Red crackle tail</t>
  </si>
  <si>
    <t>1008-F4-69249653</t>
  </si>
  <si>
    <t>https://youtu.be/0fhj5shaLX4</t>
  </si>
  <si>
    <t>C153</t>
  </si>
  <si>
    <t>40mm Titanium willow mine</t>
  </si>
  <si>
    <t>1008-F4-69249658</t>
  </si>
  <si>
    <t>https://youtu.be/z6DsXysKBHY</t>
  </si>
  <si>
    <t>C431</t>
  </si>
  <si>
    <t>30mm 8s. Purple comet with dragon eggs mine</t>
  </si>
  <si>
    <t>2806-F4-001962</t>
  </si>
  <si>
    <t>https://youtu.be/VSmy4jLFf60</t>
  </si>
  <si>
    <t>CC0180</t>
  </si>
  <si>
    <t>100s. Silver tail spit silver blink</t>
  </si>
  <si>
    <t>https://youtu.be/OTpyM_-c-ss</t>
  </si>
  <si>
    <t>CC1337D</t>
  </si>
  <si>
    <t>DUMMY CC1337. GO WHISTLE.</t>
  </si>
  <si>
    <t>CS60621</t>
  </si>
  <si>
    <t>6" Corolla to blue with corolla tail &amp; blue pistil</t>
  </si>
  <si>
    <t>https://youtu.be/oNkpi4oX8W0</t>
  </si>
  <si>
    <t>Rack15 DEEP</t>
  </si>
  <si>
    <t>Rack15 DEEP.</t>
  </si>
  <si>
    <t>C3</t>
  </si>
  <si>
    <t>25mm 8s. Green crackle tail</t>
  </si>
  <si>
    <t>https://youtu.be/VfaXiAKK8F8</t>
  </si>
  <si>
    <t>CW1</t>
  </si>
  <si>
    <t>1008-F4-69256030</t>
  </si>
  <si>
    <t>https://youtu.be/ky-tZK0nr44</t>
  </si>
  <si>
    <t>C159</t>
  </si>
  <si>
    <t>49mm 8s. Green comet to lemon and green crossette</t>
  </si>
  <si>
    <t>https://youtu.be/DE-8Y3PDsAI</t>
  </si>
  <si>
    <t>C432</t>
  </si>
  <si>
    <t>30mm 8s. Red star with white strobe mine</t>
  </si>
  <si>
    <t>https://youtu.be/oiQheSJIILQ</t>
  </si>
  <si>
    <t>CC0181</t>
  </si>
  <si>
    <t>25s. Silver whirling</t>
  </si>
  <si>
    <t>https://youtu.be/LpwBz-KDcZs</t>
  </si>
  <si>
    <t>CC1338</t>
  </si>
  <si>
    <t>1008-F4-69249669</t>
  </si>
  <si>
    <t>https://youtu.be/BZoCXHwBDpY</t>
  </si>
  <si>
    <t>Rack18</t>
  </si>
  <si>
    <t>Single shot / bundle holders - 18 (2 rows of 9)</t>
  </si>
  <si>
    <t>CS30418</t>
  </si>
  <si>
    <t>3" Colour ghost</t>
  </si>
  <si>
    <t>https://youtu.be/PQI_mYD8occ</t>
  </si>
  <si>
    <t>CSL1024</t>
  </si>
  <si>
    <t>10s. Green strobe tail purple mine (5 Angle)</t>
  </si>
  <si>
    <t>https://youtu.be/YwH2KXLwLbM</t>
  </si>
  <si>
    <t>C162</t>
  </si>
  <si>
    <t>40mm 8s. Brocade mine</t>
  </si>
  <si>
    <t>Roman Candle - 40mm</t>
  </si>
  <si>
    <t>1008-F4-69249654</t>
  </si>
  <si>
    <t>https://youtu.be/L37c_-4wOwc</t>
  </si>
  <si>
    <t>C433</t>
  </si>
  <si>
    <t>30mm 8s. Red strobe willow tail w white strobe mine</t>
  </si>
  <si>
    <t>https://youtu.be/3k_pnr8-ovM</t>
  </si>
  <si>
    <t>6" Mixed case. Crackling Spider with crackling tail 2x spider with crackling stars to blue, 2x spider with crackling stars with blue pistil to blue, 2x spider with crackling stars to red, 2x spider with crackling stars with red pistil to red</t>
  </si>
  <si>
    <t>CC0182</t>
  </si>
  <si>
    <t>100s. Multicolour peony</t>
  </si>
  <si>
    <t>https://youtu.be/0Vnfz7bT29E</t>
  </si>
  <si>
    <t>CC1513D</t>
  </si>
  <si>
    <t>DUMMY CC1513. COLOUR CRACKLES.</t>
  </si>
  <si>
    <t>CS30419</t>
  </si>
  <si>
    <t>3" Chrys coconut with blue pistil</t>
  </si>
  <si>
    <t>https://www.dropbox.com/s/xjuvezrdx6jpbgy/P1040292.MOV?dl=0</t>
  </si>
  <si>
    <t>CSL1025</t>
  </si>
  <si>
    <t>10s. Silver strobe tail blood red mine (5 Angle)</t>
  </si>
  <si>
    <t>https://youtu.be/dckYG-U1nQc</t>
  </si>
  <si>
    <t>C163</t>
  </si>
  <si>
    <t>40mm Orange star w purple mine</t>
  </si>
  <si>
    <t>1008-F4-69249661</t>
  </si>
  <si>
    <t>https://youtu.be/k0MsLPtuJMM</t>
  </si>
  <si>
    <t>C434</t>
  </si>
  <si>
    <t>30mm 8s. Silver strobe willow tail w red strobe mine</t>
  </si>
  <si>
    <t>https://youtu.be/_-n3YbZQrZ8</t>
  </si>
  <si>
    <t>C6PD</t>
  </si>
  <si>
    <t>DUMMY C6P. CELTIC 6 PACK.</t>
  </si>
  <si>
    <t>CC0919</t>
  </si>
  <si>
    <t>49s. White strobe bouquet red palm crossette.</t>
  </si>
  <si>
    <t>https://youtu.be/7sJ_SPosKXo</t>
  </si>
  <si>
    <t>CF0095</t>
  </si>
  <si>
    <t>1sec 12m. Silver Jet</t>
  </si>
  <si>
    <t>0163-T1-1133</t>
  </si>
  <si>
    <t>https://youtu.be/zAQpsU_EnNA</t>
  </si>
  <si>
    <t>CS30420</t>
  </si>
  <si>
    <t>3" Sea blue ring into double red plum pistil</t>
  </si>
  <si>
    <t>https://youtu.be/Kse8dPAn9kg</t>
  </si>
  <si>
    <t>CSL1026</t>
  </si>
  <si>
    <t>10s. Gold strobe tail green mine (5 Angle)</t>
  </si>
  <si>
    <t>https://youtu.be/XKB4nNausTU</t>
  </si>
  <si>
    <t>CCP017-2D</t>
  </si>
  <si>
    <t>DUMMY CCP017-2. OOH AHH.</t>
  </si>
  <si>
    <t>40mm Crackling Stars mine. ULTRA LOW DEBRIS</t>
  </si>
  <si>
    <t>1008-T1-69254639</t>
  </si>
  <si>
    <t>PL/IMP19343</t>
  </si>
  <si>
    <t>C164</t>
  </si>
  <si>
    <t>49mm Blood red mine</t>
  </si>
  <si>
    <t>2806-F4-000626</t>
  </si>
  <si>
    <t>https://youtu.be/J3lAOUzFhGk</t>
  </si>
  <si>
    <t>CC0183</t>
  </si>
  <si>
    <t>49s FAN. Double titanium silver chrysanthemum</t>
  </si>
  <si>
    <t>https://youtu.be/9Ub9RsC4czE</t>
  </si>
  <si>
    <t>CC0539</t>
  </si>
  <si>
    <t>19s. Blue tail spit blue+silver fish</t>
  </si>
  <si>
    <t>https://youtu.be/CsVQIoA2V48</t>
  </si>
  <si>
    <t>CC0920</t>
  </si>
  <si>
    <t>100s. Color flower rain.</t>
  </si>
  <si>
    <t>https://youtu.be/nzFUKySynsI</t>
  </si>
  <si>
    <t>CC1514D</t>
  </si>
  <si>
    <t>DUMMY CC1514. PURPLE PLUMS.</t>
  </si>
  <si>
    <t>CS30421</t>
  </si>
  <si>
    <t>3" Orange strobe willow to strobing</t>
  </si>
  <si>
    <t>https://youtu.be/65H9gfz36-c</t>
  </si>
  <si>
    <t>CS60626</t>
  </si>
  <si>
    <t>6" Brocade crown to green</t>
  </si>
  <si>
    <t>https://youtu.be/KduFXOmyFZ4</t>
  </si>
  <si>
    <t>CSL1027</t>
  </si>
  <si>
    <t>10s. Green star gold strobe mine (5 Angle)</t>
  </si>
  <si>
    <t>https://youtu.be/EXGvjBNDEAI</t>
  </si>
  <si>
    <t>40mm White Strobe mine. ULTRA LOW DEBRIS</t>
  </si>
  <si>
    <t>C435</t>
  </si>
  <si>
    <t>30mm 8s. Green strobe willow tail w purple mine</t>
  </si>
  <si>
    <t>https://youtu.be/CtqHrEktvoI</t>
  </si>
  <si>
    <t>CC0184</t>
  </si>
  <si>
    <t>100s FAN. Ti Silver Chrysanthemum</t>
  </si>
  <si>
    <t>https://youtu.be/9DoQy8F-FNI</t>
  </si>
  <si>
    <t>CC0540</t>
  </si>
  <si>
    <t>19s. Red, green, blue tail spinner</t>
  </si>
  <si>
    <t>https://youtu.be/UUEN9UHGLVA</t>
  </si>
  <si>
    <t>CC0922</t>
  </si>
  <si>
    <t>100s FAN. White strobe chicken blood red&amp;blue dahlia.</t>
  </si>
  <si>
    <t>https://youtu.be/SZztRyxOBM0</t>
  </si>
  <si>
    <t>CC1340D</t>
  </si>
  <si>
    <t>DUMMY CC1340. MINER'S REVENGE 1</t>
  </si>
  <si>
    <t>4" Brocade Crown with Tail</t>
  </si>
  <si>
    <t>https://youtu.be/b99Ij7c1DM8</t>
  </si>
  <si>
    <t>CSL1028</t>
  </si>
  <si>
    <t>10s. Water green star brocade crown mine (5 Angle)</t>
  </si>
  <si>
    <t>https://youtu.be/VKWfYzDJ6rw</t>
  </si>
  <si>
    <t>CCP018-1D</t>
  </si>
  <si>
    <t>DUMMY CCP018-1. GLITTERING GHOST.</t>
  </si>
  <si>
    <t>CC0461-19D</t>
  </si>
  <si>
    <t>DUMMY CC0461-19. DONG DING</t>
  </si>
  <si>
    <t>40mm Blue , Red, White Strobe, 3 layers Star Mine. ULTRA LOW DEBRIS</t>
  </si>
  <si>
    <t>C165</t>
  </si>
  <si>
    <t>40mm 8s. Orange star w purple mine</t>
  </si>
  <si>
    <t>https://youtu.be/dXvr4qc9jcc</t>
  </si>
  <si>
    <t>C436</t>
  </si>
  <si>
    <t>40mm 8s. Blood red waterfall</t>
  </si>
  <si>
    <t>2806-F4-001964</t>
  </si>
  <si>
    <t>https://youtu.be/xcw9IENmF90</t>
  </si>
  <si>
    <t>CC0541</t>
  </si>
  <si>
    <t>19s. Gold crown horsetail with blue tail</t>
  </si>
  <si>
    <t>https://youtu.be/d899AOyBj6g</t>
  </si>
  <si>
    <t>CC0923</t>
  </si>
  <si>
    <t>https://youtu.be/pXr_DOrXLOw</t>
  </si>
  <si>
    <t>CC0461D</t>
  </si>
  <si>
    <t>DUMMY CC0461: DING DONG.</t>
  </si>
  <si>
    <t>CC1515D</t>
  </si>
  <si>
    <t>DUMMY CC1515. SLOW MO.</t>
  </si>
  <si>
    <t>4" Red heart</t>
  </si>
  <si>
    <t>https://youtu.be/udd9uHjm45Q</t>
  </si>
  <si>
    <t>CS60628</t>
  </si>
  <si>
    <t>6" Gold wave blue to red</t>
  </si>
  <si>
    <t>https://youtu.be/3haD8Qt6wfM</t>
  </si>
  <si>
    <t>CSL1029</t>
  </si>
  <si>
    <t>10s. Red star silver strobe mine (5 Angle)</t>
  </si>
  <si>
    <t>https://youtu.be/Fni5TTCZoBQ</t>
  </si>
  <si>
    <t>CY25003</t>
  </si>
  <si>
    <t>2.5" Orange with 4 crackers</t>
  </si>
  <si>
    <t>https://www.youtube.com/watch?v=d5_b7ip3JPk&amp;list=PLDAnggd3oes5F6oc2GvRW7F0KeontGh-k&amp;index=4</t>
  </si>
  <si>
    <t>40mm Orange Stars mine. ULTRA LOW DEBRIS</t>
  </si>
  <si>
    <t>C166</t>
  </si>
  <si>
    <t>40mm 8s. Red strobe willow tail with purple mine</t>
  </si>
  <si>
    <t>https://youtu.be/2zXYjYX6lgM</t>
  </si>
  <si>
    <t>C437</t>
  </si>
  <si>
    <t>40mm 8s. Blue waterfall</t>
  </si>
  <si>
    <t>https://youtu.be/URLVC18ncPc</t>
  </si>
  <si>
    <t>CC0542</t>
  </si>
  <si>
    <t>36s. Red tail red star white strobe+crackling</t>
  </si>
  <si>
    <t>1008-F4-69249666</t>
  </si>
  <si>
    <t>https://youtu.be/HroMNmlDhZ4</t>
  </si>
  <si>
    <t>CC0924</t>
  </si>
  <si>
    <t>https://youtu.be/_H910cOUWkI</t>
  </si>
  <si>
    <t>CF0102</t>
  </si>
  <si>
    <t>Green strobe/bengal 60 sec</t>
  </si>
  <si>
    <t>0163-T2-1130</t>
  </si>
  <si>
    <t>CC1341D</t>
  </si>
  <si>
    <t>DUMMY CC1341. MINER'S REVENGE 2</t>
  </si>
  <si>
    <t>CS60629</t>
  </si>
  <si>
    <t>6" Red to time rain tail</t>
  </si>
  <si>
    <t>https://youtu.be/U9vgyeOW3y8</t>
  </si>
  <si>
    <t>CSL1030</t>
  </si>
  <si>
    <t>10s Z. Red, green, yellow, blue,purple star</t>
  </si>
  <si>
    <t>https://youtu.be/-17MfT5EgyI</t>
  </si>
  <si>
    <t>CY30301</t>
  </si>
  <si>
    <t>3" Butterfly to purple green pistil</t>
  </si>
  <si>
    <t>1008-F4-69249631</t>
  </si>
  <si>
    <t>https://youtu.be/pTFtA0f28ew</t>
  </si>
  <si>
    <t>40mm Purple Stars mine. ULTRA LOW DEBRIS</t>
  </si>
  <si>
    <t>C167</t>
  </si>
  <si>
    <t>40mm 8s. Gold strobe tail with purple mine</t>
  </si>
  <si>
    <t>https://youtu.be/xbKG_pySixo</t>
  </si>
  <si>
    <t>C438</t>
  </si>
  <si>
    <t>40mm 8s. Red strobe waterfall/Green strobe waterfall</t>
  </si>
  <si>
    <t>https://youtu.be/P_8Cq76eoN4</t>
  </si>
  <si>
    <t>2.5" Mixed case. Green, blue, red, silver, purple, yellow peony.</t>
  </si>
  <si>
    <t>Shell - 2.5" Mixed</t>
  </si>
  <si>
    <t>CC0543</t>
  </si>
  <si>
    <t>36s. Purple tail purple star chrys.</t>
  </si>
  <si>
    <t>https://youtu.be/vORoW3B0kms</t>
  </si>
  <si>
    <t>CC0930</t>
  </si>
  <si>
    <t>49s Z. White strobe waterfall with dark red dahlia.</t>
  </si>
  <si>
    <t>https://youtu.be/-z4xF1N60y4</t>
  </si>
  <si>
    <t>CF0108G</t>
  </si>
  <si>
    <t>0.5M Flame (green)</t>
  </si>
  <si>
    <t>0163-T1-1129</t>
  </si>
  <si>
    <t>https://youtu.be/6nsVFKCXVvc</t>
  </si>
  <si>
    <t>CS40014</t>
  </si>
  <si>
    <t>4" Pink crossette</t>
  </si>
  <si>
    <t>https://youtu.be/vVy0ugBhpdg</t>
  </si>
  <si>
    <t>CS60630</t>
  </si>
  <si>
    <t>6" Red coco tree</t>
  </si>
  <si>
    <t>https://youtu.be/GnhDq2Pc5Uc</t>
  </si>
  <si>
    <t>CSL1031</t>
  </si>
  <si>
    <t>10s. Blue bouquet to green tail silver red strobe willow.</t>
  </si>
  <si>
    <t>https://youtu.be/Mf3WwpjfcOg</t>
  </si>
  <si>
    <t>CC1516D-RED</t>
  </si>
  <si>
    <t>DUMMY CC1516-RED. SERENITY.</t>
  </si>
  <si>
    <t>C169</t>
  </si>
  <si>
    <t>49mm 8s. Green Wave Crossette with silver strobe mine</t>
  </si>
  <si>
    <t>https://youtu.be/vdBKldXrwU4</t>
  </si>
  <si>
    <t>C439</t>
  </si>
  <si>
    <t>2806-F4-001957</t>
  </si>
  <si>
    <t>https://youtu.be/QbD01dkz_O0</t>
  </si>
  <si>
    <t>CC0544</t>
  </si>
  <si>
    <t>36s. Blue tail gold crown+white strobe</t>
  </si>
  <si>
    <t>https://youtu.be/9UvtcTMYv7w</t>
  </si>
  <si>
    <t>CR052D</t>
  </si>
  <si>
    <t>DUMMY CR052. INSANITY.</t>
  </si>
  <si>
    <t>CC1342D</t>
  </si>
  <si>
    <t>DUMMY CC1342. THE DARK DEMOLLISHER</t>
  </si>
  <si>
    <t>CF0108R</t>
  </si>
  <si>
    <t>0.5M Flame (red)</t>
  </si>
  <si>
    <t>CS40023</t>
  </si>
  <si>
    <t>4" Multicolour falling leaves</t>
  </si>
  <si>
    <t>1008-F4-69249637</t>
  </si>
  <si>
    <t>CY30306</t>
  </si>
  <si>
    <t>3" Pink star with whistle</t>
  </si>
  <si>
    <t>https://youtu.be/uXaowwc5Nqc</t>
  </si>
  <si>
    <t>40mm 2 Layer : White strobe stars to Blue Mine. ULTRA LOW DEBRIS</t>
  </si>
  <si>
    <t>C170</t>
  </si>
  <si>
    <t>30mm Green strobe &amp; yellow tip&amp; blue (three layer mines)</t>
  </si>
  <si>
    <t>https://youtu.be/W3ZwGiplucg</t>
  </si>
  <si>
    <t>C440</t>
  </si>
  <si>
    <t>https://youtu.be/7TztMmSAoew</t>
  </si>
  <si>
    <t>CC0545</t>
  </si>
  <si>
    <t>36s. Blue tail silver coco+crackling</t>
  </si>
  <si>
    <t>https://youtu.be/WmjJlrao4qg</t>
  </si>
  <si>
    <t>CC0942</t>
  </si>
  <si>
    <t>130s Z. Cactus bouquet spit cactus. 130 shot</t>
  </si>
  <si>
    <t>https://youtu.be/9RE7cWn8EUI</t>
  </si>
  <si>
    <t>CC0462D</t>
  </si>
  <si>
    <t>DUMMY CC0462: TEQUILA SUNRISE.</t>
  </si>
  <si>
    <t>CC1517D</t>
  </si>
  <si>
    <t>DUMMY CC1517. WHOOOOSHHH.</t>
  </si>
  <si>
    <t>CS60631</t>
  </si>
  <si>
    <t>6" Blue to red strobe red to grn strobe pistil</t>
  </si>
  <si>
    <t>https://youtu.be/NRp5fGtxCuc</t>
  </si>
  <si>
    <t>CSL1032</t>
  </si>
  <si>
    <t>10s. Z Red top titanium crackling tail</t>
  </si>
  <si>
    <t>https://youtu.be/MS3WkqF3OFI</t>
  </si>
  <si>
    <t>CY30309</t>
  </si>
  <si>
    <t>3" Double whirlpool ring with purple pistil</t>
  </si>
  <si>
    <t>https://youtu.be/hi_qcbgBOwM</t>
  </si>
  <si>
    <t>40mm Silver Cascade Comet w/green star mine. ULTRA LOW DEBRIS</t>
  </si>
  <si>
    <t>1008-T2-69254638</t>
  </si>
  <si>
    <t>PL/IMP19520</t>
  </si>
  <si>
    <t>C177</t>
  </si>
  <si>
    <t>30mm Gold Silver Strobe tail with green bouquet.</t>
  </si>
  <si>
    <t>1008-F4-69249660</t>
  </si>
  <si>
    <t>https://youtu.be/9Yoes_R1PMc</t>
  </si>
  <si>
    <t>CC0191</t>
  </si>
  <si>
    <t>https://youtu.be/SxXLPKzOr1A</t>
  </si>
  <si>
    <t>CF0108Y</t>
  </si>
  <si>
    <t>0.5M Flame (yellow)</t>
  </si>
  <si>
    <t>https://youtu.be/mGBKnqa0MiU</t>
  </si>
  <si>
    <t>CS60633</t>
  </si>
  <si>
    <t>6" Flower crown to colour coco tree pistil</t>
  </si>
  <si>
    <t>https://youtu.be/IZNBQmDknd0</t>
  </si>
  <si>
    <t>CSL1033</t>
  </si>
  <si>
    <t>10s. Red tail spit red &amp; blue falling leaves</t>
  </si>
  <si>
    <t>https://youtu.be/ctzPAQmm2OE</t>
  </si>
  <si>
    <t>CY30311</t>
  </si>
  <si>
    <t>3" Lemon peony with whistle</t>
  </si>
  <si>
    <t>https://youtu.be/x1rzPDUoLZw</t>
  </si>
  <si>
    <t>40mm Twilight Glitter Comet w/Purple Mine. ULTRA LOW DEBRIS</t>
  </si>
  <si>
    <t>C178</t>
  </si>
  <si>
    <t>30mm Green Pearl with brocade bouquet.</t>
  </si>
  <si>
    <t>https://youtu.be/Gk9vJGOicAE</t>
  </si>
  <si>
    <t>CC0546</t>
  </si>
  <si>
    <t>100s FAN. Gold crown mine, red, green,blue, yellow,purple comet</t>
  </si>
  <si>
    <t>https://youtu.be/6Us9pIFuOXE</t>
  </si>
  <si>
    <t>CC0943</t>
  </si>
  <si>
    <t>49s Z. Pastel colour crossette</t>
  </si>
  <si>
    <t>https://youtu.be/Bn_SYiuOTlU</t>
  </si>
  <si>
    <t>CF0109</t>
  </si>
  <si>
    <t>6 angle blue pistil gold sun (wheel set-piece, R40cm)</t>
  </si>
  <si>
    <t>60mm</t>
  </si>
  <si>
    <t>https://youtu.be/AWuKh6S21DI</t>
  </si>
  <si>
    <t>CCP020D</t>
  </si>
  <si>
    <t>DUMMY CCP020. FINAL CURTAIN</t>
  </si>
  <si>
    <t>CS60634</t>
  </si>
  <si>
    <t>6" Gold glittering</t>
  </si>
  <si>
    <t>https://youtu.be/NTl5yexM6rs</t>
  </si>
  <si>
    <t>CSL1035</t>
  </si>
  <si>
    <t>10s. Red crossette</t>
  </si>
  <si>
    <t>https://youtu.be/DybgDJXhsyU</t>
  </si>
  <si>
    <t>CY30313</t>
  </si>
  <si>
    <t>3" Blue star butterfly</t>
  </si>
  <si>
    <t>https://youtu.be/6cWyKxnn8as</t>
  </si>
  <si>
    <t>40mm Crackling Comet w/red star mine. ULTRA LOW DEBRIS</t>
  </si>
  <si>
    <t>C442</t>
  </si>
  <si>
    <t>30mm Red star</t>
  </si>
  <si>
    <t>https://youtu.be/Mvm0IJONhjU</t>
  </si>
  <si>
    <t>CC0547</t>
  </si>
  <si>
    <t>100s Z. Red tail spit white strobe+red, green tail white strobe willow+willow, blue tail spit white strobe willow+purple, red tail spit chrys.</t>
  </si>
  <si>
    <t>https://youtu.be/o6ir4XdttJM</t>
  </si>
  <si>
    <t>CC0944</t>
  </si>
  <si>
    <t>25s. Blue peony with silver palm pistil</t>
  </si>
  <si>
    <t>CC1345</t>
  </si>
  <si>
    <t>25s Z. Multicolour peony with colour tail and multi mine</t>
  </si>
  <si>
    <t>1008-F4-69256026</t>
  </si>
  <si>
    <t>https://youtu.be/8cziB50GY9k</t>
  </si>
  <si>
    <t>CBS3002</t>
  </si>
  <si>
    <t>3" Multicolour peony</t>
  </si>
  <si>
    <t>https://www.youtube.com/watch?v=WFf0IUnfS9E&amp;list=PLDAnggd3oes5F6oc2GvRW7F0KeontGh-k&amp;index=8&amp;t=0s</t>
  </si>
  <si>
    <t>CS40064</t>
  </si>
  <si>
    <t>4" Purple coco</t>
  </si>
  <si>
    <t>https://youtu.be/aUe2pyVKmQ0</t>
  </si>
  <si>
    <t>CSL1037</t>
  </si>
  <si>
    <t>10s. Pastel crossette</t>
  </si>
  <si>
    <t>https://youtu.be/zohFaRrnxXs</t>
  </si>
  <si>
    <t>CC1518D-RED</t>
  </si>
  <si>
    <t>DUMMY CC1518-RED. SPUN OUT.</t>
  </si>
  <si>
    <t>40mm Silver Cascade Comet w/ Crackling Stars Mine. ULTRA LOW DEBRIS</t>
  </si>
  <si>
    <t>C179</t>
  </si>
  <si>
    <t>30mm Red Pearl with silver strobe bouquet.</t>
  </si>
  <si>
    <t>https://youtu.be/zA630GsIFPg</t>
  </si>
  <si>
    <t>C443</t>
  </si>
  <si>
    <t>30mm Green star</t>
  </si>
  <si>
    <t>https://youtu.be/SBpKlJY17KA</t>
  </si>
  <si>
    <t>CC0945</t>
  </si>
  <si>
    <t>25s. Green peony with green bouquest</t>
  </si>
  <si>
    <t>https://youtu.be/-wzB-obTwls</t>
  </si>
  <si>
    <t>CC1346</t>
  </si>
  <si>
    <t>25s Z. Ti chrys with crackle tail and red mine</t>
  </si>
  <si>
    <t>https://youtu.be/h9Dd_Ze1Ruw</t>
  </si>
  <si>
    <t>CS40065</t>
  </si>
  <si>
    <t>4" Coconut to green</t>
  </si>
  <si>
    <t>https://youtu.be/NW8vw4md_Bg</t>
  </si>
  <si>
    <t>CS60636</t>
  </si>
  <si>
    <t>6" Gold dash strobe waterfall</t>
  </si>
  <si>
    <t>https://youtu.be/Jy-E6jqoeC0</t>
  </si>
  <si>
    <t>CSL1041</t>
  </si>
  <si>
    <t>10s. Silver strobe bouquet</t>
  </si>
  <si>
    <t>https://youtu.be/XtyMOj6WgJg</t>
  </si>
  <si>
    <t>CY30318</t>
  </si>
  <si>
    <t>3" Red wave with 6 crackers</t>
  </si>
  <si>
    <t>https://youtu.be/26s-0O5ujJk</t>
  </si>
  <si>
    <t>1008-F4-69252803</t>
  </si>
  <si>
    <t>C444</t>
  </si>
  <si>
    <t>30mm Silver strobe bombette</t>
  </si>
  <si>
    <t>https://youtu.be/AyOpyDP4nRc</t>
  </si>
  <si>
    <t>CC0194</t>
  </si>
  <si>
    <t>49s Z. Green blink purple coconut</t>
  </si>
  <si>
    <t>https://youtu.be/KObKt-PatMM</t>
  </si>
  <si>
    <t>CC0549</t>
  </si>
  <si>
    <t>19s. Blue mine spit blue star red strobe flying chrys.</t>
  </si>
  <si>
    <t>https://youtu.be/GjsOKJ0ImUU</t>
  </si>
  <si>
    <t>CC0946</t>
  </si>
  <si>
    <t>https://youtu.be/_vZkAu_0xCQ</t>
  </si>
  <si>
    <t>CC1347</t>
  </si>
  <si>
    <t>25s Z. Red/blue peoney green strobe tail purple mine</t>
  </si>
  <si>
    <t>https://youtu.be/kbe9qrm2Q-E</t>
  </si>
  <si>
    <t>CBS3004</t>
  </si>
  <si>
    <t>3" Green peony</t>
  </si>
  <si>
    <t>https://www.youtube.com/watch?v=O14ZZrTTpKI&amp;list=PLDAnggd3oes5F6oc2GvRW7F0KeontGh-k&amp;index=7&amp;t=0s</t>
  </si>
  <si>
    <t>CS40066</t>
  </si>
  <si>
    <t>4" Silver willow crossette</t>
  </si>
  <si>
    <t>CS50076</t>
  </si>
  <si>
    <t>5" Double whirling ring &amp; red blink pistil</t>
  </si>
  <si>
    <t>https://youtu.be/-ocCDleyTN0</t>
  </si>
  <si>
    <t>CS60637</t>
  </si>
  <si>
    <t>6" Color strobe willow</t>
  </si>
  <si>
    <t>https://youtu.be/5ZZSiTM0qE0</t>
  </si>
  <si>
    <t>CSL1042</t>
  </si>
  <si>
    <t>10s. Silver Butterfly tail to blue&amp; red strobe</t>
  </si>
  <si>
    <t>https://youtu.be/h1S_WT84Wsk</t>
  </si>
  <si>
    <t>CY30319</t>
  </si>
  <si>
    <t>3" Green to dragon eggs with dragon eggs pistil with 6 cracker</t>
  </si>
  <si>
    <t>https://youtu.be/J8UKu_EOoBA</t>
  </si>
  <si>
    <t>40mm Blue Comet w/ White Strobe Mine. ULTRA LOW DEBRIS</t>
  </si>
  <si>
    <t>1008-F4-69252802</t>
  </si>
  <si>
    <t>C445</t>
  </si>
  <si>
    <t>49mm Colour strobe mine</t>
  </si>
  <si>
    <t>2806-F4-001951</t>
  </si>
  <si>
    <t>https://youtu.be/GopW_N0dUuU</t>
  </si>
  <si>
    <t>C9PD</t>
  </si>
  <si>
    <t>DUMMY C9P. CELTIC 9 PACK</t>
  </si>
  <si>
    <t>S102</t>
  </si>
  <si>
    <t>3" Pastel crossette</t>
  </si>
  <si>
    <t>https://youtu.be/9oNyuZIHQJ0</t>
  </si>
  <si>
    <t>CC0550</t>
  </si>
  <si>
    <t>19s. Red blue tail spit deep red blue dhali</t>
  </si>
  <si>
    <t>https://youtu.be/xuLRXfvkpmA</t>
  </si>
  <si>
    <t>CC0947</t>
  </si>
  <si>
    <t>25s. Red peony with red bouquet</t>
  </si>
  <si>
    <t>https://youtu.be/Rl4ZT39yf0c</t>
  </si>
  <si>
    <t>CC1348</t>
  </si>
  <si>
    <t>25s Z. Brocade with brocade tail and pink mine</t>
  </si>
  <si>
    <t>https://youtu.be/0etyXjT5Hjs</t>
  </si>
  <si>
    <t>CBS3005</t>
  </si>
  <si>
    <t>3" Blue peony</t>
  </si>
  <si>
    <t>https://www.youtube.com/watch?v=3nCZZM_SqL0</t>
  </si>
  <si>
    <t>CC0464D</t>
  </si>
  <si>
    <t>DUMMY CC0464: NEBULA STORM.</t>
  </si>
  <si>
    <t>40mm Red Comet w/Blue Mine. ULTRA LOW DEBRIS</t>
  </si>
  <si>
    <t>C196</t>
  </si>
  <si>
    <t>30mm Silverstrobe comet with purple mine</t>
  </si>
  <si>
    <t>https://youtu.be/HnJHM2s8HO0</t>
  </si>
  <si>
    <t>C446</t>
  </si>
  <si>
    <t>49mm Blue to chrysanthemum</t>
  </si>
  <si>
    <t>https://youtu.be/OfFAhb7nMrc</t>
  </si>
  <si>
    <t>S112</t>
  </si>
  <si>
    <t>3" Crackling tail star spider</t>
  </si>
  <si>
    <t>https://youtu.be/jTQHo5fDvsg</t>
  </si>
  <si>
    <t>CC0196</t>
  </si>
  <si>
    <t>49s Z. Silver Whirling</t>
  </si>
  <si>
    <t>https://youtu.be/_phyGFyN6GQ</t>
  </si>
  <si>
    <t>CC0551</t>
  </si>
  <si>
    <t>19s. White strobe mine spit white strobe waterfall</t>
  </si>
  <si>
    <t>https://youtu.be/pnzxrA7qqc8</t>
  </si>
  <si>
    <t>CBS3006</t>
  </si>
  <si>
    <t>3" Purple peony</t>
  </si>
  <si>
    <t>https://www.youtube.com/watch?v=AFi-7mPQXyQ&amp;list=PLDAnggd3oes5F6oc2GvRW7F0KeontGh-k&amp;index=11&amp;t=0s</t>
  </si>
  <si>
    <t>CS60639</t>
  </si>
  <si>
    <t>6" Red twinkle wind bells</t>
  </si>
  <si>
    <t>1008-F4-69252811</t>
  </si>
  <si>
    <t>CSL1043</t>
  </si>
  <si>
    <t>10s. White strobe mine red willow white strobe (5 Angle)</t>
  </si>
  <si>
    <t>2806-F4-001970</t>
  </si>
  <si>
    <t>https://youtu.be/-0iRq4T9U4Y</t>
  </si>
  <si>
    <t>CY40401</t>
  </si>
  <si>
    <t>4" Butterfly ring to green pistil</t>
  </si>
  <si>
    <t>Shell - 4" Cylinder</t>
  </si>
  <si>
    <t>1008-F4-69249636</t>
  </si>
  <si>
    <t>https://youtu.be/KSc5DxLIRvQ</t>
  </si>
  <si>
    <t>40mm Green Comet w/Gold Glitter Mine. ULTRA LOW DEBRIS</t>
  </si>
  <si>
    <t>C198</t>
  </si>
  <si>
    <t>30mm Red Strobe Willow Tail</t>
  </si>
  <si>
    <t>https://youtu.be/9ZLpjxEifDE</t>
  </si>
  <si>
    <t>C447</t>
  </si>
  <si>
    <t>49mm Silver to red swimming comet mine</t>
  </si>
  <si>
    <t>https://youtu.be/drw5ZUGVhAY</t>
  </si>
  <si>
    <t>S137</t>
  </si>
  <si>
    <t>4" Pastel crossette</t>
  </si>
  <si>
    <t>CC0948</t>
  </si>
  <si>
    <t>25s. Purple peony with purple bouquet</t>
  </si>
  <si>
    <t>https://youtu.be/uA1m3R0DZpw</t>
  </si>
  <si>
    <t>CC1349</t>
  </si>
  <si>
    <t>25s FAN. Crackling crossette with crackling tail and blue mine</t>
  </si>
  <si>
    <t>https://youtu.be/t4bWaeMiEJI</t>
  </si>
  <si>
    <t>CC1519D</t>
  </si>
  <si>
    <t>DUMMY CC1519. HASTA LA VISTA BABY.</t>
  </si>
  <si>
    <t>CS60640</t>
  </si>
  <si>
    <t>6" Silver to red lantern (ghost)</t>
  </si>
  <si>
    <t>https://youtu.be/Lc8BKE_vLMY</t>
  </si>
  <si>
    <t>CY40402</t>
  </si>
  <si>
    <t>4" Spinner flower ring to green crossette ring</t>
  </si>
  <si>
    <t>https://youtu.be/hg1KGyhVKhk</t>
  </si>
  <si>
    <t>40mm Purple Comet w/Green mine. ULTRA LOW DEBRIS</t>
  </si>
  <si>
    <t>S140</t>
  </si>
  <si>
    <t>4" Crackling tail star spider</t>
  </si>
  <si>
    <t>https://youtu.be/mzXJE24PnaA</t>
  </si>
  <si>
    <t>CC0552</t>
  </si>
  <si>
    <t>100s FAN. A: 10s white crossette, B: 10s red crossette, C: 10s orange crossette, D: 10s yellow crossette, E: 10s lemon crossette, F: 10s green crossette, G: 10s blue crossette, H: 10s purple crossette, I: 10s pink crossette, J: 10s silver crossette.</t>
  </si>
  <si>
    <t>1008-F4-69249667</t>
  </si>
  <si>
    <t>https://youtu.be/2bvwzH3gBcI</t>
  </si>
  <si>
    <t>CC0949</t>
  </si>
  <si>
    <t>49s. Blue peony with silver palm</t>
  </si>
  <si>
    <t>https://youtu.be/PLPkM4RqzLk</t>
  </si>
  <si>
    <t>CC1350</t>
  </si>
  <si>
    <t>25s FAN. Glitter crossette glitter tail pink mine</t>
  </si>
  <si>
    <t>https://youtu.be/51gpc2hCR6Y</t>
  </si>
  <si>
    <t>CC1520</t>
  </si>
  <si>
    <t>39s Z. Green gold cyan 3 step mine</t>
  </si>
  <si>
    <t>Cake - 39s</t>
  </si>
  <si>
    <t>2806-F4-001972</t>
  </si>
  <si>
    <t>https://youtu.be/TbihnEmW3ys</t>
  </si>
  <si>
    <t>CF0115</t>
  </si>
  <si>
    <t>15sec 5m. Crackling fountain</t>
  </si>
  <si>
    <t>0163-T2-1142</t>
  </si>
  <si>
    <t>https://youtu.be/7oBwg9dX7GE</t>
  </si>
  <si>
    <t>LOM12PIRO1516</t>
  </si>
  <si>
    <t>CBS3007</t>
  </si>
  <si>
    <t>3" Red peony</t>
  </si>
  <si>
    <t>https://www.youtube.com/watch?v=BG0MiTgcECE&amp;list=PLDAnggd3oes5F6oc2GvRW7F0KeontGh-k&amp;index=12&amp;t=0s</t>
  </si>
  <si>
    <t>CC0465D</t>
  </si>
  <si>
    <t>DUMMY CC0465: MYSTICAL MONSOON.</t>
  </si>
  <si>
    <t>CS60653</t>
  </si>
  <si>
    <t>6" Long lasting Titanium Willow</t>
  </si>
  <si>
    <t>https://youtu.be/4CSZU7xOe6Y</t>
  </si>
  <si>
    <t>CSL1045</t>
  </si>
  <si>
    <t>10s. Silver strobe + purple peony</t>
  </si>
  <si>
    <t>https://youtu.be/88siHnsamuM</t>
  </si>
  <si>
    <t>CY50001</t>
  </si>
  <si>
    <t>5" Silver spinner double ring w/blue pistil</t>
  </si>
  <si>
    <t>https://youtu.be/wMUz5CYpyGA</t>
  </si>
  <si>
    <t>CCP021-4D</t>
  </si>
  <si>
    <t>DUMMY CCP021-4. BREXIT.</t>
  </si>
  <si>
    <t>40mm Lemon Comet w/Pink Mine. ULTRA LOW DEBRIS</t>
  </si>
  <si>
    <t>C199</t>
  </si>
  <si>
    <t>30mm Golden Strobe Willow Tail</t>
  </si>
  <si>
    <t>https://youtu.be/HR2dr6Tiz2c</t>
  </si>
  <si>
    <t>C70701</t>
  </si>
  <si>
    <t>7" Corolla to blue with corolla tail blue pistil</t>
  </si>
  <si>
    <t>1008-F4-69249643</t>
  </si>
  <si>
    <t>https://youtu.be/rMZY14MJAd0</t>
  </si>
  <si>
    <t>CC0198</t>
  </si>
  <si>
    <t>150s Z. Pink tail to crossette, yellow tail to crossette.</t>
  </si>
  <si>
    <t>https://youtu.be/5edfnzxWArw</t>
  </si>
  <si>
    <t>CC0950</t>
  </si>
  <si>
    <t>49s FAN. Green peony with silver palm and green bouquet fan</t>
  </si>
  <si>
    <t>https://youtu.be/Yun12cfWS7E</t>
  </si>
  <si>
    <t>CC1351</t>
  </si>
  <si>
    <t>25s FAN. Silver spinner to green peony with green strobe mine</t>
  </si>
  <si>
    <t>https://youtu.be/XGpuogdF3wk</t>
  </si>
  <si>
    <t>CC1521</t>
  </si>
  <si>
    <t>100s FAN. Flute tail w/ blue to red strobe</t>
  </si>
  <si>
    <t>2806-F4-001966</t>
  </si>
  <si>
    <t>https://youtu.be/RqqIib4vwtE</t>
  </si>
  <si>
    <t>CR053D</t>
  </si>
  <si>
    <t>DUMMY CR053. BLAKE'S 7.</t>
  </si>
  <si>
    <t>CBS3008</t>
  </si>
  <si>
    <t>3" Silver peony</t>
  </si>
  <si>
    <t>https://www.youtube.com/watch?v=eoiLM9PI7O0&amp;list=PLDAnggd3oes5F6oc2GvRW7F0KeontGh-k&amp;index=13&amp;t=0s</t>
  </si>
  <si>
    <t>CS40072</t>
  </si>
  <si>
    <t>4" Silver blink w/falling leaves</t>
  </si>
  <si>
    <t>https://youtu.be/0WQQs5rgPoY</t>
  </si>
  <si>
    <t>CS60654</t>
  </si>
  <si>
    <t>6" Blue peony to brocade</t>
  </si>
  <si>
    <t>https://youtu.be/JMQFYYGJsMY</t>
  </si>
  <si>
    <t>C202</t>
  </si>
  <si>
    <t>30mm Blue Comet with Orange mine</t>
  </si>
  <si>
    <t>https://youtu.be/Qib4_0SuZ7k</t>
  </si>
  <si>
    <t>S146</t>
  </si>
  <si>
    <t>4" 5x Silver peony chain shell. No delay.</t>
  </si>
  <si>
    <t>Shell - 4" Chain</t>
  </si>
  <si>
    <t>1008-F4-69249635</t>
  </si>
  <si>
    <t>https://youtu.be/_MyY90WBvwU</t>
  </si>
  <si>
    <t>C70702</t>
  </si>
  <si>
    <t>7" Silver crown to red blink pistil.</t>
  </si>
  <si>
    <t>https://youtu.be/XBnPb1vLrgw</t>
  </si>
  <si>
    <t>CC0199</t>
  </si>
  <si>
    <t>25s. Gold Willow &amp; silver Blink</t>
  </si>
  <si>
    <t>https://youtu.be/jPwoYbUL_ks</t>
  </si>
  <si>
    <t>CC0554</t>
  </si>
  <si>
    <t>100s Z. Red strobe tail</t>
  </si>
  <si>
    <t>https://youtu.be/3WqPALg2kgo</t>
  </si>
  <si>
    <t>CC0951</t>
  </si>
  <si>
    <t>100s. Green and purple</t>
  </si>
  <si>
    <t>CC1522</t>
  </si>
  <si>
    <t>100s FAN. Green strobe mine w/silver whirling</t>
  </si>
  <si>
    <t>2806-F4-001967</t>
  </si>
  <si>
    <t>https://youtu.be/fjyCAvT0D-g</t>
  </si>
  <si>
    <t>CBS3011</t>
  </si>
  <si>
    <t>3" Pink peony</t>
  </si>
  <si>
    <t>https://www.youtube.com/watch?v=EcsybYJ3oHw&amp;list=PLDAnggd3oes5F6oc2GvRW7F0KeontGh-k&amp;index=10&amp;t=0s</t>
  </si>
  <si>
    <t>CC1351Straight</t>
  </si>
  <si>
    <t>C205</t>
  </si>
  <si>
    <t>30mm Red with Green Strobe Mine</t>
  </si>
  <si>
    <t>https://youtu.be/jwsvJJEda1I</t>
  </si>
  <si>
    <t>C70703</t>
  </si>
  <si>
    <t>7" Chrys to ti chrys &amp; ti chrys pistil</t>
  </si>
  <si>
    <t>https://youtu.be/nW4EBcNU9ak</t>
  </si>
  <si>
    <t>CF0117</t>
  </si>
  <si>
    <t>0163-T1-1134</t>
  </si>
  <si>
    <t>https://youtu.be/58bv3yxSseg</t>
  </si>
  <si>
    <t>LOM12PIRO1508</t>
  </si>
  <si>
    <t>CBS3019</t>
  </si>
  <si>
    <t>3" Dragon egg w/ crackling tail</t>
  </si>
  <si>
    <t>https://youtu.be/Iu1be6_SoA4</t>
  </si>
  <si>
    <t>CSL1046</t>
  </si>
  <si>
    <t>10s. Purple head gold tail Brocade crown to blue mine butterfly shape</t>
  </si>
  <si>
    <t>2806-F4-001971</t>
  </si>
  <si>
    <t>https://youtu.be/M6NKnnj8xRg</t>
  </si>
  <si>
    <t>CCP021-5D</t>
  </si>
  <si>
    <t>DUMMY CCP021-5. GHOST RIDER.</t>
  </si>
  <si>
    <t>S154</t>
  </si>
  <si>
    <t>5" Pastel crossette</t>
  </si>
  <si>
    <t>https://youtu.be/GBUsoVMF3YM</t>
  </si>
  <si>
    <t>CC1352</t>
  </si>
  <si>
    <t>25s FAN. Red strobe with red strobe tail and red mine</t>
  </si>
  <si>
    <t>https://youtu.be/M3F5reWkgEk</t>
  </si>
  <si>
    <t>CC1523</t>
  </si>
  <si>
    <t>50s FAN. Silver silk w/colour crossette</t>
  </si>
  <si>
    <t>https://youtu.be/NOIlJVNzgFw</t>
  </si>
  <si>
    <t>CF0118</t>
  </si>
  <si>
    <t>45Sec Shaped wheel</t>
  </si>
  <si>
    <t>0163-F4-1138</t>
  </si>
  <si>
    <t>https://youtu.be/EuQT68O4DKw</t>
  </si>
  <si>
    <t>LOM12PIRO1512</t>
  </si>
  <si>
    <t>CS50507</t>
  </si>
  <si>
    <t>5" Pastel colour dahlia</t>
  </si>
  <si>
    <t>https://youtu.be/5x_goPspnN0</t>
  </si>
  <si>
    <t>CS60658</t>
  </si>
  <si>
    <t>6" Blue peony with white palm pistil</t>
  </si>
  <si>
    <t>https://youtu.be/XmnNKsGwM7k</t>
  </si>
  <si>
    <t>C206</t>
  </si>
  <si>
    <t>30mm Blue comet with White Strobe Mine</t>
  </si>
  <si>
    <t>https://youtu.be/3njuLg0uv3M</t>
  </si>
  <si>
    <t>C70704</t>
  </si>
  <si>
    <t>7" Brocade time rain to blue into green glitter pistil</t>
  </si>
  <si>
    <t>https://youtu.be/CKXicGx5wWM</t>
  </si>
  <si>
    <t>CC0201</t>
  </si>
  <si>
    <t>100s Z. Silver Palm</t>
  </si>
  <si>
    <t>https://youtu.be/snQ0UOJAy8Y</t>
  </si>
  <si>
    <t>CC0556</t>
  </si>
  <si>
    <t>19s. Blue pistil red green falling leaves</t>
  </si>
  <si>
    <t>https://youtu.be/tUFqHk8XtlE</t>
  </si>
  <si>
    <t>CC0957</t>
  </si>
  <si>
    <t>19s. Red tail white strobe willow &amp; blue pearl</t>
  </si>
  <si>
    <t>https://youtu.be/vcEhj-kCsHI</t>
  </si>
  <si>
    <t>CC1353</t>
  </si>
  <si>
    <t>25s. Multicolour peony with brocade mine and brocade tail</t>
  </si>
  <si>
    <t>https://youtu.be/znUi05L80EQ</t>
  </si>
  <si>
    <t>CC1524</t>
  </si>
  <si>
    <t>65s FAN. Green comet tail &amp; Blue/Red glittering mine</t>
  </si>
  <si>
    <t>CF0119</t>
  </si>
  <si>
    <t>60Sec. Two way wheel - pyro set only - frame NOT included.</t>
  </si>
  <si>
    <t>0163-F2-4808</t>
  </si>
  <si>
    <t>https://youtu.be/RzcNOixCQHQ</t>
  </si>
  <si>
    <t>LOM18PIRO1090</t>
  </si>
  <si>
    <t>CBS3021</t>
  </si>
  <si>
    <t>3" Gold horsetail w/ brocade tail</t>
  </si>
  <si>
    <t>1008-F4-69249632</t>
  </si>
  <si>
    <t>https://youtu.be/BjndjGchxFU</t>
  </si>
  <si>
    <t>CS60660</t>
  </si>
  <si>
    <t>6" Gold crown to red strobe red strobe pistil</t>
  </si>
  <si>
    <t>https://youtu.be/RUSYlaCzigc</t>
  </si>
  <si>
    <t>CSL1101</t>
  </si>
  <si>
    <t>11s. Three silver whistling</t>
  </si>
  <si>
    <t>Slice - 11s</t>
  </si>
  <si>
    <t>https://youtu.be/JXM9n4r-Bfs</t>
  </si>
  <si>
    <t>DoubleQM</t>
  </si>
  <si>
    <t>0163-P2-4664</t>
  </si>
  <si>
    <t>P2</t>
  </si>
  <si>
    <t>CCP021-6D</t>
  </si>
  <si>
    <t>DUMMY CCP021-6. TAKE COVER.</t>
  </si>
  <si>
    <t>1008-F4-69259795</t>
  </si>
  <si>
    <t>S158</t>
  </si>
  <si>
    <t>5" Crackling tail star spider</t>
  </si>
  <si>
    <t>https://youtu.be/HjxMoDDFULE</t>
  </si>
  <si>
    <t>C70705</t>
  </si>
  <si>
    <t>7" Gold wave to green with purple pistil</t>
  </si>
  <si>
    <t>https://youtu.be/kMcdk67tAnk</t>
  </si>
  <si>
    <t>CC0557</t>
  </si>
  <si>
    <t>19s. Flash star flying fish</t>
  </si>
  <si>
    <t>https://youtu.be/keU_J9Pywfc</t>
  </si>
  <si>
    <t>CC0961</t>
  </si>
  <si>
    <t>100s Z. Silver spinner spit red falling leaves</t>
  </si>
  <si>
    <t>https://youtu.be/Vv-JW_hEaJ8</t>
  </si>
  <si>
    <t>CC1354</t>
  </si>
  <si>
    <t>25s. Red strobe willow with gold flashing tail and blue mine</t>
  </si>
  <si>
    <t>https://youtu.be/BS5Oo-jQH5o</t>
  </si>
  <si>
    <t>CBS3027</t>
  </si>
  <si>
    <t>3" Silver palm tree w/ silver tail</t>
  </si>
  <si>
    <t>https://youtu.be/DfI59qLpS9g</t>
  </si>
  <si>
    <t>CC0467D</t>
  </si>
  <si>
    <t>DUMMY CC0467: CELESTIAL CONQUEST.</t>
  </si>
  <si>
    <t>CCP021D</t>
  </si>
  <si>
    <t>DUMMY CCP021. RAINBOW REVENGE</t>
  </si>
  <si>
    <t>CS50514</t>
  </si>
  <si>
    <t>5" Whirlpool red willow crossette</t>
  </si>
  <si>
    <t>1008-F4-69254736</t>
  </si>
  <si>
    <t>https://youtu.be/uaCb2SNOFY0</t>
  </si>
  <si>
    <t>CS50515</t>
  </si>
  <si>
    <t>5" Corolla to blue with corolla tail &amp; blue pistil</t>
  </si>
  <si>
    <t>https://youtu.be/TQrWODTJyqg</t>
  </si>
  <si>
    <t>CF0119-frame</t>
  </si>
  <si>
    <t>S160</t>
  </si>
  <si>
    <t>5" Smiling Face</t>
  </si>
  <si>
    <t>https://youtu.be/KUYYGx7IcCQ</t>
  </si>
  <si>
    <t>7" Long lasting Titanium Willow</t>
  </si>
  <si>
    <t>https://youtu.be/Ui0fQSUcVyk</t>
  </si>
  <si>
    <t>CC0558</t>
  </si>
  <si>
    <t>19s. Red glitter star silver to blue mine</t>
  </si>
  <si>
    <t>https://youtu.be/mLI6cbjavvI</t>
  </si>
  <si>
    <t>CC0963</t>
  </si>
  <si>
    <t>49s. Blue tail green &amp; purple pistil gold strobe</t>
  </si>
  <si>
    <t>https://youtu.be/IBU-cf_jsl0</t>
  </si>
  <si>
    <t>CC1355</t>
  </si>
  <si>
    <t>25s. Gold glittering willow with red strobe tail and pink mine</t>
  </si>
  <si>
    <t>https://youtu.be/JRA8oZheKUE</t>
  </si>
  <si>
    <t>CBS3028</t>
  </si>
  <si>
    <t>3" Crackling silver palm tree/w crackling palm tail</t>
  </si>
  <si>
    <t>https://youtu.be/aLPBdr2OMXU</t>
  </si>
  <si>
    <t>CC1525D</t>
  </si>
  <si>
    <t>DUMMY CC1525. IT'S SHOWTIME.</t>
  </si>
  <si>
    <t>CS60661</t>
  </si>
  <si>
    <t>6" Purple Peony w/Silver Palm Core</t>
  </si>
  <si>
    <t>https://youtu.be/cTmV6I_lOxk</t>
  </si>
  <si>
    <t>CSL1103</t>
  </si>
  <si>
    <t>11s. Blue star ti crackling</t>
  </si>
  <si>
    <t>https://youtu.be/LxA59FZ8x8c</t>
  </si>
  <si>
    <t>CF0119-G</t>
  </si>
  <si>
    <t>Gold fountain from CF0119</t>
  </si>
  <si>
    <t>C299</t>
  </si>
  <si>
    <t>30mm Red crossette with blue mine</t>
  </si>
  <si>
    <t>1008-F4-69259797</t>
  </si>
  <si>
    <t>https://youtu.be/cyOsBbkOGpM</t>
  </si>
  <si>
    <t>S187</t>
  </si>
  <si>
    <t>6" Pastel crossette</t>
  </si>
  <si>
    <t>https://youtu.be/fRToGICNYWg</t>
  </si>
  <si>
    <t>C70708</t>
  </si>
  <si>
    <t>7" Gold willow to white storbe into green to dragon eggs</t>
  </si>
  <si>
    <t>https://youtu.be/hytFISO3QjY</t>
  </si>
  <si>
    <t>CC0559</t>
  </si>
  <si>
    <t>100s. Blue pistil red strobe willow</t>
  </si>
  <si>
    <t>https://youtu.be/p2mYVBn_DBs</t>
  </si>
  <si>
    <t>CC0964</t>
  </si>
  <si>
    <t>19s. Fire tree tail green &amp; purple pistil fire tree coco</t>
  </si>
  <si>
    <t>https://youtu.be/ZjdW5jgrOcc</t>
  </si>
  <si>
    <t>CC1356</t>
  </si>
  <si>
    <t>25s. Brocade crown with red strobe gold tail and purple mine</t>
  </si>
  <si>
    <t>https://youtu.be/asvqNIqAJFg</t>
  </si>
  <si>
    <t>CF0121</t>
  </si>
  <si>
    <t>60Sec. Dynamic wheel - pyro set only - frame NOT included.</t>
  </si>
  <si>
    <t>https://youtu.be/cfjKuyUSe0M</t>
  </si>
  <si>
    <t>LOM18PIRO1090, LOM17PIRO1354</t>
  </si>
  <si>
    <t>CBS4001</t>
  </si>
  <si>
    <t>4" Multicolour peony</t>
  </si>
  <si>
    <t>https://youtu.be/sSUL-c1MrEY</t>
  </si>
  <si>
    <t>CRC0008</t>
  </si>
  <si>
    <t>49mm 6s. Silver tail to multicolour peony 6 shot</t>
  </si>
  <si>
    <t>https://youtu.be/d-v1w5L42hU</t>
  </si>
  <si>
    <t>CRC0010</t>
  </si>
  <si>
    <t>40mm 8s. Purple gold strobe tail to green bouquet.</t>
  </si>
  <si>
    <t>https://youtu.be/DRBTqM5aOmc</t>
  </si>
  <si>
    <t>CS40087</t>
  </si>
  <si>
    <t>4" Purple peony</t>
  </si>
  <si>
    <t>https://youtu.be/CMuzRkuaaU4</t>
  </si>
  <si>
    <t>CS50516</t>
  </si>
  <si>
    <t>5" Corolla horsetail with corolla tail</t>
  </si>
  <si>
    <t>1008-F4-69249639</t>
  </si>
  <si>
    <t>https://youtu.be/CUSKjJs2mKk</t>
  </si>
  <si>
    <t>CSL1104</t>
  </si>
  <si>
    <t>11s. Red hummer/green hummer</t>
  </si>
  <si>
    <t>https://youtu.be/oH11UtNEvac</t>
  </si>
  <si>
    <t>C300</t>
  </si>
  <si>
    <t>30mm Green crossette with brocade crown mine</t>
  </si>
  <si>
    <t>https://youtu.be/ApN1ZuD0xQE</t>
  </si>
  <si>
    <t>S192</t>
  </si>
  <si>
    <t>6" Crackling tail to crackling spider</t>
  </si>
  <si>
    <t>https://youtu.be/LhxUDTgvRew</t>
  </si>
  <si>
    <t>C70710</t>
  </si>
  <si>
    <t>7" Gold willow to white strobe with white strobe pistil rising white strobe small flower tail.</t>
  </si>
  <si>
    <t>2806-F4-000632</t>
  </si>
  <si>
    <t>https://youtu.be/1Sk8qOvQNGQ</t>
  </si>
  <si>
    <t>CC0560</t>
  </si>
  <si>
    <t>100s FAN. Bright wave willow mine+multi color mine</t>
  </si>
  <si>
    <t>https://youtu.be/9OTHVGmwMKU</t>
  </si>
  <si>
    <t>CC0967</t>
  </si>
  <si>
    <t>49s FAN. Red tail green strobe red fish, green tail red strobe green fish</t>
  </si>
  <si>
    <t>https://youtu.be/ZZbHSAPQUE4</t>
  </si>
  <si>
    <t>CBS4002</t>
  </si>
  <si>
    <t>4" Green peony</t>
  </si>
  <si>
    <t>https://youtu.be/pUpBTNYJJqM</t>
  </si>
  <si>
    <t>CS50518</t>
  </si>
  <si>
    <t>5" Brocade crown to red</t>
  </si>
  <si>
    <t>https://youtu.be/cS5Om2VNgFE</t>
  </si>
  <si>
    <t>CF0121-frame</t>
  </si>
  <si>
    <t>C301</t>
  </si>
  <si>
    <t>30mm Silver crossette with red strobe mine</t>
  </si>
  <si>
    <t>https://youtu.be/JchYxxJlin4</t>
  </si>
  <si>
    <t>S196</t>
  </si>
  <si>
    <t>4" Silver peony to red pistil</t>
  </si>
  <si>
    <t>https://youtu.be/vCsTEaqupk0</t>
  </si>
  <si>
    <t>C70715</t>
  </si>
  <si>
    <t>7" Gold ti willow horsetail fermate</t>
  </si>
  <si>
    <t>2806-F4-001950</t>
  </si>
  <si>
    <t>https://youtu.be/IQICY0pFPuE</t>
  </si>
  <si>
    <t>CC0561</t>
  </si>
  <si>
    <t>130s FAN. White to red, blue mine.</t>
  </si>
  <si>
    <t>https://youtu.be/scC0Hft8HvY</t>
  </si>
  <si>
    <t>CC0973</t>
  </si>
  <si>
    <t>110s Z. White strobe blue bouquet red crossette.</t>
  </si>
  <si>
    <t>https://youtu.be/nG_uYeKputA</t>
  </si>
  <si>
    <t>CBS4003</t>
  </si>
  <si>
    <t>4" Blue peony</t>
  </si>
  <si>
    <t>https://youtu.be/dGW6LGI3iRk</t>
  </si>
  <si>
    <t>CC0469D</t>
  </si>
  <si>
    <t>DUMMY CC0469: OBLIVION.</t>
  </si>
  <si>
    <t>CC1357D</t>
  </si>
  <si>
    <t>DUMMY CC1357. FLYING FISH</t>
  </si>
  <si>
    <t>CS50519</t>
  </si>
  <si>
    <t>5" Brocade crown to green</t>
  </si>
  <si>
    <t>https://youtu.be/NpUjkJpa2HA</t>
  </si>
  <si>
    <t>CSL1304</t>
  </si>
  <si>
    <t>13s. Brocade crown bouquet</t>
  </si>
  <si>
    <t>https://youtu.be/yQ3pQmpfQQs</t>
  </si>
  <si>
    <t>C303</t>
  </si>
  <si>
    <t>30mm Orange star with dragon egg mine</t>
  </si>
  <si>
    <t>https://youtu.be/ZebxsUHNXLY</t>
  </si>
  <si>
    <t>S215</t>
  </si>
  <si>
    <t>5" Red dark silver to crown pistil</t>
  </si>
  <si>
    <t>https://youtu.be/42HWtZ_5f0w</t>
  </si>
  <si>
    <t>40mm Red Head with White Strobe Tail</t>
  </si>
  <si>
    <t>C70716</t>
  </si>
  <si>
    <t>7" White strobe fermate</t>
  </si>
  <si>
    <t>https://youtu.be/Qmo8NA1gdBc</t>
  </si>
  <si>
    <t>CC0471</t>
  </si>
  <si>
    <t>120s. Crackling bouquet, red chrys.+crackling, blue tail to gold strobe+coco pistil, red tail to crown coco pistil +crackling, silver spinner tail to red peony, silver spinner tail to green peony, purple peony, blue peony, gold crown+ purple</t>
  </si>
  <si>
    <t>https://youtu.be/AmQaoqPEPCM</t>
  </si>
  <si>
    <t>CC0562</t>
  </si>
  <si>
    <t>280s 7 ANGLE FAN. Red strobe brocade comet and blue comet.</t>
  </si>
  <si>
    <t>https://youtu.be/DpGtFLEI7OE</t>
  </si>
  <si>
    <t>CBS4004</t>
  </si>
  <si>
    <t>4" Red peony</t>
  </si>
  <si>
    <t>https://youtu.be/GF3MfWQLt3w</t>
  </si>
  <si>
    <t>CS50520</t>
  </si>
  <si>
    <t>5" Silver chrysanthemum with silver tail</t>
  </si>
  <si>
    <t>https://youtu.be/-HkUQrG6kUg</t>
  </si>
  <si>
    <t>CS60665</t>
  </si>
  <si>
    <t>6" Running snail</t>
  </si>
  <si>
    <t>https://youtu.be/W5a0T8A552Q</t>
  </si>
  <si>
    <t>https://youtu.be/7y00fq_eqNk</t>
  </si>
  <si>
    <t>CF0122D-RED</t>
  </si>
  <si>
    <t>DUMMY CF0122-RED. TEARS OF AN ANGEL.</t>
  </si>
  <si>
    <t>C306</t>
  </si>
  <si>
    <t>40mm Orange mine</t>
  </si>
  <si>
    <t>https://youtu.be/UsjEqutvwzA</t>
  </si>
  <si>
    <t>S216</t>
  </si>
  <si>
    <t>6" Silver crown to red blink pistil</t>
  </si>
  <si>
    <t>https://youtu.be/X1lI_NvjVm4</t>
  </si>
  <si>
    <t>C10PD</t>
  </si>
  <si>
    <t>DUMMY C10P. CELTIC 10 PACK.</t>
  </si>
  <si>
    <t>C70717</t>
  </si>
  <si>
    <t>7" Red blue brocade fermate into strobe pistil</t>
  </si>
  <si>
    <t>https://youtu.be/4KOPfJV1gf4</t>
  </si>
  <si>
    <t>CC1358</t>
  </si>
  <si>
    <t>25s. Glittering spider cake</t>
  </si>
  <si>
    <t>https://youtu.be/barDT2hOrRs</t>
  </si>
  <si>
    <t>CBS4005</t>
  </si>
  <si>
    <t>4" Silver peony</t>
  </si>
  <si>
    <t>https://youtu.be/Lz-KYGpdFiM</t>
  </si>
  <si>
    <t>CC0979D</t>
  </si>
  <si>
    <t>CC1526D</t>
  </si>
  <si>
    <t>DUMMY CC1526. I'LL BE BACK.</t>
  </si>
  <si>
    <t>CS50521</t>
  </si>
  <si>
    <t>5" Blue dahlia silver dragon red strobe pistil</t>
  </si>
  <si>
    <t>https://youtu.be/hhh0glY0E3k</t>
  </si>
  <si>
    <t>CS60674</t>
  </si>
  <si>
    <t>6" Thousands of silver crown</t>
  </si>
  <si>
    <t>https://youtu.be/qNInLpBcr98</t>
  </si>
  <si>
    <t>CSL1312N</t>
  </si>
  <si>
    <t>13s. Chrys bouquet.</t>
  </si>
  <si>
    <t>40mm Lemon mine</t>
  </si>
  <si>
    <t>C70718</t>
  </si>
  <si>
    <t>7" Red plum brocade rising small flowers tail</t>
  </si>
  <si>
    <t>https://youtu.be/DhMakBSiB1A</t>
  </si>
  <si>
    <t>CC1527</t>
  </si>
  <si>
    <t>https://youtu.be/LfTio0k2Izk</t>
  </si>
  <si>
    <t>CBS4009</t>
  </si>
  <si>
    <t>4" Dragon egg w/ crackling tail</t>
  </si>
  <si>
    <t>https://youtu.be/bWiTaOIEuVE</t>
  </si>
  <si>
    <t>CRC0027</t>
  </si>
  <si>
    <t>49mm 8s. Whistle</t>
  </si>
  <si>
    <t>1008-F4-69249656</t>
  </si>
  <si>
    <t>https://youtu.be/fOOaZsR1ihc</t>
  </si>
  <si>
    <t>CS50523</t>
  </si>
  <si>
    <t>5" Silver strobe to green strobe pistil with green tail</t>
  </si>
  <si>
    <t>https://youtu.be/-Ag27PtMYNo</t>
  </si>
  <si>
    <t>CS60679</t>
  </si>
  <si>
    <t>6" Gold titanium willow with crackling pistil</t>
  </si>
  <si>
    <t>https://youtu.be/7KfwmZ3a3Ys</t>
  </si>
  <si>
    <t>CSL1317</t>
  </si>
  <si>
    <t>13s. Flower wave tail w/red strobe bouquet</t>
  </si>
  <si>
    <t>https://youtu.be/EhYnyJlubLU</t>
  </si>
  <si>
    <t>CC0564</t>
  </si>
  <si>
    <t>https://youtu.be/iGEDyQK7cmo</t>
  </si>
  <si>
    <t>CC0982</t>
  </si>
  <si>
    <t>19s. Green tail to green pearl red strobe</t>
  </si>
  <si>
    <t>https://youtu.be/EjLFns69bL0</t>
  </si>
  <si>
    <t>CC1528</t>
  </si>
  <si>
    <t>49s. Green purple pistil gold strobe to gold strobe mine</t>
  </si>
  <si>
    <t>https://youtu.be/7irJrL6WtrY</t>
  </si>
  <si>
    <t>CCP027D</t>
  </si>
  <si>
    <t>DUMMY CCP027. SILENT BUT DEADLY.</t>
  </si>
  <si>
    <t>CS50524</t>
  </si>
  <si>
    <t>5" Red crackling coco</t>
  </si>
  <si>
    <t>https://youtu.be/A0hdRfXEQU0</t>
  </si>
  <si>
    <t>13s. Horsetail</t>
  </si>
  <si>
    <t>https://youtu.be/CkRlWRm4D44</t>
  </si>
  <si>
    <t>30s FAN. Green tail spit pink/lemon/aqua/green waterfall</t>
  </si>
  <si>
    <t>C308</t>
  </si>
  <si>
    <t>40mm Lemon tail with orange mine</t>
  </si>
  <si>
    <t>https://youtu.be/hYHlkeIW9mM</t>
  </si>
  <si>
    <t>CC0565</t>
  </si>
  <si>
    <t>19s. Red tail spit white strobe+red</t>
  </si>
  <si>
    <t>https://youtu.be/hL5l0mh2k7s</t>
  </si>
  <si>
    <t>CC0983</t>
  </si>
  <si>
    <t>19s. Green tail to purple green gold coco, purple tail to purple pearl little silver coco blue tail to blue pearl double silk crown</t>
  </si>
  <si>
    <t>https://youtu.be/3Lrdg20KtSs</t>
  </si>
  <si>
    <t>CC1529</t>
  </si>
  <si>
    <t>100s. Gold crackling green strobe w/blue pistil gold TI coco</t>
  </si>
  <si>
    <t>https://youtu.be/xv-WREOwOy4</t>
  </si>
  <si>
    <t>CBS4011</t>
  </si>
  <si>
    <t>4" Silver palm tree w/ silver tail</t>
  </si>
  <si>
    <t>https://youtu.be/K6vE9Vs_kIQ</t>
  </si>
  <si>
    <t>CC1362D</t>
  </si>
  <si>
    <t>DUMMY CC1362. BIG TIME.</t>
  </si>
  <si>
    <t>CS50525</t>
  </si>
  <si>
    <t>5" Blue saturn (to red ring)</t>
  </si>
  <si>
    <t>https://youtu.be/hmitui-C1q0</t>
  </si>
  <si>
    <t>CSL1319</t>
  </si>
  <si>
    <t>13s. Silver wave comets w/red glitter (7 Angle)</t>
  </si>
  <si>
    <t>https://youtu.be/bAT8iriOF2I</t>
  </si>
  <si>
    <t>0163-F4-1223</t>
  </si>
  <si>
    <t>C15</t>
  </si>
  <si>
    <t>30mm 8s. Red crackle tail</t>
  </si>
  <si>
    <t>https://youtu.be/NAwOrSQoc7g</t>
  </si>
  <si>
    <t>CC0566</t>
  </si>
  <si>
    <t>49s FAN. Colour flash comet tails</t>
  </si>
  <si>
    <t>https://youtu.be/fiozVmC3RW8</t>
  </si>
  <si>
    <t>CC0989</t>
  </si>
  <si>
    <t>49s. Blue pearl super crown bouquet to blue pearl super crown</t>
  </si>
  <si>
    <t>https://youtu.be/zRM2DrcSqY8</t>
  </si>
  <si>
    <t>CC1372</t>
  </si>
  <si>
    <t>Cake - 42s</t>
  </si>
  <si>
    <t>2806-F4-000624</t>
  </si>
  <si>
    <t>https://youtu.be/EFs7HDAVYSU</t>
  </si>
  <si>
    <t>CC1530</t>
  </si>
  <si>
    <t>100s FAN. Pentagon Fan gold crackling tail to blue pistil gold crackling coco</t>
  </si>
  <si>
    <t>https://youtu.be/RhAsVPA-274</t>
  </si>
  <si>
    <t>CBS5001</t>
  </si>
  <si>
    <t>5" Multicolour peony</t>
  </si>
  <si>
    <t>https://youtu.be/ioNfEwBGLDg</t>
  </si>
  <si>
    <t>CS50526</t>
  </si>
  <si>
    <t>5" Red coco tree</t>
  </si>
  <si>
    <t>CSL1320</t>
  </si>
  <si>
    <t>13s. Gold wave w/green (7 Angle)</t>
  </si>
  <si>
    <t>https://youtu.be/R6iDyNw5IO4</t>
  </si>
  <si>
    <t>49s Z. Blue to red strobe mine</t>
  </si>
  <si>
    <t>C16</t>
  </si>
  <si>
    <t>30mm 8s. Green crackle tail</t>
  </si>
  <si>
    <t>https://youtu.be/2m_xDlW4-go</t>
  </si>
  <si>
    <t>CC0991</t>
  </si>
  <si>
    <t>49s FAN. Crackling blue pearl bouquet to red strobe tit gold coco</t>
  </si>
  <si>
    <t>https://youtu.be/IF9Dem0WkLg</t>
  </si>
  <si>
    <t>CC1374</t>
  </si>
  <si>
    <t>49s FAN. Whirlpool color tail.</t>
  </si>
  <si>
    <t>2806-F4-000623</t>
  </si>
  <si>
    <t>https://youtu.be/qKfT6AqgWY4</t>
  </si>
  <si>
    <t>CC1531</t>
  </si>
  <si>
    <t>100s. Red plum, White strobe, Green strobe, Dragon eggs</t>
  </si>
  <si>
    <t>https://youtu.be/Jw8LRwfz-0I</t>
  </si>
  <si>
    <t>49s Z. Pink to lemon strobe mine</t>
  </si>
  <si>
    <t>C17</t>
  </si>
  <si>
    <t>30mm 8s. Orange tail</t>
  </si>
  <si>
    <t>https://youtu.be/qzbY84zPCQI</t>
  </si>
  <si>
    <t>C314</t>
  </si>
  <si>
    <t>40mm Red strobe willow tail with silver mine</t>
  </si>
  <si>
    <t>https://youtu.be/VDoqWnqUavE</t>
  </si>
  <si>
    <t>40mm Silver Strobe Willow Tail with Green Mine</t>
  </si>
  <si>
    <t>CC0993</t>
  </si>
  <si>
    <t>130s FAN. Green strobe golden blue pearl 3 layer mine</t>
  </si>
  <si>
    <t>https://youtu.be/bnm8_yeHwfM</t>
  </si>
  <si>
    <t>CBS5005</t>
  </si>
  <si>
    <t>5" Silver peony</t>
  </si>
  <si>
    <t>https://youtu.be/Gsw4GFfuhVE</t>
  </si>
  <si>
    <t>CC0568D</t>
  </si>
  <si>
    <t>DUMMY CC0568. THE TREMOR.</t>
  </si>
  <si>
    <t>CS50527</t>
  </si>
  <si>
    <t>5" Blue to red strobe red to green strobe pistil</t>
  </si>
  <si>
    <t>CS60699</t>
  </si>
  <si>
    <t>6" Green dark red w pistil w brocade ring (High Quality)</t>
  </si>
  <si>
    <t>https://youtu.be/sG2pqY1yM4Q</t>
  </si>
  <si>
    <t>CSL1321</t>
  </si>
  <si>
    <t>13s. Red wave w/blue (7 Angle)</t>
  </si>
  <si>
    <t>https://youtu.be/bV3jXKLWoLo</t>
  </si>
  <si>
    <t>SingleQM</t>
  </si>
  <si>
    <t>C21</t>
  </si>
  <si>
    <t>30mm 8s. Red strobe tail</t>
  </si>
  <si>
    <t>https://youtu.be/XFg_8DEZa9c</t>
  </si>
  <si>
    <t>C317</t>
  </si>
  <si>
    <t>40mm Silver strobe willow tail with blue mine</t>
  </si>
  <si>
    <t>https://youtu.be/Yrvc9b9B_WM</t>
  </si>
  <si>
    <t>CC1376</t>
  </si>
  <si>
    <t>50s FAN. Spit blue horse tail.</t>
  </si>
  <si>
    <t>https://youtu.be/-PLxUFhT_VQ</t>
  </si>
  <si>
    <t>CC1532</t>
  </si>
  <si>
    <t>100s. Red strobe/blue peony/silver strobe/red peony/gold strobe/ green peony/brocade crown/green strobe/brcade crown/dragon eggs</t>
  </si>
  <si>
    <t>CBS5010</t>
  </si>
  <si>
    <t>5" Brocade crown w/ brocade tail</t>
  </si>
  <si>
    <t>https://youtu.be/YuNDpw2X7iM</t>
  </si>
  <si>
    <t>CSL1322</t>
  </si>
  <si>
    <t>13s. Purple wave w/silver glitter (7 Angle)</t>
  </si>
  <si>
    <t>https://youtu.be/aEYy0PhmFU0</t>
  </si>
  <si>
    <t>C318</t>
  </si>
  <si>
    <t>40mm Silver strobe willow tail with orange mine</t>
  </si>
  <si>
    <t>https://youtu.be/drsfIyBwCjU</t>
  </si>
  <si>
    <t>CC0473</t>
  </si>
  <si>
    <t>100s. Orange, lemon, violet, blue crossette</t>
  </si>
  <si>
    <t>https://youtu.be/KX3JSfMnFcg</t>
  </si>
  <si>
    <t>CC1533</t>
  </si>
  <si>
    <t>100s FAN. Red head gold strobe tail</t>
  </si>
  <si>
    <t>https://youtu.be/TR7zFWCI2lg</t>
  </si>
  <si>
    <t>CBS5011</t>
  </si>
  <si>
    <t>5" Silver palm w/silver tail</t>
  </si>
  <si>
    <t>https://youtu.be/nilfXtEi_PA</t>
  </si>
  <si>
    <t>CRC0033</t>
  </si>
  <si>
    <t>30mm Crackle comet</t>
  </si>
  <si>
    <t>https://youtu.be/YfhSQLbrwBI</t>
  </si>
  <si>
    <t>CS50529</t>
  </si>
  <si>
    <t>5" Flower wave coco pistil red crossette</t>
  </si>
  <si>
    <t>https://youtu.be/DxCJX5gAYRQ</t>
  </si>
  <si>
    <t>CSL1323</t>
  </si>
  <si>
    <t>13s. silver spin dragon</t>
  </si>
  <si>
    <t>https://youtu.be/JrzDDZ1Kh3w</t>
  </si>
  <si>
    <t>Igu19-57</t>
  </si>
  <si>
    <t>C31</t>
  </si>
  <si>
    <t>40mm 8s. Silver tail with red mine</t>
  </si>
  <si>
    <t>https://youtu.be/yedIu01i-yA</t>
  </si>
  <si>
    <t>C319</t>
  </si>
  <si>
    <t>40mm Crackling tail with red mine</t>
  </si>
  <si>
    <t>https://youtu.be/FHa0KhKe69k</t>
  </si>
  <si>
    <t>CC1006</t>
  </si>
  <si>
    <t>49s FAN. White strobe bouquet, red to red strobe willow, green tail to green strobe willow, silver tail to white strobe willow</t>
  </si>
  <si>
    <t>https://youtu.be/KZ1dgGP8TNc</t>
  </si>
  <si>
    <t>CC1534</t>
  </si>
  <si>
    <t>100s FAN. Green head gold tail</t>
  </si>
  <si>
    <t>https://youtu.be/JmPd4XcFrDI</t>
  </si>
  <si>
    <t>CC1385D</t>
  </si>
  <si>
    <t>DUMMY CC1385. DOUBLE DYNAMITE.</t>
  </si>
  <si>
    <t>CCR012D</t>
  </si>
  <si>
    <t>DUMMY CCR012. TICK TOCK BOOM.</t>
  </si>
  <si>
    <t>CRC0034</t>
  </si>
  <si>
    <t>40mm Crackle stars mine</t>
  </si>
  <si>
    <t>https://youtu.be/zXcdYPOOgGo</t>
  </si>
  <si>
    <t>CS50530</t>
  </si>
  <si>
    <t>5" Gold glittering</t>
  </si>
  <si>
    <t>https://youtu.be/NsP8oZCQ3nk</t>
  </si>
  <si>
    <t>1170-F4-03090</t>
  </si>
  <si>
    <t>CSL1324</t>
  </si>
  <si>
    <t>13s. Fire tree slice</t>
  </si>
  <si>
    <t>https://youtu.be/E6cktdAtCcg</t>
  </si>
  <si>
    <t>1008-F4-69249652</t>
  </si>
  <si>
    <t>CC0474</t>
  </si>
  <si>
    <t>100s FAN. Orange, lemon, violet, blue crossette</t>
  </si>
  <si>
    <t>https://youtu.be/8BviuJG3Qw0</t>
  </si>
  <si>
    <t>CC1535</t>
  </si>
  <si>
    <t>49s. Red strobe willow tail/silver strobe, Green strobe willow tail/gold strobe, Gold strobe willow tail/Red strobe, Silver strobe willow tail/Green strobe</t>
  </si>
  <si>
    <t>https://youtu.be/qWj0IYZ5vHA</t>
  </si>
  <si>
    <t>CBS6001</t>
  </si>
  <si>
    <t>6" Multicolour peony</t>
  </si>
  <si>
    <t>CIG1Dup</t>
  </si>
  <si>
    <t>Czech ignitor 1m (fig8 wire)</t>
  </si>
  <si>
    <t>P1</t>
  </si>
  <si>
    <t>CS40101</t>
  </si>
  <si>
    <t>4" Silver bristle grass with silver</t>
  </si>
  <si>
    <t>https://youtu.be/eo7iHI_AQvI</t>
  </si>
  <si>
    <t>CS50531</t>
  </si>
  <si>
    <t>5" White strobe with red crossette</t>
  </si>
  <si>
    <t>https://youtu.be/gs7q5y4VIrI</t>
  </si>
  <si>
    <t>CS60718</t>
  </si>
  <si>
    <t>6" Multicolour strobe</t>
  </si>
  <si>
    <t>https://youtu.be/px0F2RWy37U</t>
  </si>
  <si>
    <t>CSL1325</t>
  </si>
  <si>
    <t>13s. Blue to silver spinner</t>
  </si>
  <si>
    <t>1008-F4-69249670</t>
  </si>
  <si>
    <t>https://youtu.be/PAmueRLt9gM</t>
  </si>
  <si>
    <t>CC1011-1</t>
  </si>
  <si>
    <t>49s FAN. White strobe, pink pearl bouquet to pink pearl &amp; silver coco</t>
  </si>
  <si>
    <t>https://youtu.be/VI5BTWUaXto</t>
  </si>
  <si>
    <t>C321</t>
  </si>
  <si>
    <t>40mm Orange star with brocade crown willow mine</t>
  </si>
  <si>
    <t>https://youtu.be/oByvE5WJOk4</t>
  </si>
  <si>
    <t>CC0475</t>
  </si>
  <si>
    <t>100s Z. Red crossette</t>
  </si>
  <si>
    <t>https://youtu.be/pvVNUh4SAzU</t>
  </si>
  <si>
    <t>CC1017</t>
  </si>
  <si>
    <t>50s FAN. Silver spinner to red strobe star, crackling silver coco pistil red dahlia</t>
  </si>
  <si>
    <t>https://youtu.be/z2mSME8X-pg</t>
  </si>
  <si>
    <t>CC1536</t>
  </si>
  <si>
    <t>49s. Blue tail spit white strobe willow waterfall</t>
  </si>
  <si>
    <t>https://youtu.be/JwImLjJoSZs</t>
  </si>
  <si>
    <t>CBS6002</t>
  </si>
  <si>
    <t>6" Green peony</t>
  </si>
  <si>
    <t>https://youtu.be/3_e3oeAGmbY</t>
  </si>
  <si>
    <t>CC0570D</t>
  </si>
  <si>
    <t>DUMMY CC0570: HYPERGLOW.</t>
  </si>
  <si>
    <t>CC1387D</t>
  </si>
  <si>
    <t>DUMMY CC1387. PURPLE PASSION.</t>
  </si>
  <si>
    <t>CCR030D</t>
  </si>
  <si>
    <t>DUMMY CCR030. HANG TIME.</t>
  </si>
  <si>
    <t>CIG2Dup</t>
  </si>
  <si>
    <t>Czech ignitor 2m (fig8 wire)</t>
  </si>
  <si>
    <t>CRC0036</t>
  </si>
  <si>
    <t>1008-F4-69249655</t>
  </si>
  <si>
    <t>https://youtu.be/5C0pUyM2OCw</t>
  </si>
  <si>
    <t>CS40103</t>
  </si>
  <si>
    <t>4" Purple flower rain</t>
  </si>
  <si>
    <t>https://youtu.be/r8HdP4v-4BQ</t>
  </si>
  <si>
    <t>CS50532</t>
  </si>
  <si>
    <t>5" Fireflower with red blue pistil</t>
  </si>
  <si>
    <t>https://youtu.be/95hcoPazG6U</t>
  </si>
  <si>
    <t>2806-F4-000630</t>
  </si>
  <si>
    <t>C57</t>
  </si>
  <si>
    <t>49mm 8s. Silver to red crossette</t>
  </si>
  <si>
    <t>https://youtu.be/u7v_KJD_xcU</t>
  </si>
  <si>
    <t>C324</t>
  </si>
  <si>
    <t>40mm Brocade crown to red mine</t>
  </si>
  <si>
    <t>https://youtu.be/_1i21iHBCIo</t>
  </si>
  <si>
    <t>SRPD</t>
  </si>
  <si>
    <t>DUMMY SRP. SUPER ROCKET PACK</t>
  </si>
  <si>
    <t>CC0476</t>
  </si>
  <si>
    <t>100s Z. Blue crossette</t>
  </si>
  <si>
    <t>https://youtu.be/Y0iwcVYbl8c</t>
  </si>
  <si>
    <t>CC1036</t>
  </si>
  <si>
    <t>19s. Purple and white strobe bouquet, purple dahlia white strobe</t>
  </si>
  <si>
    <t>https://youtu.be/mJVnsZB1JAo</t>
  </si>
  <si>
    <t>CC1537</t>
  </si>
  <si>
    <t>50s. Colour strobe tail to colour strobe chrys. with colour strobe mine</t>
  </si>
  <si>
    <t>https://youtu.be/z5ItijihJ4I</t>
  </si>
  <si>
    <t>CBS6003</t>
  </si>
  <si>
    <t>6" Blue Peony wTail</t>
  </si>
  <si>
    <t>https://youtu.be/uVtKM5j6I_k</t>
  </si>
  <si>
    <t>CIG3Dup</t>
  </si>
  <si>
    <t>Czech ignitor 3m (fig8 wire)</t>
  </si>
  <si>
    <t>CRC0037</t>
  </si>
  <si>
    <t>49mm 6s. Brocade mine brocade bombette, 6 shot</t>
  </si>
  <si>
    <t>https://youtu.be/wx1khQ9bNo0</t>
  </si>
  <si>
    <t>CS60722</t>
  </si>
  <si>
    <t>6" Midnight Snow Ring with Purple Pistil</t>
  </si>
  <si>
    <t>https://youtu.be/LJkmfSQPIRI</t>
  </si>
  <si>
    <t>C58</t>
  </si>
  <si>
    <t>30mm Red head comet brocade strobe tail</t>
  </si>
  <si>
    <t>https://youtu.be/rpJXOSi6xuA</t>
  </si>
  <si>
    <t>40mm Colouful Mine</t>
  </si>
  <si>
    <t>CC0477</t>
  </si>
  <si>
    <t>50s FAN. Silver spinner to red strobe pistil</t>
  </si>
  <si>
    <t>https://youtu.be/LMOlDMaQ43c</t>
  </si>
  <si>
    <t>CC1037</t>
  </si>
  <si>
    <t>100s. Red strobe tail to green/purple dahlia gold strobe</t>
  </si>
  <si>
    <t>https://youtu.be/80YVaRsanUM</t>
  </si>
  <si>
    <t>CBS6004</t>
  </si>
  <si>
    <t>6" Red Peony w/Tail</t>
  </si>
  <si>
    <t>https://youtu.be/mG_aA-ELVk8</t>
  </si>
  <si>
    <t>CC1388D</t>
  </si>
  <si>
    <t>DUMMY CC1388. COLOURFUL PALMS.</t>
  </si>
  <si>
    <t>CCR031D</t>
  </si>
  <si>
    <t>DUMMY CCR031. CHINA WHITE.</t>
  </si>
  <si>
    <t>CIG5DUP</t>
  </si>
  <si>
    <t>Czech ignitor 5m (fig8 wire)</t>
  </si>
  <si>
    <t>CS40104</t>
  </si>
  <si>
    <t>4" Brocade crown to red w/gold tail</t>
  </si>
  <si>
    <t>https://youtu.be/pgDZ3p9f6yM</t>
  </si>
  <si>
    <t>CS50533</t>
  </si>
  <si>
    <t>5" Silver dragon with blue pistil</t>
  </si>
  <si>
    <t>https://youtu.be/LVZpxN-i41Q</t>
  </si>
  <si>
    <t>C59</t>
  </si>
  <si>
    <t>30mm Silver head comet brocade strobe tail</t>
  </si>
  <si>
    <t>https://youtu.be/qLgBevGcaEY</t>
  </si>
  <si>
    <t>C326</t>
  </si>
  <si>
    <t>40mm Gold strobe + blue + blood red mine three layered mine</t>
  </si>
  <si>
    <t>40mm Titanium Willow to Blue Tip</t>
  </si>
  <si>
    <t>CC0221</t>
  </si>
  <si>
    <t>25s. Red Tail Red Blink</t>
  </si>
  <si>
    <t>https://youtu.be/F9rC5vWF-X4</t>
  </si>
  <si>
    <t>CC0478</t>
  </si>
  <si>
    <t>65s FAN. Silver wide comet with red, green strobe bouquet</t>
  </si>
  <si>
    <t>https://youtu.be/3VMv_zsJF2g</t>
  </si>
  <si>
    <t>CC1039</t>
  </si>
  <si>
    <t>https://youtu.be/AjgIMBtGstI</t>
  </si>
  <si>
    <t>CBS6005</t>
  </si>
  <si>
    <t>6" Silver Peony w/Tail</t>
  </si>
  <si>
    <t>https://youtu.be/N5mIGNKY1IE</t>
  </si>
  <si>
    <t>CS40105</t>
  </si>
  <si>
    <t>4" Brocade crown to green w/gold tail</t>
  </si>
  <si>
    <t>https://youtu.be/gRTgMdXtkjY</t>
  </si>
  <si>
    <t>CS50534</t>
  </si>
  <si>
    <t>5" Gold dash strobe waterfall</t>
  </si>
  <si>
    <t>https://youtu.be/LBwCbg7ZuiA</t>
  </si>
  <si>
    <t>CS60723</t>
  </si>
  <si>
    <t>6" Purple with Silver Palm Pistil</t>
  </si>
  <si>
    <t>https://youtu.be/Nh-OuSxVss8</t>
  </si>
  <si>
    <t>C60</t>
  </si>
  <si>
    <t>30mm Blue head comet brocade strobe tail</t>
  </si>
  <si>
    <t>https://youtu.be/zjSWWUHCCrU</t>
  </si>
  <si>
    <t>CLW01</t>
  </si>
  <si>
    <t>Lance Rope - Red</t>
  </si>
  <si>
    <t>Lance Rope</t>
  </si>
  <si>
    <t>1008-F4-69252799</t>
  </si>
  <si>
    <t>CC0223</t>
  </si>
  <si>
    <t>25s. Silver Whirling Tail Colour Peony</t>
  </si>
  <si>
    <t>https://youtu.be/FQWGIzpvwvc</t>
  </si>
  <si>
    <t>CC0479</t>
  </si>
  <si>
    <t>50s FAN. Purple tail silver coco+purple strobe</t>
  </si>
  <si>
    <t>https://youtu.be/a58VYrcRef4</t>
  </si>
  <si>
    <t>CC1539</t>
  </si>
  <si>
    <t>100s FAN. Brocade crown tail w gold ti willow</t>
  </si>
  <si>
    <t>CS50535</t>
  </si>
  <si>
    <t>5" Color strobe willow</t>
  </si>
  <si>
    <t>https://youtu.be/GjIdv6-55-w</t>
  </si>
  <si>
    <t>CSL1329</t>
  </si>
  <si>
    <t>13s Z. Silver spinner dragon with red strobe bouquet.</t>
  </si>
  <si>
    <t>https://youtu.be/8x47wghgVrs</t>
  </si>
  <si>
    <t>C61</t>
  </si>
  <si>
    <t>30mm Brocade comet</t>
  </si>
  <si>
    <t>https://youtu.be/eYKMRq44slA</t>
  </si>
  <si>
    <t>CC1040</t>
  </si>
  <si>
    <t>100s FAN. Red strobe bouquet silver tiger tail to red strobe</t>
  </si>
  <si>
    <t>https://youtu.be/wuUoj14nAyE</t>
  </si>
  <si>
    <t>CC1540</t>
  </si>
  <si>
    <t>https://youtu.be/vogkLushyb0</t>
  </si>
  <si>
    <t>CC0572D</t>
  </si>
  <si>
    <t>DUMMY CC0572: BLITZKREIG.</t>
  </si>
  <si>
    <t>CC1389D</t>
  </si>
  <si>
    <t>DUMMY CC1389. VALETTA.</t>
  </si>
  <si>
    <t>CS60727</t>
  </si>
  <si>
    <t>6" Ball</t>
  </si>
  <si>
    <t>https://youtu.be/5sGw0PB_700</t>
  </si>
  <si>
    <t>CSL1330</t>
  </si>
  <si>
    <t>13s Z. Silver strobe thousand ti salute.</t>
  </si>
  <si>
    <t>https://youtu.be/LT0lXVI4KyA</t>
  </si>
  <si>
    <t>CLW03</t>
  </si>
  <si>
    <t>Lance Rope - Silver</t>
  </si>
  <si>
    <t>CC0226</t>
  </si>
  <si>
    <t>49s Z. Red Tail Red Blink</t>
  </si>
  <si>
    <t>https://youtu.be/yz-lXDq2z9k</t>
  </si>
  <si>
    <t>CC0481</t>
  </si>
  <si>
    <t>36s. Silver tourbillion with Color strobe</t>
  </si>
  <si>
    <t>https://youtu.be/Su7tEjHNwkQ</t>
  </si>
  <si>
    <t>CC0573</t>
  </si>
  <si>
    <t>25s. Red, green blue to spinner</t>
  </si>
  <si>
    <t>https://youtu.be/Z2ZRKvJog1s</t>
  </si>
  <si>
    <t>CC1041</t>
  </si>
  <si>
    <t>100s FAN. Silver silk red strobe bouquet, red tail to brocade crown king&amp;red strobe</t>
  </si>
  <si>
    <t>https://youtu.be/VdgKueAWQmQ</t>
  </si>
  <si>
    <t>CC1392</t>
  </si>
  <si>
    <t>100s Z. Red to time rain tail.</t>
  </si>
  <si>
    <t>https://youtu.be/dh19JtL5l6Y</t>
  </si>
  <si>
    <t>CC1541</t>
  </si>
  <si>
    <t>49s FAN. Red strobe tail spit green strobe</t>
  </si>
  <si>
    <t>https://youtu.be/fLTxBkcQUMg</t>
  </si>
  <si>
    <t>CCS301</t>
  </si>
  <si>
    <t>3" 5x Silver finale chain with tails (NO DELAY)</t>
  </si>
  <si>
    <t>Shell - 3" Chain</t>
  </si>
  <si>
    <t>1008-F4-69249630</t>
  </si>
  <si>
    <t>https://youtu.be/adZ-YCX5rQk</t>
  </si>
  <si>
    <t>CS50549</t>
  </si>
  <si>
    <t>5" Long lasting Titanium Willow</t>
  </si>
  <si>
    <t>https://youtu.be/9bSArdo7OFM</t>
  </si>
  <si>
    <t>CS60734</t>
  </si>
  <si>
    <t>6" Yellow to green ghost shell</t>
  </si>
  <si>
    <t>https://youtu.be/5qftGhisweM</t>
  </si>
  <si>
    <t>CSL1331</t>
  </si>
  <si>
    <t>13s. Corolla with cyan bouquet.</t>
  </si>
  <si>
    <t>https://youtu.be/E2Q_AFmhhAI</t>
  </si>
  <si>
    <t>C62</t>
  </si>
  <si>
    <t>30mm Silver strobe comet</t>
  </si>
  <si>
    <t>https://youtu.be/cQFuwknwclU</t>
  </si>
  <si>
    <t>C329</t>
  </si>
  <si>
    <t>40mm Lemon + pink + blue mine</t>
  </si>
  <si>
    <t>https://youtu.be/quA33go8VCM</t>
  </si>
  <si>
    <t>CLW04</t>
  </si>
  <si>
    <t>Lance Rope - Blue</t>
  </si>
  <si>
    <t>CC0227</t>
  </si>
  <si>
    <t>49s Z. Blue Tail Brocade</t>
  </si>
  <si>
    <t>https://youtu.be/cIbAZJ5F3vk</t>
  </si>
  <si>
    <t>CC0482</t>
  </si>
  <si>
    <t>49s FAN. Ti.gold chrys. (Dirty Gold + blue dahlia)</t>
  </si>
  <si>
    <t>https://youtu.be/kIr3saDgn0E</t>
  </si>
  <si>
    <t>CC0574</t>
  </si>
  <si>
    <t>25s. Gold horse tail with blue tail</t>
  </si>
  <si>
    <t>https://youtu.be/6wOEHjYbnJE</t>
  </si>
  <si>
    <t>CC1042</t>
  </si>
  <si>
    <t>90s W. Silver crown bouquet to gold big crys &amp; red &amp; blue</t>
  </si>
  <si>
    <t>https://youtu.be/G8eq0i1DcxA</t>
  </si>
  <si>
    <t>CC1542</t>
  </si>
  <si>
    <t>100s FAN. Red strobe tail to silver strobe</t>
  </si>
  <si>
    <t>https://youtu.be/FnGrzEy2LUc</t>
  </si>
  <si>
    <t>CCS302</t>
  </si>
  <si>
    <t>3" 5x Red/blue/white/green/yellow peony chain (4 sec delay between shells)</t>
  </si>
  <si>
    <t>CBS6010</t>
  </si>
  <si>
    <t>6" Brocade crown w/ brocade tail</t>
  </si>
  <si>
    <t>https://youtu.be/r8BzztMDz70</t>
  </si>
  <si>
    <t>C63</t>
  </si>
  <si>
    <t>40mm Red Wave with blue Mine</t>
  </si>
  <si>
    <t>https://youtu.be/EfWmTpp9FLE</t>
  </si>
  <si>
    <t>CC0230</t>
  </si>
  <si>
    <t>100s FAN. Colour Tail Colour Leaves</t>
  </si>
  <si>
    <t>https://youtu.be/NX3uLCBwc5Y</t>
  </si>
  <si>
    <t>CC0483</t>
  </si>
  <si>
    <t>100s FAN. Silver strobe snow</t>
  </si>
  <si>
    <t>https://youtu.be/kh2wQBebAq0</t>
  </si>
  <si>
    <t>CC0575</t>
  </si>
  <si>
    <t>25s. Red tail, split white &amp; red horse tail</t>
  </si>
  <si>
    <t>https://youtu.be/TRAI6eVBUjs</t>
  </si>
  <si>
    <t>CC1043</t>
  </si>
  <si>
    <t>https://youtu.be/z1JvwIkzgLM</t>
  </si>
  <si>
    <t>CBS6011</t>
  </si>
  <si>
    <t>6" Silver Palm w/Silver Tail</t>
  </si>
  <si>
    <t>https://youtu.be/ULQrsRqOwS8</t>
  </si>
  <si>
    <t>CC1398D</t>
  </si>
  <si>
    <t>DUMMY CC1398. TWILIGHT ZONE.</t>
  </si>
  <si>
    <t>CS50551</t>
  </si>
  <si>
    <t>5" Blue peony to brocade</t>
  </si>
  <si>
    <t>https://youtu.be/D_pUjZrrMn4</t>
  </si>
  <si>
    <t>CS60738</t>
  </si>
  <si>
    <t>6" Silver coco red thousand</t>
  </si>
  <si>
    <t>https://youtu.be/gr0czu0N-sg</t>
  </si>
  <si>
    <t>NL/TNO-0384-2018</t>
  </si>
  <si>
    <t>CSL1332</t>
  </si>
  <si>
    <t>13s. White strobe, red to blue bouquet 3 layered mine</t>
  </si>
  <si>
    <t>https://youtu.be/pY4HXfC4cgw</t>
  </si>
  <si>
    <t>C64</t>
  </si>
  <si>
    <t>40mm Purple Wave with green Mine</t>
  </si>
  <si>
    <t>https://youtu.be/vl4taIH1jOo</t>
  </si>
  <si>
    <t>CLW06</t>
  </si>
  <si>
    <t>Lance Rope - Purple to green</t>
  </si>
  <si>
    <t>CC0232</t>
  </si>
  <si>
    <t>100s Z. Colour Tail Colour Leaves</t>
  </si>
  <si>
    <t>https://youtu.be/O6e2mU_igk4</t>
  </si>
  <si>
    <t>CC1543</t>
  </si>
  <si>
    <t>49s FAN. Blue tail to ti crackling willow w red strobe w red strobe mine</t>
  </si>
  <si>
    <t>https://youtu.be/5ZWfrDHxIgY</t>
  </si>
  <si>
    <t>CCS304</t>
  </si>
  <si>
    <t>3" 5x Silver fish with blue stars chain (4 sec delay between shells)</t>
  </si>
  <si>
    <t>https://youtu.be/mWMp83ikkM4</t>
  </si>
  <si>
    <t>CS4002</t>
  </si>
  <si>
    <t>4" Red falling leaves</t>
  </si>
  <si>
    <t>https://youtu.be/zhvxT2R_BtA</t>
  </si>
  <si>
    <t>CS50552</t>
  </si>
  <si>
    <t>5" Red Peony to Ti Chrys</t>
  </si>
  <si>
    <t>https://youtu.be/zDy_F2VL00c</t>
  </si>
  <si>
    <t>CSL1336</t>
  </si>
  <si>
    <t>13s. Purple tail, green strobe bouquet</t>
  </si>
  <si>
    <t>https://youtu.be/Vvp0J9ssoh0</t>
  </si>
  <si>
    <t>CBS25001</t>
  </si>
  <si>
    <t>2.5" Multicolour peony</t>
  </si>
  <si>
    <t>https://www.youtube.com/watch?v=QQ2ojAa3D2Q&amp;list=PLDAnggd3oes5F6oc2GvRW7F0KeontGh-k</t>
  </si>
  <si>
    <t>CS60738-CS60746</t>
  </si>
  <si>
    <t>6" Mixed case. 1x CS60738: Silver coco red thousand, 2x CS60740: Brocade red ring with blue star into lemon saturn ring. 2x CS60742: Brocade crown to blue ring with red strobe pistil. 2x CS60744: 3 colour ring. 2x CS60746: Silver willow petal gold strobe</t>
  </si>
  <si>
    <t>8/15/2028</t>
  </si>
  <si>
    <t>CLW07</t>
  </si>
  <si>
    <t>Lance Rope - Blue To White</t>
  </si>
  <si>
    <t>CC0484</t>
  </si>
  <si>
    <t>50s FAN. Silver tail up to silver coconut with cherry blossom</t>
  </si>
  <si>
    <t>https://youtu.be/W7vWTL1_d4c</t>
  </si>
  <si>
    <t>CC0578</t>
  </si>
  <si>
    <t>19s. Red Bouquet Silver Strobe, silver bouquet red strobe - Instant</t>
  </si>
  <si>
    <t>https://youtu.be/Nus__i2VBfM</t>
  </si>
  <si>
    <t>CC1044</t>
  </si>
  <si>
    <t>110s FAN. Red strobe bouquet silver chrysanthemum comet, blue tail to purple dahlia gold strobe</t>
  </si>
  <si>
    <t>https://youtu.be/93bNDn5SOPI</t>
  </si>
  <si>
    <t>CC1544</t>
  </si>
  <si>
    <t>100s. Red tail to brocade crown w blood red dahlia Green tail to brocade crown w green dahlia Orange tail to brocade crown w orange dahlia Blue tail to brocade crown w blue dahlia Purple tail to brocade crown w purple dahlia</t>
  </si>
  <si>
    <t>https://youtu.be/t7VfDjNZJFk</t>
  </si>
  <si>
    <t>CCS305</t>
  </si>
  <si>
    <t>3" 5x Crackling palm (4 sec delay between shells)</t>
  </si>
  <si>
    <t>https://youtu.be/IPyHhGSrMBQ</t>
  </si>
  <si>
    <t>CS50555</t>
  </si>
  <si>
    <t>5" Blue peony with white palm pistil</t>
  </si>
  <si>
    <t>https://youtu.be/J_jF-_wr1JY</t>
  </si>
  <si>
    <t>CS60740</t>
  </si>
  <si>
    <t>6" Brocade red ring with blue star into lemon saturn ring</t>
  </si>
  <si>
    <t>https://youtu.be/43SIidLylik</t>
  </si>
  <si>
    <t>CSL1337</t>
  </si>
  <si>
    <t>13s. Red strobe bouquet silver spinner tail spit color fall leaves</t>
  </si>
  <si>
    <t>https://youtu.be/iUk-tnfPNwc</t>
  </si>
  <si>
    <t>C65</t>
  </si>
  <si>
    <t>40mm Blue Wave with Red Mine</t>
  </si>
  <si>
    <t>https://youtu.be/aAlFBxaHkzU</t>
  </si>
  <si>
    <t>C333</t>
  </si>
  <si>
    <t>40mm Green strobe + gold strobe willow + purple mine</t>
  </si>
  <si>
    <t>https://youtu.be/cMg9s5VwxiI</t>
  </si>
  <si>
    <t>CLW08</t>
  </si>
  <si>
    <t>Lance Rope - Red to blue</t>
  </si>
  <si>
    <t>https://youtu.be/xygxG99X8VQ</t>
  </si>
  <si>
    <t>CC0485</t>
  </si>
  <si>
    <t>100s. Cherry-blossom with brocade crown tail (Cherry Blossom Tree)</t>
  </si>
  <si>
    <t>https://youtu.be/KLScTRMxS1Q</t>
  </si>
  <si>
    <t>CC0581</t>
  </si>
  <si>
    <t>50s FAN. Colour tail to colour crossette (was C181)</t>
  </si>
  <si>
    <t>https://youtu.be/hi7g94N4_v4</t>
  </si>
  <si>
    <t>CC1545</t>
  </si>
  <si>
    <t>36s. Brocade crown w red strobe w dragon eggs mine Brocade crown w gold strobe w dragon eggs mine Brocade crown w green strobe w dragon eggs mine Brocade crown w white strobe w dragon eggs mine</t>
  </si>
  <si>
    <t>https://youtu.be/oOwodlxvUd0</t>
  </si>
  <si>
    <t>CC1408D</t>
  </si>
  <si>
    <t>DUMMY CC1408. TWISTY BANGERS.</t>
  </si>
  <si>
    <t>CS60742</t>
  </si>
  <si>
    <t>6" Brocade crown to blue ring with red strobe pistil</t>
  </si>
  <si>
    <t>https://youtu.be/nCCuHOlw9R8</t>
  </si>
  <si>
    <t>CSL1338</t>
  </si>
  <si>
    <t>13s. Red crossette, blue bouquet</t>
  </si>
  <si>
    <t>https://youtu.be/OQob3CFYN1s</t>
  </si>
  <si>
    <t>CBS25009</t>
  </si>
  <si>
    <t>2.5" Dragon egg w/ crackling tail</t>
  </si>
  <si>
    <t>https://www.youtube.com/watch?v=UybdBBJ4ugQ&amp;list=PLDAnggd3oes5F6oc2GvRW7F0KeontGh-k&amp;index=2</t>
  </si>
  <si>
    <t>C66</t>
  </si>
  <si>
    <t>40mm Green Flash Tail with Red Strobe Mine</t>
  </si>
  <si>
    <t>https://youtu.be/OoFoVhSE8JY</t>
  </si>
  <si>
    <t>4" Red &amp; Green Crossette</t>
  </si>
  <si>
    <t>1008-F4-69252810</t>
  </si>
  <si>
    <t>https://youtu.be/b7uRXnSRURk</t>
  </si>
  <si>
    <t>CC0236</t>
  </si>
  <si>
    <t>25s FAN. Silver Whirling</t>
  </si>
  <si>
    <t>https://youtu.be/IhTbCB0eTx8</t>
  </si>
  <si>
    <t>CC0487</t>
  </si>
  <si>
    <t>90s W. Red tail blue dhali pistil red white strobe. W Firing</t>
  </si>
  <si>
    <t>https://youtu.be/oJtfm-ugYpI</t>
  </si>
  <si>
    <t>CC0582</t>
  </si>
  <si>
    <t>50s FAN. Colour tail to colour peony</t>
  </si>
  <si>
    <t>https://youtu.be/YzLontAzxiE</t>
  </si>
  <si>
    <t>Cake - Water</t>
  </si>
  <si>
    <t>CC1410</t>
  </si>
  <si>
    <t>100s. Chrysanthemum white strobe bouquet spit chrysanthemum, red crossette.</t>
  </si>
  <si>
    <t>https://youtu.be/m49eduzENs8</t>
  </si>
  <si>
    <t>CC1546</t>
  </si>
  <si>
    <t>36s. Red tail to blue w red plum Green tail to green w red plum Blue tail to lemon w red plum Purple tail to acqua green w red plum</t>
  </si>
  <si>
    <t>https://youtu.be/330NqlBBQTU</t>
  </si>
  <si>
    <t>CCS306</t>
  </si>
  <si>
    <t>3" 5x Ti Chrys with tail chain (4 sec delay between shells)</t>
  </si>
  <si>
    <t>https://youtu.be/5fl0Sz_GWbQ</t>
  </si>
  <si>
    <t>CS50557</t>
  </si>
  <si>
    <t>5" Double tit chrys.</t>
  </si>
  <si>
    <t>https://youtu.be/kKU8QZPAutQ</t>
  </si>
  <si>
    <t>CSL1339</t>
  </si>
  <si>
    <t>13s. Green crossette, purple bouquet</t>
  </si>
  <si>
    <t>https://youtu.be/s2RwRUghd1k</t>
  </si>
  <si>
    <t>CBS25010</t>
  </si>
  <si>
    <t>2.5" Brocade crown w/ brocade tail</t>
  </si>
  <si>
    <t>https://www.youtube.com/watch?v=0M0__L9N7zU&amp;list=PLDAnggd3oes5F6oc2GvRW7F0KeontGh-k&amp;index=3</t>
  </si>
  <si>
    <t>CS20001-CS20006</t>
  </si>
  <si>
    <t>2" Mixed case. CS20001 red to crackling CS20002 white to red peony CS20003 green peony CS20004 green to chrys. CS20005 blue peony CS20006 gold peony</t>
  </si>
  <si>
    <t>C67</t>
  </si>
  <si>
    <t>40mm Red Flash Tail with Green Strobe Mine</t>
  </si>
  <si>
    <t>https://youtu.be/Wicg7H8Mv0A</t>
  </si>
  <si>
    <t>CM406</t>
  </si>
  <si>
    <t>4" Blue w/Silver Fish Mine</t>
  </si>
  <si>
    <t>1008-F4-69252808</t>
  </si>
  <si>
    <t>https://youtu.be/Ub-5Znki-ps</t>
  </si>
  <si>
    <t>CC0238</t>
  </si>
  <si>
    <t>25s. Chrys &amp; Colour Leaves</t>
  </si>
  <si>
    <t>https://youtu.be/JVPumtrIxkg</t>
  </si>
  <si>
    <t>CC1412</t>
  </si>
  <si>
    <t>100s. Red strobe tail spit green strobe pistil red strobe willow horse tail, red strobe tail to white strobe green pearl pistil &amp; red strobe willow.</t>
  </si>
  <si>
    <t>https://youtu.be/bYxwx0c4IAo</t>
  </si>
  <si>
    <t>CC1547</t>
  </si>
  <si>
    <t>88s. Red tail spit red waterfall Green tail spit green waterfall</t>
  </si>
  <si>
    <t>2806-F4-001977</t>
  </si>
  <si>
    <t>https://youtu.be/JrT3YgKOeOw</t>
  </si>
  <si>
    <t>CS50558</t>
  </si>
  <si>
    <t>5" Brocade double palm with green strobe pistil and blue peony burst (high quality)</t>
  </si>
  <si>
    <t>https://youtu.be/kgSGg24j0dA</t>
  </si>
  <si>
    <t>CSL1341</t>
  </si>
  <si>
    <t>13s. Gold strobe willow, blue dahlia, green strobe bouquet</t>
  </si>
  <si>
    <t>https://youtu.be/xXskSpWDHAw</t>
  </si>
  <si>
    <t>CBS25013-CBS25019</t>
  </si>
  <si>
    <t>2.5" Mixed case. Red coconut, silver crackling coconut, time rain, green to chrys., purple peony w/silver palm core, gold crown.</t>
  </si>
  <si>
    <t>C68</t>
  </si>
  <si>
    <t>40mm Silver Flash Tail with purple Mine</t>
  </si>
  <si>
    <t>https://youtu.be/tfvHbjmJP0I</t>
  </si>
  <si>
    <t>C336</t>
  </si>
  <si>
    <t>49mm Blue stars and blood red mine 2 layered</t>
  </si>
  <si>
    <t>https://youtu.be/Bi-obxM6-7o</t>
  </si>
  <si>
    <t>4" Red Tip Gold Crackling Palm Mine</t>
  </si>
  <si>
    <t>https://youtu.be/v-oJ3X9B8Uw</t>
  </si>
  <si>
    <t>CC0240</t>
  </si>
  <si>
    <t>49s. Split Silver Blink Willow</t>
  </si>
  <si>
    <t>https://youtu.be/HxKnTCpY-Rw</t>
  </si>
  <si>
    <t>CC0584</t>
  </si>
  <si>
    <t>50s FAN. Strobe mine to colour strobe was C184</t>
  </si>
  <si>
    <t>https://youtu.be/Jf5wIdLVTcE</t>
  </si>
  <si>
    <t>CC1414</t>
  </si>
  <si>
    <t>100s Z. Crackling bouquet red tail spit red to white strobe.</t>
  </si>
  <si>
    <t>https://youtu.be/Y6TQ4_wLh8Q</t>
  </si>
  <si>
    <t>CCS307</t>
  </si>
  <si>
    <t>3" 5x Pastel colour dahlia (4 sec delay between shells)</t>
  </si>
  <si>
    <t>https://youtu.be/gKU5nCZnFD4</t>
  </si>
  <si>
    <t>CBS40012</t>
  </si>
  <si>
    <t>4" Gold horsetail w/ brocade tail</t>
  </si>
  <si>
    <t>https://youtu.be/l4owCFunnWU</t>
  </si>
  <si>
    <t>CC0488-F</t>
  </si>
  <si>
    <t>50s FAN. Red strobe willow with red strobe tail</t>
  </si>
  <si>
    <t>https://youtu.be/Da6GKZunoio</t>
  </si>
  <si>
    <t>C69</t>
  </si>
  <si>
    <t>40mm Gold Flash tail with red Mine</t>
  </si>
  <si>
    <t>https://youtu.be/UyMfURdIwx8</t>
  </si>
  <si>
    <t>CM409</t>
  </si>
  <si>
    <t>4" Silver Crackling Chrysanthemum</t>
  </si>
  <si>
    <t>https://youtu.be/SFMrNEbt4-s</t>
  </si>
  <si>
    <t>CC0001</t>
  </si>
  <si>
    <t>100s Z. Silver Whirling Tail Colour Peony</t>
  </si>
  <si>
    <t>https://youtu.be/EhozTMTeCts</t>
  </si>
  <si>
    <t>CC0242</t>
  </si>
  <si>
    <t>100S Z. Purple Dahlia &amp; Titanium Gold Chrysanthemum</t>
  </si>
  <si>
    <t>https://youtu.be/aENyNfvt1XM</t>
  </si>
  <si>
    <t>CC1423</t>
  </si>
  <si>
    <t>150s Z. Spit red/green/blue/yellow/purple dahlia waterfall.</t>
  </si>
  <si>
    <t>https://youtu.be/oQgyHWyP2_Y</t>
  </si>
  <si>
    <t>CC1548D</t>
  </si>
  <si>
    <t>DUMMY CC1548. CALMEZ VOUS.</t>
  </si>
  <si>
    <t>CSL1342</t>
  </si>
  <si>
    <t>13s. Silver crackling flower, purple dahlia, green strobe bouquet</t>
  </si>
  <si>
    <t>https://youtu.be/-PSKttDZ6PI</t>
  </si>
  <si>
    <t>C70</t>
  </si>
  <si>
    <t>40mm Glitter Comet</t>
  </si>
  <si>
    <t>https://youtu.be/jj1Wdc1nxuA</t>
  </si>
  <si>
    <t>C347</t>
  </si>
  <si>
    <t>40mm 8s. Yellow wave tail spit gold strobe willow waterfall</t>
  </si>
  <si>
    <t>https://youtu.be/PzROUNGkxzw</t>
  </si>
  <si>
    <t>yes</t>
  </si>
  <si>
    <t>CC0243</t>
  </si>
  <si>
    <t>https://youtu.be/HLYWSGSsp-E</t>
  </si>
  <si>
    <t>CC0588</t>
  </si>
  <si>
    <t>30s W. White strobe bouquet to white strobe waterfall.</t>
  </si>
  <si>
    <t>https://youtu.be/7oF28_F4NCg</t>
  </si>
  <si>
    <t>CC1054</t>
  </si>
  <si>
    <t>19s. Brocade crown &amp;purple/orange/blue</t>
  </si>
  <si>
    <t>https://youtu.be/IzbddB4IF5E</t>
  </si>
  <si>
    <t>CC1453</t>
  </si>
  <si>
    <t>100s Z. Rainbow tail to white strobe bouquet.</t>
  </si>
  <si>
    <t>https://youtu.be/lxKm9U6JLos</t>
  </si>
  <si>
    <t>CS40117</t>
  </si>
  <si>
    <t>4" Blue peony to brocade</t>
  </si>
  <si>
    <t>https://youtu.be/_maBjw0cZxM</t>
  </si>
  <si>
    <t>CS50561</t>
  </si>
  <si>
    <t>5" White strobe waterfall</t>
  </si>
  <si>
    <t>https://youtu.be/VuQMdv7Eiwg</t>
  </si>
  <si>
    <t>CS60749</t>
  </si>
  <si>
    <t>6" Silver strobe willow (long burning)</t>
  </si>
  <si>
    <t>https://youtu.be/IGmLGwEqJh0</t>
  </si>
  <si>
    <t>CSL1345</t>
  </si>
  <si>
    <t>13s. Green top gold strobe willow tail</t>
  </si>
  <si>
    <t>https://youtu.be/qv1TUo9BuxA</t>
  </si>
  <si>
    <t>CC0489-F</t>
  </si>
  <si>
    <t>https://youtu.be/HTf2npMy8Io</t>
  </si>
  <si>
    <t>C71</t>
  </si>
  <si>
    <t>40mm Brocade comet</t>
  </si>
  <si>
    <t>https://youtu.be/n311ErnIjeE</t>
  </si>
  <si>
    <t>C348</t>
  </si>
  <si>
    <t>40mm 8s. Red tail spit silver strobe waterfall</t>
  </si>
  <si>
    <t>https://youtu.be/W-8u_PUjNpg</t>
  </si>
  <si>
    <t>CM415</t>
  </si>
  <si>
    <t>4" Green &amp; Silver Fish &amp; Red Crossette 3 Layer Mine</t>
  </si>
  <si>
    <t>https://youtu.be/S92U7BH3Rkc</t>
  </si>
  <si>
    <t>CC0002</t>
  </si>
  <si>
    <t>120s. Purple Green Palm &amp; Chrysanthemum.</t>
  </si>
  <si>
    <t>https://youtu.be/bn4Zj8l38lU</t>
  </si>
  <si>
    <t>100s. Red &amp; blue peony</t>
  </si>
  <si>
    <t>https://youtu.be/ZTYfDIkZ2TE</t>
  </si>
  <si>
    <t>CCS310</t>
  </si>
  <si>
    <t>Shell - 3" Peanut</t>
  </si>
  <si>
    <t>1008-F4-69252807</t>
  </si>
  <si>
    <t>https://youtu.be/uhk6KkLQjkE</t>
  </si>
  <si>
    <t>CS50562</t>
  </si>
  <si>
    <t>5" Gold crown to red strobe red strobe pistil</t>
  </si>
  <si>
    <t>https://youtu.be/0QH-zZDMJAI</t>
  </si>
  <si>
    <t>CS60750</t>
  </si>
  <si>
    <t>6" Pastel colour dhalia with white strobe pistil</t>
  </si>
  <si>
    <t>https://youtu.be/CLzK6hWzpPk</t>
  </si>
  <si>
    <t>CSL1346</t>
  </si>
  <si>
    <t>13s. Spit horsetail</t>
  </si>
  <si>
    <t>https://youtu.be/FOyAocjS3sY</t>
  </si>
  <si>
    <t>C72</t>
  </si>
  <si>
    <t>40mm Red Mine</t>
  </si>
  <si>
    <t>https://youtu.be/sfYn5o7ChpI</t>
  </si>
  <si>
    <t>C351</t>
  </si>
  <si>
    <t>47mm Silver strobe mine. NOW 47mm NOT 59mm.</t>
  </si>
  <si>
    <t>1008-F4-69252801</t>
  </si>
  <si>
    <t>59mm</t>
  </si>
  <si>
    <t>https://youtu.be/kUilVcqB1x0</t>
  </si>
  <si>
    <t>CC0028</t>
  </si>
  <si>
    <t>100s. Chrysanthemum willow</t>
  </si>
  <si>
    <t>https://youtu.be/s3ELCRZl_U8</t>
  </si>
  <si>
    <t>CC0253</t>
  </si>
  <si>
    <t>49s. Colour Peony</t>
  </si>
  <si>
    <t>https://youtu.be/kXcJOMNwjPg</t>
  </si>
  <si>
    <t>CC1055</t>
  </si>
  <si>
    <t>19s. Colour flowers rain &amp; white strobe</t>
  </si>
  <si>
    <t>https://youtu.be/oZYDEEnRtlM</t>
  </si>
  <si>
    <t>CCS401</t>
  </si>
  <si>
    <t>4" 5x Silver finale chain with tails (2 sec delays between shells)</t>
  </si>
  <si>
    <t>https://youtu.be/guwG5lDnUAc</t>
  </si>
  <si>
    <t>CC0589D</t>
  </si>
  <si>
    <t>DUMMY CC0589. HORSING AROUND.</t>
  </si>
  <si>
    <t>CS60751</t>
  </si>
  <si>
    <t>6" Burgundy dhalia with lemon strobe pistil</t>
  </si>
  <si>
    <t>https://youtu.be/07A70euLk-I</t>
  </si>
  <si>
    <t>CSL1347</t>
  </si>
  <si>
    <t>13s. Z. Blue top gold tail</t>
  </si>
  <si>
    <t>https://youtu.be/TGAu5Ad17C8</t>
  </si>
  <si>
    <t>CC0490-F</t>
  </si>
  <si>
    <t>50s FAN. Blood red dahlia and silver strobe with red tail</t>
  </si>
  <si>
    <t>https://youtu.be/894DM27AmZg</t>
  </si>
  <si>
    <t>CC1549D-RED</t>
  </si>
  <si>
    <t>DUMMY CC1549-RED. EASY TIGER.</t>
  </si>
  <si>
    <t>C73</t>
  </si>
  <si>
    <t>40mm Blue Stars Mine</t>
  </si>
  <si>
    <t>https://youtu.be/e0LXBl7VWYQ</t>
  </si>
  <si>
    <t>CC1058</t>
  </si>
  <si>
    <t>19s. Brocade crown bouquet to purple dahlia gold strobe</t>
  </si>
  <si>
    <t>https://youtu.be/TzvdSbH6_7c</t>
  </si>
  <si>
    <t>CCS404</t>
  </si>
  <si>
    <t>4" 5x Red/blue/white/green/yellow peony chain (4 sec delay between shells)</t>
  </si>
  <si>
    <t>https://youtu.be/o-JYEvkn0n0</t>
  </si>
  <si>
    <t>CC1459D</t>
  </si>
  <si>
    <t>DUMMY CC1459. GOLD FINGER.</t>
  </si>
  <si>
    <t>CS60761</t>
  </si>
  <si>
    <t>6" Red Dark Green Dark Delayed Crackle ghost shell.</t>
  </si>
  <si>
    <t>2806-F4-000631</t>
  </si>
  <si>
    <t>https://youtu.be/Qo5oAW7vQ3A</t>
  </si>
  <si>
    <t>C352</t>
  </si>
  <si>
    <t>40mm Red Cyan Green -colour change</t>
  </si>
  <si>
    <t>https://youtu.be/9egZ5fNj5IA</t>
  </si>
  <si>
    <t>CC0254</t>
  </si>
  <si>
    <t>49s. Colour to whirling flower</t>
  </si>
  <si>
    <t>https://youtu.be/S2gUgmOKnvo</t>
  </si>
  <si>
    <t>CC1060</t>
  </si>
  <si>
    <t>49s FAN. Orange strobe mine gold crown tail gold crown king with orange strobe</t>
  </si>
  <si>
    <t>https://youtu.be/PbN3QesG8mM</t>
  </si>
  <si>
    <t>CC1460</t>
  </si>
  <si>
    <t>100s. Red crossette, red tail to white strobe, green crossette, green tail to gold strobe, blue crossette, blue tail to red strobe, purple crossette, blue tail to green strobe.</t>
  </si>
  <si>
    <t>2806-F4-000622</t>
  </si>
  <si>
    <t>https://youtu.be/rz4gDZNHx9k</t>
  </si>
  <si>
    <t>CCS406</t>
  </si>
  <si>
    <t>4" 5x Ti Chrys with tail chain (4 sec delay between shells)</t>
  </si>
  <si>
    <t>https://youtu.be/-Re5pP40qeE</t>
  </si>
  <si>
    <t>CC1550D</t>
  </si>
  <si>
    <t>DUMMY CC1550. MISTY MAYHEM.</t>
  </si>
  <si>
    <t>CS25020</t>
  </si>
  <si>
    <t>2.5" White strobe</t>
  </si>
  <si>
    <t>2806-F4-001942</t>
  </si>
  <si>
    <t>https://www.dropbox.com/s/lphxolvz75vdqnc/dc241119-1.MP4?dl=0</t>
  </si>
  <si>
    <t>CS40401</t>
  </si>
  <si>
    <t>4" Silver &amp; red leaves</t>
  </si>
  <si>
    <t>https://youtu.be/rsr5LGrwBZE</t>
  </si>
  <si>
    <t>CS60763</t>
  </si>
  <si>
    <t>6" Blue to Red to Green Strobe Waterfall.</t>
  </si>
  <si>
    <t>https://youtu.be/VfYgps6Kogs</t>
  </si>
  <si>
    <t>CSL1350</t>
  </si>
  <si>
    <t>13s Z. Pink &amp; fresh yellow tail</t>
  </si>
  <si>
    <t>https://youtu.be/LEGHcnrWlQQ</t>
  </si>
  <si>
    <t>CC0491-F</t>
  </si>
  <si>
    <t>50s FAN. Silver strobe tail bomb silver strobe willow</t>
  </si>
  <si>
    <t>https://youtu.be/_pw8Ag5T21E</t>
  </si>
  <si>
    <t>C74</t>
  </si>
  <si>
    <t>40mm Purple Mine</t>
  </si>
  <si>
    <t>https://youtu.be/5K0QX67hKLs</t>
  </si>
  <si>
    <t>C353</t>
  </si>
  <si>
    <t>https://youtu.be/l5yOMSvauRI</t>
  </si>
  <si>
    <t>CC0266</t>
  </si>
  <si>
    <t>25s. Pink &amp; lemon crossette</t>
  </si>
  <si>
    <t>https://youtu.be/0Cu7qTkURZ0</t>
  </si>
  <si>
    <t>CC0493</t>
  </si>
  <si>
    <t>200s Z. Color star and crackling tail.</t>
  </si>
  <si>
    <t>https://youtu.be/R8IzLdZG804</t>
  </si>
  <si>
    <t>CC1094</t>
  </si>
  <si>
    <t>49s Z. Red, all green, all blue cracking comet then mixed at the end</t>
  </si>
  <si>
    <t>https://youtu.be/5UpHipkGJKE</t>
  </si>
  <si>
    <t>CS25021</t>
  </si>
  <si>
    <t>2.5"Colour peony to coco pistil</t>
  </si>
  <si>
    <t>https://www.dropbox.com/s/om21s4pyxxz7ajw/dc241119-3.MP4?dl=0</t>
  </si>
  <si>
    <t>CS50575</t>
  </si>
  <si>
    <t>5" Iron red strobe</t>
  </si>
  <si>
    <t>https://youtu.be/Rjgs_j8K9BM</t>
  </si>
  <si>
    <t>CC1461-2</t>
  </si>
  <si>
    <t>100s. Red tail to red +silver strobe willow, green tail to yellow +green strobe willow, purple tail to purple +gold strobe willow, blue tail to green +red strobe willow, silver tail to silver +ti crackling willow.</t>
  </si>
  <si>
    <t>https://youtu.be/dfWpeWRfwi8</t>
  </si>
  <si>
    <t>CCS30305</t>
  </si>
  <si>
    <t>3" Butterfly to red pistil</t>
  </si>
  <si>
    <t>https://youtu.be/2FFsbYYQ00Q</t>
  </si>
  <si>
    <t>C75</t>
  </si>
  <si>
    <t>40mm Green Stars Mine</t>
  </si>
  <si>
    <t>https://youtu.be/D5cbH8aRops</t>
  </si>
  <si>
    <t>CC0494</t>
  </si>
  <si>
    <t>50s FAN. Colour peony with butterfly tail</t>
  </si>
  <si>
    <t>https://youtu.be/PozFMTcWWlw</t>
  </si>
  <si>
    <t>CC1095</t>
  </si>
  <si>
    <t>25s Z. Red green blue top gold strobe willow tail</t>
  </si>
  <si>
    <t>https://youtu.be/3lKjzuHqhTE</t>
  </si>
  <si>
    <t>CC1462</t>
  </si>
  <si>
    <t>100s FAN. Red dark blue dark green mine, red tail spit red dark blue dark green.</t>
  </si>
  <si>
    <t>https://youtu.be/2-IirRBTd5w</t>
  </si>
  <si>
    <t>3" Brocade Crown with Tail</t>
  </si>
  <si>
    <t>https://youtu.be/8LgNiYFIdXY</t>
  </si>
  <si>
    <t>CS40403</t>
  </si>
  <si>
    <t>4" Gold coconut</t>
  </si>
  <si>
    <t>https://youtu.be/qGjKBg0AnuE</t>
  </si>
  <si>
    <t>CS50607</t>
  </si>
  <si>
    <t>5" Silver glitter willow with orange strobe pistil</t>
  </si>
  <si>
    <t>https://youtu.be/aYKMkce8Rq0</t>
  </si>
  <si>
    <t>CS60770</t>
  </si>
  <si>
    <t>6" Blue dahlia into red strobe pistil.</t>
  </si>
  <si>
    <t>https://youtu.be/k9Lh7bokyWM</t>
  </si>
  <si>
    <t>CSL1354</t>
  </si>
  <si>
    <t>13s Z. Rainbow bouquet.</t>
  </si>
  <si>
    <t>https://youtu.be/YAAgoTunVnc</t>
  </si>
  <si>
    <t>CC0042-2</t>
  </si>
  <si>
    <t>49s FAN. Red and green crossette</t>
  </si>
  <si>
    <t>https://youtu.be/iZ5LLHkOf5g</t>
  </si>
  <si>
    <t>CC1551D-RED</t>
  </si>
  <si>
    <t>DUMMY CC1551-RED. TWISTING MY MELLONS.</t>
  </si>
  <si>
    <t>C76</t>
  </si>
  <si>
    <t>49mm Gold to blue mine</t>
  </si>
  <si>
    <t>https://youtu.be/qGeH9WEsgc0</t>
  </si>
  <si>
    <t>RP1D</t>
  </si>
  <si>
    <t>DUMMY RP1. THE ROCKS</t>
  </si>
  <si>
    <t>CC0267</t>
  </si>
  <si>
    <t>https://youtu.be/nbKmmupo9II</t>
  </si>
  <si>
    <t>CC0495</t>
  </si>
  <si>
    <t>100s FAN. Peacock. Green tail bomb brocade crown &amp; brocade crown mine</t>
  </si>
  <si>
    <t>https://youtu.be/hygt83t2OHU</t>
  </si>
  <si>
    <t>CC1096</t>
  </si>
  <si>
    <t>25s Z. Red green blue top white strobe tail</t>
  </si>
  <si>
    <t>https://youtu.be/8xfD9xDsN6M</t>
  </si>
  <si>
    <t>CC1464</t>
  </si>
  <si>
    <t>110s Z. Ti crackling tail, blue tail to ti crackling willow.</t>
  </si>
  <si>
    <t>https://youtu.be/5vY8bVP3hfk</t>
  </si>
  <si>
    <t>CC0604D</t>
  </si>
  <si>
    <t>DUMMY CC0604. CRAZY CRACKLES.</t>
  </si>
  <si>
    <t>6" Brocade crown palm+green with red strobe pistil flower</t>
  </si>
  <si>
    <t>1008-F4-69252806</t>
  </si>
  <si>
    <t>Single Shot - 59mm</t>
  </si>
  <si>
    <t>1008-F4-69252804</t>
  </si>
  <si>
    <t>C356</t>
  </si>
  <si>
    <t>https://youtu.be/jHmQmSpu5pU</t>
  </si>
  <si>
    <t>S002</t>
  </si>
  <si>
    <t>3" Blue to Ti chrysanthemum</t>
  </si>
  <si>
    <t>https://youtu.be/4EpwdLKZnF0</t>
  </si>
  <si>
    <t>CC0048</t>
  </si>
  <si>
    <t>25s. Colour leaves</t>
  </si>
  <si>
    <t>https://youtu.be/ul5dxXsokqg</t>
  </si>
  <si>
    <t>CC0269</t>
  </si>
  <si>
    <t>https://youtu.be/-hSwHc3d7Ys</t>
  </si>
  <si>
    <t>CS30052</t>
  </si>
  <si>
    <t>3" Brocade king</t>
  </si>
  <si>
    <t>CS40404</t>
  </si>
  <si>
    <t>4" White glitter dark white glitter waterfall to dark red glitter pistil</t>
  </si>
  <si>
    <t>https://youtu.be/LbxTsbkgnCg</t>
  </si>
  <si>
    <t>CS50610</t>
  </si>
  <si>
    <t>5" Smiley face to heart</t>
  </si>
  <si>
    <t>https://youtu.be/AYaF6R5ig38</t>
  </si>
  <si>
    <t>CS60772</t>
  </si>
  <si>
    <t>6" Blue peony with red coco with brocade crown pistil.</t>
  </si>
  <si>
    <t>https://youtu.be/TFl5eYivXtw</t>
  </si>
  <si>
    <t>CSL1357</t>
  </si>
  <si>
    <t>13s. Titanium crackling xette</t>
  </si>
  <si>
    <t>https://youtu.be/QRMYxW8OtsQ</t>
  </si>
  <si>
    <t>CAS4002-CS40072</t>
  </si>
  <si>
    <t>4" Mixed case. FALLING LEAVES. 12x red falling leaves (CS4002), 12x green falling leaves (CS4003), 12x silver falling leaves (CS40072)</t>
  </si>
  <si>
    <t>S009</t>
  </si>
  <si>
    <t>3" Gold blink to blue</t>
  </si>
  <si>
    <t>https://youtu.be/k_jHXRVUtkw</t>
  </si>
  <si>
    <t>CC0503</t>
  </si>
  <si>
    <t>25s Z. Gold whirling tail to gold ti chrys</t>
  </si>
  <si>
    <t>https://youtu.be/XDfTo32ZiwM</t>
  </si>
  <si>
    <t>CC1098</t>
  </si>
  <si>
    <t>46s. Silver whistling, red howl of the wolf, three silver whistle</t>
  </si>
  <si>
    <t>Cake - 46s</t>
  </si>
  <si>
    <t>https://youtu.be/X-P6pRlZXCI</t>
  </si>
  <si>
    <t>CC1465</t>
  </si>
  <si>
    <t>100s Z. Blue tail to flower wave+blue peony, brocade crown mine.</t>
  </si>
  <si>
    <t>https://youtu.be/w1JCAO9Pi6Q</t>
  </si>
  <si>
    <t>CC1552D</t>
  </si>
  <si>
    <t>DUMMY CC1552. ELLO 'ELLO.</t>
  </si>
  <si>
    <t>CS40405</t>
  </si>
  <si>
    <t>4" Colour dahlia</t>
  </si>
  <si>
    <t>https://youtu.be/ltvowDL7IMo</t>
  </si>
  <si>
    <t>CS50611</t>
  </si>
  <si>
    <t>5" Stained Glass</t>
  </si>
  <si>
    <t>1170-F4-03089</t>
  </si>
  <si>
    <t>https://youtu.be/X8qRhpa2JmM</t>
  </si>
  <si>
    <t>CS60775</t>
  </si>
  <si>
    <t>6" Silver crown to red with blue saturn into red to green to dragon eggs ghost rising silver tail.</t>
  </si>
  <si>
    <t>https://youtu.be/J1XxxWMmAHg</t>
  </si>
  <si>
    <t>CSL1358</t>
  </si>
  <si>
    <t>13s. Brocade crown tail to green tail flower ball.</t>
  </si>
  <si>
    <t>https://youtu.be/n1XQcvrcl_4</t>
  </si>
  <si>
    <t>https://youtu.be/OS1vj-XoqSw</t>
  </si>
  <si>
    <t>C78</t>
  </si>
  <si>
    <t>49mm Red strobe tail</t>
  </si>
  <si>
    <t>https://youtu.be/OnC3c2qay6o</t>
  </si>
  <si>
    <t>C357</t>
  </si>
  <si>
    <t>40mm Gold Titanium Willow Tail / Purple Mine</t>
  </si>
  <si>
    <t>CC0270</t>
  </si>
  <si>
    <t>49s. Silver whirling</t>
  </si>
  <si>
    <t>https://youtu.be/-97dvBy6sWA</t>
  </si>
  <si>
    <t>CC0507</t>
  </si>
  <si>
    <t>49s Z. Blue mine to blue and silver fish (similar to CC0069)</t>
  </si>
  <si>
    <t>https://youtu.be/0qdVdOWRH7g</t>
  </si>
  <si>
    <t>CC1100</t>
  </si>
  <si>
    <t>49s. Colour swimming comet</t>
  </si>
  <si>
    <t>https://youtu.be/-HLi6P9gk3c</t>
  </si>
  <si>
    <t>CC1466</t>
  </si>
  <si>
    <t>49s. Red light tail to silver spinner with red strobe, green light tail to silver spinner with green strobe.</t>
  </si>
  <si>
    <t>https://youtu.be/mZXOsNWdrfw</t>
  </si>
  <si>
    <t>CS40409</t>
  </si>
  <si>
    <t>4" Whirlpool red willow crossette (Cylinder)</t>
  </si>
  <si>
    <t>https://youtu.be/Gu8v39WBigg</t>
  </si>
  <si>
    <t>CS50612</t>
  </si>
  <si>
    <t>5" Blue sizzling comets with red strobe pistil</t>
  </si>
  <si>
    <t>https://youtu.be/RjD8alzm5jU</t>
  </si>
  <si>
    <t>CS60778</t>
  </si>
  <si>
    <t>6" Hydrangea, two cross crown king w/colour star</t>
  </si>
  <si>
    <t>https://youtu.be/gSmY-ib4nyw</t>
  </si>
  <si>
    <t>CCS50510</t>
  </si>
  <si>
    <t>5" Three-color ring with chrys pistil.</t>
  </si>
  <si>
    <t>https://youtu.be/-0835LqtFhg</t>
  </si>
  <si>
    <t>C79</t>
  </si>
  <si>
    <t>49mm Colour strobe tail</t>
  </si>
  <si>
    <t>https://youtu.be/u_CCo-XLnuM</t>
  </si>
  <si>
    <t>S013</t>
  </si>
  <si>
    <t>3" Orange peony</t>
  </si>
  <si>
    <t>https://www.youtube.com/watch?v=sUuQlZswL7c&amp;list=PLDAnggd3oes5F6oc2GvRW7F0KeontGh-k&amp;index=9&amp;t=0s</t>
  </si>
  <si>
    <t>CC0052</t>
  </si>
  <si>
    <t>25s. Silver Blink Tail silver Blink</t>
  </si>
  <si>
    <t>https://youtu.be/ypQibNkIYiw</t>
  </si>
  <si>
    <t>CC0274</t>
  </si>
  <si>
    <t>https://youtu.be/zAk1ez8RNOI</t>
  </si>
  <si>
    <t>CC1103</t>
  </si>
  <si>
    <t>100s Z. Red, green, blue top white strobe tail</t>
  </si>
  <si>
    <t>https://youtu.be/H4mxK8MrXuQ</t>
  </si>
  <si>
    <t>CC1467</t>
  </si>
  <si>
    <t>2806-F4-000051</t>
  </si>
  <si>
    <t>https://youtu.be/lQ451Dfk1_Y</t>
  </si>
  <si>
    <t>CC0606D</t>
  </si>
  <si>
    <t>DUMMY CC0606. CELTIC DAWN.</t>
  </si>
  <si>
    <t>CS40410</t>
  </si>
  <si>
    <t>4" Corolla to blue with corolla tail &amp; blue pistil</t>
  </si>
  <si>
    <t>https://youtu.be/R06jSLcau9I</t>
  </si>
  <si>
    <t>CS50614</t>
  </si>
  <si>
    <t>5" Multicolour strobe</t>
  </si>
  <si>
    <t>https://youtu.be/1upwCCDCCqk</t>
  </si>
  <si>
    <t>CC1553D-RED</t>
  </si>
  <si>
    <t>DUMMY CC1553-RED. SKY MAGIC.</t>
  </si>
  <si>
    <t>CAS4007-CAS4009</t>
  </si>
  <si>
    <t>4" Mixed case. PEONY. 12x red peony with silver palm pistil (CAS4007), 12x blue peony with silver palm pistil (CAS4008), 12x green peony with silver palm pistil (CAS4009)</t>
  </si>
  <si>
    <t>C80</t>
  </si>
  <si>
    <t>49mm Red tiger tail</t>
  </si>
  <si>
    <t>https://youtu.be/mcwQbb9gCFc</t>
  </si>
  <si>
    <t>S015</t>
  </si>
  <si>
    <t>3" Purple time rain</t>
  </si>
  <si>
    <t>https://youtu.be/P9LNAlRSIik</t>
  </si>
  <si>
    <t>CC0053</t>
  </si>
  <si>
    <t>25s. Blue &amp; silver fish</t>
  </si>
  <si>
    <t>https://youtu.be/hQwSZlJphVc</t>
  </si>
  <si>
    <t>CC0277</t>
  </si>
  <si>
    <t>49s Z. Colour star comets</t>
  </si>
  <si>
    <t>https://youtu.be/V2RcJQOVY4Q</t>
  </si>
  <si>
    <t>CC0510</t>
  </si>
  <si>
    <t>36s. Water cakes Tourbillions &amp; Butterflies</t>
  </si>
  <si>
    <t>1008-F4-69252800</t>
  </si>
  <si>
    <t>https://youtu.be/o9ouL90gU0Q</t>
  </si>
  <si>
    <t>CC0607</t>
  </si>
  <si>
    <t>36s. Gold tail to gold wave with purple pearl, gold tail to gold wave with sea blue pearl, gold tail to crackling .</t>
  </si>
  <si>
    <t>https://youtu.be/XeM7Jc2BRNU</t>
  </si>
  <si>
    <t>CC1108</t>
  </si>
  <si>
    <t>49s FAN. High sky colour tiger tail with silver strobe</t>
  </si>
  <si>
    <t>https://youtu.be/axUVtCvmQJs</t>
  </si>
  <si>
    <t>CC1468</t>
  </si>
  <si>
    <t>100s FAN. Brocade crown+red strobe with brocade crown mine, brocade crown+green strobe with brocade crown mine, brocade crown+white strobe with brocade crown mine, brocade crown+gold strobe with brocade crown mine.</t>
  </si>
  <si>
    <t>https://youtu.be/64jouwyboSw</t>
  </si>
  <si>
    <t>https://youtu.be/ls9ktAxTElk</t>
  </si>
  <si>
    <t>CAS4013-CAS4015</t>
  </si>
  <si>
    <t>4" Mixed case. BLINK. 12x red blink (CAS4013), 12x green blink (CAS4014), 12x white blink (CAS4015)</t>
  </si>
  <si>
    <t>C81</t>
  </si>
  <si>
    <t>49mm Green tiger tail</t>
  </si>
  <si>
    <t>https://youtu.be/1mQV-Leqo7I</t>
  </si>
  <si>
    <t>C360</t>
  </si>
  <si>
    <t>40mm Red Pearl / White Strobe Mine</t>
  </si>
  <si>
    <t>https://youtu.be/VdYIcUkZwnc</t>
  </si>
  <si>
    <t>S017</t>
  </si>
  <si>
    <t>3" Red crackling wave</t>
  </si>
  <si>
    <t>https://youtu.be/D3AJIhkOkPo</t>
  </si>
  <si>
    <t>CC0055</t>
  </si>
  <si>
    <t>25s. Silver Tail silver Palm</t>
  </si>
  <si>
    <t>https://youtu.be/Wy0Iyk_967s</t>
  </si>
  <si>
    <t>CS40411</t>
  </si>
  <si>
    <t>4" Corolla horsetail with corolla tail</t>
  </si>
  <si>
    <t>https://youtu.be/L0tTdd6_9AQ</t>
  </si>
  <si>
    <t>CS50617</t>
  </si>
  <si>
    <t>5" Brocade Sky Waterfall</t>
  </si>
  <si>
    <t>2806-F4-001947</t>
  </si>
  <si>
    <t>https://youtu.be/LJ-jbX-5Ol0</t>
  </si>
  <si>
    <t>CSL1365</t>
  </si>
  <si>
    <t>13s. Whirlpool with orange pearl blue mine.</t>
  </si>
  <si>
    <t>https://youtu.be/UhxaIeg-cCs</t>
  </si>
  <si>
    <t>CC0510-1</t>
  </si>
  <si>
    <t>36s. Ti chrys mine to ti chrys bombette</t>
  </si>
  <si>
    <t>2806-F4-000625</t>
  </si>
  <si>
    <t>https://youtu.be/CrRLtFG7tAg</t>
  </si>
  <si>
    <t>CC1468-2</t>
  </si>
  <si>
    <t>49s FAN. Brocade crown+red strobe with brocade crown mine, brocade crown+green strobe with brocade crown mine, brocade crown+white strobe with brocade crown mine, brocade crown+gold strobe with brocade crown mine.</t>
  </si>
  <si>
    <t>https://youtu.be/DsQqbjg76Bw</t>
  </si>
  <si>
    <t>CAS4019-CAS4024</t>
  </si>
  <si>
    <t>4" Mixed case. CROSSETTE. 6x red crossette (CAS4019), 6x blue crossette (CAS4020), 6x green crossette (CAS4021), 6x lemon crossette (CAS4022), 6x pink crossette (CAS4023), 6x crackling crossette (CAS4024)</t>
  </si>
  <si>
    <t>C82</t>
  </si>
  <si>
    <t>59mm Red Stars</t>
  </si>
  <si>
    <t>https://youtu.be/IMaNHLFTXAY</t>
  </si>
  <si>
    <t>C361</t>
  </si>
  <si>
    <t>40mm Yellow Pearl / Green Strobe Mine</t>
  </si>
  <si>
    <t>https://youtu.be/oDeOTZv4XT8</t>
  </si>
  <si>
    <t>3" Brocade crown to red with gold tail</t>
  </si>
  <si>
    <t>https://youtu.be/qwX125tY41A</t>
  </si>
  <si>
    <t>CC0057</t>
  </si>
  <si>
    <t>49s. Purple bouquet to- purple &amp; green peony</t>
  </si>
  <si>
    <t>https://youtu.be/VLDcpnkFxko</t>
  </si>
  <si>
    <t>CC0286</t>
  </si>
  <si>
    <t>https://youtu.be/l2zL1mCyd_s</t>
  </si>
  <si>
    <t>CC0511</t>
  </si>
  <si>
    <t>100s FAN. Silver tail to blue burst with silver palm.</t>
  </si>
  <si>
    <t>https://youtu.be/5DBpSea8grM</t>
  </si>
  <si>
    <t>CC1554D</t>
  </si>
  <si>
    <t>DUMMY CC1554. OMG.</t>
  </si>
  <si>
    <t>CS40412</t>
  </si>
  <si>
    <t>4" Silver strobe to green strobe pistil with green tail</t>
  </si>
  <si>
    <t>https://youtu.be/tRArYRxJ0og</t>
  </si>
  <si>
    <t>CS50618</t>
  </si>
  <si>
    <t>5" Half green half orange peony</t>
  </si>
  <si>
    <t>https://youtu.be/dojt_mGBG10</t>
  </si>
  <si>
    <t>CSL1366</t>
  </si>
  <si>
    <t>13s. Red to silver coco crossette.</t>
  </si>
  <si>
    <t>https://youtu.be/Gx6r8zGV-oQ</t>
  </si>
  <si>
    <t>CAS4029-CAS4059</t>
  </si>
  <si>
    <t>4" Mixed case. 2x half purple half green (CAS4029), 2x half red half blue (CAS4030), 2x blue &amp; silver double ring (CAS4031), 2x red flower wave ring with yellow pistil (CAS4032), 2x cross ring and sakura core (CAS4033), 2x colour swimming comet (CAS403</t>
  </si>
  <si>
    <t>C362</t>
  </si>
  <si>
    <t>40mm Blue Pearl / Gold Titanium Willow Mine</t>
  </si>
  <si>
    <t>https://youtu.be/Yyb02-CPh_g</t>
  </si>
  <si>
    <t>3" Brocade crown to green with gold tail</t>
  </si>
  <si>
    <t>https://youtu.be/ixmAh3LFwD4</t>
  </si>
  <si>
    <t>4" Silver strobe willow (long burning)</t>
  </si>
  <si>
    <t>CC1119</t>
  </si>
  <si>
    <t>100s W. Red strobe tail to red strobe willow &amp; green/blue peony to gold strobe tail to gold strobe willow &amp; green/purple peony W 5 rows alternate</t>
  </si>
  <si>
    <t>https://youtu.be/aJzlBgwWBkg</t>
  </si>
  <si>
    <t>CC1470</t>
  </si>
  <si>
    <t>49s. White Spirit. Gold willow to silver coco</t>
  </si>
  <si>
    <t>CS40413</t>
  </si>
  <si>
    <t>4" Gold wave blue to red</t>
  </si>
  <si>
    <t>CS50619</t>
  </si>
  <si>
    <t>5" Purple with white glitter pistil</t>
  </si>
  <si>
    <t>https://youtu.be/V1hoLk7OHZc</t>
  </si>
  <si>
    <t>CSL1367</t>
  </si>
  <si>
    <t>13s. Rainbow thousand salute.</t>
  </si>
  <si>
    <t>2806-F4-000054</t>
  </si>
  <si>
    <t>https://youtu.be/iN_PQaLfSw4</t>
  </si>
  <si>
    <t>CC059</t>
  </si>
  <si>
    <t>25s. Mixed effects.</t>
  </si>
  <si>
    <t>https://youtu.be/kkodBGSC-c0</t>
  </si>
  <si>
    <t>5" Silver strobe willow (long burning)</t>
  </si>
  <si>
    <t>CC0289</t>
  </si>
  <si>
    <t>36s. Red carpet water cake</t>
  </si>
  <si>
    <t>1008-F4-69259802</t>
  </si>
  <si>
    <t>https://youtu.be/da8ABljkdwI</t>
  </si>
  <si>
    <t>CC0616</t>
  </si>
  <si>
    <t>49s. Rows 1/3/5 Gold tail to green palm with gold strobe. Rows 2/4/6 Gold tail to blue palm with gold strobe. Row 7 Gold tail to green palm with gold strobe and gold tail to blue palm with gold strobe.</t>
  </si>
  <si>
    <t>https://youtu.be/RaD18FTTvOc</t>
  </si>
  <si>
    <t>CC1123</t>
  </si>
  <si>
    <t>49s Z. Silver tail &amp; red tail to tit salute</t>
  </si>
  <si>
    <t>https://youtu.be/uQn2MR1i0M0</t>
  </si>
  <si>
    <t>CAS4042</t>
  </si>
  <si>
    <t>4" Gold blink palm</t>
  </si>
  <si>
    <t>https://youtu.be/68NKAOIuUIA</t>
  </si>
  <si>
    <t>CS40414</t>
  </si>
  <si>
    <t>4" Red to time rain tail</t>
  </si>
  <si>
    <t>https://youtu.be/XhKBcBICd40</t>
  </si>
  <si>
    <t>CS50620</t>
  </si>
  <si>
    <t>5" Midnight Snow Ring with Purple Pistil</t>
  </si>
  <si>
    <t>https://youtu.be/Iwf3sCONQTE</t>
  </si>
  <si>
    <t>CSL1379</t>
  </si>
  <si>
    <t>13s. Z. Red to blue to white bouquet</t>
  </si>
  <si>
    <t>CCS60617</t>
  </si>
  <si>
    <t>6" Flash thunderbolt with double thunderbolt pistil up tail</t>
  </si>
  <si>
    <t>https://youtu.be/y4flLfEtiKY</t>
  </si>
  <si>
    <t>CC1555D-RED</t>
  </si>
  <si>
    <t>DUMMY CC1555-RED. GUILTY PLEASURE.</t>
  </si>
  <si>
    <t>C363</t>
  </si>
  <si>
    <t>40mm Purple Pearl / Yellow Strobe Mine</t>
  </si>
  <si>
    <t>https://youtu.be/dA_6z8kHxho</t>
  </si>
  <si>
    <t>3" Brocade crown to blue with gold tail</t>
  </si>
  <si>
    <t>https://youtu.be/44GXdCHroy4</t>
  </si>
  <si>
    <t>CC0061</t>
  </si>
  <si>
    <t>150s Z. Silver tail.</t>
  </si>
  <si>
    <t>https://youtu.be/UEVAWsNO7mk</t>
  </si>
  <si>
    <t>CC0290</t>
  </si>
  <si>
    <t>1008-F4-69259803</t>
  </si>
  <si>
    <t>https://youtu.be/GA6FqKG1UUc</t>
  </si>
  <si>
    <t>CC1556</t>
  </si>
  <si>
    <t>50s FAN. Howl of the wolf with whistle spit gold crown (small angle fan)</t>
  </si>
  <si>
    <t>https://youtu.be/P9bmCwculwQ</t>
  </si>
  <si>
    <t>CC0513D</t>
  </si>
  <si>
    <t>DUMMY CC0513. AFTERGLOW.</t>
  </si>
  <si>
    <t>CS50624</t>
  </si>
  <si>
    <t>5" Red to silver crossette</t>
  </si>
  <si>
    <t>https://youtu.be/Sn_jlF1d6Ik</t>
  </si>
  <si>
    <t>CCS60618</t>
  </si>
  <si>
    <t>6" Brocade time-rain to blue into green glitter pistil</t>
  </si>
  <si>
    <t>https://youtu.be/iKyMi0601mU</t>
  </si>
  <si>
    <t>CAS4049-CBS4001</t>
  </si>
  <si>
    <t>4" Mixed case. GLITTER &amp; PEONY. 6x blue &amp; gold glitter (CAS4049), 6x green &amp; silver glitter (CAS4050), 6x red &amp; silver glitter (CAS4051), 6x red &amp; blue peony (CS40085), 6x purple &amp; green peony (CAS4052), 6x multicolour peony (CBS4001)</t>
  </si>
  <si>
    <t>C85</t>
  </si>
  <si>
    <t>59mm Green Stars</t>
  </si>
  <si>
    <t>https://youtu.be/I0D5A3Idcjo</t>
  </si>
  <si>
    <t>C364</t>
  </si>
  <si>
    <t>40mm Gold Rain to Purple w Orange Strobe Mine</t>
  </si>
  <si>
    <t>https://youtu.be/EB8P6CGWRhE</t>
  </si>
  <si>
    <t>CC0066</t>
  </si>
  <si>
    <t>49s FAN. Purple &amp; Silver Palm</t>
  </si>
  <si>
    <t>https://youtu.be/1jTtx6C9ATc</t>
  </si>
  <si>
    <t>CC0292</t>
  </si>
  <si>
    <t>49s FAN. Ti Silver Chrysanthemum &amp; Colour Core</t>
  </si>
  <si>
    <t>https://youtu.be/uUC7hloshCk</t>
  </si>
  <si>
    <t>CSL1380</t>
  </si>
  <si>
    <t>13s. Wave to green swimming star</t>
  </si>
  <si>
    <t>CAS4053-CAS4055</t>
  </si>
  <si>
    <t>4" Mixed case. STROBE WILLOW. 12x red strobe willow (CAS4053), 12x green strobe willow (CAS4054), 12x white strobe willow (CAS4055)</t>
  </si>
  <si>
    <t>4" Ti chrys.</t>
  </si>
  <si>
    <t>CC0297</t>
  </si>
  <si>
    <t>100s FAN. Brocade king with blue pistil and blue tail</t>
  </si>
  <si>
    <t>https://youtu.be/wjwpdAqLGGQ</t>
  </si>
  <si>
    <t>CC1557</t>
  </si>
  <si>
    <t>CR001D</t>
  </si>
  <si>
    <t>DUMMY CR001: VADER.</t>
  </si>
  <si>
    <t>CAS4058</t>
  </si>
  <si>
    <t>4" Jellyfish (CS40531)</t>
  </si>
  <si>
    <t>CS40416</t>
  </si>
  <si>
    <t>4" Flower crown to colour coco tree pistil</t>
  </si>
  <si>
    <t>https://youtu.be/5-3Qi0jhzyc</t>
  </si>
  <si>
    <t>CS50629</t>
  </si>
  <si>
    <t>5" Red sun ring</t>
  </si>
  <si>
    <t>https://youtu.be/B0qdlB4khTU</t>
  </si>
  <si>
    <t>CS60789</t>
  </si>
  <si>
    <t>6" Silver crown with red pistil</t>
  </si>
  <si>
    <t>https://youtu.be/w9liZuaooD4</t>
  </si>
  <si>
    <t>CSL1381</t>
  </si>
  <si>
    <t>13s. Z Three color grass</t>
  </si>
  <si>
    <t>https://youtu.be/OGUKBOReA-k</t>
  </si>
  <si>
    <t>C87</t>
  </si>
  <si>
    <t>49mm Silver Butterfly with Red &amp; Blue Mine</t>
  </si>
  <si>
    <t>https://youtu.be/Vo07idQHfVE</t>
  </si>
  <si>
    <t>C366</t>
  </si>
  <si>
    <t>40mm Red to blue to green bouquet</t>
  </si>
  <si>
    <t>https://youtu.be/ispW4heEX7U</t>
  </si>
  <si>
    <t>CC0081</t>
  </si>
  <si>
    <t>100s. Red &amp; silver peony</t>
  </si>
  <si>
    <t>https://youtu.be/Ytu7e9ieDIs</t>
  </si>
  <si>
    <t>CC1137</t>
  </si>
  <si>
    <t>49s FAN. Titanium crackling tail</t>
  </si>
  <si>
    <t>https://youtu.be/NubnoxVcShQ</t>
  </si>
  <si>
    <t>CC1558</t>
  </si>
  <si>
    <t>CDS301</t>
  </si>
  <si>
    <t>3" Blue &amp; gold glitter peanut shell</t>
  </si>
  <si>
    <t>https://youtu.be/lMzd5IZ-oM4</t>
  </si>
  <si>
    <t>CS40417</t>
  </si>
  <si>
    <t>4" Red strobe crown to blue double ring</t>
  </si>
  <si>
    <t>https://youtu.be/A98pXwNEErg</t>
  </si>
  <si>
    <t>CS50635</t>
  </si>
  <si>
    <t>5" Gold willow to white strobe waterfall</t>
  </si>
  <si>
    <t>https://youtu.be/pev21_vMt5A</t>
  </si>
  <si>
    <t>CSL1382</t>
  </si>
  <si>
    <t>13s. Red Mines with whirling flowers (7 Angle)</t>
  </si>
  <si>
    <t>https://youtu.be/qrAT6dTpdfI</t>
  </si>
  <si>
    <t>CAS5003-CAS5036</t>
  </si>
  <si>
    <t>5" Mixed case. 2x gold broc. with green pistil (CAS5003), 2x gold broc. with red pistil (CAS5027), 2x gold broc. with blue pistil (CAS5028), 2x red &amp; silver glitter (CAS5029), 2x red coco tree and blue dahlia (CAS5006), 2x lemon to red blink (CAS5011),</t>
  </si>
  <si>
    <t>Shell - 5" Mixed</t>
  </si>
  <si>
    <t>C88</t>
  </si>
  <si>
    <t>49mm Titanium Whistle with blue mine</t>
  </si>
  <si>
    <t>https://youtu.be/LVR25P2hFvM</t>
  </si>
  <si>
    <t>C367</t>
  </si>
  <si>
    <t>40mm Gold Strobe Willow tail with red mine</t>
  </si>
  <si>
    <t>https://youtu.be/v4hkp_xxoZk</t>
  </si>
  <si>
    <t>CC1559</t>
  </si>
  <si>
    <t>CDS302</t>
  </si>
  <si>
    <t>3" Green &amp; silver glitter peanut shell</t>
  </si>
  <si>
    <t>https://youtu.be/pcCxYDjBoM4</t>
  </si>
  <si>
    <t>CS40418</t>
  </si>
  <si>
    <t>4" Gold glittering</t>
  </si>
  <si>
    <t>https://youtu.be/DqjOVJ5YvBA</t>
  </si>
  <si>
    <t>CS50636</t>
  </si>
  <si>
    <t>5" Blue jellyfish</t>
  </si>
  <si>
    <t>https://youtu.be/sbCMg-8MzHI</t>
  </si>
  <si>
    <t>NL/TNO-0383-2018</t>
  </si>
  <si>
    <t>CS60795</t>
  </si>
  <si>
    <t>6" Gold band to Multicolour (video shows 3")</t>
  </si>
  <si>
    <t>2806-F4-001948</t>
  </si>
  <si>
    <t>CSL1383</t>
  </si>
  <si>
    <t>13s. Wave to red swimming star</t>
  </si>
  <si>
    <t>https://youtu.be/4dNocL8CbXU</t>
  </si>
  <si>
    <t>CC1137-1</t>
  </si>
  <si>
    <t>49s Z. Brocade crown bouquet to purple dahlia gold strobe</t>
  </si>
  <si>
    <t>https://youtu.be/T7sutk-hcCo</t>
  </si>
  <si>
    <t>CAS5015-CAS5037</t>
  </si>
  <si>
    <t>5" Mixed case. Smiling face, brocade crown ring with silver blink pistil, green ring silver crossette pistil, six angle chrys., aniseed chrys. &amp; red core, flower crown chrys. to red ring , half purple half green, crackling spider, double crackling flo</t>
  </si>
  <si>
    <t>CC302</t>
  </si>
  <si>
    <t>3" Multicolour w/ butterfly (tubed)</t>
  </si>
  <si>
    <t>1008-F4-69249644</t>
  </si>
  <si>
    <t>https://youtu.be/aJjOzeMZJGw</t>
  </si>
  <si>
    <t>CC1138</t>
  </si>
  <si>
    <t>19s. Red strobe tail to green dahlia gold strobe</t>
  </si>
  <si>
    <t>https://youtu.be/DnZPhoENWcQ</t>
  </si>
  <si>
    <t>CDS303</t>
  </si>
  <si>
    <t>3" Red &amp; silver glitter peanut shell</t>
  </si>
  <si>
    <t>https://youtu.be/4S6R2CS8iWI</t>
  </si>
  <si>
    <t>CC0619D</t>
  </si>
  <si>
    <t>DUMMY CC0619. SPIN DOCTOR.</t>
  </si>
  <si>
    <t>CS30069</t>
  </si>
  <si>
    <t>https://youtu.be/t_ffGW50fmg</t>
  </si>
  <si>
    <t>CS40419</t>
  </si>
  <si>
    <t>4" Red coconut with silver strobe</t>
  </si>
  <si>
    <t>https://youtu.be/U7XosccSRrM</t>
  </si>
  <si>
    <t>CS50638</t>
  </si>
  <si>
    <t>5" Brocade crown to blue petal with white strobe pistil</t>
  </si>
  <si>
    <t>https://youtu.be/U1VNs7juvtU</t>
  </si>
  <si>
    <t>CS60796</t>
  </si>
  <si>
    <t>6" Gold pine needle with white strobe and Red Pistil</t>
  </si>
  <si>
    <t>https://youtu.be/R0qCkWwBtZ0</t>
  </si>
  <si>
    <t>CSL1384</t>
  </si>
  <si>
    <t>13s. Silver moving star w/white strobe mine</t>
  </si>
  <si>
    <t>https://youtu.be/PXfpY46A1g4</t>
  </si>
  <si>
    <t>C89</t>
  </si>
  <si>
    <t>25mm 8s. Silver strobe tail</t>
  </si>
  <si>
    <t>https://youtu.be/oSaXy3vh8_o</t>
  </si>
  <si>
    <t>C368</t>
  </si>
  <si>
    <t>https://youtu.be/cMnsSLI488s</t>
  </si>
  <si>
    <t>CC303</t>
  </si>
  <si>
    <t>3" Silver flower crackling chrysanthemum with colourful crossette - (tubed)</t>
  </si>
  <si>
    <t>1008-F4-69259798</t>
  </si>
  <si>
    <t>https://youtu.be/HlDCXU1vSRc</t>
  </si>
  <si>
    <t>CC1139</t>
  </si>
  <si>
    <t>19s. Gold crown Dump Cake</t>
  </si>
  <si>
    <t>https://youtu.be/TaW68ikYuhI</t>
  </si>
  <si>
    <t>CDS304</t>
  </si>
  <si>
    <t>3" Purple &amp; green peanut shell</t>
  </si>
  <si>
    <t>https://youtu.be/O1vxSYN2nls</t>
  </si>
  <si>
    <t>CAS5021</t>
  </si>
  <si>
    <t>5" Gold crackling palm crossette</t>
  </si>
  <si>
    <t>https://youtu.be/3ms7woywccM</t>
  </si>
  <si>
    <t>CC0515D</t>
  </si>
  <si>
    <t>DUMMY CC0515. RITZY GLITZY.</t>
  </si>
  <si>
    <t>CC1471D</t>
  </si>
  <si>
    <t>DUMMY CC1471. FROGS IN A BLENDER</t>
  </si>
  <si>
    <t>CS40422</t>
  </si>
  <si>
    <t>4" Gold dash strobe waterfall</t>
  </si>
  <si>
    <t>https://youtu.be/-BleF-FpiAk</t>
  </si>
  <si>
    <t>CS50639</t>
  </si>
  <si>
    <t>5" Lemon Strobe.</t>
  </si>
  <si>
    <t>2806-F4-000629</t>
  </si>
  <si>
    <t>https://youtu.be/n-eU2Pc176Q</t>
  </si>
  <si>
    <t>CS60797</t>
  </si>
  <si>
    <t>6" Red Wave moving stars with silver strobe pistil</t>
  </si>
  <si>
    <t>https://youtu.be/Civ31yTl04s</t>
  </si>
  <si>
    <t>CSL1385</t>
  </si>
  <si>
    <t>13s. Wave willow w/sea blue</t>
  </si>
  <si>
    <t>https://youtu.be/ZFsQKinHOsE</t>
  </si>
  <si>
    <t>C90</t>
  </si>
  <si>
    <t>25mm 8s. Red strobe tail</t>
  </si>
  <si>
    <t>https://youtu.be/JIY1V9Ez1QI</t>
  </si>
  <si>
    <t>C369</t>
  </si>
  <si>
    <t>https://youtu.be/4ShEgqKbncY</t>
  </si>
  <si>
    <t>3" 5x Brocade crown with gold tail (NO DELAY)</t>
  </si>
  <si>
    <t>https://youtu.be/Q4tYsQyz9Hc</t>
  </si>
  <si>
    <t>CC0303</t>
  </si>
  <si>
    <t>25s. Red Dahlia &amp; Titanium silver Chrysanthemum</t>
  </si>
  <si>
    <t>https://youtu.be/46PuC3rDBrQ</t>
  </si>
  <si>
    <t>C91</t>
  </si>
  <si>
    <t>25mm 8s. Green strobe tail</t>
  </si>
  <si>
    <t>https://youtu.be/A21swipaA6k</t>
  </si>
  <si>
    <t>C370</t>
  </si>
  <si>
    <t>49mm White strobe mine with many reports.</t>
  </si>
  <si>
    <t>https://youtu.be/mJSk9DGPP68</t>
  </si>
  <si>
    <t>CC0088</t>
  </si>
  <si>
    <t>65s FAN. Oro Vela Brocade waterfall mine</t>
  </si>
  <si>
    <t>https://youtu.be/6o1FJu_DCsI</t>
  </si>
  <si>
    <t>CDS305</t>
  </si>
  <si>
    <t>3" Red &amp; blue peanut shell</t>
  </si>
  <si>
    <t>https://youtu.be/e9prgr2gJt4</t>
  </si>
  <si>
    <t>CS30301</t>
  </si>
  <si>
    <t>3" Red &amp; green falling leaves</t>
  </si>
  <si>
    <t>https://youtu.be/XQN_2l2So3Y</t>
  </si>
  <si>
    <t>CS40423</t>
  </si>
  <si>
    <t>4" Colour strobe willow</t>
  </si>
  <si>
    <t>https://youtu.be/mPxndVWp-84</t>
  </si>
  <si>
    <t>CS50644</t>
  </si>
  <si>
    <t>5" Blue to dragon eggs with dragon eggs pistil</t>
  </si>
  <si>
    <t>https://youtu.be/Nn5w5LzntK4</t>
  </si>
  <si>
    <t>CS60798</t>
  </si>
  <si>
    <t>6" Mid colour dhali waterfall (video shows 4")</t>
  </si>
  <si>
    <t>2806-F4-001949</t>
  </si>
  <si>
    <t>https://youtu.be/OLAOTfDL3JA</t>
  </si>
  <si>
    <t>CSL1386</t>
  </si>
  <si>
    <t>13s. Ti.crackling tail crackling mine</t>
  </si>
  <si>
    <t>https://youtu.be/LBAGVDHycpQ</t>
  </si>
  <si>
    <t>3" 5x Multicolour peony with gold tail (NO DELAY)</t>
  </si>
  <si>
    <t>https://youtu.be/AkzRGtXkAG4</t>
  </si>
  <si>
    <t>CC309</t>
  </si>
  <si>
    <t>3" Silver glitter (tubed)</t>
  </si>
  <si>
    <t>https://youtu.be/_rF9FnSs3dA</t>
  </si>
  <si>
    <t>CDS306</t>
  </si>
  <si>
    <t>3" Multicolour peanut shell</t>
  </si>
  <si>
    <t>https://youtu.be/vMOYFOyO8AM</t>
  </si>
  <si>
    <t>CC1474D</t>
  </si>
  <si>
    <t>DUMMY CC1474. CHASE ME.</t>
  </si>
  <si>
    <t>CS30303</t>
  </si>
  <si>
    <t>3" Gold coconut</t>
  </si>
  <si>
    <t>https://youtu.be/NPCLItBf9cU</t>
  </si>
  <si>
    <t>CS40424</t>
  </si>
  <si>
    <t>4" Gold crown with crackling pistil</t>
  </si>
  <si>
    <t>https://youtu.be/lqaQQuRmL8A</t>
  </si>
  <si>
    <t>CS50645</t>
  </si>
  <si>
    <t>5" Red ghost</t>
  </si>
  <si>
    <t>https://youtu.be/VU5uI1UJRfQ</t>
  </si>
  <si>
    <t>CS60799</t>
  </si>
  <si>
    <t>6" Gold strobe coco time rain pistil (video shows 4")</t>
  </si>
  <si>
    <t>https://youtu.be/6RzTPY0-6WM</t>
  </si>
  <si>
    <t>CSL1387</t>
  </si>
  <si>
    <t>13s. Chrys tail</t>
  </si>
  <si>
    <t>https://youtu.be/LoUo-_xOEv8</t>
  </si>
  <si>
    <t>CC310</t>
  </si>
  <si>
    <t>3" Colourful swimming star (tubed)</t>
  </si>
  <si>
    <t>https://youtu.be/6Ob2pmriCzU</t>
  </si>
  <si>
    <t>CC1142</t>
  </si>
  <si>
    <t>49s FAN. Blue tail to brocade horse tail.</t>
  </si>
  <si>
    <t>https://youtu.be/9oehrX4CNf8</t>
  </si>
  <si>
    <t>PL/IMP17418</t>
  </si>
  <si>
    <t>CS40433</t>
  </si>
  <si>
    <t>4" Pastel colour dahlia</t>
  </si>
  <si>
    <t>https://youtu.be/1c7YzbBb4Jw</t>
  </si>
  <si>
    <t>CS50646</t>
  </si>
  <si>
    <t>https://youtu.be/PMkYt-qRdIU</t>
  </si>
  <si>
    <t>CS60800</t>
  </si>
  <si>
    <t>6" Ghost</t>
  </si>
  <si>
    <t>https://youtu.be/3kbw614Fd6M</t>
  </si>
  <si>
    <t>C93</t>
  </si>
  <si>
    <t>25mm 8s. Red comet</t>
  </si>
  <si>
    <t>https://youtu.be/RVhNlZ4FE0Q</t>
  </si>
  <si>
    <t>CC311</t>
  </si>
  <si>
    <t>3" Color silver swimming dragon (tubed)</t>
  </si>
  <si>
    <t>https://youtu.be/6aiGD5VN6wM</t>
  </si>
  <si>
    <t>CC0092</t>
  </si>
  <si>
    <t>100S Z. Celtic Finale Red to Ti Silver Chrys.</t>
  </si>
  <si>
    <t>https://youtu.be/ixCK97p2tP8</t>
  </si>
  <si>
    <t>CC1147</t>
  </si>
  <si>
    <t>49s. Colour bouquet</t>
  </si>
  <si>
    <t>https://youtu.be/jvxtLuNvT_E</t>
  </si>
  <si>
    <t>CC0516D</t>
  </si>
  <si>
    <t>DUMMY CC0516: TRIPLE BLAZE.</t>
  </si>
  <si>
    <t>CC0622D</t>
  </si>
  <si>
    <t>DUMMY CC0622. LUSH.</t>
  </si>
  <si>
    <t>CC1476D</t>
  </si>
  <si>
    <t>DUMMY CC1476. 10 OUT OF 10.</t>
  </si>
  <si>
    <t>CS30309</t>
  </si>
  <si>
    <t>3" Corolla to blue with corolla tail &amp; blue pistil</t>
  </si>
  <si>
    <t>https://youtu.be/4FTMXrASHhs</t>
  </si>
  <si>
    <t>CS40434</t>
  </si>
  <si>
    <t>4" Long lasting Titanium Willow</t>
  </si>
  <si>
    <t>https://youtu.be/SAbaaXEinrc</t>
  </si>
  <si>
    <t>CS50650</t>
  </si>
  <si>
    <t>5" Silver wave to dragon eggs.</t>
  </si>
  <si>
    <t>https://youtu.be/_88b9nJGc0Q</t>
  </si>
  <si>
    <t>CSL1389</t>
  </si>
  <si>
    <t>13s Z. Sea wave</t>
  </si>
  <si>
    <t>https://youtu.be/k3kfMCYFGno</t>
  </si>
  <si>
    <t>CAS6019-CAS6026</t>
  </si>
  <si>
    <t>6" Mixed case. Blue &amp; gold glitter, green &amp; silver glitter, red &amp; silver glitter, red &amp; blue peony, purple &amp; green peony, red, green to blue, silver wave to purple, brocade to green blink &amp; green blink core, brocade to red blink &amp; red blink core</t>
  </si>
  <si>
    <t>C94</t>
  </si>
  <si>
    <t>25mm 8s. Silver comet</t>
  </si>
  <si>
    <t>https://youtu.be/59_K1dptCHs</t>
  </si>
  <si>
    <t>3" Brocade &amp; brocade peanut shell</t>
  </si>
  <si>
    <t>CC0093</t>
  </si>
  <si>
    <t>36s. Purple &amp; Green Palm &amp; Titanium Silver Chrysanthemum</t>
  </si>
  <si>
    <t>https://youtu.be/T7HRUHNqnKs</t>
  </si>
  <si>
    <t>CC0400</t>
  </si>
  <si>
    <t>49s. Pink &amp; lemon crossette</t>
  </si>
  <si>
    <t>https://youtu.be/ljKIJL9mY-I</t>
  </si>
  <si>
    <t>CF0010</t>
  </si>
  <si>
    <t>60sec 8m Silver fountain with blue tips</t>
  </si>
  <si>
    <t>https://youtu.be/nBvGb5kRM7w</t>
  </si>
  <si>
    <t>CAS6029</t>
  </si>
  <si>
    <t>https://youtu.be/YU_eN_Y2M34</t>
  </si>
  <si>
    <t>CS30310</t>
  </si>
  <si>
    <t>3" Corolla horsetail with corolla tail</t>
  </si>
  <si>
    <t>https://youtu.be/tcekIqBfFbI</t>
  </si>
  <si>
    <t>CS40437</t>
  </si>
  <si>
    <t>4" Blue peony with white palm pistil</t>
  </si>
  <si>
    <t>https://youtu.be/alY5ESEKlHE</t>
  </si>
  <si>
    <t>CS50651</t>
  </si>
  <si>
    <t>5" Red, green crossette.</t>
  </si>
  <si>
    <t>https://youtu.be/gfWkUjATACo</t>
  </si>
  <si>
    <t>CS60802</t>
  </si>
  <si>
    <t>6" Burgandy &amp; blue dhalia to salute w/red strobe pistil</t>
  </si>
  <si>
    <t>https://youtu.be/ZKt-oiPGL9s</t>
  </si>
  <si>
    <t>CSL1390</t>
  </si>
  <si>
    <t>13s. Green gold cyan 3 step mine</t>
  </si>
  <si>
    <t>https://youtu.be/dEMDQoHLDPs</t>
  </si>
  <si>
    <t>C95</t>
  </si>
  <si>
    <t>40mm 8s. Crackling blue to red crossette</t>
  </si>
  <si>
    <t>https://youtu.be/G5ByUyN6nVk</t>
  </si>
  <si>
    <t>4" 5x Multicolour peony with tail (no delay)</t>
  </si>
  <si>
    <t>https://youtu.be/Nqc8zEPmeeE</t>
  </si>
  <si>
    <t>CC0098</t>
  </si>
  <si>
    <t>100s. Green Blink Willow</t>
  </si>
  <si>
    <t>https://youtu.be/_wkLoUZGLGw</t>
  </si>
  <si>
    <t>CC0401</t>
  </si>
  <si>
    <t>64s. Split colour horsetail</t>
  </si>
  <si>
    <t>https://youtu.be/IjWHVbSgXE8</t>
  </si>
  <si>
    <t>CC0626</t>
  </si>
  <si>
    <t>100s Z. Gold tail spit gold horsetail</t>
  </si>
  <si>
    <t>https://youtu.be/ZHDT4G-EKB8</t>
  </si>
  <si>
    <t>CC1148</t>
  </si>
  <si>
    <t>49s. Red green &amp;gold strobe mix</t>
  </si>
  <si>
    <t>https://youtu.be/SFmWkQSCJzk</t>
  </si>
  <si>
    <t>CC1478D</t>
  </si>
  <si>
    <t>DUMMY CC1478. MOTHER LOAD.</t>
  </si>
  <si>
    <t>CS30313</t>
  </si>
  <si>
    <t>3" Red ring to chrys. pistil</t>
  </si>
  <si>
    <t>https://youtu.be/Ary1ogjblg8</t>
  </si>
  <si>
    <t>CS50652</t>
  </si>
  <si>
    <t>5" Blue dahlia into red strobe pistil.</t>
  </si>
  <si>
    <t>https://youtu.be/AR7J896LYfU</t>
  </si>
  <si>
    <t>CAS6029-CAS6031</t>
  </si>
  <si>
    <t>6" Mixed case. 3x Brocade crown palm +green with red strobe pistil flower. 3x Brocade crown into pink ring with blue saturn. 3x Color peony with cross ring brocade crown ring with strobe pistil.</t>
  </si>
  <si>
    <t>https://youtu.be/w7Z_i-tJ0wc</t>
  </si>
  <si>
    <t>C96</t>
  </si>
  <si>
    <t>40mm 8s. Crackling red to blue crossette</t>
  </si>
  <si>
    <t>https://youtu.be/TMVQ02oFKpg</t>
  </si>
  <si>
    <t>CC0099</t>
  </si>
  <si>
    <t>100s. Red Blink Willow</t>
  </si>
  <si>
    <t>https://youtu.be/DGX9-xxkTlY</t>
  </si>
  <si>
    <t>CC0402</t>
  </si>
  <si>
    <t>1008-F4-69249664</t>
  </si>
  <si>
    <t>https://youtu.be/ge9OOpmdgps</t>
  </si>
  <si>
    <t>CF0011</t>
  </si>
  <si>
    <t>30sec 2m No Smoke Fountain</t>
  </si>
  <si>
    <t>https://youtu.be/Y13nL4u_LkU</t>
  </si>
  <si>
    <t>CSL1391</t>
  </si>
  <si>
    <t>13s. Green pearl wave willow to purple (7 Angle)</t>
  </si>
  <si>
    <t>https://youtu.be/XuHvK0C7Lrc</t>
  </si>
  <si>
    <t>C97</t>
  </si>
  <si>
    <t>40mm 8s. Silver Crackle Comet</t>
  </si>
  <si>
    <t>https://youtu.be/ZQ_MFdJLpEU</t>
  </si>
  <si>
    <t>4" 5x Brocade crown with tail (no delay)</t>
  </si>
  <si>
    <t>https://youtu.be/9vn9U8dTH4o</t>
  </si>
  <si>
    <t>CC402</t>
  </si>
  <si>
    <t>4"Green swimming star (tubed)</t>
  </si>
  <si>
    <t>1008-F4-69249645</t>
  </si>
  <si>
    <t>https://youtu.be/zIuHEkCtGV8</t>
  </si>
  <si>
    <t>CC0100</t>
  </si>
  <si>
    <t>100s. Gold willow</t>
  </si>
  <si>
    <t>https://youtu.be/RCN3jsNEQLI</t>
  </si>
  <si>
    <t>CC1149</t>
  </si>
  <si>
    <t>50s FAN. Fast fan. Red strobe tail to blue pistil red strobe willow to white strobe bouquet</t>
  </si>
  <si>
    <t>https://youtu.be/osF5CGuwvbQ</t>
  </si>
  <si>
    <t>CC0517D</t>
  </si>
  <si>
    <t>DUMMY CC0517. STEALTH RISING.</t>
  </si>
  <si>
    <t>CS30314</t>
  </si>
  <si>
    <t>3" Silver strobe to green strobe pistil with green tail</t>
  </si>
  <si>
    <t>https://youtu.be/FQfvChL08zk</t>
  </si>
  <si>
    <t>CS40442</t>
  </si>
  <si>
    <t>4" Red peony to Ti chrys</t>
  </si>
  <si>
    <t>https://youtu.be/4diAUmgjwnE</t>
  </si>
  <si>
    <t>CS50653</t>
  </si>
  <si>
    <t>5" Tit. willow with white strobe.</t>
  </si>
  <si>
    <t>https://youtu.be/uASebfFCuI4</t>
  </si>
  <si>
    <t>CS60804</t>
  </si>
  <si>
    <t>6" Helmsman</t>
  </si>
  <si>
    <t>https://youtu.be/9HML2lC8UvU</t>
  </si>
  <si>
    <t>CSL1392</t>
  </si>
  <si>
    <t>13s. Z. Chrysathemum coco w/blue bouquet</t>
  </si>
  <si>
    <t>https://youtu.be/kEYCOpUvb6o</t>
  </si>
  <si>
    <t>C98</t>
  </si>
  <si>
    <t>40mm 8s. Silver strobe comet with blue mine</t>
  </si>
  <si>
    <t>https://youtu.be/KIBKvAEOQS8</t>
  </si>
  <si>
    <t>CC0101</t>
  </si>
  <si>
    <t>90s. Pink, lemon, sea blue comets to peony burst. W Firing</t>
  </si>
  <si>
    <t>https://youtu.be/Qb8v9QtWVuU</t>
  </si>
  <si>
    <t>CF0012</t>
  </si>
  <si>
    <t>60sec 5m. Blue flames and silver/gold flowers</t>
  </si>
  <si>
    <t>0163-T1-1135</t>
  </si>
  <si>
    <t>https://youtu.be/y_gPOV74BHg</t>
  </si>
  <si>
    <t>CAS40424</t>
  </si>
  <si>
    <t>4" Crackling Crossette</t>
  </si>
  <si>
    <t>https://youtu.be/JIDqSFBmWEs</t>
  </si>
  <si>
    <t>CC0651D</t>
  </si>
  <si>
    <t>DUMMY CC0651. BIG MAMMA.</t>
  </si>
  <si>
    <t>CS50654</t>
  </si>
  <si>
    <t>5" Silver moving star into red strobe pistil.</t>
  </si>
  <si>
    <t>https://youtu.be/xjUV8LSRG4k</t>
  </si>
  <si>
    <t>CSL1393</t>
  </si>
  <si>
    <t>13s. Z Green strobe willow to purple/orange/blue with red strobe mine</t>
  </si>
  <si>
    <t>https://youtu.be/gaSCs4qtSys</t>
  </si>
  <si>
    <t>C99</t>
  </si>
  <si>
    <t>40mm 8s. Silver butterfly with red strobe mine</t>
  </si>
  <si>
    <t>https://youtu.be/aRyJsxQCaz0</t>
  </si>
  <si>
    <t>4" Brocade crown to blue with tail</t>
  </si>
  <si>
    <t>https://youtu.be/tPSUz_UzRjQ</t>
  </si>
  <si>
    <t>CC104</t>
  </si>
  <si>
    <t>49s Z. Orange, lemon, purple, blue crossette</t>
  </si>
  <si>
    <t>https://youtu.be/D0v7x9HSFz4</t>
  </si>
  <si>
    <t>CC0403</t>
  </si>
  <si>
    <t>36s. Colour rings</t>
  </si>
  <si>
    <t>https://youtu.be/uGYb2VUK_To</t>
  </si>
  <si>
    <t>CC1156</t>
  </si>
  <si>
    <t>100s Z. Blue &amp; white strobe waterfall pistil color falling leaves</t>
  </si>
  <si>
    <t>https://youtu.be/5nJvHez0xSM</t>
  </si>
  <si>
    <t>CF0017</t>
  </si>
  <si>
    <t>20sec 6m silver fountain</t>
  </si>
  <si>
    <t>CC1479D</t>
  </si>
  <si>
    <t>DUMMY CC1479. FAN-TASTIC.</t>
  </si>
  <si>
    <t>CS30316</t>
  </si>
  <si>
    <t>3" Red coconut tree</t>
  </si>
  <si>
    <t>https://youtu.be/tPHMpcC_Bg4</t>
  </si>
  <si>
    <t>CS40446</t>
  </si>
  <si>
    <t>4" Gold crown to red strobe red strobe pistil</t>
  </si>
  <si>
    <t>https://youtu.be/0vvVwGJhCqg</t>
  </si>
  <si>
    <t>CS50655</t>
  </si>
  <si>
    <t>5" Brocade coco tree into red strobe pistil.</t>
  </si>
  <si>
    <t>https://youtu.be/iC30Qm86jZU</t>
  </si>
  <si>
    <t>CSL1394</t>
  </si>
  <si>
    <t>13s. Z. Orange blue tail to green storbe mine</t>
  </si>
  <si>
    <t>https://youtu.be/L88-eG-Aq98</t>
  </si>
  <si>
    <t>FGT2.5B</t>
  </si>
  <si>
    <t>4" Mixed case. Crackling Spider with crackling tail. 9x spider with crackling stars to blue, 9x spider with crackling stars with blue pistil to blue, 9x spider with crackling stars to red, 9x spider with crackling stars with red pistil to red.</t>
  </si>
  <si>
    <t>CS30317</t>
  </si>
  <si>
    <t>3" Smiley face</t>
  </si>
  <si>
    <t>https://youtu.be/ydxdQljzBUo</t>
  </si>
  <si>
    <t>CS40447</t>
  </si>
  <si>
    <t>4" Brocade to white strobe</t>
  </si>
  <si>
    <t>https://youtu.be/G966Fi2JGHc</t>
  </si>
  <si>
    <t>CS50656</t>
  </si>
  <si>
    <t>5" Half purple half lemon to chrys. with brocade ring with silver tail.</t>
  </si>
  <si>
    <t>https://youtu.be/As-2eKhAhRM</t>
  </si>
  <si>
    <t>CS60807</t>
  </si>
  <si>
    <t>6" Gold strobe willow with blue fermate (8 bursts)</t>
  </si>
  <si>
    <t>https://youtu.be/_t18R5zwmQs</t>
  </si>
  <si>
    <t>FGT2Purple</t>
  </si>
  <si>
    <t>C100</t>
  </si>
  <si>
    <t>40mm 8s. Glitter comet with Red</t>
  </si>
  <si>
    <t>https://youtu.be/Uk7YDcpMoYQ</t>
  </si>
  <si>
    <t>C101</t>
  </si>
  <si>
    <t>40mm 8s. Glitter comet with Blue</t>
  </si>
  <si>
    <t>https://youtu.be/bI2NUQaOEp4</t>
  </si>
  <si>
    <t>CC403</t>
  </si>
  <si>
    <t>4" Brocade to popping (tubed)</t>
  </si>
  <si>
    <t>https://youtu.be/3a885rOtsTI</t>
  </si>
  <si>
    <t>CC0110</t>
  </si>
  <si>
    <t>49s FAN. Silver Palm W/Silver Blink &amp; Red Bouquet</t>
  </si>
  <si>
    <t>https://youtu.be/gc94IlhkI2o</t>
  </si>
  <si>
    <t>CC1177</t>
  </si>
  <si>
    <t>60s FAN. Butterfly. Brocade crown to blue, brocade crown to red bouquet, bouquet time rain tail</t>
  </si>
  <si>
    <t>https://youtu.be/HjpyAZdF_Z8</t>
  </si>
  <si>
    <t>CC0518D</t>
  </si>
  <si>
    <t>DUMMY CC0518. CHEMICAL ROMANCE.</t>
  </si>
  <si>
    <t>CC1484D</t>
  </si>
  <si>
    <t>DUMMY CC1484. MOTHER OF DRAGONS.</t>
  </si>
  <si>
    <t>CS30318</t>
  </si>
  <si>
    <t>3" Pink dahlia</t>
  </si>
  <si>
    <t>https://youtu.be/GtOjRWa_RFE</t>
  </si>
  <si>
    <t>CS40448</t>
  </si>
  <si>
    <t>4" White Peony w/fresh red pistil</t>
  </si>
  <si>
    <t>https://youtu.be/o1yqdIbAi5A</t>
  </si>
  <si>
    <t>CS50657</t>
  </si>
  <si>
    <t>5" Blue peony with red coco with brocade crown pistil.</t>
  </si>
  <si>
    <t>https://youtu.be/sHTILp4RkCs</t>
  </si>
  <si>
    <t>CS60808</t>
  </si>
  <si>
    <t>6" Brocade crown with red strobe fermate (8 bursts)</t>
  </si>
  <si>
    <t>https://youtu.be/8O57AXrkDo4</t>
  </si>
  <si>
    <t>FGT3Red</t>
  </si>
  <si>
    <t>CC0404</t>
  </si>
  <si>
    <t>49s Z. Celtic Finale</t>
  </si>
  <si>
    <t>https://youtu.be/WdirAM2Eh1Y</t>
  </si>
  <si>
    <t>CC1179</t>
  </si>
  <si>
    <t>65s FAN. Silver to red strobe tiger tail</t>
  </si>
  <si>
    <t>https://youtu.be/uqBtWQqAjSU</t>
  </si>
  <si>
    <t>CF0020</t>
  </si>
  <si>
    <t>CE</t>
  </si>
  <si>
    <t>https://youtu.be/zXtqSaAtoUs\</t>
  </si>
  <si>
    <t>CC0652D</t>
  </si>
  <si>
    <t>DUMMY CC0652. BISH BASH BOSH.</t>
  </si>
  <si>
    <t>CS30319</t>
  </si>
  <si>
    <t>3" Lemon dahlia</t>
  </si>
  <si>
    <t>https://youtu.be/-KPzFTW1cB0</t>
  </si>
  <si>
    <t>CS40449</t>
  </si>
  <si>
    <t>4" Red Peony w/blue pistil</t>
  </si>
  <si>
    <t>https://youtu.be/Y8secL3bTN8</t>
  </si>
  <si>
    <t>CS50658</t>
  </si>
  <si>
    <t>5" Chrysanthemum to time rain pistil</t>
  </si>
  <si>
    <t>https://youtu.be/k4JeZHRD84U</t>
  </si>
  <si>
    <t>CS60809</t>
  </si>
  <si>
    <t>6" Time rain willow fermate (8 bursts)</t>
  </si>
  <si>
    <t>https://youtu.be/3L3qY8VH-OA</t>
  </si>
  <si>
    <t>CSL1501</t>
  </si>
  <si>
    <t>15s. Rainbow</t>
  </si>
  <si>
    <t>https://youtu.be/W5crFLnyBP4</t>
  </si>
  <si>
    <t>FGT4Blue</t>
  </si>
  <si>
    <t>PIBucket</t>
  </si>
  <si>
    <t>C102</t>
  </si>
  <si>
    <t>40mm 8s. Brocade bombette with brocade comet tail</t>
  </si>
  <si>
    <t>https://youtu.be/QEXNxbqcjBI</t>
  </si>
  <si>
    <t>CC0405</t>
  </si>
  <si>
    <t>49s Z. Falling leaves</t>
  </si>
  <si>
    <t>https://youtu.be/b7kXCj7ce-c</t>
  </si>
  <si>
    <t>CC1180</t>
  </si>
  <si>
    <t>60s Z. Red to blue to green bouquet, green to blue to red bouquet</t>
  </si>
  <si>
    <t>1008-F4-69259801</t>
  </si>
  <si>
    <t>https://youtu.be/fgScBbUseyU</t>
  </si>
  <si>
    <t>CC1485D</t>
  </si>
  <si>
    <t>DUMMY CC1485. DYE IN THE SKY.</t>
  </si>
  <si>
    <t>CS30320</t>
  </si>
  <si>
    <t>3" Gold time rain to lemon iron tree</t>
  </si>
  <si>
    <t>https://youtu.be/I_nSowmeEVE</t>
  </si>
  <si>
    <t>CS40450</t>
  </si>
  <si>
    <t>4" Gold strobe bouquet</t>
  </si>
  <si>
    <t>https://youtu.be/B9TGObGu2Ig</t>
  </si>
  <si>
    <t>5" Red blink waterfall</t>
  </si>
  <si>
    <t>https://youtu.be/AjHz4X8Ti_8</t>
  </si>
  <si>
    <t>PIC</t>
  </si>
  <si>
    <t>50m Duraline PIC. Centre-feed rolls. 35-42 sec/metre.</t>
  </si>
  <si>
    <t>1008-P1-69251117</t>
  </si>
  <si>
    <t>https://youtu.be/_4DzhV4RzTg</t>
  </si>
  <si>
    <t>C103</t>
  </si>
  <si>
    <t>40mm 8s. Gold Brocade Comet</t>
  </si>
  <si>
    <t>https://youtu.be/bz40xjk-y68</t>
  </si>
  <si>
    <t>CC1184</t>
  </si>
  <si>
    <t>130s FAN. Brocade crown to red to blue bouquet</t>
  </si>
  <si>
    <t>https://youtu.be/ke9PoV7lw60</t>
  </si>
  <si>
    <t>CC1486</t>
  </si>
  <si>
    <t>FLUFF. 16 shot cake. Silver spinners cake, a great low noise firework. RETAIL</t>
  </si>
  <si>
    <t>https://youtu.be/S2SxkzcX648</t>
  </si>
  <si>
    <t>CC0676D</t>
  </si>
  <si>
    <t>DUMMY CC0676. JIBBER JABBER.</t>
  </si>
  <si>
    <t>CSL1504</t>
  </si>
  <si>
    <t>15s. Red Cyan Green - colour change</t>
  </si>
  <si>
    <t>https://youtu.be/oadCuWtNfhw</t>
  </si>
  <si>
    <t>CC0519-19D</t>
  </si>
  <si>
    <t>DUMMY CC0519-19. BITE ME HARDER.</t>
  </si>
  <si>
    <t>FGT5Purple</t>
  </si>
  <si>
    <t>C105</t>
  </si>
  <si>
    <t>40mm 8s. Red tail comet with blue mine</t>
  </si>
  <si>
    <t>https://youtu.be/HFFVPrG85y0</t>
  </si>
  <si>
    <t>CC0407</t>
  </si>
  <si>
    <t>25s. Double titanium, silver chrysanthemum</t>
  </si>
  <si>
    <t>https://youtu.be/kF0ISWE42lQ</t>
  </si>
  <si>
    <t>CC1197</t>
  </si>
  <si>
    <t>100s. White strobe bouquet blue tail to horsetail</t>
  </si>
  <si>
    <t>https://youtu.be/EsZ1jBr6ajM</t>
  </si>
  <si>
    <t>CC1486D</t>
  </si>
  <si>
    <t>DUMMY CC1486. FLUFF.</t>
  </si>
  <si>
    <t>CS30321</t>
  </si>
  <si>
    <t>3" Flower (glitter)crown to red</t>
  </si>
  <si>
    <t>https://youtu.be/QryiyY9UplA</t>
  </si>
  <si>
    <t>CS40452</t>
  </si>
  <si>
    <t>4" Red sun ring</t>
  </si>
  <si>
    <t>https://youtu.be/lg4ma868oWM</t>
  </si>
  <si>
    <t>CS50662</t>
  </si>
  <si>
    <t>5" Silver crown with red pistil</t>
  </si>
  <si>
    <t>https://youtu.be/guZ0Nvfwjr8</t>
  </si>
  <si>
    <t>6" Red iron tree and blue dahlia ring</t>
  </si>
  <si>
    <t>https://youtu.be/3GUP3U9_dkY</t>
  </si>
  <si>
    <t>FGT6Yellow</t>
  </si>
  <si>
    <t>C106</t>
  </si>
  <si>
    <t>40mm 8s. Blue tail comet with Red mine</t>
  </si>
  <si>
    <t>https://youtu.be/988WHXsUkqk</t>
  </si>
  <si>
    <t>5" Mixed case. BROCADE TO COLOUR WITH TAIL. 8x gold broc to green, 8x gold broc to red, 8x gold broc to blue ALL WITH TAILS</t>
  </si>
  <si>
    <t>https://youtu.be/GGGWGQIjrPI</t>
  </si>
  <si>
    <t>CC408</t>
  </si>
  <si>
    <t>49s. Green tail to green &amp; Silver Blink</t>
  </si>
  <si>
    <t>https://youtu.be/4iYHn0htxUw</t>
  </si>
  <si>
    <t>CF0023</t>
  </si>
  <si>
    <t>3sec 5m Colour embroidery</t>
  </si>
  <si>
    <t>https://youtu.be/P7CL0YuyBCQ</t>
  </si>
  <si>
    <t>CS30322</t>
  </si>
  <si>
    <t>3" Gold (glitter) crown to green</t>
  </si>
  <si>
    <t>https://youtu.be/9OOLyOglSFQ</t>
  </si>
  <si>
    <t>CS40466</t>
  </si>
  <si>
    <t>4" Chry to pink with green strobe pistil</t>
  </si>
  <si>
    <t>https://youtu.be/6UANIsKQQqI</t>
  </si>
  <si>
    <t>CS50663</t>
  </si>
  <si>
    <t>5" Willow to white strobe with white strobe pistil</t>
  </si>
  <si>
    <t>https://www.dropbox.com/s/b4x613br2iswj4j/CS50663.MOV?dl=0</t>
  </si>
  <si>
    <t>CSL1511</t>
  </si>
  <si>
    <t>15s Z. Red to blue to white strobe</t>
  </si>
  <si>
    <t>https://youtu.be/pcE5KWfnank</t>
  </si>
  <si>
    <t>1008-F4-69249662</t>
  </si>
  <si>
    <t>FGT7Purple</t>
  </si>
  <si>
    <t>30mm Red comet. ULTRA LOW DEBRIS</t>
  </si>
  <si>
    <t>1008-T1-69254632</t>
  </si>
  <si>
    <t>PL/IMP17809</t>
  </si>
  <si>
    <t>C107</t>
  </si>
  <si>
    <t>49mm 8s. Silver Strobe burst with silver strobe tail 6 shot</t>
  </si>
  <si>
    <t>https://youtu.be/NyEJg1ZGRdA</t>
  </si>
  <si>
    <t>FGT8</t>
  </si>
  <si>
    <t>CC1205</t>
  </si>
  <si>
    <t>100s Z. Chrysanthemum bouquet red tail spit red green falling leaves &amp; chrysanthemum</t>
  </si>
  <si>
    <t>https://youtu.be/8z2xcOeIvgM</t>
  </si>
  <si>
    <t>CC0677D</t>
  </si>
  <si>
    <t>DUMMY CC0677. FIRE IN THE HOLE.</t>
  </si>
  <si>
    <t>CS30323</t>
  </si>
  <si>
    <t>3" Purple dahlia with silver strobe</t>
  </si>
  <si>
    <t>https://youtu.be/OjFzwsHfanY</t>
  </si>
  <si>
    <t>CS40467</t>
  </si>
  <si>
    <t>4" Blue/Green double ring</t>
  </si>
  <si>
    <t>https://youtu.be/b6TTtoPaihE</t>
  </si>
  <si>
    <t>CS50667</t>
  </si>
  <si>
    <t>5" Brocade to Blue to Red Strobe with Red Strobe Pistil</t>
  </si>
  <si>
    <t>2806-F4-001946</t>
  </si>
  <si>
    <t>https://youtu.be/za7sje7kFgQ</t>
  </si>
  <si>
    <t>CSL0502</t>
  </si>
  <si>
    <t>5s. Red tail to titanium chrysanthemum</t>
  </si>
  <si>
    <t>https://youtu.be/BPfPsD4MbnQ</t>
  </si>
  <si>
    <t>CSL1901</t>
  </si>
  <si>
    <t>19s. Gold rain to blue with blue mine</t>
  </si>
  <si>
    <t>https://youtu.be/zik-8P9zRe4</t>
  </si>
  <si>
    <t>30mm Blue comet. ULTRA LOW DEBRIS</t>
  </si>
  <si>
    <t>FGT10</t>
  </si>
  <si>
    <t>CC1213</t>
  </si>
  <si>
    <t>100s FAN. Red green strobe bouquet, twilight strobe tail</t>
  </si>
  <si>
    <t>https://youtu.be/mjE5q5qK0ds</t>
  </si>
  <si>
    <t>CS30324</t>
  </si>
  <si>
    <t>3" Purple peony with silver coconut</t>
  </si>
  <si>
    <t>https://www.youtube.com/watch?v=GR-ZIezqjVQ&amp;list=PLDAnggd3oes5F6oc2GvRW7F0KeontGh-k&amp;index=14&amp;t=0s</t>
  </si>
  <si>
    <t>CS40471</t>
  </si>
  <si>
    <t>4" Blue double coco</t>
  </si>
  <si>
    <t>https://youtu.be/5FpDws-avaU</t>
  </si>
  <si>
    <t>CS50668</t>
  </si>
  <si>
    <t>5" Gold band to Multicolour (video shows 3")</t>
  </si>
  <si>
    <t>5s. Horsetail</t>
  </si>
  <si>
    <t>https://youtu.be/ffr_4F-sJ3Q</t>
  </si>
  <si>
    <t>19s Z. Three colour change crackling chrys bouquet.</t>
  </si>
  <si>
    <t>https://youtu.be/3ZvP-hL4QgY</t>
  </si>
  <si>
    <t>30mm Green comet. ULTRA LOW DEBRIS</t>
  </si>
  <si>
    <t>CB1</t>
  </si>
  <si>
    <t>Gold crown w/multi colour star 300s</t>
  </si>
  <si>
    <t>C108</t>
  </si>
  <si>
    <t>49mm 8s. Silver tourbillion with purple mine</t>
  </si>
  <si>
    <t>https://youtu.be/lr93GjIkP0c</t>
  </si>
  <si>
    <t>CC0411</t>
  </si>
  <si>
    <t>49s Z. Silver whirling to colour peony</t>
  </si>
  <si>
    <t>https://youtu.be/Lvj0N2_JUnU</t>
  </si>
  <si>
    <t>CC1215</t>
  </si>
  <si>
    <t>https://youtu.be/S9iY4WfsFlA</t>
  </si>
  <si>
    <t>CS30325</t>
  </si>
  <si>
    <t>3" Glitter coconut with green strobe</t>
  </si>
  <si>
    <t>https://youtu.be/4Xp460OqyOw</t>
  </si>
  <si>
    <t>CS40473</t>
  </si>
  <si>
    <t>4" Gold strobe colour coco pistil</t>
  </si>
  <si>
    <t>https://youtu.be/IKFN4RLO7t4</t>
  </si>
  <si>
    <t>CS50669</t>
  </si>
  <si>
    <t>5" Mid colour dhalia waterfall (video shows 4")</t>
  </si>
  <si>
    <t>CSL0701</t>
  </si>
  <si>
    <t>7s. Lemon pink water colourful bouquet</t>
  </si>
  <si>
    <t>https://youtu.be/0i6V1NeujDY</t>
  </si>
  <si>
    <t>CSL1905</t>
  </si>
  <si>
    <t>19s. Silver spinner</t>
  </si>
  <si>
    <t>https://youtu.be/3aItVE_O_hg</t>
  </si>
  <si>
    <t>CC0412</t>
  </si>
  <si>
    <t>100s. Green &amp; silver peony</t>
  </si>
  <si>
    <t>https://youtu.be/POhwl8-xonw</t>
  </si>
  <si>
    <t>CC0706</t>
  </si>
  <si>
    <t>25s Z. Gold tiger comet</t>
  </si>
  <si>
    <t>https://youtu.be/GXQNS2A2EGU</t>
  </si>
  <si>
    <t>CC1487D</t>
  </si>
  <si>
    <t>DUMMY CC1487. CRIS CROSS.</t>
  </si>
  <si>
    <t>CR010CD</t>
  </si>
  <si>
    <t>DUMMY CR010C. MESSENGER.</t>
  </si>
  <si>
    <t>CS30326</t>
  </si>
  <si>
    <t>3" Silver palm</t>
  </si>
  <si>
    <t>1170-F4-03087</t>
  </si>
  <si>
    <t>https://youtu.be/_WUNzG5eog4</t>
  </si>
  <si>
    <t>CS40476</t>
  </si>
  <si>
    <t>4" Crackling palm</t>
  </si>
  <si>
    <t>https://youtu.be/t5ZgB4EEiys</t>
  </si>
  <si>
    <t>CSL0702-1</t>
  </si>
  <si>
    <t>7s. Red bouquet</t>
  </si>
  <si>
    <t>https://youtu.be/2_oLlHgS5ms</t>
  </si>
  <si>
    <t>CC0520-19D</t>
  </si>
  <si>
    <t>DUMMY CC0520-19. SLINGSHOT.</t>
  </si>
  <si>
    <t>30mm Purple comet. ULTRA LOW DEBRIS</t>
  </si>
  <si>
    <t>CB3</t>
  </si>
  <si>
    <t>Gold coco + blue star 300s.</t>
  </si>
  <si>
    <t>https://youtu.be/pe1b6wwGf4A</t>
  </si>
  <si>
    <t>C392</t>
  </si>
  <si>
    <t>30mm 8s. Red tail to silver strobe bombette</t>
  </si>
  <si>
    <t>2806-F4-000053</t>
  </si>
  <si>
    <t>https://youtu.be/9ZiN6v059hw</t>
  </si>
  <si>
    <t>S047</t>
  </si>
  <si>
    <t>4" Gold crackling palm crossette.</t>
  </si>
  <si>
    <t>https://youtu.be/1s-A1AE-U4M</t>
  </si>
  <si>
    <t>100s. Colour falling leaves</t>
  </si>
  <si>
    <t>CCH06</t>
  </si>
  <si>
    <t>20mm 10s. Crackling Comet.</t>
  </si>
  <si>
    <t>1008-F4-69259796</t>
  </si>
  <si>
    <t>CC0707</t>
  </si>
  <si>
    <t>50s FAN. Red wave tail to wave palm pistil green strobe. 10 rows of 5.</t>
  </si>
  <si>
    <t>https://youtu.be/GB4NI6UnLqY</t>
  </si>
  <si>
    <t>CC0520D</t>
  </si>
  <si>
    <t>DUMMY CC0520. BEIJING BLITZ.</t>
  </si>
  <si>
    <t>CS30335</t>
  </si>
  <si>
    <t>3" Pastel colour dahlia</t>
  </si>
  <si>
    <t>https://youtu.be/z0xngtIqINU</t>
  </si>
  <si>
    <t>CS40478</t>
  </si>
  <si>
    <t>4" Red go getter (High Quality)</t>
  </si>
  <si>
    <t>https://youtu.be/E25F8SmoplQ</t>
  </si>
  <si>
    <t>CS50671</t>
  </si>
  <si>
    <t>5" Purple dark silver w/ brocade pistil</t>
  </si>
  <si>
    <t>https://youtu.be/hY7KqCAk-Fs</t>
  </si>
  <si>
    <t>19s. White strobe mine to White strobe</t>
  </si>
  <si>
    <t>CSL0702-2</t>
  </si>
  <si>
    <t>7s. Blue bouquet</t>
  </si>
  <si>
    <t>https://youtu.be/ifmur6W4pLw</t>
  </si>
  <si>
    <t>30mm Silver Cascade comet. ULTRA LOW DEBRIS</t>
  </si>
  <si>
    <t>C111</t>
  </si>
  <si>
    <t>49mm 8s. Silver whistling with blue mine</t>
  </si>
  <si>
    <t>https://youtu.be/KrdQYPGkNiU</t>
  </si>
  <si>
    <t>C393</t>
  </si>
  <si>
    <t>30mm 8s. Silver tail to blue peony bombette</t>
  </si>
  <si>
    <t>https://youtu.be/Qvw42mo07Ss</t>
  </si>
  <si>
    <t>S048</t>
  </si>
  <si>
    <t>4" Gold glittering blue core</t>
  </si>
  <si>
    <t>https://youtu.be/zcQ9LWUZ7AE</t>
  </si>
  <si>
    <t>CCH07</t>
  </si>
  <si>
    <t>20mm 10s. Silver Comet.</t>
  </si>
  <si>
    <t>CC1231</t>
  </si>
  <si>
    <t>50s FAN. Crackling willow with green bouquet</t>
  </si>
  <si>
    <t>https://youtu.be/OvS8wzHV2Ls</t>
  </si>
  <si>
    <t>CF0026</t>
  </si>
  <si>
    <t>30sec 3metre. Lotus Flower driver</t>
  </si>
  <si>
    <t>https://youtu.be/3EqMIfgIev4</t>
  </si>
  <si>
    <t>CS30336</t>
  </si>
  <si>
    <t>3" Long lasting Titanium Willow</t>
  </si>
  <si>
    <t>https://youtu.be/WyD4IJMD6Sk</t>
  </si>
  <si>
    <t>CS40493</t>
  </si>
  <si>
    <t>4" Orange Strobe</t>
  </si>
  <si>
    <t>1170-F4-03088</t>
  </si>
  <si>
    <t>https://youtu.be/KF8aFlcvXzM</t>
  </si>
  <si>
    <t>CS50672</t>
  </si>
  <si>
    <t>5" Bracelet</t>
  </si>
  <si>
    <t>https://youtu.be/dav_QFJHdRg</t>
  </si>
  <si>
    <t>CB4-Twin</t>
  </si>
  <si>
    <t>Crackling comet tail (2x56s bundles fused together)</t>
  </si>
  <si>
    <t>https://youtu.be/RiHTTeWz_XQ</t>
  </si>
  <si>
    <t>CSL1906N</t>
  </si>
  <si>
    <t>19s. White strobe mine to white strobe horsetail</t>
  </si>
  <si>
    <t>https://youtu.be/g1rs5tgJWMg</t>
  </si>
  <si>
    <t>CC0707-25</t>
  </si>
  <si>
    <t>25s. Red wave tail to wave palm pistil green strobe.</t>
  </si>
  <si>
    <t>https://youtu.be/uys2ug7itsc</t>
  </si>
  <si>
    <t>30mm Golden Rain comet. ULTRA LOW DEBRIS</t>
  </si>
  <si>
    <t>C112</t>
  </si>
  <si>
    <t>49mm 8s. Gold titanium comet with green strobe mine</t>
  </si>
  <si>
    <t>https://youtu.be/BE-ur6MT9wA</t>
  </si>
  <si>
    <t>5" Mixed case. Crackling Spider with crackling tail. 6x spider with crackling stars to blue, 6x spider with crackling stars with blue pistil to blue, 6x spider with crackling stars to red, 6x spider with crackling stars with red pistil to red</t>
  </si>
  <si>
    <t>https://youtu.be/m9DkdWUj0MU</t>
  </si>
  <si>
    <t>CCH08</t>
  </si>
  <si>
    <t>20mm 10s. Gold Comet.</t>
  </si>
  <si>
    <t>CC0138</t>
  </si>
  <si>
    <t>49s FAN. Double red blink</t>
  </si>
  <si>
    <t>https://youtu.be/2qwjnlNodgY</t>
  </si>
  <si>
    <t>https://youtu.be/QAApTwD-Iz0</t>
  </si>
  <si>
    <t>CC1243</t>
  </si>
  <si>
    <t>50s FAN. Flower wave + blue</t>
  </si>
  <si>
    <t>https://youtu.be/Bg8Pc_rkyvA</t>
  </si>
  <si>
    <t>CC1488D</t>
  </si>
  <si>
    <t>DUMMY CC1488. BIG FISH BOOM BOOM.</t>
  </si>
  <si>
    <t>CSL1910</t>
  </si>
  <si>
    <t>19s. Red blue bouquet</t>
  </si>
  <si>
    <t>https://youtu.be/fPUYNOeyunI</t>
  </si>
  <si>
    <t>CB5-Twin</t>
  </si>
  <si>
    <t>Blue and gold strobe tail (2x56s bundles fused together)</t>
  </si>
  <si>
    <t>https://youtu.be/oyJZnGt0yGU</t>
  </si>
  <si>
    <t>CSL0702-3</t>
  </si>
  <si>
    <t>7s. Green bouquet</t>
  </si>
  <si>
    <t>https://youtu.be/SpI2PfkXBkc</t>
  </si>
  <si>
    <t>30mm Crackling comet. ULTRA LOW DEBRIS</t>
  </si>
  <si>
    <t>C113</t>
  </si>
  <si>
    <t>49mm 8s. Gold Tail to Blue crossette</t>
  </si>
  <si>
    <t>https://youtu.be/x5zbntjHdag</t>
  </si>
  <si>
    <t>CC0416</t>
  </si>
  <si>
    <t>100s FAN. Strobe mine to colour strobe</t>
  </si>
  <si>
    <t>https://youtu.be/JyqQxD_tsyk</t>
  </si>
  <si>
    <t>CS40494</t>
  </si>
  <si>
    <t>4" Lemon Strobe</t>
  </si>
  <si>
    <t>https://youtu.be/ea_mj7e9f8E</t>
  </si>
  <si>
    <t>CS50673</t>
  </si>
  <si>
    <t>5" Orange strobe willow to strobing (video shows 3")</t>
  </si>
  <si>
    <t>CSL1912</t>
  </si>
  <si>
    <t>19s. Gold glitter willow w/blue bouquet</t>
  </si>
  <si>
    <t>https://youtu.be/CP8j_vTgyOw</t>
  </si>
  <si>
    <t>CB6-Twin</t>
  </si>
  <si>
    <t>Flute with titanium (2x56s bundles fused together)</t>
  </si>
  <si>
    <t>CSL0702-4</t>
  </si>
  <si>
    <t>7s. Purple bouquet</t>
  </si>
  <si>
    <t>https://youtu.be/L6s6IHRcD2M</t>
  </si>
  <si>
    <t>30mm Twilight glitter comet. ULTRA LOW DEBRIS</t>
  </si>
  <si>
    <t>C115</t>
  </si>
  <si>
    <t>49mm 8s. Crackling comet</t>
  </si>
  <si>
    <t>https://youtu.be/S6Yl42As0l4</t>
  </si>
  <si>
    <t>C395</t>
  </si>
  <si>
    <t>30mm 8s. Red strobe bombette with red tail</t>
  </si>
  <si>
    <t>C396</t>
  </si>
  <si>
    <t>30mm 8s. Brocade crown bombette with brocade crown tail</t>
  </si>
  <si>
    <t>https://youtu.be/e8ZNxn-nCnU</t>
  </si>
  <si>
    <t>CCH09</t>
  </si>
  <si>
    <t>20mm 10s. Blue Coco.</t>
  </si>
  <si>
    <t>CC1249</t>
  </si>
  <si>
    <t>25s. Red tail to blood red +white strobe; green tail to blood red +green strobe; blue tail to blood red +blue peony.</t>
  </si>
  <si>
    <t>https://youtu.be/7PsSLoJZld0</t>
  </si>
  <si>
    <t>CS30340</t>
  </si>
  <si>
    <t>3" Red peony to Ti chrys</t>
  </si>
  <si>
    <t>https://youtu.be/DH5Q5Q4kNEk</t>
  </si>
  <si>
    <t>CS40495</t>
  </si>
  <si>
    <t>4" Smiley Face</t>
  </si>
  <si>
    <t>https://youtu.be/E08J8726qdg</t>
  </si>
  <si>
    <t>CSL1913</t>
  </si>
  <si>
    <t>19s Z. Red comet gold time rain bouquet</t>
  </si>
  <si>
    <t>https://youtu.be/B17xEGmGc0k</t>
  </si>
  <si>
    <t>CB7-Twin</t>
  </si>
  <si>
    <t>Pink star (2x56s bundles fused together)</t>
  </si>
  <si>
    <t>https://youtu.be/MGhe_nNBQ3w</t>
  </si>
  <si>
    <t>CSL0702-5</t>
  </si>
  <si>
    <t>7s. Crackle bouquet</t>
  </si>
  <si>
    <t>https://youtu.be/-BYTQg0V-Iw</t>
  </si>
  <si>
    <t>C116</t>
  </si>
  <si>
    <t>40mm 8s. Green bouquet to green &amp; purple peony</t>
  </si>
  <si>
    <t>https://youtu.be/WUvfF4FxuCg</t>
  </si>
  <si>
    <t>C397</t>
  </si>
  <si>
    <t>49mm Yellow to purple to green comet</t>
  </si>
  <si>
    <t>CCH10</t>
  </si>
  <si>
    <t>20mm 10s. Pink Coco.</t>
  </si>
  <si>
    <t>CC0140</t>
  </si>
  <si>
    <t>49s FAN. Double Green Blink</t>
  </si>
  <si>
    <t>https://youtu.be/iu6Wj86An3g</t>
  </si>
  <si>
    <t>CC1254</t>
  </si>
  <si>
    <t>100s Z. Red to whistle tail spit dragon egg</t>
  </si>
  <si>
    <t>1008-F4-69259799</t>
  </si>
  <si>
    <t>https://youtu.be/ovwrqaD2vEA</t>
  </si>
  <si>
    <t>CC0708D</t>
  </si>
  <si>
    <t>DUMMY CC0708. CHAMPAGNE FIZZ.</t>
  </si>
  <si>
    <t>CC1489D</t>
  </si>
  <si>
    <t>DUMMY CC1489. CRACKLE JACK.</t>
  </si>
  <si>
    <t>CS30341</t>
  </si>
  <si>
    <t>https://youtu.be/NoLOwVzdbxU</t>
  </si>
  <si>
    <t>CS40497</t>
  </si>
  <si>
    <t>4" Lemon strobe waterfall</t>
  </si>
  <si>
    <t>https://youtu.be/i5-Przzl9zw</t>
  </si>
  <si>
    <t>CSL1914</t>
  </si>
  <si>
    <t>19s Z. Silver strobe thousand ti salute.</t>
  </si>
  <si>
    <t>https://youtu.be/uNSeSVabkWE</t>
  </si>
  <si>
    <t>CB8-Twin</t>
  </si>
  <si>
    <t>Blue comet (2x56s bundles fused together)</t>
  </si>
  <si>
    <t>https://youtu.be/-ioML2XKEnU</t>
  </si>
  <si>
    <t>CSL0702-6</t>
  </si>
  <si>
    <t>7s. White bouquet</t>
  </si>
  <si>
    <t>https://youtu.be/QYmb_LXH6EU</t>
  </si>
  <si>
    <t>30mm White Glittering Willow comet. ULTRA LOW DEBRIS</t>
  </si>
  <si>
    <t>C117</t>
  </si>
  <si>
    <t>49mm 6s. Red peony to silver titanium chrysanthemum</t>
  </si>
  <si>
    <t>https://youtu.be/wh9Df3T42S0</t>
  </si>
  <si>
    <t>C398</t>
  </si>
  <si>
    <t>49mm Red to cyan to green comet</t>
  </si>
  <si>
    <t>CCH11</t>
  </si>
  <si>
    <t>20mm 10s. Yellow Pearls.</t>
  </si>
  <si>
    <t>CC0417</t>
  </si>
  <si>
    <t>36s. Colour peony</t>
  </si>
  <si>
    <t>https://youtu.be/x5pP9i-hn5M</t>
  </si>
  <si>
    <t>CC1256</t>
  </si>
  <si>
    <t>100s O. Red strobe tail with red strobe bouquet; green strobe tail with green strobe bouquet; silver strobe tail with silver strobe bouquet</t>
  </si>
  <si>
    <t>https://youtu.be/o0bbXWfHCsc</t>
  </si>
  <si>
    <t>CF0034</t>
  </si>
  <si>
    <t>60sec. Lotus wheel Driver (silver)</t>
  </si>
  <si>
    <t>https://youtu.be/2KPsKt3Qqng</t>
  </si>
  <si>
    <t>CS30343</t>
  </si>
  <si>
    <t>3" Blue peony with white palm pistil</t>
  </si>
  <si>
    <t>https://www.youtube.com/watch?v=7haY11MpnIk&amp;list=PLDAnggd3oes5F6oc2GvRW7F0KeontGh-k&amp;index=15&amp;t=0s</t>
  </si>
  <si>
    <t>CS40499</t>
  </si>
  <si>
    <t>4" Silver Bees</t>
  </si>
  <si>
    <t>https://youtu.be/et-4PzHYlAQ</t>
  </si>
  <si>
    <t>CSL0705</t>
  </si>
  <si>
    <t>7s. Crackling crossette with crackling tail and green mine</t>
  </si>
  <si>
    <t>https://youtu.be/4xohHOM59-E</t>
  </si>
  <si>
    <t>30mm Gold Wave comet. ULTRA LOW DEBRIS</t>
  </si>
  <si>
    <t>C118</t>
  </si>
  <si>
    <t>30mm 8s. Green strobe tail</t>
  </si>
  <si>
    <t>https://youtu.be/rW-CSaxh9yA</t>
  </si>
  <si>
    <t>CCH12</t>
  </si>
  <si>
    <t>20mm 10s Red Pearls.</t>
  </si>
  <si>
    <t>CC0709</t>
  </si>
  <si>
    <t>49s Z. Gold strobe green bouquet.</t>
  </si>
  <si>
    <t>https://youtu.be/yQ1sBI284Hk</t>
  </si>
  <si>
    <t>CC1257</t>
  </si>
  <si>
    <t>100s Z. Red top silver strobe tail; green top silver strobe tail; blue top silver strobe tail</t>
  </si>
  <si>
    <t>https://youtu.be/eK4KDSoIwzk</t>
  </si>
  <si>
    <t>CC1490D</t>
  </si>
  <si>
    <t>DUMMY CC1490. MIDAS TOUCH.</t>
  </si>
  <si>
    <t>CS30345</t>
  </si>
  <si>
    <t>3" Silver strobe peony</t>
  </si>
  <si>
    <t>https://youtu.be/4uppcX9CO_Y</t>
  </si>
  <si>
    <t>CS40500</t>
  </si>
  <si>
    <t>4" Multicolour Strobe</t>
  </si>
  <si>
    <t>https://youtu.be/JfqbDgdTG10</t>
  </si>
  <si>
    <t>CS50677</t>
  </si>
  <si>
    <t>5" Red strobe willow waterfall</t>
  </si>
  <si>
    <t>https://youtu.be/3aAcqoMsi8Y</t>
  </si>
  <si>
    <t>19s. Blue mine gold glitter tail</t>
  </si>
  <si>
    <t>CB9-Twin</t>
  </si>
  <si>
    <t>Silver comet (2x56s bundles fused together)</t>
  </si>
  <si>
    <t>https://youtu.be/mUPaU-7w0nI</t>
  </si>
  <si>
    <t>C399</t>
  </si>
  <si>
    <t>49mm Ti. time rain tail comet</t>
  </si>
  <si>
    <t>2806-F4-001955</t>
  </si>
  <si>
    <t>https://youtu.be/6jBLQ8K1Cw4</t>
  </si>
  <si>
    <t>CCH13</t>
  </si>
  <si>
    <t>20mm 10s Purple pearls.</t>
  </si>
  <si>
    <t>CC0143</t>
  </si>
  <si>
    <t>49s FAN. Red tail to crackling palm</t>
  </si>
  <si>
    <t>https://youtu.be/zLiGE7SswnQ</t>
  </si>
  <si>
    <t>CC0718</t>
  </si>
  <si>
    <t>49s Z. Purple tail to super brocade.</t>
  </si>
  <si>
    <t>https://youtu.be/AM1g-iv50v4</t>
  </si>
  <si>
    <t>CC1259</t>
  </si>
  <si>
    <t>49s FAN. Red tail spit red star with brocade crown bouquet; green tail spit green star with brocade crown bouquet</t>
  </si>
  <si>
    <t>https://youtu.be/vOQ84YIryB8</t>
  </si>
  <si>
    <t>CF0038</t>
  </si>
  <si>
    <t>60sec 6m Silver fountain</t>
  </si>
  <si>
    <t>https://youtu.be/IlMP8C-LOdQ</t>
  </si>
  <si>
    <t>CC0525D</t>
  </si>
  <si>
    <t>DUMMY CC0525. THREES UP.</t>
  </si>
  <si>
    <t>CS50678</t>
  </si>
  <si>
    <t>5" Half red half blue brocade crown ring</t>
  </si>
  <si>
    <t>https://youtu.be/eRLqrMfOy6A</t>
  </si>
  <si>
    <t>CSL0709</t>
  </si>
  <si>
    <t>7s. Red glittering mine to green dahlia white glittering</t>
  </si>
  <si>
    <t>2806-F4-001973</t>
  </si>
  <si>
    <t>https://youtu.be/UfjA7Tz7uL0</t>
  </si>
  <si>
    <t>CSL1962</t>
  </si>
  <si>
    <t>https://youtu.be/Ar-uJwtCdIA</t>
  </si>
  <si>
    <t>CB10-Twin</t>
  </si>
  <si>
    <t>Purple comet (2x56s bundles fused together)</t>
  </si>
  <si>
    <t>https://youtu.be/buiNmUCgXuM</t>
  </si>
  <si>
    <t>30mm Midnight Snow comet. ULTRA LOW DEBRIS</t>
  </si>
  <si>
    <t>C119</t>
  </si>
  <si>
    <t>30mm 8s. White strobe tail</t>
  </si>
  <si>
    <t>https://youtu.be/gzmvKedEX7M</t>
  </si>
  <si>
    <t>CCH14</t>
  </si>
  <si>
    <t>20mm 10s Green Pearls.</t>
  </si>
  <si>
    <t>CC0144</t>
  </si>
  <si>
    <t>49s. Red Tail Blue &amp; Red Blink</t>
  </si>
  <si>
    <t>https://youtu.be/YQy9ZRsHgfw</t>
  </si>
  <si>
    <t>CC1261</t>
  </si>
  <si>
    <t>40s FAN. Green strobe willow tail</t>
  </si>
  <si>
    <t>https://youtu.be/OSm2kgYfo5k</t>
  </si>
  <si>
    <t>CF0041</t>
  </si>
  <si>
    <t>60sec 5m 3 Color fountain</t>
  </si>
  <si>
    <t>https://youtu.be/k5ldXqbXaYU</t>
  </si>
  <si>
    <t>CC1491D</t>
  </si>
  <si>
    <t>DUMMY CC1491. SUNDAE SPLIT.</t>
  </si>
  <si>
    <t>CS40502</t>
  </si>
  <si>
    <t>4" Midnight Snow Ring with Purple Pistil</t>
  </si>
  <si>
    <t>CSL0710</t>
  </si>
  <si>
    <t>7s. Purple dahlia silver glittering</t>
  </si>
  <si>
    <t>https://youtu.be/J34PmK3SSjQ</t>
  </si>
  <si>
    <t>CSL1963</t>
  </si>
  <si>
    <t>19s. Colour glitter mine and crackling tail</t>
  </si>
  <si>
    <t>CB11-Twin</t>
  </si>
  <si>
    <t>Red comet (2x56s bundles fused together)</t>
  </si>
  <si>
    <t>https://youtu.be/k1zwONFHeb4</t>
  </si>
  <si>
    <t>CS30346-CS30351</t>
  </si>
  <si>
    <t>3" Mixed Case. CS30346 Green chrys.with tail, CS30347 Blue chrys.with tail,CS30348 Red chrys.with tail,CS30349 Silver chrys.with tail, CS30350 Purple chrys.with tail, CS30351 Yellow chrys.with tail</t>
  </si>
  <si>
    <t>C120</t>
  </si>
  <si>
    <t>30mm 8s. Purple tail</t>
  </si>
  <si>
    <t>https://youtu.be/_9HHNaOQruA</t>
  </si>
  <si>
    <t>CCH15</t>
  </si>
  <si>
    <t>20mm 10s. Blue Pearls.</t>
  </si>
  <si>
    <t>CC0420</t>
  </si>
  <si>
    <t>10s. Red tail to Ti titanium chrysanthemum</t>
  </si>
  <si>
    <t>https://youtu.be/FdukRPQrWro</t>
  </si>
  <si>
    <t>CC1262</t>
  </si>
  <si>
    <t>40s FAN. Silver strobe willow tail</t>
  </si>
  <si>
    <t>https://youtu.be/QPvskFiHabo</t>
  </si>
  <si>
    <t>CF0042</t>
  </si>
  <si>
    <t>60sec 8m. 3 colour fountain</t>
  </si>
  <si>
    <t>https://youtu.be/cJPFwEDC3pg</t>
  </si>
  <si>
    <t>CC0727D</t>
  </si>
  <si>
    <t>DUMMY CC0727. SPIDERS WEB.</t>
  </si>
  <si>
    <t>CS40507</t>
  </si>
  <si>
    <t>4" Gold strobe mixed chrysanthemum thousands of star to blue ring</t>
  </si>
  <si>
    <t>https://youtu.be/lbv6HoIg0cQ</t>
  </si>
  <si>
    <t>CB12-Twin</t>
  </si>
  <si>
    <t>Green comet (2x56s bundles fused together)</t>
  </si>
  <si>
    <t>https://youtu.be/gaPfXXpNhHw</t>
  </si>
  <si>
    <t>30mm Twilight Glitter Comet with red tip. ULTRA LOW DEBRIS</t>
  </si>
  <si>
    <t>C121</t>
  </si>
  <si>
    <t>30mm 8s. Gold strobe willow</t>
  </si>
  <si>
    <t>https://youtu.be/OAoEwfZHWGc</t>
  </si>
  <si>
    <t>C402</t>
  </si>
  <si>
    <t>49mm Red to blue to white strobe mine</t>
  </si>
  <si>
    <t>https://youtu.be/iompz75vhWY</t>
  </si>
  <si>
    <t>CC421</t>
  </si>
  <si>
    <t>25s. Purple bouquet to purple &amp; green peony</t>
  </si>
  <si>
    <t>https://youtu.be/CrQySlbVams</t>
  </si>
  <si>
    <t>CC1263</t>
  </si>
  <si>
    <t>40s FAN. Ti-chrysanthemum tail</t>
  </si>
  <si>
    <t>https://youtu.be/gw1-RmL4IBQ</t>
  </si>
  <si>
    <t>CS40517</t>
  </si>
  <si>
    <t>4" Red strobe waterfall</t>
  </si>
  <si>
    <t>https://youtu.be/RgTDSRfHRB0</t>
  </si>
  <si>
    <t>CSL0901</t>
  </si>
  <si>
    <t>9s. Red strobe tail red strobe bouquet</t>
  </si>
  <si>
    <t>https://youtu.be/ILucH92wGF8</t>
  </si>
  <si>
    <t>Slice - 30s</t>
  </si>
  <si>
    <t>CB13-Twin</t>
  </si>
  <si>
    <t>Gold flash tail to green flash (2x56s bundles fused together)</t>
  </si>
  <si>
    <t>https://youtu.be/xuVUy86VNCA</t>
  </si>
  <si>
    <t>30mm Twilight Glitter Comet with blue tip. ULTRA LOW DEBRIS</t>
  </si>
  <si>
    <t>C122</t>
  </si>
  <si>
    <t>40mm Pink wave with aqua green mine</t>
  </si>
  <si>
    <t>https://youtu.be/MyK2lbwE89I</t>
  </si>
  <si>
    <t>C403</t>
  </si>
  <si>
    <t>49mm Green strobe mine spit silver strobe waterfall</t>
  </si>
  <si>
    <t>2806-F4-001956</t>
  </si>
  <si>
    <t>https://youtu.be/lkKeOCQnZdI</t>
  </si>
  <si>
    <t>S057</t>
  </si>
  <si>
    <t>4" Lemon Blink with Purple Pistil</t>
  </si>
  <si>
    <t>https://youtu.be/smUcApmTyhI</t>
  </si>
  <si>
    <t>CC1266</t>
  </si>
  <si>
    <t>100s IWF. Multicolor mixed effects long duration</t>
  </si>
  <si>
    <t>https://youtu.be/Get7iFgAJt4</t>
  </si>
  <si>
    <t>CC0738D</t>
  </si>
  <si>
    <t>DUMMY CC0738. BEDAZZLED.</t>
  </si>
  <si>
    <t>CC1492D</t>
  </si>
  <si>
    <t>DUMMY CC1492. SHIMMER &amp; SHINE.</t>
  </si>
  <si>
    <t>CS40525</t>
  </si>
  <si>
    <t>4" Sea blue/pink time rain flower.</t>
  </si>
  <si>
    <t>https://youtu.be/KSj9XnxkXQI</t>
  </si>
  <si>
    <t>CSL0902</t>
  </si>
  <si>
    <t>9s. Green strobe tail green strobe bouquet</t>
  </si>
  <si>
    <t>https://youtu.be/uI3THkxQTTA</t>
  </si>
  <si>
    <t>CSL3002</t>
  </si>
  <si>
    <t>30s. Brocade to popping butterfly</t>
  </si>
  <si>
    <t>https://youtu.be/FYdcVIpPYtk</t>
  </si>
  <si>
    <t>CB14-Twin</t>
  </si>
  <si>
    <t>Gold comet tail to red star &amp; chrysanthemum Flower (2x56s bundles fused together)</t>
  </si>
  <si>
    <t>C404</t>
  </si>
  <si>
    <t>59mm Red to blue to white strobe mine</t>
  </si>
  <si>
    <t>2806-F4-001958</t>
  </si>
  <si>
    <t>https://youtu.be/FK9iKvyZGF0</t>
  </si>
  <si>
    <t>5" Mixed case. BLINK. 8x silver blink, 5". 8x red blink, 8x green blink</t>
  </si>
  <si>
    <t>https://youtu.be/Ad4cCZeooaw</t>
  </si>
  <si>
    <t>CC1268</t>
  </si>
  <si>
    <t>100s. Blue tail spit gold ti willow with gold strobe bouquet</t>
  </si>
  <si>
    <t>CC1493</t>
  </si>
  <si>
    <t>https://youtu.be/C9ka5MHhhMU</t>
  </si>
  <si>
    <t>CC0422D</t>
  </si>
  <si>
    <t>DUMMY CC0422. COLORFUL CROSSETTE.</t>
  </si>
  <si>
    <t>CS60023</t>
  </si>
  <si>
    <t>6" Half red, half green to blue ghost</t>
  </si>
  <si>
    <t>https://youtu.be/u11zo-wMNCI</t>
  </si>
  <si>
    <t>CSL0903</t>
  </si>
  <si>
    <t>9s. Silver strobe tail with silver strobe bouquet</t>
  </si>
  <si>
    <t>https://youtu.be/2WhFmNhIsh0</t>
  </si>
  <si>
    <t>CB15-Twin</t>
  </si>
  <si>
    <t>Gold crown comet tail (2x56s bundles fused together)</t>
  </si>
  <si>
    <t>https://youtu.be/toLPr6ikbeA</t>
  </si>
  <si>
    <t>30mm Lemon with Red tip Comet. ULTRA LOW DEBRIS</t>
  </si>
  <si>
    <t>C124</t>
  </si>
  <si>
    <t>40mm 8s. Silver flashing comet with green tip</t>
  </si>
  <si>
    <t>https://youtu.be/dwcErkAh__k</t>
  </si>
  <si>
    <t>C405</t>
  </si>
  <si>
    <t>59mm Green to blue to red mine</t>
  </si>
  <si>
    <t>https://youtu.be/35-0ECjZ-aQ</t>
  </si>
  <si>
    <t>CC1269</t>
  </si>
  <si>
    <t>49s. Red strobe tail to red strobe willow +silver strobe + green peony; red strobe willow +green strobe waterfall</t>
  </si>
  <si>
    <t>https://youtu.be/IjvTUJViNvI</t>
  </si>
  <si>
    <t>S060-1</t>
  </si>
  <si>
    <t>CS40526</t>
  </si>
  <si>
    <t>4" Silver wave to dragon eggs.</t>
  </si>
  <si>
    <t>https://youtu.be/9SuU7wsjgaU</t>
  </si>
  <si>
    <t>CSL0908</t>
  </si>
  <si>
    <t>9s. Silver spinner tail w/blue pearl red green leavefall</t>
  </si>
  <si>
    <t>https://youtu.be/HWNQZXpXh5w</t>
  </si>
  <si>
    <t>CB16-Twin</t>
  </si>
  <si>
    <t>Silver flash tail to white flash (2x56s bundles fused together)</t>
  </si>
  <si>
    <t>https://youtu.be/lVZWO78gsVM</t>
  </si>
  <si>
    <t>C125</t>
  </si>
  <si>
    <t>49mm 6s. Ti. Chrys 6 shot</t>
  </si>
  <si>
    <t>https://youtu.be/i_lBlUI0w78</t>
  </si>
  <si>
    <t>CC0150</t>
  </si>
  <si>
    <t>49s. Green Blink Purple Palm</t>
  </si>
  <si>
    <t>https://youtu.be/XnghEvxLaHQ</t>
  </si>
  <si>
    <t>CC0423</t>
  </si>
  <si>
    <t>19s. Silver coco to red chrysanthemum</t>
  </si>
  <si>
    <t>https://youtu.be/JHQDqGK-Uio</t>
  </si>
  <si>
    <t>CC1271</t>
  </si>
  <si>
    <t>49s. Gold coco+ purple blue with green strobe bouquet</t>
  </si>
  <si>
    <t>https://youtu.be/46PjdBZZ-jY</t>
  </si>
  <si>
    <t>S060-2</t>
  </si>
  <si>
    <t>CC0751D</t>
  </si>
  <si>
    <t>DUMMY CC0751. TRIPLE CROWN.</t>
  </si>
  <si>
    <t>CC1494D</t>
  </si>
  <si>
    <t>DUMMY CC1494. DISCO BALLS.</t>
  </si>
  <si>
    <t>CS30367</t>
  </si>
  <si>
    <t>3" Silver strobe willow (long burning)</t>
  </si>
  <si>
    <t>https://youtu.be/IQso9owZcWA</t>
  </si>
  <si>
    <t>CS40527</t>
  </si>
  <si>
    <t>4" Blue dahlia into red strobe pistil</t>
  </si>
  <si>
    <t>https://youtu.be/HPz86ukV-WY</t>
  </si>
  <si>
    <t>CSL0909</t>
  </si>
  <si>
    <t>9s. Red swimming star</t>
  </si>
  <si>
    <t>https://youtu.be/HlOzHplaZGY</t>
  </si>
  <si>
    <t>CB17-Twin</t>
  </si>
  <si>
    <t>Red flash tail to blue star (2x56s bundles fused together)</t>
  </si>
  <si>
    <t>C126</t>
  </si>
  <si>
    <t>40mm Corolla to blue with blue mine</t>
  </si>
  <si>
    <t>https://youtu.be/PfdXyplzsHI</t>
  </si>
  <si>
    <t>C407</t>
  </si>
  <si>
    <t>40mm Green to red colour change mine</t>
  </si>
  <si>
    <t>https://youtu.be/lXd8VH6EqwA</t>
  </si>
  <si>
    <t>CC0151</t>
  </si>
  <si>
    <t>25s. Brocade to Blue</t>
  </si>
  <si>
    <t>https://youtu.be/8bhNZ4sQSP8</t>
  </si>
  <si>
    <t>CC0424</t>
  </si>
  <si>
    <t>25s FAN. Colourful flower</t>
  </si>
  <si>
    <t>https://youtu.be/yUEIeyYaIfk</t>
  </si>
  <si>
    <t>S060-3</t>
  </si>
  <si>
    <t>5" Silver Strobe</t>
  </si>
  <si>
    <t>https://youtu.be/icmvihiysOw</t>
  </si>
  <si>
    <t>CS30382</t>
  </si>
  <si>
    <t>3" Multicolour Strobe</t>
  </si>
  <si>
    <t>https://youtu.be/zIzgy67qQu8</t>
  </si>
  <si>
    <t>CS40532</t>
  </si>
  <si>
    <t>4" Tit. willow with white strobe.</t>
  </si>
  <si>
    <t>https://youtu.be/BdByqw39sTI</t>
  </si>
  <si>
    <t>CSL5002</t>
  </si>
  <si>
    <t>5s. Chrys to crackling chrys bouquet blue tail chrys to crackling chrys.</t>
  </si>
  <si>
    <t>https://youtu.be/CGkS8sXLma0</t>
  </si>
  <si>
    <t>CB18-Twin</t>
  </si>
  <si>
    <t>Green flash tail to purple star (2x56s bundles fused together)</t>
  </si>
  <si>
    <t>30mm Silver Cascade Comet w/red and blue star mine. ULTRA LOW DEBRIS</t>
  </si>
  <si>
    <t>PL/IMP18090</t>
  </si>
  <si>
    <t>C127</t>
  </si>
  <si>
    <t>30mm Purple head comet brocade strobe tail</t>
  </si>
  <si>
    <t>https://youtu.be/-wJ5ez2aYVc</t>
  </si>
  <si>
    <t>5" Mixed case. PEONY. 4x red peony, 4x silver peony, 4x blue peony, 4x green peony, 4x purple peony, 4x yellow peony</t>
  </si>
  <si>
    <t>https://youtu.be/ibMqCPOh2GQ</t>
  </si>
  <si>
    <t>CC0427</t>
  </si>
  <si>
    <t>49s FAN. Spider king</t>
  </si>
  <si>
    <t>https://youtu.be/no_EC-KtqHI</t>
  </si>
  <si>
    <t>CC0755</t>
  </si>
  <si>
    <t>CC1273</t>
  </si>
  <si>
    <t>150s FAN. Red top ti-chrysanthemum ti crackling tail with green strobe bouquet; green top ti chrysanthemum ti carcakling tail with green strobe bouquet; blue tail spit red falling leaves +blue peony</t>
  </si>
  <si>
    <t>https://youtu.be/jZNwxns9B8g</t>
  </si>
  <si>
    <t>CF0050</t>
  </si>
  <si>
    <t>WT Flash</t>
  </si>
  <si>
    <t>https://youtu.be/qE-hhbtwqfc</t>
  </si>
  <si>
    <t>CSL5003</t>
  </si>
  <si>
    <t>5s. Gold strobe willow tail with blue bouquet.</t>
  </si>
  <si>
    <t>https://youtu.be/xYF0ipm-DH8</t>
  </si>
  <si>
    <t>CB19-Twin</t>
  </si>
  <si>
    <t>Gold strobe tail spit blue star (2x56s bundles fused together)</t>
  </si>
  <si>
    <t>CSL0910-20</t>
  </si>
  <si>
    <t>9s. Lemon swimming comet w/white strobe mine</t>
  </si>
  <si>
    <t>https://youtu.be/7_V6MryXyuo</t>
  </si>
  <si>
    <t>30mm Aqua Comet w/ Orange Stars Mine. ULTRA LOW DEBRIS</t>
  </si>
  <si>
    <t>C128</t>
  </si>
  <si>
    <t>30mm Green head comet brocade strobe tail</t>
  </si>
  <si>
    <t>https://youtu.be/1s8WDWrwzBU</t>
  </si>
  <si>
    <t>CC0428</t>
  </si>
  <si>
    <t>25s FAN. Spider king</t>
  </si>
  <si>
    <t>https://youtu.be/7RazShsCHZc</t>
  </si>
  <si>
    <t>CC1275</t>
  </si>
  <si>
    <t>100s. Red howl of a wolf with silver bouquet; green howl of a wolf with silver bouquet</t>
  </si>
  <si>
    <t>https://youtu.be/UMhOtqg3y2Q</t>
  </si>
  <si>
    <t>CC1495D</t>
  </si>
  <si>
    <t>DUMMY CC1495. GOLDEN DRAGON.</t>
  </si>
  <si>
    <t>CCP001D</t>
  </si>
  <si>
    <t>DUMMY CCP001. SMASH THAT.</t>
  </si>
  <si>
    <t>CS30384</t>
  </si>
  <si>
    <t>3" Midnight snow ring</t>
  </si>
  <si>
    <t>https://youtu.be/YgnbozPUx6c</t>
  </si>
  <si>
    <t>CS40534</t>
  </si>
  <si>
    <t>4" Silver crown with red pistil</t>
  </si>
  <si>
    <t>https://youtu.be/ffWctB3KPfA</t>
  </si>
  <si>
    <t>CS60045</t>
  </si>
  <si>
    <t>6" Red blink red tail</t>
  </si>
  <si>
    <t>https://youtu.be/eoHtxRd-wS4</t>
  </si>
  <si>
    <t>CSL0911</t>
  </si>
  <si>
    <t>9s Z. Red to blue to green bouquet</t>
  </si>
  <si>
    <t>https://youtu.be/QkW-4QXEXrM</t>
  </si>
  <si>
    <t>CSL5004</t>
  </si>
  <si>
    <t>5s. Red strobe willow with green strobe bouquet. (Production blue mine not green)</t>
  </si>
  <si>
    <t>https://youtu.be/jSwu89VleEU</t>
  </si>
  <si>
    <t>CB20-Twin</t>
  </si>
  <si>
    <t>Colour tail to multicolour (2x56s bundles fused together)</t>
  </si>
  <si>
    <t>https://youtu.be/kBKV2S0r42I</t>
  </si>
  <si>
    <t>30mm Midnight Snow Comet w/ Green Star Mine. ULTRA LOW DEBRIS</t>
  </si>
  <si>
    <t>C410</t>
  </si>
  <si>
    <t>49mm Green gold cyan 3 step mine</t>
  </si>
  <si>
    <t>https://youtu.be/yE3RaVoRoqY</t>
  </si>
  <si>
    <t>CC0758</t>
  </si>
  <si>
    <t>https://youtu.be/cVbLn40QaJs</t>
  </si>
  <si>
    <t>CC1278</t>
  </si>
  <si>
    <t>156s O. Whistle tail spit red strobe</t>
  </si>
  <si>
    <t>https://youtu.be/XSlaB99R72g</t>
  </si>
  <si>
    <t>CS30389</t>
  </si>
  <si>
    <t>3" Red &amp; green crossette</t>
  </si>
  <si>
    <t>https://youtu.be/fjE3CfoVF_s</t>
  </si>
  <si>
    <t>CS40535</t>
  </si>
  <si>
    <t>4" Willow to white strobe with white strobe pistil</t>
  </si>
  <si>
    <t>https://www.dropbox.com/s/6724yodlf3pcyo5/CS40535.MOV?dl=0</t>
  </si>
  <si>
    <t>CB21-Twin</t>
  </si>
  <si>
    <t>Brocade palm (2x56s bundles fused together)</t>
  </si>
  <si>
    <t>https://youtu.be/fQWGQSI7onI</t>
  </si>
  <si>
    <t>CSL0911-20</t>
  </si>
  <si>
    <t>9s. Red white swimming comet w/blue mine</t>
  </si>
  <si>
    <t>https://youtu.be/9AifyM8ZioA</t>
  </si>
  <si>
    <t>30mm Aqua Comet w/ Multicolor Star Mine(red,green,blue). ULTRA LOW DEBRIS</t>
  </si>
  <si>
    <t>C411</t>
  </si>
  <si>
    <t>40mm Silver swimming star with white strobe mines</t>
  </si>
  <si>
    <t>https://youtu.be/A0-ShR2hooU</t>
  </si>
  <si>
    <t>CC0759</t>
  </si>
  <si>
    <t>https://youtu.be/vT2pM0vyTyA</t>
  </si>
  <si>
    <t>CC1281</t>
  </si>
  <si>
    <t>49s. Blue tail to silver spinner spit gold crown</t>
  </si>
  <si>
    <t>https://youtu.be/dUSw1J1-lq8</t>
  </si>
  <si>
    <t>CC0530D</t>
  </si>
  <si>
    <t>DUMMY CC0530. MORE TEA VICAR.</t>
  </si>
  <si>
    <t>CS30394</t>
  </si>
  <si>
    <t>3" Colour fish</t>
  </si>
  <si>
    <t>https://youtu.be/3ESyoU3yKYA</t>
  </si>
  <si>
    <t>CS40536</t>
  </si>
  <si>
    <t>4" Red ghost</t>
  </si>
  <si>
    <t>https://youtu.be/8tT8EkPlJZA</t>
  </si>
  <si>
    <t>CSL0912</t>
  </si>
  <si>
    <t>9s Z. Silver strobe waterfall</t>
  </si>
  <si>
    <t>https://youtu.be/Kt5rWC77Zj0</t>
  </si>
  <si>
    <t>CSL5008</t>
  </si>
  <si>
    <t>5s. Swimming dragon snowing</t>
  </si>
  <si>
    <t>https://youtu.be/mZtVhvd_Uf4</t>
  </si>
  <si>
    <t>CB22-Twin</t>
  </si>
  <si>
    <t>Red &amp; yellow spinner (2x56s bundles fused together)</t>
  </si>
  <si>
    <t>30mm Midnight Snow Comet w/ Blue Star Mine. ULTRA LOW DEBRIS</t>
  </si>
  <si>
    <t>C132</t>
  </si>
  <si>
    <t>30mm Yellow tail</t>
  </si>
  <si>
    <t>https://youtu.be/KCoOdMFVY0Y</t>
  </si>
  <si>
    <t>CC0431</t>
  </si>
  <si>
    <t>100s Z. Purple dahlia + green glitter</t>
  </si>
  <si>
    <t>https://youtu.be/6g3D6rzLd20</t>
  </si>
  <si>
    <t>CC0762</t>
  </si>
  <si>
    <t>https://youtu.be/kVOnhbzBSWE</t>
  </si>
  <si>
    <t>CC1282</t>
  </si>
  <si>
    <t>100s Z. Red strobe willow+ blue + white strobe bouquet</t>
  </si>
  <si>
    <t>https://youtu.be/NQDPOM-OkUM</t>
  </si>
  <si>
    <t>CS30395</t>
  </si>
  <si>
    <t>3" Red bee</t>
  </si>
  <si>
    <t>2806-F4-000627</t>
  </si>
  <si>
    <t>https://youtu.be/QTAnsoxoAas</t>
  </si>
  <si>
    <t>CS40537</t>
  </si>
  <si>
    <t>CSL0913</t>
  </si>
  <si>
    <t>9s Z. Crackling waterfall</t>
  </si>
  <si>
    <t>https://youtu.be/0LRooSt_GCI</t>
  </si>
  <si>
    <t>CSL5020</t>
  </si>
  <si>
    <t>5s. Brocade crown strobe pistil</t>
  </si>
  <si>
    <t>https://youtu.be/Ops6VUZTJwI</t>
  </si>
  <si>
    <t>30mm Midnight Snow Comet w/Red Star Mine. ULTRA LOW DEBRIS</t>
  </si>
  <si>
    <t>CC0432</t>
  </si>
  <si>
    <t>100s Z. Brocade crown to blue</t>
  </si>
  <si>
    <t>https://youtu.be/_C9Dea-OSdw</t>
  </si>
  <si>
    <t>CC0765</t>
  </si>
  <si>
    <t>25s FAN. Blue tail to brocade horse tail.</t>
  </si>
  <si>
    <t>https://youtu.be/8jMmF1DtDME</t>
  </si>
  <si>
    <t>CF0071</t>
  </si>
  <si>
    <t>White strobe/bengal 60sec</t>
  </si>
  <si>
    <t>https://youtu.be/9UhEx-f9F4g</t>
  </si>
  <si>
    <t>CC1497D</t>
  </si>
  <si>
    <t>DUMMY CC1497. GLITTER RAINBOW.</t>
  </si>
  <si>
    <t>CS30397</t>
  </si>
  <si>
    <t>3" Purple and orange peony</t>
  </si>
  <si>
    <t>https://www.youtube.com/watch?v=SJq8SNAHz7g&amp;list=PLDAnggd3oes5F6oc2GvRW7F0KeontGh-k&amp;index=16&amp;t=0s</t>
  </si>
  <si>
    <t>CS40538</t>
  </si>
  <si>
    <t>CSL5022</t>
  </si>
  <si>
    <t>5s. Flower crown + blue mine</t>
  </si>
  <si>
    <t>https://youtu.be/2ddWWFSx-tc</t>
  </si>
  <si>
    <t>CB24-Twin</t>
  </si>
  <si>
    <t>Silver spinner spit chrys (2x56s bundles fused together)</t>
  </si>
  <si>
    <t>30mm Blue Comet w/Blue Mine. ULTRA LOW DEBRIS</t>
  </si>
  <si>
    <t>C133</t>
  </si>
  <si>
    <t>https://youtu.be/ZbJjxPwE_s4</t>
  </si>
  <si>
    <t>CC0433</t>
  </si>
  <si>
    <t>200s FAN. Silver silk + red crossette.</t>
  </si>
  <si>
    <t>https://youtu.be/-zcwJCbIkn0</t>
  </si>
  <si>
    <t>CC0766</t>
  </si>
  <si>
    <t>25s FAN. Red tail to white strobe dahlia with blood red.</t>
  </si>
  <si>
    <t>https://youtu.be/oenAnUDIvV0</t>
  </si>
  <si>
    <t>CF0072</t>
  </si>
  <si>
    <t>Red strobe/bengal 60sec</t>
  </si>
  <si>
    <t>https://youtu.be/lpm0qfxr_Q0</t>
  </si>
  <si>
    <t>CS30400</t>
  </si>
  <si>
    <t>3" Glittering Chrys to Strobe</t>
  </si>
  <si>
    <t>https://youtu.be/mGO8vvoz_rA</t>
  </si>
  <si>
    <t>CS40539</t>
  </si>
  <si>
    <t>4" Pastel colour dhalia with white strobe pistil</t>
  </si>
  <si>
    <t>https://youtu.be/s4HdQJDSwbo</t>
  </si>
  <si>
    <t>CSL5023</t>
  </si>
  <si>
    <t>5s. Pink tail w/orange mine</t>
  </si>
  <si>
    <t>https://youtu.be/l0ErOM9FwGg</t>
  </si>
  <si>
    <t>CB25-Twin</t>
  </si>
  <si>
    <t>Red &amp;green spider (2x56s bundles fused together)</t>
  </si>
  <si>
    <t>30mm Blue Comet w/Red Mine. ULTRA LOW DEBRIS</t>
  </si>
  <si>
    <t>C134</t>
  </si>
  <si>
    <t>40mm Pink tail with pink mine</t>
  </si>
  <si>
    <t>https://youtu.be/7n6vhYKwK0c</t>
  </si>
  <si>
    <t>CB27</t>
  </si>
  <si>
    <t>Flute+silver spinner spit chry. 225s.</t>
  </si>
  <si>
    <t>1008-F4-69252805</t>
  </si>
  <si>
    <t>https://youtu.be/2VoLnWiO4I4</t>
  </si>
  <si>
    <t>CC0160</t>
  </si>
  <si>
    <t>49s. Blue bouquet to blue &amp; gold blink</t>
  </si>
  <si>
    <t>https://youtu.be/lvma9G1YMjk</t>
  </si>
  <si>
    <t>CC0769</t>
  </si>
  <si>
    <t>25s FAN. Blue bouquet to red strobe blue stars with silver flying chrys.</t>
  </si>
  <si>
    <t>https://youtu.be/TFkQaJk3BiY</t>
  </si>
  <si>
    <t>CC1498D</t>
  </si>
  <si>
    <t>DUMMY CC1498. HANKY PANKY.</t>
  </si>
  <si>
    <t>CCP002D</t>
  </si>
  <si>
    <t>DUMMY CCP002. THE BEAST FROM THE EAST.</t>
  </si>
  <si>
    <t>CS30401</t>
  </si>
  <si>
    <t>3" Red Falling Leaves</t>
  </si>
  <si>
    <t>https://youtu.be/pP5AxewB1TY</t>
  </si>
  <si>
    <t>CS40540</t>
  </si>
  <si>
    <t>4" Burgundy dhalia with lemon strobe pistil</t>
  </si>
  <si>
    <t>https://youtu.be/TKz8AOoz5uE</t>
  </si>
  <si>
    <t>CSL5024</t>
  </si>
  <si>
    <t>5s. Sea blue tail red glitter mine</t>
  </si>
  <si>
    <t>https://youtu.be/3wQnwgkBIys</t>
  </si>
  <si>
    <t>30mm Blue Comet w/Twilight Glitter Mine. ULTRA LOW DEBRIS</t>
  </si>
  <si>
    <t>S064</t>
  </si>
  <si>
    <t>4" Orange peony</t>
  </si>
  <si>
    <t>https://youtu.be/OYCJ9LaB0eY</t>
  </si>
  <si>
    <t>CC0437</t>
  </si>
  <si>
    <t>10s. Red wave tail to white glitter blue bouquet (5 Angle)</t>
  </si>
  <si>
    <t>https://youtu.be/Sw1Bf8MI-nU</t>
  </si>
  <si>
    <t>CC0770</t>
  </si>
  <si>
    <t>49s Z. Red tail to red strobe horsetail, green tail to green strobe horsetail, blue tail to white strobe horsetail.</t>
  </si>
  <si>
    <t>https://youtu.be/ttdsdN1XhOs</t>
  </si>
  <si>
    <t>CC1499</t>
  </si>
  <si>
    <t>64s. Red strobe willow blue aniseed</t>
  </si>
  <si>
    <t>2806-F4-001959</t>
  </si>
  <si>
    <t>https://youtu.be/vNE5gfxauKo</t>
  </si>
  <si>
    <t>CS40541</t>
  </si>
  <si>
    <t>4" Gold band to Multicolour (video shows 3")</t>
  </si>
  <si>
    <t>CSL1004</t>
  </si>
  <si>
    <t>10s. Colour flash tail</t>
  </si>
  <si>
    <t>https://youtu.be/G0gAoDEVWHk</t>
  </si>
  <si>
    <t>C136</t>
  </si>
  <si>
    <t>40mm Silver strobe mine</t>
  </si>
  <si>
    <t>https://youtu.be/TwoSmbPPXV4</t>
  </si>
  <si>
    <t>6" Mixed case. 3x red peony with tail, 3x blue peony with tail, 3x silver peony with tail</t>
  </si>
  <si>
    <t>https://youtu.be/h4Qor-VZh3I</t>
  </si>
  <si>
    <t>CC0775</t>
  </si>
  <si>
    <t>30s W. Gold strobe, silver strobe tail with blue bouquet.</t>
  </si>
  <si>
    <t>https://youtu.be/LHTT8CjfJ08</t>
  </si>
  <si>
    <t>CC1306</t>
  </si>
  <si>
    <t>49s Z. Red top crackling willow; green top crackling willow;</t>
  </si>
  <si>
    <t>https://youtu.be/SNkcE0kb9tE</t>
  </si>
  <si>
    <t>CC1500</t>
  </si>
  <si>
    <t>100s FAN. White strobe willow mine to red green pistil white strobe (5 Angle)</t>
  </si>
  <si>
    <t>https://youtu.be/NzUB_pvuhfA</t>
  </si>
  <si>
    <t>CF0074R</t>
  </si>
  <si>
    <t>8sec 5m red fountain</t>
  </si>
  <si>
    <t>CS30402</t>
  </si>
  <si>
    <t>3" White strobe</t>
  </si>
  <si>
    <t>https://youtu.be/UQYNk98MMA0</t>
  </si>
  <si>
    <t>CS40542</t>
  </si>
  <si>
    <t>4" Mid colour dhalia waterfall</t>
  </si>
  <si>
    <t>2806-F4-001945</t>
  </si>
  <si>
    <t>CSL5028</t>
  </si>
  <si>
    <t>5s. Green glitter tail w/green glitter mine</t>
  </si>
  <si>
    <t>https://youtu.be/W8jjogU2PWA</t>
  </si>
  <si>
    <t>CS30401N</t>
  </si>
  <si>
    <t>30mm Purple Comet w/Purple Mine. ULTRA LOW DEBRIS</t>
  </si>
  <si>
    <t>C137</t>
  </si>
  <si>
    <t>40mm Red strobe mine</t>
  </si>
  <si>
    <t>https://youtu.be/oAqohiaSXNA</t>
  </si>
  <si>
    <t>C417</t>
  </si>
  <si>
    <t>40mm Cyan to red to gold crown mine</t>
  </si>
  <si>
    <t>https://youtu.be/3kgEw9FmbO4</t>
  </si>
  <si>
    <t>CB40D</t>
  </si>
  <si>
    <t>DUMMY CB40. BOM BOM.</t>
  </si>
  <si>
    <t>CC0441</t>
  </si>
  <si>
    <t>25s Z. Pink and lemon crossette</t>
  </si>
  <si>
    <t>https://youtu.be/iZWaAsB_oN4</t>
  </si>
  <si>
    <t>CC1501</t>
  </si>
  <si>
    <t>132s. 8 Shape blue tail spit red strobe willow blue pistil waterfall</t>
  </si>
  <si>
    <t>https://youtu.be/vAf1cx49K-s</t>
  </si>
  <si>
    <t>CF0075</t>
  </si>
  <si>
    <t>20sec 3m Silver - no smoke</t>
  </si>
  <si>
    <t>https://youtu.be/TfSOkjBw6Xs</t>
  </si>
  <si>
    <t>CS40543</t>
  </si>
  <si>
    <t>4" Pink pistil to chrysathemum heart</t>
  </si>
  <si>
    <t>https://youtu.be/LKza5Vn2Rks</t>
  </si>
  <si>
    <t>CSL5029</t>
  </si>
  <si>
    <t>5s. Silver glitter tail w/silver glitter mine</t>
  </si>
  <si>
    <t>https://youtu.be/JQ-T7DsGL40</t>
  </si>
  <si>
    <t>CS30402N</t>
  </si>
  <si>
    <t>30mm Purple Comet w/Gold Glitter Mine. ULTRA LOW DEBRIS</t>
  </si>
  <si>
    <t>C138</t>
  </si>
  <si>
    <t>40mm Blue strobe mine</t>
  </si>
  <si>
    <t>https://youtu.be/OuiD-FI0IqY</t>
  </si>
  <si>
    <t>C418</t>
  </si>
  <si>
    <t>40mm Wave to green swimming fish mine</t>
  </si>
  <si>
    <t>https://youtu.be/E0DRK1NBPQQ</t>
  </si>
  <si>
    <t>CC1502</t>
  </si>
  <si>
    <t>300s FAN. White strobe mine red green bee</t>
  </si>
  <si>
    <t>https://youtu.be/51Mfes3dxpk</t>
  </si>
  <si>
    <t>CC0776D</t>
  </si>
  <si>
    <t>DUMMY CC0776. TWINKLE TOES.</t>
  </si>
  <si>
    <t>CCP003D</t>
  </si>
  <si>
    <t>DUMMY CCP003. THE DARK SIDE.</t>
  </si>
  <si>
    <t>CSL1006</t>
  </si>
  <si>
    <t>10s. Brocade crown mine to blue tips</t>
  </si>
  <si>
    <t>https://youtu.be/xNElEUe0XcM</t>
  </si>
  <si>
    <t>30mm Purple Comet w/Twilight Glitter mine. ULTRA LOW DEBRIS</t>
  </si>
  <si>
    <t>CB41</t>
  </si>
  <si>
    <t>Green tail to green glittering. 128s.</t>
  </si>
  <si>
    <t>https://youtu.be/VrbVyZGhN44</t>
  </si>
  <si>
    <t>CC1311</t>
  </si>
  <si>
    <t>49s FAN. Colour strobe bouquet to color strobe</t>
  </si>
  <si>
    <t>https://youtu.be/WJm-F_kNw3w</t>
  </si>
  <si>
    <t>CS40544</t>
  </si>
  <si>
    <t>4" Gold strobe coco time rain pistil</t>
  </si>
  <si>
    <t>CSL6001</t>
  </si>
  <si>
    <t>60s. green crackling butterfly</t>
  </si>
  <si>
    <t>Slice - 60s</t>
  </si>
  <si>
    <t>https://youtu.be/qK5VuOr_85g</t>
  </si>
  <si>
    <t>40mm Crackling comet. ULTRA LOW DEBRIS</t>
  </si>
  <si>
    <t>1008-T2-69254636</t>
  </si>
  <si>
    <t>PL/IMP19519</t>
  </si>
  <si>
    <t>C420</t>
  </si>
  <si>
    <t>30mm Orange star</t>
  </si>
  <si>
    <t>https://youtu.be/puSKQMB4vr8</t>
  </si>
  <si>
    <t>6" Mixed case. 3x red blink with tail, 3x green blink with tail, 3x silver blink with tail</t>
  </si>
  <si>
    <t>https://youtu.be/Fjh9Py5jki8</t>
  </si>
  <si>
    <t>CC0168</t>
  </si>
  <si>
    <t>100s. Colour whistling</t>
  </si>
  <si>
    <t>https://youtu.be/3G6HRiB38sg</t>
  </si>
  <si>
    <t>CC0445</t>
  </si>
  <si>
    <t>300s FAN. Whistle, crackling bouquet, red green star.</t>
  </si>
  <si>
    <t>https://youtu.be/DwakzUCOLjg</t>
  </si>
  <si>
    <t>CC1503</t>
  </si>
  <si>
    <t>100s FAN. II white strobe willow mine to white strobe willow</t>
  </si>
  <si>
    <t>https://youtu.be/_FwS9Qt-cAk</t>
  </si>
  <si>
    <t>CC0534D</t>
  </si>
  <si>
    <t>DUMMY CC0534. FLASH HARRY.</t>
  </si>
  <si>
    <t>CF0076D</t>
  </si>
  <si>
    <t>DUMMY CF0076. GLACIER RISING.</t>
  </si>
  <si>
    <t>CS40545</t>
  </si>
  <si>
    <t>4" Red strobe to crackling pistil</t>
  </si>
  <si>
    <t>https://youtu.be/yfWtIF2vQtY</t>
  </si>
  <si>
    <t>CSL1008</t>
  </si>
  <si>
    <t>10s. Gold cracking palm crossette</t>
  </si>
  <si>
    <t>https://youtu.be/g5x0t8kq_sQ</t>
  </si>
  <si>
    <t>CSL6002</t>
  </si>
  <si>
    <t>60s. Brocade crown to change butterfly</t>
  </si>
  <si>
    <t>https://youtu.be/dkQxA1OvU-0</t>
  </si>
  <si>
    <t>40mm Gold Wave comet. ULTRA LOW DEBRIS</t>
  </si>
  <si>
    <t>C421</t>
  </si>
  <si>
    <t>30mm Color glitter willow tail</t>
  </si>
  <si>
    <t>https://youtu.be/EmU4WWA5i9o</t>
  </si>
  <si>
    <t>CB43D</t>
  </si>
  <si>
    <t>DUMMY CB43. BABBA DO.</t>
  </si>
  <si>
    <t>CC0779</t>
  </si>
  <si>
    <t>197s IFZW. Quiet all-in-one display</t>
  </si>
  <si>
    <t>https://youtu.be/Ij1fgodOf1k</t>
  </si>
  <si>
    <t>CC1312</t>
  </si>
  <si>
    <t>49s FAN. Colour time rain coconut bouquet to color coconut time rain</t>
  </si>
  <si>
    <t>https://youtu.be/jrkCuD62mVQ</t>
  </si>
  <si>
    <t>CC1504</t>
  </si>
  <si>
    <t>300s. 8 Shape red strobe mine time rain crossette</t>
  </si>
  <si>
    <t>https://youtu.be/guPk99nQP20</t>
  </si>
  <si>
    <t>CS40546</t>
  </si>
  <si>
    <t>4" Orange strobe willow to strobing (video shows 3")</t>
  </si>
  <si>
    <t>CSL1013</t>
  </si>
  <si>
    <t>10s. Gold glitter willow w/red bouquet</t>
  </si>
  <si>
    <t>https://youtu.be/dMICx50_5t0</t>
  </si>
  <si>
    <t>CSL6003</t>
  </si>
  <si>
    <t>60s. Flower crown butterfly w/red glitter pistil</t>
  </si>
  <si>
    <t>https://youtu.be/1e3th-rne98</t>
  </si>
  <si>
    <t>40mm Blue to Red Star comet. ULTRA LOW DEBRIS</t>
  </si>
  <si>
    <t>C142</t>
  </si>
  <si>
    <t>49mm Dark gold tiger tail with red strobe mine</t>
  </si>
  <si>
    <t>https://youtu.be/jY0R83Pn_5E</t>
  </si>
  <si>
    <t>C422</t>
  </si>
  <si>
    <t>30mm Gold glitter tail with green Mine</t>
  </si>
  <si>
    <t>https://youtu.be/fQUicFzWClg</t>
  </si>
  <si>
    <t>CC0447</t>
  </si>
  <si>
    <t>49s. Red tail to crossette with silver strobe.</t>
  </si>
  <si>
    <t>https://youtu.be/2E-pFDg01JQ</t>
  </si>
  <si>
    <t>CC1314</t>
  </si>
  <si>
    <t>50s FAN. Red blue time rain bouquet to color time rain coconut</t>
  </si>
  <si>
    <t>https://youtu.be/7P1BcYzV6ak</t>
  </si>
  <si>
    <t>CC1505</t>
  </si>
  <si>
    <t>140s FAN. Four layer mine with silver strobe</t>
  </si>
  <si>
    <t>https://youtu.be/TsBFKpa68xQ</t>
  </si>
  <si>
    <t>CF0077</t>
  </si>
  <si>
    <t>60sec 5m Gold fountain with blue tips</t>
  </si>
  <si>
    <t>https://youtu.be/EQuwSXIsPH8</t>
  </si>
  <si>
    <t>CR017D</t>
  </si>
  <si>
    <t>DUMMY CR017. VEGA ROCKETS.</t>
  </si>
  <si>
    <t>CS30408</t>
  </si>
  <si>
    <t>3" Silver crown with red pistil</t>
  </si>
  <si>
    <t>https://youtu.be/yb87rUC8urs</t>
  </si>
  <si>
    <t>CS40547</t>
  </si>
  <si>
    <t>4" Sea blue ring into double red plum pistil</t>
  </si>
  <si>
    <t>https://youtu.be/bInfMQNHhRE</t>
  </si>
  <si>
    <t>CS60603</t>
  </si>
  <si>
    <t>6" Gold crackling palm crossette</t>
  </si>
  <si>
    <t>https://youtu.be/j2vXSeXxTuc</t>
  </si>
  <si>
    <t>CSL1014</t>
  </si>
  <si>
    <t>10s Z. Gold glitter willow tail</t>
  </si>
  <si>
    <t>https://youtu.be/Ya-9zwG-E04</t>
  </si>
  <si>
    <t>40mm Yellow to Green Star comet. ULTRA LOW DEBRIS</t>
  </si>
  <si>
    <t>PT1</t>
  </si>
  <si>
    <t>1 second Pyrotimer</t>
  </si>
  <si>
    <t>CC0448</t>
  </si>
  <si>
    <t>100s. Brocade crown to colour with colour tail</t>
  </si>
  <si>
    <t>https://youtu.be/CLc_LyUjsTk</t>
  </si>
  <si>
    <t>CC0792</t>
  </si>
  <si>
    <t>100s. Red tail to ti salute, silver strobe bouquet to crackling .</t>
  </si>
  <si>
    <t>https://youtu.be/zs5khYCoZDo</t>
  </si>
  <si>
    <t>CC1506</t>
  </si>
  <si>
    <t>64s. Brocade tail to cracker flower rose red star,brocade tail to brocade cracker flower green star ,brocade tail to brocade cracker flower yellow star,brocade tail to brocade cracker flower sky blue star,last row fast</t>
  </si>
  <si>
    <t>https://youtu.be/XgWZi55sYBs</t>
  </si>
  <si>
    <t>CF0080</t>
  </si>
  <si>
    <t>Spin wheel with red lance 60sec</t>
  </si>
  <si>
    <t>58mm</t>
  </si>
  <si>
    <t>https://youtu.be/2zbNobfIQhU</t>
  </si>
  <si>
    <t>CSM001</t>
  </si>
  <si>
    <t>25s. Smoke cake - RED</t>
  </si>
  <si>
    <t>https://youtu.be/eqWjsUjjIDE</t>
  </si>
  <si>
    <t>S077-3</t>
  </si>
  <si>
    <t>6" White strobe with tail</t>
  </si>
  <si>
    <t>https://youtu.be/mWVUFlGOAoY</t>
  </si>
  <si>
    <t>CS30409</t>
  </si>
  <si>
    <t>3" Willow to white strobe with white strobe pistil</t>
  </si>
  <si>
    <t>https://www.dropbox.com/s/j5x01axlnib8h0u/CS30409.MOV?dl=0</t>
  </si>
  <si>
    <t>CSL1015</t>
  </si>
  <si>
    <t>10s Z. Green tail 0.5sec</t>
  </si>
  <si>
    <t>https://youtu.be/t-2AM0qwH0U</t>
  </si>
  <si>
    <t>SPARKLERS 18" NORMAL. Our traditional sparkler, 18 inches of traditional fun. RETAIL</t>
  </si>
  <si>
    <t>CRACKLING COMET. 10 shots of crackling comets in a 20 mm candle, great for use in pairs, threes or even more! RETAIL</t>
  </si>
  <si>
    <t>SILVER COMET. 10 shots of silver comets in a 20 mm candle, great for use in pairs, threes or even more! RETAIL</t>
  </si>
  <si>
    <t>BLUE COMET. 10 shots of blue comets in a 20 mm candle, great for use in pairs, threes or even more! RETAIL</t>
  </si>
  <si>
    <t>PORTFIRES (100 PACKS OF 4). The all important portfires to light the fireworks. RETAIL</t>
  </si>
  <si>
    <t>THE ROCKS. The best selling rocket pack, 5 large bursts each one different. Contains; Broc crown to red. Broc crown to green. Broc crown to blue. Gold willow titanium chrysanthemum. Gold willow with white strobe. ENVIRONMENTALLY FRIENDLY. RETAIL</t>
  </si>
  <si>
    <t>LET'S GO. 56 shot candle bundle. Lovely coloured comet tails to white strobe star. RETAIL</t>
  </si>
  <si>
    <t>SUNSET LIGHTS. 64 shot cake. Coloured strobes with wave bursts leading into coloured tails and beautiful golden bursts. RETAIL</t>
  </si>
  <si>
    <t>BILL &amp; BEN. 2x70 shot cakes. Great value long duration cakes - lasting over 100 seconds each. Mixed effects and some really bright colours. Can be sold separately. RETAIL</t>
  </si>
  <si>
    <t>Frame for CF0121.</t>
  </si>
  <si>
    <t>Frame for CF0119.</t>
  </si>
  <si>
    <t>Pre-fire time (secs)</t>
  </si>
  <si>
    <t>Cake - 81s</t>
  </si>
  <si>
    <t>CS50508</t>
  </si>
  <si>
    <t>Line Total</t>
  </si>
  <si>
    <t>The sale and use of Category 4 material is legally restricted to professional use only. Celtic Fireworks Ltd. will require copies of your explosive storage licence and public liability insurance as well as copies of documentation to prove specialist knowledge.
You will be asked to declare that the products will only be made available for use to those persons with 'specialist knowledge'.
Celtic Fireworks Ltd reserves the right to decline any order or supply any person/company.
By their very nature fireworks could prove dangerous. Celtic Fireworks Ltd will accept no liability for any injury to persons and/or damage to property following the use of any of it's products.  It is the customers' responsibility to observe adequate safety distances and to take all necessary safety precautions to protect any and all persons and/or property that may be affected by their activity.  The customer must ensure that no damage or injury will occur to any person or property should a product malfunction.</t>
  </si>
  <si>
    <t>RETURNS
Goods are NOT supplied on a 'Sale or Return' basis.  Please note that no items are to be returned to our stores without prior agreement.  We regret that our staff will not accept any returns unless previously arranged.  In the event that you wish to return an item please email celticfireworks@gmail.com stating the item to be returned, the quantity and the reason for return.  We will reply via email and instruct our staff accordingly. We reserve the right to charge a 10% re-stocking fee.</t>
  </si>
  <si>
    <t>Hazard Class</t>
  </si>
  <si>
    <t>https://youtu.be/cPMn5VuC8lo</t>
  </si>
  <si>
    <t>https://youtu.be/bf8R_8-iurk</t>
  </si>
  <si>
    <t>https://youtu.be/_rYUluJGBy4</t>
  </si>
  <si>
    <t>Celtic Fireworks Ltd.,
Castle Hayes Lane, Castle Hayes Farm,Tutbury. DE13 9HL</t>
  </si>
  <si>
    <t>New?</t>
  </si>
  <si>
    <t>7/29/2030</t>
  </si>
  <si>
    <t>HASTA LA VISTA BABY. 119 shot single ignition. Starting with z firing coloured comets into crackling, and then silver chrys bursts' firing gold brocade with red strobe lead into some silver chrys with diff. colour strobes. Then silver willow. RETAIL</t>
  </si>
  <si>
    <t>NL/TNO-0017-2021</t>
  </si>
  <si>
    <t>https://youtu.be/KwXWeZyo1ws</t>
  </si>
  <si>
    <t>https://youtu.be/RJkNa3pXJgc</t>
  </si>
  <si>
    <t>https://youtu.be/k0kKiOqxz5g</t>
  </si>
  <si>
    <t>DUMMY CC0979. MISH MASH DUMMY</t>
  </si>
  <si>
    <t>https://youtu.be/zc-3Uj8OOAo</t>
  </si>
  <si>
    <t>https://www.dropbox.com/s/e8zux0pi91g0odf/CC1539.MP4?dl=0</t>
  </si>
  <si>
    <t>Concussion hit-large white smoke puff</t>
  </si>
  <si>
    <t>https://youtu.be/UXzI3Lk92VU</t>
  </si>
  <si>
    <t>100s Z. Red tail to brocade</t>
  </si>
  <si>
    <t>https://youtu.be/ca_X82ybD6w</t>
  </si>
  <si>
    <t>https://youtu.be/MCFQHeGD77A</t>
  </si>
  <si>
    <t>GENDER A. 13 shot cake. Our gender reveal cake starts with a fountain to build the tension before a burst of PINK to signify the gender. RETAIL</t>
  </si>
  <si>
    <t>https://youtu.be/YrThsTkDanM</t>
  </si>
  <si>
    <t>GENDER B. 13 shot cake. Our gender reveal cake starts with a fountain to build the tension before a burst of BLUE to signify the gender. RETAIL</t>
  </si>
  <si>
    <t>https://youtu.be/Ggz2CGkU4qY</t>
  </si>
  <si>
    <t>https://youtu.be/G5xJW35iJ0Q</t>
  </si>
  <si>
    <t>CC1580</t>
  </si>
  <si>
    <t>https://youtu.be/P8rtNpxsXJU</t>
  </si>
  <si>
    <t>CC1581</t>
  </si>
  <si>
    <t>https://youtu.be/iNvjZKStuFw</t>
  </si>
  <si>
    <t>CC1582</t>
  </si>
  <si>
    <t>Cake - 40s</t>
  </si>
  <si>
    <t>https://youtu.be/m1tft5wLuwU</t>
  </si>
  <si>
    <t>1170-F2-01299</t>
  </si>
  <si>
    <t>BRING IT ON. 65s. Mixed effects &amp; calibres. RETAIL</t>
  </si>
  <si>
    <t>https://youtu.be/Q5iiHW4Cgk8</t>
  </si>
  <si>
    <t>1170-F2-02132</t>
  </si>
  <si>
    <t>Ricasa - Double plastic fuse (quick match). 500m</t>
  </si>
  <si>
    <t>Lotus Wheel. (2 x motors, 4 x sets of flowers)</t>
  </si>
  <si>
    <t>https://youtu.be/s2CGw1nEaOw</t>
  </si>
  <si>
    <t>Ricasa - Single plastic fuse (quick match). 500m</t>
  </si>
  <si>
    <t xml:space="preserve"> </t>
  </si>
  <si>
    <t>ordered for now on this page</t>
  </si>
  <si>
    <t>ordered for now on retail page</t>
  </si>
  <si>
    <t>ordered for now on quiet page</t>
  </si>
  <si>
    <t>Value for now</t>
  </si>
  <si>
    <t>Is the line ordered?</t>
  </si>
  <si>
    <t>Position on summary sheet</t>
  </si>
  <si>
    <t>ordered for now on 1.4g page</t>
  </si>
  <si>
    <t>Quiet?</t>
  </si>
  <si>
    <t>Quiet List position</t>
  </si>
  <si>
    <t>New List position</t>
  </si>
  <si>
    <t>Retail?</t>
  </si>
  <si>
    <t>Retail List position</t>
  </si>
  <si>
    <t>1.4G?</t>
  </si>
  <si>
    <t>1.4G List position</t>
  </si>
  <si>
    <t>Ordered for season on this page</t>
  </si>
  <si>
    <t>Ordered for sesaon on RETAIL page</t>
  </si>
  <si>
    <t>Ordered for season on 'Quiet' page</t>
  </si>
  <si>
    <t>Line total ordered for season</t>
  </si>
  <si>
    <t>Line total ordered for now</t>
  </si>
  <si>
    <t>Line  NEC</t>
  </si>
  <si>
    <t>Stock qty ordered</t>
  </si>
  <si>
    <t>Price</t>
  </si>
  <si>
    <t>Qty ordered for season</t>
  </si>
  <si>
    <t>Total Qty ordered</t>
  </si>
  <si>
    <t>Ordered for season on 1.4G page</t>
  </si>
  <si>
    <t>units/case</t>
  </si>
  <si>
    <t>hazard class</t>
  </si>
  <si>
    <t>stock</t>
  </si>
  <si>
    <t>now price</t>
  </si>
  <si>
    <t>2"x120 Mixed case. White strobe. Blue to orange peony. Green to purple peony. Red to blue Peony. Gold titanium willow. Red to crackling.</t>
  </si>
  <si>
    <t>2"x144 Mixed case. White strobe. Blue to orange peony. Green to purple peony. Red to blue Peony. Gold titanium willow. Red to crackling.</t>
  </si>
  <si>
    <t>GB/HSE-337760</t>
  </si>
  <si>
    <t>GB/HSE-338602</t>
  </si>
  <si>
    <t>GB/HSE-338603</t>
  </si>
  <si>
    <t>GB/HSE-338604</t>
  </si>
  <si>
    <t>GB/HSE-338546</t>
  </si>
  <si>
    <t>GB/HSE-338547</t>
  </si>
  <si>
    <t>GB/HSE-338548</t>
  </si>
  <si>
    <t>https://youtu.be/UWp4yAWuXAY</t>
  </si>
  <si>
    <t>GB/HSE-358756</t>
  </si>
  <si>
    <t>GB/HSE-351060</t>
  </si>
  <si>
    <t>GB/HSE-351061</t>
  </si>
  <si>
    <t>GB/HSE-351064</t>
  </si>
  <si>
    <t>GB/HSE-340771</t>
  </si>
  <si>
    <t>GB/HSE-345204</t>
  </si>
  <si>
    <t>GB/HSE-345205</t>
  </si>
  <si>
    <t>GB/HSE-345206</t>
  </si>
  <si>
    <t>GB/HSE-345158</t>
  </si>
  <si>
    <t>GB/HSE-345160</t>
  </si>
  <si>
    <t>GB/HSE-345161</t>
  </si>
  <si>
    <t>GB/HSE-345268</t>
  </si>
  <si>
    <t>GB/HSE-345186</t>
  </si>
  <si>
    <t>GB/HSE-345187</t>
  </si>
  <si>
    <t>GB/HSE-345192</t>
  </si>
  <si>
    <t>GB/HSE-345193</t>
  </si>
  <si>
    <t>GB/HSE-345195</t>
  </si>
  <si>
    <t>GB/HSE-345196</t>
  </si>
  <si>
    <t>GB/HSE-345197</t>
  </si>
  <si>
    <t>GB/HSE-345201</t>
  </si>
  <si>
    <t>GB/HSE-345202</t>
  </si>
  <si>
    <t>GB/HSE-345203</t>
  </si>
  <si>
    <t>GB/HSE-345208</t>
  </si>
  <si>
    <t>GB/HSE-345209</t>
  </si>
  <si>
    <t>GB/HSE-345211</t>
  </si>
  <si>
    <t>GB/HSE-345212</t>
  </si>
  <si>
    <t>GB/HSE-337762</t>
  </si>
  <si>
    <t>GB/HSE-345213</t>
  </si>
  <si>
    <t>GB/HSE-345157</t>
  </si>
  <si>
    <t>GB/HSE-337763</t>
  </si>
  <si>
    <t>GB/HSE-348234</t>
  </si>
  <si>
    <t>GB/HSE-350990</t>
  </si>
  <si>
    <t>GB/HSE-350995</t>
  </si>
  <si>
    <t>GB/HSE-350991</t>
  </si>
  <si>
    <t>GB/HSE-350992</t>
  </si>
  <si>
    <t>GB/HSE-350993</t>
  </si>
  <si>
    <t>GB/HSE-350994</t>
  </si>
  <si>
    <t>GB/HSE-337764</t>
  </si>
  <si>
    <t>GB/HSE-352762</t>
  </si>
  <si>
    <t>GB/HSE-352763</t>
  </si>
  <si>
    <t>GB/HSE-352764</t>
  </si>
  <si>
    <t>GB/HSE-352767</t>
  </si>
  <si>
    <t>GB/HSE-352768</t>
  </si>
  <si>
    <t>GB/HSE-352770</t>
  </si>
  <si>
    <t>GB/HSE-352771</t>
  </si>
  <si>
    <t>GB/HSE-358579</t>
  </si>
  <si>
    <t>GB/HSE-337761</t>
  </si>
  <si>
    <t>GB/HSE-358580</t>
  </si>
  <si>
    <t>GB/HSE-358581</t>
  </si>
  <si>
    <t>GB/HSE-358582</t>
  </si>
  <si>
    <t>GB/HSE-358563</t>
  </si>
  <si>
    <t>GB/HSE-337771</t>
  </si>
  <si>
    <t>GB/HSE-358566</t>
  </si>
  <si>
    <t>GB/HSE-358567</t>
  </si>
  <si>
    <t>GB/HSE-358568</t>
  </si>
  <si>
    <t>GB/HSE-358570</t>
  </si>
  <si>
    <t>GB/HSE-358573</t>
  </si>
  <si>
    <t>GB/HSE-358574</t>
  </si>
  <si>
    <t>GB/HSE-358575</t>
  </si>
  <si>
    <t>GB/HSE-358590</t>
  </si>
  <si>
    <t>GB/HSE-358552</t>
  </si>
  <si>
    <t>GB/HSE-358553</t>
  </si>
  <si>
    <t>GB/HSE-358556</t>
  </si>
  <si>
    <t>GB/HSE-358557</t>
  </si>
  <si>
    <t>GB/HSE-358558</t>
  </si>
  <si>
    <t>GB/HSE-358559</t>
  </si>
  <si>
    <t>GB/HSE-358560</t>
  </si>
  <si>
    <t>GB/HSE-358578</t>
  </si>
  <si>
    <t>GB/HSE-358585</t>
  </si>
  <si>
    <t>GB/HSE-358586</t>
  </si>
  <si>
    <t>GB/HSE-358587</t>
  </si>
  <si>
    <t>GB/HSE-358591</t>
  </si>
  <si>
    <t>GB/HSE-360435</t>
  </si>
  <si>
    <t>GB/HSE-360437</t>
  </si>
  <si>
    <t>GB/HSE-360438</t>
  </si>
  <si>
    <t>GB/HSE-362394</t>
  </si>
  <si>
    <t>11/30/2030</t>
  </si>
  <si>
    <t>GB/HSE-362395</t>
  </si>
  <si>
    <t>GB/HSE-362397</t>
  </si>
  <si>
    <t>GB/HSE-362398</t>
  </si>
  <si>
    <t>GB/HSE-362401</t>
  </si>
  <si>
    <t>GB/HSE-362403</t>
  </si>
  <si>
    <t>GB/HSE-362406</t>
  </si>
  <si>
    <t>GB/HSE-362407</t>
  </si>
  <si>
    <t>GB/HSE-362409</t>
  </si>
  <si>
    <t>GB/HSE-362410</t>
  </si>
  <si>
    <t>GB/HSE-362411</t>
  </si>
  <si>
    <t>GB/HSE-362412</t>
  </si>
  <si>
    <t>GB/HSE-362414</t>
  </si>
  <si>
    <t>GB/HSE-362415</t>
  </si>
  <si>
    <t>GB/HSE-362416</t>
  </si>
  <si>
    <t>GB/HSE-362417</t>
  </si>
  <si>
    <t>GB/HSE-362419</t>
  </si>
  <si>
    <t>GB/HSE-362420</t>
  </si>
  <si>
    <t>GB/HSE-362421</t>
  </si>
  <si>
    <t>49mm 8s. Silver to green crossette w red strobe mine</t>
  </si>
  <si>
    <t>GB/HSE-362422</t>
  </si>
  <si>
    <t>49mm 8s. Silver palm w white strobe mine</t>
  </si>
  <si>
    <t>GB/HSE-362423</t>
  </si>
  <si>
    <t>GB/HSE-362425</t>
  </si>
  <si>
    <t>GB/HSE-362426</t>
  </si>
  <si>
    <t>GB/HSE-362428</t>
  </si>
  <si>
    <t>GB/HSE-362429</t>
  </si>
  <si>
    <t>GB/HSE-362430</t>
  </si>
  <si>
    <t>GB/HSE-337778</t>
  </si>
  <si>
    <t>GB/HSE-338560</t>
  </si>
  <si>
    <t>GB/HSE-338561</t>
  </si>
  <si>
    <t>GB/HSE-338562</t>
  </si>
  <si>
    <t>GB/HSE-338564</t>
  </si>
  <si>
    <t>GB/HSE-338565</t>
  </si>
  <si>
    <t>GB/HSE-338566</t>
  </si>
  <si>
    <t>GB/HSE-338567</t>
  </si>
  <si>
    <t>GB/HSE-338568</t>
  </si>
  <si>
    <t>GB/HSE-338569</t>
  </si>
  <si>
    <t>GB/HSE-338570</t>
  </si>
  <si>
    <t>GB/HSE-338571</t>
  </si>
  <si>
    <t>GB/HSE-352883</t>
  </si>
  <si>
    <t>GB/HSE-338572</t>
  </si>
  <si>
    <t>GB/HSE-345269</t>
  </si>
  <si>
    <t>GB/HSE-348235</t>
  </si>
  <si>
    <t>GB/HSE-348236</t>
  </si>
  <si>
    <t>GB/HSE-348237</t>
  </si>
  <si>
    <t>GB/HSE-347798</t>
  </si>
  <si>
    <t>GB/HSE-360439</t>
  </si>
  <si>
    <t>GB/HSE-338573</t>
  </si>
  <si>
    <t>GB/HSE-338574</t>
  </si>
  <si>
    <t>GB/HSE-338575</t>
  </si>
  <si>
    <t>GB/HSE-338576</t>
  </si>
  <si>
    <t>GB/HSE-338577</t>
  </si>
  <si>
    <t>GB/HSE-338578</t>
  </si>
  <si>
    <t>GB/HSE-338580</t>
  </si>
  <si>
    <t>GB/HSE-338581</t>
  </si>
  <si>
    <t>GB/HSE-338582</t>
  </si>
  <si>
    <t>GB/HSE-338583</t>
  </si>
  <si>
    <t>GB/HSE-338584</t>
  </si>
  <si>
    <t>GB/HSE-338587</t>
  </si>
  <si>
    <t>GB/HSE-338589</t>
  </si>
  <si>
    <t>GB/HSE-338590</t>
  </si>
  <si>
    <t>GB/HSE-338591</t>
  </si>
  <si>
    <t>GB/HSE-338593</t>
  </si>
  <si>
    <t>GB/HSE-338595</t>
  </si>
  <si>
    <t>GB/HSE-338596</t>
  </si>
  <si>
    <t>GB/HSE-338597</t>
  </si>
  <si>
    <t>GB/HSE-338599</t>
  </si>
  <si>
    <t>GB/HSE-338600</t>
  </si>
  <si>
    <t>GB/HSE-338601</t>
  </si>
  <si>
    <t>GB/HSE-337842</t>
  </si>
  <si>
    <t>GB/HSE-337824</t>
  </si>
  <si>
    <t>GB/HSE-345044</t>
  </si>
  <si>
    <t>GB/HSE-337926</t>
  </si>
  <si>
    <t>GB/HSE-338628</t>
  </si>
  <si>
    <t>GB/HSE-360537</t>
  </si>
  <si>
    <t>GB/HSE-338633</t>
  </si>
  <si>
    <t>GB/HSE-337788</t>
  </si>
  <si>
    <t>GB/HSE-337789</t>
  </si>
  <si>
    <t>GB/HSE-337790</t>
  </si>
  <si>
    <t>GB/HSE-337791</t>
  </si>
  <si>
    <t>GB/HSE-337792</t>
  </si>
  <si>
    <t>GB/HSE-337793</t>
  </si>
  <si>
    <t>GB/HSE-337794</t>
  </si>
  <si>
    <t>GB/HSE-337795</t>
  </si>
  <si>
    <t>GB/HSE-337796</t>
  </si>
  <si>
    <t>GB/HSE-337797</t>
  </si>
  <si>
    <t>GB/HSE-338636</t>
  </si>
  <si>
    <t>GB/HSE-352773</t>
  </si>
  <si>
    <t>GB/HSE-352774</t>
  </si>
  <si>
    <t>GB/HSE-352775</t>
  </si>
  <si>
    <t>GB/HSE-352776</t>
  </si>
  <si>
    <t>GB/HSE-352777</t>
  </si>
  <si>
    <t>GB/HSE-337781</t>
  </si>
  <si>
    <t>GB/HSE-337782</t>
  </si>
  <si>
    <t>GB/HSE-358592</t>
  </si>
  <si>
    <t>GB/HSE-358593</t>
  </si>
  <si>
    <t>GB/HSE-358594</t>
  </si>
  <si>
    <t>GB/HSE-358595</t>
  </si>
  <si>
    <t>GB/HSE-358596</t>
  </si>
  <si>
    <t>GB/HSE-358597</t>
  </si>
  <si>
    <t>White glittering. 160s.</t>
  </si>
  <si>
    <t>Red glittering. 160s.</t>
  </si>
  <si>
    <t>GB/HSE-337783</t>
  </si>
  <si>
    <t>GB/HSE-337784</t>
  </si>
  <si>
    <t>GB/HSE-337785</t>
  </si>
  <si>
    <t>GB/HSE-337786</t>
  </si>
  <si>
    <t>GB/HSE-337787</t>
  </si>
  <si>
    <t>GB/HSE-352885</t>
  </si>
  <si>
    <t>GB/HSE-352886</t>
  </si>
  <si>
    <t>GB/HSE-352887</t>
  </si>
  <si>
    <t>GB/HSE-320920</t>
  </si>
  <si>
    <t>10/4/2030</t>
  </si>
  <si>
    <t>GB/HSE-320928</t>
  </si>
  <si>
    <t>GB/HSE-320929</t>
  </si>
  <si>
    <t>GB/HSE-320932</t>
  </si>
  <si>
    <t>GB/HSE-320934</t>
  </si>
  <si>
    <t>GB/HSE-320935</t>
  </si>
  <si>
    <t>GB/HSE-320936</t>
  </si>
  <si>
    <t>GB/HSE-320937</t>
  </si>
  <si>
    <t>GB/HSE-320938</t>
  </si>
  <si>
    <t>GB/HSE-320941</t>
  </si>
  <si>
    <t>GB/HSE-320951</t>
  </si>
  <si>
    <t>GB/HSE-320957</t>
  </si>
  <si>
    <t>GB/HSE-320958</t>
  </si>
  <si>
    <t>GB/HSE-320960</t>
  </si>
  <si>
    <t>GB/HSE-320961</t>
  </si>
  <si>
    <t>GB/HSE-320962</t>
  </si>
  <si>
    <t>GB/HSE-320963</t>
  </si>
  <si>
    <t>GB/HSE-320964</t>
  </si>
  <si>
    <t>GB/HSE-320970</t>
  </si>
  <si>
    <t>GB/HSE-320973</t>
  </si>
  <si>
    <t>GB/HSE-320977</t>
  </si>
  <si>
    <t>GB/HSE-320982</t>
  </si>
  <si>
    <t>GB/HSE-320983</t>
  </si>
  <si>
    <t>GB/HSE-320985</t>
  </si>
  <si>
    <t>GB/HSE-320986</t>
  </si>
  <si>
    <t>GB/HSE-320987</t>
  </si>
  <si>
    <t>GB/HSE-320988</t>
  </si>
  <si>
    <t>GB/HSE-320989</t>
  </si>
  <si>
    <t>GB/HSE-320994</t>
  </si>
  <si>
    <t>GB/HSE-320995</t>
  </si>
  <si>
    <t>GB/HSE-324559</t>
  </si>
  <si>
    <t>1/6/2031</t>
  </si>
  <si>
    <t>GB/HSE-324560</t>
  </si>
  <si>
    <t>GB/HSE-352778</t>
  </si>
  <si>
    <t>GB/HSE-303620</t>
  </si>
  <si>
    <t>11/24/2028</t>
  </si>
  <si>
    <t>GB/HSE-324711</t>
  </si>
  <si>
    <t>GB/HSE-324708</t>
  </si>
  <si>
    <t>GB/HSE-324712</t>
  </si>
  <si>
    <t>GB/HSE-324705</t>
  </si>
  <si>
    <t>GB/HSE-324703</t>
  </si>
  <si>
    <t>GB/HSE-324717</t>
  </si>
  <si>
    <t>GB/HSE-324714</t>
  </si>
  <si>
    <t>GB/HSE-345342</t>
  </si>
  <si>
    <t>GB/HSE-324769</t>
  </si>
  <si>
    <t>GB/HSE-324833</t>
  </si>
  <si>
    <t>GB/HSE-324845</t>
  </si>
  <si>
    <t>GB/HSE-324768</t>
  </si>
  <si>
    <t>GB/HSE-324749</t>
  </si>
  <si>
    <t>GB/HSE-261571</t>
  </si>
  <si>
    <t>GB/HSE-261573</t>
  </si>
  <si>
    <t>GB/HSE-261576</t>
  </si>
  <si>
    <t>GB/HSE-261577</t>
  </si>
  <si>
    <t>GB/HSE-261583</t>
  </si>
  <si>
    <t>GB/HSE-261584</t>
  </si>
  <si>
    <t>GB/HSE-261593</t>
  </si>
  <si>
    <t>GB/HSE-261601</t>
  </si>
  <si>
    <t>GB/HSE-261605</t>
  </si>
  <si>
    <t>GB/HSE-261609</t>
  </si>
  <si>
    <t>GB/HSE-261613</t>
  </si>
  <si>
    <t>GB/HSE-261614</t>
  </si>
  <si>
    <t>GB/HSE-261615</t>
  </si>
  <si>
    <t>GB/HSE-261616</t>
  </si>
  <si>
    <t>GB/HSE-320998</t>
  </si>
  <si>
    <t>GB/HSE-303696</t>
  </si>
  <si>
    <t>GB/HSE-303698</t>
  </si>
  <si>
    <t>GB/HSE-303700</t>
  </si>
  <si>
    <t>GB/HSE-303711</t>
  </si>
  <si>
    <t>GB/HSE-303713</t>
  </si>
  <si>
    <t>GB/HSE-320999</t>
  </si>
  <si>
    <t>GB/HSE-321001</t>
  </si>
  <si>
    <t>GB/HSE-321004</t>
  </si>
  <si>
    <t>GB/HSE-321005</t>
  </si>
  <si>
    <t>GB/HSE-321010</t>
  </si>
  <si>
    <t>100s. Blue &amp; gold peony</t>
  </si>
  <si>
    <t>GB/HSE-321011</t>
  </si>
  <si>
    <t>GB/HSE-321014</t>
  </si>
  <si>
    <t>GB/HSE-321015</t>
  </si>
  <si>
    <t>GB/HSE-321017</t>
  </si>
  <si>
    <t>GB/HSE-321019</t>
  </si>
  <si>
    <t>GB/HSE-321030</t>
  </si>
  <si>
    <t>GB/HSE-321031</t>
  </si>
  <si>
    <t>GB/HSE-321043</t>
  </si>
  <si>
    <t>25s. Blue bouquet to blue &amp; gold blink</t>
  </si>
  <si>
    <t>GB/HSE-321044</t>
  </si>
  <si>
    <t>49s. Blue &amp; silver fish</t>
  </si>
  <si>
    <t>GB/HSE-321046</t>
  </si>
  <si>
    <t>GB/HSE-321047</t>
  </si>
  <si>
    <t>100s FAN. Double Red Blink</t>
  </si>
  <si>
    <t>GB/HSE-321051</t>
  </si>
  <si>
    <t>GB/HSE-321054</t>
  </si>
  <si>
    <t>100s Z. Colour Crackling Willow</t>
  </si>
  <si>
    <t>GB/HSE-321063</t>
  </si>
  <si>
    <t>GB/HSE-321066</t>
  </si>
  <si>
    <t>36s. Brocade mines to broc. Bombette.</t>
  </si>
  <si>
    <t>GB/HSE-321067</t>
  </si>
  <si>
    <t>GB/HSE-321069</t>
  </si>
  <si>
    <t>GB/HSE-321074</t>
  </si>
  <si>
    <t>GB/HSE-321080</t>
  </si>
  <si>
    <t>GB/HSE-337981</t>
  </si>
  <si>
    <t>GB/HSE-337961</t>
  </si>
  <si>
    <t>16s. Colour peony</t>
  </si>
  <si>
    <t>GB/HSE-337962</t>
  </si>
  <si>
    <t>GB/HSE-337963</t>
  </si>
  <si>
    <t>GB/HSE-337964</t>
  </si>
  <si>
    <t>GB/HSE-337965</t>
  </si>
  <si>
    <t>GB/HSE-338556</t>
  </si>
  <si>
    <t>GB/HSE-338611</t>
  </si>
  <si>
    <t>GB/HSE-338612</t>
  </si>
  <si>
    <t>GB/HSE-338616</t>
  </si>
  <si>
    <t>GB/HSE-338558</t>
  </si>
  <si>
    <t>GB/HSE-347755</t>
  </si>
  <si>
    <t>GB/HSE-340790</t>
  </si>
  <si>
    <t>GB/HSE-340791</t>
  </si>
  <si>
    <t>GB/HSE-340794</t>
  </si>
  <si>
    <t>GB/HSE-340795</t>
  </si>
  <si>
    <t>GB/HSE-340798</t>
  </si>
  <si>
    <t>GB/HSE-340799</t>
  </si>
  <si>
    <t>GB/HSE-340800</t>
  </si>
  <si>
    <t>GB/HSE-340904</t>
  </si>
  <si>
    <t>GB/HSE-340902</t>
  </si>
  <si>
    <t>GB/HSE-340773</t>
  </si>
  <si>
    <t>GB/HSE-340774</t>
  </si>
  <si>
    <t>GB/HSE-340782</t>
  </si>
  <si>
    <t>GB/HSE-340865</t>
  </si>
  <si>
    <t>GB/HSE-345116</t>
  </si>
  <si>
    <t>GB/HSE-345291</t>
  </si>
  <si>
    <t>GB/HSE-345118</t>
  </si>
  <si>
    <t>GB/HSE-360444</t>
  </si>
  <si>
    <t>GB/HSE-345120</t>
  </si>
  <si>
    <t>GB/HSE-345124</t>
  </si>
  <si>
    <t>GB/HSE-345125</t>
  </si>
  <si>
    <t>GB/HSE-345127</t>
  </si>
  <si>
    <t>GB/HSE-345129</t>
  </si>
  <si>
    <t>GB/HSE-345131</t>
  </si>
  <si>
    <t>GB/HSE-345132</t>
  </si>
  <si>
    <t>GB/HSE-345133</t>
  </si>
  <si>
    <t>GB/HSE-345135</t>
  </si>
  <si>
    <t>GB/HSE-345136</t>
  </si>
  <si>
    <t>GB/HSE-345137</t>
  </si>
  <si>
    <t>GB/HSE-345139</t>
  </si>
  <si>
    <t>GB/HSE-345247</t>
  </si>
  <si>
    <t>GB/HSE-345271</t>
  </si>
  <si>
    <t>GB/HSE-345272</t>
  </si>
  <si>
    <t>GB/HSE-345178</t>
  </si>
  <si>
    <t>GB/HSE-345181</t>
  </si>
  <si>
    <t>GB/HSE-345183</t>
  </si>
  <si>
    <t>GB/HSE-345184</t>
  </si>
  <si>
    <t>GB/HSE-345185</t>
  </si>
  <si>
    <t>GB/HSE-345149</t>
  </si>
  <si>
    <t>GB/HSE-345153</t>
  </si>
  <si>
    <t>GB/HSE-345285</t>
  </si>
  <si>
    <t>GB/HSE-352874</t>
  </si>
  <si>
    <t>GB/HSE-347774</t>
  </si>
  <si>
    <t>GB/HSE-347775</t>
  </si>
  <si>
    <t>GB/HSE-360445</t>
  </si>
  <si>
    <t>GB/HSE-360446</t>
  </si>
  <si>
    <t>GB/HSE-347782</t>
  </si>
  <si>
    <t>GB/HSE-347799</t>
  </si>
  <si>
    <t>GB/HSE-350952</t>
  </si>
  <si>
    <t>GB/HSE-350953</t>
  </si>
  <si>
    <t>GB/HSE-350954</t>
  </si>
  <si>
    <t>GB/HSE-350985</t>
  </si>
  <si>
    <t>GB/HSE-350986</t>
  </si>
  <si>
    <t>GB/HSE-350987</t>
  </si>
  <si>
    <t>GB/HSE-350988</t>
  </si>
  <si>
    <t>GB/HSE-350979</t>
  </si>
  <si>
    <t>GB/HSE-350980</t>
  </si>
  <si>
    <t>GB/HSE-350956</t>
  </si>
  <si>
    <t>GB/HSE-350958</t>
  </si>
  <si>
    <t>GB/HSE-350972</t>
  </si>
  <si>
    <t>GB/HSE-350974</t>
  </si>
  <si>
    <t>GB/HSE-350959</t>
  </si>
  <si>
    <t>GB/HSE-350960</t>
  </si>
  <si>
    <t>GB/HSE-350961</t>
  </si>
  <si>
    <t>GB/HSE-350976</t>
  </si>
  <si>
    <t>GB/HSE-350977</t>
  </si>
  <si>
    <t>GB/HSE-350981</t>
  </si>
  <si>
    <t>GB/HSE-350984</t>
  </si>
  <si>
    <t>130s Z. Gold strobe green blue star.</t>
  </si>
  <si>
    <t>GB/HSE-350983</t>
  </si>
  <si>
    <t>GB/HSE-350955</t>
  </si>
  <si>
    <t>GB/HSE-350962</t>
  </si>
  <si>
    <t>GB/HSE-350963</t>
  </si>
  <si>
    <t>GB/HSE-350964</t>
  </si>
  <si>
    <t>GB/HSE-352779</t>
  </si>
  <si>
    <t>GB/HSE-338614</t>
  </si>
  <si>
    <t>GB/HSE-338615</t>
  </si>
  <si>
    <t>GB/HSE-352780</t>
  </si>
  <si>
    <t>GB/HSE-352781</t>
  </si>
  <si>
    <t>GB/HSE-348245</t>
  </si>
  <si>
    <t>GB/HSE-352783</t>
  </si>
  <si>
    <t>GB/HSE-352784</t>
  </si>
  <si>
    <t>GB/HSE-352785</t>
  </si>
  <si>
    <t>GB/HSE-352875</t>
  </si>
  <si>
    <t>GB/HSE-355655</t>
  </si>
  <si>
    <t>GB/HSE-352788</t>
  </si>
  <si>
    <t>GB/HSE-352792</t>
  </si>
  <si>
    <t>GB/HSE-352793</t>
  </si>
  <si>
    <t>GB/HSE-352794</t>
  </si>
  <si>
    <t>GB/HSE-352796</t>
  </si>
  <si>
    <t>GB/HSE-352797</t>
  </si>
  <si>
    <t>GB/HSE-352800</t>
  </si>
  <si>
    <t>150s O. Green/purple/red/blue/yellow peony. Last row to fire as a lift.</t>
  </si>
  <si>
    <t>GB/HSE-352802</t>
  </si>
  <si>
    <t>150s O. Silver whistling. Last row to fire as a lift.</t>
  </si>
  <si>
    <t>GB/HSE-352803</t>
  </si>
  <si>
    <t>150s O. Orange bouquet with red falling leaves, red bouquet with green falling leaves, green bouquet with orange falling leaves. Last row to fire as a lift.</t>
  </si>
  <si>
    <t>GB/HSE-352804</t>
  </si>
  <si>
    <t>GB/HSE-352805</t>
  </si>
  <si>
    <t>GB/HSE-352806</t>
  </si>
  <si>
    <t>GB/HSE-352807</t>
  </si>
  <si>
    <t>GB/HSE-352808</t>
  </si>
  <si>
    <t>GB/HSE-352809</t>
  </si>
  <si>
    <t>GB/HSE-352811</t>
  </si>
  <si>
    <t>GB/HSE-352813</t>
  </si>
  <si>
    <t>GB/HSE-352814</t>
  </si>
  <si>
    <t>GB/HSE-352815</t>
  </si>
  <si>
    <t>GB/HSE-352816</t>
  </si>
  <si>
    <t>GB/HSE-352817</t>
  </si>
  <si>
    <t>GB/HSE-352818</t>
  </si>
  <si>
    <t>GB/HSE-352819</t>
  </si>
  <si>
    <t>GB/HSE-352824</t>
  </si>
  <si>
    <t>121s Z. Assorted: lotus bouquet with purple/green dahlia, red/green/blue to flower, red palm with crackling.</t>
  </si>
  <si>
    <t>GB/HSE-352825</t>
  </si>
  <si>
    <t>125s ZI. Silver crackling red strobe bouquet with purple/green/blue dahlia, red /green/sapphire.</t>
  </si>
  <si>
    <t>GB/HSE-352826</t>
  </si>
  <si>
    <t>GB/HSE-352827</t>
  </si>
  <si>
    <t>GB/HSE-352829</t>
  </si>
  <si>
    <t>GB/HSE-352830</t>
  </si>
  <si>
    <t>GB/HSE-352831</t>
  </si>
  <si>
    <t>GB/HSE-352832</t>
  </si>
  <si>
    <t>25s. Blue peony with blue bouquet</t>
  </si>
  <si>
    <t>GB/HSE-352833</t>
  </si>
  <si>
    <t>GB/HSE-352835</t>
  </si>
  <si>
    <t>GB/HSE-352836</t>
  </si>
  <si>
    <t>GB/HSE-352837</t>
  </si>
  <si>
    <t>GB/HSE-358779</t>
  </si>
  <si>
    <t>GB/HSE-355656</t>
  </si>
  <si>
    <t>GB/HSE-355657</t>
  </si>
  <si>
    <t>GB/HSE-355659</t>
  </si>
  <si>
    <t>GB/HSE-355660</t>
  </si>
  <si>
    <t>GB/HSE-355661</t>
  </si>
  <si>
    <t>GB/HSE-355663</t>
  </si>
  <si>
    <t>GB/HSE-355665</t>
  </si>
  <si>
    <t>GB/HSE-355666</t>
  </si>
  <si>
    <t>GB/HSE-355667</t>
  </si>
  <si>
    <t>GB/HSE-355668</t>
  </si>
  <si>
    <t>GB/HSE-355669</t>
  </si>
  <si>
    <t>GB/HSE-355670</t>
  </si>
  <si>
    <t>GB/HSE-355671</t>
  </si>
  <si>
    <t>GB/HSE-355672</t>
  </si>
  <si>
    <t>160s FAN. Assorted colour crossette</t>
  </si>
  <si>
    <t>GB/HSE-355673</t>
  </si>
  <si>
    <t>GB/HSE-348246</t>
  </si>
  <si>
    <t>GB/HSE-355674</t>
  </si>
  <si>
    <t>100s ZI. Red strobe bouquet blue tail gold strobe willow &amp;blue.</t>
  </si>
  <si>
    <t>GB/HSE-355677</t>
  </si>
  <si>
    <t>GB/HSE-355678</t>
  </si>
  <si>
    <t>GB/HSE-355680</t>
  </si>
  <si>
    <t>GB/HSE-355681</t>
  </si>
  <si>
    <t>GB/HSE-355682</t>
  </si>
  <si>
    <t>GB/HSE-355683</t>
  </si>
  <si>
    <t>GB/HSE-355684</t>
  </si>
  <si>
    <t>GB/HSE-355685</t>
  </si>
  <si>
    <t>GB/HSE-355686</t>
  </si>
  <si>
    <t>GB/HSE-355688</t>
  </si>
  <si>
    <t>GB/HSE-355689</t>
  </si>
  <si>
    <t>GB/HSE-355690</t>
  </si>
  <si>
    <t>GB/HSE-355693</t>
  </si>
  <si>
    <t>GB/HSE-355697</t>
  </si>
  <si>
    <t>GB/HSE-355698</t>
  </si>
  <si>
    <t>GB/HSE-355699</t>
  </si>
  <si>
    <t>GB/HSE-358600</t>
  </si>
  <si>
    <t>GB/HSE-358601</t>
  </si>
  <si>
    <t>GB/HSE-358602</t>
  </si>
  <si>
    <t>GB/HSE-358604</t>
  </si>
  <si>
    <t>GB/HSE-358605</t>
  </si>
  <si>
    <t>GB/HSE-358606</t>
  </si>
  <si>
    <t>GB/HSE-358608</t>
  </si>
  <si>
    <t>GB/HSE-358609</t>
  </si>
  <si>
    <t>GB/HSE-358610</t>
  </si>
  <si>
    <t>GB/HSE-358614</t>
  </si>
  <si>
    <t>GB/HSE-358615</t>
  </si>
  <si>
    <t>GB/HSE-358616</t>
  </si>
  <si>
    <t>GB/HSE-358618</t>
  </si>
  <si>
    <t>GB/HSE-358619</t>
  </si>
  <si>
    <t>GB/HSE-358621</t>
  </si>
  <si>
    <t>GB/HSE-358622</t>
  </si>
  <si>
    <t>GB/HSE-358623</t>
  </si>
  <si>
    <t>GB/HSE-358624</t>
  </si>
  <si>
    <t>GB/HSE-358625</t>
  </si>
  <si>
    <t>GB/HSE-358626</t>
  </si>
  <si>
    <t>GB/HSE-358627</t>
  </si>
  <si>
    <t>GB/HSE-358628</t>
  </si>
  <si>
    <t>GB/HSE-358629</t>
  </si>
  <si>
    <t>GB/HSE-358630</t>
  </si>
  <si>
    <t>GB/HSE-358631</t>
  </si>
  <si>
    <t>GB/HSE-358632</t>
  </si>
  <si>
    <t>GB/HSE-358635</t>
  </si>
  <si>
    <t>GB/HSE-358636</t>
  </si>
  <si>
    <t>GB/HSE-358637</t>
  </si>
  <si>
    <t>GB/HSE-358639</t>
  </si>
  <si>
    <t>GB/HSE-358640</t>
  </si>
  <si>
    <t>160s FAN. Five fingers fan colorful pearl.</t>
  </si>
  <si>
    <t>GB/HSE-360447</t>
  </si>
  <si>
    <t>GB/HSE-360448</t>
  </si>
  <si>
    <t>GB/HSE-358641</t>
  </si>
  <si>
    <t>GB/HSE-358642</t>
  </si>
  <si>
    <t>160s FAN. Finger style pink/sky blue crossette</t>
  </si>
  <si>
    <t>GB/HSE-358643</t>
  </si>
  <si>
    <t>GB/HSE-358644</t>
  </si>
  <si>
    <t>GB/HSE-358645</t>
  </si>
  <si>
    <t>GB/HSE-358646</t>
  </si>
  <si>
    <t>GB/HSE-358648</t>
  </si>
  <si>
    <t>GB/HSE-358649</t>
  </si>
  <si>
    <t>GB/HSE-358650</t>
  </si>
  <si>
    <t>GB/HSE-358651</t>
  </si>
  <si>
    <t>GB/HSE-358652</t>
  </si>
  <si>
    <t>GB/HSE-358653</t>
  </si>
  <si>
    <t>GB/HSE-358654</t>
  </si>
  <si>
    <t>GB/HSE-358655</t>
  </si>
  <si>
    <t>GB/HSE-358656</t>
  </si>
  <si>
    <t>GB/HSE-358657</t>
  </si>
  <si>
    <t>GB/HSE-358658</t>
  </si>
  <si>
    <t>GB/HSE-360449</t>
  </si>
  <si>
    <t>GB/HSE-360450</t>
  </si>
  <si>
    <t>GB/HSE-360451</t>
  </si>
  <si>
    <t>GB/HSE-360452</t>
  </si>
  <si>
    <t>GB/HSE-360453</t>
  </si>
  <si>
    <t>GB/HSE-360458</t>
  </si>
  <si>
    <t>GB/HSE-360460</t>
  </si>
  <si>
    <t>GB/HSE-360461</t>
  </si>
  <si>
    <t>GB/HSE-360462</t>
  </si>
  <si>
    <t>GB/HSE-360463</t>
  </si>
  <si>
    <t>GB/HSE-360464</t>
  </si>
  <si>
    <t>GB/HSE-360465</t>
  </si>
  <si>
    <t>GB/HSE-360467</t>
  </si>
  <si>
    <t>GB/HSE-360468</t>
  </si>
  <si>
    <t>GB/HSE-360469</t>
  </si>
  <si>
    <t>GB/HSE-360470</t>
  </si>
  <si>
    <t>GB/HSE-360471</t>
  </si>
  <si>
    <t>GB/HSE-360472</t>
  </si>
  <si>
    <t>400s Z. Red strobe tail, strobe tail, ti chrys crackling tail.</t>
  </si>
  <si>
    <t>GB/HSE-360473</t>
  </si>
  <si>
    <t>GB/HSE-360474</t>
  </si>
  <si>
    <t>GB/HSE-360475</t>
  </si>
  <si>
    <t>GB/HSE-360479</t>
  </si>
  <si>
    <t>GB/HSE-360482</t>
  </si>
  <si>
    <t>GB/HSE-360486</t>
  </si>
  <si>
    <t>GB/HSE-360487</t>
  </si>
  <si>
    <t>GB/HSE-360488</t>
  </si>
  <si>
    <t>200s Z. Peach/lemon/orange/purple/green star(repeat).</t>
  </si>
  <si>
    <t>GB/HSE-360493</t>
  </si>
  <si>
    <t>GB/HSE-360494</t>
  </si>
  <si>
    <t>GB/HSE-360496</t>
  </si>
  <si>
    <t>GB/HSE-360497</t>
  </si>
  <si>
    <t>GB/HSE-362431</t>
  </si>
  <si>
    <t>GB/HSE-362433</t>
  </si>
  <si>
    <t>GB/HSE-362435</t>
  </si>
  <si>
    <t>GB/HSE-362436</t>
  </si>
  <si>
    <t>GB/HSE-362437</t>
  </si>
  <si>
    <t>GB/HSE-362438</t>
  </si>
  <si>
    <t>GB/HSE-362439</t>
  </si>
  <si>
    <t>GB/HSE-362440</t>
  </si>
  <si>
    <t>25s FAN. Deep blue tail to green glittering with deep blue.</t>
  </si>
  <si>
    <t>GB/HSE-362542</t>
  </si>
  <si>
    <t>GB/HSE-362441</t>
  </si>
  <si>
    <t>GB/HSE-362444</t>
  </si>
  <si>
    <t>GB/HSE-362447</t>
  </si>
  <si>
    <t>GB/HSE-362448</t>
  </si>
  <si>
    <t>GB/HSE-362449</t>
  </si>
  <si>
    <t>GB/HSE-362450</t>
  </si>
  <si>
    <t>GB/HSE-362451</t>
  </si>
  <si>
    <t>GB/HSE-362452</t>
  </si>
  <si>
    <t>GB/HSE-362453</t>
  </si>
  <si>
    <t>GB/HSE-362454</t>
  </si>
  <si>
    <t>GB/HSE-362455</t>
  </si>
  <si>
    <t>280s FAN. Heptagon Fan fire tree tail w/red crossette</t>
  </si>
  <si>
    <t>GB/HSE-362456</t>
  </si>
  <si>
    <t>GB/HSE-362457</t>
  </si>
  <si>
    <t>GB/HSE-362459</t>
  </si>
  <si>
    <t>GB/HSE-362460</t>
  </si>
  <si>
    <t>GB/HSE-362461</t>
  </si>
  <si>
    <t>GB/HSE-362462</t>
  </si>
  <si>
    <t>GB/HSE-362463</t>
  </si>
  <si>
    <t>GB/HSE-362464</t>
  </si>
  <si>
    <t>GB/HSE-362465</t>
  </si>
  <si>
    <t>GB/HSE-362466</t>
  </si>
  <si>
    <t>GB/HSE-362468</t>
  </si>
  <si>
    <t>200s Z. Blue head gold tail Green head gold tail Red star white strobe tail Green star white strobe tail Red head gold strobe tail Blue head gold strobe tail Green star ti crackling tail</t>
  </si>
  <si>
    <t>GB/HSE-362469</t>
  </si>
  <si>
    <t>GB/HSE-362470</t>
  </si>
  <si>
    <t>GB/HSE-362471</t>
  </si>
  <si>
    <t>GB/HSE-362472</t>
  </si>
  <si>
    <t>GB/HSE-362473</t>
  </si>
  <si>
    <t>GB/HSE-362474</t>
  </si>
  <si>
    <t>GB/HSE-362478</t>
  </si>
  <si>
    <t>GB/HSE-362480</t>
  </si>
  <si>
    <t>GB/HSE-362482</t>
  </si>
  <si>
    <t>GB/HSE-362538</t>
  </si>
  <si>
    <t>GB/HSE-362539</t>
  </si>
  <si>
    <t>50s FAN. Red &amp; green comet tails to red &amp; green falling leaves with whistling explosion</t>
  </si>
  <si>
    <t>19s. Mixed effect doughnut ring</t>
  </si>
  <si>
    <t>47mm</t>
  </si>
  <si>
    <t>GB/HSE-340806</t>
  </si>
  <si>
    <t>GB/HSE-340807</t>
  </si>
  <si>
    <t>GB/HSE-351030</t>
  </si>
  <si>
    <t>GB/HSE-352761</t>
  </si>
  <si>
    <t>GB/HSE-351031</t>
  </si>
  <si>
    <t>GB/HSE-338608</t>
  </si>
  <si>
    <t>GB/HSE-338613</t>
  </si>
  <si>
    <t>GB/HSE-338559</t>
  </si>
  <si>
    <t>GB/HSE-358660</t>
  </si>
  <si>
    <t>GB/HSE-358661</t>
  </si>
  <si>
    <t>GB/HSE-358662</t>
  </si>
  <si>
    <t>GB/HSE-358663</t>
  </si>
  <si>
    <t>GB/HSE-358664</t>
  </si>
  <si>
    <t>GB/HSE-358665</t>
  </si>
  <si>
    <t>GB/HSE-358666</t>
  </si>
  <si>
    <t>GB/HSE-358667</t>
  </si>
  <si>
    <t>GB/HSE-358668</t>
  </si>
  <si>
    <t>GB/HSE-358669</t>
  </si>
  <si>
    <t>GB/HSE-358674</t>
  </si>
  <si>
    <t>GB/HSE-360502</t>
  </si>
  <si>
    <t>GB/HSE-360503</t>
  </si>
  <si>
    <t>GB/HSE-360506</t>
  </si>
  <si>
    <t>GB/HSE-360507</t>
  </si>
  <si>
    <t>GB/HSE-362543</t>
  </si>
  <si>
    <t>GB/HSE-360510</t>
  </si>
  <si>
    <t>GB/HSE-337952</t>
  </si>
  <si>
    <t>GB/HSE-340784</t>
  </si>
  <si>
    <t>GB/HSE-337955</t>
  </si>
  <si>
    <t>GB/HSE-338620</t>
  </si>
  <si>
    <t>GB/HSE-345066</t>
  </si>
  <si>
    <t>GB/HSE-350939</t>
  </si>
  <si>
    <t>GB/HSE-337956</t>
  </si>
  <si>
    <t>GB/HSE-337959</t>
  </si>
  <si>
    <t>GB/HSE-345351</t>
  </si>
  <si>
    <t>GB/HSE-340857</t>
  </si>
  <si>
    <t>GB/HSE-340862</t>
  </si>
  <si>
    <t>GB/HSE-340863</t>
  </si>
  <si>
    <t>GB/HSE-337948</t>
  </si>
  <si>
    <t>GB/HSE-337949</t>
  </si>
  <si>
    <t>GB/HSE-337950</t>
  </si>
  <si>
    <t>GB/HSE-337951</t>
  </si>
  <si>
    <t>GB/HSE-338618</t>
  </si>
  <si>
    <t>GB/HSE-338619</t>
  </si>
  <si>
    <t>GB/HSE-340716</t>
  </si>
  <si>
    <t>GB/HSE-340726</t>
  </si>
  <si>
    <t>GB/HSE-340729</t>
  </si>
  <si>
    <t>GB/HSE-340739</t>
  </si>
  <si>
    <t>GB/HSE-345293</t>
  </si>
  <si>
    <t>GB/HSE-345296</t>
  </si>
  <si>
    <t>GB/HSE-345297</t>
  </si>
  <si>
    <t>GB/HSE-345228</t>
  </si>
  <si>
    <t>GB/HSE-351035</t>
  </si>
  <si>
    <t>GB/HSE-351036</t>
  </si>
  <si>
    <t>GB/HSE-351043</t>
  </si>
  <si>
    <t>GB/HSE-351039</t>
  </si>
  <si>
    <t>GB/HSE-351044</t>
  </si>
  <si>
    <t>GB/HSE-355708</t>
  </si>
  <si>
    <t>GB/HSE-355709</t>
  </si>
  <si>
    <t>GB/HSE-355711</t>
  </si>
  <si>
    <t>GB/HSE-340708</t>
  </si>
  <si>
    <t>GB/HSE-340710</t>
  </si>
  <si>
    <t>GB/HSE-340711</t>
  </si>
  <si>
    <t>GB/HSE-340714</t>
  </si>
  <si>
    <t>GB/HSE-340715</t>
  </si>
  <si>
    <t>GB/HSE-352839</t>
  </si>
  <si>
    <t>GB/HSE-352841</t>
  </si>
  <si>
    <t>GB/HSE-352842</t>
  </si>
  <si>
    <t>GB/HSE-337971</t>
  </si>
  <si>
    <t>GB/HSE-360563</t>
  </si>
  <si>
    <t>GB/HSE-324686</t>
  </si>
  <si>
    <t>GB/HSE-324696</t>
  </si>
  <si>
    <t>GB/HSE-303685</t>
  </si>
  <si>
    <t>GB/HSE-348240</t>
  </si>
  <si>
    <t>40mm 8s. Red mine to red xette, green mine to green xette, orange mine to orange xette, blue mine to blue xette - repeat.</t>
  </si>
  <si>
    <t>GB/HSE-348242</t>
  </si>
  <si>
    <t>GB/HSE-348243</t>
  </si>
  <si>
    <t>GB/HSE-362546</t>
  </si>
  <si>
    <t>GB/HSE-362484</t>
  </si>
  <si>
    <t>GB/HSE-324662</t>
  </si>
  <si>
    <t>GB/HSE-261621</t>
  </si>
  <si>
    <t>GB/HSE-340879</t>
  </si>
  <si>
    <t>GB/HSE-340881</t>
  </si>
  <si>
    <t>GB/HSE-340920</t>
  </si>
  <si>
    <t>GB/HSE-340921</t>
  </si>
  <si>
    <t>GB/HSE-345077</t>
  </si>
  <si>
    <t>GB/HSE-345078</t>
  </si>
  <si>
    <t>GB/HSE-345079</t>
  </si>
  <si>
    <t>GB/HSE-345248</t>
  </si>
  <si>
    <t>GB/HSE-345249</t>
  </si>
  <si>
    <t>GB/HSE-345250</t>
  </si>
  <si>
    <t>GB/HSE-345251</t>
  </si>
  <si>
    <t>GB/HSE-345252</t>
  </si>
  <si>
    <t>GB/HSE-345273</t>
  </si>
  <si>
    <t>GB/HSE-345274</t>
  </si>
  <si>
    <t>GB/HSE-345275</t>
  </si>
  <si>
    <t>GB/HSE-345162</t>
  </si>
  <si>
    <t>GB/HSE-345071</t>
  </si>
  <si>
    <t>GB/HSE-345332</t>
  </si>
  <si>
    <t>GB/HSE-345101</t>
  </si>
  <si>
    <t>GB/HSE-345333</t>
  </si>
  <si>
    <t>GB/HSE-348247</t>
  </si>
  <si>
    <t>GB/HSE-352847</t>
  </si>
  <si>
    <t>GB/HSE-355713</t>
  </si>
  <si>
    <t>GB/HSE-355762</t>
  </si>
  <si>
    <t>GB/HSE-358693</t>
  </si>
  <si>
    <t>GB/HSE-360512</t>
  </si>
  <si>
    <t>GB/HSE-358695</t>
  </si>
  <si>
    <t>GB/HSE-360514</t>
  </si>
  <si>
    <t>GB/HSE-360515</t>
  </si>
  <si>
    <t>GB/HSE-360588</t>
  </si>
  <si>
    <t>GB/HSE-362485</t>
  </si>
  <si>
    <t>GB/HSE-362486</t>
  </si>
  <si>
    <t>GB/HSE-362487</t>
  </si>
  <si>
    <t>GB/HSE-362488</t>
  </si>
  <si>
    <t>GB/HSE-362392</t>
  </si>
  <si>
    <t>GB/HSE-362490</t>
  </si>
  <si>
    <t>GB/HSE-362491</t>
  </si>
  <si>
    <t>GB/HSE-362492</t>
  </si>
  <si>
    <t>CS40001</t>
  </si>
  <si>
    <t>GB/HSE-324664</t>
  </si>
  <si>
    <t>CS40004</t>
  </si>
  <si>
    <t>GB/HSE-324582</t>
  </si>
  <si>
    <t>GB/HSE-324592</t>
  </si>
  <si>
    <t>GB/HSE-324645</t>
  </si>
  <si>
    <t>GB/HSE-324807</t>
  </si>
  <si>
    <t>GB/HSE-324806</t>
  </si>
  <si>
    <t>GB/HSE-324754</t>
  </si>
  <si>
    <t>GB/HSE-324828</t>
  </si>
  <si>
    <t>GB/HSE-261652</t>
  </si>
  <si>
    <t>GB/HSE-261637</t>
  </si>
  <si>
    <t>GB/HSE-261639</t>
  </si>
  <si>
    <t>GB/HSE-261640</t>
  </si>
  <si>
    <t>GB/HSE-261641</t>
  </si>
  <si>
    <t>GB/HSE-303705</t>
  </si>
  <si>
    <t>GB/HSE-340883</t>
  </si>
  <si>
    <t>GB/HSE-340885</t>
  </si>
  <si>
    <t>GB/HSE-340886</t>
  </si>
  <si>
    <t>GB/HSE-340887</t>
  </si>
  <si>
    <t>GB/HSE-340815</t>
  </si>
  <si>
    <t>GB/HSE-340922</t>
  </si>
  <si>
    <t>GB/HSE-345081</t>
  </si>
  <si>
    <t>GB/HSE-345082</t>
  </si>
  <si>
    <t>GB/HSE-345084</t>
  </si>
  <si>
    <t>GB/HSE-345276</t>
  </si>
  <si>
    <t>GB/HSE-345277</t>
  </si>
  <si>
    <t>GB/HSE-345164</t>
  </si>
  <si>
    <t>GB/HSE-345165</t>
  </si>
  <si>
    <t>GB/HSE-345166</t>
  </si>
  <si>
    <t>GB/HSE-345072</t>
  </si>
  <si>
    <t>GB/HSE-345335</t>
  </si>
  <si>
    <t>GB/HSE-348248</t>
  </si>
  <si>
    <t>GB/HSE-345108</t>
  </si>
  <si>
    <t>GB/HSE-350941</t>
  </si>
  <si>
    <t>GB/HSE-350942</t>
  </si>
  <si>
    <t>GB/HSE-350943</t>
  </si>
  <si>
    <t>GB/HSE-352849</t>
  </si>
  <si>
    <t>GB/HSE-352850</t>
  </si>
  <si>
    <t>GB/HSE-352884</t>
  </si>
  <si>
    <t>GB/HSE-355715</t>
  </si>
  <si>
    <t>GB/HSE-358699</t>
  </si>
  <si>
    <t>GB/HSE-358700</t>
  </si>
  <si>
    <t>GB/HSE-355717</t>
  </si>
  <si>
    <t>GB/HSE-355718</t>
  </si>
  <si>
    <t>GB/HSE-355719</t>
  </si>
  <si>
    <t>GB/HSE-355720</t>
  </si>
  <si>
    <t>GB/HSE-355721</t>
  </si>
  <si>
    <t>GB/HSE-355722</t>
  </si>
  <si>
    <t>GB/HSE-355763</t>
  </si>
  <si>
    <t>GB/HSE-358701</t>
  </si>
  <si>
    <t>GB/HSE-358702</t>
  </si>
  <si>
    <t>GB/HSE-360517</t>
  </si>
  <si>
    <t>GB/HSE-360518</t>
  </si>
  <si>
    <t>GB/HSE-360519</t>
  </si>
  <si>
    <t>GB/HSE-360521</t>
  </si>
  <si>
    <t>GB/HSE-358703</t>
  </si>
  <si>
    <t>GB/HSE-358704</t>
  </si>
  <si>
    <t>GB/HSE-358706</t>
  </si>
  <si>
    <t>GB/HSE-358707</t>
  </si>
  <si>
    <t>GB/HSE-362494</t>
  </si>
  <si>
    <t>GB/HSE-362495</t>
  </si>
  <si>
    <t>GB/HSE-362496</t>
  </si>
  <si>
    <t>GB/HSE-362498</t>
  </si>
  <si>
    <t>GB/HSE-324832</t>
  </si>
  <si>
    <t>GB/HSE-261645</t>
  </si>
  <si>
    <t>GB/HSE-321124</t>
  </si>
  <si>
    <t>GB/HSE-340891</t>
  </si>
  <si>
    <t>GB/HSE-340786</t>
  </si>
  <si>
    <t>GB/HSE-340816</t>
  </si>
  <si>
    <t>GB/HSE-340924</t>
  </si>
  <si>
    <t>GB/HSE-340925</t>
  </si>
  <si>
    <t>GB/HSE-345074</t>
  </si>
  <si>
    <t>GB/HSE-345075</t>
  </si>
  <si>
    <t>GB/HSE-345292</t>
  </si>
  <si>
    <t>GB/HSE-345085</t>
  </si>
  <si>
    <t>GB/HSE-345086</t>
  </si>
  <si>
    <t>GB/HSE-345087</t>
  </si>
  <si>
    <t>GB/HSE-345088</t>
  </si>
  <si>
    <t>GB/HSE-345089</t>
  </si>
  <si>
    <t>GB/HSE-345256</t>
  </si>
  <si>
    <t>GB/HSE-345279</t>
  </si>
  <si>
    <t>GB/HSE-345280</t>
  </si>
  <si>
    <t>GB/HSE-345281</t>
  </si>
  <si>
    <t>GB/HSE-345282</t>
  </si>
  <si>
    <t>GB/HSE-345168</t>
  </si>
  <si>
    <t>GB/HSE-345336</t>
  </si>
  <si>
    <t>GB/HSE-345109</t>
  </si>
  <si>
    <t>GB/HSE-345110</t>
  </si>
  <si>
    <t>GB/HSE-348249</t>
  </si>
  <si>
    <t>GB/HSE-350946</t>
  </si>
  <si>
    <t>GB/HSE-350947</t>
  </si>
  <si>
    <t>GB/HSE-350948</t>
  </si>
  <si>
    <t>GB/HSE-350949</t>
  </si>
  <si>
    <t>GB/HSE-352852</t>
  </si>
  <si>
    <t>GB/HSE-355724</t>
  </si>
  <si>
    <t>GB/HSE-355725</t>
  </si>
  <si>
    <t>GB/HSE-355726</t>
  </si>
  <si>
    <t>GB/HSE-355727</t>
  </si>
  <si>
    <t>GB/HSE-355728</t>
  </si>
  <si>
    <t>GB/HSE-355729</t>
  </si>
  <si>
    <t>GB/HSE-355764</t>
  </si>
  <si>
    <t>GB/HSE-355766</t>
  </si>
  <si>
    <t>GB/HSE-358708</t>
  </si>
  <si>
    <t>GB/HSE-358709</t>
  </si>
  <si>
    <t>GB/HSE-358710</t>
  </si>
  <si>
    <t>GB/HSE-358711</t>
  </si>
  <si>
    <t>GB/HSE-358712</t>
  </si>
  <si>
    <t>GB/HSE-360524</t>
  </si>
  <si>
    <t>GB/HSE-360525</t>
  </si>
  <si>
    <t>GB/HSE-360526</t>
  </si>
  <si>
    <t>GB/HSE-360527</t>
  </si>
  <si>
    <t>GB/HSE-360528</t>
  </si>
  <si>
    <t>GB/HSE-360529</t>
  </si>
  <si>
    <t>GB/HSE-360530</t>
  </si>
  <si>
    <t>GB/HSE-360531</t>
  </si>
  <si>
    <t>GB/HSE-360532</t>
  </si>
  <si>
    <t>GB/HSE-360594</t>
  </si>
  <si>
    <t>GB/HSE-360590</t>
  </si>
  <si>
    <t>GB/HSE-362500</t>
  </si>
  <si>
    <t>GB/HSE-362501</t>
  </si>
  <si>
    <t>GB/HSE-362502</t>
  </si>
  <si>
    <t>GB/HSE-362504</t>
  </si>
  <si>
    <t>GB/HSE-362505</t>
  </si>
  <si>
    <t>GB/HSE-362506</t>
  </si>
  <si>
    <t>GB/HSE-324743</t>
  </si>
  <si>
    <t>GB/HSE-261661</t>
  </si>
  <si>
    <t>GB/HSE-338634</t>
  </si>
  <si>
    <t>GB/HSE-340895</t>
  </si>
  <si>
    <t>GB/HSE-340896</t>
  </si>
  <si>
    <t>GB/HSE-340817</t>
  </si>
  <si>
    <t>GB/HSE-340926</t>
  </si>
  <si>
    <t>GB/HSE-345092</t>
  </si>
  <si>
    <t>GB/HSE-345093</t>
  </si>
  <si>
    <t>GB/HSE-345283</t>
  </si>
  <si>
    <t>GB/HSE-345170</t>
  </si>
  <si>
    <t>GB/HSE-345171</t>
  </si>
  <si>
    <t>GB/HSE-345173</t>
  </si>
  <si>
    <t>GB/HSE-345174</t>
  </si>
  <si>
    <t>GB/HSE-324799</t>
  </si>
  <si>
    <t>GB/HSE-345113</t>
  </si>
  <si>
    <t>GB/HSE-350950</t>
  </si>
  <si>
    <t>GB/HSE-350951</t>
  </si>
  <si>
    <t>GB/HSE-352856</t>
  </si>
  <si>
    <t>GB/HSE-358713</t>
  </si>
  <si>
    <t>GB/HSE-355731</t>
  </si>
  <si>
    <t>GB/HSE-355767</t>
  </si>
  <si>
    <t>GB/HSE-355768</t>
  </si>
  <si>
    <t>GB/HSE-358714</t>
  </si>
  <si>
    <t>GB/HSE-358715</t>
  </si>
  <si>
    <t>GB/HSE-358770</t>
  </si>
  <si>
    <t>GB/HSE-358773</t>
  </si>
  <si>
    <t>GB/HSE-360534</t>
  </si>
  <si>
    <t>GB/HSE-360535</t>
  </si>
  <si>
    <t>GB/HSE-360536</t>
  </si>
  <si>
    <t>GB/HSE-360538</t>
  </si>
  <si>
    <t>GB/HSE-360539</t>
  </si>
  <si>
    <t>GB/HSE-360540</t>
  </si>
  <si>
    <t>GB/HSE-360593</t>
  </si>
  <si>
    <t>GB/HSE-362507</t>
  </si>
  <si>
    <t>GB/HSE-362508</t>
  </si>
  <si>
    <t>GB/HSE-362509</t>
  </si>
  <si>
    <t>GB/HSE-362393</t>
  </si>
  <si>
    <t>GB/HSE-362510</t>
  </si>
  <si>
    <t>GB/HSE-340770</t>
  </si>
  <si>
    <t>GB/HSE-340813</t>
  </si>
  <si>
    <t>GB/HSE-348295</t>
  </si>
  <si>
    <t>GB/HSE-348296</t>
  </si>
  <si>
    <t>GB/HSE-348297</t>
  </si>
  <si>
    <t>GB/HSE-348299</t>
  </si>
  <si>
    <t>GB/HSE-355733</t>
  </si>
  <si>
    <t>GB/HSE-345215</t>
  </si>
  <si>
    <t>GB/HSE-362511</t>
  </si>
  <si>
    <t>GB/HSE-355734</t>
  </si>
  <si>
    <t>GB/HSE-355735</t>
  </si>
  <si>
    <t>GB/HSE-355736</t>
  </si>
  <si>
    <t>GB/HSE-362513</t>
  </si>
  <si>
    <t>GB/HSE-362514</t>
  </si>
  <si>
    <t>GB/HSE-358718</t>
  </si>
  <si>
    <t>GB/HSE-362515</t>
  </si>
  <si>
    <t>GB/HSE-362516</t>
  </si>
  <si>
    <t>GB/HSE-362517</t>
  </si>
  <si>
    <t>GB/HSE-340778</t>
  </si>
  <si>
    <t>GB/HSE-340780</t>
  </si>
  <si>
    <t>GB/HSE-350996</t>
  </si>
  <si>
    <t>GB/HSE-350997</t>
  </si>
  <si>
    <t>GB/HSE-350998</t>
  </si>
  <si>
    <t>GB/HSE-350999</t>
  </si>
  <si>
    <t>GB/HSE-351001</t>
  </si>
  <si>
    <t>GB/HSE-351002</t>
  </si>
  <si>
    <t>GB/HSE-351003</t>
  </si>
  <si>
    <t>GB/HSE-351005</t>
  </si>
  <si>
    <t>GB/HSE-351007</t>
  </si>
  <si>
    <t>GB/HSE-351008</t>
  </si>
  <si>
    <t>GB/HSE-351009</t>
  </si>
  <si>
    <t>GB/HSE-351010</t>
  </si>
  <si>
    <t>GB/HSE-351011</t>
  </si>
  <si>
    <t>GB/HSE-352859</t>
  </si>
  <si>
    <t>GB/HSE-355738</t>
  </si>
  <si>
    <t>GB/HSE-355739</t>
  </si>
  <si>
    <t>GB/HSE-355742</t>
  </si>
  <si>
    <t>GB/HSE-362519</t>
  </si>
  <si>
    <t>GB/HSE-340758</t>
  </si>
  <si>
    <t>GB/HSE-340766</t>
  </si>
  <si>
    <t>GB/HSE-345257</t>
  </si>
  <si>
    <t>GB/HSE-347801</t>
  </si>
  <si>
    <t>GB/HSE-351015</t>
  </si>
  <si>
    <t>GB/HSE-351016</t>
  </si>
  <si>
    <t>GB/HSE-351017</t>
  </si>
  <si>
    <t>GB/HSE-351018</t>
  </si>
  <si>
    <t>GB/HSE-351019</t>
  </si>
  <si>
    <t>GB/HSE-351014</t>
  </si>
  <si>
    <t>GB/HSE-355745</t>
  </si>
  <si>
    <t>GB/HSE-352861</t>
  </si>
  <si>
    <t>GB/HSE-352862</t>
  </si>
  <si>
    <t>GB/HSE-352863</t>
  </si>
  <si>
    <t>GB/HSE-355748</t>
  </si>
  <si>
    <t>GB/HSE-355749</t>
  </si>
  <si>
    <t>GB/HSE-355750</t>
  </si>
  <si>
    <t>GB/HSE-355751</t>
  </si>
  <si>
    <t>GB/HSE-355752</t>
  </si>
  <si>
    <t>GB/HSE-355753</t>
  </si>
  <si>
    <t>GB/HSE-355755</t>
  </si>
  <si>
    <t>GB/HSE-355756</t>
  </si>
  <si>
    <t>GB/HSE-360547</t>
  </si>
  <si>
    <t>GB/HSE-358721</t>
  </si>
  <si>
    <t>GB/HSE-360548</t>
  </si>
  <si>
    <t>GB/HSE-360549</t>
  </si>
  <si>
    <t>GB/HSE-360550</t>
  </si>
  <si>
    <t>GB/HSE-360551</t>
  </si>
  <si>
    <t>GB/HSE-360552</t>
  </si>
  <si>
    <t>GB/HSE-360553</t>
  </si>
  <si>
    <t>GB/HSE-362522</t>
  </si>
  <si>
    <t>GB/HSE-362524</t>
  </si>
  <si>
    <t>GB/HSE-362525</t>
  </si>
  <si>
    <t>GB/HSE-362530</t>
  </si>
  <si>
    <t>GB/HSE-362531</t>
  </si>
  <si>
    <t>GB/HSE-362532</t>
  </si>
  <si>
    <t>GB/HSE-362533</t>
  </si>
  <si>
    <t>GB/HSE-362534</t>
  </si>
  <si>
    <t>GB/HSE-358722</t>
  </si>
  <si>
    <t>GB/HSE-352864</t>
  </si>
  <si>
    <t>GB/HSE-340751</t>
  </si>
  <si>
    <t>GB/HSE-340811</t>
  </si>
  <si>
    <t>GB/HSE-351020</t>
  </si>
  <si>
    <t>GB/HSE-358781</t>
  </si>
  <si>
    <t>GB/HSE-358723</t>
  </si>
  <si>
    <t>GB/HSE-351026</t>
  </si>
  <si>
    <t>GB/HSE-352867</t>
  </si>
  <si>
    <t>GB/HSE-352868</t>
  </si>
  <si>
    <t>GB/HSE-355758</t>
  </si>
  <si>
    <t>GB/HSE-355759</t>
  </si>
  <si>
    <t>GB/HSE-358725</t>
  </si>
  <si>
    <t>GB/HSE-358726</t>
  </si>
  <si>
    <t>GB/HSE-358727</t>
  </si>
  <si>
    <t>GB/HSE-358729</t>
  </si>
  <si>
    <t>GB/HSE-351023</t>
  </si>
  <si>
    <t>GB/HSE-351025</t>
  </si>
  <si>
    <t>GB/HSE-347795</t>
  </si>
  <si>
    <t>GB/HSE-338638</t>
  </si>
  <si>
    <t>GB/HSE-358732</t>
  </si>
  <si>
    <t>GB/HSE-358733</t>
  </si>
  <si>
    <t>GB/HSE-345175</t>
  </si>
  <si>
    <t>GB/HSE-352871</t>
  </si>
  <si>
    <t>GB/HSE-352872</t>
  </si>
  <si>
    <t>GB/HSE-355760</t>
  </si>
  <si>
    <t>GB/HSE-355761</t>
  </si>
  <si>
    <t>GB/HSE-358734</t>
  </si>
  <si>
    <t>GB/HSE-358735</t>
  </si>
  <si>
    <t>GB/HSE-345176</t>
  </si>
  <si>
    <t>GB/HSE-345177</t>
  </si>
  <si>
    <t>GB/HSE-352873</t>
  </si>
  <si>
    <t>GB/HSE-352889</t>
  </si>
  <si>
    <t>GB/HSE-114518</t>
  </si>
  <si>
    <t>PT2.5</t>
  </si>
  <si>
    <t>2.5 second Pyrotimer</t>
  </si>
  <si>
    <t>GB/HSE-337849</t>
  </si>
  <si>
    <t>GB/HSE-337853</t>
  </si>
  <si>
    <t>GB/HSE-337855</t>
  </si>
  <si>
    <t>GB/HSE-337856</t>
  </si>
  <si>
    <t>GB/HSE-337857</t>
  </si>
  <si>
    <t>GB/HSE-337858</t>
  </si>
  <si>
    <t>GB/HSE-337859</t>
  </si>
  <si>
    <t>3" Mixed Case. Crackling Spider with crackling tail. 18x S024-1spider w crack stars to blue, 18x S024-2 spider w crack stars with blue pistil to blue, 18x S024-3 spider w crack stars to red, 18x S024-4 spider w crack stars with red pistil to red</t>
  </si>
  <si>
    <t>GB/HSE-337861</t>
  </si>
  <si>
    <t>GB/HSE-337862</t>
  </si>
  <si>
    <t>GB/HSE-337863</t>
  </si>
  <si>
    <t>GB/HSE-337864</t>
  </si>
  <si>
    <t>GB/HSE-337865</t>
  </si>
  <si>
    <t>GB/HSE-337866</t>
  </si>
  <si>
    <t>GB/HSE-337869</t>
  </si>
  <si>
    <t>GB/HSE-337870</t>
  </si>
  <si>
    <t>GB/HSE-337873</t>
  </si>
  <si>
    <t>GB/HSE-348106</t>
  </si>
  <si>
    <t>GB/HSE-348107</t>
  </si>
  <si>
    <t>GB/HSE-261660</t>
  </si>
  <si>
    <t>GB/HSE-337877</t>
  </si>
  <si>
    <t>GB/HSE-348273</t>
  </si>
  <si>
    <t>GB/HSE-337883</t>
  </si>
  <si>
    <t>GB/HSE-337889</t>
  </si>
  <si>
    <t>GB/HSE-337890</t>
  </si>
  <si>
    <t>GB/HSE-337891</t>
  </si>
  <si>
    <t>GB/HSE-337892</t>
  </si>
  <si>
    <t>GB/HSE-337893</t>
  </si>
  <si>
    <t>GB/HSE-337894</t>
  </si>
  <si>
    <t>GB/HSE-337895</t>
  </si>
  <si>
    <t>GB/HSE-321122</t>
  </si>
  <si>
    <t>GB/HSE-337901</t>
  </si>
  <si>
    <t>GB/HSE-337902</t>
  </si>
  <si>
    <t>GB/HSE-337903</t>
  </si>
  <si>
    <t>GB/HSE-355676</t>
  </si>
  <si>
    <t>GB/HSE-340732</t>
  </si>
  <si>
    <t>GB/HSE-338617</t>
  </si>
  <si>
    <t>GB/HSE-345254</t>
  </si>
  <si>
    <t>GB/HSE-348238</t>
  </si>
  <si>
    <t>GB/HSE-340704</t>
  </si>
  <si>
    <t>GB/HSE-355696</t>
  </si>
  <si>
    <t>GB/HSE-345191</t>
  </si>
  <si>
    <t>GB/HSE-351037</t>
  </si>
  <si>
    <t>GB/HSE-355737</t>
  </si>
  <si>
    <t>GB/HSE-334487</t>
  </si>
  <si>
    <t>GB/HSE-358617</t>
  </si>
  <si>
    <t>GB/HSE-348298</t>
  </si>
  <si>
    <t>GB/HSE-345134</t>
  </si>
  <si>
    <t>GB/HSE-324756</t>
  </si>
  <si>
    <t>GB/HSE-345179</t>
  </si>
  <si>
    <t>GB/HSE-345180</t>
  </si>
  <si>
    <t>GB/HSE-358577</t>
  </si>
  <si>
    <t>GB/HSE-358569</t>
  </si>
  <si>
    <t>GB/HSE-340899</t>
  </si>
  <si>
    <t>GB/HSE-345091</t>
  </si>
  <si>
    <t>GB/HSE-345096</t>
  </si>
  <si>
    <t>GB/HSE-321113</t>
  </si>
  <si>
    <t>GB/HSE-320971</t>
  </si>
  <si>
    <t>GB/HSE-362399</t>
  </si>
  <si>
    <t>GB/HSE-362400</t>
  </si>
  <si>
    <t>GB/HSE-337886</t>
  </si>
  <si>
    <t>GB/HSE-358772</t>
  </si>
  <si>
    <t>GB/HSE-358774</t>
  </si>
  <si>
    <t>GB/HSE-337900</t>
  </si>
  <si>
    <t>GB/HSE-340717</t>
  </si>
  <si>
    <t>GB/HSE-358548</t>
  </si>
  <si>
    <t>GB/HSE-358549</t>
  </si>
  <si>
    <t>GB/HSE-362443</t>
  </si>
  <si>
    <t>GB/HSE-337953</t>
  </si>
  <si>
    <t>GB/HSE-345167</t>
  </si>
  <si>
    <t>GB/HSE-351000</t>
  </si>
  <si>
    <t>GB/HSE-352790</t>
  </si>
  <si>
    <t>GB/HSE-362445</t>
  </si>
  <si>
    <t>GB/HSE-352791</t>
  </si>
  <si>
    <t>GB/HSE-362446</t>
  </si>
  <si>
    <t>GB/HSE-345065</t>
  </si>
  <si>
    <t>GB/HSE-320968</t>
  </si>
  <si>
    <t>GB/HSE-350938</t>
  </si>
  <si>
    <t>GB/HSE-351004</t>
  </si>
  <si>
    <t>GB/HSE-352876</t>
  </si>
  <si>
    <t>GB/HSE-358638</t>
  </si>
  <si>
    <t>GB/HSE-352877</t>
  </si>
  <si>
    <t>GB/HSE-358694</t>
  </si>
  <si>
    <t>GB/HSE-360434</t>
  </si>
  <si>
    <t>GB/HSE-351012</t>
  </si>
  <si>
    <t>GB/HSE-337768</t>
  </si>
  <si>
    <t>GB/HSE-360513</t>
  </si>
  <si>
    <t>GB/HSE-351013</t>
  </si>
  <si>
    <t>GB/HSE-358696</t>
  </si>
  <si>
    <t>GB/HSE-352795</t>
  </si>
  <si>
    <t>GB/HSE-345126</t>
  </si>
  <si>
    <t>GB/HSE-358697</t>
  </si>
  <si>
    <t>GB/HSE-355740</t>
  </si>
  <si>
    <t>GB/HSE-355741</t>
  </si>
  <si>
    <t>GB/HSE-338563</t>
  </si>
  <si>
    <t>GB/HSE-362396</t>
  </si>
  <si>
    <t>GB/HSE-352798</t>
  </si>
  <si>
    <t>GB/HSE-360587</t>
  </si>
  <si>
    <t>GB/HSE-355765</t>
  </si>
  <si>
    <t>GB/HSE-352799</t>
  </si>
  <si>
    <t>GB/HSE-340718</t>
  </si>
  <si>
    <t>GB/HSE-362518</t>
  </si>
  <si>
    <t>GB/HSE-358719</t>
  </si>
  <si>
    <t>GB/HSE-362404</t>
  </si>
  <si>
    <t>GB/HSE-358647</t>
  </si>
  <si>
    <t>GB/HSE-362458</t>
  </si>
  <si>
    <t>GB/HSE-355743</t>
  </si>
  <si>
    <t>GB/HSE-352801</t>
  </si>
  <si>
    <t>GB/HSE-362520</t>
  </si>
  <si>
    <t>GB/HSE-362521</t>
  </si>
  <si>
    <t>GB/HSE-360523</t>
  </si>
  <si>
    <t>GB/HSE-362493</t>
  </si>
  <si>
    <t>GB/HSE-345258</t>
  </si>
  <si>
    <t>GB/HSE-345287</t>
  </si>
  <si>
    <t>GB/HSE-351038</t>
  </si>
  <si>
    <t>GB/HSE-324566</t>
  </si>
  <si>
    <t>GB/HSE-362418</t>
  </si>
  <si>
    <t>50s FAN. Green strobe willow with green strobe tail</t>
  </si>
  <si>
    <t>GB/HSE-358659</t>
  </si>
  <si>
    <t>GB/HSE-351040</t>
  </si>
  <si>
    <t>GB/HSE-303618</t>
  </si>
  <si>
    <t>GB/HSE-324755</t>
  </si>
  <si>
    <t>GB/HSE-355747</t>
  </si>
  <si>
    <t>GB/HSE-362475</t>
  </si>
  <si>
    <t>GB/HSE-351045</t>
  </si>
  <si>
    <t>GB/HSE-362427</t>
  </si>
  <si>
    <t>GB/HSE-338592</t>
  </si>
  <si>
    <t>GB/HSE-352820</t>
  </si>
  <si>
    <t>GB/HSE-352822</t>
  </si>
  <si>
    <t>GB/HSE-360454</t>
  </si>
  <si>
    <t>GB/HSE-362476</t>
  </si>
  <si>
    <t>GB/HSE-351042</t>
  </si>
  <si>
    <t>GB/HSE-355704</t>
  </si>
  <si>
    <t>GB/HSE-347770</t>
  </si>
  <si>
    <t>GB/HSE-352823</t>
  </si>
  <si>
    <t>GB/HSE-360455</t>
  </si>
  <si>
    <t>GB/HSE-362477</t>
  </si>
  <si>
    <t>GB/HSE-358736</t>
  </si>
  <si>
    <t>GB/HSE-347772</t>
  </si>
  <si>
    <t>GB/HSE-360456</t>
  </si>
  <si>
    <t>GB/HSE-355710</t>
  </si>
  <si>
    <t>GB/HSE-355754</t>
  </si>
  <si>
    <t>GB/HSE-338598</t>
  </si>
  <si>
    <t>GB/HSE-347773</t>
  </si>
  <si>
    <t>GB/HSE-360457</t>
  </si>
  <si>
    <t>GB/HSE-362479</t>
  </si>
  <si>
    <t>GB/HSE-355712</t>
  </si>
  <si>
    <t>GB/HSE-340923</t>
  </si>
  <si>
    <t>GB/HSE-358720</t>
  </si>
  <si>
    <t>GB/HSE-337854</t>
  </si>
  <si>
    <t>GB/HSE-345080</t>
  </si>
  <si>
    <t>GB/HSE-358775</t>
  </si>
  <si>
    <t>GB/HSE-360459</t>
  </si>
  <si>
    <t>GB/HSE-362481</t>
  </si>
  <si>
    <t>GB/HSE-338605</t>
  </si>
  <si>
    <t>GB/HSE-352834</t>
  </si>
  <si>
    <t>GB/HSE-338606</t>
  </si>
  <si>
    <t>GB/HSE-261617</t>
  </si>
  <si>
    <t>GB/HSE-348251</t>
  </si>
  <si>
    <t>GB/HSE-362483</t>
  </si>
  <si>
    <t>GB/HSE-345094</t>
  </si>
  <si>
    <t>GB/HSE-362540</t>
  </si>
  <si>
    <t>GB/HSE-362523</t>
  </si>
  <si>
    <t>GB/HSE-360466</t>
  </si>
  <si>
    <t>GB/HSE-351062</t>
  </si>
  <si>
    <t>GB/HSE-347783</t>
  </si>
  <si>
    <t>GB/HSE-355658</t>
  </si>
  <si>
    <t>GB/HSE-362526</t>
  </si>
  <si>
    <t>GB/HSE-350940</t>
  </si>
  <si>
    <t>GB/HSE-362527</t>
  </si>
  <si>
    <t>GB/HSE-362528</t>
  </si>
  <si>
    <t>GB/HSE-340772</t>
  </si>
  <si>
    <t>GB/HSE-347789</t>
  </si>
  <si>
    <t>GB/HSE-355662</t>
  </si>
  <si>
    <t>GB/HSE-348252</t>
  </si>
  <si>
    <t>GB/HSE-321008</t>
  </si>
  <si>
    <t>GB/HSE-347790</t>
  </si>
  <si>
    <t>GB/HSE-352848</t>
  </si>
  <si>
    <t>GB/HSE-345207</t>
  </si>
  <si>
    <t>GB/HSE-347791</t>
  </si>
  <si>
    <t>GB/HSE-355664</t>
  </si>
  <si>
    <t>GB/HSE-347792</t>
  </si>
  <si>
    <t>GB/HSE-352857</t>
  </si>
  <si>
    <t>GB/HSE-362535</t>
  </si>
  <si>
    <t>GB/HSE-355716</t>
  </si>
  <si>
    <t>GB/HSE-351022</t>
  </si>
  <si>
    <t>GB/HSE-347793</t>
  </si>
  <si>
    <t>GB/HSE-360480</t>
  </si>
  <si>
    <t>GB/HSE-362537</t>
  </si>
  <si>
    <t>100s Z. Colour tail spit silver blink</t>
  </si>
  <si>
    <t>GB/HSE-321020</t>
  </si>
  <si>
    <t>GB/HSE-340746</t>
  </si>
  <si>
    <t>GB/HSE-337779</t>
  </si>
  <si>
    <t>GB/HSE-340713</t>
  </si>
  <si>
    <t>GB/HSE-321022</t>
  </si>
  <si>
    <t>GB/HSE-360481</t>
  </si>
  <si>
    <t>GB/HSE-340750</t>
  </si>
  <si>
    <t>GB/HSE-358769</t>
  </si>
  <si>
    <t>GB/HSE-352840</t>
  </si>
  <si>
    <t>GB/HSE-355675</t>
  </si>
  <si>
    <t>GB/HSE-360483</t>
  </si>
  <si>
    <t>GB/HSE-351021</t>
  </si>
  <si>
    <t>GB/HSE-352843</t>
  </si>
  <si>
    <t>GB/HSE-355679</t>
  </si>
  <si>
    <t>GB/HSE-360484</t>
  </si>
  <si>
    <t>GB/HSE-358724</t>
  </si>
  <si>
    <t>GB/HSE-350957</t>
  </si>
  <si>
    <t>GB/HSE-360592</t>
  </si>
  <si>
    <t>GB/HSE-352869</t>
  </si>
  <si>
    <t>GB/HSE-337899</t>
  </si>
  <si>
    <t>GB/HSE-360591</t>
  </si>
  <si>
    <t>GB/HSE-345223</t>
  </si>
  <si>
    <t>GB/HSE-355687</t>
  </si>
  <si>
    <t>GB/HSE-351029</t>
  </si>
  <si>
    <t>GB/HSE-360586</t>
  </si>
  <si>
    <t>GB/HSE-360489</t>
  </si>
  <si>
    <t>GB/HSE-358705</t>
  </si>
  <si>
    <t>GB/HSE-360490</t>
  </si>
  <si>
    <t>GB/HSE-358728</t>
  </si>
  <si>
    <t>GB/HSE-358742</t>
  </si>
  <si>
    <t>GB/HSE-355692</t>
  </si>
  <si>
    <t>GB/HSE-360491</t>
  </si>
  <si>
    <t>GB/HSE-358679</t>
  </si>
  <si>
    <t>GB/HSE-348239</t>
  </si>
  <si>
    <t>GB/HSE-350989</t>
  </si>
  <si>
    <t>GB/HSE-350965</t>
  </si>
  <si>
    <t>GB/HSE-351027</t>
  </si>
  <si>
    <t>GB/HSE-351032</t>
  </si>
  <si>
    <t>GB/HSE-362497</t>
  </si>
  <si>
    <t>GB/HSE-350968</t>
  </si>
  <si>
    <t>GB/HSE-350969</t>
  </si>
  <si>
    <t>GB/HSE-360499</t>
  </si>
  <si>
    <t>GB/HSE-362499</t>
  </si>
  <si>
    <t>GB/HSE-358603</t>
  </si>
  <si>
    <t>GB/HSE-360495</t>
  </si>
  <si>
    <t>GB/HSE-360500</t>
  </si>
  <si>
    <t>GB/HSE-352769</t>
  </si>
  <si>
    <t>GB/HSE-360501</t>
  </si>
  <si>
    <t>GB/HSE-352772</t>
  </si>
  <si>
    <t>GB/HSE-358607</t>
  </si>
  <si>
    <t>GB/HSE-360498</t>
  </si>
  <si>
    <t>GB/HSE-362432</t>
  </si>
  <si>
    <t>GB/HSE-362512</t>
  </si>
  <si>
    <t>GB/HSE-358562</t>
  </si>
  <si>
    <t>180s O. Heart red comet</t>
  </si>
  <si>
    <t>GB/HSE-358611</t>
  </si>
  <si>
    <t>GB/HSE-360505</t>
  </si>
  <si>
    <t>GB/HSE-362434</t>
  </si>
  <si>
    <t>GB/HSE-358716</t>
  </si>
  <si>
    <t>GB/HSE-345111</t>
  </si>
  <si>
    <t>GB/HSE-358571</t>
  </si>
  <si>
    <t>GB/HSE-358620</t>
  </si>
  <si>
    <t>GB/HSE-352786</t>
  </si>
  <si>
    <t>GB/HSE-358583</t>
  </si>
  <si>
    <t>GB/HSE-320949</t>
  </si>
  <si>
    <t>GB/HSE-345253</t>
  </si>
  <si>
    <t>GB/HSE-345141</t>
  </si>
  <si>
    <t>GB/HSE-358584</t>
  </si>
  <si>
    <t>GB/HSE-362442</t>
  </si>
  <si>
    <t>GB/HSE-347786</t>
  </si>
  <si>
    <t>Container</t>
  </si>
  <si>
    <t>Pre order Value for season</t>
  </si>
  <si>
    <r>
      <t>GUARANTEED PRICE</t>
    </r>
    <r>
      <rPr>
        <b/>
        <sz val="9"/>
        <rFont val="Calibri"/>
        <family val="2"/>
        <scheme val="minor"/>
      </rPr>
      <t xml:space="preserve">
</t>
    </r>
    <r>
      <rPr>
        <b/>
        <sz val="8"/>
        <rFont val="Calibri"/>
        <family val="2"/>
        <scheme val="minor"/>
      </rPr>
      <t>for STOCK orders collected before 31.3.22</t>
    </r>
  </si>
  <si>
    <r>
      <t>ORDER QUANTITY</t>
    </r>
    <r>
      <rPr>
        <b/>
        <sz val="8"/>
        <rFont val="Calibri"/>
        <family val="2"/>
        <scheme val="minor"/>
      </rPr>
      <t xml:space="preserve">
to be collected BEFORE 31.3.22</t>
    </r>
  </si>
  <si>
    <r>
      <t xml:space="preserve">ORDER QUANTITY
</t>
    </r>
    <r>
      <rPr>
        <b/>
        <sz val="8"/>
        <rFont val="Calibri"/>
        <family val="2"/>
        <scheme val="minor"/>
      </rPr>
      <t>for collection in season</t>
    </r>
  </si>
  <si>
    <t>2806-F3-003548</t>
  </si>
  <si>
    <t>2806-F2-003615</t>
  </si>
  <si>
    <t>2806-F3-003554</t>
  </si>
  <si>
    <t>2806-F2-003541</t>
  </si>
  <si>
    <t>2806-F2-003546</t>
  </si>
  <si>
    <t>2806-F2-003547</t>
  </si>
  <si>
    <t>2806-F2-003542</t>
  </si>
  <si>
    <t>2806-F3-003559</t>
  </si>
  <si>
    <t>2806-F2-003550</t>
  </si>
  <si>
    <t>2806-F3-003551</t>
  </si>
  <si>
    <t>2806-F2-003540</t>
  </si>
  <si>
    <r>
      <rPr>
        <b/>
        <sz val="18"/>
        <color rgb="FF000000"/>
        <rFont val="Calibri"/>
        <family val="2"/>
      </rPr>
      <t>Celtic Fireworks</t>
    </r>
    <r>
      <rPr>
        <b/>
        <sz val="12"/>
        <color rgb="FF000000"/>
        <rFont val="Calibri"/>
        <family val="2"/>
      </rPr>
      <t xml:space="preserve"> Ltd are pleased to present the </t>
    </r>
    <r>
      <rPr>
        <b/>
        <sz val="18"/>
        <color rgb="FF000000"/>
        <rFont val="Calibri"/>
        <family val="2"/>
      </rPr>
      <t>2022</t>
    </r>
    <r>
      <rPr>
        <b/>
        <sz val="12"/>
        <color rgb="FF000000"/>
        <rFont val="Calibri"/>
        <family val="2"/>
      </rPr>
      <t xml:space="preserve"> Trade List.
Please note our terms &amp; conditions of sale, as noted below.
Should you have any questions please contact Jonathan (07970 062783) or Ed (07779 238359).
We look forward to supplying you in 2022.
This trade list is under constant development and following customer feedback might be slightly different from last year.  It will be updated with new information and product detail as and when available.  If you experience any problems please contact Ed on 07779 238359.</t>
    </r>
  </si>
  <si>
    <t>PRE-ORDERS
Pre-orders must be received by January 31st 2022 to benefit from pre-order pricing.
A deposit - 25% of the value of the pre-order - will be invoiced.  This invoice will be payable before March 31st.
We anticpate that PRE-ORDER confirmations will be sent out in May and that 'pre-orders' will be supplied from 1st August 2022 onwards.
Pre-ordered goods will be invoiced following collection/delivery - balancing payment will be due (in full) by November 15th latest.
In the event that any pre-ordered goods are required before 1st August they will be invoiced on collection with 30 day payment terms - and are subject to availability.</t>
  </si>
  <si>
    <t>DELIVERY
Our prices are based on COLLECTION from our site in Tutbury.  THE COST OF THE DELIVERY IS NOT INCLUDED PRE-ORDER OR BUYING GROUP PRICES.
We are able to arrange delivery and the cost will be advised if/when delivery is requested.  We are able to offer a 'preferential rate' for deliveries 'out-of-season'.</t>
  </si>
  <si>
    <t>STOCK ORDERS
Any items ordered from current stock (column H on the  following tabs) must be collected from our stores before March 31st.
These items will be invoiced on collection with 30 day terms.
Any items that remain un-collected on April 1st will be invoiced at 2022 Buying Group prices.</t>
  </si>
  <si>
    <r>
      <t xml:space="preserve">PRICING
With the current global pandemic many factories have been unable to confirm their prices to us.  We have therefore been forced to 'guess' some of our prices for 2022.
Shipping prices seem to have stabilised at $37,500 per container.
The </t>
    </r>
    <r>
      <rPr>
        <i/>
        <sz val="11"/>
        <color rgb="FF000000"/>
        <rFont val="Calibri"/>
        <family val="2"/>
      </rPr>
      <t>pre-order</t>
    </r>
    <r>
      <rPr>
        <sz val="11"/>
        <color rgb="FF000000"/>
        <rFont val="Calibri"/>
        <family val="2"/>
      </rPr>
      <t xml:space="preserve"> and </t>
    </r>
    <r>
      <rPr>
        <i/>
        <sz val="11"/>
        <color rgb="FF000000"/>
        <rFont val="Calibri"/>
        <family val="2"/>
      </rPr>
      <t>2022 buying group</t>
    </r>
    <r>
      <rPr>
        <sz val="11"/>
        <color rgb="FF000000"/>
        <rFont val="Calibri"/>
        <family val="2"/>
      </rPr>
      <t xml:space="preserve"> prices are provided as an indication of what we think the final price will be.
Prices will confirmed by email once we are in a position to confirm them.  We do not anticipate that they will be higher than indicated.
In the event that factory or shipping prices are lower than indicated - this will be reflected on your confirmation.</t>
    </r>
  </si>
  <si>
    <t>GB/HSE-348253, GB/HSE-348254, GB/HSE-348255, GB/HSE-348256</t>
  </si>
  <si>
    <t>GB/HSE-348114 , GB/HSE-348115, GB/HSE-348116, GB/HSE-348117</t>
  </si>
  <si>
    <t>GB/HSE-348097, GB/HSE-348098, GB/HSE-348099</t>
  </si>
  <si>
    <t>GB/HSE-348100, GB/HSE-348101, GB/HSE-348102, GB/HSE-348103</t>
  </si>
  <si>
    <t>GB/HSE-348106, GB/HSE-348107, GB/HSE-348108</t>
  </si>
  <si>
    <t>GB/HSE-348266, GB/HSE-348267, GB/HSE-348268, GB/HSE-348269, GB/HSE-348270, GB/HSE-348109</t>
  </si>
  <si>
    <t>GB/HSE-348118, GB/HSE-348119, GB/HSE-348120</t>
  </si>
  <si>
    <t>GB/HSE-348271, GB/HSE-348272, GB/HSE-348273</t>
  </si>
  <si>
    <t>NL/TNO-0384-2018, GB/HSE-358769, GB/HSE-358770, NL/TNO-0384-2018, NL/TNO-0384-2018</t>
  </si>
  <si>
    <t>GB/HSE-348274, GB/HSE-348275, GB/HSE-348276</t>
  </si>
  <si>
    <t>GB/HSE-348110, GB/HSE-348111, GB/HSE-348112, GB/HSE-348113</t>
  </si>
  <si>
    <t>GB/HSE-320921, GB/HSE-320922, GB/HSE-320923, GB/HSE-320924, GB/HSE-345097, GB/HSE-320920</t>
  </si>
  <si>
    <t>GB/HSE-358687, GB/HSE-358691, GB/HSE-358692, GB/HSE-358688, GB/HSE-358690 20x red to crackling (CS20012), GB/HSE-358689</t>
  </si>
  <si>
    <t>GB/HSE-324645, GB/HSE-324620, GB/HSE-324828</t>
  </si>
  <si>
    <t>GB/HSE-337810, GB/HSE-337811, GB/HSE-337812</t>
  </si>
  <si>
    <t>GB/HSE-337816, GB/HSE-337817, GB/HSE-337818</t>
  </si>
  <si>
    <t>GB/HSE-337819, GB/HSE-337820, GB/HSE-337821, GB/HSE-345041, GB/HSE-337824</t>
  </si>
  <si>
    <t>GB/HSE-337908, GB/HSE-345046, GB/HSE-345047, GB/HSE-345048, GB/HSE-337911, GB/HSE-337916, GB/HSE-345050, GB/HSE-345051, GB/HSE-337917, GB/HSE-345053, GB/HSE-345054, GB/HSE-345055</t>
  </si>
  <si>
    <t>GB/HSE-337920, GB/HSE-337921, GB/HSE-337922, GB/HSE-337923, GB/HSE-337924, GB/HSE-337925, GB/HSE-345057, GB/HSE-345058, GB/HSE-337929, GB/HSE-338630, GB/HSE-338631, GB/HSE-345056</t>
  </si>
  <si>
    <t>GB/HSE-338622, GB/HSE-338623, GB/HSE-338624, GB/HSE-261650, GB/HSE-338625, GB/HSE-320960</t>
  </si>
  <si>
    <t>GB/HSE-345035, GB/HSE-345036, GB/HSE-345037</t>
  </si>
  <si>
    <t>GB/HSE-345345, GB/HSE-345346, GB/HSE-346347, GB/HSE-345061, GB/HSE-324612, GB/HSE-345112, GB/HSE-337904, GB/HSE-261664, GB/HSE-337903</t>
  </si>
  <si>
    <t>GB/HSE-350926, GB/HSE-350927, GB/HSE-350928, GB/HSE-350929, GB/HSE-350930, GB/HSE-350931</t>
  </si>
  <si>
    <t>GB/HSE-350932, GB/HSE-350933, GB/HSE-350934, GB/HSE-350935, GB/HSE-350936, GB/HSE-350937</t>
  </si>
  <si>
    <t>GB/HSE-351047, GB/HSE-351048, GB/HSE-351049, GB/HSE-351050, GB/HSE-351051, GB/HSE-351052</t>
  </si>
  <si>
    <t>GB/HSE-360440, GB/HSE-361441, GB/HSE-360442</t>
  </si>
  <si>
    <t>GB/HSE-337829, GB/HSE-337830, GB/HSE-337831, GB/HSE-337832, GB/HSE-337833, GB/HSE-337834, GB/HSE-337837, GB/HSE-337838, GB/HSE-337839, GB/HSE-337840, GB/HSE-337842, GB/HSE-337846, GB/HSE-345042, GB/HSE-324806, GB/HSE-261637, GB/HSE-337873, GB/HSE-345044,</t>
  </si>
  <si>
    <t>1395-F4-0163/2012</t>
  </si>
  <si>
    <t>2806-F2-003405</t>
  </si>
  <si>
    <t>2806-F2-003407</t>
  </si>
  <si>
    <t>42s Z. Spring ballet (3 layers mine, slow rhythm).</t>
  </si>
  <si>
    <t>5" Red blink</t>
  </si>
  <si>
    <t>5" Green blink</t>
  </si>
  <si>
    <t>MAGNIFICENT SEVEN. 35 shot fan. Firing volleys of 5 shots. Red tails to crackling willow,red stars, green tails with crackling willow and green stars and blue tails,crackling willow and blue stars, finishing with crackling tails to crackling. RETAIL</t>
  </si>
  <si>
    <t>https://youtu.be/z7eTtcaGO7s</t>
  </si>
  <si>
    <t>8" Fibre glass mortar tube. SPECIAL ORDER ONLY. Price TBC</t>
  </si>
  <si>
    <t>10" Fibre glass mortar tube. SPECIAL ORDER ONLY. Price TBC</t>
  </si>
  <si>
    <t>CAS5021 (18)</t>
  </si>
  <si>
    <t>CAS50504 (18)</t>
  </si>
  <si>
    <t>CBS5005 (18)</t>
  </si>
  <si>
    <t>CBS5010 (18)</t>
  </si>
  <si>
    <t>CBS5011 (18)</t>
  </si>
  <si>
    <t>CS50507 (18)</t>
  </si>
  <si>
    <t>CS50515 (18)</t>
  </si>
  <si>
    <t>CS50516 (18)</t>
  </si>
  <si>
    <t>CS50518 (18)</t>
  </si>
  <si>
    <t>CS50519 (18)</t>
  </si>
  <si>
    <t>CS50520 (18)</t>
  </si>
  <si>
    <t>CS50526 (18)</t>
  </si>
  <si>
    <t>CS50534 (18)</t>
  </si>
  <si>
    <t>CS50535 (18)</t>
  </si>
  <si>
    <t>CS50555 (18)</t>
  </si>
  <si>
    <t>CS50557 (18)</t>
  </si>
  <si>
    <t>CS50561 (18)</t>
  </si>
  <si>
    <t>CS50575 (18)</t>
  </si>
  <si>
    <t>CS50607 (18)</t>
  </si>
  <si>
    <t>CS50614 (18)</t>
  </si>
  <si>
    <t>CS50619 (18)</t>
  </si>
  <si>
    <t>CS50635 (18)</t>
  </si>
  <si>
    <t>CS50638 (18)</t>
  </si>
  <si>
    <t>CS50639 (18)</t>
  </si>
  <si>
    <t>CS50651 (18)</t>
  </si>
  <si>
    <t>CS50652 (18)</t>
  </si>
  <si>
    <t>CS50653 (18)</t>
  </si>
  <si>
    <t>CS50654 (18)</t>
  </si>
  <si>
    <t>CS50657 (18)</t>
  </si>
  <si>
    <t>CS50658 (18)</t>
  </si>
  <si>
    <t>CS50667 (18)</t>
  </si>
  <si>
    <t>CS50668 (18)</t>
  </si>
  <si>
    <t>CS50673 (18)</t>
  </si>
  <si>
    <t>CS50677 (18)</t>
  </si>
  <si>
    <t>S045 (18)</t>
  </si>
  <si>
    <t>S054 (18)</t>
  </si>
  <si>
    <t>S060 (18)</t>
  </si>
  <si>
    <t>S060-3 (18)</t>
  </si>
  <si>
    <t>S154 (18)</t>
  </si>
  <si>
    <t>S158 (18)</t>
  </si>
  <si>
    <t>PRE-ORDER Price</t>
  </si>
  <si>
    <t>BUYING GROUP price</t>
  </si>
  <si>
    <t>10/15/2029</t>
  </si>
  <si>
    <t>https://youtu.be/OHXu2isq8IQ</t>
  </si>
  <si>
    <t>GB/HSE-360508</t>
  </si>
  <si>
    <t>49s FAN. 1-42 shots: brocade tail to silver glittering mine, 43-49shots: brocade crown mine to silver glittering</t>
  </si>
  <si>
    <t>3" 5x Red PEONY/silver glitter peanut 3 and blue/Silver Glitter Peanut (NO DELAY).</t>
  </si>
  <si>
    <t>GB/HSE-347800</t>
  </si>
  <si>
    <t>Sparklers</t>
  </si>
  <si>
    <t>3" Silver wave to dragon eggs (was CS30405)</t>
  </si>
  <si>
    <t>8/6/2029</t>
  </si>
  <si>
    <t>3" Blue dahlia into red strobe pistil (was CS30406)</t>
  </si>
  <si>
    <t>4" Kamuro with trunk - minimum purchase 7 shells</t>
  </si>
  <si>
    <t>KF-CC0422</t>
  </si>
  <si>
    <t>X MARKS THE SPOT. Vibrant red and green splitting comets, a great little crowd pleaser. RETAIL</t>
  </si>
  <si>
    <t>KF-CC0534</t>
  </si>
  <si>
    <t>ROYAL PARTY. Red, white and blue strobing bursts, ideal for garden parties. RETAIL</t>
  </si>
  <si>
    <t>KF-CC1567</t>
  </si>
  <si>
    <t>SWIRLING WHOOSH. Whirling silver spinning tails break to red and blue stars. Subtle attention grabber. RETAIL</t>
  </si>
  <si>
    <t>KF-PF1</t>
  </si>
  <si>
    <t>KF-CCP004</t>
  </si>
  <si>
    <t>KNEES UP. 63 shots, single ignition. Perfect garden display in a box. One minute of colour, crackle and excitement. RETAIL</t>
  </si>
  <si>
    <t>KF002-B-14</t>
  </si>
  <si>
    <t>BANZAI. Alternating white strobe with red star to brocade crown and green star with crackling. RETAIL</t>
  </si>
  <si>
    <t>Cake - 14s</t>
  </si>
  <si>
    <t>https://vimeo.com/363515494</t>
  </si>
  <si>
    <t>GB/HSE-359356</t>
  </si>
  <si>
    <t>10/24/2028</t>
  </si>
  <si>
    <t>KF003-DICE-6</t>
  </si>
  <si>
    <t>ROLL OF THE DICE. 6 cakes in a handy carry pack. 1: Red, green, silver, glitter. 2: Green wave, brocade gold, red glitter. 3: Brocade and purple. 4: Multicolour, silver glitter, crackling. 5: Crackling effects. 6: Purple and blue palms, crackling. RETAIL</t>
  </si>
  <si>
    <t>https://youtu.be/kK7b15KpCeo</t>
  </si>
  <si>
    <t>KF004-RS-M19</t>
  </si>
  <si>
    <t>RISING SUN. Mixed cake 6 pack. Shogun: Strobe mine, pastel dahlia. Ninja: Strobe willow, green crackle willow. Samurai: Silver arc, purple peony. Emperor: Silver palm to red, green, blue. Feudal: Vibrant dahlia. Dynasty: Silver palm, strobe. RETAIL</t>
  </si>
  <si>
    <t>https://youtu.be/6kVCs4sn47s</t>
  </si>
  <si>
    <t>GB/HSE-359367</t>
  </si>
  <si>
    <t>KF006-BN-25</t>
  </si>
  <si>
    <t>BLAZING NEBULA. Red palm, green palm, red star with white strobe, blue star and crackling flower to crackling finale. RETAIL</t>
  </si>
  <si>
    <t>1008-F2-69249902</t>
  </si>
  <si>
    <t>KF007-SG-25</t>
  </si>
  <si>
    <t>STAR GAZING. Golden waves changing to red, blue and green bombards. A new name for Star Gazer with increased powder. RETAIL</t>
  </si>
  <si>
    <t>2806-F2-002382</t>
  </si>
  <si>
    <t>https://vimeo.com/437782925</t>
  </si>
  <si>
    <t>KF008-CD-25</t>
  </si>
  <si>
    <t>CELESTIAL DUST. Silver crackling dust with lemon, purple and orange bombards. RETAIL</t>
  </si>
  <si>
    <t>https://vimeo.com/437782880</t>
  </si>
  <si>
    <t>KF009-DR-25</t>
  </si>
  <si>
    <t>DELTA RAY. Silver tails to green peony, red tail to red and blue star, silver tails to purple stars with white strobes, green tails to crackling finale. RETAIL</t>
  </si>
  <si>
    <t>https://vimeo.com/236206811</t>
  </si>
  <si>
    <t>GB/HSE-351136</t>
  </si>
  <si>
    <t>KF010-TN-25</t>
  </si>
  <si>
    <t>TWILIGHT NIGHT. Red comet tiger tails, glitter mines, silver fish and strobes, with glitter tail strobe finale. RETAIL</t>
  </si>
  <si>
    <t>1395-F2-00282021</t>
  </si>
  <si>
    <t>https://vimeo.com/561481899</t>
  </si>
  <si>
    <t>GB/HSE-341992</t>
  </si>
  <si>
    <t>10/18/2027</t>
  </si>
  <si>
    <t>GB/HSE-358685 &amp; GB/HSE-358686</t>
  </si>
  <si>
    <t>KF011-P-25</t>
  </si>
  <si>
    <t>PARADIGM. Brocade crown and blue star, brocade crown and green strobe, brocade crown and white strobe, brocade crown and red strobe, brocade crown and crackling, brocade crown with a crackling finale. RETAIL</t>
  </si>
  <si>
    <t>https://vimeo.com/208809031</t>
  </si>
  <si>
    <t>GB/HSE-351146</t>
  </si>
  <si>
    <t>KF012-PR-25</t>
  </si>
  <si>
    <t>PHOENIX RISING. A rapid barrage of red tail to red star white strobe, green tail to green strobe super crown, green tail to green blue star gold strobe, red tail to red strobe super crown and purple tail to purple star gold chrysanthemum. RETAIL</t>
  </si>
  <si>
    <t>https://vimeo.com/398882860</t>
  </si>
  <si>
    <t>KF014-TC-25</t>
  </si>
  <si>
    <t>CHALLENGER. Red and green tail to silver whirl with purple star and white strobe, red tail to silver whirl with red, green, blue and white strobe, blue tail to silver whirl with blue, crackling and white strobe finale. Formerly Enigma. RETAIL</t>
  </si>
  <si>
    <t>KF015-WC-28</t>
  </si>
  <si>
    <t>WHISPERED CHARM. A quiet and charming cake with a great variation of effects. Starting with glittering comets and mines followed by glittering comets, brocade mines finishing with waterfalls and falling leaves. RETAIL</t>
  </si>
  <si>
    <t>Cake - 28s</t>
  </si>
  <si>
    <t>1395-F2-00302021</t>
  </si>
  <si>
    <t>https://vimeo.com/561486677</t>
  </si>
  <si>
    <t>GB/HSE-354164</t>
  </si>
  <si>
    <t>8/23/2026</t>
  </si>
  <si>
    <t>KF016-ZZ-F35</t>
  </si>
  <si>
    <t>ZIP ZAP. Fanned cake with alternating red and green tipped crackling comets, red tail to silver fish, silver whistle, crackling mines finale. RETAIL</t>
  </si>
  <si>
    <t>Cake - 35s</t>
  </si>
  <si>
    <t>https://vimeo.com/268386453</t>
  </si>
  <si>
    <t>GB/HSE-351151</t>
  </si>
  <si>
    <t>KF018-A-36</t>
  </si>
  <si>
    <t>ASCENSION. Blue star to lemon and white strobe, red palm to blue and white strobe, green palm to purple to white strobe. Brocade with red and blue to silver, blue and lemon palms and a massive titanium silver palm and crackling flower finale. RETAIL</t>
  </si>
  <si>
    <t>https://vimeo.com/236207757</t>
  </si>
  <si>
    <t>GB/HSE-351134</t>
  </si>
  <si>
    <t>KF017-GR-M36</t>
  </si>
  <si>
    <t>GENDER REVEAL. Each case contains 3 of each type. Alternating pink and blue effects - mines, falling leaves, comets, tails then dahlias and finishing with either pink tail to pink peony or blue tail to blue peony. Holding suspense until the end. RETAIL</t>
  </si>
  <si>
    <t>1395-F2-00292021</t>
  </si>
  <si>
    <t>https://vimeo.com/592673377</t>
  </si>
  <si>
    <t>GB/HSE-359360</t>
  </si>
  <si>
    <t>KF019-V-F40</t>
  </si>
  <si>
    <t>VENOM. Vertical firing alternating with V firing sequences. Blue tail to gold willow and blue star, green tail to white strobe and crackling flower, silver tail to green strobe with silver super crown and a brocade crown finale. RETAIL</t>
  </si>
  <si>
    <t>https://vimeo.com/268388706</t>
  </si>
  <si>
    <t>GB/HSE-356549</t>
  </si>
  <si>
    <t>10/20/2027</t>
  </si>
  <si>
    <t>KF021-A-49</t>
  </si>
  <si>
    <t>ALCHEMY. Green tail to lime grass green, pink dahlia and white strobe, red tail to red dahlia and spider, sivler tail to super crown and red strobe, silver tail to crackling flower finale. RETAIL</t>
  </si>
  <si>
    <t>https://vimeo.com/205891940</t>
  </si>
  <si>
    <t>GB/HSE-351133</t>
  </si>
  <si>
    <t>KF020-RD-49</t>
  </si>
  <si>
    <t>RAZZLE DAZZLE. Brocade crowns and white strobes, blue stars with white and green strobes, red star and crackling, green star and crackling to purple star and crackling. RETAIL</t>
  </si>
  <si>
    <t>https://vimeo.com/205966988</t>
  </si>
  <si>
    <t>GB/HSE-351148</t>
  </si>
  <si>
    <t>GB/HSE-360476</t>
  </si>
  <si>
    <t>KF022-W-49</t>
  </si>
  <si>
    <t>WIZARDRY. Red palm and white strobe, purple palm and lemon, green palm pistil and silver spider with crackling willow finale. Formerly Midas Touch but shortened duration for more energy. RETAIL</t>
  </si>
  <si>
    <t>https://vimeo.com/455565253</t>
  </si>
  <si>
    <t>KF024-C-56</t>
  </si>
  <si>
    <t>CHARTBUSTER. Big silver kamuro (Japanese style) bursts with different colour pistil centre. Followed by gold tail to midnight snow and spring flower bombard. Ends with screeching finale. Replaces Blockbuster 2. RETAIL</t>
  </si>
  <si>
    <t>Cake - 56s</t>
  </si>
  <si>
    <t>2806-F3-002383</t>
  </si>
  <si>
    <t>https://vimeo.com/437783077</t>
  </si>
  <si>
    <t>KF023-RE-56</t>
  </si>
  <si>
    <t>RAGING ENYO . Volleys of red whirl with green stars mixed with crossettes and spinners, punctuated by screaming whistles throughout. Finale of whistle and crackle effects and a background of red tails and strobe willows. Replaces Raging Vortex. RETAIL</t>
  </si>
  <si>
    <t>https://vimeo.com/451111489</t>
  </si>
  <si>
    <t>FULL ON. Coulour change mine - red to blue to green into colour change bombette - blue to green. RETAIL</t>
  </si>
  <si>
    <t>KF025-PF-60</t>
  </si>
  <si>
    <t>PEGASUS FLIGHT. Blue tails to blue fish with blue pistil, red tail to white strobe, green tail to silver fish with green pistil finishing with green tail to green strobe. RETAIL</t>
  </si>
  <si>
    <t>https://vimeo.com/398871500</t>
  </si>
  <si>
    <t>CC1586</t>
  </si>
  <si>
    <t>100s. Coloured swimming stars &amp; spits - red+white, green+red, yellow+white, purple+red, silver+white.</t>
  </si>
  <si>
    <t>https://youtu.be/Kpyb4VsKAds</t>
  </si>
  <si>
    <t>CC1587</t>
  </si>
  <si>
    <t>49s. Gold tail spit red falling leaves, gold tails spit green falling leaves.</t>
  </si>
  <si>
    <t>https://youtu.be/vc1kqamabGs</t>
  </si>
  <si>
    <t>KF027-FI-81</t>
  </si>
  <si>
    <t>FIERY IMP. Red and blue star with white strobe, brocade crown and green strobe, blue, red and green palms, silver palm with crackling time rain finale. RETAIL</t>
  </si>
  <si>
    <t>KF026-FR-F80</t>
  </si>
  <si>
    <t>FANFARE ROYALE. Z shaped deep multi coloured mines rising to vibrant multi coloured star bombards with an intense crackling silver fan finale. Entirely red, white and blue. Colour printed box. RETAIL</t>
  </si>
  <si>
    <t>https://vimeo.com/437782811</t>
  </si>
  <si>
    <t>CC1588</t>
  </si>
  <si>
    <t>SILVER DARTS. 49 shot cake. Silver Moves. RETAIL</t>
  </si>
  <si>
    <t>https://youtu.be/nnlTek8Ydbs</t>
  </si>
  <si>
    <t>CC1589</t>
  </si>
  <si>
    <t>SERPENT ATTACK. 41 shot cake. Silver spinner howl to red strobe, silver spinner howl to white strobe, silver spinner to green strobe, red to blue swimming star, purple to lemon swimming star, red/green/blue to silver dragon. RETAIL</t>
  </si>
  <si>
    <t>Cake - 41s</t>
  </si>
  <si>
    <t>https://youtu.be/Vz6VM3JF96s</t>
  </si>
  <si>
    <t>KF028-LC-84</t>
  </si>
  <si>
    <t>LETO'S CHARM. Display in a box and a lovely quieter cake offering a variety of effects and patterns. Packed with comets, strobes, mines, bees, falling leaves and spinners finishing with beautiful gold horsetails. RETAIL</t>
  </si>
  <si>
    <t>Cake - 84s</t>
  </si>
  <si>
    <t>2806-F3-002385</t>
  </si>
  <si>
    <t>https://vimeo.com/437783150</t>
  </si>
  <si>
    <t>CC1590</t>
  </si>
  <si>
    <t>RAPID RAINSHOWER. 25 shot fanned cake.Corolla spit with green spit, fanned dump cake. RETAIL</t>
  </si>
  <si>
    <t>KF029-AS-F90</t>
  </si>
  <si>
    <t>APOLLO'S STARS. Fanned colour stars bursting to a glittering star finish. RETAIL</t>
  </si>
  <si>
    <t>1008-F3-69255072</t>
  </si>
  <si>
    <t>https://vimeo.com/591612106</t>
  </si>
  <si>
    <t>CC1591</t>
  </si>
  <si>
    <t>60s FAN. Chicken blood red dhali mine, green dhali mine, blue dhali mine, chicken blood red dhali, green dhali, blue dhali.</t>
  </si>
  <si>
    <t>https://youtu.be/eMJNwSoHk8A</t>
  </si>
  <si>
    <t>CC1592</t>
  </si>
  <si>
    <t>100s Z. Gold coco to chrys mine</t>
  </si>
  <si>
    <t>https://youtu.be/kriqhTTLjC8</t>
  </si>
  <si>
    <t>KF030-GI-97</t>
  </si>
  <si>
    <t>GET IN!. Vertical firing golden coconut with glittering stars, Z to V to W fan shapes firing brocade, coconut, chrysanthemum and whistle finale. RETAIL</t>
  </si>
  <si>
    <t>Cake - 97s</t>
  </si>
  <si>
    <t>1008-F3-69246788</t>
  </si>
  <si>
    <t>https://vimeo.com/205891118</t>
  </si>
  <si>
    <t>GB/HSE-351152</t>
  </si>
  <si>
    <t>KF031-HP-98</t>
  </si>
  <si>
    <t>HADES PARTY. Vertical firing golden coconut with glittering stars, Z to V to W fan shapes firing brocade, coconut, chrysanthemum and crackle finale. RETAIL</t>
  </si>
  <si>
    <t>1008-F3-69246787</t>
  </si>
  <si>
    <t>https://vimeo.com/591616114</t>
  </si>
  <si>
    <t>CC1593</t>
  </si>
  <si>
    <t>Mixed case - 3xCC1593a, 3xCC1593b. CC1593a: BLINKING MAGIC. 25s. Deep red strobe tail spit white strobe w/red/green/blue/lemon/purple. CC1593b: BLINKING SURPRISE. 25s. Deep red strobe tail spit silver chrys. w/red/green/blue/lemon/purple. RETAIL</t>
  </si>
  <si>
    <t>https://youtu.be/_CTHWW4-9Kk</t>
  </si>
  <si>
    <t>KF033-E-100</t>
  </si>
  <si>
    <t>ENCORE. Red palm and crackle, green palm and cracke, purple palm and crackle, titanium gold palm and white or green strobe, titanium gold palm and crackling, titanium gold palm crackling with titanium flower willow finale. RETAIL</t>
  </si>
  <si>
    <t>https://vimeo.com/205893484</t>
  </si>
  <si>
    <t>GB/HSE-351137</t>
  </si>
  <si>
    <t>KF032-TC-100</t>
  </si>
  <si>
    <t>TREASURE CHEST. A long duration cake for its size, of numerous effect sequences which offers real value for money. RETAIL</t>
  </si>
  <si>
    <t>https://vimeo.com/563440365</t>
  </si>
  <si>
    <t>GB/HSE-351150</t>
  </si>
  <si>
    <t>CC1595</t>
  </si>
  <si>
    <t>GOLDEN TOUCH. 49 shot cake. Row1:gold ti.willow w/chicken blood red, 2:gold ti.willow green star, 3:gold ti.willow purple star, 4:gold ti.willow blue star, 5:gold ti.willow orange star, 6: ti.gold willow pink, 7:gold ti.willow crackling. RETAIL</t>
  </si>
  <si>
    <t>https://youtu.be/GHUHj4MvxOU</t>
  </si>
  <si>
    <t>KF034-SD-110</t>
  </si>
  <si>
    <t>SCREECHING DEVILS. 110 shots. Red tail to blue, green tail to orange, red tail to green star &amp; green tail to yellow star - all with whistling tails then red tail to crackling finale. RETAIL</t>
  </si>
  <si>
    <t>CC1596</t>
  </si>
  <si>
    <t>36s. White strobe mine gold ti.willow spit red comet, spit green comet, spit purple comet, spit blue comet, spit lemon comet, spit orange comet.</t>
  </si>
  <si>
    <t>Cake - 36s Fan</t>
  </si>
  <si>
    <t>https://youtu.be/OVwM84LtD-A</t>
  </si>
  <si>
    <t>CC1597</t>
  </si>
  <si>
    <t>70s. Fan red tail time rain coco</t>
  </si>
  <si>
    <t>Cake - 70s Fan</t>
  </si>
  <si>
    <t>https://youtu.be/LHX5Z_XVqmc</t>
  </si>
  <si>
    <t>KF036-GC-118</t>
  </si>
  <si>
    <t>GAME CHANGER. 118 shots. Red, green crackling, blue peony, purple star and green strb, blue stars to lemon, gold palm crackling with silver, blue and purple stars to broc, blue and yellow stars and strb and a finale of multi peony and white strb. RETAIL</t>
  </si>
  <si>
    <t>https://vimeo.com/236206298</t>
  </si>
  <si>
    <t>GB/HSE-351140</t>
  </si>
  <si>
    <t>KF035-AC-F118</t>
  </si>
  <si>
    <t>APOSTLES CREED. 118 shots. Z, V, W firing patterns. Unique sequences of dazzling effects. A firework that offers a subtle and well balanced display in itself. RETAIL</t>
  </si>
  <si>
    <t>https://vimeo.com/228679285</t>
  </si>
  <si>
    <t>GB/HSE-356547</t>
  </si>
  <si>
    <t>CC1598</t>
  </si>
  <si>
    <t>180s fan. 8 shape color magic ball</t>
  </si>
  <si>
    <t>https://youtu.be/JE__lsUtpSE</t>
  </si>
  <si>
    <t>CC1599</t>
  </si>
  <si>
    <t>80s. Coloured comets to silver moving tails.</t>
  </si>
  <si>
    <t>https://youtu.be/h7i9Z5Crvso</t>
  </si>
  <si>
    <t>KF038-IS-130</t>
  </si>
  <si>
    <t>ICARUS SUN. 130 shots. Vertical and fan arrangements. Offering a multitude of differing coloured tails, mines, crowns and glittering effects. It finishes with a whistling finale. RETAIL</t>
  </si>
  <si>
    <t>https://vimeo.com/591616375</t>
  </si>
  <si>
    <t>CC1600</t>
  </si>
  <si>
    <t>60s. Z multi color deep strobe waterfall</t>
  </si>
  <si>
    <t>https://youtu.be/nCLJwmEwipU</t>
  </si>
  <si>
    <t>KF040-S-C150</t>
  </si>
  <si>
    <t>SOVEREIGN. 150 shots. 4 pre-fused cakes with one ignition. A vertically firing cake followed by upright bouquets of pearls and glittering. Followed by a fan cake with multiple effects and finishing with a rapid firing finale of multiple effects. RETAIL</t>
  </si>
  <si>
    <t>1008-F2-69255073</t>
  </si>
  <si>
    <t>https://vimeo.com/398870491</t>
  </si>
  <si>
    <t>KF041-R-C131</t>
  </si>
  <si>
    <t>REGAL. 131 shots. 4 pre-fused cakes. Stunning offering of different firing patterns, starting quietly with mines and fish through to noisier tweets, spider and coconut bursts, finishing with a gold two tier mine and brocade crown V finale. RETAIL</t>
  </si>
  <si>
    <t>1008-F2-69255431</t>
  </si>
  <si>
    <t>https://vimeo.com/268388267</t>
  </si>
  <si>
    <t>GB/HSE-356564</t>
  </si>
  <si>
    <t>1/20/2027</t>
  </si>
  <si>
    <t>KF042-M-C222</t>
  </si>
  <si>
    <t>MAJESTIC. 222 shots. 7 pre-fused cakes 1 ignition. Red comet and mine to peony and dragon eggs, gold and red strobe with silver horsetail. V shape crackle and gold then vertical silver and fanned gold &amp; silver crackle mines. Whistling red finale. RETAIL</t>
  </si>
  <si>
    <t>https://vimeo.com/398869610</t>
  </si>
  <si>
    <t>KF043-Z-C173</t>
  </si>
  <si>
    <t>ZENITH. 173 shots. 4 pre-fused cakes 1 ignition. Colourful opening of 2-tier strobe and Z firing comets &amp; multi mines. Vertical firing strobing bi-colour stars. Z firing large brocades and stars. Vertical finale of intense gold and silver palms. RETAIL</t>
  </si>
  <si>
    <t>https://vimeo.com/455565422</t>
  </si>
  <si>
    <t>GB/HSE-359372</t>
  </si>
  <si>
    <t>KF044-STEEL</t>
  </si>
  <si>
    <t>STEEL. 7 classic items including fountains, true conical cones, mines and multishots. RETAIL</t>
  </si>
  <si>
    <t>Selection Box</t>
  </si>
  <si>
    <t>KF046-BRONZE</t>
  </si>
  <si>
    <t>BRONZE. 12 classic items including fountains, true conical cones, mines, multishots and a Catherine wheel. RETAIL</t>
  </si>
  <si>
    <t>GB/HSE-352189</t>
  </si>
  <si>
    <t>KF045-PLATINUM</t>
  </si>
  <si>
    <t>PLATINUM. 11 larger garden firework items including fountains, true conical cones, mines, multi shots and Catherine wheels. RETAIL</t>
  </si>
  <si>
    <t>2806-F2-002638</t>
  </si>
  <si>
    <t>SK/KTD061/20</t>
  </si>
  <si>
    <t>3/7/2028</t>
  </si>
  <si>
    <t>KF047-SILVER</t>
  </si>
  <si>
    <t>SILVER. 17 classic items including fountains, true conical cones, mines, multi shots and a quiet Catherine wheel. This is a low noise box. No whistles. RETAIL</t>
  </si>
  <si>
    <t>THE MESSENGER. New case size. A single rocket ball head, golden crown. Has a plain top to write a message. RETAIL</t>
  </si>
  <si>
    <t>KF048-GOLD</t>
  </si>
  <si>
    <t>GOLD. 23 classic items including fountains, true conical cones, mines, multi shots and 2 Catherine wheels. RETAIL</t>
  </si>
  <si>
    <t>https://vimeo.com/showcase/7457814</t>
  </si>
  <si>
    <t>GB/HSE-359377</t>
  </si>
  <si>
    <t>KF049-O-300</t>
  </si>
  <si>
    <t>OBELISK. Multicolour tipped gold brocade comets. Firing a tall column which forms a beautiful hanging curtain effect. RETAIL</t>
  </si>
  <si>
    <t>1008-F3-69249908</t>
  </si>
  <si>
    <t>https://vimeo.com/208808851</t>
  </si>
  <si>
    <t>GB/HSE-351145</t>
  </si>
  <si>
    <t>INSANITY. Pack of 6x13g garden rockets. Six different effects which pack a decent burst from our smallest rockets. ENVIRONMENTALLY FRIENDLY - NO PLASTIC OR METAL COMPONENTS. RETAIL</t>
  </si>
  <si>
    <t>KF051-JJB</t>
  </si>
  <si>
    <t>JUMPING JELLY BEANS. Unique! Weird blobby bouncing multicolour effects! Always popular. RETAIL</t>
  </si>
  <si>
    <t>https://vimeo.com/437783116</t>
  </si>
  <si>
    <t>GB/HSE-321211</t>
  </si>
  <si>
    <t>KF050-GLGEM</t>
  </si>
  <si>
    <t>GLITTERING GEMSTONES. Long lasting with a multitude of colour changing sequences and loud crackles, a real winner with the whole family. RETAIL</t>
  </si>
  <si>
    <t>2806-F2-002317</t>
  </si>
  <si>
    <t>https://vimeo.com/205894293</t>
  </si>
  <si>
    <t>SUPER ROCKET PACK. Possibly the largest rocket pack on the market. Three really big rockets with big bursts. White mega strobe. Red crossette ring chrysanthemum pistil. Brocade crown king. RETAIL</t>
  </si>
  <si>
    <t>KF052-S</t>
  </si>
  <si>
    <t>STALAGMITE. True conical fountain that grows from approximately 1 metre to 4 metres in 65 seconds with bright blue flower to titanium crackling, gold crackling with red and green, titanium crackling with red and yellow stars. RETAIL</t>
  </si>
  <si>
    <t>https://vimeo.com/205966123</t>
  </si>
  <si>
    <t>GB/HSE-351149</t>
  </si>
  <si>
    <t>KF053-B</t>
  </si>
  <si>
    <t>BLIZZARD. Spray fountain of red, lemon and blue, silver chrysanthemum to yellow and green with spike flower red and silver then titanium flower red and green finishing with titanium chrysanthemum, yellow and purple. RETAIL</t>
  </si>
  <si>
    <t>https://vimeo.com/363513521</t>
  </si>
  <si>
    <t>GB/HSE-359355</t>
  </si>
  <si>
    <t>KF054-SPEAR</t>
  </si>
  <si>
    <t>SPEARHEAD. Packs of 4 x 2.5" ball head 1.3G rockets with large single bursts. Plastic free. 4 types: Brocade crown &amp; red glitter Brocade crown &amp; white glitter Brocade crown &amp; green, glitter Red coconut green glitter pistil. RETAIL</t>
  </si>
  <si>
    <t>2806-F3-003507</t>
  </si>
  <si>
    <t>https://vimeo.com/591598926</t>
  </si>
  <si>
    <t>KF055-ZIR-9</t>
  </si>
  <si>
    <t>ZIRCON. Packs of 9 x 1.3G rockets: 4 x 70g: Green ring with red, Gold to green chrysanth, Blue to red/white, Brocade to blue 2 x 47.8g: Brocade to blue, Ti-gold coco chrysanth 3 x 44g: Green ring willow to green/red, Green smile, Brocade &amp; white. RETAIL</t>
  </si>
  <si>
    <t>1008-F2-69261653</t>
  </si>
  <si>
    <t>https://vimeo.com/591610192</t>
  </si>
  <si>
    <t>KF056-BAN-6</t>
  </si>
  <si>
    <t>BANTAM. 20 packs of 6 x 19.5g rockets - plastic free. Multi effects, excellent show fillers. RETAIL</t>
  </si>
  <si>
    <t>2806-F2-002387</t>
  </si>
  <si>
    <t>KF057-HARP-PK</t>
  </si>
  <si>
    <t>HARPOON. Packs of 4 x 3" rockets (1.3G) with large bursts. Reduced plastic. 4 effects: Brocade crown &amp; blue dahlia, Colour chrysanth &amp; white strobe core, Green strobe &amp; blue core, Gold strobe willow &amp; blue core. RETAIL</t>
  </si>
  <si>
    <t>https://vimeo.com/398881254</t>
  </si>
  <si>
    <t>KF059-LGS</t>
  </si>
  <si>
    <t>LARGE GOLD. Packs of 5 sparklers. Excellent quality, traditional sparklers, foil wrapped. RETAIL</t>
  </si>
  <si>
    <t>2463-F1-0061</t>
  </si>
  <si>
    <t>244mm</t>
  </si>
  <si>
    <t>https://vimeo.com/showcase/4792222/video/451097750</t>
  </si>
  <si>
    <t>KF058-44718</t>
  </si>
  <si>
    <t>JUNO. Pack of 6 x 16g plastic free rockets with multi effects. Red Star and White Glitter, Red Green Blue Star, Green Star and Gold Glitter, Purple Star and Green Glitter, Green Star and Crackling, Blue Star and White Glitter. RETAIL</t>
  </si>
  <si>
    <t>KF060-MGS-4</t>
  </si>
  <si>
    <t>MONSTER GOLD. Our longest traditional sparkler. A pack of 4 sparklers, foil wrapped. RETAIL</t>
  </si>
  <si>
    <t>435mm</t>
  </si>
  <si>
    <t>https://vimeo.com/showcase/4792222/video/451097723</t>
  </si>
  <si>
    <t>GB/HSE-352195</t>
  </si>
  <si>
    <t>KF061-MCS-4</t>
  </si>
  <si>
    <t>MONSTER COLOUR. Our longest traditional sparkler. A pack of 4 sparklers. Includes 2 x gold, 1 x red and 1 x green sparklers. RETAIL</t>
  </si>
  <si>
    <t>GB/HSE-352858</t>
  </si>
  <si>
    <t>KF062-CS</t>
  </si>
  <si>
    <t>COLOUR SPINNER. A lovely colour changing wheel changing from green to red to blue and brocade sprays. Diameter 200mm. RETAIL</t>
  </si>
  <si>
    <t>200mm</t>
  </si>
  <si>
    <t>https://vimeo.com/561486588</t>
  </si>
  <si>
    <t>CCP011</t>
  </si>
  <si>
    <t>BRAVO! 108 shots fanned compound. 3x36s gold crown tail, gold crown + red blue. RETAIL</t>
  </si>
  <si>
    <t>https://youtu.be/jPF1wdUtqT4</t>
  </si>
  <si>
    <t>CS20016</t>
  </si>
  <si>
    <t>2". Red peony green peony</t>
  </si>
  <si>
    <t>Shell - 2"</t>
  </si>
  <si>
    <t>https://youtu.be/nuRI8mIPMEw</t>
  </si>
  <si>
    <t>CSL1397</t>
  </si>
  <si>
    <t>13s. S blue to red strobe mine</t>
  </si>
  <si>
    <t>https://youtu.be/IpKRaVlj7PY</t>
  </si>
  <si>
    <t>CSL1398</t>
  </si>
  <si>
    <t>13s. Purple to lemon strobe mine</t>
  </si>
  <si>
    <t>https://youtu.be/QIw2UNIgFHA</t>
  </si>
  <si>
    <t>3" Colour Dahlia</t>
  </si>
  <si>
    <t>KF013-M-25</t>
  </si>
  <si>
    <t>MAGICAL . Golden rain bombards with sequences of complementary two coloured stars. RETAIL</t>
  </si>
  <si>
    <t>https://vimeo.com/437782854</t>
  </si>
  <si>
    <t>MRP-1</t>
  </si>
  <si>
    <t>MONSTER ROCKETS. 16 x 198g blue to red to chrys., 16 x 198gr flute to gold crown white strobe. Can be sold individually. RETAIL</t>
  </si>
  <si>
    <t>Qty in stock 15.3.22</t>
  </si>
  <si>
    <t>Column1</t>
  </si>
  <si>
    <t>ordered for now on new2022 page</t>
  </si>
  <si>
    <t>Ordered for season on new2022 Page</t>
  </si>
  <si>
    <t>NEW2022</t>
  </si>
  <si>
    <t/>
  </si>
  <si>
    <t>CC1602</t>
  </si>
  <si>
    <t>50s. Red, green, blue crossette.</t>
  </si>
  <si>
    <t>https://youtu.be/ZfAQ9FMGS4w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</si>
</sst>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1" formatCode="_-* #,##0_-;\-* #,##0_-;_-* &quot;-&quot;_-;_-@_-"/>
    <numFmt numFmtId="44" formatCode="_-&quot;£&quot;* #,##0.00_-;\-&quot;£&quot;* #,##0.00_-;_-&quot;£&quot;* &quot;-&quot;??_-;_-@_-"/>
    <numFmt numFmtId="164" formatCode="&quot;£&quot;#,##0.00"/>
    <numFmt numFmtId="165" formatCode="[$$-409]#,##0.00"/>
    <numFmt numFmtId="166" formatCode="0.0000"/>
  </numFmts>
  <fonts count="62">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sz val="8"/>
      <color theme="1"/>
      <name val="Calibri"/>
      <family val="2"/>
      <scheme val="minor"/>
    </font>
    <font>
      <b/>
      <i/>
      <sz val="12"/>
      <color theme="1"/>
      <name val="Calibri"/>
      <family val="2"/>
      <scheme val="minor"/>
    </font>
    <font>
      <b/>
      <sz val="14"/>
      <color theme="1"/>
      <name val="Calibri"/>
      <family val="2"/>
      <scheme val="minor"/>
    </font>
    <font>
      <u/>
      <sz val="11"/>
      <color theme="10"/>
      <name val="Calibri"/>
      <family val="2"/>
      <scheme val="minor"/>
    </font>
    <font>
      <sz val="9"/>
      <color theme="1"/>
      <name val="Calibri"/>
      <family val="2"/>
      <scheme val="minor"/>
    </font>
    <font>
      <b/>
      <sz val="10"/>
      <color theme="1"/>
      <name val="Calibri"/>
      <family val="2"/>
      <scheme val="minor"/>
    </font>
    <font>
      <b/>
      <sz val="12"/>
      <color theme="1"/>
      <name val="Calibri"/>
      <family val="2"/>
      <scheme val="minor"/>
    </font>
    <font>
      <b/>
      <sz val="8"/>
      <color theme="1"/>
      <name val="Calibri"/>
      <family val="2"/>
      <scheme val="minor"/>
    </font>
    <font>
      <sz val="8"/>
      <name val="Calibri"/>
      <family val="2"/>
      <scheme val="minor"/>
    </font>
    <font>
      <b/>
      <sz val="10"/>
      <color indexed="8"/>
      <name val="Calibri"/>
      <family val="2"/>
      <scheme val="minor"/>
    </font>
    <font>
      <sz val="12"/>
      <color theme="1"/>
      <name val="Calibri"/>
      <family val="2"/>
      <scheme val="minor"/>
    </font>
    <font>
      <sz val="11"/>
      <name val="Calibri"/>
      <family val="2"/>
      <scheme val="minor"/>
    </font>
    <font>
      <b/>
      <i/>
      <sz val="10"/>
      <name val="Calibri"/>
      <family val="2"/>
      <scheme val="minor"/>
    </font>
    <font>
      <b/>
      <i/>
      <sz val="10"/>
      <color theme="1"/>
      <name val="Calibri"/>
      <family val="2"/>
      <scheme val="minor"/>
    </font>
    <font>
      <sz val="10"/>
      <name val="Calibri"/>
      <family val="2"/>
      <scheme val="minor"/>
    </font>
    <font>
      <b/>
      <sz val="14"/>
      <name val="Calibri"/>
      <family val="2"/>
      <scheme val="minor"/>
    </font>
    <font>
      <b/>
      <sz val="12"/>
      <color rgb="FF000000"/>
      <name val="Calibri"/>
      <family val="2"/>
    </font>
    <font>
      <b/>
      <sz val="14"/>
      <name val="Myriad-Roman"/>
    </font>
    <font>
      <b/>
      <sz val="10"/>
      <color rgb="FF002060"/>
      <name val="Calibri"/>
      <family val="2"/>
      <scheme val="minor"/>
    </font>
    <font>
      <b/>
      <sz val="26"/>
      <color indexed="8"/>
      <name val="Calibri"/>
      <family val="2"/>
      <scheme val="minor"/>
    </font>
    <font>
      <b/>
      <sz val="9"/>
      <color theme="1"/>
      <name val="Calibri"/>
      <family val="2"/>
      <scheme val="minor"/>
    </font>
    <font>
      <sz val="10"/>
      <color indexed="8"/>
      <name val="Calibri"/>
      <family val="2"/>
      <scheme val="minor"/>
    </font>
    <font>
      <sz val="12"/>
      <name val="宋体"/>
      <charset val="134"/>
    </font>
    <font>
      <vertAlign val="superscript"/>
      <sz val="11"/>
      <color theme="1"/>
      <name val="Calibri"/>
      <family val="2"/>
      <scheme val="minor"/>
    </font>
    <font>
      <sz val="10"/>
      <name val="Arial"/>
      <family val="2"/>
    </font>
    <font>
      <b/>
      <sz val="16"/>
      <color rgb="FFFF0000"/>
      <name val="Calibri"/>
      <family val="2"/>
      <scheme val="minor"/>
    </font>
    <font>
      <sz val="11"/>
      <color theme="1"/>
      <name val="Calibri"/>
      <family val="2"/>
    </font>
    <font>
      <sz val="9"/>
      <color rgb="FF000000"/>
      <name val="Calibri"/>
      <family val="2"/>
    </font>
    <font>
      <sz val="11"/>
      <color rgb="FF000000"/>
      <name val="Calibri"/>
      <family val="2"/>
    </font>
    <font>
      <sz val="10"/>
      <color rgb="FF000000"/>
      <name val="Calibri"/>
      <family val="2"/>
    </font>
    <font>
      <sz val="26"/>
      <color rgb="FF000000"/>
      <name val="Calibri"/>
      <family val="2"/>
    </font>
    <font>
      <b/>
      <sz val="18"/>
      <color rgb="FF000000"/>
      <name val="Calibri"/>
      <family val="2"/>
    </font>
    <font>
      <b/>
      <sz val="11"/>
      <name val="Calibri"/>
      <family val="2"/>
      <scheme val="minor"/>
    </font>
    <font>
      <sz val="9"/>
      <name val="Calibri"/>
      <family val="2"/>
      <scheme val="minor"/>
    </font>
    <font>
      <b/>
      <sz val="10"/>
      <name val="Calibri"/>
      <family val="2"/>
      <scheme val="minor"/>
    </font>
    <font>
      <b/>
      <sz val="9"/>
      <name val="Calibri"/>
      <family val="2"/>
      <scheme val="minor"/>
    </font>
    <font>
      <b/>
      <sz val="12"/>
      <name val="Calibri"/>
      <family val="2"/>
      <scheme val="minor"/>
    </font>
    <font>
      <b/>
      <u/>
      <sz val="9"/>
      <color theme="4"/>
      <name val="Calibri"/>
      <family val="2"/>
      <scheme val="minor"/>
    </font>
    <font>
      <b/>
      <sz val="8"/>
      <name val="Calibri"/>
      <family val="2"/>
      <scheme val="minor"/>
    </font>
    <font>
      <i/>
      <sz val="11"/>
      <color rgb="FF000000"/>
      <name val="Calibri"/>
      <family val="2"/>
    </font>
    <font>
      <b/>
      <sz val="12"/>
      <name val="Calibri"/>
      <family val="2"/>
    </font>
    <font>
      <u/>
      <sz val="9"/>
      <name val="Calibri"/>
      <family val="2"/>
      <scheme val="minor"/>
    </font>
    <font>
      <sz val="12"/>
      <name val="Calibri"/>
      <family val="2"/>
      <scheme val="minor"/>
    </font>
  </fonts>
  <fills count="42">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rgb="FFDDEBF7"/>
        <bgColor rgb="FF000000"/>
      </patternFill>
    </fill>
    <fill>
      <patternFill patternType="solid">
        <fgColor theme="7" tint="0.79998168889431442"/>
        <bgColor indexed="64"/>
      </patternFill>
    </fill>
    <fill>
      <patternFill patternType="solid">
        <fgColor theme="4" tint="0.59996337778862885"/>
        <bgColor indexed="64"/>
      </patternFill>
    </fill>
    <fill>
      <patternFill patternType="solid">
        <fgColor rgb="FFFF0000"/>
        <bgColor rgb="FF000000"/>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style="thin">
        <color theme="4"/>
      </top>
      <bottom/>
      <diagonal/>
    </border>
  </borders>
  <cellStyleXfs count="47">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2" fillId="0" borderId="0" applyNumberFormat="0" applyFill="0" applyBorder="0" applyAlignment="0" applyProtection="0"/>
    <xf numFmtId="165" fontId="41" fillId="0" borderId="0"/>
    <xf numFmtId="0" fontId="41" fillId="0" borderId="0"/>
    <xf numFmtId="0" fontId="41" fillId="0" borderId="0">
      <alignment vertical="center"/>
    </xf>
    <xf numFmtId="0" fontId="43" fillId="0" borderId="0"/>
  </cellStyleXfs>
  <cellXfs count="226">
    <xf numFmtId="0" fontId="0" fillId="0" borderId="0" xfId="0"/>
    <xf numFmtId="0" fontId="0" fillId="0" borderId="0" xfId="0" applyAlignment="1">
      <alignment horizontal="left"/>
    </xf>
    <xf numFmtId="164" fontId="0" fillId="0" borderId="0" xfId="0" applyNumberFormat="1"/>
    <xf numFmtId="0" fontId="0" fillId="0" borderId="0" xfId="0" applyAlignment="1">
      <alignment vertical="center"/>
    </xf>
    <xf numFmtId="0" fontId="18" fillId="0" borderId="0" xfId="0" applyFont="1" applyAlignment="1">
      <alignment horizontal="left" vertical="center"/>
    </xf>
    <xf numFmtId="0" fontId="18" fillId="0" borderId="0" xfId="0" applyFont="1" applyAlignment="1">
      <alignment vertical="center"/>
    </xf>
    <xf numFmtId="0" fontId="0" fillId="0" borderId="0" xfId="0" applyAlignment="1">
      <alignment horizontal="center" vertical="center"/>
    </xf>
    <xf numFmtId="1" fontId="0" fillId="0" borderId="0" xfId="0" applyNumberFormat="1" applyAlignment="1">
      <alignment horizontal="center" vertical="center"/>
    </xf>
    <xf numFmtId="0" fontId="23" fillId="0" borderId="0" xfId="0" applyFont="1" applyAlignment="1">
      <alignment horizontal="center" vertical="center"/>
    </xf>
    <xf numFmtId="0" fontId="0" fillId="0" borderId="0" xfId="0" applyProtection="1">
      <protection locked="0"/>
    </xf>
    <xf numFmtId="0" fontId="0" fillId="34" borderId="0" xfId="0" applyFill="1"/>
    <xf numFmtId="0" fontId="18" fillId="0" borderId="0" xfId="0" applyFont="1"/>
    <xf numFmtId="0" fontId="29" fillId="0" borderId="0" xfId="0" applyFont="1" applyAlignment="1">
      <alignment horizontal="right" vertical="center"/>
    </xf>
    <xf numFmtId="41" fontId="18" fillId="0" borderId="0" xfId="0" applyNumberFormat="1" applyFont="1" applyAlignment="1">
      <alignment horizontal="center" vertical="center"/>
    </xf>
    <xf numFmtId="0" fontId="18" fillId="0" borderId="0" xfId="0" applyFont="1" applyAlignment="1">
      <alignment vertical="center" wrapText="1"/>
    </xf>
    <xf numFmtId="0" fontId="18" fillId="0" borderId="0" xfId="0" applyFont="1" applyAlignment="1">
      <alignment horizontal="center" vertical="center"/>
    </xf>
    <xf numFmtId="0" fontId="18" fillId="0" borderId="0" xfId="0" applyFont="1" applyAlignment="1">
      <alignment horizontal="center" vertical="top"/>
    </xf>
    <xf numFmtId="2" fontId="0" fillId="0" borderId="0" xfId="0" applyNumberFormat="1" applyAlignment="1">
      <alignment vertical="center"/>
    </xf>
    <xf numFmtId="0" fontId="0" fillId="34" borderId="0" xfId="0" applyFill="1" applyAlignment="1">
      <alignment horizontal="right"/>
    </xf>
    <xf numFmtId="0" fontId="20" fillId="34" borderId="0" xfId="0" applyFont="1" applyFill="1" applyAlignment="1">
      <alignment vertical="center" wrapText="1"/>
    </xf>
    <xf numFmtId="0" fontId="19" fillId="34" borderId="0" xfId="0" applyFont="1" applyFill="1" applyAlignment="1">
      <alignment horizontal="right" vertical="top"/>
    </xf>
    <xf numFmtId="49" fontId="0" fillId="0" borderId="0" xfId="0" applyNumberFormat="1"/>
    <xf numFmtId="2" fontId="30" fillId="0" borderId="0" xfId="0" applyNumberFormat="1" applyFont="1" applyAlignment="1">
      <alignment horizontal="right"/>
    </xf>
    <xf numFmtId="1" fontId="18" fillId="0" borderId="0" xfId="0" applyNumberFormat="1" applyFont="1" applyAlignment="1">
      <alignment horizontal="center" vertical="center"/>
    </xf>
    <xf numFmtId="0" fontId="32" fillId="34" borderId="0" xfId="0" applyFont="1" applyFill="1" applyAlignment="1">
      <alignment vertical="center" wrapText="1"/>
    </xf>
    <xf numFmtId="0" fontId="18" fillId="34" borderId="0" xfId="0" applyFont="1" applyFill="1"/>
    <xf numFmtId="0" fontId="18" fillId="34" borderId="0" xfId="0" applyFont="1" applyFill="1" applyAlignment="1">
      <alignment horizontal="right" vertical="center"/>
    </xf>
    <xf numFmtId="2" fontId="33" fillId="34" borderId="0" xfId="0" applyNumberFormat="1" applyFont="1" applyFill="1" applyAlignment="1">
      <alignment horizontal="right" vertical="center"/>
    </xf>
    <xf numFmtId="1" fontId="33" fillId="34" borderId="0" xfId="0" applyNumberFormat="1" applyFont="1" applyFill="1" applyAlignment="1">
      <alignment horizontal="right" vertical="center"/>
    </xf>
    <xf numFmtId="0" fontId="18" fillId="34" borderId="0" xfId="0" applyFont="1" applyFill="1" applyAlignment="1">
      <alignment horizontal="left" vertical="center"/>
    </xf>
    <xf numFmtId="0" fontId="0" fillId="0" borderId="0" xfId="0" applyAlignment="1">
      <alignment horizontal="left" vertical="center"/>
    </xf>
    <xf numFmtId="2" fontId="0" fillId="0" borderId="0" xfId="0" applyNumberFormat="1"/>
    <xf numFmtId="0" fontId="33" fillId="0" borderId="0" xfId="42" applyFont="1" applyAlignment="1">
      <alignment horizontal="left" vertical="center"/>
    </xf>
    <xf numFmtId="0" fontId="0" fillId="0" borderId="0" xfId="0"/>
    <xf numFmtId="0" fontId="17" fillId="0" borderId="0" xfId="0" applyFont="1"/>
    <xf numFmtId="0" fontId="34" fillId="34" borderId="0" xfId="0" applyFont="1" applyFill="1" applyAlignment="1">
      <alignment vertical="center"/>
    </xf>
    <xf numFmtId="0" fontId="28" fillId="34" borderId="0" xfId="0" applyFont="1" applyFill="1" applyAlignment="1">
      <alignment vertical="center"/>
    </xf>
    <xf numFmtId="0" fontId="37" fillId="34" borderId="0" xfId="0" applyFont="1" applyFill="1" applyAlignment="1">
      <alignment vertical="center"/>
    </xf>
    <xf numFmtId="0" fontId="18" fillId="34" borderId="0" xfId="0" applyFont="1" applyFill="1" applyAlignment="1">
      <alignment horizontal="left"/>
    </xf>
    <xf numFmtId="0" fontId="18" fillId="0" borderId="0" xfId="0" applyFont="1" applyAlignment="1">
      <alignment horizontal="left"/>
    </xf>
    <xf numFmtId="0" fontId="34" fillId="34" borderId="0" xfId="0" applyFont="1" applyFill="1" applyAlignment="1">
      <alignment horizontal="right" vertical="center"/>
    </xf>
    <xf numFmtId="0" fontId="0" fillId="34" borderId="0" xfId="0" applyFill="1" applyBorder="1" applyAlignment="1"/>
    <xf numFmtId="0" fontId="19" fillId="34" borderId="0" xfId="0" applyFont="1" applyFill="1" applyAlignment="1">
      <alignment horizontal="right"/>
    </xf>
    <xf numFmtId="0" fontId="24" fillId="34" borderId="0" xfId="0" applyFont="1" applyFill="1" applyAlignment="1">
      <alignment horizontal="right" vertical="center"/>
    </xf>
    <xf numFmtId="2" fontId="18" fillId="0" borderId="0" xfId="0" applyNumberFormat="1" applyFont="1" applyAlignment="1">
      <alignment horizontal="center" vertical="top"/>
    </xf>
    <xf numFmtId="164" fontId="16" fillId="0" borderId="0" xfId="0" applyNumberFormat="1" applyFont="1" applyAlignment="1">
      <alignment horizontal="center" vertical="center"/>
    </xf>
    <xf numFmtId="0" fontId="0" fillId="0" borderId="0" xfId="0" applyAlignment="1">
      <alignment horizontal="right"/>
    </xf>
    <xf numFmtId="0" fontId="0" fillId="0" borderId="0" xfId="0"/>
    <xf numFmtId="0" fontId="17" fillId="0" borderId="0" xfId="0" applyFont="1" applyProtection="1">
      <protection locked="0"/>
    </xf>
    <xf numFmtId="0" fontId="0" fillId="0" borderId="0" xfId="0"/>
    <xf numFmtId="0" fontId="0" fillId="0" borderId="0" xfId="0"/>
    <xf numFmtId="0" fontId="18" fillId="36" borderId="0" xfId="0" applyFont="1" applyFill="1" applyAlignment="1">
      <alignment horizontal="left" vertical="center" wrapText="1"/>
    </xf>
    <xf numFmtId="0" fontId="19" fillId="0" borderId="0" xfId="0" applyFont="1" applyAlignment="1">
      <alignment horizontal="center"/>
    </xf>
    <xf numFmtId="164" fontId="0" fillId="0" borderId="0" xfId="0" applyNumberFormat="1" applyAlignment="1">
      <alignment horizontal="center"/>
    </xf>
    <xf numFmtId="0" fontId="0" fillId="0" borderId="0" xfId="0"/>
    <xf numFmtId="0" fontId="14" fillId="0" borderId="0" xfId="0" applyFont="1"/>
    <xf numFmtId="2" fontId="0" fillId="34" borderId="0" xfId="0" applyNumberFormat="1" applyFill="1" applyAlignment="1">
      <alignment horizontal="right"/>
    </xf>
    <xf numFmtId="2" fontId="31" fillId="34" borderId="0" xfId="0" applyNumberFormat="1" applyFont="1" applyFill="1" applyAlignment="1">
      <alignment horizontal="right" wrapText="1"/>
    </xf>
    <xf numFmtId="2" fontId="30" fillId="34" borderId="0" xfId="0" applyNumberFormat="1" applyFont="1" applyFill="1" applyAlignment="1">
      <alignment horizontal="right"/>
    </xf>
    <xf numFmtId="0" fontId="25" fillId="37" borderId="0" xfId="0" applyFont="1" applyFill="1" applyAlignment="1">
      <alignment horizontal="center" vertical="center"/>
    </xf>
    <xf numFmtId="164" fontId="21" fillId="37" borderId="0" xfId="0" applyNumberFormat="1" applyFont="1" applyFill="1" applyAlignment="1">
      <alignment horizontal="center" vertical="center"/>
    </xf>
    <xf numFmtId="0" fontId="40" fillId="34" borderId="0" xfId="0" applyFont="1" applyFill="1" applyAlignment="1">
      <alignment vertical="center" wrapText="1"/>
    </xf>
    <xf numFmtId="0" fontId="38" fillId="34" borderId="0" xfId="0" applyFont="1" applyFill="1" applyAlignment="1">
      <alignment vertical="center"/>
    </xf>
    <xf numFmtId="1" fontId="24" fillId="34" borderId="0" xfId="0" applyNumberFormat="1" applyFont="1" applyFill="1" applyAlignment="1">
      <alignment horizontal="right" vertical="center"/>
    </xf>
    <xf numFmtId="0" fontId="30" fillId="0" borderId="0" xfId="0" applyFont="1" applyFill="1" applyAlignment="1">
      <alignment vertical="center" wrapText="1"/>
    </xf>
    <xf numFmtId="0" fontId="30" fillId="0" borderId="0" xfId="0" applyFont="1"/>
    <xf numFmtId="0" fontId="30" fillId="0" borderId="0" xfId="0" applyFont="1" applyAlignment="1">
      <alignment vertical="center"/>
    </xf>
    <xf numFmtId="164" fontId="30" fillId="0" borderId="0" xfId="0" applyNumberFormat="1" applyFont="1" applyFill="1" applyAlignment="1">
      <alignment horizontal="center" vertical="center"/>
    </xf>
    <xf numFmtId="0" fontId="27" fillId="0" borderId="0" xfId="0" applyFont="1" applyAlignment="1">
      <alignment horizontal="center" vertical="center"/>
    </xf>
    <xf numFmtId="0" fontId="30" fillId="0" borderId="0" xfId="0" applyFont="1" applyAlignment="1">
      <alignment horizontal="right" vertical="top"/>
    </xf>
    <xf numFmtId="41" fontId="27" fillId="0" borderId="0" xfId="0" applyNumberFormat="1" applyFont="1" applyAlignment="1">
      <alignment horizontal="center" vertical="center"/>
    </xf>
    <xf numFmtId="1" fontId="30" fillId="0" borderId="0" xfId="0" applyNumberFormat="1" applyFont="1" applyAlignment="1">
      <alignment horizontal="center" vertical="center"/>
    </xf>
    <xf numFmtId="0" fontId="0" fillId="0" borderId="0" xfId="0"/>
    <xf numFmtId="164" fontId="19" fillId="36" borderId="0" xfId="0" applyNumberFormat="1" applyFont="1" applyFill="1" applyAlignment="1">
      <alignment horizontal="center" wrapText="1"/>
    </xf>
    <xf numFmtId="164" fontId="19" fillId="0" borderId="0" xfId="0" applyNumberFormat="1" applyFont="1" applyAlignment="1">
      <alignment horizontal="center" vertical="center"/>
    </xf>
    <xf numFmtId="0" fontId="39" fillId="0" borderId="0" xfId="0" applyFont="1" applyAlignment="1">
      <alignment horizontal="left" vertical="center" wrapText="1"/>
    </xf>
    <xf numFmtId="166" fontId="30" fillId="0" borderId="0" xfId="0" applyNumberFormat="1" applyFont="1" applyFill="1" applyAlignment="1">
      <alignment horizontal="center" vertical="center"/>
    </xf>
    <xf numFmtId="0" fontId="0" fillId="0" borderId="0" xfId="0"/>
    <xf numFmtId="0" fontId="19" fillId="0" borderId="0" xfId="0" applyFont="1" applyAlignment="1">
      <alignment horizontal="center" vertical="center"/>
    </xf>
    <xf numFmtId="0" fontId="19" fillId="0" borderId="0" xfId="0" applyFont="1" applyAlignment="1">
      <alignment horizontal="left" vertical="center"/>
    </xf>
    <xf numFmtId="0" fontId="19" fillId="0" borderId="0" xfId="0" applyFont="1" applyAlignment="1">
      <alignment horizontal="left"/>
    </xf>
    <xf numFmtId="0" fontId="17" fillId="34" borderId="0" xfId="0" applyFont="1" applyFill="1" applyAlignment="1" applyProtection="1">
      <alignment vertical="center"/>
      <protection locked="0"/>
    </xf>
    <xf numFmtId="0" fontId="0" fillId="34" borderId="0" xfId="0" applyFill="1" applyAlignment="1">
      <alignment vertical="center"/>
    </xf>
    <xf numFmtId="0" fontId="16" fillId="34" borderId="0" xfId="0" applyFont="1" applyFill="1" applyAlignment="1">
      <alignment horizontal="left" vertical="center"/>
    </xf>
    <xf numFmtId="0" fontId="17" fillId="0" borderId="0" xfId="0" applyFont="1" applyAlignment="1">
      <alignment vertical="center"/>
    </xf>
    <xf numFmtId="0" fontId="0" fillId="0" borderId="0" xfId="0" applyAlignment="1" applyProtection="1">
      <alignment vertical="center"/>
      <protection locked="0"/>
    </xf>
    <xf numFmtId="0" fontId="19" fillId="36" borderId="0" xfId="0" applyFont="1" applyFill="1" applyAlignment="1">
      <alignment horizontal="left" vertical="center" wrapText="1"/>
    </xf>
    <xf numFmtId="0" fontId="19" fillId="36" borderId="0" xfId="0" applyFont="1" applyFill="1" applyAlignment="1">
      <alignment horizontal="center" vertical="center" wrapText="1"/>
    </xf>
    <xf numFmtId="1" fontId="26" fillId="36" borderId="0" xfId="0" applyNumberFormat="1" applyFont="1" applyFill="1" applyAlignment="1">
      <alignment horizontal="center" vertical="center" wrapText="1"/>
    </xf>
    <xf numFmtId="164" fontId="26" fillId="36" borderId="0" xfId="0" applyNumberFormat="1" applyFont="1" applyFill="1" applyAlignment="1">
      <alignment horizontal="center" vertical="center" wrapText="1"/>
    </xf>
    <xf numFmtId="1" fontId="19" fillId="36" borderId="0" xfId="0" applyNumberFormat="1" applyFont="1" applyFill="1" applyAlignment="1">
      <alignment horizontal="center" vertical="center" wrapText="1"/>
    </xf>
    <xf numFmtId="2" fontId="19" fillId="36" borderId="0" xfId="0" applyNumberFormat="1" applyFont="1" applyFill="1" applyAlignment="1">
      <alignment horizontal="center" vertical="center" wrapText="1"/>
    </xf>
    <xf numFmtId="166" fontId="19" fillId="36" borderId="0" xfId="0" applyNumberFormat="1" applyFont="1" applyFill="1" applyAlignment="1">
      <alignment horizontal="center" vertical="center" wrapText="1"/>
    </xf>
    <xf numFmtId="166" fontId="18" fillId="0" borderId="0" xfId="0" applyNumberFormat="1" applyFont="1" applyAlignment="1">
      <alignment horizontal="center" vertical="top"/>
    </xf>
    <xf numFmtId="2" fontId="27" fillId="34" borderId="0" xfId="0" applyNumberFormat="1" applyFont="1" applyFill="1" applyAlignment="1">
      <alignment horizontal="center" vertical="center"/>
    </xf>
    <xf numFmtId="0" fontId="19" fillId="34" borderId="0" xfId="0" applyFont="1" applyFill="1" applyAlignment="1">
      <alignment horizontal="center" vertical="center"/>
    </xf>
    <xf numFmtId="41" fontId="19" fillId="0" borderId="0" xfId="0" applyNumberFormat="1" applyFont="1" applyAlignment="1">
      <alignment horizontal="center"/>
    </xf>
    <xf numFmtId="0" fontId="44" fillId="34" borderId="0" xfId="0" applyFont="1" applyFill="1" applyAlignment="1">
      <alignment horizontal="center" vertical="center"/>
    </xf>
    <xf numFmtId="0" fontId="0" fillId="0" borderId="0" xfId="0"/>
    <xf numFmtId="0" fontId="45" fillId="0" borderId="0" xfId="0" applyFont="1" applyAlignment="1">
      <alignment vertical="center"/>
    </xf>
    <xf numFmtId="0" fontId="35" fillId="38" borderId="11" xfId="0" applyFont="1" applyFill="1" applyBorder="1" applyAlignment="1">
      <alignment horizontal="center" wrapText="1"/>
    </xf>
    <xf numFmtId="0" fontId="46" fillId="0" borderId="0" xfId="0" applyFont="1" applyAlignment="1">
      <alignment vertical="center"/>
    </xf>
    <xf numFmtId="49" fontId="47" fillId="38" borderId="12" xfId="0" quotePrefix="1" applyNumberFormat="1" applyFont="1" applyFill="1" applyBorder="1" applyAlignment="1">
      <alignment horizontal="center" vertical="center" wrapText="1"/>
    </xf>
    <xf numFmtId="0" fontId="48" fillId="0" borderId="0" xfId="0" applyFont="1" applyAlignment="1">
      <alignment vertical="center"/>
    </xf>
    <xf numFmtId="0" fontId="47" fillId="38" borderId="0" xfId="0" applyFont="1" applyFill="1" applyAlignment="1">
      <alignment horizontal="center" vertical="center" wrapText="1"/>
    </xf>
    <xf numFmtId="0" fontId="45" fillId="38" borderId="12" xfId="0" applyFont="1" applyFill="1" applyBorder="1" applyAlignment="1">
      <alignment horizontal="center" vertical="center" wrapText="1"/>
    </xf>
    <xf numFmtId="0" fontId="48" fillId="0" borderId="0" xfId="0" applyFont="1"/>
    <xf numFmtId="0" fontId="45" fillId="38" borderId="13" xfId="0" applyFont="1" applyFill="1" applyBorder="1" applyAlignment="1">
      <alignment horizontal="center" vertical="center" wrapText="1"/>
    </xf>
    <xf numFmtId="0" fontId="36" fillId="38" borderId="10" xfId="0" applyFont="1" applyFill="1" applyBorder="1" applyAlignment="1">
      <alignment horizontal="center" vertical="center" wrapText="1"/>
    </xf>
    <xf numFmtId="0" fontId="49" fillId="0" borderId="0" xfId="0" applyFont="1" applyAlignment="1">
      <alignment vertical="center"/>
    </xf>
    <xf numFmtId="41" fontId="27" fillId="39" borderId="0" xfId="0" applyNumberFormat="1" applyFont="1" applyFill="1" applyAlignment="1">
      <alignment horizontal="center" vertical="center"/>
    </xf>
    <xf numFmtId="0" fontId="33" fillId="39" borderId="0" xfId="0" applyFont="1" applyFill="1" applyAlignment="1">
      <alignment horizontal="right" vertical="center" wrapText="1"/>
    </xf>
    <xf numFmtId="41" fontId="27" fillId="39" borderId="0" xfId="0" applyNumberFormat="1" applyFont="1" applyFill="1" applyAlignment="1">
      <alignment horizontal="center" vertical="center" wrapText="1"/>
    </xf>
    <xf numFmtId="0" fontId="27" fillId="39" borderId="0" xfId="0" applyFont="1" applyFill="1" applyAlignment="1">
      <alignment horizontal="right" vertical="center" wrapText="1"/>
    </xf>
    <xf numFmtId="0" fontId="0" fillId="36" borderId="0" xfId="0" applyFill="1" applyAlignment="1">
      <alignment vertical="center" wrapText="1"/>
    </xf>
    <xf numFmtId="0" fontId="0" fillId="0" borderId="0" xfId="0"/>
    <xf numFmtId="0" fontId="0" fillId="40" borderId="0" xfId="0" applyFill="1" applyAlignment="1">
      <alignment vertical="center" wrapText="1"/>
    </xf>
    <xf numFmtId="0" fontId="0" fillId="0" borderId="0" xfId="0" applyFill="1" applyBorder="1"/>
    <xf numFmtId="2" fontId="0" fillId="36" borderId="0" xfId="0" applyNumberFormat="1" applyFill="1" applyBorder="1" applyAlignment="1">
      <alignment vertical="center"/>
    </xf>
    <xf numFmtId="0" fontId="39" fillId="36" borderId="0" xfId="0" applyFont="1" applyFill="1" applyBorder="1" applyAlignment="1">
      <alignment horizontal="left" vertical="center" wrapText="1"/>
    </xf>
    <xf numFmtId="0" fontId="18" fillId="36" borderId="0" xfId="0" applyFont="1" applyFill="1" applyBorder="1" applyAlignment="1">
      <alignment horizontal="left" vertical="center"/>
    </xf>
    <xf numFmtId="0" fontId="18" fillId="36" borderId="0" xfId="0" applyFont="1" applyFill="1" applyBorder="1" applyAlignment="1">
      <alignment vertical="center" wrapText="1"/>
    </xf>
    <xf numFmtId="0" fontId="23" fillId="36" borderId="0" xfId="0" applyFont="1" applyFill="1" applyBorder="1" applyAlignment="1">
      <alignment horizontal="center" vertical="center"/>
    </xf>
    <xf numFmtId="164" fontId="19" fillId="36" borderId="0" xfId="0" applyNumberFormat="1" applyFont="1" applyFill="1" applyBorder="1" applyAlignment="1">
      <alignment horizontal="right" vertical="center"/>
    </xf>
    <xf numFmtId="0" fontId="18" fillId="36" borderId="0" xfId="0" applyFont="1" applyFill="1" applyBorder="1" applyAlignment="1">
      <alignment horizontal="center" vertical="center" wrapText="1"/>
    </xf>
    <xf numFmtId="0" fontId="18" fillId="36" borderId="0" xfId="0" applyFont="1" applyFill="1" applyBorder="1" applyAlignment="1">
      <alignment horizontal="right" vertical="center"/>
    </xf>
    <xf numFmtId="2" fontId="18" fillId="36" borderId="0" xfId="0" applyNumberFormat="1" applyFont="1" applyFill="1" applyBorder="1" applyAlignment="1">
      <alignment horizontal="center" vertical="top"/>
    </xf>
    <xf numFmtId="0" fontId="18" fillId="36" borderId="0" xfId="0" applyFont="1" applyFill="1" applyBorder="1" applyAlignment="1">
      <alignment horizontal="center" vertical="top"/>
    </xf>
    <xf numFmtId="166" fontId="18" fillId="36" borderId="0" xfId="0" applyNumberFormat="1" applyFont="1" applyFill="1" applyBorder="1" applyAlignment="1">
      <alignment horizontal="center" vertical="top"/>
    </xf>
    <xf numFmtId="0" fontId="18" fillId="36" borderId="0" xfId="0" applyFont="1" applyFill="1" applyBorder="1" applyAlignment="1">
      <alignment horizontal="center" vertical="center"/>
    </xf>
    <xf numFmtId="1" fontId="18" fillId="36" borderId="0" xfId="0" applyNumberFormat="1" applyFont="1" applyFill="1" applyBorder="1" applyAlignment="1">
      <alignment horizontal="center" vertical="center"/>
    </xf>
    <xf numFmtId="0" fontId="30" fillId="39" borderId="0" xfId="0" applyFont="1" applyFill="1" applyBorder="1" applyAlignment="1">
      <alignment horizontal="right" vertical="top"/>
    </xf>
    <xf numFmtId="0" fontId="30" fillId="39" borderId="0" xfId="0" applyFont="1" applyFill="1" applyBorder="1"/>
    <xf numFmtId="2" fontId="27" fillId="39" borderId="0" xfId="0" applyNumberFormat="1" applyFont="1" applyFill="1" applyBorder="1" applyAlignment="1">
      <alignment horizontal="right" vertical="center"/>
    </xf>
    <xf numFmtId="164" fontId="27" fillId="39" borderId="0" xfId="0" applyNumberFormat="1" applyFont="1" applyFill="1" applyBorder="1" applyAlignment="1">
      <alignment horizontal="center" vertical="center" wrapText="1"/>
    </xf>
    <xf numFmtId="41" fontId="27" fillId="39" borderId="0" xfId="0" applyNumberFormat="1" applyFont="1" applyFill="1" applyBorder="1" applyAlignment="1">
      <alignment horizontal="center" vertical="center"/>
    </xf>
    <xf numFmtId="0" fontId="30" fillId="0" borderId="0" xfId="0" applyFont="1" applyFill="1" applyBorder="1"/>
    <xf numFmtId="0" fontId="14" fillId="0" borderId="0" xfId="0" applyFont="1" applyFill="1" applyBorder="1"/>
    <xf numFmtId="2" fontId="30" fillId="36" borderId="0" xfId="0" applyNumberFormat="1" applyFont="1" applyFill="1" applyAlignment="1">
      <alignment vertical="center" wrapText="1"/>
    </xf>
    <xf numFmtId="0" fontId="33" fillId="36" borderId="0" xfId="0" applyFont="1" applyFill="1" applyAlignment="1">
      <alignment horizontal="left" vertical="center" wrapText="1"/>
    </xf>
    <xf numFmtId="0" fontId="33" fillId="36" borderId="0" xfId="0" applyFont="1" applyFill="1" applyAlignment="1">
      <alignment horizontal="left" vertical="center"/>
    </xf>
    <xf numFmtId="0" fontId="33" fillId="36" borderId="0" xfId="0" applyFont="1" applyFill="1" applyAlignment="1">
      <alignment vertical="center" wrapText="1"/>
    </xf>
    <xf numFmtId="0" fontId="52" fillId="36" borderId="0" xfId="0" applyFont="1" applyFill="1" applyAlignment="1">
      <alignment horizontal="center" vertical="center" wrapText="1"/>
    </xf>
    <xf numFmtId="1" fontId="51" fillId="36" borderId="0" xfId="0" applyNumberFormat="1" applyFont="1" applyFill="1" applyAlignment="1">
      <alignment horizontal="center" vertical="center" wrapText="1"/>
    </xf>
    <xf numFmtId="164" fontId="27" fillId="36" borderId="0" xfId="0" applyNumberFormat="1" applyFont="1" applyFill="1" applyAlignment="1">
      <alignment horizontal="center" wrapText="1"/>
    </xf>
    <xf numFmtId="0" fontId="33" fillId="36" borderId="0" xfId="0" applyFont="1" applyFill="1" applyAlignment="1">
      <alignment horizontal="center" vertical="center" wrapText="1"/>
    </xf>
    <xf numFmtId="1" fontId="33" fillId="36" borderId="0" xfId="0" applyNumberFormat="1" applyFont="1" applyFill="1" applyAlignment="1">
      <alignment horizontal="center" vertical="center" wrapText="1"/>
    </xf>
    <xf numFmtId="2" fontId="33" fillId="36" borderId="0" xfId="0" applyNumberFormat="1" applyFont="1" applyFill="1" applyAlignment="1">
      <alignment horizontal="center" vertical="center" wrapText="1"/>
    </xf>
    <xf numFmtId="166" fontId="33" fillId="36" borderId="0" xfId="0" applyNumberFormat="1" applyFont="1" applyFill="1" applyAlignment="1">
      <alignment horizontal="center" vertical="center" wrapText="1"/>
    </xf>
    <xf numFmtId="1" fontId="27" fillId="0" borderId="0" xfId="0" applyNumberFormat="1" applyFont="1" applyAlignment="1">
      <alignment horizontal="left" vertical="center"/>
    </xf>
    <xf numFmtId="1" fontId="30" fillId="33" borderId="0" xfId="0" applyNumberFormat="1" applyFont="1" applyFill="1" applyAlignment="1" applyProtection="1">
      <alignment horizontal="center" vertical="center"/>
      <protection locked="0"/>
    </xf>
    <xf numFmtId="164" fontId="27" fillId="0" borderId="0" xfId="0" applyNumberFormat="1" applyFont="1" applyAlignment="1">
      <alignment horizontal="center" vertical="center"/>
    </xf>
    <xf numFmtId="164" fontId="55" fillId="0" borderId="0" xfId="0" applyNumberFormat="1" applyFont="1" applyAlignment="1">
      <alignment horizontal="center" vertical="center"/>
    </xf>
    <xf numFmtId="1" fontId="27" fillId="0" borderId="0" xfId="0" applyNumberFormat="1" applyFont="1" applyAlignment="1">
      <alignment horizontal="center" vertical="center"/>
    </xf>
    <xf numFmtId="0" fontId="52" fillId="0" borderId="0" xfId="0" applyFont="1" applyAlignment="1">
      <alignment horizontal="center" vertical="center"/>
    </xf>
    <xf numFmtId="2" fontId="27" fillId="0" borderId="0" xfId="0" applyNumberFormat="1" applyFont="1" applyAlignment="1">
      <alignment horizontal="center" vertical="center"/>
    </xf>
    <xf numFmtId="166" fontId="27" fillId="0" borderId="0" xfId="0" applyNumberFormat="1" applyFont="1" applyAlignment="1">
      <alignment horizontal="center" vertical="center"/>
    </xf>
    <xf numFmtId="1" fontId="27" fillId="39" borderId="0" xfId="0" applyNumberFormat="1" applyFont="1" applyFill="1" applyAlignment="1">
      <alignment horizontal="left" vertical="center"/>
    </xf>
    <xf numFmtId="0" fontId="56" fillId="0" borderId="0" xfId="42" applyFont="1" applyAlignment="1">
      <alignment horizontal="center" vertical="center"/>
    </xf>
    <xf numFmtId="164" fontId="27" fillId="39" borderId="0" xfId="0" applyNumberFormat="1" applyFont="1" applyFill="1" applyBorder="1" applyAlignment="1">
      <alignment horizontal="right" vertical="center"/>
    </xf>
    <xf numFmtId="164" fontId="30" fillId="0" borderId="0" xfId="0" applyNumberFormat="1" applyFont="1" applyAlignment="1">
      <alignment horizontal="center" vertical="center"/>
    </xf>
    <xf numFmtId="0" fontId="30" fillId="0" borderId="0" xfId="0" applyFont="1" applyAlignment="1">
      <alignment horizontal="center" vertical="top"/>
    </xf>
    <xf numFmtId="0" fontId="27" fillId="39" borderId="11" xfId="0" applyFont="1" applyFill="1" applyBorder="1" applyAlignment="1">
      <alignment horizontal="center" vertical="center" wrapText="1"/>
    </xf>
    <xf numFmtId="0" fontId="30" fillId="39" borderId="17" xfId="0" applyFont="1" applyFill="1" applyBorder="1" applyAlignment="1">
      <alignment vertical="center" wrapText="1"/>
    </xf>
    <xf numFmtId="0" fontId="27" fillId="39" borderId="17" xfId="0" applyFont="1" applyFill="1" applyBorder="1" applyAlignment="1">
      <alignment horizontal="center" vertical="center" wrapText="1"/>
    </xf>
    <xf numFmtId="0" fontId="27" fillId="39" borderId="17" xfId="0" applyFont="1" applyFill="1" applyBorder="1" applyAlignment="1">
      <alignment horizontal="left" vertical="top" wrapText="1"/>
    </xf>
    <xf numFmtId="164" fontId="27" fillId="39" borderId="17" xfId="0" applyNumberFormat="1" applyFont="1" applyFill="1" applyBorder="1" applyAlignment="1">
      <alignment horizontal="center" vertical="center" wrapText="1"/>
    </xf>
    <xf numFmtId="166" fontId="27" fillId="39" borderId="18" xfId="0" applyNumberFormat="1" applyFont="1" applyFill="1" applyBorder="1" applyAlignment="1">
      <alignment horizontal="center" vertical="center" wrapText="1"/>
    </xf>
    <xf numFmtId="166" fontId="27" fillId="39" borderId="19" xfId="0" applyNumberFormat="1" applyFont="1" applyFill="1" applyBorder="1" applyAlignment="1">
      <alignment horizontal="center" vertical="center" wrapText="1"/>
    </xf>
    <xf numFmtId="0" fontId="33" fillId="39" borderId="12" xfId="0" applyFont="1" applyFill="1" applyBorder="1" applyAlignment="1">
      <alignment horizontal="center" vertical="center" wrapText="1"/>
    </xf>
    <xf numFmtId="0" fontId="30" fillId="39" borderId="0" xfId="0" applyFont="1" applyFill="1" applyBorder="1" applyAlignment="1">
      <alignment vertical="center" wrapText="1"/>
    </xf>
    <xf numFmtId="0" fontId="27" fillId="39" borderId="0" xfId="0" applyFont="1" applyFill="1" applyBorder="1" applyAlignment="1">
      <alignment horizontal="center" vertical="center" wrapText="1"/>
    </xf>
    <xf numFmtId="1" fontId="27" fillId="39" borderId="12" xfId="0" applyNumberFormat="1" applyFont="1" applyFill="1" applyBorder="1" applyAlignment="1">
      <alignment horizontal="center" vertical="center"/>
    </xf>
    <xf numFmtId="41" fontId="30" fillId="39" borderId="0" xfId="0" applyNumberFormat="1" applyFont="1" applyFill="1" applyBorder="1"/>
    <xf numFmtId="41" fontId="30" fillId="39" borderId="0" xfId="0" applyNumberFormat="1" applyFont="1" applyFill="1" applyBorder="1" applyAlignment="1">
      <alignment horizontal="center" vertical="center"/>
    </xf>
    <xf numFmtId="164" fontId="30" fillId="39" borderId="0" xfId="0" applyNumberFormat="1" applyFont="1" applyFill="1" applyBorder="1" applyAlignment="1">
      <alignment horizontal="center" vertical="center"/>
    </xf>
    <xf numFmtId="166" fontId="30" fillId="39" borderId="19" xfId="0" applyNumberFormat="1" applyFont="1" applyFill="1" applyBorder="1" applyAlignment="1">
      <alignment horizontal="center" vertical="center"/>
    </xf>
    <xf numFmtId="0" fontId="27" fillId="39" borderId="0" xfId="0" applyFont="1" applyFill="1" applyBorder="1" applyAlignment="1">
      <alignment horizontal="left" vertical="center" wrapText="1"/>
    </xf>
    <xf numFmtId="10" fontId="27" fillId="39" borderId="17" xfId="0" applyNumberFormat="1" applyFont="1" applyFill="1" applyBorder="1" applyAlignment="1">
      <alignment horizontal="center" vertical="center" wrapText="1"/>
    </xf>
    <xf numFmtId="0" fontId="19" fillId="34" borderId="0" xfId="0" applyFont="1" applyFill="1" applyAlignment="1">
      <alignment horizontal="center" vertical="center" wrapText="1"/>
    </xf>
    <xf numFmtId="44" fontId="19" fillId="0" borderId="0" xfId="0" applyNumberFormat="1" applyFont="1" applyAlignment="1">
      <alignment horizontal="center"/>
    </xf>
    <xf numFmtId="41" fontId="0" fillId="0" borderId="0" xfId="0" applyNumberFormat="1"/>
    <xf numFmtId="44" fontId="18" fillId="0" borderId="0" xfId="0" applyNumberFormat="1" applyFont="1" applyAlignment="1">
      <alignment horizontal="center"/>
    </xf>
    <xf numFmtId="164" fontId="18" fillId="0" borderId="0" xfId="0" applyNumberFormat="1" applyFont="1" applyAlignment="1">
      <alignment horizontal="center" vertical="center"/>
    </xf>
    <xf numFmtId="164" fontId="51" fillId="0" borderId="0" xfId="0" applyNumberFormat="1" applyFont="1" applyFill="1" applyAlignment="1" applyProtection="1">
      <alignment horizontal="center" vertical="center"/>
      <protection locked="0"/>
    </xf>
    <xf numFmtId="0" fontId="53" fillId="36" borderId="20" xfId="0" applyFont="1" applyFill="1" applyBorder="1" applyAlignment="1">
      <alignment horizontal="center" vertical="center" wrapText="1"/>
    </xf>
    <xf numFmtId="0" fontId="30" fillId="39" borderId="0" xfId="0" applyFont="1" applyFill="1" applyBorder="1" applyAlignment="1">
      <alignment horizontal="center" vertical="top"/>
    </xf>
    <xf numFmtId="41" fontId="52" fillId="0" borderId="0" xfId="42" applyNumberFormat="1" applyFont="1" applyAlignment="1">
      <alignment horizontal="center" vertical="center"/>
    </xf>
    <xf numFmtId="164" fontId="19" fillId="36" borderId="0" xfId="0" applyNumberFormat="1" applyFont="1" applyFill="1" applyBorder="1" applyAlignment="1">
      <alignment horizontal="center" vertical="center" wrapText="1"/>
    </xf>
    <xf numFmtId="166" fontId="0" fillId="39" borderId="0" xfId="0" applyNumberFormat="1" applyFont="1" applyFill="1" applyBorder="1" applyAlignment="1">
      <alignment horizontal="center" vertical="center" wrapText="1"/>
    </xf>
    <xf numFmtId="2" fontId="19" fillId="39" borderId="0" xfId="0" applyNumberFormat="1" applyFont="1" applyFill="1" applyBorder="1" applyAlignment="1">
      <alignment horizontal="right" vertical="center"/>
    </xf>
    <xf numFmtId="1" fontId="53" fillId="36" borderId="0" xfId="0" applyNumberFormat="1" applyFont="1" applyFill="1" applyAlignment="1">
      <alignment horizontal="center" vertical="center" wrapText="1"/>
    </xf>
    <xf numFmtId="0" fontId="59" fillId="41" borderId="12" xfId="0" applyFont="1" applyFill="1" applyBorder="1" applyAlignment="1">
      <alignment horizontal="center" vertical="center" wrapText="1"/>
    </xf>
    <xf numFmtId="49" fontId="47" fillId="38" borderId="0" xfId="0" quotePrefix="1" applyNumberFormat="1" applyFont="1" applyFill="1" applyBorder="1" applyAlignment="1">
      <alignment horizontal="center" vertical="center" wrapText="1"/>
    </xf>
    <xf numFmtId="1" fontId="51" fillId="0" borderId="0" xfId="0" applyNumberFormat="1" applyFont="1" applyFill="1" applyAlignment="1" applyProtection="1">
      <alignment horizontal="center" vertical="center"/>
      <protection locked="0"/>
    </xf>
    <xf numFmtId="0" fontId="0" fillId="0" borderId="0" xfId="0"/>
    <xf numFmtId="0" fontId="0" fillId="0" borderId="0" xfId="0"/>
    <xf numFmtId="164" fontId="30" fillId="0" borderId="0" xfId="0" applyNumberFormat="1" applyFont="1"/>
    <xf numFmtId="164" fontId="30" fillId="0" borderId="0" xfId="0" applyNumberFormat="1" applyFont="1" applyFill="1" applyBorder="1"/>
    <xf numFmtId="164" fontId="27" fillId="39" borderId="0" xfId="0" applyNumberFormat="1" applyFont="1" applyFill="1" applyAlignment="1">
      <alignment horizontal="center" vertical="center" wrapText="1"/>
    </xf>
    <xf numFmtId="164" fontId="27" fillId="39" borderId="0" xfId="0" applyNumberFormat="1" applyFont="1" applyFill="1" applyAlignment="1">
      <alignment horizontal="center" vertical="center"/>
    </xf>
    <xf numFmtId="164" fontId="19" fillId="36" borderId="0" xfId="0" applyNumberFormat="1" applyFont="1" applyFill="1" applyBorder="1" applyAlignment="1">
      <alignment horizontal="center" vertical="center" wrapText="1"/>
    </xf>
    <xf numFmtId="0" fontId="0" fillId="0" borderId="0" xfId="0"/>
    <xf numFmtId="0" fontId="33" fillId="0" borderId="0" xfId="0" applyFont="1" applyFill="1" applyAlignment="1">
      <alignment horizontal="center" vertical="center" wrapText="1"/>
    </xf>
    <xf numFmtId="0" fontId="52" fillId="0" borderId="0" xfId="0" applyFont="1" applyAlignment="1">
      <alignment vertical="center" wrapText="1"/>
    </xf>
    <xf numFmtId="0" fontId="33" fillId="0" borderId="0" xfId="0" applyFont="1" applyAlignment="1">
      <alignment horizontal="left" vertical="center"/>
    </xf>
    <xf numFmtId="0" fontId="60" fillId="0" borderId="0" xfId="42" applyFont="1" applyAlignment="1">
      <alignment horizontal="center" vertical="center"/>
    </xf>
    <xf numFmtId="0" fontId="61" fillId="0" borderId="0" xfId="0" applyNumberFormat="1" applyFont="1" applyAlignment="1">
      <alignment horizontal="center" vertical="center"/>
    </xf>
    <xf numFmtId="0" fontId="30" fillId="33" borderId="0" xfId="0" applyNumberFormat="1" applyFont="1" applyFill="1" applyAlignment="1" applyProtection="1">
      <alignment horizontal="center" vertical="center"/>
      <protection locked="0"/>
    </xf>
    <xf numFmtId="164" fontId="33" fillId="0" borderId="0" xfId="0" applyNumberFormat="1" applyFont="1" applyAlignment="1">
      <alignment horizontal="center" vertical="center"/>
    </xf>
    <xf numFmtId="0" fontId="33" fillId="0" borderId="0" xfId="0" applyNumberFormat="1" applyFont="1" applyAlignment="1">
      <alignment horizontal="center" vertical="center"/>
    </xf>
    <xf numFmtId="2" fontId="33" fillId="0" borderId="0" xfId="0" applyNumberFormat="1" applyFont="1" applyAlignment="1">
      <alignment horizontal="center" vertical="center"/>
    </xf>
    <xf numFmtId="0" fontId="33" fillId="0" borderId="0" xfId="0" applyFont="1" applyAlignment="1">
      <alignment vertical="center"/>
    </xf>
    <xf numFmtId="164" fontId="33" fillId="0" borderId="0" xfId="0" applyNumberFormat="1" applyFont="1" applyAlignment="1">
      <alignment horizontal="left" vertical="center" wrapText="1"/>
    </xf>
    <xf numFmtId="2" fontId="27" fillId="0" borderId="0" xfId="0" applyNumberFormat="1" applyFont="1" applyAlignment="1">
      <alignment vertical="center"/>
    </xf>
    <xf numFmtId="1" fontId="33" fillId="0" borderId="0" xfId="0" applyNumberFormat="1" applyFont="1" applyAlignment="1">
      <alignment horizontal="center" vertical="center"/>
    </xf>
    <xf numFmtId="2" fontId="33" fillId="0" borderId="0" xfId="0" applyNumberFormat="1" applyFont="1" applyAlignment="1">
      <alignment horizontal="center" vertical="top"/>
    </xf>
    <xf numFmtId="0" fontId="33" fillId="0" borderId="0" xfId="0" applyFont="1" applyAlignment="1">
      <alignment horizontal="center" vertical="top"/>
    </xf>
    <xf numFmtId="1" fontId="33" fillId="0" borderId="0" xfId="0" applyNumberFormat="1" applyFont="1" applyAlignment="1">
      <alignment horizontal="center" vertical="top"/>
    </xf>
    <xf numFmtId="1" fontId="30" fillId="39" borderId="0" xfId="0" applyNumberFormat="1" applyFont="1" applyFill="1" applyAlignment="1">
      <alignment horizontal="left" vertical="top"/>
    </xf>
    <xf numFmtId="164" fontId="19" fillId="36" borderId="0" xfId="0" applyNumberFormat="1" applyFont="1" applyFill="1" applyBorder="1" applyAlignment="1">
      <alignment horizontal="center" vertical="center" wrapText="1"/>
    </xf>
    <xf numFmtId="164" fontId="0" fillId="36" borderId="0" xfId="0" applyNumberFormat="1" applyFill="1" applyBorder="1" applyAlignment="1">
      <alignment horizontal="center" vertical="center"/>
    </xf>
    <xf numFmtId="2" fontId="27" fillId="34" borderId="0" xfId="0" applyNumberFormat="1" applyFont="1" applyFill="1" applyAlignment="1">
      <alignment horizontal="center" vertical="center"/>
    </xf>
    <xf numFmtId="49" fontId="16" fillId="35" borderId="14" xfId="0" applyNumberFormat="1" applyFont="1" applyFill="1" applyBorder="1" applyAlignment="1" applyProtection="1">
      <alignment horizontal="center" vertical="center"/>
      <protection locked="0"/>
    </xf>
    <xf numFmtId="49" fontId="16" fillId="35" borderId="15" xfId="0" applyNumberFormat="1" applyFont="1" applyFill="1" applyBorder="1" applyAlignment="1" applyProtection="1">
      <alignment horizontal="center" vertical="center"/>
      <protection locked="0"/>
    </xf>
    <xf numFmtId="49" fontId="16" fillId="35" borderId="16" xfId="0" applyNumberFormat="1" applyFont="1" applyFill="1" applyBorder="1" applyAlignment="1" applyProtection="1">
      <alignment horizontal="center" vertical="center"/>
      <protection locked="0"/>
    </xf>
  </cellXfs>
  <cellStyles count="47">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rmal 2" xfId="46" xr:uid="{0B761EC2-B477-42D5-B447-837B0F59A06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 name="常规 17 2 3" xfId="43" xr:uid="{9FC35667-FBBD-460F-9F6A-4C8AFD5C67FD}"/>
    <cellStyle name="常规 18" xfId="45" xr:uid="{BE793989-3F66-49A5-BBDA-132D705B9B5F}"/>
    <cellStyle name="常规_Sheet1" xfId="44" xr:uid="{A876A55F-F38E-4482-9D26-F0006FEB98BD}"/>
  </cellStyles>
  <dxfs count="233">
    <dxf>
      <font>
        <b val="0"/>
        <i val="0"/>
        <strike val="0"/>
        <condense val="0"/>
        <extend val="0"/>
        <outline val="0"/>
        <shadow val="0"/>
        <u val="none"/>
        <vertAlign val="baseline"/>
        <sz val="8"/>
        <color auto="1"/>
        <name val="Calibri"/>
        <family val="2"/>
        <scheme val="minor"/>
      </font>
      <numFmt numFmtId="33" formatCode="_-* #,##0_-;\-* #,##0_-;_-* &quot;-&quot;_-;_-@_-"/>
      <fill>
        <patternFill patternType="solid">
          <fgColor indexed="64"/>
          <bgColor theme="7" tint="0.79998168889431442"/>
        </patternFill>
      </fill>
      <alignment horizontal="center" vertical="center" textRotation="0" wrapText="0" indent="0" justifyLastLine="0" shrinkToFit="0" readingOrder="0"/>
    </dxf>
    <dxf>
      <fill>
        <patternFill>
          <bgColor rgb="FFFFFF00"/>
        </patternFill>
      </fill>
    </dxf>
    <dxf>
      <font>
        <color theme="9" tint="0.39994506668294322"/>
      </font>
    </dxf>
    <dxf>
      <font>
        <b val="0"/>
        <i val="0"/>
        <strike val="0"/>
        <condense val="0"/>
        <extend val="0"/>
        <outline val="0"/>
        <shadow val="0"/>
        <u val="none"/>
        <vertAlign val="baseline"/>
        <sz val="8"/>
        <color auto="1"/>
        <name val="Calibri"/>
        <family val="2"/>
        <scheme val="minor"/>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66" formatCode="0.0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9"/>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9"/>
        <color auto="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 formatCode="0"/>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minor"/>
      </font>
      <numFmt numFmtId="164" formatCode="&quot;£&quot;#,##0.00"/>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64" formatCode="&quot;£&quot;#,##0.00"/>
      <alignment horizontal="center" vertical="center" textRotation="0" wrapText="0" indent="0" justifyLastLine="0" shrinkToFit="0" readingOrder="0"/>
    </dxf>
    <dxf>
      <font>
        <strike val="0"/>
        <outline val="0"/>
        <shadow val="0"/>
        <vertAlign val="baseline"/>
        <color auto="1"/>
        <name val="Calibri"/>
        <family val="2"/>
        <scheme val="minor"/>
      </font>
      <numFmt numFmtId="1" formatCode="0"/>
      <fill>
        <patternFill patternType="solid">
          <fgColor indexed="64"/>
          <bgColor rgb="FFFFFF00"/>
        </patternFill>
      </fill>
      <alignment horizontal="center" vertical="center" textRotation="0" wrapText="0" indent="0" justifyLastLine="0" shrinkToFit="0" readingOrder="0"/>
      <protection locked="0" hidden="0"/>
    </dxf>
    <dxf>
      <font>
        <b/>
        <i val="0"/>
        <strike val="0"/>
        <condense val="0"/>
        <extend val="0"/>
        <outline val="0"/>
        <shadow val="0"/>
        <u val="none"/>
        <vertAlign val="baseline"/>
        <sz val="12"/>
        <color auto="1"/>
        <name val="Calibri"/>
        <family val="2"/>
        <scheme val="minor"/>
      </font>
      <numFmt numFmtId="164" formatCode="&quot;£&quot;#,##0.00"/>
      <alignment horizontal="center" vertical="center" textRotation="0" wrapText="0" indent="0" justifyLastLine="0" shrinkToFit="0" readingOrder="0"/>
    </dxf>
    <dxf>
      <font>
        <strike val="0"/>
        <outline val="0"/>
        <shadow val="0"/>
        <vertAlign val="baseline"/>
        <color auto="1"/>
        <name val="Calibri"/>
        <family val="2"/>
        <scheme val="minor"/>
      </font>
      <numFmt numFmtId="1" formatCode="0"/>
      <fill>
        <patternFill patternType="solid">
          <fgColor indexed="64"/>
          <bgColor rgb="FFFFFF00"/>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2"/>
        <color auto="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ertAlign val="baseline"/>
        <sz val="9"/>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left"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alignment horizontal="general" vertical="center" textRotation="0" wrapText="0" indent="0" justifyLastLine="0" shrinkToFit="0" readingOrder="0"/>
    </dxf>
    <dxf>
      <font>
        <b val="0"/>
        <i val="0"/>
        <strike val="0"/>
        <condense val="0"/>
        <extend val="0"/>
        <outline val="0"/>
        <shadow val="0"/>
        <u val="none"/>
        <vertAlign val="baseline"/>
        <sz val="9"/>
        <color auto="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8"/>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theme="5" tint="0.39997558519241921"/>
        </patternFill>
      </fill>
      <alignment horizontal="center" vertical="center" textRotation="0" wrapText="1" indent="0" justifyLastLine="0" shrinkToFit="0" readingOrder="0"/>
    </dxf>
    <dxf>
      <fill>
        <patternFill>
          <bgColor rgb="FFFF0000"/>
        </patternFill>
      </fill>
    </dxf>
    <dxf>
      <fill>
        <patternFill>
          <bgColor rgb="FF92D050"/>
        </patternFill>
      </fill>
    </dxf>
    <dxf>
      <fill>
        <patternFill>
          <bgColor theme="9"/>
        </patternFill>
      </fill>
    </dxf>
    <dxf>
      <font>
        <color theme="0"/>
      </font>
    </dxf>
    <dxf>
      <font>
        <color theme="0"/>
      </font>
    </dxf>
    <dxf>
      <font>
        <color theme="0"/>
      </font>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minor"/>
      </font>
      <numFmt numFmtId="164" formatCode="&quot;£&quot;#,##0.00"/>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64" formatCode="&quot;£&quot;#,##0.00"/>
      <alignment horizontal="center" vertical="center" textRotation="0" wrapText="0" indent="0" justifyLastLine="0" shrinkToFit="0" readingOrder="0"/>
    </dxf>
    <dxf>
      <font>
        <strike val="0"/>
        <outline val="0"/>
        <shadow val="0"/>
        <vertAlign val="baseline"/>
        <color auto="1"/>
        <name val="Calibri"/>
        <family val="2"/>
        <scheme val="minor"/>
      </font>
      <numFmt numFmtId="1" formatCode="0"/>
      <fill>
        <patternFill patternType="solid">
          <fgColor indexed="64"/>
          <bgColor rgb="FFFFFF00"/>
        </patternFill>
      </fill>
      <alignment horizontal="center" vertical="center" textRotation="0" wrapText="0" indent="0" justifyLastLine="0" shrinkToFit="0" readingOrder="0"/>
      <protection locked="0" hidden="0"/>
    </dxf>
    <dxf>
      <font>
        <b/>
        <i val="0"/>
        <strike val="0"/>
        <condense val="0"/>
        <extend val="0"/>
        <outline val="0"/>
        <shadow val="0"/>
        <u val="none"/>
        <vertAlign val="baseline"/>
        <sz val="12"/>
        <color auto="1"/>
        <name val="Calibri"/>
        <family val="2"/>
        <scheme val="minor"/>
      </font>
      <numFmt numFmtId="164" formatCode="&quot;£&quot;#,##0.00"/>
      <alignment horizontal="center" vertical="center" textRotation="0" wrapText="0" indent="0" justifyLastLine="0" shrinkToFit="0" readingOrder="0"/>
    </dxf>
    <dxf>
      <font>
        <strike val="0"/>
        <outline val="0"/>
        <shadow val="0"/>
        <vertAlign val="baseline"/>
        <color auto="1"/>
        <name val="Calibri"/>
        <family val="2"/>
        <scheme val="minor"/>
      </font>
      <numFmt numFmtId="1" formatCode="0"/>
      <fill>
        <patternFill patternType="solid">
          <fgColor indexed="64"/>
          <bgColor rgb="FFFFFF00"/>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2"/>
        <color auto="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ertAlign val="baseline"/>
        <sz val="9"/>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9"/>
        <color auto="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alignment horizontal="left" vertical="center" textRotation="0" wrapText="0" indent="0" justifyLastLine="0" shrinkToFit="0" readingOrder="0"/>
    </dxf>
    <dxf>
      <font>
        <b val="0"/>
        <i val="0"/>
        <strike val="0"/>
        <condense val="0"/>
        <extend val="0"/>
        <outline val="0"/>
        <shadow val="0"/>
        <u val="none"/>
        <vertAlign val="baseline"/>
        <sz val="9"/>
        <color auto="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8"/>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theme="5" tint="0.39997558519241921"/>
        </patternFill>
      </fill>
      <alignment horizontal="center" vertical="center" textRotation="0" wrapText="1" indent="0" justifyLastLine="0" shrinkToFit="0" readingOrder="0"/>
    </dxf>
    <dxf>
      <fill>
        <patternFill>
          <bgColor rgb="FFFF0000"/>
        </patternFill>
      </fill>
    </dxf>
    <dxf>
      <fill>
        <patternFill>
          <bgColor theme="9"/>
        </patternFill>
      </fill>
    </dxf>
    <dxf>
      <font>
        <color theme="0"/>
      </font>
    </dxf>
    <dxf>
      <font>
        <color theme="0"/>
      </font>
    </dxf>
    <dxf>
      <font>
        <color theme="0"/>
      </font>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ont>
        <color theme="0"/>
      </font>
    </dxf>
    <dxf>
      <font>
        <color theme="0"/>
      </font>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minor"/>
      </font>
      <numFmt numFmtId="164" formatCode="&quot;£&quot;#,##0.00"/>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0" formatCode="General"/>
      <fill>
        <patternFill patternType="solid">
          <fgColor indexed="64"/>
          <bgColor rgb="FFFFFF00"/>
        </patternFill>
      </fill>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minor"/>
      </font>
      <numFmt numFmtId="164" formatCode="&quot;£&quot;#,##0.00"/>
      <alignment horizontal="center" vertical="center" textRotation="0" wrapText="0" indent="0" justifyLastLine="0" shrinkToFit="0" readingOrder="0"/>
    </dxf>
    <dxf>
      <font>
        <strike val="0"/>
        <outline val="0"/>
        <shadow val="0"/>
        <vertAlign val="baseline"/>
        <color auto="1"/>
        <name val="Calibri"/>
        <family val="2"/>
        <scheme val="minor"/>
      </font>
      <numFmt numFmtId="1" formatCode="0"/>
      <fill>
        <patternFill patternType="solid">
          <fgColor indexed="64"/>
          <bgColor rgb="FFFFFF00"/>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2"/>
        <color auto="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ertAlign val="baseline"/>
        <sz val="9"/>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9"/>
        <color auto="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alignment horizontal="left" vertical="center" textRotation="0" wrapText="0" indent="0" justifyLastLine="0" shrinkToFit="0" readingOrder="0"/>
    </dxf>
    <dxf>
      <font>
        <b val="0"/>
        <i val="0"/>
        <strike val="0"/>
        <condense val="0"/>
        <extend val="0"/>
        <outline val="0"/>
        <shadow val="0"/>
        <u val="none"/>
        <vertAlign val="baseline"/>
        <sz val="9"/>
        <color auto="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8"/>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fill>
        <patternFill patternType="solid">
          <fgColor indexed="64"/>
          <bgColor theme="5" tint="0.39997558519241921"/>
        </patternFill>
      </fill>
      <alignment horizontal="center" vertical="center" textRotation="0" wrapText="1" indent="0" justifyLastLine="0" shrinkToFit="0" readingOrder="0"/>
    </dxf>
    <dxf>
      <fill>
        <patternFill>
          <bgColor rgb="FFFF0000"/>
        </patternFill>
      </fill>
    </dxf>
    <dxf>
      <fill>
        <patternFill>
          <bgColor theme="9"/>
        </patternFill>
      </fill>
    </dxf>
    <dxf>
      <fill>
        <patternFill>
          <bgColor theme="9"/>
        </patternFill>
      </fill>
    </dxf>
    <dxf>
      <fill>
        <patternFill>
          <bgColor theme="9"/>
        </patternFill>
      </fill>
    </dxf>
    <dxf>
      <font>
        <color theme="0"/>
      </font>
    </dxf>
    <dxf>
      <font>
        <color theme="0"/>
      </font>
    </dxf>
    <dxf>
      <font>
        <color theme="0"/>
      </font>
    </dxf>
    <dxf>
      <font>
        <color theme="0"/>
      </font>
    </dxf>
    <dxf>
      <fill>
        <patternFill>
          <bgColor rgb="FFFFFF00"/>
        </patternFill>
      </fill>
    </dxf>
    <dxf>
      <fill>
        <patternFill>
          <bgColor rgb="FFFFFF00"/>
        </patternFill>
      </fill>
    </dxf>
    <dxf>
      <fill>
        <patternFill>
          <bgColor rgb="FFFFFF00"/>
        </patternFill>
      </fill>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4" formatCode="&quot;£&quot;#,##0.00"/>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minor"/>
      </font>
      <numFmt numFmtId="164" formatCode="&quot;£&quot;#,##0.00"/>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0" formatCode="General"/>
      <fill>
        <patternFill patternType="solid">
          <fgColor indexed="64"/>
          <bgColor rgb="FFFFFF00"/>
        </patternFill>
      </fill>
      <alignment horizontal="center" vertical="center" textRotation="0" wrapText="0" indent="0" justifyLastLine="0" shrinkToFit="0" readingOrder="0"/>
    </dxf>
    <dxf>
      <font>
        <b/>
        <i val="0"/>
        <strike val="0"/>
        <condense val="0"/>
        <extend val="0"/>
        <outline val="0"/>
        <shadow val="0"/>
        <u val="none"/>
        <vertAlign val="baseline"/>
        <sz val="12"/>
        <color auto="1"/>
        <name val="Calibri"/>
        <family val="2"/>
        <scheme val="minor"/>
      </font>
      <numFmt numFmtId="164" formatCode="&quot;£&quot;#,##0.00"/>
      <alignment horizontal="center" vertical="center" textRotation="0" wrapText="0" indent="0" justifyLastLine="0" shrinkToFit="0" readingOrder="0"/>
    </dxf>
    <dxf>
      <font>
        <strike val="0"/>
        <outline val="0"/>
        <shadow val="0"/>
        <vertAlign val="baseline"/>
        <color auto="1"/>
        <name val="Calibri"/>
        <family val="2"/>
        <scheme val="minor"/>
      </font>
      <numFmt numFmtId="0" formatCode="General"/>
      <fill>
        <patternFill patternType="solid">
          <fgColor indexed="64"/>
          <bgColor rgb="FFFFFF00"/>
        </patternFill>
      </fill>
      <alignment horizontal="center" vertical="center" textRotation="0" wrapText="0" indent="0" justifyLastLine="0" shrinkToFit="0" readingOrder="0"/>
      <protection locked="0" hidden="0"/>
    </dxf>
    <dxf>
      <font>
        <b val="0"/>
        <i val="0"/>
        <strike val="0"/>
        <condense val="0"/>
        <extend val="0"/>
        <outline val="0"/>
        <shadow val="0"/>
        <u val="none"/>
        <vertAlign val="baseline"/>
        <sz val="12"/>
        <color auto="1"/>
        <name val="Calibri"/>
        <family val="2"/>
        <scheme val="minor"/>
      </font>
      <numFmt numFmtId="0" formatCode="General"/>
      <alignment horizontal="center" vertical="center" textRotation="0" wrapText="0" indent="0" justifyLastLine="0" shrinkToFit="0" readingOrder="0"/>
    </dxf>
    <dxf>
      <font>
        <b val="0"/>
        <i val="0"/>
        <strike val="0"/>
        <condense val="0"/>
        <extend val="0"/>
        <outline val="0"/>
        <shadow val="0"/>
        <u/>
        <vertAlign val="baseline"/>
        <sz val="9"/>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9"/>
        <color auto="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alignment horizontal="left" vertical="center" textRotation="0" wrapText="0" indent="0" justifyLastLine="0" shrinkToFit="0" readingOrder="0"/>
    </dxf>
    <dxf>
      <font>
        <b val="0"/>
        <i val="0"/>
        <strike val="0"/>
        <condense val="0"/>
        <extend val="0"/>
        <outline val="0"/>
        <shadow val="0"/>
        <u val="none"/>
        <vertAlign val="baseline"/>
        <sz val="9"/>
        <color auto="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8"/>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left" vertical="center" textRotation="0" wrapText="0" indent="0" justifyLastLine="0" shrinkToFit="0" readingOrder="0"/>
    </dxf>
    <dxf>
      <font>
        <b val="0"/>
        <i val="0"/>
        <strike val="0"/>
        <condense val="0"/>
        <extend val="0"/>
        <outline val="0"/>
        <shadow val="0"/>
        <u val="none"/>
        <vertAlign val="baseline"/>
        <sz val="10"/>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fill>
        <patternFill patternType="none">
          <fgColor indexed="64"/>
          <bgColor auto="1"/>
        </patternFill>
      </fill>
      <alignment horizontal="center" vertical="center" textRotation="0" wrapText="1" indent="0" justifyLastLine="0" shrinkToFit="0" readingOrder="0"/>
    </dxf>
    <dxf>
      <fill>
        <patternFill>
          <bgColor rgb="FFFF0000"/>
        </patternFill>
      </fill>
    </dxf>
    <dxf>
      <fill>
        <patternFill>
          <bgColor theme="9"/>
        </patternFill>
      </fill>
    </dxf>
    <dxf>
      <fill>
        <patternFill>
          <bgColor theme="9"/>
        </patternFill>
      </fill>
    </dxf>
    <dxf>
      <font>
        <color theme="0"/>
      </font>
    </dxf>
    <dxf>
      <font>
        <color theme="0"/>
      </font>
    </dxf>
    <dxf>
      <font>
        <color theme="0"/>
      </font>
    </dxf>
    <dxf>
      <font>
        <color theme="0"/>
      </font>
    </dxf>
    <dxf>
      <fill>
        <patternFill>
          <bgColor rgb="FFFFFF00"/>
        </patternFill>
      </fill>
    </dxf>
    <dxf>
      <fill>
        <patternFill>
          <bgColor rgb="FFFFFF00"/>
        </patternFill>
      </fill>
    </dxf>
    <dxf>
      <fill>
        <patternFill>
          <bgColor rgb="FF92D050"/>
        </patternFill>
      </fill>
    </dxf>
    <dxf>
      <fill>
        <patternFill>
          <bgColor rgb="FFFFFF00"/>
        </patternFill>
      </fill>
    </dxf>
    <dxf>
      <font>
        <b val="0"/>
        <i val="0"/>
        <strike val="0"/>
        <condense val="0"/>
        <extend val="0"/>
        <outline val="0"/>
        <shadow val="0"/>
        <u val="none"/>
        <vertAlign val="baseline"/>
        <sz val="8"/>
        <color auto="1"/>
        <name val="Calibri"/>
        <family val="2"/>
        <scheme val="minor"/>
      </font>
      <numFmt numFmtId="164" formatCode="&quot;£&quot;#,##0.00"/>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166" formatCode="0.0000"/>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164" formatCode="&quot;£&quot;#,##0.00"/>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164" formatCode="&quot;£&quot;#,##0.00"/>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1" formatCode="0"/>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33" formatCode="_-* #,##0_-;\-* #,##0_-;_-* &quot;-&quot;_-;_-@_-"/>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33" formatCode="_-* #,##0_-;\-* #,##0_-;_-* &quot;-&quot;_-;_-@_-"/>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33" formatCode="_-* #,##0_-;\-* #,##0_-;_-* &quot;-&quot;_-;_-@_-"/>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33" formatCode="_-* #,##0_-;\-* #,##0_-;_-* &quot;-&quot;_-;_-@_-"/>
      <fill>
        <patternFill patternType="solid">
          <fgColor indexed="64"/>
          <bgColor theme="7" tint="0.79998168889431442"/>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7" tint="0.79998168889431442"/>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33" formatCode="_-* #,##0_-;\-* #,##0_-;_-* &quot;-&quot;_-;_-@_-"/>
      <fill>
        <patternFill patternType="solid">
          <fgColor indexed="64"/>
          <bgColor theme="7" tint="0.79998168889431442"/>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7" tint="0.79998168889431442"/>
        </patternFill>
      </fill>
      <alignment horizontal="general"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numFmt numFmtId="33" formatCode="_-* #,##0_-;\-* #,##0_-;_-* &quot;-&quot;_-;_-@_-"/>
      <fill>
        <patternFill patternType="solid">
          <fgColor indexed="64"/>
          <bgColor theme="7" tint="0.79998168889431442"/>
        </patternFill>
      </fill>
    </dxf>
    <dxf>
      <font>
        <b val="0"/>
        <i val="0"/>
        <strike val="0"/>
        <condense val="0"/>
        <extend val="0"/>
        <outline val="0"/>
        <shadow val="0"/>
        <u val="none"/>
        <vertAlign val="baseline"/>
        <sz val="11"/>
        <color auto="1"/>
        <name val="Calibri"/>
        <family val="2"/>
        <scheme val="minor"/>
      </font>
      <fill>
        <patternFill patternType="solid">
          <fgColor indexed="64"/>
          <bgColor theme="7" tint="0.79998168889431442"/>
        </patternFill>
      </fill>
    </dxf>
    <dxf>
      <font>
        <b val="0"/>
        <i val="0"/>
        <strike val="0"/>
        <condense val="0"/>
        <extend val="0"/>
        <outline val="0"/>
        <shadow val="0"/>
        <u val="none"/>
        <vertAlign val="baseline"/>
        <sz val="11"/>
        <color auto="1"/>
        <name val="Calibri"/>
        <family val="2"/>
        <scheme val="minor"/>
      </font>
      <numFmt numFmtId="1" formatCode="0"/>
      <fill>
        <patternFill patternType="solid">
          <fgColor indexed="64"/>
          <bgColor theme="7" tint="0.79998168889431442"/>
        </patternFill>
      </fill>
      <alignment horizontal="center" vertical="top" textRotation="0" wrapText="0" indent="0" justifyLastLine="0" shrinkToFit="0" readingOrder="0"/>
      <border diagonalUp="0" diagonalDown="0">
        <left style="medium">
          <color indexed="64"/>
        </left>
        <right/>
        <top/>
        <bottom/>
        <vertical/>
        <horizontal/>
      </border>
    </dxf>
    <dxf>
      <font>
        <b val="0"/>
        <i val="0"/>
        <strike val="0"/>
        <condense val="0"/>
        <extend val="0"/>
        <outline val="0"/>
        <shadow val="0"/>
        <u val="none"/>
        <vertAlign val="baseline"/>
        <sz val="11"/>
        <color auto="1"/>
        <name val="Calibri"/>
        <family val="2"/>
        <scheme val="minor"/>
      </font>
      <fill>
        <patternFill patternType="solid">
          <fgColor indexed="64"/>
          <bgColor theme="7"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7"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33" formatCode="_-* #,##0_-;\-* #,##0_-;_-* &quot;-&quot;_-;_-@_-"/>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33" formatCode="_-* #,##0_-;\-* #,##0_-;_-* &quot;-&quot;_-;_-@_-"/>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33" formatCode="_-* #,##0_-;\-* #,##0_-;_-* &quot;-&quot;_-;_-@_-"/>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33" formatCode="_-* #,##0_-;\-* #,##0_-;_-* &quot;-&quot;_-;_-@_-"/>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33" formatCode="_-* #,##0_-;\-* #,##0_-;_-* &quot;-&quot;_-;_-@_-"/>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7" tint="0.79998168889431442"/>
        </patternFill>
      </fill>
      <alignment horizontal="right" vertical="top"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top"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66" formatCode="0.0000"/>
      <alignment horizontal="center" vertical="top"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top"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top"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top"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top"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top"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2" formatCode="0.00"/>
      <alignment horizontal="center" vertical="top"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center" vertical="center" textRotation="0" wrapText="0" indent="0" justifyLastLine="0" shrinkToFit="0" readingOrder="0"/>
    </dxf>
    <dxf>
      <font>
        <b/>
        <i val="0"/>
        <strike val="0"/>
        <condense val="0"/>
        <extend val="0"/>
        <outline val="0"/>
        <shadow val="0"/>
        <u val="none"/>
        <vertAlign val="baseline"/>
        <sz val="11"/>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64" formatCode="&quot;£&quot;#,##0.00"/>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164" formatCode="&quot;£&quot;#,##0.00"/>
      <alignment horizontal="center" vertical="center" textRotation="0" wrapText="0" indent="0" justifyLastLine="0" shrinkToFit="0" readingOrder="0"/>
    </dxf>
    <dxf>
      <font>
        <strike val="0"/>
        <outline val="0"/>
        <shadow val="0"/>
        <vertAlign val="baseline"/>
        <color auto="1"/>
        <name val="Calibri"/>
        <family val="2"/>
        <scheme val="minor"/>
      </font>
      <numFmt numFmtId="1" formatCode="0"/>
      <fill>
        <patternFill patternType="solid">
          <fgColor indexed="64"/>
          <bgColor rgb="FFFFFF00"/>
        </patternFill>
      </fill>
      <alignment horizontal="center" vertical="center" textRotation="0" wrapText="0" indent="0" justifyLastLine="0" shrinkToFit="0" readingOrder="0"/>
      <protection locked="0" hidden="0"/>
    </dxf>
    <dxf>
      <font>
        <strike val="0"/>
        <outline val="0"/>
        <shadow val="0"/>
        <vertAlign val="baseline"/>
        <color auto="1"/>
        <name val="Calibri"/>
        <family val="2"/>
        <scheme val="minor"/>
      </font>
      <numFmt numFmtId="1" formatCode="0"/>
      <fill>
        <patternFill patternType="none">
          <fgColor indexed="64"/>
          <bgColor auto="1"/>
        </patternFill>
      </fill>
      <alignment horizontal="center" vertical="center" textRotation="0" wrapText="0" indent="0" justifyLastLine="0" shrinkToFit="0" readingOrder="0"/>
    </dxf>
    <dxf>
      <font>
        <strike val="0"/>
        <outline val="0"/>
        <shadow val="0"/>
        <vertAlign val="baseline"/>
        <color auto="1"/>
        <name val="Calibri"/>
        <family val="2"/>
        <scheme val="minor"/>
      </font>
      <numFmt numFmtId="1" formatCode="0"/>
      <alignment horizontal="center" vertical="center" textRotation="0" wrapText="0" indent="0" justifyLastLine="0" shrinkToFit="0" readingOrder="0"/>
    </dxf>
    <dxf>
      <font>
        <b val="0"/>
        <i val="0"/>
        <strike val="0"/>
        <condense val="0"/>
        <extend val="0"/>
        <outline val="0"/>
        <shadow val="0"/>
        <u val="none"/>
        <vertAlign val="baseline"/>
        <sz val="9"/>
        <color auto="1"/>
        <name val="Calibri"/>
        <family val="2"/>
        <scheme val="minor"/>
      </font>
      <numFmt numFmtId="33" formatCode="_-* #,##0_-;\-* #,##0_-;_-* &quot;-&quot;_-;_-@_-"/>
      <alignment horizontal="center" vertical="center" textRotation="0" wrapText="0" indent="0" justifyLastLine="0" shrinkToFit="0" readingOrder="0"/>
    </dxf>
    <dxf>
      <font>
        <b val="0"/>
        <i val="0"/>
        <strike val="0"/>
        <condense val="0"/>
        <extend val="0"/>
        <outline val="0"/>
        <shadow val="0"/>
        <u val="none"/>
        <vertAlign val="baseline"/>
        <sz val="9"/>
        <color auto="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horizontal="general" vertical="center" textRotation="0" wrapText="1" indent="0" justifyLastLine="0" shrinkToFit="0" readingOrder="0"/>
    </dxf>
    <dxf>
      <font>
        <b val="0"/>
        <i val="0"/>
        <strike val="0"/>
        <condense val="0"/>
        <extend val="0"/>
        <outline val="0"/>
        <shadow val="0"/>
        <u val="none"/>
        <vertAlign val="baseline"/>
        <sz val="8"/>
        <color auto="1"/>
        <name val="Calibri"/>
        <family val="2"/>
        <scheme val="minor"/>
      </font>
      <numFmt numFmtId="1" formatCode="0"/>
      <alignment horizontal="left" vertical="center" textRotation="0" wrapText="0" indent="0" justifyLastLine="0" shrinkToFit="0" readingOrder="0"/>
    </dxf>
    <dxf>
      <font>
        <b/>
        <i val="0"/>
        <strike val="0"/>
        <condense val="0"/>
        <extend val="0"/>
        <outline val="0"/>
        <shadow val="0"/>
        <u val="none"/>
        <vertAlign val="baseline"/>
        <sz val="9"/>
        <color auto="1"/>
        <name val="Calibri"/>
        <family val="2"/>
        <scheme val="minor"/>
      </font>
      <alignment horizontal="left" vertical="center" textRotation="0" wrapText="1" indent="0" justifyLastLine="0" shrinkToFit="0" readingOrder="0"/>
    </dxf>
    <dxf>
      <font>
        <strike val="0"/>
        <outline val="0"/>
        <shadow val="0"/>
        <vertAlign val="baseline"/>
        <color auto="1"/>
        <name val="Calibri"/>
        <family val="2"/>
        <scheme val="minor"/>
      </font>
      <numFmt numFmtId="2" formatCode="0.00"/>
      <alignment horizontal="general"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33" formatCode="_-* #,##0_-;\-* #,##0_-;_-* &quot;-&quot;_-;_-@_-"/>
      <fill>
        <patternFill patternType="solid">
          <fgColor indexed="64"/>
          <bgColor theme="7"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family val="2"/>
        <scheme val="minor"/>
      </font>
      <numFmt numFmtId="33" formatCode="_-* #,##0_-;\-* #,##0_-;_-* &quot;-&quot;_-;_-@_-"/>
      <fill>
        <patternFill patternType="solid">
          <fgColor indexed="64"/>
          <bgColor theme="7" tint="0.79998168889431442"/>
        </patternFill>
      </fill>
      <alignment horizontal="center" vertical="center" textRotation="0" wrapText="1" indent="0" justifyLastLine="0" shrinkToFit="0" readingOrder="0"/>
    </dxf>
    <dxf>
      <fill>
        <patternFill>
          <bgColor rgb="FFFF0000"/>
        </patternFill>
      </fill>
    </dxf>
    <dxf>
      <fill>
        <patternFill>
          <bgColor rgb="FFFFFF00"/>
        </patternFill>
      </fill>
    </dxf>
    <dxf>
      <fill>
        <patternFill>
          <bgColor rgb="FFFFFF00"/>
        </patternFill>
      </fill>
    </dxf>
    <dxf>
      <fill>
        <patternFill>
          <bgColor theme="9"/>
        </patternFill>
      </fill>
    </dxf>
    <dxf>
      <font>
        <color theme="0"/>
      </font>
    </dxf>
    <dxf>
      <font>
        <color theme="0"/>
      </font>
    </dxf>
    <dxf>
      <fill>
        <patternFill>
          <bgColor theme="4" tint="0.79998168889431442"/>
        </patternFill>
      </fill>
    </dxf>
    <dxf>
      <fill>
        <patternFill>
          <bgColor theme="4" tint="0.59996337778862885"/>
        </patternFill>
      </fill>
    </dxf>
  </dxfs>
  <tableStyles count="1" defaultTableStyle="TableStyleMedium2" defaultPivotStyle="PivotStyleLight16">
    <tableStyle name="Table Style 1" pivot="0" count="2" xr9:uid="{00000000-0011-0000-FFFF-FFFF00000000}">
      <tableStyleElement type="firstRowStripe" dxfId="232"/>
      <tableStyleElement type="secondRowStripe" dxfId="231"/>
    </tableStyle>
  </tableStyles>
  <colors>
    <mruColors>
      <color rgb="FFCC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hyperlink" Target="#'     2021    '!G4"/><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4562475</xdr:colOff>
      <xdr:row>9</xdr:row>
      <xdr:rowOff>9525</xdr:rowOff>
    </xdr:from>
    <xdr:to>
      <xdr:col>0</xdr:col>
      <xdr:colOff>6238875</xdr:colOff>
      <xdr:row>9</xdr:row>
      <xdr:rowOff>295275</xdr:rowOff>
    </xdr:to>
    <xdr:sp macro="" textlink="">
      <xdr:nvSpPr>
        <xdr:cNvPr id="24" name="Text Box 2">
          <a:extLst>
            <a:ext uri="{FF2B5EF4-FFF2-40B4-BE49-F238E27FC236}">
              <a16:creationId xmlns:a16="http://schemas.microsoft.com/office/drawing/2014/main" id="{1A6178F4-373B-4BA2-9864-42EC6B06907D}"/>
            </a:ext>
          </a:extLst>
        </xdr:cNvPr>
        <xdr:cNvSpPr txBox="1">
          <a:spLocks noChangeArrowheads="1"/>
        </xdr:cNvSpPr>
      </xdr:nvSpPr>
      <xdr:spPr bwMode="auto">
        <a:xfrm>
          <a:off x="4562475" y="6343650"/>
          <a:ext cx="1676400" cy="285750"/>
        </a:xfrm>
        <a:prstGeom prst="rect">
          <a:avLst/>
        </a:prstGeom>
        <a:solidFill>
          <a:srgbClr val="5B9BD5"/>
        </a:solidFill>
        <a:ln>
          <a:noFill/>
        </a:ln>
        <a:effectLst/>
        <a:extLs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ctr" upright="1"/>
        <a:lstStyle/>
        <a:p>
          <a:pPr algn="ctr" rtl="0">
            <a:defRPr sz="1000"/>
          </a:pPr>
          <a:r>
            <a:rPr lang="en-GB" sz="1000" b="1" i="0" u="none" strike="noStrike" baseline="0">
              <a:solidFill>
                <a:srgbClr val="000000"/>
              </a:solidFill>
              <a:latin typeface="Calibri"/>
              <a:cs typeface="Calibri"/>
            </a:rPr>
            <a:t>PRE-ORDER RECEIVED</a:t>
          </a:r>
        </a:p>
        <a:p>
          <a:pPr algn="l" rtl="0">
            <a:defRPr sz="1000"/>
          </a:pPr>
          <a:endParaRPr lang="en-GB" sz="1000" b="1" i="0" u="none" strike="noStrike" baseline="0">
            <a:solidFill>
              <a:srgbClr val="000000"/>
            </a:solidFill>
            <a:latin typeface="Calibri"/>
            <a:cs typeface="Calibri"/>
          </a:endParaRPr>
        </a:p>
      </xdr:txBody>
    </xdr:sp>
    <xdr:clientData/>
  </xdr:twoCellAnchor>
  <xdr:twoCellAnchor>
    <xdr:from>
      <xdr:col>0</xdr:col>
      <xdr:colOff>2781300</xdr:colOff>
      <xdr:row>12</xdr:row>
      <xdr:rowOff>95250</xdr:rowOff>
    </xdr:from>
    <xdr:to>
      <xdr:col>0</xdr:col>
      <xdr:colOff>4400550</xdr:colOff>
      <xdr:row>15</xdr:row>
      <xdr:rowOff>180975</xdr:rowOff>
    </xdr:to>
    <xdr:sp macro="" textlink="">
      <xdr:nvSpPr>
        <xdr:cNvPr id="25" name="Text Box 3">
          <a:extLst>
            <a:ext uri="{FF2B5EF4-FFF2-40B4-BE49-F238E27FC236}">
              <a16:creationId xmlns:a16="http://schemas.microsoft.com/office/drawing/2014/main" id="{6BA6526F-9D19-4A0C-9C9B-BF35B3C53571}"/>
            </a:ext>
          </a:extLst>
        </xdr:cNvPr>
        <xdr:cNvSpPr txBox="1">
          <a:spLocks noChangeArrowheads="1"/>
        </xdr:cNvSpPr>
      </xdr:nvSpPr>
      <xdr:spPr bwMode="auto">
        <a:xfrm>
          <a:off x="2781300" y="7239000"/>
          <a:ext cx="1619250" cy="657225"/>
        </a:xfrm>
        <a:prstGeom prst="rect">
          <a:avLst/>
        </a:prstGeom>
        <a:solidFill>
          <a:srgbClr val="92D050"/>
        </a:solidFill>
        <a:ln w="25400"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ctr" upright="1"/>
        <a:lstStyle/>
        <a:p>
          <a:pPr algn="ctr" rtl="0">
            <a:defRPr sz="1000"/>
          </a:pPr>
          <a:r>
            <a:rPr lang="en-GB" sz="1000" b="0" i="0" u="none" strike="noStrike" baseline="0">
              <a:solidFill>
                <a:srgbClr val="000000"/>
              </a:solidFill>
              <a:latin typeface="Calibri"/>
              <a:cs typeface="Calibri"/>
            </a:rPr>
            <a:t>Pre-order value &gt;£70,000</a:t>
          </a:r>
        </a:p>
        <a:p>
          <a:pPr algn="l"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2095500</xdr:colOff>
      <xdr:row>18</xdr:row>
      <xdr:rowOff>57150</xdr:rowOff>
    </xdr:from>
    <xdr:to>
      <xdr:col>0</xdr:col>
      <xdr:colOff>3467100</xdr:colOff>
      <xdr:row>20</xdr:row>
      <xdr:rowOff>152400</xdr:rowOff>
    </xdr:to>
    <xdr:sp macro="" textlink="">
      <xdr:nvSpPr>
        <xdr:cNvPr id="26" name="Text Box 4">
          <a:extLst>
            <a:ext uri="{FF2B5EF4-FFF2-40B4-BE49-F238E27FC236}">
              <a16:creationId xmlns:a16="http://schemas.microsoft.com/office/drawing/2014/main" id="{1ACD22F5-6D98-4DAA-8DCE-83E8293D4495}"/>
            </a:ext>
          </a:extLst>
        </xdr:cNvPr>
        <xdr:cNvSpPr txBox="1">
          <a:spLocks noChangeArrowheads="1"/>
        </xdr:cNvSpPr>
      </xdr:nvSpPr>
      <xdr:spPr bwMode="auto">
        <a:xfrm>
          <a:off x="2095500" y="8343900"/>
          <a:ext cx="1371600" cy="476250"/>
        </a:xfrm>
        <a:prstGeom prst="rect">
          <a:avLst/>
        </a:prstGeom>
        <a:solidFill>
          <a:srgbClr val="92D050"/>
        </a:solidFill>
        <a:ln w="25400"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ctr" upright="1"/>
        <a:lstStyle/>
        <a:p>
          <a:pPr algn="ctr" rtl="0">
            <a:defRPr sz="1000"/>
          </a:pPr>
          <a:r>
            <a:rPr lang="en-GB" sz="1000" b="0" i="0" u="none" strike="noStrike" baseline="0">
              <a:solidFill>
                <a:srgbClr val="000000"/>
              </a:solidFill>
              <a:latin typeface="Calibri"/>
              <a:cs typeface="Calibri"/>
            </a:rPr>
            <a:t>Pre-order priced at ‘CONTAINER PRICE’.</a:t>
          </a:r>
        </a:p>
        <a:p>
          <a:pPr algn="ctr"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2095500</xdr:colOff>
      <xdr:row>20</xdr:row>
      <xdr:rowOff>152400</xdr:rowOff>
    </xdr:from>
    <xdr:to>
      <xdr:col>0</xdr:col>
      <xdr:colOff>3467100</xdr:colOff>
      <xdr:row>26</xdr:row>
      <xdr:rowOff>133350</xdr:rowOff>
    </xdr:to>
    <xdr:sp macro="" textlink="">
      <xdr:nvSpPr>
        <xdr:cNvPr id="27" name="Text Box 5">
          <a:extLst>
            <a:ext uri="{FF2B5EF4-FFF2-40B4-BE49-F238E27FC236}">
              <a16:creationId xmlns:a16="http://schemas.microsoft.com/office/drawing/2014/main" id="{7FFFCCA8-3732-4F52-B9A9-5A4DB827B04B}"/>
            </a:ext>
          </a:extLst>
        </xdr:cNvPr>
        <xdr:cNvSpPr txBox="1">
          <a:spLocks noChangeArrowheads="1"/>
        </xdr:cNvSpPr>
      </xdr:nvSpPr>
      <xdr:spPr bwMode="auto">
        <a:xfrm>
          <a:off x="2095500" y="8820150"/>
          <a:ext cx="1371600" cy="1123950"/>
        </a:xfrm>
        <a:prstGeom prst="rect">
          <a:avLst/>
        </a:prstGeom>
        <a:solidFill>
          <a:srgbClr val="92D050"/>
        </a:solidFill>
        <a:ln w="25400"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ctr" upright="1"/>
        <a:lstStyle/>
        <a:p>
          <a:pPr algn="ctr" rtl="0">
            <a:defRPr sz="1000"/>
          </a:pPr>
          <a:r>
            <a:rPr lang="en-GB" sz="1000" b="0" i="0" u="none" strike="noStrike" baseline="0">
              <a:solidFill>
                <a:srgbClr val="000000"/>
              </a:solidFill>
              <a:latin typeface="Calibri"/>
              <a:cs typeface="Calibri"/>
            </a:rPr>
            <a:t>Confirmation &amp; deposit invoice emailed.</a:t>
          </a:r>
        </a:p>
        <a:p>
          <a:pPr algn="ctr" rtl="0">
            <a:defRPr sz="1000"/>
          </a:pPr>
          <a:r>
            <a:rPr lang="en-GB" sz="1000" b="0" i="0" u="none" strike="noStrike" baseline="0">
              <a:solidFill>
                <a:srgbClr val="000000"/>
              </a:solidFill>
              <a:latin typeface="Calibri"/>
              <a:cs typeface="Calibri"/>
            </a:rPr>
            <a:t>Deposit invoice payable before March 31st.</a:t>
          </a:r>
        </a:p>
        <a:p>
          <a:pPr algn="ctr"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2095500</xdr:colOff>
      <xdr:row>26</xdr:row>
      <xdr:rowOff>133350</xdr:rowOff>
    </xdr:from>
    <xdr:to>
      <xdr:col>0</xdr:col>
      <xdr:colOff>3467100</xdr:colOff>
      <xdr:row>33</xdr:row>
      <xdr:rowOff>19050</xdr:rowOff>
    </xdr:to>
    <xdr:sp macro="" textlink="">
      <xdr:nvSpPr>
        <xdr:cNvPr id="28" name="Text Box 6">
          <a:extLst>
            <a:ext uri="{FF2B5EF4-FFF2-40B4-BE49-F238E27FC236}">
              <a16:creationId xmlns:a16="http://schemas.microsoft.com/office/drawing/2014/main" id="{3140CF1D-6103-4F77-8B5F-6A265015EF40}"/>
            </a:ext>
          </a:extLst>
        </xdr:cNvPr>
        <xdr:cNvSpPr txBox="1">
          <a:spLocks noChangeArrowheads="1"/>
        </xdr:cNvSpPr>
      </xdr:nvSpPr>
      <xdr:spPr bwMode="auto">
        <a:xfrm>
          <a:off x="2095500" y="9944100"/>
          <a:ext cx="1371600" cy="1219200"/>
        </a:xfrm>
        <a:prstGeom prst="rect">
          <a:avLst/>
        </a:prstGeom>
        <a:solidFill>
          <a:srgbClr val="92D050"/>
        </a:solidFill>
        <a:ln w="25400"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ctr" upright="1"/>
        <a:lstStyle/>
        <a:p>
          <a:pPr algn="ctr" rtl="0">
            <a:defRPr sz="1000"/>
          </a:pPr>
          <a:r>
            <a:rPr lang="en-GB" sz="1000" b="0" i="0" u="none" strike="noStrike" baseline="0">
              <a:solidFill>
                <a:srgbClr val="000000"/>
              </a:solidFill>
              <a:latin typeface="Calibri"/>
              <a:cs typeface="Calibri"/>
            </a:rPr>
            <a:t>Collection/delivery from Fauld and balancing invoice issued.</a:t>
          </a:r>
        </a:p>
        <a:p>
          <a:pPr algn="ctr" rtl="0">
            <a:defRPr sz="1000"/>
          </a:pPr>
          <a:r>
            <a:rPr lang="en-GB" sz="1000" b="0" i="0" u="none" strike="noStrike" baseline="0">
              <a:solidFill>
                <a:srgbClr val="000000"/>
              </a:solidFill>
              <a:latin typeface="Calibri"/>
              <a:cs typeface="Calibri"/>
            </a:rPr>
            <a:t>This invoice payable in full on/before</a:t>
          </a:r>
        </a:p>
        <a:p>
          <a:pPr algn="ctr" rtl="0">
            <a:defRPr sz="1000"/>
          </a:pPr>
          <a:r>
            <a:rPr lang="en-GB" sz="1000" b="0" i="0" u="none" strike="noStrike" baseline="0">
              <a:solidFill>
                <a:srgbClr val="000000"/>
              </a:solidFill>
              <a:latin typeface="Calibri"/>
              <a:cs typeface="Calibri"/>
            </a:rPr>
            <a:t>November 15th.</a:t>
          </a:r>
        </a:p>
        <a:p>
          <a:pPr algn="ctr"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3829050</xdr:colOff>
      <xdr:row>18</xdr:row>
      <xdr:rowOff>57150</xdr:rowOff>
    </xdr:from>
    <xdr:to>
      <xdr:col>0</xdr:col>
      <xdr:colOff>5276850</xdr:colOff>
      <xdr:row>21</xdr:row>
      <xdr:rowOff>142875</xdr:rowOff>
    </xdr:to>
    <xdr:sp macro="" textlink="">
      <xdr:nvSpPr>
        <xdr:cNvPr id="29" name="Text Box 7">
          <a:extLst>
            <a:ext uri="{FF2B5EF4-FFF2-40B4-BE49-F238E27FC236}">
              <a16:creationId xmlns:a16="http://schemas.microsoft.com/office/drawing/2014/main" id="{B04987A7-1284-45C7-9F9A-007F5CC9B334}"/>
            </a:ext>
          </a:extLst>
        </xdr:cNvPr>
        <xdr:cNvSpPr txBox="1">
          <a:spLocks noChangeArrowheads="1"/>
        </xdr:cNvSpPr>
      </xdr:nvSpPr>
      <xdr:spPr bwMode="auto">
        <a:xfrm>
          <a:off x="3829050" y="8343900"/>
          <a:ext cx="1447800" cy="657225"/>
        </a:xfrm>
        <a:prstGeom prst="rect">
          <a:avLst/>
        </a:prstGeom>
        <a:solidFill>
          <a:srgbClr val="92D050"/>
        </a:solidFill>
        <a:ln w="25400"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ctr" upright="1"/>
        <a:lstStyle/>
        <a:p>
          <a:pPr algn="ctr" rtl="0">
            <a:defRPr sz="1000"/>
          </a:pPr>
          <a:r>
            <a:rPr lang="en-GB" sz="1000" b="0" i="0" u="none" strike="noStrike" baseline="0">
              <a:solidFill>
                <a:srgbClr val="000000"/>
              </a:solidFill>
              <a:latin typeface="Calibri"/>
              <a:cs typeface="Calibri"/>
            </a:rPr>
            <a:t>Additional orders (in 2022) priced at pre-order prices.</a:t>
          </a:r>
        </a:p>
        <a:p>
          <a:pPr algn="ctr"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3829050</xdr:colOff>
      <xdr:row>21</xdr:row>
      <xdr:rowOff>142875</xdr:rowOff>
    </xdr:from>
    <xdr:to>
      <xdr:col>0</xdr:col>
      <xdr:colOff>5276850</xdr:colOff>
      <xdr:row>25</xdr:row>
      <xdr:rowOff>28575</xdr:rowOff>
    </xdr:to>
    <xdr:sp macro="" textlink="">
      <xdr:nvSpPr>
        <xdr:cNvPr id="30" name="Text Box 8">
          <a:extLst>
            <a:ext uri="{FF2B5EF4-FFF2-40B4-BE49-F238E27FC236}">
              <a16:creationId xmlns:a16="http://schemas.microsoft.com/office/drawing/2014/main" id="{151DC801-CC1C-4599-A9F9-C507990F62F0}"/>
            </a:ext>
          </a:extLst>
        </xdr:cNvPr>
        <xdr:cNvSpPr txBox="1">
          <a:spLocks noChangeArrowheads="1"/>
        </xdr:cNvSpPr>
      </xdr:nvSpPr>
      <xdr:spPr bwMode="auto">
        <a:xfrm>
          <a:off x="3829050" y="9001125"/>
          <a:ext cx="1447800" cy="647700"/>
        </a:xfrm>
        <a:prstGeom prst="rect">
          <a:avLst/>
        </a:prstGeom>
        <a:solidFill>
          <a:srgbClr val="92D050"/>
        </a:solidFill>
        <a:ln w="25400"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ctr" rtl="0">
            <a:defRPr sz="1000"/>
          </a:pPr>
          <a:r>
            <a:rPr lang="en-GB" sz="1000" b="0" i="0" u="none" strike="noStrike" baseline="0">
              <a:solidFill>
                <a:srgbClr val="000000"/>
              </a:solidFill>
              <a:latin typeface="Calibri"/>
              <a:cs typeface="Calibri"/>
            </a:rPr>
            <a:t>Invoiced on collection/delivery¹ with 30 day terms.</a:t>
          </a:r>
        </a:p>
        <a:p>
          <a:pPr algn="ctr"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2085975</xdr:colOff>
      <xdr:row>35</xdr:row>
      <xdr:rowOff>180975</xdr:rowOff>
    </xdr:from>
    <xdr:to>
      <xdr:col>0</xdr:col>
      <xdr:colOff>8924925</xdr:colOff>
      <xdr:row>41</xdr:row>
      <xdr:rowOff>0</xdr:rowOff>
    </xdr:to>
    <xdr:sp macro="" textlink="">
      <xdr:nvSpPr>
        <xdr:cNvPr id="31" name="Text Box 9">
          <a:extLst>
            <a:ext uri="{FF2B5EF4-FFF2-40B4-BE49-F238E27FC236}">
              <a16:creationId xmlns:a16="http://schemas.microsoft.com/office/drawing/2014/main" id="{42A9221F-B2AD-40EA-86A2-3D0BCC853053}"/>
            </a:ext>
          </a:extLst>
        </xdr:cNvPr>
        <xdr:cNvSpPr txBox="1">
          <a:spLocks noChangeArrowheads="1"/>
        </xdr:cNvSpPr>
      </xdr:nvSpPr>
      <xdr:spPr bwMode="auto">
        <a:xfrm>
          <a:off x="2085975" y="11706225"/>
          <a:ext cx="6838950" cy="962025"/>
        </a:xfrm>
        <a:prstGeom prst="rect">
          <a:avLst/>
        </a:prstGeom>
        <a:noFill/>
        <a:ln w="25400" algn="ctr">
          <a:solidFill>
            <a:srgbClr val="000000"/>
          </a:solidFill>
          <a:miter lim="800000"/>
          <a:headEnd/>
          <a:tailEnd/>
        </a:ln>
        <a:effectLst/>
        <a:extLst>
          <a:ext uri="{909E8E84-426E-40DD-AFC4-6F175D3DCCD1}">
            <a14:hiddenFill xmlns:a14="http://schemas.microsoft.com/office/drawing/2010/main">
              <a:solidFill>
                <a:srgbClr val="5B9BD5"/>
              </a:solid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t" upright="1"/>
        <a:lstStyle/>
        <a:p>
          <a:pPr algn="l" rtl="0">
            <a:defRPr sz="1000"/>
          </a:pPr>
          <a:r>
            <a:rPr lang="en-GB" sz="1000" b="0" i="0" u="none" strike="noStrike" baseline="0">
              <a:solidFill>
                <a:srgbClr val="000000"/>
              </a:solidFill>
              <a:latin typeface="Calibri"/>
              <a:cs typeface="Calibri"/>
            </a:rPr>
            <a:t>Notes:</a:t>
          </a:r>
        </a:p>
        <a:p>
          <a:pPr algn="l" rtl="0">
            <a:defRPr sz="1000"/>
          </a:pPr>
          <a:r>
            <a:rPr lang="en-GB" sz="1000" b="0" i="0" u="none" strike="noStrike" baseline="0">
              <a:solidFill>
                <a:srgbClr val="000000"/>
              </a:solidFill>
              <a:latin typeface="Calibri"/>
              <a:cs typeface="Calibri"/>
            </a:rPr>
            <a:t>¹ Pre-order &amp; Buying Group prices DO NOT include delivery - this will be added to the invoice if delivery is requested by customer.</a:t>
          </a:r>
        </a:p>
        <a:p>
          <a:pPr algn="l" rtl="0">
            <a:defRPr sz="1000"/>
          </a:pPr>
          <a:r>
            <a:rPr lang="en-GB" sz="1000" b="0" i="0" u="none" strike="noStrike" baseline="0">
              <a:solidFill>
                <a:srgbClr val="000000"/>
              </a:solidFill>
              <a:latin typeface="Calibri"/>
              <a:cs typeface="Calibri"/>
            </a:rPr>
            <a:t>We anticipate that pre-order confirmations (with deposit invoice) will be emailed at the beginning of April.</a:t>
          </a:r>
        </a:p>
        <a:p>
          <a:pPr algn="l" rtl="0">
            <a:defRPr sz="1000"/>
          </a:pPr>
          <a:r>
            <a:rPr lang="en-GB" sz="1000" b="0" i="0" u="none" strike="noStrike" baseline="0">
              <a:solidFill>
                <a:srgbClr val="000000"/>
              </a:solidFill>
              <a:latin typeface="Calibri"/>
              <a:cs typeface="Calibri"/>
            </a:rPr>
            <a:t>Pre-orders will be available for collection/delivery from 1st August.  In the event that any pre-ordered goods are required before 1st August they will be invoiced on collection with 30 day payment terms - and are subject to availability.</a:t>
          </a:r>
        </a:p>
        <a:p>
          <a:pPr algn="l" rtl="0">
            <a:defRPr sz="1000"/>
          </a:pPr>
          <a:endParaRPr lang="en-GB" sz="1000" b="0" i="0" u="none" strike="noStrike" baseline="0">
            <a:solidFill>
              <a:srgbClr val="000000"/>
            </a:solidFill>
            <a:latin typeface="Calibri"/>
            <a:cs typeface="Calibri"/>
          </a:endParaRPr>
        </a:p>
        <a:p>
          <a:pPr algn="l" rtl="0">
            <a:defRPr sz="1000"/>
          </a:pPr>
          <a:endParaRPr lang="en-GB" sz="1000" b="0" i="0" u="none" strike="noStrike" baseline="0">
            <a:solidFill>
              <a:srgbClr val="000000"/>
            </a:solidFill>
            <a:latin typeface="Calibri"/>
            <a:cs typeface="Calibri"/>
          </a:endParaRPr>
        </a:p>
        <a:p>
          <a:pPr algn="l"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3619500</xdr:colOff>
      <xdr:row>15</xdr:row>
      <xdr:rowOff>180975</xdr:rowOff>
    </xdr:from>
    <xdr:to>
      <xdr:col>0</xdr:col>
      <xdr:colOff>4476750</xdr:colOff>
      <xdr:row>17</xdr:row>
      <xdr:rowOff>161925</xdr:rowOff>
    </xdr:to>
    <xdr:cxnSp macro="">
      <xdr:nvCxnSpPr>
        <xdr:cNvPr id="32" name="AutoShape 10">
          <a:extLst>
            <a:ext uri="{FF2B5EF4-FFF2-40B4-BE49-F238E27FC236}">
              <a16:creationId xmlns:a16="http://schemas.microsoft.com/office/drawing/2014/main" id="{3F19FB45-5EA5-461C-8295-8A8FC73A1FF9}"/>
            </a:ext>
          </a:extLst>
        </xdr:cNvPr>
        <xdr:cNvCxnSpPr>
          <a:cxnSpLocks noChangeShapeType="1"/>
        </xdr:cNvCxnSpPr>
      </xdr:nvCxnSpPr>
      <xdr:spPr bwMode="auto">
        <a:xfrm>
          <a:off x="3619500" y="7896225"/>
          <a:ext cx="857250" cy="361950"/>
        </a:xfrm>
        <a:prstGeom prst="straightConnector1">
          <a:avLst/>
        </a:prstGeom>
        <a:noFill/>
        <a:ln w="25400">
          <a:solidFill>
            <a:srgbClr val="00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lientData/>
  </xdr:twoCellAnchor>
  <xdr:twoCellAnchor>
    <xdr:from>
      <xdr:col>0</xdr:col>
      <xdr:colOff>2705100</xdr:colOff>
      <xdr:row>16</xdr:row>
      <xdr:rowOff>0</xdr:rowOff>
    </xdr:from>
    <xdr:to>
      <xdr:col>0</xdr:col>
      <xdr:colOff>3609975</xdr:colOff>
      <xdr:row>17</xdr:row>
      <xdr:rowOff>171450</xdr:rowOff>
    </xdr:to>
    <xdr:cxnSp macro="">
      <xdr:nvCxnSpPr>
        <xdr:cNvPr id="33" name="AutoShape 11">
          <a:extLst>
            <a:ext uri="{FF2B5EF4-FFF2-40B4-BE49-F238E27FC236}">
              <a16:creationId xmlns:a16="http://schemas.microsoft.com/office/drawing/2014/main" id="{8D943021-83D5-4E5E-BB80-5E62E415FE26}"/>
            </a:ext>
          </a:extLst>
        </xdr:cNvPr>
        <xdr:cNvCxnSpPr>
          <a:cxnSpLocks noChangeShapeType="1"/>
        </xdr:cNvCxnSpPr>
      </xdr:nvCxnSpPr>
      <xdr:spPr bwMode="auto">
        <a:xfrm flipH="1">
          <a:off x="2705100" y="7905750"/>
          <a:ext cx="904875" cy="361950"/>
        </a:xfrm>
        <a:prstGeom prst="straightConnector1">
          <a:avLst/>
        </a:prstGeom>
        <a:noFill/>
        <a:ln w="25400" algn="ctr">
          <a:solidFill>
            <a:srgbClr val="00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lientData/>
  </xdr:twoCellAnchor>
  <xdr:twoCellAnchor>
    <xdr:from>
      <xdr:col>0</xdr:col>
      <xdr:colOff>6391275</xdr:colOff>
      <xdr:row>12</xdr:row>
      <xdr:rowOff>95250</xdr:rowOff>
    </xdr:from>
    <xdr:to>
      <xdr:col>0</xdr:col>
      <xdr:colOff>8010525</xdr:colOff>
      <xdr:row>15</xdr:row>
      <xdr:rowOff>180975</xdr:rowOff>
    </xdr:to>
    <xdr:sp macro="" textlink="">
      <xdr:nvSpPr>
        <xdr:cNvPr id="34" name="Text Box 12">
          <a:extLst>
            <a:ext uri="{FF2B5EF4-FFF2-40B4-BE49-F238E27FC236}">
              <a16:creationId xmlns:a16="http://schemas.microsoft.com/office/drawing/2014/main" id="{082BB224-1527-460B-8B54-075FC86B21F5}"/>
            </a:ext>
          </a:extLst>
        </xdr:cNvPr>
        <xdr:cNvSpPr txBox="1">
          <a:spLocks noChangeArrowheads="1"/>
        </xdr:cNvSpPr>
      </xdr:nvSpPr>
      <xdr:spPr bwMode="auto">
        <a:xfrm>
          <a:off x="6391275" y="7239000"/>
          <a:ext cx="1619250" cy="657225"/>
        </a:xfrm>
        <a:prstGeom prst="rect">
          <a:avLst/>
        </a:prstGeom>
        <a:solidFill>
          <a:srgbClr val="00B050"/>
        </a:solidFill>
        <a:ln w="25400"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ctr" upright="1"/>
        <a:lstStyle/>
        <a:p>
          <a:pPr algn="ctr" rtl="0">
            <a:defRPr sz="1000"/>
          </a:pPr>
          <a:r>
            <a:rPr lang="en-GB" sz="1000" b="0" i="0" u="none" strike="noStrike" baseline="0">
              <a:solidFill>
                <a:srgbClr val="000000"/>
              </a:solidFill>
              <a:latin typeface="Calibri"/>
              <a:cs typeface="Calibri"/>
            </a:rPr>
            <a:t>Pre-order value &lt;£70,000</a:t>
          </a:r>
        </a:p>
        <a:p>
          <a:pPr algn="ctr"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5705475</xdr:colOff>
      <xdr:row>18</xdr:row>
      <xdr:rowOff>57150</xdr:rowOff>
    </xdr:from>
    <xdr:to>
      <xdr:col>0</xdr:col>
      <xdr:colOff>7077075</xdr:colOff>
      <xdr:row>20</xdr:row>
      <xdr:rowOff>152400</xdr:rowOff>
    </xdr:to>
    <xdr:sp macro="" textlink="">
      <xdr:nvSpPr>
        <xdr:cNvPr id="35" name="Text Box 13">
          <a:extLst>
            <a:ext uri="{FF2B5EF4-FFF2-40B4-BE49-F238E27FC236}">
              <a16:creationId xmlns:a16="http://schemas.microsoft.com/office/drawing/2014/main" id="{D40B5A5D-E27D-41B6-9824-364F851496BE}"/>
            </a:ext>
          </a:extLst>
        </xdr:cNvPr>
        <xdr:cNvSpPr txBox="1">
          <a:spLocks noChangeArrowheads="1"/>
        </xdr:cNvSpPr>
      </xdr:nvSpPr>
      <xdr:spPr bwMode="auto">
        <a:xfrm>
          <a:off x="5705475" y="8343900"/>
          <a:ext cx="1371600" cy="476250"/>
        </a:xfrm>
        <a:prstGeom prst="rect">
          <a:avLst/>
        </a:prstGeom>
        <a:solidFill>
          <a:srgbClr val="00B050"/>
        </a:solidFill>
        <a:ln w="25400"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ctr" upright="1"/>
        <a:lstStyle/>
        <a:p>
          <a:pPr algn="ctr" rtl="0">
            <a:defRPr sz="1000"/>
          </a:pPr>
          <a:r>
            <a:rPr lang="en-GB" sz="1000" b="0" i="0" u="none" strike="noStrike" baseline="0">
              <a:solidFill>
                <a:srgbClr val="000000"/>
              </a:solidFill>
              <a:latin typeface="Calibri"/>
              <a:cs typeface="Calibri"/>
            </a:rPr>
            <a:t>PRE-ORDER priced at </a:t>
          </a:r>
        </a:p>
        <a:p>
          <a:pPr algn="ctr" rtl="0">
            <a:defRPr sz="1000"/>
          </a:pPr>
          <a:r>
            <a:rPr lang="en-GB" sz="1000" b="0" i="0" u="none" strike="noStrike" baseline="0">
              <a:solidFill>
                <a:srgbClr val="000000"/>
              </a:solidFill>
              <a:latin typeface="Calibri"/>
              <a:cs typeface="Calibri"/>
            </a:rPr>
            <a:t>‘PRE-ORDER PRICE’.</a:t>
          </a:r>
        </a:p>
        <a:p>
          <a:pPr algn="ctr"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5705475</xdr:colOff>
      <xdr:row>20</xdr:row>
      <xdr:rowOff>152400</xdr:rowOff>
    </xdr:from>
    <xdr:to>
      <xdr:col>0</xdr:col>
      <xdr:colOff>7077075</xdr:colOff>
      <xdr:row>26</xdr:row>
      <xdr:rowOff>133350</xdr:rowOff>
    </xdr:to>
    <xdr:sp macro="" textlink="">
      <xdr:nvSpPr>
        <xdr:cNvPr id="36" name="Text Box 14">
          <a:extLst>
            <a:ext uri="{FF2B5EF4-FFF2-40B4-BE49-F238E27FC236}">
              <a16:creationId xmlns:a16="http://schemas.microsoft.com/office/drawing/2014/main" id="{F866A43A-FFC9-4EB8-AAAA-EBE4612D0F56}"/>
            </a:ext>
          </a:extLst>
        </xdr:cNvPr>
        <xdr:cNvSpPr txBox="1">
          <a:spLocks noChangeArrowheads="1"/>
        </xdr:cNvSpPr>
      </xdr:nvSpPr>
      <xdr:spPr bwMode="auto">
        <a:xfrm>
          <a:off x="5705475" y="8820150"/>
          <a:ext cx="1371600" cy="1123950"/>
        </a:xfrm>
        <a:prstGeom prst="rect">
          <a:avLst/>
        </a:prstGeom>
        <a:solidFill>
          <a:srgbClr val="00B050"/>
        </a:solidFill>
        <a:ln w="25400"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ctr" upright="1"/>
        <a:lstStyle/>
        <a:p>
          <a:pPr algn="ctr" rtl="0">
            <a:defRPr sz="1000"/>
          </a:pPr>
          <a:r>
            <a:rPr lang="en-GB" sz="1000" b="0" i="0" u="none" strike="noStrike" baseline="0">
              <a:solidFill>
                <a:srgbClr val="000000"/>
              </a:solidFill>
              <a:latin typeface="Calibri"/>
              <a:cs typeface="Calibri"/>
            </a:rPr>
            <a:t>All pre-orders collated, confirmation &amp; deposit invoice emailed.</a:t>
          </a:r>
        </a:p>
        <a:p>
          <a:pPr algn="ctr" rtl="0">
            <a:defRPr sz="1000"/>
          </a:pPr>
          <a:r>
            <a:rPr lang="en-GB" sz="1000" b="0" i="0" u="none" strike="noStrike" baseline="0">
              <a:solidFill>
                <a:srgbClr val="000000"/>
              </a:solidFill>
              <a:latin typeface="Calibri"/>
              <a:cs typeface="Calibri"/>
            </a:rPr>
            <a:t>This invoice payable before March 31st.</a:t>
          </a:r>
        </a:p>
        <a:p>
          <a:pPr algn="ctr"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5705475</xdr:colOff>
      <xdr:row>26</xdr:row>
      <xdr:rowOff>133350</xdr:rowOff>
    </xdr:from>
    <xdr:to>
      <xdr:col>0</xdr:col>
      <xdr:colOff>7077075</xdr:colOff>
      <xdr:row>34</xdr:row>
      <xdr:rowOff>104775</xdr:rowOff>
    </xdr:to>
    <xdr:sp macro="" textlink="">
      <xdr:nvSpPr>
        <xdr:cNvPr id="37" name="Text Box 15">
          <a:extLst>
            <a:ext uri="{FF2B5EF4-FFF2-40B4-BE49-F238E27FC236}">
              <a16:creationId xmlns:a16="http://schemas.microsoft.com/office/drawing/2014/main" id="{7756F770-F972-44E0-A2AB-438EC1DA6D7F}"/>
            </a:ext>
          </a:extLst>
        </xdr:cNvPr>
        <xdr:cNvSpPr txBox="1">
          <a:spLocks noChangeArrowheads="1"/>
        </xdr:cNvSpPr>
      </xdr:nvSpPr>
      <xdr:spPr bwMode="auto">
        <a:xfrm>
          <a:off x="5705475" y="9944100"/>
          <a:ext cx="1371600" cy="1495425"/>
        </a:xfrm>
        <a:prstGeom prst="rect">
          <a:avLst/>
        </a:prstGeom>
        <a:solidFill>
          <a:srgbClr val="00B050"/>
        </a:solidFill>
        <a:ln w="25400"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ctr" upright="1"/>
        <a:lstStyle/>
        <a:p>
          <a:pPr algn="ctr" rtl="0">
            <a:defRPr sz="1000"/>
          </a:pPr>
          <a:r>
            <a:rPr lang="en-GB" sz="1000" b="0" i="0" u="none" strike="noStrike" baseline="0">
              <a:solidFill>
                <a:srgbClr val="000000"/>
              </a:solidFill>
              <a:latin typeface="Calibri"/>
              <a:cs typeface="Calibri"/>
            </a:rPr>
            <a:t>Product collected/delivered to customer¹ and balancing invoice issued.</a:t>
          </a:r>
        </a:p>
        <a:p>
          <a:pPr algn="ctr" rtl="0">
            <a:defRPr sz="1000"/>
          </a:pPr>
          <a:r>
            <a:rPr lang="en-GB" sz="1000" b="0" i="0" u="none" strike="noStrike" baseline="0">
              <a:solidFill>
                <a:srgbClr val="000000"/>
              </a:solidFill>
              <a:latin typeface="Calibri"/>
              <a:cs typeface="Calibri"/>
            </a:rPr>
            <a:t>This invoice payable in full on/before</a:t>
          </a:r>
        </a:p>
        <a:p>
          <a:pPr algn="ctr" rtl="0">
            <a:defRPr sz="1000"/>
          </a:pPr>
          <a:r>
            <a:rPr lang="en-GB" sz="1000" b="0" i="0" u="none" strike="noStrike" baseline="0">
              <a:solidFill>
                <a:srgbClr val="000000"/>
              </a:solidFill>
              <a:latin typeface="Calibri"/>
              <a:cs typeface="Calibri"/>
            </a:rPr>
            <a:t>November 15th.</a:t>
          </a:r>
        </a:p>
        <a:p>
          <a:pPr algn="ctr"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7429500</xdr:colOff>
      <xdr:row>18</xdr:row>
      <xdr:rowOff>57150</xdr:rowOff>
    </xdr:from>
    <xdr:to>
      <xdr:col>0</xdr:col>
      <xdr:colOff>8877300</xdr:colOff>
      <xdr:row>21</xdr:row>
      <xdr:rowOff>142875</xdr:rowOff>
    </xdr:to>
    <xdr:sp macro="" textlink="">
      <xdr:nvSpPr>
        <xdr:cNvPr id="38" name="Text Box 16">
          <a:extLst>
            <a:ext uri="{FF2B5EF4-FFF2-40B4-BE49-F238E27FC236}">
              <a16:creationId xmlns:a16="http://schemas.microsoft.com/office/drawing/2014/main" id="{8E8F5225-0E30-42AD-A72A-739CA92894A8}"/>
            </a:ext>
          </a:extLst>
        </xdr:cNvPr>
        <xdr:cNvSpPr txBox="1">
          <a:spLocks noChangeArrowheads="1"/>
        </xdr:cNvSpPr>
      </xdr:nvSpPr>
      <xdr:spPr bwMode="auto">
        <a:xfrm>
          <a:off x="7429500" y="8343900"/>
          <a:ext cx="1447800" cy="657225"/>
        </a:xfrm>
        <a:prstGeom prst="rect">
          <a:avLst/>
        </a:prstGeom>
        <a:solidFill>
          <a:srgbClr val="00B050"/>
        </a:solidFill>
        <a:ln w="25400"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ctr" upright="1"/>
        <a:lstStyle/>
        <a:p>
          <a:pPr algn="ctr" rtl="0">
            <a:defRPr sz="1000"/>
          </a:pPr>
          <a:r>
            <a:rPr lang="en-GB" sz="1000" b="0" i="0" u="none" strike="noStrike" baseline="0">
              <a:solidFill>
                <a:srgbClr val="000000"/>
              </a:solidFill>
              <a:latin typeface="Calibri"/>
              <a:cs typeface="Calibri"/>
            </a:rPr>
            <a:t>ADDITIONAL ORDERS priced at ’BUYING GROUP PRICE’.</a:t>
          </a:r>
        </a:p>
        <a:p>
          <a:pPr algn="ctr" rtl="0">
            <a:defRPr sz="1000"/>
          </a:pPr>
          <a:r>
            <a:rPr lang="en-GB" sz="1000" b="0" i="0" u="none" strike="noStrike" baseline="0">
              <a:solidFill>
                <a:srgbClr val="000000"/>
              </a:solidFill>
              <a:latin typeface="Calibri"/>
              <a:cs typeface="Calibri"/>
            </a:rPr>
            <a:t>prices.</a:t>
          </a:r>
        </a:p>
        <a:p>
          <a:pPr algn="ctr"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7429500</xdr:colOff>
      <xdr:row>21</xdr:row>
      <xdr:rowOff>142875</xdr:rowOff>
    </xdr:from>
    <xdr:to>
      <xdr:col>0</xdr:col>
      <xdr:colOff>8877300</xdr:colOff>
      <xdr:row>25</xdr:row>
      <xdr:rowOff>28575</xdr:rowOff>
    </xdr:to>
    <xdr:sp macro="" textlink="">
      <xdr:nvSpPr>
        <xdr:cNvPr id="39" name="Text Box 17">
          <a:extLst>
            <a:ext uri="{FF2B5EF4-FFF2-40B4-BE49-F238E27FC236}">
              <a16:creationId xmlns:a16="http://schemas.microsoft.com/office/drawing/2014/main" id="{C47E072C-9095-4C54-83BC-A5B8F3885F6F}"/>
            </a:ext>
          </a:extLst>
        </xdr:cNvPr>
        <xdr:cNvSpPr txBox="1">
          <a:spLocks noChangeArrowheads="1"/>
        </xdr:cNvSpPr>
      </xdr:nvSpPr>
      <xdr:spPr bwMode="auto">
        <a:xfrm>
          <a:off x="7429500" y="9001125"/>
          <a:ext cx="1447800" cy="647700"/>
        </a:xfrm>
        <a:prstGeom prst="rect">
          <a:avLst/>
        </a:prstGeom>
        <a:solidFill>
          <a:srgbClr val="00B050"/>
        </a:solidFill>
        <a:ln w="25400" algn="ctr">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000000"/>
                </a:outerShdw>
              </a:effectLst>
            </a14:hiddenEffects>
          </a:ext>
        </a:extLst>
      </xdr:spPr>
      <xdr:txBody>
        <a:bodyPr vertOverflow="clip" wrap="square" lIns="36576" tIns="36576" rIns="36576" bIns="36576" anchor="ctr" upright="1"/>
        <a:lstStyle/>
        <a:p>
          <a:pPr algn="ctr" rtl="0">
            <a:defRPr sz="1000"/>
          </a:pPr>
          <a:r>
            <a:rPr lang="en-GB" sz="1000" b="0" i="0" u="none" strike="noStrike" baseline="0">
              <a:solidFill>
                <a:srgbClr val="000000"/>
              </a:solidFill>
              <a:latin typeface="Calibri"/>
              <a:cs typeface="Calibri"/>
            </a:rPr>
            <a:t>Invoiced on collection/delivery¹ with 30 day terms.</a:t>
          </a:r>
        </a:p>
        <a:p>
          <a:pPr algn="ctr" rtl="0">
            <a:defRPr sz="1000"/>
          </a:pPr>
          <a:endParaRPr lang="en-GB" sz="1000" b="0" i="0" u="none" strike="noStrike" baseline="0">
            <a:solidFill>
              <a:srgbClr val="000000"/>
            </a:solidFill>
            <a:latin typeface="Calibri"/>
            <a:cs typeface="Calibri"/>
          </a:endParaRPr>
        </a:p>
      </xdr:txBody>
    </xdr:sp>
    <xdr:clientData/>
  </xdr:twoCellAnchor>
  <xdr:twoCellAnchor>
    <xdr:from>
      <xdr:col>0</xdr:col>
      <xdr:colOff>7229475</xdr:colOff>
      <xdr:row>15</xdr:row>
      <xdr:rowOff>180975</xdr:rowOff>
    </xdr:from>
    <xdr:to>
      <xdr:col>0</xdr:col>
      <xdr:colOff>8086725</xdr:colOff>
      <xdr:row>17</xdr:row>
      <xdr:rowOff>161925</xdr:rowOff>
    </xdr:to>
    <xdr:cxnSp macro="">
      <xdr:nvCxnSpPr>
        <xdr:cNvPr id="40" name="AutoShape 18">
          <a:extLst>
            <a:ext uri="{FF2B5EF4-FFF2-40B4-BE49-F238E27FC236}">
              <a16:creationId xmlns:a16="http://schemas.microsoft.com/office/drawing/2014/main" id="{D81D4B94-4897-4E23-8296-51F0CF9821CB}"/>
            </a:ext>
          </a:extLst>
        </xdr:cNvPr>
        <xdr:cNvCxnSpPr>
          <a:cxnSpLocks noChangeShapeType="1"/>
        </xdr:cNvCxnSpPr>
      </xdr:nvCxnSpPr>
      <xdr:spPr bwMode="auto">
        <a:xfrm>
          <a:off x="7229475" y="7896225"/>
          <a:ext cx="857250" cy="361950"/>
        </a:xfrm>
        <a:prstGeom prst="straightConnector1">
          <a:avLst/>
        </a:prstGeom>
        <a:noFill/>
        <a:ln w="25400" algn="ctr">
          <a:solidFill>
            <a:srgbClr val="00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lientData/>
  </xdr:twoCellAnchor>
  <xdr:twoCellAnchor>
    <xdr:from>
      <xdr:col>0</xdr:col>
      <xdr:colOff>6315075</xdr:colOff>
      <xdr:row>16</xdr:row>
      <xdr:rowOff>0</xdr:rowOff>
    </xdr:from>
    <xdr:to>
      <xdr:col>0</xdr:col>
      <xdr:colOff>7210425</xdr:colOff>
      <xdr:row>17</xdr:row>
      <xdr:rowOff>171450</xdr:rowOff>
    </xdr:to>
    <xdr:cxnSp macro="">
      <xdr:nvCxnSpPr>
        <xdr:cNvPr id="41" name="AutoShape 19">
          <a:extLst>
            <a:ext uri="{FF2B5EF4-FFF2-40B4-BE49-F238E27FC236}">
              <a16:creationId xmlns:a16="http://schemas.microsoft.com/office/drawing/2014/main" id="{5887E0D2-845B-4348-A551-7CA31E1503EC}"/>
            </a:ext>
          </a:extLst>
        </xdr:cNvPr>
        <xdr:cNvCxnSpPr>
          <a:cxnSpLocks noChangeShapeType="1"/>
        </xdr:cNvCxnSpPr>
      </xdr:nvCxnSpPr>
      <xdr:spPr bwMode="auto">
        <a:xfrm flipH="1">
          <a:off x="6315075" y="7905750"/>
          <a:ext cx="895350" cy="361950"/>
        </a:xfrm>
        <a:prstGeom prst="straightConnector1">
          <a:avLst/>
        </a:prstGeom>
        <a:noFill/>
        <a:ln w="25400" algn="ctr">
          <a:solidFill>
            <a:srgbClr val="00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lientData/>
  </xdr:twoCellAnchor>
  <xdr:twoCellAnchor>
    <xdr:from>
      <xdr:col>0</xdr:col>
      <xdr:colOff>4514850</xdr:colOff>
      <xdr:row>13</xdr:row>
      <xdr:rowOff>95250</xdr:rowOff>
    </xdr:from>
    <xdr:to>
      <xdr:col>0</xdr:col>
      <xdr:colOff>6257925</xdr:colOff>
      <xdr:row>14</xdr:row>
      <xdr:rowOff>133350</xdr:rowOff>
    </xdr:to>
    <xdr:sp macro="" textlink="">
      <xdr:nvSpPr>
        <xdr:cNvPr id="42" name="AutoShape 20">
          <a:extLst>
            <a:ext uri="{FF2B5EF4-FFF2-40B4-BE49-F238E27FC236}">
              <a16:creationId xmlns:a16="http://schemas.microsoft.com/office/drawing/2014/main" id="{BCF45B28-F2E6-41A8-A7E8-2F423B159934}"/>
            </a:ext>
          </a:extLst>
        </xdr:cNvPr>
        <xdr:cNvSpPr>
          <a:spLocks noChangeArrowheads="1"/>
        </xdr:cNvSpPr>
      </xdr:nvSpPr>
      <xdr:spPr bwMode="auto">
        <a:xfrm>
          <a:off x="4514850" y="7429500"/>
          <a:ext cx="1743075" cy="228600"/>
        </a:xfrm>
        <a:prstGeom prst="leftRightArrow">
          <a:avLst>
            <a:gd name="adj1" fmla="val 50000"/>
            <a:gd name="adj2" fmla="val 152500"/>
          </a:avLst>
        </a:prstGeom>
        <a:solidFill>
          <a:srgbClr val="5B9BD5"/>
        </a:solidFill>
        <a:ln>
          <a:noFill/>
        </a:ln>
        <a:effectLst/>
        <a:extLs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clientData/>
  </xdr:twoCellAnchor>
  <xdr:twoCellAnchor>
    <xdr:from>
      <xdr:col>0</xdr:col>
      <xdr:colOff>5391150</xdr:colOff>
      <xdr:row>9</xdr:row>
      <xdr:rowOff>323850</xdr:rowOff>
    </xdr:from>
    <xdr:to>
      <xdr:col>0</xdr:col>
      <xdr:colOff>5486400</xdr:colOff>
      <xdr:row>13</xdr:row>
      <xdr:rowOff>171450</xdr:rowOff>
    </xdr:to>
    <xdr:sp macro="" textlink="">
      <xdr:nvSpPr>
        <xdr:cNvPr id="43" name="Rectangle 21">
          <a:extLst>
            <a:ext uri="{FF2B5EF4-FFF2-40B4-BE49-F238E27FC236}">
              <a16:creationId xmlns:a16="http://schemas.microsoft.com/office/drawing/2014/main" id="{4DF78714-F45A-49F1-9362-88500D4D8F59}"/>
            </a:ext>
          </a:extLst>
        </xdr:cNvPr>
        <xdr:cNvSpPr>
          <a:spLocks noChangeArrowheads="1"/>
        </xdr:cNvSpPr>
      </xdr:nvSpPr>
      <xdr:spPr bwMode="auto">
        <a:xfrm>
          <a:off x="5391150" y="6657975"/>
          <a:ext cx="95250" cy="847725"/>
        </a:xfrm>
        <a:prstGeom prst="rect">
          <a:avLst/>
        </a:prstGeom>
        <a:solidFill>
          <a:srgbClr val="5B9BD5"/>
        </a:solidFill>
        <a:ln>
          <a:noFill/>
        </a:ln>
        <a:effectLst/>
        <a:extLst>
          <a:ext uri="{91240B29-F687-4F45-9708-019B960494DF}">
            <a14:hiddenLine xmlns:a14="http://schemas.microsoft.com/office/drawing/2010/main" w="2540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0</xdr:row>
      <xdr:rowOff>104776</xdr:rowOff>
    </xdr:from>
    <xdr:to>
      <xdr:col>3</xdr:col>
      <xdr:colOff>133350</xdr:colOff>
      <xdr:row>5</xdr:row>
      <xdr:rowOff>94951</xdr:rowOff>
    </xdr:to>
    <xdr:pic>
      <xdr:nvPicPr>
        <xdr:cNvPr id="2" name="Picture 1" descr="clip_image002.png">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srcRect l="5806" r="3925"/>
        <a:stretch>
          <a:fillRect/>
        </a:stretch>
      </xdr:blipFill>
      <xdr:spPr>
        <a:xfrm>
          <a:off x="66675" y="104776"/>
          <a:ext cx="1438275" cy="1380825"/>
        </a:xfrm>
        <a:prstGeom prst="rect">
          <a:avLst/>
        </a:prstGeom>
      </xdr:spPr>
    </xdr:pic>
    <xdr:clientData/>
  </xdr:twoCellAnchor>
  <xdr:twoCellAnchor>
    <xdr:from>
      <xdr:col>1</xdr:col>
      <xdr:colOff>66675</xdr:colOff>
      <xdr:row>5</xdr:row>
      <xdr:rowOff>104774</xdr:rowOff>
    </xdr:from>
    <xdr:to>
      <xdr:col>3</xdr:col>
      <xdr:colOff>200025</xdr:colOff>
      <xdr:row>10</xdr:row>
      <xdr:rowOff>38099</xdr:rowOff>
    </xdr:to>
    <xdr:sp macro="" textlink="">
      <xdr:nvSpPr>
        <xdr:cNvPr id="4" name="Left Arrow 2">
          <a:hlinkClick xmlns:r="http://schemas.openxmlformats.org/officeDocument/2006/relationships" r:id="rId2"/>
          <a:extLst>
            <a:ext uri="{FF2B5EF4-FFF2-40B4-BE49-F238E27FC236}">
              <a16:creationId xmlns:a16="http://schemas.microsoft.com/office/drawing/2014/main" id="{00000000-0008-0000-0500-000004000000}"/>
            </a:ext>
          </a:extLst>
        </xdr:cNvPr>
        <xdr:cNvSpPr/>
      </xdr:nvSpPr>
      <xdr:spPr>
        <a:xfrm>
          <a:off x="66675" y="1352549"/>
          <a:ext cx="1504950" cy="885825"/>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000" b="1">
              <a:solidFill>
                <a:schemeClr val="tx1"/>
              </a:solidFill>
            </a:rPr>
            <a:t>Click here to return to product list</a:t>
          </a:r>
        </a:p>
      </xdr:txBody>
    </xdr:sp>
    <xdr:clientData/>
  </xdr:twoCellAnchor>
  <xdr:twoCellAnchor>
    <xdr:from>
      <xdr:col>5</xdr:col>
      <xdr:colOff>142875</xdr:colOff>
      <xdr:row>4</xdr:row>
      <xdr:rowOff>95250</xdr:rowOff>
    </xdr:from>
    <xdr:to>
      <xdr:col>10</xdr:col>
      <xdr:colOff>676275</xdr:colOff>
      <xdr:row>9</xdr:row>
      <xdr:rowOff>104775</xdr:rowOff>
    </xdr:to>
    <xdr:sp macro="" textlink="">
      <xdr:nvSpPr>
        <xdr:cNvPr id="3" name="Rectangle: Rounded Corners 2">
          <a:extLst>
            <a:ext uri="{FF2B5EF4-FFF2-40B4-BE49-F238E27FC236}">
              <a16:creationId xmlns:a16="http://schemas.microsoft.com/office/drawing/2014/main" id="{00000000-0008-0000-0500-000003000000}"/>
            </a:ext>
          </a:extLst>
        </xdr:cNvPr>
        <xdr:cNvSpPr/>
      </xdr:nvSpPr>
      <xdr:spPr>
        <a:xfrm>
          <a:off x="5915025" y="1152525"/>
          <a:ext cx="4391025" cy="962025"/>
        </a:xfrm>
        <a:prstGeom prst="round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GB" sz="1800" b="1"/>
            <a:t>If this is your first order since 1st Jan 2022 please attach a copy of</a:t>
          </a:r>
          <a:r>
            <a:rPr lang="en-GB" sz="1800" b="1" baseline="0"/>
            <a:t> </a:t>
          </a:r>
          <a:r>
            <a:rPr lang="en-GB" sz="1800" b="1"/>
            <a:t>your storage licence &amp; insurance .</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6128072-3969-4E08-8109-A7863FB3D14F}" name="Table1" displayName="Table1" ref="B3:BD1644" totalsRowShown="0" headerRowDxfId="224" dataDxfId="223">
  <autoFilter ref="B3:BD1644" xr:uid="{46128072-3969-4E08-8109-A7863FB3D14F}"/>
  <tableColumns count="55">
    <tableColumn id="1" xr3:uid="{95EFAECC-AFA5-40A3-B4F6-D6AAA2BCB117}" name=" " dataDxfId="222"/>
    <tableColumn id="2" xr3:uid="{F60D4F09-8C02-4989-B121-03329268ED8C}" name="Category" dataDxfId="221"/>
    <tableColumn id="3" xr3:uid="{54088E33-5406-4D00-AA26-0293236B145F}" name="Product ID" dataDxfId="220"/>
    <tableColumn id="4" xr3:uid="{AD07418D-E1F8-4759-9D3D-14A09B4A69C7}" name="Description" dataDxfId="219"/>
    <tableColumn id="5" xr3:uid="{B32675F9-879B-499A-9981-34C33E651BB7}" name="Video" dataDxfId="218"/>
    <tableColumn id="39" xr3:uid="{B9BA9DEF-F07D-4EF0-BABA-475AC4BBA71B}" name="Qty in stock 15.3.22" dataDxfId="217"/>
    <tableColumn id="6" xr3:uid="{24C3140B-8680-4A7C-83AE-4194DC69FFD8}" name="ORDER QUANTITY_x000a_to be collected BEFORE 31.3.22" dataDxfId="216"/>
    <tableColumn id="49" xr3:uid="{F58F363A-D04E-44D7-842B-F73A41F0BFAE}" name="GUARANTEED PRICE_x000a_for STOCK orders collected before 31.3.22" dataDxfId="215"/>
    <tableColumn id="50" xr3:uid="{34898D47-BA4E-4E68-8509-721E3941895D}" name="ORDER QUANTITY_x000a_for collection in season" dataDxfId="214"/>
    <tableColumn id="7" xr3:uid="{2170DA45-11BB-4EAD-8B70-C550D5DAC437}" name="Unit Price (from PO price)" dataDxfId="213"/>
    <tableColumn id="8" xr3:uid="{DDBC6C5C-CEC6-4994-9EAA-07E803C82511}" name="PRE-ORDER Price" dataDxfId="212"/>
    <tableColumn id="9" xr3:uid="{27BAE7E2-FACB-40E8-B1D3-5AFD3A7272FB}" name="BUYING GROUP price" dataDxfId="211"/>
    <tableColumn id="10" xr3:uid="{00D74FEF-E102-4D33-8071-6B57C36DD896}" name="Calibre" dataDxfId="210"/>
    <tableColumn id="11" xr3:uid="{29A23D00-AF92-4D9C-9FBF-4D4415C2B7BE}" name="Units per case" dataDxfId="209"/>
    <tableColumn id="12" xr3:uid="{6D07AFD9-43E7-4931-B094-D614B5728335}" name="Duration (seconds)" dataDxfId="208"/>
    <tableColumn id="13" xr3:uid="{043796DC-7D9B-4F2E-9DC2-0789D7FD347B}" name="Low Noise" dataDxfId="207"/>
    <tableColumn id="14" xr3:uid="{103D08EC-C9D9-4285-BB3D-38C41CAF96E3}" name="Weight per case (kg)" dataDxfId="206"/>
    <tableColumn id="15" xr3:uid="{2D3CE2D2-8696-49DB-BC88-A4E0D247E91F}" name="NEQ per case (kg)" dataDxfId="205"/>
    <tableColumn id="16" xr3:uid="{53ED3293-CD5A-4A24-B3E5-5EEB0D939917}" name="Pre-fire time (secs)" dataDxfId="204"/>
    <tableColumn id="17" xr3:uid="{EB404B33-ABB3-4B16-811D-A891EA6040F0}" name="Hazard Class" dataDxfId="203"/>
    <tableColumn id="18" xr3:uid="{E1E1B7B7-8837-4331-896E-02AEDCA2A444}" name="UN no." dataDxfId="202"/>
    <tableColumn id="19" xr3:uid="{C76F691A-5DB7-448A-98AD-70AC3E3F898A}" name="Cat." dataDxfId="201"/>
    <tableColumn id="20" xr3:uid="{AF2FB00D-C826-48A7-91CA-1D7B839E70AF}" name="Retail RRP" dataDxfId="200"/>
    <tableColumn id="21" xr3:uid="{DD199615-FFB9-4FD8-9E4E-94D0CC6505AE}" name="Retail SSP" dataDxfId="199"/>
    <tableColumn id="22" xr3:uid="{56A6A2F1-822B-4143-AD32-CC9D7CCEC517}" name="CBM (m³)" dataDxfId="198"/>
    <tableColumn id="23" xr3:uid="{C3F972A6-0127-4DCE-9AFD-CDD8EB986074}" name="CE Number" dataDxfId="197"/>
    <tableColumn id="24" xr3:uid="{98CB990B-F2BE-46DD-AF2A-072B0F8B16A1}" name="ADR Classification" dataDxfId="196"/>
    <tableColumn id="25" xr3:uid="{8DB546C0-6D3B-4B35-BA5F-247BF4DC297A}" name="CAD Expiry" dataDxfId="195"/>
    <tableColumn id="30" xr3:uid="{CAFA51BC-EDAA-481B-A5B3-DD2A2F8209BC}" name="Video Link" dataDxfId="194"/>
    <tableColumn id="41" xr3:uid="{C32AEAC7-90B1-4ECE-A43D-06A46A57FEEA}" name="Quiet?" dataDxfId="193"/>
    <tableColumn id="42" xr3:uid="{07F9D859-B664-4A1C-9F26-767E87FD862D}" name="Quiet List position" dataDxfId="192"/>
    <tableColumn id="43" xr3:uid="{16A3C37A-8A2F-4226-AD50-1C01013DCDCF}" name="New?" dataDxfId="191">
      <calculatedColumnFormula>IF(OR(B4="NEW2021",B4="NEW2022"),1,0)</calculatedColumnFormula>
    </tableColumn>
    <tableColumn id="44" xr3:uid="{7FA8C8A2-9D2F-45E2-8BD6-EEEF693FEF82}" name="New List position" dataDxfId="190">
      <calculatedColumnFormula>SUM(AG$4:AG4)</calculatedColumnFormula>
    </tableColumn>
    <tableColumn id="45" xr3:uid="{5AC4F261-EF1D-4921-BF5A-2B3996686CB6}" name="Retail?" dataDxfId="0">
      <calculatedColumnFormula>IF(RIGHT(E4,6)="retail",1,0)</calculatedColumnFormula>
    </tableColumn>
    <tableColumn id="46" xr3:uid="{A0E90A2F-3A65-4E17-992D-BBF932F0C824}" name="Retail List position" dataDxfId="189">
      <calculatedColumnFormula>COUNTIF(AI$4:AI4,"&gt;0")</calculatedColumnFormula>
    </tableColumn>
    <tableColumn id="47" xr3:uid="{A8E24932-3694-452E-8A69-A66F16EDF847}" name="1.4G?" dataDxfId="188"/>
    <tableColumn id="48" xr3:uid="{4B8E85D2-D435-4641-B448-6397A5B33057}" name="1.4G List position" dataDxfId="187"/>
    <tableColumn id="58" xr3:uid="{93DA3B60-5A95-410F-812A-E079CA5FCF81}" name="Is the line ordered?" dataDxfId="186">
      <calculatedColumnFormula>IF(OR(Table1[[#This Row],[Line total ordered for now]]&gt;0,Table1[[#This Row],[Line total ordered for season]]&gt;0),1,"")</calculatedColumnFormula>
    </tableColumn>
    <tableColumn id="31" xr3:uid="{7E85DFBA-C167-47FF-9F4B-975A4922EE94}" name="Position on summary sheet" dataDxfId="185">
      <calculatedColumnFormula>COUNTIF(AM$4:AM4,"&gt;0")</calculatedColumnFormula>
    </tableColumn>
    <tableColumn id="51" xr3:uid="{2D54DB2C-83C6-4D2C-8D7F-EE16A0F1774D}" name="ordered for now on this page" dataDxfId="184">
      <calculatedColumnFormula>Table1[[#This Row],[ORDER QUANTITY
to be collected BEFORE 31.3.22]]</calculatedColumnFormula>
    </tableColumn>
    <tableColumn id="32" xr3:uid="{0CE38776-5BFF-4FDC-99E3-D04104DB6434}" name="Ordered for season on this page" dataDxfId="183"/>
    <tableColumn id="52" xr3:uid="{C359170A-4A58-4A93-A2C3-86B1C0B064C8}" name="ordered for now on retail page" dataDxfId="182">
      <calculatedColumnFormula>IFERROR(INDEX(Retail!H:H,MATCH($D4,Retail!$D:$D,0)),0)</calculatedColumnFormula>
    </tableColumn>
    <tableColumn id="33" xr3:uid="{05F233CD-17CA-4425-B5B8-4911951CBA02}" name="Ordered for sesaon on RETAIL page" dataDxfId="181"/>
    <tableColumn id="53" xr3:uid="{66AA0D15-364C-4612-85B4-007A75881EF0}" name="ordered for now on new2022 page" dataDxfId="180">
      <calculatedColumnFormula>IFERROR(INDEX('NEW2022'!H:H,MATCH($D4,'NEW2022'!D:D,0)),0)</calculatedColumnFormula>
    </tableColumn>
    <tableColumn id="34" xr3:uid="{A0F3D015-55E0-4B17-B6F2-492C59F749C4}" name="Ordered for season on new2022 Page" dataDxfId="179"/>
    <tableColumn id="54" xr3:uid="{950B5742-B1FD-42D0-B0B8-4C22D6DCFB15}" name="ordered for now on quiet page" dataDxfId="178">
      <calculatedColumnFormula>IFERROR(INDEX('Quiet Items'!H:H,MATCH($D4,'Quiet Items'!D:D,0)),0)</calculatedColumnFormula>
    </tableColumn>
    <tableColumn id="35" xr3:uid="{FB66A238-3D35-47BA-A8AB-3E691C864FFB}" name="Ordered for season on 'Quiet' page" dataDxfId="177"/>
    <tableColumn id="55" xr3:uid="{0D4D26D1-A41D-488D-8A7C-F43509B37B87}" name="ordered for now on 1.4g page" dataDxfId="176">
      <calculatedColumnFormula>IFERROR(INDEX('1.4G'!H:H,MATCH($D4,'1.4G'!D:D,0)),0)</calculatedColumnFormula>
    </tableColumn>
    <tableColumn id="36" xr3:uid="{106C4F7C-A747-4ADF-9D98-EFF5CF4C9304}" name="Ordered for season on 1.4G page" dataDxfId="175"/>
    <tableColumn id="56" xr3:uid="{2EC72BEF-9C22-42BE-990A-9407D6750EE9}" name="Line total ordered for now" dataDxfId="174">
      <calculatedColumnFormula>IF(OR(AU4&gt;0,AW4&gt;0,AO4&gt;0,AS4&gt;0,AQ4&gt;0),AU4+AW4+AO4+AS4+AQ4,0)</calculatedColumnFormula>
    </tableColumn>
    <tableColumn id="37" xr3:uid="{A0AF0BDA-1AF5-4388-8583-8758DDC4E190}" name="Line total ordered for season" dataDxfId="173"/>
    <tableColumn id="57" xr3:uid="{EB7A599C-4305-4CAF-9D17-BDAFD8DB1D8D}" name="Value for now" dataDxfId="172">
      <calculatedColumnFormula>IFERROR(Table1[[#This Row],[Line total ordered for now]]*Table1[[#This Row],[GUARANTEED PRICE
for STOCK orders collected before 31.3.22]],0)</calculatedColumnFormula>
    </tableColumn>
    <tableColumn id="38" xr3:uid="{C18B5E3D-C690-4516-A246-DBF21B9D8E9B}" name="Pre order Value for season" dataDxfId="171">
      <calculatedColumnFormula>AZ4*L4</calculatedColumnFormula>
    </tableColumn>
    <tableColumn id="40" xr3:uid="{137AE1F4-A360-4F3C-8824-FB08C05E46E7}" name="Line volume" dataDxfId="170">
      <calculatedColumnFormula>(AZ4+Table1[[#This Row],[Line total ordered for now]])*Z4</calculatedColumnFormula>
    </tableColumn>
    <tableColumn id="26" xr3:uid="{3682219F-C541-4943-B06A-987D0464E33B}" name="Container" dataDxfId="16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9D86836-ED82-4E75-A1ED-7A9C19621633}" name="Table3" displayName="Table3" ref="A3:AC39" totalsRowShown="0" headerRowDxfId="157" dataDxfId="156">
  <autoFilter ref="A3:AC39" xr:uid="{F9D86836-ED82-4E75-A1ED-7A9C19621633}"/>
  <tableColumns count="29">
    <tableColumn id="1" xr3:uid="{30E7B5F6-12F7-49A5-A4E4-2B7BB1F993D6}" name="Column1" dataDxfId="155" dataCellStyle="Hyperlink">
      <calculatedColumnFormula>A3+1</calculatedColumnFormula>
    </tableColumn>
    <tableColumn id="2" xr3:uid="{CA82B9A6-C334-4DCA-BB8F-99158397CBC0}" name=" " dataDxfId="154">
      <calculatedColumnFormula>INDEX('     2022    '!B$2:B$1794,MATCH(D4,'     2022    '!D$2:D$1794,0))</calculatedColumnFormula>
    </tableColumn>
    <tableColumn id="3" xr3:uid="{2DEDC4E1-5748-44B8-B5B4-6B45CE16DAC2}" name="Category" dataDxfId="153">
      <calculatedColumnFormula>INDEX('     2022    '!C$2:C$1794,MATCH(D4,'     2022    '!D$2:D$1794,0))</calculatedColumnFormula>
    </tableColumn>
    <tableColumn id="4" xr3:uid="{268B9EA0-4DDF-45E5-B9B3-E8E8D88D4580}" name="Product ID" dataDxfId="152">
      <calculatedColumnFormula>INDEX('     2022    '!D:D,MATCH(A4,'     2022    '!AH:AH,0))</calculatedColumnFormula>
    </tableColumn>
    <tableColumn id="5" xr3:uid="{82CE3F97-8FB8-478B-9449-10C487542877}" name="Description" dataDxfId="151">
      <calculatedColumnFormula>INDEX('     2022    '!$A$2:$BP$1563,MATCH(D4,'     2022    '!$D$2:$D$1794,0),MATCH($E$1,'     2022    '!$A$3:$BH$3,0))</calculatedColumnFormula>
    </tableColumn>
    <tableColumn id="6" xr3:uid="{FA30B17F-C480-4898-A502-9EAA79610920}" name="Video" dataDxfId="150" dataCellStyle="Hyperlink">
      <calculatedColumnFormula>IFERROR(IF(LEFT(INDEX('     2022    '!AD$2:AD$1794,MATCH(D4,'     2022    '!D$2:D$1794,0)),4)="http",HYPERLINK(INDEX('     2022    '!AD$2:AD$1794,MATCH(D4,'     2022    '!D$2:D$1794,0)),"Video"),""),"")</calculatedColumnFormula>
    </tableColumn>
    <tableColumn id="7" xr3:uid="{DACBACF3-E9C6-40B2-A60B-BBE3720245F2}" name="Qty in stock 15.3.22" dataDxfId="149">
      <calculatedColumnFormula>INDEX('     2022    '!$A$1:$AC$1563,MATCH($D4,'     2022    '!$D$1:$D$1794,0),MATCH(G$1,'     2022    '!$A$1:$AC$1,0))</calculatedColumnFormula>
    </tableColumn>
    <tableColumn id="8" xr3:uid="{8DF8D0DC-5A23-4C8A-B7EB-94CCE9F39B1C}" name="ORDER QUANTITY_x000a_to be collected BEFORE 31.3.22" dataDxfId="148"/>
    <tableColumn id="9" xr3:uid="{1BF94111-D17A-4645-9411-E433A17B04E4}" name="GUARANTEED PRICE_x000a_for STOCK orders collected before 31.3.22" dataDxfId="147">
      <calculatedColumnFormula>INDEX('     2022    '!$A$1:$AC$1563,MATCH($D4,'     2022    '!$D$1:$D$1794,0),MATCH(I$1,'     2022    '!$A$1:$AC$1,0))</calculatedColumnFormula>
    </tableColumn>
    <tableColumn id="10" xr3:uid="{BD03CE6E-F265-4998-8DCC-2595564C49D5}" name="ORDER QUANTITY_x000a_for collection in season" dataDxfId="146"/>
    <tableColumn id="11" xr3:uid="{8CA4DB54-2870-4982-97F4-338578CB6917}" name="Unit Price (from PO price)" dataDxfId="145">
      <calculatedColumnFormula>IFERROR(I4/O4,"")</calculatedColumnFormula>
    </tableColumn>
    <tableColumn id="12" xr3:uid="{5269FAAA-F09D-4012-8FC1-2F7E8277D0B3}" name="PRE-ORDER Price" dataDxfId="144">
      <calculatedColumnFormula>INDEX('     2022    '!$A$1:$AC$1563,MATCH($D4,'     2022    '!$D$1:$D$1794,0),MATCH(L$1,'     2022    '!$A$1:$AC$1,0))</calculatedColumnFormula>
    </tableColumn>
    <tableColumn id="13" xr3:uid="{6E1D7B3F-7ACE-42B0-ACBB-A56AE50B9717}" name="BUYING GROUP price" dataDxfId="143">
      <calculatedColumnFormula>INDEX('     2022    '!$A$1:$AC$1563,MATCH($D4,'     2022    '!$D$1:$D$1794,0),MATCH(M$1,'     2022    '!$A$1:$AC$1,0))</calculatedColumnFormula>
    </tableColumn>
    <tableColumn id="14" xr3:uid="{68A9D59E-1D52-439E-959B-4B9C093F332E}" name="Calibre" dataDxfId="142">
      <calculatedColumnFormula>INDEX('     2022    '!$A$1:$AC$1563,MATCH($D4,'     2022    '!$D$1:$D$1794,0),MATCH(N$1,'     2022    '!$A$1:$AC$1,0))</calculatedColumnFormula>
    </tableColumn>
    <tableColumn id="15" xr3:uid="{4811B916-24D4-4244-99AC-3B7E1207CB63}" name="Units per case" dataDxfId="141">
      <calculatedColumnFormula>INDEX('     2022    '!$A$1:$AC$1563,MATCH($D4,'     2022    '!$D$1:$D$1794,0),MATCH(O$1,'     2022    '!$A$1:$AC$1,0))</calculatedColumnFormula>
    </tableColumn>
    <tableColumn id="16" xr3:uid="{B2A3386D-D433-4C45-9E82-E8EA830CF8B7}" name="Duration (seconds)" dataDxfId="140">
      <calculatedColumnFormula>INDEX('     2022    '!$A$1:$AC$1563,MATCH($D4,'     2022    '!$D$1:$D$1794,0),MATCH(P$1,'     2022    '!$A$1:$AC$1,0))</calculatedColumnFormula>
    </tableColumn>
    <tableColumn id="17" xr3:uid="{0815AECD-00B1-4007-B09A-72F007F36982}" name="Low Noise" dataDxfId="139">
      <calculatedColumnFormula>INDEX('     2022    '!$A$1:$AC$1563,MATCH($D4,'     2022    '!$D$1:$D$1794,0),MATCH(Q$1,'     2022    '!$A$1:$AC$1,0))</calculatedColumnFormula>
    </tableColumn>
    <tableColumn id="18" xr3:uid="{A41AEFCC-B5DB-4D38-A815-F9C4BCAA119F}" name="Weight per case (kg)" dataDxfId="138">
      <calculatedColumnFormula>INDEX('     2022    '!$A$1:$AC$1563,MATCH($D4,'     2022    '!$D$1:$D$1794,0),MATCH(R$1,'     2022    '!$A$1:$AC$1,0))</calculatedColumnFormula>
    </tableColumn>
    <tableColumn id="19" xr3:uid="{C6EA51D2-4FCA-4D36-85D2-B71795089A2B}" name="NEQ per case (kg)" dataDxfId="137">
      <calculatedColumnFormula>INDEX('     2022    '!$A$1:$AC$1563,MATCH($D4,'     2022    '!$D$1:$D$1794,0),MATCH(S$1,'     2022    '!$A$1:$AC$1,0))</calculatedColumnFormula>
    </tableColumn>
    <tableColumn id="20" xr3:uid="{CD1B41B5-2887-4D64-BB04-3AEB74AE9696}" name="Pre-fire time (secs)" dataDxfId="136">
      <calculatedColumnFormula>INDEX('     2022    '!$A$1:$AC$1563,MATCH($D4,'     2022    '!$D$1:$D$1794,0),MATCH(T$1,'     2022    '!$A$1:$AC$1,0))</calculatedColumnFormula>
    </tableColumn>
    <tableColumn id="21" xr3:uid="{83F889CD-A123-49F1-8187-5472E173E0F8}" name="Hazard Class" dataDxfId="135">
      <calculatedColumnFormula>INDEX('     2022    '!$A$1:$AC$1563,MATCH($D4,'     2022    '!$D$1:$D$1794,0),MATCH(U$1,'     2022    '!$A$1:$AC$1,0))</calculatedColumnFormula>
    </tableColumn>
    <tableColumn id="22" xr3:uid="{5DA73BE3-6100-4560-BCC5-9C48985859A4}" name="UN no." dataDxfId="134">
      <calculatedColumnFormula>INDEX('     2022    '!$A$1:$AC$1563,MATCH($D4,'     2022    '!$D$1:$D$1794,0),MATCH(V$1,'     2022    '!$A$1:$AC$1,0))</calculatedColumnFormula>
    </tableColumn>
    <tableColumn id="23" xr3:uid="{7CB2D1EA-A7CC-42F1-80B6-D83FAF9F4DC6}" name="Cat." dataDxfId="133">
      <calculatedColumnFormula>INDEX('     2022    '!$A$1:$AC$1563,MATCH($D4,'     2022    '!$D$1:$D$1794,0),MATCH(W$1,'     2022    '!$A$1:$AC$1,0))</calculatedColumnFormula>
    </tableColumn>
    <tableColumn id="24" xr3:uid="{9BD3D946-CC6F-4DC2-806A-DDF4D9C63F63}" name="Retail RRP" dataDxfId="132">
      <calculatedColumnFormula>INDEX('     2022    '!$A$1:$AC$1563,MATCH($D4,'     2022    '!$D$1:$D$1794,0),MATCH(X$1,'     2022    '!$A$1:$AC$1,0))</calculatedColumnFormula>
    </tableColumn>
    <tableColumn id="25" xr3:uid="{8FD527AE-E7CD-4B03-A829-D331F9698051}" name="Retail SSP" dataDxfId="131">
      <calculatedColumnFormula>INDEX('     2022    '!$A$1:$AC$1563,MATCH($D4,'     2022    '!$D$1:$D$1794,0),MATCH(Y$1,'     2022    '!$A$1:$AC$1,0))</calculatedColumnFormula>
    </tableColumn>
    <tableColumn id="26" xr3:uid="{B84D3430-D962-4ABD-8574-0E5FF9C76DF7}" name="CBM (m³)" dataDxfId="130">
      <calculatedColumnFormula>INDEX('     2022    '!$A$1:$AC$1563,MATCH($D4,'     2022    '!$D$1:$D$1794,0),MATCH(Z$1,'     2022    '!$A$1:$AC$1,0))</calculatedColumnFormula>
    </tableColumn>
    <tableColumn id="27" xr3:uid="{70D946E6-5478-465D-BAFF-72BFE8F8E1CB}" name="CE Number" dataDxfId="129">
      <calculatedColumnFormula>INDEX('     2022    '!$A$1:$AC$1563,MATCH($D4,'     2022    '!$D$1:$D$1794,0),MATCH(AA$1,'     2022    '!$A$1:$AC$1,0))</calculatedColumnFormula>
    </tableColumn>
    <tableColumn id="28" xr3:uid="{40ED2D10-6066-40A7-97C0-88F193BAD89D}" name="ADR Classification" dataDxfId="128">
      <calculatedColumnFormula>INDEX('     2022    '!$A$1:$AC$1563,MATCH($D4,'     2022    '!$D$1:$D$1794,0),MATCH(AB$1,'     2022    '!$A$1:$AC$1,0))</calculatedColumnFormula>
    </tableColumn>
    <tableColumn id="29" xr3:uid="{1E6ED7B6-E690-411D-BD99-2CCC1426636E}" name="CAD Expiry" dataDxfId="127">
      <calculatedColumnFormula>INDEX('     2022    '!$A$1:$AC$1563,MATCH($D4,'     2022    '!$D$1:$D$1794,0),MATCH(AC$1,'     2022    '!$A$1:$AC$1,0))</calculatedColumnFormula>
    </tableColumn>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6042E4B-CE2D-4BD3-96C9-E5F1CE44E470}" name="Table4" displayName="Table4" ref="B3:AC169" totalsRowShown="0" headerRowDxfId="115" dataDxfId="114">
  <autoFilter ref="B3:AC169" xr:uid="{F6042E4B-CE2D-4BD3-96C9-E5F1CE44E470}"/>
  <tableColumns count="28">
    <tableColumn id="1" xr3:uid="{6C1E66E5-5490-4456-A7CE-EED9DC97C70F}" name=" " dataDxfId="113">
      <calculatedColumnFormula>INDEX('     2022    '!B$2:B$1794,MATCH(D4,'     2022    '!D$2:D$1794,0))</calculatedColumnFormula>
    </tableColumn>
    <tableColumn id="2" xr3:uid="{0C309FA7-9DAD-44C7-8B1C-D1590CA70C0C}" name="Category" dataDxfId="112">
      <calculatedColumnFormula>INDEX('     2022    '!C$2:C$1794,MATCH(D4,'     2022    '!D$2:D$1794,0))</calculatedColumnFormula>
    </tableColumn>
    <tableColumn id="3" xr3:uid="{67F75C8A-9EDE-4A3F-A191-C957F787DCAD}" name="Product ID" dataDxfId="111">
      <calculatedColumnFormula>INDEX('     2022    '!D:D,MATCH(A4,'     2022    '!AJ:AJ,0))</calculatedColumnFormula>
    </tableColumn>
    <tableColumn id="4" xr3:uid="{CEB68CDD-D8FD-4882-B0C7-48075F4B11E0}" name="Description" dataDxfId="110">
      <calculatedColumnFormula>INDEX('     2022    '!$A$2:$BP$1563,MATCH(D4,'     2022    '!$D$2:$D$1794,0),MATCH($E$1,'     2022    '!$A$3:$BH$3,0))</calculatedColumnFormula>
    </tableColumn>
    <tableColumn id="5" xr3:uid="{391331B6-2841-4042-84CB-9825519057F8}" name="Video" dataDxfId="109" dataCellStyle="Hyperlink">
      <calculatedColumnFormula>IFERROR(IF(LEFT(INDEX('     2022    '!AD$2:AD$1794,MATCH(D4,'     2022    '!D$2:D$1794,0)),4)="http",HYPERLINK(INDEX('     2022    '!AD$2:AD$1794,MATCH(D4,'     2022    '!D$2:D$1794,0)),"Video"),""),"")</calculatedColumnFormula>
    </tableColumn>
    <tableColumn id="6" xr3:uid="{45B6A0E6-6557-4FB4-BAB7-724C26934E0F}" name="Qty in stock 15.3.22" dataDxfId="108">
      <calculatedColumnFormula>INDEX('     2022    '!$A$1:$AC$1563,MATCH($D4,'     2022    '!$D$1:$D$1794,0),MATCH(G$1,'     2022    '!$A$1:$AC$1,0))</calculatedColumnFormula>
    </tableColumn>
    <tableColumn id="7" xr3:uid="{C3721449-D0F5-4695-AF10-C5F10DC052F1}" name="ORDER QUANTITY_x000a_to be collected BEFORE 31.3.22" dataDxfId="107"/>
    <tableColumn id="8" xr3:uid="{8777D5F6-2832-487E-BC67-EC2A35BBD71A}" name="GUARANTEED PRICE_x000a_for STOCK orders collected before 31.3.22" dataDxfId="106">
      <calculatedColumnFormula>INDEX('     2022    '!$A$1:$AC$1563,MATCH($D4,'     2022    '!$D$1:$D$1794,0),MATCH(I$1,'     2022    '!$A$1:$AC$1,0))</calculatedColumnFormula>
    </tableColumn>
    <tableColumn id="9" xr3:uid="{CFC33180-F563-4F14-AF03-BD6E4E76D92D}" name="ORDER QUANTITY_x000a_for collection in season" dataDxfId="105"/>
    <tableColumn id="10" xr3:uid="{7DE5D88B-FFA1-4B34-8C41-909DB1AFEFCA}" name="Unit Price (from PO price)" dataDxfId="104">
      <calculatedColumnFormula>IFERROR(I4/O4,"")</calculatedColumnFormula>
    </tableColumn>
    <tableColumn id="11" xr3:uid="{A2D6CDD3-A041-4CCD-A184-946D08AC23DA}" name="PRE-ORDER Price" dataDxfId="103">
      <calculatedColumnFormula>INDEX('     2022    '!$A$1:$AC$1563,MATCH($D4,'     2022    '!$D$1:$D$1794,0),MATCH(L$1,'     2022    '!$A$1:$AC$1,0))</calculatedColumnFormula>
    </tableColumn>
    <tableColumn id="12" xr3:uid="{870D8AAE-BE89-4C3B-9073-3784175482EB}" name="BUYING GROUP price" dataDxfId="102">
      <calculatedColumnFormula>INDEX('     2022    '!$A$1:$AC$1563,MATCH($D4,'     2022    '!$D$1:$D$1794,0),MATCH(M$1,'     2022    '!$A$1:$AC$1,0))</calculatedColumnFormula>
    </tableColumn>
    <tableColumn id="13" xr3:uid="{70604CBC-E0AD-40BB-AA94-10C29481D0DF}" name="Calibre" dataDxfId="101">
      <calculatedColumnFormula>INDEX('     2022    '!$A$1:$AC$1563,MATCH($D4,'     2022    '!$D$1:$D$1794,0),MATCH(N$1,'     2022    '!$A$1:$AC$1,0))</calculatedColumnFormula>
    </tableColumn>
    <tableColumn id="14" xr3:uid="{8883D94A-141E-4DAB-90E2-BF3A3A90BEA9}" name="Units per case" dataDxfId="100">
      <calculatedColumnFormula>INDEX('     2022    '!$A$1:$AC$1563,MATCH($D4,'     2022    '!$D$1:$D$1794,0),MATCH(O$1,'     2022    '!$A$1:$AC$1,0))</calculatedColumnFormula>
    </tableColumn>
    <tableColumn id="15" xr3:uid="{B8498773-D275-4436-BBF8-56716BB43AC1}" name="Duration (seconds)" dataDxfId="99">
      <calculatedColumnFormula>INDEX('     2022    '!$A$1:$AC$1563,MATCH($D4,'     2022    '!$D$1:$D$1794,0),MATCH(P$1,'     2022    '!$A$1:$AC$1,0))</calculatedColumnFormula>
    </tableColumn>
    <tableColumn id="16" xr3:uid="{8DD580A4-AB62-449B-957C-26976079256E}" name="Low Noise" dataDxfId="98">
      <calculatedColumnFormula>INDEX('     2022    '!$A$1:$AC$1563,MATCH($D4,'     2022    '!$D$1:$D$1794,0),MATCH(Q$1,'     2022    '!$A$1:$AC$1,0))</calculatedColumnFormula>
    </tableColumn>
    <tableColumn id="17" xr3:uid="{155B99DF-9A21-4300-8BAE-5A133E638FB4}" name="Weight per case (kg)" dataDxfId="97">
      <calculatedColumnFormula>INDEX('     2022    '!$A$1:$AC$1563,MATCH($D4,'     2022    '!$D$1:$D$1794,0),MATCH(R$1,'     2022    '!$A$1:$AC$1,0))</calculatedColumnFormula>
    </tableColumn>
    <tableColumn id="18" xr3:uid="{9C1DFF08-E29A-451A-A8E2-D92A1323735D}" name="NEQ per case (kg)" dataDxfId="96">
      <calculatedColumnFormula>INDEX('     2022    '!$A$1:$AC$1563,MATCH($D4,'     2022    '!$D$1:$D$1794,0),MATCH(S$1,'     2022    '!$A$1:$AC$1,0))</calculatedColumnFormula>
    </tableColumn>
    <tableColumn id="19" xr3:uid="{7D204DF9-74DA-411F-BD29-E1223B755163}" name="Pre-fire time (secs)" dataDxfId="95">
      <calculatedColumnFormula>INDEX('     2022    '!$A$1:$AC$1563,MATCH($D4,'     2022    '!$D$1:$D$1794,0),MATCH(T$1,'     2022    '!$A$1:$AC$1,0))</calculatedColumnFormula>
    </tableColumn>
    <tableColumn id="20" xr3:uid="{A37B7BB3-1421-41F6-AABE-684EEF02AA8B}" name="Hazard Class" dataDxfId="94">
      <calculatedColumnFormula>INDEX('     2022    '!$A$1:$AC$1563,MATCH($D4,'     2022    '!$D$1:$D$1794,0),MATCH(U$1,'     2022    '!$A$1:$AC$1,0))</calculatedColumnFormula>
    </tableColumn>
    <tableColumn id="21" xr3:uid="{B0720FDF-E6B3-4545-88CA-0D8ACB62A854}" name="UN no." dataDxfId="93">
      <calculatedColumnFormula>INDEX('     2022    '!$A$1:$AC$1563,MATCH($D4,'     2022    '!$D$1:$D$1794,0),MATCH(V$1,'     2022    '!$A$1:$AC$1,0))</calculatedColumnFormula>
    </tableColumn>
    <tableColumn id="22" xr3:uid="{9B9D7870-03EE-4D52-8217-941390D5B9BB}" name="Cat." dataDxfId="92">
      <calculatedColumnFormula>INDEX('     2022    '!$A$1:$AC$1563,MATCH($D4,'     2022    '!$D$1:$D$1794,0),MATCH(W$1,'     2022    '!$A$1:$AC$1,0))</calculatedColumnFormula>
    </tableColumn>
    <tableColumn id="23" xr3:uid="{F18652CF-5E50-46D8-B180-AE4EFF1BB100}" name="Retail RRP" dataDxfId="91">
      <calculatedColumnFormula>INDEX('     2022    '!$A$1:$AC$1563,MATCH($D4,'     2022    '!$D$1:$D$1794,0),MATCH(X$1,'     2022    '!$A$1:$AC$1,0))</calculatedColumnFormula>
    </tableColumn>
    <tableColumn id="24" xr3:uid="{F9A3AA52-C6C2-4A2E-96FB-F9D153F9A760}" name="Retail SSP" dataDxfId="90">
      <calculatedColumnFormula>INDEX('     2022    '!$A$1:$AC$1563,MATCH($D4,'     2022    '!$D$1:$D$1794,0),MATCH(Y$1,'     2022    '!$A$1:$AC$1,0))</calculatedColumnFormula>
    </tableColumn>
    <tableColumn id="25" xr3:uid="{8E5736F6-BD67-4BEA-9202-31E322DD9617}" name="CBM (m³)" dataDxfId="89">
      <calculatedColumnFormula>INDEX('     2022    '!$A$1:$AC$1563,MATCH($D4,'     2022    '!$D$1:$D$1794,0),MATCH(Z$1,'     2022    '!$A$1:$AC$1,0))</calculatedColumnFormula>
    </tableColumn>
    <tableColumn id="26" xr3:uid="{9563F506-58F2-462E-9D14-983693CBA9AC}" name="CE Number" dataDxfId="88">
      <calculatedColumnFormula>INDEX('     2022    '!$A$1:$AC$1563,MATCH($D4,'     2022    '!$D$1:$D$1794,0),MATCH(AA$1,'     2022    '!$A$1:$AC$1,0))</calculatedColumnFormula>
    </tableColumn>
    <tableColumn id="27" xr3:uid="{A7E32FC4-A883-4B9A-9E7A-47701FBAB223}" name="ADR Classification" dataDxfId="87">
      <calculatedColumnFormula>INDEX('     2022    '!$A$1:$AC$1563,MATCH($D4,'     2022    '!$D$1:$D$1794,0),MATCH(AB$1,'     2022    '!$A$1:$AC$1,0))</calculatedColumnFormula>
    </tableColumn>
    <tableColumn id="28" xr3:uid="{3A5094E9-0810-4DD7-A294-19F86394FC51}" name="CAD Expiry" dataDxfId="86">
      <calculatedColumnFormula>INDEX('     2022    '!$A$1:$AC$1563,MATCH($D4,'     2022    '!$D$1:$D$1794,0),MATCH(AC$1,'     2022    '!$A$1:$AC$1,0))</calculatedColumnFormula>
    </tableColumn>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9E09A76-410E-40D2-81DB-7FD6F30B5533}" name="Table8" displayName="Table8" ref="B3:AC563" totalsRowShown="0" headerRowDxfId="73" dataDxfId="72">
  <autoFilter ref="B3:AC563" xr:uid="{89E09A76-410E-40D2-81DB-7FD6F30B5533}"/>
  <tableColumns count="28">
    <tableColumn id="1" xr3:uid="{30F1D6F8-CB30-48AB-8CFE-A21E8640DD35}" name=" " dataDxfId="71">
      <calculatedColumnFormula>INDEX('     2022    '!B:B,MATCH(D4,'     2022    '!D:D,0))</calculatedColumnFormula>
    </tableColumn>
    <tableColumn id="2" xr3:uid="{74A21B8F-BBDA-40AD-99F6-6D753C743C42}" name="Category" dataDxfId="70">
      <calculatedColumnFormula>INDEX('     2022    '!C:C,MATCH(D4,'     2022    '!D:D,0))</calculatedColumnFormula>
    </tableColumn>
    <tableColumn id="3" xr3:uid="{7C1DA83E-79B0-4683-BB4A-376455619F85}" name="Product ID" dataDxfId="69">
      <calculatedColumnFormula>INDEX('     2022    '!D:D,MATCH(A4,'     2022    '!AF:AF,0))</calculatedColumnFormula>
    </tableColumn>
    <tableColumn id="4" xr3:uid="{1AFDF072-0C14-4DA9-B5AC-5021874CD927}" name="Description" dataDxfId="68">
      <calculatedColumnFormula>INDEX('     2022    '!$A$1:$BP$1563,MATCH(D4,'     2022    '!$D$1:$D$1794,0),MATCH(E$1,'     2022    '!$A$1:$BH$1,0))</calculatedColumnFormula>
    </tableColumn>
    <tableColumn id="5" xr3:uid="{9BB0E44D-53AB-4AAA-B7D3-1C0DC69367A4}" name="Video" dataDxfId="67" dataCellStyle="Hyperlink">
      <calculatedColumnFormula>IFERROR(IF(LEFT(INDEX('     2022    '!AD:AD,MATCH(D4,'     2022    '!D:D,0)),4)="http",HYPERLINK(INDEX('     2022    '!AD:AD,MATCH(D4,'     2022    '!D:D,0)),"Video"),""),"")</calculatedColumnFormula>
    </tableColumn>
    <tableColumn id="6" xr3:uid="{6BE13370-8139-4BDC-9C8F-49F6CB48DF5F}" name="Qty in stock 15.3.22" dataDxfId="66">
      <calculatedColumnFormula>INDEX('     2022    '!$A$1:$AC$1563,MATCH($D4,'     2022    '!$D$1:$D$1794,0),MATCH(G$1,'     2022    '!$A$1:$AC$1,0))</calculatedColumnFormula>
    </tableColumn>
    <tableColumn id="7" xr3:uid="{51226834-67AE-4851-9346-8B5331797FA7}" name="ORDER QUANTITY_x000a_to be collected BEFORE 31.3.22" dataDxfId="65"/>
    <tableColumn id="8" xr3:uid="{B1817255-4B8A-446E-874E-4BECB85C909D}" name="GUARANTEED PRICE_x000a_for STOCK orders collected before 31.3.22" dataDxfId="64">
      <calculatedColumnFormula>INDEX('     2022    '!$A$1:$AC$1563,MATCH($D4,'     2022    '!$D$1:$D$1794,0),MATCH(I$1,'     2022    '!$A$1:$AC$1,0))</calculatedColumnFormula>
    </tableColumn>
    <tableColumn id="9" xr3:uid="{D8347D15-8386-4D9B-AB31-61B6F09E6408}" name="ORDER QUANTITY_x000a_for collection in season" dataDxfId="63"/>
    <tableColumn id="10" xr3:uid="{5E70002E-78FC-47C1-BF54-1D5FFFA91F95}" name="Unit Price (from PO price)" dataDxfId="62">
      <calculatedColumnFormula>IFERROR(M4/O4,"")</calculatedColumnFormula>
    </tableColumn>
    <tableColumn id="11" xr3:uid="{7F2DFD9B-A844-4114-933D-14029173C120}" name="PRE-ORDER Price" dataDxfId="61">
      <calculatedColumnFormula>INDEX('     2022    '!$A$1:$AC$1563,MATCH($D4,'     2022    '!$D$1:$D$1794,0),MATCH(L$1,'     2022    '!$A$1:$AC$1,0))</calculatedColumnFormula>
    </tableColumn>
    <tableColumn id="12" xr3:uid="{D9443A65-A0E2-4788-8479-5A54665A69F8}" name="BUYING GROUP price" dataDxfId="60">
      <calculatedColumnFormula>INDEX('     2022    '!$A$1:$AC$1563,MATCH($D4,'     2022    '!$D$1:$D$1794,0),MATCH(M$1,'     2022    '!$A$1:$AC$1,0))</calculatedColumnFormula>
    </tableColumn>
    <tableColumn id="13" xr3:uid="{01CB92C9-4383-472A-87F6-611271545C88}" name="Calibre" dataDxfId="59">
      <calculatedColumnFormula>INDEX('     2022    '!$A$1:$AC$1563,MATCH($D4,'     2022    '!$D$1:$D$1794,0),MATCH(N$1,'     2022    '!$A$1:$AC$1,0))</calculatedColumnFormula>
    </tableColumn>
    <tableColumn id="14" xr3:uid="{F2342B16-6329-4583-BFAB-5690DDAFC14E}" name="Units per case" dataDxfId="58">
      <calculatedColumnFormula>INDEX('     2022    '!$A$1:$AC$1563,MATCH($D4,'     2022    '!$D$1:$D$1794,0),MATCH(O$1,'     2022    '!$A$1:$AC$1,0))</calculatedColumnFormula>
    </tableColumn>
    <tableColumn id="15" xr3:uid="{17FD8681-B428-4715-A321-6FA69E31C615}" name="Duration (seconds)" dataDxfId="57">
      <calculatedColumnFormula>INDEX('     2022    '!$A$1:$AC$1563,MATCH($D4,'     2022    '!$D$1:$D$1794,0),MATCH(P$1,'     2022    '!$A$1:$AC$1,0))</calculatedColumnFormula>
    </tableColumn>
    <tableColumn id="16" xr3:uid="{BD4C3459-EF37-49CF-B971-380AEBB3BEE2}" name="Low Noise" dataDxfId="56">
      <calculatedColumnFormula>INDEX('     2022    '!$A$1:$AC$1563,MATCH($D4,'     2022    '!$D$1:$D$1794,0),MATCH(Q$1,'     2022    '!$A$1:$AC$1,0))</calculatedColumnFormula>
    </tableColumn>
    <tableColumn id="17" xr3:uid="{931ECF2D-8F04-4011-B8AE-D5A1B272CA40}" name="Weight per case (kg)" dataDxfId="55">
      <calculatedColumnFormula>INDEX('     2022    '!$A$1:$AC$1563,MATCH($D4,'     2022    '!$D$1:$D$1794,0),MATCH(R$1,'     2022    '!$A$1:$AC$1,0))</calculatedColumnFormula>
    </tableColumn>
    <tableColumn id="18" xr3:uid="{EBDC73AD-DC1C-47FC-A45C-44E821157210}" name="NEQ per case (kg)" dataDxfId="54">
      <calculatedColumnFormula>INDEX('     2022    '!$A$1:$AC$1563,MATCH($D4,'     2022    '!$D$1:$D$1794,0),MATCH(S$1,'     2022    '!$A$1:$AC$1,0))</calculatedColumnFormula>
    </tableColumn>
    <tableColumn id="19" xr3:uid="{0E6828AB-3A04-4663-95D4-37BA46A4B74C}" name="Pre-fire time (secs)" dataDxfId="53">
      <calculatedColumnFormula>INDEX('     2022    '!$A$1:$AC$1563,MATCH($D4,'     2022    '!$D$1:$D$1794,0),MATCH(T$1,'     2022    '!$A$1:$AC$1,0))</calculatedColumnFormula>
    </tableColumn>
    <tableColumn id="20" xr3:uid="{F8B4A9ED-61CB-4B81-85DC-AC64B0D23F1C}" name="Hazard Class" dataDxfId="52">
      <calculatedColumnFormula>INDEX('     2022    '!$A$1:$AC$1563,MATCH($D4,'     2022    '!$D$1:$D$1794,0),MATCH(U$1,'     2022    '!$A$1:$AC$1,0))</calculatedColumnFormula>
    </tableColumn>
    <tableColumn id="21" xr3:uid="{CE231FED-D23E-4241-974F-B9D0293EAD52}" name="UN no." dataDxfId="51">
      <calculatedColumnFormula>INDEX('     2022    '!$A$1:$AC$1563,MATCH($D4,'     2022    '!$D$1:$D$1794,0),MATCH(V$1,'     2022    '!$A$1:$AC$1,0))</calculatedColumnFormula>
    </tableColumn>
    <tableColumn id="22" xr3:uid="{705BDC78-FD2D-42FA-883B-DB99427761D1}" name="Cat." dataDxfId="50">
      <calculatedColumnFormula>INDEX('     2022    '!$A$1:$AC$1563,MATCH($D4,'     2022    '!$D$1:$D$1794,0),MATCH(W$1,'     2022    '!$A$1:$AC$1,0))</calculatedColumnFormula>
    </tableColumn>
    <tableColumn id="23" xr3:uid="{ED99AC07-F9FB-4E43-AF53-9D87643FC1E1}" name="Retail RRP" dataDxfId="49">
      <calculatedColumnFormula>INDEX('     2022    '!$A$1:$AC$1563,MATCH($D4,'     2022    '!$D$1:$D$1794,0),MATCH(X$1,'     2022    '!$A$1:$AC$1,0))</calculatedColumnFormula>
    </tableColumn>
    <tableColumn id="24" xr3:uid="{84F9D4E9-3B31-4D98-85D2-6A711E4103BF}" name="Retail SSP" dataDxfId="48">
      <calculatedColumnFormula>INDEX('     2022    '!$A$1:$AC$1563,MATCH($D4,'     2022    '!$D$1:$D$1794,0),MATCH(Y$1,'     2022    '!$A$1:$AC$1,0))</calculatedColumnFormula>
    </tableColumn>
    <tableColumn id="25" xr3:uid="{11065D9D-F725-40F3-A29A-0EFE46A1D149}" name="CBM (m³)" dataDxfId="47">
      <calculatedColumnFormula>INDEX('     2022    '!$A$1:$AC$1563,MATCH($D4,'     2022    '!$D$1:$D$1794,0),MATCH(Z$1,'     2022    '!$A$1:$AC$1,0))</calculatedColumnFormula>
    </tableColumn>
    <tableColumn id="26" xr3:uid="{1C4331A4-F099-44A3-942A-E889BEF3BA66}" name="CE Number" dataDxfId="46">
      <calculatedColumnFormula>INDEX('     2022    '!$A$1:$AC$1563,MATCH($D4,'     2022    '!$D$1:$D$1794,0),MATCH(AA$1,'     2022    '!$A$1:$AC$1,0))</calculatedColumnFormula>
    </tableColumn>
    <tableColumn id="27" xr3:uid="{0EBB6251-ED5C-450C-AE1F-2A8CF0D6F0EB}" name="ADR Classification" dataDxfId="45">
      <calculatedColumnFormula>INDEX('     2022    '!$A$1:$AC$1563,MATCH($D4,'     2022    '!$D$1:$D$1794,0),MATCH(AB$1,'     2022    '!$A$1:$AC$1,0))</calculatedColumnFormula>
    </tableColumn>
    <tableColumn id="28" xr3:uid="{2E236CD7-5505-4A81-B3C7-4831753056FE}" name="CAD Expiry" dataDxfId="44">
      <calculatedColumnFormula>INDEX('     2022    '!$A$1:$AC$1563,MATCH($D4,'     2022    '!$D$1:$D$1794,0),MATCH(AC$1,'     2022    '!$A$1:$AC$1,0))</calculatedColumnFormula>
    </tableColumn>
  </tableColumns>
  <tableStyleInfo name="TableStyleLight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E2FF721-5685-4001-9AAC-ED9ACD40B5DB}" name="Table7" displayName="Table7" ref="B3:AC536" totalsRowShown="0" headerRowDxfId="32" dataDxfId="31">
  <autoFilter ref="B3:AC536" xr:uid="{9E2FF721-5685-4001-9AAC-ED9ACD40B5DB}"/>
  <tableColumns count="28">
    <tableColumn id="1" xr3:uid="{55D0DBA0-7A2C-4288-BDB3-D9E51990E1FD}" name=" " dataDxfId="30">
      <calculatedColumnFormula>INDEX('     2022    '!B:B,MATCH(D4,'     2022    '!D:D,0))</calculatedColumnFormula>
    </tableColumn>
    <tableColumn id="2" xr3:uid="{E3D16CEC-7A07-423E-9C34-7054543DBD9F}" name="Category" dataDxfId="29">
      <calculatedColumnFormula>INDEX('     2022    '!C:C,MATCH(D4,'     2022    '!D:D,0))</calculatedColumnFormula>
    </tableColumn>
    <tableColumn id="3" xr3:uid="{25886DCA-B737-4E62-BF53-B1BDB758DA25}" name="Product ID" dataDxfId="28">
      <calculatedColumnFormula>INDEX('     2022    '!D:D,MATCH(A4,'     2022    '!AL:AL,0))</calculatedColumnFormula>
    </tableColumn>
    <tableColumn id="4" xr3:uid="{F9A70946-6660-4C31-B362-444C1FC1A2E8}" name="Description" dataDxfId="27">
      <calculatedColumnFormula>INDEX('     2022    '!$A$1:$AC$1563,MATCH($D4,'     2022    '!$D$1:$D$1794,0),MATCH(E$1,'     2022    '!$A$1:$AC$1,0))</calculatedColumnFormula>
    </tableColumn>
    <tableColumn id="5" xr3:uid="{A1F74B2D-ED11-448A-9C5C-4514366102BC}" name="Video" dataDxfId="26" dataCellStyle="Hyperlink">
      <calculatedColumnFormula>IFERROR(IF(LEFT(INDEX('     2022    '!AD:AD,MATCH(D4,'     2022    '!D:D,0)),4)="http",HYPERLINK(INDEX('     2022    '!AD:AD,MATCH(D4,'     2022    '!D:D,0)),"Video"),""),"")</calculatedColumnFormula>
    </tableColumn>
    <tableColumn id="6" xr3:uid="{5932BC79-32DF-4ED9-9B99-6DFEAEF51DBC}" name="Qty in stock 15.3.22" dataDxfId="25">
      <calculatedColumnFormula>INDEX('     2022    '!$A$1:$AC$1563,MATCH($D4,'     2022    '!$D$1:$D$1794,0),MATCH(G$1,'     2022    '!$A$1:$AC$1,0))</calculatedColumnFormula>
    </tableColumn>
    <tableColumn id="7" xr3:uid="{8A1B7025-8C37-4505-A4CA-1BF88902296C}" name="ORDER QUANTITY_x000a_to be collected BEFORE 31.3.22" dataDxfId="24"/>
    <tableColumn id="8" xr3:uid="{AB484A26-DC46-4DF0-BCD3-31526CF5DF13}" name="GUARANTEED PRICE_x000a_for STOCK orders collected before 31.3.22" dataDxfId="23">
      <calculatedColumnFormula>INDEX('     2022    '!$A$1:$AC$1563,MATCH($D4,'     2022    '!$D$1:$D$1794,0),MATCH(I$1,'     2022    '!$A$1:$AC$1,0))</calculatedColumnFormula>
    </tableColumn>
    <tableColumn id="9" xr3:uid="{DAEE27E3-9B6A-4D6A-BACB-B351FF3C241F}" name="ORDER QUANTITY_x000a_for collection in season" dataDxfId="22"/>
    <tableColumn id="10" xr3:uid="{08C364EE-3D73-4083-A527-DE3FFC0D9683}" name="Unit Price (from PO price)" dataDxfId="21">
      <calculatedColumnFormula>IFERROR(M4/O4,"")</calculatedColumnFormula>
    </tableColumn>
    <tableColumn id="11" xr3:uid="{A24968A0-2BA0-4839-91A8-011137AC90DD}" name="PRE-ORDER Price" dataDxfId="20">
      <calculatedColumnFormula>INDEX('     2022    '!$A$1:$AC$1563,MATCH($D4,'     2022    '!$D$1:$D$1794,0),MATCH(L$1,'     2022    '!$A$1:$AC$1,0))</calculatedColumnFormula>
    </tableColumn>
    <tableColumn id="12" xr3:uid="{61270A82-80BE-4C26-ACF6-8E3328910F80}" name="BUYING GROUP price" dataDxfId="19">
      <calculatedColumnFormula>INDEX('     2022    '!$A$1:$AC$1563,MATCH($D4,'     2022    '!$D$1:$D$1794,0),MATCH(M$1,'     2022    '!$A$1:$AC$1,0))</calculatedColumnFormula>
    </tableColumn>
    <tableColumn id="13" xr3:uid="{A3E5EB7D-D0B6-4679-B4D9-880DF5C5E7E6}" name="Calibre" dataDxfId="18">
      <calculatedColumnFormula>INDEX('     2022    '!$A$1:$AC$1563,MATCH($D4,'     2022    '!$D$1:$D$1794,0),MATCH(N$1,'     2022    '!$A$1:$AC$1,0))</calculatedColumnFormula>
    </tableColumn>
    <tableColumn id="14" xr3:uid="{C4F923CC-E165-43FA-BD5A-C2083216489B}" name="Units per case" dataDxfId="17">
      <calculatedColumnFormula>INDEX('     2022    '!$A$1:$AC$1563,MATCH($D4,'     2022    '!$D$1:$D$1794,0),MATCH(O$1,'     2022    '!$A$1:$AC$1,0))</calculatedColumnFormula>
    </tableColumn>
    <tableColumn id="15" xr3:uid="{AE5C55FB-28B2-4A55-B04A-51A799CA8EAD}" name="Duration (seconds)" dataDxfId="16">
      <calculatedColumnFormula>INDEX('     2022    '!$A$1:$AC$1563,MATCH($D4,'     2022    '!$D$1:$D$1794,0),MATCH(P$1,'     2022    '!$A$1:$AC$1,0))</calculatedColumnFormula>
    </tableColumn>
    <tableColumn id="16" xr3:uid="{48E38AAE-9F70-43F3-B49E-4BE32DB25FC9}" name="Low Noise" dataDxfId="15">
      <calculatedColumnFormula>INDEX('     2022    '!$A$1:$AC$1563,MATCH($D4,'     2022    '!$D$1:$D$1794,0),MATCH(Q$1,'     2022    '!$A$1:$AC$1,0))</calculatedColumnFormula>
    </tableColumn>
    <tableColumn id="17" xr3:uid="{FFCCF844-B2AD-4F8E-A887-D8C368653321}" name="Weight per case (kg)" dataDxfId="14">
      <calculatedColumnFormula>INDEX('     2022    '!$A$1:$AC$1563,MATCH($D4,'     2022    '!$D$1:$D$1794,0),MATCH(R$1,'     2022    '!$A$1:$AC$1,0))</calculatedColumnFormula>
    </tableColumn>
    <tableColumn id="18" xr3:uid="{39716B54-793D-4EE4-BB17-BA1240232504}" name="NEQ per case (kg)" dataDxfId="13">
      <calculatedColumnFormula>INDEX('     2022    '!$A$1:$AC$1563,MATCH($D4,'     2022    '!$D$1:$D$1794,0),MATCH(S$1,'     2022    '!$A$1:$AC$1,0))</calculatedColumnFormula>
    </tableColumn>
    <tableColumn id="19" xr3:uid="{91DB9D4E-5AB9-4F17-AA99-24DFAB108364}" name="Pre-fire time (secs)" dataDxfId="12">
      <calculatedColumnFormula>INDEX('     2022    '!$A$1:$AC$1563,MATCH($D4,'     2022    '!$D$1:$D$1794,0),MATCH(T$1,'     2022    '!$A$1:$AC$1,0))</calculatedColumnFormula>
    </tableColumn>
    <tableColumn id="20" xr3:uid="{4E365DCF-1DC2-4875-9B90-E6822F35445A}" name="Hazard Class" dataDxfId="11">
      <calculatedColumnFormula>INDEX('     2022    '!$A$1:$AC$1563,MATCH($D4,'     2022    '!$D$1:$D$1794,0),MATCH(U$1,'     2022    '!$A$1:$AC$1,0))</calculatedColumnFormula>
    </tableColumn>
    <tableColumn id="21" xr3:uid="{3D6E9D3E-4039-4A27-96E7-3128F4AC6087}" name="UN no." dataDxfId="10">
      <calculatedColumnFormula>INDEX('     2022    '!$A$1:$AC$1563,MATCH($D4,'     2022    '!$D$1:$D$1794,0),MATCH(V$1,'     2022    '!$A$1:$AC$1,0))</calculatedColumnFormula>
    </tableColumn>
    <tableColumn id="22" xr3:uid="{A6A9A9E5-1C9A-42DE-8C01-8D3D537361E4}" name="Cat." dataDxfId="9">
      <calculatedColumnFormula>INDEX('     2022    '!$A$1:$AC$1563,MATCH($D4,'     2022    '!$D$1:$D$1794,0),MATCH(W$1,'     2022    '!$A$1:$AC$1,0))</calculatedColumnFormula>
    </tableColumn>
    <tableColumn id="23" xr3:uid="{BDE4A853-5D96-4D92-9764-CBDFBD00A398}" name="Retail RRP" dataDxfId="8">
      <calculatedColumnFormula>INDEX('     2022    '!$A$1:$AC$1563,MATCH($D4,'     2022    '!$D$1:$D$1794,0),MATCH(X$1,'     2022    '!$A$1:$AC$1,0))</calculatedColumnFormula>
    </tableColumn>
    <tableColumn id="24" xr3:uid="{DBC04D73-3691-4196-87AC-EE881986A7B7}" name="Retail SSP" dataDxfId="7">
      <calculatedColumnFormula>INDEX('     2022    '!$A$1:$AC$1563,MATCH($D4,'     2022    '!$D$1:$D$1794,0),MATCH(Y$1,'     2022    '!$A$1:$AC$1,0))</calculatedColumnFormula>
    </tableColumn>
    <tableColumn id="25" xr3:uid="{E259F7B8-CAA7-4879-ACB3-293EF0A86057}" name="CBM (m³)" dataDxfId="6">
      <calculatedColumnFormula>INDEX('     2022    '!$A$1:$AC$1563,MATCH($D4,'     2022    '!$D$1:$D$1794,0),MATCH(Z$1,'     2022    '!$A$1:$AC$1,0))</calculatedColumnFormula>
    </tableColumn>
    <tableColumn id="26" xr3:uid="{7BB08684-2D6D-464D-9369-AB3E104E228C}" name="CE Number" dataDxfId="5">
      <calculatedColumnFormula>INDEX('     2022    '!$A$1:$AC$1563,MATCH($D4,'     2022    '!$D$1:$D$1794,0),MATCH(AA$1,'     2022    '!$A$1:$AC$1,0))</calculatedColumnFormula>
    </tableColumn>
    <tableColumn id="27" xr3:uid="{DAE871FB-D4C8-4F90-9DC6-3403CB0A912E}" name="ADR Classification" dataDxfId="4">
      <calculatedColumnFormula>INDEX('     2022    '!$A$1:$AC$1563,MATCH($D4,'     2022    '!$D$1:$D$1794,0),MATCH(AB$1,'     2022    '!$A$1:$AC$1,0))</calculatedColumnFormula>
    </tableColumn>
    <tableColumn id="28" xr3:uid="{BFBEBBA1-C408-4546-9245-72BA4F858B93}" name="CAD Expiry" dataDxfId="3">
      <calculatedColumnFormula>INDEX('     2022    '!$A$1:$AC$1563,MATCH($D4,'     2022    '!$D$1:$D$1794,0),MATCH(AC$1,'     2022    '!$A$1:$AC$1,0))</calculatedColumnFormula>
    </tableColumn>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C4350-3DC3-4947-9A37-8C3D85F326F6}">
  <dimension ref="A1:D10"/>
  <sheetViews>
    <sheetView workbookViewId="0">
      <selection activeCell="A6" sqref="A6"/>
    </sheetView>
  </sheetViews>
  <sheetFormatPr defaultColWidth="10.28515625" defaultRowHeight="15"/>
  <cols>
    <col min="1" max="1" width="167.5703125" style="99" customWidth="1"/>
    <col min="2" max="254" width="10.28515625" style="99"/>
    <col min="255" max="255" width="88.5703125" style="99" customWidth="1"/>
    <col min="256" max="256" width="2.42578125" style="99" customWidth="1"/>
    <col min="257" max="257" width="88.5703125" style="99" customWidth="1"/>
    <col min="258" max="510" width="10.28515625" style="99"/>
    <col min="511" max="511" width="88.5703125" style="99" customWidth="1"/>
    <col min="512" max="512" width="2.42578125" style="99" customWidth="1"/>
    <col min="513" max="513" width="88.5703125" style="99" customWidth="1"/>
    <col min="514" max="766" width="10.28515625" style="99"/>
    <col min="767" max="767" width="88.5703125" style="99" customWidth="1"/>
    <col min="768" max="768" width="2.42578125" style="99" customWidth="1"/>
    <col min="769" max="769" width="88.5703125" style="99" customWidth="1"/>
    <col min="770" max="1022" width="10.28515625" style="99"/>
    <col min="1023" max="1023" width="88.5703125" style="99" customWidth="1"/>
    <col min="1024" max="1024" width="2.42578125" style="99" customWidth="1"/>
    <col min="1025" max="1025" width="88.5703125" style="99" customWidth="1"/>
    <col min="1026" max="1278" width="10.28515625" style="99"/>
    <col min="1279" max="1279" width="88.5703125" style="99" customWidth="1"/>
    <col min="1280" max="1280" width="2.42578125" style="99" customWidth="1"/>
    <col min="1281" max="1281" width="88.5703125" style="99" customWidth="1"/>
    <col min="1282" max="1534" width="10.28515625" style="99"/>
    <col min="1535" max="1535" width="88.5703125" style="99" customWidth="1"/>
    <col min="1536" max="1536" width="2.42578125" style="99" customWidth="1"/>
    <col min="1537" max="1537" width="88.5703125" style="99" customWidth="1"/>
    <col min="1538" max="1790" width="10.28515625" style="99"/>
    <col min="1791" max="1791" width="88.5703125" style="99" customWidth="1"/>
    <col min="1792" max="1792" width="2.42578125" style="99" customWidth="1"/>
    <col min="1793" max="1793" width="88.5703125" style="99" customWidth="1"/>
    <col min="1794" max="2046" width="10.28515625" style="99"/>
    <col min="2047" max="2047" width="88.5703125" style="99" customWidth="1"/>
    <col min="2048" max="2048" width="2.42578125" style="99" customWidth="1"/>
    <col min="2049" max="2049" width="88.5703125" style="99" customWidth="1"/>
    <col min="2050" max="2302" width="10.28515625" style="99"/>
    <col min="2303" max="2303" width="88.5703125" style="99" customWidth="1"/>
    <col min="2304" max="2304" width="2.42578125" style="99" customWidth="1"/>
    <col min="2305" max="2305" width="88.5703125" style="99" customWidth="1"/>
    <col min="2306" max="2558" width="10.28515625" style="99"/>
    <col min="2559" max="2559" width="88.5703125" style="99" customWidth="1"/>
    <col min="2560" max="2560" width="2.42578125" style="99" customWidth="1"/>
    <col min="2561" max="2561" width="88.5703125" style="99" customWidth="1"/>
    <col min="2562" max="2814" width="10.28515625" style="99"/>
    <col min="2815" max="2815" width="88.5703125" style="99" customWidth="1"/>
    <col min="2816" max="2816" width="2.42578125" style="99" customWidth="1"/>
    <col min="2817" max="2817" width="88.5703125" style="99" customWidth="1"/>
    <col min="2818" max="3070" width="10.28515625" style="99"/>
    <col min="3071" max="3071" width="88.5703125" style="99" customWidth="1"/>
    <col min="3072" max="3072" width="2.42578125" style="99" customWidth="1"/>
    <col min="3073" max="3073" width="88.5703125" style="99" customWidth="1"/>
    <col min="3074" max="3326" width="10.28515625" style="99"/>
    <col min="3327" max="3327" width="88.5703125" style="99" customWidth="1"/>
    <col min="3328" max="3328" width="2.42578125" style="99" customWidth="1"/>
    <col min="3329" max="3329" width="88.5703125" style="99" customWidth="1"/>
    <col min="3330" max="3582" width="10.28515625" style="99"/>
    <col min="3583" max="3583" width="88.5703125" style="99" customWidth="1"/>
    <col min="3584" max="3584" width="2.42578125" style="99" customWidth="1"/>
    <col min="3585" max="3585" width="88.5703125" style="99" customWidth="1"/>
    <col min="3586" max="3838" width="10.28515625" style="99"/>
    <col min="3839" max="3839" width="88.5703125" style="99" customWidth="1"/>
    <col min="3840" max="3840" width="2.42578125" style="99" customWidth="1"/>
    <col min="3841" max="3841" width="88.5703125" style="99" customWidth="1"/>
    <col min="3842" max="4094" width="10.28515625" style="99"/>
    <col min="4095" max="4095" width="88.5703125" style="99" customWidth="1"/>
    <col min="4096" max="4096" width="2.42578125" style="99" customWidth="1"/>
    <col min="4097" max="4097" width="88.5703125" style="99" customWidth="1"/>
    <col min="4098" max="4350" width="10.28515625" style="99"/>
    <col min="4351" max="4351" width="88.5703125" style="99" customWidth="1"/>
    <col min="4352" max="4352" width="2.42578125" style="99" customWidth="1"/>
    <col min="4353" max="4353" width="88.5703125" style="99" customWidth="1"/>
    <col min="4354" max="4606" width="10.28515625" style="99"/>
    <col min="4607" max="4607" width="88.5703125" style="99" customWidth="1"/>
    <col min="4608" max="4608" width="2.42578125" style="99" customWidth="1"/>
    <col min="4609" max="4609" width="88.5703125" style="99" customWidth="1"/>
    <col min="4610" max="4862" width="10.28515625" style="99"/>
    <col min="4863" max="4863" width="88.5703125" style="99" customWidth="1"/>
    <col min="4864" max="4864" width="2.42578125" style="99" customWidth="1"/>
    <col min="4865" max="4865" width="88.5703125" style="99" customWidth="1"/>
    <col min="4866" max="5118" width="10.28515625" style="99"/>
    <col min="5119" max="5119" width="88.5703125" style="99" customWidth="1"/>
    <col min="5120" max="5120" width="2.42578125" style="99" customWidth="1"/>
    <col min="5121" max="5121" width="88.5703125" style="99" customWidth="1"/>
    <col min="5122" max="5374" width="10.28515625" style="99"/>
    <col min="5375" max="5375" width="88.5703125" style="99" customWidth="1"/>
    <col min="5376" max="5376" width="2.42578125" style="99" customWidth="1"/>
    <col min="5377" max="5377" width="88.5703125" style="99" customWidth="1"/>
    <col min="5378" max="5630" width="10.28515625" style="99"/>
    <col min="5631" max="5631" width="88.5703125" style="99" customWidth="1"/>
    <col min="5632" max="5632" width="2.42578125" style="99" customWidth="1"/>
    <col min="5633" max="5633" width="88.5703125" style="99" customWidth="1"/>
    <col min="5634" max="5886" width="10.28515625" style="99"/>
    <col min="5887" max="5887" width="88.5703125" style="99" customWidth="1"/>
    <col min="5888" max="5888" width="2.42578125" style="99" customWidth="1"/>
    <col min="5889" max="5889" width="88.5703125" style="99" customWidth="1"/>
    <col min="5890" max="6142" width="10.28515625" style="99"/>
    <col min="6143" max="6143" width="88.5703125" style="99" customWidth="1"/>
    <col min="6144" max="6144" width="2.42578125" style="99" customWidth="1"/>
    <col min="6145" max="6145" width="88.5703125" style="99" customWidth="1"/>
    <col min="6146" max="6398" width="10.28515625" style="99"/>
    <col min="6399" max="6399" width="88.5703125" style="99" customWidth="1"/>
    <col min="6400" max="6400" width="2.42578125" style="99" customWidth="1"/>
    <col min="6401" max="6401" width="88.5703125" style="99" customWidth="1"/>
    <col min="6402" max="6654" width="10.28515625" style="99"/>
    <col min="6655" max="6655" width="88.5703125" style="99" customWidth="1"/>
    <col min="6656" max="6656" width="2.42578125" style="99" customWidth="1"/>
    <col min="6657" max="6657" width="88.5703125" style="99" customWidth="1"/>
    <col min="6658" max="6910" width="10.28515625" style="99"/>
    <col min="6911" max="6911" width="88.5703125" style="99" customWidth="1"/>
    <col min="6912" max="6912" width="2.42578125" style="99" customWidth="1"/>
    <col min="6913" max="6913" width="88.5703125" style="99" customWidth="1"/>
    <col min="6914" max="7166" width="10.28515625" style="99"/>
    <col min="7167" max="7167" width="88.5703125" style="99" customWidth="1"/>
    <col min="7168" max="7168" width="2.42578125" style="99" customWidth="1"/>
    <col min="7169" max="7169" width="88.5703125" style="99" customWidth="1"/>
    <col min="7170" max="7422" width="10.28515625" style="99"/>
    <col min="7423" max="7423" width="88.5703125" style="99" customWidth="1"/>
    <col min="7424" max="7424" width="2.42578125" style="99" customWidth="1"/>
    <col min="7425" max="7425" width="88.5703125" style="99" customWidth="1"/>
    <col min="7426" max="7678" width="10.28515625" style="99"/>
    <col min="7679" max="7679" width="88.5703125" style="99" customWidth="1"/>
    <col min="7680" max="7680" width="2.42578125" style="99" customWidth="1"/>
    <col min="7681" max="7681" width="88.5703125" style="99" customWidth="1"/>
    <col min="7682" max="7934" width="10.28515625" style="99"/>
    <col min="7935" max="7935" width="88.5703125" style="99" customWidth="1"/>
    <col min="7936" max="7936" width="2.42578125" style="99" customWidth="1"/>
    <col min="7937" max="7937" width="88.5703125" style="99" customWidth="1"/>
    <col min="7938" max="8190" width="10.28515625" style="99"/>
    <col min="8191" max="8191" width="88.5703125" style="99" customWidth="1"/>
    <col min="8192" max="8192" width="2.42578125" style="99" customWidth="1"/>
    <col min="8193" max="8193" width="88.5703125" style="99" customWidth="1"/>
    <col min="8194" max="8446" width="10.28515625" style="99"/>
    <col min="8447" max="8447" width="88.5703125" style="99" customWidth="1"/>
    <col min="8448" max="8448" width="2.42578125" style="99" customWidth="1"/>
    <col min="8449" max="8449" width="88.5703125" style="99" customWidth="1"/>
    <col min="8450" max="8702" width="10.28515625" style="99"/>
    <col min="8703" max="8703" width="88.5703125" style="99" customWidth="1"/>
    <col min="8704" max="8704" width="2.42578125" style="99" customWidth="1"/>
    <col min="8705" max="8705" width="88.5703125" style="99" customWidth="1"/>
    <col min="8706" max="8958" width="10.28515625" style="99"/>
    <col min="8959" max="8959" width="88.5703125" style="99" customWidth="1"/>
    <col min="8960" max="8960" width="2.42578125" style="99" customWidth="1"/>
    <col min="8961" max="8961" width="88.5703125" style="99" customWidth="1"/>
    <col min="8962" max="9214" width="10.28515625" style="99"/>
    <col min="9215" max="9215" width="88.5703125" style="99" customWidth="1"/>
    <col min="9216" max="9216" width="2.42578125" style="99" customWidth="1"/>
    <col min="9217" max="9217" width="88.5703125" style="99" customWidth="1"/>
    <col min="9218" max="9470" width="10.28515625" style="99"/>
    <col min="9471" max="9471" width="88.5703125" style="99" customWidth="1"/>
    <col min="9472" max="9472" width="2.42578125" style="99" customWidth="1"/>
    <col min="9473" max="9473" width="88.5703125" style="99" customWidth="1"/>
    <col min="9474" max="9726" width="10.28515625" style="99"/>
    <col min="9727" max="9727" width="88.5703125" style="99" customWidth="1"/>
    <col min="9728" max="9728" width="2.42578125" style="99" customWidth="1"/>
    <col min="9729" max="9729" width="88.5703125" style="99" customWidth="1"/>
    <col min="9730" max="9982" width="10.28515625" style="99"/>
    <col min="9983" max="9983" width="88.5703125" style="99" customWidth="1"/>
    <col min="9984" max="9984" width="2.42578125" style="99" customWidth="1"/>
    <col min="9985" max="9985" width="88.5703125" style="99" customWidth="1"/>
    <col min="9986" max="10238" width="10.28515625" style="99"/>
    <col min="10239" max="10239" width="88.5703125" style="99" customWidth="1"/>
    <col min="10240" max="10240" width="2.42578125" style="99" customWidth="1"/>
    <col min="10241" max="10241" width="88.5703125" style="99" customWidth="1"/>
    <col min="10242" max="10494" width="10.28515625" style="99"/>
    <col min="10495" max="10495" width="88.5703125" style="99" customWidth="1"/>
    <col min="10496" max="10496" width="2.42578125" style="99" customWidth="1"/>
    <col min="10497" max="10497" width="88.5703125" style="99" customWidth="1"/>
    <col min="10498" max="10750" width="10.28515625" style="99"/>
    <col min="10751" max="10751" width="88.5703125" style="99" customWidth="1"/>
    <col min="10752" max="10752" width="2.42578125" style="99" customWidth="1"/>
    <col min="10753" max="10753" width="88.5703125" style="99" customWidth="1"/>
    <col min="10754" max="11006" width="10.28515625" style="99"/>
    <col min="11007" max="11007" width="88.5703125" style="99" customWidth="1"/>
    <col min="11008" max="11008" width="2.42578125" style="99" customWidth="1"/>
    <col min="11009" max="11009" width="88.5703125" style="99" customWidth="1"/>
    <col min="11010" max="11262" width="10.28515625" style="99"/>
    <col min="11263" max="11263" width="88.5703125" style="99" customWidth="1"/>
    <col min="11264" max="11264" width="2.42578125" style="99" customWidth="1"/>
    <col min="11265" max="11265" width="88.5703125" style="99" customWidth="1"/>
    <col min="11266" max="11518" width="10.28515625" style="99"/>
    <col min="11519" max="11519" width="88.5703125" style="99" customWidth="1"/>
    <col min="11520" max="11520" width="2.42578125" style="99" customWidth="1"/>
    <col min="11521" max="11521" width="88.5703125" style="99" customWidth="1"/>
    <col min="11522" max="11774" width="10.28515625" style="99"/>
    <col min="11775" max="11775" width="88.5703125" style="99" customWidth="1"/>
    <col min="11776" max="11776" width="2.42578125" style="99" customWidth="1"/>
    <col min="11777" max="11777" width="88.5703125" style="99" customWidth="1"/>
    <col min="11778" max="12030" width="10.28515625" style="99"/>
    <col min="12031" max="12031" width="88.5703125" style="99" customWidth="1"/>
    <col min="12032" max="12032" width="2.42578125" style="99" customWidth="1"/>
    <col min="12033" max="12033" width="88.5703125" style="99" customWidth="1"/>
    <col min="12034" max="12286" width="10.28515625" style="99"/>
    <col min="12287" max="12287" width="88.5703125" style="99" customWidth="1"/>
    <col min="12288" max="12288" width="2.42578125" style="99" customWidth="1"/>
    <col min="12289" max="12289" width="88.5703125" style="99" customWidth="1"/>
    <col min="12290" max="12542" width="10.28515625" style="99"/>
    <col min="12543" max="12543" width="88.5703125" style="99" customWidth="1"/>
    <col min="12544" max="12544" width="2.42578125" style="99" customWidth="1"/>
    <col min="12545" max="12545" width="88.5703125" style="99" customWidth="1"/>
    <col min="12546" max="12798" width="10.28515625" style="99"/>
    <col min="12799" max="12799" width="88.5703125" style="99" customWidth="1"/>
    <col min="12800" max="12800" width="2.42578125" style="99" customWidth="1"/>
    <col min="12801" max="12801" width="88.5703125" style="99" customWidth="1"/>
    <col min="12802" max="13054" width="10.28515625" style="99"/>
    <col min="13055" max="13055" width="88.5703125" style="99" customWidth="1"/>
    <col min="13056" max="13056" width="2.42578125" style="99" customWidth="1"/>
    <col min="13057" max="13057" width="88.5703125" style="99" customWidth="1"/>
    <col min="13058" max="13310" width="10.28515625" style="99"/>
    <col min="13311" max="13311" width="88.5703125" style="99" customWidth="1"/>
    <col min="13312" max="13312" width="2.42578125" style="99" customWidth="1"/>
    <col min="13313" max="13313" width="88.5703125" style="99" customWidth="1"/>
    <col min="13314" max="13566" width="10.28515625" style="99"/>
    <col min="13567" max="13567" width="88.5703125" style="99" customWidth="1"/>
    <col min="13568" max="13568" width="2.42578125" style="99" customWidth="1"/>
    <col min="13569" max="13569" width="88.5703125" style="99" customWidth="1"/>
    <col min="13570" max="13822" width="10.28515625" style="99"/>
    <col min="13823" max="13823" width="88.5703125" style="99" customWidth="1"/>
    <col min="13824" max="13824" width="2.42578125" style="99" customWidth="1"/>
    <col min="13825" max="13825" width="88.5703125" style="99" customWidth="1"/>
    <col min="13826" max="14078" width="10.28515625" style="99"/>
    <col min="14079" max="14079" width="88.5703125" style="99" customWidth="1"/>
    <col min="14080" max="14080" width="2.42578125" style="99" customWidth="1"/>
    <col min="14081" max="14081" width="88.5703125" style="99" customWidth="1"/>
    <col min="14082" max="14334" width="10.28515625" style="99"/>
    <col min="14335" max="14335" width="88.5703125" style="99" customWidth="1"/>
    <col min="14336" max="14336" width="2.42578125" style="99" customWidth="1"/>
    <col min="14337" max="14337" width="88.5703125" style="99" customWidth="1"/>
    <col min="14338" max="14590" width="10.28515625" style="99"/>
    <col min="14591" max="14591" width="88.5703125" style="99" customWidth="1"/>
    <col min="14592" max="14592" width="2.42578125" style="99" customWidth="1"/>
    <col min="14593" max="14593" width="88.5703125" style="99" customWidth="1"/>
    <col min="14594" max="14846" width="10.28515625" style="99"/>
    <col min="14847" max="14847" width="88.5703125" style="99" customWidth="1"/>
    <col min="14848" max="14848" width="2.42578125" style="99" customWidth="1"/>
    <col min="14849" max="14849" width="88.5703125" style="99" customWidth="1"/>
    <col min="14850" max="15102" width="10.28515625" style="99"/>
    <col min="15103" max="15103" width="88.5703125" style="99" customWidth="1"/>
    <col min="15104" max="15104" width="2.42578125" style="99" customWidth="1"/>
    <col min="15105" max="15105" width="88.5703125" style="99" customWidth="1"/>
    <col min="15106" max="15358" width="10.28515625" style="99"/>
    <col min="15359" max="15359" width="88.5703125" style="99" customWidth="1"/>
    <col min="15360" max="15360" width="2.42578125" style="99" customWidth="1"/>
    <col min="15361" max="15361" width="88.5703125" style="99" customWidth="1"/>
    <col min="15362" max="15614" width="10.28515625" style="99"/>
    <col min="15615" max="15615" width="88.5703125" style="99" customWidth="1"/>
    <col min="15616" max="15616" width="2.42578125" style="99" customWidth="1"/>
    <col min="15617" max="15617" width="88.5703125" style="99" customWidth="1"/>
    <col min="15618" max="15870" width="10.28515625" style="99"/>
    <col min="15871" max="15871" width="88.5703125" style="99" customWidth="1"/>
    <col min="15872" max="15872" width="2.42578125" style="99" customWidth="1"/>
    <col min="15873" max="15873" width="88.5703125" style="99" customWidth="1"/>
    <col min="15874" max="16126" width="10.28515625" style="99"/>
    <col min="16127" max="16127" width="88.5703125" style="99" customWidth="1"/>
    <col min="16128" max="16128" width="2.42578125" style="99" customWidth="1"/>
    <col min="16129" max="16129" width="88.5703125" style="99" customWidth="1"/>
    <col min="16130" max="16384" width="10.28515625" style="99"/>
  </cols>
  <sheetData>
    <row r="1" spans="1:4" ht="117.75">
      <c r="A1" s="100" t="s">
        <v>5977</v>
      </c>
    </row>
    <row r="2" spans="1:4" s="103" customFormat="1" ht="100.5" customHeight="1">
      <c r="A2" s="193" t="s">
        <v>5981</v>
      </c>
    </row>
    <row r="3" spans="1:4" s="103" customFormat="1" ht="96.75" customHeight="1">
      <c r="A3" s="102" t="s">
        <v>5978</v>
      </c>
    </row>
    <row r="4" spans="1:4" s="103" customFormat="1" ht="62.25" customHeight="1">
      <c r="A4" s="104" t="s">
        <v>5980</v>
      </c>
    </row>
    <row r="5" spans="1:4" s="103" customFormat="1" ht="52.5" customHeight="1">
      <c r="A5" s="105" t="s">
        <v>5979</v>
      </c>
      <c r="D5" s="106"/>
    </row>
    <row r="6" spans="1:4" s="103" customFormat="1" ht="60.75" thickBot="1">
      <c r="A6" s="107" t="s">
        <v>4633</v>
      </c>
    </row>
    <row r="7" spans="1:4" s="101" customFormat="1" ht="126">
      <c r="A7" s="192" t="s">
        <v>4632</v>
      </c>
    </row>
    <row r="8" spans="1:4" s="103" customFormat="1" ht="36.75" thickBot="1">
      <c r="A8" s="108" t="s">
        <v>4638</v>
      </c>
    </row>
    <row r="10" spans="1:4" ht="33.75">
      <c r="A10" s="109"/>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BT1644"/>
  <sheetViews>
    <sheetView tabSelected="1" topLeftCell="B1" zoomScaleNormal="100" workbookViewId="0">
      <pane ySplit="3" topLeftCell="A4" activePane="bottomLeft" state="frozen"/>
      <selection pane="bottomLeft" activeCell="J4" sqref="J4"/>
    </sheetView>
  </sheetViews>
  <sheetFormatPr defaultRowHeight="15"/>
  <cols>
    <col min="1" max="1" width="7.42578125" style="54" hidden="1" customWidth="1"/>
    <col min="2" max="2" width="8.5703125" style="17" customWidth="1"/>
    <col min="3" max="3" width="18.42578125" style="75" customWidth="1"/>
    <col min="4" max="4" width="19.28515625" style="4" customWidth="1"/>
    <col min="5" max="5" width="67.140625" style="14" customWidth="1"/>
    <col min="6" max="7" width="7.7109375" style="8" customWidth="1"/>
    <col min="8" max="8" width="13.42578125" style="7" customWidth="1"/>
    <col min="9" max="9" width="13.5703125" style="7" customWidth="1"/>
    <col min="10" max="10" width="13.42578125" style="7" customWidth="1"/>
    <col min="11" max="12" width="10.7109375" style="74" customWidth="1"/>
    <col min="13" max="13" width="10.7109375" style="45" customWidth="1"/>
    <col min="14" max="14" width="7.7109375" style="15" customWidth="1"/>
    <col min="15" max="15" width="7.7109375" style="23" customWidth="1"/>
    <col min="16" max="16" width="8.7109375" style="15" customWidth="1"/>
    <col min="17" max="17" width="7.7109375" style="15" customWidth="1"/>
    <col min="18" max="20" width="7.7109375" style="44" customWidth="1"/>
    <col min="21" max="23" width="7.7109375" style="16" customWidth="1"/>
    <col min="24" max="25" width="7.7109375" style="74" customWidth="1"/>
    <col min="26" max="26" width="7.7109375" style="93" customWidth="1"/>
    <col min="27" max="27" width="14.85546875" style="15" customWidth="1"/>
    <col min="28" max="28" width="11.85546875" style="23" customWidth="1"/>
    <col min="29" max="29" width="9.85546875" style="16" customWidth="1"/>
    <col min="30" max="30" width="8.28515625" style="69" hidden="1" customWidth="1"/>
    <col min="31" max="36" width="8.28515625" style="70" hidden="1" customWidth="1"/>
    <col min="37" max="38" width="8.28515625" style="65" hidden="1" customWidth="1"/>
    <col min="39" max="39" width="8.28515625" style="161" hidden="1" customWidth="1"/>
    <col min="40" max="41" width="8.28515625" style="65" hidden="1" customWidth="1"/>
    <col min="42" max="45" width="8.28515625" style="66" hidden="1" customWidth="1"/>
    <col min="46" max="51" width="8.28515625" style="68" hidden="1" customWidth="1"/>
    <col min="52" max="52" width="8.28515625" style="71" hidden="1" customWidth="1"/>
    <col min="53" max="53" width="21" style="160" hidden="1" customWidth="1"/>
    <col min="54" max="54" width="14.7109375" style="67" hidden="1" customWidth="1"/>
    <col min="55" max="55" width="8.28515625" style="76" hidden="1" customWidth="1"/>
    <col min="56" max="56" width="9.140625" style="2" hidden="1" customWidth="1"/>
    <col min="57" max="63" width="0" hidden="1" customWidth="1"/>
    <col min="64" max="66" width="9.140625" style="65" hidden="1" customWidth="1"/>
    <col min="67" max="71" width="9.140625" style="65" customWidth="1"/>
    <col min="72" max="72" width="9.140625" style="55"/>
  </cols>
  <sheetData>
    <row r="1" spans="1:72" s="115" customFormat="1" ht="33.75" hidden="1">
      <c r="B1" s="116"/>
      <c r="C1" s="86" t="s">
        <v>596</v>
      </c>
      <c r="D1" s="51" t="s">
        <v>597</v>
      </c>
      <c r="E1" s="87" t="s">
        <v>608</v>
      </c>
      <c r="F1" s="88"/>
      <c r="G1" s="88" t="s">
        <v>4702</v>
      </c>
      <c r="H1" s="73"/>
      <c r="I1" s="73" t="s">
        <v>4703</v>
      </c>
      <c r="J1" s="73"/>
      <c r="K1" s="114"/>
      <c r="L1" s="89" t="s">
        <v>143</v>
      </c>
      <c r="M1" s="89" t="s">
        <v>611</v>
      </c>
      <c r="N1" s="87" t="s">
        <v>598</v>
      </c>
      <c r="O1" s="90" t="s">
        <v>4700</v>
      </c>
      <c r="P1" s="87" t="s">
        <v>599</v>
      </c>
      <c r="Q1" s="87" t="s">
        <v>600</v>
      </c>
      <c r="R1" s="91" t="s">
        <v>601</v>
      </c>
      <c r="S1" s="91" t="s">
        <v>602</v>
      </c>
      <c r="T1" s="91" t="s">
        <v>610</v>
      </c>
      <c r="U1" s="185" t="s">
        <v>4634</v>
      </c>
      <c r="V1" s="87" t="s">
        <v>605</v>
      </c>
      <c r="W1" s="87" t="s">
        <v>607</v>
      </c>
      <c r="X1" s="89" t="s">
        <v>311</v>
      </c>
      <c r="Y1" s="89" t="s">
        <v>312</v>
      </c>
      <c r="Z1" s="92" t="s">
        <v>603</v>
      </c>
      <c r="AA1" s="87" t="s">
        <v>606</v>
      </c>
      <c r="AB1" s="90" t="s">
        <v>274</v>
      </c>
      <c r="AC1" s="87" t="s">
        <v>604</v>
      </c>
      <c r="AD1" s="113" t="s">
        <v>609</v>
      </c>
      <c r="AE1" s="112"/>
      <c r="AF1" s="112"/>
      <c r="AG1" s="112"/>
      <c r="AH1" s="112"/>
      <c r="AI1" s="112"/>
      <c r="AJ1" s="112"/>
      <c r="AK1" s="112"/>
      <c r="AL1" s="112"/>
      <c r="AM1" s="162"/>
      <c r="AN1" s="163"/>
      <c r="AO1" s="163"/>
      <c r="AP1" s="164"/>
      <c r="AQ1" s="164"/>
      <c r="AR1" s="164"/>
      <c r="AS1" s="164"/>
      <c r="AT1" s="164"/>
      <c r="AU1" s="164"/>
      <c r="AV1" s="165"/>
      <c r="AW1" s="165"/>
      <c r="AX1" s="165"/>
      <c r="AY1" s="165"/>
      <c r="AZ1" s="166"/>
      <c r="BA1" s="178">
        <v>0.05</v>
      </c>
      <c r="BB1" s="178"/>
      <c r="BC1" s="167"/>
      <c r="BD1" s="197"/>
      <c r="BE1" s="65"/>
      <c r="BF1" s="65"/>
      <c r="BG1" s="65"/>
      <c r="BH1" s="65"/>
      <c r="BI1" s="65"/>
      <c r="BJ1" s="65"/>
      <c r="BK1" s="65"/>
      <c r="BL1" s="55"/>
    </row>
    <row r="2" spans="1:72" s="117" customFormat="1">
      <c r="B2" s="118"/>
      <c r="C2" s="119"/>
      <c r="D2" s="120"/>
      <c r="E2" s="121"/>
      <c r="F2" s="122"/>
      <c r="G2" s="122"/>
      <c r="H2" s="123" t="s">
        <v>272</v>
      </c>
      <c r="I2" s="123"/>
      <c r="J2" s="123"/>
      <c r="K2" s="220">
        <f>AO2+AP2</f>
        <v>0</v>
      </c>
      <c r="L2" s="220"/>
      <c r="M2" s="124"/>
      <c r="N2" s="120" t="s">
        <v>544</v>
      </c>
      <c r="O2" s="125"/>
      <c r="P2" s="221">
        <f>SUM(AO1:AX2)</f>
        <v>0</v>
      </c>
      <c r="Q2" s="221"/>
      <c r="R2" s="126"/>
      <c r="S2" s="126"/>
      <c r="T2" s="126"/>
      <c r="U2" s="127"/>
      <c r="V2" s="127"/>
      <c r="W2" s="127"/>
      <c r="X2" s="188"/>
      <c r="Y2" s="188"/>
      <c r="Z2" s="128"/>
      <c r="AA2" s="129"/>
      <c r="AB2" s="130"/>
      <c r="AC2" s="127"/>
      <c r="AD2" s="131"/>
      <c r="AE2" s="135"/>
      <c r="AF2" s="135"/>
      <c r="AG2" s="135"/>
      <c r="AH2" s="135"/>
      <c r="AI2" s="135"/>
      <c r="AJ2" s="135"/>
      <c r="AK2" s="132"/>
      <c r="AL2" s="132"/>
      <c r="AM2" s="186"/>
      <c r="AN2" s="132"/>
      <c r="AO2" s="190">
        <f>IF(BA2+BB2&gt;70000,SUMPRODUCT(AO4:AO1644,BD4:BD1644),SUMPRODUCT(AO4:AO1644,$I4:$I1644))</f>
        <v>0</v>
      </c>
      <c r="AP2" s="190">
        <f>ROUNDUP(IF(BA2+BB2&gt;70000,SUMPRODUCT(AP4:AP1644,BD4:$BD1644),SUMPRODUCT(AP4:AP1644,$L4:$L1644)),2)</f>
        <v>0</v>
      </c>
      <c r="AQ2" s="190">
        <f>IF(BA2+BB2&gt;70000,SUMPRODUCT(AQ4:AQ1644,$BD4:$BD1644),SUMPRODUCT(AQ4:AQ1644,$I4:$I1644))</f>
        <v>0</v>
      </c>
      <c r="AR2" s="190">
        <f>ROUNDUP(IF(BA2+BB2&gt;70000,SUMPRODUCT(AR4:AR1644,$BD4:$BD1644),SUMPRODUCT(AR4:AR1644,$L4:$L1644)),2)</f>
        <v>0</v>
      </c>
      <c r="AS2" s="190">
        <f>IF(BA2+BB2&gt;70000,SUMPRODUCT(AS4:AS1644,$BD4:$BD1644),SUMPRODUCT(AS4:AS1644,$I4:$I1644))</f>
        <v>0</v>
      </c>
      <c r="AT2" s="190">
        <f>ROUNDUP(IF(BA2+BB2&gt;70000,SUMPRODUCT(AT4:AT1644,$BD4:$BD1644),SUMPRODUCT(AT4:AT1644,$L4:$L1644)),2)</f>
        <v>0</v>
      </c>
      <c r="AU2" s="190">
        <f>IF(BA2+BB2&gt;70000,SUMPRODUCT(AU4:AU1644,$BD4:$BD1644),SUMPRODUCT(AU4:AU1644,$I4:$I1644))</f>
        <v>0</v>
      </c>
      <c r="AV2" s="190">
        <f>ROUNDUP(IF(BA2+BB2&gt;70000,SUMPRODUCT(AV4:AV1644,$BD4:$BD1644),SUMPRODUCT(AV4:AV1644,$L4:$L1644)),2)</f>
        <v>0</v>
      </c>
      <c r="AW2" s="190">
        <f>IF(BA2+BB2&gt;70000,SUMPRODUCT(AW4:AW1644,$BD4:$BD1644),SUMPRODUCT(AW4:AW1644,$I4:$I1644))</f>
        <v>0</v>
      </c>
      <c r="AX2" s="133">
        <f>ROUNDUP(IF(BA2+BB2&gt;70000,SUMPRODUCT(AX4:AX1644,$BD4:$BD1644),SUMPRODUCT(AX4:AX1644,$L4:$L1644)),2)</f>
        <v>0</v>
      </c>
      <c r="AY2" s="133"/>
      <c r="AZ2" s="133">
        <f>SUM(AO2:AX2)</f>
        <v>0</v>
      </c>
      <c r="BA2" s="159">
        <f>SUM(Table1[Value for now])</f>
        <v>0</v>
      </c>
      <c r="BB2" s="159">
        <f>SUM(Table1[Pre order Value for season])</f>
        <v>0</v>
      </c>
      <c r="BC2" s="189">
        <f>SUMIF(BC4:BC1644,"&gt;0")</f>
        <v>0</v>
      </c>
      <c r="BD2" s="198">
        <f>SUMPRODUCT(BD4:BD1644,AZ4:AZ1644)</f>
        <v>0</v>
      </c>
      <c r="BE2" s="136"/>
      <c r="BF2" s="136"/>
      <c r="BG2" s="136"/>
      <c r="BH2" s="136"/>
      <c r="BI2" s="136"/>
      <c r="BJ2" s="136"/>
      <c r="BK2" s="136"/>
      <c r="BL2" s="137"/>
    </row>
    <row r="3" spans="1:72" s="64" customFormat="1" ht="63.75">
      <c r="B3" s="138" t="s">
        <v>4674</v>
      </c>
      <c r="C3" s="139" t="s">
        <v>2</v>
      </c>
      <c r="D3" s="140" t="s">
        <v>0</v>
      </c>
      <c r="E3" s="141" t="s">
        <v>1</v>
      </c>
      <c r="F3" s="142" t="s">
        <v>10</v>
      </c>
      <c r="G3" s="142" t="s">
        <v>6373</v>
      </c>
      <c r="H3" s="143" t="s">
        <v>5964</v>
      </c>
      <c r="I3" s="143" t="s">
        <v>5963</v>
      </c>
      <c r="J3" s="143" t="s">
        <v>5965</v>
      </c>
      <c r="K3" s="144" t="s">
        <v>593</v>
      </c>
      <c r="L3" s="191" t="s">
        <v>6059</v>
      </c>
      <c r="M3" s="191" t="s">
        <v>6060</v>
      </c>
      <c r="N3" s="145" t="s">
        <v>275</v>
      </c>
      <c r="O3" s="146" t="s">
        <v>9</v>
      </c>
      <c r="P3" s="145" t="s">
        <v>12</v>
      </c>
      <c r="Q3" s="145" t="s">
        <v>8</v>
      </c>
      <c r="R3" s="147" t="s">
        <v>16</v>
      </c>
      <c r="S3" s="147" t="s">
        <v>17</v>
      </c>
      <c r="T3" s="147" t="s">
        <v>4628</v>
      </c>
      <c r="U3" s="145" t="s">
        <v>4634</v>
      </c>
      <c r="V3" s="145" t="s">
        <v>7</v>
      </c>
      <c r="W3" s="145" t="s">
        <v>6</v>
      </c>
      <c r="X3" s="145" t="s">
        <v>311</v>
      </c>
      <c r="Y3" s="145" t="s">
        <v>312</v>
      </c>
      <c r="Z3" s="148" t="s">
        <v>276</v>
      </c>
      <c r="AA3" s="145" t="s">
        <v>3</v>
      </c>
      <c r="AB3" s="146" t="s">
        <v>274</v>
      </c>
      <c r="AC3" s="145" t="s">
        <v>5</v>
      </c>
      <c r="AD3" s="111" t="s">
        <v>4</v>
      </c>
      <c r="AE3" s="112" t="s">
        <v>4682</v>
      </c>
      <c r="AF3" s="112" t="s">
        <v>4683</v>
      </c>
      <c r="AG3" s="112" t="s">
        <v>4639</v>
      </c>
      <c r="AH3" s="112" t="s">
        <v>4684</v>
      </c>
      <c r="AI3" s="112" t="s">
        <v>4685</v>
      </c>
      <c r="AJ3" s="112" t="s">
        <v>4686</v>
      </c>
      <c r="AK3" s="112" t="s">
        <v>4687</v>
      </c>
      <c r="AL3" s="112" t="s">
        <v>4688</v>
      </c>
      <c r="AM3" s="169" t="s">
        <v>4679</v>
      </c>
      <c r="AN3" s="170" t="s">
        <v>4680</v>
      </c>
      <c r="AO3" s="171" t="s">
        <v>4675</v>
      </c>
      <c r="AP3" s="171" t="s">
        <v>4689</v>
      </c>
      <c r="AQ3" s="171" t="s">
        <v>4676</v>
      </c>
      <c r="AR3" s="171" t="s">
        <v>4690</v>
      </c>
      <c r="AS3" s="171" t="s">
        <v>6375</v>
      </c>
      <c r="AT3" s="171" t="s">
        <v>6376</v>
      </c>
      <c r="AU3" s="171" t="s">
        <v>4677</v>
      </c>
      <c r="AV3" s="177" t="s">
        <v>4691</v>
      </c>
      <c r="AW3" s="171" t="s">
        <v>4681</v>
      </c>
      <c r="AX3" s="177" t="s">
        <v>4699</v>
      </c>
      <c r="AY3" s="177" t="s">
        <v>4693</v>
      </c>
      <c r="AZ3" s="134" t="s">
        <v>4692</v>
      </c>
      <c r="BA3" s="134" t="s">
        <v>4678</v>
      </c>
      <c r="BB3" s="134" t="s">
        <v>5962</v>
      </c>
      <c r="BC3" s="168" t="s">
        <v>11</v>
      </c>
      <c r="BD3" s="199" t="s">
        <v>5961</v>
      </c>
    </row>
    <row r="4" spans="1:72" ht="15.75">
      <c r="A4" s="54">
        <v>1</v>
      </c>
      <c r="B4" s="68" t="s">
        <v>6377</v>
      </c>
      <c r="C4" s="149" t="s">
        <v>6359</v>
      </c>
      <c r="D4" s="149" t="s">
        <v>6357</v>
      </c>
      <c r="E4" s="149" t="s">
        <v>6358</v>
      </c>
      <c r="F4" s="158" t="str">
        <f t="shared" ref="F4:F68" si="0">IF(LEFT(AD4,4)="http",HYPERLINK(AD4,"Video"),"")</f>
        <v>Video</v>
      </c>
      <c r="G4" s="187">
        <v>0</v>
      </c>
      <c r="H4" s="150"/>
      <c r="I4" s="184">
        <v>249.18</v>
      </c>
      <c r="J4" s="150"/>
      <c r="K4" s="151">
        <v>1.7304166666666667</v>
      </c>
      <c r="L4" s="152">
        <v>226.75380000000001</v>
      </c>
      <c r="M4" s="152">
        <v>249.18</v>
      </c>
      <c r="N4" s="153" t="s">
        <v>695</v>
      </c>
      <c r="O4" s="154">
        <v>144</v>
      </c>
      <c r="P4" s="153">
        <v>0</v>
      </c>
      <c r="Q4" s="153">
        <v>0</v>
      </c>
      <c r="R4" s="155">
        <v>0</v>
      </c>
      <c r="S4" s="155">
        <v>0</v>
      </c>
      <c r="T4" s="155">
        <v>0</v>
      </c>
      <c r="U4" s="154" t="s">
        <v>6378</v>
      </c>
      <c r="V4" s="153">
        <v>0</v>
      </c>
      <c r="W4" s="153">
        <v>0</v>
      </c>
      <c r="X4" s="151" t="s">
        <v>6378</v>
      </c>
      <c r="Y4" s="151" t="s">
        <v>6378</v>
      </c>
      <c r="Z4" s="156">
        <v>6.3E-2</v>
      </c>
      <c r="AA4" s="153">
        <v>0</v>
      </c>
      <c r="AB4" s="153">
        <v>0</v>
      </c>
      <c r="AC4" s="153">
        <v>0</v>
      </c>
      <c r="AD4" s="157" t="s">
        <v>6360</v>
      </c>
      <c r="AE4" s="110">
        <v>0</v>
      </c>
      <c r="AF4" s="110">
        <v>0</v>
      </c>
      <c r="AG4" s="112">
        <f>IF(OR(B4="NEW2021",B4="NEW2022"),1,0)</f>
        <v>1</v>
      </c>
      <c r="AH4" s="110">
        <f>SUM(AG$4:AG4)</f>
        <v>1</v>
      </c>
      <c r="AI4" s="112">
        <f t="shared" ref="AI4:AI67" si="1">IF(RIGHT(E4,6)="retail",1,0)</f>
        <v>0</v>
      </c>
      <c r="AJ4" s="110">
        <f>COUNTIF(AI$4:AI4,"&gt;0")</f>
        <v>0</v>
      </c>
      <c r="AK4" s="110">
        <v>0</v>
      </c>
      <c r="AL4" s="110">
        <v>0</v>
      </c>
      <c r="AM4" s="172" t="str">
        <f>IF(OR(Table1[[#This Row],[Line total ordered for now]]&gt;0,Table1[[#This Row],[Line total ordered for season]]&gt;0),1,"")</f>
        <v/>
      </c>
      <c r="AN4" s="173">
        <f>COUNTIF(AM$4:AM4,"&gt;0")</f>
        <v>0</v>
      </c>
      <c r="AO4" s="173">
        <f>Table1[[#This Row],[ORDER QUANTITY
to be collected BEFORE 31.3.22]]</f>
        <v>0</v>
      </c>
      <c r="AP4" s="174">
        <f t="shared" ref="AP4:AP67" si="2">J4</f>
        <v>0</v>
      </c>
      <c r="AQ4" s="174">
        <f>IFERROR(INDEX(Retail!H:H,MATCH($D4,Retail!$D:$D,0)),0)</f>
        <v>0</v>
      </c>
      <c r="AR4" s="174">
        <f>IFERROR(INDEX(Retail!J:J,MATCH($D4,Retail!$D:$D,0)),0)</f>
        <v>0</v>
      </c>
      <c r="AS4" s="174">
        <f>IFERROR(INDEX('NEW2022'!H:H,MATCH($D4,'NEW2022'!D:D,0)),0)</f>
        <v>0</v>
      </c>
      <c r="AT4" s="174">
        <f>IFERROR(INDEX('NEW2022'!J:J,MATCH($D4,'NEW2022'!D:D,0)),0)</f>
        <v>0</v>
      </c>
      <c r="AU4" s="174">
        <f>IFERROR(INDEX('Quiet Items'!H:H,MATCH($D4,'Quiet Items'!D:D,0)),0)</f>
        <v>0</v>
      </c>
      <c r="AV4" s="174">
        <f>IFERROR(INDEX('Quiet Items'!J:J,MATCH($D4,'Quiet Items'!D:D,0)),0)</f>
        <v>0</v>
      </c>
      <c r="AW4" s="174">
        <f>IFERROR(INDEX('1.4G'!H:H,MATCH($D4,'1.4G'!D:D,0)),0)</f>
        <v>0</v>
      </c>
      <c r="AX4" s="174">
        <f>IFERROR(INDEX('1.4G'!J:J,MATCH($D4,'1.4G'!D:D,0)),0)</f>
        <v>0</v>
      </c>
      <c r="AY4" s="174">
        <f t="shared" ref="AY4:AY68" si="3">IF(OR(AU4&gt;0,AW4&gt;0,AO4&gt;0,AS4&gt;0,AQ4&gt;0),AU4+AW4+AO4+AS4+AQ4,0)</f>
        <v>0</v>
      </c>
      <c r="AZ4" s="174">
        <f t="shared" ref="AZ4:AZ68" si="4">IF(OR(AV4&gt;0,AX4&gt;0,AP4&gt;0,AT4&gt;0,AR4&gt;0),AV4+AX4+AP4+AT4+AR4,0)</f>
        <v>0</v>
      </c>
      <c r="BA4" s="175">
        <f>IFERROR(Table1[[#This Row],[Line total ordered for now]]*Table1[[#This Row],[GUARANTEED PRICE
for STOCK orders collected before 31.3.22]],0)</f>
        <v>0</v>
      </c>
      <c r="BB4" s="175">
        <f t="shared" ref="BB4:BB67" si="5">AZ4*L4</f>
        <v>0</v>
      </c>
      <c r="BC4" s="176">
        <f>(AZ4+Table1[[#This Row],[Line total ordered for now]])*Z4</f>
        <v>0</v>
      </c>
      <c r="BD4" s="200">
        <v>211.803</v>
      </c>
      <c r="BE4" s="65"/>
      <c r="BF4" s="65"/>
      <c r="BG4" s="65"/>
      <c r="BH4" s="65"/>
      <c r="BI4" s="65"/>
      <c r="BJ4" s="65"/>
      <c r="BK4" s="65"/>
      <c r="BL4" s="55"/>
      <c r="BM4"/>
      <c r="BN4"/>
      <c r="BO4"/>
      <c r="BP4"/>
      <c r="BQ4"/>
      <c r="BR4"/>
      <c r="BS4"/>
      <c r="BT4"/>
    </row>
    <row r="5" spans="1:72" s="33" customFormat="1" ht="15.75">
      <c r="A5" s="54">
        <v>2</v>
      </c>
      <c r="B5" s="68" t="s">
        <v>6378</v>
      </c>
      <c r="C5" s="149" t="s">
        <v>728</v>
      </c>
      <c r="D5" s="149" t="s">
        <v>2502</v>
      </c>
      <c r="E5" s="149" t="s">
        <v>2503</v>
      </c>
      <c r="F5" s="158" t="str">
        <f t="shared" si="0"/>
        <v>Video</v>
      </c>
      <c r="G5" s="187">
        <v>24</v>
      </c>
      <c r="H5" s="150"/>
      <c r="I5" s="184">
        <v>177.53</v>
      </c>
      <c r="J5" s="150"/>
      <c r="K5" s="151">
        <v>1.2677348644653359</v>
      </c>
      <c r="L5" s="152">
        <v>181.0806</v>
      </c>
      <c r="M5" s="152">
        <v>182.55382048300837</v>
      </c>
      <c r="N5" s="153" t="s">
        <v>695</v>
      </c>
      <c r="O5" s="154">
        <v>144</v>
      </c>
      <c r="P5" s="153">
        <v>2</v>
      </c>
      <c r="Q5" s="153" t="s">
        <v>147</v>
      </c>
      <c r="R5" s="155">
        <v>14</v>
      </c>
      <c r="S5" s="155">
        <v>8</v>
      </c>
      <c r="T5" s="155">
        <v>2.4</v>
      </c>
      <c r="U5" s="154" t="s">
        <v>94</v>
      </c>
      <c r="V5" s="153" t="s">
        <v>89</v>
      </c>
      <c r="W5" s="153" t="s">
        <v>627</v>
      </c>
      <c r="X5" s="151" t="s">
        <v>6378</v>
      </c>
      <c r="Y5" s="151" t="s">
        <v>6378</v>
      </c>
      <c r="Z5" s="156">
        <v>6.2956999999999999E-2</v>
      </c>
      <c r="AA5" s="153" t="s">
        <v>725</v>
      </c>
      <c r="AB5" s="153" t="s">
        <v>6004</v>
      </c>
      <c r="AC5" s="153" t="s">
        <v>4640</v>
      </c>
      <c r="AD5" s="157" t="s">
        <v>729</v>
      </c>
      <c r="AE5" s="110">
        <v>0</v>
      </c>
      <c r="AF5" s="110">
        <v>0</v>
      </c>
      <c r="AG5" s="112">
        <f t="shared" ref="AG5:AG68" si="6">IF(OR(B5="NEW2021",B5="NEW2022"),1,0)</f>
        <v>0</v>
      </c>
      <c r="AH5" s="110">
        <f>SUM(AG$4:AG5)</f>
        <v>1</v>
      </c>
      <c r="AI5" s="112">
        <f t="shared" si="1"/>
        <v>0</v>
      </c>
      <c r="AJ5" s="110">
        <f>COUNTIF(AI$4:AI5,"&gt;0")</f>
        <v>0</v>
      </c>
      <c r="AK5" s="110">
        <v>0</v>
      </c>
      <c r="AL5" s="110">
        <v>0</v>
      </c>
      <c r="AM5" s="172" t="str">
        <f>IF(OR(Table1[[#This Row],[Line total ordered for now]]&gt;0,Table1[[#This Row],[Line total ordered for season]]&gt;0),1,"")</f>
        <v/>
      </c>
      <c r="AN5" s="173">
        <f>COUNTIF(AM$4:AM5,"&gt;0")</f>
        <v>0</v>
      </c>
      <c r="AO5" s="173">
        <f>Table1[[#This Row],[ORDER QUANTITY
to be collected BEFORE 31.3.22]]</f>
        <v>0</v>
      </c>
      <c r="AP5" s="174">
        <f t="shared" si="2"/>
        <v>0</v>
      </c>
      <c r="AQ5" s="174">
        <f>IFERROR(INDEX(Retail!H:H,MATCH($D5,Retail!$D:$D,0)),0)</f>
        <v>0</v>
      </c>
      <c r="AR5" s="174">
        <f>IFERROR(INDEX(Retail!J:J,MATCH($D5,Retail!$D:$D,0)),0)</f>
        <v>0</v>
      </c>
      <c r="AS5" s="174">
        <f>IFERROR(INDEX('NEW2022'!H:H,MATCH($D5,'NEW2022'!D:D,0)),0)</f>
        <v>0</v>
      </c>
      <c r="AT5" s="174">
        <f>IFERROR(INDEX('NEW2022'!J:J,MATCH($D5,'NEW2022'!D:D,0)),0)</f>
        <v>0</v>
      </c>
      <c r="AU5" s="174">
        <f>IFERROR(INDEX('Quiet Items'!H:H,MATCH($D5,'Quiet Items'!D:D,0)),0)</f>
        <v>0</v>
      </c>
      <c r="AV5" s="174">
        <f>IFERROR(INDEX('Quiet Items'!J:J,MATCH($D5,'Quiet Items'!D:D,0)),0)</f>
        <v>0</v>
      </c>
      <c r="AW5" s="174">
        <f>IFERROR(INDEX('1.4G'!H:H,MATCH($D5,'1.4G'!D:D,0)),0)</f>
        <v>0</v>
      </c>
      <c r="AX5" s="174">
        <f>IFERROR(INDEX('1.4G'!J:J,MATCH($D5,'1.4G'!D:D,0)),0)</f>
        <v>0</v>
      </c>
      <c r="AY5" s="174">
        <f t="shared" si="3"/>
        <v>0</v>
      </c>
      <c r="AZ5" s="174">
        <f t="shared" si="4"/>
        <v>0</v>
      </c>
      <c r="BA5" s="175">
        <f>IFERROR(Table1[[#This Row],[Line total ordered for now]]*Table1[[#This Row],[GUARANTEED PRICE
for STOCK orders collected before 31.3.22]],0)</f>
        <v>0</v>
      </c>
      <c r="BB5" s="175">
        <f t="shared" si="5"/>
        <v>0</v>
      </c>
      <c r="BC5" s="176">
        <f>(AZ5+Table1[[#This Row],[Line total ordered for now]])*Z5</f>
        <v>0</v>
      </c>
      <c r="BD5" s="200">
        <v>155.17074741055711</v>
      </c>
      <c r="BE5" s="65"/>
      <c r="BF5" s="65"/>
      <c r="BG5" s="65"/>
      <c r="BH5" s="65"/>
      <c r="BI5" s="65"/>
      <c r="BJ5" s="65"/>
      <c r="BK5" s="65"/>
      <c r="BL5" s="55"/>
    </row>
    <row r="6" spans="1:72" ht="15.75">
      <c r="A6" s="202">
        <v>3</v>
      </c>
      <c r="B6" s="68" t="s">
        <v>6378</v>
      </c>
      <c r="C6" s="149" t="s">
        <v>728</v>
      </c>
      <c r="D6" s="149" t="s">
        <v>865</v>
      </c>
      <c r="E6" s="149" t="s">
        <v>4705</v>
      </c>
      <c r="F6" s="158" t="str">
        <f t="shared" si="0"/>
        <v/>
      </c>
      <c r="G6" s="187">
        <v>1</v>
      </c>
      <c r="H6" s="150"/>
      <c r="I6" s="184">
        <v>177.35</v>
      </c>
      <c r="J6" s="150"/>
      <c r="K6" s="151">
        <v>1.4163888888888887</v>
      </c>
      <c r="L6" s="152">
        <v>185.6036</v>
      </c>
      <c r="M6" s="152">
        <v>203.95999999999998</v>
      </c>
      <c r="N6" s="153" t="s">
        <v>695</v>
      </c>
      <c r="O6" s="154">
        <v>144</v>
      </c>
      <c r="P6" s="153">
        <v>2</v>
      </c>
      <c r="Q6" s="153" t="s">
        <v>147</v>
      </c>
      <c r="R6" s="155">
        <v>14</v>
      </c>
      <c r="S6" s="155">
        <v>8</v>
      </c>
      <c r="T6" s="155">
        <v>2.4</v>
      </c>
      <c r="U6" s="154" t="s">
        <v>94</v>
      </c>
      <c r="V6" s="153" t="s">
        <v>89</v>
      </c>
      <c r="W6" s="153" t="s">
        <v>627</v>
      </c>
      <c r="X6" s="151" t="s">
        <v>6378</v>
      </c>
      <c r="Y6" s="151" t="s">
        <v>6378</v>
      </c>
      <c r="Z6" s="156">
        <v>6.3E-2</v>
      </c>
      <c r="AA6" s="153" t="s">
        <v>725</v>
      </c>
      <c r="AB6" s="153" t="s">
        <v>5994</v>
      </c>
      <c r="AC6" s="153" t="s">
        <v>2412</v>
      </c>
      <c r="AD6" s="157" t="s">
        <v>626</v>
      </c>
      <c r="AE6" s="110">
        <v>0</v>
      </c>
      <c r="AF6" s="110">
        <v>0</v>
      </c>
      <c r="AG6" s="112">
        <f t="shared" si="6"/>
        <v>0</v>
      </c>
      <c r="AH6" s="110">
        <f>SUM(AG$4:AG6)</f>
        <v>1</v>
      </c>
      <c r="AI6" s="112">
        <f t="shared" si="1"/>
        <v>0</v>
      </c>
      <c r="AJ6" s="110">
        <f>COUNTIF(AI$4:AI6,"&gt;0")</f>
        <v>0</v>
      </c>
      <c r="AK6" s="110">
        <v>0</v>
      </c>
      <c r="AL6" s="110">
        <v>0</v>
      </c>
      <c r="AM6" s="172" t="str">
        <f>IF(OR(Table1[[#This Row],[Line total ordered for now]]&gt;0,Table1[[#This Row],[Line total ordered for season]]&gt;0),1,"")</f>
        <v/>
      </c>
      <c r="AN6" s="173">
        <f>COUNTIF(AM$4:AM6,"&gt;0")</f>
        <v>0</v>
      </c>
      <c r="AO6" s="173">
        <f>Table1[[#This Row],[ORDER QUANTITY
to be collected BEFORE 31.3.22]]</f>
        <v>0</v>
      </c>
      <c r="AP6" s="174">
        <f t="shared" si="2"/>
        <v>0</v>
      </c>
      <c r="AQ6" s="174">
        <f>IFERROR(INDEX(Retail!H:H,MATCH($D6,Retail!$D:$D,0)),0)</f>
        <v>0</v>
      </c>
      <c r="AR6" s="174">
        <f>IFERROR(INDEX(Retail!J:J,MATCH($D6,Retail!$D:$D,0)),0)</f>
        <v>0</v>
      </c>
      <c r="AS6" s="174">
        <f>IFERROR(INDEX('NEW2022'!H:H,MATCH($D6,'NEW2022'!D:D,0)),0)</f>
        <v>0</v>
      </c>
      <c r="AT6" s="174">
        <f>IFERROR(INDEX('NEW2022'!J:J,MATCH($D6,'NEW2022'!D:D,0)),0)</f>
        <v>0</v>
      </c>
      <c r="AU6" s="174">
        <f>IFERROR(INDEX('Quiet Items'!H:H,MATCH($D6,'Quiet Items'!D:D,0)),0)</f>
        <v>0</v>
      </c>
      <c r="AV6" s="174">
        <f>IFERROR(INDEX('Quiet Items'!J:J,MATCH($D6,'Quiet Items'!D:D,0)),0)</f>
        <v>0</v>
      </c>
      <c r="AW6" s="174">
        <f>IFERROR(INDEX('1.4G'!H:H,MATCH($D6,'1.4G'!D:D,0)),0)</f>
        <v>0</v>
      </c>
      <c r="AX6" s="174">
        <f>IFERROR(INDEX('1.4G'!J:J,MATCH($D6,'1.4G'!D:D,0)),0)</f>
        <v>0</v>
      </c>
      <c r="AY6" s="174">
        <f t="shared" si="3"/>
        <v>0</v>
      </c>
      <c r="AZ6" s="174">
        <f t="shared" si="4"/>
        <v>0</v>
      </c>
      <c r="BA6" s="175">
        <f>IFERROR(Table1[[#This Row],[Line total ordered for now]]*Table1[[#This Row],[GUARANTEED PRICE
for STOCK orders collected before 31.3.22]],0)</f>
        <v>0</v>
      </c>
      <c r="BB6" s="175">
        <f t="shared" si="5"/>
        <v>0</v>
      </c>
      <c r="BC6" s="176">
        <f>(AZ6+Table1[[#This Row],[Line total ordered for now]])*Z6</f>
        <v>0</v>
      </c>
      <c r="BD6" s="200">
        <v>173.36599999999999</v>
      </c>
      <c r="BE6" s="65"/>
      <c r="BF6" s="65"/>
      <c r="BG6" s="65"/>
      <c r="BH6" s="65"/>
      <c r="BI6" s="65"/>
      <c r="BJ6" s="65"/>
      <c r="BK6" s="65"/>
      <c r="BL6" s="55"/>
      <c r="BM6"/>
      <c r="BN6"/>
      <c r="BO6"/>
      <c r="BP6"/>
      <c r="BQ6"/>
      <c r="BR6"/>
      <c r="BS6"/>
      <c r="BT6"/>
    </row>
    <row r="7" spans="1:72" ht="15.75">
      <c r="A7" s="202">
        <v>4</v>
      </c>
      <c r="B7" s="68" t="s">
        <v>6378</v>
      </c>
      <c r="C7" s="149" t="s">
        <v>728</v>
      </c>
      <c r="D7" s="149" t="s">
        <v>808</v>
      </c>
      <c r="E7" s="149" t="s">
        <v>4704</v>
      </c>
      <c r="F7" s="158" t="str">
        <f t="shared" si="0"/>
        <v/>
      </c>
      <c r="G7" s="187">
        <v>39</v>
      </c>
      <c r="H7" s="150"/>
      <c r="I7" s="184">
        <v>147.80000000000001</v>
      </c>
      <c r="J7" s="150"/>
      <c r="K7" s="151">
        <v>1.4164166666666667</v>
      </c>
      <c r="L7" s="152">
        <v>154.67269999999999</v>
      </c>
      <c r="M7" s="152">
        <v>169.97</v>
      </c>
      <c r="N7" s="153" t="s">
        <v>695</v>
      </c>
      <c r="O7" s="154">
        <v>120</v>
      </c>
      <c r="P7" s="153">
        <v>2</v>
      </c>
      <c r="Q7" s="153" t="s">
        <v>147</v>
      </c>
      <c r="R7" s="155">
        <v>14</v>
      </c>
      <c r="S7" s="155">
        <v>8</v>
      </c>
      <c r="T7" s="155">
        <v>2.4</v>
      </c>
      <c r="U7" s="154" t="s">
        <v>94</v>
      </c>
      <c r="V7" s="153" t="s">
        <v>89</v>
      </c>
      <c r="W7" s="153" t="s">
        <v>627</v>
      </c>
      <c r="X7" s="151" t="s">
        <v>6378</v>
      </c>
      <c r="Y7" s="151" t="s">
        <v>6378</v>
      </c>
      <c r="Z7" s="156">
        <v>6.3E-2</v>
      </c>
      <c r="AA7" s="153" t="s">
        <v>725</v>
      </c>
      <c r="AB7" s="153" t="s">
        <v>5994</v>
      </c>
      <c r="AC7" s="153" t="s">
        <v>2412</v>
      </c>
      <c r="AD7" s="157" t="s">
        <v>626</v>
      </c>
      <c r="AE7" s="110">
        <v>0</v>
      </c>
      <c r="AF7" s="110">
        <v>0</v>
      </c>
      <c r="AG7" s="112">
        <f t="shared" si="6"/>
        <v>0</v>
      </c>
      <c r="AH7" s="110">
        <f>SUM(AG$4:AG7)</f>
        <v>1</v>
      </c>
      <c r="AI7" s="112">
        <f t="shared" si="1"/>
        <v>0</v>
      </c>
      <c r="AJ7" s="110">
        <f>COUNTIF(AI$4:AI7,"&gt;0")</f>
        <v>0</v>
      </c>
      <c r="AK7" s="110">
        <v>0</v>
      </c>
      <c r="AL7" s="110">
        <v>0</v>
      </c>
      <c r="AM7" s="172" t="str">
        <f>IF(OR(Table1[[#This Row],[Line total ordered for now]]&gt;0,Table1[[#This Row],[Line total ordered for season]]&gt;0),1,"")</f>
        <v/>
      </c>
      <c r="AN7" s="173">
        <f>COUNTIF(AM$4:AM7,"&gt;0")</f>
        <v>0</v>
      </c>
      <c r="AO7" s="173">
        <f>Table1[[#This Row],[ORDER QUANTITY
to be collected BEFORE 31.3.22]]</f>
        <v>0</v>
      </c>
      <c r="AP7" s="174">
        <f t="shared" si="2"/>
        <v>0</v>
      </c>
      <c r="AQ7" s="174">
        <f>IFERROR(INDEX(Retail!H:H,MATCH($D7,Retail!$D:$D,0)),0)</f>
        <v>0</v>
      </c>
      <c r="AR7" s="174">
        <f>IFERROR(INDEX(Retail!J:J,MATCH($D7,Retail!$D:$D,0)),0)</f>
        <v>0</v>
      </c>
      <c r="AS7" s="174">
        <f>IFERROR(INDEX('NEW2022'!H:H,MATCH($D7,'NEW2022'!D:D,0)),0)</f>
        <v>0</v>
      </c>
      <c r="AT7" s="174">
        <f>IFERROR(INDEX('NEW2022'!J:J,MATCH($D7,'NEW2022'!D:D,0)),0)</f>
        <v>0</v>
      </c>
      <c r="AU7" s="174">
        <f>IFERROR(INDEX('Quiet Items'!H:H,MATCH($D7,'Quiet Items'!D:D,0)),0)</f>
        <v>0</v>
      </c>
      <c r="AV7" s="174">
        <f>IFERROR(INDEX('Quiet Items'!J:J,MATCH($D7,'Quiet Items'!D:D,0)),0)</f>
        <v>0</v>
      </c>
      <c r="AW7" s="174">
        <f>IFERROR(INDEX('1.4G'!H:H,MATCH($D7,'1.4G'!D:D,0)),0)</f>
        <v>0</v>
      </c>
      <c r="AX7" s="174">
        <f>IFERROR(INDEX('1.4G'!J:J,MATCH($D7,'1.4G'!D:D,0)),0)</f>
        <v>0</v>
      </c>
      <c r="AY7" s="174">
        <f t="shared" si="3"/>
        <v>0</v>
      </c>
      <c r="AZ7" s="174">
        <f t="shared" si="4"/>
        <v>0</v>
      </c>
      <c r="BA7" s="175">
        <f>IFERROR(Table1[[#This Row],[Line total ordered for now]]*Table1[[#This Row],[GUARANTEED PRICE
for STOCK orders collected before 31.3.22]],0)</f>
        <v>0</v>
      </c>
      <c r="BB7" s="175">
        <f t="shared" si="5"/>
        <v>0</v>
      </c>
      <c r="BC7" s="176">
        <f>(AZ7+Table1[[#This Row],[Line total ordered for now]])*Z7</f>
        <v>0</v>
      </c>
      <c r="BD7" s="200">
        <v>144.47450000000001</v>
      </c>
      <c r="BE7" s="65"/>
      <c r="BF7" s="65"/>
      <c r="BG7" s="65"/>
      <c r="BH7" s="65"/>
      <c r="BI7" s="65"/>
      <c r="BJ7" s="65"/>
      <c r="BK7" s="65"/>
      <c r="BL7" s="55"/>
      <c r="BM7"/>
      <c r="BN7"/>
      <c r="BO7"/>
      <c r="BP7"/>
      <c r="BQ7"/>
      <c r="BR7"/>
      <c r="BS7"/>
      <c r="BT7"/>
    </row>
    <row r="8" spans="1:72" ht="15.75">
      <c r="A8" s="202">
        <v>5</v>
      </c>
      <c r="B8" s="68" t="s">
        <v>6378</v>
      </c>
      <c r="C8" s="149" t="s">
        <v>685</v>
      </c>
      <c r="D8" s="149" t="s">
        <v>2407</v>
      </c>
      <c r="E8" s="149" t="s">
        <v>2408</v>
      </c>
      <c r="F8" s="158" t="str">
        <f t="shared" si="0"/>
        <v>Video</v>
      </c>
      <c r="G8" s="187">
        <v>19</v>
      </c>
      <c r="H8" s="150"/>
      <c r="I8" s="184">
        <v>185.13</v>
      </c>
      <c r="J8" s="150"/>
      <c r="K8" s="151">
        <v>2.1310441531507118</v>
      </c>
      <c r="L8" s="152">
        <v>232.71002152405774</v>
      </c>
      <c r="M8" s="152">
        <v>255.72529837808543</v>
      </c>
      <c r="N8" s="153" t="s">
        <v>687</v>
      </c>
      <c r="O8" s="154">
        <v>120</v>
      </c>
      <c r="P8" s="153">
        <v>4</v>
      </c>
      <c r="Q8" s="153" t="s">
        <v>147</v>
      </c>
      <c r="R8" s="155">
        <v>14</v>
      </c>
      <c r="S8" s="155">
        <v>8.1199999999999992</v>
      </c>
      <c r="T8" s="155">
        <v>2.6</v>
      </c>
      <c r="U8" s="154" t="s">
        <v>94</v>
      </c>
      <c r="V8" s="153" t="s">
        <v>89</v>
      </c>
      <c r="W8" s="153" t="s">
        <v>627</v>
      </c>
      <c r="X8" s="151" t="s">
        <v>6378</v>
      </c>
      <c r="Y8" s="151" t="s">
        <v>6378</v>
      </c>
      <c r="Z8" s="156">
        <v>6.3E-2</v>
      </c>
      <c r="AA8" s="153" t="s">
        <v>702</v>
      </c>
      <c r="AB8" s="153" t="s">
        <v>4901</v>
      </c>
      <c r="AC8" s="153" t="s">
        <v>4902</v>
      </c>
      <c r="AD8" s="157" t="s">
        <v>2409</v>
      </c>
      <c r="AE8" s="110">
        <v>0</v>
      </c>
      <c r="AF8" s="110">
        <v>0</v>
      </c>
      <c r="AG8" s="112">
        <f t="shared" si="6"/>
        <v>0</v>
      </c>
      <c r="AH8" s="110">
        <f>SUM(AG$4:AG8)</f>
        <v>1</v>
      </c>
      <c r="AI8" s="112">
        <f t="shared" si="1"/>
        <v>0</v>
      </c>
      <c r="AJ8" s="110">
        <f>COUNTIF(AI$4:AI8,"&gt;0")</f>
        <v>0</v>
      </c>
      <c r="AK8" s="110">
        <v>0</v>
      </c>
      <c r="AL8" s="110">
        <v>0</v>
      </c>
      <c r="AM8" s="172" t="str">
        <f>IF(OR(Table1[[#This Row],[Line total ordered for now]]&gt;0,Table1[[#This Row],[Line total ordered for season]]&gt;0),1,"")</f>
        <v/>
      </c>
      <c r="AN8" s="173">
        <f>COUNTIF(AM$4:AM8,"&gt;0")</f>
        <v>0</v>
      </c>
      <c r="AO8" s="173">
        <f>Table1[[#This Row],[ORDER QUANTITY
to be collected BEFORE 31.3.22]]</f>
        <v>0</v>
      </c>
      <c r="AP8" s="174">
        <f t="shared" si="2"/>
        <v>0</v>
      </c>
      <c r="AQ8" s="174">
        <f>IFERROR(INDEX(Retail!H:H,MATCH($D8,Retail!$D:$D,0)),0)</f>
        <v>0</v>
      </c>
      <c r="AR8" s="174">
        <f>IFERROR(INDEX(Retail!J:J,MATCH($D8,Retail!$D:$D,0)),0)</f>
        <v>0</v>
      </c>
      <c r="AS8" s="174">
        <f>IFERROR(INDEX('NEW2022'!H:H,MATCH($D8,'NEW2022'!D:D,0)),0)</f>
        <v>0</v>
      </c>
      <c r="AT8" s="174">
        <f>IFERROR(INDEX('NEW2022'!J:J,MATCH($D8,'NEW2022'!D:D,0)),0)</f>
        <v>0</v>
      </c>
      <c r="AU8" s="174">
        <f>IFERROR(INDEX('Quiet Items'!H:H,MATCH($D8,'Quiet Items'!D:D,0)),0)</f>
        <v>0</v>
      </c>
      <c r="AV8" s="174">
        <f>IFERROR(INDEX('Quiet Items'!J:J,MATCH($D8,'Quiet Items'!D:D,0)),0)</f>
        <v>0</v>
      </c>
      <c r="AW8" s="174">
        <f>IFERROR(INDEX('1.4G'!H:H,MATCH($D8,'1.4G'!D:D,0)),0)</f>
        <v>0</v>
      </c>
      <c r="AX8" s="174">
        <f>IFERROR(INDEX('1.4G'!J:J,MATCH($D8,'1.4G'!D:D,0)),0)</f>
        <v>0</v>
      </c>
      <c r="AY8" s="174">
        <f t="shared" si="3"/>
        <v>0</v>
      </c>
      <c r="AZ8" s="174">
        <f t="shared" si="4"/>
        <v>0</v>
      </c>
      <c r="BA8" s="175">
        <f>IFERROR(Table1[[#This Row],[Line total ordered for now]]*Table1[[#This Row],[GUARANTEED PRICE
for STOCK orders collected before 31.3.22]],0)</f>
        <v>0</v>
      </c>
      <c r="BB8" s="175">
        <f t="shared" si="5"/>
        <v>0</v>
      </c>
      <c r="BC8" s="176">
        <f>(AZ8+Table1[[#This Row],[Line total ordered for now]])*Z8</f>
        <v>0</v>
      </c>
      <c r="BD8" s="200">
        <v>217.3665036213726</v>
      </c>
      <c r="BE8" s="65"/>
      <c r="BF8" s="65"/>
      <c r="BG8" s="65"/>
      <c r="BH8" s="65"/>
      <c r="BI8" s="65"/>
      <c r="BJ8" s="65"/>
      <c r="BK8" s="65"/>
      <c r="BL8" s="55"/>
      <c r="BM8"/>
      <c r="BN8"/>
      <c r="BO8"/>
      <c r="BP8"/>
      <c r="BQ8"/>
      <c r="BR8"/>
      <c r="BS8"/>
      <c r="BT8"/>
    </row>
    <row r="9" spans="1:72" ht="15.75">
      <c r="A9" s="202">
        <v>6</v>
      </c>
      <c r="B9" s="68" t="s">
        <v>6378</v>
      </c>
      <c r="C9" s="149" t="s">
        <v>685</v>
      </c>
      <c r="D9" s="149" t="s">
        <v>2700</v>
      </c>
      <c r="E9" s="149" t="s">
        <v>2701</v>
      </c>
      <c r="F9" s="158" t="str">
        <f t="shared" si="0"/>
        <v>Video</v>
      </c>
      <c r="G9" s="187">
        <v>4</v>
      </c>
      <c r="H9" s="150"/>
      <c r="I9" s="184">
        <v>154.13999999999999</v>
      </c>
      <c r="J9" s="150"/>
      <c r="K9" s="151">
        <v>2.3341419715691796</v>
      </c>
      <c r="L9" s="152">
        <v>203.91064263628354</v>
      </c>
      <c r="M9" s="152">
        <v>224.07762927064124</v>
      </c>
      <c r="N9" s="153" t="s">
        <v>687</v>
      </c>
      <c r="O9" s="154">
        <v>96</v>
      </c>
      <c r="P9" s="153">
        <v>3</v>
      </c>
      <c r="Q9" s="153" t="s">
        <v>147</v>
      </c>
      <c r="R9" s="155">
        <v>14</v>
      </c>
      <c r="S9" s="155">
        <v>8.1199999999999992</v>
      </c>
      <c r="T9" s="155">
        <v>2.6</v>
      </c>
      <c r="U9" s="154" t="s">
        <v>94</v>
      </c>
      <c r="V9" s="153" t="s">
        <v>89</v>
      </c>
      <c r="W9" s="153" t="s">
        <v>627</v>
      </c>
      <c r="X9" s="151" t="s">
        <v>6378</v>
      </c>
      <c r="Y9" s="151" t="s">
        <v>6378</v>
      </c>
      <c r="Z9" s="156">
        <v>6.3E-2</v>
      </c>
      <c r="AA9" s="153" t="s">
        <v>2702</v>
      </c>
      <c r="AB9" s="153" t="s">
        <v>5383</v>
      </c>
      <c r="AC9" s="153" t="s">
        <v>4790</v>
      </c>
      <c r="AD9" s="157" t="s">
        <v>2703</v>
      </c>
      <c r="AE9" s="110">
        <v>0</v>
      </c>
      <c r="AF9" s="110">
        <v>0</v>
      </c>
      <c r="AG9" s="112">
        <f t="shared" si="6"/>
        <v>0</v>
      </c>
      <c r="AH9" s="110">
        <f>SUM(AG$4:AG9)</f>
        <v>1</v>
      </c>
      <c r="AI9" s="112">
        <f t="shared" si="1"/>
        <v>0</v>
      </c>
      <c r="AJ9" s="110">
        <f>COUNTIF(AI$4:AI9,"&gt;0")</f>
        <v>0</v>
      </c>
      <c r="AK9" s="110">
        <v>0</v>
      </c>
      <c r="AL9" s="110">
        <v>0</v>
      </c>
      <c r="AM9" s="172" t="str">
        <f>IF(OR(Table1[[#This Row],[Line total ordered for now]]&gt;0,Table1[[#This Row],[Line total ordered for season]]&gt;0),1,"")</f>
        <v/>
      </c>
      <c r="AN9" s="173">
        <f>COUNTIF(AM$4:AM9,"&gt;0")</f>
        <v>0</v>
      </c>
      <c r="AO9" s="173">
        <f>Table1[[#This Row],[ORDER QUANTITY
to be collected BEFORE 31.3.22]]</f>
        <v>0</v>
      </c>
      <c r="AP9" s="174">
        <f t="shared" si="2"/>
        <v>0</v>
      </c>
      <c r="AQ9" s="174">
        <f>IFERROR(INDEX(Retail!H:H,MATCH($D9,Retail!$D:$D,0)),0)</f>
        <v>0</v>
      </c>
      <c r="AR9" s="174">
        <f>IFERROR(INDEX(Retail!J:J,MATCH($D9,Retail!$D:$D,0)),0)</f>
        <v>0</v>
      </c>
      <c r="AS9" s="174">
        <f>IFERROR(INDEX('NEW2022'!H:H,MATCH($D9,'NEW2022'!D:D,0)),0)</f>
        <v>0</v>
      </c>
      <c r="AT9" s="174">
        <f>IFERROR(INDEX('NEW2022'!J:J,MATCH($D9,'NEW2022'!D:D,0)),0)</f>
        <v>0</v>
      </c>
      <c r="AU9" s="174">
        <f>IFERROR(INDEX('Quiet Items'!H:H,MATCH($D9,'Quiet Items'!D:D,0)),0)</f>
        <v>0</v>
      </c>
      <c r="AV9" s="174">
        <f>IFERROR(INDEX('Quiet Items'!J:J,MATCH($D9,'Quiet Items'!D:D,0)),0)</f>
        <v>0</v>
      </c>
      <c r="AW9" s="174">
        <f>IFERROR(INDEX('1.4G'!H:H,MATCH($D9,'1.4G'!D:D,0)),0)</f>
        <v>0</v>
      </c>
      <c r="AX9" s="174">
        <f>IFERROR(INDEX('1.4G'!J:J,MATCH($D9,'1.4G'!D:D,0)),0)</f>
        <v>0</v>
      </c>
      <c r="AY9" s="174">
        <f t="shared" si="3"/>
        <v>0</v>
      </c>
      <c r="AZ9" s="174">
        <f t="shared" si="4"/>
        <v>0</v>
      </c>
      <c r="BA9" s="175">
        <f>IFERROR(Table1[[#This Row],[Line total ordered for now]]*Table1[[#This Row],[GUARANTEED PRICE
for STOCK orders collected before 31.3.22]],0)</f>
        <v>0</v>
      </c>
      <c r="BB9" s="175">
        <f t="shared" si="5"/>
        <v>0</v>
      </c>
      <c r="BC9" s="176">
        <f>(AZ9+Table1[[#This Row],[Line total ordered for now]])*Z9</f>
        <v>0</v>
      </c>
      <c r="BD9" s="200">
        <v>190.46598488004506</v>
      </c>
      <c r="BE9" s="65"/>
      <c r="BF9" s="65"/>
      <c r="BG9" s="65"/>
      <c r="BH9" s="65"/>
      <c r="BI9" s="65"/>
      <c r="BJ9" s="65"/>
      <c r="BK9" s="65"/>
      <c r="BL9" s="55"/>
      <c r="BM9"/>
      <c r="BN9"/>
      <c r="BO9"/>
      <c r="BP9"/>
      <c r="BQ9"/>
      <c r="BR9"/>
      <c r="BS9"/>
      <c r="BT9"/>
    </row>
    <row r="10" spans="1:72" ht="15.75">
      <c r="A10" s="202">
        <v>7</v>
      </c>
      <c r="B10" s="68" t="s">
        <v>6378</v>
      </c>
      <c r="C10" s="149" t="s">
        <v>685</v>
      </c>
      <c r="D10" s="149" t="s">
        <v>2730</v>
      </c>
      <c r="E10" s="149" t="s">
        <v>2731</v>
      </c>
      <c r="F10" s="158" t="str">
        <f t="shared" si="0"/>
        <v>Video</v>
      </c>
      <c r="G10" s="187">
        <v>23</v>
      </c>
      <c r="H10" s="150"/>
      <c r="I10" s="184">
        <v>158.61000000000001</v>
      </c>
      <c r="J10" s="150"/>
      <c r="K10" s="151">
        <v>2.4035456519791492</v>
      </c>
      <c r="L10" s="152">
        <v>209.97374815689847</v>
      </c>
      <c r="M10" s="152">
        <v>230.74038258999832</v>
      </c>
      <c r="N10" s="153" t="s">
        <v>687</v>
      </c>
      <c r="O10" s="154">
        <v>96</v>
      </c>
      <c r="P10" s="153">
        <v>3</v>
      </c>
      <c r="Q10" s="153" t="s">
        <v>147</v>
      </c>
      <c r="R10" s="155">
        <v>14</v>
      </c>
      <c r="S10" s="155">
        <v>8.1199999999999992</v>
      </c>
      <c r="T10" s="155">
        <v>2.6</v>
      </c>
      <c r="U10" s="154" t="s">
        <v>94</v>
      </c>
      <c r="V10" s="153" t="s">
        <v>89</v>
      </c>
      <c r="W10" s="153" t="s">
        <v>627</v>
      </c>
      <c r="X10" s="151" t="s">
        <v>6378</v>
      </c>
      <c r="Y10" s="151" t="s">
        <v>6378</v>
      </c>
      <c r="Z10" s="156">
        <v>6.3E-2</v>
      </c>
      <c r="AA10" s="153" t="s">
        <v>2702</v>
      </c>
      <c r="AB10" s="153" t="s">
        <v>5384</v>
      </c>
      <c r="AC10" s="153" t="s">
        <v>4790</v>
      </c>
      <c r="AD10" s="157" t="s">
        <v>2732</v>
      </c>
      <c r="AE10" s="110">
        <v>0</v>
      </c>
      <c r="AF10" s="110">
        <v>0</v>
      </c>
      <c r="AG10" s="112">
        <f t="shared" si="6"/>
        <v>0</v>
      </c>
      <c r="AH10" s="110">
        <f>SUM(AG$4:AG10)</f>
        <v>1</v>
      </c>
      <c r="AI10" s="112">
        <f t="shared" si="1"/>
        <v>0</v>
      </c>
      <c r="AJ10" s="110">
        <f>COUNTIF(AI$4:AI10,"&gt;0")</f>
        <v>0</v>
      </c>
      <c r="AK10" s="110">
        <v>0</v>
      </c>
      <c r="AL10" s="110">
        <v>0</v>
      </c>
      <c r="AM10" s="172" t="str">
        <f>IF(OR(Table1[[#This Row],[Line total ordered for now]]&gt;0,Table1[[#This Row],[Line total ordered for season]]&gt;0),1,"")</f>
        <v/>
      </c>
      <c r="AN10" s="173">
        <f>COUNTIF(AM$4:AM10,"&gt;0")</f>
        <v>0</v>
      </c>
      <c r="AO10" s="173">
        <f>Table1[[#This Row],[ORDER QUANTITY
to be collected BEFORE 31.3.22]]</f>
        <v>0</v>
      </c>
      <c r="AP10" s="174">
        <f t="shared" si="2"/>
        <v>0</v>
      </c>
      <c r="AQ10" s="174">
        <f>IFERROR(INDEX(Retail!H:H,MATCH($D10,Retail!$D:$D,0)),0)</f>
        <v>0</v>
      </c>
      <c r="AR10" s="174">
        <f>IFERROR(INDEX(Retail!J:J,MATCH($D10,Retail!$D:$D,0)),0)</f>
        <v>0</v>
      </c>
      <c r="AS10" s="174">
        <f>IFERROR(INDEX('NEW2022'!H:H,MATCH($D10,'NEW2022'!D:D,0)),0)</f>
        <v>0</v>
      </c>
      <c r="AT10" s="174">
        <f>IFERROR(INDEX('NEW2022'!J:J,MATCH($D10,'NEW2022'!D:D,0)),0)</f>
        <v>0</v>
      </c>
      <c r="AU10" s="174">
        <f>IFERROR(INDEX('Quiet Items'!H:H,MATCH($D10,'Quiet Items'!D:D,0)),0)</f>
        <v>0</v>
      </c>
      <c r="AV10" s="174">
        <f>IFERROR(INDEX('Quiet Items'!J:J,MATCH($D10,'Quiet Items'!D:D,0)),0)</f>
        <v>0</v>
      </c>
      <c r="AW10" s="174">
        <f>IFERROR(INDEX('1.4G'!H:H,MATCH($D10,'1.4G'!D:D,0)),0)</f>
        <v>0</v>
      </c>
      <c r="AX10" s="174">
        <f>IFERROR(INDEX('1.4G'!J:J,MATCH($D10,'1.4G'!D:D,0)),0)</f>
        <v>0</v>
      </c>
      <c r="AY10" s="174">
        <f t="shared" si="3"/>
        <v>0</v>
      </c>
      <c r="AZ10" s="174">
        <f t="shared" si="4"/>
        <v>0</v>
      </c>
      <c r="BA10" s="175">
        <f>IFERROR(Table1[[#This Row],[Line total ordered for now]]*Table1[[#This Row],[GUARANTEED PRICE
for STOCK orders collected before 31.3.22]],0)</f>
        <v>0</v>
      </c>
      <c r="BB10" s="175">
        <f t="shared" si="5"/>
        <v>0</v>
      </c>
      <c r="BC10" s="176">
        <f>(AZ10+Table1[[#This Row],[Line total ordered for now]])*Z10</f>
        <v>0</v>
      </c>
      <c r="BD10" s="200">
        <v>196.12932520149857</v>
      </c>
      <c r="BE10" s="65"/>
      <c r="BF10" s="65"/>
      <c r="BG10" s="65"/>
      <c r="BH10" s="65"/>
      <c r="BI10" s="65"/>
      <c r="BJ10" s="65"/>
      <c r="BK10" s="65"/>
      <c r="BL10" s="55"/>
      <c r="BM10"/>
      <c r="BN10"/>
      <c r="BO10"/>
      <c r="BP10"/>
      <c r="BQ10"/>
      <c r="BR10"/>
      <c r="BS10"/>
      <c r="BT10"/>
    </row>
    <row r="11" spans="1:72" ht="15.75">
      <c r="A11" s="202">
        <v>8</v>
      </c>
      <c r="B11" s="68" t="s">
        <v>6378</v>
      </c>
      <c r="C11" s="149" t="s">
        <v>685</v>
      </c>
      <c r="D11" s="149" t="s">
        <v>2465</v>
      </c>
      <c r="E11" s="149" t="s">
        <v>2466</v>
      </c>
      <c r="F11" s="158" t="str">
        <f t="shared" si="0"/>
        <v>Video</v>
      </c>
      <c r="G11" s="187">
        <v>17</v>
      </c>
      <c r="H11" s="150"/>
      <c r="I11" s="184">
        <v>214.47</v>
      </c>
      <c r="J11" s="150"/>
      <c r="K11" s="151">
        <v>2.5966813042932939</v>
      </c>
      <c r="L11" s="152">
        <v>283.5575984288277</v>
      </c>
      <c r="M11" s="152">
        <v>311.60175651519529</v>
      </c>
      <c r="N11" s="153" t="s">
        <v>687</v>
      </c>
      <c r="O11" s="154">
        <v>120</v>
      </c>
      <c r="P11" s="153">
        <v>3</v>
      </c>
      <c r="Q11" s="153" t="s">
        <v>147</v>
      </c>
      <c r="R11" s="155">
        <v>14</v>
      </c>
      <c r="S11" s="155">
        <v>8.1199999999999992</v>
      </c>
      <c r="T11" s="155">
        <v>2.6</v>
      </c>
      <c r="U11" s="154" t="s">
        <v>94</v>
      </c>
      <c r="V11" s="153" t="s">
        <v>89</v>
      </c>
      <c r="W11" s="153" t="s">
        <v>627</v>
      </c>
      <c r="X11" s="151" t="s">
        <v>6378</v>
      </c>
      <c r="Y11" s="151" t="s">
        <v>6378</v>
      </c>
      <c r="Z11" s="156">
        <v>6.3E-2</v>
      </c>
      <c r="AA11" s="153" t="s">
        <v>702</v>
      </c>
      <c r="AB11" s="153" t="s">
        <v>4903</v>
      </c>
      <c r="AC11" s="153" t="s">
        <v>4902</v>
      </c>
      <c r="AD11" s="157" t="s">
        <v>2467</v>
      </c>
      <c r="AE11" s="110">
        <v>0</v>
      </c>
      <c r="AF11" s="110">
        <v>0</v>
      </c>
      <c r="AG11" s="112">
        <f t="shared" si="6"/>
        <v>0</v>
      </c>
      <c r="AH11" s="110">
        <f>SUM(AG$4:AG11)</f>
        <v>1</v>
      </c>
      <c r="AI11" s="112">
        <f t="shared" si="1"/>
        <v>0</v>
      </c>
      <c r="AJ11" s="110">
        <f>COUNTIF(AI$4:AI11,"&gt;0")</f>
        <v>0</v>
      </c>
      <c r="AK11" s="110">
        <v>0</v>
      </c>
      <c r="AL11" s="110">
        <v>0</v>
      </c>
      <c r="AM11" s="172" t="str">
        <f>IF(OR(Table1[[#This Row],[Line total ordered for now]]&gt;0,Table1[[#This Row],[Line total ordered for season]]&gt;0),1,"")</f>
        <v/>
      </c>
      <c r="AN11" s="173">
        <f>COUNTIF(AM$4:AM11,"&gt;0")</f>
        <v>0</v>
      </c>
      <c r="AO11" s="173">
        <f>Table1[[#This Row],[ORDER QUANTITY
to be collected BEFORE 31.3.22]]</f>
        <v>0</v>
      </c>
      <c r="AP11" s="174">
        <f t="shared" si="2"/>
        <v>0</v>
      </c>
      <c r="AQ11" s="174">
        <f>IFERROR(INDEX(Retail!H:H,MATCH($D11,Retail!$D:$D,0)),0)</f>
        <v>0</v>
      </c>
      <c r="AR11" s="174">
        <f>IFERROR(INDEX(Retail!J:J,MATCH($D11,Retail!$D:$D,0)),0)</f>
        <v>0</v>
      </c>
      <c r="AS11" s="174">
        <f>IFERROR(INDEX('NEW2022'!H:H,MATCH($D11,'NEW2022'!D:D,0)),0)</f>
        <v>0</v>
      </c>
      <c r="AT11" s="174">
        <f>IFERROR(INDEX('NEW2022'!J:J,MATCH($D11,'NEW2022'!D:D,0)),0)</f>
        <v>0</v>
      </c>
      <c r="AU11" s="174">
        <f>IFERROR(INDEX('Quiet Items'!H:H,MATCH($D11,'Quiet Items'!D:D,0)),0)</f>
        <v>0</v>
      </c>
      <c r="AV11" s="174">
        <f>IFERROR(INDEX('Quiet Items'!J:J,MATCH($D11,'Quiet Items'!D:D,0)),0)</f>
        <v>0</v>
      </c>
      <c r="AW11" s="174">
        <f>IFERROR(INDEX('1.4G'!H:H,MATCH($D11,'1.4G'!D:D,0)),0)</f>
        <v>0</v>
      </c>
      <c r="AX11" s="174">
        <f>IFERROR(INDEX('1.4G'!J:J,MATCH($D11,'1.4G'!D:D,0)),0)</f>
        <v>0</v>
      </c>
      <c r="AY11" s="174">
        <f t="shared" si="3"/>
        <v>0</v>
      </c>
      <c r="AZ11" s="174">
        <f t="shared" si="4"/>
        <v>0</v>
      </c>
      <c r="BA11" s="175">
        <f>IFERROR(Table1[[#This Row],[Line total ordered for now]]*Table1[[#This Row],[GUARANTEED PRICE
for STOCK orders collected before 31.3.22]],0)</f>
        <v>0</v>
      </c>
      <c r="BB11" s="175">
        <f t="shared" si="5"/>
        <v>0</v>
      </c>
      <c r="BC11" s="176">
        <f>(AZ11+Table1[[#This Row],[Line total ordered for now]])*Z11</f>
        <v>0</v>
      </c>
      <c r="BD11" s="200">
        <v>264.86149303791598</v>
      </c>
      <c r="BE11" s="65"/>
      <c r="BF11" s="65"/>
      <c r="BG11" s="65"/>
      <c r="BH11" s="65"/>
      <c r="BI11" s="65"/>
      <c r="BJ11" s="65"/>
      <c r="BK11" s="65"/>
      <c r="BL11" s="55"/>
      <c r="BM11"/>
      <c r="BN11"/>
      <c r="BO11"/>
      <c r="BP11"/>
      <c r="BQ11"/>
      <c r="BR11"/>
      <c r="BS11"/>
      <c r="BT11"/>
    </row>
    <row r="12" spans="1:72" ht="15.75">
      <c r="A12" s="202">
        <v>9</v>
      </c>
      <c r="B12" s="68" t="s">
        <v>6378</v>
      </c>
      <c r="C12" s="149" t="s">
        <v>685</v>
      </c>
      <c r="D12" s="149" t="s">
        <v>2499</v>
      </c>
      <c r="E12" s="149" t="s">
        <v>2500</v>
      </c>
      <c r="F12" s="158" t="str">
        <f t="shared" si="0"/>
        <v>Video</v>
      </c>
      <c r="G12" s="187">
        <v>0</v>
      </c>
      <c r="H12" s="150"/>
      <c r="I12" s="184">
        <v>214.37</v>
      </c>
      <c r="J12" s="150"/>
      <c r="K12" s="151">
        <v>2.6366971035215614</v>
      </c>
      <c r="L12" s="152">
        <v>287.92732370455451</v>
      </c>
      <c r="M12" s="152">
        <v>316.40365242258736</v>
      </c>
      <c r="N12" s="153" t="s">
        <v>687</v>
      </c>
      <c r="O12" s="154">
        <v>120</v>
      </c>
      <c r="P12" s="153">
        <v>7</v>
      </c>
      <c r="Q12" s="153" t="s">
        <v>147</v>
      </c>
      <c r="R12" s="155">
        <v>14</v>
      </c>
      <c r="S12" s="155">
        <v>8.1199999999999992</v>
      </c>
      <c r="T12" s="155">
        <v>2.6</v>
      </c>
      <c r="U12" s="154" t="s">
        <v>94</v>
      </c>
      <c r="V12" s="153" t="s">
        <v>89</v>
      </c>
      <c r="W12" s="153" t="s">
        <v>627</v>
      </c>
      <c r="X12" s="151" t="s">
        <v>6378</v>
      </c>
      <c r="Y12" s="151" t="s">
        <v>6378</v>
      </c>
      <c r="Z12" s="156">
        <v>6.3E-2</v>
      </c>
      <c r="AA12" s="153" t="s">
        <v>702</v>
      </c>
      <c r="AB12" s="153" t="s">
        <v>4904</v>
      </c>
      <c r="AC12" s="153" t="s">
        <v>4902</v>
      </c>
      <c r="AD12" s="157" t="s">
        <v>2501</v>
      </c>
      <c r="AE12" s="110">
        <v>0</v>
      </c>
      <c r="AF12" s="110">
        <v>0</v>
      </c>
      <c r="AG12" s="112">
        <f t="shared" si="6"/>
        <v>0</v>
      </c>
      <c r="AH12" s="110">
        <f>SUM(AG$4:AG12)</f>
        <v>1</v>
      </c>
      <c r="AI12" s="112">
        <f t="shared" si="1"/>
        <v>0</v>
      </c>
      <c r="AJ12" s="110">
        <f>COUNTIF(AI$4:AI12,"&gt;0")</f>
        <v>0</v>
      </c>
      <c r="AK12" s="110">
        <v>0</v>
      </c>
      <c r="AL12" s="110">
        <v>0</v>
      </c>
      <c r="AM12" s="172" t="str">
        <f>IF(OR(Table1[[#This Row],[Line total ordered for now]]&gt;0,Table1[[#This Row],[Line total ordered for season]]&gt;0),1,"")</f>
        <v/>
      </c>
      <c r="AN12" s="173">
        <f>COUNTIF(AM$4:AM12,"&gt;0")</f>
        <v>0</v>
      </c>
      <c r="AO12" s="173">
        <f>Table1[[#This Row],[ORDER QUANTITY
to be collected BEFORE 31.3.22]]</f>
        <v>0</v>
      </c>
      <c r="AP12" s="174">
        <f t="shared" si="2"/>
        <v>0</v>
      </c>
      <c r="AQ12" s="174">
        <f>IFERROR(INDEX(Retail!H:H,MATCH($D12,Retail!$D:$D,0)),0)</f>
        <v>0</v>
      </c>
      <c r="AR12" s="174">
        <f>IFERROR(INDEX(Retail!J:J,MATCH($D12,Retail!$D:$D,0)),0)</f>
        <v>0</v>
      </c>
      <c r="AS12" s="174">
        <f>IFERROR(INDEX('NEW2022'!H:H,MATCH($D12,'NEW2022'!D:D,0)),0)</f>
        <v>0</v>
      </c>
      <c r="AT12" s="174">
        <f>IFERROR(INDEX('NEW2022'!J:J,MATCH($D12,'NEW2022'!D:D,0)),0)</f>
        <v>0</v>
      </c>
      <c r="AU12" s="174">
        <f>IFERROR(INDEX('Quiet Items'!H:H,MATCH($D12,'Quiet Items'!D:D,0)),0)</f>
        <v>0</v>
      </c>
      <c r="AV12" s="174">
        <f>IFERROR(INDEX('Quiet Items'!J:J,MATCH($D12,'Quiet Items'!D:D,0)),0)</f>
        <v>0</v>
      </c>
      <c r="AW12" s="174">
        <f>IFERROR(INDEX('1.4G'!H:H,MATCH($D12,'1.4G'!D:D,0)),0)</f>
        <v>0</v>
      </c>
      <c r="AX12" s="174">
        <f>IFERROR(INDEX('1.4G'!J:J,MATCH($D12,'1.4G'!D:D,0)),0)</f>
        <v>0</v>
      </c>
      <c r="AY12" s="174">
        <f t="shared" si="3"/>
        <v>0</v>
      </c>
      <c r="AZ12" s="174">
        <f t="shared" si="4"/>
        <v>0</v>
      </c>
      <c r="BA12" s="175">
        <f>IFERROR(Table1[[#This Row],[Line total ordered for now]]*Table1[[#This Row],[GUARANTEED PRICE
for STOCK orders collected before 31.3.22]],0)</f>
        <v>0</v>
      </c>
      <c r="BB12" s="175">
        <f t="shared" si="5"/>
        <v>0</v>
      </c>
      <c r="BC12" s="176">
        <f>(AZ12+Table1[[#This Row],[Line total ordered for now]])*Z12</f>
        <v>0</v>
      </c>
      <c r="BD12" s="200">
        <v>268.94310455919924</v>
      </c>
      <c r="BE12" s="65"/>
      <c r="BF12" s="65"/>
      <c r="BG12" s="65"/>
      <c r="BH12" s="65"/>
      <c r="BI12" s="65"/>
      <c r="BJ12" s="65"/>
      <c r="BK12" s="65"/>
      <c r="BL12" s="55"/>
      <c r="BM12"/>
      <c r="BN12"/>
      <c r="BO12"/>
      <c r="BP12"/>
      <c r="BQ12"/>
      <c r="BR12"/>
      <c r="BS12"/>
      <c r="BT12"/>
    </row>
    <row r="13" spans="1:72" ht="15.75">
      <c r="A13" s="202">
        <v>10</v>
      </c>
      <c r="B13" s="68" t="s">
        <v>6378</v>
      </c>
      <c r="C13" s="149" t="s">
        <v>704</v>
      </c>
      <c r="D13" s="149" t="s">
        <v>1224</v>
      </c>
      <c r="E13" s="149" t="s">
        <v>1225</v>
      </c>
      <c r="F13" s="158" t="str">
        <f t="shared" si="0"/>
        <v>Video</v>
      </c>
      <c r="G13" s="187">
        <v>9</v>
      </c>
      <c r="H13" s="150"/>
      <c r="I13" s="184">
        <v>158.75</v>
      </c>
      <c r="J13" s="150"/>
      <c r="K13" s="151">
        <v>3.81</v>
      </c>
      <c r="L13" s="152">
        <v>173.35500000000002</v>
      </c>
      <c r="M13" s="152">
        <v>190.5</v>
      </c>
      <c r="N13" s="153" t="s">
        <v>687</v>
      </c>
      <c r="O13" s="154">
        <v>50</v>
      </c>
      <c r="P13" s="153">
        <v>5</v>
      </c>
      <c r="Q13" s="153" t="s">
        <v>147</v>
      </c>
      <c r="R13" s="155">
        <v>19</v>
      </c>
      <c r="S13" s="155">
        <v>10.6</v>
      </c>
      <c r="T13" s="155">
        <v>2.6</v>
      </c>
      <c r="U13" s="154" t="s">
        <v>94</v>
      </c>
      <c r="V13" s="153" t="s">
        <v>89</v>
      </c>
      <c r="W13" s="153" t="s">
        <v>627</v>
      </c>
      <c r="X13" s="151" t="s">
        <v>6378</v>
      </c>
      <c r="Y13" s="151" t="s">
        <v>6378</v>
      </c>
      <c r="Z13" s="156">
        <v>5.2999999999999999E-2</v>
      </c>
      <c r="AA13" s="153" t="s">
        <v>6009</v>
      </c>
      <c r="AB13" s="153" t="s">
        <v>5686</v>
      </c>
      <c r="AC13" s="153" t="s">
        <v>2412</v>
      </c>
      <c r="AD13" s="157" t="s">
        <v>1226</v>
      </c>
      <c r="AE13" s="110">
        <v>0</v>
      </c>
      <c r="AF13" s="110">
        <v>0</v>
      </c>
      <c r="AG13" s="112">
        <f t="shared" si="6"/>
        <v>0</v>
      </c>
      <c r="AH13" s="110">
        <f>SUM(AG$4:AG13)</f>
        <v>1</v>
      </c>
      <c r="AI13" s="112">
        <f t="shared" si="1"/>
        <v>0</v>
      </c>
      <c r="AJ13" s="110">
        <f>COUNTIF(AI$4:AI13,"&gt;0")</f>
        <v>0</v>
      </c>
      <c r="AK13" s="110">
        <v>0</v>
      </c>
      <c r="AL13" s="110">
        <v>0</v>
      </c>
      <c r="AM13" s="172" t="str">
        <f>IF(OR(Table1[[#This Row],[Line total ordered for now]]&gt;0,Table1[[#This Row],[Line total ordered for season]]&gt;0),1,"")</f>
        <v/>
      </c>
      <c r="AN13" s="173">
        <f>COUNTIF(AM$4:AM13,"&gt;0")</f>
        <v>0</v>
      </c>
      <c r="AO13" s="173">
        <f>Table1[[#This Row],[ORDER QUANTITY
to be collected BEFORE 31.3.22]]</f>
        <v>0</v>
      </c>
      <c r="AP13" s="174">
        <f t="shared" si="2"/>
        <v>0</v>
      </c>
      <c r="AQ13" s="174">
        <f>IFERROR(INDEX(Retail!H:H,MATCH($D13,Retail!$D:$D,0)),0)</f>
        <v>0</v>
      </c>
      <c r="AR13" s="174">
        <f>IFERROR(INDEX(Retail!J:J,MATCH($D13,Retail!$D:$D,0)),0)</f>
        <v>0</v>
      </c>
      <c r="AS13" s="174">
        <f>IFERROR(INDEX('NEW2022'!H:H,MATCH($D13,'NEW2022'!D:D,0)),0)</f>
        <v>0</v>
      </c>
      <c r="AT13" s="174">
        <f>IFERROR(INDEX('NEW2022'!J:J,MATCH($D13,'NEW2022'!D:D,0)),0)</f>
        <v>0</v>
      </c>
      <c r="AU13" s="174">
        <f>IFERROR(INDEX('Quiet Items'!H:H,MATCH($D13,'Quiet Items'!D:D,0)),0)</f>
        <v>0</v>
      </c>
      <c r="AV13" s="174">
        <f>IFERROR(INDEX('Quiet Items'!J:J,MATCH($D13,'Quiet Items'!D:D,0)),0)</f>
        <v>0</v>
      </c>
      <c r="AW13" s="174">
        <f>IFERROR(INDEX('1.4G'!H:H,MATCH($D13,'1.4G'!D:D,0)),0)</f>
        <v>0</v>
      </c>
      <c r="AX13" s="174">
        <f>IFERROR(INDEX('1.4G'!J:J,MATCH($D13,'1.4G'!D:D,0)),0)</f>
        <v>0</v>
      </c>
      <c r="AY13" s="174">
        <f t="shared" si="3"/>
        <v>0</v>
      </c>
      <c r="AZ13" s="174">
        <f t="shared" si="4"/>
        <v>0</v>
      </c>
      <c r="BA13" s="175">
        <f>IFERROR(Table1[[#This Row],[Line total ordered for now]]*Table1[[#This Row],[GUARANTEED PRICE
for STOCK orders collected before 31.3.22]],0)</f>
        <v>0</v>
      </c>
      <c r="BB13" s="175">
        <f t="shared" si="5"/>
        <v>0</v>
      </c>
      <c r="BC13" s="176">
        <f>(AZ13+Table1[[#This Row],[Line total ordered for now]])*Z13</f>
        <v>0</v>
      </c>
      <c r="BD13" s="200">
        <v>161.92499999999998</v>
      </c>
      <c r="BE13" s="65"/>
      <c r="BF13" s="65"/>
      <c r="BG13" s="65"/>
      <c r="BH13" s="65"/>
      <c r="BI13" s="65"/>
      <c r="BJ13" s="65"/>
      <c r="BK13" s="65"/>
      <c r="BL13" s="55"/>
      <c r="BM13"/>
      <c r="BN13"/>
      <c r="BO13"/>
      <c r="BP13"/>
      <c r="BQ13"/>
      <c r="BR13"/>
      <c r="BS13"/>
      <c r="BT13"/>
    </row>
    <row r="14" spans="1:72" ht="15.75">
      <c r="A14" s="202">
        <v>11</v>
      </c>
      <c r="B14" s="68" t="s">
        <v>6378</v>
      </c>
      <c r="C14" s="149" t="s">
        <v>1263</v>
      </c>
      <c r="D14" s="149" t="s">
        <v>686</v>
      </c>
      <c r="E14" s="149" t="s">
        <v>1262</v>
      </c>
      <c r="F14" s="158" t="str">
        <f t="shared" si="0"/>
        <v/>
      </c>
      <c r="G14" s="187">
        <v>0</v>
      </c>
      <c r="H14" s="150"/>
      <c r="I14" s="184">
        <v>189.59</v>
      </c>
      <c r="J14" s="150"/>
      <c r="K14" s="151">
        <v>2.2195726305844863</v>
      </c>
      <c r="L14" s="152">
        <v>242.37733125982589</v>
      </c>
      <c r="M14" s="152">
        <v>266.34871567013835</v>
      </c>
      <c r="N14" s="153" t="s">
        <v>687</v>
      </c>
      <c r="O14" s="154">
        <v>120</v>
      </c>
      <c r="P14" s="153">
        <v>3</v>
      </c>
      <c r="Q14" s="153" t="s">
        <v>147</v>
      </c>
      <c r="R14" s="155">
        <v>15</v>
      </c>
      <c r="S14" s="155">
        <v>9.8000000000000007</v>
      </c>
      <c r="T14" s="155">
        <v>2.6</v>
      </c>
      <c r="U14" s="154" t="s">
        <v>94</v>
      </c>
      <c r="V14" s="153" t="s">
        <v>89</v>
      </c>
      <c r="W14" s="153" t="s">
        <v>627</v>
      </c>
      <c r="X14" s="151" t="s">
        <v>6378</v>
      </c>
      <c r="Y14" s="151" t="s">
        <v>6378</v>
      </c>
      <c r="Z14" s="156">
        <v>6.3E-2</v>
      </c>
      <c r="AA14" s="153" t="s">
        <v>702</v>
      </c>
      <c r="AB14" s="153" t="s">
        <v>5993</v>
      </c>
      <c r="AC14" s="153" t="s">
        <v>145</v>
      </c>
      <c r="AD14" s="157" t="s">
        <v>626</v>
      </c>
      <c r="AE14" s="110">
        <v>0</v>
      </c>
      <c r="AF14" s="110">
        <v>0</v>
      </c>
      <c r="AG14" s="112">
        <f t="shared" si="6"/>
        <v>0</v>
      </c>
      <c r="AH14" s="110">
        <f>SUM(AG$4:AG14)</f>
        <v>1</v>
      </c>
      <c r="AI14" s="112">
        <f t="shared" si="1"/>
        <v>0</v>
      </c>
      <c r="AJ14" s="110">
        <f>COUNTIF(AI$4:AI14,"&gt;0")</f>
        <v>0</v>
      </c>
      <c r="AK14" s="110">
        <v>0</v>
      </c>
      <c r="AL14" s="110">
        <v>0</v>
      </c>
      <c r="AM14" s="172" t="str">
        <f>IF(OR(Table1[[#This Row],[Line total ordered for now]]&gt;0,Table1[[#This Row],[Line total ordered for season]]&gt;0),1,"")</f>
        <v/>
      </c>
      <c r="AN14" s="173">
        <f>COUNTIF(AM$4:AM14,"&gt;0")</f>
        <v>0</v>
      </c>
      <c r="AO14" s="173">
        <f>Table1[[#This Row],[ORDER QUANTITY
to be collected BEFORE 31.3.22]]</f>
        <v>0</v>
      </c>
      <c r="AP14" s="174">
        <f t="shared" si="2"/>
        <v>0</v>
      </c>
      <c r="AQ14" s="174">
        <f>IFERROR(INDEX(Retail!H:H,MATCH($D14,Retail!$D:$D,0)),0)</f>
        <v>0</v>
      </c>
      <c r="AR14" s="174">
        <f>IFERROR(INDEX(Retail!J:J,MATCH($D14,Retail!$D:$D,0)),0)</f>
        <v>0</v>
      </c>
      <c r="AS14" s="174">
        <f>IFERROR(INDEX('NEW2022'!H:H,MATCH($D14,'NEW2022'!D:D,0)),0)</f>
        <v>0</v>
      </c>
      <c r="AT14" s="174">
        <f>IFERROR(INDEX('NEW2022'!J:J,MATCH($D14,'NEW2022'!D:D,0)),0)</f>
        <v>0</v>
      </c>
      <c r="AU14" s="174">
        <f>IFERROR(INDEX('Quiet Items'!H:H,MATCH($D14,'Quiet Items'!D:D,0)),0)</f>
        <v>0</v>
      </c>
      <c r="AV14" s="174">
        <f>IFERROR(INDEX('Quiet Items'!J:J,MATCH($D14,'Quiet Items'!D:D,0)),0)</f>
        <v>0</v>
      </c>
      <c r="AW14" s="174">
        <f>IFERROR(INDEX('1.4G'!H:H,MATCH($D14,'1.4G'!D:D,0)),0)</f>
        <v>0</v>
      </c>
      <c r="AX14" s="174">
        <f>IFERROR(INDEX('1.4G'!J:J,MATCH($D14,'1.4G'!D:D,0)),0)</f>
        <v>0</v>
      </c>
      <c r="AY14" s="174">
        <f t="shared" si="3"/>
        <v>0</v>
      </c>
      <c r="AZ14" s="174">
        <f t="shared" si="4"/>
        <v>0</v>
      </c>
      <c r="BA14" s="175">
        <f>IFERROR(Table1[[#This Row],[Line total ordered for now]]*Table1[[#This Row],[GUARANTEED PRICE
for STOCK orders collected before 31.3.22]],0)</f>
        <v>0</v>
      </c>
      <c r="BB14" s="175">
        <f t="shared" si="5"/>
        <v>0</v>
      </c>
      <c r="BC14" s="176">
        <f>(AZ14+Table1[[#This Row],[Line total ordered for now]])*Z14</f>
        <v>0</v>
      </c>
      <c r="BD14" s="200">
        <v>226.39640831961759</v>
      </c>
      <c r="BE14" s="65"/>
      <c r="BF14" s="65"/>
      <c r="BG14" s="65"/>
      <c r="BH14" s="65"/>
      <c r="BI14" s="65"/>
      <c r="BJ14" s="65"/>
      <c r="BK14" s="65"/>
      <c r="BL14" s="55"/>
      <c r="BM14"/>
      <c r="BN14"/>
      <c r="BO14"/>
      <c r="BP14"/>
      <c r="BQ14"/>
      <c r="BR14"/>
      <c r="BS14"/>
      <c r="BT14"/>
    </row>
    <row r="15" spans="1:72" ht="15.75">
      <c r="A15" s="202">
        <v>12</v>
      </c>
      <c r="B15" s="68" t="s">
        <v>6378</v>
      </c>
      <c r="C15" s="149" t="s">
        <v>1263</v>
      </c>
      <c r="D15" s="149" t="s">
        <v>2527</v>
      </c>
      <c r="E15" s="149" t="s">
        <v>2528</v>
      </c>
      <c r="F15" s="158" t="str">
        <f t="shared" si="0"/>
        <v/>
      </c>
      <c r="G15" s="187">
        <v>0</v>
      </c>
      <c r="H15" s="150"/>
      <c r="I15" s="184">
        <v>204.66</v>
      </c>
      <c r="J15" s="150"/>
      <c r="K15" s="151">
        <v>2.4019350203190371</v>
      </c>
      <c r="L15" s="152">
        <v>262.29130421883883</v>
      </c>
      <c r="M15" s="152">
        <v>288.23220243828445</v>
      </c>
      <c r="N15" s="153" t="s">
        <v>687</v>
      </c>
      <c r="O15" s="154">
        <v>120</v>
      </c>
      <c r="P15" s="153">
        <v>3</v>
      </c>
      <c r="Q15" s="153" t="s">
        <v>147</v>
      </c>
      <c r="R15" s="155">
        <v>15</v>
      </c>
      <c r="S15" s="155">
        <v>9.8000000000000007</v>
      </c>
      <c r="T15" s="155">
        <v>2.6</v>
      </c>
      <c r="U15" s="154" t="s">
        <v>94</v>
      </c>
      <c r="V15" s="153" t="s">
        <v>89</v>
      </c>
      <c r="W15" s="153" t="s">
        <v>627</v>
      </c>
      <c r="X15" s="151" t="s">
        <v>6378</v>
      </c>
      <c r="Y15" s="151" t="s">
        <v>6378</v>
      </c>
      <c r="Z15" s="156">
        <v>6.3E-2</v>
      </c>
      <c r="AA15" s="153" t="s">
        <v>702</v>
      </c>
      <c r="AB15" s="153" t="s">
        <v>6005</v>
      </c>
      <c r="AC15" s="153" t="s">
        <v>4640</v>
      </c>
      <c r="AD15" s="157" t="s">
        <v>626</v>
      </c>
      <c r="AE15" s="110">
        <v>0</v>
      </c>
      <c r="AF15" s="110">
        <v>0</v>
      </c>
      <c r="AG15" s="112">
        <f t="shared" si="6"/>
        <v>0</v>
      </c>
      <c r="AH15" s="110">
        <f>SUM(AG$4:AG15)</f>
        <v>1</v>
      </c>
      <c r="AI15" s="112">
        <f t="shared" si="1"/>
        <v>0</v>
      </c>
      <c r="AJ15" s="110">
        <f>COUNTIF(AI$4:AI15,"&gt;0")</f>
        <v>0</v>
      </c>
      <c r="AK15" s="110">
        <v>0</v>
      </c>
      <c r="AL15" s="110">
        <v>0</v>
      </c>
      <c r="AM15" s="172" t="str">
        <f>IF(OR(Table1[[#This Row],[Line total ordered for now]]&gt;0,Table1[[#This Row],[Line total ordered for season]]&gt;0),1,"")</f>
        <v/>
      </c>
      <c r="AN15" s="173">
        <f>COUNTIF(AM$4:AM15,"&gt;0")</f>
        <v>0</v>
      </c>
      <c r="AO15" s="173">
        <f>Table1[[#This Row],[ORDER QUANTITY
to be collected BEFORE 31.3.22]]</f>
        <v>0</v>
      </c>
      <c r="AP15" s="174">
        <f t="shared" si="2"/>
        <v>0</v>
      </c>
      <c r="AQ15" s="174">
        <f>IFERROR(INDEX(Retail!H:H,MATCH($D15,Retail!$D:$D,0)),0)</f>
        <v>0</v>
      </c>
      <c r="AR15" s="174">
        <f>IFERROR(INDEX(Retail!J:J,MATCH($D15,Retail!$D:$D,0)),0)</f>
        <v>0</v>
      </c>
      <c r="AS15" s="174">
        <f>IFERROR(INDEX('NEW2022'!H:H,MATCH($D15,'NEW2022'!D:D,0)),0)</f>
        <v>0</v>
      </c>
      <c r="AT15" s="174">
        <f>IFERROR(INDEX('NEW2022'!J:J,MATCH($D15,'NEW2022'!D:D,0)),0)</f>
        <v>0</v>
      </c>
      <c r="AU15" s="174">
        <f>IFERROR(INDEX('Quiet Items'!H:H,MATCH($D15,'Quiet Items'!D:D,0)),0)</f>
        <v>0</v>
      </c>
      <c r="AV15" s="174">
        <f>IFERROR(INDEX('Quiet Items'!J:J,MATCH($D15,'Quiet Items'!D:D,0)),0)</f>
        <v>0</v>
      </c>
      <c r="AW15" s="174">
        <f>IFERROR(INDEX('1.4G'!H:H,MATCH($D15,'1.4G'!D:D,0)),0)</f>
        <v>0</v>
      </c>
      <c r="AX15" s="174">
        <f>IFERROR(INDEX('1.4G'!J:J,MATCH($D15,'1.4G'!D:D,0)),0)</f>
        <v>0</v>
      </c>
      <c r="AY15" s="174">
        <f t="shared" si="3"/>
        <v>0</v>
      </c>
      <c r="AZ15" s="174">
        <f t="shared" si="4"/>
        <v>0</v>
      </c>
      <c r="BA15" s="175">
        <f>IFERROR(Table1[[#This Row],[Line total ordered for now]]*Table1[[#This Row],[GUARANTEED PRICE
for STOCK orders collected before 31.3.22]],0)</f>
        <v>0</v>
      </c>
      <c r="BB15" s="175">
        <f t="shared" si="5"/>
        <v>0</v>
      </c>
      <c r="BC15" s="176">
        <f>(AZ15+Table1[[#This Row],[Line total ordered for now]])*Z15</f>
        <v>0</v>
      </c>
      <c r="BD15" s="200">
        <v>244.99737207254176</v>
      </c>
      <c r="BE15" s="65"/>
      <c r="BF15" s="65"/>
      <c r="BG15" s="65"/>
      <c r="BH15" s="65"/>
      <c r="BI15" s="65"/>
      <c r="BJ15" s="65"/>
      <c r="BK15" s="65"/>
      <c r="BL15" s="55"/>
      <c r="BM15"/>
      <c r="BN15"/>
      <c r="BO15"/>
      <c r="BP15"/>
      <c r="BQ15"/>
      <c r="BR15"/>
      <c r="BS15"/>
      <c r="BT15"/>
    </row>
    <row r="16" spans="1:72" ht="15.75">
      <c r="A16" s="202">
        <v>13</v>
      </c>
      <c r="B16" s="68" t="s">
        <v>6378</v>
      </c>
      <c r="C16" s="149" t="s">
        <v>621</v>
      </c>
      <c r="D16" s="149" t="s">
        <v>3876</v>
      </c>
      <c r="E16" s="149" t="s">
        <v>3877</v>
      </c>
      <c r="F16" s="158" t="str">
        <f t="shared" si="0"/>
        <v>Video</v>
      </c>
      <c r="G16" s="187">
        <v>0</v>
      </c>
      <c r="H16" s="150"/>
      <c r="I16" s="184">
        <v>179.18</v>
      </c>
      <c r="J16" s="150"/>
      <c r="K16" s="151">
        <v>2.5383833333333334</v>
      </c>
      <c r="L16" s="152">
        <v>182.7636</v>
      </c>
      <c r="M16" s="152">
        <v>182.7636</v>
      </c>
      <c r="N16" s="153" t="s">
        <v>613</v>
      </c>
      <c r="O16" s="154">
        <v>72</v>
      </c>
      <c r="P16" s="153">
        <v>5</v>
      </c>
      <c r="Q16" s="153" t="s">
        <v>147</v>
      </c>
      <c r="R16" s="155">
        <v>16</v>
      </c>
      <c r="S16" s="155">
        <v>11</v>
      </c>
      <c r="T16" s="155">
        <v>2.8</v>
      </c>
      <c r="U16" s="154" t="s">
        <v>94</v>
      </c>
      <c r="V16" s="153" t="s">
        <v>89</v>
      </c>
      <c r="W16" s="153" t="s">
        <v>627</v>
      </c>
      <c r="X16" s="151" t="s">
        <v>6378</v>
      </c>
      <c r="Y16" s="151" t="s">
        <v>6378</v>
      </c>
      <c r="Z16" s="156">
        <v>6.3E-2</v>
      </c>
      <c r="AA16" s="153" t="s">
        <v>664</v>
      </c>
      <c r="AB16" s="153" t="s">
        <v>5405</v>
      </c>
      <c r="AC16" s="153" t="s">
        <v>785</v>
      </c>
      <c r="AD16" s="157" t="s">
        <v>3878</v>
      </c>
      <c r="AE16" s="110">
        <v>0</v>
      </c>
      <c r="AF16" s="110">
        <v>0</v>
      </c>
      <c r="AG16" s="112">
        <f t="shared" si="6"/>
        <v>0</v>
      </c>
      <c r="AH16" s="110">
        <f>SUM(AG$4:AG16)</f>
        <v>1</v>
      </c>
      <c r="AI16" s="112">
        <f t="shared" si="1"/>
        <v>0</v>
      </c>
      <c r="AJ16" s="110">
        <f>COUNTIF(AI$4:AI16,"&gt;0")</f>
        <v>0</v>
      </c>
      <c r="AK16" s="110">
        <v>0</v>
      </c>
      <c r="AL16" s="110">
        <v>0</v>
      </c>
      <c r="AM16" s="172" t="str">
        <f>IF(OR(Table1[[#This Row],[Line total ordered for now]]&gt;0,Table1[[#This Row],[Line total ordered for season]]&gt;0),1,"")</f>
        <v/>
      </c>
      <c r="AN16" s="173">
        <f>COUNTIF(AM$4:AM16,"&gt;0")</f>
        <v>0</v>
      </c>
      <c r="AO16" s="173">
        <f>Table1[[#This Row],[ORDER QUANTITY
to be collected BEFORE 31.3.22]]</f>
        <v>0</v>
      </c>
      <c r="AP16" s="174">
        <f t="shared" si="2"/>
        <v>0</v>
      </c>
      <c r="AQ16" s="174">
        <f>IFERROR(INDEX(Retail!H:H,MATCH($D16,Retail!$D:$D,0)),0)</f>
        <v>0</v>
      </c>
      <c r="AR16" s="174">
        <f>IFERROR(INDEX(Retail!J:J,MATCH($D16,Retail!$D:$D,0)),0)</f>
        <v>0</v>
      </c>
      <c r="AS16" s="174">
        <f>IFERROR(INDEX('NEW2022'!H:H,MATCH($D16,'NEW2022'!D:D,0)),0)</f>
        <v>0</v>
      </c>
      <c r="AT16" s="174">
        <f>IFERROR(INDEX('NEW2022'!J:J,MATCH($D16,'NEW2022'!D:D,0)),0)</f>
        <v>0</v>
      </c>
      <c r="AU16" s="174">
        <f>IFERROR(INDEX('Quiet Items'!H:H,MATCH($D16,'Quiet Items'!D:D,0)),0)</f>
        <v>0</v>
      </c>
      <c r="AV16" s="174">
        <f>IFERROR(INDEX('Quiet Items'!J:J,MATCH($D16,'Quiet Items'!D:D,0)),0)</f>
        <v>0</v>
      </c>
      <c r="AW16" s="174">
        <f>IFERROR(INDEX('1.4G'!H:H,MATCH($D16,'1.4G'!D:D,0)),0)</f>
        <v>0</v>
      </c>
      <c r="AX16" s="174">
        <f>IFERROR(INDEX('1.4G'!J:J,MATCH($D16,'1.4G'!D:D,0)),0)</f>
        <v>0</v>
      </c>
      <c r="AY16" s="174">
        <f t="shared" si="3"/>
        <v>0</v>
      </c>
      <c r="AZ16" s="174">
        <f t="shared" si="4"/>
        <v>0</v>
      </c>
      <c r="BA16" s="175">
        <f>IFERROR(Table1[[#This Row],[Line total ordered for now]]*Table1[[#This Row],[GUARANTEED PRICE
for STOCK orders collected before 31.3.22]],0)</f>
        <v>0</v>
      </c>
      <c r="BB16" s="175">
        <f t="shared" si="5"/>
        <v>0</v>
      </c>
      <c r="BC16" s="176">
        <f>(AZ16+Table1[[#This Row],[Line total ordered for now]])*Z16</f>
        <v>0</v>
      </c>
      <c r="BD16" s="200">
        <v>155.34905999999998</v>
      </c>
      <c r="BE16" s="65"/>
      <c r="BF16" s="65"/>
      <c r="BG16" s="65"/>
      <c r="BH16" s="65"/>
      <c r="BI16" s="65"/>
      <c r="BJ16" s="65"/>
      <c r="BK16" s="65"/>
      <c r="BL16" s="55"/>
      <c r="BM16"/>
      <c r="BN16"/>
      <c r="BO16"/>
      <c r="BP16"/>
      <c r="BQ16"/>
      <c r="BR16"/>
      <c r="BS16"/>
      <c r="BT16"/>
    </row>
    <row r="17" spans="1:72" ht="15.75">
      <c r="A17" s="202">
        <v>14</v>
      </c>
      <c r="B17" s="68" t="s">
        <v>6378</v>
      </c>
      <c r="C17" s="149" t="s">
        <v>621</v>
      </c>
      <c r="D17" s="149" t="s">
        <v>1646</v>
      </c>
      <c r="E17" s="149" t="s">
        <v>1647</v>
      </c>
      <c r="F17" s="158" t="str">
        <f t="shared" si="0"/>
        <v>Video</v>
      </c>
      <c r="G17" s="187">
        <v>0</v>
      </c>
      <c r="H17" s="150"/>
      <c r="I17" s="184">
        <v>177</v>
      </c>
      <c r="J17" s="150"/>
      <c r="K17" s="151">
        <v>2.6837672260123231</v>
      </c>
      <c r="L17" s="152">
        <v>180.54</v>
      </c>
      <c r="M17" s="152">
        <v>193.23124027288725</v>
      </c>
      <c r="N17" s="153" t="s">
        <v>613</v>
      </c>
      <c r="O17" s="154">
        <v>72</v>
      </c>
      <c r="P17" s="153">
        <v>4</v>
      </c>
      <c r="Q17" s="153" t="s">
        <v>147</v>
      </c>
      <c r="R17" s="155">
        <v>16</v>
      </c>
      <c r="S17" s="155">
        <v>9.42</v>
      </c>
      <c r="T17" s="155">
        <v>2.8</v>
      </c>
      <c r="U17" s="154" t="s">
        <v>94</v>
      </c>
      <c r="V17" s="153" t="s">
        <v>89</v>
      </c>
      <c r="W17" s="153" t="s">
        <v>627</v>
      </c>
      <c r="X17" s="151" t="s">
        <v>6378</v>
      </c>
      <c r="Y17" s="151" t="s">
        <v>6378</v>
      </c>
      <c r="Z17" s="156">
        <v>5.74E-2</v>
      </c>
      <c r="AA17" s="153" t="s">
        <v>664</v>
      </c>
      <c r="AB17" s="153" t="s">
        <v>5955</v>
      </c>
      <c r="AC17" s="153" t="s">
        <v>4902</v>
      </c>
      <c r="AD17" s="157" t="s">
        <v>1648</v>
      </c>
      <c r="AE17" s="110">
        <v>0</v>
      </c>
      <c r="AF17" s="110">
        <v>0</v>
      </c>
      <c r="AG17" s="112">
        <f t="shared" si="6"/>
        <v>0</v>
      </c>
      <c r="AH17" s="110">
        <f>SUM(AG$4:AG17)</f>
        <v>1</v>
      </c>
      <c r="AI17" s="112">
        <f t="shared" si="1"/>
        <v>0</v>
      </c>
      <c r="AJ17" s="110">
        <f>COUNTIF(AI$4:AI17,"&gt;0")</f>
        <v>0</v>
      </c>
      <c r="AK17" s="110">
        <v>0</v>
      </c>
      <c r="AL17" s="110">
        <v>0</v>
      </c>
      <c r="AM17" s="172" t="str">
        <f>IF(OR(Table1[[#This Row],[Line total ordered for now]]&gt;0,Table1[[#This Row],[Line total ordered for season]]&gt;0),1,"")</f>
        <v/>
      </c>
      <c r="AN17" s="173">
        <f>COUNTIF(AM$4:AM17,"&gt;0")</f>
        <v>0</v>
      </c>
      <c r="AO17" s="173">
        <f>Table1[[#This Row],[ORDER QUANTITY
to be collected BEFORE 31.3.22]]</f>
        <v>0</v>
      </c>
      <c r="AP17" s="174">
        <f t="shared" si="2"/>
        <v>0</v>
      </c>
      <c r="AQ17" s="174">
        <f>IFERROR(INDEX(Retail!H:H,MATCH($D17,Retail!$D:$D,0)),0)</f>
        <v>0</v>
      </c>
      <c r="AR17" s="174">
        <f>IFERROR(INDEX(Retail!J:J,MATCH($D17,Retail!$D:$D,0)),0)</f>
        <v>0</v>
      </c>
      <c r="AS17" s="174">
        <f>IFERROR(INDEX('NEW2022'!H:H,MATCH($D17,'NEW2022'!D:D,0)),0)</f>
        <v>0</v>
      </c>
      <c r="AT17" s="174">
        <f>IFERROR(INDEX('NEW2022'!J:J,MATCH($D17,'NEW2022'!D:D,0)),0)</f>
        <v>0</v>
      </c>
      <c r="AU17" s="174">
        <f>IFERROR(INDEX('Quiet Items'!H:H,MATCH($D17,'Quiet Items'!D:D,0)),0)</f>
        <v>0</v>
      </c>
      <c r="AV17" s="174">
        <f>IFERROR(INDEX('Quiet Items'!J:J,MATCH($D17,'Quiet Items'!D:D,0)),0)</f>
        <v>0</v>
      </c>
      <c r="AW17" s="174">
        <f>IFERROR(INDEX('1.4G'!H:H,MATCH($D17,'1.4G'!D:D,0)),0)</f>
        <v>0</v>
      </c>
      <c r="AX17" s="174">
        <f>IFERROR(INDEX('1.4G'!J:J,MATCH($D17,'1.4G'!D:D,0)),0)</f>
        <v>0</v>
      </c>
      <c r="AY17" s="174">
        <f t="shared" si="3"/>
        <v>0</v>
      </c>
      <c r="AZ17" s="174">
        <f t="shared" si="4"/>
        <v>0</v>
      </c>
      <c r="BA17" s="175">
        <f>IFERROR(Table1[[#This Row],[Line total ordered for now]]*Table1[[#This Row],[GUARANTEED PRICE
for STOCK orders collected before 31.3.22]],0)</f>
        <v>0</v>
      </c>
      <c r="BB17" s="175">
        <f t="shared" si="5"/>
        <v>0</v>
      </c>
      <c r="BC17" s="176">
        <f>(AZ17+Table1[[#This Row],[Line total ordered for now]])*Z17</f>
        <v>0</v>
      </c>
      <c r="BD17" s="200">
        <v>164.24655423195415</v>
      </c>
      <c r="BE17" s="65"/>
      <c r="BF17" s="65"/>
      <c r="BG17" s="65"/>
      <c r="BH17" s="65"/>
      <c r="BI17" s="65"/>
      <c r="BJ17" s="65"/>
      <c r="BK17" s="65"/>
      <c r="BL17" s="55"/>
      <c r="BM17"/>
      <c r="BN17"/>
      <c r="BO17"/>
      <c r="BP17"/>
      <c r="BQ17"/>
      <c r="BR17"/>
      <c r="BS17"/>
      <c r="BT17"/>
    </row>
    <row r="18" spans="1:72" ht="15.75">
      <c r="A18" s="202">
        <v>15</v>
      </c>
      <c r="B18" s="68" t="s">
        <v>6378</v>
      </c>
      <c r="C18" s="149" t="s">
        <v>621</v>
      </c>
      <c r="D18" s="149" t="s">
        <v>4365</v>
      </c>
      <c r="E18" s="149" t="s">
        <v>4366</v>
      </c>
      <c r="F18" s="158" t="str">
        <f t="shared" si="0"/>
        <v>Video</v>
      </c>
      <c r="G18" s="187">
        <v>0</v>
      </c>
      <c r="H18" s="150"/>
      <c r="I18" s="184">
        <v>172.15</v>
      </c>
      <c r="J18" s="150"/>
      <c r="K18" s="151">
        <v>2.6837672260123231</v>
      </c>
      <c r="L18" s="152">
        <v>175.84042864832739</v>
      </c>
      <c r="M18" s="152">
        <v>193.23124027288725</v>
      </c>
      <c r="N18" s="153" t="s">
        <v>613</v>
      </c>
      <c r="O18" s="154">
        <v>72</v>
      </c>
      <c r="P18" s="153">
        <v>5</v>
      </c>
      <c r="Q18" s="153" t="s">
        <v>147</v>
      </c>
      <c r="R18" s="155">
        <v>14.5</v>
      </c>
      <c r="S18" s="155">
        <v>10.4</v>
      </c>
      <c r="T18" s="155">
        <v>2.8</v>
      </c>
      <c r="U18" s="154" t="s">
        <v>94</v>
      </c>
      <c r="V18" s="153" t="s">
        <v>89</v>
      </c>
      <c r="W18" s="153" t="s">
        <v>627</v>
      </c>
      <c r="X18" s="151" t="s">
        <v>6378</v>
      </c>
      <c r="Y18" s="151" t="s">
        <v>6378</v>
      </c>
      <c r="Z18" s="156">
        <v>5.74E-2</v>
      </c>
      <c r="AA18" s="153" t="s">
        <v>4323</v>
      </c>
      <c r="AB18" s="153" t="s">
        <v>5787</v>
      </c>
      <c r="AC18" s="153" t="s">
        <v>141</v>
      </c>
      <c r="AD18" s="157" t="s">
        <v>4367</v>
      </c>
      <c r="AE18" s="110">
        <v>0</v>
      </c>
      <c r="AF18" s="110">
        <v>0</v>
      </c>
      <c r="AG18" s="112">
        <f t="shared" si="6"/>
        <v>0</v>
      </c>
      <c r="AH18" s="110">
        <f>SUM(AG$4:AG18)</f>
        <v>1</v>
      </c>
      <c r="AI18" s="112">
        <f t="shared" si="1"/>
        <v>0</v>
      </c>
      <c r="AJ18" s="110">
        <f>COUNTIF(AI$4:AI18,"&gt;0")</f>
        <v>0</v>
      </c>
      <c r="AK18" s="110">
        <v>0</v>
      </c>
      <c r="AL18" s="110">
        <v>0</v>
      </c>
      <c r="AM18" s="172" t="str">
        <f>IF(OR(Table1[[#This Row],[Line total ordered for now]]&gt;0,Table1[[#This Row],[Line total ordered for season]]&gt;0),1,"")</f>
        <v/>
      </c>
      <c r="AN18" s="173">
        <f>COUNTIF(AM$4:AM18,"&gt;0")</f>
        <v>0</v>
      </c>
      <c r="AO18" s="173">
        <f>Table1[[#This Row],[ORDER QUANTITY
to be collected BEFORE 31.3.22]]</f>
        <v>0</v>
      </c>
      <c r="AP18" s="174">
        <f t="shared" si="2"/>
        <v>0</v>
      </c>
      <c r="AQ18" s="174">
        <f>IFERROR(INDEX(Retail!H:H,MATCH($D18,Retail!$D:$D,0)),0)</f>
        <v>0</v>
      </c>
      <c r="AR18" s="174">
        <f>IFERROR(INDEX(Retail!J:J,MATCH($D18,Retail!$D:$D,0)),0)</f>
        <v>0</v>
      </c>
      <c r="AS18" s="174">
        <f>IFERROR(INDEX('NEW2022'!H:H,MATCH($D18,'NEW2022'!D:D,0)),0)</f>
        <v>0</v>
      </c>
      <c r="AT18" s="174">
        <f>IFERROR(INDEX('NEW2022'!J:J,MATCH($D18,'NEW2022'!D:D,0)),0)</f>
        <v>0</v>
      </c>
      <c r="AU18" s="174">
        <f>IFERROR(INDEX('Quiet Items'!H:H,MATCH($D18,'Quiet Items'!D:D,0)),0)</f>
        <v>0</v>
      </c>
      <c r="AV18" s="174">
        <f>IFERROR(INDEX('Quiet Items'!J:J,MATCH($D18,'Quiet Items'!D:D,0)),0)</f>
        <v>0</v>
      </c>
      <c r="AW18" s="174">
        <f>IFERROR(INDEX('1.4G'!H:H,MATCH($D18,'1.4G'!D:D,0)),0)</f>
        <v>0</v>
      </c>
      <c r="AX18" s="174">
        <f>IFERROR(INDEX('1.4G'!J:J,MATCH($D18,'1.4G'!D:D,0)),0)</f>
        <v>0</v>
      </c>
      <c r="AY18" s="174">
        <f t="shared" si="3"/>
        <v>0</v>
      </c>
      <c r="AZ18" s="174">
        <f t="shared" si="4"/>
        <v>0</v>
      </c>
      <c r="BA18" s="175">
        <f>IFERROR(Table1[[#This Row],[Line total ordered for now]]*Table1[[#This Row],[GUARANTEED PRICE
for STOCK orders collected before 31.3.22]],0)</f>
        <v>0</v>
      </c>
      <c r="BB18" s="175">
        <f t="shared" si="5"/>
        <v>0</v>
      </c>
      <c r="BC18" s="176">
        <f>(AZ18+Table1[[#This Row],[Line total ordered for now]])*Z18</f>
        <v>0</v>
      </c>
      <c r="BD18" s="200">
        <v>164.24655423195415</v>
      </c>
      <c r="BE18" s="65"/>
      <c r="BF18" s="65"/>
      <c r="BG18" s="65"/>
      <c r="BH18" s="65"/>
      <c r="BI18" s="65"/>
      <c r="BJ18" s="65"/>
      <c r="BK18" s="65"/>
      <c r="BL18" s="55"/>
      <c r="BM18"/>
      <c r="BN18"/>
      <c r="BO18"/>
      <c r="BP18"/>
      <c r="BQ18"/>
      <c r="BR18"/>
      <c r="BS18"/>
      <c r="BT18"/>
    </row>
    <row r="19" spans="1:72" ht="15.75">
      <c r="A19" s="202">
        <v>16</v>
      </c>
      <c r="B19" s="68" t="s">
        <v>6378</v>
      </c>
      <c r="C19" s="149" t="s">
        <v>621</v>
      </c>
      <c r="D19" s="149" t="s">
        <v>1466</v>
      </c>
      <c r="E19" s="149" t="s">
        <v>1467</v>
      </c>
      <c r="F19" s="158" t="str">
        <f t="shared" si="0"/>
        <v>Video</v>
      </c>
      <c r="G19" s="187">
        <v>0</v>
      </c>
      <c r="H19" s="150"/>
      <c r="I19" s="184">
        <v>189.5</v>
      </c>
      <c r="J19" s="150"/>
      <c r="K19" s="151">
        <v>2.6837672260123231</v>
      </c>
      <c r="L19" s="152">
        <v>193.29</v>
      </c>
      <c r="M19" s="152">
        <v>193.23124027288725</v>
      </c>
      <c r="N19" s="153" t="s">
        <v>613</v>
      </c>
      <c r="O19" s="154">
        <v>72</v>
      </c>
      <c r="P19" s="153">
        <v>5</v>
      </c>
      <c r="Q19" s="153" t="s">
        <v>147</v>
      </c>
      <c r="R19" s="155">
        <v>16</v>
      </c>
      <c r="S19" s="155">
        <v>9.42</v>
      </c>
      <c r="T19" s="155">
        <v>2.8</v>
      </c>
      <c r="U19" s="154" t="s">
        <v>94</v>
      </c>
      <c r="V19" s="153" t="s">
        <v>89</v>
      </c>
      <c r="W19" s="153" t="s">
        <v>627</v>
      </c>
      <c r="X19" s="151" t="s">
        <v>6378</v>
      </c>
      <c r="Y19" s="151" t="s">
        <v>6378</v>
      </c>
      <c r="Z19" s="156">
        <v>5.74E-2</v>
      </c>
      <c r="AA19" s="153" t="s">
        <v>664</v>
      </c>
      <c r="AB19" s="153" t="s">
        <v>5724</v>
      </c>
      <c r="AC19" s="153" t="s">
        <v>145</v>
      </c>
      <c r="AD19" s="157" t="s">
        <v>1468</v>
      </c>
      <c r="AE19" s="110">
        <v>0</v>
      </c>
      <c r="AF19" s="110">
        <v>0</v>
      </c>
      <c r="AG19" s="112">
        <f t="shared" si="6"/>
        <v>0</v>
      </c>
      <c r="AH19" s="110">
        <f>SUM(AG$4:AG19)</f>
        <v>1</v>
      </c>
      <c r="AI19" s="112">
        <f t="shared" si="1"/>
        <v>0</v>
      </c>
      <c r="AJ19" s="110">
        <f>COUNTIF(AI$4:AI19,"&gt;0")</f>
        <v>0</v>
      </c>
      <c r="AK19" s="110">
        <v>0</v>
      </c>
      <c r="AL19" s="110">
        <v>0</v>
      </c>
      <c r="AM19" s="172" t="str">
        <f>IF(OR(Table1[[#This Row],[Line total ordered for now]]&gt;0,Table1[[#This Row],[Line total ordered for season]]&gt;0),1,"")</f>
        <v/>
      </c>
      <c r="AN19" s="173">
        <f>COUNTIF(AM$4:AM19,"&gt;0")</f>
        <v>0</v>
      </c>
      <c r="AO19" s="173">
        <f>Table1[[#This Row],[ORDER QUANTITY
to be collected BEFORE 31.3.22]]</f>
        <v>0</v>
      </c>
      <c r="AP19" s="174">
        <f t="shared" si="2"/>
        <v>0</v>
      </c>
      <c r="AQ19" s="174">
        <f>IFERROR(INDEX(Retail!H:H,MATCH($D19,Retail!$D:$D,0)),0)</f>
        <v>0</v>
      </c>
      <c r="AR19" s="174">
        <f>IFERROR(INDEX(Retail!J:J,MATCH($D19,Retail!$D:$D,0)),0)</f>
        <v>0</v>
      </c>
      <c r="AS19" s="174">
        <f>IFERROR(INDEX('NEW2022'!H:H,MATCH($D19,'NEW2022'!D:D,0)),0)</f>
        <v>0</v>
      </c>
      <c r="AT19" s="174">
        <f>IFERROR(INDEX('NEW2022'!J:J,MATCH($D19,'NEW2022'!D:D,0)),0)</f>
        <v>0</v>
      </c>
      <c r="AU19" s="174">
        <f>IFERROR(INDEX('Quiet Items'!H:H,MATCH($D19,'Quiet Items'!D:D,0)),0)</f>
        <v>0</v>
      </c>
      <c r="AV19" s="174">
        <f>IFERROR(INDEX('Quiet Items'!J:J,MATCH($D19,'Quiet Items'!D:D,0)),0)</f>
        <v>0</v>
      </c>
      <c r="AW19" s="174">
        <f>IFERROR(INDEX('1.4G'!H:H,MATCH($D19,'1.4G'!D:D,0)),0)</f>
        <v>0</v>
      </c>
      <c r="AX19" s="174">
        <f>IFERROR(INDEX('1.4G'!J:J,MATCH($D19,'1.4G'!D:D,0)),0)</f>
        <v>0</v>
      </c>
      <c r="AY19" s="174">
        <f t="shared" si="3"/>
        <v>0</v>
      </c>
      <c r="AZ19" s="174">
        <f t="shared" si="4"/>
        <v>0</v>
      </c>
      <c r="BA19" s="175">
        <f>IFERROR(Table1[[#This Row],[Line total ordered for now]]*Table1[[#This Row],[GUARANTEED PRICE
for STOCK orders collected before 31.3.22]],0)</f>
        <v>0</v>
      </c>
      <c r="BB19" s="175">
        <f t="shared" si="5"/>
        <v>0</v>
      </c>
      <c r="BC19" s="176">
        <f>(AZ19+Table1[[#This Row],[Line total ordered for now]])*Z19</f>
        <v>0</v>
      </c>
      <c r="BD19" s="200">
        <v>164.24655423195415</v>
      </c>
      <c r="BE19" s="65"/>
      <c r="BF19" s="65"/>
      <c r="BG19" s="65"/>
      <c r="BH19" s="65"/>
      <c r="BI19" s="65"/>
      <c r="BJ19" s="65"/>
      <c r="BK19" s="65"/>
      <c r="BL19" s="55"/>
      <c r="BM19"/>
      <c r="BN19"/>
      <c r="BO19"/>
      <c r="BP19"/>
      <c r="BQ19"/>
      <c r="BR19"/>
      <c r="BS19"/>
      <c r="BT19"/>
    </row>
    <row r="20" spans="1:72" ht="15.75">
      <c r="A20" s="202">
        <v>17</v>
      </c>
      <c r="B20" s="68" t="s">
        <v>6378</v>
      </c>
      <c r="C20" s="149" t="s">
        <v>621</v>
      </c>
      <c r="D20" s="149" t="s">
        <v>1600</v>
      </c>
      <c r="E20" s="149" t="s">
        <v>1601</v>
      </c>
      <c r="F20" s="158" t="str">
        <f t="shared" si="0"/>
        <v>Video</v>
      </c>
      <c r="G20" s="187">
        <v>0</v>
      </c>
      <c r="H20" s="150"/>
      <c r="I20" s="184">
        <v>157.15</v>
      </c>
      <c r="J20" s="150"/>
      <c r="K20" s="151">
        <v>2.6841160343693975</v>
      </c>
      <c r="L20" s="152">
        <v>175.86328257188293</v>
      </c>
      <c r="M20" s="152">
        <v>193.25635447459663</v>
      </c>
      <c r="N20" s="153" t="s">
        <v>613</v>
      </c>
      <c r="O20" s="154">
        <v>72</v>
      </c>
      <c r="P20" s="153">
        <v>3</v>
      </c>
      <c r="Q20" s="153" t="s">
        <v>147</v>
      </c>
      <c r="R20" s="155">
        <v>16</v>
      </c>
      <c r="S20" s="155">
        <v>9.42</v>
      </c>
      <c r="T20" s="155">
        <v>2.8</v>
      </c>
      <c r="U20" s="154" t="s">
        <v>94</v>
      </c>
      <c r="V20" s="153" t="s">
        <v>89</v>
      </c>
      <c r="W20" s="153" t="s">
        <v>627</v>
      </c>
      <c r="X20" s="151" t="s">
        <v>6378</v>
      </c>
      <c r="Y20" s="151" t="s">
        <v>6378</v>
      </c>
      <c r="Z20" s="156">
        <v>5.7433999999999999E-2</v>
      </c>
      <c r="AA20" s="153" t="s">
        <v>664</v>
      </c>
      <c r="AB20" s="153" t="s">
        <v>4910</v>
      </c>
      <c r="AC20" s="153" t="s">
        <v>4902</v>
      </c>
      <c r="AD20" s="157" t="s">
        <v>1602</v>
      </c>
      <c r="AE20" s="110">
        <v>0</v>
      </c>
      <c r="AF20" s="110">
        <v>0</v>
      </c>
      <c r="AG20" s="112">
        <f t="shared" si="6"/>
        <v>0</v>
      </c>
      <c r="AH20" s="110">
        <f>SUM(AG$4:AG20)</f>
        <v>1</v>
      </c>
      <c r="AI20" s="112">
        <f t="shared" si="1"/>
        <v>0</v>
      </c>
      <c r="AJ20" s="110">
        <f>COUNTIF(AI$4:AI20,"&gt;0")</f>
        <v>0</v>
      </c>
      <c r="AK20" s="110">
        <v>0</v>
      </c>
      <c r="AL20" s="110">
        <v>0</v>
      </c>
      <c r="AM20" s="172" t="str">
        <f>IF(OR(Table1[[#This Row],[Line total ordered for now]]&gt;0,Table1[[#This Row],[Line total ordered for season]]&gt;0),1,"")</f>
        <v/>
      </c>
      <c r="AN20" s="173">
        <f>COUNTIF(AM$4:AM20,"&gt;0")</f>
        <v>0</v>
      </c>
      <c r="AO20" s="173">
        <f>Table1[[#This Row],[ORDER QUANTITY
to be collected BEFORE 31.3.22]]</f>
        <v>0</v>
      </c>
      <c r="AP20" s="174">
        <f t="shared" si="2"/>
        <v>0</v>
      </c>
      <c r="AQ20" s="174">
        <f>IFERROR(INDEX(Retail!H:H,MATCH($D20,Retail!$D:$D,0)),0)</f>
        <v>0</v>
      </c>
      <c r="AR20" s="174">
        <f>IFERROR(INDEX(Retail!J:J,MATCH($D20,Retail!$D:$D,0)),0)</f>
        <v>0</v>
      </c>
      <c r="AS20" s="174">
        <f>IFERROR(INDEX('NEW2022'!H:H,MATCH($D20,'NEW2022'!D:D,0)),0)</f>
        <v>0</v>
      </c>
      <c r="AT20" s="174">
        <f>IFERROR(INDEX('NEW2022'!J:J,MATCH($D20,'NEW2022'!D:D,0)),0)</f>
        <v>0</v>
      </c>
      <c r="AU20" s="174">
        <f>IFERROR(INDEX('Quiet Items'!H:H,MATCH($D20,'Quiet Items'!D:D,0)),0)</f>
        <v>0</v>
      </c>
      <c r="AV20" s="174">
        <f>IFERROR(INDEX('Quiet Items'!J:J,MATCH($D20,'Quiet Items'!D:D,0)),0)</f>
        <v>0</v>
      </c>
      <c r="AW20" s="174">
        <f>IFERROR(INDEX('1.4G'!H:H,MATCH($D20,'1.4G'!D:D,0)),0)</f>
        <v>0</v>
      </c>
      <c r="AX20" s="174">
        <f>IFERROR(INDEX('1.4G'!J:J,MATCH($D20,'1.4G'!D:D,0)),0)</f>
        <v>0</v>
      </c>
      <c r="AY20" s="174">
        <f t="shared" si="3"/>
        <v>0</v>
      </c>
      <c r="AZ20" s="174">
        <f t="shared" si="4"/>
        <v>0</v>
      </c>
      <c r="BA20" s="175">
        <f>IFERROR(Table1[[#This Row],[Line total ordered for now]]*Table1[[#This Row],[GUARANTEED PRICE
for STOCK orders collected before 31.3.22]],0)</f>
        <v>0</v>
      </c>
      <c r="BB20" s="175">
        <f t="shared" si="5"/>
        <v>0</v>
      </c>
      <c r="BC20" s="176">
        <f>(AZ20+Table1[[#This Row],[Line total ordered for now]])*Z20</f>
        <v>0</v>
      </c>
      <c r="BD20" s="200">
        <v>164.26790130340714</v>
      </c>
      <c r="BE20" s="65"/>
      <c r="BF20" s="65"/>
      <c r="BG20" s="65"/>
      <c r="BH20" s="65"/>
      <c r="BI20" s="65"/>
      <c r="BJ20" s="65"/>
      <c r="BK20" s="65"/>
      <c r="BL20" s="55"/>
      <c r="BM20"/>
      <c r="BN20"/>
      <c r="BO20"/>
      <c r="BP20"/>
      <c r="BQ20"/>
      <c r="BR20"/>
      <c r="BS20"/>
      <c r="BT20"/>
    </row>
    <row r="21" spans="1:72" s="196" customFormat="1" ht="15.75">
      <c r="A21" s="202">
        <v>18</v>
      </c>
      <c r="B21" s="68" t="s">
        <v>6378</v>
      </c>
      <c r="C21" s="149" t="s">
        <v>621</v>
      </c>
      <c r="D21" s="149" t="s">
        <v>4321</v>
      </c>
      <c r="E21" s="149" t="s">
        <v>4322</v>
      </c>
      <c r="F21" s="158" t="str">
        <f>IF(LEFT(AD21,4)="http",HYPERLINK(AD21,"Video"),"")</f>
        <v>Video</v>
      </c>
      <c r="G21" s="187">
        <v>10</v>
      </c>
      <c r="H21" s="150"/>
      <c r="I21" s="184">
        <v>189.94</v>
      </c>
      <c r="J21" s="150"/>
      <c r="K21" s="151">
        <v>2.6841160343693975</v>
      </c>
      <c r="L21" s="152">
        <v>193.7388</v>
      </c>
      <c r="M21" s="152">
        <v>193.25635447459663</v>
      </c>
      <c r="N21" s="153" t="s">
        <v>613</v>
      </c>
      <c r="O21" s="154">
        <v>72</v>
      </c>
      <c r="P21" s="153">
        <v>6</v>
      </c>
      <c r="Q21" s="153" t="s">
        <v>147</v>
      </c>
      <c r="R21" s="155">
        <v>14.5</v>
      </c>
      <c r="S21" s="155">
        <v>7.9</v>
      </c>
      <c r="T21" s="155">
        <v>2.8</v>
      </c>
      <c r="U21" s="154" t="s">
        <v>94</v>
      </c>
      <c r="V21" s="153" t="s">
        <v>89</v>
      </c>
      <c r="W21" s="153" t="s">
        <v>627</v>
      </c>
      <c r="X21" s="151" t="s">
        <v>6378</v>
      </c>
      <c r="Y21" s="151" t="s">
        <v>6378</v>
      </c>
      <c r="Z21" s="156">
        <v>5.7433999999999999E-2</v>
      </c>
      <c r="AA21" s="153" t="s">
        <v>4323</v>
      </c>
      <c r="AB21" s="153" t="s">
        <v>5412</v>
      </c>
      <c r="AC21" s="153" t="s">
        <v>141</v>
      </c>
      <c r="AD21" s="157" t="s">
        <v>4324</v>
      </c>
      <c r="AE21" s="110">
        <v>0</v>
      </c>
      <c r="AF21" s="110">
        <v>0</v>
      </c>
      <c r="AG21" s="112">
        <f t="shared" si="6"/>
        <v>0</v>
      </c>
      <c r="AH21" s="110">
        <f>SUM(AG$4:AG21)</f>
        <v>1</v>
      </c>
      <c r="AI21" s="112">
        <f t="shared" si="1"/>
        <v>0</v>
      </c>
      <c r="AJ21" s="110">
        <f>COUNTIF(AI$4:AI21,"&gt;0")</f>
        <v>0</v>
      </c>
      <c r="AK21" s="110">
        <v>0</v>
      </c>
      <c r="AL21" s="110">
        <v>0</v>
      </c>
      <c r="AM21" s="172" t="str">
        <f>IF(OR(Table1[[#This Row],[Line total ordered for now]]&gt;0,Table1[[#This Row],[Line total ordered for season]]&gt;0),1,"")</f>
        <v/>
      </c>
      <c r="AN21" s="173">
        <f>COUNTIF(AM$4:AM21,"&gt;0")</f>
        <v>0</v>
      </c>
      <c r="AO21" s="173">
        <f>Table1[[#This Row],[ORDER QUANTITY
to be collected BEFORE 31.3.22]]</f>
        <v>0</v>
      </c>
      <c r="AP21" s="174">
        <f t="shared" si="2"/>
        <v>0</v>
      </c>
      <c r="AQ21" s="174">
        <f>IFERROR(INDEX(Retail!H:H,MATCH($D21,Retail!$D:$D,0)),0)</f>
        <v>0</v>
      </c>
      <c r="AR21" s="174">
        <f>IFERROR(INDEX(Retail!J:J,MATCH($D21,Retail!$D:$D,0)),0)</f>
        <v>0</v>
      </c>
      <c r="AS21" s="174">
        <f>IFERROR(INDEX('NEW2022'!H:H,MATCH($D21,'NEW2022'!D:D,0)),0)</f>
        <v>0</v>
      </c>
      <c r="AT21" s="174">
        <f>IFERROR(INDEX('NEW2022'!J:J,MATCH($D21,'NEW2022'!D:D,0)),0)</f>
        <v>0</v>
      </c>
      <c r="AU21" s="174">
        <f>IFERROR(INDEX('Quiet Items'!H:H,MATCH($D21,'Quiet Items'!D:D,0)),0)</f>
        <v>0</v>
      </c>
      <c r="AV21" s="174">
        <f>IFERROR(INDEX('Quiet Items'!J:J,MATCH($D21,'Quiet Items'!D:D,0)),0)</f>
        <v>0</v>
      </c>
      <c r="AW21" s="174">
        <f>IFERROR(INDEX('1.4G'!H:H,MATCH($D21,'1.4G'!D:D,0)),0)</f>
        <v>0</v>
      </c>
      <c r="AX21" s="174">
        <f>IFERROR(INDEX('1.4G'!J:J,MATCH($D21,'1.4G'!D:D,0)),0)</f>
        <v>0</v>
      </c>
      <c r="AY21" s="174">
        <f>IF(OR(AU21&gt;0,AW21&gt;0,AO21&gt;0,AS21&gt;0,AQ21&gt;0),AU21+AW21+AO21+AS21+AQ21,0)</f>
        <v>0</v>
      </c>
      <c r="AZ21" s="174">
        <f>IF(OR(AV21&gt;0,AX21&gt;0,AP21&gt;0,AT21&gt;0,AR21&gt;0),AV21+AX21+AP21+AT21+AR21,0)</f>
        <v>0</v>
      </c>
      <c r="BA21" s="175">
        <f>IFERROR(Table1[[#This Row],[Line total ordered for now]]*Table1[[#This Row],[GUARANTEED PRICE
for STOCK orders collected before 31.3.22]],0)</f>
        <v>0</v>
      </c>
      <c r="BB21" s="175">
        <f t="shared" si="5"/>
        <v>0</v>
      </c>
      <c r="BC21" s="176">
        <f>(AZ21+Table1[[#This Row],[Line total ordered for now]])*Z21</f>
        <v>0</v>
      </c>
      <c r="BD21" s="200">
        <v>164.26790130340714</v>
      </c>
      <c r="BE21" s="65"/>
      <c r="BF21" s="65"/>
      <c r="BG21" s="65"/>
      <c r="BH21" s="65"/>
      <c r="BI21" s="65"/>
      <c r="BJ21" s="65"/>
      <c r="BK21" s="65"/>
      <c r="BL21" s="55"/>
    </row>
    <row r="22" spans="1:72" ht="15.75">
      <c r="A22" s="202">
        <v>19</v>
      </c>
      <c r="B22" s="68" t="s">
        <v>6378</v>
      </c>
      <c r="C22" s="149" t="s">
        <v>621</v>
      </c>
      <c r="D22" s="149" t="s">
        <v>4438</v>
      </c>
      <c r="E22" s="149" t="s">
        <v>4439</v>
      </c>
      <c r="F22" s="158" t="str">
        <f t="shared" si="0"/>
        <v>Video</v>
      </c>
      <c r="G22" s="187">
        <v>0</v>
      </c>
      <c r="H22" s="150"/>
      <c r="I22" s="184">
        <v>176.77</v>
      </c>
      <c r="J22" s="150"/>
      <c r="K22" s="151">
        <v>2.6841160343693975</v>
      </c>
      <c r="L22" s="152">
        <v>180.30540000000002</v>
      </c>
      <c r="M22" s="152">
        <v>193.25635447459663</v>
      </c>
      <c r="N22" s="153" t="s">
        <v>613</v>
      </c>
      <c r="O22" s="154">
        <v>72</v>
      </c>
      <c r="P22" s="153">
        <v>5</v>
      </c>
      <c r="Q22" s="153" t="s">
        <v>147</v>
      </c>
      <c r="R22" s="155">
        <v>17</v>
      </c>
      <c r="S22" s="155">
        <v>11.5</v>
      </c>
      <c r="T22" s="155">
        <v>2.8</v>
      </c>
      <c r="U22" s="154" t="s">
        <v>94</v>
      </c>
      <c r="V22" s="153" t="s">
        <v>89</v>
      </c>
      <c r="W22" s="153" t="s">
        <v>627</v>
      </c>
      <c r="X22" s="151" t="s">
        <v>6378</v>
      </c>
      <c r="Y22" s="151" t="s">
        <v>6378</v>
      </c>
      <c r="Z22" s="156">
        <v>5.7433999999999999E-2</v>
      </c>
      <c r="AA22" s="153" t="s">
        <v>664</v>
      </c>
      <c r="AB22" s="153" t="s">
        <v>5792</v>
      </c>
      <c r="AC22" s="153" t="s">
        <v>2412</v>
      </c>
      <c r="AD22" s="157" t="s">
        <v>4440</v>
      </c>
      <c r="AE22" s="110">
        <v>0</v>
      </c>
      <c r="AF22" s="110">
        <v>0</v>
      </c>
      <c r="AG22" s="112">
        <f t="shared" si="6"/>
        <v>0</v>
      </c>
      <c r="AH22" s="110">
        <f>SUM(AG$4:AG22)</f>
        <v>1</v>
      </c>
      <c r="AI22" s="112">
        <f t="shared" si="1"/>
        <v>0</v>
      </c>
      <c r="AJ22" s="110">
        <f>COUNTIF(AI$4:AI22,"&gt;0")</f>
        <v>0</v>
      </c>
      <c r="AK22" s="110">
        <v>0</v>
      </c>
      <c r="AL22" s="110">
        <v>0</v>
      </c>
      <c r="AM22" s="172" t="str">
        <f>IF(OR(Table1[[#This Row],[Line total ordered for now]]&gt;0,Table1[[#This Row],[Line total ordered for season]]&gt;0),1,"")</f>
        <v/>
      </c>
      <c r="AN22" s="173">
        <f>COUNTIF(AM$4:AM22,"&gt;0")</f>
        <v>0</v>
      </c>
      <c r="AO22" s="173">
        <f>Table1[[#This Row],[ORDER QUANTITY
to be collected BEFORE 31.3.22]]</f>
        <v>0</v>
      </c>
      <c r="AP22" s="174">
        <f t="shared" si="2"/>
        <v>0</v>
      </c>
      <c r="AQ22" s="174">
        <f>IFERROR(INDEX(Retail!H:H,MATCH($D22,Retail!$D:$D,0)),0)</f>
        <v>0</v>
      </c>
      <c r="AR22" s="174">
        <f>IFERROR(INDEX(Retail!J:J,MATCH($D22,Retail!$D:$D,0)),0)</f>
        <v>0</v>
      </c>
      <c r="AS22" s="174">
        <f>IFERROR(INDEX('NEW2022'!H:H,MATCH($D22,'NEW2022'!D:D,0)),0)</f>
        <v>0</v>
      </c>
      <c r="AT22" s="174">
        <f>IFERROR(INDEX('NEW2022'!J:J,MATCH($D22,'NEW2022'!D:D,0)),0)</f>
        <v>0</v>
      </c>
      <c r="AU22" s="174">
        <f>IFERROR(INDEX('Quiet Items'!H:H,MATCH($D22,'Quiet Items'!D:D,0)),0)</f>
        <v>0</v>
      </c>
      <c r="AV22" s="174">
        <f>IFERROR(INDEX('Quiet Items'!J:J,MATCH($D22,'Quiet Items'!D:D,0)),0)</f>
        <v>0</v>
      </c>
      <c r="AW22" s="174">
        <f>IFERROR(INDEX('1.4G'!H:H,MATCH($D22,'1.4G'!D:D,0)),0)</f>
        <v>0</v>
      </c>
      <c r="AX22" s="174">
        <f>IFERROR(INDEX('1.4G'!J:J,MATCH($D22,'1.4G'!D:D,0)),0)</f>
        <v>0</v>
      </c>
      <c r="AY22" s="174">
        <f t="shared" si="3"/>
        <v>0</v>
      </c>
      <c r="AZ22" s="174">
        <f t="shared" si="4"/>
        <v>0</v>
      </c>
      <c r="BA22" s="175">
        <f>IFERROR(Table1[[#This Row],[Line total ordered for now]]*Table1[[#This Row],[GUARANTEED PRICE
for STOCK orders collected before 31.3.22]],0)</f>
        <v>0</v>
      </c>
      <c r="BB22" s="175">
        <f t="shared" si="5"/>
        <v>0</v>
      </c>
      <c r="BC22" s="176">
        <f>(AZ22+Table1[[#This Row],[Line total ordered for now]])*Z22</f>
        <v>0</v>
      </c>
      <c r="BD22" s="200">
        <v>164.26790130340714</v>
      </c>
      <c r="BE22" s="65"/>
      <c r="BF22" s="65"/>
      <c r="BG22" s="65"/>
      <c r="BH22" s="65"/>
      <c r="BI22" s="65"/>
      <c r="BJ22" s="65"/>
      <c r="BK22" s="65"/>
      <c r="BL22" s="55"/>
      <c r="BM22"/>
      <c r="BN22"/>
      <c r="BO22"/>
      <c r="BP22"/>
      <c r="BQ22"/>
      <c r="BR22"/>
      <c r="BS22"/>
      <c r="BT22"/>
    </row>
    <row r="23" spans="1:72" ht="15.75">
      <c r="A23" s="202">
        <v>20</v>
      </c>
      <c r="B23" s="68" t="s">
        <v>6378</v>
      </c>
      <c r="C23" s="149" t="s">
        <v>621</v>
      </c>
      <c r="D23" s="149" t="s">
        <v>4344</v>
      </c>
      <c r="E23" s="149" t="s">
        <v>4345</v>
      </c>
      <c r="F23" s="158" t="str">
        <f t="shared" si="0"/>
        <v>Video</v>
      </c>
      <c r="G23" s="187">
        <v>12</v>
      </c>
      <c r="H23" s="150"/>
      <c r="I23" s="184">
        <v>167.18</v>
      </c>
      <c r="J23" s="150"/>
      <c r="K23" s="151">
        <v>2.7156944444444444</v>
      </c>
      <c r="L23" s="152">
        <v>177.9323</v>
      </c>
      <c r="M23" s="152">
        <v>195.53</v>
      </c>
      <c r="N23" s="153" t="s">
        <v>613</v>
      </c>
      <c r="O23" s="154">
        <v>72</v>
      </c>
      <c r="P23" s="153">
        <v>3</v>
      </c>
      <c r="Q23" s="153" t="s">
        <v>147</v>
      </c>
      <c r="R23" s="155">
        <v>17</v>
      </c>
      <c r="S23" s="155">
        <v>9.9</v>
      </c>
      <c r="T23" s="155">
        <v>2.8</v>
      </c>
      <c r="U23" s="154" t="s">
        <v>94</v>
      </c>
      <c r="V23" s="153" t="s">
        <v>89</v>
      </c>
      <c r="W23" s="153" t="s">
        <v>627</v>
      </c>
      <c r="X23" s="151" t="s">
        <v>6378</v>
      </c>
      <c r="Y23" s="151" t="s">
        <v>6378</v>
      </c>
      <c r="Z23" s="156">
        <v>5.8539000000000001E-2</v>
      </c>
      <c r="AA23" s="153" t="s">
        <v>664</v>
      </c>
      <c r="AB23" s="153" t="s">
        <v>5413</v>
      </c>
      <c r="AC23" s="153" t="s">
        <v>2412</v>
      </c>
      <c r="AD23" s="157" t="s">
        <v>4346</v>
      </c>
      <c r="AE23" s="110">
        <v>0</v>
      </c>
      <c r="AF23" s="110">
        <v>0</v>
      </c>
      <c r="AG23" s="112">
        <f t="shared" si="6"/>
        <v>0</v>
      </c>
      <c r="AH23" s="110">
        <f>SUM(AG$4:AG23)</f>
        <v>1</v>
      </c>
      <c r="AI23" s="112">
        <f t="shared" si="1"/>
        <v>0</v>
      </c>
      <c r="AJ23" s="110">
        <f>COUNTIF(AI$4:AI23,"&gt;0")</f>
        <v>0</v>
      </c>
      <c r="AK23" s="110">
        <v>0</v>
      </c>
      <c r="AL23" s="110">
        <v>0</v>
      </c>
      <c r="AM23" s="172" t="str">
        <f>IF(OR(Table1[[#This Row],[Line total ordered for now]]&gt;0,Table1[[#This Row],[Line total ordered for season]]&gt;0),1,"")</f>
        <v/>
      </c>
      <c r="AN23" s="173">
        <f>COUNTIF(AM$4:AM23,"&gt;0")</f>
        <v>0</v>
      </c>
      <c r="AO23" s="173">
        <f>Table1[[#This Row],[ORDER QUANTITY
to be collected BEFORE 31.3.22]]</f>
        <v>0</v>
      </c>
      <c r="AP23" s="174">
        <f t="shared" si="2"/>
        <v>0</v>
      </c>
      <c r="AQ23" s="174">
        <f>IFERROR(INDEX(Retail!H:H,MATCH($D23,Retail!$D:$D,0)),0)</f>
        <v>0</v>
      </c>
      <c r="AR23" s="174">
        <f>IFERROR(INDEX(Retail!J:J,MATCH($D23,Retail!$D:$D,0)),0)</f>
        <v>0</v>
      </c>
      <c r="AS23" s="174">
        <f>IFERROR(INDEX('NEW2022'!H:H,MATCH($D23,'NEW2022'!D:D,0)),0)</f>
        <v>0</v>
      </c>
      <c r="AT23" s="174">
        <f>IFERROR(INDEX('NEW2022'!J:J,MATCH($D23,'NEW2022'!D:D,0)),0)</f>
        <v>0</v>
      </c>
      <c r="AU23" s="174">
        <f>IFERROR(INDEX('Quiet Items'!H:H,MATCH($D23,'Quiet Items'!D:D,0)),0)</f>
        <v>0</v>
      </c>
      <c r="AV23" s="174">
        <f>IFERROR(INDEX('Quiet Items'!J:J,MATCH($D23,'Quiet Items'!D:D,0)),0)</f>
        <v>0</v>
      </c>
      <c r="AW23" s="174">
        <f>IFERROR(INDEX('1.4G'!H:H,MATCH($D23,'1.4G'!D:D,0)),0)</f>
        <v>0</v>
      </c>
      <c r="AX23" s="174">
        <f>IFERROR(INDEX('1.4G'!J:J,MATCH($D23,'1.4G'!D:D,0)),0)</f>
        <v>0</v>
      </c>
      <c r="AY23" s="174">
        <f t="shared" si="3"/>
        <v>0</v>
      </c>
      <c r="AZ23" s="174">
        <f t="shared" si="4"/>
        <v>0</v>
      </c>
      <c r="BA23" s="175">
        <f>IFERROR(Table1[[#This Row],[Line total ordered for now]]*Table1[[#This Row],[GUARANTEED PRICE
for STOCK orders collected before 31.3.22]],0)</f>
        <v>0</v>
      </c>
      <c r="BB23" s="175">
        <f t="shared" si="5"/>
        <v>0</v>
      </c>
      <c r="BC23" s="176">
        <f>(AZ23+Table1[[#This Row],[Line total ordered for now]])*Z23</f>
        <v>0</v>
      </c>
      <c r="BD23" s="200">
        <v>166.20050000000001</v>
      </c>
      <c r="BE23" s="65"/>
      <c r="BF23" s="65"/>
      <c r="BG23" s="65"/>
      <c r="BH23" s="65"/>
      <c r="BI23" s="65"/>
      <c r="BJ23" s="65"/>
      <c r="BK23" s="65"/>
      <c r="BL23" s="55"/>
      <c r="BM23"/>
      <c r="BN23"/>
      <c r="BO23"/>
      <c r="BP23"/>
      <c r="BQ23"/>
      <c r="BR23"/>
      <c r="BS23"/>
      <c r="BT23"/>
    </row>
    <row r="24" spans="1:72" ht="15.75">
      <c r="A24" s="202">
        <v>21</v>
      </c>
      <c r="B24" s="68" t="s">
        <v>6378</v>
      </c>
      <c r="C24" s="149" t="s">
        <v>621</v>
      </c>
      <c r="D24" s="149" t="s">
        <v>4447</v>
      </c>
      <c r="E24" s="149" t="s">
        <v>6068</v>
      </c>
      <c r="F24" s="158" t="str">
        <f t="shared" si="0"/>
        <v/>
      </c>
      <c r="G24" s="187">
        <v>0</v>
      </c>
      <c r="H24" s="150"/>
      <c r="I24" s="184">
        <v>168.42</v>
      </c>
      <c r="J24" s="150"/>
      <c r="K24" s="151">
        <v>2.7358333333333333</v>
      </c>
      <c r="L24" s="152">
        <v>179.2518</v>
      </c>
      <c r="M24" s="152">
        <v>196.98</v>
      </c>
      <c r="N24" s="153" t="s">
        <v>613</v>
      </c>
      <c r="O24" s="154">
        <v>72</v>
      </c>
      <c r="P24" s="153">
        <v>5</v>
      </c>
      <c r="Q24" s="153" t="s">
        <v>147</v>
      </c>
      <c r="R24" s="155">
        <v>16</v>
      </c>
      <c r="S24" s="155">
        <v>11.5</v>
      </c>
      <c r="T24" s="155">
        <v>0</v>
      </c>
      <c r="U24" s="154" t="s">
        <v>94</v>
      </c>
      <c r="V24" s="153" t="s">
        <v>89</v>
      </c>
      <c r="W24" s="153" t="s">
        <v>627</v>
      </c>
      <c r="X24" s="151" t="s">
        <v>6378</v>
      </c>
      <c r="Y24" s="151" t="s">
        <v>6378</v>
      </c>
      <c r="Z24" s="156">
        <v>5.7433999999999999E-2</v>
      </c>
      <c r="AA24" s="153" t="s">
        <v>4323</v>
      </c>
      <c r="AB24" s="153" t="s">
        <v>5414</v>
      </c>
      <c r="AC24" s="153" t="s">
        <v>6069</v>
      </c>
      <c r="AD24" s="157">
        <v>0</v>
      </c>
      <c r="AE24" s="110">
        <v>0</v>
      </c>
      <c r="AF24" s="110">
        <v>0</v>
      </c>
      <c r="AG24" s="112">
        <f t="shared" si="6"/>
        <v>0</v>
      </c>
      <c r="AH24" s="110">
        <f>SUM(AG$4:AG24)</f>
        <v>1</v>
      </c>
      <c r="AI24" s="112">
        <f t="shared" si="1"/>
        <v>0</v>
      </c>
      <c r="AJ24" s="110">
        <f>COUNTIF(AI$4:AI24,"&gt;0")</f>
        <v>0</v>
      </c>
      <c r="AK24" s="110">
        <v>0</v>
      </c>
      <c r="AL24" s="110">
        <v>0</v>
      </c>
      <c r="AM24" s="172" t="str">
        <f>IF(OR(Table1[[#This Row],[Line total ordered for now]]&gt;0,Table1[[#This Row],[Line total ordered for season]]&gt;0),1,"")</f>
        <v/>
      </c>
      <c r="AN24" s="173">
        <f>COUNTIF(AM$4:AM24,"&gt;0")</f>
        <v>0</v>
      </c>
      <c r="AO24" s="173">
        <f>Table1[[#This Row],[ORDER QUANTITY
to be collected BEFORE 31.3.22]]</f>
        <v>0</v>
      </c>
      <c r="AP24" s="174">
        <f t="shared" si="2"/>
        <v>0</v>
      </c>
      <c r="AQ24" s="174">
        <f>IFERROR(INDEX(Retail!H:H,MATCH($D24,Retail!$D:$D,0)),0)</f>
        <v>0</v>
      </c>
      <c r="AR24" s="174">
        <f>IFERROR(INDEX(Retail!J:J,MATCH($D24,Retail!$D:$D,0)),0)</f>
        <v>0</v>
      </c>
      <c r="AS24" s="174">
        <f>IFERROR(INDEX('NEW2022'!H:H,MATCH($D24,'NEW2022'!D:D,0)),0)</f>
        <v>0</v>
      </c>
      <c r="AT24" s="174">
        <f>IFERROR(INDEX('NEW2022'!J:J,MATCH($D24,'NEW2022'!D:D,0)),0)</f>
        <v>0</v>
      </c>
      <c r="AU24" s="174">
        <f>IFERROR(INDEX('Quiet Items'!H:H,MATCH($D24,'Quiet Items'!D:D,0)),0)</f>
        <v>0</v>
      </c>
      <c r="AV24" s="174">
        <f>IFERROR(INDEX('Quiet Items'!J:J,MATCH($D24,'Quiet Items'!D:D,0)),0)</f>
        <v>0</v>
      </c>
      <c r="AW24" s="174">
        <f>IFERROR(INDEX('1.4G'!H:H,MATCH($D24,'1.4G'!D:D,0)),0)</f>
        <v>0</v>
      </c>
      <c r="AX24" s="174">
        <f>IFERROR(INDEX('1.4G'!J:J,MATCH($D24,'1.4G'!D:D,0)),0)</f>
        <v>0</v>
      </c>
      <c r="AY24" s="174">
        <f t="shared" si="3"/>
        <v>0</v>
      </c>
      <c r="AZ24" s="174">
        <f t="shared" si="4"/>
        <v>0</v>
      </c>
      <c r="BA24" s="175">
        <f>IFERROR(Table1[[#This Row],[Line total ordered for now]]*Table1[[#This Row],[GUARANTEED PRICE
for STOCK orders collected before 31.3.22]],0)</f>
        <v>0</v>
      </c>
      <c r="BB24" s="175">
        <f t="shared" si="5"/>
        <v>0</v>
      </c>
      <c r="BC24" s="176">
        <f>(AZ24+Table1[[#This Row],[Line total ordered for now]])*Z24</f>
        <v>0</v>
      </c>
      <c r="BD24" s="200">
        <v>167.43299999999999</v>
      </c>
      <c r="BE24" s="65"/>
      <c r="BF24" s="65"/>
      <c r="BG24" s="65"/>
      <c r="BH24" s="65"/>
      <c r="BI24" s="65"/>
      <c r="BJ24" s="65"/>
      <c r="BK24" s="65"/>
      <c r="BL24" s="55"/>
      <c r="BM24"/>
      <c r="BN24"/>
      <c r="BO24"/>
      <c r="BP24"/>
      <c r="BQ24"/>
      <c r="BR24"/>
      <c r="BS24"/>
      <c r="BT24"/>
    </row>
    <row r="25" spans="1:72" ht="15.75">
      <c r="A25" s="202">
        <v>22</v>
      </c>
      <c r="B25" s="68" t="s">
        <v>6378</v>
      </c>
      <c r="C25" s="149" t="s">
        <v>621</v>
      </c>
      <c r="D25" s="149" t="s">
        <v>1050</v>
      </c>
      <c r="E25" s="149" t="s">
        <v>1051</v>
      </c>
      <c r="F25" s="158" t="str">
        <f t="shared" si="0"/>
        <v>Video</v>
      </c>
      <c r="G25" s="187">
        <v>11</v>
      </c>
      <c r="H25" s="150"/>
      <c r="I25" s="184">
        <v>168.66</v>
      </c>
      <c r="J25" s="150"/>
      <c r="K25" s="151">
        <v>2.7397222222222219</v>
      </c>
      <c r="L25" s="152">
        <v>179.50659999999999</v>
      </c>
      <c r="M25" s="152">
        <v>197.26</v>
      </c>
      <c r="N25" s="153" t="s">
        <v>613</v>
      </c>
      <c r="O25" s="154">
        <v>72</v>
      </c>
      <c r="P25" s="153">
        <v>4</v>
      </c>
      <c r="Q25" s="153" t="s">
        <v>147</v>
      </c>
      <c r="R25" s="155">
        <v>17</v>
      </c>
      <c r="S25" s="155">
        <v>10.8</v>
      </c>
      <c r="T25" s="155">
        <v>2.8</v>
      </c>
      <c r="U25" s="154" t="s">
        <v>94</v>
      </c>
      <c r="V25" s="153" t="s">
        <v>89</v>
      </c>
      <c r="W25" s="153" t="s">
        <v>627</v>
      </c>
      <c r="X25" s="151" t="s">
        <v>6378</v>
      </c>
      <c r="Y25" s="151" t="s">
        <v>6378</v>
      </c>
      <c r="Z25" s="156">
        <v>5.7433999999999999E-2</v>
      </c>
      <c r="AA25" s="153" t="s">
        <v>834</v>
      </c>
      <c r="AB25" s="153" t="s">
        <v>5421</v>
      </c>
      <c r="AC25" s="153" t="s">
        <v>4790</v>
      </c>
      <c r="AD25" s="157" t="s">
        <v>1052</v>
      </c>
      <c r="AE25" s="110">
        <v>0</v>
      </c>
      <c r="AF25" s="110">
        <v>0</v>
      </c>
      <c r="AG25" s="112">
        <f t="shared" si="6"/>
        <v>0</v>
      </c>
      <c r="AH25" s="110">
        <f>SUM(AG$4:AG25)</f>
        <v>1</v>
      </c>
      <c r="AI25" s="112">
        <f t="shared" si="1"/>
        <v>0</v>
      </c>
      <c r="AJ25" s="110">
        <f>COUNTIF(AI$4:AI25,"&gt;0")</f>
        <v>0</v>
      </c>
      <c r="AK25" s="110">
        <v>0</v>
      </c>
      <c r="AL25" s="110">
        <v>0</v>
      </c>
      <c r="AM25" s="172" t="str">
        <f>IF(OR(Table1[[#This Row],[Line total ordered for now]]&gt;0,Table1[[#This Row],[Line total ordered for season]]&gt;0),1,"")</f>
        <v/>
      </c>
      <c r="AN25" s="173">
        <f>COUNTIF(AM$4:AM25,"&gt;0")</f>
        <v>0</v>
      </c>
      <c r="AO25" s="173">
        <f>Table1[[#This Row],[ORDER QUANTITY
to be collected BEFORE 31.3.22]]</f>
        <v>0</v>
      </c>
      <c r="AP25" s="174">
        <f t="shared" si="2"/>
        <v>0</v>
      </c>
      <c r="AQ25" s="174">
        <f>IFERROR(INDEX(Retail!H:H,MATCH($D25,Retail!$D:$D,0)),0)</f>
        <v>0</v>
      </c>
      <c r="AR25" s="174">
        <f>IFERROR(INDEX(Retail!J:J,MATCH($D25,Retail!$D:$D,0)),0)</f>
        <v>0</v>
      </c>
      <c r="AS25" s="174">
        <f>IFERROR(INDEX('NEW2022'!H:H,MATCH($D25,'NEW2022'!D:D,0)),0)</f>
        <v>0</v>
      </c>
      <c r="AT25" s="174">
        <f>IFERROR(INDEX('NEW2022'!J:J,MATCH($D25,'NEW2022'!D:D,0)),0)</f>
        <v>0</v>
      </c>
      <c r="AU25" s="174">
        <f>IFERROR(INDEX('Quiet Items'!H:H,MATCH($D25,'Quiet Items'!D:D,0)),0)</f>
        <v>0</v>
      </c>
      <c r="AV25" s="174">
        <f>IFERROR(INDEX('Quiet Items'!J:J,MATCH($D25,'Quiet Items'!D:D,0)),0)</f>
        <v>0</v>
      </c>
      <c r="AW25" s="174">
        <f>IFERROR(INDEX('1.4G'!H:H,MATCH($D25,'1.4G'!D:D,0)),0)</f>
        <v>0</v>
      </c>
      <c r="AX25" s="174">
        <f>IFERROR(INDEX('1.4G'!J:J,MATCH($D25,'1.4G'!D:D,0)),0)</f>
        <v>0</v>
      </c>
      <c r="AY25" s="174">
        <f t="shared" si="3"/>
        <v>0</v>
      </c>
      <c r="AZ25" s="174">
        <f t="shared" si="4"/>
        <v>0</v>
      </c>
      <c r="BA25" s="175">
        <f>IFERROR(Table1[[#This Row],[Line total ordered for now]]*Table1[[#This Row],[GUARANTEED PRICE
for STOCK orders collected before 31.3.22]],0)</f>
        <v>0</v>
      </c>
      <c r="BB25" s="175">
        <f t="shared" si="5"/>
        <v>0</v>
      </c>
      <c r="BC25" s="176">
        <f>(AZ25+Table1[[#This Row],[Line total ordered for now]])*Z25</f>
        <v>0</v>
      </c>
      <c r="BD25" s="200">
        <v>167.67099999999999</v>
      </c>
      <c r="BE25" s="65"/>
      <c r="BF25" s="65"/>
      <c r="BG25" s="65"/>
      <c r="BH25" s="65"/>
      <c r="BI25" s="65"/>
      <c r="BJ25" s="65"/>
      <c r="BK25" s="65"/>
      <c r="BL25" s="55"/>
      <c r="BM25"/>
      <c r="BN25"/>
      <c r="BO25"/>
      <c r="BP25"/>
      <c r="BQ25"/>
      <c r="BR25"/>
      <c r="BS25"/>
      <c r="BT25"/>
    </row>
    <row r="26" spans="1:72" ht="15.75">
      <c r="A26" s="202">
        <v>23</v>
      </c>
      <c r="B26" s="68" t="s">
        <v>6378</v>
      </c>
      <c r="C26" s="149" t="s">
        <v>621</v>
      </c>
      <c r="D26" s="149" t="s">
        <v>1499</v>
      </c>
      <c r="E26" s="149" t="s">
        <v>1500</v>
      </c>
      <c r="F26" s="158" t="str">
        <f t="shared" si="0"/>
        <v>Video</v>
      </c>
      <c r="G26" s="187">
        <v>0</v>
      </c>
      <c r="H26" s="150"/>
      <c r="I26" s="184">
        <v>159.04</v>
      </c>
      <c r="J26" s="150"/>
      <c r="K26" s="151">
        <v>2.7412180142364444</v>
      </c>
      <c r="L26" s="152">
        <v>179.60460429277185</v>
      </c>
      <c r="M26" s="152">
        <v>197.367697025024</v>
      </c>
      <c r="N26" s="153" t="s">
        <v>613</v>
      </c>
      <c r="O26" s="154">
        <v>72</v>
      </c>
      <c r="P26" s="153">
        <v>3</v>
      </c>
      <c r="Q26" s="153" t="s">
        <v>147</v>
      </c>
      <c r="R26" s="155">
        <v>16</v>
      </c>
      <c r="S26" s="155">
        <v>9.42</v>
      </c>
      <c r="T26" s="155">
        <v>2.8</v>
      </c>
      <c r="U26" s="154" t="s">
        <v>94</v>
      </c>
      <c r="V26" s="153" t="s">
        <v>89</v>
      </c>
      <c r="W26" s="153" t="s">
        <v>627</v>
      </c>
      <c r="X26" s="151" t="s">
        <v>6378</v>
      </c>
      <c r="Y26" s="151" t="s">
        <v>6378</v>
      </c>
      <c r="Z26" s="156">
        <v>6.3E-2</v>
      </c>
      <c r="AA26" s="153" t="s">
        <v>664</v>
      </c>
      <c r="AB26" s="153" t="s">
        <v>4908</v>
      </c>
      <c r="AC26" s="153" t="s">
        <v>4902</v>
      </c>
      <c r="AD26" s="157" t="s">
        <v>1501</v>
      </c>
      <c r="AE26" s="110">
        <v>0</v>
      </c>
      <c r="AF26" s="110">
        <v>0</v>
      </c>
      <c r="AG26" s="112">
        <f t="shared" si="6"/>
        <v>0</v>
      </c>
      <c r="AH26" s="110">
        <f>SUM(AG$4:AG26)</f>
        <v>1</v>
      </c>
      <c r="AI26" s="112">
        <f t="shared" si="1"/>
        <v>0</v>
      </c>
      <c r="AJ26" s="110">
        <f>COUNTIF(AI$4:AI26,"&gt;0")</f>
        <v>0</v>
      </c>
      <c r="AK26" s="110">
        <v>0</v>
      </c>
      <c r="AL26" s="110">
        <v>0</v>
      </c>
      <c r="AM26" s="172" t="str">
        <f>IF(OR(Table1[[#This Row],[Line total ordered for now]]&gt;0,Table1[[#This Row],[Line total ordered for season]]&gt;0),1,"")</f>
        <v/>
      </c>
      <c r="AN26" s="173">
        <f>COUNTIF(AM$4:AM26,"&gt;0")</f>
        <v>0</v>
      </c>
      <c r="AO26" s="173">
        <f>Table1[[#This Row],[ORDER QUANTITY
to be collected BEFORE 31.3.22]]</f>
        <v>0</v>
      </c>
      <c r="AP26" s="174">
        <f t="shared" si="2"/>
        <v>0</v>
      </c>
      <c r="AQ26" s="174">
        <f>IFERROR(INDEX(Retail!H:H,MATCH($D26,Retail!$D:$D,0)),0)</f>
        <v>0</v>
      </c>
      <c r="AR26" s="174">
        <f>IFERROR(INDEX(Retail!J:J,MATCH($D26,Retail!$D:$D,0)),0)</f>
        <v>0</v>
      </c>
      <c r="AS26" s="174">
        <f>IFERROR(INDEX('NEW2022'!H:H,MATCH($D26,'NEW2022'!D:D,0)),0)</f>
        <v>0</v>
      </c>
      <c r="AT26" s="174">
        <f>IFERROR(INDEX('NEW2022'!J:J,MATCH($D26,'NEW2022'!D:D,0)),0)</f>
        <v>0</v>
      </c>
      <c r="AU26" s="174">
        <f>IFERROR(INDEX('Quiet Items'!H:H,MATCH($D26,'Quiet Items'!D:D,0)),0)</f>
        <v>0</v>
      </c>
      <c r="AV26" s="174">
        <f>IFERROR(INDEX('Quiet Items'!J:J,MATCH($D26,'Quiet Items'!D:D,0)),0)</f>
        <v>0</v>
      </c>
      <c r="AW26" s="174">
        <f>IFERROR(INDEX('1.4G'!H:H,MATCH($D26,'1.4G'!D:D,0)),0)</f>
        <v>0</v>
      </c>
      <c r="AX26" s="174">
        <f>IFERROR(INDEX('1.4G'!J:J,MATCH($D26,'1.4G'!D:D,0)),0)</f>
        <v>0</v>
      </c>
      <c r="AY26" s="174">
        <f t="shared" si="3"/>
        <v>0</v>
      </c>
      <c r="AZ26" s="174">
        <f t="shared" si="4"/>
        <v>0</v>
      </c>
      <c r="BA26" s="175">
        <f>IFERROR(Table1[[#This Row],[Line total ordered for now]]*Table1[[#This Row],[GUARANTEED PRICE
for STOCK orders collected before 31.3.22]],0)</f>
        <v>0</v>
      </c>
      <c r="BB26" s="175">
        <f t="shared" si="5"/>
        <v>0</v>
      </c>
      <c r="BC26" s="176">
        <f>(AZ26+Table1[[#This Row],[Line total ordered for now]])*Z26</f>
        <v>0</v>
      </c>
      <c r="BD26" s="200">
        <v>167.76254247127039</v>
      </c>
      <c r="BE26" s="65"/>
      <c r="BF26" s="65"/>
      <c r="BG26" s="65"/>
      <c r="BH26" s="65"/>
      <c r="BI26" s="65"/>
      <c r="BJ26" s="65"/>
      <c r="BK26" s="65"/>
      <c r="BL26" s="55"/>
      <c r="BM26"/>
      <c r="BN26"/>
      <c r="BO26"/>
      <c r="BP26"/>
      <c r="BQ26"/>
      <c r="BR26"/>
      <c r="BS26"/>
      <c r="BT26"/>
    </row>
    <row r="27" spans="1:72" ht="15.75">
      <c r="A27" s="202">
        <v>24</v>
      </c>
      <c r="B27" s="68" t="s">
        <v>6378</v>
      </c>
      <c r="C27" s="149" t="s">
        <v>621</v>
      </c>
      <c r="D27" s="149" t="s">
        <v>4272</v>
      </c>
      <c r="E27" s="149" t="s">
        <v>4273</v>
      </c>
      <c r="F27" s="158" t="str">
        <f t="shared" si="0"/>
        <v>Video</v>
      </c>
      <c r="G27" s="187">
        <v>4</v>
      </c>
      <c r="H27" s="150"/>
      <c r="I27" s="184">
        <v>195.9</v>
      </c>
      <c r="J27" s="150"/>
      <c r="K27" s="151">
        <v>2.7412180142364444</v>
      </c>
      <c r="L27" s="152">
        <v>199.81800000000001</v>
      </c>
      <c r="M27" s="152">
        <v>197.367697025024</v>
      </c>
      <c r="N27" s="153" t="s">
        <v>613</v>
      </c>
      <c r="O27" s="154">
        <v>72</v>
      </c>
      <c r="P27" s="153">
        <v>7</v>
      </c>
      <c r="Q27" s="153" t="s">
        <v>147</v>
      </c>
      <c r="R27" s="155">
        <v>16</v>
      </c>
      <c r="S27" s="155">
        <v>9.42</v>
      </c>
      <c r="T27" s="155">
        <v>2.8</v>
      </c>
      <c r="U27" s="154" t="s">
        <v>94</v>
      </c>
      <c r="V27" s="153" t="s">
        <v>89</v>
      </c>
      <c r="W27" s="153" t="s">
        <v>627</v>
      </c>
      <c r="X27" s="151" t="s">
        <v>6378</v>
      </c>
      <c r="Y27" s="151" t="s">
        <v>6378</v>
      </c>
      <c r="Z27" s="156">
        <v>6.3E-2</v>
      </c>
      <c r="AA27" s="153" t="s">
        <v>664</v>
      </c>
      <c r="AB27" s="153" t="s">
        <v>5411</v>
      </c>
      <c r="AC27" s="153" t="s">
        <v>2412</v>
      </c>
      <c r="AD27" s="157" t="s">
        <v>4274</v>
      </c>
      <c r="AE27" s="110">
        <v>0</v>
      </c>
      <c r="AF27" s="110">
        <v>0</v>
      </c>
      <c r="AG27" s="112">
        <f t="shared" si="6"/>
        <v>0</v>
      </c>
      <c r="AH27" s="110">
        <f>SUM(AG$4:AG27)</f>
        <v>1</v>
      </c>
      <c r="AI27" s="112">
        <f t="shared" si="1"/>
        <v>0</v>
      </c>
      <c r="AJ27" s="110">
        <f>COUNTIF(AI$4:AI27,"&gt;0")</f>
        <v>0</v>
      </c>
      <c r="AK27" s="110">
        <v>0</v>
      </c>
      <c r="AL27" s="110">
        <v>0</v>
      </c>
      <c r="AM27" s="172" t="str">
        <f>IF(OR(Table1[[#This Row],[Line total ordered for now]]&gt;0,Table1[[#This Row],[Line total ordered for season]]&gt;0),1,"")</f>
        <v/>
      </c>
      <c r="AN27" s="173">
        <f>COUNTIF(AM$4:AM27,"&gt;0")</f>
        <v>0</v>
      </c>
      <c r="AO27" s="173">
        <f>Table1[[#This Row],[ORDER QUANTITY
to be collected BEFORE 31.3.22]]</f>
        <v>0</v>
      </c>
      <c r="AP27" s="174">
        <f t="shared" si="2"/>
        <v>0</v>
      </c>
      <c r="AQ27" s="174">
        <f>IFERROR(INDEX(Retail!H:H,MATCH($D27,Retail!$D:$D,0)),0)</f>
        <v>0</v>
      </c>
      <c r="AR27" s="174">
        <f>IFERROR(INDEX(Retail!J:J,MATCH($D27,Retail!$D:$D,0)),0)</f>
        <v>0</v>
      </c>
      <c r="AS27" s="174">
        <f>IFERROR(INDEX('NEW2022'!H:H,MATCH($D27,'NEW2022'!D:D,0)),0)</f>
        <v>0</v>
      </c>
      <c r="AT27" s="174">
        <f>IFERROR(INDEX('NEW2022'!J:J,MATCH($D27,'NEW2022'!D:D,0)),0)</f>
        <v>0</v>
      </c>
      <c r="AU27" s="174">
        <f>IFERROR(INDEX('Quiet Items'!H:H,MATCH($D27,'Quiet Items'!D:D,0)),0)</f>
        <v>0</v>
      </c>
      <c r="AV27" s="174">
        <f>IFERROR(INDEX('Quiet Items'!J:J,MATCH($D27,'Quiet Items'!D:D,0)),0)</f>
        <v>0</v>
      </c>
      <c r="AW27" s="174">
        <f>IFERROR(INDEX('1.4G'!H:H,MATCH($D27,'1.4G'!D:D,0)),0)</f>
        <v>0</v>
      </c>
      <c r="AX27" s="174">
        <f>IFERROR(INDEX('1.4G'!J:J,MATCH($D27,'1.4G'!D:D,0)),0)</f>
        <v>0</v>
      </c>
      <c r="AY27" s="174">
        <f t="shared" si="3"/>
        <v>0</v>
      </c>
      <c r="AZ27" s="174">
        <f t="shared" si="4"/>
        <v>0</v>
      </c>
      <c r="BA27" s="175">
        <f>IFERROR(Table1[[#This Row],[Line total ordered for now]]*Table1[[#This Row],[GUARANTEED PRICE
for STOCK orders collected before 31.3.22]],0)</f>
        <v>0</v>
      </c>
      <c r="BB27" s="175">
        <f t="shared" si="5"/>
        <v>0</v>
      </c>
      <c r="BC27" s="176">
        <f>(AZ27+Table1[[#This Row],[Line total ordered for now]])*Z27</f>
        <v>0</v>
      </c>
      <c r="BD27" s="200">
        <v>167.76254247127039</v>
      </c>
      <c r="BE27" s="65"/>
      <c r="BF27" s="65"/>
      <c r="BG27" s="65"/>
      <c r="BH27" s="65"/>
      <c r="BI27" s="65"/>
      <c r="BJ27" s="65"/>
      <c r="BK27" s="65"/>
      <c r="BL27" s="55"/>
      <c r="BM27"/>
      <c r="BN27"/>
      <c r="BO27"/>
      <c r="BP27"/>
      <c r="BQ27"/>
      <c r="BR27"/>
      <c r="BS27"/>
      <c r="BT27"/>
    </row>
    <row r="28" spans="1:72" ht="15.75">
      <c r="A28" s="202">
        <v>25</v>
      </c>
      <c r="B28" s="68" t="s">
        <v>6378</v>
      </c>
      <c r="C28" s="149" t="s">
        <v>621</v>
      </c>
      <c r="D28" s="149" t="s">
        <v>948</v>
      </c>
      <c r="E28" s="149" t="s">
        <v>949</v>
      </c>
      <c r="F28" s="158" t="str">
        <f t="shared" si="0"/>
        <v>Video</v>
      </c>
      <c r="G28" s="187">
        <v>2</v>
      </c>
      <c r="H28" s="150"/>
      <c r="I28" s="184">
        <v>187.07</v>
      </c>
      <c r="J28" s="150"/>
      <c r="K28" s="151">
        <v>2.7412180142364444</v>
      </c>
      <c r="L28" s="152">
        <v>190.81139999999999</v>
      </c>
      <c r="M28" s="152">
        <v>197.367697025024</v>
      </c>
      <c r="N28" s="153" t="s">
        <v>613</v>
      </c>
      <c r="O28" s="154">
        <v>72</v>
      </c>
      <c r="P28" s="153">
        <v>5</v>
      </c>
      <c r="Q28" s="153" t="s">
        <v>147</v>
      </c>
      <c r="R28" s="155">
        <v>19</v>
      </c>
      <c r="S28" s="155">
        <v>9.42</v>
      </c>
      <c r="T28" s="155">
        <v>2.8</v>
      </c>
      <c r="U28" s="154" t="s">
        <v>94</v>
      </c>
      <c r="V28" s="153" t="s">
        <v>89</v>
      </c>
      <c r="W28" s="153" t="s">
        <v>627</v>
      </c>
      <c r="X28" s="151" t="s">
        <v>6378</v>
      </c>
      <c r="Y28" s="151" t="s">
        <v>6378</v>
      </c>
      <c r="Z28" s="156">
        <v>6.3E-2</v>
      </c>
      <c r="AA28" s="153" t="s">
        <v>834</v>
      </c>
      <c r="AB28" s="153" t="s">
        <v>5419</v>
      </c>
      <c r="AC28" s="153" t="s">
        <v>4790</v>
      </c>
      <c r="AD28" s="157" t="s">
        <v>950</v>
      </c>
      <c r="AE28" s="110">
        <v>0</v>
      </c>
      <c r="AF28" s="110">
        <v>0</v>
      </c>
      <c r="AG28" s="112">
        <f t="shared" si="6"/>
        <v>0</v>
      </c>
      <c r="AH28" s="110">
        <f>SUM(AG$4:AG28)</f>
        <v>1</v>
      </c>
      <c r="AI28" s="112">
        <f t="shared" si="1"/>
        <v>0</v>
      </c>
      <c r="AJ28" s="110">
        <f>COUNTIF(AI$4:AI28,"&gt;0")</f>
        <v>0</v>
      </c>
      <c r="AK28" s="110">
        <v>0</v>
      </c>
      <c r="AL28" s="110">
        <v>0</v>
      </c>
      <c r="AM28" s="172" t="str">
        <f>IF(OR(Table1[[#This Row],[Line total ordered for now]]&gt;0,Table1[[#This Row],[Line total ordered for season]]&gt;0),1,"")</f>
        <v/>
      </c>
      <c r="AN28" s="173">
        <f>COUNTIF(AM$4:AM28,"&gt;0")</f>
        <v>0</v>
      </c>
      <c r="AO28" s="173">
        <f>Table1[[#This Row],[ORDER QUANTITY
to be collected BEFORE 31.3.22]]</f>
        <v>0</v>
      </c>
      <c r="AP28" s="174">
        <f t="shared" si="2"/>
        <v>0</v>
      </c>
      <c r="AQ28" s="174">
        <f>IFERROR(INDEX(Retail!H:H,MATCH($D28,Retail!$D:$D,0)),0)</f>
        <v>0</v>
      </c>
      <c r="AR28" s="174">
        <f>IFERROR(INDEX(Retail!J:J,MATCH($D28,Retail!$D:$D,0)),0)</f>
        <v>0</v>
      </c>
      <c r="AS28" s="174">
        <f>IFERROR(INDEX('NEW2022'!H:H,MATCH($D28,'NEW2022'!D:D,0)),0)</f>
        <v>0</v>
      </c>
      <c r="AT28" s="174">
        <f>IFERROR(INDEX('NEW2022'!J:J,MATCH($D28,'NEW2022'!D:D,0)),0)</f>
        <v>0</v>
      </c>
      <c r="AU28" s="174">
        <f>IFERROR(INDEX('Quiet Items'!H:H,MATCH($D28,'Quiet Items'!D:D,0)),0)</f>
        <v>0</v>
      </c>
      <c r="AV28" s="174">
        <f>IFERROR(INDEX('Quiet Items'!J:J,MATCH($D28,'Quiet Items'!D:D,0)),0)</f>
        <v>0</v>
      </c>
      <c r="AW28" s="174">
        <f>IFERROR(INDEX('1.4G'!H:H,MATCH($D28,'1.4G'!D:D,0)),0)</f>
        <v>0</v>
      </c>
      <c r="AX28" s="174">
        <f>IFERROR(INDEX('1.4G'!J:J,MATCH($D28,'1.4G'!D:D,0)),0)</f>
        <v>0</v>
      </c>
      <c r="AY28" s="174">
        <f t="shared" si="3"/>
        <v>0</v>
      </c>
      <c r="AZ28" s="174">
        <f t="shared" si="4"/>
        <v>0</v>
      </c>
      <c r="BA28" s="175">
        <f>IFERROR(Table1[[#This Row],[Line total ordered for now]]*Table1[[#This Row],[GUARANTEED PRICE
for STOCK orders collected before 31.3.22]],0)</f>
        <v>0</v>
      </c>
      <c r="BB28" s="175">
        <f t="shared" si="5"/>
        <v>0</v>
      </c>
      <c r="BC28" s="176">
        <f>(AZ28+Table1[[#This Row],[Line total ordered for now]])*Z28</f>
        <v>0</v>
      </c>
      <c r="BD28" s="200">
        <v>167.76254247127039</v>
      </c>
      <c r="BE28" s="65"/>
      <c r="BF28" s="65"/>
      <c r="BG28" s="65"/>
      <c r="BH28" s="65"/>
      <c r="BI28" s="65"/>
      <c r="BJ28" s="65"/>
      <c r="BK28" s="65"/>
      <c r="BL28" s="55"/>
      <c r="BM28"/>
      <c r="BN28"/>
      <c r="BO28"/>
      <c r="BP28"/>
      <c r="BQ28"/>
      <c r="BR28"/>
      <c r="BS28"/>
      <c r="BT28"/>
    </row>
    <row r="29" spans="1:72" ht="15.75">
      <c r="A29" s="202">
        <v>26</v>
      </c>
      <c r="B29" s="68" t="s">
        <v>6378</v>
      </c>
      <c r="C29" s="149" t="s">
        <v>621</v>
      </c>
      <c r="D29" s="149" t="s">
        <v>2797</v>
      </c>
      <c r="E29" s="149" t="s">
        <v>2798</v>
      </c>
      <c r="F29" s="158" t="str">
        <f t="shared" si="0"/>
        <v>Video</v>
      </c>
      <c r="G29" s="187">
        <v>0</v>
      </c>
      <c r="H29" s="150"/>
      <c r="I29" s="184">
        <v>178.91</v>
      </c>
      <c r="J29" s="150"/>
      <c r="K29" s="151">
        <v>2.7412180142364444</v>
      </c>
      <c r="L29" s="152">
        <v>179.60460429277185</v>
      </c>
      <c r="M29" s="152">
        <v>197.367697025024</v>
      </c>
      <c r="N29" s="153" t="s">
        <v>613</v>
      </c>
      <c r="O29" s="154">
        <v>72</v>
      </c>
      <c r="P29" s="153">
        <v>5</v>
      </c>
      <c r="Q29" s="153" t="s">
        <v>147</v>
      </c>
      <c r="R29" s="155">
        <v>16</v>
      </c>
      <c r="S29" s="155">
        <v>9.42</v>
      </c>
      <c r="T29" s="155">
        <v>2.8</v>
      </c>
      <c r="U29" s="154" t="s">
        <v>94</v>
      </c>
      <c r="V29" s="153" t="s">
        <v>89</v>
      </c>
      <c r="W29" s="153" t="s">
        <v>627</v>
      </c>
      <c r="X29" s="151" t="s">
        <v>6378</v>
      </c>
      <c r="Y29" s="151" t="s">
        <v>6378</v>
      </c>
      <c r="Z29" s="156">
        <v>6.3E-2</v>
      </c>
      <c r="AA29" s="153" t="s">
        <v>664</v>
      </c>
      <c r="AB29" s="153" t="s">
        <v>5701</v>
      </c>
      <c r="AC29" s="153" t="s">
        <v>145</v>
      </c>
      <c r="AD29" s="157" t="s">
        <v>2799</v>
      </c>
      <c r="AE29" s="110">
        <v>0</v>
      </c>
      <c r="AF29" s="110">
        <v>0</v>
      </c>
      <c r="AG29" s="112">
        <f t="shared" si="6"/>
        <v>0</v>
      </c>
      <c r="AH29" s="110">
        <f>SUM(AG$4:AG29)</f>
        <v>1</v>
      </c>
      <c r="AI29" s="112">
        <f t="shared" si="1"/>
        <v>0</v>
      </c>
      <c r="AJ29" s="110">
        <f>COUNTIF(AI$4:AI29,"&gt;0")</f>
        <v>0</v>
      </c>
      <c r="AK29" s="110">
        <v>0</v>
      </c>
      <c r="AL29" s="110">
        <v>0</v>
      </c>
      <c r="AM29" s="172" t="str">
        <f>IF(OR(Table1[[#This Row],[Line total ordered for now]]&gt;0,Table1[[#This Row],[Line total ordered for season]]&gt;0),1,"")</f>
        <v/>
      </c>
      <c r="AN29" s="173">
        <f>COUNTIF(AM$4:AM29,"&gt;0")</f>
        <v>0</v>
      </c>
      <c r="AO29" s="173">
        <f>Table1[[#This Row],[ORDER QUANTITY
to be collected BEFORE 31.3.22]]</f>
        <v>0</v>
      </c>
      <c r="AP29" s="174">
        <f t="shared" si="2"/>
        <v>0</v>
      </c>
      <c r="AQ29" s="174">
        <f>IFERROR(INDEX(Retail!H:H,MATCH($D29,Retail!$D:$D,0)),0)</f>
        <v>0</v>
      </c>
      <c r="AR29" s="174">
        <f>IFERROR(INDEX(Retail!J:J,MATCH($D29,Retail!$D:$D,0)),0)</f>
        <v>0</v>
      </c>
      <c r="AS29" s="174">
        <f>IFERROR(INDEX('NEW2022'!H:H,MATCH($D29,'NEW2022'!D:D,0)),0)</f>
        <v>0</v>
      </c>
      <c r="AT29" s="174">
        <f>IFERROR(INDEX('NEW2022'!J:J,MATCH($D29,'NEW2022'!D:D,0)),0)</f>
        <v>0</v>
      </c>
      <c r="AU29" s="174">
        <f>IFERROR(INDEX('Quiet Items'!H:H,MATCH($D29,'Quiet Items'!D:D,0)),0)</f>
        <v>0</v>
      </c>
      <c r="AV29" s="174">
        <f>IFERROR(INDEX('Quiet Items'!J:J,MATCH($D29,'Quiet Items'!D:D,0)),0)</f>
        <v>0</v>
      </c>
      <c r="AW29" s="174">
        <f>IFERROR(INDEX('1.4G'!H:H,MATCH($D29,'1.4G'!D:D,0)),0)</f>
        <v>0</v>
      </c>
      <c r="AX29" s="174">
        <f>IFERROR(INDEX('1.4G'!J:J,MATCH($D29,'1.4G'!D:D,0)),0)</f>
        <v>0</v>
      </c>
      <c r="AY29" s="174">
        <f t="shared" si="3"/>
        <v>0</v>
      </c>
      <c r="AZ29" s="174">
        <f t="shared" si="4"/>
        <v>0</v>
      </c>
      <c r="BA29" s="175">
        <f>IFERROR(Table1[[#This Row],[Line total ordered for now]]*Table1[[#This Row],[GUARANTEED PRICE
for STOCK orders collected before 31.3.22]],0)</f>
        <v>0</v>
      </c>
      <c r="BB29" s="175">
        <f t="shared" si="5"/>
        <v>0</v>
      </c>
      <c r="BC29" s="176">
        <f>(AZ29+Table1[[#This Row],[Line total ordered for now]])*Z29</f>
        <v>0</v>
      </c>
      <c r="BD29" s="200">
        <v>167.76254247127039</v>
      </c>
      <c r="BE29" s="65"/>
      <c r="BF29" s="65"/>
      <c r="BG29" s="65"/>
      <c r="BH29" s="65"/>
      <c r="BI29" s="65"/>
      <c r="BJ29" s="65"/>
      <c r="BK29" s="65"/>
      <c r="BL29" s="55"/>
      <c r="BM29"/>
      <c r="BN29"/>
      <c r="BO29"/>
      <c r="BP29"/>
      <c r="BQ29"/>
      <c r="BR29"/>
      <c r="BS29"/>
      <c r="BT29"/>
    </row>
    <row r="30" spans="1:72" ht="15.75">
      <c r="A30" s="202">
        <v>27</v>
      </c>
      <c r="B30" s="68" t="s">
        <v>6378</v>
      </c>
      <c r="C30" s="149" t="s">
        <v>621</v>
      </c>
      <c r="D30" s="149" t="s">
        <v>2942</v>
      </c>
      <c r="E30" s="149" t="s">
        <v>2943</v>
      </c>
      <c r="F30" s="158" t="str">
        <f t="shared" si="0"/>
        <v>Video</v>
      </c>
      <c r="G30" s="187">
        <v>0</v>
      </c>
      <c r="H30" s="150"/>
      <c r="I30" s="184">
        <v>177.47</v>
      </c>
      <c r="J30" s="150"/>
      <c r="K30" s="151">
        <v>2.7412180142364444</v>
      </c>
      <c r="L30" s="152">
        <v>179.60460429277185</v>
      </c>
      <c r="M30" s="152">
        <v>197.367697025024</v>
      </c>
      <c r="N30" s="153" t="s">
        <v>613</v>
      </c>
      <c r="O30" s="154">
        <v>72</v>
      </c>
      <c r="P30" s="153">
        <v>6</v>
      </c>
      <c r="Q30" s="153" t="s">
        <v>147</v>
      </c>
      <c r="R30" s="155">
        <v>16</v>
      </c>
      <c r="S30" s="155">
        <v>9.42</v>
      </c>
      <c r="T30" s="155">
        <v>2.8</v>
      </c>
      <c r="U30" s="154" t="s">
        <v>94</v>
      </c>
      <c r="V30" s="153" t="s">
        <v>89</v>
      </c>
      <c r="W30" s="153" t="s">
        <v>627</v>
      </c>
      <c r="X30" s="151" t="s">
        <v>6378</v>
      </c>
      <c r="Y30" s="151" t="s">
        <v>6378</v>
      </c>
      <c r="Z30" s="156">
        <v>6.3E-2</v>
      </c>
      <c r="AA30" s="153" t="s">
        <v>664</v>
      </c>
      <c r="AB30" s="153" t="s">
        <v>5704</v>
      </c>
      <c r="AC30" s="153" t="s">
        <v>145</v>
      </c>
      <c r="AD30" s="157" t="s">
        <v>2944</v>
      </c>
      <c r="AE30" s="110">
        <v>0</v>
      </c>
      <c r="AF30" s="110">
        <v>0</v>
      </c>
      <c r="AG30" s="112">
        <f t="shared" si="6"/>
        <v>0</v>
      </c>
      <c r="AH30" s="110">
        <f>SUM(AG$4:AG30)</f>
        <v>1</v>
      </c>
      <c r="AI30" s="112">
        <f t="shared" si="1"/>
        <v>0</v>
      </c>
      <c r="AJ30" s="110">
        <f>COUNTIF(AI$4:AI30,"&gt;0")</f>
        <v>0</v>
      </c>
      <c r="AK30" s="110">
        <v>0</v>
      </c>
      <c r="AL30" s="110">
        <v>0</v>
      </c>
      <c r="AM30" s="172" t="str">
        <f>IF(OR(Table1[[#This Row],[Line total ordered for now]]&gt;0,Table1[[#This Row],[Line total ordered for season]]&gt;0),1,"")</f>
        <v/>
      </c>
      <c r="AN30" s="173">
        <f>COUNTIF(AM$4:AM30,"&gt;0")</f>
        <v>0</v>
      </c>
      <c r="AO30" s="173">
        <f>Table1[[#This Row],[ORDER QUANTITY
to be collected BEFORE 31.3.22]]</f>
        <v>0</v>
      </c>
      <c r="AP30" s="174">
        <f t="shared" si="2"/>
        <v>0</v>
      </c>
      <c r="AQ30" s="174">
        <f>IFERROR(INDEX(Retail!H:H,MATCH($D30,Retail!$D:$D,0)),0)</f>
        <v>0</v>
      </c>
      <c r="AR30" s="174">
        <f>IFERROR(INDEX(Retail!J:J,MATCH($D30,Retail!$D:$D,0)),0)</f>
        <v>0</v>
      </c>
      <c r="AS30" s="174">
        <f>IFERROR(INDEX('NEW2022'!H:H,MATCH($D30,'NEW2022'!D:D,0)),0)</f>
        <v>0</v>
      </c>
      <c r="AT30" s="174">
        <f>IFERROR(INDEX('NEW2022'!J:J,MATCH($D30,'NEW2022'!D:D,0)),0)</f>
        <v>0</v>
      </c>
      <c r="AU30" s="174">
        <f>IFERROR(INDEX('Quiet Items'!H:H,MATCH($D30,'Quiet Items'!D:D,0)),0)</f>
        <v>0</v>
      </c>
      <c r="AV30" s="174">
        <f>IFERROR(INDEX('Quiet Items'!J:J,MATCH($D30,'Quiet Items'!D:D,0)),0)</f>
        <v>0</v>
      </c>
      <c r="AW30" s="174">
        <f>IFERROR(INDEX('1.4G'!H:H,MATCH($D30,'1.4G'!D:D,0)),0)</f>
        <v>0</v>
      </c>
      <c r="AX30" s="174">
        <f>IFERROR(INDEX('1.4G'!J:J,MATCH($D30,'1.4G'!D:D,0)),0)</f>
        <v>0</v>
      </c>
      <c r="AY30" s="174">
        <f t="shared" si="3"/>
        <v>0</v>
      </c>
      <c r="AZ30" s="174">
        <f t="shared" si="4"/>
        <v>0</v>
      </c>
      <c r="BA30" s="175">
        <f>IFERROR(Table1[[#This Row],[Line total ordered for now]]*Table1[[#This Row],[GUARANTEED PRICE
for STOCK orders collected before 31.3.22]],0)</f>
        <v>0</v>
      </c>
      <c r="BB30" s="175">
        <f t="shared" si="5"/>
        <v>0</v>
      </c>
      <c r="BC30" s="176">
        <f>(AZ30+Table1[[#This Row],[Line total ordered for now]])*Z30</f>
        <v>0</v>
      </c>
      <c r="BD30" s="200">
        <v>167.76254247127039</v>
      </c>
      <c r="BE30" s="65"/>
      <c r="BF30" s="65"/>
      <c r="BG30" s="65"/>
      <c r="BH30" s="65"/>
      <c r="BI30" s="65"/>
      <c r="BJ30" s="65"/>
      <c r="BK30" s="65"/>
      <c r="BL30" s="55"/>
      <c r="BM30"/>
      <c r="BN30"/>
      <c r="BO30"/>
      <c r="BP30"/>
      <c r="BQ30"/>
      <c r="BR30"/>
      <c r="BS30"/>
      <c r="BT30"/>
    </row>
    <row r="31" spans="1:72" ht="15.75">
      <c r="A31" s="202">
        <v>28</v>
      </c>
      <c r="B31" s="68" t="s">
        <v>6378</v>
      </c>
      <c r="C31" s="149" t="s">
        <v>621</v>
      </c>
      <c r="D31" s="149" t="s">
        <v>3246</v>
      </c>
      <c r="E31" s="149" t="s">
        <v>3247</v>
      </c>
      <c r="F31" s="158" t="str">
        <f t="shared" si="0"/>
        <v>Video</v>
      </c>
      <c r="G31" s="187">
        <v>0</v>
      </c>
      <c r="H31" s="150"/>
      <c r="I31" s="184">
        <v>166.83</v>
      </c>
      <c r="J31" s="150"/>
      <c r="K31" s="151">
        <v>2.7888608667051504</v>
      </c>
      <c r="L31" s="152">
        <v>182.72616398652147</v>
      </c>
      <c r="M31" s="152">
        <v>200.79798240277083</v>
      </c>
      <c r="N31" s="153" t="s">
        <v>613</v>
      </c>
      <c r="O31" s="154">
        <v>72</v>
      </c>
      <c r="P31" s="153">
        <v>8</v>
      </c>
      <c r="Q31" s="153" t="s">
        <v>147</v>
      </c>
      <c r="R31" s="155">
        <v>17</v>
      </c>
      <c r="S31" s="155">
        <v>9.9</v>
      </c>
      <c r="T31" s="155">
        <v>2.8</v>
      </c>
      <c r="U31" s="154" t="s">
        <v>94</v>
      </c>
      <c r="V31" s="153" t="s">
        <v>89</v>
      </c>
      <c r="W31" s="153" t="s">
        <v>627</v>
      </c>
      <c r="X31" s="151" t="s">
        <v>6378</v>
      </c>
      <c r="Y31" s="151" t="s">
        <v>6378</v>
      </c>
      <c r="Z31" s="156">
        <v>5.7433999999999999E-2</v>
      </c>
      <c r="AA31" s="153" t="s">
        <v>1702</v>
      </c>
      <c r="AB31" s="153" t="s">
        <v>5387</v>
      </c>
      <c r="AC31" s="153" t="s">
        <v>164</v>
      </c>
      <c r="AD31" s="157" t="s">
        <v>3248</v>
      </c>
      <c r="AE31" s="110">
        <v>0</v>
      </c>
      <c r="AF31" s="110">
        <v>0</v>
      </c>
      <c r="AG31" s="112">
        <f t="shared" si="6"/>
        <v>0</v>
      </c>
      <c r="AH31" s="110">
        <f>SUM(AG$4:AG31)</f>
        <v>1</v>
      </c>
      <c r="AI31" s="112">
        <f t="shared" si="1"/>
        <v>0</v>
      </c>
      <c r="AJ31" s="110">
        <f>COUNTIF(AI$4:AI31,"&gt;0")</f>
        <v>0</v>
      </c>
      <c r="AK31" s="110">
        <v>0</v>
      </c>
      <c r="AL31" s="110">
        <v>0</v>
      </c>
      <c r="AM31" s="172" t="str">
        <f>IF(OR(Table1[[#This Row],[Line total ordered for now]]&gt;0,Table1[[#This Row],[Line total ordered for season]]&gt;0),1,"")</f>
        <v/>
      </c>
      <c r="AN31" s="173">
        <f>COUNTIF(AM$4:AM31,"&gt;0")</f>
        <v>0</v>
      </c>
      <c r="AO31" s="173">
        <f>Table1[[#This Row],[ORDER QUANTITY
to be collected BEFORE 31.3.22]]</f>
        <v>0</v>
      </c>
      <c r="AP31" s="174">
        <f t="shared" si="2"/>
        <v>0</v>
      </c>
      <c r="AQ31" s="174">
        <f>IFERROR(INDEX(Retail!H:H,MATCH($D31,Retail!$D:$D,0)),0)</f>
        <v>0</v>
      </c>
      <c r="AR31" s="174">
        <f>IFERROR(INDEX(Retail!J:J,MATCH($D31,Retail!$D:$D,0)),0)</f>
        <v>0</v>
      </c>
      <c r="AS31" s="174">
        <f>IFERROR(INDEX('NEW2022'!H:H,MATCH($D31,'NEW2022'!D:D,0)),0)</f>
        <v>0</v>
      </c>
      <c r="AT31" s="174">
        <f>IFERROR(INDEX('NEW2022'!J:J,MATCH($D31,'NEW2022'!D:D,0)),0)</f>
        <v>0</v>
      </c>
      <c r="AU31" s="174">
        <f>IFERROR(INDEX('Quiet Items'!H:H,MATCH($D31,'Quiet Items'!D:D,0)),0)</f>
        <v>0</v>
      </c>
      <c r="AV31" s="174">
        <f>IFERROR(INDEX('Quiet Items'!J:J,MATCH($D31,'Quiet Items'!D:D,0)),0)</f>
        <v>0</v>
      </c>
      <c r="AW31" s="174">
        <f>IFERROR(INDEX('1.4G'!H:H,MATCH($D31,'1.4G'!D:D,0)),0)</f>
        <v>0</v>
      </c>
      <c r="AX31" s="174">
        <f>IFERROR(INDEX('1.4G'!J:J,MATCH($D31,'1.4G'!D:D,0)),0)</f>
        <v>0</v>
      </c>
      <c r="AY31" s="174">
        <f t="shared" si="3"/>
        <v>0</v>
      </c>
      <c r="AZ31" s="174">
        <f t="shared" si="4"/>
        <v>0</v>
      </c>
      <c r="BA31" s="175">
        <f>IFERROR(Table1[[#This Row],[Line total ordered for now]]*Table1[[#This Row],[GUARANTEED PRICE
for STOCK orders collected before 31.3.22]],0)</f>
        <v>0</v>
      </c>
      <c r="BB31" s="175">
        <f t="shared" si="5"/>
        <v>0</v>
      </c>
      <c r="BC31" s="176">
        <f>(AZ31+Table1[[#This Row],[Line total ordered for now]])*Z31</f>
        <v>0</v>
      </c>
      <c r="BD31" s="200">
        <v>170.67828504235518</v>
      </c>
      <c r="BE31" s="65"/>
      <c r="BF31" s="65"/>
      <c r="BG31" s="65"/>
      <c r="BH31" s="65"/>
      <c r="BI31" s="65"/>
      <c r="BJ31" s="65"/>
      <c r="BK31" s="65"/>
      <c r="BL31" s="55"/>
      <c r="BM31"/>
      <c r="BN31"/>
      <c r="BO31"/>
      <c r="BP31"/>
      <c r="BQ31"/>
      <c r="BR31"/>
      <c r="BS31"/>
      <c r="BT31"/>
    </row>
    <row r="32" spans="1:72" ht="15.75">
      <c r="A32" s="202">
        <v>29</v>
      </c>
      <c r="B32" s="68" t="s">
        <v>6378</v>
      </c>
      <c r="C32" s="149" t="s">
        <v>621</v>
      </c>
      <c r="D32" s="149" t="s">
        <v>979</v>
      </c>
      <c r="E32" s="149" t="s">
        <v>980</v>
      </c>
      <c r="F32" s="158" t="str">
        <f t="shared" si="0"/>
        <v>Video</v>
      </c>
      <c r="G32" s="187">
        <v>0</v>
      </c>
      <c r="H32" s="150"/>
      <c r="I32" s="184">
        <v>172.26</v>
      </c>
      <c r="J32" s="150"/>
      <c r="K32" s="151">
        <v>2.7981944444444444</v>
      </c>
      <c r="L32" s="152">
        <v>183.33770000000001</v>
      </c>
      <c r="M32" s="152">
        <v>201.47</v>
      </c>
      <c r="N32" s="153" t="s">
        <v>613</v>
      </c>
      <c r="O32" s="154">
        <v>72</v>
      </c>
      <c r="P32" s="153">
        <v>4</v>
      </c>
      <c r="Q32" s="153" t="s">
        <v>147</v>
      </c>
      <c r="R32" s="155">
        <v>16</v>
      </c>
      <c r="S32" s="155">
        <v>9.42</v>
      </c>
      <c r="T32" s="155">
        <v>2.8</v>
      </c>
      <c r="U32" s="154" t="s">
        <v>94</v>
      </c>
      <c r="V32" s="153" t="s">
        <v>89</v>
      </c>
      <c r="W32" s="153" t="s">
        <v>627</v>
      </c>
      <c r="X32" s="151" t="s">
        <v>6378</v>
      </c>
      <c r="Y32" s="151" t="s">
        <v>6378</v>
      </c>
      <c r="Z32" s="156">
        <v>6.3E-2</v>
      </c>
      <c r="AA32" s="153" t="s">
        <v>834</v>
      </c>
      <c r="AB32" s="153" t="s">
        <v>5420</v>
      </c>
      <c r="AC32" s="153" t="s">
        <v>4790</v>
      </c>
      <c r="AD32" s="157" t="s">
        <v>981</v>
      </c>
      <c r="AE32" s="110">
        <v>0</v>
      </c>
      <c r="AF32" s="110">
        <v>0</v>
      </c>
      <c r="AG32" s="112">
        <f t="shared" si="6"/>
        <v>0</v>
      </c>
      <c r="AH32" s="110">
        <f>SUM(AG$4:AG32)</f>
        <v>1</v>
      </c>
      <c r="AI32" s="112">
        <f t="shared" si="1"/>
        <v>0</v>
      </c>
      <c r="AJ32" s="110">
        <f>COUNTIF(AI$4:AI32,"&gt;0")</f>
        <v>0</v>
      </c>
      <c r="AK32" s="110">
        <v>0</v>
      </c>
      <c r="AL32" s="110">
        <v>0</v>
      </c>
      <c r="AM32" s="172" t="str">
        <f>IF(OR(Table1[[#This Row],[Line total ordered for now]]&gt;0,Table1[[#This Row],[Line total ordered for season]]&gt;0),1,"")</f>
        <v/>
      </c>
      <c r="AN32" s="173">
        <f>COUNTIF(AM$4:AM32,"&gt;0")</f>
        <v>0</v>
      </c>
      <c r="AO32" s="173">
        <f>Table1[[#This Row],[ORDER QUANTITY
to be collected BEFORE 31.3.22]]</f>
        <v>0</v>
      </c>
      <c r="AP32" s="174">
        <f t="shared" si="2"/>
        <v>0</v>
      </c>
      <c r="AQ32" s="174">
        <f>IFERROR(INDEX(Retail!H:H,MATCH($D32,Retail!$D:$D,0)),0)</f>
        <v>0</v>
      </c>
      <c r="AR32" s="174">
        <f>IFERROR(INDEX(Retail!J:J,MATCH($D32,Retail!$D:$D,0)),0)</f>
        <v>0</v>
      </c>
      <c r="AS32" s="174">
        <f>IFERROR(INDEX('NEW2022'!H:H,MATCH($D32,'NEW2022'!D:D,0)),0)</f>
        <v>0</v>
      </c>
      <c r="AT32" s="174">
        <f>IFERROR(INDEX('NEW2022'!J:J,MATCH($D32,'NEW2022'!D:D,0)),0)</f>
        <v>0</v>
      </c>
      <c r="AU32" s="174">
        <f>IFERROR(INDEX('Quiet Items'!H:H,MATCH($D32,'Quiet Items'!D:D,0)),0)</f>
        <v>0</v>
      </c>
      <c r="AV32" s="174">
        <f>IFERROR(INDEX('Quiet Items'!J:J,MATCH($D32,'Quiet Items'!D:D,0)),0)</f>
        <v>0</v>
      </c>
      <c r="AW32" s="174">
        <f>IFERROR(INDEX('1.4G'!H:H,MATCH($D32,'1.4G'!D:D,0)),0)</f>
        <v>0</v>
      </c>
      <c r="AX32" s="174">
        <f>IFERROR(INDEX('1.4G'!J:J,MATCH($D32,'1.4G'!D:D,0)),0)</f>
        <v>0</v>
      </c>
      <c r="AY32" s="174">
        <f t="shared" si="3"/>
        <v>0</v>
      </c>
      <c r="AZ32" s="174">
        <f t="shared" si="4"/>
        <v>0</v>
      </c>
      <c r="BA32" s="175">
        <f>IFERROR(Table1[[#This Row],[Line total ordered for now]]*Table1[[#This Row],[GUARANTEED PRICE
for STOCK orders collected before 31.3.22]],0)</f>
        <v>0</v>
      </c>
      <c r="BB32" s="175">
        <f t="shared" si="5"/>
        <v>0</v>
      </c>
      <c r="BC32" s="176">
        <f>(AZ32+Table1[[#This Row],[Line total ordered for now]])*Z32</f>
        <v>0</v>
      </c>
      <c r="BD32" s="200">
        <v>171.24949999999998</v>
      </c>
      <c r="BE32" s="65"/>
      <c r="BF32" s="65"/>
      <c r="BG32" s="65"/>
      <c r="BH32" s="65"/>
      <c r="BI32" s="65"/>
      <c r="BJ32" s="65"/>
      <c r="BK32" s="65"/>
      <c r="BL32" s="55"/>
      <c r="BM32"/>
      <c r="BN32"/>
      <c r="BO32"/>
      <c r="BP32"/>
      <c r="BQ32"/>
      <c r="BR32"/>
      <c r="BS32"/>
      <c r="BT32"/>
    </row>
    <row r="33" spans="1:72" ht="15.75">
      <c r="A33" s="202">
        <v>30</v>
      </c>
      <c r="B33" s="68" t="s">
        <v>6378</v>
      </c>
      <c r="C33" s="149" t="s">
        <v>621</v>
      </c>
      <c r="D33" s="149" t="s">
        <v>3272</v>
      </c>
      <c r="E33" s="149" t="s">
        <v>3273</v>
      </c>
      <c r="F33" s="158" t="str">
        <f t="shared" si="0"/>
        <v>Video</v>
      </c>
      <c r="G33" s="187">
        <v>14</v>
      </c>
      <c r="H33" s="150"/>
      <c r="I33" s="184">
        <v>173.82</v>
      </c>
      <c r="J33" s="150"/>
      <c r="K33" s="151">
        <v>2.8234722222222222</v>
      </c>
      <c r="L33" s="152">
        <v>184.9939</v>
      </c>
      <c r="M33" s="152">
        <v>203.29</v>
      </c>
      <c r="N33" s="153" t="s">
        <v>613</v>
      </c>
      <c r="O33" s="154">
        <v>72</v>
      </c>
      <c r="P33" s="153">
        <v>5</v>
      </c>
      <c r="Q33" s="153" t="s">
        <v>147</v>
      </c>
      <c r="R33" s="155">
        <v>16</v>
      </c>
      <c r="S33" s="155">
        <v>9.42</v>
      </c>
      <c r="T33" s="155">
        <v>2.8</v>
      </c>
      <c r="U33" s="154" t="s">
        <v>94</v>
      </c>
      <c r="V33" s="153" t="s">
        <v>89</v>
      </c>
      <c r="W33" s="153" t="s">
        <v>627</v>
      </c>
      <c r="X33" s="151" t="s">
        <v>6378</v>
      </c>
      <c r="Y33" s="151" t="s">
        <v>6378</v>
      </c>
      <c r="Z33" s="156">
        <v>6.3E-2</v>
      </c>
      <c r="AA33" s="153" t="s">
        <v>664</v>
      </c>
      <c r="AB33" s="153" t="s">
        <v>5388</v>
      </c>
      <c r="AC33" s="153" t="s">
        <v>164</v>
      </c>
      <c r="AD33" s="157" t="s">
        <v>3274</v>
      </c>
      <c r="AE33" s="110">
        <v>0</v>
      </c>
      <c r="AF33" s="110">
        <v>0</v>
      </c>
      <c r="AG33" s="112">
        <f t="shared" si="6"/>
        <v>0</v>
      </c>
      <c r="AH33" s="110">
        <f>SUM(AG$4:AG33)</f>
        <v>1</v>
      </c>
      <c r="AI33" s="112">
        <f t="shared" si="1"/>
        <v>0</v>
      </c>
      <c r="AJ33" s="110">
        <f>COUNTIF(AI$4:AI33,"&gt;0")</f>
        <v>0</v>
      </c>
      <c r="AK33" s="110">
        <v>0</v>
      </c>
      <c r="AL33" s="110">
        <v>0</v>
      </c>
      <c r="AM33" s="172" t="str">
        <f>IF(OR(Table1[[#This Row],[Line total ordered for now]]&gt;0,Table1[[#This Row],[Line total ordered for season]]&gt;0),1,"")</f>
        <v/>
      </c>
      <c r="AN33" s="173">
        <f>COUNTIF(AM$4:AM33,"&gt;0")</f>
        <v>0</v>
      </c>
      <c r="AO33" s="173">
        <f>Table1[[#This Row],[ORDER QUANTITY
to be collected BEFORE 31.3.22]]</f>
        <v>0</v>
      </c>
      <c r="AP33" s="174">
        <f t="shared" si="2"/>
        <v>0</v>
      </c>
      <c r="AQ33" s="174">
        <f>IFERROR(INDEX(Retail!H:H,MATCH($D33,Retail!$D:$D,0)),0)</f>
        <v>0</v>
      </c>
      <c r="AR33" s="174">
        <f>IFERROR(INDEX(Retail!J:J,MATCH($D33,Retail!$D:$D,0)),0)</f>
        <v>0</v>
      </c>
      <c r="AS33" s="174">
        <f>IFERROR(INDEX('NEW2022'!H:H,MATCH($D33,'NEW2022'!D:D,0)),0)</f>
        <v>0</v>
      </c>
      <c r="AT33" s="174">
        <f>IFERROR(INDEX('NEW2022'!J:J,MATCH($D33,'NEW2022'!D:D,0)),0)</f>
        <v>0</v>
      </c>
      <c r="AU33" s="174">
        <f>IFERROR(INDEX('Quiet Items'!H:H,MATCH($D33,'Quiet Items'!D:D,0)),0)</f>
        <v>0</v>
      </c>
      <c r="AV33" s="174">
        <f>IFERROR(INDEX('Quiet Items'!J:J,MATCH($D33,'Quiet Items'!D:D,0)),0)</f>
        <v>0</v>
      </c>
      <c r="AW33" s="174">
        <f>IFERROR(INDEX('1.4G'!H:H,MATCH($D33,'1.4G'!D:D,0)),0)</f>
        <v>0</v>
      </c>
      <c r="AX33" s="174">
        <f>IFERROR(INDEX('1.4G'!J:J,MATCH($D33,'1.4G'!D:D,0)),0)</f>
        <v>0</v>
      </c>
      <c r="AY33" s="174">
        <f t="shared" si="3"/>
        <v>0</v>
      </c>
      <c r="AZ33" s="174">
        <f t="shared" si="4"/>
        <v>0</v>
      </c>
      <c r="BA33" s="175">
        <f>IFERROR(Table1[[#This Row],[Line total ordered for now]]*Table1[[#This Row],[GUARANTEED PRICE
for STOCK orders collected before 31.3.22]],0)</f>
        <v>0</v>
      </c>
      <c r="BB33" s="175">
        <f t="shared" si="5"/>
        <v>0</v>
      </c>
      <c r="BC33" s="176">
        <f>(AZ33+Table1[[#This Row],[Line total ordered for now]])*Z33</f>
        <v>0</v>
      </c>
      <c r="BD33" s="200">
        <v>172.79649999999998</v>
      </c>
      <c r="BE33" s="65"/>
      <c r="BF33" s="65"/>
      <c r="BG33" s="65"/>
      <c r="BH33" s="65"/>
      <c r="BI33" s="65"/>
      <c r="BJ33" s="65"/>
      <c r="BK33" s="65"/>
      <c r="BL33" s="55"/>
      <c r="BM33"/>
      <c r="BN33"/>
      <c r="BO33"/>
      <c r="BP33"/>
      <c r="BQ33"/>
      <c r="BR33"/>
      <c r="BS33"/>
      <c r="BT33"/>
    </row>
    <row r="34" spans="1:72" ht="15.75">
      <c r="A34" s="202">
        <v>31</v>
      </c>
      <c r="B34" s="68" t="s">
        <v>6378</v>
      </c>
      <c r="C34" s="149" t="s">
        <v>621</v>
      </c>
      <c r="D34" s="149" t="s">
        <v>3175</v>
      </c>
      <c r="E34" s="149" t="s">
        <v>6367</v>
      </c>
      <c r="F34" s="158" t="str">
        <f t="shared" si="0"/>
        <v>Video</v>
      </c>
      <c r="G34" s="187">
        <v>0</v>
      </c>
      <c r="H34" s="150"/>
      <c r="I34" s="184">
        <v>161.19999999999999</v>
      </c>
      <c r="J34" s="150"/>
      <c r="K34" s="151">
        <v>2.8400121046395004</v>
      </c>
      <c r="L34" s="152">
        <v>186.07759309598006</v>
      </c>
      <c r="M34" s="152">
        <v>204.48087153404401</v>
      </c>
      <c r="N34" s="153" t="s">
        <v>613</v>
      </c>
      <c r="O34" s="154">
        <v>72</v>
      </c>
      <c r="P34" s="153">
        <v>0</v>
      </c>
      <c r="Q34" s="153" t="s">
        <v>147</v>
      </c>
      <c r="R34" s="155">
        <v>16</v>
      </c>
      <c r="S34" s="155">
        <v>9.42</v>
      </c>
      <c r="T34" s="155">
        <v>2.8</v>
      </c>
      <c r="U34" s="154" t="s">
        <v>94</v>
      </c>
      <c r="V34" s="153" t="s">
        <v>89</v>
      </c>
      <c r="W34" s="153" t="s">
        <v>627</v>
      </c>
      <c r="X34" s="151" t="s">
        <v>6378</v>
      </c>
      <c r="Y34" s="151" t="s">
        <v>6378</v>
      </c>
      <c r="Z34" s="156">
        <v>0</v>
      </c>
      <c r="AA34" s="153" t="s">
        <v>664</v>
      </c>
      <c r="AB34" s="153" t="s">
        <v>5757</v>
      </c>
      <c r="AC34" s="153" t="s">
        <v>4902</v>
      </c>
      <c r="AD34" s="157" t="s">
        <v>3176</v>
      </c>
      <c r="AE34" s="110">
        <v>0</v>
      </c>
      <c r="AF34" s="110">
        <v>0</v>
      </c>
      <c r="AG34" s="112">
        <f t="shared" si="6"/>
        <v>0</v>
      </c>
      <c r="AH34" s="110">
        <f>SUM(AG$4:AG34)</f>
        <v>1</v>
      </c>
      <c r="AI34" s="112">
        <f t="shared" si="1"/>
        <v>0</v>
      </c>
      <c r="AJ34" s="110">
        <f>COUNTIF(AI$4:AI34,"&gt;0")</f>
        <v>0</v>
      </c>
      <c r="AK34" s="110">
        <v>0</v>
      </c>
      <c r="AL34" s="110">
        <v>0</v>
      </c>
      <c r="AM34" s="172" t="str">
        <f>IF(OR(Table1[[#This Row],[Line total ordered for now]]&gt;0,Table1[[#This Row],[Line total ordered for season]]&gt;0),1,"")</f>
        <v/>
      </c>
      <c r="AN34" s="173">
        <f>COUNTIF(AM$4:AM34,"&gt;0")</f>
        <v>0</v>
      </c>
      <c r="AO34" s="173">
        <f>Table1[[#This Row],[ORDER QUANTITY
to be collected BEFORE 31.3.22]]</f>
        <v>0</v>
      </c>
      <c r="AP34" s="174">
        <f t="shared" si="2"/>
        <v>0</v>
      </c>
      <c r="AQ34" s="174">
        <f>IFERROR(INDEX(Retail!H:H,MATCH($D34,Retail!$D:$D,0)),0)</f>
        <v>0</v>
      </c>
      <c r="AR34" s="174">
        <f>IFERROR(INDEX(Retail!J:J,MATCH($D34,Retail!$D:$D,0)),0)</f>
        <v>0</v>
      </c>
      <c r="AS34" s="174">
        <f>IFERROR(INDEX('NEW2022'!H:H,MATCH($D34,'NEW2022'!D:D,0)),0)</f>
        <v>0</v>
      </c>
      <c r="AT34" s="174">
        <f>IFERROR(INDEX('NEW2022'!J:J,MATCH($D34,'NEW2022'!D:D,0)),0)</f>
        <v>0</v>
      </c>
      <c r="AU34" s="174">
        <f>IFERROR(INDEX('Quiet Items'!H:H,MATCH($D34,'Quiet Items'!D:D,0)),0)</f>
        <v>0</v>
      </c>
      <c r="AV34" s="174">
        <f>IFERROR(INDEX('Quiet Items'!J:J,MATCH($D34,'Quiet Items'!D:D,0)),0)</f>
        <v>0</v>
      </c>
      <c r="AW34" s="174">
        <f>IFERROR(INDEX('1.4G'!H:H,MATCH($D34,'1.4G'!D:D,0)),0)</f>
        <v>0</v>
      </c>
      <c r="AX34" s="174">
        <f>IFERROR(INDEX('1.4G'!J:J,MATCH($D34,'1.4G'!D:D,0)),0)</f>
        <v>0</v>
      </c>
      <c r="AY34" s="174">
        <f t="shared" si="3"/>
        <v>0</v>
      </c>
      <c r="AZ34" s="174">
        <f t="shared" si="4"/>
        <v>0</v>
      </c>
      <c r="BA34" s="175">
        <f>IFERROR(Table1[[#This Row],[Line total ordered for now]]*Table1[[#This Row],[GUARANTEED PRICE
for STOCK orders collected before 31.3.22]],0)</f>
        <v>0</v>
      </c>
      <c r="BB34" s="175">
        <f t="shared" si="5"/>
        <v>0</v>
      </c>
      <c r="BC34" s="176">
        <f>(AZ34+Table1[[#This Row],[Line total ordered for now]])*Z34</f>
        <v>0</v>
      </c>
      <c r="BD34" s="200">
        <v>173.80874080393741</v>
      </c>
      <c r="BE34" s="65"/>
      <c r="BF34" s="65"/>
      <c r="BG34" s="65"/>
      <c r="BH34" s="65"/>
      <c r="BI34" s="65"/>
      <c r="BJ34" s="65"/>
      <c r="BK34" s="65"/>
      <c r="BL34" s="55"/>
      <c r="BM34"/>
      <c r="BN34"/>
      <c r="BO34"/>
      <c r="BP34"/>
      <c r="BQ34"/>
      <c r="BR34"/>
      <c r="BS34"/>
      <c r="BT34"/>
    </row>
    <row r="35" spans="1:72" ht="15.75">
      <c r="A35" s="202">
        <v>32</v>
      </c>
      <c r="B35" s="68" t="s">
        <v>6378</v>
      </c>
      <c r="C35" s="149" t="s">
        <v>621</v>
      </c>
      <c r="D35" s="149" t="s">
        <v>1118</v>
      </c>
      <c r="E35" s="149" t="s">
        <v>1119</v>
      </c>
      <c r="F35" s="158" t="str">
        <f t="shared" si="0"/>
        <v>Video</v>
      </c>
      <c r="G35" s="187">
        <v>0</v>
      </c>
      <c r="H35" s="150"/>
      <c r="I35" s="184">
        <v>175.4</v>
      </c>
      <c r="J35" s="150"/>
      <c r="K35" s="151">
        <v>2.8491666666666666</v>
      </c>
      <c r="L35" s="152">
        <v>186.67740000000001</v>
      </c>
      <c r="M35" s="152">
        <v>205.14</v>
      </c>
      <c r="N35" s="153" t="s">
        <v>613</v>
      </c>
      <c r="O35" s="154">
        <v>72</v>
      </c>
      <c r="P35" s="153">
        <v>6</v>
      </c>
      <c r="Q35" s="153" t="s">
        <v>147</v>
      </c>
      <c r="R35" s="155">
        <v>17</v>
      </c>
      <c r="S35" s="155">
        <v>11.5</v>
      </c>
      <c r="T35" s="155">
        <v>2.8</v>
      </c>
      <c r="U35" s="154" t="s">
        <v>94</v>
      </c>
      <c r="V35" s="153" t="s">
        <v>89</v>
      </c>
      <c r="W35" s="153" t="s">
        <v>627</v>
      </c>
      <c r="X35" s="151" t="s">
        <v>6378</v>
      </c>
      <c r="Y35" s="151" t="s">
        <v>6378</v>
      </c>
      <c r="Z35" s="156">
        <v>5.74E-2</v>
      </c>
      <c r="AA35" s="153" t="s">
        <v>834</v>
      </c>
      <c r="AB35" s="153" t="s">
        <v>5423</v>
      </c>
      <c r="AC35" s="153" t="s">
        <v>4790</v>
      </c>
      <c r="AD35" s="157" t="s">
        <v>1120</v>
      </c>
      <c r="AE35" s="110">
        <v>0</v>
      </c>
      <c r="AF35" s="110">
        <v>0</v>
      </c>
      <c r="AG35" s="112">
        <f t="shared" si="6"/>
        <v>0</v>
      </c>
      <c r="AH35" s="110">
        <f>SUM(AG$4:AG35)</f>
        <v>1</v>
      </c>
      <c r="AI35" s="112">
        <f t="shared" si="1"/>
        <v>0</v>
      </c>
      <c r="AJ35" s="110">
        <f>COUNTIF(AI$4:AI35,"&gt;0")</f>
        <v>0</v>
      </c>
      <c r="AK35" s="110">
        <v>0</v>
      </c>
      <c r="AL35" s="110">
        <v>0</v>
      </c>
      <c r="AM35" s="172" t="str">
        <f>IF(OR(Table1[[#This Row],[Line total ordered for now]]&gt;0,Table1[[#This Row],[Line total ordered for season]]&gt;0),1,"")</f>
        <v/>
      </c>
      <c r="AN35" s="173">
        <f>COUNTIF(AM$4:AM35,"&gt;0")</f>
        <v>0</v>
      </c>
      <c r="AO35" s="173">
        <f>Table1[[#This Row],[ORDER QUANTITY
to be collected BEFORE 31.3.22]]</f>
        <v>0</v>
      </c>
      <c r="AP35" s="174">
        <f t="shared" si="2"/>
        <v>0</v>
      </c>
      <c r="AQ35" s="174">
        <f>IFERROR(INDEX(Retail!H:H,MATCH($D35,Retail!$D:$D,0)),0)</f>
        <v>0</v>
      </c>
      <c r="AR35" s="174">
        <f>IFERROR(INDEX(Retail!J:J,MATCH($D35,Retail!$D:$D,0)),0)</f>
        <v>0</v>
      </c>
      <c r="AS35" s="174">
        <f>IFERROR(INDEX('NEW2022'!H:H,MATCH($D35,'NEW2022'!D:D,0)),0)</f>
        <v>0</v>
      </c>
      <c r="AT35" s="174">
        <f>IFERROR(INDEX('NEW2022'!J:J,MATCH($D35,'NEW2022'!D:D,0)),0)</f>
        <v>0</v>
      </c>
      <c r="AU35" s="174">
        <f>IFERROR(INDEX('Quiet Items'!H:H,MATCH($D35,'Quiet Items'!D:D,0)),0)</f>
        <v>0</v>
      </c>
      <c r="AV35" s="174">
        <f>IFERROR(INDEX('Quiet Items'!J:J,MATCH($D35,'Quiet Items'!D:D,0)),0)</f>
        <v>0</v>
      </c>
      <c r="AW35" s="174">
        <f>IFERROR(INDEX('1.4G'!H:H,MATCH($D35,'1.4G'!D:D,0)),0)</f>
        <v>0</v>
      </c>
      <c r="AX35" s="174">
        <f>IFERROR(INDEX('1.4G'!J:J,MATCH($D35,'1.4G'!D:D,0)),0)</f>
        <v>0</v>
      </c>
      <c r="AY35" s="174">
        <f t="shared" si="3"/>
        <v>0</v>
      </c>
      <c r="AZ35" s="174">
        <f t="shared" si="4"/>
        <v>0</v>
      </c>
      <c r="BA35" s="175">
        <f>IFERROR(Table1[[#This Row],[Line total ordered for now]]*Table1[[#This Row],[GUARANTEED PRICE
for STOCK orders collected before 31.3.22]],0)</f>
        <v>0</v>
      </c>
      <c r="BB35" s="175">
        <f t="shared" si="5"/>
        <v>0</v>
      </c>
      <c r="BC35" s="176">
        <f>(AZ35+Table1[[#This Row],[Line total ordered for now]])*Z35</f>
        <v>0</v>
      </c>
      <c r="BD35" s="200">
        <v>174.36899999999997</v>
      </c>
      <c r="BE35" s="65"/>
      <c r="BF35" s="65"/>
      <c r="BG35" s="65"/>
      <c r="BH35" s="65"/>
      <c r="BI35" s="65"/>
      <c r="BJ35" s="65"/>
      <c r="BK35" s="65"/>
      <c r="BL35" s="55"/>
      <c r="BM35"/>
      <c r="BN35"/>
      <c r="BO35"/>
      <c r="BP35"/>
      <c r="BQ35"/>
      <c r="BR35"/>
      <c r="BS35"/>
      <c r="BT35"/>
    </row>
    <row r="36" spans="1:72" ht="15.75">
      <c r="A36" s="202">
        <v>33</v>
      </c>
      <c r="B36" s="68" t="s">
        <v>6378</v>
      </c>
      <c r="C36" s="149" t="s">
        <v>621</v>
      </c>
      <c r="D36" s="149" t="s">
        <v>3383</v>
      </c>
      <c r="E36" s="149" t="s">
        <v>3384</v>
      </c>
      <c r="F36" s="158" t="str">
        <f t="shared" si="0"/>
        <v>Video</v>
      </c>
      <c r="G36" s="187">
        <v>5</v>
      </c>
      <c r="H36" s="150"/>
      <c r="I36" s="184">
        <v>176.09</v>
      </c>
      <c r="J36" s="150"/>
      <c r="K36" s="151">
        <v>2.8604166666666666</v>
      </c>
      <c r="L36" s="152">
        <v>187.4145</v>
      </c>
      <c r="M36" s="152">
        <v>205.95</v>
      </c>
      <c r="N36" s="153" t="s">
        <v>613</v>
      </c>
      <c r="O36" s="154">
        <v>72</v>
      </c>
      <c r="P36" s="153">
        <v>3</v>
      </c>
      <c r="Q36" s="153" t="s">
        <v>147</v>
      </c>
      <c r="R36" s="155">
        <v>16</v>
      </c>
      <c r="S36" s="155">
        <v>9.42</v>
      </c>
      <c r="T36" s="155">
        <v>2.8</v>
      </c>
      <c r="U36" s="154" t="s">
        <v>94</v>
      </c>
      <c r="V36" s="153" t="s">
        <v>89</v>
      </c>
      <c r="W36" s="153" t="s">
        <v>627</v>
      </c>
      <c r="X36" s="151" t="s">
        <v>6378</v>
      </c>
      <c r="Y36" s="151" t="s">
        <v>6378</v>
      </c>
      <c r="Z36" s="156">
        <v>6.2956999999999999E-2</v>
      </c>
      <c r="AA36" s="153" t="s">
        <v>664</v>
      </c>
      <c r="AB36" s="153" t="s">
        <v>5391</v>
      </c>
      <c r="AC36" s="153" t="s">
        <v>785</v>
      </c>
      <c r="AD36" s="157" t="s">
        <v>3385</v>
      </c>
      <c r="AE36" s="110">
        <v>0</v>
      </c>
      <c r="AF36" s="110">
        <v>0</v>
      </c>
      <c r="AG36" s="112">
        <f t="shared" si="6"/>
        <v>0</v>
      </c>
      <c r="AH36" s="110">
        <f>SUM(AG$4:AG36)</f>
        <v>1</v>
      </c>
      <c r="AI36" s="112">
        <f t="shared" si="1"/>
        <v>0</v>
      </c>
      <c r="AJ36" s="110">
        <f>COUNTIF(AI$4:AI36,"&gt;0")</f>
        <v>0</v>
      </c>
      <c r="AK36" s="110">
        <v>0</v>
      </c>
      <c r="AL36" s="110">
        <v>0</v>
      </c>
      <c r="AM36" s="172" t="str">
        <f>IF(OR(Table1[[#This Row],[Line total ordered for now]]&gt;0,Table1[[#This Row],[Line total ordered for season]]&gt;0),1,"")</f>
        <v/>
      </c>
      <c r="AN36" s="173">
        <f>COUNTIF(AM$4:AM36,"&gt;0")</f>
        <v>0</v>
      </c>
      <c r="AO36" s="173">
        <f>Table1[[#This Row],[ORDER QUANTITY
to be collected BEFORE 31.3.22]]</f>
        <v>0</v>
      </c>
      <c r="AP36" s="174">
        <f t="shared" si="2"/>
        <v>0</v>
      </c>
      <c r="AQ36" s="174">
        <f>IFERROR(INDEX(Retail!H:H,MATCH($D36,Retail!$D:$D,0)),0)</f>
        <v>0</v>
      </c>
      <c r="AR36" s="174">
        <f>IFERROR(INDEX(Retail!J:J,MATCH($D36,Retail!$D:$D,0)),0)</f>
        <v>0</v>
      </c>
      <c r="AS36" s="174">
        <f>IFERROR(INDEX('NEW2022'!H:H,MATCH($D36,'NEW2022'!D:D,0)),0)</f>
        <v>0</v>
      </c>
      <c r="AT36" s="174">
        <f>IFERROR(INDEX('NEW2022'!J:J,MATCH($D36,'NEW2022'!D:D,0)),0)</f>
        <v>0</v>
      </c>
      <c r="AU36" s="174">
        <f>IFERROR(INDEX('Quiet Items'!H:H,MATCH($D36,'Quiet Items'!D:D,0)),0)</f>
        <v>0</v>
      </c>
      <c r="AV36" s="174">
        <f>IFERROR(INDEX('Quiet Items'!J:J,MATCH($D36,'Quiet Items'!D:D,0)),0)</f>
        <v>0</v>
      </c>
      <c r="AW36" s="174">
        <f>IFERROR(INDEX('1.4G'!H:H,MATCH($D36,'1.4G'!D:D,0)),0)</f>
        <v>0</v>
      </c>
      <c r="AX36" s="174">
        <f>IFERROR(INDEX('1.4G'!J:J,MATCH($D36,'1.4G'!D:D,0)),0)</f>
        <v>0</v>
      </c>
      <c r="AY36" s="174">
        <f t="shared" si="3"/>
        <v>0</v>
      </c>
      <c r="AZ36" s="174">
        <f t="shared" si="4"/>
        <v>0</v>
      </c>
      <c r="BA36" s="175">
        <f>IFERROR(Table1[[#This Row],[Line total ordered for now]]*Table1[[#This Row],[GUARANTEED PRICE
for STOCK orders collected before 31.3.22]],0)</f>
        <v>0</v>
      </c>
      <c r="BB36" s="175">
        <f t="shared" si="5"/>
        <v>0</v>
      </c>
      <c r="BC36" s="176">
        <f>(AZ36+Table1[[#This Row],[Line total ordered for now]])*Z36</f>
        <v>0</v>
      </c>
      <c r="BD36" s="200">
        <v>175.05749999999998</v>
      </c>
      <c r="BE36" s="65"/>
      <c r="BF36" s="65"/>
      <c r="BG36" s="65"/>
      <c r="BH36" s="65"/>
      <c r="BI36" s="65"/>
      <c r="BJ36" s="65"/>
      <c r="BK36" s="65"/>
      <c r="BL36" s="55"/>
      <c r="BM36"/>
      <c r="BN36"/>
      <c r="BO36"/>
      <c r="BP36"/>
      <c r="BQ36"/>
      <c r="BR36"/>
      <c r="BS36"/>
      <c r="BT36"/>
    </row>
    <row r="37" spans="1:72" ht="15.75">
      <c r="A37" s="202">
        <v>34</v>
      </c>
      <c r="B37" s="68" t="s">
        <v>6378</v>
      </c>
      <c r="C37" s="149" t="s">
        <v>621</v>
      </c>
      <c r="D37" s="149" t="s">
        <v>3734</v>
      </c>
      <c r="E37" s="149" t="s">
        <v>3735</v>
      </c>
      <c r="F37" s="158" t="str">
        <f t="shared" si="0"/>
        <v>Video</v>
      </c>
      <c r="G37" s="187">
        <v>26</v>
      </c>
      <c r="H37" s="150"/>
      <c r="I37" s="184">
        <v>177.32</v>
      </c>
      <c r="J37" s="150"/>
      <c r="K37" s="151">
        <v>2.8802777777777777</v>
      </c>
      <c r="L37" s="152">
        <v>188.7158</v>
      </c>
      <c r="M37" s="152">
        <v>207.38</v>
      </c>
      <c r="N37" s="153" t="s">
        <v>613</v>
      </c>
      <c r="O37" s="154">
        <v>72</v>
      </c>
      <c r="P37" s="153">
        <v>5</v>
      </c>
      <c r="Q37" s="153" t="s">
        <v>147</v>
      </c>
      <c r="R37" s="155">
        <v>17</v>
      </c>
      <c r="S37" s="155">
        <v>9.9</v>
      </c>
      <c r="T37" s="155">
        <v>2.8</v>
      </c>
      <c r="U37" s="154" t="s">
        <v>94</v>
      </c>
      <c r="V37" s="153" t="s">
        <v>89</v>
      </c>
      <c r="W37" s="153" t="s">
        <v>627</v>
      </c>
      <c r="X37" s="151" t="s">
        <v>6378</v>
      </c>
      <c r="Y37" s="151" t="s">
        <v>6378</v>
      </c>
      <c r="Z37" s="156">
        <v>5.7433999999999999E-2</v>
      </c>
      <c r="AA37" s="153" t="s">
        <v>3736</v>
      </c>
      <c r="AB37" s="153" t="s">
        <v>5402</v>
      </c>
      <c r="AC37" s="153" t="s">
        <v>785</v>
      </c>
      <c r="AD37" s="157" t="s">
        <v>3737</v>
      </c>
      <c r="AE37" s="110">
        <v>0</v>
      </c>
      <c r="AF37" s="110">
        <v>0</v>
      </c>
      <c r="AG37" s="112">
        <f t="shared" si="6"/>
        <v>0</v>
      </c>
      <c r="AH37" s="110">
        <f>SUM(AG$4:AG37)</f>
        <v>1</v>
      </c>
      <c r="AI37" s="112">
        <f t="shared" si="1"/>
        <v>0</v>
      </c>
      <c r="AJ37" s="110">
        <f>COUNTIF(AI$4:AI37,"&gt;0")</f>
        <v>0</v>
      </c>
      <c r="AK37" s="110">
        <v>0</v>
      </c>
      <c r="AL37" s="110">
        <v>0</v>
      </c>
      <c r="AM37" s="172" t="str">
        <f>IF(OR(Table1[[#This Row],[Line total ordered for now]]&gt;0,Table1[[#This Row],[Line total ordered for season]]&gt;0),1,"")</f>
        <v/>
      </c>
      <c r="AN37" s="173">
        <f>COUNTIF(AM$4:AM37,"&gt;0")</f>
        <v>0</v>
      </c>
      <c r="AO37" s="173">
        <f>Table1[[#This Row],[ORDER QUANTITY
to be collected BEFORE 31.3.22]]</f>
        <v>0</v>
      </c>
      <c r="AP37" s="174">
        <f t="shared" si="2"/>
        <v>0</v>
      </c>
      <c r="AQ37" s="174">
        <f>IFERROR(INDEX(Retail!H:H,MATCH($D37,Retail!$D:$D,0)),0)</f>
        <v>0</v>
      </c>
      <c r="AR37" s="174">
        <f>IFERROR(INDEX(Retail!J:J,MATCH($D37,Retail!$D:$D,0)),0)</f>
        <v>0</v>
      </c>
      <c r="AS37" s="174">
        <f>IFERROR(INDEX('NEW2022'!H:H,MATCH($D37,'NEW2022'!D:D,0)),0)</f>
        <v>0</v>
      </c>
      <c r="AT37" s="174">
        <f>IFERROR(INDEX('NEW2022'!J:J,MATCH($D37,'NEW2022'!D:D,0)),0)</f>
        <v>0</v>
      </c>
      <c r="AU37" s="174">
        <f>IFERROR(INDEX('Quiet Items'!H:H,MATCH($D37,'Quiet Items'!D:D,0)),0)</f>
        <v>0</v>
      </c>
      <c r="AV37" s="174">
        <f>IFERROR(INDEX('Quiet Items'!J:J,MATCH($D37,'Quiet Items'!D:D,0)),0)</f>
        <v>0</v>
      </c>
      <c r="AW37" s="174">
        <f>IFERROR(INDEX('1.4G'!H:H,MATCH($D37,'1.4G'!D:D,0)),0)</f>
        <v>0</v>
      </c>
      <c r="AX37" s="174">
        <f>IFERROR(INDEX('1.4G'!J:J,MATCH($D37,'1.4G'!D:D,0)),0)</f>
        <v>0</v>
      </c>
      <c r="AY37" s="174">
        <f t="shared" si="3"/>
        <v>0</v>
      </c>
      <c r="AZ37" s="174">
        <f t="shared" si="4"/>
        <v>0</v>
      </c>
      <c r="BA37" s="175">
        <f>IFERROR(Table1[[#This Row],[Line total ordered for now]]*Table1[[#This Row],[GUARANTEED PRICE
for STOCK orders collected before 31.3.22]],0)</f>
        <v>0</v>
      </c>
      <c r="BB37" s="175">
        <f t="shared" si="5"/>
        <v>0</v>
      </c>
      <c r="BC37" s="176">
        <f>(AZ37+Table1[[#This Row],[Line total ordered for now]])*Z37</f>
        <v>0</v>
      </c>
      <c r="BD37" s="200">
        <v>176.273</v>
      </c>
      <c r="BE37" s="65"/>
      <c r="BF37" s="65"/>
      <c r="BG37" s="65"/>
      <c r="BH37" s="65"/>
      <c r="BI37" s="65"/>
      <c r="BJ37" s="65"/>
      <c r="BK37" s="65"/>
      <c r="BL37" s="55"/>
      <c r="BM37"/>
      <c r="BN37"/>
      <c r="BO37"/>
      <c r="BP37"/>
      <c r="BQ37"/>
      <c r="BR37"/>
      <c r="BS37"/>
      <c r="BT37"/>
    </row>
    <row r="38" spans="1:72" ht="15.75">
      <c r="A38" s="202">
        <v>35</v>
      </c>
      <c r="B38" s="68" t="s">
        <v>6378</v>
      </c>
      <c r="C38" s="149" t="s">
        <v>621</v>
      </c>
      <c r="D38" s="149" t="s">
        <v>1700</v>
      </c>
      <c r="E38" s="149" t="s">
        <v>1701</v>
      </c>
      <c r="F38" s="158" t="str">
        <f t="shared" si="0"/>
        <v>Video</v>
      </c>
      <c r="G38" s="187">
        <v>0</v>
      </c>
      <c r="H38" s="150"/>
      <c r="I38" s="184">
        <v>183.9</v>
      </c>
      <c r="J38" s="150"/>
      <c r="K38" s="151">
        <v>2.8932568906838316</v>
      </c>
      <c r="L38" s="152">
        <v>189.56619147760463</v>
      </c>
      <c r="M38" s="152">
        <v>208.31449612923586</v>
      </c>
      <c r="N38" s="153" t="s">
        <v>613</v>
      </c>
      <c r="O38" s="154">
        <v>72</v>
      </c>
      <c r="P38" s="153">
        <v>9</v>
      </c>
      <c r="Q38" s="153" t="s">
        <v>147</v>
      </c>
      <c r="R38" s="155">
        <v>17</v>
      </c>
      <c r="S38" s="155">
        <v>11.5</v>
      </c>
      <c r="T38" s="155">
        <v>2.8</v>
      </c>
      <c r="U38" s="154" t="s">
        <v>94</v>
      </c>
      <c r="V38" s="153" t="s">
        <v>89</v>
      </c>
      <c r="W38" s="153" t="s">
        <v>627</v>
      </c>
      <c r="X38" s="151" t="s">
        <v>6378</v>
      </c>
      <c r="Y38" s="151" t="s">
        <v>6378</v>
      </c>
      <c r="Z38" s="156">
        <v>5.74E-2</v>
      </c>
      <c r="AA38" s="153" t="s">
        <v>1702</v>
      </c>
      <c r="AB38" s="153" t="s">
        <v>4912</v>
      </c>
      <c r="AC38" s="153" t="s">
        <v>4902</v>
      </c>
      <c r="AD38" s="157" t="s">
        <v>1703</v>
      </c>
      <c r="AE38" s="110">
        <v>0</v>
      </c>
      <c r="AF38" s="110">
        <v>0</v>
      </c>
      <c r="AG38" s="112">
        <f t="shared" si="6"/>
        <v>0</v>
      </c>
      <c r="AH38" s="110">
        <f>SUM(AG$4:AG38)</f>
        <v>1</v>
      </c>
      <c r="AI38" s="112">
        <f t="shared" si="1"/>
        <v>0</v>
      </c>
      <c r="AJ38" s="110">
        <f>COUNTIF(AI$4:AI38,"&gt;0")</f>
        <v>0</v>
      </c>
      <c r="AK38" s="110">
        <v>0</v>
      </c>
      <c r="AL38" s="110">
        <v>0</v>
      </c>
      <c r="AM38" s="172" t="str">
        <f>IF(OR(Table1[[#This Row],[Line total ordered for now]]&gt;0,Table1[[#This Row],[Line total ordered for season]]&gt;0),1,"")</f>
        <v/>
      </c>
      <c r="AN38" s="173">
        <f>COUNTIF(AM$4:AM38,"&gt;0")</f>
        <v>0</v>
      </c>
      <c r="AO38" s="173">
        <f>Table1[[#This Row],[ORDER QUANTITY
to be collected BEFORE 31.3.22]]</f>
        <v>0</v>
      </c>
      <c r="AP38" s="174">
        <f t="shared" si="2"/>
        <v>0</v>
      </c>
      <c r="AQ38" s="174">
        <f>IFERROR(INDEX(Retail!H:H,MATCH($D38,Retail!$D:$D,0)),0)</f>
        <v>0</v>
      </c>
      <c r="AR38" s="174">
        <f>IFERROR(INDEX(Retail!J:J,MATCH($D38,Retail!$D:$D,0)),0)</f>
        <v>0</v>
      </c>
      <c r="AS38" s="174">
        <f>IFERROR(INDEX('NEW2022'!H:H,MATCH($D38,'NEW2022'!D:D,0)),0)</f>
        <v>0</v>
      </c>
      <c r="AT38" s="174">
        <f>IFERROR(INDEX('NEW2022'!J:J,MATCH($D38,'NEW2022'!D:D,0)),0)</f>
        <v>0</v>
      </c>
      <c r="AU38" s="174">
        <f>IFERROR(INDEX('Quiet Items'!H:H,MATCH($D38,'Quiet Items'!D:D,0)),0)</f>
        <v>0</v>
      </c>
      <c r="AV38" s="174">
        <f>IFERROR(INDEX('Quiet Items'!J:J,MATCH($D38,'Quiet Items'!D:D,0)),0)</f>
        <v>0</v>
      </c>
      <c r="AW38" s="174">
        <f>IFERROR(INDEX('1.4G'!H:H,MATCH($D38,'1.4G'!D:D,0)),0)</f>
        <v>0</v>
      </c>
      <c r="AX38" s="174">
        <f>IFERROR(INDEX('1.4G'!J:J,MATCH($D38,'1.4G'!D:D,0)),0)</f>
        <v>0</v>
      </c>
      <c r="AY38" s="174">
        <f t="shared" si="3"/>
        <v>0</v>
      </c>
      <c r="AZ38" s="174">
        <f t="shared" si="4"/>
        <v>0</v>
      </c>
      <c r="BA38" s="175">
        <f>IFERROR(Table1[[#This Row],[Line total ordered for now]]*Table1[[#This Row],[GUARANTEED PRICE
for STOCK orders collected before 31.3.22]],0)</f>
        <v>0</v>
      </c>
      <c r="BB38" s="175">
        <f t="shared" si="5"/>
        <v>0</v>
      </c>
      <c r="BC38" s="176">
        <f>(AZ38+Table1[[#This Row],[Line total ordered for now]])*Z38</f>
        <v>0</v>
      </c>
      <c r="BD38" s="200">
        <v>177.06732170985049</v>
      </c>
      <c r="BE38" s="65"/>
      <c r="BF38" s="65"/>
      <c r="BG38" s="65"/>
      <c r="BH38" s="65"/>
      <c r="BI38" s="65"/>
      <c r="BJ38" s="65"/>
      <c r="BK38" s="65"/>
      <c r="BL38" s="55"/>
      <c r="BM38"/>
      <c r="BN38"/>
      <c r="BO38"/>
      <c r="BP38"/>
      <c r="BQ38"/>
      <c r="BR38"/>
      <c r="BS38"/>
      <c r="BT38"/>
    </row>
    <row r="39" spans="1:72" ht="15.75">
      <c r="A39" s="202">
        <v>36</v>
      </c>
      <c r="B39" s="68" t="s">
        <v>6378</v>
      </c>
      <c r="C39" s="149" t="s">
        <v>621</v>
      </c>
      <c r="D39" s="149" t="s">
        <v>1140</v>
      </c>
      <c r="E39" s="149" t="s">
        <v>1141</v>
      </c>
      <c r="F39" s="158" t="str">
        <f t="shared" si="0"/>
        <v>Video</v>
      </c>
      <c r="G39" s="187">
        <v>3</v>
      </c>
      <c r="H39" s="150"/>
      <c r="I39" s="184">
        <v>182.2</v>
      </c>
      <c r="J39" s="150"/>
      <c r="K39" s="151">
        <v>2.8932568906838316</v>
      </c>
      <c r="L39" s="152">
        <v>189.56619147760463</v>
      </c>
      <c r="M39" s="152">
        <v>208.31449612923586</v>
      </c>
      <c r="N39" s="153" t="s">
        <v>613</v>
      </c>
      <c r="O39" s="154">
        <v>72</v>
      </c>
      <c r="P39" s="153">
        <v>5</v>
      </c>
      <c r="Q39" s="153" t="s">
        <v>147</v>
      </c>
      <c r="R39" s="155">
        <v>17</v>
      </c>
      <c r="S39" s="155">
        <v>11.5</v>
      </c>
      <c r="T39" s="155">
        <v>2.8</v>
      </c>
      <c r="U39" s="154" t="s">
        <v>94</v>
      </c>
      <c r="V39" s="153" t="s">
        <v>89</v>
      </c>
      <c r="W39" s="153" t="s">
        <v>627</v>
      </c>
      <c r="X39" s="151" t="s">
        <v>6378</v>
      </c>
      <c r="Y39" s="151" t="s">
        <v>6378</v>
      </c>
      <c r="Z39" s="156">
        <v>5.74E-2</v>
      </c>
      <c r="AA39" s="153" t="s">
        <v>834</v>
      </c>
      <c r="AB39" s="153" t="s">
        <v>5424</v>
      </c>
      <c r="AC39" s="153" t="s">
        <v>4790</v>
      </c>
      <c r="AD39" s="157" t="s">
        <v>1142</v>
      </c>
      <c r="AE39" s="110">
        <v>0</v>
      </c>
      <c r="AF39" s="110">
        <v>0</v>
      </c>
      <c r="AG39" s="112">
        <f t="shared" si="6"/>
        <v>0</v>
      </c>
      <c r="AH39" s="110">
        <f>SUM(AG$4:AG39)</f>
        <v>1</v>
      </c>
      <c r="AI39" s="112">
        <f t="shared" si="1"/>
        <v>0</v>
      </c>
      <c r="AJ39" s="110">
        <f>COUNTIF(AI$4:AI39,"&gt;0")</f>
        <v>0</v>
      </c>
      <c r="AK39" s="110">
        <v>0</v>
      </c>
      <c r="AL39" s="110">
        <v>0</v>
      </c>
      <c r="AM39" s="172" t="str">
        <f>IF(OR(Table1[[#This Row],[Line total ordered for now]]&gt;0,Table1[[#This Row],[Line total ordered for season]]&gt;0),1,"")</f>
        <v/>
      </c>
      <c r="AN39" s="173">
        <f>COUNTIF(AM$4:AM39,"&gt;0")</f>
        <v>0</v>
      </c>
      <c r="AO39" s="173">
        <f>Table1[[#This Row],[ORDER QUANTITY
to be collected BEFORE 31.3.22]]</f>
        <v>0</v>
      </c>
      <c r="AP39" s="174">
        <f t="shared" si="2"/>
        <v>0</v>
      </c>
      <c r="AQ39" s="174">
        <f>IFERROR(INDEX(Retail!H:H,MATCH($D39,Retail!$D:$D,0)),0)</f>
        <v>0</v>
      </c>
      <c r="AR39" s="174">
        <f>IFERROR(INDEX(Retail!J:J,MATCH($D39,Retail!$D:$D,0)),0)</f>
        <v>0</v>
      </c>
      <c r="AS39" s="174">
        <f>IFERROR(INDEX('NEW2022'!H:H,MATCH($D39,'NEW2022'!D:D,0)),0)</f>
        <v>0</v>
      </c>
      <c r="AT39" s="174">
        <f>IFERROR(INDEX('NEW2022'!J:J,MATCH($D39,'NEW2022'!D:D,0)),0)</f>
        <v>0</v>
      </c>
      <c r="AU39" s="174">
        <f>IFERROR(INDEX('Quiet Items'!H:H,MATCH($D39,'Quiet Items'!D:D,0)),0)</f>
        <v>0</v>
      </c>
      <c r="AV39" s="174">
        <f>IFERROR(INDEX('Quiet Items'!J:J,MATCH($D39,'Quiet Items'!D:D,0)),0)</f>
        <v>0</v>
      </c>
      <c r="AW39" s="174">
        <f>IFERROR(INDEX('1.4G'!H:H,MATCH($D39,'1.4G'!D:D,0)),0)</f>
        <v>0</v>
      </c>
      <c r="AX39" s="174">
        <f>IFERROR(INDEX('1.4G'!J:J,MATCH($D39,'1.4G'!D:D,0)),0)</f>
        <v>0</v>
      </c>
      <c r="AY39" s="174">
        <f t="shared" si="3"/>
        <v>0</v>
      </c>
      <c r="AZ39" s="174">
        <f t="shared" si="4"/>
        <v>0</v>
      </c>
      <c r="BA39" s="175">
        <f>IFERROR(Table1[[#This Row],[Line total ordered for now]]*Table1[[#This Row],[GUARANTEED PRICE
for STOCK orders collected before 31.3.22]],0)</f>
        <v>0</v>
      </c>
      <c r="BB39" s="175">
        <f t="shared" si="5"/>
        <v>0</v>
      </c>
      <c r="BC39" s="176">
        <f>(AZ39+Table1[[#This Row],[Line total ordered for now]])*Z39</f>
        <v>0</v>
      </c>
      <c r="BD39" s="200">
        <v>177.06732170985049</v>
      </c>
      <c r="BE39" s="65"/>
      <c r="BF39" s="65"/>
      <c r="BG39" s="65"/>
      <c r="BH39" s="65"/>
      <c r="BI39" s="65"/>
      <c r="BJ39" s="65"/>
      <c r="BK39" s="65"/>
      <c r="BL39" s="55"/>
      <c r="BM39"/>
      <c r="BN39"/>
      <c r="BO39"/>
      <c r="BP39"/>
      <c r="BQ39"/>
      <c r="BR39"/>
      <c r="BS39"/>
      <c r="BT39"/>
    </row>
    <row r="40" spans="1:72" ht="15.75">
      <c r="A40" s="202">
        <v>37</v>
      </c>
      <c r="B40" s="68" t="s">
        <v>6378</v>
      </c>
      <c r="C40" s="149" t="s">
        <v>621</v>
      </c>
      <c r="D40" s="149" t="s">
        <v>1761</v>
      </c>
      <c r="E40" s="149" t="s">
        <v>1762</v>
      </c>
      <c r="F40" s="158" t="str">
        <f t="shared" si="0"/>
        <v>Video</v>
      </c>
      <c r="G40" s="187">
        <v>1</v>
      </c>
      <c r="H40" s="150"/>
      <c r="I40" s="184">
        <v>174.48</v>
      </c>
      <c r="J40" s="150"/>
      <c r="K40" s="151">
        <v>2.893605699040906</v>
      </c>
      <c r="L40" s="152">
        <v>189.58904540116018</v>
      </c>
      <c r="M40" s="152">
        <v>208.33961033094525</v>
      </c>
      <c r="N40" s="153" t="s">
        <v>613</v>
      </c>
      <c r="O40" s="154">
        <v>72</v>
      </c>
      <c r="P40" s="153">
        <v>6</v>
      </c>
      <c r="Q40" s="153" t="s">
        <v>147</v>
      </c>
      <c r="R40" s="155">
        <v>16</v>
      </c>
      <c r="S40" s="155">
        <v>9.42</v>
      </c>
      <c r="T40" s="155">
        <v>2.8</v>
      </c>
      <c r="U40" s="154" t="s">
        <v>94</v>
      </c>
      <c r="V40" s="153" t="s">
        <v>89</v>
      </c>
      <c r="W40" s="153" t="s">
        <v>627</v>
      </c>
      <c r="X40" s="151" t="s">
        <v>6378</v>
      </c>
      <c r="Y40" s="151" t="s">
        <v>6378</v>
      </c>
      <c r="Z40" s="156">
        <v>5.7433999999999999E-2</v>
      </c>
      <c r="AA40" s="153" t="s">
        <v>664</v>
      </c>
      <c r="AB40" s="153" t="s">
        <v>4914</v>
      </c>
      <c r="AC40" s="153" t="s">
        <v>4902</v>
      </c>
      <c r="AD40" s="157" t="s">
        <v>1763</v>
      </c>
      <c r="AE40" s="110">
        <v>0</v>
      </c>
      <c r="AF40" s="110">
        <v>0</v>
      </c>
      <c r="AG40" s="112">
        <f t="shared" si="6"/>
        <v>0</v>
      </c>
      <c r="AH40" s="110">
        <f>SUM(AG$4:AG40)</f>
        <v>1</v>
      </c>
      <c r="AI40" s="112">
        <f t="shared" si="1"/>
        <v>0</v>
      </c>
      <c r="AJ40" s="110">
        <f>COUNTIF(AI$4:AI40,"&gt;0")</f>
        <v>0</v>
      </c>
      <c r="AK40" s="110">
        <v>0</v>
      </c>
      <c r="AL40" s="110">
        <v>0</v>
      </c>
      <c r="AM40" s="172" t="str">
        <f>IF(OR(Table1[[#This Row],[Line total ordered for now]]&gt;0,Table1[[#This Row],[Line total ordered for season]]&gt;0),1,"")</f>
        <v/>
      </c>
      <c r="AN40" s="173">
        <f>COUNTIF(AM$4:AM40,"&gt;0")</f>
        <v>0</v>
      </c>
      <c r="AO40" s="173">
        <f>Table1[[#This Row],[ORDER QUANTITY
to be collected BEFORE 31.3.22]]</f>
        <v>0</v>
      </c>
      <c r="AP40" s="174">
        <f t="shared" si="2"/>
        <v>0</v>
      </c>
      <c r="AQ40" s="174">
        <f>IFERROR(INDEX(Retail!H:H,MATCH($D40,Retail!$D:$D,0)),0)</f>
        <v>0</v>
      </c>
      <c r="AR40" s="174">
        <f>IFERROR(INDEX(Retail!J:J,MATCH($D40,Retail!$D:$D,0)),0)</f>
        <v>0</v>
      </c>
      <c r="AS40" s="174">
        <f>IFERROR(INDEX('NEW2022'!H:H,MATCH($D40,'NEW2022'!D:D,0)),0)</f>
        <v>0</v>
      </c>
      <c r="AT40" s="174">
        <f>IFERROR(INDEX('NEW2022'!J:J,MATCH($D40,'NEW2022'!D:D,0)),0)</f>
        <v>0</v>
      </c>
      <c r="AU40" s="174">
        <f>IFERROR(INDEX('Quiet Items'!H:H,MATCH($D40,'Quiet Items'!D:D,0)),0)</f>
        <v>0</v>
      </c>
      <c r="AV40" s="174">
        <f>IFERROR(INDEX('Quiet Items'!J:J,MATCH($D40,'Quiet Items'!D:D,0)),0)</f>
        <v>0</v>
      </c>
      <c r="AW40" s="174">
        <f>IFERROR(INDEX('1.4G'!H:H,MATCH($D40,'1.4G'!D:D,0)),0)</f>
        <v>0</v>
      </c>
      <c r="AX40" s="174">
        <f>IFERROR(INDEX('1.4G'!J:J,MATCH($D40,'1.4G'!D:D,0)),0)</f>
        <v>0</v>
      </c>
      <c r="AY40" s="174">
        <f t="shared" si="3"/>
        <v>0</v>
      </c>
      <c r="AZ40" s="174">
        <f t="shared" si="4"/>
        <v>0</v>
      </c>
      <c r="BA40" s="175">
        <f>IFERROR(Table1[[#This Row],[Line total ordered for now]]*Table1[[#This Row],[GUARANTEED PRICE
for STOCK orders collected before 31.3.22]],0)</f>
        <v>0</v>
      </c>
      <c r="BB40" s="175">
        <f t="shared" si="5"/>
        <v>0</v>
      </c>
      <c r="BC40" s="176">
        <f>(AZ40+Table1[[#This Row],[Line total ordered for now]])*Z40</f>
        <v>0</v>
      </c>
      <c r="BD40" s="200">
        <v>177.08866878130345</v>
      </c>
      <c r="BE40" s="65"/>
      <c r="BF40" s="65"/>
      <c r="BG40" s="65"/>
      <c r="BH40" s="65"/>
      <c r="BI40" s="65"/>
      <c r="BJ40" s="65"/>
      <c r="BK40" s="65"/>
      <c r="BL40" s="55"/>
      <c r="BM40"/>
      <c r="BN40"/>
      <c r="BO40"/>
      <c r="BP40"/>
      <c r="BQ40"/>
      <c r="BR40"/>
      <c r="BS40"/>
      <c r="BT40"/>
    </row>
    <row r="41" spans="1:72" ht="15.75">
      <c r="A41" s="202">
        <v>38</v>
      </c>
      <c r="B41" s="68" t="s">
        <v>6378</v>
      </c>
      <c r="C41" s="149" t="s">
        <v>621</v>
      </c>
      <c r="D41" s="149" t="s">
        <v>3687</v>
      </c>
      <c r="E41" s="149" t="s">
        <v>3688</v>
      </c>
      <c r="F41" s="158" t="str">
        <f t="shared" si="0"/>
        <v>Video</v>
      </c>
      <c r="G41" s="187">
        <v>0</v>
      </c>
      <c r="H41" s="150"/>
      <c r="I41" s="184">
        <v>170.9</v>
      </c>
      <c r="J41" s="150"/>
      <c r="K41" s="151">
        <v>2.893605699040906</v>
      </c>
      <c r="L41" s="152">
        <v>189.58904540116018</v>
      </c>
      <c r="M41" s="152">
        <v>208.33961033094525</v>
      </c>
      <c r="N41" s="153" t="s">
        <v>613</v>
      </c>
      <c r="O41" s="154">
        <v>72</v>
      </c>
      <c r="P41" s="153">
        <v>5</v>
      </c>
      <c r="Q41" s="153" t="s">
        <v>147</v>
      </c>
      <c r="R41" s="155">
        <v>17</v>
      </c>
      <c r="S41" s="155">
        <v>10.8</v>
      </c>
      <c r="T41" s="155">
        <v>2.8</v>
      </c>
      <c r="U41" s="154" t="s">
        <v>94</v>
      </c>
      <c r="V41" s="153" t="s">
        <v>89</v>
      </c>
      <c r="W41" s="153" t="s">
        <v>627</v>
      </c>
      <c r="X41" s="151" t="s">
        <v>6378</v>
      </c>
      <c r="Y41" s="151" t="s">
        <v>6378</v>
      </c>
      <c r="Z41" s="156">
        <v>5.7433999999999999E-2</v>
      </c>
      <c r="AA41" s="153" t="s">
        <v>664</v>
      </c>
      <c r="AB41" s="153" t="s">
        <v>5400</v>
      </c>
      <c r="AC41" s="153" t="s">
        <v>785</v>
      </c>
      <c r="AD41" s="157" t="s">
        <v>3689</v>
      </c>
      <c r="AE41" s="110">
        <v>0</v>
      </c>
      <c r="AF41" s="110">
        <v>0</v>
      </c>
      <c r="AG41" s="112">
        <f t="shared" si="6"/>
        <v>0</v>
      </c>
      <c r="AH41" s="110">
        <f>SUM(AG$4:AG41)</f>
        <v>1</v>
      </c>
      <c r="AI41" s="112">
        <f t="shared" si="1"/>
        <v>0</v>
      </c>
      <c r="AJ41" s="110">
        <f>COUNTIF(AI$4:AI41,"&gt;0")</f>
        <v>0</v>
      </c>
      <c r="AK41" s="110">
        <v>0</v>
      </c>
      <c r="AL41" s="110">
        <v>0</v>
      </c>
      <c r="AM41" s="172" t="str">
        <f>IF(OR(Table1[[#This Row],[Line total ordered for now]]&gt;0,Table1[[#This Row],[Line total ordered for season]]&gt;0),1,"")</f>
        <v/>
      </c>
      <c r="AN41" s="173">
        <f>COUNTIF(AM$4:AM41,"&gt;0")</f>
        <v>0</v>
      </c>
      <c r="AO41" s="173">
        <f>Table1[[#This Row],[ORDER QUANTITY
to be collected BEFORE 31.3.22]]</f>
        <v>0</v>
      </c>
      <c r="AP41" s="174">
        <f t="shared" si="2"/>
        <v>0</v>
      </c>
      <c r="AQ41" s="174">
        <f>IFERROR(INDEX(Retail!H:H,MATCH($D41,Retail!$D:$D,0)),0)</f>
        <v>0</v>
      </c>
      <c r="AR41" s="174">
        <f>IFERROR(INDEX(Retail!J:J,MATCH($D41,Retail!$D:$D,0)),0)</f>
        <v>0</v>
      </c>
      <c r="AS41" s="174">
        <f>IFERROR(INDEX('NEW2022'!H:H,MATCH($D41,'NEW2022'!D:D,0)),0)</f>
        <v>0</v>
      </c>
      <c r="AT41" s="174">
        <f>IFERROR(INDEX('NEW2022'!J:J,MATCH($D41,'NEW2022'!D:D,0)),0)</f>
        <v>0</v>
      </c>
      <c r="AU41" s="174">
        <f>IFERROR(INDEX('Quiet Items'!H:H,MATCH($D41,'Quiet Items'!D:D,0)),0)</f>
        <v>0</v>
      </c>
      <c r="AV41" s="174">
        <f>IFERROR(INDEX('Quiet Items'!J:J,MATCH($D41,'Quiet Items'!D:D,0)),0)</f>
        <v>0</v>
      </c>
      <c r="AW41" s="174">
        <f>IFERROR(INDEX('1.4G'!H:H,MATCH($D41,'1.4G'!D:D,0)),0)</f>
        <v>0</v>
      </c>
      <c r="AX41" s="174">
        <f>IFERROR(INDEX('1.4G'!J:J,MATCH($D41,'1.4G'!D:D,0)),0)</f>
        <v>0</v>
      </c>
      <c r="AY41" s="174">
        <f t="shared" si="3"/>
        <v>0</v>
      </c>
      <c r="AZ41" s="174">
        <f t="shared" si="4"/>
        <v>0</v>
      </c>
      <c r="BA41" s="175">
        <f>IFERROR(Table1[[#This Row],[Line total ordered for now]]*Table1[[#This Row],[GUARANTEED PRICE
for STOCK orders collected before 31.3.22]],0)</f>
        <v>0</v>
      </c>
      <c r="BB41" s="175">
        <f t="shared" si="5"/>
        <v>0</v>
      </c>
      <c r="BC41" s="176">
        <f>(AZ41+Table1[[#This Row],[Line total ordered for now]])*Z41</f>
        <v>0</v>
      </c>
      <c r="BD41" s="200">
        <v>177.08866878130345</v>
      </c>
      <c r="BE41" s="65"/>
      <c r="BF41" s="65"/>
      <c r="BG41" s="65"/>
      <c r="BH41" s="65"/>
      <c r="BI41" s="65"/>
      <c r="BJ41" s="65"/>
      <c r="BK41" s="65"/>
      <c r="BL41" s="55"/>
      <c r="BM41"/>
      <c r="BN41"/>
      <c r="BO41"/>
      <c r="BP41"/>
      <c r="BQ41"/>
      <c r="BR41"/>
      <c r="BS41"/>
      <c r="BT41"/>
    </row>
    <row r="42" spans="1:72" ht="15.75">
      <c r="A42" s="202">
        <v>39</v>
      </c>
      <c r="B42" s="68" t="s">
        <v>6378</v>
      </c>
      <c r="C42" s="149" t="s">
        <v>621</v>
      </c>
      <c r="D42" s="149" t="s">
        <v>3797</v>
      </c>
      <c r="E42" s="149" t="s">
        <v>3798</v>
      </c>
      <c r="F42" s="158" t="str">
        <f t="shared" si="0"/>
        <v>Video</v>
      </c>
      <c r="G42" s="187">
        <v>9</v>
      </c>
      <c r="H42" s="150"/>
      <c r="I42" s="184">
        <v>191.07</v>
      </c>
      <c r="J42" s="150"/>
      <c r="K42" s="151">
        <v>2.893605699040906</v>
      </c>
      <c r="L42" s="152">
        <v>194.8914</v>
      </c>
      <c r="M42" s="152">
        <v>208.33961033094525</v>
      </c>
      <c r="N42" s="153" t="s">
        <v>613</v>
      </c>
      <c r="O42" s="154">
        <v>72</v>
      </c>
      <c r="P42" s="153">
        <v>8</v>
      </c>
      <c r="Q42" s="153" t="s">
        <v>147</v>
      </c>
      <c r="R42" s="155">
        <v>17</v>
      </c>
      <c r="S42" s="155">
        <v>11.5</v>
      </c>
      <c r="T42" s="155">
        <v>2.8</v>
      </c>
      <c r="U42" s="154" t="s">
        <v>94</v>
      </c>
      <c r="V42" s="153" t="s">
        <v>89</v>
      </c>
      <c r="W42" s="153" t="s">
        <v>627</v>
      </c>
      <c r="X42" s="151" t="s">
        <v>6378</v>
      </c>
      <c r="Y42" s="151" t="s">
        <v>6378</v>
      </c>
      <c r="Z42" s="156">
        <v>5.7433999999999999E-2</v>
      </c>
      <c r="AA42" s="153" t="s">
        <v>664</v>
      </c>
      <c r="AB42" s="153" t="s">
        <v>5404</v>
      </c>
      <c r="AC42" s="153" t="s">
        <v>785</v>
      </c>
      <c r="AD42" s="157" t="s">
        <v>3799</v>
      </c>
      <c r="AE42" s="110">
        <v>0</v>
      </c>
      <c r="AF42" s="110">
        <v>0</v>
      </c>
      <c r="AG42" s="112">
        <f t="shared" si="6"/>
        <v>0</v>
      </c>
      <c r="AH42" s="110">
        <f>SUM(AG$4:AG42)</f>
        <v>1</v>
      </c>
      <c r="AI42" s="112">
        <f t="shared" si="1"/>
        <v>0</v>
      </c>
      <c r="AJ42" s="110">
        <f>COUNTIF(AI$4:AI42,"&gt;0")</f>
        <v>0</v>
      </c>
      <c r="AK42" s="110">
        <v>0</v>
      </c>
      <c r="AL42" s="110">
        <v>0</v>
      </c>
      <c r="AM42" s="172" t="str">
        <f>IF(OR(Table1[[#This Row],[Line total ordered for now]]&gt;0,Table1[[#This Row],[Line total ordered for season]]&gt;0),1,"")</f>
        <v/>
      </c>
      <c r="AN42" s="173">
        <f>COUNTIF(AM$4:AM42,"&gt;0")</f>
        <v>0</v>
      </c>
      <c r="AO42" s="173">
        <f>Table1[[#This Row],[ORDER QUANTITY
to be collected BEFORE 31.3.22]]</f>
        <v>0</v>
      </c>
      <c r="AP42" s="174">
        <f t="shared" si="2"/>
        <v>0</v>
      </c>
      <c r="AQ42" s="174">
        <f>IFERROR(INDEX(Retail!H:H,MATCH($D42,Retail!$D:$D,0)),0)</f>
        <v>0</v>
      </c>
      <c r="AR42" s="174">
        <f>IFERROR(INDEX(Retail!J:J,MATCH($D42,Retail!$D:$D,0)),0)</f>
        <v>0</v>
      </c>
      <c r="AS42" s="174">
        <f>IFERROR(INDEX('NEW2022'!H:H,MATCH($D42,'NEW2022'!D:D,0)),0)</f>
        <v>0</v>
      </c>
      <c r="AT42" s="174">
        <f>IFERROR(INDEX('NEW2022'!J:J,MATCH($D42,'NEW2022'!D:D,0)),0)</f>
        <v>0</v>
      </c>
      <c r="AU42" s="174">
        <f>IFERROR(INDEX('Quiet Items'!H:H,MATCH($D42,'Quiet Items'!D:D,0)),0)</f>
        <v>0</v>
      </c>
      <c r="AV42" s="174">
        <f>IFERROR(INDEX('Quiet Items'!J:J,MATCH($D42,'Quiet Items'!D:D,0)),0)</f>
        <v>0</v>
      </c>
      <c r="AW42" s="174">
        <f>IFERROR(INDEX('1.4G'!H:H,MATCH($D42,'1.4G'!D:D,0)),0)</f>
        <v>0</v>
      </c>
      <c r="AX42" s="174">
        <f>IFERROR(INDEX('1.4G'!J:J,MATCH($D42,'1.4G'!D:D,0)),0)</f>
        <v>0</v>
      </c>
      <c r="AY42" s="174">
        <f t="shared" si="3"/>
        <v>0</v>
      </c>
      <c r="AZ42" s="174">
        <f t="shared" si="4"/>
        <v>0</v>
      </c>
      <c r="BA42" s="175">
        <f>IFERROR(Table1[[#This Row],[Line total ordered for now]]*Table1[[#This Row],[GUARANTEED PRICE
for STOCK orders collected before 31.3.22]],0)</f>
        <v>0</v>
      </c>
      <c r="BB42" s="175">
        <f t="shared" si="5"/>
        <v>0</v>
      </c>
      <c r="BC42" s="176">
        <f>(AZ42+Table1[[#This Row],[Line total ordered for now]])*Z42</f>
        <v>0</v>
      </c>
      <c r="BD42" s="200">
        <v>177.08866878130345</v>
      </c>
      <c r="BE42" s="65"/>
      <c r="BF42" s="65"/>
      <c r="BG42" s="65"/>
      <c r="BH42" s="65"/>
      <c r="BI42" s="65"/>
      <c r="BJ42" s="65"/>
      <c r="BK42" s="65"/>
      <c r="BL42" s="55"/>
      <c r="BM42"/>
      <c r="BN42"/>
      <c r="BO42"/>
      <c r="BP42"/>
      <c r="BQ42"/>
      <c r="BR42"/>
      <c r="BS42"/>
      <c r="BT42"/>
    </row>
    <row r="43" spans="1:72" ht="15.75">
      <c r="A43" s="202">
        <v>40</v>
      </c>
      <c r="B43" s="68" t="s">
        <v>6378</v>
      </c>
      <c r="C43" s="149" t="s">
        <v>621</v>
      </c>
      <c r="D43" s="149" t="s">
        <v>3909</v>
      </c>
      <c r="E43" s="149" t="s">
        <v>644</v>
      </c>
      <c r="F43" s="158" t="str">
        <f t="shared" si="0"/>
        <v>Video</v>
      </c>
      <c r="G43" s="187">
        <v>2</v>
      </c>
      <c r="H43" s="150"/>
      <c r="I43" s="184">
        <v>191.07</v>
      </c>
      <c r="J43" s="150"/>
      <c r="K43" s="151">
        <v>2.893605699040906</v>
      </c>
      <c r="L43" s="152">
        <v>194.8914</v>
      </c>
      <c r="M43" s="152">
        <v>208.33961033094525</v>
      </c>
      <c r="N43" s="153" t="s">
        <v>613</v>
      </c>
      <c r="O43" s="154">
        <v>72</v>
      </c>
      <c r="P43" s="153">
        <v>6</v>
      </c>
      <c r="Q43" s="153" t="s">
        <v>147</v>
      </c>
      <c r="R43" s="155">
        <v>17</v>
      </c>
      <c r="S43" s="155">
        <v>10.78</v>
      </c>
      <c r="T43" s="155">
        <v>2.8</v>
      </c>
      <c r="U43" s="154" t="s">
        <v>94</v>
      </c>
      <c r="V43" s="153" t="s">
        <v>89</v>
      </c>
      <c r="W43" s="153" t="s">
        <v>627</v>
      </c>
      <c r="X43" s="151" t="s">
        <v>6378</v>
      </c>
      <c r="Y43" s="151" t="s">
        <v>6378</v>
      </c>
      <c r="Z43" s="156">
        <v>5.7433999999999999E-2</v>
      </c>
      <c r="AA43" s="153" t="s">
        <v>664</v>
      </c>
      <c r="AB43" s="153" t="s">
        <v>5406</v>
      </c>
      <c r="AC43" s="153" t="s">
        <v>785</v>
      </c>
      <c r="AD43" s="157" t="s">
        <v>3910</v>
      </c>
      <c r="AE43" s="110">
        <v>0</v>
      </c>
      <c r="AF43" s="110">
        <v>0</v>
      </c>
      <c r="AG43" s="112">
        <f t="shared" si="6"/>
        <v>0</v>
      </c>
      <c r="AH43" s="110">
        <f>SUM(AG$4:AG43)</f>
        <v>1</v>
      </c>
      <c r="AI43" s="112">
        <f t="shared" si="1"/>
        <v>0</v>
      </c>
      <c r="AJ43" s="110">
        <f>COUNTIF(AI$4:AI43,"&gt;0")</f>
        <v>0</v>
      </c>
      <c r="AK43" s="110">
        <v>0</v>
      </c>
      <c r="AL43" s="110">
        <v>0</v>
      </c>
      <c r="AM43" s="172" t="str">
        <f>IF(OR(Table1[[#This Row],[Line total ordered for now]]&gt;0,Table1[[#This Row],[Line total ordered for season]]&gt;0),1,"")</f>
        <v/>
      </c>
      <c r="AN43" s="173">
        <f>COUNTIF(AM$4:AM43,"&gt;0")</f>
        <v>0</v>
      </c>
      <c r="AO43" s="173">
        <f>Table1[[#This Row],[ORDER QUANTITY
to be collected BEFORE 31.3.22]]</f>
        <v>0</v>
      </c>
      <c r="AP43" s="174">
        <f t="shared" si="2"/>
        <v>0</v>
      </c>
      <c r="AQ43" s="174">
        <f>IFERROR(INDEX(Retail!H:H,MATCH($D43,Retail!$D:$D,0)),0)</f>
        <v>0</v>
      </c>
      <c r="AR43" s="174">
        <f>IFERROR(INDEX(Retail!J:J,MATCH($D43,Retail!$D:$D,0)),0)</f>
        <v>0</v>
      </c>
      <c r="AS43" s="174">
        <f>IFERROR(INDEX('NEW2022'!H:H,MATCH($D43,'NEW2022'!D:D,0)),0)</f>
        <v>0</v>
      </c>
      <c r="AT43" s="174">
        <f>IFERROR(INDEX('NEW2022'!J:J,MATCH($D43,'NEW2022'!D:D,0)),0)</f>
        <v>0</v>
      </c>
      <c r="AU43" s="174">
        <f>IFERROR(INDEX('Quiet Items'!H:H,MATCH($D43,'Quiet Items'!D:D,0)),0)</f>
        <v>0</v>
      </c>
      <c r="AV43" s="174">
        <f>IFERROR(INDEX('Quiet Items'!J:J,MATCH($D43,'Quiet Items'!D:D,0)),0)</f>
        <v>0</v>
      </c>
      <c r="AW43" s="174">
        <f>IFERROR(INDEX('1.4G'!H:H,MATCH($D43,'1.4G'!D:D,0)),0)</f>
        <v>0</v>
      </c>
      <c r="AX43" s="174">
        <f>IFERROR(INDEX('1.4G'!J:J,MATCH($D43,'1.4G'!D:D,0)),0)</f>
        <v>0</v>
      </c>
      <c r="AY43" s="174">
        <f t="shared" si="3"/>
        <v>0</v>
      </c>
      <c r="AZ43" s="174">
        <f t="shared" si="4"/>
        <v>0</v>
      </c>
      <c r="BA43" s="175">
        <f>IFERROR(Table1[[#This Row],[Line total ordered for now]]*Table1[[#This Row],[GUARANTEED PRICE
for STOCK orders collected before 31.3.22]],0)</f>
        <v>0</v>
      </c>
      <c r="BB43" s="175">
        <f t="shared" si="5"/>
        <v>0</v>
      </c>
      <c r="BC43" s="176">
        <f>(AZ43+Table1[[#This Row],[Line total ordered for now]])*Z43</f>
        <v>0</v>
      </c>
      <c r="BD43" s="200">
        <v>177.08866878130345</v>
      </c>
      <c r="BE43" s="65"/>
      <c r="BF43" s="65"/>
      <c r="BG43" s="65"/>
      <c r="BH43" s="65"/>
      <c r="BI43" s="65"/>
      <c r="BJ43" s="65"/>
      <c r="BK43" s="65"/>
      <c r="BL43" s="55"/>
      <c r="BM43"/>
      <c r="BN43"/>
      <c r="BO43"/>
      <c r="BP43"/>
      <c r="BQ43"/>
      <c r="BR43"/>
      <c r="BS43"/>
      <c r="BT43"/>
    </row>
    <row r="44" spans="1:72" ht="15.75">
      <c r="A44" s="202">
        <v>41</v>
      </c>
      <c r="B44" s="68" t="s">
        <v>6378</v>
      </c>
      <c r="C44" s="149" t="s">
        <v>621</v>
      </c>
      <c r="D44" s="149" t="s">
        <v>4169</v>
      </c>
      <c r="E44" s="149" t="s">
        <v>4170</v>
      </c>
      <c r="F44" s="158" t="str">
        <f t="shared" si="0"/>
        <v>Video</v>
      </c>
      <c r="G44" s="187">
        <v>11</v>
      </c>
      <c r="H44" s="150"/>
      <c r="I44" s="184">
        <v>191.07</v>
      </c>
      <c r="J44" s="150"/>
      <c r="K44" s="151">
        <v>2.893605699040906</v>
      </c>
      <c r="L44" s="152">
        <v>194.8914</v>
      </c>
      <c r="M44" s="152">
        <v>208.33961033094525</v>
      </c>
      <c r="N44" s="153" t="s">
        <v>613</v>
      </c>
      <c r="O44" s="154">
        <v>72</v>
      </c>
      <c r="P44" s="153">
        <v>6</v>
      </c>
      <c r="Q44" s="153" t="s">
        <v>147</v>
      </c>
      <c r="R44" s="155">
        <v>17</v>
      </c>
      <c r="S44" s="155">
        <v>11.5</v>
      </c>
      <c r="T44" s="155">
        <v>2.8</v>
      </c>
      <c r="U44" s="154" t="s">
        <v>94</v>
      </c>
      <c r="V44" s="153" t="s">
        <v>89</v>
      </c>
      <c r="W44" s="153" t="s">
        <v>627</v>
      </c>
      <c r="X44" s="151" t="s">
        <v>6378</v>
      </c>
      <c r="Y44" s="151" t="s">
        <v>6378</v>
      </c>
      <c r="Z44" s="156">
        <v>5.7433999999999999E-2</v>
      </c>
      <c r="AA44" s="153" t="s">
        <v>664</v>
      </c>
      <c r="AB44" s="153" t="s">
        <v>5408</v>
      </c>
      <c r="AC44" s="153" t="s">
        <v>149</v>
      </c>
      <c r="AD44" s="157" t="s">
        <v>4171</v>
      </c>
      <c r="AE44" s="110">
        <v>0</v>
      </c>
      <c r="AF44" s="110">
        <v>0</v>
      </c>
      <c r="AG44" s="112">
        <f t="shared" si="6"/>
        <v>0</v>
      </c>
      <c r="AH44" s="110">
        <f>SUM(AG$4:AG44)</f>
        <v>1</v>
      </c>
      <c r="AI44" s="112">
        <f t="shared" si="1"/>
        <v>0</v>
      </c>
      <c r="AJ44" s="110">
        <f>COUNTIF(AI$4:AI44,"&gt;0")</f>
        <v>0</v>
      </c>
      <c r="AK44" s="110">
        <v>0</v>
      </c>
      <c r="AL44" s="110">
        <v>0</v>
      </c>
      <c r="AM44" s="172" t="str">
        <f>IF(OR(Table1[[#This Row],[Line total ordered for now]]&gt;0,Table1[[#This Row],[Line total ordered for season]]&gt;0),1,"")</f>
        <v/>
      </c>
      <c r="AN44" s="173">
        <f>COUNTIF(AM$4:AM44,"&gt;0")</f>
        <v>0</v>
      </c>
      <c r="AO44" s="173">
        <f>Table1[[#This Row],[ORDER QUANTITY
to be collected BEFORE 31.3.22]]</f>
        <v>0</v>
      </c>
      <c r="AP44" s="174">
        <f t="shared" si="2"/>
        <v>0</v>
      </c>
      <c r="AQ44" s="174">
        <f>IFERROR(INDEX(Retail!H:H,MATCH($D44,Retail!$D:$D,0)),0)</f>
        <v>0</v>
      </c>
      <c r="AR44" s="174">
        <f>IFERROR(INDEX(Retail!J:J,MATCH($D44,Retail!$D:$D,0)),0)</f>
        <v>0</v>
      </c>
      <c r="AS44" s="174">
        <f>IFERROR(INDEX('NEW2022'!H:H,MATCH($D44,'NEW2022'!D:D,0)),0)</f>
        <v>0</v>
      </c>
      <c r="AT44" s="174">
        <f>IFERROR(INDEX('NEW2022'!J:J,MATCH($D44,'NEW2022'!D:D,0)),0)</f>
        <v>0</v>
      </c>
      <c r="AU44" s="174">
        <f>IFERROR(INDEX('Quiet Items'!H:H,MATCH($D44,'Quiet Items'!D:D,0)),0)</f>
        <v>0</v>
      </c>
      <c r="AV44" s="174">
        <f>IFERROR(INDEX('Quiet Items'!J:J,MATCH($D44,'Quiet Items'!D:D,0)),0)</f>
        <v>0</v>
      </c>
      <c r="AW44" s="174">
        <f>IFERROR(INDEX('1.4G'!H:H,MATCH($D44,'1.4G'!D:D,0)),0)</f>
        <v>0</v>
      </c>
      <c r="AX44" s="174">
        <f>IFERROR(INDEX('1.4G'!J:J,MATCH($D44,'1.4G'!D:D,0)),0)</f>
        <v>0</v>
      </c>
      <c r="AY44" s="174">
        <f t="shared" si="3"/>
        <v>0</v>
      </c>
      <c r="AZ44" s="174">
        <f t="shared" si="4"/>
        <v>0</v>
      </c>
      <c r="BA44" s="175">
        <f>IFERROR(Table1[[#This Row],[Line total ordered for now]]*Table1[[#This Row],[GUARANTEED PRICE
for STOCK orders collected before 31.3.22]],0)</f>
        <v>0</v>
      </c>
      <c r="BB44" s="175">
        <f t="shared" si="5"/>
        <v>0</v>
      </c>
      <c r="BC44" s="176">
        <f>(AZ44+Table1[[#This Row],[Line total ordered for now]])*Z44</f>
        <v>0</v>
      </c>
      <c r="BD44" s="200">
        <v>177.08866878130345</v>
      </c>
      <c r="BE44" s="65"/>
      <c r="BF44" s="65"/>
      <c r="BG44" s="65"/>
      <c r="BH44" s="65"/>
      <c r="BI44" s="65"/>
      <c r="BJ44" s="65"/>
      <c r="BK44" s="65"/>
      <c r="BL44" s="55"/>
      <c r="BM44"/>
      <c r="BN44"/>
      <c r="BO44"/>
      <c r="BP44"/>
      <c r="BQ44"/>
      <c r="BR44"/>
      <c r="BS44"/>
      <c r="BT44"/>
    </row>
    <row r="45" spans="1:72" ht="15.75">
      <c r="A45" s="202">
        <v>42</v>
      </c>
      <c r="B45" s="68" t="s">
        <v>6378</v>
      </c>
      <c r="C45" s="149" t="s">
        <v>621</v>
      </c>
      <c r="D45" s="149" t="s">
        <v>1166</v>
      </c>
      <c r="E45" s="149" t="s">
        <v>1167</v>
      </c>
      <c r="F45" s="158" t="str">
        <f t="shared" si="0"/>
        <v>Video</v>
      </c>
      <c r="G45" s="187">
        <v>0</v>
      </c>
      <c r="H45" s="150"/>
      <c r="I45" s="184">
        <v>175.41</v>
      </c>
      <c r="J45" s="150"/>
      <c r="K45" s="151">
        <v>2.893605699040906</v>
      </c>
      <c r="L45" s="152">
        <v>189.58904540116018</v>
      </c>
      <c r="M45" s="152">
        <v>208.33961033094525</v>
      </c>
      <c r="N45" s="153" t="s">
        <v>613</v>
      </c>
      <c r="O45" s="154">
        <v>72</v>
      </c>
      <c r="P45" s="153">
        <v>4</v>
      </c>
      <c r="Q45" s="153" t="s">
        <v>147</v>
      </c>
      <c r="R45" s="155">
        <v>17</v>
      </c>
      <c r="S45" s="155">
        <v>11.5</v>
      </c>
      <c r="T45" s="155">
        <v>2.8</v>
      </c>
      <c r="U45" s="154" t="s">
        <v>94</v>
      </c>
      <c r="V45" s="153" t="s">
        <v>89</v>
      </c>
      <c r="W45" s="153" t="s">
        <v>627</v>
      </c>
      <c r="X45" s="151" t="s">
        <v>6378</v>
      </c>
      <c r="Y45" s="151" t="s">
        <v>6378</v>
      </c>
      <c r="Z45" s="156">
        <v>5.7433999999999999E-2</v>
      </c>
      <c r="AA45" s="153" t="s">
        <v>834</v>
      </c>
      <c r="AB45" s="153" t="s">
        <v>5812</v>
      </c>
      <c r="AC45" s="153" t="s">
        <v>4790</v>
      </c>
      <c r="AD45" s="157" t="s">
        <v>1168</v>
      </c>
      <c r="AE45" s="110">
        <v>0</v>
      </c>
      <c r="AF45" s="110">
        <v>0</v>
      </c>
      <c r="AG45" s="112">
        <f t="shared" si="6"/>
        <v>0</v>
      </c>
      <c r="AH45" s="110">
        <f>SUM(AG$4:AG45)</f>
        <v>1</v>
      </c>
      <c r="AI45" s="112">
        <f t="shared" si="1"/>
        <v>0</v>
      </c>
      <c r="AJ45" s="110">
        <f>COUNTIF(AI$4:AI45,"&gt;0")</f>
        <v>0</v>
      </c>
      <c r="AK45" s="110">
        <v>0</v>
      </c>
      <c r="AL45" s="110">
        <v>0</v>
      </c>
      <c r="AM45" s="172" t="str">
        <f>IF(OR(Table1[[#This Row],[Line total ordered for now]]&gt;0,Table1[[#This Row],[Line total ordered for season]]&gt;0),1,"")</f>
        <v/>
      </c>
      <c r="AN45" s="173">
        <f>COUNTIF(AM$4:AM45,"&gt;0")</f>
        <v>0</v>
      </c>
      <c r="AO45" s="173">
        <f>Table1[[#This Row],[ORDER QUANTITY
to be collected BEFORE 31.3.22]]</f>
        <v>0</v>
      </c>
      <c r="AP45" s="174">
        <f t="shared" si="2"/>
        <v>0</v>
      </c>
      <c r="AQ45" s="174">
        <f>IFERROR(INDEX(Retail!H:H,MATCH($D45,Retail!$D:$D,0)),0)</f>
        <v>0</v>
      </c>
      <c r="AR45" s="174">
        <f>IFERROR(INDEX(Retail!J:J,MATCH($D45,Retail!$D:$D,0)),0)</f>
        <v>0</v>
      </c>
      <c r="AS45" s="174">
        <f>IFERROR(INDEX('NEW2022'!H:H,MATCH($D45,'NEW2022'!D:D,0)),0)</f>
        <v>0</v>
      </c>
      <c r="AT45" s="174">
        <f>IFERROR(INDEX('NEW2022'!J:J,MATCH($D45,'NEW2022'!D:D,0)),0)</f>
        <v>0</v>
      </c>
      <c r="AU45" s="174">
        <f>IFERROR(INDEX('Quiet Items'!H:H,MATCH($D45,'Quiet Items'!D:D,0)),0)</f>
        <v>0</v>
      </c>
      <c r="AV45" s="174">
        <f>IFERROR(INDEX('Quiet Items'!J:J,MATCH($D45,'Quiet Items'!D:D,0)),0)</f>
        <v>0</v>
      </c>
      <c r="AW45" s="174">
        <f>IFERROR(INDEX('1.4G'!H:H,MATCH($D45,'1.4G'!D:D,0)),0)</f>
        <v>0</v>
      </c>
      <c r="AX45" s="174">
        <f>IFERROR(INDEX('1.4G'!J:J,MATCH($D45,'1.4G'!D:D,0)),0)</f>
        <v>0</v>
      </c>
      <c r="AY45" s="174">
        <f t="shared" si="3"/>
        <v>0</v>
      </c>
      <c r="AZ45" s="174">
        <f t="shared" si="4"/>
        <v>0</v>
      </c>
      <c r="BA45" s="175">
        <f>IFERROR(Table1[[#This Row],[Line total ordered for now]]*Table1[[#This Row],[GUARANTEED PRICE
for STOCK orders collected before 31.3.22]],0)</f>
        <v>0</v>
      </c>
      <c r="BB45" s="175">
        <f t="shared" si="5"/>
        <v>0</v>
      </c>
      <c r="BC45" s="176">
        <f>(AZ45+Table1[[#This Row],[Line total ordered for now]])*Z45</f>
        <v>0</v>
      </c>
      <c r="BD45" s="200">
        <v>177.08866878130345</v>
      </c>
      <c r="BE45" s="65"/>
      <c r="BF45" s="65"/>
      <c r="BG45" s="65"/>
      <c r="BH45" s="65"/>
      <c r="BI45" s="65"/>
      <c r="BJ45" s="65"/>
      <c r="BK45" s="65"/>
      <c r="BL45" s="55"/>
      <c r="BM45"/>
      <c r="BN45"/>
      <c r="BO45"/>
      <c r="BP45"/>
      <c r="BQ45"/>
      <c r="BR45"/>
      <c r="BS45"/>
      <c r="BT45"/>
    </row>
    <row r="46" spans="1:72" s="49" customFormat="1" ht="15.75">
      <c r="A46" s="202">
        <v>43</v>
      </c>
      <c r="B46" s="68" t="s">
        <v>6378</v>
      </c>
      <c r="C46" s="149" t="s">
        <v>621</v>
      </c>
      <c r="D46" s="149" t="s">
        <v>1441</v>
      </c>
      <c r="E46" s="149" t="s">
        <v>1442</v>
      </c>
      <c r="F46" s="158" t="str">
        <f t="shared" si="0"/>
        <v>Video</v>
      </c>
      <c r="G46" s="187">
        <v>0</v>
      </c>
      <c r="H46" s="150"/>
      <c r="I46" s="184">
        <v>155.08000000000001</v>
      </c>
      <c r="J46" s="150"/>
      <c r="K46" s="151">
        <v>2.8961540971652542</v>
      </c>
      <c r="L46" s="152">
        <v>189.75601644626747</v>
      </c>
      <c r="M46" s="152">
        <v>208.5230949958983</v>
      </c>
      <c r="N46" s="153" t="s">
        <v>613</v>
      </c>
      <c r="O46" s="154">
        <v>72</v>
      </c>
      <c r="P46" s="153">
        <v>3</v>
      </c>
      <c r="Q46" s="153" t="s">
        <v>147</v>
      </c>
      <c r="R46" s="155">
        <v>16</v>
      </c>
      <c r="S46" s="155">
        <v>9.42</v>
      </c>
      <c r="T46" s="155">
        <v>2.8</v>
      </c>
      <c r="U46" s="154" t="s">
        <v>94</v>
      </c>
      <c r="V46" s="153" t="s">
        <v>89</v>
      </c>
      <c r="W46" s="153" t="s">
        <v>627</v>
      </c>
      <c r="X46" s="151" t="s">
        <v>6378</v>
      </c>
      <c r="Y46" s="151" t="s">
        <v>6378</v>
      </c>
      <c r="Z46" s="156">
        <v>5.8500000000000003E-2</v>
      </c>
      <c r="AA46" s="153" t="s">
        <v>664</v>
      </c>
      <c r="AB46" s="153" t="s">
        <v>4906</v>
      </c>
      <c r="AC46" s="153" t="s">
        <v>4902</v>
      </c>
      <c r="AD46" s="157" t="s">
        <v>1443</v>
      </c>
      <c r="AE46" s="110">
        <v>0</v>
      </c>
      <c r="AF46" s="110">
        <v>0</v>
      </c>
      <c r="AG46" s="112">
        <f t="shared" si="6"/>
        <v>0</v>
      </c>
      <c r="AH46" s="110">
        <f>SUM(AG$4:AG46)</f>
        <v>1</v>
      </c>
      <c r="AI46" s="112">
        <f t="shared" si="1"/>
        <v>0</v>
      </c>
      <c r="AJ46" s="110">
        <f>COUNTIF(AI$4:AI46,"&gt;0")</f>
        <v>0</v>
      </c>
      <c r="AK46" s="110">
        <v>0</v>
      </c>
      <c r="AL46" s="110">
        <v>0</v>
      </c>
      <c r="AM46" s="172" t="str">
        <f>IF(OR(Table1[[#This Row],[Line total ordered for now]]&gt;0,Table1[[#This Row],[Line total ordered for season]]&gt;0),1,"")</f>
        <v/>
      </c>
      <c r="AN46" s="173">
        <f>COUNTIF(AM$4:AM46,"&gt;0")</f>
        <v>0</v>
      </c>
      <c r="AO46" s="173">
        <f>Table1[[#This Row],[ORDER QUANTITY
to be collected BEFORE 31.3.22]]</f>
        <v>0</v>
      </c>
      <c r="AP46" s="174">
        <f t="shared" si="2"/>
        <v>0</v>
      </c>
      <c r="AQ46" s="174">
        <f>IFERROR(INDEX(Retail!H:H,MATCH($D46,Retail!$D:$D,0)),0)</f>
        <v>0</v>
      </c>
      <c r="AR46" s="174">
        <f>IFERROR(INDEX(Retail!J:J,MATCH($D46,Retail!$D:$D,0)),0)</f>
        <v>0</v>
      </c>
      <c r="AS46" s="174">
        <f>IFERROR(INDEX('NEW2022'!H:H,MATCH($D46,'NEW2022'!D:D,0)),0)</f>
        <v>0</v>
      </c>
      <c r="AT46" s="174">
        <f>IFERROR(INDEX('NEW2022'!J:J,MATCH($D46,'NEW2022'!D:D,0)),0)</f>
        <v>0</v>
      </c>
      <c r="AU46" s="174">
        <f>IFERROR(INDEX('Quiet Items'!H:H,MATCH($D46,'Quiet Items'!D:D,0)),0)</f>
        <v>0</v>
      </c>
      <c r="AV46" s="174">
        <f>IFERROR(INDEX('Quiet Items'!J:J,MATCH($D46,'Quiet Items'!D:D,0)),0)</f>
        <v>0</v>
      </c>
      <c r="AW46" s="174">
        <f>IFERROR(INDEX('1.4G'!H:H,MATCH($D46,'1.4G'!D:D,0)),0)</f>
        <v>0</v>
      </c>
      <c r="AX46" s="174">
        <f>IFERROR(INDEX('1.4G'!J:J,MATCH($D46,'1.4G'!D:D,0)),0)</f>
        <v>0</v>
      </c>
      <c r="AY46" s="174">
        <f t="shared" si="3"/>
        <v>0</v>
      </c>
      <c r="AZ46" s="174">
        <f t="shared" si="4"/>
        <v>0</v>
      </c>
      <c r="BA46" s="175">
        <f>IFERROR(Table1[[#This Row],[Line total ordered for now]]*Table1[[#This Row],[GUARANTEED PRICE
for STOCK orders collected before 31.3.22]],0)</f>
        <v>0</v>
      </c>
      <c r="BB46" s="175">
        <f t="shared" si="5"/>
        <v>0</v>
      </c>
      <c r="BC46" s="176">
        <f>(AZ46+Table1[[#This Row],[Line total ordered for now]])*Z46</f>
        <v>0</v>
      </c>
      <c r="BD46" s="200">
        <v>177.24463074651356</v>
      </c>
      <c r="BE46" s="65"/>
      <c r="BF46" s="65"/>
      <c r="BG46" s="65"/>
      <c r="BH46" s="65"/>
      <c r="BI46" s="65"/>
      <c r="BJ46" s="65"/>
      <c r="BK46" s="65"/>
      <c r="BL46" s="55"/>
    </row>
    <row r="47" spans="1:72" ht="15.75">
      <c r="A47" s="202">
        <v>44</v>
      </c>
      <c r="B47" s="68" t="s">
        <v>6378</v>
      </c>
      <c r="C47" s="149" t="s">
        <v>621</v>
      </c>
      <c r="D47" s="149" t="s">
        <v>1478</v>
      </c>
      <c r="E47" s="149" t="s">
        <v>1479</v>
      </c>
      <c r="F47" s="158" t="str">
        <f t="shared" si="0"/>
        <v>Video</v>
      </c>
      <c r="G47" s="187">
        <v>0</v>
      </c>
      <c r="H47" s="150"/>
      <c r="I47" s="184">
        <v>155.08000000000001</v>
      </c>
      <c r="J47" s="150"/>
      <c r="K47" s="151">
        <v>2.8961540971652542</v>
      </c>
      <c r="L47" s="152">
        <v>189.75601644626747</v>
      </c>
      <c r="M47" s="152">
        <v>208.5230949958983</v>
      </c>
      <c r="N47" s="153" t="s">
        <v>613</v>
      </c>
      <c r="O47" s="154">
        <v>72</v>
      </c>
      <c r="P47" s="153">
        <v>3</v>
      </c>
      <c r="Q47" s="153" t="s">
        <v>147</v>
      </c>
      <c r="R47" s="155">
        <v>16</v>
      </c>
      <c r="S47" s="155">
        <v>9.42</v>
      </c>
      <c r="T47" s="155">
        <v>2.8</v>
      </c>
      <c r="U47" s="154" t="s">
        <v>94</v>
      </c>
      <c r="V47" s="153" t="s">
        <v>89</v>
      </c>
      <c r="W47" s="153" t="s">
        <v>627</v>
      </c>
      <c r="X47" s="151" t="s">
        <v>6378</v>
      </c>
      <c r="Y47" s="151" t="s">
        <v>6378</v>
      </c>
      <c r="Z47" s="156">
        <v>5.8500000000000003E-2</v>
      </c>
      <c r="AA47" s="153" t="s">
        <v>664</v>
      </c>
      <c r="AB47" s="153" t="s">
        <v>4907</v>
      </c>
      <c r="AC47" s="153" t="s">
        <v>4902</v>
      </c>
      <c r="AD47" s="157" t="s">
        <v>1480</v>
      </c>
      <c r="AE47" s="110">
        <v>0</v>
      </c>
      <c r="AF47" s="110">
        <v>0</v>
      </c>
      <c r="AG47" s="112">
        <f t="shared" si="6"/>
        <v>0</v>
      </c>
      <c r="AH47" s="110">
        <f>SUM(AG$4:AG47)</f>
        <v>1</v>
      </c>
      <c r="AI47" s="112">
        <f t="shared" si="1"/>
        <v>0</v>
      </c>
      <c r="AJ47" s="110">
        <f>COUNTIF(AI$4:AI47,"&gt;0")</f>
        <v>0</v>
      </c>
      <c r="AK47" s="110">
        <v>0</v>
      </c>
      <c r="AL47" s="110">
        <v>0</v>
      </c>
      <c r="AM47" s="172" t="str">
        <f>IF(OR(Table1[[#This Row],[Line total ordered for now]]&gt;0,Table1[[#This Row],[Line total ordered for season]]&gt;0),1,"")</f>
        <v/>
      </c>
      <c r="AN47" s="173">
        <f>COUNTIF(AM$4:AM47,"&gt;0")</f>
        <v>0</v>
      </c>
      <c r="AO47" s="173">
        <f>Table1[[#This Row],[ORDER QUANTITY
to be collected BEFORE 31.3.22]]</f>
        <v>0</v>
      </c>
      <c r="AP47" s="174">
        <f t="shared" si="2"/>
        <v>0</v>
      </c>
      <c r="AQ47" s="174">
        <f>IFERROR(INDEX(Retail!H:H,MATCH($D47,Retail!$D:$D,0)),0)</f>
        <v>0</v>
      </c>
      <c r="AR47" s="174">
        <f>IFERROR(INDEX(Retail!J:J,MATCH($D47,Retail!$D:$D,0)),0)</f>
        <v>0</v>
      </c>
      <c r="AS47" s="174">
        <f>IFERROR(INDEX('NEW2022'!H:H,MATCH($D47,'NEW2022'!D:D,0)),0)</f>
        <v>0</v>
      </c>
      <c r="AT47" s="174">
        <f>IFERROR(INDEX('NEW2022'!J:J,MATCH($D47,'NEW2022'!D:D,0)),0)</f>
        <v>0</v>
      </c>
      <c r="AU47" s="174">
        <f>IFERROR(INDEX('Quiet Items'!H:H,MATCH($D47,'Quiet Items'!D:D,0)),0)</f>
        <v>0</v>
      </c>
      <c r="AV47" s="174">
        <f>IFERROR(INDEX('Quiet Items'!J:J,MATCH($D47,'Quiet Items'!D:D,0)),0)</f>
        <v>0</v>
      </c>
      <c r="AW47" s="174">
        <f>IFERROR(INDEX('1.4G'!H:H,MATCH($D47,'1.4G'!D:D,0)),0)</f>
        <v>0</v>
      </c>
      <c r="AX47" s="174">
        <f>IFERROR(INDEX('1.4G'!J:J,MATCH($D47,'1.4G'!D:D,0)),0)</f>
        <v>0</v>
      </c>
      <c r="AY47" s="174">
        <f t="shared" si="3"/>
        <v>0</v>
      </c>
      <c r="AZ47" s="174">
        <f t="shared" si="4"/>
        <v>0</v>
      </c>
      <c r="BA47" s="175">
        <f>IFERROR(Table1[[#This Row],[Line total ordered for now]]*Table1[[#This Row],[GUARANTEED PRICE
for STOCK orders collected before 31.3.22]],0)</f>
        <v>0</v>
      </c>
      <c r="BB47" s="175">
        <f t="shared" si="5"/>
        <v>0</v>
      </c>
      <c r="BC47" s="176">
        <f>(AZ47+Table1[[#This Row],[Line total ordered for now]])*Z47</f>
        <v>0</v>
      </c>
      <c r="BD47" s="200">
        <v>177.24463074651356</v>
      </c>
      <c r="BE47" s="65"/>
      <c r="BF47" s="65"/>
      <c r="BG47" s="65"/>
      <c r="BH47" s="65"/>
      <c r="BI47" s="65"/>
      <c r="BJ47" s="65"/>
      <c r="BK47" s="65"/>
      <c r="BL47" s="55"/>
      <c r="BM47"/>
      <c r="BN47"/>
      <c r="BO47"/>
      <c r="BP47"/>
      <c r="BQ47"/>
      <c r="BR47"/>
      <c r="BS47"/>
      <c r="BT47"/>
    </row>
    <row r="48" spans="1:72" ht="15.75">
      <c r="A48" s="202">
        <v>45</v>
      </c>
      <c r="B48" s="68" t="s">
        <v>6378</v>
      </c>
      <c r="C48" s="149" t="s">
        <v>621</v>
      </c>
      <c r="D48" s="149" t="s">
        <v>2805</v>
      </c>
      <c r="E48" s="149" t="s">
        <v>2806</v>
      </c>
      <c r="F48" s="158" t="str">
        <f t="shared" si="0"/>
        <v/>
      </c>
      <c r="G48" s="187">
        <v>0</v>
      </c>
      <c r="H48" s="150"/>
      <c r="I48" s="184">
        <v>180.04</v>
      </c>
      <c r="J48" s="150"/>
      <c r="K48" s="151">
        <v>2.9245833333333331</v>
      </c>
      <c r="L48" s="152">
        <v>191.61869999999999</v>
      </c>
      <c r="M48" s="152">
        <v>210.57</v>
      </c>
      <c r="N48" s="153" t="s">
        <v>613</v>
      </c>
      <c r="O48" s="154">
        <v>72</v>
      </c>
      <c r="P48" s="153">
        <v>6</v>
      </c>
      <c r="Q48" s="153" t="s">
        <v>147</v>
      </c>
      <c r="R48" s="155">
        <v>19</v>
      </c>
      <c r="S48" s="155">
        <v>9.42</v>
      </c>
      <c r="T48" s="155">
        <v>2.8</v>
      </c>
      <c r="U48" s="154" t="s">
        <v>94</v>
      </c>
      <c r="V48" s="153" t="s">
        <v>89</v>
      </c>
      <c r="W48" s="153" t="s">
        <v>627</v>
      </c>
      <c r="X48" s="151" t="s">
        <v>6378</v>
      </c>
      <c r="Y48" s="151" t="s">
        <v>6378</v>
      </c>
      <c r="Z48" s="156">
        <v>6.3E-2</v>
      </c>
      <c r="AA48" s="153" t="s">
        <v>664</v>
      </c>
      <c r="AB48" s="153" t="s">
        <v>5386</v>
      </c>
      <c r="AC48" s="153" t="s">
        <v>795</v>
      </c>
      <c r="AD48" s="157" t="s">
        <v>626</v>
      </c>
      <c r="AE48" s="110">
        <v>0</v>
      </c>
      <c r="AF48" s="110">
        <v>0</v>
      </c>
      <c r="AG48" s="112">
        <f t="shared" si="6"/>
        <v>0</v>
      </c>
      <c r="AH48" s="110">
        <f>SUM(AG$4:AG48)</f>
        <v>1</v>
      </c>
      <c r="AI48" s="112">
        <f t="shared" si="1"/>
        <v>0</v>
      </c>
      <c r="AJ48" s="110">
        <f>COUNTIF(AI$4:AI48,"&gt;0")</f>
        <v>0</v>
      </c>
      <c r="AK48" s="110">
        <v>0</v>
      </c>
      <c r="AL48" s="110">
        <v>0</v>
      </c>
      <c r="AM48" s="172" t="str">
        <f>IF(OR(Table1[[#This Row],[Line total ordered for now]]&gt;0,Table1[[#This Row],[Line total ordered for season]]&gt;0),1,"")</f>
        <v/>
      </c>
      <c r="AN48" s="173">
        <f>COUNTIF(AM$4:AM48,"&gt;0")</f>
        <v>0</v>
      </c>
      <c r="AO48" s="173">
        <f>Table1[[#This Row],[ORDER QUANTITY
to be collected BEFORE 31.3.22]]</f>
        <v>0</v>
      </c>
      <c r="AP48" s="174">
        <f t="shared" si="2"/>
        <v>0</v>
      </c>
      <c r="AQ48" s="174">
        <f>IFERROR(INDEX(Retail!H:H,MATCH($D48,Retail!$D:$D,0)),0)</f>
        <v>0</v>
      </c>
      <c r="AR48" s="174">
        <f>IFERROR(INDEX(Retail!J:J,MATCH($D48,Retail!$D:$D,0)),0)</f>
        <v>0</v>
      </c>
      <c r="AS48" s="174">
        <f>IFERROR(INDEX('NEW2022'!H:H,MATCH($D48,'NEW2022'!D:D,0)),0)</f>
        <v>0</v>
      </c>
      <c r="AT48" s="174">
        <f>IFERROR(INDEX('NEW2022'!J:J,MATCH($D48,'NEW2022'!D:D,0)),0)</f>
        <v>0</v>
      </c>
      <c r="AU48" s="174">
        <f>IFERROR(INDEX('Quiet Items'!H:H,MATCH($D48,'Quiet Items'!D:D,0)),0)</f>
        <v>0</v>
      </c>
      <c r="AV48" s="174">
        <f>IFERROR(INDEX('Quiet Items'!J:J,MATCH($D48,'Quiet Items'!D:D,0)),0)</f>
        <v>0</v>
      </c>
      <c r="AW48" s="174">
        <f>IFERROR(INDEX('1.4G'!H:H,MATCH($D48,'1.4G'!D:D,0)),0)</f>
        <v>0</v>
      </c>
      <c r="AX48" s="174">
        <f>IFERROR(INDEX('1.4G'!J:J,MATCH($D48,'1.4G'!D:D,0)),0)</f>
        <v>0</v>
      </c>
      <c r="AY48" s="174">
        <f t="shared" si="3"/>
        <v>0</v>
      </c>
      <c r="AZ48" s="174">
        <f t="shared" si="4"/>
        <v>0</v>
      </c>
      <c r="BA48" s="175">
        <f>IFERROR(Table1[[#This Row],[Line total ordered for now]]*Table1[[#This Row],[GUARANTEED PRICE
for STOCK orders collected before 31.3.22]],0)</f>
        <v>0</v>
      </c>
      <c r="BB48" s="175">
        <f t="shared" si="5"/>
        <v>0</v>
      </c>
      <c r="BC48" s="176">
        <f>(AZ48+Table1[[#This Row],[Line total ordered for now]])*Z48</f>
        <v>0</v>
      </c>
      <c r="BD48" s="200">
        <v>178.9845</v>
      </c>
      <c r="BE48" s="65"/>
      <c r="BF48" s="65"/>
      <c r="BG48" s="65"/>
      <c r="BH48" s="65"/>
      <c r="BI48" s="65"/>
      <c r="BJ48" s="65"/>
      <c r="BK48" s="65"/>
      <c r="BL48" s="55"/>
      <c r="BM48"/>
      <c r="BN48"/>
      <c r="BO48"/>
      <c r="BP48"/>
      <c r="BQ48"/>
      <c r="BR48"/>
      <c r="BS48"/>
      <c r="BT48"/>
    </row>
    <row r="49" spans="1:72" ht="15.75">
      <c r="A49" s="202">
        <v>46</v>
      </c>
      <c r="B49" s="68" t="s">
        <v>6378</v>
      </c>
      <c r="C49" s="149" t="s">
        <v>621</v>
      </c>
      <c r="D49" s="149" t="s">
        <v>1632</v>
      </c>
      <c r="E49" s="149" t="s">
        <v>1633</v>
      </c>
      <c r="F49" s="158" t="str">
        <f t="shared" si="0"/>
        <v>Video</v>
      </c>
      <c r="G49" s="187">
        <v>0</v>
      </c>
      <c r="H49" s="150"/>
      <c r="I49" s="184">
        <v>148.86000000000001</v>
      </c>
      <c r="J49" s="150"/>
      <c r="K49" s="151">
        <v>2.9419799613121476</v>
      </c>
      <c r="L49" s="152">
        <v>192.7585270651719</v>
      </c>
      <c r="M49" s="152">
        <v>211.82255721447461</v>
      </c>
      <c r="N49" s="153" t="s">
        <v>613</v>
      </c>
      <c r="O49" s="154">
        <v>72</v>
      </c>
      <c r="P49" s="153">
        <v>3</v>
      </c>
      <c r="Q49" s="153" t="s">
        <v>147</v>
      </c>
      <c r="R49" s="155">
        <v>16</v>
      </c>
      <c r="S49" s="155">
        <v>9.42</v>
      </c>
      <c r="T49" s="155">
        <v>2.8</v>
      </c>
      <c r="U49" s="154" t="s">
        <v>94</v>
      </c>
      <c r="V49" s="153" t="s">
        <v>89</v>
      </c>
      <c r="W49" s="153" t="s">
        <v>627</v>
      </c>
      <c r="X49" s="151" t="s">
        <v>6378</v>
      </c>
      <c r="Y49" s="151" t="s">
        <v>6378</v>
      </c>
      <c r="Z49" s="156">
        <v>5.8500000000000003E-2</v>
      </c>
      <c r="AA49" s="153" t="s">
        <v>664</v>
      </c>
      <c r="AB49" s="153" t="s">
        <v>4911</v>
      </c>
      <c r="AC49" s="153" t="s">
        <v>4902</v>
      </c>
      <c r="AD49" s="157" t="s">
        <v>1634</v>
      </c>
      <c r="AE49" s="110">
        <v>0</v>
      </c>
      <c r="AF49" s="110">
        <v>0</v>
      </c>
      <c r="AG49" s="112">
        <f t="shared" si="6"/>
        <v>0</v>
      </c>
      <c r="AH49" s="110">
        <f>SUM(AG$4:AG49)</f>
        <v>1</v>
      </c>
      <c r="AI49" s="112">
        <f t="shared" si="1"/>
        <v>0</v>
      </c>
      <c r="AJ49" s="110">
        <f>COUNTIF(AI$4:AI49,"&gt;0")</f>
        <v>0</v>
      </c>
      <c r="AK49" s="110">
        <v>0</v>
      </c>
      <c r="AL49" s="110">
        <v>0</v>
      </c>
      <c r="AM49" s="172" t="str">
        <f>IF(OR(Table1[[#This Row],[Line total ordered for now]]&gt;0,Table1[[#This Row],[Line total ordered for season]]&gt;0),1,"")</f>
        <v/>
      </c>
      <c r="AN49" s="173">
        <f>COUNTIF(AM$4:AM49,"&gt;0")</f>
        <v>0</v>
      </c>
      <c r="AO49" s="173">
        <f>Table1[[#This Row],[ORDER QUANTITY
to be collected BEFORE 31.3.22]]</f>
        <v>0</v>
      </c>
      <c r="AP49" s="174">
        <f t="shared" si="2"/>
        <v>0</v>
      </c>
      <c r="AQ49" s="174">
        <f>IFERROR(INDEX(Retail!H:H,MATCH($D49,Retail!$D:$D,0)),0)</f>
        <v>0</v>
      </c>
      <c r="AR49" s="174">
        <f>IFERROR(INDEX(Retail!J:J,MATCH($D49,Retail!$D:$D,0)),0)</f>
        <v>0</v>
      </c>
      <c r="AS49" s="174">
        <f>IFERROR(INDEX('NEW2022'!H:H,MATCH($D49,'NEW2022'!D:D,0)),0)</f>
        <v>0</v>
      </c>
      <c r="AT49" s="174">
        <f>IFERROR(INDEX('NEW2022'!J:J,MATCH($D49,'NEW2022'!D:D,0)),0)</f>
        <v>0</v>
      </c>
      <c r="AU49" s="174">
        <f>IFERROR(INDEX('Quiet Items'!H:H,MATCH($D49,'Quiet Items'!D:D,0)),0)</f>
        <v>0</v>
      </c>
      <c r="AV49" s="174">
        <f>IFERROR(INDEX('Quiet Items'!J:J,MATCH($D49,'Quiet Items'!D:D,0)),0)</f>
        <v>0</v>
      </c>
      <c r="AW49" s="174">
        <f>IFERROR(INDEX('1.4G'!H:H,MATCH($D49,'1.4G'!D:D,0)),0)</f>
        <v>0</v>
      </c>
      <c r="AX49" s="174">
        <f>IFERROR(INDEX('1.4G'!J:J,MATCH($D49,'1.4G'!D:D,0)),0)</f>
        <v>0</v>
      </c>
      <c r="AY49" s="174">
        <f t="shared" si="3"/>
        <v>0</v>
      </c>
      <c r="AZ49" s="174">
        <f t="shared" si="4"/>
        <v>0</v>
      </c>
      <c r="BA49" s="175">
        <f>IFERROR(Table1[[#This Row],[Line total ordered for now]]*Table1[[#This Row],[GUARANTEED PRICE
for STOCK orders collected before 31.3.22]],0)</f>
        <v>0</v>
      </c>
      <c r="BB49" s="175">
        <f t="shared" si="5"/>
        <v>0</v>
      </c>
      <c r="BC49" s="176">
        <f>(AZ49+Table1[[#This Row],[Line total ordered for now]])*Z49</f>
        <v>0</v>
      </c>
      <c r="BD49" s="200">
        <v>180.04917363230342</v>
      </c>
      <c r="BE49" s="65"/>
      <c r="BF49" s="65"/>
      <c r="BG49" s="65"/>
      <c r="BH49" s="65"/>
      <c r="BI49" s="65"/>
      <c r="BJ49" s="65"/>
      <c r="BK49" s="65"/>
      <c r="BL49" s="55"/>
      <c r="BM49"/>
      <c r="BN49"/>
      <c r="BO49"/>
      <c r="BP49"/>
      <c r="BQ49"/>
      <c r="BR49"/>
      <c r="BS49"/>
      <c r="BT49"/>
    </row>
    <row r="50" spans="1:72" ht="15.75">
      <c r="A50" s="202">
        <v>47</v>
      </c>
      <c r="B50" s="68" t="s">
        <v>6378</v>
      </c>
      <c r="C50" s="149" t="s">
        <v>621</v>
      </c>
      <c r="D50" s="149" t="s">
        <v>1561</v>
      </c>
      <c r="E50" s="149" t="s">
        <v>1562</v>
      </c>
      <c r="F50" s="158" t="str">
        <f t="shared" si="0"/>
        <v>Video</v>
      </c>
      <c r="G50" s="187">
        <v>0</v>
      </c>
      <c r="H50" s="150"/>
      <c r="I50" s="184">
        <v>166.37</v>
      </c>
      <c r="J50" s="150"/>
      <c r="K50" s="151">
        <v>2.9423199091310659</v>
      </c>
      <c r="L50" s="152">
        <v>192.78080044626745</v>
      </c>
      <c r="M50" s="152">
        <v>211.84703345743674</v>
      </c>
      <c r="N50" s="153" t="s">
        <v>613</v>
      </c>
      <c r="O50" s="154">
        <v>72</v>
      </c>
      <c r="P50" s="153">
        <v>3</v>
      </c>
      <c r="Q50" s="153" t="s">
        <v>147</v>
      </c>
      <c r="R50" s="155">
        <v>16</v>
      </c>
      <c r="S50" s="155">
        <v>9.42</v>
      </c>
      <c r="T50" s="155">
        <v>2.8</v>
      </c>
      <c r="U50" s="154" t="s">
        <v>94</v>
      </c>
      <c r="V50" s="153" t="s">
        <v>89</v>
      </c>
      <c r="W50" s="153" t="s">
        <v>627</v>
      </c>
      <c r="X50" s="151" t="s">
        <v>6378</v>
      </c>
      <c r="Y50" s="151" t="s">
        <v>6378</v>
      </c>
      <c r="Z50" s="156">
        <v>6.3E-2</v>
      </c>
      <c r="AA50" s="153" t="s">
        <v>664</v>
      </c>
      <c r="AB50" s="153" t="s">
        <v>4909</v>
      </c>
      <c r="AC50" s="153" t="s">
        <v>4902</v>
      </c>
      <c r="AD50" s="157" t="s">
        <v>1563</v>
      </c>
      <c r="AE50" s="110">
        <v>0</v>
      </c>
      <c r="AF50" s="110">
        <v>0</v>
      </c>
      <c r="AG50" s="112">
        <f t="shared" si="6"/>
        <v>0</v>
      </c>
      <c r="AH50" s="110">
        <f>SUM(AG$4:AG50)</f>
        <v>1</v>
      </c>
      <c r="AI50" s="112">
        <f t="shared" si="1"/>
        <v>0</v>
      </c>
      <c r="AJ50" s="110">
        <f>COUNTIF(AI$4:AI50,"&gt;0")</f>
        <v>0</v>
      </c>
      <c r="AK50" s="110">
        <v>0</v>
      </c>
      <c r="AL50" s="110">
        <v>0</v>
      </c>
      <c r="AM50" s="172" t="str">
        <f>IF(OR(Table1[[#This Row],[Line total ordered for now]]&gt;0,Table1[[#This Row],[Line total ordered for season]]&gt;0),1,"")</f>
        <v/>
      </c>
      <c r="AN50" s="173">
        <f>COUNTIF(AM$4:AM50,"&gt;0")</f>
        <v>0</v>
      </c>
      <c r="AO50" s="173">
        <f>Table1[[#This Row],[ORDER QUANTITY
to be collected BEFORE 31.3.22]]</f>
        <v>0</v>
      </c>
      <c r="AP50" s="174">
        <f t="shared" si="2"/>
        <v>0</v>
      </c>
      <c r="AQ50" s="174">
        <f>IFERROR(INDEX(Retail!H:H,MATCH($D50,Retail!$D:$D,0)),0)</f>
        <v>0</v>
      </c>
      <c r="AR50" s="174">
        <f>IFERROR(INDEX(Retail!J:J,MATCH($D50,Retail!$D:$D,0)),0)</f>
        <v>0</v>
      </c>
      <c r="AS50" s="174">
        <f>IFERROR(INDEX('NEW2022'!H:H,MATCH($D50,'NEW2022'!D:D,0)),0)</f>
        <v>0</v>
      </c>
      <c r="AT50" s="174">
        <f>IFERROR(INDEX('NEW2022'!J:J,MATCH($D50,'NEW2022'!D:D,0)),0)</f>
        <v>0</v>
      </c>
      <c r="AU50" s="174">
        <f>IFERROR(INDEX('Quiet Items'!H:H,MATCH($D50,'Quiet Items'!D:D,0)),0)</f>
        <v>0</v>
      </c>
      <c r="AV50" s="174">
        <f>IFERROR(INDEX('Quiet Items'!J:J,MATCH($D50,'Quiet Items'!D:D,0)),0)</f>
        <v>0</v>
      </c>
      <c r="AW50" s="174">
        <f>IFERROR(INDEX('1.4G'!H:H,MATCH($D50,'1.4G'!D:D,0)),0)</f>
        <v>0</v>
      </c>
      <c r="AX50" s="174">
        <f>IFERROR(INDEX('1.4G'!J:J,MATCH($D50,'1.4G'!D:D,0)),0)</f>
        <v>0</v>
      </c>
      <c r="AY50" s="174">
        <f t="shared" si="3"/>
        <v>0</v>
      </c>
      <c r="AZ50" s="174">
        <f t="shared" si="4"/>
        <v>0</v>
      </c>
      <c r="BA50" s="175">
        <f>IFERROR(Table1[[#This Row],[Line total ordered for now]]*Table1[[#This Row],[GUARANTEED PRICE
for STOCK orders collected before 31.3.22]],0)</f>
        <v>0</v>
      </c>
      <c r="BB50" s="175">
        <f t="shared" si="5"/>
        <v>0</v>
      </c>
      <c r="BC50" s="176">
        <f>(AZ50+Table1[[#This Row],[Line total ordered for now]])*Z50</f>
        <v>0</v>
      </c>
      <c r="BD50" s="200">
        <v>180.06997843882121</v>
      </c>
      <c r="BE50" s="65"/>
      <c r="BF50" s="65"/>
      <c r="BG50" s="65"/>
      <c r="BH50" s="65"/>
      <c r="BI50" s="65"/>
      <c r="BJ50" s="65"/>
      <c r="BK50" s="65"/>
      <c r="BL50" s="55"/>
      <c r="BM50"/>
      <c r="BN50"/>
      <c r="BO50"/>
      <c r="BP50"/>
      <c r="BQ50"/>
      <c r="BR50"/>
      <c r="BS50"/>
      <c r="BT50"/>
    </row>
    <row r="51" spans="1:72" ht="15.75">
      <c r="A51" s="202">
        <v>48</v>
      </c>
      <c r="B51" s="68" t="s">
        <v>6378</v>
      </c>
      <c r="C51" s="149" t="s">
        <v>621</v>
      </c>
      <c r="D51" s="149" t="s">
        <v>2882</v>
      </c>
      <c r="E51" s="149" t="s">
        <v>2883</v>
      </c>
      <c r="F51" s="158" t="str">
        <f t="shared" si="0"/>
        <v>Video</v>
      </c>
      <c r="G51" s="187">
        <v>0</v>
      </c>
      <c r="H51" s="150"/>
      <c r="I51" s="184">
        <v>163.82</v>
      </c>
      <c r="J51" s="150"/>
      <c r="K51" s="151">
        <v>2.9423199091310659</v>
      </c>
      <c r="L51" s="152">
        <v>192.78080044626745</v>
      </c>
      <c r="M51" s="152">
        <v>211.84703345743674</v>
      </c>
      <c r="N51" s="153" t="s">
        <v>613</v>
      </c>
      <c r="O51" s="154">
        <v>72</v>
      </c>
      <c r="P51" s="153">
        <v>3</v>
      </c>
      <c r="Q51" s="153" t="s">
        <v>147</v>
      </c>
      <c r="R51" s="155">
        <v>17</v>
      </c>
      <c r="S51" s="155">
        <v>9.9</v>
      </c>
      <c r="T51" s="155">
        <v>2.8</v>
      </c>
      <c r="U51" s="154" t="s">
        <v>94</v>
      </c>
      <c r="V51" s="153" t="s">
        <v>89</v>
      </c>
      <c r="W51" s="153" t="s">
        <v>627</v>
      </c>
      <c r="X51" s="151" t="s">
        <v>6378</v>
      </c>
      <c r="Y51" s="151" t="s">
        <v>6378</v>
      </c>
      <c r="Z51" s="156">
        <v>6.3E-2</v>
      </c>
      <c r="AA51" s="153" t="s">
        <v>664</v>
      </c>
      <c r="AB51" s="153" t="s">
        <v>5850</v>
      </c>
      <c r="AC51" s="153" t="s">
        <v>145</v>
      </c>
      <c r="AD51" s="157" t="s">
        <v>2884</v>
      </c>
      <c r="AE51" s="110">
        <v>0</v>
      </c>
      <c r="AF51" s="110">
        <v>0</v>
      </c>
      <c r="AG51" s="112">
        <f t="shared" si="6"/>
        <v>0</v>
      </c>
      <c r="AH51" s="110">
        <f>SUM(AG$4:AG51)</f>
        <v>1</v>
      </c>
      <c r="AI51" s="112">
        <f t="shared" si="1"/>
        <v>0</v>
      </c>
      <c r="AJ51" s="110">
        <f>COUNTIF(AI$4:AI51,"&gt;0")</f>
        <v>0</v>
      </c>
      <c r="AK51" s="110">
        <v>0</v>
      </c>
      <c r="AL51" s="110">
        <v>0</v>
      </c>
      <c r="AM51" s="172" t="str">
        <f>IF(OR(Table1[[#This Row],[Line total ordered for now]]&gt;0,Table1[[#This Row],[Line total ordered for season]]&gt;0),1,"")</f>
        <v/>
      </c>
      <c r="AN51" s="173">
        <f>COUNTIF(AM$4:AM51,"&gt;0")</f>
        <v>0</v>
      </c>
      <c r="AO51" s="173">
        <f>Table1[[#This Row],[ORDER QUANTITY
to be collected BEFORE 31.3.22]]</f>
        <v>0</v>
      </c>
      <c r="AP51" s="174">
        <f t="shared" si="2"/>
        <v>0</v>
      </c>
      <c r="AQ51" s="174">
        <f>IFERROR(INDEX(Retail!H:H,MATCH($D51,Retail!$D:$D,0)),0)</f>
        <v>0</v>
      </c>
      <c r="AR51" s="174">
        <f>IFERROR(INDEX(Retail!J:J,MATCH($D51,Retail!$D:$D,0)),0)</f>
        <v>0</v>
      </c>
      <c r="AS51" s="174">
        <f>IFERROR(INDEX('NEW2022'!H:H,MATCH($D51,'NEW2022'!D:D,0)),0)</f>
        <v>0</v>
      </c>
      <c r="AT51" s="174">
        <f>IFERROR(INDEX('NEW2022'!J:J,MATCH($D51,'NEW2022'!D:D,0)),0)</f>
        <v>0</v>
      </c>
      <c r="AU51" s="174">
        <f>IFERROR(INDEX('Quiet Items'!H:H,MATCH($D51,'Quiet Items'!D:D,0)),0)</f>
        <v>0</v>
      </c>
      <c r="AV51" s="174">
        <f>IFERROR(INDEX('Quiet Items'!J:J,MATCH($D51,'Quiet Items'!D:D,0)),0)</f>
        <v>0</v>
      </c>
      <c r="AW51" s="174">
        <f>IFERROR(INDEX('1.4G'!H:H,MATCH($D51,'1.4G'!D:D,0)),0)</f>
        <v>0</v>
      </c>
      <c r="AX51" s="174">
        <f>IFERROR(INDEX('1.4G'!J:J,MATCH($D51,'1.4G'!D:D,0)),0)</f>
        <v>0</v>
      </c>
      <c r="AY51" s="174">
        <f t="shared" si="3"/>
        <v>0</v>
      </c>
      <c r="AZ51" s="174">
        <f t="shared" si="4"/>
        <v>0</v>
      </c>
      <c r="BA51" s="175">
        <f>IFERROR(Table1[[#This Row],[Line total ordered for now]]*Table1[[#This Row],[GUARANTEED PRICE
for STOCK orders collected before 31.3.22]],0)</f>
        <v>0</v>
      </c>
      <c r="BB51" s="175">
        <f t="shared" si="5"/>
        <v>0</v>
      </c>
      <c r="BC51" s="176">
        <f>(AZ51+Table1[[#This Row],[Line total ordered for now]])*Z51</f>
        <v>0</v>
      </c>
      <c r="BD51" s="200">
        <v>180.06997843882121</v>
      </c>
      <c r="BE51" s="65"/>
      <c r="BF51" s="65"/>
      <c r="BG51" s="65"/>
      <c r="BH51" s="65"/>
      <c r="BI51" s="65"/>
      <c r="BJ51" s="65"/>
      <c r="BK51" s="65"/>
      <c r="BL51" s="55"/>
      <c r="BM51"/>
      <c r="BN51"/>
      <c r="BO51"/>
      <c r="BP51"/>
      <c r="BQ51"/>
      <c r="BR51"/>
      <c r="BS51"/>
      <c r="BT51"/>
    </row>
    <row r="52" spans="1:72" ht="15.75">
      <c r="A52" s="202">
        <v>49</v>
      </c>
      <c r="B52" s="68" t="s">
        <v>6378</v>
      </c>
      <c r="C52" s="149" t="s">
        <v>621</v>
      </c>
      <c r="D52" s="149" t="s">
        <v>2911</v>
      </c>
      <c r="E52" s="149" t="s">
        <v>2912</v>
      </c>
      <c r="F52" s="158" t="str">
        <f t="shared" si="0"/>
        <v>Video</v>
      </c>
      <c r="G52" s="187">
        <v>0</v>
      </c>
      <c r="H52" s="150"/>
      <c r="I52" s="184">
        <v>177.47</v>
      </c>
      <c r="J52" s="150"/>
      <c r="K52" s="151">
        <v>2.9507076789079525</v>
      </c>
      <c r="L52" s="152">
        <v>193.33036712204907</v>
      </c>
      <c r="M52" s="152">
        <v>212.45095288137259</v>
      </c>
      <c r="N52" s="153" t="s">
        <v>613</v>
      </c>
      <c r="O52" s="154">
        <v>72</v>
      </c>
      <c r="P52" s="153">
        <v>5</v>
      </c>
      <c r="Q52" s="153" t="s">
        <v>147</v>
      </c>
      <c r="R52" s="155">
        <v>16</v>
      </c>
      <c r="S52" s="155">
        <v>9.42</v>
      </c>
      <c r="T52" s="155">
        <v>2.8</v>
      </c>
      <c r="U52" s="154" t="s">
        <v>94</v>
      </c>
      <c r="V52" s="153" t="s">
        <v>89</v>
      </c>
      <c r="W52" s="153" t="s">
        <v>627</v>
      </c>
      <c r="X52" s="151" t="s">
        <v>6378</v>
      </c>
      <c r="Y52" s="151" t="s">
        <v>6378</v>
      </c>
      <c r="Z52" s="156">
        <v>6.3E-2</v>
      </c>
      <c r="AA52" s="153" t="s">
        <v>664</v>
      </c>
      <c r="AB52" s="153" t="s">
        <v>5703</v>
      </c>
      <c r="AC52" s="153" t="s">
        <v>145</v>
      </c>
      <c r="AD52" s="157" t="s">
        <v>2913</v>
      </c>
      <c r="AE52" s="110">
        <v>0</v>
      </c>
      <c r="AF52" s="110">
        <v>0</v>
      </c>
      <c r="AG52" s="112">
        <f t="shared" si="6"/>
        <v>0</v>
      </c>
      <c r="AH52" s="110">
        <f>SUM(AG$4:AG52)</f>
        <v>1</v>
      </c>
      <c r="AI52" s="112">
        <f t="shared" si="1"/>
        <v>0</v>
      </c>
      <c r="AJ52" s="110">
        <f>COUNTIF(AI$4:AI52,"&gt;0")</f>
        <v>0</v>
      </c>
      <c r="AK52" s="110">
        <v>0</v>
      </c>
      <c r="AL52" s="110">
        <v>0</v>
      </c>
      <c r="AM52" s="172" t="str">
        <f>IF(OR(Table1[[#This Row],[Line total ordered for now]]&gt;0,Table1[[#This Row],[Line total ordered for season]]&gt;0),1,"")</f>
        <v/>
      </c>
      <c r="AN52" s="173">
        <f>COUNTIF(AM$4:AM52,"&gt;0")</f>
        <v>0</v>
      </c>
      <c r="AO52" s="173">
        <f>Table1[[#This Row],[ORDER QUANTITY
to be collected BEFORE 31.3.22]]</f>
        <v>0</v>
      </c>
      <c r="AP52" s="174">
        <f t="shared" si="2"/>
        <v>0</v>
      </c>
      <c r="AQ52" s="174">
        <f>IFERROR(INDEX(Retail!H:H,MATCH($D52,Retail!$D:$D,0)),0)</f>
        <v>0</v>
      </c>
      <c r="AR52" s="174">
        <f>IFERROR(INDEX(Retail!J:J,MATCH($D52,Retail!$D:$D,0)),0)</f>
        <v>0</v>
      </c>
      <c r="AS52" s="174">
        <f>IFERROR(INDEX('NEW2022'!H:H,MATCH($D52,'NEW2022'!D:D,0)),0)</f>
        <v>0</v>
      </c>
      <c r="AT52" s="174">
        <f>IFERROR(INDEX('NEW2022'!J:J,MATCH($D52,'NEW2022'!D:D,0)),0)</f>
        <v>0</v>
      </c>
      <c r="AU52" s="174">
        <f>IFERROR(INDEX('Quiet Items'!H:H,MATCH($D52,'Quiet Items'!D:D,0)),0)</f>
        <v>0</v>
      </c>
      <c r="AV52" s="174">
        <f>IFERROR(INDEX('Quiet Items'!J:J,MATCH($D52,'Quiet Items'!D:D,0)),0)</f>
        <v>0</v>
      </c>
      <c r="AW52" s="174">
        <f>IFERROR(INDEX('1.4G'!H:H,MATCH($D52,'1.4G'!D:D,0)),0)</f>
        <v>0</v>
      </c>
      <c r="AX52" s="174">
        <f>IFERROR(INDEX('1.4G'!J:J,MATCH($D52,'1.4G'!D:D,0)),0)</f>
        <v>0</v>
      </c>
      <c r="AY52" s="174">
        <f t="shared" si="3"/>
        <v>0</v>
      </c>
      <c r="AZ52" s="174">
        <f t="shared" si="4"/>
        <v>0</v>
      </c>
      <c r="BA52" s="175">
        <f>IFERROR(Table1[[#This Row],[Line total ordered for now]]*Table1[[#This Row],[GUARANTEED PRICE
for STOCK orders collected before 31.3.22]],0)</f>
        <v>0</v>
      </c>
      <c r="BB52" s="175">
        <f t="shared" si="5"/>
        <v>0</v>
      </c>
      <c r="BC52" s="176">
        <f>(AZ52+Table1[[#This Row],[Line total ordered for now]])*Z52</f>
        <v>0</v>
      </c>
      <c r="BD52" s="200">
        <v>180.5833099491667</v>
      </c>
      <c r="BE52" s="65"/>
      <c r="BF52" s="65"/>
      <c r="BG52" s="65"/>
      <c r="BH52" s="65"/>
      <c r="BI52" s="65"/>
      <c r="BJ52" s="65"/>
      <c r="BK52" s="65"/>
      <c r="BL52" s="55"/>
      <c r="BM52"/>
      <c r="BN52"/>
      <c r="BO52"/>
      <c r="BP52"/>
      <c r="BQ52"/>
      <c r="BR52"/>
      <c r="BS52"/>
      <c r="BT52"/>
    </row>
    <row r="53" spans="1:72" ht="15.75">
      <c r="A53" s="202">
        <v>50</v>
      </c>
      <c r="B53" s="68" t="s">
        <v>6378</v>
      </c>
      <c r="C53" s="149" t="s">
        <v>621</v>
      </c>
      <c r="D53" s="149" t="s">
        <v>4611</v>
      </c>
      <c r="E53" s="149" t="s">
        <v>4612</v>
      </c>
      <c r="F53" s="158" t="str">
        <f t="shared" si="0"/>
        <v>Video</v>
      </c>
      <c r="G53" s="187">
        <v>0</v>
      </c>
      <c r="H53" s="150"/>
      <c r="I53" s="184">
        <v>181.92</v>
      </c>
      <c r="J53" s="150"/>
      <c r="K53" s="151">
        <v>2.9550000000000001</v>
      </c>
      <c r="L53" s="152">
        <v>193.61160000000001</v>
      </c>
      <c r="M53" s="152">
        <v>212.76</v>
      </c>
      <c r="N53" s="153" t="s">
        <v>613</v>
      </c>
      <c r="O53" s="154">
        <v>72</v>
      </c>
      <c r="P53" s="153">
        <v>5</v>
      </c>
      <c r="Q53" s="153" t="s">
        <v>147</v>
      </c>
      <c r="R53" s="155">
        <v>14.5</v>
      </c>
      <c r="S53" s="155">
        <v>10.5</v>
      </c>
      <c r="T53" s="155">
        <v>0</v>
      </c>
      <c r="U53" s="154" t="s">
        <v>94</v>
      </c>
      <c r="V53" s="153" t="s">
        <v>89</v>
      </c>
      <c r="W53" s="153" t="s">
        <v>627</v>
      </c>
      <c r="X53" s="151" t="s">
        <v>6378</v>
      </c>
      <c r="Y53" s="151" t="s">
        <v>6378</v>
      </c>
      <c r="Z53" s="156">
        <v>5.74E-2</v>
      </c>
      <c r="AA53" s="153" t="s">
        <v>4323</v>
      </c>
      <c r="AB53" s="153" t="s">
        <v>5416</v>
      </c>
      <c r="AC53" s="153" t="s">
        <v>141</v>
      </c>
      <c r="AD53" s="157" t="s">
        <v>4613</v>
      </c>
      <c r="AE53" s="110">
        <v>0</v>
      </c>
      <c r="AF53" s="110">
        <v>0</v>
      </c>
      <c r="AG53" s="112">
        <f t="shared" si="6"/>
        <v>0</v>
      </c>
      <c r="AH53" s="110">
        <f>SUM(AG$4:AG53)</f>
        <v>1</v>
      </c>
      <c r="AI53" s="112">
        <f t="shared" si="1"/>
        <v>0</v>
      </c>
      <c r="AJ53" s="110">
        <f>COUNTIF(AI$4:AI53,"&gt;0")</f>
        <v>0</v>
      </c>
      <c r="AK53" s="110">
        <v>0</v>
      </c>
      <c r="AL53" s="110">
        <v>0</v>
      </c>
      <c r="AM53" s="172" t="str">
        <f>IF(OR(Table1[[#This Row],[Line total ordered for now]]&gt;0,Table1[[#This Row],[Line total ordered for season]]&gt;0),1,"")</f>
        <v/>
      </c>
      <c r="AN53" s="173">
        <f>COUNTIF(AM$4:AM53,"&gt;0")</f>
        <v>0</v>
      </c>
      <c r="AO53" s="173">
        <f>Table1[[#This Row],[ORDER QUANTITY
to be collected BEFORE 31.3.22]]</f>
        <v>0</v>
      </c>
      <c r="AP53" s="174">
        <f t="shared" si="2"/>
        <v>0</v>
      </c>
      <c r="AQ53" s="174">
        <f>IFERROR(INDEX(Retail!H:H,MATCH($D53,Retail!$D:$D,0)),0)</f>
        <v>0</v>
      </c>
      <c r="AR53" s="174">
        <f>IFERROR(INDEX(Retail!J:J,MATCH($D53,Retail!$D:$D,0)),0)</f>
        <v>0</v>
      </c>
      <c r="AS53" s="174">
        <f>IFERROR(INDEX('NEW2022'!H:H,MATCH($D53,'NEW2022'!D:D,0)),0)</f>
        <v>0</v>
      </c>
      <c r="AT53" s="174">
        <f>IFERROR(INDEX('NEW2022'!J:J,MATCH($D53,'NEW2022'!D:D,0)),0)</f>
        <v>0</v>
      </c>
      <c r="AU53" s="174">
        <f>IFERROR(INDEX('Quiet Items'!H:H,MATCH($D53,'Quiet Items'!D:D,0)),0)</f>
        <v>0</v>
      </c>
      <c r="AV53" s="174">
        <f>IFERROR(INDEX('Quiet Items'!J:J,MATCH($D53,'Quiet Items'!D:D,0)),0)</f>
        <v>0</v>
      </c>
      <c r="AW53" s="174">
        <f>IFERROR(INDEX('1.4G'!H:H,MATCH($D53,'1.4G'!D:D,0)),0)</f>
        <v>0</v>
      </c>
      <c r="AX53" s="174">
        <f>IFERROR(INDEX('1.4G'!J:J,MATCH($D53,'1.4G'!D:D,0)),0)</f>
        <v>0</v>
      </c>
      <c r="AY53" s="174">
        <f t="shared" si="3"/>
        <v>0</v>
      </c>
      <c r="AZ53" s="174">
        <f t="shared" si="4"/>
        <v>0</v>
      </c>
      <c r="BA53" s="175">
        <f>IFERROR(Table1[[#This Row],[Line total ordered for now]]*Table1[[#This Row],[GUARANTEED PRICE
for STOCK orders collected before 31.3.22]],0)</f>
        <v>0</v>
      </c>
      <c r="BB53" s="175">
        <f t="shared" si="5"/>
        <v>0</v>
      </c>
      <c r="BC53" s="176">
        <f>(AZ53+Table1[[#This Row],[Line total ordered for now]])*Z53</f>
        <v>0</v>
      </c>
      <c r="BD53" s="200">
        <v>180.84599999999998</v>
      </c>
      <c r="BE53" s="65"/>
      <c r="BF53" s="65"/>
      <c r="BG53" s="65"/>
      <c r="BH53" s="65"/>
      <c r="BI53" s="65"/>
      <c r="BJ53" s="65"/>
      <c r="BK53" s="65"/>
      <c r="BL53" s="55"/>
      <c r="BM53"/>
      <c r="BN53"/>
      <c r="BO53"/>
      <c r="BP53"/>
      <c r="BQ53"/>
      <c r="BR53"/>
      <c r="BS53"/>
      <c r="BT53"/>
    </row>
    <row r="54" spans="1:72" ht="15.75">
      <c r="A54" s="202">
        <v>51</v>
      </c>
      <c r="B54" s="68" t="s">
        <v>6378</v>
      </c>
      <c r="C54" s="149" t="s">
        <v>621</v>
      </c>
      <c r="D54" s="149" t="s">
        <v>4577</v>
      </c>
      <c r="E54" s="149" t="s">
        <v>4578</v>
      </c>
      <c r="F54" s="158" t="str">
        <f t="shared" si="0"/>
        <v>Video</v>
      </c>
      <c r="G54" s="187">
        <v>0</v>
      </c>
      <c r="H54" s="150"/>
      <c r="I54" s="184">
        <v>199.95</v>
      </c>
      <c r="J54" s="150"/>
      <c r="K54" s="151">
        <v>2.9980017230195846</v>
      </c>
      <c r="L54" s="152">
        <v>203.94899999999998</v>
      </c>
      <c r="M54" s="152">
        <v>215.85612405741009</v>
      </c>
      <c r="N54" s="153" t="s">
        <v>613</v>
      </c>
      <c r="O54" s="154">
        <v>72</v>
      </c>
      <c r="P54" s="153">
        <v>4</v>
      </c>
      <c r="Q54" s="153" t="s">
        <v>147</v>
      </c>
      <c r="R54" s="155">
        <v>14.7</v>
      </c>
      <c r="S54" s="155">
        <v>13.2</v>
      </c>
      <c r="T54" s="155">
        <v>2.8</v>
      </c>
      <c r="U54" s="154" t="s">
        <v>94</v>
      </c>
      <c r="V54" s="153" t="s">
        <v>89</v>
      </c>
      <c r="W54" s="153" t="s">
        <v>627</v>
      </c>
      <c r="X54" s="151" t="s">
        <v>6378</v>
      </c>
      <c r="Y54" s="151" t="s">
        <v>6378</v>
      </c>
      <c r="Z54" s="156">
        <v>5.74E-2</v>
      </c>
      <c r="AA54" s="153" t="s">
        <v>4323</v>
      </c>
      <c r="AB54" s="153" t="s">
        <v>5798</v>
      </c>
      <c r="AC54" s="153" t="s">
        <v>141</v>
      </c>
      <c r="AD54" s="157" t="s">
        <v>4579</v>
      </c>
      <c r="AE54" s="110">
        <v>0</v>
      </c>
      <c r="AF54" s="110">
        <v>0</v>
      </c>
      <c r="AG54" s="112">
        <f t="shared" si="6"/>
        <v>0</v>
      </c>
      <c r="AH54" s="110">
        <f>SUM(AG$4:AG54)</f>
        <v>1</v>
      </c>
      <c r="AI54" s="112">
        <f t="shared" si="1"/>
        <v>0</v>
      </c>
      <c r="AJ54" s="110">
        <f>COUNTIF(AI$4:AI54,"&gt;0")</f>
        <v>0</v>
      </c>
      <c r="AK54" s="110">
        <v>0</v>
      </c>
      <c r="AL54" s="110">
        <v>0</v>
      </c>
      <c r="AM54" s="172" t="str">
        <f>IF(OR(Table1[[#This Row],[Line total ordered for now]]&gt;0,Table1[[#This Row],[Line total ordered for season]]&gt;0),1,"")</f>
        <v/>
      </c>
      <c r="AN54" s="173">
        <f>COUNTIF(AM$4:AM54,"&gt;0")</f>
        <v>0</v>
      </c>
      <c r="AO54" s="173">
        <f>Table1[[#This Row],[ORDER QUANTITY
to be collected BEFORE 31.3.22]]</f>
        <v>0</v>
      </c>
      <c r="AP54" s="174">
        <f t="shared" si="2"/>
        <v>0</v>
      </c>
      <c r="AQ54" s="174">
        <f>IFERROR(INDEX(Retail!H:H,MATCH($D54,Retail!$D:$D,0)),0)</f>
        <v>0</v>
      </c>
      <c r="AR54" s="174">
        <f>IFERROR(INDEX(Retail!J:J,MATCH($D54,Retail!$D:$D,0)),0)</f>
        <v>0</v>
      </c>
      <c r="AS54" s="174">
        <f>IFERROR(INDEX('NEW2022'!H:H,MATCH($D54,'NEW2022'!D:D,0)),0)</f>
        <v>0</v>
      </c>
      <c r="AT54" s="174">
        <f>IFERROR(INDEX('NEW2022'!J:J,MATCH($D54,'NEW2022'!D:D,0)),0)</f>
        <v>0</v>
      </c>
      <c r="AU54" s="174">
        <f>IFERROR(INDEX('Quiet Items'!H:H,MATCH($D54,'Quiet Items'!D:D,0)),0)</f>
        <v>0</v>
      </c>
      <c r="AV54" s="174">
        <f>IFERROR(INDEX('Quiet Items'!J:J,MATCH($D54,'Quiet Items'!D:D,0)),0)</f>
        <v>0</v>
      </c>
      <c r="AW54" s="174">
        <f>IFERROR(INDEX('1.4G'!H:H,MATCH($D54,'1.4G'!D:D,0)),0)</f>
        <v>0</v>
      </c>
      <c r="AX54" s="174">
        <f>IFERROR(INDEX('1.4G'!J:J,MATCH($D54,'1.4G'!D:D,0)),0)</f>
        <v>0</v>
      </c>
      <c r="AY54" s="174">
        <f t="shared" si="3"/>
        <v>0</v>
      </c>
      <c r="AZ54" s="174">
        <f t="shared" si="4"/>
        <v>0</v>
      </c>
      <c r="BA54" s="175">
        <f>IFERROR(Table1[[#This Row],[Line total ordered for now]]*Table1[[#This Row],[GUARANTEED PRICE
for STOCK orders collected before 31.3.22]],0)</f>
        <v>0</v>
      </c>
      <c r="BB54" s="175">
        <f t="shared" si="5"/>
        <v>0</v>
      </c>
      <c r="BC54" s="176">
        <f>(AZ54+Table1[[#This Row],[Line total ordered for now]])*Z54</f>
        <v>0</v>
      </c>
      <c r="BD54" s="200">
        <v>183.47770544879856</v>
      </c>
      <c r="BE54" s="65"/>
      <c r="BF54" s="65"/>
      <c r="BG54" s="65"/>
      <c r="BH54" s="65"/>
      <c r="BI54" s="65"/>
      <c r="BJ54" s="65"/>
      <c r="BK54" s="65"/>
      <c r="BL54" s="55"/>
      <c r="BM54"/>
      <c r="BN54"/>
      <c r="BO54"/>
      <c r="BP54"/>
      <c r="BQ54"/>
      <c r="BR54"/>
      <c r="BS54"/>
      <c r="BT54"/>
    </row>
    <row r="55" spans="1:72" ht="15.75">
      <c r="A55" s="202">
        <v>52</v>
      </c>
      <c r="B55" s="68" t="s">
        <v>6378</v>
      </c>
      <c r="C55" s="149" t="s">
        <v>621</v>
      </c>
      <c r="D55" s="149" t="s">
        <v>3666</v>
      </c>
      <c r="E55" s="149" t="s">
        <v>3667</v>
      </c>
      <c r="F55" s="158" t="str">
        <f t="shared" si="0"/>
        <v>Video</v>
      </c>
      <c r="G55" s="187">
        <v>13</v>
      </c>
      <c r="H55" s="150"/>
      <c r="I55" s="184">
        <v>191.07</v>
      </c>
      <c r="J55" s="150"/>
      <c r="K55" s="151">
        <v>2.9983505313766599</v>
      </c>
      <c r="L55" s="152">
        <v>196.45192681579874</v>
      </c>
      <c r="M55" s="152">
        <v>215.8812382591195</v>
      </c>
      <c r="N55" s="153" t="s">
        <v>613</v>
      </c>
      <c r="O55" s="154">
        <v>72</v>
      </c>
      <c r="P55" s="153">
        <v>4</v>
      </c>
      <c r="Q55" s="153" t="s">
        <v>147</v>
      </c>
      <c r="R55" s="155">
        <v>17</v>
      </c>
      <c r="S55" s="155">
        <v>11.5</v>
      </c>
      <c r="T55" s="155">
        <v>2.8</v>
      </c>
      <c r="U55" s="154" t="s">
        <v>94</v>
      </c>
      <c r="V55" s="153" t="s">
        <v>89</v>
      </c>
      <c r="W55" s="153" t="s">
        <v>627</v>
      </c>
      <c r="X55" s="151" t="s">
        <v>6378</v>
      </c>
      <c r="Y55" s="151" t="s">
        <v>6378</v>
      </c>
      <c r="Z55" s="156">
        <v>5.7433999999999999E-2</v>
      </c>
      <c r="AA55" s="153" t="s">
        <v>664</v>
      </c>
      <c r="AB55" s="153" t="s">
        <v>5399</v>
      </c>
      <c r="AC55" s="153" t="s">
        <v>785</v>
      </c>
      <c r="AD55" s="157" t="s">
        <v>3668</v>
      </c>
      <c r="AE55" s="110">
        <v>0</v>
      </c>
      <c r="AF55" s="110">
        <v>0</v>
      </c>
      <c r="AG55" s="112">
        <f t="shared" si="6"/>
        <v>0</v>
      </c>
      <c r="AH55" s="110">
        <f>SUM(AG$4:AG55)</f>
        <v>1</v>
      </c>
      <c r="AI55" s="112">
        <f t="shared" si="1"/>
        <v>0</v>
      </c>
      <c r="AJ55" s="110">
        <f>COUNTIF(AI$4:AI55,"&gt;0")</f>
        <v>0</v>
      </c>
      <c r="AK55" s="110">
        <v>0</v>
      </c>
      <c r="AL55" s="110">
        <v>0</v>
      </c>
      <c r="AM55" s="172" t="str">
        <f>IF(OR(Table1[[#This Row],[Line total ordered for now]]&gt;0,Table1[[#This Row],[Line total ordered for season]]&gt;0),1,"")</f>
        <v/>
      </c>
      <c r="AN55" s="173">
        <f>COUNTIF(AM$4:AM55,"&gt;0")</f>
        <v>0</v>
      </c>
      <c r="AO55" s="173">
        <f>Table1[[#This Row],[ORDER QUANTITY
to be collected BEFORE 31.3.22]]</f>
        <v>0</v>
      </c>
      <c r="AP55" s="174">
        <f t="shared" si="2"/>
        <v>0</v>
      </c>
      <c r="AQ55" s="174">
        <f>IFERROR(INDEX(Retail!H:H,MATCH($D55,Retail!$D:$D,0)),0)</f>
        <v>0</v>
      </c>
      <c r="AR55" s="174">
        <f>IFERROR(INDEX(Retail!J:J,MATCH($D55,Retail!$D:$D,0)),0)</f>
        <v>0</v>
      </c>
      <c r="AS55" s="174">
        <f>IFERROR(INDEX('NEW2022'!H:H,MATCH($D55,'NEW2022'!D:D,0)),0)</f>
        <v>0</v>
      </c>
      <c r="AT55" s="174">
        <f>IFERROR(INDEX('NEW2022'!J:J,MATCH($D55,'NEW2022'!D:D,0)),0)</f>
        <v>0</v>
      </c>
      <c r="AU55" s="174">
        <f>IFERROR(INDEX('Quiet Items'!H:H,MATCH($D55,'Quiet Items'!D:D,0)),0)</f>
        <v>0</v>
      </c>
      <c r="AV55" s="174">
        <f>IFERROR(INDEX('Quiet Items'!J:J,MATCH($D55,'Quiet Items'!D:D,0)),0)</f>
        <v>0</v>
      </c>
      <c r="AW55" s="174">
        <f>IFERROR(INDEX('1.4G'!H:H,MATCH($D55,'1.4G'!D:D,0)),0)</f>
        <v>0</v>
      </c>
      <c r="AX55" s="174">
        <f>IFERROR(INDEX('1.4G'!J:J,MATCH($D55,'1.4G'!D:D,0)),0)</f>
        <v>0</v>
      </c>
      <c r="AY55" s="174">
        <f t="shared" si="3"/>
        <v>0</v>
      </c>
      <c r="AZ55" s="174">
        <f t="shared" si="4"/>
        <v>0</v>
      </c>
      <c r="BA55" s="175">
        <f>IFERROR(Table1[[#This Row],[Line total ordered for now]]*Table1[[#This Row],[GUARANTEED PRICE
for STOCK orders collected before 31.3.22]],0)</f>
        <v>0</v>
      </c>
      <c r="BB55" s="175">
        <f t="shared" si="5"/>
        <v>0</v>
      </c>
      <c r="BC55" s="176">
        <f>(AZ55+Table1[[#This Row],[Line total ordered for now]])*Z55</f>
        <v>0</v>
      </c>
      <c r="BD55" s="200">
        <v>183.49905252025158</v>
      </c>
      <c r="BE55" s="65"/>
      <c r="BF55" s="65"/>
      <c r="BG55" s="65"/>
      <c r="BH55" s="65"/>
      <c r="BI55" s="65"/>
      <c r="BJ55" s="65"/>
      <c r="BK55" s="65"/>
      <c r="BL55" s="55"/>
      <c r="BM55"/>
      <c r="BN55"/>
      <c r="BO55"/>
      <c r="BP55"/>
      <c r="BQ55"/>
      <c r="BR55"/>
      <c r="BS55"/>
      <c r="BT55"/>
    </row>
    <row r="56" spans="1:72" ht="15.75">
      <c r="A56" s="202">
        <v>53</v>
      </c>
      <c r="B56" s="68" t="s">
        <v>6378</v>
      </c>
      <c r="C56" s="149" t="s">
        <v>621</v>
      </c>
      <c r="D56" s="149" t="s">
        <v>3710</v>
      </c>
      <c r="E56" s="149" t="s">
        <v>3711</v>
      </c>
      <c r="F56" s="158" t="str">
        <f t="shared" si="0"/>
        <v>Video</v>
      </c>
      <c r="G56" s="187">
        <v>0</v>
      </c>
      <c r="H56" s="150"/>
      <c r="I56" s="184">
        <v>170.9</v>
      </c>
      <c r="J56" s="150"/>
      <c r="K56" s="151">
        <v>2.9983505313766599</v>
      </c>
      <c r="L56" s="152">
        <v>196.45192681579874</v>
      </c>
      <c r="M56" s="152">
        <v>215.8812382591195</v>
      </c>
      <c r="N56" s="153" t="s">
        <v>613</v>
      </c>
      <c r="O56" s="154">
        <v>72</v>
      </c>
      <c r="P56" s="153">
        <v>6</v>
      </c>
      <c r="Q56" s="153" t="s">
        <v>147</v>
      </c>
      <c r="R56" s="155">
        <v>17</v>
      </c>
      <c r="S56" s="155">
        <v>10.8</v>
      </c>
      <c r="T56" s="155">
        <v>2.8</v>
      </c>
      <c r="U56" s="154" t="s">
        <v>94</v>
      </c>
      <c r="V56" s="153" t="s">
        <v>89</v>
      </c>
      <c r="W56" s="153" t="s">
        <v>627</v>
      </c>
      <c r="X56" s="151" t="s">
        <v>6378</v>
      </c>
      <c r="Y56" s="151" t="s">
        <v>6378</v>
      </c>
      <c r="Z56" s="156">
        <v>5.7433999999999999E-2</v>
      </c>
      <c r="AA56" s="153" t="s">
        <v>664</v>
      </c>
      <c r="AB56" s="153" t="s">
        <v>5401</v>
      </c>
      <c r="AC56" s="153" t="s">
        <v>785</v>
      </c>
      <c r="AD56" s="157" t="s">
        <v>3712</v>
      </c>
      <c r="AE56" s="110">
        <v>0</v>
      </c>
      <c r="AF56" s="110">
        <v>0</v>
      </c>
      <c r="AG56" s="112">
        <f t="shared" si="6"/>
        <v>0</v>
      </c>
      <c r="AH56" s="110">
        <f>SUM(AG$4:AG56)</f>
        <v>1</v>
      </c>
      <c r="AI56" s="112">
        <f t="shared" si="1"/>
        <v>0</v>
      </c>
      <c r="AJ56" s="110">
        <f>COUNTIF(AI$4:AI56,"&gt;0")</f>
        <v>0</v>
      </c>
      <c r="AK56" s="110">
        <v>0</v>
      </c>
      <c r="AL56" s="110">
        <v>0</v>
      </c>
      <c r="AM56" s="172" t="str">
        <f>IF(OR(Table1[[#This Row],[Line total ordered for now]]&gt;0,Table1[[#This Row],[Line total ordered for season]]&gt;0),1,"")</f>
        <v/>
      </c>
      <c r="AN56" s="173">
        <f>COUNTIF(AM$4:AM56,"&gt;0")</f>
        <v>0</v>
      </c>
      <c r="AO56" s="173">
        <f>Table1[[#This Row],[ORDER QUANTITY
to be collected BEFORE 31.3.22]]</f>
        <v>0</v>
      </c>
      <c r="AP56" s="174">
        <f t="shared" si="2"/>
        <v>0</v>
      </c>
      <c r="AQ56" s="174">
        <f>IFERROR(INDEX(Retail!H:H,MATCH($D56,Retail!$D:$D,0)),0)</f>
        <v>0</v>
      </c>
      <c r="AR56" s="174">
        <f>IFERROR(INDEX(Retail!J:J,MATCH($D56,Retail!$D:$D,0)),0)</f>
        <v>0</v>
      </c>
      <c r="AS56" s="174">
        <f>IFERROR(INDEX('NEW2022'!H:H,MATCH($D56,'NEW2022'!D:D,0)),0)</f>
        <v>0</v>
      </c>
      <c r="AT56" s="174">
        <f>IFERROR(INDEX('NEW2022'!J:J,MATCH($D56,'NEW2022'!D:D,0)),0)</f>
        <v>0</v>
      </c>
      <c r="AU56" s="174">
        <f>IFERROR(INDEX('Quiet Items'!H:H,MATCH($D56,'Quiet Items'!D:D,0)),0)</f>
        <v>0</v>
      </c>
      <c r="AV56" s="174">
        <f>IFERROR(INDEX('Quiet Items'!J:J,MATCH($D56,'Quiet Items'!D:D,0)),0)</f>
        <v>0</v>
      </c>
      <c r="AW56" s="174">
        <f>IFERROR(INDEX('1.4G'!H:H,MATCH($D56,'1.4G'!D:D,0)),0)</f>
        <v>0</v>
      </c>
      <c r="AX56" s="174">
        <f>IFERROR(INDEX('1.4G'!J:J,MATCH($D56,'1.4G'!D:D,0)),0)</f>
        <v>0</v>
      </c>
      <c r="AY56" s="174">
        <f t="shared" si="3"/>
        <v>0</v>
      </c>
      <c r="AZ56" s="174">
        <f t="shared" si="4"/>
        <v>0</v>
      </c>
      <c r="BA56" s="175">
        <f>IFERROR(Table1[[#This Row],[Line total ordered for now]]*Table1[[#This Row],[GUARANTEED PRICE
for STOCK orders collected before 31.3.22]],0)</f>
        <v>0</v>
      </c>
      <c r="BB56" s="175">
        <f t="shared" si="5"/>
        <v>0</v>
      </c>
      <c r="BC56" s="176">
        <f>(AZ56+Table1[[#This Row],[Line total ordered for now]])*Z56</f>
        <v>0</v>
      </c>
      <c r="BD56" s="200">
        <v>183.49905252025158</v>
      </c>
      <c r="BE56" s="65"/>
      <c r="BF56" s="65"/>
      <c r="BG56" s="65"/>
      <c r="BH56" s="65"/>
      <c r="BI56" s="65"/>
      <c r="BJ56" s="65"/>
      <c r="BK56" s="65"/>
      <c r="BL56" s="55"/>
      <c r="BM56"/>
      <c r="BN56"/>
      <c r="BO56"/>
      <c r="BP56"/>
      <c r="BQ56"/>
      <c r="BR56"/>
      <c r="BS56"/>
      <c r="BT56"/>
    </row>
    <row r="57" spans="1:72" ht="15.75">
      <c r="A57" s="202">
        <v>54</v>
      </c>
      <c r="B57" s="68" t="s">
        <v>6378</v>
      </c>
      <c r="C57" s="149" t="s">
        <v>621</v>
      </c>
      <c r="D57" s="149" t="s">
        <v>3963</v>
      </c>
      <c r="E57" s="149" t="s">
        <v>3964</v>
      </c>
      <c r="F57" s="158" t="str">
        <f t="shared" si="0"/>
        <v>Video</v>
      </c>
      <c r="G57" s="187">
        <v>0</v>
      </c>
      <c r="H57" s="150"/>
      <c r="I57" s="184">
        <v>172.41</v>
      </c>
      <c r="J57" s="150"/>
      <c r="K57" s="151">
        <v>3.0770470404795915</v>
      </c>
      <c r="L57" s="152">
        <v>201.60812209222286</v>
      </c>
      <c r="M57" s="152">
        <v>221.54738691453059</v>
      </c>
      <c r="N57" s="153" t="s">
        <v>613</v>
      </c>
      <c r="O57" s="154">
        <v>72</v>
      </c>
      <c r="P57" s="153">
        <v>6</v>
      </c>
      <c r="Q57" s="153" t="s">
        <v>147</v>
      </c>
      <c r="R57" s="155">
        <v>16</v>
      </c>
      <c r="S57" s="155">
        <v>9.42</v>
      </c>
      <c r="T57" s="155">
        <v>2.8</v>
      </c>
      <c r="U57" s="154" t="s">
        <v>94</v>
      </c>
      <c r="V57" s="153" t="s">
        <v>89</v>
      </c>
      <c r="W57" s="153" t="s">
        <v>627</v>
      </c>
      <c r="X57" s="151" t="s">
        <v>6378</v>
      </c>
      <c r="Y57" s="151" t="s">
        <v>6378</v>
      </c>
      <c r="Z57" s="156">
        <v>6.3E-2</v>
      </c>
      <c r="AA57" s="153" t="s">
        <v>664</v>
      </c>
      <c r="AB57" s="153" t="s">
        <v>5778</v>
      </c>
      <c r="AC57" s="153" t="s">
        <v>4640</v>
      </c>
      <c r="AD57" s="157" t="s">
        <v>3965</v>
      </c>
      <c r="AE57" s="110">
        <v>0</v>
      </c>
      <c r="AF57" s="110">
        <v>0</v>
      </c>
      <c r="AG57" s="112">
        <f t="shared" si="6"/>
        <v>0</v>
      </c>
      <c r="AH57" s="110">
        <f>SUM(AG$4:AG57)</f>
        <v>1</v>
      </c>
      <c r="AI57" s="112">
        <f t="shared" si="1"/>
        <v>0</v>
      </c>
      <c r="AJ57" s="110">
        <f>COUNTIF(AI$4:AI57,"&gt;0")</f>
        <v>0</v>
      </c>
      <c r="AK57" s="110">
        <v>0</v>
      </c>
      <c r="AL57" s="110">
        <v>0</v>
      </c>
      <c r="AM57" s="172" t="str">
        <f>IF(OR(Table1[[#This Row],[Line total ordered for now]]&gt;0,Table1[[#This Row],[Line total ordered for season]]&gt;0),1,"")</f>
        <v/>
      </c>
      <c r="AN57" s="173">
        <f>COUNTIF(AM$4:AM57,"&gt;0")</f>
        <v>0</v>
      </c>
      <c r="AO57" s="173">
        <f>Table1[[#This Row],[ORDER QUANTITY
to be collected BEFORE 31.3.22]]</f>
        <v>0</v>
      </c>
      <c r="AP57" s="174">
        <f t="shared" si="2"/>
        <v>0</v>
      </c>
      <c r="AQ57" s="174">
        <f>IFERROR(INDEX(Retail!H:H,MATCH($D57,Retail!$D:$D,0)),0)</f>
        <v>0</v>
      </c>
      <c r="AR57" s="174">
        <f>IFERROR(INDEX(Retail!J:J,MATCH($D57,Retail!$D:$D,0)),0)</f>
        <v>0</v>
      </c>
      <c r="AS57" s="174">
        <f>IFERROR(INDEX('NEW2022'!H:H,MATCH($D57,'NEW2022'!D:D,0)),0)</f>
        <v>0</v>
      </c>
      <c r="AT57" s="174">
        <f>IFERROR(INDEX('NEW2022'!J:J,MATCH($D57,'NEW2022'!D:D,0)),0)</f>
        <v>0</v>
      </c>
      <c r="AU57" s="174">
        <f>IFERROR(INDEX('Quiet Items'!H:H,MATCH($D57,'Quiet Items'!D:D,0)),0)</f>
        <v>0</v>
      </c>
      <c r="AV57" s="174">
        <f>IFERROR(INDEX('Quiet Items'!J:J,MATCH($D57,'Quiet Items'!D:D,0)),0)</f>
        <v>0</v>
      </c>
      <c r="AW57" s="174">
        <f>IFERROR(INDEX('1.4G'!H:H,MATCH($D57,'1.4G'!D:D,0)),0)</f>
        <v>0</v>
      </c>
      <c r="AX57" s="174">
        <f>IFERROR(INDEX('1.4G'!J:J,MATCH($D57,'1.4G'!D:D,0)),0)</f>
        <v>0</v>
      </c>
      <c r="AY57" s="174">
        <f t="shared" si="3"/>
        <v>0</v>
      </c>
      <c r="AZ57" s="174">
        <f t="shared" si="4"/>
        <v>0</v>
      </c>
      <c r="BA57" s="175">
        <f>IFERROR(Table1[[#This Row],[Line total ordered for now]]*Table1[[#This Row],[GUARANTEED PRICE
for STOCK orders collected before 31.3.22]],0)</f>
        <v>0</v>
      </c>
      <c r="BB57" s="175">
        <f t="shared" si="5"/>
        <v>0</v>
      </c>
      <c r="BC57" s="176">
        <f>(AZ57+Table1[[#This Row],[Line total ordered for now]])*Z57</f>
        <v>0</v>
      </c>
      <c r="BD57" s="200">
        <v>188.31527887735101</v>
      </c>
      <c r="BE57" s="65"/>
      <c r="BF57" s="65"/>
      <c r="BG57" s="65"/>
      <c r="BH57" s="65"/>
      <c r="BI57" s="65"/>
      <c r="BJ57" s="65"/>
      <c r="BK57" s="65"/>
      <c r="BL57" s="55"/>
      <c r="BM57"/>
      <c r="BN57"/>
      <c r="BO57"/>
      <c r="BP57"/>
      <c r="BQ57"/>
      <c r="BR57"/>
      <c r="BS57"/>
      <c r="BT57"/>
    </row>
    <row r="58" spans="1:72" ht="15.75">
      <c r="A58" s="202">
        <v>55</v>
      </c>
      <c r="B58" s="68" t="s">
        <v>6378</v>
      </c>
      <c r="C58" s="149" t="s">
        <v>621</v>
      </c>
      <c r="D58" s="149" t="s">
        <v>2821</v>
      </c>
      <c r="E58" s="149" t="s">
        <v>2822</v>
      </c>
      <c r="F58" s="158" t="str">
        <f t="shared" si="0"/>
        <v>Video</v>
      </c>
      <c r="G58" s="187">
        <v>0</v>
      </c>
      <c r="H58" s="150"/>
      <c r="I58" s="184">
        <v>157.08000000000001</v>
      </c>
      <c r="J58" s="150"/>
      <c r="K58" s="151">
        <v>3.0770470404795915</v>
      </c>
      <c r="L58" s="152">
        <v>201.60812209222286</v>
      </c>
      <c r="M58" s="152">
        <v>221.54738691453059</v>
      </c>
      <c r="N58" s="153" t="s">
        <v>613</v>
      </c>
      <c r="O58" s="154">
        <v>72</v>
      </c>
      <c r="P58" s="153">
        <v>3</v>
      </c>
      <c r="Q58" s="153" t="s">
        <v>147</v>
      </c>
      <c r="R58" s="155">
        <v>16</v>
      </c>
      <c r="S58" s="155">
        <v>9.42</v>
      </c>
      <c r="T58" s="155">
        <v>2.8</v>
      </c>
      <c r="U58" s="154" t="s">
        <v>94</v>
      </c>
      <c r="V58" s="153" t="s">
        <v>89</v>
      </c>
      <c r="W58" s="153" t="s">
        <v>627</v>
      </c>
      <c r="X58" s="151" t="s">
        <v>6378</v>
      </c>
      <c r="Y58" s="151" t="s">
        <v>6378</v>
      </c>
      <c r="Z58" s="156">
        <v>6.3E-2</v>
      </c>
      <c r="AA58" s="153" t="s">
        <v>664</v>
      </c>
      <c r="AB58" s="153" t="s">
        <v>5702</v>
      </c>
      <c r="AC58" s="153" t="s">
        <v>145</v>
      </c>
      <c r="AD58" s="157" t="s">
        <v>2823</v>
      </c>
      <c r="AE58" s="110">
        <v>0</v>
      </c>
      <c r="AF58" s="110">
        <v>0</v>
      </c>
      <c r="AG58" s="112">
        <f t="shared" si="6"/>
        <v>0</v>
      </c>
      <c r="AH58" s="110">
        <f>SUM(AG$4:AG58)</f>
        <v>1</v>
      </c>
      <c r="AI58" s="112">
        <f t="shared" si="1"/>
        <v>0</v>
      </c>
      <c r="AJ58" s="110">
        <f>COUNTIF(AI$4:AI58,"&gt;0")</f>
        <v>0</v>
      </c>
      <c r="AK58" s="110">
        <v>0</v>
      </c>
      <c r="AL58" s="110">
        <v>0</v>
      </c>
      <c r="AM58" s="172" t="str">
        <f>IF(OR(Table1[[#This Row],[Line total ordered for now]]&gt;0,Table1[[#This Row],[Line total ordered for season]]&gt;0),1,"")</f>
        <v/>
      </c>
      <c r="AN58" s="173">
        <f>COUNTIF(AM$4:AM58,"&gt;0")</f>
        <v>0</v>
      </c>
      <c r="AO58" s="173">
        <f>Table1[[#This Row],[ORDER QUANTITY
to be collected BEFORE 31.3.22]]</f>
        <v>0</v>
      </c>
      <c r="AP58" s="174">
        <f t="shared" si="2"/>
        <v>0</v>
      </c>
      <c r="AQ58" s="174">
        <f>IFERROR(INDEX(Retail!H:H,MATCH($D58,Retail!$D:$D,0)),0)</f>
        <v>0</v>
      </c>
      <c r="AR58" s="174">
        <f>IFERROR(INDEX(Retail!J:J,MATCH($D58,Retail!$D:$D,0)),0)</f>
        <v>0</v>
      </c>
      <c r="AS58" s="174">
        <f>IFERROR(INDEX('NEW2022'!H:H,MATCH($D58,'NEW2022'!D:D,0)),0)</f>
        <v>0</v>
      </c>
      <c r="AT58" s="174">
        <f>IFERROR(INDEX('NEW2022'!J:J,MATCH($D58,'NEW2022'!D:D,0)),0)</f>
        <v>0</v>
      </c>
      <c r="AU58" s="174">
        <f>IFERROR(INDEX('Quiet Items'!H:H,MATCH($D58,'Quiet Items'!D:D,0)),0)</f>
        <v>0</v>
      </c>
      <c r="AV58" s="174">
        <f>IFERROR(INDEX('Quiet Items'!J:J,MATCH($D58,'Quiet Items'!D:D,0)),0)</f>
        <v>0</v>
      </c>
      <c r="AW58" s="174">
        <f>IFERROR(INDEX('1.4G'!H:H,MATCH($D58,'1.4G'!D:D,0)),0)</f>
        <v>0</v>
      </c>
      <c r="AX58" s="174">
        <f>IFERROR(INDEX('1.4G'!J:J,MATCH($D58,'1.4G'!D:D,0)),0)</f>
        <v>0</v>
      </c>
      <c r="AY58" s="174">
        <f t="shared" si="3"/>
        <v>0</v>
      </c>
      <c r="AZ58" s="174">
        <f t="shared" si="4"/>
        <v>0</v>
      </c>
      <c r="BA58" s="175">
        <f>IFERROR(Table1[[#This Row],[Line total ordered for now]]*Table1[[#This Row],[GUARANTEED PRICE
for STOCK orders collected before 31.3.22]],0)</f>
        <v>0</v>
      </c>
      <c r="BB58" s="175">
        <f t="shared" si="5"/>
        <v>0</v>
      </c>
      <c r="BC58" s="176">
        <f>(AZ58+Table1[[#This Row],[Line total ordered for now]])*Z58</f>
        <v>0</v>
      </c>
      <c r="BD58" s="200">
        <v>188.31527887735101</v>
      </c>
      <c r="BE58" s="65"/>
      <c r="BF58" s="65"/>
      <c r="BG58" s="65"/>
      <c r="BH58" s="65"/>
      <c r="BI58" s="65"/>
      <c r="BJ58" s="65"/>
      <c r="BK58" s="65"/>
      <c r="BL58" s="55"/>
      <c r="BM58"/>
      <c r="BN58"/>
      <c r="BO58"/>
      <c r="BP58"/>
      <c r="BQ58"/>
      <c r="BR58"/>
      <c r="BS58"/>
      <c r="BT58"/>
    </row>
    <row r="59" spans="1:72" ht="15.75">
      <c r="A59" s="202">
        <v>56</v>
      </c>
      <c r="B59" s="68" t="s">
        <v>6378</v>
      </c>
      <c r="C59" s="149" t="s">
        <v>621</v>
      </c>
      <c r="D59" s="149" t="s">
        <v>3577</v>
      </c>
      <c r="E59" s="149" t="s">
        <v>3578</v>
      </c>
      <c r="F59" s="158" t="str">
        <f t="shared" si="0"/>
        <v>Video</v>
      </c>
      <c r="G59" s="187">
        <v>9</v>
      </c>
      <c r="H59" s="150"/>
      <c r="I59" s="184">
        <v>191.07</v>
      </c>
      <c r="J59" s="150"/>
      <c r="K59" s="151">
        <v>3.1037499999999998</v>
      </c>
      <c r="L59" s="152">
        <v>203.35769999999999</v>
      </c>
      <c r="M59" s="152">
        <v>223.47</v>
      </c>
      <c r="N59" s="153" t="s">
        <v>613</v>
      </c>
      <c r="O59" s="154">
        <v>72</v>
      </c>
      <c r="P59" s="153">
        <v>5</v>
      </c>
      <c r="Q59" s="153" t="s">
        <v>147</v>
      </c>
      <c r="R59" s="155">
        <v>16</v>
      </c>
      <c r="S59" s="155">
        <v>10.8</v>
      </c>
      <c r="T59" s="155">
        <v>2.8</v>
      </c>
      <c r="U59" s="154" t="s">
        <v>94</v>
      </c>
      <c r="V59" s="153" t="s">
        <v>89</v>
      </c>
      <c r="W59" s="153" t="s">
        <v>627</v>
      </c>
      <c r="X59" s="151" t="s">
        <v>6378</v>
      </c>
      <c r="Y59" s="151" t="s">
        <v>6378</v>
      </c>
      <c r="Z59" s="156">
        <v>5.7433999999999999E-2</v>
      </c>
      <c r="AA59" s="153" t="s">
        <v>664</v>
      </c>
      <c r="AB59" s="153" t="s">
        <v>5397</v>
      </c>
      <c r="AC59" s="153" t="s">
        <v>785</v>
      </c>
      <c r="AD59" s="157" t="s">
        <v>3579</v>
      </c>
      <c r="AE59" s="110">
        <v>0</v>
      </c>
      <c r="AF59" s="110">
        <v>0</v>
      </c>
      <c r="AG59" s="112">
        <f t="shared" si="6"/>
        <v>0</v>
      </c>
      <c r="AH59" s="110">
        <f>SUM(AG$4:AG59)</f>
        <v>1</v>
      </c>
      <c r="AI59" s="112">
        <f t="shared" si="1"/>
        <v>0</v>
      </c>
      <c r="AJ59" s="110">
        <f>COUNTIF(AI$4:AI59,"&gt;0")</f>
        <v>0</v>
      </c>
      <c r="AK59" s="110">
        <v>0</v>
      </c>
      <c r="AL59" s="110">
        <v>0</v>
      </c>
      <c r="AM59" s="172" t="str">
        <f>IF(OR(Table1[[#This Row],[Line total ordered for now]]&gt;0,Table1[[#This Row],[Line total ordered for season]]&gt;0),1,"")</f>
        <v/>
      </c>
      <c r="AN59" s="173">
        <f>COUNTIF(AM$4:AM59,"&gt;0")</f>
        <v>0</v>
      </c>
      <c r="AO59" s="173">
        <f>Table1[[#This Row],[ORDER QUANTITY
to be collected BEFORE 31.3.22]]</f>
        <v>0</v>
      </c>
      <c r="AP59" s="174">
        <f t="shared" si="2"/>
        <v>0</v>
      </c>
      <c r="AQ59" s="174">
        <f>IFERROR(INDEX(Retail!H:H,MATCH($D59,Retail!$D:$D,0)),0)</f>
        <v>0</v>
      </c>
      <c r="AR59" s="174">
        <f>IFERROR(INDEX(Retail!J:J,MATCH($D59,Retail!$D:$D,0)),0)</f>
        <v>0</v>
      </c>
      <c r="AS59" s="174">
        <f>IFERROR(INDEX('NEW2022'!H:H,MATCH($D59,'NEW2022'!D:D,0)),0)</f>
        <v>0</v>
      </c>
      <c r="AT59" s="174">
        <f>IFERROR(INDEX('NEW2022'!J:J,MATCH($D59,'NEW2022'!D:D,0)),0)</f>
        <v>0</v>
      </c>
      <c r="AU59" s="174">
        <f>IFERROR(INDEX('Quiet Items'!H:H,MATCH($D59,'Quiet Items'!D:D,0)),0)</f>
        <v>0</v>
      </c>
      <c r="AV59" s="174">
        <f>IFERROR(INDEX('Quiet Items'!J:J,MATCH($D59,'Quiet Items'!D:D,0)),0)</f>
        <v>0</v>
      </c>
      <c r="AW59" s="174">
        <f>IFERROR(INDEX('1.4G'!H:H,MATCH($D59,'1.4G'!D:D,0)),0)</f>
        <v>0</v>
      </c>
      <c r="AX59" s="174">
        <f>IFERROR(INDEX('1.4G'!J:J,MATCH($D59,'1.4G'!D:D,0)),0)</f>
        <v>0</v>
      </c>
      <c r="AY59" s="174">
        <f t="shared" si="3"/>
        <v>0</v>
      </c>
      <c r="AZ59" s="174">
        <f t="shared" si="4"/>
        <v>0</v>
      </c>
      <c r="BA59" s="175">
        <f>IFERROR(Table1[[#This Row],[Line total ordered for now]]*Table1[[#This Row],[GUARANTEED PRICE
for STOCK orders collected before 31.3.22]],0)</f>
        <v>0</v>
      </c>
      <c r="BB59" s="175">
        <f t="shared" si="5"/>
        <v>0</v>
      </c>
      <c r="BC59" s="176">
        <f>(AZ59+Table1[[#This Row],[Line total ordered for now]])*Z59</f>
        <v>0</v>
      </c>
      <c r="BD59" s="200">
        <v>189.9495</v>
      </c>
      <c r="BE59" s="65"/>
      <c r="BF59" s="65"/>
      <c r="BG59" s="65"/>
      <c r="BH59" s="65"/>
      <c r="BI59" s="65"/>
      <c r="BJ59" s="65"/>
      <c r="BK59" s="65"/>
      <c r="BL59" s="55"/>
      <c r="BM59"/>
      <c r="BN59"/>
      <c r="BO59"/>
      <c r="BP59"/>
      <c r="BQ59"/>
      <c r="BR59"/>
      <c r="BS59"/>
      <c r="BT59"/>
    </row>
    <row r="60" spans="1:72" ht="15.75">
      <c r="A60" s="202">
        <v>57</v>
      </c>
      <c r="B60" s="68" t="s">
        <v>6378</v>
      </c>
      <c r="C60" s="149" t="s">
        <v>621</v>
      </c>
      <c r="D60" s="149" t="s">
        <v>4295</v>
      </c>
      <c r="E60" s="149" t="s">
        <v>4296</v>
      </c>
      <c r="F60" s="158" t="str">
        <f t="shared" si="0"/>
        <v>Video</v>
      </c>
      <c r="G60" s="187">
        <v>0</v>
      </c>
      <c r="H60" s="150"/>
      <c r="I60" s="184">
        <v>170.57</v>
      </c>
      <c r="J60" s="150"/>
      <c r="K60" s="151">
        <v>3.1219409302068319</v>
      </c>
      <c r="L60" s="152">
        <v>204.54956974715165</v>
      </c>
      <c r="M60" s="152">
        <v>224.77974697489191</v>
      </c>
      <c r="N60" s="153" t="s">
        <v>613</v>
      </c>
      <c r="O60" s="154">
        <v>72</v>
      </c>
      <c r="P60" s="153">
        <v>5</v>
      </c>
      <c r="Q60" s="153" t="s">
        <v>147</v>
      </c>
      <c r="R60" s="155">
        <v>16</v>
      </c>
      <c r="S60" s="155">
        <v>9.42</v>
      </c>
      <c r="T60" s="155">
        <v>2.8</v>
      </c>
      <c r="U60" s="154" t="s">
        <v>94</v>
      </c>
      <c r="V60" s="153" t="s">
        <v>89</v>
      </c>
      <c r="W60" s="153" t="s">
        <v>627</v>
      </c>
      <c r="X60" s="151" t="s">
        <v>6378</v>
      </c>
      <c r="Y60" s="151" t="s">
        <v>6378</v>
      </c>
      <c r="Z60" s="156">
        <v>6.3E-2</v>
      </c>
      <c r="AA60" s="153" t="s">
        <v>1702</v>
      </c>
      <c r="AB60" s="153" t="s">
        <v>5783</v>
      </c>
      <c r="AC60" s="153" t="s">
        <v>2412</v>
      </c>
      <c r="AD60" s="157" t="s">
        <v>4297</v>
      </c>
      <c r="AE60" s="110">
        <v>0</v>
      </c>
      <c r="AF60" s="110">
        <v>0</v>
      </c>
      <c r="AG60" s="112">
        <f t="shared" si="6"/>
        <v>0</v>
      </c>
      <c r="AH60" s="110">
        <f>SUM(AG$4:AG60)</f>
        <v>1</v>
      </c>
      <c r="AI60" s="112">
        <f t="shared" si="1"/>
        <v>0</v>
      </c>
      <c r="AJ60" s="110">
        <f>COUNTIF(AI$4:AI60,"&gt;0")</f>
        <v>0</v>
      </c>
      <c r="AK60" s="110">
        <v>0</v>
      </c>
      <c r="AL60" s="110">
        <v>0</v>
      </c>
      <c r="AM60" s="172" t="str">
        <f>IF(OR(Table1[[#This Row],[Line total ordered for now]]&gt;0,Table1[[#This Row],[Line total ordered for season]]&gt;0),1,"")</f>
        <v/>
      </c>
      <c r="AN60" s="173">
        <f>COUNTIF(AM$4:AM60,"&gt;0")</f>
        <v>0</v>
      </c>
      <c r="AO60" s="173">
        <f>Table1[[#This Row],[ORDER QUANTITY
to be collected BEFORE 31.3.22]]</f>
        <v>0</v>
      </c>
      <c r="AP60" s="174">
        <f t="shared" si="2"/>
        <v>0</v>
      </c>
      <c r="AQ60" s="174">
        <f>IFERROR(INDEX(Retail!H:H,MATCH($D60,Retail!$D:$D,0)),0)</f>
        <v>0</v>
      </c>
      <c r="AR60" s="174">
        <f>IFERROR(INDEX(Retail!J:J,MATCH($D60,Retail!$D:$D,0)),0)</f>
        <v>0</v>
      </c>
      <c r="AS60" s="174">
        <f>IFERROR(INDEX('NEW2022'!H:H,MATCH($D60,'NEW2022'!D:D,0)),0)</f>
        <v>0</v>
      </c>
      <c r="AT60" s="174">
        <f>IFERROR(INDEX('NEW2022'!J:J,MATCH($D60,'NEW2022'!D:D,0)),0)</f>
        <v>0</v>
      </c>
      <c r="AU60" s="174">
        <f>IFERROR(INDEX('Quiet Items'!H:H,MATCH($D60,'Quiet Items'!D:D,0)),0)</f>
        <v>0</v>
      </c>
      <c r="AV60" s="174">
        <f>IFERROR(INDEX('Quiet Items'!J:J,MATCH($D60,'Quiet Items'!D:D,0)),0)</f>
        <v>0</v>
      </c>
      <c r="AW60" s="174">
        <f>IFERROR(INDEX('1.4G'!H:H,MATCH($D60,'1.4G'!D:D,0)),0)</f>
        <v>0</v>
      </c>
      <c r="AX60" s="174">
        <f>IFERROR(INDEX('1.4G'!J:J,MATCH($D60,'1.4G'!D:D,0)),0)</f>
        <v>0</v>
      </c>
      <c r="AY60" s="174">
        <f t="shared" si="3"/>
        <v>0</v>
      </c>
      <c r="AZ60" s="174">
        <f t="shared" si="4"/>
        <v>0</v>
      </c>
      <c r="BA60" s="175">
        <f>IFERROR(Table1[[#This Row],[Line total ordered for now]]*Table1[[#This Row],[GUARANTEED PRICE
for STOCK orders collected before 31.3.22]],0)</f>
        <v>0</v>
      </c>
      <c r="BB60" s="175">
        <f t="shared" si="5"/>
        <v>0</v>
      </c>
      <c r="BC60" s="176">
        <f>(AZ60+Table1[[#This Row],[Line total ordered for now]])*Z60</f>
        <v>0</v>
      </c>
      <c r="BD60" s="200">
        <v>191.06278492865812</v>
      </c>
      <c r="BE60" s="65"/>
      <c r="BF60" s="65"/>
      <c r="BG60" s="65"/>
      <c r="BH60" s="65"/>
      <c r="BI60" s="65"/>
      <c r="BJ60" s="65"/>
      <c r="BK60" s="65"/>
      <c r="BL60" s="55"/>
      <c r="BM60"/>
      <c r="BN60"/>
      <c r="BO60"/>
      <c r="BP60"/>
      <c r="BQ60"/>
      <c r="BR60"/>
      <c r="BS60"/>
      <c r="BT60"/>
    </row>
    <row r="61" spans="1:72" ht="15.75">
      <c r="A61" s="202">
        <v>58</v>
      </c>
      <c r="B61" s="68" t="s">
        <v>6378</v>
      </c>
      <c r="C61" s="149" t="s">
        <v>621</v>
      </c>
      <c r="D61" s="149" t="s">
        <v>4472</v>
      </c>
      <c r="E61" s="149" t="s">
        <v>6070</v>
      </c>
      <c r="F61" s="158" t="str">
        <f t="shared" si="0"/>
        <v/>
      </c>
      <c r="G61" s="187">
        <v>0</v>
      </c>
      <c r="H61" s="150"/>
      <c r="I61" s="184">
        <v>194</v>
      </c>
      <c r="J61" s="150"/>
      <c r="K61" s="151">
        <v>3.1512499999999997</v>
      </c>
      <c r="L61" s="152">
        <v>206.4699</v>
      </c>
      <c r="M61" s="152">
        <v>226.89</v>
      </c>
      <c r="N61" s="153" t="s">
        <v>613</v>
      </c>
      <c r="O61" s="154">
        <v>72</v>
      </c>
      <c r="P61" s="153">
        <v>5</v>
      </c>
      <c r="Q61" s="153" t="s">
        <v>147</v>
      </c>
      <c r="R61" s="155">
        <v>17</v>
      </c>
      <c r="S61" s="155">
        <v>11.5</v>
      </c>
      <c r="T61" s="155">
        <v>0</v>
      </c>
      <c r="U61" s="154" t="s">
        <v>94</v>
      </c>
      <c r="V61" s="153" t="s">
        <v>89</v>
      </c>
      <c r="W61" s="153" t="s">
        <v>627</v>
      </c>
      <c r="X61" s="151" t="s">
        <v>6378</v>
      </c>
      <c r="Y61" s="151" t="s">
        <v>6378</v>
      </c>
      <c r="Z61" s="156">
        <v>5.7433999999999999E-2</v>
      </c>
      <c r="AA61" s="153" t="s">
        <v>4323</v>
      </c>
      <c r="AB61" s="153" t="s">
        <v>5415</v>
      </c>
      <c r="AC61" s="153" t="s">
        <v>6069</v>
      </c>
      <c r="AD61" s="157">
        <v>0</v>
      </c>
      <c r="AE61" s="110">
        <v>0</v>
      </c>
      <c r="AF61" s="110">
        <v>0</v>
      </c>
      <c r="AG61" s="112">
        <f t="shared" si="6"/>
        <v>0</v>
      </c>
      <c r="AH61" s="110">
        <f>SUM(AG$4:AG61)</f>
        <v>1</v>
      </c>
      <c r="AI61" s="112">
        <f t="shared" si="1"/>
        <v>0</v>
      </c>
      <c r="AJ61" s="110">
        <f>COUNTIF(AI$4:AI61,"&gt;0")</f>
        <v>0</v>
      </c>
      <c r="AK61" s="110">
        <v>0</v>
      </c>
      <c r="AL61" s="110">
        <v>0</v>
      </c>
      <c r="AM61" s="172" t="str">
        <f>IF(OR(Table1[[#This Row],[Line total ordered for now]]&gt;0,Table1[[#This Row],[Line total ordered for season]]&gt;0),1,"")</f>
        <v/>
      </c>
      <c r="AN61" s="173">
        <f>COUNTIF(AM$4:AM61,"&gt;0")</f>
        <v>0</v>
      </c>
      <c r="AO61" s="173">
        <f>Table1[[#This Row],[ORDER QUANTITY
to be collected BEFORE 31.3.22]]</f>
        <v>0</v>
      </c>
      <c r="AP61" s="174">
        <f t="shared" si="2"/>
        <v>0</v>
      </c>
      <c r="AQ61" s="174">
        <f>IFERROR(INDEX(Retail!H:H,MATCH($D61,Retail!$D:$D,0)),0)</f>
        <v>0</v>
      </c>
      <c r="AR61" s="174">
        <f>IFERROR(INDEX(Retail!J:J,MATCH($D61,Retail!$D:$D,0)),0)</f>
        <v>0</v>
      </c>
      <c r="AS61" s="174">
        <f>IFERROR(INDEX('NEW2022'!H:H,MATCH($D61,'NEW2022'!D:D,0)),0)</f>
        <v>0</v>
      </c>
      <c r="AT61" s="174">
        <f>IFERROR(INDEX('NEW2022'!J:J,MATCH($D61,'NEW2022'!D:D,0)),0)</f>
        <v>0</v>
      </c>
      <c r="AU61" s="174">
        <f>IFERROR(INDEX('Quiet Items'!H:H,MATCH($D61,'Quiet Items'!D:D,0)),0)</f>
        <v>0</v>
      </c>
      <c r="AV61" s="174">
        <f>IFERROR(INDEX('Quiet Items'!J:J,MATCH($D61,'Quiet Items'!D:D,0)),0)</f>
        <v>0</v>
      </c>
      <c r="AW61" s="174">
        <f>IFERROR(INDEX('1.4G'!H:H,MATCH($D61,'1.4G'!D:D,0)),0)</f>
        <v>0</v>
      </c>
      <c r="AX61" s="174">
        <f>IFERROR(INDEX('1.4G'!J:J,MATCH($D61,'1.4G'!D:D,0)),0)</f>
        <v>0</v>
      </c>
      <c r="AY61" s="174">
        <f t="shared" si="3"/>
        <v>0</v>
      </c>
      <c r="AZ61" s="174">
        <f t="shared" si="4"/>
        <v>0</v>
      </c>
      <c r="BA61" s="175">
        <f>IFERROR(Table1[[#This Row],[Line total ordered for now]]*Table1[[#This Row],[GUARANTEED PRICE
for STOCK orders collected before 31.3.22]],0)</f>
        <v>0</v>
      </c>
      <c r="BB61" s="175">
        <f t="shared" si="5"/>
        <v>0</v>
      </c>
      <c r="BC61" s="176">
        <f>(AZ61+Table1[[#This Row],[Line total ordered for now]])*Z61</f>
        <v>0</v>
      </c>
      <c r="BD61" s="200">
        <v>192.85649999999998</v>
      </c>
      <c r="BE61" s="65"/>
      <c r="BF61" s="65"/>
      <c r="BG61" s="65"/>
      <c r="BH61" s="65"/>
      <c r="BI61" s="65"/>
      <c r="BJ61" s="65"/>
      <c r="BK61" s="65"/>
      <c r="BL61" s="55"/>
      <c r="BM61"/>
      <c r="BN61"/>
      <c r="BO61"/>
      <c r="BP61"/>
      <c r="BQ61"/>
      <c r="BR61"/>
      <c r="BS61"/>
      <c r="BT61"/>
    </row>
    <row r="62" spans="1:72" ht="15.75">
      <c r="A62" s="202">
        <v>59</v>
      </c>
      <c r="B62" s="68" t="s">
        <v>6378</v>
      </c>
      <c r="C62" s="149" t="s">
        <v>621</v>
      </c>
      <c r="D62" s="149" t="s">
        <v>719</v>
      </c>
      <c r="E62" s="149" t="s">
        <v>2754</v>
      </c>
      <c r="F62" s="158" t="str">
        <f t="shared" si="0"/>
        <v>Video</v>
      </c>
      <c r="G62" s="187">
        <v>4</v>
      </c>
      <c r="H62" s="150"/>
      <c r="I62" s="184">
        <v>190.03</v>
      </c>
      <c r="J62" s="150"/>
      <c r="K62" s="151">
        <v>3.159756203598453</v>
      </c>
      <c r="L62" s="152">
        <v>207.02722645977065</v>
      </c>
      <c r="M62" s="152">
        <v>227.5024466590886</v>
      </c>
      <c r="N62" s="153" t="s">
        <v>613</v>
      </c>
      <c r="O62" s="154">
        <v>72</v>
      </c>
      <c r="P62" s="153">
        <v>10</v>
      </c>
      <c r="Q62" s="153" t="s">
        <v>147</v>
      </c>
      <c r="R62" s="155">
        <v>16</v>
      </c>
      <c r="S62" s="155">
        <v>9.42</v>
      </c>
      <c r="T62" s="155">
        <v>2.8</v>
      </c>
      <c r="U62" s="154" t="s">
        <v>94</v>
      </c>
      <c r="V62" s="153" t="s">
        <v>89</v>
      </c>
      <c r="W62" s="153" t="s">
        <v>627</v>
      </c>
      <c r="X62" s="151" t="s">
        <v>6378</v>
      </c>
      <c r="Y62" s="151" t="s">
        <v>6378</v>
      </c>
      <c r="Z62" s="156">
        <v>6.2956999999999999E-2</v>
      </c>
      <c r="AA62" s="153" t="s">
        <v>664</v>
      </c>
      <c r="AB62" s="153" t="s">
        <v>5385</v>
      </c>
      <c r="AC62" s="153" t="s">
        <v>4933</v>
      </c>
      <c r="AD62" s="157" t="s">
        <v>2755</v>
      </c>
      <c r="AE62" s="110">
        <v>0</v>
      </c>
      <c r="AF62" s="110">
        <v>0</v>
      </c>
      <c r="AG62" s="112">
        <f t="shared" si="6"/>
        <v>0</v>
      </c>
      <c r="AH62" s="110">
        <f>SUM(AG$4:AG62)</f>
        <v>1</v>
      </c>
      <c r="AI62" s="112">
        <f t="shared" si="1"/>
        <v>0</v>
      </c>
      <c r="AJ62" s="110">
        <f>COUNTIF(AI$4:AI62,"&gt;0")</f>
        <v>0</v>
      </c>
      <c r="AK62" s="110">
        <v>0</v>
      </c>
      <c r="AL62" s="110">
        <v>0</v>
      </c>
      <c r="AM62" s="172" t="str">
        <f>IF(OR(Table1[[#This Row],[Line total ordered for now]]&gt;0,Table1[[#This Row],[Line total ordered for season]]&gt;0),1,"")</f>
        <v/>
      </c>
      <c r="AN62" s="173">
        <f>COUNTIF(AM$4:AM62,"&gt;0")</f>
        <v>0</v>
      </c>
      <c r="AO62" s="173">
        <f>Table1[[#This Row],[ORDER QUANTITY
to be collected BEFORE 31.3.22]]</f>
        <v>0</v>
      </c>
      <c r="AP62" s="174">
        <f t="shared" si="2"/>
        <v>0</v>
      </c>
      <c r="AQ62" s="174">
        <f>IFERROR(INDEX(Retail!H:H,MATCH($D62,Retail!$D:$D,0)),0)</f>
        <v>0</v>
      </c>
      <c r="AR62" s="174">
        <f>IFERROR(INDEX(Retail!J:J,MATCH($D62,Retail!$D:$D,0)),0)</f>
        <v>0</v>
      </c>
      <c r="AS62" s="174">
        <f>IFERROR(INDEX('NEW2022'!H:H,MATCH($D62,'NEW2022'!D:D,0)),0)</f>
        <v>0</v>
      </c>
      <c r="AT62" s="174">
        <f>IFERROR(INDEX('NEW2022'!J:J,MATCH($D62,'NEW2022'!D:D,0)),0)</f>
        <v>0</v>
      </c>
      <c r="AU62" s="174">
        <f>IFERROR(INDEX('Quiet Items'!H:H,MATCH($D62,'Quiet Items'!D:D,0)),0)</f>
        <v>0</v>
      </c>
      <c r="AV62" s="174">
        <f>IFERROR(INDEX('Quiet Items'!J:J,MATCH($D62,'Quiet Items'!D:D,0)),0)</f>
        <v>0</v>
      </c>
      <c r="AW62" s="174">
        <f>IFERROR(INDEX('1.4G'!H:H,MATCH($D62,'1.4G'!D:D,0)),0)</f>
        <v>0</v>
      </c>
      <c r="AX62" s="174">
        <f>IFERROR(INDEX('1.4G'!J:J,MATCH($D62,'1.4G'!D:D,0)),0)</f>
        <v>0</v>
      </c>
      <c r="AY62" s="174">
        <f t="shared" si="3"/>
        <v>0</v>
      </c>
      <c r="AZ62" s="174">
        <f t="shared" si="4"/>
        <v>0</v>
      </c>
      <c r="BA62" s="175">
        <f>IFERROR(Table1[[#This Row],[Line total ordered for now]]*Table1[[#This Row],[GUARANTEED PRICE
for STOCK orders collected before 31.3.22]],0)</f>
        <v>0</v>
      </c>
      <c r="BB62" s="175">
        <f t="shared" si="5"/>
        <v>0</v>
      </c>
      <c r="BC62" s="176">
        <f>(AZ62+Table1[[#This Row],[Line total ordered for now]])*Z62</f>
        <v>0</v>
      </c>
      <c r="BD62" s="200">
        <v>193.37707966022532</v>
      </c>
      <c r="BE62" s="65"/>
      <c r="BF62" s="65"/>
      <c r="BG62" s="65"/>
      <c r="BH62" s="65"/>
      <c r="BI62" s="65"/>
      <c r="BJ62" s="65"/>
      <c r="BK62" s="65"/>
      <c r="BL62" s="55"/>
      <c r="BM62"/>
      <c r="BN62"/>
      <c r="BO62"/>
      <c r="BP62"/>
      <c r="BQ62"/>
      <c r="BR62"/>
      <c r="BS62"/>
      <c r="BT62"/>
    </row>
    <row r="63" spans="1:72" ht="15.75">
      <c r="A63" s="202">
        <v>60</v>
      </c>
      <c r="B63" s="68" t="s">
        <v>6378</v>
      </c>
      <c r="C63" s="149" t="s">
        <v>621</v>
      </c>
      <c r="D63" s="149" t="s">
        <v>647</v>
      </c>
      <c r="E63" s="149" t="s">
        <v>2973</v>
      </c>
      <c r="F63" s="158" t="str">
        <f t="shared" si="0"/>
        <v>Video</v>
      </c>
      <c r="G63" s="187">
        <v>0</v>
      </c>
      <c r="H63" s="150"/>
      <c r="I63" s="184">
        <v>190.05</v>
      </c>
      <c r="J63" s="150"/>
      <c r="K63" s="151">
        <v>3.1601973435794588</v>
      </c>
      <c r="L63" s="152">
        <v>207.05612995132614</v>
      </c>
      <c r="M63" s="152">
        <v>227.53420873772103</v>
      </c>
      <c r="N63" s="153" t="s">
        <v>613</v>
      </c>
      <c r="O63" s="154">
        <v>72</v>
      </c>
      <c r="P63" s="153">
        <v>8</v>
      </c>
      <c r="Q63" s="153" t="s">
        <v>147</v>
      </c>
      <c r="R63" s="155">
        <v>16</v>
      </c>
      <c r="S63" s="155">
        <v>9.42</v>
      </c>
      <c r="T63" s="155">
        <v>2.8</v>
      </c>
      <c r="U63" s="154" t="s">
        <v>94</v>
      </c>
      <c r="V63" s="153" t="s">
        <v>89</v>
      </c>
      <c r="W63" s="153" t="s">
        <v>627</v>
      </c>
      <c r="X63" s="151" t="s">
        <v>6378</v>
      </c>
      <c r="Y63" s="151" t="s">
        <v>6378</v>
      </c>
      <c r="Z63" s="156">
        <v>6.3E-2</v>
      </c>
      <c r="AA63" s="153" t="s">
        <v>664</v>
      </c>
      <c r="AB63" s="153" t="s">
        <v>5705</v>
      </c>
      <c r="AC63" s="153" t="s">
        <v>145</v>
      </c>
      <c r="AD63" s="157" t="s">
        <v>2974</v>
      </c>
      <c r="AE63" s="110">
        <v>0</v>
      </c>
      <c r="AF63" s="110">
        <v>0</v>
      </c>
      <c r="AG63" s="112">
        <f t="shared" si="6"/>
        <v>0</v>
      </c>
      <c r="AH63" s="110">
        <f>SUM(AG$4:AG63)</f>
        <v>1</v>
      </c>
      <c r="AI63" s="112">
        <f t="shared" si="1"/>
        <v>0</v>
      </c>
      <c r="AJ63" s="110">
        <f>COUNTIF(AI$4:AI63,"&gt;0")</f>
        <v>0</v>
      </c>
      <c r="AK63" s="110">
        <v>0</v>
      </c>
      <c r="AL63" s="110">
        <v>0</v>
      </c>
      <c r="AM63" s="172" t="str">
        <f>IF(OR(Table1[[#This Row],[Line total ordered for now]]&gt;0,Table1[[#This Row],[Line total ordered for season]]&gt;0),1,"")</f>
        <v/>
      </c>
      <c r="AN63" s="173">
        <f>COUNTIF(AM$4:AM63,"&gt;0")</f>
        <v>0</v>
      </c>
      <c r="AO63" s="173">
        <f>Table1[[#This Row],[ORDER QUANTITY
to be collected BEFORE 31.3.22]]</f>
        <v>0</v>
      </c>
      <c r="AP63" s="174">
        <f t="shared" si="2"/>
        <v>0</v>
      </c>
      <c r="AQ63" s="174">
        <f>IFERROR(INDEX(Retail!H:H,MATCH($D63,Retail!$D:$D,0)),0)</f>
        <v>0</v>
      </c>
      <c r="AR63" s="174">
        <f>IFERROR(INDEX(Retail!J:J,MATCH($D63,Retail!$D:$D,0)),0)</f>
        <v>0</v>
      </c>
      <c r="AS63" s="174">
        <f>IFERROR(INDEX('NEW2022'!H:H,MATCH($D63,'NEW2022'!D:D,0)),0)</f>
        <v>0</v>
      </c>
      <c r="AT63" s="174">
        <f>IFERROR(INDEX('NEW2022'!J:J,MATCH($D63,'NEW2022'!D:D,0)),0)</f>
        <v>0</v>
      </c>
      <c r="AU63" s="174">
        <f>IFERROR(INDEX('Quiet Items'!H:H,MATCH($D63,'Quiet Items'!D:D,0)),0)</f>
        <v>0</v>
      </c>
      <c r="AV63" s="174">
        <f>IFERROR(INDEX('Quiet Items'!J:J,MATCH($D63,'Quiet Items'!D:D,0)),0)</f>
        <v>0</v>
      </c>
      <c r="AW63" s="174">
        <f>IFERROR(INDEX('1.4G'!H:H,MATCH($D63,'1.4G'!D:D,0)),0)</f>
        <v>0</v>
      </c>
      <c r="AX63" s="174">
        <f>IFERROR(INDEX('1.4G'!J:J,MATCH($D63,'1.4G'!D:D,0)),0)</f>
        <v>0</v>
      </c>
      <c r="AY63" s="174">
        <f t="shared" si="3"/>
        <v>0</v>
      </c>
      <c r="AZ63" s="174">
        <f t="shared" si="4"/>
        <v>0</v>
      </c>
      <c r="BA63" s="175">
        <f>IFERROR(Table1[[#This Row],[Line total ordered for now]]*Table1[[#This Row],[GUARANTEED PRICE
for STOCK orders collected before 31.3.22]],0)</f>
        <v>0</v>
      </c>
      <c r="BB63" s="175">
        <f t="shared" si="5"/>
        <v>0</v>
      </c>
      <c r="BC63" s="176">
        <f>(AZ63+Table1[[#This Row],[Line total ordered for now]])*Z63</f>
        <v>0</v>
      </c>
      <c r="BD63" s="200">
        <v>193.40407742706287</v>
      </c>
      <c r="BE63" s="65"/>
      <c r="BF63" s="65"/>
      <c r="BG63" s="65"/>
      <c r="BH63" s="65"/>
      <c r="BI63" s="65"/>
      <c r="BJ63" s="65"/>
      <c r="BK63" s="65"/>
      <c r="BL63" s="55"/>
      <c r="BM63"/>
      <c r="BN63"/>
      <c r="BO63"/>
      <c r="BP63"/>
      <c r="BQ63"/>
      <c r="BR63"/>
      <c r="BS63"/>
      <c r="BT63"/>
    </row>
    <row r="64" spans="1:72" ht="15.75">
      <c r="A64" s="202">
        <v>61</v>
      </c>
      <c r="B64" s="68" t="s">
        <v>6378</v>
      </c>
      <c r="C64" s="149" t="s">
        <v>621</v>
      </c>
      <c r="D64" s="149" t="s">
        <v>648</v>
      </c>
      <c r="E64" s="149" t="s">
        <v>2999</v>
      </c>
      <c r="F64" s="158" t="str">
        <f t="shared" si="0"/>
        <v>Video</v>
      </c>
      <c r="G64" s="187">
        <v>0</v>
      </c>
      <c r="H64" s="150"/>
      <c r="I64" s="184">
        <v>190.05</v>
      </c>
      <c r="J64" s="150"/>
      <c r="K64" s="151">
        <v>3.1601973435794588</v>
      </c>
      <c r="L64" s="152">
        <v>207.05612995132614</v>
      </c>
      <c r="M64" s="152">
        <v>227.53420873772103</v>
      </c>
      <c r="N64" s="153" t="s">
        <v>613</v>
      </c>
      <c r="O64" s="154">
        <v>72</v>
      </c>
      <c r="P64" s="153">
        <v>8</v>
      </c>
      <c r="Q64" s="153" t="s">
        <v>147</v>
      </c>
      <c r="R64" s="155">
        <v>16</v>
      </c>
      <c r="S64" s="155">
        <v>9.42</v>
      </c>
      <c r="T64" s="155">
        <v>2.8</v>
      </c>
      <c r="U64" s="154" t="s">
        <v>94</v>
      </c>
      <c r="V64" s="153" t="s">
        <v>89</v>
      </c>
      <c r="W64" s="153" t="s">
        <v>627</v>
      </c>
      <c r="X64" s="151" t="s">
        <v>6378</v>
      </c>
      <c r="Y64" s="151" t="s">
        <v>6378</v>
      </c>
      <c r="Z64" s="156">
        <v>6.3E-2</v>
      </c>
      <c r="AA64" s="153" t="s">
        <v>664</v>
      </c>
      <c r="AB64" s="153" t="s">
        <v>5706</v>
      </c>
      <c r="AC64" s="153" t="s">
        <v>145</v>
      </c>
      <c r="AD64" s="157" t="s">
        <v>3000</v>
      </c>
      <c r="AE64" s="110">
        <v>0</v>
      </c>
      <c r="AF64" s="110">
        <v>0</v>
      </c>
      <c r="AG64" s="112">
        <f t="shared" si="6"/>
        <v>0</v>
      </c>
      <c r="AH64" s="110">
        <f>SUM(AG$4:AG64)</f>
        <v>1</v>
      </c>
      <c r="AI64" s="112">
        <f t="shared" si="1"/>
        <v>0</v>
      </c>
      <c r="AJ64" s="110">
        <f>COUNTIF(AI$4:AI64,"&gt;0")</f>
        <v>0</v>
      </c>
      <c r="AK64" s="110">
        <v>0</v>
      </c>
      <c r="AL64" s="110">
        <v>0</v>
      </c>
      <c r="AM64" s="172" t="str">
        <f>IF(OR(Table1[[#This Row],[Line total ordered for now]]&gt;0,Table1[[#This Row],[Line total ordered for season]]&gt;0),1,"")</f>
        <v/>
      </c>
      <c r="AN64" s="173">
        <f>COUNTIF(AM$4:AM64,"&gt;0")</f>
        <v>0</v>
      </c>
      <c r="AO64" s="173">
        <f>Table1[[#This Row],[ORDER QUANTITY
to be collected BEFORE 31.3.22]]</f>
        <v>0</v>
      </c>
      <c r="AP64" s="174">
        <f t="shared" si="2"/>
        <v>0</v>
      </c>
      <c r="AQ64" s="174">
        <f>IFERROR(INDEX(Retail!H:H,MATCH($D64,Retail!$D:$D,0)),0)</f>
        <v>0</v>
      </c>
      <c r="AR64" s="174">
        <f>IFERROR(INDEX(Retail!J:J,MATCH($D64,Retail!$D:$D,0)),0)</f>
        <v>0</v>
      </c>
      <c r="AS64" s="174">
        <f>IFERROR(INDEX('NEW2022'!H:H,MATCH($D64,'NEW2022'!D:D,0)),0)</f>
        <v>0</v>
      </c>
      <c r="AT64" s="174">
        <f>IFERROR(INDEX('NEW2022'!J:J,MATCH($D64,'NEW2022'!D:D,0)),0)</f>
        <v>0</v>
      </c>
      <c r="AU64" s="174">
        <f>IFERROR(INDEX('Quiet Items'!H:H,MATCH($D64,'Quiet Items'!D:D,0)),0)</f>
        <v>0</v>
      </c>
      <c r="AV64" s="174">
        <f>IFERROR(INDEX('Quiet Items'!J:J,MATCH($D64,'Quiet Items'!D:D,0)),0)</f>
        <v>0</v>
      </c>
      <c r="AW64" s="174">
        <f>IFERROR(INDEX('1.4G'!H:H,MATCH($D64,'1.4G'!D:D,0)),0)</f>
        <v>0</v>
      </c>
      <c r="AX64" s="174">
        <f>IFERROR(INDEX('1.4G'!J:J,MATCH($D64,'1.4G'!D:D,0)),0)</f>
        <v>0</v>
      </c>
      <c r="AY64" s="174">
        <f t="shared" si="3"/>
        <v>0</v>
      </c>
      <c r="AZ64" s="174">
        <f t="shared" si="4"/>
        <v>0</v>
      </c>
      <c r="BA64" s="175">
        <f>IFERROR(Table1[[#This Row],[Line total ordered for now]]*Table1[[#This Row],[GUARANTEED PRICE
for STOCK orders collected before 31.3.22]],0)</f>
        <v>0</v>
      </c>
      <c r="BB64" s="175">
        <f t="shared" si="5"/>
        <v>0</v>
      </c>
      <c r="BC64" s="176">
        <f>(AZ64+Table1[[#This Row],[Line total ordered for now]])*Z64</f>
        <v>0</v>
      </c>
      <c r="BD64" s="200">
        <v>193.40407742706287</v>
      </c>
      <c r="BE64" s="65"/>
      <c r="BF64" s="65"/>
      <c r="BG64" s="65"/>
      <c r="BH64" s="65"/>
      <c r="BI64" s="65"/>
      <c r="BJ64" s="65"/>
      <c r="BK64" s="65"/>
      <c r="BL64" s="55"/>
      <c r="BM64"/>
      <c r="BN64"/>
      <c r="BO64"/>
      <c r="BP64"/>
      <c r="BQ64"/>
      <c r="BR64"/>
      <c r="BS64"/>
      <c r="BT64"/>
    </row>
    <row r="65" spans="1:72" ht="15.75">
      <c r="A65" s="202">
        <v>62</v>
      </c>
      <c r="B65" s="68" t="s">
        <v>6378</v>
      </c>
      <c r="C65" s="149" t="s">
        <v>621</v>
      </c>
      <c r="D65" s="149" t="s">
        <v>649</v>
      </c>
      <c r="E65" s="149" t="s">
        <v>3049</v>
      </c>
      <c r="F65" s="158" t="str">
        <f t="shared" si="0"/>
        <v>Video</v>
      </c>
      <c r="G65" s="187">
        <v>2</v>
      </c>
      <c r="H65" s="150"/>
      <c r="I65" s="184">
        <v>192.9</v>
      </c>
      <c r="J65" s="150"/>
      <c r="K65" s="151">
        <v>3.1601973435794588</v>
      </c>
      <c r="L65" s="152">
        <v>207.05612995132614</v>
      </c>
      <c r="M65" s="152">
        <v>227.53420873772103</v>
      </c>
      <c r="N65" s="153" t="s">
        <v>613</v>
      </c>
      <c r="O65" s="154">
        <v>72</v>
      </c>
      <c r="P65" s="153">
        <v>8</v>
      </c>
      <c r="Q65" s="153" t="s">
        <v>147</v>
      </c>
      <c r="R65" s="155">
        <v>16</v>
      </c>
      <c r="S65" s="155">
        <v>9.42</v>
      </c>
      <c r="T65" s="155">
        <v>2.8</v>
      </c>
      <c r="U65" s="154" t="s">
        <v>94</v>
      </c>
      <c r="V65" s="153" t="s">
        <v>89</v>
      </c>
      <c r="W65" s="153" t="s">
        <v>627</v>
      </c>
      <c r="X65" s="151" t="s">
        <v>6378</v>
      </c>
      <c r="Y65" s="151" t="s">
        <v>6378</v>
      </c>
      <c r="Z65" s="156">
        <v>6.3E-2</v>
      </c>
      <c r="AA65" s="153" t="s">
        <v>664</v>
      </c>
      <c r="AB65" s="153" t="s">
        <v>5707</v>
      </c>
      <c r="AC65" s="153" t="s">
        <v>145</v>
      </c>
      <c r="AD65" s="157" t="s">
        <v>3050</v>
      </c>
      <c r="AE65" s="110">
        <v>0</v>
      </c>
      <c r="AF65" s="110">
        <v>0</v>
      </c>
      <c r="AG65" s="112">
        <f t="shared" si="6"/>
        <v>0</v>
      </c>
      <c r="AH65" s="110">
        <f>SUM(AG$4:AG65)</f>
        <v>1</v>
      </c>
      <c r="AI65" s="112">
        <f t="shared" si="1"/>
        <v>0</v>
      </c>
      <c r="AJ65" s="110">
        <f>COUNTIF(AI$4:AI65,"&gt;0")</f>
        <v>0</v>
      </c>
      <c r="AK65" s="110">
        <v>0</v>
      </c>
      <c r="AL65" s="110">
        <v>0</v>
      </c>
      <c r="AM65" s="172" t="str">
        <f>IF(OR(Table1[[#This Row],[Line total ordered for now]]&gt;0,Table1[[#This Row],[Line total ordered for season]]&gt;0),1,"")</f>
        <v/>
      </c>
      <c r="AN65" s="173">
        <f>COUNTIF(AM$4:AM65,"&gt;0")</f>
        <v>0</v>
      </c>
      <c r="AO65" s="173">
        <f>Table1[[#This Row],[ORDER QUANTITY
to be collected BEFORE 31.3.22]]</f>
        <v>0</v>
      </c>
      <c r="AP65" s="174">
        <f t="shared" si="2"/>
        <v>0</v>
      </c>
      <c r="AQ65" s="174">
        <f>IFERROR(INDEX(Retail!H:H,MATCH($D65,Retail!$D:$D,0)),0)</f>
        <v>0</v>
      </c>
      <c r="AR65" s="174">
        <f>IFERROR(INDEX(Retail!J:J,MATCH($D65,Retail!$D:$D,0)),0)</f>
        <v>0</v>
      </c>
      <c r="AS65" s="174">
        <f>IFERROR(INDEX('NEW2022'!H:H,MATCH($D65,'NEW2022'!D:D,0)),0)</f>
        <v>0</v>
      </c>
      <c r="AT65" s="174">
        <f>IFERROR(INDEX('NEW2022'!J:J,MATCH($D65,'NEW2022'!D:D,0)),0)</f>
        <v>0</v>
      </c>
      <c r="AU65" s="174">
        <f>IFERROR(INDEX('Quiet Items'!H:H,MATCH($D65,'Quiet Items'!D:D,0)),0)</f>
        <v>0</v>
      </c>
      <c r="AV65" s="174">
        <f>IFERROR(INDEX('Quiet Items'!J:J,MATCH($D65,'Quiet Items'!D:D,0)),0)</f>
        <v>0</v>
      </c>
      <c r="AW65" s="174">
        <f>IFERROR(INDEX('1.4G'!H:H,MATCH($D65,'1.4G'!D:D,0)),0)</f>
        <v>0</v>
      </c>
      <c r="AX65" s="174">
        <f>IFERROR(INDEX('1.4G'!J:J,MATCH($D65,'1.4G'!D:D,0)),0)</f>
        <v>0</v>
      </c>
      <c r="AY65" s="174">
        <f t="shared" si="3"/>
        <v>0</v>
      </c>
      <c r="AZ65" s="174">
        <f t="shared" si="4"/>
        <v>0</v>
      </c>
      <c r="BA65" s="175">
        <f>IFERROR(Table1[[#This Row],[Line total ordered for now]]*Table1[[#This Row],[GUARANTEED PRICE
for STOCK orders collected before 31.3.22]],0)</f>
        <v>0</v>
      </c>
      <c r="BB65" s="175">
        <f t="shared" si="5"/>
        <v>0</v>
      </c>
      <c r="BC65" s="176">
        <f>(AZ65+Table1[[#This Row],[Line total ordered for now]])*Z65</f>
        <v>0</v>
      </c>
      <c r="BD65" s="200">
        <v>193.40407742706287</v>
      </c>
      <c r="BE65" s="65"/>
      <c r="BF65" s="65"/>
      <c r="BG65" s="65"/>
      <c r="BH65" s="65"/>
      <c r="BI65" s="65"/>
      <c r="BJ65" s="65"/>
      <c r="BK65" s="65"/>
      <c r="BL65" s="55"/>
      <c r="BM65"/>
      <c r="BN65"/>
      <c r="BO65"/>
      <c r="BP65"/>
      <c r="BQ65"/>
      <c r="BR65"/>
      <c r="BS65"/>
      <c r="BT65"/>
    </row>
    <row r="66" spans="1:72" ht="15.75">
      <c r="A66" s="202">
        <v>63</v>
      </c>
      <c r="B66" s="68" t="s">
        <v>6378</v>
      </c>
      <c r="C66" s="149" t="s">
        <v>621</v>
      </c>
      <c r="D66" s="149" t="s">
        <v>3940</v>
      </c>
      <c r="E66" s="149" t="s">
        <v>3941</v>
      </c>
      <c r="F66" s="158" t="str">
        <f t="shared" si="0"/>
        <v>Video</v>
      </c>
      <c r="G66" s="187">
        <v>3</v>
      </c>
      <c r="H66" s="150"/>
      <c r="I66" s="184">
        <v>177.47</v>
      </c>
      <c r="J66" s="150"/>
      <c r="K66" s="151">
        <v>3.1668348199340692</v>
      </c>
      <c r="L66" s="152">
        <v>207.49101740208025</v>
      </c>
      <c r="M66" s="152">
        <v>228.012107035253</v>
      </c>
      <c r="N66" s="153" t="s">
        <v>613</v>
      </c>
      <c r="O66" s="154">
        <v>72</v>
      </c>
      <c r="P66" s="153">
        <v>5</v>
      </c>
      <c r="Q66" s="153" t="s">
        <v>147</v>
      </c>
      <c r="R66" s="155">
        <v>16</v>
      </c>
      <c r="S66" s="155">
        <v>9.42</v>
      </c>
      <c r="T66" s="155">
        <v>2.8</v>
      </c>
      <c r="U66" s="154" t="s">
        <v>94</v>
      </c>
      <c r="V66" s="153" t="s">
        <v>89</v>
      </c>
      <c r="W66" s="153" t="s">
        <v>627</v>
      </c>
      <c r="X66" s="151" t="s">
        <v>6378</v>
      </c>
      <c r="Y66" s="151" t="s">
        <v>6378</v>
      </c>
      <c r="Z66" s="156">
        <v>6.3E-2</v>
      </c>
      <c r="AA66" s="153" t="s">
        <v>664</v>
      </c>
      <c r="AB66" s="153" t="s">
        <v>5407</v>
      </c>
      <c r="AC66" s="153" t="s">
        <v>875</v>
      </c>
      <c r="AD66" s="157" t="s">
        <v>3942</v>
      </c>
      <c r="AE66" s="110">
        <v>0</v>
      </c>
      <c r="AF66" s="110">
        <v>0</v>
      </c>
      <c r="AG66" s="112">
        <f t="shared" si="6"/>
        <v>0</v>
      </c>
      <c r="AH66" s="110">
        <f>SUM(AG$4:AG66)</f>
        <v>1</v>
      </c>
      <c r="AI66" s="112">
        <f t="shared" si="1"/>
        <v>0</v>
      </c>
      <c r="AJ66" s="110">
        <f>COUNTIF(AI$4:AI66,"&gt;0")</f>
        <v>0</v>
      </c>
      <c r="AK66" s="110">
        <v>0</v>
      </c>
      <c r="AL66" s="110">
        <v>0</v>
      </c>
      <c r="AM66" s="172" t="str">
        <f>IF(OR(Table1[[#This Row],[Line total ordered for now]]&gt;0,Table1[[#This Row],[Line total ordered for season]]&gt;0),1,"")</f>
        <v/>
      </c>
      <c r="AN66" s="173">
        <f>COUNTIF(AM$4:AM66,"&gt;0")</f>
        <v>0</v>
      </c>
      <c r="AO66" s="173">
        <f>Table1[[#This Row],[ORDER QUANTITY
to be collected BEFORE 31.3.22]]</f>
        <v>0</v>
      </c>
      <c r="AP66" s="174">
        <f t="shared" si="2"/>
        <v>0</v>
      </c>
      <c r="AQ66" s="174">
        <f>IFERROR(INDEX(Retail!H:H,MATCH($D66,Retail!$D:$D,0)),0)</f>
        <v>0</v>
      </c>
      <c r="AR66" s="174">
        <f>IFERROR(INDEX(Retail!J:J,MATCH($D66,Retail!$D:$D,0)),0)</f>
        <v>0</v>
      </c>
      <c r="AS66" s="174">
        <f>IFERROR(INDEX('NEW2022'!H:H,MATCH($D66,'NEW2022'!D:D,0)),0)</f>
        <v>0</v>
      </c>
      <c r="AT66" s="174">
        <f>IFERROR(INDEX('NEW2022'!J:J,MATCH($D66,'NEW2022'!D:D,0)),0)</f>
        <v>0</v>
      </c>
      <c r="AU66" s="174">
        <f>IFERROR(INDEX('Quiet Items'!H:H,MATCH($D66,'Quiet Items'!D:D,0)),0)</f>
        <v>0</v>
      </c>
      <c r="AV66" s="174">
        <f>IFERROR(INDEX('Quiet Items'!J:J,MATCH($D66,'Quiet Items'!D:D,0)),0)</f>
        <v>0</v>
      </c>
      <c r="AW66" s="174">
        <f>IFERROR(INDEX('1.4G'!H:H,MATCH($D66,'1.4G'!D:D,0)),0)</f>
        <v>0</v>
      </c>
      <c r="AX66" s="174">
        <f>IFERROR(INDEX('1.4G'!J:J,MATCH($D66,'1.4G'!D:D,0)),0)</f>
        <v>0</v>
      </c>
      <c r="AY66" s="174">
        <f t="shared" si="3"/>
        <v>0</v>
      </c>
      <c r="AZ66" s="174">
        <f t="shared" si="4"/>
        <v>0</v>
      </c>
      <c r="BA66" s="175">
        <f>IFERROR(Table1[[#This Row],[Line total ordered for now]]*Table1[[#This Row],[GUARANTEED PRICE
for STOCK orders collected before 31.3.22]],0)</f>
        <v>0</v>
      </c>
      <c r="BB66" s="175">
        <f t="shared" si="5"/>
        <v>0</v>
      </c>
      <c r="BC66" s="176">
        <f>(AZ66+Table1[[#This Row],[Line total ordered for now]])*Z66</f>
        <v>0</v>
      </c>
      <c r="BD66" s="200">
        <v>193.81029097996503</v>
      </c>
      <c r="BE66" s="65"/>
      <c r="BF66" s="65"/>
      <c r="BG66" s="65"/>
      <c r="BH66" s="65"/>
      <c r="BI66" s="65"/>
      <c r="BJ66" s="65"/>
      <c r="BK66" s="65"/>
      <c r="BL66" s="55"/>
      <c r="BM66"/>
      <c r="BN66"/>
      <c r="BO66"/>
      <c r="BP66"/>
      <c r="BQ66"/>
      <c r="BR66"/>
      <c r="BS66"/>
      <c r="BT66"/>
    </row>
    <row r="67" spans="1:72" ht="15.75">
      <c r="A67" s="202">
        <v>64</v>
      </c>
      <c r="B67" s="68" t="s">
        <v>6378</v>
      </c>
      <c r="C67" s="149" t="s">
        <v>621</v>
      </c>
      <c r="D67" s="149" t="s">
        <v>3478</v>
      </c>
      <c r="E67" s="149" t="s">
        <v>3479</v>
      </c>
      <c r="F67" s="158" t="str">
        <f t="shared" si="0"/>
        <v>Video</v>
      </c>
      <c r="G67" s="187">
        <v>0</v>
      </c>
      <c r="H67" s="150"/>
      <c r="I67" s="184">
        <v>176.58</v>
      </c>
      <c r="J67" s="150"/>
      <c r="K67" s="151">
        <v>3.1714264987821199</v>
      </c>
      <c r="L67" s="152">
        <v>207.79186420020449</v>
      </c>
      <c r="M67" s="152">
        <v>228.34270791231262</v>
      </c>
      <c r="N67" s="153" t="s">
        <v>613</v>
      </c>
      <c r="O67" s="154">
        <v>72</v>
      </c>
      <c r="P67" s="153">
        <v>3</v>
      </c>
      <c r="Q67" s="153" t="s">
        <v>147</v>
      </c>
      <c r="R67" s="155">
        <v>16</v>
      </c>
      <c r="S67" s="155">
        <v>9.42</v>
      </c>
      <c r="T67" s="155">
        <v>2.8</v>
      </c>
      <c r="U67" s="154" t="s">
        <v>94</v>
      </c>
      <c r="V67" s="153" t="s">
        <v>89</v>
      </c>
      <c r="W67" s="153" t="s">
        <v>627</v>
      </c>
      <c r="X67" s="151" t="s">
        <v>6378</v>
      </c>
      <c r="Y67" s="151" t="s">
        <v>6378</v>
      </c>
      <c r="Z67" s="156">
        <v>6.3E-2</v>
      </c>
      <c r="AA67" s="153" t="s">
        <v>664</v>
      </c>
      <c r="AB67" s="153" t="s">
        <v>5393</v>
      </c>
      <c r="AC67" s="153" t="s">
        <v>785</v>
      </c>
      <c r="AD67" s="157" t="s">
        <v>3480</v>
      </c>
      <c r="AE67" s="110">
        <v>0</v>
      </c>
      <c r="AF67" s="110">
        <v>0</v>
      </c>
      <c r="AG67" s="112">
        <f t="shared" si="6"/>
        <v>0</v>
      </c>
      <c r="AH67" s="110">
        <f>SUM(AG$4:AG67)</f>
        <v>1</v>
      </c>
      <c r="AI67" s="112">
        <f t="shared" si="1"/>
        <v>0</v>
      </c>
      <c r="AJ67" s="110">
        <f>COUNTIF(AI$4:AI67,"&gt;0")</f>
        <v>0</v>
      </c>
      <c r="AK67" s="110">
        <v>0</v>
      </c>
      <c r="AL67" s="110">
        <v>0</v>
      </c>
      <c r="AM67" s="172" t="str">
        <f>IF(OR(Table1[[#This Row],[Line total ordered for now]]&gt;0,Table1[[#This Row],[Line total ordered for season]]&gt;0),1,"")</f>
        <v/>
      </c>
      <c r="AN67" s="173">
        <f>COUNTIF(AM$4:AM67,"&gt;0")</f>
        <v>0</v>
      </c>
      <c r="AO67" s="173">
        <f>Table1[[#This Row],[ORDER QUANTITY
to be collected BEFORE 31.3.22]]</f>
        <v>0</v>
      </c>
      <c r="AP67" s="174">
        <f t="shared" si="2"/>
        <v>0</v>
      </c>
      <c r="AQ67" s="174">
        <f>IFERROR(INDEX(Retail!H:H,MATCH($D67,Retail!$D:$D,0)),0)</f>
        <v>0</v>
      </c>
      <c r="AR67" s="174">
        <f>IFERROR(INDEX(Retail!J:J,MATCH($D67,Retail!$D:$D,0)),0)</f>
        <v>0</v>
      </c>
      <c r="AS67" s="174">
        <f>IFERROR(INDEX('NEW2022'!H:H,MATCH($D67,'NEW2022'!D:D,0)),0)</f>
        <v>0</v>
      </c>
      <c r="AT67" s="174">
        <f>IFERROR(INDEX('NEW2022'!J:J,MATCH($D67,'NEW2022'!D:D,0)),0)</f>
        <v>0</v>
      </c>
      <c r="AU67" s="174">
        <f>IFERROR(INDEX('Quiet Items'!H:H,MATCH($D67,'Quiet Items'!D:D,0)),0)</f>
        <v>0</v>
      </c>
      <c r="AV67" s="174">
        <f>IFERROR(INDEX('Quiet Items'!J:J,MATCH($D67,'Quiet Items'!D:D,0)),0)</f>
        <v>0</v>
      </c>
      <c r="AW67" s="174">
        <f>IFERROR(INDEX('1.4G'!H:H,MATCH($D67,'1.4G'!D:D,0)),0)</f>
        <v>0</v>
      </c>
      <c r="AX67" s="174">
        <f>IFERROR(INDEX('1.4G'!J:J,MATCH($D67,'1.4G'!D:D,0)),0)</f>
        <v>0</v>
      </c>
      <c r="AY67" s="174">
        <f t="shared" si="3"/>
        <v>0</v>
      </c>
      <c r="AZ67" s="174">
        <f t="shared" si="4"/>
        <v>0</v>
      </c>
      <c r="BA67" s="175">
        <f>IFERROR(Table1[[#This Row],[Line total ordered for now]]*Table1[[#This Row],[GUARANTEED PRICE
for STOCK orders collected before 31.3.22]],0)</f>
        <v>0</v>
      </c>
      <c r="BB67" s="175">
        <f t="shared" si="5"/>
        <v>0</v>
      </c>
      <c r="BC67" s="176">
        <f>(AZ67+Table1[[#This Row],[Line total ordered for now]])*Z67</f>
        <v>0</v>
      </c>
      <c r="BD67" s="200">
        <v>194.09130172546571</v>
      </c>
      <c r="BE67" s="65"/>
      <c r="BF67" s="65"/>
      <c r="BG67" s="65"/>
      <c r="BH67" s="65"/>
      <c r="BI67" s="65"/>
      <c r="BJ67" s="65"/>
      <c r="BK67" s="65"/>
      <c r="BL67" s="55"/>
      <c r="BM67"/>
      <c r="BN67"/>
      <c r="BO67"/>
      <c r="BP67"/>
      <c r="BQ67"/>
      <c r="BR67"/>
      <c r="BS67"/>
      <c r="BT67"/>
    </row>
    <row r="68" spans="1:72" ht="15.75">
      <c r="A68" s="202">
        <v>65</v>
      </c>
      <c r="B68" s="68" t="s">
        <v>6378</v>
      </c>
      <c r="C68" s="149" t="s">
        <v>621</v>
      </c>
      <c r="D68" s="149" t="s">
        <v>3492</v>
      </c>
      <c r="E68" s="149" t="s">
        <v>3493</v>
      </c>
      <c r="F68" s="158" t="str">
        <f t="shared" si="0"/>
        <v>Video</v>
      </c>
      <c r="G68" s="187">
        <v>16</v>
      </c>
      <c r="H68" s="150"/>
      <c r="I68" s="184">
        <v>176.32</v>
      </c>
      <c r="J68" s="150"/>
      <c r="K68" s="151">
        <v>3.1714264987821199</v>
      </c>
      <c r="L68" s="152">
        <v>207.79186420020449</v>
      </c>
      <c r="M68" s="152">
        <v>228.34270791231262</v>
      </c>
      <c r="N68" s="153" t="s">
        <v>613</v>
      </c>
      <c r="O68" s="154">
        <v>72</v>
      </c>
      <c r="P68" s="153">
        <v>3</v>
      </c>
      <c r="Q68" s="153" t="s">
        <v>147</v>
      </c>
      <c r="R68" s="155">
        <v>17</v>
      </c>
      <c r="S68" s="155">
        <v>11.5</v>
      </c>
      <c r="T68" s="155">
        <v>2.8</v>
      </c>
      <c r="U68" s="154" t="s">
        <v>94</v>
      </c>
      <c r="V68" s="153" t="s">
        <v>89</v>
      </c>
      <c r="W68" s="153" t="s">
        <v>627</v>
      </c>
      <c r="X68" s="151" t="s">
        <v>6378</v>
      </c>
      <c r="Y68" s="151" t="s">
        <v>6378</v>
      </c>
      <c r="Z68" s="156">
        <v>6.3E-2</v>
      </c>
      <c r="AA68" s="153" t="s">
        <v>664</v>
      </c>
      <c r="AB68" s="153" t="s">
        <v>5394</v>
      </c>
      <c r="AC68" s="153" t="s">
        <v>785</v>
      </c>
      <c r="AD68" s="157" t="s">
        <v>3494</v>
      </c>
      <c r="AE68" s="110">
        <v>0</v>
      </c>
      <c r="AF68" s="110">
        <v>0</v>
      </c>
      <c r="AG68" s="112">
        <f t="shared" si="6"/>
        <v>0</v>
      </c>
      <c r="AH68" s="110">
        <f>SUM(AG$4:AG68)</f>
        <v>1</v>
      </c>
      <c r="AI68" s="112">
        <f t="shared" ref="AI68:AI131" si="7">IF(RIGHT(E68,6)="retail",1,0)</f>
        <v>0</v>
      </c>
      <c r="AJ68" s="110">
        <f>COUNTIF(AI$4:AI68,"&gt;0")</f>
        <v>0</v>
      </c>
      <c r="AK68" s="110">
        <v>0</v>
      </c>
      <c r="AL68" s="110">
        <v>0</v>
      </c>
      <c r="AM68" s="172" t="str">
        <f>IF(OR(Table1[[#This Row],[Line total ordered for now]]&gt;0,Table1[[#This Row],[Line total ordered for season]]&gt;0),1,"")</f>
        <v/>
      </c>
      <c r="AN68" s="173">
        <f>COUNTIF(AM$4:AM68,"&gt;0")</f>
        <v>0</v>
      </c>
      <c r="AO68" s="173">
        <f>Table1[[#This Row],[ORDER QUANTITY
to be collected BEFORE 31.3.22]]</f>
        <v>0</v>
      </c>
      <c r="AP68" s="174">
        <f t="shared" ref="AP68:AP131" si="8">J68</f>
        <v>0</v>
      </c>
      <c r="AQ68" s="174">
        <f>IFERROR(INDEX(Retail!H:H,MATCH($D68,Retail!$D:$D,0)),0)</f>
        <v>0</v>
      </c>
      <c r="AR68" s="174">
        <f>IFERROR(INDEX(Retail!J:J,MATCH($D68,Retail!$D:$D,0)),0)</f>
        <v>0</v>
      </c>
      <c r="AS68" s="174">
        <f>IFERROR(INDEX('NEW2022'!H:H,MATCH($D68,'NEW2022'!D:D,0)),0)</f>
        <v>0</v>
      </c>
      <c r="AT68" s="174">
        <f>IFERROR(INDEX('NEW2022'!J:J,MATCH($D68,'NEW2022'!D:D,0)),0)</f>
        <v>0</v>
      </c>
      <c r="AU68" s="174">
        <f>IFERROR(INDEX('Quiet Items'!H:H,MATCH($D68,'Quiet Items'!D:D,0)),0)</f>
        <v>0</v>
      </c>
      <c r="AV68" s="174">
        <f>IFERROR(INDEX('Quiet Items'!J:J,MATCH($D68,'Quiet Items'!D:D,0)),0)</f>
        <v>0</v>
      </c>
      <c r="AW68" s="174">
        <f>IFERROR(INDEX('1.4G'!H:H,MATCH($D68,'1.4G'!D:D,0)),0)</f>
        <v>0</v>
      </c>
      <c r="AX68" s="174">
        <f>IFERROR(INDEX('1.4G'!J:J,MATCH($D68,'1.4G'!D:D,0)),0)</f>
        <v>0</v>
      </c>
      <c r="AY68" s="174">
        <f t="shared" si="3"/>
        <v>0</v>
      </c>
      <c r="AZ68" s="174">
        <f t="shared" si="4"/>
        <v>0</v>
      </c>
      <c r="BA68" s="175">
        <f>IFERROR(Table1[[#This Row],[Line total ordered for now]]*Table1[[#This Row],[GUARANTEED PRICE
for STOCK orders collected before 31.3.22]],0)</f>
        <v>0</v>
      </c>
      <c r="BB68" s="175">
        <f t="shared" ref="BB68:BB131" si="9">AZ68*L68</f>
        <v>0</v>
      </c>
      <c r="BC68" s="176">
        <f>(AZ68+Table1[[#This Row],[Line total ordered for now]])*Z68</f>
        <v>0</v>
      </c>
      <c r="BD68" s="200">
        <v>194.09130172546571</v>
      </c>
      <c r="BE68" s="65"/>
      <c r="BF68" s="65"/>
      <c r="BG68" s="65"/>
      <c r="BH68" s="65"/>
      <c r="BI68" s="65"/>
      <c r="BJ68" s="65"/>
      <c r="BK68" s="65"/>
      <c r="BL68" s="55"/>
      <c r="BM68"/>
      <c r="BN68"/>
      <c r="BO68"/>
      <c r="BP68"/>
      <c r="BQ68"/>
      <c r="BR68"/>
      <c r="BS68"/>
      <c r="BT68"/>
    </row>
    <row r="69" spans="1:72" ht="15.75">
      <c r="A69" s="202">
        <v>66</v>
      </c>
      <c r="B69" s="68" t="s">
        <v>6378</v>
      </c>
      <c r="C69" s="149" t="s">
        <v>621</v>
      </c>
      <c r="D69" s="149" t="s">
        <v>4245</v>
      </c>
      <c r="E69" s="149" t="s">
        <v>4246</v>
      </c>
      <c r="F69" s="158" t="str">
        <f t="shared" ref="F69:F132" si="10">IF(LEFT(AD69,4)="http",HYPERLINK(AD69,"Video"),"")</f>
        <v>Video</v>
      </c>
      <c r="G69" s="187">
        <v>2</v>
      </c>
      <c r="H69" s="150"/>
      <c r="I69" s="184">
        <v>166.7</v>
      </c>
      <c r="J69" s="150"/>
      <c r="K69" s="151">
        <v>3.181984741591469</v>
      </c>
      <c r="L69" s="152">
        <v>208.48364026907305</v>
      </c>
      <c r="M69" s="152">
        <v>229.10290139458576</v>
      </c>
      <c r="N69" s="153" t="s">
        <v>613</v>
      </c>
      <c r="O69" s="154">
        <v>72</v>
      </c>
      <c r="P69" s="153">
        <v>4</v>
      </c>
      <c r="Q69" s="153" t="s">
        <v>147</v>
      </c>
      <c r="R69" s="155">
        <v>17</v>
      </c>
      <c r="S69" s="155">
        <v>9.9</v>
      </c>
      <c r="T69" s="155">
        <v>2.8</v>
      </c>
      <c r="U69" s="154" t="s">
        <v>94</v>
      </c>
      <c r="V69" s="153" t="s">
        <v>89</v>
      </c>
      <c r="W69" s="153" t="s">
        <v>627</v>
      </c>
      <c r="X69" s="151" t="s">
        <v>6378</v>
      </c>
      <c r="Y69" s="151" t="s">
        <v>6378</v>
      </c>
      <c r="Z69" s="156">
        <v>5.8500000000000003E-2</v>
      </c>
      <c r="AA69" s="153" t="s">
        <v>3736</v>
      </c>
      <c r="AB69" s="153" t="s">
        <v>5410</v>
      </c>
      <c r="AC69" s="153" t="s">
        <v>164</v>
      </c>
      <c r="AD69" s="157" t="s">
        <v>4247</v>
      </c>
      <c r="AE69" s="110">
        <v>0</v>
      </c>
      <c r="AF69" s="110">
        <v>0</v>
      </c>
      <c r="AG69" s="112">
        <f t="shared" ref="AG69:AG132" si="11">IF(OR(B69="NEW2021",B69="NEW2022"),1,0)</f>
        <v>0</v>
      </c>
      <c r="AH69" s="110">
        <f>SUM(AG$4:AG69)</f>
        <v>1</v>
      </c>
      <c r="AI69" s="112">
        <f t="shared" si="7"/>
        <v>0</v>
      </c>
      <c r="AJ69" s="110">
        <f>COUNTIF(AI$4:AI69,"&gt;0")</f>
        <v>0</v>
      </c>
      <c r="AK69" s="110">
        <v>0</v>
      </c>
      <c r="AL69" s="110">
        <v>0</v>
      </c>
      <c r="AM69" s="172" t="str">
        <f>IF(OR(Table1[[#This Row],[Line total ordered for now]]&gt;0,Table1[[#This Row],[Line total ordered for season]]&gt;0),1,"")</f>
        <v/>
      </c>
      <c r="AN69" s="173">
        <f>COUNTIF(AM$4:AM69,"&gt;0")</f>
        <v>0</v>
      </c>
      <c r="AO69" s="173">
        <f>Table1[[#This Row],[ORDER QUANTITY
to be collected BEFORE 31.3.22]]</f>
        <v>0</v>
      </c>
      <c r="AP69" s="174">
        <f t="shared" si="8"/>
        <v>0</v>
      </c>
      <c r="AQ69" s="174">
        <f>IFERROR(INDEX(Retail!H:H,MATCH($D69,Retail!$D:$D,0)),0)</f>
        <v>0</v>
      </c>
      <c r="AR69" s="174">
        <f>IFERROR(INDEX(Retail!J:J,MATCH($D69,Retail!$D:$D,0)),0)</f>
        <v>0</v>
      </c>
      <c r="AS69" s="174">
        <f>IFERROR(INDEX('NEW2022'!H:H,MATCH($D69,'NEW2022'!D:D,0)),0)</f>
        <v>0</v>
      </c>
      <c r="AT69" s="174">
        <f>IFERROR(INDEX('NEW2022'!J:J,MATCH($D69,'NEW2022'!D:D,0)),0)</f>
        <v>0</v>
      </c>
      <c r="AU69" s="174">
        <f>IFERROR(INDEX('Quiet Items'!H:H,MATCH($D69,'Quiet Items'!D:D,0)),0)</f>
        <v>0</v>
      </c>
      <c r="AV69" s="174">
        <f>IFERROR(INDEX('Quiet Items'!J:J,MATCH($D69,'Quiet Items'!D:D,0)),0)</f>
        <v>0</v>
      </c>
      <c r="AW69" s="174">
        <f>IFERROR(INDEX('1.4G'!H:H,MATCH($D69,'1.4G'!D:D,0)),0)</f>
        <v>0</v>
      </c>
      <c r="AX69" s="174">
        <f>IFERROR(INDEX('1.4G'!J:J,MATCH($D69,'1.4G'!D:D,0)),0)</f>
        <v>0</v>
      </c>
      <c r="AY69" s="174">
        <f t="shared" ref="AY69:AY132" si="12">IF(OR(AU69&gt;0,AW69&gt;0,AO69&gt;0,AS69&gt;0,AQ69&gt;0),AU69+AW69+AO69+AS69+AQ69,0)</f>
        <v>0</v>
      </c>
      <c r="AZ69" s="174">
        <f t="shared" ref="AZ69:AZ132" si="13">IF(OR(AV69&gt;0,AX69&gt;0,AP69&gt;0,AT69&gt;0,AR69&gt;0),AV69+AX69+AP69+AT69+AR69,0)</f>
        <v>0</v>
      </c>
      <c r="BA69" s="175">
        <f>IFERROR(Table1[[#This Row],[Line total ordered for now]]*Table1[[#This Row],[GUARANTEED PRICE
for STOCK orders collected before 31.3.22]],0)</f>
        <v>0</v>
      </c>
      <c r="BB69" s="175">
        <f t="shared" si="9"/>
        <v>0</v>
      </c>
      <c r="BC69" s="176">
        <f>(AZ69+Table1[[#This Row],[Line total ordered for now]])*Z69</f>
        <v>0</v>
      </c>
      <c r="BD69" s="200">
        <v>194.73746618539789</v>
      </c>
      <c r="BE69" s="65"/>
      <c r="BF69" s="65"/>
      <c r="BG69" s="65"/>
      <c r="BH69" s="65"/>
      <c r="BI69" s="65"/>
      <c r="BJ69" s="65"/>
      <c r="BK69" s="65"/>
      <c r="BL69" s="55"/>
      <c r="BM69"/>
      <c r="BN69"/>
      <c r="BO69"/>
      <c r="BP69"/>
      <c r="BQ69"/>
      <c r="BR69"/>
      <c r="BS69"/>
      <c r="BT69"/>
    </row>
    <row r="70" spans="1:72" ht="15.75">
      <c r="A70" s="202">
        <v>67</v>
      </c>
      <c r="B70" s="68" t="s">
        <v>6378</v>
      </c>
      <c r="C70" s="149" t="s">
        <v>621</v>
      </c>
      <c r="D70" s="149" t="s">
        <v>1390</v>
      </c>
      <c r="E70" s="149" t="s">
        <v>1391</v>
      </c>
      <c r="F70" s="158" t="str">
        <f t="shared" si="10"/>
        <v>Video</v>
      </c>
      <c r="G70" s="187">
        <v>13</v>
      </c>
      <c r="H70" s="150"/>
      <c r="I70" s="184">
        <v>166.97</v>
      </c>
      <c r="J70" s="150"/>
      <c r="K70" s="151">
        <v>3.1823848452951724</v>
      </c>
      <c r="L70" s="152">
        <v>208.50985506373971</v>
      </c>
      <c r="M70" s="152">
        <v>229.13170886125241</v>
      </c>
      <c r="N70" s="153" t="s">
        <v>613</v>
      </c>
      <c r="O70" s="154">
        <v>72</v>
      </c>
      <c r="P70" s="153">
        <v>3</v>
      </c>
      <c r="Q70" s="153" t="s">
        <v>147</v>
      </c>
      <c r="R70" s="155">
        <v>16</v>
      </c>
      <c r="S70" s="155">
        <v>9.42</v>
      </c>
      <c r="T70" s="155">
        <v>2.8</v>
      </c>
      <c r="U70" s="154" t="s">
        <v>94</v>
      </c>
      <c r="V70" s="153" t="s">
        <v>89</v>
      </c>
      <c r="W70" s="153" t="s">
        <v>627</v>
      </c>
      <c r="X70" s="151" t="s">
        <v>6378</v>
      </c>
      <c r="Y70" s="151" t="s">
        <v>6378</v>
      </c>
      <c r="Z70" s="156">
        <v>5.8539000000000001E-2</v>
      </c>
      <c r="AA70" s="153" t="s">
        <v>664</v>
      </c>
      <c r="AB70" s="153" t="s">
        <v>4905</v>
      </c>
      <c r="AC70" s="153" t="s">
        <v>4902</v>
      </c>
      <c r="AD70" s="157" t="s">
        <v>1392</v>
      </c>
      <c r="AE70" s="110">
        <v>0</v>
      </c>
      <c r="AF70" s="110">
        <v>0</v>
      </c>
      <c r="AG70" s="112">
        <f t="shared" si="11"/>
        <v>0</v>
      </c>
      <c r="AH70" s="110">
        <f>SUM(AG$4:AG70)</f>
        <v>1</v>
      </c>
      <c r="AI70" s="112">
        <f t="shared" si="7"/>
        <v>0</v>
      </c>
      <c r="AJ70" s="110">
        <f>COUNTIF(AI$4:AI70,"&gt;0")</f>
        <v>0</v>
      </c>
      <c r="AK70" s="110">
        <v>0</v>
      </c>
      <c r="AL70" s="110">
        <v>0</v>
      </c>
      <c r="AM70" s="172" t="str">
        <f>IF(OR(Table1[[#This Row],[Line total ordered for now]]&gt;0,Table1[[#This Row],[Line total ordered for season]]&gt;0),1,"")</f>
        <v/>
      </c>
      <c r="AN70" s="173">
        <f>COUNTIF(AM$4:AM70,"&gt;0")</f>
        <v>0</v>
      </c>
      <c r="AO70" s="173">
        <f>Table1[[#This Row],[ORDER QUANTITY
to be collected BEFORE 31.3.22]]</f>
        <v>0</v>
      </c>
      <c r="AP70" s="174">
        <f t="shared" si="8"/>
        <v>0</v>
      </c>
      <c r="AQ70" s="174">
        <f>IFERROR(INDEX(Retail!H:H,MATCH($D70,Retail!$D:$D,0)),0)</f>
        <v>0</v>
      </c>
      <c r="AR70" s="174">
        <f>IFERROR(INDEX(Retail!J:J,MATCH($D70,Retail!$D:$D,0)),0)</f>
        <v>0</v>
      </c>
      <c r="AS70" s="174">
        <f>IFERROR(INDEX('NEW2022'!H:H,MATCH($D70,'NEW2022'!D:D,0)),0)</f>
        <v>0</v>
      </c>
      <c r="AT70" s="174">
        <f>IFERROR(INDEX('NEW2022'!J:J,MATCH($D70,'NEW2022'!D:D,0)),0)</f>
        <v>0</v>
      </c>
      <c r="AU70" s="174">
        <f>IFERROR(INDEX('Quiet Items'!H:H,MATCH($D70,'Quiet Items'!D:D,0)),0)</f>
        <v>0</v>
      </c>
      <c r="AV70" s="174">
        <f>IFERROR(INDEX('Quiet Items'!J:J,MATCH($D70,'Quiet Items'!D:D,0)),0)</f>
        <v>0</v>
      </c>
      <c r="AW70" s="174">
        <f>IFERROR(INDEX('1.4G'!H:H,MATCH($D70,'1.4G'!D:D,0)),0)</f>
        <v>0</v>
      </c>
      <c r="AX70" s="174">
        <f>IFERROR(INDEX('1.4G'!J:J,MATCH($D70,'1.4G'!D:D,0)),0)</f>
        <v>0</v>
      </c>
      <c r="AY70" s="174">
        <f t="shared" si="12"/>
        <v>0</v>
      </c>
      <c r="AZ70" s="174">
        <f t="shared" si="13"/>
        <v>0</v>
      </c>
      <c r="BA70" s="175">
        <f>IFERROR(Table1[[#This Row],[Line total ordered for now]]*Table1[[#This Row],[GUARANTEED PRICE
for STOCK orders collected before 31.3.22]],0)</f>
        <v>0</v>
      </c>
      <c r="BB70" s="175">
        <f t="shared" si="9"/>
        <v>0</v>
      </c>
      <c r="BC70" s="176">
        <f>(AZ70+Table1[[#This Row],[Line total ordered for now]])*Z70</f>
        <v>0</v>
      </c>
      <c r="BD70" s="200">
        <v>194.76195253206453</v>
      </c>
      <c r="BE70" s="65"/>
      <c r="BF70" s="65"/>
      <c r="BG70" s="65"/>
      <c r="BH70" s="65"/>
      <c r="BI70" s="65"/>
      <c r="BJ70" s="65"/>
      <c r="BK70" s="65"/>
      <c r="BL70" s="55"/>
      <c r="BM70"/>
      <c r="BN70"/>
      <c r="BO70"/>
      <c r="BP70"/>
      <c r="BQ70"/>
      <c r="BR70"/>
      <c r="BS70"/>
      <c r="BT70"/>
    </row>
    <row r="71" spans="1:72" ht="15.75">
      <c r="A71" s="202">
        <v>68</v>
      </c>
      <c r="B71" s="68" t="s">
        <v>6378</v>
      </c>
      <c r="C71" s="149" t="s">
        <v>621</v>
      </c>
      <c r="D71" s="149" t="s">
        <v>3640</v>
      </c>
      <c r="E71" s="149" t="s">
        <v>3641</v>
      </c>
      <c r="F71" s="158" t="str">
        <f t="shared" ref="F71:F72" si="14">IF(LEFT(AD71,4)="http",HYPERLINK(AD71,"Video"),"")</f>
        <v>Video</v>
      </c>
      <c r="G71" s="187">
        <v>0</v>
      </c>
      <c r="H71" s="150"/>
      <c r="I71" s="184">
        <v>181.52</v>
      </c>
      <c r="J71" s="150"/>
      <c r="K71" s="151">
        <v>3.2117514407447132</v>
      </c>
      <c r="L71" s="152">
        <v>210.43395439759362</v>
      </c>
      <c r="M71" s="152">
        <v>231.24610373361935</v>
      </c>
      <c r="N71" s="153" t="s">
        <v>613</v>
      </c>
      <c r="O71" s="154">
        <v>72</v>
      </c>
      <c r="P71" s="153">
        <v>6</v>
      </c>
      <c r="Q71" s="153" t="s">
        <v>147</v>
      </c>
      <c r="R71" s="155">
        <v>17</v>
      </c>
      <c r="S71" s="155">
        <v>11.5</v>
      </c>
      <c r="T71" s="155">
        <v>2.8</v>
      </c>
      <c r="U71" s="154" t="s">
        <v>94</v>
      </c>
      <c r="V71" s="153" t="s">
        <v>89</v>
      </c>
      <c r="W71" s="153" t="s">
        <v>627</v>
      </c>
      <c r="X71" s="151" t="s">
        <v>6378</v>
      </c>
      <c r="Y71" s="151" t="s">
        <v>6378</v>
      </c>
      <c r="Z71" s="156">
        <v>6.3E-2</v>
      </c>
      <c r="AA71" s="153" t="s">
        <v>664</v>
      </c>
      <c r="AB71" s="153" t="s">
        <v>5956</v>
      </c>
      <c r="AC71" s="153" t="s">
        <v>785</v>
      </c>
      <c r="AD71" s="157" t="s">
        <v>3642</v>
      </c>
      <c r="AE71" s="110">
        <v>0</v>
      </c>
      <c r="AF71" s="110">
        <v>0</v>
      </c>
      <c r="AG71" s="112">
        <f t="shared" si="11"/>
        <v>0</v>
      </c>
      <c r="AH71" s="110">
        <f>SUM(AG$4:AG71)</f>
        <v>1</v>
      </c>
      <c r="AI71" s="112">
        <f t="shared" si="7"/>
        <v>0</v>
      </c>
      <c r="AJ71" s="110">
        <f>COUNTIF(AI$4:AI71,"&gt;0")</f>
        <v>0</v>
      </c>
      <c r="AK71" s="110">
        <v>0</v>
      </c>
      <c r="AL71" s="110">
        <v>0</v>
      </c>
      <c r="AM71" s="172" t="str">
        <f>IF(OR(Table1[[#This Row],[Line total ordered for now]]&gt;0,Table1[[#This Row],[Line total ordered for season]]&gt;0),1,"")</f>
        <v/>
      </c>
      <c r="AN71" s="173">
        <f>COUNTIF(AM$4:AM71,"&gt;0")</f>
        <v>0</v>
      </c>
      <c r="AO71" s="173">
        <f>Table1[[#This Row],[ORDER QUANTITY
to be collected BEFORE 31.3.22]]</f>
        <v>0</v>
      </c>
      <c r="AP71" s="174">
        <f t="shared" si="8"/>
        <v>0</v>
      </c>
      <c r="AQ71" s="174">
        <f>IFERROR(INDEX(Retail!H:H,MATCH($D71,Retail!$D:$D,0)),0)</f>
        <v>0</v>
      </c>
      <c r="AR71" s="174">
        <f>IFERROR(INDEX(Retail!J:J,MATCH($D71,Retail!$D:$D,0)),0)</f>
        <v>0</v>
      </c>
      <c r="AS71" s="174">
        <f>IFERROR(INDEX('NEW2022'!H:H,MATCH($D71,'NEW2022'!D:D,0)),0)</f>
        <v>0</v>
      </c>
      <c r="AT71" s="174">
        <f>IFERROR(INDEX('NEW2022'!J:J,MATCH($D71,'NEW2022'!D:D,0)),0)</f>
        <v>0</v>
      </c>
      <c r="AU71" s="174">
        <f>IFERROR(INDEX('Quiet Items'!H:H,MATCH($D71,'Quiet Items'!D:D,0)),0)</f>
        <v>0</v>
      </c>
      <c r="AV71" s="174">
        <f>IFERROR(INDEX('Quiet Items'!J:J,MATCH($D71,'Quiet Items'!D:D,0)),0)</f>
        <v>0</v>
      </c>
      <c r="AW71" s="174">
        <f>IFERROR(INDEX('1.4G'!H:H,MATCH($D71,'1.4G'!D:D,0)),0)</f>
        <v>0</v>
      </c>
      <c r="AX71" s="174">
        <f>IFERROR(INDEX('1.4G'!J:J,MATCH($D71,'1.4G'!D:D,0)),0)</f>
        <v>0</v>
      </c>
      <c r="AY71" s="174">
        <f t="shared" ref="AY71:AY72" si="15">IF(OR(AU71&gt;0,AW71&gt;0,AO71&gt;0,AS71&gt;0,AQ71&gt;0),AU71+AW71+AO71+AS71+AQ71,0)</f>
        <v>0</v>
      </c>
      <c r="AZ71" s="174">
        <f t="shared" ref="AZ71:AZ72" si="16">IF(OR(AV71&gt;0,AX71&gt;0,AP71&gt;0,AT71&gt;0,AR71&gt;0),AV71+AX71+AP71+AT71+AR71,0)</f>
        <v>0</v>
      </c>
      <c r="BA71" s="175">
        <f>IFERROR(Table1[[#This Row],[Line total ordered for now]]*Table1[[#This Row],[GUARANTEED PRICE
for STOCK orders collected before 31.3.22]],0)</f>
        <v>0</v>
      </c>
      <c r="BB71" s="175">
        <f t="shared" si="9"/>
        <v>0</v>
      </c>
      <c r="BC71" s="176">
        <f>(AZ71+Table1[[#This Row],[Line total ordered for now]])*Z71</f>
        <v>0</v>
      </c>
      <c r="BD71" s="200">
        <v>196.55918817357644</v>
      </c>
      <c r="BE71" s="65"/>
      <c r="BF71" s="65"/>
      <c r="BG71" s="65"/>
      <c r="BH71" s="65"/>
      <c r="BI71" s="65"/>
      <c r="BJ71" s="65"/>
      <c r="BK71" s="65"/>
      <c r="BL71" s="55"/>
      <c r="BM71"/>
      <c r="BN71"/>
      <c r="BO71"/>
      <c r="BP71"/>
      <c r="BQ71"/>
      <c r="BR71"/>
      <c r="BS71"/>
      <c r="BT71"/>
    </row>
    <row r="72" spans="1:72" ht="15.75">
      <c r="A72" s="202">
        <v>69</v>
      </c>
      <c r="B72" s="68" t="s">
        <v>6378</v>
      </c>
      <c r="C72" s="149" t="s">
        <v>621</v>
      </c>
      <c r="D72" s="149" t="s">
        <v>3617</v>
      </c>
      <c r="E72" s="149" t="s">
        <v>3618</v>
      </c>
      <c r="F72" s="158" t="str">
        <f t="shared" si="14"/>
        <v>Video</v>
      </c>
      <c r="G72" s="187">
        <v>14</v>
      </c>
      <c r="H72" s="150"/>
      <c r="I72" s="184">
        <v>198.2</v>
      </c>
      <c r="J72" s="150"/>
      <c r="K72" s="151">
        <v>3.2194444444444441</v>
      </c>
      <c r="L72" s="152">
        <v>210.93799999999999</v>
      </c>
      <c r="M72" s="152">
        <v>231.79999999999998</v>
      </c>
      <c r="N72" s="153" t="s">
        <v>613</v>
      </c>
      <c r="O72" s="154">
        <v>72</v>
      </c>
      <c r="P72" s="153">
        <v>4</v>
      </c>
      <c r="Q72" s="153" t="s">
        <v>147</v>
      </c>
      <c r="R72" s="155">
        <v>17</v>
      </c>
      <c r="S72" s="155">
        <v>9.9</v>
      </c>
      <c r="T72" s="155">
        <v>2.8</v>
      </c>
      <c r="U72" s="154" t="s">
        <v>94</v>
      </c>
      <c r="V72" s="153" t="s">
        <v>89</v>
      </c>
      <c r="W72" s="153" t="s">
        <v>627</v>
      </c>
      <c r="X72" s="151" t="s">
        <v>6378</v>
      </c>
      <c r="Y72" s="151" t="s">
        <v>6378</v>
      </c>
      <c r="Z72" s="156">
        <v>5.7433999999999999E-2</v>
      </c>
      <c r="AA72" s="153" t="s">
        <v>664</v>
      </c>
      <c r="AB72" s="153" t="s">
        <v>5398</v>
      </c>
      <c r="AC72" s="153" t="s">
        <v>785</v>
      </c>
      <c r="AD72" s="157" t="s">
        <v>3619</v>
      </c>
      <c r="AE72" s="110">
        <v>0</v>
      </c>
      <c r="AF72" s="110">
        <v>0</v>
      </c>
      <c r="AG72" s="112">
        <f t="shared" si="11"/>
        <v>0</v>
      </c>
      <c r="AH72" s="110">
        <f>SUM(AG$4:AG72)</f>
        <v>1</v>
      </c>
      <c r="AI72" s="112">
        <f t="shared" si="7"/>
        <v>0</v>
      </c>
      <c r="AJ72" s="110">
        <f>COUNTIF(AI$4:AI72,"&gt;0")</f>
        <v>0</v>
      </c>
      <c r="AK72" s="110">
        <v>0</v>
      </c>
      <c r="AL72" s="110">
        <v>0</v>
      </c>
      <c r="AM72" s="172" t="str">
        <f>IF(OR(Table1[[#This Row],[Line total ordered for now]]&gt;0,Table1[[#This Row],[Line total ordered for season]]&gt;0),1,"")</f>
        <v/>
      </c>
      <c r="AN72" s="173">
        <f>COUNTIF(AM$4:AM72,"&gt;0")</f>
        <v>0</v>
      </c>
      <c r="AO72" s="173">
        <f>Table1[[#This Row],[ORDER QUANTITY
to be collected BEFORE 31.3.22]]</f>
        <v>0</v>
      </c>
      <c r="AP72" s="174">
        <f t="shared" si="8"/>
        <v>0</v>
      </c>
      <c r="AQ72" s="174">
        <f>IFERROR(INDEX(Retail!H:H,MATCH($D72,Retail!$D:$D,0)),0)</f>
        <v>0</v>
      </c>
      <c r="AR72" s="174">
        <f>IFERROR(INDEX(Retail!J:J,MATCH($D72,Retail!$D:$D,0)),0)</f>
        <v>0</v>
      </c>
      <c r="AS72" s="174">
        <f>IFERROR(INDEX('NEW2022'!H:H,MATCH($D72,'NEW2022'!D:D,0)),0)</f>
        <v>0</v>
      </c>
      <c r="AT72" s="174">
        <f>IFERROR(INDEX('NEW2022'!J:J,MATCH($D72,'NEW2022'!D:D,0)),0)</f>
        <v>0</v>
      </c>
      <c r="AU72" s="174">
        <f>IFERROR(INDEX('Quiet Items'!H:H,MATCH($D72,'Quiet Items'!D:D,0)),0)</f>
        <v>0</v>
      </c>
      <c r="AV72" s="174">
        <f>IFERROR(INDEX('Quiet Items'!J:J,MATCH($D72,'Quiet Items'!D:D,0)),0)</f>
        <v>0</v>
      </c>
      <c r="AW72" s="174">
        <f>IFERROR(INDEX('1.4G'!H:H,MATCH($D72,'1.4G'!D:D,0)),0)</f>
        <v>0</v>
      </c>
      <c r="AX72" s="174">
        <f>IFERROR(INDEX('1.4G'!J:J,MATCH($D72,'1.4G'!D:D,0)),0)</f>
        <v>0</v>
      </c>
      <c r="AY72" s="174">
        <f t="shared" si="15"/>
        <v>0</v>
      </c>
      <c r="AZ72" s="174">
        <f t="shared" si="16"/>
        <v>0</v>
      </c>
      <c r="BA72" s="175">
        <f>IFERROR(Table1[[#This Row],[Line total ordered for now]]*Table1[[#This Row],[GUARANTEED PRICE
for STOCK orders collected before 31.3.22]],0)</f>
        <v>0</v>
      </c>
      <c r="BB72" s="175">
        <f t="shared" si="9"/>
        <v>0</v>
      </c>
      <c r="BC72" s="176">
        <f>(AZ72+Table1[[#This Row],[Line total ordered for now]])*Z72</f>
        <v>0</v>
      </c>
      <c r="BD72" s="200">
        <v>197.02999999999997</v>
      </c>
      <c r="BE72" s="65"/>
      <c r="BF72" s="65"/>
      <c r="BG72" s="65"/>
      <c r="BH72" s="65"/>
      <c r="BI72" s="65"/>
      <c r="BJ72" s="65"/>
      <c r="BK72" s="65"/>
      <c r="BL72" s="55"/>
      <c r="BM72"/>
      <c r="BN72"/>
      <c r="BO72"/>
      <c r="BP72"/>
      <c r="BQ72"/>
      <c r="BR72"/>
      <c r="BS72"/>
      <c r="BT72"/>
    </row>
    <row r="73" spans="1:72" ht="15.75">
      <c r="A73" s="202">
        <v>70</v>
      </c>
      <c r="B73" s="68" t="s">
        <v>6378</v>
      </c>
      <c r="C73" s="149" t="s">
        <v>621</v>
      </c>
      <c r="D73" s="149" t="s">
        <v>4394</v>
      </c>
      <c r="E73" s="149" t="s">
        <v>4395</v>
      </c>
      <c r="F73" s="158" t="str">
        <f t="shared" si="10"/>
        <v>Video</v>
      </c>
      <c r="G73" s="187">
        <v>0</v>
      </c>
      <c r="H73" s="150"/>
      <c r="I73" s="184">
        <v>167.49</v>
      </c>
      <c r="J73" s="150"/>
      <c r="K73" s="151">
        <v>3.289560957676303</v>
      </c>
      <c r="L73" s="152">
        <v>215.5320339469514</v>
      </c>
      <c r="M73" s="152">
        <v>236.84838895269382</v>
      </c>
      <c r="N73" s="153" t="s">
        <v>613</v>
      </c>
      <c r="O73" s="154">
        <v>72</v>
      </c>
      <c r="P73" s="153">
        <v>7</v>
      </c>
      <c r="Q73" s="153" t="s">
        <v>147</v>
      </c>
      <c r="R73" s="155">
        <v>17</v>
      </c>
      <c r="S73" s="155">
        <v>9.9</v>
      </c>
      <c r="T73" s="155">
        <v>2.8</v>
      </c>
      <c r="U73" s="154" t="s">
        <v>94</v>
      </c>
      <c r="V73" s="153" t="s">
        <v>89</v>
      </c>
      <c r="W73" s="153" t="s">
        <v>627</v>
      </c>
      <c r="X73" s="151" t="s">
        <v>6378</v>
      </c>
      <c r="Y73" s="151" t="s">
        <v>6378</v>
      </c>
      <c r="Z73" s="156">
        <v>5.8500000000000003E-2</v>
      </c>
      <c r="AA73" s="153" t="s">
        <v>1702</v>
      </c>
      <c r="AB73" s="153" t="s">
        <v>5789</v>
      </c>
      <c r="AC73" s="153" t="s">
        <v>2412</v>
      </c>
      <c r="AD73" s="157" t="s">
        <v>4396</v>
      </c>
      <c r="AE73" s="110">
        <v>0</v>
      </c>
      <c r="AF73" s="110">
        <v>0</v>
      </c>
      <c r="AG73" s="112">
        <f t="shared" si="11"/>
        <v>0</v>
      </c>
      <c r="AH73" s="110">
        <f>SUM(AG$4:AG73)</f>
        <v>1</v>
      </c>
      <c r="AI73" s="112">
        <f t="shared" si="7"/>
        <v>0</v>
      </c>
      <c r="AJ73" s="110">
        <f>COUNTIF(AI$4:AI73,"&gt;0")</f>
        <v>0</v>
      </c>
      <c r="AK73" s="110">
        <v>0</v>
      </c>
      <c r="AL73" s="110">
        <v>0</v>
      </c>
      <c r="AM73" s="172" t="str">
        <f>IF(OR(Table1[[#This Row],[Line total ordered for now]]&gt;0,Table1[[#This Row],[Line total ordered for season]]&gt;0),1,"")</f>
        <v/>
      </c>
      <c r="AN73" s="173">
        <f>COUNTIF(AM$4:AM73,"&gt;0")</f>
        <v>0</v>
      </c>
      <c r="AO73" s="173">
        <f>Table1[[#This Row],[ORDER QUANTITY
to be collected BEFORE 31.3.22]]</f>
        <v>0</v>
      </c>
      <c r="AP73" s="174">
        <f t="shared" si="8"/>
        <v>0</v>
      </c>
      <c r="AQ73" s="174">
        <f>IFERROR(INDEX(Retail!H:H,MATCH($D73,Retail!$D:$D,0)),0)</f>
        <v>0</v>
      </c>
      <c r="AR73" s="174">
        <f>IFERROR(INDEX(Retail!J:J,MATCH($D73,Retail!$D:$D,0)),0)</f>
        <v>0</v>
      </c>
      <c r="AS73" s="174">
        <f>IFERROR(INDEX('NEW2022'!H:H,MATCH($D73,'NEW2022'!D:D,0)),0)</f>
        <v>0</v>
      </c>
      <c r="AT73" s="174">
        <f>IFERROR(INDEX('NEW2022'!J:J,MATCH($D73,'NEW2022'!D:D,0)),0)</f>
        <v>0</v>
      </c>
      <c r="AU73" s="174">
        <f>IFERROR(INDEX('Quiet Items'!H:H,MATCH($D73,'Quiet Items'!D:D,0)),0)</f>
        <v>0</v>
      </c>
      <c r="AV73" s="174">
        <f>IFERROR(INDEX('Quiet Items'!J:J,MATCH($D73,'Quiet Items'!D:D,0)),0)</f>
        <v>0</v>
      </c>
      <c r="AW73" s="174">
        <f>IFERROR(INDEX('1.4G'!H:H,MATCH($D73,'1.4G'!D:D,0)),0)</f>
        <v>0</v>
      </c>
      <c r="AX73" s="174">
        <f>IFERROR(INDEX('1.4G'!J:J,MATCH($D73,'1.4G'!D:D,0)),0)</f>
        <v>0</v>
      </c>
      <c r="AY73" s="174">
        <f t="shared" si="12"/>
        <v>0</v>
      </c>
      <c r="AZ73" s="174">
        <f t="shared" si="13"/>
        <v>0</v>
      </c>
      <c r="BA73" s="175">
        <f>IFERROR(Table1[[#This Row],[Line total ordered for now]]*Table1[[#This Row],[GUARANTEED PRICE
for STOCK orders collected before 31.3.22]],0)</f>
        <v>0</v>
      </c>
      <c r="BB73" s="175">
        <f t="shared" si="9"/>
        <v>0</v>
      </c>
      <c r="BC73" s="176">
        <f>(AZ73+Table1[[#This Row],[Line total ordered for now]])*Z73</f>
        <v>0</v>
      </c>
      <c r="BD73" s="200">
        <v>201.32113060978975</v>
      </c>
      <c r="BE73" s="65"/>
      <c r="BF73" s="65"/>
      <c r="BG73" s="65"/>
      <c r="BH73" s="65"/>
      <c r="BI73" s="65"/>
      <c r="BJ73" s="65"/>
      <c r="BK73" s="65"/>
      <c r="BL73" s="55"/>
      <c r="BM73"/>
      <c r="BN73"/>
      <c r="BO73"/>
      <c r="BP73"/>
      <c r="BQ73"/>
      <c r="BR73"/>
      <c r="BS73"/>
      <c r="BT73"/>
    </row>
    <row r="74" spans="1:72" ht="15.75">
      <c r="A74" s="202">
        <v>71</v>
      </c>
      <c r="B74" s="68" t="s">
        <v>6378</v>
      </c>
      <c r="C74" s="149" t="s">
        <v>621</v>
      </c>
      <c r="D74" s="149" t="s">
        <v>3320</v>
      </c>
      <c r="E74" s="149" t="s">
        <v>3321</v>
      </c>
      <c r="F74" s="158" t="str">
        <f t="shared" si="10"/>
        <v>Video</v>
      </c>
      <c r="G74" s="187">
        <v>6</v>
      </c>
      <c r="H74" s="150"/>
      <c r="I74" s="184">
        <v>212.51</v>
      </c>
      <c r="J74" s="150"/>
      <c r="K74" s="151">
        <v>3.3125850283839102</v>
      </c>
      <c r="L74" s="152">
        <v>217.04057105971381</v>
      </c>
      <c r="M74" s="152">
        <v>238.50612204364154</v>
      </c>
      <c r="N74" s="153" t="s">
        <v>613</v>
      </c>
      <c r="O74" s="154">
        <v>72</v>
      </c>
      <c r="P74" s="153">
        <v>5</v>
      </c>
      <c r="Q74" s="153" t="s">
        <v>147</v>
      </c>
      <c r="R74" s="155">
        <v>17</v>
      </c>
      <c r="S74" s="155">
        <v>11.5</v>
      </c>
      <c r="T74" s="155">
        <v>2.8</v>
      </c>
      <c r="U74" s="154" t="s">
        <v>94</v>
      </c>
      <c r="V74" s="153" t="s">
        <v>89</v>
      </c>
      <c r="W74" s="153" t="s">
        <v>627</v>
      </c>
      <c r="X74" s="151" t="s">
        <v>6378</v>
      </c>
      <c r="Y74" s="151" t="s">
        <v>6378</v>
      </c>
      <c r="Z74" s="156">
        <v>5.7433999999999999E-2</v>
      </c>
      <c r="AA74" s="153" t="s">
        <v>664</v>
      </c>
      <c r="AB74" s="153" t="s">
        <v>5389</v>
      </c>
      <c r="AC74" s="153" t="s">
        <v>164</v>
      </c>
      <c r="AD74" s="157" t="s">
        <v>3322</v>
      </c>
      <c r="AE74" s="110">
        <v>0</v>
      </c>
      <c r="AF74" s="110">
        <v>0</v>
      </c>
      <c r="AG74" s="112">
        <f t="shared" si="11"/>
        <v>0</v>
      </c>
      <c r="AH74" s="110">
        <f>SUM(AG$4:AG74)</f>
        <v>1</v>
      </c>
      <c r="AI74" s="112">
        <f t="shared" si="7"/>
        <v>0</v>
      </c>
      <c r="AJ74" s="110">
        <f>COUNTIF(AI$4:AI74,"&gt;0")</f>
        <v>0</v>
      </c>
      <c r="AK74" s="110">
        <v>0</v>
      </c>
      <c r="AL74" s="110">
        <v>0</v>
      </c>
      <c r="AM74" s="172" t="str">
        <f>IF(OR(Table1[[#This Row],[Line total ordered for now]]&gt;0,Table1[[#This Row],[Line total ordered for season]]&gt;0),1,"")</f>
        <v/>
      </c>
      <c r="AN74" s="173">
        <f>COUNTIF(AM$4:AM74,"&gt;0")</f>
        <v>0</v>
      </c>
      <c r="AO74" s="173">
        <f>Table1[[#This Row],[ORDER QUANTITY
to be collected BEFORE 31.3.22]]</f>
        <v>0</v>
      </c>
      <c r="AP74" s="174">
        <f t="shared" si="8"/>
        <v>0</v>
      </c>
      <c r="AQ74" s="174">
        <f>IFERROR(INDEX(Retail!H:H,MATCH($D74,Retail!$D:$D,0)),0)</f>
        <v>0</v>
      </c>
      <c r="AR74" s="174">
        <f>IFERROR(INDEX(Retail!J:J,MATCH($D74,Retail!$D:$D,0)),0)</f>
        <v>0</v>
      </c>
      <c r="AS74" s="174">
        <f>IFERROR(INDEX('NEW2022'!H:H,MATCH($D74,'NEW2022'!D:D,0)),0)</f>
        <v>0</v>
      </c>
      <c r="AT74" s="174">
        <f>IFERROR(INDEX('NEW2022'!J:J,MATCH($D74,'NEW2022'!D:D,0)),0)</f>
        <v>0</v>
      </c>
      <c r="AU74" s="174">
        <f>IFERROR(INDEX('Quiet Items'!H:H,MATCH($D74,'Quiet Items'!D:D,0)),0)</f>
        <v>0</v>
      </c>
      <c r="AV74" s="174">
        <f>IFERROR(INDEX('Quiet Items'!J:J,MATCH($D74,'Quiet Items'!D:D,0)),0)</f>
        <v>0</v>
      </c>
      <c r="AW74" s="174">
        <f>IFERROR(INDEX('1.4G'!H:H,MATCH($D74,'1.4G'!D:D,0)),0)</f>
        <v>0</v>
      </c>
      <c r="AX74" s="174">
        <f>IFERROR(INDEX('1.4G'!J:J,MATCH($D74,'1.4G'!D:D,0)),0)</f>
        <v>0</v>
      </c>
      <c r="AY74" s="174">
        <f t="shared" si="12"/>
        <v>0</v>
      </c>
      <c r="AZ74" s="174">
        <f t="shared" si="13"/>
        <v>0</v>
      </c>
      <c r="BA74" s="175">
        <f>IFERROR(Table1[[#This Row],[Line total ordered for now]]*Table1[[#This Row],[GUARANTEED PRICE
for STOCK orders collected before 31.3.22]],0)</f>
        <v>0</v>
      </c>
      <c r="BB74" s="175">
        <f t="shared" si="9"/>
        <v>0</v>
      </c>
      <c r="BC74" s="176">
        <f>(AZ74+Table1[[#This Row],[Line total ordered for now]])*Z74</f>
        <v>0</v>
      </c>
      <c r="BD74" s="200">
        <v>202.73020373709531</v>
      </c>
      <c r="BE74" s="65"/>
      <c r="BF74" s="65"/>
      <c r="BG74" s="65"/>
      <c r="BH74" s="65"/>
      <c r="BI74" s="65"/>
      <c r="BJ74" s="65"/>
      <c r="BK74" s="65"/>
      <c r="BL74" s="55"/>
      <c r="BM74"/>
      <c r="BN74"/>
      <c r="BO74"/>
      <c r="BP74"/>
      <c r="BQ74"/>
      <c r="BR74"/>
      <c r="BS74"/>
      <c r="BT74"/>
    </row>
    <row r="75" spans="1:72" ht="15.75">
      <c r="A75" s="202">
        <v>72</v>
      </c>
      <c r="B75" s="68" t="s">
        <v>6378</v>
      </c>
      <c r="C75" s="149" t="s">
        <v>621</v>
      </c>
      <c r="D75" s="149" t="s">
        <v>3349</v>
      </c>
      <c r="E75" s="149" t="s">
        <v>3350</v>
      </c>
      <c r="F75" s="158" t="str">
        <f t="shared" si="10"/>
        <v>Video</v>
      </c>
      <c r="G75" s="187">
        <v>9</v>
      </c>
      <c r="H75" s="150"/>
      <c r="I75" s="184">
        <v>205.35</v>
      </c>
      <c r="J75" s="150"/>
      <c r="K75" s="151">
        <v>3.3125850283839102</v>
      </c>
      <c r="L75" s="152">
        <v>217.04057105971381</v>
      </c>
      <c r="M75" s="152">
        <v>238.50612204364154</v>
      </c>
      <c r="N75" s="153" t="s">
        <v>613</v>
      </c>
      <c r="O75" s="154">
        <v>72</v>
      </c>
      <c r="P75" s="153">
        <v>8</v>
      </c>
      <c r="Q75" s="153" t="s">
        <v>147</v>
      </c>
      <c r="R75" s="155">
        <v>17</v>
      </c>
      <c r="S75" s="155">
        <v>11.5</v>
      </c>
      <c r="T75" s="155">
        <v>2.8</v>
      </c>
      <c r="U75" s="154" t="s">
        <v>94</v>
      </c>
      <c r="V75" s="153" t="s">
        <v>89</v>
      </c>
      <c r="W75" s="153" t="s">
        <v>627</v>
      </c>
      <c r="X75" s="151" t="s">
        <v>6378</v>
      </c>
      <c r="Y75" s="151" t="s">
        <v>6378</v>
      </c>
      <c r="Z75" s="156">
        <v>5.7433999999999999E-2</v>
      </c>
      <c r="AA75" s="153" t="s">
        <v>1702</v>
      </c>
      <c r="AB75" s="153" t="s">
        <v>5390</v>
      </c>
      <c r="AC75" s="153" t="s">
        <v>164</v>
      </c>
      <c r="AD75" s="157" t="s">
        <v>3351</v>
      </c>
      <c r="AE75" s="110">
        <v>0</v>
      </c>
      <c r="AF75" s="110">
        <v>0</v>
      </c>
      <c r="AG75" s="112">
        <f t="shared" si="11"/>
        <v>0</v>
      </c>
      <c r="AH75" s="110">
        <f>SUM(AG$4:AG75)</f>
        <v>1</v>
      </c>
      <c r="AI75" s="112">
        <f t="shared" si="7"/>
        <v>0</v>
      </c>
      <c r="AJ75" s="110">
        <f>COUNTIF(AI$4:AI75,"&gt;0")</f>
        <v>0</v>
      </c>
      <c r="AK75" s="110">
        <v>0</v>
      </c>
      <c r="AL75" s="110">
        <v>0</v>
      </c>
      <c r="AM75" s="172" t="str">
        <f>IF(OR(Table1[[#This Row],[Line total ordered for now]]&gt;0,Table1[[#This Row],[Line total ordered for season]]&gt;0),1,"")</f>
        <v/>
      </c>
      <c r="AN75" s="173">
        <f>COUNTIF(AM$4:AM75,"&gt;0")</f>
        <v>0</v>
      </c>
      <c r="AO75" s="173">
        <f>Table1[[#This Row],[ORDER QUANTITY
to be collected BEFORE 31.3.22]]</f>
        <v>0</v>
      </c>
      <c r="AP75" s="174">
        <f t="shared" si="8"/>
        <v>0</v>
      </c>
      <c r="AQ75" s="174">
        <f>IFERROR(INDEX(Retail!H:H,MATCH($D75,Retail!$D:$D,0)),0)</f>
        <v>0</v>
      </c>
      <c r="AR75" s="174">
        <f>IFERROR(INDEX(Retail!J:J,MATCH($D75,Retail!$D:$D,0)),0)</f>
        <v>0</v>
      </c>
      <c r="AS75" s="174">
        <f>IFERROR(INDEX('NEW2022'!H:H,MATCH($D75,'NEW2022'!D:D,0)),0)</f>
        <v>0</v>
      </c>
      <c r="AT75" s="174">
        <f>IFERROR(INDEX('NEW2022'!J:J,MATCH($D75,'NEW2022'!D:D,0)),0)</f>
        <v>0</v>
      </c>
      <c r="AU75" s="174">
        <f>IFERROR(INDEX('Quiet Items'!H:H,MATCH($D75,'Quiet Items'!D:D,0)),0)</f>
        <v>0</v>
      </c>
      <c r="AV75" s="174">
        <f>IFERROR(INDEX('Quiet Items'!J:J,MATCH($D75,'Quiet Items'!D:D,0)),0)</f>
        <v>0</v>
      </c>
      <c r="AW75" s="174">
        <f>IFERROR(INDEX('1.4G'!H:H,MATCH($D75,'1.4G'!D:D,0)),0)</f>
        <v>0</v>
      </c>
      <c r="AX75" s="174">
        <f>IFERROR(INDEX('1.4G'!J:J,MATCH($D75,'1.4G'!D:D,0)),0)</f>
        <v>0</v>
      </c>
      <c r="AY75" s="174">
        <f t="shared" si="12"/>
        <v>0</v>
      </c>
      <c r="AZ75" s="174">
        <f t="shared" si="13"/>
        <v>0</v>
      </c>
      <c r="BA75" s="175">
        <f>IFERROR(Table1[[#This Row],[Line total ordered for now]]*Table1[[#This Row],[GUARANTEED PRICE
for STOCK orders collected before 31.3.22]],0)</f>
        <v>0</v>
      </c>
      <c r="BB75" s="175">
        <f t="shared" si="9"/>
        <v>0</v>
      </c>
      <c r="BC75" s="176">
        <f>(AZ75+Table1[[#This Row],[Line total ordered for now]])*Z75</f>
        <v>0</v>
      </c>
      <c r="BD75" s="200">
        <v>202.73020373709531</v>
      </c>
      <c r="BE75" s="65"/>
      <c r="BF75" s="65"/>
      <c r="BG75" s="65"/>
      <c r="BH75" s="65"/>
      <c r="BI75" s="65"/>
      <c r="BJ75" s="65"/>
      <c r="BK75" s="65"/>
      <c r="BL75" s="55"/>
      <c r="BM75"/>
      <c r="BN75"/>
      <c r="BO75"/>
      <c r="BP75"/>
      <c r="BQ75"/>
      <c r="BR75"/>
      <c r="BS75"/>
      <c r="BT75"/>
    </row>
    <row r="76" spans="1:72" ht="15.75">
      <c r="A76" s="202">
        <v>73</v>
      </c>
      <c r="B76" s="68" t="s">
        <v>6378</v>
      </c>
      <c r="C76" s="149" t="s">
        <v>621</v>
      </c>
      <c r="D76" s="149" t="s">
        <v>3548</v>
      </c>
      <c r="E76" s="149" t="s">
        <v>3549</v>
      </c>
      <c r="F76" s="158" t="str">
        <f t="shared" si="10"/>
        <v>Video</v>
      </c>
      <c r="G76" s="187">
        <v>1</v>
      </c>
      <c r="H76" s="150"/>
      <c r="I76" s="184">
        <v>170.66</v>
      </c>
      <c r="J76" s="150"/>
      <c r="K76" s="151">
        <v>3.3464785720932446</v>
      </c>
      <c r="L76" s="152">
        <v>219.26127604354937</v>
      </c>
      <c r="M76" s="152">
        <v>240.9464571907136</v>
      </c>
      <c r="N76" s="153" t="s">
        <v>613</v>
      </c>
      <c r="O76" s="154">
        <v>72</v>
      </c>
      <c r="P76" s="153">
        <v>4</v>
      </c>
      <c r="Q76" s="153" t="s">
        <v>147</v>
      </c>
      <c r="R76" s="155">
        <v>16</v>
      </c>
      <c r="S76" s="155">
        <v>9.42</v>
      </c>
      <c r="T76" s="155">
        <v>2.8</v>
      </c>
      <c r="U76" s="154" t="s">
        <v>94</v>
      </c>
      <c r="V76" s="153" t="s">
        <v>89</v>
      </c>
      <c r="W76" s="153" t="s">
        <v>627</v>
      </c>
      <c r="X76" s="151" t="s">
        <v>6378</v>
      </c>
      <c r="Y76" s="151" t="s">
        <v>6378</v>
      </c>
      <c r="Z76" s="156">
        <v>6.3E-2</v>
      </c>
      <c r="AA76" s="153" t="s">
        <v>664</v>
      </c>
      <c r="AB76" s="153" t="s">
        <v>5396</v>
      </c>
      <c r="AC76" s="153" t="s">
        <v>785</v>
      </c>
      <c r="AD76" s="157" t="s">
        <v>3550</v>
      </c>
      <c r="AE76" s="110">
        <v>0</v>
      </c>
      <c r="AF76" s="110">
        <v>0</v>
      </c>
      <c r="AG76" s="112">
        <f t="shared" si="11"/>
        <v>0</v>
      </c>
      <c r="AH76" s="110">
        <f>SUM(AG$4:AG76)</f>
        <v>1</v>
      </c>
      <c r="AI76" s="112">
        <f t="shared" si="7"/>
        <v>0</v>
      </c>
      <c r="AJ76" s="110">
        <f>COUNTIF(AI$4:AI76,"&gt;0")</f>
        <v>0</v>
      </c>
      <c r="AK76" s="110">
        <v>0</v>
      </c>
      <c r="AL76" s="110">
        <v>0</v>
      </c>
      <c r="AM76" s="172" t="str">
        <f>IF(OR(Table1[[#This Row],[Line total ordered for now]]&gt;0,Table1[[#This Row],[Line total ordered for season]]&gt;0),1,"")</f>
        <v/>
      </c>
      <c r="AN76" s="173">
        <f>COUNTIF(AM$4:AM76,"&gt;0")</f>
        <v>0</v>
      </c>
      <c r="AO76" s="173">
        <f>Table1[[#This Row],[ORDER QUANTITY
to be collected BEFORE 31.3.22]]</f>
        <v>0</v>
      </c>
      <c r="AP76" s="174">
        <f t="shared" si="8"/>
        <v>0</v>
      </c>
      <c r="AQ76" s="174">
        <f>IFERROR(INDEX(Retail!H:H,MATCH($D76,Retail!$D:$D,0)),0)</f>
        <v>0</v>
      </c>
      <c r="AR76" s="174">
        <f>IFERROR(INDEX(Retail!J:J,MATCH($D76,Retail!$D:$D,0)),0)</f>
        <v>0</v>
      </c>
      <c r="AS76" s="174">
        <f>IFERROR(INDEX('NEW2022'!H:H,MATCH($D76,'NEW2022'!D:D,0)),0)</f>
        <v>0</v>
      </c>
      <c r="AT76" s="174">
        <f>IFERROR(INDEX('NEW2022'!J:J,MATCH($D76,'NEW2022'!D:D,0)),0)</f>
        <v>0</v>
      </c>
      <c r="AU76" s="174">
        <f>IFERROR(INDEX('Quiet Items'!H:H,MATCH($D76,'Quiet Items'!D:D,0)),0)</f>
        <v>0</v>
      </c>
      <c r="AV76" s="174">
        <f>IFERROR(INDEX('Quiet Items'!J:J,MATCH($D76,'Quiet Items'!D:D,0)),0)</f>
        <v>0</v>
      </c>
      <c r="AW76" s="174">
        <f>IFERROR(INDEX('1.4G'!H:H,MATCH($D76,'1.4G'!D:D,0)),0)</f>
        <v>0</v>
      </c>
      <c r="AX76" s="174">
        <f>IFERROR(INDEX('1.4G'!J:J,MATCH($D76,'1.4G'!D:D,0)),0)</f>
        <v>0</v>
      </c>
      <c r="AY76" s="174">
        <f t="shared" si="12"/>
        <v>0</v>
      </c>
      <c r="AZ76" s="174">
        <f t="shared" si="13"/>
        <v>0</v>
      </c>
      <c r="BA76" s="175">
        <f>IFERROR(Table1[[#This Row],[Line total ordered for now]]*Table1[[#This Row],[GUARANTEED PRICE
for STOCK orders collected before 31.3.22]],0)</f>
        <v>0</v>
      </c>
      <c r="BB76" s="175">
        <f t="shared" si="9"/>
        <v>0</v>
      </c>
      <c r="BC76" s="176">
        <f>(AZ76+Table1[[#This Row],[Line total ordered for now]])*Z76</f>
        <v>0</v>
      </c>
      <c r="BD76" s="200">
        <v>204.80448861210655</v>
      </c>
      <c r="BE76" s="65"/>
      <c r="BF76" s="65"/>
      <c r="BG76" s="65"/>
      <c r="BH76" s="65"/>
      <c r="BI76" s="65"/>
      <c r="BJ76" s="65"/>
      <c r="BK76" s="65"/>
      <c r="BL76" s="55"/>
      <c r="BM76"/>
      <c r="BN76"/>
      <c r="BO76"/>
      <c r="BP76"/>
      <c r="BQ76"/>
      <c r="BR76"/>
      <c r="BS76"/>
      <c r="BT76"/>
    </row>
    <row r="77" spans="1:72" ht="15.75">
      <c r="A77" s="202">
        <v>74</v>
      </c>
      <c r="B77" s="68" t="s">
        <v>6378</v>
      </c>
      <c r="C77" s="149" t="s">
        <v>621</v>
      </c>
      <c r="D77" s="149" t="s">
        <v>3524</v>
      </c>
      <c r="E77" s="149" t="s">
        <v>3525</v>
      </c>
      <c r="F77" s="158" t="str">
        <f t="shared" si="10"/>
        <v>Video</v>
      </c>
      <c r="G77" s="187">
        <v>2</v>
      </c>
      <c r="H77" s="150"/>
      <c r="I77" s="184">
        <v>169.13</v>
      </c>
      <c r="J77" s="150"/>
      <c r="K77" s="151">
        <v>3.3543900075507755</v>
      </c>
      <c r="L77" s="152">
        <v>219.77963329472684</v>
      </c>
      <c r="M77" s="152">
        <v>241.51608054365585</v>
      </c>
      <c r="N77" s="153" t="s">
        <v>613</v>
      </c>
      <c r="O77" s="154">
        <v>72</v>
      </c>
      <c r="P77" s="153">
        <v>3</v>
      </c>
      <c r="Q77" s="153" t="s">
        <v>147</v>
      </c>
      <c r="R77" s="155">
        <v>17</v>
      </c>
      <c r="S77" s="155">
        <v>9.9</v>
      </c>
      <c r="T77" s="155">
        <v>2.8</v>
      </c>
      <c r="U77" s="154" t="s">
        <v>94</v>
      </c>
      <c r="V77" s="153" t="s">
        <v>89</v>
      </c>
      <c r="W77" s="153" t="s">
        <v>627</v>
      </c>
      <c r="X77" s="151" t="s">
        <v>6378</v>
      </c>
      <c r="Y77" s="151" t="s">
        <v>6378</v>
      </c>
      <c r="Z77" s="156">
        <v>5.8500000000000003E-2</v>
      </c>
      <c r="AA77" s="153" t="s">
        <v>664</v>
      </c>
      <c r="AB77" s="153" t="s">
        <v>5395</v>
      </c>
      <c r="AC77" s="153" t="s">
        <v>785</v>
      </c>
      <c r="AD77" s="157" t="s">
        <v>3526</v>
      </c>
      <c r="AE77" s="110">
        <v>0</v>
      </c>
      <c r="AF77" s="110">
        <v>0</v>
      </c>
      <c r="AG77" s="112">
        <f t="shared" si="11"/>
        <v>0</v>
      </c>
      <c r="AH77" s="110">
        <f>SUM(AG$4:AG77)</f>
        <v>1</v>
      </c>
      <c r="AI77" s="112">
        <f t="shared" si="7"/>
        <v>0</v>
      </c>
      <c r="AJ77" s="110">
        <f>COUNTIF(AI$4:AI77,"&gt;0")</f>
        <v>0</v>
      </c>
      <c r="AK77" s="110">
        <v>0</v>
      </c>
      <c r="AL77" s="110">
        <v>0</v>
      </c>
      <c r="AM77" s="172" t="str">
        <f>IF(OR(Table1[[#This Row],[Line total ordered for now]]&gt;0,Table1[[#This Row],[Line total ordered for season]]&gt;0),1,"")</f>
        <v/>
      </c>
      <c r="AN77" s="173">
        <f>COUNTIF(AM$4:AM77,"&gt;0")</f>
        <v>0</v>
      </c>
      <c r="AO77" s="173">
        <f>Table1[[#This Row],[ORDER QUANTITY
to be collected BEFORE 31.3.22]]</f>
        <v>0</v>
      </c>
      <c r="AP77" s="174">
        <f t="shared" si="8"/>
        <v>0</v>
      </c>
      <c r="AQ77" s="174">
        <f>IFERROR(INDEX(Retail!H:H,MATCH($D77,Retail!$D:$D,0)),0)</f>
        <v>0</v>
      </c>
      <c r="AR77" s="174">
        <f>IFERROR(INDEX(Retail!J:J,MATCH($D77,Retail!$D:$D,0)),0)</f>
        <v>0</v>
      </c>
      <c r="AS77" s="174">
        <f>IFERROR(INDEX('NEW2022'!H:H,MATCH($D77,'NEW2022'!D:D,0)),0)</f>
        <v>0</v>
      </c>
      <c r="AT77" s="174">
        <f>IFERROR(INDEX('NEW2022'!J:J,MATCH($D77,'NEW2022'!D:D,0)),0)</f>
        <v>0</v>
      </c>
      <c r="AU77" s="174">
        <f>IFERROR(INDEX('Quiet Items'!H:H,MATCH($D77,'Quiet Items'!D:D,0)),0)</f>
        <v>0</v>
      </c>
      <c r="AV77" s="174">
        <f>IFERROR(INDEX('Quiet Items'!J:J,MATCH($D77,'Quiet Items'!D:D,0)),0)</f>
        <v>0</v>
      </c>
      <c r="AW77" s="174">
        <f>IFERROR(INDEX('1.4G'!H:H,MATCH($D77,'1.4G'!D:D,0)),0)</f>
        <v>0</v>
      </c>
      <c r="AX77" s="174">
        <f>IFERROR(INDEX('1.4G'!J:J,MATCH($D77,'1.4G'!D:D,0)),0)</f>
        <v>0</v>
      </c>
      <c r="AY77" s="174">
        <f t="shared" si="12"/>
        <v>0</v>
      </c>
      <c r="AZ77" s="174">
        <f t="shared" si="13"/>
        <v>0</v>
      </c>
      <c r="BA77" s="175">
        <f>IFERROR(Table1[[#This Row],[Line total ordered for now]]*Table1[[#This Row],[GUARANTEED PRICE
for STOCK orders collected before 31.3.22]],0)</f>
        <v>0</v>
      </c>
      <c r="BB77" s="175">
        <f t="shared" si="9"/>
        <v>0</v>
      </c>
      <c r="BC77" s="176">
        <f>(AZ77+Table1[[#This Row],[Line total ordered for now]])*Z77</f>
        <v>0</v>
      </c>
      <c r="BD77" s="200">
        <v>205.28866846210747</v>
      </c>
      <c r="BE77" s="65"/>
      <c r="BF77" s="65"/>
      <c r="BG77" s="65"/>
      <c r="BH77" s="65"/>
      <c r="BI77" s="65"/>
      <c r="BJ77" s="65"/>
      <c r="BK77" s="65"/>
      <c r="BL77" s="55"/>
      <c r="BM77"/>
      <c r="BN77"/>
      <c r="BO77"/>
      <c r="BP77"/>
      <c r="BQ77"/>
      <c r="BR77"/>
      <c r="BS77"/>
      <c r="BT77"/>
    </row>
    <row r="78" spans="1:72" ht="15.75">
      <c r="A78" s="202">
        <v>75</v>
      </c>
      <c r="B78" s="68" t="s">
        <v>6378</v>
      </c>
      <c r="C78" s="149" t="s">
        <v>621</v>
      </c>
      <c r="D78" s="149" t="s">
        <v>3766</v>
      </c>
      <c r="E78" s="149" t="s">
        <v>3767</v>
      </c>
      <c r="F78" s="158" t="str">
        <f t="shared" si="10"/>
        <v>Video</v>
      </c>
      <c r="G78" s="187">
        <v>6</v>
      </c>
      <c r="H78" s="150"/>
      <c r="I78" s="184">
        <v>186.57</v>
      </c>
      <c r="J78" s="150"/>
      <c r="K78" s="151">
        <v>3.400114679535581</v>
      </c>
      <c r="L78" s="152">
        <v>222.77551380317126</v>
      </c>
      <c r="M78" s="152">
        <v>244.80825692656182</v>
      </c>
      <c r="N78" s="153" t="s">
        <v>613</v>
      </c>
      <c r="O78" s="154">
        <v>72</v>
      </c>
      <c r="P78" s="153">
        <v>3</v>
      </c>
      <c r="Q78" s="153" t="s">
        <v>147</v>
      </c>
      <c r="R78" s="155">
        <v>16</v>
      </c>
      <c r="S78" s="155">
        <v>9.42</v>
      </c>
      <c r="T78" s="155">
        <v>2.8</v>
      </c>
      <c r="U78" s="154" t="s">
        <v>94</v>
      </c>
      <c r="V78" s="153" t="s">
        <v>89</v>
      </c>
      <c r="W78" s="153" t="s">
        <v>627</v>
      </c>
      <c r="X78" s="151" t="s">
        <v>6378</v>
      </c>
      <c r="Y78" s="151" t="s">
        <v>6378</v>
      </c>
      <c r="Z78" s="156">
        <v>6.2956999999999999E-2</v>
      </c>
      <c r="AA78" s="153" t="s">
        <v>664</v>
      </c>
      <c r="AB78" s="153" t="s">
        <v>5403</v>
      </c>
      <c r="AC78" s="153" t="s">
        <v>785</v>
      </c>
      <c r="AD78" s="157" t="s">
        <v>3768</v>
      </c>
      <c r="AE78" s="110">
        <v>0</v>
      </c>
      <c r="AF78" s="110">
        <v>0</v>
      </c>
      <c r="AG78" s="112">
        <f t="shared" si="11"/>
        <v>0</v>
      </c>
      <c r="AH78" s="110">
        <f>SUM(AG$4:AG78)</f>
        <v>1</v>
      </c>
      <c r="AI78" s="112">
        <f t="shared" si="7"/>
        <v>0</v>
      </c>
      <c r="AJ78" s="110">
        <f>COUNTIF(AI$4:AI78,"&gt;0")</f>
        <v>0</v>
      </c>
      <c r="AK78" s="110">
        <v>0</v>
      </c>
      <c r="AL78" s="110">
        <v>0</v>
      </c>
      <c r="AM78" s="172" t="str">
        <f>IF(OR(Table1[[#This Row],[Line total ordered for now]]&gt;0,Table1[[#This Row],[Line total ordered for season]]&gt;0),1,"")</f>
        <v/>
      </c>
      <c r="AN78" s="173">
        <f>COUNTIF(AM$4:AM78,"&gt;0")</f>
        <v>0</v>
      </c>
      <c r="AO78" s="173">
        <f>Table1[[#This Row],[ORDER QUANTITY
to be collected BEFORE 31.3.22]]</f>
        <v>0</v>
      </c>
      <c r="AP78" s="174">
        <f t="shared" si="8"/>
        <v>0</v>
      </c>
      <c r="AQ78" s="174">
        <f>IFERROR(INDEX(Retail!H:H,MATCH($D78,Retail!$D:$D,0)),0)</f>
        <v>0</v>
      </c>
      <c r="AR78" s="174">
        <f>IFERROR(INDEX(Retail!J:J,MATCH($D78,Retail!$D:$D,0)),0)</f>
        <v>0</v>
      </c>
      <c r="AS78" s="174">
        <f>IFERROR(INDEX('NEW2022'!H:H,MATCH($D78,'NEW2022'!D:D,0)),0)</f>
        <v>0</v>
      </c>
      <c r="AT78" s="174">
        <f>IFERROR(INDEX('NEW2022'!J:J,MATCH($D78,'NEW2022'!D:D,0)),0)</f>
        <v>0</v>
      </c>
      <c r="AU78" s="174">
        <f>IFERROR(INDEX('Quiet Items'!H:H,MATCH($D78,'Quiet Items'!D:D,0)),0)</f>
        <v>0</v>
      </c>
      <c r="AV78" s="174">
        <f>IFERROR(INDEX('Quiet Items'!J:J,MATCH($D78,'Quiet Items'!D:D,0)),0)</f>
        <v>0</v>
      </c>
      <c r="AW78" s="174">
        <f>IFERROR(INDEX('1.4G'!H:H,MATCH($D78,'1.4G'!D:D,0)),0)</f>
        <v>0</v>
      </c>
      <c r="AX78" s="174">
        <f>IFERROR(INDEX('1.4G'!J:J,MATCH($D78,'1.4G'!D:D,0)),0)</f>
        <v>0</v>
      </c>
      <c r="AY78" s="174">
        <f t="shared" si="12"/>
        <v>0</v>
      </c>
      <c r="AZ78" s="174">
        <f t="shared" si="13"/>
        <v>0</v>
      </c>
      <c r="BA78" s="175">
        <f>IFERROR(Table1[[#This Row],[Line total ordered for now]]*Table1[[#This Row],[GUARANTEED PRICE
for STOCK orders collected before 31.3.22]],0)</f>
        <v>0</v>
      </c>
      <c r="BB78" s="175">
        <f t="shared" si="9"/>
        <v>0</v>
      </c>
      <c r="BC78" s="176">
        <f>(AZ78+Table1[[#This Row],[Line total ordered for now]])*Z78</f>
        <v>0</v>
      </c>
      <c r="BD78" s="200">
        <v>208.08701838757756</v>
      </c>
      <c r="BE78" s="65"/>
      <c r="BF78" s="65"/>
      <c r="BG78" s="65"/>
      <c r="BH78" s="65"/>
      <c r="BI78" s="65"/>
      <c r="BJ78" s="65"/>
      <c r="BK78" s="65"/>
      <c r="BL78" s="55"/>
      <c r="BM78"/>
      <c r="BN78"/>
      <c r="BO78"/>
      <c r="BP78"/>
      <c r="BQ78"/>
      <c r="BR78"/>
      <c r="BS78"/>
      <c r="BT78"/>
    </row>
    <row r="79" spans="1:72" ht="15.75">
      <c r="A79" s="202">
        <v>76</v>
      </c>
      <c r="B79" s="68" t="s">
        <v>6378</v>
      </c>
      <c r="C79" s="149" t="s">
        <v>621</v>
      </c>
      <c r="D79" s="149" t="s">
        <v>1732</v>
      </c>
      <c r="E79" s="149" t="s">
        <v>1733</v>
      </c>
      <c r="F79" s="158" t="str">
        <f t="shared" si="10"/>
        <v>Video</v>
      </c>
      <c r="G79" s="187">
        <v>0</v>
      </c>
      <c r="H79" s="150"/>
      <c r="I79" s="184">
        <v>173.56</v>
      </c>
      <c r="J79" s="150"/>
      <c r="K79" s="151">
        <v>3.44056776389876</v>
      </c>
      <c r="L79" s="152">
        <v>225.42599989064675</v>
      </c>
      <c r="M79" s="152">
        <v>247.72087900071071</v>
      </c>
      <c r="N79" s="153" t="s">
        <v>613</v>
      </c>
      <c r="O79" s="154">
        <v>72</v>
      </c>
      <c r="P79" s="153">
        <v>7</v>
      </c>
      <c r="Q79" s="153" t="s">
        <v>147</v>
      </c>
      <c r="R79" s="155">
        <v>17</v>
      </c>
      <c r="S79" s="155">
        <v>9.9</v>
      </c>
      <c r="T79" s="155">
        <v>2.8</v>
      </c>
      <c r="U79" s="154" t="s">
        <v>94</v>
      </c>
      <c r="V79" s="153" t="s">
        <v>89</v>
      </c>
      <c r="W79" s="153" t="s">
        <v>627</v>
      </c>
      <c r="X79" s="151" t="s">
        <v>6378</v>
      </c>
      <c r="Y79" s="151" t="s">
        <v>6378</v>
      </c>
      <c r="Z79" s="156">
        <v>5.8539000000000001E-2</v>
      </c>
      <c r="AA79" s="153" t="s">
        <v>664</v>
      </c>
      <c r="AB79" s="153" t="s">
        <v>4913</v>
      </c>
      <c r="AC79" s="153" t="s">
        <v>4902</v>
      </c>
      <c r="AD79" s="157" t="s">
        <v>1734</v>
      </c>
      <c r="AE79" s="110">
        <v>0</v>
      </c>
      <c r="AF79" s="110">
        <v>0</v>
      </c>
      <c r="AG79" s="112">
        <f t="shared" si="11"/>
        <v>0</v>
      </c>
      <c r="AH79" s="110">
        <f>SUM(AG$4:AG79)</f>
        <v>1</v>
      </c>
      <c r="AI79" s="112">
        <f t="shared" si="7"/>
        <v>0</v>
      </c>
      <c r="AJ79" s="110">
        <f>COUNTIF(AI$4:AI79,"&gt;0")</f>
        <v>0</v>
      </c>
      <c r="AK79" s="110">
        <v>0</v>
      </c>
      <c r="AL79" s="110">
        <v>0</v>
      </c>
      <c r="AM79" s="172" t="str">
        <f>IF(OR(Table1[[#This Row],[Line total ordered for now]]&gt;0,Table1[[#This Row],[Line total ordered for season]]&gt;0),1,"")</f>
        <v/>
      </c>
      <c r="AN79" s="173">
        <f>COUNTIF(AM$4:AM79,"&gt;0")</f>
        <v>0</v>
      </c>
      <c r="AO79" s="173">
        <f>Table1[[#This Row],[ORDER QUANTITY
to be collected BEFORE 31.3.22]]</f>
        <v>0</v>
      </c>
      <c r="AP79" s="174">
        <f t="shared" si="8"/>
        <v>0</v>
      </c>
      <c r="AQ79" s="174">
        <f>IFERROR(INDEX(Retail!H:H,MATCH($D79,Retail!$D:$D,0)),0)</f>
        <v>0</v>
      </c>
      <c r="AR79" s="174">
        <f>IFERROR(INDEX(Retail!J:J,MATCH($D79,Retail!$D:$D,0)),0)</f>
        <v>0</v>
      </c>
      <c r="AS79" s="174">
        <f>IFERROR(INDEX('NEW2022'!H:H,MATCH($D79,'NEW2022'!D:D,0)),0)</f>
        <v>0</v>
      </c>
      <c r="AT79" s="174">
        <f>IFERROR(INDEX('NEW2022'!J:J,MATCH($D79,'NEW2022'!D:D,0)),0)</f>
        <v>0</v>
      </c>
      <c r="AU79" s="174">
        <f>IFERROR(INDEX('Quiet Items'!H:H,MATCH($D79,'Quiet Items'!D:D,0)),0)</f>
        <v>0</v>
      </c>
      <c r="AV79" s="174">
        <f>IFERROR(INDEX('Quiet Items'!J:J,MATCH($D79,'Quiet Items'!D:D,0)),0)</f>
        <v>0</v>
      </c>
      <c r="AW79" s="174">
        <f>IFERROR(INDEX('1.4G'!H:H,MATCH($D79,'1.4G'!D:D,0)),0)</f>
        <v>0</v>
      </c>
      <c r="AX79" s="174">
        <f>IFERROR(INDEX('1.4G'!J:J,MATCH($D79,'1.4G'!D:D,0)),0)</f>
        <v>0</v>
      </c>
      <c r="AY79" s="174">
        <f t="shared" si="12"/>
        <v>0</v>
      </c>
      <c r="AZ79" s="174">
        <f t="shared" si="13"/>
        <v>0</v>
      </c>
      <c r="BA79" s="175">
        <f>IFERROR(Table1[[#This Row],[Line total ordered for now]]*Table1[[#This Row],[GUARANTEED PRICE
for STOCK orders collected before 31.3.22]],0)</f>
        <v>0</v>
      </c>
      <c r="BB79" s="175">
        <f t="shared" si="9"/>
        <v>0</v>
      </c>
      <c r="BC79" s="176">
        <f>(AZ79+Table1[[#This Row],[Line total ordered for now]])*Z79</f>
        <v>0</v>
      </c>
      <c r="BD79" s="200">
        <v>210.56274715060411</v>
      </c>
      <c r="BE79" s="65"/>
      <c r="BF79" s="65"/>
      <c r="BG79" s="65"/>
      <c r="BH79" s="65"/>
      <c r="BI79" s="65"/>
      <c r="BJ79" s="65"/>
      <c r="BK79" s="65"/>
      <c r="BL79" s="55"/>
      <c r="BM79"/>
      <c r="BN79"/>
      <c r="BO79"/>
      <c r="BP79"/>
      <c r="BQ79"/>
      <c r="BR79"/>
      <c r="BS79"/>
      <c r="BT79"/>
    </row>
    <row r="80" spans="1:72" ht="15.75">
      <c r="A80" s="202">
        <v>77</v>
      </c>
      <c r="B80" s="68" t="s">
        <v>6378</v>
      </c>
      <c r="C80" s="149" t="s">
        <v>621</v>
      </c>
      <c r="D80" s="149" t="s">
        <v>3424</v>
      </c>
      <c r="E80" s="149" t="s">
        <v>3425</v>
      </c>
      <c r="F80" s="158" t="str">
        <f t="shared" si="10"/>
        <v>Video</v>
      </c>
      <c r="G80" s="187">
        <v>0</v>
      </c>
      <c r="H80" s="150"/>
      <c r="I80" s="184">
        <v>190.13</v>
      </c>
      <c r="J80" s="150"/>
      <c r="K80" s="151">
        <v>3.5448981991459423</v>
      </c>
      <c r="L80" s="152">
        <v>232.26173000804215</v>
      </c>
      <c r="M80" s="152">
        <v>255.23267033850786</v>
      </c>
      <c r="N80" s="153" t="s">
        <v>613</v>
      </c>
      <c r="O80" s="154">
        <v>72</v>
      </c>
      <c r="P80" s="153">
        <v>9</v>
      </c>
      <c r="Q80" s="153" t="s">
        <v>147</v>
      </c>
      <c r="R80" s="155">
        <v>16</v>
      </c>
      <c r="S80" s="155">
        <v>9.42</v>
      </c>
      <c r="T80" s="155">
        <v>2.8</v>
      </c>
      <c r="U80" s="154" t="s">
        <v>94</v>
      </c>
      <c r="V80" s="153" t="s">
        <v>89</v>
      </c>
      <c r="W80" s="153" t="s">
        <v>627</v>
      </c>
      <c r="X80" s="151" t="s">
        <v>6378</v>
      </c>
      <c r="Y80" s="151" t="s">
        <v>6378</v>
      </c>
      <c r="Z80" s="156">
        <v>6.3E-2</v>
      </c>
      <c r="AA80" s="153" t="s">
        <v>664</v>
      </c>
      <c r="AB80" s="153" t="s">
        <v>5392</v>
      </c>
      <c r="AC80" s="153" t="s">
        <v>785</v>
      </c>
      <c r="AD80" s="157" t="s">
        <v>3426</v>
      </c>
      <c r="AE80" s="110">
        <v>0</v>
      </c>
      <c r="AF80" s="110">
        <v>0</v>
      </c>
      <c r="AG80" s="112">
        <f t="shared" si="11"/>
        <v>0</v>
      </c>
      <c r="AH80" s="110">
        <f>SUM(AG$4:AG80)</f>
        <v>1</v>
      </c>
      <c r="AI80" s="112">
        <f t="shared" si="7"/>
        <v>0</v>
      </c>
      <c r="AJ80" s="110">
        <f>COUNTIF(AI$4:AI80,"&gt;0")</f>
        <v>0</v>
      </c>
      <c r="AK80" s="110">
        <v>0</v>
      </c>
      <c r="AL80" s="110">
        <v>0</v>
      </c>
      <c r="AM80" s="172" t="str">
        <f>IF(OR(Table1[[#This Row],[Line total ordered for now]]&gt;0,Table1[[#This Row],[Line total ordered for season]]&gt;0),1,"")</f>
        <v/>
      </c>
      <c r="AN80" s="173">
        <f>COUNTIF(AM$4:AM80,"&gt;0")</f>
        <v>0</v>
      </c>
      <c r="AO80" s="173">
        <f>Table1[[#This Row],[ORDER QUANTITY
to be collected BEFORE 31.3.22]]</f>
        <v>0</v>
      </c>
      <c r="AP80" s="174">
        <f t="shared" si="8"/>
        <v>0</v>
      </c>
      <c r="AQ80" s="174">
        <f>IFERROR(INDEX(Retail!H:H,MATCH($D80,Retail!$D:$D,0)),0)</f>
        <v>0</v>
      </c>
      <c r="AR80" s="174">
        <f>IFERROR(INDEX(Retail!J:J,MATCH($D80,Retail!$D:$D,0)),0)</f>
        <v>0</v>
      </c>
      <c r="AS80" s="174">
        <f>IFERROR(INDEX('NEW2022'!H:H,MATCH($D80,'NEW2022'!D:D,0)),0)</f>
        <v>0</v>
      </c>
      <c r="AT80" s="174">
        <f>IFERROR(INDEX('NEW2022'!J:J,MATCH($D80,'NEW2022'!D:D,0)),0)</f>
        <v>0</v>
      </c>
      <c r="AU80" s="174">
        <f>IFERROR(INDEX('Quiet Items'!H:H,MATCH($D80,'Quiet Items'!D:D,0)),0)</f>
        <v>0</v>
      </c>
      <c r="AV80" s="174">
        <f>IFERROR(INDEX('Quiet Items'!J:J,MATCH($D80,'Quiet Items'!D:D,0)),0)</f>
        <v>0</v>
      </c>
      <c r="AW80" s="174">
        <f>IFERROR(INDEX('1.4G'!H:H,MATCH($D80,'1.4G'!D:D,0)),0)</f>
        <v>0</v>
      </c>
      <c r="AX80" s="174">
        <f>IFERROR(INDEX('1.4G'!J:J,MATCH($D80,'1.4G'!D:D,0)),0)</f>
        <v>0</v>
      </c>
      <c r="AY80" s="174">
        <f t="shared" si="12"/>
        <v>0</v>
      </c>
      <c r="AZ80" s="174">
        <f t="shared" si="13"/>
        <v>0</v>
      </c>
      <c r="BA80" s="175">
        <f>IFERROR(Table1[[#This Row],[Line total ordered for now]]*Table1[[#This Row],[GUARANTEED PRICE
for STOCK orders collected before 31.3.22]],0)</f>
        <v>0</v>
      </c>
      <c r="BB80" s="175">
        <f t="shared" si="9"/>
        <v>0</v>
      </c>
      <c r="BC80" s="176">
        <f>(AZ80+Table1[[#This Row],[Line total ordered for now]])*Z80</f>
        <v>0</v>
      </c>
      <c r="BD80" s="200">
        <v>216.94776978773169</v>
      </c>
      <c r="BE80" s="65"/>
      <c r="BF80" s="65"/>
      <c r="BG80" s="65"/>
      <c r="BH80" s="65"/>
      <c r="BI80" s="65"/>
      <c r="BJ80" s="65"/>
      <c r="BK80" s="65"/>
      <c r="BL80" s="55"/>
      <c r="BM80"/>
      <c r="BN80"/>
      <c r="BO80"/>
      <c r="BP80"/>
      <c r="BQ80"/>
      <c r="BR80"/>
      <c r="BS80"/>
      <c r="BT80"/>
    </row>
    <row r="81" spans="1:72" ht="15.75">
      <c r="A81" s="202">
        <v>78</v>
      </c>
      <c r="B81" s="68" t="s">
        <v>6378</v>
      </c>
      <c r="C81" s="149" t="s">
        <v>621</v>
      </c>
      <c r="D81" s="149" t="s">
        <v>1490</v>
      </c>
      <c r="E81" s="149" t="s">
        <v>1491</v>
      </c>
      <c r="F81" s="158" t="str">
        <f t="shared" si="10"/>
        <v>Video</v>
      </c>
      <c r="G81" s="187">
        <v>0</v>
      </c>
      <c r="H81" s="150"/>
      <c r="I81" s="184">
        <v>187.3</v>
      </c>
      <c r="J81" s="150"/>
      <c r="K81" s="151">
        <v>3.5448981991459423</v>
      </c>
      <c r="L81" s="152">
        <v>232.26173000804215</v>
      </c>
      <c r="M81" s="152">
        <v>255.23267033850786</v>
      </c>
      <c r="N81" s="153" t="s">
        <v>613</v>
      </c>
      <c r="O81" s="154">
        <v>72</v>
      </c>
      <c r="P81" s="153">
        <v>8</v>
      </c>
      <c r="Q81" s="153" t="s">
        <v>147</v>
      </c>
      <c r="R81" s="155">
        <v>16</v>
      </c>
      <c r="S81" s="155">
        <v>9.42</v>
      </c>
      <c r="T81" s="155">
        <v>2.8</v>
      </c>
      <c r="U81" s="154" t="s">
        <v>94</v>
      </c>
      <c r="V81" s="153" t="s">
        <v>89</v>
      </c>
      <c r="W81" s="153" t="s">
        <v>627</v>
      </c>
      <c r="X81" s="151" t="s">
        <v>6378</v>
      </c>
      <c r="Y81" s="151" t="s">
        <v>6378</v>
      </c>
      <c r="Z81" s="156">
        <v>6.3E-2</v>
      </c>
      <c r="AA81" s="153" t="s">
        <v>664</v>
      </c>
      <c r="AB81" s="153" t="s">
        <v>5725</v>
      </c>
      <c r="AC81" s="153" t="s">
        <v>145</v>
      </c>
      <c r="AD81" s="157" t="s">
        <v>1492</v>
      </c>
      <c r="AE81" s="110">
        <v>0</v>
      </c>
      <c r="AF81" s="110">
        <v>0</v>
      </c>
      <c r="AG81" s="112">
        <f t="shared" si="11"/>
        <v>0</v>
      </c>
      <c r="AH81" s="110">
        <f>SUM(AG$4:AG81)</f>
        <v>1</v>
      </c>
      <c r="AI81" s="112">
        <f t="shared" si="7"/>
        <v>0</v>
      </c>
      <c r="AJ81" s="110">
        <f>COUNTIF(AI$4:AI81,"&gt;0")</f>
        <v>0</v>
      </c>
      <c r="AK81" s="110">
        <v>0</v>
      </c>
      <c r="AL81" s="110">
        <v>0</v>
      </c>
      <c r="AM81" s="172" t="str">
        <f>IF(OR(Table1[[#This Row],[Line total ordered for now]]&gt;0,Table1[[#This Row],[Line total ordered for season]]&gt;0),1,"")</f>
        <v/>
      </c>
      <c r="AN81" s="173">
        <f>COUNTIF(AM$4:AM81,"&gt;0")</f>
        <v>0</v>
      </c>
      <c r="AO81" s="173">
        <f>Table1[[#This Row],[ORDER QUANTITY
to be collected BEFORE 31.3.22]]</f>
        <v>0</v>
      </c>
      <c r="AP81" s="174">
        <f t="shared" si="8"/>
        <v>0</v>
      </c>
      <c r="AQ81" s="174">
        <f>IFERROR(INDEX(Retail!H:H,MATCH($D81,Retail!$D:$D,0)),0)</f>
        <v>0</v>
      </c>
      <c r="AR81" s="174">
        <f>IFERROR(INDEX(Retail!J:J,MATCH($D81,Retail!$D:$D,0)),0)</f>
        <v>0</v>
      </c>
      <c r="AS81" s="174">
        <f>IFERROR(INDEX('NEW2022'!H:H,MATCH($D81,'NEW2022'!D:D,0)),0)</f>
        <v>0</v>
      </c>
      <c r="AT81" s="174">
        <f>IFERROR(INDEX('NEW2022'!J:J,MATCH($D81,'NEW2022'!D:D,0)),0)</f>
        <v>0</v>
      </c>
      <c r="AU81" s="174">
        <f>IFERROR(INDEX('Quiet Items'!H:H,MATCH($D81,'Quiet Items'!D:D,0)),0)</f>
        <v>0</v>
      </c>
      <c r="AV81" s="174">
        <f>IFERROR(INDEX('Quiet Items'!J:J,MATCH($D81,'Quiet Items'!D:D,0)),0)</f>
        <v>0</v>
      </c>
      <c r="AW81" s="174">
        <f>IFERROR(INDEX('1.4G'!H:H,MATCH($D81,'1.4G'!D:D,0)),0)</f>
        <v>0</v>
      </c>
      <c r="AX81" s="174">
        <f>IFERROR(INDEX('1.4G'!J:J,MATCH($D81,'1.4G'!D:D,0)),0)</f>
        <v>0</v>
      </c>
      <c r="AY81" s="174">
        <f t="shared" si="12"/>
        <v>0</v>
      </c>
      <c r="AZ81" s="174">
        <f t="shared" si="13"/>
        <v>0</v>
      </c>
      <c r="BA81" s="175">
        <f>IFERROR(Table1[[#This Row],[Line total ordered for now]]*Table1[[#This Row],[GUARANTEED PRICE
for STOCK orders collected before 31.3.22]],0)</f>
        <v>0</v>
      </c>
      <c r="BB81" s="175">
        <f t="shared" si="9"/>
        <v>0</v>
      </c>
      <c r="BC81" s="176">
        <f>(AZ81+Table1[[#This Row],[Line total ordered for now]])*Z81</f>
        <v>0</v>
      </c>
      <c r="BD81" s="200">
        <v>216.94776978773169</v>
      </c>
      <c r="BE81" s="65"/>
      <c r="BF81" s="65"/>
      <c r="BG81" s="65"/>
      <c r="BH81" s="65"/>
      <c r="BI81" s="65"/>
      <c r="BJ81" s="65"/>
      <c r="BK81" s="65"/>
      <c r="BL81" s="55"/>
      <c r="BM81"/>
      <c r="BN81"/>
      <c r="BO81"/>
      <c r="BP81"/>
      <c r="BQ81"/>
      <c r="BR81"/>
      <c r="BS81"/>
      <c r="BT81"/>
    </row>
    <row r="82" spans="1:72" ht="15.75">
      <c r="A82" s="202">
        <v>79</v>
      </c>
      <c r="B82" s="68" t="s">
        <v>6378</v>
      </c>
      <c r="C82" s="149" t="s">
        <v>621</v>
      </c>
      <c r="D82" s="149" t="s">
        <v>832</v>
      </c>
      <c r="E82" s="149" t="s">
        <v>833</v>
      </c>
      <c r="F82" s="158" t="str">
        <f t="shared" si="10"/>
        <v>Video</v>
      </c>
      <c r="G82" s="187">
        <v>1</v>
      </c>
      <c r="H82" s="150"/>
      <c r="I82" s="184">
        <v>181.22</v>
      </c>
      <c r="J82" s="150"/>
      <c r="K82" s="151">
        <v>3.8278421418041568</v>
      </c>
      <c r="L82" s="152">
        <v>250.80021713100837</v>
      </c>
      <c r="M82" s="152">
        <v>275.6046342098993</v>
      </c>
      <c r="N82" s="153" t="s">
        <v>613</v>
      </c>
      <c r="O82" s="154">
        <v>72</v>
      </c>
      <c r="P82" s="153">
        <v>3</v>
      </c>
      <c r="Q82" s="153" t="s">
        <v>147</v>
      </c>
      <c r="R82" s="155">
        <v>16</v>
      </c>
      <c r="S82" s="155">
        <v>11.5</v>
      </c>
      <c r="T82" s="155">
        <v>2.8</v>
      </c>
      <c r="U82" s="154" t="s">
        <v>94</v>
      </c>
      <c r="V82" s="153" t="s">
        <v>89</v>
      </c>
      <c r="W82" s="153" t="s">
        <v>627</v>
      </c>
      <c r="X82" s="151" t="s">
        <v>6378</v>
      </c>
      <c r="Y82" s="151" t="s">
        <v>6378</v>
      </c>
      <c r="Z82" s="156">
        <v>5.8539000000000001E-2</v>
      </c>
      <c r="AA82" s="153" t="s">
        <v>834</v>
      </c>
      <c r="AB82" s="153" t="s">
        <v>5417</v>
      </c>
      <c r="AC82" s="153" t="s">
        <v>4790</v>
      </c>
      <c r="AD82" s="157" t="s">
        <v>835</v>
      </c>
      <c r="AE82" s="110">
        <v>0</v>
      </c>
      <c r="AF82" s="110">
        <v>0</v>
      </c>
      <c r="AG82" s="112">
        <f t="shared" si="11"/>
        <v>0</v>
      </c>
      <c r="AH82" s="110">
        <f>SUM(AG$4:AG82)</f>
        <v>1</v>
      </c>
      <c r="AI82" s="112">
        <f t="shared" si="7"/>
        <v>0</v>
      </c>
      <c r="AJ82" s="110">
        <f>COUNTIF(AI$4:AI82,"&gt;0")</f>
        <v>0</v>
      </c>
      <c r="AK82" s="110">
        <v>0</v>
      </c>
      <c r="AL82" s="110">
        <v>0</v>
      </c>
      <c r="AM82" s="172" t="str">
        <f>IF(OR(Table1[[#This Row],[Line total ordered for now]]&gt;0,Table1[[#This Row],[Line total ordered for season]]&gt;0),1,"")</f>
        <v/>
      </c>
      <c r="AN82" s="173">
        <f>COUNTIF(AM$4:AM82,"&gt;0")</f>
        <v>0</v>
      </c>
      <c r="AO82" s="173">
        <f>Table1[[#This Row],[ORDER QUANTITY
to be collected BEFORE 31.3.22]]</f>
        <v>0</v>
      </c>
      <c r="AP82" s="174">
        <f t="shared" si="8"/>
        <v>0</v>
      </c>
      <c r="AQ82" s="174">
        <f>IFERROR(INDEX(Retail!H:H,MATCH($D82,Retail!$D:$D,0)),0)</f>
        <v>0</v>
      </c>
      <c r="AR82" s="174">
        <f>IFERROR(INDEX(Retail!J:J,MATCH($D82,Retail!$D:$D,0)),0)</f>
        <v>0</v>
      </c>
      <c r="AS82" s="174">
        <f>IFERROR(INDEX('NEW2022'!H:H,MATCH($D82,'NEW2022'!D:D,0)),0)</f>
        <v>0</v>
      </c>
      <c r="AT82" s="174">
        <f>IFERROR(INDEX('NEW2022'!J:J,MATCH($D82,'NEW2022'!D:D,0)),0)</f>
        <v>0</v>
      </c>
      <c r="AU82" s="174">
        <f>IFERROR(INDEX('Quiet Items'!H:H,MATCH($D82,'Quiet Items'!D:D,0)),0)</f>
        <v>0</v>
      </c>
      <c r="AV82" s="174">
        <f>IFERROR(INDEX('Quiet Items'!J:J,MATCH($D82,'Quiet Items'!D:D,0)),0)</f>
        <v>0</v>
      </c>
      <c r="AW82" s="174">
        <f>IFERROR(INDEX('1.4G'!H:H,MATCH($D82,'1.4G'!D:D,0)),0)</f>
        <v>0</v>
      </c>
      <c r="AX82" s="174">
        <f>IFERROR(INDEX('1.4G'!J:J,MATCH($D82,'1.4G'!D:D,0)),0)</f>
        <v>0</v>
      </c>
      <c r="AY82" s="174">
        <f t="shared" si="12"/>
        <v>0</v>
      </c>
      <c r="AZ82" s="174">
        <f t="shared" si="13"/>
        <v>0</v>
      </c>
      <c r="BA82" s="175">
        <f>IFERROR(Table1[[#This Row],[Line total ordered for now]]*Table1[[#This Row],[GUARANTEED PRICE
for STOCK orders collected before 31.3.22]],0)</f>
        <v>0</v>
      </c>
      <c r="BB82" s="175">
        <f t="shared" si="9"/>
        <v>0</v>
      </c>
      <c r="BC82" s="176">
        <f>(AZ82+Table1[[#This Row],[Line total ordered for now]])*Z82</f>
        <v>0</v>
      </c>
      <c r="BD82" s="200">
        <v>234.26393907841441</v>
      </c>
      <c r="BE82" s="65"/>
      <c r="BF82" s="65"/>
      <c r="BG82" s="65"/>
      <c r="BH82" s="65"/>
      <c r="BI82" s="65"/>
      <c r="BJ82" s="65"/>
      <c r="BK82" s="65"/>
      <c r="BL82" s="55"/>
      <c r="BM82"/>
      <c r="BN82"/>
      <c r="BO82"/>
      <c r="BP82"/>
      <c r="BQ82"/>
      <c r="BR82"/>
      <c r="BS82"/>
      <c r="BT82"/>
    </row>
    <row r="83" spans="1:72" ht="15.75">
      <c r="A83" s="202">
        <v>80</v>
      </c>
      <c r="B83" s="68" t="s">
        <v>6378</v>
      </c>
      <c r="C83" s="149" t="s">
        <v>621</v>
      </c>
      <c r="D83" s="149" t="s">
        <v>882</v>
      </c>
      <c r="E83" s="149" t="s">
        <v>883</v>
      </c>
      <c r="F83" s="158" t="str">
        <f t="shared" si="10"/>
        <v>Video</v>
      </c>
      <c r="G83" s="187">
        <v>4</v>
      </c>
      <c r="H83" s="150"/>
      <c r="I83" s="184">
        <v>167.11</v>
      </c>
      <c r="J83" s="150"/>
      <c r="K83" s="151">
        <v>3.8278421418041568</v>
      </c>
      <c r="L83" s="152">
        <v>250.80021713100837</v>
      </c>
      <c r="M83" s="152">
        <v>275.6046342098993</v>
      </c>
      <c r="N83" s="153" t="s">
        <v>613</v>
      </c>
      <c r="O83" s="154">
        <v>72</v>
      </c>
      <c r="P83" s="153">
        <v>4</v>
      </c>
      <c r="Q83" s="153" t="s">
        <v>147</v>
      </c>
      <c r="R83" s="155">
        <v>16</v>
      </c>
      <c r="S83" s="155">
        <v>10.8</v>
      </c>
      <c r="T83" s="155">
        <v>2.8</v>
      </c>
      <c r="U83" s="154" t="s">
        <v>94</v>
      </c>
      <c r="V83" s="153" t="s">
        <v>89</v>
      </c>
      <c r="W83" s="153" t="s">
        <v>627</v>
      </c>
      <c r="X83" s="151" t="s">
        <v>6378</v>
      </c>
      <c r="Y83" s="151" t="s">
        <v>6378</v>
      </c>
      <c r="Z83" s="156">
        <v>5.8539000000000001E-2</v>
      </c>
      <c r="AA83" s="153" t="s">
        <v>834</v>
      </c>
      <c r="AB83" s="153" t="s">
        <v>5418</v>
      </c>
      <c r="AC83" s="153" t="s">
        <v>4790</v>
      </c>
      <c r="AD83" s="157" t="s">
        <v>884</v>
      </c>
      <c r="AE83" s="110">
        <v>0</v>
      </c>
      <c r="AF83" s="110">
        <v>0</v>
      </c>
      <c r="AG83" s="112">
        <f t="shared" si="11"/>
        <v>0</v>
      </c>
      <c r="AH83" s="110">
        <f>SUM(AG$4:AG83)</f>
        <v>1</v>
      </c>
      <c r="AI83" s="112">
        <f t="shared" si="7"/>
        <v>0</v>
      </c>
      <c r="AJ83" s="110">
        <f>COUNTIF(AI$4:AI83,"&gt;0")</f>
        <v>0</v>
      </c>
      <c r="AK83" s="110">
        <v>0</v>
      </c>
      <c r="AL83" s="110">
        <v>0</v>
      </c>
      <c r="AM83" s="172" t="str">
        <f>IF(OR(Table1[[#This Row],[Line total ordered for now]]&gt;0,Table1[[#This Row],[Line total ordered for season]]&gt;0),1,"")</f>
        <v/>
      </c>
      <c r="AN83" s="173">
        <f>COUNTIF(AM$4:AM83,"&gt;0")</f>
        <v>0</v>
      </c>
      <c r="AO83" s="173">
        <f>Table1[[#This Row],[ORDER QUANTITY
to be collected BEFORE 31.3.22]]</f>
        <v>0</v>
      </c>
      <c r="AP83" s="174">
        <f t="shared" si="8"/>
        <v>0</v>
      </c>
      <c r="AQ83" s="174">
        <f>IFERROR(INDEX(Retail!H:H,MATCH($D83,Retail!$D:$D,0)),0)</f>
        <v>0</v>
      </c>
      <c r="AR83" s="174">
        <f>IFERROR(INDEX(Retail!J:J,MATCH($D83,Retail!$D:$D,0)),0)</f>
        <v>0</v>
      </c>
      <c r="AS83" s="174">
        <f>IFERROR(INDEX('NEW2022'!H:H,MATCH($D83,'NEW2022'!D:D,0)),0)</f>
        <v>0</v>
      </c>
      <c r="AT83" s="174">
        <f>IFERROR(INDEX('NEW2022'!J:J,MATCH($D83,'NEW2022'!D:D,0)),0)</f>
        <v>0</v>
      </c>
      <c r="AU83" s="174">
        <f>IFERROR(INDEX('Quiet Items'!H:H,MATCH($D83,'Quiet Items'!D:D,0)),0)</f>
        <v>0</v>
      </c>
      <c r="AV83" s="174">
        <f>IFERROR(INDEX('Quiet Items'!J:J,MATCH($D83,'Quiet Items'!D:D,0)),0)</f>
        <v>0</v>
      </c>
      <c r="AW83" s="174">
        <f>IFERROR(INDEX('1.4G'!H:H,MATCH($D83,'1.4G'!D:D,0)),0)</f>
        <v>0</v>
      </c>
      <c r="AX83" s="174">
        <f>IFERROR(INDEX('1.4G'!J:J,MATCH($D83,'1.4G'!D:D,0)),0)</f>
        <v>0</v>
      </c>
      <c r="AY83" s="174">
        <f t="shared" si="12"/>
        <v>0</v>
      </c>
      <c r="AZ83" s="174">
        <f t="shared" si="13"/>
        <v>0</v>
      </c>
      <c r="BA83" s="175">
        <f>IFERROR(Table1[[#This Row],[Line total ordered for now]]*Table1[[#This Row],[GUARANTEED PRICE
for STOCK orders collected before 31.3.22]],0)</f>
        <v>0</v>
      </c>
      <c r="BB83" s="175">
        <f t="shared" si="9"/>
        <v>0</v>
      </c>
      <c r="BC83" s="176">
        <f>(AZ83+Table1[[#This Row],[Line total ordered for now]])*Z83</f>
        <v>0</v>
      </c>
      <c r="BD83" s="200">
        <v>234.26393907841441</v>
      </c>
      <c r="BE83" s="65"/>
      <c r="BF83" s="65"/>
      <c r="BG83" s="65"/>
      <c r="BH83" s="65"/>
      <c r="BI83" s="65"/>
      <c r="BJ83" s="65"/>
      <c r="BK83" s="65"/>
      <c r="BL83" s="55"/>
      <c r="BM83"/>
      <c r="BN83"/>
      <c r="BO83"/>
      <c r="BP83"/>
      <c r="BQ83"/>
      <c r="BR83"/>
      <c r="BS83"/>
      <c r="BT83"/>
    </row>
    <row r="84" spans="1:72" ht="15.75">
      <c r="A84" s="202">
        <v>81</v>
      </c>
      <c r="B84" s="68" t="s">
        <v>6378</v>
      </c>
      <c r="C84" s="149" t="s">
        <v>621</v>
      </c>
      <c r="D84" s="149" t="s">
        <v>4195</v>
      </c>
      <c r="E84" s="149" t="s">
        <v>4196</v>
      </c>
      <c r="F84" s="158" t="str">
        <f t="shared" si="10"/>
        <v>Video</v>
      </c>
      <c r="G84" s="187">
        <v>0</v>
      </c>
      <c r="H84" s="150"/>
      <c r="I84" s="184">
        <v>180.36</v>
      </c>
      <c r="J84" s="150"/>
      <c r="K84" s="151">
        <v>4.2151165197095279</v>
      </c>
      <c r="L84" s="152">
        <v>276.17443437136825</v>
      </c>
      <c r="M84" s="152">
        <v>303.48838941908599</v>
      </c>
      <c r="N84" s="153" t="s">
        <v>613</v>
      </c>
      <c r="O84" s="154">
        <v>72</v>
      </c>
      <c r="P84" s="153">
        <v>5</v>
      </c>
      <c r="Q84" s="153" t="s">
        <v>147</v>
      </c>
      <c r="R84" s="155">
        <v>17</v>
      </c>
      <c r="S84" s="155">
        <v>9.9</v>
      </c>
      <c r="T84" s="155">
        <v>2.8</v>
      </c>
      <c r="U84" s="154" t="s">
        <v>94</v>
      </c>
      <c r="V84" s="153" t="s">
        <v>89</v>
      </c>
      <c r="W84" s="153" t="s">
        <v>627</v>
      </c>
      <c r="X84" s="151" t="s">
        <v>6378</v>
      </c>
      <c r="Y84" s="151" t="s">
        <v>6378</v>
      </c>
      <c r="Z84" s="156">
        <v>5.8539000000000001E-2</v>
      </c>
      <c r="AA84" s="153" t="s">
        <v>3736</v>
      </c>
      <c r="AB84" s="153" t="s">
        <v>5409</v>
      </c>
      <c r="AC84" s="153" t="s">
        <v>164</v>
      </c>
      <c r="AD84" s="157" t="s">
        <v>4197</v>
      </c>
      <c r="AE84" s="110">
        <v>0</v>
      </c>
      <c r="AF84" s="110">
        <v>0</v>
      </c>
      <c r="AG84" s="112">
        <f t="shared" si="11"/>
        <v>0</v>
      </c>
      <c r="AH84" s="110">
        <f>SUM(AG$4:AG84)</f>
        <v>1</v>
      </c>
      <c r="AI84" s="112">
        <f t="shared" si="7"/>
        <v>0</v>
      </c>
      <c r="AJ84" s="110">
        <f>COUNTIF(AI$4:AI84,"&gt;0")</f>
        <v>0</v>
      </c>
      <c r="AK84" s="110">
        <v>0</v>
      </c>
      <c r="AL84" s="110">
        <v>0</v>
      </c>
      <c r="AM84" s="172" t="str">
        <f>IF(OR(Table1[[#This Row],[Line total ordered for now]]&gt;0,Table1[[#This Row],[Line total ordered for season]]&gt;0),1,"")</f>
        <v/>
      </c>
      <c r="AN84" s="173">
        <f>COUNTIF(AM$4:AM84,"&gt;0")</f>
        <v>0</v>
      </c>
      <c r="AO84" s="173">
        <f>Table1[[#This Row],[ORDER QUANTITY
to be collected BEFORE 31.3.22]]</f>
        <v>0</v>
      </c>
      <c r="AP84" s="174">
        <f t="shared" si="8"/>
        <v>0</v>
      </c>
      <c r="AQ84" s="174">
        <f>IFERROR(INDEX(Retail!H:H,MATCH($D84,Retail!$D:$D,0)),0)</f>
        <v>0</v>
      </c>
      <c r="AR84" s="174">
        <f>IFERROR(INDEX(Retail!J:J,MATCH($D84,Retail!$D:$D,0)),0)</f>
        <v>0</v>
      </c>
      <c r="AS84" s="174">
        <f>IFERROR(INDEX('NEW2022'!H:H,MATCH($D84,'NEW2022'!D:D,0)),0)</f>
        <v>0</v>
      </c>
      <c r="AT84" s="174">
        <f>IFERROR(INDEX('NEW2022'!J:J,MATCH($D84,'NEW2022'!D:D,0)),0)</f>
        <v>0</v>
      </c>
      <c r="AU84" s="174">
        <f>IFERROR(INDEX('Quiet Items'!H:H,MATCH($D84,'Quiet Items'!D:D,0)),0)</f>
        <v>0</v>
      </c>
      <c r="AV84" s="174">
        <f>IFERROR(INDEX('Quiet Items'!J:J,MATCH($D84,'Quiet Items'!D:D,0)),0)</f>
        <v>0</v>
      </c>
      <c r="AW84" s="174">
        <f>IFERROR(INDEX('1.4G'!H:H,MATCH($D84,'1.4G'!D:D,0)),0)</f>
        <v>0</v>
      </c>
      <c r="AX84" s="174">
        <f>IFERROR(INDEX('1.4G'!J:J,MATCH($D84,'1.4G'!D:D,0)),0)</f>
        <v>0</v>
      </c>
      <c r="AY84" s="174">
        <f t="shared" si="12"/>
        <v>0</v>
      </c>
      <c r="AZ84" s="174">
        <f t="shared" si="13"/>
        <v>0</v>
      </c>
      <c r="BA84" s="175">
        <f>IFERROR(Table1[[#This Row],[Line total ordered for now]]*Table1[[#This Row],[GUARANTEED PRICE
for STOCK orders collected before 31.3.22]],0)</f>
        <v>0</v>
      </c>
      <c r="BB84" s="175">
        <f t="shared" si="9"/>
        <v>0</v>
      </c>
      <c r="BC84" s="176">
        <f>(AZ84+Table1[[#This Row],[Line total ordered for now]])*Z84</f>
        <v>0</v>
      </c>
      <c r="BD84" s="200">
        <v>257.96513100622309</v>
      </c>
      <c r="BE84" s="65"/>
      <c r="BF84" s="65"/>
      <c r="BG84" s="65"/>
      <c r="BH84" s="65"/>
      <c r="BI84" s="65"/>
      <c r="BJ84" s="65"/>
      <c r="BK84" s="65"/>
      <c r="BL84" s="55"/>
      <c r="BM84"/>
      <c r="BN84"/>
      <c r="BO84"/>
      <c r="BP84"/>
      <c r="BQ84"/>
      <c r="BR84"/>
      <c r="BS84"/>
      <c r="BT84"/>
    </row>
    <row r="85" spans="1:72" ht="15.75">
      <c r="A85" s="202">
        <v>82</v>
      </c>
      <c r="B85" s="68" t="s">
        <v>6378</v>
      </c>
      <c r="C85" s="149" t="s">
        <v>621</v>
      </c>
      <c r="D85" s="149" t="s">
        <v>1098</v>
      </c>
      <c r="E85" s="149" t="s">
        <v>1099</v>
      </c>
      <c r="F85" s="158" t="str">
        <f t="shared" si="10"/>
        <v>Video</v>
      </c>
      <c r="G85" s="187">
        <v>0</v>
      </c>
      <c r="H85" s="150"/>
      <c r="I85" s="184">
        <v>241.02</v>
      </c>
      <c r="J85" s="150"/>
      <c r="K85" s="151">
        <v>4.4647781840772183</v>
      </c>
      <c r="L85" s="152">
        <v>292.53226662073934</v>
      </c>
      <c r="M85" s="152">
        <v>321.46402925355972</v>
      </c>
      <c r="N85" s="153" t="s">
        <v>613</v>
      </c>
      <c r="O85" s="154">
        <v>72</v>
      </c>
      <c r="P85" s="153">
        <v>3</v>
      </c>
      <c r="Q85" s="153" t="s">
        <v>147</v>
      </c>
      <c r="R85" s="155">
        <v>17</v>
      </c>
      <c r="S85" s="155">
        <v>11.5</v>
      </c>
      <c r="T85" s="155">
        <v>2.8</v>
      </c>
      <c r="U85" s="154" t="s">
        <v>94</v>
      </c>
      <c r="V85" s="153" t="s">
        <v>89</v>
      </c>
      <c r="W85" s="153" t="s">
        <v>627</v>
      </c>
      <c r="X85" s="151" t="s">
        <v>6378</v>
      </c>
      <c r="Y85" s="151" t="s">
        <v>6378</v>
      </c>
      <c r="Z85" s="156">
        <v>5.7433999999999999E-2</v>
      </c>
      <c r="AA85" s="153" t="s">
        <v>834</v>
      </c>
      <c r="AB85" s="153" t="s">
        <v>5422</v>
      </c>
      <c r="AC85" s="153" t="s">
        <v>4790</v>
      </c>
      <c r="AD85" s="157" t="s">
        <v>1100</v>
      </c>
      <c r="AE85" s="110">
        <v>0</v>
      </c>
      <c r="AF85" s="110">
        <v>0</v>
      </c>
      <c r="AG85" s="112">
        <f t="shared" si="11"/>
        <v>0</v>
      </c>
      <c r="AH85" s="110">
        <f>SUM(AG$4:AG85)</f>
        <v>1</v>
      </c>
      <c r="AI85" s="112">
        <f t="shared" si="7"/>
        <v>0</v>
      </c>
      <c r="AJ85" s="110">
        <f>COUNTIF(AI$4:AI85,"&gt;0")</f>
        <v>0</v>
      </c>
      <c r="AK85" s="110">
        <v>0</v>
      </c>
      <c r="AL85" s="110">
        <v>0</v>
      </c>
      <c r="AM85" s="172" t="str">
        <f>IF(OR(Table1[[#This Row],[Line total ordered for now]]&gt;0,Table1[[#This Row],[Line total ordered for season]]&gt;0),1,"")</f>
        <v/>
      </c>
      <c r="AN85" s="173">
        <f>COUNTIF(AM$4:AM85,"&gt;0")</f>
        <v>0</v>
      </c>
      <c r="AO85" s="173">
        <f>Table1[[#This Row],[ORDER QUANTITY
to be collected BEFORE 31.3.22]]</f>
        <v>0</v>
      </c>
      <c r="AP85" s="174">
        <f t="shared" si="8"/>
        <v>0</v>
      </c>
      <c r="AQ85" s="174">
        <f>IFERROR(INDEX(Retail!H:H,MATCH($D85,Retail!$D:$D,0)),0)</f>
        <v>0</v>
      </c>
      <c r="AR85" s="174">
        <f>IFERROR(INDEX(Retail!J:J,MATCH($D85,Retail!$D:$D,0)),0)</f>
        <v>0</v>
      </c>
      <c r="AS85" s="174">
        <f>IFERROR(INDEX('NEW2022'!H:H,MATCH($D85,'NEW2022'!D:D,0)),0)</f>
        <v>0</v>
      </c>
      <c r="AT85" s="174">
        <f>IFERROR(INDEX('NEW2022'!J:J,MATCH($D85,'NEW2022'!D:D,0)),0)</f>
        <v>0</v>
      </c>
      <c r="AU85" s="174">
        <f>IFERROR(INDEX('Quiet Items'!H:H,MATCH($D85,'Quiet Items'!D:D,0)),0)</f>
        <v>0</v>
      </c>
      <c r="AV85" s="174">
        <f>IFERROR(INDEX('Quiet Items'!J:J,MATCH($D85,'Quiet Items'!D:D,0)),0)</f>
        <v>0</v>
      </c>
      <c r="AW85" s="174">
        <f>IFERROR(INDEX('1.4G'!H:H,MATCH($D85,'1.4G'!D:D,0)),0)</f>
        <v>0</v>
      </c>
      <c r="AX85" s="174">
        <f>IFERROR(INDEX('1.4G'!J:J,MATCH($D85,'1.4G'!D:D,0)),0)</f>
        <v>0</v>
      </c>
      <c r="AY85" s="174">
        <f t="shared" si="12"/>
        <v>0</v>
      </c>
      <c r="AZ85" s="174">
        <f t="shared" si="13"/>
        <v>0</v>
      </c>
      <c r="BA85" s="175">
        <f>IFERROR(Table1[[#This Row],[Line total ordered for now]]*Table1[[#This Row],[GUARANTEED PRICE
for STOCK orders collected before 31.3.22]],0)</f>
        <v>0</v>
      </c>
      <c r="BB85" s="175">
        <f t="shared" si="9"/>
        <v>0</v>
      </c>
      <c r="BC85" s="176">
        <f>(AZ85+Table1[[#This Row],[Line total ordered for now]])*Z85</f>
        <v>0</v>
      </c>
      <c r="BD85" s="200">
        <v>273.24442486552573</v>
      </c>
      <c r="BE85" s="65"/>
      <c r="BF85" s="65"/>
      <c r="BG85" s="65"/>
      <c r="BH85" s="65"/>
      <c r="BI85" s="65"/>
      <c r="BJ85" s="65"/>
      <c r="BK85" s="65"/>
      <c r="BL85" s="55"/>
      <c r="BM85"/>
      <c r="BN85"/>
      <c r="BO85"/>
      <c r="BP85"/>
      <c r="BQ85"/>
      <c r="BR85"/>
      <c r="BS85"/>
      <c r="BT85"/>
    </row>
    <row r="86" spans="1:72" ht="15.75">
      <c r="A86" s="202">
        <v>83</v>
      </c>
      <c r="B86" s="68" t="s">
        <v>6378</v>
      </c>
      <c r="C86" s="149" t="s">
        <v>2315</v>
      </c>
      <c r="D86" s="149" t="s">
        <v>2490</v>
      </c>
      <c r="E86" s="149" t="s">
        <v>2491</v>
      </c>
      <c r="F86" s="158" t="str">
        <f t="shared" si="10"/>
        <v>Video</v>
      </c>
      <c r="G86" s="187">
        <v>0</v>
      </c>
      <c r="H86" s="150"/>
      <c r="I86" s="184">
        <v>176.63</v>
      </c>
      <c r="J86" s="150"/>
      <c r="K86" s="151">
        <v>3.1873222166847035</v>
      </c>
      <c r="L86" s="152">
        <v>180.1626</v>
      </c>
      <c r="M86" s="152">
        <v>191.2393330010822</v>
      </c>
      <c r="N86" s="153" t="s">
        <v>613</v>
      </c>
      <c r="O86" s="154">
        <v>60</v>
      </c>
      <c r="P86" s="153">
        <v>21</v>
      </c>
      <c r="Q86" s="153" t="s">
        <v>147</v>
      </c>
      <c r="R86" s="155">
        <v>16</v>
      </c>
      <c r="S86" s="155">
        <v>9.42</v>
      </c>
      <c r="T86" s="155">
        <v>2.8</v>
      </c>
      <c r="U86" s="154" t="s">
        <v>94</v>
      </c>
      <c r="V86" s="153" t="s">
        <v>89</v>
      </c>
      <c r="W86" s="153" t="s">
        <v>627</v>
      </c>
      <c r="X86" s="151" t="s">
        <v>6378</v>
      </c>
      <c r="Y86" s="151" t="s">
        <v>6378</v>
      </c>
      <c r="Z86" s="156">
        <v>5.1299999999999998E-2</v>
      </c>
      <c r="AA86" s="153" t="s">
        <v>2316</v>
      </c>
      <c r="AB86" s="153" t="s">
        <v>5776</v>
      </c>
      <c r="AC86" s="153" t="s">
        <v>785</v>
      </c>
      <c r="AD86" s="157" t="s">
        <v>2492</v>
      </c>
      <c r="AE86" s="110">
        <v>0</v>
      </c>
      <c r="AF86" s="110">
        <v>0</v>
      </c>
      <c r="AG86" s="112">
        <f t="shared" si="11"/>
        <v>0</v>
      </c>
      <c r="AH86" s="110">
        <f>SUM(AG$4:AG86)</f>
        <v>1</v>
      </c>
      <c r="AI86" s="112">
        <f t="shared" si="7"/>
        <v>0</v>
      </c>
      <c r="AJ86" s="110">
        <f>COUNTIF(AI$4:AI86,"&gt;0")</f>
        <v>0</v>
      </c>
      <c r="AK86" s="110">
        <v>0</v>
      </c>
      <c r="AL86" s="110">
        <v>0</v>
      </c>
      <c r="AM86" s="172" t="str">
        <f>IF(OR(Table1[[#This Row],[Line total ordered for now]]&gt;0,Table1[[#This Row],[Line total ordered for season]]&gt;0),1,"")</f>
        <v/>
      </c>
      <c r="AN86" s="173">
        <f>COUNTIF(AM$4:AM86,"&gt;0")</f>
        <v>0</v>
      </c>
      <c r="AO86" s="173">
        <f>Table1[[#This Row],[ORDER QUANTITY
to be collected BEFORE 31.3.22]]</f>
        <v>0</v>
      </c>
      <c r="AP86" s="174">
        <f t="shared" si="8"/>
        <v>0</v>
      </c>
      <c r="AQ86" s="174">
        <f>IFERROR(INDEX(Retail!H:H,MATCH($D86,Retail!$D:$D,0)),0)</f>
        <v>0</v>
      </c>
      <c r="AR86" s="174">
        <f>IFERROR(INDEX(Retail!J:J,MATCH($D86,Retail!$D:$D,0)),0)</f>
        <v>0</v>
      </c>
      <c r="AS86" s="174">
        <f>IFERROR(INDEX('NEW2022'!H:H,MATCH($D86,'NEW2022'!D:D,0)),0)</f>
        <v>0</v>
      </c>
      <c r="AT86" s="174">
        <f>IFERROR(INDEX('NEW2022'!J:J,MATCH($D86,'NEW2022'!D:D,0)),0)</f>
        <v>0</v>
      </c>
      <c r="AU86" s="174">
        <f>IFERROR(INDEX('Quiet Items'!H:H,MATCH($D86,'Quiet Items'!D:D,0)),0)</f>
        <v>0</v>
      </c>
      <c r="AV86" s="174">
        <f>IFERROR(INDEX('Quiet Items'!J:J,MATCH($D86,'Quiet Items'!D:D,0)),0)</f>
        <v>0</v>
      </c>
      <c r="AW86" s="174">
        <f>IFERROR(INDEX('1.4G'!H:H,MATCH($D86,'1.4G'!D:D,0)),0)</f>
        <v>0</v>
      </c>
      <c r="AX86" s="174">
        <f>IFERROR(INDEX('1.4G'!J:J,MATCH($D86,'1.4G'!D:D,0)),0)</f>
        <v>0</v>
      </c>
      <c r="AY86" s="174">
        <f t="shared" si="12"/>
        <v>0</v>
      </c>
      <c r="AZ86" s="174">
        <f t="shared" si="13"/>
        <v>0</v>
      </c>
      <c r="BA86" s="175">
        <f>IFERROR(Table1[[#This Row],[Line total ordered for now]]*Table1[[#This Row],[GUARANTEED PRICE
for STOCK orders collected before 31.3.22]],0)</f>
        <v>0</v>
      </c>
      <c r="BB86" s="175">
        <f t="shared" si="9"/>
        <v>0</v>
      </c>
      <c r="BC86" s="176">
        <f>(AZ86+Table1[[#This Row],[Line total ordered for now]])*Z86</f>
        <v>0</v>
      </c>
      <c r="BD86" s="200">
        <v>162.55343305091986</v>
      </c>
      <c r="BE86" s="65"/>
      <c r="BF86" s="65"/>
      <c r="BG86" s="65"/>
      <c r="BH86" s="65"/>
      <c r="BI86" s="65"/>
      <c r="BJ86" s="65"/>
      <c r="BK86" s="65"/>
      <c r="BL86" s="55"/>
      <c r="BM86"/>
      <c r="BN86"/>
      <c r="BO86"/>
      <c r="BP86"/>
      <c r="BQ86"/>
      <c r="BR86"/>
      <c r="BS86"/>
      <c r="BT86"/>
    </row>
    <row r="87" spans="1:72" ht="15.75">
      <c r="A87" s="202">
        <v>84</v>
      </c>
      <c r="B87" s="68" t="s">
        <v>6378</v>
      </c>
      <c r="C87" s="149" t="s">
        <v>2315</v>
      </c>
      <c r="D87" s="149" t="s">
        <v>2395</v>
      </c>
      <c r="E87" s="149" t="s">
        <v>2396</v>
      </c>
      <c r="F87" s="158" t="str">
        <f t="shared" si="10"/>
        <v>Video</v>
      </c>
      <c r="G87" s="187">
        <v>7</v>
      </c>
      <c r="H87" s="150"/>
      <c r="I87" s="184">
        <v>163.82</v>
      </c>
      <c r="J87" s="150"/>
      <c r="K87" s="151">
        <v>3.278833333333333</v>
      </c>
      <c r="L87" s="152">
        <v>179.02430000000001</v>
      </c>
      <c r="M87" s="152">
        <v>196.73</v>
      </c>
      <c r="N87" s="153" t="s">
        <v>613</v>
      </c>
      <c r="O87" s="154">
        <v>60</v>
      </c>
      <c r="P87" s="153">
        <v>20</v>
      </c>
      <c r="Q87" s="153" t="s">
        <v>147</v>
      </c>
      <c r="R87" s="155">
        <v>14</v>
      </c>
      <c r="S87" s="155">
        <v>9.42</v>
      </c>
      <c r="T87" s="155">
        <v>2.8</v>
      </c>
      <c r="U87" s="154" t="s">
        <v>94</v>
      </c>
      <c r="V87" s="153" t="s">
        <v>89</v>
      </c>
      <c r="W87" s="153" t="s">
        <v>627</v>
      </c>
      <c r="X87" s="151" t="s">
        <v>6378</v>
      </c>
      <c r="Y87" s="151" t="s">
        <v>6378</v>
      </c>
      <c r="Z87" s="156">
        <v>5.1299999999999998E-2</v>
      </c>
      <c r="AA87" s="153" t="s">
        <v>2316</v>
      </c>
      <c r="AB87" s="153" t="s">
        <v>5334</v>
      </c>
      <c r="AC87" s="153" t="s">
        <v>145</v>
      </c>
      <c r="AD87" s="157" t="s">
        <v>2397</v>
      </c>
      <c r="AE87" s="110">
        <v>0</v>
      </c>
      <c r="AF87" s="110">
        <v>0</v>
      </c>
      <c r="AG87" s="112">
        <f t="shared" si="11"/>
        <v>0</v>
      </c>
      <c r="AH87" s="110">
        <f>SUM(AG$4:AG87)</f>
        <v>1</v>
      </c>
      <c r="AI87" s="112">
        <f t="shared" si="7"/>
        <v>0</v>
      </c>
      <c r="AJ87" s="110">
        <f>COUNTIF(AI$4:AI87,"&gt;0")</f>
        <v>0</v>
      </c>
      <c r="AK87" s="110">
        <v>0</v>
      </c>
      <c r="AL87" s="110">
        <v>0</v>
      </c>
      <c r="AM87" s="172" t="str">
        <f>IF(OR(Table1[[#This Row],[Line total ordered for now]]&gt;0,Table1[[#This Row],[Line total ordered for season]]&gt;0),1,"")</f>
        <v/>
      </c>
      <c r="AN87" s="173">
        <f>COUNTIF(AM$4:AM87,"&gt;0")</f>
        <v>0</v>
      </c>
      <c r="AO87" s="173">
        <f>Table1[[#This Row],[ORDER QUANTITY
to be collected BEFORE 31.3.22]]</f>
        <v>0</v>
      </c>
      <c r="AP87" s="174">
        <f t="shared" si="8"/>
        <v>0</v>
      </c>
      <c r="AQ87" s="174">
        <f>IFERROR(INDEX(Retail!H:H,MATCH($D87,Retail!$D:$D,0)),0)</f>
        <v>0</v>
      </c>
      <c r="AR87" s="174">
        <f>IFERROR(INDEX(Retail!J:J,MATCH($D87,Retail!$D:$D,0)),0)</f>
        <v>0</v>
      </c>
      <c r="AS87" s="174">
        <f>IFERROR(INDEX('NEW2022'!H:H,MATCH($D87,'NEW2022'!D:D,0)),0)</f>
        <v>0</v>
      </c>
      <c r="AT87" s="174">
        <f>IFERROR(INDEX('NEW2022'!J:J,MATCH($D87,'NEW2022'!D:D,0)),0)</f>
        <v>0</v>
      </c>
      <c r="AU87" s="174">
        <f>IFERROR(INDEX('Quiet Items'!H:H,MATCH($D87,'Quiet Items'!D:D,0)),0)</f>
        <v>0</v>
      </c>
      <c r="AV87" s="174">
        <f>IFERROR(INDEX('Quiet Items'!J:J,MATCH($D87,'Quiet Items'!D:D,0)),0)</f>
        <v>0</v>
      </c>
      <c r="AW87" s="174">
        <f>IFERROR(INDEX('1.4G'!H:H,MATCH($D87,'1.4G'!D:D,0)),0)</f>
        <v>0</v>
      </c>
      <c r="AX87" s="174">
        <f>IFERROR(INDEX('1.4G'!J:J,MATCH($D87,'1.4G'!D:D,0)),0)</f>
        <v>0</v>
      </c>
      <c r="AY87" s="174">
        <f t="shared" si="12"/>
        <v>0</v>
      </c>
      <c r="AZ87" s="174">
        <f t="shared" si="13"/>
        <v>0</v>
      </c>
      <c r="BA87" s="175">
        <f>IFERROR(Table1[[#This Row],[Line total ordered for now]]*Table1[[#This Row],[GUARANTEED PRICE
for STOCK orders collected before 31.3.22]],0)</f>
        <v>0</v>
      </c>
      <c r="BB87" s="175">
        <f t="shared" si="9"/>
        <v>0</v>
      </c>
      <c r="BC87" s="176">
        <f>(AZ87+Table1[[#This Row],[Line total ordered for now]])*Z87</f>
        <v>0</v>
      </c>
      <c r="BD87" s="200">
        <v>167.22049999999999</v>
      </c>
      <c r="BE87" s="65"/>
      <c r="BF87" s="65"/>
      <c r="BG87" s="65"/>
      <c r="BH87" s="65"/>
      <c r="BI87" s="65"/>
      <c r="BJ87" s="65"/>
      <c r="BK87" s="65"/>
      <c r="BL87" s="55"/>
      <c r="BM87"/>
      <c r="BN87"/>
      <c r="BO87"/>
      <c r="BP87"/>
      <c r="BQ87"/>
      <c r="BR87"/>
      <c r="BS87"/>
      <c r="BT87"/>
    </row>
    <row r="88" spans="1:72" ht="15.75">
      <c r="A88" s="202">
        <v>85</v>
      </c>
      <c r="B88" s="68" t="s">
        <v>6378</v>
      </c>
      <c r="C88" s="149" t="s">
        <v>2315</v>
      </c>
      <c r="D88" s="149" t="s">
        <v>2546</v>
      </c>
      <c r="E88" s="149" t="s">
        <v>2547</v>
      </c>
      <c r="F88" s="158" t="str">
        <f t="shared" si="10"/>
        <v>Video</v>
      </c>
      <c r="G88" s="187">
        <v>27</v>
      </c>
      <c r="H88" s="150"/>
      <c r="I88" s="184">
        <v>175.97</v>
      </c>
      <c r="J88" s="150"/>
      <c r="K88" s="151">
        <v>3.5219999999999998</v>
      </c>
      <c r="L88" s="152">
        <v>192.30119999999999</v>
      </c>
      <c r="M88" s="152">
        <v>211.32</v>
      </c>
      <c r="N88" s="153" t="s">
        <v>613</v>
      </c>
      <c r="O88" s="154">
        <v>60</v>
      </c>
      <c r="P88" s="153">
        <v>21</v>
      </c>
      <c r="Q88" s="153" t="s">
        <v>147</v>
      </c>
      <c r="R88" s="155">
        <v>14</v>
      </c>
      <c r="S88" s="155">
        <v>9.42</v>
      </c>
      <c r="T88" s="155">
        <v>2.8</v>
      </c>
      <c r="U88" s="154" t="s">
        <v>94</v>
      </c>
      <c r="V88" s="153" t="s">
        <v>89</v>
      </c>
      <c r="W88" s="153" t="s">
        <v>627</v>
      </c>
      <c r="X88" s="151" t="s">
        <v>6378</v>
      </c>
      <c r="Y88" s="151" t="s">
        <v>6378</v>
      </c>
      <c r="Z88" s="156">
        <v>5.1299999999999998E-2</v>
      </c>
      <c r="AA88" s="153" t="s">
        <v>2316</v>
      </c>
      <c r="AB88" s="153" t="s">
        <v>5336</v>
      </c>
      <c r="AC88" s="153" t="s">
        <v>785</v>
      </c>
      <c r="AD88" s="157" t="s">
        <v>2548</v>
      </c>
      <c r="AE88" s="110">
        <v>0</v>
      </c>
      <c r="AF88" s="110">
        <v>0</v>
      </c>
      <c r="AG88" s="112">
        <f t="shared" si="11"/>
        <v>0</v>
      </c>
      <c r="AH88" s="110">
        <f>SUM(AG$4:AG88)</f>
        <v>1</v>
      </c>
      <c r="AI88" s="112">
        <f t="shared" si="7"/>
        <v>0</v>
      </c>
      <c r="AJ88" s="110">
        <f>COUNTIF(AI$4:AI88,"&gt;0")</f>
        <v>0</v>
      </c>
      <c r="AK88" s="110">
        <v>0</v>
      </c>
      <c r="AL88" s="110">
        <v>0</v>
      </c>
      <c r="AM88" s="172" t="str">
        <f>IF(OR(Table1[[#This Row],[Line total ordered for now]]&gt;0,Table1[[#This Row],[Line total ordered for season]]&gt;0),1,"")</f>
        <v/>
      </c>
      <c r="AN88" s="173">
        <f>COUNTIF(AM$4:AM88,"&gt;0")</f>
        <v>0</v>
      </c>
      <c r="AO88" s="173">
        <f>Table1[[#This Row],[ORDER QUANTITY
to be collected BEFORE 31.3.22]]</f>
        <v>0</v>
      </c>
      <c r="AP88" s="174">
        <f t="shared" si="8"/>
        <v>0</v>
      </c>
      <c r="AQ88" s="174">
        <f>IFERROR(INDEX(Retail!H:H,MATCH($D88,Retail!$D:$D,0)),0)</f>
        <v>0</v>
      </c>
      <c r="AR88" s="174">
        <f>IFERROR(INDEX(Retail!J:J,MATCH($D88,Retail!$D:$D,0)),0)</f>
        <v>0</v>
      </c>
      <c r="AS88" s="174">
        <f>IFERROR(INDEX('NEW2022'!H:H,MATCH($D88,'NEW2022'!D:D,0)),0)</f>
        <v>0</v>
      </c>
      <c r="AT88" s="174">
        <f>IFERROR(INDEX('NEW2022'!J:J,MATCH($D88,'NEW2022'!D:D,0)),0)</f>
        <v>0</v>
      </c>
      <c r="AU88" s="174">
        <f>IFERROR(INDEX('Quiet Items'!H:H,MATCH($D88,'Quiet Items'!D:D,0)),0)</f>
        <v>0</v>
      </c>
      <c r="AV88" s="174">
        <f>IFERROR(INDEX('Quiet Items'!J:J,MATCH($D88,'Quiet Items'!D:D,0)),0)</f>
        <v>0</v>
      </c>
      <c r="AW88" s="174">
        <f>IFERROR(INDEX('1.4G'!H:H,MATCH($D88,'1.4G'!D:D,0)),0)</f>
        <v>0</v>
      </c>
      <c r="AX88" s="174">
        <f>IFERROR(INDEX('1.4G'!J:J,MATCH($D88,'1.4G'!D:D,0)),0)</f>
        <v>0</v>
      </c>
      <c r="AY88" s="174">
        <f t="shared" si="12"/>
        <v>0</v>
      </c>
      <c r="AZ88" s="174">
        <f t="shared" si="13"/>
        <v>0</v>
      </c>
      <c r="BA88" s="175">
        <f>IFERROR(Table1[[#This Row],[Line total ordered for now]]*Table1[[#This Row],[GUARANTEED PRICE
for STOCK orders collected before 31.3.22]],0)</f>
        <v>0</v>
      </c>
      <c r="BB88" s="175">
        <f t="shared" si="9"/>
        <v>0</v>
      </c>
      <c r="BC88" s="176">
        <f>(AZ88+Table1[[#This Row],[Line total ordered for now]])*Z88</f>
        <v>0</v>
      </c>
      <c r="BD88" s="200">
        <v>179.62199999999999</v>
      </c>
      <c r="BE88" s="65"/>
      <c r="BF88" s="65"/>
      <c r="BG88" s="65"/>
      <c r="BH88" s="65"/>
      <c r="BI88" s="65"/>
      <c r="BJ88" s="65"/>
      <c r="BK88" s="65"/>
      <c r="BL88" s="55"/>
      <c r="BM88"/>
      <c r="BN88"/>
      <c r="BO88"/>
      <c r="BP88"/>
      <c r="BQ88"/>
      <c r="BR88"/>
      <c r="BS88"/>
      <c r="BT88"/>
    </row>
    <row r="89" spans="1:72" ht="15.75">
      <c r="A89" s="202">
        <v>86</v>
      </c>
      <c r="B89" s="68" t="s">
        <v>6378</v>
      </c>
      <c r="C89" s="149" t="s">
        <v>2315</v>
      </c>
      <c r="D89" s="149" t="s">
        <v>2313</v>
      </c>
      <c r="E89" s="149" t="s">
        <v>2314</v>
      </c>
      <c r="F89" s="158" t="str">
        <f t="shared" si="10"/>
        <v>Video</v>
      </c>
      <c r="G89" s="187">
        <v>0</v>
      </c>
      <c r="H89" s="150"/>
      <c r="I89" s="184">
        <v>153.88999999999999</v>
      </c>
      <c r="J89" s="150"/>
      <c r="K89" s="151">
        <v>3.6176489028640915</v>
      </c>
      <c r="L89" s="152">
        <v>197.52363009637941</v>
      </c>
      <c r="M89" s="152">
        <v>217.05893417184549</v>
      </c>
      <c r="N89" s="153" t="s">
        <v>613</v>
      </c>
      <c r="O89" s="154">
        <v>60</v>
      </c>
      <c r="P89" s="153">
        <v>7</v>
      </c>
      <c r="Q89" s="153" t="s">
        <v>147</v>
      </c>
      <c r="R89" s="155">
        <v>16</v>
      </c>
      <c r="S89" s="155">
        <v>9.42</v>
      </c>
      <c r="T89" s="155">
        <v>2.8</v>
      </c>
      <c r="U89" s="154" t="s">
        <v>94</v>
      </c>
      <c r="V89" s="153" t="s">
        <v>89</v>
      </c>
      <c r="W89" s="153" t="s">
        <v>627</v>
      </c>
      <c r="X89" s="151" t="s">
        <v>6378</v>
      </c>
      <c r="Y89" s="151" t="s">
        <v>6378</v>
      </c>
      <c r="Z89" s="156">
        <v>5.1299999999999998E-2</v>
      </c>
      <c r="AA89" s="153" t="s">
        <v>2316</v>
      </c>
      <c r="AB89" s="153" t="s">
        <v>5332</v>
      </c>
      <c r="AC89" s="153" t="s">
        <v>145</v>
      </c>
      <c r="AD89" s="157" t="s">
        <v>2317</v>
      </c>
      <c r="AE89" s="110">
        <v>0</v>
      </c>
      <c r="AF89" s="110">
        <v>0</v>
      </c>
      <c r="AG89" s="112">
        <f t="shared" si="11"/>
        <v>0</v>
      </c>
      <c r="AH89" s="110">
        <f>SUM(AG$4:AG89)</f>
        <v>1</v>
      </c>
      <c r="AI89" s="112">
        <f t="shared" si="7"/>
        <v>0</v>
      </c>
      <c r="AJ89" s="110">
        <f>COUNTIF(AI$4:AI89,"&gt;0")</f>
        <v>0</v>
      </c>
      <c r="AK89" s="110">
        <v>0</v>
      </c>
      <c r="AL89" s="110">
        <v>0</v>
      </c>
      <c r="AM89" s="172" t="str">
        <f>IF(OR(Table1[[#This Row],[Line total ordered for now]]&gt;0,Table1[[#This Row],[Line total ordered for season]]&gt;0),1,"")</f>
        <v/>
      </c>
      <c r="AN89" s="173">
        <f>COUNTIF(AM$4:AM89,"&gt;0")</f>
        <v>0</v>
      </c>
      <c r="AO89" s="173">
        <f>Table1[[#This Row],[ORDER QUANTITY
to be collected BEFORE 31.3.22]]</f>
        <v>0</v>
      </c>
      <c r="AP89" s="174">
        <f t="shared" si="8"/>
        <v>0</v>
      </c>
      <c r="AQ89" s="174">
        <f>IFERROR(INDEX(Retail!H:H,MATCH($D89,Retail!$D:$D,0)),0)</f>
        <v>0</v>
      </c>
      <c r="AR89" s="174">
        <f>IFERROR(INDEX(Retail!J:J,MATCH($D89,Retail!$D:$D,0)),0)</f>
        <v>0</v>
      </c>
      <c r="AS89" s="174">
        <f>IFERROR(INDEX('NEW2022'!H:H,MATCH($D89,'NEW2022'!D:D,0)),0)</f>
        <v>0</v>
      </c>
      <c r="AT89" s="174">
        <f>IFERROR(INDEX('NEW2022'!J:J,MATCH($D89,'NEW2022'!D:D,0)),0)</f>
        <v>0</v>
      </c>
      <c r="AU89" s="174">
        <f>IFERROR(INDEX('Quiet Items'!H:H,MATCH($D89,'Quiet Items'!D:D,0)),0)</f>
        <v>0</v>
      </c>
      <c r="AV89" s="174">
        <f>IFERROR(INDEX('Quiet Items'!J:J,MATCH($D89,'Quiet Items'!D:D,0)),0)</f>
        <v>0</v>
      </c>
      <c r="AW89" s="174">
        <f>IFERROR(INDEX('1.4G'!H:H,MATCH($D89,'1.4G'!D:D,0)),0)</f>
        <v>0</v>
      </c>
      <c r="AX89" s="174">
        <f>IFERROR(INDEX('1.4G'!J:J,MATCH($D89,'1.4G'!D:D,0)),0)</f>
        <v>0</v>
      </c>
      <c r="AY89" s="174">
        <f t="shared" si="12"/>
        <v>0</v>
      </c>
      <c r="AZ89" s="174">
        <f t="shared" si="13"/>
        <v>0</v>
      </c>
      <c r="BA89" s="175">
        <f>IFERROR(Table1[[#This Row],[Line total ordered for now]]*Table1[[#This Row],[GUARANTEED PRICE
for STOCK orders collected before 31.3.22]],0)</f>
        <v>0</v>
      </c>
      <c r="BB89" s="175">
        <f t="shared" si="9"/>
        <v>0</v>
      </c>
      <c r="BC89" s="176">
        <f>(AZ89+Table1[[#This Row],[Line total ordered for now]])*Z89</f>
        <v>0</v>
      </c>
      <c r="BD89" s="200">
        <v>184.50009404606865</v>
      </c>
      <c r="BE89" s="65"/>
      <c r="BF89" s="65"/>
      <c r="BG89" s="65"/>
      <c r="BH89" s="65"/>
      <c r="BI89" s="65"/>
      <c r="BJ89" s="65"/>
      <c r="BK89" s="65"/>
      <c r="BL89" s="55"/>
      <c r="BM89"/>
      <c r="BN89"/>
      <c r="BO89"/>
      <c r="BP89"/>
      <c r="BQ89"/>
      <c r="BR89"/>
      <c r="BS89"/>
      <c r="BT89"/>
    </row>
    <row r="90" spans="1:72" ht="15.75">
      <c r="A90" s="202">
        <v>87</v>
      </c>
      <c r="B90" s="68" t="s">
        <v>6378</v>
      </c>
      <c r="C90" s="149" t="s">
        <v>2315</v>
      </c>
      <c r="D90" s="149" t="s">
        <v>653</v>
      </c>
      <c r="E90" s="149" t="s">
        <v>3262</v>
      </c>
      <c r="F90" s="158" t="str">
        <f t="shared" si="10"/>
        <v>Video</v>
      </c>
      <c r="G90" s="187">
        <v>5</v>
      </c>
      <c r="H90" s="150"/>
      <c r="I90" s="184">
        <v>153.88999999999999</v>
      </c>
      <c r="J90" s="150"/>
      <c r="K90" s="151">
        <v>3.663474767010984</v>
      </c>
      <c r="L90" s="152">
        <v>200.02572227879975</v>
      </c>
      <c r="M90" s="152">
        <v>219.80848602065905</v>
      </c>
      <c r="N90" s="153" t="s">
        <v>613</v>
      </c>
      <c r="O90" s="154">
        <v>60</v>
      </c>
      <c r="P90" s="153">
        <v>6</v>
      </c>
      <c r="Q90" s="153" t="s">
        <v>147</v>
      </c>
      <c r="R90" s="155">
        <v>14</v>
      </c>
      <c r="S90" s="155">
        <v>9.42</v>
      </c>
      <c r="T90" s="155">
        <v>2.8</v>
      </c>
      <c r="U90" s="154" t="s">
        <v>94</v>
      </c>
      <c r="V90" s="153" t="s">
        <v>89</v>
      </c>
      <c r="W90" s="153" t="s">
        <v>627</v>
      </c>
      <c r="X90" s="151" t="s">
        <v>6378</v>
      </c>
      <c r="Y90" s="151" t="s">
        <v>6378</v>
      </c>
      <c r="Z90" s="156">
        <v>5.1299999999999998E-2</v>
      </c>
      <c r="AA90" s="153" t="s">
        <v>2316</v>
      </c>
      <c r="AB90" s="153" t="s">
        <v>5710</v>
      </c>
      <c r="AC90" s="153" t="s">
        <v>145</v>
      </c>
      <c r="AD90" s="157" t="s">
        <v>3263</v>
      </c>
      <c r="AE90" s="110">
        <v>0</v>
      </c>
      <c r="AF90" s="110">
        <v>0</v>
      </c>
      <c r="AG90" s="112">
        <f t="shared" si="11"/>
        <v>0</v>
      </c>
      <c r="AH90" s="110">
        <f>SUM(AG$4:AG90)</f>
        <v>1</v>
      </c>
      <c r="AI90" s="112">
        <f t="shared" si="7"/>
        <v>0</v>
      </c>
      <c r="AJ90" s="110">
        <f>COUNTIF(AI$4:AI90,"&gt;0")</f>
        <v>0</v>
      </c>
      <c r="AK90" s="110">
        <v>0</v>
      </c>
      <c r="AL90" s="110">
        <v>0</v>
      </c>
      <c r="AM90" s="172" t="str">
        <f>IF(OR(Table1[[#This Row],[Line total ordered for now]]&gt;0,Table1[[#This Row],[Line total ordered for season]]&gt;0),1,"")</f>
        <v/>
      </c>
      <c r="AN90" s="173">
        <f>COUNTIF(AM$4:AM90,"&gt;0")</f>
        <v>0</v>
      </c>
      <c r="AO90" s="173">
        <f>Table1[[#This Row],[ORDER QUANTITY
to be collected BEFORE 31.3.22]]</f>
        <v>0</v>
      </c>
      <c r="AP90" s="174">
        <f t="shared" si="8"/>
        <v>0</v>
      </c>
      <c r="AQ90" s="174">
        <f>IFERROR(INDEX(Retail!H:H,MATCH($D90,Retail!$D:$D,0)),0)</f>
        <v>0</v>
      </c>
      <c r="AR90" s="174">
        <f>IFERROR(INDEX(Retail!J:J,MATCH($D90,Retail!$D:$D,0)),0)</f>
        <v>0</v>
      </c>
      <c r="AS90" s="174">
        <f>IFERROR(INDEX('NEW2022'!H:H,MATCH($D90,'NEW2022'!D:D,0)),0)</f>
        <v>0</v>
      </c>
      <c r="AT90" s="174">
        <f>IFERROR(INDEX('NEW2022'!J:J,MATCH($D90,'NEW2022'!D:D,0)),0)</f>
        <v>0</v>
      </c>
      <c r="AU90" s="174">
        <f>IFERROR(INDEX('Quiet Items'!H:H,MATCH($D90,'Quiet Items'!D:D,0)),0)</f>
        <v>0</v>
      </c>
      <c r="AV90" s="174">
        <f>IFERROR(INDEX('Quiet Items'!J:J,MATCH($D90,'Quiet Items'!D:D,0)),0)</f>
        <v>0</v>
      </c>
      <c r="AW90" s="174">
        <f>IFERROR(INDEX('1.4G'!H:H,MATCH($D90,'1.4G'!D:D,0)),0)</f>
        <v>0</v>
      </c>
      <c r="AX90" s="174">
        <f>IFERROR(INDEX('1.4G'!J:J,MATCH($D90,'1.4G'!D:D,0)),0)</f>
        <v>0</v>
      </c>
      <c r="AY90" s="174">
        <f t="shared" si="12"/>
        <v>0</v>
      </c>
      <c r="AZ90" s="174">
        <f t="shared" si="13"/>
        <v>0</v>
      </c>
      <c r="BA90" s="175">
        <f>IFERROR(Table1[[#This Row],[Line total ordered for now]]*Table1[[#This Row],[GUARANTEED PRICE
for STOCK orders collected before 31.3.22]],0)</f>
        <v>0</v>
      </c>
      <c r="BB90" s="175">
        <f t="shared" si="9"/>
        <v>0</v>
      </c>
      <c r="BC90" s="176">
        <f>(AZ90+Table1[[#This Row],[Line total ordered for now]])*Z90</f>
        <v>0</v>
      </c>
      <c r="BD90" s="200">
        <v>186.8372131175602</v>
      </c>
      <c r="BE90" s="65"/>
      <c r="BF90" s="65"/>
      <c r="BG90" s="65"/>
      <c r="BH90" s="65"/>
      <c r="BI90" s="65"/>
      <c r="BJ90" s="65"/>
      <c r="BK90" s="65"/>
      <c r="BL90" s="55"/>
      <c r="BM90"/>
      <c r="BN90"/>
      <c r="BO90"/>
      <c r="BP90"/>
      <c r="BQ90"/>
      <c r="BR90"/>
      <c r="BS90"/>
      <c r="BT90"/>
    </row>
    <row r="91" spans="1:72" ht="15.75">
      <c r="A91" s="202">
        <v>88</v>
      </c>
      <c r="B91" s="68" t="s">
        <v>6378</v>
      </c>
      <c r="C91" s="149" t="s">
        <v>2315</v>
      </c>
      <c r="D91" s="149" t="s">
        <v>2350</v>
      </c>
      <c r="E91" s="149" t="s">
        <v>2351</v>
      </c>
      <c r="F91" s="158" t="str">
        <f t="shared" si="10"/>
        <v/>
      </c>
      <c r="G91" s="187">
        <v>0</v>
      </c>
      <c r="H91" s="150"/>
      <c r="I91" s="184">
        <v>154.97</v>
      </c>
      <c r="J91" s="150"/>
      <c r="K91" s="151">
        <v>3.6637702282075653</v>
      </c>
      <c r="L91" s="152">
        <v>200.04185446013307</v>
      </c>
      <c r="M91" s="152">
        <v>219.8262136924539</v>
      </c>
      <c r="N91" s="153" t="s">
        <v>613</v>
      </c>
      <c r="O91" s="154">
        <v>60</v>
      </c>
      <c r="P91" s="153">
        <v>16</v>
      </c>
      <c r="Q91" s="153" t="s">
        <v>147</v>
      </c>
      <c r="R91" s="155">
        <v>16</v>
      </c>
      <c r="S91" s="155">
        <v>9.42</v>
      </c>
      <c r="T91" s="155">
        <v>2.8</v>
      </c>
      <c r="U91" s="154" t="s">
        <v>94</v>
      </c>
      <c r="V91" s="153" t="s">
        <v>89</v>
      </c>
      <c r="W91" s="153" t="s">
        <v>627</v>
      </c>
      <c r="X91" s="151" t="s">
        <v>6378</v>
      </c>
      <c r="Y91" s="151" t="s">
        <v>6378</v>
      </c>
      <c r="Z91" s="156">
        <v>5.1324000000000002E-2</v>
      </c>
      <c r="AA91" s="153" t="s">
        <v>2316</v>
      </c>
      <c r="AB91" s="153" t="s">
        <v>5769</v>
      </c>
      <c r="AC91" s="153" t="s">
        <v>145</v>
      </c>
      <c r="AD91" s="157" t="s">
        <v>626</v>
      </c>
      <c r="AE91" s="110">
        <v>0</v>
      </c>
      <c r="AF91" s="110">
        <v>0</v>
      </c>
      <c r="AG91" s="112">
        <f t="shared" si="11"/>
        <v>0</v>
      </c>
      <c r="AH91" s="110">
        <f>SUM(AG$4:AG91)</f>
        <v>1</v>
      </c>
      <c r="AI91" s="112">
        <f t="shared" si="7"/>
        <v>0</v>
      </c>
      <c r="AJ91" s="110">
        <f>COUNTIF(AI$4:AI91,"&gt;0")</f>
        <v>0</v>
      </c>
      <c r="AK91" s="110">
        <v>0</v>
      </c>
      <c r="AL91" s="110">
        <v>0</v>
      </c>
      <c r="AM91" s="172" t="str">
        <f>IF(OR(Table1[[#This Row],[Line total ordered for now]]&gt;0,Table1[[#This Row],[Line total ordered for season]]&gt;0),1,"")</f>
        <v/>
      </c>
      <c r="AN91" s="173">
        <f>COUNTIF(AM$4:AM91,"&gt;0")</f>
        <v>0</v>
      </c>
      <c r="AO91" s="173">
        <f>Table1[[#This Row],[ORDER QUANTITY
to be collected BEFORE 31.3.22]]</f>
        <v>0</v>
      </c>
      <c r="AP91" s="174">
        <f t="shared" si="8"/>
        <v>0</v>
      </c>
      <c r="AQ91" s="174">
        <f>IFERROR(INDEX(Retail!H:H,MATCH($D91,Retail!$D:$D,0)),0)</f>
        <v>0</v>
      </c>
      <c r="AR91" s="174">
        <f>IFERROR(INDEX(Retail!J:J,MATCH($D91,Retail!$D:$D,0)),0)</f>
        <v>0</v>
      </c>
      <c r="AS91" s="174">
        <f>IFERROR(INDEX('NEW2022'!H:H,MATCH($D91,'NEW2022'!D:D,0)),0)</f>
        <v>0</v>
      </c>
      <c r="AT91" s="174">
        <f>IFERROR(INDEX('NEW2022'!J:J,MATCH($D91,'NEW2022'!D:D,0)),0)</f>
        <v>0</v>
      </c>
      <c r="AU91" s="174">
        <f>IFERROR(INDEX('Quiet Items'!H:H,MATCH($D91,'Quiet Items'!D:D,0)),0)</f>
        <v>0</v>
      </c>
      <c r="AV91" s="174">
        <f>IFERROR(INDEX('Quiet Items'!J:J,MATCH($D91,'Quiet Items'!D:D,0)),0)</f>
        <v>0</v>
      </c>
      <c r="AW91" s="174">
        <f>IFERROR(INDEX('1.4G'!H:H,MATCH($D91,'1.4G'!D:D,0)),0)</f>
        <v>0</v>
      </c>
      <c r="AX91" s="174">
        <f>IFERROR(INDEX('1.4G'!J:J,MATCH($D91,'1.4G'!D:D,0)),0)</f>
        <v>0</v>
      </c>
      <c r="AY91" s="174">
        <f t="shared" si="12"/>
        <v>0</v>
      </c>
      <c r="AZ91" s="174">
        <f t="shared" si="13"/>
        <v>0</v>
      </c>
      <c r="BA91" s="175">
        <f>IFERROR(Table1[[#This Row],[Line total ordered for now]]*Table1[[#This Row],[GUARANTEED PRICE
for STOCK orders collected before 31.3.22]],0)</f>
        <v>0</v>
      </c>
      <c r="BB91" s="175">
        <f t="shared" si="9"/>
        <v>0</v>
      </c>
      <c r="BC91" s="176">
        <f>(AZ91+Table1[[#This Row],[Line total ordered for now]])*Z91</f>
        <v>0</v>
      </c>
      <c r="BD91" s="200">
        <v>186.85228163858582</v>
      </c>
      <c r="BE91" s="65"/>
      <c r="BF91" s="65"/>
      <c r="BG91" s="65"/>
      <c r="BH91" s="65"/>
      <c r="BI91" s="65"/>
      <c r="BJ91" s="65"/>
      <c r="BK91" s="65"/>
      <c r="BL91" s="55"/>
      <c r="BM91"/>
      <c r="BN91"/>
      <c r="BO91"/>
      <c r="BP91"/>
      <c r="BQ91"/>
      <c r="BR91"/>
      <c r="BS91"/>
      <c r="BT91"/>
    </row>
    <row r="92" spans="1:72" ht="15.75">
      <c r="A92" s="202">
        <v>89</v>
      </c>
      <c r="B92" s="68" t="s">
        <v>6378</v>
      </c>
      <c r="C92" s="149" t="s">
        <v>2315</v>
      </c>
      <c r="D92" s="149" t="s">
        <v>2427</v>
      </c>
      <c r="E92" s="149" t="s">
        <v>2428</v>
      </c>
      <c r="F92" s="158" t="str">
        <f t="shared" si="10"/>
        <v>Video</v>
      </c>
      <c r="G92" s="187">
        <v>7</v>
      </c>
      <c r="H92" s="150"/>
      <c r="I92" s="184">
        <v>168.41</v>
      </c>
      <c r="J92" s="150"/>
      <c r="K92" s="151">
        <v>3.7596818044193694</v>
      </c>
      <c r="L92" s="152">
        <v>205.27862652129755</v>
      </c>
      <c r="M92" s="152">
        <v>225.58090826516215</v>
      </c>
      <c r="N92" s="153" t="s">
        <v>613</v>
      </c>
      <c r="O92" s="154">
        <v>60</v>
      </c>
      <c r="P92" s="153">
        <v>21</v>
      </c>
      <c r="Q92" s="153" t="s">
        <v>147</v>
      </c>
      <c r="R92" s="155">
        <v>16</v>
      </c>
      <c r="S92" s="155">
        <v>9.42</v>
      </c>
      <c r="T92" s="155">
        <v>2.8</v>
      </c>
      <c r="U92" s="154" t="s">
        <v>94</v>
      </c>
      <c r="V92" s="153" t="s">
        <v>89</v>
      </c>
      <c r="W92" s="153" t="s">
        <v>627</v>
      </c>
      <c r="X92" s="151" t="s">
        <v>6378</v>
      </c>
      <c r="Y92" s="151" t="s">
        <v>6378</v>
      </c>
      <c r="Z92" s="156">
        <v>5.1299999999999998E-2</v>
      </c>
      <c r="AA92" s="153" t="s">
        <v>2316</v>
      </c>
      <c r="AB92" s="153" t="s">
        <v>5335</v>
      </c>
      <c r="AC92" s="153" t="s">
        <v>656</v>
      </c>
      <c r="AD92" s="157" t="s">
        <v>2429</v>
      </c>
      <c r="AE92" s="110">
        <v>0</v>
      </c>
      <c r="AF92" s="110">
        <v>0</v>
      </c>
      <c r="AG92" s="112">
        <f t="shared" si="11"/>
        <v>0</v>
      </c>
      <c r="AH92" s="110">
        <f>SUM(AG$4:AG92)</f>
        <v>1</v>
      </c>
      <c r="AI92" s="112">
        <f t="shared" si="7"/>
        <v>0</v>
      </c>
      <c r="AJ92" s="110">
        <f>COUNTIF(AI$4:AI92,"&gt;0")</f>
        <v>0</v>
      </c>
      <c r="AK92" s="110">
        <v>0</v>
      </c>
      <c r="AL92" s="110">
        <v>0</v>
      </c>
      <c r="AM92" s="172" t="str">
        <f>IF(OR(Table1[[#This Row],[Line total ordered for now]]&gt;0,Table1[[#This Row],[Line total ordered for season]]&gt;0),1,"")</f>
        <v/>
      </c>
      <c r="AN92" s="173">
        <f>COUNTIF(AM$4:AM92,"&gt;0")</f>
        <v>0</v>
      </c>
      <c r="AO92" s="173">
        <f>Table1[[#This Row],[ORDER QUANTITY
to be collected BEFORE 31.3.22]]</f>
        <v>0</v>
      </c>
      <c r="AP92" s="174">
        <f t="shared" si="8"/>
        <v>0</v>
      </c>
      <c r="AQ92" s="174">
        <f>IFERROR(INDEX(Retail!H:H,MATCH($D92,Retail!$D:$D,0)),0)</f>
        <v>0</v>
      </c>
      <c r="AR92" s="174">
        <f>IFERROR(INDEX(Retail!J:J,MATCH($D92,Retail!$D:$D,0)),0)</f>
        <v>0</v>
      </c>
      <c r="AS92" s="174">
        <f>IFERROR(INDEX('NEW2022'!H:H,MATCH($D92,'NEW2022'!D:D,0)),0)</f>
        <v>0</v>
      </c>
      <c r="AT92" s="174">
        <f>IFERROR(INDEX('NEW2022'!J:J,MATCH($D92,'NEW2022'!D:D,0)),0)</f>
        <v>0</v>
      </c>
      <c r="AU92" s="174">
        <f>IFERROR(INDEX('Quiet Items'!H:H,MATCH($D92,'Quiet Items'!D:D,0)),0)</f>
        <v>0</v>
      </c>
      <c r="AV92" s="174">
        <f>IFERROR(INDEX('Quiet Items'!J:J,MATCH($D92,'Quiet Items'!D:D,0)),0)</f>
        <v>0</v>
      </c>
      <c r="AW92" s="174">
        <f>IFERROR(INDEX('1.4G'!H:H,MATCH($D92,'1.4G'!D:D,0)),0)</f>
        <v>0</v>
      </c>
      <c r="AX92" s="174">
        <f>IFERROR(INDEX('1.4G'!J:J,MATCH($D92,'1.4G'!D:D,0)),0)</f>
        <v>0</v>
      </c>
      <c r="AY92" s="174">
        <f t="shared" si="12"/>
        <v>0</v>
      </c>
      <c r="AZ92" s="174">
        <f t="shared" si="13"/>
        <v>0</v>
      </c>
      <c r="BA92" s="175">
        <f>IFERROR(Table1[[#This Row],[Line total ordered for now]]*Table1[[#This Row],[GUARANTEED PRICE
for STOCK orders collected before 31.3.22]],0)</f>
        <v>0</v>
      </c>
      <c r="BB92" s="175">
        <f t="shared" si="9"/>
        <v>0</v>
      </c>
      <c r="BC92" s="176">
        <f>(AZ92+Table1[[#This Row],[Line total ordered for now]])*Z92</f>
        <v>0</v>
      </c>
      <c r="BD92" s="200">
        <v>191.74377202538781</v>
      </c>
      <c r="BE92" s="65"/>
      <c r="BF92" s="65"/>
      <c r="BG92" s="65"/>
      <c r="BH92" s="65"/>
      <c r="BI92" s="65"/>
      <c r="BJ92" s="65"/>
      <c r="BK92" s="65"/>
      <c r="BL92" s="55"/>
      <c r="BM92"/>
      <c r="BN92"/>
      <c r="BO92"/>
      <c r="BP92"/>
      <c r="BQ92"/>
      <c r="BR92"/>
      <c r="BS92"/>
      <c r="BT92"/>
    </row>
    <row r="93" spans="1:72" ht="15.75">
      <c r="A93" s="202">
        <v>90</v>
      </c>
      <c r="B93" s="68" t="s">
        <v>6378</v>
      </c>
      <c r="C93" s="149" t="s">
        <v>2315</v>
      </c>
      <c r="D93" s="149" t="s">
        <v>688</v>
      </c>
      <c r="E93" s="149" t="s">
        <v>3229</v>
      </c>
      <c r="F93" s="158" t="str">
        <f t="shared" si="10"/>
        <v>Video</v>
      </c>
      <c r="G93" s="187">
        <v>3</v>
      </c>
      <c r="H93" s="150"/>
      <c r="I93" s="184">
        <v>168.54</v>
      </c>
      <c r="J93" s="150"/>
      <c r="K93" s="151">
        <v>4.0208892300566701</v>
      </c>
      <c r="L93" s="152">
        <v>219.5405519610942</v>
      </c>
      <c r="M93" s="152">
        <v>241.25335380340022</v>
      </c>
      <c r="N93" s="153" t="s">
        <v>613</v>
      </c>
      <c r="O93" s="154">
        <v>60</v>
      </c>
      <c r="P93" s="153">
        <v>10</v>
      </c>
      <c r="Q93" s="153" t="s">
        <v>147</v>
      </c>
      <c r="R93" s="155">
        <v>14</v>
      </c>
      <c r="S93" s="155">
        <v>9.42</v>
      </c>
      <c r="T93" s="155">
        <v>2.8</v>
      </c>
      <c r="U93" s="154" t="s">
        <v>94</v>
      </c>
      <c r="V93" s="153" t="s">
        <v>89</v>
      </c>
      <c r="W93" s="153" t="s">
        <v>627</v>
      </c>
      <c r="X93" s="151" t="s">
        <v>6378</v>
      </c>
      <c r="Y93" s="151" t="s">
        <v>6378</v>
      </c>
      <c r="Z93" s="156">
        <v>5.1299999999999998E-2</v>
      </c>
      <c r="AA93" s="153" t="s">
        <v>2316</v>
      </c>
      <c r="AB93" s="153" t="s">
        <v>5709</v>
      </c>
      <c r="AC93" s="153" t="s">
        <v>145</v>
      </c>
      <c r="AD93" s="157" t="s">
        <v>3230</v>
      </c>
      <c r="AE93" s="110">
        <v>0</v>
      </c>
      <c r="AF93" s="110">
        <v>0</v>
      </c>
      <c r="AG93" s="112">
        <f t="shared" si="11"/>
        <v>0</v>
      </c>
      <c r="AH93" s="110">
        <f>SUM(AG$4:AG93)</f>
        <v>1</v>
      </c>
      <c r="AI93" s="112">
        <f t="shared" si="7"/>
        <v>0</v>
      </c>
      <c r="AJ93" s="110">
        <f>COUNTIF(AI$4:AI93,"&gt;0")</f>
        <v>0</v>
      </c>
      <c r="AK93" s="110">
        <v>0</v>
      </c>
      <c r="AL93" s="110">
        <v>0</v>
      </c>
      <c r="AM93" s="172" t="str">
        <f>IF(OR(Table1[[#This Row],[Line total ordered for now]]&gt;0,Table1[[#This Row],[Line total ordered for season]]&gt;0),1,"")</f>
        <v/>
      </c>
      <c r="AN93" s="173">
        <f>COUNTIF(AM$4:AM93,"&gt;0")</f>
        <v>0</v>
      </c>
      <c r="AO93" s="173">
        <f>Table1[[#This Row],[ORDER QUANTITY
to be collected BEFORE 31.3.22]]</f>
        <v>0</v>
      </c>
      <c r="AP93" s="174">
        <f t="shared" si="8"/>
        <v>0</v>
      </c>
      <c r="AQ93" s="174">
        <f>IFERROR(INDEX(Retail!H:H,MATCH($D93,Retail!$D:$D,0)),0)</f>
        <v>0</v>
      </c>
      <c r="AR93" s="174">
        <f>IFERROR(INDEX(Retail!J:J,MATCH($D93,Retail!$D:$D,0)),0)</f>
        <v>0</v>
      </c>
      <c r="AS93" s="174">
        <f>IFERROR(INDEX('NEW2022'!H:H,MATCH($D93,'NEW2022'!D:D,0)),0)</f>
        <v>0</v>
      </c>
      <c r="AT93" s="174">
        <f>IFERROR(INDEX('NEW2022'!J:J,MATCH($D93,'NEW2022'!D:D,0)),0)</f>
        <v>0</v>
      </c>
      <c r="AU93" s="174">
        <f>IFERROR(INDEX('Quiet Items'!H:H,MATCH($D93,'Quiet Items'!D:D,0)),0)</f>
        <v>0</v>
      </c>
      <c r="AV93" s="174">
        <f>IFERROR(INDEX('Quiet Items'!J:J,MATCH($D93,'Quiet Items'!D:D,0)),0)</f>
        <v>0</v>
      </c>
      <c r="AW93" s="174">
        <f>IFERROR(INDEX('1.4G'!H:H,MATCH($D93,'1.4G'!D:D,0)),0)</f>
        <v>0</v>
      </c>
      <c r="AX93" s="174">
        <f>IFERROR(INDEX('1.4G'!J:J,MATCH($D93,'1.4G'!D:D,0)),0)</f>
        <v>0</v>
      </c>
      <c r="AY93" s="174">
        <f t="shared" si="12"/>
        <v>0</v>
      </c>
      <c r="AZ93" s="174">
        <f t="shared" si="13"/>
        <v>0</v>
      </c>
      <c r="BA93" s="175">
        <f>IFERROR(Table1[[#This Row],[Line total ordered for now]]*Table1[[#This Row],[GUARANTEED PRICE
for STOCK orders collected before 31.3.22]],0)</f>
        <v>0</v>
      </c>
      <c r="BB93" s="175">
        <f t="shared" si="9"/>
        <v>0</v>
      </c>
      <c r="BC93" s="176">
        <f>(AZ93+Table1[[#This Row],[Line total ordered for now]])*Z93</f>
        <v>0</v>
      </c>
      <c r="BD93" s="200">
        <v>205.06535073289018</v>
      </c>
      <c r="BE93" s="65"/>
      <c r="BF93" s="65"/>
      <c r="BG93" s="65"/>
      <c r="BH93" s="65"/>
      <c r="BI93" s="65"/>
      <c r="BJ93" s="65"/>
      <c r="BK93" s="65"/>
      <c r="BL93" s="55"/>
      <c r="BM93"/>
      <c r="BN93"/>
      <c r="BO93"/>
      <c r="BP93"/>
      <c r="BQ93"/>
      <c r="BR93"/>
      <c r="BS93"/>
      <c r="BT93"/>
    </row>
    <row r="94" spans="1:72" ht="15.75">
      <c r="A94" s="202">
        <v>91</v>
      </c>
      <c r="B94" s="68" t="s">
        <v>6378</v>
      </c>
      <c r="C94" s="149" t="s">
        <v>646</v>
      </c>
      <c r="D94" s="149" t="s">
        <v>1303</v>
      </c>
      <c r="E94" s="149" t="s">
        <v>1304</v>
      </c>
      <c r="F94" s="158" t="str">
        <f t="shared" si="10"/>
        <v>Video</v>
      </c>
      <c r="G94" s="187">
        <v>5</v>
      </c>
      <c r="H94" s="150"/>
      <c r="I94" s="184">
        <v>140.75</v>
      </c>
      <c r="J94" s="150"/>
      <c r="K94" s="151">
        <v>4.918188277477455</v>
      </c>
      <c r="L94" s="152">
        <v>143.565</v>
      </c>
      <c r="M94" s="152">
        <v>147.54564832432365</v>
      </c>
      <c r="N94" s="153" t="s">
        <v>613</v>
      </c>
      <c r="O94" s="154">
        <v>30</v>
      </c>
      <c r="P94" s="153">
        <v>6</v>
      </c>
      <c r="Q94" s="153" t="s">
        <v>147</v>
      </c>
      <c r="R94" s="155">
        <v>17</v>
      </c>
      <c r="S94" s="155">
        <v>7.5</v>
      </c>
      <c r="T94" s="155">
        <v>2.8</v>
      </c>
      <c r="U94" s="154" t="s">
        <v>94</v>
      </c>
      <c r="V94" s="153" t="s">
        <v>89</v>
      </c>
      <c r="W94" s="153" t="s">
        <v>627</v>
      </c>
      <c r="X94" s="151" t="s">
        <v>6378</v>
      </c>
      <c r="Y94" s="151" t="s">
        <v>6378</v>
      </c>
      <c r="Z94" s="156">
        <v>4.6600000000000003E-2</v>
      </c>
      <c r="AA94" s="153" t="s">
        <v>1253</v>
      </c>
      <c r="AB94" s="153" t="s">
        <v>5688</v>
      </c>
      <c r="AC94" s="153" t="s">
        <v>149</v>
      </c>
      <c r="AD94" s="157" t="s">
        <v>1305</v>
      </c>
      <c r="AE94" s="110">
        <v>0</v>
      </c>
      <c r="AF94" s="110">
        <v>0</v>
      </c>
      <c r="AG94" s="112">
        <f t="shared" si="11"/>
        <v>0</v>
      </c>
      <c r="AH94" s="110">
        <f>SUM(AG$4:AG94)</f>
        <v>1</v>
      </c>
      <c r="AI94" s="112">
        <f t="shared" si="7"/>
        <v>0</v>
      </c>
      <c r="AJ94" s="110">
        <f>COUNTIF(AI$4:AI94,"&gt;0")</f>
        <v>0</v>
      </c>
      <c r="AK94" s="110">
        <v>0</v>
      </c>
      <c r="AL94" s="110">
        <v>0</v>
      </c>
      <c r="AM94" s="172" t="str">
        <f>IF(OR(Table1[[#This Row],[Line total ordered for now]]&gt;0,Table1[[#This Row],[Line total ordered for season]]&gt;0),1,"")</f>
        <v/>
      </c>
      <c r="AN94" s="173">
        <f>COUNTIF(AM$4:AM94,"&gt;0")</f>
        <v>0</v>
      </c>
      <c r="AO94" s="173">
        <f>Table1[[#This Row],[ORDER QUANTITY
to be collected BEFORE 31.3.22]]</f>
        <v>0</v>
      </c>
      <c r="AP94" s="174">
        <f t="shared" si="8"/>
        <v>0</v>
      </c>
      <c r="AQ94" s="174">
        <f>IFERROR(INDEX(Retail!H:H,MATCH($D94,Retail!$D:$D,0)),0)</f>
        <v>0</v>
      </c>
      <c r="AR94" s="174">
        <f>IFERROR(INDEX(Retail!J:J,MATCH($D94,Retail!$D:$D,0)),0)</f>
        <v>0</v>
      </c>
      <c r="AS94" s="174">
        <f>IFERROR(INDEX('NEW2022'!H:H,MATCH($D94,'NEW2022'!D:D,0)),0)</f>
        <v>0</v>
      </c>
      <c r="AT94" s="174">
        <f>IFERROR(INDEX('NEW2022'!J:J,MATCH($D94,'NEW2022'!D:D,0)),0)</f>
        <v>0</v>
      </c>
      <c r="AU94" s="174">
        <f>IFERROR(INDEX('Quiet Items'!H:H,MATCH($D94,'Quiet Items'!D:D,0)),0)</f>
        <v>0</v>
      </c>
      <c r="AV94" s="174">
        <f>IFERROR(INDEX('Quiet Items'!J:J,MATCH($D94,'Quiet Items'!D:D,0)),0)</f>
        <v>0</v>
      </c>
      <c r="AW94" s="174">
        <f>IFERROR(INDEX('1.4G'!H:H,MATCH($D94,'1.4G'!D:D,0)),0)</f>
        <v>0</v>
      </c>
      <c r="AX94" s="174">
        <f>IFERROR(INDEX('1.4G'!J:J,MATCH($D94,'1.4G'!D:D,0)),0)</f>
        <v>0</v>
      </c>
      <c r="AY94" s="174">
        <f t="shared" si="12"/>
        <v>0</v>
      </c>
      <c r="AZ94" s="174">
        <f t="shared" si="13"/>
        <v>0</v>
      </c>
      <c r="BA94" s="175">
        <f>IFERROR(Table1[[#This Row],[Line total ordered for now]]*Table1[[#This Row],[GUARANTEED PRICE
for STOCK orders collected before 31.3.22]],0)</f>
        <v>0</v>
      </c>
      <c r="BB94" s="175">
        <f t="shared" si="9"/>
        <v>0</v>
      </c>
      <c r="BC94" s="176">
        <f>(AZ94+Table1[[#This Row],[Line total ordered for now]])*Z94</f>
        <v>0</v>
      </c>
      <c r="BD94" s="200">
        <v>125.4138010756751</v>
      </c>
      <c r="BE94" s="65"/>
      <c r="BF94" s="65"/>
      <c r="BG94" s="65"/>
      <c r="BH94" s="65"/>
      <c r="BI94" s="65"/>
      <c r="BJ94" s="65"/>
      <c r="BK94" s="65"/>
      <c r="BL94" s="55"/>
      <c r="BM94"/>
      <c r="BN94"/>
      <c r="BO94"/>
      <c r="BP94"/>
      <c r="BQ94"/>
      <c r="BR94"/>
      <c r="BS94"/>
      <c r="BT94"/>
    </row>
    <row r="95" spans="1:72" ht="15.75">
      <c r="A95" s="202">
        <v>92</v>
      </c>
      <c r="B95" s="68" t="s">
        <v>6378</v>
      </c>
      <c r="C95" s="149" t="s">
        <v>646</v>
      </c>
      <c r="D95" s="149" t="s">
        <v>1374</v>
      </c>
      <c r="E95" s="149" t="s">
        <v>1375</v>
      </c>
      <c r="F95" s="158" t="str">
        <f t="shared" si="10"/>
        <v>Video</v>
      </c>
      <c r="G95" s="187">
        <v>1</v>
      </c>
      <c r="H95" s="150"/>
      <c r="I95" s="184">
        <v>140.51</v>
      </c>
      <c r="J95" s="150"/>
      <c r="K95" s="151">
        <v>4.918188277477455</v>
      </c>
      <c r="L95" s="152">
        <v>143.3202</v>
      </c>
      <c r="M95" s="152">
        <v>147.54564832432365</v>
      </c>
      <c r="N95" s="153" t="s">
        <v>613</v>
      </c>
      <c r="O95" s="154">
        <v>30</v>
      </c>
      <c r="P95" s="153">
        <v>5</v>
      </c>
      <c r="Q95" s="153" t="s">
        <v>147</v>
      </c>
      <c r="R95" s="155">
        <v>17</v>
      </c>
      <c r="S95" s="155">
        <v>7.5</v>
      </c>
      <c r="T95" s="155">
        <v>2.8</v>
      </c>
      <c r="U95" s="154" t="s">
        <v>94</v>
      </c>
      <c r="V95" s="153" t="s">
        <v>89</v>
      </c>
      <c r="W95" s="153" t="s">
        <v>627</v>
      </c>
      <c r="X95" s="151" t="s">
        <v>6378</v>
      </c>
      <c r="Y95" s="151" t="s">
        <v>6378</v>
      </c>
      <c r="Z95" s="156">
        <v>4.6600000000000003E-2</v>
      </c>
      <c r="AA95" s="153" t="s">
        <v>1253</v>
      </c>
      <c r="AB95" s="153" t="s">
        <v>5691</v>
      </c>
      <c r="AC95" s="153" t="s">
        <v>164</v>
      </c>
      <c r="AD95" s="157" t="s">
        <v>1376</v>
      </c>
      <c r="AE95" s="110">
        <v>0</v>
      </c>
      <c r="AF95" s="110">
        <v>0</v>
      </c>
      <c r="AG95" s="112">
        <f t="shared" si="11"/>
        <v>0</v>
      </c>
      <c r="AH95" s="110">
        <f>SUM(AG$4:AG95)</f>
        <v>1</v>
      </c>
      <c r="AI95" s="112">
        <f t="shared" si="7"/>
        <v>0</v>
      </c>
      <c r="AJ95" s="110">
        <f>COUNTIF(AI$4:AI95,"&gt;0")</f>
        <v>0</v>
      </c>
      <c r="AK95" s="110">
        <v>0</v>
      </c>
      <c r="AL95" s="110">
        <v>0</v>
      </c>
      <c r="AM95" s="172" t="str">
        <f>IF(OR(Table1[[#This Row],[Line total ordered for now]]&gt;0,Table1[[#This Row],[Line total ordered for season]]&gt;0),1,"")</f>
        <v/>
      </c>
      <c r="AN95" s="173">
        <f>COUNTIF(AM$4:AM95,"&gt;0")</f>
        <v>0</v>
      </c>
      <c r="AO95" s="173">
        <f>Table1[[#This Row],[ORDER QUANTITY
to be collected BEFORE 31.3.22]]</f>
        <v>0</v>
      </c>
      <c r="AP95" s="174">
        <f t="shared" si="8"/>
        <v>0</v>
      </c>
      <c r="AQ95" s="174">
        <f>IFERROR(INDEX(Retail!H:H,MATCH($D95,Retail!$D:$D,0)),0)</f>
        <v>0</v>
      </c>
      <c r="AR95" s="174">
        <f>IFERROR(INDEX(Retail!J:J,MATCH($D95,Retail!$D:$D,0)),0)</f>
        <v>0</v>
      </c>
      <c r="AS95" s="174">
        <f>IFERROR(INDEX('NEW2022'!H:H,MATCH($D95,'NEW2022'!D:D,0)),0)</f>
        <v>0</v>
      </c>
      <c r="AT95" s="174">
        <f>IFERROR(INDEX('NEW2022'!J:J,MATCH($D95,'NEW2022'!D:D,0)),0)</f>
        <v>0</v>
      </c>
      <c r="AU95" s="174">
        <f>IFERROR(INDEX('Quiet Items'!H:H,MATCH($D95,'Quiet Items'!D:D,0)),0)</f>
        <v>0</v>
      </c>
      <c r="AV95" s="174">
        <f>IFERROR(INDEX('Quiet Items'!J:J,MATCH($D95,'Quiet Items'!D:D,0)),0)</f>
        <v>0</v>
      </c>
      <c r="AW95" s="174">
        <f>IFERROR(INDEX('1.4G'!H:H,MATCH($D95,'1.4G'!D:D,0)),0)</f>
        <v>0</v>
      </c>
      <c r="AX95" s="174">
        <f>IFERROR(INDEX('1.4G'!J:J,MATCH($D95,'1.4G'!D:D,0)),0)</f>
        <v>0</v>
      </c>
      <c r="AY95" s="174">
        <f t="shared" si="12"/>
        <v>0</v>
      </c>
      <c r="AZ95" s="174">
        <f t="shared" si="13"/>
        <v>0</v>
      </c>
      <c r="BA95" s="175">
        <f>IFERROR(Table1[[#This Row],[Line total ordered for now]]*Table1[[#This Row],[GUARANTEED PRICE
for STOCK orders collected before 31.3.22]],0)</f>
        <v>0</v>
      </c>
      <c r="BB95" s="175">
        <f t="shared" si="9"/>
        <v>0</v>
      </c>
      <c r="BC95" s="176">
        <f>(AZ95+Table1[[#This Row],[Line total ordered for now]])*Z95</f>
        <v>0</v>
      </c>
      <c r="BD95" s="200">
        <v>125.4138010756751</v>
      </c>
      <c r="BE95" s="65"/>
      <c r="BF95" s="65"/>
      <c r="BG95" s="65"/>
      <c r="BH95" s="65"/>
      <c r="BI95" s="65"/>
      <c r="BJ95" s="65"/>
      <c r="BK95" s="65"/>
      <c r="BL95" s="55"/>
      <c r="BM95"/>
      <c r="BN95"/>
      <c r="BO95"/>
      <c r="BP95"/>
      <c r="BQ95"/>
      <c r="BR95"/>
      <c r="BS95"/>
      <c r="BT95"/>
    </row>
    <row r="96" spans="1:72" ht="15.75">
      <c r="A96" s="202">
        <v>93</v>
      </c>
      <c r="B96" s="68" t="s">
        <v>6378</v>
      </c>
      <c r="C96" s="149" t="s">
        <v>646</v>
      </c>
      <c r="D96" s="149" t="s">
        <v>1423</v>
      </c>
      <c r="E96" s="149" t="s">
        <v>1424</v>
      </c>
      <c r="F96" s="158" t="str">
        <f t="shared" si="10"/>
        <v>Video</v>
      </c>
      <c r="G96" s="187">
        <v>1</v>
      </c>
      <c r="H96" s="150"/>
      <c r="I96" s="184">
        <v>140.51</v>
      </c>
      <c r="J96" s="150"/>
      <c r="K96" s="151">
        <v>4.918188277477455</v>
      </c>
      <c r="L96" s="152">
        <v>143.3202</v>
      </c>
      <c r="M96" s="152">
        <v>147.54564832432365</v>
      </c>
      <c r="N96" s="153" t="s">
        <v>613</v>
      </c>
      <c r="O96" s="154">
        <v>30</v>
      </c>
      <c r="P96" s="153">
        <v>7</v>
      </c>
      <c r="Q96" s="153" t="s">
        <v>147</v>
      </c>
      <c r="R96" s="155">
        <v>17</v>
      </c>
      <c r="S96" s="155">
        <v>7.5</v>
      </c>
      <c r="T96" s="155">
        <v>2.8</v>
      </c>
      <c r="U96" s="154" t="s">
        <v>94</v>
      </c>
      <c r="V96" s="153" t="s">
        <v>89</v>
      </c>
      <c r="W96" s="153" t="s">
        <v>627</v>
      </c>
      <c r="X96" s="151" t="s">
        <v>6378</v>
      </c>
      <c r="Y96" s="151" t="s">
        <v>6378</v>
      </c>
      <c r="Z96" s="156">
        <v>4.6600000000000003E-2</v>
      </c>
      <c r="AA96" s="153" t="s">
        <v>1253</v>
      </c>
      <c r="AB96" s="153" t="s">
        <v>5692</v>
      </c>
      <c r="AC96" s="153" t="s">
        <v>2412</v>
      </c>
      <c r="AD96" s="157" t="s">
        <v>1425</v>
      </c>
      <c r="AE96" s="110">
        <v>0</v>
      </c>
      <c r="AF96" s="110">
        <v>0</v>
      </c>
      <c r="AG96" s="112">
        <f t="shared" si="11"/>
        <v>0</v>
      </c>
      <c r="AH96" s="110">
        <f>SUM(AG$4:AG96)</f>
        <v>1</v>
      </c>
      <c r="AI96" s="112">
        <f t="shared" si="7"/>
        <v>0</v>
      </c>
      <c r="AJ96" s="110">
        <f>COUNTIF(AI$4:AI96,"&gt;0")</f>
        <v>0</v>
      </c>
      <c r="AK96" s="110">
        <v>0</v>
      </c>
      <c r="AL96" s="110">
        <v>0</v>
      </c>
      <c r="AM96" s="172" t="str">
        <f>IF(OR(Table1[[#This Row],[Line total ordered for now]]&gt;0,Table1[[#This Row],[Line total ordered for season]]&gt;0),1,"")</f>
        <v/>
      </c>
      <c r="AN96" s="173">
        <f>COUNTIF(AM$4:AM96,"&gt;0")</f>
        <v>0</v>
      </c>
      <c r="AO96" s="173">
        <f>Table1[[#This Row],[ORDER QUANTITY
to be collected BEFORE 31.3.22]]</f>
        <v>0</v>
      </c>
      <c r="AP96" s="174">
        <f t="shared" si="8"/>
        <v>0</v>
      </c>
      <c r="AQ96" s="174">
        <f>IFERROR(INDEX(Retail!H:H,MATCH($D96,Retail!$D:$D,0)),0)</f>
        <v>0</v>
      </c>
      <c r="AR96" s="174">
        <f>IFERROR(INDEX(Retail!J:J,MATCH($D96,Retail!$D:$D,0)),0)</f>
        <v>0</v>
      </c>
      <c r="AS96" s="174">
        <f>IFERROR(INDEX('NEW2022'!H:H,MATCH($D96,'NEW2022'!D:D,0)),0)</f>
        <v>0</v>
      </c>
      <c r="AT96" s="174">
        <f>IFERROR(INDEX('NEW2022'!J:J,MATCH($D96,'NEW2022'!D:D,0)),0)</f>
        <v>0</v>
      </c>
      <c r="AU96" s="174">
        <f>IFERROR(INDEX('Quiet Items'!H:H,MATCH($D96,'Quiet Items'!D:D,0)),0)</f>
        <v>0</v>
      </c>
      <c r="AV96" s="174">
        <f>IFERROR(INDEX('Quiet Items'!J:J,MATCH($D96,'Quiet Items'!D:D,0)),0)</f>
        <v>0</v>
      </c>
      <c r="AW96" s="174">
        <f>IFERROR(INDEX('1.4G'!H:H,MATCH($D96,'1.4G'!D:D,0)),0)</f>
        <v>0</v>
      </c>
      <c r="AX96" s="174">
        <f>IFERROR(INDEX('1.4G'!J:J,MATCH($D96,'1.4G'!D:D,0)),0)</f>
        <v>0</v>
      </c>
      <c r="AY96" s="174">
        <f t="shared" si="12"/>
        <v>0</v>
      </c>
      <c r="AZ96" s="174">
        <f t="shared" si="13"/>
        <v>0</v>
      </c>
      <c r="BA96" s="175">
        <f>IFERROR(Table1[[#This Row],[Line total ordered for now]]*Table1[[#This Row],[GUARANTEED PRICE
for STOCK orders collected before 31.3.22]],0)</f>
        <v>0</v>
      </c>
      <c r="BB96" s="175">
        <f t="shared" si="9"/>
        <v>0</v>
      </c>
      <c r="BC96" s="176">
        <f>(AZ96+Table1[[#This Row],[Line total ordered for now]])*Z96</f>
        <v>0</v>
      </c>
      <c r="BD96" s="200">
        <v>125.4138010756751</v>
      </c>
      <c r="BE96" s="65"/>
      <c r="BF96" s="65"/>
      <c r="BG96" s="65"/>
      <c r="BH96" s="65"/>
      <c r="BI96" s="65"/>
      <c r="BJ96" s="65"/>
      <c r="BK96" s="65"/>
      <c r="BL96" s="55"/>
      <c r="BM96"/>
      <c r="BN96"/>
      <c r="BO96"/>
      <c r="BP96"/>
      <c r="BQ96"/>
      <c r="BR96"/>
      <c r="BS96"/>
      <c r="BT96"/>
    </row>
    <row r="97" spans="1:72" ht="15.75">
      <c r="A97" s="202">
        <v>94</v>
      </c>
      <c r="B97" s="68" t="s">
        <v>6378</v>
      </c>
      <c r="C97" s="149" t="s">
        <v>646</v>
      </c>
      <c r="D97" s="149" t="s">
        <v>1455</v>
      </c>
      <c r="E97" s="149" t="s">
        <v>1456</v>
      </c>
      <c r="F97" s="158" t="str">
        <f t="shared" si="10"/>
        <v>Video</v>
      </c>
      <c r="G97" s="187">
        <v>12</v>
      </c>
      <c r="H97" s="150"/>
      <c r="I97" s="184">
        <v>140.51</v>
      </c>
      <c r="J97" s="150"/>
      <c r="K97" s="151">
        <v>4.918188277477455</v>
      </c>
      <c r="L97" s="152">
        <v>143.3202</v>
      </c>
      <c r="M97" s="152">
        <v>147.54564832432365</v>
      </c>
      <c r="N97" s="153" t="s">
        <v>613</v>
      </c>
      <c r="O97" s="154">
        <v>30</v>
      </c>
      <c r="P97" s="153">
        <v>5</v>
      </c>
      <c r="Q97" s="153" t="s">
        <v>147</v>
      </c>
      <c r="R97" s="155">
        <v>17</v>
      </c>
      <c r="S97" s="155">
        <v>7.5</v>
      </c>
      <c r="T97" s="155">
        <v>2.8</v>
      </c>
      <c r="U97" s="154" t="s">
        <v>94</v>
      </c>
      <c r="V97" s="153" t="s">
        <v>89</v>
      </c>
      <c r="W97" s="153" t="s">
        <v>627</v>
      </c>
      <c r="X97" s="151" t="s">
        <v>6378</v>
      </c>
      <c r="Y97" s="151" t="s">
        <v>6378</v>
      </c>
      <c r="Z97" s="156">
        <v>4.6600000000000003E-2</v>
      </c>
      <c r="AA97" s="153" t="s">
        <v>1253</v>
      </c>
      <c r="AB97" s="153" t="s">
        <v>5693</v>
      </c>
      <c r="AC97" s="153" t="s">
        <v>2412</v>
      </c>
      <c r="AD97" s="157" t="s">
        <v>1457</v>
      </c>
      <c r="AE97" s="110">
        <v>0</v>
      </c>
      <c r="AF97" s="110">
        <v>0</v>
      </c>
      <c r="AG97" s="112">
        <f t="shared" si="11"/>
        <v>0</v>
      </c>
      <c r="AH97" s="110">
        <f>SUM(AG$4:AG97)</f>
        <v>1</v>
      </c>
      <c r="AI97" s="112">
        <f t="shared" si="7"/>
        <v>0</v>
      </c>
      <c r="AJ97" s="110">
        <f>COUNTIF(AI$4:AI97,"&gt;0")</f>
        <v>0</v>
      </c>
      <c r="AK97" s="110">
        <v>0</v>
      </c>
      <c r="AL97" s="110">
        <v>0</v>
      </c>
      <c r="AM97" s="172" t="str">
        <f>IF(OR(Table1[[#This Row],[Line total ordered for now]]&gt;0,Table1[[#This Row],[Line total ordered for season]]&gt;0),1,"")</f>
        <v/>
      </c>
      <c r="AN97" s="173">
        <f>COUNTIF(AM$4:AM97,"&gt;0")</f>
        <v>0</v>
      </c>
      <c r="AO97" s="173">
        <f>Table1[[#This Row],[ORDER QUANTITY
to be collected BEFORE 31.3.22]]</f>
        <v>0</v>
      </c>
      <c r="AP97" s="174">
        <f t="shared" si="8"/>
        <v>0</v>
      </c>
      <c r="AQ97" s="174">
        <f>IFERROR(INDEX(Retail!H:H,MATCH($D97,Retail!$D:$D,0)),0)</f>
        <v>0</v>
      </c>
      <c r="AR97" s="174">
        <f>IFERROR(INDEX(Retail!J:J,MATCH($D97,Retail!$D:$D,0)),0)</f>
        <v>0</v>
      </c>
      <c r="AS97" s="174">
        <f>IFERROR(INDEX('NEW2022'!H:H,MATCH($D97,'NEW2022'!D:D,0)),0)</f>
        <v>0</v>
      </c>
      <c r="AT97" s="174">
        <f>IFERROR(INDEX('NEW2022'!J:J,MATCH($D97,'NEW2022'!D:D,0)),0)</f>
        <v>0</v>
      </c>
      <c r="AU97" s="174">
        <f>IFERROR(INDEX('Quiet Items'!H:H,MATCH($D97,'Quiet Items'!D:D,0)),0)</f>
        <v>0</v>
      </c>
      <c r="AV97" s="174">
        <f>IFERROR(INDEX('Quiet Items'!J:J,MATCH($D97,'Quiet Items'!D:D,0)),0)</f>
        <v>0</v>
      </c>
      <c r="AW97" s="174">
        <f>IFERROR(INDEX('1.4G'!H:H,MATCH($D97,'1.4G'!D:D,0)),0)</f>
        <v>0</v>
      </c>
      <c r="AX97" s="174">
        <f>IFERROR(INDEX('1.4G'!J:J,MATCH($D97,'1.4G'!D:D,0)),0)</f>
        <v>0</v>
      </c>
      <c r="AY97" s="174">
        <f t="shared" si="12"/>
        <v>0</v>
      </c>
      <c r="AZ97" s="174">
        <f t="shared" si="13"/>
        <v>0</v>
      </c>
      <c r="BA97" s="175">
        <f>IFERROR(Table1[[#This Row],[Line total ordered for now]]*Table1[[#This Row],[GUARANTEED PRICE
for STOCK orders collected before 31.3.22]],0)</f>
        <v>0</v>
      </c>
      <c r="BB97" s="175">
        <f t="shared" si="9"/>
        <v>0</v>
      </c>
      <c r="BC97" s="176">
        <f>(AZ97+Table1[[#This Row],[Line total ordered for now]])*Z97</f>
        <v>0</v>
      </c>
      <c r="BD97" s="200">
        <v>125.4138010756751</v>
      </c>
      <c r="BE97" s="65"/>
      <c r="BF97" s="65"/>
      <c r="BG97" s="65"/>
      <c r="BH97" s="65"/>
      <c r="BI97" s="65"/>
      <c r="BJ97" s="65"/>
      <c r="BK97" s="65"/>
      <c r="BL97" s="55"/>
      <c r="BM97"/>
      <c r="BN97"/>
      <c r="BO97"/>
      <c r="BP97"/>
      <c r="BQ97"/>
      <c r="BR97"/>
      <c r="BS97"/>
      <c r="BT97"/>
    </row>
    <row r="98" spans="1:72" s="77" customFormat="1" ht="15.75">
      <c r="A98" s="202">
        <v>95</v>
      </c>
      <c r="B98" s="68" t="s">
        <v>6378</v>
      </c>
      <c r="C98" s="149" t="s">
        <v>646</v>
      </c>
      <c r="D98" s="149" t="s">
        <v>2739</v>
      </c>
      <c r="E98" s="149" t="s">
        <v>2740</v>
      </c>
      <c r="F98" s="158" t="str">
        <f t="shared" si="10"/>
        <v>Video</v>
      </c>
      <c r="G98" s="187">
        <v>18</v>
      </c>
      <c r="H98" s="150"/>
      <c r="I98" s="184">
        <v>140.51</v>
      </c>
      <c r="J98" s="150"/>
      <c r="K98" s="151">
        <v>5.3863333333333339</v>
      </c>
      <c r="L98" s="152">
        <v>147.04690000000002</v>
      </c>
      <c r="M98" s="152">
        <v>161.59</v>
      </c>
      <c r="N98" s="153" t="s">
        <v>613</v>
      </c>
      <c r="O98" s="154">
        <v>30</v>
      </c>
      <c r="P98" s="153">
        <v>6</v>
      </c>
      <c r="Q98" s="153" t="s">
        <v>147</v>
      </c>
      <c r="R98" s="155">
        <v>17</v>
      </c>
      <c r="S98" s="155">
        <v>7.5</v>
      </c>
      <c r="T98" s="155">
        <v>2.8</v>
      </c>
      <c r="U98" s="154" t="s">
        <v>94</v>
      </c>
      <c r="V98" s="153" t="s">
        <v>89</v>
      </c>
      <c r="W98" s="153" t="s">
        <v>627</v>
      </c>
      <c r="X98" s="151" t="s">
        <v>6378</v>
      </c>
      <c r="Y98" s="151" t="s">
        <v>6378</v>
      </c>
      <c r="Z98" s="156">
        <v>4.6600000000000003E-2</v>
      </c>
      <c r="AA98" s="153" t="s">
        <v>1253</v>
      </c>
      <c r="AB98" s="153" t="s">
        <v>5333</v>
      </c>
      <c r="AC98" s="153" t="s">
        <v>164</v>
      </c>
      <c r="AD98" s="157" t="s">
        <v>2741</v>
      </c>
      <c r="AE98" s="110">
        <v>0</v>
      </c>
      <c r="AF98" s="110">
        <v>0</v>
      </c>
      <c r="AG98" s="112">
        <f t="shared" si="11"/>
        <v>0</v>
      </c>
      <c r="AH98" s="110">
        <f>SUM(AG$4:AG98)</f>
        <v>1</v>
      </c>
      <c r="AI98" s="112">
        <f t="shared" si="7"/>
        <v>0</v>
      </c>
      <c r="AJ98" s="110">
        <f>COUNTIF(AI$4:AI98,"&gt;0")</f>
        <v>0</v>
      </c>
      <c r="AK98" s="110">
        <v>0</v>
      </c>
      <c r="AL98" s="110">
        <v>0</v>
      </c>
      <c r="AM98" s="172" t="str">
        <f>IF(OR(Table1[[#This Row],[Line total ordered for now]]&gt;0,Table1[[#This Row],[Line total ordered for season]]&gt;0),1,"")</f>
        <v/>
      </c>
      <c r="AN98" s="173">
        <f>COUNTIF(AM$4:AM98,"&gt;0")</f>
        <v>0</v>
      </c>
      <c r="AO98" s="173">
        <f>Table1[[#This Row],[ORDER QUANTITY
to be collected BEFORE 31.3.22]]</f>
        <v>0</v>
      </c>
      <c r="AP98" s="174">
        <f t="shared" si="8"/>
        <v>0</v>
      </c>
      <c r="AQ98" s="174">
        <f>IFERROR(INDEX(Retail!H:H,MATCH($D98,Retail!$D:$D,0)),0)</f>
        <v>0</v>
      </c>
      <c r="AR98" s="174">
        <f>IFERROR(INDEX(Retail!J:J,MATCH($D98,Retail!$D:$D,0)),0)</f>
        <v>0</v>
      </c>
      <c r="AS98" s="174">
        <f>IFERROR(INDEX('NEW2022'!H:H,MATCH($D98,'NEW2022'!D:D,0)),0)</f>
        <v>0</v>
      </c>
      <c r="AT98" s="174">
        <f>IFERROR(INDEX('NEW2022'!J:J,MATCH($D98,'NEW2022'!D:D,0)),0)</f>
        <v>0</v>
      </c>
      <c r="AU98" s="174">
        <f>IFERROR(INDEX('Quiet Items'!H:H,MATCH($D98,'Quiet Items'!D:D,0)),0)</f>
        <v>0</v>
      </c>
      <c r="AV98" s="174">
        <f>IFERROR(INDEX('Quiet Items'!J:J,MATCH($D98,'Quiet Items'!D:D,0)),0)</f>
        <v>0</v>
      </c>
      <c r="AW98" s="174">
        <f>IFERROR(INDEX('1.4G'!H:H,MATCH($D98,'1.4G'!D:D,0)),0)</f>
        <v>0</v>
      </c>
      <c r="AX98" s="174">
        <f>IFERROR(INDEX('1.4G'!J:J,MATCH($D98,'1.4G'!D:D,0)),0)</f>
        <v>0</v>
      </c>
      <c r="AY98" s="174">
        <f t="shared" si="12"/>
        <v>0</v>
      </c>
      <c r="AZ98" s="174">
        <f t="shared" si="13"/>
        <v>0</v>
      </c>
      <c r="BA98" s="175">
        <f>IFERROR(Table1[[#This Row],[Line total ordered for now]]*Table1[[#This Row],[GUARANTEED PRICE
for STOCK orders collected before 31.3.22]],0)</f>
        <v>0</v>
      </c>
      <c r="BB98" s="175">
        <f t="shared" si="9"/>
        <v>0</v>
      </c>
      <c r="BC98" s="176">
        <f>(AZ98+Table1[[#This Row],[Line total ordered for now]])*Z98</f>
        <v>0</v>
      </c>
      <c r="BD98" s="200">
        <v>137.35149999999999</v>
      </c>
      <c r="BE98" s="65"/>
      <c r="BF98" s="65"/>
      <c r="BG98" s="65"/>
      <c r="BH98" s="65"/>
      <c r="BI98" s="65"/>
      <c r="BJ98" s="65"/>
      <c r="BK98" s="65"/>
      <c r="BL98" s="55"/>
    </row>
    <row r="99" spans="1:72" ht="15.75">
      <c r="A99" s="202">
        <v>96</v>
      </c>
      <c r="B99" s="68" t="s">
        <v>6378</v>
      </c>
      <c r="C99" s="149" t="s">
        <v>646</v>
      </c>
      <c r="D99" s="149" t="s">
        <v>1251</v>
      </c>
      <c r="E99" s="149" t="s">
        <v>1252</v>
      </c>
      <c r="F99" s="158" t="str">
        <f t="shared" si="10"/>
        <v>Video</v>
      </c>
      <c r="G99" s="187">
        <v>15</v>
      </c>
      <c r="H99" s="150"/>
      <c r="I99" s="184">
        <v>140.51</v>
      </c>
      <c r="J99" s="150"/>
      <c r="K99" s="151">
        <v>5.3863333333333339</v>
      </c>
      <c r="L99" s="152">
        <v>147.04690000000002</v>
      </c>
      <c r="M99" s="152">
        <v>161.59</v>
      </c>
      <c r="N99" s="153" t="s">
        <v>613</v>
      </c>
      <c r="O99" s="154">
        <v>30</v>
      </c>
      <c r="P99" s="153">
        <v>6</v>
      </c>
      <c r="Q99" s="153" t="s">
        <v>147</v>
      </c>
      <c r="R99" s="155">
        <v>17</v>
      </c>
      <c r="S99" s="155">
        <v>7.5</v>
      </c>
      <c r="T99" s="155">
        <v>2.8</v>
      </c>
      <c r="U99" s="154" t="s">
        <v>94</v>
      </c>
      <c r="V99" s="153" t="s">
        <v>89</v>
      </c>
      <c r="W99" s="153" t="s">
        <v>627</v>
      </c>
      <c r="X99" s="151" t="s">
        <v>6378</v>
      </c>
      <c r="Y99" s="151" t="s">
        <v>6378</v>
      </c>
      <c r="Z99" s="156">
        <v>4.6600000000000003E-2</v>
      </c>
      <c r="AA99" s="153" t="s">
        <v>1253</v>
      </c>
      <c r="AB99" s="153" t="s">
        <v>5687</v>
      </c>
      <c r="AC99" s="153" t="s">
        <v>785</v>
      </c>
      <c r="AD99" s="157" t="s">
        <v>1254</v>
      </c>
      <c r="AE99" s="110">
        <v>0</v>
      </c>
      <c r="AF99" s="110">
        <v>0</v>
      </c>
      <c r="AG99" s="112">
        <f t="shared" si="11"/>
        <v>0</v>
      </c>
      <c r="AH99" s="110">
        <f>SUM(AG$4:AG99)</f>
        <v>1</v>
      </c>
      <c r="AI99" s="112">
        <f t="shared" si="7"/>
        <v>0</v>
      </c>
      <c r="AJ99" s="110">
        <f>COUNTIF(AI$4:AI99,"&gt;0")</f>
        <v>0</v>
      </c>
      <c r="AK99" s="110">
        <v>0</v>
      </c>
      <c r="AL99" s="110">
        <v>0</v>
      </c>
      <c r="AM99" s="172" t="str">
        <f>IF(OR(Table1[[#This Row],[Line total ordered for now]]&gt;0,Table1[[#This Row],[Line total ordered for season]]&gt;0),1,"")</f>
        <v/>
      </c>
      <c r="AN99" s="173">
        <f>COUNTIF(AM$4:AM99,"&gt;0")</f>
        <v>0</v>
      </c>
      <c r="AO99" s="173">
        <f>Table1[[#This Row],[ORDER QUANTITY
to be collected BEFORE 31.3.22]]</f>
        <v>0</v>
      </c>
      <c r="AP99" s="174">
        <f t="shared" si="8"/>
        <v>0</v>
      </c>
      <c r="AQ99" s="174">
        <f>IFERROR(INDEX(Retail!H:H,MATCH($D99,Retail!$D:$D,0)),0)</f>
        <v>0</v>
      </c>
      <c r="AR99" s="174">
        <f>IFERROR(INDEX(Retail!J:J,MATCH($D99,Retail!$D:$D,0)),0)</f>
        <v>0</v>
      </c>
      <c r="AS99" s="174">
        <f>IFERROR(INDEX('NEW2022'!H:H,MATCH($D99,'NEW2022'!D:D,0)),0)</f>
        <v>0</v>
      </c>
      <c r="AT99" s="174">
        <f>IFERROR(INDEX('NEW2022'!J:J,MATCH($D99,'NEW2022'!D:D,0)),0)</f>
        <v>0</v>
      </c>
      <c r="AU99" s="174">
        <f>IFERROR(INDEX('Quiet Items'!H:H,MATCH($D99,'Quiet Items'!D:D,0)),0)</f>
        <v>0</v>
      </c>
      <c r="AV99" s="174">
        <f>IFERROR(INDEX('Quiet Items'!J:J,MATCH($D99,'Quiet Items'!D:D,0)),0)</f>
        <v>0</v>
      </c>
      <c r="AW99" s="174">
        <f>IFERROR(INDEX('1.4G'!H:H,MATCH($D99,'1.4G'!D:D,0)),0)</f>
        <v>0</v>
      </c>
      <c r="AX99" s="174">
        <f>IFERROR(INDEX('1.4G'!J:J,MATCH($D99,'1.4G'!D:D,0)),0)</f>
        <v>0</v>
      </c>
      <c r="AY99" s="174">
        <f t="shared" si="12"/>
        <v>0</v>
      </c>
      <c r="AZ99" s="174">
        <f t="shared" si="13"/>
        <v>0</v>
      </c>
      <c r="BA99" s="175">
        <f>IFERROR(Table1[[#This Row],[Line total ordered for now]]*Table1[[#This Row],[GUARANTEED PRICE
for STOCK orders collected before 31.3.22]],0)</f>
        <v>0</v>
      </c>
      <c r="BB99" s="175">
        <f t="shared" si="9"/>
        <v>0</v>
      </c>
      <c r="BC99" s="176">
        <f>(AZ99+Table1[[#This Row],[Line total ordered for now]])*Z99</f>
        <v>0</v>
      </c>
      <c r="BD99" s="200">
        <v>137.35149999999999</v>
      </c>
      <c r="BE99" s="65"/>
      <c r="BF99" s="65"/>
      <c r="BG99" s="65"/>
      <c r="BH99" s="65"/>
      <c r="BI99" s="65"/>
      <c r="BJ99" s="65"/>
      <c r="BK99" s="65"/>
      <c r="BL99" s="55"/>
      <c r="BM99"/>
      <c r="BN99"/>
      <c r="BO99"/>
      <c r="BP99"/>
      <c r="BQ99"/>
      <c r="BR99"/>
      <c r="BS99"/>
      <c r="BT99"/>
    </row>
    <row r="100" spans="1:72" ht="15.75">
      <c r="A100" s="202">
        <v>97</v>
      </c>
      <c r="B100" s="68" t="s">
        <v>6378</v>
      </c>
      <c r="C100" s="149" t="s">
        <v>646</v>
      </c>
      <c r="D100" s="149" t="s">
        <v>1349</v>
      </c>
      <c r="E100" s="149" t="s">
        <v>1350</v>
      </c>
      <c r="F100" s="158" t="str">
        <f t="shared" si="10"/>
        <v>Video</v>
      </c>
      <c r="G100" s="187">
        <v>21</v>
      </c>
      <c r="H100" s="150"/>
      <c r="I100" s="184">
        <v>140.51</v>
      </c>
      <c r="J100" s="150"/>
      <c r="K100" s="151">
        <v>5.3863333333333339</v>
      </c>
      <c r="L100" s="152">
        <v>147.04690000000002</v>
      </c>
      <c r="M100" s="152">
        <v>161.59</v>
      </c>
      <c r="N100" s="153" t="s">
        <v>613</v>
      </c>
      <c r="O100" s="154">
        <v>30</v>
      </c>
      <c r="P100" s="153">
        <v>6</v>
      </c>
      <c r="Q100" s="153" t="s">
        <v>147</v>
      </c>
      <c r="R100" s="155">
        <v>17</v>
      </c>
      <c r="S100" s="155">
        <v>7.5</v>
      </c>
      <c r="T100" s="155">
        <v>2.8</v>
      </c>
      <c r="U100" s="154" t="s">
        <v>94</v>
      </c>
      <c r="V100" s="153" t="s">
        <v>89</v>
      </c>
      <c r="W100" s="153" t="s">
        <v>627</v>
      </c>
      <c r="X100" s="151" t="s">
        <v>6378</v>
      </c>
      <c r="Y100" s="151" t="s">
        <v>6378</v>
      </c>
      <c r="Z100" s="156">
        <v>4.6600000000000003E-2</v>
      </c>
      <c r="AA100" s="153" t="s">
        <v>1253</v>
      </c>
      <c r="AB100" s="153" t="s">
        <v>5690</v>
      </c>
      <c r="AC100" s="153" t="s">
        <v>164</v>
      </c>
      <c r="AD100" s="157" t="s">
        <v>1351</v>
      </c>
      <c r="AE100" s="110">
        <v>0</v>
      </c>
      <c r="AF100" s="110">
        <v>0</v>
      </c>
      <c r="AG100" s="112">
        <f t="shared" si="11"/>
        <v>0</v>
      </c>
      <c r="AH100" s="110">
        <f>SUM(AG$4:AG100)</f>
        <v>1</v>
      </c>
      <c r="AI100" s="112">
        <f t="shared" si="7"/>
        <v>0</v>
      </c>
      <c r="AJ100" s="110">
        <f>COUNTIF(AI$4:AI100,"&gt;0")</f>
        <v>0</v>
      </c>
      <c r="AK100" s="110">
        <v>0</v>
      </c>
      <c r="AL100" s="110">
        <v>0</v>
      </c>
      <c r="AM100" s="172" t="str">
        <f>IF(OR(Table1[[#This Row],[Line total ordered for now]]&gt;0,Table1[[#This Row],[Line total ordered for season]]&gt;0),1,"")</f>
        <v/>
      </c>
      <c r="AN100" s="173">
        <f>COUNTIF(AM$4:AM100,"&gt;0")</f>
        <v>0</v>
      </c>
      <c r="AO100" s="173">
        <f>Table1[[#This Row],[ORDER QUANTITY
to be collected BEFORE 31.3.22]]</f>
        <v>0</v>
      </c>
      <c r="AP100" s="174">
        <f t="shared" si="8"/>
        <v>0</v>
      </c>
      <c r="AQ100" s="174">
        <f>IFERROR(INDEX(Retail!H:H,MATCH($D100,Retail!$D:$D,0)),0)</f>
        <v>0</v>
      </c>
      <c r="AR100" s="174">
        <f>IFERROR(INDEX(Retail!J:J,MATCH($D100,Retail!$D:$D,0)),0)</f>
        <v>0</v>
      </c>
      <c r="AS100" s="174">
        <f>IFERROR(INDEX('NEW2022'!H:H,MATCH($D100,'NEW2022'!D:D,0)),0)</f>
        <v>0</v>
      </c>
      <c r="AT100" s="174">
        <f>IFERROR(INDEX('NEW2022'!J:J,MATCH($D100,'NEW2022'!D:D,0)),0)</f>
        <v>0</v>
      </c>
      <c r="AU100" s="174">
        <f>IFERROR(INDEX('Quiet Items'!H:H,MATCH($D100,'Quiet Items'!D:D,0)),0)</f>
        <v>0</v>
      </c>
      <c r="AV100" s="174">
        <f>IFERROR(INDEX('Quiet Items'!J:J,MATCH($D100,'Quiet Items'!D:D,0)),0)</f>
        <v>0</v>
      </c>
      <c r="AW100" s="174">
        <f>IFERROR(INDEX('1.4G'!H:H,MATCH($D100,'1.4G'!D:D,0)),0)</f>
        <v>0</v>
      </c>
      <c r="AX100" s="174">
        <f>IFERROR(INDEX('1.4G'!J:J,MATCH($D100,'1.4G'!D:D,0)),0)</f>
        <v>0</v>
      </c>
      <c r="AY100" s="174">
        <f t="shared" si="12"/>
        <v>0</v>
      </c>
      <c r="AZ100" s="174">
        <f t="shared" si="13"/>
        <v>0</v>
      </c>
      <c r="BA100" s="175">
        <f>IFERROR(Table1[[#This Row],[Line total ordered for now]]*Table1[[#This Row],[GUARANTEED PRICE
for STOCK orders collected before 31.3.22]],0)</f>
        <v>0</v>
      </c>
      <c r="BB100" s="175">
        <f t="shared" si="9"/>
        <v>0</v>
      </c>
      <c r="BC100" s="176">
        <f>(AZ100+Table1[[#This Row],[Line total ordered for now]])*Z100</f>
        <v>0</v>
      </c>
      <c r="BD100" s="200">
        <v>137.35149999999999</v>
      </c>
      <c r="BE100" s="65"/>
      <c r="BF100" s="65"/>
      <c r="BG100" s="65"/>
      <c r="BH100" s="65"/>
      <c r="BI100" s="65"/>
      <c r="BJ100" s="65"/>
      <c r="BK100" s="65"/>
      <c r="BL100" s="55"/>
      <c r="BM100"/>
      <c r="BN100"/>
      <c r="BO100"/>
      <c r="BP100"/>
      <c r="BQ100"/>
      <c r="BR100"/>
      <c r="BS100"/>
      <c r="BT100"/>
    </row>
    <row r="101" spans="1:72" s="77" customFormat="1" ht="15.75">
      <c r="A101" s="202">
        <v>98</v>
      </c>
      <c r="B101" s="68" t="s">
        <v>6378</v>
      </c>
      <c r="C101" s="149" t="s">
        <v>646</v>
      </c>
      <c r="D101" s="149" t="s">
        <v>1328</v>
      </c>
      <c r="E101" s="149" t="s">
        <v>1329</v>
      </c>
      <c r="F101" s="158" t="str">
        <f t="shared" si="10"/>
        <v>Video</v>
      </c>
      <c r="G101" s="187">
        <v>6</v>
      </c>
      <c r="H101" s="150"/>
      <c r="I101" s="184">
        <v>140.99</v>
      </c>
      <c r="J101" s="150"/>
      <c r="K101" s="151">
        <v>5.4046666666666665</v>
      </c>
      <c r="L101" s="152">
        <v>147.54739999999998</v>
      </c>
      <c r="M101" s="152">
        <v>162.13999999999999</v>
      </c>
      <c r="N101" s="153" t="s">
        <v>613</v>
      </c>
      <c r="O101" s="154">
        <v>30</v>
      </c>
      <c r="P101" s="153">
        <v>5</v>
      </c>
      <c r="Q101" s="153" t="s">
        <v>147</v>
      </c>
      <c r="R101" s="155">
        <v>17</v>
      </c>
      <c r="S101" s="155">
        <v>7.5</v>
      </c>
      <c r="T101" s="155">
        <v>2.8</v>
      </c>
      <c r="U101" s="154" t="s">
        <v>94</v>
      </c>
      <c r="V101" s="153" t="s">
        <v>89</v>
      </c>
      <c r="W101" s="153" t="s">
        <v>627</v>
      </c>
      <c r="X101" s="151" t="s">
        <v>6378</v>
      </c>
      <c r="Y101" s="151" t="s">
        <v>6378</v>
      </c>
      <c r="Z101" s="156">
        <v>4.8000000000000001E-2</v>
      </c>
      <c r="AA101" s="153" t="s">
        <v>1253</v>
      </c>
      <c r="AB101" s="153" t="s">
        <v>5689</v>
      </c>
      <c r="AC101" s="153" t="s">
        <v>149</v>
      </c>
      <c r="AD101" s="157" t="s">
        <v>1330</v>
      </c>
      <c r="AE101" s="110">
        <v>0</v>
      </c>
      <c r="AF101" s="110">
        <v>0</v>
      </c>
      <c r="AG101" s="112">
        <f t="shared" si="11"/>
        <v>0</v>
      </c>
      <c r="AH101" s="110">
        <f>SUM(AG$4:AG101)</f>
        <v>1</v>
      </c>
      <c r="AI101" s="112">
        <f t="shared" si="7"/>
        <v>0</v>
      </c>
      <c r="AJ101" s="110">
        <f>COUNTIF(AI$4:AI101,"&gt;0")</f>
        <v>0</v>
      </c>
      <c r="AK101" s="110">
        <v>0</v>
      </c>
      <c r="AL101" s="110">
        <v>0</v>
      </c>
      <c r="AM101" s="172" t="str">
        <f>IF(OR(Table1[[#This Row],[Line total ordered for now]]&gt;0,Table1[[#This Row],[Line total ordered for season]]&gt;0),1,"")</f>
        <v/>
      </c>
      <c r="AN101" s="173">
        <f>COUNTIF(AM$4:AM101,"&gt;0")</f>
        <v>0</v>
      </c>
      <c r="AO101" s="173">
        <f>Table1[[#This Row],[ORDER QUANTITY
to be collected BEFORE 31.3.22]]</f>
        <v>0</v>
      </c>
      <c r="AP101" s="174">
        <f t="shared" si="8"/>
        <v>0</v>
      </c>
      <c r="AQ101" s="174">
        <f>IFERROR(INDEX(Retail!H:H,MATCH($D101,Retail!$D:$D,0)),0)</f>
        <v>0</v>
      </c>
      <c r="AR101" s="174">
        <f>IFERROR(INDEX(Retail!J:J,MATCH($D101,Retail!$D:$D,0)),0)</f>
        <v>0</v>
      </c>
      <c r="AS101" s="174">
        <f>IFERROR(INDEX('NEW2022'!H:H,MATCH($D101,'NEW2022'!D:D,0)),0)</f>
        <v>0</v>
      </c>
      <c r="AT101" s="174">
        <f>IFERROR(INDEX('NEW2022'!J:J,MATCH($D101,'NEW2022'!D:D,0)),0)</f>
        <v>0</v>
      </c>
      <c r="AU101" s="174">
        <f>IFERROR(INDEX('Quiet Items'!H:H,MATCH($D101,'Quiet Items'!D:D,0)),0)</f>
        <v>0</v>
      </c>
      <c r="AV101" s="174">
        <f>IFERROR(INDEX('Quiet Items'!J:J,MATCH($D101,'Quiet Items'!D:D,0)),0)</f>
        <v>0</v>
      </c>
      <c r="AW101" s="174">
        <f>IFERROR(INDEX('1.4G'!H:H,MATCH($D101,'1.4G'!D:D,0)),0)</f>
        <v>0</v>
      </c>
      <c r="AX101" s="174">
        <f>IFERROR(INDEX('1.4G'!J:J,MATCH($D101,'1.4G'!D:D,0)),0)</f>
        <v>0</v>
      </c>
      <c r="AY101" s="174">
        <f t="shared" si="12"/>
        <v>0</v>
      </c>
      <c r="AZ101" s="174">
        <f t="shared" si="13"/>
        <v>0</v>
      </c>
      <c r="BA101" s="175">
        <f>IFERROR(Table1[[#This Row],[Line total ordered for now]]*Table1[[#This Row],[GUARANTEED PRICE
for STOCK orders collected before 31.3.22]],0)</f>
        <v>0</v>
      </c>
      <c r="BB101" s="175">
        <f t="shared" si="9"/>
        <v>0</v>
      </c>
      <c r="BC101" s="176">
        <f>(AZ101+Table1[[#This Row],[Line total ordered for now]])*Z101</f>
        <v>0</v>
      </c>
      <c r="BD101" s="200">
        <v>137.81899999999999</v>
      </c>
      <c r="BE101" s="65"/>
      <c r="BF101" s="65"/>
      <c r="BG101" s="65"/>
      <c r="BH101" s="65"/>
      <c r="BI101" s="65"/>
      <c r="BJ101" s="65"/>
      <c r="BK101" s="65"/>
      <c r="BL101" s="55"/>
    </row>
    <row r="102" spans="1:72" ht="15.75">
      <c r="A102" s="202">
        <v>99</v>
      </c>
      <c r="B102" s="68" t="s">
        <v>6378</v>
      </c>
      <c r="C102" s="149" t="s">
        <v>668</v>
      </c>
      <c r="D102" s="149" t="s">
        <v>4035</v>
      </c>
      <c r="E102" s="149" t="s">
        <v>4036</v>
      </c>
      <c r="F102" s="158" t="str">
        <f t="shared" si="10"/>
        <v/>
      </c>
      <c r="G102" s="187">
        <v>0</v>
      </c>
      <c r="H102" s="150"/>
      <c r="I102" s="184">
        <v>187.89</v>
      </c>
      <c r="J102" s="150"/>
      <c r="K102" s="151">
        <v>3.3547526864530881</v>
      </c>
      <c r="L102" s="152">
        <v>219.80339601640634</v>
      </c>
      <c r="M102" s="152">
        <v>241.54219342462235</v>
      </c>
      <c r="N102" s="153" t="s">
        <v>613</v>
      </c>
      <c r="O102" s="154">
        <v>72</v>
      </c>
      <c r="P102" s="153">
        <v>4</v>
      </c>
      <c r="Q102" s="153" t="s">
        <v>147</v>
      </c>
      <c r="R102" s="155">
        <v>16</v>
      </c>
      <c r="S102" s="155">
        <v>9.42</v>
      </c>
      <c r="T102" s="155">
        <v>2.8</v>
      </c>
      <c r="U102" s="154" t="s">
        <v>94</v>
      </c>
      <c r="V102" s="153" t="s">
        <v>89</v>
      </c>
      <c r="W102" s="153" t="s">
        <v>627</v>
      </c>
      <c r="X102" s="151" t="s">
        <v>6378</v>
      </c>
      <c r="Y102" s="151" t="s">
        <v>6378</v>
      </c>
      <c r="Z102" s="156">
        <v>6.3E-2</v>
      </c>
      <c r="AA102" s="153" t="s">
        <v>664</v>
      </c>
      <c r="AB102" s="153" t="s">
        <v>6006</v>
      </c>
      <c r="AC102" s="153" t="s">
        <v>4640</v>
      </c>
      <c r="AD102" s="157" t="s">
        <v>626</v>
      </c>
      <c r="AE102" s="110">
        <v>0</v>
      </c>
      <c r="AF102" s="110">
        <v>0</v>
      </c>
      <c r="AG102" s="112">
        <f t="shared" si="11"/>
        <v>0</v>
      </c>
      <c r="AH102" s="110">
        <f>SUM(AG$4:AG102)</f>
        <v>1</v>
      </c>
      <c r="AI102" s="112">
        <f t="shared" si="7"/>
        <v>0</v>
      </c>
      <c r="AJ102" s="110">
        <f>COUNTIF(AI$4:AI102,"&gt;0")</f>
        <v>0</v>
      </c>
      <c r="AK102" s="110">
        <v>0</v>
      </c>
      <c r="AL102" s="110">
        <v>0</v>
      </c>
      <c r="AM102" s="172" t="str">
        <f>IF(OR(Table1[[#This Row],[Line total ordered for now]]&gt;0,Table1[[#This Row],[Line total ordered for season]]&gt;0),1,"")</f>
        <v/>
      </c>
      <c r="AN102" s="173">
        <f>COUNTIF(AM$4:AM102,"&gt;0")</f>
        <v>0</v>
      </c>
      <c r="AO102" s="173">
        <f>Table1[[#This Row],[ORDER QUANTITY
to be collected BEFORE 31.3.22]]</f>
        <v>0</v>
      </c>
      <c r="AP102" s="174">
        <f t="shared" si="8"/>
        <v>0</v>
      </c>
      <c r="AQ102" s="174">
        <f>IFERROR(INDEX(Retail!H:H,MATCH($D102,Retail!$D:$D,0)),0)</f>
        <v>0</v>
      </c>
      <c r="AR102" s="174">
        <f>IFERROR(INDEX(Retail!J:J,MATCH($D102,Retail!$D:$D,0)),0)</f>
        <v>0</v>
      </c>
      <c r="AS102" s="174">
        <f>IFERROR(INDEX('NEW2022'!H:H,MATCH($D102,'NEW2022'!D:D,0)),0)</f>
        <v>0</v>
      </c>
      <c r="AT102" s="174">
        <f>IFERROR(INDEX('NEW2022'!J:J,MATCH($D102,'NEW2022'!D:D,0)),0)</f>
        <v>0</v>
      </c>
      <c r="AU102" s="174">
        <f>IFERROR(INDEX('Quiet Items'!H:H,MATCH($D102,'Quiet Items'!D:D,0)),0)</f>
        <v>0</v>
      </c>
      <c r="AV102" s="174">
        <f>IFERROR(INDEX('Quiet Items'!J:J,MATCH($D102,'Quiet Items'!D:D,0)),0)</f>
        <v>0</v>
      </c>
      <c r="AW102" s="174">
        <f>IFERROR(INDEX('1.4G'!H:H,MATCH($D102,'1.4G'!D:D,0)),0)</f>
        <v>0</v>
      </c>
      <c r="AX102" s="174">
        <f>IFERROR(INDEX('1.4G'!J:J,MATCH($D102,'1.4G'!D:D,0)),0)</f>
        <v>0</v>
      </c>
      <c r="AY102" s="174">
        <f t="shared" si="12"/>
        <v>0</v>
      </c>
      <c r="AZ102" s="174">
        <f t="shared" si="13"/>
        <v>0</v>
      </c>
      <c r="BA102" s="175">
        <f>IFERROR(Table1[[#This Row],[Line total ordered for now]]*Table1[[#This Row],[GUARANTEED PRICE
for STOCK orders collected before 31.3.22]],0)</f>
        <v>0</v>
      </c>
      <c r="BB102" s="175">
        <f t="shared" si="9"/>
        <v>0</v>
      </c>
      <c r="BC102" s="176">
        <f>(AZ102+Table1[[#This Row],[Line total ordered for now]])*Z102</f>
        <v>0</v>
      </c>
      <c r="BD102" s="200">
        <v>205.31086441092899</v>
      </c>
      <c r="BE102" s="65"/>
      <c r="BF102" s="65"/>
      <c r="BG102" s="65"/>
      <c r="BH102" s="65"/>
      <c r="BI102" s="65"/>
      <c r="BJ102" s="65"/>
      <c r="BK102" s="65"/>
      <c r="BL102" s="55"/>
      <c r="BM102"/>
      <c r="BN102"/>
      <c r="BO102"/>
      <c r="BP102"/>
      <c r="BQ102"/>
      <c r="BR102"/>
      <c r="BS102"/>
      <c r="BT102"/>
    </row>
    <row r="103" spans="1:72" ht="15.75">
      <c r="A103" s="202">
        <v>100</v>
      </c>
      <c r="B103" s="68" t="s">
        <v>6378</v>
      </c>
      <c r="C103" s="149" t="s">
        <v>668</v>
      </c>
      <c r="D103" s="149" t="s">
        <v>650</v>
      </c>
      <c r="E103" s="149" t="s">
        <v>5708</v>
      </c>
      <c r="F103" s="158" t="str">
        <f t="shared" si="10"/>
        <v/>
      </c>
      <c r="G103" s="187">
        <v>15</v>
      </c>
      <c r="H103" s="150"/>
      <c r="I103" s="184">
        <v>196.75</v>
      </c>
      <c r="J103" s="150"/>
      <c r="K103" s="151">
        <v>3.4826739744668824</v>
      </c>
      <c r="L103" s="152">
        <v>228.18479880707014</v>
      </c>
      <c r="M103" s="152">
        <v>250.75252616161552</v>
      </c>
      <c r="N103" s="153" t="s">
        <v>613</v>
      </c>
      <c r="O103" s="154">
        <v>72</v>
      </c>
      <c r="P103" s="153">
        <v>4</v>
      </c>
      <c r="Q103" s="153" t="s">
        <v>147</v>
      </c>
      <c r="R103" s="155">
        <v>16</v>
      </c>
      <c r="S103" s="155">
        <v>9.42</v>
      </c>
      <c r="T103" s="155">
        <v>2.8</v>
      </c>
      <c r="U103" s="154" t="s">
        <v>94</v>
      </c>
      <c r="V103" s="153" t="s">
        <v>89</v>
      </c>
      <c r="W103" s="153" t="s">
        <v>627</v>
      </c>
      <c r="X103" s="151" t="s">
        <v>6378</v>
      </c>
      <c r="Y103" s="151" t="s">
        <v>6378</v>
      </c>
      <c r="Z103" s="156">
        <v>6.2956999999999999E-2</v>
      </c>
      <c r="AA103" s="153" t="s">
        <v>664</v>
      </c>
      <c r="AB103" s="153" t="s">
        <v>5982</v>
      </c>
      <c r="AC103" s="153" t="s">
        <v>145</v>
      </c>
      <c r="AD103" s="157" t="s">
        <v>626</v>
      </c>
      <c r="AE103" s="110">
        <v>0</v>
      </c>
      <c r="AF103" s="110">
        <v>0</v>
      </c>
      <c r="AG103" s="112">
        <f t="shared" si="11"/>
        <v>0</v>
      </c>
      <c r="AH103" s="110">
        <f>SUM(AG$4:AG103)</f>
        <v>1</v>
      </c>
      <c r="AI103" s="112">
        <f t="shared" si="7"/>
        <v>0</v>
      </c>
      <c r="AJ103" s="110">
        <f>COUNTIF(AI$4:AI103,"&gt;0")</f>
        <v>0</v>
      </c>
      <c r="AK103" s="110">
        <v>0</v>
      </c>
      <c r="AL103" s="110">
        <v>0</v>
      </c>
      <c r="AM103" s="172" t="str">
        <f>IF(OR(Table1[[#This Row],[Line total ordered for now]]&gt;0,Table1[[#This Row],[Line total ordered for season]]&gt;0),1,"")</f>
        <v/>
      </c>
      <c r="AN103" s="173">
        <f>COUNTIF(AM$4:AM103,"&gt;0")</f>
        <v>0</v>
      </c>
      <c r="AO103" s="173">
        <f>Table1[[#This Row],[ORDER QUANTITY
to be collected BEFORE 31.3.22]]</f>
        <v>0</v>
      </c>
      <c r="AP103" s="174">
        <f t="shared" si="8"/>
        <v>0</v>
      </c>
      <c r="AQ103" s="174">
        <f>IFERROR(INDEX(Retail!H:H,MATCH($D103,Retail!$D:$D,0)),0)</f>
        <v>0</v>
      </c>
      <c r="AR103" s="174">
        <f>IFERROR(INDEX(Retail!J:J,MATCH($D103,Retail!$D:$D,0)),0)</f>
        <v>0</v>
      </c>
      <c r="AS103" s="174">
        <f>IFERROR(INDEX('NEW2022'!H:H,MATCH($D103,'NEW2022'!D:D,0)),0)</f>
        <v>0</v>
      </c>
      <c r="AT103" s="174">
        <f>IFERROR(INDEX('NEW2022'!J:J,MATCH($D103,'NEW2022'!D:D,0)),0)</f>
        <v>0</v>
      </c>
      <c r="AU103" s="174">
        <f>IFERROR(INDEX('Quiet Items'!H:H,MATCH($D103,'Quiet Items'!D:D,0)),0)</f>
        <v>0</v>
      </c>
      <c r="AV103" s="174">
        <f>IFERROR(INDEX('Quiet Items'!J:J,MATCH($D103,'Quiet Items'!D:D,0)),0)</f>
        <v>0</v>
      </c>
      <c r="AW103" s="174">
        <f>IFERROR(INDEX('1.4G'!H:H,MATCH($D103,'1.4G'!D:D,0)),0)</f>
        <v>0</v>
      </c>
      <c r="AX103" s="174">
        <f>IFERROR(INDEX('1.4G'!J:J,MATCH($D103,'1.4G'!D:D,0)),0)</f>
        <v>0</v>
      </c>
      <c r="AY103" s="174">
        <f t="shared" si="12"/>
        <v>0</v>
      </c>
      <c r="AZ103" s="174">
        <f t="shared" si="13"/>
        <v>0</v>
      </c>
      <c r="BA103" s="175">
        <f>IFERROR(Table1[[#This Row],[Line total ordered for now]]*Table1[[#This Row],[GUARANTEED PRICE
for STOCK orders collected before 31.3.22]],0)</f>
        <v>0</v>
      </c>
      <c r="BB103" s="175">
        <f t="shared" si="9"/>
        <v>0</v>
      </c>
      <c r="BC103" s="176">
        <f>(AZ103+Table1[[#This Row],[Line total ordered for now]])*Z103</f>
        <v>0</v>
      </c>
      <c r="BD103" s="200">
        <v>213.1396472373732</v>
      </c>
      <c r="BE103" s="65"/>
      <c r="BF103" s="65"/>
      <c r="BG103" s="65"/>
      <c r="BH103" s="65"/>
      <c r="BI103" s="65"/>
      <c r="BJ103" s="65"/>
      <c r="BK103" s="65"/>
      <c r="BL103" s="55"/>
      <c r="BM103"/>
      <c r="BN103"/>
      <c r="BO103"/>
      <c r="BP103"/>
      <c r="BQ103"/>
      <c r="BR103"/>
      <c r="BS103"/>
      <c r="BT103"/>
    </row>
    <row r="104" spans="1:72" ht="15.75">
      <c r="A104" s="202">
        <v>101</v>
      </c>
      <c r="B104" s="68" t="s">
        <v>6378</v>
      </c>
      <c r="C104" s="149" t="s">
        <v>2622</v>
      </c>
      <c r="D104" s="149" t="s">
        <v>3267</v>
      </c>
      <c r="E104" s="149" t="s">
        <v>3268</v>
      </c>
      <c r="F104" s="158" t="str">
        <f t="shared" si="10"/>
        <v>Video</v>
      </c>
      <c r="G104" s="187">
        <v>6</v>
      </c>
      <c r="H104" s="150"/>
      <c r="I104" s="184">
        <v>152.69</v>
      </c>
      <c r="J104" s="150"/>
      <c r="K104" s="151">
        <v>4.9116666666666662</v>
      </c>
      <c r="L104" s="152">
        <v>160.90620000000001</v>
      </c>
      <c r="M104" s="152">
        <v>176.82</v>
      </c>
      <c r="N104" s="153" t="s">
        <v>613</v>
      </c>
      <c r="O104" s="154">
        <v>36</v>
      </c>
      <c r="P104" s="153">
        <v>4</v>
      </c>
      <c r="Q104" s="153" t="s">
        <v>147</v>
      </c>
      <c r="R104" s="155">
        <v>16</v>
      </c>
      <c r="S104" s="155">
        <v>9.42</v>
      </c>
      <c r="T104" s="155">
        <v>2.8</v>
      </c>
      <c r="U104" s="154" t="s">
        <v>94</v>
      </c>
      <c r="V104" s="153" t="s">
        <v>89</v>
      </c>
      <c r="W104" s="153" t="s">
        <v>627</v>
      </c>
      <c r="X104" s="151" t="s">
        <v>6378</v>
      </c>
      <c r="Y104" s="151" t="s">
        <v>6378</v>
      </c>
      <c r="Z104" s="156">
        <v>5.1799999999999999E-2</v>
      </c>
      <c r="AA104" s="153" t="s">
        <v>2792</v>
      </c>
      <c r="AB104" s="153" t="s">
        <v>5349</v>
      </c>
      <c r="AC104" s="153" t="s">
        <v>656</v>
      </c>
      <c r="AD104" s="157" t="s">
        <v>3269</v>
      </c>
      <c r="AE104" s="110">
        <v>0</v>
      </c>
      <c r="AF104" s="110">
        <v>0</v>
      </c>
      <c r="AG104" s="112">
        <f t="shared" si="11"/>
        <v>0</v>
      </c>
      <c r="AH104" s="110">
        <f>SUM(AG$4:AG104)</f>
        <v>1</v>
      </c>
      <c r="AI104" s="112">
        <f t="shared" si="7"/>
        <v>0</v>
      </c>
      <c r="AJ104" s="110">
        <f>COUNTIF(AI$4:AI104,"&gt;0")</f>
        <v>0</v>
      </c>
      <c r="AK104" s="110">
        <v>0</v>
      </c>
      <c r="AL104" s="110">
        <v>0</v>
      </c>
      <c r="AM104" s="172" t="str">
        <f>IF(OR(Table1[[#This Row],[Line total ordered for now]]&gt;0,Table1[[#This Row],[Line total ordered for season]]&gt;0),1,"")</f>
        <v/>
      </c>
      <c r="AN104" s="173">
        <f>COUNTIF(AM$4:AM104,"&gt;0")</f>
        <v>0</v>
      </c>
      <c r="AO104" s="173">
        <f>Table1[[#This Row],[ORDER QUANTITY
to be collected BEFORE 31.3.22]]</f>
        <v>0</v>
      </c>
      <c r="AP104" s="174">
        <f t="shared" si="8"/>
        <v>0</v>
      </c>
      <c r="AQ104" s="174">
        <f>IFERROR(INDEX(Retail!H:H,MATCH($D104,Retail!$D:$D,0)),0)</f>
        <v>0</v>
      </c>
      <c r="AR104" s="174">
        <f>IFERROR(INDEX(Retail!J:J,MATCH($D104,Retail!$D:$D,0)),0)</f>
        <v>0</v>
      </c>
      <c r="AS104" s="174">
        <f>IFERROR(INDEX('NEW2022'!H:H,MATCH($D104,'NEW2022'!D:D,0)),0)</f>
        <v>0</v>
      </c>
      <c r="AT104" s="174">
        <f>IFERROR(INDEX('NEW2022'!J:J,MATCH($D104,'NEW2022'!D:D,0)),0)</f>
        <v>0</v>
      </c>
      <c r="AU104" s="174">
        <f>IFERROR(INDEX('Quiet Items'!H:H,MATCH($D104,'Quiet Items'!D:D,0)),0)</f>
        <v>0</v>
      </c>
      <c r="AV104" s="174">
        <f>IFERROR(INDEX('Quiet Items'!J:J,MATCH($D104,'Quiet Items'!D:D,0)),0)</f>
        <v>0</v>
      </c>
      <c r="AW104" s="174">
        <f>IFERROR(INDEX('1.4G'!H:H,MATCH($D104,'1.4G'!D:D,0)),0)</f>
        <v>0</v>
      </c>
      <c r="AX104" s="174">
        <f>IFERROR(INDEX('1.4G'!J:J,MATCH($D104,'1.4G'!D:D,0)),0)</f>
        <v>0</v>
      </c>
      <c r="AY104" s="174">
        <f t="shared" si="12"/>
        <v>0</v>
      </c>
      <c r="AZ104" s="174">
        <f t="shared" si="13"/>
        <v>0</v>
      </c>
      <c r="BA104" s="175">
        <f>IFERROR(Table1[[#This Row],[Line total ordered for now]]*Table1[[#This Row],[GUARANTEED PRICE
for STOCK orders collected before 31.3.22]],0)</f>
        <v>0</v>
      </c>
      <c r="BB104" s="175">
        <f t="shared" si="9"/>
        <v>0</v>
      </c>
      <c r="BC104" s="176">
        <f>(AZ104+Table1[[#This Row],[Line total ordered for now]])*Z104</f>
        <v>0</v>
      </c>
      <c r="BD104" s="200">
        <v>150.297</v>
      </c>
      <c r="BE104" s="65"/>
      <c r="BF104" s="65"/>
      <c r="BG104" s="65"/>
      <c r="BH104" s="65"/>
      <c r="BI104" s="65"/>
      <c r="BJ104" s="65"/>
      <c r="BK104" s="65"/>
      <c r="BL104" s="55"/>
      <c r="BM104"/>
      <c r="BN104"/>
      <c r="BO104"/>
      <c r="BP104"/>
      <c r="BQ104"/>
      <c r="BR104"/>
      <c r="BS104"/>
      <c r="BT104"/>
    </row>
    <row r="105" spans="1:72" ht="15.75">
      <c r="A105" s="202">
        <v>102</v>
      </c>
      <c r="B105" s="68" t="s">
        <v>6378</v>
      </c>
      <c r="C105" s="149" t="s">
        <v>2622</v>
      </c>
      <c r="D105" s="149" t="s">
        <v>3201</v>
      </c>
      <c r="E105" s="149" t="s">
        <v>3202</v>
      </c>
      <c r="F105" s="158" t="str">
        <f t="shared" si="10"/>
        <v>Video</v>
      </c>
      <c r="G105" s="187">
        <v>4</v>
      </c>
      <c r="H105" s="150"/>
      <c r="I105" s="184">
        <v>159.88</v>
      </c>
      <c r="J105" s="150"/>
      <c r="K105" s="151">
        <v>5.1430555555555548</v>
      </c>
      <c r="L105" s="152">
        <v>168.48649999999998</v>
      </c>
      <c r="M105" s="152">
        <v>185.14999999999998</v>
      </c>
      <c r="N105" s="153" t="s">
        <v>613</v>
      </c>
      <c r="O105" s="154">
        <v>36</v>
      </c>
      <c r="P105" s="153">
        <v>4</v>
      </c>
      <c r="Q105" s="153" t="s">
        <v>147</v>
      </c>
      <c r="R105" s="155">
        <v>16</v>
      </c>
      <c r="S105" s="155">
        <v>9.42</v>
      </c>
      <c r="T105" s="155">
        <v>2.8</v>
      </c>
      <c r="U105" s="154" t="s">
        <v>94</v>
      </c>
      <c r="V105" s="153" t="s">
        <v>89</v>
      </c>
      <c r="W105" s="153" t="s">
        <v>627</v>
      </c>
      <c r="X105" s="151" t="s">
        <v>6378</v>
      </c>
      <c r="Y105" s="151" t="s">
        <v>6378</v>
      </c>
      <c r="Z105" s="156">
        <v>5.1749999999999997E-2</v>
      </c>
      <c r="AA105" s="153" t="s">
        <v>2792</v>
      </c>
      <c r="AB105" s="153" t="s">
        <v>5347</v>
      </c>
      <c r="AC105" s="153" t="s">
        <v>145</v>
      </c>
      <c r="AD105" s="157" t="s">
        <v>3203</v>
      </c>
      <c r="AE105" s="110">
        <v>0</v>
      </c>
      <c r="AF105" s="110">
        <v>0</v>
      </c>
      <c r="AG105" s="112">
        <f t="shared" si="11"/>
        <v>0</v>
      </c>
      <c r="AH105" s="110">
        <f>SUM(AG$4:AG105)</f>
        <v>1</v>
      </c>
      <c r="AI105" s="112">
        <f t="shared" si="7"/>
        <v>0</v>
      </c>
      <c r="AJ105" s="110">
        <f>COUNTIF(AI$4:AI105,"&gt;0")</f>
        <v>0</v>
      </c>
      <c r="AK105" s="110">
        <v>0</v>
      </c>
      <c r="AL105" s="110">
        <v>0</v>
      </c>
      <c r="AM105" s="172" t="str">
        <f>IF(OR(Table1[[#This Row],[Line total ordered for now]]&gt;0,Table1[[#This Row],[Line total ordered for season]]&gt;0),1,"")</f>
        <v/>
      </c>
      <c r="AN105" s="173">
        <f>COUNTIF(AM$4:AM105,"&gt;0")</f>
        <v>0</v>
      </c>
      <c r="AO105" s="173">
        <f>Table1[[#This Row],[ORDER QUANTITY
to be collected BEFORE 31.3.22]]</f>
        <v>0</v>
      </c>
      <c r="AP105" s="174">
        <f t="shared" si="8"/>
        <v>0</v>
      </c>
      <c r="AQ105" s="174">
        <f>IFERROR(INDEX(Retail!H:H,MATCH($D105,Retail!$D:$D,0)),0)</f>
        <v>0</v>
      </c>
      <c r="AR105" s="174">
        <f>IFERROR(INDEX(Retail!J:J,MATCH($D105,Retail!$D:$D,0)),0)</f>
        <v>0</v>
      </c>
      <c r="AS105" s="174">
        <f>IFERROR(INDEX('NEW2022'!H:H,MATCH($D105,'NEW2022'!D:D,0)),0)</f>
        <v>0</v>
      </c>
      <c r="AT105" s="174">
        <f>IFERROR(INDEX('NEW2022'!J:J,MATCH($D105,'NEW2022'!D:D,0)),0)</f>
        <v>0</v>
      </c>
      <c r="AU105" s="174">
        <f>IFERROR(INDEX('Quiet Items'!H:H,MATCH($D105,'Quiet Items'!D:D,0)),0)</f>
        <v>0</v>
      </c>
      <c r="AV105" s="174">
        <f>IFERROR(INDEX('Quiet Items'!J:J,MATCH($D105,'Quiet Items'!D:D,0)),0)</f>
        <v>0</v>
      </c>
      <c r="AW105" s="174">
        <f>IFERROR(INDEX('1.4G'!H:H,MATCH($D105,'1.4G'!D:D,0)),0)</f>
        <v>0</v>
      </c>
      <c r="AX105" s="174">
        <f>IFERROR(INDEX('1.4G'!J:J,MATCH($D105,'1.4G'!D:D,0)),0)</f>
        <v>0</v>
      </c>
      <c r="AY105" s="174">
        <f t="shared" si="12"/>
        <v>0</v>
      </c>
      <c r="AZ105" s="174">
        <f t="shared" si="13"/>
        <v>0</v>
      </c>
      <c r="BA105" s="175">
        <f>IFERROR(Table1[[#This Row],[Line total ordered for now]]*Table1[[#This Row],[GUARANTEED PRICE
for STOCK orders collected before 31.3.22]],0)</f>
        <v>0</v>
      </c>
      <c r="BB105" s="175">
        <f t="shared" si="9"/>
        <v>0</v>
      </c>
      <c r="BC105" s="176">
        <f>(AZ105+Table1[[#This Row],[Line total ordered for now]])*Z105</f>
        <v>0</v>
      </c>
      <c r="BD105" s="200">
        <v>157.37749999999997</v>
      </c>
      <c r="BE105" s="65"/>
      <c r="BF105" s="65"/>
      <c r="BG105" s="65"/>
      <c r="BH105" s="65"/>
      <c r="BI105" s="65"/>
      <c r="BJ105" s="65"/>
      <c r="BK105" s="65"/>
      <c r="BL105" s="55"/>
      <c r="BM105"/>
      <c r="BN105"/>
      <c r="BO105"/>
      <c r="BP105"/>
      <c r="BQ105"/>
      <c r="BR105"/>
      <c r="BS105"/>
      <c r="BT105"/>
    </row>
    <row r="106" spans="1:72" ht="15.75">
      <c r="A106" s="202">
        <v>103</v>
      </c>
      <c r="B106" s="68" t="s">
        <v>6378</v>
      </c>
      <c r="C106" s="149" t="s">
        <v>2622</v>
      </c>
      <c r="D106" s="149" t="s">
        <v>3243</v>
      </c>
      <c r="E106" s="149" t="s">
        <v>3244</v>
      </c>
      <c r="F106" s="158" t="str">
        <f t="shared" si="10"/>
        <v>Video</v>
      </c>
      <c r="G106" s="187">
        <v>7</v>
      </c>
      <c r="H106" s="150"/>
      <c r="I106" s="184">
        <v>159.88</v>
      </c>
      <c r="J106" s="150"/>
      <c r="K106" s="151">
        <v>5.1430555555555548</v>
      </c>
      <c r="L106" s="152">
        <v>168.48649999999998</v>
      </c>
      <c r="M106" s="152">
        <v>185.14999999999998</v>
      </c>
      <c r="N106" s="153" t="s">
        <v>613</v>
      </c>
      <c r="O106" s="154">
        <v>36</v>
      </c>
      <c r="P106" s="153">
        <v>5</v>
      </c>
      <c r="Q106" s="153" t="s">
        <v>147</v>
      </c>
      <c r="R106" s="155">
        <v>16</v>
      </c>
      <c r="S106" s="155">
        <v>9.42</v>
      </c>
      <c r="T106" s="155">
        <v>2.8</v>
      </c>
      <c r="U106" s="154" t="s">
        <v>94</v>
      </c>
      <c r="V106" s="153" t="s">
        <v>89</v>
      </c>
      <c r="W106" s="153" t="s">
        <v>627</v>
      </c>
      <c r="X106" s="151" t="s">
        <v>6378</v>
      </c>
      <c r="Y106" s="151" t="s">
        <v>6378</v>
      </c>
      <c r="Z106" s="156">
        <v>5.1749999999999997E-2</v>
      </c>
      <c r="AA106" s="153" t="s">
        <v>2792</v>
      </c>
      <c r="AB106" s="153" t="s">
        <v>5348</v>
      </c>
      <c r="AC106" s="153" t="s">
        <v>656</v>
      </c>
      <c r="AD106" s="157" t="s">
        <v>3245</v>
      </c>
      <c r="AE106" s="110">
        <v>0</v>
      </c>
      <c r="AF106" s="110">
        <v>0</v>
      </c>
      <c r="AG106" s="112">
        <f t="shared" si="11"/>
        <v>0</v>
      </c>
      <c r="AH106" s="110">
        <f>SUM(AG$4:AG106)</f>
        <v>1</v>
      </c>
      <c r="AI106" s="112">
        <f t="shared" si="7"/>
        <v>0</v>
      </c>
      <c r="AJ106" s="110">
        <f>COUNTIF(AI$4:AI106,"&gt;0")</f>
        <v>0</v>
      </c>
      <c r="AK106" s="110">
        <v>0</v>
      </c>
      <c r="AL106" s="110">
        <v>0</v>
      </c>
      <c r="AM106" s="172" t="str">
        <f>IF(OR(Table1[[#This Row],[Line total ordered for now]]&gt;0,Table1[[#This Row],[Line total ordered for season]]&gt;0),1,"")</f>
        <v/>
      </c>
      <c r="AN106" s="173">
        <f>COUNTIF(AM$4:AM106,"&gt;0")</f>
        <v>0</v>
      </c>
      <c r="AO106" s="173">
        <f>Table1[[#This Row],[ORDER QUANTITY
to be collected BEFORE 31.3.22]]</f>
        <v>0</v>
      </c>
      <c r="AP106" s="174">
        <f t="shared" si="8"/>
        <v>0</v>
      </c>
      <c r="AQ106" s="174">
        <f>IFERROR(INDEX(Retail!H:H,MATCH($D106,Retail!$D:$D,0)),0)</f>
        <v>0</v>
      </c>
      <c r="AR106" s="174">
        <f>IFERROR(INDEX(Retail!J:J,MATCH($D106,Retail!$D:$D,0)),0)</f>
        <v>0</v>
      </c>
      <c r="AS106" s="174">
        <f>IFERROR(INDEX('NEW2022'!H:H,MATCH($D106,'NEW2022'!D:D,0)),0)</f>
        <v>0</v>
      </c>
      <c r="AT106" s="174">
        <f>IFERROR(INDEX('NEW2022'!J:J,MATCH($D106,'NEW2022'!D:D,0)),0)</f>
        <v>0</v>
      </c>
      <c r="AU106" s="174">
        <f>IFERROR(INDEX('Quiet Items'!H:H,MATCH($D106,'Quiet Items'!D:D,0)),0)</f>
        <v>0</v>
      </c>
      <c r="AV106" s="174">
        <f>IFERROR(INDEX('Quiet Items'!J:J,MATCH($D106,'Quiet Items'!D:D,0)),0)</f>
        <v>0</v>
      </c>
      <c r="AW106" s="174">
        <f>IFERROR(INDEX('1.4G'!H:H,MATCH($D106,'1.4G'!D:D,0)),0)</f>
        <v>0</v>
      </c>
      <c r="AX106" s="174">
        <f>IFERROR(INDEX('1.4G'!J:J,MATCH($D106,'1.4G'!D:D,0)),0)</f>
        <v>0</v>
      </c>
      <c r="AY106" s="174">
        <f t="shared" si="12"/>
        <v>0</v>
      </c>
      <c r="AZ106" s="174">
        <f t="shared" si="13"/>
        <v>0</v>
      </c>
      <c r="BA106" s="175">
        <f>IFERROR(Table1[[#This Row],[Line total ordered for now]]*Table1[[#This Row],[GUARANTEED PRICE
for STOCK orders collected before 31.3.22]],0)</f>
        <v>0</v>
      </c>
      <c r="BB106" s="175">
        <f t="shared" si="9"/>
        <v>0</v>
      </c>
      <c r="BC106" s="176">
        <f>(AZ106+Table1[[#This Row],[Line total ordered for now]])*Z106</f>
        <v>0</v>
      </c>
      <c r="BD106" s="200">
        <v>157.37749999999997</v>
      </c>
      <c r="BE106" s="65"/>
      <c r="BF106" s="65"/>
      <c r="BG106" s="65"/>
      <c r="BH106" s="65"/>
      <c r="BI106" s="65"/>
      <c r="BJ106" s="65"/>
      <c r="BK106" s="65"/>
      <c r="BL106" s="55"/>
      <c r="BM106"/>
      <c r="BN106"/>
      <c r="BO106"/>
      <c r="BP106"/>
      <c r="BQ106"/>
      <c r="BR106"/>
      <c r="BS106"/>
      <c r="BT106"/>
    </row>
    <row r="107" spans="1:72" ht="15.75">
      <c r="A107" s="202">
        <v>104</v>
      </c>
      <c r="B107" s="68" t="s">
        <v>6378</v>
      </c>
      <c r="C107" s="149" t="s">
        <v>2622</v>
      </c>
      <c r="D107" s="149" t="s">
        <v>658</v>
      </c>
      <c r="E107" s="149" t="s">
        <v>3337</v>
      </c>
      <c r="F107" s="158" t="str">
        <f t="shared" si="10"/>
        <v/>
      </c>
      <c r="G107" s="187">
        <v>0</v>
      </c>
      <c r="H107" s="150"/>
      <c r="I107" s="184">
        <v>164.59</v>
      </c>
      <c r="J107" s="150"/>
      <c r="K107" s="151">
        <v>5.2944444444444443</v>
      </c>
      <c r="L107" s="152">
        <v>173.446</v>
      </c>
      <c r="M107" s="152">
        <v>190.6</v>
      </c>
      <c r="N107" s="153" t="s">
        <v>613</v>
      </c>
      <c r="O107" s="154">
        <v>36</v>
      </c>
      <c r="P107" s="153">
        <v>5</v>
      </c>
      <c r="Q107" s="153" t="s">
        <v>147</v>
      </c>
      <c r="R107" s="155">
        <v>16</v>
      </c>
      <c r="S107" s="155">
        <v>9.42</v>
      </c>
      <c r="T107" s="155">
        <v>2.8</v>
      </c>
      <c r="U107" s="154" t="s">
        <v>94</v>
      </c>
      <c r="V107" s="153" t="s">
        <v>89</v>
      </c>
      <c r="W107" s="153" t="s">
        <v>627</v>
      </c>
      <c r="X107" s="151" t="s">
        <v>6378</v>
      </c>
      <c r="Y107" s="151" t="s">
        <v>6378</v>
      </c>
      <c r="Z107" s="156">
        <v>5.1799999999999999E-2</v>
      </c>
      <c r="AA107" s="153" t="s">
        <v>2792</v>
      </c>
      <c r="AB107" s="153" t="s">
        <v>5711</v>
      </c>
      <c r="AC107" s="153" t="s">
        <v>145</v>
      </c>
      <c r="AD107" s="157" t="s">
        <v>626</v>
      </c>
      <c r="AE107" s="110">
        <v>0</v>
      </c>
      <c r="AF107" s="110">
        <v>0</v>
      </c>
      <c r="AG107" s="112">
        <f t="shared" si="11"/>
        <v>0</v>
      </c>
      <c r="AH107" s="110">
        <f>SUM(AG$4:AG107)</f>
        <v>1</v>
      </c>
      <c r="AI107" s="112">
        <f t="shared" si="7"/>
        <v>0</v>
      </c>
      <c r="AJ107" s="110">
        <f>COUNTIF(AI$4:AI107,"&gt;0")</f>
        <v>0</v>
      </c>
      <c r="AK107" s="110">
        <v>0</v>
      </c>
      <c r="AL107" s="110">
        <v>0</v>
      </c>
      <c r="AM107" s="172" t="str">
        <f>IF(OR(Table1[[#This Row],[Line total ordered for now]]&gt;0,Table1[[#This Row],[Line total ordered for season]]&gt;0),1,"")</f>
        <v/>
      </c>
      <c r="AN107" s="173">
        <f>COUNTIF(AM$4:AM107,"&gt;0")</f>
        <v>0</v>
      </c>
      <c r="AO107" s="173">
        <f>Table1[[#This Row],[ORDER QUANTITY
to be collected BEFORE 31.3.22]]</f>
        <v>0</v>
      </c>
      <c r="AP107" s="174">
        <f t="shared" si="8"/>
        <v>0</v>
      </c>
      <c r="AQ107" s="174">
        <f>IFERROR(INDEX(Retail!H:H,MATCH($D107,Retail!$D:$D,0)),0)</f>
        <v>0</v>
      </c>
      <c r="AR107" s="174">
        <f>IFERROR(INDEX(Retail!J:J,MATCH($D107,Retail!$D:$D,0)),0)</f>
        <v>0</v>
      </c>
      <c r="AS107" s="174">
        <f>IFERROR(INDEX('NEW2022'!H:H,MATCH($D107,'NEW2022'!D:D,0)),0)</f>
        <v>0</v>
      </c>
      <c r="AT107" s="174">
        <f>IFERROR(INDEX('NEW2022'!J:J,MATCH($D107,'NEW2022'!D:D,0)),0)</f>
        <v>0</v>
      </c>
      <c r="AU107" s="174">
        <f>IFERROR(INDEX('Quiet Items'!H:H,MATCH($D107,'Quiet Items'!D:D,0)),0)</f>
        <v>0</v>
      </c>
      <c r="AV107" s="174">
        <f>IFERROR(INDEX('Quiet Items'!J:J,MATCH($D107,'Quiet Items'!D:D,0)),0)</f>
        <v>0</v>
      </c>
      <c r="AW107" s="174">
        <f>IFERROR(INDEX('1.4G'!H:H,MATCH($D107,'1.4G'!D:D,0)),0)</f>
        <v>0</v>
      </c>
      <c r="AX107" s="174">
        <f>IFERROR(INDEX('1.4G'!J:J,MATCH($D107,'1.4G'!D:D,0)),0)</f>
        <v>0</v>
      </c>
      <c r="AY107" s="174">
        <f t="shared" si="12"/>
        <v>0</v>
      </c>
      <c r="AZ107" s="174">
        <f t="shared" si="13"/>
        <v>0</v>
      </c>
      <c r="BA107" s="175">
        <f>IFERROR(Table1[[#This Row],[Line total ordered for now]]*Table1[[#This Row],[GUARANTEED PRICE
for STOCK orders collected before 31.3.22]],0)</f>
        <v>0</v>
      </c>
      <c r="BB107" s="175">
        <f t="shared" si="9"/>
        <v>0</v>
      </c>
      <c r="BC107" s="176">
        <f>(AZ107+Table1[[#This Row],[Line total ordered for now]])*Z107</f>
        <v>0</v>
      </c>
      <c r="BD107" s="200">
        <v>162.01</v>
      </c>
      <c r="BE107" s="65"/>
      <c r="BF107" s="65"/>
      <c r="BG107" s="65"/>
      <c r="BH107" s="65"/>
      <c r="BI107" s="65"/>
      <c r="BJ107" s="65"/>
      <c r="BK107" s="65"/>
      <c r="BL107" s="55"/>
      <c r="BM107"/>
      <c r="BN107"/>
      <c r="BO107"/>
      <c r="BP107"/>
      <c r="BQ107"/>
      <c r="BR107"/>
      <c r="BS107"/>
      <c r="BT107"/>
    </row>
    <row r="108" spans="1:72" ht="15.75">
      <c r="A108" s="202">
        <v>105</v>
      </c>
      <c r="B108" s="68" t="s">
        <v>6378</v>
      </c>
      <c r="C108" s="149" t="s">
        <v>2622</v>
      </c>
      <c r="D108" s="149" t="s">
        <v>2621</v>
      </c>
      <c r="E108" s="149" t="s">
        <v>6065</v>
      </c>
      <c r="F108" s="158" t="str">
        <f t="shared" si="10"/>
        <v>Video</v>
      </c>
      <c r="G108" s="187">
        <v>7</v>
      </c>
      <c r="H108" s="150"/>
      <c r="I108" s="184">
        <v>146.21</v>
      </c>
      <c r="J108" s="150"/>
      <c r="K108" s="151">
        <v>5.6440000000000001</v>
      </c>
      <c r="L108" s="152">
        <v>154.0812</v>
      </c>
      <c r="M108" s="152">
        <v>169.32</v>
      </c>
      <c r="N108" s="153" t="s">
        <v>613</v>
      </c>
      <c r="O108" s="154">
        <v>30</v>
      </c>
      <c r="P108" s="153">
        <v>8</v>
      </c>
      <c r="Q108" s="153" t="s">
        <v>147</v>
      </c>
      <c r="R108" s="155">
        <v>14</v>
      </c>
      <c r="S108" s="155">
        <v>9.42</v>
      </c>
      <c r="T108" s="155">
        <v>2.8</v>
      </c>
      <c r="U108" s="154" t="s">
        <v>94</v>
      </c>
      <c r="V108" s="153" t="s">
        <v>89</v>
      </c>
      <c r="W108" s="153" t="s">
        <v>627</v>
      </c>
      <c r="X108" s="151" t="s">
        <v>6378</v>
      </c>
      <c r="Y108" s="151" t="s">
        <v>6378</v>
      </c>
      <c r="Z108" s="156">
        <v>5.1299999999999998E-2</v>
      </c>
      <c r="AA108" s="153" t="s">
        <v>2623</v>
      </c>
      <c r="AB108" s="153" t="s">
        <v>5337</v>
      </c>
      <c r="AC108" s="153" t="s">
        <v>4640</v>
      </c>
      <c r="AD108" s="157" t="s">
        <v>2624</v>
      </c>
      <c r="AE108" s="110">
        <v>0</v>
      </c>
      <c r="AF108" s="110">
        <v>0</v>
      </c>
      <c r="AG108" s="112">
        <f t="shared" si="11"/>
        <v>0</v>
      </c>
      <c r="AH108" s="110">
        <f>SUM(AG$4:AG108)</f>
        <v>1</v>
      </c>
      <c r="AI108" s="112">
        <f t="shared" si="7"/>
        <v>0</v>
      </c>
      <c r="AJ108" s="110">
        <f>COUNTIF(AI$4:AI108,"&gt;0")</f>
        <v>0</v>
      </c>
      <c r="AK108" s="110">
        <v>0</v>
      </c>
      <c r="AL108" s="110">
        <v>0</v>
      </c>
      <c r="AM108" s="172" t="str">
        <f>IF(OR(Table1[[#This Row],[Line total ordered for now]]&gt;0,Table1[[#This Row],[Line total ordered for season]]&gt;0),1,"")</f>
        <v/>
      </c>
      <c r="AN108" s="173">
        <f>COUNTIF(AM$4:AM108,"&gt;0")</f>
        <v>0</v>
      </c>
      <c r="AO108" s="173">
        <f>Table1[[#This Row],[ORDER QUANTITY
to be collected BEFORE 31.3.22]]</f>
        <v>0</v>
      </c>
      <c r="AP108" s="174">
        <f t="shared" si="8"/>
        <v>0</v>
      </c>
      <c r="AQ108" s="174">
        <f>IFERROR(INDEX(Retail!H:H,MATCH($D108,Retail!$D:$D,0)),0)</f>
        <v>0</v>
      </c>
      <c r="AR108" s="174">
        <f>IFERROR(INDEX(Retail!J:J,MATCH($D108,Retail!$D:$D,0)),0)</f>
        <v>0</v>
      </c>
      <c r="AS108" s="174">
        <f>IFERROR(INDEX('NEW2022'!H:H,MATCH($D108,'NEW2022'!D:D,0)),0)</f>
        <v>0</v>
      </c>
      <c r="AT108" s="174">
        <f>IFERROR(INDEX('NEW2022'!J:J,MATCH($D108,'NEW2022'!D:D,0)),0)</f>
        <v>0</v>
      </c>
      <c r="AU108" s="174">
        <f>IFERROR(INDEX('Quiet Items'!H:H,MATCH($D108,'Quiet Items'!D:D,0)),0)</f>
        <v>0</v>
      </c>
      <c r="AV108" s="174">
        <f>IFERROR(INDEX('Quiet Items'!J:J,MATCH($D108,'Quiet Items'!D:D,0)),0)</f>
        <v>0</v>
      </c>
      <c r="AW108" s="174">
        <f>IFERROR(INDEX('1.4G'!H:H,MATCH($D108,'1.4G'!D:D,0)),0)</f>
        <v>0</v>
      </c>
      <c r="AX108" s="174">
        <f>IFERROR(INDEX('1.4G'!J:J,MATCH($D108,'1.4G'!D:D,0)),0)</f>
        <v>0</v>
      </c>
      <c r="AY108" s="174">
        <f t="shared" si="12"/>
        <v>0</v>
      </c>
      <c r="AZ108" s="174">
        <f t="shared" si="13"/>
        <v>0</v>
      </c>
      <c r="BA108" s="175">
        <f>IFERROR(Table1[[#This Row],[Line total ordered for now]]*Table1[[#This Row],[GUARANTEED PRICE
for STOCK orders collected before 31.3.22]],0)</f>
        <v>0</v>
      </c>
      <c r="BB108" s="175">
        <f t="shared" si="9"/>
        <v>0</v>
      </c>
      <c r="BC108" s="176">
        <f>(AZ108+Table1[[#This Row],[Line total ordered for now]])*Z108</f>
        <v>0</v>
      </c>
      <c r="BD108" s="200">
        <v>143.922</v>
      </c>
      <c r="BE108" s="65"/>
      <c r="BF108" s="65"/>
      <c r="BG108" s="65"/>
      <c r="BH108" s="65"/>
      <c r="BI108" s="65"/>
      <c r="BJ108" s="65"/>
      <c r="BK108" s="65"/>
      <c r="BL108" s="55"/>
      <c r="BM108"/>
      <c r="BN108"/>
      <c r="BO108"/>
      <c r="BP108"/>
      <c r="BQ108"/>
      <c r="BR108"/>
      <c r="BS108"/>
      <c r="BT108"/>
    </row>
    <row r="109" spans="1:72" ht="15.75">
      <c r="A109" s="202">
        <v>106</v>
      </c>
      <c r="B109" s="68" t="s">
        <v>6378</v>
      </c>
      <c r="C109" s="149" t="s">
        <v>2622</v>
      </c>
      <c r="D109" s="149" t="s">
        <v>3120</v>
      </c>
      <c r="E109" s="149" t="s">
        <v>3121</v>
      </c>
      <c r="F109" s="158" t="str">
        <f t="shared" si="10"/>
        <v>Video</v>
      </c>
      <c r="G109" s="187">
        <v>0</v>
      </c>
      <c r="H109" s="150"/>
      <c r="I109" s="184">
        <v>164.84</v>
      </c>
      <c r="J109" s="150"/>
      <c r="K109" s="151">
        <v>5.8873301864442222</v>
      </c>
      <c r="L109" s="152">
        <v>192.86893690791274</v>
      </c>
      <c r="M109" s="152">
        <v>211.94388671199201</v>
      </c>
      <c r="N109" s="153" t="s">
        <v>613</v>
      </c>
      <c r="O109" s="154">
        <v>36</v>
      </c>
      <c r="P109" s="153">
        <v>5</v>
      </c>
      <c r="Q109" s="153" t="s">
        <v>147</v>
      </c>
      <c r="R109" s="155">
        <v>16</v>
      </c>
      <c r="S109" s="155">
        <v>9.42</v>
      </c>
      <c r="T109" s="155">
        <v>2.8</v>
      </c>
      <c r="U109" s="154" t="s">
        <v>94</v>
      </c>
      <c r="V109" s="153" t="s">
        <v>89</v>
      </c>
      <c r="W109" s="153" t="s">
        <v>627</v>
      </c>
      <c r="X109" s="151" t="s">
        <v>6378</v>
      </c>
      <c r="Y109" s="151" t="s">
        <v>6378</v>
      </c>
      <c r="Z109" s="156">
        <v>5.1799999999999999E-2</v>
      </c>
      <c r="AA109" s="153" t="s">
        <v>2792</v>
      </c>
      <c r="AB109" s="153" t="s">
        <v>5344</v>
      </c>
      <c r="AC109" s="153" t="s">
        <v>145</v>
      </c>
      <c r="AD109" s="157" t="s">
        <v>3122</v>
      </c>
      <c r="AE109" s="110">
        <v>0</v>
      </c>
      <c r="AF109" s="110">
        <v>0</v>
      </c>
      <c r="AG109" s="112">
        <f t="shared" si="11"/>
        <v>0</v>
      </c>
      <c r="AH109" s="110">
        <f>SUM(AG$4:AG109)</f>
        <v>1</v>
      </c>
      <c r="AI109" s="112">
        <f t="shared" si="7"/>
        <v>0</v>
      </c>
      <c r="AJ109" s="110">
        <f>COUNTIF(AI$4:AI109,"&gt;0")</f>
        <v>0</v>
      </c>
      <c r="AK109" s="110">
        <v>0</v>
      </c>
      <c r="AL109" s="110">
        <v>0</v>
      </c>
      <c r="AM109" s="172" t="str">
        <f>IF(OR(Table1[[#This Row],[Line total ordered for now]]&gt;0,Table1[[#This Row],[Line total ordered for season]]&gt;0),1,"")</f>
        <v/>
      </c>
      <c r="AN109" s="173">
        <f>COUNTIF(AM$4:AM109,"&gt;0")</f>
        <v>0</v>
      </c>
      <c r="AO109" s="173">
        <f>Table1[[#This Row],[ORDER QUANTITY
to be collected BEFORE 31.3.22]]</f>
        <v>0</v>
      </c>
      <c r="AP109" s="174">
        <f t="shared" si="8"/>
        <v>0</v>
      </c>
      <c r="AQ109" s="174">
        <f>IFERROR(INDEX(Retail!H:H,MATCH($D109,Retail!$D:$D,0)),0)</f>
        <v>0</v>
      </c>
      <c r="AR109" s="174">
        <f>IFERROR(INDEX(Retail!J:J,MATCH($D109,Retail!$D:$D,0)),0)</f>
        <v>0</v>
      </c>
      <c r="AS109" s="174">
        <f>IFERROR(INDEX('NEW2022'!H:H,MATCH($D109,'NEW2022'!D:D,0)),0)</f>
        <v>0</v>
      </c>
      <c r="AT109" s="174">
        <f>IFERROR(INDEX('NEW2022'!J:J,MATCH($D109,'NEW2022'!D:D,0)),0)</f>
        <v>0</v>
      </c>
      <c r="AU109" s="174">
        <f>IFERROR(INDEX('Quiet Items'!H:H,MATCH($D109,'Quiet Items'!D:D,0)),0)</f>
        <v>0</v>
      </c>
      <c r="AV109" s="174">
        <f>IFERROR(INDEX('Quiet Items'!J:J,MATCH($D109,'Quiet Items'!D:D,0)),0)</f>
        <v>0</v>
      </c>
      <c r="AW109" s="174">
        <f>IFERROR(INDEX('1.4G'!H:H,MATCH($D109,'1.4G'!D:D,0)),0)</f>
        <v>0</v>
      </c>
      <c r="AX109" s="174">
        <f>IFERROR(INDEX('1.4G'!J:J,MATCH($D109,'1.4G'!D:D,0)),0)</f>
        <v>0</v>
      </c>
      <c r="AY109" s="174">
        <f t="shared" si="12"/>
        <v>0</v>
      </c>
      <c r="AZ109" s="174">
        <f t="shared" si="13"/>
        <v>0</v>
      </c>
      <c r="BA109" s="175">
        <f>IFERROR(Table1[[#This Row],[Line total ordered for now]]*Table1[[#This Row],[GUARANTEED PRICE
for STOCK orders collected before 31.3.22]],0)</f>
        <v>0</v>
      </c>
      <c r="BB109" s="175">
        <f t="shared" si="9"/>
        <v>0</v>
      </c>
      <c r="BC109" s="176">
        <f>(AZ109+Table1[[#This Row],[Line total ordered for now]])*Z109</f>
        <v>0</v>
      </c>
      <c r="BD109" s="200">
        <v>180.15230370519319</v>
      </c>
      <c r="BE109" s="65"/>
      <c r="BF109" s="65"/>
      <c r="BG109" s="65"/>
      <c r="BH109" s="65"/>
      <c r="BI109" s="65"/>
      <c r="BJ109" s="65"/>
      <c r="BK109" s="65"/>
      <c r="BL109" s="55"/>
      <c r="BM109"/>
      <c r="BN109"/>
      <c r="BO109"/>
      <c r="BP109"/>
      <c r="BQ109"/>
      <c r="BR109"/>
      <c r="BS109"/>
      <c r="BT109"/>
    </row>
    <row r="110" spans="1:72" ht="15.75">
      <c r="A110" s="202">
        <v>107</v>
      </c>
      <c r="B110" s="68" t="s">
        <v>6378</v>
      </c>
      <c r="C110" s="149" t="s">
        <v>2622</v>
      </c>
      <c r="D110" s="149" t="s">
        <v>3170</v>
      </c>
      <c r="E110" s="149" t="s">
        <v>3171</v>
      </c>
      <c r="F110" s="158" t="str">
        <f t="shared" si="10"/>
        <v>Video</v>
      </c>
      <c r="G110" s="187">
        <v>15</v>
      </c>
      <c r="H110" s="150"/>
      <c r="I110" s="184">
        <v>164.84</v>
      </c>
      <c r="J110" s="150"/>
      <c r="K110" s="151">
        <v>5.8873301864442222</v>
      </c>
      <c r="L110" s="152">
        <v>192.86893690791274</v>
      </c>
      <c r="M110" s="152">
        <v>211.94388671199201</v>
      </c>
      <c r="N110" s="153" t="s">
        <v>613</v>
      </c>
      <c r="O110" s="154">
        <v>36</v>
      </c>
      <c r="P110" s="153">
        <v>7</v>
      </c>
      <c r="Q110" s="153" t="s">
        <v>147</v>
      </c>
      <c r="R110" s="155">
        <v>16</v>
      </c>
      <c r="S110" s="155">
        <v>9.42</v>
      </c>
      <c r="T110" s="155">
        <v>2.8</v>
      </c>
      <c r="U110" s="154" t="s">
        <v>94</v>
      </c>
      <c r="V110" s="153" t="s">
        <v>89</v>
      </c>
      <c r="W110" s="153" t="s">
        <v>627</v>
      </c>
      <c r="X110" s="151" t="s">
        <v>6378</v>
      </c>
      <c r="Y110" s="151" t="s">
        <v>6378</v>
      </c>
      <c r="Z110" s="156">
        <v>5.1799999999999999E-2</v>
      </c>
      <c r="AA110" s="153" t="s">
        <v>2792</v>
      </c>
      <c r="AB110" s="153" t="s">
        <v>5346</v>
      </c>
      <c r="AC110" s="153" t="s">
        <v>145</v>
      </c>
      <c r="AD110" s="157" t="s">
        <v>3172</v>
      </c>
      <c r="AE110" s="110">
        <v>0</v>
      </c>
      <c r="AF110" s="110">
        <v>0</v>
      </c>
      <c r="AG110" s="112">
        <f t="shared" si="11"/>
        <v>0</v>
      </c>
      <c r="AH110" s="110">
        <f>SUM(AG$4:AG110)</f>
        <v>1</v>
      </c>
      <c r="AI110" s="112">
        <f t="shared" si="7"/>
        <v>0</v>
      </c>
      <c r="AJ110" s="110">
        <f>COUNTIF(AI$4:AI110,"&gt;0")</f>
        <v>0</v>
      </c>
      <c r="AK110" s="110">
        <v>0</v>
      </c>
      <c r="AL110" s="110">
        <v>0</v>
      </c>
      <c r="AM110" s="172" t="str">
        <f>IF(OR(Table1[[#This Row],[Line total ordered for now]]&gt;0,Table1[[#This Row],[Line total ordered for season]]&gt;0),1,"")</f>
        <v/>
      </c>
      <c r="AN110" s="173">
        <f>COUNTIF(AM$4:AM110,"&gt;0")</f>
        <v>0</v>
      </c>
      <c r="AO110" s="173">
        <f>Table1[[#This Row],[ORDER QUANTITY
to be collected BEFORE 31.3.22]]</f>
        <v>0</v>
      </c>
      <c r="AP110" s="174">
        <f t="shared" si="8"/>
        <v>0</v>
      </c>
      <c r="AQ110" s="174">
        <f>IFERROR(INDEX(Retail!H:H,MATCH($D110,Retail!$D:$D,0)),0)</f>
        <v>0</v>
      </c>
      <c r="AR110" s="174">
        <f>IFERROR(INDEX(Retail!J:J,MATCH($D110,Retail!$D:$D,0)),0)</f>
        <v>0</v>
      </c>
      <c r="AS110" s="174">
        <f>IFERROR(INDEX('NEW2022'!H:H,MATCH($D110,'NEW2022'!D:D,0)),0)</f>
        <v>0</v>
      </c>
      <c r="AT110" s="174">
        <f>IFERROR(INDEX('NEW2022'!J:J,MATCH($D110,'NEW2022'!D:D,0)),0)</f>
        <v>0</v>
      </c>
      <c r="AU110" s="174">
        <f>IFERROR(INDEX('Quiet Items'!H:H,MATCH($D110,'Quiet Items'!D:D,0)),0)</f>
        <v>0</v>
      </c>
      <c r="AV110" s="174">
        <f>IFERROR(INDEX('Quiet Items'!J:J,MATCH($D110,'Quiet Items'!D:D,0)),0)</f>
        <v>0</v>
      </c>
      <c r="AW110" s="174">
        <f>IFERROR(INDEX('1.4G'!H:H,MATCH($D110,'1.4G'!D:D,0)),0)</f>
        <v>0</v>
      </c>
      <c r="AX110" s="174">
        <f>IFERROR(INDEX('1.4G'!J:J,MATCH($D110,'1.4G'!D:D,0)),0)</f>
        <v>0</v>
      </c>
      <c r="AY110" s="174">
        <f t="shared" si="12"/>
        <v>0</v>
      </c>
      <c r="AZ110" s="174">
        <f t="shared" si="13"/>
        <v>0</v>
      </c>
      <c r="BA110" s="175">
        <f>IFERROR(Table1[[#This Row],[Line total ordered for now]]*Table1[[#This Row],[GUARANTEED PRICE
for STOCK orders collected before 31.3.22]],0)</f>
        <v>0</v>
      </c>
      <c r="BB110" s="175">
        <f t="shared" si="9"/>
        <v>0</v>
      </c>
      <c r="BC110" s="176">
        <f>(AZ110+Table1[[#This Row],[Line total ordered for now]])*Z110</f>
        <v>0</v>
      </c>
      <c r="BD110" s="200">
        <v>180.15230370519319</v>
      </c>
      <c r="BE110" s="65"/>
      <c r="BF110" s="65"/>
      <c r="BG110" s="65"/>
      <c r="BH110" s="65"/>
      <c r="BI110" s="65"/>
      <c r="BJ110" s="65"/>
      <c r="BK110" s="65"/>
      <c r="BL110" s="55"/>
      <c r="BM110"/>
      <c r="BN110"/>
      <c r="BO110"/>
      <c r="BP110"/>
      <c r="BQ110"/>
      <c r="BR110"/>
      <c r="BS110"/>
      <c r="BT110"/>
    </row>
    <row r="111" spans="1:72" ht="15.75">
      <c r="A111" s="202">
        <v>108</v>
      </c>
      <c r="B111" s="68" t="s">
        <v>6378</v>
      </c>
      <c r="C111" s="149" t="s">
        <v>2622</v>
      </c>
      <c r="D111" s="149" t="s">
        <v>3142</v>
      </c>
      <c r="E111" s="149" t="s">
        <v>3143</v>
      </c>
      <c r="F111" s="158" t="str">
        <f t="shared" si="10"/>
        <v>Video</v>
      </c>
      <c r="G111" s="187">
        <v>0</v>
      </c>
      <c r="H111" s="150"/>
      <c r="I111" s="184">
        <v>164.84</v>
      </c>
      <c r="J111" s="150"/>
      <c r="K111" s="151">
        <v>5.9844828369223064</v>
      </c>
      <c r="L111" s="152">
        <v>196.05165773757474</v>
      </c>
      <c r="M111" s="152">
        <v>215.44138212920302</v>
      </c>
      <c r="N111" s="153" t="s">
        <v>613</v>
      </c>
      <c r="O111" s="154">
        <v>36</v>
      </c>
      <c r="P111" s="153">
        <v>6</v>
      </c>
      <c r="Q111" s="153" t="s">
        <v>147</v>
      </c>
      <c r="R111" s="155">
        <v>9</v>
      </c>
      <c r="S111" s="155">
        <v>9.42</v>
      </c>
      <c r="T111" s="155">
        <v>2.8</v>
      </c>
      <c r="U111" s="154" t="s">
        <v>94</v>
      </c>
      <c r="V111" s="153" t="s">
        <v>89</v>
      </c>
      <c r="W111" s="153" t="s">
        <v>627</v>
      </c>
      <c r="X111" s="151" t="s">
        <v>6378</v>
      </c>
      <c r="Y111" s="151" t="s">
        <v>6378</v>
      </c>
      <c r="Z111" s="156">
        <v>5.1799999999999999E-2</v>
      </c>
      <c r="AA111" s="153" t="s">
        <v>2792</v>
      </c>
      <c r="AB111" s="153" t="s">
        <v>5345</v>
      </c>
      <c r="AC111" s="153" t="s">
        <v>145</v>
      </c>
      <c r="AD111" s="157" t="s">
        <v>3144</v>
      </c>
      <c r="AE111" s="110">
        <v>0</v>
      </c>
      <c r="AF111" s="110">
        <v>0</v>
      </c>
      <c r="AG111" s="112">
        <f t="shared" si="11"/>
        <v>0</v>
      </c>
      <c r="AH111" s="110">
        <f>SUM(AG$4:AG111)</f>
        <v>1</v>
      </c>
      <c r="AI111" s="112">
        <f t="shared" si="7"/>
        <v>0</v>
      </c>
      <c r="AJ111" s="110">
        <f>COUNTIF(AI$4:AI111,"&gt;0")</f>
        <v>0</v>
      </c>
      <c r="AK111" s="110">
        <v>0</v>
      </c>
      <c r="AL111" s="110">
        <v>0</v>
      </c>
      <c r="AM111" s="172" t="str">
        <f>IF(OR(Table1[[#This Row],[Line total ordered for now]]&gt;0,Table1[[#This Row],[Line total ordered for season]]&gt;0),1,"")</f>
        <v/>
      </c>
      <c r="AN111" s="173">
        <f>COUNTIF(AM$4:AM111,"&gt;0")</f>
        <v>0</v>
      </c>
      <c r="AO111" s="173">
        <f>Table1[[#This Row],[ORDER QUANTITY
to be collected BEFORE 31.3.22]]</f>
        <v>0</v>
      </c>
      <c r="AP111" s="174">
        <f t="shared" si="8"/>
        <v>0</v>
      </c>
      <c r="AQ111" s="174">
        <f>IFERROR(INDEX(Retail!H:H,MATCH($D111,Retail!$D:$D,0)),0)</f>
        <v>0</v>
      </c>
      <c r="AR111" s="174">
        <f>IFERROR(INDEX(Retail!J:J,MATCH($D111,Retail!$D:$D,0)),0)</f>
        <v>0</v>
      </c>
      <c r="AS111" s="174">
        <f>IFERROR(INDEX('NEW2022'!H:H,MATCH($D111,'NEW2022'!D:D,0)),0)</f>
        <v>0</v>
      </c>
      <c r="AT111" s="174">
        <f>IFERROR(INDEX('NEW2022'!J:J,MATCH($D111,'NEW2022'!D:D,0)),0)</f>
        <v>0</v>
      </c>
      <c r="AU111" s="174">
        <f>IFERROR(INDEX('Quiet Items'!H:H,MATCH($D111,'Quiet Items'!D:D,0)),0)</f>
        <v>0</v>
      </c>
      <c r="AV111" s="174">
        <f>IFERROR(INDEX('Quiet Items'!J:J,MATCH($D111,'Quiet Items'!D:D,0)),0)</f>
        <v>0</v>
      </c>
      <c r="AW111" s="174">
        <f>IFERROR(INDEX('1.4G'!H:H,MATCH($D111,'1.4G'!D:D,0)),0)</f>
        <v>0</v>
      </c>
      <c r="AX111" s="174">
        <f>IFERROR(INDEX('1.4G'!J:J,MATCH($D111,'1.4G'!D:D,0)),0)</f>
        <v>0</v>
      </c>
      <c r="AY111" s="174">
        <f t="shared" si="12"/>
        <v>0</v>
      </c>
      <c r="AZ111" s="174">
        <f t="shared" si="13"/>
        <v>0</v>
      </c>
      <c r="BA111" s="175">
        <f>IFERROR(Table1[[#This Row],[Line total ordered for now]]*Table1[[#This Row],[GUARANTEED PRICE
for STOCK orders collected before 31.3.22]],0)</f>
        <v>0</v>
      </c>
      <c r="BB111" s="175">
        <f t="shared" si="9"/>
        <v>0</v>
      </c>
      <c r="BC111" s="176">
        <f>(AZ111+Table1[[#This Row],[Line total ordered for now]])*Z111</f>
        <v>0</v>
      </c>
      <c r="BD111" s="200">
        <v>183.12517480982257</v>
      </c>
      <c r="BE111" s="65"/>
      <c r="BF111" s="65"/>
      <c r="BG111" s="65"/>
      <c r="BH111" s="65"/>
      <c r="BI111" s="65"/>
      <c r="BJ111" s="65"/>
      <c r="BK111" s="65"/>
      <c r="BL111" s="55"/>
      <c r="BM111"/>
      <c r="BN111"/>
      <c r="BO111"/>
      <c r="BP111"/>
      <c r="BQ111"/>
      <c r="BR111"/>
      <c r="BS111"/>
      <c r="BT111"/>
    </row>
    <row r="112" spans="1:72" ht="15.75">
      <c r="A112" s="202">
        <v>109</v>
      </c>
      <c r="B112" s="68" t="s">
        <v>6378</v>
      </c>
      <c r="C112" s="149" t="s">
        <v>616</v>
      </c>
      <c r="D112" s="149" t="s">
        <v>3123</v>
      </c>
      <c r="E112" s="149" t="s">
        <v>3124</v>
      </c>
      <c r="F112" s="158" t="str">
        <f t="shared" si="10"/>
        <v>Video</v>
      </c>
      <c r="G112" s="187">
        <v>0</v>
      </c>
      <c r="H112" s="150"/>
      <c r="I112" s="184">
        <v>150.38</v>
      </c>
      <c r="J112" s="150"/>
      <c r="K112" s="151">
        <v>4.2607666666666661</v>
      </c>
      <c r="L112" s="152">
        <v>153.38759999999999</v>
      </c>
      <c r="M112" s="152">
        <v>153.38759999999999</v>
      </c>
      <c r="N112" s="153" t="s">
        <v>617</v>
      </c>
      <c r="O112" s="154">
        <v>36</v>
      </c>
      <c r="P112" s="153">
        <v>6</v>
      </c>
      <c r="Q112" s="153" t="s">
        <v>147</v>
      </c>
      <c r="R112" s="155">
        <v>18</v>
      </c>
      <c r="S112" s="155">
        <v>11.3</v>
      </c>
      <c r="T112" s="155">
        <v>3.2</v>
      </c>
      <c r="U112" s="154" t="s">
        <v>94</v>
      </c>
      <c r="V112" s="153" t="s">
        <v>89</v>
      </c>
      <c r="W112" s="153" t="s">
        <v>627</v>
      </c>
      <c r="X112" s="151" t="s">
        <v>6378</v>
      </c>
      <c r="Y112" s="151" t="s">
        <v>6378</v>
      </c>
      <c r="Z112" s="156">
        <v>0.628</v>
      </c>
      <c r="AA112" s="153" t="s">
        <v>671</v>
      </c>
      <c r="AB112" s="153" t="s">
        <v>5738</v>
      </c>
      <c r="AC112" s="153" t="s">
        <v>785</v>
      </c>
      <c r="AD112" s="157" t="s">
        <v>3125</v>
      </c>
      <c r="AE112" s="110">
        <v>0</v>
      </c>
      <c r="AF112" s="110">
        <v>0</v>
      </c>
      <c r="AG112" s="112">
        <f t="shared" si="11"/>
        <v>0</v>
      </c>
      <c r="AH112" s="110">
        <f>SUM(AG$4:AG112)</f>
        <v>1</v>
      </c>
      <c r="AI112" s="112">
        <f t="shared" si="7"/>
        <v>0</v>
      </c>
      <c r="AJ112" s="110">
        <f>COUNTIF(AI$4:AI112,"&gt;0")</f>
        <v>0</v>
      </c>
      <c r="AK112" s="110">
        <v>0</v>
      </c>
      <c r="AL112" s="110">
        <v>0</v>
      </c>
      <c r="AM112" s="172" t="str">
        <f>IF(OR(Table1[[#This Row],[Line total ordered for now]]&gt;0,Table1[[#This Row],[Line total ordered for season]]&gt;0),1,"")</f>
        <v/>
      </c>
      <c r="AN112" s="173">
        <f>COUNTIF(AM$4:AM112,"&gt;0")</f>
        <v>0</v>
      </c>
      <c r="AO112" s="173">
        <f>Table1[[#This Row],[ORDER QUANTITY
to be collected BEFORE 31.3.22]]</f>
        <v>0</v>
      </c>
      <c r="AP112" s="174">
        <f t="shared" si="8"/>
        <v>0</v>
      </c>
      <c r="AQ112" s="174">
        <f>IFERROR(INDEX(Retail!H:H,MATCH($D112,Retail!$D:$D,0)),0)</f>
        <v>0</v>
      </c>
      <c r="AR112" s="174">
        <f>IFERROR(INDEX(Retail!J:J,MATCH($D112,Retail!$D:$D,0)),0)</f>
        <v>0</v>
      </c>
      <c r="AS112" s="174">
        <f>IFERROR(INDEX('NEW2022'!H:H,MATCH($D112,'NEW2022'!D:D,0)),0)</f>
        <v>0</v>
      </c>
      <c r="AT112" s="174">
        <f>IFERROR(INDEX('NEW2022'!J:J,MATCH($D112,'NEW2022'!D:D,0)),0)</f>
        <v>0</v>
      </c>
      <c r="AU112" s="174">
        <f>IFERROR(INDEX('Quiet Items'!H:H,MATCH($D112,'Quiet Items'!D:D,0)),0)</f>
        <v>0</v>
      </c>
      <c r="AV112" s="174">
        <f>IFERROR(INDEX('Quiet Items'!J:J,MATCH($D112,'Quiet Items'!D:D,0)),0)</f>
        <v>0</v>
      </c>
      <c r="AW112" s="174">
        <f>IFERROR(INDEX('1.4G'!H:H,MATCH($D112,'1.4G'!D:D,0)),0)</f>
        <v>0</v>
      </c>
      <c r="AX112" s="174">
        <f>IFERROR(INDEX('1.4G'!J:J,MATCH($D112,'1.4G'!D:D,0)),0)</f>
        <v>0</v>
      </c>
      <c r="AY112" s="174">
        <f t="shared" si="12"/>
        <v>0</v>
      </c>
      <c r="AZ112" s="174">
        <f t="shared" si="13"/>
        <v>0</v>
      </c>
      <c r="BA112" s="175">
        <f>IFERROR(Table1[[#This Row],[Line total ordered for now]]*Table1[[#This Row],[GUARANTEED PRICE
for STOCK orders collected before 31.3.22]],0)</f>
        <v>0</v>
      </c>
      <c r="BB112" s="175">
        <f t="shared" si="9"/>
        <v>0</v>
      </c>
      <c r="BC112" s="176">
        <f>(AZ112+Table1[[#This Row],[Line total ordered for now]])*Z112</f>
        <v>0</v>
      </c>
      <c r="BD112" s="200">
        <v>130.37945999999999</v>
      </c>
      <c r="BE112" s="65"/>
      <c r="BF112" s="65"/>
      <c r="BG112" s="65"/>
      <c r="BH112" s="65"/>
      <c r="BI112" s="65"/>
      <c r="BJ112" s="65"/>
      <c r="BK112" s="65"/>
      <c r="BL112" s="55"/>
      <c r="BM112"/>
      <c r="BN112"/>
      <c r="BO112"/>
      <c r="BP112"/>
      <c r="BQ112"/>
      <c r="BR112"/>
      <c r="BS112"/>
      <c r="BT112"/>
    </row>
    <row r="113" spans="1:72" ht="15.75">
      <c r="A113" s="202">
        <v>110</v>
      </c>
      <c r="B113" s="68" t="s">
        <v>6378</v>
      </c>
      <c r="C113" s="149" t="s">
        <v>616</v>
      </c>
      <c r="D113" s="149" t="s">
        <v>4404</v>
      </c>
      <c r="E113" s="149" t="s">
        <v>4405</v>
      </c>
      <c r="F113" s="158" t="str">
        <f t="shared" si="10"/>
        <v>Video</v>
      </c>
      <c r="G113" s="187">
        <v>2</v>
      </c>
      <c r="H113" s="150"/>
      <c r="I113" s="184">
        <v>148.21</v>
      </c>
      <c r="J113" s="150"/>
      <c r="K113" s="151">
        <v>4.7263888888888879</v>
      </c>
      <c r="L113" s="152">
        <v>154.83649999999997</v>
      </c>
      <c r="M113" s="152">
        <v>170.14999999999998</v>
      </c>
      <c r="N113" s="153" t="s">
        <v>617</v>
      </c>
      <c r="O113" s="154">
        <v>36</v>
      </c>
      <c r="P113" s="153">
        <v>4</v>
      </c>
      <c r="Q113" s="153" t="s">
        <v>147</v>
      </c>
      <c r="R113" s="155">
        <v>16</v>
      </c>
      <c r="S113" s="155">
        <v>10.68</v>
      </c>
      <c r="T113" s="155">
        <v>3.2</v>
      </c>
      <c r="U113" s="154" t="s">
        <v>94</v>
      </c>
      <c r="V113" s="153" t="s">
        <v>89</v>
      </c>
      <c r="W113" s="153" t="s">
        <v>627</v>
      </c>
      <c r="X113" s="151" t="s">
        <v>6378</v>
      </c>
      <c r="Y113" s="151" t="s">
        <v>6378</v>
      </c>
      <c r="Z113" s="156">
        <v>5.4100000000000002E-2</v>
      </c>
      <c r="AA113" s="153" t="s">
        <v>671</v>
      </c>
      <c r="AB113" s="153" t="s">
        <v>5721</v>
      </c>
      <c r="AC113" s="153" t="s">
        <v>145</v>
      </c>
      <c r="AD113" s="157" t="s">
        <v>4406</v>
      </c>
      <c r="AE113" s="110">
        <v>0</v>
      </c>
      <c r="AF113" s="110">
        <v>0</v>
      </c>
      <c r="AG113" s="112">
        <f t="shared" si="11"/>
        <v>0</v>
      </c>
      <c r="AH113" s="110">
        <f>SUM(AG$4:AG113)</f>
        <v>1</v>
      </c>
      <c r="AI113" s="112">
        <f t="shared" si="7"/>
        <v>0</v>
      </c>
      <c r="AJ113" s="110">
        <f>COUNTIF(AI$4:AI113,"&gt;0")</f>
        <v>0</v>
      </c>
      <c r="AK113" s="110">
        <v>0</v>
      </c>
      <c r="AL113" s="110">
        <v>0</v>
      </c>
      <c r="AM113" s="172" t="str">
        <f>IF(OR(Table1[[#This Row],[Line total ordered for now]]&gt;0,Table1[[#This Row],[Line total ordered for season]]&gt;0),1,"")</f>
        <v/>
      </c>
      <c r="AN113" s="173">
        <f>COUNTIF(AM$4:AM113,"&gt;0")</f>
        <v>0</v>
      </c>
      <c r="AO113" s="173">
        <f>Table1[[#This Row],[ORDER QUANTITY
to be collected BEFORE 31.3.22]]</f>
        <v>0</v>
      </c>
      <c r="AP113" s="174">
        <f t="shared" si="8"/>
        <v>0</v>
      </c>
      <c r="AQ113" s="174">
        <f>IFERROR(INDEX(Retail!H:H,MATCH($D113,Retail!$D:$D,0)),0)</f>
        <v>0</v>
      </c>
      <c r="AR113" s="174">
        <f>IFERROR(INDEX(Retail!J:J,MATCH($D113,Retail!$D:$D,0)),0)</f>
        <v>0</v>
      </c>
      <c r="AS113" s="174">
        <f>IFERROR(INDEX('NEW2022'!H:H,MATCH($D113,'NEW2022'!D:D,0)),0)</f>
        <v>0</v>
      </c>
      <c r="AT113" s="174">
        <f>IFERROR(INDEX('NEW2022'!J:J,MATCH($D113,'NEW2022'!D:D,0)),0)</f>
        <v>0</v>
      </c>
      <c r="AU113" s="174">
        <f>IFERROR(INDEX('Quiet Items'!H:H,MATCH($D113,'Quiet Items'!D:D,0)),0)</f>
        <v>0</v>
      </c>
      <c r="AV113" s="174">
        <f>IFERROR(INDEX('Quiet Items'!J:J,MATCH($D113,'Quiet Items'!D:D,0)),0)</f>
        <v>0</v>
      </c>
      <c r="AW113" s="174">
        <f>IFERROR(INDEX('1.4G'!H:H,MATCH($D113,'1.4G'!D:D,0)),0)</f>
        <v>0</v>
      </c>
      <c r="AX113" s="174">
        <f>IFERROR(INDEX('1.4G'!J:J,MATCH($D113,'1.4G'!D:D,0)),0)</f>
        <v>0</v>
      </c>
      <c r="AY113" s="174">
        <f t="shared" si="12"/>
        <v>0</v>
      </c>
      <c r="AZ113" s="174">
        <f t="shared" si="13"/>
        <v>0</v>
      </c>
      <c r="BA113" s="175">
        <f>IFERROR(Table1[[#This Row],[Line total ordered for now]]*Table1[[#This Row],[GUARANTEED PRICE
for STOCK orders collected before 31.3.22]],0)</f>
        <v>0</v>
      </c>
      <c r="BB113" s="175">
        <f t="shared" si="9"/>
        <v>0</v>
      </c>
      <c r="BC113" s="176">
        <f>(AZ113+Table1[[#This Row],[Line total ordered for now]])*Z113</f>
        <v>0</v>
      </c>
      <c r="BD113" s="200">
        <v>144.62749999999997</v>
      </c>
      <c r="BE113" s="65"/>
      <c r="BF113" s="65"/>
      <c r="BG113" s="65"/>
      <c r="BH113" s="65"/>
      <c r="BI113" s="65"/>
      <c r="BJ113" s="65"/>
      <c r="BK113" s="65"/>
      <c r="BL113" s="55"/>
      <c r="BM113"/>
      <c r="BN113"/>
      <c r="BO113"/>
      <c r="BP113"/>
      <c r="BQ113"/>
      <c r="BR113"/>
      <c r="BS113"/>
      <c r="BT113"/>
    </row>
    <row r="114" spans="1:72" ht="15.75">
      <c r="A114" s="202">
        <v>111</v>
      </c>
      <c r="B114" s="68" t="s">
        <v>6378</v>
      </c>
      <c r="C114" s="149" t="s">
        <v>616</v>
      </c>
      <c r="D114" s="149" t="s">
        <v>1842</v>
      </c>
      <c r="E114" s="149" t="s">
        <v>1843</v>
      </c>
      <c r="F114" s="158" t="str">
        <f t="shared" si="10"/>
        <v>Video</v>
      </c>
      <c r="G114" s="187">
        <v>0</v>
      </c>
      <c r="H114" s="150"/>
      <c r="I114" s="184">
        <v>150</v>
      </c>
      <c r="J114" s="150"/>
      <c r="K114" s="151">
        <v>4.7833333333333332</v>
      </c>
      <c r="L114" s="152">
        <v>156.702</v>
      </c>
      <c r="M114" s="152">
        <v>172.2</v>
      </c>
      <c r="N114" s="153" t="s">
        <v>617</v>
      </c>
      <c r="O114" s="154">
        <v>36</v>
      </c>
      <c r="P114" s="153">
        <v>4</v>
      </c>
      <c r="Q114" s="153" t="s">
        <v>147</v>
      </c>
      <c r="R114" s="155">
        <v>18</v>
      </c>
      <c r="S114" s="155">
        <v>11.3</v>
      </c>
      <c r="T114" s="155">
        <v>3.2</v>
      </c>
      <c r="U114" s="154" t="s">
        <v>94</v>
      </c>
      <c r="V114" s="153" t="s">
        <v>89</v>
      </c>
      <c r="W114" s="153" t="s">
        <v>627</v>
      </c>
      <c r="X114" s="151" t="s">
        <v>6378</v>
      </c>
      <c r="Y114" s="151" t="s">
        <v>6378</v>
      </c>
      <c r="Z114" s="156">
        <v>6.2899999999999998E-2</v>
      </c>
      <c r="AA114" s="153" t="s">
        <v>671</v>
      </c>
      <c r="AB114" s="153" t="s">
        <v>5732</v>
      </c>
      <c r="AC114" s="153" t="s">
        <v>145</v>
      </c>
      <c r="AD114" s="157" t="s">
        <v>1844</v>
      </c>
      <c r="AE114" s="110">
        <v>0</v>
      </c>
      <c r="AF114" s="110">
        <v>0</v>
      </c>
      <c r="AG114" s="112">
        <f t="shared" si="11"/>
        <v>0</v>
      </c>
      <c r="AH114" s="110">
        <f>SUM(AG$4:AG114)</f>
        <v>1</v>
      </c>
      <c r="AI114" s="112">
        <f t="shared" si="7"/>
        <v>0</v>
      </c>
      <c r="AJ114" s="110">
        <f>COUNTIF(AI$4:AI114,"&gt;0")</f>
        <v>0</v>
      </c>
      <c r="AK114" s="110">
        <v>0</v>
      </c>
      <c r="AL114" s="110">
        <v>0</v>
      </c>
      <c r="AM114" s="172" t="str">
        <f>IF(OR(Table1[[#This Row],[Line total ordered for now]]&gt;0,Table1[[#This Row],[Line total ordered for season]]&gt;0),1,"")</f>
        <v/>
      </c>
      <c r="AN114" s="173">
        <f>COUNTIF(AM$4:AM114,"&gt;0")</f>
        <v>0</v>
      </c>
      <c r="AO114" s="173">
        <f>Table1[[#This Row],[ORDER QUANTITY
to be collected BEFORE 31.3.22]]</f>
        <v>0</v>
      </c>
      <c r="AP114" s="174">
        <f t="shared" si="8"/>
        <v>0</v>
      </c>
      <c r="AQ114" s="174">
        <f>IFERROR(INDEX(Retail!H:H,MATCH($D114,Retail!$D:$D,0)),0)</f>
        <v>0</v>
      </c>
      <c r="AR114" s="174">
        <f>IFERROR(INDEX(Retail!J:J,MATCH($D114,Retail!$D:$D,0)),0)</f>
        <v>0</v>
      </c>
      <c r="AS114" s="174">
        <f>IFERROR(INDEX('NEW2022'!H:H,MATCH($D114,'NEW2022'!D:D,0)),0)</f>
        <v>0</v>
      </c>
      <c r="AT114" s="174">
        <f>IFERROR(INDEX('NEW2022'!J:J,MATCH($D114,'NEW2022'!D:D,0)),0)</f>
        <v>0</v>
      </c>
      <c r="AU114" s="174">
        <f>IFERROR(INDEX('Quiet Items'!H:H,MATCH($D114,'Quiet Items'!D:D,0)),0)</f>
        <v>0</v>
      </c>
      <c r="AV114" s="174">
        <f>IFERROR(INDEX('Quiet Items'!J:J,MATCH($D114,'Quiet Items'!D:D,0)),0)</f>
        <v>0</v>
      </c>
      <c r="AW114" s="174">
        <f>IFERROR(INDEX('1.4G'!H:H,MATCH($D114,'1.4G'!D:D,0)),0)</f>
        <v>0</v>
      </c>
      <c r="AX114" s="174">
        <f>IFERROR(INDEX('1.4G'!J:J,MATCH($D114,'1.4G'!D:D,0)),0)</f>
        <v>0</v>
      </c>
      <c r="AY114" s="174">
        <f t="shared" si="12"/>
        <v>0</v>
      </c>
      <c r="AZ114" s="174">
        <f t="shared" si="13"/>
        <v>0</v>
      </c>
      <c r="BA114" s="175">
        <f>IFERROR(Table1[[#This Row],[Line total ordered for now]]*Table1[[#This Row],[GUARANTEED PRICE
for STOCK orders collected before 31.3.22]],0)</f>
        <v>0</v>
      </c>
      <c r="BB114" s="175">
        <f t="shared" si="9"/>
        <v>0</v>
      </c>
      <c r="BC114" s="176">
        <f>(AZ114+Table1[[#This Row],[Line total ordered for now]])*Z114</f>
        <v>0</v>
      </c>
      <c r="BD114" s="200">
        <v>146.36999999999998</v>
      </c>
      <c r="BE114" s="65"/>
      <c r="BF114" s="65"/>
      <c r="BG114" s="65"/>
      <c r="BH114" s="65"/>
      <c r="BI114" s="65"/>
      <c r="BJ114" s="65"/>
      <c r="BK114" s="65"/>
      <c r="BL114" s="55"/>
      <c r="BM114"/>
      <c r="BN114"/>
      <c r="BO114"/>
      <c r="BP114"/>
      <c r="BQ114"/>
      <c r="BR114"/>
      <c r="BS114"/>
      <c r="BT114"/>
    </row>
    <row r="115" spans="1:72" ht="15.75">
      <c r="A115" s="202">
        <v>112</v>
      </c>
      <c r="B115" s="68" t="s">
        <v>6378</v>
      </c>
      <c r="C115" s="149" t="s">
        <v>616</v>
      </c>
      <c r="D115" s="149" t="s">
        <v>814</v>
      </c>
      <c r="E115" s="149" t="s">
        <v>815</v>
      </c>
      <c r="F115" s="158" t="str">
        <f t="shared" si="10"/>
        <v>Video</v>
      </c>
      <c r="G115" s="187">
        <v>0</v>
      </c>
      <c r="H115" s="150"/>
      <c r="I115" s="184">
        <v>150.03</v>
      </c>
      <c r="J115" s="150"/>
      <c r="K115" s="151">
        <v>4.7844444444444436</v>
      </c>
      <c r="L115" s="152">
        <v>156.73839999999998</v>
      </c>
      <c r="M115" s="152">
        <v>172.23999999999998</v>
      </c>
      <c r="N115" s="153" t="s">
        <v>617</v>
      </c>
      <c r="O115" s="154">
        <v>36</v>
      </c>
      <c r="P115" s="153">
        <v>5</v>
      </c>
      <c r="Q115" s="153" t="s">
        <v>147</v>
      </c>
      <c r="R115" s="155">
        <v>16</v>
      </c>
      <c r="S115" s="155">
        <v>12.5</v>
      </c>
      <c r="T115" s="155">
        <v>3.2</v>
      </c>
      <c r="U115" s="154" t="s">
        <v>94</v>
      </c>
      <c r="V115" s="153" t="s">
        <v>89</v>
      </c>
      <c r="W115" s="153" t="s">
        <v>627</v>
      </c>
      <c r="X115" s="151" t="s">
        <v>6378</v>
      </c>
      <c r="Y115" s="151" t="s">
        <v>6378</v>
      </c>
      <c r="Z115" s="156">
        <v>6.3E-2</v>
      </c>
      <c r="AA115" s="153" t="s">
        <v>671</v>
      </c>
      <c r="AB115" s="153" t="s">
        <v>5723</v>
      </c>
      <c r="AC115" s="153" t="s">
        <v>145</v>
      </c>
      <c r="AD115" s="157" t="s">
        <v>816</v>
      </c>
      <c r="AE115" s="110">
        <v>0</v>
      </c>
      <c r="AF115" s="110">
        <v>0</v>
      </c>
      <c r="AG115" s="112">
        <f t="shared" si="11"/>
        <v>0</v>
      </c>
      <c r="AH115" s="110">
        <f>SUM(AG$4:AG115)</f>
        <v>1</v>
      </c>
      <c r="AI115" s="112">
        <f t="shared" si="7"/>
        <v>0</v>
      </c>
      <c r="AJ115" s="110">
        <f>COUNTIF(AI$4:AI115,"&gt;0")</f>
        <v>0</v>
      </c>
      <c r="AK115" s="110">
        <v>0</v>
      </c>
      <c r="AL115" s="110">
        <v>0</v>
      </c>
      <c r="AM115" s="172" t="str">
        <f>IF(OR(Table1[[#This Row],[Line total ordered for now]]&gt;0,Table1[[#This Row],[Line total ordered for season]]&gt;0),1,"")</f>
        <v/>
      </c>
      <c r="AN115" s="173">
        <f>COUNTIF(AM$4:AM115,"&gt;0")</f>
        <v>0</v>
      </c>
      <c r="AO115" s="173">
        <f>Table1[[#This Row],[ORDER QUANTITY
to be collected BEFORE 31.3.22]]</f>
        <v>0</v>
      </c>
      <c r="AP115" s="174">
        <f t="shared" si="8"/>
        <v>0</v>
      </c>
      <c r="AQ115" s="174">
        <f>IFERROR(INDEX(Retail!H:H,MATCH($D115,Retail!$D:$D,0)),0)</f>
        <v>0</v>
      </c>
      <c r="AR115" s="174">
        <f>IFERROR(INDEX(Retail!J:J,MATCH($D115,Retail!$D:$D,0)),0)</f>
        <v>0</v>
      </c>
      <c r="AS115" s="174">
        <f>IFERROR(INDEX('NEW2022'!H:H,MATCH($D115,'NEW2022'!D:D,0)),0)</f>
        <v>0</v>
      </c>
      <c r="AT115" s="174">
        <f>IFERROR(INDEX('NEW2022'!J:J,MATCH($D115,'NEW2022'!D:D,0)),0)</f>
        <v>0</v>
      </c>
      <c r="AU115" s="174">
        <f>IFERROR(INDEX('Quiet Items'!H:H,MATCH($D115,'Quiet Items'!D:D,0)),0)</f>
        <v>0</v>
      </c>
      <c r="AV115" s="174">
        <f>IFERROR(INDEX('Quiet Items'!J:J,MATCH($D115,'Quiet Items'!D:D,0)),0)</f>
        <v>0</v>
      </c>
      <c r="AW115" s="174">
        <f>IFERROR(INDEX('1.4G'!H:H,MATCH($D115,'1.4G'!D:D,0)),0)</f>
        <v>0</v>
      </c>
      <c r="AX115" s="174">
        <f>IFERROR(INDEX('1.4G'!J:J,MATCH($D115,'1.4G'!D:D,0)),0)</f>
        <v>0</v>
      </c>
      <c r="AY115" s="174">
        <f t="shared" si="12"/>
        <v>0</v>
      </c>
      <c r="AZ115" s="174">
        <f t="shared" si="13"/>
        <v>0</v>
      </c>
      <c r="BA115" s="175">
        <f>IFERROR(Table1[[#This Row],[Line total ordered for now]]*Table1[[#This Row],[GUARANTEED PRICE
for STOCK orders collected before 31.3.22]],0)</f>
        <v>0</v>
      </c>
      <c r="BB115" s="175">
        <f t="shared" si="9"/>
        <v>0</v>
      </c>
      <c r="BC115" s="176">
        <f>(AZ115+Table1[[#This Row],[Line total ordered for now]])*Z115</f>
        <v>0</v>
      </c>
      <c r="BD115" s="200">
        <v>146.40399999999997</v>
      </c>
      <c r="BE115" s="65"/>
      <c r="BF115" s="65"/>
      <c r="BG115" s="65"/>
      <c r="BH115" s="65"/>
      <c r="BI115" s="65"/>
      <c r="BJ115" s="65"/>
      <c r="BK115" s="65"/>
      <c r="BL115" s="55"/>
      <c r="BM115"/>
      <c r="BN115"/>
      <c r="BO115"/>
      <c r="BP115"/>
      <c r="BQ115"/>
      <c r="BR115"/>
      <c r="BS115"/>
      <c r="BT115"/>
    </row>
    <row r="116" spans="1:72" ht="15.75">
      <c r="A116" s="202">
        <v>113</v>
      </c>
      <c r="B116" s="68" t="s">
        <v>6378</v>
      </c>
      <c r="C116" s="149" t="s">
        <v>616</v>
      </c>
      <c r="D116" s="149" t="s">
        <v>4053</v>
      </c>
      <c r="E116" s="149" t="s">
        <v>4054</v>
      </c>
      <c r="F116" s="158" t="str">
        <f t="shared" si="10"/>
        <v>Video</v>
      </c>
      <c r="G116" s="187">
        <v>13</v>
      </c>
      <c r="H116" s="150"/>
      <c r="I116" s="184">
        <v>150.06</v>
      </c>
      <c r="J116" s="150"/>
      <c r="K116" s="151">
        <v>4.7852777777777771</v>
      </c>
      <c r="L116" s="152">
        <v>156.76569999999998</v>
      </c>
      <c r="M116" s="152">
        <v>172.26999999999998</v>
      </c>
      <c r="N116" s="153" t="s">
        <v>617</v>
      </c>
      <c r="O116" s="154">
        <v>36</v>
      </c>
      <c r="P116" s="153">
        <v>4</v>
      </c>
      <c r="Q116" s="153" t="s">
        <v>147</v>
      </c>
      <c r="R116" s="155">
        <v>16</v>
      </c>
      <c r="S116" s="155">
        <v>10.68</v>
      </c>
      <c r="T116" s="155">
        <v>3.2</v>
      </c>
      <c r="U116" s="154" t="s">
        <v>94</v>
      </c>
      <c r="V116" s="153" t="s">
        <v>89</v>
      </c>
      <c r="W116" s="153" t="s">
        <v>627</v>
      </c>
      <c r="X116" s="151" t="s">
        <v>6378</v>
      </c>
      <c r="Y116" s="151" t="s">
        <v>6378</v>
      </c>
      <c r="Z116" s="156">
        <v>6.3E-2</v>
      </c>
      <c r="AA116" s="153" t="s">
        <v>671</v>
      </c>
      <c r="AB116" s="153" t="s">
        <v>5475</v>
      </c>
      <c r="AC116" s="153" t="s">
        <v>2412</v>
      </c>
      <c r="AD116" s="157" t="s">
        <v>4055</v>
      </c>
      <c r="AE116" s="110">
        <v>0</v>
      </c>
      <c r="AF116" s="110">
        <v>0</v>
      </c>
      <c r="AG116" s="112">
        <f t="shared" si="11"/>
        <v>0</v>
      </c>
      <c r="AH116" s="110">
        <f>SUM(AG$4:AG116)</f>
        <v>1</v>
      </c>
      <c r="AI116" s="112">
        <f t="shared" si="7"/>
        <v>0</v>
      </c>
      <c r="AJ116" s="110">
        <f>COUNTIF(AI$4:AI116,"&gt;0")</f>
        <v>0</v>
      </c>
      <c r="AK116" s="110">
        <v>0</v>
      </c>
      <c r="AL116" s="110">
        <v>0</v>
      </c>
      <c r="AM116" s="172" t="str">
        <f>IF(OR(Table1[[#This Row],[Line total ordered for now]]&gt;0,Table1[[#This Row],[Line total ordered for season]]&gt;0),1,"")</f>
        <v/>
      </c>
      <c r="AN116" s="173">
        <f>COUNTIF(AM$4:AM116,"&gt;0")</f>
        <v>0</v>
      </c>
      <c r="AO116" s="173">
        <f>Table1[[#This Row],[ORDER QUANTITY
to be collected BEFORE 31.3.22]]</f>
        <v>0</v>
      </c>
      <c r="AP116" s="174">
        <f t="shared" si="8"/>
        <v>0</v>
      </c>
      <c r="AQ116" s="174">
        <f>IFERROR(INDEX(Retail!H:H,MATCH($D116,Retail!$D:$D,0)),0)</f>
        <v>0</v>
      </c>
      <c r="AR116" s="174">
        <f>IFERROR(INDEX(Retail!J:J,MATCH($D116,Retail!$D:$D,0)),0)</f>
        <v>0</v>
      </c>
      <c r="AS116" s="174">
        <f>IFERROR(INDEX('NEW2022'!H:H,MATCH($D116,'NEW2022'!D:D,0)),0)</f>
        <v>0</v>
      </c>
      <c r="AT116" s="174">
        <f>IFERROR(INDEX('NEW2022'!J:J,MATCH($D116,'NEW2022'!D:D,0)),0)</f>
        <v>0</v>
      </c>
      <c r="AU116" s="174">
        <f>IFERROR(INDEX('Quiet Items'!H:H,MATCH($D116,'Quiet Items'!D:D,0)),0)</f>
        <v>0</v>
      </c>
      <c r="AV116" s="174">
        <f>IFERROR(INDEX('Quiet Items'!J:J,MATCH($D116,'Quiet Items'!D:D,0)),0)</f>
        <v>0</v>
      </c>
      <c r="AW116" s="174">
        <f>IFERROR(INDEX('1.4G'!H:H,MATCH($D116,'1.4G'!D:D,0)),0)</f>
        <v>0</v>
      </c>
      <c r="AX116" s="174">
        <f>IFERROR(INDEX('1.4G'!J:J,MATCH($D116,'1.4G'!D:D,0)),0)</f>
        <v>0</v>
      </c>
      <c r="AY116" s="174">
        <f t="shared" si="12"/>
        <v>0</v>
      </c>
      <c r="AZ116" s="174">
        <f t="shared" si="13"/>
        <v>0</v>
      </c>
      <c r="BA116" s="175">
        <f>IFERROR(Table1[[#This Row],[Line total ordered for now]]*Table1[[#This Row],[GUARANTEED PRICE
for STOCK orders collected before 31.3.22]],0)</f>
        <v>0</v>
      </c>
      <c r="BB116" s="175">
        <f t="shared" si="9"/>
        <v>0</v>
      </c>
      <c r="BC116" s="176">
        <f>(AZ116+Table1[[#This Row],[Line total ordered for now]])*Z116</f>
        <v>0</v>
      </c>
      <c r="BD116" s="200">
        <v>146.42949999999999</v>
      </c>
      <c r="BE116" s="65"/>
      <c r="BF116" s="65"/>
      <c r="BG116" s="65"/>
      <c r="BH116" s="65"/>
      <c r="BI116" s="65"/>
      <c r="BJ116" s="65"/>
      <c r="BK116" s="65"/>
      <c r="BL116" s="55"/>
      <c r="BM116"/>
      <c r="BN116"/>
      <c r="BO116"/>
      <c r="BP116"/>
      <c r="BQ116"/>
      <c r="BR116"/>
      <c r="BS116"/>
      <c r="BT116"/>
    </row>
    <row r="117" spans="1:72" ht="15.75">
      <c r="A117" s="202">
        <v>114</v>
      </c>
      <c r="B117" s="68" t="s">
        <v>6378</v>
      </c>
      <c r="C117" s="149" t="s">
        <v>616</v>
      </c>
      <c r="D117" s="149" t="s">
        <v>3669</v>
      </c>
      <c r="E117" s="149" t="s">
        <v>3670</v>
      </c>
      <c r="F117" s="158" t="str">
        <f t="shared" si="10"/>
        <v>Video</v>
      </c>
      <c r="G117" s="187">
        <v>13</v>
      </c>
      <c r="H117" s="150"/>
      <c r="I117" s="184">
        <v>150.63</v>
      </c>
      <c r="J117" s="150"/>
      <c r="K117" s="151">
        <v>4.8036111111111106</v>
      </c>
      <c r="L117" s="152">
        <v>157.3663</v>
      </c>
      <c r="M117" s="152">
        <v>172.92999999999998</v>
      </c>
      <c r="N117" s="153" t="s">
        <v>617</v>
      </c>
      <c r="O117" s="154">
        <v>36</v>
      </c>
      <c r="P117" s="153">
        <v>4</v>
      </c>
      <c r="Q117" s="153" t="s">
        <v>147</v>
      </c>
      <c r="R117" s="155">
        <v>19</v>
      </c>
      <c r="S117" s="155">
        <v>12.5</v>
      </c>
      <c r="T117" s="155">
        <v>3.2</v>
      </c>
      <c r="U117" s="154" t="s">
        <v>94</v>
      </c>
      <c r="V117" s="153" t="s">
        <v>89</v>
      </c>
      <c r="W117" s="153" t="s">
        <v>627</v>
      </c>
      <c r="X117" s="151" t="s">
        <v>6378</v>
      </c>
      <c r="Y117" s="151" t="s">
        <v>6378</v>
      </c>
      <c r="Z117" s="156">
        <v>5.8212E-2</v>
      </c>
      <c r="AA117" s="153" t="s">
        <v>671</v>
      </c>
      <c r="AB117" s="153" t="s">
        <v>5464</v>
      </c>
      <c r="AC117" s="153" t="s">
        <v>149</v>
      </c>
      <c r="AD117" s="157" t="s">
        <v>3671</v>
      </c>
      <c r="AE117" s="110">
        <v>0</v>
      </c>
      <c r="AF117" s="110">
        <v>0</v>
      </c>
      <c r="AG117" s="112">
        <f t="shared" si="11"/>
        <v>0</v>
      </c>
      <c r="AH117" s="110">
        <f>SUM(AG$4:AG117)</f>
        <v>1</v>
      </c>
      <c r="AI117" s="112">
        <f t="shared" si="7"/>
        <v>0</v>
      </c>
      <c r="AJ117" s="110">
        <f>COUNTIF(AI$4:AI117,"&gt;0")</f>
        <v>0</v>
      </c>
      <c r="AK117" s="110">
        <v>0</v>
      </c>
      <c r="AL117" s="110">
        <v>0</v>
      </c>
      <c r="AM117" s="172" t="str">
        <f>IF(OR(Table1[[#This Row],[Line total ordered for now]]&gt;0,Table1[[#This Row],[Line total ordered for season]]&gt;0),1,"")</f>
        <v/>
      </c>
      <c r="AN117" s="173">
        <f>COUNTIF(AM$4:AM117,"&gt;0")</f>
        <v>0</v>
      </c>
      <c r="AO117" s="173">
        <f>Table1[[#This Row],[ORDER QUANTITY
to be collected BEFORE 31.3.22]]</f>
        <v>0</v>
      </c>
      <c r="AP117" s="174">
        <f t="shared" si="8"/>
        <v>0</v>
      </c>
      <c r="AQ117" s="174">
        <f>IFERROR(INDEX(Retail!H:H,MATCH($D117,Retail!$D:$D,0)),0)</f>
        <v>0</v>
      </c>
      <c r="AR117" s="174">
        <f>IFERROR(INDEX(Retail!J:J,MATCH($D117,Retail!$D:$D,0)),0)</f>
        <v>0</v>
      </c>
      <c r="AS117" s="174">
        <f>IFERROR(INDEX('NEW2022'!H:H,MATCH($D117,'NEW2022'!D:D,0)),0)</f>
        <v>0</v>
      </c>
      <c r="AT117" s="174">
        <f>IFERROR(INDEX('NEW2022'!J:J,MATCH($D117,'NEW2022'!D:D,0)),0)</f>
        <v>0</v>
      </c>
      <c r="AU117" s="174">
        <f>IFERROR(INDEX('Quiet Items'!H:H,MATCH($D117,'Quiet Items'!D:D,0)),0)</f>
        <v>0</v>
      </c>
      <c r="AV117" s="174">
        <f>IFERROR(INDEX('Quiet Items'!J:J,MATCH($D117,'Quiet Items'!D:D,0)),0)</f>
        <v>0</v>
      </c>
      <c r="AW117" s="174">
        <f>IFERROR(INDEX('1.4G'!H:H,MATCH($D117,'1.4G'!D:D,0)),0)</f>
        <v>0</v>
      </c>
      <c r="AX117" s="174">
        <f>IFERROR(INDEX('1.4G'!J:J,MATCH($D117,'1.4G'!D:D,0)),0)</f>
        <v>0</v>
      </c>
      <c r="AY117" s="174">
        <f t="shared" si="12"/>
        <v>0</v>
      </c>
      <c r="AZ117" s="174">
        <f t="shared" si="13"/>
        <v>0</v>
      </c>
      <c r="BA117" s="175">
        <f>IFERROR(Table1[[#This Row],[Line total ordered for now]]*Table1[[#This Row],[GUARANTEED PRICE
for STOCK orders collected before 31.3.22]],0)</f>
        <v>0</v>
      </c>
      <c r="BB117" s="175">
        <f t="shared" si="9"/>
        <v>0</v>
      </c>
      <c r="BC117" s="176">
        <f>(AZ117+Table1[[#This Row],[Line total ordered for now]])*Z117</f>
        <v>0</v>
      </c>
      <c r="BD117" s="200">
        <v>146.99049999999997</v>
      </c>
      <c r="BE117" s="65"/>
      <c r="BF117" s="65"/>
      <c r="BG117" s="65"/>
      <c r="BH117" s="65"/>
      <c r="BI117" s="65"/>
      <c r="BJ117" s="65"/>
      <c r="BK117" s="65"/>
      <c r="BL117" s="55"/>
      <c r="BM117"/>
      <c r="BN117"/>
      <c r="BO117"/>
      <c r="BP117"/>
      <c r="BQ117"/>
      <c r="BR117"/>
      <c r="BS117"/>
      <c r="BT117"/>
    </row>
    <row r="118" spans="1:72" ht="15.75">
      <c r="A118" s="202">
        <v>115</v>
      </c>
      <c r="B118" s="68" t="s">
        <v>6378</v>
      </c>
      <c r="C118" s="149" t="s">
        <v>616</v>
      </c>
      <c r="D118" s="149" t="s">
        <v>3427</v>
      </c>
      <c r="E118" s="149" t="s">
        <v>3428</v>
      </c>
      <c r="F118" s="158" t="str">
        <f t="shared" si="10"/>
        <v>Video</v>
      </c>
      <c r="G118" s="187">
        <v>17</v>
      </c>
      <c r="H118" s="150"/>
      <c r="I118" s="184">
        <v>149.97</v>
      </c>
      <c r="J118" s="150"/>
      <c r="K118" s="151">
        <v>4.8226536916119107</v>
      </c>
      <c r="L118" s="152">
        <v>157.99013493720619</v>
      </c>
      <c r="M118" s="152">
        <v>173.61553289802879</v>
      </c>
      <c r="N118" s="153" t="s">
        <v>617</v>
      </c>
      <c r="O118" s="154">
        <v>36</v>
      </c>
      <c r="P118" s="153">
        <v>7</v>
      </c>
      <c r="Q118" s="153" t="s">
        <v>147</v>
      </c>
      <c r="R118" s="155">
        <v>16</v>
      </c>
      <c r="S118" s="155">
        <v>10.8</v>
      </c>
      <c r="T118" s="155">
        <v>3.2</v>
      </c>
      <c r="U118" s="154" t="s">
        <v>94</v>
      </c>
      <c r="V118" s="153" t="s">
        <v>89</v>
      </c>
      <c r="W118" s="153" t="s">
        <v>627</v>
      </c>
      <c r="X118" s="151" t="s">
        <v>6378</v>
      </c>
      <c r="Y118" s="151" t="s">
        <v>6378</v>
      </c>
      <c r="Z118" s="156">
        <v>5.4100000000000002E-2</v>
      </c>
      <c r="AA118" s="153" t="s">
        <v>671</v>
      </c>
      <c r="AB118" s="153" t="s">
        <v>5458</v>
      </c>
      <c r="AC118" s="153" t="s">
        <v>785</v>
      </c>
      <c r="AD118" s="157" t="s">
        <v>3429</v>
      </c>
      <c r="AE118" s="110">
        <v>0</v>
      </c>
      <c r="AF118" s="110">
        <v>0</v>
      </c>
      <c r="AG118" s="112">
        <f t="shared" si="11"/>
        <v>0</v>
      </c>
      <c r="AH118" s="110">
        <f>SUM(AG$4:AG118)</f>
        <v>1</v>
      </c>
      <c r="AI118" s="112">
        <f t="shared" si="7"/>
        <v>0</v>
      </c>
      <c r="AJ118" s="110">
        <f>COUNTIF(AI$4:AI118,"&gt;0")</f>
        <v>0</v>
      </c>
      <c r="AK118" s="110">
        <v>0</v>
      </c>
      <c r="AL118" s="110">
        <v>0</v>
      </c>
      <c r="AM118" s="172" t="str">
        <f>IF(OR(Table1[[#This Row],[Line total ordered for now]]&gt;0,Table1[[#This Row],[Line total ordered for season]]&gt;0),1,"")</f>
        <v/>
      </c>
      <c r="AN118" s="173">
        <f>COUNTIF(AM$4:AM118,"&gt;0")</f>
        <v>0</v>
      </c>
      <c r="AO118" s="173">
        <f>Table1[[#This Row],[ORDER QUANTITY
to be collected BEFORE 31.3.22]]</f>
        <v>0</v>
      </c>
      <c r="AP118" s="174">
        <f t="shared" si="8"/>
        <v>0</v>
      </c>
      <c r="AQ118" s="174">
        <f>IFERROR(INDEX(Retail!H:H,MATCH($D118,Retail!$D:$D,0)),0)</f>
        <v>0</v>
      </c>
      <c r="AR118" s="174">
        <f>IFERROR(INDEX(Retail!J:J,MATCH($D118,Retail!$D:$D,0)),0)</f>
        <v>0</v>
      </c>
      <c r="AS118" s="174">
        <f>IFERROR(INDEX('NEW2022'!H:H,MATCH($D118,'NEW2022'!D:D,0)),0)</f>
        <v>0</v>
      </c>
      <c r="AT118" s="174">
        <f>IFERROR(INDEX('NEW2022'!J:J,MATCH($D118,'NEW2022'!D:D,0)),0)</f>
        <v>0</v>
      </c>
      <c r="AU118" s="174">
        <f>IFERROR(INDEX('Quiet Items'!H:H,MATCH($D118,'Quiet Items'!D:D,0)),0)</f>
        <v>0</v>
      </c>
      <c r="AV118" s="174">
        <f>IFERROR(INDEX('Quiet Items'!J:J,MATCH($D118,'Quiet Items'!D:D,0)),0)</f>
        <v>0</v>
      </c>
      <c r="AW118" s="174">
        <f>IFERROR(INDEX('1.4G'!H:H,MATCH($D118,'1.4G'!D:D,0)),0)</f>
        <v>0</v>
      </c>
      <c r="AX118" s="174">
        <f>IFERROR(INDEX('1.4G'!J:J,MATCH($D118,'1.4G'!D:D,0)),0)</f>
        <v>0</v>
      </c>
      <c r="AY118" s="174">
        <f t="shared" si="12"/>
        <v>0</v>
      </c>
      <c r="AZ118" s="174">
        <f t="shared" si="13"/>
        <v>0</v>
      </c>
      <c r="BA118" s="175">
        <f>IFERROR(Table1[[#This Row],[Line total ordered for now]]*Table1[[#This Row],[GUARANTEED PRICE
for STOCK orders collected before 31.3.22]],0)</f>
        <v>0</v>
      </c>
      <c r="BB118" s="175">
        <f t="shared" si="9"/>
        <v>0</v>
      </c>
      <c r="BC118" s="176">
        <f>(AZ118+Table1[[#This Row],[Line total ordered for now]])*Z118</f>
        <v>0</v>
      </c>
      <c r="BD118" s="200">
        <v>147.57320296332446</v>
      </c>
      <c r="BE118" s="65"/>
      <c r="BF118" s="65"/>
      <c r="BG118" s="65"/>
      <c r="BH118" s="65"/>
      <c r="BI118" s="65"/>
      <c r="BJ118" s="65"/>
      <c r="BK118" s="65"/>
      <c r="BL118" s="55"/>
      <c r="BM118"/>
      <c r="BN118"/>
      <c r="BO118"/>
      <c r="BP118"/>
      <c r="BQ118"/>
      <c r="BR118"/>
      <c r="BS118"/>
      <c r="BT118"/>
    </row>
    <row r="119" spans="1:72" ht="15.75">
      <c r="A119" s="202">
        <v>116</v>
      </c>
      <c r="B119" s="68" t="s">
        <v>6378</v>
      </c>
      <c r="C119" s="149" t="s">
        <v>616</v>
      </c>
      <c r="D119" s="149" t="s">
        <v>5427</v>
      </c>
      <c r="E119" s="149" t="s">
        <v>1216</v>
      </c>
      <c r="F119" s="158" t="str">
        <f t="shared" si="10"/>
        <v>Video</v>
      </c>
      <c r="G119" s="187">
        <v>0</v>
      </c>
      <c r="H119" s="150"/>
      <c r="I119" s="184">
        <v>159.88999999999999</v>
      </c>
      <c r="J119" s="150"/>
      <c r="K119" s="151">
        <v>4.8257133282973168</v>
      </c>
      <c r="L119" s="152">
        <v>163.08779999999999</v>
      </c>
      <c r="M119" s="152">
        <v>173.72567981870341</v>
      </c>
      <c r="N119" s="153" t="s">
        <v>617</v>
      </c>
      <c r="O119" s="154">
        <v>36</v>
      </c>
      <c r="P119" s="153">
        <v>4</v>
      </c>
      <c r="Q119" s="153" t="s">
        <v>147</v>
      </c>
      <c r="R119" s="155">
        <v>16</v>
      </c>
      <c r="S119" s="155">
        <v>10.68</v>
      </c>
      <c r="T119" s="155">
        <v>3.2</v>
      </c>
      <c r="U119" s="154" t="s">
        <v>94</v>
      </c>
      <c r="V119" s="153" t="s">
        <v>89</v>
      </c>
      <c r="W119" s="153" t="s">
        <v>627</v>
      </c>
      <c r="X119" s="151" t="s">
        <v>6378</v>
      </c>
      <c r="Y119" s="151" t="s">
        <v>6378</v>
      </c>
      <c r="Z119" s="156">
        <v>6.2866000000000005E-2</v>
      </c>
      <c r="AA119" s="153" t="s">
        <v>671</v>
      </c>
      <c r="AB119" s="153" t="s">
        <v>5428</v>
      </c>
      <c r="AC119" s="153" t="s">
        <v>4933</v>
      </c>
      <c r="AD119" s="157" t="s">
        <v>1217</v>
      </c>
      <c r="AE119" s="110">
        <v>0</v>
      </c>
      <c r="AF119" s="110">
        <v>0</v>
      </c>
      <c r="AG119" s="112">
        <f t="shared" si="11"/>
        <v>0</v>
      </c>
      <c r="AH119" s="110">
        <f>SUM(AG$4:AG119)</f>
        <v>1</v>
      </c>
      <c r="AI119" s="112">
        <f t="shared" si="7"/>
        <v>0</v>
      </c>
      <c r="AJ119" s="110">
        <f>COUNTIF(AI$4:AI119,"&gt;0")</f>
        <v>0</v>
      </c>
      <c r="AK119" s="110">
        <v>0</v>
      </c>
      <c r="AL119" s="110">
        <v>0</v>
      </c>
      <c r="AM119" s="172" t="str">
        <f>IF(OR(Table1[[#This Row],[Line total ordered for now]]&gt;0,Table1[[#This Row],[Line total ordered for season]]&gt;0),1,"")</f>
        <v/>
      </c>
      <c r="AN119" s="173">
        <f>COUNTIF(AM$4:AM119,"&gt;0")</f>
        <v>0</v>
      </c>
      <c r="AO119" s="173">
        <f>Table1[[#This Row],[ORDER QUANTITY
to be collected BEFORE 31.3.22]]</f>
        <v>0</v>
      </c>
      <c r="AP119" s="174">
        <f t="shared" si="8"/>
        <v>0</v>
      </c>
      <c r="AQ119" s="174">
        <f>IFERROR(INDEX(Retail!H:H,MATCH($D119,Retail!$D:$D,0)),0)</f>
        <v>0</v>
      </c>
      <c r="AR119" s="174">
        <f>IFERROR(INDEX(Retail!J:J,MATCH($D119,Retail!$D:$D,0)),0)</f>
        <v>0</v>
      </c>
      <c r="AS119" s="174">
        <f>IFERROR(INDEX('NEW2022'!H:H,MATCH($D119,'NEW2022'!D:D,0)),0)</f>
        <v>0</v>
      </c>
      <c r="AT119" s="174">
        <f>IFERROR(INDEX('NEW2022'!J:J,MATCH($D119,'NEW2022'!D:D,0)),0)</f>
        <v>0</v>
      </c>
      <c r="AU119" s="174">
        <f>IFERROR(INDEX('Quiet Items'!H:H,MATCH($D119,'Quiet Items'!D:D,0)),0)</f>
        <v>0</v>
      </c>
      <c r="AV119" s="174">
        <f>IFERROR(INDEX('Quiet Items'!J:J,MATCH($D119,'Quiet Items'!D:D,0)),0)</f>
        <v>0</v>
      </c>
      <c r="AW119" s="174">
        <f>IFERROR(INDEX('1.4G'!H:H,MATCH($D119,'1.4G'!D:D,0)),0)</f>
        <v>0</v>
      </c>
      <c r="AX119" s="174">
        <f>IFERROR(INDEX('1.4G'!J:J,MATCH($D119,'1.4G'!D:D,0)),0)</f>
        <v>0</v>
      </c>
      <c r="AY119" s="174">
        <f t="shared" si="12"/>
        <v>0</v>
      </c>
      <c r="AZ119" s="174">
        <f t="shared" si="13"/>
        <v>0</v>
      </c>
      <c r="BA119" s="175">
        <f>IFERROR(Table1[[#This Row],[Line total ordered for now]]*Table1[[#This Row],[GUARANTEED PRICE
for STOCK orders collected before 31.3.22]],0)</f>
        <v>0</v>
      </c>
      <c r="BB119" s="175">
        <f t="shared" si="9"/>
        <v>0</v>
      </c>
      <c r="BC119" s="176">
        <f>(AZ119+Table1[[#This Row],[Line total ordered for now]])*Z119</f>
        <v>0</v>
      </c>
      <c r="BD119" s="200">
        <v>147.6668278458979</v>
      </c>
      <c r="BE119" s="65"/>
      <c r="BF119" s="65"/>
      <c r="BG119" s="65"/>
      <c r="BH119" s="65"/>
      <c r="BI119" s="65"/>
      <c r="BJ119" s="65"/>
      <c r="BK119" s="65"/>
      <c r="BL119" s="55"/>
      <c r="BM119"/>
      <c r="BN119"/>
      <c r="BO119"/>
      <c r="BP119"/>
      <c r="BQ119"/>
      <c r="BR119"/>
      <c r="BS119"/>
      <c r="BT119"/>
    </row>
    <row r="120" spans="1:72" ht="15.75">
      <c r="A120" s="202">
        <v>117</v>
      </c>
      <c r="B120" s="68" t="s">
        <v>6378</v>
      </c>
      <c r="C120" s="149" t="s">
        <v>616</v>
      </c>
      <c r="D120" s="149" t="s">
        <v>4466</v>
      </c>
      <c r="E120" s="149" t="s">
        <v>4467</v>
      </c>
      <c r="F120" s="158" t="str">
        <f t="shared" si="10"/>
        <v>Video</v>
      </c>
      <c r="G120" s="187">
        <v>0</v>
      </c>
      <c r="H120" s="150"/>
      <c r="I120" s="184">
        <v>155.25</v>
      </c>
      <c r="J120" s="150"/>
      <c r="K120" s="151">
        <v>4.8284627588766149</v>
      </c>
      <c r="L120" s="152">
        <v>158.1804399807979</v>
      </c>
      <c r="M120" s="152">
        <v>173.82465931955812</v>
      </c>
      <c r="N120" s="153" t="s">
        <v>617</v>
      </c>
      <c r="O120" s="154">
        <v>36</v>
      </c>
      <c r="P120" s="153">
        <v>5</v>
      </c>
      <c r="Q120" s="153" t="s">
        <v>147</v>
      </c>
      <c r="R120" s="155">
        <v>16</v>
      </c>
      <c r="S120" s="155">
        <v>10.68</v>
      </c>
      <c r="T120" s="155">
        <v>3.2</v>
      </c>
      <c r="U120" s="154" t="s">
        <v>94</v>
      </c>
      <c r="V120" s="153" t="s">
        <v>89</v>
      </c>
      <c r="W120" s="153" t="s">
        <v>627</v>
      </c>
      <c r="X120" s="151" t="s">
        <v>6378</v>
      </c>
      <c r="Y120" s="151" t="s">
        <v>6378</v>
      </c>
      <c r="Z120" s="156">
        <v>6.3E-2</v>
      </c>
      <c r="AA120" s="153" t="s">
        <v>836</v>
      </c>
      <c r="AB120" s="153" t="s">
        <v>436</v>
      </c>
      <c r="AC120" s="153" t="s">
        <v>277</v>
      </c>
      <c r="AD120" s="157" t="s">
        <v>4468</v>
      </c>
      <c r="AE120" s="110">
        <v>0</v>
      </c>
      <c r="AF120" s="110">
        <v>0</v>
      </c>
      <c r="AG120" s="112">
        <f t="shared" si="11"/>
        <v>0</v>
      </c>
      <c r="AH120" s="110">
        <f>SUM(AG$4:AG120)</f>
        <v>1</v>
      </c>
      <c r="AI120" s="112">
        <f t="shared" si="7"/>
        <v>0</v>
      </c>
      <c r="AJ120" s="110">
        <f>COUNTIF(AI$4:AI120,"&gt;0")</f>
        <v>0</v>
      </c>
      <c r="AK120" s="110">
        <v>0</v>
      </c>
      <c r="AL120" s="110">
        <v>0</v>
      </c>
      <c r="AM120" s="172" t="str">
        <f>IF(OR(Table1[[#This Row],[Line total ordered for now]]&gt;0,Table1[[#This Row],[Line total ordered for season]]&gt;0),1,"")</f>
        <v/>
      </c>
      <c r="AN120" s="173">
        <f>COUNTIF(AM$4:AM120,"&gt;0")</f>
        <v>0</v>
      </c>
      <c r="AO120" s="173">
        <f>Table1[[#This Row],[ORDER QUANTITY
to be collected BEFORE 31.3.22]]</f>
        <v>0</v>
      </c>
      <c r="AP120" s="174">
        <f t="shared" si="8"/>
        <v>0</v>
      </c>
      <c r="AQ120" s="174">
        <f>IFERROR(INDEX(Retail!H:H,MATCH($D120,Retail!$D:$D,0)),0)</f>
        <v>0</v>
      </c>
      <c r="AR120" s="174">
        <f>IFERROR(INDEX(Retail!J:J,MATCH($D120,Retail!$D:$D,0)),0)</f>
        <v>0</v>
      </c>
      <c r="AS120" s="174">
        <f>IFERROR(INDEX('NEW2022'!H:H,MATCH($D120,'NEW2022'!D:D,0)),0)</f>
        <v>0</v>
      </c>
      <c r="AT120" s="174">
        <f>IFERROR(INDEX('NEW2022'!J:J,MATCH($D120,'NEW2022'!D:D,0)),0)</f>
        <v>0</v>
      </c>
      <c r="AU120" s="174">
        <f>IFERROR(INDEX('Quiet Items'!H:H,MATCH($D120,'Quiet Items'!D:D,0)),0)</f>
        <v>0</v>
      </c>
      <c r="AV120" s="174">
        <f>IFERROR(INDEX('Quiet Items'!J:J,MATCH($D120,'Quiet Items'!D:D,0)),0)</f>
        <v>0</v>
      </c>
      <c r="AW120" s="174">
        <f>IFERROR(INDEX('1.4G'!H:H,MATCH($D120,'1.4G'!D:D,0)),0)</f>
        <v>0</v>
      </c>
      <c r="AX120" s="174">
        <f>IFERROR(INDEX('1.4G'!J:J,MATCH($D120,'1.4G'!D:D,0)),0)</f>
        <v>0</v>
      </c>
      <c r="AY120" s="174">
        <f t="shared" si="12"/>
        <v>0</v>
      </c>
      <c r="AZ120" s="174">
        <f t="shared" si="13"/>
        <v>0</v>
      </c>
      <c r="BA120" s="175">
        <f>IFERROR(Table1[[#This Row],[Line total ordered for now]]*Table1[[#This Row],[GUARANTEED PRICE
for STOCK orders collected before 31.3.22]],0)</f>
        <v>0</v>
      </c>
      <c r="BB120" s="175">
        <f t="shared" si="9"/>
        <v>0</v>
      </c>
      <c r="BC120" s="176">
        <f>(AZ120+Table1[[#This Row],[Line total ordered for now]])*Z120</f>
        <v>0</v>
      </c>
      <c r="BD120" s="200">
        <v>147.7509604216244</v>
      </c>
      <c r="BE120" s="65"/>
      <c r="BF120" s="65"/>
      <c r="BG120" s="65"/>
      <c r="BH120" s="65"/>
      <c r="BI120" s="65"/>
      <c r="BJ120" s="65"/>
      <c r="BK120" s="65"/>
      <c r="BL120" s="55"/>
      <c r="BM120"/>
      <c r="BN120"/>
      <c r="BO120"/>
      <c r="BP120"/>
      <c r="BQ120"/>
      <c r="BR120"/>
      <c r="BS120"/>
      <c r="BT120"/>
    </row>
    <row r="121" spans="1:72" ht="15.75">
      <c r="A121" s="202">
        <v>118</v>
      </c>
      <c r="B121" s="68" t="s">
        <v>6378</v>
      </c>
      <c r="C121" s="149" t="s">
        <v>616</v>
      </c>
      <c r="D121" s="149" t="s">
        <v>4143</v>
      </c>
      <c r="E121" s="149" t="s">
        <v>4144</v>
      </c>
      <c r="F121" s="158" t="str">
        <f t="shared" si="10"/>
        <v>Video</v>
      </c>
      <c r="G121" s="187">
        <v>0</v>
      </c>
      <c r="H121" s="150"/>
      <c r="I121" s="184">
        <v>164.43</v>
      </c>
      <c r="J121" s="150"/>
      <c r="K121" s="151">
        <v>4.9026744323526508</v>
      </c>
      <c r="L121" s="152">
        <v>167.71860000000001</v>
      </c>
      <c r="M121" s="152">
        <v>176.49627956469544</v>
      </c>
      <c r="N121" s="153" t="s">
        <v>617</v>
      </c>
      <c r="O121" s="154">
        <v>36</v>
      </c>
      <c r="P121" s="153">
        <v>7</v>
      </c>
      <c r="Q121" s="153" t="s">
        <v>147</v>
      </c>
      <c r="R121" s="155">
        <v>15.9</v>
      </c>
      <c r="S121" s="155">
        <v>11.4</v>
      </c>
      <c r="T121" s="155">
        <v>3.2</v>
      </c>
      <c r="U121" s="154" t="s">
        <v>94</v>
      </c>
      <c r="V121" s="153" t="s">
        <v>89</v>
      </c>
      <c r="W121" s="153" t="s">
        <v>627</v>
      </c>
      <c r="X121" s="151" t="s">
        <v>6378</v>
      </c>
      <c r="Y121" s="151" t="s">
        <v>6378</v>
      </c>
      <c r="Z121" s="156">
        <v>5.8000000000000003E-2</v>
      </c>
      <c r="AA121" s="153" t="s">
        <v>776</v>
      </c>
      <c r="AB121" s="153" t="s">
        <v>5478</v>
      </c>
      <c r="AC121" s="153" t="s">
        <v>141</v>
      </c>
      <c r="AD121" s="157" t="s">
        <v>4145</v>
      </c>
      <c r="AE121" s="110">
        <v>0</v>
      </c>
      <c r="AF121" s="110">
        <v>0</v>
      </c>
      <c r="AG121" s="112">
        <f t="shared" si="11"/>
        <v>0</v>
      </c>
      <c r="AH121" s="110">
        <f>SUM(AG$4:AG121)</f>
        <v>1</v>
      </c>
      <c r="AI121" s="112">
        <f t="shared" si="7"/>
        <v>0</v>
      </c>
      <c r="AJ121" s="110">
        <f>COUNTIF(AI$4:AI121,"&gt;0")</f>
        <v>0</v>
      </c>
      <c r="AK121" s="110">
        <v>0</v>
      </c>
      <c r="AL121" s="110">
        <v>0</v>
      </c>
      <c r="AM121" s="172" t="str">
        <f>IF(OR(Table1[[#This Row],[Line total ordered for now]]&gt;0,Table1[[#This Row],[Line total ordered for season]]&gt;0),1,"")</f>
        <v/>
      </c>
      <c r="AN121" s="173">
        <f>COUNTIF(AM$4:AM121,"&gt;0")</f>
        <v>0</v>
      </c>
      <c r="AO121" s="173">
        <f>Table1[[#This Row],[ORDER QUANTITY
to be collected BEFORE 31.3.22]]</f>
        <v>0</v>
      </c>
      <c r="AP121" s="174">
        <f t="shared" si="8"/>
        <v>0</v>
      </c>
      <c r="AQ121" s="174">
        <f>IFERROR(INDEX(Retail!H:H,MATCH($D121,Retail!$D:$D,0)),0)</f>
        <v>0</v>
      </c>
      <c r="AR121" s="174">
        <f>IFERROR(INDEX(Retail!J:J,MATCH($D121,Retail!$D:$D,0)),0)</f>
        <v>0</v>
      </c>
      <c r="AS121" s="174">
        <f>IFERROR(INDEX('NEW2022'!H:H,MATCH($D121,'NEW2022'!D:D,0)),0)</f>
        <v>0</v>
      </c>
      <c r="AT121" s="174">
        <f>IFERROR(INDEX('NEW2022'!J:J,MATCH($D121,'NEW2022'!D:D,0)),0)</f>
        <v>0</v>
      </c>
      <c r="AU121" s="174">
        <f>IFERROR(INDEX('Quiet Items'!H:H,MATCH($D121,'Quiet Items'!D:D,0)),0)</f>
        <v>0</v>
      </c>
      <c r="AV121" s="174">
        <f>IFERROR(INDEX('Quiet Items'!J:J,MATCH($D121,'Quiet Items'!D:D,0)),0)</f>
        <v>0</v>
      </c>
      <c r="AW121" s="174">
        <f>IFERROR(INDEX('1.4G'!H:H,MATCH($D121,'1.4G'!D:D,0)),0)</f>
        <v>0</v>
      </c>
      <c r="AX121" s="174">
        <f>IFERROR(INDEX('1.4G'!J:J,MATCH($D121,'1.4G'!D:D,0)),0)</f>
        <v>0</v>
      </c>
      <c r="AY121" s="174">
        <f t="shared" si="12"/>
        <v>0</v>
      </c>
      <c r="AZ121" s="174">
        <f t="shared" si="13"/>
        <v>0</v>
      </c>
      <c r="BA121" s="175">
        <f>IFERROR(Table1[[#This Row],[Line total ordered for now]]*Table1[[#This Row],[GUARANTEED PRICE
for STOCK orders collected before 31.3.22]],0)</f>
        <v>0</v>
      </c>
      <c r="BB121" s="175">
        <f t="shared" si="9"/>
        <v>0</v>
      </c>
      <c r="BC121" s="176">
        <f>(AZ121+Table1[[#This Row],[Line total ordered for now]])*Z121</f>
        <v>0</v>
      </c>
      <c r="BD121" s="200">
        <v>150.02183762999113</v>
      </c>
      <c r="BE121" s="65"/>
      <c r="BF121" s="65"/>
      <c r="BG121" s="65"/>
      <c r="BH121" s="65"/>
      <c r="BI121" s="65"/>
      <c r="BJ121" s="65"/>
      <c r="BK121" s="65"/>
      <c r="BL121" s="55"/>
      <c r="BM121"/>
      <c r="BN121"/>
      <c r="BO121"/>
      <c r="BP121"/>
      <c r="BQ121"/>
      <c r="BR121"/>
      <c r="BS121"/>
      <c r="BT121"/>
    </row>
    <row r="122" spans="1:72" ht="15.75">
      <c r="A122" s="202">
        <v>119</v>
      </c>
      <c r="B122" s="68" t="s">
        <v>6378</v>
      </c>
      <c r="C122" s="149" t="s">
        <v>616</v>
      </c>
      <c r="D122" s="149" t="s">
        <v>4347</v>
      </c>
      <c r="E122" s="149" t="s">
        <v>3086</v>
      </c>
      <c r="F122" s="158" t="str">
        <f t="shared" si="10"/>
        <v/>
      </c>
      <c r="G122" s="187">
        <v>0</v>
      </c>
      <c r="H122" s="150"/>
      <c r="I122" s="184">
        <v>169.82</v>
      </c>
      <c r="J122" s="150"/>
      <c r="K122" s="151">
        <v>4.9067780600829458</v>
      </c>
      <c r="L122" s="152">
        <v>173.21639999999999</v>
      </c>
      <c r="M122" s="152">
        <v>176.64401016298604</v>
      </c>
      <c r="N122" s="153" t="s">
        <v>617</v>
      </c>
      <c r="O122" s="154">
        <v>36</v>
      </c>
      <c r="P122" s="153">
        <v>4</v>
      </c>
      <c r="Q122" s="153" t="s">
        <v>147</v>
      </c>
      <c r="R122" s="155">
        <v>19</v>
      </c>
      <c r="S122" s="155">
        <v>12.5</v>
      </c>
      <c r="T122" s="155">
        <v>3.2</v>
      </c>
      <c r="U122" s="154" t="s">
        <v>94</v>
      </c>
      <c r="V122" s="153" t="s">
        <v>89</v>
      </c>
      <c r="W122" s="153" t="s">
        <v>627</v>
      </c>
      <c r="X122" s="151" t="s">
        <v>6378</v>
      </c>
      <c r="Y122" s="151" t="s">
        <v>6378</v>
      </c>
      <c r="Z122" s="156">
        <v>5.8200000000000002E-2</v>
      </c>
      <c r="AA122" s="153" t="s">
        <v>671</v>
      </c>
      <c r="AB122" s="153" t="s">
        <v>5917</v>
      </c>
      <c r="AC122" s="153" t="s">
        <v>2412</v>
      </c>
      <c r="AD122" s="157" t="s">
        <v>626</v>
      </c>
      <c r="AE122" s="110">
        <v>0</v>
      </c>
      <c r="AF122" s="110">
        <v>0</v>
      </c>
      <c r="AG122" s="112">
        <f t="shared" si="11"/>
        <v>0</v>
      </c>
      <c r="AH122" s="110">
        <f>SUM(AG$4:AG122)</f>
        <v>1</v>
      </c>
      <c r="AI122" s="112">
        <f t="shared" si="7"/>
        <v>0</v>
      </c>
      <c r="AJ122" s="110">
        <f>COUNTIF(AI$4:AI122,"&gt;0")</f>
        <v>0</v>
      </c>
      <c r="AK122" s="110">
        <v>0</v>
      </c>
      <c r="AL122" s="110">
        <v>0</v>
      </c>
      <c r="AM122" s="172" t="str">
        <f>IF(OR(Table1[[#This Row],[Line total ordered for now]]&gt;0,Table1[[#This Row],[Line total ordered for season]]&gt;0),1,"")</f>
        <v/>
      </c>
      <c r="AN122" s="173">
        <f>COUNTIF(AM$4:AM122,"&gt;0")</f>
        <v>0</v>
      </c>
      <c r="AO122" s="173">
        <f>Table1[[#This Row],[ORDER QUANTITY
to be collected BEFORE 31.3.22]]</f>
        <v>0</v>
      </c>
      <c r="AP122" s="174">
        <f t="shared" si="8"/>
        <v>0</v>
      </c>
      <c r="AQ122" s="174">
        <f>IFERROR(INDEX(Retail!H:H,MATCH($D122,Retail!$D:$D,0)),0)</f>
        <v>0</v>
      </c>
      <c r="AR122" s="174">
        <f>IFERROR(INDEX(Retail!J:J,MATCH($D122,Retail!$D:$D,0)),0)</f>
        <v>0</v>
      </c>
      <c r="AS122" s="174">
        <f>IFERROR(INDEX('NEW2022'!H:H,MATCH($D122,'NEW2022'!D:D,0)),0)</f>
        <v>0</v>
      </c>
      <c r="AT122" s="174">
        <f>IFERROR(INDEX('NEW2022'!J:J,MATCH($D122,'NEW2022'!D:D,0)),0)</f>
        <v>0</v>
      </c>
      <c r="AU122" s="174">
        <f>IFERROR(INDEX('Quiet Items'!H:H,MATCH($D122,'Quiet Items'!D:D,0)),0)</f>
        <v>0</v>
      </c>
      <c r="AV122" s="174">
        <f>IFERROR(INDEX('Quiet Items'!J:J,MATCH($D122,'Quiet Items'!D:D,0)),0)</f>
        <v>0</v>
      </c>
      <c r="AW122" s="174">
        <f>IFERROR(INDEX('1.4G'!H:H,MATCH($D122,'1.4G'!D:D,0)),0)</f>
        <v>0</v>
      </c>
      <c r="AX122" s="174">
        <f>IFERROR(INDEX('1.4G'!J:J,MATCH($D122,'1.4G'!D:D,0)),0)</f>
        <v>0</v>
      </c>
      <c r="AY122" s="174">
        <f t="shared" si="12"/>
        <v>0</v>
      </c>
      <c r="AZ122" s="174">
        <f t="shared" si="13"/>
        <v>0</v>
      </c>
      <c r="BA122" s="175">
        <f>IFERROR(Table1[[#This Row],[Line total ordered for now]]*Table1[[#This Row],[GUARANTEED PRICE
for STOCK orders collected before 31.3.22]],0)</f>
        <v>0</v>
      </c>
      <c r="BB122" s="175">
        <f t="shared" si="9"/>
        <v>0</v>
      </c>
      <c r="BC122" s="176">
        <f>(AZ122+Table1[[#This Row],[Line total ordered for now]])*Z122</f>
        <v>0</v>
      </c>
      <c r="BD122" s="200">
        <v>150.14740863853814</v>
      </c>
      <c r="BE122" s="65"/>
      <c r="BF122" s="65"/>
      <c r="BG122" s="65"/>
      <c r="BH122" s="65"/>
      <c r="BI122" s="65"/>
      <c r="BJ122" s="65"/>
      <c r="BK122" s="65"/>
      <c r="BL122" s="55"/>
      <c r="BM122"/>
      <c r="BN122"/>
      <c r="BO122"/>
      <c r="BP122"/>
      <c r="BQ122"/>
      <c r="BR122"/>
      <c r="BS122"/>
      <c r="BT122"/>
    </row>
    <row r="123" spans="1:72" ht="15.75">
      <c r="A123" s="202">
        <v>120</v>
      </c>
      <c r="B123" s="68" t="s">
        <v>6378</v>
      </c>
      <c r="C123" s="149" t="s">
        <v>616</v>
      </c>
      <c r="D123" s="149" t="s">
        <v>3007</v>
      </c>
      <c r="E123" s="149" t="s">
        <v>3008</v>
      </c>
      <c r="F123" s="158" t="str">
        <f t="shared" si="10"/>
        <v>Video</v>
      </c>
      <c r="G123" s="187">
        <v>12</v>
      </c>
      <c r="H123" s="150"/>
      <c r="I123" s="184">
        <v>155.21</v>
      </c>
      <c r="J123" s="150"/>
      <c r="K123" s="151">
        <v>4.9494444444444436</v>
      </c>
      <c r="L123" s="152">
        <v>162.1438</v>
      </c>
      <c r="M123" s="152">
        <v>178.17999999999998</v>
      </c>
      <c r="N123" s="153" t="s">
        <v>617</v>
      </c>
      <c r="O123" s="154">
        <v>36</v>
      </c>
      <c r="P123" s="153">
        <v>4</v>
      </c>
      <c r="Q123" s="153" t="s">
        <v>147</v>
      </c>
      <c r="R123" s="155">
        <v>16</v>
      </c>
      <c r="S123" s="155">
        <v>10.68</v>
      </c>
      <c r="T123" s="155">
        <v>3.2</v>
      </c>
      <c r="U123" s="154" t="s">
        <v>94</v>
      </c>
      <c r="V123" s="153" t="s">
        <v>89</v>
      </c>
      <c r="W123" s="153" t="s">
        <v>627</v>
      </c>
      <c r="X123" s="151" t="s">
        <v>6378</v>
      </c>
      <c r="Y123" s="151" t="s">
        <v>6378</v>
      </c>
      <c r="Z123" s="156">
        <v>6.2899999999999998E-2</v>
      </c>
      <c r="AA123" s="153" t="s">
        <v>671</v>
      </c>
      <c r="AB123" s="153" t="s">
        <v>5447</v>
      </c>
      <c r="AC123" s="153" t="s">
        <v>785</v>
      </c>
      <c r="AD123" s="157" t="s">
        <v>1220</v>
      </c>
      <c r="AE123" s="110">
        <v>0</v>
      </c>
      <c r="AF123" s="110">
        <v>0</v>
      </c>
      <c r="AG123" s="112">
        <f t="shared" si="11"/>
        <v>0</v>
      </c>
      <c r="AH123" s="110">
        <f>SUM(AG$4:AG123)</f>
        <v>1</v>
      </c>
      <c r="AI123" s="112">
        <f t="shared" si="7"/>
        <v>0</v>
      </c>
      <c r="AJ123" s="110">
        <f>COUNTIF(AI$4:AI123,"&gt;0")</f>
        <v>0</v>
      </c>
      <c r="AK123" s="110">
        <v>0</v>
      </c>
      <c r="AL123" s="110">
        <v>0</v>
      </c>
      <c r="AM123" s="172" t="str">
        <f>IF(OR(Table1[[#This Row],[Line total ordered for now]]&gt;0,Table1[[#This Row],[Line total ordered for season]]&gt;0),1,"")</f>
        <v/>
      </c>
      <c r="AN123" s="173">
        <f>COUNTIF(AM$4:AM123,"&gt;0")</f>
        <v>0</v>
      </c>
      <c r="AO123" s="173">
        <f>Table1[[#This Row],[ORDER QUANTITY
to be collected BEFORE 31.3.22]]</f>
        <v>0</v>
      </c>
      <c r="AP123" s="174">
        <f t="shared" si="8"/>
        <v>0</v>
      </c>
      <c r="AQ123" s="174">
        <f>IFERROR(INDEX(Retail!H:H,MATCH($D123,Retail!$D:$D,0)),0)</f>
        <v>0</v>
      </c>
      <c r="AR123" s="174">
        <f>IFERROR(INDEX(Retail!J:J,MATCH($D123,Retail!$D:$D,0)),0)</f>
        <v>0</v>
      </c>
      <c r="AS123" s="174">
        <f>IFERROR(INDEX('NEW2022'!H:H,MATCH($D123,'NEW2022'!D:D,0)),0)</f>
        <v>0</v>
      </c>
      <c r="AT123" s="174">
        <f>IFERROR(INDEX('NEW2022'!J:J,MATCH($D123,'NEW2022'!D:D,0)),0)</f>
        <v>0</v>
      </c>
      <c r="AU123" s="174">
        <f>IFERROR(INDEX('Quiet Items'!H:H,MATCH($D123,'Quiet Items'!D:D,0)),0)</f>
        <v>0</v>
      </c>
      <c r="AV123" s="174">
        <f>IFERROR(INDEX('Quiet Items'!J:J,MATCH($D123,'Quiet Items'!D:D,0)),0)</f>
        <v>0</v>
      </c>
      <c r="AW123" s="174">
        <f>IFERROR(INDEX('1.4G'!H:H,MATCH($D123,'1.4G'!D:D,0)),0)</f>
        <v>0</v>
      </c>
      <c r="AX123" s="174">
        <f>IFERROR(INDEX('1.4G'!J:J,MATCH($D123,'1.4G'!D:D,0)),0)</f>
        <v>0</v>
      </c>
      <c r="AY123" s="174">
        <f t="shared" si="12"/>
        <v>0</v>
      </c>
      <c r="AZ123" s="174">
        <f t="shared" si="13"/>
        <v>0</v>
      </c>
      <c r="BA123" s="175">
        <f>IFERROR(Table1[[#This Row],[Line total ordered for now]]*Table1[[#This Row],[GUARANTEED PRICE
for STOCK orders collected before 31.3.22]],0)</f>
        <v>0</v>
      </c>
      <c r="BB123" s="175">
        <f t="shared" si="9"/>
        <v>0</v>
      </c>
      <c r="BC123" s="176">
        <f>(AZ123+Table1[[#This Row],[Line total ordered for now]])*Z123</f>
        <v>0</v>
      </c>
      <c r="BD123" s="200">
        <v>151.45299999999997</v>
      </c>
      <c r="BE123" s="65"/>
      <c r="BF123" s="65"/>
      <c r="BG123" s="65"/>
      <c r="BH123" s="65"/>
      <c r="BI123" s="65"/>
      <c r="BJ123" s="65"/>
      <c r="BK123" s="65"/>
      <c r="BL123" s="55"/>
      <c r="BM123"/>
      <c r="BN123"/>
      <c r="BO123"/>
      <c r="BP123"/>
      <c r="BQ123"/>
      <c r="BR123"/>
      <c r="BS123"/>
      <c r="BT123"/>
    </row>
    <row r="124" spans="1:72" ht="15.75">
      <c r="A124" s="202">
        <v>121</v>
      </c>
      <c r="B124" s="68" t="s">
        <v>6378</v>
      </c>
      <c r="C124" s="149" t="s">
        <v>616</v>
      </c>
      <c r="D124" s="149" t="s">
        <v>4497</v>
      </c>
      <c r="E124" s="149" t="s">
        <v>4498</v>
      </c>
      <c r="F124" s="158" t="str">
        <f t="shared" si="10"/>
        <v>Video</v>
      </c>
      <c r="G124" s="187">
        <v>0</v>
      </c>
      <c r="H124" s="150"/>
      <c r="I124" s="184">
        <v>157.41</v>
      </c>
      <c r="J124" s="150"/>
      <c r="K124" s="151">
        <v>5.0197222222222218</v>
      </c>
      <c r="L124" s="152">
        <v>164.44609999999997</v>
      </c>
      <c r="M124" s="152">
        <v>180.70999999999998</v>
      </c>
      <c r="N124" s="153" t="s">
        <v>617</v>
      </c>
      <c r="O124" s="154">
        <v>36</v>
      </c>
      <c r="P124" s="153">
        <v>9</v>
      </c>
      <c r="Q124" s="153" t="s">
        <v>147</v>
      </c>
      <c r="R124" s="155">
        <v>0</v>
      </c>
      <c r="S124" s="155">
        <v>10.68</v>
      </c>
      <c r="T124" s="155">
        <v>3.2</v>
      </c>
      <c r="U124" s="154" t="s">
        <v>94</v>
      </c>
      <c r="V124" s="153" t="s">
        <v>89</v>
      </c>
      <c r="W124" s="153" t="s">
        <v>627</v>
      </c>
      <c r="X124" s="151" t="s">
        <v>6378</v>
      </c>
      <c r="Y124" s="151" t="s">
        <v>6378</v>
      </c>
      <c r="Z124" s="156">
        <v>6.3E-2</v>
      </c>
      <c r="AA124" s="153" t="s">
        <v>836</v>
      </c>
      <c r="AB124" s="153" t="s">
        <v>5487</v>
      </c>
      <c r="AC124" s="153" t="s">
        <v>4790</v>
      </c>
      <c r="AD124" s="157" t="s">
        <v>3283</v>
      </c>
      <c r="AE124" s="110">
        <v>0</v>
      </c>
      <c r="AF124" s="110">
        <v>0</v>
      </c>
      <c r="AG124" s="112">
        <f t="shared" si="11"/>
        <v>0</v>
      </c>
      <c r="AH124" s="110">
        <f>SUM(AG$4:AG124)</f>
        <v>1</v>
      </c>
      <c r="AI124" s="112">
        <f t="shared" si="7"/>
        <v>0</v>
      </c>
      <c r="AJ124" s="110">
        <f>COUNTIF(AI$4:AI124,"&gt;0")</f>
        <v>0</v>
      </c>
      <c r="AK124" s="110">
        <v>0</v>
      </c>
      <c r="AL124" s="110">
        <v>0</v>
      </c>
      <c r="AM124" s="172" t="str">
        <f>IF(OR(Table1[[#This Row],[Line total ordered for now]]&gt;0,Table1[[#This Row],[Line total ordered for season]]&gt;0),1,"")</f>
        <v/>
      </c>
      <c r="AN124" s="173">
        <f>COUNTIF(AM$4:AM124,"&gt;0")</f>
        <v>0</v>
      </c>
      <c r="AO124" s="173">
        <f>Table1[[#This Row],[ORDER QUANTITY
to be collected BEFORE 31.3.22]]</f>
        <v>0</v>
      </c>
      <c r="AP124" s="174">
        <f t="shared" si="8"/>
        <v>0</v>
      </c>
      <c r="AQ124" s="174">
        <f>IFERROR(INDEX(Retail!H:H,MATCH($D124,Retail!$D:$D,0)),0)</f>
        <v>0</v>
      </c>
      <c r="AR124" s="174">
        <f>IFERROR(INDEX(Retail!J:J,MATCH($D124,Retail!$D:$D,0)),0)</f>
        <v>0</v>
      </c>
      <c r="AS124" s="174">
        <f>IFERROR(INDEX('NEW2022'!H:H,MATCH($D124,'NEW2022'!D:D,0)),0)</f>
        <v>0</v>
      </c>
      <c r="AT124" s="174">
        <f>IFERROR(INDEX('NEW2022'!J:J,MATCH($D124,'NEW2022'!D:D,0)),0)</f>
        <v>0</v>
      </c>
      <c r="AU124" s="174">
        <f>IFERROR(INDEX('Quiet Items'!H:H,MATCH($D124,'Quiet Items'!D:D,0)),0)</f>
        <v>0</v>
      </c>
      <c r="AV124" s="174">
        <f>IFERROR(INDEX('Quiet Items'!J:J,MATCH($D124,'Quiet Items'!D:D,0)),0)</f>
        <v>0</v>
      </c>
      <c r="AW124" s="174">
        <f>IFERROR(INDEX('1.4G'!H:H,MATCH($D124,'1.4G'!D:D,0)),0)</f>
        <v>0</v>
      </c>
      <c r="AX124" s="174">
        <f>IFERROR(INDEX('1.4G'!J:J,MATCH($D124,'1.4G'!D:D,0)),0)</f>
        <v>0</v>
      </c>
      <c r="AY124" s="174">
        <f t="shared" si="12"/>
        <v>0</v>
      </c>
      <c r="AZ124" s="174">
        <f t="shared" si="13"/>
        <v>0</v>
      </c>
      <c r="BA124" s="175">
        <f>IFERROR(Table1[[#This Row],[Line total ordered for now]]*Table1[[#This Row],[GUARANTEED PRICE
for STOCK orders collected before 31.3.22]],0)</f>
        <v>0</v>
      </c>
      <c r="BB124" s="175">
        <f t="shared" si="9"/>
        <v>0</v>
      </c>
      <c r="BC124" s="176">
        <f>(AZ124+Table1[[#This Row],[Line total ordered for now]])*Z124</f>
        <v>0</v>
      </c>
      <c r="BD124" s="200">
        <v>153.60349999999997</v>
      </c>
      <c r="BE124" s="65"/>
      <c r="BF124" s="65"/>
      <c r="BG124" s="65"/>
      <c r="BH124" s="65"/>
      <c r="BI124" s="65"/>
      <c r="BJ124" s="65"/>
      <c r="BK124" s="65"/>
      <c r="BL124" s="55"/>
      <c r="BM124"/>
      <c r="BN124"/>
      <c r="BO124"/>
      <c r="BP124"/>
      <c r="BQ124"/>
      <c r="BR124"/>
      <c r="BS124"/>
      <c r="BT124"/>
    </row>
    <row r="125" spans="1:72" ht="15.75">
      <c r="A125" s="202">
        <v>122</v>
      </c>
      <c r="B125" s="68" t="s">
        <v>6378</v>
      </c>
      <c r="C125" s="149" t="s">
        <v>616</v>
      </c>
      <c r="D125" s="149" t="s">
        <v>3145</v>
      </c>
      <c r="E125" s="149" t="s">
        <v>3146</v>
      </c>
      <c r="F125" s="158" t="str">
        <f t="shared" si="10"/>
        <v>Video</v>
      </c>
      <c r="G125" s="187">
        <v>3</v>
      </c>
      <c r="H125" s="150"/>
      <c r="I125" s="184">
        <v>157.9</v>
      </c>
      <c r="J125" s="150"/>
      <c r="K125" s="151">
        <v>5.0352777777777771</v>
      </c>
      <c r="L125" s="152">
        <v>164.95569999999998</v>
      </c>
      <c r="M125" s="152">
        <v>181.26999999999998</v>
      </c>
      <c r="N125" s="153" t="s">
        <v>617</v>
      </c>
      <c r="O125" s="154">
        <v>36</v>
      </c>
      <c r="P125" s="153">
        <v>6</v>
      </c>
      <c r="Q125" s="153" t="s">
        <v>147</v>
      </c>
      <c r="R125" s="155">
        <v>16</v>
      </c>
      <c r="S125" s="155">
        <v>10.68</v>
      </c>
      <c r="T125" s="155">
        <v>3.2</v>
      </c>
      <c r="U125" s="154" t="s">
        <v>94</v>
      </c>
      <c r="V125" s="153" t="s">
        <v>89</v>
      </c>
      <c r="W125" s="153" t="s">
        <v>627</v>
      </c>
      <c r="X125" s="151" t="s">
        <v>6378</v>
      </c>
      <c r="Y125" s="151" t="s">
        <v>6378</v>
      </c>
      <c r="Z125" s="156">
        <v>6.2866000000000005E-2</v>
      </c>
      <c r="AA125" s="153" t="s">
        <v>671</v>
      </c>
      <c r="AB125" s="153" t="s">
        <v>5450</v>
      </c>
      <c r="AC125" s="153" t="s">
        <v>785</v>
      </c>
      <c r="AD125" s="157" t="s">
        <v>3147</v>
      </c>
      <c r="AE125" s="110">
        <v>0</v>
      </c>
      <c r="AF125" s="110">
        <v>0</v>
      </c>
      <c r="AG125" s="112">
        <f t="shared" si="11"/>
        <v>0</v>
      </c>
      <c r="AH125" s="110">
        <f>SUM(AG$4:AG125)</f>
        <v>1</v>
      </c>
      <c r="AI125" s="112">
        <f t="shared" si="7"/>
        <v>0</v>
      </c>
      <c r="AJ125" s="110">
        <f>COUNTIF(AI$4:AI125,"&gt;0")</f>
        <v>0</v>
      </c>
      <c r="AK125" s="110">
        <v>0</v>
      </c>
      <c r="AL125" s="110">
        <v>0</v>
      </c>
      <c r="AM125" s="172" t="str">
        <f>IF(OR(Table1[[#This Row],[Line total ordered for now]]&gt;0,Table1[[#This Row],[Line total ordered for season]]&gt;0),1,"")</f>
        <v/>
      </c>
      <c r="AN125" s="173">
        <f>COUNTIF(AM$4:AM125,"&gt;0")</f>
        <v>0</v>
      </c>
      <c r="AO125" s="173">
        <f>Table1[[#This Row],[ORDER QUANTITY
to be collected BEFORE 31.3.22]]</f>
        <v>0</v>
      </c>
      <c r="AP125" s="174">
        <f t="shared" si="8"/>
        <v>0</v>
      </c>
      <c r="AQ125" s="174">
        <f>IFERROR(INDEX(Retail!H:H,MATCH($D125,Retail!$D:$D,0)),0)</f>
        <v>0</v>
      </c>
      <c r="AR125" s="174">
        <f>IFERROR(INDEX(Retail!J:J,MATCH($D125,Retail!$D:$D,0)),0)</f>
        <v>0</v>
      </c>
      <c r="AS125" s="174">
        <f>IFERROR(INDEX('NEW2022'!H:H,MATCH($D125,'NEW2022'!D:D,0)),0)</f>
        <v>0</v>
      </c>
      <c r="AT125" s="174">
        <f>IFERROR(INDEX('NEW2022'!J:J,MATCH($D125,'NEW2022'!D:D,0)),0)</f>
        <v>0</v>
      </c>
      <c r="AU125" s="174">
        <f>IFERROR(INDEX('Quiet Items'!H:H,MATCH($D125,'Quiet Items'!D:D,0)),0)</f>
        <v>0</v>
      </c>
      <c r="AV125" s="174">
        <f>IFERROR(INDEX('Quiet Items'!J:J,MATCH($D125,'Quiet Items'!D:D,0)),0)</f>
        <v>0</v>
      </c>
      <c r="AW125" s="174">
        <f>IFERROR(INDEX('1.4G'!H:H,MATCH($D125,'1.4G'!D:D,0)),0)</f>
        <v>0</v>
      </c>
      <c r="AX125" s="174">
        <f>IFERROR(INDEX('1.4G'!J:J,MATCH($D125,'1.4G'!D:D,0)),0)</f>
        <v>0</v>
      </c>
      <c r="AY125" s="174">
        <f t="shared" si="12"/>
        <v>0</v>
      </c>
      <c r="AZ125" s="174">
        <f t="shared" si="13"/>
        <v>0</v>
      </c>
      <c r="BA125" s="175">
        <f>IFERROR(Table1[[#This Row],[Line total ordered for now]]*Table1[[#This Row],[GUARANTEED PRICE
for STOCK orders collected before 31.3.22]],0)</f>
        <v>0</v>
      </c>
      <c r="BB125" s="175">
        <f t="shared" si="9"/>
        <v>0</v>
      </c>
      <c r="BC125" s="176">
        <f>(AZ125+Table1[[#This Row],[Line total ordered for now]])*Z125</f>
        <v>0</v>
      </c>
      <c r="BD125" s="200">
        <v>154.07949999999997</v>
      </c>
      <c r="BE125" s="65"/>
      <c r="BF125" s="65"/>
      <c r="BG125" s="65"/>
      <c r="BH125" s="65"/>
      <c r="BI125" s="65"/>
      <c r="BJ125" s="65"/>
      <c r="BK125" s="65"/>
      <c r="BL125" s="55"/>
      <c r="BM125"/>
      <c r="BN125"/>
      <c r="BO125"/>
      <c r="BP125"/>
      <c r="BQ125"/>
      <c r="BR125"/>
      <c r="BS125"/>
      <c r="BT125"/>
    </row>
    <row r="126" spans="1:72" ht="15.75">
      <c r="A126" s="202">
        <v>123</v>
      </c>
      <c r="B126" s="68" t="s">
        <v>6378</v>
      </c>
      <c r="C126" s="149" t="s">
        <v>616</v>
      </c>
      <c r="D126" s="149" t="s">
        <v>1300</v>
      </c>
      <c r="E126" s="149" t="s">
        <v>1301</v>
      </c>
      <c r="F126" s="158" t="str">
        <f t="shared" si="10"/>
        <v>Video</v>
      </c>
      <c r="G126" s="187">
        <v>0</v>
      </c>
      <c r="H126" s="150"/>
      <c r="I126" s="184">
        <v>159.21</v>
      </c>
      <c r="J126" s="150"/>
      <c r="K126" s="151">
        <v>5.0772222222222219</v>
      </c>
      <c r="L126" s="152">
        <v>166.32980000000001</v>
      </c>
      <c r="M126" s="152">
        <v>182.78</v>
      </c>
      <c r="N126" s="153" t="s">
        <v>617</v>
      </c>
      <c r="O126" s="154">
        <v>36</v>
      </c>
      <c r="P126" s="153">
        <v>12</v>
      </c>
      <c r="Q126" s="153" t="s">
        <v>147</v>
      </c>
      <c r="R126" s="155">
        <v>16</v>
      </c>
      <c r="S126" s="155">
        <v>10.68</v>
      </c>
      <c r="T126" s="155">
        <v>3.2</v>
      </c>
      <c r="U126" s="154" t="s">
        <v>94</v>
      </c>
      <c r="V126" s="153" t="s">
        <v>89</v>
      </c>
      <c r="W126" s="153" t="s">
        <v>627</v>
      </c>
      <c r="X126" s="151" t="s">
        <v>6378</v>
      </c>
      <c r="Y126" s="151" t="s">
        <v>6378</v>
      </c>
      <c r="Z126" s="156">
        <v>6.2899999999999998E-2</v>
      </c>
      <c r="AA126" s="153" t="s">
        <v>1302</v>
      </c>
      <c r="AB126" s="153" t="s">
        <v>5816</v>
      </c>
      <c r="AC126" s="153" t="s">
        <v>4933</v>
      </c>
      <c r="AD126" s="157" t="s">
        <v>700</v>
      </c>
      <c r="AE126" s="110">
        <v>0</v>
      </c>
      <c r="AF126" s="110">
        <v>0</v>
      </c>
      <c r="AG126" s="112">
        <f t="shared" si="11"/>
        <v>0</v>
      </c>
      <c r="AH126" s="110">
        <f>SUM(AG$4:AG126)</f>
        <v>1</v>
      </c>
      <c r="AI126" s="112">
        <f t="shared" si="7"/>
        <v>0</v>
      </c>
      <c r="AJ126" s="110">
        <f>COUNTIF(AI$4:AI126,"&gt;0")</f>
        <v>0</v>
      </c>
      <c r="AK126" s="110">
        <v>0</v>
      </c>
      <c r="AL126" s="110">
        <v>0</v>
      </c>
      <c r="AM126" s="172" t="str">
        <f>IF(OR(Table1[[#This Row],[Line total ordered for now]]&gt;0,Table1[[#This Row],[Line total ordered for season]]&gt;0),1,"")</f>
        <v/>
      </c>
      <c r="AN126" s="173">
        <f>COUNTIF(AM$4:AM126,"&gt;0")</f>
        <v>0</v>
      </c>
      <c r="AO126" s="173">
        <f>Table1[[#This Row],[ORDER QUANTITY
to be collected BEFORE 31.3.22]]</f>
        <v>0</v>
      </c>
      <c r="AP126" s="174">
        <f t="shared" si="8"/>
        <v>0</v>
      </c>
      <c r="AQ126" s="174">
        <f>IFERROR(INDEX(Retail!H:H,MATCH($D126,Retail!$D:$D,0)),0)</f>
        <v>0</v>
      </c>
      <c r="AR126" s="174">
        <f>IFERROR(INDEX(Retail!J:J,MATCH($D126,Retail!$D:$D,0)),0)</f>
        <v>0</v>
      </c>
      <c r="AS126" s="174">
        <f>IFERROR(INDEX('NEW2022'!H:H,MATCH($D126,'NEW2022'!D:D,0)),0)</f>
        <v>0</v>
      </c>
      <c r="AT126" s="174">
        <f>IFERROR(INDEX('NEW2022'!J:J,MATCH($D126,'NEW2022'!D:D,0)),0)</f>
        <v>0</v>
      </c>
      <c r="AU126" s="174">
        <f>IFERROR(INDEX('Quiet Items'!H:H,MATCH($D126,'Quiet Items'!D:D,0)),0)</f>
        <v>0</v>
      </c>
      <c r="AV126" s="174">
        <f>IFERROR(INDEX('Quiet Items'!J:J,MATCH($D126,'Quiet Items'!D:D,0)),0)</f>
        <v>0</v>
      </c>
      <c r="AW126" s="174">
        <f>IFERROR(INDEX('1.4G'!H:H,MATCH($D126,'1.4G'!D:D,0)),0)</f>
        <v>0</v>
      </c>
      <c r="AX126" s="174">
        <f>IFERROR(INDEX('1.4G'!J:J,MATCH($D126,'1.4G'!D:D,0)),0)</f>
        <v>0</v>
      </c>
      <c r="AY126" s="174">
        <f t="shared" si="12"/>
        <v>0</v>
      </c>
      <c r="AZ126" s="174">
        <f t="shared" si="13"/>
        <v>0</v>
      </c>
      <c r="BA126" s="175">
        <f>IFERROR(Table1[[#This Row],[Line total ordered for now]]*Table1[[#This Row],[GUARANTEED PRICE
for STOCK orders collected before 31.3.22]],0)</f>
        <v>0</v>
      </c>
      <c r="BB126" s="175">
        <f t="shared" si="9"/>
        <v>0</v>
      </c>
      <c r="BC126" s="176">
        <f>(AZ126+Table1[[#This Row],[Line total ordered for now]])*Z126</f>
        <v>0</v>
      </c>
      <c r="BD126" s="200">
        <v>155.363</v>
      </c>
      <c r="BE126" s="65"/>
      <c r="BF126" s="65"/>
      <c r="BG126" s="65"/>
      <c r="BH126" s="65"/>
      <c r="BI126" s="65"/>
      <c r="BJ126" s="65"/>
      <c r="BK126" s="65"/>
      <c r="BL126" s="55"/>
      <c r="BM126"/>
      <c r="BN126"/>
      <c r="BO126"/>
      <c r="BP126"/>
      <c r="BQ126"/>
      <c r="BR126"/>
      <c r="BS126"/>
      <c r="BT126"/>
    </row>
    <row r="127" spans="1:72" ht="15.75">
      <c r="A127" s="202">
        <v>124</v>
      </c>
      <c r="B127" s="68" t="s">
        <v>6378</v>
      </c>
      <c r="C127" s="149" t="s">
        <v>616</v>
      </c>
      <c r="D127" s="149" t="s">
        <v>2549</v>
      </c>
      <c r="E127" s="149" t="s">
        <v>2550</v>
      </c>
      <c r="F127" s="158" t="str">
        <f t="shared" si="10"/>
        <v>Video</v>
      </c>
      <c r="G127" s="187">
        <v>0</v>
      </c>
      <c r="H127" s="150"/>
      <c r="I127" s="184">
        <v>172.16</v>
      </c>
      <c r="J127" s="150"/>
      <c r="K127" s="151">
        <v>5.0929910953465098</v>
      </c>
      <c r="L127" s="152">
        <v>175.60319999999999</v>
      </c>
      <c r="M127" s="152">
        <v>183.34767943247437</v>
      </c>
      <c r="N127" s="153" t="s">
        <v>617</v>
      </c>
      <c r="O127" s="154">
        <v>36</v>
      </c>
      <c r="P127" s="153">
        <v>15</v>
      </c>
      <c r="Q127" s="153" t="s">
        <v>147</v>
      </c>
      <c r="R127" s="155">
        <v>19</v>
      </c>
      <c r="S127" s="155">
        <v>12.5</v>
      </c>
      <c r="T127" s="155">
        <v>3.2</v>
      </c>
      <c r="U127" s="154" t="s">
        <v>94</v>
      </c>
      <c r="V127" s="153" t="s">
        <v>89</v>
      </c>
      <c r="W127" s="153" t="s">
        <v>627</v>
      </c>
      <c r="X127" s="151" t="s">
        <v>6378</v>
      </c>
      <c r="Y127" s="151" t="s">
        <v>6378</v>
      </c>
      <c r="Z127" s="156">
        <v>5.8200000000000002E-2</v>
      </c>
      <c r="AA127" s="153" t="s">
        <v>1302</v>
      </c>
      <c r="AB127" s="153" t="s">
        <v>5758</v>
      </c>
      <c r="AC127" s="153" t="s">
        <v>4902</v>
      </c>
      <c r="AD127" s="157" t="s">
        <v>2551</v>
      </c>
      <c r="AE127" s="110">
        <v>0</v>
      </c>
      <c r="AF127" s="110">
        <v>0</v>
      </c>
      <c r="AG127" s="112">
        <f t="shared" si="11"/>
        <v>0</v>
      </c>
      <c r="AH127" s="110">
        <f>SUM(AG$4:AG127)</f>
        <v>1</v>
      </c>
      <c r="AI127" s="112">
        <f t="shared" si="7"/>
        <v>0</v>
      </c>
      <c r="AJ127" s="110">
        <f>COUNTIF(AI$4:AI127,"&gt;0")</f>
        <v>0</v>
      </c>
      <c r="AK127" s="110">
        <v>0</v>
      </c>
      <c r="AL127" s="110">
        <v>0</v>
      </c>
      <c r="AM127" s="172" t="str">
        <f>IF(OR(Table1[[#This Row],[Line total ordered for now]]&gt;0,Table1[[#This Row],[Line total ordered for season]]&gt;0),1,"")</f>
        <v/>
      </c>
      <c r="AN127" s="173">
        <f>COUNTIF(AM$4:AM127,"&gt;0")</f>
        <v>0</v>
      </c>
      <c r="AO127" s="173">
        <f>Table1[[#This Row],[ORDER QUANTITY
to be collected BEFORE 31.3.22]]</f>
        <v>0</v>
      </c>
      <c r="AP127" s="174">
        <f t="shared" si="8"/>
        <v>0</v>
      </c>
      <c r="AQ127" s="174">
        <f>IFERROR(INDEX(Retail!H:H,MATCH($D127,Retail!$D:$D,0)),0)</f>
        <v>0</v>
      </c>
      <c r="AR127" s="174">
        <f>IFERROR(INDEX(Retail!J:J,MATCH($D127,Retail!$D:$D,0)),0)</f>
        <v>0</v>
      </c>
      <c r="AS127" s="174">
        <f>IFERROR(INDEX('NEW2022'!H:H,MATCH($D127,'NEW2022'!D:D,0)),0)</f>
        <v>0</v>
      </c>
      <c r="AT127" s="174">
        <f>IFERROR(INDEX('NEW2022'!J:J,MATCH($D127,'NEW2022'!D:D,0)),0)</f>
        <v>0</v>
      </c>
      <c r="AU127" s="174">
        <f>IFERROR(INDEX('Quiet Items'!H:H,MATCH($D127,'Quiet Items'!D:D,0)),0)</f>
        <v>0</v>
      </c>
      <c r="AV127" s="174">
        <f>IFERROR(INDEX('Quiet Items'!J:J,MATCH($D127,'Quiet Items'!D:D,0)),0)</f>
        <v>0</v>
      </c>
      <c r="AW127" s="174">
        <f>IFERROR(INDEX('1.4G'!H:H,MATCH($D127,'1.4G'!D:D,0)),0)</f>
        <v>0</v>
      </c>
      <c r="AX127" s="174">
        <f>IFERROR(INDEX('1.4G'!J:J,MATCH($D127,'1.4G'!D:D,0)),0)</f>
        <v>0</v>
      </c>
      <c r="AY127" s="174">
        <f t="shared" si="12"/>
        <v>0</v>
      </c>
      <c r="AZ127" s="174">
        <f t="shared" si="13"/>
        <v>0</v>
      </c>
      <c r="BA127" s="175">
        <f>IFERROR(Table1[[#This Row],[Line total ordered for now]]*Table1[[#This Row],[GUARANTEED PRICE
for STOCK orders collected before 31.3.22]],0)</f>
        <v>0</v>
      </c>
      <c r="BB127" s="175">
        <f t="shared" si="9"/>
        <v>0</v>
      </c>
      <c r="BC127" s="176">
        <f>(AZ127+Table1[[#This Row],[Line total ordered for now]])*Z127</f>
        <v>0</v>
      </c>
      <c r="BD127" s="200">
        <v>155.84552751760322</v>
      </c>
      <c r="BE127" s="65"/>
      <c r="BF127" s="65"/>
      <c r="BG127" s="65"/>
      <c r="BH127" s="65"/>
      <c r="BI127" s="65"/>
      <c r="BJ127" s="65"/>
      <c r="BK127" s="65"/>
      <c r="BL127" s="55"/>
      <c r="BM127"/>
      <c r="BN127"/>
      <c r="BO127"/>
      <c r="BP127"/>
      <c r="BQ127"/>
      <c r="BR127"/>
      <c r="BS127"/>
      <c r="BT127"/>
    </row>
    <row r="128" spans="1:72" ht="15.75">
      <c r="A128" s="202">
        <v>125</v>
      </c>
      <c r="B128" s="68" t="s">
        <v>6378</v>
      </c>
      <c r="C128" s="149" t="s">
        <v>616</v>
      </c>
      <c r="D128" s="149" t="s">
        <v>3527</v>
      </c>
      <c r="E128" s="149" t="s">
        <v>3528</v>
      </c>
      <c r="F128" s="158" t="str">
        <f t="shared" si="10"/>
        <v>Video</v>
      </c>
      <c r="G128" s="187">
        <v>0</v>
      </c>
      <c r="H128" s="150"/>
      <c r="I128" s="184">
        <v>176.16</v>
      </c>
      <c r="J128" s="150"/>
      <c r="K128" s="151">
        <v>5.0932373130103263</v>
      </c>
      <c r="L128" s="152">
        <v>179.6832</v>
      </c>
      <c r="M128" s="152">
        <v>183.35654326837175</v>
      </c>
      <c r="N128" s="153" t="s">
        <v>617</v>
      </c>
      <c r="O128" s="154">
        <v>36</v>
      </c>
      <c r="P128" s="153">
        <v>9</v>
      </c>
      <c r="Q128" s="153" t="s">
        <v>147</v>
      </c>
      <c r="R128" s="155">
        <v>18</v>
      </c>
      <c r="S128" s="155">
        <v>11.3</v>
      </c>
      <c r="T128" s="155">
        <v>3.2</v>
      </c>
      <c r="U128" s="154" t="s">
        <v>94</v>
      </c>
      <c r="V128" s="153" t="s">
        <v>89</v>
      </c>
      <c r="W128" s="153" t="s">
        <v>627</v>
      </c>
      <c r="X128" s="151" t="s">
        <v>6378</v>
      </c>
      <c r="Y128" s="151" t="s">
        <v>6378</v>
      </c>
      <c r="Z128" s="156">
        <v>5.8212E-2</v>
      </c>
      <c r="AA128" s="153" t="s">
        <v>671</v>
      </c>
      <c r="AB128" s="153" t="s">
        <v>5460</v>
      </c>
      <c r="AC128" s="153" t="s">
        <v>4640</v>
      </c>
      <c r="AD128" s="157" t="s">
        <v>3529</v>
      </c>
      <c r="AE128" s="110">
        <v>0</v>
      </c>
      <c r="AF128" s="110">
        <v>0</v>
      </c>
      <c r="AG128" s="112">
        <f t="shared" si="11"/>
        <v>0</v>
      </c>
      <c r="AH128" s="110">
        <f>SUM(AG$4:AG128)</f>
        <v>1</v>
      </c>
      <c r="AI128" s="112">
        <f t="shared" si="7"/>
        <v>0</v>
      </c>
      <c r="AJ128" s="110">
        <f>COUNTIF(AI$4:AI128,"&gt;0")</f>
        <v>0</v>
      </c>
      <c r="AK128" s="110">
        <v>0</v>
      </c>
      <c r="AL128" s="110">
        <v>0</v>
      </c>
      <c r="AM128" s="172" t="str">
        <f>IF(OR(Table1[[#This Row],[Line total ordered for now]]&gt;0,Table1[[#This Row],[Line total ordered for season]]&gt;0),1,"")</f>
        <v/>
      </c>
      <c r="AN128" s="173">
        <f>COUNTIF(AM$4:AM128,"&gt;0")</f>
        <v>0</v>
      </c>
      <c r="AO128" s="173">
        <f>Table1[[#This Row],[ORDER QUANTITY
to be collected BEFORE 31.3.22]]</f>
        <v>0</v>
      </c>
      <c r="AP128" s="174">
        <f t="shared" si="8"/>
        <v>0</v>
      </c>
      <c r="AQ128" s="174">
        <f>IFERROR(INDEX(Retail!H:H,MATCH($D128,Retail!$D:$D,0)),0)</f>
        <v>0</v>
      </c>
      <c r="AR128" s="174">
        <f>IFERROR(INDEX(Retail!J:J,MATCH($D128,Retail!$D:$D,0)),0)</f>
        <v>0</v>
      </c>
      <c r="AS128" s="174">
        <f>IFERROR(INDEX('NEW2022'!H:H,MATCH($D128,'NEW2022'!D:D,0)),0)</f>
        <v>0</v>
      </c>
      <c r="AT128" s="174">
        <f>IFERROR(INDEX('NEW2022'!J:J,MATCH($D128,'NEW2022'!D:D,0)),0)</f>
        <v>0</v>
      </c>
      <c r="AU128" s="174">
        <f>IFERROR(INDEX('Quiet Items'!H:H,MATCH($D128,'Quiet Items'!D:D,0)),0)</f>
        <v>0</v>
      </c>
      <c r="AV128" s="174">
        <f>IFERROR(INDEX('Quiet Items'!J:J,MATCH($D128,'Quiet Items'!D:D,0)),0)</f>
        <v>0</v>
      </c>
      <c r="AW128" s="174">
        <f>IFERROR(INDEX('1.4G'!H:H,MATCH($D128,'1.4G'!D:D,0)),0)</f>
        <v>0</v>
      </c>
      <c r="AX128" s="174">
        <f>IFERROR(INDEX('1.4G'!J:J,MATCH($D128,'1.4G'!D:D,0)),0)</f>
        <v>0</v>
      </c>
      <c r="AY128" s="174">
        <f t="shared" si="12"/>
        <v>0</v>
      </c>
      <c r="AZ128" s="174">
        <f t="shared" si="13"/>
        <v>0</v>
      </c>
      <c r="BA128" s="175">
        <f>IFERROR(Table1[[#This Row],[Line total ordered for now]]*Table1[[#This Row],[GUARANTEED PRICE
for STOCK orders collected before 31.3.22]],0)</f>
        <v>0</v>
      </c>
      <c r="BB128" s="175">
        <f t="shared" si="9"/>
        <v>0</v>
      </c>
      <c r="BC128" s="176">
        <f>(AZ128+Table1[[#This Row],[Line total ordered for now]])*Z128</f>
        <v>0</v>
      </c>
      <c r="BD128" s="200">
        <v>155.85306177811597</v>
      </c>
      <c r="BE128" s="65"/>
      <c r="BF128" s="65"/>
      <c r="BG128" s="65"/>
      <c r="BH128" s="65"/>
      <c r="BI128" s="65"/>
      <c r="BJ128" s="65"/>
      <c r="BK128" s="65"/>
      <c r="BL128" s="55"/>
      <c r="BM128"/>
      <c r="BN128"/>
      <c r="BO128"/>
      <c r="BP128"/>
      <c r="BQ128"/>
      <c r="BR128"/>
      <c r="BS128"/>
      <c r="BT128"/>
    </row>
    <row r="129" spans="1:72" ht="15.75">
      <c r="A129" s="202">
        <v>126</v>
      </c>
      <c r="B129" s="68" t="s">
        <v>6378</v>
      </c>
      <c r="C129" s="149" t="s">
        <v>616</v>
      </c>
      <c r="D129" s="149" t="s">
        <v>2398</v>
      </c>
      <c r="E129" s="149" t="s">
        <v>2399</v>
      </c>
      <c r="F129" s="158" t="str">
        <f t="shared" si="10"/>
        <v>Video</v>
      </c>
      <c r="G129" s="187">
        <v>8</v>
      </c>
      <c r="H129" s="150"/>
      <c r="I129" s="184">
        <v>160.15</v>
      </c>
      <c r="J129" s="150"/>
      <c r="K129" s="151">
        <v>5.1072222222222221</v>
      </c>
      <c r="L129" s="152">
        <v>167.3126</v>
      </c>
      <c r="M129" s="152">
        <v>183.85999999999999</v>
      </c>
      <c r="N129" s="153" t="s">
        <v>617</v>
      </c>
      <c r="O129" s="154">
        <v>36</v>
      </c>
      <c r="P129" s="153">
        <v>12</v>
      </c>
      <c r="Q129" s="153" t="s">
        <v>147</v>
      </c>
      <c r="R129" s="155">
        <v>16</v>
      </c>
      <c r="S129" s="155">
        <v>10.68</v>
      </c>
      <c r="T129" s="155">
        <v>3.2</v>
      </c>
      <c r="U129" s="154" t="s">
        <v>94</v>
      </c>
      <c r="V129" s="153" t="s">
        <v>89</v>
      </c>
      <c r="W129" s="153" t="s">
        <v>627</v>
      </c>
      <c r="X129" s="151" t="s">
        <v>6378</v>
      </c>
      <c r="Y129" s="151" t="s">
        <v>6378</v>
      </c>
      <c r="Z129" s="156">
        <v>6.2899999999999998E-2</v>
      </c>
      <c r="AA129" s="153" t="s">
        <v>1302</v>
      </c>
      <c r="AB129" s="153" t="s">
        <v>5430</v>
      </c>
      <c r="AC129" s="153" t="s">
        <v>4933</v>
      </c>
      <c r="AD129" s="157" t="s">
        <v>2400</v>
      </c>
      <c r="AE129" s="110">
        <v>0</v>
      </c>
      <c r="AF129" s="110">
        <v>0</v>
      </c>
      <c r="AG129" s="112">
        <f t="shared" si="11"/>
        <v>0</v>
      </c>
      <c r="AH129" s="110">
        <f>SUM(AG$4:AG129)</f>
        <v>1</v>
      </c>
      <c r="AI129" s="112">
        <f t="shared" si="7"/>
        <v>0</v>
      </c>
      <c r="AJ129" s="110">
        <f>COUNTIF(AI$4:AI129,"&gt;0")</f>
        <v>0</v>
      </c>
      <c r="AK129" s="110">
        <v>0</v>
      </c>
      <c r="AL129" s="110">
        <v>0</v>
      </c>
      <c r="AM129" s="172" t="str">
        <f>IF(OR(Table1[[#This Row],[Line total ordered for now]]&gt;0,Table1[[#This Row],[Line total ordered for season]]&gt;0),1,"")</f>
        <v/>
      </c>
      <c r="AN129" s="173">
        <f>COUNTIF(AM$4:AM129,"&gt;0")</f>
        <v>0</v>
      </c>
      <c r="AO129" s="173">
        <f>Table1[[#This Row],[ORDER QUANTITY
to be collected BEFORE 31.3.22]]</f>
        <v>0</v>
      </c>
      <c r="AP129" s="174">
        <f t="shared" si="8"/>
        <v>0</v>
      </c>
      <c r="AQ129" s="174">
        <f>IFERROR(INDEX(Retail!H:H,MATCH($D129,Retail!$D:$D,0)),0)</f>
        <v>0</v>
      </c>
      <c r="AR129" s="174">
        <f>IFERROR(INDEX(Retail!J:J,MATCH($D129,Retail!$D:$D,0)),0)</f>
        <v>0</v>
      </c>
      <c r="AS129" s="174">
        <f>IFERROR(INDEX('NEW2022'!H:H,MATCH($D129,'NEW2022'!D:D,0)),0)</f>
        <v>0</v>
      </c>
      <c r="AT129" s="174">
        <f>IFERROR(INDEX('NEW2022'!J:J,MATCH($D129,'NEW2022'!D:D,0)),0)</f>
        <v>0</v>
      </c>
      <c r="AU129" s="174">
        <f>IFERROR(INDEX('Quiet Items'!H:H,MATCH($D129,'Quiet Items'!D:D,0)),0)</f>
        <v>0</v>
      </c>
      <c r="AV129" s="174">
        <f>IFERROR(INDEX('Quiet Items'!J:J,MATCH($D129,'Quiet Items'!D:D,0)),0)</f>
        <v>0</v>
      </c>
      <c r="AW129" s="174">
        <f>IFERROR(INDEX('1.4G'!H:H,MATCH($D129,'1.4G'!D:D,0)),0)</f>
        <v>0</v>
      </c>
      <c r="AX129" s="174">
        <f>IFERROR(INDEX('1.4G'!J:J,MATCH($D129,'1.4G'!D:D,0)),0)</f>
        <v>0</v>
      </c>
      <c r="AY129" s="174">
        <f t="shared" si="12"/>
        <v>0</v>
      </c>
      <c r="AZ129" s="174">
        <f t="shared" si="13"/>
        <v>0</v>
      </c>
      <c r="BA129" s="175">
        <f>IFERROR(Table1[[#This Row],[Line total ordered for now]]*Table1[[#This Row],[GUARANTEED PRICE
for STOCK orders collected before 31.3.22]],0)</f>
        <v>0</v>
      </c>
      <c r="BB129" s="175">
        <f t="shared" si="9"/>
        <v>0</v>
      </c>
      <c r="BC129" s="176">
        <f>(AZ129+Table1[[#This Row],[Line total ordered for now]])*Z129</f>
        <v>0</v>
      </c>
      <c r="BD129" s="200">
        <v>156.28099999999998</v>
      </c>
      <c r="BE129" s="65"/>
      <c r="BF129" s="65"/>
      <c r="BG129" s="65"/>
      <c r="BH129" s="65"/>
      <c r="BI129" s="65"/>
      <c r="BJ129" s="65"/>
      <c r="BK129" s="65"/>
      <c r="BL129" s="55"/>
      <c r="BM129"/>
      <c r="BN129"/>
      <c r="BO129"/>
      <c r="BP129"/>
      <c r="BQ129"/>
      <c r="BR129"/>
      <c r="BS129"/>
      <c r="BT129"/>
    </row>
    <row r="130" spans="1:72" ht="15.75">
      <c r="A130" s="202">
        <v>127</v>
      </c>
      <c r="B130" s="68" t="s">
        <v>6378</v>
      </c>
      <c r="C130" s="149" t="s">
        <v>616</v>
      </c>
      <c r="D130" s="149" t="s">
        <v>3551</v>
      </c>
      <c r="E130" s="149" t="s">
        <v>3552</v>
      </c>
      <c r="F130" s="158" t="str">
        <f t="shared" si="10"/>
        <v>Video</v>
      </c>
      <c r="G130" s="187">
        <v>17</v>
      </c>
      <c r="H130" s="150"/>
      <c r="I130" s="184">
        <v>160.72999999999999</v>
      </c>
      <c r="J130" s="150"/>
      <c r="K130" s="151">
        <v>5.1255555555555548</v>
      </c>
      <c r="L130" s="152">
        <v>167.91319999999999</v>
      </c>
      <c r="M130" s="152">
        <v>184.51999999999998</v>
      </c>
      <c r="N130" s="153" t="s">
        <v>617</v>
      </c>
      <c r="O130" s="154">
        <v>36</v>
      </c>
      <c r="P130" s="153">
        <v>3</v>
      </c>
      <c r="Q130" s="153" t="s">
        <v>147</v>
      </c>
      <c r="R130" s="155">
        <v>18</v>
      </c>
      <c r="S130" s="155">
        <v>11.3</v>
      </c>
      <c r="T130" s="155">
        <v>3.2</v>
      </c>
      <c r="U130" s="154" t="s">
        <v>94</v>
      </c>
      <c r="V130" s="153" t="s">
        <v>89</v>
      </c>
      <c r="W130" s="153" t="s">
        <v>627</v>
      </c>
      <c r="X130" s="151" t="s">
        <v>6378</v>
      </c>
      <c r="Y130" s="151" t="s">
        <v>6378</v>
      </c>
      <c r="Z130" s="156">
        <v>6.3E-2</v>
      </c>
      <c r="AA130" s="153" t="s">
        <v>671</v>
      </c>
      <c r="AB130" s="153" t="s">
        <v>5461</v>
      </c>
      <c r="AC130" s="153" t="s">
        <v>4640</v>
      </c>
      <c r="AD130" s="157" t="s">
        <v>3553</v>
      </c>
      <c r="AE130" s="110">
        <v>0</v>
      </c>
      <c r="AF130" s="110">
        <v>0</v>
      </c>
      <c r="AG130" s="112">
        <f t="shared" si="11"/>
        <v>0</v>
      </c>
      <c r="AH130" s="110">
        <f>SUM(AG$4:AG130)</f>
        <v>1</v>
      </c>
      <c r="AI130" s="112">
        <f t="shared" si="7"/>
        <v>0</v>
      </c>
      <c r="AJ130" s="110">
        <f>COUNTIF(AI$4:AI130,"&gt;0")</f>
        <v>0</v>
      </c>
      <c r="AK130" s="110">
        <v>0</v>
      </c>
      <c r="AL130" s="110">
        <v>0</v>
      </c>
      <c r="AM130" s="172" t="str">
        <f>IF(OR(Table1[[#This Row],[Line total ordered for now]]&gt;0,Table1[[#This Row],[Line total ordered for season]]&gt;0),1,"")</f>
        <v/>
      </c>
      <c r="AN130" s="173">
        <f>COUNTIF(AM$4:AM130,"&gt;0")</f>
        <v>0</v>
      </c>
      <c r="AO130" s="173">
        <f>Table1[[#This Row],[ORDER QUANTITY
to be collected BEFORE 31.3.22]]</f>
        <v>0</v>
      </c>
      <c r="AP130" s="174">
        <f t="shared" si="8"/>
        <v>0</v>
      </c>
      <c r="AQ130" s="174">
        <f>IFERROR(INDEX(Retail!H:H,MATCH($D130,Retail!$D:$D,0)),0)</f>
        <v>0</v>
      </c>
      <c r="AR130" s="174">
        <f>IFERROR(INDEX(Retail!J:J,MATCH($D130,Retail!$D:$D,0)),0)</f>
        <v>0</v>
      </c>
      <c r="AS130" s="174">
        <f>IFERROR(INDEX('NEW2022'!H:H,MATCH($D130,'NEW2022'!D:D,0)),0)</f>
        <v>0</v>
      </c>
      <c r="AT130" s="174">
        <f>IFERROR(INDEX('NEW2022'!J:J,MATCH($D130,'NEW2022'!D:D,0)),0)</f>
        <v>0</v>
      </c>
      <c r="AU130" s="174">
        <f>IFERROR(INDEX('Quiet Items'!H:H,MATCH($D130,'Quiet Items'!D:D,0)),0)</f>
        <v>0</v>
      </c>
      <c r="AV130" s="174">
        <f>IFERROR(INDEX('Quiet Items'!J:J,MATCH($D130,'Quiet Items'!D:D,0)),0)</f>
        <v>0</v>
      </c>
      <c r="AW130" s="174">
        <f>IFERROR(INDEX('1.4G'!H:H,MATCH($D130,'1.4G'!D:D,0)),0)</f>
        <v>0</v>
      </c>
      <c r="AX130" s="174">
        <f>IFERROR(INDEX('1.4G'!J:J,MATCH($D130,'1.4G'!D:D,0)),0)</f>
        <v>0</v>
      </c>
      <c r="AY130" s="174">
        <f t="shared" si="12"/>
        <v>0</v>
      </c>
      <c r="AZ130" s="174">
        <f t="shared" si="13"/>
        <v>0</v>
      </c>
      <c r="BA130" s="175">
        <f>IFERROR(Table1[[#This Row],[Line total ordered for now]]*Table1[[#This Row],[GUARANTEED PRICE
for STOCK orders collected before 31.3.22]],0)</f>
        <v>0</v>
      </c>
      <c r="BB130" s="175">
        <f t="shared" si="9"/>
        <v>0</v>
      </c>
      <c r="BC130" s="176">
        <f>(AZ130+Table1[[#This Row],[Line total ordered for now]])*Z130</f>
        <v>0</v>
      </c>
      <c r="BD130" s="200">
        <v>156.84199999999998</v>
      </c>
      <c r="BE130" s="65"/>
      <c r="BF130" s="65"/>
      <c r="BG130" s="65"/>
      <c r="BH130" s="65"/>
      <c r="BI130" s="65"/>
      <c r="BJ130" s="65"/>
      <c r="BK130" s="65"/>
      <c r="BL130" s="55"/>
      <c r="BM130"/>
      <c r="BN130"/>
      <c r="BO130"/>
      <c r="BP130"/>
      <c r="BQ130"/>
      <c r="BR130"/>
      <c r="BS130"/>
      <c r="BT130"/>
    </row>
    <row r="131" spans="1:72" ht="15.75">
      <c r="A131" s="202">
        <v>128</v>
      </c>
      <c r="B131" s="68" t="s">
        <v>6378</v>
      </c>
      <c r="C131" s="149" t="s">
        <v>616</v>
      </c>
      <c r="D131" s="149" t="s">
        <v>1930</v>
      </c>
      <c r="E131" s="149" t="s">
        <v>1931</v>
      </c>
      <c r="F131" s="158" t="str">
        <f t="shared" si="10"/>
        <v>Video</v>
      </c>
      <c r="G131" s="187">
        <v>0</v>
      </c>
      <c r="H131" s="150"/>
      <c r="I131" s="184">
        <v>168.58</v>
      </c>
      <c r="J131" s="150"/>
      <c r="K131" s="151">
        <v>5.1894263470084274</v>
      </c>
      <c r="L131" s="152">
        <v>170.00560712799609</v>
      </c>
      <c r="M131" s="152">
        <v>186.81934849230339</v>
      </c>
      <c r="N131" s="153" t="s">
        <v>617</v>
      </c>
      <c r="O131" s="154">
        <v>36</v>
      </c>
      <c r="P131" s="153">
        <v>4</v>
      </c>
      <c r="Q131" s="153" t="s">
        <v>147</v>
      </c>
      <c r="R131" s="155">
        <v>16</v>
      </c>
      <c r="S131" s="155">
        <v>12.5</v>
      </c>
      <c r="T131" s="155">
        <v>3.2</v>
      </c>
      <c r="U131" s="154" t="s">
        <v>94</v>
      </c>
      <c r="V131" s="153" t="s">
        <v>89</v>
      </c>
      <c r="W131" s="153" t="s">
        <v>627</v>
      </c>
      <c r="X131" s="151" t="s">
        <v>6378</v>
      </c>
      <c r="Y131" s="151" t="s">
        <v>6378</v>
      </c>
      <c r="Z131" s="156">
        <v>6.2899999999999998E-2</v>
      </c>
      <c r="AA131" s="153" t="s">
        <v>671</v>
      </c>
      <c r="AB131" s="153" t="s">
        <v>5777</v>
      </c>
      <c r="AC131" s="153" t="s">
        <v>4902</v>
      </c>
      <c r="AD131" s="157" t="s">
        <v>1932</v>
      </c>
      <c r="AE131" s="110">
        <v>0</v>
      </c>
      <c r="AF131" s="110">
        <v>0</v>
      </c>
      <c r="AG131" s="112">
        <f t="shared" si="11"/>
        <v>0</v>
      </c>
      <c r="AH131" s="110">
        <f>SUM(AG$4:AG131)</f>
        <v>1</v>
      </c>
      <c r="AI131" s="112">
        <f t="shared" si="7"/>
        <v>0</v>
      </c>
      <c r="AJ131" s="110">
        <f>COUNTIF(AI$4:AI131,"&gt;0")</f>
        <v>0</v>
      </c>
      <c r="AK131" s="110">
        <v>0</v>
      </c>
      <c r="AL131" s="110">
        <v>0</v>
      </c>
      <c r="AM131" s="172" t="str">
        <f>IF(OR(Table1[[#This Row],[Line total ordered for now]]&gt;0,Table1[[#This Row],[Line total ordered for season]]&gt;0),1,"")</f>
        <v/>
      </c>
      <c r="AN131" s="173">
        <f>COUNTIF(AM$4:AM131,"&gt;0")</f>
        <v>0</v>
      </c>
      <c r="AO131" s="173">
        <f>Table1[[#This Row],[ORDER QUANTITY
to be collected BEFORE 31.3.22]]</f>
        <v>0</v>
      </c>
      <c r="AP131" s="174">
        <f t="shared" si="8"/>
        <v>0</v>
      </c>
      <c r="AQ131" s="174">
        <f>IFERROR(INDEX(Retail!H:H,MATCH($D131,Retail!$D:$D,0)),0)</f>
        <v>0</v>
      </c>
      <c r="AR131" s="174">
        <f>IFERROR(INDEX(Retail!J:J,MATCH($D131,Retail!$D:$D,0)),0)</f>
        <v>0</v>
      </c>
      <c r="AS131" s="174">
        <f>IFERROR(INDEX('NEW2022'!H:H,MATCH($D131,'NEW2022'!D:D,0)),0)</f>
        <v>0</v>
      </c>
      <c r="AT131" s="174">
        <f>IFERROR(INDEX('NEW2022'!J:J,MATCH($D131,'NEW2022'!D:D,0)),0)</f>
        <v>0</v>
      </c>
      <c r="AU131" s="174">
        <f>IFERROR(INDEX('Quiet Items'!H:H,MATCH($D131,'Quiet Items'!D:D,0)),0)</f>
        <v>0</v>
      </c>
      <c r="AV131" s="174">
        <f>IFERROR(INDEX('Quiet Items'!J:J,MATCH($D131,'Quiet Items'!D:D,0)),0)</f>
        <v>0</v>
      </c>
      <c r="AW131" s="174">
        <f>IFERROR(INDEX('1.4G'!H:H,MATCH($D131,'1.4G'!D:D,0)),0)</f>
        <v>0</v>
      </c>
      <c r="AX131" s="174">
        <f>IFERROR(INDEX('1.4G'!J:J,MATCH($D131,'1.4G'!D:D,0)),0)</f>
        <v>0</v>
      </c>
      <c r="AY131" s="174">
        <f t="shared" si="12"/>
        <v>0</v>
      </c>
      <c r="AZ131" s="174">
        <f t="shared" si="13"/>
        <v>0</v>
      </c>
      <c r="BA131" s="175">
        <f>IFERROR(Table1[[#This Row],[Line total ordered for now]]*Table1[[#This Row],[GUARANTEED PRICE
for STOCK orders collected before 31.3.22]],0)</f>
        <v>0</v>
      </c>
      <c r="BB131" s="175">
        <f t="shared" si="9"/>
        <v>0</v>
      </c>
      <c r="BC131" s="176">
        <f>(AZ131+Table1[[#This Row],[Line total ordered for now]])*Z131</f>
        <v>0</v>
      </c>
      <c r="BD131" s="200">
        <v>158.79644621845787</v>
      </c>
      <c r="BE131" s="65"/>
      <c r="BF131" s="65"/>
      <c r="BG131" s="65"/>
      <c r="BH131" s="65"/>
      <c r="BI131" s="65"/>
      <c r="BJ131" s="65"/>
      <c r="BK131" s="65"/>
      <c r="BL131" s="55"/>
      <c r="BM131"/>
      <c r="BN131"/>
      <c r="BO131"/>
      <c r="BP131"/>
      <c r="BQ131"/>
      <c r="BR131"/>
      <c r="BS131"/>
      <c r="BT131"/>
    </row>
    <row r="132" spans="1:72" ht="15.75">
      <c r="A132" s="202">
        <v>129</v>
      </c>
      <c r="B132" s="68" t="s">
        <v>6378</v>
      </c>
      <c r="C132" s="149" t="s">
        <v>616</v>
      </c>
      <c r="D132" s="149" t="s">
        <v>3620</v>
      </c>
      <c r="E132" s="149" t="s">
        <v>3621</v>
      </c>
      <c r="F132" s="158" t="str">
        <f t="shared" si="10"/>
        <v>Video</v>
      </c>
      <c r="G132" s="187">
        <v>12</v>
      </c>
      <c r="H132" s="150"/>
      <c r="I132" s="184">
        <v>164.57</v>
      </c>
      <c r="J132" s="150"/>
      <c r="K132" s="151">
        <v>5.2480555555555553</v>
      </c>
      <c r="L132" s="152">
        <v>171.9263</v>
      </c>
      <c r="M132" s="152">
        <v>188.92999999999998</v>
      </c>
      <c r="N132" s="153" t="s">
        <v>617</v>
      </c>
      <c r="O132" s="154">
        <v>36</v>
      </c>
      <c r="P132" s="153">
        <v>3</v>
      </c>
      <c r="Q132" s="153" t="s">
        <v>147</v>
      </c>
      <c r="R132" s="155">
        <v>16</v>
      </c>
      <c r="S132" s="155">
        <v>10.68</v>
      </c>
      <c r="T132" s="155">
        <v>3.2</v>
      </c>
      <c r="U132" s="154" t="s">
        <v>94</v>
      </c>
      <c r="V132" s="153" t="s">
        <v>89</v>
      </c>
      <c r="W132" s="153" t="s">
        <v>627</v>
      </c>
      <c r="X132" s="151" t="s">
        <v>6378</v>
      </c>
      <c r="Y132" s="151" t="s">
        <v>6378</v>
      </c>
      <c r="Z132" s="156">
        <v>6.2866000000000005E-2</v>
      </c>
      <c r="AA132" s="153" t="s">
        <v>671</v>
      </c>
      <c r="AB132" s="153" t="s">
        <v>5462</v>
      </c>
      <c r="AC132" s="153" t="s">
        <v>149</v>
      </c>
      <c r="AD132" s="157" t="s">
        <v>3622</v>
      </c>
      <c r="AE132" s="110">
        <v>0</v>
      </c>
      <c r="AF132" s="110">
        <v>0</v>
      </c>
      <c r="AG132" s="112">
        <f t="shared" si="11"/>
        <v>0</v>
      </c>
      <c r="AH132" s="110">
        <f>SUM(AG$4:AG132)</f>
        <v>1</v>
      </c>
      <c r="AI132" s="112">
        <f t="shared" ref="AI132:AI195" si="17">IF(RIGHT(E132,6)="retail",1,0)</f>
        <v>0</v>
      </c>
      <c r="AJ132" s="110">
        <f>COUNTIF(AI$4:AI132,"&gt;0")</f>
        <v>0</v>
      </c>
      <c r="AK132" s="110">
        <v>0</v>
      </c>
      <c r="AL132" s="110">
        <v>0</v>
      </c>
      <c r="AM132" s="172" t="str">
        <f>IF(OR(Table1[[#This Row],[Line total ordered for now]]&gt;0,Table1[[#This Row],[Line total ordered for season]]&gt;0),1,"")</f>
        <v/>
      </c>
      <c r="AN132" s="173">
        <f>COUNTIF(AM$4:AM132,"&gt;0")</f>
        <v>0</v>
      </c>
      <c r="AO132" s="173">
        <f>Table1[[#This Row],[ORDER QUANTITY
to be collected BEFORE 31.3.22]]</f>
        <v>0</v>
      </c>
      <c r="AP132" s="174">
        <f t="shared" ref="AP132:AP195" si="18">J132</f>
        <v>0</v>
      </c>
      <c r="AQ132" s="174">
        <f>IFERROR(INDEX(Retail!H:H,MATCH($D132,Retail!$D:$D,0)),0)</f>
        <v>0</v>
      </c>
      <c r="AR132" s="174">
        <f>IFERROR(INDEX(Retail!J:J,MATCH($D132,Retail!$D:$D,0)),0)</f>
        <v>0</v>
      </c>
      <c r="AS132" s="174">
        <f>IFERROR(INDEX('NEW2022'!H:H,MATCH($D132,'NEW2022'!D:D,0)),0)</f>
        <v>0</v>
      </c>
      <c r="AT132" s="174">
        <f>IFERROR(INDEX('NEW2022'!J:J,MATCH($D132,'NEW2022'!D:D,0)),0)</f>
        <v>0</v>
      </c>
      <c r="AU132" s="174">
        <f>IFERROR(INDEX('Quiet Items'!H:H,MATCH($D132,'Quiet Items'!D:D,0)),0)</f>
        <v>0</v>
      </c>
      <c r="AV132" s="174">
        <f>IFERROR(INDEX('Quiet Items'!J:J,MATCH($D132,'Quiet Items'!D:D,0)),0)</f>
        <v>0</v>
      </c>
      <c r="AW132" s="174">
        <f>IFERROR(INDEX('1.4G'!H:H,MATCH($D132,'1.4G'!D:D,0)),0)</f>
        <v>0</v>
      </c>
      <c r="AX132" s="174">
        <f>IFERROR(INDEX('1.4G'!J:J,MATCH($D132,'1.4G'!D:D,0)),0)</f>
        <v>0</v>
      </c>
      <c r="AY132" s="174">
        <f t="shared" si="12"/>
        <v>0</v>
      </c>
      <c r="AZ132" s="174">
        <f t="shared" si="13"/>
        <v>0</v>
      </c>
      <c r="BA132" s="175">
        <f>IFERROR(Table1[[#This Row],[Line total ordered for now]]*Table1[[#This Row],[GUARANTEED PRICE
for STOCK orders collected before 31.3.22]],0)</f>
        <v>0</v>
      </c>
      <c r="BB132" s="175">
        <f t="shared" ref="BB132:BB195" si="19">AZ132*L132</f>
        <v>0</v>
      </c>
      <c r="BC132" s="176">
        <f>(AZ132+Table1[[#This Row],[Line total ordered for now]])*Z132</f>
        <v>0</v>
      </c>
      <c r="BD132" s="200">
        <v>160.59049999999999</v>
      </c>
      <c r="BE132" s="65"/>
      <c r="BF132" s="65"/>
      <c r="BG132" s="65"/>
      <c r="BH132" s="65"/>
      <c r="BI132" s="65"/>
      <c r="BJ132" s="65"/>
      <c r="BK132" s="65"/>
      <c r="BL132" s="55"/>
      <c r="BM132"/>
      <c r="BN132"/>
      <c r="BO132"/>
      <c r="BP132"/>
      <c r="BQ132"/>
      <c r="BR132"/>
      <c r="BS132"/>
      <c r="BT132"/>
    </row>
    <row r="133" spans="1:72" ht="15.75">
      <c r="A133" s="202">
        <v>130</v>
      </c>
      <c r="B133" s="68" t="s">
        <v>6378</v>
      </c>
      <c r="C133" s="149" t="s">
        <v>616</v>
      </c>
      <c r="D133" s="149" t="s">
        <v>4090</v>
      </c>
      <c r="E133" s="149" t="s">
        <v>4091</v>
      </c>
      <c r="F133" s="158" t="str">
        <f t="shared" ref="F133:F197" si="20">IF(LEFT(AD133,4)="http",HYPERLINK(AD133,"Video"),"")</f>
        <v>Video</v>
      </c>
      <c r="G133" s="187">
        <v>0</v>
      </c>
      <c r="H133" s="150"/>
      <c r="I133" s="184">
        <v>164.81</v>
      </c>
      <c r="J133" s="150"/>
      <c r="K133" s="151">
        <v>5.2555555555555555</v>
      </c>
      <c r="L133" s="152">
        <v>172.172</v>
      </c>
      <c r="M133" s="152">
        <v>189.2</v>
      </c>
      <c r="N133" s="153" t="s">
        <v>617</v>
      </c>
      <c r="O133" s="154">
        <v>36</v>
      </c>
      <c r="P133" s="153">
        <v>4</v>
      </c>
      <c r="Q133" s="153" t="s">
        <v>147</v>
      </c>
      <c r="R133" s="155">
        <v>16</v>
      </c>
      <c r="S133" s="155">
        <v>10.68</v>
      </c>
      <c r="T133" s="155">
        <v>3.2</v>
      </c>
      <c r="U133" s="154" t="s">
        <v>94</v>
      </c>
      <c r="V133" s="153" t="s">
        <v>89</v>
      </c>
      <c r="W133" s="153" t="s">
        <v>627</v>
      </c>
      <c r="X133" s="151" t="s">
        <v>6378</v>
      </c>
      <c r="Y133" s="151" t="s">
        <v>6378</v>
      </c>
      <c r="Z133" s="156">
        <v>6.2866000000000005E-2</v>
      </c>
      <c r="AA133" s="153" t="s">
        <v>671</v>
      </c>
      <c r="AB133" s="153" t="s">
        <v>5717</v>
      </c>
      <c r="AC133" s="153" t="s">
        <v>145</v>
      </c>
      <c r="AD133" s="157" t="s">
        <v>4092</v>
      </c>
      <c r="AE133" s="110">
        <v>0</v>
      </c>
      <c r="AF133" s="110">
        <v>0</v>
      </c>
      <c r="AG133" s="112">
        <f t="shared" ref="AG133:AG196" si="21">IF(OR(B133="NEW2021",B133="NEW2022"),1,0)</f>
        <v>0</v>
      </c>
      <c r="AH133" s="110">
        <f>SUM(AG$4:AG133)</f>
        <v>1</v>
      </c>
      <c r="AI133" s="112">
        <f t="shared" si="17"/>
        <v>0</v>
      </c>
      <c r="AJ133" s="110">
        <f>COUNTIF(AI$4:AI133,"&gt;0")</f>
        <v>0</v>
      </c>
      <c r="AK133" s="110">
        <v>0</v>
      </c>
      <c r="AL133" s="110">
        <v>0</v>
      </c>
      <c r="AM133" s="172" t="str">
        <f>IF(OR(Table1[[#This Row],[Line total ordered for now]]&gt;0,Table1[[#This Row],[Line total ordered for season]]&gt;0),1,"")</f>
        <v/>
      </c>
      <c r="AN133" s="173">
        <f>COUNTIF(AM$4:AM133,"&gt;0")</f>
        <v>0</v>
      </c>
      <c r="AO133" s="173">
        <f>Table1[[#This Row],[ORDER QUANTITY
to be collected BEFORE 31.3.22]]</f>
        <v>0</v>
      </c>
      <c r="AP133" s="174">
        <f t="shared" si="18"/>
        <v>0</v>
      </c>
      <c r="AQ133" s="174">
        <f>IFERROR(INDEX(Retail!H:H,MATCH($D133,Retail!$D:$D,0)),0)</f>
        <v>0</v>
      </c>
      <c r="AR133" s="174">
        <f>IFERROR(INDEX(Retail!J:J,MATCH($D133,Retail!$D:$D,0)),0)</f>
        <v>0</v>
      </c>
      <c r="AS133" s="174">
        <f>IFERROR(INDEX('NEW2022'!H:H,MATCH($D133,'NEW2022'!D:D,0)),0)</f>
        <v>0</v>
      </c>
      <c r="AT133" s="174">
        <f>IFERROR(INDEX('NEW2022'!J:J,MATCH($D133,'NEW2022'!D:D,0)),0)</f>
        <v>0</v>
      </c>
      <c r="AU133" s="174">
        <f>IFERROR(INDEX('Quiet Items'!H:H,MATCH($D133,'Quiet Items'!D:D,0)),0)</f>
        <v>0</v>
      </c>
      <c r="AV133" s="174">
        <f>IFERROR(INDEX('Quiet Items'!J:J,MATCH($D133,'Quiet Items'!D:D,0)),0)</f>
        <v>0</v>
      </c>
      <c r="AW133" s="174">
        <f>IFERROR(INDEX('1.4G'!H:H,MATCH($D133,'1.4G'!D:D,0)),0)</f>
        <v>0</v>
      </c>
      <c r="AX133" s="174">
        <f>IFERROR(INDEX('1.4G'!J:J,MATCH($D133,'1.4G'!D:D,0)),0)</f>
        <v>0</v>
      </c>
      <c r="AY133" s="174">
        <f t="shared" ref="AY133:AY197" si="22">IF(OR(AU133&gt;0,AW133&gt;0,AO133&gt;0,AS133&gt;0,AQ133&gt;0),AU133+AW133+AO133+AS133+AQ133,0)</f>
        <v>0</v>
      </c>
      <c r="AZ133" s="174">
        <f t="shared" ref="AZ133:AZ197" si="23">IF(OR(AV133&gt;0,AX133&gt;0,AP133&gt;0,AT133&gt;0,AR133&gt;0),AV133+AX133+AP133+AT133+AR133,0)</f>
        <v>0</v>
      </c>
      <c r="BA133" s="175">
        <f>IFERROR(Table1[[#This Row],[Line total ordered for now]]*Table1[[#This Row],[GUARANTEED PRICE
for STOCK orders collected before 31.3.22]],0)</f>
        <v>0</v>
      </c>
      <c r="BB133" s="175">
        <f t="shared" si="19"/>
        <v>0</v>
      </c>
      <c r="BC133" s="176">
        <f>(AZ133+Table1[[#This Row],[Line total ordered for now]])*Z133</f>
        <v>0</v>
      </c>
      <c r="BD133" s="200">
        <v>160.82</v>
      </c>
      <c r="BE133" s="65"/>
      <c r="BF133" s="65"/>
      <c r="BG133" s="65"/>
      <c r="BH133" s="65"/>
      <c r="BI133" s="65"/>
      <c r="BJ133" s="65"/>
      <c r="BK133" s="65"/>
      <c r="BL133" s="55"/>
      <c r="BM133"/>
      <c r="BN133"/>
      <c r="BO133"/>
      <c r="BP133"/>
      <c r="BQ133"/>
      <c r="BR133"/>
      <c r="BS133"/>
      <c r="BT133"/>
    </row>
    <row r="134" spans="1:72" ht="15.75">
      <c r="A134" s="202">
        <v>131</v>
      </c>
      <c r="B134" s="68" t="s">
        <v>6378</v>
      </c>
      <c r="C134" s="149" t="s">
        <v>616</v>
      </c>
      <c r="D134" s="149" t="s">
        <v>3713</v>
      </c>
      <c r="E134" s="149" t="s">
        <v>3714</v>
      </c>
      <c r="F134" s="158" t="str">
        <f t="shared" si="20"/>
        <v>Video</v>
      </c>
      <c r="G134" s="187">
        <v>0</v>
      </c>
      <c r="H134" s="150"/>
      <c r="I134" s="184">
        <v>165.13</v>
      </c>
      <c r="J134" s="150"/>
      <c r="K134" s="151">
        <v>5.2658333333333331</v>
      </c>
      <c r="L134" s="152">
        <v>172.5087</v>
      </c>
      <c r="M134" s="152">
        <v>189.57</v>
      </c>
      <c r="N134" s="153" t="s">
        <v>617</v>
      </c>
      <c r="O134" s="154">
        <v>36</v>
      </c>
      <c r="P134" s="153">
        <v>5</v>
      </c>
      <c r="Q134" s="153" t="s">
        <v>147</v>
      </c>
      <c r="R134" s="155">
        <v>16</v>
      </c>
      <c r="S134" s="155">
        <v>10.68</v>
      </c>
      <c r="T134" s="155">
        <v>3.2</v>
      </c>
      <c r="U134" s="154" t="s">
        <v>94</v>
      </c>
      <c r="V134" s="153" t="s">
        <v>89</v>
      </c>
      <c r="W134" s="153" t="s">
        <v>627</v>
      </c>
      <c r="X134" s="151" t="s">
        <v>6378</v>
      </c>
      <c r="Y134" s="151" t="s">
        <v>6378</v>
      </c>
      <c r="Z134" s="156">
        <v>6.3799999999999996E-2</v>
      </c>
      <c r="AA134" s="153" t="s">
        <v>671</v>
      </c>
      <c r="AB134" s="153" t="s">
        <v>5885</v>
      </c>
      <c r="AC134" s="153" t="s">
        <v>164</v>
      </c>
      <c r="AD134" s="157" t="s">
        <v>3715</v>
      </c>
      <c r="AE134" s="110">
        <v>0</v>
      </c>
      <c r="AF134" s="110">
        <v>0</v>
      </c>
      <c r="AG134" s="112">
        <f t="shared" si="21"/>
        <v>0</v>
      </c>
      <c r="AH134" s="110">
        <f>SUM(AG$4:AG134)</f>
        <v>1</v>
      </c>
      <c r="AI134" s="112">
        <f t="shared" si="17"/>
        <v>0</v>
      </c>
      <c r="AJ134" s="110">
        <f>COUNTIF(AI$4:AI134,"&gt;0")</f>
        <v>0</v>
      </c>
      <c r="AK134" s="110">
        <v>0</v>
      </c>
      <c r="AL134" s="110">
        <v>0</v>
      </c>
      <c r="AM134" s="172" t="str">
        <f>IF(OR(Table1[[#This Row],[Line total ordered for now]]&gt;0,Table1[[#This Row],[Line total ordered for season]]&gt;0),1,"")</f>
        <v/>
      </c>
      <c r="AN134" s="173">
        <f>COUNTIF(AM$4:AM134,"&gt;0")</f>
        <v>0</v>
      </c>
      <c r="AO134" s="173">
        <f>Table1[[#This Row],[ORDER QUANTITY
to be collected BEFORE 31.3.22]]</f>
        <v>0</v>
      </c>
      <c r="AP134" s="174">
        <f t="shared" si="18"/>
        <v>0</v>
      </c>
      <c r="AQ134" s="174">
        <f>IFERROR(INDEX(Retail!H:H,MATCH($D134,Retail!$D:$D,0)),0)</f>
        <v>0</v>
      </c>
      <c r="AR134" s="174">
        <f>IFERROR(INDEX(Retail!J:J,MATCH($D134,Retail!$D:$D,0)),0)</f>
        <v>0</v>
      </c>
      <c r="AS134" s="174">
        <f>IFERROR(INDEX('NEW2022'!H:H,MATCH($D134,'NEW2022'!D:D,0)),0)</f>
        <v>0</v>
      </c>
      <c r="AT134" s="174">
        <f>IFERROR(INDEX('NEW2022'!J:J,MATCH($D134,'NEW2022'!D:D,0)),0)</f>
        <v>0</v>
      </c>
      <c r="AU134" s="174">
        <f>IFERROR(INDEX('Quiet Items'!H:H,MATCH($D134,'Quiet Items'!D:D,0)),0)</f>
        <v>0</v>
      </c>
      <c r="AV134" s="174">
        <f>IFERROR(INDEX('Quiet Items'!J:J,MATCH($D134,'Quiet Items'!D:D,0)),0)</f>
        <v>0</v>
      </c>
      <c r="AW134" s="174">
        <f>IFERROR(INDEX('1.4G'!H:H,MATCH($D134,'1.4G'!D:D,0)),0)</f>
        <v>0</v>
      </c>
      <c r="AX134" s="174">
        <f>IFERROR(INDEX('1.4G'!J:J,MATCH($D134,'1.4G'!D:D,0)),0)</f>
        <v>0</v>
      </c>
      <c r="AY134" s="174">
        <f t="shared" si="22"/>
        <v>0</v>
      </c>
      <c r="AZ134" s="174">
        <f t="shared" si="23"/>
        <v>0</v>
      </c>
      <c r="BA134" s="175">
        <f>IFERROR(Table1[[#This Row],[Line total ordered for now]]*Table1[[#This Row],[GUARANTEED PRICE
for STOCK orders collected before 31.3.22]],0)</f>
        <v>0</v>
      </c>
      <c r="BB134" s="175">
        <f t="shared" si="19"/>
        <v>0</v>
      </c>
      <c r="BC134" s="176">
        <f>(AZ134+Table1[[#This Row],[Line total ordered for now]])*Z134</f>
        <v>0</v>
      </c>
      <c r="BD134" s="200">
        <v>161.1345</v>
      </c>
      <c r="BE134" s="65"/>
      <c r="BF134" s="65"/>
      <c r="BG134" s="65"/>
      <c r="BH134" s="65"/>
      <c r="BI134" s="65"/>
      <c r="BJ134" s="65"/>
      <c r="BK134" s="65"/>
      <c r="BL134" s="55"/>
      <c r="BM134"/>
      <c r="BN134"/>
      <c r="BO134"/>
      <c r="BP134"/>
      <c r="BQ134"/>
      <c r="BR134"/>
      <c r="BS134"/>
      <c r="BT134"/>
    </row>
    <row r="135" spans="1:72" s="50" customFormat="1" ht="15.75">
      <c r="A135" s="202">
        <v>132</v>
      </c>
      <c r="B135" s="68" t="s">
        <v>6378</v>
      </c>
      <c r="C135" s="149" t="s">
        <v>616</v>
      </c>
      <c r="D135" s="149" t="s">
        <v>1521</v>
      </c>
      <c r="E135" s="149" t="s">
        <v>1522</v>
      </c>
      <c r="F135" s="158" t="str">
        <f t="shared" si="20"/>
        <v>Video</v>
      </c>
      <c r="G135" s="187">
        <v>0</v>
      </c>
      <c r="H135" s="150"/>
      <c r="I135" s="184">
        <v>165.02</v>
      </c>
      <c r="J135" s="150"/>
      <c r="K135" s="151">
        <v>5.2780221142729493</v>
      </c>
      <c r="L135" s="152">
        <v>172.90800446358182</v>
      </c>
      <c r="M135" s="152">
        <v>190.00879611382618</v>
      </c>
      <c r="N135" s="153" t="s">
        <v>617</v>
      </c>
      <c r="O135" s="154">
        <v>36</v>
      </c>
      <c r="P135" s="153">
        <v>9</v>
      </c>
      <c r="Q135" s="153" t="s">
        <v>147</v>
      </c>
      <c r="R135" s="155">
        <v>19</v>
      </c>
      <c r="S135" s="155">
        <v>12.5</v>
      </c>
      <c r="T135" s="155">
        <v>3.2</v>
      </c>
      <c r="U135" s="154" t="s">
        <v>94</v>
      </c>
      <c r="V135" s="153" t="s">
        <v>89</v>
      </c>
      <c r="W135" s="153" t="s">
        <v>627</v>
      </c>
      <c r="X135" s="151" t="s">
        <v>6378</v>
      </c>
      <c r="Y135" s="151" t="s">
        <v>6378</v>
      </c>
      <c r="Z135" s="156">
        <v>5.8200000000000002E-2</v>
      </c>
      <c r="AA135" s="153" t="s">
        <v>671</v>
      </c>
      <c r="AB135" s="153" t="s">
        <v>5726</v>
      </c>
      <c r="AC135" s="153" t="s">
        <v>145</v>
      </c>
      <c r="AD135" s="157" t="s">
        <v>1468</v>
      </c>
      <c r="AE135" s="110">
        <v>0</v>
      </c>
      <c r="AF135" s="110">
        <v>0</v>
      </c>
      <c r="AG135" s="112">
        <f t="shared" si="21"/>
        <v>0</v>
      </c>
      <c r="AH135" s="110">
        <f>SUM(AG$4:AG135)</f>
        <v>1</v>
      </c>
      <c r="AI135" s="112">
        <f t="shared" si="17"/>
        <v>0</v>
      </c>
      <c r="AJ135" s="110">
        <f>COUNTIF(AI$4:AI135,"&gt;0")</f>
        <v>0</v>
      </c>
      <c r="AK135" s="110">
        <v>0</v>
      </c>
      <c r="AL135" s="110">
        <v>0</v>
      </c>
      <c r="AM135" s="172" t="str">
        <f>IF(OR(Table1[[#This Row],[Line total ordered for now]]&gt;0,Table1[[#This Row],[Line total ordered for season]]&gt;0),1,"")</f>
        <v/>
      </c>
      <c r="AN135" s="173">
        <f>COUNTIF(AM$4:AM135,"&gt;0")</f>
        <v>0</v>
      </c>
      <c r="AO135" s="173">
        <f>Table1[[#This Row],[ORDER QUANTITY
to be collected BEFORE 31.3.22]]</f>
        <v>0</v>
      </c>
      <c r="AP135" s="174">
        <f t="shared" si="18"/>
        <v>0</v>
      </c>
      <c r="AQ135" s="174">
        <f>IFERROR(INDEX(Retail!H:H,MATCH($D135,Retail!$D:$D,0)),0)</f>
        <v>0</v>
      </c>
      <c r="AR135" s="174">
        <f>IFERROR(INDEX(Retail!J:J,MATCH($D135,Retail!$D:$D,0)),0)</f>
        <v>0</v>
      </c>
      <c r="AS135" s="174">
        <f>IFERROR(INDEX('NEW2022'!H:H,MATCH($D135,'NEW2022'!D:D,0)),0)</f>
        <v>0</v>
      </c>
      <c r="AT135" s="174">
        <f>IFERROR(INDEX('NEW2022'!J:J,MATCH($D135,'NEW2022'!D:D,0)),0)</f>
        <v>0</v>
      </c>
      <c r="AU135" s="174">
        <f>IFERROR(INDEX('Quiet Items'!H:H,MATCH($D135,'Quiet Items'!D:D,0)),0)</f>
        <v>0</v>
      </c>
      <c r="AV135" s="174">
        <f>IFERROR(INDEX('Quiet Items'!J:J,MATCH($D135,'Quiet Items'!D:D,0)),0)</f>
        <v>0</v>
      </c>
      <c r="AW135" s="174">
        <f>IFERROR(INDEX('1.4G'!H:H,MATCH($D135,'1.4G'!D:D,0)),0)</f>
        <v>0</v>
      </c>
      <c r="AX135" s="174">
        <f>IFERROR(INDEX('1.4G'!J:J,MATCH($D135,'1.4G'!D:D,0)),0)</f>
        <v>0</v>
      </c>
      <c r="AY135" s="174">
        <f t="shared" si="22"/>
        <v>0</v>
      </c>
      <c r="AZ135" s="174">
        <f t="shared" si="23"/>
        <v>0</v>
      </c>
      <c r="BA135" s="175">
        <f>IFERROR(Table1[[#This Row],[Line total ordered for now]]*Table1[[#This Row],[GUARANTEED PRICE
for STOCK orders collected before 31.3.22]],0)</f>
        <v>0</v>
      </c>
      <c r="BB135" s="175">
        <f t="shared" si="19"/>
        <v>0</v>
      </c>
      <c r="BC135" s="176">
        <f>(AZ135+Table1[[#This Row],[Line total ordered for now]])*Z135</f>
        <v>0</v>
      </c>
      <c r="BD135" s="200">
        <v>161.50747669675224</v>
      </c>
      <c r="BE135" s="65"/>
      <c r="BF135" s="65"/>
      <c r="BG135" s="65"/>
      <c r="BH135" s="65"/>
      <c r="BI135" s="65"/>
      <c r="BJ135" s="65"/>
      <c r="BK135" s="65"/>
      <c r="BL135" s="55"/>
    </row>
    <row r="136" spans="1:72" ht="15.75">
      <c r="A136" s="202">
        <v>133</v>
      </c>
      <c r="B136" s="68" t="s">
        <v>6378</v>
      </c>
      <c r="C136" s="149" t="s">
        <v>616</v>
      </c>
      <c r="D136" s="149" t="s">
        <v>3093</v>
      </c>
      <c r="E136" s="149" t="s">
        <v>3094</v>
      </c>
      <c r="F136" s="158" t="str">
        <f t="shared" si="20"/>
        <v>Video</v>
      </c>
      <c r="G136" s="187">
        <v>15</v>
      </c>
      <c r="H136" s="150"/>
      <c r="I136" s="184">
        <v>176.67</v>
      </c>
      <c r="J136" s="150"/>
      <c r="K136" s="151">
        <v>5.2782683319367658</v>
      </c>
      <c r="L136" s="152">
        <v>180.20339999999999</v>
      </c>
      <c r="M136" s="152">
        <v>190.01765994972357</v>
      </c>
      <c r="N136" s="153" t="s">
        <v>617</v>
      </c>
      <c r="O136" s="154">
        <v>36</v>
      </c>
      <c r="P136" s="153">
        <v>8</v>
      </c>
      <c r="Q136" s="153" t="s">
        <v>147</v>
      </c>
      <c r="R136" s="155">
        <v>11</v>
      </c>
      <c r="S136" s="155">
        <v>6.9</v>
      </c>
      <c r="T136" s="155">
        <v>3.2</v>
      </c>
      <c r="U136" s="154" t="s">
        <v>94</v>
      </c>
      <c r="V136" s="153" t="s">
        <v>89</v>
      </c>
      <c r="W136" s="153" t="s">
        <v>627</v>
      </c>
      <c r="X136" s="151" t="s">
        <v>6378</v>
      </c>
      <c r="Y136" s="151" t="s">
        <v>6378</v>
      </c>
      <c r="Z136" s="156">
        <v>5.8212E-2</v>
      </c>
      <c r="AA136" s="153" t="s">
        <v>776</v>
      </c>
      <c r="AB136" s="153" t="s">
        <v>4862</v>
      </c>
      <c r="AC136" s="153" t="s">
        <v>785</v>
      </c>
      <c r="AD136" s="157" t="s">
        <v>701</v>
      </c>
      <c r="AE136" s="110">
        <v>0</v>
      </c>
      <c r="AF136" s="110">
        <v>0</v>
      </c>
      <c r="AG136" s="112">
        <f t="shared" si="21"/>
        <v>0</v>
      </c>
      <c r="AH136" s="110">
        <f>SUM(AG$4:AG136)</f>
        <v>1</v>
      </c>
      <c r="AI136" s="112">
        <f t="shared" si="17"/>
        <v>0</v>
      </c>
      <c r="AJ136" s="110">
        <f>COUNTIF(AI$4:AI136,"&gt;0")</f>
        <v>0</v>
      </c>
      <c r="AK136" s="110">
        <v>0</v>
      </c>
      <c r="AL136" s="110">
        <v>0</v>
      </c>
      <c r="AM136" s="172" t="str">
        <f>IF(OR(Table1[[#This Row],[Line total ordered for now]]&gt;0,Table1[[#This Row],[Line total ordered for season]]&gt;0),1,"")</f>
        <v/>
      </c>
      <c r="AN136" s="173">
        <f>COUNTIF(AM$4:AM136,"&gt;0")</f>
        <v>0</v>
      </c>
      <c r="AO136" s="173">
        <f>Table1[[#This Row],[ORDER QUANTITY
to be collected BEFORE 31.3.22]]</f>
        <v>0</v>
      </c>
      <c r="AP136" s="174">
        <f t="shared" si="18"/>
        <v>0</v>
      </c>
      <c r="AQ136" s="174">
        <f>IFERROR(INDEX(Retail!H:H,MATCH($D136,Retail!$D:$D,0)),0)</f>
        <v>0</v>
      </c>
      <c r="AR136" s="174">
        <f>IFERROR(INDEX(Retail!J:J,MATCH($D136,Retail!$D:$D,0)),0)</f>
        <v>0</v>
      </c>
      <c r="AS136" s="174">
        <f>IFERROR(INDEX('NEW2022'!H:H,MATCH($D136,'NEW2022'!D:D,0)),0)</f>
        <v>0</v>
      </c>
      <c r="AT136" s="174">
        <f>IFERROR(INDEX('NEW2022'!J:J,MATCH($D136,'NEW2022'!D:D,0)),0)</f>
        <v>0</v>
      </c>
      <c r="AU136" s="174">
        <f>IFERROR(INDEX('Quiet Items'!H:H,MATCH($D136,'Quiet Items'!D:D,0)),0)</f>
        <v>0</v>
      </c>
      <c r="AV136" s="174">
        <f>IFERROR(INDEX('Quiet Items'!J:J,MATCH($D136,'Quiet Items'!D:D,0)),0)</f>
        <v>0</v>
      </c>
      <c r="AW136" s="174">
        <f>IFERROR(INDEX('1.4G'!H:H,MATCH($D136,'1.4G'!D:D,0)),0)</f>
        <v>0</v>
      </c>
      <c r="AX136" s="174">
        <f>IFERROR(INDEX('1.4G'!J:J,MATCH($D136,'1.4G'!D:D,0)),0)</f>
        <v>0</v>
      </c>
      <c r="AY136" s="174">
        <f t="shared" si="22"/>
        <v>0</v>
      </c>
      <c r="AZ136" s="174">
        <f t="shared" si="23"/>
        <v>0</v>
      </c>
      <c r="BA136" s="175">
        <f>IFERROR(Table1[[#This Row],[Line total ordered for now]]*Table1[[#This Row],[GUARANTEED PRICE
for STOCK orders collected before 31.3.22]],0)</f>
        <v>0</v>
      </c>
      <c r="BB136" s="175">
        <f t="shared" si="19"/>
        <v>0</v>
      </c>
      <c r="BC136" s="176">
        <f>(AZ136+Table1[[#This Row],[Line total ordered for now]])*Z136</f>
        <v>0</v>
      </c>
      <c r="BD136" s="200">
        <v>161.51501095726502</v>
      </c>
      <c r="BE136" s="65"/>
      <c r="BF136" s="65"/>
      <c r="BG136" s="65"/>
      <c r="BH136" s="65"/>
      <c r="BI136" s="65"/>
      <c r="BJ136" s="65"/>
      <c r="BK136" s="65"/>
      <c r="BL136" s="55"/>
      <c r="BM136"/>
      <c r="BN136"/>
      <c r="BO136"/>
      <c r="BP136"/>
      <c r="BQ136"/>
      <c r="BR136"/>
      <c r="BS136"/>
      <c r="BT136"/>
    </row>
    <row r="137" spans="1:72" ht="15.75">
      <c r="A137" s="202">
        <v>134</v>
      </c>
      <c r="B137" s="68" t="s">
        <v>6378</v>
      </c>
      <c r="C137" s="149" t="s">
        <v>616</v>
      </c>
      <c r="D137" s="149" t="s">
        <v>1444</v>
      </c>
      <c r="E137" s="149" t="s">
        <v>1445</v>
      </c>
      <c r="F137" s="158" t="str">
        <f t="shared" si="20"/>
        <v/>
      </c>
      <c r="G137" s="187">
        <v>13</v>
      </c>
      <c r="H137" s="150"/>
      <c r="I137" s="184">
        <v>165.02</v>
      </c>
      <c r="J137" s="150"/>
      <c r="K137" s="151">
        <v>5.2782683319367658</v>
      </c>
      <c r="L137" s="152">
        <v>172.91607055424845</v>
      </c>
      <c r="M137" s="152">
        <v>190.01765994972357</v>
      </c>
      <c r="N137" s="153" t="s">
        <v>617</v>
      </c>
      <c r="O137" s="154">
        <v>36</v>
      </c>
      <c r="P137" s="153">
        <v>5</v>
      </c>
      <c r="Q137" s="153" t="s">
        <v>147</v>
      </c>
      <c r="R137" s="155">
        <v>16</v>
      </c>
      <c r="S137" s="155">
        <v>10.68</v>
      </c>
      <c r="T137" s="155">
        <v>3.2</v>
      </c>
      <c r="U137" s="154" t="s">
        <v>94</v>
      </c>
      <c r="V137" s="153" t="s">
        <v>89</v>
      </c>
      <c r="W137" s="153" t="s">
        <v>627</v>
      </c>
      <c r="X137" s="151" t="s">
        <v>6378</v>
      </c>
      <c r="Y137" s="151" t="s">
        <v>6378</v>
      </c>
      <c r="Z137" s="156">
        <v>5.8212E-2</v>
      </c>
      <c r="AA137" s="153" t="s">
        <v>671</v>
      </c>
      <c r="AB137" s="153" t="s">
        <v>5433</v>
      </c>
      <c r="AC137" s="153" t="s">
        <v>4933</v>
      </c>
      <c r="AD137" s="157" t="s">
        <v>626</v>
      </c>
      <c r="AE137" s="110">
        <v>0</v>
      </c>
      <c r="AF137" s="110">
        <v>0</v>
      </c>
      <c r="AG137" s="112">
        <f t="shared" si="21"/>
        <v>0</v>
      </c>
      <c r="AH137" s="110">
        <f>SUM(AG$4:AG137)</f>
        <v>1</v>
      </c>
      <c r="AI137" s="112">
        <f t="shared" si="17"/>
        <v>0</v>
      </c>
      <c r="AJ137" s="110">
        <f>COUNTIF(AI$4:AI137,"&gt;0")</f>
        <v>0</v>
      </c>
      <c r="AK137" s="110">
        <v>0</v>
      </c>
      <c r="AL137" s="110">
        <v>0</v>
      </c>
      <c r="AM137" s="172" t="str">
        <f>IF(OR(Table1[[#This Row],[Line total ordered for now]]&gt;0,Table1[[#This Row],[Line total ordered for season]]&gt;0),1,"")</f>
        <v/>
      </c>
      <c r="AN137" s="173">
        <f>COUNTIF(AM$4:AM137,"&gt;0")</f>
        <v>0</v>
      </c>
      <c r="AO137" s="173">
        <f>Table1[[#This Row],[ORDER QUANTITY
to be collected BEFORE 31.3.22]]</f>
        <v>0</v>
      </c>
      <c r="AP137" s="174">
        <f t="shared" si="18"/>
        <v>0</v>
      </c>
      <c r="AQ137" s="174">
        <f>IFERROR(INDEX(Retail!H:H,MATCH($D137,Retail!$D:$D,0)),0)</f>
        <v>0</v>
      </c>
      <c r="AR137" s="174">
        <f>IFERROR(INDEX(Retail!J:J,MATCH($D137,Retail!$D:$D,0)),0)</f>
        <v>0</v>
      </c>
      <c r="AS137" s="174">
        <f>IFERROR(INDEX('NEW2022'!H:H,MATCH($D137,'NEW2022'!D:D,0)),0)</f>
        <v>0</v>
      </c>
      <c r="AT137" s="174">
        <f>IFERROR(INDEX('NEW2022'!J:J,MATCH($D137,'NEW2022'!D:D,0)),0)</f>
        <v>0</v>
      </c>
      <c r="AU137" s="174">
        <f>IFERROR(INDEX('Quiet Items'!H:H,MATCH($D137,'Quiet Items'!D:D,0)),0)</f>
        <v>0</v>
      </c>
      <c r="AV137" s="174">
        <f>IFERROR(INDEX('Quiet Items'!J:J,MATCH($D137,'Quiet Items'!D:D,0)),0)</f>
        <v>0</v>
      </c>
      <c r="AW137" s="174">
        <f>IFERROR(INDEX('1.4G'!H:H,MATCH($D137,'1.4G'!D:D,0)),0)</f>
        <v>0</v>
      </c>
      <c r="AX137" s="174">
        <f>IFERROR(INDEX('1.4G'!J:J,MATCH($D137,'1.4G'!D:D,0)),0)</f>
        <v>0</v>
      </c>
      <c r="AY137" s="174">
        <f t="shared" si="22"/>
        <v>0</v>
      </c>
      <c r="AZ137" s="174">
        <f t="shared" si="23"/>
        <v>0</v>
      </c>
      <c r="BA137" s="175">
        <f>IFERROR(Table1[[#This Row],[Line total ordered for now]]*Table1[[#This Row],[GUARANTEED PRICE
for STOCK orders collected before 31.3.22]],0)</f>
        <v>0</v>
      </c>
      <c r="BB137" s="175">
        <f t="shared" si="19"/>
        <v>0</v>
      </c>
      <c r="BC137" s="176">
        <f>(AZ137+Table1[[#This Row],[Line total ordered for now]])*Z137</f>
        <v>0</v>
      </c>
      <c r="BD137" s="200">
        <v>161.51501095726502</v>
      </c>
      <c r="BE137" s="65"/>
      <c r="BF137" s="65"/>
      <c r="BG137" s="65"/>
      <c r="BH137" s="65"/>
      <c r="BI137" s="65"/>
      <c r="BJ137" s="65"/>
      <c r="BK137" s="65"/>
      <c r="BL137" s="55"/>
      <c r="BM137"/>
      <c r="BN137"/>
      <c r="BO137"/>
      <c r="BP137"/>
      <c r="BQ137"/>
      <c r="BR137"/>
      <c r="BS137"/>
      <c r="BT137"/>
    </row>
    <row r="138" spans="1:72" ht="15.75">
      <c r="A138" s="202">
        <v>135</v>
      </c>
      <c r="B138" s="68" t="s">
        <v>6378</v>
      </c>
      <c r="C138" s="149" t="s">
        <v>616</v>
      </c>
      <c r="D138" s="149" t="s">
        <v>2168</v>
      </c>
      <c r="E138" s="149" t="s">
        <v>2169</v>
      </c>
      <c r="F138" s="158" t="str">
        <f t="shared" si="20"/>
        <v>Video</v>
      </c>
      <c r="G138" s="187">
        <v>9</v>
      </c>
      <c r="H138" s="150"/>
      <c r="I138" s="184">
        <v>155.77000000000001</v>
      </c>
      <c r="J138" s="150"/>
      <c r="K138" s="151">
        <v>5.2782683319367658</v>
      </c>
      <c r="L138" s="152">
        <v>172.91607055424845</v>
      </c>
      <c r="M138" s="152">
        <v>190.01765994972357</v>
      </c>
      <c r="N138" s="153" t="s">
        <v>617</v>
      </c>
      <c r="O138" s="154">
        <v>36</v>
      </c>
      <c r="P138" s="153">
        <v>3</v>
      </c>
      <c r="Q138" s="153" t="s">
        <v>147</v>
      </c>
      <c r="R138" s="155">
        <v>16</v>
      </c>
      <c r="S138" s="155">
        <v>12.5</v>
      </c>
      <c r="T138" s="155">
        <v>3.2</v>
      </c>
      <c r="U138" s="154" t="s">
        <v>94</v>
      </c>
      <c r="V138" s="153" t="s">
        <v>89</v>
      </c>
      <c r="W138" s="153" t="s">
        <v>627</v>
      </c>
      <c r="X138" s="151" t="s">
        <v>6378</v>
      </c>
      <c r="Y138" s="151" t="s">
        <v>6378</v>
      </c>
      <c r="Z138" s="156">
        <v>5.8212E-2</v>
      </c>
      <c r="AA138" s="153" t="s">
        <v>671</v>
      </c>
      <c r="AB138" s="153" t="s">
        <v>5437</v>
      </c>
      <c r="AC138" s="153" t="s">
        <v>795</v>
      </c>
      <c r="AD138" s="157" t="s">
        <v>2170</v>
      </c>
      <c r="AE138" s="110">
        <v>0</v>
      </c>
      <c r="AF138" s="110">
        <v>0</v>
      </c>
      <c r="AG138" s="112">
        <f t="shared" si="21"/>
        <v>0</v>
      </c>
      <c r="AH138" s="110">
        <f>SUM(AG$4:AG138)</f>
        <v>1</v>
      </c>
      <c r="AI138" s="112">
        <f t="shared" si="17"/>
        <v>0</v>
      </c>
      <c r="AJ138" s="110">
        <f>COUNTIF(AI$4:AI138,"&gt;0")</f>
        <v>0</v>
      </c>
      <c r="AK138" s="110">
        <v>0</v>
      </c>
      <c r="AL138" s="110">
        <v>0</v>
      </c>
      <c r="AM138" s="172" t="str">
        <f>IF(OR(Table1[[#This Row],[Line total ordered for now]]&gt;0,Table1[[#This Row],[Line total ordered for season]]&gt;0),1,"")</f>
        <v/>
      </c>
      <c r="AN138" s="173">
        <f>COUNTIF(AM$4:AM138,"&gt;0")</f>
        <v>0</v>
      </c>
      <c r="AO138" s="173">
        <f>Table1[[#This Row],[ORDER QUANTITY
to be collected BEFORE 31.3.22]]</f>
        <v>0</v>
      </c>
      <c r="AP138" s="174">
        <f t="shared" si="18"/>
        <v>0</v>
      </c>
      <c r="AQ138" s="174">
        <f>IFERROR(INDEX(Retail!H:H,MATCH($D138,Retail!$D:$D,0)),0)</f>
        <v>0</v>
      </c>
      <c r="AR138" s="174">
        <f>IFERROR(INDEX(Retail!J:J,MATCH($D138,Retail!$D:$D,0)),0)</f>
        <v>0</v>
      </c>
      <c r="AS138" s="174">
        <f>IFERROR(INDEX('NEW2022'!H:H,MATCH($D138,'NEW2022'!D:D,0)),0)</f>
        <v>0</v>
      </c>
      <c r="AT138" s="174">
        <f>IFERROR(INDEX('NEW2022'!J:J,MATCH($D138,'NEW2022'!D:D,0)),0)</f>
        <v>0</v>
      </c>
      <c r="AU138" s="174">
        <f>IFERROR(INDEX('Quiet Items'!H:H,MATCH($D138,'Quiet Items'!D:D,0)),0)</f>
        <v>0</v>
      </c>
      <c r="AV138" s="174">
        <f>IFERROR(INDEX('Quiet Items'!J:J,MATCH($D138,'Quiet Items'!D:D,0)),0)</f>
        <v>0</v>
      </c>
      <c r="AW138" s="174">
        <f>IFERROR(INDEX('1.4G'!H:H,MATCH($D138,'1.4G'!D:D,0)),0)</f>
        <v>0</v>
      </c>
      <c r="AX138" s="174">
        <f>IFERROR(INDEX('1.4G'!J:J,MATCH($D138,'1.4G'!D:D,0)),0)</f>
        <v>0</v>
      </c>
      <c r="AY138" s="174">
        <f t="shared" si="22"/>
        <v>0</v>
      </c>
      <c r="AZ138" s="174">
        <f t="shared" si="23"/>
        <v>0</v>
      </c>
      <c r="BA138" s="175">
        <f>IFERROR(Table1[[#This Row],[Line total ordered for now]]*Table1[[#This Row],[GUARANTEED PRICE
for STOCK orders collected before 31.3.22]],0)</f>
        <v>0</v>
      </c>
      <c r="BB138" s="175">
        <f t="shared" si="19"/>
        <v>0</v>
      </c>
      <c r="BC138" s="176">
        <f>(AZ138+Table1[[#This Row],[Line total ordered for now]])*Z138</f>
        <v>0</v>
      </c>
      <c r="BD138" s="200">
        <v>161.51501095726502</v>
      </c>
      <c r="BE138" s="65"/>
      <c r="BF138" s="65"/>
      <c r="BG138" s="65"/>
      <c r="BH138" s="65"/>
      <c r="BI138" s="65"/>
      <c r="BJ138" s="65"/>
      <c r="BK138" s="65"/>
      <c r="BL138" s="55"/>
      <c r="BM138"/>
      <c r="BN138"/>
      <c r="BO138"/>
      <c r="BP138"/>
      <c r="BQ138"/>
      <c r="BR138"/>
      <c r="BS138"/>
      <c r="BT138"/>
    </row>
    <row r="139" spans="1:72" ht="15.75">
      <c r="A139" s="202">
        <v>136</v>
      </c>
      <c r="B139" s="68" t="s">
        <v>6378</v>
      </c>
      <c r="C139" s="149" t="s">
        <v>616</v>
      </c>
      <c r="D139" s="149" t="s">
        <v>3211</v>
      </c>
      <c r="E139" s="149" t="s">
        <v>3212</v>
      </c>
      <c r="F139" s="158" t="str">
        <f t="shared" si="20"/>
        <v>Video</v>
      </c>
      <c r="G139" s="187">
        <v>0</v>
      </c>
      <c r="H139" s="150"/>
      <c r="I139" s="184">
        <v>182.35</v>
      </c>
      <c r="J139" s="150"/>
      <c r="K139" s="151">
        <v>5.2782683319367658</v>
      </c>
      <c r="L139" s="152">
        <v>185.99699999999999</v>
      </c>
      <c r="M139" s="152">
        <v>190.01765994972357</v>
      </c>
      <c r="N139" s="153" t="s">
        <v>617</v>
      </c>
      <c r="O139" s="154">
        <v>36</v>
      </c>
      <c r="P139" s="153">
        <v>15</v>
      </c>
      <c r="Q139" s="153" t="s">
        <v>147</v>
      </c>
      <c r="R139" s="155">
        <v>19</v>
      </c>
      <c r="S139" s="155">
        <v>12.5</v>
      </c>
      <c r="T139" s="155">
        <v>3.2</v>
      </c>
      <c r="U139" s="154" t="s">
        <v>94</v>
      </c>
      <c r="V139" s="153" t="s">
        <v>89</v>
      </c>
      <c r="W139" s="153" t="s">
        <v>627</v>
      </c>
      <c r="X139" s="151" t="s">
        <v>6378</v>
      </c>
      <c r="Y139" s="151" t="s">
        <v>6378</v>
      </c>
      <c r="Z139" s="156">
        <v>5.8212E-2</v>
      </c>
      <c r="AA139" s="153" t="s">
        <v>1302</v>
      </c>
      <c r="AB139" s="153" t="s">
        <v>5452</v>
      </c>
      <c r="AC139" s="153" t="s">
        <v>785</v>
      </c>
      <c r="AD139" s="157" t="s">
        <v>3213</v>
      </c>
      <c r="AE139" s="110">
        <v>0</v>
      </c>
      <c r="AF139" s="110">
        <v>0</v>
      </c>
      <c r="AG139" s="112">
        <f t="shared" si="21"/>
        <v>0</v>
      </c>
      <c r="AH139" s="110">
        <f>SUM(AG$4:AG139)</f>
        <v>1</v>
      </c>
      <c r="AI139" s="112">
        <f t="shared" si="17"/>
        <v>0</v>
      </c>
      <c r="AJ139" s="110">
        <f>COUNTIF(AI$4:AI139,"&gt;0")</f>
        <v>0</v>
      </c>
      <c r="AK139" s="110">
        <v>0</v>
      </c>
      <c r="AL139" s="110">
        <v>0</v>
      </c>
      <c r="AM139" s="172" t="str">
        <f>IF(OR(Table1[[#This Row],[Line total ordered for now]]&gt;0,Table1[[#This Row],[Line total ordered for season]]&gt;0),1,"")</f>
        <v/>
      </c>
      <c r="AN139" s="173">
        <f>COUNTIF(AM$4:AM139,"&gt;0")</f>
        <v>0</v>
      </c>
      <c r="AO139" s="173">
        <f>Table1[[#This Row],[ORDER QUANTITY
to be collected BEFORE 31.3.22]]</f>
        <v>0</v>
      </c>
      <c r="AP139" s="174">
        <f t="shared" si="18"/>
        <v>0</v>
      </c>
      <c r="AQ139" s="174">
        <f>IFERROR(INDEX(Retail!H:H,MATCH($D139,Retail!$D:$D,0)),0)</f>
        <v>0</v>
      </c>
      <c r="AR139" s="174">
        <f>IFERROR(INDEX(Retail!J:J,MATCH($D139,Retail!$D:$D,0)),0)</f>
        <v>0</v>
      </c>
      <c r="AS139" s="174">
        <f>IFERROR(INDEX('NEW2022'!H:H,MATCH($D139,'NEW2022'!D:D,0)),0)</f>
        <v>0</v>
      </c>
      <c r="AT139" s="174">
        <f>IFERROR(INDEX('NEW2022'!J:J,MATCH($D139,'NEW2022'!D:D,0)),0)</f>
        <v>0</v>
      </c>
      <c r="AU139" s="174">
        <f>IFERROR(INDEX('Quiet Items'!H:H,MATCH($D139,'Quiet Items'!D:D,0)),0)</f>
        <v>0</v>
      </c>
      <c r="AV139" s="174">
        <f>IFERROR(INDEX('Quiet Items'!J:J,MATCH($D139,'Quiet Items'!D:D,0)),0)</f>
        <v>0</v>
      </c>
      <c r="AW139" s="174">
        <f>IFERROR(INDEX('1.4G'!H:H,MATCH($D139,'1.4G'!D:D,0)),0)</f>
        <v>0</v>
      </c>
      <c r="AX139" s="174">
        <f>IFERROR(INDEX('1.4G'!J:J,MATCH($D139,'1.4G'!D:D,0)),0)</f>
        <v>0</v>
      </c>
      <c r="AY139" s="174">
        <f t="shared" si="22"/>
        <v>0</v>
      </c>
      <c r="AZ139" s="174">
        <f t="shared" si="23"/>
        <v>0</v>
      </c>
      <c r="BA139" s="175">
        <f>IFERROR(Table1[[#This Row],[Line total ordered for now]]*Table1[[#This Row],[GUARANTEED PRICE
for STOCK orders collected before 31.3.22]],0)</f>
        <v>0</v>
      </c>
      <c r="BB139" s="175">
        <f t="shared" si="19"/>
        <v>0</v>
      </c>
      <c r="BC139" s="176">
        <f>(AZ139+Table1[[#This Row],[Line total ordered for now]])*Z139</f>
        <v>0</v>
      </c>
      <c r="BD139" s="200">
        <v>161.51501095726502</v>
      </c>
      <c r="BE139" s="65"/>
      <c r="BF139" s="65"/>
      <c r="BG139" s="65"/>
      <c r="BH139" s="65"/>
      <c r="BI139" s="65"/>
      <c r="BJ139" s="65"/>
      <c r="BK139" s="65"/>
      <c r="BL139" s="55"/>
      <c r="BM139"/>
      <c r="BN139"/>
      <c r="BO139"/>
      <c r="BP139"/>
      <c r="BQ139"/>
      <c r="BR139"/>
      <c r="BS139"/>
      <c r="BT139"/>
    </row>
    <row r="140" spans="1:72" ht="15.75">
      <c r="A140" s="202">
        <v>137</v>
      </c>
      <c r="B140" s="68" t="s">
        <v>6378</v>
      </c>
      <c r="C140" s="149" t="s">
        <v>616</v>
      </c>
      <c r="D140" s="149" t="s">
        <v>3323</v>
      </c>
      <c r="E140" s="149" t="s">
        <v>3324</v>
      </c>
      <c r="F140" s="158" t="str">
        <f t="shared" si="20"/>
        <v>Video</v>
      </c>
      <c r="G140" s="187">
        <v>28</v>
      </c>
      <c r="H140" s="150"/>
      <c r="I140" s="184">
        <v>182.35</v>
      </c>
      <c r="J140" s="150"/>
      <c r="K140" s="151">
        <v>5.2782683319367658</v>
      </c>
      <c r="L140" s="152">
        <v>185.99699999999999</v>
      </c>
      <c r="M140" s="152">
        <v>190.01765994972357</v>
      </c>
      <c r="N140" s="153" t="s">
        <v>617</v>
      </c>
      <c r="O140" s="154">
        <v>36</v>
      </c>
      <c r="P140" s="153">
        <v>15</v>
      </c>
      <c r="Q140" s="153" t="s">
        <v>147</v>
      </c>
      <c r="R140" s="155">
        <v>19</v>
      </c>
      <c r="S140" s="155">
        <v>12.5</v>
      </c>
      <c r="T140" s="155">
        <v>3.2</v>
      </c>
      <c r="U140" s="154" t="s">
        <v>94</v>
      </c>
      <c r="V140" s="153" t="s">
        <v>89</v>
      </c>
      <c r="W140" s="153" t="s">
        <v>627</v>
      </c>
      <c r="X140" s="151" t="s">
        <v>6378</v>
      </c>
      <c r="Y140" s="151" t="s">
        <v>6378</v>
      </c>
      <c r="Z140" s="156">
        <v>5.8212E-2</v>
      </c>
      <c r="AA140" s="153" t="s">
        <v>671</v>
      </c>
      <c r="AB140" s="153" t="s">
        <v>5456</v>
      </c>
      <c r="AC140" s="153" t="s">
        <v>785</v>
      </c>
      <c r="AD140" s="157" t="s">
        <v>3325</v>
      </c>
      <c r="AE140" s="110">
        <v>0</v>
      </c>
      <c r="AF140" s="110">
        <v>0</v>
      </c>
      <c r="AG140" s="112">
        <f t="shared" si="21"/>
        <v>0</v>
      </c>
      <c r="AH140" s="110">
        <f>SUM(AG$4:AG140)</f>
        <v>1</v>
      </c>
      <c r="AI140" s="112">
        <f t="shared" si="17"/>
        <v>0</v>
      </c>
      <c r="AJ140" s="110">
        <f>COUNTIF(AI$4:AI140,"&gt;0")</f>
        <v>0</v>
      </c>
      <c r="AK140" s="110">
        <v>0</v>
      </c>
      <c r="AL140" s="110">
        <v>0</v>
      </c>
      <c r="AM140" s="172" t="str">
        <f>IF(OR(Table1[[#This Row],[Line total ordered for now]]&gt;0,Table1[[#This Row],[Line total ordered for season]]&gt;0),1,"")</f>
        <v/>
      </c>
      <c r="AN140" s="173">
        <f>COUNTIF(AM$4:AM140,"&gt;0")</f>
        <v>0</v>
      </c>
      <c r="AO140" s="173">
        <f>Table1[[#This Row],[ORDER QUANTITY
to be collected BEFORE 31.3.22]]</f>
        <v>0</v>
      </c>
      <c r="AP140" s="174">
        <f t="shared" si="18"/>
        <v>0</v>
      </c>
      <c r="AQ140" s="174">
        <f>IFERROR(INDEX(Retail!H:H,MATCH($D140,Retail!$D:$D,0)),0)</f>
        <v>0</v>
      </c>
      <c r="AR140" s="174">
        <f>IFERROR(INDEX(Retail!J:J,MATCH($D140,Retail!$D:$D,0)),0)</f>
        <v>0</v>
      </c>
      <c r="AS140" s="174">
        <f>IFERROR(INDEX('NEW2022'!H:H,MATCH($D140,'NEW2022'!D:D,0)),0)</f>
        <v>0</v>
      </c>
      <c r="AT140" s="174">
        <f>IFERROR(INDEX('NEW2022'!J:J,MATCH($D140,'NEW2022'!D:D,0)),0)</f>
        <v>0</v>
      </c>
      <c r="AU140" s="174">
        <f>IFERROR(INDEX('Quiet Items'!H:H,MATCH($D140,'Quiet Items'!D:D,0)),0)</f>
        <v>0</v>
      </c>
      <c r="AV140" s="174">
        <f>IFERROR(INDEX('Quiet Items'!J:J,MATCH($D140,'Quiet Items'!D:D,0)),0)</f>
        <v>0</v>
      </c>
      <c r="AW140" s="174">
        <f>IFERROR(INDEX('1.4G'!H:H,MATCH($D140,'1.4G'!D:D,0)),0)</f>
        <v>0</v>
      </c>
      <c r="AX140" s="174">
        <f>IFERROR(INDEX('1.4G'!J:J,MATCH($D140,'1.4G'!D:D,0)),0)</f>
        <v>0</v>
      </c>
      <c r="AY140" s="174">
        <f t="shared" si="22"/>
        <v>0</v>
      </c>
      <c r="AZ140" s="174">
        <f t="shared" si="23"/>
        <v>0</v>
      </c>
      <c r="BA140" s="175">
        <f>IFERROR(Table1[[#This Row],[Line total ordered for now]]*Table1[[#This Row],[GUARANTEED PRICE
for STOCK orders collected before 31.3.22]],0)</f>
        <v>0</v>
      </c>
      <c r="BB140" s="175">
        <f t="shared" si="19"/>
        <v>0</v>
      </c>
      <c r="BC140" s="176">
        <f>(AZ140+Table1[[#This Row],[Line total ordered for now]])*Z140</f>
        <v>0</v>
      </c>
      <c r="BD140" s="200">
        <v>161.51501095726502</v>
      </c>
      <c r="BE140" s="65"/>
      <c r="BF140" s="65"/>
      <c r="BG140" s="65"/>
      <c r="BH140" s="65"/>
      <c r="BI140" s="65"/>
      <c r="BJ140" s="65"/>
      <c r="BK140" s="65"/>
      <c r="BL140" s="55"/>
      <c r="BM140"/>
      <c r="BN140"/>
      <c r="BO140"/>
      <c r="BP140"/>
      <c r="BQ140"/>
      <c r="BR140"/>
      <c r="BS140"/>
      <c r="BT140"/>
    </row>
    <row r="141" spans="1:72" ht="15.75">
      <c r="A141" s="202">
        <v>138</v>
      </c>
      <c r="B141" s="68" t="s">
        <v>6378</v>
      </c>
      <c r="C141" s="149" t="s">
        <v>616</v>
      </c>
      <c r="D141" s="149" t="s">
        <v>3495</v>
      </c>
      <c r="E141" s="149" t="s">
        <v>3496</v>
      </c>
      <c r="F141" s="158" t="str">
        <f t="shared" si="20"/>
        <v>Video</v>
      </c>
      <c r="G141" s="187">
        <v>0</v>
      </c>
      <c r="H141" s="150"/>
      <c r="I141" s="184">
        <v>182.35</v>
      </c>
      <c r="J141" s="150"/>
      <c r="K141" s="151">
        <v>5.2782683319367658</v>
      </c>
      <c r="L141" s="152">
        <v>185.99699999999999</v>
      </c>
      <c r="M141" s="152">
        <v>190.01765994972357</v>
      </c>
      <c r="N141" s="153" t="s">
        <v>617</v>
      </c>
      <c r="O141" s="154">
        <v>36</v>
      </c>
      <c r="P141" s="153">
        <v>9</v>
      </c>
      <c r="Q141" s="153" t="s">
        <v>147</v>
      </c>
      <c r="R141" s="155">
        <v>19</v>
      </c>
      <c r="S141" s="155">
        <v>12.5</v>
      </c>
      <c r="T141" s="155">
        <v>3.2</v>
      </c>
      <c r="U141" s="154" t="s">
        <v>94</v>
      </c>
      <c r="V141" s="153" t="s">
        <v>89</v>
      </c>
      <c r="W141" s="153" t="s">
        <v>627</v>
      </c>
      <c r="X141" s="151" t="s">
        <v>6378</v>
      </c>
      <c r="Y141" s="151" t="s">
        <v>6378</v>
      </c>
      <c r="Z141" s="156">
        <v>5.8212E-2</v>
      </c>
      <c r="AA141" s="153" t="s">
        <v>671</v>
      </c>
      <c r="AB141" s="153" t="s">
        <v>5869</v>
      </c>
      <c r="AC141" s="153" t="s">
        <v>4640</v>
      </c>
      <c r="AD141" s="157" t="s">
        <v>3497</v>
      </c>
      <c r="AE141" s="110">
        <v>0</v>
      </c>
      <c r="AF141" s="110">
        <v>0</v>
      </c>
      <c r="AG141" s="112">
        <f t="shared" si="21"/>
        <v>0</v>
      </c>
      <c r="AH141" s="110">
        <f>SUM(AG$4:AG141)</f>
        <v>1</v>
      </c>
      <c r="AI141" s="112">
        <f t="shared" si="17"/>
        <v>0</v>
      </c>
      <c r="AJ141" s="110">
        <f>COUNTIF(AI$4:AI141,"&gt;0")</f>
        <v>0</v>
      </c>
      <c r="AK141" s="110">
        <v>0</v>
      </c>
      <c r="AL141" s="110">
        <v>0</v>
      </c>
      <c r="AM141" s="172" t="str">
        <f>IF(OR(Table1[[#This Row],[Line total ordered for now]]&gt;0,Table1[[#This Row],[Line total ordered for season]]&gt;0),1,"")</f>
        <v/>
      </c>
      <c r="AN141" s="173">
        <f>COUNTIF(AM$4:AM141,"&gt;0")</f>
        <v>0</v>
      </c>
      <c r="AO141" s="173">
        <f>Table1[[#This Row],[ORDER QUANTITY
to be collected BEFORE 31.3.22]]</f>
        <v>0</v>
      </c>
      <c r="AP141" s="174">
        <f t="shared" si="18"/>
        <v>0</v>
      </c>
      <c r="AQ141" s="174">
        <f>IFERROR(INDEX(Retail!H:H,MATCH($D141,Retail!$D:$D,0)),0)</f>
        <v>0</v>
      </c>
      <c r="AR141" s="174">
        <f>IFERROR(INDEX(Retail!J:J,MATCH($D141,Retail!$D:$D,0)),0)</f>
        <v>0</v>
      </c>
      <c r="AS141" s="174">
        <f>IFERROR(INDEX('NEW2022'!H:H,MATCH($D141,'NEW2022'!D:D,0)),0)</f>
        <v>0</v>
      </c>
      <c r="AT141" s="174">
        <f>IFERROR(INDEX('NEW2022'!J:J,MATCH($D141,'NEW2022'!D:D,0)),0)</f>
        <v>0</v>
      </c>
      <c r="AU141" s="174">
        <f>IFERROR(INDEX('Quiet Items'!H:H,MATCH($D141,'Quiet Items'!D:D,0)),0)</f>
        <v>0</v>
      </c>
      <c r="AV141" s="174">
        <f>IFERROR(INDEX('Quiet Items'!J:J,MATCH($D141,'Quiet Items'!D:D,0)),0)</f>
        <v>0</v>
      </c>
      <c r="AW141" s="174">
        <f>IFERROR(INDEX('1.4G'!H:H,MATCH($D141,'1.4G'!D:D,0)),0)</f>
        <v>0</v>
      </c>
      <c r="AX141" s="174">
        <f>IFERROR(INDEX('1.4G'!J:J,MATCH($D141,'1.4G'!D:D,0)),0)</f>
        <v>0</v>
      </c>
      <c r="AY141" s="174">
        <f t="shared" si="22"/>
        <v>0</v>
      </c>
      <c r="AZ141" s="174">
        <f t="shared" si="23"/>
        <v>0</v>
      </c>
      <c r="BA141" s="175">
        <f>IFERROR(Table1[[#This Row],[Line total ordered for now]]*Table1[[#This Row],[GUARANTEED PRICE
for STOCK orders collected before 31.3.22]],0)</f>
        <v>0</v>
      </c>
      <c r="BB141" s="175">
        <f t="shared" si="19"/>
        <v>0</v>
      </c>
      <c r="BC141" s="176">
        <f>(AZ141+Table1[[#This Row],[Line total ordered for now]])*Z141</f>
        <v>0</v>
      </c>
      <c r="BD141" s="200">
        <v>161.51501095726502</v>
      </c>
      <c r="BE141" s="65"/>
      <c r="BF141" s="65"/>
      <c r="BG141" s="65"/>
      <c r="BH141" s="65"/>
      <c r="BI141" s="65"/>
      <c r="BJ141" s="65"/>
      <c r="BK141" s="65"/>
      <c r="BL141" s="55"/>
      <c r="BM141"/>
      <c r="BN141"/>
      <c r="BO141"/>
      <c r="BP141"/>
      <c r="BQ141"/>
      <c r="BR141"/>
      <c r="BS141"/>
      <c r="BT141"/>
    </row>
    <row r="142" spans="1:72" ht="15.75">
      <c r="A142" s="202">
        <v>139</v>
      </c>
      <c r="B142" s="68" t="s">
        <v>6378</v>
      </c>
      <c r="C142" s="149" t="s">
        <v>616</v>
      </c>
      <c r="D142" s="149" t="s">
        <v>3769</v>
      </c>
      <c r="E142" s="149" t="s">
        <v>3770</v>
      </c>
      <c r="F142" s="158" t="str">
        <f t="shared" si="20"/>
        <v>Video</v>
      </c>
      <c r="G142" s="187">
        <v>0</v>
      </c>
      <c r="H142" s="150"/>
      <c r="I142" s="184">
        <v>169.51</v>
      </c>
      <c r="J142" s="150"/>
      <c r="K142" s="151">
        <v>5.2782683319367658</v>
      </c>
      <c r="L142" s="152">
        <v>172.91607055424845</v>
      </c>
      <c r="M142" s="152">
        <v>190.01765994972357</v>
      </c>
      <c r="N142" s="153" t="s">
        <v>617</v>
      </c>
      <c r="O142" s="154">
        <v>36</v>
      </c>
      <c r="P142" s="153">
        <v>7</v>
      </c>
      <c r="Q142" s="153" t="s">
        <v>147</v>
      </c>
      <c r="R142" s="155">
        <v>19</v>
      </c>
      <c r="S142" s="155">
        <v>12.5</v>
      </c>
      <c r="T142" s="155">
        <v>3.2</v>
      </c>
      <c r="U142" s="154" t="s">
        <v>94</v>
      </c>
      <c r="V142" s="153" t="s">
        <v>89</v>
      </c>
      <c r="W142" s="153" t="s">
        <v>627</v>
      </c>
      <c r="X142" s="151" t="s">
        <v>6378</v>
      </c>
      <c r="Y142" s="151" t="s">
        <v>6378</v>
      </c>
      <c r="Z142" s="156">
        <v>5.8212E-2</v>
      </c>
      <c r="AA142" s="153" t="s">
        <v>671</v>
      </c>
      <c r="AB142" s="153" t="s">
        <v>5467</v>
      </c>
      <c r="AC142" s="153" t="s">
        <v>2412</v>
      </c>
      <c r="AD142" s="157" t="s">
        <v>3771</v>
      </c>
      <c r="AE142" s="110">
        <v>0</v>
      </c>
      <c r="AF142" s="110">
        <v>0</v>
      </c>
      <c r="AG142" s="112">
        <f t="shared" si="21"/>
        <v>0</v>
      </c>
      <c r="AH142" s="110">
        <f>SUM(AG$4:AG142)</f>
        <v>1</v>
      </c>
      <c r="AI142" s="112">
        <f t="shared" si="17"/>
        <v>0</v>
      </c>
      <c r="AJ142" s="110">
        <f>COUNTIF(AI$4:AI142,"&gt;0")</f>
        <v>0</v>
      </c>
      <c r="AK142" s="110">
        <v>0</v>
      </c>
      <c r="AL142" s="110">
        <v>0</v>
      </c>
      <c r="AM142" s="172" t="str">
        <f>IF(OR(Table1[[#This Row],[Line total ordered for now]]&gt;0,Table1[[#This Row],[Line total ordered for season]]&gt;0),1,"")</f>
        <v/>
      </c>
      <c r="AN142" s="173">
        <f>COUNTIF(AM$4:AM142,"&gt;0")</f>
        <v>0</v>
      </c>
      <c r="AO142" s="173">
        <f>Table1[[#This Row],[ORDER QUANTITY
to be collected BEFORE 31.3.22]]</f>
        <v>0</v>
      </c>
      <c r="AP142" s="174">
        <f t="shared" si="18"/>
        <v>0</v>
      </c>
      <c r="AQ142" s="174">
        <f>IFERROR(INDEX(Retail!H:H,MATCH($D142,Retail!$D:$D,0)),0)</f>
        <v>0</v>
      </c>
      <c r="AR142" s="174">
        <f>IFERROR(INDEX(Retail!J:J,MATCH($D142,Retail!$D:$D,0)),0)</f>
        <v>0</v>
      </c>
      <c r="AS142" s="174">
        <f>IFERROR(INDEX('NEW2022'!H:H,MATCH($D142,'NEW2022'!D:D,0)),0)</f>
        <v>0</v>
      </c>
      <c r="AT142" s="174">
        <f>IFERROR(INDEX('NEW2022'!J:J,MATCH($D142,'NEW2022'!D:D,0)),0)</f>
        <v>0</v>
      </c>
      <c r="AU142" s="174">
        <f>IFERROR(INDEX('Quiet Items'!H:H,MATCH($D142,'Quiet Items'!D:D,0)),0)</f>
        <v>0</v>
      </c>
      <c r="AV142" s="174">
        <f>IFERROR(INDEX('Quiet Items'!J:J,MATCH($D142,'Quiet Items'!D:D,0)),0)</f>
        <v>0</v>
      </c>
      <c r="AW142" s="174">
        <f>IFERROR(INDEX('1.4G'!H:H,MATCH($D142,'1.4G'!D:D,0)),0)</f>
        <v>0</v>
      </c>
      <c r="AX142" s="174">
        <f>IFERROR(INDEX('1.4G'!J:J,MATCH($D142,'1.4G'!D:D,0)),0)</f>
        <v>0</v>
      </c>
      <c r="AY142" s="174">
        <f t="shared" si="22"/>
        <v>0</v>
      </c>
      <c r="AZ142" s="174">
        <f t="shared" si="23"/>
        <v>0</v>
      </c>
      <c r="BA142" s="175">
        <f>IFERROR(Table1[[#This Row],[Line total ordered for now]]*Table1[[#This Row],[GUARANTEED PRICE
for STOCK orders collected before 31.3.22]],0)</f>
        <v>0</v>
      </c>
      <c r="BB142" s="175">
        <f t="shared" si="19"/>
        <v>0</v>
      </c>
      <c r="BC142" s="176">
        <f>(AZ142+Table1[[#This Row],[Line total ordered for now]])*Z142</f>
        <v>0</v>
      </c>
      <c r="BD142" s="200">
        <v>161.51501095726502</v>
      </c>
      <c r="BE142" s="65"/>
      <c r="BF142" s="65"/>
      <c r="BG142" s="65"/>
      <c r="BH142" s="65"/>
      <c r="BI142" s="65"/>
      <c r="BJ142" s="65"/>
      <c r="BK142" s="65"/>
      <c r="BL142" s="55"/>
      <c r="BM142"/>
      <c r="BN142"/>
      <c r="BO142"/>
      <c r="BP142"/>
      <c r="BQ142"/>
      <c r="BR142"/>
      <c r="BS142"/>
      <c r="BT142"/>
    </row>
    <row r="143" spans="1:72" ht="15.75">
      <c r="A143" s="202">
        <v>140</v>
      </c>
      <c r="B143" s="68" t="s">
        <v>6378</v>
      </c>
      <c r="C143" s="149" t="s">
        <v>616</v>
      </c>
      <c r="D143" s="149" t="s">
        <v>4100</v>
      </c>
      <c r="E143" s="149" t="s">
        <v>4101</v>
      </c>
      <c r="F143" s="158" t="str">
        <f t="shared" si="20"/>
        <v>Video</v>
      </c>
      <c r="G143" s="187">
        <v>4</v>
      </c>
      <c r="H143" s="150"/>
      <c r="I143" s="184">
        <v>177.54</v>
      </c>
      <c r="J143" s="150"/>
      <c r="K143" s="151">
        <v>5.2782683319367658</v>
      </c>
      <c r="L143" s="152">
        <v>181.0908</v>
      </c>
      <c r="M143" s="152">
        <v>190.01765994972357</v>
      </c>
      <c r="N143" s="153" t="s">
        <v>617</v>
      </c>
      <c r="O143" s="154">
        <v>36</v>
      </c>
      <c r="P143" s="153">
        <v>4</v>
      </c>
      <c r="Q143" s="153" t="s">
        <v>147</v>
      </c>
      <c r="R143" s="155">
        <v>16.3</v>
      </c>
      <c r="S143" s="155">
        <v>12.1</v>
      </c>
      <c r="T143" s="155">
        <v>3.2</v>
      </c>
      <c r="U143" s="154" t="s">
        <v>94</v>
      </c>
      <c r="V143" s="153" t="s">
        <v>89</v>
      </c>
      <c r="W143" s="153" t="s">
        <v>627</v>
      </c>
      <c r="X143" s="151" t="s">
        <v>6378</v>
      </c>
      <c r="Y143" s="151" t="s">
        <v>6378</v>
      </c>
      <c r="Z143" s="156">
        <v>5.8212E-2</v>
      </c>
      <c r="AA143" s="153" t="s">
        <v>776</v>
      </c>
      <c r="AB143" s="153" t="s">
        <v>5477</v>
      </c>
      <c r="AC143" s="153" t="s">
        <v>141</v>
      </c>
      <c r="AD143" s="157" t="s">
        <v>4102</v>
      </c>
      <c r="AE143" s="110">
        <v>0</v>
      </c>
      <c r="AF143" s="110">
        <v>0</v>
      </c>
      <c r="AG143" s="112">
        <f t="shared" si="21"/>
        <v>0</v>
      </c>
      <c r="AH143" s="110">
        <f>SUM(AG$4:AG143)</f>
        <v>1</v>
      </c>
      <c r="AI143" s="112">
        <f t="shared" si="17"/>
        <v>0</v>
      </c>
      <c r="AJ143" s="110">
        <f>COUNTIF(AI$4:AI143,"&gt;0")</f>
        <v>0</v>
      </c>
      <c r="AK143" s="110">
        <v>0</v>
      </c>
      <c r="AL143" s="110">
        <v>0</v>
      </c>
      <c r="AM143" s="172" t="str">
        <f>IF(OR(Table1[[#This Row],[Line total ordered for now]]&gt;0,Table1[[#This Row],[Line total ordered for season]]&gt;0),1,"")</f>
        <v/>
      </c>
      <c r="AN143" s="173">
        <f>COUNTIF(AM$4:AM143,"&gt;0")</f>
        <v>0</v>
      </c>
      <c r="AO143" s="173">
        <f>Table1[[#This Row],[ORDER QUANTITY
to be collected BEFORE 31.3.22]]</f>
        <v>0</v>
      </c>
      <c r="AP143" s="174">
        <f t="shared" si="18"/>
        <v>0</v>
      </c>
      <c r="AQ143" s="174">
        <f>IFERROR(INDEX(Retail!H:H,MATCH($D143,Retail!$D:$D,0)),0)</f>
        <v>0</v>
      </c>
      <c r="AR143" s="174">
        <f>IFERROR(INDEX(Retail!J:J,MATCH($D143,Retail!$D:$D,0)),0)</f>
        <v>0</v>
      </c>
      <c r="AS143" s="174">
        <f>IFERROR(INDEX('NEW2022'!H:H,MATCH($D143,'NEW2022'!D:D,0)),0)</f>
        <v>0</v>
      </c>
      <c r="AT143" s="174">
        <f>IFERROR(INDEX('NEW2022'!J:J,MATCH($D143,'NEW2022'!D:D,0)),0)</f>
        <v>0</v>
      </c>
      <c r="AU143" s="174">
        <f>IFERROR(INDEX('Quiet Items'!H:H,MATCH($D143,'Quiet Items'!D:D,0)),0)</f>
        <v>0</v>
      </c>
      <c r="AV143" s="174">
        <f>IFERROR(INDEX('Quiet Items'!J:J,MATCH($D143,'Quiet Items'!D:D,0)),0)</f>
        <v>0</v>
      </c>
      <c r="AW143" s="174">
        <f>IFERROR(INDEX('1.4G'!H:H,MATCH($D143,'1.4G'!D:D,0)),0)</f>
        <v>0</v>
      </c>
      <c r="AX143" s="174">
        <f>IFERROR(INDEX('1.4G'!J:J,MATCH($D143,'1.4G'!D:D,0)),0)</f>
        <v>0</v>
      </c>
      <c r="AY143" s="174">
        <f t="shared" si="22"/>
        <v>0</v>
      </c>
      <c r="AZ143" s="174">
        <f t="shared" si="23"/>
        <v>0</v>
      </c>
      <c r="BA143" s="175">
        <f>IFERROR(Table1[[#This Row],[Line total ordered for now]]*Table1[[#This Row],[GUARANTEED PRICE
for STOCK orders collected before 31.3.22]],0)</f>
        <v>0</v>
      </c>
      <c r="BB143" s="175">
        <f t="shared" si="19"/>
        <v>0</v>
      </c>
      <c r="BC143" s="176">
        <f>(AZ143+Table1[[#This Row],[Line total ordered for now]])*Z143</f>
        <v>0</v>
      </c>
      <c r="BD143" s="200">
        <v>161.51501095726502</v>
      </c>
      <c r="BE143" s="65"/>
      <c r="BF143" s="65"/>
      <c r="BG143" s="65"/>
      <c r="BH143" s="65"/>
      <c r="BI143" s="65"/>
      <c r="BJ143" s="65"/>
      <c r="BK143" s="65"/>
      <c r="BL143" s="55"/>
      <c r="BM143"/>
      <c r="BN143"/>
      <c r="BO143"/>
      <c r="BP143"/>
      <c r="BQ143"/>
      <c r="BR143"/>
      <c r="BS143"/>
      <c r="BT143"/>
    </row>
    <row r="144" spans="1:72" ht="15.75">
      <c r="A144" s="202">
        <v>141</v>
      </c>
      <c r="B144" s="68" t="s">
        <v>6378</v>
      </c>
      <c r="C144" s="149" t="s">
        <v>616</v>
      </c>
      <c r="D144" s="149" t="s">
        <v>4198</v>
      </c>
      <c r="E144" s="149" t="s">
        <v>4199</v>
      </c>
      <c r="F144" s="158" t="str">
        <f t="shared" si="20"/>
        <v>Video</v>
      </c>
      <c r="G144" s="187">
        <v>0</v>
      </c>
      <c r="H144" s="150"/>
      <c r="I144" s="184">
        <v>177.54</v>
      </c>
      <c r="J144" s="150"/>
      <c r="K144" s="151">
        <v>5.2782683319367658</v>
      </c>
      <c r="L144" s="152">
        <v>181.0908</v>
      </c>
      <c r="M144" s="152">
        <v>190.01765994972357</v>
      </c>
      <c r="N144" s="153" t="s">
        <v>617</v>
      </c>
      <c r="O144" s="154">
        <v>36</v>
      </c>
      <c r="P144" s="153">
        <v>11</v>
      </c>
      <c r="Q144" s="153" t="s">
        <v>147</v>
      </c>
      <c r="R144" s="155">
        <v>14.8</v>
      </c>
      <c r="S144" s="155">
        <v>10.7</v>
      </c>
      <c r="T144" s="155">
        <v>3.2</v>
      </c>
      <c r="U144" s="154" t="s">
        <v>94</v>
      </c>
      <c r="V144" s="153" t="s">
        <v>89</v>
      </c>
      <c r="W144" s="153" t="s">
        <v>627</v>
      </c>
      <c r="X144" s="151" t="s">
        <v>6378</v>
      </c>
      <c r="Y144" s="151" t="s">
        <v>6378</v>
      </c>
      <c r="Z144" s="156">
        <v>5.8212E-2</v>
      </c>
      <c r="AA144" s="153" t="s">
        <v>776</v>
      </c>
      <c r="AB144" s="153" t="s">
        <v>5480</v>
      </c>
      <c r="AC144" s="153" t="s">
        <v>141</v>
      </c>
      <c r="AD144" s="157" t="s">
        <v>4200</v>
      </c>
      <c r="AE144" s="110">
        <v>0</v>
      </c>
      <c r="AF144" s="110">
        <v>0</v>
      </c>
      <c r="AG144" s="112">
        <f t="shared" si="21"/>
        <v>0</v>
      </c>
      <c r="AH144" s="110">
        <f>SUM(AG$4:AG144)</f>
        <v>1</v>
      </c>
      <c r="AI144" s="112">
        <f t="shared" si="17"/>
        <v>0</v>
      </c>
      <c r="AJ144" s="110">
        <f>COUNTIF(AI$4:AI144,"&gt;0")</f>
        <v>0</v>
      </c>
      <c r="AK144" s="110">
        <v>0</v>
      </c>
      <c r="AL144" s="110">
        <v>0</v>
      </c>
      <c r="AM144" s="172" t="str">
        <f>IF(OR(Table1[[#This Row],[Line total ordered for now]]&gt;0,Table1[[#This Row],[Line total ordered for season]]&gt;0),1,"")</f>
        <v/>
      </c>
      <c r="AN144" s="173">
        <f>COUNTIF(AM$4:AM144,"&gt;0")</f>
        <v>0</v>
      </c>
      <c r="AO144" s="173">
        <f>Table1[[#This Row],[ORDER QUANTITY
to be collected BEFORE 31.3.22]]</f>
        <v>0</v>
      </c>
      <c r="AP144" s="174">
        <f t="shared" si="18"/>
        <v>0</v>
      </c>
      <c r="AQ144" s="174">
        <f>IFERROR(INDEX(Retail!H:H,MATCH($D144,Retail!$D:$D,0)),0)</f>
        <v>0</v>
      </c>
      <c r="AR144" s="174">
        <f>IFERROR(INDEX(Retail!J:J,MATCH($D144,Retail!$D:$D,0)),0)</f>
        <v>0</v>
      </c>
      <c r="AS144" s="174">
        <f>IFERROR(INDEX('NEW2022'!H:H,MATCH($D144,'NEW2022'!D:D,0)),0)</f>
        <v>0</v>
      </c>
      <c r="AT144" s="174">
        <f>IFERROR(INDEX('NEW2022'!J:J,MATCH($D144,'NEW2022'!D:D,0)),0)</f>
        <v>0</v>
      </c>
      <c r="AU144" s="174">
        <f>IFERROR(INDEX('Quiet Items'!H:H,MATCH($D144,'Quiet Items'!D:D,0)),0)</f>
        <v>0</v>
      </c>
      <c r="AV144" s="174">
        <f>IFERROR(INDEX('Quiet Items'!J:J,MATCH($D144,'Quiet Items'!D:D,0)),0)</f>
        <v>0</v>
      </c>
      <c r="AW144" s="174">
        <f>IFERROR(INDEX('1.4G'!H:H,MATCH($D144,'1.4G'!D:D,0)),0)</f>
        <v>0</v>
      </c>
      <c r="AX144" s="174">
        <f>IFERROR(INDEX('1.4G'!J:J,MATCH($D144,'1.4G'!D:D,0)),0)</f>
        <v>0</v>
      </c>
      <c r="AY144" s="174">
        <f t="shared" si="22"/>
        <v>0</v>
      </c>
      <c r="AZ144" s="174">
        <f t="shared" si="23"/>
        <v>0</v>
      </c>
      <c r="BA144" s="175">
        <f>IFERROR(Table1[[#This Row],[Line total ordered for now]]*Table1[[#This Row],[GUARANTEED PRICE
for STOCK orders collected before 31.3.22]],0)</f>
        <v>0</v>
      </c>
      <c r="BB144" s="175">
        <f t="shared" si="19"/>
        <v>0</v>
      </c>
      <c r="BC144" s="176">
        <f>(AZ144+Table1[[#This Row],[Line total ordered for now]])*Z144</f>
        <v>0</v>
      </c>
      <c r="BD144" s="200">
        <v>161.51501095726502</v>
      </c>
      <c r="BE144" s="65"/>
      <c r="BF144" s="65"/>
      <c r="BG144" s="65"/>
      <c r="BH144" s="65"/>
      <c r="BI144" s="65"/>
      <c r="BJ144" s="65"/>
      <c r="BK144" s="65"/>
      <c r="BL144" s="55"/>
      <c r="BM144"/>
      <c r="BN144"/>
      <c r="BO144"/>
      <c r="BP144"/>
      <c r="BQ144"/>
      <c r="BR144"/>
      <c r="BS144"/>
      <c r="BT144"/>
    </row>
    <row r="145" spans="1:72" ht="15.75">
      <c r="A145" s="202">
        <v>142</v>
      </c>
      <c r="B145" s="68" t="s">
        <v>6378</v>
      </c>
      <c r="C145" s="149" t="s">
        <v>616</v>
      </c>
      <c r="D145" s="149" t="s">
        <v>4325</v>
      </c>
      <c r="E145" s="149" t="s">
        <v>3001</v>
      </c>
      <c r="F145" s="158" t="str">
        <f t="shared" si="20"/>
        <v>Video</v>
      </c>
      <c r="G145" s="187">
        <v>0</v>
      </c>
      <c r="H145" s="150"/>
      <c r="I145" s="184">
        <v>169.51</v>
      </c>
      <c r="J145" s="150"/>
      <c r="K145" s="151">
        <v>5.2782683319367658</v>
      </c>
      <c r="L145" s="152">
        <v>172.91607055424845</v>
      </c>
      <c r="M145" s="152">
        <v>190.01765994972357</v>
      </c>
      <c r="N145" s="153" t="s">
        <v>617</v>
      </c>
      <c r="O145" s="154">
        <v>36</v>
      </c>
      <c r="P145" s="153">
        <v>10</v>
      </c>
      <c r="Q145" s="153" t="s">
        <v>147</v>
      </c>
      <c r="R145" s="155">
        <v>19</v>
      </c>
      <c r="S145" s="155">
        <v>12.5</v>
      </c>
      <c r="T145" s="155">
        <v>3.2</v>
      </c>
      <c r="U145" s="154" t="s">
        <v>94</v>
      </c>
      <c r="V145" s="153" t="s">
        <v>89</v>
      </c>
      <c r="W145" s="153" t="s">
        <v>627</v>
      </c>
      <c r="X145" s="151" t="s">
        <v>6378</v>
      </c>
      <c r="Y145" s="151" t="s">
        <v>6378</v>
      </c>
      <c r="Z145" s="156">
        <v>5.8212E-2</v>
      </c>
      <c r="AA145" s="153" t="s">
        <v>671</v>
      </c>
      <c r="AB145" s="153" t="s">
        <v>5482</v>
      </c>
      <c r="AC145" s="153" t="s">
        <v>2412</v>
      </c>
      <c r="AD145" s="157" t="s">
        <v>4171</v>
      </c>
      <c r="AE145" s="110">
        <v>0</v>
      </c>
      <c r="AF145" s="110">
        <v>0</v>
      </c>
      <c r="AG145" s="112">
        <f t="shared" si="21"/>
        <v>0</v>
      </c>
      <c r="AH145" s="110">
        <f>SUM(AG$4:AG145)</f>
        <v>1</v>
      </c>
      <c r="AI145" s="112">
        <f t="shared" si="17"/>
        <v>0</v>
      </c>
      <c r="AJ145" s="110">
        <f>COUNTIF(AI$4:AI145,"&gt;0")</f>
        <v>0</v>
      </c>
      <c r="AK145" s="110">
        <v>0</v>
      </c>
      <c r="AL145" s="110">
        <v>0</v>
      </c>
      <c r="AM145" s="172" t="str">
        <f>IF(OR(Table1[[#This Row],[Line total ordered for now]]&gt;0,Table1[[#This Row],[Line total ordered for season]]&gt;0),1,"")</f>
        <v/>
      </c>
      <c r="AN145" s="173">
        <f>COUNTIF(AM$4:AM145,"&gt;0")</f>
        <v>0</v>
      </c>
      <c r="AO145" s="173">
        <f>Table1[[#This Row],[ORDER QUANTITY
to be collected BEFORE 31.3.22]]</f>
        <v>0</v>
      </c>
      <c r="AP145" s="174">
        <f t="shared" si="18"/>
        <v>0</v>
      </c>
      <c r="AQ145" s="174">
        <f>IFERROR(INDEX(Retail!H:H,MATCH($D145,Retail!$D:$D,0)),0)</f>
        <v>0</v>
      </c>
      <c r="AR145" s="174">
        <f>IFERROR(INDEX(Retail!J:J,MATCH($D145,Retail!$D:$D,0)),0)</f>
        <v>0</v>
      </c>
      <c r="AS145" s="174">
        <f>IFERROR(INDEX('NEW2022'!H:H,MATCH($D145,'NEW2022'!D:D,0)),0)</f>
        <v>0</v>
      </c>
      <c r="AT145" s="174">
        <f>IFERROR(INDEX('NEW2022'!J:J,MATCH($D145,'NEW2022'!D:D,0)),0)</f>
        <v>0</v>
      </c>
      <c r="AU145" s="174">
        <f>IFERROR(INDEX('Quiet Items'!H:H,MATCH($D145,'Quiet Items'!D:D,0)),0)</f>
        <v>0</v>
      </c>
      <c r="AV145" s="174">
        <f>IFERROR(INDEX('Quiet Items'!J:J,MATCH($D145,'Quiet Items'!D:D,0)),0)</f>
        <v>0</v>
      </c>
      <c r="AW145" s="174">
        <f>IFERROR(INDEX('1.4G'!H:H,MATCH($D145,'1.4G'!D:D,0)),0)</f>
        <v>0</v>
      </c>
      <c r="AX145" s="174">
        <f>IFERROR(INDEX('1.4G'!J:J,MATCH($D145,'1.4G'!D:D,0)),0)</f>
        <v>0</v>
      </c>
      <c r="AY145" s="174">
        <f t="shared" si="22"/>
        <v>0</v>
      </c>
      <c r="AZ145" s="174">
        <f t="shared" si="23"/>
        <v>0</v>
      </c>
      <c r="BA145" s="175">
        <f>IFERROR(Table1[[#This Row],[Line total ordered for now]]*Table1[[#This Row],[GUARANTEED PRICE
for STOCK orders collected before 31.3.22]],0)</f>
        <v>0</v>
      </c>
      <c r="BB145" s="175">
        <f t="shared" si="19"/>
        <v>0</v>
      </c>
      <c r="BC145" s="176">
        <f>(AZ145+Table1[[#This Row],[Line total ordered for now]])*Z145</f>
        <v>0</v>
      </c>
      <c r="BD145" s="200">
        <v>161.51501095726502</v>
      </c>
      <c r="BE145" s="65"/>
      <c r="BF145" s="65"/>
      <c r="BG145" s="65"/>
      <c r="BH145" s="65"/>
      <c r="BI145" s="65"/>
      <c r="BJ145" s="65"/>
      <c r="BK145" s="65"/>
      <c r="BL145" s="55"/>
      <c r="BM145"/>
      <c r="BN145"/>
      <c r="BO145"/>
      <c r="BP145"/>
      <c r="BQ145"/>
      <c r="BR145"/>
      <c r="BS145"/>
      <c r="BT145"/>
    </row>
    <row r="146" spans="1:72" ht="15.75">
      <c r="A146" s="202">
        <v>143</v>
      </c>
      <c r="B146" s="68" t="s">
        <v>6378</v>
      </c>
      <c r="C146" s="149" t="s">
        <v>616</v>
      </c>
      <c r="D146" s="149" t="s">
        <v>4397</v>
      </c>
      <c r="E146" s="149" t="s">
        <v>4398</v>
      </c>
      <c r="F146" s="158" t="str">
        <f t="shared" si="20"/>
        <v>Video</v>
      </c>
      <c r="G146" s="187">
        <v>12</v>
      </c>
      <c r="H146" s="150"/>
      <c r="I146" s="184">
        <v>167.12</v>
      </c>
      <c r="J146" s="150"/>
      <c r="K146" s="151">
        <v>5.3294444444444444</v>
      </c>
      <c r="L146" s="152">
        <v>174.5926</v>
      </c>
      <c r="M146" s="152">
        <v>191.85999999999999</v>
      </c>
      <c r="N146" s="153" t="s">
        <v>617</v>
      </c>
      <c r="O146" s="154">
        <v>36</v>
      </c>
      <c r="P146" s="153">
        <v>5</v>
      </c>
      <c r="Q146" s="153" t="s">
        <v>147</v>
      </c>
      <c r="R146" s="155">
        <v>18</v>
      </c>
      <c r="S146" s="155">
        <v>10.8</v>
      </c>
      <c r="T146" s="155">
        <v>3.2</v>
      </c>
      <c r="U146" s="154" t="s">
        <v>94</v>
      </c>
      <c r="V146" s="153" t="s">
        <v>89</v>
      </c>
      <c r="W146" s="153" t="s">
        <v>627</v>
      </c>
      <c r="X146" s="151" t="s">
        <v>6378</v>
      </c>
      <c r="Y146" s="151" t="s">
        <v>6378</v>
      </c>
      <c r="Z146" s="156">
        <v>5.6579999999999998E-2</v>
      </c>
      <c r="AA146" s="153" t="s">
        <v>671</v>
      </c>
      <c r="AB146" s="153" t="s">
        <v>5484</v>
      </c>
      <c r="AC146" s="153" t="s">
        <v>2412</v>
      </c>
      <c r="AD146" s="157" t="s">
        <v>4399</v>
      </c>
      <c r="AE146" s="110">
        <v>0</v>
      </c>
      <c r="AF146" s="110">
        <v>0</v>
      </c>
      <c r="AG146" s="112">
        <f t="shared" si="21"/>
        <v>0</v>
      </c>
      <c r="AH146" s="110">
        <f>SUM(AG$4:AG146)</f>
        <v>1</v>
      </c>
      <c r="AI146" s="112">
        <f t="shared" si="17"/>
        <v>0</v>
      </c>
      <c r="AJ146" s="110">
        <f>COUNTIF(AI$4:AI146,"&gt;0")</f>
        <v>0</v>
      </c>
      <c r="AK146" s="110">
        <v>0</v>
      </c>
      <c r="AL146" s="110">
        <v>0</v>
      </c>
      <c r="AM146" s="172" t="str">
        <f>IF(OR(Table1[[#This Row],[Line total ordered for now]]&gt;0,Table1[[#This Row],[Line total ordered for season]]&gt;0),1,"")</f>
        <v/>
      </c>
      <c r="AN146" s="173">
        <f>COUNTIF(AM$4:AM146,"&gt;0")</f>
        <v>0</v>
      </c>
      <c r="AO146" s="173">
        <f>Table1[[#This Row],[ORDER QUANTITY
to be collected BEFORE 31.3.22]]</f>
        <v>0</v>
      </c>
      <c r="AP146" s="174">
        <f t="shared" si="18"/>
        <v>0</v>
      </c>
      <c r="AQ146" s="174">
        <f>IFERROR(INDEX(Retail!H:H,MATCH($D146,Retail!$D:$D,0)),0)</f>
        <v>0</v>
      </c>
      <c r="AR146" s="174">
        <f>IFERROR(INDEX(Retail!J:J,MATCH($D146,Retail!$D:$D,0)),0)</f>
        <v>0</v>
      </c>
      <c r="AS146" s="174">
        <f>IFERROR(INDEX('NEW2022'!H:H,MATCH($D146,'NEW2022'!D:D,0)),0)</f>
        <v>0</v>
      </c>
      <c r="AT146" s="174">
        <f>IFERROR(INDEX('NEW2022'!J:J,MATCH($D146,'NEW2022'!D:D,0)),0)</f>
        <v>0</v>
      </c>
      <c r="AU146" s="174">
        <f>IFERROR(INDEX('Quiet Items'!H:H,MATCH($D146,'Quiet Items'!D:D,0)),0)</f>
        <v>0</v>
      </c>
      <c r="AV146" s="174">
        <f>IFERROR(INDEX('Quiet Items'!J:J,MATCH($D146,'Quiet Items'!D:D,0)),0)</f>
        <v>0</v>
      </c>
      <c r="AW146" s="174">
        <f>IFERROR(INDEX('1.4G'!H:H,MATCH($D146,'1.4G'!D:D,0)),0)</f>
        <v>0</v>
      </c>
      <c r="AX146" s="174">
        <f>IFERROR(INDEX('1.4G'!J:J,MATCH($D146,'1.4G'!D:D,0)),0)</f>
        <v>0</v>
      </c>
      <c r="AY146" s="174">
        <f t="shared" si="22"/>
        <v>0</v>
      </c>
      <c r="AZ146" s="174">
        <f t="shared" si="23"/>
        <v>0</v>
      </c>
      <c r="BA146" s="175">
        <f>IFERROR(Table1[[#This Row],[Line total ordered for now]]*Table1[[#This Row],[GUARANTEED PRICE
for STOCK orders collected before 31.3.22]],0)</f>
        <v>0</v>
      </c>
      <c r="BB146" s="175">
        <f t="shared" si="19"/>
        <v>0</v>
      </c>
      <c r="BC146" s="176">
        <f>(AZ146+Table1[[#This Row],[Line total ordered for now]])*Z146</f>
        <v>0</v>
      </c>
      <c r="BD146" s="200">
        <v>163.08099999999999</v>
      </c>
      <c r="BE146" s="65"/>
      <c r="BF146" s="65"/>
      <c r="BG146" s="65"/>
      <c r="BH146" s="65"/>
      <c r="BI146" s="65"/>
      <c r="BJ146" s="65"/>
      <c r="BK146" s="65"/>
      <c r="BL146" s="55"/>
      <c r="BM146"/>
      <c r="BN146"/>
      <c r="BO146"/>
      <c r="BP146"/>
      <c r="BQ146"/>
      <c r="BR146"/>
      <c r="BS146"/>
      <c r="BT146"/>
    </row>
    <row r="147" spans="1:72" ht="15.75">
      <c r="A147" s="202">
        <v>144</v>
      </c>
      <c r="B147" s="68" t="s">
        <v>6378</v>
      </c>
      <c r="C147" s="149" t="s">
        <v>616</v>
      </c>
      <c r="D147" s="149" t="s">
        <v>4580</v>
      </c>
      <c r="E147" s="149" t="s">
        <v>4581</v>
      </c>
      <c r="F147" s="158" t="str">
        <f t="shared" si="20"/>
        <v>Video</v>
      </c>
      <c r="G147" s="187">
        <v>5</v>
      </c>
      <c r="H147" s="150"/>
      <c r="I147" s="184">
        <v>167.57</v>
      </c>
      <c r="J147" s="150"/>
      <c r="K147" s="151">
        <v>5.3436111111111115</v>
      </c>
      <c r="L147" s="152">
        <v>175.05670000000001</v>
      </c>
      <c r="M147" s="152">
        <v>192.37</v>
      </c>
      <c r="N147" s="153" t="s">
        <v>617</v>
      </c>
      <c r="O147" s="154">
        <v>36</v>
      </c>
      <c r="P147" s="153">
        <v>4</v>
      </c>
      <c r="Q147" s="153" t="s">
        <v>147</v>
      </c>
      <c r="R147" s="155">
        <v>19</v>
      </c>
      <c r="S147" s="155">
        <v>12.5</v>
      </c>
      <c r="T147" s="155">
        <v>3.2</v>
      </c>
      <c r="U147" s="154" t="s">
        <v>94</v>
      </c>
      <c r="V147" s="153" t="s">
        <v>89</v>
      </c>
      <c r="W147" s="153" t="s">
        <v>627</v>
      </c>
      <c r="X147" s="151" t="s">
        <v>6378</v>
      </c>
      <c r="Y147" s="151" t="s">
        <v>6378</v>
      </c>
      <c r="Z147" s="156">
        <v>5.8200000000000002E-2</v>
      </c>
      <c r="AA147" s="153" t="s">
        <v>836</v>
      </c>
      <c r="AB147" s="153" t="s">
        <v>5488</v>
      </c>
      <c r="AC147" s="153" t="s">
        <v>4790</v>
      </c>
      <c r="AD147" s="157" t="s">
        <v>4582</v>
      </c>
      <c r="AE147" s="110">
        <v>0</v>
      </c>
      <c r="AF147" s="110">
        <v>0</v>
      </c>
      <c r="AG147" s="112">
        <f t="shared" si="21"/>
        <v>0</v>
      </c>
      <c r="AH147" s="110">
        <f>SUM(AG$4:AG147)</f>
        <v>1</v>
      </c>
      <c r="AI147" s="112">
        <f t="shared" si="17"/>
        <v>0</v>
      </c>
      <c r="AJ147" s="110">
        <f>COUNTIF(AI$4:AI147,"&gt;0")</f>
        <v>0</v>
      </c>
      <c r="AK147" s="110">
        <v>0</v>
      </c>
      <c r="AL147" s="110">
        <v>0</v>
      </c>
      <c r="AM147" s="172" t="str">
        <f>IF(OR(Table1[[#This Row],[Line total ordered for now]]&gt;0,Table1[[#This Row],[Line total ordered for season]]&gt;0),1,"")</f>
        <v/>
      </c>
      <c r="AN147" s="173">
        <f>COUNTIF(AM$4:AM147,"&gt;0")</f>
        <v>0</v>
      </c>
      <c r="AO147" s="173">
        <f>Table1[[#This Row],[ORDER QUANTITY
to be collected BEFORE 31.3.22]]</f>
        <v>0</v>
      </c>
      <c r="AP147" s="174">
        <f t="shared" si="18"/>
        <v>0</v>
      </c>
      <c r="AQ147" s="174">
        <f>IFERROR(INDEX(Retail!H:H,MATCH($D147,Retail!$D:$D,0)),0)</f>
        <v>0</v>
      </c>
      <c r="AR147" s="174">
        <f>IFERROR(INDEX(Retail!J:J,MATCH($D147,Retail!$D:$D,0)),0)</f>
        <v>0</v>
      </c>
      <c r="AS147" s="174">
        <f>IFERROR(INDEX('NEW2022'!H:H,MATCH($D147,'NEW2022'!D:D,0)),0)</f>
        <v>0</v>
      </c>
      <c r="AT147" s="174">
        <f>IFERROR(INDEX('NEW2022'!J:J,MATCH($D147,'NEW2022'!D:D,0)),0)</f>
        <v>0</v>
      </c>
      <c r="AU147" s="174">
        <f>IFERROR(INDEX('Quiet Items'!H:H,MATCH($D147,'Quiet Items'!D:D,0)),0)</f>
        <v>0</v>
      </c>
      <c r="AV147" s="174">
        <f>IFERROR(INDEX('Quiet Items'!J:J,MATCH($D147,'Quiet Items'!D:D,0)),0)</f>
        <v>0</v>
      </c>
      <c r="AW147" s="174">
        <f>IFERROR(INDEX('1.4G'!H:H,MATCH($D147,'1.4G'!D:D,0)),0)</f>
        <v>0</v>
      </c>
      <c r="AX147" s="174">
        <f>IFERROR(INDEX('1.4G'!J:J,MATCH($D147,'1.4G'!D:D,0)),0)</f>
        <v>0</v>
      </c>
      <c r="AY147" s="174">
        <f t="shared" si="22"/>
        <v>0</v>
      </c>
      <c r="AZ147" s="174">
        <f t="shared" si="23"/>
        <v>0</v>
      </c>
      <c r="BA147" s="175">
        <f>IFERROR(Table1[[#This Row],[Line total ordered for now]]*Table1[[#This Row],[GUARANTEED PRICE
for STOCK orders collected before 31.3.22]],0)</f>
        <v>0</v>
      </c>
      <c r="BB147" s="175">
        <f t="shared" si="19"/>
        <v>0</v>
      </c>
      <c r="BC147" s="176">
        <f>(AZ147+Table1[[#This Row],[Line total ordered for now]])*Z147</f>
        <v>0</v>
      </c>
      <c r="BD147" s="200">
        <v>163.5145</v>
      </c>
      <c r="BE147" s="65"/>
      <c r="BF147" s="65"/>
      <c r="BG147" s="65"/>
      <c r="BH147" s="65"/>
      <c r="BI147" s="65"/>
      <c r="BJ147" s="65"/>
      <c r="BK147" s="65"/>
      <c r="BL147" s="55"/>
      <c r="BM147"/>
      <c r="BN147"/>
      <c r="BO147"/>
      <c r="BP147"/>
      <c r="BQ147"/>
      <c r="BR147"/>
      <c r="BS147"/>
      <c r="BT147"/>
    </row>
    <row r="148" spans="1:72" ht="15.75">
      <c r="A148" s="202">
        <v>145</v>
      </c>
      <c r="B148" s="68" t="s">
        <v>6378</v>
      </c>
      <c r="C148" s="149" t="s">
        <v>616</v>
      </c>
      <c r="D148" s="149" t="s">
        <v>3449</v>
      </c>
      <c r="E148" s="149" t="s">
        <v>3450</v>
      </c>
      <c r="F148" s="158" t="str">
        <f t="shared" si="20"/>
        <v>Video</v>
      </c>
      <c r="G148" s="187">
        <v>0</v>
      </c>
      <c r="H148" s="150"/>
      <c r="I148" s="184">
        <v>167.72</v>
      </c>
      <c r="J148" s="150"/>
      <c r="K148" s="151">
        <v>5.3486111111111105</v>
      </c>
      <c r="L148" s="152">
        <v>175.22049999999999</v>
      </c>
      <c r="M148" s="152">
        <v>192.54999999999998</v>
      </c>
      <c r="N148" s="153" t="s">
        <v>617</v>
      </c>
      <c r="O148" s="154">
        <v>36</v>
      </c>
      <c r="P148" s="153">
        <v>11</v>
      </c>
      <c r="Q148" s="153" t="s">
        <v>147</v>
      </c>
      <c r="R148" s="155">
        <v>16</v>
      </c>
      <c r="S148" s="155">
        <v>10.68</v>
      </c>
      <c r="T148" s="155">
        <v>3.2</v>
      </c>
      <c r="U148" s="154" t="s">
        <v>94</v>
      </c>
      <c r="V148" s="153" t="s">
        <v>89</v>
      </c>
      <c r="W148" s="153" t="s">
        <v>627</v>
      </c>
      <c r="X148" s="151" t="s">
        <v>6378</v>
      </c>
      <c r="Y148" s="151" t="s">
        <v>6378</v>
      </c>
      <c r="Z148" s="156">
        <v>6.2899999999999998E-2</v>
      </c>
      <c r="AA148" s="153" t="s">
        <v>671</v>
      </c>
      <c r="AB148" s="153" t="s">
        <v>4861</v>
      </c>
      <c r="AC148" s="153" t="s">
        <v>145</v>
      </c>
      <c r="AD148" s="157" t="s">
        <v>3451</v>
      </c>
      <c r="AE148" s="110">
        <v>0</v>
      </c>
      <c r="AF148" s="110">
        <v>0</v>
      </c>
      <c r="AG148" s="112">
        <f t="shared" si="21"/>
        <v>0</v>
      </c>
      <c r="AH148" s="110">
        <f>SUM(AG$4:AG148)</f>
        <v>1</v>
      </c>
      <c r="AI148" s="112">
        <f t="shared" si="17"/>
        <v>0</v>
      </c>
      <c r="AJ148" s="110">
        <f>COUNTIF(AI$4:AI148,"&gt;0")</f>
        <v>0</v>
      </c>
      <c r="AK148" s="110">
        <v>0</v>
      </c>
      <c r="AL148" s="110">
        <v>0</v>
      </c>
      <c r="AM148" s="172" t="str">
        <f>IF(OR(Table1[[#This Row],[Line total ordered for now]]&gt;0,Table1[[#This Row],[Line total ordered for season]]&gt;0),1,"")</f>
        <v/>
      </c>
      <c r="AN148" s="173">
        <f>COUNTIF(AM$4:AM148,"&gt;0")</f>
        <v>0</v>
      </c>
      <c r="AO148" s="173">
        <f>Table1[[#This Row],[ORDER QUANTITY
to be collected BEFORE 31.3.22]]</f>
        <v>0</v>
      </c>
      <c r="AP148" s="174">
        <f t="shared" si="18"/>
        <v>0</v>
      </c>
      <c r="AQ148" s="174">
        <f>IFERROR(INDEX(Retail!H:H,MATCH($D148,Retail!$D:$D,0)),0)</f>
        <v>0</v>
      </c>
      <c r="AR148" s="174">
        <f>IFERROR(INDEX(Retail!J:J,MATCH($D148,Retail!$D:$D,0)),0)</f>
        <v>0</v>
      </c>
      <c r="AS148" s="174">
        <f>IFERROR(INDEX('NEW2022'!H:H,MATCH($D148,'NEW2022'!D:D,0)),0)</f>
        <v>0</v>
      </c>
      <c r="AT148" s="174">
        <f>IFERROR(INDEX('NEW2022'!J:J,MATCH($D148,'NEW2022'!D:D,0)),0)</f>
        <v>0</v>
      </c>
      <c r="AU148" s="174">
        <f>IFERROR(INDEX('Quiet Items'!H:H,MATCH($D148,'Quiet Items'!D:D,0)),0)</f>
        <v>0</v>
      </c>
      <c r="AV148" s="174">
        <f>IFERROR(INDEX('Quiet Items'!J:J,MATCH($D148,'Quiet Items'!D:D,0)),0)</f>
        <v>0</v>
      </c>
      <c r="AW148" s="174">
        <f>IFERROR(INDEX('1.4G'!H:H,MATCH($D148,'1.4G'!D:D,0)),0)</f>
        <v>0</v>
      </c>
      <c r="AX148" s="174">
        <f>IFERROR(INDEX('1.4G'!J:J,MATCH($D148,'1.4G'!D:D,0)),0)</f>
        <v>0</v>
      </c>
      <c r="AY148" s="174">
        <f t="shared" si="22"/>
        <v>0</v>
      </c>
      <c r="AZ148" s="174">
        <f t="shared" si="23"/>
        <v>0</v>
      </c>
      <c r="BA148" s="175">
        <f>IFERROR(Table1[[#This Row],[Line total ordered for now]]*Table1[[#This Row],[GUARANTEED PRICE
for STOCK orders collected before 31.3.22]],0)</f>
        <v>0</v>
      </c>
      <c r="BB148" s="175">
        <f t="shared" si="19"/>
        <v>0</v>
      </c>
      <c r="BC148" s="176">
        <f>(AZ148+Table1[[#This Row],[Line total ordered for now]])*Z148</f>
        <v>0</v>
      </c>
      <c r="BD148" s="200">
        <v>163.66749999999999</v>
      </c>
      <c r="BE148" s="65"/>
      <c r="BF148" s="65"/>
      <c r="BG148" s="65"/>
      <c r="BH148" s="65"/>
      <c r="BI148" s="65"/>
      <c r="BJ148" s="65"/>
      <c r="BK148" s="65"/>
      <c r="BL148" s="55"/>
      <c r="BM148"/>
      <c r="BN148"/>
      <c r="BO148"/>
      <c r="BP148"/>
      <c r="BQ148"/>
      <c r="BR148"/>
      <c r="BS148"/>
      <c r="BT148"/>
    </row>
    <row r="149" spans="1:72" ht="15.75">
      <c r="A149" s="202">
        <v>146</v>
      </c>
      <c r="B149" s="68" t="s">
        <v>6378</v>
      </c>
      <c r="C149" s="149" t="s">
        <v>616</v>
      </c>
      <c r="D149" s="149" t="s">
        <v>2836</v>
      </c>
      <c r="E149" s="149" t="s">
        <v>2837</v>
      </c>
      <c r="F149" s="158" t="str">
        <f t="shared" si="20"/>
        <v>Video</v>
      </c>
      <c r="G149" s="187">
        <v>8</v>
      </c>
      <c r="H149" s="150"/>
      <c r="I149" s="184">
        <v>171.51</v>
      </c>
      <c r="J149" s="150"/>
      <c r="K149" s="151">
        <v>5.3737597492207172</v>
      </c>
      <c r="L149" s="152">
        <v>176.04436938447071</v>
      </c>
      <c r="M149" s="152">
        <v>193.45535097194582</v>
      </c>
      <c r="N149" s="153" t="s">
        <v>617</v>
      </c>
      <c r="O149" s="154">
        <v>36</v>
      </c>
      <c r="P149" s="153">
        <v>6</v>
      </c>
      <c r="Q149" s="153" t="s">
        <v>147</v>
      </c>
      <c r="R149" s="155">
        <v>18</v>
      </c>
      <c r="S149" s="155">
        <v>10.8</v>
      </c>
      <c r="T149" s="155">
        <v>3.2</v>
      </c>
      <c r="U149" s="154" t="s">
        <v>94</v>
      </c>
      <c r="V149" s="153" t="s">
        <v>89</v>
      </c>
      <c r="W149" s="153" t="s">
        <v>627</v>
      </c>
      <c r="X149" s="151" t="s">
        <v>6378</v>
      </c>
      <c r="Y149" s="151" t="s">
        <v>6378</v>
      </c>
      <c r="Z149" s="156">
        <v>6.2866000000000005E-2</v>
      </c>
      <c r="AA149" s="153" t="s">
        <v>671</v>
      </c>
      <c r="AB149" s="153" t="s">
        <v>5444</v>
      </c>
      <c r="AC149" s="153" t="s">
        <v>164</v>
      </c>
      <c r="AD149" s="157" t="s">
        <v>2838</v>
      </c>
      <c r="AE149" s="110">
        <v>0</v>
      </c>
      <c r="AF149" s="110">
        <v>0</v>
      </c>
      <c r="AG149" s="112">
        <f t="shared" si="21"/>
        <v>0</v>
      </c>
      <c r="AH149" s="110">
        <f>SUM(AG$4:AG149)</f>
        <v>1</v>
      </c>
      <c r="AI149" s="112">
        <f t="shared" si="17"/>
        <v>0</v>
      </c>
      <c r="AJ149" s="110">
        <f>COUNTIF(AI$4:AI149,"&gt;0")</f>
        <v>0</v>
      </c>
      <c r="AK149" s="110">
        <v>0</v>
      </c>
      <c r="AL149" s="110">
        <v>0</v>
      </c>
      <c r="AM149" s="172" t="str">
        <f>IF(OR(Table1[[#This Row],[Line total ordered for now]]&gt;0,Table1[[#This Row],[Line total ordered for season]]&gt;0),1,"")</f>
        <v/>
      </c>
      <c r="AN149" s="173">
        <f>COUNTIF(AM$4:AM149,"&gt;0")</f>
        <v>0</v>
      </c>
      <c r="AO149" s="173">
        <f>Table1[[#This Row],[ORDER QUANTITY
to be collected BEFORE 31.3.22]]</f>
        <v>0</v>
      </c>
      <c r="AP149" s="174">
        <f t="shared" si="18"/>
        <v>0</v>
      </c>
      <c r="AQ149" s="174">
        <f>IFERROR(INDEX(Retail!H:H,MATCH($D149,Retail!$D:$D,0)),0)</f>
        <v>0</v>
      </c>
      <c r="AR149" s="174">
        <f>IFERROR(INDEX(Retail!J:J,MATCH($D149,Retail!$D:$D,0)),0)</f>
        <v>0</v>
      </c>
      <c r="AS149" s="174">
        <f>IFERROR(INDEX('NEW2022'!H:H,MATCH($D149,'NEW2022'!D:D,0)),0)</f>
        <v>0</v>
      </c>
      <c r="AT149" s="174">
        <f>IFERROR(INDEX('NEW2022'!J:J,MATCH($D149,'NEW2022'!D:D,0)),0)</f>
        <v>0</v>
      </c>
      <c r="AU149" s="174">
        <f>IFERROR(INDEX('Quiet Items'!H:H,MATCH($D149,'Quiet Items'!D:D,0)),0)</f>
        <v>0</v>
      </c>
      <c r="AV149" s="174">
        <f>IFERROR(INDEX('Quiet Items'!J:J,MATCH($D149,'Quiet Items'!D:D,0)),0)</f>
        <v>0</v>
      </c>
      <c r="AW149" s="174">
        <f>IFERROR(INDEX('1.4G'!H:H,MATCH($D149,'1.4G'!D:D,0)),0)</f>
        <v>0</v>
      </c>
      <c r="AX149" s="174">
        <f>IFERROR(INDEX('1.4G'!J:J,MATCH($D149,'1.4G'!D:D,0)),0)</f>
        <v>0</v>
      </c>
      <c r="AY149" s="174">
        <f t="shared" si="22"/>
        <v>0</v>
      </c>
      <c r="AZ149" s="174">
        <f t="shared" si="23"/>
        <v>0</v>
      </c>
      <c r="BA149" s="175">
        <f>IFERROR(Table1[[#This Row],[Line total ordered for now]]*Table1[[#This Row],[GUARANTEED PRICE
for STOCK orders collected before 31.3.22]],0)</f>
        <v>0</v>
      </c>
      <c r="BB149" s="175">
        <f t="shared" si="19"/>
        <v>0</v>
      </c>
      <c r="BC149" s="176">
        <f>(AZ149+Table1[[#This Row],[Line total ordered for now]])*Z149</f>
        <v>0</v>
      </c>
      <c r="BD149" s="200">
        <v>164.43704832615393</v>
      </c>
      <c r="BE149" s="65"/>
      <c r="BF149" s="65"/>
      <c r="BG149" s="65"/>
      <c r="BH149" s="65"/>
      <c r="BI149" s="65"/>
      <c r="BJ149" s="65"/>
      <c r="BK149" s="65"/>
      <c r="BL149" s="55"/>
      <c r="BM149"/>
      <c r="BN149"/>
      <c r="BO149"/>
      <c r="BP149"/>
      <c r="BQ149"/>
      <c r="BR149"/>
      <c r="BS149"/>
      <c r="BT149"/>
    </row>
    <row r="150" spans="1:72" ht="15.75">
      <c r="A150" s="202">
        <v>147</v>
      </c>
      <c r="B150" s="68" t="s">
        <v>6378</v>
      </c>
      <c r="C150" s="149" t="s">
        <v>616</v>
      </c>
      <c r="D150" s="149" t="s">
        <v>2807</v>
      </c>
      <c r="E150" s="149" t="s">
        <v>2808</v>
      </c>
      <c r="F150" s="158" t="str">
        <f t="shared" si="20"/>
        <v>Video</v>
      </c>
      <c r="G150" s="187">
        <v>5</v>
      </c>
      <c r="H150" s="150"/>
      <c r="I150" s="184">
        <v>178.32</v>
      </c>
      <c r="J150" s="150"/>
      <c r="K150" s="151">
        <v>5.3744573659348669</v>
      </c>
      <c r="L150" s="152">
        <v>181.88640000000001</v>
      </c>
      <c r="M150" s="152">
        <v>193.4804651736552</v>
      </c>
      <c r="N150" s="153" t="s">
        <v>617</v>
      </c>
      <c r="O150" s="154">
        <v>36</v>
      </c>
      <c r="P150" s="153">
        <v>7</v>
      </c>
      <c r="Q150" s="153" t="s">
        <v>147</v>
      </c>
      <c r="R150" s="155">
        <v>16</v>
      </c>
      <c r="S150" s="155">
        <v>10.68</v>
      </c>
      <c r="T150" s="155">
        <v>3.2</v>
      </c>
      <c r="U150" s="154" t="s">
        <v>94</v>
      </c>
      <c r="V150" s="153" t="s">
        <v>89</v>
      </c>
      <c r="W150" s="153" t="s">
        <v>627</v>
      </c>
      <c r="X150" s="151" t="s">
        <v>6378</v>
      </c>
      <c r="Y150" s="151" t="s">
        <v>6378</v>
      </c>
      <c r="Z150" s="156">
        <v>6.2899999999999998E-2</v>
      </c>
      <c r="AA150" s="153" t="s">
        <v>1302</v>
      </c>
      <c r="AB150" s="153" t="s">
        <v>5443</v>
      </c>
      <c r="AC150" s="153" t="s">
        <v>164</v>
      </c>
      <c r="AD150" s="157" t="s">
        <v>2809</v>
      </c>
      <c r="AE150" s="110">
        <v>0</v>
      </c>
      <c r="AF150" s="110">
        <v>0</v>
      </c>
      <c r="AG150" s="112">
        <f t="shared" si="21"/>
        <v>0</v>
      </c>
      <c r="AH150" s="110">
        <f>SUM(AG$4:AG150)</f>
        <v>1</v>
      </c>
      <c r="AI150" s="112">
        <f t="shared" si="17"/>
        <v>0</v>
      </c>
      <c r="AJ150" s="110">
        <f>COUNTIF(AI$4:AI150,"&gt;0")</f>
        <v>0</v>
      </c>
      <c r="AK150" s="110">
        <v>0</v>
      </c>
      <c r="AL150" s="110">
        <v>0</v>
      </c>
      <c r="AM150" s="172" t="str">
        <f>IF(OR(Table1[[#This Row],[Line total ordered for now]]&gt;0,Table1[[#This Row],[Line total ordered for season]]&gt;0),1,"")</f>
        <v/>
      </c>
      <c r="AN150" s="173">
        <f>COUNTIF(AM$4:AM150,"&gt;0")</f>
        <v>0</v>
      </c>
      <c r="AO150" s="173">
        <f>Table1[[#This Row],[ORDER QUANTITY
to be collected BEFORE 31.3.22]]</f>
        <v>0</v>
      </c>
      <c r="AP150" s="174">
        <f t="shared" si="18"/>
        <v>0</v>
      </c>
      <c r="AQ150" s="174">
        <f>IFERROR(INDEX(Retail!H:H,MATCH($D150,Retail!$D:$D,0)),0)</f>
        <v>0</v>
      </c>
      <c r="AR150" s="174">
        <f>IFERROR(INDEX(Retail!J:J,MATCH($D150,Retail!$D:$D,0)),0)</f>
        <v>0</v>
      </c>
      <c r="AS150" s="174">
        <f>IFERROR(INDEX('NEW2022'!H:H,MATCH($D150,'NEW2022'!D:D,0)),0)</f>
        <v>0</v>
      </c>
      <c r="AT150" s="174">
        <f>IFERROR(INDEX('NEW2022'!J:J,MATCH($D150,'NEW2022'!D:D,0)),0)</f>
        <v>0</v>
      </c>
      <c r="AU150" s="174">
        <f>IFERROR(INDEX('Quiet Items'!H:H,MATCH($D150,'Quiet Items'!D:D,0)),0)</f>
        <v>0</v>
      </c>
      <c r="AV150" s="174">
        <f>IFERROR(INDEX('Quiet Items'!J:J,MATCH($D150,'Quiet Items'!D:D,0)),0)</f>
        <v>0</v>
      </c>
      <c r="AW150" s="174">
        <f>IFERROR(INDEX('1.4G'!H:H,MATCH($D150,'1.4G'!D:D,0)),0)</f>
        <v>0</v>
      </c>
      <c r="AX150" s="174">
        <f>IFERROR(INDEX('1.4G'!J:J,MATCH($D150,'1.4G'!D:D,0)),0)</f>
        <v>0</v>
      </c>
      <c r="AY150" s="174">
        <f t="shared" si="22"/>
        <v>0</v>
      </c>
      <c r="AZ150" s="174">
        <f t="shared" si="23"/>
        <v>0</v>
      </c>
      <c r="BA150" s="175">
        <f>IFERROR(Table1[[#This Row],[Line total ordered for now]]*Table1[[#This Row],[GUARANTEED PRICE
for STOCK orders collected before 31.3.22]],0)</f>
        <v>0</v>
      </c>
      <c r="BB150" s="175">
        <f t="shared" si="19"/>
        <v>0</v>
      </c>
      <c r="BC150" s="176">
        <f>(AZ150+Table1[[#This Row],[Line total ordered for now]])*Z150</f>
        <v>0</v>
      </c>
      <c r="BD150" s="200">
        <v>164.45839539760692</v>
      </c>
      <c r="BE150" s="65"/>
      <c r="BF150" s="65"/>
      <c r="BG150" s="65"/>
      <c r="BH150" s="65"/>
      <c r="BI150" s="65"/>
      <c r="BJ150" s="65"/>
      <c r="BK150" s="65"/>
      <c r="BL150" s="55"/>
      <c r="BM150"/>
      <c r="BN150"/>
      <c r="BO150"/>
      <c r="BP150"/>
      <c r="BQ150"/>
      <c r="BR150"/>
      <c r="BS150"/>
      <c r="BT150"/>
    </row>
    <row r="151" spans="1:72" ht="15.75">
      <c r="A151" s="202">
        <v>148</v>
      </c>
      <c r="B151" s="68" t="s">
        <v>6378</v>
      </c>
      <c r="C151" s="149" t="s">
        <v>616</v>
      </c>
      <c r="D151" s="149" t="s">
        <v>3294</v>
      </c>
      <c r="E151" s="149" t="s">
        <v>3295</v>
      </c>
      <c r="F151" s="158" t="str">
        <f t="shared" si="20"/>
        <v>Video</v>
      </c>
      <c r="G151" s="187">
        <v>46</v>
      </c>
      <c r="H151" s="150"/>
      <c r="I151" s="184">
        <v>168.89</v>
      </c>
      <c r="J151" s="150"/>
      <c r="K151" s="151">
        <v>5.3858333333333333</v>
      </c>
      <c r="L151" s="152">
        <v>176.43989999999999</v>
      </c>
      <c r="M151" s="152">
        <v>193.89</v>
      </c>
      <c r="N151" s="153" t="s">
        <v>617</v>
      </c>
      <c r="O151" s="154">
        <v>36</v>
      </c>
      <c r="P151" s="153">
        <v>5</v>
      </c>
      <c r="Q151" s="153" t="s">
        <v>147</v>
      </c>
      <c r="R151" s="155">
        <v>18</v>
      </c>
      <c r="S151" s="155">
        <v>10.8</v>
      </c>
      <c r="T151" s="155">
        <v>3.2</v>
      </c>
      <c r="U151" s="154" t="s">
        <v>94</v>
      </c>
      <c r="V151" s="153" t="s">
        <v>89</v>
      </c>
      <c r="W151" s="153" t="s">
        <v>627</v>
      </c>
      <c r="X151" s="151" t="s">
        <v>6378</v>
      </c>
      <c r="Y151" s="151" t="s">
        <v>6378</v>
      </c>
      <c r="Z151" s="156">
        <v>6.2866000000000005E-2</v>
      </c>
      <c r="AA151" s="153" t="s">
        <v>671</v>
      </c>
      <c r="AB151" s="153" t="s">
        <v>5455</v>
      </c>
      <c r="AC151" s="153" t="s">
        <v>785</v>
      </c>
      <c r="AD151" s="157" t="s">
        <v>3296</v>
      </c>
      <c r="AE151" s="110">
        <v>0</v>
      </c>
      <c r="AF151" s="110">
        <v>0</v>
      </c>
      <c r="AG151" s="112">
        <f t="shared" si="21"/>
        <v>0</v>
      </c>
      <c r="AH151" s="110">
        <f>SUM(AG$4:AG151)</f>
        <v>1</v>
      </c>
      <c r="AI151" s="112">
        <f t="shared" si="17"/>
        <v>0</v>
      </c>
      <c r="AJ151" s="110">
        <f>COUNTIF(AI$4:AI151,"&gt;0")</f>
        <v>0</v>
      </c>
      <c r="AK151" s="110">
        <v>0</v>
      </c>
      <c r="AL151" s="110">
        <v>0</v>
      </c>
      <c r="AM151" s="172" t="str">
        <f>IF(OR(Table1[[#This Row],[Line total ordered for now]]&gt;0,Table1[[#This Row],[Line total ordered for season]]&gt;0),1,"")</f>
        <v/>
      </c>
      <c r="AN151" s="173">
        <f>COUNTIF(AM$4:AM151,"&gt;0")</f>
        <v>0</v>
      </c>
      <c r="AO151" s="173">
        <f>Table1[[#This Row],[ORDER QUANTITY
to be collected BEFORE 31.3.22]]</f>
        <v>0</v>
      </c>
      <c r="AP151" s="174">
        <f t="shared" si="18"/>
        <v>0</v>
      </c>
      <c r="AQ151" s="174">
        <f>IFERROR(INDEX(Retail!H:H,MATCH($D151,Retail!$D:$D,0)),0)</f>
        <v>0</v>
      </c>
      <c r="AR151" s="174">
        <f>IFERROR(INDEX(Retail!J:J,MATCH($D151,Retail!$D:$D,0)),0)</f>
        <v>0</v>
      </c>
      <c r="AS151" s="174">
        <f>IFERROR(INDEX('NEW2022'!H:H,MATCH($D151,'NEW2022'!D:D,0)),0)</f>
        <v>0</v>
      </c>
      <c r="AT151" s="174">
        <f>IFERROR(INDEX('NEW2022'!J:J,MATCH($D151,'NEW2022'!D:D,0)),0)</f>
        <v>0</v>
      </c>
      <c r="AU151" s="174">
        <f>IFERROR(INDEX('Quiet Items'!H:H,MATCH($D151,'Quiet Items'!D:D,0)),0)</f>
        <v>0</v>
      </c>
      <c r="AV151" s="174">
        <f>IFERROR(INDEX('Quiet Items'!J:J,MATCH($D151,'Quiet Items'!D:D,0)),0)</f>
        <v>0</v>
      </c>
      <c r="AW151" s="174">
        <f>IFERROR(INDEX('1.4G'!H:H,MATCH($D151,'1.4G'!D:D,0)),0)</f>
        <v>0</v>
      </c>
      <c r="AX151" s="174">
        <f>IFERROR(INDEX('1.4G'!J:J,MATCH($D151,'1.4G'!D:D,0)),0)</f>
        <v>0</v>
      </c>
      <c r="AY151" s="174">
        <f t="shared" si="22"/>
        <v>0</v>
      </c>
      <c r="AZ151" s="174">
        <f t="shared" si="23"/>
        <v>0</v>
      </c>
      <c r="BA151" s="175">
        <f>IFERROR(Table1[[#This Row],[Line total ordered for now]]*Table1[[#This Row],[GUARANTEED PRICE
for STOCK orders collected before 31.3.22]],0)</f>
        <v>0</v>
      </c>
      <c r="BB151" s="175">
        <f t="shared" si="19"/>
        <v>0</v>
      </c>
      <c r="BC151" s="176">
        <f>(AZ151+Table1[[#This Row],[Line total ordered for now]])*Z151</f>
        <v>0</v>
      </c>
      <c r="BD151" s="200">
        <v>164.80649999999997</v>
      </c>
      <c r="BE151" s="65"/>
      <c r="BF151" s="65"/>
      <c r="BG151" s="65"/>
      <c r="BH151" s="65"/>
      <c r="BI151" s="65"/>
      <c r="BJ151" s="65"/>
      <c r="BK151" s="65"/>
      <c r="BL151" s="55"/>
      <c r="BM151"/>
      <c r="BN151"/>
      <c r="BO151"/>
      <c r="BP151"/>
      <c r="BQ151"/>
      <c r="BR151"/>
      <c r="BS151"/>
      <c r="BT151"/>
    </row>
    <row r="152" spans="1:72" ht="15.75">
      <c r="A152" s="202">
        <v>149</v>
      </c>
      <c r="B152" s="68" t="s">
        <v>6378</v>
      </c>
      <c r="C152" s="149" t="s">
        <v>616</v>
      </c>
      <c r="D152" s="149" t="s">
        <v>3275</v>
      </c>
      <c r="E152" s="149" t="s">
        <v>3276</v>
      </c>
      <c r="F152" s="158" t="str">
        <f t="shared" si="20"/>
        <v>Video</v>
      </c>
      <c r="G152" s="187">
        <v>2</v>
      </c>
      <c r="H152" s="150"/>
      <c r="I152" s="184">
        <v>189.09</v>
      </c>
      <c r="J152" s="150"/>
      <c r="K152" s="151">
        <v>5.4639358211985796</v>
      </c>
      <c r="L152" s="152">
        <v>192.87180000000001</v>
      </c>
      <c r="M152" s="152">
        <v>196.70168956314888</v>
      </c>
      <c r="N152" s="153" t="s">
        <v>617</v>
      </c>
      <c r="O152" s="154">
        <v>36</v>
      </c>
      <c r="P152" s="153">
        <v>13</v>
      </c>
      <c r="Q152" s="153" t="s">
        <v>147</v>
      </c>
      <c r="R152" s="155">
        <v>18</v>
      </c>
      <c r="S152" s="155">
        <v>11.3</v>
      </c>
      <c r="T152" s="155">
        <v>3.2</v>
      </c>
      <c r="U152" s="154" t="s">
        <v>94</v>
      </c>
      <c r="V152" s="153" t="s">
        <v>89</v>
      </c>
      <c r="W152" s="153" t="s">
        <v>627</v>
      </c>
      <c r="X152" s="151" t="s">
        <v>6378</v>
      </c>
      <c r="Y152" s="151" t="s">
        <v>6378</v>
      </c>
      <c r="Z152" s="156">
        <v>5.8212E-2</v>
      </c>
      <c r="AA152" s="153" t="s">
        <v>671</v>
      </c>
      <c r="AB152" s="153" t="s">
        <v>5454</v>
      </c>
      <c r="AC152" s="153" t="s">
        <v>785</v>
      </c>
      <c r="AD152" s="157" t="s">
        <v>3277</v>
      </c>
      <c r="AE152" s="110">
        <v>0</v>
      </c>
      <c r="AF152" s="110">
        <v>0</v>
      </c>
      <c r="AG152" s="112">
        <f t="shared" si="21"/>
        <v>0</v>
      </c>
      <c r="AH152" s="110">
        <f>SUM(AG$4:AG152)</f>
        <v>1</v>
      </c>
      <c r="AI152" s="112">
        <f t="shared" si="17"/>
        <v>0</v>
      </c>
      <c r="AJ152" s="110">
        <f>COUNTIF(AI$4:AI152,"&gt;0")</f>
        <v>0</v>
      </c>
      <c r="AK152" s="110">
        <v>0</v>
      </c>
      <c r="AL152" s="110">
        <v>0</v>
      </c>
      <c r="AM152" s="172" t="str">
        <f>IF(OR(Table1[[#This Row],[Line total ordered for now]]&gt;0,Table1[[#This Row],[Line total ordered for season]]&gt;0),1,"")</f>
        <v/>
      </c>
      <c r="AN152" s="173">
        <f>COUNTIF(AM$4:AM152,"&gt;0")</f>
        <v>0</v>
      </c>
      <c r="AO152" s="173">
        <f>Table1[[#This Row],[ORDER QUANTITY
to be collected BEFORE 31.3.22]]</f>
        <v>0</v>
      </c>
      <c r="AP152" s="174">
        <f t="shared" si="18"/>
        <v>0</v>
      </c>
      <c r="AQ152" s="174">
        <f>IFERROR(INDEX(Retail!H:H,MATCH($D152,Retail!$D:$D,0)),0)</f>
        <v>0</v>
      </c>
      <c r="AR152" s="174">
        <f>IFERROR(INDEX(Retail!J:J,MATCH($D152,Retail!$D:$D,0)),0)</f>
        <v>0</v>
      </c>
      <c r="AS152" s="174">
        <f>IFERROR(INDEX('NEW2022'!H:H,MATCH($D152,'NEW2022'!D:D,0)),0)</f>
        <v>0</v>
      </c>
      <c r="AT152" s="174">
        <f>IFERROR(INDEX('NEW2022'!J:J,MATCH($D152,'NEW2022'!D:D,0)),0)</f>
        <v>0</v>
      </c>
      <c r="AU152" s="174">
        <f>IFERROR(INDEX('Quiet Items'!H:H,MATCH($D152,'Quiet Items'!D:D,0)),0)</f>
        <v>0</v>
      </c>
      <c r="AV152" s="174">
        <f>IFERROR(INDEX('Quiet Items'!J:J,MATCH($D152,'Quiet Items'!D:D,0)),0)</f>
        <v>0</v>
      </c>
      <c r="AW152" s="174">
        <f>IFERROR(INDEX('1.4G'!H:H,MATCH($D152,'1.4G'!D:D,0)),0)</f>
        <v>0</v>
      </c>
      <c r="AX152" s="174">
        <f>IFERROR(INDEX('1.4G'!J:J,MATCH($D152,'1.4G'!D:D,0)),0)</f>
        <v>0</v>
      </c>
      <c r="AY152" s="174">
        <f t="shared" si="22"/>
        <v>0</v>
      </c>
      <c r="AZ152" s="174">
        <f t="shared" si="23"/>
        <v>0</v>
      </c>
      <c r="BA152" s="175">
        <f>IFERROR(Table1[[#This Row],[Line total ordered for now]]*Table1[[#This Row],[GUARANTEED PRICE
for STOCK orders collected before 31.3.22]],0)</f>
        <v>0</v>
      </c>
      <c r="BB152" s="175">
        <f t="shared" si="19"/>
        <v>0</v>
      </c>
      <c r="BC152" s="176">
        <f>(AZ152+Table1[[#This Row],[Line total ordered for now]])*Z152</f>
        <v>0</v>
      </c>
      <c r="BD152" s="200">
        <v>167.19643612867654</v>
      </c>
      <c r="BE152" s="65"/>
      <c r="BF152" s="65"/>
      <c r="BG152" s="65"/>
      <c r="BH152" s="65"/>
      <c r="BI152" s="65"/>
      <c r="BJ152" s="65"/>
      <c r="BK152" s="65"/>
      <c r="BL152" s="55"/>
      <c r="BM152"/>
      <c r="BN152"/>
      <c r="BO152"/>
      <c r="BP152"/>
      <c r="BQ152"/>
      <c r="BR152"/>
      <c r="BS152"/>
      <c r="BT152"/>
    </row>
    <row r="153" spans="1:72" ht="15.75">
      <c r="A153" s="202">
        <v>150</v>
      </c>
      <c r="B153" s="68" t="s">
        <v>6378</v>
      </c>
      <c r="C153" s="149" t="s">
        <v>616</v>
      </c>
      <c r="D153" s="149" t="s">
        <v>1855</v>
      </c>
      <c r="E153" s="149" t="s">
        <v>1856</v>
      </c>
      <c r="F153" s="158" t="str">
        <f t="shared" si="20"/>
        <v>Video</v>
      </c>
      <c r="G153" s="187">
        <v>6</v>
      </c>
      <c r="H153" s="150"/>
      <c r="I153" s="184">
        <v>139.54</v>
      </c>
      <c r="J153" s="150"/>
      <c r="K153" s="151">
        <v>5.5451839087612766</v>
      </c>
      <c r="L153" s="152">
        <v>181.66022485101942</v>
      </c>
      <c r="M153" s="152">
        <v>199.62662071540595</v>
      </c>
      <c r="N153" s="153" t="s">
        <v>617</v>
      </c>
      <c r="O153" s="154">
        <v>36</v>
      </c>
      <c r="P153" s="153">
        <v>5</v>
      </c>
      <c r="Q153" s="153" t="s">
        <v>147</v>
      </c>
      <c r="R153" s="155">
        <v>16</v>
      </c>
      <c r="S153" s="155">
        <v>10.68</v>
      </c>
      <c r="T153" s="155">
        <v>3.2</v>
      </c>
      <c r="U153" s="154" t="s">
        <v>94</v>
      </c>
      <c r="V153" s="153" t="s">
        <v>89</v>
      </c>
      <c r="W153" s="153" t="s">
        <v>627</v>
      </c>
      <c r="X153" s="151" t="s">
        <v>6378</v>
      </c>
      <c r="Y153" s="151" t="s">
        <v>6378</v>
      </c>
      <c r="Z153" s="156">
        <v>5.4100000000000002E-2</v>
      </c>
      <c r="AA153" s="153" t="s">
        <v>671</v>
      </c>
      <c r="AB153" s="153" t="s">
        <v>4917</v>
      </c>
      <c r="AC153" s="153" t="s">
        <v>4902</v>
      </c>
      <c r="AD153" s="157" t="s">
        <v>1857</v>
      </c>
      <c r="AE153" s="110">
        <v>0</v>
      </c>
      <c r="AF153" s="110">
        <v>0</v>
      </c>
      <c r="AG153" s="112">
        <f t="shared" si="21"/>
        <v>0</v>
      </c>
      <c r="AH153" s="110">
        <f>SUM(AG$4:AG153)</f>
        <v>1</v>
      </c>
      <c r="AI153" s="112">
        <f t="shared" si="17"/>
        <v>0</v>
      </c>
      <c r="AJ153" s="110">
        <f>COUNTIF(AI$4:AI153,"&gt;0")</f>
        <v>0</v>
      </c>
      <c r="AK153" s="110">
        <v>0</v>
      </c>
      <c r="AL153" s="110">
        <v>0</v>
      </c>
      <c r="AM153" s="172" t="str">
        <f>IF(OR(Table1[[#This Row],[Line total ordered for now]]&gt;0,Table1[[#This Row],[Line total ordered for season]]&gt;0),1,"")</f>
        <v/>
      </c>
      <c r="AN153" s="173">
        <f>COUNTIF(AM$4:AM153,"&gt;0")</f>
        <v>0</v>
      </c>
      <c r="AO153" s="173">
        <f>Table1[[#This Row],[ORDER QUANTITY
to be collected BEFORE 31.3.22]]</f>
        <v>0</v>
      </c>
      <c r="AP153" s="174">
        <f t="shared" si="18"/>
        <v>0</v>
      </c>
      <c r="AQ153" s="174">
        <f>IFERROR(INDEX(Retail!H:H,MATCH($D153,Retail!$D:$D,0)),0)</f>
        <v>0</v>
      </c>
      <c r="AR153" s="174">
        <f>IFERROR(INDEX(Retail!J:J,MATCH($D153,Retail!$D:$D,0)),0)</f>
        <v>0</v>
      </c>
      <c r="AS153" s="174">
        <f>IFERROR(INDEX('NEW2022'!H:H,MATCH($D153,'NEW2022'!D:D,0)),0)</f>
        <v>0</v>
      </c>
      <c r="AT153" s="174">
        <f>IFERROR(INDEX('NEW2022'!J:J,MATCH($D153,'NEW2022'!D:D,0)),0)</f>
        <v>0</v>
      </c>
      <c r="AU153" s="174">
        <f>IFERROR(INDEX('Quiet Items'!H:H,MATCH($D153,'Quiet Items'!D:D,0)),0)</f>
        <v>0</v>
      </c>
      <c r="AV153" s="174">
        <f>IFERROR(INDEX('Quiet Items'!J:J,MATCH($D153,'Quiet Items'!D:D,0)),0)</f>
        <v>0</v>
      </c>
      <c r="AW153" s="174">
        <f>IFERROR(INDEX('1.4G'!H:H,MATCH($D153,'1.4G'!D:D,0)),0)</f>
        <v>0</v>
      </c>
      <c r="AX153" s="174">
        <f>IFERROR(INDEX('1.4G'!J:J,MATCH($D153,'1.4G'!D:D,0)),0)</f>
        <v>0</v>
      </c>
      <c r="AY153" s="174">
        <f t="shared" si="22"/>
        <v>0</v>
      </c>
      <c r="AZ153" s="174">
        <f t="shared" si="23"/>
        <v>0</v>
      </c>
      <c r="BA153" s="175">
        <f>IFERROR(Table1[[#This Row],[Line total ordered for now]]*Table1[[#This Row],[GUARANTEED PRICE
for STOCK orders collected before 31.3.22]],0)</f>
        <v>0</v>
      </c>
      <c r="BB153" s="175">
        <f t="shared" si="19"/>
        <v>0</v>
      </c>
      <c r="BC153" s="176">
        <f>(AZ153+Table1[[#This Row],[Line total ordered for now]])*Z153</f>
        <v>0</v>
      </c>
      <c r="BD153" s="200">
        <v>169.68262760809506</v>
      </c>
      <c r="BE153" s="65"/>
      <c r="BF153" s="65"/>
      <c r="BG153" s="65"/>
      <c r="BH153" s="65"/>
      <c r="BI153" s="65"/>
      <c r="BJ153" s="65"/>
      <c r="BK153" s="65"/>
      <c r="BL153" s="55"/>
      <c r="BM153"/>
      <c r="BN153"/>
      <c r="BO153"/>
      <c r="BP153"/>
      <c r="BQ153"/>
      <c r="BR153"/>
      <c r="BS153"/>
      <c r="BT153"/>
    </row>
    <row r="154" spans="1:72" ht="15.75">
      <c r="A154" s="202">
        <v>151</v>
      </c>
      <c r="B154" s="68" t="s">
        <v>6378</v>
      </c>
      <c r="C154" s="149" t="s">
        <v>616</v>
      </c>
      <c r="D154" s="149" t="s">
        <v>1884</v>
      </c>
      <c r="E154" s="149" t="s">
        <v>1885</v>
      </c>
      <c r="F154" s="158" t="str">
        <f t="shared" si="20"/>
        <v>Video</v>
      </c>
      <c r="G154" s="187">
        <v>14</v>
      </c>
      <c r="H154" s="150"/>
      <c r="I154" s="184">
        <v>139.54</v>
      </c>
      <c r="J154" s="150"/>
      <c r="K154" s="151">
        <v>5.5451839087612766</v>
      </c>
      <c r="L154" s="152">
        <v>181.66022485101942</v>
      </c>
      <c r="M154" s="152">
        <v>199.62662071540595</v>
      </c>
      <c r="N154" s="153" t="s">
        <v>617</v>
      </c>
      <c r="O154" s="154">
        <v>36</v>
      </c>
      <c r="P154" s="153">
        <v>4</v>
      </c>
      <c r="Q154" s="153" t="s">
        <v>147</v>
      </c>
      <c r="R154" s="155">
        <v>16</v>
      </c>
      <c r="S154" s="155">
        <v>10.68</v>
      </c>
      <c r="T154" s="155">
        <v>3.2</v>
      </c>
      <c r="U154" s="154" t="s">
        <v>94</v>
      </c>
      <c r="V154" s="153" t="s">
        <v>89</v>
      </c>
      <c r="W154" s="153" t="s">
        <v>627</v>
      </c>
      <c r="X154" s="151" t="s">
        <v>6378</v>
      </c>
      <c r="Y154" s="151" t="s">
        <v>6378</v>
      </c>
      <c r="Z154" s="156">
        <v>5.4100000000000002E-2</v>
      </c>
      <c r="AA154" s="153" t="s">
        <v>671</v>
      </c>
      <c r="AB154" s="153" t="s">
        <v>4918</v>
      </c>
      <c r="AC154" s="153" t="s">
        <v>4902</v>
      </c>
      <c r="AD154" s="157" t="s">
        <v>1886</v>
      </c>
      <c r="AE154" s="110">
        <v>0</v>
      </c>
      <c r="AF154" s="110">
        <v>0</v>
      </c>
      <c r="AG154" s="112">
        <f t="shared" si="21"/>
        <v>0</v>
      </c>
      <c r="AH154" s="110">
        <f>SUM(AG$4:AG154)</f>
        <v>1</v>
      </c>
      <c r="AI154" s="112">
        <f t="shared" si="17"/>
        <v>0</v>
      </c>
      <c r="AJ154" s="110">
        <f>COUNTIF(AI$4:AI154,"&gt;0")</f>
        <v>0</v>
      </c>
      <c r="AK154" s="110">
        <v>0</v>
      </c>
      <c r="AL154" s="110">
        <v>0</v>
      </c>
      <c r="AM154" s="172" t="str">
        <f>IF(OR(Table1[[#This Row],[Line total ordered for now]]&gt;0,Table1[[#This Row],[Line total ordered for season]]&gt;0),1,"")</f>
        <v/>
      </c>
      <c r="AN154" s="173">
        <f>COUNTIF(AM$4:AM154,"&gt;0")</f>
        <v>0</v>
      </c>
      <c r="AO154" s="173">
        <f>Table1[[#This Row],[ORDER QUANTITY
to be collected BEFORE 31.3.22]]</f>
        <v>0</v>
      </c>
      <c r="AP154" s="174">
        <f t="shared" si="18"/>
        <v>0</v>
      </c>
      <c r="AQ154" s="174">
        <f>IFERROR(INDEX(Retail!H:H,MATCH($D154,Retail!$D:$D,0)),0)</f>
        <v>0</v>
      </c>
      <c r="AR154" s="174">
        <f>IFERROR(INDEX(Retail!J:J,MATCH($D154,Retail!$D:$D,0)),0)</f>
        <v>0</v>
      </c>
      <c r="AS154" s="174">
        <f>IFERROR(INDEX('NEW2022'!H:H,MATCH($D154,'NEW2022'!D:D,0)),0)</f>
        <v>0</v>
      </c>
      <c r="AT154" s="174">
        <f>IFERROR(INDEX('NEW2022'!J:J,MATCH($D154,'NEW2022'!D:D,0)),0)</f>
        <v>0</v>
      </c>
      <c r="AU154" s="174">
        <f>IFERROR(INDEX('Quiet Items'!H:H,MATCH($D154,'Quiet Items'!D:D,0)),0)</f>
        <v>0</v>
      </c>
      <c r="AV154" s="174">
        <f>IFERROR(INDEX('Quiet Items'!J:J,MATCH($D154,'Quiet Items'!D:D,0)),0)</f>
        <v>0</v>
      </c>
      <c r="AW154" s="174">
        <f>IFERROR(INDEX('1.4G'!H:H,MATCH($D154,'1.4G'!D:D,0)),0)</f>
        <v>0</v>
      </c>
      <c r="AX154" s="174">
        <f>IFERROR(INDEX('1.4G'!J:J,MATCH($D154,'1.4G'!D:D,0)),0)</f>
        <v>0</v>
      </c>
      <c r="AY154" s="174">
        <f t="shared" si="22"/>
        <v>0</v>
      </c>
      <c r="AZ154" s="174">
        <f t="shared" si="23"/>
        <v>0</v>
      </c>
      <c r="BA154" s="175">
        <f>IFERROR(Table1[[#This Row],[Line total ordered for now]]*Table1[[#This Row],[GUARANTEED PRICE
for STOCK orders collected before 31.3.22]],0)</f>
        <v>0</v>
      </c>
      <c r="BB154" s="175">
        <f t="shared" si="19"/>
        <v>0</v>
      </c>
      <c r="BC154" s="176">
        <f>(AZ154+Table1[[#This Row],[Line total ordered for now]])*Z154</f>
        <v>0</v>
      </c>
      <c r="BD154" s="200">
        <v>169.68262760809506</v>
      </c>
      <c r="BE154" s="65"/>
      <c r="BF154" s="65"/>
      <c r="BG154" s="65"/>
      <c r="BH154" s="65"/>
      <c r="BI154" s="65"/>
      <c r="BJ154" s="65"/>
      <c r="BK154" s="65"/>
      <c r="BL154" s="55"/>
      <c r="BM154"/>
      <c r="BN154"/>
      <c r="BO154"/>
      <c r="BP154"/>
      <c r="BQ154"/>
      <c r="BR154"/>
      <c r="BS154"/>
      <c r="BT154"/>
    </row>
    <row r="155" spans="1:72" ht="15.75">
      <c r="A155" s="202">
        <v>152</v>
      </c>
      <c r="B155" s="68" t="s">
        <v>6378</v>
      </c>
      <c r="C155" s="149" t="s">
        <v>616</v>
      </c>
      <c r="D155" s="149" t="s">
        <v>1974</v>
      </c>
      <c r="E155" s="149" t="s">
        <v>1975</v>
      </c>
      <c r="F155" s="158" t="str">
        <f t="shared" si="20"/>
        <v>Video</v>
      </c>
      <c r="G155" s="187">
        <v>8</v>
      </c>
      <c r="H155" s="150"/>
      <c r="I155" s="184">
        <v>166.2</v>
      </c>
      <c r="J155" s="150"/>
      <c r="K155" s="151">
        <v>5.5601248551966806</v>
      </c>
      <c r="L155" s="152">
        <v>182.14969025624328</v>
      </c>
      <c r="M155" s="152">
        <v>200.16449478708051</v>
      </c>
      <c r="N155" s="153" t="s">
        <v>617</v>
      </c>
      <c r="O155" s="154">
        <v>36</v>
      </c>
      <c r="P155" s="153">
        <v>6</v>
      </c>
      <c r="Q155" s="153" t="s">
        <v>147</v>
      </c>
      <c r="R155" s="155">
        <v>16</v>
      </c>
      <c r="S155" s="155">
        <v>10.68</v>
      </c>
      <c r="T155" s="155">
        <v>3.2</v>
      </c>
      <c r="U155" s="154" t="s">
        <v>94</v>
      </c>
      <c r="V155" s="153" t="s">
        <v>89</v>
      </c>
      <c r="W155" s="153" t="s">
        <v>627</v>
      </c>
      <c r="X155" s="151" t="s">
        <v>6378</v>
      </c>
      <c r="Y155" s="151" t="s">
        <v>6378</v>
      </c>
      <c r="Z155" s="156">
        <v>6.2899999999999998E-2</v>
      </c>
      <c r="AA155" s="153" t="s">
        <v>671</v>
      </c>
      <c r="AB155" s="153" t="s">
        <v>4920</v>
      </c>
      <c r="AC155" s="153" t="s">
        <v>4902</v>
      </c>
      <c r="AD155" s="157" t="s">
        <v>1976</v>
      </c>
      <c r="AE155" s="110">
        <v>0</v>
      </c>
      <c r="AF155" s="110">
        <v>0</v>
      </c>
      <c r="AG155" s="112">
        <f t="shared" si="21"/>
        <v>0</v>
      </c>
      <c r="AH155" s="110">
        <f>SUM(AG$4:AG155)</f>
        <v>1</v>
      </c>
      <c r="AI155" s="112">
        <f t="shared" si="17"/>
        <v>0</v>
      </c>
      <c r="AJ155" s="110">
        <f>COUNTIF(AI$4:AI155,"&gt;0")</f>
        <v>0</v>
      </c>
      <c r="AK155" s="110">
        <v>0</v>
      </c>
      <c r="AL155" s="110">
        <v>0</v>
      </c>
      <c r="AM155" s="172" t="str">
        <f>IF(OR(Table1[[#This Row],[Line total ordered for now]]&gt;0,Table1[[#This Row],[Line total ordered for season]]&gt;0),1,"")</f>
        <v/>
      </c>
      <c r="AN155" s="173">
        <f>COUNTIF(AM$4:AM155,"&gt;0")</f>
        <v>0</v>
      </c>
      <c r="AO155" s="173">
        <f>Table1[[#This Row],[ORDER QUANTITY
to be collected BEFORE 31.3.22]]</f>
        <v>0</v>
      </c>
      <c r="AP155" s="174">
        <f t="shared" si="18"/>
        <v>0</v>
      </c>
      <c r="AQ155" s="174">
        <f>IFERROR(INDEX(Retail!H:H,MATCH($D155,Retail!$D:$D,0)),0)</f>
        <v>0</v>
      </c>
      <c r="AR155" s="174">
        <f>IFERROR(INDEX(Retail!J:J,MATCH($D155,Retail!$D:$D,0)),0)</f>
        <v>0</v>
      </c>
      <c r="AS155" s="174">
        <f>IFERROR(INDEX('NEW2022'!H:H,MATCH($D155,'NEW2022'!D:D,0)),0)</f>
        <v>0</v>
      </c>
      <c r="AT155" s="174">
        <f>IFERROR(INDEX('NEW2022'!J:J,MATCH($D155,'NEW2022'!D:D,0)),0)</f>
        <v>0</v>
      </c>
      <c r="AU155" s="174">
        <f>IFERROR(INDEX('Quiet Items'!H:H,MATCH($D155,'Quiet Items'!D:D,0)),0)</f>
        <v>0</v>
      </c>
      <c r="AV155" s="174">
        <f>IFERROR(INDEX('Quiet Items'!J:J,MATCH($D155,'Quiet Items'!D:D,0)),0)</f>
        <v>0</v>
      </c>
      <c r="AW155" s="174">
        <f>IFERROR(INDEX('1.4G'!H:H,MATCH($D155,'1.4G'!D:D,0)),0)</f>
        <v>0</v>
      </c>
      <c r="AX155" s="174">
        <f>IFERROR(INDEX('1.4G'!J:J,MATCH($D155,'1.4G'!D:D,0)),0)</f>
        <v>0</v>
      </c>
      <c r="AY155" s="174">
        <f t="shared" si="22"/>
        <v>0</v>
      </c>
      <c r="AZ155" s="174">
        <f t="shared" si="23"/>
        <v>0</v>
      </c>
      <c r="BA155" s="175">
        <f>IFERROR(Table1[[#This Row],[Line total ordered for now]]*Table1[[#This Row],[GUARANTEED PRICE
for STOCK orders collected before 31.3.22]],0)</f>
        <v>0</v>
      </c>
      <c r="BB155" s="175">
        <f t="shared" si="19"/>
        <v>0</v>
      </c>
      <c r="BC155" s="176">
        <f>(AZ155+Table1[[#This Row],[Line total ordered for now]])*Z155</f>
        <v>0</v>
      </c>
      <c r="BD155" s="200">
        <v>170.13982056901844</v>
      </c>
      <c r="BE155" s="65"/>
      <c r="BF155" s="65"/>
      <c r="BG155" s="65"/>
      <c r="BH155" s="65"/>
      <c r="BI155" s="65"/>
      <c r="BJ155" s="65"/>
      <c r="BK155" s="65"/>
      <c r="BL155" s="55"/>
      <c r="BM155"/>
      <c r="BN155"/>
      <c r="BO155"/>
      <c r="BP155"/>
      <c r="BQ155"/>
      <c r="BR155"/>
      <c r="BS155"/>
      <c r="BT155"/>
    </row>
    <row r="156" spans="1:72" s="72" customFormat="1" ht="15.75">
      <c r="A156" s="202">
        <v>153</v>
      </c>
      <c r="B156" s="68" t="s">
        <v>6378</v>
      </c>
      <c r="C156" s="149" t="s">
        <v>616</v>
      </c>
      <c r="D156" s="149" t="s">
        <v>4548</v>
      </c>
      <c r="E156" s="149" t="s">
        <v>4549</v>
      </c>
      <c r="F156" s="158" t="str">
        <f t="shared" si="20"/>
        <v>Video</v>
      </c>
      <c r="G156" s="187">
        <v>0</v>
      </c>
      <c r="H156" s="150"/>
      <c r="I156" s="184">
        <v>174.78</v>
      </c>
      <c r="J156" s="150"/>
      <c r="K156" s="151">
        <v>5.5736111111111102</v>
      </c>
      <c r="L156" s="152">
        <v>182.5915</v>
      </c>
      <c r="M156" s="152">
        <v>200.64999999999998</v>
      </c>
      <c r="N156" s="153" t="s">
        <v>617</v>
      </c>
      <c r="O156" s="154">
        <v>36</v>
      </c>
      <c r="P156" s="153">
        <v>6</v>
      </c>
      <c r="Q156" s="153" t="s">
        <v>147</v>
      </c>
      <c r="R156" s="155">
        <v>19</v>
      </c>
      <c r="S156" s="155">
        <v>12.5</v>
      </c>
      <c r="T156" s="155">
        <v>3.2</v>
      </c>
      <c r="U156" s="154" t="s">
        <v>94</v>
      </c>
      <c r="V156" s="153" t="s">
        <v>89</v>
      </c>
      <c r="W156" s="153" t="s">
        <v>627</v>
      </c>
      <c r="X156" s="151" t="s">
        <v>6378</v>
      </c>
      <c r="Y156" s="151" t="s">
        <v>6378</v>
      </c>
      <c r="Z156" s="156">
        <v>5.8200000000000002E-2</v>
      </c>
      <c r="AA156" s="153" t="s">
        <v>836</v>
      </c>
      <c r="AB156" s="153" t="s">
        <v>5929</v>
      </c>
      <c r="AC156" s="153" t="s">
        <v>4790</v>
      </c>
      <c r="AD156" s="157" t="s">
        <v>1168</v>
      </c>
      <c r="AE156" s="110">
        <v>0</v>
      </c>
      <c r="AF156" s="110">
        <v>0</v>
      </c>
      <c r="AG156" s="112">
        <f t="shared" si="21"/>
        <v>0</v>
      </c>
      <c r="AH156" s="110">
        <f>SUM(AG$4:AG156)</f>
        <v>1</v>
      </c>
      <c r="AI156" s="112">
        <f t="shared" si="17"/>
        <v>0</v>
      </c>
      <c r="AJ156" s="110">
        <f>COUNTIF(AI$4:AI156,"&gt;0")</f>
        <v>0</v>
      </c>
      <c r="AK156" s="110">
        <v>0</v>
      </c>
      <c r="AL156" s="110">
        <v>0</v>
      </c>
      <c r="AM156" s="172" t="str">
        <f>IF(OR(Table1[[#This Row],[Line total ordered for now]]&gt;0,Table1[[#This Row],[Line total ordered for season]]&gt;0),1,"")</f>
        <v/>
      </c>
      <c r="AN156" s="173">
        <f>COUNTIF(AM$4:AM156,"&gt;0")</f>
        <v>0</v>
      </c>
      <c r="AO156" s="173">
        <f>Table1[[#This Row],[ORDER QUANTITY
to be collected BEFORE 31.3.22]]</f>
        <v>0</v>
      </c>
      <c r="AP156" s="174">
        <f t="shared" si="18"/>
        <v>0</v>
      </c>
      <c r="AQ156" s="174">
        <f>IFERROR(INDEX(Retail!H:H,MATCH($D156,Retail!$D:$D,0)),0)</f>
        <v>0</v>
      </c>
      <c r="AR156" s="174">
        <f>IFERROR(INDEX(Retail!J:J,MATCH($D156,Retail!$D:$D,0)),0)</f>
        <v>0</v>
      </c>
      <c r="AS156" s="174">
        <f>IFERROR(INDEX('NEW2022'!H:H,MATCH($D156,'NEW2022'!D:D,0)),0)</f>
        <v>0</v>
      </c>
      <c r="AT156" s="174">
        <f>IFERROR(INDEX('NEW2022'!J:J,MATCH($D156,'NEW2022'!D:D,0)),0)</f>
        <v>0</v>
      </c>
      <c r="AU156" s="174">
        <f>IFERROR(INDEX('Quiet Items'!H:H,MATCH($D156,'Quiet Items'!D:D,0)),0)</f>
        <v>0</v>
      </c>
      <c r="AV156" s="174">
        <f>IFERROR(INDEX('Quiet Items'!J:J,MATCH($D156,'Quiet Items'!D:D,0)),0)</f>
        <v>0</v>
      </c>
      <c r="AW156" s="174">
        <f>IFERROR(INDEX('1.4G'!H:H,MATCH($D156,'1.4G'!D:D,0)),0)</f>
        <v>0</v>
      </c>
      <c r="AX156" s="174">
        <f>IFERROR(INDEX('1.4G'!J:J,MATCH($D156,'1.4G'!D:D,0)),0)</f>
        <v>0</v>
      </c>
      <c r="AY156" s="174">
        <f t="shared" si="22"/>
        <v>0</v>
      </c>
      <c r="AZ156" s="174">
        <f t="shared" si="23"/>
        <v>0</v>
      </c>
      <c r="BA156" s="175">
        <f>IFERROR(Table1[[#This Row],[Line total ordered for now]]*Table1[[#This Row],[GUARANTEED PRICE
for STOCK orders collected before 31.3.22]],0)</f>
        <v>0</v>
      </c>
      <c r="BB156" s="175">
        <f t="shared" si="19"/>
        <v>0</v>
      </c>
      <c r="BC156" s="176">
        <f>(AZ156+Table1[[#This Row],[Line total ordered for now]])*Z156</f>
        <v>0</v>
      </c>
      <c r="BD156" s="200">
        <v>170.55249999999998</v>
      </c>
      <c r="BE156" s="65"/>
      <c r="BF156" s="65"/>
      <c r="BG156" s="65"/>
      <c r="BH156" s="65"/>
      <c r="BI156" s="65"/>
      <c r="BJ156" s="65"/>
      <c r="BK156" s="65"/>
      <c r="BL156" s="55"/>
    </row>
    <row r="157" spans="1:72" s="72" customFormat="1" ht="15.75">
      <c r="A157" s="202">
        <v>154</v>
      </c>
      <c r="B157" s="68" t="s">
        <v>6378</v>
      </c>
      <c r="C157" s="149" t="s">
        <v>616</v>
      </c>
      <c r="D157" s="149" t="s">
        <v>3643</v>
      </c>
      <c r="E157" s="149" t="s">
        <v>3644</v>
      </c>
      <c r="F157" s="158" t="str">
        <f t="shared" si="20"/>
        <v>Video</v>
      </c>
      <c r="G157" s="187">
        <v>5</v>
      </c>
      <c r="H157" s="150"/>
      <c r="I157" s="184">
        <v>175.84</v>
      </c>
      <c r="J157" s="150"/>
      <c r="K157" s="151">
        <v>5.6074999999999999</v>
      </c>
      <c r="L157" s="152">
        <v>183.70170000000002</v>
      </c>
      <c r="M157" s="152">
        <v>201.87</v>
      </c>
      <c r="N157" s="153" t="s">
        <v>617</v>
      </c>
      <c r="O157" s="154">
        <v>36</v>
      </c>
      <c r="P157" s="153">
        <v>4</v>
      </c>
      <c r="Q157" s="153" t="s">
        <v>147</v>
      </c>
      <c r="R157" s="155">
        <v>18</v>
      </c>
      <c r="S157" s="155">
        <v>11.3</v>
      </c>
      <c r="T157" s="155">
        <v>3.2</v>
      </c>
      <c r="U157" s="154" t="s">
        <v>94</v>
      </c>
      <c r="V157" s="153" t="s">
        <v>89</v>
      </c>
      <c r="W157" s="153" t="s">
        <v>627</v>
      </c>
      <c r="X157" s="151" t="s">
        <v>6378</v>
      </c>
      <c r="Y157" s="151" t="s">
        <v>6378</v>
      </c>
      <c r="Z157" s="156">
        <v>5.8212E-2</v>
      </c>
      <c r="AA157" s="153" t="s">
        <v>671</v>
      </c>
      <c r="AB157" s="153" t="s">
        <v>5463</v>
      </c>
      <c r="AC157" s="153" t="s">
        <v>149</v>
      </c>
      <c r="AD157" s="157" t="s">
        <v>3645</v>
      </c>
      <c r="AE157" s="110">
        <v>0</v>
      </c>
      <c r="AF157" s="110">
        <v>0</v>
      </c>
      <c r="AG157" s="112">
        <f t="shared" si="21"/>
        <v>0</v>
      </c>
      <c r="AH157" s="110">
        <f>SUM(AG$4:AG157)</f>
        <v>1</v>
      </c>
      <c r="AI157" s="112">
        <f t="shared" si="17"/>
        <v>0</v>
      </c>
      <c r="AJ157" s="110">
        <f>COUNTIF(AI$4:AI157,"&gt;0")</f>
        <v>0</v>
      </c>
      <c r="AK157" s="110">
        <v>0</v>
      </c>
      <c r="AL157" s="110">
        <v>0</v>
      </c>
      <c r="AM157" s="172" t="str">
        <f>IF(OR(Table1[[#This Row],[Line total ordered for now]]&gt;0,Table1[[#This Row],[Line total ordered for season]]&gt;0),1,"")</f>
        <v/>
      </c>
      <c r="AN157" s="173">
        <f>COUNTIF(AM$4:AM157,"&gt;0")</f>
        <v>0</v>
      </c>
      <c r="AO157" s="173">
        <f>Table1[[#This Row],[ORDER QUANTITY
to be collected BEFORE 31.3.22]]</f>
        <v>0</v>
      </c>
      <c r="AP157" s="174">
        <f t="shared" si="18"/>
        <v>0</v>
      </c>
      <c r="AQ157" s="174">
        <f>IFERROR(INDEX(Retail!H:H,MATCH($D157,Retail!$D:$D,0)),0)</f>
        <v>0</v>
      </c>
      <c r="AR157" s="174">
        <f>IFERROR(INDEX(Retail!J:J,MATCH($D157,Retail!$D:$D,0)),0)</f>
        <v>0</v>
      </c>
      <c r="AS157" s="174">
        <f>IFERROR(INDEX('NEW2022'!H:H,MATCH($D157,'NEW2022'!D:D,0)),0)</f>
        <v>0</v>
      </c>
      <c r="AT157" s="174">
        <f>IFERROR(INDEX('NEW2022'!J:J,MATCH($D157,'NEW2022'!D:D,0)),0)</f>
        <v>0</v>
      </c>
      <c r="AU157" s="174">
        <f>IFERROR(INDEX('Quiet Items'!H:H,MATCH($D157,'Quiet Items'!D:D,0)),0)</f>
        <v>0</v>
      </c>
      <c r="AV157" s="174">
        <f>IFERROR(INDEX('Quiet Items'!J:J,MATCH($D157,'Quiet Items'!D:D,0)),0)</f>
        <v>0</v>
      </c>
      <c r="AW157" s="174">
        <f>IFERROR(INDEX('1.4G'!H:H,MATCH($D157,'1.4G'!D:D,0)),0)</f>
        <v>0</v>
      </c>
      <c r="AX157" s="174">
        <f>IFERROR(INDEX('1.4G'!J:J,MATCH($D157,'1.4G'!D:D,0)),0)</f>
        <v>0</v>
      </c>
      <c r="AY157" s="174">
        <f t="shared" si="22"/>
        <v>0</v>
      </c>
      <c r="AZ157" s="174">
        <f t="shared" si="23"/>
        <v>0</v>
      </c>
      <c r="BA157" s="175">
        <f>IFERROR(Table1[[#This Row],[Line total ordered for now]]*Table1[[#This Row],[GUARANTEED PRICE
for STOCK orders collected before 31.3.22]],0)</f>
        <v>0</v>
      </c>
      <c r="BB157" s="175">
        <f t="shared" si="19"/>
        <v>0</v>
      </c>
      <c r="BC157" s="176">
        <f>(AZ157+Table1[[#This Row],[Line total ordered for now]])*Z157</f>
        <v>0</v>
      </c>
      <c r="BD157" s="200">
        <v>171.58949999999999</v>
      </c>
      <c r="BE157" s="65"/>
      <c r="BF157" s="65"/>
      <c r="BG157" s="65"/>
      <c r="BH157" s="65"/>
      <c r="BI157" s="65"/>
      <c r="BJ157" s="65"/>
      <c r="BK157" s="65"/>
      <c r="BL157" s="55"/>
    </row>
    <row r="158" spans="1:72" ht="15.75">
      <c r="A158" s="202">
        <v>155</v>
      </c>
      <c r="B158" s="68" t="s">
        <v>6378</v>
      </c>
      <c r="C158" s="149" t="s">
        <v>616</v>
      </c>
      <c r="D158" s="149" t="s">
        <v>4172</v>
      </c>
      <c r="E158" s="149" t="s">
        <v>4173</v>
      </c>
      <c r="F158" s="158" t="str">
        <f t="shared" si="20"/>
        <v>Video</v>
      </c>
      <c r="G158" s="187">
        <v>0</v>
      </c>
      <c r="H158" s="150"/>
      <c r="I158" s="184">
        <v>184.05</v>
      </c>
      <c r="J158" s="150"/>
      <c r="K158" s="151">
        <v>5.6518764188010131</v>
      </c>
      <c r="L158" s="152">
        <v>185.15547147992118</v>
      </c>
      <c r="M158" s="152">
        <v>203.46755107683646</v>
      </c>
      <c r="N158" s="153" t="s">
        <v>617</v>
      </c>
      <c r="O158" s="154">
        <v>36</v>
      </c>
      <c r="P158" s="153">
        <v>8</v>
      </c>
      <c r="Q158" s="153" t="s">
        <v>147</v>
      </c>
      <c r="R158" s="155">
        <v>18.2</v>
      </c>
      <c r="S158" s="155">
        <v>14.1</v>
      </c>
      <c r="T158" s="155">
        <v>3.2</v>
      </c>
      <c r="U158" s="154" t="s">
        <v>94</v>
      </c>
      <c r="V158" s="153" t="s">
        <v>89</v>
      </c>
      <c r="W158" s="153" t="s">
        <v>627</v>
      </c>
      <c r="X158" s="151" t="s">
        <v>6378</v>
      </c>
      <c r="Y158" s="151" t="s">
        <v>6378</v>
      </c>
      <c r="Z158" s="156">
        <v>5.8212E-2</v>
      </c>
      <c r="AA158" s="153" t="s">
        <v>776</v>
      </c>
      <c r="AB158" s="153" t="s">
        <v>5479</v>
      </c>
      <c r="AC158" s="153" t="s">
        <v>141</v>
      </c>
      <c r="AD158" s="157" t="s">
        <v>4174</v>
      </c>
      <c r="AE158" s="110">
        <v>0</v>
      </c>
      <c r="AF158" s="110">
        <v>0</v>
      </c>
      <c r="AG158" s="112">
        <f t="shared" si="21"/>
        <v>0</v>
      </c>
      <c r="AH158" s="110">
        <f>SUM(AG$4:AG158)</f>
        <v>1</v>
      </c>
      <c r="AI158" s="112">
        <f t="shared" si="17"/>
        <v>0</v>
      </c>
      <c r="AJ158" s="110">
        <f>COUNTIF(AI$4:AI158,"&gt;0")</f>
        <v>0</v>
      </c>
      <c r="AK158" s="110">
        <v>0</v>
      </c>
      <c r="AL158" s="110">
        <v>0</v>
      </c>
      <c r="AM158" s="172" t="str">
        <f>IF(OR(Table1[[#This Row],[Line total ordered for now]]&gt;0,Table1[[#This Row],[Line total ordered for season]]&gt;0),1,"")</f>
        <v/>
      </c>
      <c r="AN158" s="173">
        <f>COUNTIF(AM$4:AM158,"&gt;0")</f>
        <v>0</v>
      </c>
      <c r="AO158" s="173">
        <f>Table1[[#This Row],[ORDER QUANTITY
to be collected BEFORE 31.3.22]]</f>
        <v>0</v>
      </c>
      <c r="AP158" s="174">
        <f t="shared" si="18"/>
        <v>0</v>
      </c>
      <c r="AQ158" s="174">
        <f>IFERROR(INDEX(Retail!H:H,MATCH($D158,Retail!$D:$D,0)),0)</f>
        <v>0</v>
      </c>
      <c r="AR158" s="174">
        <f>IFERROR(INDEX(Retail!J:J,MATCH($D158,Retail!$D:$D,0)),0)</f>
        <v>0</v>
      </c>
      <c r="AS158" s="174">
        <f>IFERROR(INDEX('NEW2022'!H:H,MATCH($D158,'NEW2022'!D:D,0)),0)</f>
        <v>0</v>
      </c>
      <c r="AT158" s="174">
        <f>IFERROR(INDEX('NEW2022'!J:J,MATCH($D158,'NEW2022'!D:D,0)),0)</f>
        <v>0</v>
      </c>
      <c r="AU158" s="174">
        <f>IFERROR(INDEX('Quiet Items'!H:H,MATCH($D158,'Quiet Items'!D:D,0)),0)</f>
        <v>0</v>
      </c>
      <c r="AV158" s="174">
        <f>IFERROR(INDEX('Quiet Items'!J:J,MATCH($D158,'Quiet Items'!D:D,0)),0)</f>
        <v>0</v>
      </c>
      <c r="AW158" s="174">
        <f>IFERROR(INDEX('1.4G'!H:H,MATCH($D158,'1.4G'!D:D,0)),0)</f>
        <v>0</v>
      </c>
      <c r="AX158" s="174">
        <f>IFERROR(INDEX('1.4G'!J:J,MATCH($D158,'1.4G'!D:D,0)),0)</f>
        <v>0</v>
      </c>
      <c r="AY158" s="174">
        <f t="shared" si="22"/>
        <v>0</v>
      </c>
      <c r="AZ158" s="174">
        <f t="shared" si="23"/>
        <v>0</v>
      </c>
      <c r="BA158" s="175">
        <f>IFERROR(Table1[[#This Row],[Line total ordered for now]]*Table1[[#This Row],[GUARANTEED PRICE
for STOCK orders collected before 31.3.22]],0)</f>
        <v>0</v>
      </c>
      <c r="BB158" s="175">
        <f t="shared" si="19"/>
        <v>0</v>
      </c>
      <c r="BC158" s="176">
        <f>(AZ158+Table1[[#This Row],[Line total ordered for now]])*Z158</f>
        <v>0</v>
      </c>
      <c r="BD158" s="200">
        <v>172.94741841531098</v>
      </c>
      <c r="BE158" s="65"/>
      <c r="BF158" s="65"/>
      <c r="BG158" s="65"/>
      <c r="BH158" s="65"/>
      <c r="BI158" s="65"/>
      <c r="BJ158" s="65"/>
      <c r="BK158" s="65"/>
      <c r="BL158" s="55"/>
      <c r="BM158"/>
      <c r="BN158"/>
      <c r="BO158"/>
      <c r="BP158"/>
      <c r="BQ158"/>
      <c r="BR158"/>
      <c r="BS158"/>
      <c r="BT158"/>
    </row>
    <row r="159" spans="1:72" s="72" customFormat="1" ht="15.75">
      <c r="A159" s="202">
        <v>156</v>
      </c>
      <c r="B159" s="68" t="s">
        <v>6378</v>
      </c>
      <c r="C159" s="149" t="s">
        <v>616</v>
      </c>
      <c r="D159" s="149" t="s">
        <v>1274</v>
      </c>
      <c r="E159" s="149" t="s">
        <v>1275</v>
      </c>
      <c r="F159" s="158" t="str">
        <f t="shared" si="20"/>
        <v>Video</v>
      </c>
      <c r="G159" s="187">
        <v>5</v>
      </c>
      <c r="H159" s="150"/>
      <c r="I159" s="184">
        <v>178.47</v>
      </c>
      <c r="J159" s="150"/>
      <c r="K159" s="151">
        <v>5.6913888888888886</v>
      </c>
      <c r="L159" s="152">
        <v>186.44989999999999</v>
      </c>
      <c r="M159" s="152">
        <v>204.89</v>
      </c>
      <c r="N159" s="153" t="s">
        <v>617</v>
      </c>
      <c r="O159" s="154">
        <v>36</v>
      </c>
      <c r="P159" s="153">
        <v>6</v>
      </c>
      <c r="Q159" s="153" t="s">
        <v>147</v>
      </c>
      <c r="R159" s="155">
        <v>16</v>
      </c>
      <c r="S159" s="155">
        <v>10.68</v>
      </c>
      <c r="T159" s="155">
        <v>3.2</v>
      </c>
      <c r="U159" s="154" t="s">
        <v>94</v>
      </c>
      <c r="V159" s="153" t="s">
        <v>89</v>
      </c>
      <c r="W159" s="153" t="s">
        <v>627</v>
      </c>
      <c r="X159" s="151" t="s">
        <v>6378</v>
      </c>
      <c r="Y159" s="151" t="s">
        <v>6378</v>
      </c>
      <c r="Z159" s="156">
        <v>6.2866000000000005E-2</v>
      </c>
      <c r="AA159" s="153" t="s">
        <v>671</v>
      </c>
      <c r="AB159" s="153" t="s">
        <v>5429</v>
      </c>
      <c r="AC159" s="153" t="s">
        <v>4933</v>
      </c>
      <c r="AD159" s="157" t="s">
        <v>1276</v>
      </c>
      <c r="AE159" s="110">
        <v>0</v>
      </c>
      <c r="AF159" s="110">
        <v>0</v>
      </c>
      <c r="AG159" s="112">
        <f t="shared" si="21"/>
        <v>0</v>
      </c>
      <c r="AH159" s="110">
        <f>SUM(AG$4:AG159)</f>
        <v>1</v>
      </c>
      <c r="AI159" s="112">
        <f t="shared" si="17"/>
        <v>0</v>
      </c>
      <c r="AJ159" s="110">
        <f>COUNTIF(AI$4:AI159,"&gt;0")</f>
        <v>0</v>
      </c>
      <c r="AK159" s="110">
        <v>0</v>
      </c>
      <c r="AL159" s="110">
        <v>0</v>
      </c>
      <c r="AM159" s="172" t="str">
        <f>IF(OR(Table1[[#This Row],[Line total ordered for now]]&gt;0,Table1[[#This Row],[Line total ordered for season]]&gt;0),1,"")</f>
        <v/>
      </c>
      <c r="AN159" s="173">
        <f>COUNTIF(AM$4:AM159,"&gt;0")</f>
        <v>0</v>
      </c>
      <c r="AO159" s="173">
        <f>Table1[[#This Row],[ORDER QUANTITY
to be collected BEFORE 31.3.22]]</f>
        <v>0</v>
      </c>
      <c r="AP159" s="174">
        <f t="shared" si="18"/>
        <v>0</v>
      </c>
      <c r="AQ159" s="174">
        <f>IFERROR(INDEX(Retail!H:H,MATCH($D159,Retail!$D:$D,0)),0)</f>
        <v>0</v>
      </c>
      <c r="AR159" s="174">
        <f>IFERROR(INDEX(Retail!J:J,MATCH($D159,Retail!$D:$D,0)),0)</f>
        <v>0</v>
      </c>
      <c r="AS159" s="174">
        <f>IFERROR(INDEX('NEW2022'!H:H,MATCH($D159,'NEW2022'!D:D,0)),0)</f>
        <v>0</v>
      </c>
      <c r="AT159" s="174">
        <f>IFERROR(INDEX('NEW2022'!J:J,MATCH($D159,'NEW2022'!D:D,0)),0)</f>
        <v>0</v>
      </c>
      <c r="AU159" s="174">
        <f>IFERROR(INDEX('Quiet Items'!H:H,MATCH($D159,'Quiet Items'!D:D,0)),0)</f>
        <v>0</v>
      </c>
      <c r="AV159" s="174">
        <f>IFERROR(INDEX('Quiet Items'!J:J,MATCH($D159,'Quiet Items'!D:D,0)),0)</f>
        <v>0</v>
      </c>
      <c r="AW159" s="174">
        <f>IFERROR(INDEX('1.4G'!H:H,MATCH($D159,'1.4G'!D:D,0)),0)</f>
        <v>0</v>
      </c>
      <c r="AX159" s="174">
        <f>IFERROR(INDEX('1.4G'!J:J,MATCH($D159,'1.4G'!D:D,0)),0)</f>
        <v>0</v>
      </c>
      <c r="AY159" s="174">
        <f t="shared" si="22"/>
        <v>0</v>
      </c>
      <c r="AZ159" s="174">
        <f t="shared" si="23"/>
        <v>0</v>
      </c>
      <c r="BA159" s="175">
        <f>IFERROR(Table1[[#This Row],[Line total ordered for now]]*Table1[[#This Row],[GUARANTEED PRICE
for STOCK orders collected before 31.3.22]],0)</f>
        <v>0</v>
      </c>
      <c r="BB159" s="175">
        <f t="shared" si="19"/>
        <v>0</v>
      </c>
      <c r="BC159" s="176">
        <f>(AZ159+Table1[[#This Row],[Line total ordered for now]])*Z159</f>
        <v>0</v>
      </c>
      <c r="BD159" s="200">
        <v>174.15649999999999</v>
      </c>
      <c r="BE159" s="65"/>
      <c r="BF159" s="65"/>
      <c r="BG159" s="65"/>
      <c r="BH159" s="65"/>
      <c r="BI159" s="65"/>
      <c r="BJ159" s="65"/>
      <c r="BK159" s="65"/>
      <c r="BL159" s="55"/>
    </row>
    <row r="160" spans="1:72" ht="15.75">
      <c r="A160" s="202">
        <v>157</v>
      </c>
      <c r="B160" s="68" t="s">
        <v>6378</v>
      </c>
      <c r="C160" s="149" t="s">
        <v>616</v>
      </c>
      <c r="D160" s="149" t="s">
        <v>4275</v>
      </c>
      <c r="E160" s="149" t="s">
        <v>4276</v>
      </c>
      <c r="F160" s="158" t="str">
        <f t="shared" si="20"/>
        <v>Video</v>
      </c>
      <c r="G160" s="187">
        <v>0</v>
      </c>
      <c r="H160" s="150"/>
      <c r="I160" s="184">
        <v>179</v>
      </c>
      <c r="J160" s="150"/>
      <c r="K160" s="151">
        <v>5.7080555555555552</v>
      </c>
      <c r="L160" s="152">
        <v>186.99589999999998</v>
      </c>
      <c r="M160" s="152">
        <v>205.48999999999998</v>
      </c>
      <c r="N160" s="153" t="s">
        <v>617</v>
      </c>
      <c r="O160" s="154">
        <v>36</v>
      </c>
      <c r="P160" s="153">
        <v>5</v>
      </c>
      <c r="Q160" s="153" t="s">
        <v>147</v>
      </c>
      <c r="R160" s="155">
        <v>15.2</v>
      </c>
      <c r="S160" s="155">
        <v>10.8</v>
      </c>
      <c r="T160" s="155">
        <v>0</v>
      </c>
      <c r="U160" s="154" t="s">
        <v>94</v>
      </c>
      <c r="V160" s="153" t="s">
        <v>89</v>
      </c>
      <c r="W160" s="153" t="s">
        <v>627</v>
      </c>
      <c r="X160" s="151" t="s">
        <v>6378</v>
      </c>
      <c r="Y160" s="151" t="s">
        <v>6378</v>
      </c>
      <c r="Z160" s="156">
        <v>5.8200000000000002E-2</v>
      </c>
      <c r="AA160" s="153" t="s">
        <v>776</v>
      </c>
      <c r="AB160" s="153" t="s">
        <v>5911</v>
      </c>
      <c r="AC160" s="153" t="s">
        <v>141</v>
      </c>
      <c r="AD160" s="157" t="s">
        <v>4277</v>
      </c>
      <c r="AE160" s="110">
        <v>0</v>
      </c>
      <c r="AF160" s="110">
        <v>0</v>
      </c>
      <c r="AG160" s="112">
        <f t="shared" si="21"/>
        <v>0</v>
      </c>
      <c r="AH160" s="110">
        <f>SUM(AG$4:AG160)</f>
        <v>1</v>
      </c>
      <c r="AI160" s="112">
        <f t="shared" si="17"/>
        <v>0</v>
      </c>
      <c r="AJ160" s="110">
        <f>COUNTIF(AI$4:AI160,"&gt;0")</f>
        <v>0</v>
      </c>
      <c r="AK160" s="110">
        <v>0</v>
      </c>
      <c r="AL160" s="110">
        <v>0</v>
      </c>
      <c r="AM160" s="172" t="str">
        <f>IF(OR(Table1[[#This Row],[Line total ordered for now]]&gt;0,Table1[[#This Row],[Line total ordered for season]]&gt;0),1,"")</f>
        <v/>
      </c>
      <c r="AN160" s="173">
        <f>COUNTIF(AM$4:AM160,"&gt;0")</f>
        <v>0</v>
      </c>
      <c r="AO160" s="173">
        <f>Table1[[#This Row],[ORDER QUANTITY
to be collected BEFORE 31.3.22]]</f>
        <v>0</v>
      </c>
      <c r="AP160" s="174">
        <f t="shared" si="18"/>
        <v>0</v>
      </c>
      <c r="AQ160" s="174">
        <f>IFERROR(INDEX(Retail!H:H,MATCH($D160,Retail!$D:$D,0)),0)</f>
        <v>0</v>
      </c>
      <c r="AR160" s="174">
        <f>IFERROR(INDEX(Retail!J:J,MATCH($D160,Retail!$D:$D,0)),0)</f>
        <v>0</v>
      </c>
      <c r="AS160" s="174">
        <f>IFERROR(INDEX('NEW2022'!H:H,MATCH($D160,'NEW2022'!D:D,0)),0)</f>
        <v>0</v>
      </c>
      <c r="AT160" s="174">
        <f>IFERROR(INDEX('NEW2022'!J:J,MATCH($D160,'NEW2022'!D:D,0)),0)</f>
        <v>0</v>
      </c>
      <c r="AU160" s="174">
        <f>IFERROR(INDEX('Quiet Items'!H:H,MATCH($D160,'Quiet Items'!D:D,0)),0)</f>
        <v>0</v>
      </c>
      <c r="AV160" s="174">
        <f>IFERROR(INDEX('Quiet Items'!J:J,MATCH($D160,'Quiet Items'!D:D,0)),0)</f>
        <v>0</v>
      </c>
      <c r="AW160" s="174">
        <f>IFERROR(INDEX('1.4G'!H:H,MATCH($D160,'1.4G'!D:D,0)),0)</f>
        <v>0</v>
      </c>
      <c r="AX160" s="174">
        <f>IFERROR(INDEX('1.4G'!J:J,MATCH($D160,'1.4G'!D:D,0)),0)</f>
        <v>0</v>
      </c>
      <c r="AY160" s="174">
        <f t="shared" si="22"/>
        <v>0</v>
      </c>
      <c r="AZ160" s="174">
        <f t="shared" si="23"/>
        <v>0</v>
      </c>
      <c r="BA160" s="175">
        <f>IFERROR(Table1[[#This Row],[Line total ordered for now]]*Table1[[#This Row],[GUARANTEED PRICE
for STOCK orders collected before 31.3.22]],0)</f>
        <v>0</v>
      </c>
      <c r="BB160" s="175">
        <f t="shared" si="19"/>
        <v>0</v>
      </c>
      <c r="BC160" s="176">
        <f>(AZ160+Table1[[#This Row],[Line total ordered for now]])*Z160</f>
        <v>0</v>
      </c>
      <c r="BD160" s="200">
        <v>174.66649999999998</v>
      </c>
      <c r="BE160" s="65"/>
      <c r="BF160" s="65"/>
      <c r="BG160" s="65"/>
      <c r="BH160" s="65"/>
      <c r="BI160" s="65"/>
      <c r="BJ160" s="65"/>
      <c r="BK160" s="65"/>
      <c r="BL160" s="55"/>
      <c r="BM160"/>
      <c r="BN160"/>
      <c r="BO160"/>
      <c r="BP160"/>
      <c r="BQ160"/>
      <c r="BR160"/>
      <c r="BS160"/>
      <c r="BT160"/>
    </row>
    <row r="161" spans="1:72" ht="15.75">
      <c r="A161" s="202">
        <v>158</v>
      </c>
      <c r="B161" s="68" t="s">
        <v>6378</v>
      </c>
      <c r="C161" s="149" t="s">
        <v>616</v>
      </c>
      <c r="D161" s="149" t="s">
        <v>1797</v>
      </c>
      <c r="E161" s="149" t="s">
        <v>1798</v>
      </c>
      <c r="F161" s="158" t="str">
        <f t="shared" si="20"/>
        <v>Video</v>
      </c>
      <c r="G161" s="187">
        <v>23</v>
      </c>
      <c r="H161" s="150"/>
      <c r="I161" s="184">
        <v>151.19999999999999</v>
      </c>
      <c r="J161" s="150"/>
      <c r="K161" s="151">
        <v>5.7257435288942302</v>
      </c>
      <c r="L161" s="152">
        <v>187.57535800657499</v>
      </c>
      <c r="M161" s="152">
        <v>206.12676704019228</v>
      </c>
      <c r="N161" s="153" t="s">
        <v>617</v>
      </c>
      <c r="O161" s="154">
        <v>36</v>
      </c>
      <c r="P161" s="153">
        <v>5</v>
      </c>
      <c r="Q161" s="153" t="s">
        <v>147</v>
      </c>
      <c r="R161" s="155">
        <v>16</v>
      </c>
      <c r="S161" s="155">
        <v>10.68</v>
      </c>
      <c r="T161" s="155">
        <v>3.2</v>
      </c>
      <c r="U161" s="154" t="s">
        <v>94</v>
      </c>
      <c r="V161" s="153" t="s">
        <v>89</v>
      </c>
      <c r="W161" s="153" t="s">
        <v>627</v>
      </c>
      <c r="X161" s="151" t="s">
        <v>6378</v>
      </c>
      <c r="Y161" s="151" t="s">
        <v>6378</v>
      </c>
      <c r="Z161" s="156">
        <v>6.2899999999999998E-2</v>
      </c>
      <c r="AA161" s="153" t="s">
        <v>671</v>
      </c>
      <c r="AB161" s="153" t="s">
        <v>4915</v>
      </c>
      <c r="AC161" s="153" t="s">
        <v>4902</v>
      </c>
      <c r="AD161" s="157" t="s">
        <v>1799</v>
      </c>
      <c r="AE161" s="110">
        <v>0</v>
      </c>
      <c r="AF161" s="110">
        <v>0</v>
      </c>
      <c r="AG161" s="112">
        <f t="shared" si="21"/>
        <v>0</v>
      </c>
      <c r="AH161" s="110">
        <f>SUM(AG$4:AG161)</f>
        <v>1</v>
      </c>
      <c r="AI161" s="112">
        <f t="shared" si="17"/>
        <v>0</v>
      </c>
      <c r="AJ161" s="110">
        <f>COUNTIF(AI$4:AI161,"&gt;0")</f>
        <v>0</v>
      </c>
      <c r="AK161" s="110">
        <v>0</v>
      </c>
      <c r="AL161" s="110">
        <v>0</v>
      </c>
      <c r="AM161" s="172" t="str">
        <f>IF(OR(Table1[[#This Row],[Line total ordered for now]]&gt;0,Table1[[#This Row],[Line total ordered for season]]&gt;0),1,"")</f>
        <v/>
      </c>
      <c r="AN161" s="173">
        <f>COUNTIF(AM$4:AM161,"&gt;0")</f>
        <v>0</v>
      </c>
      <c r="AO161" s="173">
        <f>Table1[[#This Row],[ORDER QUANTITY
to be collected BEFORE 31.3.22]]</f>
        <v>0</v>
      </c>
      <c r="AP161" s="174">
        <f t="shared" si="18"/>
        <v>0</v>
      </c>
      <c r="AQ161" s="174">
        <f>IFERROR(INDEX(Retail!H:H,MATCH($D161,Retail!$D:$D,0)),0)</f>
        <v>0</v>
      </c>
      <c r="AR161" s="174">
        <f>IFERROR(INDEX(Retail!J:J,MATCH($D161,Retail!$D:$D,0)),0)</f>
        <v>0</v>
      </c>
      <c r="AS161" s="174">
        <f>IFERROR(INDEX('NEW2022'!H:H,MATCH($D161,'NEW2022'!D:D,0)),0)</f>
        <v>0</v>
      </c>
      <c r="AT161" s="174">
        <f>IFERROR(INDEX('NEW2022'!J:J,MATCH($D161,'NEW2022'!D:D,0)),0)</f>
        <v>0</v>
      </c>
      <c r="AU161" s="174">
        <f>IFERROR(INDEX('Quiet Items'!H:H,MATCH($D161,'Quiet Items'!D:D,0)),0)</f>
        <v>0</v>
      </c>
      <c r="AV161" s="174">
        <f>IFERROR(INDEX('Quiet Items'!J:J,MATCH($D161,'Quiet Items'!D:D,0)),0)</f>
        <v>0</v>
      </c>
      <c r="AW161" s="174">
        <f>IFERROR(INDEX('1.4G'!H:H,MATCH($D161,'1.4G'!D:D,0)),0)</f>
        <v>0</v>
      </c>
      <c r="AX161" s="174">
        <f>IFERROR(INDEX('1.4G'!J:J,MATCH($D161,'1.4G'!D:D,0)),0)</f>
        <v>0</v>
      </c>
      <c r="AY161" s="174">
        <f t="shared" si="22"/>
        <v>0</v>
      </c>
      <c r="AZ161" s="174">
        <f t="shared" si="23"/>
        <v>0</v>
      </c>
      <c r="BA161" s="175">
        <f>IFERROR(Table1[[#This Row],[Line total ordered for now]]*Table1[[#This Row],[GUARANTEED PRICE
for STOCK orders collected before 31.3.22]],0)</f>
        <v>0</v>
      </c>
      <c r="BB161" s="175">
        <f t="shared" si="19"/>
        <v>0</v>
      </c>
      <c r="BC161" s="176">
        <f>(AZ161+Table1[[#This Row],[Line total ordered for now]])*Z161</f>
        <v>0</v>
      </c>
      <c r="BD161" s="200">
        <v>175.20775198416342</v>
      </c>
      <c r="BE161" s="65"/>
      <c r="BF161" s="65"/>
      <c r="BG161" s="65"/>
      <c r="BH161" s="65"/>
      <c r="BI161" s="65"/>
      <c r="BJ161" s="65"/>
      <c r="BK161" s="65"/>
      <c r="BL161" s="55"/>
      <c r="BM161"/>
      <c r="BN161"/>
      <c r="BO161"/>
      <c r="BP161"/>
      <c r="BQ161"/>
      <c r="BR161"/>
      <c r="BS161"/>
      <c r="BT161"/>
    </row>
    <row r="162" spans="1:72" ht="15.75">
      <c r="A162" s="202">
        <v>159</v>
      </c>
      <c r="B162" s="68" t="s">
        <v>6378</v>
      </c>
      <c r="C162" s="149" t="s">
        <v>616</v>
      </c>
      <c r="D162" s="149" t="s">
        <v>1832</v>
      </c>
      <c r="E162" s="149" t="s">
        <v>1833</v>
      </c>
      <c r="F162" s="158" t="str">
        <f t="shared" si="20"/>
        <v>Video</v>
      </c>
      <c r="G162" s="187">
        <v>0</v>
      </c>
      <c r="H162" s="150"/>
      <c r="I162" s="184">
        <v>148.97</v>
      </c>
      <c r="J162" s="150"/>
      <c r="K162" s="151">
        <v>5.7257435288942302</v>
      </c>
      <c r="L162" s="152">
        <v>187.57535800657499</v>
      </c>
      <c r="M162" s="152">
        <v>206.12676704019228</v>
      </c>
      <c r="N162" s="153" t="s">
        <v>617</v>
      </c>
      <c r="O162" s="154">
        <v>36</v>
      </c>
      <c r="P162" s="153">
        <v>5</v>
      </c>
      <c r="Q162" s="153" t="s">
        <v>147</v>
      </c>
      <c r="R162" s="155">
        <v>16</v>
      </c>
      <c r="S162" s="155">
        <v>10.68</v>
      </c>
      <c r="T162" s="155">
        <v>3.2</v>
      </c>
      <c r="U162" s="154" t="s">
        <v>94</v>
      </c>
      <c r="V162" s="153" t="s">
        <v>89</v>
      </c>
      <c r="W162" s="153" t="s">
        <v>627</v>
      </c>
      <c r="X162" s="151" t="s">
        <v>6378</v>
      </c>
      <c r="Y162" s="151" t="s">
        <v>6378</v>
      </c>
      <c r="Z162" s="156">
        <v>6.2899999999999998E-2</v>
      </c>
      <c r="AA162" s="153" t="s">
        <v>671</v>
      </c>
      <c r="AB162" s="153" t="s">
        <v>4916</v>
      </c>
      <c r="AC162" s="153" t="s">
        <v>4902</v>
      </c>
      <c r="AD162" s="157" t="s">
        <v>1834</v>
      </c>
      <c r="AE162" s="110">
        <v>0</v>
      </c>
      <c r="AF162" s="110">
        <v>0</v>
      </c>
      <c r="AG162" s="112">
        <f t="shared" si="21"/>
        <v>0</v>
      </c>
      <c r="AH162" s="110">
        <f>SUM(AG$4:AG162)</f>
        <v>1</v>
      </c>
      <c r="AI162" s="112">
        <f t="shared" si="17"/>
        <v>0</v>
      </c>
      <c r="AJ162" s="110">
        <f>COUNTIF(AI$4:AI162,"&gt;0")</f>
        <v>0</v>
      </c>
      <c r="AK162" s="110">
        <v>0</v>
      </c>
      <c r="AL162" s="110">
        <v>0</v>
      </c>
      <c r="AM162" s="172" t="str">
        <f>IF(OR(Table1[[#This Row],[Line total ordered for now]]&gt;0,Table1[[#This Row],[Line total ordered for season]]&gt;0),1,"")</f>
        <v/>
      </c>
      <c r="AN162" s="173">
        <f>COUNTIF(AM$4:AM162,"&gt;0")</f>
        <v>0</v>
      </c>
      <c r="AO162" s="173">
        <f>Table1[[#This Row],[ORDER QUANTITY
to be collected BEFORE 31.3.22]]</f>
        <v>0</v>
      </c>
      <c r="AP162" s="174">
        <f t="shared" si="18"/>
        <v>0</v>
      </c>
      <c r="AQ162" s="174">
        <f>IFERROR(INDEX(Retail!H:H,MATCH($D162,Retail!$D:$D,0)),0)</f>
        <v>0</v>
      </c>
      <c r="AR162" s="174">
        <f>IFERROR(INDEX(Retail!J:J,MATCH($D162,Retail!$D:$D,0)),0)</f>
        <v>0</v>
      </c>
      <c r="AS162" s="174">
        <f>IFERROR(INDEX('NEW2022'!H:H,MATCH($D162,'NEW2022'!D:D,0)),0)</f>
        <v>0</v>
      </c>
      <c r="AT162" s="174">
        <f>IFERROR(INDEX('NEW2022'!J:J,MATCH($D162,'NEW2022'!D:D,0)),0)</f>
        <v>0</v>
      </c>
      <c r="AU162" s="174">
        <f>IFERROR(INDEX('Quiet Items'!H:H,MATCH($D162,'Quiet Items'!D:D,0)),0)</f>
        <v>0</v>
      </c>
      <c r="AV162" s="174">
        <f>IFERROR(INDEX('Quiet Items'!J:J,MATCH($D162,'Quiet Items'!D:D,0)),0)</f>
        <v>0</v>
      </c>
      <c r="AW162" s="174">
        <f>IFERROR(INDEX('1.4G'!H:H,MATCH($D162,'1.4G'!D:D,0)),0)</f>
        <v>0</v>
      </c>
      <c r="AX162" s="174">
        <f>IFERROR(INDEX('1.4G'!J:J,MATCH($D162,'1.4G'!D:D,0)),0)</f>
        <v>0</v>
      </c>
      <c r="AY162" s="174">
        <f t="shared" si="22"/>
        <v>0</v>
      </c>
      <c r="AZ162" s="174">
        <f t="shared" si="23"/>
        <v>0</v>
      </c>
      <c r="BA162" s="175">
        <f>IFERROR(Table1[[#This Row],[Line total ordered for now]]*Table1[[#This Row],[GUARANTEED PRICE
for STOCK orders collected before 31.3.22]],0)</f>
        <v>0</v>
      </c>
      <c r="BB162" s="175">
        <f t="shared" si="19"/>
        <v>0</v>
      </c>
      <c r="BC162" s="176">
        <f>(AZ162+Table1[[#This Row],[Line total ordered for now]])*Z162</f>
        <v>0</v>
      </c>
      <c r="BD162" s="200">
        <v>175.20775198416342</v>
      </c>
      <c r="BE162" s="65"/>
      <c r="BF162" s="65"/>
      <c r="BG162" s="65"/>
      <c r="BH162" s="65"/>
      <c r="BI162" s="65"/>
      <c r="BJ162" s="65"/>
      <c r="BK162" s="65"/>
      <c r="BL162" s="55"/>
      <c r="BM162"/>
      <c r="BN162"/>
      <c r="BO162"/>
      <c r="BP162"/>
      <c r="BQ162"/>
      <c r="BR162"/>
      <c r="BS162"/>
      <c r="BT162"/>
    </row>
    <row r="163" spans="1:72" ht="15.75">
      <c r="A163" s="202">
        <v>160</v>
      </c>
      <c r="B163" s="68" t="s">
        <v>6378</v>
      </c>
      <c r="C163" s="149" t="s">
        <v>616</v>
      </c>
      <c r="D163" s="149" t="s">
        <v>1910</v>
      </c>
      <c r="E163" s="149" t="s">
        <v>1911</v>
      </c>
      <c r="F163" s="158" t="str">
        <f t="shared" si="20"/>
        <v>Video</v>
      </c>
      <c r="G163" s="187">
        <v>0</v>
      </c>
      <c r="H163" s="150"/>
      <c r="I163" s="184">
        <v>148.97</v>
      </c>
      <c r="J163" s="150"/>
      <c r="K163" s="151">
        <v>5.7257435288942302</v>
      </c>
      <c r="L163" s="152">
        <v>187.57535800657499</v>
      </c>
      <c r="M163" s="152">
        <v>206.12676704019228</v>
      </c>
      <c r="N163" s="153" t="s">
        <v>617</v>
      </c>
      <c r="O163" s="154">
        <v>36</v>
      </c>
      <c r="P163" s="153">
        <v>5</v>
      </c>
      <c r="Q163" s="153" t="s">
        <v>147</v>
      </c>
      <c r="R163" s="155">
        <v>18</v>
      </c>
      <c r="S163" s="155">
        <v>10.8</v>
      </c>
      <c r="T163" s="155">
        <v>3.2</v>
      </c>
      <c r="U163" s="154" t="s">
        <v>94</v>
      </c>
      <c r="V163" s="153" t="s">
        <v>89</v>
      </c>
      <c r="W163" s="153" t="s">
        <v>627</v>
      </c>
      <c r="X163" s="151" t="s">
        <v>6378</v>
      </c>
      <c r="Y163" s="151" t="s">
        <v>6378</v>
      </c>
      <c r="Z163" s="156">
        <v>6.2899999999999998E-2</v>
      </c>
      <c r="AA163" s="153" t="s">
        <v>671</v>
      </c>
      <c r="AB163" s="153" t="s">
        <v>4919</v>
      </c>
      <c r="AC163" s="153" t="s">
        <v>4902</v>
      </c>
      <c r="AD163" s="157" t="s">
        <v>1912</v>
      </c>
      <c r="AE163" s="110">
        <v>0</v>
      </c>
      <c r="AF163" s="110">
        <v>0</v>
      </c>
      <c r="AG163" s="112">
        <f t="shared" si="21"/>
        <v>0</v>
      </c>
      <c r="AH163" s="110">
        <f>SUM(AG$4:AG163)</f>
        <v>1</v>
      </c>
      <c r="AI163" s="112">
        <f t="shared" si="17"/>
        <v>0</v>
      </c>
      <c r="AJ163" s="110">
        <f>COUNTIF(AI$4:AI163,"&gt;0")</f>
        <v>0</v>
      </c>
      <c r="AK163" s="110">
        <v>0</v>
      </c>
      <c r="AL163" s="110">
        <v>0</v>
      </c>
      <c r="AM163" s="172" t="str">
        <f>IF(OR(Table1[[#This Row],[Line total ordered for now]]&gt;0,Table1[[#This Row],[Line total ordered for season]]&gt;0),1,"")</f>
        <v/>
      </c>
      <c r="AN163" s="173">
        <f>COUNTIF(AM$4:AM163,"&gt;0")</f>
        <v>0</v>
      </c>
      <c r="AO163" s="173">
        <f>Table1[[#This Row],[ORDER QUANTITY
to be collected BEFORE 31.3.22]]</f>
        <v>0</v>
      </c>
      <c r="AP163" s="174">
        <f t="shared" si="18"/>
        <v>0</v>
      </c>
      <c r="AQ163" s="174">
        <f>IFERROR(INDEX(Retail!H:H,MATCH($D163,Retail!$D:$D,0)),0)</f>
        <v>0</v>
      </c>
      <c r="AR163" s="174">
        <f>IFERROR(INDEX(Retail!J:J,MATCH($D163,Retail!$D:$D,0)),0)</f>
        <v>0</v>
      </c>
      <c r="AS163" s="174">
        <f>IFERROR(INDEX('NEW2022'!H:H,MATCH($D163,'NEW2022'!D:D,0)),0)</f>
        <v>0</v>
      </c>
      <c r="AT163" s="174">
        <f>IFERROR(INDEX('NEW2022'!J:J,MATCH($D163,'NEW2022'!D:D,0)),0)</f>
        <v>0</v>
      </c>
      <c r="AU163" s="174">
        <f>IFERROR(INDEX('Quiet Items'!H:H,MATCH($D163,'Quiet Items'!D:D,0)),0)</f>
        <v>0</v>
      </c>
      <c r="AV163" s="174">
        <f>IFERROR(INDEX('Quiet Items'!J:J,MATCH($D163,'Quiet Items'!D:D,0)),0)</f>
        <v>0</v>
      </c>
      <c r="AW163" s="174">
        <f>IFERROR(INDEX('1.4G'!H:H,MATCH($D163,'1.4G'!D:D,0)),0)</f>
        <v>0</v>
      </c>
      <c r="AX163" s="174">
        <f>IFERROR(INDEX('1.4G'!J:J,MATCH($D163,'1.4G'!D:D,0)),0)</f>
        <v>0</v>
      </c>
      <c r="AY163" s="174">
        <f t="shared" si="22"/>
        <v>0</v>
      </c>
      <c r="AZ163" s="174">
        <f t="shared" si="23"/>
        <v>0</v>
      </c>
      <c r="BA163" s="175">
        <f>IFERROR(Table1[[#This Row],[Line total ordered for now]]*Table1[[#This Row],[GUARANTEED PRICE
for STOCK orders collected before 31.3.22]],0)</f>
        <v>0</v>
      </c>
      <c r="BB163" s="175">
        <f t="shared" si="19"/>
        <v>0</v>
      </c>
      <c r="BC163" s="176">
        <f>(AZ163+Table1[[#This Row],[Line total ordered for now]])*Z163</f>
        <v>0</v>
      </c>
      <c r="BD163" s="200">
        <v>175.20775198416342</v>
      </c>
      <c r="BE163" s="65"/>
      <c r="BF163" s="65"/>
      <c r="BG163" s="65"/>
      <c r="BH163" s="65"/>
      <c r="BI163" s="65"/>
      <c r="BJ163" s="65"/>
      <c r="BK163" s="65"/>
      <c r="BL163" s="55"/>
      <c r="BM163"/>
      <c r="BN163"/>
      <c r="BO163"/>
      <c r="BP163"/>
      <c r="BQ163"/>
      <c r="BR163"/>
      <c r="BS163"/>
      <c r="BT163"/>
    </row>
    <row r="164" spans="1:72" ht="15.75">
      <c r="A164" s="202">
        <v>161</v>
      </c>
      <c r="B164" s="68" t="s">
        <v>6378</v>
      </c>
      <c r="C164" s="149" t="s">
        <v>616</v>
      </c>
      <c r="D164" s="149" t="s">
        <v>1806</v>
      </c>
      <c r="E164" s="149" t="s">
        <v>1807</v>
      </c>
      <c r="F164" s="158" t="str">
        <f t="shared" si="20"/>
        <v>Video</v>
      </c>
      <c r="G164" s="187">
        <v>9</v>
      </c>
      <c r="H164" s="150"/>
      <c r="I164" s="184">
        <v>148.97</v>
      </c>
      <c r="J164" s="150"/>
      <c r="K164" s="151">
        <v>5.7257435288942302</v>
      </c>
      <c r="L164" s="152">
        <v>187.57535800657499</v>
      </c>
      <c r="M164" s="152">
        <v>206.12676704019228</v>
      </c>
      <c r="N164" s="153" t="s">
        <v>617</v>
      </c>
      <c r="O164" s="154">
        <v>36</v>
      </c>
      <c r="P164" s="153">
        <v>4</v>
      </c>
      <c r="Q164" s="153" t="s">
        <v>147</v>
      </c>
      <c r="R164" s="155">
        <v>16</v>
      </c>
      <c r="S164" s="155">
        <v>10.8</v>
      </c>
      <c r="T164" s="155">
        <v>3.2</v>
      </c>
      <c r="U164" s="154" t="s">
        <v>94</v>
      </c>
      <c r="V164" s="153" t="s">
        <v>89</v>
      </c>
      <c r="W164" s="153" t="s">
        <v>627</v>
      </c>
      <c r="X164" s="151" t="s">
        <v>6378</v>
      </c>
      <c r="Y164" s="151" t="s">
        <v>6378</v>
      </c>
      <c r="Z164" s="156">
        <v>6.2899999999999998E-2</v>
      </c>
      <c r="AA164" s="153" t="s">
        <v>671</v>
      </c>
      <c r="AB164" s="153" t="s">
        <v>5435</v>
      </c>
      <c r="AC164" s="153" t="s">
        <v>795</v>
      </c>
      <c r="AD164" s="157" t="s">
        <v>1808</v>
      </c>
      <c r="AE164" s="110">
        <v>0</v>
      </c>
      <c r="AF164" s="110">
        <v>0</v>
      </c>
      <c r="AG164" s="112">
        <f t="shared" si="21"/>
        <v>0</v>
      </c>
      <c r="AH164" s="110">
        <f>SUM(AG$4:AG164)</f>
        <v>1</v>
      </c>
      <c r="AI164" s="112">
        <f t="shared" si="17"/>
        <v>0</v>
      </c>
      <c r="AJ164" s="110">
        <f>COUNTIF(AI$4:AI164,"&gt;0")</f>
        <v>0</v>
      </c>
      <c r="AK164" s="110">
        <v>0</v>
      </c>
      <c r="AL164" s="110">
        <v>0</v>
      </c>
      <c r="AM164" s="172" t="str">
        <f>IF(OR(Table1[[#This Row],[Line total ordered for now]]&gt;0,Table1[[#This Row],[Line total ordered for season]]&gt;0),1,"")</f>
        <v/>
      </c>
      <c r="AN164" s="173">
        <f>COUNTIF(AM$4:AM164,"&gt;0")</f>
        <v>0</v>
      </c>
      <c r="AO164" s="173">
        <f>Table1[[#This Row],[ORDER QUANTITY
to be collected BEFORE 31.3.22]]</f>
        <v>0</v>
      </c>
      <c r="AP164" s="174">
        <f t="shared" si="18"/>
        <v>0</v>
      </c>
      <c r="AQ164" s="174">
        <f>IFERROR(INDEX(Retail!H:H,MATCH($D164,Retail!$D:$D,0)),0)</f>
        <v>0</v>
      </c>
      <c r="AR164" s="174">
        <f>IFERROR(INDEX(Retail!J:J,MATCH($D164,Retail!$D:$D,0)),0)</f>
        <v>0</v>
      </c>
      <c r="AS164" s="174">
        <f>IFERROR(INDEX('NEW2022'!H:H,MATCH($D164,'NEW2022'!D:D,0)),0)</f>
        <v>0</v>
      </c>
      <c r="AT164" s="174">
        <f>IFERROR(INDEX('NEW2022'!J:J,MATCH($D164,'NEW2022'!D:D,0)),0)</f>
        <v>0</v>
      </c>
      <c r="AU164" s="174">
        <f>IFERROR(INDEX('Quiet Items'!H:H,MATCH($D164,'Quiet Items'!D:D,0)),0)</f>
        <v>0</v>
      </c>
      <c r="AV164" s="174">
        <f>IFERROR(INDEX('Quiet Items'!J:J,MATCH($D164,'Quiet Items'!D:D,0)),0)</f>
        <v>0</v>
      </c>
      <c r="AW164" s="174">
        <f>IFERROR(INDEX('1.4G'!H:H,MATCH($D164,'1.4G'!D:D,0)),0)</f>
        <v>0</v>
      </c>
      <c r="AX164" s="174">
        <f>IFERROR(INDEX('1.4G'!J:J,MATCH($D164,'1.4G'!D:D,0)),0)</f>
        <v>0</v>
      </c>
      <c r="AY164" s="174">
        <f t="shared" si="22"/>
        <v>0</v>
      </c>
      <c r="AZ164" s="174">
        <f t="shared" si="23"/>
        <v>0</v>
      </c>
      <c r="BA164" s="175">
        <f>IFERROR(Table1[[#This Row],[Line total ordered for now]]*Table1[[#This Row],[GUARANTEED PRICE
for STOCK orders collected before 31.3.22]],0)</f>
        <v>0</v>
      </c>
      <c r="BB164" s="175">
        <f t="shared" si="19"/>
        <v>0</v>
      </c>
      <c r="BC164" s="176">
        <f>(AZ164+Table1[[#This Row],[Line total ordered for now]])*Z164</f>
        <v>0</v>
      </c>
      <c r="BD164" s="200">
        <v>175.20775198416342</v>
      </c>
      <c r="BE164" s="65"/>
      <c r="BF164" s="65"/>
      <c r="BG164" s="65"/>
      <c r="BH164" s="65"/>
      <c r="BI164" s="65"/>
      <c r="BJ164" s="65"/>
      <c r="BK164" s="65"/>
      <c r="BL164" s="55"/>
      <c r="BM164"/>
      <c r="BN164"/>
      <c r="BO164"/>
      <c r="BP164"/>
      <c r="BQ164"/>
      <c r="BR164"/>
      <c r="BS164"/>
      <c r="BT164"/>
    </row>
    <row r="165" spans="1:72" ht="15.75">
      <c r="A165" s="202">
        <v>162</v>
      </c>
      <c r="B165" s="68" t="s">
        <v>6378</v>
      </c>
      <c r="C165" s="149" t="s">
        <v>616</v>
      </c>
      <c r="D165" s="149" t="s">
        <v>2985</v>
      </c>
      <c r="E165" s="149" t="s">
        <v>2986</v>
      </c>
      <c r="F165" s="158" t="str">
        <f t="shared" si="20"/>
        <v>Video</v>
      </c>
      <c r="G165" s="187">
        <v>0</v>
      </c>
      <c r="H165" s="150"/>
      <c r="I165" s="184">
        <v>173.2</v>
      </c>
      <c r="J165" s="150"/>
      <c r="K165" s="151">
        <v>5.7457468822916837</v>
      </c>
      <c r="L165" s="152">
        <v>188.23066786387557</v>
      </c>
      <c r="M165" s="152">
        <v>206.84688776250061</v>
      </c>
      <c r="N165" s="153" t="s">
        <v>617</v>
      </c>
      <c r="O165" s="154">
        <v>36</v>
      </c>
      <c r="P165" s="153">
        <v>10</v>
      </c>
      <c r="Q165" s="153" t="s">
        <v>147</v>
      </c>
      <c r="R165" s="155">
        <v>16</v>
      </c>
      <c r="S165" s="155">
        <v>10.68</v>
      </c>
      <c r="T165" s="155">
        <v>3.2</v>
      </c>
      <c r="U165" s="154" t="s">
        <v>94</v>
      </c>
      <c r="V165" s="153" t="s">
        <v>89</v>
      </c>
      <c r="W165" s="153" t="s">
        <v>627</v>
      </c>
      <c r="X165" s="151" t="s">
        <v>6378</v>
      </c>
      <c r="Y165" s="151" t="s">
        <v>6378</v>
      </c>
      <c r="Z165" s="156">
        <v>6.2899999999999998E-2</v>
      </c>
      <c r="AA165" s="153" t="s">
        <v>671</v>
      </c>
      <c r="AB165" s="153" t="s">
        <v>5851</v>
      </c>
      <c r="AC165" s="153" t="s">
        <v>785</v>
      </c>
      <c r="AD165" s="157" t="s">
        <v>2987</v>
      </c>
      <c r="AE165" s="110">
        <v>0</v>
      </c>
      <c r="AF165" s="110">
        <v>0</v>
      </c>
      <c r="AG165" s="112">
        <f t="shared" si="21"/>
        <v>0</v>
      </c>
      <c r="AH165" s="110">
        <f>SUM(AG$4:AG165)</f>
        <v>1</v>
      </c>
      <c r="AI165" s="112">
        <f t="shared" si="17"/>
        <v>0</v>
      </c>
      <c r="AJ165" s="110">
        <f>COUNTIF(AI$4:AI165,"&gt;0")</f>
        <v>0</v>
      </c>
      <c r="AK165" s="110">
        <v>0</v>
      </c>
      <c r="AL165" s="110">
        <v>0</v>
      </c>
      <c r="AM165" s="172" t="str">
        <f>IF(OR(Table1[[#This Row],[Line total ordered for now]]&gt;0,Table1[[#This Row],[Line total ordered for season]]&gt;0),1,"")</f>
        <v/>
      </c>
      <c r="AN165" s="173">
        <f>COUNTIF(AM$4:AM165,"&gt;0")</f>
        <v>0</v>
      </c>
      <c r="AO165" s="173">
        <f>Table1[[#This Row],[ORDER QUANTITY
to be collected BEFORE 31.3.22]]</f>
        <v>0</v>
      </c>
      <c r="AP165" s="174">
        <f t="shared" si="18"/>
        <v>0</v>
      </c>
      <c r="AQ165" s="174">
        <f>IFERROR(INDEX(Retail!H:H,MATCH($D165,Retail!$D:$D,0)),0)</f>
        <v>0</v>
      </c>
      <c r="AR165" s="174">
        <f>IFERROR(INDEX(Retail!J:J,MATCH($D165,Retail!$D:$D,0)),0)</f>
        <v>0</v>
      </c>
      <c r="AS165" s="174">
        <f>IFERROR(INDEX('NEW2022'!H:H,MATCH($D165,'NEW2022'!D:D,0)),0)</f>
        <v>0</v>
      </c>
      <c r="AT165" s="174">
        <f>IFERROR(INDEX('NEW2022'!J:J,MATCH($D165,'NEW2022'!D:D,0)),0)</f>
        <v>0</v>
      </c>
      <c r="AU165" s="174">
        <f>IFERROR(INDEX('Quiet Items'!H:H,MATCH($D165,'Quiet Items'!D:D,0)),0)</f>
        <v>0</v>
      </c>
      <c r="AV165" s="174">
        <f>IFERROR(INDEX('Quiet Items'!J:J,MATCH($D165,'Quiet Items'!D:D,0)),0)</f>
        <v>0</v>
      </c>
      <c r="AW165" s="174">
        <f>IFERROR(INDEX('1.4G'!H:H,MATCH($D165,'1.4G'!D:D,0)),0)</f>
        <v>0</v>
      </c>
      <c r="AX165" s="174">
        <f>IFERROR(INDEX('1.4G'!J:J,MATCH($D165,'1.4G'!D:D,0)),0)</f>
        <v>0</v>
      </c>
      <c r="AY165" s="174">
        <f t="shared" si="22"/>
        <v>0</v>
      </c>
      <c r="AZ165" s="174">
        <f t="shared" si="23"/>
        <v>0</v>
      </c>
      <c r="BA165" s="175">
        <f>IFERROR(Table1[[#This Row],[Line total ordered for now]]*Table1[[#This Row],[GUARANTEED PRICE
for STOCK orders collected before 31.3.22]],0)</f>
        <v>0</v>
      </c>
      <c r="BB165" s="175">
        <f t="shared" si="19"/>
        <v>0</v>
      </c>
      <c r="BC165" s="176">
        <f>(AZ165+Table1[[#This Row],[Line total ordered for now]])*Z165</f>
        <v>0</v>
      </c>
      <c r="BD165" s="200">
        <v>175.81985459812552</v>
      </c>
      <c r="BE165" s="65"/>
      <c r="BF165" s="65"/>
      <c r="BG165" s="65"/>
      <c r="BH165" s="65"/>
      <c r="BI165" s="65"/>
      <c r="BJ165" s="65"/>
      <c r="BK165" s="65"/>
      <c r="BL165" s="55"/>
      <c r="BM165"/>
      <c r="BN165"/>
      <c r="BO165"/>
      <c r="BP165"/>
      <c r="BQ165"/>
      <c r="BR165"/>
      <c r="BS165"/>
      <c r="BT165"/>
    </row>
    <row r="166" spans="1:72" ht="15.75">
      <c r="A166" s="202">
        <v>163</v>
      </c>
      <c r="B166" s="68" t="s">
        <v>6378</v>
      </c>
      <c r="C166" s="149" t="s">
        <v>616</v>
      </c>
      <c r="D166" s="149" t="s">
        <v>3177</v>
      </c>
      <c r="E166" s="149" t="s">
        <v>3178</v>
      </c>
      <c r="F166" s="158" t="str">
        <f t="shared" si="20"/>
        <v>Video</v>
      </c>
      <c r="G166" s="187">
        <v>16</v>
      </c>
      <c r="H166" s="150"/>
      <c r="I166" s="184">
        <v>182.35</v>
      </c>
      <c r="J166" s="150"/>
      <c r="K166" s="151">
        <v>5.8150000000000004</v>
      </c>
      <c r="L166" s="152">
        <v>190.49940000000001</v>
      </c>
      <c r="M166" s="152">
        <v>209.34</v>
      </c>
      <c r="N166" s="153" t="s">
        <v>617</v>
      </c>
      <c r="O166" s="154">
        <v>36</v>
      </c>
      <c r="P166" s="153">
        <v>7</v>
      </c>
      <c r="Q166" s="153" t="s">
        <v>147</v>
      </c>
      <c r="R166" s="155">
        <v>18</v>
      </c>
      <c r="S166" s="155">
        <v>11.3</v>
      </c>
      <c r="T166" s="155">
        <v>3.2</v>
      </c>
      <c r="U166" s="154" t="s">
        <v>94</v>
      </c>
      <c r="V166" s="153" t="s">
        <v>89</v>
      </c>
      <c r="W166" s="153" t="s">
        <v>627</v>
      </c>
      <c r="X166" s="151" t="s">
        <v>6378</v>
      </c>
      <c r="Y166" s="151" t="s">
        <v>6378</v>
      </c>
      <c r="Z166" s="156">
        <v>5.8200000000000002E-2</v>
      </c>
      <c r="AA166" s="153" t="s">
        <v>671</v>
      </c>
      <c r="AB166" s="153" t="s">
        <v>5451</v>
      </c>
      <c r="AC166" s="153" t="s">
        <v>785</v>
      </c>
      <c r="AD166" s="157" t="s">
        <v>3179</v>
      </c>
      <c r="AE166" s="110">
        <v>0</v>
      </c>
      <c r="AF166" s="110">
        <v>0</v>
      </c>
      <c r="AG166" s="112">
        <f t="shared" si="21"/>
        <v>0</v>
      </c>
      <c r="AH166" s="110">
        <f>SUM(AG$4:AG166)</f>
        <v>1</v>
      </c>
      <c r="AI166" s="112">
        <f t="shared" si="17"/>
        <v>0</v>
      </c>
      <c r="AJ166" s="110">
        <f>COUNTIF(AI$4:AI166,"&gt;0")</f>
        <v>0</v>
      </c>
      <c r="AK166" s="110">
        <v>0</v>
      </c>
      <c r="AL166" s="110">
        <v>0</v>
      </c>
      <c r="AM166" s="172" t="str">
        <f>IF(OR(Table1[[#This Row],[Line total ordered for now]]&gt;0,Table1[[#This Row],[Line total ordered for season]]&gt;0),1,"")</f>
        <v/>
      </c>
      <c r="AN166" s="173">
        <f>COUNTIF(AM$4:AM166,"&gt;0")</f>
        <v>0</v>
      </c>
      <c r="AO166" s="173">
        <f>Table1[[#This Row],[ORDER QUANTITY
to be collected BEFORE 31.3.22]]</f>
        <v>0</v>
      </c>
      <c r="AP166" s="174">
        <f t="shared" si="18"/>
        <v>0</v>
      </c>
      <c r="AQ166" s="174">
        <f>IFERROR(INDEX(Retail!H:H,MATCH($D166,Retail!$D:$D,0)),0)</f>
        <v>0</v>
      </c>
      <c r="AR166" s="174">
        <f>IFERROR(INDEX(Retail!J:J,MATCH($D166,Retail!$D:$D,0)),0)</f>
        <v>0</v>
      </c>
      <c r="AS166" s="174">
        <f>IFERROR(INDEX('NEW2022'!H:H,MATCH($D166,'NEW2022'!D:D,0)),0)</f>
        <v>0</v>
      </c>
      <c r="AT166" s="174">
        <f>IFERROR(INDEX('NEW2022'!J:J,MATCH($D166,'NEW2022'!D:D,0)),0)</f>
        <v>0</v>
      </c>
      <c r="AU166" s="174">
        <f>IFERROR(INDEX('Quiet Items'!H:H,MATCH($D166,'Quiet Items'!D:D,0)),0)</f>
        <v>0</v>
      </c>
      <c r="AV166" s="174">
        <f>IFERROR(INDEX('Quiet Items'!J:J,MATCH($D166,'Quiet Items'!D:D,0)),0)</f>
        <v>0</v>
      </c>
      <c r="AW166" s="174">
        <f>IFERROR(INDEX('1.4G'!H:H,MATCH($D166,'1.4G'!D:D,0)),0)</f>
        <v>0</v>
      </c>
      <c r="AX166" s="174">
        <f>IFERROR(INDEX('1.4G'!J:J,MATCH($D166,'1.4G'!D:D,0)),0)</f>
        <v>0</v>
      </c>
      <c r="AY166" s="174">
        <f t="shared" si="22"/>
        <v>0</v>
      </c>
      <c r="AZ166" s="174">
        <f t="shared" si="23"/>
        <v>0</v>
      </c>
      <c r="BA166" s="175">
        <f>IFERROR(Table1[[#This Row],[Line total ordered for now]]*Table1[[#This Row],[GUARANTEED PRICE
for STOCK orders collected before 31.3.22]],0)</f>
        <v>0</v>
      </c>
      <c r="BB166" s="175">
        <f t="shared" si="19"/>
        <v>0</v>
      </c>
      <c r="BC166" s="176">
        <f>(AZ166+Table1[[#This Row],[Line total ordered for now]])*Z166</f>
        <v>0</v>
      </c>
      <c r="BD166" s="200">
        <v>177.93899999999999</v>
      </c>
      <c r="BE166" s="65"/>
      <c r="BF166" s="65"/>
      <c r="BG166" s="65"/>
      <c r="BH166" s="65"/>
      <c r="BI166" s="65"/>
      <c r="BJ166" s="65"/>
      <c r="BK166" s="65"/>
      <c r="BL166" s="55"/>
      <c r="BM166"/>
      <c r="BN166"/>
      <c r="BO166"/>
      <c r="BP166"/>
      <c r="BQ166"/>
      <c r="BR166"/>
      <c r="BS166"/>
      <c r="BT166"/>
    </row>
    <row r="167" spans="1:72" ht="15.75">
      <c r="A167" s="202">
        <v>164</v>
      </c>
      <c r="B167" s="68" t="s">
        <v>6378</v>
      </c>
      <c r="C167" s="149" t="s">
        <v>616</v>
      </c>
      <c r="D167" s="149" t="s">
        <v>3249</v>
      </c>
      <c r="E167" s="149" t="s">
        <v>3250</v>
      </c>
      <c r="F167" s="158" t="str">
        <f t="shared" si="20"/>
        <v>Video</v>
      </c>
      <c r="G167" s="187">
        <v>17</v>
      </c>
      <c r="H167" s="150"/>
      <c r="I167" s="184">
        <v>182.35</v>
      </c>
      <c r="J167" s="150"/>
      <c r="K167" s="151">
        <v>5.8150000000000004</v>
      </c>
      <c r="L167" s="152">
        <v>190.49940000000001</v>
      </c>
      <c r="M167" s="152">
        <v>209.34</v>
      </c>
      <c r="N167" s="153" t="s">
        <v>617</v>
      </c>
      <c r="O167" s="154">
        <v>36</v>
      </c>
      <c r="P167" s="153">
        <v>8</v>
      </c>
      <c r="Q167" s="153" t="s">
        <v>147</v>
      </c>
      <c r="R167" s="155">
        <v>19</v>
      </c>
      <c r="S167" s="155">
        <v>12.5</v>
      </c>
      <c r="T167" s="155">
        <v>3.2</v>
      </c>
      <c r="U167" s="154" t="s">
        <v>94</v>
      </c>
      <c r="V167" s="153" t="s">
        <v>89</v>
      </c>
      <c r="W167" s="153" t="s">
        <v>627</v>
      </c>
      <c r="X167" s="151" t="s">
        <v>6378</v>
      </c>
      <c r="Y167" s="151" t="s">
        <v>6378</v>
      </c>
      <c r="Z167" s="156">
        <v>5.8212E-2</v>
      </c>
      <c r="AA167" s="153" t="s">
        <v>671</v>
      </c>
      <c r="AB167" s="153" t="s">
        <v>5453</v>
      </c>
      <c r="AC167" s="153" t="s">
        <v>785</v>
      </c>
      <c r="AD167" s="157" t="s">
        <v>3251</v>
      </c>
      <c r="AE167" s="110">
        <v>0</v>
      </c>
      <c r="AF167" s="110">
        <v>0</v>
      </c>
      <c r="AG167" s="112">
        <f t="shared" si="21"/>
        <v>0</v>
      </c>
      <c r="AH167" s="110">
        <f>SUM(AG$4:AG167)</f>
        <v>1</v>
      </c>
      <c r="AI167" s="112">
        <f t="shared" si="17"/>
        <v>0</v>
      </c>
      <c r="AJ167" s="110">
        <f>COUNTIF(AI$4:AI167,"&gt;0")</f>
        <v>0</v>
      </c>
      <c r="AK167" s="110">
        <v>0</v>
      </c>
      <c r="AL167" s="110">
        <v>0</v>
      </c>
      <c r="AM167" s="172" t="str">
        <f>IF(OR(Table1[[#This Row],[Line total ordered for now]]&gt;0,Table1[[#This Row],[Line total ordered for season]]&gt;0),1,"")</f>
        <v/>
      </c>
      <c r="AN167" s="173">
        <f>COUNTIF(AM$4:AM167,"&gt;0")</f>
        <v>0</v>
      </c>
      <c r="AO167" s="173">
        <f>Table1[[#This Row],[ORDER QUANTITY
to be collected BEFORE 31.3.22]]</f>
        <v>0</v>
      </c>
      <c r="AP167" s="174">
        <f t="shared" si="18"/>
        <v>0</v>
      </c>
      <c r="AQ167" s="174">
        <f>IFERROR(INDEX(Retail!H:H,MATCH($D167,Retail!$D:$D,0)),0)</f>
        <v>0</v>
      </c>
      <c r="AR167" s="174">
        <f>IFERROR(INDEX(Retail!J:J,MATCH($D167,Retail!$D:$D,0)),0)</f>
        <v>0</v>
      </c>
      <c r="AS167" s="174">
        <f>IFERROR(INDEX('NEW2022'!H:H,MATCH($D167,'NEW2022'!D:D,0)),0)</f>
        <v>0</v>
      </c>
      <c r="AT167" s="174">
        <f>IFERROR(INDEX('NEW2022'!J:J,MATCH($D167,'NEW2022'!D:D,0)),0)</f>
        <v>0</v>
      </c>
      <c r="AU167" s="174">
        <f>IFERROR(INDEX('Quiet Items'!H:H,MATCH($D167,'Quiet Items'!D:D,0)),0)</f>
        <v>0</v>
      </c>
      <c r="AV167" s="174">
        <f>IFERROR(INDEX('Quiet Items'!J:J,MATCH($D167,'Quiet Items'!D:D,0)),0)</f>
        <v>0</v>
      </c>
      <c r="AW167" s="174">
        <f>IFERROR(INDEX('1.4G'!H:H,MATCH($D167,'1.4G'!D:D,0)),0)</f>
        <v>0</v>
      </c>
      <c r="AX167" s="174">
        <f>IFERROR(INDEX('1.4G'!J:J,MATCH($D167,'1.4G'!D:D,0)),0)</f>
        <v>0</v>
      </c>
      <c r="AY167" s="174">
        <f t="shared" si="22"/>
        <v>0</v>
      </c>
      <c r="AZ167" s="174">
        <f t="shared" si="23"/>
        <v>0</v>
      </c>
      <c r="BA167" s="175">
        <f>IFERROR(Table1[[#This Row],[Line total ordered for now]]*Table1[[#This Row],[GUARANTEED PRICE
for STOCK orders collected before 31.3.22]],0)</f>
        <v>0</v>
      </c>
      <c r="BB167" s="175">
        <f t="shared" si="19"/>
        <v>0</v>
      </c>
      <c r="BC167" s="176">
        <f>(AZ167+Table1[[#This Row],[Line total ordered for now]])*Z167</f>
        <v>0</v>
      </c>
      <c r="BD167" s="200">
        <v>177.93899999999999</v>
      </c>
      <c r="BE167" s="65"/>
      <c r="BF167" s="65"/>
      <c r="BG167" s="65"/>
      <c r="BH167" s="65"/>
      <c r="BI167" s="65"/>
      <c r="BJ167" s="65"/>
      <c r="BK167" s="65"/>
      <c r="BL167" s="55"/>
      <c r="BM167"/>
      <c r="BN167"/>
      <c r="BO167"/>
      <c r="BP167"/>
      <c r="BQ167"/>
      <c r="BR167"/>
      <c r="BS167"/>
      <c r="BT167"/>
    </row>
    <row r="168" spans="1:72" ht="15.75">
      <c r="A168" s="202">
        <v>165</v>
      </c>
      <c r="B168" s="68" t="s">
        <v>6378</v>
      </c>
      <c r="C168" s="149" t="s">
        <v>616</v>
      </c>
      <c r="D168" s="149" t="s">
        <v>2948</v>
      </c>
      <c r="E168" s="149" t="s">
        <v>2949</v>
      </c>
      <c r="F168" s="158" t="str">
        <f t="shared" si="20"/>
        <v>Video</v>
      </c>
      <c r="G168" s="187">
        <v>0</v>
      </c>
      <c r="H168" s="150"/>
      <c r="I168" s="184">
        <v>195.82</v>
      </c>
      <c r="J168" s="150"/>
      <c r="K168" s="151">
        <v>5.8349336577247666</v>
      </c>
      <c r="L168" s="152">
        <v>199.7364</v>
      </c>
      <c r="M168" s="152">
        <v>210.0576116780916</v>
      </c>
      <c r="N168" s="153" t="s">
        <v>617</v>
      </c>
      <c r="O168" s="154">
        <v>36</v>
      </c>
      <c r="P168" s="153">
        <v>10</v>
      </c>
      <c r="Q168" s="153" t="s">
        <v>147</v>
      </c>
      <c r="R168" s="155">
        <v>19</v>
      </c>
      <c r="S168" s="155">
        <v>12.5</v>
      </c>
      <c r="T168" s="155">
        <v>3.2</v>
      </c>
      <c r="U168" s="154" t="s">
        <v>94</v>
      </c>
      <c r="V168" s="153" t="s">
        <v>89</v>
      </c>
      <c r="W168" s="153" t="s">
        <v>627</v>
      </c>
      <c r="X168" s="151" t="s">
        <v>6378</v>
      </c>
      <c r="Y168" s="151" t="s">
        <v>6378</v>
      </c>
      <c r="Z168" s="156">
        <v>5.8200000000000002E-2</v>
      </c>
      <c r="AA168" s="153" t="s">
        <v>671</v>
      </c>
      <c r="AB168" s="153" t="s">
        <v>5848</v>
      </c>
      <c r="AC168" s="153" t="s">
        <v>164</v>
      </c>
      <c r="AD168" s="157" t="s">
        <v>2950</v>
      </c>
      <c r="AE168" s="110">
        <v>0</v>
      </c>
      <c r="AF168" s="110">
        <v>0</v>
      </c>
      <c r="AG168" s="112">
        <f t="shared" si="21"/>
        <v>0</v>
      </c>
      <c r="AH168" s="110">
        <f>SUM(AG$4:AG168)</f>
        <v>1</v>
      </c>
      <c r="AI168" s="112">
        <f t="shared" si="17"/>
        <v>0</v>
      </c>
      <c r="AJ168" s="110">
        <f>COUNTIF(AI$4:AI168,"&gt;0")</f>
        <v>0</v>
      </c>
      <c r="AK168" s="110">
        <v>0</v>
      </c>
      <c r="AL168" s="110">
        <v>0</v>
      </c>
      <c r="AM168" s="172" t="str">
        <f>IF(OR(Table1[[#This Row],[Line total ordered for now]]&gt;0,Table1[[#This Row],[Line total ordered for season]]&gt;0),1,"")</f>
        <v/>
      </c>
      <c r="AN168" s="173">
        <f>COUNTIF(AM$4:AM168,"&gt;0")</f>
        <v>0</v>
      </c>
      <c r="AO168" s="173">
        <f>Table1[[#This Row],[ORDER QUANTITY
to be collected BEFORE 31.3.22]]</f>
        <v>0</v>
      </c>
      <c r="AP168" s="174">
        <f t="shared" si="18"/>
        <v>0</v>
      </c>
      <c r="AQ168" s="174">
        <f>IFERROR(INDEX(Retail!H:H,MATCH($D168,Retail!$D:$D,0)),0)</f>
        <v>0</v>
      </c>
      <c r="AR168" s="174">
        <f>IFERROR(INDEX(Retail!J:J,MATCH($D168,Retail!$D:$D,0)),0)</f>
        <v>0</v>
      </c>
      <c r="AS168" s="174">
        <f>IFERROR(INDEX('NEW2022'!H:H,MATCH($D168,'NEW2022'!D:D,0)),0)</f>
        <v>0</v>
      </c>
      <c r="AT168" s="174">
        <f>IFERROR(INDEX('NEW2022'!J:J,MATCH($D168,'NEW2022'!D:D,0)),0)</f>
        <v>0</v>
      </c>
      <c r="AU168" s="174">
        <f>IFERROR(INDEX('Quiet Items'!H:H,MATCH($D168,'Quiet Items'!D:D,0)),0)</f>
        <v>0</v>
      </c>
      <c r="AV168" s="174">
        <f>IFERROR(INDEX('Quiet Items'!J:J,MATCH($D168,'Quiet Items'!D:D,0)),0)</f>
        <v>0</v>
      </c>
      <c r="AW168" s="174">
        <f>IFERROR(INDEX('1.4G'!H:H,MATCH($D168,'1.4G'!D:D,0)),0)</f>
        <v>0</v>
      </c>
      <c r="AX168" s="174">
        <f>IFERROR(INDEX('1.4G'!J:J,MATCH($D168,'1.4G'!D:D,0)),0)</f>
        <v>0</v>
      </c>
      <c r="AY168" s="174">
        <f t="shared" si="22"/>
        <v>0</v>
      </c>
      <c r="AZ168" s="174">
        <f t="shared" si="23"/>
        <v>0</v>
      </c>
      <c r="BA168" s="175">
        <f>IFERROR(Table1[[#This Row],[Line total ordered for now]]*Table1[[#This Row],[GUARANTEED PRICE
for STOCK orders collected before 31.3.22]],0)</f>
        <v>0</v>
      </c>
      <c r="BB168" s="175">
        <f t="shared" si="19"/>
        <v>0</v>
      </c>
      <c r="BC168" s="176">
        <f>(AZ168+Table1[[#This Row],[Line total ordered for now]])*Z168</f>
        <v>0</v>
      </c>
      <c r="BD168" s="200">
        <v>178.54896992637785</v>
      </c>
      <c r="BE168" s="65"/>
      <c r="BF168" s="65"/>
      <c r="BG168" s="65"/>
      <c r="BH168" s="65"/>
      <c r="BI168" s="65"/>
      <c r="BJ168" s="65"/>
      <c r="BK168" s="65"/>
      <c r="BL168" s="55"/>
      <c r="BM168"/>
      <c r="BN168"/>
      <c r="BO168"/>
      <c r="BP168"/>
      <c r="BQ168"/>
      <c r="BR168"/>
      <c r="BS168"/>
      <c r="BT168"/>
    </row>
    <row r="169" spans="1:72" ht="15.75">
      <c r="A169" s="202">
        <v>166</v>
      </c>
      <c r="B169" s="68" t="s">
        <v>6378</v>
      </c>
      <c r="C169" s="149" t="s">
        <v>616</v>
      </c>
      <c r="D169" s="149" t="s">
        <v>2898</v>
      </c>
      <c r="E169" s="149" t="s">
        <v>2899</v>
      </c>
      <c r="F169" s="158" t="str">
        <f t="shared" si="20"/>
        <v>Video</v>
      </c>
      <c r="G169" s="187">
        <v>7</v>
      </c>
      <c r="H169" s="150"/>
      <c r="I169" s="184">
        <v>202.56</v>
      </c>
      <c r="J169" s="150"/>
      <c r="K169" s="151">
        <v>5.835179875388584</v>
      </c>
      <c r="L169" s="152">
        <v>206.6112</v>
      </c>
      <c r="M169" s="152">
        <v>210.06647551398902</v>
      </c>
      <c r="N169" s="153" t="s">
        <v>617</v>
      </c>
      <c r="O169" s="154">
        <v>36</v>
      </c>
      <c r="P169" s="153">
        <v>8</v>
      </c>
      <c r="Q169" s="153" t="s">
        <v>147</v>
      </c>
      <c r="R169" s="155">
        <v>19</v>
      </c>
      <c r="S169" s="155">
        <v>12.5</v>
      </c>
      <c r="T169" s="155">
        <v>3.2</v>
      </c>
      <c r="U169" s="154" t="s">
        <v>94</v>
      </c>
      <c r="V169" s="153" t="s">
        <v>89</v>
      </c>
      <c r="W169" s="153" t="s">
        <v>627</v>
      </c>
      <c r="X169" s="151" t="s">
        <v>6378</v>
      </c>
      <c r="Y169" s="151" t="s">
        <v>6378</v>
      </c>
      <c r="Z169" s="156">
        <v>5.8212E-2</v>
      </c>
      <c r="AA169" s="153" t="s">
        <v>671</v>
      </c>
      <c r="AB169" s="153" t="s">
        <v>5446</v>
      </c>
      <c r="AC169" s="153" t="s">
        <v>164</v>
      </c>
      <c r="AD169" s="157" t="s">
        <v>2900</v>
      </c>
      <c r="AE169" s="110">
        <v>0</v>
      </c>
      <c r="AF169" s="110">
        <v>0</v>
      </c>
      <c r="AG169" s="112">
        <f t="shared" si="21"/>
        <v>0</v>
      </c>
      <c r="AH169" s="110">
        <f>SUM(AG$4:AG169)</f>
        <v>1</v>
      </c>
      <c r="AI169" s="112">
        <f t="shared" si="17"/>
        <v>0</v>
      </c>
      <c r="AJ169" s="110">
        <f>COUNTIF(AI$4:AI169,"&gt;0")</f>
        <v>0</v>
      </c>
      <c r="AK169" s="110">
        <v>0</v>
      </c>
      <c r="AL169" s="110">
        <v>0</v>
      </c>
      <c r="AM169" s="172" t="str">
        <f>IF(OR(Table1[[#This Row],[Line total ordered for now]]&gt;0,Table1[[#This Row],[Line total ordered for season]]&gt;0),1,"")</f>
        <v/>
      </c>
      <c r="AN169" s="173">
        <f>COUNTIF(AM$4:AM169,"&gt;0")</f>
        <v>0</v>
      </c>
      <c r="AO169" s="173">
        <f>Table1[[#This Row],[ORDER QUANTITY
to be collected BEFORE 31.3.22]]</f>
        <v>0</v>
      </c>
      <c r="AP169" s="174">
        <f t="shared" si="18"/>
        <v>0</v>
      </c>
      <c r="AQ169" s="174">
        <f>IFERROR(INDEX(Retail!H:H,MATCH($D169,Retail!$D:$D,0)),0)</f>
        <v>0</v>
      </c>
      <c r="AR169" s="174">
        <f>IFERROR(INDEX(Retail!J:J,MATCH($D169,Retail!$D:$D,0)),0)</f>
        <v>0</v>
      </c>
      <c r="AS169" s="174">
        <f>IFERROR(INDEX('NEW2022'!H:H,MATCH($D169,'NEW2022'!D:D,0)),0)</f>
        <v>0</v>
      </c>
      <c r="AT169" s="174">
        <f>IFERROR(INDEX('NEW2022'!J:J,MATCH($D169,'NEW2022'!D:D,0)),0)</f>
        <v>0</v>
      </c>
      <c r="AU169" s="174">
        <f>IFERROR(INDEX('Quiet Items'!H:H,MATCH($D169,'Quiet Items'!D:D,0)),0)</f>
        <v>0</v>
      </c>
      <c r="AV169" s="174">
        <f>IFERROR(INDEX('Quiet Items'!J:J,MATCH($D169,'Quiet Items'!D:D,0)),0)</f>
        <v>0</v>
      </c>
      <c r="AW169" s="174">
        <f>IFERROR(INDEX('1.4G'!H:H,MATCH($D169,'1.4G'!D:D,0)),0)</f>
        <v>0</v>
      </c>
      <c r="AX169" s="174">
        <f>IFERROR(INDEX('1.4G'!J:J,MATCH($D169,'1.4G'!D:D,0)),0)</f>
        <v>0</v>
      </c>
      <c r="AY169" s="174">
        <f t="shared" si="22"/>
        <v>0</v>
      </c>
      <c r="AZ169" s="174">
        <f t="shared" si="23"/>
        <v>0</v>
      </c>
      <c r="BA169" s="175">
        <f>IFERROR(Table1[[#This Row],[Line total ordered for now]]*Table1[[#This Row],[GUARANTEED PRICE
for STOCK orders collected before 31.3.22]],0)</f>
        <v>0</v>
      </c>
      <c r="BB169" s="175">
        <f t="shared" si="19"/>
        <v>0</v>
      </c>
      <c r="BC169" s="176">
        <f>(AZ169+Table1[[#This Row],[Line total ordered for now]])*Z169</f>
        <v>0</v>
      </c>
      <c r="BD169" s="200">
        <v>178.55650418689066</v>
      </c>
      <c r="BE169" s="65"/>
      <c r="BF169" s="65"/>
      <c r="BG169" s="65"/>
      <c r="BH169" s="65"/>
      <c r="BI169" s="65"/>
      <c r="BJ169" s="65"/>
      <c r="BK169" s="65"/>
      <c r="BL169" s="55"/>
      <c r="BM169"/>
      <c r="BN169"/>
      <c r="BO169"/>
      <c r="BP169"/>
      <c r="BQ169"/>
      <c r="BR169"/>
      <c r="BS169"/>
      <c r="BT169"/>
    </row>
    <row r="170" spans="1:72" ht="15.75">
      <c r="A170" s="202">
        <v>167</v>
      </c>
      <c r="B170" s="68" t="s">
        <v>6378</v>
      </c>
      <c r="C170" s="149" t="s">
        <v>616</v>
      </c>
      <c r="D170" s="149" t="s">
        <v>2704</v>
      </c>
      <c r="E170" s="149" t="s">
        <v>2705</v>
      </c>
      <c r="F170" s="158" t="str">
        <f t="shared" si="20"/>
        <v>Video</v>
      </c>
      <c r="G170" s="187">
        <v>12</v>
      </c>
      <c r="H170" s="150"/>
      <c r="I170" s="184">
        <v>154.74</v>
      </c>
      <c r="J170" s="150"/>
      <c r="K170" s="151">
        <v>5.8881050330271556</v>
      </c>
      <c r="L170" s="152">
        <v>192.89432088196963</v>
      </c>
      <c r="M170" s="152">
        <v>211.97178118897762</v>
      </c>
      <c r="N170" s="153" t="s">
        <v>617</v>
      </c>
      <c r="O170" s="154">
        <v>36</v>
      </c>
      <c r="P170" s="153">
        <v>12</v>
      </c>
      <c r="Q170" s="153" t="s">
        <v>147</v>
      </c>
      <c r="R170" s="155">
        <v>16</v>
      </c>
      <c r="S170" s="155">
        <v>10.8</v>
      </c>
      <c r="T170" s="155">
        <v>3.2</v>
      </c>
      <c r="U170" s="154" t="s">
        <v>94</v>
      </c>
      <c r="V170" s="153" t="s">
        <v>89</v>
      </c>
      <c r="W170" s="153" t="s">
        <v>627</v>
      </c>
      <c r="X170" s="151" t="s">
        <v>6378</v>
      </c>
      <c r="Y170" s="151" t="s">
        <v>6378</v>
      </c>
      <c r="Z170" s="156">
        <v>5.4100000000000002E-2</v>
      </c>
      <c r="AA170" s="153" t="s">
        <v>1302</v>
      </c>
      <c r="AB170" s="153" t="s">
        <v>5441</v>
      </c>
      <c r="AC170" s="153" t="s">
        <v>164</v>
      </c>
      <c r="AD170" s="157" t="s">
        <v>2706</v>
      </c>
      <c r="AE170" s="110">
        <v>0</v>
      </c>
      <c r="AF170" s="110">
        <v>0</v>
      </c>
      <c r="AG170" s="112">
        <f t="shared" si="21"/>
        <v>0</v>
      </c>
      <c r="AH170" s="110">
        <f>SUM(AG$4:AG170)</f>
        <v>1</v>
      </c>
      <c r="AI170" s="112">
        <f t="shared" si="17"/>
        <v>0</v>
      </c>
      <c r="AJ170" s="110">
        <f>COUNTIF(AI$4:AI170,"&gt;0")</f>
        <v>0</v>
      </c>
      <c r="AK170" s="110">
        <v>0</v>
      </c>
      <c r="AL170" s="110">
        <v>0</v>
      </c>
      <c r="AM170" s="172" t="str">
        <f>IF(OR(Table1[[#This Row],[Line total ordered for now]]&gt;0,Table1[[#This Row],[Line total ordered for season]]&gt;0),1,"")</f>
        <v/>
      </c>
      <c r="AN170" s="173">
        <f>COUNTIF(AM$4:AM170,"&gt;0")</f>
        <v>0</v>
      </c>
      <c r="AO170" s="173">
        <f>Table1[[#This Row],[ORDER QUANTITY
to be collected BEFORE 31.3.22]]</f>
        <v>0</v>
      </c>
      <c r="AP170" s="174">
        <f t="shared" si="18"/>
        <v>0</v>
      </c>
      <c r="AQ170" s="174">
        <f>IFERROR(INDEX(Retail!H:H,MATCH($D170,Retail!$D:$D,0)),0)</f>
        <v>0</v>
      </c>
      <c r="AR170" s="174">
        <f>IFERROR(INDEX(Retail!J:J,MATCH($D170,Retail!$D:$D,0)),0)</f>
        <v>0</v>
      </c>
      <c r="AS170" s="174">
        <f>IFERROR(INDEX('NEW2022'!H:H,MATCH($D170,'NEW2022'!D:D,0)),0)</f>
        <v>0</v>
      </c>
      <c r="AT170" s="174">
        <f>IFERROR(INDEX('NEW2022'!J:J,MATCH($D170,'NEW2022'!D:D,0)),0)</f>
        <v>0</v>
      </c>
      <c r="AU170" s="174">
        <f>IFERROR(INDEX('Quiet Items'!H:H,MATCH($D170,'Quiet Items'!D:D,0)),0)</f>
        <v>0</v>
      </c>
      <c r="AV170" s="174">
        <f>IFERROR(INDEX('Quiet Items'!J:J,MATCH($D170,'Quiet Items'!D:D,0)),0)</f>
        <v>0</v>
      </c>
      <c r="AW170" s="174">
        <f>IFERROR(INDEX('1.4G'!H:H,MATCH($D170,'1.4G'!D:D,0)),0)</f>
        <v>0</v>
      </c>
      <c r="AX170" s="174">
        <f>IFERROR(INDEX('1.4G'!J:J,MATCH($D170,'1.4G'!D:D,0)),0)</f>
        <v>0</v>
      </c>
      <c r="AY170" s="174">
        <f t="shared" si="22"/>
        <v>0</v>
      </c>
      <c r="AZ170" s="174">
        <f t="shared" si="23"/>
        <v>0</v>
      </c>
      <c r="BA170" s="175">
        <f>IFERROR(Table1[[#This Row],[Line total ordered for now]]*Table1[[#This Row],[GUARANTEED PRICE
for STOCK orders collected before 31.3.22]],0)</f>
        <v>0</v>
      </c>
      <c r="BB170" s="175">
        <f t="shared" si="19"/>
        <v>0</v>
      </c>
      <c r="BC170" s="176">
        <f>(AZ170+Table1[[#This Row],[Line total ordered for now]])*Z170</f>
        <v>0</v>
      </c>
      <c r="BD170" s="200">
        <v>180.17601401063098</v>
      </c>
      <c r="BE170" s="65"/>
      <c r="BF170" s="65"/>
      <c r="BG170" s="65"/>
      <c r="BH170" s="65"/>
      <c r="BI170" s="65"/>
      <c r="BJ170" s="65"/>
      <c r="BK170" s="65"/>
      <c r="BL170" s="55"/>
      <c r="BM170"/>
      <c r="BN170"/>
      <c r="BO170"/>
      <c r="BP170"/>
      <c r="BQ170"/>
      <c r="BR170"/>
      <c r="BS170"/>
      <c r="BT170"/>
    </row>
    <row r="171" spans="1:72" ht="15.75">
      <c r="A171" s="202">
        <v>168</v>
      </c>
      <c r="B171" s="68" t="s">
        <v>6378</v>
      </c>
      <c r="C171" s="149" t="s">
        <v>616</v>
      </c>
      <c r="D171" s="149" t="s">
        <v>2756</v>
      </c>
      <c r="E171" s="149" t="s">
        <v>2757</v>
      </c>
      <c r="F171" s="158" t="str">
        <f t="shared" si="20"/>
        <v>Video</v>
      </c>
      <c r="G171" s="187">
        <v>11</v>
      </c>
      <c r="H171" s="150"/>
      <c r="I171" s="184">
        <v>147.83000000000001</v>
      </c>
      <c r="J171" s="150"/>
      <c r="K171" s="151">
        <v>5.982575415663308</v>
      </c>
      <c r="L171" s="152">
        <v>195.98917061712996</v>
      </c>
      <c r="M171" s="152">
        <v>215.37271496387908</v>
      </c>
      <c r="N171" s="153" t="s">
        <v>617</v>
      </c>
      <c r="O171" s="154">
        <v>36</v>
      </c>
      <c r="P171" s="153">
        <v>5</v>
      </c>
      <c r="Q171" s="153" t="s">
        <v>147</v>
      </c>
      <c r="R171" s="155">
        <v>18</v>
      </c>
      <c r="S171" s="155">
        <v>10.8</v>
      </c>
      <c r="T171" s="155">
        <v>3.2</v>
      </c>
      <c r="U171" s="154" t="s">
        <v>94</v>
      </c>
      <c r="V171" s="153" t="s">
        <v>89</v>
      </c>
      <c r="W171" s="153" t="s">
        <v>627</v>
      </c>
      <c r="X171" s="151" t="s">
        <v>6378</v>
      </c>
      <c r="Y171" s="151" t="s">
        <v>6378</v>
      </c>
      <c r="Z171" s="156">
        <v>5.4100000000000002E-2</v>
      </c>
      <c r="AA171" s="153" t="s">
        <v>671</v>
      </c>
      <c r="AB171" s="153" t="s">
        <v>5442</v>
      </c>
      <c r="AC171" s="153" t="s">
        <v>164</v>
      </c>
      <c r="AD171" s="157" t="s">
        <v>2758</v>
      </c>
      <c r="AE171" s="110">
        <v>0</v>
      </c>
      <c r="AF171" s="110">
        <v>0</v>
      </c>
      <c r="AG171" s="112">
        <f t="shared" si="21"/>
        <v>0</v>
      </c>
      <c r="AH171" s="110">
        <f>SUM(AG$4:AG171)</f>
        <v>1</v>
      </c>
      <c r="AI171" s="112">
        <f t="shared" si="17"/>
        <v>0</v>
      </c>
      <c r="AJ171" s="110">
        <f>COUNTIF(AI$4:AI171,"&gt;0")</f>
        <v>0</v>
      </c>
      <c r="AK171" s="110">
        <v>0</v>
      </c>
      <c r="AL171" s="110">
        <v>0</v>
      </c>
      <c r="AM171" s="172" t="str">
        <f>IF(OR(Table1[[#This Row],[Line total ordered for now]]&gt;0,Table1[[#This Row],[Line total ordered for season]]&gt;0),1,"")</f>
        <v/>
      </c>
      <c r="AN171" s="173">
        <f>COUNTIF(AM$4:AM171,"&gt;0")</f>
        <v>0</v>
      </c>
      <c r="AO171" s="173">
        <f>Table1[[#This Row],[ORDER QUANTITY
to be collected BEFORE 31.3.22]]</f>
        <v>0</v>
      </c>
      <c r="AP171" s="174">
        <f t="shared" si="18"/>
        <v>0</v>
      </c>
      <c r="AQ171" s="174">
        <f>IFERROR(INDEX(Retail!H:H,MATCH($D171,Retail!$D:$D,0)),0)</f>
        <v>0</v>
      </c>
      <c r="AR171" s="174">
        <f>IFERROR(INDEX(Retail!J:J,MATCH($D171,Retail!$D:$D,0)),0)</f>
        <v>0</v>
      </c>
      <c r="AS171" s="174">
        <f>IFERROR(INDEX('NEW2022'!H:H,MATCH($D171,'NEW2022'!D:D,0)),0)</f>
        <v>0</v>
      </c>
      <c r="AT171" s="174">
        <f>IFERROR(INDEX('NEW2022'!J:J,MATCH($D171,'NEW2022'!D:D,0)),0)</f>
        <v>0</v>
      </c>
      <c r="AU171" s="174">
        <f>IFERROR(INDEX('Quiet Items'!H:H,MATCH($D171,'Quiet Items'!D:D,0)),0)</f>
        <v>0</v>
      </c>
      <c r="AV171" s="174">
        <f>IFERROR(INDEX('Quiet Items'!J:J,MATCH($D171,'Quiet Items'!D:D,0)),0)</f>
        <v>0</v>
      </c>
      <c r="AW171" s="174">
        <f>IFERROR(INDEX('1.4G'!H:H,MATCH($D171,'1.4G'!D:D,0)),0)</f>
        <v>0</v>
      </c>
      <c r="AX171" s="174">
        <f>IFERROR(INDEX('1.4G'!J:J,MATCH($D171,'1.4G'!D:D,0)),0)</f>
        <v>0</v>
      </c>
      <c r="AY171" s="174">
        <f t="shared" si="22"/>
        <v>0</v>
      </c>
      <c r="AZ171" s="174">
        <f t="shared" si="23"/>
        <v>0</v>
      </c>
      <c r="BA171" s="175">
        <f>IFERROR(Table1[[#This Row],[Line total ordered for now]]*Table1[[#This Row],[GUARANTEED PRICE
for STOCK orders collected before 31.3.22]],0)</f>
        <v>0</v>
      </c>
      <c r="BB171" s="175">
        <f t="shared" si="19"/>
        <v>0</v>
      </c>
      <c r="BC171" s="176">
        <f>(AZ171+Table1[[#This Row],[Line total ordered for now]])*Z171</f>
        <v>0</v>
      </c>
      <c r="BD171" s="200">
        <v>183.0668077192972</v>
      </c>
      <c r="BE171" s="65"/>
      <c r="BF171" s="65"/>
      <c r="BG171" s="65"/>
      <c r="BH171" s="65"/>
      <c r="BI171" s="65"/>
      <c r="BJ171" s="65"/>
      <c r="BK171" s="65"/>
      <c r="BL171" s="55"/>
      <c r="BM171"/>
      <c r="BN171"/>
      <c r="BO171"/>
      <c r="BP171"/>
      <c r="BQ171"/>
      <c r="BR171"/>
      <c r="BS171"/>
      <c r="BT171"/>
    </row>
    <row r="172" spans="1:72" ht="15.75">
      <c r="A172" s="202">
        <v>169</v>
      </c>
      <c r="B172" s="68" t="s">
        <v>6378</v>
      </c>
      <c r="C172" s="149" t="s">
        <v>616</v>
      </c>
      <c r="D172" s="149" t="s">
        <v>1393</v>
      </c>
      <c r="E172" s="149" t="s">
        <v>1394</v>
      </c>
      <c r="F172" s="158" t="str">
        <f t="shared" si="20"/>
        <v>Video</v>
      </c>
      <c r="G172" s="187">
        <v>0</v>
      </c>
      <c r="H172" s="150"/>
      <c r="I172" s="184">
        <v>159.9</v>
      </c>
      <c r="J172" s="150"/>
      <c r="K172" s="151">
        <v>6.0686646531601092</v>
      </c>
      <c r="L172" s="152">
        <v>198.8094540375252</v>
      </c>
      <c r="M172" s="152">
        <v>218.47192751376394</v>
      </c>
      <c r="N172" s="153" t="s">
        <v>617</v>
      </c>
      <c r="O172" s="154">
        <v>36</v>
      </c>
      <c r="P172" s="153">
        <v>6</v>
      </c>
      <c r="Q172" s="153" t="s">
        <v>147</v>
      </c>
      <c r="R172" s="155">
        <v>16</v>
      </c>
      <c r="S172" s="155">
        <v>10.68</v>
      </c>
      <c r="T172" s="155">
        <v>3.2</v>
      </c>
      <c r="U172" s="154" t="s">
        <v>94</v>
      </c>
      <c r="V172" s="153" t="s">
        <v>89</v>
      </c>
      <c r="W172" s="153" t="s">
        <v>627</v>
      </c>
      <c r="X172" s="151" t="s">
        <v>6378</v>
      </c>
      <c r="Y172" s="151" t="s">
        <v>6378</v>
      </c>
      <c r="Z172" s="156">
        <v>6.2899999999999998E-2</v>
      </c>
      <c r="AA172" s="153" t="s">
        <v>671</v>
      </c>
      <c r="AB172" s="153" t="s">
        <v>5431</v>
      </c>
      <c r="AC172" s="153" t="s">
        <v>4933</v>
      </c>
      <c r="AD172" s="157" t="s">
        <v>1395</v>
      </c>
      <c r="AE172" s="110">
        <v>0</v>
      </c>
      <c r="AF172" s="110">
        <v>0</v>
      </c>
      <c r="AG172" s="112">
        <f t="shared" si="21"/>
        <v>0</v>
      </c>
      <c r="AH172" s="110">
        <f>SUM(AG$4:AG172)</f>
        <v>1</v>
      </c>
      <c r="AI172" s="112">
        <f t="shared" si="17"/>
        <v>0</v>
      </c>
      <c r="AJ172" s="110">
        <f>COUNTIF(AI$4:AI172,"&gt;0")</f>
        <v>0</v>
      </c>
      <c r="AK172" s="110">
        <v>0</v>
      </c>
      <c r="AL172" s="110">
        <v>0</v>
      </c>
      <c r="AM172" s="172" t="str">
        <f>IF(OR(Table1[[#This Row],[Line total ordered for now]]&gt;0,Table1[[#This Row],[Line total ordered for season]]&gt;0),1,"")</f>
        <v/>
      </c>
      <c r="AN172" s="173">
        <f>COUNTIF(AM$4:AM172,"&gt;0")</f>
        <v>0</v>
      </c>
      <c r="AO172" s="173">
        <f>Table1[[#This Row],[ORDER QUANTITY
to be collected BEFORE 31.3.22]]</f>
        <v>0</v>
      </c>
      <c r="AP172" s="174">
        <f t="shared" si="18"/>
        <v>0</v>
      </c>
      <c r="AQ172" s="174">
        <f>IFERROR(INDEX(Retail!H:H,MATCH($D172,Retail!$D:$D,0)),0)</f>
        <v>0</v>
      </c>
      <c r="AR172" s="174">
        <f>IFERROR(INDEX(Retail!J:J,MATCH($D172,Retail!$D:$D,0)),0)</f>
        <v>0</v>
      </c>
      <c r="AS172" s="174">
        <f>IFERROR(INDEX('NEW2022'!H:H,MATCH($D172,'NEW2022'!D:D,0)),0)</f>
        <v>0</v>
      </c>
      <c r="AT172" s="174">
        <f>IFERROR(INDEX('NEW2022'!J:J,MATCH($D172,'NEW2022'!D:D,0)),0)</f>
        <v>0</v>
      </c>
      <c r="AU172" s="174">
        <f>IFERROR(INDEX('Quiet Items'!H:H,MATCH($D172,'Quiet Items'!D:D,0)),0)</f>
        <v>0</v>
      </c>
      <c r="AV172" s="174">
        <f>IFERROR(INDEX('Quiet Items'!J:J,MATCH($D172,'Quiet Items'!D:D,0)),0)</f>
        <v>0</v>
      </c>
      <c r="AW172" s="174">
        <f>IFERROR(INDEX('1.4G'!H:H,MATCH($D172,'1.4G'!D:D,0)),0)</f>
        <v>0</v>
      </c>
      <c r="AX172" s="174">
        <f>IFERROR(INDEX('1.4G'!J:J,MATCH($D172,'1.4G'!D:D,0)),0)</f>
        <v>0</v>
      </c>
      <c r="AY172" s="174">
        <f t="shared" si="22"/>
        <v>0</v>
      </c>
      <c r="AZ172" s="174">
        <f t="shared" si="23"/>
        <v>0</v>
      </c>
      <c r="BA172" s="175">
        <f>IFERROR(Table1[[#This Row],[Line total ordered for now]]*Table1[[#This Row],[GUARANTEED PRICE
for STOCK orders collected before 31.3.22]],0)</f>
        <v>0</v>
      </c>
      <c r="BB172" s="175">
        <f t="shared" si="19"/>
        <v>0</v>
      </c>
      <c r="BC172" s="176">
        <f>(AZ172+Table1[[#This Row],[Line total ordered for now]])*Z172</f>
        <v>0</v>
      </c>
      <c r="BD172" s="200">
        <v>185.70113838669934</v>
      </c>
      <c r="BE172" s="65"/>
      <c r="BF172" s="65"/>
      <c r="BG172" s="65"/>
      <c r="BH172" s="65"/>
      <c r="BI172" s="65"/>
      <c r="BJ172" s="65"/>
      <c r="BK172" s="65"/>
      <c r="BL172" s="55"/>
      <c r="BM172"/>
      <c r="BN172"/>
      <c r="BO172"/>
      <c r="BP172"/>
      <c r="BQ172"/>
      <c r="BR172"/>
      <c r="BS172"/>
      <c r="BT172"/>
    </row>
    <row r="173" spans="1:72" ht="15.75">
      <c r="A173" s="202">
        <v>170</v>
      </c>
      <c r="B173" s="68" t="s">
        <v>6378</v>
      </c>
      <c r="C173" s="149" t="s">
        <v>616</v>
      </c>
      <c r="D173" s="149" t="s">
        <v>1603</v>
      </c>
      <c r="E173" s="149" t="s">
        <v>1604</v>
      </c>
      <c r="F173" s="158" t="str">
        <f t="shared" si="20"/>
        <v>Video</v>
      </c>
      <c r="G173" s="187">
        <v>2</v>
      </c>
      <c r="H173" s="150"/>
      <c r="I173" s="184">
        <v>159.9</v>
      </c>
      <c r="J173" s="150"/>
      <c r="K173" s="151">
        <v>6.0686646531601092</v>
      </c>
      <c r="L173" s="152">
        <v>198.8094540375252</v>
      </c>
      <c r="M173" s="152">
        <v>218.47192751376394</v>
      </c>
      <c r="N173" s="153" t="s">
        <v>617</v>
      </c>
      <c r="O173" s="154">
        <v>36</v>
      </c>
      <c r="P173" s="153">
        <v>10</v>
      </c>
      <c r="Q173" s="153" t="s">
        <v>147</v>
      </c>
      <c r="R173" s="155">
        <v>16</v>
      </c>
      <c r="S173" s="155">
        <v>10.68</v>
      </c>
      <c r="T173" s="155">
        <v>3.2</v>
      </c>
      <c r="U173" s="154" t="s">
        <v>94</v>
      </c>
      <c r="V173" s="153" t="s">
        <v>89</v>
      </c>
      <c r="W173" s="153" t="s">
        <v>627</v>
      </c>
      <c r="X173" s="151" t="s">
        <v>6378</v>
      </c>
      <c r="Y173" s="151" t="s">
        <v>6378</v>
      </c>
      <c r="Z173" s="156">
        <v>6.2899999999999998E-2</v>
      </c>
      <c r="AA173" s="153" t="s">
        <v>1302</v>
      </c>
      <c r="AB173" s="153" t="s">
        <v>5434</v>
      </c>
      <c r="AC173" s="153" t="s">
        <v>4933</v>
      </c>
      <c r="AD173" s="157" t="s">
        <v>1605</v>
      </c>
      <c r="AE173" s="110">
        <v>0</v>
      </c>
      <c r="AF173" s="110">
        <v>0</v>
      </c>
      <c r="AG173" s="112">
        <f t="shared" si="21"/>
        <v>0</v>
      </c>
      <c r="AH173" s="110">
        <f>SUM(AG$4:AG173)</f>
        <v>1</v>
      </c>
      <c r="AI173" s="112">
        <f t="shared" si="17"/>
        <v>0</v>
      </c>
      <c r="AJ173" s="110">
        <f>COUNTIF(AI$4:AI173,"&gt;0")</f>
        <v>0</v>
      </c>
      <c r="AK173" s="110">
        <v>0</v>
      </c>
      <c r="AL173" s="110">
        <v>0</v>
      </c>
      <c r="AM173" s="172" t="str">
        <f>IF(OR(Table1[[#This Row],[Line total ordered for now]]&gt;0,Table1[[#This Row],[Line total ordered for season]]&gt;0),1,"")</f>
        <v/>
      </c>
      <c r="AN173" s="173">
        <f>COUNTIF(AM$4:AM173,"&gt;0")</f>
        <v>0</v>
      </c>
      <c r="AO173" s="173">
        <f>Table1[[#This Row],[ORDER QUANTITY
to be collected BEFORE 31.3.22]]</f>
        <v>0</v>
      </c>
      <c r="AP173" s="174">
        <f t="shared" si="18"/>
        <v>0</v>
      </c>
      <c r="AQ173" s="174">
        <f>IFERROR(INDEX(Retail!H:H,MATCH($D173,Retail!$D:$D,0)),0)</f>
        <v>0</v>
      </c>
      <c r="AR173" s="174">
        <f>IFERROR(INDEX(Retail!J:J,MATCH($D173,Retail!$D:$D,0)),0)</f>
        <v>0</v>
      </c>
      <c r="AS173" s="174">
        <f>IFERROR(INDEX('NEW2022'!H:H,MATCH($D173,'NEW2022'!D:D,0)),0)</f>
        <v>0</v>
      </c>
      <c r="AT173" s="174">
        <f>IFERROR(INDEX('NEW2022'!J:J,MATCH($D173,'NEW2022'!D:D,0)),0)</f>
        <v>0</v>
      </c>
      <c r="AU173" s="174">
        <f>IFERROR(INDEX('Quiet Items'!H:H,MATCH($D173,'Quiet Items'!D:D,0)),0)</f>
        <v>0</v>
      </c>
      <c r="AV173" s="174">
        <f>IFERROR(INDEX('Quiet Items'!J:J,MATCH($D173,'Quiet Items'!D:D,0)),0)</f>
        <v>0</v>
      </c>
      <c r="AW173" s="174">
        <f>IFERROR(INDEX('1.4G'!H:H,MATCH($D173,'1.4G'!D:D,0)),0)</f>
        <v>0</v>
      </c>
      <c r="AX173" s="174">
        <f>IFERROR(INDEX('1.4G'!J:J,MATCH($D173,'1.4G'!D:D,0)),0)</f>
        <v>0</v>
      </c>
      <c r="AY173" s="174">
        <f t="shared" si="22"/>
        <v>0</v>
      </c>
      <c r="AZ173" s="174">
        <f t="shared" si="23"/>
        <v>0</v>
      </c>
      <c r="BA173" s="175">
        <f>IFERROR(Table1[[#This Row],[Line total ordered for now]]*Table1[[#This Row],[GUARANTEED PRICE
for STOCK orders collected before 31.3.22]],0)</f>
        <v>0</v>
      </c>
      <c r="BB173" s="175">
        <f t="shared" si="19"/>
        <v>0</v>
      </c>
      <c r="BC173" s="176">
        <f>(AZ173+Table1[[#This Row],[Line total ordered for now]])*Z173</f>
        <v>0</v>
      </c>
      <c r="BD173" s="200">
        <v>185.70113838669934</v>
      </c>
      <c r="BE173" s="65"/>
      <c r="BF173" s="65"/>
      <c r="BG173" s="65"/>
      <c r="BH173" s="65"/>
      <c r="BI173" s="65"/>
      <c r="BJ173" s="65"/>
      <c r="BK173" s="65"/>
      <c r="BL173" s="55"/>
      <c r="BM173"/>
      <c r="BN173"/>
      <c r="BO173"/>
      <c r="BP173"/>
      <c r="BQ173"/>
      <c r="BR173"/>
      <c r="BS173"/>
      <c r="BT173"/>
    </row>
    <row r="174" spans="1:72" s="196" customFormat="1" ht="15.75">
      <c r="A174" s="202">
        <v>171</v>
      </c>
      <c r="B174" s="68" t="s">
        <v>6378</v>
      </c>
      <c r="C174" s="149" t="s">
        <v>616</v>
      </c>
      <c r="D174" s="149" t="s">
        <v>3033</v>
      </c>
      <c r="E174" s="149" t="s">
        <v>3034</v>
      </c>
      <c r="F174" s="158" t="str">
        <f t="shared" ref="F174" si="24">IF(LEFT(AD174,4)="http",HYPERLINK(AD174,"Video"),"")</f>
        <v>Video</v>
      </c>
      <c r="G174" s="187">
        <v>0</v>
      </c>
      <c r="H174" s="150"/>
      <c r="I174" s="184">
        <v>164.57</v>
      </c>
      <c r="J174" s="150"/>
      <c r="K174" s="151">
        <v>6.1537086830541341</v>
      </c>
      <c r="L174" s="152">
        <v>201.59549645685345</v>
      </c>
      <c r="M174" s="152">
        <v>221.53351258994883</v>
      </c>
      <c r="N174" s="153" t="s">
        <v>617</v>
      </c>
      <c r="O174" s="154">
        <v>36</v>
      </c>
      <c r="P174" s="153">
        <v>6</v>
      </c>
      <c r="Q174" s="153" t="s">
        <v>147</v>
      </c>
      <c r="R174" s="155">
        <v>16</v>
      </c>
      <c r="S174" s="155">
        <v>10.68</v>
      </c>
      <c r="T174" s="155">
        <v>3.2</v>
      </c>
      <c r="U174" s="154" t="s">
        <v>94</v>
      </c>
      <c r="V174" s="153" t="s">
        <v>89</v>
      </c>
      <c r="W174" s="153" t="s">
        <v>627</v>
      </c>
      <c r="X174" s="151" t="s">
        <v>6378</v>
      </c>
      <c r="Y174" s="151" t="s">
        <v>6378</v>
      </c>
      <c r="Z174" s="156">
        <v>6.2866000000000005E-2</v>
      </c>
      <c r="AA174" s="153" t="s">
        <v>671</v>
      </c>
      <c r="AB174" s="153" t="s">
        <v>5448</v>
      </c>
      <c r="AC174" s="153" t="s">
        <v>785</v>
      </c>
      <c r="AD174" s="157" t="s">
        <v>3035</v>
      </c>
      <c r="AE174" s="110">
        <v>0</v>
      </c>
      <c r="AF174" s="110">
        <v>0</v>
      </c>
      <c r="AG174" s="112">
        <f t="shared" si="21"/>
        <v>0</v>
      </c>
      <c r="AH174" s="110">
        <f>SUM(AG$4:AG174)</f>
        <v>1</v>
      </c>
      <c r="AI174" s="112">
        <f t="shared" si="17"/>
        <v>0</v>
      </c>
      <c r="AJ174" s="110">
        <f>COUNTIF(AI$4:AI174,"&gt;0")</f>
        <v>0</v>
      </c>
      <c r="AK174" s="110">
        <v>0</v>
      </c>
      <c r="AL174" s="110">
        <v>0</v>
      </c>
      <c r="AM174" s="172" t="str">
        <f>IF(OR(Table1[[#This Row],[Line total ordered for now]]&gt;0,Table1[[#This Row],[Line total ordered for season]]&gt;0),1,"")</f>
        <v/>
      </c>
      <c r="AN174" s="173">
        <f>COUNTIF(AM$4:AM174,"&gt;0")</f>
        <v>0</v>
      </c>
      <c r="AO174" s="173">
        <f>Table1[[#This Row],[ORDER QUANTITY
to be collected BEFORE 31.3.22]]</f>
        <v>0</v>
      </c>
      <c r="AP174" s="174">
        <f t="shared" si="18"/>
        <v>0</v>
      </c>
      <c r="AQ174" s="174">
        <f>IFERROR(INDEX(Retail!H:H,MATCH($D174,Retail!$D:$D,0)),0)</f>
        <v>0</v>
      </c>
      <c r="AR174" s="174">
        <f>IFERROR(INDEX(Retail!J:J,MATCH($D174,Retail!$D:$D,0)),0)</f>
        <v>0</v>
      </c>
      <c r="AS174" s="174">
        <f>IFERROR(INDEX('NEW2022'!H:H,MATCH($D174,'NEW2022'!D:D,0)),0)</f>
        <v>0</v>
      </c>
      <c r="AT174" s="174">
        <f>IFERROR(INDEX('NEW2022'!J:J,MATCH($D174,'NEW2022'!D:D,0)),0)</f>
        <v>0</v>
      </c>
      <c r="AU174" s="174">
        <f>IFERROR(INDEX('Quiet Items'!H:H,MATCH($D174,'Quiet Items'!D:D,0)),0)</f>
        <v>0</v>
      </c>
      <c r="AV174" s="174">
        <f>IFERROR(INDEX('Quiet Items'!J:J,MATCH($D174,'Quiet Items'!D:D,0)),0)</f>
        <v>0</v>
      </c>
      <c r="AW174" s="174">
        <f>IFERROR(INDEX('1.4G'!H:H,MATCH($D174,'1.4G'!D:D,0)),0)</f>
        <v>0</v>
      </c>
      <c r="AX174" s="174">
        <f>IFERROR(INDEX('1.4G'!J:J,MATCH($D174,'1.4G'!D:D,0)),0)</f>
        <v>0</v>
      </c>
      <c r="AY174" s="174">
        <f t="shared" ref="AY174" si="25">IF(OR(AU174&gt;0,AW174&gt;0,AO174&gt;0,AS174&gt;0,AQ174&gt;0),AU174+AW174+AO174+AS174+AQ174,0)</f>
        <v>0</v>
      </c>
      <c r="AZ174" s="174">
        <f t="shared" ref="AZ174" si="26">IF(OR(AV174&gt;0,AX174&gt;0,AP174&gt;0,AT174&gt;0,AR174&gt;0),AV174+AX174+AP174+AT174+AR174,0)</f>
        <v>0</v>
      </c>
      <c r="BA174" s="175">
        <f>IFERROR(Table1[[#This Row],[Line total ordered for now]]*Table1[[#This Row],[GUARANTEED PRICE
for STOCK orders collected before 31.3.22]],0)</f>
        <v>0</v>
      </c>
      <c r="BB174" s="175">
        <f t="shared" si="19"/>
        <v>0</v>
      </c>
      <c r="BC174" s="176">
        <f>(AZ174+Table1[[#This Row],[Line total ordered for now]])*Z174</f>
        <v>0</v>
      </c>
      <c r="BD174" s="200">
        <v>188.30348570145651</v>
      </c>
      <c r="BE174" s="65"/>
      <c r="BF174" s="65"/>
      <c r="BG174" s="65"/>
      <c r="BH174" s="65"/>
      <c r="BI174" s="65"/>
      <c r="BJ174" s="65"/>
      <c r="BK174" s="65"/>
      <c r="BL174" s="55"/>
    </row>
    <row r="175" spans="1:72" ht="15.75">
      <c r="A175" s="202">
        <v>172</v>
      </c>
      <c r="B175" s="68" t="s">
        <v>6378</v>
      </c>
      <c r="C175" s="149" t="s">
        <v>616</v>
      </c>
      <c r="D175" s="149" t="s">
        <v>3352</v>
      </c>
      <c r="E175" s="149" t="s">
        <v>3353</v>
      </c>
      <c r="F175" s="158" t="str">
        <f t="shared" si="20"/>
        <v>Video</v>
      </c>
      <c r="G175" s="187">
        <v>0</v>
      </c>
      <c r="H175" s="150"/>
      <c r="I175" s="184">
        <v>162.15</v>
      </c>
      <c r="J175" s="150"/>
      <c r="K175" s="151">
        <v>6.1544062997682838</v>
      </c>
      <c r="L175" s="152">
        <v>201.61835038040897</v>
      </c>
      <c r="M175" s="152">
        <v>221.55862679165821</v>
      </c>
      <c r="N175" s="153" t="s">
        <v>617</v>
      </c>
      <c r="O175" s="154">
        <v>36</v>
      </c>
      <c r="P175" s="153">
        <v>5</v>
      </c>
      <c r="Q175" s="153" t="s">
        <v>147</v>
      </c>
      <c r="R175" s="155">
        <v>16</v>
      </c>
      <c r="S175" s="155">
        <v>10.68</v>
      </c>
      <c r="T175" s="155">
        <v>3.2</v>
      </c>
      <c r="U175" s="154" t="s">
        <v>94</v>
      </c>
      <c r="V175" s="153" t="s">
        <v>89</v>
      </c>
      <c r="W175" s="153" t="s">
        <v>627</v>
      </c>
      <c r="X175" s="151" t="s">
        <v>6378</v>
      </c>
      <c r="Y175" s="151" t="s">
        <v>6378</v>
      </c>
      <c r="Z175" s="156">
        <v>6.2899999999999998E-2</v>
      </c>
      <c r="AA175" s="153" t="s">
        <v>671</v>
      </c>
      <c r="AB175" s="153" t="s">
        <v>5457</v>
      </c>
      <c r="AC175" s="153" t="s">
        <v>875</v>
      </c>
      <c r="AD175" s="157" t="s">
        <v>3354</v>
      </c>
      <c r="AE175" s="110">
        <v>0</v>
      </c>
      <c r="AF175" s="110">
        <v>0</v>
      </c>
      <c r="AG175" s="112">
        <f t="shared" si="21"/>
        <v>0</v>
      </c>
      <c r="AH175" s="110">
        <f>SUM(AG$4:AG175)</f>
        <v>1</v>
      </c>
      <c r="AI175" s="112">
        <f t="shared" si="17"/>
        <v>0</v>
      </c>
      <c r="AJ175" s="110">
        <f>COUNTIF(AI$4:AI175,"&gt;0")</f>
        <v>0</v>
      </c>
      <c r="AK175" s="110">
        <v>0</v>
      </c>
      <c r="AL175" s="110">
        <v>0</v>
      </c>
      <c r="AM175" s="172" t="str">
        <f>IF(OR(Table1[[#This Row],[Line total ordered for now]]&gt;0,Table1[[#This Row],[Line total ordered for season]]&gt;0),1,"")</f>
        <v/>
      </c>
      <c r="AN175" s="173">
        <f>COUNTIF(AM$4:AM175,"&gt;0")</f>
        <v>0</v>
      </c>
      <c r="AO175" s="173">
        <f>Table1[[#This Row],[ORDER QUANTITY
to be collected BEFORE 31.3.22]]</f>
        <v>0</v>
      </c>
      <c r="AP175" s="174">
        <f t="shared" si="18"/>
        <v>0</v>
      </c>
      <c r="AQ175" s="174">
        <f>IFERROR(INDEX(Retail!H:H,MATCH($D175,Retail!$D:$D,0)),0)</f>
        <v>0</v>
      </c>
      <c r="AR175" s="174">
        <f>IFERROR(INDEX(Retail!J:J,MATCH($D175,Retail!$D:$D,0)),0)</f>
        <v>0</v>
      </c>
      <c r="AS175" s="174">
        <f>IFERROR(INDEX('NEW2022'!H:H,MATCH($D175,'NEW2022'!D:D,0)),0)</f>
        <v>0</v>
      </c>
      <c r="AT175" s="174">
        <f>IFERROR(INDEX('NEW2022'!J:J,MATCH($D175,'NEW2022'!D:D,0)),0)</f>
        <v>0</v>
      </c>
      <c r="AU175" s="174">
        <f>IFERROR(INDEX('Quiet Items'!H:H,MATCH($D175,'Quiet Items'!D:D,0)),0)</f>
        <v>0</v>
      </c>
      <c r="AV175" s="174">
        <f>IFERROR(INDEX('Quiet Items'!J:J,MATCH($D175,'Quiet Items'!D:D,0)),0)</f>
        <v>0</v>
      </c>
      <c r="AW175" s="174">
        <f>IFERROR(INDEX('1.4G'!H:H,MATCH($D175,'1.4G'!D:D,0)),0)</f>
        <v>0</v>
      </c>
      <c r="AX175" s="174">
        <f>IFERROR(INDEX('1.4G'!J:J,MATCH($D175,'1.4G'!D:D,0)),0)</f>
        <v>0</v>
      </c>
      <c r="AY175" s="174">
        <f t="shared" si="22"/>
        <v>0</v>
      </c>
      <c r="AZ175" s="174">
        <f t="shared" si="23"/>
        <v>0</v>
      </c>
      <c r="BA175" s="175">
        <f>IFERROR(Table1[[#This Row],[Line total ordered for now]]*Table1[[#This Row],[GUARANTEED PRICE
for STOCK orders collected before 31.3.22]],0)</f>
        <v>0</v>
      </c>
      <c r="BB175" s="175">
        <f t="shared" si="19"/>
        <v>0</v>
      </c>
      <c r="BC175" s="176">
        <f>(AZ175+Table1[[#This Row],[Line total ordered for now]])*Z175</f>
        <v>0</v>
      </c>
      <c r="BD175" s="200">
        <v>188.32483277290947</v>
      </c>
      <c r="BE175" s="65"/>
      <c r="BF175" s="65"/>
      <c r="BG175" s="65"/>
      <c r="BH175" s="65"/>
      <c r="BI175" s="65"/>
      <c r="BJ175" s="65"/>
      <c r="BK175" s="65"/>
      <c r="BL175" s="55"/>
      <c r="BM175"/>
      <c r="BN175"/>
      <c r="BO175"/>
      <c r="BP175"/>
      <c r="BQ175"/>
      <c r="BR175"/>
      <c r="BS175"/>
      <c r="BT175"/>
    </row>
    <row r="176" spans="1:72" ht="15.75">
      <c r="A176" s="202">
        <v>173</v>
      </c>
      <c r="B176" s="68" t="s">
        <v>6378</v>
      </c>
      <c r="C176" s="149" t="s">
        <v>616</v>
      </c>
      <c r="D176" s="149" t="s">
        <v>1414</v>
      </c>
      <c r="E176" s="149" t="s">
        <v>1415</v>
      </c>
      <c r="F176" s="158" t="str">
        <f t="shared" si="20"/>
        <v>Video</v>
      </c>
      <c r="G176" s="187">
        <v>3</v>
      </c>
      <c r="H176" s="150"/>
      <c r="I176" s="184">
        <v>160.13</v>
      </c>
      <c r="J176" s="150"/>
      <c r="K176" s="151">
        <v>6.1624374190821118</v>
      </c>
      <c r="L176" s="152">
        <v>201.88144984912998</v>
      </c>
      <c r="M176" s="152">
        <v>221.84774708695602</v>
      </c>
      <c r="N176" s="153" t="s">
        <v>617</v>
      </c>
      <c r="O176" s="154">
        <v>36</v>
      </c>
      <c r="P176" s="153">
        <v>6</v>
      </c>
      <c r="Q176" s="153" t="s">
        <v>147</v>
      </c>
      <c r="R176" s="155">
        <v>16</v>
      </c>
      <c r="S176" s="155">
        <v>10.68</v>
      </c>
      <c r="T176" s="155">
        <v>3.2</v>
      </c>
      <c r="U176" s="154" t="s">
        <v>94</v>
      </c>
      <c r="V176" s="153" t="s">
        <v>89</v>
      </c>
      <c r="W176" s="153" t="s">
        <v>627</v>
      </c>
      <c r="X176" s="151" t="s">
        <v>6378</v>
      </c>
      <c r="Y176" s="151" t="s">
        <v>6378</v>
      </c>
      <c r="Z176" s="156">
        <v>6.2866000000000005E-2</v>
      </c>
      <c r="AA176" s="153" t="s">
        <v>671</v>
      </c>
      <c r="AB176" s="153" t="s">
        <v>5432</v>
      </c>
      <c r="AC176" s="153" t="s">
        <v>4933</v>
      </c>
      <c r="AD176" s="157" t="s">
        <v>1416</v>
      </c>
      <c r="AE176" s="110">
        <v>0</v>
      </c>
      <c r="AF176" s="110">
        <v>0</v>
      </c>
      <c r="AG176" s="112">
        <f t="shared" si="21"/>
        <v>0</v>
      </c>
      <c r="AH176" s="110">
        <f>SUM(AG$4:AG176)</f>
        <v>1</v>
      </c>
      <c r="AI176" s="112">
        <f t="shared" si="17"/>
        <v>0</v>
      </c>
      <c r="AJ176" s="110">
        <f>COUNTIF(AI$4:AI176,"&gt;0")</f>
        <v>0</v>
      </c>
      <c r="AK176" s="110">
        <v>0</v>
      </c>
      <c r="AL176" s="110">
        <v>0</v>
      </c>
      <c r="AM176" s="172" t="str">
        <f>IF(OR(Table1[[#This Row],[Line total ordered for now]]&gt;0,Table1[[#This Row],[Line total ordered for season]]&gt;0),1,"")</f>
        <v/>
      </c>
      <c r="AN176" s="173">
        <f>COUNTIF(AM$4:AM176,"&gt;0")</f>
        <v>0</v>
      </c>
      <c r="AO176" s="173">
        <f>Table1[[#This Row],[ORDER QUANTITY
to be collected BEFORE 31.3.22]]</f>
        <v>0</v>
      </c>
      <c r="AP176" s="174">
        <f t="shared" si="18"/>
        <v>0</v>
      </c>
      <c r="AQ176" s="174">
        <f>IFERROR(INDEX(Retail!H:H,MATCH($D176,Retail!$D:$D,0)),0)</f>
        <v>0</v>
      </c>
      <c r="AR176" s="174">
        <f>IFERROR(INDEX(Retail!J:J,MATCH($D176,Retail!$D:$D,0)),0)</f>
        <v>0</v>
      </c>
      <c r="AS176" s="174">
        <f>IFERROR(INDEX('NEW2022'!H:H,MATCH($D176,'NEW2022'!D:D,0)),0)</f>
        <v>0</v>
      </c>
      <c r="AT176" s="174">
        <f>IFERROR(INDEX('NEW2022'!J:J,MATCH($D176,'NEW2022'!D:D,0)),0)</f>
        <v>0</v>
      </c>
      <c r="AU176" s="174">
        <f>IFERROR(INDEX('Quiet Items'!H:H,MATCH($D176,'Quiet Items'!D:D,0)),0)</f>
        <v>0</v>
      </c>
      <c r="AV176" s="174">
        <f>IFERROR(INDEX('Quiet Items'!J:J,MATCH($D176,'Quiet Items'!D:D,0)),0)</f>
        <v>0</v>
      </c>
      <c r="AW176" s="174">
        <f>IFERROR(INDEX('1.4G'!H:H,MATCH($D176,'1.4G'!D:D,0)),0)</f>
        <v>0</v>
      </c>
      <c r="AX176" s="174">
        <f>IFERROR(INDEX('1.4G'!J:J,MATCH($D176,'1.4G'!D:D,0)),0)</f>
        <v>0</v>
      </c>
      <c r="AY176" s="174">
        <f t="shared" si="22"/>
        <v>0</v>
      </c>
      <c r="AZ176" s="174">
        <f t="shared" si="23"/>
        <v>0</v>
      </c>
      <c r="BA176" s="175">
        <f>IFERROR(Table1[[#This Row],[Line total ordered for now]]*Table1[[#This Row],[GUARANTEED PRICE
for STOCK orders collected before 31.3.22]],0)</f>
        <v>0</v>
      </c>
      <c r="BB176" s="175">
        <f t="shared" si="19"/>
        <v>0</v>
      </c>
      <c r="BC176" s="176">
        <f>(AZ176+Table1[[#This Row],[Line total ordered for now]])*Z176</f>
        <v>0</v>
      </c>
      <c r="BD176" s="200">
        <v>188.5705850239126</v>
      </c>
      <c r="BE176" s="65"/>
      <c r="BF176" s="65"/>
      <c r="BG176" s="65"/>
      <c r="BH176" s="65"/>
      <c r="BI176" s="65"/>
      <c r="BJ176" s="65"/>
      <c r="BK176" s="65"/>
      <c r="BL176" s="55"/>
      <c r="BM176"/>
      <c r="BN176"/>
      <c r="BO176"/>
      <c r="BP176"/>
      <c r="BQ176"/>
      <c r="BR176"/>
      <c r="BS176"/>
      <c r="BT176"/>
    </row>
    <row r="177" spans="1:72" ht="15.75">
      <c r="A177" s="202">
        <v>174</v>
      </c>
      <c r="B177" s="68" t="s">
        <v>6378</v>
      </c>
      <c r="C177" s="149" t="s">
        <v>616</v>
      </c>
      <c r="D177" s="149" t="s">
        <v>3030</v>
      </c>
      <c r="E177" s="149" t="s">
        <v>3031</v>
      </c>
      <c r="F177" s="158" t="str">
        <f t="shared" si="20"/>
        <v>Video</v>
      </c>
      <c r="G177" s="187">
        <v>6</v>
      </c>
      <c r="H177" s="150"/>
      <c r="I177" s="184">
        <v>155.21</v>
      </c>
      <c r="J177" s="150"/>
      <c r="K177" s="151">
        <v>6.1631350357962615</v>
      </c>
      <c r="L177" s="152">
        <v>201.90430377268552</v>
      </c>
      <c r="M177" s="152">
        <v>221.8728612886654</v>
      </c>
      <c r="N177" s="153" t="s">
        <v>617</v>
      </c>
      <c r="O177" s="154">
        <v>36</v>
      </c>
      <c r="P177" s="153">
        <v>8</v>
      </c>
      <c r="Q177" s="153" t="s">
        <v>147</v>
      </c>
      <c r="R177" s="155">
        <v>16</v>
      </c>
      <c r="S177" s="155">
        <v>10.68</v>
      </c>
      <c r="T177" s="155">
        <v>3.2</v>
      </c>
      <c r="U177" s="154" t="s">
        <v>94</v>
      </c>
      <c r="V177" s="153" t="s">
        <v>89</v>
      </c>
      <c r="W177" s="153" t="s">
        <v>627</v>
      </c>
      <c r="X177" s="151" t="s">
        <v>6378</v>
      </c>
      <c r="Y177" s="151" t="s">
        <v>6378</v>
      </c>
      <c r="Z177" s="156">
        <v>6.2899999999999998E-2</v>
      </c>
      <c r="AA177" s="153" t="s">
        <v>671</v>
      </c>
      <c r="AB177" s="153" t="s">
        <v>4860</v>
      </c>
      <c r="AC177" s="153" t="s">
        <v>145</v>
      </c>
      <c r="AD177" s="157" t="s">
        <v>3032</v>
      </c>
      <c r="AE177" s="110">
        <v>0</v>
      </c>
      <c r="AF177" s="110">
        <v>0</v>
      </c>
      <c r="AG177" s="112">
        <f t="shared" si="21"/>
        <v>0</v>
      </c>
      <c r="AH177" s="110">
        <f>SUM(AG$4:AG177)</f>
        <v>1</v>
      </c>
      <c r="AI177" s="112">
        <f t="shared" si="17"/>
        <v>0</v>
      </c>
      <c r="AJ177" s="110">
        <f>COUNTIF(AI$4:AI177,"&gt;0")</f>
        <v>0</v>
      </c>
      <c r="AK177" s="110">
        <v>0</v>
      </c>
      <c r="AL177" s="110">
        <v>0</v>
      </c>
      <c r="AM177" s="172" t="str">
        <f>IF(OR(Table1[[#This Row],[Line total ordered for now]]&gt;0,Table1[[#This Row],[Line total ordered for season]]&gt;0),1,"")</f>
        <v/>
      </c>
      <c r="AN177" s="173">
        <f>COUNTIF(AM$4:AM177,"&gt;0")</f>
        <v>0</v>
      </c>
      <c r="AO177" s="173">
        <f>Table1[[#This Row],[ORDER QUANTITY
to be collected BEFORE 31.3.22]]</f>
        <v>0</v>
      </c>
      <c r="AP177" s="174">
        <f t="shared" si="18"/>
        <v>0</v>
      </c>
      <c r="AQ177" s="174">
        <f>IFERROR(INDEX(Retail!H:H,MATCH($D177,Retail!$D:$D,0)),0)</f>
        <v>0</v>
      </c>
      <c r="AR177" s="174">
        <f>IFERROR(INDEX(Retail!J:J,MATCH($D177,Retail!$D:$D,0)),0)</f>
        <v>0</v>
      </c>
      <c r="AS177" s="174">
        <f>IFERROR(INDEX('NEW2022'!H:H,MATCH($D177,'NEW2022'!D:D,0)),0)</f>
        <v>0</v>
      </c>
      <c r="AT177" s="174">
        <f>IFERROR(INDEX('NEW2022'!J:J,MATCH($D177,'NEW2022'!D:D,0)),0)</f>
        <v>0</v>
      </c>
      <c r="AU177" s="174">
        <f>IFERROR(INDEX('Quiet Items'!H:H,MATCH($D177,'Quiet Items'!D:D,0)),0)</f>
        <v>0</v>
      </c>
      <c r="AV177" s="174">
        <f>IFERROR(INDEX('Quiet Items'!J:J,MATCH($D177,'Quiet Items'!D:D,0)),0)</f>
        <v>0</v>
      </c>
      <c r="AW177" s="174">
        <f>IFERROR(INDEX('1.4G'!H:H,MATCH($D177,'1.4G'!D:D,0)),0)</f>
        <v>0</v>
      </c>
      <c r="AX177" s="174">
        <f>IFERROR(INDEX('1.4G'!J:J,MATCH($D177,'1.4G'!D:D,0)),0)</f>
        <v>0</v>
      </c>
      <c r="AY177" s="174">
        <f t="shared" si="22"/>
        <v>0</v>
      </c>
      <c r="AZ177" s="174">
        <f t="shared" si="23"/>
        <v>0</v>
      </c>
      <c r="BA177" s="175">
        <f>IFERROR(Table1[[#This Row],[Line total ordered for now]]*Table1[[#This Row],[GUARANTEED PRICE
for STOCK orders collected before 31.3.22]],0)</f>
        <v>0</v>
      </c>
      <c r="BB177" s="175">
        <f t="shared" si="19"/>
        <v>0</v>
      </c>
      <c r="BC177" s="176">
        <f>(AZ177+Table1[[#This Row],[Line total ordered for now]])*Z177</f>
        <v>0</v>
      </c>
      <c r="BD177" s="200">
        <v>188.59193209536559</v>
      </c>
      <c r="BE177" s="65"/>
      <c r="BF177" s="65"/>
      <c r="BG177" s="65"/>
      <c r="BH177" s="65"/>
      <c r="BI177" s="65"/>
      <c r="BJ177" s="65"/>
      <c r="BK177" s="65"/>
      <c r="BL177" s="55"/>
      <c r="BM177"/>
      <c r="BN177"/>
      <c r="BO177"/>
      <c r="BP177"/>
      <c r="BQ177"/>
      <c r="BR177"/>
      <c r="BS177"/>
      <c r="BT177"/>
    </row>
    <row r="178" spans="1:72" ht="15.75">
      <c r="A178" s="202">
        <v>175</v>
      </c>
      <c r="B178" s="68" t="s">
        <v>6378</v>
      </c>
      <c r="C178" s="149" t="s">
        <v>616</v>
      </c>
      <c r="D178" s="149" t="s">
        <v>4248</v>
      </c>
      <c r="E178" s="149" t="s">
        <v>4249</v>
      </c>
      <c r="F178" s="158" t="str">
        <f t="shared" si="20"/>
        <v>Video</v>
      </c>
      <c r="G178" s="187">
        <v>0</v>
      </c>
      <c r="H178" s="150"/>
      <c r="I178" s="184">
        <v>193.69</v>
      </c>
      <c r="J178" s="150"/>
      <c r="K178" s="151">
        <v>6.1766666666666659</v>
      </c>
      <c r="L178" s="152">
        <v>202.3476</v>
      </c>
      <c r="M178" s="152">
        <v>222.35999999999999</v>
      </c>
      <c r="N178" s="153" t="s">
        <v>617</v>
      </c>
      <c r="O178" s="154">
        <v>36</v>
      </c>
      <c r="P178" s="153">
        <v>9</v>
      </c>
      <c r="Q178" s="153" t="s">
        <v>147</v>
      </c>
      <c r="R178" s="155">
        <v>18.2</v>
      </c>
      <c r="S178" s="155">
        <v>14.5</v>
      </c>
      <c r="T178" s="155">
        <v>3.2</v>
      </c>
      <c r="U178" s="154" t="s">
        <v>94</v>
      </c>
      <c r="V178" s="153" t="s">
        <v>89</v>
      </c>
      <c r="W178" s="153" t="s">
        <v>627</v>
      </c>
      <c r="X178" s="151" t="s">
        <v>6378</v>
      </c>
      <c r="Y178" s="151" t="s">
        <v>6378</v>
      </c>
      <c r="Z178" s="156">
        <v>6.2899999999999998E-2</v>
      </c>
      <c r="AA178" s="153" t="s">
        <v>776</v>
      </c>
      <c r="AB178" s="153" t="s">
        <v>5908</v>
      </c>
      <c r="AC178" s="153" t="s">
        <v>141</v>
      </c>
      <c r="AD178" s="157" t="s">
        <v>4250</v>
      </c>
      <c r="AE178" s="110">
        <v>0</v>
      </c>
      <c r="AF178" s="110">
        <v>0</v>
      </c>
      <c r="AG178" s="112">
        <f t="shared" si="21"/>
        <v>0</v>
      </c>
      <c r="AH178" s="110">
        <f>SUM(AG$4:AG178)</f>
        <v>1</v>
      </c>
      <c r="AI178" s="112">
        <f t="shared" si="17"/>
        <v>0</v>
      </c>
      <c r="AJ178" s="110">
        <f>COUNTIF(AI$4:AI178,"&gt;0")</f>
        <v>0</v>
      </c>
      <c r="AK178" s="110">
        <v>0</v>
      </c>
      <c r="AL178" s="110">
        <v>0</v>
      </c>
      <c r="AM178" s="172" t="str">
        <f>IF(OR(Table1[[#This Row],[Line total ordered for now]]&gt;0,Table1[[#This Row],[Line total ordered for season]]&gt;0),1,"")</f>
        <v/>
      </c>
      <c r="AN178" s="173">
        <f>COUNTIF(AM$4:AM178,"&gt;0")</f>
        <v>0</v>
      </c>
      <c r="AO178" s="173">
        <f>Table1[[#This Row],[ORDER QUANTITY
to be collected BEFORE 31.3.22]]</f>
        <v>0</v>
      </c>
      <c r="AP178" s="174">
        <f t="shared" si="18"/>
        <v>0</v>
      </c>
      <c r="AQ178" s="174">
        <f>IFERROR(INDEX(Retail!H:H,MATCH($D178,Retail!$D:$D,0)),0)</f>
        <v>0</v>
      </c>
      <c r="AR178" s="174">
        <f>IFERROR(INDEX(Retail!J:J,MATCH($D178,Retail!$D:$D,0)),0)</f>
        <v>0</v>
      </c>
      <c r="AS178" s="174">
        <f>IFERROR(INDEX('NEW2022'!H:H,MATCH($D178,'NEW2022'!D:D,0)),0)</f>
        <v>0</v>
      </c>
      <c r="AT178" s="174">
        <f>IFERROR(INDEX('NEW2022'!J:J,MATCH($D178,'NEW2022'!D:D,0)),0)</f>
        <v>0</v>
      </c>
      <c r="AU178" s="174">
        <f>IFERROR(INDEX('Quiet Items'!H:H,MATCH($D178,'Quiet Items'!D:D,0)),0)</f>
        <v>0</v>
      </c>
      <c r="AV178" s="174">
        <f>IFERROR(INDEX('Quiet Items'!J:J,MATCH($D178,'Quiet Items'!D:D,0)),0)</f>
        <v>0</v>
      </c>
      <c r="AW178" s="174">
        <f>IFERROR(INDEX('1.4G'!H:H,MATCH($D178,'1.4G'!D:D,0)),0)</f>
        <v>0</v>
      </c>
      <c r="AX178" s="174">
        <f>IFERROR(INDEX('1.4G'!J:J,MATCH($D178,'1.4G'!D:D,0)),0)</f>
        <v>0</v>
      </c>
      <c r="AY178" s="174">
        <f t="shared" si="22"/>
        <v>0</v>
      </c>
      <c r="AZ178" s="174">
        <f t="shared" si="23"/>
        <v>0</v>
      </c>
      <c r="BA178" s="175">
        <f>IFERROR(Table1[[#This Row],[Line total ordered for now]]*Table1[[#This Row],[GUARANTEED PRICE
for STOCK orders collected before 31.3.22]],0)</f>
        <v>0</v>
      </c>
      <c r="BB178" s="175">
        <f t="shared" si="19"/>
        <v>0</v>
      </c>
      <c r="BC178" s="176">
        <f>(AZ178+Table1[[#This Row],[Line total ordered for now]])*Z178</f>
        <v>0</v>
      </c>
      <c r="BD178" s="200">
        <v>189.00599999999997</v>
      </c>
      <c r="BE178" s="65"/>
      <c r="BF178" s="65"/>
      <c r="BG178" s="65"/>
      <c r="BH178" s="65"/>
      <c r="BI178" s="65"/>
      <c r="BJ178" s="65"/>
      <c r="BK178" s="65"/>
      <c r="BL178" s="55"/>
      <c r="BM178"/>
      <c r="BN178"/>
      <c r="BO178"/>
      <c r="BP178"/>
      <c r="BQ178"/>
      <c r="BR178"/>
      <c r="BS178"/>
      <c r="BT178"/>
    </row>
    <row r="179" spans="1:72" ht="15.75">
      <c r="A179" s="202">
        <v>176</v>
      </c>
      <c r="B179" s="68" t="s">
        <v>6378</v>
      </c>
      <c r="C179" s="149" t="s">
        <v>616</v>
      </c>
      <c r="D179" s="149" t="s">
        <v>3481</v>
      </c>
      <c r="E179" s="149" t="s">
        <v>3482</v>
      </c>
      <c r="F179" s="158" t="str">
        <f t="shared" si="20"/>
        <v>Video</v>
      </c>
      <c r="G179" s="187">
        <v>13</v>
      </c>
      <c r="H179" s="150"/>
      <c r="I179" s="184">
        <v>157.13999999999999</v>
      </c>
      <c r="J179" s="150"/>
      <c r="K179" s="151">
        <v>6.2401479463764566</v>
      </c>
      <c r="L179" s="152">
        <v>204.42724672329274</v>
      </c>
      <c r="M179" s="152">
        <v>224.64532606955245</v>
      </c>
      <c r="N179" s="153" t="s">
        <v>617</v>
      </c>
      <c r="O179" s="154">
        <v>36</v>
      </c>
      <c r="P179" s="153">
        <v>12</v>
      </c>
      <c r="Q179" s="153" t="s">
        <v>147</v>
      </c>
      <c r="R179" s="155">
        <v>16</v>
      </c>
      <c r="S179" s="155">
        <v>10.68</v>
      </c>
      <c r="T179" s="155">
        <v>3.2</v>
      </c>
      <c r="U179" s="154" t="s">
        <v>94</v>
      </c>
      <c r="V179" s="153" t="s">
        <v>89</v>
      </c>
      <c r="W179" s="153" t="s">
        <v>627</v>
      </c>
      <c r="X179" s="151" t="s">
        <v>6378</v>
      </c>
      <c r="Y179" s="151" t="s">
        <v>6378</v>
      </c>
      <c r="Z179" s="156">
        <v>6.2899999999999998E-2</v>
      </c>
      <c r="AA179" s="153" t="s">
        <v>671</v>
      </c>
      <c r="AB179" s="153" t="s">
        <v>5459</v>
      </c>
      <c r="AC179" s="153" t="s">
        <v>4640</v>
      </c>
      <c r="AD179" s="157" t="s">
        <v>3483</v>
      </c>
      <c r="AE179" s="110">
        <v>0</v>
      </c>
      <c r="AF179" s="110">
        <v>0</v>
      </c>
      <c r="AG179" s="112">
        <f t="shared" si="21"/>
        <v>0</v>
      </c>
      <c r="AH179" s="110">
        <f>SUM(AG$4:AG179)</f>
        <v>1</v>
      </c>
      <c r="AI179" s="112">
        <f t="shared" si="17"/>
        <v>0</v>
      </c>
      <c r="AJ179" s="110">
        <f>COUNTIF(AI$4:AI179,"&gt;0")</f>
        <v>0</v>
      </c>
      <c r="AK179" s="110">
        <v>0</v>
      </c>
      <c r="AL179" s="110">
        <v>0</v>
      </c>
      <c r="AM179" s="172" t="str">
        <f>IF(OR(Table1[[#This Row],[Line total ordered for now]]&gt;0,Table1[[#This Row],[Line total ordered for season]]&gt;0),1,"")</f>
        <v/>
      </c>
      <c r="AN179" s="173">
        <f>COUNTIF(AM$4:AM179,"&gt;0")</f>
        <v>0</v>
      </c>
      <c r="AO179" s="173">
        <f>Table1[[#This Row],[ORDER QUANTITY
to be collected BEFORE 31.3.22]]</f>
        <v>0</v>
      </c>
      <c r="AP179" s="174">
        <f t="shared" si="18"/>
        <v>0</v>
      </c>
      <c r="AQ179" s="174">
        <f>IFERROR(INDEX(Retail!H:H,MATCH($D179,Retail!$D:$D,0)),0)</f>
        <v>0</v>
      </c>
      <c r="AR179" s="174">
        <f>IFERROR(INDEX(Retail!J:J,MATCH($D179,Retail!$D:$D,0)),0)</f>
        <v>0</v>
      </c>
      <c r="AS179" s="174">
        <f>IFERROR(INDEX('NEW2022'!H:H,MATCH($D179,'NEW2022'!D:D,0)),0)</f>
        <v>0</v>
      </c>
      <c r="AT179" s="174">
        <f>IFERROR(INDEX('NEW2022'!J:J,MATCH($D179,'NEW2022'!D:D,0)),0)</f>
        <v>0</v>
      </c>
      <c r="AU179" s="174">
        <f>IFERROR(INDEX('Quiet Items'!H:H,MATCH($D179,'Quiet Items'!D:D,0)),0)</f>
        <v>0</v>
      </c>
      <c r="AV179" s="174">
        <f>IFERROR(INDEX('Quiet Items'!J:J,MATCH($D179,'Quiet Items'!D:D,0)),0)</f>
        <v>0</v>
      </c>
      <c r="AW179" s="174">
        <f>IFERROR(INDEX('1.4G'!H:H,MATCH($D179,'1.4G'!D:D,0)),0)</f>
        <v>0</v>
      </c>
      <c r="AX179" s="174">
        <f>IFERROR(INDEX('1.4G'!J:J,MATCH($D179,'1.4G'!D:D,0)),0)</f>
        <v>0</v>
      </c>
      <c r="AY179" s="174">
        <f t="shared" si="22"/>
        <v>0</v>
      </c>
      <c r="AZ179" s="174">
        <f t="shared" si="23"/>
        <v>0</v>
      </c>
      <c r="BA179" s="175">
        <f>IFERROR(Table1[[#This Row],[Line total ordered for now]]*Table1[[#This Row],[GUARANTEED PRICE
for STOCK orders collected before 31.3.22]],0)</f>
        <v>0</v>
      </c>
      <c r="BB179" s="175">
        <f t="shared" si="19"/>
        <v>0</v>
      </c>
      <c r="BC179" s="176">
        <f>(AZ179+Table1[[#This Row],[Line total ordered for now]])*Z179</f>
        <v>0</v>
      </c>
      <c r="BD179" s="200">
        <v>190.94852715911958</v>
      </c>
      <c r="BE179" s="65"/>
      <c r="BF179" s="65"/>
      <c r="BG179" s="65"/>
      <c r="BH179" s="65"/>
      <c r="BI179" s="65"/>
      <c r="BJ179" s="65"/>
      <c r="BK179" s="65"/>
      <c r="BL179" s="55"/>
      <c r="BM179"/>
      <c r="BN179"/>
      <c r="BO179"/>
      <c r="BP179"/>
      <c r="BQ179"/>
      <c r="BR179"/>
      <c r="BS179"/>
      <c r="BT179"/>
    </row>
    <row r="180" spans="1:72" ht="15.75">
      <c r="A180" s="202">
        <v>177</v>
      </c>
      <c r="B180" s="68" t="s">
        <v>6378</v>
      </c>
      <c r="C180" s="149" t="s">
        <v>616</v>
      </c>
      <c r="D180" s="149" t="s">
        <v>3095</v>
      </c>
      <c r="E180" s="149" t="s">
        <v>3096</v>
      </c>
      <c r="F180" s="158" t="str">
        <f t="shared" si="20"/>
        <v>Video</v>
      </c>
      <c r="G180" s="187">
        <v>0</v>
      </c>
      <c r="H180" s="150"/>
      <c r="I180" s="184">
        <v>195.82</v>
      </c>
      <c r="J180" s="150"/>
      <c r="K180" s="151">
        <v>6.2444444444444436</v>
      </c>
      <c r="L180" s="152">
        <v>204.56799999999998</v>
      </c>
      <c r="M180" s="152">
        <v>224.79999999999998</v>
      </c>
      <c r="N180" s="153" t="s">
        <v>617</v>
      </c>
      <c r="O180" s="154">
        <v>36</v>
      </c>
      <c r="P180" s="153">
        <v>11</v>
      </c>
      <c r="Q180" s="153" t="s">
        <v>147</v>
      </c>
      <c r="R180" s="155">
        <v>19</v>
      </c>
      <c r="S180" s="155">
        <v>12.5</v>
      </c>
      <c r="T180" s="155">
        <v>3.2</v>
      </c>
      <c r="U180" s="154" t="s">
        <v>94</v>
      </c>
      <c r="V180" s="153" t="s">
        <v>89</v>
      </c>
      <c r="W180" s="153" t="s">
        <v>627</v>
      </c>
      <c r="X180" s="151" t="s">
        <v>6378</v>
      </c>
      <c r="Y180" s="151" t="s">
        <v>6378</v>
      </c>
      <c r="Z180" s="156">
        <v>5.8212E-2</v>
      </c>
      <c r="AA180" s="153" t="s">
        <v>671</v>
      </c>
      <c r="AB180" s="153" t="s">
        <v>5449</v>
      </c>
      <c r="AC180" s="153" t="s">
        <v>785</v>
      </c>
      <c r="AD180" s="157" t="s">
        <v>3097</v>
      </c>
      <c r="AE180" s="110">
        <v>0</v>
      </c>
      <c r="AF180" s="110">
        <v>0</v>
      </c>
      <c r="AG180" s="112">
        <f t="shared" si="21"/>
        <v>0</v>
      </c>
      <c r="AH180" s="110">
        <f>SUM(AG$4:AG180)</f>
        <v>1</v>
      </c>
      <c r="AI180" s="112">
        <f t="shared" si="17"/>
        <v>0</v>
      </c>
      <c r="AJ180" s="110">
        <f>COUNTIF(AI$4:AI180,"&gt;0")</f>
        <v>0</v>
      </c>
      <c r="AK180" s="110">
        <v>0</v>
      </c>
      <c r="AL180" s="110">
        <v>0</v>
      </c>
      <c r="AM180" s="172" t="str">
        <f>IF(OR(Table1[[#This Row],[Line total ordered for now]]&gt;0,Table1[[#This Row],[Line total ordered for season]]&gt;0),1,"")</f>
        <v/>
      </c>
      <c r="AN180" s="173">
        <f>COUNTIF(AM$4:AM180,"&gt;0")</f>
        <v>0</v>
      </c>
      <c r="AO180" s="173">
        <f>Table1[[#This Row],[ORDER QUANTITY
to be collected BEFORE 31.3.22]]</f>
        <v>0</v>
      </c>
      <c r="AP180" s="174">
        <f t="shared" si="18"/>
        <v>0</v>
      </c>
      <c r="AQ180" s="174">
        <f>IFERROR(INDEX(Retail!H:H,MATCH($D180,Retail!$D:$D,0)),0)</f>
        <v>0</v>
      </c>
      <c r="AR180" s="174">
        <f>IFERROR(INDEX(Retail!J:J,MATCH($D180,Retail!$D:$D,0)),0)</f>
        <v>0</v>
      </c>
      <c r="AS180" s="174">
        <f>IFERROR(INDEX('NEW2022'!H:H,MATCH($D180,'NEW2022'!D:D,0)),0)</f>
        <v>0</v>
      </c>
      <c r="AT180" s="174">
        <f>IFERROR(INDEX('NEW2022'!J:J,MATCH($D180,'NEW2022'!D:D,0)),0)</f>
        <v>0</v>
      </c>
      <c r="AU180" s="174">
        <f>IFERROR(INDEX('Quiet Items'!H:H,MATCH($D180,'Quiet Items'!D:D,0)),0)</f>
        <v>0</v>
      </c>
      <c r="AV180" s="174">
        <f>IFERROR(INDEX('Quiet Items'!J:J,MATCH($D180,'Quiet Items'!D:D,0)),0)</f>
        <v>0</v>
      </c>
      <c r="AW180" s="174">
        <f>IFERROR(INDEX('1.4G'!H:H,MATCH($D180,'1.4G'!D:D,0)),0)</f>
        <v>0</v>
      </c>
      <c r="AX180" s="174">
        <f>IFERROR(INDEX('1.4G'!J:J,MATCH($D180,'1.4G'!D:D,0)),0)</f>
        <v>0</v>
      </c>
      <c r="AY180" s="174">
        <f t="shared" si="22"/>
        <v>0</v>
      </c>
      <c r="AZ180" s="174">
        <f t="shared" si="23"/>
        <v>0</v>
      </c>
      <c r="BA180" s="175">
        <f>IFERROR(Table1[[#This Row],[Line total ordered for now]]*Table1[[#This Row],[GUARANTEED PRICE
for STOCK orders collected before 31.3.22]],0)</f>
        <v>0</v>
      </c>
      <c r="BB180" s="175">
        <f t="shared" si="19"/>
        <v>0</v>
      </c>
      <c r="BC180" s="176">
        <f>(AZ180+Table1[[#This Row],[Line total ordered for now]])*Z180</f>
        <v>0</v>
      </c>
      <c r="BD180" s="200">
        <v>191.07999999999998</v>
      </c>
      <c r="BE180" s="65"/>
      <c r="BF180" s="65"/>
      <c r="BG180" s="65"/>
      <c r="BH180" s="65"/>
      <c r="BI180" s="65"/>
      <c r="BJ180" s="65"/>
      <c r="BK180" s="65"/>
      <c r="BL180" s="55"/>
      <c r="BM180"/>
      <c r="BN180"/>
      <c r="BO180"/>
      <c r="BP180"/>
      <c r="BQ180"/>
      <c r="BR180"/>
      <c r="BS180"/>
      <c r="BT180"/>
    </row>
    <row r="181" spans="1:72" ht="15.75">
      <c r="A181" s="202">
        <v>178</v>
      </c>
      <c r="B181" s="68" t="s">
        <v>6378</v>
      </c>
      <c r="C181" s="149" t="s">
        <v>616</v>
      </c>
      <c r="D181" s="149" t="s">
        <v>3786</v>
      </c>
      <c r="E181" s="149" t="s">
        <v>3787</v>
      </c>
      <c r="F181" s="158" t="str">
        <f t="shared" si="20"/>
        <v>Video</v>
      </c>
      <c r="G181" s="187">
        <v>5</v>
      </c>
      <c r="H181" s="150"/>
      <c r="I181" s="184">
        <v>164.58</v>
      </c>
      <c r="J181" s="150"/>
      <c r="K181" s="151">
        <v>6.2506497069101208</v>
      </c>
      <c r="L181" s="152">
        <v>204.77128439837554</v>
      </c>
      <c r="M181" s="152">
        <v>225.02338944876433</v>
      </c>
      <c r="N181" s="153" t="s">
        <v>617</v>
      </c>
      <c r="O181" s="154">
        <v>36</v>
      </c>
      <c r="P181" s="153">
        <v>7</v>
      </c>
      <c r="Q181" s="153" t="s">
        <v>147</v>
      </c>
      <c r="R181" s="155">
        <v>16</v>
      </c>
      <c r="S181" s="155">
        <v>10.68</v>
      </c>
      <c r="T181" s="155">
        <v>3.2</v>
      </c>
      <c r="U181" s="154" t="s">
        <v>94</v>
      </c>
      <c r="V181" s="153" t="s">
        <v>89</v>
      </c>
      <c r="W181" s="153" t="s">
        <v>627</v>
      </c>
      <c r="X181" s="151" t="s">
        <v>6378</v>
      </c>
      <c r="Y181" s="151" t="s">
        <v>6378</v>
      </c>
      <c r="Z181" s="156">
        <v>6.2899999999999998E-2</v>
      </c>
      <c r="AA181" s="153" t="s">
        <v>671</v>
      </c>
      <c r="AB181" s="153" t="s">
        <v>5716</v>
      </c>
      <c r="AC181" s="153" t="s">
        <v>145</v>
      </c>
      <c r="AD181" s="157" t="s">
        <v>3788</v>
      </c>
      <c r="AE181" s="110">
        <v>0</v>
      </c>
      <c r="AF181" s="110">
        <v>0</v>
      </c>
      <c r="AG181" s="112">
        <f t="shared" si="21"/>
        <v>0</v>
      </c>
      <c r="AH181" s="110">
        <f>SUM(AG$4:AG181)</f>
        <v>1</v>
      </c>
      <c r="AI181" s="112">
        <f t="shared" si="17"/>
        <v>0</v>
      </c>
      <c r="AJ181" s="110">
        <f>COUNTIF(AI$4:AI181,"&gt;0")</f>
        <v>0</v>
      </c>
      <c r="AK181" s="110">
        <v>0</v>
      </c>
      <c r="AL181" s="110">
        <v>0</v>
      </c>
      <c r="AM181" s="172" t="str">
        <f>IF(OR(Table1[[#This Row],[Line total ordered for now]]&gt;0,Table1[[#This Row],[Line total ordered for season]]&gt;0),1,"")</f>
        <v/>
      </c>
      <c r="AN181" s="173">
        <f>COUNTIF(AM$4:AM181,"&gt;0")</f>
        <v>0</v>
      </c>
      <c r="AO181" s="173">
        <f>Table1[[#This Row],[ORDER QUANTITY
to be collected BEFORE 31.3.22]]</f>
        <v>0</v>
      </c>
      <c r="AP181" s="174">
        <f t="shared" si="18"/>
        <v>0</v>
      </c>
      <c r="AQ181" s="174">
        <f>IFERROR(INDEX(Retail!H:H,MATCH($D181,Retail!$D:$D,0)),0)</f>
        <v>0</v>
      </c>
      <c r="AR181" s="174">
        <f>IFERROR(INDEX(Retail!J:J,MATCH($D181,Retail!$D:$D,0)),0)</f>
        <v>0</v>
      </c>
      <c r="AS181" s="174">
        <f>IFERROR(INDEX('NEW2022'!H:H,MATCH($D181,'NEW2022'!D:D,0)),0)</f>
        <v>0</v>
      </c>
      <c r="AT181" s="174">
        <f>IFERROR(INDEX('NEW2022'!J:J,MATCH($D181,'NEW2022'!D:D,0)),0)</f>
        <v>0</v>
      </c>
      <c r="AU181" s="174">
        <f>IFERROR(INDEX('Quiet Items'!H:H,MATCH($D181,'Quiet Items'!D:D,0)),0)</f>
        <v>0</v>
      </c>
      <c r="AV181" s="174">
        <f>IFERROR(INDEX('Quiet Items'!J:J,MATCH($D181,'Quiet Items'!D:D,0)),0)</f>
        <v>0</v>
      </c>
      <c r="AW181" s="174">
        <f>IFERROR(INDEX('1.4G'!H:H,MATCH($D181,'1.4G'!D:D,0)),0)</f>
        <v>0</v>
      </c>
      <c r="AX181" s="174">
        <f>IFERROR(INDEX('1.4G'!J:J,MATCH($D181,'1.4G'!D:D,0)),0)</f>
        <v>0</v>
      </c>
      <c r="AY181" s="174">
        <f t="shared" si="22"/>
        <v>0</v>
      </c>
      <c r="AZ181" s="174">
        <f t="shared" si="23"/>
        <v>0</v>
      </c>
      <c r="BA181" s="175">
        <f>IFERROR(Table1[[#This Row],[Line total ordered for now]]*Table1[[#This Row],[GUARANTEED PRICE
for STOCK orders collected before 31.3.22]],0)</f>
        <v>0</v>
      </c>
      <c r="BB181" s="175">
        <f t="shared" si="19"/>
        <v>0</v>
      </c>
      <c r="BC181" s="176">
        <f>(AZ181+Table1[[#This Row],[Line total ordered for now]])*Z181</f>
        <v>0</v>
      </c>
      <c r="BD181" s="200">
        <v>191.26988103144967</v>
      </c>
      <c r="BE181" s="65"/>
      <c r="BF181" s="65"/>
      <c r="BG181" s="65"/>
      <c r="BH181" s="65"/>
      <c r="BI181" s="65"/>
      <c r="BJ181" s="65"/>
      <c r="BK181" s="65"/>
      <c r="BL181" s="55"/>
      <c r="BM181"/>
      <c r="BN181"/>
      <c r="BO181"/>
      <c r="BP181"/>
      <c r="BQ181"/>
      <c r="BR181"/>
      <c r="BS181"/>
      <c r="BT181"/>
    </row>
    <row r="182" spans="1:72" ht="15.75">
      <c r="A182" s="202">
        <v>179</v>
      </c>
      <c r="B182" s="68" t="s">
        <v>6378</v>
      </c>
      <c r="C182" s="149" t="s">
        <v>616</v>
      </c>
      <c r="D182" s="149" t="s">
        <v>4524</v>
      </c>
      <c r="E182" s="149" t="s">
        <v>4525</v>
      </c>
      <c r="F182" s="158" t="str">
        <f t="shared" si="20"/>
        <v>Video</v>
      </c>
      <c r="G182" s="187">
        <v>0</v>
      </c>
      <c r="H182" s="150"/>
      <c r="I182" s="184">
        <v>157.41</v>
      </c>
      <c r="J182" s="150"/>
      <c r="K182" s="151">
        <v>6.2527015207752674</v>
      </c>
      <c r="L182" s="152">
        <v>204.83850182059777</v>
      </c>
      <c r="M182" s="152">
        <v>225.09725474790963</v>
      </c>
      <c r="N182" s="153" t="s">
        <v>617</v>
      </c>
      <c r="O182" s="154">
        <v>36</v>
      </c>
      <c r="P182" s="153">
        <v>5</v>
      </c>
      <c r="Q182" s="153" t="s">
        <v>147</v>
      </c>
      <c r="R182" s="155">
        <v>16</v>
      </c>
      <c r="S182" s="155">
        <v>10.68</v>
      </c>
      <c r="T182" s="155">
        <v>3.2</v>
      </c>
      <c r="U182" s="154" t="s">
        <v>94</v>
      </c>
      <c r="V182" s="153" t="s">
        <v>89</v>
      </c>
      <c r="W182" s="153" t="s">
        <v>627</v>
      </c>
      <c r="X182" s="151" t="s">
        <v>6378</v>
      </c>
      <c r="Y182" s="151" t="s">
        <v>6378</v>
      </c>
      <c r="Z182" s="156">
        <v>6.3E-2</v>
      </c>
      <c r="AA182" s="153" t="s">
        <v>836</v>
      </c>
      <c r="AB182" s="153" t="s">
        <v>436</v>
      </c>
      <c r="AC182" s="153" t="s">
        <v>277</v>
      </c>
      <c r="AD182" s="157" t="s">
        <v>4526</v>
      </c>
      <c r="AE182" s="110">
        <v>0</v>
      </c>
      <c r="AF182" s="110">
        <v>0</v>
      </c>
      <c r="AG182" s="112">
        <f t="shared" si="21"/>
        <v>0</v>
      </c>
      <c r="AH182" s="110">
        <f>SUM(AG$4:AG182)</f>
        <v>1</v>
      </c>
      <c r="AI182" s="112">
        <f t="shared" si="17"/>
        <v>0</v>
      </c>
      <c r="AJ182" s="110">
        <f>COUNTIF(AI$4:AI182,"&gt;0")</f>
        <v>0</v>
      </c>
      <c r="AK182" s="110">
        <v>0</v>
      </c>
      <c r="AL182" s="110">
        <v>0</v>
      </c>
      <c r="AM182" s="172" t="str">
        <f>IF(OR(Table1[[#This Row],[Line total ordered for now]]&gt;0,Table1[[#This Row],[Line total ordered for season]]&gt;0),1,"")</f>
        <v/>
      </c>
      <c r="AN182" s="173">
        <f>COUNTIF(AM$4:AM182,"&gt;0")</f>
        <v>0</v>
      </c>
      <c r="AO182" s="173">
        <f>Table1[[#This Row],[ORDER QUANTITY
to be collected BEFORE 31.3.22]]</f>
        <v>0</v>
      </c>
      <c r="AP182" s="174">
        <f t="shared" si="18"/>
        <v>0</v>
      </c>
      <c r="AQ182" s="174">
        <f>IFERROR(INDEX(Retail!H:H,MATCH($D182,Retail!$D:$D,0)),0)</f>
        <v>0</v>
      </c>
      <c r="AR182" s="174">
        <f>IFERROR(INDEX(Retail!J:J,MATCH($D182,Retail!$D:$D,0)),0)</f>
        <v>0</v>
      </c>
      <c r="AS182" s="174">
        <f>IFERROR(INDEX('NEW2022'!H:H,MATCH($D182,'NEW2022'!D:D,0)),0)</f>
        <v>0</v>
      </c>
      <c r="AT182" s="174">
        <f>IFERROR(INDEX('NEW2022'!J:J,MATCH($D182,'NEW2022'!D:D,0)),0)</f>
        <v>0</v>
      </c>
      <c r="AU182" s="174">
        <f>IFERROR(INDEX('Quiet Items'!H:H,MATCH($D182,'Quiet Items'!D:D,0)),0)</f>
        <v>0</v>
      </c>
      <c r="AV182" s="174">
        <f>IFERROR(INDEX('Quiet Items'!J:J,MATCH($D182,'Quiet Items'!D:D,0)),0)</f>
        <v>0</v>
      </c>
      <c r="AW182" s="174">
        <f>IFERROR(INDEX('1.4G'!H:H,MATCH($D182,'1.4G'!D:D,0)),0)</f>
        <v>0</v>
      </c>
      <c r="AX182" s="174">
        <f>IFERROR(INDEX('1.4G'!J:J,MATCH($D182,'1.4G'!D:D,0)),0)</f>
        <v>0</v>
      </c>
      <c r="AY182" s="174">
        <f t="shared" si="22"/>
        <v>0</v>
      </c>
      <c r="AZ182" s="174">
        <f t="shared" si="23"/>
        <v>0</v>
      </c>
      <c r="BA182" s="175">
        <f>IFERROR(Table1[[#This Row],[Line total ordered for now]]*Table1[[#This Row],[GUARANTEED PRICE
for STOCK orders collected before 31.3.22]],0)</f>
        <v>0</v>
      </c>
      <c r="BB182" s="175">
        <f t="shared" si="19"/>
        <v>0</v>
      </c>
      <c r="BC182" s="176">
        <f>(AZ182+Table1[[#This Row],[Line total ordered for now]])*Z182</f>
        <v>0</v>
      </c>
      <c r="BD182" s="200">
        <v>191.33266653572318</v>
      </c>
      <c r="BE182" s="65"/>
      <c r="BF182" s="65"/>
      <c r="BG182" s="65"/>
      <c r="BH182" s="65"/>
      <c r="BI182" s="65"/>
      <c r="BJ182" s="65"/>
      <c r="BK182" s="65"/>
      <c r="BL182" s="55"/>
      <c r="BM182"/>
      <c r="BN182"/>
      <c r="BO182"/>
      <c r="BP182"/>
      <c r="BQ182"/>
      <c r="BR182"/>
      <c r="BS182"/>
      <c r="BT182"/>
    </row>
    <row r="183" spans="1:72" ht="15.75">
      <c r="A183" s="202">
        <v>180</v>
      </c>
      <c r="B183" s="68" t="s">
        <v>6378</v>
      </c>
      <c r="C183" s="149" t="s">
        <v>616</v>
      </c>
      <c r="D183" s="149" t="s">
        <v>2593</v>
      </c>
      <c r="E183" s="149" t="s">
        <v>2594</v>
      </c>
      <c r="F183" s="158" t="str">
        <f t="shared" si="20"/>
        <v>Video</v>
      </c>
      <c r="G183" s="187">
        <v>0</v>
      </c>
      <c r="H183" s="150"/>
      <c r="I183" s="184">
        <v>166.86</v>
      </c>
      <c r="J183" s="150"/>
      <c r="K183" s="151">
        <v>6.337421299143017</v>
      </c>
      <c r="L183" s="152">
        <v>207.61392175992523</v>
      </c>
      <c r="M183" s="152">
        <v>228.14716676914861</v>
      </c>
      <c r="N183" s="153" t="s">
        <v>617</v>
      </c>
      <c r="O183" s="154">
        <v>36</v>
      </c>
      <c r="P183" s="153">
        <v>11</v>
      </c>
      <c r="Q183" s="153" t="s">
        <v>147</v>
      </c>
      <c r="R183" s="155">
        <v>16</v>
      </c>
      <c r="S183" s="155">
        <v>10.68</v>
      </c>
      <c r="T183" s="155">
        <v>3.2</v>
      </c>
      <c r="U183" s="154" t="s">
        <v>94</v>
      </c>
      <c r="V183" s="153" t="s">
        <v>89</v>
      </c>
      <c r="W183" s="153" t="s">
        <v>627</v>
      </c>
      <c r="X183" s="151" t="s">
        <v>6378</v>
      </c>
      <c r="Y183" s="151" t="s">
        <v>6378</v>
      </c>
      <c r="Z183" s="156">
        <v>6.2866000000000005E-2</v>
      </c>
      <c r="AA183" s="153" t="s">
        <v>671</v>
      </c>
      <c r="AB183" s="153" t="s">
        <v>5440</v>
      </c>
      <c r="AC183" s="153" t="s">
        <v>4937</v>
      </c>
      <c r="AD183" s="157" t="s">
        <v>2595</v>
      </c>
      <c r="AE183" s="110">
        <v>0</v>
      </c>
      <c r="AF183" s="110">
        <v>0</v>
      </c>
      <c r="AG183" s="112">
        <f t="shared" si="21"/>
        <v>0</v>
      </c>
      <c r="AH183" s="110">
        <f>SUM(AG$4:AG183)</f>
        <v>1</v>
      </c>
      <c r="AI183" s="112">
        <f t="shared" si="17"/>
        <v>0</v>
      </c>
      <c r="AJ183" s="110">
        <f>COUNTIF(AI$4:AI183,"&gt;0")</f>
        <v>0</v>
      </c>
      <c r="AK183" s="110">
        <v>0</v>
      </c>
      <c r="AL183" s="110">
        <v>0</v>
      </c>
      <c r="AM183" s="172" t="str">
        <f>IF(OR(Table1[[#This Row],[Line total ordered for now]]&gt;0,Table1[[#This Row],[Line total ordered for season]]&gt;0),1,"")</f>
        <v/>
      </c>
      <c r="AN183" s="173">
        <f>COUNTIF(AM$4:AM183,"&gt;0")</f>
        <v>0</v>
      </c>
      <c r="AO183" s="173">
        <f>Table1[[#This Row],[ORDER QUANTITY
to be collected BEFORE 31.3.22]]</f>
        <v>0</v>
      </c>
      <c r="AP183" s="174">
        <f t="shared" si="18"/>
        <v>0</v>
      </c>
      <c r="AQ183" s="174">
        <f>IFERROR(INDEX(Retail!H:H,MATCH($D183,Retail!$D:$D,0)),0)</f>
        <v>0</v>
      </c>
      <c r="AR183" s="174">
        <f>IFERROR(INDEX(Retail!J:J,MATCH($D183,Retail!$D:$D,0)),0)</f>
        <v>0</v>
      </c>
      <c r="AS183" s="174">
        <f>IFERROR(INDEX('NEW2022'!H:H,MATCH($D183,'NEW2022'!D:D,0)),0)</f>
        <v>0</v>
      </c>
      <c r="AT183" s="174">
        <f>IFERROR(INDEX('NEW2022'!J:J,MATCH($D183,'NEW2022'!D:D,0)),0)</f>
        <v>0</v>
      </c>
      <c r="AU183" s="174">
        <f>IFERROR(INDEX('Quiet Items'!H:H,MATCH($D183,'Quiet Items'!D:D,0)),0)</f>
        <v>0</v>
      </c>
      <c r="AV183" s="174">
        <f>IFERROR(INDEX('Quiet Items'!J:J,MATCH($D183,'Quiet Items'!D:D,0)),0)</f>
        <v>0</v>
      </c>
      <c r="AW183" s="174">
        <f>IFERROR(INDEX('1.4G'!H:H,MATCH($D183,'1.4G'!D:D,0)),0)</f>
        <v>0</v>
      </c>
      <c r="AX183" s="174">
        <f>IFERROR(INDEX('1.4G'!J:J,MATCH($D183,'1.4G'!D:D,0)),0)</f>
        <v>0</v>
      </c>
      <c r="AY183" s="174">
        <f t="shared" si="22"/>
        <v>0</v>
      </c>
      <c r="AZ183" s="174">
        <f t="shared" si="23"/>
        <v>0</v>
      </c>
      <c r="BA183" s="175">
        <f>IFERROR(Table1[[#This Row],[Line total ordered for now]]*Table1[[#This Row],[GUARANTEED PRICE
for STOCK orders collected before 31.3.22]],0)</f>
        <v>0</v>
      </c>
      <c r="BB183" s="175">
        <f t="shared" si="19"/>
        <v>0</v>
      </c>
      <c r="BC183" s="176">
        <f>(AZ183+Table1[[#This Row],[Line total ordered for now]])*Z183</f>
        <v>0</v>
      </c>
      <c r="BD183" s="200">
        <v>193.92509175377631</v>
      </c>
      <c r="BE183" s="65"/>
      <c r="BF183" s="65"/>
      <c r="BG183" s="65"/>
      <c r="BH183" s="65"/>
      <c r="BI183" s="65"/>
      <c r="BJ183" s="65"/>
      <c r="BK183" s="65"/>
      <c r="BL183" s="55"/>
      <c r="BM183"/>
      <c r="BN183"/>
      <c r="BO183"/>
      <c r="BP183"/>
      <c r="BQ183"/>
      <c r="BR183"/>
      <c r="BS183"/>
      <c r="BT183"/>
    </row>
    <row r="184" spans="1:72" ht="15.75">
      <c r="A184" s="202">
        <v>181</v>
      </c>
      <c r="B184" s="68" t="s">
        <v>6378</v>
      </c>
      <c r="C184" s="149" t="s">
        <v>616</v>
      </c>
      <c r="D184" s="149" t="s">
        <v>3879</v>
      </c>
      <c r="E184" s="149" t="s">
        <v>3880</v>
      </c>
      <c r="F184" s="158" t="str">
        <f t="shared" si="20"/>
        <v>Video</v>
      </c>
      <c r="G184" s="187">
        <v>5</v>
      </c>
      <c r="H184" s="150"/>
      <c r="I184" s="184">
        <v>160.80000000000001</v>
      </c>
      <c r="J184" s="150"/>
      <c r="K184" s="151">
        <v>6.3382354027673777</v>
      </c>
      <c r="L184" s="152">
        <v>207.64059179465931</v>
      </c>
      <c r="M184" s="152">
        <v>228.17647449962561</v>
      </c>
      <c r="N184" s="153" t="s">
        <v>617</v>
      </c>
      <c r="O184" s="154">
        <v>36</v>
      </c>
      <c r="P184" s="153">
        <v>4</v>
      </c>
      <c r="Q184" s="153" t="s">
        <v>147</v>
      </c>
      <c r="R184" s="155">
        <v>18</v>
      </c>
      <c r="S184" s="155">
        <v>10.8</v>
      </c>
      <c r="T184" s="155">
        <v>3.2</v>
      </c>
      <c r="U184" s="154" t="s">
        <v>94</v>
      </c>
      <c r="V184" s="153" t="s">
        <v>89</v>
      </c>
      <c r="W184" s="153" t="s">
        <v>627</v>
      </c>
      <c r="X184" s="151" t="s">
        <v>6378</v>
      </c>
      <c r="Y184" s="151" t="s">
        <v>6378</v>
      </c>
      <c r="Z184" s="156">
        <v>5.4100000000000002E-2</v>
      </c>
      <c r="AA184" s="153" t="s">
        <v>671</v>
      </c>
      <c r="AB184" s="153" t="s">
        <v>5470</v>
      </c>
      <c r="AC184" s="153" t="s">
        <v>164</v>
      </c>
      <c r="AD184" s="157" t="s">
        <v>3881</v>
      </c>
      <c r="AE184" s="110">
        <v>0</v>
      </c>
      <c r="AF184" s="110">
        <v>0</v>
      </c>
      <c r="AG184" s="112">
        <f t="shared" si="21"/>
        <v>0</v>
      </c>
      <c r="AH184" s="110">
        <f>SUM(AG$4:AG184)</f>
        <v>1</v>
      </c>
      <c r="AI184" s="112">
        <f t="shared" si="17"/>
        <v>0</v>
      </c>
      <c r="AJ184" s="110">
        <f>COUNTIF(AI$4:AI184,"&gt;0")</f>
        <v>0</v>
      </c>
      <c r="AK184" s="110">
        <v>0</v>
      </c>
      <c r="AL184" s="110">
        <v>0</v>
      </c>
      <c r="AM184" s="172" t="str">
        <f>IF(OR(Table1[[#This Row],[Line total ordered for now]]&gt;0,Table1[[#This Row],[Line total ordered for season]]&gt;0),1,"")</f>
        <v/>
      </c>
      <c r="AN184" s="173">
        <f>COUNTIF(AM$4:AM184,"&gt;0")</f>
        <v>0</v>
      </c>
      <c r="AO184" s="173">
        <f>Table1[[#This Row],[ORDER QUANTITY
to be collected BEFORE 31.3.22]]</f>
        <v>0</v>
      </c>
      <c r="AP184" s="174">
        <f t="shared" si="18"/>
        <v>0</v>
      </c>
      <c r="AQ184" s="174">
        <f>IFERROR(INDEX(Retail!H:H,MATCH($D184,Retail!$D:$D,0)),0)</f>
        <v>0</v>
      </c>
      <c r="AR184" s="174">
        <f>IFERROR(INDEX(Retail!J:J,MATCH($D184,Retail!$D:$D,0)),0)</f>
        <v>0</v>
      </c>
      <c r="AS184" s="174">
        <f>IFERROR(INDEX('NEW2022'!H:H,MATCH($D184,'NEW2022'!D:D,0)),0)</f>
        <v>0</v>
      </c>
      <c r="AT184" s="174">
        <f>IFERROR(INDEX('NEW2022'!J:J,MATCH($D184,'NEW2022'!D:D,0)),0)</f>
        <v>0</v>
      </c>
      <c r="AU184" s="174">
        <f>IFERROR(INDEX('Quiet Items'!H:H,MATCH($D184,'Quiet Items'!D:D,0)),0)</f>
        <v>0</v>
      </c>
      <c r="AV184" s="174">
        <f>IFERROR(INDEX('Quiet Items'!J:J,MATCH($D184,'Quiet Items'!D:D,0)),0)</f>
        <v>0</v>
      </c>
      <c r="AW184" s="174">
        <f>IFERROR(INDEX('1.4G'!H:H,MATCH($D184,'1.4G'!D:D,0)),0)</f>
        <v>0</v>
      </c>
      <c r="AX184" s="174">
        <f>IFERROR(INDEX('1.4G'!J:J,MATCH($D184,'1.4G'!D:D,0)),0)</f>
        <v>0</v>
      </c>
      <c r="AY184" s="174">
        <f t="shared" si="22"/>
        <v>0</v>
      </c>
      <c r="AZ184" s="174">
        <f t="shared" si="23"/>
        <v>0</v>
      </c>
      <c r="BA184" s="175">
        <f>IFERROR(Table1[[#This Row],[Line total ordered for now]]*Table1[[#This Row],[GUARANTEED PRICE
for STOCK orders collected before 31.3.22]],0)</f>
        <v>0</v>
      </c>
      <c r="BB184" s="175">
        <f t="shared" si="19"/>
        <v>0</v>
      </c>
      <c r="BC184" s="176">
        <f>(AZ184+Table1[[#This Row],[Line total ordered for now]])*Z184</f>
        <v>0</v>
      </c>
      <c r="BD184" s="200">
        <v>193.95000332468177</v>
      </c>
      <c r="BE184" s="65"/>
      <c r="BF184" s="65"/>
      <c r="BG184" s="65"/>
      <c r="BH184" s="65"/>
      <c r="BI184" s="65"/>
      <c r="BJ184" s="65"/>
      <c r="BK184" s="65"/>
      <c r="BL184" s="55"/>
      <c r="BM184"/>
      <c r="BN184"/>
      <c r="BO184"/>
      <c r="BP184"/>
      <c r="BQ184"/>
      <c r="BR184"/>
      <c r="BS184"/>
      <c r="BT184"/>
    </row>
    <row r="185" spans="1:72" ht="15.75">
      <c r="A185" s="202">
        <v>182</v>
      </c>
      <c r="B185" s="68" t="s">
        <v>6378</v>
      </c>
      <c r="C185" s="149" t="s">
        <v>616</v>
      </c>
      <c r="D185" s="149" t="s">
        <v>3943</v>
      </c>
      <c r="E185" s="149" t="s">
        <v>3944</v>
      </c>
      <c r="F185" s="158" t="str">
        <f t="shared" si="20"/>
        <v>Video</v>
      </c>
      <c r="G185" s="187">
        <v>5</v>
      </c>
      <c r="H185" s="150"/>
      <c r="I185" s="184">
        <v>160.81</v>
      </c>
      <c r="J185" s="150"/>
      <c r="K185" s="151">
        <v>6.3388099106496192</v>
      </c>
      <c r="L185" s="152">
        <v>207.65941267288156</v>
      </c>
      <c r="M185" s="152">
        <v>228.1971567833863</v>
      </c>
      <c r="N185" s="153" t="s">
        <v>617</v>
      </c>
      <c r="O185" s="154">
        <v>36</v>
      </c>
      <c r="P185" s="153">
        <v>4</v>
      </c>
      <c r="Q185" s="153" t="s">
        <v>147</v>
      </c>
      <c r="R185" s="155">
        <v>18</v>
      </c>
      <c r="S185" s="155">
        <v>11.3</v>
      </c>
      <c r="T185" s="155">
        <v>3.2</v>
      </c>
      <c r="U185" s="154" t="s">
        <v>94</v>
      </c>
      <c r="V185" s="153" t="s">
        <v>89</v>
      </c>
      <c r="W185" s="153" t="s">
        <v>627</v>
      </c>
      <c r="X185" s="151" t="s">
        <v>6378</v>
      </c>
      <c r="Y185" s="151" t="s">
        <v>6378</v>
      </c>
      <c r="Z185" s="156">
        <v>5.4128000000000003E-2</v>
      </c>
      <c r="AA185" s="153" t="s">
        <v>671</v>
      </c>
      <c r="AB185" s="153" t="s">
        <v>5472</v>
      </c>
      <c r="AC185" s="153" t="s">
        <v>164</v>
      </c>
      <c r="AD185" s="157" t="s">
        <v>3945</v>
      </c>
      <c r="AE185" s="110">
        <v>0</v>
      </c>
      <c r="AF185" s="110">
        <v>0</v>
      </c>
      <c r="AG185" s="112">
        <f t="shared" si="21"/>
        <v>0</v>
      </c>
      <c r="AH185" s="110">
        <f>SUM(AG$4:AG185)</f>
        <v>1</v>
      </c>
      <c r="AI185" s="112">
        <f t="shared" si="17"/>
        <v>0</v>
      </c>
      <c r="AJ185" s="110">
        <f>COUNTIF(AI$4:AI185,"&gt;0")</f>
        <v>0</v>
      </c>
      <c r="AK185" s="110">
        <v>0</v>
      </c>
      <c r="AL185" s="110">
        <v>0</v>
      </c>
      <c r="AM185" s="172" t="str">
        <f>IF(OR(Table1[[#This Row],[Line total ordered for now]]&gt;0,Table1[[#This Row],[Line total ordered for season]]&gt;0),1,"")</f>
        <v/>
      </c>
      <c r="AN185" s="173">
        <f>COUNTIF(AM$4:AM185,"&gt;0")</f>
        <v>0</v>
      </c>
      <c r="AO185" s="173">
        <f>Table1[[#This Row],[ORDER QUANTITY
to be collected BEFORE 31.3.22]]</f>
        <v>0</v>
      </c>
      <c r="AP185" s="174">
        <f t="shared" si="18"/>
        <v>0</v>
      </c>
      <c r="AQ185" s="174">
        <f>IFERROR(INDEX(Retail!H:H,MATCH($D185,Retail!$D:$D,0)),0)</f>
        <v>0</v>
      </c>
      <c r="AR185" s="174">
        <f>IFERROR(INDEX(Retail!J:J,MATCH($D185,Retail!$D:$D,0)),0)</f>
        <v>0</v>
      </c>
      <c r="AS185" s="174">
        <f>IFERROR(INDEX('NEW2022'!H:H,MATCH($D185,'NEW2022'!D:D,0)),0)</f>
        <v>0</v>
      </c>
      <c r="AT185" s="174">
        <f>IFERROR(INDEX('NEW2022'!J:J,MATCH($D185,'NEW2022'!D:D,0)),0)</f>
        <v>0</v>
      </c>
      <c r="AU185" s="174">
        <f>IFERROR(INDEX('Quiet Items'!H:H,MATCH($D185,'Quiet Items'!D:D,0)),0)</f>
        <v>0</v>
      </c>
      <c r="AV185" s="174">
        <f>IFERROR(INDEX('Quiet Items'!J:J,MATCH($D185,'Quiet Items'!D:D,0)),0)</f>
        <v>0</v>
      </c>
      <c r="AW185" s="174">
        <f>IFERROR(INDEX('1.4G'!H:H,MATCH($D185,'1.4G'!D:D,0)),0)</f>
        <v>0</v>
      </c>
      <c r="AX185" s="174">
        <f>IFERROR(INDEX('1.4G'!J:J,MATCH($D185,'1.4G'!D:D,0)),0)</f>
        <v>0</v>
      </c>
      <c r="AY185" s="174">
        <f t="shared" si="22"/>
        <v>0</v>
      </c>
      <c r="AZ185" s="174">
        <f t="shared" si="23"/>
        <v>0</v>
      </c>
      <c r="BA185" s="175">
        <f>IFERROR(Table1[[#This Row],[Line total ordered for now]]*Table1[[#This Row],[GUARANTEED PRICE
for STOCK orders collected before 31.3.22]],0)</f>
        <v>0</v>
      </c>
      <c r="BB185" s="175">
        <f t="shared" si="19"/>
        <v>0</v>
      </c>
      <c r="BC185" s="176">
        <f>(AZ185+Table1[[#This Row],[Line total ordered for now]])*Z185</f>
        <v>0</v>
      </c>
      <c r="BD185" s="200">
        <v>193.96758326587835</v>
      </c>
      <c r="BE185" s="65"/>
      <c r="BF185" s="65"/>
      <c r="BG185" s="65"/>
      <c r="BH185" s="65"/>
      <c r="BI185" s="65"/>
      <c r="BJ185" s="65"/>
      <c r="BK185" s="65"/>
      <c r="BL185" s="55"/>
      <c r="BM185"/>
      <c r="BN185"/>
      <c r="BO185"/>
      <c r="BP185"/>
      <c r="BQ185"/>
      <c r="BR185"/>
      <c r="BS185"/>
      <c r="BT185"/>
    </row>
    <row r="186" spans="1:72" ht="15.75">
      <c r="A186" s="202">
        <v>183</v>
      </c>
      <c r="B186" s="68" t="s">
        <v>6378</v>
      </c>
      <c r="C186" s="149" t="s">
        <v>616</v>
      </c>
      <c r="D186" s="149" t="s">
        <v>4025</v>
      </c>
      <c r="E186" s="149" t="s">
        <v>4026</v>
      </c>
      <c r="F186" s="158" t="str">
        <f t="shared" si="20"/>
        <v>Video</v>
      </c>
      <c r="G186" s="187">
        <v>2</v>
      </c>
      <c r="H186" s="150"/>
      <c r="I186" s="184">
        <v>161.65</v>
      </c>
      <c r="J186" s="150"/>
      <c r="K186" s="151">
        <v>6.3891203866230288</v>
      </c>
      <c r="L186" s="152">
        <v>209.30758386577043</v>
      </c>
      <c r="M186" s="152">
        <v>230.00833391842903</v>
      </c>
      <c r="N186" s="153" t="s">
        <v>617</v>
      </c>
      <c r="O186" s="154">
        <v>36</v>
      </c>
      <c r="P186" s="153">
        <v>4</v>
      </c>
      <c r="Q186" s="153" t="s">
        <v>147</v>
      </c>
      <c r="R186" s="155">
        <v>18</v>
      </c>
      <c r="S186" s="155">
        <v>11.3</v>
      </c>
      <c r="T186" s="155">
        <v>3.2</v>
      </c>
      <c r="U186" s="154" t="s">
        <v>94</v>
      </c>
      <c r="V186" s="153" t="s">
        <v>89</v>
      </c>
      <c r="W186" s="153" t="s">
        <v>627</v>
      </c>
      <c r="X186" s="151" t="s">
        <v>6378</v>
      </c>
      <c r="Y186" s="151" t="s">
        <v>6378</v>
      </c>
      <c r="Z186" s="156">
        <v>5.6579999999999998E-2</v>
      </c>
      <c r="AA186" s="153" t="s">
        <v>3802</v>
      </c>
      <c r="AB186" s="153" t="s">
        <v>5474</v>
      </c>
      <c r="AC186" s="153" t="s">
        <v>164</v>
      </c>
      <c r="AD186" s="157" t="s">
        <v>2954</v>
      </c>
      <c r="AE186" s="110">
        <v>0</v>
      </c>
      <c r="AF186" s="110">
        <v>0</v>
      </c>
      <c r="AG186" s="112">
        <f t="shared" si="21"/>
        <v>0</v>
      </c>
      <c r="AH186" s="110">
        <f>SUM(AG$4:AG186)</f>
        <v>1</v>
      </c>
      <c r="AI186" s="112">
        <f t="shared" si="17"/>
        <v>0</v>
      </c>
      <c r="AJ186" s="110">
        <f>COUNTIF(AI$4:AI186,"&gt;0")</f>
        <v>0</v>
      </c>
      <c r="AK186" s="110">
        <v>0</v>
      </c>
      <c r="AL186" s="110">
        <v>0</v>
      </c>
      <c r="AM186" s="172" t="str">
        <f>IF(OR(Table1[[#This Row],[Line total ordered for now]]&gt;0,Table1[[#This Row],[Line total ordered for season]]&gt;0),1,"")</f>
        <v/>
      </c>
      <c r="AN186" s="173">
        <f>COUNTIF(AM$4:AM186,"&gt;0")</f>
        <v>0</v>
      </c>
      <c r="AO186" s="173">
        <f>Table1[[#This Row],[ORDER QUANTITY
to be collected BEFORE 31.3.22]]</f>
        <v>0</v>
      </c>
      <c r="AP186" s="174">
        <f t="shared" si="18"/>
        <v>0</v>
      </c>
      <c r="AQ186" s="174">
        <f>IFERROR(INDEX(Retail!H:H,MATCH($D186,Retail!$D:$D,0)),0)</f>
        <v>0</v>
      </c>
      <c r="AR186" s="174">
        <f>IFERROR(INDEX(Retail!J:J,MATCH($D186,Retail!$D:$D,0)),0)</f>
        <v>0</v>
      </c>
      <c r="AS186" s="174">
        <f>IFERROR(INDEX('NEW2022'!H:H,MATCH($D186,'NEW2022'!D:D,0)),0)</f>
        <v>0</v>
      </c>
      <c r="AT186" s="174">
        <f>IFERROR(INDEX('NEW2022'!J:J,MATCH($D186,'NEW2022'!D:D,0)),0)</f>
        <v>0</v>
      </c>
      <c r="AU186" s="174">
        <f>IFERROR(INDEX('Quiet Items'!H:H,MATCH($D186,'Quiet Items'!D:D,0)),0)</f>
        <v>0</v>
      </c>
      <c r="AV186" s="174">
        <f>IFERROR(INDEX('Quiet Items'!J:J,MATCH($D186,'Quiet Items'!D:D,0)),0)</f>
        <v>0</v>
      </c>
      <c r="AW186" s="174">
        <f>IFERROR(INDEX('1.4G'!H:H,MATCH($D186,'1.4G'!D:D,0)),0)</f>
        <v>0</v>
      </c>
      <c r="AX186" s="174">
        <f>IFERROR(INDEX('1.4G'!J:J,MATCH($D186,'1.4G'!D:D,0)),0)</f>
        <v>0</v>
      </c>
      <c r="AY186" s="174">
        <f t="shared" si="22"/>
        <v>0</v>
      </c>
      <c r="AZ186" s="174">
        <f t="shared" si="23"/>
        <v>0</v>
      </c>
      <c r="BA186" s="175">
        <f>IFERROR(Table1[[#This Row],[Line total ordered for now]]*Table1[[#This Row],[GUARANTEED PRICE
for STOCK orders collected before 31.3.22]],0)</f>
        <v>0</v>
      </c>
      <c r="BB186" s="175">
        <f t="shared" si="19"/>
        <v>0</v>
      </c>
      <c r="BC186" s="176">
        <f>(AZ186+Table1[[#This Row],[Line total ordered for now]])*Z186</f>
        <v>0</v>
      </c>
      <c r="BD186" s="200">
        <v>195.50708383066467</v>
      </c>
      <c r="BE186" s="65"/>
      <c r="BF186" s="65"/>
      <c r="BG186" s="65"/>
      <c r="BH186" s="65"/>
      <c r="BI186" s="65"/>
      <c r="BJ186" s="65"/>
      <c r="BK186" s="65"/>
      <c r="BL186" s="55"/>
      <c r="BM186"/>
      <c r="BN186"/>
      <c r="BO186"/>
      <c r="BP186"/>
      <c r="BQ186"/>
      <c r="BR186"/>
      <c r="BS186"/>
      <c r="BT186"/>
    </row>
    <row r="187" spans="1:72" ht="15.75">
      <c r="A187" s="202">
        <v>184</v>
      </c>
      <c r="B187" s="68" t="s">
        <v>6378</v>
      </c>
      <c r="C187" s="149" t="s">
        <v>616</v>
      </c>
      <c r="D187" s="149" t="s">
        <v>3754</v>
      </c>
      <c r="E187" s="149" t="s">
        <v>3755</v>
      </c>
      <c r="F187" s="158" t="str">
        <f t="shared" si="20"/>
        <v>Video</v>
      </c>
      <c r="G187" s="187">
        <v>0</v>
      </c>
      <c r="H187" s="150"/>
      <c r="I187" s="184">
        <v>175.52</v>
      </c>
      <c r="J187" s="150"/>
      <c r="K187" s="151">
        <v>6.6687652550836827</v>
      </c>
      <c r="L187" s="152">
        <v>218.46874975654146</v>
      </c>
      <c r="M187" s="152">
        <v>240.07554918301258</v>
      </c>
      <c r="N187" s="153" t="s">
        <v>617</v>
      </c>
      <c r="O187" s="154">
        <v>36</v>
      </c>
      <c r="P187" s="153">
        <v>11</v>
      </c>
      <c r="Q187" s="153" t="s">
        <v>147</v>
      </c>
      <c r="R187" s="155">
        <v>16</v>
      </c>
      <c r="S187" s="155">
        <v>10.68</v>
      </c>
      <c r="T187" s="155">
        <v>3.2</v>
      </c>
      <c r="U187" s="154" t="s">
        <v>94</v>
      </c>
      <c r="V187" s="153" t="s">
        <v>89</v>
      </c>
      <c r="W187" s="153" t="s">
        <v>627</v>
      </c>
      <c r="X187" s="151" t="s">
        <v>6378</v>
      </c>
      <c r="Y187" s="151" t="s">
        <v>6378</v>
      </c>
      <c r="Z187" s="156">
        <v>6.2899999999999998E-2</v>
      </c>
      <c r="AA187" s="153" t="s">
        <v>671</v>
      </c>
      <c r="AB187" s="153" t="s">
        <v>5715</v>
      </c>
      <c r="AC187" s="153" t="s">
        <v>145</v>
      </c>
      <c r="AD187" s="157" t="s">
        <v>3756</v>
      </c>
      <c r="AE187" s="110">
        <v>0</v>
      </c>
      <c r="AF187" s="110">
        <v>0</v>
      </c>
      <c r="AG187" s="112">
        <f t="shared" si="21"/>
        <v>0</v>
      </c>
      <c r="AH187" s="110">
        <f>SUM(AG$4:AG187)</f>
        <v>1</v>
      </c>
      <c r="AI187" s="112">
        <f t="shared" si="17"/>
        <v>0</v>
      </c>
      <c r="AJ187" s="110">
        <f>COUNTIF(AI$4:AI187,"&gt;0")</f>
        <v>0</v>
      </c>
      <c r="AK187" s="110">
        <v>0</v>
      </c>
      <c r="AL187" s="110">
        <v>0</v>
      </c>
      <c r="AM187" s="172" t="str">
        <f>IF(OR(Table1[[#This Row],[Line total ordered for now]]&gt;0,Table1[[#This Row],[Line total ordered for season]]&gt;0),1,"")</f>
        <v/>
      </c>
      <c r="AN187" s="173">
        <f>COUNTIF(AM$4:AM187,"&gt;0")</f>
        <v>0</v>
      </c>
      <c r="AO187" s="173">
        <f>Table1[[#This Row],[ORDER QUANTITY
to be collected BEFORE 31.3.22]]</f>
        <v>0</v>
      </c>
      <c r="AP187" s="174">
        <f t="shared" si="18"/>
        <v>0</v>
      </c>
      <c r="AQ187" s="174">
        <f>IFERROR(INDEX(Retail!H:H,MATCH($D187,Retail!$D:$D,0)),0)</f>
        <v>0</v>
      </c>
      <c r="AR187" s="174">
        <f>IFERROR(INDEX(Retail!J:J,MATCH($D187,Retail!$D:$D,0)),0)</f>
        <v>0</v>
      </c>
      <c r="AS187" s="174">
        <f>IFERROR(INDEX('NEW2022'!H:H,MATCH($D187,'NEW2022'!D:D,0)),0)</f>
        <v>0</v>
      </c>
      <c r="AT187" s="174">
        <f>IFERROR(INDEX('NEW2022'!J:J,MATCH($D187,'NEW2022'!D:D,0)),0)</f>
        <v>0</v>
      </c>
      <c r="AU187" s="174">
        <f>IFERROR(INDEX('Quiet Items'!H:H,MATCH($D187,'Quiet Items'!D:D,0)),0)</f>
        <v>0</v>
      </c>
      <c r="AV187" s="174">
        <f>IFERROR(INDEX('Quiet Items'!J:J,MATCH($D187,'Quiet Items'!D:D,0)),0)</f>
        <v>0</v>
      </c>
      <c r="AW187" s="174">
        <f>IFERROR(INDEX('1.4G'!H:H,MATCH($D187,'1.4G'!D:D,0)),0)</f>
        <v>0</v>
      </c>
      <c r="AX187" s="174">
        <f>IFERROR(INDEX('1.4G'!J:J,MATCH($D187,'1.4G'!D:D,0)),0)</f>
        <v>0</v>
      </c>
      <c r="AY187" s="174">
        <f t="shared" si="22"/>
        <v>0</v>
      </c>
      <c r="AZ187" s="174">
        <f t="shared" si="23"/>
        <v>0</v>
      </c>
      <c r="BA187" s="175">
        <f>IFERROR(Table1[[#This Row],[Line total ordered for now]]*Table1[[#This Row],[GUARANTEED PRICE
for STOCK orders collected before 31.3.22]],0)</f>
        <v>0</v>
      </c>
      <c r="BB187" s="175">
        <f t="shared" si="19"/>
        <v>0</v>
      </c>
      <c r="BC187" s="176">
        <f>(AZ187+Table1[[#This Row],[Line total ordered for now]])*Z187</f>
        <v>0</v>
      </c>
      <c r="BD187" s="200">
        <v>204.0642168055607</v>
      </c>
      <c r="BE187" s="65"/>
      <c r="BF187" s="65"/>
      <c r="BG187" s="65"/>
      <c r="BH187" s="65"/>
      <c r="BI187" s="65"/>
      <c r="BJ187" s="65"/>
      <c r="BK187" s="65"/>
      <c r="BL187" s="55"/>
      <c r="BM187"/>
      <c r="BN187"/>
      <c r="BO187"/>
      <c r="BP187"/>
      <c r="BQ187"/>
      <c r="BR187"/>
      <c r="BS187"/>
      <c r="BT187"/>
    </row>
    <row r="188" spans="1:72" ht="15.75">
      <c r="A188" s="202">
        <v>185</v>
      </c>
      <c r="B188" s="68" t="s">
        <v>6378</v>
      </c>
      <c r="C188" s="149" t="s">
        <v>616</v>
      </c>
      <c r="D188" s="149" t="s">
        <v>1538</v>
      </c>
      <c r="E188" s="149" t="s">
        <v>1539</v>
      </c>
      <c r="F188" s="158" t="str">
        <f t="shared" si="20"/>
        <v>Video</v>
      </c>
      <c r="G188" s="187">
        <v>3</v>
      </c>
      <c r="H188" s="150"/>
      <c r="I188" s="184">
        <v>173.19</v>
      </c>
      <c r="J188" s="150"/>
      <c r="K188" s="151">
        <v>6.8754660433676644</v>
      </c>
      <c r="L188" s="152">
        <v>225.24026758072469</v>
      </c>
      <c r="M188" s="152">
        <v>247.51677756123593</v>
      </c>
      <c r="N188" s="153" t="s">
        <v>617</v>
      </c>
      <c r="O188" s="154">
        <v>36</v>
      </c>
      <c r="P188" s="153">
        <v>9</v>
      </c>
      <c r="Q188" s="153" t="s">
        <v>147</v>
      </c>
      <c r="R188" s="155">
        <v>16</v>
      </c>
      <c r="S188" s="155">
        <v>10.68</v>
      </c>
      <c r="T188" s="155">
        <v>3.2</v>
      </c>
      <c r="U188" s="154" t="s">
        <v>94</v>
      </c>
      <c r="V188" s="153" t="s">
        <v>89</v>
      </c>
      <c r="W188" s="153" t="s">
        <v>627</v>
      </c>
      <c r="X188" s="151" t="s">
        <v>6378</v>
      </c>
      <c r="Y188" s="151" t="s">
        <v>6378</v>
      </c>
      <c r="Z188" s="156">
        <v>6.2866000000000005E-2</v>
      </c>
      <c r="AA188" s="153" t="s">
        <v>671</v>
      </c>
      <c r="AB188" s="153" t="s">
        <v>5727</v>
      </c>
      <c r="AC188" s="153" t="s">
        <v>145</v>
      </c>
      <c r="AD188" s="157" t="s">
        <v>1540</v>
      </c>
      <c r="AE188" s="110">
        <v>0</v>
      </c>
      <c r="AF188" s="110">
        <v>0</v>
      </c>
      <c r="AG188" s="112">
        <f t="shared" si="21"/>
        <v>0</v>
      </c>
      <c r="AH188" s="110">
        <f>SUM(AG$4:AG188)</f>
        <v>1</v>
      </c>
      <c r="AI188" s="112">
        <f t="shared" si="17"/>
        <v>0</v>
      </c>
      <c r="AJ188" s="110">
        <f>COUNTIF(AI$4:AI188,"&gt;0")</f>
        <v>0</v>
      </c>
      <c r="AK188" s="110">
        <v>0</v>
      </c>
      <c r="AL188" s="110">
        <v>0</v>
      </c>
      <c r="AM188" s="172" t="str">
        <f>IF(OR(Table1[[#This Row],[Line total ordered for now]]&gt;0,Table1[[#This Row],[Line total ordered for season]]&gt;0),1,"")</f>
        <v/>
      </c>
      <c r="AN188" s="173">
        <f>COUNTIF(AM$4:AM188,"&gt;0")</f>
        <v>0</v>
      </c>
      <c r="AO188" s="173">
        <f>Table1[[#This Row],[ORDER QUANTITY
to be collected BEFORE 31.3.22]]</f>
        <v>0</v>
      </c>
      <c r="AP188" s="174">
        <f t="shared" si="18"/>
        <v>0</v>
      </c>
      <c r="AQ188" s="174">
        <f>IFERROR(INDEX(Retail!H:H,MATCH($D188,Retail!$D:$D,0)),0)</f>
        <v>0</v>
      </c>
      <c r="AR188" s="174">
        <f>IFERROR(INDEX(Retail!J:J,MATCH($D188,Retail!$D:$D,0)),0)</f>
        <v>0</v>
      </c>
      <c r="AS188" s="174">
        <f>IFERROR(INDEX('NEW2022'!H:H,MATCH($D188,'NEW2022'!D:D,0)),0)</f>
        <v>0</v>
      </c>
      <c r="AT188" s="174">
        <f>IFERROR(INDEX('NEW2022'!J:J,MATCH($D188,'NEW2022'!D:D,0)),0)</f>
        <v>0</v>
      </c>
      <c r="AU188" s="174">
        <f>IFERROR(INDEX('Quiet Items'!H:H,MATCH($D188,'Quiet Items'!D:D,0)),0)</f>
        <v>0</v>
      </c>
      <c r="AV188" s="174">
        <f>IFERROR(INDEX('Quiet Items'!J:J,MATCH($D188,'Quiet Items'!D:D,0)),0)</f>
        <v>0</v>
      </c>
      <c r="AW188" s="174">
        <f>IFERROR(INDEX('1.4G'!H:H,MATCH($D188,'1.4G'!D:D,0)),0)</f>
        <v>0</v>
      </c>
      <c r="AX188" s="174">
        <f>IFERROR(INDEX('1.4G'!J:J,MATCH($D188,'1.4G'!D:D,0)),0)</f>
        <v>0</v>
      </c>
      <c r="AY188" s="174">
        <f t="shared" si="22"/>
        <v>0</v>
      </c>
      <c r="AZ188" s="174">
        <f t="shared" si="23"/>
        <v>0</v>
      </c>
      <c r="BA188" s="175">
        <f>IFERROR(Table1[[#This Row],[Line total ordered for now]]*Table1[[#This Row],[GUARANTEED PRICE
for STOCK orders collected before 31.3.22]],0)</f>
        <v>0</v>
      </c>
      <c r="BB188" s="175">
        <f t="shared" si="19"/>
        <v>0</v>
      </c>
      <c r="BC188" s="176">
        <f>(AZ188+Table1[[#This Row],[Line total ordered for now]])*Z188</f>
        <v>0</v>
      </c>
      <c r="BD188" s="200">
        <v>210.38926092705054</v>
      </c>
      <c r="BE188" s="65"/>
      <c r="BF188" s="65"/>
      <c r="BG188" s="65"/>
      <c r="BH188" s="65"/>
      <c r="BI188" s="65"/>
      <c r="BJ188" s="65"/>
      <c r="BK188" s="65"/>
      <c r="BL188" s="55"/>
      <c r="BM188"/>
      <c r="BN188"/>
      <c r="BO188"/>
      <c r="BP188"/>
      <c r="BQ188"/>
      <c r="BR188"/>
      <c r="BS188"/>
      <c r="BT188"/>
    </row>
    <row r="189" spans="1:72" ht="15.75">
      <c r="A189" s="202">
        <v>186</v>
      </c>
      <c r="B189" s="68" t="s">
        <v>6378</v>
      </c>
      <c r="C189" s="149" t="s">
        <v>616</v>
      </c>
      <c r="D189" s="149" t="s">
        <v>4368</v>
      </c>
      <c r="E189" s="149" t="s">
        <v>4369</v>
      </c>
      <c r="F189" s="158" t="str">
        <f t="shared" si="20"/>
        <v>Video</v>
      </c>
      <c r="G189" s="187">
        <v>0</v>
      </c>
      <c r="H189" s="150"/>
      <c r="I189" s="184">
        <v>167.12</v>
      </c>
      <c r="J189" s="150"/>
      <c r="K189" s="151">
        <v>6.9700319534811115</v>
      </c>
      <c r="L189" s="152">
        <v>228.33824679604123</v>
      </c>
      <c r="M189" s="152">
        <v>250.92115032532001</v>
      </c>
      <c r="N189" s="153" t="s">
        <v>617</v>
      </c>
      <c r="O189" s="154">
        <v>36</v>
      </c>
      <c r="P189" s="153">
        <v>6</v>
      </c>
      <c r="Q189" s="153" t="s">
        <v>147</v>
      </c>
      <c r="R189" s="155">
        <v>18</v>
      </c>
      <c r="S189" s="155">
        <v>10.8</v>
      </c>
      <c r="T189" s="155">
        <v>3.2</v>
      </c>
      <c r="U189" s="154" t="s">
        <v>94</v>
      </c>
      <c r="V189" s="153" t="s">
        <v>89</v>
      </c>
      <c r="W189" s="153" t="s">
        <v>627</v>
      </c>
      <c r="X189" s="151" t="s">
        <v>6378</v>
      </c>
      <c r="Y189" s="151" t="s">
        <v>6378</v>
      </c>
      <c r="Z189" s="156">
        <v>5.6579999999999998E-2</v>
      </c>
      <c r="AA189" s="153" t="s">
        <v>671</v>
      </c>
      <c r="AB189" s="153" t="s">
        <v>5483</v>
      </c>
      <c r="AC189" s="153" t="s">
        <v>2412</v>
      </c>
      <c r="AD189" s="157" t="s">
        <v>4370</v>
      </c>
      <c r="AE189" s="110">
        <v>0</v>
      </c>
      <c r="AF189" s="110">
        <v>0</v>
      </c>
      <c r="AG189" s="112">
        <f t="shared" si="21"/>
        <v>0</v>
      </c>
      <c r="AH189" s="110">
        <f>SUM(AG$4:AG189)</f>
        <v>1</v>
      </c>
      <c r="AI189" s="112">
        <f t="shared" si="17"/>
        <v>0</v>
      </c>
      <c r="AJ189" s="110">
        <f>COUNTIF(AI$4:AI189,"&gt;0")</f>
        <v>0</v>
      </c>
      <c r="AK189" s="110">
        <v>0</v>
      </c>
      <c r="AL189" s="110">
        <v>0</v>
      </c>
      <c r="AM189" s="172" t="str">
        <f>IF(OR(Table1[[#This Row],[Line total ordered for now]]&gt;0,Table1[[#This Row],[Line total ordered for season]]&gt;0),1,"")</f>
        <v/>
      </c>
      <c r="AN189" s="173">
        <f>COUNTIF(AM$4:AM189,"&gt;0")</f>
        <v>0</v>
      </c>
      <c r="AO189" s="173">
        <f>Table1[[#This Row],[ORDER QUANTITY
to be collected BEFORE 31.3.22]]</f>
        <v>0</v>
      </c>
      <c r="AP189" s="174">
        <f t="shared" si="18"/>
        <v>0</v>
      </c>
      <c r="AQ189" s="174">
        <f>IFERROR(INDEX(Retail!H:H,MATCH($D189,Retail!$D:$D,0)),0)</f>
        <v>0</v>
      </c>
      <c r="AR189" s="174">
        <f>IFERROR(INDEX(Retail!J:J,MATCH($D189,Retail!$D:$D,0)),0)</f>
        <v>0</v>
      </c>
      <c r="AS189" s="174">
        <f>IFERROR(INDEX('NEW2022'!H:H,MATCH($D189,'NEW2022'!D:D,0)),0)</f>
        <v>0</v>
      </c>
      <c r="AT189" s="174">
        <f>IFERROR(INDEX('NEW2022'!J:J,MATCH($D189,'NEW2022'!D:D,0)),0)</f>
        <v>0</v>
      </c>
      <c r="AU189" s="174">
        <f>IFERROR(INDEX('Quiet Items'!H:H,MATCH($D189,'Quiet Items'!D:D,0)),0)</f>
        <v>0</v>
      </c>
      <c r="AV189" s="174">
        <f>IFERROR(INDEX('Quiet Items'!J:J,MATCH($D189,'Quiet Items'!D:D,0)),0)</f>
        <v>0</v>
      </c>
      <c r="AW189" s="174">
        <f>IFERROR(INDEX('1.4G'!H:H,MATCH($D189,'1.4G'!D:D,0)),0)</f>
        <v>0</v>
      </c>
      <c r="AX189" s="174">
        <f>IFERROR(INDEX('1.4G'!J:J,MATCH($D189,'1.4G'!D:D,0)),0)</f>
        <v>0</v>
      </c>
      <c r="AY189" s="174">
        <f t="shared" si="22"/>
        <v>0</v>
      </c>
      <c r="AZ189" s="174">
        <f t="shared" si="23"/>
        <v>0</v>
      </c>
      <c r="BA189" s="175">
        <f>IFERROR(Table1[[#This Row],[Line total ordered for now]]*Table1[[#This Row],[GUARANTEED PRICE
for STOCK orders collected before 31.3.22]],0)</f>
        <v>0</v>
      </c>
      <c r="BB189" s="175">
        <f t="shared" si="19"/>
        <v>0</v>
      </c>
      <c r="BC189" s="176">
        <f>(AZ189+Table1[[#This Row],[Line total ordered for now]])*Z189</f>
        <v>0</v>
      </c>
      <c r="BD189" s="200">
        <v>213.28297777652202</v>
      </c>
      <c r="BE189" s="65"/>
      <c r="BF189" s="65"/>
      <c r="BG189" s="65"/>
      <c r="BH189" s="65"/>
      <c r="BI189" s="65"/>
      <c r="BJ189" s="65"/>
      <c r="BK189" s="65"/>
      <c r="BL189" s="55"/>
      <c r="BM189"/>
      <c r="BN189"/>
      <c r="BO189"/>
      <c r="BP189"/>
      <c r="BQ189"/>
      <c r="BR189"/>
      <c r="BS189"/>
      <c r="BT189"/>
    </row>
    <row r="190" spans="1:72" ht="15.75">
      <c r="A190" s="202">
        <v>187</v>
      </c>
      <c r="B190" s="68" t="s">
        <v>6378</v>
      </c>
      <c r="C190" s="149" t="s">
        <v>616</v>
      </c>
      <c r="D190" s="149" t="s">
        <v>4417</v>
      </c>
      <c r="E190" s="149" t="s">
        <v>4418</v>
      </c>
      <c r="F190" s="158" t="str">
        <f t="shared" si="20"/>
        <v>Video</v>
      </c>
      <c r="G190" s="187">
        <v>0</v>
      </c>
      <c r="H190" s="150"/>
      <c r="I190" s="184">
        <v>168.54</v>
      </c>
      <c r="J190" s="150"/>
      <c r="K190" s="151">
        <v>6.9700319534811115</v>
      </c>
      <c r="L190" s="152">
        <v>228.33824679604123</v>
      </c>
      <c r="M190" s="152">
        <v>250.92115032532001</v>
      </c>
      <c r="N190" s="153" t="s">
        <v>617</v>
      </c>
      <c r="O190" s="154">
        <v>36</v>
      </c>
      <c r="P190" s="153">
        <v>5</v>
      </c>
      <c r="Q190" s="153" t="s">
        <v>147</v>
      </c>
      <c r="R190" s="155">
        <v>17</v>
      </c>
      <c r="S190" s="155">
        <v>12.3</v>
      </c>
      <c r="T190" s="155">
        <v>3.2</v>
      </c>
      <c r="U190" s="154" t="s">
        <v>94</v>
      </c>
      <c r="V190" s="153" t="s">
        <v>89</v>
      </c>
      <c r="W190" s="153" t="s">
        <v>627</v>
      </c>
      <c r="X190" s="151" t="s">
        <v>6378</v>
      </c>
      <c r="Y190" s="151" t="s">
        <v>6378</v>
      </c>
      <c r="Z190" s="156">
        <v>5.6579999999999998E-2</v>
      </c>
      <c r="AA190" s="153" t="s">
        <v>836</v>
      </c>
      <c r="AB190" s="153" t="s">
        <v>5485</v>
      </c>
      <c r="AC190" s="153" t="s">
        <v>4790</v>
      </c>
      <c r="AD190" s="157" t="s">
        <v>835</v>
      </c>
      <c r="AE190" s="110">
        <v>0</v>
      </c>
      <c r="AF190" s="110">
        <v>0</v>
      </c>
      <c r="AG190" s="112">
        <f t="shared" si="21"/>
        <v>0</v>
      </c>
      <c r="AH190" s="110">
        <f>SUM(AG$4:AG190)</f>
        <v>1</v>
      </c>
      <c r="AI190" s="112">
        <f t="shared" si="17"/>
        <v>0</v>
      </c>
      <c r="AJ190" s="110">
        <f>COUNTIF(AI$4:AI190,"&gt;0")</f>
        <v>0</v>
      </c>
      <c r="AK190" s="110">
        <v>0</v>
      </c>
      <c r="AL190" s="110">
        <v>0</v>
      </c>
      <c r="AM190" s="172" t="str">
        <f>IF(OR(Table1[[#This Row],[Line total ordered for now]]&gt;0,Table1[[#This Row],[Line total ordered for season]]&gt;0),1,"")</f>
        <v/>
      </c>
      <c r="AN190" s="173">
        <f>COUNTIF(AM$4:AM190,"&gt;0")</f>
        <v>0</v>
      </c>
      <c r="AO190" s="173">
        <f>Table1[[#This Row],[ORDER QUANTITY
to be collected BEFORE 31.3.22]]</f>
        <v>0</v>
      </c>
      <c r="AP190" s="174">
        <f t="shared" si="18"/>
        <v>0</v>
      </c>
      <c r="AQ190" s="174">
        <f>IFERROR(INDEX(Retail!H:H,MATCH($D190,Retail!$D:$D,0)),0)</f>
        <v>0</v>
      </c>
      <c r="AR190" s="174">
        <f>IFERROR(INDEX(Retail!J:J,MATCH($D190,Retail!$D:$D,0)),0)</f>
        <v>0</v>
      </c>
      <c r="AS190" s="174">
        <f>IFERROR(INDEX('NEW2022'!H:H,MATCH($D190,'NEW2022'!D:D,0)),0)</f>
        <v>0</v>
      </c>
      <c r="AT190" s="174">
        <f>IFERROR(INDEX('NEW2022'!J:J,MATCH($D190,'NEW2022'!D:D,0)),0)</f>
        <v>0</v>
      </c>
      <c r="AU190" s="174">
        <f>IFERROR(INDEX('Quiet Items'!H:H,MATCH($D190,'Quiet Items'!D:D,0)),0)</f>
        <v>0</v>
      </c>
      <c r="AV190" s="174">
        <f>IFERROR(INDEX('Quiet Items'!J:J,MATCH($D190,'Quiet Items'!D:D,0)),0)</f>
        <v>0</v>
      </c>
      <c r="AW190" s="174">
        <f>IFERROR(INDEX('1.4G'!H:H,MATCH($D190,'1.4G'!D:D,0)),0)</f>
        <v>0</v>
      </c>
      <c r="AX190" s="174">
        <f>IFERROR(INDEX('1.4G'!J:J,MATCH($D190,'1.4G'!D:D,0)),0)</f>
        <v>0</v>
      </c>
      <c r="AY190" s="174">
        <f t="shared" si="22"/>
        <v>0</v>
      </c>
      <c r="AZ190" s="174">
        <f t="shared" si="23"/>
        <v>0</v>
      </c>
      <c r="BA190" s="175">
        <f>IFERROR(Table1[[#This Row],[Line total ordered for now]]*Table1[[#This Row],[GUARANTEED PRICE
for STOCK orders collected before 31.3.22]],0)</f>
        <v>0</v>
      </c>
      <c r="BB190" s="175">
        <f t="shared" si="19"/>
        <v>0</v>
      </c>
      <c r="BC190" s="176">
        <f>(AZ190+Table1[[#This Row],[Line total ordered for now]])*Z190</f>
        <v>0</v>
      </c>
      <c r="BD190" s="200">
        <v>213.28297777652202</v>
      </c>
      <c r="BE190" s="65"/>
      <c r="BF190" s="65"/>
      <c r="BG190" s="65"/>
      <c r="BH190" s="65"/>
      <c r="BI190" s="65"/>
      <c r="BJ190" s="65"/>
      <c r="BK190" s="65"/>
      <c r="BL190" s="55"/>
      <c r="BM190"/>
      <c r="BN190"/>
      <c r="BO190"/>
      <c r="BP190"/>
      <c r="BQ190"/>
      <c r="BR190"/>
      <c r="BS190"/>
      <c r="BT190"/>
    </row>
    <row r="191" spans="1:72" ht="15.75">
      <c r="A191" s="202">
        <v>188</v>
      </c>
      <c r="B191" s="68" t="s">
        <v>6378</v>
      </c>
      <c r="C191" s="149" t="s">
        <v>616</v>
      </c>
      <c r="D191" s="149" t="s">
        <v>5425</v>
      </c>
      <c r="E191" s="149" t="s">
        <v>1190</v>
      </c>
      <c r="F191" s="158" t="str">
        <f t="shared" si="20"/>
        <v>Video</v>
      </c>
      <c r="G191" s="187">
        <v>0</v>
      </c>
      <c r="H191" s="150"/>
      <c r="I191" s="184">
        <v>173.13</v>
      </c>
      <c r="J191" s="150"/>
      <c r="K191" s="151">
        <v>6.9743007940178225</v>
      </c>
      <c r="L191" s="152">
        <v>228.47809401202386</v>
      </c>
      <c r="M191" s="152">
        <v>251.07482858464161</v>
      </c>
      <c r="N191" s="153" t="s">
        <v>617</v>
      </c>
      <c r="O191" s="154">
        <v>36</v>
      </c>
      <c r="P191" s="153">
        <v>10</v>
      </c>
      <c r="Q191" s="153" t="s">
        <v>147</v>
      </c>
      <c r="R191" s="155">
        <v>16</v>
      </c>
      <c r="S191" s="155">
        <v>10.68</v>
      </c>
      <c r="T191" s="155">
        <v>3.2</v>
      </c>
      <c r="U191" s="154" t="s">
        <v>94</v>
      </c>
      <c r="V191" s="153" t="s">
        <v>89</v>
      </c>
      <c r="W191" s="153" t="s">
        <v>627</v>
      </c>
      <c r="X191" s="151" t="s">
        <v>6378</v>
      </c>
      <c r="Y191" s="151" t="s">
        <v>6378</v>
      </c>
      <c r="Z191" s="156">
        <v>6.2866000000000005E-2</v>
      </c>
      <c r="AA191" s="153" t="s">
        <v>671</v>
      </c>
      <c r="AB191" s="153" t="s">
        <v>5426</v>
      </c>
      <c r="AC191" s="153" t="s">
        <v>4933</v>
      </c>
      <c r="AD191" s="157" t="s">
        <v>1191</v>
      </c>
      <c r="AE191" s="110">
        <v>0</v>
      </c>
      <c r="AF191" s="110">
        <v>0</v>
      </c>
      <c r="AG191" s="112">
        <f t="shared" si="21"/>
        <v>0</v>
      </c>
      <c r="AH191" s="110">
        <f>SUM(AG$4:AG191)</f>
        <v>1</v>
      </c>
      <c r="AI191" s="112">
        <f t="shared" si="17"/>
        <v>0</v>
      </c>
      <c r="AJ191" s="110">
        <f>COUNTIF(AI$4:AI191,"&gt;0")</f>
        <v>0</v>
      </c>
      <c r="AK191" s="110">
        <v>0</v>
      </c>
      <c r="AL191" s="110">
        <v>0</v>
      </c>
      <c r="AM191" s="172" t="str">
        <f>IF(OR(Table1[[#This Row],[Line total ordered for now]]&gt;0,Table1[[#This Row],[Line total ordered for season]]&gt;0),1,"")</f>
        <v/>
      </c>
      <c r="AN191" s="173">
        <f>COUNTIF(AM$4:AM191,"&gt;0")</f>
        <v>0</v>
      </c>
      <c r="AO191" s="173">
        <f>Table1[[#This Row],[ORDER QUANTITY
to be collected BEFORE 31.3.22]]</f>
        <v>0</v>
      </c>
      <c r="AP191" s="174">
        <f t="shared" si="18"/>
        <v>0</v>
      </c>
      <c r="AQ191" s="174">
        <f>IFERROR(INDEX(Retail!H:H,MATCH($D191,Retail!$D:$D,0)),0)</f>
        <v>0</v>
      </c>
      <c r="AR191" s="174">
        <f>IFERROR(INDEX(Retail!J:J,MATCH($D191,Retail!$D:$D,0)),0)</f>
        <v>0</v>
      </c>
      <c r="AS191" s="174">
        <f>IFERROR(INDEX('NEW2022'!H:H,MATCH($D191,'NEW2022'!D:D,0)),0)</f>
        <v>0</v>
      </c>
      <c r="AT191" s="174">
        <f>IFERROR(INDEX('NEW2022'!J:J,MATCH($D191,'NEW2022'!D:D,0)),0)</f>
        <v>0</v>
      </c>
      <c r="AU191" s="174">
        <f>IFERROR(INDEX('Quiet Items'!H:H,MATCH($D191,'Quiet Items'!D:D,0)),0)</f>
        <v>0</v>
      </c>
      <c r="AV191" s="174">
        <f>IFERROR(INDEX('Quiet Items'!J:J,MATCH($D191,'Quiet Items'!D:D,0)),0)</f>
        <v>0</v>
      </c>
      <c r="AW191" s="174">
        <f>IFERROR(INDEX('1.4G'!H:H,MATCH($D191,'1.4G'!D:D,0)),0)</f>
        <v>0</v>
      </c>
      <c r="AX191" s="174">
        <f>IFERROR(INDEX('1.4G'!J:J,MATCH($D191,'1.4G'!D:D,0)),0)</f>
        <v>0</v>
      </c>
      <c r="AY191" s="174">
        <f t="shared" si="22"/>
        <v>0</v>
      </c>
      <c r="AZ191" s="174">
        <f t="shared" si="23"/>
        <v>0</v>
      </c>
      <c r="BA191" s="175">
        <f>IFERROR(Table1[[#This Row],[Line total ordered for now]]*Table1[[#This Row],[GUARANTEED PRICE
for STOCK orders collected before 31.3.22]],0)</f>
        <v>0</v>
      </c>
      <c r="BB191" s="175">
        <f t="shared" si="19"/>
        <v>0</v>
      </c>
      <c r="BC191" s="176">
        <f>(AZ191+Table1[[#This Row],[Line total ordered for now]])*Z191</f>
        <v>0</v>
      </c>
      <c r="BD191" s="200">
        <v>213.41360429694535</v>
      </c>
      <c r="BE191" s="65"/>
      <c r="BF191" s="65"/>
      <c r="BG191" s="65"/>
      <c r="BH191" s="65"/>
      <c r="BI191" s="65"/>
      <c r="BJ191" s="65"/>
      <c r="BK191" s="65"/>
      <c r="BL191" s="55"/>
      <c r="BM191"/>
      <c r="BN191"/>
      <c r="BO191"/>
      <c r="BP191"/>
      <c r="BQ191"/>
      <c r="BR191"/>
      <c r="BS191"/>
      <c r="BT191"/>
    </row>
    <row r="192" spans="1:72" ht="15.75">
      <c r="A192" s="202">
        <v>189</v>
      </c>
      <c r="B192" s="68" t="s">
        <v>6378</v>
      </c>
      <c r="C192" s="149" t="s">
        <v>616</v>
      </c>
      <c r="D192" s="149" t="s">
        <v>2222</v>
      </c>
      <c r="E192" s="149" t="s">
        <v>2223</v>
      </c>
      <c r="F192" s="158" t="str">
        <f t="shared" si="20"/>
        <v>Video</v>
      </c>
      <c r="G192" s="187">
        <v>0</v>
      </c>
      <c r="H192" s="150"/>
      <c r="I192" s="184">
        <v>175.63</v>
      </c>
      <c r="J192" s="150"/>
      <c r="K192" s="151">
        <v>6.9749984107319722</v>
      </c>
      <c r="L192" s="152">
        <v>228.5009479355794</v>
      </c>
      <c r="M192" s="152">
        <v>251.09994278635099</v>
      </c>
      <c r="N192" s="153" t="s">
        <v>617</v>
      </c>
      <c r="O192" s="154">
        <v>36</v>
      </c>
      <c r="P192" s="153">
        <v>13</v>
      </c>
      <c r="Q192" s="153" t="s">
        <v>147</v>
      </c>
      <c r="R192" s="155">
        <v>16</v>
      </c>
      <c r="S192" s="155">
        <v>10.68</v>
      </c>
      <c r="T192" s="155">
        <v>3.2</v>
      </c>
      <c r="U192" s="154" t="s">
        <v>94</v>
      </c>
      <c r="V192" s="153" t="s">
        <v>89</v>
      </c>
      <c r="W192" s="153" t="s">
        <v>627</v>
      </c>
      <c r="X192" s="151" t="s">
        <v>6378</v>
      </c>
      <c r="Y192" s="151" t="s">
        <v>6378</v>
      </c>
      <c r="Z192" s="156">
        <v>6.2899999999999998E-2</v>
      </c>
      <c r="AA192" s="153" t="s">
        <v>671</v>
      </c>
      <c r="AB192" s="153" t="s">
        <v>5438</v>
      </c>
      <c r="AC192" s="153" t="s">
        <v>795</v>
      </c>
      <c r="AD192" s="157" t="s">
        <v>2224</v>
      </c>
      <c r="AE192" s="110">
        <v>0</v>
      </c>
      <c r="AF192" s="110">
        <v>0</v>
      </c>
      <c r="AG192" s="112">
        <f t="shared" si="21"/>
        <v>0</v>
      </c>
      <c r="AH192" s="110">
        <f>SUM(AG$4:AG192)</f>
        <v>1</v>
      </c>
      <c r="AI192" s="112">
        <f t="shared" si="17"/>
        <v>0</v>
      </c>
      <c r="AJ192" s="110">
        <f>COUNTIF(AI$4:AI192,"&gt;0")</f>
        <v>0</v>
      </c>
      <c r="AK192" s="110">
        <v>0</v>
      </c>
      <c r="AL192" s="110">
        <v>0</v>
      </c>
      <c r="AM192" s="172" t="str">
        <f>IF(OR(Table1[[#This Row],[Line total ordered for now]]&gt;0,Table1[[#This Row],[Line total ordered for season]]&gt;0),1,"")</f>
        <v/>
      </c>
      <c r="AN192" s="173">
        <f>COUNTIF(AM$4:AM192,"&gt;0")</f>
        <v>0</v>
      </c>
      <c r="AO192" s="173">
        <f>Table1[[#This Row],[ORDER QUANTITY
to be collected BEFORE 31.3.22]]</f>
        <v>0</v>
      </c>
      <c r="AP192" s="174">
        <f t="shared" si="18"/>
        <v>0</v>
      </c>
      <c r="AQ192" s="174">
        <f>IFERROR(INDEX(Retail!H:H,MATCH($D192,Retail!$D:$D,0)),0)</f>
        <v>0</v>
      </c>
      <c r="AR192" s="174">
        <f>IFERROR(INDEX(Retail!J:J,MATCH($D192,Retail!$D:$D,0)),0)</f>
        <v>0</v>
      </c>
      <c r="AS192" s="174">
        <f>IFERROR(INDEX('NEW2022'!H:H,MATCH($D192,'NEW2022'!D:D,0)),0)</f>
        <v>0</v>
      </c>
      <c r="AT192" s="174">
        <f>IFERROR(INDEX('NEW2022'!J:J,MATCH($D192,'NEW2022'!D:D,0)),0)</f>
        <v>0</v>
      </c>
      <c r="AU192" s="174">
        <f>IFERROR(INDEX('Quiet Items'!H:H,MATCH($D192,'Quiet Items'!D:D,0)),0)</f>
        <v>0</v>
      </c>
      <c r="AV192" s="174">
        <f>IFERROR(INDEX('Quiet Items'!J:J,MATCH($D192,'Quiet Items'!D:D,0)),0)</f>
        <v>0</v>
      </c>
      <c r="AW192" s="174">
        <f>IFERROR(INDEX('1.4G'!H:H,MATCH($D192,'1.4G'!D:D,0)),0)</f>
        <v>0</v>
      </c>
      <c r="AX192" s="174">
        <f>IFERROR(INDEX('1.4G'!J:J,MATCH($D192,'1.4G'!D:D,0)),0)</f>
        <v>0</v>
      </c>
      <c r="AY192" s="174">
        <f t="shared" si="22"/>
        <v>0</v>
      </c>
      <c r="AZ192" s="174">
        <f t="shared" si="23"/>
        <v>0</v>
      </c>
      <c r="BA192" s="175">
        <f>IFERROR(Table1[[#This Row],[Line total ordered for now]]*Table1[[#This Row],[GUARANTEED PRICE
for STOCK orders collected before 31.3.22]],0)</f>
        <v>0</v>
      </c>
      <c r="BB192" s="175">
        <f t="shared" si="19"/>
        <v>0</v>
      </c>
      <c r="BC192" s="176">
        <f>(AZ192+Table1[[#This Row],[Line total ordered for now]])*Z192</f>
        <v>0</v>
      </c>
      <c r="BD192" s="200">
        <v>213.43495136839834</v>
      </c>
      <c r="BE192" s="65"/>
      <c r="BF192" s="65"/>
      <c r="BG192" s="65"/>
      <c r="BH192" s="65"/>
      <c r="BI192" s="65"/>
      <c r="BJ192" s="65"/>
      <c r="BK192" s="65"/>
      <c r="BL192" s="55"/>
      <c r="BM192"/>
      <c r="BN192"/>
      <c r="BO192"/>
      <c r="BP192"/>
      <c r="BQ192"/>
      <c r="BR192"/>
      <c r="BS192"/>
      <c r="BT192"/>
    </row>
    <row r="193" spans="1:72" ht="15.75">
      <c r="A193" s="202">
        <v>190</v>
      </c>
      <c r="B193" s="68" t="s">
        <v>6378</v>
      </c>
      <c r="C193" s="149" t="s">
        <v>616</v>
      </c>
      <c r="D193" s="149" t="s">
        <v>2245</v>
      </c>
      <c r="E193" s="149" t="s">
        <v>2246</v>
      </c>
      <c r="F193" s="158" t="str">
        <f t="shared" si="20"/>
        <v>Video</v>
      </c>
      <c r="G193" s="187">
        <v>0</v>
      </c>
      <c r="H193" s="150"/>
      <c r="I193" s="184">
        <v>173.14</v>
      </c>
      <c r="J193" s="150"/>
      <c r="K193" s="151">
        <v>6.9749984107319722</v>
      </c>
      <c r="L193" s="152">
        <v>228.5009479355794</v>
      </c>
      <c r="M193" s="152">
        <v>251.09994278635099</v>
      </c>
      <c r="N193" s="153" t="s">
        <v>617</v>
      </c>
      <c r="O193" s="154">
        <v>36</v>
      </c>
      <c r="P193" s="153">
        <v>8</v>
      </c>
      <c r="Q193" s="153" t="s">
        <v>147</v>
      </c>
      <c r="R193" s="155">
        <v>16</v>
      </c>
      <c r="S193" s="155">
        <v>10.68</v>
      </c>
      <c r="T193" s="155">
        <v>3.2</v>
      </c>
      <c r="U193" s="154" t="s">
        <v>94</v>
      </c>
      <c r="V193" s="153" t="s">
        <v>89</v>
      </c>
      <c r="W193" s="153" t="s">
        <v>627</v>
      </c>
      <c r="X193" s="151" t="s">
        <v>6378</v>
      </c>
      <c r="Y193" s="151" t="s">
        <v>6378</v>
      </c>
      <c r="Z193" s="156">
        <v>6.2899999999999998E-2</v>
      </c>
      <c r="AA193" s="153" t="s">
        <v>671</v>
      </c>
      <c r="AB193" s="153" t="s">
        <v>5439</v>
      </c>
      <c r="AC193" s="153" t="s">
        <v>795</v>
      </c>
      <c r="AD193" s="157" t="s">
        <v>2247</v>
      </c>
      <c r="AE193" s="110">
        <v>0</v>
      </c>
      <c r="AF193" s="110">
        <v>0</v>
      </c>
      <c r="AG193" s="112">
        <f t="shared" si="21"/>
        <v>0</v>
      </c>
      <c r="AH193" s="110">
        <f>SUM(AG$4:AG193)</f>
        <v>1</v>
      </c>
      <c r="AI193" s="112">
        <f t="shared" si="17"/>
        <v>0</v>
      </c>
      <c r="AJ193" s="110">
        <f>COUNTIF(AI$4:AI193,"&gt;0")</f>
        <v>0</v>
      </c>
      <c r="AK193" s="110">
        <v>0</v>
      </c>
      <c r="AL193" s="110">
        <v>0</v>
      </c>
      <c r="AM193" s="172" t="str">
        <f>IF(OR(Table1[[#This Row],[Line total ordered for now]]&gt;0,Table1[[#This Row],[Line total ordered for season]]&gt;0),1,"")</f>
        <v/>
      </c>
      <c r="AN193" s="173">
        <f>COUNTIF(AM$4:AM193,"&gt;0")</f>
        <v>0</v>
      </c>
      <c r="AO193" s="173">
        <f>Table1[[#This Row],[ORDER QUANTITY
to be collected BEFORE 31.3.22]]</f>
        <v>0</v>
      </c>
      <c r="AP193" s="174">
        <f t="shared" si="18"/>
        <v>0</v>
      </c>
      <c r="AQ193" s="174">
        <f>IFERROR(INDEX(Retail!H:H,MATCH($D193,Retail!$D:$D,0)),0)</f>
        <v>0</v>
      </c>
      <c r="AR193" s="174">
        <f>IFERROR(INDEX(Retail!J:J,MATCH($D193,Retail!$D:$D,0)),0)</f>
        <v>0</v>
      </c>
      <c r="AS193" s="174">
        <f>IFERROR(INDEX('NEW2022'!H:H,MATCH($D193,'NEW2022'!D:D,0)),0)</f>
        <v>0</v>
      </c>
      <c r="AT193" s="174">
        <f>IFERROR(INDEX('NEW2022'!J:J,MATCH($D193,'NEW2022'!D:D,0)),0)</f>
        <v>0</v>
      </c>
      <c r="AU193" s="174">
        <f>IFERROR(INDEX('Quiet Items'!H:H,MATCH($D193,'Quiet Items'!D:D,0)),0)</f>
        <v>0</v>
      </c>
      <c r="AV193" s="174">
        <f>IFERROR(INDEX('Quiet Items'!J:J,MATCH($D193,'Quiet Items'!D:D,0)),0)</f>
        <v>0</v>
      </c>
      <c r="AW193" s="174">
        <f>IFERROR(INDEX('1.4G'!H:H,MATCH($D193,'1.4G'!D:D,0)),0)</f>
        <v>0</v>
      </c>
      <c r="AX193" s="174">
        <f>IFERROR(INDEX('1.4G'!J:J,MATCH($D193,'1.4G'!D:D,0)),0)</f>
        <v>0</v>
      </c>
      <c r="AY193" s="174">
        <f t="shared" si="22"/>
        <v>0</v>
      </c>
      <c r="AZ193" s="174">
        <f t="shared" si="23"/>
        <v>0</v>
      </c>
      <c r="BA193" s="175">
        <f>IFERROR(Table1[[#This Row],[Line total ordered for now]]*Table1[[#This Row],[GUARANTEED PRICE
for STOCK orders collected before 31.3.22]],0)</f>
        <v>0</v>
      </c>
      <c r="BB193" s="175">
        <f t="shared" si="19"/>
        <v>0</v>
      </c>
      <c r="BC193" s="176">
        <f>(AZ193+Table1[[#This Row],[Line total ordered for now]])*Z193</f>
        <v>0</v>
      </c>
      <c r="BD193" s="200">
        <v>213.43495136839834</v>
      </c>
      <c r="BE193" s="65"/>
      <c r="BF193" s="65"/>
      <c r="BG193" s="65"/>
      <c r="BH193" s="65"/>
      <c r="BI193" s="65"/>
      <c r="BJ193" s="65"/>
      <c r="BK193" s="65"/>
      <c r="BL193" s="55"/>
      <c r="BM193"/>
      <c r="BN193"/>
      <c r="BO193"/>
      <c r="BP193"/>
      <c r="BQ193"/>
      <c r="BR193"/>
      <c r="BS193"/>
      <c r="BT193"/>
    </row>
    <row r="194" spans="1:72" ht="15.75">
      <c r="A194" s="202">
        <v>191</v>
      </c>
      <c r="B194" s="68" t="s">
        <v>6378</v>
      </c>
      <c r="C194" s="149" t="s">
        <v>616</v>
      </c>
      <c r="D194" s="149" t="s">
        <v>659</v>
      </c>
      <c r="E194" s="149" t="s">
        <v>3463</v>
      </c>
      <c r="F194" s="158" t="str">
        <f t="shared" si="20"/>
        <v>Video</v>
      </c>
      <c r="G194" s="187">
        <v>0</v>
      </c>
      <c r="H194" s="150"/>
      <c r="I194" s="184">
        <v>165.45</v>
      </c>
      <c r="J194" s="150"/>
      <c r="K194" s="151">
        <v>7.0729693802126654</v>
      </c>
      <c r="L194" s="152">
        <v>231.71047689576693</v>
      </c>
      <c r="M194" s="152">
        <v>254.62689768765597</v>
      </c>
      <c r="N194" s="153" t="s">
        <v>617</v>
      </c>
      <c r="O194" s="154">
        <v>36</v>
      </c>
      <c r="P194" s="153">
        <v>9</v>
      </c>
      <c r="Q194" s="153" t="s">
        <v>147</v>
      </c>
      <c r="R194" s="155">
        <v>16</v>
      </c>
      <c r="S194" s="155">
        <v>10.68</v>
      </c>
      <c r="T194" s="155">
        <v>3.2</v>
      </c>
      <c r="U194" s="154" t="s">
        <v>94</v>
      </c>
      <c r="V194" s="153" t="s">
        <v>89</v>
      </c>
      <c r="W194" s="153" t="s">
        <v>627</v>
      </c>
      <c r="X194" s="151" t="s">
        <v>6378</v>
      </c>
      <c r="Y194" s="151" t="s">
        <v>6378</v>
      </c>
      <c r="Z194" s="156">
        <v>6.2899999999999998E-2</v>
      </c>
      <c r="AA194" s="153" t="s">
        <v>671</v>
      </c>
      <c r="AB194" s="153" t="s">
        <v>5714</v>
      </c>
      <c r="AC194" s="153" t="s">
        <v>145</v>
      </c>
      <c r="AD194" s="157" t="s">
        <v>3464</v>
      </c>
      <c r="AE194" s="110">
        <v>0</v>
      </c>
      <c r="AF194" s="110">
        <v>0</v>
      </c>
      <c r="AG194" s="112">
        <f t="shared" si="21"/>
        <v>0</v>
      </c>
      <c r="AH194" s="110">
        <f>SUM(AG$4:AG194)</f>
        <v>1</v>
      </c>
      <c r="AI194" s="112">
        <f t="shared" si="17"/>
        <v>0</v>
      </c>
      <c r="AJ194" s="110">
        <f>COUNTIF(AI$4:AI194,"&gt;0")</f>
        <v>0</v>
      </c>
      <c r="AK194" s="110">
        <v>0</v>
      </c>
      <c r="AL194" s="110">
        <v>0</v>
      </c>
      <c r="AM194" s="172" t="str">
        <f>IF(OR(Table1[[#This Row],[Line total ordered for now]]&gt;0,Table1[[#This Row],[Line total ordered for season]]&gt;0),1,"")</f>
        <v/>
      </c>
      <c r="AN194" s="173">
        <f>COUNTIF(AM$4:AM194,"&gt;0")</f>
        <v>0</v>
      </c>
      <c r="AO194" s="173">
        <f>Table1[[#This Row],[ORDER QUANTITY
to be collected BEFORE 31.3.22]]</f>
        <v>0</v>
      </c>
      <c r="AP194" s="174">
        <f t="shared" si="18"/>
        <v>0</v>
      </c>
      <c r="AQ194" s="174">
        <f>IFERROR(INDEX(Retail!H:H,MATCH($D194,Retail!$D:$D,0)),0)</f>
        <v>0</v>
      </c>
      <c r="AR194" s="174">
        <f>IFERROR(INDEX(Retail!J:J,MATCH($D194,Retail!$D:$D,0)),0)</f>
        <v>0</v>
      </c>
      <c r="AS194" s="174">
        <f>IFERROR(INDEX('NEW2022'!H:H,MATCH($D194,'NEW2022'!D:D,0)),0)</f>
        <v>0</v>
      </c>
      <c r="AT194" s="174">
        <f>IFERROR(INDEX('NEW2022'!J:J,MATCH($D194,'NEW2022'!D:D,0)),0)</f>
        <v>0</v>
      </c>
      <c r="AU194" s="174">
        <f>IFERROR(INDEX('Quiet Items'!H:H,MATCH($D194,'Quiet Items'!D:D,0)),0)</f>
        <v>0</v>
      </c>
      <c r="AV194" s="174">
        <f>IFERROR(INDEX('Quiet Items'!J:J,MATCH($D194,'Quiet Items'!D:D,0)),0)</f>
        <v>0</v>
      </c>
      <c r="AW194" s="174">
        <f>IFERROR(INDEX('1.4G'!H:H,MATCH($D194,'1.4G'!D:D,0)),0)</f>
        <v>0</v>
      </c>
      <c r="AX194" s="174">
        <f>IFERROR(INDEX('1.4G'!J:J,MATCH($D194,'1.4G'!D:D,0)),0)</f>
        <v>0</v>
      </c>
      <c r="AY194" s="174">
        <f t="shared" si="22"/>
        <v>0</v>
      </c>
      <c r="AZ194" s="174">
        <f t="shared" si="23"/>
        <v>0</v>
      </c>
      <c r="BA194" s="175">
        <f>IFERROR(Table1[[#This Row],[Line total ordered for now]]*Table1[[#This Row],[GUARANTEED PRICE
for STOCK orders collected before 31.3.22]],0)</f>
        <v>0</v>
      </c>
      <c r="BB194" s="175">
        <f t="shared" si="19"/>
        <v>0</v>
      </c>
      <c r="BC194" s="176">
        <f>(AZ194+Table1[[#This Row],[Line total ordered for now]])*Z194</f>
        <v>0</v>
      </c>
      <c r="BD194" s="200">
        <v>216.43286303450756</v>
      </c>
      <c r="BE194" s="65"/>
      <c r="BF194" s="65"/>
      <c r="BG194" s="65"/>
      <c r="BH194" s="65"/>
      <c r="BI194" s="65"/>
      <c r="BJ194" s="65"/>
      <c r="BK194" s="65"/>
      <c r="BL194" s="55"/>
      <c r="BM194"/>
      <c r="BN194"/>
      <c r="BO194"/>
      <c r="BP194"/>
      <c r="BQ194"/>
      <c r="BR194"/>
      <c r="BS194"/>
      <c r="BT194"/>
    </row>
    <row r="195" spans="1:72" ht="15.75">
      <c r="A195" s="202">
        <v>192</v>
      </c>
      <c r="B195" s="68" t="s">
        <v>6378</v>
      </c>
      <c r="C195" s="149" t="s">
        <v>616</v>
      </c>
      <c r="D195" s="149" t="s">
        <v>2126</v>
      </c>
      <c r="E195" s="149" t="s">
        <v>2127</v>
      </c>
      <c r="F195" s="158" t="str">
        <f t="shared" si="20"/>
        <v>Video</v>
      </c>
      <c r="G195" s="187">
        <v>0</v>
      </c>
      <c r="H195" s="150"/>
      <c r="I195" s="184">
        <v>184.5</v>
      </c>
      <c r="J195" s="150"/>
      <c r="K195" s="151">
        <v>7.212249775113885</v>
      </c>
      <c r="L195" s="152">
        <v>236.27330263273086</v>
      </c>
      <c r="M195" s="152">
        <v>259.64099190409985</v>
      </c>
      <c r="N195" s="153" t="s">
        <v>617</v>
      </c>
      <c r="O195" s="154">
        <v>36</v>
      </c>
      <c r="P195" s="153">
        <v>9</v>
      </c>
      <c r="Q195" s="153" t="s">
        <v>147</v>
      </c>
      <c r="R195" s="155">
        <v>16</v>
      </c>
      <c r="S195" s="155">
        <v>10.68</v>
      </c>
      <c r="T195" s="155">
        <v>3.2</v>
      </c>
      <c r="U195" s="154" t="s">
        <v>94</v>
      </c>
      <c r="V195" s="153" t="s">
        <v>89</v>
      </c>
      <c r="W195" s="153" t="s">
        <v>627</v>
      </c>
      <c r="X195" s="151" t="s">
        <v>6378</v>
      </c>
      <c r="Y195" s="151" t="s">
        <v>6378</v>
      </c>
      <c r="Z195" s="156">
        <v>6.2866000000000005E-2</v>
      </c>
      <c r="AA195" s="153" t="s">
        <v>1302</v>
      </c>
      <c r="AB195" s="153" t="s">
        <v>5436</v>
      </c>
      <c r="AC195" s="153" t="s">
        <v>795</v>
      </c>
      <c r="AD195" s="157" t="s">
        <v>2128</v>
      </c>
      <c r="AE195" s="110">
        <v>0</v>
      </c>
      <c r="AF195" s="110">
        <v>0</v>
      </c>
      <c r="AG195" s="112">
        <f t="shared" si="21"/>
        <v>0</v>
      </c>
      <c r="AH195" s="110">
        <f>SUM(AG$4:AG195)</f>
        <v>1</v>
      </c>
      <c r="AI195" s="112">
        <f t="shared" si="17"/>
        <v>0</v>
      </c>
      <c r="AJ195" s="110">
        <f>COUNTIF(AI$4:AI195,"&gt;0")</f>
        <v>0</v>
      </c>
      <c r="AK195" s="110">
        <v>0</v>
      </c>
      <c r="AL195" s="110">
        <v>0</v>
      </c>
      <c r="AM195" s="172" t="str">
        <f>IF(OR(Table1[[#This Row],[Line total ordered for now]]&gt;0,Table1[[#This Row],[Line total ordered for season]]&gt;0),1,"")</f>
        <v/>
      </c>
      <c r="AN195" s="173">
        <f>COUNTIF(AM$4:AM195,"&gt;0")</f>
        <v>0</v>
      </c>
      <c r="AO195" s="173">
        <f>Table1[[#This Row],[ORDER QUANTITY
to be collected BEFORE 31.3.22]]</f>
        <v>0</v>
      </c>
      <c r="AP195" s="174">
        <f t="shared" si="18"/>
        <v>0</v>
      </c>
      <c r="AQ195" s="174">
        <f>IFERROR(INDEX(Retail!H:H,MATCH($D195,Retail!$D:$D,0)),0)</f>
        <v>0</v>
      </c>
      <c r="AR195" s="174">
        <f>IFERROR(INDEX(Retail!J:J,MATCH($D195,Retail!$D:$D,0)),0)</f>
        <v>0</v>
      </c>
      <c r="AS195" s="174">
        <f>IFERROR(INDEX('NEW2022'!H:H,MATCH($D195,'NEW2022'!D:D,0)),0)</f>
        <v>0</v>
      </c>
      <c r="AT195" s="174">
        <f>IFERROR(INDEX('NEW2022'!J:J,MATCH($D195,'NEW2022'!D:D,0)),0)</f>
        <v>0</v>
      </c>
      <c r="AU195" s="174">
        <f>IFERROR(INDEX('Quiet Items'!H:H,MATCH($D195,'Quiet Items'!D:D,0)),0)</f>
        <v>0</v>
      </c>
      <c r="AV195" s="174">
        <f>IFERROR(INDEX('Quiet Items'!J:J,MATCH($D195,'Quiet Items'!D:D,0)),0)</f>
        <v>0</v>
      </c>
      <c r="AW195" s="174">
        <f>IFERROR(INDEX('1.4G'!H:H,MATCH($D195,'1.4G'!D:D,0)),0)</f>
        <v>0</v>
      </c>
      <c r="AX195" s="174">
        <f>IFERROR(INDEX('1.4G'!J:J,MATCH($D195,'1.4G'!D:D,0)),0)</f>
        <v>0</v>
      </c>
      <c r="AY195" s="174">
        <f t="shared" si="22"/>
        <v>0</v>
      </c>
      <c r="AZ195" s="174">
        <f t="shared" si="23"/>
        <v>0</v>
      </c>
      <c r="BA195" s="175">
        <f>IFERROR(Table1[[#This Row],[Line total ordered for now]]*Table1[[#This Row],[GUARANTEED PRICE
for STOCK orders collected before 31.3.22]],0)</f>
        <v>0</v>
      </c>
      <c r="BB195" s="175">
        <f t="shared" si="19"/>
        <v>0</v>
      </c>
      <c r="BC195" s="176">
        <f>(AZ195+Table1[[#This Row],[Line total ordered for now]])*Z195</f>
        <v>0</v>
      </c>
      <c r="BD195" s="200">
        <v>220.69484311848487</v>
      </c>
      <c r="BE195" s="65"/>
      <c r="BF195" s="65"/>
      <c r="BG195" s="65"/>
      <c r="BH195" s="65"/>
      <c r="BI195" s="65"/>
      <c r="BJ195" s="65"/>
      <c r="BK195" s="65"/>
      <c r="BL195" s="55"/>
      <c r="BM195"/>
      <c r="BN195"/>
      <c r="BO195"/>
      <c r="BP195"/>
      <c r="BQ195"/>
      <c r="BR195"/>
      <c r="BS195"/>
      <c r="BT195"/>
    </row>
    <row r="196" spans="1:72" ht="15.75">
      <c r="A196" s="202">
        <v>193</v>
      </c>
      <c r="B196" s="68" t="s">
        <v>6378</v>
      </c>
      <c r="C196" s="149" t="s">
        <v>616</v>
      </c>
      <c r="D196" s="149" t="s">
        <v>4441</v>
      </c>
      <c r="E196" s="149" t="s">
        <v>4442</v>
      </c>
      <c r="F196" s="158" t="str">
        <f t="shared" si="20"/>
        <v>Video</v>
      </c>
      <c r="G196" s="187">
        <v>3</v>
      </c>
      <c r="H196" s="150"/>
      <c r="I196" s="184">
        <v>178.38</v>
      </c>
      <c r="J196" s="150"/>
      <c r="K196" s="151">
        <v>7.2149992056931813</v>
      </c>
      <c r="L196" s="152">
        <v>236.36337397850863</v>
      </c>
      <c r="M196" s="152">
        <v>259.73997140495453</v>
      </c>
      <c r="N196" s="153" t="s">
        <v>617</v>
      </c>
      <c r="O196" s="154">
        <v>36</v>
      </c>
      <c r="P196" s="153">
        <v>8</v>
      </c>
      <c r="Q196" s="153" t="s">
        <v>147</v>
      </c>
      <c r="R196" s="155">
        <v>16</v>
      </c>
      <c r="S196" s="155">
        <v>10.68</v>
      </c>
      <c r="T196" s="155">
        <v>3.2</v>
      </c>
      <c r="U196" s="154" t="s">
        <v>94</v>
      </c>
      <c r="V196" s="153" t="s">
        <v>89</v>
      </c>
      <c r="W196" s="153" t="s">
        <v>627</v>
      </c>
      <c r="X196" s="151" t="s">
        <v>6378</v>
      </c>
      <c r="Y196" s="151" t="s">
        <v>6378</v>
      </c>
      <c r="Z196" s="156">
        <v>6.3E-2</v>
      </c>
      <c r="AA196" s="153" t="s">
        <v>4443</v>
      </c>
      <c r="AB196" s="153" t="s">
        <v>5486</v>
      </c>
      <c r="AC196" s="153" t="s">
        <v>4790</v>
      </c>
      <c r="AD196" s="157" t="s">
        <v>3258</v>
      </c>
      <c r="AE196" s="110">
        <v>0</v>
      </c>
      <c r="AF196" s="110">
        <v>0</v>
      </c>
      <c r="AG196" s="112">
        <f t="shared" si="21"/>
        <v>0</v>
      </c>
      <c r="AH196" s="110">
        <f>SUM(AG$4:AG196)</f>
        <v>1</v>
      </c>
      <c r="AI196" s="112">
        <f t="shared" ref="AI196:AI259" si="27">IF(RIGHT(E196,6)="retail",1,0)</f>
        <v>0</v>
      </c>
      <c r="AJ196" s="110">
        <f>COUNTIF(AI$4:AI196,"&gt;0")</f>
        <v>0</v>
      </c>
      <c r="AK196" s="110">
        <v>0</v>
      </c>
      <c r="AL196" s="110">
        <v>0</v>
      </c>
      <c r="AM196" s="172" t="str">
        <f>IF(OR(Table1[[#This Row],[Line total ordered for now]]&gt;0,Table1[[#This Row],[Line total ordered for season]]&gt;0),1,"")</f>
        <v/>
      </c>
      <c r="AN196" s="173">
        <f>COUNTIF(AM$4:AM196,"&gt;0")</f>
        <v>0</v>
      </c>
      <c r="AO196" s="173">
        <f>Table1[[#This Row],[ORDER QUANTITY
to be collected BEFORE 31.3.22]]</f>
        <v>0</v>
      </c>
      <c r="AP196" s="174">
        <f t="shared" ref="AP196:AP259" si="28">J196</f>
        <v>0</v>
      </c>
      <c r="AQ196" s="174">
        <f>IFERROR(INDEX(Retail!H:H,MATCH($D196,Retail!$D:$D,0)),0)</f>
        <v>0</v>
      </c>
      <c r="AR196" s="174">
        <f>IFERROR(INDEX(Retail!J:J,MATCH($D196,Retail!$D:$D,0)),0)</f>
        <v>0</v>
      </c>
      <c r="AS196" s="174">
        <f>IFERROR(INDEX('NEW2022'!H:H,MATCH($D196,'NEW2022'!D:D,0)),0)</f>
        <v>0</v>
      </c>
      <c r="AT196" s="174">
        <f>IFERROR(INDEX('NEW2022'!J:J,MATCH($D196,'NEW2022'!D:D,0)),0)</f>
        <v>0</v>
      </c>
      <c r="AU196" s="174">
        <f>IFERROR(INDEX('Quiet Items'!H:H,MATCH($D196,'Quiet Items'!D:D,0)),0)</f>
        <v>0</v>
      </c>
      <c r="AV196" s="174">
        <f>IFERROR(INDEX('Quiet Items'!J:J,MATCH($D196,'Quiet Items'!D:D,0)),0)</f>
        <v>0</v>
      </c>
      <c r="AW196" s="174">
        <f>IFERROR(INDEX('1.4G'!H:H,MATCH($D196,'1.4G'!D:D,0)),0)</f>
        <v>0</v>
      </c>
      <c r="AX196" s="174">
        <f>IFERROR(INDEX('1.4G'!J:J,MATCH($D196,'1.4G'!D:D,0)),0)</f>
        <v>0</v>
      </c>
      <c r="AY196" s="174">
        <f t="shared" si="22"/>
        <v>0</v>
      </c>
      <c r="AZ196" s="174">
        <f t="shared" si="23"/>
        <v>0</v>
      </c>
      <c r="BA196" s="175">
        <f>IFERROR(Table1[[#This Row],[Line total ordered for now]]*Table1[[#This Row],[GUARANTEED PRICE
for STOCK orders collected before 31.3.22]],0)</f>
        <v>0</v>
      </c>
      <c r="BB196" s="175">
        <f t="shared" ref="BB196:BB259" si="29">AZ196*L196</f>
        <v>0</v>
      </c>
      <c r="BC196" s="176">
        <f>(AZ196+Table1[[#This Row],[Line total ordered for now]])*Z196</f>
        <v>0</v>
      </c>
      <c r="BD196" s="200">
        <v>220.77897569421134</v>
      </c>
      <c r="BE196" s="65"/>
      <c r="BF196" s="65"/>
      <c r="BG196" s="65"/>
      <c r="BH196" s="65"/>
      <c r="BI196" s="65"/>
      <c r="BJ196" s="65"/>
      <c r="BK196" s="65"/>
      <c r="BL196" s="55"/>
      <c r="BM196"/>
      <c r="BN196"/>
      <c r="BO196"/>
      <c r="BP196"/>
      <c r="BQ196"/>
      <c r="BR196"/>
      <c r="BS196"/>
      <c r="BT196"/>
    </row>
    <row r="197" spans="1:72" ht="15.75">
      <c r="A197" s="202">
        <v>194</v>
      </c>
      <c r="B197" s="68" t="s">
        <v>6378</v>
      </c>
      <c r="C197" s="149" t="s">
        <v>616</v>
      </c>
      <c r="D197" s="149" t="s">
        <v>4298</v>
      </c>
      <c r="E197" s="149" t="s">
        <v>4299</v>
      </c>
      <c r="F197" s="158" t="str">
        <f t="shared" si="20"/>
        <v>Video</v>
      </c>
      <c r="G197" s="187">
        <v>0</v>
      </c>
      <c r="H197" s="150"/>
      <c r="I197" s="184">
        <v>211.07</v>
      </c>
      <c r="J197" s="150"/>
      <c r="K197" s="151">
        <v>7.5079413964208142</v>
      </c>
      <c r="L197" s="152">
        <v>245.96016014674586</v>
      </c>
      <c r="M197" s="152">
        <v>270.2858902711493</v>
      </c>
      <c r="N197" s="153" t="s">
        <v>617</v>
      </c>
      <c r="O197" s="154">
        <v>36</v>
      </c>
      <c r="P197" s="153">
        <v>4</v>
      </c>
      <c r="Q197" s="153" t="s">
        <v>147</v>
      </c>
      <c r="R197" s="155">
        <v>19</v>
      </c>
      <c r="S197" s="155">
        <v>12.5</v>
      </c>
      <c r="T197" s="155">
        <v>3.2</v>
      </c>
      <c r="U197" s="154" t="s">
        <v>94</v>
      </c>
      <c r="V197" s="153" t="s">
        <v>89</v>
      </c>
      <c r="W197" s="153" t="s">
        <v>627</v>
      </c>
      <c r="X197" s="151" t="s">
        <v>6378</v>
      </c>
      <c r="Y197" s="151" t="s">
        <v>6378</v>
      </c>
      <c r="Z197" s="156">
        <v>5.8200000000000002E-2</v>
      </c>
      <c r="AA197" s="153" t="s">
        <v>671</v>
      </c>
      <c r="AB197" s="153" t="s">
        <v>5481</v>
      </c>
      <c r="AC197" s="153" t="s">
        <v>2412</v>
      </c>
      <c r="AD197" s="157" t="s">
        <v>4300</v>
      </c>
      <c r="AE197" s="110">
        <v>0</v>
      </c>
      <c r="AF197" s="110">
        <v>0</v>
      </c>
      <c r="AG197" s="112">
        <f t="shared" ref="AG197:AG260" si="30">IF(OR(B197="NEW2021",B197="NEW2022"),1,0)</f>
        <v>0</v>
      </c>
      <c r="AH197" s="110">
        <f>SUM(AG$4:AG197)</f>
        <v>1</v>
      </c>
      <c r="AI197" s="112">
        <f t="shared" si="27"/>
        <v>0</v>
      </c>
      <c r="AJ197" s="110">
        <f>COUNTIF(AI$4:AI197,"&gt;0")</f>
        <v>0</v>
      </c>
      <c r="AK197" s="110">
        <v>0</v>
      </c>
      <c r="AL197" s="110">
        <v>0</v>
      </c>
      <c r="AM197" s="172" t="str">
        <f>IF(OR(Table1[[#This Row],[Line total ordered for now]]&gt;0,Table1[[#This Row],[Line total ordered for season]]&gt;0),1,"")</f>
        <v/>
      </c>
      <c r="AN197" s="173">
        <f>COUNTIF(AM$4:AM197,"&gt;0")</f>
        <v>0</v>
      </c>
      <c r="AO197" s="173">
        <f>Table1[[#This Row],[ORDER QUANTITY
to be collected BEFORE 31.3.22]]</f>
        <v>0</v>
      </c>
      <c r="AP197" s="174">
        <f t="shared" si="28"/>
        <v>0</v>
      </c>
      <c r="AQ197" s="174">
        <f>IFERROR(INDEX(Retail!H:H,MATCH($D197,Retail!$D:$D,0)),0)</f>
        <v>0</v>
      </c>
      <c r="AR197" s="174">
        <f>IFERROR(INDEX(Retail!J:J,MATCH($D197,Retail!$D:$D,0)),0)</f>
        <v>0</v>
      </c>
      <c r="AS197" s="174">
        <f>IFERROR(INDEX('NEW2022'!H:H,MATCH($D197,'NEW2022'!D:D,0)),0)</f>
        <v>0</v>
      </c>
      <c r="AT197" s="174">
        <f>IFERROR(INDEX('NEW2022'!J:J,MATCH($D197,'NEW2022'!D:D,0)),0)</f>
        <v>0</v>
      </c>
      <c r="AU197" s="174">
        <f>IFERROR(INDEX('Quiet Items'!H:H,MATCH($D197,'Quiet Items'!D:D,0)),0)</f>
        <v>0</v>
      </c>
      <c r="AV197" s="174">
        <f>IFERROR(INDEX('Quiet Items'!J:J,MATCH($D197,'Quiet Items'!D:D,0)),0)</f>
        <v>0</v>
      </c>
      <c r="AW197" s="174">
        <f>IFERROR(INDEX('1.4G'!H:H,MATCH($D197,'1.4G'!D:D,0)),0)</f>
        <v>0</v>
      </c>
      <c r="AX197" s="174">
        <f>IFERROR(INDEX('1.4G'!J:J,MATCH($D197,'1.4G'!D:D,0)),0)</f>
        <v>0</v>
      </c>
      <c r="AY197" s="174">
        <f t="shared" si="22"/>
        <v>0</v>
      </c>
      <c r="AZ197" s="174">
        <f t="shared" si="23"/>
        <v>0</v>
      </c>
      <c r="BA197" s="175">
        <f>IFERROR(Table1[[#This Row],[Line total ordered for now]]*Table1[[#This Row],[GUARANTEED PRICE
for STOCK orders collected before 31.3.22]],0)</f>
        <v>0</v>
      </c>
      <c r="BB197" s="175">
        <f t="shared" si="29"/>
        <v>0</v>
      </c>
      <c r="BC197" s="176">
        <f>(AZ197+Table1[[#This Row],[Line total ordered for now]])*Z197</f>
        <v>0</v>
      </c>
      <c r="BD197" s="200">
        <v>229.74300673047691</v>
      </c>
      <c r="BE197" s="65"/>
      <c r="BF197" s="65"/>
      <c r="BG197" s="65"/>
      <c r="BH197" s="65"/>
      <c r="BI197" s="65"/>
      <c r="BJ197" s="65"/>
      <c r="BK197" s="65"/>
      <c r="BL197" s="55"/>
      <c r="BM197"/>
      <c r="BN197"/>
      <c r="BO197"/>
      <c r="BP197"/>
      <c r="BQ197"/>
      <c r="BR197"/>
      <c r="BS197"/>
      <c r="BT197"/>
    </row>
    <row r="198" spans="1:72" ht="15.75">
      <c r="A198" s="202">
        <v>195</v>
      </c>
      <c r="B198" s="68" t="s">
        <v>6378</v>
      </c>
      <c r="C198" s="149" t="s">
        <v>616</v>
      </c>
      <c r="D198" s="149" t="s">
        <v>3800</v>
      </c>
      <c r="E198" s="149" t="s">
        <v>3801</v>
      </c>
      <c r="F198" s="158" t="str">
        <f t="shared" ref="F198:F262" si="31">IF(LEFT(AD198,4)="http",HYPERLINK(AD198,"Video"),"")</f>
        <v>Video</v>
      </c>
      <c r="G198" s="187">
        <v>7</v>
      </c>
      <c r="H198" s="150"/>
      <c r="I198" s="184">
        <v>169.08</v>
      </c>
      <c r="J198" s="150"/>
      <c r="K198" s="151">
        <v>7.6082092604505789</v>
      </c>
      <c r="L198" s="152">
        <v>249.24493537236097</v>
      </c>
      <c r="M198" s="152">
        <v>273.89553337622084</v>
      </c>
      <c r="N198" s="153" t="s">
        <v>617</v>
      </c>
      <c r="O198" s="154">
        <v>36</v>
      </c>
      <c r="P198" s="153">
        <v>5</v>
      </c>
      <c r="Q198" s="153" t="s">
        <v>147</v>
      </c>
      <c r="R198" s="155">
        <v>18</v>
      </c>
      <c r="S198" s="155">
        <v>10.8</v>
      </c>
      <c r="T198" s="155">
        <v>3.2</v>
      </c>
      <c r="U198" s="154" t="s">
        <v>94</v>
      </c>
      <c r="V198" s="153" t="s">
        <v>89</v>
      </c>
      <c r="W198" s="153" t="s">
        <v>627</v>
      </c>
      <c r="X198" s="151" t="s">
        <v>6378</v>
      </c>
      <c r="Y198" s="151" t="s">
        <v>6378</v>
      </c>
      <c r="Z198" s="156">
        <v>5.4128000000000003E-2</v>
      </c>
      <c r="AA198" s="153" t="s">
        <v>3802</v>
      </c>
      <c r="AB198" s="153" t="s">
        <v>5468</v>
      </c>
      <c r="AC198" s="153" t="s">
        <v>164</v>
      </c>
      <c r="AD198" s="157" t="s">
        <v>3803</v>
      </c>
      <c r="AE198" s="110">
        <v>0</v>
      </c>
      <c r="AF198" s="110">
        <v>0</v>
      </c>
      <c r="AG198" s="112">
        <f t="shared" si="30"/>
        <v>0</v>
      </c>
      <c r="AH198" s="110">
        <f>SUM(AG$4:AG198)</f>
        <v>1</v>
      </c>
      <c r="AI198" s="112">
        <f t="shared" si="27"/>
        <v>0</v>
      </c>
      <c r="AJ198" s="110">
        <f>COUNTIF(AI$4:AI198,"&gt;0")</f>
        <v>0</v>
      </c>
      <c r="AK198" s="110">
        <v>0</v>
      </c>
      <c r="AL198" s="110">
        <v>0</v>
      </c>
      <c r="AM198" s="172" t="str">
        <f>IF(OR(Table1[[#This Row],[Line total ordered for now]]&gt;0,Table1[[#This Row],[Line total ordered for season]]&gt;0),1,"")</f>
        <v/>
      </c>
      <c r="AN198" s="173">
        <f>COUNTIF(AM$4:AM198,"&gt;0")</f>
        <v>0</v>
      </c>
      <c r="AO198" s="173">
        <f>Table1[[#This Row],[ORDER QUANTITY
to be collected BEFORE 31.3.22]]</f>
        <v>0</v>
      </c>
      <c r="AP198" s="174">
        <f t="shared" si="28"/>
        <v>0</v>
      </c>
      <c r="AQ198" s="174">
        <f>IFERROR(INDEX(Retail!H:H,MATCH($D198,Retail!$D:$D,0)),0)</f>
        <v>0</v>
      </c>
      <c r="AR198" s="174">
        <f>IFERROR(INDEX(Retail!J:J,MATCH($D198,Retail!$D:$D,0)),0)</f>
        <v>0</v>
      </c>
      <c r="AS198" s="174">
        <f>IFERROR(INDEX('NEW2022'!H:H,MATCH($D198,'NEW2022'!D:D,0)),0)</f>
        <v>0</v>
      </c>
      <c r="AT198" s="174">
        <f>IFERROR(INDEX('NEW2022'!J:J,MATCH($D198,'NEW2022'!D:D,0)),0)</f>
        <v>0</v>
      </c>
      <c r="AU198" s="174">
        <f>IFERROR(INDEX('Quiet Items'!H:H,MATCH($D198,'Quiet Items'!D:D,0)),0)</f>
        <v>0</v>
      </c>
      <c r="AV198" s="174">
        <f>IFERROR(INDEX('Quiet Items'!J:J,MATCH($D198,'Quiet Items'!D:D,0)),0)</f>
        <v>0</v>
      </c>
      <c r="AW198" s="174">
        <f>IFERROR(INDEX('1.4G'!H:H,MATCH($D198,'1.4G'!D:D,0)),0)</f>
        <v>0</v>
      </c>
      <c r="AX198" s="174">
        <f>IFERROR(INDEX('1.4G'!J:J,MATCH($D198,'1.4G'!D:D,0)),0)</f>
        <v>0</v>
      </c>
      <c r="AY198" s="174">
        <f t="shared" ref="AY198:AY262" si="32">IF(OR(AU198&gt;0,AW198&gt;0,AO198&gt;0,AS198&gt;0,AQ198&gt;0),AU198+AW198+AO198+AS198+AQ198,0)</f>
        <v>0</v>
      </c>
      <c r="AZ198" s="174">
        <f t="shared" ref="AZ198:AZ262" si="33">IF(OR(AV198&gt;0,AX198&gt;0,AP198&gt;0,AT198&gt;0,AR198&gt;0),AV198+AX198+AP198+AT198+AR198,0)</f>
        <v>0</v>
      </c>
      <c r="BA198" s="175">
        <f>IFERROR(Table1[[#This Row],[Line total ordered for now]]*Table1[[#This Row],[GUARANTEED PRICE
for STOCK orders collected before 31.3.22]],0)</f>
        <v>0</v>
      </c>
      <c r="BB198" s="175">
        <f t="shared" si="29"/>
        <v>0</v>
      </c>
      <c r="BC198" s="176">
        <f>(AZ198+Table1[[#This Row],[Line total ordered for now]])*Z198</f>
        <v>0</v>
      </c>
      <c r="BD198" s="200">
        <v>232.81120336978771</v>
      </c>
      <c r="BE198" s="65"/>
      <c r="BF198" s="65"/>
      <c r="BG198" s="65"/>
      <c r="BH198" s="65"/>
      <c r="BI198" s="65"/>
      <c r="BJ198" s="65"/>
      <c r="BK198" s="65"/>
      <c r="BL198" s="55"/>
      <c r="BM198"/>
      <c r="BN198"/>
      <c r="BO198"/>
      <c r="BP198"/>
      <c r="BQ198"/>
      <c r="BR198"/>
      <c r="BS198"/>
      <c r="BT198"/>
    </row>
    <row r="199" spans="1:72" ht="15.75">
      <c r="A199" s="202">
        <v>196</v>
      </c>
      <c r="B199" s="68" t="s">
        <v>6378</v>
      </c>
      <c r="C199" s="149" t="s">
        <v>616</v>
      </c>
      <c r="D199" s="149" t="s">
        <v>3849</v>
      </c>
      <c r="E199" s="149" t="s">
        <v>3850</v>
      </c>
      <c r="F199" s="158" t="str">
        <f t="shared" si="31"/>
        <v>Video</v>
      </c>
      <c r="G199" s="187">
        <v>20</v>
      </c>
      <c r="H199" s="150"/>
      <c r="I199" s="184">
        <v>169.08</v>
      </c>
      <c r="J199" s="150"/>
      <c r="K199" s="151">
        <v>7.6082092604505789</v>
      </c>
      <c r="L199" s="152">
        <v>249.24493537236097</v>
      </c>
      <c r="M199" s="152">
        <v>273.89553337622084</v>
      </c>
      <c r="N199" s="153" t="s">
        <v>617</v>
      </c>
      <c r="O199" s="154">
        <v>36</v>
      </c>
      <c r="P199" s="153">
        <v>4</v>
      </c>
      <c r="Q199" s="153" t="s">
        <v>147</v>
      </c>
      <c r="R199" s="155">
        <v>18</v>
      </c>
      <c r="S199" s="155">
        <v>10.8</v>
      </c>
      <c r="T199" s="155">
        <v>3.2</v>
      </c>
      <c r="U199" s="154" t="s">
        <v>94</v>
      </c>
      <c r="V199" s="153" t="s">
        <v>89</v>
      </c>
      <c r="W199" s="153" t="s">
        <v>627</v>
      </c>
      <c r="X199" s="151" t="s">
        <v>6378</v>
      </c>
      <c r="Y199" s="151" t="s">
        <v>6378</v>
      </c>
      <c r="Z199" s="156">
        <v>5.4128000000000003E-2</v>
      </c>
      <c r="AA199" s="153" t="s">
        <v>3802</v>
      </c>
      <c r="AB199" s="153" t="s">
        <v>5469</v>
      </c>
      <c r="AC199" s="153" t="s">
        <v>164</v>
      </c>
      <c r="AD199" s="157" t="s">
        <v>3851</v>
      </c>
      <c r="AE199" s="110">
        <v>0</v>
      </c>
      <c r="AF199" s="110">
        <v>0</v>
      </c>
      <c r="AG199" s="112">
        <f t="shared" si="30"/>
        <v>0</v>
      </c>
      <c r="AH199" s="110">
        <f>SUM(AG$4:AG199)</f>
        <v>1</v>
      </c>
      <c r="AI199" s="112">
        <f t="shared" si="27"/>
        <v>0</v>
      </c>
      <c r="AJ199" s="110">
        <f>COUNTIF(AI$4:AI199,"&gt;0")</f>
        <v>0</v>
      </c>
      <c r="AK199" s="110">
        <v>0</v>
      </c>
      <c r="AL199" s="110">
        <v>0</v>
      </c>
      <c r="AM199" s="172" t="str">
        <f>IF(OR(Table1[[#This Row],[Line total ordered for now]]&gt;0,Table1[[#This Row],[Line total ordered for season]]&gt;0),1,"")</f>
        <v/>
      </c>
      <c r="AN199" s="173">
        <f>COUNTIF(AM$4:AM199,"&gt;0")</f>
        <v>0</v>
      </c>
      <c r="AO199" s="173">
        <f>Table1[[#This Row],[ORDER QUANTITY
to be collected BEFORE 31.3.22]]</f>
        <v>0</v>
      </c>
      <c r="AP199" s="174">
        <f t="shared" si="28"/>
        <v>0</v>
      </c>
      <c r="AQ199" s="174">
        <f>IFERROR(INDEX(Retail!H:H,MATCH($D199,Retail!$D:$D,0)),0)</f>
        <v>0</v>
      </c>
      <c r="AR199" s="174">
        <f>IFERROR(INDEX(Retail!J:J,MATCH($D199,Retail!$D:$D,0)),0)</f>
        <v>0</v>
      </c>
      <c r="AS199" s="174">
        <f>IFERROR(INDEX('NEW2022'!H:H,MATCH($D199,'NEW2022'!D:D,0)),0)</f>
        <v>0</v>
      </c>
      <c r="AT199" s="174">
        <f>IFERROR(INDEX('NEW2022'!J:J,MATCH($D199,'NEW2022'!D:D,0)),0)</f>
        <v>0</v>
      </c>
      <c r="AU199" s="174">
        <f>IFERROR(INDEX('Quiet Items'!H:H,MATCH($D199,'Quiet Items'!D:D,0)),0)</f>
        <v>0</v>
      </c>
      <c r="AV199" s="174">
        <f>IFERROR(INDEX('Quiet Items'!J:J,MATCH($D199,'Quiet Items'!D:D,0)),0)</f>
        <v>0</v>
      </c>
      <c r="AW199" s="174">
        <f>IFERROR(INDEX('1.4G'!H:H,MATCH($D199,'1.4G'!D:D,0)),0)</f>
        <v>0</v>
      </c>
      <c r="AX199" s="174">
        <f>IFERROR(INDEX('1.4G'!J:J,MATCH($D199,'1.4G'!D:D,0)),0)</f>
        <v>0</v>
      </c>
      <c r="AY199" s="174">
        <f t="shared" si="32"/>
        <v>0</v>
      </c>
      <c r="AZ199" s="174">
        <f t="shared" si="33"/>
        <v>0</v>
      </c>
      <c r="BA199" s="175">
        <f>IFERROR(Table1[[#This Row],[Line total ordered for now]]*Table1[[#This Row],[GUARANTEED PRICE
for STOCK orders collected before 31.3.22]],0)</f>
        <v>0</v>
      </c>
      <c r="BB199" s="175">
        <f t="shared" si="29"/>
        <v>0</v>
      </c>
      <c r="BC199" s="176">
        <f>(AZ199+Table1[[#This Row],[Line total ordered for now]])*Z199</f>
        <v>0</v>
      </c>
      <c r="BD199" s="200">
        <v>232.81120336978771</v>
      </c>
      <c r="BE199" s="65"/>
      <c r="BF199" s="65"/>
      <c r="BG199" s="65"/>
      <c r="BH199" s="65"/>
      <c r="BI199" s="65"/>
      <c r="BJ199" s="65"/>
      <c r="BK199" s="65"/>
      <c r="BL199" s="55"/>
      <c r="BM199"/>
      <c r="BN199"/>
      <c r="BO199"/>
      <c r="BP199"/>
      <c r="BQ199"/>
      <c r="BR199"/>
      <c r="BS199"/>
      <c r="BT199"/>
    </row>
    <row r="200" spans="1:72" ht="15.75">
      <c r="A200" s="202">
        <v>197</v>
      </c>
      <c r="B200" s="68" t="s">
        <v>6378</v>
      </c>
      <c r="C200" s="149" t="s">
        <v>616</v>
      </c>
      <c r="D200" s="149" t="s">
        <v>3966</v>
      </c>
      <c r="E200" s="149" t="s">
        <v>3967</v>
      </c>
      <c r="F200" s="158" t="str">
        <f t="shared" si="31"/>
        <v>Video</v>
      </c>
      <c r="G200" s="187">
        <v>0</v>
      </c>
      <c r="H200" s="150"/>
      <c r="I200" s="184">
        <v>169.92</v>
      </c>
      <c r="J200" s="150"/>
      <c r="K200" s="151">
        <v>7.6585197364239876</v>
      </c>
      <c r="L200" s="152">
        <v>250.89310656524987</v>
      </c>
      <c r="M200" s="152">
        <v>275.70671051126357</v>
      </c>
      <c r="N200" s="153" t="s">
        <v>617</v>
      </c>
      <c r="O200" s="154">
        <v>36</v>
      </c>
      <c r="P200" s="153">
        <v>5</v>
      </c>
      <c r="Q200" s="153" t="s">
        <v>147</v>
      </c>
      <c r="R200" s="155">
        <v>18</v>
      </c>
      <c r="S200" s="155">
        <v>10.8</v>
      </c>
      <c r="T200" s="155">
        <v>3.2</v>
      </c>
      <c r="U200" s="154" t="s">
        <v>94</v>
      </c>
      <c r="V200" s="153" t="s">
        <v>89</v>
      </c>
      <c r="W200" s="153" t="s">
        <v>627</v>
      </c>
      <c r="X200" s="151" t="s">
        <v>6378</v>
      </c>
      <c r="Y200" s="151" t="s">
        <v>6378</v>
      </c>
      <c r="Z200" s="156">
        <v>5.6579999999999998E-2</v>
      </c>
      <c r="AA200" s="153" t="s">
        <v>3802</v>
      </c>
      <c r="AB200" s="153" t="s">
        <v>5473</v>
      </c>
      <c r="AC200" s="153" t="s">
        <v>164</v>
      </c>
      <c r="AD200" s="157" t="s">
        <v>3968</v>
      </c>
      <c r="AE200" s="110">
        <v>0</v>
      </c>
      <c r="AF200" s="110">
        <v>0</v>
      </c>
      <c r="AG200" s="112">
        <f t="shared" si="30"/>
        <v>0</v>
      </c>
      <c r="AH200" s="110">
        <f>SUM(AG$4:AG200)</f>
        <v>1</v>
      </c>
      <c r="AI200" s="112">
        <f t="shared" si="27"/>
        <v>0</v>
      </c>
      <c r="AJ200" s="110">
        <f>COUNTIF(AI$4:AI200,"&gt;0")</f>
        <v>0</v>
      </c>
      <c r="AK200" s="110">
        <v>0</v>
      </c>
      <c r="AL200" s="110">
        <v>0</v>
      </c>
      <c r="AM200" s="172" t="str">
        <f>IF(OR(Table1[[#This Row],[Line total ordered for now]]&gt;0,Table1[[#This Row],[Line total ordered for season]]&gt;0),1,"")</f>
        <v/>
      </c>
      <c r="AN200" s="173">
        <f>COUNTIF(AM$4:AM200,"&gt;0")</f>
        <v>0</v>
      </c>
      <c r="AO200" s="173">
        <f>Table1[[#This Row],[ORDER QUANTITY
to be collected BEFORE 31.3.22]]</f>
        <v>0</v>
      </c>
      <c r="AP200" s="174">
        <f t="shared" si="28"/>
        <v>0</v>
      </c>
      <c r="AQ200" s="174">
        <f>IFERROR(INDEX(Retail!H:H,MATCH($D200,Retail!$D:$D,0)),0)</f>
        <v>0</v>
      </c>
      <c r="AR200" s="174">
        <f>IFERROR(INDEX(Retail!J:J,MATCH($D200,Retail!$D:$D,0)),0)</f>
        <v>0</v>
      </c>
      <c r="AS200" s="174">
        <f>IFERROR(INDEX('NEW2022'!H:H,MATCH($D200,'NEW2022'!D:D,0)),0)</f>
        <v>0</v>
      </c>
      <c r="AT200" s="174">
        <f>IFERROR(INDEX('NEW2022'!J:J,MATCH($D200,'NEW2022'!D:D,0)),0)</f>
        <v>0</v>
      </c>
      <c r="AU200" s="174">
        <f>IFERROR(INDEX('Quiet Items'!H:H,MATCH($D200,'Quiet Items'!D:D,0)),0)</f>
        <v>0</v>
      </c>
      <c r="AV200" s="174">
        <f>IFERROR(INDEX('Quiet Items'!J:J,MATCH($D200,'Quiet Items'!D:D,0)),0)</f>
        <v>0</v>
      </c>
      <c r="AW200" s="174">
        <f>IFERROR(INDEX('1.4G'!H:H,MATCH($D200,'1.4G'!D:D,0)),0)</f>
        <v>0</v>
      </c>
      <c r="AX200" s="174">
        <f>IFERROR(INDEX('1.4G'!J:J,MATCH($D200,'1.4G'!D:D,0)),0)</f>
        <v>0</v>
      </c>
      <c r="AY200" s="174">
        <f t="shared" si="32"/>
        <v>0</v>
      </c>
      <c r="AZ200" s="174">
        <f t="shared" si="33"/>
        <v>0</v>
      </c>
      <c r="BA200" s="175">
        <f>IFERROR(Table1[[#This Row],[Line total ordered for now]]*Table1[[#This Row],[GUARANTEED PRICE
for STOCK orders collected before 31.3.22]],0)</f>
        <v>0</v>
      </c>
      <c r="BB200" s="175">
        <f t="shared" si="29"/>
        <v>0</v>
      </c>
      <c r="BC200" s="176">
        <f>(AZ200+Table1[[#This Row],[Line total ordered for now]])*Z200</f>
        <v>0</v>
      </c>
      <c r="BD200" s="200">
        <v>234.35070393457403</v>
      </c>
      <c r="BE200" s="65"/>
      <c r="BF200" s="65"/>
      <c r="BG200" s="65"/>
      <c r="BH200" s="65"/>
      <c r="BI200" s="65"/>
      <c r="BJ200" s="65"/>
      <c r="BK200" s="65"/>
      <c r="BL200" s="55"/>
      <c r="BM200"/>
      <c r="BN200"/>
      <c r="BO200"/>
      <c r="BP200"/>
      <c r="BQ200"/>
      <c r="BR200"/>
      <c r="BS200"/>
      <c r="BT200"/>
    </row>
    <row r="201" spans="1:72" ht="15.75">
      <c r="A201" s="202">
        <v>198</v>
      </c>
      <c r="B201" s="68" t="s">
        <v>6378</v>
      </c>
      <c r="C201" s="149" t="s">
        <v>616</v>
      </c>
      <c r="D201" s="149" t="s">
        <v>3911</v>
      </c>
      <c r="E201" s="149" t="s">
        <v>3912</v>
      </c>
      <c r="F201" s="158" t="str">
        <f t="shared" si="31"/>
        <v>Video</v>
      </c>
      <c r="G201" s="187">
        <v>0</v>
      </c>
      <c r="H201" s="150"/>
      <c r="I201" s="184">
        <v>171.55</v>
      </c>
      <c r="J201" s="150"/>
      <c r="K201" s="151">
        <v>8.1460903408747534</v>
      </c>
      <c r="L201" s="152">
        <v>266.86591956705689</v>
      </c>
      <c r="M201" s="152">
        <v>293.25925227149111</v>
      </c>
      <c r="N201" s="153" t="s">
        <v>617</v>
      </c>
      <c r="O201" s="154">
        <v>36</v>
      </c>
      <c r="P201" s="153">
        <v>9</v>
      </c>
      <c r="Q201" s="153" t="s">
        <v>147</v>
      </c>
      <c r="R201" s="155">
        <v>18</v>
      </c>
      <c r="S201" s="155">
        <v>10.8</v>
      </c>
      <c r="T201" s="155">
        <v>3.2</v>
      </c>
      <c r="U201" s="154" t="s">
        <v>94</v>
      </c>
      <c r="V201" s="153" t="s">
        <v>89</v>
      </c>
      <c r="W201" s="153" t="s">
        <v>627</v>
      </c>
      <c r="X201" s="151" t="s">
        <v>6378</v>
      </c>
      <c r="Y201" s="151" t="s">
        <v>6378</v>
      </c>
      <c r="Z201" s="156">
        <v>5.4128000000000003E-2</v>
      </c>
      <c r="AA201" s="153" t="s">
        <v>1302</v>
      </c>
      <c r="AB201" s="153" t="s">
        <v>5471</v>
      </c>
      <c r="AC201" s="153" t="s">
        <v>164</v>
      </c>
      <c r="AD201" s="157" t="s">
        <v>3913</v>
      </c>
      <c r="AE201" s="110">
        <v>0</v>
      </c>
      <c r="AF201" s="110">
        <v>0</v>
      </c>
      <c r="AG201" s="112">
        <f t="shared" si="30"/>
        <v>0</v>
      </c>
      <c r="AH201" s="110">
        <f>SUM(AG$4:AG201)</f>
        <v>1</v>
      </c>
      <c r="AI201" s="112">
        <f t="shared" si="27"/>
        <v>0</v>
      </c>
      <c r="AJ201" s="110">
        <f>COUNTIF(AI$4:AI201,"&gt;0")</f>
        <v>0</v>
      </c>
      <c r="AK201" s="110">
        <v>0</v>
      </c>
      <c r="AL201" s="110">
        <v>0</v>
      </c>
      <c r="AM201" s="172" t="str">
        <f>IF(OR(Table1[[#This Row],[Line total ordered for now]]&gt;0,Table1[[#This Row],[Line total ordered for season]]&gt;0),1,"")</f>
        <v/>
      </c>
      <c r="AN201" s="173">
        <f>COUNTIF(AM$4:AM201,"&gt;0")</f>
        <v>0</v>
      </c>
      <c r="AO201" s="173">
        <f>Table1[[#This Row],[ORDER QUANTITY
to be collected BEFORE 31.3.22]]</f>
        <v>0</v>
      </c>
      <c r="AP201" s="174">
        <f t="shared" si="28"/>
        <v>0</v>
      </c>
      <c r="AQ201" s="174">
        <f>IFERROR(INDEX(Retail!H:H,MATCH($D201,Retail!$D:$D,0)),0)</f>
        <v>0</v>
      </c>
      <c r="AR201" s="174">
        <f>IFERROR(INDEX(Retail!J:J,MATCH($D201,Retail!$D:$D,0)),0)</f>
        <v>0</v>
      </c>
      <c r="AS201" s="174">
        <f>IFERROR(INDEX('NEW2022'!H:H,MATCH($D201,'NEW2022'!D:D,0)),0)</f>
        <v>0</v>
      </c>
      <c r="AT201" s="174">
        <f>IFERROR(INDEX('NEW2022'!J:J,MATCH($D201,'NEW2022'!D:D,0)),0)</f>
        <v>0</v>
      </c>
      <c r="AU201" s="174">
        <f>IFERROR(INDEX('Quiet Items'!H:H,MATCH($D201,'Quiet Items'!D:D,0)),0)</f>
        <v>0</v>
      </c>
      <c r="AV201" s="174">
        <f>IFERROR(INDEX('Quiet Items'!J:J,MATCH($D201,'Quiet Items'!D:D,0)),0)</f>
        <v>0</v>
      </c>
      <c r="AW201" s="174">
        <f>IFERROR(INDEX('1.4G'!H:H,MATCH($D201,'1.4G'!D:D,0)),0)</f>
        <v>0</v>
      </c>
      <c r="AX201" s="174">
        <f>IFERROR(INDEX('1.4G'!J:J,MATCH($D201,'1.4G'!D:D,0)),0)</f>
        <v>0</v>
      </c>
      <c r="AY201" s="174">
        <f t="shared" si="32"/>
        <v>0</v>
      </c>
      <c r="AZ201" s="174">
        <f t="shared" si="33"/>
        <v>0</v>
      </c>
      <c r="BA201" s="175">
        <f>IFERROR(Table1[[#This Row],[Line total ordered for now]]*Table1[[#This Row],[GUARANTEED PRICE
for STOCK orders collected before 31.3.22]],0)</f>
        <v>0</v>
      </c>
      <c r="BB201" s="175">
        <f t="shared" si="29"/>
        <v>0</v>
      </c>
      <c r="BC201" s="176">
        <f>(AZ201+Table1[[#This Row],[Line total ordered for now]])*Z201</f>
        <v>0</v>
      </c>
      <c r="BD201" s="200">
        <v>249.27036443076744</v>
      </c>
      <c r="BE201" s="65"/>
      <c r="BF201" s="65"/>
      <c r="BG201" s="65"/>
      <c r="BH201" s="65"/>
      <c r="BI201" s="65"/>
      <c r="BJ201" s="65"/>
      <c r="BK201" s="65"/>
      <c r="BL201" s="55"/>
      <c r="BM201"/>
      <c r="BN201"/>
      <c r="BO201"/>
      <c r="BP201"/>
      <c r="BQ201"/>
      <c r="BR201"/>
      <c r="BS201"/>
      <c r="BT201"/>
    </row>
    <row r="202" spans="1:72" ht="15.75">
      <c r="A202" s="202">
        <v>199</v>
      </c>
      <c r="B202" s="68" t="s">
        <v>6378</v>
      </c>
      <c r="C202" s="149" t="s">
        <v>616</v>
      </c>
      <c r="D202" s="149" t="s">
        <v>4072</v>
      </c>
      <c r="E202" s="149" t="s">
        <v>4073</v>
      </c>
      <c r="F202" s="158" t="str">
        <f t="shared" si="31"/>
        <v>Video</v>
      </c>
      <c r="G202" s="187">
        <v>0</v>
      </c>
      <c r="H202" s="150"/>
      <c r="I202" s="184">
        <v>171.55</v>
      </c>
      <c r="J202" s="150"/>
      <c r="K202" s="151">
        <v>8.1460903408747534</v>
      </c>
      <c r="L202" s="152">
        <v>266.86591956705689</v>
      </c>
      <c r="M202" s="152">
        <v>293.25925227149111</v>
      </c>
      <c r="N202" s="153" t="s">
        <v>617</v>
      </c>
      <c r="O202" s="154">
        <v>36</v>
      </c>
      <c r="P202" s="153">
        <v>12</v>
      </c>
      <c r="Q202" s="153" t="s">
        <v>147</v>
      </c>
      <c r="R202" s="155">
        <v>18</v>
      </c>
      <c r="S202" s="155">
        <v>10.8</v>
      </c>
      <c r="T202" s="155">
        <v>3.2</v>
      </c>
      <c r="U202" s="154" t="s">
        <v>94</v>
      </c>
      <c r="V202" s="153" t="s">
        <v>89</v>
      </c>
      <c r="W202" s="153" t="s">
        <v>627</v>
      </c>
      <c r="X202" s="151" t="s">
        <v>6378</v>
      </c>
      <c r="Y202" s="151" t="s">
        <v>6378</v>
      </c>
      <c r="Z202" s="156">
        <v>5.4128000000000003E-2</v>
      </c>
      <c r="AA202" s="153" t="s">
        <v>1302</v>
      </c>
      <c r="AB202" s="153" t="s">
        <v>5476</v>
      </c>
      <c r="AC202" s="153" t="s">
        <v>2412</v>
      </c>
      <c r="AD202" s="157" t="s">
        <v>4074</v>
      </c>
      <c r="AE202" s="110">
        <v>0</v>
      </c>
      <c r="AF202" s="110">
        <v>0</v>
      </c>
      <c r="AG202" s="112">
        <f t="shared" si="30"/>
        <v>0</v>
      </c>
      <c r="AH202" s="110">
        <f>SUM(AG$4:AG202)</f>
        <v>1</v>
      </c>
      <c r="AI202" s="112">
        <f t="shared" si="27"/>
        <v>0</v>
      </c>
      <c r="AJ202" s="110">
        <f>COUNTIF(AI$4:AI202,"&gt;0")</f>
        <v>0</v>
      </c>
      <c r="AK202" s="110">
        <v>0</v>
      </c>
      <c r="AL202" s="110">
        <v>0</v>
      </c>
      <c r="AM202" s="172" t="str">
        <f>IF(OR(Table1[[#This Row],[Line total ordered for now]]&gt;0,Table1[[#This Row],[Line total ordered for season]]&gt;0),1,"")</f>
        <v/>
      </c>
      <c r="AN202" s="173">
        <f>COUNTIF(AM$4:AM202,"&gt;0")</f>
        <v>0</v>
      </c>
      <c r="AO202" s="173">
        <f>Table1[[#This Row],[ORDER QUANTITY
to be collected BEFORE 31.3.22]]</f>
        <v>0</v>
      </c>
      <c r="AP202" s="174">
        <f t="shared" si="28"/>
        <v>0</v>
      </c>
      <c r="AQ202" s="174">
        <f>IFERROR(INDEX(Retail!H:H,MATCH($D202,Retail!$D:$D,0)),0)</f>
        <v>0</v>
      </c>
      <c r="AR202" s="174">
        <f>IFERROR(INDEX(Retail!J:J,MATCH($D202,Retail!$D:$D,0)),0)</f>
        <v>0</v>
      </c>
      <c r="AS202" s="174">
        <f>IFERROR(INDEX('NEW2022'!H:H,MATCH($D202,'NEW2022'!D:D,0)),0)</f>
        <v>0</v>
      </c>
      <c r="AT202" s="174">
        <f>IFERROR(INDEX('NEW2022'!J:J,MATCH($D202,'NEW2022'!D:D,0)),0)</f>
        <v>0</v>
      </c>
      <c r="AU202" s="174">
        <f>IFERROR(INDEX('Quiet Items'!H:H,MATCH($D202,'Quiet Items'!D:D,0)),0)</f>
        <v>0</v>
      </c>
      <c r="AV202" s="174">
        <f>IFERROR(INDEX('Quiet Items'!J:J,MATCH($D202,'Quiet Items'!D:D,0)),0)</f>
        <v>0</v>
      </c>
      <c r="AW202" s="174">
        <f>IFERROR(INDEX('1.4G'!H:H,MATCH($D202,'1.4G'!D:D,0)),0)</f>
        <v>0</v>
      </c>
      <c r="AX202" s="174">
        <f>IFERROR(INDEX('1.4G'!J:J,MATCH($D202,'1.4G'!D:D,0)),0)</f>
        <v>0</v>
      </c>
      <c r="AY202" s="174">
        <f t="shared" si="32"/>
        <v>0</v>
      </c>
      <c r="AZ202" s="174">
        <f t="shared" si="33"/>
        <v>0</v>
      </c>
      <c r="BA202" s="175">
        <f>IFERROR(Table1[[#This Row],[Line total ordered for now]]*Table1[[#This Row],[GUARANTEED PRICE
for STOCK orders collected before 31.3.22]],0)</f>
        <v>0</v>
      </c>
      <c r="BB202" s="175">
        <f t="shared" si="29"/>
        <v>0</v>
      </c>
      <c r="BC202" s="176">
        <f>(AZ202+Table1[[#This Row],[Line total ordered for now]])*Z202</f>
        <v>0</v>
      </c>
      <c r="BD202" s="200">
        <v>249.27036443076744</v>
      </c>
      <c r="BE202" s="65"/>
      <c r="BF202" s="65"/>
      <c r="BG202" s="65"/>
      <c r="BH202" s="65"/>
      <c r="BI202" s="65"/>
      <c r="BJ202" s="65"/>
      <c r="BK202" s="65"/>
      <c r="BL202" s="55"/>
      <c r="BM202"/>
      <c r="BN202"/>
      <c r="BO202"/>
      <c r="BP202"/>
      <c r="BQ202"/>
      <c r="BR202"/>
      <c r="BS202"/>
      <c r="BT202"/>
    </row>
    <row r="203" spans="1:72" ht="15.75">
      <c r="A203" s="202">
        <v>200</v>
      </c>
      <c r="B203" s="68" t="s">
        <v>6378</v>
      </c>
      <c r="C203" s="149" t="s">
        <v>616</v>
      </c>
      <c r="D203" s="149" t="s">
        <v>3690</v>
      </c>
      <c r="E203" s="149" t="s">
        <v>3691</v>
      </c>
      <c r="F203" s="158" t="str">
        <f t="shared" si="31"/>
        <v>Video</v>
      </c>
      <c r="G203" s="187">
        <v>13</v>
      </c>
      <c r="H203" s="150"/>
      <c r="I203" s="184">
        <v>207.63</v>
      </c>
      <c r="J203" s="150"/>
      <c r="K203" s="151">
        <v>8.3412629140920007</v>
      </c>
      <c r="L203" s="152">
        <v>273.25977306565397</v>
      </c>
      <c r="M203" s="152">
        <v>300.28546490731202</v>
      </c>
      <c r="N203" s="153" t="s">
        <v>617</v>
      </c>
      <c r="O203" s="154">
        <v>36</v>
      </c>
      <c r="P203" s="153">
        <v>6</v>
      </c>
      <c r="Q203" s="153" t="s">
        <v>147</v>
      </c>
      <c r="R203" s="155">
        <v>19</v>
      </c>
      <c r="S203" s="155">
        <v>12.5</v>
      </c>
      <c r="T203" s="155">
        <v>3.2</v>
      </c>
      <c r="U203" s="154" t="s">
        <v>94</v>
      </c>
      <c r="V203" s="153" t="s">
        <v>89</v>
      </c>
      <c r="W203" s="153" t="s">
        <v>627</v>
      </c>
      <c r="X203" s="151" t="s">
        <v>6378</v>
      </c>
      <c r="Y203" s="151" t="s">
        <v>6378</v>
      </c>
      <c r="Z203" s="156">
        <v>5.8200000000000002E-2</v>
      </c>
      <c r="AA203" s="153" t="s">
        <v>671</v>
      </c>
      <c r="AB203" s="153" t="s">
        <v>5465</v>
      </c>
      <c r="AC203" s="153" t="s">
        <v>164</v>
      </c>
      <c r="AD203" s="157" t="s">
        <v>3692</v>
      </c>
      <c r="AE203" s="110">
        <v>0</v>
      </c>
      <c r="AF203" s="110">
        <v>0</v>
      </c>
      <c r="AG203" s="112">
        <f t="shared" si="30"/>
        <v>0</v>
      </c>
      <c r="AH203" s="110">
        <f>SUM(AG$4:AG203)</f>
        <v>1</v>
      </c>
      <c r="AI203" s="112">
        <f t="shared" si="27"/>
        <v>0</v>
      </c>
      <c r="AJ203" s="110">
        <f>COUNTIF(AI$4:AI203,"&gt;0")</f>
        <v>0</v>
      </c>
      <c r="AK203" s="110">
        <v>0</v>
      </c>
      <c r="AL203" s="110">
        <v>0</v>
      </c>
      <c r="AM203" s="172" t="str">
        <f>IF(OR(Table1[[#This Row],[Line total ordered for now]]&gt;0,Table1[[#This Row],[Line total ordered for season]]&gt;0),1,"")</f>
        <v/>
      </c>
      <c r="AN203" s="173">
        <f>COUNTIF(AM$4:AM203,"&gt;0")</f>
        <v>0</v>
      </c>
      <c r="AO203" s="173">
        <f>Table1[[#This Row],[ORDER QUANTITY
to be collected BEFORE 31.3.22]]</f>
        <v>0</v>
      </c>
      <c r="AP203" s="174">
        <f t="shared" si="28"/>
        <v>0</v>
      </c>
      <c r="AQ203" s="174">
        <f>IFERROR(INDEX(Retail!H:H,MATCH($D203,Retail!$D:$D,0)),0)</f>
        <v>0</v>
      </c>
      <c r="AR203" s="174">
        <f>IFERROR(INDEX(Retail!J:J,MATCH($D203,Retail!$D:$D,0)),0)</f>
        <v>0</v>
      </c>
      <c r="AS203" s="174">
        <f>IFERROR(INDEX('NEW2022'!H:H,MATCH($D203,'NEW2022'!D:D,0)),0)</f>
        <v>0</v>
      </c>
      <c r="AT203" s="174">
        <f>IFERROR(INDEX('NEW2022'!J:J,MATCH($D203,'NEW2022'!D:D,0)),0)</f>
        <v>0</v>
      </c>
      <c r="AU203" s="174">
        <f>IFERROR(INDEX('Quiet Items'!H:H,MATCH($D203,'Quiet Items'!D:D,0)),0)</f>
        <v>0</v>
      </c>
      <c r="AV203" s="174">
        <f>IFERROR(INDEX('Quiet Items'!J:J,MATCH($D203,'Quiet Items'!D:D,0)),0)</f>
        <v>0</v>
      </c>
      <c r="AW203" s="174">
        <f>IFERROR(INDEX('1.4G'!H:H,MATCH($D203,'1.4G'!D:D,0)),0)</f>
        <v>0</v>
      </c>
      <c r="AX203" s="174">
        <f>IFERROR(INDEX('1.4G'!J:J,MATCH($D203,'1.4G'!D:D,0)),0)</f>
        <v>0</v>
      </c>
      <c r="AY203" s="174">
        <f t="shared" si="32"/>
        <v>0</v>
      </c>
      <c r="AZ203" s="174">
        <f t="shared" si="33"/>
        <v>0</v>
      </c>
      <c r="BA203" s="175">
        <f>IFERROR(Table1[[#This Row],[Line total ordered for now]]*Table1[[#This Row],[GUARANTEED PRICE
for STOCK orders collected before 31.3.22]],0)</f>
        <v>0</v>
      </c>
      <c r="BB203" s="175">
        <f t="shared" si="29"/>
        <v>0</v>
      </c>
      <c r="BC203" s="176">
        <f>(AZ203+Table1[[#This Row],[Line total ordered for now]])*Z203</f>
        <v>0</v>
      </c>
      <c r="BD203" s="200">
        <v>255.2426451712152</v>
      </c>
      <c r="BE203" s="65"/>
      <c r="BF203" s="65"/>
      <c r="BG203" s="65"/>
      <c r="BH203" s="65"/>
      <c r="BI203" s="65"/>
      <c r="BJ203" s="65"/>
      <c r="BK203" s="65"/>
      <c r="BL203" s="55"/>
      <c r="BM203"/>
      <c r="BN203"/>
      <c r="BO203"/>
      <c r="BP203"/>
      <c r="BQ203"/>
      <c r="BR203"/>
      <c r="BS203"/>
      <c r="BT203"/>
    </row>
    <row r="204" spans="1:72" ht="15.75">
      <c r="A204" s="202">
        <v>201</v>
      </c>
      <c r="B204" s="68" t="s">
        <v>6378</v>
      </c>
      <c r="C204" s="149" t="s">
        <v>841</v>
      </c>
      <c r="D204" s="149" t="s">
        <v>2087</v>
      </c>
      <c r="E204" s="149" t="s">
        <v>6071</v>
      </c>
      <c r="F204" s="158" t="str">
        <f t="shared" si="31"/>
        <v/>
      </c>
      <c r="G204" s="187">
        <v>0.84</v>
      </c>
      <c r="H204" s="150"/>
      <c r="I204" s="184">
        <v>7</v>
      </c>
      <c r="J204" s="150"/>
      <c r="K204" s="151">
        <v>575.91</v>
      </c>
      <c r="L204" s="152">
        <v>587.42819999999995</v>
      </c>
      <c r="M204" s="152">
        <v>575.91</v>
      </c>
      <c r="N204" s="153" t="s">
        <v>617</v>
      </c>
      <c r="O204" s="154">
        <v>1</v>
      </c>
      <c r="P204" s="153">
        <v>8</v>
      </c>
      <c r="Q204" s="153" t="s">
        <v>147</v>
      </c>
      <c r="R204" s="155">
        <v>23.25</v>
      </c>
      <c r="S204" s="155">
        <v>17.77</v>
      </c>
      <c r="T204" s="155">
        <v>3.5</v>
      </c>
      <c r="U204" s="154" t="s">
        <v>94</v>
      </c>
      <c r="V204" s="153" t="s">
        <v>89</v>
      </c>
      <c r="W204" s="153" t="s">
        <v>627</v>
      </c>
      <c r="X204" s="151" t="s">
        <v>6378</v>
      </c>
      <c r="Y204" s="151" t="s">
        <v>6378</v>
      </c>
      <c r="Z204" s="156">
        <v>0</v>
      </c>
      <c r="AA204" s="153" t="s">
        <v>1985</v>
      </c>
      <c r="AB204" s="153">
        <v>0</v>
      </c>
      <c r="AC204" s="153">
        <v>0</v>
      </c>
      <c r="AD204" s="157">
        <v>0</v>
      </c>
      <c r="AE204" s="110">
        <v>0</v>
      </c>
      <c r="AF204" s="110">
        <v>0</v>
      </c>
      <c r="AG204" s="112">
        <f t="shared" si="30"/>
        <v>0</v>
      </c>
      <c r="AH204" s="110">
        <f>SUM(AG$4:AG204)</f>
        <v>1</v>
      </c>
      <c r="AI204" s="112">
        <f t="shared" si="27"/>
        <v>0</v>
      </c>
      <c r="AJ204" s="110">
        <f>COUNTIF(AI$4:AI204,"&gt;0")</f>
        <v>0</v>
      </c>
      <c r="AK204" s="110">
        <v>0</v>
      </c>
      <c r="AL204" s="110">
        <v>0</v>
      </c>
      <c r="AM204" s="172" t="str">
        <f>IF(OR(Table1[[#This Row],[Line total ordered for now]]&gt;0,Table1[[#This Row],[Line total ordered for season]]&gt;0),1,"")</f>
        <v/>
      </c>
      <c r="AN204" s="173">
        <f>COUNTIF(AM$4:AM204,"&gt;0")</f>
        <v>0</v>
      </c>
      <c r="AO204" s="173">
        <f>Table1[[#This Row],[ORDER QUANTITY
to be collected BEFORE 31.3.22]]</f>
        <v>0</v>
      </c>
      <c r="AP204" s="174">
        <f t="shared" si="28"/>
        <v>0</v>
      </c>
      <c r="AQ204" s="174">
        <f>IFERROR(INDEX(Retail!H:H,MATCH($D204,Retail!$D:$D,0)),0)</f>
        <v>0</v>
      </c>
      <c r="AR204" s="174">
        <f>IFERROR(INDEX(Retail!J:J,MATCH($D204,Retail!$D:$D,0)),0)</f>
        <v>0</v>
      </c>
      <c r="AS204" s="174">
        <f>IFERROR(INDEX('NEW2022'!H:H,MATCH($D204,'NEW2022'!D:D,0)),0)</f>
        <v>0</v>
      </c>
      <c r="AT204" s="174">
        <f>IFERROR(INDEX('NEW2022'!J:J,MATCH($D204,'NEW2022'!D:D,0)),0)</f>
        <v>0</v>
      </c>
      <c r="AU204" s="174">
        <f>IFERROR(INDEX('Quiet Items'!H:H,MATCH($D204,'Quiet Items'!D:D,0)),0)</f>
        <v>0</v>
      </c>
      <c r="AV204" s="174">
        <f>IFERROR(INDEX('Quiet Items'!J:J,MATCH($D204,'Quiet Items'!D:D,0)),0)</f>
        <v>0</v>
      </c>
      <c r="AW204" s="174">
        <f>IFERROR(INDEX('1.4G'!H:H,MATCH($D204,'1.4G'!D:D,0)),0)</f>
        <v>0</v>
      </c>
      <c r="AX204" s="174">
        <f>IFERROR(INDEX('1.4G'!J:J,MATCH($D204,'1.4G'!D:D,0)),0)</f>
        <v>0</v>
      </c>
      <c r="AY204" s="174">
        <f t="shared" si="32"/>
        <v>0</v>
      </c>
      <c r="AZ204" s="174">
        <f t="shared" si="33"/>
        <v>0</v>
      </c>
      <c r="BA204" s="175">
        <f>IFERROR(Table1[[#This Row],[Line total ordered for now]]*Table1[[#This Row],[GUARANTEED PRICE
for STOCK orders collected before 31.3.22]],0)</f>
        <v>0</v>
      </c>
      <c r="BB204" s="175">
        <f t="shared" si="29"/>
        <v>0</v>
      </c>
      <c r="BC204" s="176">
        <f>(AZ204+Table1[[#This Row],[Line total ordered for now]])*Z204</f>
        <v>0</v>
      </c>
      <c r="BD204" s="200">
        <v>489.52349999999996</v>
      </c>
      <c r="BE204" s="65"/>
      <c r="BF204" s="65"/>
      <c r="BG204" s="65"/>
      <c r="BH204" s="65"/>
      <c r="BI204" s="65"/>
      <c r="BJ204" s="65"/>
      <c r="BK204" s="65"/>
      <c r="BL204" s="55"/>
      <c r="BM204"/>
      <c r="BN204"/>
      <c r="BO204"/>
      <c r="BP204"/>
      <c r="BQ204"/>
      <c r="BR204"/>
      <c r="BS204"/>
      <c r="BT204"/>
    </row>
    <row r="205" spans="1:72" ht="15.75">
      <c r="A205" s="202">
        <v>202</v>
      </c>
      <c r="B205" s="68" t="s">
        <v>6378</v>
      </c>
      <c r="C205" s="149" t="s">
        <v>1614</v>
      </c>
      <c r="D205" s="149" t="s">
        <v>1612</v>
      </c>
      <c r="E205" s="149" t="s">
        <v>1613</v>
      </c>
      <c r="F205" s="158" t="str">
        <f t="shared" si="31"/>
        <v>Video</v>
      </c>
      <c r="G205" s="187">
        <v>0</v>
      </c>
      <c r="H205" s="150"/>
      <c r="I205" s="184">
        <v>133.24</v>
      </c>
      <c r="J205" s="150"/>
      <c r="K205" s="151">
        <v>5.2934508590910871</v>
      </c>
      <c r="L205" s="152">
        <v>144.5112084531867</v>
      </c>
      <c r="M205" s="152">
        <v>158.80352577273263</v>
      </c>
      <c r="N205" s="153" t="s">
        <v>617</v>
      </c>
      <c r="O205" s="154">
        <v>30</v>
      </c>
      <c r="P205" s="153">
        <v>6</v>
      </c>
      <c r="Q205" s="153" t="s">
        <v>147</v>
      </c>
      <c r="R205" s="155">
        <v>15</v>
      </c>
      <c r="S205" s="155">
        <v>10.68</v>
      </c>
      <c r="T205" s="155">
        <v>3.2</v>
      </c>
      <c r="U205" s="154" t="s">
        <v>94</v>
      </c>
      <c r="V205" s="153" t="s">
        <v>89</v>
      </c>
      <c r="W205" s="153" t="s">
        <v>627</v>
      </c>
      <c r="X205" s="151" t="s">
        <v>6378</v>
      </c>
      <c r="Y205" s="151" t="s">
        <v>6378</v>
      </c>
      <c r="Z205" s="156">
        <v>5.3900000000000003E-2</v>
      </c>
      <c r="AA205" s="153" t="s">
        <v>1615</v>
      </c>
      <c r="AB205" s="153" t="s">
        <v>5728</v>
      </c>
      <c r="AC205" s="153" t="s">
        <v>145</v>
      </c>
      <c r="AD205" s="157" t="s">
        <v>1616</v>
      </c>
      <c r="AE205" s="110">
        <v>0</v>
      </c>
      <c r="AF205" s="110">
        <v>0</v>
      </c>
      <c r="AG205" s="112">
        <f t="shared" si="30"/>
        <v>0</v>
      </c>
      <c r="AH205" s="110">
        <f>SUM(AG$4:AG205)</f>
        <v>1</v>
      </c>
      <c r="AI205" s="112">
        <f t="shared" si="27"/>
        <v>0</v>
      </c>
      <c r="AJ205" s="110">
        <f>COUNTIF(AI$4:AI205,"&gt;0")</f>
        <v>0</v>
      </c>
      <c r="AK205" s="110">
        <v>0</v>
      </c>
      <c r="AL205" s="110">
        <v>0</v>
      </c>
      <c r="AM205" s="172" t="str">
        <f>IF(OR(Table1[[#This Row],[Line total ordered for now]]&gt;0,Table1[[#This Row],[Line total ordered for season]]&gt;0),1,"")</f>
        <v/>
      </c>
      <c r="AN205" s="173">
        <f>COUNTIF(AM$4:AM205,"&gt;0")</f>
        <v>0</v>
      </c>
      <c r="AO205" s="173">
        <f>Table1[[#This Row],[ORDER QUANTITY
to be collected BEFORE 31.3.22]]</f>
        <v>0</v>
      </c>
      <c r="AP205" s="174">
        <f t="shared" si="28"/>
        <v>0</v>
      </c>
      <c r="AQ205" s="174">
        <f>IFERROR(INDEX(Retail!H:H,MATCH($D205,Retail!$D:$D,0)),0)</f>
        <v>0</v>
      </c>
      <c r="AR205" s="174">
        <f>IFERROR(INDEX(Retail!J:J,MATCH($D205,Retail!$D:$D,0)),0)</f>
        <v>0</v>
      </c>
      <c r="AS205" s="174">
        <f>IFERROR(INDEX('NEW2022'!H:H,MATCH($D205,'NEW2022'!D:D,0)),0)</f>
        <v>0</v>
      </c>
      <c r="AT205" s="174">
        <f>IFERROR(INDEX('NEW2022'!J:J,MATCH($D205,'NEW2022'!D:D,0)),0)</f>
        <v>0</v>
      </c>
      <c r="AU205" s="174">
        <f>IFERROR(INDEX('Quiet Items'!H:H,MATCH($D205,'Quiet Items'!D:D,0)),0)</f>
        <v>0</v>
      </c>
      <c r="AV205" s="174">
        <f>IFERROR(INDEX('Quiet Items'!J:J,MATCH($D205,'Quiet Items'!D:D,0)),0)</f>
        <v>0</v>
      </c>
      <c r="AW205" s="174">
        <f>IFERROR(INDEX('1.4G'!H:H,MATCH($D205,'1.4G'!D:D,0)),0)</f>
        <v>0</v>
      </c>
      <c r="AX205" s="174">
        <f>IFERROR(INDEX('1.4G'!J:J,MATCH($D205,'1.4G'!D:D,0)),0)</f>
        <v>0</v>
      </c>
      <c r="AY205" s="174">
        <f t="shared" si="32"/>
        <v>0</v>
      </c>
      <c r="AZ205" s="174">
        <f t="shared" si="33"/>
        <v>0</v>
      </c>
      <c r="BA205" s="175">
        <f>IFERROR(Table1[[#This Row],[Line total ordered for now]]*Table1[[#This Row],[GUARANTEED PRICE
for STOCK orders collected before 31.3.22]],0)</f>
        <v>0</v>
      </c>
      <c r="BB205" s="175">
        <f t="shared" si="29"/>
        <v>0</v>
      </c>
      <c r="BC205" s="176">
        <f>(AZ205+Table1[[#This Row],[Line total ordered for now]])*Z205</f>
        <v>0</v>
      </c>
      <c r="BD205" s="200">
        <v>134.98299690682273</v>
      </c>
      <c r="BE205" s="65"/>
      <c r="BF205" s="65"/>
      <c r="BG205" s="65"/>
      <c r="BH205" s="65"/>
      <c r="BI205" s="65"/>
      <c r="BJ205" s="65"/>
      <c r="BK205" s="65"/>
      <c r="BL205" s="55"/>
      <c r="BM205"/>
      <c r="BN205"/>
      <c r="BO205"/>
      <c r="BP205"/>
      <c r="BQ205"/>
      <c r="BR205"/>
      <c r="BS205"/>
      <c r="BT205"/>
    </row>
    <row r="206" spans="1:72" ht="15.75">
      <c r="A206" s="202">
        <v>203</v>
      </c>
      <c r="B206" s="68" t="s">
        <v>6378</v>
      </c>
      <c r="C206" s="149" t="s">
        <v>1614</v>
      </c>
      <c r="D206" s="149" t="s">
        <v>2673</v>
      </c>
      <c r="E206" s="149" t="s">
        <v>2674</v>
      </c>
      <c r="F206" s="158" t="str">
        <f t="shared" si="31"/>
        <v>Video</v>
      </c>
      <c r="G206" s="187">
        <v>0</v>
      </c>
      <c r="H206" s="150"/>
      <c r="I206" s="184">
        <v>153.93</v>
      </c>
      <c r="J206" s="150"/>
      <c r="K206" s="151">
        <v>5.3772467249596883</v>
      </c>
      <c r="L206" s="152">
        <v>157.0086</v>
      </c>
      <c r="M206" s="152">
        <v>161.31740174879064</v>
      </c>
      <c r="N206" s="153" t="s">
        <v>617</v>
      </c>
      <c r="O206" s="154">
        <v>30</v>
      </c>
      <c r="P206" s="153">
        <v>16</v>
      </c>
      <c r="Q206" s="153" t="s">
        <v>147</v>
      </c>
      <c r="R206" s="155">
        <v>16</v>
      </c>
      <c r="S206" s="155">
        <v>10.68</v>
      </c>
      <c r="T206" s="155">
        <v>3.2</v>
      </c>
      <c r="U206" s="154" t="s">
        <v>94</v>
      </c>
      <c r="V206" s="153" t="s">
        <v>89</v>
      </c>
      <c r="W206" s="153" t="s">
        <v>627</v>
      </c>
      <c r="X206" s="151" t="s">
        <v>6378</v>
      </c>
      <c r="Y206" s="151" t="s">
        <v>6378</v>
      </c>
      <c r="Z206" s="156">
        <v>5.3900000000000003E-2</v>
      </c>
      <c r="AA206" s="153" t="s">
        <v>1615</v>
      </c>
      <c r="AB206" s="153" t="s">
        <v>5339</v>
      </c>
      <c r="AC206" s="153" t="s">
        <v>145</v>
      </c>
      <c r="AD206" s="157" t="s">
        <v>2675</v>
      </c>
      <c r="AE206" s="110">
        <v>0</v>
      </c>
      <c r="AF206" s="110">
        <v>0</v>
      </c>
      <c r="AG206" s="112">
        <f t="shared" si="30"/>
        <v>0</v>
      </c>
      <c r="AH206" s="110">
        <f>SUM(AG$4:AG206)</f>
        <v>1</v>
      </c>
      <c r="AI206" s="112">
        <f t="shared" si="27"/>
        <v>0</v>
      </c>
      <c r="AJ206" s="110">
        <f>COUNTIF(AI$4:AI206,"&gt;0")</f>
        <v>0</v>
      </c>
      <c r="AK206" s="110">
        <v>0</v>
      </c>
      <c r="AL206" s="110">
        <v>0</v>
      </c>
      <c r="AM206" s="172" t="str">
        <f>IF(OR(Table1[[#This Row],[Line total ordered for now]]&gt;0,Table1[[#This Row],[Line total ordered for season]]&gt;0),1,"")</f>
        <v/>
      </c>
      <c r="AN206" s="173">
        <f>COUNTIF(AM$4:AM206,"&gt;0")</f>
        <v>0</v>
      </c>
      <c r="AO206" s="173">
        <f>Table1[[#This Row],[ORDER QUANTITY
to be collected BEFORE 31.3.22]]</f>
        <v>0</v>
      </c>
      <c r="AP206" s="174">
        <f t="shared" si="28"/>
        <v>0</v>
      </c>
      <c r="AQ206" s="174">
        <f>IFERROR(INDEX(Retail!H:H,MATCH($D206,Retail!$D:$D,0)),0)</f>
        <v>0</v>
      </c>
      <c r="AR206" s="174">
        <f>IFERROR(INDEX(Retail!J:J,MATCH($D206,Retail!$D:$D,0)),0)</f>
        <v>0</v>
      </c>
      <c r="AS206" s="174">
        <f>IFERROR(INDEX('NEW2022'!H:H,MATCH($D206,'NEW2022'!D:D,0)),0)</f>
        <v>0</v>
      </c>
      <c r="AT206" s="174">
        <f>IFERROR(INDEX('NEW2022'!J:J,MATCH($D206,'NEW2022'!D:D,0)),0)</f>
        <v>0</v>
      </c>
      <c r="AU206" s="174">
        <f>IFERROR(INDEX('Quiet Items'!H:H,MATCH($D206,'Quiet Items'!D:D,0)),0)</f>
        <v>0</v>
      </c>
      <c r="AV206" s="174">
        <f>IFERROR(INDEX('Quiet Items'!J:J,MATCH($D206,'Quiet Items'!D:D,0)),0)</f>
        <v>0</v>
      </c>
      <c r="AW206" s="174">
        <f>IFERROR(INDEX('1.4G'!H:H,MATCH($D206,'1.4G'!D:D,0)),0)</f>
        <v>0</v>
      </c>
      <c r="AX206" s="174">
        <f>IFERROR(INDEX('1.4G'!J:J,MATCH($D206,'1.4G'!D:D,0)),0)</f>
        <v>0</v>
      </c>
      <c r="AY206" s="174">
        <f t="shared" si="32"/>
        <v>0</v>
      </c>
      <c r="AZ206" s="174">
        <f t="shared" si="33"/>
        <v>0</v>
      </c>
      <c r="BA206" s="175">
        <f>IFERROR(Table1[[#This Row],[Line total ordered for now]]*Table1[[#This Row],[GUARANTEED PRICE
for STOCK orders collected before 31.3.22]],0)</f>
        <v>0</v>
      </c>
      <c r="BB206" s="175">
        <f t="shared" si="29"/>
        <v>0</v>
      </c>
      <c r="BC206" s="176">
        <f>(AZ206+Table1[[#This Row],[Line total ordered for now]])*Z206</f>
        <v>0</v>
      </c>
      <c r="BD206" s="200">
        <v>137.11979148647205</v>
      </c>
      <c r="BE206" s="65"/>
      <c r="BF206" s="65"/>
      <c r="BG206" s="65"/>
      <c r="BH206" s="65"/>
      <c r="BI206" s="65"/>
      <c r="BJ206" s="65"/>
      <c r="BK206" s="65"/>
      <c r="BL206" s="55"/>
      <c r="BM206"/>
      <c r="BN206"/>
      <c r="BO206"/>
      <c r="BP206"/>
      <c r="BQ206"/>
      <c r="BR206"/>
      <c r="BS206"/>
      <c r="BT206"/>
    </row>
    <row r="207" spans="1:72" ht="15.75">
      <c r="A207" s="202">
        <v>204</v>
      </c>
      <c r="B207" s="68" t="s">
        <v>6378</v>
      </c>
      <c r="C207" s="149" t="s">
        <v>1614</v>
      </c>
      <c r="D207" s="149" t="s">
        <v>2695</v>
      </c>
      <c r="E207" s="149" t="s">
        <v>2696</v>
      </c>
      <c r="F207" s="158" t="str">
        <f t="shared" si="31"/>
        <v>Video</v>
      </c>
      <c r="G207" s="187">
        <v>4</v>
      </c>
      <c r="H207" s="150"/>
      <c r="I207" s="184">
        <v>164.76</v>
      </c>
      <c r="J207" s="150"/>
      <c r="K207" s="151">
        <v>6.2473333333333327</v>
      </c>
      <c r="L207" s="152">
        <v>170.5522</v>
      </c>
      <c r="M207" s="152">
        <v>187.42</v>
      </c>
      <c r="N207" s="153" t="s">
        <v>617</v>
      </c>
      <c r="O207" s="154">
        <v>30</v>
      </c>
      <c r="P207" s="153">
        <v>16</v>
      </c>
      <c r="Q207" s="153" t="s">
        <v>147</v>
      </c>
      <c r="R207" s="155">
        <v>16</v>
      </c>
      <c r="S207" s="155">
        <v>10.68</v>
      </c>
      <c r="T207" s="155">
        <v>3.2</v>
      </c>
      <c r="U207" s="154" t="s">
        <v>94</v>
      </c>
      <c r="V207" s="153" t="s">
        <v>89</v>
      </c>
      <c r="W207" s="153" t="s">
        <v>627</v>
      </c>
      <c r="X207" s="151" t="s">
        <v>6378</v>
      </c>
      <c r="Y207" s="151" t="s">
        <v>6378</v>
      </c>
      <c r="Z207" s="156">
        <v>5.3900000000000003E-2</v>
      </c>
      <c r="AA207" s="153" t="s">
        <v>1615</v>
      </c>
      <c r="AB207" s="153" t="s">
        <v>5340</v>
      </c>
      <c r="AC207" s="153" t="s">
        <v>785</v>
      </c>
      <c r="AD207" s="157" t="s">
        <v>2697</v>
      </c>
      <c r="AE207" s="110">
        <v>0</v>
      </c>
      <c r="AF207" s="110">
        <v>0</v>
      </c>
      <c r="AG207" s="112">
        <f t="shared" si="30"/>
        <v>0</v>
      </c>
      <c r="AH207" s="110">
        <f>SUM(AG$4:AG207)</f>
        <v>1</v>
      </c>
      <c r="AI207" s="112">
        <f t="shared" si="27"/>
        <v>0</v>
      </c>
      <c r="AJ207" s="110">
        <f>COUNTIF(AI$4:AI207,"&gt;0")</f>
        <v>0</v>
      </c>
      <c r="AK207" s="110">
        <v>0</v>
      </c>
      <c r="AL207" s="110">
        <v>0</v>
      </c>
      <c r="AM207" s="172" t="str">
        <f>IF(OR(Table1[[#This Row],[Line total ordered for now]]&gt;0,Table1[[#This Row],[Line total ordered for season]]&gt;0),1,"")</f>
        <v/>
      </c>
      <c r="AN207" s="173">
        <f>COUNTIF(AM$4:AM207,"&gt;0")</f>
        <v>0</v>
      </c>
      <c r="AO207" s="173">
        <f>Table1[[#This Row],[ORDER QUANTITY
to be collected BEFORE 31.3.22]]</f>
        <v>0</v>
      </c>
      <c r="AP207" s="174">
        <f t="shared" si="28"/>
        <v>0</v>
      </c>
      <c r="AQ207" s="174">
        <f>IFERROR(INDEX(Retail!H:H,MATCH($D207,Retail!$D:$D,0)),0)</f>
        <v>0</v>
      </c>
      <c r="AR207" s="174">
        <f>IFERROR(INDEX(Retail!J:J,MATCH($D207,Retail!$D:$D,0)),0)</f>
        <v>0</v>
      </c>
      <c r="AS207" s="174">
        <f>IFERROR(INDEX('NEW2022'!H:H,MATCH($D207,'NEW2022'!D:D,0)),0)</f>
        <v>0</v>
      </c>
      <c r="AT207" s="174">
        <f>IFERROR(INDEX('NEW2022'!J:J,MATCH($D207,'NEW2022'!D:D,0)),0)</f>
        <v>0</v>
      </c>
      <c r="AU207" s="174">
        <f>IFERROR(INDEX('Quiet Items'!H:H,MATCH($D207,'Quiet Items'!D:D,0)),0)</f>
        <v>0</v>
      </c>
      <c r="AV207" s="174">
        <f>IFERROR(INDEX('Quiet Items'!J:J,MATCH($D207,'Quiet Items'!D:D,0)),0)</f>
        <v>0</v>
      </c>
      <c r="AW207" s="174">
        <f>IFERROR(INDEX('1.4G'!H:H,MATCH($D207,'1.4G'!D:D,0)),0)</f>
        <v>0</v>
      </c>
      <c r="AX207" s="174">
        <f>IFERROR(INDEX('1.4G'!J:J,MATCH($D207,'1.4G'!D:D,0)),0)</f>
        <v>0</v>
      </c>
      <c r="AY207" s="174">
        <f t="shared" si="32"/>
        <v>0</v>
      </c>
      <c r="AZ207" s="174">
        <f t="shared" si="33"/>
        <v>0</v>
      </c>
      <c r="BA207" s="175">
        <f>IFERROR(Table1[[#This Row],[Line total ordered for now]]*Table1[[#This Row],[GUARANTEED PRICE
for STOCK orders collected before 31.3.22]],0)</f>
        <v>0</v>
      </c>
      <c r="BB207" s="175">
        <f t="shared" si="29"/>
        <v>0</v>
      </c>
      <c r="BC207" s="176">
        <f>(AZ207+Table1[[#This Row],[Line total ordered for now]])*Z207</f>
        <v>0</v>
      </c>
      <c r="BD207" s="200">
        <v>159.30699999999999</v>
      </c>
      <c r="BE207" s="65"/>
      <c r="BF207" s="65"/>
      <c r="BG207" s="65"/>
      <c r="BH207" s="65"/>
      <c r="BI207" s="65"/>
      <c r="BJ207" s="65"/>
      <c r="BK207" s="65"/>
      <c r="BL207" s="55"/>
      <c r="BM207"/>
      <c r="BN207"/>
      <c r="BO207"/>
      <c r="BP207"/>
      <c r="BQ207"/>
      <c r="BR207"/>
      <c r="BS207"/>
      <c r="BT207"/>
    </row>
    <row r="208" spans="1:72" ht="15.75">
      <c r="A208" s="202">
        <v>205</v>
      </c>
      <c r="B208" s="68" t="s">
        <v>6378</v>
      </c>
      <c r="C208" s="149" t="s">
        <v>1614</v>
      </c>
      <c r="D208" s="149" t="s">
        <v>2651</v>
      </c>
      <c r="E208" s="149" t="s">
        <v>2652</v>
      </c>
      <c r="F208" s="158" t="str">
        <f t="shared" si="31"/>
        <v>Video</v>
      </c>
      <c r="G208" s="187">
        <v>0</v>
      </c>
      <c r="H208" s="150"/>
      <c r="I208" s="184">
        <v>168.52</v>
      </c>
      <c r="J208" s="150"/>
      <c r="K208" s="151">
        <v>6.39</v>
      </c>
      <c r="L208" s="152">
        <v>174.447</v>
      </c>
      <c r="M208" s="152">
        <v>191.7</v>
      </c>
      <c r="N208" s="153" t="s">
        <v>617</v>
      </c>
      <c r="O208" s="154">
        <v>30</v>
      </c>
      <c r="P208" s="153">
        <v>15</v>
      </c>
      <c r="Q208" s="153" t="s">
        <v>147</v>
      </c>
      <c r="R208" s="155">
        <v>15</v>
      </c>
      <c r="S208" s="155">
        <v>10.68</v>
      </c>
      <c r="T208" s="155">
        <v>3.2</v>
      </c>
      <c r="U208" s="154" t="s">
        <v>94</v>
      </c>
      <c r="V208" s="153" t="s">
        <v>89</v>
      </c>
      <c r="W208" s="153" t="s">
        <v>627</v>
      </c>
      <c r="X208" s="151" t="s">
        <v>6378</v>
      </c>
      <c r="Y208" s="151" t="s">
        <v>6378</v>
      </c>
      <c r="Z208" s="156">
        <v>7.2104000000000001E-2</v>
      </c>
      <c r="AA208" s="153" t="s">
        <v>1615</v>
      </c>
      <c r="AB208" s="153" t="s">
        <v>5338</v>
      </c>
      <c r="AC208" s="153" t="s">
        <v>145</v>
      </c>
      <c r="AD208" s="157" t="s">
        <v>2653</v>
      </c>
      <c r="AE208" s="110">
        <v>0</v>
      </c>
      <c r="AF208" s="110">
        <v>0</v>
      </c>
      <c r="AG208" s="112">
        <f t="shared" si="30"/>
        <v>0</v>
      </c>
      <c r="AH208" s="110">
        <f>SUM(AG$4:AG208)</f>
        <v>1</v>
      </c>
      <c r="AI208" s="112">
        <f t="shared" si="27"/>
        <v>0</v>
      </c>
      <c r="AJ208" s="110">
        <f>COUNTIF(AI$4:AI208,"&gt;0")</f>
        <v>0</v>
      </c>
      <c r="AK208" s="110">
        <v>0</v>
      </c>
      <c r="AL208" s="110">
        <v>0</v>
      </c>
      <c r="AM208" s="172" t="str">
        <f>IF(OR(Table1[[#This Row],[Line total ordered for now]]&gt;0,Table1[[#This Row],[Line total ordered for season]]&gt;0),1,"")</f>
        <v/>
      </c>
      <c r="AN208" s="173">
        <f>COUNTIF(AM$4:AM208,"&gt;0")</f>
        <v>0</v>
      </c>
      <c r="AO208" s="173">
        <f>Table1[[#This Row],[ORDER QUANTITY
to be collected BEFORE 31.3.22]]</f>
        <v>0</v>
      </c>
      <c r="AP208" s="174">
        <f t="shared" si="28"/>
        <v>0</v>
      </c>
      <c r="AQ208" s="174">
        <f>IFERROR(INDEX(Retail!H:H,MATCH($D208,Retail!$D:$D,0)),0)</f>
        <v>0</v>
      </c>
      <c r="AR208" s="174">
        <f>IFERROR(INDEX(Retail!J:J,MATCH($D208,Retail!$D:$D,0)),0)</f>
        <v>0</v>
      </c>
      <c r="AS208" s="174">
        <f>IFERROR(INDEX('NEW2022'!H:H,MATCH($D208,'NEW2022'!D:D,0)),0)</f>
        <v>0</v>
      </c>
      <c r="AT208" s="174">
        <f>IFERROR(INDEX('NEW2022'!J:J,MATCH($D208,'NEW2022'!D:D,0)),0)</f>
        <v>0</v>
      </c>
      <c r="AU208" s="174">
        <f>IFERROR(INDEX('Quiet Items'!H:H,MATCH($D208,'Quiet Items'!D:D,0)),0)</f>
        <v>0</v>
      </c>
      <c r="AV208" s="174">
        <f>IFERROR(INDEX('Quiet Items'!J:J,MATCH($D208,'Quiet Items'!D:D,0)),0)</f>
        <v>0</v>
      </c>
      <c r="AW208" s="174">
        <f>IFERROR(INDEX('1.4G'!H:H,MATCH($D208,'1.4G'!D:D,0)),0)</f>
        <v>0</v>
      </c>
      <c r="AX208" s="174">
        <f>IFERROR(INDEX('1.4G'!J:J,MATCH($D208,'1.4G'!D:D,0)),0)</f>
        <v>0</v>
      </c>
      <c r="AY208" s="174">
        <f t="shared" si="32"/>
        <v>0</v>
      </c>
      <c r="AZ208" s="174">
        <f t="shared" si="33"/>
        <v>0</v>
      </c>
      <c r="BA208" s="175">
        <f>IFERROR(Table1[[#This Row],[Line total ordered for now]]*Table1[[#This Row],[GUARANTEED PRICE
for STOCK orders collected before 31.3.22]],0)</f>
        <v>0</v>
      </c>
      <c r="BB208" s="175">
        <f t="shared" si="29"/>
        <v>0</v>
      </c>
      <c r="BC208" s="176">
        <f>(AZ208+Table1[[#This Row],[Line total ordered for now]])*Z208</f>
        <v>0</v>
      </c>
      <c r="BD208" s="200">
        <v>162.94499999999999</v>
      </c>
      <c r="BE208" s="65"/>
      <c r="BF208" s="65"/>
      <c r="BG208" s="65"/>
      <c r="BH208" s="65"/>
      <c r="BI208" s="65"/>
      <c r="BJ208" s="65"/>
      <c r="BK208" s="65"/>
      <c r="BL208" s="55"/>
      <c r="BM208"/>
      <c r="BN208"/>
      <c r="BO208"/>
      <c r="BP208"/>
      <c r="BQ208"/>
      <c r="BR208"/>
      <c r="BS208"/>
      <c r="BT208"/>
    </row>
    <row r="209" spans="1:72" ht="15.75">
      <c r="A209" s="202">
        <v>206</v>
      </c>
      <c r="B209" s="68" t="s">
        <v>6378</v>
      </c>
      <c r="C209" s="149" t="s">
        <v>1614</v>
      </c>
      <c r="D209" s="149" t="s">
        <v>662</v>
      </c>
      <c r="E209" s="149" t="s">
        <v>3367</v>
      </c>
      <c r="F209" s="158" t="str">
        <f t="shared" si="31"/>
        <v>Video</v>
      </c>
      <c r="G209" s="187">
        <v>0</v>
      </c>
      <c r="H209" s="150"/>
      <c r="I209" s="184">
        <v>139.76</v>
      </c>
      <c r="J209" s="150"/>
      <c r="K209" s="151">
        <v>7.006628968382584</v>
      </c>
      <c r="L209" s="152">
        <v>191.28097083684455</v>
      </c>
      <c r="M209" s="152">
        <v>210.19886905147752</v>
      </c>
      <c r="N209" s="153" t="s">
        <v>617</v>
      </c>
      <c r="O209" s="154">
        <v>30</v>
      </c>
      <c r="P209" s="153">
        <v>4</v>
      </c>
      <c r="Q209" s="153" t="s">
        <v>147</v>
      </c>
      <c r="R209" s="155">
        <v>15</v>
      </c>
      <c r="S209" s="155">
        <v>10.68</v>
      </c>
      <c r="T209" s="155">
        <v>3.2</v>
      </c>
      <c r="U209" s="154" t="s">
        <v>94</v>
      </c>
      <c r="V209" s="153" t="s">
        <v>89</v>
      </c>
      <c r="W209" s="153" t="s">
        <v>627</v>
      </c>
      <c r="X209" s="151" t="s">
        <v>6378</v>
      </c>
      <c r="Y209" s="151" t="s">
        <v>6378</v>
      </c>
      <c r="Z209" s="156">
        <v>5.3900000000000003E-2</v>
      </c>
      <c r="AA209" s="153" t="s">
        <v>1615</v>
      </c>
      <c r="AB209" s="153" t="s">
        <v>5712</v>
      </c>
      <c r="AC209" s="153" t="s">
        <v>145</v>
      </c>
      <c r="AD209" s="157" t="s">
        <v>3368</v>
      </c>
      <c r="AE209" s="110">
        <v>0</v>
      </c>
      <c r="AF209" s="110">
        <v>0</v>
      </c>
      <c r="AG209" s="112">
        <f t="shared" si="30"/>
        <v>0</v>
      </c>
      <c r="AH209" s="110">
        <f>SUM(AG$4:AG209)</f>
        <v>1</v>
      </c>
      <c r="AI209" s="112">
        <f t="shared" si="27"/>
        <v>0</v>
      </c>
      <c r="AJ209" s="110">
        <f>COUNTIF(AI$4:AI209,"&gt;0")</f>
        <v>0</v>
      </c>
      <c r="AK209" s="110">
        <v>0</v>
      </c>
      <c r="AL209" s="110">
        <v>0</v>
      </c>
      <c r="AM209" s="172" t="str">
        <f>IF(OR(Table1[[#This Row],[Line total ordered for now]]&gt;0,Table1[[#This Row],[Line total ordered for season]]&gt;0),1,"")</f>
        <v/>
      </c>
      <c r="AN209" s="173">
        <f>COUNTIF(AM$4:AM209,"&gt;0")</f>
        <v>0</v>
      </c>
      <c r="AO209" s="173">
        <f>Table1[[#This Row],[ORDER QUANTITY
to be collected BEFORE 31.3.22]]</f>
        <v>0</v>
      </c>
      <c r="AP209" s="174">
        <f t="shared" si="28"/>
        <v>0</v>
      </c>
      <c r="AQ209" s="174">
        <f>IFERROR(INDEX(Retail!H:H,MATCH($D209,Retail!$D:$D,0)),0)</f>
        <v>0</v>
      </c>
      <c r="AR209" s="174">
        <f>IFERROR(INDEX(Retail!J:J,MATCH($D209,Retail!$D:$D,0)),0)</f>
        <v>0</v>
      </c>
      <c r="AS209" s="174">
        <f>IFERROR(INDEX('NEW2022'!H:H,MATCH($D209,'NEW2022'!D:D,0)),0)</f>
        <v>0</v>
      </c>
      <c r="AT209" s="174">
        <f>IFERROR(INDEX('NEW2022'!J:J,MATCH($D209,'NEW2022'!D:D,0)),0)</f>
        <v>0</v>
      </c>
      <c r="AU209" s="174">
        <f>IFERROR(INDEX('Quiet Items'!H:H,MATCH($D209,'Quiet Items'!D:D,0)),0)</f>
        <v>0</v>
      </c>
      <c r="AV209" s="174">
        <f>IFERROR(INDEX('Quiet Items'!J:J,MATCH($D209,'Quiet Items'!D:D,0)),0)</f>
        <v>0</v>
      </c>
      <c r="AW209" s="174">
        <f>IFERROR(INDEX('1.4G'!H:H,MATCH($D209,'1.4G'!D:D,0)),0)</f>
        <v>0</v>
      </c>
      <c r="AX209" s="174">
        <f>IFERROR(INDEX('1.4G'!J:J,MATCH($D209,'1.4G'!D:D,0)),0)</f>
        <v>0</v>
      </c>
      <c r="AY209" s="174">
        <f t="shared" si="32"/>
        <v>0</v>
      </c>
      <c r="AZ209" s="174">
        <f t="shared" si="33"/>
        <v>0</v>
      </c>
      <c r="BA209" s="175">
        <f>IFERROR(Table1[[#This Row],[Line total ordered for now]]*Table1[[#This Row],[GUARANTEED PRICE
for STOCK orders collected before 31.3.22]],0)</f>
        <v>0</v>
      </c>
      <c r="BB209" s="175">
        <f t="shared" si="29"/>
        <v>0</v>
      </c>
      <c r="BC209" s="176">
        <f>(AZ209+Table1[[#This Row],[Line total ordered for now]])*Z209</f>
        <v>0</v>
      </c>
      <c r="BD209" s="200">
        <v>178.66903869375588</v>
      </c>
      <c r="BE209" s="65"/>
      <c r="BF209" s="65"/>
      <c r="BG209" s="65"/>
      <c r="BH209" s="65"/>
      <c r="BI209" s="65"/>
      <c r="BJ209" s="65"/>
      <c r="BK209" s="65"/>
      <c r="BL209" s="55"/>
      <c r="BM209"/>
      <c r="BN209"/>
      <c r="BO209"/>
      <c r="BP209"/>
      <c r="BQ209"/>
      <c r="BR209"/>
      <c r="BS209"/>
      <c r="BT209"/>
    </row>
    <row r="210" spans="1:72" ht="15.75">
      <c r="A210" s="202">
        <v>207</v>
      </c>
      <c r="B210" s="68" t="s">
        <v>6378</v>
      </c>
      <c r="C210" s="149" t="s">
        <v>1614</v>
      </c>
      <c r="D210" s="149" t="s">
        <v>663</v>
      </c>
      <c r="E210" s="149" t="s">
        <v>3410</v>
      </c>
      <c r="F210" s="158" t="str">
        <f t="shared" si="31"/>
        <v>Video</v>
      </c>
      <c r="G210" s="187">
        <v>0</v>
      </c>
      <c r="H210" s="150"/>
      <c r="I210" s="184">
        <v>152.58000000000001</v>
      </c>
      <c r="J210" s="150"/>
      <c r="K210" s="151">
        <v>7.6785234241363183</v>
      </c>
      <c r="L210" s="152">
        <v>209.62368947892151</v>
      </c>
      <c r="M210" s="152">
        <v>230.35570272408955</v>
      </c>
      <c r="N210" s="153" t="s">
        <v>617</v>
      </c>
      <c r="O210" s="154">
        <v>30</v>
      </c>
      <c r="P210" s="153">
        <v>6</v>
      </c>
      <c r="Q210" s="153" t="s">
        <v>147</v>
      </c>
      <c r="R210" s="155">
        <v>15</v>
      </c>
      <c r="S210" s="155">
        <v>10.68</v>
      </c>
      <c r="T210" s="155">
        <v>3.2</v>
      </c>
      <c r="U210" s="154" t="s">
        <v>94</v>
      </c>
      <c r="V210" s="153" t="s">
        <v>89</v>
      </c>
      <c r="W210" s="153" t="s">
        <v>627</v>
      </c>
      <c r="X210" s="151" t="s">
        <v>6378</v>
      </c>
      <c r="Y210" s="151" t="s">
        <v>6378</v>
      </c>
      <c r="Z210" s="156">
        <v>5.3900000000000003E-2</v>
      </c>
      <c r="AA210" s="153" t="s">
        <v>1615</v>
      </c>
      <c r="AB210" s="153" t="s">
        <v>5713</v>
      </c>
      <c r="AC210" s="153" t="s">
        <v>145</v>
      </c>
      <c r="AD210" s="157" t="s">
        <v>3411</v>
      </c>
      <c r="AE210" s="110">
        <v>0</v>
      </c>
      <c r="AF210" s="110">
        <v>0</v>
      </c>
      <c r="AG210" s="112">
        <f t="shared" si="30"/>
        <v>0</v>
      </c>
      <c r="AH210" s="110">
        <f>SUM(AG$4:AG210)</f>
        <v>1</v>
      </c>
      <c r="AI210" s="112">
        <f t="shared" si="27"/>
        <v>0</v>
      </c>
      <c r="AJ210" s="110">
        <f>COUNTIF(AI$4:AI210,"&gt;0")</f>
        <v>0</v>
      </c>
      <c r="AK210" s="110">
        <v>0</v>
      </c>
      <c r="AL210" s="110">
        <v>0</v>
      </c>
      <c r="AM210" s="172" t="str">
        <f>IF(OR(Table1[[#This Row],[Line total ordered for now]]&gt;0,Table1[[#This Row],[Line total ordered for season]]&gt;0),1,"")</f>
        <v/>
      </c>
      <c r="AN210" s="173">
        <f>COUNTIF(AM$4:AM210,"&gt;0")</f>
        <v>0</v>
      </c>
      <c r="AO210" s="173">
        <f>Table1[[#This Row],[ORDER QUANTITY
to be collected BEFORE 31.3.22]]</f>
        <v>0</v>
      </c>
      <c r="AP210" s="174">
        <f t="shared" si="28"/>
        <v>0</v>
      </c>
      <c r="AQ210" s="174">
        <f>IFERROR(INDEX(Retail!H:H,MATCH($D210,Retail!$D:$D,0)),0)</f>
        <v>0</v>
      </c>
      <c r="AR210" s="174">
        <f>IFERROR(INDEX(Retail!J:J,MATCH($D210,Retail!$D:$D,0)),0)</f>
        <v>0</v>
      </c>
      <c r="AS210" s="174">
        <f>IFERROR(INDEX('NEW2022'!H:H,MATCH($D210,'NEW2022'!D:D,0)),0)</f>
        <v>0</v>
      </c>
      <c r="AT210" s="174">
        <f>IFERROR(INDEX('NEW2022'!J:J,MATCH($D210,'NEW2022'!D:D,0)),0)</f>
        <v>0</v>
      </c>
      <c r="AU210" s="174">
        <f>IFERROR(INDEX('Quiet Items'!H:H,MATCH($D210,'Quiet Items'!D:D,0)),0)</f>
        <v>0</v>
      </c>
      <c r="AV210" s="174">
        <f>IFERROR(INDEX('Quiet Items'!J:J,MATCH($D210,'Quiet Items'!D:D,0)),0)</f>
        <v>0</v>
      </c>
      <c r="AW210" s="174">
        <f>IFERROR(INDEX('1.4G'!H:H,MATCH($D210,'1.4G'!D:D,0)),0)</f>
        <v>0</v>
      </c>
      <c r="AX210" s="174">
        <f>IFERROR(INDEX('1.4G'!J:J,MATCH($D210,'1.4G'!D:D,0)),0)</f>
        <v>0</v>
      </c>
      <c r="AY210" s="174">
        <f t="shared" si="32"/>
        <v>0</v>
      </c>
      <c r="AZ210" s="174">
        <f t="shared" si="33"/>
        <v>0</v>
      </c>
      <c r="BA210" s="175">
        <f>IFERROR(Table1[[#This Row],[Line total ordered for now]]*Table1[[#This Row],[GUARANTEED PRICE
for STOCK orders collected before 31.3.22]],0)</f>
        <v>0</v>
      </c>
      <c r="BB210" s="175">
        <f t="shared" si="29"/>
        <v>0</v>
      </c>
      <c r="BC210" s="176">
        <f>(AZ210+Table1[[#This Row],[Line total ordered for now]])*Z210</f>
        <v>0</v>
      </c>
      <c r="BD210" s="200">
        <v>195.80234731547611</v>
      </c>
      <c r="BE210" s="65"/>
      <c r="BF210" s="65"/>
      <c r="BG210" s="65"/>
      <c r="BH210" s="65"/>
      <c r="BI210" s="65"/>
      <c r="BJ210" s="65"/>
      <c r="BK210" s="65"/>
      <c r="BL210" s="55"/>
      <c r="BM210"/>
      <c r="BN210"/>
      <c r="BO210"/>
      <c r="BP210"/>
      <c r="BQ210"/>
      <c r="BR210"/>
      <c r="BS210"/>
      <c r="BT210"/>
    </row>
    <row r="211" spans="1:72" ht="15.75">
      <c r="A211" s="202">
        <v>208</v>
      </c>
      <c r="B211" s="68" t="s">
        <v>6378</v>
      </c>
      <c r="C211" s="149" t="s">
        <v>1511</v>
      </c>
      <c r="D211" s="149" t="s">
        <v>1509</v>
      </c>
      <c r="E211" s="149" t="s">
        <v>1510</v>
      </c>
      <c r="F211" s="158" t="str">
        <f t="shared" si="31"/>
        <v>Video</v>
      </c>
      <c r="G211" s="187">
        <v>1</v>
      </c>
      <c r="H211" s="150"/>
      <c r="I211" s="184">
        <v>149.44999999999999</v>
      </c>
      <c r="J211" s="150"/>
      <c r="K211" s="151">
        <v>7.836294400014955</v>
      </c>
      <c r="L211" s="152">
        <v>152.43899999999999</v>
      </c>
      <c r="M211" s="152">
        <v>156.72588800029911</v>
      </c>
      <c r="N211" s="153" t="s">
        <v>617</v>
      </c>
      <c r="O211" s="154">
        <v>20</v>
      </c>
      <c r="P211" s="153">
        <v>6</v>
      </c>
      <c r="Q211" s="153" t="s">
        <v>147</v>
      </c>
      <c r="R211" s="155">
        <v>13</v>
      </c>
      <c r="S211" s="155">
        <v>6.2</v>
      </c>
      <c r="T211" s="155">
        <v>3.2</v>
      </c>
      <c r="U211" s="154" t="s">
        <v>94</v>
      </c>
      <c r="V211" s="153" t="s">
        <v>89</v>
      </c>
      <c r="W211" s="153" t="s">
        <v>627</v>
      </c>
      <c r="X211" s="151" t="s">
        <v>6378</v>
      </c>
      <c r="Y211" s="151" t="s">
        <v>6378</v>
      </c>
      <c r="Z211" s="156">
        <v>4.5999999999999999E-2</v>
      </c>
      <c r="AA211" s="153" t="s">
        <v>1512</v>
      </c>
      <c r="AB211" s="153" t="s">
        <v>5694</v>
      </c>
      <c r="AC211" s="153" t="s">
        <v>785</v>
      </c>
      <c r="AD211" s="157" t="s">
        <v>1513</v>
      </c>
      <c r="AE211" s="110">
        <v>0</v>
      </c>
      <c r="AF211" s="110">
        <v>0</v>
      </c>
      <c r="AG211" s="112">
        <f t="shared" si="30"/>
        <v>0</v>
      </c>
      <c r="AH211" s="110">
        <f>SUM(AG$4:AG211)</f>
        <v>1</v>
      </c>
      <c r="AI211" s="112">
        <f t="shared" si="27"/>
        <v>0</v>
      </c>
      <c r="AJ211" s="110">
        <f>COUNTIF(AI$4:AI211,"&gt;0")</f>
        <v>0</v>
      </c>
      <c r="AK211" s="110">
        <v>0</v>
      </c>
      <c r="AL211" s="110">
        <v>0</v>
      </c>
      <c r="AM211" s="172" t="str">
        <f>IF(OR(Table1[[#This Row],[Line total ordered for now]]&gt;0,Table1[[#This Row],[Line total ordered for season]]&gt;0),1,"")</f>
        <v/>
      </c>
      <c r="AN211" s="173">
        <f>COUNTIF(AM$4:AM211,"&gt;0")</f>
        <v>0</v>
      </c>
      <c r="AO211" s="173">
        <f>Table1[[#This Row],[ORDER QUANTITY
to be collected BEFORE 31.3.22]]</f>
        <v>0</v>
      </c>
      <c r="AP211" s="174">
        <f t="shared" si="28"/>
        <v>0</v>
      </c>
      <c r="AQ211" s="174">
        <f>IFERROR(INDEX(Retail!H:H,MATCH($D211,Retail!$D:$D,0)),0)</f>
        <v>0</v>
      </c>
      <c r="AR211" s="174">
        <f>IFERROR(INDEX(Retail!J:J,MATCH($D211,Retail!$D:$D,0)),0)</f>
        <v>0</v>
      </c>
      <c r="AS211" s="174">
        <f>IFERROR(INDEX('NEW2022'!H:H,MATCH($D211,'NEW2022'!D:D,0)),0)</f>
        <v>0</v>
      </c>
      <c r="AT211" s="174">
        <f>IFERROR(INDEX('NEW2022'!J:J,MATCH($D211,'NEW2022'!D:D,0)),0)</f>
        <v>0</v>
      </c>
      <c r="AU211" s="174">
        <f>IFERROR(INDEX('Quiet Items'!H:H,MATCH($D211,'Quiet Items'!D:D,0)),0)</f>
        <v>0</v>
      </c>
      <c r="AV211" s="174">
        <f>IFERROR(INDEX('Quiet Items'!J:J,MATCH($D211,'Quiet Items'!D:D,0)),0)</f>
        <v>0</v>
      </c>
      <c r="AW211" s="174">
        <f>IFERROR(INDEX('1.4G'!H:H,MATCH($D211,'1.4G'!D:D,0)),0)</f>
        <v>0</v>
      </c>
      <c r="AX211" s="174">
        <f>IFERROR(INDEX('1.4G'!J:J,MATCH($D211,'1.4G'!D:D,0)),0)</f>
        <v>0</v>
      </c>
      <c r="AY211" s="174">
        <f t="shared" si="32"/>
        <v>0</v>
      </c>
      <c r="AZ211" s="174">
        <f t="shared" si="33"/>
        <v>0</v>
      </c>
      <c r="BA211" s="175">
        <f>IFERROR(Table1[[#This Row],[Line total ordered for now]]*Table1[[#This Row],[GUARANTEED PRICE
for STOCK orders collected before 31.3.22]],0)</f>
        <v>0</v>
      </c>
      <c r="BB211" s="175">
        <f t="shared" si="29"/>
        <v>0</v>
      </c>
      <c r="BC211" s="176">
        <f>(AZ211+Table1[[#This Row],[Line total ordered for now]])*Z211</f>
        <v>0</v>
      </c>
      <c r="BD211" s="200">
        <v>133.21700480025424</v>
      </c>
      <c r="BE211" s="65"/>
      <c r="BF211" s="65"/>
      <c r="BG211" s="65"/>
      <c r="BH211" s="65"/>
      <c r="BI211" s="65"/>
      <c r="BJ211" s="65"/>
      <c r="BK211" s="65"/>
      <c r="BL211" s="55"/>
      <c r="BM211"/>
      <c r="BN211"/>
      <c r="BO211"/>
      <c r="BP211"/>
      <c r="BQ211"/>
      <c r="BR211"/>
      <c r="BS211"/>
      <c r="BT211"/>
    </row>
    <row r="212" spans="1:72" ht="15.75">
      <c r="A212" s="202">
        <v>209</v>
      </c>
      <c r="B212" s="68" t="s">
        <v>6378</v>
      </c>
      <c r="C212" s="149" t="s">
        <v>1511</v>
      </c>
      <c r="D212" s="149" t="s">
        <v>3738</v>
      </c>
      <c r="E212" s="149" t="s">
        <v>3739</v>
      </c>
      <c r="F212" s="158" t="str">
        <f t="shared" si="31"/>
        <v>Video</v>
      </c>
      <c r="G212" s="187">
        <v>6</v>
      </c>
      <c r="H212" s="150"/>
      <c r="I212" s="184">
        <v>173.12</v>
      </c>
      <c r="J212" s="150"/>
      <c r="K212" s="151">
        <v>8.8291199999999996</v>
      </c>
      <c r="L212" s="152">
        <v>176.58240000000001</v>
      </c>
      <c r="M212" s="152">
        <v>176.58240000000001</v>
      </c>
      <c r="N212" s="153" t="s">
        <v>617</v>
      </c>
      <c r="O212" s="154">
        <v>20</v>
      </c>
      <c r="P212" s="153">
        <v>9</v>
      </c>
      <c r="Q212" s="153" t="s">
        <v>147</v>
      </c>
      <c r="R212" s="155">
        <v>15</v>
      </c>
      <c r="S212" s="155">
        <v>7.6</v>
      </c>
      <c r="T212" s="155">
        <v>3.2</v>
      </c>
      <c r="U212" s="154" t="s">
        <v>94</v>
      </c>
      <c r="V212" s="153" t="s">
        <v>89</v>
      </c>
      <c r="W212" s="153" t="s">
        <v>627</v>
      </c>
      <c r="X212" s="151" t="s">
        <v>6378</v>
      </c>
      <c r="Y212" s="151" t="s">
        <v>6378</v>
      </c>
      <c r="Z212" s="156">
        <v>4.5999999999999999E-2</v>
      </c>
      <c r="AA212" s="153" t="s">
        <v>1512</v>
      </c>
      <c r="AB212" s="153" t="s">
        <v>5466</v>
      </c>
      <c r="AC212" s="153" t="s">
        <v>2412</v>
      </c>
      <c r="AD212" s="157" t="s">
        <v>3740</v>
      </c>
      <c r="AE212" s="110">
        <v>0</v>
      </c>
      <c r="AF212" s="110">
        <v>0</v>
      </c>
      <c r="AG212" s="112">
        <f t="shared" si="30"/>
        <v>0</v>
      </c>
      <c r="AH212" s="110">
        <f>SUM(AG$4:AG212)</f>
        <v>1</v>
      </c>
      <c r="AI212" s="112">
        <f t="shared" si="27"/>
        <v>0</v>
      </c>
      <c r="AJ212" s="110">
        <f>COUNTIF(AI$4:AI212,"&gt;0")</f>
        <v>0</v>
      </c>
      <c r="AK212" s="110">
        <v>0</v>
      </c>
      <c r="AL212" s="110">
        <v>0</v>
      </c>
      <c r="AM212" s="172" t="str">
        <f>IF(OR(Table1[[#This Row],[Line total ordered for now]]&gt;0,Table1[[#This Row],[Line total ordered for season]]&gt;0),1,"")</f>
        <v/>
      </c>
      <c r="AN212" s="173">
        <f>COUNTIF(AM$4:AM212,"&gt;0")</f>
        <v>0</v>
      </c>
      <c r="AO212" s="173">
        <f>Table1[[#This Row],[ORDER QUANTITY
to be collected BEFORE 31.3.22]]</f>
        <v>0</v>
      </c>
      <c r="AP212" s="174">
        <f t="shared" si="28"/>
        <v>0</v>
      </c>
      <c r="AQ212" s="174">
        <f>IFERROR(INDEX(Retail!H:H,MATCH($D212,Retail!$D:$D,0)),0)</f>
        <v>0</v>
      </c>
      <c r="AR212" s="174">
        <f>IFERROR(INDEX(Retail!J:J,MATCH($D212,Retail!$D:$D,0)),0)</f>
        <v>0</v>
      </c>
      <c r="AS212" s="174">
        <f>IFERROR(INDEX('NEW2022'!H:H,MATCH($D212,'NEW2022'!D:D,0)),0)</f>
        <v>0</v>
      </c>
      <c r="AT212" s="174">
        <f>IFERROR(INDEX('NEW2022'!J:J,MATCH($D212,'NEW2022'!D:D,0)),0)</f>
        <v>0</v>
      </c>
      <c r="AU212" s="174">
        <f>IFERROR(INDEX('Quiet Items'!H:H,MATCH($D212,'Quiet Items'!D:D,0)),0)</f>
        <v>0</v>
      </c>
      <c r="AV212" s="174">
        <f>IFERROR(INDEX('Quiet Items'!J:J,MATCH($D212,'Quiet Items'!D:D,0)),0)</f>
        <v>0</v>
      </c>
      <c r="AW212" s="174">
        <f>IFERROR(INDEX('1.4G'!H:H,MATCH($D212,'1.4G'!D:D,0)),0)</f>
        <v>0</v>
      </c>
      <c r="AX212" s="174">
        <f>IFERROR(INDEX('1.4G'!J:J,MATCH($D212,'1.4G'!D:D,0)),0)</f>
        <v>0</v>
      </c>
      <c r="AY212" s="174">
        <f t="shared" si="32"/>
        <v>0</v>
      </c>
      <c r="AZ212" s="174">
        <f t="shared" si="33"/>
        <v>0</v>
      </c>
      <c r="BA212" s="175">
        <f>IFERROR(Table1[[#This Row],[Line total ordered for now]]*Table1[[#This Row],[GUARANTEED PRICE
for STOCK orders collected before 31.3.22]],0)</f>
        <v>0</v>
      </c>
      <c r="BB212" s="175">
        <f t="shared" si="29"/>
        <v>0</v>
      </c>
      <c r="BC212" s="176">
        <f>(AZ212+Table1[[#This Row],[Line total ordered for now]])*Z212</f>
        <v>0</v>
      </c>
      <c r="BD212" s="200">
        <v>150.09504000000001</v>
      </c>
      <c r="BE212" s="65"/>
      <c r="BF212" s="65"/>
      <c r="BG212" s="65"/>
      <c r="BH212" s="65"/>
      <c r="BI212" s="65"/>
      <c r="BJ212" s="65"/>
      <c r="BK212" s="65"/>
      <c r="BL212" s="55"/>
      <c r="BM212"/>
      <c r="BN212"/>
      <c r="BO212"/>
      <c r="BP212"/>
      <c r="BQ212"/>
      <c r="BR212"/>
      <c r="BS212"/>
      <c r="BT212"/>
    </row>
    <row r="213" spans="1:72" ht="15.75">
      <c r="A213" s="202">
        <v>210</v>
      </c>
      <c r="B213" s="68" t="s">
        <v>6378</v>
      </c>
      <c r="C213" s="149" t="s">
        <v>1511</v>
      </c>
      <c r="D213" s="149" t="s">
        <v>1534</v>
      </c>
      <c r="E213" s="149" t="s">
        <v>1535</v>
      </c>
      <c r="F213" s="158" t="str">
        <f t="shared" si="31"/>
        <v>Video</v>
      </c>
      <c r="G213" s="187">
        <v>0</v>
      </c>
      <c r="H213" s="150"/>
      <c r="I213" s="184">
        <v>173.12</v>
      </c>
      <c r="J213" s="150"/>
      <c r="K213" s="151">
        <v>8.8291199999999996</v>
      </c>
      <c r="L213" s="152">
        <v>176.58240000000001</v>
      </c>
      <c r="M213" s="152">
        <v>176.58240000000001</v>
      </c>
      <c r="N213" s="153" t="s">
        <v>617</v>
      </c>
      <c r="O213" s="154">
        <v>20</v>
      </c>
      <c r="P213" s="153">
        <v>10</v>
      </c>
      <c r="Q213" s="153" t="s">
        <v>147</v>
      </c>
      <c r="R213" s="155">
        <v>13</v>
      </c>
      <c r="S213" s="155">
        <v>6.2</v>
      </c>
      <c r="T213" s="155">
        <v>3.2</v>
      </c>
      <c r="U213" s="154" t="s">
        <v>94</v>
      </c>
      <c r="V213" s="153" t="s">
        <v>89</v>
      </c>
      <c r="W213" s="153" t="s">
        <v>627</v>
      </c>
      <c r="X213" s="151" t="s">
        <v>6378</v>
      </c>
      <c r="Y213" s="151" t="s">
        <v>6378</v>
      </c>
      <c r="Z213" s="156">
        <v>4.5999999999999999E-2</v>
      </c>
      <c r="AA213" s="153" t="s">
        <v>1512</v>
      </c>
      <c r="AB213" s="153" t="s">
        <v>5695</v>
      </c>
      <c r="AC213" s="153" t="s">
        <v>785</v>
      </c>
      <c r="AD213" s="157" t="s">
        <v>1536</v>
      </c>
      <c r="AE213" s="110">
        <v>0</v>
      </c>
      <c r="AF213" s="110">
        <v>0</v>
      </c>
      <c r="AG213" s="112">
        <f t="shared" si="30"/>
        <v>0</v>
      </c>
      <c r="AH213" s="110">
        <f>SUM(AG$4:AG213)</f>
        <v>1</v>
      </c>
      <c r="AI213" s="112">
        <f t="shared" si="27"/>
        <v>0</v>
      </c>
      <c r="AJ213" s="110">
        <f>COUNTIF(AI$4:AI213,"&gt;0")</f>
        <v>0</v>
      </c>
      <c r="AK213" s="110">
        <v>0</v>
      </c>
      <c r="AL213" s="110">
        <v>0</v>
      </c>
      <c r="AM213" s="172" t="str">
        <f>IF(OR(Table1[[#This Row],[Line total ordered for now]]&gt;0,Table1[[#This Row],[Line total ordered for season]]&gt;0),1,"")</f>
        <v/>
      </c>
      <c r="AN213" s="173">
        <f>COUNTIF(AM$4:AM213,"&gt;0")</f>
        <v>0</v>
      </c>
      <c r="AO213" s="173">
        <f>Table1[[#This Row],[ORDER QUANTITY
to be collected BEFORE 31.3.22]]</f>
        <v>0</v>
      </c>
      <c r="AP213" s="174">
        <f t="shared" si="28"/>
        <v>0</v>
      </c>
      <c r="AQ213" s="174">
        <f>IFERROR(INDEX(Retail!H:H,MATCH($D213,Retail!$D:$D,0)),0)</f>
        <v>0</v>
      </c>
      <c r="AR213" s="174">
        <f>IFERROR(INDEX(Retail!J:J,MATCH($D213,Retail!$D:$D,0)),0)</f>
        <v>0</v>
      </c>
      <c r="AS213" s="174">
        <f>IFERROR(INDEX('NEW2022'!H:H,MATCH($D213,'NEW2022'!D:D,0)),0)</f>
        <v>0</v>
      </c>
      <c r="AT213" s="174">
        <f>IFERROR(INDEX('NEW2022'!J:J,MATCH($D213,'NEW2022'!D:D,0)),0)</f>
        <v>0</v>
      </c>
      <c r="AU213" s="174">
        <f>IFERROR(INDEX('Quiet Items'!H:H,MATCH($D213,'Quiet Items'!D:D,0)),0)</f>
        <v>0</v>
      </c>
      <c r="AV213" s="174">
        <f>IFERROR(INDEX('Quiet Items'!J:J,MATCH($D213,'Quiet Items'!D:D,0)),0)</f>
        <v>0</v>
      </c>
      <c r="AW213" s="174">
        <f>IFERROR(INDEX('1.4G'!H:H,MATCH($D213,'1.4G'!D:D,0)),0)</f>
        <v>0</v>
      </c>
      <c r="AX213" s="174">
        <f>IFERROR(INDEX('1.4G'!J:J,MATCH($D213,'1.4G'!D:D,0)),0)</f>
        <v>0</v>
      </c>
      <c r="AY213" s="174">
        <f t="shared" si="32"/>
        <v>0</v>
      </c>
      <c r="AZ213" s="174">
        <f t="shared" si="33"/>
        <v>0</v>
      </c>
      <c r="BA213" s="175">
        <f>IFERROR(Table1[[#This Row],[Line total ordered for now]]*Table1[[#This Row],[GUARANTEED PRICE
for STOCK orders collected before 31.3.22]],0)</f>
        <v>0</v>
      </c>
      <c r="BB213" s="175">
        <f t="shared" si="29"/>
        <v>0</v>
      </c>
      <c r="BC213" s="176">
        <f>(AZ213+Table1[[#This Row],[Line total ordered for now]])*Z213</f>
        <v>0</v>
      </c>
      <c r="BD213" s="200">
        <v>150.09504000000001</v>
      </c>
      <c r="BE213" s="65"/>
      <c r="BF213" s="65"/>
      <c r="BG213" s="65"/>
      <c r="BH213" s="65"/>
      <c r="BI213" s="65"/>
      <c r="BJ213" s="65"/>
      <c r="BK213" s="65"/>
      <c r="BL213" s="55"/>
      <c r="BM213"/>
      <c r="BN213"/>
      <c r="BO213"/>
      <c r="BP213"/>
      <c r="BQ213"/>
      <c r="BR213"/>
      <c r="BS213"/>
      <c r="BT213"/>
    </row>
    <row r="214" spans="1:72" ht="15.75">
      <c r="A214" s="202">
        <v>211</v>
      </c>
      <c r="B214" s="68" t="s">
        <v>6378</v>
      </c>
      <c r="C214" s="149" t="s">
        <v>1511</v>
      </c>
      <c r="D214" s="149" t="s">
        <v>885</v>
      </c>
      <c r="E214" s="149" t="s">
        <v>886</v>
      </c>
      <c r="F214" s="158" t="str">
        <f t="shared" si="31"/>
        <v>Video</v>
      </c>
      <c r="G214" s="187">
        <v>0</v>
      </c>
      <c r="H214" s="150"/>
      <c r="I214" s="184">
        <v>156.26</v>
      </c>
      <c r="J214" s="150"/>
      <c r="K214" s="151">
        <v>8.9849999999999994</v>
      </c>
      <c r="L214" s="152">
        <v>163.52699999999999</v>
      </c>
      <c r="M214" s="152">
        <v>179.7</v>
      </c>
      <c r="N214" s="153" t="s">
        <v>617</v>
      </c>
      <c r="O214" s="154">
        <v>20</v>
      </c>
      <c r="P214" s="153">
        <v>7</v>
      </c>
      <c r="Q214" s="153" t="s">
        <v>147</v>
      </c>
      <c r="R214" s="155">
        <v>15</v>
      </c>
      <c r="S214" s="155">
        <v>7.6</v>
      </c>
      <c r="T214" s="155">
        <v>3.2</v>
      </c>
      <c r="U214" s="154" t="s">
        <v>94</v>
      </c>
      <c r="V214" s="153" t="s">
        <v>89</v>
      </c>
      <c r="W214" s="153" t="s">
        <v>627</v>
      </c>
      <c r="X214" s="151" t="s">
        <v>6378</v>
      </c>
      <c r="Y214" s="151" t="s">
        <v>6378</v>
      </c>
      <c r="Z214" s="156">
        <v>5.8200000000000002E-2</v>
      </c>
      <c r="AA214" s="153" t="s">
        <v>836</v>
      </c>
      <c r="AB214" s="153" t="s">
        <v>5933</v>
      </c>
      <c r="AC214" s="153" t="s">
        <v>4790</v>
      </c>
      <c r="AD214" s="157" t="s">
        <v>887</v>
      </c>
      <c r="AE214" s="110">
        <v>0</v>
      </c>
      <c r="AF214" s="110">
        <v>0</v>
      </c>
      <c r="AG214" s="112">
        <f t="shared" si="30"/>
        <v>0</v>
      </c>
      <c r="AH214" s="110">
        <f>SUM(AG$4:AG214)</f>
        <v>1</v>
      </c>
      <c r="AI214" s="112">
        <f t="shared" si="27"/>
        <v>0</v>
      </c>
      <c r="AJ214" s="110">
        <f>COUNTIF(AI$4:AI214,"&gt;0")</f>
        <v>0</v>
      </c>
      <c r="AK214" s="110">
        <v>0</v>
      </c>
      <c r="AL214" s="110">
        <v>0</v>
      </c>
      <c r="AM214" s="172" t="str">
        <f>IF(OR(Table1[[#This Row],[Line total ordered for now]]&gt;0,Table1[[#This Row],[Line total ordered for season]]&gt;0),1,"")</f>
        <v/>
      </c>
      <c r="AN214" s="173">
        <f>COUNTIF(AM$4:AM214,"&gt;0")</f>
        <v>0</v>
      </c>
      <c r="AO214" s="173">
        <f>Table1[[#This Row],[ORDER QUANTITY
to be collected BEFORE 31.3.22]]</f>
        <v>0</v>
      </c>
      <c r="AP214" s="174">
        <f t="shared" si="28"/>
        <v>0</v>
      </c>
      <c r="AQ214" s="174">
        <f>IFERROR(INDEX(Retail!H:H,MATCH($D214,Retail!$D:$D,0)),0)</f>
        <v>0</v>
      </c>
      <c r="AR214" s="174">
        <f>IFERROR(INDEX(Retail!J:J,MATCH($D214,Retail!$D:$D,0)),0)</f>
        <v>0</v>
      </c>
      <c r="AS214" s="174">
        <f>IFERROR(INDEX('NEW2022'!H:H,MATCH($D214,'NEW2022'!D:D,0)),0)</f>
        <v>0</v>
      </c>
      <c r="AT214" s="174">
        <f>IFERROR(INDEX('NEW2022'!J:J,MATCH($D214,'NEW2022'!D:D,0)),0)</f>
        <v>0</v>
      </c>
      <c r="AU214" s="174">
        <f>IFERROR(INDEX('Quiet Items'!H:H,MATCH($D214,'Quiet Items'!D:D,0)),0)</f>
        <v>0</v>
      </c>
      <c r="AV214" s="174">
        <f>IFERROR(INDEX('Quiet Items'!J:J,MATCH($D214,'Quiet Items'!D:D,0)),0)</f>
        <v>0</v>
      </c>
      <c r="AW214" s="174">
        <f>IFERROR(INDEX('1.4G'!H:H,MATCH($D214,'1.4G'!D:D,0)),0)</f>
        <v>0</v>
      </c>
      <c r="AX214" s="174">
        <f>IFERROR(INDEX('1.4G'!J:J,MATCH($D214,'1.4G'!D:D,0)),0)</f>
        <v>0</v>
      </c>
      <c r="AY214" s="174">
        <f t="shared" si="32"/>
        <v>0</v>
      </c>
      <c r="AZ214" s="174">
        <f t="shared" si="33"/>
        <v>0</v>
      </c>
      <c r="BA214" s="175">
        <f>IFERROR(Table1[[#This Row],[Line total ordered for now]]*Table1[[#This Row],[GUARANTEED PRICE
for STOCK orders collected before 31.3.22]],0)</f>
        <v>0</v>
      </c>
      <c r="BB214" s="175">
        <f t="shared" si="29"/>
        <v>0</v>
      </c>
      <c r="BC214" s="176">
        <f>(AZ214+Table1[[#This Row],[Line total ordered for now]])*Z214</f>
        <v>0</v>
      </c>
      <c r="BD214" s="200">
        <v>152.74499999999998</v>
      </c>
      <c r="BE214" s="65"/>
      <c r="BF214" s="65"/>
      <c r="BG214" s="65"/>
      <c r="BH214" s="65"/>
      <c r="BI214" s="65"/>
      <c r="BJ214" s="65"/>
      <c r="BK214" s="65"/>
      <c r="BL214" s="55"/>
      <c r="BM214"/>
      <c r="BN214"/>
      <c r="BO214"/>
      <c r="BP214"/>
      <c r="BQ214"/>
      <c r="BR214"/>
      <c r="BS214"/>
      <c r="BT214"/>
    </row>
    <row r="215" spans="1:72" ht="15.75">
      <c r="A215" s="202">
        <v>212</v>
      </c>
      <c r="B215" s="68" t="s">
        <v>6378</v>
      </c>
      <c r="C215" s="149" t="s">
        <v>1511</v>
      </c>
      <c r="D215" s="149" t="s">
        <v>2867</v>
      </c>
      <c r="E215" s="149" t="s">
        <v>2868</v>
      </c>
      <c r="F215" s="158" t="str">
        <f t="shared" si="31"/>
        <v>Video</v>
      </c>
      <c r="G215" s="187">
        <v>30</v>
      </c>
      <c r="H215" s="150"/>
      <c r="I215" s="184">
        <v>173.12</v>
      </c>
      <c r="J215" s="150"/>
      <c r="K215" s="151">
        <v>9.9544999999999995</v>
      </c>
      <c r="L215" s="152">
        <v>181.17190000000002</v>
      </c>
      <c r="M215" s="152">
        <v>199.09</v>
      </c>
      <c r="N215" s="153" t="s">
        <v>617</v>
      </c>
      <c r="O215" s="154">
        <v>20</v>
      </c>
      <c r="P215" s="153">
        <v>6</v>
      </c>
      <c r="Q215" s="153" t="s">
        <v>147</v>
      </c>
      <c r="R215" s="155">
        <v>16.079999999999998</v>
      </c>
      <c r="S215" s="155">
        <v>8.4</v>
      </c>
      <c r="T215" s="155">
        <v>3.2</v>
      </c>
      <c r="U215" s="154" t="s">
        <v>94</v>
      </c>
      <c r="V215" s="153" t="s">
        <v>89</v>
      </c>
      <c r="W215" s="153" t="s">
        <v>627</v>
      </c>
      <c r="X215" s="151" t="s">
        <v>6378</v>
      </c>
      <c r="Y215" s="151" t="s">
        <v>6378</v>
      </c>
      <c r="Z215" s="156">
        <v>4.5999999999999999E-2</v>
      </c>
      <c r="AA215" s="153" t="s">
        <v>1512</v>
      </c>
      <c r="AB215" s="153" t="s">
        <v>5445</v>
      </c>
      <c r="AC215" s="153" t="s">
        <v>164</v>
      </c>
      <c r="AD215" s="157" t="s">
        <v>2869</v>
      </c>
      <c r="AE215" s="110">
        <v>0</v>
      </c>
      <c r="AF215" s="110">
        <v>0</v>
      </c>
      <c r="AG215" s="112">
        <f t="shared" si="30"/>
        <v>0</v>
      </c>
      <c r="AH215" s="110">
        <f>SUM(AG$4:AG215)</f>
        <v>1</v>
      </c>
      <c r="AI215" s="112">
        <f t="shared" si="27"/>
        <v>0</v>
      </c>
      <c r="AJ215" s="110">
        <f>COUNTIF(AI$4:AI215,"&gt;0")</f>
        <v>0</v>
      </c>
      <c r="AK215" s="110">
        <v>0</v>
      </c>
      <c r="AL215" s="110">
        <v>0</v>
      </c>
      <c r="AM215" s="172" t="str">
        <f>IF(OR(Table1[[#This Row],[Line total ordered for now]]&gt;0,Table1[[#This Row],[Line total ordered for season]]&gt;0),1,"")</f>
        <v/>
      </c>
      <c r="AN215" s="173">
        <f>COUNTIF(AM$4:AM215,"&gt;0")</f>
        <v>0</v>
      </c>
      <c r="AO215" s="173">
        <f>Table1[[#This Row],[ORDER QUANTITY
to be collected BEFORE 31.3.22]]</f>
        <v>0</v>
      </c>
      <c r="AP215" s="174">
        <f t="shared" si="28"/>
        <v>0</v>
      </c>
      <c r="AQ215" s="174">
        <f>IFERROR(INDEX(Retail!H:H,MATCH($D215,Retail!$D:$D,0)),0)</f>
        <v>0</v>
      </c>
      <c r="AR215" s="174">
        <f>IFERROR(INDEX(Retail!J:J,MATCH($D215,Retail!$D:$D,0)),0)</f>
        <v>0</v>
      </c>
      <c r="AS215" s="174">
        <f>IFERROR(INDEX('NEW2022'!H:H,MATCH($D215,'NEW2022'!D:D,0)),0)</f>
        <v>0</v>
      </c>
      <c r="AT215" s="174">
        <f>IFERROR(INDEX('NEW2022'!J:J,MATCH($D215,'NEW2022'!D:D,0)),0)</f>
        <v>0</v>
      </c>
      <c r="AU215" s="174">
        <f>IFERROR(INDEX('Quiet Items'!H:H,MATCH($D215,'Quiet Items'!D:D,0)),0)</f>
        <v>0</v>
      </c>
      <c r="AV215" s="174">
        <f>IFERROR(INDEX('Quiet Items'!J:J,MATCH($D215,'Quiet Items'!D:D,0)),0)</f>
        <v>0</v>
      </c>
      <c r="AW215" s="174">
        <f>IFERROR(INDEX('1.4G'!H:H,MATCH($D215,'1.4G'!D:D,0)),0)</f>
        <v>0</v>
      </c>
      <c r="AX215" s="174">
        <f>IFERROR(INDEX('1.4G'!J:J,MATCH($D215,'1.4G'!D:D,0)),0)</f>
        <v>0</v>
      </c>
      <c r="AY215" s="174">
        <f t="shared" si="32"/>
        <v>0</v>
      </c>
      <c r="AZ215" s="174">
        <f t="shared" si="33"/>
        <v>0</v>
      </c>
      <c r="BA215" s="175">
        <f>IFERROR(Table1[[#This Row],[Line total ordered for now]]*Table1[[#This Row],[GUARANTEED PRICE
for STOCK orders collected before 31.3.22]],0)</f>
        <v>0</v>
      </c>
      <c r="BB215" s="175">
        <f t="shared" si="29"/>
        <v>0</v>
      </c>
      <c r="BC215" s="176">
        <f>(AZ215+Table1[[#This Row],[Line total ordered for now]])*Z215</f>
        <v>0</v>
      </c>
      <c r="BD215" s="200">
        <v>169.22649999999999</v>
      </c>
      <c r="BE215" s="65"/>
      <c r="BF215" s="65"/>
      <c r="BG215" s="65"/>
      <c r="BH215" s="65"/>
      <c r="BI215" s="65"/>
      <c r="BJ215" s="65"/>
      <c r="BK215" s="65"/>
      <c r="BL215" s="55"/>
      <c r="BM215"/>
      <c r="BN215"/>
      <c r="BO215"/>
      <c r="BP215"/>
      <c r="BQ215"/>
      <c r="BR215"/>
      <c r="BS215"/>
      <c r="BT215"/>
    </row>
    <row r="216" spans="1:72" ht="15.75">
      <c r="A216" s="202">
        <v>213</v>
      </c>
      <c r="B216" s="68" t="s">
        <v>6378</v>
      </c>
      <c r="C216" s="149" t="s">
        <v>692</v>
      </c>
      <c r="D216" s="149" t="s">
        <v>3068</v>
      </c>
      <c r="E216" s="149" t="s">
        <v>3069</v>
      </c>
      <c r="F216" s="158" t="str">
        <f t="shared" si="31"/>
        <v/>
      </c>
      <c r="G216" s="187">
        <v>26</v>
      </c>
      <c r="H216" s="150"/>
      <c r="I216" s="184">
        <v>155.13</v>
      </c>
      <c r="J216" s="150"/>
      <c r="K216" s="151">
        <v>4.9241774416593938</v>
      </c>
      <c r="L216" s="152">
        <v>161.31605298876175</v>
      </c>
      <c r="M216" s="152">
        <v>177.27038789973818</v>
      </c>
      <c r="N216" s="153" t="s">
        <v>617</v>
      </c>
      <c r="O216" s="154">
        <v>36</v>
      </c>
      <c r="P216" s="153">
        <v>0</v>
      </c>
      <c r="Q216" s="153" t="s">
        <v>147</v>
      </c>
      <c r="R216" s="155">
        <v>16</v>
      </c>
      <c r="S216" s="155">
        <v>10.68</v>
      </c>
      <c r="T216" s="155">
        <v>3.2</v>
      </c>
      <c r="U216" s="154" t="s">
        <v>94</v>
      </c>
      <c r="V216" s="153" t="s">
        <v>89</v>
      </c>
      <c r="W216" s="153" t="s">
        <v>627</v>
      </c>
      <c r="X216" s="151" t="s">
        <v>6378</v>
      </c>
      <c r="Y216" s="151" t="s">
        <v>6378</v>
      </c>
      <c r="Z216" s="156">
        <v>5.9048000000000003E-2</v>
      </c>
      <c r="AA216" s="153" t="s">
        <v>671</v>
      </c>
      <c r="AB216" s="153" t="s">
        <v>6001</v>
      </c>
      <c r="AC216" s="153" t="s">
        <v>656</v>
      </c>
      <c r="AD216" s="157" t="s">
        <v>626</v>
      </c>
      <c r="AE216" s="110">
        <v>0</v>
      </c>
      <c r="AF216" s="110">
        <v>0</v>
      </c>
      <c r="AG216" s="112">
        <f t="shared" si="30"/>
        <v>0</v>
      </c>
      <c r="AH216" s="110">
        <f>SUM(AG$4:AG216)</f>
        <v>1</v>
      </c>
      <c r="AI216" s="112">
        <f t="shared" si="27"/>
        <v>0</v>
      </c>
      <c r="AJ216" s="110">
        <f>COUNTIF(AI$4:AI216,"&gt;0")</f>
        <v>0</v>
      </c>
      <c r="AK216" s="110">
        <v>0</v>
      </c>
      <c r="AL216" s="110">
        <v>0</v>
      </c>
      <c r="AM216" s="172" t="str">
        <f>IF(OR(Table1[[#This Row],[Line total ordered for now]]&gt;0,Table1[[#This Row],[Line total ordered for season]]&gt;0),1,"")</f>
        <v/>
      </c>
      <c r="AN216" s="173">
        <f>COUNTIF(AM$4:AM216,"&gt;0")</f>
        <v>0</v>
      </c>
      <c r="AO216" s="173">
        <f>Table1[[#This Row],[ORDER QUANTITY
to be collected BEFORE 31.3.22]]</f>
        <v>0</v>
      </c>
      <c r="AP216" s="174">
        <f t="shared" si="28"/>
        <v>0</v>
      </c>
      <c r="AQ216" s="174">
        <f>IFERROR(INDEX(Retail!H:H,MATCH($D216,Retail!$D:$D,0)),0)</f>
        <v>0</v>
      </c>
      <c r="AR216" s="174">
        <f>IFERROR(INDEX(Retail!J:J,MATCH($D216,Retail!$D:$D,0)),0)</f>
        <v>0</v>
      </c>
      <c r="AS216" s="174">
        <f>IFERROR(INDEX('NEW2022'!H:H,MATCH($D216,'NEW2022'!D:D,0)),0)</f>
        <v>0</v>
      </c>
      <c r="AT216" s="174">
        <f>IFERROR(INDEX('NEW2022'!J:J,MATCH($D216,'NEW2022'!D:D,0)),0)</f>
        <v>0</v>
      </c>
      <c r="AU216" s="174">
        <f>IFERROR(INDEX('Quiet Items'!H:H,MATCH($D216,'Quiet Items'!D:D,0)),0)</f>
        <v>0</v>
      </c>
      <c r="AV216" s="174">
        <f>IFERROR(INDEX('Quiet Items'!J:J,MATCH($D216,'Quiet Items'!D:D,0)),0)</f>
        <v>0</v>
      </c>
      <c r="AW216" s="174">
        <f>IFERROR(INDEX('1.4G'!H:H,MATCH($D216,'1.4G'!D:D,0)),0)</f>
        <v>0</v>
      </c>
      <c r="AX216" s="174">
        <f>IFERROR(INDEX('1.4G'!J:J,MATCH($D216,'1.4G'!D:D,0)),0)</f>
        <v>0</v>
      </c>
      <c r="AY216" s="174">
        <f t="shared" si="32"/>
        <v>0</v>
      </c>
      <c r="AZ216" s="174">
        <f t="shared" si="33"/>
        <v>0</v>
      </c>
      <c r="BA216" s="175">
        <f>IFERROR(Table1[[#This Row],[Line total ordered for now]]*Table1[[#This Row],[GUARANTEED PRICE
for STOCK orders collected before 31.3.22]],0)</f>
        <v>0</v>
      </c>
      <c r="BB216" s="175">
        <f t="shared" si="29"/>
        <v>0</v>
      </c>
      <c r="BC216" s="176">
        <f>(AZ216+Table1[[#This Row],[Line total ordered for now]])*Z216</f>
        <v>0</v>
      </c>
      <c r="BD216" s="200">
        <v>150.67982971477744</v>
      </c>
      <c r="BE216" s="65"/>
      <c r="BF216" s="65"/>
      <c r="BG216" s="65"/>
      <c r="BH216" s="65"/>
      <c r="BI216" s="65"/>
      <c r="BJ216" s="65"/>
      <c r="BK216" s="65"/>
      <c r="BL216" s="55"/>
      <c r="BM216"/>
      <c r="BN216"/>
      <c r="BO216"/>
      <c r="BP216"/>
      <c r="BQ216"/>
      <c r="BR216"/>
      <c r="BS216"/>
      <c r="BT216"/>
    </row>
    <row r="217" spans="1:72" ht="15.75">
      <c r="A217" s="202">
        <v>214</v>
      </c>
      <c r="B217" s="68" t="s">
        <v>6378</v>
      </c>
      <c r="C217" s="149" t="s">
        <v>692</v>
      </c>
      <c r="D217" s="149" t="s">
        <v>3084</v>
      </c>
      <c r="E217" s="149" t="s">
        <v>3085</v>
      </c>
      <c r="F217" s="158" t="str">
        <f t="shared" si="31"/>
        <v/>
      </c>
      <c r="G217" s="187">
        <v>18</v>
      </c>
      <c r="H217" s="150"/>
      <c r="I217" s="184">
        <v>169.55</v>
      </c>
      <c r="J217" s="150"/>
      <c r="K217" s="151">
        <v>5.4905555555555559</v>
      </c>
      <c r="L217" s="152">
        <v>179.8706</v>
      </c>
      <c r="M217" s="152">
        <v>197.66</v>
      </c>
      <c r="N217" s="153" t="s">
        <v>617</v>
      </c>
      <c r="O217" s="154">
        <v>36</v>
      </c>
      <c r="P217" s="153">
        <v>0</v>
      </c>
      <c r="Q217" s="153" t="s">
        <v>147</v>
      </c>
      <c r="R217" s="155">
        <v>16</v>
      </c>
      <c r="S217" s="155">
        <v>10.68</v>
      </c>
      <c r="T217" s="155">
        <v>3.2</v>
      </c>
      <c r="U217" s="154" t="s">
        <v>94</v>
      </c>
      <c r="V217" s="153" t="s">
        <v>89</v>
      </c>
      <c r="W217" s="153" t="s">
        <v>627</v>
      </c>
      <c r="X217" s="151" t="s">
        <v>6378</v>
      </c>
      <c r="Y217" s="151" t="s">
        <v>6378</v>
      </c>
      <c r="Z217" s="156">
        <v>6.2866000000000005E-2</v>
      </c>
      <c r="AA217" s="153" t="s">
        <v>671</v>
      </c>
      <c r="AB217" s="153" t="s">
        <v>6002</v>
      </c>
      <c r="AC217" s="153" t="s">
        <v>785</v>
      </c>
      <c r="AD217" s="157" t="s">
        <v>626</v>
      </c>
      <c r="AE217" s="110">
        <v>0</v>
      </c>
      <c r="AF217" s="110">
        <v>0</v>
      </c>
      <c r="AG217" s="112">
        <f t="shared" si="30"/>
        <v>0</v>
      </c>
      <c r="AH217" s="110">
        <f>SUM(AG$4:AG217)</f>
        <v>1</v>
      </c>
      <c r="AI217" s="112">
        <f t="shared" si="27"/>
        <v>0</v>
      </c>
      <c r="AJ217" s="110">
        <f>COUNTIF(AI$4:AI217,"&gt;0")</f>
        <v>0</v>
      </c>
      <c r="AK217" s="110">
        <v>0</v>
      </c>
      <c r="AL217" s="110">
        <v>0</v>
      </c>
      <c r="AM217" s="172" t="str">
        <f>IF(OR(Table1[[#This Row],[Line total ordered for now]]&gt;0,Table1[[#This Row],[Line total ordered for season]]&gt;0),1,"")</f>
        <v/>
      </c>
      <c r="AN217" s="173">
        <f>COUNTIF(AM$4:AM217,"&gt;0")</f>
        <v>0</v>
      </c>
      <c r="AO217" s="173">
        <f>Table1[[#This Row],[ORDER QUANTITY
to be collected BEFORE 31.3.22]]</f>
        <v>0</v>
      </c>
      <c r="AP217" s="174">
        <f t="shared" si="28"/>
        <v>0</v>
      </c>
      <c r="AQ217" s="174">
        <f>IFERROR(INDEX(Retail!H:H,MATCH($D217,Retail!$D:$D,0)),0)</f>
        <v>0</v>
      </c>
      <c r="AR217" s="174">
        <f>IFERROR(INDEX(Retail!J:J,MATCH($D217,Retail!$D:$D,0)),0)</f>
        <v>0</v>
      </c>
      <c r="AS217" s="174">
        <f>IFERROR(INDEX('NEW2022'!H:H,MATCH($D217,'NEW2022'!D:D,0)),0)</f>
        <v>0</v>
      </c>
      <c r="AT217" s="174">
        <f>IFERROR(INDEX('NEW2022'!J:J,MATCH($D217,'NEW2022'!D:D,0)),0)</f>
        <v>0</v>
      </c>
      <c r="AU217" s="174">
        <f>IFERROR(INDEX('Quiet Items'!H:H,MATCH($D217,'Quiet Items'!D:D,0)),0)</f>
        <v>0</v>
      </c>
      <c r="AV217" s="174">
        <f>IFERROR(INDEX('Quiet Items'!J:J,MATCH($D217,'Quiet Items'!D:D,0)),0)</f>
        <v>0</v>
      </c>
      <c r="AW217" s="174">
        <f>IFERROR(INDEX('1.4G'!H:H,MATCH($D217,'1.4G'!D:D,0)),0)</f>
        <v>0</v>
      </c>
      <c r="AX217" s="174">
        <f>IFERROR(INDEX('1.4G'!J:J,MATCH($D217,'1.4G'!D:D,0)),0)</f>
        <v>0</v>
      </c>
      <c r="AY217" s="174">
        <f t="shared" si="32"/>
        <v>0</v>
      </c>
      <c r="AZ217" s="174">
        <f t="shared" si="33"/>
        <v>0</v>
      </c>
      <c r="BA217" s="175">
        <f>IFERROR(Table1[[#This Row],[Line total ordered for now]]*Table1[[#This Row],[GUARANTEED PRICE
for STOCK orders collected before 31.3.22]],0)</f>
        <v>0</v>
      </c>
      <c r="BB217" s="175">
        <f t="shared" si="29"/>
        <v>0</v>
      </c>
      <c r="BC217" s="176">
        <f>(AZ217+Table1[[#This Row],[Line total ordered for now]])*Z217</f>
        <v>0</v>
      </c>
      <c r="BD217" s="200">
        <v>168.011</v>
      </c>
      <c r="BE217" s="65"/>
      <c r="BF217" s="65"/>
      <c r="BG217" s="65"/>
      <c r="BH217" s="65"/>
      <c r="BI217" s="65"/>
      <c r="BJ217" s="65"/>
      <c r="BK217" s="65"/>
      <c r="BL217" s="55"/>
      <c r="BM217"/>
      <c r="BN217"/>
      <c r="BO217"/>
      <c r="BP217"/>
      <c r="BQ217"/>
      <c r="BR217"/>
      <c r="BS217"/>
      <c r="BT217"/>
    </row>
    <row r="218" spans="1:72" ht="15.75">
      <c r="A218" s="202">
        <v>215</v>
      </c>
      <c r="B218" s="68" t="s">
        <v>6378</v>
      </c>
      <c r="C218" s="149" t="s">
        <v>692</v>
      </c>
      <c r="D218" s="149" t="s">
        <v>2819</v>
      </c>
      <c r="E218" s="149" t="s">
        <v>2820</v>
      </c>
      <c r="F218" s="158" t="str">
        <f t="shared" si="31"/>
        <v/>
      </c>
      <c r="G218" s="187">
        <v>48</v>
      </c>
      <c r="H218" s="150"/>
      <c r="I218" s="184">
        <v>169.56</v>
      </c>
      <c r="J218" s="150"/>
      <c r="K218" s="151">
        <v>5.4908333333333328</v>
      </c>
      <c r="L218" s="152">
        <v>179.87969999999999</v>
      </c>
      <c r="M218" s="152">
        <v>197.67</v>
      </c>
      <c r="N218" s="153" t="s">
        <v>617</v>
      </c>
      <c r="O218" s="154">
        <v>36</v>
      </c>
      <c r="P218" s="153">
        <v>0</v>
      </c>
      <c r="Q218" s="153" t="s">
        <v>147</v>
      </c>
      <c r="R218" s="155">
        <v>16</v>
      </c>
      <c r="S218" s="155">
        <v>10.68</v>
      </c>
      <c r="T218" s="155">
        <v>3.2</v>
      </c>
      <c r="U218" s="154" t="s">
        <v>94</v>
      </c>
      <c r="V218" s="153" t="s">
        <v>89</v>
      </c>
      <c r="W218" s="153" t="s">
        <v>627</v>
      </c>
      <c r="X218" s="151" t="s">
        <v>6378</v>
      </c>
      <c r="Y218" s="151" t="s">
        <v>6378</v>
      </c>
      <c r="Z218" s="156">
        <v>6.2899999999999998E-2</v>
      </c>
      <c r="AA218" s="153" t="s">
        <v>1302</v>
      </c>
      <c r="AB218" s="153" t="s">
        <v>5995</v>
      </c>
      <c r="AC218" s="153" t="s">
        <v>4933</v>
      </c>
      <c r="AD218" s="157" t="s">
        <v>626</v>
      </c>
      <c r="AE218" s="110">
        <v>0</v>
      </c>
      <c r="AF218" s="110">
        <v>0</v>
      </c>
      <c r="AG218" s="112">
        <f t="shared" si="30"/>
        <v>0</v>
      </c>
      <c r="AH218" s="110">
        <f>SUM(AG$4:AG218)</f>
        <v>1</v>
      </c>
      <c r="AI218" s="112">
        <f t="shared" si="27"/>
        <v>0</v>
      </c>
      <c r="AJ218" s="110">
        <f>COUNTIF(AI$4:AI218,"&gt;0")</f>
        <v>0</v>
      </c>
      <c r="AK218" s="110">
        <v>0</v>
      </c>
      <c r="AL218" s="110">
        <v>0</v>
      </c>
      <c r="AM218" s="172" t="str">
        <f>IF(OR(Table1[[#This Row],[Line total ordered for now]]&gt;0,Table1[[#This Row],[Line total ordered for season]]&gt;0),1,"")</f>
        <v/>
      </c>
      <c r="AN218" s="173">
        <f>COUNTIF(AM$4:AM218,"&gt;0")</f>
        <v>0</v>
      </c>
      <c r="AO218" s="173">
        <f>Table1[[#This Row],[ORDER QUANTITY
to be collected BEFORE 31.3.22]]</f>
        <v>0</v>
      </c>
      <c r="AP218" s="174">
        <f t="shared" si="28"/>
        <v>0</v>
      </c>
      <c r="AQ218" s="174">
        <f>IFERROR(INDEX(Retail!H:H,MATCH($D218,Retail!$D:$D,0)),0)</f>
        <v>0</v>
      </c>
      <c r="AR218" s="174">
        <f>IFERROR(INDEX(Retail!J:J,MATCH($D218,Retail!$D:$D,0)),0)</f>
        <v>0</v>
      </c>
      <c r="AS218" s="174">
        <f>IFERROR(INDEX('NEW2022'!H:H,MATCH($D218,'NEW2022'!D:D,0)),0)</f>
        <v>0</v>
      </c>
      <c r="AT218" s="174">
        <f>IFERROR(INDEX('NEW2022'!J:J,MATCH($D218,'NEW2022'!D:D,0)),0)</f>
        <v>0</v>
      </c>
      <c r="AU218" s="174">
        <f>IFERROR(INDEX('Quiet Items'!H:H,MATCH($D218,'Quiet Items'!D:D,0)),0)</f>
        <v>0</v>
      </c>
      <c r="AV218" s="174">
        <f>IFERROR(INDEX('Quiet Items'!J:J,MATCH($D218,'Quiet Items'!D:D,0)),0)</f>
        <v>0</v>
      </c>
      <c r="AW218" s="174">
        <f>IFERROR(INDEX('1.4G'!H:H,MATCH($D218,'1.4G'!D:D,0)),0)</f>
        <v>0</v>
      </c>
      <c r="AX218" s="174">
        <f>IFERROR(INDEX('1.4G'!J:J,MATCH($D218,'1.4G'!D:D,0)),0)</f>
        <v>0</v>
      </c>
      <c r="AY218" s="174">
        <f t="shared" si="32"/>
        <v>0</v>
      </c>
      <c r="AZ218" s="174">
        <f t="shared" si="33"/>
        <v>0</v>
      </c>
      <c r="BA218" s="175">
        <f>IFERROR(Table1[[#This Row],[Line total ordered for now]]*Table1[[#This Row],[GUARANTEED PRICE
for STOCK orders collected before 31.3.22]],0)</f>
        <v>0</v>
      </c>
      <c r="BB218" s="175">
        <f t="shared" si="29"/>
        <v>0</v>
      </c>
      <c r="BC218" s="176">
        <f>(AZ218+Table1[[#This Row],[Line total ordered for now]])*Z218</f>
        <v>0</v>
      </c>
      <c r="BD218" s="200">
        <v>168.01949999999999</v>
      </c>
      <c r="BE218" s="65"/>
      <c r="BF218" s="65"/>
      <c r="BG218" s="65"/>
      <c r="BH218" s="65"/>
      <c r="BI218" s="65"/>
      <c r="BJ218" s="65"/>
      <c r="BK218" s="65"/>
      <c r="BL218" s="55"/>
      <c r="BM218"/>
      <c r="BN218"/>
      <c r="BO218"/>
      <c r="BP218"/>
      <c r="BQ218"/>
      <c r="BR218"/>
      <c r="BS218"/>
      <c r="BT218"/>
    </row>
    <row r="219" spans="1:72" ht="15.75">
      <c r="A219" s="202">
        <v>216</v>
      </c>
      <c r="B219" s="68" t="s">
        <v>6378</v>
      </c>
      <c r="C219" s="149" t="s">
        <v>692</v>
      </c>
      <c r="D219" s="149" t="s">
        <v>2994</v>
      </c>
      <c r="E219" s="149" t="s">
        <v>2995</v>
      </c>
      <c r="F219" s="158" t="str">
        <f t="shared" si="31"/>
        <v/>
      </c>
      <c r="G219" s="187">
        <v>48</v>
      </c>
      <c r="H219" s="150"/>
      <c r="I219" s="184">
        <v>171.48</v>
      </c>
      <c r="J219" s="150"/>
      <c r="K219" s="151">
        <v>5.5530555555555559</v>
      </c>
      <c r="L219" s="152">
        <v>181.91810000000001</v>
      </c>
      <c r="M219" s="152">
        <v>199.91</v>
      </c>
      <c r="N219" s="153" t="s">
        <v>617</v>
      </c>
      <c r="O219" s="154">
        <v>36</v>
      </c>
      <c r="P219" s="153">
        <v>0</v>
      </c>
      <c r="Q219" s="153" t="s">
        <v>147</v>
      </c>
      <c r="R219" s="155">
        <v>16</v>
      </c>
      <c r="S219" s="155">
        <v>10.68</v>
      </c>
      <c r="T219" s="155">
        <v>3.2</v>
      </c>
      <c r="U219" s="154" t="s">
        <v>94</v>
      </c>
      <c r="V219" s="153" t="s">
        <v>89</v>
      </c>
      <c r="W219" s="153" t="s">
        <v>627</v>
      </c>
      <c r="X219" s="151" t="s">
        <v>6378</v>
      </c>
      <c r="Y219" s="151" t="s">
        <v>6378</v>
      </c>
      <c r="Z219" s="156">
        <v>6.2866000000000005E-2</v>
      </c>
      <c r="AA219" s="153" t="s">
        <v>671</v>
      </c>
      <c r="AB219" s="153" t="s">
        <v>6008</v>
      </c>
      <c r="AC219" s="153" t="s">
        <v>145</v>
      </c>
      <c r="AD219" s="157" t="s">
        <v>626</v>
      </c>
      <c r="AE219" s="110">
        <v>0</v>
      </c>
      <c r="AF219" s="110">
        <v>0</v>
      </c>
      <c r="AG219" s="112">
        <f t="shared" si="30"/>
        <v>0</v>
      </c>
      <c r="AH219" s="110">
        <f>SUM(AG$4:AG219)</f>
        <v>1</v>
      </c>
      <c r="AI219" s="112">
        <f t="shared" si="27"/>
        <v>0</v>
      </c>
      <c r="AJ219" s="110">
        <f>COUNTIF(AI$4:AI219,"&gt;0")</f>
        <v>0</v>
      </c>
      <c r="AK219" s="110">
        <v>0</v>
      </c>
      <c r="AL219" s="110">
        <v>0</v>
      </c>
      <c r="AM219" s="172" t="str">
        <f>IF(OR(Table1[[#This Row],[Line total ordered for now]]&gt;0,Table1[[#This Row],[Line total ordered for season]]&gt;0),1,"")</f>
        <v/>
      </c>
      <c r="AN219" s="173">
        <f>COUNTIF(AM$4:AM219,"&gt;0")</f>
        <v>0</v>
      </c>
      <c r="AO219" s="173">
        <f>Table1[[#This Row],[ORDER QUANTITY
to be collected BEFORE 31.3.22]]</f>
        <v>0</v>
      </c>
      <c r="AP219" s="174">
        <f t="shared" si="28"/>
        <v>0</v>
      </c>
      <c r="AQ219" s="174">
        <f>IFERROR(INDEX(Retail!H:H,MATCH($D219,Retail!$D:$D,0)),0)</f>
        <v>0</v>
      </c>
      <c r="AR219" s="174">
        <f>IFERROR(INDEX(Retail!J:J,MATCH($D219,Retail!$D:$D,0)),0)</f>
        <v>0</v>
      </c>
      <c r="AS219" s="174">
        <f>IFERROR(INDEX('NEW2022'!H:H,MATCH($D219,'NEW2022'!D:D,0)),0)</f>
        <v>0</v>
      </c>
      <c r="AT219" s="174">
        <f>IFERROR(INDEX('NEW2022'!J:J,MATCH($D219,'NEW2022'!D:D,0)),0)</f>
        <v>0</v>
      </c>
      <c r="AU219" s="174">
        <f>IFERROR(INDEX('Quiet Items'!H:H,MATCH($D219,'Quiet Items'!D:D,0)),0)</f>
        <v>0</v>
      </c>
      <c r="AV219" s="174">
        <f>IFERROR(INDEX('Quiet Items'!J:J,MATCH($D219,'Quiet Items'!D:D,0)),0)</f>
        <v>0</v>
      </c>
      <c r="AW219" s="174">
        <f>IFERROR(INDEX('1.4G'!H:H,MATCH($D219,'1.4G'!D:D,0)),0)</f>
        <v>0</v>
      </c>
      <c r="AX219" s="174">
        <f>IFERROR(INDEX('1.4G'!J:J,MATCH($D219,'1.4G'!D:D,0)),0)</f>
        <v>0</v>
      </c>
      <c r="AY219" s="174">
        <f t="shared" si="32"/>
        <v>0</v>
      </c>
      <c r="AZ219" s="174">
        <f t="shared" si="33"/>
        <v>0</v>
      </c>
      <c r="BA219" s="175">
        <f>IFERROR(Table1[[#This Row],[Line total ordered for now]]*Table1[[#This Row],[GUARANTEED PRICE
for STOCK orders collected before 31.3.22]],0)</f>
        <v>0</v>
      </c>
      <c r="BB219" s="175">
        <f t="shared" si="29"/>
        <v>0</v>
      </c>
      <c r="BC219" s="176">
        <f>(AZ219+Table1[[#This Row],[Line total ordered for now]])*Z219</f>
        <v>0</v>
      </c>
      <c r="BD219" s="200">
        <v>169.92349999999999</v>
      </c>
      <c r="BE219" s="65"/>
      <c r="BF219" s="65"/>
      <c r="BG219" s="65"/>
      <c r="BH219" s="65"/>
      <c r="BI219" s="65"/>
      <c r="BJ219" s="65"/>
      <c r="BK219" s="65"/>
      <c r="BL219" s="55"/>
      <c r="BM219"/>
      <c r="BN219"/>
      <c r="BO219"/>
      <c r="BP219"/>
      <c r="BQ219"/>
      <c r="BR219"/>
      <c r="BS219"/>
      <c r="BT219"/>
    </row>
    <row r="220" spans="1:72" ht="15.75">
      <c r="A220" s="202">
        <v>217</v>
      </c>
      <c r="B220" s="68" t="s">
        <v>6378</v>
      </c>
      <c r="C220" s="149" t="s">
        <v>692</v>
      </c>
      <c r="D220" s="149" t="s">
        <v>2906</v>
      </c>
      <c r="E220" s="149" t="s">
        <v>2907</v>
      </c>
      <c r="F220" s="158" t="str">
        <f t="shared" si="31"/>
        <v/>
      </c>
      <c r="G220" s="187">
        <v>65</v>
      </c>
      <c r="H220" s="150"/>
      <c r="I220" s="184">
        <v>172.19</v>
      </c>
      <c r="J220" s="150"/>
      <c r="K220" s="151">
        <v>5.5758333333333328</v>
      </c>
      <c r="L220" s="152">
        <v>182.6643</v>
      </c>
      <c r="M220" s="152">
        <v>200.73</v>
      </c>
      <c r="N220" s="153" t="s">
        <v>617</v>
      </c>
      <c r="O220" s="154">
        <v>36</v>
      </c>
      <c r="P220" s="153">
        <v>0</v>
      </c>
      <c r="Q220" s="153" t="s">
        <v>147</v>
      </c>
      <c r="R220" s="155">
        <v>16</v>
      </c>
      <c r="S220" s="155">
        <v>10.68</v>
      </c>
      <c r="T220" s="155">
        <v>3.2</v>
      </c>
      <c r="U220" s="154" t="s">
        <v>94</v>
      </c>
      <c r="V220" s="153" t="s">
        <v>89</v>
      </c>
      <c r="W220" s="153" t="s">
        <v>627</v>
      </c>
      <c r="X220" s="151" t="s">
        <v>6378</v>
      </c>
      <c r="Y220" s="151" t="s">
        <v>6378</v>
      </c>
      <c r="Z220" s="156">
        <v>6.2866000000000005E-2</v>
      </c>
      <c r="AA220" s="153" t="s">
        <v>671</v>
      </c>
      <c r="AB220" s="153" t="s">
        <v>5996</v>
      </c>
      <c r="AC220" s="153" t="s">
        <v>145</v>
      </c>
      <c r="AD220" s="157" t="s">
        <v>626</v>
      </c>
      <c r="AE220" s="110">
        <v>0</v>
      </c>
      <c r="AF220" s="110">
        <v>0</v>
      </c>
      <c r="AG220" s="112">
        <f t="shared" si="30"/>
        <v>0</v>
      </c>
      <c r="AH220" s="110">
        <f>SUM(AG$4:AG220)</f>
        <v>1</v>
      </c>
      <c r="AI220" s="112">
        <f t="shared" si="27"/>
        <v>0</v>
      </c>
      <c r="AJ220" s="110">
        <f>COUNTIF(AI$4:AI220,"&gt;0")</f>
        <v>0</v>
      </c>
      <c r="AK220" s="110">
        <v>0</v>
      </c>
      <c r="AL220" s="110">
        <v>0</v>
      </c>
      <c r="AM220" s="172" t="str">
        <f>IF(OR(Table1[[#This Row],[Line total ordered for now]]&gt;0,Table1[[#This Row],[Line total ordered for season]]&gt;0),1,"")</f>
        <v/>
      </c>
      <c r="AN220" s="173">
        <f>COUNTIF(AM$4:AM220,"&gt;0")</f>
        <v>0</v>
      </c>
      <c r="AO220" s="173">
        <f>Table1[[#This Row],[ORDER QUANTITY
to be collected BEFORE 31.3.22]]</f>
        <v>0</v>
      </c>
      <c r="AP220" s="174">
        <f t="shared" si="28"/>
        <v>0</v>
      </c>
      <c r="AQ220" s="174">
        <f>IFERROR(INDEX(Retail!H:H,MATCH($D220,Retail!$D:$D,0)),0)</f>
        <v>0</v>
      </c>
      <c r="AR220" s="174">
        <f>IFERROR(INDEX(Retail!J:J,MATCH($D220,Retail!$D:$D,0)),0)</f>
        <v>0</v>
      </c>
      <c r="AS220" s="174">
        <f>IFERROR(INDEX('NEW2022'!H:H,MATCH($D220,'NEW2022'!D:D,0)),0)</f>
        <v>0</v>
      </c>
      <c r="AT220" s="174">
        <f>IFERROR(INDEX('NEW2022'!J:J,MATCH($D220,'NEW2022'!D:D,0)),0)</f>
        <v>0</v>
      </c>
      <c r="AU220" s="174">
        <f>IFERROR(INDEX('Quiet Items'!H:H,MATCH($D220,'Quiet Items'!D:D,0)),0)</f>
        <v>0</v>
      </c>
      <c r="AV220" s="174">
        <f>IFERROR(INDEX('Quiet Items'!J:J,MATCH($D220,'Quiet Items'!D:D,0)),0)</f>
        <v>0</v>
      </c>
      <c r="AW220" s="174">
        <f>IFERROR(INDEX('1.4G'!H:H,MATCH($D220,'1.4G'!D:D,0)),0)</f>
        <v>0</v>
      </c>
      <c r="AX220" s="174">
        <f>IFERROR(INDEX('1.4G'!J:J,MATCH($D220,'1.4G'!D:D,0)),0)</f>
        <v>0</v>
      </c>
      <c r="AY220" s="174">
        <f t="shared" si="32"/>
        <v>0</v>
      </c>
      <c r="AZ220" s="174">
        <f t="shared" si="33"/>
        <v>0</v>
      </c>
      <c r="BA220" s="175">
        <f>IFERROR(Table1[[#This Row],[Line total ordered for now]]*Table1[[#This Row],[GUARANTEED PRICE
for STOCK orders collected before 31.3.22]],0)</f>
        <v>0</v>
      </c>
      <c r="BB220" s="175">
        <f t="shared" si="29"/>
        <v>0</v>
      </c>
      <c r="BC220" s="176">
        <f>(AZ220+Table1[[#This Row],[Line total ordered for now]])*Z220</f>
        <v>0</v>
      </c>
      <c r="BD220" s="200">
        <v>170.62049999999999</v>
      </c>
      <c r="BE220" s="65"/>
      <c r="BF220" s="65"/>
      <c r="BG220" s="65"/>
      <c r="BH220" s="65"/>
      <c r="BI220" s="65"/>
      <c r="BJ220" s="65"/>
      <c r="BK220" s="65"/>
      <c r="BL220" s="55"/>
      <c r="BM220"/>
      <c r="BN220"/>
      <c r="BO220"/>
      <c r="BP220"/>
      <c r="BQ220"/>
      <c r="BR220"/>
      <c r="BS220"/>
      <c r="BT220"/>
    </row>
    <row r="221" spans="1:72" ht="15.75">
      <c r="A221" s="202">
        <v>218</v>
      </c>
      <c r="B221" s="68" t="s">
        <v>6378</v>
      </c>
      <c r="C221" s="149" t="s">
        <v>692</v>
      </c>
      <c r="D221" s="149" t="s">
        <v>2965</v>
      </c>
      <c r="E221" s="149" t="s">
        <v>2966</v>
      </c>
      <c r="F221" s="158" t="str">
        <f t="shared" si="31"/>
        <v/>
      </c>
      <c r="G221" s="187">
        <v>35</v>
      </c>
      <c r="H221" s="150"/>
      <c r="I221" s="184">
        <v>197.53</v>
      </c>
      <c r="J221" s="150"/>
      <c r="K221" s="151">
        <v>5.5966833333333339</v>
      </c>
      <c r="L221" s="152">
        <v>201.48060000000001</v>
      </c>
      <c r="M221" s="152">
        <v>201.48060000000001</v>
      </c>
      <c r="N221" s="153" t="s">
        <v>617</v>
      </c>
      <c r="O221" s="154">
        <v>36</v>
      </c>
      <c r="P221" s="153">
        <v>0</v>
      </c>
      <c r="Q221" s="153" t="s">
        <v>147</v>
      </c>
      <c r="R221" s="155">
        <v>16</v>
      </c>
      <c r="S221" s="155">
        <v>10.68</v>
      </c>
      <c r="T221" s="155">
        <v>3.2</v>
      </c>
      <c r="U221" s="154" t="s">
        <v>94</v>
      </c>
      <c r="V221" s="153" t="s">
        <v>89</v>
      </c>
      <c r="W221" s="153" t="s">
        <v>627</v>
      </c>
      <c r="X221" s="151" t="s">
        <v>6378</v>
      </c>
      <c r="Y221" s="151" t="s">
        <v>6378</v>
      </c>
      <c r="Z221" s="156">
        <v>6.2866000000000005E-2</v>
      </c>
      <c r="AA221" s="153" t="s">
        <v>671</v>
      </c>
      <c r="AB221" s="153" t="s">
        <v>5998</v>
      </c>
      <c r="AC221" s="153" t="s">
        <v>145</v>
      </c>
      <c r="AD221" s="157" t="s">
        <v>626</v>
      </c>
      <c r="AE221" s="110">
        <v>0</v>
      </c>
      <c r="AF221" s="110">
        <v>0</v>
      </c>
      <c r="AG221" s="112">
        <f t="shared" si="30"/>
        <v>0</v>
      </c>
      <c r="AH221" s="110">
        <f>SUM(AG$4:AG221)</f>
        <v>1</v>
      </c>
      <c r="AI221" s="112">
        <f t="shared" si="27"/>
        <v>0</v>
      </c>
      <c r="AJ221" s="110">
        <f>COUNTIF(AI$4:AI221,"&gt;0")</f>
        <v>0</v>
      </c>
      <c r="AK221" s="110">
        <v>0</v>
      </c>
      <c r="AL221" s="110">
        <v>0</v>
      </c>
      <c r="AM221" s="172" t="str">
        <f>IF(OR(Table1[[#This Row],[Line total ordered for now]]&gt;0,Table1[[#This Row],[Line total ordered for season]]&gt;0),1,"")</f>
        <v/>
      </c>
      <c r="AN221" s="173">
        <f>COUNTIF(AM$4:AM221,"&gt;0")</f>
        <v>0</v>
      </c>
      <c r="AO221" s="173">
        <f>Table1[[#This Row],[ORDER QUANTITY
to be collected BEFORE 31.3.22]]</f>
        <v>0</v>
      </c>
      <c r="AP221" s="174">
        <f t="shared" si="28"/>
        <v>0</v>
      </c>
      <c r="AQ221" s="174">
        <f>IFERROR(INDEX(Retail!H:H,MATCH($D221,Retail!$D:$D,0)),0)</f>
        <v>0</v>
      </c>
      <c r="AR221" s="174">
        <f>IFERROR(INDEX(Retail!J:J,MATCH($D221,Retail!$D:$D,0)),0)</f>
        <v>0</v>
      </c>
      <c r="AS221" s="174">
        <f>IFERROR(INDEX('NEW2022'!H:H,MATCH($D221,'NEW2022'!D:D,0)),0)</f>
        <v>0</v>
      </c>
      <c r="AT221" s="174">
        <f>IFERROR(INDEX('NEW2022'!J:J,MATCH($D221,'NEW2022'!D:D,0)),0)</f>
        <v>0</v>
      </c>
      <c r="AU221" s="174">
        <f>IFERROR(INDEX('Quiet Items'!H:H,MATCH($D221,'Quiet Items'!D:D,0)),0)</f>
        <v>0</v>
      </c>
      <c r="AV221" s="174">
        <f>IFERROR(INDEX('Quiet Items'!J:J,MATCH($D221,'Quiet Items'!D:D,0)),0)</f>
        <v>0</v>
      </c>
      <c r="AW221" s="174">
        <f>IFERROR(INDEX('1.4G'!H:H,MATCH($D221,'1.4G'!D:D,0)),0)</f>
        <v>0</v>
      </c>
      <c r="AX221" s="174">
        <f>IFERROR(INDEX('1.4G'!J:J,MATCH($D221,'1.4G'!D:D,0)),0)</f>
        <v>0</v>
      </c>
      <c r="AY221" s="174">
        <f t="shared" si="32"/>
        <v>0</v>
      </c>
      <c r="AZ221" s="174">
        <f t="shared" si="33"/>
        <v>0</v>
      </c>
      <c r="BA221" s="175">
        <f>IFERROR(Table1[[#This Row],[Line total ordered for now]]*Table1[[#This Row],[GUARANTEED PRICE
for STOCK orders collected before 31.3.22]],0)</f>
        <v>0</v>
      </c>
      <c r="BB221" s="175">
        <f t="shared" si="29"/>
        <v>0</v>
      </c>
      <c r="BC221" s="176">
        <f>(AZ221+Table1[[#This Row],[Line total ordered for now]])*Z221</f>
        <v>0</v>
      </c>
      <c r="BD221" s="200">
        <v>171.25851</v>
      </c>
      <c r="BE221" s="65"/>
      <c r="BF221" s="65"/>
      <c r="BG221" s="65"/>
      <c r="BH221" s="65"/>
      <c r="BI221" s="65"/>
      <c r="BJ221" s="65"/>
      <c r="BK221" s="65"/>
      <c r="BL221" s="55"/>
      <c r="BM221"/>
      <c r="BN221"/>
      <c r="BO221"/>
      <c r="BP221"/>
      <c r="BQ221"/>
      <c r="BR221"/>
      <c r="BS221"/>
      <c r="BT221"/>
    </row>
    <row r="222" spans="1:72" ht="15.75">
      <c r="A222" s="202">
        <v>219</v>
      </c>
      <c r="B222" s="68" t="s">
        <v>6378</v>
      </c>
      <c r="C222" s="149" t="s">
        <v>692</v>
      </c>
      <c r="D222" s="149" t="s">
        <v>2934</v>
      </c>
      <c r="E222" s="149" t="s">
        <v>2935</v>
      </c>
      <c r="F222" s="158" t="str">
        <f t="shared" si="31"/>
        <v/>
      </c>
      <c r="G222" s="187">
        <v>12</v>
      </c>
      <c r="H222" s="150"/>
      <c r="I222" s="184">
        <v>167.19</v>
      </c>
      <c r="J222" s="150"/>
      <c r="K222" s="151">
        <v>6.2147800572951439</v>
      </c>
      <c r="L222" s="152">
        <v>203.59619467698892</v>
      </c>
      <c r="M222" s="152">
        <v>223.73208206262518</v>
      </c>
      <c r="N222" s="153" t="s">
        <v>617</v>
      </c>
      <c r="O222" s="154">
        <v>36</v>
      </c>
      <c r="P222" s="153">
        <v>0</v>
      </c>
      <c r="Q222" s="153" t="s">
        <v>147</v>
      </c>
      <c r="R222" s="155">
        <v>16</v>
      </c>
      <c r="S222" s="155">
        <v>10.68</v>
      </c>
      <c r="T222" s="155">
        <v>3.2</v>
      </c>
      <c r="U222" s="154" t="s">
        <v>94</v>
      </c>
      <c r="V222" s="153" t="s">
        <v>89</v>
      </c>
      <c r="W222" s="153" t="s">
        <v>627</v>
      </c>
      <c r="X222" s="151" t="s">
        <v>6378</v>
      </c>
      <c r="Y222" s="151" t="s">
        <v>6378</v>
      </c>
      <c r="Z222" s="156">
        <v>6.2899999999999998E-2</v>
      </c>
      <c r="AA222" s="153" t="s">
        <v>671</v>
      </c>
      <c r="AB222" s="153" t="s">
        <v>5997</v>
      </c>
      <c r="AC222" s="153" t="s">
        <v>145</v>
      </c>
      <c r="AD222" s="157" t="s">
        <v>626</v>
      </c>
      <c r="AE222" s="110">
        <v>0</v>
      </c>
      <c r="AF222" s="110">
        <v>0</v>
      </c>
      <c r="AG222" s="112">
        <f t="shared" si="30"/>
        <v>0</v>
      </c>
      <c r="AH222" s="110">
        <f>SUM(AG$4:AG222)</f>
        <v>1</v>
      </c>
      <c r="AI222" s="112">
        <f t="shared" si="27"/>
        <v>0</v>
      </c>
      <c r="AJ222" s="110">
        <f>COUNTIF(AI$4:AI222,"&gt;0")</f>
        <v>0</v>
      </c>
      <c r="AK222" s="110">
        <v>0</v>
      </c>
      <c r="AL222" s="110">
        <v>0</v>
      </c>
      <c r="AM222" s="172" t="str">
        <f>IF(OR(Table1[[#This Row],[Line total ordered for now]]&gt;0,Table1[[#This Row],[Line total ordered for season]]&gt;0),1,"")</f>
        <v/>
      </c>
      <c r="AN222" s="173">
        <f>COUNTIF(AM$4:AM222,"&gt;0")</f>
        <v>0</v>
      </c>
      <c r="AO222" s="173">
        <f>Table1[[#This Row],[ORDER QUANTITY
to be collected BEFORE 31.3.22]]</f>
        <v>0</v>
      </c>
      <c r="AP222" s="174">
        <f t="shared" si="28"/>
        <v>0</v>
      </c>
      <c r="AQ222" s="174">
        <f>IFERROR(INDEX(Retail!H:H,MATCH($D222,Retail!$D:$D,0)),0)</f>
        <v>0</v>
      </c>
      <c r="AR222" s="174">
        <f>IFERROR(INDEX(Retail!J:J,MATCH($D222,Retail!$D:$D,0)),0)</f>
        <v>0</v>
      </c>
      <c r="AS222" s="174">
        <f>IFERROR(INDEX('NEW2022'!H:H,MATCH($D222,'NEW2022'!D:D,0)),0)</f>
        <v>0</v>
      </c>
      <c r="AT222" s="174">
        <f>IFERROR(INDEX('NEW2022'!J:J,MATCH($D222,'NEW2022'!D:D,0)),0)</f>
        <v>0</v>
      </c>
      <c r="AU222" s="174">
        <f>IFERROR(INDEX('Quiet Items'!H:H,MATCH($D222,'Quiet Items'!D:D,0)),0)</f>
        <v>0</v>
      </c>
      <c r="AV222" s="174">
        <f>IFERROR(INDEX('Quiet Items'!J:J,MATCH($D222,'Quiet Items'!D:D,0)),0)</f>
        <v>0</v>
      </c>
      <c r="AW222" s="174">
        <f>IFERROR(INDEX('1.4G'!H:H,MATCH($D222,'1.4G'!D:D,0)),0)</f>
        <v>0</v>
      </c>
      <c r="AX222" s="174">
        <f>IFERROR(INDEX('1.4G'!J:J,MATCH($D222,'1.4G'!D:D,0)),0)</f>
        <v>0</v>
      </c>
      <c r="AY222" s="174">
        <f t="shared" si="32"/>
        <v>0</v>
      </c>
      <c r="AZ222" s="174">
        <f t="shared" si="33"/>
        <v>0</v>
      </c>
      <c r="BA222" s="175">
        <f>IFERROR(Table1[[#This Row],[Line total ordered for now]]*Table1[[#This Row],[GUARANTEED PRICE
for STOCK orders collected before 31.3.22]],0)</f>
        <v>0</v>
      </c>
      <c r="BB222" s="175">
        <f t="shared" si="29"/>
        <v>0</v>
      </c>
      <c r="BC222" s="176">
        <f>(AZ222+Table1[[#This Row],[Line total ordered for now]])*Z222</f>
        <v>0</v>
      </c>
      <c r="BD222" s="200">
        <v>190.1722697532314</v>
      </c>
      <c r="BE222" s="65"/>
      <c r="BF222" s="65"/>
      <c r="BG222" s="65"/>
      <c r="BH222" s="65"/>
      <c r="BI222" s="65"/>
      <c r="BJ222" s="65"/>
      <c r="BK222" s="65"/>
      <c r="BL222" s="55"/>
      <c r="BM222"/>
      <c r="BN222"/>
      <c r="BO222"/>
      <c r="BP222"/>
      <c r="BQ222"/>
      <c r="BR222"/>
      <c r="BS222"/>
      <c r="BT222"/>
    </row>
    <row r="223" spans="1:72" ht="15.75">
      <c r="A223" s="202">
        <v>220</v>
      </c>
      <c r="B223" s="68" t="s">
        <v>6378</v>
      </c>
      <c r="C223" s="149" t="s">
        <v>692</v>
      </c>
      <c r="D223" s="149" t="s">
        <v>660</v>
      </c>
      <c r="E223" s="149" t="s">
        <v>3491</v>
      </c>
      <c r="F223" s="158" t="str">
        <f t="shared" si="31"/>
        <v/>
      </c>
      <c r="G223" s="187">
        <v>9</v>
      </c>
      <c r="H223" s="150"/>
      <c r="I223" s="184">
        <v>172.55</v>
      </c>
      <c r="J223" s="150"/>
      <c r="K223" s="151">
        <v>6.7582347993704692</v>
      </c>
      <c r="L223" s="152">
        <v>221.39977202737657</v>
      </c>
      <c r="M223" s="152">
        <v>243.2964527773369</v>
      </c>
      <c r="N223" s="153" t="s">
        <v>617</v>
      </c>
      <c r="O223" s="154">
        <v>36</v>
      </c>
      <c r="P223" s="153">
        <v>0</v>
      </c>
      <c r="Q223" s="153" t="s">
        <v>147</v>
      </c>
      <c r="R223" s="155">
        <v>16</v>
      </c>
      <c r="S223" s="155">
        <v>10.68</v>
      </c>
      <c r="T223" s="155">
        <v>3.2</v>
      </c>
      <c r="U223" s="154" t="s">
        <v>94</v>
      </c>
      <c r="V223" s="153" t="s">
        <v>89</v>
      </c>
      <c r="W223" s="153" t="s">
        <v>627</v>
      </c>
      <c r="X223" s="151" t="s">
        <v>6378</v>
      </c>
      <c r="Y223" s="151" t="s">
        <v>6378</v>
      </c>
      <c r="Z223" s="156">
        <v>6.2899999999999998E-2</v>
      </c>
      <c r="AA223" s="153" t="s">
        <v>671</v>
      </c>
      <c r="AB223" s="153" t="s">
        <v>5983</v>
      </c>
      <c r="AC223" s="153" t="s">
        <v>145</v>
      </c>
      <c r="AD223" s="157" t="s">
        <v>626</v>
      </c>
      <c r="AE223" s="110">
        <v>0</v>
      </c>
      <c r="AF223" s="110">
        <v>0</v>
      </c>
      <c r="AG223" s="112">
        <f t="shared" si="30"/>
        <v>0</v>
      </c>
      <c r="AH223" s="110">
        <f>SUM(AG$4:AG223)</f>
        <v>1</v>
      </c>
      <c r="AI223" s="112">
        <f t="shared" si="27"/>
        <v>0</v>
      </c>
      <c r="AJ223" s="110">
        <f>COUNTIF(AI$4:AI223,"&gt;0")</f>
        <v>0</v>
      </c>
      <c r="AK223" s="110">
        <v>0</v>
      </c>
      <c r="AL223" s="110">
        <v>0</v>
      </c>
      <c r="AM223" s="172" t="str">
        <f>IF(OR(Table1[[#This Row],[Line total ordered for now]]&gt;0,Table1[[#This Row],[Line total ordered for season]]&gt;0),1,"")</f>
        <v/>
      </c>
      <c r="AN223" s="173">
        <f>COUNTIF(AM$4:AM223,"&gt;0")</f>
        <v>0</v>
      </c>
      <c r="AO223" s="173">
        <f>Table1[[#This Row],[ORDER QUANTITY
to be collected BEFORE 31.3.22]]</f>
        <v>0</v>
      </c>
      <c r="AP223" s="174">
        <f t="shared" si="28"/>
        <v>0</v>
      </c>
      <c r="AQ223" s="174">
        <f>IFERROR(INDEX(Retail!H:H,MATCH($D223,Retail!$D:$D,0)),0)</f>
        <v>0</v>
      </c>
      <c r="AR223" s="174">
        <f>IFERROR(INDEX(Retail!J:J,MATCH($D223,Retail!$D:$D,0)),0)</f>
        <v>0</v>
      </c>
      <c r="AS223" s="174">
        <f>IFERROR(INDEX('NEW2022'!H:H,MATCH($D223,'NEW2022'!D:D,0)),0)</f>
        <v>0</v>
      </c>
      <c r="AT223" s="174">
        <f>IFERROR(INDEX('NEW2022'!J:J,MATCH($D223,'NEW2022'!D:D,0)),0)</f>
        <v>0</v>
      </c>
      <c r="AU223" s="174">
        <f>IFERROR(INDEX('Quiet Items'!H:H,MATCH($D223,'Quiet Items'!D:D,0)),0)</f>
        <v>0</v>
      </c>
      <c r="AV223" s="174">
        <f>IFERROR(INDEX('Quiet Items'!J:J,MATCH($D223,'Quiet Items'!D:D,0)),0)</f>
        <v>0</v>
      </c>
      <c r="AW223" s="174">
        <f>IFERROR(INDEX('1.4G'!H:H,MATCH($D223,'1.4G'!D:D,0)),0)</f>
        <v>0</v>
      </c>
      <c r="AX223" s="174">
        <f>IFERROR(INDEX('1.4G'!J:J,MATCH($D223,'1.4G'!D:D,0)),0)</f>
        <v>0</v>
      </c>
      <c r="AY223" s="174">
        <f t="shared" si="32"/>
        <v>0</v>
      </c>
      <c r="AZ223" s="174">
        <f t="shared" si="33"/>
        <v>0</v>
      </c>
      <c r="BA223" s="175">
        <f>IFERROR(Table1[[#This Row],[Line total ordered for now]]*Table1[[#This Row],[GUARANTEED PRICE
for STOCK orders collected before 31.3.22]],0)</f>
        <v>0</v>
      </c>
      <c r="BB223" s="175">
        <f t="shared" si="29"/>
        <v>0</v>
      </c>
      <c r="BC223" s="176">
        <f>(AZ223+Table1[[#This Row],[Line total ordered for now]])*Z223</f>
        <v>0</v>
      </c>
      <c r="BD223" s="200">
        <v>206.80198486073635</v>
      </c>
      <c r="BE223" s="65"/>
      <c r="BF223" s="65"/>
      <c r="BG223" s="65"/>
      <c r="BH223" s="65"/>
      <c r="BI223" s="65"/>
      <c r="BJ223" s="65"/>
      <c r="BK223" s="65"/>
      <c r="BL223" s="55"/>
      <c r="BM223"/>
      <c r="BN223"/>
      <c r="BO223"/>
      <c r="BP223"/>
      <c r="BQ223"/>
      <c r="BR223"/>
      <c r="BS223"/>
      <c r="BT223"/>
    </row>
    <row r="224" spans="1:72" ht="15.75">
      <c r="A224" s="202">
        <v>221</v>
      </c>
      <c r="B224" s="68" t="s">
        <v>6378</v>
      </c>
      <c r="C224" s="149" t="s">
        <v>614</v>
      </c>
      <c r="D224" s="149" t="s">
        <v>3098</v>
      </c>
      <c r="E224" s="149" t="s">
        <v>3099</v>
      </c>
      <c r="F224" s="158" t="str">
        <f t="shared" si="31"/>
        <v>Video</v>
      </c>
      <c r="G224" s="187">
        <v>9</v>
      </c>
      <c r="H224" s="150"/>
      <c r="I224" s="184">
        <v>166.74</v>
      </c>
      <c r="J224" s="150"/>
      <c r="K224" s="151">
        <v>7.8729166666666659</v>
      </c>
      <c r="L224" s="152">
        <v>171.94450000000001</v>
      </c>
      <c r="M224" s="152">
        <v>188.95</v>
      </c>
      <c r="N224" s="153" t="s">
        <v>615</v>
      </c>
      <c r="O224" s="154">
        <v>24</v>
      </c>
      <c r="P224" s="153">
        <v>4</v>
      </c>
      <c r="Q224" s="153" t="s">
        <v>147</v>
      </c>
      <c r="R224" s="155">
        <v>21</v>
      </c>
      <c r="S224" s="155">
        <v>13.59</v>
      </c>
      <c r="T224" s="155">
        <v>3.55</v>
      </c>
      <c r="U224" s="154" t="s">
        <v>94</v>
      </c>
      <c r="V224" s="153" t="s">
        <v>89</v>
      </c>
      <c r="W224" s="153" t="s">
        <v>627</v>
      </c>
      <c r="X224" s="151" t="s">
        <v>6378</v>
      </c>
      <c r="Y224" s="151" t="s">
        <v>6378</v>
      </c>
      <c r="Z224" s="156">
        <v>6.9599999999999995E-2</v>
      </c>
      <c r="AA224" s="153">
        <v>0</v>
      </c>
      <c r="AB224" s="153" t="s">
        <v>436</v>
      </c>
      <c r="AC224" s="153" t="s">
        <v>277</v>
      </c>
      <c r="AD224" s="157" t="s">
        <v>3100</v>
      </c>
      <c r="AE224" s="110">
        <v>0</v>
      </c>
      <c r="AF224" s="110">
        <v>0</v>
      </c>
      <c r="AG224" s="112">
        <f t="shared" si="30"/>
        <v>0</v>
      </c>
      <c r="AH224" s="110">
        <f>SUM(AG$4:AG224)</f>
        <v>1</v>
      </c>
      <c r="AI224" s="112">
        <f t="shared" si="27"/>
        <v>0</v>
      </c>
      <c r="AJ224" s="110">
        <f>COUNTIF(AI$4:AI224,"&gt;0")</f>
        <v>0</v>
      </c>
      <c r="AK224" s="110">
        <v>0</v>
      </c>
      <c r="AL224" s="110">
        <v>0</v>
      </c>
      <c r="AM224" s="172" t="str">
        <f>IF(OR(Table1[[#This Row],[Line total ordered for now]]&gt;0,Table1[[#This Row],[Line total ordered for season]]&gt;0),1,"")</f>
        <v/>
      </c>
      <c r="AN224" s="173">
        <f>COUNTIF(AM$4:AM224,"&gt;0")</f>
        <v>0</v>
      </c>
      <c r="AO224" s="173">
        <f>Table1[[#This Row],[ORDER QUANTITY
to be collected BEFORE 31.3.22]]</f>
        <v>0</v>
      </c>
      <c r="AP224" s="174">
        <f t="shared" si="28"/>
        <v>0</v>
      </c>
      <c r="AQ224" s="174">
        <f>IFERROR(INDEX(Retail!H:H,MATCH($D224,Retail!$D:$D,0)),0)</f>
        <v>0</v>
      </c>
      <c r="AR224" s="174">
        <f>IFERROR(INDEX(Retail!J:J,MATCH($D224,Retail!$D:$D,0)),0)</f>
        <v>0</v>
      </c>
      <c r="AS224" s="174">
        <f>IFERROR(INDEX('NEW2022'!H:H,MATCH($D224,'NEW2022'!D:D,0)),0)</f>
        <v>0</v>
      </c>
      <c r="AT224" s="174">
        <f>IFERROR(INDEX('NEW2022'!J:J,MATCH($D224,'NEW2022'!D:D,0)),0)</f>
        <v>0</v>
      </c>
      <c r="AU224" s="174">
        <f>IFERROR(INDEX('Quiet Items'!H:H,MATCH($D224,'Quiet Items'!D:D,0)),0)</f>
        <v>0</v>
      </c>
      <c r="AV224" s="174">
        <f>IFERROR(INDEX('Quiet Items'!J:J,MATCH($D224,'Quiet Items'!D:D,0)),0)</f>
        <v>0</v>
      </c>
      <c r="AW224" s="174">
        <f>IFERROR(INDEX('1.4G'!H:H,MATCH($D224,'1.4G'!D:D,0)),0)</f>
        <v>0</v>
      </c>
      <c r="AX224" s="174">
        <f>IFERROR(INDEX('1.4G'!J:J,MATCH($D224,'1.4G'!D:D,0)),0)</f>
        <v>0</v>
      </c>
      <c r="AY224" s="174">
        <f t="shared" si="32"/>
        <v>0</v>
      </c>
      <c r="AZ224" s="174">
        <f t="shared" si="33"/>
        <v>0</v>
      </c>
      <c r="BA224" s="175">
        <f>IFERROR(Table1[[#This Row],[Line total ordered for now]]*Table1[[#This Row],[GUARANTEED PRICE
for STOCK orders collected before 31.3.22]],0)</f>
        <v>0</v>
      </c>
      <c r="BB224" s="175">
        <f t="shared" si="29"/>
        <v>0</v>
      </c>
      <c r="BC224" s="176">
        <f>(AZ224+Table1[[#This Row],[Line total ordered for now]])*Z224</f>
        <v>0</v>
      </c>
      <c r="BD224" s="200">
        <v>160.60749999999999</v>
      </c>
      <c r="BE224" s="65"/>
      <c r="BF224" s="65"/>
      <c r="BG224" s="65"/>
      <c r="BH224" s="65"/>
      <c r="BI224" s="65"/>
      <c r="BJ224" s="65"/>
      <c r="BK224" s="65"/>
      <c r="BL224" s="55"/>
      <c r="BM224"/>
      <c r="BN224"/>
      <c r="BO224"/>
      <c r="BP224"/>
      <c r="BQ224"/>
      <c r="BR224"/>
      <c r="BS224"/>
      <c r="BT224"/>
    </row>
    <row r="225" spans="1:72" s="196" customFormat="1" ht="15.75">
      <c r="A225" s="202">
        <v>222</v>
      </c>
      <c r="B225" s="68" t="s">
        <v>6378</v>
      </c>
      <c r="C225" s="149" t="s">
        <v>614</v>
      </c>
      <c r="D225" s="149" t="s">
        <v>1053</v>
      </c>
      <c r="E225" s="149" t="s">
        <v>1054</v>
      </c>
      <c r="F225" s="158" t="str">
        <f t="shared" si="31"/>
        <v>Video</v>
      </c>
      <c r="G225" s="187">
        <v>3</v>
      </c>
      <c r="H225" s="150"/>
      <c r="I225" s="184">
        <v>173.43</v>
      </c>
      <c r="J225" s="150"/>
      <c r="K225" s="151">
        <v>8.1887500000000006</v>
      </c>
      <c r="L225" s="152">
        <v>178.84229999999999</v>
      </c>
      <c r="M225" s="152">
        <v>196.53</v>
      </c>
      <c r="N225" s="153" t="s">
        <v>615</v>
      </c>
      <c r="O225" s="154">
        <v>24</v>
      </c>
      <c r="P225" s="153">
        <v>5</v>
      </c>
      <c r="Q225" s="153" t="s">
        <v>147</v>
      </c>
      <c r="R225" s="155">
        <v>21</v>
      </c>
      <c r="S225" s="155">
        <v>13.59</v>
      </c>
      <c r="T225" s="155">
        <v>3.55</v>
      </c>
      <c r="U225" s="154" t="s">
        <v>94</v>
      </c>
      <c r="V225" s="153" t="s">
        <v>89</v>
      </c>
      <c r="W225" s="153" t="s">
        <v>627</v>
      </c>
      <c r="X225" s="151" t="s">
        <v>6378</v>
      </c>
      <c r="Y225" s="151" t="s">
        <v>6378</v>
      </c>
      <c r="Z225" s="156">
        <v>7.0599999999999996E-2</v>
      </c>
      <c r="AA225" s="153" t="s">
        <v>984</v>
      </c>
      <c r="AB225" s="153" t="s">
        <v>5490</v>
      </c>
      <c r="AC225" s="153" t="s">
        <v>795</v>
      </c>
      <c r="AD225" s="157" t="s">
        <v>1055</v>
      </c>
      <c r="AE225" s="110">
        <v>0</v>
      </c>
      <c r="AF225" s="110">
        <v>0</v>
      </c>
      <c r="AG225" s="112">
        <f t="shared" si="30"/>
        <v>0</v>
      </c>
      <c r="AH225" s="110">
        <f>SUM(AG$4:AG225)</f>
        <v>1</v>
      </c>
      <c r="AI225" s="112">
        <f t="shared" si="27"/>
        <v>0</v>
      </c>
      <c r="AJ225" s="110">
        <f>COUNTIF(AI$4:AI225,"&gt;0")</f>
        <v>0</v>
      </c>
      <c r="AK225" s="110">
        <v>0</v>
      </c>
      <c r="AL225" s="110">
        <v>0</v>
      </c>
      <c r="AM225" s="172" t="str">
        <f>IF(OR(Table1[[#This Row],[Line total ordered for now]]&gt;0,Table1[[#This Row],[Line total ordered for season]]&gt;0),1,"")</f>
        <v/>
      </c>
      <c r="AN225" s="173">
        <f>COUNTIF(AM$4:AM225,"&gt;0")</f>
        <v>0</v>
      </c>
      <c r="AO225" s="173">
        <f>Table1[[#This Row],[ORDER QUANTITY
to be collected BEFORE 31.3.22]]</f>
        <v>0</v>
      </c>
      <c r="AP225" s="174">
        <f t="shared" si="28"/>
        <v>0</v>
      </c>
      <c r="AQ225" s="174">
        <f>IFERROR(INDEX(Retail!H:H,MATCH($D225,Retail!$D:$D,0)),0)</f>
        <v>0</v>
      </c>
      <c r="AR225" s="174">
        <f>IFERROR(INDEX(Retail!J:J,MATCH($D225,Retail!$D:$D,0)),0)</f>
        <v>0</v>
      </c>
      <c r="AS225" s="174">
        <f>IFERROR(INDEX('NEW2022'!H:H,MATCH($D225,'NEW2022'!D:D,0)),0)</f>
        <v>0</v>
      </c>
      <c r="AT225" s="174">
        <f>IFERROR(INDEX('NEW2022'!J:J,MATCH($D225,'NEW2022'!D:D,0)),0)</f>
        <v>0</v>
      </c>
      <c r="AU225" s="174">
        <f>IFERROR(INDEX('Quiet Items'!H:H,MATCH($D225,'Quiet Items'!D:D,0)),0)</f>
        <v>0</v>
      </c>
      <c r="AV225" s="174">
        <f>IFERROR(INDEX('Quiet Items'!J:J,MATCH($D225,'Quiet Items'!D:D,0)),0)</f>
        <v>0</v>
      </c>
      <c r="AW225" s="174">
        <f>IFERROR(INDEX('1.4G'!H:H,MATCH($D225,'1.4G'!D:D,0)),0)</f>
        <v>0</v>
      </c>
      <c r="AX225" s="174">
        <f>IFERROR(INDEX('1.4G'!J:J,MATCH($D225,'1.4G'!D:D,0)),0)</f>
        <v>0</v>
      </c>
      <c r="AY225" s="174">
        <f t="shared" si="32"/>
        <v>0</v>
      </c>
      <c r="AZ225" s="174">
        <f t="shared" si="33"/>
        <v>0</v>
      </c>
      <c r="BA225" s="175">
        <f>IFERROR(Table1[[#This Row],[Line total ordered for now]]*Table1[[#This Row],[GUARANTEED PRICE
for STOCK orders collected before 31.3.22]],0)</f>
        <v>0</v>
      </c>
      <c r="BB225" s="175">
        <f t="shared" si="29"/>
        <v>0</v>
      </c>
      <c r="BC225" s="176">
        <f>(AZ225+Table1[[#This Row],[Line total ordered for now]])*Z225</f>
        <v>0</v>
      </c>
      <c r="BD225" s="200">
        <v>167.0505</v>
      </c>
      <c r="BE225" s="65"/>
      <c r="BF225" s="65"/>
      <c r="BG225" s="65"/>
      <c r="BH225" s="65"/>
      <c r="BI225" s="65"/>
      <c r="BJ225" s="65"/>
      <c r="BK225" s="65"/>
      <c r="BL225" s="55"/>
    </row>
    <row r="226" spans="1:72" ht="15.75">
      <c r="A226" s="202">
        <v>223</v>
      </c>
      <c r="B226" s="68" t="s">
        <v>6378</v>
      </c>
      <c r="C226" s="149" t="s">
        <v>614</v>
      </c>
      <c r="D226" s="149" t="s">
        <v>1979</v>
      </c>
      <c r="E226" s="149" t="s">
        <v>1980</v>
      </c>
      <c r="F226" s="158" t="str">
        <f t="shared" si="31"/>
        <v>Video</v>
      </c>
      <c r="G226" s="187">
        <v>7</v>
      </c>
      <c r="H226" s="150"/>
      <c r="I226" s="184">
        <v>176.29</v>
      </c>
      <c r="J226" s="150"/>
      <c r="K226" s="151">
        <v>8.3237499999999986</v>
      </c>
      <c r="L226" s="152">
        <v>181.79069999999999</v>
      </c>
      <c r="M226" s="152">
        <v>199.76999999999998</v>
      </c>
      <c r="N226" s="153" t="s">
        <v>615</v>
      </c>
      <c r="O226" s="154">
        <v>24</v>
      </c>
      <c r="P226" s="153">
        <v>6</v>
      </c>
      <c r="Q226" s="153" t="s">
        <v>147</v>
      </c>
      <c r="R226" s="155">
        <v>23</v>
      </c>
      <c r="S226" s="155">
        <v>12</v>
      </c>
      <c r="T226" s="155">
        <v>3.55</v>
      </c>
      <c r="U226" s="154" t="s">
        <v>94</v>
      </c>
      <c r="V226" s="153" t="s">
        <v>89</v>
      </c>
      <c r="W226" s="153" t="s">
        <v>627</v>
      </c>
      <c r="X226" s="151" t="s">
        <v>6378</v>
      </c>
      <c r="Y226" s="151" t="s">
        <v>6378</v>
      </c>
      <c r="Z226" s="156">
        <v>6.6600000000000006E-2</v>
      </c>
      <c r="AA226" s="153" t="s">
        <v>984</v>
      </c>
      <c r="AB226" s="153" t="s">
        <v>5502</v>
      </c>
      <c r="AC226" s="153" t="s">
        <v>785</v>
      </c>
      <c r="AD226" s="157" t="s">
        <v>1981</v>
      </c>
      <c r="AE226" s="110">
        <v>0</v>
      </c>
      <c r="AF226" s="110">
        <v>0</v>
      </c>
      <c r="AG226" s="112">
        <f t="shared" si="30"/>
        <v>0</v>
      </c>
      <c r="AH226" s="110">
        <f>SUM(AG$4:AG226)</f>
        <v>1</v>
      </c>
      <c r="AI226" s="112">
        <f t="shared" si="27"/>
        <v>0</v>
      </c>
      <c r="AJ226" s="110">
        <f>COUNTIF(AI$4:AI226,"&gt;0")</f>
        <v>0</v>
      </c>
      <c r="AK226" s="110">
        <v>0</v>
      </c>
      <c r="AL226" s="110">
        <v>0</v>
      </c>
      <c r="AM226" s="172" t="str">
        <f>IF(OR(Table1[[#This Row],[Line total ordered for now]]&gt;0,Table1[[#This Row],[Line total ordered for season]]&gt;0),1,"")</f>
        <v/>
      </c>
      <c r="AN226" s="173">
        <f>COUNTIF(AM$4:AM226,"&gt;0")</f>
        <v>0</v>
      </c>
      <c r="AO226" s="173">
        <f>Table1[[#This Row],[ORDER QUANTITY
to be collected BEFORE 31.3.22]]</f>
        <v>0</v>
      </c>
      <c r="AP226" s="174">
        <f t="shared" si="28"/>
        <v>0</v>
      </c>
      <c r="AQ226" s="174">
        <f>IFERROR(INDEX(Retail!H:H,MATCH($D226,Retail!$D:$D,0)),0)</f>
        <v>0</v>
      </c>
      <c r="AR226" s="174">
        <f>IFERROR(INDEX(Retail!J:J,MATCH($D226,Retail!$D:$D,0)),0)</f>
        <v>0</v>
      </c>
      <c r="AS226" s="174">
        <f>IFERROR(INDEX('NEW2022'!H:H,MATCH($D226,'NEW2022'!D:D,0)),0)</f>
        <v>0</v>
      </c>
      <c r="AT226" s="174">
        <f>IFERROR(INDEX('NEW2022'!J:J,MATCH($D226,'NEW2022'!D:D,0)),0)</f>
        <v>0</v>
      </c>
      <c r="AU226" s="174">
        <f>IFERROR(INDEX('Quiet Items'!H:H,MATCH($D226,'Quiet Items'!D:D,0)),0)</f>
        <v>0</v>
      </c>
      <c r="AV226" s="174">
        <f>IFERROR(INDEX('Quiet Items'!J:J,MATCH($D226,'Quiet Items'!D:D,0)),0)</f>
        <v>0</v>
      </c>
      <c r="AW226" s="174">
        <f>IFERROR(INDEX('1.4G'!H:H,MATCH($D226,'1.4G'!D:D,0)),0)</f>
        <v>0</v>
      </c>
      <c r="AX226" s="174">
        <f>IFERROR(INDEX('1.4G'!J:J,MATCH($D226,'1.4G'!D:D,0)),0)</f>
        <v>0</v>
      </c>
      <c r="AY226" s="174">
        <f t="shared" si="32"/>
        <v>0</v>
      </c>
      <c r="AZ226" s="174">
        <f t="shared" si="33"/>
        <v>0</v>
      </c>
      <c r="BA226" s="175">
        <f>IFERROR(Table1[[#This Row],[Line total ordered for now]]*Table1[[#This Row],[GUARANTEED PRICE
for STOCK orders collected before 31.3.22]],0)</f>
        <v>0</v>
      </c>
      <c r="BB226" s="175">
        <f t="shared" si="29"/>
        <v>0</v>
      </c>
      <c r="BC226" s="176">
        <f>(AZ226+Table1[[#This Row],[Line total ordered for now]])*Z226</f>
        <v>0</v>
      </c>
      <c r="BD226" s="200">
        <v>169.80449999999999</v>
      </c>
      <c r="BE226" s="65"/>
      <c r="BF226" s="65"/>
      <c r="BG226" s="65"/>
      <c r="BH226" s="65"/>
      <c r="BI226" s="65"/>
      <c r="BJ226" s="65"/>
      <c r="BK226" s="65"/>
      <c r="BL226" s="55"/>
      <c r="BM226"/>
      <c r="BN226"/>
      <c r="BO226"/>
      <c r="BP226"/>
      <c r="BQ226"/>
      <c r="BR226"/>
      <c r="BS226"/>
      <c r="BT226"/>
    </row>
    <row r="227" spans="1:72" s="196" customFormat="1" ht="15.75">
      <c r="A227" s="202">
        <v>224</v>
      </c>
      <c r="B227" s="68" t="s">
        <v>6378</v>
      </c>
      <c r="C227" s="149" t="s">
        <v>614</v>
      </c>
      <c r="D227" s="149" t="s">
        <v>4142</v>
      </c>
      <c r="E227" s="149" t="s">
        <v>6013</v>
      </c>
      <c r="F227" s="158" t="str">
        <f t="shared" si="31"/>
        <v>Video</v>
      </c>
      <c r="G227" s="187">
        <v>1</v>
      </c>
      <c r="H227" s="150"/>
      <c r="I227" s="184">
        <v>196.88</v>
      </c>
      <c r="J227" s="150"/>
      <c r="K227" s="151">
        <v>8.3673999999999999</v>
      </c>
      <c r="L227" s="152">
        <v>200.8176</v>
      </c>
      <c r="M227" s="152">
        <v>200.8176</v>
      </c>
      <c r="N227" s="153" t="s">
        <v>615</v>
      </c>
      <c r="O227" s="154">
        <v>24</v>
      </c>
      <c r="P227" s="153">
        <v>0</v>
      </c>
      <c r="Q227" s="153" t="s">
        <v>147</v>
      </c>
      <c r="R227" s="155">
        <v>21</v>
      </c>
      <c r="S227" s="155">
        <v>13.59</v>
      </c>
      <c r="T227" s="155">
        <v>3.55</v>
      </c>
      <c r="U227" s="154" t="s">
        <v>94</v>
      </c>
      <c r="V227" s="153" t="s">
        <v>89</v>
      </c>
      <c r="W227" s="153" t="s">
        <v>627</v>
      </c>
      <c r="X227" s="151" t="s">
        <v>6378</v>
      </c>
      <c r="Y227" s="151" t="s">
        <v>6378</v>
      </c>
      <c r="Z227" s="156">
        <v>6.9599999999999995E-2</v>
      </c>
      <c r="AA227" s="153" t="s">
        <v>673</v>
      </c>
      <c r="AB227" s="153" t="s">
        <v>5718</v>
      </c>
      <c r="AC227" s="153" t="s">
        <v>951</v>
      </c>
      <c r="AD227" s="157" t="s">
        <v>4116</v>
      </c>
      <c r="AE227" s="110">
        <v>0</v>
      </c>
      <c r="AF227" s="110">
        <v>0</v>
      </c>
      <c r="AG227" s="112">
        <f t="shared" si="30"/>
        <v>0</v>
      </c>
      <c r="AH227" s="110">
        <f>SUM(AG$4:AG227)</f>
        <v>1</v>
      </c>
      <c r="AI227" s="112">
        <f t="shared" si="27"/>
        <v>0</v>
      </c>
      <c r="AJ227" s="110">
        <f>COUNTIF(AI$4:AI227,"&gt;0")</f>
        <v>0</v>
      </c>
      <c r="AK227" s="110">
        <v>0</v>
      </c>
      <c r="AL227" s="110">
        <v>0</v>
      </c>
      <c r="AM227" s="172" t="str">
        <f>IF(OR(Table1[[#This Row],[Line total ordered for now]]&gt;0,Table1[[#This Row],[Line total ordered for season]]&gt;0),1,"")</f>
        <v/>
      </c>
      <c r="AN227" s="173">
        <f>COUNTIF(AM$4:AM227,"&gt;0")</f>
        <v>0</v>
      </c>
      <c r="AO227" s="173">
        <f>Table1[[#This Row],[ORDER QUANTITY
to be collected BEFORE 31.3.22]]</f>
        <v>0</v>
      </c>
      <c r="AP227" s="174">
        <f t="shared" si="28"/>
        <v>0</v>
      </c>
      <c r="AQ227" s="174">
        <f>IFERROR(INDEX(Retail!H:H,MATCH($D227,Retail!$D:$D,0)),0)</f>
        <v>0</v>
      </c>
      <c r="AR227" s="174">
        <f>IFERROR(INDEX(Retail!J:J,MATCH($D227,Retail!$D:$D,0)),0)</f>
        <v>0</v>
      </c>
      <c r="AS227" s="174">
        <f>IFERROR(INDEX('NEW2022'!H:H,MATCH($D227,'NEW2022'!D:D,0)),0)</f>
        <v>0</v>
      </c>
      <c r="AT227" s="174">
        <f>IFERROR(INDEX('NEW2022'!J:J,MATCH($D227,'NEW2022'!D:D,0)),0)</f>
        <v>0</v>
      </c>
      <c r="AU227" s="174">
        <f>IFERROR(INDEX('Quiet Items'!H:H,MATCH($D227,'Quiet Items'!D:D,0)),0)</f>
        <v>0</v>
      </c>
      <c r="AV227" s="174">
        <f>IFERROR(INDEX('Quiet Items'!J:J,MATCH($D227,'Quiet Items'!D:D,0)),0)</f>
        <v>0</v>
      </c>
      <c r="AW227" s="174">
        <f>IFERROR(INDEX('1.4G'!H:H,MATCH($D227,'1.4G'!D:D,0)),0)</f>
        <v>0</v>
      </c>
      <c r="AX227" s="174">
        <f>IFERROR(INDEX('1.4G'!J:J,MATCH($D227,'1.4G'!D:D,0)),0)</f>
        <v>0</v>
      </c>
      <c r="AY227" s="174">
        <f t="shared" si="32"/>
        <v>0</v>
      </c>
      <c r="AZ227" s="174">
        <f t="shared" si="33"/>
        <v>0</v>
      </c>
      <c r="BA227" s="175">
        <f>IFERROR(Table1[[#This Row],[Line total ordered for now]]*Table1[[#This Row],[GUARANTEED PRICE
for STOCK orders collected before 31.3.22]],0)</f>
        <v>0</v>
      </c>
      <c r="BB227" s="175">
        <f t="shared" si="29"/>
        <v>0</v>
      </c>
      <c r="BC227" s="176">
        <f>(AZ227+Table1[[#This Row],[Line total ordered for now]])*Z227</f>
        <v>0</v>
      </c>
      <c r="BD227" s="200">
        <v>170.69495999999998</v>
      </c>
      <c r="BE227" s="65"/>
      <c r="BF227" s="65"/>
      <c r="BG227" s="65"/>
      <c r="BH227" s="65"/>
      <c r="BI227" s="65"/>
      <c r="BJ227" s="65"/>
      <c r="BK227" s="65"/>
      <c r="BL227" s="55"/>
    </row>
    <row r="228" spans="1:72" ht="15.75">
      <c r="A228" s="202">
        <v>225</v>
      </c>
      <c r="B228" s="68" t="s">
        <v>6378</v>
      </c>
      <c r="C228" s="149" t="s">
        <v>614</v>
      </c>
      <c r="D228" s="149" t="s">
        <v>4164</v>
      </c>
      <c r="E228" s="149" t="s">
        <v>6014</v>
      </c>
      <c r="F228" s="158" t="str">
        <f t="shared" si="31"/>
        <v>Video</v>
      </c>
      <c r="G228" s="187">
        <v>0</v>
      </c>
      <c r="H228" s="150"/>
      <c r="I228" s="184">
        <v>196.88</v>
      </c>
      <c r="J228" s="150"/>
      <c r="K228" s="151">
        <v>8.3673999999999999</v>
      </c>
      <c r="L228" s="152">
        <v>200.8176</v>
      </c>
      <c r="M228" s="152">
        <v>200.8176</v>
      </c>
      <c r="N228" s="153" t="s">
        <v>615</v>
      </c>
      <c r="O228" s="154">
        <v>24</v>
      </c>
      <c r="P228" s="153">
        <v>0</v>
      </c>
      <c r="Q228" s="153" t="s">
        <v>147</v>
      </c>
      <c r="R228" s="155">
        <v>21</v>
      </c>
      <c r="S228" s="155">
        <v>13.59</v>
      </c>
      <c r="T228" s="155">
        <v>0</v>
      </c>
      <c r="U228" s="154" t="s">
        <v>94</v>
      </c>
      <c r="V228" s="153" t="s">
        <v>89</v>
      </c>
      <c r="W228" s="153" t="s">
        <v>627</v>
      </c>
      <c r="X228" s="151" t="s">
        <v>6378</v>
      </c>
      <c r="Y228" s="151" t="s">
        <v>6378</v>
      </c>
      <c r="Z228" s="156">
        <v>6.9599999999999995E-2</v>
      </c>
      <c r="AA228" s="153" t="s">
        <v>673</v>
      </c>
      <c r="AB228" s="153" t="s">
        <v>5719</v>
      </c>
      <c r="AC228" s="153" t="s">
        <v>951</v>
      </c>
      <c r="AD228" s="157" t="s">
        <v>4116</v>
      </c>
      <c r="AE228" s="110">
        <v>0</v>
      </c>
      <c r="AF228" s="110">
        <v>0</v>
      </c>
      <c r="AG228" s="112">
        <f t="shared" si="30"/>
        <v>0</v>
      </c>
      <c r="AH228" s="110">
        <f>SUM(AG$4:AG228)</f>
        <v>1</v>
      </c>
      <c r="AI228" s="112">
        <f t="shared" si="27"/>
        <v>0</v>
      </c>
      <c r="AJ228" s="110">
        <f>COUNTIF(AI$4:AI228,"&gt;0")</f>
        <v>0</v>
      </c>
      <c r="AK228" s="110">
        <v>0</v>
      </c>
      <c r="AL228" s="110">
        <v>0</v>
      </c>
      <c r="AM228" s="172" t="str">
        <f>IF(OR(Table1[[#This Row],[Line total ordered for now]]&gt;0,Table1[[#This Row],[Line total ordered for season]]&gt;0),1,"")</f>
        <v/>
      </c>
      <c r="AN228" s="173">
        <f>COUNTIF(AM$4:AM228,"&gt;0")</f>
        <v>0</v>
      </c>
      <c r="AO228" s="173">
        <f>Table1[[#This Row],[ORDER QUANTITY
to be collected BEFORE 31.3.22]]</f>
        <v>0</v>
      </c>
      <c r="AP228" s="174">
        <f t="shared" si="28"/>
        <v>0</v>
      </c>
      <c r="AQ228" s="174">
        <f>IFERROR(INDEX(Retail!H:H,MATCH($D228,Retail!$D:$D,0)),0)</f>
        <v>0</v>
      </c>
      <c r="AR228" s="174">
        <f>IFERROR(INDEX(Retail!J:J,MATCH($D228,Retail!$D:$D,0)),0)</f>
        <v>0</v>
      </c>
      <c r="AS228" s="174">
        <f>IFERROR(INDEX('NEW2022'!H:H,MATCH($D228,'NEW2022'!D:D,0)),0)</f>
        <v>0</v>
      </c>
      <c r="AT228" s="174">
        <f>IFERROR(INDEX('NEW2022'!J:J,MATCH($D228,'NEW2022'!D:D,0)),0)</f>
        <v>0</v>
      </c>
      <c r="AU228" s="174">
        <f>IFERROR(INDEX('Quiet Items'!H:H,MATCH($D228,'Quiet Items'!D:D,0)),0)</f>
        <v>0</v>
      </c>
      <c r="AV228" s="174">
        <f>IFERROR(INDEX('Quiet Items'!J:J,MATCH($D228,'Quiet Items'!D:D,0)),0)</f>
        <v>0</v>
      </c>
      <c r="AW228" s="174">
        <f>IFERROR(INDEX('1.4G'!H:H,MATCH($D228,'1.4G'!D:D,0)),0)</f>
        <v>0</v>
      </c>
      <c r="AX228" s="174">
        <f>IFERROR(INDEX('1.4G'!J:J,MATCH($D228,'1.4G'!D:D,0)),0)</f>
        <v>0</v>
      </c>
      <c r="AY228" s="174">
        <f t="shared" si="32"/>
        <v>0</v>
      </c>
      <c r="AZ228" s="174">
        <f t="shared" si="33"/>
        <v>0</v>
      </c>
      <c r="BA228" s="175">
        <f>IFERROR(Table1[[#This Row],[Line total ordered for now]]*Table1[[#This Row],[GUARANTEED PRICE
for STOCK orders collected before 31.3.22]],0)</f>
        <v>0</v>
      </c>
      <c r="BB228" s="175">
        <f t="shared" si="29"/>
        <v>0</v>
      </c>
      <c r="BC228" s="176">
        <f>(AZ228+Table1[[#This Row],[Line total ordered for now]])*Z228</f>
        <v>0</v>
      </c>
      <c r="BD228" s="200">
        <v>170.69495999999998</v>
      </c>
      <c r="BE228" s="65"/>
      <c r="BF228" s="65"/>
      <c r="BG228" s="65"/>
      <c r="BH228" s="65"/>
      <c r="BI228" s="65"/>
      <c r="BJ228" s="65"/>
      <c r="BK228" s="65"/>
      <c r="BL228" s="55"/>
      <c r="BM228"/>
      <c r="BN228"/>
      <c r="BO228"/>
      <c r="BP228"/>
      <c r="BQ228"/>
      <c r="BR228"/>
      <c r="BS228"/>
      <c r="BT228"/>
    </row>
    <row r="229" spans="1:72" ht="15.75">
      <c r="A229" s="202">
        <v>226</v>
      </c>
      <c r="B229" s="68" t="s">
        <v>6378</v>
      </c>
      <c r="C229" s="149" t="s">
        <v>614</v>
      </c>
      <c r="D229" s="149" t="s">
        <v>3126</v>
      </c>
      <c r="E229" s="149" t="s">
        <v>3127</v>
      </c>
      <c r="F229" s="158" t="str">
        <f t="shared" si="31"/>
        <v>Video</v>
      </c>
      <c r="G229" s="187">
        <v>0</v>
      </c>
      <c r="H229" s="150"/>
      <c r="I229" s="184">
        <v>196.49</v>
      </c>
      <c r="J229" s="150"/>
      <c r="K229" s="151">
        <v>8.3929166666666664</v>
      </c>
      <c r="L229" s="152">
        <v>200.41980000000001</v>
      </c>
      <c r="M229" s="152">
        <v>201.43</v>
      </c>
      <c r="N229" s="153" t="s">
        <v>615</v>
      </c>
      <c r="O229" s="154">
        <v>24</v>
      </c>
      <c r="P229" s="153">
        <v>10</v>
      </c>
      <c r="Q229" s="153" t="s">
        <v>147</v>
      </c>
      <c r="R229" s="155">
        <v>23</v>
      </c>
      <c r="S229" s="155">
        <v>12</v>
      </c>
      <c r="T229" s="155">
        <v>3.55</v>
      </c>
      <c r="U229" s="154" t="s">
        <v>94</v>
      </c>
      <c r="V229" s="153" t="s">
        <v>89</v>
      </c>
      <c r="W229" s="153" t="s">
        <v>627</v>
      </c>
      <c r="X229" s="151" t="s">
        <v>6378</v>
      </c>
      <c r="Y229" s="151" t="s">
        <v>6378</v>
      </c>
      <c r="Z229" s="156">
        <v>6.6631999999999997E-2</v>
      </c>
      <c r="AA229" s="153" t="s">
        <v>673</v>
      </c>
      <c r="AB229" s="153" t="s">
        <v>5529</v>
      </c>
      <c r="AC229" s="153" t="s">
        <v>2412</v>
      </c>
      <c r="AD229" s="157" t="s">
        <v>3128</v>
      </c>
      <c r="AE229" s="110">
        <v>0</v>
      </c>
      <c r="AF229" s="110">
        <v>0</v>
      </c>
      <c r="AG229" s="112">
        <f t="shared" si="30"/>
        <v>0</v>
      </c>
      <c r="AH229" s="110">
        <f>SUM(AG$4:AG229)</f>
        <v>1</v>
      </c>
      <c r="AI229" s="112">
        <f t="shared" si="27"/>
        <v>0</v>
      </c>
      <c r="AJ229" s="110">
        <f>COUNTIF(AI$4:AI229,"&gt;0")</f>
        <v>0</v>
      </c>
      <c r="AK229" s="110">
        <v>0</v>
      </c>
      <c r="AL229" s="110">
        <v>0</v>
      </c>
      <c r="AM229" s="172" t="str">
        <f>IF(OR(Table1[[#This Row],[Line total ordered for now]]&gt;0,Table1[[#This Row],[Line total ordered for season]]&gt;0),1,"")</f>
        <v/>
      </c>
      <c r="AN229" s="173">
        <f>COUNTIF(AM$4:AM229,"&gt;0")</f>
        <v>0</v>
      </c>
      <c r="AO229" s="173">
        <f>Table1[[#This Row],[ORDER QUANTITY
to be collected BEFORE 31.3.22]]</f>
        <v>0</v>
      </c>
      <c r="AP229" s="174">
        <f t="shared" si="28"/>
        <v>0</v>
      </c>
      <c r="AQ229" s="174">
        <f>IFERROR(INDEX(Retail!H:H,MATCH($D229,Retail!$D:$D,0)),0)</f>
        <v>0</v>
      </c>
      <c r="AR229" s="174">
        <f>IFERROR(INDEX(Retail!J:J,MATCH($D229,Retail!$D:$D,0)),0)</f>
        <v>0</v>
      </c>
      <c r="AS229" s="174">
        <f>IFERROR(INDEX('NEW2022'!H:H,MATCH($D229,'NEW2022'!D:D,0)),0)</f>
        <v>0</v>
      </c>
      <c r="AT229" s="174">
        <f>IFERROR(INDEX('NEW2022'!J:J,MATCH($D229,'NEW2022'!D:D,0)),0)</f>
        <v>0</v>
      </c>
      <c r="AU229" s="174">
        <f>IFERROR(INDEX('Quiet Items'!H:H,MATCH($D229,'Quiet Items'!D:D,0)),0)</f>
        <v>0</v>
      </c>
      <c r="AV229" s="174">
        <f>IFERROR(INDEX('Quiet Items'!J:J,MATCH($D229,'Quiet Items'!D:D,0)),0)</f>
        <v>0</v>
      </c>
      <c r="AW229" s="174">
        <f>IFERROR(INDEX('1.4G'!H:H,MATCH($D229,'1.4G'!D:D,0)),0)</f>
        <v>0</v>
      </c>
      <c r="AX229" s="174">
        <f>IFERROR(INDEX('1.4G'!J:J,MATCH($D229,'1.4G'!D:D,0)),0)</f>
        <v>0</v>
      </c>
      <c r="AY229" s="174">
        <f t="shared" si="32"/>
        <v>0</v>
      </c>
      <c r="AZ229" s="174">
        <f t="shared" si="33"/>
        <v>0</v>
      </c>
      <c r="BA229" s="175">
        <f>IFERROR(Table1[[#This Row],[Line total ordered for now]]*Table1[[#This Row],[GUARANTEED PRICE
for STOCK orders collected before 31.3.22]],0)</f>
        <v>0</v>
      </c>
      <c r="BB229" s="175">
        <f t="shared" si="29"/>
        <v>0</v>
      </c>
      <c r="BC229" s="176">
        <f>(AZ229+Table1[[#This Row],[Line total ordered for now]])*Z229</f>
        <v>0</v>
      </c>
      <c r="BD229" s="200">
        <v>171.21549999999999</v>
      </c>
      <c r="BE229" s="65"/>
      <c r="BF229" s="65"/>
      <c r="BG229" s="65"/>
      <c r="BH229" s="65"/>
      <c r="BI229" s="65"/>
      <c r="BJ229" s="65"/>
      <c r="BK229" s="65"/>
      <c r="BL229" s="55"/>
      <c r="BM229"/>
      <c r="BN229"/>
      <c r="BO229"/>
      <c r="BP229"/>
      <c r="BQ229"/>
      <c r="BR229"/>
      <c r="BS229"/>
      <c r="BT229"/>
    </row>
    <row r="230" spans="1:72" s="196" customFormat="1" ht="15.75">
      <c r="A230" s="202">
        <v>227</v>
      </c>
      <c r="B230" s="68" t="s">
        <v>6378</v>
      </c>
      <c r="C230" s="149" t="s">
        <v>614</v>
      </c>
      <c r="D230" s="149" t="s">
        <v>2035</v>
      </c>
      <c r="E230" s="149" t="s">
        <v>2036</v>
      </c>
      <c r="F230" s="158" t="str">
        <f t="shared" si="31"/>
        <v>Video</v>
      </c>
      <c r="G230" s="187">
        <v>0</v>
      </c>
      <c r="H230" s="150"/>
      <c r="I230" s="184">
        <v>165.32</v>
      </c>
      <c r="J230" s="150"/>
      <c r="K230" s="151">
        <v>8.4841666666666669</v>
      </c>
      <c r="L230" s="152">
        <v>185.29420000000002</v>
      </c>
      <c r="M230" s="152">
        <v>203.62</v>
      </c>
      <c r="N230" s="153" t="s">
        <v>615</v>
      </c>
      <c r="O230" s="154">
        <v>24</v>
      </c>
      <c r="P230" s="153">
        <v>5</v>
      </c>
      <c r="Q230" s="153" t="s">
        <v>147</v>
      </c>
      <c r="R230" s="155">
        <v>21</v>
      </c>
      <c r="S230" s="155">
        <v>13.59</v>
      </c>
      <c r="T230" s="155">
        <v>3.55</v>
      </c>
      <c r="U230" s="154" t="s">
        <v>94</v>
      </c>
      <c r="V230" s="153" t="s">
        <v>89</v>
      </c>
      <c r="W230" s="153" t="s">
        <v>627</v>
      </c>
      <c r="X230" s="151" t="s">
        <v>6378</v>
      </c>
      <c r="Y230" s="151" t="s">
        <v>6378</v>
      </c>
      <c r="Z230" s="156">
        <v>6.9599999999999995E-2</v>
      </c>
      <c r="AA230" s="153" t="s">
        <v>673</v>
      </c>
      <c r="AB230" s="153" t="s">
        <v>4922</v>
      </c>
      <c r="AC230" s="153" t="s">
        <v>4902</v>
      </c>
      <c r="AD230" s="157" t="s">
        <v>2037</v>
      </c>
      <c r="AE230" s="110">
        <v>0</v>
      </c>
      <c r="AF230" s="110">
        <v>0</v>
      </c>
      <c r="AG230" s="112">
        <f t="shared" si="30"/>
        <v>0</v>
      </c>
      <c r="AH230" s="110">
        <f>SUM(AG$4:AG230)</f>
        <v>1</v>
      </c>
      <c r="AI230" s="112">
        <f t="shared" si="27"/>
        <v>0</v>
      </c>
      <c r="AJ230" s="110">
        <f>COUNTIF(AI$4:AI230,"&gt;0")</f>
        <v>0</v>
      </c>
      <c r="AK230" s="110">
        <v>0</v>
      </c>
      <c r="AL230" s="110">
        <v>0</v>
      </c>
      <c r="AM230" s="172" t="str">
        <f>IF(OR(Table1[[#This Row],[Line total ordered for now]]&gt;0,Table1[[#This Row],[Line total ordered for season]]&gt;0),1,"")</f>
        <v/>
      </c>
      <c r="AN230" s="173">
        <f>COUNTIF(AM$4:AM230,"&gt;0")</f>
        <v>0</v>
      </c>
      <c r="AO230" s="173">
        <f>Table1[[#This Row],[ORDER QUANTITY
to be collected BEFORE 31.3.22]]</f>
        <v>0</v>
      </c>
      <c r="AP230" s="174">
        <f t="shared" si="28"/>
        <v>0</v>
      </c>
      <c r="AQ230" s="174">
        <f>IFERROR(INDEX(Retail!H:H,MATCH($D230,Retail!$D:$D,0)),0)</f>
        <v>0</v>
      </c>
      <c r="AR230" s="174">
        <f>IFERROR(INDEX(Retail!J:J,MATCH($D230,Retail!$D:$D,0)),0)</f>
        <v>0</v>
      </c>
      <c r="AS230" s="174">
        <f>IFERROR(INDEX('NEW2022'!H:H,MATCH($D230,'NEW2022'!D:D,0)),0)</f>
        <v>0</v>
      </c>
      <c r="AT230" s="174">
        <f>IFERROR(INDEX('NEW2022'!J:J,MATCH($D230,'NEW2022'!D:D,0)),0)</f>
        <v>0</v>
      </c>
      <c r="AU230" s="174">
        <f>IFERROR(INDEX('Quiet Items'!H:H,MATCH($D230,'Quiet Items'!D:D,0)),0)</f>
        <v>0</v>
      </c>
      <c r="AV230" s="174">
        <f>IFERROR(INDEX('Quiet Items'!J:J,MATCH($D230,'Quiet Items'!D:D,0)),0)</f>
        <v>0</v>
      </c>
      <c r="AW230" s="174">
        <f>IFERROR(INDEX('1.4G'!H:H,MATCH($D230,'1.4G'!D:D,0)),0)</f>
        <v>0</v>
      </c>
      <c r="AX230" s="174">
        <f>IFERROR(INDEX('1.4G'!J:J,MATCH($D230,'1.4G'!D:D,0)),0)</f>
        <v>0</v>
      </c>
      <c r="AY230" s="174">
        <f t="shared" si="32"/>
        <v>0</v>
      </c>
      <c r="AZ230" s="174">
        <f t="shared" si="33"/>
        <v>0</v>
      </c>
      <c r="BA230" s="175">
        <f>IFERROR(Table1[[#This Row],[Line total ordered for now]]*Table1[[#This Row],[GUARANTEED PRICE
for STOCK orders collected before 31.3.22]],0)</f>
        <v>0</v>
      </c>
      <c r="BB230" s="175">
        <f t="shared" si="29"/>
        <v>0</v>
      </c>
      <c r="BC230" s="176">
        <f>(AZ230+Table1[[#This Row],[Line total ordered for now]])*Z230</f>
        <v>0</v>
      </c>
      <c r="BD230" s="200">
        <v>173.077</v>
      </c>
      <c r="BE230" s="65"/>
      <c r="BF230" s="65"/>
      <c r="BG230" s="65"/>
      <c r="BH230" s="65"/>
      <c r="BI230" s="65"/>
      <c r="BJ230" s="65"/>
      <c r="BK230" s="65"/>
      <c r="BL230" s="55"/>
    </row>
    <row r="231" spans="1:72" ht="15.75">
      <c r="A231" s="202">
        <v>228</v>
      </c>
      <c r="B231" s="68" t="s">
        <v>6378</v>
      </c>
      <c r="C231" s="149" t="s">
        <v>614</v>
      </c>
      <c r="D231" s="149" t="s">
        <v>4192</v>
      </c>
      <c r="E231" s="149" t="s">
        <v>4193</v>
      </c>
      <c r="F231" s="158" t="str">
        <f t="shared" si="31"/>
        <v>Video</v>
      </c>
      <c r="G231" s="187">
        <v>0</v>
      </c>
      <c r="H231" s="150"/>
      <c r="I231" s="184">
        <v>172.85</v>
      </c>
      <c r="J231" s="150"/>
      <c r="K231" s="151">
        <v>8.4841666666666669</v>
      </c>
      <c r="L231" s="152">
        <v>185.29420000000002</v>
      </c>
      <c r="M231" s="152">
        <v>203.62</v>
      </c>
      <c r="N231" s="153" t="s">
        <v>615</v>
      </c>
      <c r="O231" s="154">
        <v>24</v>
      </c>
      <c r="P231" s="153">
        <v>6</v>
      </c>
      <c r="Q231" s="153" t="s">
        <v>147</v>
      </c>
      <c r="R231" s="155">
        <v>21</v>
      </c>
      <c r="S231" s="155">
        <v>13.59</v>
      </c>
      <c r="T231" s="155">
        <v>3.55</v>
      </c>
      <c r="U231" s="154" t="s">
        <v>94</v>
      </c>
      <c r="V231" s="153" t="s">
        <v>89</v>
      </c>
      <c r="W231" s="153" t="s">
        <v>627</v>
      </c>
      <c r="X231" s="151" t="s">
        <v>6378</v>
      </c>
      <c r="Y231" s="151" t="s">
        <v>6378</v>
      </c>
      <c r="Z231" s="156">
        <v>6.9599999999999995E-2</v>
      </c>
      <c r="AA231" s="153" t="s">
        <v>673</v>
      </c>
      <c r="AB231" s="153" t="s">
        <v>5720</v>
      </c>
      <c r="AC231" s="153" t="s">
        <v>951</v>
      </c>
      <c r="AD231" s="157" t="s">
        <v>4194</v>
      </c>
      <c r="AE231" s="110">
        <v>0</v>
      </c>
      <c r="AF231" s="110">
        <v>0</v>
      </c>
      <c r="AG231" s="112">
        <f t="shared" si="30"/>
        <v>0</v>
      </c>
      <c r="AH231" s="110">
        <f>SUM(AG$4:AG231)</f>
        <v>1</v>
      </c>
      <c r="AI231" s="112">
        <f t="shared" si="27"/>
        <v>0</v>
      </c>
      <c r="AJ231" s="110">
        <f>COUNTIF(AI$4:AI231,"&gt;0")</f>
        <v>0</v>
      </c>
      <c r="AK231" s="110">
        <v>0</v>
      </c>
      <c r="AL231" s="110">
        <v>0</v>
      </c>
      <c r="AM231" s="172" t="str">
        <f>IF(OR(Table1[[#This Row],[Line total ordered for now]]&gt;0,Table1[[#This Row],[Line total ordered for season]]&gt;0),1,"")</f>
        <v/>
      </c>
      <c r="AN231" s="173">
        <f>COUNTIF(AM$4:AM231,"&gt;0")</f>
        <v>0</v>
      </c>
      <c r="AO231" s="173">
        <f>Table1[[#This Row],[ORDER QUANTITY
to be collected BEFORE 31.3.22]]</f>
        <v>0</v>
      </c>
      <c r="AP231" s="174">
        <f t="shared" si="28"/>
        <v>0</v>
      </c>
      <c r="AQ231" s="174">
        <f>IFERROR(INDEX(Retail!H:H,MATCH($D231,Retail!$D:$D,0)),0)</f>
        <v>0</v>
      </c>
      <c r="AR231" s="174">
        <f>IFERROR(INDEX(Retail!J:J,MATCH($D231,Retail!$D:$D,0)),0)</f>
        <v>0</v>
      </c>
      <c r="AS231" s="174">
        <f>IFERROR(INDEX('NEW2022'!H:H,MATCH($D231,'NEW2022'!D:D,0)),0)</f>
        <v>0</v>
      </c>
      <c r="AT231" s="174">
        <f>IFERROR(INDEX('NEW2022'!J:J,MATCH($D231,'NEW2022'!D:D,0)),0)</f>
        <v>0</v>
      </c>
      <c r="AU231" s="174">
        <f>IFERROR(INDEX('Quiet Items'!H:H,MATCH($D231,'Quiet Items'!D:D,0)),0)</f>
        <v>0</v>
      </c>
      <c r="AV231" s="174">
        <f>IFERROR(INDEX('Quiet Items'!J:J,MATCH($D231,'Quiet Items'!D:D,0)),0)</f>
        <v>0</v>
      </c>
      <c r="AW231" s="174">
        <f>IFERROR(INDEX('1.4G'!H:H,MATCH($D231,'1.4G'!D:D,0)),0)</f>
        <v>0</v>
      </c>
      <c r="AX231" s="174">
        <f>IFERROR(INDEX('1.4G'!J:J,MATCH($D231,'1.4G'!D:D,0)),0)</f>
        <v>0</v>
      </c>
      <c r="AY231" s="174">
        <f t="shared" si="32"/>
        <v>0</v>
      </c>
      <c r="AZ231" s="174">
        <f t="shared" si="33"/>
        <v>0</v>
      </c>
      <c r="BA231" s="175">
        <f>IFERROR(Table1[[#This Row],[Line total ordered for now]]*Table1[[#This Row],[GUARANTEED PRICE
for STOCK orders collected before 31.3.22]],0)</f>
        <v>0</v>
      </c>
      <c r="BB231" s="175">
        <f t="shared" si="29"/>
        <v>0</v>
      </c>
      <c r="BC231" s="176">
        <f>(AZ231+Table1[[#This Row],[Line total ordered for now]])*Z231</f>
        <v>0</v>
      </c>
      <c r="BD231" s="200">
        <v>173.077</v>
      </c>
      <c r="BE231" s="65"/>
      <c r="BF231" s="65"/>
      <c r="BG231" s="65"/>
      <c r="BH231" s="65"/>
      <c r="BI231" s="65"/>
      <c r="BJ231" s="65"/>
      <c r="BK231" s="65"/>
      <c r="BL231" s="55"/>
      <c r="BM231"/>
      <c r="BN231"/>
      <c r="BO231"/>
      <c r="BP231"/>
      <c r="BQ231"/>
      <c r="BR231"/>
      <c r="BS231"/>
      <c r="BT231"/>
    </row>
    <row r="232" spans="1:72" ht="15.75">
      <c r="A232" s="202">
        <v>229</v>
      </c>
      <c r="B232" s="68" t="s">
        <v>6378</v>
      </c>
      <c r="C232" s="149" t="s">
        <v>614</v>
      </c>
      <c r="D232" s="149" t="s">
        <v>2107</v>
      </c>
      <c r="E232" s="149" t="s">
        <v>2108</v>
      </c>
      <c r="F232" s="158" t="str">
        <f t="shared" si="31"/>
        <v>Video</v>
      </c>
      <c r="G232" s="187">
        <v>7</v>
      </c>
      <c r="H232" s="150"/>
      <c r="I232" s="184">
        <v>180.53</v>
      </c>
      <c r="J232" s="150"/>
      <c r="K232" s="151">
        <v>8.5237499999999997</v>
      </c>
      <c r="L232" s="152">
        <v>186.15870000000001</v>
      </c>
      <c r="M232" s="152">
        <v>204.57</v>
      </c>
      <c r="N232" s="153" t="s">
        <v>615</v>
      </c>
      <c r="O232" s="154">
        <v>24</v>
      </c>
      <c r="P232" s="153">
        <v>0</v>
      </c>
      <c r="Q232" s="153" t="s">
        <v>147</v>
      </c>
      <c r="R232" s="155">
        <v>21</v>
      </c>
      <c r="S232" s="155">
        <v>13.59</v>
      </c>
      <c r="T232" s="155">
        <v>3.55</v>
      </c>
      <c r="U232" s="154" t="s">
        <v>94</v>
      </c>
      <c r="V232" s="153" t="s">
        <v>89</v>
      </c>
      <c r="W232" s="153" t="s">
        <v>627</v>
      </c>
      <c r="X232" s="151" t="s">
        <v>6378</v>
      </c>
      <c r="Y232" s="151" t="s">
        <v>6378</v>
      </c>
      <c r="Z232" s="156">
        <v>6.9599999999999995E-2</v>
      </c>
      <c r="AA232" s="153" t="s">
        <v>673</v>
      </c>
      <c r="AB232" s="153" t="s">
        <v>5506</v>
      </c>
      <c r="AC232" s="153" t="s">
        <v>785</v>
      </c>
      <c r="AD232" s="157" t="s">
        <v>2109</v>
      </c>
      <c r="AE232" s="110">
        <v>0</v>
      </c>
      <c r="AF232" s="110">
        <v>0</v>
      </c>
      <c r="AG232" s="112">
        <f t="shared" si="30"/>
        <v>0</v>
      </c>
      <c r="AH232" s="110">
        <f>SUM(AG$4:AG232)</f>
        <v>1</v>
      </c>
      <c r="AI232" s="112">
        <f t="shared" si="27"/>
        <v>0</v>
      </c>
      <c r="AJ232" s="110">
        <f>COUNTIF(AI$4:AI232,"&gt;0")</f>
        <v>0</v>
      </c>
      <c r="AK232" s="110">
        <v>0</v>
      </c>
      <c r="AL232" s="110">
        <v>0</v>
      </c>
      <c r="AM232" s="172" t="str">
        <f>IF(OR(Table1[[#This Row],[Line total ordered for now]]&gt;0,Table1[[#This Row],[Line total ordered for season]]&gt;0),1,"")</f>
        <v/>
      </c>
      <c r="AN232" s="173">
        <f>COUNTIF(AM$4:AM232,"&gt;0")</f>
        <v>0</v>
      </c>
      <c r="AO232" s="173">
        <f>Table1[[#This Row],[ORDER QUANTITY
to be collected BEFORE 31.3.22]]</f>
        <v>0</v>
      </c>
      <c r="AP232" s="174">
        <f t="shared" si="28"/>
        <v>0</v>
      </c>
      <c r="AQ232" s="174">
        <f>IFERROR(INDEX(Retail!H:H,MATCH($D232,Retail!$D:$D,0)),0)</f>
        <v>0</v>
      </c>
      <c r="AR232" s="174">
        <f>IFERROR(INDEX(Retail!J:J,MATCH($D232,Retail!$D:$D,0)),0)</f>
        <v>0</v>
      </c>
      <c r="AS232" s="174">
        <f>IFERROR(INDEX('NEW2022'!H:H,MATCH($D232,'NEW2022'!D:D,0)),0)</f>
        <v>0</v>
      </c>
      <c r="AT232" s="174">
        <f>IFERROR(INDEX('NEW2022'!J:J,MATCH($D232,'NEW2022'!D:D,0)),0)</f>
        <v>0</v>
      </c>
      <c r="AU232" s="174">
        <f>IFERROR(INDEX('Quiet Items'!H:H,MATCH($D232,'Quiet Items'!D:D,0)),0)</f>
        <v>0</v>
      </c>
      <c r="AV232" s="174">
        <f>IFERROR(INDEX('Quiet Items'!J:J,MATCH($D232,'Quiet Items'!D:D,0)),0)</f>
        <v>0</v>
      </c>
      <c r="AW232" s="174">
        <f>IFERROR(INDEX('1.4G'!H:H,MATCH($D232,'1.4G'!D:D,0)),0)</f>
        <v>0</v>
      </c>
      <c r="AX232" s="174">
        <f>IFERROR(INDEX('1.4G'!J:J,MATCH($D232,'1.4G'!D:D,0)),0)</f>
        <v>0</v>
      </c>
      <c r="AY232" s="174">
        <f t="shared" si="32"/>
        <v>0</v>
      </c>
      <c r="AZ232" s="174">
        <f t="shared" si="33"/>
        <v>0</v>
      </c>
      <c r="BA232" s="175">
        <f>IFERROR(Table1[[#This Row],[Line total ordered for now]]*Table1[[#This Row],[GUARANTEED PRICE
for STOCK orders collected before 31.3.22]],0)</f>
        <v>0</v>
      </c>
      <c r="BB232" s="175">
        <f t="shared" si="29"/>
        <v>0</v>
      </c>
      <c r="BC232" s="176">
        <f>(AZ232+Table1[[#This Row],[Line total ordered for now]])*Z232</f>
        <v>0</v>
      </c>
      <c r="BD232" s="200">
        <v>173.8845</v>
      </c>
      <c r="BE232" s="65"/>
      <c r="BF232" s="65"/>
      <c r="BG232" s="65"/>
      <c r="BH232" s="65"/>
      <c r="BI232" s="65"/>
      <c r="BJ232" s="65"/>
      <c r="BK232" s="65"/>
      <c r="BL232" s="55"/>
      <c r="BM232"/>
      <c r="BN232"/>
      <c r="BO232"/>
      <c r="BP232"/>
      <c r="BQ232"/>
      <c r="BR232"/>
      <c r="BS232"/>
      <c r="BT232"/>
    </row>
    <row r="233" spans="1:72" ht="15.75">
      <c r="A233" s="202">
        <v>230</v>
      </c>
      <c r="B233" s="68" t="s">
        <v>6378</v>
      </c>
      <c r="C233" s="149" t="s">
        <v>614</v>
      </c>
      <c r="D233" s="149" t="s">
        <v>6040</v>
      </c>
      <c r="E233" s="149" t="s">
        <v>3127</v>
      </c>
      <c r="F233" s="158" t="str">
        <f t="shared" si="31"/>
        <v>Video</v>
      </c>
      <c r="G233" s="187">
        <v>0</v>
      </c>
      <c r="H233" s="150"/>
      <c r="I233" s="184">
        <v>196.49</v>
      </c>
      <c r="J233" s="150"/>
      <c r="K233" s="151">
        <v>8.5594570983357556</v>
      </c>
      <c r="L233" s="152">
        <v>150.31485000000001</v>
      </c>
      <c r="M233" s="152">
        <v>154.0702277700436</v>
      </c>
      <c r="N233" s="153" t="s">
        <v>615</v>
      </c>
      <c r="O233" s="154">
        <v>18</v>
      </c>
      <c r="P233" s="153">
        <v>10</v>
      </c>
      <c r="Q233" s="153" t="s">
        <v>147</v>
      </c>
      <c r="R233" s="155">
        <v>17.25</v>
      </c>
      <c r="S233" s="155">
        <v>9</v>
      </c>
      <c r="T233" s="155">
        <v>3.55</v>
      </c>
      <c r="U233" s="154" t="s">
        <v>94</v>
      </c>
      <c r="V233" s="153" t="s">
        <v>89</v>
      </c>
      <c r="W233" s="153" t="s">
        <v>627</v>
      </c>
      <c r="X233" s="151" t="s">
        <v>6378</v>
      </c>
      <c r="Y233" s="151" t="s">
        <v>6378</v>
      </c>
      <c r="Z233" s="156">
        <v>5.3305999999999999E-2</v>
      </c>
      <c r="AA233" s="153" t="s">
        <v>673</v>
      </c>
      <c r="AB233" s="153" t="s">
        <v>5529</v>
      </c>
      <c r="AC233" s="153" t="s">
        <v>2412</v>
      </c>
      <c r="AD233" s="157" t="s">
        <v>3128</v>
      </c>
      <c r="AE233" s="110">
        <v>0</v>
      </c>
      <c r="AF233" s="110">
        <v>0</v>
      </c>
      <c r="AG233" s="112">
        <f t="shared" si="30"/>
        <v>0</v>
      </c>
      <c r="AH233" s="110">
        <f>SUM(AG$4:AG233)</f>
        <v>1</v>
      </c>
      <c r="AI233" s="112">
        <f t="shared" si="27"/>
        <v>0</v>
      </c>
      <c r="AJ233" s="110">
        <f>COUNTIF(AI$4:AI233,"&gt;0")</f>
        <v>0</v>
      </c>
      <c r="AK233" s="110">
        <v>0</v>
      </c>
      <c r="AL233" s="110">
        <v>0</v>
      </c>
      <c r="AM233" s="172" t="str">
        <f>IF(OR(Table1[[#This Row],[Line total ordered for now]]&gt;0,Table1[[#This Row],[Line total ordered for season]]&gt;0),1,"")</f>
        <v/>
      </c>
      <c r="AN233" s="173">
        <f>COUNTIF(AM$4:AM233,"&gt;0")</f>
        <v>0</v>
      </c>
      <c r="AO233" s="173">
        <f>Table1[[#This Row],[ORDER QUANTITY
to be collected BEFORE 31.3.22]]</f>
        <v>0</v>
      </c>
      <c r="AP233" s="174">
        <f t="shared" si="28"/>
        <v>0</v>
      </c>
      <c r="AQ233" s="174">
        <f>IFERROR(INDEX(Retail!H:H,MATCH($D233,Retail!$D:$D,0)),0)</f>
        <v>0</v>
      </c>
      <c r="AR233" s="174">
        <f>IFERROR(INDEX(Retail!J:J,MATCH($D233,Retail!$D:$D,0)),0)</f>
        <v>0</v>
      </c>
      <c r="AS233" s="174">
        <f>IFERROR(INDEX('NEW2022'!H:H,MATCH($D233,'NEW2022'!D:D,0)),0)</f>
        <v>0</v>
      </c>
      <c r="AT233" s="174">
        <f>IFERROR(INDEX('NEW2022'!J:J,MATCH($D233,'NEW2022'!D:D,0)),0)</f>
        <v>0</v>
      </c>
      <c r="AU233" s="174">
        <f>IFERROR(INDEX('Quiet Items'!H:H,MATCH($D233,'Quiet Items'!D:D,0)),0)</f>
        <v>0</v>
      </c>
      <c r="AV233" s="174">
        <f>IFERROR(INDEX('Quiet Items'!J:J,MATCH($D233,'Quiet Items'!D:D,0)),0)</f>
        <v>0</v>
      </c>
      <c r="AW233" s="174">
        <f>IFERROR(INDEX('1.4G'!H:H,MATCH($D233,'1.4G'!D:D,0)),0)</f>
        <v>0</v>
      </c>
      <c r="AX233" s="174">
        <f>IFERROR(INDEX('1.4G'!J:J,MATCH($D233,'1.4G'!D:D,0)),0)</f>
        <v>0</v>
      </c>
      <c r="AY233" s="174">
        <f t="shared" si="32"/>
        <v>0</v>
      </c>
      <c r="AZ233" s="174">
        <f t="shared" si="33"/>
        <v>0</v>
      </c>
      <c r="BA233" s="175">
        <f>IFERROR(Table1[[#This Row],[Line total ordered for now]]*Table1[[#This Row],[GUARANTEED PRICE
for STOCK orders collected before 31.3.22]],0)</f>
        <v>0</v>
      </c>
      <c r="BB233" s="175">
        <f t="shared" si="29"/>
        <v>0</v>
      </c>
      <c r="BC233" s="176">
        <f>(AZ233+Table1[[#This Row],[Line total ordered for now]])*Z233</f>
        <v>0</v>
      </c>
      <c r="BD233" s="200">
        <v>130.95969360453705</v>
      </c>
      <c r="BE233" s="65"/>
      <c r="BF233" s="65"/>
      <c r="BG233" s="65"/>
      <c r="BH233" s="65"/>
      <c r="BI233" s="65"/>
      <c r="BJ233" s="65"/>
      <c r="BK233" s="65"/>
      <c r="BL233" s="55"/>
      <c r="BM233"/>
      <c r="BN233"/>
      <c r="BO233"/>
      <c r="BP233"/>
      <c r="BQ233"/>
      <c r="BR233"/>
      <c r="BS233"/>
      <c r="BT233"/>
    </row>
    <row r="234" spans="1:72" ht="15.75">
      <c r="A234" s="202">
        <v>231</v>
      </c>
      <c r="B234" s="68" t="s">
        <v>6378</v>
      </c>
      <c r="C234" s="149" t="s">
        <v>614</v>
      </c>
      <c r="D234" s="149" t="s">
        <v>1747</v>
      </c>
      <c r="E234" s="149" t="s">
        <v>1748</v>
      </c>
      <c r="F234" s="158" t="str">
        <f t="shared" si="31"/>
        <v>Video</v>
      </c>
      <c r="G234" s="187">
        <v>6</v>
      </c>
      <c r="H234" s="150"/>
      <c r="I234" s="184">
        <v>183.08</v>
      </c>
      <c r="J234" s="150"/>
      <c r="K234" s="151">
        <v>8.6441666666666652</v>
      </c>
      <c r="L234" s="152">
        <v>188.78859999999997</v>
      </c>
      <c r="M234" s="152">
        <v>207.45999999999998</v>
      </c>
      <c r="N234" s="153" t="s">
        <v>615</v>
      </c>
      <c r="O234" s="154">
        <v>24</v>
      </c>
      <c r="P234" s="153">
        <v>5</v>
      </c>
      <c r="Q234" s="153" t="s">
        <v>147</v>
      </c>
      <c r="R234" s="155">
        <v>21</v>
      </c>
      <c r="S234" s="155">
        <v>16</v>
      </c>
      <c r="T234" s="155">
        <v>3.55</v>
      </c>
      <c r="U234" s="154" t="s">
        <v>94</v>
      </c>
      <c r="V234" s="153" t="s">
        <v>89</v>
      </c>
      <c r="W234" s="153" t="s">
        <v>627</v>
      </c>
      <c r="X234" s="151" t="s">
        <v>6378</v>
      </c>
      <c r="Y234" s="151" t="s">
        <v>6378</v>
      </c>
      <c r="Z234" s="156">
        <v>6.9599999999999995E-2</v>
      </c>
      <c r="AA234" s="153" t="s">
        <v>673</v>
      </c>
      <c r="AB234" s="153" t="s">
        <v>5731</v>
      </c>
      <c r="AC234" s="153" t="s">
        <v>4902</v>
      </c>
      <c r="AD234" s="157" t="s">
        <v>1749</v>
      </c>
      <c r="AE234" s="110">
        <v>0</v>
      </c>
      <c r="AF234" s="110">
        <v>0</v>
      </c>
      <c r="AG234" s="112">
        <f t="shared" si="30"/>
        <v>0</v>
      </c>
      <c r="AH234" s="110">
        <f>SUM(AG$4:AG234)</f>
        <v>1</v>
      </c>
      <c r="AI234" s="112">
        <f t="shared" si="27"/>
        <v>0</v>
      </c>
      <c r="AJ234" s="110">
        <f>COUNTIF(AI$4:AI234,"&gt;0")</f>
        <v>0</v>
      </c>
      <c r="AK234" s="110">
        <v>0</v>
      </c>
      <c r="AL234" s="110">
        <v>0</v>
      </c>
      <c r="AM234" s="172" t="str">
        <f>IF(OR(Table1[[#This Row],[Line total ordered for now]]&gt;0,Table1[[#This Row],[Line total ordered for season]]&gt;0),1,"")</f>
        <v/>
      </c>
      <c r="AN234" s="173">
        <f>COUNTIF(AM$4:AM234,"&gt;0")</f>
        <v>0</v>
      </c>
      <c r="AO234" s="173">
        <f>Table1[[#This Row],[ORDER QUANTITY
to be collected BEFORE 31.3.22]]</f>
        <v>0</v>
      </c>
      <c r="AP234" s="174">
        <f t="shared" si="28"/>
        <v>0</v>
      </c>
      <c r="AQ234" s="174">
        <f>IFERROR(INDEX(Retail!H:H,MATCH($D234,Retail!$D:$D,0)),0)</f>
        <v>0</v>
      </c>
      <c r="AR234" s="174">
        <f>IFERROR(INDEX(Retail!J:J,MATCH($D234,Retail!$D:$D,0)),0)</f>
        <v>0</v>
      </c>
      <c r="AS234" s="174">
        <f>IFERROR(INDEX('NEW2022'!H:H,MATCH($D234,'NEW2022'!D:D,0)),0)</f>
        <v>0</v>
      </c>
      <c r="AT234" s="174">
        <f>IFERROR(INDEX('NEW2022'!J:J,MATCH($D234,'NEW2022'!D:D,0)),0)</f>
        <v>0</v>
      </c>
      <c r="AU234" s="174">
        <f>IFERROR(INDEX('Quiet Items'!H:H,MATCH($D234,'Quiet Items'!D:D,0)),0)</f>
        <v>0</v>
      </c>
      <c r="AV234" s="174">
        <f>IFERROR(INDEX('Quiet Items'!J:J,MATCH($D234,'Quiet Items'!D:D,0)),0)</f>
        <v>0</v>
      </c>
      <c r="AW234" s="174">
        <f>IFERROR(INDEX('1.4G'!H:H,MATCH($D234,'1.4G'!D:D,0)),0)</f>
        <v>0</v>
      </c>
      <c r="AX234" s="174">
        <f>IFERROR(INDEX('1.4G'!J:J,MATCH($D234,'1.4G'!D:D,0)),0)</f>
        <v>0</v>
      </c>
      <c r="AY234" s="174">
        <f t="shared" si="32"/>
        <v>0</v>
      </c>
      <c r="AZ234" s="174">
        <f t="shared" si="33"/>
        <v>0</v>
      </c>
      <c r="BA234" s="175">
        <f>IFERROR(Table1[[#This Row],[Line total ordered for now]]*Table1[[#This Row],[GUARANTEED PRICE
for STOCK orders collected before 31.3.22]],0)</f>
        <v>0</v>
      </c>
      <c r="BB234" s="175">
        <f t="shared" si="29"/>
        <v>0</v>
      </c>
      <c r="BC234" s="176">
        <f>(AZ234+Table1[[#This Row],[Line total ordered for now]])*Z234</f>
        <v>0</v>
      </c>
      <c r="BD234" s="200">
        <v>176.34099999999998</v>
      </c>
      <c r="BE234" s="65"/>
      <c r="BF234" s="65"/>
      <c r="BG234" s="65"/>
      <c r="BH234" s="65"/>
      <c r="BI234" s="65"/>
      <c r="BJ234" s="65"/>
      <c r="BK234" s="65"/>
      <c r="BL234" s="55"/>
      <c r="BM234"/>
      <c r="BN234"/>
      <c r="BO234"/>
      <c r="BP234"/>
      <c r="BQ234"/>
      <c r="BR234"/>
      <c r="BS234"/>
      <c r="BT234"/>
    </row>
    <row r="235" spans="1:72" ht="15.75">
      <c r="A235" s="202">
        <v>232</v>
      </c>
      <c r="B235" s="68" t="s">
        <v>6378</v>
      </c>
      <c r="C235" s="149" t="s">
        <v>614</v>
      </c>
      <c r="D235" s="149" t="s">
        <v>3062</v>
      </c>
      <c r="E235" s="149" t="s">
        <v>3063</v>
      </c>
      <c r="F235" s="158" t="str">
        <f t="shared" si="31"/>
        <v>Video</v>
      </c>
      <c r="G235" s="187">
        <v>6</v>
      </c>
      <c r="H235" s="150"/>
      <c r="I235" s="184">
        <v>183.15</v>
      </c>
      <c r="J235" s="150"/>
      <c r="K235" s="151">
        <v>8.6474999999999991</v>
      </c>
      <c r="L235" s="152">
        <v>188.8614</v>
      </c>
      <c r="M235" s="152">
        <v>207.54</v>
      </c>
      <c r="N235" s="153" t="s">
        <v>615</v>
      </c>
      <c r="O235" s="154">
        <v>24</v>
      </c>
      <c r="P235" s="153">
        <v>8</v>
      </c>
      <c r="Q235" s="153" t="s">
        <v>147</v>
      </c>
      <c r="R235" s="155">
        <v>21</v>
      </c>
      <c r="S235" s="155">
        <v>13.59</v>
      </c>
      <c r="T235" s="155">
        <v>3.55</v>
      </c>
      <c r="U235" s="154" t="s">
        <v>94</v>
      </c>
      <c r="V235" s="153" t="s">
        <v>89</v>
      </c>
      <c r="W235" s="153" t="s">
        <v>627</v>
      </c>
      <c r="X235" s="151" t="s">
        <v>6378</v>
      </c>
      <c r="Y235" s="151" t="s">
        <v>6378</v>
      </c>
      <c r="Z235" s="156">
        <v>6.9599999999999995E-2</v>
      </c>
      <c r="AA235" s="153" t="s">
        <v>673</v>
      </c>
      <c r="AB235" s="153" t="s">
        <v>5528</v>
      </c>
      <c r="AC235" s="153" t="s">
        <v>2412</v>
      </c>
      <c r="AD235" s="157" t="s">
        <v>3064</v>
      </c>
      <c r="AE235" s="110">
        <v>0</v>
      </c>
      <c r="AF235" s="110">
        <v>0</v>
      </c>
      <c r="AG235" s="112">
        <f t="shared" si="30"/>
        <v>0</v>
      </c>
      <c r="AH235" s="110">
        <f>SUM(AG$4:AG235)</f>
        <v>1</v>
      </c>
      <c r="AI235" s="112">
        <f t="shared" si="27"/>
        <v>0</v>
      </c>
      <c r="AJ235" s="110">
        <f>COUNTIF(AI$4:AI235,"&gt;0")</f>
        <v>0</v>
      </c>
      <c r="AK235" s="110">
        <v>0</v>
      </c>
      <c r="AL235" s="110">
        <v>0</v>
      </c>
      <c r="AM235" s="172" t="str">
        <f>IF(OR(Table1[[#This Row],[Line total ordered for now]]&gt;0,Table1[[#This Row],[Line total ordered for season]]&gt;0),1,"")</f>
        <v/>
      </c>
      <c r="AN235" s="173">
        <f>COUNTIF(AM$4:AM235,"&gt;0")</f>
        <v>0</v>
      </c>
      <c r="AO235" s="173">
        <f>Table1[[#This Row],[ORDER QUANTITY
to be collected BEFORE 31.3.22]]</f>
        <v>0</v>
      </c>
      <c r="AP235" s="174">
        <f t="shared" si="28"/>
        <v>0</v>
      </c>
      <c r="AQ235" s="174">
        <f>IFERROR(INDEX(Retail!H:H,MATCH($D235,Retail!$D:$D,0)),0)</f>
        <v>0</v>
      </c>
      <c r="AR235" s="174">
        <f>IFERROR(INDEX(Retail!J:J,MATCH($D235,Retail!$D:$D,0)),0)</f>
        <v>0</v>
      </c>
      <c r="AS235" s="174">
        <f>IFERROR(INDEX('NEW2022'!H:H,MATCH($D235,'NEW2022'!D:D,0)),0)</f>
        <v>0</v>
      </c>
      <c r="AT235" s="174">
        <f>IFERROR(INDEX('NEW2022'!J:J,MATCH($D235,'NEW2022'!D:D,0)),0)</f>
        <v>0</v>
      </c>
      <c r="AU235" s="174">
        <f>IFERROR(INDEX('Quiet Items'!H:H,MATCH($D235,'Quiet Items'!D:D,0)),0)</f>
        <v>0</v>
      </c>
      <c r="AV235" s="174">
        <f>IFERROR(INDEX('Quiet Items'!J:J,MATCH($D235,'Quiet Items'!D:D,0)),0)</f>
        <v>0</v>
      </c>
      <c r="AW235" s="174">
        <f>IFERROR(INDEX('1.4G'!H:H,MATCH($D235,'1.4G'!D:D,0)),0)</f>
        <v>0</v>
      </c>
      <c r="AX235" s="174">
        <f>IFERROR(INDEX('1.4G'!J:J,MATCH($D235,'1.4G'!D:D,0)),0)</f>
        <v>0</v>
      </c>
      <c r="AY235" s="174">
        <f t="shared" si="32"/>
        <v>0</v>
      </c>
      <c r="AZ235" s="174">
        <f t="shared" si="33"/>
        <v>0</v>
      </c>
      <c r="BA235" s="175">
        <f>IFERROR(Table1[[#This Row],[Line total ordered for now]]*Table1[[#This Row],[GUARANTEED PRICE
for STOCK orders collected before 31.3.22]],0)</f>
        <v>0</v>
      </c>
      <c r="BB235" s="175">
        <f t="shared" si="29"/>
        <v>0</v>
      </c>
      <c r="BC235" s="176">
        <f>(AZ235+Table1[[#This Row],[Line total ordered for now]])*Z235</f>
        <v>0</v>
      </c>
      <c r="BD235" s="200">
        <v>176.40899999999999</v>
      </c>
      <c r="BE235" s="65"/>
      <c r="BF235" s="65"/>
      <c r="BG235" s="65"/>
      <c r="BH235" s="65"/>
      <c r="BI235" s="65"/>
      <c r="BJ235" s="65"/>
      <c r="BK235" s="65"/>
      <c r="BL235" s="55"/>
      <c r="BM235"/>
      <c r="BN235"/>
      <c r="BO235"/>
      <c r="BP235"/>
      <c r="BQ235"/>
      <c r="BR235"/>
      <c r="BS235"/>
      <c r="BT235"/>
    </row>
    <row r="236" spans="1:72" s="196" customFormat="1" ht="15.75">
      <c r="A236" s="202">
        <v>233</v>
      </c>
      <c r="B236" s="68" t="s">
        <v>6378</v>
      </c>
      <c r="C236" s="149" t="s">
        <v>614</v>
      </c>
      <c r="D236" s="149" t="s">
        <v>2625</v>
      </c>
      <c r="E236" s="149" t="s">
        <v>2626</v>
      </c>
      <c r="F236" s="158" t="str">
        <f t="shared" si="31"/>
        <v>Video</v>
      </c>
      <c r="G236" s="187">
        <v>9</v>
      </c>
      <c r="H236" s="150"/>
      <c r="I236" s="184">
        <v>183.31</v>
      </c>
      <c r="J236" s="150"/>
      <c r="K236" s="151">
        <v>8.6549999999999994</v>
      </c>
      <c r="L236" s="152">
        <v>189.02520000000001</v>
      </c>
      <c r="M236" s="152">
        <v>207.72</v>
      </c>
      <c r="N236" s="153" t="s">
        <v>615</v>
      </c>
      <c r="O236" s="154">
        <v>24</v>
      </c>
      <c r="P236" s="153">
        <v>14</v>
      </c>
      <c r="Q236" s="153" t="s">
        <v>147</v>
      </c>
      <c r="R236" s="155">
        <v>21</v>
      </c>
      <c r="S236" s="155">
        <v>13.59</v>
      </c>
      <c r="T236" s="155">
        <v>3.55</v>
      </c>
      <c r="U236" s="154" t="s">
        <v>94</v>
      </c>
      <c r="V236" s="153" t="s">
        <v>89</v>
      </c>
      <c r="W236" s="153" t="s">
        <v>627</v>
      </c>
      <c r="X236" s="151" t="s">
        <v>6378</v>
      </c>
      <c r="Y236" s="151" t="s">
        <v>6378</v>
      </c>
      <c r="Z236" s="156">
        <v>6.9599999999999995E-2</v>
      </c>
      <c r="AA236" s="153" t="s">
        <v>984</v>
      </c>
      <c r="AB236" s="153" t="s">
        <v>5518</v>
      </c>
      <c r="AC236" s="153" t="s">
        <v>4640</v>
      </c>
      <c r="AD236" s="157" t="s">
        <v>2627</v>
      </c>
      <c r="AE236" s="110">
        <v>0</v>
      </c>
      <c r="AF236" s="110">
        <v>0</v>
      </c>
      <c r="AG236" s="112">
        <f t="shared" si="30"/>
        <v>0</v>
      </c>
      <c r="AH236" s="110">
        <f>SUM(AG$4:AG236)</f>
        <v>1</v>
      </c>
      <c r="AI236" s="112">
        <f t="shared" si="27"/>
        <v>0</v>
      </c>
      <c r="AJ236" s="110">
        <f>COUNTIF(AI$4:AI236,"&gt;0")</f>
        <v>0</v>
      </c>
      <c r="AK236" s="110">
        <v>0</v>
      </c>
      <c r="AL236" s="110">
        <v>0</v>
      </c>
      <c r="AM236" s="172" t="str">
        <f>IF(OR(Table1[[#This Row],[Line total ordered for now]]&gt;0,Table1[[#This Row],[Line total ordered for season]]&gt;0),1,"")</f>
        <v/>
      </c>
      <c r="AN236" s="173">
        <f>COUNTIF(AM$4:AM236,"&gt;0")</f>
        <v>0</v>
      </c>
      <c r="AO236" s="173">
        <f>Table1[[#This Row],[ORDER QUANTITY
to be collected BEFORE 31.3.22]]</f>
        <v>0</v>
      </c>
      <c r="AP236" s="174">
        <f t="shared" si="28"/>
        <v>0</v>
      </c>
      <c r="AQ236" s="174">
        <f>IFERROR(INDEX(Retail!H:H,MATCH($D236,Retail!$D:$D,0)),0)</f>
        <v>0</v>
      </c>
      <c r="AR236" s="174">
        <f>IFERROR(INDEX(Retail!J:J,MATCH($D236,Retail!$D:$D,0)),0)</f>
        <v>0</v>
      </c>
      <c r="AS236" s="174">
        <f>IFERROR(INDEX('NEW2022'!H:H,MATCH($D236,'NEW2022'!D:D,0)),0)</f>
        <v>0</v>
      </c>
      <c r="AT236" s="174">
        <f>IFERROR(INDEX('NEW2022'!J:J,MATCH($D236,'NEW2022'!D:D,0)),0)</f>
        <v>0</v>
      </c>
      <c r="AU236" s="174">
        <f>IFERROR(INDEX('Quiet Items'!H:H,MATCH($D236,'Quiet Items'!D:D,0)),0)</f>
        <v>0</v>
      </c>
      <c r="AV236" s="174">
        <f>IFERROR(INDEX('Quiet Items'!J:J,MATCH($D236,'Quiet Items'!D:D,0)),0)</f>
        <v>0</v>
      </c>
      <c r="AW236" s="174">
        <f>IFERROR(INDEX('1.4G'!H:H,MATCH($D236,'1.4G'!D:D,0)),0)</f>
        <v>0</v>
      </c>
      <c r="AX236" s="174">
        <f>IFERROR(INDEX('1.4G'!J:J,MATCH($D236,'1.4G'!D:D,0)),0)</f>
        <v>0</v>
      </c>
      <c r="AY236" s="174">
        <f t="shared" si="32"/>
        <v>0</v>
      </c>
      <c r="AZ236" s="174">
        <f t="shared" si="33"/>
        <v>0</v>
      </c>
      <c r="BA236" s="175">
        <f>IFERROR(Table1[[#This Row],[Line total ordered for now]]*Table1[[#This Row],[GUARANTEED PRICE
for STOCK orders collected before 31.3.22]],0)</f>
        <v>0</v>
      </c>
      <c r="BB236" s="175">
        <f t="shared" si="29"/>
        <v>0</v>
      </c>
      <c r="BC236" s="176">
        <f>(AZ236+Table1[[#This Row],[Line total ordered for now]])*Z236</f>
        <v>0</v>
      </c>
      <c r="BD236" s="200">
        <v>176.56199999999998</v>
      </c>
      <c r="BE236" s="65"/>
      <c r="BF236" s="65"/>
      <c r="BG236" s="65"/>
      <c r="BH236" s="65"/>
      <c r="BI236" s="65"/>
      <c r="BJ236" s="65"/>
      <c r="BK236" s="65"/>
      <c r="BL236" s="55"/>
    </row>
    <row r="237" spans="1:72" ht="15.75">
      <c r="A237" s="202">
        <v>234</v>
      </c>
      <c r="B237" s="68" t="s">
        <v>6378</v>
      </c>
      <c r="C237" s="149" t="s">
        <v>614</v>
      </c>
      <c r="D237" s="149" t="s">
        <v>3852</v>
      </c>
      <c r="E237" s="149" t="s">
        <v>3853</v>
      </c>
      <c r="F237" s="158" t="str">
        <f t="shared" si="31"/>
        <v>Video</v>
      </c>
      <c r="G237" s="187">
        <v>4</v>
      </c>
      <c r="H237" s="150"/>
      <c r="I237" s="184">
        <v>196.75</v>
      </c>
      <c r="J237" s="150"/>
      <c r="K237" s="151">
        <v>8.7183333333333337</v>
      </c>
      <c r="L237" s="152">
        <v>200.685</v>
      </c>
      <c r="M237" s="152">
        <v>209.24</v>
      </c>
      <c r="N237" s="153" t="s">
        <v>615</v>
      </c>
      <c r="O237" s="154">
        <v>24</v>
      </c>
      <c r="P237" s="153">
        <v>0</v>
      </c>
      <c r="Q237" s="153" t="s">
        <v>147</v>
      </c>
      <c r="R237" s="155">
        <v>23</v>
      </c>
      <c r="S237" s="155">
        <v>12</v>
      </c>
      <c r="T237" s="155">
        <v>3.55</v>
      </c>
      <c r="U237" s="154" t="s">
        <v>94</v>
      </c>
      <c r="V237" s="153" t="s">
        <v>89</v>
      </c>
      <c r="W237" s="153" t="s">
        <v>627</v>
      </c>
      <c r="X237" s="151" t="s">
        <v>6378</v>
      </c>
      <c r="Y237" s="151" t="s">
        <v>6378</v>
      </c>
      <c r="Z237" s="156">
        <v>5.6599999999999998E-2</v>
      </c>
      <c r="AA237" s="153" t="s">
        <v>3674</v>
      </c>
      <c r="AB237" s="153" t="s">
        <v>436</v>
      </c>
      <c r="AC237" s="153" t="s">
        <v>277</v>
      </c>
      <c r="AD237" s="157" t="s">
        <v>1168</v>
      </c>
      <c r="AE237" s="110">
        <v>0</v>
      </c>
      <c r="AF237" s="110">
        <v>0</v>
      </c>
      <c r="AG237" s="112">
        <f t="shared" si="30"/>
        <v>0</v>
      </c>
      <c r="AH237" s="110">
        <f>SUM(AG$4:AG237)</f>
        <v>1</v>
      </c>
      <c r="AI237" s="112">
        <f t="shared" si="27"/>
        <v>0</v>
      </c>
      <c r="AJ237" s="110">
        <f>COUNTIF(AI$4:AI237,"&gt;0")</f>
        <v>0</v>
      </c>
      <c r="AK237" s="110">
        <v>0</v>
      </c>
      <c r="AL237" s="110">
        <v>0</v>
      </c>
      <c r="AM237" s="172" t="str">
        <f>IF(OR(Table1[[#This Row],[Line total ordered for now]]&gt;0,Table1[[#This Row],[Line total ordered for season]]&gt;0),1,"")</f>
        <v/>
      </c>
      <c r="AN237" s="173">
        <f>COUNTIF(AM$4:AM237,"&gt;0")</f>
        <v>0</v>
      </c>
      <c r="AO237" s="173">
        <f>Table1[[#This Row],[ORDER QUANTITY
to be collected BEFORE 31.3.22]]</f>
        <v>0</v>
      </c>
      <c r="AP237" s="174">
        <f t="shared" si="28"/>
        <v>0</v>
      </c>
      <c r="AQ237" s="174">
        <f>IFERROR(INDEX(Retail!H:H,MATCH($D237,Retail!$D:$D,0)),0)</f>
        <v>0</v>
      </c>
      <c r="AR237" s="174">
        <f>IFERROR(INDEX(Retail!J:J,MATCH($D237,Retail!$D:$D,0)),0)</f>
        <v>0</v>
      </c>
      <c r="AS237" s="174">
        <f>IFERROR(INDEX('NEW2022'!H:H,MATCH($D237,'NEW2022'!D:D,0)),0)</f>
        <v>0</v>
      </c>
      <c r="AT237" s="174">
        <f>IFERROR(INDEX('NEW2022'!J:J,MATCH($D237,'NEW2022'!D:D,0)),0)</f>
        <v>0</v>
      </c>
      <c r="AU237" s="174">
        <f>IFERROR(INDEX('Quiet Items'!H:H,MATCH($D237,'Quiet Items'!D:D,0)),0)</f>
        <v>0</v>
      </c>
      <c r="AV237" s="174">
        <f>IFERROR(INDEX('Quiet Items'!J:J,MATCH($D237,'Quiet Items'!D:D,0)),0)</f>
        <v>0</v>
      </c>
      <c r="AW237" s="174">
        <f>IFERROR(INDEX('1.4G'!H:H,MATCH($D237,'1.4G'!D:D,0)),0)</f>
        <v>0</v>
      </c>
      <c r="AX237" s="174">
        <f>IFERROR(INDEX('1.4G'!J:J,MATCH($D237,'1.4G'!D:D,0)),0)</f>
        <v>0</v>
      </c>
      <c r="AY237" s="174">
        <f t="shared" si="32"/>
        <v>0</v>
      </c>
      <c r="AZ237" s="174">
        <f t="shared" si="33"/>
        <v>0</v>
      </c>
      <c r="BA237" s="175">
        <f>IFERROR(Table1[[#This Row],[Line total ordered for now]]*Table1[[#This Row],[GUARANTEED PRICE
for STOCK orders collected before 31.3.22]],0)</f>
        <v>0</v>
      </c>
      <c r="BB237" s="175">
        <f t="shared" si="29"/>
        <v>0</v>
      </c>
      <c r="BC237" s="176">
        <f>(AZ237+Table1[[#This Row],[Line total ordered for now]])*Z237</f>
        <v>0</v>
      </c>
      <c r="BD237" s="200">
        <v>177.85400000000001</v>
      </c>
      <c r="BE237" s="65"/>
      <c r="BF237" s="65"/>
      <c r="BG237" s="65"/>
      <c r="BH237" s="65"/>
      <c r="BI237" s="65"/>
      <c r="BJ237" s="65"/>
      <c r="BK237" s="65"/>
      <c r="BL237" s="55"/>
      <c r="BM237"/>
      <c r="BN237"/>
      <c r="BO237"/>
      <c r="BP237"/>
      <c r="BQ237"/>
      <c r="BR237"/>
      <c r="BS237"/>
      <c r="BT237"/>
    </row>
    <row r="238" spans="1:72" ht="15.75">
      <c r="A238" s="202">
        <v>235</v>
      </c>
      <c r="B238" s="68" t="s">
        <v>6378</v>
      </c>
      <c r="C238" s="149" t="s">
        <v>614</v>
      </c>
      <c r="D238" s="149" t="s">
        <v>2876</v>
      </c>
      <c r="E238" s="149" t="s">
        <v>2877</v>
      </c>
      <c r="F238" s="158" t="str">
        <f t="shared" si="31"/>
        <v>Video</v>
      </c>
      <c r="G238" s="187">
        <v>10</v>
      </c>
      <c r="H238" s="150"/>
      <c r="I238" s="184">
        <v>185.47</v>
      </c>
      <c r="J238" s="150"/>
      <c r="K238" s="151">
        <v>8.7570833333333322</v>
      </c>
      <c r="L238" s="152">
        <v>191.25469999999999</v>
      </c>
      <c r="M238" s="152">
        <v>210.17</v>
      </c>
      <c r="N238" s="153" t="s">
        <v>615</v>
      </c>
      <c r="O238" s="154">
        <v>24</v>
      </c>
      <c r="P238" s="153">
        <v>6</v>
      </c>
      <c r="Q238" s="153" t="s">
        <v>147</v>
      </c>
      <c r="R238" s="155">
        <v>21</v>
      </c>
      <c r="S238" s="155">
        <v>13.59</v>
      </c>
      <c r="T238" s="155">
        <v>3.55</v>
      </c>
      <c r="U238" s="154" t="s">
        <v>94</v>
      </c>
      <c r="V238" s="153" t="s">
        <v>89</v>
      </c>
      <c r="W238" s="153" t="s">
        <v>627</v>
      </c>
      <c r="X238" s="151" t="s">
        <v>6378</v>
      </c>
      <c r="Y238" s="151" t="s">
        <v>6378</v>
      </c>
      <c r="Z238" s="156">
        <v>6.9614999999999996E-2</v>
      </c>
      <c r="AA238" s="153" t="s">
        <v>984</v>
      </c>
      <c r="AB238" s="153" t="s">
        <v>5341</v>
      </c>
      <c r="AC238" s="153" t="s">
        <v>164</v>
      </c>
      <c r="AD238" s="157" t="s">
        <v>2878</v>
      </c>
      <c r="AE238" s="110">
        <v>0</v>
      </c>
      <c r="AF238" s="110">
        <v>0</v>
      </c>
      <c r="AG238" s="112">
        <f t="shared" si="30"/>
        <v>0</v>
      </c>
      <c r="AH238" s="110">
        <f>SUM(AG$4:AG238)</f>
        <v>1</v>
      </c>
      <c r="AI238" s="112">
        <f t="shared" si="27"/>
        <v>0</v>
      </c>
      <c r="AJ238" s="110">
        <f>COUNTIF(AI$4:AI238,"&gt;0")</f>
        <v>0</v>
      </c>
      <c r="AK238" s="110">
        <v>0</v>
      </c>
      <c r="AL238" s="110">
        <v>0</v>
      </c>
      <c r="AM238" s="172" t="str">
        <f>IF(OR(Table1[[#This Row],[Line total ordered for now]]&gt;0,Table1[[#This Row],[Line total ordered for season]]&gt;0),1,"")</f>
        <v/>
      </c>
      <c r="AN238" s="173">
        <f>COUNTIF(AM$4:AM238,"&gt;0")</f>
        <v>0</v>
      </c>
      <c r="AO238" s="173">
        <f>Table1[[#This Row],[ORDER QUANTITY
to be collected BEFORE 31.3.22]]</f>
        <v>0</v>
      </c>
      <c r="AP238" s="174">
        <f t="shared" si="28"/>
        <v>0</v>
      </c>
      <c r="AQ238" s="174">
        <f>IFERROR(INDEX(Retail!H:H,MATCH($D238,Retail!$D:$D,0)),0)</f>
        <v>0</v>
      </c>
      <c r="AR238" s="174">
        <f>IFERROR(INDEX(Retail!J:J,MATCH($D238,Retail!$D:$D,0)),0)</f>
        <v>0</v>
      </c>
      <c r="AS238" s="174">
        <f>IFERROR(INDEX('NEW2022'!H:H,MATCH($D238,'NEW2022'!D:D,0)),0)</f>
        <v>0</v>
      </c>
      <c r="AT238" s="174">
        <f>IFERROR(INDEX('NEW2022'!J:J,MATCH($D238,'NEW2022'!D:D,0)),0)</f>
        <v>0</v>
      </c>
      <c r="AU238" s="174">
        <f>IFERROR(INDEX('Quiet Items'!H:H,MATCH($D238,'Quiet Items'!D:D,0)),0)</f>
        <v>0</v>
      </c>
      <c r="AV238" s="174">
        <f>IFERROR(INDEX('Quiet Items'!J:J,MATCH($D238,'Quiet Items'!D:D,0)),0)</f>
        <v>0</v>
      </c>
      <c r="AW238" s="174">
        <f>IFERROR(INDEX('1.4G'!H:H,MATCH($D238,'1.4G'!D:D,0)),0)</f>
        <v>0</v>
      </c>
      <c r="AX238" s="174">
        <f>IFERROR(INDEX('1.4G'!J:J,MATCH($D238,'1.4G'!D:D,0)),0)</f>
        <v>0</v>
      </c>
      <c r="AY238" s="174">
        <f t="shared" si="32"/>
        <v>0</v>
      </c>
      <c r="AZ238" s="174">
        <f t="shared" si="33"/>
        <v>0</v>
      </c>
      <c r="BA238" s="175">
        <f>IFERROR(Table1[[#This Row],[Line total ordered for now]]*Table1[[#This Row],[GUARANTEED PRICE
for STOCK orders collected before 31.3.22]],0)</f>
        <v>0</v>
      </c>
      <c r="BB238" s="175">
        <f t="shared" si="29"/>
        <v>0</v>
      </c>
      <c r="BC238" s="176">
        <f>(AZ238+Table1[[#This Row],[Line total ordered for now]])*Z238</f>
        <v>0</v>
      </c>
      <c r="BD238" s="200">
        <v>178.64449999999999</v>
      </c>
      <c r="BE238" s="65"/>
      <c r="BF238" s="65"/>
      <c r="BG238" s="65"/>
      <c r="BH238" s="65"/>
      <c r="BI238" s="65"/>
      <c r="BJ238" s="65"/>
      <c r="BK238" s="65"/>
      <c r="BL238" s="55"/>
      <c r="BM238"/>
      <c r="BN238"/>
      <c r="BO238"/>
      <c r="BP238"/>
      <c r="BQ238"/>
      <c r="BR238"/>
      <c r="BS238"/>
      <c r="BT238"/>
    </row>
    <row r="239" spans="1:72" ht="15.75">
      <c r="A239" s="202">
        <v>236</v>
      </c>
      <c r="B239" s="68" t="s">
        <v>6378</v>
      </c>
      <c r="C239" s="149" t="s">
        <v>614</v>
      </c>
      <c r="D239" s="149" t="s">
        <v>1956</v>
      </c>
      <c r="E239" s="149" t="s">
        <v>1957</v>
      </c>
      <c r="F239" s="158" t="str">
        <f t="shared" si="31"/>
        <v>Video</v>
      </c>
      <c r="G239" s="187">
        <v>0</v>
      </c>
      <c r="H239" s="150"/>
      <c r="I239" s="184">
        <v>185.7</v>
      </c>
      <c r="J239" s="150"/>
      <c r="K239" s="151">
        <v>8.7679166666666664</v>
      </c>
      <c r="L239" s="152">
        <v>191.4913</v>
      </c>
      <c r="M239" s="152">
        <v>210.42999999999998</v>
      </c>
      <c r="N239" s="153" t="s">
        <v>615</v>
      </c>
      <c r="O239" s="154">
        <v>24</v>
      </c>
      <c r="P239" s="153">
        <v>7</v>
      </c>
      <c r="Q239" s="153" t="s">
        <v>147</v>
      </c>
      <c r="R239" s="155">
        <v>21</v>
      </c>
      <c r="S239" s="155">
        <v>13.59</v>
      </c>
      <c r="T239" s="155">
        <v>3.55</v>
      </c>
      <c r="U239" s="154" t="s">
        <v>94</v>
      </c>
      <c r="V239" s="153" t="s">
        <v>89</v>
      </c>
      <c r="W239" s="153" t="s">
        <v>627</v>
      </c>
      <c r="X239" s="151" t="s">
        <v>6378</v>
      </c>
      <c r="Y239" s="151" t="s">
        <v>6378</v>
      </c>
      <c r="Z239" s="156">
        <v>6.9599999999999995E-2</v>
      </c>
      <c r="AA239" s="153" t="s">
        <v>673</v>
      </c>
      <c r="AB239" s="153" t="s">
        <v>5501</v>
      </c>
      <c r="AC239" s="153" t="s">
        <v>785</v>
      </c>
      <c r="AD239" s="157" t="s">
        <v>1958</v>
      </c>
      <c r="AE239" s="110">
        <v>0</v>
      </c>
      <c r="AF239" s="110">
        <v>0</v>
      </c>
      <c r="AG239" s="112">
        <f t="shared" si="30"/>
        <v>0</v>
      </c>
      <c r="AH239" s="110">
        <f>SUM(AG$4:AG239)</f>
        <v>1</v>
      </c>
      <c r="AI239" s="112">
        <f t="shared" si="27"/>
        <v>0</v>
      </c>
      <c r="AJ239" s="110">
        <f>COUNTIF(AI$4:AI239,"&gt;0")</f>
        <v>0</v>
      </c>
      <c r="AK239" s="110">
        <v>0</v>
      </c>
      <c r="AL239" s="110">
        <v>0</v>
      </c>
      <c r="AM239" s="172" t="str">
        <f>IF(OR(Table1[[#This Row],[Line total ordered for now]]&gt;0,Table1[[#This Row],[Line total ordered for season]]&gt;0),1,"")</f>
        <v/>
      </c>
      <c r="AN239" s="173">
        <f>COUNTIF(AM$4:AM239,"&gt;0")</f>
        <v>0</v>
      </c>
      <c r="AO239" s="173">
        <f>Table1[[#This Row],[ORDER QUANTITY
to be collected BEFORE 31.3.22]]</f>
        <v>0</v>
      </c>
      <c r="AP239" s="174">
        <f t="shared" si="28"/>
        <v>0</v>
      </c>
      <c r="AQ239" s="174">
        <f>IFERROR(INDEX(Retail!H:H,MATCH($D239,Retail!$D:$D,0)),0)</f>
        <v>0</v>
      </c>
      <c r="AR239" s="174">
        <f>IFERROR(INDEX(Retail!J:J,MATCH($D239,Retail!$D:$D,0)),0)</f>
        <v>0</v>
      </c>
      <c r="AS239" s="174">
        <f>IFERROR(INDEX('NEW2022'!H:H,MATCH($D239,'NEW2022'!D:D,0)),0)</f>
        <v>0</v>
      </c>
      <c r="AT239" s="174">
        <f>IFERROR(INDEX('NEW2022'!J:J,MATCH($D239,'NEW2022'!D:D,0)),0)</f>
        <v>0</v>
      </c>
      <c r="AU239" s="174">
        <f>IFERROR(INDEX('Quiet Items'!H:H,MATCH($D239,'Quiet Items'!D:D,0)),0)</f>
        <v>0</v>
      </c>
      <c r="AV239" s="174">
        <f>IFERROR(INDEX('Quiet Items'!J:J,MATCH($D239,'Quiet Items'!D:D,0)),0)</f>
        <v>0</v>
      </c>
      <c r="AW239" s="174">
        <f>IFERROR(INDEX('1.4G'!H:H,MATCH($D239,'1.4G'!D:D,0)),0)</f>
        <v>0</v>
      </c>
      <c r="AX239" s="174">
        <f>IFERROR(INDEX('1.4G'!J:J,MATCH($D239,'1.4G'!D:D,0)),0)</f>
        <v>0</v>
      </c>
      <c r="AY239" s="174">
        <f t="shared" si="32"/>
        <v>0</v>
      </c>
      <c r="AZ239" s="174">
        <f t="shared" si="33"/>
        <v>0</v>
      </c>
      <c r="BA239" s="175">
        <f>IFERROR(Table1[[#This Row],[Line total ordered for now]]*Table1[[#This Row],[GUARANTEED PRICE
for STOCK orders collected before 31.3.22]],0)</f>
        <v>0</v>
      </c>
      <c r="BB239" s="175">
        <f t="shared" si="29"/>
        <v>0</v>
      </c>
      <c r="BC239" s="176">
        <f>(AZ239+Table1[[#This Row],[Line total ordered for now]])*Z239</f>
        <v>0</v>
      </c>
      <c r="BD239" s="200">
        <v>178.86549999999997</v>
      </c>
      <c r="BE239" s="65"/>
      <c r="BF239" s="65"/>
      <c r="BG239" s="65"/>
      <c r="BH239" s="65"/>
      <c r="BI239" s="65"/>
      <c r="BJ239" s="65"/>
      <c r="BK239" s="65"/>
      <c r="BL239" s="55"/>
      <c r="BM239"/>
      <c r="BN239"/>
      <c r="BO239"/>
      <c r="BP239"/>
      <c r="BQ239"/>
      <c r="BR239"/>
      <c r="BS239"/>
      <c r="BT239"/>
    </row>
    <row r="240" spans="1:72" s="196" customFormat="1" ht="15.75">
      <c r="A240" s="202">
        <v>237</v>
      </c>
      <c r="B240" s="68" t="s">
        <v>6378</v>
      </c>
      <c r="C240" s="149" t="s">
        <v>614</v>
      </c>
      <c r="D240" s="149" t="s">
        <v>3772</v>
      </c>
      <c r="E240" s="149" t="s">
        <v>3773</v>
      </c>
      <c r="F240" s="158" t="str">
        <f t="shared" si="31"/>
        <v>Video</v>
      </c>
      <c r="G240" s="187">
        <v>3</v>
      </c>
      <c r="H240" s="150"/>
      <c r="I240" s="184">
        <v>186.17</v>
      </c>
      <c r="J240" s="150"/>
      <c r="K240" s="151">
        <v>8.7899999999999991</v>
      </c>
      <c r="L240" s="152">
        <v>191.97359999999998</v>
      </c>
      <c r="M240" s="152">
        <v>210.95999999999998</v>
      </c>
      <c r="N240" s="153" t="s">
        <v>615</v>
      </c>
      <c r="O240" s="154">
        <v>24</v>
      </c>
      <c r="P240" s="153">
        <v>7</v>
      </c>
      <c r="Q240" s="153" t="s">
        <v>147</v>
      </c>
      <c r="R240" s="155">
        <v>21</v>
      </c>
      <c r="S240" s="155">
        <v>13.59</v>
      </c>
      <c r="T240" s="155">
        <v>3.55</v>
      </c>
      <c r="U240" s="154" t="s">
        <v>94</v>
      </c>
      <c r="V240" s="153" t="s">
        <v>89</v>
      </c>
      <c r="W240" s="153" t="s">
        <v>627</v>
      </c>
      <c r="X240" s="151" t="s">
        <v>6378</v>
      </c>
      <c r="Y240" s="151" t="s">
        <v>6378</v>
      </c>
      <c r="Z240" s="156">
        <v>6.9599999999999995E-2</v>
      </c>
      <c r="AA240" s="153" t="s">
        <v>3674</v>
      </c>
      <c r="AB240" s="153" t="s">
        <v>5547</v>
      </c>
      <c r="AC240" s="153" t="s">
        <v>4790</v>
      </c>
      <c r="AD240" s="157" t="s">
        <v>3774</v>
      </c>
      <c r="AE240" s="110">
        <v>0</v>
      </c>
      <c r="AF240" s="110">
        <v>0</v>
      </c>
      <c r="AG240" s="112">
        <f t="shared" si="30"/>
        <v>0</v>
      </c>
      <c r="AH240" s="110">
        <f>SUM(AG$4:AG240)</f>
        <v>1</v>
      </c>
      <c r="AI240" s="112">
        <f t="shared" si="27"/>
        <v>0</v>
      </c>
      <c r="AJ240" s="110">
        <f>COUNTIF(AI$4:AI240,"&gt;0")</f>
        <v>0</v>
      </c>
      <c r="AK240" s="110">
        <v>0</v>
      </c>
      <c r="AL240" s="110">
        <v>0</v>
      </c>
      <c r="AM240" s="172" t="str">
        <f>IF(OR(Table1[[#This Row],[Line total ordered for now]]&gt;0,Table1[[#This Row],[Line total ordered for season]]&gt;0),1,"")</f>
        <v/>
      </c>
      <c r="AN240" s="173">
        <f>COUNTIF(AM$4:AM240,"&gt;0")</f>
        <v>0</v>
      </c>
      <c r="AO240" s="173">
        <f>Table1[[#This Row],[ORDER QUANTITY
to be collected BEFORE 31.3.22]]</f>
        <v>0</v>
      </c>
      <c r="AP240" s="174">
        <f t="shared" si="28"/>
        <v>0</v>
      </c>
      <c r="AQ240" s="174">
        <f>IFERROR(INDEX(Retail!H:H,MATCH($D240,Retail!$D:$D,0)),0)</f>
        <v>0</v>
      </c>
      <c r="AR240" s="174">
        <f>IFERROR(INDEX(Retail!J:J,MATCH($D240,Retail!$D:$D,0)),0)</f>
        <v>0</v>
      </c>
      <c r="AS240" s="174">
        <f>IFERROR(INDEX('NEW2022'!H:H,MATCH($D240,'NEW2022'!D:D,0)),0)</f>
        <v>0</v>
      </c>
      <c r="AT240" s="174">
        <f>IFERROR(INDEX('NEW2022'!J:J,MATCH($D240,'NEW2022'!D:D,0)),0)</f>
        <v>0</v>
      </c>
      <c r="AU240" s="174">
        <f>IFERROR(INDEX('Quiet Items'!H:H,MATCH($D240,'Quiet Items'!D:D,0)),0)</f>
        <v>0</v>
      </c>
      <c r="AV240" s="174">
        <f>IFERROR(INDEX('Quiet Items'!J:J,MATCH($D240,'Quiet Items'!D:D,0)),0)</f>
        <v>0</v>
      </c>
      <c r="AW240" s="174">
        <f>IFERROR(INDEX('1.4G'!H:H,MATCH($D240,'1.4G'!D:D,0)),0)</f>
        <v>0</v>
      </c>
      <c r="AX240" s="174">
        <f>IFERROR(INDEX('1.4G'!J:J,MATCH($D240,'1.4G'!D:D,0)),0)</f>
        <v>0</v>
      </c>
      <c r="AY240" s="174">
        <f t="shared" si="32"/>
        <v>0</v>
      </c>
      <c r="AZ240" s="174">
        <f t="shared" si="33"/>
        <v>0</v>
      </c>
      <c r="BA240" s="175">
        <f>IFERROR(Table1[[#This Row],[Line total ordered for now]]*Table1[[#This Row],[GUARANTEED PRICE
for STOCK orders collected before 31.3.22]],0)</f>
        <v>0</v>
      </c>
      <c r="BB240" s="175">
        <f t="shared" si="29"/>
        <v>0</v>
      </c>
      <c r="BC240" s="176">
        <f>(AZ240+Table1[[#This Row],[Line total ordered for now]])*Z240</f>
        <v>0</v>
      </c>
      <c r="BD240" s="200">
        <v>179.31599999999997</v>
      </c>
      <c r="BE240" s="65"/>
      <c r="BF240" s="65"/>
      <c r="BG240" s="65"/>
      <c r="BH240" s="65"/>
      <c r="BI240" s="65"/>
      <c r="BJ240" s="65"/>
      <c r="BK240" s="65"/>
      <c r="BL240" s="55"/>
    </row>
    <row r="241" spans="1:72" ht="15.75">
      <c r="A241" s="202">
        <v>238</v>
      </c>
      <c r="B241" s="68" t="s">
        <v>6378</v>
      </c>
      <c r="C241" s="149" t="s">
        <v>614</v>
      </c>
      <c r="D241" s="149" t="s">
        <v>2401</v>
      </c>
      <c r="E241" s="149" t="s">
        <v>2402</v>
      </c>
      <c r="F241" s="158" t="str">
        <f t="shared" si="31"/>
        <v>Video</v>
      </c>
      <c r="G241" s="187">
        <v>2</v>
      </c>
      <c r="H241" s="150"/>
      <c r="I241" s="184">
        <v>186.3</v>
      </c>
      <c r="J241" s="150"/>
      <c r="K241" s="151">
        <v>8.7962499999999988</v>
      </c>
      <c r="L241" s="152">
        <v>192.11009999999999</v>
      </c>
      <c r="M241" s="152">
        <v>211.10999999999999</v>
      </c>
      <c r="N241" s="153" t="s">
        <v>615</v>
      </c>
      <c r="O241" s="154">
        <v>24</v>
      </c>
      <c r="P241" s="153">
        <v>6</v>
      </c>
      <c r="Q241" s="153" t="s">
        <v>147</v>
      </c>
      <c r="R241" s="155">
        <v>21</v>
      </c>
      <c r="S241" s="155">
        <v>13.59</v>
      </c>
      <c r="T241" s="155">
        <v>3.55</v>
      </c>
      <c r="U241" s="154" t="s">
        <v>94</v>
      </c>
      <c r="V241" s="153" t="s">
        <v>89</v>
      </c>
      <c r="W241" s="153" t="s">
        <v>627</v>
      </c>
      <c r="X241" s="151" t="s">
        <v>6378</v>
      </c>
      <c r="Y241" s="151" t="s">
        <v>6378</v>
      </c>
      <c r="Z241" s="156">
        <v>7.0599999999999996E-2</v>
      </c>
      <c r="AA241" s="153" t="s">
        <v>984</v>
      </c>
      <c r="AB241" s="153" t="s">
        <v>5513</v>
      </c>
      <c r="AC241" s="153" t="s">
        <v>785</v>
      </c>
      <c r="AD241" s="157" t="s">
        <v>2403</v>
      </c>
      <c r="AE241" s="110">
        <v>0</v>
      </c>
      <c r="AF241" s="110">
        <v>0</v>
      </c>
      <c r="AG241" s="112">
        <f t="shared" si="30"/>
        <v>0</v>
      </c>
      <c r="AH241" s="110">
        <f>SUM(AG$4:AG241)</f>
        <v>1</v>
      </c>
      <c r="AI241" s="112">
        <f t="shared" si="27"/>
        <v>0</v>
      </c>
      <c r="AJ241" s="110">
        <f>COUNTIF(AI$4:AI241,"&gt;0")</f>
        <v>0</v>
      </c>
      <c r="AK241" s="110">
        <v>0</v>
      </c>
      <c r="AL241" s="110">
        <v>0</v>
      </c>
      <c r="AM241" s="172" t="str">
        <f>IF(OR(Table1[[#This Row],[Line total ordered for now]]&gt;0,Table1[[#This Row],[Line total ordered for season]]&gt;0),1,"")</f>
        <v/>
      </c>
      <c r="AN241" s="173">
        <f>COUNTIF(AM$4:AM241,"&gt;0")</f>
        <v>0</v>
      </c>
      <c r="AO241" s="173">
        <f>Table1[[#This Row],[ORDER QUANTITY
to be collected BEFORE 31.3.22]]</f>
        <v>0</v>
      </c>
      <c r="AP241" s="174">
        <f t="shared" si="28"/>
        <v>0</v>
      </c>
      <c r="AQ241" s="174">
        <f>IFERROR(INDEX(Retail!H:H,MATCH($D241,Retail!$D:$D,0)),0)</f>
        <v>0</v>
      </c>
      <c r="AR241" s="174">
        <f>IFERROR(INDEX(Retail!J:J,MATCH($D241,Retail!$D:$D,0)),0)</f>
        <v>0</v>
      </c>
      <c r="AS241" s="174">
        <f>IFERROR(INDEX('NEW2022'!H:H,MATCH($D241,'NEW2022'!D:D,0)),0)</f>
        <v>0</v>
      </c>
      <c r="AT241" s="174">
        <f>IFERROR(INDEX('NEW2022'!J:J,MATCH($D241,'NEW2022'!D:D,0)),0)</f>
        <v>0</v>
      </c>
      <c r="AU241" s="174">
        <f>IFERROR(INDEX('Quiet Items'!H:H,MATCH($D241,'Quiet Items'!D:D,0)),0)</f>
        <v>0</v>
      </c>
      <c r="AV241" s="174">
        <f>IFERROR(INDEX('Quiet Items'!J:J,MATCH($D241,'Quiet Items'!D:D,0)),0)</f>
        <v>0</v>
      </c>
      <c r="AW241" s="174">
        <f>IFERROR(INDEX('1.4G'!H:H,MATCH($D241,'1.4G'!D:D,0)),0)</f>
        <v>0</v>
      </c>
      <c r="AX241" s="174">
        <f>IFERROR(INDEX('1.4G'!J:J,MATCH($D241,'1.4G'!D:D,0)),0)</f>
        <v>0</v>
      </c>
      <c r="AY241" s="174">
        <f t="shared" si="32"/>
        <v>0</v>
      </c>
      <c r="AZ241" s="174">
        <f t="shared" si="33"/>
        <v>0</v>
      </c>
      <c r="BA241" s="175">
        <f>IFERROR(Table1[[#This Row],[Line total ordered for now]]*Table1[[#This Row],[GUARANTEED PRICE
for STOCK orders collected before 31.3.22]],0)</f>
        <v>0</v>
      </c>
      <c r="BB241" s="175">
        <f t="shared" si="29"/>
        <v>0</v>
      </c>
      <c r="BC241" s="176">
        <f>(AZ241+Table1[[#This Row],[Line total ordered for now]])*Z241</f>
        <v>0</v>
      </c>
      <c r="BD241" s="200">
        <v>179.44349999999997</v>
      </c>
      <c r="BE241" s="65"/>
      <c r="BF241" s="65"/>
      <c r="BG241" s="65"/>
      <c r="BH241" s="65"/>
      <c r="BI241" s="65"/>
      <c r="BJ241" s="65"/>
      <c r="BK241" s="65"/>
      <c r="BL241" s="55"/>
      <c r="BM241"/>
      <c r="BN241"/>
      <c r="BO241"/>
      <c r="BP241"/>
      <c r="BQ241"/>
      <c r="BR241"/>
      <c r="BS241"/>
      <c r="BT241"/>
    </row>
    <row r="242" spans="1:72" s="196" customFormat="1" ht="15.75">
      <c r="A242" s="202">
        <v>239</v>
      </c>
      <c r="B242" s="68" t="s">
        <v>6378</v>
      </c>
      <c r="C242" s="149" t="s">
        <v>614</v>
      </c>
      <c r="D242" s="149" t="s">
        <v>2040</v>
      </c>
      <c r="E242" s="149" t="s">
        <v>2041</v>
      </c>
      <c r="F242" s="158" t="str">
        <f t="shared" si="31"/>
        <v/>
      </c>
      <c r="G242" s="187">
        <v>5</v>
      </c>
      <c r="H242" s="150"/>
      <c r="I242" s="184">
        <v>186.75</v>
      </c>
      <c r="J242" s="150"/>
      <c r="K242" s="151">
        <v>8.8175000000000008</v>
      </c>
      <c r="L242" s="152">
        <v>192.57420000000002</v>
      </c>
      <c r="M242" s="152">
        <v>211.62</v>
      </c>
      <c r="N242" s="153" t="s">
        <v>615</v>
      </c>
      <c r="O242" s="154">
        <v>24</v>
      </c>
      <c r="P242" s="153">
        <v>0</v>
      </c>
      <c r="Q242" s="153" t="s">
        <v>147</v>
      </c>
      <c r="R242" s="155">
        <v>21</v>
      </c>
      <c r="S242" s="155">
        <v>13.59</v>
      </c>
      <c r="T242" s="155">
        <v>3.55</v>
      </c>
      <c r="U242" s="154" t="s">
        <v>94</v>
      </c>
      <c r="V242" s="153" t="s">
        <v>89</v>
      </c>
      <c r="W242" s="153" t="s">
        <v>627</v>
      </c>
      <c r="X242" s="151" t="s">
        <v>6378</v>
      </c>
      <c r="Y242" s="151" t="s">
        <v>6378</v>
      </c>
      <c r="Z242" s="156">
        <v>7.0599999999999996E-2</v>
      </c>
      <c r="AA242" s="153" t="s">
        <v>984</v>
      </c>
      <c r="AB242" s="153" t="s">
        <v>5504</v>
      </c>
      <c r="AC242" s="153" t="s">
        <v>785</v>
      </c>
      <c r="AD242" s="157" t="s">
        <v>626</v>
      </c>
      <c r="AE242" s="110">
        <v>0</v>
      </c>
      <c r="AF242" s="110">
        <v>0</v>
      </c>
      <c r="AG242" s="112">
        <f t="shared" si="30"/>
        <v>0</v>
      </c>
      <c r="AH242" s="110">
        <f>SUM(AG$4:AG242)</f>
        <v>1</v>
      </c>
      <c r="AI242" s="112">
        <f t="shared" si="27"/>
        <v>0</v>
      </c>
      <c r="AJ242" s="110">
        <f>COUNTIF(AI$4:AI242,"&gt;0")</f>
        <v>0</v>
      </c>
      <c r="AK242" s="110">
        <v>0</v>
      </c>
      <c r="AL242" s="110">
        <v>0</v>
      </c>
      <c r="AM242" s="172" t="str">
        <f>IF(OR(Table1[[#This Row],[Line total ordered for now]]&gt;0,Table1[[#This Row],[Line total ordered for season]]&gt;0),1,"")</f>
        <v/>
      </c>
      <c r="AN242" s="173">
        <f>COUNTIF(AM$4:AM242,"&gt;0")</f>
        <v>0</v>
      </c>
      <c r="AO242" s="173">
        <f>Table1[[#This Row],[ORDER QUANTITY
to be collected BEFORE 31.3.22]]</f>
        <v>0</v>
      </c>
      <c r="AP242" s="174">
        <f t="shared" si="28"/>
        <v>0</v>
      </c>
      <c r="AQ242" s="174">
        <f>IFERROR(INDEX(Retail!H:H,MATCH($D242,Retail!$D:$D,0)),0)</f>
        <v>0</v>
      </c>
      <c r="AR242" s="174">
        <f>IFERROR(INDEX(Retail!J:J,MATCH($D242,Retail!$D:$D,0)),0)</f>
        <v>0</v>
      </c>
      <c r="AS242" s="174">
        <f>IFERROR(INDEX('NEW2022'!H:H,MATCH($D242,'NEW2022'!D:D,0)),0)</f>
        <v>0</v>
      </c>
      <c r="AT242" s="174">
        <f>IFERROR(INDEX('NEW2022'!J:J,MATCH($D242,'NEW2022'!D:D,0)),0)</f>
        <v>0</v>
      </c>
      <c r="AU242" s="174">
        <f>IFERROR(INDEX('Quiet Items'!H:H,MATCH($D242,'Quiet Items'!D:D,0)),0)</f>
        <v>0</v>
      </c>
      <c r="AV242" s="174">
        <f>IFERROR(INDEX('Quiet Items'!J:J,MATCH($D242,'Quiet Items'!D:D,0)),0)</f>
        <v>0</v>
      </c>
      <c r="AW242" s="174">
        <f>IFERROR(INDEX('1.4G'!H:H,MATCH($D242,'1.4G'!D:D,0)),0)</f>
        <v>0</v>
      </c>
      <c r="AX242" s="174">
        <f>IFERROR(INDEX('1.4G'!J:J,MATCH($D242,'1.4G'!D:D,0)),0)</f>
        <v>0</v>
      </c>
      <c r="AY242" s="174">
        <f t="shared" si="32"/>
        <v>0</v>
      </c>
      <c r="AZ242" s="174">
        <f t="shared" si="33"/>
        <v>0</v>
      </c>
      <c r="BA242" s="175">
        <f>IFERROR(Table1[[#This Row],[Line total ordered for now]]*Table1[[#This Row],[GUARANTEED PRICE
for STOCK orders collected before 31.3.22]],0)</f>
        <v>0</v>
      </c>
      <c r="BB242" s="175">
        <f t="shared" si="29"/>
        <v>0</v>
      </c>
      <c r="BC242" s="176">
        <f>(AZ242+Table1[[#This Row],[Line total ordered for now]])*Z242</f>
        <v>0</v>
      </c>
      <c r="BD242" s="200">
        <v>179.87700000000001</v>
      </c>
      <c r="BE242" s="65"/>
      <c r="BF242" s="65"/>
      <c r="BG242" s="65"/>
      <c r="BH242" s="65"/>
      <c r="BI242" s="65"/>
      <c r="BJ242" s="65"/>
      <c r="BK242" s="65"/>
      <c r="BL242" s="55"/>
    </row>
    <row r="243" spans="1:72" ht="15.75">
      <c r="A243" s="202">
        <v>240</v>
      </c>
      <c r="B243" s="68" t="s">
        <v>6378</v>
      </c>
      <c r="C243" s="149" t="s">
        <v>614</v>
      </c>
      <c r="D243" s="149" t="s">
        <v>4630</v>
      </c>
      <c r="E243" s="149" t="s">
        <v>779</v>
      </c>
      <c r="F243" s="158" t="str">
        <f t="shared" si="31"/>
        <v>Video</v>
      </c>
      <c r="G243" s="187">
        <v>2</v>
      </c>
      <c r="H243" s="150"/>
      <c r="I243" s="184">
        <v>187.6</v>
      </c>
      <c r="J243" s="150"/>
      <c r="K243" s="151">
        <v>8.8574999999999999</v>
      </c>
      <c r="L243" s="152">
        <v>193.4478</v>
      </c>
      <c r="M243" s="152">
        <v>212.57999999999998</v>
      </c>
      <c r="N243" s="153" t="s">
        <v>615</v>
      </c>
      <c r="O243" s="154">
        <v>24</v>
      </c>
      <c r="P243" s="153">
        <v>0</v>
      </c>
      <c r="Q243" s="153" t="s">
        <v>147</v>
      </c>
      <c r="R243" s="155">
        <v>23</v>
      </c>
      <c r="S243" s="155">
        <v>16.399999999999999</v>
      </c>
      <c r="T243" s="155">
        <v>3.55</v>
      </c>
      <c r="U243" s="154" t="s">
        <v>94</v>
      </c>
      <c r="V243" s="153" t="s">
        <v>89</v>
      </c>
      <c r="W243" s="153" t="s">
        <v>627</v>
      </c>
      <c r="X243" s="151" t="s">
        <v>6378</v>
      </c>
      <c r="Y243" s="151" t="s">
        <v>6378</v>
      </c>
      <c r="Z243" s="156">
        <v>6.6600000000000006E-2</v>
      </c>
      <c r="AA243" s="153" t="s">
        <v>673</v>
      </c>
      <c r="AB243" s="153" t="s">
        <v>5493</v>
      </c>
      <c r="AC243" s="153" t="s">
        <v>164</v>
      </c>
      <c r="AD243" s="157" t="s">
        <v>2849</v>
      </c>
      <c r="AE243" s="110">
        <v>0</v>
      </c>
      <c r="AF243" s="110">
        <v>0</v>
      </c>
      <c r="AG243" s="112">
        <f t="shared" si="30"/>
        <v>0</v>
      </c>
      <c r="AH243" s="110">
        <f>SUM(AG$4:AG243)</f>
        <v>1</v>
      </c>
      <c r="AI243" s="112">
        <f t="shared" si="27"/>
        <v>0</v>
      </c>
      <c r="AJ243" s="110">
        <f>COUNTIF(AI$4:AI243,"&gt;0")</f>
        <v>0</v>
      </c>
      <c r="AK243" s="110">
        <v>0</v>
      </c>
      <c r="AL243" s="110">
        <v>0</v>
      </c>
      <c r="AM243" s="172" t="str">
        <f>IF(OR(Table1[[#This Row],[Line total ordered for now]]&gt;0,Table1[[#This Row],[Line total ordered for season]]&gt;0),1,"")</f>
        <v/>
      </c>
      <c r="AN243" s="173">
        <f>COUNTIF(AM$4:AM243,"&gt;0")</f>
        <v>0</v>
      </c>
      <c r="AO243" s="173">
        <f>Table1[[#This Row],[ORDER QUANTITY
to be collected BEFORE 31.3.22]]</f>
        <v>0</v>
      </c>
      <c r="AP243" s="174">
        <f t="shared" si="28"/>
        <v>0</v>
      </c>
      <c r="AQ243" s="174">
        <f>IFERROR(INDEX(Retail!H:H,MATCH($D243,Retail!$D:$D,0)),0)</f>
        <v>0</v>
      </c>
      <c r="AR243" s="174">
        <f>IFERROR(INDEX(Retail!J:J,MATCH($D243,Retail!$D:$D,0)),0)</f>
        <v>0</v>
      </c>
      <c r="AS243" s="174">
        <f>IFERROR(INDEX('NEW2022'!H:H,MATCH($D243,'NEW2022'!D:D,0)),0)</f>
        <v>0</v>
      </c>
      <c r="AT243" s="174">
        <f>IFERROR(INDEX('NEW2022'!J:J,MATCH($D243,'NEW2022'!D:D,0)),0)</f>
        <v>0</v>
      </c>
      <c r="AU243" s="174">
        <f>IFERROR(INDEX('Quiet Items'!H:H,MATCH($D243,'Quiet Items'!D:D,0)),0)</f>
        <v>0</v>
      </c>
      <c r="AV243" s="174">
        <f>IFERROR(INDEX('Quiet Items'!J:J,MATCH($D243,'Quiet Items'!D:D,0)),0)</f>
        <v>0</v>
      </c>
      <c r="AW243" s="174">
        <f>IFERROR(INDEX('1.4G'!H:H,MATCH($D243,'1.4G'!D:D,0)),0)</f>
        <v>0</v>
      </c>
      <c r="AX243" s="174">
        <f>IFERROR(INDEX('1.4G'!J:J,MATCH($D243,'1.4G'!D:D,0)),0)</f>
        <v>0</v>
      </c>
      <c r="AY243" s="174">
        <f t="shared" si="32"/>
        <v>0</v>
      </c>
      <c r="AZ243" s="174">
        <f t="shared" si="33"/>
        <v>0</v>
      </c>
      <c r="BA243" s="175">
        <f>IFERROR(Table1[[#This Row],[Line total ordered for now]]*Table1[[#This Row],[GUARANTEED PRICE
for STOCK orders collected before 31.3.22]],0)</f>
        <v>0</v>
      </c>
      <c r="BB243" s="175">
        <f t="shared" si="29"/>
        <v>0</v>
      </c>
      <c r="BC243" s="176">
        <f>(AZ243+Table1[[#This Row],[Line total ordered for now]])*Z243</f>
        <v>0</v>
      </c>
      <c r="BD243" s="200">
        <v>180.69299999999998</v>
      </c>
      <c r="BE243" s="65"/>
      <c r="BF243" s="65"/>
      <c r="BG243" s="65"/>
      <c r="BH243" s="65"/>
      <c r="BI243" s="65"/>
      <c r="BJ243" s="65"/>
      <c r="BK243" s="65"/>
      <c r="BL243" s="55"/>
      <c r="BM243"/>
      <c r="BN243"/>
      <c r="BO243"/>
      <c r="BP243"/>
      <c r="BQ243"/>
      <c r="BR243"/>
      <c r="BS243"/>
      <c r="BT243"/>
    </row>
    <row r="244" spans="1:72" ht="15.75">
      <c r="A244" s="202">
        <v>241</v>
      </c>
      <c r="B244" s="68" t="s">
        <v>6378</v>
      </c>
      <c r="C244" s="149" t="s">
        <v>614</v>
      </c>
      <c r="D244" s="149" t="s">
        <v>6051</v>
      </c>
      <c r="E244" s="149" t="s">
        <v>3853</v>
      </c>
      <c r="F244" s="158" t="str">
        <f t="shared" si="31"/>
        <v>Video</v>
      </c>
      <c r="G244" s="187">
        <v>0</v>
      </c>
      <c r="H244" s="150"/>
      <c r="I244" s="184">
        <v>196.75</v>
      </c>
      <c r="J244" s="150"/>
      <c r="K244" s="151">
        <v>8.8672976667448342</v>
      </c>
      <c r="L244" s="152">
        <v>150.51375000000002</v>
      </c>
      <c r="M244" s="152">
        <v>159.61135800140701</v>
      </c>
      <c r="N244" s="153" t="s">
        <v>615</v>
      </c>
      <c r="O244" s="154">
        <v>18</v>
      </c>
      <c r="P244" s="153">
        <v>0</v>
      </c>
      <c r="Q244" s="153" t="s">
        <v>147</v>
      </c>
      <c r="R244" s="155">
        <v>17.25</v>
      </c>
      <c r="S244" s="155">
        <v>9</v>
      </c>
      <c r="T244" s="155">
        <v>3.55</v>
      </c>
      <c r="U244" s="154" t="s">
        <v>94</v>
      </c>
      <c r="V244" s="153" t="s">
        <v>89</v>
      </c>
      <c r="W244" s="153" t="s">
        <v>627</v>
      </c>
      <c r="X244" s="151" t="s">
        <v>6378</v>
      </c>
      <c r="Y244" s="151" t="s">
        <v>6378</v>
      </c>
      <c r="Z244" s="156">
        <v>4.5280000000000001E-2</v>
      </c>
      <c r="AA244" s="153" t="s">
        <v>3674</v>
      </c>
      <c r="AB244" s="153" t="s">
        <v>436</v>
      </c>
      <c r="AC244" s="153" t="s">
        <v>277</v>
      </c>
      <c r="AD244" s="157" t="s">
        <v>1168</v>
      </c>
      <c r="AE244" s="110">
        <v>0</v>
      </c>
      <c r="AF244" s="110">
        <v>0</v>
      </c>
      <c r="AG244" s="112">
        <f t="shared" si="30"/>
        <v>0</v>
      </c>
      <c r="AH244" s="110">
        <f>SUM(AG$4:AG244)</f>
        <v>1</v>
      </c>
      <c r="AI244" s="112">
        <f t="shared" si="27"/>
        <v>0</v>
      </c>
      <c r="AJ244" s="110">
        <f>COUNTIF(AI$4:AI244,"&gt;0")</f>
        <v>0</v>
      </c>
      <c r="AK244" s="110">
        <v>0</v>
      </c>
      <c r="AL244" s="110">
        <v>0</v>
      </c>
      <c r="AM244" s="172" t="str">
        <f>IF(OR(Table1[[#This Row],[Line total ordered for now]]&gt;0,Table1[[#This Row],[Line total ordered for season]]&gt;0),1,"")</f>
        <v/>
      </c>
      <c r="AN244" s="173">
        <f>COUNTIF(AM$4:AM244,"&gt;0")</f>
        <v>0</v>
      </c>
      <c r="AO244" s="173">
        <f>Table1[[#This Row],[ORDER QUANTITY
to be collected BEFORE 31.3.22]]</f>
        <v>0</v>
      </c>
      <c r="AP244" s="174">
        <f t="shared" si="28"/>
        <v>0</v>
      </c>
      <c r="AQ244" s="174">
        <f>IFERROR(INDEX(Retail!H:H,MATCH($D244,Retail!$D:$D,0)),0)</f>
        <v>0</v>
      </c>
      <c r="AR244" s="174">
        <f>IFERROR(INDEX(Retail!J:J,MATCH($D244,Retail!$D:$D,0)),0)</f>
        <v>0</v>
      </c>
      <c r="AS244" s="174">
        <f>IFERROR(INDEX('NEW2022'!H:H,MATCH($D244,'NEW2022'!D:D,0)),0)</f>
        <v>0</v>
      </c>
      <c r="AT244" s="174">
        <f>IFERROR(INDEX('NEW2022'!J:J,MATCH($D244,'NEW2022'!D:D,0)),0)</f>
        <v>0</v>
      </c>
      <c r="AU244" s="174">
        <f>IFERROR(INDEX('Quiet Items'!H:H,MATCH($D244,'Quiet Items'!D:D,0)),0)</f>
        <v>0</v>
      </c>
      <c r="AV244" s="174">
        <f>IFERROR(INDEX('Quiet Items'!J:J,MATCH($D244,'Quiet Items'!D:D,0)),0)</f>
        <v>0</v>
      </c>
      <c r="AW244" s="174">
        <f>IFERROR(INDEX('1.4G'!H:H,MATCH($D244,'1.4G'!D:D,0)),0)</f>
        <v>0</v>
      </c>
      <c r="AX244" s="174">
        <f>IFERROR(INDEX('1.4G'!J:J,MATCH($D244,'1.4G'!D:D,0)),0)</f>
        <v>0</v>
      </c>
      <c r="AY244" s="174">
        <f t="shared" si="32"/>
        <v>0</v>
      </c>
      <c r="AZ244" s="174">
        <f t="shared" si="33"/>
        <v>0</v>
      </c>
      <c r="BA244" s="175">
        <f>IFERROR(Table1[[#This Row],[Line total ordered for now]]*Table1[[#This Row],[GUARANTEED PRICE
for STOCK orders collected before 31.3.22]],0)</f>
        <v>0</v>
      </c>
      <c r="BB244" s="175">
        <f t="shared" si="29"/>
        <v>0</v>
      </c>
      <c r="BC244" s="176">
        <f>(AZ244+Table1[[#This Row],[Line total ordered for now]])*Z244</f>
        <v>0</v>
      </c>
      <c r="BD244" s="200">
        <v>135.66965430119595</v>
      </c>
      <c r="BE244" s="65"/>
      <c r="BF244" s="65"/>
      <c r="BG244" s="65"/>
      <c r="BH244" s="65"/>
      <c r="BI244" s="65"/>
      <c r="BJ244" s="65"/>
      <c r="BK244" s="65"/>
      <c r="BL244" s="55"/>
      <c r="BM244"/>
      <c r="BN244"/>
      <c r="BO244"/>
      <c r="BP244"/>
      <c r="BQ244"/>
      <c r="BR244"/>
      <c r="BS244"/>
      <c r="BT244"/>
    </row>
    <row r="245" spans="1:72" ht="15.75">
      <c r="A245" s="202">
        <v>242</v>
      </c>
      <c r="B245" s="68" t="s">
        <v>6378</v>
      </c>
      <c r="C245" s="149" t="s">
        <v>614</v>
      </c>
      <c r="D245" s="149" t="s">
        <v>2374</v>
      </c>
      <c r="E245" s="149" t="s">
        <v>2375</v>
      </c>
      <c r="F245" s="158" t="str">
        <f t="shared" si="31"/>
        <v>Video</v>
      </c>
      <c r="G245" s="187">
        <v>0</v>
      </c>
      <c r="H245" s="150"/>
      <c r="I245" s="184">
        <v>188.32</v>
      </c>
      <c r="J245" s="150"/>
      <c r="K245" s="151">
        <v>8.8916666666666657</v>
      </c>
      <c r="L245" s="152">
        <v>194.19399999999999</v>
      </c>
      <c r="M245" s="152">
        <v>213.39999999999998</v>
      </c>
      <c r="N245" s="153" t="s">
        <v>615</v>
      </c>
      <c r="O245" s="154">
        <v>24</v>
      </c>
      <c r="P245" s="153">
        <v>0</v>
      </c>
      <c r="Q245" s="153" t="s">
        <v>147</v>
      </c>
      <c r="R245" s="155">
        <v>21</v>
      </c>
      <c r="S245" s="155">
        <v>13.59</v>
      </c>
      <c r="T245" s="155">
        <v>3.55</v>
      </c>
      <c r="U245" s="154" t="s">
        <v>94</v>
      </c>
      <c r="V245" s="153" t="s">
        <v>89</v>
      </c>
      <c r="W245" s="153" t="s">
        <v>627</v>
      </c>
      <c r="X245" s="151" t="s">
        <v>6378</v>
      </c>
      <c r="Y245" s="151" t="s">
        <v>6378</v>
      </c>
      <c r="Z245" s="156">
        <v>6.9599999999999995E-2</v>
      </c>
      <c r="AA245" s="153" t="s">
        <v>984</v>
      </c>
      <c r="AB245" s="153" t="s">
        <v>5512</v>
      </c>
      <c r="AC245" s="153" t="s">
        <v>785</v>
      </c>
      <c r="AD245" s="157" t="s">
        <v>2376</v>
      </c>
      <c r="AE245" s="110">
        <v>0</v>
      </c>
      <c r="AF245" s="110">
        <v>0</v>
      </c>
      <c r="AG245" s="112">
        <f t="shared" si="30"/>
        <v>0</v>
      </c>
      <c r="AH245" s="110">
        <f>SUM(AG$4:AG245)</f>
        <v>1</v>
      </c>
      <c r="AI245" s="112">
        <f t="shared" si="27"/>
        <v>0</v>
      </c>
      <c r="AJ245" s="110">
        <f>COUNTIF(AI$4:AI245,"&gt;0")</f>
        <v>0</v>
      </c>
      <c r="AK245" s="110">
        <v>0</v>
      </c>
      <c r="AL245" s="110">
        <v>0</v>
      </c>
      <c r="AM245" s="172" t="str">
        <f>IF(OR(Table1[[#This Row],[Line total ordered for now]]&gt;0,Table1[[#This Row],[Line total ordered for season]]&gt;0),1,"")</f>
        <v/>
      </c>
      <c r="AN245" s="173">
        <f>COUNTIF(AM$4:AM245,"&gt;0")</f>
        <v>0</v>
      </c>
      <c r="AO245" s="173">
        <f>Table1[[#This Row],[ORDER QUANTITY
to be collected BEFORE 31.3.22]]</f>
        <v>0</v>
      </c>
      <c r="AP245" s="174">
        <f t="shared" si="28"/>
        <v>0</v>
      </c>
      <c r="AQ245" s="174">
        <f>IFERROR(INDEX(Retail!H:H,MATCH($D245,Retail!$D:$D,0)),0)</f>
        <v>0</v>
      </c>
      <c r="AR245" s="174">
        <f>IFERROR(INDEX(Retail!J:J,MATCH($D245,Retail!$D:$D,0)),0)</f>
        <v>0</v>
      </c>
      <c r="AS245" s="174">
        <f>IFERROR(INDEX('NEW2022'!H:H,MATCH($D245,'NEW2022'!D:D,0)),0)</f>
        <v>0</v>
      </c>
      <c r="AT245" s="174">
        <f>IFERROR(INDEX('NEW2022'!J:J,MATCH($D245,'NEW2022'!D:D,0)),0)</f>
        <v>0</v>
      </c>
      <c r="AU245" s="174">
        <f>IFERROR(INDEX('Quiet Items'!H:H,MATCH($D245,'Quiet Items'!D:D,0)),0)</f>
        <v>0</v>
      </c>
      <c r="AV245" s="174">
        <f>IFERROR(INDEX('Quiet Items'!J:J,MATCH($D245,'Quiet Items'!D:D,0)),0)</f>
        <v>0</v>
      </c>
      <c r="AW245" s="174">
        <f>IFERROR(INDEX('1.4G'!H:H,MATCH($D245,'1.4G'!D:D,0)),0)</f>
        <v>0</v>
      </c>
      <c r="AX245" s="174">
        <f>IFERROR(INDEX('1.4G'!J:J,MATCH($D245,'1.4G'!D:D,0)),0)</f>
        <v>0</v>
      </c>
      <c r="AY245" s="174">
        <f t="shared" si="32"/>
        <v>0</v>
      </c>
      <c r="AZ245" s="174">
        <f t="shared" si="33"/>
        <v>0</v>
      </c>
      <c r="BA245" s="175">
        <f>IFERROR(Table1[[#This Row],[Line total ordered for now]]*Table1[[#This Row],[GUARANTEED PRICE
for STOCK orders collected before 31.3.22]],0)</f>
        <v>0</v>
      </c>
      <c r="BB245" s="175">
        <f t="shared" si="29"/>
        <v>0</v>
      </c>
      <c r="BC245" s="176">
        <f>(AZ245+Table1[[#This Row],[Line total ordered for now]])*Z245</f>
        <v>0</v>
      </c>
      <c r="BD245" s="200">
        <v>181.39</v>
      </c>
      <c r="BE245" s="65"/>
      <c r="BF245" s="65"/>
      <c r="BG245" s="65"/>
      <c r="BH245" s="65"/>
      <c r="BI245" s="65"/>
      <c r="BJ245" s="65"/>
      <c r="BK245" s="65"/>
      <c r="BL245" s="55"/>
      <c r="BM245"/>
      <c r="BN245"/>
      <c r="BO245"/>
      <c r="BP245"/>
      <c r="BQ245"/>
      <c r="BR245"/>
      <c r="BS245"/>
      <c r="BT245"/>
    </row>
    <row r="246" spans="1:72" ht="15.75">
      <c r="A246" s="202">
        <v>243</v>
      </c>
      <c r="B246" s="68" t="s">
        <v>6378</v>
      </c>
      <c r="C246" s="149" t="s">
        <v>614</v>
      </c>
      <c r="D246" s="149" t="s">
        <v>2596</v>
      </c>
      <c r="E246" s="149" t="s">
        <v>2597</v>
      </c>
      <c r="F246" s="158" t="str">
        <f t="shared" si="31"/>
        <v>Video</v>
      </c>
      <c r="G246" s="187">
        <v>0</v>
      </c>
      <c r="H246" s="150"/>
      <c r="I246" s="184">
        <v>214.07</v>
      </c>
      <c r="J246" s="150"/>
      <c r="K246" s="151">
        <v>8.9195833333333336</v>
      </c>
      <c r="L246" s="152">
        <v>218.35139999999998</v>
      </c>
      <c r="M246" s="152">
        <v>214.07</v>
      </c>
      <c r="N246" s="153" t="s">
        <v>615</v>
      </c>
      <c r="O246" s="154">
        <v>24</v>
      </c>
      <c r="P246" s="153">
        <v>12</v>
      </c>
      <c r="Q246" s="153" t="s">
        <v>147</v>
      </c>
      <c r="R246" s="155">
        <v>24</v>
      </c>
      <c r="S246" s="155">
        <v>15.6</v>
      </c>
      <c r="T246" s="155">
        <v>3.55</v>
      </c>
      <c r="U246" s="154" t="s">
        <v>94</v>
      </c>
      <c r="V246" s="153" t="s">
        <v>89</v>
      </c>
      <c r="W246" s="153" t="s">
        <v>627</v>
      </c>
      <c r="X246" s="151" t="s">
        <v>6378</v>
      </c>
      <c r="Y246" s="151" t="s">
        <v>6378</v>
      </c>
      <c r="Z246" s="156">
        <v>6.9614999999999996E-2</v>
      </c>
      <c r="AA246" s="153" t="s">
        <v>1811</v>
      </c>
      <c r="AB246" s="153" t="s">
        <v>5517</v>
      </c>
      <c r="AC246" s="153" t="s">
        <v>4640</v>
      </c>
      <c r="AD246" s="157" t="s">
        <v>2598</v>
      </c>
      <c r="AE246" s="110">
        <v>0</v>
      </c>
      <c r="AF246" s="110">
        <v>0</v>
      </c>
      <c r="AG246" s="112">
        <f t="shared" si="30"/>
        <v>0</v>
      </c>
      <c r="AH246" s="110">
        <f>SUM(AG$4:AG246)</f>
        <v>1</v>
      </c>
      <c r="AI246" s="112">
        <f t="shared" si="27"/>
        <v>0</v>
      </c>
      <c r="AJ246" s="110">
        <f>COUNTIF(AI$4:AI246,"&gt;0")</f>
        <v>0</v>
      </c>
      <c r="AK246" s="110">
        <v>0</v>
      </c>
      <c r="AL246" s="110">
        <v>0</v>
      </c>
      <c r="AM246" s="172" t="str">
        <f>IF(OR(Table1[[#This Row],[Line total ordered for now]]&gt;0,Table1[[#This Row],[Line total ordered for season]]&gt;0),1,"")</f>
        <v/>
      </c>
      <c r="AN246" s="173">
        <f>COUNTIF(AM$4:AM246,"&gt;0")</f>
        <v>0</v>
      </c>
      <c r="AO246" s="173">
        <f>Table1[[#This Row],[ORDER QUANTITY
to be collected BEFORE 31.3.22]]</f>
        <v>0</v>
      </c>
      <c r="AP246" s="174">
        <f t="shared" si="28"/>
        <v>0</v>
      </c>
      <c r="AQ246" s="174">
        <f>IFERROR(INDEX(Retail!H:H,MATCH($D246,Retail!$D:$D,0)),0)</f>
        <v>0</v>
      </c>
      <c r="AR246" s="174">
        <f>IFERROR(INDEX(Retail!J:J,MATCH($D246,Retail!$D:$D,0)),0)</f>
        <v>0</v>
      </c>
      <c r="AS246" s="174">
        <f>IFERROR(INDEX('NEW2022'!H:H,MATCH($D246,'NEW2022'!D:D,0)),0)</f>
        <v>0</v>
      </c>
      <c r="AT246" s="174">
        <f>IFERROR(INDEX('NEW2022'!J:J,MATCH($D246,'NEW2022'!D:D,0)),0)</f>
        <v>0</v>
      </c>
      <c r="AU246" s="174">
        <f>IFERROR(INDEX('Quiet Items'!H:H,MATCH($D246,'Quiet Items'!D:D,0)),0)</f>
        <v>0</v>
      </c>
      <c r="AV246" s="174">
        <f>IFERROR(INDEX('Quiet Items'!J:J,MATCH($D246,'Quiet Items'!D:D,0)),0)</f>
        <v>0</v>
      </c>
      <c r="AW246" s="174">
        <f>IFERROR(INDEX('1.4G'!H:H,MATCH($D246,'1.4G'!D:D,0)),0)</f>
        <v>0</v>
      </c>
      <c r="AX246" s="174">
        <f>IFERROR(INDEX('1.4G'!J:J,MATCH($D246,'1.4G'!D:D,0)),0)</f>
        <v>0</v>
      </c>
      <c r="AY246" s="174">
        <f t="shared" si="32"/>
        <v>0</v>
      </c>
      <c r="AZ246" s="174">
        <f t="shared" si="33"/>
        <v>0</v>
      </c>
      <c r="BA246" s="175">
        <f>IFERROR(Table1[[#This Row],[Line total ordered for now]]*Table1[[#This Row],[GUARANTEED PRICE
for STOCK orders collected before 31.3.22]],0)</f>
        <v>0</v>
      </c>
      <c r="BB246" s="175">
        <f t="shared" si="29"/>
        <v>0</v>
      </c>
      <c r="BC246" s="176">
        <f>(AZ246+Table1[[#This Row],[Line total ordered for now]])*Z246</f>
        <v>0</v>
      </c>
      <c r="BD246" s="200">
        <v>181.95949999999999</v>
      </c>
      <c r="BE246" s="65"/>
      <c r="BF246" s="65"/>
      <c r="BG246" s="65"/>
      <c r="BH246" s="65"/>
      <c r="BI246" s="65"/>
      <c r="BJ246" s="65"/>
      <c r="BK246" s="65"/>
      <c r="BL246" s="55"/>
      <c r="BM246"/>
      <c r="BN246"/>
      <c r="BO246"/>
      <c r="BP246"/>
      <c r="BQ246"/>
      <c r="BR246"/>
      <c r="BS246"/>
      <c r="BT246"/>
    </row>
    <row r="247" spans="1:72" s="196" customFormat="1" ht="15.75">
      <c r="A247" s="202">
        <v>244</v>
      </c>
      <c r="B247" s="68" t="s">
        <v>6378</v>
      </c>
      <c r="C247" s="149" t="s">
        <v>614</v>
      </c>
      <c r="D247" s="149" t="s">
        <v>3693</v>
      </c>
      <c r="E247" s="149" t="s">
        <v>3694</v>
      </c>
      <c r="F247" s="158" t="str">
        <f t="shared" si="31"/>
        <v>Video</v>
      </c>
      <c r="G247" s="187">
        <v>5</v>
      </c>
      <c r="H247" s="150"/>
      <c r="I247" s="184">
        <v>215.36</v>
      </c>
      <c r="J247" s="150"/>
      <c r="K247" s="151">
        <v>8.9733333333333345</v>
      </c>
      <c r="L247" s="152">
        <v>219.66720000000001</v>
      </c>
      <c r="M247" s="152">
        <v>215.36</v>
      </c>
      <c r="N247" s="153" t="s">
        <v>615</v>
      </c>
      <c r="O247" s="154">
        <v>24</v>
      </c>
      <c r="P247" s="153">
        <v>0</v>
      </c>
      <c r="Q247" s="153" t="s">
        <v>147</v>
      </c>
      <c r="R247" s="155">
        <v>23</v>
      </c>
      <c r="S247" s="155">
        <v>14.88</v>
      </c>
      <c r="T247" s="155">
        <v>3.55</v>
      </c>
      <c r="U247" s="154" t="s">
        <v>94</v>
      </c>
      <c r="V247" s="153" t="s">
        <v>89</v>
      </c>
      <c r="W247" s="153" t="s">
        <v>627</v>
      </c>
      <c r="X247" s="151" t="s">
        <v>6378</v>
      </c>
      <c r="Y247" s="151" t="s">
        <v>6378</v>
      </c>
      <c r="Z247" s="156">
        <v>6.8250000000000005E-2</v>
      </c>
      <c r="AA247" s="153" t="s">
        <v>3674</v>
      </c>
      <c r="AB247" s="153" t="s">
        <v>5545</v>
      </c>
      <c r="AC247" s="153" t="s">
        <v>4790</v>
      </c>
      <c r="AD247" s="157" t="s">
        <v>1100</v>
      </c>
      <c r="AE247" s="110">
        <v>0</v>
      </c>
      <c r="AF247" s="110">
        <v>0</v>
      </c>
      <c r="AG247" s="112">
        <f t="shared" si="30"/>
        <v>0</v>
      </c>
      <c r="AH247" s="110">
        <f>SUM(AG$4:AG247)</f>
        <v>1</v>
      </c>
      <c r="AI247" s="112">
        <f t="shared" si="27"/>
        <v>0</v>
      </c>
      <c r="AJ247" s="110">
        <f>COUNTIF(AI$4:AI247,"&gt;0")</f>
        <v>0</v>
      </c>
      <c r="AK247" s="110">
        <v>0</v>
      </c>
      <c r="AL247" s="110">
        <v>0</v>
      </c>
      <c r="AM247" s="172" t="str">
        <f>IF(OR(Table1[[#This Row],[Line total ordered for now]]&gt;0,Table1[[#This Row],[Line total ordered for season]]&gt;0),1,"")</f>
        <v/>
      </c>
      <c r="AN247" s="173">
        <f>COUNTIF(AM$4:AM247,"&gt;0")</f>
        <v>0</v>
      </c>
      <c r="AO247" s="173">
        <f>Table1[[#This Row],[ORDER QUANTITY
to be collected BEFORE 31.3.22]]</f>
        <v>0</v>
      </c>
      <c r="AP247" s="174">
        <f t="shared" si="28"/>
        <v>0</v>
      </c>
      <c r="AQ247" s="174">
        <f>IFERROR(INDEX(Retail!H:H,MATCH($D247,Retail!$D:$D,0)),0)</f>
        <v>0</v>
      </c>
      <c r="AR247" s="174">
        <f>IFERROR(INDEX(Retail!J:J,MATCH($D247,Retail!$D:$D,0)),0)</f>
        <v>0</v>
      </c>
      <c r="AS247" s="174">
        <f>IFERROR(INDEX('NEW2022'!H:H,MATCH($D247,'NEW2022'!D:D,0)),0)</f>
        <v>0</v>
      </c>
      <c r="AT247" s="174">
        <f>IFERROR(INDEX('NEW2022'!J:J,MATCH($D247,'NEW2022'!D:D,0)),0)</f>
        <v>0</v>
      </c>
      <c r="AU247" s="174">
        <f>IFERROR(INDEX('Quiet Items'!H:H,MATCH($D247,'Quiet Items'!D:D,0)),0)</f>
        <v>0</v>
      </c>
      <c r="AV247" s="174">
        <f>IFERROR(INDEX('Quiet Items'!J:J,MATCH($D247,'Quiet Items'!D:D,0)),0)</f>
        <v>0</v>
      </c>
      <c r="AW247" s="174">
        <f>IFERROR(INDEX('1.4G'!H:H,MATCH($D247,'1.4G'!D:D,0)),0)</f>
        <v>0</v>
      </c>
      <c r="AX247" s="174">
        <f>IFERROR(INDEX('1.4G'!J:J,MATCH($D247,'1.4G'!D:D,0)),0)</f>
        <v>0</v>
      </c>
      <c r="AY247" s="174">
        <f t="shared" si="32"/>
        <v>0</v>
      </c>
      <c r="AZ247" s="174">
        <f t="shared" si="33"/>
        <v>0</v>
      </c>
      <c r="BA247" s="175">
        <f>IFERROR(Table1[[#This Row],[Line total ordered for now]]*Table1[[#This Row],[GUARANTEED PRICE
for STOCK orders collected before 31.3.22]],0)</f>
        <v>0</v>
      </c>
      <c r="BB247" s="175">
        <f t="shared" si="29"/>
        <v>0</v>
      </c>
      <c r="BC247" s="176">
        <f>(AZ247+Table1[[#This Row],[Line total ordered for now]])*Z247</f>
        <v>0</v>
      </c>
      <c r="BD247" s="200">
        <v>183.05600000000001</v>
      </c>
      <c r="BE247" s="65"/>
      <c r="BF247" s="65"/>
      <c r="BG247" s="65"/>
      <c r="BH247" s="65"/>
      <c r="BI247" s="65"/>
      <c r="BJ247" s="65"/>
      <c r="BK247" s="65"/>
      <c r="BL247" s="55"/>
    </row>
    <row r="248" spans="1:72" ht="15.75">
      <c r="A248" s="202">
        <v>245</v>
      </c>
      <c r="B248" s="68" t="s">
        <v>6378</v>
      </c>
      <c r="C248" s="149" t="s">
        <v>614</v>
      </c>
      <c r="D248" s="149" t="s">
        <v>2248</v>
      </c>
      <c r="E248" s="149" t="s">
        <v>2249</v>
      </c>
      <c r="F248" s="158" t="str">
        <f t="shared" si="31"/>
        <v>Video</v>
      </c>
      <c r="G248" s="187">
        <v>0</v>
      </c>
      <c r="H248" s="150"/>
      <c r="I248" s="184">
        <v>211.24</v>
      </c>
      <c r="J248" s="150"/>
      <c r="K248" s="151">
        <v>9.0262499999999992</v>
      </c>
      <c r="L248" s="152">
        <v>215.46480000000003</v>
      </c>
      <c r="M248" s="152">
        <v>216.63</v>
      </c>
      <c r="N248" s="153" t="s">
        <v>615</v>
      </c>
      <c r="O248" s="154">
        <v>24</v>
      </c>
      <c r="P248" s="153">
        <v>13</v>
      </c>
      <c r="Q248" s="153" t="s">
        <v>147</v>
      </c>
      <c r="R248" s="155">
        <v>23</v>
      </c>
      <c r="S248" s="155">
        <v>16.8</v>
      </c>
      <c r="T248" s="155">
        <v>3.55</v>
      </c>
      <c r="U248" s="154" t="s">
        <v>94</v>
      </c>
      <c r="V248" s="153" t="s">
        <v>89</v>
      </c>
      <c r="W248" s="153" t="s">
        <v>627</v>
      </c>
      <c r="X248" s="151" t="s">
        <v>6378</v>
      </c>
      <c r="Y248" s="151" t="s">
        <v>6378</v>
      </c>
      <c r="Z248" s="156">
        <v>6.6600000000000006E-2</v>
      </c>
      <c r="AA248" s="153" t="s">
        <v>1811</v>
      </c>
      <c r="AB248" s="153" t="s">
        <v>5770</v>
      </c>
      <c r="AC248" s="153" t="s">
        <v>785</v>
      </c>
      <c r="AD248" s="157" t="s">
        <v>2250</v>
      </c>
      <c r="AE248" s="110">
        <v>0</v>
      </c>
      <c r="AF248" s="110">
        <v>0</v>
      </c>
      <c r="AG248" s="112">
        <f t="shared" si="30"/>
        <v>0</v>
      </c>
      <c r="AH248" s="110">
        <f>SUM(AG$4:AG248)</f>
        <v>1</v>
      </c>
      <c r="AI248" s="112">
        <f t="shared" si="27"/>
        <v>0</v>
      </c>
      <c r="AJ248" s="110">
        <f>COUNTIF(AI$4:AI248,"&gt;0")</f>
        <v>0</v>
      </c>
      <c r="AK248" s="110">
        <v>0</v>
      </c>
      <c r="AL248" s="110">
        <v>0</v>
      </c>
      <c r="AM248" s="172" t="str">
        <f>IF(OR(Table1[[#This Row],[Line total ordered for now]]&gt;0,Table1[[#This Row],[Line total ordered for season]]&gt;0),1,"")</f>
        <v/>
      </c>
      <c r="AN248" s="173">
        <f>COUNTIF(AM$4:AM248,"&gt;0")</f>
        <v>0</v>
      </c>
      <c r="AO248" s="173">
        <f>Table1[[#This Row],[ORDER QUANTITY
to be collected BEFORE 31.3.22]]</f>
        <v>0</v>
      </c>
      <c r="AP248" s="174">
        <f t="shared" si="28"/>
        <v>0</v>
      </c>
      <c r="AQ248" s="174">
        <f>IFERROR(INDEX(Retail!H:H,MATCH($D248,Retail!$D:$D,0)),0)</f>
        <v>0</v>
      </c>
      <c r="AR248" s="174">
        <f>IFERROR(INDEX(Retail!J:J,MATCH($D248,Retail!$D:$D,0)),0)</f>
        <v>0</v>
      </c>
      <c r="AS248" s="174">
        <f>IFERROR(INDEX('NEW2022'!H:H,MATCH($D248,'NEW2022'!D:D,0)),0)</f>
        <v>0</v>
      </c>
      <c r="AT248" s="174">
        <f>IFERROR(INDEX('NEW2022'!J:J,MATCH($D248,'NEW2022'!D:D,0)),0)</f>
        <v>0</v>
      </c>
      <c r="AU248" s="174">
        <f>IFERROR(INDEX('Quiet Items'!H:H,MATCH($D248,'Quiet Items'!D:D,0)),0)</f>
        <v>0</v>
      </c>
      <c r="AV248" s="174">
        <f>IFERROR(INDEX('Quiet Items'!J:J,MATCH($D248,'Quiet Items'!D:D,0)),0)</f>
        <v>0</v>
      </c>
      <c r="AW248" s="174">
        <f>IFERROR(INDEX('1.4G'!H:H,MATCH($D248,'1.4G'!D:D,0)),0)</f>
        <v>0</v>
      </c>
      <c r="AX248" s="174">
        <f>IFERROR(INDEX('1.4G'!J:J,MATCH($D248,'1.4G'!D:D,0)),0)</f>
        <v>0</v>
      </c>
      <c r="AY248" s="174">
        <f t="shared" si="32"/>
        <v>0</v>
      </c>
      <c r="AZ248" s="174">
        <f t="shared" si="33"/>
        <v>0</v>
      </c>
      <c r="BA248" s="175">
        <f>IFERROR(Table1[[#This Row],[Line total ordered for now]]*Table1[[#This Row],[GUARANTEED PRICE
for STOCK orders collected before 31.3.22]],0)</f>
        <v>0</v>
      </c>
      <c r="BB248" s="175">
        <f t="shared" si="29"/>
        <v>0</v>
      </c>
      <c r="BC248" s="176">
        <f>(AZ248+Table1[[#This Row],[Line total ordered for now]])*Z248</f>
        <v>0</v>
      </c>
      <c r="BD248" s="200">
        <v>184.13549999999998</v>
      </c>
      <c r="BE248" s="65"/>
      <c r="BF248" s="65"/>
      <c r="BG248" s="65"/>
      <c r="BH248" s="65"/>
      <c r="BI248" s="65"/>
      <c r="BJ248" s="65"/>
      <c r="BK248" s="65"/>
      <c r="BL248" s="55"/>
      <c r="BM248"/>
      <c r="BN248"/>
      <c r="BO248"/>
      <c r="BP248"/>
      <c r="BQ248"/>
      <c r="BR248"/>
      <c r="BS248"/>
      <c r="BT248"/>
    </row>
    <row r="249" spans="1:72" ht="15.75">
      <c r="A249" s="202">
        <v>246</v>
      </c>
      <c r="B249" s="68" t="s">
        <v>6378</v>
      </c>
      <c r="C249" s="149" t="s">
        <v>614</v>
      </c>
      <c r="D249" s="149" t="s">
        <v>3430</v>
      </c>
      <c r="E249" s="149" t="s">
        <v>3431</v>
      </c>
      <c r="F249" s="158" t="str">
        <f t="shared" si="31"/>
        <v>Video</v>
      </c>
      <c r="G249" s="187">
        <v>4</v>
      </c>
      <c r="H249" s="150"/>
      <c r="I249" s="184">
        <v>206.67</v>
      </c>
      <c r="J249" s="150"/>
      <c r="K249" s="151">
        <v>9.0262499999999992</v>
      </c>
      <c r="L249" s="152">
        <v>210.80339999999998</v>
      </c>
      <c r="M249" s="152">
        <v>216.63</v>
      </c>
      <c r="N249" s="153" t="s">
        <v>615</v>
      </c>
      <c r="O249" s="154">
        <v>24</v>
      </c>
      <c r="P249" s="153">
        <v>10</v>
      </c>
      <c r="Q249" s="153" t="s">
        <v>147</v>
      </c>
      <c r="R249" s="155">
        <v>21.4</v>
      </c>
      <c r="S249" s="155">
        <v>16.399999999999999</v>
      </c>
      <c r="T249" s="155">
        <v>3.55</v>
      </c>
      <c r="U249" s="154" t="s">
        <v>94</v>
      </c>
      <c r="V249" s="153" t="s">
        <v>89</v>
      </c>
      <c r="W249" s="153" t="s">
        <v>627</v>
      </c>
      <c r="X249" s="151" t="s">
        <v>6378</v>
      </c>
      <c r="Y249" s="151" t="s">
        <v>6378</v>
      </c>
      <c r="Z249" s="156">
        <v>6.6600000000000006E-2</v>
      </c>
      <c r="AA249" s="153" t="s">
        <v>3216</v>
      </c>
      <c r="AB249" s="153" t="s">
        <v>5536</v>
      </c>
      <c r="AC249" s="153" t="s">
        <v>141</v>
      </c>
      <c r="AD249" s="157" t="s">
        <v>3432</v>
      </c>
      <c r="AE249" s="110">
        <v>0</v>
      </c>
      <c r="AF249" s="110">
        <v>0</v>
      </c>
      <c r="AG249" s="112">
        <f t="shared" si="30"/>
        <v>0</v>
      </c>
      <c r="AH249" s="110">
        <f>SUM(AG$4:AG249)</f>
        <v>1</v>
      </c>
      <c r="AI249" s="112">
        <f t="shared" si="27"/>
        <v>0</v>
      </c>
      <c r="AJ249" s="110">
        <f>COUNTIF(AI$4:AI249,"&gt;0")</f>
        <v>0</v>
      </c>
      <c r="AK249" s="110">
        <v>0</v>
      </c>
      <c r="AL249" s="110">
        <v>0</v>
      </c>
      <c r="AM249" s="172" t="str">
        <f>IF(OR(Table1[[#This Row],[Line total ordered for now]]&gt;0,Table1[[#This Row],[Line total ordered for season]]&gt;0),1,"")</f>
        <v/>
      </c>
      <c r="AN249" s="173">
        <f>COUNTIF(AM$4:AM249,"&gt;0")</f>
        <v>0</v>
      </c>
      <c r="AO249" s="173">
        <f>Table1[[#This Row],[ORDER QUANTITY
to be collected BEFORE 31.3.22]]</f>
        <v>0</v>
      </c>
      <c r="AP249" s="174">
        <f t="shared" si="28"/>
        <v>0</v>
      </c>
      <c r="AQ249" s="174">
        <f>IFERROR(INDEX(Retail!H:H,MATCH($D249,Retail!$D:$D,0)),0)</f>
        <v>0</v>
      </c>
      <c r="AR249" s="174">
        <f>IFERROR(INDEX(Retail!J:J,MATCH($D249,Retail!$D:$D,0)),0)</f>
        <v>0</v>
      </c>
      <c r="AS249" s="174">
        <f>IFERROR(INDEX('NEW2022'!H:H,MATCH($D249,'NEW2022'!D:D,0)),0)</f>
        <v>0</v>
      </c>
      <c r="AT249" s="174">
        <f>IFERROR(INDEX('NEW2022'!J:J,MATCH($D249,'NEW2022'!D:D,0)),0)</f>
        <v>0</v>
      </c>
      <c r="AU249" s="174">
        <f>IFERROR(INDEX('Quiet Items'!H:H,MATCH($D249,'Quiet Items'!D:D,0)),0)</f>
        <v>0</v>
      </c>
      <c r="AV249" s="174">
        <f>IFERROR(INDEX('Quiet Items'!J:J,MATCH($D249,'Quiet Items'!D:D,0)),0)</f>
        <v>0</v>
      </c>
      <c r="AW249" s="174">
        <f>IFERROR(INDEX('1.4G'!H:H,MATCH($D249,'1.4G'!D:D,0)),0)</f>
        <v>0</v>
      </c>
      <c r="AX249" s="174">
        <f>IFERROR(INDEX('1.4G'!J:J,MATCH($D249,'1.4G'!D:D,0)),0)</f>
        <v>0</v>
      </c>
      <c r="AY249" s="174">
        <f t="shared" si="32"/>
        <v>0</v>
      </c>
      <c r="AZ249" s="174">
        <f t="shared" si="33"/>
        <v>0</v>
      </c>
      <c r="BA249" s="175">
        <f>IFERROR(Table1[[#This Row],[Line total ordered for now]]*Table1[[#This Row],[GUARANTEED PRICE
for STOCK orders collected before 31.3.22]],0)</f>
        <v>0</v>
      </c>
      <c r="BB249" s="175">
        <f t="shared" si="29"/>
        <v>0</v>
      </c>
      <c r="BC249" s="176">
        <f>(AZ249+Table1[[#This Row],[Line total ordered for now]])*Z249</f>
        <v>0</v>
      </c>
      <c r="BD249" s="200">
        <v>184.13549999999998</v>
      </c>
      <c r="BE249" s="65"/>
      <c r="BF249" s="65"/>
      <c r="BG249" s="65"/>
      <c r="BH249" s="65"/>
      <c r="BI249" s="65"/>
      <c r="BJ249" s="65"/>
      <c r="BK249" s="65"/>
      <c r="BL249" s="55"/>
      <c r="BM249"/>
      <c r="BN249"/>
      <c r="BO249"/>
      <c r="BP249"/>
      <c r="BQ249"/>
      <c r="BR249"/>
      <c r="BS249"/>
      <c r="BT249"/>
    </row>
    <row r="250" spans="1:72" ht="15.75">
      <c r="A250" s="202">
        <v>247</v>
      </c>
      <c r="B250" s="68" t="s">
        <v>6378</v>
      </c>
      <c r="C250" s="149" t="s">
        <v>614</v>
      </c>
      <c r="D250" s="149" t="s">
        <v>3969</v>
      </c>
      <c r="E250" s="149" t="s">
        <v>3970</v>
      </c>
      <c r="F250" s="158" t="str">
        <f t="shared" si="31"/>
        <v>Video</v>
      </c>
      <c r="G250" s="187">
        <v>6</v>
      </c>
      <c r="H250" s="150"/>
      <c r="I250" s="184">
        <v>202.49</v>
      </c>
      <c r="J250" s="150"/>
      <c r="K250" s="151">
        <v>9.0262499999999992</v>
      </c>
      <c r="L250" s="152">
        <v>206.53980000000001</v>
      </c>
      <c r="M250" s="152">
        <v>216.63</v>
      </c>
      <c r="N250" s="153" t="s">
        <v>615</v>
      </c>
      <c r="O250" s="154">
        <v>24</v>
      </c>
      <c r="P250" s="153">
        <v>14</v>
      </c>
      <c r="Q250" s="153" t="s">
        <v>147</v>
      </c>
      <c r="R250" s="155">
        <v>23</v>
      </c>
      <c r="S250" s="155">
        <v>12</v>
      </c>
      <c r="T250" s="155">
        <v>3.55</v>
      </c>
      <c r="U250" s="154" t="s">
        <v>94</v>
      </c>
      <c r="V250" s="153" t="s">
        <v>89</v>
      </c>
      <c r="W250" s="153" t="s">
        <v>627</v>
      </c>
      <c r="X250" s="151" t="s">
        <v>6378</v>
      </c>
      <c r="Y250" s="151" t="s">
        <v>6378</v>
      </c>
      <c r="Z250" s="156">
        <v>6.6600000000000006E-2</v>
      </c>
      <c r="AA250" s="153" t="s">
        <v>2953</v>
      </c>
      <c r="AB250" s="153" t="s">
        <v>5548</v>
      </c>
      <c r="AC250" s="153" t="s">
        <v>4790</v>
      </c>
      <c r="AD250" s="157" t="s">
        <v>3971</v>
      </c>
      <c r="AE250" s="110">
        <v>0</v>
      </c>
      <c r="AF250" s="110">
        <v>0</v>
      </c>
      <c r="AG250" s="112">
        <f t="shared" si="30"/>
        <v>0</v>
      </c>
      <c r="AH250" s="110">
        <f>SUM(AG$4:AG250)</f>
        <v>1</v>
      </c>
      <c r="AI250" s="112">
        <f t="shared" si="27"/>
        <v>0</v>
      </c>
      <c r="AJ250" s="110">
        <f>COUNTIF(AI$4:AI250,"&gt;0")</f>
        <v>0</v>
      </c>
      <c r="AK250" s="110">
        <v>0</v>
      </c>
      <c r="AL250" s="110">
        <v>0</v>
      </c>
      <c r="AM250" s="172" t="str">
        <f>IF(OR(Table1[[#This Row],[Line total ordered for now]]&gt;0,Table1[[#This Row],[Line total ordered for season]]&gt;0),1,"")</f>
        <v/>
      </c>
      <c r="AN250" s="173">
        <f>COUNTIF(AM$4:AM250,"&gt;0")</f>
        <v>0</v>
      </c>
      <c r="AO250" s="173">
        <f>Table1[[#This Row],[ORDER QUANTITY
to be collected BEFORE 31.3.22]]</f>
        <v>0</v>
      </c>
      <c r="AP250" s="174">
        <f t="shared" si="28"/>
        <v>0</v>
      </c>
      <c r="AQ250" s="174">
        <f>IFERROR(INDEX(Retail!H:H,MATCH($D250,Retail!$D:$D,0)),0)</f>
        <v>0</v>
      </c>
      <c r="AR250" s="174">
        <f>IFERROR(INDEX(Retail!J:J,MATCH($D250,Retail!$D:$D,0)),0)</f>
        <v>0</v>
      </c>
      <c r="AS250" s="174">
        <f>IFERROR(INDEX('NEW2022'!H:H,MATCH($D250,'NEW2022'!D:D,0)),0)</f>
        <v>0</v>
      </c>
      <c r="AT250" s="174">
        <f>IFERROR(INDEX('NEW2022'!J:J,MATCH($D250,'NEW2022'!D:D,0)),0)</f>
        <v>0</v>
      </c>
      <c r="AU250" s="174">
        <f>IFERROR(INDEX('Quiet Items'!H:H,MATCH($D250,'Quiet Items'!D:D,0)),0)</f>
        <v>0</v>
      </c>
      <c r="AV250" s="174">
        <f>IFERROR(INDEX('Quiet Items'!J:J,MATCH($D250,'Quiet Items'!D:D,0)),0)</f>
        <v>0</v>
      </c>
      <c r="AW250" s="174">
        <f>IFERROR(INDEX('1.4G'!H:H,MATCH($D250,'1.4G'!D:D,0)),0)</f>
        <v>0</v>
      </c>
      <c r="AX250" s="174">
        <f>IFERROR(INDEX('1.4G'!J:J,MATCH($D250,'1.4G'!D:D,0)),0)</f>
        <v>0</v>
      </c>
      <c r="AY250" s="174">
        <f t="shared" si="32"/>
        <v>0</v>
      </c>
      <c r="AZ250" s="174">
        <f t="shared" si="33"/>
        <v>0</v>
      </c>
      <c r="BA250" s="175">
        <f>IFERROR(Table1[[#This Row],[Line total ordered for now]]*Table1[[#This Row],[GUARANTEED PRICE
for STOCK orders collected before 31.3.22]],0)</f>
        <v>0</v>
      </c>
      <c r="BB250" s="175">
        <f t="shared" si="29"/>
        <v>0</v>
      </c>
      <c r="BC250" s="176">
        <f>(AZ250+Table1[[#This Row],[Line total ordered for now]])*Z250</f>
        <v>0</v>
      </c>
      <c r="BD250" s="200">
        <v>184.13549999999998</v>
      </c>
      <c r="BE250" s="65"/>
      <c r="BF250" s="65"/>
      <c r="BG250" s="65"/>
      <c r="BH250" s="65"/>
      <c r="BI250" s="65"/>
      <c r="BJ250" s="65"/>
      <c r="BK250" s="65"/>
      <c r="BL250" s="55"/>
      <c r="BM250"/>
      <c r="BN250"/>
      <c r="BO250"/>
      <c r="BP250"/>
      <c r="BQ250"/>
      <c r="BR250"/>
      <c r="BS250"/>
      <c r="BT250"/>
    </row>
    <row r="251" spans="1:72" s="196" customFormat="1" ht="15.75">
      <c r="A251" s="202">
        <v>248</v>
      </c>
      <c r="B251" s="68" t="s">
        <v>6378</v>
      </c>
      <c r="C251" s="149" t="s">
        <v>614</v>
      </c>
      <c r="D251" s="149" t="s">
        <v>3355</v>
      </c>
      <c r="E251" s="149" t="s">
        <v>3356</v>
      </c>
      <c r="F251" s="158" t="str">
        <f>IF(LEFT(AD251,4)="http",HYPERLINK(AD251,"Video"),"")</f>
        <v>Video</v>
      </c>
      <c r="G251" s="187">
        <v>2</v>
      </c>
      <c r="H251" s="150"/>
      <c r="I251" s="184">
        <v>206.71</v>
      </c>
      <c r="J251" s="150"/>
      <c r="K251" s="151">
        <v>9.0291666666666668</v>
      </c>
      <c r="L251" s="152">
        <v>210.8442</v>
      </c>
      <c r="M251" s="152">
        <v>216.7</v>
      </c>
      <c r="N251" s="153" t="s">
        <v>615</v>
      </c>
      <c r="O251" s="154">
        <v>24</v>
      </c>
      <c r="P251" s="153">
        <v>7</v>
      </c>
      <c r="Q251" s="153" t="s">
        <v>147</v>
      </c>
      <c r="R251" s="155">
        <v>22</v>
      </c>
      <c r="S251" s="155">
        <v>17</v>
      </c>
      <c r="T251" s="155">
        <v>3.55</v>
      </c>
      <c r="U251" s="154" t="s">
        <v>94</v>
      </c>
      <c r="V251" s="153" t="s">
        <v>89</v>
      </c>
      <c r="W251" s="153" t="s">
        <v>627</v>
      </c>
      <c r="X251" s="151" t="s">
        <v>6378</v>
      </c>
      <c r="Y251" s="151" t="s">
        <v>6378</v>
      </c>
      <c r="Z251" s="156">
        <v>6.6699999999999995E-2</v>
      </c>
      <c r="AA251" s="153" t="s">
        <v>3216</v>
      </c>
      <c r="AB251" s="153" t="s">
        <v>5534</v>
      </c>
      <c r="AC251" s="153" t="s">
        <v>141</v>
      </c>
      <c r="AD251" s="157" t="s">
        <v>3357</v>
      </c>
      <c r="AE251" s="110">
        <v>0</v>
      </c>
      <c r="AF251" s="110">
        <v>0</v>
      </c>
      <c r="AG251" s="112">
        <f t="shared" si="30"/>
        <v>0</v>
      </c>
      <c r="AH251" s="110">
        <f>SUM(AG$4:AG251)</f>
        <v>1</v>
      </c>
      <c r="AI251" s="112">
        <f t="shared" si="27"/>
        <v>0</v>
      </c>
      <c r="AJ251" s="110">
        <f>COUNTIF(AI$4:AI251,"&gt;0")</f>
        <v>0</v>
      </c>
      <c r="AK251" s="110">
        <v>0</v>
      </c>
      <c r="AL251" s="110">
        <v>0</v>
      </c>
      <c r="AM251" s="172" t="str">
        <f>IF(OR(Table1[[#This Row],[Line total ordered for now]]&gt;0,Table1[[#This Row],[Line total ordered for season]]&gt;0),1,"")</f>
        <v/>
      </c>
      <c r="AN251" s="173">
        <f>COUNTIF(AM$4:AM251,"&gt;0")</f>
        <v>0</v>
      </c>
      <c r="AO251" s="173">
        <f>Table1[[#This Row],[ORDER QUANTITY
to be collected BEFORE 31.3.22]]</f>
        <v>0</v>
      </c>
      <c r="AP251" s="174">
        <f t="shared" si="28"/>
        <v>0</v>
      </c>
      <c r="AQ251" s="174">
        <f>IFERROR(INDEX(Retail!H:H,MATCH($D251,Retail!$D:$D,0)),0)</f>
        <v>0</v>
      </c>
      <c r="AR251" s="174">
        <f>IFERROR(INDEX(Retail!J:J,MATCH($D251,Retail!$D:$D,0)),0)</f>
        <v>0</v>
      </c>
      <c r="AS251" s="174">
        <f>IFERROR(INDEX('NEW2022'!H:H,MATCH($D251,'NEW2022'!D:D,0)),0)</f>
        <v>0</v>
      </c>
      <c r="AT251" s="174">
        <f>IFERROR(INDEX('NEW2022'!J:J,MATCH($D251,'NEW2022'!D:D,0)),0)</f>
        <v>0</v>
      </c>
      <c r="AU251" s="174">
        <f>IFERROR(INDEX('Quiet Items'!H:H,MATCH($D251,'Quiet Items'!D:D,0)),0)</f>
        <v>0</v>
      </c>
      <c r="AV251" s="174">
        <f>IFERROR(INDEX('Quiet Items'!J:J,MATCH($D251,'Quiet Items'!D:D,0)),0)</f>
        <v>0</v>
      </c>
      <c r="AW251" s="174">
        <f>IFERROR(INDEX('1.4G'!H:H,MATCH($D251,'1.4G'!D:D,0)),0)</f>
        <v>0</v>
      </c>
      <c r="AX251" s="174">
        <f>IFERROR(INDEX('1.4G'!J:J,MATCH($D251,'1.4G'!D:D,0)),0)</f>
        <v>0</v>
      </c>
      <c r="AY251" s="174">
        <f>IF(OR(AU251&gt;0,AW251&gt;0,AO251&gt;0,AS251&gt;0,AQ251&gt;0),AU251+AW251+AO251+AS251+AQ251,0)</f>
        <v>0</v>
      </c>
      <c r="AZ251" s="174">
        <f>IF(OR(AV251&gt;0,AX251&gt;0,AP251&gt;0,AT251&gt;0,AR251&gt;0),AV251+AX251+AP251+AT251+AR251,0)</f>
        <v>0</v>
      </c>
      <c r="BA251" s="175">
        <f>IFERROR(Table1[[#This Row],[Line total ordered for now]]*Table1[[#This Row],[GUARANTEED PRICE
for STOCK orders collected before 31.3.22]],0)</f>
        <v>0</v>
      </c>
      <c r="BB251" s="175">
        <f t="shared" si="29"/>
        <v>0</v>
      </c>
      <c r="BC251" s="176">
        <f>(AZ251+Table1[[#This Row],[Line total ordered for now]])*Z251</f>
        <v>0</v>
      </c>
      <c r="BD251" s="200">
        <v>184.19499999999999</v>
      </c>
      <c r="BE251" s="65"/>
      <c r="BF251" s="65"/>
      <c r="BG251" s="65"/>
      <c r="BH251" s="65"/>
      <c r="BI251" s="65"/>
      <c r="BJ251" s="65"/>
      <c r="BK251" s="65"/>
      <c r="BL251" s="55"/>
    </row>
    <row r="252" spans="1:72" ht="15.75">
      <c r="A252" s="202">
        <v>249</v>
      </c>
      <c r="B252" s="68" t="s">
        <v>6378</v>
      </c>
      <c r="C252" s="149" t="s">
        <v>614</v>
      </c>
      <c r="D252" s="149" t="s">
        <v>3326</v>
      </c>
      <c r="E252" s="149" t="s">
        <v>3327</v>
      </c>
      <c r="F252" s="158" t="str">
        <f t="shared" si="31"/>
        <v>Video</v>
      </c>
      <c r="G252" s="187">
        <v>5</v>
      </c>
      <c r="H252" s="150"/>
      <c r="I252" s="184">
        <v>191.45</v>
      </c>
      <c r="J252" s="150"/>
      <c r="K252" s="151">
        <v>9.0395833333333329</v>
      </c>
      <c r="L252" s="152">
        <v>197.42449999999999</v>
      </c>
      <c r="M252" s="152">
        <v>216.95</v>
      </c>
      <c r="N252" s="153" t="s">
        <v>615</v>
      </c>
      <c r="O252" s="154">
        <v>24</v>
      </c>
      <c r="P252" s="153">
        <v>7</v>
      </c>
      <c r="Q252" s="153" t="s">
        <v>147</v>
      </c>
      <c r="R252" s="155">
        <v>20.8</v>
      </c>
      <c r="S252" s="155">
        <v>15.8</v>
      </c>
      <c r="T252" s="155">
        <v>3.55</v>
      </c>
      <c r="U252" s="154" t="s">
        <v>94</v>
      </c>
      <c r="V252" s="153" t="s">
        <v>89</v>
      </c>
      <c r="W252" s="153" t="s">
        <v>627</v>
      </c>
      <c r="X252" s="151" t="s">
        <v>6378</v>
      </c>
      <c r="Y252" s="151" t="s">
        <v>6378</v>
      </c>
      <c r="Z252" s="156">
        <v>6.6600000000000006E-2</v>
      </c>
      <c r="AA252" s="153" t="s">
        <v>3216</v>
      </c>
      <c r="AB252" s="153" t="s">
        <v>5533</v>
      </c>
      <c r="AC252" s="153" t="s">
        <v>141</v>
      </c>
      <c r="AD252" s="157" t="s">
        <v>3328</v>
      </c>
      <c r="AE252" s="110">
        <v>0</v>
      </c>
      <c r="AF252" s="110">
        <v>0</v>
      </c>
      <c r="AG252" s="112">
        <f t="shared" si="30"/>
        <v>0</v>
      </c>
      <c r="AH252" s="110">
        <f>SUM(AG$4:AG252)</f>
        <v>1</v>
      </c>
      <c r="AI252" s="112">
        <f t="shared" si="27"/>
        <v>0</v>
      </c>
      <c r="AJ252" s="110">
        <f>COUNTIF(AI$4:AI252,"&gt;0")</f>
        <v>0</v>
      </c>
      <c r="AK252" s="110">
        <v>0</v>
      </c>
      <c r="AL252" s="110">
        <v>0</v>
      </c>
      <c r="AM252" s="172" t="str">
        <f>IF(OR(Table1[[#This Row],[Line total ordered for now]]&gt;0,Table1[[#This Row],[Line total ordered for season]]&gt;0),1,"")</f>
        <v/>
      </c>
      <c r="AN252" s="173">
        <f>COUNTIF(AM$4:AM252,"&gt;0")</f>
        <v>0</v>
      </c>
      <c r="AO252" s="173">
        <f>Table1[[#This Row],[ORDER QUANTITY
to be collected BEFORE 31.3.22]]</f>
        <v>0</v>
      </c>
      <c r="AP252" s="174">
        <f t="shared" si="28"/>
        <v>0</v>
      </c>
      <c r="AQ252" s="174">
        <f>IFERROR(INDEX(Retail!H:H,MATCH($D252,Retail!$D:$D,0)),0)</f>
        <v>0</v>
      </c>
      <c r="AR252" s="174">
        <f>IFERROR(INDEX(Retail!J:J,MATCH($D252,Retail!$D:$D,0)),0)</f>
        <v>0</v>
      </c>
      <c r="AS252" s="174">
        <f>IFERROR(INDEX('NEW2022'!H:H,MATCH($D252,'NEW2022'!D:D,0)),0)</f>
        <v>0</v>
      </c>
      <c r="AT252" s="174">
        <f>IFERROR(INDEX('NEW2022'!J:J,MATCH($D252,'NEW2022'!D:D,0)),0)</f>
        <v>0</v>
      </c>
      <c r="AU252" s="174">
        <f>IFERROR(INDEX('Quiet Items'!H:H,MATCH($D252,'Quiet Items'!D:D,0)),0)</f>
        <v>0</v>
      </c>
      <c r="AV252" s="174">
        <f>IFERROR(INDEX('Quiet Items'!J:J,MATCH($D252,'Quiet Items'!D:D,0)),0)</f>
        <v>0</v>
      </c>
      <c r="AW252" s="174">
        <f>IFERROR(INDEX('1.4G'!H:H,MATCH($D252,'1.4G'!D:D,0)),0)</f>
        <v>0</v>
      </c>
      <c r="AX252" s="174">
        <f>IFERROR(INDEX('1.4G'!J:J,MATCH($D252,'1.4G'!D:D,0)),0)</f>
        <v>0</v>
      </c>
      <c r="AY252" s="174">
        <f t="shared" si="32"/>
        <v>0</v>
      </c>
      <c r="AZ252" s="174">
        <f t="shared" si="33"/>
        <v>0</v>
      </c>
      <c r="BA252" s="175">
        <f>IFERROR(Table1[[#This Row],[Line total ordered for now]]*Table1[[#This Row],[GUARANTEED PRICE
for STOCK orders collected before 31.3.22]],0)</f>
        <v>0</v>
      </c>
      <c r="BB252" s="175">
        <f t="shared" si="29"/>
        <v>0</v>
      </c>
      <c r="BC252" s="176">
        <f>(AZ252+Table1[[#This Row],[Line total ordered for now]])*Z252</f>
        <v>0</v>
      </c>
      <c r="BD252" s="200">
        <v>184.4075</v>
      </c>
      <c r="BE252" s="65"/>
      <c r="BF252" s="65"/>
      <c r="BG252" s="65"/>
      <c r="BH252" s="65"/>
      <c r="BI252" s="65"/>
      <c r="BJ252" s="65"/>
      <c r="BK252" s="65"/>
      <c r="BL252" s="55"/>
      <c r="BM252"/>
      <c r="BN252"/>
      <c r="BO252"/>
      <c r="BP252"/>
      <c r="BQ252"/>
      <c r="BR252"/>
      <c r="BS252"/>
      <c r="BT252"/>
    </row>
    <row r="253" spans="1:72" ht="15.75">
      <c r="A253" s="202">
        <v>250</v>
      </c>
      <c r="B253" s="68" t="s">
        <v>6378</v>
      </c>
      <c r="C253" s="149" t="s">
        <v>614</v>
      </c>
      <c r="D253" s="149" t="s">
        <v>762</v>
      </c>
      <c r="E253" s="149" t="s">
        <v>3583</v>
      </c>
      <c r="F253" s="158" t="str">
        <f t="shared" si="31"/>
        <v>Video</v>
      </c>
      <c r="G253" s="187">
        <v>3</v>
      </c>
      <c r="H253" s="150"/>
      <c r="I253" s="184">
        <v>200.76</v>
      </c>
      <c r="J253" s="150"/>
      <c r="K253" s="151">
        <v>9.0787499999999994</v>
      </c>
      <c r="L253" s="152">
        <v>204.77519999999998</v>
      </c>
      <c r="M253" s="152">
        <v>217.89</v>
      </c>
      <c r="N253" s="153" t="s">
        <v>615</v>
      </c>
      <c r="O253" s="154">
        <v>24</v>
      </c>
      <c r="P253" s="153">
        <v>13</v>
      </c>
      <c r="Q253" s="153" t="s">
        <v>147</v>
      </c>
      <c r="R253" s="155">
        <v>24</v>
      </c>
      <c r="S253" s="155">
        <v>15.6</v>
      </c>
      <c r="T253" s="155">
        <v>3.55</v>
      </c>
      <c r="U253" s="154" t="s">
        <v>94</v>
      </c>
      <c r="V253" s="153" t="s">
        <v>89</v>
      </c>
      <c r="W253" s="153" t="s">
        <v>627</v>
      </c>
      <c r="X253" s="151" t="s">
        <v>6378</v>
      </c>
      <c r="Y253" s="151" t="s">
        <v>6378</v>
      </c>
      <c r="Z253" s="156">
        <v>6.83E-2</v>
      </c>
      <c r="AA253" s="153" t="s">
        <v>1811</v>
      </c>
      <c r="AB253" s="153" t="s">
        <v>4864</v>
      </c>
      <c r="AC253" s="153" t="s">
        <v>656</v>
      </c>
      <c r="AD253" s="157" t="s">
        <v>3584</v>
      </c>
      <c r="AE253" s="110">
        <v>0</v>
      </c>
      <c r="AF253" s="110">
        <v>0</v>
      </c>
      <c r="AG253" s="112">
        <f t="shared" si="30"/>
        <v>0</v>
      </c>
      <c r="AH253" s="110">
        <f>SUM(AG$4:AG253)</f>
        <v>1</v>
      </c>
      <c r="AI253" s="112">
        <f t="shared" si="27"/>
        <v>0</v>
      </c>
      <c r="AJ253" s="110">
        <f>COUNTIF(AI$4:AI253,"&gt;0")</f>
        <v>0</v>
      </c>
      <c r="AK253" s="110">
        <v>0</v>
      </c>
      <c r="AL253" s="110">
        <v>0</v>
      </c>
      <c r="AM253" s="172" t="str">
        <f>IF(OR(Table1[[#This Row],[Line total ordered for now]]&gt;0,Table1[[#This Row],[Line total ordered for season]]&gt;0),1,"")</f>
        <v/>
      </c>
      <c r="AN253" s="173">
        <f>COUNTIF(AM$4:AM253,"&gt;0")</f>
        <v>0</v>
      </c>
      <c r="AO253" s="173">
        <f>Table1[[#This Row],[ORDER QUANTITY
to be collected BEFORE 31.3.22]]</f>
        <v>0</v>
      </c>
      <c r="AP253" s="174">
        <f t="shared" si="28"/>
        <v>0</v>
      </c>
      <c r="AQ253" s="174">
        <f>IFERROR(INDEX(Retail!H:H,MATCH($D253,Retail!$D:$D,0)),0)</f>
        <v>0</v>
      </c>
      <c r="AR253" s="174">
        <f>IFERROR(INDEX(Retail!J:J,MATCH($D253,Retail!$D:$D,0)),0)</f>
        <v>0</v>
      </c>
      <c r="AS253" s="174">
        <f>IFERROR(INDEX('NEW2022'!H:H,MATCH($D253,'NEW2022'!D:D,0)),0)</f>
        <v>0</v>
      </c>
      <c r="AT253" s="174">
        <f>IFERROR(INDEX('NEW2022'!J:J,MATCH($D253,'NEW2022'!D:D,0)),0)</f>
        <v>0</v>
      </c>
      <c r="AU253" s="174">
        <f>IFERROR(INDEX('Quiet Items'!H:H,MATCH($D253,'Quiet Items'!D:D,0)),0)</f>
        <v>0</v>
      </c>
      <c r="AV253" s="174">
        <f>IFERROR(INDEX('Quiet Items'!J:J,MATCH($D253,'Quiet Items'!D:D,0)),0)</f>
        <v>0</v>
      </c>
      <c r="AW253" s="174">
        <f>IFERROR(INDEX('1.4G'!H:H,MATCH($D253,'1.4G'!D:D,0)),0)</f>
        <v>0</v>
      </c>
      <c r="AX253" s="174">
        <f>IFERROR(INDEX('1.4G'!J:J,MATCH($D253,'1.4G'!D:D,0)),0)</f>
        <v>0</v>
      </c>
      <c r="AY253" s="174">
        <f t="shared" si="32"/>
        <v>0</v>
      </c>
      <c r="AZ253" s="174">
        <f t="shared" si="33"/>
        <v>0</v>
      </c>
      <c r="BA253" s="175">
        <f>IFERROR(Table1[[#This Row],[Line total ordered for now]]*Table1[[#This Row],[GUARANTEED PRICE
for STOCK orders collected before 31.3.22]],0)</f>
        <v>0</v>
      </c>
      <c r="BB253" s="175">
        <f t="shared" si="29"/>
        <v>0</v>
      </c>
      <c r="BC253" s="176">
        <f>(AZ253+Table1[[#This Row],[Line total ordered for now]])*Z253</f>
        <v>0</v>
      </c>
      <c r="BD253" s="200">
        <v>185.20649999999998</v>
      </c>
      <c r="BE253" s="65"/>
      <c r="BF253" s="65"/>
      <c r="BG253" s="65"/>
      <c r="BH253" s="65"/>
      <c r="BI253" s="65"/>
      <c r="BJ253" s="65"/>
      <c r="BK253" s="65"/>
      <c r="BL253" s="55"/>
      <c r="BM253"/>
      <c r="BN253"/>
      <c r="BO253"/>
      <c r="BP253"/>
      <c r="BQ253"/>
      <c r="BR253"/>
      <c r="BS253"/>
      <c r="BT253"/>
    </row>
    <row r="254" spans="1:72" s="196" customFormat="1" ht="15.75">
      <c r="A254" s="202">
        <v>251</v>
      </c>
      <c r="B254" s="68" t="s">
        <v>6378</v>
      </c>
      <c r="C254" s="149" t="s">
        <v>614</v>
      </c>
      <c r="D254" s="149" t="s">
        <v>6035</v>
      </c>
      <c r="E254" s="149" t="s">
        <v>2597</v>
      </c>
      <c r="F254" s="158" t="str">
        <f t="shared" si="31"/>
        <v>Video</v>
      </c>
      <c r="G254" s="187">
        <v>0</v>
      </c>
      <c r="H254" s="150"/>
      <c r="I254" s="184">
        <v>214.07</v>
      </c>
      <c r="J254" s="150"/>
      <c r="K254" s="151">
        <v>9.0979749999999999</v>
      </c>
      <c r="L254" s="152">
        <v>163.76355000000001</v>
      </c>
      <c r="M254" s="152">
        <v>163.76355000000001</v>
      </c>
      <c r="N254" s="153" t="s">
        <v>615</v>
      </c>
      <c r="O254" s="154">
        <v>18</v>
      </c>
      <c r="P254" s="153">
        <v>12</v>
      </c>
      <c r="Q254" s="153" t="s">
        <v>147</v>
      </c>
      <c r="R254" s="155">
        <v>18</v>
      </c>
      <c r="S254" s="155">
        <v>11.7</v>
      </c>
      <c r="T254" s="155">
        <v>3.55</v>
      </c>
      <c r="U254" s="154" t="s">
        <v>94</v>
      </c>
      <c r="V254" s="153" t="s">
        <v>89</v>
      </c>
      <c r="W254" s="153" t="s">
        <v>627</v>
      </c>
      <c r="X254" s="151" t="s">
        <v>6378</v>
      </c>
      <c r="Y254" s="151" t="s">
        <v>6378</v>
      </c>
      <c r="Z254" s="156">
        <v>5.5691999999999998E-2</v>
      </c>
      <c r="AA254" s="153" t="s">
        <v>1811</v>
      </c>
      <c r="AB254" s="153" t="s">
        <v>5517</v>
      </c>
      <c r="AC254" s="153" t="s">
        <v>4640</v>
      </c>
      <c r="AD254" s="157" t="s">
        <v>2598</v>
      </c>
      <c r="AE254" s="110">
        <v>0</v>
      </c>
      <c r="AF254" s="110">
        <v>0</v>
      </c>
      <c r="AG254" s="112">
        <f t="shared" si="30"/>
        <v>0</v>
      </c>
      <c r="AH254" s="110">
        <f>SUM(AG$4:AG254)</f>
        <v>1</v>
      </c>
      <c r="AI254" s="112">
        <f t="shared" si="27"/>
        <v>0</v>
      </c>
      <c r="AJ254" s="110">
        <f>COUNTIF(AI$4:AI254,"&gt;0")</f>
        <v>0</v>
      </c>
      <c r="AK254" s="110">
        <v>0</v>
      </c>
      <c r="AL254" s="110">
        <v>0</v>
      </c>
      <c r="AM254" s="172" t="str">
        <f>IF(OR(Table1[[#This Row],[Line total ordered for now]]&gt;0,Table1[[#This Row],[Line total ordered for season]]&gt;0),1,"")</f>
        <v/>
      </c>
      <c r="AN254" s="173">
        <f>COUNTIF(AM$4:AM254,"&gt;0")</f>
        <v>0</v>
      </c>
      <c r="AO254" s="173">
        <f>Table1[[#This Row],[ORDER QUANTITY
to be collected BEFORE 31.3.22]]</f>
        <v>0</v>
      </c>
      <c r="AP254" s="174">
        <f t="shared" si="28"/>
        <v>0</v>
      </c>
      <c r="AQ254" s="174">
        <f>IFERROR(INDEX(Retail!H:H,MATCH($D254,Retail!$D:$D,0)),0)</f>
        <v>0</v>
      </c>
      <c r="AR254" s="174">
        <f>IFERROR(INDEX(Retail!J:J,MATCH($D254,Retail!$D:$D,0)),0)</f>
        <v>0</v>
      </c>
      <c r="AS254" s="174">
        <f>IFERROR(INDEX('NEW2022'!H:H,MATCH($D254,'NEW2022'!D:D,0)),0)</f>
        <v>0</v>
      </c>
      <c r="AT254" s="174">
        <f>IFERROR(INDEX('NEW2022'!J:J,MATCH($D254,'NEW2022'!D:D,0)),0)</f>
        <v>0</v>
      </c>
      <c r="AU254" s="174">
        <f>IFERROR(INDEX('Quiet Items'!H:H,MATCH($D254,'Quiet Items'!D:D,0)),0)</f>
        <v>0</v>
      </c>
      <c r="AV254" s="174">
        <f>IFERROR(INDEX('Quiet Items'!J:J,MATCH($D254,'Quiet Items'!D:D,0)),0)</f>
        <v>0</v>
      </c>
      <c r="AW254" s="174">
        <f>IFERROR(INDEX('1.4G'!H:H,MATCH($D254,'1.4G'!D:D,0)),0)</f>
        <v>0</v>
      </c>
      <c r="AX254" s="174">
        <f>IFERROR(INDEX('1.4G'!J:J,MATCH($D254,'1.4G'!D:D,0)),0)</f>
        <v>0</v>
      </c>
      <c r="AY254" s="174">
        <f t="shared" si="32"/>
        <v>0</v>
      </c>
      <c r="AZ254" s="174">
        <f t="shared" si="33"/>
        <v>0</v>
      </c>
      <c r="BA254" s="175">
        <f>IFERROR(Table1[[#This Row],[Line total ordered for now]]*Table1[[#This Row],[GUARANTEED PRICE
for STOCK orders collected before 31.3.22]],0)</f>
        <v>0</v>
      </c>
      <c r="BB254" s="175">
        <f t="shared" si="29"/>
        <v>0</v>
      </c>
      <c r="BC254" s="176">
        <f>(AZ254+Table1[[#This Row],[Line total ordered for now]])*Z254</f>
        <v>0</v>
      </c>
      <c r="BD254" s="200">
        <v>139.1990175</v>
      </c>
      <c r="BE254" s="65"/>
      <c r="BF254" s="65"/>
      <c r="BG254" s="65"/>
      <c r="BH254" s="65"/>
      <c r="BI254" s="65"/>
      <c r="BJ254" s="65"/>
      <c r="BK254" s="65"/>
      <c r="BL254" s="55"/>
    </row>
    <row r="255" spans="1:72" s="196" customFormat="1" ht="15.75">
      <c r="A255" s="202">
        <v>252</v>
      </c>
      <c r="B255" s="68" t="s">
        <v>6378</v>
      </c>
      <c r="C255" s="149" t="s">
        <v>614</v>
      </c>
      <c r="D255" s="149" t="s">
        <v>1862</v>
      </c>
      <c r="E255" s="149" t="s">
        <v>1863</v>
      </c>
      <c r="F255" s="158" t="str">
        <f t="shared" si="31"/>
        <v>Video</v>
      </c>
      <c r="G255" s="187">
        <v>0</v>
      </c>
      <c r="H255" s="150"/>
      <c r="I255" s="184">
        <v>185.45</v>
      </c>
      <c r="J255" s="150"/>
      <c r="K255" s="151">
        <v>9.1187500000000004</v>
      </c>
      <c r="L255" s="152">
        <v>199.15350000000001</v>
      </c>
      <c r="M255" s="152">
        <v>218.85</v>
      </c>
      <c r="N255" s="153" t="s">
        <v>615</v>
      </c>
      <c r="O255" s="154">
        <v>24</v>
      </c>
      <c r="P255" s="153">
        <v>10</v>
      </c>
      <c r="Q255" s="153" t="s">
        <v>147</v>
      </c>
      <c r="R255" s="155">
        <v>21</v>
      </c>
      <c r="S255" s="155">
        <v>13.59</v>
      </c>
      <c r="T255" s="155">
        <v>3.55</v>
      </c>
      <c r="U255" s="154" t="s">
        <v>94</v>
      </c>
      <c r="V255" s="153" t="s">
        <v>89</v>
      </c>
      <c r="W255" s="153" t="s">
        <v>627</v>
      </c>
      <c r="X255" s="151" t="s">
        <v>6378</v>
      </c>
      <c r="Y255" s="151" t="s">
        <v>6378</v>
      </c>
      <c r="Z255" s="156">
        <v>6.9599999999999995E-2</v>
      </c>
      <c r="AA255" s="153" t="s">
        <v>673</v>
      </c>
      <c r="AB255" s="153" t="s">
        <v>5498</v>
      </c>
      <c r="AC255" s="153" t="s">
        <v>785</v>
      </c>
      <c r="AD255" s="157" t="s">
        <v>1864</v>
      </c>
      <c r="AE255" s="110">
        <v>0</v>
      </c>
      <c r="AF255" s="110">
        <v>0</v>
      </c>
      <c r="AG255" s="112">
        <f t="shared" si="30"/>
        <v>0</v>
      </c>
      <c r="AH255" s="110">
        <f>SUM(AG$4:AG255)</f>
        <v>1</v>
      </c>
      <c r="AI255" s="112">
        <f t="shared" si="27"/>
        <v>0</v>
      </c>
      <c r="AJ255" s="110">
        <f>COUNTIF(AI$4:AI255,"&gt;0")</f>
        <v>0</v>
      </c>
      <c r="AK255" s="110">
        <v>0</v>
      </c>
      <c r="AL255" s="110">
        <v>0</v>
      </c>
      <c r="AM255" s="172" t="str">
        <f>IF(OR(Table1[[#This Row],[Line total ordered for now]]&gt;0,Table1[[#This Row],[Line total ordered for season]]&gt;0),1,"")</f>
        <v/>
      </c>
      <c r="AN255" s="173">
        <f>COUNTIF(AM$4:AM255,"&gt;0")</f>
        <v>0</v>
      </c>
      <c r="AO255" s="173">
        <f>Table1[[#This Row],[ORDER QUANTITY
to be collected BEFORE 31.3.22]]</f>
        <v>0</v>
      </c>
      <c r="AP255" s="174">
        <f t="shared" si="28"/>
        <v>0</v>
      </c>
      <c r="AQ255" s="174">
        <f>IFERROR(INDEX(Retail!H:H,MATCH($D255,Retail!$D:$D,0)),0)</f>
        <v>0</v>
      </c>
      <c r="AR255" s="174">
        <f>IFERROR(INDEX(Retail!J:J,MATCH($D255,Retail!$D:$D,0)),0)</f>
        <v>0</v>
      </c>
      <c r="AS255" s="174">
        <f>IFERROR(INDEX('NEW2022'!H:H,MATCH($D255,'NEW2022'!D:D,0)),0)</f>
        <v>0</v>
      </c>
      <c r="AT255" s="174">
        <f>IFERROR(INDEX('NEW2022'!J:J,MATCH($D255,'NEW2022'!D:D,0)),0)</f>
        <v>0</v>
      </c>
      <c r="AU255" s="174">
        <f>IFERROR(INDEX('Quiet Items'!H:H,MATCH($D255,'Quiet Items'!D:D,0)),0)</f>
        <v>0</v>
      </c>
      <c r="AV255" s="174">
        <f>IFERROR(INDEX('Quiet Items'!J:J,MATCH($D255,'Quiet Items'!D:D,0)),0)</f>
        <v>0</v>
      </c>
      <c r="AW255" s="174">
        <f>IFERROR(INDEX('1.4G'!H:H,MATCH($D255,'1.4G'!D:D,0)),0)</f>
        <v>0</v>
      </c>
      <c r="AX255" s="174">
        <f>IFERROR(INDEX('1.4G'!J:J,MATCH($D255,'1.4G'!D:D,0)),0)</f>
        <v>0</v>
      </c>
      <c r="AY255" s="174">
        <f t="shared" si="32"/>
        <v>0</v>
      </c>
      <c r="AZ255" s="174">
        <f t="shared" si="33"/>
        <v>0</v>
      </c>
      <c r="BA255" s="175">
        <f>IFERROR(Table1[[#This Row],[Line total ordered for now]]*Table1[[#This Row],[GUARANTEED PRICE
for STOCK orders collected before 31.3.22]],0)</f>
        <v>0</v>
      </c>
      <c r="BB255" s="175">
        <f t="shared" si="29"/>
        <v>0</v>
      </c>
      <c r="BC255" s="176">
        <f>(AZ255+Table1[[#This Row],[Line total ordered for now]])*Z255</f>
        <v>0</v>
      </c>
      <c r="BD255" s="200">
        <v>186.02249999999998</v>
      </c>
      <c r="BE255" s="65"/>
      <c r="BF255" s="65"/>
      <c r="BG255" s="65"/>
      <c r="BH255" s="65"/>
      <c r="BI255" s="65"/>
      <c r="BJ255" s="65"/>
      <c r="BK255" s="65"/>
      <c r="BL255" s="55"/>
    </row>
    <row r="256" spans="1:72" ht="15.75">
      <c r="A256" s="202">
        <v>253</v>
      </c>
      <c r="B256" s="68" t="s">
        <v>6378</v>
      </c>
      <c r="C256" s="149" t="s">
        <v>614</v>
      </c>
      <c r="D256" s="149" t="s">
        <v>1887</v>
      </c>
      <c r="E256" s="149" t="s">
        <v>1888</v>
      </c>
      <c r="F256" s="158" t="str">
        <f t="shared" si="31"/>
        <v>Video</v>
      </c>
      <c r="G256" s="187">
        <v>0</v>
      </c>
      <c r="H256" s="150"/>
      <c r="I256" s="184">
        <v>183.11</v>
      </c>
      <c r="J256" s="150"/>
      <c r="K256" s="151">
        <v>9.1187500000000004</v>
      </c>
      <c r="L256" s="152">
        <v>199.15350000000001</v>
      </c>
      <c r="M256" s="152">
        <v>218.85</v>
      </c>
      <c r="N256" s="153" t="s">
        <v>615</v>
      </c>
      <c r="O256" s="154">
        <v>24</v>
      </c>
      <c r="P256" s="153">
        <v>6</v>
      </c>
      <c r="Q256" s="153" t="s">
        <v>147</v>
      </c>
      <c r="R256" s="155">
        <v>21</v>
      </c>
      <c r="S256" s="155">
        <v>16</v>
      </c>
      <c r="T256" s="155">
        <v>3.55</v>
      </c>
      <c r="U256" s="154" t="s">
        <v>94</v>
      </c>
      <c r="V256" s="153" t="s">
        <v>89</v>
      </c>
      <c r="W256" s="153" t="s">
        <v>627</v>
      </c>
      <c r="X256" s="151" t="s">
        <v>6378</v>
      </c>
      <c r="Y256" s="151" t="s">
        <v>6378</v>
      </c>
      <c r="Z256" s="156">
        <v>6.9599999999999995E-2</v>
      </c>
      <c r="AA256" s="153" t="s">
        <v>984</v>
      </c>
      <c r="AB256" s="153" t="s">
        <v>5950</v>
      </c>
      <c r="AC256" s="153" t="s">
        <v>785</v>
      </c>
      <c r="AD256" s="157" t="s">
        <v>1889</v>
      </c>
      <c r="AE256" s="110">
        <v>0</v>
      </c>
      <c r="AF256" s="110">
        <v>0</v>
      </c>
      <c r="AG256" s="112">
        <f t="shared" si="30"/>
        <v>0</v>
      </c>
      <c r="AH256" s="110">
        <f>SUM(AG$4:AG256)</f>
        <v>1</v>
      </c>
      <c r="AI256" s="112">
        <f t="shared" si="27"/>
        <v>0</v>
      </c>
      <c r="AJ256" s="110">
        <f>COUNTIF(AI$4:AI256,"&gt;0")</f>
        <v>0</v>
      </c>
      <c r="AK256" s="110">
        <v>0</v>
      </c>
      <c r="AL256" s="110">
        <v>0</v>
      </c>
      <c r="AM256" s="172" t="str">
        <f>IF(OR(Table1[[#This Row],[Line total ordered for now]]&gt;0,Table1[[#This Row],[Line total ordered for season]]&gt;0),1,"")</f>
        <v/>
      </c>
      <c r="AN256" s="173">
        <f>COUNTIF(AM$4:AM256,"&gt;0")</f>
        <v>0</v>
      </c>
      <c r="AO256" s="173">
        <f>Table1[[#This Row],[ORDER QUANTITY
to be collected BEFORE 31.3.22]]</f>
        <v>0</v>
      </c>
      <c r="AP256" s="174">
        <f t="shared" si="28"/>
        <v>0</v>
      </c>
      <c r="AQ256" s="174">
        <f>IFERROR(INDEX(Retail!H:H,MATCH($D256,Retail!$D:$D,0)),0)</f>
        <v>0</v>
      </c>
      <c r="AR256" s="174">
        <f>IFERROR(INDEX(Retail!J:J,MATCH($D256,Retail!$D:$D,0)),0)</f>
        <v>0</v>
      </c>
      <c r="AS256" s="174">
        <f>IFERROR(INDEX('NEW2022'!H:H,MATCH($D256,'NEW2022'!D:D,0)),0)</f>
        <v>0</v>
      </c>
      <c r="AT256" s="174">
        <f>IFERROR(INDEX('NEW2022'!J:J,MATCH($D256,'NEW2022'!D:D,0)),0)</f>
        <v>0</v>
      </c>
      <c r="AU256" s="174">
        <f>IFERROR(INDEX('Quiet Items'!H:H,MATCH($D256,'Quiet Items'!D:D,0)),0)</f>
        <v>0</v>
      </c>
      <c r="AV256" s="174">
        <f>IFERROR(INDEX('Quiet Items'!J:J,MATCH($D256,'Quiet Items'!D:D,0)),0)</f>
        <v>0</v>
      </c>
      <c r="AW256" s="174">
        <f>IFERROR(INDEX('1.4G'!H:H,MATCH($D256,'1.4G'!D:D,0)),0)</f>
        <v>0</v>
      </c>
      <c r="AX256" s="174">
        <f>IFERROR(INDEX('1.4G'!J:J,MATCH($D256,'1.4G'!D:D,0)),0)</f>
        <v>0</v>
      </c>
      <c r="AY256" s="174">
        <f t="shared" si="32"/>
        <v>0</v>
      </c>
      <c r="AZ256" s="174">
        <f t="shared" si="33"/>
        <v>0</v>
      </c>
      <c r="BA256" s="175">
        <f>IFERROR(Table1[[#This Row],[Line total ordered for now]]*Table1[[#This Row],[GUARANTEED PRICE
for STOCK orders collected before 31.3.22]],0)</f>
        <v>0</v>
      </c>
      <c r="BB256" s="175">
        <f t="shared" si="29"/>
        <v>0</v>
      </c>
      <c r="BC256" s="176">
        <f>(AZ256+Table1[[#This Row],[Line total ordered for now]])*Z256</f>
        <v>0</v>
      </c>
      <c r="BD256" s="200">
        <v>186.02249999999998</v>
      </c>
      <c r="BE256" s="65"/>
      <c r="BF256" s="65"/>
      <c r="BG256" s="65"/>
      <c r="BH256" s="65"/>
      <c r="BI256" s="65"/>
      <c r="BJ256" s="65"/>
      <c r="BK256" s="65"/>
      <c r="BL256" s="55"/>
      <c r="BM256"/>
      <c r="BN256"/>
      <c r="BO256"/>
      <c r="BP256"/>
      <c r="BQ256"/>
      <c r="BR256"/>
      <c r="BS256"/>
      <c r="BT256"/>
    </row>
    <row r="257" spans="1:72" ht="15.75">
      <c r="A257" s="202">
        <v>254</v>
      </c>
      <c r="B257" s="68" t="s">
        <v>6378</v>
      </c>
      <c r="C257" s="149" t="s">
        <v>614</v>
      </c>
      <c r="D257" s="149" t="s">
        <v>2005</v>
      </c>
      <c r="E257" s="149" t="s">
        <v>2006</v>
      </c>
      <c r="F257" s="158" t="str">
        <f t="shared" si="31"/>
        <v/>
      </c>
      <c r="G257" s="187">
        <v>1</v>
      </c>
      <c r="H257" s="150"/>
      <c r="I257" s="184">
        <v>175.04</v>
      </c>
      <c r="J257" s="150"/>
      <c r="K257" s="151">
        <v>9.1187500000000004</v>
      </c>
      <c r="L257" s="152">
        <v>199.15350000000001</v>
      </c>
      <c r="M257" s="152">
        <v>218.85</v>
      </c>
      <c r="N257" s="153" t="s">
        <v>615</v>
      </c>
      <c r="O257" s="154">
        <v>24</v>
      </c>
      <c r="P257" s="153">
        <v>0</v>
      </c>
      <c r="Q257" s="153" t="s">
        <v>147</v>
      </c>
      <c r="R257" s="155">
        <v>21</v>
      </c>
      <c r="S257" s="155">
        <v>16</v>
      </c>
      <c r="T257" s="155">
        <v>3.55</v>
      </c>
      <c r="U257" s="154" t="s">
        <v>94</v>
      </c>
      <c r="V257" s="153" t="s">
        <v>89</v>
      </c>
      <c r="W257" s="153" t="s">
        <v>627</v>
      </c>
      <c r="X257" s="151" t="s">
        <v>6378</v>
      </c>
      <c r="Y257" s="151" t="s">
        <v>6378</v>
      </c>
      <c r="Z257" s="156">
        <v>6.9599999999999995E-2</v>
      </c>
      <c r="AA257" s="153" t="s">
        <v>673</v>
      </c>
      <c r="AB257" s="153" t="s">
        <v>5503</v>
      </c>
      <c r="AC257" s="153" t="s">
        <v>785</v>
      </c>
      <c r="AD257" s="157" t="s">
        <v>626</v>
      </c>
      <c r="AE257" s="110">
        <v>0</v>
      </c>
      <c r="AF257" s="110">
        <v>0</v>
      </c>
      <c r="AG257" s="112">
        <f t="shared" si="30"/>
        <v>0</v>
      </c>
      <c r="AH257" s="110">
        <f>SUM(AG$4:AG257)</f>
        <v>1</v>
      </c>
      <c r="AI257" s="112">
        <f t="shared" si="27"/>
        <v>0</v>
      </c>
      <c r="AJ257" s="110">
        <f>COUNTIF(AI$4:AI257,"&gt;0")</f>
        <v>0</v>
      </c>
      <c r="AK257" s="110">
        <v>0</v>
      </c>
      <c r="AL257" s="110">
        <v>0</v>
      </c>
      <c r="AM257" s="172" t="str">
        <f>IF(OR(Table1[[#This Row],[Line total ordered for now]]&gt;0,Table1[[#This Row],[Line total ordered for season]]&gt;0),1,"")</f>
        <v/>
      </c>
      <c r="AN257" s="173">
        <f>COUNTIF(AM$4:AM257,"&gt;0")</f>
        <v>0</v>
      </c>
      <c r="AO257" s="173">
        <f>Table1[[#This Row],[ORDER QUANTITY
to be collected BEFORE 31.3.22]]</f>
        <v>0</v>
      </c>
      <c r="AP257" s="174">
        <f t="shared" si="28"/>
        <v>0</v>
      </c>
      <c r="AQ257" s="174">
        <f>IFERROR(INDEX(Retail!H:H,MATCH($D257,Retail!$D:$D,0)),0)</f>
        <v>0</v>
      </c>
      <c r="AR257" s="174">
        <f>IFERROR(INDEX(Retail!J:J,MATCH($D257,Retail!$D:$D,0)),0)</f>
        <v>0</v>
      </c>
      <c r="AS257" s="174">
        <f>IFERROR(INDEX('NEW2022'!H:H,MATCH($D257,'NEW2022'!D:D,0)),0)</f>
        <v>0</v>
      </c>
      <c r="AT257" s="174">
        <f>IFERROR(INDEX('NEW2022'!J:J,MATCH($D257,'NEW2022'!D:D,0)),0)</f>
        <v>0</v>
      </c>
      <c r="AU257" s="174">
        <f>IFERROR(INDEX('Quiet Items'!H:H,MATCH($D257,'Quiet Items'!D:D,0)),0)</f>
        <v>0</v>
      </c>
      <c r="AV257" s="174">
        <f>IFERROR(INDEX('Quiet Items'!J:J,MATCH($D257,'Quiet Items'!D:D,0)),0)</f>
        <v>0</v>
      </c>
      <c r="AW257" s="174">
        <f>IFERROR(INDEX('1.4G'!H:H,MATCH($D257,'1.4G'!D:D,0)),0)</f>
        <v>0</v>
      </c>
      <c r="AX257" s="174">
        <f>IFERROR(INDEX('1.4G'!J:J,MATCH($D257,'1.4G'!D:D,0)),0)</f>
        <v>0</v>
      </c>
      <c r="AY257" s="174">
        <f t="shared" si="32"/>
        <v>0</v>
      </c>
      <c r="AZ257" s="174">
        <f t="shared" si="33"/>
        <v>0</v>
      </c>
      <c r="BA257" s="175">
        <f>IFERROR(Table1[[#This Row],[Line total ordered for now]]*Table1[[#This Row],[GUARANTEED PRICE
for STOCK orders collected before 31.3.22]],0)</f>
        <v>0</v>
      </c>
      <c r="BB257" s="175">
        <f t="shared" si="29"/>
        <v>0</v>
      </c>
      <c r="BC257" s="176">
        <f>(AZ257+Table1[[#This Row],[Line total ordered for now]])*Z257</f>
        <v>0</v>
      </c>
      <c r="BD257" s="200">
        <v>186.02249999999998</v>
      </c>
      <c r="BE257" s="65"/>
      <c r="BF257" s="65"/>
      <c r="BG257" s="65"/>
      <c r="BH257" s="65"/>
      <c r="BI257" s="65"/>
      <c r="BJ257" s="65"/>
      <c r="BK257" s="65"/>
      <c r="BL257" s="55"/>
      <c r="BM257"/>
      <c r="BN257"/>
      <c r="BO257"/>
      <c r="BP257"/>
      <c r="BQ257"/>
      <c r="BR257"/>
      <c r="BS257"/>
      <c r="BT257"/>
    </row>
    <row r="258" spans="1:72" ht="15.75">
      <c r="A258" s="202">
        <v>255</v>
      </c>
      <c r="B258" s="68" t="s">
        <v>6378</v>
      </c>
      <c r="C258" s="149" t="s">
        <v>614</v>
      </c>
      <c r="D258" s="149" t="s">
        <v>2493</v>
      </c>
      <c r="E258" s="149" t="s">
        <v>2494</v>
      </c>
      <c r="F258" s="158" t="str">
        <f t="shared" si="31"/>
        <v>Video</v>
      </c>
      <c r="G258" s="187">
        <v>0</v>
      </c>
      <c r="H258" s="150"/>
      <c r="I258" s="184">
        <v>186.17</v>
      </c>
      <c r="J258" s="150"/>
      <c r="K258" s="151">
        <v>9.1187500000000004</v>
      </c>
      <c r="L258" s="152">
        <v>199.15350000000001</v>
      </c>
      <c r="M258" s="152">
        <v>218.85</v>
      </c>
      <c r="N258" s="153" t="s">
        <v>615</v>
      </c>
      <c r="O258" s="154">
        <v>24</v>
      </c>
      <c r="P258" s="153">
        <v>7</v>
      </c>
      <c r="Q258" s="153" t="s">
        <v>147</v>
      </c>
      <c r="R258" s="155">
        <v>21</v>
      </c>
      <c r="S258" s="155">
        <v>13.59</v>
      </c>
      <c r="T258" s="155">
        <v>3.55</v>
      </c>
      <c r="U258" s="154" t="s">
        <v>94</v>
      </c>
      <c r="V258" s="153" t="s">
        <v>89</v>
      </c>
      <c r="W258" s="153" t="s">
        <v>627</v>
      </c>
      <c r="X258" s="151" t="s">
        <v>6378</v>
      </c>
      <c r="Y258" s="151" t="s">
        <v>6378</v>
      </c>
      <c r="Z258" s="156">
        <v>6.9599999999999995E-2</v>
      </c>
      <c r="AA258" s="153" t="s">
        <v>984</v>
      </c>
      <c r="AB258" s="153" t="s">
        <v>5515</v>
      </c>
      <c r="AC258" s="153" t="s">
        <v>4640</v>
      </c>
      <c r="AD258" s="157" t="s">
        <v>2495</v>
      </c>
      <c r="AE258" s="110">
        <v>0</v>
      </c>
      <c r="AF258" s="110">
        <v>0</v>
      </c>
      <c r="AG258" s="112">
        <f t="shared" si="30"/>
        <v>0</v>
      </c>
      <c r="AH258" s="110">
        <f>SUM(AG$4:AG258)</f>
        <v>1</v>
      </c>
      <c r="AI258" s="112">
        <f t="shared" si="27"/>
        <v>0</v>
      </c>
      <c r="AJ258" s="110">
        <f>COUNTIF(AI$4:AI258,"&gt;0")</f>
        <v>0</v>
      </c>
      <c r="AK258" s="110">
        <v>0</v>
      </c>
      <c r="AL258" s="110">
        <v>0</v>
      </c>
      <c r="AM258" s="172" t="str">
        <f>IF(OR(Table1[[#This Row],[Line total ordered for now]]&gt;0,Table1[[#This Row],[Line total ordered for season]]&gt;0),1,"")</f>
        <v/>
      </c>
      <c r="AN258" s="173">
        <f>COUNTIF(AM$4:AM258,"&gt;0")</f>
        <v>0</v>
      </c>
      <c r="AO258" s="173">
        <f>Table1[[#This Row],[ORDER QUANTITY
to be collected BEFORE 31.3.22]]</f>
        <v>0</v>
      </c>
      <c r="AP258" s="174">
        <f t="shared" si="28"/>
        <v>0</v>
      </c>
      <c r="AQ258" s="174">
        <f>IFERROR(INDEX(Retail!H:H,MATCH($D258,Retail!$D:$D,0)),0)</f>
        <v>0</v>
      </c>
      <c r="AR258" s="174">
        <f>IFERROR(INDEX(Retail!J:J,MATCH($D258,Retail!$D:$D,0)),0)</f>
        <v>0</v>
      </c>
      <c r="AS258" s="174">
        <f>IFERROR(INDEX('NEW2022'!H:H,MATCH($D258,'NEW2022'!D:D,0)),0)</f>
        <v>0</v>
      </c>
      <c r="AT258" s="174">
        <f>IFERROR(INDEX('NEW2022'!J:J,MATCH($D258,'NEW2022'!D:D,0)),0)</f>
        <v>0</v>
      </c>
      <c r="AU258" s="174">
        <f>IFERROR(INDEX('Quiet Items'!H:H,MATCH($D258,'Quiet Items'!D:D,0)),0)</f>
        <v>0</v>
      </c>
      <c r="AV258" s="174">
        <f>IFERROR(INDEX('Quiet Items'!J:J,MATCH($D258,'Quiet Items'!D:D,0)),0)</f>
        <v>0</v>
      </c>
      <c r="AW258" s="174">
        <f>IFERROR(INDEX('1.4G'!H:H,MATCH($D258,'1.4G'!D:D,0)),0)</f>
        <v>0</v>
      </c>
      <c r="AX258" s="174">
        <f>IFERROR(INDEX('1.4G'!J:J,MATCH($D258,'1.4G'!D:D,0)),0)</f>
        <v>0</v>
      </c>
      <c r="AY258" s="174">
        <f t="shared" si="32"/>
        <v>0</v>
      </c>
      <c r="AZ258" s="174">
        <f t="shared" si="33"/>
        <v>0</v>
      </c>
      <c r="BA258" s="175">
        <f>IFERROR(Table1[[#This Row],[Line total ordered for now]]*Table1[[#This Row],[GUARANTEED PRICE
for STOCK orders collected before 31.3.22]],0)</f>
        <v>0</v>
      </c>
      <c r="BB258" s="175">
        <f t="shared" si="29"/>
        <v>0</v>
      </c>
      <c r="BC258" s="176">
        <f>(AZ258+Table1[[#This Row],[Line total ordered for now]])*Z258</f>
        <v>0</v>
      </c>
      <c r="BD258" s="200">
        <v>186.02249999999998</v>
      </c>
      <c r="BE258" s="65"/>
      <c r="BF258" s="65"/>
      <c r="BG258" s="65"/>
      <c r="BH258" s="65"/>
      <c r="BI258" s="65"/>
      <c r="BJ258" s="65"/>
      <c r="BK258" s="65"/>
      <c r="BL258" s="55"/>
      <c r="BM258"/>
      <c r="BN258"/>
      <c r="BO258"/>
      <c r="BP258"/>
      <c r="BQ258"/>
      <c r="BR258"/>
      <c r="BS258"/>
      <c r="BT258"/>
    </row>
    <row r="259" spans="1:72" s="196" customFormat="1" ht="15.75">
      <c r="A259" s="202">
        <v>256</v>
      </c>
      <c r="B259" s="68" t="s">
        <v>6378</v>
      </c>
      <c r="C259" s="149" t="s">
        <v>614</v>
      </c>
      <c r="D259" s="149" t="s">
        <v>3204</v>
      </c>
      <c r="E259" s="149" t="s">
        <v>3205</v>
      </c>
      <c r="F259" s="158" t="str">
        <f t="shared" si="31"/>
        <v>Video</v>
      </c>
      <c r="G259" s="187">
        <v>2</v>
      </c>
      <c r="H259" s="150"/>
      <c r="I259" s="184">
        <v>189.39</v>
      </c>
      <c r="J259" s="150"/>
      <c r="K259" s="151">
        <v>9.1191666666666666</v>
      </c>
      <c r="L259" s="152">
        <v>199.16260000000003</v>
      </c>
      <c r="M259" s="152">
        <v>218.86</v>
      </c>
      <c r="N259" s="153" t="s">
        <v>615</v>
      </c>
      <c r="O259" s="154">
        <v>24</v>
      </c>
      <c r="P259" s="153">
        <v>10</v>
      </c>
      <c r="Q259" s="153" t="s">
        <v>147</v>
      </c>
      <c r="R259" s="155">
        <v>21</v>
      </c>
      <c r="S259" s="155">
        <v>13.59</v>
      </c>
      <c r="T259" s="155">
        <v>3.55</v>
      </c>
      <c r="U259" s="154" t="s">
        <v>94</v>
      </c>
      <c r="V259" s="153" t="s">
        <v>89</v>
      </c>
      <c r="W259" s="153" t="s">
        <v>627</v>
      </c>
      <c r="X259" s="151" t="s">
        <v>6378</v>
      </c>
      <c r="Y259" s="151" t="s">
        <v>6378</v>
      </c>
      <c r="Z259" s="156">
        <v>6.9614999999999996E-2</v>
      </c>
      <c r="AA259" s="153" t="s">
        <v>673</v>
      </c>
      <c r="AB259" s="153" t="s">
        <v>4863</v>
      </c>
      <c r="AC259" s="153" t="s">
        <v>145</v>
      </c>
      <c r="AD259" s="157" t="s">
        <v>3206</v>
      </c>
      <c r="AE259" s="110">
        <v>0</v>
      </c>
      <c r="AF259" s="110">
        <v>0</v>
      </c>
      <c r="AG259" s="112">
        <f t="shared" si="30"/>
        <v>0</v>
      </c>
      <c r="AH259" s="110">
        <f>SUM(AG$4:AG259)</f>
        <v>1</v>
      </c>
      <c r="AI259" s="112">
        <f t="shared" si="27"/>
        <v>0</v>
      </c>
      <c r="AJ259" s="110">
        <f>COUNTIF(AI$4:AI259,"&gt;0")</f>
        <v>0</v>
      </c>
      <c r="AK259" s="110">
        <v>0</v>
      </c>
      <c r="AL259" s="110">
        <v>0</v>
      </c>
      <c r="AM259" s="172" t="str">
        <f>IF(OR(Table1[[#This Row],[Line total ordered for now]]&gt;0,Table1[[#This Row],[Line total ordered for season]]&gt;0),1,"")</f>
        <v/>
      </c>
      <c r="AN259" s="173">
        <f>COUNTIF(AM$4:AM259,"&gt;0")</f>
        <v>0</v>
      </c>
      <c r="AO259" s="173">
        <f>Table1[[#This Row],[ORDER QUANTITY
to be collected BEFORE 31.3.22]]</f>
        <v>0</v>
      </c>
      <c r="AP259" s="174">
        <f t="shared" si="28"/>
        <v>0</v>
      </c>
      <c r="AQ259" s="174">
        <f>IFERROR(INDEX(Retail!H:H,MATCH($D259,Retail!$D:$D,0)),0)</f>
        <v>0</v>
      </c>
      <c r="AR259" s="174">
        <f>IFERROR(INDEX(Retail!J:J,MATCH($D259,Retail!$D:$D,0)),0)</f>
        <v>0</v>
      </c>
      <c r="AS259" s="174">
        <f>IFERROR(INDEX('NEW2022'!H:H,MATCH($D259,'NEW2022'!D:D,0)),0)</f>
        <v>0</v>
      </c>
      <c r="AT259" s="174">
        <f>IFERROR(INDEX('NEW2022'!J:J,MATCH($D259,'NEW2022'!D:D,0)),0)</f>
        <v>0</v>
      </c>
      <c r="AU259" s="174">
        <f>IFERROR(INDEX('Quiet Items'!H:H,MATCH($D259,'Quiet Items'!D:D,0)),0)</f>
        <v>0</v>
      </c>
      <c r="AV259" s="174">
        <f>IFERROR(INDEX('Quiet Items'!J:J,MATCH($D259,'Quiet Items'!D:D,0)),0)</f>
        <v>0</v>
      </c>
      <c r="AW259" s="174">
        <f>IFERROR(INDEX('1.4G'!H:H,MATCH($D259,'1.4G'!D:D,0)),0)</f>
        <v>0</v>
      </c>
      <c r="AX259" s="174">
        <f>IFERROR(INDEX('1.4G'!J:J,MATCH($D259,'1.4G'!D:D,0)),0)</f>
        <v>0</v>
      </c>
      <c r="AY259" s="174">
        <f t="shared" si="32"/>
        <v>0</v>
      </c>
      <c r="AZ259" s="174">
        <f t="shared" si="33"/>
        <v>0</v>
      </c>
      <c r="BA259" s="175">
        <f>IFERROR(Table1[[#This Row],[Line total ordered for now]]*Table1[[#This Row],[GUARANTEED PRICE
for STOCK orders collected before 31.3.22]],0)</f>
        <v>0</v>
      </c>
      <c r="BB259" s="175">
        <f t="shared" si="29"/>
        <v>0</v>
      </c>
      <c r="BC259" s="176">
        <f>(AZ259+Table1[[#This Row],[Line total ordered for now]])*Z259</f>
        <v>0</v>
      </c>
      <c r="BD259" s="200">
        <v>186.03100000000001</v>
      </c>
      <c r="BE259" s="65"/>
      <c r="BF259" s="65"/>
      <c r="BG259" s="65"/>
      <c r="BH259" s="65"/>
      <c r="BI259" s="65"/>
      <c r="BJ259" s="65"/>
      <c r="BK259" s="65"/>
      <c r="BL259" s="55"/>
    </row>
    <row r="260" spans="1:72" s="196" customFormat="1" ht="15.75">
      <c r="A260" s="202">
        <v>257</v>
      </c>
      <c r="B260" s="68" t="s">
        <v>6378</v>
      </c>
      <c r="C260" s="149" t="s">
        <v>614</v>
      </c>
      <c r="D260" s="149" t="s">
        <v>1669</v>
      </c>
      <c r="E260" s="149" t="s">
        <v>1670</v>
      </c>
      <c r="F260" s="158" t="str">
        <f t="shared" si="31"/>
        <v>Video</v>
      </c>
      <c r="G260" s="187">
        <v>7</v>
      </c>
      <c r="H260" s="150"/>
      <c r="I260" s="184">
        <v>196.14</v>
      </c>
      <c r="J260" s="150"/>
      <c r="K260" s="151">
        <v>9.1191666666666666</v>
      </c>
      <c r="L260" s="152">
        <v>199.16260000000003</v>
      </c>
      <c r="M260" s="152">
        <v>218.86</v>
      </c>
      <c r="N260" s="153" t="s">
        <v>615</v>
      </c>
      <c r="O260" s="154">
        <v>24</v>
      </c>
      <c r="P260" s="153">
        <v>5</v>
      </c>
      <c r="Q260" s="153" t="s">
        <v>147</v>
      </c>
      <c r="R260" s="155">
        <v>21</v>
      </c>
      <c r="S260" s="155">
        <v>16</v>
      </c>
      <c r="T260" s="155">
        <v>3.55</v>
      </c>
      <c r="U260" s="154" t="s">
        <v>94</v>
      </c>
      <c r="V260" s="153" t="s">
        <v>89</v>
      </c>
      <c r="W260" s="153" t="s">
        <v>627</v>
      </c>
      <c r="X260" s="151" t="s">
        <v>6378</v>
      </c>
      <c r="Y260" s="151" t="s">
        <v>6378</v>
      </c>
      <c r="Z260" s="156">
        <v>6.9614999999999996E-2</v>
      </c>
      <c r="AA260" s="153" t="s">
        <v>984</v>
      </c>
      <c r="AB260" s="153" t="s">
        <v>5492</v>
      </c>
      <c r="AC260" s="153" t="s">
        <v>164</v>
      </c>
      <c r="AD260" s="157" t="s">
        <v>1671</v>
      </c>
      <c r="AE260" s="110">
        <v>0</v>
      </c>
      <c r="AF260" s="110">
        <v>0</v>
      </c>
      <c r="AG260" s="112">
        <f t="shared" si="30"/>
        <v>0</v>
      </c>
      <c r="AH260" s="110">
        <f>SUM(AG$4:AG260)</f>
        <v>1</v>
      </c>
      <c r="AI260" s="112">
        <f t="shared" ref="AI260:AI323" si="34">IF(RIGHT(E260,6)="retail",1,0)</f>
        <v>0</v>
      </c>
      <c r="AJ260" s="110">
        <f>COUNTIF(AI$4:AI260,"&gt;0")</f>
        <v>0</v>
      </c>
      <c r="AK260" s="110">
        <v>0</v>
      </c>
      <c r="AL260" s="110">
        <v>0</v>
      </c>
      <c r="AM260" s="172" t="str">
        <f>IF(OR(Table1[[#This Row],[Line total ordered for now]]&gt;0,Table1[[#This Row],[Line total ordered for season]]&gt;0),1,"")</f>
        <v/>
      </c>
      <c r="AN260" s="173">
        <f>COUNTIF(AM$4:AM260,"&gt;0")</f>
        <v>0</v>
      </c>
      <c r="AO260" s="173">
        <f>Table1[[#This Row],[ORDER QUANTITY
to be collected BEFORE 31.3.22]]</f>
        <v>0</v>
      </c>
      <c r="AP260" s="174">
        <f t="shared" ref="AP260:AP323" si="35">J260</f>
        <v>0</v>
      </c>
      <c r="AQ260" s="174">
        <f>IFERROR(INDEX(Retail!H:H,MATCH($D260,Retail!$D:$D,0)),0)</f>
        <v>0</v>
      </c>
      <c r="AR260" s="174">
        <f>IFERROR(INDEX(Retail!J:J,MATCH($D260,Retail!$D:$D,0)),0)</f>
        <v>0</v>
      </c>
      <c r="AS260" s="174">
        <f>IFERROR(INDEX('NEW2022'!H:H,MATCH($D260,'NEW2022'!D:D,0)),0)</f>
        <v>0</v>
      </c>
      <c r="AT260" s="174">
        <f>IFERROR(INDEX('NEW2022'!J:J,MATCH($D260,'NEW2022'!D:D,0)),0)</f>
        <v>0</v>
      </c>
      <c r="AU260" s="174">
        <f>IFERROR(INDEX('Quiet Items'!H:H,MATCH($D260,'Quiet Items'!D:D,0)),0)</f>
        <v>0</v>
      </c>
      <c r="AV260" s="174">
        <f>IFERROR(INDEX('Quiet Items'!J:J,MATCH($D260,'Quiet Items'!D:D,0)),0)</f>
        <v>0</v>
      </c>
      <c r="AW260" s="174">
        <f>IFERROR(INDEX('1.4G'!H:H,MATCH($D260,'1.4G'!D:D,0)),0)</f>
        <v>0</v>
      </c>
      <c r="AX260" s="174">
        <f>IFERROR(INDEX('1.4G'!J:J,MATCH($D260,'1.4G'!D:D,0)),0)</f>
        <v>0</v>
      </c>
      <c r="AY260" s="174">
        <f t="shared" si="32"/>
        <v>0</v>
      </c>
      <c r="AZ260" s="174">
        <f t="shared" si="33"/>
        <v>0</v>
      </c>
      <c r="BA260" s="175">
        <f>IFERROR(Table1[[#This Row],[Line total ordered for now]]*Table1[[#This Row],[GUARANTEED PRICE
for STOCK orders collected before 31.3.22]],0)</f>
        <v>0</v>
      </c>
      <c r="BB260" s="175">
        <f t="shared" ref="BB260:BB323" si="36">AZ260*L260</f>
        <v>0</v>
      </c>
      <c r="BC260" s="176">
        <f>(AZ260+Table1[[#This Row],[Line total ordered for now]])*Z260</f>
        <v>0</v>
      </c>
      <c r="BD260" s="200">
        <v>186.03100000000001</v>
      </c>
      <c r="BE260" s="65"/>
      <c r="BF260" s="65"/>
      <c r="BG260" s="65"/>
      <c r="BH260" s="65"/>
      <c r="BI260" s="65"/>
      <c r="BJ260" s="65"/>
      <c r="BK260" s="65"/>
      <c r="BL260" s="55"/>
    </row>
    <row r="261" spans="1:72" ht="15.75">
      <c r="A261" s="202">
        <v>258</v>
      </c>
      <c r="B261" s="68" t="s">
        <v>6378</v>
      </c>
      <c r="C261" s="149" t="s">
        <v>614</v>
      </c>
      <c r="D261" s="149" t="s">
        <v>1835</v>
      </c>
      <c r="E261" s="149" t="s">
        <v>1836</v>
      </c>
      <c r="F261" s="158" t="str">
        <f t="shared" si="31"/>
        <v>Video</v>
      </c>
      <c r="G261" s="187">
        <v>7</v>
      </c>
      <c r="H261" s="150"/>
      <c r="I261" s="184">
        <v>185.46</v>
      </c>
      <c r="J261" s="150"/>
      <c r="K261" s="151">
        <v>9.1191666666666666</v>
      </c>
      <c r="L261" s="152">
        <v>199.16260000000003</v>
      </c>
      <c r="M261" s="152">
        <v>218.86</v>
      </c>
      <c r="N261" s="153" t="s">
        <v>615</v>
      </c>
      <c r="O261" s="154">
        <v>24</v>
      </c>
      <c r="P261" s="153">
        <v>10</v>
      </c>
      <c r="Q261" s="153" t="s">
        <v>147</v>
      </c>
      <c r="R261" s="155">
        <v>21</v>
      </c>
      <c r="S261" s="155">
        <v>13.59</v>
      </c>
      <c r="T261" s="155">
        <v>3.55</v>
      </c>
      <c r="U261" s="154" t="s">
        <v>94</v>
      </c>
      <c r="V261" s="153" t="s">
        <v>89</v>
      </c>
      <c r="W261" s="153" t="s">
        <v>627</v>
      </c>
      <c r="X261" s="151" t="s">
        <v>6378</v>
      </c>
      <c r="Y261" s="151" t="s">
        <v>6378</v>
      </c>
      <c r="Z261" s="156">
        <v>6.9614999999999996E-2</v>
      </c>
      <c r="AA261" s="153" t="s">
        <v>984</v>
      </c>
      <c r="AB261" s="153" t="s">
        <v>5497</v>
      </c>
      <c r="AC261" s="153" t="s">
        <v>785</v>
      </c>
      <c r="AD261" s="157" t="s">
        <v>1837</v>
      </c>
      <c r="AE261" s="110">
        <v>0</v>
      </c>
      <c r="AF261" s="110">
        <v>0</v>
      </c>
      <c r="AG261" s="112">
        <f t="shared" ref="AG261:AG324" si="37">IF(OR(B261="NEW2021",B261="NEW2022"),1,0)</f>
        <v>0</v>
      </c>
      <c r="AH261" s="110">
        <f>SUM(AG$4:AG261)</f>
        <v>1</v>
      </c>
      <c r="AI261" s="112">
        <f t="shared" si="34"/>
        <v>0</v>
      </c>
      <c r="AJ261" s="110">
        <f>COUNTIF(AI$4:AI261,"&gt;0")</f>
        <v>0</v>
      </c>
      <c r="AK261" s="110">
        <v>0</v>
      </c>
      <c r="AL261" s="110">
        <v>0</v>
      </c>
      <c r="AM261" s="172" t="str">
        <f>IF(OR(Table1[[#This Row],[Line total ordered for now]]&gt;0,Table1[[#This Row],[Line total ordered for season]]&gt;0),1,"")</f>
        <v/>
      </c>
      <c r="AN261" s="173">
        <f>COUNTIF(AM$4:AM261,"&gt;0")</f>
        <v>0</v>
      </c>
      <c r="AO261" s="173">
        <f>Table1[[#This Row],[ORDER QUANTITY
to be collected BEFORE 31.3.22]]</f>
        <v>0</v>
      </c>
      <c r="AP261" s="174">
        <f t="shared" si="35"/>
        <v>0</v>
      </c>
      <c r="AQ261" s="174">
        <f>IFERROR(INDEX(Retail!H:H,MATCH($D261,Retail!$D:$D,0)),0)</f>
        <v>0</v>
      </c>
      <c r="AR261" s="174">
        <f>IFERROR(INDEX(Retail!J:J,MATCH($D261,Retail!$D:$D,0)),0)</f>
        <v>0</v>
      </c>
      <c r="AS261" s="174">
        <f>IFERROR(INDEX('NEW2022'!H:H,MATCH($D261,'NEW2022'!D:D,0)),0)</f>
        <v>0</v>
      </c>
      <c r="AT261" s="174">
        <f>IFERROR(INDEX('NEW2022'!J:J,MATCH($D261,'NEW2022'!D:D,0)),0)</f>
        <v>0</v>
      </c>
      <c r="AU261" s="174">
        <f>IFERROR(INDEX('Quiet Items'!H:H,MATCH($D261,'Quiet Items'!D:D,0)),0)</f>
        <v>0</v>
      </c>
      <c r="AV261" s="174">
        <f>IFERROR(INDEX('Quiet Items'!J:J,MATCH($D261,'Quiet Items'!D:D,0)),0)</f>
        <v>0</v>
      </c>
      <c r="AW261" s="174">
        <f>IFERROR(INDEX('1.4G'!H:H,MATCH($D261,'1.4G'!D:D,0)),0)</f>
        <v>0</v>
      </c>
      <c r="AX261" s="174">
        <f>IFERROR(INDEX('1.4G'!J:J,MATCH($D261,'1.4G'!D:D,0)),0)</f>
        <v>0</v>
      </c>
      <c r="AY261" s="174">
        <f t="shared" si="32"/>
        <v>0</v>
      </c>
      <c r="AZ261" s="174">
        <f t="shared" si="33"/>
        <v>0</v>
      </c>
      <c r="BA261" s="175">
        <f>IFERROR(Table1[[#This Row],[Line total ordered for now]]*Table1[[#This Row],[GUARANTEED PRICE
for STOCK orders collected before 31.3.22]],0)</f>
        <v>0</v>
      </c>
      <c r="BB261" s="175">
        <f t="shared" si="36"/>
        <v>0</v>
      </c>
      <c r="BC261" s="176">
        <f>(AZ261+Table1[[#This Row],[Line total ordered for now]])*Z261</f>
        <v>0</v>
      </c>
      <c r="BD261" s="200">
        <v>186.03100000000001</v>
      </c>
      <c r="BE261" s="65"/>
      <c r="BF261" s="65"/>
      <c r="BG261" s="65"/>
      <c r="BH261" s="65"/>
      <c r="BI261" s="65"/>
      <c r="BJ261" s="65"/>
      <c r="BK261" s="65"/>
      <c r="BL261" s="55"/>
      <c r="BM261"/>
      <c r="BN261"/>
      <c r="BO261"/>
      <c r="BP261"/>
      <c r="BQ261"/>
      <c r="BR261"/>
      <c r="BS261"/>
      <c r="BT261"/>
    </row>
    <row r="262" spans="1:72" ht="15.75">
      <c r="A262" s="202">
        <v>259</v>
      </c>
      <c r="B262" s="68" t="s">
        <v>6378</v>
      </c>
      <c r="C262" s="149" t="s">
        <v>614</v>
      </c>
      <c r="D262" s="149" t="s">
        <v>1655</v>
      </c>
      <c r="E262" s="149" t="s">
        <v>1656</v>
      </c>
      <c r="F262" s="158" t="str">
        <f t="shared" si="31"/>
        <v>Video</v>
      </c>
      <c r="G262" s="187">
        <v>5</v>
      </c>
      <c r="H262" s="150"/>
      <c r="I262" s="184">
        <v>201.37</v>
      </c>
      <c r="J262" s="150"/>
      <c r="K262" s="151">
        <v>9.1191666666666666</v>
      </c>
      <c r="L262" s="152">
        <v>205.3974</v>
      </c>
      <c r="M262" s="152">
        <v>218.86</v>
      </c>
      <c r="N262" s="153" t="s">
        <v>615</v>
      </c>
      <c r="O262" s="154">
        <v>24</v>
      </c>
      <c r="P262" s="153">
        <v>8</v>
      </c>
      <c r="Q262" s="153" t="s">
        <v>147</v>
      </c>
      <c r="R262" s="155">
        <v>21</v>
      </c>
      <c r="S262" s="155">
        <v>13.59</v>
      </c>
      <c r="T262" s="155">
        <v>3.55</v>
      </c>
      <c r="U262" s="154" t="s">
        <v>94</v>
      </c>
      <c r="V262" s="153" t="s">
        <v>89</v>
      </c>
      <c r="W262" s="153" t="s">
        <v>627</v>
      </c>
      <c r="X262" s="151" t="s">
        <v>6378</v>
      </c>
      <c r="Y262" s="151" t="s">
        <v>6378</v>
      </c>
      <c r="Z262" s="156">
        <v>6.9614999999999996E-2</v>
      </c>
      <c r="AA262" s="153" t="s">
        <v>673</v>
      </c>
      <c r="AB262" s="153" t="s">
        <v>5729</v>
      </c>
      <c r="AC262" s="153" t="s">
        <v>145</v>
      </c>
      <c r="AD262" s="157" t="s">
        <v>1657</v>
      </c>
      <c r="AE262" s="110">
        <v>0</v>
      </c>
      <c r="AF262" s="110">
        <v>0</v>
      </c>
      <c r="AG262" s="112">
        <f t="shared" si="37"/>
        <v>0</v>
      </c>
      <c r="AH262" s="110">
        <f>SUM(AG$4:AG262)</f>
        <v>1</v>
      </c>
      <c r="AI262" s="112">
        <f t="shared" si="34"/>
        <v>0</v>
      </c>
      <c r="AJ262" s="110">
        <f>COUNTIF(AI$4:AI262,"&gt;0")</f>
        <v>0</v>
      </c>
      <c r="AK262" s="110">
        <v>0</v>
      </c>
      <c r="AL262" s="110">
        <v>0</v>
      </c>
      <c r="AM262" s="172" t="str">
        <f>IF(OR(Table1[[#This Row],[Line total ordered for now]]&gt;0,Table1[[#This Row],[Line total ordered for season]]&gt;0),1,"")</f>
        <v/>
      </c>
      <c r="AN262" s="173">
        <f>COUNTIF(AM$4:AM262,"&gt;0")</f>
        <v>0</v>
      </c>
      <c r="AO262" s="173">
        <f>Table1[[#This Row],[ORDER QUANTITY
to be collected BEFORE 31.3.22]]</f>
        <v>0</v>
      </c>
      <c r="AP262" s="174">
        <f t="shared" si="35"/>
        <v>0</v>
      </c>
      <c r="AQ262" s="174">
        <f>IFERROR(INDEX(Retail!H:H,MATCH($D262,Retail!$D:$D,0)),0)</f>
        <v>0</v>
      </c>
      <c r="AR262" s="174">
        <f>IFERROR(INDEX(Retail!J:J,MATCH($D262,Retail!$D:$D,0)),0)</f>
        <v>0</v>
      </c>
      <c r="AS262" s="174">
        <f>IFERROR(INDEX('NEW2022'!H:H,MATCH($D262,'NEW2022'!D:D,0)),0)</f>
        <v>0</v>
      </c>
      <c r="AT262" s="174">
        <f>IFERROR(INDEX('NEW2022'!J:J,MATCH($D262,'NEW2022'!D:D,0)),0)</f>
        <v>0</v>
      </c>
      <c r="AU262" s="174">
        <f>IFERROR(INDEX('Quiet Items'!H:H,MATCH($D262,'Quiet Items'!D:D,0)),0)</f>
        <v>0</v>
      </c>
      <c r="AV262" s="174">
        <f>IFERROR(INDEX('Quiet Items'!J:J,MATCH($D262,'Quiet Items'!D:D,0)),0)</f>
        <v>0</v>
      </c>
      <c r="AW262" s="174">
        <f>IFERROR(INDEX('1.4G'!H:H,MATCH($D262,'1.4G'!D:D,0)),0)</f>
        <v>0</v>
      </c>
      <c r="AX262" s="174">
        <f>IFERROR(INDEX('1.4G'!J:J,MATCH($D262,'1.4G'!D:D,0)),0)</f>
        <v>0</v>
      </c>
      <c r="AY262" s="174">
        <f t="shared" si="32"/>
        <v>0</v>
      </c>
      <c r="AZ262" s="174">
        <f t="shared" si="33"/>
        <v>0</v>
      </c>
      <c r="BA262" s="175">
        <f>IFERROR(Table1[[#This Row],[Line total ordered for now]]*Table1[[#This Row],[GUARANTEED PRICE
for STOCK orders collected before 31.3.22]],0)</f>
        <v>0</v>
      </c>
      <c r="BB262" s="175">
        <f t="shared" si="36"/>
        <v>0</v>
      </c>
      <c r="BC262" s="176">
        <f>(AZ262+Table1[[#This Row],[Line total ordered for now]])*Z262</f>
        <v>0</v>
      </c>
      <c r="BD262" s="200">
        <v>186.03100000000001</v>
      </c>
      <c r="BE262" s="65"/>
      <c r="BF262" s="65"/>
      <c r="BG262" s="65"/>
      <c r="BH262" s="65"/>
      <c r="BI262" s="65"/>
      <c r="BJ262" s="65"/>
      <c r="BK262" s="65"/>
      <c r="BL262" s="55"/>
      <c r="BM262"/>
      <c r="BN262"/>
      <c r="BO262"/>
      <c r="BP262"/>
      <c r="BQ262"/>
      <c r="BR262"/>
      <c r="BS262"/>
      <c r="BT262"/>
    </row>
    <row r="263" spans="1:72" ht="15.75">
      <c r="A263" s="202">
        <v>260</v>
      </c>
      <c r="B263" s="68" t="s">
        <v>6378</v>
      </c>
      <c r="C263" s="149" t="s">
        <v>614</v>
      </c>
      <c r="D263" s="149" t="s">
        <v>2839</v>
      </c>
      <c r="E263" s="149" t="s">
        <v>2840</v>
      </c>
      <c r="F263" s="158" t="str">
        <f t="shared" ref="F263:F333" si="38">IF(LEFT(AD263,4)="http",HYPERLINK(AD263,"Video"),"")</f>
        <v>Video</v>
      </c>
      <c r="G263" s="187">
        <v>0</v>
      </c>
      <c r="H263" s="150"/>
      <c r="I263" s="184">
        <v>193.49</v>
      </c>
      <c r="J263" s="150"/>
      <c r="K263" s="151">
        <v>9.1358333333333324</v>
      </c>
      <c r="L263" s="152">
        <v>199.5266</v>
      </c>
      <c r="M263" s="152">
        <v>219.26</v>
      </c>
      <c r="N263" s="153" t="s">
        <v>615</v>
      </c>
      <c r="O263" s="154">
        <v>24</v>
      </c>
      <c r="P263" s="153">
        <v>6</v>
      </c>
      <c r="Q263" s="153" t="s">
        <v>147</v>
      </c>
      <c r="R263" s="155">
        <v>24</v>
      </c>
      <c r="S263" s="155">
        <v>15.6</v>
      </c>
      <c r="T263" s="155">
        <v>3.55</v>
      </c>
      <c r="U263" s="154" t="s">
        <v>94</v>
      </c>
      <c r="V263" s="153" t="s">
        <v>89</v>
      </c>
      <c r="W263" s="153" t="s">
        <v>627</v>
      </c>
      <c r="X263" s="151" t="s">
        <v>6378</v>
      </c>
      <c r="Y263" s="151" t="s">
        <v>6378</v>
      </c>
      <c r="Z263" s="156">
        <v>6.83E-2</v>
      </c>
      <c r="AA263" s="153" t="s">
        <v>2841</v>
      </c>
      <c r="AB263" s="153" t="s">
        <v>5522</v>
      </c>
      <c r="AC263" s="153" t="s">
        <v>164</v>
      </c>
      <c r="AD263" s="157" t="s">
        <v>2842</v>
      </c>
      <c r="AE263" s="110">
        <v>0</v>
      </c>
      <c r="AF263" s="110">
        <v>0</v>
      </c>
      <c r="AG263" s="112">
        <f t="shared" si="37"/>
        <v>0</v>
      </c>
      <c r="AH263" s="110">
        <f>SUM(AG$4:AG263)</f>
        <v>1</v>
      </c>
      <c r="AI263" s="112">
        <f t="shared" si="34"/>
        <v>0</v>
      </c>
      <c r="AJ263" s="110">
        <f>COUNTIF(AI$4:AI263,"&gt;0")</f>
        <v>0</v>
      </c>
      <c r="AK263" s="110">
        <v>0</v>
      </c>
      <c r="AL263" s="110">
        <v>0</v>
      </c>
      <c r="AM263" s="172" t="str">
        <f>IF(OR(Table1[[#This Row],[Line total ordered for now]]&gt;0,Table1[[#This Row],[Line total ordered for season]]&gt;0),1,"")</f>
        <v/>
      </c>
      <c r="AN263" s="173">
        <f>COUNTIF(AM$4:AM263,"&gt;0")</f>
        <v>0</v>
      </c>
      <c r="AO263" s="173">
        <f>Table1[[#This Row],[ORDER QUANTITY
to be collected BEFORE 31.3.22]]</f>
        <v>0</v>
      </c>
      <c r="AP263" s="174">
        <f t="shared" si="35"/>
        <v>0</v>
      </c>
      <c r="AQ263" s="174">
        <f>IFERROR(INDEX(Retail!H:H,MATCH($D263,Retail!$D:$D,0)),0)</f>
        <v>0</v>
      </c>
      <c r="AR263" s="174">
        <f>IFERROR(INDEX(Retail!J:J,MATCH($D263,Retail!$D:$D,0)),0)</f>
        <v>0</v>
      </c>
      <c r="AS263" s="174">
        <f>IFERROR(INDEX('NEW2022'!H:H,MATCH($D263,'NEW2022'!D:D,0)),0)</f>
        <v>0</v>
      </c>
      <c r="AT263" s="174">
        <f>IFERROR(INDEX('NEW2022'!J:J,MATCH($D263,'NEW2022'!D:D,0)),0)</f>
        <v>0</v>
      </c>
      <c r="AU263" s="174">
        <f>IFERROR(INDEX('Quiet Items'!H:H,MATCH($D263,'Quiet Items'!D:D,0)),0)</f>
        <v>0</v>
      </c>
      <c r="AV263" s="174">
        <f>IFERROR(INDEX('Quiet Items'!J:J,MATCH($D263,'Quiet Items'!D:D,0)),0)</f>
        <v>0</v>
      </c>
      <c r="AW263" s="174">
        <f>IFERROR(INDEX('1.4G'!H:H,MATCH($D263,'1.4G'!D:D,0)),0)</f>
        <v>0</v>
      </c>
      <c r="AX263" s="174">
        <f>IFERROR(INDEX('1.4G'!J:J,MATCH($D263,'1.4G'!D:D,0)),0)</f>
        <v>0</v>
      </c>
      <c r="AY263" s="174">
        <f t="shared" ref="AY263:AY333" si="39">IF(OR(AU263&gt;0,AW263&gt;0,AO263&gt;0,AS263&gt;0,AQ263&gt;0),AU263+AW263+AO263+AS263+AQ263,0)</f>
        <v>0</v>
      </c>
      <c r="AZ263" s="174">
        <f t="shared" ref="AZ263:AZ333" si="40">IF(OR(AV263&gt;0,AX263&gt;0,AP263&gt;0,AT263&gt;0,AR263&gt;0),AV263+AX263+AP263+AT263+AR263,0)</f>
        <v>0</v>
      </c>
      <c r="BA263" s="175">
        <f>IFERROR(Table1[[#This Row],[Line total ordered for now]]*Table1[[#This Row],[GUARANTEED PRICE
for STOCK orders collected before 31.3.22]],0)</f>
        <v>0</v>
      </c>
      <c r="BB263" s="175">
        <f t="shared" si="36"/>
        <v>0</v>
      </c>
      <c r="BC263" s="176">
        <f>(AZ263+Table1[[#This Row],[Line total ordered for now]])*Z263</f>
        <v>0</v>
      </c>
      <c r="BD263" s="200">
        <v>186.37099999999998</v>
      </c>
      <c r="BE263" s="65"/>
      <c r="BF263" s="65"/>
      <c r="BG263" s="65"/>
      <c r="BH263" s="65"/>
      <c r="BI263" s="65"/>
      <c r="BJ263" s="65"/>
      <c r="BK263" s="65"/>
      <c r="BL263" s="55"/>
      <c r="BM263"/>
      <c r="BN263"/>
      <c r="BO263"/>
      <c r="BP263"/>
      <c r="BQ263"/>
      <c r="BR263"/>
      <c r="BS263"/>
      <c r="BT263"/>
    </row>
    <row r="264" spans="1:72" ht="15.75">
      <c r="A264" s="202">
        <v>261</v>
      </c>
      <c r="B264" s="68" t="s">
        <v>6378</v>
      </c>
      <c r="C264" s="149" t="s">
        <v>614</v>
      </c>
      <c r="D264" s="149" t="s">
        <v>2269</v>
      </c>
      <c r="E264" s="149" t="s">
        <v>2270</v>
      </c>
      <c r="F264" s="158" t="str">
        <f>IF(LEFT(AD264,4)="http",HYPERLINK(AD264,"Video"),"")</f>
        <v>Video</v>
      </c>
      <c r="G264" s="187">
        <v>0</v>
      </c>
      <c r="H264" s="150"/>
      <c r="I264" s="184">
        <v>219.98</v>
      </c>
      <c r="J264" s="150"/>
      <c r="K264" s="151">
        <v>9.1658333333333335</v>
      </c>
      <c r="L264" s="152">
        <v>224.37959999999998</v>
      </c>
      <c r="M264" s="152">
        <v>219.98</v>
      </c>
      <c r="N264" s="153" t="s">
        <v>615</v>
      </c>
      <c r="O264" s="154">
        <v>24</v>
      </c>
      <c r="P264" s="153">
        <v>10</v>
      </c>
      <c r="Q264" s="153" t="s">
        <v>147</v>
      </c>
      <c r="R264" s="155">
        <v>23</v>
      </c>
      <c r="S264" s="155">
        <v>12</v>
      </c>
      <c r="T264" s="155">
        <v>3.55</v>
      </c>
      <c r="U264" s="154" t="s">
        <v>94</v>
      </c>
      <c r="V264" s="153" t="s">
        <v>89</v>
      </c>
      <c r="W264" s="153" t="s">
        <v>627</v>
      </c>
      <c r="X264" s="151" t="s">
        <v>6378</v>
      </c>
      <c r="Y264" s="151" t="s">
        <v>6378</v>
      </c>
      <c r="Z264" s="156">
        <v>6.6600000000000006E-2</v>
      </c>
      <c r="AA264" s="153" t="s">
        <v>984</v>
      </c>
      <c r="AB264" s="153" t="s">
        <v>5510</v>
      </c>
      <c r="AC264" s="153" t="s">
        <v>785</v>
      </c>
      <c r="AD264" s="157" t="s">
        <v>2271</v>
      </c>
      <c r="AE264" s="110">
        <v>0</v>
      </c>
      <c r="AF264" s="110">
        <v>0</v>
      </c>
      <c r="AG264" s="112">
        <f t="shared" si="37"/>
        <v>0</v>
      </c>
      <c r="AH264" s="110">
        <f>SUM(AG$4:AG264)</f>
        <v>1</v>
      </c>
      <c r="AI264" s="112">
        <f t="shared" si="34"/>
        <v>0</v>
      </c>
      <c r="AJ264" s="110">
        <f>COUNTIF(AI$4:AI264,"&gt;0")</f>
        <v>0</v>
      </c>
      <c r="AK264" s="110">
        <v>0</v>
      </c>
      <c r="AL264" s="110">
        <v>0</v>
      </c>
      <c r="AM264" s="172" t="str">
        <f>IF(OR(Table1[[#This Row],[Line total ordered for now]]&gt;0,Table1[[#This Row],[Line total ordered for season]]&gt;0),1,"")</f>
        <v/>
      </c>
      <c r="AN264" s="173">
        <f>COUNTIF(AM$4:AM264,"&gt;0")</f>
        <v>0</v>
      </c>
      <c r="AO264" s="173">
        <f>Table1[[#This Row],[ORDER QUANTITY
to be collected BEFORE 31.3.22]]</f>
        <v>0</v>
      </c>
      <c r="AP264" s="174">
        <f t="shared" si="35"/>
        <v>0</v>
      </c>
      <c r="AQ264" s="174">
        <f>IFERROR(INDEX(Retail!H:H,MATCH($D264,Retail!$D:$D,0)),0)</f>
        <v>0</v>
      </c>
      <c r="AR264" s="174">
        <f>IFERROR(INDEX(Retail!J:J,MATCH($D264,Retail!$D:$D,0)),0)</f>
        <v>0</v>
      </c>
      <c r="AS264" s="174">
        <f>IFERROR(INDEX('NEW2022'!H:H,MATCH($D264,'NEW2022'!D:D,0)),0)</f>
        <v>0</v>
      </c>
      <c r="AT264" s="174">
        <f>IFERROR(INDEX('NEW2022'!J:J,MATCH($D264,'NEW2022'!D:D,0)),0)</f>
        <v>0</v>
      </c>
      <c r="AU264" s="174">
        <f>IFERROR(INDEX('Quiet Items'!H:H,MATCH($D264,'Quiet Items'!D:D,0)),0)</f>
        <v>0</v>
      </c>
      <c r="AV264" s="174">
        <f>IFERROR(INDEX('Quiet Items'!J:J,MATCH($D264,'Quiet Items'!D:D,0)),0)</f>
        <v>0</v>
      </c>
      <c r="AW264" s="174">
        <f>IFERROR(INDEX('1.4G'!H:H,MATCH($D264,'1.4G'!D:D,0)),0)</f>
        <v>0</v>
      </c>
      <c r="AX264" s="174">
        <f>IFERROR(INDEX('1.4G'!J:J,MATCH($D264,'1.4G'!D:D,0)),0)</f>
        <v>0</v>
      </c>
      <c r="AY264" s="174">
        <f>IF(OR(AU264&gt;0,AW264&gt;0,AO264&gt;0,AS264&gt;0,AQ264&gt;0),AU264+AW264+AO264+AS264+AQ264,0)</f>
        <v>0</v>
      </c>
      <c r="AZ264" s="174">
        <f>IF(OR(AV264&gt;0,AX264&gt;0,AP264&gt;0,AT264&gt;0,AR264&gt;0),AV264+AX264+AP264+AT264+AR264,0)</f>
        <v>0</v>
      </c>
      <c r="BA264" s="175">
        <f>IFERROR(Table1[[#This Row],[Line total ordered for now]]*Table1[[#This Row],[GUARANTEED PRICE
for STOCK orders collected before 31.3.22]],0)</f>
        <v>0</v>
      </c>
      <c r="BB264" s="175">
        <f t="shared" si="36"/>
        <v>0</v>
      </c>
      <c r="BC264" s="176">
        <f>(AZ264+Table1[[#This Row],[Line total ordered for now]])*Z264</f>
        <v>0</v>
      </c>
      <c r="BD264" s="200">
        <v>186.98299999999998</v>
      </c>
      <c r="BE264" s="65"/>
      <c r="BF264" s="65"/>
      <c r="BG264" s="65"/>
      <c r="BH264" s="65"/>
      <c r="BI264" s="65"/>
      <c r="BJ264" s="65"/>
      <c r="BK264" s="65"/>
      <c r="BL264" s="55"/>
      <c r="BM264"/>
      <c r="BN264"/>
      <c r="BO264"/>
      <c r="BP264"/>
      <c r="BQ264"/>
      <c r="BR264"/>
      <c r="BS264"/>
      <c r="BT264"/>
    </row>
    <row r="265" spans="1:72" s="196" customFormat="1" ht="15.75">
      <c r="A265" s="202">
        <v>262</v>
      </c>
      <c r="B265" s="68" t="s">
        <v>6378</v>
      </c>
      <c r="C265" s="149" t="s">
        <v>614</v>
      </c>
      <c r="D265" s="149" t="s">
        <v>6052</v>
      </c>
      <c r="E265" s="149" t="s">
        <v>3970</v>
      </c>
      <c r="F265" s="158" t="str">
        <f>IF(LEFT(AD265,4)="http",HYPERLINK(AD265,"Video"),"")</f>
        <v>Video</v>
      </c>
      <c r="G265" s="187">
        <v>0</v>
      </c>
      <c r="H265" s="150"/>
      <c r="I265" s="184">
        <v>202.49</v>
      </c>
      <c r="J265" s="150"/>
      <c r="K265" s="151">
        <v>9.1955878851683863</v>
      </c>
      <c r="L265" s="152">
        <v>154.90485000000001</v>
      </c>
      <c r="M265" s="152">
        <v>165.52058193303097</v>
      </c>
      <c r="N265" s="153" t="s">
        <v>615</v>
      </c>
      <c r="O265" s="154">
        <v>18</v>
      </c>
      <c r="P265" s="153">
        <v>14</v>
      </c>
      <c r="Q265" s="153" t="s">
        <v>147</v>
      </c>
      <c r="R265" s="155">
        <v>17.25</v>
      </c>
      <c r="S265" s="155">
        <v>9</v>
      </c>
      <c r="T265" s="155">
        <v>3.55</v>
      </c>
      <c r="U265" s="154" t="s">
        <v>94</v>
      </c>
      <c r="V265" s="153" t="s">
        <v>89</v>
      </c>
      <c r="W265" s="153" t="s">
        <v>627</v>
      </c>
      <c r="X265" s="151" t="s">
        <v>6378</v>
      </c>
      <c r="Y265" s="151" t="s">
        <v>6378</v>
      </c>
      <c r="Z265" s="156">
        <v>5.3280000000000001E-2</v>
      </c>
      <c r="AA265" s="153" t="s">
        <v>2953</v>
      </c>
      <c r="AB265" s="153" t="s">
        <v>5548</v>
      </c>
      <c r="AC265" s="153" t="s">
        <v>4790</v>
      </c>
      <c r="AD265" s="157" t="s">
        <v>3971</v>
      </c>
      <c r="AE265" s="110">
        <v>0</v>
      </c>
      <c r="AF265" s="110">
        <v>0</v>
      </c>
      <c r="AG265" s="112">
        <f t="shared" si="37"/>
        <v>0</v>
      </c>
      <c r="AH265" s="110">
        <f>SUM(AG$4:AG265)</f>
        <v>1</v>
      </c>
      <c r="AI265" s="112">
        <f t="shared" si="34"/>
        <v>0</v>
      </c>
      <c r="AJ265" s="110">
        <f>COUNTIF(AI$4:AI265,"&gt;0")</f>
        <v>0</v>
      </c>
      <c r="AK265" s="110">
        <v>0</v>
      </c>
      <c r="AL265" s="110">
        <v>0</v>
      </c>
      <c r="AM265" s="172" t="str">
        <f>IF(OR(Table1[[#This Row],[Line total ordered for now]]&gt;0,Table1[[#This Row],[Line total ordered for season]]&gt;0),1,"")</f>
        <v/>
      </c>
      <c r="AN265" s="173">
        <f>COUNTIF(AM$4:AM265,"&gt;0")</f>
        <v>0</v>
      </c>
      <c r="AO265" s="173">
        <f>Table1[[#This Row],[ORDER QUANTITY
to be collected BEFORE 31.3.22]]</f>
        <v>0</v>
      </c>
      <c r="AP265" s="174">
        <f t="shared" si="35"/>
        <v>0</v>
      </c>
      <c r="AQ265" s="174">
        <f>IFERROR(INDEX(Retail!H:H,MATCH($D265,Retail!$D:$D,0)),0)</f>
        <v>0</v>
      </c>
      <c r="AR265" s="174">
        <f>IFERROR(INDEX(Retail!J:J,MATCH($D265,Retail!$D:$D,0)),0)</f>
        <v>0</v>
      </c>
      <c r="AS265" s="174">
        <f>IFERROR(INDEX('NEW2022'!H:H,MATCH($D265,'NEW2022'!D:D,0)),0)</f>
        <v>0</v>
      </c>
      <c r="AT265" s="174">
        <f>IFERROR(INDEX('NEW2022'!J:J,MATCH($D265,'NEW2022'!D:D,0)),0)</f>
        <v>0</v>
      </c>
      <c r="AU265" s="174">
        <f>IFERROR(INDEX('Quiet Items'!H:H,MATCH($D265,'Quiet Items'!D:D,0)),0)</f>
        <v>0</v>
      </c>
      <c r="AV265" s="174">
        <f>IFERROR(INDEX('Quiet Items'!J:J,MATCH($D265,'Quiet Items'!D:D,0)),0)</f>
        <v>0</v>
      </c>
      <c r="AW265" s="174">
        <f>IFERROR(INDEX('1.4G'!H:H,MATCH($D265,'1.4G'!D:D,0)),0)</f>
        <v>0</v>
      </c>
      <c r="AX265" s="174">
        <f>IFERROR(INDEX('1.4G'!J:J,MATCH($D265,'1.4G'!D:D,0)),0)</f>
        <v>0</v>
      </c>
      <c r="AY265" s="174">
        <f>IF(OR(AU265&gt;0,AW265&gt;0,AO265&gt;0,AS265&gt;0,AQ265&gt;0),AU265+AW265+AO265+AS265+AQ265,0)</f>
        <v>0</v>
      </c>
      <c r="AZ265" s="174">
        <f>IF(OR(AV265&gt;0,AX265&gt;0,AP265&gt;0,AT265&gt;0,AR265&gt;0),AV265+AX265+AP265+AT265+AR265,0)</f>
        <v>0</v>
      </c>
      <c r="BA265" s="175">
        <f>IFERROR(Table1[[#This Row],[Line total ordered for now]]*Table1[[#This Row],[GUARANTEED PRICE
for STOCK orders collected before 31.3.22]],0)</f>
        <v>0</v>
      </c>
      <c r="BB265" s="175">
        <f t="shared" si="36"/>
        <v>0</v>
      </c>
      <c r="BC265" s="176">
        <f>(AZ265+Table1[[#This Row],[Line total ordered for now]])*Z265</f>
        <v>0</v>
      </c>
      <c r="BD265" s="200">
        <v>140.69249464307632</v>
      </c>
      <c r="BE265" s="65"/>
      <c r="BF265" s="65"/>
      <c r="BG265" s="65"/>
      <c r="BH265" s="65"/>
      <c r="BI265" s="65"/>
      <c r="BJ265" s="65"/>
      <c r="BK265" s="65"/>
      <c r="BL265" s="55"/>
    </row>
    <row r="266" spans="1:72" s="196" customFormat="1" ht="15.75">
      <c r="A266" s="202">
        <v>263</v>
      </c>
      <c r="B266" s="68" t="s">
        <v>6378</v>
      </c>
      <c r="C266" s="149" t="s">
        <v>614</v>
      </c>
      <c r="D266" s="149" t="s">
        <v>6045</v>
      </c>
      <c r="E266" s="149" t="s">
        <v>3431</v>
      </c>
      <c r="F266" s="158" t="str">
        <f t="shared" si="38"/>
        <v>Video</v>
      </c>
      <c r="G266" s="187">
        <v>0</v>
      </c>
      <c r="H266" s="150"/>
      <c r="I266" s="184">
        <v>206.67</v>
      </c>
      <c r="J266" s="150"/>
      <c r="K266" s="151">
        <v>9.1955878851683863</v>
      </c>
      <c r="L266" s="152">
        <v>158.10255000000001</v>
      </c>
      <c r="M266" s="152">
        <v>165.52058193303097</v>
      </c>
      <c r="N266" s="153" t="s">
        <v>615</v>
      </c>
      <c r="O266" s="154">
        <v>18</v>
      </c>
      <c r="P266" s="153">
        <v>10</v>
      </c>
      <c r="Q266" s="153" t="s">
        <v>147</v>
      </c>
      <c r="R266" s="155">
        <v>16.05</v>
      </c>
      <c r="S266" s="155">
        <v>12.3</v>
      </c>
      <c r="T266" s="155">
        <v>3.55</v>
      </c>
      <c r="U266" s="154" t="s">
        <v>94</v>
      </c>
      <c r="V266" s="153" t="s">
        <v>89</v>
      </c>
      <c r="W266" s="153" t="s">
        <v>627</v>
      </c>
      <c r="X266" s="151" t="s">
        <v>6378</v>
      </c>
      <c r="Y266" s="151" t="s">
        <v>6378</v>
      </c>
      <c r="Z266" s="156">
        <v>5.3280000000000001E-2</v>
      </c>
      <c r="AA266" s="153" t="s">
        <v>3216</v>
      </c>
      <c r="AB266" s="153" t="s">
        <v>5536</v>
      </c>
      <c r="AC266" s="153" t="s">
        <v>141</v>
      </c>
      <c r="AD266" s="157" t="s">
        <v>3432</v>
      </c>
      <c r="AE266" s="110">
        <v>0</v>
      </c>
      <c r="AF266" s="110">
        <v>0</v>
      </c>
      <c r="AG266" s="112">
        <f t="shared" si="37"/>
        <v>0</v>
      </c>
      <c r="AH266" s="110">
        <f>SUM(AG$4:AG266)</f>
        <v>1</v>
      </c>
      <c r="AI266" s="112">
        <f t="shared" si="34"/>
        <v>0</v>
      </c>
      <c r="AJ266" s="110">
        <f>COUNTIF(AI$4:AI266,"&gt;0")</f>
        <v>0</v>
      </c>
      <c r="AK266" s="110">
        <v>0</v>
      </c>
      <c r="AL266" s="110">
        <v>0</v>
      </c>
      <c r="AM266" s="172" t="str">
        <f>IF(OR(Table1[[#This Row],[Line total ordered for now]]&gt;0,Table1[[#This Row],[Line total ordered for season]]&gt;0),1,"")</f>
        <v/>
      </c>
      <c r="AN266" s="173">
        <f>COUNTIF(AM$4:AM266,"&gt;0")</f>
        <v>0</v>
      </c>
      <c r="AO266" s="173">
        <f>Table1[[#This Row],[ORDER QUANTITY
to be collected BEFORE 31.3.22]]</f>
        <v>0</v>
      </c>
      <c r="AP266" s="174">
        <f t="shared" si="35"/>
        <v>0</v>
      </c>
      <c r="AQ266" s="174">
        <f>IFERROR(INDEX(Retail!H:H,MATCH($D266,Retail!$D:$D,0)),0)</f>
        <v>0</v>
      </c>
      <c r="AR266" s="174">
        <f>IFERROR(INDEX(Retail!J:J,MATCH($D266,Retail!$D:$D,0)),0)</f>
        <v>0</v>
      </c>
      <c r="AS266" s="174">
        <f>IFERROR(INDEX('NEW2022'!H:H,MATCH($D266,'NEW2022'!D:D,0)),0)</f>
        <v>0</v>
      </c>
      <c r="AT266" s="174">
        <f>IFERROR(INDEX('NEW2022'!J:J,MATCH($D266,'NEW2022'!D:D,0)),0)</f>
        <v>0</v>
      </c>
      <c r="AU266" s="174">
        <f>IFERROR(INDEX('Quiet Items'!H:H,MATCH($D266,'Quiet Items'!D:D,0)),0)</f>
        <v>0</v>
      </c>
      <c r="AV266" s="174">
        <f>IFERROR(INDEX('Quiet Items'!J:J,MATCH($D266,'Quiet Items'!D:D,0)),0)</f>
        <v>0</v>
      </c>
      <c r="AW266" s="174">
        <f>IFERROR(INDEX('1.4G'!H:H,MATCH($D266,'1.4G'!D:D,0)),0)</f>
        <v>0</v>
      </c>
      <c r="AX266" s="174">
        <f>IFERROR(INDEX('1.4G'!J:J,MATCH($D266,'1.4G'!D:D,0)),0)</f>
        <v>0</v>
      </c>
      <c r="AY266" s="174">
        <f t="shared" si="39"/>
        <v>0</v>
      </c>
      <c r="AZ266" s="174">
        <f t="shared" si="40"/>
        <v>0</v>
      </c>
      <c r="BA266" s="175">
        <f>IFERROR(Table1[[#This Row],[Line total ordered for now]]*Table1[[#This Row],[GUARANTEED PRICE
for STOCK orders collected before 31.3.22]],0)</f>
        <v>0</v>
      </c>
      <c r="BB266" s="175">
        <f t="shared" si="36"/>
        <v>0</v>
      </c>
      <c r="BC266" s="176">
        <f>(AZ266+Table1[[#This Row],[Line total ordered for now]])*Z266</f>
        <v>0</v>
      </c>
      <c r="BD266" s="200">
        <v>140.69249464307632</v>
      </c>
      <c r="BE266" s="65"/>
      <c r="BF266" s="65"/>
      <c r="BG266" s="65"/>
      <c r="BH266" s="65"/>
      <c r="BI266" s="65"/>
      <c r="BJ266" s="65"/>
      <c r="BK266" s="65"/>
      <c r="BL266" s="55"/>
    </row>
    <row r="267" spans="1:72" ht="15.75">
      <c r="A267" s="202">
        <v>264</v>
      </c>
      <c r="B267" s="68" t="s">
        <v>6378</v>
      </c>
      <c r="C267" s="149" t="s">
        <v>614</v>
      </c>
      <c r="D267" s="149" t="s">
        <v>6031</v>
      </c>
      <c r="E267" s="149" t="s">
        <v>2249</v>
      </c>
      <c r="F267" s="158" t="str">
        <f t="shared" si="38"/>
        <v>Video</v>
      </c>
      <c r="G267" s="187">
        <v>0</v>
      </c>
      <c r="H267" s="150"/>
      <c r="I267" s="184">
        <v>211.24</v>
      </c>
      <c r="J267" s="150"/>
      <c r="K267" s="151">
        <v>9.1955878851683863</v>
      </c>
      <c r="L267" s="152">
        <v>161.5986</v>
      </c>
      <c r="M267" s="152">
        <v>165.52058193303097</v>
      </c>
      <c r="N267" s="153" t="s">
        <v>615</v>
      </c>
      <c r="O267" s="154">
        <v>18</v>
      </c>
      <c r="P267" s="153">
        <v>13</v>
      </c>
      <c r="Q267" s="153" t="s">
        <v>147</v>
      </c>
      <c r="R267" s="155">
        <v>17.25</v>
      </c>
      <c r="S267" s="155">
        <v>12.6</v>
      </c>
      <c r="T267" s="155">
        <v>3.55</v>
      </c>
      <c r="U267" s="154" t="s">
        <v>94</v>
      </c>
      <c r="V267" s="153" t="s">
        <v>89</v>
      </c>
      <c r="W267" s="153" t="s">
        <v>627</v>
      </c>
      <c r="X267" s="151" t="s">
        <v>6378</v>
      </c>
      <c r="Y267" s="151" t="s">
        <v>6378</v>
      </c>
      <c r="Z267" s="156">
        <v>5.3280000000000001E-2</v>
      </c>
      <c r="AA267" s="153" t="s">
        <v>1811</v>
      </c>
      <c r="AB267" s="153" t="s">
        <v>5770</v>
      </c>
      <c r="AC267" s="153" t="s">
        <v>785</v>
      </c>
      <c r="AD267" s="157" t="s">
        <v>2250</v>
      </c>
      <c r="AE267" s="110">
        <v>0</v>
      </c>
      <c r="AF267" s="110">
        <v>0</v>
      </c>
      <c r="AG267" s="112">
        <f t="shared" si="37"/>
        <v>0</v>
      </c>
      <c r="AH267" s="110">
        <f>SUM(AG$4:AG267)</f>
        <v>1</v>
      </c>
      <c r="AI267" s="112">
        <f t="shared" si="34"/>
        <v>0</v>
      </c>
      <c r="AJ267" s="110">
        <f>COUNTIF(AI$4:AI267,"&gt;0")</f>
        <v>0</v>
      </c>
      <c r="AK267" s="110">
        <v>0</v>
      </c>
      <c r="AL267" s="110">
        <v>0</v>
      </c>
      <c r="AM267" s="172" t="str">
        <f>IF(OR(Table1[[#This Row],[Line total ordered for now]]&gt;0,Table1[[#This Row],[Line total ordered for season]]&gt;0),1,"")</f>
        <v/>
      </c>
      <c r="AN267" s="173">
        <f>COUNTIF(AM$4:AM267,"&gt;0")</f>
        <v>0</v>
      </c>
      <c r="AO267" s="173">
        <f>Table1[[#This Row],[ORDER QUANTITY
to be collected BEFORE 31.3.22]]</f>
        <v>0</v>
      </c>
      <c r="AP267" s="174">
        <f t="shared" si="35"/>
        <v>0</v>
      </c>
      <c r="AQ267" s="174">
        <f>IFERROR(INDEX(Retail!H:H,MATCH($D267,Retail!$D:$D,0)),0)</f>
        <v>0</v>
      </c>
      <c r="AR267" s="174">
        <f>IFERROR(INDEX(Retail!J:J,MATCH($D267,Retail!$D:$D,0)),0)</f>
        <v>0</v>
      </c>
      <c r="AS267" s="174">
        <f>IFERROR(INDEX('NEW2022'!H:H,MATCH($D267,'NEW2022'!D:D,0)),0)</f>
        <v>0</v>
      </c>
      <c r="AT267" s="174">
        <f>IFERROR(INDEX('NEW2022'!J:J,MATCH($D267,'NEW2022'!D:D,0)),0)</f>
        <v>0</v>
      </c>
      <c r="AU267" s="174">
        <f>IFERROR(INDEX('Quiet Items'!H:H,MATCH($D267,'Quiet Items'!D:D,0)),0)</f>
        <v>0</v>
      </c>
      <c r="AV267" s="174">
        <f>IFERROR(INDEX('Quiet Items'!J:J,MATCH($D267,'Quiet Items'!D:D,0)),0)</f>
        <v>0</v>
      </c>
      <c r="AW267" s="174">
        <f>IFERROR(INDEX('1.4G'!H:H,MATCH($D267,'1.4G'!D:D,0)),0)</f>
        <v>0</v>
      </c>
      <c r="AX267" s="174">
        <f>IFERROR(INDEX('1.4G'!J:J,MATCH($D267,'1.4G'!D:D,0)),0)</f>
        <v>0</v>
      </c>
      <c r="AY267" s="174">
        <f t="shared" si="39"/>
        <v>0</v>
      </c>
      <c r="AZ267" s="174">
        <f t="shared" si="40"/>
        <v>0</v>
      </c>
      <c r="BA267" s="175">
        <f>IFERROR(Table1[[#This Row],[Line total ordered for now]]*Table1[[#This Row],[GUARANTEED PRICE
for STOCK orders collected before 31.3.22]],0)</f>
        <v>0</v>
      </c>
      <c r="BB267" s="175">
        <f t="shared" si="36"/>
        <v>0</v>
      </c>
      <c r="BC267" s="176">
        <f>(AZ267+Table1[[#This Row],[Line total ordered for now]])*Z267</f>
        <v>0</v>
      </c>
      <c r="BD267" s="200">
        <v>140.69249464307632</v>
      </c>
      <c r="BE267" s="65"/>
      <c r="BF267" s="65"/>
      <c r="BG267" s="65"/>
      <c r="BH267" s="65"/>
      <c r="BI267" s="65"/>
      <c r="BJ267" s="65"/>
      <c r="BK267" s="65"/>
      <c r="BL267" s="55"/>
      <c r="BM267"/>
      <c r="BN267"/>
      <c r="BO267"/>
      <c r="BP267"/>
      <c r="BQ267"/>
      <c r="BR267"/>
      <c r="BS267"/>
      <c r="BT267"/>
    </row>
    <row r="268" spans="1:72" s="196" customFormat="1" ht="15.75">
      <c r="A268" s="202">
        <v>265</v>
      </c>
      <c r="B268" s="68" t="s">
        <v>6378</v>
      </c>
      <c r="C268" s="149" t="s">
        <v>614</v>
      </c>
      <c r="D268" s="149" t="s">
        <v>6032</v>
      </c>
      <c r="E268" s="149" t="s">
        <v>2270</v>
      </c>
      <c r="F268" s="158" t="str">
        <f t="shared" si="38"/>
        <v>Video</v>
      </c>
      <c r="G268" s="187">
        <v>0</v>
      </c>
      <c r="H268" s="150"/>
      <c r="I268" s="184">
        <v>219.98</v>
      </c>
      <c r="J268" s="150"/>
      <c r="K268" s="151">
        <v>9.1955878851683863</v>
      </c>
      <c r="L268" s="152">
        <v>168.28470000000002</v>
      </c>
      <c r="M268" s="152">
        <v>165.52058193303097</v>
      </c>
      <c r="N268" s="153" t="s">
        <v>615</v>
      </c>
      <c r="O268" s="154">
        <v>18</v>
      </c>
      <c r="P268" s="153">
        <v>10</v>
      </c>
      <c r="Q268" s="153" t="s">
        <v>147</v>
      </c>
      <c r="R268" s="155">
        <v>17.25</v>
      </c>
      <c r="S268" s="155">
        <v>9</v>
      </c>
      <c r="T268" s="155">
        <v>3.55</v>
      </c>
      <c r="U268" s="154" t="s">
        <v>94</v>
      </c>
      <c r="V268" s="153" t="s">
        <v>89</v>
      </c>
      <c r="W268" s="153" t="s">
        <v>627</v>
      </c>
      <c r="X268" s="151" t="s">
        <v>6378</v>
      </c>
      <c r="Y268" s="151" t="s">
        <v>6378</v>
      </c>
      <c r="Z268" s="156">
        <v>5.3280000000000001E-2</v>
      </c>
      <c r="AA268" s="153" t="s">
        <v>984</v>
      </c>
      <c r="AB268" s="153" t="s">
        <v>5510</v>
      </c>
      <c r="AC268" s="153" t="s">
        <v>785</v>
      </c>
      <c r="AD268" s="157" t="s">
        <v>2271</v>
      </c>
      <c r="AE268" s="110">
        <v>0</v>
      </c>
      <c r="AF268" s="110">
        <v>0</v>
      </c>
      <c r="AG268" s="112">
        <f t="shared" si="37"/>
        <v>0</v>
      </c>
      <c r="AH268" s="110">
        <f>SUM(AG$4:AG268)</f>
        <v>1</v>
      </c>
      <c r="AI268" s="112">
        <f t="shared" si="34"/>
        <v>0</v>
      </c>
      <c r="AJ268" s="110">
        <f>COUNTIF(AI$4:AI268,"&gt;0")</f>
        <v>0</v>
      </c>
      <c r="AK268" s="110">
        <v>0</v>
      </c>
      <c r="AL268" s="110">
        <v>0</v>
      </c>
      <c r="AM268" s="172" t="str">
        <f>IF(OR(Table1[[#This Row],[Line total ordered for now]]&gt;0,Table1[[#This Row],[Line total ordered for season]]&gt;0),1,"")</f>
        <v/>
      </c>
      <c r="AN268" s="173">
        <f>COUNTIF(AM$4:AM268,"&gt;0")</f>
        <v>0</v>
      </c>
      <c r="AO268" s="173">
        <f>Table1[[#This Row],[ORDER QUANTITY
to be collected BEFORE 31.3.22]]</f>
        <v>0</v>
      </c>
      <c r="AP268" s="174">
        <f t="shared" si="35"/>
        <v>0</v>
      </c>
      <c r="AQ268" s="174">
        <f>IFERROR(INDEX(Retail!H:H,MATCH($D268,Retail!$D:$D,0)),0)</f>
        <v>0</v>
      </c>
      <c r="AR268" s="174">
        <f>IFERROR(INDEX(Retail!J:J,MATCH($D268,Retail!$D:$D,0)),0)</f>
        <v>0</v>
      </c>
      <c r="AS268" s="174">
        <f>IFERROR(INDEX('NEW2022'!H:H,MATCH($D268,'NEW2022'!D:D,0)),0)</f>
        <v>0</v>
      </c>
      <c r="AT268" s="174">
        <f>IFERROR(INDEX('NEW2022'!J:J,MATCH($D268,'NEW2022'!D:D,0)),0)</f>
        <v>0</v>
      </c>
      <c r="AU268" s="174">
        <f>IFERROR(INDEX('Quiet Items'!H:H,MATCH($D268,'Quiet Items'!D:D,0)),0)</f>
        <v>0</v>
      </c>
      <c r="AV268" s="174">
        <f>IFERROR(INDEX('Quiet Items'!J:J,MATCH($D268,'Quiet Items'!D:D,0)),0)</f>
        <v>0</v>
      </c>
      <c r="AW268" s="174">
        <f>IFERROR(INDEX('1.4G'!H:H,MATCH($D268,'1.4G'!D:D,0)),0)</f>
        <v>0</v>
      </c>
      <c r="AX268" s="174">
        <f>IFERROR(INDEX('1.4G'!J:J,MATCH($D268,'1.4G'!D:D,0)),0)</f>
        <v>0</v>
      </c>
      <c r="AY268" s="174">
        <f t="shared" si="39"/>
        <v>0</v>
      </c>
      <c r="AZ268" s="174">
        <f t="shared" si="40"/>
        <v>0</v>
      </c>
      <c r="BA268" s="175">
        <f>IFERROR(Table1[[#This Row],[Line total ordered for now]]*Table1[[#This Row],[GUARANTEED PRICE
for STOCK orders collected before 31.3.22]],0)</f>
        <v>0</v>
      </c>
      <c r="BB268" s="175">
        <f t="shared" si="36"/>
        <v>0</v>
      </c>
      <c r="BC268" s="176">
        <f>(AZ268+Table1[[#This Row],[Line total ordered for now]])*Z268</f>
        <v>0</v>
      </c>
      <c r="BD268" s="200">
        <v>140.69249464307632</v>
      </c>
      <c r="BE268" s="65"/>
      <c r="BF268" s="65"/>
      <c r="BG268" s="65"/>
      <c r="BH268" s="65"/>
      <c r="BI268" s="65"/>
      <c r="BJ268" s="65"/>
      <c r="BK268" s="65"/>
      <c r="BL268" s="55"/>
    </row>
    <row r="269" spans="1:72" s="196" customFormat="1" ht="15.75">
      <c r="A269" s="202">
        <v>266</v>
      </c>
      <c r="B269" s="68" t="s">
        <v>6378</v>
      </c>
      <c r="C269" s="149" t="s">
        <v>614</v>
      </c>
      <c r="D269" s="149" t="s">
        <v>6043</v>
      </c>
      <c r="E269" s="149" t="s">
        <v>3356</v>
      </c>
      <c r="F269" s="158" t="str">
        <f t="shared" si="38"/>
        <v>Video</v>
      </c>
      <c r="G269" s="187">
        <v>0</v>
      </c>
      <c r="H269" s="150"/>
      <c r="I269" s="184">
        <v>206.71</v>
      </c>
      <c r="J269" s="150"/>
      <c r="K269" s="151">
        <v>9.1988707873526216</v>
      </c>
      <c r="L269" s="152">
        <v>158.13315</v>
      </c>
      <c r="M269" s="152">
        <v>165.57967417234718</v>
      </c>
      <c r="N269" s="153" t="s">
        <v>615</v>
      </c>
      <c r="O269" s="154">
        <v>18</v>
      </c>
      <c r="P269" s="153">
        <v>7</v>
      </c>
      <c r="Q269" s="153" t="s">
        <v>147</v>
      </c>
      <c r="R269" s="155">
        <v>16.5</v>
      </c>
      <c r="S269" s="155">
        <v>12.75</v>
      </c>
      <c r="T269" s="155">
        <v>3.55</v>
      </c>
      <c r="U269" s="154" t="s">
        <v>94</v>
      </c>
      <c r="V269" s="153" t="s">
        <v>89</v>
      </c>
      <c r="W269" s="153" t="s">
        <v>627</v>
      </c>
      <c r="X269" s="151" t="s">
        <v>6378</v>
      </c>
      <c r="Y269" s="151" t="s">
        <v>6378</v>
      </c>
      <c r="Z269" s="156">
        <v>5.3359999999999998E-2</v>
      </c>
      <c r="AA269" s="153" t="s">
        <v>3216</v>
      </c>
      <c r="AB269" s="153" t="s">
        <v>5534</v>
      </c>
      <c r="AC269" s="153" t="s">
        <v>141</v>
      </c>
      <c r="AD269" s="157" t="s">
        <v>3357</v>
      </c>
      <c r="AE269" s="110">
        <v>0</v>
      </c>
      <c r="AF269" s="110">
        <v>0</v>
      </c>
      <c r="AG269" s="112">
        <f t="shared" si="37"/>
        <v>0</v>
      </c>
      <c r="AH269" s="110">
        <f>SUM(AG$4:AG269)</f>
        <v>1</v>
      </c>
      <c r="AI269" s="112">
        <f t="shared" si="34"/>
        <v>0</v>
      </c>
      <c r="AJ269" s="110">
        <f>COUNTIF(AI$4:AI269,"&gt;0")</f>
        <v>0</v>
      </c>
      <c r="AK269" s="110">
        <v>0</v>
      </c>
      <c r="AL269" s="110">
        <v>0</v>
      </c>
      <c r="AM269" s="172" t="str">
        <f>IF(OR(Table1[[#This Row],[Line total ordered for now]]&gt;0,Table1[[#This Row],[Line total ordered for season]]&gt;0),1,"")</f>
        <v/>
      </c>
      <c r="AN269" s="173">
        <f>COUNTIF(AM$4:AM269,"&gt;0")</f>
        <v>0</v>
      </c>
      <c r="AO269" s="173">
        <f>Table1[[#This Row],[ORDER QUANTITY
to be collected BEFORE 31.3.22]]</f>
        <v>0</v>
      </c>
      <c r="AP269" s="174">
        <f t="shared" si="35"/>
        <v>0</v>
      </c>
      <c r="AQ269" s="174">
        <f>IFERROR(INDEX(Retail!H:H,MATCH($D269,Retail!$D:$D,0)),0)</f>
        <v>0</v>
      </c>
      <c r="AR269" s="174">
        <f>IFERROR(INDEX(Retail!J:J,MATCH($D269,Retail!$D:$D,0)),0)</f>
        <v>0</v>
      </c>
      <c r="AS269" s="174">
        <f>IFERROR(INDEX('NEW2022'!H:H,MATCH($D269,'NEW2022'!D:D,0)),0)</f>
        <v>0</v>
      </c>
      <c r="AT269" s="174">
        <f>IFERROR(INDEX('NEW2022'!J:J,MATCH($D269,'NEW2022'!D:D,0)),0)</f>
        <v>0</v>
      </c>
      <c r="AU269" s="174">
        <f>IFERROR(INDEX('Quiet Items'!H:H,MATCH($D269,'Quiet Items'!D:D,0)),0)</f>
        <v>0</v>
      </c>
      <c r="AV269" s="174">
        <f>IFERROR(INDEX('Quiet Items'!J:J,MATCH($D269,'Quiet Items'!D:D,0)),0)</f>
        <v>0</v>
      </c>
      <c r="AW269" s="174">
        <f>IFERROR(INDEX('1.4G'!H:H,MATCH($D269,'1.4G'!D:D,0)),0)</f>
        <v>0</v>
      </c>
      <c r="AX269" s="174">
        <f>IFERROR(INDEX('1.4G'!J:J,MATCH($D269,'1.4G'!D:D,0)),0)</f>
        <v>0</v>
      </c>
      <c r="AY269" s="174">
        <f t="shared" si="39"/>
        <v>0</v>
      </c>
      <c r="AZ269" s="174">
        <f t="shared" si="40"/>
        <v>0</v>
      </c>
      <c r="BA269" s="175">
        <f>IFERROR(Table1[[#This Row],[Line total ordered for now]]*Table1[[#This Row],[GUARANTEED PRICE
for STOCK orders collected before 31.3.22]],0)</f>
        <v>0</v>
      </c>
      <c r="BB269" s="175">
        <f t="shared" si="36"/>
        <v>0</v>
      </c>
      <c r="BC269" s="176">
        <f>(AZ269+Table1[[#This Row],[Line total ordered for now]])*Z269</f>
        <v>0</v>
      </c>
      <c r="BD269" s="200">
        <v>140.74272304649512</v>
      </c>
      <c r="BE269" s="65"/>
      <c r="BF269" s="65"/>
      <c r="BG269" s="65"/>
      <c r="BH269" s="65"/>
      <c r="BI269" s="65"/>
      <c r="BJ269" s="65"/>
      <c r="BK269" s="65"/>
      <c r="BL269" s="55"/>
    </row>
    <row r="270" spans="1:72" ht="15.75">
      <c r="A270" s="202">
        <v>267</v>
      </c>
      <c r="B270" s="68" t="s">
        <v>6378</v>
      </c>
      <c r="C270" s="149" t="s">
        <v>614</v>
      </c>
      <c r="D270" s="149" t="s">
        <v>1871</v>
      </c>
      <c r="E270" s="149" t="s">
        <v>1872</v>
      </c>
      <c r="F270" s="158" t="str">
        <f>IF(LEFT(AD270,4)="http",HYPERLINK(AD270,"Video"),"")</f>
        <v>Video</v>
      </c>
      <c r="G270" s="187">
        <v>7</v>
      </c>
      <c r="H270" s="150"/>
      <c r="I270" s="184">
        <v>194.83</v>
      </c>
      <c r="J270" s="150"/>
      <c r="K270" s="151">
        <v>9.1991666666666667</v>
      </c>
      <c r="L270" s="152">
        <v>200.90980000000002</v>
      </c>
      <c r="M270" s="152">
        <v>220.78</v>
      </c>
      <c r="N270" s="153" t="s">
        <v>615</v>
      </c>
      <c r="O270" s="154">
        <v>24</v>
      </c>
      <c r="P270" s="153">
        <v>10</v>
      </c>
      <c r="Q270" s="153" t="s">
        <v>147</v>
      </c>
      <c r="R270" s="155">
        <v>21</v>
      </c>
      <c r="S270" s="155">
        <v>13.59</v>
      </c>
      <c r="T270" s="155">
        <v>3.55</v>
      </c>
      <c r="U270" s="154" t="s">
        <v>94</v>
      </c>
      <c r="V270" s="153" t="s">
        <v>89</v>
      </c>
      <c r="W270" s="153" t="s">
        <v>627</v>
      </c>
      <c r="X270" s="151" t="s">
        <v>6378</v>
      </c>
      <c r="Y270" s="151" t="s">
        <v>6378</v>
      </c>
      <c r="Z270" s="156">
        <v>6.9599999999999995E-2</v>
      </c>
      <c r="AA270" s="153" t="s">
        <v>984</v>
      </c>
      <c r="AB270" s="153" t="s">
        <v>5733</v>
      </c>
      <c r="AC270" s="153" t="s">
        <v>145</v>
      </c>
      <c r="AD270" s="157" t="s">
        <v>1873</v>
      </c>
      <c r="AE270" s="110">
        <v>0</v>
      </c>
      <c r="AF270" s="110">
        <v>0</v>
      </c>
      <c r="AG270" s="112">
        <f t="shared" si="37"/>
        <v>0</v>
      </c>
      <c r="AH270" s="110">
        <f>SUM(AG$4:AG270)</f>
        <v>1</v>
      </c>
      <c r="AI270" s="112">
        <f t="shared" si="34"/>
        <v>0</v>
      </c>
      <c r="AJ270" s="110">
        <f>COUNTIF(AI$4:AI270,"&gt;0")</f>
        <v>0</v>
      </c>
      <c r="AK270" s="110">
        <v>0</v>
      </c>
      <c r="AL270" s="110">
        <v>0</v>
      </c>
      <c r="AM270" s="172" t="str">
        <f>IF(OR(Table1[[#This Row],[Line total ordered for now]]&gt;0,Table1[[#This Row],[Line total ordered for season]]&gt;0),1,"")</f>
        <v/>
      </c>
      <c r="AN270" s="173">
        <f>COUNTIF(AM$4:AM270,"&gt;0")</f>
        <v>0</v>
      </c>
      <c r="AO270" s="173">
        <f>Table1[[#This Row],[ORDER QUANTITY
to be collected BEFORE 31.3.22]]</f>
        <v>0</v>
      </c>
      <c r="AP270" s="174">
        <f t="shared" si="35"/>
        <v>0</v>
      </c>
      <c r="AQ270" s="174">
        <f>IFERROR(INDEX(Retail!H:H,MATCH($D270,Retail!$D:$D,0)),0)</f>
        <v>0</v>
      </c>
      <c r="AR270" s="174">
        <f>IFERROR(INDEX(Retail!J:J,MATCH($D270,Retail!$D:$D,0)),0)</f>
        <v>0</v>
      </c>
      <c r="AS270" s="174">
        <f>IFERROR(INDEX('NEW2022'!H:H,MATCH($D270,'NEW2022'!D:D,0)),0)</f>
        <v>0</v>
      </c>
      <c r="AT270" s="174">
        <f>IFERROR(INDEX('NEW2022'!J:J,MATCH($D270,'NEW2022'!D:D,0)),0)</f>
        <v>0</v>
      </c>
      <c r="AU270" s="174">
        <f>IFERROR(INDEX('Quiet Items'!H:H,MATCH($D270,'Quiet Items'!D:D,0)),0)</f>
        <v>0</v>
      </c>
      <c r="AV270" s="174">
        <f>IFERROR(INDEX('Quiet Items'!J:J,MATCH($D270,'Quiet Items'!D:D,0)),0)</f>
        <v>0</v>
      </c>
      <c r="AW270" s="174">
        <f>IFERROR(INDEX('1.4G'!H:H,MATCH($D270,'1.4G'!D:D,0)),0)</f>
        <v>0</v>
      </c>
      <c r="AX270" s="174">
        <f>IFERROR(INDEX('1.4G'!J:J,MATCH($D270,'1.4G'!D:D,0)),0)</f>
        <v>0</v>
      </c>
      <c r="AY270" s="174">
        <f t="shared" ref="AY270:AZ273" si="41">IF(OR(AU270&gt;0,AW270&gt;0,AO270&gt;0,AS270&gt;0,AQ270&gt;0),AU270+AW270+AO270+AS270+AQ270,0)</f>
        <v>0</v>
      </c>
      <c r="AZ270" s="174">
        <f t="shared" si="41"/>
        <v>0</v>
      </c>
      <c r="BA270" s="175">
        <f>IFERROR(Table1[[#This Row],[Line total ordered for now]]*Table1[[#This Row],[GUARANTEED PRICE
for STOCK orders collected before 31.3.22]],0)</f>
        <v>0</v>
      </c>
      <c r="BB270" s="175">
        <f t="shared" si="36"/>
        <v>0</v>
      </c>
      <c r="BC270" s="176">
        <f>(AZ270+Table1[[#This Row],[Line total ordered for now]])*Z270</f>
        <v>0</v>
      </c>
      <c r="BD270" s="200">
        <v>187.66299999999998</v>
      </c>
      <c r="BE270" s="65"/>
      <c r="BF270" s="65"/>
      <c r="BG270" s="65"/>
      <c r="BH270" s="65"/>
      <c r="BI270" s="65"/>
      <c r="BJ270" s="65"/>
      <c r="BK270" s="65"/>
      <c r="BL270" s="55"/>
      <c r="BM270"/>
      <c r="BN270"/>
      <c r="BO270"/>
      <c r="BP270"/>
      <c r="BQ270"/>
      <c r="BR270"/>
      <c r="BS270"/>
      <c r="BT270"/>
    </row>
    <row r="271" spans="1:72" ht="15.75">
      <c r="A271" s="202">
        <v>268</v>
      </c>
      <c r="B271" s="68" t="s">
        <v>6378</v>
      </c>
      <c r="C271" s="149" t="s">
        <v>614</v>
      </c>
      <c r="D271" s="149" t="s">
        <v>3996</v>
      </c>
      <c r="E271" s="149" t="s">
        <v>3997</v>
      </c>
      <c r="F271" s="158" t="str">
        <f>IF(LEFT(AD271,4)="http",HYPERLINK(AD271,"Video"),"")</f>
        <v>Video</v>
      </c>
      <c r="G271" s="187">
        <v>0</v>
      </c>
      <c r="H271" s="150"/>
      <c r="I271" s="184">
        <v>195.09</v>
      </c>
      <c r="J271" s="150"/>
      <c r="K271" s="151">
        <v>9.2112499999999997</v>
      </c>
      <c r="L271" s="152">
        <v>201.1737</v>
      </c>
      <c r="M271" s="152">
        <v>221.07</v>
      </c>
      <c r="N271" s="153" t="s">
        <v>615</v>
      </c>
      <c r="O271" s="154">
        <v>24</v>
      </c>
      <c r="P271" s="153">
        <v>7</v>
      </c>
      <c r="Q271" s="153" t="s">
        <v>147</v>
      </c>
      <c r="R271" s="155">
        <v>23</v>
      </c>
      <c r="S271" s="155">
        <v>12</v>
      </c>
      <c r="T271" s="155">
        <v>3.55</v>
      </c>
      <c r="U271" s="154" t="s">
        <v>94</v>
      </c>
      <c r="V271" s="153" t="s">
        <v>89</v>
      </c>
      <c r="W271" s="153" t="s">
        <v>627</v>
      </c>
      <c r="X271" s="151" t="s">
        <v>6378</v>
      </c>
      <c r="Y271" s="151" t="s">
        <v>6378</v>
      </c>
      <c r="Z271" s="156">
        <v>6.6600000000000006E-2</v>
      </c>
      <c r="AA271" s="153" t="s">
        <v>3674</v>
      </c>
      <c r="AB271" s="153" t="s">
        <v>5549</v>
      </c>
      <c r="AC271" s="153" t="s">
        <v>4790</v>
      </c>
      <c r="AD271" s="157" t="s">
        <v>3998</v>
      </c>
      <c r="AE271" s="110">
        <v>0</v>
      </c>
      <c r="AF271" s="110">
        <v>0</v>
      </c>
      <c r="AG271" s="112">
        <f t="shared" si="37"/>
        <v>0</v>
      </c>
      <c r="AH271" s="110">
        <f>SUM(AG$4:AG271)</f>
        <v>1</v>
      </c>
      <c r="AI271" s="112">
        <f t="shared" si="34"/>
        <v>0</v>
      </c>
      <c r="AJ271" s="110">
        <f>COUNTIF(AI$4:AI271,"&gt;0")</f>
        <v>0</v>
      </c>
      <c r="AK271" s="110">
        <v>0</v>
      </c>
      <c r="AL271" s="110">
        <v>0</v>
      </c>
      <c r="AM271" s="172" t="str">
        <f>IF(OR(Table1[[#This Row],[Line total ordered for now]]&gt;0,Table1[[#This Row],[Line total ordered for season]]&gt;0),1,"")</f>
        <v/>
      </c>
      <c r="AN271" s="173">
        <f>COUNTIF(AM$4:AM271,"&gt;0")</f>
        <v>0</v>
      </c>
      <c r="AO271" s="173">
        <f>Table1[[#This Row],[ORDER QUANTITY
to be collected BEFORE 31.3.22]]</f>
        <v>0</v>
      </c>
      <c r="AP271" s="174">
        <f t="shared" si="35"/>
        <v>0</v>
      </c>
      <c r="AQ271" s="174">
        <f>IFERROR(INDEX(Retail!H:H,MATCH($D271,Retail!$D:$D,0)),0)</f>
        <v>0</v>
      </c>
      <c r="AR271" s="174">
        <f>IFERROR(INDEX(Retail!J:J,MATCH($D271,Retail!$D:$D,0)),0)</f>
        <v>0</v>
      </c>
      <c r="AS271" s="174">
        <f>IFERROR(INDEX('NEW2022'!H:H,MATCH($D271,'NEW2022'!D:D,0)),0)</f>
        <v>0</v>
      </c>
      <c r="AT271" s="174">
        <f>IFERROR(INDEX('NEW2022'!J:J,MATCH($D271,'NEW2022'!D:D,0)),0)</f>
        <v>0</v>
      </c>
      <c r="AU271" s="174">
        <f>IFERROR(INDEX('Quiet Items'!H:H,MATCH($D271,'Quiet Items'!D:D,0)),0)</f>
        <v>0</v>
      </c>
      <c r="AV271" s="174">
        <f>IFERROR(INDEX('Quiet Items'!J:J,MATCH($D271,'Quiet Items'!D:D,0)),0)</f>
        <v>0</v>
      </c>
      <c r="AW271" s="174">
        <f>IFERROR(INDEX('1.4G'!H:H,MATCH($D271,'1.4G'!D:D,0)),0)</f>
        <v>0</v>
      </c>
      <c r="AX271" s="174">
        <f>IFERROR(INDEX('1.4G'!J:J,MATCH($D271,'1.4G'!D:D,0)),0)</f>
        <v>0</v>
      </c>
      <c r="AY271" s="174">
        <f t="shared" si="41"/>
        <v>0</v>
      </c>
      <c r="AZ271" s="174">
        <f t="shared" si="41"/>
        <v>0</v>
      </c>
      <c r="BA271" s="175">
        <f>IFERROR(Table1[[#This Row],[Line total ordered for now]]*Table1[[#This Row],[GUARANTEED PRICE
for STOCK orders collected before 31.3.22]],0)</f>
        <v>0</v>
      </c>
      <c r="BB271" s="175">
        <f t="shared" si="36"/>
        <v>0</v>
      </c>
      <c r="BC271" s="176">
        <f>(AZ271+Table1[[#This Row],[Line total ordered for now]])*Z271</f>
        <v>0</v>
      </c>
      <c r="BD271" s="200">
        <v>187.90949999999998</v>
      </c>
      <c r="BE271" s="65"/>
      <c r="BF271" s="65"/>
      <c r="BG271" s="65"/>
      <c r="BH271" s="65"/>
      <c r="BI271" s="65"/>
      <c r="BJ271" s="65"/>
      <c r="BK271" s="65"/>
      <c r="BL271" s="55"/>
      <c r="BM271"/>
      <c r="BN271"/>
      <c r="BO271"/>
      <c r="BP271"/>
      <c r="BQ271"/>
      <c r="BR271"/>
      <c r="BS271"/>
      <c r="BT271"/>
    </row>
    <row r="272" spans="1:72" ht="15.75">
      <c r="A272" s="202">
        <v>269</v>
      </c>
      <c r="B272" s="68" t="s">
        <v>6378</v>
      </c>
      <c r="C272" s="149" t="s">
        <v>614</v>
      </c>
      <c r="D272" s="149" t="s">
        <v>6020</v>
      </c>
      <c r="E272" s="149" t="s">
        <v>3583</v>
      </c>
      <c r="F272" s="158" t="str">
        <f>IF(LEFT(AD272,4)="http",HYPERLINK(AD272,"Video"),"")</f>
        <v>Video</v>
      </c>
      <c r="G272" s="187">
        <v>0</v>
      </c>
      <c r="H272" s="150"/>
      <c r="I272" s="184">
        <v>200.76</v>
      </c>
      <c r="J272" s="150"/>
      <c r="K272" s="151">
        <v>9.2513972223003904</v>
      </c>
      <c r="L272" s="152">
        <v>151.53788650128041</v>
      </c>
      <c r="M272" s="152">
        <v>166.52515000140704</v>
      </c>
      <c r="N272" s="153" t="s">
        <v>615</v>
      </c>
      <c r="O272" s="154">
        <v>18</v>
      </c>
      <c r="P272" s="153">
        <v>13</v>
      </c>
      <c r="Q272" s="153" t="s">
        <v>147</v>
      </c>
      <c r="R272" s="155">
        <v>18</v>
      </c>
      <c r="S272" s="155">
        <v>11.7</v>
      </c>
      <c r="T272" s="155">
        <v>3.55</v>
      </c>
      <c r="U272" s="154" t="s">
        <v>94</v>
      </c>
      <c r="V272" s="153" t="s">
        <v>89</v>
      </c>
      <c r="W272" s="153" t="s">
        <v>627</v>
      </c>
      <c r="X272" s="151" t="s">
        <v>6378</v>
      </c>
      <c r="Y272" s="151" t="s">
        <v>6378</v>
      </c>
      <c r="Z272" s="156">
        <v>5.4640000000000001E-2</v>
      </c>
      <c r="AA272" s="153" t="s">
        <v>1811</v>
      </c>
      <c r="AB272" s="153" t="s">
        <v>4864</v>
      </c>
      <c r="AC272" s="153" t="s">
        <v>656</v>
      </c>
      <c r="AD272" s="157" t="s">
        <v>3584</v>
      </c>
      <c r="AE272" s="110">
        <v>0</v>
      </c>
      <c r="AF272" s="110">
        <v>0</v>
      </c>
      <c r="AG272" s="112">
        <f t="shared" si="37"/>
        <v>0</v>
      </c>
      <c r="AH272" s="110">
        <f>SUM(AG$4:AG272)</f>
        <v>1</v>
      </c>
      <c r="AI272" s="112">
        <f t="shared" si="34"/>
        <v>0</v>
      </c>
      <c r="AJ272" s="110">
        <f>COUNTIF(AI$4:AI272,"&gt;0")</f>
        <v>0</v>
      </c>
      <c r="AK272" s="110">
        <v>0</v>
      </c>
      <c r="AL272" s="110">
        <v>0</v>
      </c>
      <c r="AM272" s="172" t="str">
        <f>IF(OR(Table1[[#This Row],[Line total ordered for now]]&gt;0,Table1[[#This Row],[Line total ordered for season]]&gt;0),1,"")</f>
        <v/>
      </c>
      <c r="AN272" s="173">
        <f>COUNTIF(AM$4:AM272,"&gt;0")</f>
        <v>0</v>
      </c>
      <c r="AO272" s="173">
        <f>Table1[[#This Row],[ORDER QUANTITY
to be collected BEFORE 31.3.22]]</f>
        <v>0</v>
      </c>
      <c r="AP272" s="174">
        <f t="shared" si="35"/>
        <v>0</v>
      </c>
      <c r="AQ272" s="174">
        <f>IFERROR(INDEX(Retail!H:H,MATCH($D272,Retail!$D:$D,0)),0)</f>
        <v>0</v>
      </c>
      <c r="AR272" s="174">
        <f>IFERROR(INDEX(Retail!J:J,MATCH($D272,Retail!$D:$D,0)),0)</f>
        <v>0</v>
      </c>
      <c r="AS272" s="174">
        <f>IFERROR(INDEX('NEW2022'!H:H,MATCH($D272,'NEW2022'!D:D,0)),0)</f>
        <v>0</v>
      </c>
      <c r="AT272" s="174">
        <f>IFERROR(INDEX('NEW2022'!J:J,MATCH($D272,'NEW2022'!D:D,0)),0)</f>
        <v>0</v>
      </c>
      <c r="AU272" s="174">
        <f>IFERROR(INDEX('Quiet Items'!H:H,MATCH($D272,'Quiet Items'!D:D,0)),0)</f>
        <v>0</v>
      </c>
      <c r="AV272" s="174">
        <f>IFERROR(INDEX('Quiet Items'!J:J,MATCH($D272,'Quiet Items'!D:D,0)),0)</f>
        <v>0</v>
      </c>
      <c r="AW272" s="174">
        <f>IFERROR(INDEX('1.4G'!H:H,MATCH($D272,'1.4G'!D:D,0)),0)</f>
        <v>0</v>
      </c>
      <c r="AX272" s="174">
        <f>IFERROR(INDEX('1.4G'!J:J,MATCH($D272,'1.4G'!D:D,0)),0)</f>
        <v>0</v>
      </c>
      <c r="AY272" s="174">
        <f t="shared" si="41"/>
        <v>0</v>
      </c>
      <c r="AZ272" s="174">
        <f t="shared" si="41"/>
        <v>0</v>
      </c>
      <c r="BA272" s="175">
        <f>IFERROR(Table1[[#This Row],[Line total ordered for now]]*Table1[[#This Row],[GUARANTEED PRICE
for STOCK orders collected before 31.3.22]],0)</f>
        <v>0</v>
      </c>
      <c r="BB272" s="175">
        <f t="shared" si="36"/>
        <v>0</v>
      </c>
      <c r="BC272" s="176">
        <f>(AZ272+Table1[[#This Row],[Line total ordered for now]])*Z272</f>
        <v>0</v>
      </c>
      <c r="BD272" s="200">
        <v>141.54637750119599</v>
      </c>
      <c r="BE272" s="65"/>
      <c r="BF272" s="65"/>
      <c r="BG272" s="65"/>
      <c r="BH272" s="65"/>
      <c r="BI272" s="65"/>
      <c r="BJ272" s="65"/>
      <c r="BK272" s="65"/>
      <c r="BL272" s="55"/>
      <c r="BM272"/>
      <c r="BN272"/>
      <c r="BO272"/>
      <c r="BP272"/>
      <c r="BQ272"/>
      <c r="BR272"/>
      <c r="BS272"/>
      <c r="BT272"/>
    </row>
    <row r="273" spans="1:72" ht="15.75">
      <c r="A273" s="202">
        <v>270</v>
      </c>
      <c r="B273" s="68" t="s">
        <v>6378</v>
      </c>
      <c r="C273" s="149" t="s">
        <v>614</v>
      </c>
      <c r="D273" s="149" t="s">
        <v>2002</v>
      </c>
      <c r="E273" s="149" t="s">
        <v>2003</v>
      </c>
      <c r="F273" s="158" t="str">
        <f>IF(LEFT(AD273,4)="http",HYPERLINK(AD273,"Video"),"")</f>
        <v>Video</v>
      </c>
      <c r="G273" s="187">
        <v>26</v>
      </c>
      <c r="H273" s="150"/>
      <c r="I273" s="184">
        <v>196.12</v>
      </c>
      <c r="J273" s="150"/>
      <c r="K273" s="151">
        <v>9.26</v>
      </c>
      <c r="L273" s="152">
        <v>202.23839999999998</v>
      </c>
      <c r="M273" s="152">
        <v>222.23999999999998</v>
      </c>
      <c r="N273" s="153" t="s">
        <v>615</v>
      </c>
      <c r="O273" s="154">
        <v>24</v>
      </c>
      <c r="P273" s="153">
        <v>5</v>
      </c>
      <c r="Q273" s="153" t="s">
        <v>147</v>
      </c>
      <c r="R273" s="155">
        <v>24</v>
      </c>
      <c r="S273" s="155">
        <v>15.6</v>
      </c>
      <c r="T273" s="155">
        <v>3.55</v>
      </c>
      <c r="U273" s="154" t="s">
        <v>94</v>
      </c>
      <c r="V273" s="153" t="s">
        <v>89</v>
      </c>
      <c r="W273" s="153" t="s">
        <v>627</v>
      </c>
      <c r="X273" s="151" t="s">
        <v>6378</v>
      </c>
      <c r="Y273" s="151" t="s">
        <v>6378</v>
      </c>
      <c r="Z273" s="156">
        <v>6.83E-2</v>
      </c>
      <c r="AA273" s="153" t="s">
        <v>984</v>
      </c>
      <c r="AB273" s="153" t="s">
        <v>4921</v>
      </c>
      <c r="AC273" s="153" t="s">
        <v>4902</v>
      </c>
      <c r="AD273" s="157" t="s">
        <v>2004</v>
      </c>
      <c r="AE273" s="110">
        <v>0</v>
      </c>
      <c r="AF273" s="110">
        <v>0</v>
      </c>
      <c r="AG273" s="112">
        <f t="shared" si="37"/>
        <v>0</v>
      </c>
      <c r="AH273" s="110">
        <f>SUM(AG$4:AG273)</f>
        <v>1</v>
      </c>
      <c r="AI273" s="112">
        <f t="shared" si="34"/>
        <v>0</v>
      </c>
      <c r="AJ273" s="110">
        <f>COUNTIF(AI$4:AI273,"&gt;0")</f>
        <v>0</v>
      </c>
      <c r="AK273" s="110">
        <v>0</v>
      </c>
      <c r="AL273" s="110">
        <v>0</v>
      </c>
      <c r="AM273" s="172" t="str">
        <f>IF(OR(Table1[[#This Row],[Line total ordered for now]]&gt;0,Table1[[#This Row],[Line total ordered for season]]&gt;0),1,"")</f>
        <v/>
      </c>
      <c r="AN273" s="173">
        <f>COUNTIF(AM$4:AM273,"&gt;0")</f>
        <v>0</v>
      </c>
      <c r="AO273" s="173">
        <f>Table1[[#This Row],[ORDER QUANTITY
to be collected BEFORE 31.3.22]]</f>
        <v>0</v>
      </c>
      <c r="AP273" s="174">
        <f t="shared" si="35"/>
        <v>0</v>
      </c>
      <c r="AQ273" s="174">
        <f>IFERROR(INDEX(Retail!H:H,MATCH($D273,Retail!$D:$D,0)),0)</f>
        <v>0</v>
      </c>
      <c r="AR273" s="174">
        <f>IFERROR(INDEX(Retail!J:J,MATCH($D273,Retail!$D:$D,0)),0)</f>
        <v>0</v>
      </c>
      <c r="AS273" s="174">
        <f>IFERROR(INDEX('NEW2022'!H:H,MATCH($D273,'NEW2022'!D:D,0)),0)</f>
        <v>0</v>
      </c>
      <c r="AT273" s="174">
        <f>IFERROR(INDEX('NEW2022'!J:J,MATCH($D273,'NEW2022'!D:D,0)),0)</f>
        <v>0</v>
      </c>
      <c r="AU273" s="174">
        <f>IFERROR(INDEX('Quiet Items'!H:H,MATCH($D273,'Quiet Items'!D:D,0)),0)</f>
        <v>0</v>
      </c>
      <c r="AV273" s="174">
        <f>IFERROR(INDEX('Quiet Items'!J:J,MATCH($D273,'Quiet Items'!D:D,0)),0)</f>
        <v>0</v>
      </c>
      <c r="AW273" s="174">
        <f>IFERROR(INDEX('1.4G'!H:H,MATCH($D273,'1.4G'!D:D,0)),0)</f>
        <v>0</v>
      </c>
      <c r="AX273" s="174">
        <f>IFERROR(INDEX('1.4G'!J:J,MATCH($D273,'1.4G'!D:D,0)),0)</f>
        <v>0</v>
      </c>
      <c r="AY273" s="174">
        <f t="shared" si="41"/>
        <v>0</v>
      </c>
      <c r="AZ273" s="174">
        <f t="shared" si="41"/>
        <v>0</v>
      </c>
      <c r="BA273" s="175">
        <f>IFERROR(Table1[[#This Row],[Line total ordered for now]]*Table1[[#This Row],[GUARANTEED PRICE
for STOCK orders collected before 31.3.22]],0)</f>
        <v>0</v>
      </c>
      <c r="BB273" s="175">
        <f t="shared" si="36"/>
        <v>0</v>
      </c>
      <c r="BC273" s="176">
        <f>(AZ273+Table1[[#This Row],[Line total ordered for now]])*Z273</f>
        <v>0</v>
      </c>
      <c r="BD273" s="200">
        <v>188.90399999999997</v>
      </c>
      <c r="BE273" s="65"/>
      <c r="BF273" s="65"/>
      <c r="BG273" s="65"/>
      <c r="BH273" s="65"/>
      <c r="BI273" s="65"/>
      <c r="BJ273" s="65"/>
      <c r="BK273" s="65"/>
      <c r="BL273" s="55"/>
      <c r="BM273"/>
      <c r="BN273"/>
      <c r="BO273"/>
      <c r="BP273"/>
      <c r="BQ273"/>
      <c r="BR273"/>
      <c r="BS273"/>
      <c r="BT273"/>
    </row>
    <row r="274" spans="1:72" ht="15.75">
      <c r="A274" s="202">
        <v>271</v>
      </c>
      <c r="B274" s="68" t="s">
        <v>6378</v>
      </c>
      <c r="C274" s="149" t="s">
        <v>614</v>
      </c>
      <c r="D274" s="149" t="s">
        <v>2870</v>
      </c>
      <c r="E274" s="149" t="s">
        <v>2871</v>
      </c>
      <c r="F274" s="158" t="str">
        <f t="shared" si="38"/>
        <v>Video</v>
      </c>
      <c r="G274" s="187">
        <v>0</v>
      </c>
      <c r="H274" s="150"/>
      <c r="I274" s="184">
        <v>196.12</v>
      </c>
      <c r="J274" s="150"/>
      <c r="K274" s="151">
        <v>9.26</v>
      </c>
      <c r="L274" s="152">
        <v>202.23839999999998</v>
      </c>
      <c r="M274" s="152">
        <v>222.23999999999998</v>
      </c>
      <c r="N274" s="153" t="s">
        <v>615</v>
      </c>
      <c r="O274" s="154">
        <v>24</v>
      </c>
      <c r="P274" s="153">
        <v>8</v>
      </c>
      <c r="Q274" s="153" t="s">
        <v>147</v>
      </c>
      <c r="R274" s="155">
        <v>24</v>
      </c>
      <c r="S274" s="155">
        <v>15.6</v>
      </c>
      <c r="T274" s="155">
        <v>3.55</v>
      </c>
      <c r="U274" s="154" t="s">
        <v>94</v>
      </c>
      <c r="V274" s="153" t="s">
        <v>89</v>
      </c>
      <c r="W274" s="153" t="s">
        <v>627</v>
      </c>
      <c r="X274" s="151" t="s">
        <v>6378</v>
      </c>
      <c r="Y274" s="151" t="s">
        <v>6378</v>
      </c>
      <c r="Z274" s="156">
        <v>6.83E-2</v>
      </c>
      <c r="AA274" s="153" t="s">
        <v>673</v>
      </c>
      <c r="AB274" s="153" t="s">
        <v>5523</v>
      </c>
      <c r="AC274" s="153" t="s">
        <v>164</v>
      </c>
      <c r="AD274" s="157" t="s">
        <v>2872</v>
      </c>
      <c r="AE274" s="110">
        <v>0</v>
      </c>
      <c r="AF274" s="110">
        <v>0</v>
      </c>
      <c r="AG274" s="112">
        <f t="shared" si="37"/>
        <v>0</v>
      </c>
      <c r="AH274" s="110">
        <f>SUM(AG$4:AG274)</f>
        <v>1</v>
      </c>
      <c r="AI274" s="112">
        <f t="shared" si="34"/>
        <v>0</v>
      </c>
      <c r="AJ274" s="110">
        <f>COUNTIF(AI$4:AI274,"&gt;0")</f>
        <v>0</v>
      </c>
      <c r="AK274" s="110">
        <v>0</v>
      </c>
      <c r="AL274" s="110">
        <v>0</v>
      </c>
      <c r="AM274" s="172" t="str">
        <f>IF(OR(Table1[[#This Row],[Line total ordered for now]]&gt;0,Table1[[#This Row],[Line total ordered for season]]&gt;0),1,"")</f>
        <v/>
      </c>
      <c r="AN274" s="173">
        <f>COUNTIF(AM$4:AM274,"&gt;0")</f>
        <v>0</v>
      </c>
      <c r="AO274" s="173">
        <f>Table1[[#This Row],[ORDER QUANTITY
to be collected BEFORE 31.3.22]]</f>
        <v>0</v>
      </c>
      <c r="AP274" s="174">
        <f t="shared" si="35"/>
        <v>0</v>
      </c>
      <c r="AQ274" s="174">
        <f>IFERROR(INDEX(Retail!H:H,MATCH($D274,Retail!$D:$D,0)),0)</f>
        <v>0</v>
      </c>
      <c r="AR274" s="174">
        <f>IFERROR(INDEX(Retail!J:J,MATCH($D274,Retail!$D:$D,0)),0)</f>
        <v>0</v>
      </c>
      <c r="AS274" s="174">
        <f>IFERROR(INDEX('NEW2022'!H:H,MATCH($D274,'NEW2022'!D:D,0)),0)</f>
        <v>0</v>
      </c>
      <c r="AT274" s="174">
        <f>IFERROR(INDEX('NEW2022'!J:J,MATCH($D274,'NEW2022'!D:D,0)),0)</f>
        <v>0</v>
      </c>
      <c r="AU274" s="174">
        <f>IFERROR(INDEX('Quiet Items'!H:H,MATCH($D274,'Quiet Items'!D:D,0)),0)</f>
        <v>0</v>
      </c>
      <c r="AV274" s="174">
        <f>IFERROR(INDEX('Quiet Items'!J:J,MATCH($D274,'Quiet Items'!D:D,0)),0)</f>
        <v>0</v>
      </c>
      <c r="AW274" s="174">
        <f>IFERROR(INDEX('1.4G'!H:H,MATCH($D274,'1.4G'!D:D,0)),0)</f>
        <v>0</v>
      </c>
      <c r="AX274" s="174">
        <f>IFERROR(INDEX('1.4G'!J:J,MATCH($D274,'1.4G'!D:D,0)),0)</f>
        <v>0</v>
      </c>
      <c r="AY274" s="174">
        <f t="shared" si="39"/>
        <v>0</v>
      </c>
      <c r="AZ274" s="174">
        <f t="shared" si="40"/>
        <v>0</v>
      </c>
      <c r="BA274" s="175">
        <f>IFERROR(Table1[[#This Row],[Line total ordered for now]]*Table1[[#This Row],[GUARANTEED PRICE
for STOCK orders collected before 31.3.22]],0)</f>
        <v>0</v>
      </c>
      <c r="BB274" s="175">
        <f t="shared" si="36"/>
        <v>0</v>
      </c>
      <c r="BC274" s="176">
        <f>(AZ274+Table1[[#This Row],[Line total ordered for now]])*Z274</f>
        <v>0</v>
      </c>
      <c r="BD274" s="200">
        <v>188.90399999999997</v>
      </c>
      <c r="BE274" s="65"/>
      <c r="BF274" s="65"/>
      <c r="BG274" s="65"/>
      <c r="BH274" s="65"/>
      <c r="BI274" s="65"/>
      <c r="BJ274" s="65"/>
      <c r="BK274" s="65"/>
      <c r="BL274" s="55"/>
      <c r="BM274"/>
      <c r="BN274"/>
      <c r="BO274"/>
      <c r="BP274"/>
      <c r="BQ274"/>
      <c r="BR274"/>
      <c r="BS274"/>
      <c r="BT274"/>
    </row>
    <row r="275" spans="1:72" ht="15.75">
      <c r="A275" s="202">
        <v>272</v>
      </c>
      <c r="B275" s="68" t="s">
        <v>6378</v>
      </c>
      <c r="C275" s="149" t="s">
        <v>614</v>
      </c>
      <c r="D275" s="149" t="s">
        <v>2988</v>
      </c>
      <c r="E275" s="149" t="s">
        <v>2989</v>
      </c>
      <c r="F275" s="158" t="str">
        <f t="shared" si="38"/>
        <v>Video</v>
      </c>
      <c r="G275" s="187">
        <v>11</v>
      </c>
      <c r="H275" s="150"/>
      <c r="I275" s="184">
        <v>196.12</v>
      </c>
      <c r="J275" s="150"/>
      <c r="K275" s="151">
        <v>9.26</v>
      </c>
      <c r="L275" s="152">
        <v>202.23839999999998</v>
      </c>
      <c r="M275" s="152">
        <v>222.23999999999998</v>
      </c>
      <c r="N275" s="153" t="s">
        <v>615</v>
      </c>
      <c r="O275" s="154">
        <v>24</v>
      </c>
      <c r="P275" s="153">
        <v>5</v>
      </c>
      <c r="Q275" s="153" t="s">
        <v>147</v>
      </c>
      <c r="R275" s="155">
        <v>23</v>
      </c>
      <c r="S275" s="155">
        <v>14.7</v>
      </c>
      <c r="T275" s="155">
        <v>3.55</v>
      </c>
      <c r="U275" s="154" t="s">
        <v>94</v>
      </c>
      <c r="V275" s="153" t="s">
        <v>89</v>
      </c>
      <c r="W275" s="153" t="s">
        <v>627</v>
      </c>
      <c r="X275" s="151" t="s">
        <v>6378</v>
      </c>
      <c r="Y275" s="151" t="s">
        <v>6378</v>
      </c>
      <c r="Z275" s="156">
        <v>6.83E-2</v>
      </c>
      <c r="AA275" s="153" t="s">
        <v>2841</v>
      </c>
      <c r="AB275" s="153" t="s">
        <v>5526</v>
      </c>
      <c r="AC275" s="153" t="s">
        <v>164</v>
      </c>
      <c r="AD275" s="157" t="s">
        <v>2990</v>
      </c>
      <c r="AE275" s="110">
        <v>0</v>
      </c>
      <c r="AF275" s="110">
        <v>0</v>
      </c>
      <c r="AG275" s="112">
        <f t="shared" si="37"/>
        <v>0</v>
      </c>
      <c r="AH275" s="110">
        <f>SUM(AG$4:AG275)</f>
        <v>1</v>
      </c>
      <c r="AI275" s="112">
        <f t="shared" si="34"/>
        <v>0</v>
      </c>
      <c r="AJ275" s="110">
        <f>COUNTIF(AI$4:AI275,"&gt;0")</f>
        <v>0</v>
      </c>
      <c r="AK275" s="110">
        <v>0</v>
      </c>
      <c r="AL275" s="110">
        <v>0</v>
      </c>
      <c r="AM275" s="172" t="str">
        <f>IF(OR(Table1[[#This Row],[Line total ordered for now]]&gt;0,Table1[[#This Row],[Line total ordered for season]]&gt;0),1,"")</f>
        <v/>
      </c>
      <c r="AN275" s="173">
        <f>COUNTIF(AM$4:AM275,"&gt;0")</f>
        <v>0</v>
      </c>
      <c r="AO275" s="173">
        <f>Table1[[#This Row],[ORDER QUANTITY
to be collected BEFORE 31.3.22]]</f>
        <v>0</v>
      </c>
      <c r="AP275" s="174">
        <f t="shared" si="35"/>
        <v>0</v>
      </c>
      <c r="AQ275" s="174">
        <f>IFERROR(INDEX(Retail!H:H,MATCH($D275,Retail!$D:$D,0)),0)</f>
        <v>0</v>
      </c>
      <c r="AR275" s="174">
        <f>IFERROR(INDEX(Retail!J:J,MATCH($D275,Retail!$D:$D,0)),0)</f>
        <v>0</v>
      </c>
      <c r="AS275" s="174">
        <f>IFERROR(INDEX('NEW2022'!H:H,MATCH($D275,'NEW2022'!D:D,0)),0)</f>
        <v>0</v>
      </c>
      <c r="AT275" s="174">
        <f>IFERROR(INDEX('NEW2022'!J:J,MATCH($D275,'NEW2022'!D:D,0)),0)</f>
        <v>0</v>
      </c>
      <c r="AU275" s="174">
        <f>IFERROR(INDEX('Quiet Items'!H:H,MATCH($D275,'Quiet Items'!D:D,0)),0)</f>
        <v>0</v>
      </c>
      <c r="AV275" s="174">
        <f>IFERROR(INDEX('Quiet Items'!J:J,MATCH($D275,'Quiet Items'!D:D,0)),0)</f>
        <v>0</v>
      </c>
      <c r="AW275" s="174">
        <f>IFERROR(INDEX('1.4G'!H:H,MATCH($D275,'1.4G'!D:D,0)),0)</f>
        <v>0</v>
      </c>
      <c r="AX275" s="174">
        <f>IFERROR(INDEX('1.4G'!J:J,MATCH($D275,'1.4G'!D:D,0)),0)</f>
        <v>0</v>
      </c>
      <c r="AY275" s="174">
        <f t="shared" si="39"/>
        <v>0</v>
      </c>
      <c r="AZ275" s="174">
        <f t="shared" si="40"/>
        <v>0</v>
      </c>
      <c r="BA275" s="175">
        <f>IFERROR(Table1[[#This Row],[Line total ordered for now]]*Table1[[#This Row],[GUARANTEED PRICE
for STOCK orders collected before 31.3.22]],0)</f>
        <v>0</v>
      </c>
      <c r="BB275" s="175">
        <f t="shared" si="36"/>
        <v>0</v>
      </c>
      <c r="BC275" s="176">
        <f>(AZ275+Table1[[#This Row],[Line total ordered for now]])*Z275</f>
        <v>0</v>
      </c>
      <c r="BD275" s="200">
        <v>188.90399999999997</v>
      </c>
      <c r="BE275" s="65"/>
      <c r="BF275" s="65"/>
      <c r="BG275" s="65"/>
      <c r="BH275" s="65"/>
      <c r="BI275" s="65"/>
      <c r="BJ275" s="65"/>
      <c r="BK275" s="65"/>
      <c r="BL275" s="55"/>
      <c r="BM275"/>
      <c r="BN275"/>
      <c r="BO275"/>
      <c r="BP275"/>
      <c r="BQ275"/>
      <c r="BR275"/>
      <c r="BS275"/>
      <c r="BT275"/>
    </row>
    <row r="276" spans="1:72" ht="15.75">
      <c r="A276" s="202">
        <v>273</v>
      </c>
      <c r="B276" s="68" t="s">
        <v>6378</v>
      </c>
      <c r="C276" s="149" t="s">
        <v>614</v>
      </c>
      <c r="D276" s="149" t="s">
        <v>3036</v>
      </c>
      <c r="E276" s="149" t="s">
        <v>3037</v>
      </c>
      <c r="F276" s="158" t="str">
        <f t="shared" si="38"/>
        <v>Video</v>
      </c>
      <c r="G276" s="187">
        <v>11</v>
      </c>
      <c r="H276" s="150"/>
      <c r="I276" s="184">
        <v>196.12</v>
      </c>
      <c r="J276" s="150"/>
      <c r="K276" s="151">
        <v>9.26</v>
      </c>
      <c r="L276" s="152">
        <v>202.23839999999998</v>
      </c>
      <c r="M276" s="152">
        <v>222.23999999999998</v>
      </c>
      <c r="N276" s="153" t="s">
        <v>615</v>
      </c>
      <c r="O276" s="154">
        <v>24</v>
      </c>
      <c r="P276" s="153">
        <v>6</v>
      </c>
      <c r="Q276" s="153" t="s">
        <v>147</v>
      </c>
      <c r="R276" s="155">
        <v>23</v>
      </c>
      <c r="S276" s="155">
        <v>14.7</v>
      </c>
      <c r="T276" s="155">
        <v>3.55</v>
      </c>
      <c r="U276" s="154" t="s">
        <v>94</v>
      </c>
      <c r="V276" s="153" t="s">
        <v>89</v>
      </c>
      <c r="W276" s="153" t="s">
        <v>627</v>
      </c>
      <c r="X276" s="151" t="s">
        <v>6378</v>
      </c>
      <c r="Y276" s="151" t="s">
        <v>6378</v>
      </c>
      <c r="Z276" s="156">
        <v>6.83E-2</v>
      </c>
      <c r="AA276" s="153" t="s">
        <v>2841</v>
      </c>
      <c r="AB276" s="153" t="s">
        <v>5527</v>
      </c>
      <c r="AC276" s="153" t="s">
        <v>164</v>
      </c>
      <c r="AD276" s="157" t="s">
        <v>3038</v>
      </c>
      <c r="AE276" s="110">
        <v>0</v>
      </c>
      <c r="AF276" s="110">
        <v>0</v>
      </c>
      <c r="AG276" s="112">
        <f t="shared" si="37"/>
        <v>0</v>
      </c>
      <c r="AH276" s="110">
        <f>SUM(AG$4:AG276)</f>
        <v>1</v>
      </c>
      <c r="AI276" s="112">
        <f t="shared" si="34"/>
        <v>0</v>
      </c>
      <c r="AJ276" s="110">
        <f>COUNTIF(AI$4:AI276,"&gt;0")</f>
        <v>0</v>
      </c>
      <c r="AK276" s="110">
        <v>0</v>
      </c>
      <c r="AL276" s="110">
        <v>0</v>
      </c>
      <c r="AM276" s="172" t="str">
        <f>IF(OR(Table1[[#This Row],[Line total ordered for now]]&gt;0,Table1[[#This Row],[Line total ordered for season]]&gt;0),1,"")</f>
        <v/>
      </c>
      <c r="AN276" s="173">
        <f>COUNTIF(AM$4:AM276,"&gt;0")</f>
        <v>0</v>
      </c>
      <c r="AO276" s="173">
        <f>Table1[[#This Row],[ORDER QUANTITY
to be collected BEFORE 31.3.22]]</f>
        <v>0</v>
      </c>
      <c r="AP276" s="174">
        <f t="shared" si="35"/>
        <v>0</v>
      </c>
      <c r="AQ276" s="174">
        <f>IFERROR(INDEX(Retail!H:H,MATCH($D276,Retail!$D:$D,0)),0)</f>
        <v>0</v>
      </c>
      <c r="AR276" s="174">
        <f>IFERROR(INDEX(Retail!J:J,MATCH($D276,Retail!$D:$D,0)),0)</f>
        <v>0</v>
      </c>
      <c r="AS276" s="174">
        <f>IFERROR(INDEX('NEW2022'!H:H,MATCH($D276,'NEW2022'!D:D,0)),0)</f>
        <v>0</v>
      </c>
      <c r="AT276" s="174">
        <f>IFERROR(INDEX('NEW2022'!J:J,MATCH($D276,'NEW2022'!D:D,0)),0)</f>
        <v>0</v>
      </c>
      <c r="AU276" s="174">
        <f>IFERROR(INDEX('Quiet Items'!H:H,MATCH($D276,'Quiet Items'!D:D,0)),0)</f>
        <v>0</v>
      </c>
      <c r="AV276" s="174">
        <f>IFERROR(INDEX('Quiet Items'!J:J,MATCH($D276,'Quiet Items'!D:D,0)),0)</f>
        <v>0</v>
      </c>
      <c r="AW276" s="174">
        <f>IFERROR(INDEX('1.4G'!H:H,MATCH($D276,'1.4G'!D:D,0)),0)</f>
        <v>0</v>
      </c>
      <c r="AX276" s="174">
        <f>IFERROR(INDEX('1.4G'!J:J,MATCH($D276,'1.4G'!D:D,0)),0)</f>
        <v>0</v>
      </c>
      <c r="AY276" s="174">
        <f t="shared" si="39"/>
        <v>0</v>
      </c>
      <c r="AZ276" s="174">
        <f t="shared" si="40"/>
        <v>0</v>
      </c>
      <c r="BA276" s="175">
        <f>IFERROR(Table1[[#This Row],[Line total ordered for now]]*Table1[[#This Row],[GUARANTEED PRICE
for STOCK orders collected before 31.3.22]],0)</f>
        <v>0</v>
      </c>
      <c r="BB276" s="175">
        <f t="shared" si="36"/>
        <v>0</v>
      </c>
      <c r="BC276" s="176">
        <f>(AZ276+Table1[[#This Row],[Line total ordered for now]])*Z276</f>
        <v>0</v>
      </c>
      <c r="BD276" s="200">
        <v>188.90399999999997</v>
      </c>
      <c r="BE276" s="65"/>
      <c r="BF276" s="65"/>
      <c r="BG276" s="65"/>
      <c r="BH276" s="65"/>
      <c r="BI276" s="65"/>
      <c r="BJ276" s="65"/>
      <c r="BK276" s="65"/>
      <c r="BL276" s="55"/>
      <c r="BM276"/>
      <c r="BN276"/>
      <c r="BO276"/>
      <c r="BP276"/>
      <c r="BQ276"/>
      <c r="BR276"/>
      <c r="BS276"/>
      <c r="BT276"/>
    </row>
    <row r="277" spans="1:72" ht="15.75">
      <c r="A277" s="202">
        <v>274</v>
      </c>
      <c r="B277" s="68" t="s">
        <v>6378</v>
      </c>
      <c r="C277" s="149" t="s">
        <v>614</v>
      </c>
      <c r="D277" s="149" t="s">
        <v>2075</v>
      </c>
      <c r="E277" s="149" t="s">
        <v>2076</v>
      </c>
      <c r="F277" s="158" t="str">
        <f t="shared" si="38"/>
        <v>Video</v>
      </c>
      <c r="G277" s="187">
        <v>0</v>
      </c>
      <c r="H277" s="150"/>
      <c r="I277" s="184">
        <v>196.12</v>
      </c>
      <c r="J277" s="150"/>
      <c r="K277" s="151">
        <v>9.2870833333333334</v>
      </c>
      <c r="L277" s="152">
        <v>202.82989999999998</v>
      </c>
      <c r="M277" s="152">
        <v>222.89</v>
      </c>
      <c r="N277" s="153" t="s">
        <v>615</v>
      </c>
      <c r="O277" s="154">
        <v>24</v>
      </c>
      <c r="P277" s="153">
        <v>6</v>
      </c>
      <c r="Q277" s="153" t="s">
        <v>147</v>
      </c>
      <c r="R277" s="155">
        <v>21</v>
      </c>
      <c r="S277" s="155">
        <v>13.59</v>
      </c>
      <c r="T277" s="155">
        <v>3.55</v>
      </c>
      <c r="U277" s="154" t="s">
        <v>94</v>
      </c>
      <c r="V277" s="153" t="s">
        <v>89</v>
      </c>
      <c r="W277" s="153" t="s">
        <v>627</v>
      </c>
      <c r="X277" s="151" t="s">
        <v>6378</v>
      </c>
      <c r="Y277" s="151" t="s">
        <v>6378</v>
      </c>
      <c r="Z277" s="156">
        <v>6.83E-2</v>
      </c>
      <c r="AA277" s="153" t="s">
        <v>984</v>
      </c>
      <c r="AB277" s="153" t="s">
        <v>4924</v>
      </c>
      <c r="AC277" s="153" t="s">
        <v>4902</v>
      </c>
      <c r="AD277" s="157" t="s">
        <v>2077</v>
      </c>
      <c r="AE277" s="110">
        <v>0</v>
      </c>
      <c r="AF277" s="110">
        <v>0</v>
      </c>
      <c r="AG277" s="112">
        <f t="shared" si="37"/>
        <v>0</v>
      </c>
      <c r="AH277" s="110">
        <f>SUM(AG$4:AG277)</f>
        <v>1</v>
      </c>
      <c r="AI277" s="112">
        <f t="shared" si="34"/>
        <v>0</v>
      </c>
      <c r="AJ277" s="110">
        <f>COUNTIF(AI$4:AI277,"&gt;0")</f>
        <v>0</v>
      </c>
      <c r="AK277" s="110">
        <v>0</v>
      </c>
      <c r="AL277" s="110">
        <v>0</v>
      </c>
      <c r="AM277" s="172" t="str">
        <f>IF(OR(Table1[[#This Row],[Line total ordered for now]]&gt;0,Table1[[#This Row],[Line total ordered for season]]&gt;0),1,"")</f>
        <v/>
      </c>
      <c r="AN277" s="173">
        <f>COUNTIF(AM$4:AM277,"&gt;0")</f>
        <v>0</v>
      </c>
      <c r="AO277" s="173">
        <f>Table1[[#This Row],[ORDER QUANTITY
to be collected BEFORE 31.3.22]]</f>
        <v>0</v>
      </c>
      <c r="AP277" s="174">
        <f t="shared" si="35"/>
        <v>0</v>
      </c>
      <c r="AQ277" s="174">
        <f>IFERROR(INDEX(Retail!H:H,MATCH($D277,Retail!$D:$D,0)),0)</f>
        <v>0</v>
      </c>
      <c r="AR277" s="174">
        <f>IFERROR(INDEX(Retail!J:J,MATCH($D277,Retail!$D:$D,0)),0)</f>
        <v>0</v>
      </c>
      <c r="AS277" s="174">
        <f>IFERROR(INDEX('NEW2022'!H:H,MATCH($D277,'NEW2022'!D:D,0)),0)</f>
        <v>0</v>
      </c>
      <c r="AT277" s="174">
        <f>IFERROR(INDEX('NEW2022'!J:J,MATCH($D277,'NEW2022'!D:D,0)),0)</f>
        <v>0</v>
      </c>
      <c r="AU277" s="174">
        <f>IFERROR(INDEX('Quiet Items'!H:H,MATCH($D277,'Quiet Items'!D:D,0)),0)</f>
        <v>0</v>
      </c>
      <c r="AV277" s="174">
        <f>IFERROR(INDEX('Quiet Items'!J:J,MATCH($D277,'Quiet Items'!D:D,0)),0)</f>
        <v>0</v>
      </c>
      <c r="AW277" s="174">
        <f>IFERROR(INDEX('1.4G'!H:H,MATCH($D277,'1.4G'!D:D,0)),0)</f>
        <v>0</v>
      </c>
      <c r="AX277" s="174">
        <f>IFERROR(INDEX('1.4G'!J:J,MATCH($D277,'1.4G'!D:D,0)),0)</f>
        <v>0</v>
      </c>
      <c r="AY277" s="174">
        <f t="shared" si="39"/>
        <v>0</v>
      </c>
      <c r="AZ277" s="174">
        <f t="shared" si="40"/>
        <v>0</v>
      </c>
      <c r="BA277" s="175">
        <f>IFERROR(Table1[[#This Row],[Line total ordered for now]]*Table1[[#This Row],[GUARANTEED PRICE
for STOCK orders collected before 31.3.22]],0)</f>
        <v>0</v>
      </c>
      <c r="BB277" s="175">
        <f t="shared" si="36"/>
        <v>0</v>
      </c>
      <c r="BC277" s="176">
        <f>(AZ277+Table1[[#This Row],[Line total ordered for now]])*Z277</f>
        <v>0</v>
      </c>
      <c r="BD277" s="200">
        <v>189.45649999999998</v>
      </c>
      <c r="BE277" s="65"/>
      <c r="BF277" s="65"/>
      <c r="BG277" s="65"/>
      <c r="BH277" s="65"/>
      <c r="BI277" s="65"/>
      <c r="BJ277" s="65"/>
      <c r="BK277" s="65"/>
      <c r="BL277" s="55"/>
      <c r="BM277"/>
      <c r="BN277"/>
      <c r="BO277"/>
      <c r="BP277"/>
      <c r="BQ277"/>
      <c r="BR277"/>
      <c r="BS277"/>
      <c r="BT277"/>
    </row>
    <row r="278" spans="1:72" ht="15.75">
      <c r="A278" s="202">
        <v>275</v>
      </c>
      <c r="B278" s="68" t="s">
        <v>6378</v>
      </c>
      <c r="C278" s="149" t="s">
        <v>614</v>
      </c>
      <c r="D278" s="149" t="s">
        <v>2060</v>
      </c>
      <c r="E278" s="149" t="s">
        <v>2061</v>
      </c>
      <c r="F278" s="158" t="str">
        <f t="shared" si="38"/>
        <v>Video</v>
      </c>
      <c r="G278" s="187">
        <v>0</v>
      </c>
      <c r="H278" s="150"/>
      <c r="I278" s="184">
        <v>198.37</v>
      </c>
      <c r="J278" s="150"/>
      <c r="K278" s="151">
        <v>9.3275000000000006</v>
      </c>
      <c r="L278" s="152">
        <v>203.71260000000001</v>
      </c>
      <c r="M278" s="152">
        <v>223.86</v>
      </c>
      <c r="N278" s="153" t="s">
        <v>615</v>
      </c>
      <c r="O278" s="154">
        <v>24</v>
      </c>
      <c r="P278" s="153">
        <v>12</v>
      </c>
      <c r="Q278" s="153" t="s">
        <v>147</v>
      </c>
      <c r="R278" s="155">
        <v>21</v>
      </c>
      <c r="S278" s="155">
        <v>13.59</v>
      </c>
      <c r="T278" s="155">
        <v>3.55</v>
      </c>
      <c r="U278" s="154" t="s">
        <v>94</v>
      </c>
      <c r="V278" s="153" t="s">
        <v>89</v>
      </c>
      <c r="W278" s="153" t="s">
        <v>627</v>
      </c>
      <c r="X278" s="151" t="s">
        <v>6378</v>
      </c>
      <c r="Y278" s="151" t="s">
        <v>6378</v>
      </c>
      <c r="Z278" s="156">
        <v>6.9614999999999996E-2</v>
      </c>
      <c r="AA278" s="153" t="s">
        <v>984</v>
      </c>
      <c r="AB278" s="153" t="s">
        <v>4923</v>
      </c>
      <c r="AC278" s="153" t="s">
        <v>4902</v>
      </c>
      <c r="AD278" s="157" t="s">
        <v>2062</v>
      </c>
      <c r="AE278" s="110">
        <v>0</v>
      </c>
      <c r="AF278" s="110">
        <v>0</v>
      </c>
      <c r="AG278" s="112">
        <f t="shared" si="37"/>
        <v>0</v>
      </c>
      <c r="AH278" s="110">
        <f>SUM(AG$4:AG278)</f>
        <v>1</v>
      </c>
      <c r="AI278" s="112">
        <f t="shared" si="34"/>
        <v>0</v>
      </c>
      <c r="AJ278" s="110">
        <f>COUNTIF(AI$4:AI278,"&gt;0")</f>
        <v>0</v>
      </c>
      <c r="AK278" s="110">
        <v>0</v>
      </c>
      <c r="AL278" s="110">
        <v>0</v>
      </c>
      <c r="AM278" s="172" t="str">
        <f>IF(OR(Table1[[#This Row],[Line total ordered for now]]&gt;0,Table1[[#This Row],[Line total ordered for season]]&gt;0),1,"")</f>
        <v/>
      </c>
      <c r="AN278" s="173">
        <f>COUNTIF(AM$4:AM278,"&gt;0")</f>
        <v>0</v>
      </c>
      <c r="AO278" s="173">
        <f>Table1[[#This Row],[ORDER QUANTITY
to be collected BEFORE 31.3.22]]</f>
        <v>0</v>
      </c>
      <c r="AP278" s="174">
        <f t="shared" si="35"/>
        <v>0</v>
      </c>
      <c r="AQ278" s="174">
        <f>IFERROR(INDEX(Retail!H:H,MATCH($D278,Retail!$D:$D,0)),0)</f>
        <v>0</v>
      </c>
      <c r="AR278" s="174">
        <f>IFERROR(INDEX(Retail!J:J,MATCH($D278,Retail!$D:$D,0)),0)</f>
        <v>0</v>
      </c>
      <c r="AS278" s="174">
        <f>IFERROR(INDEX('NEW2022'!H:H,MATCH($D278,'NEW2022'!D:D,0)),0)</f>
        <v>0</v>
      </c>
      <c r="AT278" s="174">
        <f>IFERROR(INDEX('NEW2022'!J:J,MATCH($D278,'NEW2022'!D:D,0)),0)</f>
        <v>0</v>
      </c>
      <c r="AU278" s="174">
        <f>IFERROR(INDEX('Quiet Items'!H:H,MATCH($D278,'Quiet Items'!D:D,0)),0)</f>
        <v>0</v>
      </c>
      <c r="AV278" s="174">
        <f>IFERROR(INDEX('Quiet Items'!J:J,MATCH($D278,'Quiet Items'!D:D,0)),0)</f>
        <v>0</v>
      </c>
      <c r="AW278" s="174">
        <f>IFERROR(INDEX('1.4G'!H:H,MATCH($D278,'1.4G'!D:D,0)),0)</f>
        <v>0</v>
      </c>
      <c r="AX278" s="174">
        <f>IFERROR(INDEX('1.4G'!J:J,MATCH($D278,'1.4G'!D:D,0)),0)</f>
        <v>0</v>
      </c>
      <c r="AY278" s="174">
        <f t="shared" si="39"/>
        <v>0</v>
      </c>
      <c r="AZ278" s="174">
        <f t="shared" si="40"/>
        <v>0</v>
      </c>
      <c r="BA278" s="175">
        <f>IFERROR(Table1[[#This Row],[Line total ordered for now]]*Table1[[#This Row],[GUARANTEED PRICE
for STOCK orders collected before 31.3.22]],0)</f>
        <v>0</v>
      </c>
      <c r="BB278" s="175">
        <f t="shared" si="36"/>
        <v>0</v>
      </c>
      <c r="BC278" s="176">
        <f>(AZ278+Table1[[#This Row],[Line total ordered for now]])*Z278</f>
        <v>0</v>
      </c>
      <c r="BD278" s="200">
        <v>190.28100000000001</v>
      </c>
      <c r="BE278" s="65"/>
      <c r="BF278" s="65"/>
      <c r="BG278" s="65"/>
      <c r="BH278" s="65"/>
      <c r="BI278" s="65"/>
      <c r="BJ278" s="65"/>
      <c r="BK278" s="65"/>
      <c r="BL278" s="55"/>
      <c r="BM278"/>
      <c r="BN278"/>
      <c r="BO278"/>
      <c r="BP278"/>
      <c r="BQ278"/>
      <c r="BR278"/>
      <c r="BS278"/>
      <c r="BT278"/>
    </row>
    <row r="279" spans="1:72" s="196" customFormat="1" ht="15.75">
      <c r="A279" s="202">
        <v>276</v>
      </c>
      <c r="B279" s="68" t="s">
        <v>6378</v>
      </c>
      <c r="C279" s="149" t="s">
        <v>614</v>
      </c>
      <c r="D279" s="149" t="s">
        <v>1717</v>
      </c>
      <c r="E279" s="149" t="s">
        <v>1718</v>
      </c>
      <c r="F279" s="158" t="str">
        <f t="shared" si="38"/>
        <v>Video</v>
      </c>
      <c r="G279" s="187">
        <v>2</v>
      </c>
      <c r="H279" s="150"/>
      <c r="I279" s="184">
        <v>195.58</v>
      </c>
      <c r="J279" s="150"/>
      <c r="K279" s="151">
        <v>9.3275000000000006</v>
      </c>
      <c r="L279" s="152">
        <v>203.71260000000001</v>
      </c>
      <c r="M279" s="152">
        <v>223.86</v>
      </c>
      <c r="N279" s="153" t="s">
        <v>615</v>
      </c>
      <c r="O279" s="154">
        <v>24</v>
      </c>
      <c r="P279" s="153">
        <v>11</v>
      </c>
      <c r="Q279" s="153" t="s">
        <v>147</v>
      </c>
      <c r="R279" s="155">
        <v>21</v>
      </c>
      <c r="S279" s="155">
        <v>13.59</v>
      </c>
      <c r="T279" s="155">
        <v>3.55</v>
      </c>
      <c r="U279" s="154" t="s">
        <v>94</v>
      </c>
      <c r="V279" s="153" t="s">
        <v>89</v>
      </c>
      <c r="W279" s="153" t="s">
        <v>627</v>
      </c>
      <c r="X279" s="151" t="s">
        <v>6378</v>
      </c>
      <c r="Y279" s="151" t="s">
        <v>6378</v>
      </c>
      <c r="Z279" s="156">
        <v>6.9614999999999996E-2</v>
      </c>
      <c r="AA279" s="153" t="s">
        <v>673</v>
      </c>
      <c r="AB279" s="153" t="s">
        <v>5730</v>
      </c>
      <c r="AC279" s="153" t="s">
        <v>145</v>
      </c>
      <c r="AD279" s="157" t="s">
        <v>1719</v>
      </c>
      <c r="AE279" s="110">
        <v>0</v>
      </c>
      <c r="AF279" s="110">
        <v>0</v>
      </c>
      <c r="AG279" s="112">
        <f t="shared" si="37"/>
        <v>0</v>
      </c>
      <c r="AH279" s="110">
        <f>SUM(AG$4:AG279)</f>
        <v>1</v>
      </c>
      <c r="AI279" s="112">
        <f t="shared" si="34"/>
        <v>0</v>
      </c>
      <c r="AJ279" s="110">
        <f>COUNTIF(AI$4:AI279,"&gt;0")</f>
        <v>0</v>
      </c>
      <c r="AK279" s="110">
        <v>0</v>
      </c>
      <c r="AL279" s="110">
        <v>0</v>
      </c>
      <c r="AM279" s="172" t="str">
        <f>IF(OR(Table1[[#This Row],[Line total ordered for now]]&gt;0,Table1[[#This Row],[Line total ordered for season]]&gt;0),1,"")</f>
        <v/>
      </c>
      <c r="AN279" s="173">
        <f>COUNTIF(AM$4:AM279,"&gt;0")</f>
        <v>0</v>
      </c>
      <c r="AO279" s="173">
        <f>Table1[[#This Row],[ORDER QUANTITY
to be collected BEFORE 31.3.22]]</f>
        <v>0</v>
      </c>
      <c r="AP279" s="174">
        <f t="shared" si="35"/>
        <v>0</v>
      </c>
      <c r="AQ279" s="174">
        <f>IFERROR(INDEX(Retail!H:H,MATCH($D279,Retail!$D:$D,0)),0)</f>
        <v>0</v>
      </c>
      <c r="AR279" s="174">
        <f>IFERROR(INDEX(Retail!J:J,MATCH($D279,Retail!$D:$D,0)),0)</f>
        <v>0</v>
      </c>
      <c r="AS279" s="174">
        <f>IFERROR(INDEX('NEW2022'!H:H,MATCH($D279,'NEW2022'!D:D,0)),0)</f>
        <v>0</v>
      </c>
      <c r="AT279" s="174">
        <f>IFERROR(INDEX('NEW2022'!J:J,MATCH($D279,'NEW2022'!D:D,0)),0)</f>
        <v>0</v>
      </c>
      <c r="AU279" s="174">
        <f>IFERROR(INDEX('Quiet Items'!H:H,MATCH($D279,'Quiet Items'!D:D,0)),0)</f>
        <v>0</v>
      </c>
      <c r="AV279" s="174">
        <f>IFERROR(INDEX('Quiet Items'!J:J,MATCH($D279,'Quiet Items'!D:D,0)),0)</f>
        <v>0</v>
      </c>
      <c r="AW279" s="174">
        <f>IFERROR(INDEX('1.4G'!H:H,MATCH($D279,'1.4G'!D:D,0)),0)</f>
        <v>0</v>
      </c>
      <c r="AX279" s="174">
        <f>IFERROR(INDEX('1.4G'!J:J,MATCH($D279,'1.4G'!D:D,0)),0)</f>
        <v>0</v>
      </c>
      <c r="AY279" s="174">
        <f t="shared" si="39"/>
        <v>0</v>
      </c>
      <c r="AZ279" s="174">
        <f t="shared" si="40"/>
        <v>0</v>
      </c>
      <c r="BA279" s="175">
        <f>IFERROR(Table1[[#This Row],[Line total ordered for now]]*Table1[[#This Row],[GUARANTEED PRICE
for STOCK orders collected before 31.3.22]],0)</f>
        <v>0</v>
      </c>
      <c r="BB279" s="175">
        <f t="shared" si="36"/>
        <v>0</v>
      </c>
      <c r="BC279" s="176">
        <f>(AZ279+Table1[[#This Row],[Line total ordered for now]])*Z279</f>
        <v>0</v>
      </c>
      <c r="BD279" s="200">
        <v>190.28100000000001</v>
      </c>
      <c r="BE279" s="65"/>
      <c r="BF279" s="65"/>
      <c r="BG279" s="65"/>
      <c r="BH279" s="65"/>
      <c r="BI279" s="65"/>
      <c r="BJ279" s="65"/>
      <c r="BK279" s="65"/>
      <c r="BL279" s="55"/>
    </row>
    <row r="280" spans="1:72" ht="15.75">
      <c r="A280" s="202">
        <v>277</v>
      </c>
      <c r="B280" s="68" t="s">
        <v>6378</v>
      </c>
      <c r="C280" s="149" t="s">
        <v>614</v>
      </c>
      <c r="D280" s="149" t="s">
        <v>2430</v>
      </c>
      <c r="E280" s="149" t="s">
        <v>2431</v>
      </c>
      <c r="F280" s="158" t="str">
        <f t="shared" si="38"/>
        <v>Video</v>
      </c>
      <c r="G280" s="187">
        <v>1</v>
      </c>
      <c r="H280" s="150"/>
      <c r="I280" s="184">
        <v>194.83</v>
      </c>
      <c r="J280" s="150"/>
      <c r="K280" s="151">
        <v>9.4358333333333331</v>
      </c>
      <c r="L280" s="152">
        <v>206.07860000000002</v>
      </c>
      <c r="M280" s="152">
        <v>226.46</v>
      </c>
      <c r="N280" s="153" t="s">
        <v>615</v>
      </c>
      <c r="O280" s="154">
        <v>24</v>
      </c>
      <c r="P280" s="153">
        <v>7</v>
      </c>
      <c r="Q280" s="153" t="s">
        <v>147</v>
      </c>
      <c r="R280" s="155">
        <v>21</v>
      </c>
      <c r="S280" s="155">
        <v>13.59</v>
      </c>
      <c r="T280" s="155">
        <v>3.55</v>
      </c>
      <c r="U280" s="154" t="s">
        <v>94</v>
      </c>
      <c r="V280" s="153" t="s">
        <v>89</v>
      </c>
      <c r="W280" s="153" t="s">
        <v>627</v>
      </c>
      <c r="X280" s="151" t="s">
        <v>6378</v>
      </c>
      <c r="Y280" s="151" t="s">
        <v>6378</v>
      </c>
      <c r="Z280" s="156">
        <v>6.9599999999999995E-2</v>
      </c>
      <c r="AA280" s="153" t="s">
        <v>984</v>
      </c>
      <c r="AB280" s="153" t="s">
        <v>5514</v>
      </c>
      <c r="AC280" s="153" t="s">
        <v>875</v>
      </c>
      <c r="AD280" s="157" t="s">
        <v>2432</v>
      </c>
      <c r="AE280" s="110">
        <v>0</v>
      </c>
      <c r="AF280" s="110">
        <v>0</v>
      </c>
      <c r="AG280" s="112">
        <f t="shared" si="37"/>
        <v>0</v>
      </c>
      <c r="AH280" s="110">
        <f>SUM(AG$4:AG280)</f>
        <v>1</v>
      </c>
      <c r="AI280" s="112">
        <f t="shared" si="34"/>
        <v>0</v>
      </c>
      <c r="AJ280" s="110">
        <f>COUNTIF(AI$4:AI280,"&gt;0")</f>
        <v>0</v>
      </c>
      <c r="AK280" s="110">
        <v>0</v>
      </c>
      <c r="AL280" s="110">
        <v>0</v>
      </c>
      <c r="AM280" s="172" t="str">
        <f>IF(OR(Table1[[#This Row],[Line total ordered for now]]&gt;0,Table1[[#This Row],[Line total ordered for season]]&gt;0),1,"")</f>
        <v/>
      </c>
      <c r="AN280" s="173">
        <f>COUNTIF(AM$4:AM280,"&gt;0")</f>
        <v>0</v>
      </c>
      <c r="AO280" s="173">
        <f>Table1[[#This Row],[ORDER QUANTITY
to be collected BEFORE 31.3.22]]</f>
        <v>0</v>
      </c>
      <c r="AP280" s="174">
        <f t="shared" si="35"/>
        <v>0</v>
      </c>
      <c r="AQ280" s="174">
        <f>IFERROR(INDEX(Retail!H:H,MATCH($D280,Retail!$D:$D,0)),0)</f>
        <v>0</v>
      </c>
      <c r="AR280" s="174">
        <f>IFERROR(INDEX(Retail!J:J,MATCH($D280,Retail!$D:$D,0)),0)</f>
        <v>0</v>
      </c>
      <c r="AS280" s="174">
        <f>IFERROR(INDEX('NEW2022'!H:H,MATCH($D280,'NEW2022'!D:D,0)),0)</f>
        <v>0</v>
      </c>
      <c r="AT280" s="174">
        <f>IFERROR(INDEX('NEW2022'!J:J,MATCH($D280,'NEW2022'!D:D,0)),0)</f>
        <v>0</v>
      </c>
      <c r="AU280" s="174">
        <f>IFERROR(INDEX('Quiet Items'!H:H,MATCH($D280,'Quiet Items'!D:D,0)),0)</f>
        <v>0</v>
      </c>
      <c r="AV280" s="174">
        <f>IFERROR(INDEX('Quiet Items'!J:J,MATCH($D280,'Quiet Items'!D:D,0)),0)</f>
        <v>0</v>
      </c>
      <c r="AW280" s="174">
        <f>IFERROR(INDEX('1.4G'!H:H,MATCH($D280,'1.4G'!D:D,0)),0)</f>
        <v>0</v>
      </c>
      <c r="AX280" s="174">
        <f>IFERROR(INDEX('1.4G'!J:J,MATCH($D280,'1.4G'!D:D,0)),0)</f>
        <v>0</v>
      </c>
      <c r="AY280" s="174">
        <f t="shared" si="39"/>
        <v>0</v>
      </c>
      <c r="AZ280" s="174">
        <f t="shared" si="40"/>
        <v>0</v>
      </c>
      <c r="BA280" s="175">
        <f>IFERROR(Table1[[#This Row],[Line total ordered for now]]*Table1[[#This Row],[GUARANTEED PRICE
for STOCK orders collected before 31.3.22]],0)</f>
        <v>0</v>
      </c>
      <c r="BB280" s="175">
        <f t="shared" si="36"/>
        <v>0</v>
      </c>
      <c r="BC280" s="176">
        <f>(AZ280+Table1[[#This Row],[Line total ordered for now]])*Z280</f>
        <v>0</v>
      </c>
      <c r="BD280" s="200">
        <v>192.49100000000001</v>
      </c>
      <c r="BE280" s="65"/>
      <c r="BF280" s="65"/>
      <c r="BG280" s="65"/>
      <c r="BH280" s="65"/>
      <c r="BI280" s="65"/>
      <c r="BJ280" s="65"/>
      <c r="BK280" s="65"/>
      <c r="BL280" s="55"/>
      <c r="BM280"/>
      <c r="BN280"/>
      <c r="BO280"/>
      <c r="BP280"/>
      <c r="BQ280"/>
      <c r="BR280"/>
      <c r="BS280"/>
      <c r="BT280"/>
    </row>
    <row r="281" spans="1:72" ht="15.75">
      <c r="A281" s="202">
        <v>278</v>
      </c>
      <c r="B281" s="68" t="s">
        <v>6378</v>
      </c>
      <c r="C281" s="149" t="s">
        <v>614</v>
      </c>
      <c r="D281" s="149" t="s">
        <v>1446</v>
      </c>
      <c r="E281" s="149" t="s">
        <v>1447</v>
      </c>
      <c r="F281" s="158" t="str">
        <f t="shared" ref="F281:F290" si="42">IF(LEFT(AD281,4)="http",HYPERLINK(AD281,"Video"),"")</f>
        <v>Video</v>
      </c>
      <c r="G281" s="187">
        <v>1</v>
      </c>
      <c r="H281" s="150"/>
      <c r="I281" s="184">
        <v>201.36</v>
      </c>
      <c r="J281" s="150"/>
      <c r="K281" s="151">
        <v>9.5074999999999985</v>
      </c>
      <c r="L281" s="152">
        <v>207.6438</v>
      </c>
      <c r="M281" s="152">
        <v>228.17999999999998</v>
      </c>
      <c r="N281" s="153" t="s">
        <v>615</v>
      </c>
      <c r="O281" s="154">
        <v>24</v>
      </c>
      <c r="P281" s="153">
        <v>5</v>
      </c>
      <c r="Q281" s="153" t="s">
        <v>147</v>
      </c>
      <c r="R281" s="155">
        <v>21</v>
      </c>
      <c r="S281" s="155">
        <v>13.59</v>
      </c>
      <c r="T281" s="155">
        <v>3.55</v>
      </c>
      <c r="U281" s="154" t="s">
        <v>94</v>
      </c>
      <c r="V281" s="153" t="s">
        <v>89</v>
      </c>
      <c r="W281" s="153" t="s">
        <v>627</v>
      </c>
      <c r="X281" s="151" t="s">
        <v>6378</v>
      </c>
      <c r="Y281" s="151" t="s">
        <v>6378</v>
      </c>
      <c r="Z281" s="156">
        <v>6.9599999999999995E-2</v>
      </c>
      <c r="AA281" s="153" t="s">
        <v>673</v>
      </c>
      <c r="AB281" s="153" t="s">
        <v>5491</v>
      </c>
      <c r="AC281" s="153" t="s">
        <v>4902</v>
      </c>
      <c r="AD281" s="157" t="s">
        <v>1448</v>
      </c>
      <c r="AE281" s="110">
        <v>0</v>
      </c>
      <c r="AF281" s="110">
        <v>0</v>
      </c>
      <c r="AG281" s="112">
        <f t="shared" si="37"/>
        <v>0</v>
      </c>
      <c r="AH281" s="110">
        <f>SUM(AG$4:AG281)</f>
        <v>1</v>
      </c>
      <c r="AI281" s="112">
        <f t="shared" si="34"/>
        <v>0</v>
      </c>
      <c r="AJ281" s="110">
        <f>COUNTIF(AI$4:AI281,"&gt;0")</f>
        <v>0</v>
      </c>
      <c r="AK281" s="110">
        <v>0</v>
      </c>
      <c r="AL281" s="110">
        <v>0</v>
      </c>
      <c r="AM281" s="172" t="str">
        <f>IF(OR(Table1[[#This Row],[Line total ordered for now]]&gt;0,Table1[[#This Row],[Line total ordered for season]]&gt;0),1,"")</f>
        <v/>
      </c>
      <c r="AN281" s="173">
        <f>COUNTIF(AM$4:AM281,"&gt;0")</f>
        <v>0</v>
      </c>
      <c r="AO281" s="173">
        <f>Table1[[#This Row],[ORDER QUANTITY
to be collected BEFORE 31.3.22]]</f>
        <v>0</v>
      </c>
      <c r="AP281" s="174">
        <f t="shared" si="35"/>
        <v>0</v>
      </c>
      <c r="AQ281" s="174">
        <f>IFERROR(INDEX(Retail!H:H,MATCH($D281,Retail!$D:$D,0)),0)</f>
        <v>0</v>
      </c>
      <c r="AR281" s="174">
        <f>IFERROR(INDEX(Retail!J:J,MATCH($D281,Retail!$D:$D,0)),0)</f>
        <v>0</v>
      </c>
      <c r="AS281" s="174">
        <f>IFERROR(INDEX('NEW2022'!H:H,MATCH($D281,'NEW2022'!D:D,0)),0)</f>
        <v>0</v>
      </c>
      <c r="AT281" s="174">
        <f>IFERROR(INDEX('NEW2022'!J:J,MATCH($D281,'NEW2022'!D:D,0)),0)</f>
        <v>0</v>
      </c>
      <c r="AU281" s="174">
        <f>IFERROR(INDEX('Quiet Items'!H:H,MATCH($D281,'Quiet Items'!D:D,0)),0)</f>
        <v>0</v>
      </c>
      <c r="AV281" s="174">
        <f>IFERROR(INDEX('Quiet Items'!J:J,MATCH($D281,'Quiet Items'!D:D,0)),0)</f>
        <v>0</v>
      </c>
      <c r="AW281" s="174">
        <f>IFERROR(INDEX('1.4G'!H:H,MATCH($D281,'1.4G'!D:D,0)),0)</f>
        <v>0</v>
      </c>
      <c r="AX281" s="174">
        <f>IFERROR(INDEX('1.4G'!J:J,MATCH($D281,'1.4G'!D:D,0)),0)</f>
        <v>0</v>
      </c>
      <c r="AY281" s="174">
        <f t="shared" ref="AY281:AY290" si="43">IF(OR(AU281&gt;0,AW281&gt;0,AO281&gt;0,AS281&gt;0,AQ281&gt;0),AU281+AW281+AO281+AS281+AQ281,0)</f>
        <v>0</v>
      </c>
      <c r="AZ281" s="174">
        <f t="shared" si="40"/>
        <v>0</v>
      </c>
      <c r="BA281" s="175">
        <f>IFERROR(Table1[[#This Row],[Line total ordered for now]]*Table1[[#This Row],[GUARANTEED PRICE
for STOCK orders collected before 31.3.22]],0)</f>
        <v>0</v>
      </c>
      <c r="BB281" s="175">
        <f t="shared" si="36"/>
        <v>0</v>
      </c>
      <c r="BC281" s="176">
        <f>(AZ281+Table1[[#This Row],[Line total ordered for now]])*Z281</f>
        <v>0</v>
      </c>
      <c r="BD281" s="200">
        <v>193.95299999999997</v>
      </c>
      <c r="BE281" s="65"/>
      <c r="BF281" s="65"/>
      <c r="BG281" s="65"/>
      <c r="BH281" s="65"/>
      <c r="BI281" s="65"/>
      <c r="BJ281" s="65"/>
      <c r="BK281" s="65"/>
      <c r="BL281" s="55"/>
      <c r="BM281"/>
      <c r="BN281"/>
      <c r="BO281"/>
      <c r="BP281"/>
      <c r="BQ281"/>
      <c r="BR281"/>
      <c r="BS281"/>
      <c r="BT281"/>
    </row>
    <row r="282" spans="1:72" s="196" customFormat="1" ht="15.75">
      <c r="A282" s="202">
        <v>279</v>
      </c>
      <c r="B282" s="68" t="s">
        <v>6378</v>
      </c>
      <c r="C282" s="149" t="s">
        <v>614</v>
      </c>
      <c r="D282" s="149" t="s">
        <v>3646</v>
      </c>
      <c r="E282" s="149" t="s">
        <v>3647</v>
      </c>
      <c r="F282" s="158" t="str">
        <f t="shared" si="42"/>
        <v>Video</v>
      </c>
      <c r="G282" s="187">
        <v>10</v>
      </c>
      <c r="H282" s="150"/>
      <c r="I282" s="184">
        <v>202.98</v>
      </c>
      <c r="J282" s="150"/>
      <c r="K282" s="151">
        <v>9.5837500000000002</v>
      </c>
      <c r="L282" s="152">
        <v>209.3091</v>
      </c>
      <c r="M282" s="152">
        <v>230.01</v>
      </c>
      <c r="N282" s="153" t="s">
        <v>615</v>
      </c>
      <c r="O282" s="154">
        <v>24</v>
      </c>
      <c r="P282" s="153">
        <v>0</v>
      </c>
      <c r="Q282" s="153" t="s">
        <v>147</v>
      </c>
      <c r="R282" s="155">
        <v>21.4</v>
      </c>
      <c r="S282" s="155">
        <v>17.8</v>
      </c>
      <c r="T282" s="155">
        <v>0</v>
      </c>
      <c r="U282" s="154" t="s">
        <v>94</v>
      </c>
      <c r="V282" s="153" t="s">
        <v>89</v>
      </c>
      <c r="W282" s="153" t="s">
        <v>627</v>
      </c>
      <c r="X282" s="151" t="s">
        <v>6378</v>
      </c>
      <c r="Y282" s="151" t="s">
        <v>6378</v>
      </c>
      <c r="Z282" s="156">
        <v>6.6600000000000006E-2</v>
      </c>
      <c r="AA282" s="153" t="s">
        <v>3216</v>
      </c>
      <c r="AB282" s="153" t="s">
        <v>5543</v>
      </c>
      <c r="AC282" s="153" t="s">
        <v>141</v>
      </c>
      <c r="AD282" s="157" t="s">
        <v>3648</v>
      </c>
      <c r="AE282" s="110">
        <v>0</v>
      </c>
      <c r="AF282" s="110">
        <v>0</v>
      </c>
      <c r="AG282" s="112">
        <f t="shared" si="37"/>
        <v>0</v>
      </c>
      <c r="AH282" s="110">
        <f>SUM(AG$4:AG282)</f>
        <v>1</v>
      </c>
      <c r="AI282" s="112">
        <f t="shared" si="34"/>
        <v>0</v>
      </c>
      <c r="AJ282" s="110">
        <f>COUNTIF(AI$4:AI282,"&gt;0")</f>
        <v>0</v>
      </c>
      <c r="AK282" s="110">
        <v>0</v>
      </c>
      <c r="AL282" s="110">
        <v>0</v>
      </c>
      <c r="AM282" s="172" t="str">
        <f>IF(OR(Table1[[#This Row],[Line total ordered for now]]&gt;0,Table1[[#This Row],[Line total ordered for season]]&gt;0),1,"")</f>
        <v/>
      </c>
      <c r="AN282" s="173">
        <f>COUNTIF(AM$4:AM282,"&gt;0")</f>
        <v>0</v>
      </c>
      <c r="AO282" s="173">
        <f>Table1[[#This Row],[ORDER QUANTITY
to be collected BEFORE 31.3.22]]</f>
        <v>0</v>
      </c>
      <c r="AP282" s="174">
        <f t="shared" si="35"/>
        <v>0</v>
      </c>
      <c r="AQ282" s="174">
        <f>IFERROR(INDEX(Retail!H:H,MATCH($D282,Retail!$D:$D,0)),0)</f>
        <v>0</v>
      </c>
      <c r="AR282" s="174">
        <f>IFERROR(INDEX(Retail!J:J,MATCH($D282,Retail!$D:$D,0)),0)</f>
        <v>0</v>
      </c>
      <c r="AS282" s="174">
        <f>IFERROR(INDEX('NEW2022'!H:H,MATCH($D282,'NEW2022'!D:D,0)),0)</f>
        <v>0</v>
      </c>
      <c r="AT282" s="174">
        <f>IFERROR(INDEX('NEW2022'!J:J,MATCH($D282,'NEW2022'!D:D,0)),0)</f>
        <v>0</v>
      </c>
      <c r="AU282" s="174">
        <f>IFERROR(INDEX('Quiet Items'!H:H,MATCH($D282,'Quiet Items'!D:D,0)),0)</f>
        <v>0</v>
      </c>
      <c r="AV282" s="174">
        <f>IFERROR(INDEX('Quiet Items'!J:J,MATCH($D282,'Quiet Items'!D:D,0)),0)</f>
        <v>0</v>
      </c>
      <c r="AW282" s="174">
        <f>IFERROR(INDEX('1.4G'!H:H,MATCH($D282,'1.4G'!D:D,0)),0)</f>
        <v>0</v>
      </c>
      <c r="AX282" s="174">
        <f>IFERROR(INDEX('1.4G'!J:J,MATCH($D282,'1.4G'!D:D,0)),0)</f>
        <v>0</v>
      </c>
      <c r="AY282" s="174">
        <f t="shared" si="43"/>
        <v>0</v>
      </c>
      <c r="AZ282" s="174">
        <f t="shared" si="40"/>
        <v>0</v>
      </c>
      <c r="BA282" s="175">
        <f>IFERROR(Table1[[#This Row],[Line total ordered for now]]*Table1[[#This Row],[GUARANTEED PRICE
for STOCK orders collected before 31.3.22]],0)</f>
        <v>0</v>
      </c>
      <c r="BB282" s="175">
        <f t="shared" si="36"/>
        <v>0</v>
      </c>
      <c r="BC282" s="176">
        <f>(AZ282+Table1[[#This Row],[Line total ordered for now]])*Z282</f>
        <v>0</v>
      </c>
      <c r="BD282" s="200">
        <v>195.5085</v>
      </c>
      <c r="BE282" s="65"/>
      <c r="BF282" s="65"/>
      <c r="BG282" s="65"/>
      <c r="BH282" s="65"/>
      <c r="BI282" s="65"/>
      <c r="BJ282" s="65"/>
      <c r="BK282" s="65"/>
      <c r="BL282" s="55"/>
    </row>
    <row r="283" spans="1:72" ht="15.75">
      <c r="A283" s="202">
        <v>280</v>
      </c>
      <c r="B283" s="68" t="s">
        <v>6378</v>
      </c>
      <c r="C283" s="149" t="s">
        <v>614</v>
      </c>
      <c r="D283" s="149" t="s">
        <v>2733</v>
      </c>
      <c r="E283" s="149" t="s">
        <v>2734</v>
      </c>
      <c r="F283" s="158" t="str">
        <f t="shared" si="42"/>
        <v>Video</v>
      </c>
      <c r="G283" s="187">
        <v>2</v>
      </c>
      <c r="H283" s="150"/>
      <c r="I283" s="184">
        <v>204.51</v>
      </c>
      <c r="J283" s="150"/>
      <c r="K283" s="151">
        <v>9.6604166666666664</v>
      </c>
      <c r="L283" s="152">
        <v>210.98349999999999</v>
      </c>
      <c r="M283" s="152">
        <v>231.85</v>
      </c>
      <c r="N283" s="153" t="s">
        <v>615</v>
      </c>
      <c r="O283" s="154">
        <v>24</v>
      </c>
      <c r="P283" s="153">
        <v>25</v>
      </c>
      <c r="Q283" s="153" t="s">
        <v>147</v>
      </c>
      <c r="R283" s="155">
        <v>23</v>
      </c>
      <c r="S283" s="155">
        <v>12</v>
      </c>
      <c r="T283" s="155">
        <v>3.55</v>
      </c>
      <c r="U283" s="154" t="s">
        <v>94</v>
      </c>
      <c r="V283" s="153" t="s">
        <v>89</v>
      </c>
      <c r="W283" s="153" t="s">
        <v>627</v>
      </c>
      <c r="X283" s="151" t="s">
        <v>6378</v>
      </c>
      <c r="Y283" s="151" t="s">
        <v>6378</v>
      </c>
      <c r="Z283" s="156">
        <v>6.6600000000000006E-2</v>
      </c>
      <c r="AA283" s="153" t="s">
        <v>673</v>
      </c>
      <c r="AB283" s="153" t="s">
        <v>5519</v>
      </c>
      <c r="AC283" s="153" t="s">
        <v>149</v>
      </c>
      <c r="AD283" s="157" t="s">
        <v>2735</v>
      </c>
      <c r="AE283" s="110">
        <v>0</v>
      </c>
      <c r="AF283" s="110">
        <v>0</v>
      </c>
      <c r="AG283" s="112">
        <f t="shared" si="37"/>
        <v>0</v>
      </c>
      <c r="AH283" s="110">
        <f>SUM(AG$4:AG283)</f>
        <v>1</v>
      </c>
      <c r="AI283" s="112">
        <f t="shared" si="34"/>
        <v>0</v>
      </c>
      <c r="AJ283" s="110">
        <f>COUNTIF(AI$4:AI283,"&gt;0")</f>
        <v>0</v>
      </c>
      <c r="AK283" s="110">
        <v>0</v>
      </c>
      <c r="AL283" s="110">
        <v>0</v>
      </c>
      <c r="AM283" s="172" t="str">
        <f>IF(OR(Table1[[#This Row],[Line total ordered for now]]&gt;0,Table1[[#This Row],[Line total ordered for season]]&gt;0),1,"")</f>
        <v/>
      </c>
      <c r="AN283" s="173">
        <f>COUNTIF(AM$4:AM283,"&gt;0")</f>
        <v>0</v>
      </c>
      <c r="AO283" s="173">
        <f>Table1[[#This Row],[ORDER QUANTITY
to be collected BEFORE 31.3.22]]</f>
        <v>0</v>
      </c>
      <c r="AP283" s="174">
        <f t="shared" si="35"/>
        <v>0</v>
      </c>
      <c r="AQ283" s="174">
        <f>IFERROR(INDEX(Retail!H:H,MATCH($D283,Retail!$D:$D,0)),0)</f>
        <v>0</v>
      </c>
      <c r="AR283" s="174">
        <f>IFERROR(INDEX(Retail!J:J,MATCH($D283,Retail!$D:$D,0)),0)</f>
        <v>0</v>
      </c>
      <c r="AS283" s="174">
        <f>IFERROR(INDEX('NEW2022'!H:H,MATCH($D283,'NEW2022'!D:D,0)),0)</f>
        <v>0</v>
      </c>
      <c r="AT283" s="174">
        <f>IFERROR(INDEX('NEW2022'!J:J,MATCH($D283,'NEW2022'!D:D,0)),0)</f>
        <v>0</v>
      </c>
      <c r="AU283" s="174">
        <f>IFERROR(INDEX('Quiet Items'!H:H,MATCH($D283,'Quiet Items'!D:D,0)),0)</f>
        <v>0</v>
      </c>
      <c r="AV283" s="174">
        <f>IFERROR(INDEX('Quiet Items'!J:J,MATCH($D283,'Quiet Items'!D:D,0)),0)</f>
        <v>0</v>
      </c>
      <c r="AW283" s="174">
        <f>IFERROR(INDEX('1.4G'!H:H,MATCH($D283,'1.4G'!D:D,0)),0)</f>
        <v>0</v>
      </c>
      <c r="AX283" s="174">
        <f>IFERROR(INDEX('1.4G'!J:J,MATCH($D283,'1.4G'!D:D,0)),0)</f>
        <v>0</v>
      </c>
      <c r="AY283" s="174">
        <f t="shared" si="43"/>
        <v>0</v>
      </c>
      <c r="AZ283" s="174">
        <f t="shared" si="40"/>
        <v>0</v>
      </c>
      <c r="BA283" s="175">
        <f>IFERROR(Table1[[#This Row],[Line total ordered for now]]*Table1[[#This Row],[GUARANTEED PRICE
for STOCK orders collected before 31.3.22]],0)</f>
        <v>0</v>
      </c>
      <c r="BB283" s="175">
        <f t="shared" si="36"/>
        <v>0</v>
      </c>
      <c r="BC283" s="176">
        <f>(AZ283+Table1[[#This Row],[Line total ordered for now]])*Z283</f>
        <v>0</v>
      </c>
      <c r="BD283" s="200">
        <v>197.07249999999999</v>
      </c>
      <c r="BE283" s="65"/>
      <c r="BF283" s="65"/>
      <c r="BG283" s="65"/>
      <c r="BH283" s="65"/>
      <c r="BI283" s="65"/>
      <c r="BJ283" s="65"/>
      <c r="BK283" s="65"/>
      <c r="BL283" s="55"/>
      <c r="BM283"/>
      <c r="BN283"/>
      <c r="BO283"/>
      <c r="BP283"/>
      <c r="BQ283"/>
      <c r="BR283"/>
      <c r="BS283"/>
      <c r="BT283"/>
    </row>
    <row r="284" spans="1:72" s="196" customFormat="1" ht="15.75">
      <c r="A284" s="202">
        <v>281</v>
      </c>
      <c r="B284" s="68" t="s">
        <v>6378</v>
      </c>
      <c r="C284" s="149" t="s">
        <v>614</v>
      </c>
      <c r="D284" s="149" t="s">
        <v>3716</v>
      </c>
      <c r="E284" s="149" t="s">
        <v>3717</v>
      </c>
      <c r="F284" s="158" t="str">
        <f t="shared" si="42"/>
        <v>Video</v>
      </c>
      <c r="G284" s="187">
        <v>8</v>
      </c>
      <c r="H284" s="150"/>
      <c r="I284" s="184">
        <v>204.74</v>
      </c>
      <c r="J284" s="150"/>
      <c r="K284" s="151">
        <v>9.6670833333333324</v>
      </c>
      <c r="L284" s="152">
        <v>211.12909999999999</v>
      </c>
      <c r="M284" s="152">
        <v>232.01</v>
      </c>
      <c r="N284" s="153" t="s">
        <v>615</v>
      </c>
      <c r="O284" s="154">
        <v>24</v>
      </c>
      <c r="P284" s="153">
        <v>0</v>
      </c>
      <c r="Q284" s="153" t="s">
        <v>147</v>
      </c>
      <c r="R284" s="155">
        <v>0</v>
      </c>
      <c r="S284" s="155">
        <v>13.59</v>
      </c>
      <c r="T284" s="155">
        <v>3.55</v>
      </c>
      <c r="U284" s="154" t="s">
        <v>94</v>
      </c>
      <c r="V284" s="153" t="s">
        <v>89</v>
      </c>
      <c r="W284" s="153" t="s">
        <v>627</v>
      </c>
      <c r="X284" s="151" t="s">
        <v>6378</v>
      </c>
      <c r="Y284" s="151" t="s">
        <v>6378</v>
      </c>
      <c r="Z284" s="156">
        <v>6.9599999999999995E-2</v>
      </c>
      <c r="AA284" s="153" t="s">
        <v>2953</v>
      </c>
      <c r="AB284" s="153" t="s">
        <v>5546</v>
      </c>
      <c r="AC284" s="153" t="s">
        <v>4790</v>
      </c>
      <c r="AD284" s="157" t="s">
        <v>3258</v>
      </c>
      <c r="AE284" s="110">
        <v>0</v>
      </c>
      <c r="AF284" s="110">
        <v>0</v>
      </c>
      <c r="AG284" s="112">
        <f t="shared" si="37"/>
        <v>0</v>
      </c>
      <c r="AH284" s="110">
        <f>SUM(AG$4:AG284)</f>
        <v>1</v>
      </c>
      <c r="AI284" s="112">
        <f t="shared" si="34"/>
        <v>0</v>
      </c>
      <c r="AJ284" s="110">
        <f>COUNTIF(AI$4:AI284,"&gt;0")</f>
        <v>0</v>
      </c>
      <c r="AK284" s="110">
        <v>0</v>
      </c>
      <c r="AL284" s="110">
        <v>0</v>
      </c>
      <c r="AM284" s="172" t="str">
        <f>IF(OR(Table1[[#This Row],[Line total ordered for now]]&gt;0,Table1[[#This Row],[Line total ordered for season]]&gt;0),1,"")</f>
        <v/>
      </c>
      <c r="AN284" s="173">
        <f>COUNTIF(AM$4:AM284,"&gt;0")</f>
        <v>0</v>
      </c>
      <c r="AO284" s="173">
        <f>Table1[[#This Row],[ORDER QUANTITY
to be collected BEFORE 31.3.22]]</f>
        <v>0</v>
      </c>
      <c r="AP284" s="174">
        <f t="shared" si="35"/>
        <v>0</v>
      </c>
      <c r="AQ284" s="174">
        <f>IFERROR(INDEX(Retail!H:H,MATCH($D284,Retail!$D:$D,0)),0)</f>
        <v>0</v>
      </c>
      <c r="AR284" s="174">
        <f>IFERROR(INDEX(Retail!J:J,MATCH($D284,Retail!$D:$D,0)),0)</f>
        <v>0</v>
      </c>
      <c r="AS284" s="174">
        <f>IFERROR(INDEX('NEW2022'!H:H,MATCH($D284,'NEW2022'!D:D,0)),0)</f>
        <v>0</v>
      </c>
      <c r="AT284" s="174">
        <f>IFERROR(INDEX('NEW2022'!J:J,MATCH($D284,'NEW2022'!D:D,0)),0)</f>
        <v>0</v>
      </c>
      <c r="AU284" s="174">
        <f>IFERROR(INDEX('Quiet Items'!H:H,MATCH($D284,'Quiet Items'!D:D,0)),0)</f>
        <v>0</v>
      </c>
      <c r="AV284" s="174">
        <f>IFERROR(INDEX('Quiet Items'!J:J,MATCH($D284,'Quiet Items'!D:D,0)),0)</f>
        <v>0</v>
      </c>
      <c r="AW284" s="174">
        <f>IFERROR(INDEX('1.4G'!H:H,MATCH($D284,'1.4G'!D:D,0)),0)</f>
        <v>0</v>
      </c>
      <c r="AX284" s="174">
        <f>IFERROR(INDEX('1.4G'!J:J,MATCH($D284,'1.4G'!D:D,0)),0)</f>
        <v>0</v>
      </c>
      <c r="AY284" s="174">
        <f t="shared" si="43"/>
        <v>0</v>
      </c>
      <c r="AZ284" s="174">
        <f t="shared" si="40"/>
        <v>0</v>
      </c>
      <c r="BA284" s="175">
        <f>IFERROR(Table1[[#This Row],[Line total ordered for now]]*Table1[[#This Row],[GUARANTEED PRICE
for STOCK orders collected before 31.3.22]],0)</f>
        <v>0</v>
      </c>
      <c r="BB284" s="175">
        <f t="shared" si="36"/>
        <v>0</v>
      </c>
      <c r="BC284" s="176">
        <f>(AZ284+Table1[[#This Row],[Line total ordered for now]])*Z284</f>
        <v>0</v>
      </c>
      <c r="BD284" s="200">
        <v>197.20849999999999</v>
      </c>
      <c r="BE284" s="65"/>
      <c r="BF284" s="65"/>
      <c r="BG284" s="65"/>
      <c r="BH284" s="65"/>
      <c r="BI284" s="65"/>
      <c r="BJ284" s="65"/>
      <c r="BK284" s="65"/>
      <c r="BL284" s="55"/>
    </row>
    <row r="285" spans="1:72" ht="15.75">
      <c r="A285" s="202">
        <v>282</v>
      </c>
      <c r="B285" s="68" t="s">
        <v>6378</v>
      </c>
      <c r="C285" s="149" t="s">
        <v>614</v>
      </c>
      <c r="D285" s="149" t="s">
        <v>6021</v>
      </c>
      <c r="E285" s="149" t="s">
        <v>2036</v>
      </c>
      <c r="F285" s="158" t="str">
        <f t="shared" si="42"/>
        <v>Video</v>
      </c>
      <c r="G285" s="187">
        <v>0</v>
      </c>
      <c r="H285" s="150"/>
      <c r="I285" s="184">
        <v>165.32</v>
      </c>
      <c r="J285" s="150"/>
      <c r="K285" s="151">
        <v>9.6889002308110399</v>
      </c>
      <c r="L285" s="152">
        <v>158.70418578068484</v>
      </c>
      <c r="M285" s="152">
        <v>174.40020415459873</v>
      </c>
      <c r="N285" s="153" t="s">
        <v>615</v>
      </c>
      <c r="O285" s="154">
        <v>18</v>
      </c>
      <c r="P285" s="153">
        <v>5</v>
      </c>
      <c r="Q285" s="153" t="s">
        <v>147</v>
      </c>
      <c r="R285" s="155">
        <v>15.75</v>
      </c>
      <c r="S285" s="155">
        <v>10.19</v>
      </c>
      <c r="T285" s="155">
        <v>3.55</v>
      </c>
      <c r="U285" s="154" t="s">
        <v>94</v>
      </c>
      <c r="V285" s="153" t="s">
        <v>89</v>
      </c>
      <c r="W285" s="153" t="s">
        <v>627</v>
      </c>
      <c r="X285" s="151" t="s">
        <v>6378</v>
      </c>
      <c r="Y285" s="151" t="s">
        <v>6378</v>
      </c>
      <c r="Z285" s="156">
        <v>5.568E-2</v>
      </c>
      <c r="AA285" s="153" t="s">
        <v>673</v>
      </c>
      <c r="AB285" s="153" t="s">
        <v>4922</v>
      </c>
      <c r="AC285" s="153" t="s">
        <v>4902</v>
      </c>
      <c r="AD285" s="157" t="s">
        <v>2037</v>
      </c>
      <c r="AE285" s="110">
        <v>0</v>
      </c>
      <c r="AF285" s="110">
        <v>0</v>
      </c>
      <c r="AG285" s="112">
        <f t="shared" si="37"/>
        <v>0</v>
      </c>
      <c r="AH285" s="110">
        <f>SUM(AG$4:AG285)</f>
        <v>1</v>
      </c>
      <c r="AI285" s="112">
        <f t="shared" si="34"/>
        <v>0</v>
      </c>
      <c r="AJ285" s="110">
        <f>COUNTIF(AI$4:AI285,"&gt;0")</f>
        <v>0</v>
      </c>
      <c r="AK285" s="110">
        <v>0</v>
      </c>
      <c r="AL285" s="110">
        <v>0</v>
      </c>
      <c r="AM285" s="172" t="str">
        <f>IF(OR(Table1[[#This Row],[Line total ordered for now]]&gt;0,Table1[[#This Row],[Line total ordered for season]]&gt;0),1,"")</f>
        <v/>
      </c>
      <c r="AN285" s="173">
        <f>COUNTIF(AM$4:AM285,"&gt;0")</f>
        <v>0</v>
      </c>
      <c r="AO285" s="173">
        <f>Table1[[#This Row],[ORDER QUANTITY
to be collected BEFORE 31.3.22]]</f>
        <v>0</v>
      </c>
      <c r="AP285" s="174">
        <f t="shared" si="35"/>
        <v>0</v>
      </c>
      <c r="AQ285" s="174">
        <f>IFERROR(INDEX(Retail!H:H,MATCH($D285,Retail!$D:$D,0)),0)</f>
        <v>0</v>
      </c>
      <c r="AR285" s="174">
        <f>IFERROR(INDEX(Retail!J:J,MATCH($D285,Retail!$D:$D,0)),0)</f>
        <v>0</v>
      </c>
      <c r="AS285" s="174">
        <f>IFERROR(INDEX('NEW2022'!H:H,MATCH($D285,'NEW2022'!D:D,0)),0)</f>
        <v>0</v>
      </c>
      <c r="AT285" s="174">
        <f>IFERROR(INDEX('NEW2022'!J:J,MATCH($D285,'NEW2022'!D:D,0)),0)</f>
        <v>0</v>
      </c>
      <c r="AU285" s="174">
        <f>IFERROR(INDEX('Quiet Items'!H:H,MATCH($D285,'Quiet Items'!D:D,0)),0)</f>
        <v>0</v>
      </c>
      <c r="AV285" s="174">
        <f>IFERROR(INDEX('Quiet Items'!J:J,MATCH($D285,'Quiet Items'!D:D,0)),0)</f>
        <v>0</v>
      </c>
      <c r="AW285" s="174">
        <f>IFERROR(INDEX('1.4G'!H:H,MATCH($D285,'1.4G'!D:D,0)),0)</f>
        <v>0</v>
      </c>
      <c r="AX285" s="174">
        <f>IFERROR(INDEX('1.4G'!J:J,MATCH($D285,'1.4G'!D:D,0)),0)</f>
        <v>0</v>
      </c>
      <c r="AY285" s="174">
        <f t="shared" si="43"/>
        <v>0</v>
      </c>
      <c r="AZ285" s="174">
        <f t="shared" si="40"/>
        <v>0</v>
      </c>
      <c r="BA285" s="175">
        <f>IFERROR(Table1[[#This Row],[Line total ordered for now]]*Table1[[#This Row],[GUARANTEED PRICE
for STOCK orders collected before 31.3.22]],0)</f>
        <v>0</v>
      </c>
      <c r="BB285" s="175">
        <f t="shared" si="36"/>
        <v>0</v>
      </c>
      <c r="BC285" s="176">
        <f>(AZ285+Table1[[#This Row],[Line total ordered for now]])*Z285</f>
        <v>0</v>
      </c>
      <c r="BD285" s="200">
        <v>148.24017353140891</v>
      </c>
      <c r="BE285" s="65"/>
      <c r="BF285" s="65"/>
      <c r="BG285" s="65"/>
      <c r="BH285" s="65"/>
      <c r="BI285" s="65"/>
      <c r="BJ285" s="65"/>
      <c r="BK285" s="65"/>
      <c r="BL285" s="55"/>
      <c r="BM285"/>
      <c r="BN285"/>
      <c r="BO285"/>
      <c r="BP285"/>
      <c r="BQ285"/>
      <c r="BR285"/>
      <c r="BS285"/>
      <c r="BT285"/>
    </row>
    <row r="286" spans="1:72" s="196" customFormat="1" ht="15.75">
      <c r="A286" s="202">
        <v>283</v>
      </c>
      <c r="B286" s="68" t="s">
        <v>6378</v>
      </c>
      <c r="C286" s="149" t="s">
        <v>614</v>
      </c>
      <c r="D286" s="149" t="s">
        <v>1937</v>
      </c>
      <c r="E286" s="149" t="s">
        <v>1938</v>
      </c>
      <c r="F286" s="158" t="str">
        <f t="shared" si="42"/>
        <v>Video</v>
      </c>
      <c r="G286" s="187">
        <v>6</v>
      </c>
      <c r="H286" s="150"/>
      <c r="I286" s="184">
        <v>205.34</v>
      </c>
      <c r="J286" s="150"/>
      <c r="K286" s="151">
        <v>9.6954166666666666</v>
      </c>
      <c r="L286" s="152">
        <v>211.74790000000002</v>
      </c>
      <c r="M286" s="152">
        <v>232.69</v>
      </c>
      <c r="N286" s="153" t="s">
        <v>615</v>
      </c>
      <c r="O286" s="154">
        <v>24</v>
      </c>
      <c r="P286" s="153">
        <v>14</v>
      </c>
      <c r="Q286" s="153" t="s">
        <v>147</v>
      </c>
      <c r="R286" s="155">
        <v>21</v>
      </c>
      <c r="S286" s="155">
        <v>13.59</v>
      </c>
      <c r="T286" s="155">
        <v>3.55</v>
      </c>
      <c r="U286" s="154" t="s">
        <v>94</v>
      </c>
      <c r="V286" s="153" t="s">
        <v>89</v>
      </c>
      <c r="W286" s="153" t="s">
        <v>627</v>
      </c>
      <c r="X286" s="151" t="s">
        <v>6378</v>
      </c>
      <c r="Y286" s="151" t="s">
        <v>6378</v>
      </c>
      <c r="Z286" s="156">
        <v>6.9599999999999995E-2</v>
      </c>
      <c r="AA286" s="153" t="s">
        <v>984</v>
      </c>
      <c r="AB286" s="153" t="s">
        <v>5500</v>
      </c>
      <c r="AC286" s="153" t="s">
        <v>785</v>
      </c>
      <c r="AD286" s="157" t="s">
        <v>1939</v>
      </c>
      <c r="AE286" s="110">
        <v>0</v>
      </c>
      <c r="AF286" s="110">
        <v>0</v>
      </c>
      <c r="AG286" s="112">
        <f t="shared" si="37"/>
        <v>0</v>
      </c>
      <c r="AH286" s="110">
        <f>SUM(AG$4:AG286)</f>
        <v>1</v>
      </c>
      <c r="AI286" s="112">
        <f t="shared" si="34"/>
        <v>0</v>
      </c>
      <c r="AJ286" s="110">
        <f>COUNTIF(AI$4:AI286,"&gt;0")</f>
        <v>0</v>
      </c>
      <c r="AK286" s="110">
        <v>0</v>
      </c>
      <c r="AL286" s="110">
        <v>0</v>
      </c>
      <c r="AM286" s="172" t="str">
        <f>IF(OR(Table1[[#This Row],[Line total ordered for now]]&gt;0,Table1[[#This Row],[Line total ordered for season]]&gt;0),1,"")</f>
        <v/>
      </c>
      <c r="AN286" s="173">
        <f>COUNTIF(AM$4:AM286,"&gt;0")</f>
        <v>0</v>
      </c>
      <c r="AO286" s="173">
        <f>Table1[[#This Row],[ORDER QUANTITY
to be collected BEFORE 31.3.22]]</f>
        <v>0</v>
      </c>
      <c r="AP286" s="174">
        <f t="shared" si="35"/>
        <v>0</v>
      </c>
      <c r="AQ286" s="174">
        <f>IFERROR(INDEX(Retail!H:H,MATCH($D286,Retail!$D:$D,0)),0)</f>
        <v>0</v>
      </c>
      <c r="AR286" s="174">
        <f>IFERROR(INDEX(Retail!J:J,MATCH($D286,Retail!$D:$D,0)),0)</f>
        <v>0</v>
      </c>
      <c r="AS286" s="174">
        <f>IFERROR(INDEX('NEW2022'!H:H,MATCH($D286,'NEW2022'!D:D,0)),0)</f>
        <v>0</v>
      </c>
      <c r="AT286" s="174">
        <f>IFERROR(INDEX('NEW2022'!J:J,MATCH($D286,'NEW2022'!D:D,0)),0)</f>
        <v>0</v>
      </c>
      <c r="AU286" s="174">
        <f>IFERROR(INDEX('Quiet Items'!H:H,MATCH($D286,'Quiet Items'!D:D,0)),0)</f>
        <v>0</v>
      </c>
      <c r="AV286" s="174">
        <f>IFERROR(INDEX('Quiet Items'!J:J,MATCH($D286,'Quiet Items'!D:D,0)),0)</f>
        <v>0</v>
      </c>
      <c r="AW286" s="174">
        <f>IFERROR(INDEX('1.4G'!H:H,MATCH($D286,'1.4G'!D:D,0)),0)</f>
        <v>0</v>
      </c>
      <c r="AX286" s="174">
        <f>IFERROR(INDEX('1.4G'!J:J,MATCH($D286,'1.4G'!D:D,0)),0)</f>
        <v>0</v>
      </c>
      <c r="AY286" s="174">
        <f t="shared" si="43"/>
        <v>0</v>
      </c>
      <c r="AZ286" s="174">
        <f t="shared" si="40"/>
        <v>0</v>
      </c>
      <c r="BA286" s="175">
        <f>IFERROR(Table1[[#This Row],[Line total ordered for now]]*Table1[[#This Row],[GUARANTEED PRICE
for STOCK orders collected before 31.3.22]],0)</f>
        <v>0</v>
      </c>
      <c r="BB286" s="175">
        <f t="shared" si="36"/>
        <v>0</v>
      </c>
      <c r="BC286" s="176">
        <f>(AZ286+Table1[[#This Row],[Line total ordered for now]])*Z286</f>
        <v>0</v>
      </c>
      <c r="BD286" s="200">
        <v>197.78649999999999</v>
      </c>
      <c r="BE286" s="65"/>
      <c r="BF286" s="65"/>
      <c r="BG286" s="65"/>
      <c r="BH286" s="65"/>
      <c r="BI286" s="65"/>
      <c r="BJ286" s="65"/>
      <c r="BK286" s="65"/>
      <c r="BL286" s="55"/>
    </row>
    <row r="287" spans="1:72" ht="15.75">
      <c r="A287" s="202">
        <v>284</v>
      </c>
      <c r="B287" s="68" t="s">
        <v>6378</v>
      </c>
      <c r="C287" s="149" t="s">
        <v>614</v>
      </c>
      <c r="D287" s="149" t="s">
        <v>2901</v>
      </c>
      <c r="E287" s="149" t="s">
        <v>2902</v>
      </c>
      <c r="F287" s="158" t="str">
        <f t="shared" si="42"/>
        <v>Video</v>
      </c>
      <c r="G287" s="187">
        <v>0</v>
      </c>
      <c r="H287" s="150"/>
      <c r="I287" s="184">
        <v>203.28</v>
      </c>
      <c r="J287" s="150"/>
      <c r="K287" s="151">
        <v>9.7112499999999997</v>
      </c>
      <c r="L287" s="152">
        <v>212.09370000000001</v>
      </c>
      <c r="M287" s="152">
        <v>233.07</v>
      </c>
      <c r="N287" s="153" t="s">
        <v>615</v>
      </c>
      <c r="O287" s="154">
        <v>24</v>
      </c>
      <c r="P287" s="153">
        <v>6</v>
      </c>
      <c r="Q287" s="153" t="s">
        <v>147</v>
      </c>
      <c r="R287" s="155">
        <v>24</v>
      </c>
      <c r="S287" s="155">
        <v>15.6</v>
      </c>
      <c r="T287" s="155">
        <v>3.55</v>
      </c>
      <c r="U287" s="154" t="s">
        <v>94</v>
      </c>
      <c r="V287" s="153" t="s">
        <v>89</v>
      </c>
      <c r="W287" s="153" t="s">
        <v>627</v>
      </c>
      <c r="X287" s="151" t="s">
        <v>6378</v>
      </c>
      <c r="Y287" s="151" t="s">
        <v>6378</v>
      </c>
      <c r="Z287" s="156">
        <v>6.8250000000000005E-2</v>
      </c>
      <c r="AA287" s="153" t="s">
        <v>2841</v>
      </c>
      <c r="AB287" s="153" t="s">
        <v>5524</v>
      </c>
      <c r="AC287" s="153" t="s">
        <v>164</v>
      </c>
      <c r="AD287" s="157" t="s">
        <v>2903</v>
      </c>
      <c r="AE287" s="110">
        <v>0</v>
      </c>
      <c r="AF287" s="110">
        <v>0</v>
      </c>
      <c r="AG287" s="112">
        <f t="shared" si="37"/>
        <v>0</v>
      </c>
      <c r="AH287" s="110">
        <f>SUM(AG$4:AG287)</f>
        <v>1</v>
      </c>
      <c r="AI287" s="112">
        <f t="shared" si="34"/>
        <v>0</v>
      </c>
      <c r="AJ287" s="110">
        <f>COUNTIF(AI$4:AI287,"&gt;0")</f>
        <v>0</v>
      </c>
      <c r="AK287" s="110">
        <v>0</v>
      </c>
      <c r="AL287" s="110">
        <v>0</v>
      </c>
      <c r="AM287" s="172" t="str">
        <f>IF(OR(Table1[[#This Row],[Line total ordered for now]]&gt;0,Table1[[#This Row],[Line total ordered for season]]&gt;0),1,"")</f>
        <v/>
      </c>
      <c r="AN287" s="173">
        <f>COUNTIF(AM$4:AM287,"&gt;0")</f>
        <v>0</v>
      </c>
      <c r="AO287" s="173">
        <f>Table1[[#This Row],[ORDER QUANTITY
to be collected BEFORE 31.3.22]]</f>
        <v>0</v>
      </c>
      <c r="AP287" s="174">
        <f t="shared" si="35"/>
        <v>0</v>
      </c>
      <c r="AQ287" s="174">
        <f>IFERROR(INDEX(Retail!H:H,MATCH($D287,Retail!$D:$D,0)),0)</f>
        <v>0</v>
      </c>
      <c r="AR287" s="174">
        <f>IFERROR(INDEX(Retail!J:J,MATCH($D287,Retail!$D:$D,0)),0)</f>
        <v>0</v>
      </c>
      <c r="AS287" s="174">
        <f>IFERROR(INDEX('NEW2022'!H:H,MATCH($D287,'NEW2022'!D:D,0)),0)</f>
        <v>0</v>
      </c>
      <c r="AT287" s="174">
        <f>IFERROR(INDEX('NEW2022'!J:J,MATCH($D287,'NEW2022'!D:D,0)),0)</f>
        <v>0</v>
      </c>
      <c r="AU287" s="174">
        <f>IFERROR(INDEX('Quiet Items'!H:H,MATCH($D287,'Quiet Items'!D:D,0)),0)</f>
        <v>0</v>
      </c>
      <c r="AV287" s="174">
        <f>IFERROR(INDEX('Quiet Items'!J:J,MATCH($D287,'Quiet Items'!D:D,0)),0)</f>
        <v>0</v>
      </c>
      <c r="AW287" s="174">
        <f>IFERROR(INDEX('1.4G'!H:H,MATCH($D287,'1.4G'!D:D,0)),0)</f>
        <v>0</v>
      </c>
      <c r="AX287" s="174">
        <f>IFERROR(INDEX('1.4G'!J:J,MATCH($D287,'1.4G'!D:D,0)),0)</f>
        <v>0</v>
      </c>
      <c r="AY287" s="174">
        <f t="shared" si="43"/>
        <v>0</v>
      </c>
      <c r="AZ287" s="174">
        <f t="shared" si="40"/>
        <v>0</v>
      </c>
      <c r="BA287" s="175">
        <f>IFERROR(Table1[[#This Row],[Line total ordered for now]]*Table1[[#This Row],[GUARANTEED PRICE
for STOCK orders collected before 31.3.22]],0)</f>
        <v>0</v>
      </c>
      <c r="BB287" s="175">
        <f t="shared" si="36"/>
        <v>0</v>
      </c>
      <c r="BC287" s="176">
        <f>(AZ287+Table1[[#This Row],[Line total ordered for now]])*Z287</f>
        <v>0</v>
      </c>
      <c r="BD287" s="200">
        <v>198.1095</v>
      </c>
      <c r="BE287" s="65"/>
      <c r="BF287" s="65"/>
      <c r="BG287" s="65"/>
      <c r="BH287" s="65"/>
      <c r="BI287" s="65"/>
      <c r="BJ287" s="65"/>
      <c r="BK287" s="65"/>
      <c r="BL287" s="55"/>
      <c r="BM287"/>
      <c r="BN287"/>
      <c r="BO287"/>
      <c r="BP287"/>
      <c r="BQ287"/>
      <c r="BR287"/>
      <c r="BS287"/>
      <c r="BT287"/>
    </row>
    <row r="288" spans="1:72" s="196" customFormat="1" ht="15.75">
      <c r="A288" s="202">
        <v>285</v>
      </c>
      <c r="B288" s="68" t="s">
        <v>6378</v>
      </c>
      <c r="C288" s="149" t="s">
        <v>614</v>
      </c>
      <c r="D288" s="149" t="s">
        <v>3214</v>
      </c>
      <c r="E288" s="149" t="s">
        <v>3215</v>
      </c>
      <c r="F288" s="158" t="str">
        <f t="shared" si="42"/>
        <v>Video</v>
      </c>
      <c r="G288" s="187">
        <v>0</v>
      </c>
      <c r="H288" s="150"/>
      <c r="I288" s="184">
        <v>207.8</v>
      </c>
      <c r="J288" s="150"/>
      <c r="K288" s="151">
        <v>9.7112499999999997</v>
      </c>
      <c r="L288" s="152">
        <v>212.09370000000001</v>
      </c>
      <c r="M288" s="152">
        <v>233.07</v>
      </c>
      <c r="N288" s="153" t="s">
        <v>615</v>
      </c>
      <c r="O288" s="154">
        <v>24</v>
      </c>
      <c r="P288" s="153">
        <v>8</v>
      </c>
      <c r="Q288" s="153" t="s">
        <v>147</v>
      </c>
      <c r="R288" s="155">
        <v>18.399999999999999</v>
      </c>
      <c r="S288" s="155">
        <v>15.8</v>
      </c>
      <c r="T288" s="155">
        <v>3.55</v>
      </c>
      <c r="U288" s="154" t="s">
        <v>94</v>
      </c>
      <c r="V288" s="153" t="s">
        <v>89</v>
      </c>
      <c r="W288" s="153" t="s">
        <v>627</v>
      </c>
      <c r="X288" s="151" t="s">
        <v>6378</v>
      </c>
      <c r="Y288" s="151" t="s">
        <v>6378</v>
      </c>
      <c r="Z288" s="156">
        <v>6.8250000000000005E-2</v>
      </c>
      <c r="AA288" s="153" t="s">
        <v>3216</v>
      </c>
      <c r="AB288" s="153" t="s">
        <v>5811</v>
      </c>
      <c r="AC288" s="153" t="s">
        <v>141</v>
      </c>
      <c r="AD288" s="157" t="s">
        <v>3217</v>
      </c>
      <c r="AE288" s="110">
        <v>0</v>
      </c>
      <c r="AF288" s="110">
        <v>0</v>
      </c>
      <c r="AG288" s="112">
        <f t="shared" si="37"/>
        <v>0</v>
      </c>
      <c r="AH288" s="110">
        <f>SUM(AG$4:AG288)</f>
        <v>1</v>
      </c>
      <c r="AI288" s="112">
        <f t="shared" si="34"/>
        <v>0</v>
      </c>
      <c r="AJ288" s="110">
        <f>COUNTIF(AI$4:AI288,"&gt;0")</f>
        <v>0</v>
      </c>
      <c r="AK288" s="110">
        <v>0</v>
      </c>
      <c r="AL288" s="110">
        <v>0</v>
      </c>
      <c r="AM288" s="172" t="str">
        <f>IF(OR(Table1[[#This Row],[Line total ordered for now]]&gt;0,Table1[[#This Row],[Line total ordered for season]]&gt;0),1,"")</f>
        <v/>
      </c>
      <c r="AN288" s="173">
        <f>COUNTIF(AM$4:AM288,"&gt;0")</f>
        <v>0</v>
      </c>
      <c r="AO288" s="173">
        <f>Table1[[#This Row],[ORDER QUANTITY
to be collected BEFORE 31.3.22]]</f>
        <v>0</v>
      </c>
      <c r="AP288" s="174">
        <f t="shared" si="35"/>
        <v>0</v>
      </c>
      <c r="AQ288" s="174">
        <f>IFERROR(INDEX(Retail!H:H,MATCH($D288,Retail!$D:$D,0)),0)</f>
        <v>0</v>
      </c>
      <c r="AR288" s="174">
        <f>IFERROR(INDEX(Retail!J:J,MATCH($D288,Retail!$D:$D,0)),0)</f>
        <v>0</v>
      </c>
      <c r="AS288" s="174">
        <f>IFERROR(INDEX('NEW2022'!H:H,MATCH($D288,'NEW2022'!D:D,0)),0)</f>
        <v>0</v>
      </c>
      <c r="AT288" s="174">
        <f>IFERROR(INDEX('NEW2022'!J:J,MATCH($D288,'NEW2022'!D:D,0)),0)</f>
        <v>0</v>
      </c>
      <c r="AU288" s="174">
        <f>IFERROR(INDEX('Quiet Items'!H:H,MATCH($D288,'Quiet Items'!D:D,0)),0)</f>
        <v>0</v>
      </c>
      <c r="AV288" s="174">
        <f>IFERROR(INDEX('Quiet Items'!J:J,MATCH($D288,'Quiet Items'!D:D,0)),0)</f>
        <v>0</v>
      </c>
      <c r="AW288" s="174">
        <f>IFERROR(INDEX('1.4G'!H:H,MATCH($D288,'1.4G'!D:D,0)),0)</f>
        <v>0</v>
      </c>
      <c r="AX288" s="174">
        <f>IFERROR(INDEX('1.4G'!J:J,MATCH($D288,'1.4G'!D:D,0)),0)</f>
        <v>0</v>
      </c>
      <c r="AY288" s="174">
        <f t="shared" si="43"/>
        <v>0</v>
      </c>
      <c r="AZ288" s="174">
        <f t="shared" si="40"/>
        <v>0</v>
      </c>
      <c r="BA288" s="175">
        <f>IFERROR(Table1[[#This Row],[Line total ordered for now]]*Table1[[#This Row],[GUARANTEED PRICE
for STOCK orders collected before 31.3.22]],0)</f>
        <v>0</v>
      </c>
      <c r="BB288" s="175">
        <f t="shared" si="36"/>
        <v>0</v>
      </c>
      <c r="BC288" s="176">
        <f>(AZ288+Table1[[#This Row],[Line total ordered for now]])*Z288</f>
        <v>0</v>
      </c>
      <c r="BD288" s="200">
        <v>198.1095</v>
      </c>
      <c r="BE288" s="65"/>
      <c r="BF288" s="65"/>
      <c r="BG288" s="65"/>
      <c r="BH288" s="65"/>
      <c r="BI288" s="65"/>
      <c r="BJ288" s="65"/>
      <c r="BK288" s="65"/>
      <c r="BL288" s="55"/>
    </row>
    <row r="289" spans="1:72" ht="15.75">
      <c r="A289" s="202">
        <v>286</v>
      </c>
      <c r="B289" s="68" t="s">
        <v>6378</v>
      </c>
      <c r="C289" s="149" t="s">
        <v>614</v>
      </c>
      <c r="D289" s="149" t="s">
        <v>3009</v>
      </c>
      <c r="E289" s="149" t="s">
        <v>3010</v>
      </c>
      <c r="F289" s="158" t="str">
        <f t="shared" si="42"/>
        <v>Video</v>
      </c>
      <c r="G289" s="187">
        <v>0</v>
      </c>
      <c r="H289" s="150"/>
      <c r="I289" s="184">
        <v>189.02</v>
      </c>
      <c r="J289" s="150"/>
      <c r="K289" s="151">
        <v>9.7129166666666666</v>
      </c>
      <c r="L289" s="152">
        <v>212.13010000000003</v>
      </c>
      <c r="M289" s="152">
        <v>233.11</v>
      </c>
      <c r="N289" s="153" t="s">
        <v>615</v>
      </c>
      <c r="O289" s="154">
        <v>24</v>
      </c>
      <c r="P289" s="153">
        <v>0</v>
      </c>
      <c r="Q289" s="153" t="s">
        <v>147</v>
      </c>
      <c r="R289" s="155">
        <v>23</v>
      </c>
      <c r="S289" s="155">
        <v>14.7</v>
      </c>
      <c r="T289" s="155">
        <v>3.55</v>
      </c>
      <c r="U289" s="154" t="s">
        <v>94</v>
      </c>
      <c r="V289" s="153" t="s">
        <v>89</v>
      </c>
      <c r="W289" s="153" t="s">
        <v>627</v>
      </c>
      <c r="X289" s="151" t="s">
        <v>6378</v>
      </c>
      <c r="Y289" s="151" t="s">
        <v>6378</v>
      </c>
      <c r="Z289" s="156">
        <v>6.83E-2</v>
      </c>
      <c r="AA289" s="153" t="s">
        <v>2841</v>
      </c>
      <c r="AB289" s="153" t="s">
        <v>5799</v>
      </c>
      <c r="AC289" s="153" t="s">
        <v>164</v>
      </c>
      <c r="AD289" s="157" t="s">
        <v>3011</v>
      </c>
      <c r="AE289" s="110">
        <v>0</v>
      </c>
      <c r="AF289" s="110">
        <v>0</v>
      </c>
      <c r="AG289" s="112">
        <f t="shared" si="37"/>
        <v>0</v>
      </c>
      <c r="AH289" s="110">
        <f>SUM(AG$4:AG289)</f>
        <v>1</v>
      </c>
      <c r="AI289" s="112">
        <f t="shared" si="34"/>
        <v>0</v>
      </c>
      <c r="AJ289" s="110">
        <f>COUNTIF(AI$4:AI289,"&gt;0")</f>
        <v>0</v>
      </c>
      <c r="AK289" s="110">
        <v>0</v>
      </c>
      <c r="AL289" s="110">
        <v>0</v>
      </c>
      <c r="AM289" s="172" t="str">
        <f>IF(OR(Table1[[#This Row],[Line total ordered for now]]&gt;0,Table1[[#This Row],[Line total ordered for season]]&gt;0),1,"")</f>
        <v/>
      </c>
      <c r="AN289" s="173">
        <f>COUNTIF(AM$4:AM289,"&gt;0")</f>
        <v>0</v>
      </c>
      <c r="AO289" s="173">
        <f>Table1[[#This Row],[ORDER QUANTITY
to be collected BEFORE 31.3.22]]</f>
        <v>0</v>
      </c>
      <c r="AP289" s="174">
        <f t="shared" si="35"/>
        <v>0</v>
      </c>
      <c r="AQ289" s="174">
        <f>IFERROR(INDEX(Retail!H:H,MATCH($D289,Retail!$D:$D,0)),0)</f>
        <v>0</v>
      </c>
      <c r="AR289" s="174">
        <f>IFERROR(INDEX(Retail!J:J,MATCH($D289,Retail!$D:$D,0)),0)</f>
        <v>0</v>
      </c>
      <c r="AS289" s="174">
        <f>IFERROR(INDEX('NEW2022'!H:H,MATCH($D289,'NEW2022'!D:D,0)),0)</f>
        <v>0</v>
      </c>
      <c r="AT289" s="174">
        <f>IFERROR(INDEX('NEW2022'!J:J,MATCH($D289,'NEW2022'!D:D,0)),0)</f>
        <v>0</v>
      </c>
      <c r="AU289" s="174">
        <f>IFERROR(INDEX('Quiet Items'!H:H,MATCH($D289,'Quiet Items'!D:D,0)),0)</f>
        <v>0</v>
      </c>
      <c r="AV289" s="174">
        <f>IFERROR(INDEX('Quiet Items'!J:J,MATCH($D289,'Quiet Items'!D:D,0)),0)</f>
        <v>0</v>
      </c>
      <c r="AW289" s="174">
        <f>IFERROR(INDEX('1.4G'!H:H,MATCH($D289,'1.4G'!D:D,0)),0)</f>
        <v>0</v>
      </c>
      <c r="AX289" s="174">
        <f>IFERROR(INDEX('1.4G'!J:J,MATCH($D289,'1.4G'!D:D,0)),0)</f>
        <v>0</v>
      </c>
      <c r="AY289" s="174">
        <f t="shared" si="43"/>
        <v>0</v>
      </c>
      <c r="AZ289" s="174">
        <f t="shared" si="40"/>
        <v>0</v>
      </c>
      <c r="BA289" s="175">
        <f>IFERROR(Table1[[#This Row],[Line total ordered for now]]*Table1[[#This Row],[GUARANTEED PRICE
for STOCK orders collected before 31.3.22]],0)</f>
        <v>0</v>
      </c>
      <c r="BB289" s="175">
        <f t="shared" si="36"/>
        <v>0</v>
      </c>
      <c r="BC289" s="176">
        <f>(AZ289+Table1[[#This Row],[Line total ordered for now]])*Z289</f>
        <v>0</v>
      </c>
      <c r="BD289" s="200">
        <v>198.14350000000002</v>
      </c>
      <c r="BE289" s="65"/>
      <c r="BF289" s="65"/>
      <c r="BG289" s="65"/>
      <c r="BH289" s="65"/>
      <c r="BI289" s="65"/>
      <c r="BJ289" s="65"/>
      <c r="BK289" s="65"/>
      <c r="BL289" s="55"/>
      <c r="BM289"/>
      <c r="BN289"/>
      <c r="BO289"/>
      <c r="BP289"/>
      <c r="BQ289"/>
      <c r="BR289"/>
      <c r="BS289"/>
      <c r="BT289"/>
    </row>
    <row r="290" spans="1:72" s="196" customFormat="1" ht="15.75">
      <c r="A290" s="202">
        <v>287</v>
      </c>
      <c r="B290" s="68" t="s">
        <v>6378</v>
      </c>
      <c r="C290" s="149" t="s">
        <v>614</v>
      </c>
      <c r="D290" s="149" t="s">
        <v>3554</v>
      </c>
      <c r="E290" s="149" t="s">
        <v>3555</v>
      </c>
      <c r="F290" s="158" t="str">
        <f t="shared" si="42"/>
        <v>Video</v>
      </c>
      <c r="G290" s="187">
        <v>0</v>
      </c>
      <c r="H290" s="150"/>
      <c r="I290" s="184">
        <v>194.83</v>
      </c>
      <c r="J290" s="150"/>
      <c r="K290" s="151">
        <v>9.7529166666666658</v>
      </c>
      <c r="L290" s="152">
        <v>213.00370000000001</v>
      </c>
      <c r="M290" s="152">
        <v>234.07</v>
      </c>
      <c r="N290" s="153" t="s">
        <v>615</v>
      </c>
      <c r="O290" s="154">
        <v>24</v>
      </c>
      <c r="P290" s="153">
        <v>0</v>
      </c>
      <c r="Q290" s="153" t="s">
        <v>147</v>
      </c>
      <c r="R290" s="155">
        <v>18.899999999999999</v>
      </c>
      <c r="S290" s="155">
        <v>13.8</v>
      </c>
      <c r="T290" s="155">
        <v>3.55</v>
      </c>
      <c r="U290" s="154" t="s">
        <v>94</v>
      </c>
      <c r="V290" s="153" t="s">
        <v>89</v>
      </c>
      <c r="W290" s="153" t="s">
        <v>627</v>
      </c>
      <c r="X290" s="151" t="s">
        <v>6378</v>
      </c>
      <c r="Y290" s="151" t="s">
        <v>6378</v>
      </c>
      <c r="Z290" s="156">
        <v>6.9599999999999995E-2</v>
      </c>
      <c r="AA290" s="153" t="s">
        <v>3216</v>
      </c>
      <c r="AB290" s="153" t="s">
        <v>5541</v>
      </c>
      <c r="AC290" s="153" t="s">
        <v>141</v>
      </c>
      <c r="AD290" s="157" t="s">
        <v>3556</v>
      </c>
      <c r="AE290" s="110">
        <v>0</v>
      </c>
      <c r="AF290" s="110">
        <v>0</v>
      </c>
      <c r="AG290" s="112">
        <f t="shared" si="37"/>
        <v>0</v>
      </c>
      <c r="AH290" s="110">
        <f>SUM(AG$4:AG290)</f>
        <v>1</v>
      </c>
      <c r="AI290" s="112">
        <f t="shared" si="34"/>
        <v>0</v>
      </c>
      <c r="AJ290" s="110">
        <f>COUNTIF(AI$4:AI290,"&gt;0")</f>
        <v>0</v>
      </c>
      <c r="AK290" s="110">
        <v>0</v>
      </c>
      <c r="AL290" s="110">
        <v>0</v>
      </c>
      <c r="AM290" s="172" t="str">
        <f>IF(OR(Table1[[#This Row],[Line total ordered for now]]&gt;0,Table1[[#This Row],[Line total ordered for season]]&gt;0),1,"")</f>
        <v/>
      </c>
      <c r="AN290" s="173">
        <f>COUNTIF(AM$4:AM290,"&gt;0")</f>
        <v>0</v>
      </c>
      <c r="AO290" s="173">
        <f>Table1[[#This Row],[ORDER QUANTITY
to be collected BEFORE 31.3.22]]</f>
        <v>0</v>
      </c>
      <c r="AP290" s="174">
        <f t="shared" si="35"/>
        <v>0</v>
      </c>
      <c r="AQ290" s="174">
        <f>IFERROR(INDEX(Retail!H:H,MATCH($D290,Retail!$D:$D,0)),0)</f>
        <v>0</v>
      </c>
      <c r="AR290" s="174">
        <f>IFERROR(INDEX(Retail!J:J,MATCH($D290,Retail!$D:$D,0)),0)</f>
        <v>0</v>
      </c>
      <c r="AS290" s="174">
        <f>IFERROR(INDEX('NEW2022'!H:H,MATCH($D290,'NEW2022'!D:D,0)),0)</f>
        <v>0</v>
      </c>
      <c r="AT290" s="174">
        <f>IFERROR(INDEX('NEW2022'!J:J,MATCH($D290,'NEW2022'!D:D,0)),0)</f>
        <v>0</v>
      </c>
      <c r="AU290" s="174">
        <f>IFERROR(INDEX('Quiet Items'!H:H,MATCH($D290,'Quiet Items'!D:D,0)),0)</f>
        <v>0</v>
      </c>
      <c r="AV290" s="174">
        <f>IFERROR(INDEX('Quiet Items'!J:J,MATCH($D290,'Quiet Items'!D:D,0)),0)</f>
        <v>0</v>
      </c>
      <c r="AW290" s="174">
        <f>IFERROR(INDEX('1.4G'!H:H,MATCH($D290,'1.4G'!D:D,0)),0)</f>
        <v>0</v>
      </c>
      <c r="AX290" s="174">
        <f>IFERROR(INDEX('1.4G'!J:J,MATCH($D290,'1.4G'!D:D,0)),0)</f>
        <v>0</v>
      </c>
      <c r="AY290" s="174">
        <f t="shared" si="43"/>
        <v>0</v>
      </c>
      <c r="AZ290" s="174">
        <f t="shared" si="40"/>
        <v>0</v>
      </c>
      <c r="BA290" s="175">
        <f>IFERROR(Table1[[#This Row],[Line total ordered for now]]*Table1[[#This Row],[GUARANTEED PRICE
for STOCK orders collected before 31.3.22]],0)</f>
        <v>0</v>
      </c>
      <c r="BB290" s="175">
        <f t="shared" si="36"/>
        <v>0</v>
      </c>
      <c r="BC290" s="176">
        <f>(AZ290+Table1[[#This Row],[Line total ordered for now]])*Z290</f>
        <v>0</v>
      </c>
      <c r="BD290" s="200">
        <v>198.95949999999999</v>
      </c>
      <c r="BE290" s="65"/>
      <c r="BF290" s="65"/>
      <c r="BG290" s="65"/>
      <c r="BH290" s="65"/>
      <c r="BI290" s="65"/>
      <c r="BJ290" s="65"/>
      <c r="BK290" s="65"/>
      <c r="BL290" s="55"/>
    </row>
    <row r="291" spans="1:72" s="196" customFormat="1" ht="15.75">
      <c r="A291" s="202">
        <v>288</v>
      </c>
      <c r="B291" s="68" t="s">
        <v>6378</v>
      </c>
      <c r="C291" s="149" t="s">
        <v>614</v>
      </c>
      <c r="D291" s="149" t="s">
        <v>6036</v>
      </c>
      <c r="E291" s="149" t="s">
        <v>2734</v>
      </c>
      <c r="F291" s="158" t="str">
        <f t="shared" si="38"/>
        <v>Video</v>
      </c>
      <c r="G291" s="187">
        <v>0</v>
      </c>
      <c r="H291" s="150"/>
      <c r="I291" s="184">
        <v>204.51</v>
      </c>
      <c r="J291" s="150"/>
      <c r="K291" s="151">
        <v>9.8327856152108843</v>
      </c>
      <c r="L291" s="152">
        <v>161.06102837715429</v>
      </c>
      <c r="M291" s="152">
        <v>176.99014107379591</v>
      </c>
      <c r="N291" s="153" t="s">
        <v>615</v>
      </c>
      <c r="O291" s="154">
        <v>18</v>
      </c>
      <c r="P291" s="153">
        <v>25</v>
      </c>
      <c r="Q291" s="153" t="s">
        <v>147</v>
      </c>
      <c r="R291" s="155">
        <v>17.25</v>
      </c>
      <c r="S291" s="155">
        <v>9</v>
      </c>
      <c r="T291" s="155">
        <v>3.55</v>
      </c>
      <c r="U291" s="154" t="s">
        <v>94</v>
      </c>
      <c r="V291" s="153" t="s">
        <v>89</v>
      </c>
      <c r="W291" s="153" t="s">
        <v>627</v>
      </c>
      <c r="X291" s="151" t="s">
        <v>6378</v>
      </c>
      <c r="Y291" s="151" t="s">
        <v>6378</v>
      </c>
      <c r="Z291" s="156">
        <v>5.3280000000000001E-2</v>
      </c>
      <c r="AA291" s="153" t="s">
        <v>673</v>
      </c>
      <c r="AB291" s="153" t="s">
        <v>5519</v>
      </c>
      <c r="AC291" s="153" t="s">
        <v>149</v>
      </c>
      <c r="AD291" s="157" t="s">
        <v>2735</v>
      </c>
      <c r="AE291" s="110">
        <v>0</v>
      </c>
      <c r="AF291" s="110">
        <v>0</v>
      </c>
      <c r="AG291" s="112">
        <f t="shared" si="37"/>
        <v>0</v>
      </c>
      <c r="AH291" s="110">
        <f>SUM(AG$4:AG291)</f>
        <v>1</v>
      </c>
      <c r="AI291" s="112">
        <f t="shared" si="34"/>
        <v>0</v>
      </c>
      <c r="AJ291" s="110">
        <f>COUNTIF(AI$4:AI291,"&gt;0")</f>
        <v>0</v>
      </c>
      <c r="AK291" s="110">
        <v>0</v>
      </c>
      <c r="AL291" s="110">
        <v>0</v>
      </c>
      <c r="AM291" s="172" t="str">
        <f>IF(OR(Table1[[#This Row],[Line total ordered for now]]&gt;0,Table1[[#This Row],[Line total ordered for season]]&gt;0),1,"")</f>
        <v/>
      </c>
      <c r="AN291" s="173">
        <f>COUNTIF(AM$4:AM291,"&gt;0")</f>
        <v>0</v>
      </c>
      <c r="AO291" s="173">
        <f>Table1[[#This Row],[ORDER QUANTITY
to be collected BEFORE 31.3.22]]</f>
        <v>0</v>
      </c>
      <c r="AP291" s="174">
        <f t="shared" si="35"/>
        <v>0</v>
      </c>
      <c r="AQ291" s="174">
        <f>IFERROR(INDEX(Retail!H:H,MATCH($D291,Retail!$D:$D,0)),0)</f>
        <v>0</v>
      </c>
      <c r="AR291" s="174">
        <f>IFERROR(INDEX(Retail!J:J,MATCH($D291,Retail!$D:$D,0)),0)</f>
        <v>0</v>
      </c>
      <c r="AS291" s="174">
        <f>IFERROR(INDEX('NEW2022'!H:H,MATCH($D291,'NEW2022'!D:D,0)),0)</f>
        <v>0</v>
      </c>
      <c r="AT291" s="174">
        <f>IFERROR(INDEX('NEW2022'!J:J,MATCH($D291,'NEW2022'!D:D,0)),0)</f>
        <v>0</v>
      </c>
      <c r="AU291" s="174">
        <f>IFERROR(INDEX('Quiet Items'!H:H,MATCH($D291,'Quiet Items'!D:D,0)),0)</f>
        <v>0</v>
      </c>
      <c r="AV291" s="174">
        <f>IFERROR(INDEX('Quiet Items'!J:J,MATCH($D291,'Quiet Items'!D:D,0)),0)</f>
        <v>0</v>
      </c>
      <c r="AW291" s="174">
        <f>IFERROR(INDEX('1.4G'!H:H,MATCH($D291,'1.4G'!D:D,0)),0)</f>
        <v>0</v>
      </c>
      <c r="AX291" s="174">
        <f>IFERROR(INDEX('1.4G'!J:J,MATCH($D291,'1.4G'!D:D,0)),0)</f>
        <v>0</v>
      </c>
      <c r="AY291" s="174">
        <f t="shared" si="39"/>
        <v>0</v>
      </c>
      <c r="AZ291" s="174">
        <f t="shared" si="40"/>
        <v>0</v>
      </c>
      <c r="BA291" s="175">
        <f>IFERROR(Table1[[#This Row],[Line total ordered for now]]*Table1[[#This Row],[GUARANTEED PRICE
for STOCK orders collected before 31.3.22]],0)</f>
        <v>0</v>
      </c>
      <c r="BB291" s="175">
        <f t="shared" si="36"/>
        <v>0</v>
      </c>
      <c r="BC291" s="176">
        <f>(AZ291+Table1[[#This Row],[Line total ordered for now]])*Z291</f>
        <v>0</v>
      </c>
      <c r="BD291" s="200">
        <v>150.44161991272651</v>
      </c>
      <c r="BE291" s="65"/>
      <c r="BF291" s="65"/>
      <c r="BG291" s="65"/>
      <c r="BH291" s="65"/>
      <c r="BI291" s="65"/>
      <c r="BJ291" s="65"/>
      <c r="BK291" s="65"/>
      <c r="BL291" s="55"/>
    </row>
    <row r="292" spans="1:72" ht="15.75">
      <c r="A292" s="202">
        <v>289</v>
      </c>
      <c r="B292" s="68" t="s">
        <v>6378</v>
      </c>
      <c r="C292" s="149" t="s">
        <v>614</v>
      </c>
      <c r="D292" s="149" t="s">
        <v>1809</v>
      </c>
      <c r="E292" s="149" t="s">
        <v>1810</v>
      </c>
      <c r="F292" s="158" t="str">
        <f t="shared" si="38"/>
        <v>Video</v>
      </c>
      <c r="G292" s="187">
        <v>2</v>
      </c>
      <c r="H292" s="150"/>
      <c r="I292" s="184">
        <v>224.81</v>
      </c>
      <c r="J292" s="150"/>
      <c r="K292" s="151">
        <v>9.8687500000000004</v>
      </c>
      <c r="L292" s="152">
        <v>229.30620000000002</v>
      </c>
      <c r="M292" s="152">
        <v>236.85</v>
      </c>
      <c r="N292" s="153" t="s">
        <v>615</v>
      </c>
      <c r="O292" s="154">
        <v>24</v>
      </c>
      <c r="P292" s="153">
        <v>12</v>
      </c>
      <c r="Q292" s="153" t="s">
        <v>147</v>
      </c>
      <c r="R292" s="155">
        <v>18</v>
      </c>
      <c r="S292" s="155">
        <v>5.4</v>
      </c>
      <c r="T292" s="155">
        <v>3.55</v>
      </c>
      <c r="U292" s="154" t="s">
        <v>94</v>
      </c>
      <c r="V292" s="153" t="s">
        <v>89</v>
      </c>
      <c r="W292" s="153" t="s">
        <v>627</v>
      </c>
      <c r="X292" s="151" t="s">
        <v>6378</v>
      </c>
      <c r="Y292" s="151" t="s">
        <v>6378</v>
      </c>
      <c r="Z292" s="156">
        <v>6.6600000000000006E-2</v>
      </c>
      <c r="AA292" s="153" t="s">
        <v>1811</v>
      </c>
      <c r="AB292" s="153" t="s">
        <v>5496</v>
      </c>
      <c r="AC292" s="153" t="s">
        <v>164</v>
      </c>
      <c r="AD292" s="157" t="s">
        <v>1812</v>
      </c>
      <c r="AE292" s="110">
        <v>0</v>
      </c>
      <c r="AF292" s="110">
        <v>0</v>
      </c>
      <c r="AG292" s="112">
        <f t="shared" si="37"/>
        <v>0</v>
      </c>
      <c r="AH292" s="110">
        <f>SUM(AG$4:AG292)</f>
        <v>1</v>
      </c>
      <c r="AI292" s="112">
        <f t="shared" si="34"/>
        <v>0</v>
      </c>
      <c r="AJ292" s="110">
        <f>COUNTIF(AI$4:AI292,"&gt;0")</f>
        <v>0</v>
      </c>
      <c r="AK292" s="110">
        <v>0</v>
      </c>
      <c r="AL292" s="110">
        <v>0</v>
      </c>
      <c r="AM292" s="172" t="str">
        <f>IF(OR(Table1[[#This Row],[Line total ordered for now]]&gt;0,Table1[[#This Row],[Line total ordered for season]]&gt;0),1,"")</f>
        <v/>
      </c>
      <c r="AN292" s="173">
        <f>COUNTIF(AM$4:AM292,"&gt;0")</f>
        <v>0</v>
      </c>
      <c r="AO292" s="173">
        <f>Table1[[#This Row],[ORDER QUANTITY
to be collected BEFORE 31.3.22]]</f>
        <v>0</v>
      </c>
      <c r="AP292" s="174">
        <f t="shared" si="35"/>
        <v>0</v>
      </c>
      <c r="AQ292" s="174">
        <f>IFERROR(INDEX(Retail!H:H,MATCH($D292,Retail!$D:$D,0)),0)</f>
        <v>0</v>
      </c>
      <c r="AR292" s="174">
        <f>IFERROR(INDEX(Retail!J:J,MATCH($D292,Retail!$D:$D,0)),0)</f>
        <v>0</v>
      </c>
      <c r="AS292" s="174">
        <f>IFERROR(INDEX('NEW2022'!H:H,MATCH($D292,'NEW2022'!D:D,0)),0)</f>
        <v>0</v>
      </c>
      <c r="AT292" s="174">
        <f>IFERROR(INDEX('NEW2022'!J:J,MATCH($D292,'NEW2022'!D:D,0)),0)</f>
        <v>0</v>
      </c>
      <c r="AU292" s="174">
        <f>IFERROR(INDEX('Quiet Items'!H:H,MATCH($D292,'Quiet Items'!D:D,0)),0)</f>
        <v>0</v>
      </c>
      <c r="AV292" s="174">
        <f>IFERROR(INDEX('Quiet Items'!J:J,MATCH($D292,'Quiet Items'!D:D,0)),0)</f>
        <v>0</v>
      </c>
      <c r="AW292" s="174">
        <f>IFERROR(INDEX('1.4G'!H:H,MATCH($D292,'1.4G'!D:D,0)),0)</f>
        <v>0</v>
      </c>
      <c r="AX292" s="174">
        <f>IFERROR(INDEX('1.4G'!J:J,MATCH($D292,'1.4G'!D:D,0)),0)</f>
        <v>0</v>
      </c>
      <c r="AY292" s="174">
        <f t="shared" si="39"/>
        <v>0</v>
      </c>
      <c r="AZ292" s="174">
        <f t="shared" si="40"/>
        <v>0</v>
      </c>
      <c r="BA292" s="175">
        <f>IFERROR(Table1[[#This Row],[Line total ordered for now]]*Table1[[#This Row],[GUARANTEED PRICE
for STOCK orders collected before 31.3.22]],0)</f>
        <v>0</v>
      </c>
      <c r="BB292" s="175">
        <f t="shared" si="36"/>
        <v>0</v>
      </c>
      <c r="BC292" s="176">
        <f>(AZ292+Table1[[#This Row],[Line total ordered for now]])*Z292</f>
        <v>0</v>
      </c>
      <c r="BD292" s="200">
        <v>201.32249999999999</v>
      </c>
      <c r="BE292" s="65"/>
      <c r="BF292" s="65"/>
      <c r="BG292" s="65"/>
      <c r="BH292" s="65"/>
      <c r="BI292" s="65"/>
      <c r="BJ292" s="65"/>
      <c r="BK292" s="65"/>
      <c r="BL292" s="55"/>
      <c r="BM292"/>
      <c r="BN292"/>
      <c r="BO292"/>
      <c r="BP292"/>
      <c r="BQ292"/>
      <c r="BR292"/>
      <c r="BS292"/>
      <c r="BT292"/>
    </row>
    <row r="293" spans="1:72" ht="15.75">
      <c r="A293" s="202">
        <v>290</v>
      </c>
      <c r="B293" s="68" t="s">
        <v>6378</v>
      </c>
      <c r="C293" s="149" t="s">
        <v>614</v>
      </c>
      <c r="D293" s="149" t="s">
        <v>982</v>
      </c>
      <c r="E293" s="149" t="s">
        <v>983</v>
      </c>
      <c r="F293" s="158" t="str">
        <f t="shared" ref="F293:F304" si="44">IF(LEFT(AD293,4)="http",HYPERLINK(AD293,"Video"),"")</f>
        <v>Video</v>
      </c>
      <c r="G293" s="187">
        <v>0</v>
      </c>
      <c r="H293" s="150"/>
      <c r="I293" s="184">
        <v>212.22</v>
      </c>
      <c r="J293" s="150"/>
      <c r="K293" s="151">
        <v>10.02</v>
      </c>
      <c r="L293" s="152">
        <v>218.83680000000001</v>
      </c>
      <c r="M293" s="152">
        <v>240.48</v>
      </c>
      <c r="N293" s="153" t="s">
        <v>615</v>
      </c>
      <c r="O293" s="154">
        <v>24</v>
      </c>
      <c r="P293" s="153">
        <v>8</v>
      </c>
      <c r="Q293" s="153" t="s">
        <v>147</v>
      </c>
      <c r="R293" s="155">
        <v>23</v>
      </c>
      <c r="S293" s="155">
        <v>16.8</v>
      </c>
      <c r="T293" s="155">
        <v>3.55</v>
      </c>
      <c r="U293" s="154" t="s">
        <v>94</v>
      </c>
      <c r="V293" s="153" t="s">
        <v>89</v>
      </c>
      <c r="W293" s="153" t="s">
        <v>627</v>
      </c>
      <c r="X293" s="151" t="s">
        <v>6378</v>
      </c>
      <c r="Y293" s="151" t="s">
        <v>6378</v>
      </c>
      <c r="Z293" s="156">
        <v>6.6600000000000006E-2</v>
      </c>
      <c r="AA293" s="153" t="s">
        <v>984</v>
      </c>
      <c r="AB293" s="153" t="s">
        <v>5489</v>
      </c>
      <c r="AC293" s="153" t="s">
        <v>4933</v>
      </c>
      <c r="AD293" s="157" t="s">
        <v>985</v>
      </c>
      <c r="AE293" s="110">
        <v>0</v>
      </c>
      <c r="AF293" s="110">
        <v>0</v>
      </c>
      <c r="AG293" s="112">
        <f t="shared" si="37"/>
        <v>0</v>
      </c>
      <c r="AH293" s="110">
        <f>SUM(AG$4:AG293)</f>
        <v>1</v>
      </c>
      <c r="AI293" s="112">
        <f t="shared" si="34"/>
        <v>0</v>
      </c>
      <c r="AJ293" s="110">
        <f>COUNTIF(AI$4:AI293,"&gt;0")</f>
        <v>0</v>
      </c>
      <c r="AK293" s="110">
        <v>0</v>
      </c>
      <c r="AL293" s="110">
        <v>0</v>
      </c>
      <c r="AM293" s="172" t="str">
        <f>IF(OR(Table1[[#This Row],[Line total ordered for now]]&gt;0,Table1[[#This Row],[Line total ordered for season]]&gt;0),1,"")</f>
        <v/>
      </c>
      <c r="AN293" s="173">
        <f>COUNTIF(AM$4:AM293,"&gt;0")</f>
        <v>0</v>
      </c>
      <c r="AO293" s="173">
        <f>Table1[[#This Row],[ORDER QUANTITY
to be collected BEFORE 31.3.22]]</f>
        <v>0</v>
      </c>
      <c r="AP293" s="174">
        <f t="shared" si="35"/>
        <v>0</v>
      </c>
      <c r="AQ293" s="174">
        <f>IFERROR(INDEX(Retail!H:H,MATCH($D293,Retail!$D:$D,0)),0)</f>
        <v>0</v>
      </c>
      <c r="AR293" s="174">
        <f>IFERROR(INDEX(Retail!J:J,MATCH($D293,Retail!$D:$D,0)),0)</f>
        <v>0</v>
      </c>
      <c r="AS293" s="174">
        <f>IFERROR(INDEX('NEW2022'!H:H,MATCH($D293,'NEW2022'!D:D,0)),0)</f>
        <v>0</v>
      </c>
      <c r="AT293" s="174">
        <f>IFERROR(INDEX('NEW2022'!J:J,MATCH($D293,'NEW2022'!D:D,0)),0)</f>
        <v>0</v>
      </c>
      <c r="AU293" s="174">
        <f>IFERROR(INDEX('Quiet Items'!H:H,MATCH($D293,'Quiet Items'!D:D,0)),0)</f>
        <v>0</v>
      </c>
      <c r="AV293" s="174">
        <f>IFERROR(INDEX('Quiet Items'!J:J,MATCH($D293,'Quiet Items'!D:D,0)),0)</f>
        <v>0</v>
      </c>
      <c r="AW293" s="174">
        <f>IFERROR(INDEX('1.4G'!H:H,MATCH($D293,'1.4G'!D:D,0)),0)</f>
        <v>0</v>
      </c>
      <c r="AX293" s="174">
        <f>IFERROR(INDEX('1.4G'!J:J,MATCH($D293,'1.4G'!D:D,0)),0)</f>
        <v>0</v>
      </c>
      <c r="AY293" s="174">
        <f t="shared" ref="AY293:AY304" si="45">IF(OR(AU293&gt;0,AW293&gt;0,AO293&gt;0,AS293&gt;0,AQ293&gt;0),AU293+AW293+AO293+AS293+AQ293,0)</f>
        <v>0</v>
      </c>
      <c r="AZ293" s="174">
        <f t="shared" si="40"/>
        <v>0</v>
      </c>
      <c r="BA293" s="175">
        <f>IFERROR(Table1[[#This Row],[Line total ordered for now]]*Table1[[#This Row],[GUARANTEED PRICE
for STOCK orders collected before 31.3.22]],0)</f>
        <v>0</v>
      </c>
      <c r="BB293" s="175">
        <f t="shared" si="36"/>
        <v>0</v>
      </c>
      <c r="BC293" s="176">
        <f>(AZ293+Table1[[#This Row],[Line total ordered for now]])*Z293</f>
        <v>0</v>
      </c>
      <c r="BD293" s="200">
        <v>204.40799999999999</v>
      </c>
      <c r="BE293" s="65"/>
      <c r="BF293" s="65"/>
      <c r="BG293" s="65"/>
      <c r="BH293" s="65"/>
      <c r="BI293" s="65"/>
      <c r="BJ293" s="65"/>
      <c r="BK293" s="65"/>
      <c r="BL293" s="55"/>
      <c r="BM293"/>
      <c r="BN293"/>
      <c r="BO293"/>
      <c r="BP293"/>
      <c r="BQ293"/>
      <c r="BR293"/>
      <c r="BS293"/>
      <c r="BT293"/>
    </row>
    <row r="294" spans="1:72" ht="15.75">
      <c r="A294" s="202">
        <v>291</v>
      </c>
      <c r="B294" s="68" t="s">
        <v>6378</v>
      </c>
      <c r="C294" s="149" t="s">
        <v>614</v>
      </c>
      <c r="D294" s="149" t="s">
        <v>2318</v>
      </c>
      <c r="E294" s="149" t="s">
        <v>2319</v>
      </c>
      <c r="F294" s="158" t="str">
        <f t="shared" si="44"/>
        <v>Video</v>
      </c>
      <c r="G294" s="187">
        <v>40</v>
      </c>
      <c r="H294" s="150"/>
      <c r="I294" s="184">
        <v>212.22</v>
      </c>
      <c r="J294" s="150"/>
      <c r="K294" s="151">
        <v>10.02</v>
      </c>
      <c r="L294" s="152">
        <v>218.83680000000001</v>
      </c>
      <c r="M294" s="152">
        <v>240.48</v>
      </c>
      <c r="N294" s="153" t="s">
        <v>615</v>
      </c>
      <c r="O294" s="154">
        <v>24</v>
      </c>
      <c r="P294" s="153">
        <v>16</v>
      </c>
      <c r="Q294" s="153" t="s">
        <v>147</v>
      </c>
      <c r="R294" s="155">
        <v>23</v>
      </c>
      <c r="S294" s="155">
        <v>12</v>
      </c>
      <c r="T294" s="155">
        <v>3.55</v>
      </c>
      <c r="U294" s="154" t="s">
        <v>94</v>
      </c>
      <c r="V294" s="153" t="s">
        <v>89</v>
      </c>
      <c r="W294" s="153" t="s">
        <v>627</v>
      </c>
      <c r="X294" s="151" t="s">
        <v>6378</v>
      </c>
      <c r="Y294" s="151" t="s">
        <v>6378</v>
      </c>
      <c r="Z294" s="156">
        <v>6.6600000000000006E-2</v>
      </c>
      <c r="AA294" s="153" t="s">
        <v>984</v>
      </c>
      <c r="AB294" s="153" t="s">
        <v>5511</v>
      </c>
      <c r="AC294" s="153" t="s">
        <v>785</v>
      </c>
      <c r="AD294" s="157" t="s">
        <v>2320</v>
      </c>
      <c r="AE294" s="110">
        <v>0</v>
      </c>
      <c r="AF294" s="110">
        <v>0</v>
      </c>
      <c r="AG294" s="112">
        <f t="shared" si="37"/>
        <v>0</v>
      </c>
      <c r="AH294" s="110">
        <f>SUM(AG$4:AG294)</f>
        <v>1</v>
      </c>
      <c r="AI294" s="112">
        <f t="shared" si="34"/>
        <v>0</v>
      </c>
      <c r="AJ294" s="110">
        <f>COUNTIF(AI$4:AI294,"&gt;0")</f>
        <v>0</v>
      </c>
      <c r="AK294" s="110">
        <v>0</v>
      </c>
      <c r="AL294" s="110">
        <v>0</v>
      </c>
      <c r="AM294" s="172" t="str">
        <f>IF(OR(Table1[[#This Row],[Line total ordered for now]]&gt;0,Table1[[#This Row],[Line total ordered for season]]&gt;0),1,"")</f>
        <v/>
      </c>
      <c r="AN294" s="173">
        <f>COUNTIF(AM$4:AM294,"&gt;0")</f>
        <v>0</v>
      </c>
      <c r="AO294" s="173">
        <f>Table1[[#This Row],[ORDER QUANTITY
to be collected BEFORE 31.3.22]]</f>
        <v>0</v>
      </c>
      <c r="AP294" s="174">
        <f t="shared" si="35"/>
        <v>0</v>
      </c>
      <c r="AQ294" s="174">
        <f>IFERROR(INDEX(Retail!H:H,MATCH($D294,Retail!$D:$D,0)),0)</f>
        <v>0</v>
      </c>
      <c r="AR294" s="174">
        <f>IFERROR(INDEX(Retail!J:J,MATCH($D294,Retail!$D:$D,0)),0)</f>
        <v>0</v>
      </c>
      <c r="AS294" s="174">
        <f>IFERROR(INDEX('NEW2022'!H:H,MATCH($D294,'NEW2022'!D:D,0)),0)</f>
        <v>0</v>
      </c>
      <c r="AT294" s="174">
        <f>IFERROR(INDEX('NEW2022'!J:J,MATCH($D294,'NEW2022'!D:D,0)),0)</f>
        <v>0</v>
      </c>
      <c r="AU294" s="174">
        <f>IFERROR(INDEX('Quiet Items'!H:H,MATCH($D294,'Quiet Items'!D:D,0)),0)</f>
        <v>0</v>
      </c>
      <c r="AV294" s="174">
        <f>IFERROR(INDEX('Quiet Items'!J:J,MATCH($D294,'Quiet Items'!D:D,0)),0)</f>
        <v>0</v>
      </c>
      <c r="AW294" s="174">
        <f>IFERROR(INDEX('1.4G'!H:H,MATCH($D294,'1.4G'!D:D,0)),0)</f>
        <v>0</v>
      </c>
      <c r="AX294" s="174">
        <f>IFERROR(INDEX('1.4G'!J:J,MATCH($D294,'1.4G'!D:D,0)),0)</f>
        <v>0</v>
      </c>
      <c r="AY294" s="174">
        <f t="shared" si="45"/>
        <v>0</v>
      </c>
      <c r="AZ294" s="174">
        <f t="shared" si="40"/>
        <v>0</v>
      </c>
      <c r="BA294" s="175">
        <f>IFERROR(Table1[[#This Row],[Line total ordered for now]]*Table1[[#This Row],[GUARANTEED PRICE
for STOCK orders collected before 31.3.22]],0)</f>
        <v>0</v>
      </c>
      <c r="BB294" s="175">
        <f t="shared" si="36"/>
        <v>0</v>
      </c>
      <c r="BC294" s="176">
        <f>(AZ294+Table1[[#This Row],[Line total ordered for now]])*Z294</f>
        <v>0</v>
      </c>
      <c r="BD294" s="200">
        <v>204.40799999999999</v>
      </c>
      <c r="BE294" s="65"/>
      <c r="BF294" s="65"/>
      <c r="BG294" s="65"/>
      <c r="BH294" s="65"/>
      <c r="BI294" s="65"/>
      <c r="BJ294" s="65"/>
      <c r="BK294" s="65"/>
      <c r="BL294" s="55"/>
      <c r="BM294"/>
      <c r="BN294"/>
      <c r="BO294"/>
      <c r="BP294"/>
      <c r="BQ294"/>
      <c r="BR294"/>
      <c r="BS294"/>
      <c r="BT294"/>
    </row>
    <row r="295" spans="1:72" ht="15.75">
      <c r="A295" s="202">
        <v>292</v>
      </c>
      <c r="B295" s="68" t="s">
        <v>6378</v>
      </c>
      <c r="C295" s="149" t="s">
        <v>614</v>
      </c>
      <c r="D295" s="149" t="s">
        <v>3148</v>
      </c>
      <c r="E295" s="149" t="s">
        <v>3149</v>
      </c>
      <c r="F295" s="158" t="str">
        <f t="shared" si="44"/>
        <v>Video</v>
      </c>
      <c r="G295" s="187">
        <v>23</v>
      </c>
      <c r="H295" s="150"/>
      <c r="I295" s="184">
        <v>212.22</v>
      </c>
      <c r="J295" s="150"/>
      <c r="K295" s="151">
        <v>10.02</v>
      </c>
      <c r="L295" s="152">
        <v>218.83680000000001</v>
      </c>
      <c r="M295" s="152">
        <v>240.48</v>
      </c>
      <c r="N295" s="153" t="s">
        <v>615</v>
      </c>
      <c r="O295" s="154">
        <v>24</v>
      </c>
      <c r="P295" s="153">
        <v>7</v>
      </c>
      <c r="Q295" s="153" t="s">
        <v>147</v>
      </c>
      <c r="R295" s="155">
        <v>23</v>
      </c>
      <c r="S295" s="155">
        <v>12</v>
      </c>
      <c r="T295" s="155">
        <v>3.55</v>
      </c>
      <c r="U295" s="154" t="s">
        <v>94</v>
      </c>
      <c r="V295" s="153" t="s">
        <v>89</v>
      </c>
      <c r="W295" s="153" t="s">
        <v>627</v>
      </c>
      <c r="X295" s="151" t="s">
        <v>6378</v>
      </c>
      <c r="Y295" s="151" t="s">
        <v>6378</v>
      </c>
      <c r="Z295" s="156">
        <v>6.6600000000000006E-2</v>
      </c>
      <c r="AA295" s="153" t="s">
        <v>673</v>
      </c>
      <c r="AB295" s="153" t="s">
        <v>3151</v>
      </c>
      <c r="AC295" s="153" t="s">
        <v>277</v>
      </c>
      <c r="AD295" s="157" t="s">
        <v>3150</v>
      </c>
      <c r="AE295" s="110">
        <v>0</v>
      </c>
      <c r="AF295" s="110">
        <v>0</v>
      </c>
      <c r="AG295" s="112">
        <f t="shared" si="37"/>
        <v>0</v>
      </c>
      <c r="AH295" s="110">
        <f>SUM(AG$4:AG295)</f>
        <v>1</v>
      </c>
      <c r="AI295" s="112">
        <f t="shared" si="34"/>
        <v>0</v>
      </c>
      <c r="AJ295" s="110">
        <f>COUNTIF(AI$4:AI295,"&gt;0")</f>
        <v>0</v>
      </c>
      <c r="AK295" s="110">
        <v>0</v>
      </c>
      <c r="AL295" s="110">
        <v>0</v>
      </c>
      <c r="AM295" s="172" t="str">
        <f>IF(OR(Table1[[#This Row],[Line total ordered for now]]&gt;0,Table1[[#This Row],[Line total ordered for season]]&gt;0),1,"")</f>
        <v/>
      </c>
      <c r="AN295" s="173">
        <f>COUNTIF(AM$4:AM295,"&gt;0")</f>
        <v>0</v>
      </c>
      <c r="AO295" s="173">
        <f>Table1[[#This Row],[ORDER QUANTITY
to be collected BEFORE 31.3.22]]</f>
        <v>0</v>
      </c>
      <c r="AP295" s="174">
        <f t="shared" si="35"/>
        <v>0</v>
      </c>
      <c r="AQ295" s="174">
        <f>IFERROR(INDEX(Retail!H:H,MATCH($D295,Retail!$D:$D,0)),0)</f>
        <v>0</v>
      </c>
      <c r="AR295" s="174">
        <f>IFERROR(INDEX(Retail!J:J,MATCH($D295,Retail!$D:$D,0)),0)</f>
        <v>0</v>
      </c>
      <c r="AS295" s="174">
        <f>IFERROR(INDEX('NEW2022'!H:H,MATCH($D295,'NEW2022'!D:D,0)),0)</f>
        <v>0</v>
      </c>
      <c r="AT295" s="174">
        <f>IFERROR(INDEX('NEW2022'!J:J,MATCH($D295,'NEW2022'!D:D,0)),0)</f>
        <v>0</v>
      </c>
      <c r="AU295" s="174">
        <f>IFERROR(INDEX('Quiet Items'!H:H,MATCH($D295,'Quiet Items'!D:D,0)),0)</f>
        <v>0</v>
      </c>
      <c r="AV295" s="174">
        <f>IFERROR(INDEX('Quiet Items'!J:J,MATCH($D295,'Quiet Items'!D:D,0)),0)</f>
        <v>0</v>
      </c>
      <c r="AW295" s="174">
        <f>IFERROR(INDEX('1.4G'!H:H,MATCH($D295,'1.4G'!D:D,0)),0)</f>
        <v>0</v>
      </c>
      <c r="AX295" s="174">
        <f>IFERROR(INDEX('1.4G'!J:J,MATCH($D295,'1.4G'!D:D,0)),0)</f>
        <v>0</v>
      </c>
      <c r="AY295" s="174">
        <f t="shared" si="45"/>
        <v>0</v>
      </c>
      <c r="AZ295" s="174">
        <f t="shared" si="40"/>
        <v>0</v>
      </c>
      <c r="BA295" s="175">
        <f>IFERROR(Table1[[#This Row],[Line total ordered for now]]*Table1[[#This Row],[GUARANTEED PRICE
for STOCK orders collected before 31.3.22]],0)</f>
        <v>0</v>
      </c>
      <c r="BB295" s="175">
        <f t="shared" si="36"/>
        <v>0</v>
      </c>
      <c r="BC295" s="176">
        <f>(AZ295+Table1[[#This Row],[Line total ordered for now]])*Z295</f>
        <v>0</v>
      </c>
      <c r="BD295" s="200">
        <v>204.40799999999999</v>
      </c>
      <c r="BE295" s="65"/>
      <c r="BF295" s="65"/>
      <c r="BG295" s="65"/>
      <c r="BH295" s="65"/>
      <c r="BI295" s="65"/>
      <c r="BJ295" s="65"/>
      <c r="BK295" s="65"/>
      <c r="BL295" s="55"/>
      <c r="BM295"/>
      <c r="BN295"/>
      <c r="BO295"/>
      <c r="BP295"/>
      <c r="BQ295"/>
      <c r="BR295"/>
      <c r="BS295"/>
      <c r="BT295"/>
    </row>
    <row r="296" spans="1:72" ht="15.75">
      <c r="A296" s="202">
        <v>293</v>
      </c>
      <c r="B296" s="68" t="s">
        <v>6378</v>
      </c>
      <c r="C296" s="149" t="s">
        <v>614</v>
      </c>
      <c r="D296" s="149" t="s">
        <v>3297</v>
      </c>
      <c r="E296" s="149" t="s">
        <v>3019</v>
      </c>
      <c r="F296" s="158" t="str">
        <f t="shared" si="44"/>
        <v>Video</v>
      </c>
      <c r="G296" s="187">
        <v>0</v>
      </c>
      <c r="H296" s="150"/>
      <c r="I296" s="184">
        <v>212.22</v>
      </c>
      <c r="J296" s="150"/>
      <c r="K296" s="151">
        <v>10.02</v>
      </c>
      <c r="L296" s="152">
        <v>218.83680000000001</v>
      </c>
      <c r="M296" s="152">
        <v>240.48</v>
      </c>
      <c r="N296" s="153" t="s">
        <v>615</v>
      </c>
      <c r="O296" s="154">
        <v>24</v>
      </c>
      <c r="P296" s="153">
        <v>10</v>
      </c>
      <c r="Q296" s="153" t="s">
        <v>147</v>
      </c>
      <c r="R296" s="155">
        <v>23</v>
      </c>
      <c r="S296" s="155">
        <v>12</v>
      </c>
      <c r="T296" s="155">
        <v>3.55</v>
      </c>
      <c r="U296" s="154" t="s">
        <v>94</v>
      </c>
      <c r="V296" s="153" t="s">
        <v>89</v>
      </c>
      <c r="W296" s="153" t="s">
        <v>627</v>
      </c>
      <c r="X296" s="151" t="s">
        <v>6378</v>
      </c>
      <c r="Y296" s="151" t="s">
        <v>6378</v>
      </c>
      <c r="Z296" s="156">
        <v>6.6600000000000006E-2</v>
      </c>
      <c r="AA296" s="153" t="s">
        <v>673</v>
      </c>
      <c r="AB296" s="153" t="s">
        <v>5532</v>
      </c>
      <c r="AC296" s="153" t="s">
        <v>2412</v>
      </c>
      <c r="AD296" s="157" t="s">
        <v>3298</v>
      </c>
      <c r="AE296" s="110">
        <v>0</v>
      </c>
      <c r="AF296" s="110">
        <v>0</v>
      </c>
      <c r="AG296" s="112">
        <f t="shared" si="37"/>
        <v>0</v>
      </c>
      <c r="AH296" s="110">
        <f>SUM(AG$4:AG296)</f>
        <v>1</v>
      </c>
      <c r="AI296" s="112">
        <f t="shared" si="34"/>
        <v>0</v>
      </c>
      <c r="AJ296" s="110">
        <f>COUNTIF(AI$4:AI296,"&gt;0")</f>
        <v>0</v>
      </c>
      <c r="AK296" s="110">
        <v>0</v>
      </c>
      <c r="AL296" s="110">
        <v>0</v>
      </c>
      <c r="AM296" s="172" t="str">
        <f>IF(OR(Table1[[#This Row],[Line total ordered for now]]&gt;0,Table1[[#This Row],[Line total ordered for season]]&gt;0),1,"")</f>
        <v/>
      </c>
      <c r="AN296" s="173">
        <f>COUNTIF(AM$4:AM296,"&gt;0")</f>
        <v>0</v>
      </c>
      <c r="AO296" s="173">
        <f>Table1[[#This Row],[ORDER QUANTITY
to be collected BEFORE 31.3.22]]</f>
        <v>0</v>
      </c>
      <c r="AP296" s="174">
        <f t="shared" si="35"/>
        <v>0</v>
      </c>
      <c r="AQ296" s="174">
        <f>IFERROR(INDEX(Retail!H:H,MATCH($D296,Retail!$D:$D,0)),0)</f>
        <v>0</v>
      </c>
      <c r="AR296" s="174">
        <f>IFERROR(INDEX(Retail!J:J,MATCH($D296,Retail!$D:$D,0)),0)</f>
        <v>0</v>
      </c>
      <c r="AS296" s="174">
        <f>IFERROR(INDEX('NEW2022'!H:H,MATCH($D296,'NEW2022'!D:D,0)),0)</f>
        <v>0</v>
      </c>
      <c r="AT296" s="174">
        <f>IFERROR(INDEX('NEW2022'!J:J,MATCH($D296,'NEW2022'!D:D,0)),0)</f>
        <v>0</v>
      </c>
      <c r="AU296" s="174">
        <f>IFERROR(INDEX('Quiet Items'!H:H,MATCH($D296,'Quiet Items'!D:D,0)),0)</f>
        <v>0</v>
      </c>
      <c r="AV296" s="174">
        <f>IFERROR(INDEX('Quiet Items'!J:J,MATCH($D296,'Quiet Items'!D:D,0)),0)</f>
        <v>0</v>
      </c>
      <c r="AW296" s="174">
        <f>IFERROR(INDEX('1.4G'!H:H,MATCH($D296,'1.4G'!D:D,0)),0)</f>
        <v>0</v>
      </c>
      <c r="AX296" s="174">
        <f>IFERROR(INDEX('1.4G'!J:J,MATCH($D296,'1.4G'!D:D,0)),0)</f>
        <v>0</v>
      </c>
      <c r="AY296" s="174">
        <f t="shared" si="45"/>
        <v>0</v>
      </c>
      <c r="AZ296" s="174">
        <f t="shared" si="40"/>
        <v>0</v>
      </c>
      <c r="BA296" s="175">
        <f>IFERROR(Table1[[#This Row],[Line total ordered for now]]*Table1[[#This Row],[GUARANTEED PRICE
for STOCK orders collected before 31.3.22]],0)</f>
        <v>0</v>
      </c>
      <c r="BB296" s="175">
        <f t="shared" si="36"/>
        <v>0</v>
      </c>
      <c r="BC296" s="176">
        <f>(AZ296+Table1[[#This Row],[Line total ordered for now]])*Z296</f>
        <v>0</v>
      </c>
      <c r="BD296" s="200">
        <v>204.40799999999999</v>
      </c>
      <c r="BE296" s="65"/>
      <c r="BF296" s="65"/>
      <c r="BG296" s="65"/>
      <c r="BH296" s="65"/>
      <c r="BI296" s="65"/>
      <c r="BJ296" s="65"/>
      <c r="BK296" s="65"/>
      <c r="BL296" s="55"/>
      <c r="BM296"/>
      <c r="BN296"/>
      <c r="BO296"/>
      <c r="BP296"/>
      <c r="BQ296"/>
      <c r="BR296"/>
      <c r="BS296"/>
      <c r="BT296"/>
    </row>
    <row r="297" spans="1:72" s="196" customFormat="1" ht="15.75">
      <c r="A297" s="202">
        <v>294</v>
      </c>
      <c r="B297" s="68" t="s">
        <v>6378</v>
      </c>
      <c r="C297" s="149" t="s">
        <v>614</v>
      </c>
      <c r="D297" s="149" t="s">
        <v>6026</v>
      </c>
      <c r="E297" s="149" t="s">
        <v>1810</v>
      </c>
      <c r="F297" s="158" t="str">
        <f t="shared" si="44"/>
        <v>Video</v>
      </c>
      <c r="G297" s="187">
        <v>0</v>
      </c>
      <c r="H297" s="150"/>
      <c r="I297" s="184">
        <v>224.81</v>
      </c>
      <c r="J297" s="150"/>
      <c r="K297" s="151">
        <v>10.042275279882396</v>
      </c>
      <c r="L297" s="152">
        <v>171.97965000000002</v>
      </c>
      <c r="M297" s="152">
        <v>180.76095503788312</v>
      </c>
      <c r="N297" s="153" t="s">
        <v>615</v>
      </c>
      <c r="O297" s="154">
        <v>18</v>
      </c>
      <c r="P297" s="153">
        <v>12</v>
      </c>
      <c r="Q297" s="153" t="s">
        <v>147</v>
      </c>
      <c r="R297" s="155">
        <v>13.5</v>
      </c>
      <c r="S297" s="155">
        <v>4.05</v>
      </c>
      <c r="T297" s="155">
        <v>3.55</v>
      </c>
      <c r="U297" s="154" t="s">
        <v>94</v>
      </c>
      <c r="V297" s="153" t="s">
        <v>89</v>
      </c>
      <c r="W297" s="153" t="s">
        <v>627</v>
      </c>
      <c r="X297" s="151" t="s">
        <v>6378</v>
      </c>
      <c r="Y297" s="151" t="s">
        <v>6378</v>
      </c>
      <c r="Z297" s="156">
        <v>5.3280000000000001E-2</v>
      </c>
      <c r="AA297" s="153" t="s">
        <v>1811</v>
      </c>
      <c r="AB297" s="153" t="s">
        <v>5496</v>
      </c>
      <c r="AC297" s="153" t="s">
        <v>164</v>
      </c>
      <c r="AD297" s="157" t="s">
        <v>1812</v>
      </c>
      <c r="AE297" s="110">
        <v>0</v>
      </c>
      <c r="AF297" s="110">
        <v>0</v>
      </c>
      <c r="AG297" s="112">
        <f t="shared" si="37"/>
        <v>0</v>
      </c>
      <c r="AH297" s="110">
        <f>SUM(AG$4:AG297)</f>
        <v>1</v>
      </c>
      <c r="AI297" s="112">
        <f t="shared" si="34"/>
        <v>0</v>
      </c>
      <c r="AJ297" s="110">
        <f>COUNTIF(AI$4:AI297,"&gt;0")</f>
        <v>0</v>
      </c>
      <c r="AK297" s="110">
        <v>0</v>
      </c>
      <c r="AL297" s="110">
        <v>0</v>
      </c>
      <c r="AM297" s="172" t="str">
        <f>IF(OR(Table1[[#This Row],[Line total ordered for now]]&gt;0,Table1[[#This Row],[Line total ordered for season]]&gt;0),1,"")</f>
        <v/>
      </c>
      <c r="AN297" s="173">
        <f>COUNTIF(AM$4:AM297,"&gt;0")</f>
        <v>0</v>
      </c>
      <c r="AO297" s="173">
        <f>Table1[[#This Row],[ORDER QUANTITY
to be collected BEFORE 31.3.22]]</f>
        <v>0</v>
      </c>
      <c r="AP297" s="174">
        <f t="shared" si="35"/>
        <v>0</v>
      </c>
      <c r="AQ297" s="174">
        <f>IFERROR(INDEX(Retail!H:H,MATCH($D297,Retail!$D:$D,0)),0)</f>
        <v>0</v>
      </c>
      <c r="AR297" s="174">
        <f>IFERROR(INDEX(Retail!J:J,MATCH($D297,Retail!$D:$D,0)),0)</f>
        <v>0</v>
      </c>
      <c r="AS297" s="174">
        <f>IFERROR(INDEX('NEW2022'!H:H,MATCH($D297,'NEW2022'!D:D,0)),0)</f>
        <v>0</v>
      </c>
      <c r="AT297" s="174">
        <f>IFERROR(INDEX('NEW2022'!J:J,MATCH($D297,'NEW2022'!D:D,0)),0)</f>
        <v>0</v>
      </c>
      <c r="AU297" s="174">
        <f>IFERROR(INDEX('Quiet Items'!H:H,MATCH($D297,'Quiet Items'!D:D,0)),0)</f>
        <v>0</v>
      </c>
      <c r="AV297" s="174">
        <f>IFERROR(INDEX('Quiet Items'!J:J,MATCH($D297,'Quiet Items'!D:D,0)),0)</f>
        <v>0</v>
      </c>
      <c r="AW297" s="174">
        <f>IFERROR(INDEX('1.4G'!H:H,MATCH($D297,'1.4G'!D:D,0)),0)</f>
        <v>0</v>
      </c>
      <c r="AX297" s="174">
        <f>IFERROR(INDEX('1.4G'!J:J,MATCH($D297,'1.4G'!D:D,0)),0)</f>
        <v>0</v>
      </c>
      <c r="AY297" s="174">
        <f t="shared" si="45"/>
        <v>0</v>
      </c>
      <c r="AZ297" s="174">
        <f t="shared" si="40"/>
        <v>0</v>
      </c>
      <c r="BA297" s="175">
        <f>IFERROR(Table1[[#This Row],[Line total ordered for now]]*Table1[[#This Row],[GUARANTEED PRICE
for STOCK orders collected before 31.3.22]],0)</f>
        <v>0</v>
      </c>
      <c r="BB297" s="175">
        <f t="shared" si="36"/>
        <v>0</v>
      </c>
      <c r="BC297" s="176">
        <f>(AZ297+Table1[[#This Row],[Line total ordered for now]])*Z297</f>
        <v>0</v>
      </c>
      <c r="BD297" s="200">
        <v>153.64681178220064</v>
      </c>
      <c r="BE297" s="65"/>
      <c r="BF297" s="65"/>
      <c r="BG297" s="65"/>
      <c r="BH297" s="65"/>
      <c r="BI297" s="65"/>
      <c r="BJ297" s="65"/>
      <c r="BK297" s="65"/>
      <c r="BL297" s="55"/>
    </row>
    <row r="298" spans="1:72" ht="15.75">
      <c r="A298" s="202">
        <v>295</v>
      </c>
      <c r="B298" s="68" t="s">
        <v>6378</v>
      </c>
      <c r="C298" s="149" t="s">
        <v>614</v>
      </c>
      <c r="D298" s="149" t="s">
        <v>6056</v>
      </c>
      <c r="E298" s="149" t="s">
        <v>4193</v>
      </c>
      <c r="F298" s="158" t="str">
        <f t="shared" si="44"/>
        <v>Video</v>
      </c>
      <c r="G298" s="187">
        <v>0</v>
      </c>
      <c r="H298" s="150"/>
      <c r="I298" s="184">
        <v>172.85</v>
      </c>
      <c r="J298" s="150"/>
      <c r="K298" s="151">
        <v>10.123254864970006</v>
      </c>
      <c r="L298" s="152">
        <v>165.81891468820871</v>
      </c>
      <c r="M298" s="152">
        <v>182.21858756946011</v>
      </c>
      <c r="N298" s="153" t="s">
        <v>615</v>
      </c>
      <c r="O298" s="154">
        <v>18</v>
      </c>
      <c r="P298" s="153">
        <v>6</v>
      </c>
      <c r="Q298" s="153" t="s">
        <v>147</v>
      </c>
      <c r="R298" s="155">
        <v>15.75</v>
      </c>
      <c r="S298" s="155">
        <v>10.19</v>
      </c>
      <c r="T298" s="155">
        <v>3.55</v>
      </c>
      <c r="U298" s="154" t="s">
        <v>94</v>
      </c>
      <c r="V298" s="153" t="s">
        <v>89</v>
      </c>
      <c r="W298" s="153" t="s">
        <v>627</v>
      </c>
      <c r="X298" s="151" t="s">
        <v>6378</v>
      </c>
      <c r="Y298" s="151" t="s">
        <v>6378</v>
      </c>
      <c r="Z298" s="156">
        <v>5.568E-2</v>
      </c>
      <c r="AA298" s="153" t="s">
        <v>673</v>
      </c>
      <c r="AB298" s="153" t="s">
        <v>5720</v>
      </c>
      <c r="AC298" s="153" t="s">
        <v>951</v>
      </c>
      <c r="AD298" s="157" t="s">
        <v>4194</v>
      </c>
      <c r="AE298" s="110">
        <v>0</v>
      </c>
      <c r="AF298" s="110">
        <v>0</v>
      </c>
      <c r="AG298" s="112">
        <f t="shared" si="37"/>
        <v>0</v>
      </c>
      <c r="AH298" s="110">
        <f>SUM(AG$4:AG298)</f>
        <v>1</v>
      </c>
      <c r="AI298" s="112">
        <f t="shared" si="34"/>
        <v>0</v>
      </c>
      <c r="AJ298" s="110">
        <f>COUNTIF(AI$4:AI298,"&gt;0")</f>
        <v>0</v>
      </c>
      <c r="AK298" s="110">
        <v>0</v>
      </c>
      <c r="AL298" s="110">
        <v>0</v>
      </c>
      <c r="AM298" s="172" t="str">
        <f>IF(OR(Table1[[#This Row],[Line total ordered for now]]&gt;0,Table1[[#This Row],[Line total ordered for season]]&gt;0),1,"")</f>
        <v/>
      </c>
      <c r="AN298" s="173">
        <f>COUNTIF(AM$4:AM298,"&gt;0")</f>
        <v>0</v>
      </c>
      <c r="AO298" s="173">
        <f>Table1[[#This Row],[ORDER QUANTITY
to be collected BEFORE 31.3.22]]</f>
        <v>0</v>
      </c>
      <c r="AP298" s="174">
        <f t="shared" si="35"/>
        <v>0</v>
      </c>
      <c r="AQ298" s="174">
        <f>IFERROR(INDEX(Retail!H:H,MATCH($D298,Retail!$D:$D,0)),0)</f>
        <v>0</v>
      </c>
      <c r="AR298" s="174">
        <f>IFERROR(INDEX(Retail!J:J,MATCH($D298,Retail!$D:$D,0)),0)</f>
        <v>0</v>
      </c>
      <c r="AS298" s="174">
        <f>IFERROR(INDEX('NEW2022'!H:H,MATCH($D298,'NEW2022'!D:D,0)),0)</f>
        <v>0</v>
      </c>
      <c r="AT298" s="174">
        <f>IFERROR(INDEX('NEW2022'!J:J,MATCH($D298,'NEW2022'!D:D,0)),0)</f>
        <v>0</v>
      </c>
      <c r="AU298" s="174">
        <f>IFERROR(INDEX('Quiet Items'!H:H,MATCH($D298,'Quiet Items'!D:D,0)),0)</f>
        <v>0</v>
      </c>
      <c r="AV298" s="174">
        <f>IFERROR(INDEX('Quiet Items'!J:J,MATCH($D298,'Quiet Items'!D:D,0)),0)</f>
        <v>0</v>
      </c>
      <c r="AW298" s="174">
        <f>IFERROR(INDEX('1.4G'!H:H,MATCH($D298,'1.4G'!D:D,0)),0)</f>
        <v>0</v>
      </c>
      <c r="AX298" s="174">
        <f>IFERROR(INDEX('1.4G'!J:J,MATCH($D298,'1.4G'!D:D,0)),0)</f>
        <v>0</v>
      </c>
      <c r="AY298" s="174">
        <f t="shared" si="45"/>
        <v>0</v>
      </c>
      <c r="AZ298" s="174">
        <f t="shared" si="40"/>
        <v>0</v>
      </c>
      <c r="BA298" s="175">
        <f>IFERROR(Table1[[#This Row],[Line total ordered for now]]*Table1[[#This Row],[GUARANTEED PRICE
for STOCK orders collected before 31.3.22]],0)</f>
        <v>0</v>
      </c>
      <c r="BB298" s="175">
        <f t="shared" si="36"/>
        <v>0</v>
      </c>
      <c r="BC298" s="176">
        <f>(AZ298+Table1[[#This Row],[Line total ordered for now]])*Z298</f>
        <v>0</v>
      </c>
      <c r="BD298" s="200">
        <v>154.8857994340411</v>
      </c>
      <c r="BE298" s="65"/>
      <c r="BF298" s="65"/>
      <c r="BG298" s="65"/>
      <c r="BH298" s="65"/>
      <c r="BI298" s="65"/>
      <c r="BJ298" s="65"/>
      <c r="BK298" s="65"/>
      <c r="BL298" s="55"/>
      <c r="BM298"/>
      <c r="BN298"/>
      <c r="BO298"/>
      <c r="BP298"/>
      <c r="BQ298"/>
      <c r="BR298"/>
      <c r="BS298"/>
      <c r="BT298"/>
    </row>
    <row r="299" spans="1:72" s="196" customFormat="1" ht="15.75">
      <c r="A299" s="202">
        <v>296</v>
      </c>
      <c r="B299" s="68" t="s">
        <v>6378</v>
      </c>
      <c r="C299" s="149" t="s">
        <v>614</v>
      </c>
      <c r="D299" s="149" t="s">
        <v>2951</v>
      </c>
      <c r="E299" s="149" t="s">
        <v>2952</v>
      </c>
      <c r="F299" s="158" t="str">
        <f t="shared" si="44"/>
        <v>Video</v>
      </c>
      <c r="G299" s="187">
        <v>6</v>
      </c>
      <c r="H299" s="150"/>
      <c r="I299" s="184">
        <v>214.99</v>
      </c>
      <c r="J299" s="150"/>
      <c r="K299" s="151">
        <v>10.150833333333333</v>
      </c>
      <c r="L299" s="152">
        <v>221.69420000000002</v>
      </c>
      <c r="M299" s="152">
        <v>243.62</v>
      </c>
      <c r="N299" s="153" t="s">
        <v>615</v>
      </c>
      <c r="O299" s="154">
        <v>24</v>
      </c>
      <c r="P299" s="153">
        <v>0</v>
      </c>
      <c r="Q299" s="153" t="s">
        <v>147</v>
      </c>
      <c r="R299" s="155">
        <v>21</v>
      </c>
      <c r="S299" s="155">
        <v>13.59</v>
      </c>
      <c r="T299" s="155">
        <v>3.55</v>
      </c>
      <c r="U299" s="154" t="s">
        <v>94</v>
      </c>
      <c r="V299" s="153" t="s">
        <v>89</v>
      </c>
      <c r="W299" s="153" t="s">
        <v>627</v>
      </c>
      <c r="X299" s="151" t="s">
        <v>6378</v>
      </c>
      <c r="Y299" s="151" t="s">
        <v>6378</v>
      </c>
      <c r="Z299" s="156">
        <v>7.0599999999999996E-2</v>
      </c>
      <c r="AA299" s="153" t="s">
        <v>2953</v>
      </c>
      <c r="AB299" s="153" t="s">
        <v>5525</v>
      </c>
      <c r="AC299" s="153" t="s">
        <v>164</v>
      </c>
      <c r="AD299" s="157" t="s">
        <v>2954</v>
      </c>
      <c r="AE299" s="110">
        <v>0</v>
      </c>
      <c r="AF299" s="110">
        <v>0</v>
      </c>
      <c r="AG299" s="112">
        <f t="shared" si="37"/>
        <v>0</v>
      </c>
      <c r="AH299" s="110">
        <f>SUM(AG$4:AG299)</f>
        <v>1</v>
      </c>
      <c r="AI299" s="112">
        <f t="shared" si="34"/>
        <v>0</v>
      </c>
      <c r="AJ299" s="110">
        <f>COUNTIF(AI$4:AI299,"&gt;0")</f>
        <v>0</v>
      </c>
      <c r="AK299" s="110">
        <v>0</v>
      </c>
      <c r="AL299" s="110">
        <v>0</v>
      </c>
      <c r="AM299" s="172" t="str">
        <f>IF(OR(Table1[[#This Row],[Line total ordered for now]]&gt;0,Table1[[#This Row],[Line total ordered for season]]&gt;0),1,"")</f>
        <v/>
      </c>
      <c r="AN299" s="173">
        <f>COUNTIF(AM$4:AM299,"&gt;0")</f>
        <v>0</v>
      </c>
      <c r="AO299" s="173">
        <f>Table1[[#This Row],[ORDER QUANTITY
to be collected BEFORE 31.3.22]]</f>
        <v>0</v>
      </c>
      <c r="AP299" s="174">
        <f t="shared" si="35"/>
        <v>0</v>
      </c>
      <c r="AQ299" s="174">
        <f>IFERROR(INDEX(Retail!H:H,MATCH($D299,Retail!$D:$D,0)),0)</f>
        <v>0</v>
      </c>
      <c r="AR299" s="174">
        <f>IFERROR(INDEX(Retail!J:J,MATCH($D299,Retail!$D:$D,0)),0)</f>
        <v>0</v>
      </c>
      <c r="AS299" s="174">
        <f>IFERROR(INDEX('NEW2022'!H:H,MATCH($D299,'NEW2022'!D:D,0)),0)</f>
        <v>0</v>
      </c>
      <c r="AT299" s="174">
        <f>IFERROR(INDEX('NEW2022'!J:J,MATCH($D299,'NEW2022'!D:D,0)),0)</f>
        <v>0</v>
      </c>
      <c r="AU299" s="174">
        <f>IFERROR(INDEX('Quiet Items'!H:H,MATCH($D299,'Quiet Items'!D:D,0)),0)</f>
        <v>0</v>
      </c>
      <c r="AV299" s="174">
        <f>IFERROR(INDEX('Quiet Items'!J:J,MATCH($D299,'Quiet Items'!D:D,0)),0)</f>
        <v>0</v>
      </c>
      <c r="AW299" s="174">
        <f>IFERROR(INDEX('1.4G'!H:H,MATCH($D299,'1.4G'!D:D,0)),0)</f>
        <v>0</v>
      </c>
      <c r="AX299" s="174">
        <f>IFERROR(INDEX('1.4G'!J:J,MATCH($D299,'1.4G'!D:D,0)),0)</f>
        <v>0</v>
      </c>
      <c r="AY299" s="174">
        <f t="shared" si="45"/>
        <v>0</v>
      </c>
      <c r="AZ299" s="174">
        <f t="shared" si="40"/>
        <v>0</v>
      </c>
      <c r="BA299" s="175">
        <f>IFERROR(Table1[[#This Row],[Line total ordered for now]]*Table1[[#This Row],[GUARANTEED PRICE
for STOCK orders collected before 31.3.22]],0)</f>
        <v>0</v>
      </c>
      <c r="BB299" s="175">
        <f t="shared" si="36"/>
        <v>0</v>
      </c>
      <c r="BC299" s="176">
        <f>(AZ299+Table1[[#This Row],[Line total ordered for now]])*Z299</f>
        <v>0</v>
      </c>
      <c r="BD299" s="200">
        <v>207.077</v>
      </c>
      <c r="BE299" s="65"/>
      <c r="BF299" s="65"/>
      <c r="BG299" s="65"/>
      <c r="BH299" s="65"/>
      <c r="BI299" s="65"/>
      <c r="BJ299" s="65"/>
      <c r="BK299" s="65"/>
      <c r="BL299" s="55"/>
    </row>
    <row r="300" spans="1:72" ht="15.75">
      <c r="A300" s="202">
        <v>297</v>
      </c>
      <c r="B300" s="68" t="s">
        <v>6378</v>
      </c>
      <c r="C300" s="149" t="s">
        <v>614</v>
      </c>
      <c r="D300" s="149" t="s">
        <v>6030</v>
      </c>
      <c r="E300" s="149" t="s">
        <v>2006</v>
      </c>
      <c r="F300" s="158" t="str">
        <f t="shared" si="44"/>
        <v/>
      </c>
      <c r="G300" s="187">
        <v>0</v>
      </c>
      <c r="H300" s="150"/>
      <c r="I300" s="184">
        <v>175.04</v>
      </c>
      <c r="J300" s="150"/>
      <c r="K300" s="151">
        <v>10.267970034367217</v>
      </c>
      <c r="L300" s="152">
        <v>168.189349162935</v>
      </c>
      <c r="M300" s="152">
        <v>184.82346061860989</v>
      </c>
      <c r="N300" s="153" t="s">
        <v>615</v>
      </c>
      <c r="O300" s="154">
        <v>18</v>
      </c>
      <c r="P300" s="153">
        <v>0</v>
      </c>
      <c r="Q300" s="153" t="s">
        <v>147</v>
      </c>
      <c r="R300" s="155">
        <v>15.75</v>
      </c>
      <c r="S300" s="155">
        <v>12</v>
      </c>
      <c r="T300" s="155">
        <v>3.55</v>
      </c>
      <c r="U300" s="154" t="s">
        <v>94</v>
      </c>
      <c r="V300" s="153" t="s">
        <v>89</v>
      </c>
      <c r="W300" s="153" t="s">
        <v>627</v>
      </c>
      <c r="X300" s="151" t="s">
        <v>6378</v>
      </c>
      <c r="Y300" s="151" t="s">
        <v>6378</v>
      </c>
      <c r="Z300" s="156">
        <v>5.568E-2</v>
      </c>
      <c r="AA300" s="153" t="s">
        <v>673</v>
      </c>
      <c r="AB300" s="153" t="s">
        <v>5503</v>
      </c>
      <c r="AC300" s="153" t="s">
        <v>785</v>
      </c>
      <c r="AD300" s="157" t="s">
        <v>626</v>
      </c>
      <c r="AE300" s="110">
        <v>0</v>
      </c>
      <c r="AF300" s="110">
        <v>0</v>
      </c>
      <c r="AG300" s="112">
        <f t="shared" si="37"/>
        <v>0</v>
      </c>
      <c r="AH300" s="110">
        <f>SUM(AG$4:AG300)</f>
        <v>1</v>
      </c>
      <c r="AI300" s="112">
        <f t="shared" si="34"/>
        <v>0</v>
      </c>
      <c r="AJ300" s="110">
        <f>COUNTIF(AI$4:AI300,"&gt;0")</f>
        <v>0</v>
      </c>
      <c r="AK300" s="110">
        <v>0</v>
      </c>
      <c r="AL300" s="110">
        <v>0</v>
      </c>
      <c r="AM300" s="172" t="str">
        <f>IF(OR(Table1[[#This Row],[Line total ordered for now]]&gt;0,Table1[[#This Row],[Line total ordered for season]]&gt;0),1,"")</f>
        <v/>
      </c>
      <c r="AN300" s="173">
        <f>COUNTIF(AM$4:AM300,"&gt;0")</f>
        <v>0</v>
      </c>
      <c r="AO300" s="173">
        <f>Table1[[#This Row],[ORDER QUANTITY
to be collected BEFORE 31.3.22]]</f>
        <v>0</v>
      </c>
      <c r="AP300" s="174">
        <f t="shared" si="35"/>
        <v>0</v>
      </c>
      <c r="AQ300" s="174">
        <f>IFERROR(INDEX(Retail!H:H,MATCH($D300,Retail!$D:$D,0)),0)</f>
        <v>0</v>
      </c>
      <c r="AR300" s="174">
        <f>IFERROR(INDEX(Retail!J:J,MATCH($D300,Retail!$D:$D,0)),0)</f>
        <v>0</v>
      </c>
      <c r="AS300" s="174">
        <f>IFERROR(INDEX('NEW2022'!H:H,MATCH($D300,'NEW2022'!D:D,0)),0)</f>
        <v>0</v>
      </c>
      <c r="AT300" s="174">
        <f>IFERROR(INDEX('NEW2022'!J:J,MATCH($D300,'NEW2022'!D:D,0)),0)</f>
        <v>0</v>
      </c>
      <c r="AU300" s="174">
        <f>IFERROR(INDEX('Quiet Items'!H:H,MATCH($D300,'Quiet Items'!D:D,0)),0)</f>
        <v>0</v>
      </c>
      <c r="AV300" s="174">
        <f>IFERROR(INDEX('Quiet Items'!J:J,MATCH($D300,'Quiet Items'!D:D,0)),0)</f>
        <v>0</v>
      </c>
      <c r="AW300" s="174">
        <f>IFERROR(INDEX('1.4G'!H:H,MATCH($D300,'1.4G'!D:D,0)),0)</f>
        <v>0</v>
      </c>
      <c r="AX300" s="174">
        <f>IFERROR(INDEX('1.4G'!J:J,MATCH($D300,'1.4G'!D:D,0)),0)</f>
        <v>0</v>
      </c>
      <c r="AY300" s="174">
        <f t="shared" si="45"/>
        <v>0</v>
      </c>
      <c r="AZ300" s="174">
        <f t="shared" si="40"/>
        <v>0</v>
      </c>
      <c r="BA300" s="175">
        <f>IFERROR(Table1[[#This Row],[Line total ordered for now]]*Table1[[#This Row],[GUARANTEED PRICE
for STOCK orders collected before 31.3.22]],0)</f>
        <v>0</v>
      </c>
      <c r="BB300" s="175">
        <f t="shared" si="36"/>
        <v>0</v>
      </c>
      <c r="BC300" s="176">
        <f>(AZ300+Table1[[#This Row],[Line total ordered for now]])*Z300</f>
        <v>0</v>
      </c>
      <c r="BD300" s="200">
        <v>157.09994152581839</v>
      </c>
      <c r="BE300" s="65"/>
      <c r="BF300" s="65"/>
      <c r="BG300" s="65"/>
      <c r="BH300" s="65"/>
      <c r="BI300" s="65"/>
      <c r="BJ300" s="65"/>
      <c r="BK300" s="65"/>
      <c r="BL300" s="55"/>
      <c r="BM300"/>
      <c r="BN300"/>
      <c r="BO300"/>
      <c r="BP300"/>
      <c r="BQ300"/>
      <c r="BR300"/>
      <c r="BS300"/>
      <c r="BT300"/>
    </row>
    <row r="301" spans="1:72" s="196" customFormat="1" ht="15.75">
      <c r="A301" s="202">
        <v>298</v>
      </c>
      <c r="B301" s="68" t="s">
        <v>6378</v>
      </c>
      <c r="C301" s="149" t="s">
        <v>614</v>
      </c>
      <c r="D301" s="149" t="s">
        <v>3454</v>
      </c>
      <c r="E301" s="149" t="s">
        <v>3455</v>
      </c>
      <c r="F301" s="158" t="str">
        <f t="shared" si="44"/>
        <v>Video</v>
      </c>
      <c r="G301" s="187">
        <v>7</v>
      </c>
      <c r="H301" s="150"/>
      <c r="I301" s="184">
        <v>237.13</v>
      </c>
      <c r="J301" s="150"/>
      <c r="K301" s="151">
        <v>10.294583333333334</v>
      </c>
      <c r="L301" s="152">
        <v>241.87260000000001</v>
      </c>
      <c r="M301" s="152">
        <v>247.07</v>
      </c>
      <c r="N301" s="153" t="s">
        <v>615</v>
      </c>
      <c r="O301" s="154">
        <v>24</v>
      </c>
      <c r="P301" s="153">
        <v>9</v>
      </c>
      <c r="Q301" s="153" t="s">
        <v>147</v>
      </c>
      <c r="R301" s="155">
        <v>23</v>
      </c>
      <c r="S301" s="155">
        <v>18</v>
      </c>
      <c r="T301" s="155">
        <v>3.55</v>
      </c>
      <c r="U301" s="154" t="s">
        <v>94</v>
      </c>
      <c r="V301" s="153" t="s">
        <v>89</v>
      </c>
      <c r="W301" s="153" t="s">
        <v>627</v>
      </c>
      <c r="X301" s="151" t="s">
        <v>6378</v>
      </c>
      <c r="Y301" s="151" t="s">
        <v>6378</v>
      </c>
      <c r="Z301" s="156">
        <v>6.6600000000000006E-2</v>
      </c>
      <c r="AA301" s="153" t="s">
        <v>3216</v>
      </c>
      <c r="AB301" s="153" t="s">
        <v>5537</v>
      </c>
      <c r="AC301" s="153" t="s">
        <v>141</v>
      </c>
      <c r="AD301" s="157" t="s">
        <v>3456</v>
      </c>
      <c r="AE301" s="110">
        <v>0</v>
      </c>
      <c r="AF301" s="110">
        <v>0</v>
      </c>
      <c r="AG301" s="112">
        <f t="shared" si="37"/>
        <v>0</v>
      </c>
      <c r="AH301" s="110">
        <f>SUM(AG$4:AG301)</f>
        <v>1</v>
      </c>
      <c r="AI301" s="112">
        <f t="shared" si="34"/>
        <v>0</v>
      </c>
      <c r="AJ301" s="110">
        <f>COUNTIF(AI$4:AI301,"&gt;0")</f>
        <v>0</v>
      </c>
      <c r="AK301" s="110">
        <v>0</v>
      </c>
      <c r="AL301" s="110">
        <v>0</v>
      </c>
      <c r="AM301" s="172" t="str">
        <f>IF(OR(Table1[[#This Row],[Line total ordered for now]]&gt;0,Table1[[#This Row],[Line total ordered for season]]&gt;0),1,"")</f>
        <v/>
      </c>
      <c r="AN301" s="173">
        <f>COUNTIF(AM$4:AM301,"&gt;0")</f>
        <v>0</v>
      </c>
      <c r="AO301" s="173">
        <f>Table1[[#This Row],[ORDER QUANTITY
to be collected BEFORE 31.3.22]]</f>
        <v>0</v>
      </c>
      <c r="AP301" s="174">
        <f t="shared" si="35"/>
        <v>0</v>
      </c>
      <c r="AQ301" s="174">
        <f>IFERROR(INDEX(Retail!H:H,MATCH($D301,Retail!$D:$D,0)),0)</f>
        <v>0</v>
      </c>
      <c r="AR301" s="174">
        <f>IFERROR(INDEX(Retail!J:J,MATCH($D301,Retail!$D:$D,0)),0)</f>
        <v>0</v>
      </c>
      <c r="AS301" s="174">
        <f>IFERROR(INDEX('NEW2022'!H:H,MATCH($D301,'NEW2022'!D:D,0)),0)</f>
        <v>0</v>
      </c>
      <c r="AT301" s="174">
        <f>IFERROR(INDEX('NEW2022'!J:J,MATCH($D301,'NEW2022'!D:D,0)),0)</f>
        <v>0</v>
      </c>
      <c r="AU301" s="174">
        <f>IFERROR(INDEX('Quiet Items'!H:H,MATCH($D301,'Quiet Items'!D:D,0)),0)</f>
        <v>0</v>
      </c>
      <c r="AV301" s="174">
        <f>IFERROR(INDEX('Quiet Items'!J:J,MATCH($D301,'Quiet Items'!D:D,0)),0)</f>
        <v>0</v>
      </c>
      <c r="AW301" s="174">
        <f>IFERROR(INDEX('1.4G'!H:H,MATCH($D301,'1.4G'!D:D,0)),0)</f>
        <v>0</v>
      </c>
      <c r="AX301" s="174">
        <f>IFERROR(INDEX('1.4G'!J:J,MATCH($D301,'1.4G'!D:D,0)),0)</f>
        <v>0</v>
      </c>
      <c r="AY301" s="174">
        <f t="shared" si="45"/>
        <v>0</v>
      </c>
      <c r="AZ301" s="174">
        <f t="shared" si="40"/>
        <v>0</v>
      </c>
      <c r="BA301" s="175">
        <f>IFERROR(Table1[[#This Row],[Line total ordered for now]]*Table1[[#This Row],[GUARANTEED PRICE
for STOCK orders collected before 31.3.22]],0)</f>
        <v>0</v>
      </c>
      <c r="BB301" s="175">
        <f t="shared" si="36"/>
        <v>0</v>
      </c>
      <c r="BC301" s="176">
        <f>(AZ301+Table1[[#This Row],[Line total ordered for now]])*Z301</f>
        <v>0</v>
      </c>
      <c r="BD301" s="200">
        <v>210.0095</v>
      </c>
      <c r="BE301" s="65"/>
      <c r="BF301" s="65"/>
      <c r="BG301" s="65"/>
      <c r="BH301" s="65"/>
      <c r="BI301" s="65"/>
      <c r="BJ301" s="65"/>
      <c r="BK301" s="65"/>
      <c r="BL301" s="55"/>
    </row>
    <row r="302" spans="1:72" ht="15.75">
      <c r="A302" s="202">
        <v>299</v>
      </c>
      <c r="B302" s="68" t="s">
        <v>6378</v>
      </c>
      <c r="C302" s="149" t="s">
        <v>614</v>
      </c>
      <c r="D302" s="149" t="s">
        <v>3180</v>
      </c>
      <c r="E302" s="149" t="s">
        <v>3181</v>
      </c>
      <c r="F302" s="158" t="str">
        <f t="shared" si="44"/>
        <v>Video</v>
      </c>
      <c r="G302" s="187">
        <v>1</v>
      </c>
      <c r="H302" s="150"/>
      <c r="I302" s="184">
        <v>212.23</v>
      </c>
      <c r="J302" s="150"/>
      <c r="K302" s="151">
        <v>10.295833333333333</v>
      </c>
      <c r="L302" s="152">
        <v>224.86099999999999</v>
      </c>
      <c r="M302" s="152">
        <v>247.1</v>
      </c>
      <c r="N302" s="153" t="s">
        <v>615</v>
      </c>
      <c r="O302" s="154">
        <v>24</v>
      </c>
      <c r="P302" s="153">
        <v>9</v>
      </c>
      <c r="Q302" s="153" t="s">
        <v>147</v>
      </c>
      <c r="R302" s="155">
        <v>23</v>
      </c>
      <c r="S302" s="155">
        <v>12</v>
      </c>
      <c r="T302" s="155">
        <v>3.55</v>
      </c>
      <c r="U302" s="154" t="s">
        <v>94</v>
      </c>
      <c r="V302" s="153" t="s">
        <v>89</v>
      </c>
      <c r="W302" s="153" t="s">
        <v>627</v>
      </c>
      <c r="X302" s="151" t="s">
        <v>6378</v>
      </c>
      <c r="Y302" s="151" t="s">
        <v>6378</v>
      </c>
      <c r="Z302" s="156">
        <v>6.6631999999999997E-2</v>
      </c>
      <c r="AA302" s="153" t="s">
        <v>673</v>
      </c>
      <c r="AB302" s="153" t="s">
        <v>3151</v>
      </c>
      <c r="AC302" s="153" t="s">
        <v>277</v>
      </c>
      <c r="AD302" s="157" t="s">
        <v>3182</v>
      </c>
      <c r="AE302" s="110">
        <v>0</v>
      </c>
      <c r="AF302" s="110">
        <v>0</v>
      </c>
      <c r="AG302" s="112">
        <f t="shared" si="37"/>
        <v>0</v>
      </c>
      <c r="AH302" s="110">
        <f>SUM(AG$4:AG302)</f>
        <v>1</v>
      </c>
      <c r="AI302" s="112">
        <f t="shared" si="34"/>
        <v>0</v>
      </c>
      <c r="AJ302" s="110">
        <f>COUNTIF(AI$4:AI302,"&gt;0")</f>
        <v>0</v>
      </c>
      <c r="AK302" s="110">
        <v>0</v>
      </c>
      <c r="AL302" s="110">
        <v>0</v>
      </c>
      <c r="AM302" s="172" t="str">
        <f>IF(OR(Table1[[#This Row],[Line total ordered for now]]&gt;0,Table1[[#This Row],[Line total ordered for season]]&gt;0),1,"")</f>
        <v/>
      </c>
      <c r="AN302" s="173">
        <f>COUNTIF(AM$4:AM302,"&gt;0")</f>
        <v>0</v>
      </c>
      <c r="AO302" s="173">
        <f>Table1[[#This Row],[ORDER QUANTITY
to be collected BEFORE 31.3.22]]</f>
        <v>0</v>
      </c>
      <c r="AP302" s="174">
        <f t="shared" si="35"/>
        <v>0</v>
      </c>
      <c r="AQ302" s="174">
        <f>IFERROR(INDEX(Retail!H:H,MATCH($D302,Retail!$D:$D,0)),0)</f>
        <v>0</v>
      </c>
      <c r="AR302" s="174">
        <f>IFERROR(INDEX(Retail!J:J,MATCH($D302,Retail!$D:$D,0)),0)</f>
        <v>0</v>
      </c>
      <c r="AS302" s="174">
        <f>IFERROR(INDEX('NEW2022'!H:H,MATCH($D302,'NEW2022'!D:D,0)),0)</f>
        <v>0</v>
      </c>
      <c r="AT302" s="174">
        <f>IFERROR(INDEX('NEW2022'!J:J,MATCH($D302,'NEW2022'!D:D,0)),0)</f>
        <v>0</v>
      </c>
      <c r="AU302" s="174">
        <f>IFERROR(INDEX('Quiet Items'!H:H,MATCH($D302,'Quiet Items'!D:D,0)),0)</f>
        <v>0</v>
      </c>
      <c r="AV302" s="174">
        <f>IFERROR(INDEX('Quiet Items'!J:J,MATCH($D302,'Quiet Items'!D:D,0)),0)</f>
        <v>0</v>
      </c>
      <c r="AW302" s="174">
        <f>IFERROR(INDEX('1.4G'!H:H,MATCH($D302,'1.4G'!D:D,0)),0)</f>
        <v>0</v>
      </c>
      <c r="AX302" s="174">
        <f>IFERROR(INDEX('1.4G'!J:J,MATCH($D302,'1.4G'!D:D,0)),0)</f>
        <v>0</v>
      </c>
      <c r="AY302" s="174">
        <f t="shared" si="45"/>
        <v>0</v>
      </c>
      <c r="AZ302" s="174">
        <f t="shared" si="40"/>
        <v>0</v>
      </c>
      <c r="BA302" s="175">
        <f>IFERROR(Table1[[#This Row],[Line total ordered for now]]*Table1[[#This Row],[GUARANTEED PRICE
for STOCK orders collected before 31.3.22]],0)</f>
        <v>0</v>
      </c>
      <c r="BB302" s="175">
        <f t="shared" si="36"/>
        <v>0</v>
      </c>
      <c r="BC302" s="176">
        <f>(AZ302+Table1[[#This Row],[Line total ordered for now]])*Z302</f>
        <v>0</v>
      </c>
      <c r="BD302" s="200">
        <v>210.035</v>
      </c>
      <c r="BE302" s="65"/>
      <c r="BF302" s="65"/>
      <c r="BG302" s="65"/>
      <c r="BH302" s="65"/>
      <c r="BI302" s="65"/>
      <c r="BJ302" s="65"/>
      <c r="BK302" s="65"/>
      <c r="BL302" s="55"/>
      <c r="BM302"/>
      <c r="BN302"/>
      <c r="BO302"/>
      <c r="BP302"/>
      <c r="BQ302"/>
      <c r="BR302"/>
      <c r="BS302"/>
      <c r="BT302"/>
    </row>
    <row r="303" spans="1:72" s="196" customFormat="1" ht="15.75">
      <c r="A303" s="202">
        <v>300</v>
      </c>
      <c r="B303" s="68" t="s">
        <v>6378</v>
      </c>
      <c r="C303" s="149" t="s">
        <v>614</v>
      </c>
      <c r="D303" s="149" t="s">
        <v>2759</v>
      </c>
      <c r="E303" s="149" t="s">
        <v>2760</v>
      </c>
      <c r="F303" s="158" t="str">
        <f t="shared" ref="F303" si="46">IF(LEFT(AD303,4)="http",HYPERLINK(AD303,"Video"),"")</f>
        <v>Video</v>
      </c>
      <c r="G303" s="187">
        <v>0</v>
      </c>
      <c r="H303" s="150"/>
      <c r="I303" s="184">
        <v>196.11</v>
      </c>
      <c r="J303" s="150"/>
      <c r="K303" s="151">
        <v>10.345416666666667</v>
      </c>
      <c r="L303" s="152">
        <v>225.94390000000001</v>
      </c>
      <c r="M303" s="152">
        <v>248.29</v>
      </c>
      <c r="N303" s="153" t="s">
        <v>615</v>
      </c>
      <c r="O303" s="154">
        <v>24</v>
      </c>
      <c r="P303" s="153">
        <v>10</v>
      </c>
      <c r="Q303" s="153" t="s">
        <v>147</v>
      </c>
      <c r="R303" s="155">
        <v>23</v>
      </c>
      <c r="S303" s="155">
        <v>14.7</v>
      </c>
      <c r="T303" s="155">
        <v>3.55</v>
      </c>
      <c r="U303" s="154" t="s">
        <v>94</v>
      </c>
      <c r="V303" s="153" t="s">
        <v>89</v>
      </c>
      <c r="W303" s="153" t="s">
        <v>627</v>
      </c>
      <c r="X303" s="151" t="s">
        <v>6378</v>
      </c>
      <c r="Y303" s="151" t="s">
        <v>6378</v>
      </c>
      <c r="Z303" s="156">
        <v>6.8250000000000005E-2</v>
      </c>
      <c r="AA303" s="153" t="s">
        <v>673</v>
      </c>
      <c r="AB303" s="153" t="s">
        <v>5520</v>
      </c>
      <c r="AC303" s="153" t="s">
        <v>164</v>
      </c>
      <c r="AD303" s="157" t="s">
        <v>2761</v>
      </c>
      <c r="AE303" s="110">
        <v>0</v>
      </c>
      <c r="AF303" s="110">
        <v>0</v>
      </c>
      <c r="AG303" s="112">
        <f t="shared" si="37"/>
        <v>0</v>
      </c>
      <c r="AH303" s="110">
        <f>SUM(AG$4:AG303)</f>
        <v>1</v>
      </c>
      <c r="AI303" s="112">
        <f t="shared" si="34"/>
        <v>0</v>
      </c>
      <c r="AJ303" s="110">
        <f>COUNTIF(AI$4:AI303,"&gt;0")</f>
        <v>0</v>
      </c>
      <c r="AK303" s="110">
        <v>0</v>
      </c>
      <c r="AL303" s="110">
        <v>0</v>
      </c>
      <c r="AM303" s="172" t="str">
        <f>IF(OR(Table1[[#This Row],[Line total ordered for now]]&gt;0,Table1[[#This Row],[Line total ordered for season]]&gt;0),1,"")</f>
        <v/>
      </c>
      <c r="AN303" s="173">
        <f>COUNTIF(AM$4:AM303,"&gt;0")</f>
        <v>0</v>
      </c>
      <c r="AO303" s="173">
        <f>Table1[[#This Row],[ORDER QUANTITY
to be collected BEFORE 31.3.22]]</f>
        <v>0</v>
      </c>
      <c r="AP303" s="174">
        <f t="shared" si="35"/>
        <v>0</v>
      </c>
      <c r="AQ303" s="174">
        <f>IFERROR(INDEX(Retail!H:H,MATCH($D303,Retail!$D:$D,0)),0)</f>
        <v>0</v>
      </c>
      <c r="AR303" s="174">
        <f>IFERROR(INDEX(Retail!J:J,MATCH($D303,Retail!$D:$D,0)),0)</f>
        <v>0</v>
      </c>
      <c r="AS303" s="174">
        <f>IFERROR(INDEX('NEW2022'!H:H,MATCH($D303,'NEW2022'!D:D,0)),0)</f>
        <v>0</v>
      </c>
      <c r="AT303" s="174">
        <f>IFERROR(INDEX('NEW2022'!J:J,MATCH($D303,'NEW2022'!D:D,0)),0)</f>
        <v>0</v>
      </c>
      <c r="AU303" s="174">
        <f>IFERROR(INDEX('Quiet Items'!H:H,MATCH($D303,'Quiet Items'!D:D,0)),0)</f>
        <v>0</v>
      </c>
      <c r="AV303" s="174">
        <f>IFERROR(INDEX('Quiet Items'!J:J,MATCH($D303,'Quiet Items'!D:D,0)),0)</f>
        <v>0</v>
      </c>
      <c r="AW303" s="174">
        <f>IFERROR(INDEX('1.4G'!H:H,MATCH($D303,'1.4G'!D:D,0)),0)</f>
        <v>0</v>
      </c>
      <c r="AX303" s="174">
        <f>IFERROR(INDEX('1.4G'!J:J,MATCH($D303,'1.4G'!D:D,0)),0)</f>
        <v>0</v>
      </c>
      <c r="AY303" s="174">
        <f t="shared" ref="AY303" si="47">IF(OR(AU303&gt;0,AW303&gt;0,AO303&gt;0,AS303&gt;0,AQ303&gt;0),AU303+AW303+AO303+AS303+AQ303,0)</f>
        <v>0</v>
      </c>
      <c r="AZ303" s="174">
        <f t="shared" ref="AZ303" si="48">IF(OR(AV303&gt;0,AX303&gt;0,AP303&gt;0,AT303&gt;0,AR303&gt;0),AV303+AX303+AP303+AT303+AR303,0)</f>
        <v>0</v>
      </c>
      <c r="BA303" s="175">
        <f>IFERROR(Table1[[#This Row],[Line total ordered for now]]*Table1[[#This Row],[GUARANTEED PRICE
for STOCK orders collected before 31.3.22]],0)</f>
        <v>0</v>
      </c>
      <c r="BB303" s="175">
        <f t="shared" si="36"/>
        <v>0</v>
      </c>
      <c r="BC303" s="176">
        <f>(AZ303+Table1[[#This Row],[Line total ordered for now]])*Z303</f>
        <v>0</v>
      </c>
      <c r="BD303" s="200">
        <v>211.04649999999998</v>
      </c>
      <c r="BE303" s="65"/>
      <c r="BF303" s="65"/>
      <c r="BG303" s="65"/>
      <c r="BH303" s="65"/>
      <c r="BI303" s="65"/>
      <c r="BJ303" s="65"/>
      <c r="BK303" s="65"/>
      <c r="BL303" s="55"/>
    </row>
    <row r="304" spans="1:72" ht="15.75">
      <c r="A304" s="202">
        <v>301</v>
      </c>
      <c r="B304" s="68" t="s">
        <v>6378</v>
      </c>
      <c r="C304" s="149" t="s">
        <v>614</v>
      </c>
      <c r="D304" s="149" t="s">
        <v>3672</v>
      </c>
      <c r="E304" s="149" t="s">
        <v>3673</v>
      </c>
      <c r="F304" s="158" t="str">
        <f t="shared" si="44"/>
        <v>Video</v>
      </c>
      <c r="G304" s="187">
        <v>4</v>
      </c>
      <c r="H304" s="150"/>
      <c r="I304" s="184">
        <v>210.93</v>
      </c>
      <c r="J304" s="150"/>
      <c r="K304" s="151">
        <v>10.347083333333334</v>
      </c>
      <c r="L304" s="152">
        <v>225.98030000000003</v>
      </c>
      <c r="M304" s="152">
        <v>248.33</v>
      </c>
      <c r="N304" s="153" t="s">
        <v>615</v>
      </c>
      <c r="O304" s="154">
        <v>24</v>
      </c>
      <c r="P304" s="153">
        <v>13</v>
      </c>
      <c r="Q304" s="153" t="s">
        <v>147</v>
      </c>
      <c r="R304" s="155">
        <v>23</v>
      </c>
      <c r="S304" s="155">
        <v>14.88</v>
      </c>
      <c r="T304" s="155">
        <v>3.55</v>
      </c>
      <c r="U304" s="154" t="s">
        <v>94</v>
      </c>
      <c r="V304" s="153" t="s">
        <v>89</v>
      </c>
      <c r="W304" s="153" t="s">
        <v>627</v>
      </c>
      <c r="X304" s="151" t="s">
        <v>6378</v>
      </c>
      <c r="Y304" s="151" t="s">
        <v>6378</v>
      </c>
      <c r="Z304" s="156">
        <v>6.83E-2</v>
      </c>
      <c r="AA304" s="153" t="s">
        <v>3674</v>
      </c>
      <c r="AB304" s="153" t="s">
        <v>5544</v>
      </c>
      <c r="AC304" s="153" t="s">
        <v>4790</v>
      </c>
      <c r="AD304" s="157" t="s">
        <v>3675</v>
      </c>
      <c r="AE304" s="110">
        <v>0</v>
      </c>
      <c r="AF304" s="110">
        <v>0</v>
      </c>
      <c r="AG304" s="112">
        <f t="shared" si="37"/>
        <v>0</v>
      </c>
      <c r="AH304" s="110">
        <f>SUM(AG$4:AG304)</f>
        <v>1</v>
      </c>
      <c r="AI304" s="112">
        <f t="shared" si="34"/>
        <v>0</v>
      </c>
      <c r="AJ304" s="110">
        <f>COUNTIF(AI$4:AI304,"&gt;0")</f>
        <v>0</v>
      </c>
      <c r="AK304" s="110">
        <v>0</v>
      </c>
      <c r="AL304" s="110">
        <v>0</v>
      </c>
      <c r="AM304" s="172" t="str">
        <f>IF(OR(Table1[[#This Row],[Line total ordered for now]]&gt;0,Table1[[#This Row],[Line total ordered for season]]&gt;0),1,"")</f>
        <v/>
      </c>
      <c r="AN304" s="173">
        <f>COUNTIF(AM$4:AM304,"&gt;0")</f>
        <v>0</v>
      </c>
      <c r="AO304" s="173">
        <f>Table1[[#This Row],[ORDER QUANTITY
to be collected BEFORE 31.3.22]]</f>
        <v>0</v>
      </c>
      <c r="AP304" s="174">
        <f t="shared" si="35"/>
        <v>0</v>
      </c>
      <c r="AQ304" s="174">
        <f>IFERROR(INDEX(Retail!H:H,MATCH($D304,Retail!$D:$D,0)),0)</f>
        <v>0</v>
      </c>
      <c r="AR304" s="174">
        <f>IFERROR(INDEX(Retail!J:J,MATCH($D304,Retail!$D:$D,0)),0)</f>
        <v>0</v>
      </c>
      <c r="AS304" s="174">
        <f>IFERROR(INDEX('NEW2022'!H:H,MATCH($D304,'NEW2022'!D:D,0)),0)</f>
        <v>0</v>
      </c>
      <c r="AT304" s="174">
        <f>IFERROR(INDEX('NEW2022'!J:J,MATCH($D304,'NEW2022'!D:D,0)),0)</f>
        <v>0</v>
      </c>
      <c r="AU304" s="174">
        <f>IFERROR(INDEX('Quiet Items'!H:H,MATCH($D304,'Quiet Items'!D:D,0)),0)</f>
        <v>0</v>
      </c>
      <c r="AV304" s="174">
        <f>IFERROR(INDEX('Quiet Items'!J:J,MATCH($D304,'Quiet Items'!D:D,0)),0)</f>
        <v>0</v>
      </c>
      <c r="AW304" s="174">
        <f>IFERROR(INDEX('1.4G'!H:H,MATCH($D304,'1.4G'!D:D,0)),0)</f>
        <v>0</v>
      </c>
      <c r="AX304" s="174">
        <f>IFERROR(INDEX('1.4G'!J:J,MATCH($D304,'1.4G'!D:D,0)),0)</f>
        <v>0</v>
      </c>
      <c r="AY304" s="174">
        <f t="shared" si="45"/>
        <v>0</v>
      </c>
      <c r="AZ304" s="174">
        <f t="shared" si="40"/>
        <v>0</v>
      </c>
      <c r="BA304" s="175">
        <f>IFERROR(Table1[[#This Row],[Line total ordered for now]]*Table1[[#This Row],[GUARANTEED PRICE
for STOCK orders collected before 31.3.22]],0)</f>
        <v>0</v>
      </c>
      <c r="BB304" s="175">
        <f t="shared" si="36"/>
        <v>0</v>
      </c>
      <c r="BC304" s="176">
        <f>(AZ304+Table1[[#This Row],[Line total ordered for now]])*Z304</f>
        <v>0</v>
      </c>
      <c r="BD304" s="200">
        <v>211.0805</v>
      </c>
      <c r="BE304" s="65"/>
      <c r="BF304" s="65"/>
      <c r="BG304" s="65"/>
      <c r="BH304" s="65"/>
      <c r="BI304" s="65"/>
      <c r="BJ304" s="65"/>
      <c r="BK304" s="65"/>
      <c r="BL304" s="55"/>
      <c r="BM304"/>
      <c r="BN304"/>
      <c r="BO304"/>
      <c r="BP304"/>
      <c r="BQ304"/>
      <c r="BR304"/>
      <c r="BS304"/>
      <c r="BT304"/>
    </row>
    <row r="305" spans="1:72" s="196" customFormat="1" ht="15.75">
      <c r="A305" s="202">
        <v>302</v>
      </c>
      <c r="B305" s="68" t="s">
        <v>6378</v>
      </c>
      <c r="C305" s="149" t="s">
        <v>614</v>
      </c>
      <c r="D305" s="149" t="s">
        <v>3252</v>
      </c>
      <c r="E305" s="149" t="s">
        <v>3253</v>
      </c>
      <c r="F305" s="158" t="str">
        <f t="shared" si="38"/>
        <v>Video</v>
      </c>
      <c r="G305" s="187">
        <v>11</v>
      </c>
      <c r="H305" s="150"/>
      <c r="I305" s="184">
        <v>219.98</v>
      </c>
      <c r="J305" s="150"/>
      <c r="K305" s="151">
        <v>10.386666666666667</v>
      </c>
      <c r="L305" s="152">
        <v>226.84480000000002</v>
      </c>
      <c r="M305" s="152">
        <v>249.28</v>
      </c>
      <c r="N305" s="153" t="s">
        <v>615</v>
      </c>
      <c r="O305" s="154">
        <v>24</v>
      </c>
      <c r="P305" s="153">
        <v>5</v>
      </c>
      <c r="Q305" s="153" t="s">
        <v>147</v>
      </c>
      <c r="R305" s="155">
        <v>23</v>
      </c>
      <c r="S305" s="155">
        <v>12</v>
      </c>
      <c r="T305" s="155">
        <v>3.55</v>
      </c>
      <c r="U305" s="154" t="s">
        <v>94</v>
      </c>
      <c r="V305" s="153" t="s">
        <v>89</v>
      </c>
      <c r="W305" s="153" t="s">
        <v>627</v>
      </c>
      <c r="X305" s="151" t="s">
        <v>6378</v>
      </c>
      <c r="Y305" s="151" t="s">
        <v>6378</v>
      </c>
      <c r="Z305" s="156">
        <v>6.6600000000000006E-2</v>
      </c>
      <c r="AA305" s="153" t="s">
        <v>673</v>
      </c>
      <c r="AB305" s="153" t="s">
        <v>5530</v>
      </c>
      <c r="AC305" s="153" t="s">
        <v>2412</v>
      </c>
      <c r="AD305" s="157" t="s">
        <v>3254</v>
      </c>
      <c r="AE305" s="110">
        <v>0</v>
      </c>
      <c r="AF305" s="110">
        <v>0</v>
      </c>
      <c r="AG305" s="112">
        <f t="shared" si="37"/>
        <v>0</v>
      </c>
      <c r="AH305" s="110">
        <f>SUM(AG$4:AG305)</f>
        <v>1</v>
      </c>
      <c r="AI305" s="112">
        <f t="shared" si="34"/>
        <v>0</v>
      </c>
      <c r="AJ305" s="110">
        <f>COUNTIF(AI$4:AI305,"&gt;0")</f>
        <v>0</v>
      </c>
      <c r="AK305" s="110">
        <v>0</v>
      </c>
      <c r="AL305" s="110">
        <v>0</v>
      </c>
      <c r="AM305" s="172" t="str">
        <f>IF(OR(Table1[[#This Row],[Line total ordered for now]]&gt;0,Table1[[#This Row],[Line total ordered for season]]&gt;0),1,"")</f>
        <v/>
      </c>
      <c r="AN305" s="173">
        <f>COUNTIF(AM$4:AM305,"&gt;0")</f>
        <v>0</v>
      </c>
      <c r="AO305" s="173">
        <f>Table1[[#This Row],[ORDER QUANTITY
to be collected BEFORE 31.3.22]]</f>
        <v>0</v>
      </c>
      <c r="AP305" s="174">
        <f t="shared" si="35"/>
        <v>0</v>
      </c>
      <c r="AQ305" s="174">
        <f>IFERROR(INDEX(Retail!H:H,MATCH($D305,Retail!$D:$D,0)),0)</f>
        <v>0</v>
      </c>
      <c r="AR305" s="174">
        <f>IFERROR(INDEX(Retail!J:J,MATCH($D305,Retail!$D:$D,0)),0)</f>
        <v>0</v>
      </c>
      <c r="AS305" s="174">
        <f>IFERROR(INDEX('NEW2022'!H:H,MATCH($D305,'NEW2022'!D:D,0)),0)</f>
        <v>0</v>
      </c>
      <c r="AT305" s="174">
        <f>IFERROR(INDEX('NEW2022'!J:J,MATCH($D305,'NEW2022'!D:D,0)),0)</f>
        <v>0</v>
      </c>
      <c r="AU305" s="174">
        <f>IFERROR(INDEX('Quiet Items'!H:H,MATCH($D305,'Quiet Items'!D:D,0)),0)</f>
        <v>0</v>
      </c>
      <c r="AV305" s="174">
        <f>IFERROR(INDEX('Quiet Items'!J:J,MATCH($D305,'Quiet Items'!D:D,0)),0)</f>
        <v>0</v>
      </c>
      <c r="AW305" s="174">
        <f>IFERROR(INDEX('1.4G'!H:H,MATCH($D305,'1.4G'!D:D,0)),0)</f>
        <v>0</v>
      </c>
      <c r="AX305" s="174">
        <f>IFERROR(INDEX('1.4G'!J:J,MATCH($D305,'1.4G'!D:D,0)),0)</f>
        <v>0</v>
      </c>
      <c r="AY305" s="174">
        <f t="shared" si="39"/>
        <v>0</v>
      </c>
      <c r="AZ305" s="174">
        <f t="shared" si="40"/>
        <v>0</v>
      </c>
      <c r="BA305" s="175">
        <f>IFERROR(Table1[[#This Row],[Line total ordered for now]]*Table1[[#This Row],[GUARANTEED PRICE
for STOCK orders collected before 31.3.22]],0)</f>
        <v>0</v>
      </c>
      <c r="BB305" s="175">
        <f t="shared" si="36"/>
        <v>0</v>
      </c>
      <c r="BC305" s="176">
        <f>(AZ305+Table1[[#This Row],[Line total ordered for now]])*Z305</f>
        <v>0</v>
      </c>
      <c r="BD305" s="200">
        <v>211.88800000000001</v>
      </c>
      <c r="BE305" s="65"/>
      <c r="BF305" s="65"/>
      <c r="BG305" s="65"/>
      <c r="BH305" s="65"/>
      <c r="BI305" s="65"/>
      <c r="BJ305" s="65"/>
      <c r="BK305" s="65"/>
      <c r="BL305" s="55"/>
    </row>
    <row r="306" spans="1:72" ht="15.75">
      <c r="A306" s="202">
        <v>303</v>
      </c>
      <c r="B306" s="68" t="s">
        <v>6378</v>
      </c>
      <c r="C306" s="149" t="s">
        <v>614</v>
      </c>
      <c r="D306" s="149" t="s">
        <v>2081</v>
      </c>
      <c r="E306" s="149" t="s">
        <v>2082</v>
      </c>
      <c r="F306" s="158" t="str">
        <f t="shared" si="38"/>
        <v>Video</v>
      </c>
      <c r="G306" s="187">
        <v>5</v>
      </c>
      <c r="H306" s="150"/>
      <c r="I306" s="184">
        <v>220.07</v>
      </c>
      <c r="J306" s="150"/>
      <c r="K306" s="151">
        <v>10.390833333333333</v>
      </c>
      <c r="L306" s="152">
        <v>226.9358</v>
      </c>
      <c r="M306" s="152">
        <v>249.38</v>
      </c>
      <c r="N306" s="153" t="s">
        <v>615</v>
      </c>
      <c r="O306" s="154">
        <v>24</v>
      </c>
      <c r="P306" s="153">
        <v>10</v>
      </c>
      <c r="Q306" s="153" t="s">
        <v>147</v>
      </c>
      <c r="R306" s="155">
        <v>16</v>
      </c>
      <c r="S306" s="155">
        <v>10</v>
      </c>
      <c r="T306" s="155">
        <v>3.55</v>
      </c>
      <c r="U306" s="154" t="s">
        <v>94</v>
      </c>
      <c r="V306" s="153" t="s">
        <v>89</v>
      </c>
      <c r="W306" s="153" t="s">
        <v>627</v>
      </c>
      <c r="X306" s="151" t="s">
        <v>6378</v>
      </c>
      <c r="Y306" s="151" t="s">
        <v>6378</v>
      </c>
      <c r="Z306" s="156">
        <v>6.6600000000000006E-2</v>
      </c>
      <c r="AA306" s="153" t="s">
        <v>984</v>
      </c>
      <c r="AB306" s="153" t="s">
        <v>5505</v>
      </c>
      <c r="AC306" s="153" t="s">
        <v>785</v>
      </c>
      <c r="AD306" s="157" t="s">
        <v>2083</v>
      </c>
      <c r="AE306" s="110">
        <v>0</v>
      </c>
      <c r="AF306" s="110">
        <v>0</v>
      </c>
      <c r="AG306" s="112">
        <f t="shared" si="37"/>
        <v>0</v>
      </c>
      <c r="AH306" s="110">
        <f>SUM(AG$4:AG306)</f>
        <v>1</v>
      </c>
      <c r="AI306" s="112">
        <f t="shared" si="34"/>
        <v>0</v>
      </c>
      <c r="AJ306" s="110">
        <f>COUNTIF(AI$4:AI306,"&gt;0")</f>
        <v>0</v>
      </c>
      <c r="AK306" s="110">
        <v>0</v>
      </c>
      <c r="AL306" s="110">
        <v>0</v>
      </c>
      <c r="AM306" s="172" t="str">
        <f>IF(OR(Table1[[#This Row],[Line total ordered for now]]&gt;0,Table1[[#This Row],[Line total ordered for season]]&gt;0),1,"")</f>
        <v/>
      </c>
      <c r="AN306" s="173">
        <f>COUNTIF(AM$4:AM306,"&gt;0")</f>
        <v>0</v>
      </c>
      <c r="AO306" s="173">
        <f>Table1[[#This Row],[ORDER QUANTITY
to be collected BEFORE 31.3.22]]</f>
        <v>0</v>
      </c>
      <c r="AP306" s="174">
        <f t="shared" si="35"/>
        <v>0</v>
      </c>
      <c r="AQ306" s="174">
        <f>IFERROR(INDEX(Retail!H:H,MATCH($D306,Retail!$D:$D,0)),0)</f>
        <v>0</v>
      </c>
      <c r="AR306" s="174">
        <f>IFERROR(INDEX(Retail!J:J,MATCH($D306,Retail!$D:$D,0)),0)</f>
        <v>0</v>
      </c>
      <c r="AS306" s="174">
        <f>IFERROR(INDEX('NEW2022'!H:H,MATCH($D306,'NEW2022'!D:D,0)),0)</f>
        <v>0</v>
      </c>
      <c r="AT306" s="174">
        <f>IFERROR(INDEX('NEW2022'!J:J,MATCH($D306,'NEW2022'!D:D,0)),0)</f>
        <v>0</v>
      </c>
      <c r="AU306" s="174">
        <f>IFERROR(INDEX('Quiet Items'!H:H,MATCH($D306,'Quiet Items'!D:D,0)),0)</f>
        <v>0</v>
      </c>
      <c r="AV306" s="174">
        <f>IFERROR(INDEX('Quiet Items'!J:J,MATCH($D306,'Quiet Items'!D:D,0)),0)</f>
        <v>0</v>
      </c>
      <c r="AW306" s="174">
        <f>IFERROR(INDEX('1.4G'!H:H,MATCH($D306,'1.4G'!D:D,0)),0)</f>
        <v>0</v>
      </c>
      <c r="AX306" s="174">
        <f>IFERROR(INDEX('1.4G'!J:J,MATCH($D306,'1.4G'!D:D,0)),0)</f>
        <v>0</v>
      </c>
      <c r="AY306" s="174">
        <f t="shared" si="39"/>
        <v>0</v>
      </c>
      <c r="AZ306" s="174">
        <f t="shared" si="40"/>
        <v>0</v>
      </c>
      <c r="BA306" s="175">
        <f>IFERROR(Table1[[#This Row],[Line total ordered for now]]*Table1[[#This Row],[GUARANTEED PRICE
for STOCK orders collected before 31.3.22]],0)</f>
        <v>0</v>
      </c>
      <c r="BB306" s="175">
        <f t="shared" si="36"/>
        <v>0</v>
      </c>
      <c r="BC306" s="176">
        <f>(AZ306+Table1[[#This Row],[Line total ordered for now]])*Z306</f>
        <v>0</v>
      </c>
      <c r="BD306" s="200">
        <v>211.97299999999998</v>
      </c>
      <c r="BE306" s="65"/>
      <c r="BF306" s="65"/>
      <c r="BG306" s="65"/>
      <c r="BH306" s="65"/>
      <c r="BI306" s="65"/>
      <c r="BJ306" s="65"/>
      <c r="BK306" s="65"/>
      <c r="BL306" s="55"/>
      <c r="BM306"/>
      <c r="BN306"/>
      <c r="BO306"/>
      <c r="BP306"/>
      <c r="BQ306"/>
      <c r="BR306"/>
      <c r="BS306"/>
      <c r="BT306"/>
    </row>
    <row r="307" spans="1:72" s="196" customFormat="1" ht="15.75">
      <c r="A307" s="202">
        <v>304</v>
      </c>
      <c r="B307" s="68" t="s">
        <v>6378</v>
      </c>
      <c r="C307" s="149" t="s">
        <v>614</v>
      </c>
      <c r="D307" s="149" t="s">
        <v>6046</v>
      </c>
      <c r="E307" s="149" t="s">
        <v>3455</v>
      </c>
      <c r="F307" s="158" t="str">
        <f t="shared" si="38"/>
        <v>Video</v>
      </c>
      <c r="G307" s="187">
        <v>0</v>
      </c>
      <c r="H307" s="150"/>
      <c r="I307" s="184">
        <v>237.13</v>
      </c>
      <c r="J307" s="150"/>
      <c r="K307" s="151">
        <v>10.469983345253389</v>
      </c>
      <c r="L307" s="152">
        <v>181.40445</v>
      </c>
      <c r="M307" s="152">
        <v>188.45970021456102</v>
      </c>
      <c r="N307" s="153" t="s">
        <v>615</v>
      </c>
      <c r="O307" s="154">
        <v>18</v>
      </c>
      <c r="P307" s="153">
        <v>9</v>
      </c>
      <c r="Q307" s="153" t="s">
        <v>147</v>
      </c>
      <c r="R307" s="155">
        <v>17.25</v>
      </c>
      <c r="S307" s="155">
        <v>13.5</v>
      </c>
      <c r="T307" s="155">
        <v>3.55</v>
      </c>
      <c r="U307" s="154" t="s">
        <v>94</v>
      </c>
      <c r="V307" s="153" t="s">
        <v>89</v>
      </c>
      <c r="W307" s="153" t="s">
        <v>627</v>
      </c>
      <c r="X307" s="151" t="s">
        <v>6378</v>
      </c>
      <c r="Y307" s="151" t="s">
        <v>6378</v>
      </c>
      <c r="Z307" s="156">
        <v>5.3280000000000001E-2</v>
      </c>
      <c r="AA307" s="153" t="s">
        <v>3216</v>
      </c>
      <c r="AB307" s="153" t="s">
        <v>5537</v>
      </c>
      <c r="AC307" s="153" t="s">
        <v>141</v>
      </c>
      <c r="AD307" s="157" t="s">
        <v>3456</v>
      </c>
      <c r="AE307" s="110">
        <v>0</v>
      </c>
      <c r="AF307" s="110">
        <v>0</v>
      </c>
      <c r="AG307" s="112">
        <f t="shared" si="37"/>
        <v>0</v>
      </c>
      <c r="AH307" s="110">
        <f>SUM(AG$4:AG307)</f>
        <v>1</v>
      </c>
      <c r="AI307" s="112">
        <f t="shared" si="34"/>
        <v>0</v>
      </c>
      <c r="AJ307" s="110">
        <f>COUNTIF(AI$4:AI307,"&gt;0")</f>
        <v>0</v>
      </c>
      <c r="AK307" s="110">
        <v>0</v>
      </c>
      <c r="AL307" s="110">
        <v>0</v>
      </c>
      <c r="AM307" s="172" t="str">
        <f>IF(OR(Table1[[#This Row],[Line total ordered for now]]&gt;0,Table1[[#This Row],[Line total ordered for season]]&gt;0),1,"")</f>
        <v/>
      </c>
      <c r="AN307" s="173">
        <f>COUNTIF(AM$4:AM307,"&gt;0")</f>
        <v>0</v>
      </c>
      <c r="AO307" s="173">
        <f>Table1[[#This Row],[ORDER QUANTITY
to be collected BEFORE 31.3.22]]</f>
        <v>0</v>
      </c>
      <c r="AP307" s="174">
        <f t="shared" si="35"/>
        <v>0</v>
      </c>
      <c r="AQ307" s="174">
        <f>IFERROR(INDEX(Retail!H:H,MATCH($D307,Retail!$D:$D,0)),0)</f>
        <v>0</v>
      </c>
      <c r="AR307" s="174">
        <f>IFERROR(INDEX(Retail!J:J,MATCH($D307,Retail!$D:$D,0)),0)</f>
        <v>0</v>
      </c>
      <c r="AS307" s="174">
        <f>IFERROR(INDEX('NEW2022'!H:H,MATCH($D307,'NEW2022'!D:D,0)),0)</f>
        <v>0</v>
      </c>
      <c r="AT307" s="174">
        <f>IFERROR(INDEX('NEW2022'!J:J,MATCH($D307,'NEW2022'!D:D,0)),0)</f>
        <v>0</v>
      </c>
      <c r="AU307" s="174">
        <f>IFERROR(INDEX('Quiet Items'!H:H,MATCH($D307,'Quiet Items'!D:D,0)),0)</f>
        <v>0</v>
      </c>
      <c r="AV307" s="174">
        <f>IFERROR(INDEX('Quiet Items'!J:J,MATCH($D307,'Quiet Items'!D:D,0)),0)</f>
        <v>0</v>
      </c>
      <c r="AW307" s="174">
        <f>IFERROR(INDEX('1.4G'!H:H,MATCH($D307,'1.4G'!D:D,0)),0)</f>
        <v>0</v>
      </c>
      <c r="AX307" s="174">
        <f>IFERROR(INDEX('1.4G'!J:J,MATCH($D307,'1.4G'!D:D,0)),0)</f>
        <v>0</v>
      </c>
      <c r="AY307" s="174">
        <f t="shared" si="39"/>
        <v>0</v>
      </c>
      <c r="AZ307" s="174">
        <f t="shared" si="40"/>
        <v>0</v>
      </c>
      <c r="BA307" s="175">
        <f>IFERROR(Table1[[#This Row],[Line total ordered for now]]*Table1[[#This Row],[GUARANTEED PRICE
for STOCK orders collected before 31.3.22]],0)</f>
        <v>0</v>
      </c>
      <c r="BB307" s="175">
        <f t="shared" si="36"/>
        <v>0</v>
      </c>
      <c r="BC307" s="176">
        <f>(AZ307+Table1[[#This Row],[Line total ordered for now]])*Z307</f>
        <v>0</v>
      </c>
      <c r="BD307" s="200">
        <v>160.19074518237687</v>
      </c>
      <c r="BE307" s="65"/>
      <c r="BF307" s="65"/>
      <c r="BG307" s="65"/>
      <c r="BH307" s="65"/>
      <c r="BI307" s="65"/>
      <c r="BJ307" s="65"/>
      <c r="BK307" s="65"/>
      <c r="BL307" s="55"/>
    </row>
    <row r="308" spans="1:72" s="196" customFormat="1" ht="15.75">
      <c r="A308" s="202">
        <v>305</v>
      </c>
      <c r="B308" s="68" t="s">
        <v>6378</v>
      </c>
      <c r="C308" s="149" t="s">
        <v>614</v>
      </c>
      <c r="D308" s="149" t="s">
        <v>6041</v>
      </c>
      <c r="E308" s="149" t="s">
        <v>3181</v>
      </c>
      <c r="F308" s="158" t="str">
        <f t="shared" si="38"/>
        <v>Video</v>
      </c>
      <c r="G308" s="187">
        <v>0</v>
      </c>
      <c r="H308" s="150"/>
      <c r="I308" s="184">
        <v>212.23</v>
      </c>
      <c r="J308" s="150"/>
      <c r="K308" s="151">
        <v>10.471050288463266</v>
      </c>
      <c r="L308" s="152">
        <v>171.51580372502829</v>
      </c>
      <c r="M308" s="152">
        <v>188.47890519233877</v>
      </c>
      <c r="N308" s="153" t="s">
        <v>615</v>
      </c>
      <c r="O308" s="154">
        <v>18</v>
      </c>
      <c r="P308" s="153">
        <v>9</v>
      </c>
      <c r="Q308" s="153" t="s">
        <v>147</v>
      </c>
      <c r="R308" s="155">
        <v>17.25</v>
      </c>
      <c r="S308" s="155">
        <v>9</v>
      </c>
      <c r="T308" s="155">
        <v>3.55</v>
      </c>
      <c r="U308" s="154" t="s">
        <v>94</v>
      </c>
      <c r="V308" s="153" t="s">
        <v>89</v>
      </c>
      <c r="W308" s="153" t="s">
        <v>627</v>
      </c>
      <c r="X308" s="151" t="s">
        <v>6378</v>
      </c>
      <c r="Y308" s="151" t="s">
        <v>6378</v>
      </c>
      <c r="Z308" s="156">
        <v>5.3305999999999999E-2</v>
      </c>
      <c r="AA308" s="153" t="s">
        <v>673</v>
      </c>
      <c r="AB308" s="153" t="s">
        <v>3151</v>
      </c>
      <c r="AC308" s="153" t="s">
        <v>277</v>
      </c>
      <c r="AD308" s="157" t="s">
        <v>3182</v>
      </c>
      <c r="AE308" s="110">
        <v>0</v>
      </c>
      <c r="AF308" s="110">
        <v>0</v>
      </c>
      <c r="AG308" s="112">
        <f t="shared" si="37"/>
        <v>0</v>
      </c>
      <c r="AH308" s="110">
        <f>SUM(AG$4:AG308)</f>
        <v>1</v>
      </c>
      <c r="AI308" s="112">
        <f t="shared" si="34"/>
        <v>0</v>
      </c>
      <c r="AJ308" s="110">
        <f>COUNTIF(AI$4:AI308,"&gt;0")</f>
        <v>0</v>
      </c>
      <c r="AK308" s="110">
        <v>0</v>
      </c>
      <c r="AL308" s="110">
        <v>0</v>
      </c>
      <c r="AM308" s="172" t="str">
        <f>IF(OR(Table1[[#This Row],[Line total ordered for now]]&gt;0,Table1[[#This Row],[Line total ordered for season]]&gt;0),1,"")</f>
        <v/>
      </c>
      <c r="AN308" s="173">
        <f>COUNTIF(AM$4:AM308,"&gt;0")</f>
        <v>0</v>
      </c>
      <c r="AO308" s="173">
        <f>Table1[[#This Row],[ORDER QUANTITY
to be collected BEFORE 31.3.22]]</f>
        <v>0</v>
      </c>
      <c r="AP308" s="174">
        <f t="shared" si="35"/>
        <v>0</v>
      </c>
      <c r="AQ308" s="174">
        <f>IFERROR(INDEX(Retail!H:H,MATCH($D308,Retail!$D:$D,0)),0)</f>
        <v>0</v>
      </c>
      <c r="AR308" s="174">
        <f>IFERROR(INDEX(Retail!J:J,MATCH($D308,Retail!$D:$D,0)),0)</f>
        <v>0</v>
      </c>
      <c r="AS308" s="174">
        <f>IFERROR(INDEX('NEW2022'!H:H,MATCH($D308,'NEW2022'!D:D,0)),0)</f>
        <v>0</v>
      </c>
      <c r="AT308" s="174">
        <f>IFERROR(INDEX('NEW2022'!J:J,MATCH($D308,'NEW2022'!D:D,0)),0)</f>
        <v>0</v>
      </c>
      <c r="AU308" s="174">
        <f>IFERROR(INDEX('Quiet Items'!H:H,MATCH($D308,'Quiet Items'!D:D,0)),0)</f>
        <v>0</v>
      </c>
      <c r="AV308" s="174">
        <f>IFERROR(INDEX('Quiet Items'!J:J,MATCH($D308,'Quiet Items'!D:D,0)),0)</f>
        <v>0</v>
      </c>
      <c r="AW308" s="174">
        <f>IFERROR(INDEX('1.4G'!H:H,MATCH($D308,'1.4G'!D:D,0)),0)</f>
        <v>0</v>
      </c>
      <c r="AX308" s="174">
        <f>IFERROR(INDEX('1.4G'!J:J,MATCH($D308,'1.4G'!D:D,0)),0)</f>
        <v>0</v>
      </c>
      <c r="AY308" s="174">
        <f t="shared" si="39"/>
        <v>0</v>
      </c>
      <c r="AZ308" s="174">
        <f t="shared" si="40"/>
        <v>0</v>
      </c>
      <c r="BA308" s="175">
        <f>IFERROR(Table1[[#This Row],[Line total ordered for now]]*Table1[[#This Row],[GUARANTEED PRICE
for STOCK orders collected before 31.3.22]],0)</f>
        <v>0</v>
      </c>
      <c r="BB308" s="175">
        <f t="shared" si="36"/>
        <v>0</v>
      </c>
      <c r="BC308" s="176">
        <f>(AZ308+Table1[[#This Row],[Line total ordered for now]])*Z308</f>
        <v>0</v>
      </c>
      <c r="BD308" s="200">
        <v>160.20706941348794</v>
      </c>
      <c r="BE308" s="65"/>
      <c r="BF308" s="65"/>
      <c r="BG308" s="65"/>
      <c r="BH308" s="65"/>
      <c r="BI308" s="65"/>
      <c r="BJ308" s="65"/>
      <c r="BK308" s="65"/>
      <c r="BL308" s="55"/>
    </row>
    <row r="309" spans="1:72" ht="15.75">
      <c r="A309" s="202">
        <v>306</v>
      </c>
      <c r="B309" s="68" t="s">
        <v>6378</v>
      </c>
      <c r="C309" s="149" t="s">
        <v>614</v>
      </c>
      <c r="D309" s="149" t="s">
        <v>3484</v>
      </c>
      <c r="E309" s="149" t="s">
        <v>3485</v>
      </c>
      <c r="F309" s="158" t="str">
        <f t="shared" ref="F309:F317" si="49">IF(LEFT(AD309,4)="http",HYPERLINK(AD309,"Video"),"")</f>
        <v>Video</v>
      </c>
      <c r="G309" s="187">
        <v>4</v>
      </c>
      <c r="H309" s="150"/>
      <c r="I309" s="184">
        <v>221.89</v>
      </c>
      <c r="J309" s="150"/>
      <c r="K309" s="151">
        <v>10.476666666666667</v>
      </c>
      <c r="L309" s="152">
        <v>228.81040000000002</v>
      </c>
      <c r="M309" s="152">
        <v>251.44</v>
      </c>
      <c r="N309" s="153" t="s">
        <v>615</v>
      </c>
      <c r="O309" s="154">
        <v>24</v>
      </c>
      <c r="P309" s="153">
        <v>12</v>
      </c>
      <c r="Q309" s="153" t="s">
        <v>147</v>
      </c>
      <c r="R309" s="155">
        <v>23</v>
      </c>
      <c r="S309" s="155">
        <v>18</v>
      </c>
      <c r="T309" s="155">
        <v>3.55</v>
      </c>
      <c r="U309" s="154" t="s">
        <v>94</v>
      </c>
      <c r="V309" s="153" t="s">
        <v>89</v>
      </c>
      <c r="W309" s="153" t="s">
        <v>627</v>
      </c>
      <c r="X309" s="151" t="s">
        <v>6378</v>
      </c>
      <c r="Y309" s="151" t="s">
        <v>6378</v>
      </c>
      <c r="Z309" s="156">
        <v>6.6600000000000006E-2</v>
      </c>
      <c r="AA309" s="153" t="s">
        <v>3216</v>
      </c>
      <c r="AB309" s="153" t="s">
        <v>5538</v>
      </c>
      <c r="AC309" s="153" t="s">
        <v>141</v>
      </c>
      <c r="AD309" s="157" t="s">
        <v>3486</v>
      </c>
      <c r="AE309" s="110">
        <v>0</v>
      </c>
      <c r="AF309" s="110">
        <v>0</v>
      </c>
      <c r="AG309" s="112">
        <f t="shared" si="37"/>
        <v>0</v>
      </c>
      <c r="AH309" s="110">
        <f>SUM(AG$4:AG309)</f>
        <v>1</v>
      </c>
      <c r="AI309" s="112">
        <f t="shared" si="34"/>
        <v>0</v>
      </c>
      <c r="AJ309" s="110">
        <f>COUNTIF(AI$4:AI309,"&gt;0")</f>
        <v>0</v>
      </c>
      <c r="AK309" s="110">
        <v>0</v>
      </c>
      <c r="AL309" s="110">
        <v>0</v>
      </c>
      <c r="AM309" s="172" t="str">
        <f>IF(OR(Table1[[#This Row],[Line total ordered for now]]&gt;0,Table1[[#This Row],[Line total ordered for season]]&gt;0),1,"")</f>
        <v/>
      </c>
      <c r="AN309" s="173">
        <f>COUNTIF(AM$4:AM309,"&gt;0")</f>
        <v>0</v>
      </c>
      <c r="AO309" s="173">
        <f>Table1[[#This Row],[ORDER QUANTITY
to be collected BEFORE 31.3.22]]</f>
        <v>0</v>
      </c>
      <c r="AP309" s="174">
        <f t="shared" si="35"/>
        <v>0</v>
      </c>
      <c r="AQ309" s="174">
        <f>IFERROR(INDEX(Retail!H:H,MATCH($D309,Retail!$D:$D,0)),0)</f>
        <v>0</v>
      </c>
      <c r="AR309" s="174">
        <f>IFERROR(INDEX(Retail!J:J,MATCH($D309,Retail!$D:$D,0)),0)</f>
        <v>0</v>
      </c>
      <c r="AS309" s="174">
        <f>IFERROR(INDEX('NEW2022'!H:H,MATCH($D309,'NEW2022'!D:D,0)),0)</f>
        <v>0</v>
      </c>
      <c r="AT309" s="174">
        <f>IFERROR(INDEX('NEW2022'!J:J,MATCH($D309,'NEW2022'!D:D,0)),0)</f>
        <v>0</v>
      </c>
      <c r="AU309" s="174">
        <f>IFERROR(INDEX('Quiet Items'!H:H,MATCH($D309,'Quiet Items'!D:D,0)),0)</f>
        <v>0</v>
      </c>
      <c r="AV309" s="174">
        <f>IFERROR(INDEX('Quiet Items'!J:J,MATCH($D309,'Quiet Items'!D:D,0)),0)</f>
        <v>0</v>
      </c>
      <c r="AW309" s="174">
        <f>IFERROR(INDEX('1.4G'!H:H,MATCH($D309,'1.4G'!D:D,0)),0)</f>
        <v>0</v>
      </c>
      <c r="AX309" s="174">
        <f>IFERROR(INDEX('1.4G'!J:J,MATCH($D309,'1.4G'!D:D,0)),0)</f>
        <v>0</v>
      </c>
      <c r="AY309" s="174">
        <f t="shared" ref="AY309:AY317" si="50">IF(OR(AU309&gt;0,AW309&gt;0,AO309&gt;0,AS309&gt;0,AQ309&gt;0),AU309+AW309+AO309+AS309+AQ309,0)</f>
        <v>0</v>
      </c>
      <c r="AZ309" s="174">
        <f t="shared" si="40"/>
        <v>0</v>
      </c>
      <c r="BA309" s="175">
        <f>IFERROR(Table1[[#This Row],[Line total ordered for now]]*Table1[[#This Row],[GUARANTEED PRICE
for STOCK orders collected before 31.3.22]],0)</f>
        <v>0</v>
      </c>
      <c r="BB309" s="175">
        <f t="shared" si="36"/>
        <v>0</v>
      </c>
      <c r="BC309" s="176">
        <f>(AZ309+Table1[[#This Row],[Line total ordered for now]])*Z309</f>
        <v>0</v>
      </c>
      <c r="BD309" s="200">
        <v>213.72399999999999</v>
      </c>
      <c r="BE309" s="65"/>
      <c r="BF309" s="65"/>
      <c r="BG309" s="65"/>
      <c r="BH309" s="65"/>
      <c r="BI309" s="65"/>
      <c r="BJ309" s="65"/>
      <c r="BK309" s="65"/>
      <c r="BL309" s="55"/>
      <c r="BM309"/>
      <c r="BN309"/>
      <c r="BO309"/>
      <c r="BP309"/>
      <c r="BQ309"/>
      <c r="BR309"/>
      <c r="BS309"/>
      <c r="BT309"/>
    </row>
    <row r="310" spans="1:72" ht="15.75">
      <c r="A310" s="202">
        <v>307</v>
      </c>
      <c r="B310" s="68" t="s">
        <v>6378</v>
      </c>
      <c r="C310" s="149" t="s">
        <v>614</v>
      </c>
      <c r="D310" s="149" t="s">
        <v>2810</v>
      </c>
      <c r="E310" s="149" t="s">
        <v>2811</v>
      </c>
      <c r="F310" s="158" t="str">
        <f t="shared" si="49"/>
        <v>Video</v>
      </c>
      <c r="G310" s="187">
        <v>0</v>
      </c>
      <c r="H310" s="150"/>
      <c r="I310" s="184">
        <v>223.44</v>
      </c>
      <c r="J310" s="150"/>
      <c r="K310" s="151">
        <v>10.549999999999999</v>
      </c>
      <c r="L310" s="152">
        <v>230.41200000000001</v>
      </c>
      <c r="M310" s="152">
        <v>253.2</v>
      </c>
      <c r="N310" s="153" t="s">
        <v>615</v>
      </c>
      <c r="O310" s="154">
        <v>24</v>
      </c>
      <c r="P310" s="153">
        <v>6</v>
      </c>
      <c r="Q310" s="153" t="s">
        <v>147</v>
      </c>
      <c r="R310" s="155">
        <v>23</v>
      </c>
      <c r="S310" s="155">
        <v>14.7</v>
      </c>
      <c r="T310" s="155">
        <v>3.55</v>
      </c>
      <c r="U310" s="154" t="s">
        <v>94</v>
      </c>
      <c r="V310" s="153" t="s">
        <v>89</v>
      </c>
      <c r="W310" s="153" t="s">
        <v>627</v>
      </c>
      <c r="X310" s="151" t="s">
        <v>6378</v>
      </c>
      <c r="Y310" s="151" t="s">
        <v>6378</v>
      </c>
      <c r="Z310" s="156">
        <v>7.0000000000000007E-2</v>
      </c>
      <c r="AA310" s="153" t="s">
        <v>673</v>
      </c>
      <c r="AB310" s="153" t="s">
        <v>5521</v>
      </c>
      <c r="AC310" s="153" t="s">
        <v>164</v>
      </c>
      <c r="AD310" s="157" t="s">
        <v>2812</v>
      </c>
      <c r="AE310" s="110">
        <v>0</v>
      </c>
      <c r="AF310" s="110">
        <v>0</v>
      </c>
      <c r="AG310" s="112">
        <f t="shared" si="37"/>
        <v>0</v>
      </c>
      <c r="AH310" s="110">
        <f>SUM(AG$4:AG310)</f>
        <v>1</v>
      </c>
      <c r="AI310" s="112">
        <f t="shared" si="34"/>
        <v>0</v>
      </c>
      <c r="AJ310" s="110">
        <f>COUNTIF(AI$4:AI310,"&gt;0")</f>
        <v>0</v>
      </c>
      <c r="AK310" s="110">
        <v>0</v>
      </c>
      <c r="AL310" s="110">
        <v>0</v>
      </c>
      <c r="AM310" s="172" t="str">
        <f>IF(OR(Table1[[#This Row],[Line total ordered for now]]&gt;0,Table1[[#This Row],[Line total ordered for season]]&gt;0),1,"")</f>
        <v/>
      </c>
      <c r="AN310" s="173">
        <f>COUNTIF(AM$4:AM310,"&gt;0")</f>
        <v>0</v>
      </c>
      <c r="AO310" s="173">
        <f>Table1[[#This Row],[ORDER QUANTITY
to be collected BEFORE 31.3.22]]</f>
        <v>0</v>
      </c>
      <c r="AP310" s="174">
        <f t="shared" si="35"/>
        <v>0</v>
      </c>
      <c r="AQ310" s="174">
        <f>IFERROR(INDEX(Retail!H:H,MATCH($D310,Retail!$D:$D,0)),0)</f>
        <v>0</v>
      </c>
      <c r="AR310" s="174">
        <f>IFERROR(INDEX(Retail!J:J,MATCH($D310,Retail!$D:$D,0)),0)</f>
        <v>0</v>
      </c>
      <c r="AS310" s="174">
        <f>IFERROR(INDEX('NEW2022'!H:H,MATCH($D310,'NEW2022'!D:D,0)),0)</f>
        <v>0</v>
      </c>
      <c r="AT310" s="174">
        <f>IFERROR(INDEX('NEW2022'!J:J,MATCH($D310,'NEW2022'!D:D,0)),0)</f>
        <v>0</v>
      </c>
      <c r="AU310" s="174">
        <f>IFERROR(INDEX('Quiet Items'!H:H,MATCH($D310,'Quiet Items'!D:D,0)),0)</f>
        <v>0</v>
      </c>
      <c r="AV310" s="174">
        <f>IFERROR(INDEX('Quiet Items'!J:J,MATCH($D310,'Quiet Items'!D:D,0)),0)</f>
        <v>0</v>
      </c>
      <c r="AW310" s="174">
        <f>IFERROR(INDEX('1.4G'!H:H,MATCH($D310,'1.4G'!D:D,0)),0)</f>
        <v>0</v>
      </c>
      <c r="AX310" s="174">
        <f>IFERROR(INDEX('1.4G'!J:J,MATCH($D310,'1.4G'!D:D,0)),0)</f>
        <v>0</v>
      </c>
      <c r="AY310" s="174">
        <f t="shared" si="50"/>
        <v>0</v>
      </c>
      <c r="AZ310" s="174">
        <f t="shared" si="40"/>
        <v>0</v>
      </c>
      <c r="BA310" s="175">
        <f>IFERROR(Table1[[#This Row],[Line total ordered for now]]*Table1[[#This Row],[GUARANTEED PRICE
for STOCK orders collected before 31.3.22]],0)</f>
        <v>0</v>
      </c>
      <c r="BB310" s="175">
        <f t="shared" si="36"/>
        <v>0</v>
      </c>
      <c r="BC310" s="176">
        <f>(AZ310+Table1[[#This Row],[Line total ordered for now]])*Z310</f>
        <v>0</v>
      </c>
      <c r="BD310" s="200">
        <v>215.22</v>
      </c>
      <c r="BE310" s="65"/>
      <c r="BF310" s="65"/>
      <c r="BG310" s="65"/>
      <c r="BH310" s="65"/>
      <c r="BI310" s="65"/>
      <c r="BJ310" s="65"/>
      <c r="BK310" s="65"/>
      <c r="BL310" s="55"/>
      <c r="BM310"/>
      <c r="BN310"/>
      <c r="BO310"/>
      <c r="BP310"/>
      <c r="BQ310"/>
      <c r="BR310"/>
      <c r="BS310"/>
      <c r="BT310"/>
    </row>
    <row r="311" spans="1:72" ht="15.75">
      <c r="A311" s="202">
        <v>308</v>
      </c>
      <c r="B311" s="68" t="s">
        <v>6378</v>
      </c>
      <c r="C311" s="149" t="s">
        <v>614</v>
      </c>
      <c r="D311" s="149" t="s">
        <v>6028</v>
      </c>
      <c r="E311" s="149" t="s">
        <v>1863</v>
      </c>
      <c r="F311" s="158" t="str">
        <f t="shared" si="49"/>
        <v>Video</v>
      </c>
      <c r="G311" s="187">
        <v>0</v>
      </c>
      <c r="H311" s="150"/>
      <c r="I311" s="184">
        <v>185.45</v>
      </c>
      <c r="J311" s="150"/>
      <c r="K311" s="151">
        <v>10.557504936145303</v>
      </c>
      <c r="L311" s="152">
        <v>172.93193085406008</v>
      </c>
      <c r="M311" s="152">
        <v>190.03508885061547</v>
      </c>
      <c r="N311" s="153" t="s">
        <v>615</v>
      </c>
      <c r="O311" s="154">
        <v>18</v>
      </c>
      <c r="P311" s="153">
        <v>10</v>
      </c>
      <c r="Q311" s="153" t="s">
        <v>147</v>
      </c>
      <c r="R311" s="155">
        <v>15.75</v>
      </c>
      <c r="S311" s="155">
        <v>10.19</v>
      </c>
      <c r="T311" s="155">
        <v>3.55</v>
      </c>
      <c r="U311" s="154" t="s">
        <v>94</v>
      </c>
      <c r="V311" s="153" t="s">
        <v>89</v>
      </c>
      <c r="W311" s="153" t="s">
        <v>627</v>
      </c>
      <c r="X311" s="151" t="s">
        <v>6378</v>
      </c>
      <c r="Y311" s="151" t="s">
        <v>6378</v>
      </c>
      <c r="Z311" s="156">
        <v>5.568E-2</v>
      </c>
      <c r="AA311" s="153" t="s">
        <v>673</v>
      </c>
      <c r="AB311" s="153" t="s">
        <v>5498</v>
      </c>
      <c r="AC311" s="153" t="s">
        <v>785</v>
      </c>
      <c r="AD311" s="157" t="s">
        <v>1864</v>
      </c>
      <c r="AE311" s="110">
        <v>0</v>
      </c>
      <c r="AF311" s="110">
        <v>0</v>
      </c>
      <c r="AG311" s="112">
        <f t="shared" si="37"/>
        <v>0</v>
      </c>
      <c r="AH311" s="110">
        <f>SUM(AG$4:AG311)</f>
        <v>1</v>
      </c>
      <c r="AI311" s="112">
        <f t="shared" si="34"/>
        <v>0</v>
      </c>
      <c r="AJ311" s="110">
        <f>COUNTIF(AI$4:AI311,"&gt;0")</f>
        <v>0</v>
      </c>
      <c r="AK311" s="110">
        <v>0</v>
      </c>
      <c r="AL311" s="110">
        <v>0</v>
      </c>
      <c r="AM311" s="172" t="str">
        <f>IF(OR(Table1[[#This Row],[Line total ordered for now]]&gt;0,Table1[[#This Row],[Line total ordered for season]]&gt;0),1,"")</f>
        <v/>
      </c>
      <c r="AN311" s="173">
        <f>COUNTIF(AM$4:AM311,"&gt;0")</f>
        <v>0</v>
      </c>
      <c r="AO311" s="173">
        <f>Table1[[#This Row],[ORDER QUANTITY
to be collected BEFORE 31.3.22]]</f>
        <v>0</v>
      </c>
      <c r="AP311" s="174">
        <f t="shared" si="35"/>
        <v>0</v>
      </c>
      <c r="AQ311" s="174">
        <f>IFERROR(INDEX(Retail!H:H,MATCH($D311,Retail!$D:$D,0)),0)</f>
        <v>0</v>
      </c>
      <c r="AR311" s="174">
        <f>IFERROR(INDEX(Retail!J:J,MATCH($D311,Retail!$D:$D,0)),0)</f>
        <v>0</v>
      </c>
      <c r="AS311" s="174">
        <f>IFERROR(INDEX('NEW2022'!H:H,MATCH($D311,'NEW2022'!D:D,0)),0)</f>
        <v>0</v>
      </c>
      <c r="AT311" s="174">
        <f>IFERROR(INDEX('NEW2022'!J:J,MATCH($D311,'NEW2022'!D:D,0)),0)</f>
        <v>0</v>
      </c>
      <c r="AU311" s="174">
        <f>IFERROR(INDEX('Quiet Items'!H:H,MATCH($D311,'Quiet Items'!D:D,0)),0)</f>
        <v>0</v>
      </c>
      <c r="AV311" s="174">
        <f>IFERROR(INDEX('Quiet Items'!J:J,MATCH($D311,'Quiet Items'!D:D,0)),0)</f>
        <v>0</v>
      </c>
      <c r="AW311" s="174">
        <f>IFERROR(INDEX('1.4G'!H:H,MATCH($D311,'1.4G'!D:D,0)),0)</f>
        <v>0</v>
      </c>
      <c r="AX311" s="174">
        <f>IFERROR(INDEX('1.4G'!J:J,MATCH($D311,'1.4G'!D:D,0)),0)</f>
        <v>0</v>
      </c>
      <c r="AY311" s="174">
        <f t="shared" si="50"/>
        <v>0</v>
      </c>
      <c r="AZ311" s="174">
        <f t="shared" si="40"/>
        <v>0</v>
      </c>
      <c r="BA311" s="175">
        <f>IFERROR(Table1[[#This Row],[Line total ordered for now]]*Table1[[#This Row],[GUARANTEED PRICE
for STOCK orders collected before 31.3.22]],0)</f>
        <v>0</v>
      </c>
      <c r="BB311" s="175">
        <f t="shared" si="36"/>
        <v>0</v>
      </c>
      <c r="BC311" s="176">
        <f>(AZ311+Table1[[#This Row],[Line total ordered for now]])*Z311</f>
        <v>0</v>
      </c>
      <c r="BD311" s="200">
        <v>161.52982552302313</v>
      </c>
      <c r="BE311" s="65"/>
      <c r="BF311" s="65"/>
      <c r="BG311" s="65"/>
      <c r="BH311" s="65"/>
      <c r="BI311" s="65"/>
      <c r="BJ311" s="65"/>
      <c r="BK311" s="65"/>
      <c r="BL311" s="55"/>
      <c r="BM311"/>
      <c r="BN311"/>
      <c r="BO311"/>
      <c r="BP311"/>
      <c r="BQ311"/>
      <c r="BR311"/>
      <c r="BS311"/>
      <c r="BT311"/>
    </row>
    <row r="312" spans="1:72" s="196" customFormat="1" ht="15.75">
      <c r="A312" s="202">
        <v>309</v>
      </c>
      <c r="B312" s="68" t="s">
        <v>6378</v>
      </c>
      <c r="C312" s="149" t="s">
        <v>614</v>
      </c>
      <c r="D312" s="149" t="s">
        <v>6027</v>
      </c>
      <c r="E312" s="149" t="s">
        <v>1836</v>
      </c>
      <c r="F312" s="158" t="str">
        <f t="shared" si="49"/>
        <v>Video</v>
      </c>
      <c r="G312" s="187">
        <v>0</v>
      </c>
      <c r="H312" s="150"/>
      <c r="I312" s="184">
        <v>185.46</v>
      </c>
      <c r="J312" s="150"/>
      <c r="K312" s="151">
        <v>10.55799737147294</v>
      </c>
      <c r="L312" s="152">
        <v>172.93999694472674</v>
      </c>
      <c r="M312" s="152">
        <v>190.04395268651291</v>
      </c>
      <c r="N312" s="153" t="s">
        <v>615</v>
      </c>
      <c r="O312" s="154">
        <v>18</v>
      </c>
      <c r="P312" s="153">
        <v>10</v>
      </c>
      <c r="Q312" s="153" t="s">
        <v>147</v>
      </c>
      <c r="R312" s="155">
        <v>15.75</v>
      </c>
      <c r="S312" s="155">
        <v>10.19</v>
      </c>
      <c r="T312" s="155">
        <v>3.55</v>
      </c>
      <c r="U312" s="154" t="s">
        <v>94</v>
      </c>
      <c r="V312" s="153" t="s">
        <v>89</v>
      </c>
      <c r="W312" s="153" t="s">
        <v>627</v>
      </c>
      <c r="X312" s="151" t="s">
        <v>6378</v>
      </c>
      <c r="Y312" s="151" t="s">
        <v>6378</v>
      </c>
      <c r="Z312" s="156">
        <v>5.5691999999999998E-2</v>
      </c>
      <c r="AA312" s="153" t="s">
        <v>984</v>
      </c>
      <c r="AB312" s="153" t="s">
        <v>5497</v>
      </c>
      <c r="AC312" s="153" t="s">
        <v>785</v>
      </c>
      <c r="AD312" s="157" t="s">
        <v>1837</v>
      </c>
      <c r="AE312" s="110">
        <v>0</v>
      </c>
      <c r="AF312" s="110">
        <v>0</v>
      </c>
      <c r="AG312" s="112">
        <f t="shared" si="37"/>
        <v>0</v>
      </c>
      <c r="AH312" s="110">
        <f>SUM(AG$4:AG312)</f>
        <v>1</v>
      </c>
      <c r="AI312" s="112">
        <f t="shared" si="34"/>
        <v>0</v>
      </c>
      <c r="AJ312" s="110">
        <f>COUNTIF(AI$4:AI312,"&gt;0")</f>
        <v>0</v>
      </c>
      <c r="AK312" s="110">
        <v>0</v>
      </c>
      <c r="AL312" s="110">
        <v>0</v>
      </c>
      <c r="AM312" s="172" t="str">
        <f>IF(OR(Table1[[#This Row],[Line total ordered for now]]&gt;0,Table1[[#This Row],[Line total ordered for season]]&gt;0),1,"")</f>
        <v/>
      </c>
      <c r="AN312" s="173">
        <f>COUNTIF(AM$4:AM312,"&gt;0")</f>
        <v>0</v>
      </c>
      <c r="AO312" s="173">
        <f>Table1[[#This Row],[ORDER QUANTITY
to be collected BEFORE 31.3.22]]</f>
        <v>0</v>
      </c>
      <c r="AP312" s="174">
        <f t="shared" si="35"/>
        <v>0</v>
      </c>
      <c r="AQ312" s="174">
        <f>IFERROR(INDEX(Retail!H:H,MATCH($D312,Retail!$D:$D,0)),0)</f>
        <v>0</v>
      </c>
      <c r="AR312" s="174">
        <f>IFERROR(INDEX(Retail!J:J,MATCH($D312,Retail!$D:$D,0)),0)</f>
        <v>0</v>
      </c>
      <c r="AS312" s="174">
        <f>IFERROR(INDEX('NEW2022'!H:H,MATCH($D312,'NEW2022'!D:D,0)),0)</f>
        <v>0</v>
      </c>
      <c r="AT312" s="174">
        <f>IFERROR(INDEX('NEW2022'!J:J,MATCH($D312,'NEW2022'!D:D,0)),0)</f>
        <v>0</v>
      </c>
      <c r="AU312" s="174">
        <f>IFERROR(INDEX('Quiet Items'!H:H,MATCH($D312,'Quiet Items'!D:D,0)),0)</f>
        <v>0</v>
      </c>
      <c r="AV312" s="174">
        <f>IFERROR(INDEX('Quiet Items'!J:J,MATCH($D312,'Quiet Items'!D:D,0)),0)</f>
        <v>0</v>
      </c>
      <c r="AW312" s="174">
        <f>IFERROR(INDEX('1.4G'!H:H,MATCH($D312,'1.4G'!D:D,0)),0)</f>
        <v>0</v>
      </c>
      <c r="AX312" s="174">
        <f>IFERROR(INDEX('1.4G'!J:J,MATCH($D312,'1.4G'!D:D,0)),0)</f>
        <v>0</v>
      </c>
      <c r="AY312" s="174">
        <f t="shared" si="50"/>
        <v>0</v>
      </c>
      <c r="AZ312" s="174">
        <f t="shared" si="40"/>
        <v>0</v>
      </c>
      <c r="BA312" s="175">
        <f>IFERROR(Table1[[#This Row],[Line total ordered for now]]*Table1[[#This Row],[GUARANTEED PRICE
for STOCK orders collected before 31.3.22]],0)</f>
        <v>0</v>
      </c>
      <c r="BB312" s="175">
        <f t="shared" si="36"/>
        <v>0</v>
      </c>
      <c r="BC312" s="176">
        <f>(AZ312+Table1[[#This Row],[Line total ordered for now]])*Z312</f>
        <v>0</v>
      </c>
      <c r="BD312" s="200">
        <v>161.53735978353598</v>
      </c>
      <c r="BE312" s="65"/>
      <c r="BF312" s="65"/>
      <c r="BG312" s="65"/>
      <c r="BH312" s="65"/>
      <c r="BI312" s="65"/>
      <c r="BJ312" s="65"/>
      <c r="BK312" s="65"/>
      <c r="BL312" s="55"/>
    </row>
    <row r="313" spans="1:72" ht="15.75">
      <c r="A313" s="202">
        <v>310</v>
      </c>
      <c r="B313" s="68" t="s">
        <v>6378</v>
      </c>
      <c r="C313" s="149" t="s">
        <v>614</v>
      </c>
      <c r="D313" s="149" t="s">
        <v>3386</v>
      </c>
      <c r="E313" s="149" t="s">
        <v>3387</v>
      </c>
      <c r="F313" s="158" t="str">
        <f t="shared" si="49"/>
        <v>Video</v>
      </c>
      <c r="G313" s="187">
        <v>1</v>
      </c>
      <c r="H313" s="150"/>
      <c r="I313" s="184">
        <v>221.89</v>
      </c>
      <c r="J313" s="150"/>
      <c r="K313" s="151">
        <v>10.611666666666666</v>
      </c>
      <c r="L313" s="152">
        <v>231.75880000000001</v>
      </c>
      <c r="M313" s="152">
        <v>254.68</v>
      </c>
      <c r="N313" s="153" t="s">
        <v>615</v>
      </c>
      <c r="O313" s="154">
        <v>24</v>
      </c>
      <c r="P313" s="153">
        <v>7</v>
      </c>
      <c r="Q313" s="153" t="s">
        <v>147</v>
      </c>
      <c r="R313" s="155">
        <v>24</v>
      </c>
      <c r="S313" s="155">
        <v>18.899999999999999</v>
      </c>
      <c r="T313" s="155">
        <v>3.55</v>
      </c>
      <c r="U313" s="154" t="s">
        <v>94</v>
      </c>
      <c r="V313" s="153" t="s">
        <v>89</v>
      </c>
      <c r="W313" s="153" t="s">
        <v>627</v>
      </c>
      <c r="X313" s="151" t="s">
        <v>6378</v>
      </c>
      <c r="Y313" s="151" t="s">
        <v>6378</v>
      </c>
      <c r="Z313" s="156">
        <v>6.6600000000000006E-2</v>
      </c>
      <c r="AA313" s="153" t="s">
        <v>3216</v>
      </c>
      <c r="AB313" s="153" t="s">
        <v>5535</v>
      </c>
      <c r="AC313" s="153" t="s">
        <v>141</v>
      </c>
      <c r="AD313" s="157" t="s">
        <v>3388</v>
      </c>
      <c r="AE313" s="110">
        <v>0</v>
      </c>
      <c r="AF313" s="110">
        <v>0</v>
      </c>
      <c r="AG313" s="112">
        <f t="shared" si="37"/>
        <v>0</v>
      </c>
      <c r="AH313" s="110">
        <f>SUM(AG$4:AG313)</f>
        <v>1</v>
      </c>
      <c r="AI313" s="112">
        <f t="shared" si="34"/>
        <v>0</v>
      </c>
      <c r="AJ313" s="110">
        <f>COUNTIF(AI$4:AI313,"&gt;0")</f>
        <v>0</v>
      </c>
      <c r="AK313" s="110">
        <v>0</v>
      </c>
      <c r="AL313" s="110">
        <v>0</v>
      </c>
      <c r="AM313" s="172" t="str">
        <f>IF(OR(Table1[[#This Row],[Line total ordered for now]]&gt;0,Table1[[#This Row],[Line total ordered for season]]&gt;0),1,"")</f>
        <v/>
      </c>
      <c r="AN313" s="173">
        <f>COUNTIF(AM$4:AM313,"&gt;0")</f>
        <v>0</v>
      </c>
      <c r="AO313" s="173">
        <f>Table1[[#This Row],[ORDER QUANTITY
to be collected BEFORE 31.3.22]]</f>
        <v>0</v>
      </c>
      <c r="AP313" s="174">
        <f t="shared" si="35"/>
        <v>0</v>
      </c>
      <c r="AQ313" s="174">
        <f>IFERROR(INDEX(Retail!H:H,MATCH($D313,Retail!$D:$D,0)),0)</f>
        <v>0</v>
      </c>
      <c r="AR313" s="174">
        <f>IFERROR(INDEX(Retail!J:J,MATCH($D313,Retail!$D:$D,0)),0)</f>
        <v>0</v>
      </c>
      <c r="AS313" s="174">
        <f>IFERROR(INDEX('NEW2022'!H:H,MATCH($D313,'NEW2022'!D:D,0)),0)</f>
        <v>0</v>
      </c>
      <c r="AT313" s="174">
        <f>IFERROR(INDEX('NEW2022'!J:J,MATCH($D313,'NEW2022'!D:D,0)),0)</f>
        <v>0</v>
      </c>
      <c r="AU313" s="174">
        <f>IFERROR(INDEX('Quiet Items'!H:H,MATCH($D313,'Quiet Items'!D:D,0)),0)</f>
        <v>0</v>
      </c>
      <c r="AV313" s="174">
        <f>IFERROR(INDEX('Quiet Items'!J:J,MATCH($D313,'Quiet Items'!D:D,0)),0)</f>
        <v>0</v>
      </c>
      <c r="AW313" s="174">
        <f>IFERROR(INDEX('1.4G'!H:H,MATCH($D313,'1.4G'!D:D,0)),0)</f>
        <v>0</v>
      </c>
      <c r="AX313" s="174">
        <f>IFERROR(INDEX('1.4G'!J:J,MATCH($D313,'1.4G'!D:D,0)),0)</f>
        <v>0</v>
      </c>
      <c r="AY313" s="174">
        <f t="shared" si="50"/>
        <v>0</v>
      </c>
      <c r="AZ313" s="174">
        <f t="shared" si="40"/>
        <v>0</v>
      </c>
      <c r="BA313" s="175">
        <f>IFERROR(Table1[[#This Row],[Line total ordered for now]]*Table1[[#This Row],[GUARANTEED PRICE
for STOCK orders collected before 31.3.22]],0)</f>
        <v>0</v>
      </c>
      <c r="BB313" s="175">
        <f t="shared" si="36"/>
        <v>0</v>
      </c>
      <c r="BC313" s="176">
        <f>(AZ313+Table1[[#This Row],[Line total ordered for now]])*Z313</f>
        <v>0</v>
      </c>
      <c r="BD313" s="200">
        <v>216.47800000000001</v>
      </c>
      <c r="BE313" s="65"/>
      <c r="BF313" s="65"/>
      <c r="BG313" s="65"/>
      <c r="BH313" s="65"/>
      <c r="BI313" s="65"/>
      <c r="BJ313" s="65"/>
      <c r="BK313" s="65"/>
      <c r="BL313" s="55"/>
      <c r="BM313"/>
      <c r="BN313"/>
      <c r="BO313"/>
      <c r="BP313"/>
      <c r="BQ313"/>
      <c r="BR313"/>
      <c r="BS313"/>
      <c r="BT313"/>
    </row>
    <row r="314" spans="1:72" ht="15.75">
      <c r="A314" s="202">
        <v>311</v>
      </c>
      <c r="B314" s="68" t="s">
        <v>6378</v>
      </c>
      <c r="C314" s="149" t="s">
        <v>614</v>
      </c>
      <c r="D314" s="149" t="s">
        <v>3530</v>
      </c>
      <c r="E314" s="149" t="s">
        <v>3531</v>
      </c>
      <c r="F314" s="158" t="str">
        <f t="shared" si="49"/>
        <v>Video</v>
      </c>
      <c r="G314" s="187">
        <v>1</v>
      </c>
      <c r="H314" s="150"/>
      <c r="I314" s="184">
        <v>237.13</v>
      </c>
      <c r="J314" s="150"/>
      <c r="K314" s="151">
        <v>10.611666666666666</v>
      </c>
      <c r="L314" s="152">
        <v>241.87260000000001</v>
      </c>
      <c r="M314" s="152">
        <v>254.68</v>
      </c>
      <c r="N314" s="153" t="s">
        <v>615</v>
      </c>
      <c r="O314" s="154">
        <v>24</v>
      </c>
      <c r="P314" s="153">
        <v>7</v>
      </c>
      <c r="Q314" s="153" t="s">
        <v>147</v>
      </c>
      <c r="R314" s="155">
        <v>23.4</v>
      </c>
      <c r="S314" s="155">
        <v>18.399999999999999</v>
      </c>
      <c r="T314" s="155">
        <v>3.55</v>
      </c>
      <c r="U314" s="154" t="s">
        <v>94</v>
      </c>
      <c r="V314" s="153" t="s">
        <v>89</v>
      </c>
      <c r="W314" s="153" t="s">
        <v>627</v>
      </c>
      <c r="X314" s="151" t="s">
        <v>6378</v>
      </c>
      <c r="Y314" s="151" t="s">
        <v>6378</v>
      </c>
      <c r="Z314" s="156">
        <v>6.6600000000000006E-2</v>
      </c>
      <c r="AA314" s="153" t="s">
        <v>3216</v>
      </c>
      <c r="AB314" s="153" t="s">
        <v>5540</v>
      </c>
      <c r="AC314" s="153" t="s">
        <v>141</v>
      </c>
      <c r="AD314" s="157" t="s">
        <v>3532</v>
      </c>
      <c r="AE314" s="110">
        <v>0</v>
      </c>
      <c r="AF314" s="110">
        <v>0</v>
      </c>
      <c r="AG314" s="112">
        <f t="shared" si="37"/>
        <v>0</v>
      </c>
      <c r="AH314" s="110">
        <f>SUM(AG$4:AG314)</f>
        <v>1</v>
      </c>
      <c r="AI314" s="112">
        <f t="shared" si="34"/>
        <v>0</v>
      </c>
      <c r="AJ314" s="110">
        <f>COUNTIF(AI$4:AI314,"&gt;0")</f>
        <v>0</v>
      </c>
      <c r="AK314" s="110">
        <v>0</v>
      </c>
      <c r="AL314" s="110">
        <v>0</v>
      </c>
      <c r="AM314" s="172" t="str">
        <f>IF(OR(Table1[[#This Row],[Line total ordered for now]]&gt;0,Table1[[#This Row],[Line total ordered for season]]&gt;0),1,"")</f>
        <v/>
      </c>
      <c r="AN314" s="173">
        <f>COUNTIF(AM$4:AM314,"&gt;0")</f>
        <v>0</v>
      </c>
      <c r="AO314" s="173">
        <f>Table1[[#This Row],[ORDER QUANTITY
to be collected BEFORE 31.3.22]]</f>
        <v>0</v>
      </c>
      <c r="AP314" s="174">
        <f t="shared" si="35"/>
        <v>0</v>
      </c>
      <c r="AQ314" s="174">
        <f>IFERROR(INDEX(Retail!H:H,MATCH($D314,Retail!$D:$D,0)),0)</f>
        <v>0</v>
      </c>
      <c r="AR314" s="174">
        <f>IFERROR(INDEX(Retail!J:J,MATCH($D314,Retail!$D:$D,0)),0)</f>
        <v>0</v>
      </c>
      <c r="AS314" s="174">
        <f>IFERROR(INDEX('NEW2022'!H:H,MATCH($D314,'NEW2022'!D:D,0)),0)</f>
        <v>0</v>
      </c>
      <c r="AT314" s="174">
        <f>IFERROR(INDEX('NEW2022'!J:J,MATCH($D314,'NEW2022'!D:D,0)),0)</f>
        <v>0</v>
      </c>
      <c r="AU314" s="174">
        <f>IFERROR(INDEX('Quiet Items'!H:H,MATCH($D314,'Quiet Items'!D:D,0)),0)</f>
        <v>0</v>
      </c>
      <c r="AV314" s="174">
        <f>IFERROR(INDEX('Quiet Items'!J:J,MATCH($D314,'Quiet Items'!D:D,0)),0)</f>
        <v>0</v>
      </c>
      <c r="AW314" s="174">
        <f>IFERROR(INDEX('1.4G'!H:H,MATCH($D314,'1.4G'!D:D,0)),0)</f>
        <v>0</v>
      </c>
      <c r="AX314" s="174">
        <f>IFERROR(INDEX('1.4G'!J:J,MATCH($D314,'1.4G'!D:D,0)),0)</f>
        <v>0</v>
      </c>
      <c r="AY314" s="174">
        <f t="shared" si="50"/>
        <v>0</v>
      </c>
      <c r="AZ314" s="174">
        <f t="shared" si="40"/>
        <v>0</v>
      </c>
      <c r="BA314" s="175">
        <f>IFERROR(Table1[[#This Row],[Line total ordered for now]]*Table1[[#This Row],[GUARANTEED PRICE
for STOCK orders collected before 31.3.22]],0)</f>
        <v>0</v>
      </c>
      <c r="BB314" s="175">
        <f t="shared" si="36"/>
        <v>0</v>
      </c>
      <c r="BC314" s="176">
        <f>(AZ314+Table1[[#This Row],[Line total ordered for now]])*Z314</f>
        <v>0</v>
      </c>
      <c r="BD314" s="200">
        <v>216.47800000000001</v>
      </c>
      <c r="BE314" s="65"/>
      <c r="BF314" s="65"/>
      <c r="BG314" s="65"/>
      <c r="BH314" s="65"/>
      <c r="BI314" s="65"/>
      <c r="BJ314" s="65"/>
      <c r="BK314" s="65"/>
      <c r="BL314" s="55"/>
      <c r="BM314"/>
      <c r="BN314"/>
      <c r="BO314"/>
      <c r="BP314"/>
      <c r="BQ314"/>
      <c r="BR314"/>
      <c r="BS314"/>
      <c r="BT314"/>
    </row>
    <row r="315" spans="1:72" ht="15.75">
      <c r="A315" s="202">
        <v>312</v>
      </c>
      <c r="B315" s="68" t="s">
        <v>6378</v>
      </c>
      <c r="C315" s="149" t="s">
        <v>614</v>
      </c>
      <c r="D315" s="149" t="s">
        <v>6029</v>
      </c>
      <c r="E315" s="149" t="s">
        <v>1888</v>
      </c>
      <c r="F315" s="158" t="str">
        <f t="shared" si="49"/>
        <v>Video</v>
      </c>
      <c r="G315" s="187">
        <v>0</v>
      </c>
      <c r="H315" s="150"/>
      <c r="I315" s="184">
        <v>183.11</v>
      </c>
      <c r="J315" s="150"/>
      <c r="K315" s="151">
        <v>10.774682253224789</v>
      </c>
      <c r="L315" s="152">
        <v>176.48929530782203</v>
      </c>
      <c r="M315" s="152">
        <v>193.94428055804619</v>
      </c>
      <c r="N315" s="153" t="s">
        <v>615</v>
      </c>
      <c r="O315" s="154">
        <v>18</v>
      </c>
      <c r="P315" s="153">
        <v>6</v>
      </c>
      <c r="Q315" s="153" t="s">
        <v>147</v>
      </c>
      <c r="R315" s="155">
        <v>15.75</v>
      </c>
      <c r="S315" s="155">
        <v>12</v>
      </c>
      <c r="T315" s="155">
        <v>3.55</v>
      </c>
      <c r="U315" s="154" t="s">
        <v>94</v>
      </c>
      <c r="V315" s="153" t="s">
        <v>89</v>
      </c>
      <c r="W315" s="153" t="s">
        <v>627</v>
      </c>
      <c r="X315" s="151" t="s">
        <v>6378</v>
      </c>
      <c r="Y315" s="151" t="s">
        <v>6378</v>
      </c>
      <c r="Z315" s="156">
        <v>5.568E-2</v>
      </c>
      <c r="AA315" s="153" t="s">
        <v>984</v>
      </c>
      <c r="AB315" s="153" t="s">
        <v>5950</v>
      </c>
      <c r="AC315" s="153" t="s">
        <v>785</v>
      </c>
      <c r="AD315" s="157" t="s">
        <v>1889</v>
      </c>
      <c r="AE315" s="110">
        <v>0</v>
      </c>
      <c r="AF315" s="110">
        <v>0</v>
      </c>
      <c r="AG315" s="112">
        <f t="shared" si="37"/>
        <v>0</v>
      </c>
      <c r="AH315" s="110">
        <f>SUM(AG$4:AG315)</f>
        <v>1</v>
      </c>
      <c r="AI315" s="112">
        <f t="shared" si="34"/>
        <v>0</v>
      </c>
      <c r="AJ315" s="110">
        <f>COUNTIF(AI$4:AI315,"&gt;0")</f>
        <v>0</v>
      </c>
      <c r="AK315" s="110">
        <v>0</v>
      </c>
      <c r="AL315" s="110">
        <v>0</v>
      </c>
      <c r="AM315" s="172" t="str">
        <f>IF(OR(Table1[[#This Row],[Line total ordered for now]]&gt;0,Table1[[#This Row],[Line total ordered for season]]&gt;0),1,"")</f>
        <v/>
      </c>
      <c r="AN315" s="173">
        <f>COUNTIF(AM$4:AM315,"&gt;0")</f>
        <v>0</v>
      </c>
      <c r="AO315" s="173">
        <f>Table1[[#This Row],[ORDER QUANTITY
to be collected BEFORE 31.3.22]]</f>
        <v>0</v>
      </c>
      <c r="AP315" s="174">
        <f t="shared" si="35"/>
        <v>0</v>
      </c>
      <c r="AQ315" s="174">
        <f>IFERROR(INDEX(Retail!H:H,MATCH($D315,Retail!$D:$D,0)),0)</f>
        <v>0</v>
      </c>
      <c r="AR315" s="174">
        <f>IFERROR(INDEX(Retail!J:J,MATCH($D315,Retail!$D:$D,0)),0)</f>
        <v>0</v>
      </c>
      <c r="AS315" s="174">
        <f>IFERROR(INDEX('NEW2022'!H:H,MATCH($D315,'NEW2022'!D:D,0)),0)</f>
        <v>0</v>
      </c>
      <c r="AT315" s="174">
        <f>IFERROR(INDEX('NEW2022'!J:J,MATCH($D315,'NEW2022'!D:D,0)),0)</f>
        <v>0</v>
      </c>
      <c r="AU315" s="174">
        <f>IFERROR(INDEX('Quiet Items'!H:H,MATCH($D315,'Quiet Items'!D:D,0)),0)</f>
        <v>0</v>
      </c>
      <c r="AV315" s="174">
        <f>IFERROR(INDEX('Quiet Items'!J:J,MATCH($D315,'Quiet Items'!D:D,0)),0)</f>
        <v>0</v>
      </c>
      <c r="AW315" s="174">
        <f>IFERROR(INDEX('1.4G'!H:H,MATCH($D315,'1.4G'!D:D,0)),0)</f>
        <v>0</v>
      </c>
      <c r="AX315" s="174">
        <f>IFERROR(INDEX('1.4G'!J:J,MATCH($D315,'1.4G'!D:D,0)),0)</f>
        <v>0</v>
      </c>
      <c r="AY315" s="174">
        <f t="shared" si="50"/>
        <v>0</v>
      </c>
      <c r="AZ315" s="174">
        <f t="shared" si="40"/>
        <v>0</v>
      </c>
      <c r="BA315" s="175">
        <f>IFERROR(Table1[[#This Row],[Line total ordered for now]]*Table1[[#This Row],[GUARANTEED PRICE
for STOCK orders collected before 31.3.22]],0)</f>
        <v>0</v>
      </c>
      <c r="BB315" s="175">
        <f t="shared" si="36"/>
        <v>0</v>
      </c>
      <c r="BC315" s="176">
        <f>(AZ315+Table1[[#This Row],[Line total ordered for now]])*Z315</f>
        <v>0</v>
      </c>
      <c r="BD315" s="200">
        <v>164.85263847433924</v>
      </c>
      <c r="BE315" s="65"/>
      <c r="BF315" s="65"/>
      <c r="BG315" s="65"/>
      <c r="BH315" s="65"/>
      <c r="BI315" s="65"/>
      <c r="BJ315" s="65"/>
      <c r="BK315" s="65"/>
      <c r="BL315" s="55"/>
      <c r="BM315"/>
      <c r="BN315"/>
      <c r="BO315"/>
      <c r="BP315"/>
      <c r="BQ315"/>
      <c r="BR315"/>
      <c r="BS315"/>
      <c r="BT315"/>
    </row>
    <row r="316" spans="1:72" s="196" customFormat="1" ht="15.75">
      <c r="A316" s="202">
        <v>313</v>
      </c>
      <c r="B316" s="68" t="s">
        <v>6378</v>
      </c>
      <c r="C316" s="149" t="s">
        <v>614</v>
      </c>
      <c r="D316" s="149" t="s">
        <v>2129</v>
      </c>
      <c r="E316" s="149" t="s">
        <v>2130</v>
      </c>
      <c r="F316" s="158" t="str">
        <f t="shared" si="49"/>
        <v>Video</v>
      </c>
      <c r="G316" s="187">
        <v>4</v>
      </c>
      <c r="H316" s="150"/>
      <c r="I316" s="184">
        <v>228.3</v>
      </c>
      <c r="J316" s="150"/>
      <c r="K316" s="151">
        <v>10.779166666666667</v>
      </c>
      <c r="L316" s="152">
        <v>235.417</v>
      </c>
      <c r="M316" s="152">
        <v>258.7</v>
      </c>
      <c r="N316" s="153" t="s">
        <v>615</v>
      </c>
      <c r="O316" s="154">
        <v>24</v>
      </c>
      <c r="P316" s="153">
        <v>9</v>
      </c>
      <c r="Q316" s="153" t="s">
        <v>147</v>
      </c>
      <c r="R316" s="155">
        <v>23</v>
      </c>
      <c r="S316" s="155">
        <v>12</v>
      </c>
      <c r="T316" s="155">
        <v>3.55</v>
      </c>
      <c r="U316" s="154" t="s">
        <v>94</v>
      </c>
      <c r="V316" s="153" t="s">
        <v>89</v>
      </c>
      <c r="W316" s="153" t="s">
        <v>627</v>
      </c>
      <c r="X316" s="151" t="s">
        <v>6378</v>
      </c>
      <c r="Y316" s="151" t="s">
        <v>6378</v>
      </c>
      <c r="Z316" s="156">
        <v>8.0600000000000005E-2</v>
      </c>
      <c r="AA316" s="153" t="s">
        <v>984</v>
      </c>
      <c r="AB316" s="153" t="s">
        <v>5507</v>
      </c>
      <c r="AC316" s="153" t="s">
        <v>785</v>
      </c>
      <c r="AD316" s="157" t="s">
        <v>2131</v>
      </c>
      <c r="AE316" s="110">
        <v>0</v>
      </c>
      <c r="AF316" s="110">
        <v>0</v>
      </c>
      <c r="AG316" s="112">
        <f t="shared" si="37"/>
        <v>0</v>
      </c>
      <c r="AH316" s="110">
        <f>SUM(AG$4:AG316)</f>
        <v>1</v>
      </c>
      <c r="AI316" s="112">
        <f t="shared" si="34"/>
        <v>0</v>
      </c>
      <c r="AJ316" s="110">
        <f>COUNTIF(AI$4:AI316,"&gt;0")</f>
        <v>0</v>
      </c>
      <c r="AK316" s="110">
        <v>0</v>
      </c>
      <c r="AL316" s="110">
        <v>0</v>
      </c>
      <c r="AM316" s="172" t="str">
        <f>IF(OR(Table1[[#This Row],[Line total ordered for now]]&gt;0,Table1[[#This Row],[Line total ordered for season]]&gt;0),1,"")</f>
        <v/>
      </c>
      <c r="AN316" s="173">
        <f>COUNTIF(AM$4:AM316,"&gt;0")</f>
        <v>0</v>
      </c>
      <c r="AO316" s="173">
        <f>Table1[[#This Row],[ORDER QUANTITY
to be collected BEFORE 31.3.22]]</f>
        <v>0</v>
      </c>
      <c r="AP316" s="174">
        <f t="shared" si="35"/>
        <v>0</v>
      </c>
      <c r="AQ316" s="174">
        <f>IFERROR(INDEX(Retail!H:H,MATCH($D316,Retail!$D:$D,0)),0)</f>
        <v>0</v>
      </c>
      <c r="AR316" s="174">
        <f>IFERROR(INDEX(Retail!J:J,MATCH($D316,Retail!$D:$D,0)),0)</f>
        <v>0</v>
      </c>
      <c r="AS316" s="174">
        <f>IFERROR(INDEX('NEW2022'!H:H,MATCH($D316,'NEW2022'!D:D,0)),0)</f>
        <v>0</v>
      </c>
      <c r="AT316" s="174">
        <f>IFERROR(INDEX('NEW2022'!J:J,MATCH($D316,'NEW2022'!D:D,0)),0)</f>
        <v>0</v>
      </c>
      <c r="AU316" s="174">
        <f>IFERROR(INDEX('Quiet Items'!H:H,MATCH($D316,'Quiet Items'!D:D,0)),0)</f>
        <v>0</v>
      </c>
      <c r="AV316" s="174">
        <f>IFERROR(INDEX('Quiet Items'!J:J,MATCH($D316,'Quiet Items'!D:D,0)),0)</f>
        <v>0</v>
      </c>
      <c r="AW316" s="174">
        <f>IFERROR(INDEX('1.4G'!H:H,MATCH($D316,'1.4G'!D:D,0)),0)</f>
        <v>0</v>
      </c>
      <c r="AX316" s="174">
        <f>IFERROR(INDEX('1.4G'!J:J,MATCH($D316,'1.4G'!D:D,0)),0)</f>
        <v>0</v>
      </c>
      <c r="AY316" s="174">
        <f t="shared" si="50"/>
        <v>0</v>
      </c>
      <c r="AZ316" s="174">
        <f t="shared" si="40"/>
        <v>0</v>
      </c>
      <c r="BA316" s="175">
        <f>IFERROR(Table1[[#This Row],[Line total ordered for now]]*Table1[[#This Row],[GUARANTEED PRICE
for STOCK orders collected before 31.3.22]],0)</f>
        <v>0</v>
      </c>
      <c r="BB316" s="175">
        <f t="shared" si="36"/>
        <v>0</v>
      </c>
      <c r="BC316" s="176">
        <f>(AZ316+Table1[[#This Row],[Line total ordered for now]])*Z316</f>
        <v>0</v>
      </c>
      <c r="BD316" s="200">
        <v>219.89499999999998</v>
      </c>
      <c r="BE316" s="65"/>
      <c r="BF316" s="65"/>
      <c r="BG316" s="65"/>
      <c r="BH316" s="65"/>
      <c r="BI316" s="65"/>
      <c r="BJ316" s="65"/>
      <c r="BK316" s="65"/>
      <c r="BL316" s="55"/>
    </row>
    <row r="317" spans="1:72" ht="15.75">
      <c r="A317" s="202">
        <v>314</v>
      </c>
      <c r="B317" s="68" t="s">
        <v>6378</v>
      </c>
      <c r="C317" s="149" t="s">
        <v>614</v>
      </c>
      <c r="D317" s="149" t="s">
        <v>6044</v>
      </c>
      <c r="E317" s="149" t="s">
        <v>3387</v>
      </c>
      <c r="F317" s="158" t="str">
        <f t="shared" si="49"/>
        <v>Video</v>
      </c>
      <c r="G317" s="187">
        <v>0</v>
      </c>
      <c r="H317" s="150"/>
      <c r="I317" s="184">
        <v>221.89</v>
      </c>
      <c r="J317" s="150"/>
      <c r="K317" s="151">
        <v>10.788582210274637</v>
      </c>
      <c r="L317" s="152">
        <v>176.71697660429857</v>
      </c>
      <c r="M317" s="152">
        <v>194.19447978494347</v>
      </c>
      <c r="N317" s="153" t="s">
        <v>615</v>
      </c>
      <c r="O317" s="154">
        <v>18</v>
      </c>
      <c r="P317" s="153">
        <v>7</v>
      </c>
      <c r="Q317" s="153" t="s">
        <v>147</v>
      </c>
      <c r="R317" s="155">
        <v>18</v>
      </c>
      <c r="S317" s="155">
        <v>14.18</v>
      </c>
      <c r="T317" s="155">
        <v>3.55</v>
      </c>
      <c r="U317" s="154" t="s">
        <v>94</v>
      </c>
      <c r="V317" s="153" t="s">
        <v>89</v>
      </c>
      <c r="W317" s="153" t="s">
        <v>627</v>
      </c>
      <c r="X317" s="151" t="s">
        <v>6378</v>
      </c>
      <c r="Y317" s="151" t="s">
        <v>6378</v>
      </c>
      <c r="Z317" s="156">
        <v>5.3280000000000001E-2</v>
      </c>
      <c r="AA317" s="153" t="s">
        <v>3216</v>
      </c>
      <c r="AB317" s="153" t="s">
        <v>5535</v>
      </c>
      <c r="AC317" s="153" t="s">
        <v>141</v>
      </c>
      <c r="AD317" s="157" t="s">
        <v>3388</v>
      </c>
      <c r="AE317" s="110">
        <v>0</v>
      </c>
      <c r="AF317" s="110">
        <v>0</v>
      </c>
      <c r="AG317" s="112">
        <f t="shared" si="37"/>
        <v>0</v>
      </c>
      <c r="AH317" s="110">
        <f>SUM(AG$4:AG317)</f>
        <v>1</v>
      </c>
      <c r="AI317" s="112">
        <f t="shared" si="34"/>
        <v>0</v>
      </c>
      <c r="AJ317" s="110">
        <f>COUNTIF(AI$4:AI317,"&gt;0")</f>
        <v>0</v>
      </c>
      <c r="AK317" s="110">
        <v>0</v>
      </c>
      <c r="AL317" s="110">
        <v>0</v>
      </c>
      <c r="AM317" s="172" t="str">
        <f>IF(OR(Table1[[#This Row],[Line total ordered for now]]&gt;0,Table1[[#This Row],[Line total ordered for season]]&gt;0),1,"")</f>
        <v/>
      </c>
      <c r="AN317" s="173">
        <f>COUNTIF(AM$4:AM317,"&gt;0")</f>
        <v>0</v>
      </c>
      <c r="AO317" s="173">
        <f>Table1[[#This Row],[ORDER QUANTITY
to be collected BEFORE 31.3.22]]</f>
        <v>0</v>
      </c>
      <c r="AP317" s="174">
        <f t="shared" si="35"/>
        <v>0</v>
      </c>
      <c r="AQ317" s="174">
        <f>IFERROR(INDEX(Retail!H:H,MATCH($D317,Retail!$D:$D,0)),0)</f>
        <v>0</v>
      </c>
      <c r="AR317" s="174">
        <f>IFERROR(INDEX(Retail!J:J,MATCH($D317,Retail!$D:$D,0)),0)</f>
        <v>0</v>
      </c>
      <c r="AS317" s="174">
        <f>IFERROR(INDEX('NEW2022'!H:H,MATCH($D317,'NEW2022'!D:D,0)),0)</f>
        <v>0</v>
      </c>
      <c r="AT317" s="174">
        <f>IFERROR(INDEX('NEW2022'!J:J,MATCH($D317,'NEW2022'!D:D,0)),0)</f>
        <v>0</v>
      </c>
      <c r="AU317" s="174">
        <f>IFERROR(INDEX('Quiet Items'!H:H,MATCH($D317,'Quiet Items'!D:D,0)),0)</f>
        <v>0</v>
      </c>
      <c r="AV317" s="174">
        <f>IFERROR(INDEX('Quiet Items'!J:J,MATCH($D317,'Quiet Items'!D:D,0)),0)</f>
        <v>0</v>
      </c>
      <c r="AW317" s="174">
        <f>IFERROR(INDEX('1.4G'!H:H,MATCH($D317,'1.4G'!D:D,0)),0)</f>
        <v>0</v>
      </c>
      <c r="AX317" s="174">
        <f>IFERROR(INDEX('1.4G'!J:J,MATCH($D317,'1.4G'!D:D,0)),0)</f>
        <v>0</v>
      </c>
      <c r="AY317" s="174">
        <f t="shared" si="50"/>
        <v>0</v>
      </c>
      <c r="AZ317" s="174">
        <f t="shared" si="40"/>
        <v>0</v>
      </c>
      <c r="BA317" s="175">
        <f>IFERROR(Table1[[#This Row],[Line total ordered for now]]*Table1[[#This Row],[GUARANTEED PRICE
for STOCK orders collected before 31.3.22]],0)</f>
        <v>0</v>
      </c>
      <c r="BB317" s="175">
        <f t="shared" si="36"/>
        <v>0</v>
      </c>
      <c r="BC317" s="176">
        <f>(AZ317+Table1[[#This Row],[Line total ordered for now]])*Z317</f>
        <v>0</v>
      </c>
      <c r="BD317" s="200">
        <v>165.06530781720195</v>
      </c>
      <c r="BE317" s="65"/>
      <c r="BF317" s="65"/>
      <c r="BG317" s="65"/>
      <c r="BH317" s="65"/>
      <c r="BI317" s="65"/>
      <c r="BJ317" s="65"/>
      <c r="BK317" s="65"/>
      <c r="BL317" s="55"/>
      <c r="BM317"/>
      <c r="BN317"/>
      <c r="BO317"/>
      <c r="BP317"/>
      <c r="BQ317"/>
      <c r="BR317"/>
      <c r="BS317"/>
      <c r="BT317"/>
    </row>
    <row r="318" spans="1:72" ht="15.75">
      <c r="A318" s="202">
        <v>315</v>
      </c>
      <c r="B318" s="68" t="s">
        <v>6378</v>
      </c>
      <c r="C318" s="149" t="s">
        <v>614</v>
      </c>
      <c r="D318" s="149" t="s">
        <v>1743</v>
      </c>
      <c r="E318" s="149" t="s">
        <v>1744</v>
      </c>
      <c r="F318" s="158" t="str">
        <f t="shared" si="38"/>
        <v>Video</v>
      </c>
      <c r="G318" s="187">
        <v>0</v>
      </c>
      <c r="H318" s="150"/>
      <c r="I318" s="184">
        <v>240.55</v>
      </c>
      <c r="J318" s="150"/>
      <c r="K318" s="151">
        <v>10.821249999999999</v>
      </c>
      <c r="L318" s="152">
        <v>245.36100000000002</v>
      </c>
      <c r="M318" s="152">
        <v>259.70999999999998</v>
      </c>
      <c r="N318" s="153" t="s">
        <v>615</v>
      </c>
      <c r="O318" s="154">
        <v>24</v>
      </c>
      <c r="P318" s="153">
        <v>9</v>
      </c>
      <c r="Q318" s="153" t="s">
        <v>147</v>
      </c>
      <c r="R318" s="155">
        <v>23</v>
      </c>
      <c r="S318" s="155">
        <v>12</v>
      </c>
      <c r="T318" s="155">
        <v>3.55</v>
      </c>
      <c r="U318" s="154" t="s">
        <v>94</v>
      </c>
      <c r="V318" s="153" t="s">
        <v>89</v>
      </c>
      <c r="W318" s="153" t="s">
        <v>627</v>
      </c>
      <c r="X318" s="151" t="s">
        <v>6378</v>
      </c>
      <c r="Y318" s="151" t="s">
        <v>6378</v>
      </c>
      <c r="Z318" s="156">
        <v>6.6631999999999997E-2</v>
      </c>
      <c r="AA318" s="153" t="s">
        <v>984</v>
      </c>
      <c r="AB318" s="153" t="s">
        <v>5495</v>
      </c>
      <c r="AC318" s="153" t="s">
        <v>164</v>
      </c>
      <c r="AD318" s="157" t="s">
        <v>1745</v>
      </c>
      <c r="AE318" s="110">
        <v>0</v>
      </c>
      <c r="AF318" s="110">
        <v>0</v>
      </c>
      <c r="AG318" s="112">
        <f t="shared" si="37"/>
        <v>0</v>
      </c>
      <c r="AH318" s="110">
        <f>SUM(AG$4:AG318)</f>
        <v>1</v>
      </c>
      <c r="AI318" s="112">
        <f t="shared" si="34"/>
        <v>0</v>
      </c>
      <c r="AJ318" s="110">
        <f>COUNTIF(AI$4:AI318,"&gt;0")</f>
        <v>0</v>
      </c>
      <c r="AK318" s="110">
        <v>0</v>
      </c>
      <c r="AL318" s="110">
        <v>0</v>
      </c>
      <c r="AM318" s="172" t="str">
        <f>IF(OR(Table1[[#This Row],[Line total ordered for now]]&gt;0,Table1[[#This Row],[Line total ordered for season]]&gt;0),1,"")</f>
        <v/>
      </c>
      <c r="AN318" s="173">
        <f>COUNTIF(AM$4:AM318,"&gt;0")</f>
        <v>0</v>
      </c>
      <c r="AO318" s="173">
        <f>Table1[[#This Row],[ORDER QUANTITY
to be collected BEFORE 31.3.22]]</f>
        <v>0</v>
      </c>
      <c r="AP318" s="174">
        <f t="shared" si="35"/>
        <v>0</v>
      </c>
      <c r="AQ318" s="174">
        <f>IFERROR(INDEX(Retail!H:H,MATCH($D318,Retail!$D:$D,0)),0)</f>
        <v>0</v>
      </c>
      <c r="AR318" s="174">
        <f>IFERROR(INDEX(Retail!J:J,MATCH($D318,Retail!$D:$D,0)),0)</f>
        <v>0</v>
      </c>
      <c r="AS318" s="174">
        <f>IFERROR(INDEX('NEW2022'!H:H,MATCH($D318,'NEW2022'!D:D,0)),0)</f>
        <v>0</v>
      </c>
      <c r="AT318" s="174">
        <f>IFERROR(INDEX('NEW2022'!J:J,MATCH($D318,'NEW2022'!D:D,0)),0)</f>
        <v>0</v>
      </c>
      <c r="AU318" s="174">
        <f>IFERROR(INDEX('Quiet Items'!H:H,MATCH($D318,'Quiet Items'!D:D,0)),0)</f>
        <v>0</v>
      </c>
      <c r="AV318" s="174">
        <f>IFERROR(INDEX('Quiet Items'!J:J,MATCH($D318,'Quiet Items'!D:D,0)),0)</f>
        <v>0</v>
      </c>
      <c r="AW318" s="174">
        <f>IFERROR(INDEX('1.4G'!H:H,MATCH($D318,'1.4G'!D:D,0)),0)</f>
        <v>0</v>
      </c>
      <c r="AX318" s="174">
        <f>IFERROR(INDEX('1.4G'!J:J,MATCH($D318,'1.4G'!D:D,0)),0)</f>
        <v>0</v>
      </c>
      <c r="AY318" s="174">
        <f t="shared" si="39"/>
        <v>0</v>
      </c>
      <c r="AZ318" s="174">
        <f t="shared" si="40"/>
        <v>0</v>
      </c>
      <c r="BA318" s="175">
        <f>IFERROR(Table1[[#This Row],[Line total ordered for now]]*Table1[[#This Row],[GUARANTEED PRICE
for STOCK orders collected before 31.3.22]],0)</f>
        <v>0</v>
      </c>
      <c r="BB318" s="175">
        <f t="shared" si="36"/>
        <v>0</v>
      </c>
      <c r="BC318" s="176">
        <f>(AZ318+Table1[[#This Row],[Line total ordered for now]])*Z318</f>
        <v>0</v>
      </c>
      <c r="BD318" s="200">
        <v>220.75349999999997</v>
      </c>
      <c r="BE318" s="65"/>
      <c r="BF318" s="65"/>
      <c r="BG318" s="65"/>
      <c r="BH318" s="65"/>
      <c r="BI318" s="65"/>
      <c r="BJ318" s="65"/>
      <c r="BK318" s="65"/>
      <c r="BL318" s="55"/>
      <c r="BM318"/>
      <c r="BN318"/>
      <c r="BO318"/>
      <c r="BP318"/>
      <c r="BQ318"/>
      <c r="BR318"/>
      <c r="BS318"/>
      <c r="BT318"/>
    </row>
    <row r="319" spans="1:72" ht="15.75">
      <c r="A319" s="202">
        <v>316</v>
      </c>
      <c r="B319" s="68" t="s">
        <v>6378</v>
      </c>
      <c r="C319" s="149" t="s">
        <v>614</v>
      </c>
      <c r="D319" s="149" t="s">
        <v>3623</v>
      </c>
      <c r="E319" s="149" t="s">
        <v>3624</v>
      </c>
      <c r="F319" s="158" t="str">
        <f t="shared" si="38"/>
        <v>Video</v>
      </c>
      <c r="G319" s="187">
        <v>4</v>
      </c>
      <c r="H319" s="150"/>
      <c r="I319" s="184">
        <v>230.24</v>
      </c>
      <c r="J319" s="150"/>
      <c r="K319" s="151">
        <v>10.870833333333332</v>
      </c>
      <c r="L319" s="152">
        <v>237.41899999999998</v>
      </c>
      <c r="M319" s="152">
        <v>260.89999999999998</v>
      </c>
      <c r="N319" s="153" t="s">
        <v>615</v>
      </c>
      <c r="O319" s="154">
        <v>24</v>
      </c>
      <c r="P319" s="153">
        <v>7</v>
      </c>
      <c r="Q319" s="153" t="s">
        <v>147</v>
      </c>
      <c r="R319" s="155">
        <v>22.9</v>
      </c>
      <c r="S319" s="155">
        <v>20.3</v>
      </c>
      <c r="T319" s="155">
        <v>3.55</v>
      </c>
      <c r="U319" s="154" t="s">
        <v>94</v>
      </c>
      <c r="V319" s="153" t="s">
        <v>89</v>
      </c>
      <c r="W319" s="153" t="s">
        <v>627</v>
      </c>
      <c r="X319" s="151" t="s">
        <v>6378</v>
      </c>
      <c r="Y319" s="151" t="s">
        <v>6378</v>
      </c>
      <c r="Z319" s="156">
        <v>6.6600000000000006E-2</v>
      </c>
      <c r="AA319" s="153" t="s">
        <v>3216</v>
      </c>
      <c r="AB319" s="153" t="s">
        <v>5542</v>
      </c>
      <c r="AC319" s="153" t="s">
        <v>141</v>
      </c>
      <c r="AD319" s="157" t="s">
        <v>3625</v>
      </c>
      <c r="AE319" s="110">
        <v>0</v>
      </c>
      <c r="AF319" s="110">
        <v>0</v>
      </c>
      <c r="AG319" s="112">
        <f t="shared" si="37"/>
        <v>0</v>
      </c>
      <c r="AH319" s="110">
        <f>SUM(AG$4:AG319)</f>
        <v>1</v>
      </c>
      <c r="AI319" s="112">
        <f t="shared" si="34"/>
        <v>0</v>
      </c>
      <c r="AJ319" s="110">
        <f>COUNTIF(AI$4:AI319,"&gt;0")</f>
        <v>0</v>
      </c>
      <c r="AK319" s="110">
        <v>0</v>
      </c>
      <c r="AL319" s="110">
        <v>0</v>
      </c>
      <c r="AM319" s="172" t="str">
        <f>IF(OR(Table1[[#This Row],[Line total ordered for now]]&gt;0,Table1[[#This Row],[Line total ordered for season]]&gt;0),1,"")</f>
        <v/>
      </c>
      <c r="AN319" s="173">
        <f>COUNTIF(AM$4:AM319,"&gt;0")</f>
        <v>0</v>
      </c>
      <c r="AO319" s="173">
        <f>Table1[[#This Row],[ORDER QUANTITY
to be collected BEFORE 31.3.22]]</f>
        <v>0</v>
      </c>
      <c r="AP319" s="174">
        <f t="shared" si="35"/>
        <v>0</v>
      </c>
      <c r="AQ319" s="174">
        <f>IFERROR(INDEX(Retail!H:H,MATCH($D319,Retail!$D:$D,0)),0)</f>
        <v>0</v>
      </c>
      <c r="AR319" s="174">
        <f>IFERROR(INDEX(Retail!J:J,MATCH($D319,Retail!$D:$D,0)),0)</f>
        <v>0</v>
      </c>
      <c r="AS319" s="174">
        <f>IFERROR(INDEX('NEW2022'!H:H,MATCH($D319,'NEW2022'!D:D,0)),0)</f>
        <v>0</v>
      </c>
      <c r="AT319" s="174">
        <f>IFERROR(INDEX('NEW2022'!J:J,MATCH($D319,'NEW2022'!D:D,0)),0)</f>
        <v>0</v>
      </c>
      <c r="AU319" s="174">
        <f>IFERROR(INDEX('Quiet Items'!H:H,MATCH($D319,'Quiet Items'!D:D,0)),0)</f>
        <v>0</v>
      </c>
      <c r="AV319" s="174">
        <f>IFERROR(INDEX('Quiet Items'!J:J,MATCH($D319,'Quiet Items'!D:D,0)),0)</f>
        <v>0</v>
      </c>
      <c r="AW319" s="174">
        <f>IFERROR(INDEX('1.4G'!H:H,MATCH($D319,'1.4G'!D:D,0)),0)</f>
        <v>0</v>
      </c>
      <c r="AX319" s="174">
        <f>IFERROR(INDEX('1.4G'!J:J,MATCH($D319,'1.4G'!D:D,0)),0)</f>
        <v>0</v>
      </c>
      <c r="AY319" s="174">
        <f t="shared" si="39"/>
        <v>0</v>
      </c>
      <c r="AZ319" s="174">
        <f t="shared" si="40"/>
        <v>0</v>
      </c>
      <c r="BA319" s="175">
        <f>IFERROR(Table1[[#This Row],[Line total ordered for now]]*Table1[[#This Row],[GUARANTEED PRICE
for STOCK orders collected before 31.3.22]],0)</f>
        <v>0</v>
      </c>
      <c r="BB319" s="175">
        <f t="shared" si="36"/>
        <v>0</v>
      </c>
      <c r="BC319" s="176">
        <f>(AZ319+Table1[[#This Row],[Line total ordered for now]])*Z319</f>
        <v>0</v>
      </c>
      <c r="BD319" s="200">
        <v>221.76499999999999</v>
      </c>
      <c r="BE319" s="65"/>
      <c r="BF319" s="65"/>
      <c r="BG319" s="65"/>
      <c r="BH319" s="65"/>
      <c r="BI319" s="65"/>
      <c r="BJ319" s="65"/>
      <c r="BK319" s="65"/>
      <c r="BL319" s="55"/>
      <c r="BM319"/>
      <c r="BN319"/>
      <c r="BO319"/>
      <c r="BP319"/>
      <c r="BQ319"/>
      <c r="BR319"/>
      <c r="BS319"/>
      <c r="BT319"/>
    </row>
    <row r="320" spans="1:72" ht="15.75">
      <c r="A320" s="202">
        <v>317</v>
      </c>
      <c r="B320" s="68" t="s">
        <v>6378</v>
      </c>
      <c r="C320" s="149" t="s">
        <v>614</v>
      </c>
      <c r="D320" s="149" t="s">
        <v>6034</v>
      </c>
      <c r="E320" s="149" t="s">
        <v>2494</v>
      </c>
      <c r="F320" s="158" t="str">
        <f t="shared" ref="F320:F325" si="51">IF(LEFT(AD320,4)="http",HYPERLINK(AD320,"Video"),"")</f>
        <v>Video</v>
      </c>
      <c r="G320" s="187">
        <v>0</v>
      </c>
      <c r="H320" s="150"/>
      <c r="I320" s="184">
        <v>186.17</v>
      </c>
      <c r="J320" s="150"/>
      <c r="K320" s="151">
        <v>10.919397422621998</v>
      </c>
      <c r="L320" s="152">
        <v>178.85972978254833</v>
      </c>
      <c r="M320" s="152">
        <v>196.54915360719596</v>
      </c>
      <c r="N320" s="153" t="s">
        <v>615</v>
      </c>
      <c r="O320" s="154">
        <v>18</v>
      </c>
      <c r="P320" s="153">
        <v>7</v>
      </c>
      <c r="Q320" s="153" t="s">
        <v>147</v>
      </c>
      <c r="R320" s="155">
        <v>15.75</v>
      </c>
      <c r="S320" s="155">
        <v>10.19</v>
      </c>
      <c r="T320" s="155">
        <v>3.55</v>
      </c>
      <c r="U320" s="154" t="s">
        <v>94</v>
      </c>
      <c r="V320" s="153" t="s">
        <v>89</v>
      </c>
      <c r="W320" s="153" t="s">
        <v>627</v>
      </c>
      <c r="X320" s="151" t="s">
        <v>6378</v>
      </c>
      <c r="Y320" s="151" t="s">
        <v>6378</v>
      </c>
      <c r="Z320" s="156">
        <v>5.568E-2</v>
      </c>
      <c r="AA320" s="153" t="s">
        <v>984</v>
      </c>
      <c r="AB320" s="153" t="s">
        <v>5515</v>
      </c>
      <c r="AC320" s="153" t="s">
        <v>4640</v>
      </c>
      <c r="AD320" s="157" t="s">
        <v>2495</v>
      </c>
      <c r="AE320" s="110">
        <v>0</v>
      </c>
      <c r="AF320" s="110">
        <v>0</v>
      </c>
      <c r="AG320" s="112">
        <f t="shared" si="37"/>
        <v>0</v>
      </c>
      <c r="AH320" s="110">
        <f>SUM(AG$4:AG320)</f>
        <v>1</v>
      </c>
      <c r="AI320" s="112">
        <f t="shared" si="34"/>
        <v>0</v>
      </c>
      <c r="AJ320" s="110">
        <f>COUNTIF(AI$4:AI320,"&gt;0")</f>
        <v>0</v>
      </c>
      <c r="AK320" s="110">
        <v>0</v>
      </c>
      <c r="AL320" s="110">
        <v>0</v>
      </c>
      <c r="AM320" s="172" t="str">
        <f>IF(OR(Table1[[#This Row],[Line total ordered for now]]&gt;0,Table1[[#This Row],[Line total ordered for season]]&gt;0),1,"")</f>
        <v/>
      </c>
      <c r="AN320" s="173">
        <f>COUNTIF(AM$4:AM320,"&gt;0")</f>
        <v>0</v>
      </c>
      <c r="AO320" s="173">
        <f>Table1[[#This Row],[ORDER QUANTITY
to be collected BEFORE 31.3.22]]</f>
        <v>0</v>
      </c>
      <c r="AP320" s="174">
        <f t="shared" si="35"/>
        <v>0</v>
      </c>
      <c r="AQ320" s="174">
        <f>IFERROR(INDEX(Retail!H:H,MATCH($D320,Retail!$D:$D,0)),0)</f>
        <v>0</v>
      </c>
      <c r="AR320" s="174">
        <f>IFERROR(INDEX(Retail!J:J,MATCH($D320,Retail!$D:$D,0)),0)</f>
        <v>0</v>
      </c>
      <c r="AS320" s="174">
        <f>IFERROR(INDEX('NEW2022'!H:H,MATCH($D320,'NEW2022'!D:D,0)),0)</f>
        <v>0</v>
      </c>
      <c r="AT320" s="174">
        <f>IFERROR(INDEX('NEW2022'!J:J,MATCH($D320,'NEW2022'!D:D,0)),0)</f>
        <v>0</v>
      </c>
      <c r="AU320" s="174">
        <f>IFERROR(INDEX('Quiet Items'!H:H,MATCH($D320,'Quiet Items'!D:D,0)),0)</f>
        <v>0</v>
      </c>
      <c r="AV320" s="174">
        <f>IFERROR(INDEX('Quiet Items'!J:J,MATCH($D320,'Quiet Items'!D:D,0)),0)</f>
        <v>0</v>
      </c>
      <c r="AW320" s="174">
        <f>IFERROR(INDEX('1.4G'!H:H,MATCH($D320,'1.4G'!D:D,0)),0)</f>
        <v>0</v>
      </c>
      <c r="AX320" s="174">
        <f>IFERROR(INDEX('1.4G'!J:J,MATCH($D320,'1.4G'!D:D,0)),0)</f>
        <v>0</v>
      </c>
      <c r="AY320" s="174">
        <f t="shared" ref="AY320:AZ325" si="52">IF(OR(AU320&gt;0,AW320&gt;0,AO320&gt;0,AS320&gt;0,AQ320&gt;0),AU320+AW320+AO320+AS320+AQ320,0)</f>
        <v>0</v>
      </c>
      <c r="AZ320" s="174">
        <f t="shared" si="52"/>
        <v>0</v>
      </c>
      <c r="BA320" s="175">
        <f>IFERROR(Table1[[#This Row],[Line total ordered for now]]*Table1[[#This Row],[GUARANTEED PRICE
for STOCK orders collected before 31.3.22]],0)</f>
        <v>0</v>
      </c>
      <c r="BB320" s="175">
        <f t="shared" si="36"/>
        <v>0</v>
      </c>
      <c r="BC320" s="176">
        <f>(AZ320+Table1[[#This Row],[Line total ordered for now]])*Z320</f>
        <v>0</v>
      </c>
      <c r="BD320" s="200">
        <v>167.06678056611656</v>
      </c>
      <c r="BE320" s="65"/>
      <c r="BF320" s="65"/>
      <c r="BG320" s="65"/>
      <c r="BH320" s="65"/>
      <c r="BI320" s="65"/>
      <c r="BJ320" s="65"/>
      <c r="BK320" s="65"/>
      <c r="BL320" s="55"/>
      <c r="BM320"/>
      <c r="BN320"/>
      <c r="BO320"/>
      <c r="BP320"/>
      <c r="BQ320"/>
      <c r="BR320"/>
      <c r="BS320"/>
      <c r="BT320"/>
    </row>
    <row r="321" spans="1:72" ht="15.75">
      <c r="A321" s="202">
        <v>318</v>
      </c>
      <c r="B321" s="68" t="s">
        <v>6378</v>
      </c>
      <c r="C321" s="149" t="s">
        <v>614</v>
      </c>
      <c r="D321" s="149" t="s">
        <v>6033</v>
      </c>
      <c r="E321" s="149" t="s">
        <v>2431</v>
      </c>
      <c r="F321" s="158" t="str">
        <f t="shared" si="51"/>
        <v>Video</v>
      </c>
      <c r="G321" s="187">
        <v>0</v>
      </c>
      <c r="H321" s="150"/>
      <c r="I321" s="184">
        <v>194.83</v>
      </c>
      <c r="J321" s="150"/>
      <c r="K321" s="151">
        <v>10.919397422621998</v>
      </c>
      <c r="L321" s="152">
        <v>178.85972978254833</v>
      </c>
      <c r="M321" s="152">
        <v>196.54915360719596</v>
      </c>
      <c r="N321" s="153" t="s">
        <v>615</v>
      </c>
      <c r="O321" s="154">
        <v>18</v>
      </c>
      <c r="P321" s="153">
        <v>7</v>
      </c>
      <c r="Q321" s="153" t="s">
        <v>147</v>
      </c>
      <c r="R321" s="155">
        <v>15.75</v>
      </c>
      <c r="S321" s="155">
        <v>10.19</v>
      </c>
      <c r="T321" s="155">
        <v>3.55</v>
      </c>
      <c r="U321" s="154" t="s">
        <v>94</v>
      </c>
      <c r="V321" s="153" t="s">
        <v>89</v>
      </c>
      <c r="W321" s="153" t="s">
        <v>627</v>
      </c>
      <c r="X321" s="151" t="s">
        <v>6378</v>
      </c>
      <c r="Y321" s="151" t="s">
        <v>6378</v>
      </c>
      <c r="Z321" s="156">
        <v>5.568E-2</v>
      </c>
      <c r="AA321" s="153" t="s">
        <v>984</v>
      </c>
      <c r="AB321" s="153" t="s">
        <v>5514</v>
      </c>
      <c r="AC321" s="153" t="s">
        <v>875</v>
      </c>
      <c r="AD321" s="157" t="s">
        <v>2432</v>
      </c>
      <c r="AE321" s="110">
        <v>0</v>
      </c>
      <c r="AF321" s="110">
        <v>0</v>
      </c>
      <c r="AG321" s="112">
        <f t="shared" si="37"/>
        <v>0</v>
      </c>
      <c r="AH321" s="110">
        <f>SUM(AG$4:AG321)</f>
        <v>1</v>
      </c>
      <c r="AI321" s="112">
        <f t="shared" si="34"/>
        <v>0</v>
      </c>
      <c r="AJ321" s="110">
        <f>COUNTIF(AI$4:AI321,"&gt;0")</f>
        <v>0</v>
      </c>
      <c r="AK321" s="110">
        <v>0</v>
      </c>
      <c r="AL321" s="110">
        <v>0</v>
      </c>
      <c r="AM321" s="172" t="str">
        <f>IF(OR(Table1[[#This Row],[Line total ordered for now]]&gt;0,Table1[[#This Row],[Line total ordered for season]]&gt;0),1,"")</f>
        <v/>
      </c>
      <c r="AN321" s="173">
        <f>COUNTIF(AM$4:AM321,"&gt;0")</f>
        <v>0</v>
      </c>
      <c r="AO321" s="173">
        <f>Table1[[#This Row],[ORDER QUANTITY
to be collected BEFORE 31.3.22]]</f>
        <v>0</v>
      </c>
      <c r="AP321" s="174">
        <f t="shared" si="35"/>
        <v>0</v>
      </c>
      <c r="AQ321" s="174">
        <f>IFERROR(INDEX(Retail!H:H,MATCH($D321,Retail!$D:$D,0)),0)</f>
        <v>0</v>
      </c>
      <c r="AR321" s="174">
        <f>IFERROR(INDEX(Retail!J:J,MATCH($D321,Retail!$D:$D,0)),0)</f>
        <v>0</v>
      </c>
      <c r="AS321" s="174">
        <f>IFERROR(INDEX('NEW2022'!H:H,MATCH($D321,'NEW2022'!D:D,0)),0)</f>
        <v>0</v>
      </c>
      <c r="AT321" s="174">
        <f>IFERROR(INDEX('NEW2022'!J:J,MATCH($D321,'NEW2022'!D:D,0)),0)</f>
        <v>0</v>
      </c>
      <c r="AU321" s="174">
        <f>IFERROR(INDEX('Quiet Items'!H:H,MATCH($D321,'Quiet Items'!D:D,0)),0)</f>
        <v>0</v>
      </c>
      <c r="AV321" s="174">
        <f>IFERROR(INDEX('Quiet Items'!J:J,MATCH($D321,'Quiet Items'!D:D,0)),0)</f>
        <v>0</v>
      </c>
      <c r="AW321" s="174">
        <f>IFERROR(INDEX('1.4G'!H:H,MATCH($D321,'1.4G'!D:D,0)),0)</f>
        <v>0</v>
      </c>
      <c r="AX321" s="174">
        <f>IFERROR(INDEX('1.4G'!J:J,MATCH($D321,'1.4G'!D:D,0)),0)</f>
        <v>0</v>
      </c>
      <c r="AY321" s="174">
        <f t="shared" si="52"/>
        <v>0</v>
      </c>
      <c r="AZ321" s="174">
        <f t="shared" si="52"/>
        <v>0</v>
      </c>
      <c r="BA321" s="175">
        <f>IFERROR(Table1[[#This Row],[Line total ordered for now]]*Table1[[#This Row],[GUARANTEED PRICE
for STOCK orders collected before 31.3.22]],0)</f>
        <v>0</v>
      </c>
      <c r="BB321" s="175">
        <f t="shared" si="36"/>
        <v>0</v>
      </c>
      <c r="BC321" s="176">
        <f>(AZ321+Table1[[#This Row],[Line total ordered for now]])*Z321</f>
        <v>0</v>
      </c>
      <c r="BD321" s="200">
        <v>167.06678056611656</v>
      </c>
      <c r="BE321" s="65"/>
      <c r="BF321" s="65"/>
      <c r="BG321" s="65"/>
      <c r="BH321" s="65"/>
      <c r="BI321" s="65"/>
      <c r="BJ321" s="65"/>
      <c r="BK321" s="65"/>
      <c r="BL321" s="55"/>
      <c r="BM321"/>
      <c r="BN321"/>
      <c r="BO321"/>
      <c r="BP321"/>
      <c r="BQ321"/>
      <c r="BR321"/>
      <c r="BS321"/>
      <c r="BT321"/>
    </row>
    <row r="322" spans="1:72" s="196" customFormat="1" ht="15.75">
      <c r="A322" s="202">
        <v>319</v>
      </c>
      <c r="B322" s="68" t="s">
        <v>6378</v>
      </c>
      <c r="C322" s="149" t="s">
        <v>614</v>
      </c>
      <c r="D322" s="149" t="s">
        <v>6048</v>
      </c>
      <c r="E322" s="149" t="s">
        <v>3555</v>
      </c>
      <c r="F322" s="158" t="str">
        <f t="shared" si="51"/>
        <v>Video</v>
      </c>
      <c r="G322" s="187">
        <v>0</v>
      </c>
      <c r="H322" s="150"/>
      <c r="I322" s="184">
        <v>194.83</v>
      </c>
      <c r="J322" s="150"/>
      <c r="K322" s="151">
        <v>10.945238118238162</v>
      </c>
      <c r="L322" s="152">
        <v>179.28300037674111</v>
      </c>
      <c r="M322" s="152">
        <v>197.01428612828693</v>
      </c>
      <c r="N322" s="153" t="s">
        <v>615</v>
      </c>
      <c r="O322" s="154">
        <v>18</v>
      </c>
      <c r="P322" s="153">
        <v>0</v>
      </c>
      <c r="Q322" s="153" t="s">
        <v>147</v>
      </c>
      <c r="R322" s="155">
        <v>14.18</v>
      </c>
      <c r="S322" s="155">
        <v>10.35</v>
      </c>
      <c r="T322" s="155">
        <v>3.55</v>
      </c>
      <c r="U322" s="154" t="s">
        <v>94</v>
      </c>
      <c r="V322" s="153" t="s">
        <v>89</v>
      </c>
      <c r="W322" s="153" t="s">
        <v>627</v>
      </c>
      <c r="X322" s="151" t="s">
        <v>6378</v>
      </c>
      <c r="Y322" s="151" t="s">
        <v>6378</v>
      </c>
      <c r="Z322" s="156">
        <v>5.568E-2</v>
      </c>
      <c r="AA322" s="153" t="s">
        <v>3216</v>
      </c>
      <c r="AB322" s="153" t="s">
        <v>5541</v>
      </c>
      <c r="AC322" s="153" t="s">
        <v>141</v>
      </c>
      <c r="AD322" s="157" t="s">
        <v>3556</v>
      </c>
      <c r="AE322" s="110">
        <v>0</v>
      </c>
      <c r="AF322" s="110">
        <v>0</v>
      </c>
      <c r="AG322" s="112">
        <f t="shared" si="37"/>
        <v>0</v>
      </c>
      <c r="AH322" s="110">
        <f>SUM(AG$4:AG322)</f>
        <v>1</v>
      </c>
      <c r="AI322" s="112">
        <f t="shared" si="34"/>
        <v>0</v>
      </c>
      <c r="AJ322" s="110">
        <f>COUNTIF(AI$4:AI322,"&gt;0")</f>
        <v>0</v>
      </c>
      <c r="AK322" s="110">
        <v>0</v>
      </c>
      <c r="AL322" s="110">
        <v>0</v>
      </c>
      <c r="AM322" s="172" t="str">
        <f>IF(OR(Table1[[#This Row],[Line total ordered for now]]&gt;0,Table1[[#This Row],[Line total ordered for season]]&gt;0),1,"")</f>
        <v/>
      </c>
      <c r="AN322" s="173">
        <f>COUNTIF(AM$4:AM322,"&gt;0")</f>
        <v>0</v>
      </c>
      <c r="AO322" s="173">
        <f>Table1[[#This Row],[ORDER QUANTITY
to be collected BEFORE 31.3.22]]</f>
        <v>0</v>
      </c>
      <c r="AP322" s="174">
        <f t="shared" si="35"/>
        <v>0</v>
      </c>
      <c r="AQ322" s="174">
        <f>IFERROR(INDEX(Retail!H:H,MATCH($D322,Retail!$D:$D,0)),0)</f>
        <v>0</v>
      </c>
      <c r="AR322" s="174">
        <f>IFERROR(INDEX(Retail!J:J,MATCH($D322,Retail!$D:$D,0)),0)</f>
        <v>0</v>
      </c>
      <c r="AS322" s="174">
        <f>IFERROR(INDEX('NEW2022'!H:H,MATCH($D322,'NEW2022'!D:D,0)),0)</f>
        <v>0</v>
      </c>
      <c r="AT322" s="174">
        <f>IFERROR(INDEX('NEW2022'!J:J,MATCH($D322,'NEW2022'!D:D,0)),0)</f>
        <v>0</v>
      </c>
      <c r="AU322" s="174">
        <f>IFERROR(INDEX('Quiet Items'!H:H,MATCH($D322,'Quiet Items'!D:D,0)),0)</f>
        <v>0</v>
      </c>
      <c r="AV322" s="174">
        <f>IFERROR(INDEX('Quiet Items'!J:J,MATCH($D322,'Quiet Items'!D:D,0)),0)</f>
        <v>0</v>
      </c>
      <c r="AW322" s="174">
        <f>IFERROR(INDEX('1.4G'!H:H,MATCH($D322,'1.4G'!D:D,0)),0)</f>
        <v>0</v>
      </c>
      <c r="AX322" s="174">
        <f>IFERROR(INDEX('1.4G'!J:J,MATCH($D322,'1.4G'!D:D,0)),0)</f>
        <v>0</v>
      </c>
      <c r="AY322" s="174">
        <f t="shared" si="52"/>
        <v>0</v>
      </c>
      <c r="AZ322" s="174">
        <f t="shared" si="52"/>
        <v>0</v>
      </c>
      <c r="BA322" s="175">
        <f>IFERROR(Table1[[#This Row],[Line total ordered for now]]*Table1[[#This Row],[GUARANTEED PRICE
for STOCK orders collected before 31.3.22]],0)</f>
        <v>0</v>
      </c>
      <c r="BB322" s="175">
        <f t="shared" si="36"/>
        <v>0</v>
      </c>
      <c r="BC322" s="176">
        <f>(AZ322+Table1[[#This Row],[Line total ordered for now]])*Z322</f>
        <v>0</v>
      </c>
      <c r="BD322" s="200">
        <v>167.46214320904389</v>
      </c>
      <c r="BE322" s="65"/>
      <c r="BF322" s="65"/>
      <c r="BG322" s="65"/>
      <c r="BH322" s="65"/>
      <c r="BI322" s="65"/>
      <c r="BJ322" s="65"/>
      <c r="BK322" s="65"/>
      <c r="BL322" s="55"/>
    </row>
    <row r="323" spans="1:72" ht="15.75">
      <c r="A323" s="202">
        <v>320</v>
      </c>
      <c r="B323" s="68" t="s">
        <v>6378</v>
      </c>
      <c r="C323" s="149" t="s">
        <v>614</v>
      </c>
      <c r="D323" s="149" t="s">
        <v>6024</v>
      </c>
      <c r="E323" s="149" t="s">
        <v>1670</v>
      </c>
      <c r="F323" s="158" t="str">
        <f t="shared" si="51"/>
        <v>Video</v>
      </c>
      <c r="G323" s="187">
        <v>0</v>
      </c>
      <c r="H323" s="150"/>
      <c r="I323" s="184">
        <v>196.14</v>
      </c>
      <c r="J323" s="150"/>
      <c r="K323" s="151">
        <v>10.992352005631908</v>
      </c>
      <c r="L323" s="152">
        <v>180.05472585225064</v>
      </c>
      <c r="M323" s="152">
        <v>197.86233610137432</v>
      </c>
      <c r="N323" s="153" t="s">
        <v>615</v>
      </c>
      <c r="O323" s="154">
        <v>18</v>
      </c>
      <c r="P323" s="153">
        <v>5</v>
      </c>
      <c r="Q323" s="153" t="s">
        <v>147</v>
      </c>
      <c r="R323" s="155">
        <v>15.75</v>
      </c>
      <c r="S323" s="155">
        <v>12</v>
      </c>
      <c r="T323" s="155">
        <v>3.55</v>
      </c>
      <c r="U323" s="154" t="s">
        <v>94</v>
      </c>
      <c r="V323" s="153" t="s">
        <v>89</v>
      </c>
      <c r="W323" s="153" t="s">
        <v>627</v>
      </c>
      <c r="X323" s="151" t="s">
        <v>6378</v>
      </c>
      <c r="Y323" s="151" t="s">
        <v>6378</v>
      </c>
      <c r="Z323" s="156">
        <v>5.5691999999999998E-2</v>
      </c>
      <c r="AA323" s="153" t="s">
        <v>984</v>
      </c>
      <c r="AB323" s="153" t="s">
        <v>5492</v>
      </c>
      <c r="AC323" s="153" t="s">
        <v>164</v>
      </c>
      <c r="AD323" s="157" t="s">
        <v>1671</v>
      </c>
      <c r="AE323" s="110">
        <v>0</v>
      </c>
      <c r="AF323" s="110">
        <v>0</v>
      </c>
      <c r="AG323" s="112">
        <f t="shared" si="37"/>
        <v>0</v>
      </c>
      <c r="AH323" s="110">
        <f>SUM(AG$4:AG323)</f>
        <v>1</v>
      </c>
      <c r="AI323" s="112">
        <f t="shared" si="34"/>
        <v>0</v>
      </c>
      <c r="AJ323" s="110">
        <f>COUNTIF(AI$4:AI323,"&gt;0")</f>
        <v>0</v>
      </c>
      <c r="AK323" s="110">
        <v>0</v>
      </c>
      <c r="AL323" s="110">
        <v>0</v>
      </c>
      <c r="AM323" s="172" t="str">
        <f>IF(OR(Table1[[#This Row],[Line total ordered for now]]&gt;0,Table1[[#This Row],[Line total ordered for season]]&gt;0),1,"")</f>
        <v/>
      </c>
      <c r="AN323" s="173">
        <f>COUNTIF(AM$4:AM323,"&gt;0")</f>
        <v>0</v>
      </c>
      <c r="AO323" s="173">
        <f>Table1[[#This Row],[ORDER QUANTITY
to be collected BEFORE 31.3.22]]</f>
        <v>0</v>
      </c>
      <c r="AP323" s="174">
        <f t="shared" si="35"/>
        <v>0</v>
      </c>
      <c r="AQ323" s="174">
        <f>IFERROR(INDEX(Retail!H:H,MATCH($D323,Retail!$D:$D,0)),0)</f>
        <v>0</v>
      </c>
      <c r="AR323" s="174">
        <f>IFERROR(INDEX(Retail!J:J,MATCH($D323,Retail!$D:$D,0)),0)</f>
        <v>0</v>
      </c>
      <c r="AS323" s="174">
        <f>IFERROR(INDEX('NEW2022'!H:H,MATCH($D323,'NEW2022'!D:D,0)),0)</f>
        <v>0</v>
      </c>
      <c r="AT323" s="174">
        <f>IFERROR(INDEX('NEW2022'!J:J,MATCH($D323,'NEW2022'!D:D,0)),0)</f>
        <v>0</v>
      </c>
      <c r="AU323" s="174">
        <f>IFERROR(INDEX('Quiet Items'!H:H,MATCH($D323,'Quiet Items'!D:D,0)),0)</f>
        <v>0</v>
      </c>
      <c r="AV323" s="174">
        <f>IFERROR(INDEX('Quiet Items'!J:J,MATCH($D323,'Quiet Items'!D:D,0)),0)</f>
        <v>0</v>
      </c>
      <c r="AW323" s="174">
        <f>IFERROR(INDEX('1.4G'!H:H,MATCH($D323,'1.4G'!D:D,0)),0)</f>
        <v>0</v>
      </c>
      <c r="AX323" s="174">
        <f>IFERROR(INDEX('1.4G'!J:J,MATCH($D323,'1.4G'!D:D,0)),0)</f>
        <v>0</v>
      </c>
      <c r="AY323" s="174">
        <f t="shared" si="52"/>
        <v>0</v>
      </c>
      <c r="AZ323" s="174">
        <f t="shared" si="52"/>
        <v>0</v>
      </c>
      <c r="BA323" s="175">
        <f>IFERROR(Table1[[#This Row],[Line total ordered for now]]*Table1[[#This Row],[GUARANTEED PRICE
for STOCK orders collected before 31.3.22]],0)</f>
        <v>0</v>
      </c>
      <c r="BB323" s="175">
        <f t="shared" si="36"/>
        <v>0</v>
      </c>
      <c r="BC323" s="176">
        <f>(AZ323+Table1[[#This Row],[Line total ordered for now]])*Z323</f>
        <v>0</v>
      </c>
      <c r="BD323" s="200">
        <v>168.18298568616817</v>
      </c>
      <c r="BE323" s="65"/>
      <c r="BF323" s="65"/>
      <c r="BG323" s="65"/>
      <c r="BH323" s="65"/>
      <c r="BI323" s="65"/>
      <c r="BJ323" s="65"/>
      <c r="BK323" s="65"/>
      <c r="BL323" s="55"/>
      <c r="BM323"/>
      <c r="BN323"/>
      <c r="BO323"/>
      <c r="BP323"/>
      <c r="BQ323"/>
      <c r="BR323"/>
      <c r="BS323"/>
      <c r="BT323"/>
    </row>
    <row r="324" spans="1:72" s="196" customFormat="1" ht="15.75">
      <c r="A324" s="202">
        <v>321</v>
      </c>
      <c r="B324" s="68" t="s">
        <v>6378</v>
      </c>
      <c r="C324" s="149" t="s">
        <v>614</v>
      </c>
      <c r="D324" s="149" t="s">
        <v>6025</v>
      </c>
      <c r="E324" s="149" t="s">
        <v>1744</v>
      </c>
      <c r="F324" s="158" t="str">
        <f t="shared" si="51"/>
        <v>Video</v>
      </c>
      <c r="G324" s="187">
        <v>0</v>
      </c>
      <c r="H324" s="150"/>
      <c r="I324" s="184">
        <v>240.55</v>
      </c>
      <c r="J324" s="150"/>
      <c r="K324" s="151">
        <v>10.999138818156025</v>
      </c>
      <c r="L324" s="152">
        <v>184.02075000000002</v>
      </c>
      <c r="M324" s="152">
        <v>197.98449872680845</v>
      </c>
      <c r="N324" s="153" t="s">
        <v>615</v>
      </c>
      <c r="O324" s="154">
        <v>18</v>
      </c>
      <c r="P324" s="153">
        <v>9</v>
      </c>
      <c r="Q324" s="153" t="s">
        <v>147</v>
      </c>
      <c r="R324" s="155">
        <v>17.25</v>
      </c>
      <c r="S324" s="155">
        <v>9</v>
      </c>
      <c r="T324" s="155">
        <v>3.55</v>
      </c>
      <c r="U324" s="154" t="s">
        <v>94</v>
      </c>
      <c r="V324" s="153" t="s">
        <v>89</v>
      </c>
      <c r="W324" s="153" t="s">
        <v>627</v>
      </c>
      <c r="X324" s="151" t="s">
        <v>6378</v>
      </c>
      <c r="Y324" s="151" t="s">
        <v>6378</v>
      </c>
      <c r="Z324" s="156">
        <v>5.3305999999999999E-2</v>
      </c>
      <c r="AA324" s="153" t="s">
        <v>984</v>
      </c>
      <c r="AB324" s="153" t="s">
        <v>5495</v>
      </c>
      <c r="AC324" s="153" t="s">
        <v>164</v>
      </c>
      <c r="AD324" s="157" t="s">
        <v>1745</v>
      </c>
      <c r="AE324" s="110">
        <v>0</v>
      </c>
      <c r="AF324" s="110">
        <v>0</v>
      </c>
      <c r="AG324" s="112">
        <f t="shared" si="37"/>
        <v>0</v>
      </c>
      <c r="AH324" s="110">
        <f>SUM(AG$4:AG324)</f>
        <v>1</v>
      </c>
      <c r="AI324" s="112">
        <f t="shared" ref="AI324:AI387" si="53">IF(RIGHT(E324,6)="retail",1,0)</f>
        <v>0</v>
      </c>
      <c r="AJ324" s="110">
        <f>COUNTIF(AI$4:AI324,"&gt;0")</f>
        <v>0</v>
      </c>
      <c r="AK324" s="110">
        <v>0</v>
      </c>
      <c r="AL324" s="110">
        <v>0</v>
      </c>
      <c r="AM324" s="172" t="str">
        <f>IF(OR(Table1[[#This Row],[Line total ordered for now]]&gt;0,Table1[[#This Row],[Line total ordered for season]]&gt;0),1,"")</f>
        <v/>
      </c>
      <c r="AN324" s="173">
        <f>COUNTIF(AM$4:AM324,"&gt;0")</f>
        <v>0</v>
      </c>
      <c r="AO324" s="173">
        <f>Table1[[#This Row],[ORDER QUANTITY
to be collected BEFORE 31.3.22]]</f>
        <v>0</v>
      </c>
      <c r="AP324" s="174">
        <f t="shared" ref="AP324:AP387" si="54">J324</f>
        <v>0</v>
      </c>
      <c r="AQ324" s="174">
        <f>IFERROR(INDEX(Retail!H:H,MATCH($D324,Retail!$D:$D,0)),0)</f>
        <v>0</v>
      </c>
      <c r="AR324" s="174">
        <f>IFERROR(INDEX(Retail!J:J,MATCH($D324,Retail!$D:$D,0)),0)</f>
        <v>0</v>
      </c>
      <c r="AS324" s="174">
        <f>IFERROR(INDEX('NEW2022'!H:H,MATCH($D324,'NEW2022'!D:D,0)),0)</f>
        <v>0</v>
      </c>
      <c r="AT324" s="174">
        <f>IFERROR(INDEX('NEW2022'!J:J,MATCH($D324,'NEW2022'!D:D,0)),0)</f>
        <v>0</v>
      </c>
      <c r="AU324" s="174">
        <f>IFERROR(INDEX('Quiet Items'!H:H,MATCH($D324,'Quiet Items'!D:D,0)),0)</f>
        <v>0</v>
      </c>
      <c r="AV324" s="174">
        <f>IFERROR(INDEX('Quiet Items'!J:J,MATCH($D324,'Quiet Items'!D:D,0)),0)</f>
        <v>0</v>
      </c>
      <c r="AW324" s="174">
        <f>IFERROR(INDEX('1.4G'!H:H,MATCH($D324,'1.4G'!D:D,0)),0)</f>
        <v>0</v>
      </c>
      <c r="AX324" s="174">
        <f>IFERROR(INDEX('1.4G'!J:J,MATCH($D324,'1.4G'!D:D,0)),0)</f>
        <v>0</v>
      </c>
      <c r="AY324" s="174">
        <f t="shared" si="52"/>
        <v>0</v>
      </c>
      <c r="AZ324" s="174">
        <f t="shared" si="52"/>
        <v>0</v>
      </c>
      <c r="BA324" s="175">
        <f>IFERROR(Table1[[#This Row],[Line total ordered for now]]*Table1[[#This Row],[GUARANTEED PRICE
for STOCK orders collected before 31.3.22]],0)</f>
        <v>0</v>
      </c>
      <c r="BB324" s="175">
        <f t="shared" ref="BB324:BB387" si="55">AZ324*L324</f>
        <v>0</v>
      </c>
      <c r="BC324" s="176">
        <f>(AZ324+Table1[[#This Row],[Line total ordered for now]])*Z324</f>
        <v>0</v>
      </c>
      <c r="BD324" s="200">
        <v>168.28682391778719</v>
      </c>
      <c r="BE324" s="65"/>
      <c r="BF324" s="65"/>
      <c r="BG324" s="65"/>
      <c r="BH324" s="65"/>
      <c r="BI324" s="65"/>
      <c r="BJ324" s="65"/>
      <c r="BK324" s="65"/>
      <c r="BL324" s="55"/>
    </row>
    <row r="325" spans="1:72" ht="15.75">
      <c r="A325" s="202">
        <v>322</v>
      </c>
      <c r="B325" s="68" t="s">
        <v>6378</v>
      </c>
      <c r="C325" s="149" t="s">
        <v>614</v>
      </c>
      <c r="D325" s="149" t="s">
        <v>2521</v>
      </c>
      <c r="E325" s="149" t="s">
        <v>2522</v>
      </c>
      <c r="F325" s="158" t="str">
        <f t="shared" si="51"/>
        <v>Video</v>
      </c>
      <c r="G325" s="187">
        <v>5</v>
      </c>
      <c r="H325" s="150"/>
      <c r="I325" s="184">
        <v>260.07</v>
      </c>
      <c r="J325" s="150"/>
      <c r="K325" s="151">
        <v>11.052974999999998</v>
      </c>
      <c r="L325" s="152">
        <v>265.27139999999997</v>
      </c>
      <c r="M325" s="152">
        <v>265.27139999999997</v>
      </c>
      <c r="N325" s="153" t="s">
        <v>615</v>
      </c>
      <c r="O325" s="154">
        <v>24</v>
      </c>
      <c r="P325" s="153">
        <v>9</v>
      </c>
      <c r="Q325" s="153" t="s">
        <v>147</v>
      </c>
      <c r="R325" s="155">
        <v>21</v>
      </c>
      <c r="S325" s="155">
        <v>13.59</v>
      </c>
      <c r="T325" s="155">
        <v>3.55</v>
      </c>
      <c r="U325" s="154" t="s">
        <v>94</v>
      </c>
      <c r="V325" s="153" t="s">
        <v>89</v>
      </c>
      <c r="W325" s="153" t="s">
        <v>627</v>
      </c>
      <c r="X325" s="151" t="s">
        <v>6378</v>
      </c>
      <c r="Y325" s="151" t="s">
        <v>6378</v>
      </c>
      <c r="Z325" s="156">
        <v>6.9614999999999996E-2</v>
      </c>
      <c r="AA325" s="153" t="s">
        <v>984</v>
      </c>
      <c r="AB325" s="153" t="s">
        <v>5516</v>
      </c>
      <c r="AC325" s="153" t="s">
        <v>4640</v>
      </c>
      <c r="AD325" s="157" t="s">
        <v>2523</v>
      </c>
      <c r="AE325" s="110">
        <v>0</v>
      </c>
      <c r="AF325" s="110">
        <v>0</v>
      </c>
      <c r="AG325" s="112">
        <f t="shared" ref="AG325:AG388" si="56">IF(OR(B325="NEW2021",B325="NEW2022"),1,0)</f>
        <v>0</v>
      </c>
      <c r="AH325" s="110">
        <f>SUM(AG$4:AG325)</f>
        <v>1</v>
      </c>
      <c r="AI325" s="112">
        <f t="shared" si="53"/>
        <v>0</v>
      </c>
      <c r="AJ325" s="110">
        <f>COUNTIF(AI$4:AI325,"&gt;0")</f>
        <v>0</v>
      </c>
      <c r="AK325" s="110">
        <v>0</v>
      </c>
      <c r="AL325" s="110">
        <v>0</v>
      </c>
      <c r="AM325" s="172" t="str">
        <f>IF(OR(Table1[[#This Row],[Line total ordered for now]]&gt;0,Table1[[#This Row],[Line total ordered for season]]&gt;0),1,"")</f>
        <v/>
      </c>
      <c r="AN325" s="173">
        <f>COUNTIF(AM$4:AM325,"&gt;0")</f>
        <v>0</v>
      </c>
      <c r="AO325" s="173">
        <f>Table1[[#This Row],[ORDER QUANTITY
to be collected BEFORE 31.3.22]]</f>
        <v>0</v>
      </c>
      <c r="AP325" s="174">
        <f t="shared" si="54"/>
        <v>0</v>
      </c>
      <c r="AQ325" s="174">
        <f>IFERROR(INDEX(Retail!H:H,MATCH($D325,Retail!$D:$D,0)),0)</f>
        <v>0</v>
      </c>
      <c r="AR325" s="174">
        <f>IFERROR(INDEX(Retail!J:J,MATCH($D325,Retail!$D:$D,0)),0)</f>
        <v>0</v>
      </c>
      <c r="AS325" s="174">
        <f>IFERROR(INDEX('NEW2022'!H:H,MATCH($D325,'NEW2022'!D:D,0)),0)</f>
        <v>0</v>
      </c>
      <c r="AT325" s="174">
        <f>IFERROR(INDEX('NEW2022'!J:J,MATCH($D325,'NEW2022'!D:D,0)),0)</f>
        <v>0</v>
      </c>
      <c r="AU325" s="174">
        <f>IFERROR(INDEX('Quiet Items'!H:H,MATCH($D325,'Quiet Items'!D:D,0)),0)</f>
        <v>0</v>
      </c>
      <c r="AV325" s="174">
        <f>IFERROR(INDEX('Quiet Items'!J:J,MATCH($D325,'Quiet Items'!D:D,0)),0)</f>
        <v>0</v>
      </c>
      <c r="AW325" s="174">
        <f>IFERROR(INDEX('1.4G'!H:H,MATCH($D325,'1.4G'!D:D,0)),0)</f>
        <v>0</v>
      </c>
      <c r="AX325" s="174">
        <f>IFERROR(INDEX('1.4G'!J:J,MATCH($D325,'1.4G'!D:D,0)),0)</f>
        <v>0</v>
      </c>
      <c r="AY325" s="174">
        <f t="shared" si="52"/>
        <v>0</v>
      </c>
      <c r="AZ325" s="174">
        <f t="shared" si="52"/>
        <v>0</v>
      </c>
      <c r="BA325" s="175">
        <f>IFERROR(Table1[[#This Row],[Line total ordered for now]]*Table1[[#This Row],[GUARANTEED PRICE
for STOCK orders collected before 31.3.22]],0)</f>
        <v>0</v>
      </c>
      <c r="BB325" s="175">
        <f t="shared" si="55"/>
        <v>0</v>
      </c>
      <c r="BC325" s="176">
        <f>(AZ325+Table1[[#This Row],[Line total ordered for now]])*Z325</f>
        <v>0</v>
      </c>
      <c r="BD325" s="200">
        <v>225.48068999999998</v>
      </c>
      <c r="BE325" s="65"/>
      <c r="BF325" s="65"/>
      <c r="BG325" s="65"/>
      <c r="BH325" s="65"/>
      <c r="BI325" s="65"/>
      <c r="BJ325" s="65"/>
      <c r="BK325" s="65"/>
      <c r="BL325" s="55"/>
      <c r="BM325"/>
      <c r="BN325"/>
      <c r="BO325"/>
      <c r="BP325"/>
      <c r="BQ325"/>
      <c r="BR325"/>
      <c r="BS325"/>
      <c r="BT325"/>
    </row>
    <row r="326" spans="1:72" s="196" customFormat="1" ht="15.75">
      <c r="A326" s="202">
        <v>323</v>
      </c>
      <c r="B326" s="68" t="s">
        <v>6378</v>
      </c>
      <c r="C326" s="149" t="s">
        <v>614</v>
      </c>
      <c r="D326" s="149" t="s">
        <v>3498</v>
      </c>
      <c r="E326" s="149" t="s">
        <v>3499</v>
      </c>
      <c r="F326" s="158" t="str">
        <f t="shared" si="38"/>
        <v>Video</v>
      </c>
      <c r="G326" s="187">
        <v>10</v>
      </c>
      <c r="H326" s="150"/>
      <c r="I326" s="184">
        <v>237.27</v>
      </c>
      <c r="J326" s="150"/>
      <c r="K326" s="151">
        <v>11.202916666666667</v>
      </c>
      <c r="L326" s="152">
        <v>244.67170000000002</v>
      </c>
      <c r="M326" s="152">
        <v>268.87</v>
      </c>
      <c r="N326" s="153" t="s">
        <v>615</v>
      </c>
      <c r="O326" s="154">
        <v>24</v>
      </c>
      <c r="P326" s="153">
        <v>7</v>
      </c>
      <c r="Q326" s="153" t="s">
        <v>147</v>
      </c>
      <c r="R326" s="155">
        <v>22.3</v>
      </c>
      <c r="S326" s="155">
        <v>17.2</v>
      </c>
      <c r="T326" s="155">
        <v>3.55</v>
      </c>
      <c r="U326" s="154" t="s">
        <v>94</v>
      </c>
      <c r="V326" s="153" t="s">
        <v>89</v>
      </c>
      <c r="W326" s="153" t="s">
        <v>627</v>
      </c>
      <c r="X326" s="151" t="s">
        <v>6378</v>
      </c>
      <c r="Y326" s="151" t="s">
        <v>6378</v>
      </c>
      <c r="Z326" s="156">
        <v>6.6600000000000006E-2</v>
      </c>
      <c r="AA326" s="153" t="s">
        <v>3216</v>
      </c>
      <c r="AB326" s="153" t="s">
        <v>5539</v>
      </c>
      <c r="AC326" s="153" t="s">
        <v>141</v>
      </c>
      <c r="AD326" s="157" t="s">
        <v>3500</v>
      </c>
      <c r="AE326" s="110">
        <v>0</v>
      </c>
      <c r="AF326" s="110">
        <v>0</v>
      </c>
      <c r="AG326" s="112">
        <f t="shared" si="56"/>
        <v>0</v>
      </c>
      <c r="AH326" s="110">
        <f>SUM(AG$4:AG326)</f>
        <v>1</v>
      </c>
      <c r="AI326" s="112">
        <f t="shared" si="53"/>
        <v>0</v>
      </c>
      <c r="AJ326" s="110">
        <f>COUNTIF(AI$4:AI326,"&gt;0")</f>
        <v>0</v>
      </c>
      <c r="AK326" s="110">
        <v>0</v>
      </c>
      <c r="AL326" s="110">
        <v>0</v>
      </c>
      <c r="AM326" s="172" t="str">
        <f>IF(OR(Table1[[#This Row],[Line total ordered for now]]&gt;0,Table1[[#This Row],[Line total ordered for season]]&gt;0),1,"")</f>
        <v/>
      </c>
      <c r="AN326" s="173">
        <f>COUNTIF(AM$4:AM326,"&gt;0")</f>
        <v>0</v>
      </c>
      <c r="AO326" s="173">
        <f>Table1[[#This Row],[ORDER QUANTITY
to be collected BEFORE 31.3.22]]</f>
        <v>0</v>
      </c>
      <c r="AP326" s="174">
        <f t="shared" si="54"/>
        <v>0</v>
      </c>
      <c r="AQ326" s="174">
        <f>IFERROR(INDEX(Retail!H:H,MATCH($D326,Retail!$D:$D,0)),0)</f>
        <v>0</v>
      </c>
      <c r="AR326" s="174">
        <f>IFERROR(INDEX(Retail!J:J,MATCH($D326,Retail!$D:$D,0)),0)</f>
        <v>0</v>
      </c>
      <c r="AS326" s="174">
        <f>IFERROR(INDEX('NEW2022'!H:H,MATCH($D326,'NEW2022'!D:D,0)),0)</f>
        <v>0</v>
      </c>
      <c r="AT326" s="174">
        <f>IFERROR(INDEX('NEW2022'!J:J,MATCH($D326,'NEW2022'!D:D,0)),0)</f>
        <v>0</v>
      </c>
      <c r="AU326" s="174">
        <f>IFERROR(INDEX('Quiet Items'!H:H,MATCH($D326,'Quiet Items'!D:D,0)),0)</f>
        <v>0</v>
      </c>
      <c r="AV326" s="174">
        <f>IFERROR(INDEX('Quiet Items'!J:J,MATCH($D326,'Quiet Items'!D:D,0)),0)</f>
        <v>0</v>
      </c>
      <c r="AW326" s="174">
        <f>IFERROR(INDEX('1.4G'!H:H,MATCH($D326,'1.4G'!D:D,0)),0)</f>
        <v>0</v>
      </c>
      <c r="AX326" s="174">
        <f>IFERROR(INDEX('1.4G'!J:J,MATCH($D326,'1.4G'!D:D,0)),0)</f>
        <v>0</v>
      </c>
      <c r="AY326" s="174">
        <f t="shared" si="39"/>
        <v>0</v>
      </c>
      <c r="AZ326" s="174">
        <f t="shared" si="40"/>
        <v>0</v>
      </c>
      <c r="BA326" s="175">
        <f>IFERROR(Table1[[#This Row],[Line total ordered for now]]*Table1[[#This Row],[GUARANTEED PRICE
for STOCK orders collected before 31.3.22]],0)</f>
        <v>0</v>
      </c>
      <c r="BB326" s="175">
        <f t="shared" si="55"/>
        <v>0</v>
      </c>
      <c r="BC326" s="176">
        <f>(AZ326+Table1[[#This Row],[Line total ordered for now]])*Z326</f>
        <v>0</v>
      </c>
      <c r="BD326" s="200">
        <v>228.5395</v>
      </c>
      <c r="BE326" s="65"/>
      <c r="BF326" s="65"/>
      <c r="BG326" s="65"/>
      <c r="BH326" s="65"/>
      <c r="BI326" s="65"/>
      <c r="BJ326" s="65"/>
      <c r="BK326" s="65"/>
      <c r="BL326" s="55"/>
    </row>
    <row r="327" spans="1:72" ht="15.75">
      <c r="A327" s="202">
        <v>324</v>
      </c>
      <c r="B327" s="68" t="s">
        <v>6378</v>
      </c>
      <c r="C327" s="149" t="s">
        <v>614</v>
      </c>
      <c r="D327" s="149" t="s">
        <v>6058</v>
      </c>
      <c r="E327" s="149" t="s">
        <v>1718</v>
      </c>
      <c r="F327" s="158" t="str">
        <f t="shared" si="38"/>
        <v>Video</v>
      </c>
      <c r="G327" s="187">
        <v>0</v>
      </c>
      <c r="H327" s="150"/>
      <c r="I327" s="184">
        <v>195.58</v>
      </c>
      <c r="J327" s="150"/>
      <c r="K327" s="151">
        <v>11.209424759727721</v>
      </c>
      <c r="L327" s="152">
        <v>183.61037756434007</v>
      </c>
      <c r="M327" s="152">
        <v>201.76964567509899</v>
      </c>
      <c r="N327" s="153" t="s">
        <v>615</v>
      </c>
      <c r="O327" s="154">
        <v>18</v>
      </c>
      <c r="P327" s="153">
        <v>11</v>
      </c>
      <c r="Q327" s="153" t="s">
        <v>147</v>
      </c>
      <c r="R327" s="155">
        <v>15.75</v>
      </c>
      <c r="S327" s="155">
        <v>10.19</v>
      </c>
      <c r="T327" s="155">
        <v>3.55</v>
      </c>
      <c r="U327" s="154" t="s">
        <v>94</v>
      </c>
      <c r="V327" s="153" t="s">
        <v>89</v>
      </c>
      <c r="W327" s="153" t="s">
        <v>627</v>
      </c>
      <c r="X327" s="151" t="s">
        <v>6378</v>
      </c>
      <c r="Y327" s="151" t="s">
        <v>6378</v>
      </c>
      <c r="Z327" s="156">
        <v>5.5691999999999998E-2</v>
      </c>
      <c r="AA327" s="153" t="s">
        <v>673</v>
      </c>
      <c r="AB327" s="153" t="s">
        <v>5730</v>
      </c>
      <c r="AC327" s="153" t="s">
        <v>145</v>
      </c>
      <c r="AD327" s="157" t="s">
        <v>1719</v>
      </c>
      <c r="AE327" s="110">
        <v>0</v>
      </c>
      <c r="AF327" s="110">
        <v>0</v>
      </c>
      <c r="AG327" s="112">
        <f t="shared" si="56"/>
        <v>0</v>
      </c>
      <c r="AH327" s="110">
        <f>SUM(AG$4:AG327)</f>
        <v>1</v>
      </c>
      <c r="AI327" s="112">
        <f t="shared" si="53"/>
        <v>0</v>
      </c>
      <c r="AJ327" s="110">
        <f>COUNTIF(AI$4:AI327,"&gt;0")</f>
        <v>0</v>
      </c>
      <c r="AK327" s="110">
        <v>0</v>
      </c>
      <c r="AL327" s="110">
        <v>0</v>
      </c>
      <c r="AM327" s="172" t="str">
        <f>IF(OR(Table1[[#This Row],[Line total ordered for now]]&gt;0,Table1[[#This Row],[Line total ordered for season]]&gt;0),1,"")</f>
        <v/>
      </c>
      <c r="AN327" s="173">
        <f>COUNTIF(AM$4:AM327,"&gt;0")</f>
        <v>0</v>
      </c>
      <c r="AO327" s="173">
        <f>Table1[[#This Row],[ORDER QUANTITY
to be collected BEFORE 31.3.22]]</f>
        <v>0</v>
      </c>
      <c r="AP327" s="174">
        <f t="shared" si="54"/>
        <v>0</v>
      </c>
      <c r="AQ327" s="174">
        <f>IFERROR(INDEX(Retail!H:H,MATCH($D327,Retail!$D:$D,0)),0)</f>
        <v>0</v>
      </c>
      <c r="AR327" s="174">
        <f>IFERROR(INDEX(Retail!J:J,MATCH($D327,Retail!$D:$D,0)),0)</f>
        <v>0</v>
      </c>
      <c r="AS327" s="174">
        <f>IFERROR(INDEX('NEW2022'!H:H,MATCH($D327,'NEW2022'!D:D,0)),0)</f>
        <v>0</v>
      </c>
      <c r="AT327" s="174">
        <f>IFERROR(INDEX('NEW2022'!J:J,MATCH($D327,'NEW2022'!D:D,0)),0)</f>
        <v>0</v>
      </c>
      <c r="AU327" s="174">
        <f>IFERROR(INDEX('Quiet Items'!H:H,MATCH($D327,'Quiet Items'!D:D,0)),0)</f>
        <v>0</v>
      </c>
      <c r="AV327" s="174">
        <f>IFERROR(INDEX('Quiet Items'!J:J,MATCH($D327,'Quiet Items'!D:D,0)),0)</f>
        <v>0</v>
      </c>
      <c r="AW327" s="174">
        <f>IFERROR(INDEX('1.4G'!H:H,MATCH($D327,'1.4G'!D:D,0)),0)</f>
        <v>0</v>
      </c>
      <c r="AX327" s="174">
        <f>IFERROR(INDEX('1.4G'!J:J,MATCH($D327,'1.4G'!D:D,0)),0)</f>
        <v>0</v>
      </c>
      <c r="AY327" s="174">
        <f t="shared" si="39"/>
        <v>0</v>
      </c>
      <c r="AZ327" s="174">
        <f t="shared" si="40"/>
        <v>0</v>
      </c>
      <c r="BA327" s="175">
        <f>IFERROR(Table1[[#This Row],[Line total ordered for now]]*Table1[[#This Row],[GUARANTEED PRICE
for STOCK orders collected before 31.3.22]],0)</f>
        <v>0</v>
      </c>
      <c r="BB327" s="175">
        <f t="shared" si="55"/>
        <v>0</v>
      </c>
      <c r="BC327" s="176">
        <f>(AZ327+Table1[[#This Row],[Line total ordered for now]])*Z327</f>
        <v>0</v>
      </c>
      <c r="BD327" s="200">
        <v>171.50419882383414</v>
      </c>
      <c r="BE327" s="65"/>
      <c r="BF327" s="65"/>
      <c r="BG327" s="65"/>
      <c r="BH327" s="65"/>
      <c r="BI327" s="65"/>
      <c r="BJ327" s="65"/>
      <c r="BK327" s="65"/>
      <c r="BL327" s="55"/>
      <c r="BM327"/>
      <c r="BN327"/>
      <c r="BO327"/>
      <c r="BP327"/>
      <c r="BQ327"/>
      <c r="BR327"/>
      <c r="BS327"/>
      <c r="BT327"/>
    </row>
    <row r="328" spans="1:72" s="196" customFormat="1" ht="15.75">
      <c r="A328" s="202">
        <v>325</v>
      </c>
      <c r="B328" s="68" t="s">
        <v>6378</v>
      </c>
      <c r="C328" s="149" t="s">
        <v>614</v>
      </c>
      <c r="D328" s="149" t="s">
        <v>6019</v>
      </c>
      <c r="E328" s="149" t="s">
        <v>3205</v>
      </c>
      <c r="F328" s="158" t="str">
        <f t="shared" si="38"/>
        <v>Video</v>
      </c>
      <c r="G328" s="187">
        <v>0</v>
      </c>
      <c r="H328" s="150"/>
      <c r="I328" s="184">
        <v>189.39</v>
      </c>
      <c r="J328" s="150"/>
      <c r="K328" s="151">
        <v>11.281782344426325</v>
      </c>
      <c r="L328" s="152">
        <v>184.79559480170323</v>
      </c>
      <c r="M328" s="152">
        <v>203.07208219967387</v>
      </c>
      <c r="N328" s="153" t="s">
        <v>615</v>
      </c>
      <c r="O328" s="154">
        <v>18</v>
      </c>
      <c r="P328" s="153">
        <v>10</v>
      </c>
      <c r="Q328" s="153" t="s">
        <v>147</v>
      </c>
      <c r="R328" s="155">
        <v>15.75</v>
      </c>
      <c r="S328" s="155">
        <v>10.19</v>
      </c>
      <c r="T328" s="155">
        <v>3.55</v>
      </c>
      <c r="U328" s="154" t="s">
        <v>94</v>
      </c>
      <c r="V328" s="153" t="s">
        <v>89</v>
      </c>
      <c r="W328" s="153" t="s">
        <v>627</v>
      </c>
      <c r="X328" s="151" t="s">
        <v>6378</v>
      </c>
      <c r="Y328" s="151" t="s">
        <v>6378</v>
      </c>
      <c r="Z328" s="156">
        <v>5.5691999999999998E-2</v>
      </c>
      <c r="AA328" s="153" t="s">
        <v>673</v>
      </c>
      <c r="AB328" s="153" t="s">
        <v>4863</v>
      </c>
      <c r="AC328" s="153" t="s">
        <v>145</v>
      </c>
      <c r="AD328" s="157" t="s">
        <v>3206</v>
      </c>
      <c r="AE328" s="110">
        <v>0</v>
      </c>
      <c r="AF328" s="110">
        <v>0</v>
      </c>
      <c r="AG328" s="112">
        <f t="shared" si="56"/>
        <v>0</v>
      </c>
      <c r="AH328" s="110">
        <f>SUM(AG$4:AG328)</f>
        <v>1</v>
      </c>
      <c r="AI328" s="112">
        <f t="shared" si="53"/>
        <v>0</v>
      </c>
      <c r="AJ328" s="110">
        <f>COUNTIF(AI$4:AI328,"&gt;0")</f>
        <v>0</v>
      </c>
      <c r="AK328" s="110">
        <v>0</v>
      </c>
      <c r="AL328" s="110">
        <v>0</v>
      </c>
      <c r="AM328" s="172" t="str">
        <f>IF(OR(Table1[[#This Row],[Line total ordered for now]]&gt;0,Table1[[#This Row],[Line total ordered for season]]&gt;0),1,"")</f>
        <v/>
      </c>
      <c r="AN328" s="173">
        <f>COUNTIF(AM$4:AM328,"&gt;0")</f>
        <v>0</v>
      </c>
      <c r="AO328" s="173">
        <f>Table1[[#This Row],[ORDER QUANTITY
to be collected BEFORE 31.3.22]]</f>
        <v>0</v>
      </c>
      <c r="AP328" s="174">
        <f t="shared" si="54"/>
        <v>0</v>
      </c>
      <c r="AQ328" s="174">
        <f>IFERROR(INDEX(Retail!H:H,MATCH($D328,Retail!$D:$D,0)),0)</f>
        <v>0</v>
      </c>
      <c r="AR328" s="174">
        <f>IFERROR(INDEX(Retail!J:J,MATCH($D328,Retail!$D:$D,0)),0)</f>
        <v>0</v>
      </c>
      <c r="AS328" s="174">
        <f>IFERROR(INDEX('NEW2022'!H:H,MATCH($D328,'NEW2022'!D:D,0)),0)</f>
        <v>0</v>
      </c>
      <c r="AT328" s="174">
        <f>IFERROR(INDEX('NEW2022'!J:J,MATCH($D328,'NEW2022'!D:D,0)),0)</f>
        <v>0</v>
      </c>
      <c r="AU328" s="174">
        <f>IFERROR(INDEX('Quiet Items'!H:H,MATCH($D328,'Quiet Items'!D:D,0)),0)</f>
        <v>0</v>
      </c>
      <c r="AV328" s="174">
        <f>IFERROR(INDEX('Quiet Items'!J:J,MATCH($D328,'Quiet Items'!D:D,0)),0)</f>
        <v>0</v>
      </c>
      <c r="AW328" s="174">
        <f>IFERROR(INDEX('1.4G'!H:H,MATCH($D328,'1.4G'!D:D,0)),0)</f>
        <v>0</v>
      </c>
      <c r="AX328" s="174">
        <f>IFERROR(INDEX('1.4G'!J:J,MATCH($D328,'1.4G'!D:D,0)),0)</f>
        <v>0</v>
      </c>
      <c r="AY328" s="174">
        <f t="shared" si="39"/>
        <v>0</v>
      </c>
      <c r="AZ328" s="174">
        <f t="shared" si="40"/>
        <v>0</v>
      </c>
      <c r="BA328" s="175">
        <f>IFERROR(Table1[[#This Row],[Line total ordered for now]]*Table1[[#This Row],[GUARANTEED PRICE
for STOCK orders collected before 31.3.22]],0)</f>
        <v>0</v>
      </c>
      <c r="BB328" s="175">
        <f t="shared" si="55"/>
        <v>0</v>
      </c>
      <c r="BC328" s="176">
        <f>(AZ328+Table1[[#This Row],[Line total ordered for now]])*Z328</f>
        <v>0</v>
      </c>
      <c r="BD328" s="200">
        <v>172.61126986972278</v>
      </c>
      <c r="BE328" s="65"/>
      <c r="BF328" s="65"/>
      <c r="BG328" s="65"/>
      <c r="BH328" s="65"/>
      <c r="BI328" s="65"/>
      <c r="BJ328" s="65"/>
      <c r="BK328" s="65"/>
      <c r="BL328" s="55"/>
    </row>
    <row r="329" spans="1:72" ht="15.75">
      <c r="A329" s="202">
        <v>326</v>
      </c>
      <c r="B329" s="68" t="s">
        <v>6378</v>
      </c>
      <c r="C329" s="149" t="s">
        <v>614</v>
      </c>
      <c r="D329" s="149" t="s">
        <v>6057</v>
      </c>
      <c r="E329" s="149" t="s">
        <v>1656</v>
      </c>
      <c r="F329" s="158" t="str">
        <f>IF(LEFT(AD329,4)="http",HYPERLINK(AD329,"Video"),"")</f>
        <v>Video</v>
      </c>
      <c r="G329" s="187">
        <v>0</v>
      </c>
      <c r="H329" s="150"/>
      <c r="I329" s="184">
        <v>201.37</v>
      </c>
      <c r="J329" s="150"/>
      <c r="K329" s="151">
        <v>11.281782344426325</v>
      </c>
      <c r="L329" s="152">
        <v>184.79559480170323</v>
      </c>
      <c r="M329" s="152">
        <v>203.07208219967387</v>
      </c>
      <c r="N329" s="153" t="s">
        <v>615</v>
      </c>
      <c r="O329" s="154">
        <v>18</v>
      </c>
      <c r="P329" s="153">
        <v>8</v>
      </c>
      <c r="Q329" s="153" t="s">
        <v>147</v>
      </c>
      <c r="R329" s="155">
        <v>15.75</v>
      </c>
      <c r="S329" s="155">
        <v>10.19</v>
      </c>
      <c r="T329" s="155">
        <v>3.55</v>
      </c>
      <c r="U329" s="154" t="s">
        <v>94</v>
      </c>
      <c r="V329" s="153" t="s">
        <v>89</v>
      </c>
      <c r="W329" s="153" t="s">
        <v>627</v>
      </c>
      <c r="X329" s="151" t="s">
        <v>6378</v>
      </c>
      <c r="Y329" s="151" t="s">
        <v>6378</v>
      </c>
      <c r="Z329" s="156">
        <v>5.5691999999999998E-2</v>
      </c>
      <c r="AA329" s="153" t="s">
        <v>673</v>
      </c>
      <c r="AB329" s="153" t="s">
        <v>5729</v>
      </c>
      <c r="AC329" s="153" t="s">
        <v>145</v>
      </c>
      <c r="AD329" s="157" t="s">
        <v>1657</v>
      </c>
      <c r="AE329" s="110">
        <v>0</v>
      </c>
      <c r="AF329" s="110">
        <v>0</v>
      </c>
      <c r="AG329" s="112">
        <f t="shared" si="56"/>
        <v>0</v>
      </c>
      <c r="AH329" s="110">
        <f>SUM(AG$4:AG329)</f>
        <v>1</v>
      </c>
      <c r="AI329" s="112">
        <f t="shared" si="53"/>
        <v>0</v>
      </c>
      <c r="AJ329" s="110">
        <f>COUNTIF(AI$4:AI329,"&gt;0")</f>
        <v>0</v>
      </c>
      <c r="AK329" s="110">
        <v>0</v>
      </c>
      <c r="AL329" s="110">
        <v>0</v>
      </c>
      <c r="AM329" s="172" t="str">
        <f>IF(OR(Table1[[#This Row],[Line total ordered for now]]&gt;0,Table1[[#This Row],[Line total ordered for season]]&gt;0),1,"")</f>
        <v/>
      </c>
      <c r="AN329" s="173">
        <f>COUNTIF(AM$4:AM329,"&gt;0")</f>
        <v>0</v>
      </c>
      <c r="AO329" s="173">
        <f>Table1[[#This Row],[ORDER QUANTITY
to be collected BEFORE 31.3.22]]</f>
        <v>0</v>
      </c>
      <c r="AP329" s="174">
        <f t="shared" si="54"/>
        <v>0</v>
      </c>
      <c r="AQ329" s="174">
        <f>IFERROR(INDEX(Retail!H:H,MATCH($D329,Retail!$D:$D,0)),0)</f>
        <v>0</v>
      </c>
      <c r="AR329" s="174">
        <f>IFERROR(INDEX(Retail!J:J,MATCH($D329,Retail!$D:$D,0)),0)</f>
        <v>0</v>
      </c>
      <c r="AS329" s="174">
        <f>IFERROR(INDEX('NEW2022'!H:H,MATCH($D329,'NEW2022'!D:D,0)),0)</f>
        <v>0</v>
      </c>
      <c r="AT329" s="174">
        <f>IFERROR(INDEX('NEW2022'!J:J,MATCH($D329,'NEW2022'!D:D,0)),0)</f>
        <v>0</v>
      </c>
      <c r="AU329" s="174">
        <f>IFERROR(INDEX('Quiet Items'!H:H,MATCH($D329,'Quiet Items'!D:D,0)),0)</f>
        <v>0</v>
      </c>
      <c r="AV329" s="174">
        <f>IFERROR(INDEX('Quiet Items'!J:J,MATCH($D329,'Quiet Items'!D:D,0)),0)</f>
        <v>0</v>
      </c>
      <c r="AW329" s="174">
        <f>IFERROR(INDEX('1.4G'!H:H,MATCH($D329,'1.4G'!D:D,0)),0)</f>
        <v>0</v>
      </c>
      <c r="AX329" s="174">
        <f>IFERROR(INDEX('1.4G'!J:J,MATCH($D329,'1.4G'!D:D,0)),0)</f>
        <v>0</v>
      </c>
      <c r="AY329" s="174">
        <f t="shared" ref="AY329:AZ332" si="57">IF(OR(AU329&gt;0,AW329&gt;0,AO329&gt;0,AS329&gt;0,AQ329&gt;0),AU329+AW329+AO329+AS329+AQ329,0)</f>
        <v>0</v>
      </c>
      <c r="AZ329" s="174">
        <f t="shared" si="57"/>
        <v>0</v>
      </c>
      <c r="BA329" s="175">
        <f>IFERROR(Table1[[#This Row],[Line total ordered for now]]*Table1[[#This Row],[GUARANTEED PRICE
for STOCK orders collected before 31.3.22]],0)</f>
        <v>0</v>
      </c>
      <c r="BB329" s="175">
        <f t="shared" si="55"/>
        <v>0</v>
      </c>
      <c r="BC329" s="176">
        <f>(AZ329+Table1[[#This Row],[Line total ordered for now]])*Z329</f>
        <v>0</v>
      </c>
      <c r="BD329" s="200">
        <v>172.61126986972278</v>
      </c>
      <c r="BE329" s="65"/>
      <c r="BF329" s="65"/>
      <c r="BG329" s="65"/>
      <c r="BH329" s="65"/>
      <c r="BI329" s="65"/>
      <c r="BJ329" s="65"/>
      <c r="BK329" s="65"/>
      <c r="BL329" s="55"/>
      <c r="BM329"/>
      <c r="BN329"/>
      <c r="BO329"/>
      <c r="BP329"/>
      <c r="BQ329"/>
      <c r="BR329"/>
      <c r="BS329"/>
      <c r="BT329"/>
    </row>
    <row r="330" spans="1:72" s="196" customFormat="1" ht="15.75">
      <c r="A330" s="202">
        <v>327</v>
      </c>
      <c r="B330" s="68" t="s">
        <v>6378</v>
      </c>
      <c r="C330" s="149" t="s">
        <v>614</v>
      </c>
      <c r="D330" s="149" t="s">
        <v>6022</v>
      </c>
      <c r="E330" s="149" t="s">
        <v>2061</v>
      </c>
      <c r="F330" s="158" t="str">
        <f>IF(LEFT(AD330,4)="http",HYPERLINK(AD330,"Video"),"")</f>
        <v>Video</v>
      </c>
      <c r="G330" s="187">
        <v>0</v>
      </c>
      <c r="H330" s="150"/>
      <c r="I330" s="184">
        <v>198.37</v>
      </c>
      <c r="J330" s="150"/>
      <c r="K330" s="151">
        <v>11.368674183854855</v>
      </c>
      <c r="L330" s="152">
        <v>202.3374</v>
      </c>
      <c r="M330" s="152">
        <v>204.63613530938738</v>
      </c>
      <c r="N330" s="153" t="s">
        <v>615</v>
      </c>
      <c r="O330" s="154">
        <v>18</v>
      </c>
      <c r="P330" s="153">
        <v>12</v>
      </c>
      <c r="Q330" s="153" t="s">
        <v>147</v>
      </c>
      <c r="R330" s="155">
        <v>15.75</v>
      </c>
      <c r="S330" s="155">
        <v>10.19</v>
      </c>
      <c r="T330" s="155">
        <v>3.55</v>
      </c>
      <c r="U330" s="154" t="s">
        <v>94</v>
      </c>
      <c r="V330" s="153" t="s">
        <v>89</v>
      </c>
      <c r="W330" s="153" t="s">
        <v>627</v>
      </c>
      <c r="X330" s="151" t="s">
        <v>6378</v>
      </c>
      <c r="Y330" s="151" t="s">
        <v>6378</v>
      </c>
      <c r="Z330" s="156">
        <v>5.5691999999999998E-2</v>
      </c>
      <c r="AA330" s="153" t="s">
        <v>984</v>
      </c>
      <c r="AB330" s="153" t="s">
        <v>4923</v>
      </c>
      <c r="AC330" s="153" t="s">
        <v>4902</v>
      </c>
      <c r="AD330" s="157" t="s">
        <v>2062</v>
      </c>
      <c r="AE330" s="110">
        <v>0</v>
      </c>
      <c r="AF330" s="110">
        <v>0</v>
      </c>
      <c r="AG330" s="112">
        <f t="shared" si="56"/>
        <v>0</v>
      </c>
      <c r="AH330" s="110">
        <f>SUM(AG$4:AG330)</f>
        <v>1</v>
      </c>
      <c r="AI330" s="112">
        <f t="shared" si="53"/>
        <v>0</v>
      </c>
      <c r="AJ330" s="110">
        <f>COUNTIF(AI$4:AI330,"&gt;0")</f>
        <v>0</v>
      </c>
      <c r="AK330" s="110">
        <v>0</v>
      </c>
      <c r="AL330" s="110">
        <v>0</v>
      </c>
      <c r="AM330" s="172" t="str">
        <f>IF(OR(Table1[[#This Row],[Line total ordered for now]]&gt;0,Table1[[#This Row],[Line total ordered for season]]&gt;0),1,"")</f>
        <v/>
      </c>
      <c r="AN330" s="173">
        <f>COUNTIF(AM$4:AM330,"&gt;0")</f>
        <v>0</v>
      </c>
      <c r="AO330" s="173">
        <f>Table1[[#This Row],[ORDER QUANTITY
to be collected BEFORE 31.3.22]]</f>
        <v>0</v>
      </c>
      <c r="AP330" s="174">
        <f t="shared" si="54"/>
        <v>0</v>
      </c>
      <c r="AQ330" s="174">
        <f>IFERROR(INDEX(Retail!H:H,MATCH($D330,Retail!$D:$D,0)),0)</f>
        <v>0</v>
      </c>
      <c r="AR330" s="174">
        <f>IFERROR(INDEX(Retail!J:J,MATCH($D330,Retail!$D:$D,0)),0)</f>
        <v>0</v>
      </c>
      <c r="AS330" s="174">
        <f>IFERROR(INDEX('NEW2022'!H:H,MATCH($D330,'NEW2022'!D:D,0)),0)</f>
        <v>0</v>
      </c>
      <c r="AT330" s="174">
        <f>IFERROR(INDEX('NEW2022'!J:J,MATCH($D330,'NEW2022'!D:D,0)),0)</f>
        <v>0</v>
      </c>
      <c r="AU330" s="174">
        <f>IFERROR(INDEX('Quiet Items'!H:H,MATCH($D330,'Quiet Items'!D:D,0)),0)</f>
        <v>0</v>
      </c>
      <c r="AV330" s="174">
        <f>IFERROR(INDEX('Quiet Items'!J:J,MATCH($D330,'Quiet Items'!D:D,0)),0)</f>
        <v>0</v>
      </c>
      <c r="AW330" s="174">
        <f>IFERROR(INDEX('1.4G'!H:H,MATCH($D330,'1.4G'!D:D,0)),0)</f>
        <v>0</v>
      </c>
      <c r="AX330" s="174">
        <f>IFERROR(INDEX('1.4G'!J:J,MATCH($D330,'1.4G'!D:D,0)),0)</f>
        <v>0</v>
      </c>
      <c r="AY330" s="174">
        <f t="shared" si="57"/>
        <v>0</v>
      </c>
      <c r="AZ330" s="174">
        <f t="shared" si="57"/>
        <v>0</v>
      </c>
      <c r="BA330" s="175">
        <f>IFERROR(Table1[[#This Row],[Line total ordered for now]]*Table1[[#This Row],[GUARANTEED PRICE
for STOCK orders collected before 31.3.22]],0)</f>
        <v>0</v>
      </c>
      <c r="BB330" s="175">
        <f t="shared" si="55"/>
        <v>0</v>
      </c>
      <c r="BC330" s="176">
        <f>(AZ330+Table1[[#This Row],[Line total ordered for now]])*Z330</f>
        <v>0</v>
      </c>
      <c r="BD330" s="200">
        <v>173.94071501297927</v>
      </c>
      <c r="BE330" s="65"/>
      <c r="BF330" s="65"/>
      <c r="BG330" s="65"/>
      <c r="BH330" s="65"/>
      <c r="BI330" s="65"/>
      <c r="BJ330" s="65"/>
      <c r="BK330" s="65"/>
      <c r="BL330" s="55"/>
    </row>
    <row r="331" spans="1:72" ht="15.75">
      <c r="A331" s="202">
        <v>328</v>
      </c>
      <c r="B331" s="68" t="s">
        <v>6378</v>
      </c>
      <c r="C331" s="149" t="s">
        <v>614</v>
      </c>
      <c r="D331" s="149" t="s">
        <v>3278</v>
      </c>
      <c r="E331" s="149" t="s">
        <v>3279</v>
      </c>
      <c r="F331" s="158" t="str">
        <f>IF(LEFT(AD331,4)="http",HYPERLINK(AD331,"Video"),"")</f>
        <v>Video</v>
      </c>
      <c r="G331" s="187">
        <v>10</v>
      </c>
      <c r="H331" s="150"/>
      <c r="I331" s="184">
        <v>241.27</v>
      </c>
      <c r="J331" s="150"/>
      <c r="K331" s="151">
        <v>11.391666666666666</v>
      </c>
      <c r="L331" s="152">
        <v>248.79399999999998</v>
      </c>
      <c r="M331" s="152">
        <v>273.39999999999998</v>
      </c>
      <c r="N331" s="153" t="s">
        <v>615</v>
      </c>
      <c r="O331" s="154">
        <v>24</v>
      </c>
      <c r="P331" s="153">
        <v>6</v>
      </c>
      <c r="Q331" s="153" t="s">
        <v>147</v>
      </c>
      <c r="R331" s="155">
        <v>23</v>
      </c>
      <c r="S331" s="155">
        <v>12</v>
      </c>
      <c r="T331" s="155">
        <v>3.55</v>
      </c>
      <c r="U331" s="154" t="s">
        <v>94</v>
      </c>
      <c r="V331" s="153" t="s">
        <v>89</v>
      </c>
      <c r="W331" s="153" t="s">
        <v>627</v>
      </c>
      <c r="X331" s="151" t="s">
        <v>6378</v>
      </c>
      <c r="Y331" s="151" t="s">
        <v>6378</v>
      </c>
      <c r="Z331" s="156">
        <v>6.6631999999999997E-2</v>
      </c>
      <c r="AA331" s="153" t="s">
        <v>673</v>
      </c>
      <c r="AB331" s="153" t="s">
        <v>5531</v>
      </c>
      <c r="AC331" s="153" t="s">
        <v>2412</v>
      </c>
      <c r="AD331" s="157" t="s">
        <v>3280</v>
      </c>
      <c r="AE331" s="110">
        <v>0</v>
      </c>
      <c r="AF331" s="110">
        <v>0</v>
      </c>
      <c r="AG331" s="112">
        <f t="shared" si="56"/>
        <v>0</v>
      </c>
      <c r="AH331" s="110">
        <f>SUM(AG$4:AG331)</f>
        <v>1</v>
      </c>
      <c r="AI331" s="112">
        <f t="shared" si="53"/>
        <v>0</v>
      </c>
      <c r="AJ331" s="110">
        <f>COUNTIF(AI$4:AI331,"&gt;0")</f>
        <v>0</v>
      </c>
      <c r="AK331" s="110">
        <v>0</v>
      </c>
      <c r="AL331" s="110">
        <v>0</v>
      </c>
      <c r="AM331" s="172" t="str">
        <f>IF(OR(Table1[[#This Row],[Line total ordered for now]]&gt;0,Table1[[#This Row],[Line total ordered for season]]&gt;0),1,"")</f>
        <v/>
      </c>
      <c r="AN331" s="173">
        <f>COUNTIF(AM$4:AM331,"&gt;0")</f>
        <v>0</v>
      </c>
      <c r="AO331" s="173">
        <f>Table1[[#This Row],[ORDER QUANTITY
to be collected BEFORE 31.3.22]]</f>
        <v>0</v>
      </c>
      <c r="AP331" s="174">
        <f t="shared" si="54"/>
        <v>0</v>
      </c>
      <c r="AQ331" s="174">
        <f>IFERROR(INDEX(Retail!H:H,MATCH($D331,Retail!$D:$D,0)),0)</f>
        <v>0</v>
      </c>
      <c r="AR331" s="174">
        <f>IFERROR(INDEX(Retail!J:J,MATCH($D331,Retail!$D:$D,0)),0)</f>
        <v>0</v>
      </c>
      <c r="AS331" s="174">
        <f>IFERROR(INDEX('NEW2022'!H:H,MATCH($D331,'NEW2022'!D:D,0)),0)</f>
        <v>0</v>
      </c>
      <c r="AT331" s="174">
        <f>IFERROR(INDEX('NEW2022'!J:J,MATCH($D331,'NEW2022'!D:D,0)),0)</f>
        <v>0</v>
      </c>
      <c r="AU331" s="174">
        <f>IFERROR(INDEX('Quiet Items'!H:H,MATCH($D331,'Quiet Items'!D:D,0)),0)</f>
        <v>0</v>
      </c>
      <c r="AV331" s="174">
        <f>IFERROR(INDEX('Quiet Items'!J:J,MATCH($D331,'Quiet Items'!D:D,0)),0)</f>
        <v>0</v>
      </c>
      <c r="AW331" s="174">
        <f>IFERROR(INDEX('1.4G'!H:H,MATCH($D331,'1.4G'!D:D,0)),0)</f>
        <v>0</v>
      </c>
      <c r="AX331" s="174">
        <f>IFERROR(INDEX('1.4G'!J:J,MATCH($D331,'1.4G'!D:D,0)),0)</f>
        <v>0</v>
      </c>
      <c r="AY331" s="174">
        <f t="shared" si="57"/>
        <v>0</v>
      </c>
      <c r="AZ331" s="174">
        <f t="shared" si="57"/>
        <v>0</v>
      </c>
      <c r="BA331" s="175">
        <f>IFERROR(Table1[[#This Row],[Line total ordered for now]]*Table1[[#This Row],[GUARANTEED PRICE
for STOCK orders collected before 31.3.22]],0)</f>
        <v>0</v>
      </c>
      <c r="BB331" s="175">
        <f t="shared" si="55"/>
        <v>0</v>
      </c>
      <c r="BC331" s="176">
        <f>(AZ331+Table1[[#This Row],[Line total ordered for now]])*Z331</f>
        <v>0</v>
      </c>
      <c r="BD331" s="200">
        <v>232.39</v>
      </c>
      <c r="BE331" s="65"/>
      <c r="BF331" s="65"/>
      <c r="BG331" s="65"/>
      <c r="BH331" s="65"/>
      <c r="BI331" s="65"/>
      <c r="BJ331" s="65"/>
      <c r="BK331" s="65"/>
      <c r="BL331" s="55"/>
      <c r="BM331"/>
      <c r="BN331"/>
      <c r="BO331"/>
      <c r="BP331"/>
      <c r="BQ331"/>
      <c r="BR331"/>
      <c r="BS331"/>
      <c r="BT331"/>
    </row>
    <row r="332" spans="1:72" ht="15.75">
      <c r="A332" s="202">
        <v>329</v>
      </c>
      <c r="B332" s="68" t="s">
        <v>6378</v>
      </c>
      <c r="C332" s="149" t="s">
        <v>614</v>
      </c>
      <c r="D332" s="149" t="s">
        <v>6023</v>
      </c>
      <c r="E332" s="149" t="s">
        <v>2076</v>
      </c>
      <c r="F332" s="158" t="str">
        <f>IF(LEFT(AD332,4)="http",HYPERLINK(AD332,"Video"),"")</f>
        <v>Video</v>
      </c>
      <c r="G332" s="187">
        <v>0</v>
      </c>
      <c r="H332" s="150"/>
      <c r="I332" s="184">
        <v>196.12</v>
      </c>
      <c r="J332" s="150"/>
      <c r="K332" s="151">
        <v>11.816505423382706</v>
      </c>
      <c r="L332" s="152">
        <v>193.55435883500874</v>
      </c>
      <c r="M332" s="152">
        <v>212.69709762088871</v>
      </c>
      <c r="N332" s="153" t="s">
        <v>615</v>
      </c>
      <c r="O332" s="154">
        <v>18</v>
      </c>
      <c r="P332" s="153">
        <v>6</v>
      </c>
      <c r="Q332" s="153" t="s">
        <v>147</v>
      </c>
      <c r="R332" s="155">
        <v>15.75</v>
      </c>
      <c r="S332" s="155">
        <v>10.19</v>
      </c>
      <c r="T332" s="155">
        <v>3.55</v>
      </c>
      <c r="U332" s="154" t="s">
        <v>94</v>
      </c>
      <c r="V332" s="153" t="s">
        <v>89</v>
      </c>
      <c r="W332" s="153" t="s">
        <v>627</v>
      </c>
      <c r="X332" s="151" t="s">
        <v>6378</v>
      </c>
      <c r="Y332" s="151" t="s">
        <v>6378</v>
      </c>
      <c r="Z332" s="156">
        <v>5.4640000000000001E-2</v>
      </c>
      <c r="AA332" s="153" t="s">
        <v>984</v>
      </c>
      <c r="AB332" s="153" t="s">
        <v>4924</v>
      </c>
      <c r="AC332" s="153" t="s">
        <v>4902</v>
      </c>
      <c r="AD332" s="157" t="s">
        <v>2077</v>
      </c>
      <c r="AE332" s="110">
        <v>0</v>
      </c>
      <c r="AF332" s="110">
        <v>0</v>
      </c>
      <c r="AG332" s="112">
        <f t="shared" si="56"/>
        <v>0</v>
      </c>
      <c r="AH332" s="110">
        <f>SUM(AG$4:AG332)</f>
        <v>1</v>
      </c>
      <c r="AI332" s="112">
        <f t="shared" si="53"/>
        <v>0</v>
      </c>
      <c r="AJ332" s="110">
        <f>COUNTIF(AI$4:AI332,"&gt;0")</f>
        <v>0</v>
      </c>
      <c r="AK332" s="110">
        <v>0</v>
      </c>
      <c r="AL332" s="110">
        <v>0</v>
      </c>
      <c r="AM332" s="172" t="str">
        <f>IF(OR(Table1[[#This Row],[Line total ordered for now]]&gt;0,Table1[[#This Row],[Line total ordered for season]]&gt;0),1,"")</f>
        <v/>
      </c>
      <c r="AN332" s="173">
        <f>COUNTIF(AM$4:AM332,"&gt;0")</f>
        <v>0</v>
      </c>
      <c r="AO332" s="173">
        <f>Table1[[#This Row],[ORDER QUANTITY
to be collected BEFORE 31.3.22]]</f>
        <v>0</v>
      </c>
      <c r="AP332" s="174">
        <f t="shared" si="54"/>
        <v>0</v>
      </c>
      <c r="AQ332" s="174">
        <f>IFERROR(INDEX(Retail!H:H,MATCH($D332,Retail!$D:$D,0)),0)</f>
        <v>0</v>
      </c>
      <c r="AR332" s="174">
        <f>IFERROR(INDEX(Retail!J:J,MATCH($D332,Retail!$D:$D,0)),0)</f>
        <v>0</v>
      </c>
      <c r="AS332" s="174">
        <f>IFERROR(INDEX('NEW2022'!H:H,MATCH($D332,'NEW2022'!D:D,0)),0)</f>
        <v>0</v>
      </c>
      <c r="AT332" s="174">
        <f>IFERROR(INDEX('NEW2022'!J:J,MATCH($D332,'NEW2022'!D:D,0)),0)</f>
        <v>0</v>
      </c>
      <c r="AU332" s="174">
        <f>IFERROR(INDEX('Quiet Items'!H:H,MATCH($D332,'Quiet Items'!D:D,0)),0)</f>
        <v>0</v>
      </c>
      <c r="AV332" s="174">
        <f>IFERROR(INDEX('Quiet Items'!J:J,MATCH($D332,'Quiet Items'!D:D,0)),0)</f>
        <v>0</v>
      </c>
      <c r="AW332" s="174">
        <f>IFERROR(INDEX('1.4G'!H:H,MATCH($D332,'1.4G'!D:D,0)),0)</f>
        <v>0</v>
      </c>
      <c r="AX332" s="174">
        <f>IFERROR(INDEX('1.4G'!J:J,MATCH($D332,'1.4G'!D:D,0)),0)</f>
        <v>0</v>
      </c>
      <c r="AY332" s="174">
        <f t="shared" si="57"/>
        <v>0</v>
      </c>
      <c r="AZ332" s="174">
        <f t="shared" si="57"/>
        <v>0</v>
      </c>
      <c r="BA332" s="175">
        <f>IFERROR(Table1[[#This Row],[Line total ordered for now]]*Table1[[#This Row],[GUARANTEED PRICE
for STOCK orders collected before 31.3.22]],0)</f>
        <v>0</v>
      </c>
      <c r="BB332" s="175">
        <f t="shared" si="55"/>
        <v>0</v>
      </c>
      <c r="BC332" s="176">
        <f>(AZ332+Table1[[#This Row],[Line total ordered for now]])*Z332</f>
        <v>0</v>
      </c>
      <c r="BD332" s="200">
        <v>180.7925329777554</v>
      </c>
      <c r="BE332" s="65"/>
      <c r="BF332" s="65"/>
      <c r="BG332" s="65"/>
      <c r="BH332" s="65"/>
      <c r="BI332" s="65"/>
      <c r="BJ332" s="65"/>
      <c r="BK332" s="65"/>
      <c r="BL332" s="55"/>
      <c r="BM332"/>
      <c r="BN332"/>
      <c r="BO332"/>
      <c r="BP332"/>
      <c r="BQ332"/>
      <c r="BR332"/>
      <c r="BS332"/>
      <c r="BT332"/>
    </row>
    <row r="333" spans="1:72" ht="15.75">
      <c r="A333" s="202">
        <v>330</v>
      </c>
      <c r="B333" s="68" t="s">
        <v>6378</v>
      </c>
      <c r="C333" s="149" t="s">
        <v>614</v>
      </c>
      <c r="D333" s="149" t="s">
        <v>3804</v>
      </c>
      <c r="E333" s="149" t="s">
        <v>3805</v>
      </c>
      <c r="F333" s="158" t="str">
        <f t="shared" si="38"/>
        <v>Video</v>
      </c>
      <c r="G333" s="187">
        <v>6</v>
      </c>
      <c r="H333" s="150"/>
      <c r="I333" s="184">
        <v>261.27</v>
      </c>
      <c r="J333" s="150"/>
      <c r="K333" s="151">
        <v>12.335833333333333</v>
      </c>
      <c r="L333" s="152">
        <v>269.41460000000001</v>
      </c>
      <c r="M333" s="152">
        <v>296.06</v>
      </c>
      <c r="N333" s="153" t="s">
        <v>615</v>
      </c>
      <c r="O333" s="154">
        <v>24</v>
      </c>
      <c r="P333" s="153">
        <v>6</v>
      </c>
      <c r="Q333" s="153" t="s">
        <v>147</v>
      </c>
      <c r="R333" s="155">
        <v>21</v>
      </c>
      <c r="S333" s="155">
        <v>13.59</v>
      </c>
      <c r="T333" s="155">
        <v>3.55</v>
      </c>
      <c r="U333" s="154" t="s">
        <v>94</v>
      </c>
      <c r="V333" s="153" t="s">
        <v>89</v>
      </c>
      <c r="W333" s="153" t="s">
        <v>627</v>
      </c>
      <c r="X333" s="151" t="s">
        <v>6378</v>
      </c>
      <c r="Y333" s="151" t="s">
        <v>6378</v>
      </c>
      <c r="Z333" s="156">
        <v>6.9599999999999995E-2</v>
      </c>
      <c r="AA333" s="153" t="s">
        <v>3674</v>
      </c>
      <c r="AB333" s="153" t="s">
        <v>436</v>
      </c>
      <c r="AC333" s="153" t="s">
        <v>277</v>
      </c>
      <c r="AD333" s="157" t="s">
        <v>3806</v>
      </c>
      <c r="AE333" s="110">
        <v>0</v>
      </c>
      <c r="AF333" s="110">
        <v>0</v>
      </c>
      <c r="AG333" s="112">
        <f t="shared" si="56"/>
        <v>0</v>
      </c>
      <c r="AH333" s="110">
        <f>SUM(AG$4:AG333)</f>
        <v>1</v>
      </c>
      <c r="AI333" s="112">
        <f t="shared" si="53"/>
        <v>0</v>
      </c>
      <c r="AJ333" s="110">
        <f>COUNTIF(AI$4:AI333,"&gt;0")</f>
        <v>0</v>
      </c>
      <c r="AK333" s="110">
        <v>0</v>
      </c>
      <c r="AL333" s="110">
        <v>0</v>
      </c>
      <c r="AM333" s="172" t="str">
        <f>IF(OR(Table1[[#This Row],[Line total ordered for now]]&gt;0,Table1[[#This Row],[Line total ordered for season]]&gt;0),1,"")</f>
        <v/>
      </c>
      <c r="AN333" s="173">
        <f>COUNTIF(AM$4:AM333,"&gt;0")</f>
        <v>0</v>
      </c>
      <c r="AO333" s="173">
        <f>Table1[[#This Row],[ORDER QUANTITY
to be collected BEFORE 31.3.22]]</f>
        <v>0</v>
      </c>
      <c r="AP333" s="174">
        <f t="shared" si="54"/>
        <v>0</v>
      </c>
      <c r="AQ333" s="174">
        <f>IFERROR(INDEX(Retail!H:H,MATCH($D333,Retail!$D:$D,0)),0)</f>
        <v>0</v>
      </c>
      <c r="AR333" s="174">
        <f>IFERROR(INDEX(Retail!J:J,MATCH($D333,Retail!$D:$D,0)),0)</f>
        <v>0</v>
      </c>
      <c r="AS333" s="174">
        <f>IFERROR(INDEX('NEW2022'!H:H,MATCH($D333,'NEW2022'!D:D,0)),0)</f>
        <v>0</v>
      </c>
      <c r="AT333" s="174">
        <f>IFERROR(INDEX('NEW2022'!J:J,MATCH($D333,'NEW2022'!D:D,0)),0)</f>
        <v>0</v>
      </c>
      <c r="AU333" s="174">
        <f>IFERROR(INDEX('Quiet Items'!H:H,MATCH($D333,'Quiet Items'!D:D,0)),0)</f>
        <v>0</v>
      </c>
      <c r="AV333" s="174">
        <f>IFERROR(INDEX('Quiet Items'!J:J,MATCH($D333,'Quiet Items'!D:D,0)),0)</f>
        <v>0</v>
      </c>
      <c r="AW333" s="174">
        <f>IFERROR(INDEX('1.4G'!H:H,MATCH($D333,'1.4G'!D:D,0)),0)</f>
        <v>0</v>
      </c>
      <c r="AX333" s="174">
        <f>IFERROR(INDEX('1.4G'!J:J,MATCH($D333,'1.4G'!D:D,0)),0)</f>
        <v>0</v>
      </c>
      <c r="AY333" s="174">
        <f t="shared" si="39"/>
        <v>0</v>
      </c>
      <c r="AZ333" s="174">
        <f t="shared" si="40"/>
        <v>0</v>
      </c>
      <c r="BA333" s="175">
        <f>IFERROR(Table1[[#This Row],[Line total ordered for now]]*Table1[[#This Row],[GUARANTEED PRICE
for STOCK orders collected before 31.3.22]],0)</f>
        <v>0</v>
      </c>
      <c r="BB333" s="175">
        <f t="shared" si="55"/>
        <v>0</v>
      </c>
      <c r="BC333" s="176">
        <f>(AZ333+Table1[[#This Row],[Line total ordered for now]])*Z333</f>
        <v>0</v>
      </c>
      <c r="BD333" s="200">
        <v>251.65099999999998</v>
      </c>
      <c r="BE333" s="65"/>
      <c r="BF333" s="65"/>
      <c r="BG333" s="65"/>
      <c r="BH333" s="65"/>
      <c r="BI333" s="65"/>
      <c r="BJ333" s="65"/>
      <c r="BK333" s="65"/>
      <c r="BL333" s="55"/>
      <c r="BM333"/>
      <c r="BN333"/>
      <c r="BO333"/>
      <c r="BP333"/>
      <c r="BQ333"/>
      <c r="BR333"/>
      <c r="BS333"/>
      <c r="BT333"/>
    </row>
    <row r="334" spans="1:72" ht="15.75">
      <c r="A334" s="202">
        <v>331</v>
      </c>
      <c r="B334" s="68" t="s">
        <v>6378</v>
      </c>
      <c r="C334" s="149" t="s">
        <v>614</v>
      </c>
      <c r="D334" s="149" t="s">
        <v>6037</v>
      </c>
      <c r="E334" s="149" t="s">
        <v>2760</v>
      </c>
      <c r="F334" s="158" t="str">
        <f t="shared" ref="F334:F399" si="58">IF(LEFT(AD334,4)="http",HYPERLINK(AD334,"Video"),"")</f>
        <v>Video</v>
      </c>
      <c r="G334" s="187">
        <v>0</v>
      </c>
      <c r="H334" s="150"/>
      <c r="I334" s="184">
        <v>196.11</v>
      </c>
      <c r="J334" s="150"/>
      <c r="K334" s="151">
        <v>12.675473700969215</v>
      </c>
      <c r="L334" s="152">
        <v>207.62425922187577</v>
      </c>
      <c r="M334" s="152">
        <v>228.15852661744589</v>
      </c>
      <c r="N334" s="153" t="s">
        <v>615</v>
      </c>
      <c r="O334" s="154">
        <v>18</v>
      </c>
      <c r="P334" s="153">
        <v>10</v>
      </c>
      <c r="Q334" s="153" t="s">
        <v>147</v>
      </c>
      <c r="R334" s="155">
        <v>17.25</v>
      </c>
      <c r="S334" s="155">
        <v>11.03</v>
      </c>
      <c r="T334" s="155">
        <v>3.55</v>
      </c>
      <c r="U334" s="154" t="s">
        <v>94</v>
      </c>
      <c r="V334" s="153" t="s">
        <v>89</v>
      </c>
      <c r="W334" s="153" t="s">
        <v>627</v>
      </c>
      <c r="X334" s="151" t="s">
        <v>6378</v>
      </c>
      <c r="Y334" s="151" t="s">
        <v>6378</v>
      </c>
      <c r="Z334" s="156">
        <v>5.4600000000000003E-2</v>
      </c>
      <c r="AA334" s="153" t="s">
        <v>673</v>
      </c>
      <c r="AB334" s="153" t="s">
        <v>5520</v>
      </c>
      <c r="AC334" s="153" t="s">
        <v>164</v>
      </c>
      <c r="AD334" s="157" t="s">
        <v>2761</v>
      </c>
      <c r="AE334" s="110">
        <v>0</v>
      </c>
      <c r="AF334" s="110">
        <v>0</v>
      </c>
      <c r="AG334" s="112">
        <f t="shared" si="56"/>
        <v>0</v>
      </c>
      <c r="AH334" s="110">
        <f>SUM(AG$4:AG334)</f>
        <v>1</v>
      </c>
      <c r="AI334" s="112">
        <f t="shared" si="53"/>
        <v>0</v>
      </c>
      <c r="AJ334" s="110">
        <f>COUNTIF(AI$4:AI334,"&gt;0")</f>
        <v>0</v>
      </c>
      <c r="AK334" s="110">
        <v>0</v>
      </c>
      <c r="AL334" s="110">
        <v>0</v>
      </c>
      <c r="AM334" s="172" t="str">
        <f>IF(OR(Table1[[#This Row],[Line total ordered for now]]&gt;0,Table1[[#This Row],[Line total ordered for season]]&gt;0),1,"")</f>
        <v/>
      </c>
      <c r="AN334" s="173">
        <f>COUNTIF(AM$4:AM334,"&gt;0")</f>
        <v>0</v>
      </c>
      <c r="AO334" s="173">
        <f>Table1[[#This Row],[ORDER QUANTITY
to be collected BEFORE 31.3.22]]</f>
        <v>0</v>
      </c>
      <c r="AP334" s="174">
        <f t="shared" si="54"/>
        <v>0</v>
      </c>
      <c r="AQ334" s="174">
        <f>IFERROR(INDEX(Retail!H:H,MATCH($D334,Retail!$D:$D,0)),0)</f>
        <v>0</v>
      </c>
      <c r="AR334" s="174">
        <f>IFERROR(INDEX(Retail!J:J,MATCH($D334,Retail!$D:$D,0)),0)</f>
        <v>0</v>
      </c>
      <c r="AS334" s="174">
        <f>IFERROR(INDEX('NEW2022'!H:H,MATCH($D334,'NEW2022'!D:D,0)),0)</f>
        <v>0</v>
      </c>
      <c r="AT334" s="174">
        <f>IFERROR(INDEX('NEW2022'!J:J,MATCH($D334,'NEW2022'!D:D,0)),0)</f>
        <v>0</v>
      </c>
      <c r="AU334" s="174">
        <f>IFERROR(INDEX('Quiet Items'!H:H,MATCH($D334,'Quiet Items'!D:D,0)),0)</f>
        <v>0</v>
      </c>
      <c r="AV334" s="174">
        <f>IFERROR(INDEX('Quiet Items'!J:J,MATCH($D334,'Quiet Items'!D:D,0)),0)</f>
        <v>0</v>
      </c>
      <c r="AW334" s="174">
        <f>IFERROR(INDEX('1.4G'!H:H,MATCH($D334,'1.4G'!D:D,0)),0)</f>
        <v>0</v>
      </c>
      <c r="AX334" s="174">
        <f>IFERROR(INDEX('1.4G'!J:J,MATCH($D334,'1.4G'!D:D,0)),0)</f>
        <v>0</v>
      </c>
      <c r="AY334" s="174">
        <f t="shared" ref="AY334:AY399" si="59">IF(OR(AU334&gt;0,AW334&gt;0,AO334&gt;0,AS334&gt;0,AQ334&gt;0),AU334+AW334+AO334+AS334+AQ334,0)</f>
        <v>0</v>
      </c>
      <c r="AZ334" s="174">
        <f t="shared" ref="AZ334:AZ399" si="60">IF(OR(AV334&gt;0,AX334&gt;0,AP334&gt;0,AT334&gt;0,AR334&gt;0),AV334+AX334+AP334+AT334+AR334,0)</f>
        <v>0</v>
      </c>
      <c r="BA334" s="175">
        <f>IFERROR(Table1[[#This Row],[Line total ordered for now]]*Table1[[#This Row],[GUARANTEED PRICE
for STOCK orders collected before 31.3.22]],0)</f>
        <v>0</v>
      </c>
      <c r="BB334" s="175">
        <f t="shared" si="55"/>
        <v>0</v>
      </c>
      <c r="BC334" s="176">
        <f>(AZ334+Table1[[#This Row],[Line total ordered for now]])*Z334</f>
        <v>0</v>
      </c>
      <c r="BD334" s="200">
        <v>193.93474762482899</v>
      </c>
      <c r="BE334" s="65"/>
      <c r="BF334" s="65"/>
      <c r="BG334" s="65"/>
      <c r="BH334" s="65"/>
      <c r="BI334" s="65"/>
      <c r="BJ334" s="65"/>
      <c r="BK334" s="65"/>
      <c r="BL334" s="55"/>
      <c r="BM334"/>
      <c r="BN334"/>
      <c r="BO334"/>
      <c r="BP334"/>
      <c r="BQ334"/>
      <c r="BR334"/>
      <c r="BS334"/>
      <c r="BT334"/>
    </row>
    <row r="335" spans="1:72" ht="15.75">
      <c r="A335" s="202">
        <v>332</v>
      </c>
      <c r="B335" s="68" t="s">
        <v>6378</v>
      </c>
      <c r="C335" s="149" t="s">
        <v>614</v>
      </c>
      <c r="D335" s="149" t="s">
        <v>6050</v>
      </c>
      <c r="E335" s="149" t="s">
        <v>3694</v>
      </c>
      <c r="F335" s="158" t="str">
        <f t="shared" si="58"/>
        <v>Video</v>
      </c>
      <c r="G335" s="187">
        <v>0</v>
      </c>
      <c r="H335" s="150"/>
      <c r="I335" s="184">
        <v>215.36</v>
      </c>
      <c r="J335" s="150"/>
      <c r="K335" s="151">
        <v>12.675473700969215</v>
      </c>
      <c r="L335" s="152">
        <v>207.62425922187577</v>
      </c>
      <c r="M335" s="152">
        <v>228.15852661744589</v>
      </c>
      <c r="N335" s="153" t="s">
        <v>615</v>
      </c>
      <c r="O335" s="154">
        <v>18</v>
      </c>
      <c r="P335" s="153">
        <v>0</v>
      </c>
      <c r="Q335" s="153" t="s">
        <v>147</v>
      </c>
      <c r="R335" s="155">
        <v>17.25</v>
      </c>
      <c r="S335" s="155">
        <v>11.16</v>
      </c>
      <c r="T335" s="155">
        <v>3.55</v>
      </c>
      <c r="U335" s="154" t="s">
        <v>94</v>
      </c>
      <c r="V335" s="153" t="s">
        <v>89</v>
      </c>
      <c r="W335" s="153" t="s">
        <v>627</v>
      </c>
      <c r="X335" s="151" t="s">
        <v>6378</v>
      </c>
      <c r="Y335" s="151" t="s">
        <v>6378</v>
      </c>
      <c r="Z335" s="156">
        <v>5.4600000000000003E-2</v>
      </c>
      <c r="AA335" s="153" t="s">
        <v>3674</v>
      </c>
      <c r="AB335" s="153" t="s">
        <v>5545</v>
      </c>
      <c r="AC335" s="153" t="s">
        <v>4790</v>
      </c>
      <c r="AD335" s="157" t="s">
        <v>1100</v>
      </c>
      <c r="AE335" s="110">
        <v>0</v>
      </c>
      <c r="AF335" s="110">
        <v>0</v>
      </c>
      <c r="AG335" s="112">
        <f t="shared" si="56"/>
        <v>0</v>
      </c>
      <c r="AH335" s="110">
        <f>SUM(AG$4:AG335)</f>
        <v>1</v>
      </c>
      <c r="AI335" s="112">
        <f t="shared" si="53"/>
        <v>0</v>
      </c>
      <c r="AJ335" s="110">
        <f>COUNTIF(AI$4:AI335,"&gt;0")</f>
        <v>0</v>
      </c>
      <c r="AK335" s="110">
        <v>0</v>
      </c>
      <c r="AL335" s="110">
        <v>0</v>
      </c>
      <c r="AM335" s="172" t="str">
        <f>IF(OR(Table1[[#This Row],[Line total ordered for now]]&gt;0,Table1[[#This Row],[Line total ordered for season]]&gt;0),1,"")</f>
        <v/>
      </c>
      <c r="AN335" s="173">
        <f>COUNTIF(AM$4:AM335,"&gt;0")</f>
        <v>0</v>
      </c>
      <c r="AO335" s="173">
        <f>Table1[[#This Row],[ORDER QUANTITY
to be collected BEFORE 31.3.22]]</f>
        <v>0</v>
      </c>
      <c r="AP335" s="174">
        <f t="shared" si="54"/>
        <v>0</v>
      </c>
      <c r="AQ335" s="174">
        <f>IFERROR(INDEX(Retail!H:H,MATCH($D335,Retail!$D:$D,0)),0)</f>
        <v>0</v>
      </c>
      <c r="AR335" s="174">
        <f>IFERROR(INDEX(Retail!J:J,MATCH($D335,Retail!$D:$D,0)),0)</f>
        <v>0</v>
      </c>
      <c r="AS335" s="174">
        <f>IFERROR(INDEX('NEW2022'!H:H,MATCH($D335,'NEW2022'!D:D,0)),0)</f>
        <v>0</v>
      </c>
      <c r="AT335" s="174">
        <f>IFERROR(INDEX('NEW2022'!J:J,MATCH($D335,'NEW2022'!D:D,0)),0)</f>
        <v>0</v>
      </c>
      <c r="AU335" s="174">
        <f>IFERROR(INDEX('Quiet Items'!H:H,MATCH($D335,'Quiet Items'!D:D,0)),0)</f>
        <v>0</v>
      </c>
      <c r="AV335" s="174">
        <f>IFERROR(INDEX('Quiet Items'!J:J,MATCH($D335,'Quiet Items'!D:D,0)),0)</f>
        <v>0</v>
      </c>
      <c r="AW335" s="174">
        <f>IFERROR(INDEX('1.4G'!H:H,MATCH($D335,'1.4G'!D:D,0)),0)</f>
        <v>0</v>
      </c>
      <c r="AX335" s="174">
        <f>IFERROR(INDEX('1.4G'!J:J,MATCH($D335,'1.4G'!D:D,0)),0)</f>
        <v>0</v>
      </c>
      <c r="AY335" s="174">
        <f t="shared" si="59"/>
        <v>0</v>
      </c>
      <c r="AZ335" s="174">
        <f t="shared" si="60"/>
        <v>0</v>
      </c>
      <c r="BA335" s="175">
        <f>IFERROR(Table1[[#This Row],[Line total ordered for now]]*Table1[[#This Row],[GUARANTEED PRICE
for STOCK orders collected before 31.3.22]],0)</f>
        <v>0</v>
      </c>
      <c r="BB335" s="175">
        <f t="shared" si="55"/>
        <v>0</v>
      </c>
      <c r="BC335" s="176">
        <f>(AZ335+Table1[[#This Row],[Line total ordered for now]])*Z335</f>
        <v>0</v>
      </c>
      <c r="BD335" s="200">
        <v>193.93474762482899</v>
      </c>
      <c r="BE335" s="65"/>
      <c r="BF335" s="65"/>
      <c r="BG335" s="65"/>
      <c r="BH335" s="65"/>
      <c r="BI335" s="65"/>
      <c r="BJ335" s="65"/>
      <c r="BK335" s="65"/>
      <c r="BL335" s="55"/>
      <c r="BM335"/>
      <c r="BN335"/>
      <c r="BO335"/>
      <c r="BP335"/>
      <c r="BQ335"/>
      <c r="BR335"/>
      <c r="BS335"/>
      <c r="BT335"/>
    </row>
    <row r="336" spans="1:72" ht="15.75">
      <c r="A336" s="202">
        <v>333</v>
      </c>
      <c r="B336" s="68" t="s">
        <v>6378</v>
      </c>
      <c r="C336" s="149" t="s">
        <v>614</v>
      </c>
      <c r="D336" s="149" t="s">
        <v>6039</v>
      </c>
      <c r="E336" s="149" t="s">
        <v>3010</v>
      </c>
      <c r="F336" s="158" t="str">
        <f t="shared" si="58"/>
        <v>Video</v>
      </c>
      <c r="G336" s="187">
        <v>0</v>
      </c>
      <c r="H336" s="150"/>
      <c r="I336" s="184">
        <v>189.02</v>
      </c>
      <c r="J336" s="150"/>
      <c r="K336" s="151">
        <v>12.677115152061333</v>
      </c>
      <c r="L336" s="152">
        <v>207.65114619076465</v>
      </c>
      <c r="M336" s="152">
        <v>228.18807273710399</v>
      </c>
      <c r="N336" s="153" t="s">
        <v>615</v>
      </c>
      <c r="O336" s="154">
        <v>18</v>
      </c>
      <c r="P336" s="153">
        <v>0</v>
      </c>
      <c r="Q336" s="153" t="s">
        <v>147</v>
      </c>
      <c r="R336" s="155">
        <v>17.25</v>
      </c>
      <c r="S336" s="155">
        <v>11.03</v>
      </c>
      <c r="T336" s="155">
        <v>3.55</v>
      </c>
      <c r="U336" s="154" t="s">
        <v>94</v>
      </c>
      <c r="V336" s="153" t="s">
        <v>89</v>
      </c>
      <c r="W336" s="153" t="s">
        <v>627</v>
      </c>
      <c r="X336" s="151" t="s">
        <v>6378</v>
      </c>
      <c r="Y336" s="151" t="s">
        <v>6378</v>
      </c>
      <c r="Z336" s="156">
        <v>5.4640000000000001E-2</v>
      </c>
      <c r="AA336" s="153" t="s">
        <v>2841</v>
      </c>
      <c r="AB336" s="153" t="s">
        <v>5799</v>
      </c>
      <c r="AC336" s="153" t="s">
        <v>164</v>
      </c>
      <c r="AD336" s="157" t="s">
        <v>3011</v>
      </c>
      <c r="AE336" s="110">
        <v>0</v>
      </c>
      <c r="AF336" s="110">
        <v>0</v>
      </c>
      <c r="AG336" s="112">
        <f t="shared" si="56"/>
        <v>0</v>
      </c>
      <c r="AH336" s="110">
        <f>SUM(AG$4:AG336)</f>
        <v>1</v>
      </c>
      <c r="AI336" s="112">
        <f t="shared" si="53"/>
        <v>0</v>
      </c>
      <c r="AJ336" s="110">
        <f>COUNTIF(AI$4:AI336,"&gt;0")</f>
        <v>0</v>
      </c>
      <c r="AK336" s="110">
        <v>0</v>
      </c>
      <c r="AL336" s="110">
        <v>0</v>
      </c>
      <c r="AM336" s="172" t="str">
        <f>IF(OR(Table1[[#This Row],[Line total ordered for now]]&gt;0,Table1[[#This Row],[Line total ordered for season]]&gt;0),1,"")</f>
        <v/>
      </c>
      <c r="AN336" s="173">
        <f>COUNTIF(AM$4:AM336,"&gt;0")</f>
        <v>0</v>
      </c>
      <c r="AO336" s="173">
        <f>Table1[[#This Row],[ORDER QUANTITY
to be collected BEFORE 31.3.22]]</f>
        <v>0</v>
      </c>
      <c r="AP336" s="174">
        <f t="shared" si="54"/>
        <v>0</v>
      </c>
      <c r="AQ336" s="174">
        <f>IFERROR(INDEX(Retail!H:H,MATCH($D336,Retail!$D:$D,0)),0)</f>
        <v>0</v>
      </c>
      <c r="AR336" s="174">
        <f>IFERROR(INDEX(Retail!J:J,MATCH($D336,Retail!$D:$D,0)),0)</f>
        <v>0</v>
      </c>
      <c r="AS336" s="174">
        <f>IFERROR(INDEX('NEW2022'!H:H,MATCH($D336,'NEW2022'!D:D,0)),0)</f>
        <v>0</v>
      </c>
      <c r="AT336" s="174">
        <f>IFERROR(INDEX('NEW2022'!J:J,MATCH($D336,'NEW2022'!D:D,0)),0)</f>
        <v>0</v>
      </c>
      <c r="AU336" s="174">
        <f>IFERROR(INDEX('Quiet Items'!H:H,MATCH($D336,'Quiet Items'!D:D,0)),0)</f>
        <v>0</v>
      </c>
      <c r="AV336" s="174">
        <f>IFERROR(INDEX('Quiet Items'!J:J,MATCH($D336,'Quiet Items'!D:D,0)),0)</f>
        <v>0</v>
      </c>
      <c r="AW336" s="174">
        <f>IFERROR(INDEX('1.4G'!H:H,MATCH($D336,'1.4G'!D:D,0)),0)</f>
        <v>0</v>
      </c>
      <c r="AX336" s="174">
        <f>IFERROR(INDEX('1.4G'!J:J,MATCH($D336,'1.4G'!D:D,0)),0)</f>
        <v>0</v>
      </c>
      <c r="AY336" s="174">
        <f t="shared" si="59"/>
        <v>0</v>
      </c>
      <c r="AZ336" s="174">
        <f t="shared" si="60"/>
        <v>0</v>
      </c>
      <c r="BA336" s="175">
        <f>IFERROR(Table1[[#This Row],[Line total ordered for now]]*Table1[[#This Row],[GUARANTEED PRICE
for STOCK orders collected before 31.3.22]],0)</f>
        <v>0</v>
      </c>
      <c r="BB336" s="175">
        <f t="shared" si="55"/>
        <v>0</v>
      </c>
      <c r="BC336" s="176">
        <f>(AZ336+Table1[[#This Row],[Line total ordered for now]])*Z336</f>
        <v>0</v>
      </c>
      <c r="BD336" s="200">
        <v>193.9598618265384</v>
      </c>
      <c r="BE336" s="65"/>
      <c r="BF336" s="65"/>
      <c r="BG336" s="65"/>
      <c r="BH336" s="65"/>
      <c r="BI336" s="65"/>
      <c r="BJ336" s="65"/>
      <c r="BK336" s="65"/>
      <c r="BL336" s="55"/>
      <c r="BM336"/>
      <c r="BN336"/>
      <c r="BO336"/>
      <c r="BP336"/>
      <c r="BQ336"/>
      <c r="BR336"/>
      <c r="BS336"/>
      <c r="BT336"/>
    </row>
    <row r="337" spans="1:72" ht="15.75">
      <c r="A337" s="202">
        <v>334</v>
      </c>
      <c r="B337" s="68" t="s">
        <v>6378</v>
      </c>
      <c r="C337" s="149" t="s">
        <v>614</v>
      </c>
      <c r="D337" s="149" t="s">
        <v>6047</v>
      </c>
      <c r="E337" s="149" t="s">
        <v>3531</v>
      </c>
      <c r="F337" s="158" t="str">
        <f t="shared" si="58"/>
        <v>Video</v>
      </c>
      <c r="G337" s="187">
        <v>0</v>
      </c>
      <c r="H337" s="150"/>
      <c r="I337" s="184">
        <v>237.13</v>
      </c>
      <c r="J337" s="150"/>
      <c r="K337" s="151">
        <v>13.437366666666668</v>
      </c>
      <c r="L337" s="152">
        <v>241.87260000000001</v>
      </c>
      <c r="M337" s="152">
        <v>241.87260000000001</v>
      </c>
      <c r="N337" s="153" t="s">
        <v>615</v>
      </c>
      <c r="O337" s="154">
        <v>18</v>
      </c>
      <c r="P337" s="153">
        <v>7</v>
      </c>
      <c r="Q337" s="153" t="s">
        <v>147</v>
      </c>
      <c r="R337" s="155">
        <v>17.55</v>
      </c>
      <c r="S337" s="155">
        <v>13.8</v>
      </c>
      <c r="T337" s="155">
        <v>3.55</v>
      </c>
      <c r="U337" s="154" t="s">
        <v>94</v>
      </c>
      <c r="V337" s="153" t="s">
        <v>89</v>
      </c>
      <c r="W337" s="153" t="s">
        <v>627</v>
      </c>
      <c r="X337" s="151" t="s">
        <v>6378</v>
      </c>
      <c r="Y337" s="151" t="s">
        <v>6378</v>
      </c>
      <c r="Z337" s="156">
        <v>5.3280000000000001E-2</v>
      </c>
      <c r="AA337" s="153" t="s">
        <v>3216</v>
      </c>
      <c r="AB337" s="153" t="s">
        <v>5540</v>
      </c>
      <c r="AC337" s="153" t="s">
        <v>141</v>
      </c>
      <c r="AD337" s="157" t="s">
        <v>3532</v>
      </c>
      <c r="AE337" s="110">
        <v>0</v>
      </c>
      <c r="AF337" s="110">
        <v>0</v>
      </c>
      <c r="AG337" s="112">
        <f t="shared" si="56"/>
        <v>0</v>
      </c>
      <c r="AH337" s="110">
        <f>SUM(AG$4:AG337)</f>
        <v>1</v>
      </c>
      <c r="AI337" s="112">
        <f t="shared" si="53"/>
        <v>0</v>
      </c>
      <c r="AJ337" s="110">
        <f>COUNTIF(AI$4:AI337,"&gt;0")</f>
        <v>0</v>
      </c>
      <c r="AK337" s="110">
        <v>0</v>
      </c>
      <c r="AL337" s="110">
        <v>0</v>
      </c>
      <c r="AM337" s="172" t="str">
        <f>IF(OR(Table1[[#This Row],[Line total ordered for now]]&gt;0,Table1[[#This Row],[Line total ordered for season]]&gt;0),1,"")</f>
        <v/>
      </c>
      <c r="AN337" s="173">
        <f>COUNTIF(AM$4:AM337,"&gt;0")</f>
        <v>0</v>
      </c>
      <c r="AO337" s="173">
        <f>Table1[[#This Row],[ORDER QUANTITY
to be collected BEFORE 31.3.22]]</f>
        <v>0</v>
      </c>
      <c r="AP337" s="174">
        <f t="shared" si="54"/>
        <v>0</v>
      </c>
      <c r="AQ337" s="174">
        <f>IFERROR(INDEX(Retail!H:H,MATCH($D337,Retail!$D:$D,0)),0)</f>
        <v>0</v>
      </c>
      <c r="AR337" s="174">
        <f>IFERROR(INDEX(Retail!J:J,MATCH($D337,Retail!$D:$D,0)),0)</f>
        <v>0</v>
      </c>
      <c r="AS337" s="174">
        <f>IFERROR(INDEX('NEW2022'!H:H,MATCH($D337,'NEW2022'!D:D,0)),0)</f>
        <v>0</v>
      </c>
      <c r="AT337" s="174">
        <f>IFERROR(INDEX('NEW2022'!J:J,MATCH($D337,'NEW2022'!D:D,0)),0)</f>
        <v>0</v>
      </c>
      <c r="AU337" s="174">
        <f>IFERROR(INDEX('Quiet Items'!H:H,MATCH($D337,'Quiet Items'!D:D,0)),0)</f>
        <v>0</v>
      </c>
      <c r="AV337" s="174">
        <f>IFERROR(INDEX('Quiet Items'!J:J,MATCH($D337,'Quiet Items'!D:D,0)),0)</f>
        <v>0</v>
      </c>
      <c r="AW337" s="174">
        <f>IFERROR(INDEX('1.4G'!H:H,MATCH($D337,'1.4G'!D:D,0)),0)</f>
        <v>0</v>
      </c>
      <c r="AX337" s="174">
        <f>IFERROR(INDEX('1.4G'!J:J,MATCH($D337,'1.4G'!D:D,0)),0)</f>
        <v>0</v>
      </c>
      <c r="AY337" s="174">
        <f t="shared" si="59"/>
        <v>0</v>
      </c>
      <c r="AZ337" s="174">
        <f t="shared" si="60"/>
        <v>0</v>
      </c>
      <c r="BA337" s="175">
        <f>IFERROR(Table1[[#This Row],[Line total ordered for now]]*Table1[[#This Row],[GUARANTEED PRICE
for STOCK orders collected before 31.3.22]],0)</f>
        <v>0</v>
      </c>
      <c r="BB337" s="175">
        <f t="shared" si="55"/>
        <v>0</v>
      </c>
      <c r="BC337" s="176">
        <f>(AZ337+Table1[[#This Row],[Line total ordered for now]])*Z337</f>
        <v>0</v>
      </c>
      <c r="BD337" s="200">
        <v>205.59171000000001</v>
      </c>
      <c r="BE337" s="65"/>
      <c r="BF337" s="65"/>
      <c r="BG337" s="65"/>
      <c r="BH337" s="65"/>
      <c r="BI337" s="65"/>
      <c r="BJ337" s="65"/>
      <c r="BK337" s="65"/>
      <c r="BL337" s="55"/>
      <c r="BM337"/>
      <c r="BN337"/>
      <c r="BO337"/>
      <c r="BP337"/>
      <c r="BQ337"/>
      <c r="BR337"/>
      <c r="BS337"/>
      <c r="BT337"/>
    </row>
    <row r="338" spans="1:72" ht="15.75">
      <c r="A338" s="202">
        <v>335</v>
      </c>
      <c r="B338" s="68" t="s">
        <v>6378</v>
      </c>
      <c r="C338" s="149" t="s">
        <v>614</v>
      </c>
      <c r="D338" s="149" t="s">
        <v>6038</v>
      </c>
      <c r="E338" s="149" t="s">
        <v>2902</v>
      </c>
      <c r="F338" s="158" t="str">
        <f t="shared" si="58"/>
        <v>Video</v>
      </c>
      <c r="G338" s="187">
        <v>0</v>
      </c>
      <c r="H338" s="150"/>
      <c r="I338" s="184">
        <v>203.28</v>
      </c>
      <c r="J338" s="150"/>
      <c r="K338" s="151">
        <v>14.289116942241671</v>
      </c>
      <c r="L338" s="152">
        <v>234.05573551391859</v>
      </c>
      <c r="M338" s="152">
        <v>257.20410496035009</v>
      </c>
      <c r="N338" s="153" t="s">
        <v>615</v>
      </c>
      <c r="O338" s="154">
        <v>18</v>
      </c>
      <c r="P338" s="153">
        <v>6</v>
      </c>
      <c r="Q338" s="153" t="s">
        <v>147</v>
      </c>
      <c r="R338" s="155">
        <v>18</v>
      </c>
      <c r="S338" s="155">
        <v>11.7</v>
      </c>
      <c r="T338" s="155">
        <v>3.55</v>
      </c>
      <c r="U338" s="154" t="s">
        <v>94</v>
      </c>
      <c r="V338" s="153" t="s">
        <v>89</v>
      </c>
      <c r="W338" s="153" t="s">
        <v>627</v>
      </c>
      <c r="X338" s="151" t="s">
        <v>6378</v>
      </c>
      <c r="Y338" s="151" t="s">
        <v>6378</v>
      </c>
      <c r="Z338" s="156">
        <v>5.4600000000000003E-2</v>
      </c>
      <c r="AA338" s="153" t="s">
        <v>2841</v>
      </c>
      <c r="AB338" s="153" t="s">
        <v>5524</v>
      </c>
      <c r="AC338" s="153" t="s">
        <v>164</v>
      </c>
      <c r="AD338" s="157" t="s">
        <v>2903</v>
      </c>
      <c r="AE338" s="110">
        <v>0</v>
      </c>
      <c r="AF338" s="110">
        <v>0</v>
      </c>
      <c r="AG338" s="112">
        <f t="shared" si="56"/>
        <v>0</v>
      </c>
      <c r="AH338" s="110">
        <f>SUM(AG$4:AG338)</f>
        <v>1</v>
      </c>
      <c r="AI338" s="112">
        <f t="shared" si="53"/>
        <v>0</v>
      </c>
      <c r="AJ338" s="110">
        <f>COUNTIF(AI$4:AI338,"&gt;0")</f>
        <v>0</v>
      </c>
      <c r="AK338" s="110">
        <v>0</v>
      </c>
      <c r="AL338" s="110">
        <v>0</v>
      </c>
      <c r="AM338" s="172" t="str">
        <f>IF(OR(Table1[[#This Row],[Line total ordered for now]]&gt;0,Table1[[#This Row],[Line total ordered for season]]&gt;0),1,"")</f>
        <v/>
      </c>
      <c r="AN338" s="173">
        <f>COUNTIF(AM$4:AM338,"&gt;0")</f>
        <v>0</v>
      </c>
      <c r="AO338" s="173">
        <f>Table1[[#This Row],[ORDER QUANTITY
to be collected BEFORE 31.3.22]]</f>
        <v>0</v>
      </c>
      <c r="AP338" s="174">
        <f t="shared" si="54"/>
        <v>0</v>
      </c>
      <c r="AQ338" s="174">
        <f>IFERROR(INDEX(Retail!H:H,MATCH($D338,Retail!$D:$D,0)),0)</f>
        <v>0</v>
      </c>
      <c r="AR338" s="174">
        <f>IFERROR(INDEX(Retail!J:J,MATCH($D338,Retail!$D:$D,0)),0)</f>
        <v>0</v>
      </c>
      <c r="AS338" s="174">
        <f>IFERROR(INDEX('NEW2022'!H:H,MATCH($D338,'NEW2022'!D:D,0)),0)</f>
        <v>0</v>
      </c>
      <c r="AT338" s="174">
        <f>IFERROR(INDEX('NEW2022'!J:J,MATCH($D338,'NEW2022'!D:D,0)),0)</f>
        <v>0</v>
      </c>
      <c r="AU338" s="174">
        <f>IFERROR(INDEX('Quiet Items'!H:H,MATCH($D338,'Quiet Items'!D:D,0)),0)</f>
        <v>0</v>
      </c>
      <c r="AV338" s="174">
        <f>IFERROR(INDEX('Quiet Items'!J:J,MATCH($D338,'Quiet Items'!D:D,0)),0)</f>
        <v>0</v>
      </c>
      <c r="AW338" s="174">
        <f>IFERROR(INDEX('1.4G'!H:H,MATCH($D338,'1.4G'!D:D,0)),0)</f>
        <v>0</v>
      </c>
      <c r="AX338" s="174">
        <f>IFERROR(INDEX('1.4G'!J:J,MATCH($D338,'1.4G'!D:D,0)),0)</f>
        <v>0</v>
      </c>
      <c r="AY338" s="174">
        <f t="shared" si="59"/>
        <v>0</v>
      </c>
      <c r="AZ338" s="174">
        <f t="shared" si="60"/>
        <v>0</v>
      </c>
      <c r="BA338" s="175">
        <f>IFERROR(Table1[[#This Row],[Line total ordered for now]]*Table1[[#This Row],[GUARANTEED PRICE
for STOCK orders collected before 31.3.22]],0)</f>
        <v>0</v>
      </c>
      <c r="BB338" s="175">
        <f t="shared" si="55"/>
        <v>0</v>
      </c>
      <c r="BC338" s="176">
        <f>(AZ338+Table1[[#This Row],[Line total ordered for now]])*Z338</f>
        <v>0</v>
      </c>
      <c r="BD338" s="200">
        <v>218.62348921629757</v>
      </c>
      <c r="BE338" s="65"/>
      <c r="BF338" s="65"/>
      <c r="BG338" s="65"/>
      <c r="BH338" s="65"/>
      <c r="BI338" s="65"/>
      <c r="BJ338" s="65"/>
      <c r="BK338" s="65"/>
      <c r="BL338" s="55"/>
      <c r="BM338"/>
      <c r="BN338"/>
      <c r="BO338"/>
      <c r="BP338"/>
      <c r="BQ338"/>
      <c r="BR338"/>
      <c r="BS338"/>
      <c r="BT338"/>
    </row>
    <row r="339" spans="1:72" ht="15.75">
      <c r="A339" s="202">
        <v>336</v>
      </c>
      <c r="B339" s="68" t="s">
        <v>6378</v>
      </c>
      <c r="C339" s="149" t="s">
        <v>614</v>
      </c>
      <c r="D339" s="149" t="s">
        <v>6042</v>
      </c>
      <c r="E339" s="149" t="s">
        <v>3215</v>
      </c>
      <c r="F339" s="158" t="str">
        <f t="shared" si="58"/>
        <v>Video</v>
      </c>
      <c r="G339" s="187">
        <v>0</v>
      </c>
      <c r="H339" s="150"/>
      <c r="I339" s="184">
        <v>207.8</v>
      </c>
      <c r="J339" s="150"/>
      <c r="K339" s="151">
        <v>14.289116942241671</v>
      </c>
      <c r="L339" s="152">
        <v>234.05573551391859</v>
      </c>
      <c r="M339" s="152">
        <v>257.20410496035009</v>
      </c>
      <c r="N339" s="153" t="s">
        <v>615</v>
      </c>
      <c r="O339" s="154">
        <v>18</v>
      </c>
      <c r="P339" s="153">
        <v>8</v>
      </c>
      <c r="Q339" s="153" t="s">
        <v>147</v>
      </c>
      <c r="R339" s="155">
        <v>13.8</v>
      </c>
      <c r="S339" s="155">
        <v>11.85</v>
      </c>
      <c r="T339" s="155">
        <v>3.55</v>
      </c>
      <c r="U339" s="154" t="s">
        <v>94</v>
      </c>
      <c r="V339" s="153" t="s">
        <v>89</v>
      </c>
      <c r="W339" s="153" t="s">
        <v>627</v>
      </c>
      <c r="X339" s="151" t="s">
        <v>6378</v>
      </c>
      <c r="Y339" s="151" t="s">
        <v>6378</v>
      </c>
      <c r="Z339" s="156">
        <v>5.4600000000000003E-2</v>
      </c>
      <c r="AA339" s="153" t="s">
        <v>3216</v>
      </c>
      <c r="AB339" s="153" t="s">
        <v>5811</v>
      </c>
      <c r="AC339" s="153" t="s">
        <v>141</v>
      </c>
      <c r="AD339" s="157" t="s">
        <v>3217</v>
      </c>
      <c r="AE339" s="110">
        <v>0</v>
      </c>
      <c r="AF339" s="110">
        <v>0</v>
      </c>
      <c r="AG339" s="112">
        <f t="shared" si="56"/>
        <v>0</v>
      </c>
      <c r="AH339" s="110">
        <f>SUM(AG$4:AG339)</f>
        <v>1</v>
      </c>
      <c r="AI339" s="112">
        <f t="shared" si="53"/>
        <v>0</v>
      </c>
      <c r="AJ339" s="110">
        <f>COUNTIF(AI$4:AI339,"&gt;0")</f>
        <v>0</v>
      </c>
      <c r="AK339" s="110">
        <v>0</v>
      </c>
      <c r="AL339" s="110">
        <v>0</v>
      </c>
      <c r="AM339" s="172" t="str">
        <f>IF(OR(Table1[[#This Row],[Line total ordered for now]]&gt;0,Table1[[#This Row],[Line total ordered for season]]&gt;0),1,"")</f>
        <v/>
      </c>
      <c r="AN339" s="173">
        <f>COUNTIF(AM$4:AM339,"&gt;0")</f>
        <v>0</v>
      </c>
      <c r="AO339" s="173">
        <f>Table1[[#This Row],[ORDER QUANTITY
to be collected BEFORE 31.3.22]]</f>
        <v>0</v>
      </c>
      <c r="AP339" s="174">
        <f t="shared" si="54"/>
        <v>0</v>
      </c>
      <c r="AQ339" s="174">
        <f>IFERROR(INDEX(Retail!H:H,MATCH($D339,Retail!$D:$D,0)),0)</f>
        <v>0</v>
      </c>
      <c r="AR339" s="174">
        <f>IFERROR(INDEX(Retail!J:J,MATCH($D339,Retail!$D:$D,0)),0)</f>
        <v>0</v>
      </c>
      <c r="AS339" s="174">
        <f>IFERROR(INDEX('NEW2022'!H:H,MATCH($D339,'NEW2022'!D:D,0)),0)</f>
        <v>0</v>
      </c>
      <c r="AT339" s="174">
        <f>IFERROR(INDEX('NEW2022'!J:J,MATCH($D339,'NEW2022'!D:D,0)),0)</f>
        <v>0</v>
      </c>
      <c r="AU339" s="174">
        <f>IFERROR(INDEX('Quiet Items'!H:H,MATCH($D339,'Quiet Items'!D:D,0)),0)</f>
        <v>0</v>
      </c>
      <c r="AV339" s="174">
        <f>IFERROR(INDEX('Quiet Items'!J:J,MATCH($D339,'Quiet Items'!D:D,0)),0)</f>
        <v>0</v>
      </c>
      <c r="AW339" s="174">
        <f>IFERROR(INDEX('1.4G'!H:H,MATCH($D339,'1.4G'!D:D,0)),0)</f>
        <v>0</v>
      </c>
      <c r="AX339" s="174">
        <f>IFERROR(INDEX('1.4G'!J:J,MATCH($D339,'1.4G'!D:D,0)),0)</f>
        <v>0</v>
      </c>
      <c r="AY339" s="174">
        <f t="shared" si="59"/>
        <v>0</v>
      </c>
      <c r="AZ339" s="174">
        <f t="shared" si="60"/>
        <v>0</v>
      </c>
      <c r="BA339" s="175">
        <f>IFERROR(Table1[[#This Row],[Line total ordered for now]]*Table1[[#This Row],[GUARANTEED PRICE
for STOCK orders collected before 31.3.22]],0)</f>
        <v>0</v>
      </c>
      <c r="BB339" s="175">
        <f t="shared" si="55"/>
        <v>0</v>
      </c>
      <c r="BC339" s="176">
        <f>(AZ339+Table1[[#This Row],[Line total ordered for now]])*Z339</f>
        <v>0</v>
      </c>
      <c r="BD339" s="200">
        <v>218.62348921629757</v>
      </c>
      <c r="BE339" s="65"/>
      <c r="BF339" s="65"/>
      <c r="BG339" s="65"/>
      <c r="BH339" s="65"/>
      <c r="BI339" s="65"/>
      <c r="BJ339" s="65"/>
      <c r="BK339" s="65"/>
      <c r="BL339" s="55"/>
      <c r="BM339"/>
      <c r="BN339"/>
      <c r="BO339"/>
      <c r="BP339"/>
      <c r="BQ339"/>
      <c r="BR339"/>
      <c r="BS339"/>
      <c r="BT339"/>
    </row>
    <row r="340" spans="1:72" ht="15.75">
      <c r="A340" s="202">
        <v>337</v>
      </c>
      <c r="B340" s="68" t="s">
        <v>6378</v>
      </c>
      <c r="C340" s="149" t="s">
        <v>614</v>
      </c>
      <c r="D340" s="149" t="s">
        <v>6049</v>
      </c>
      <c r="E340" s="149" t="s">
        <v>3673</v>
      </c>
      <c r="F340" s="158" t="str">
        <f t="shared" si="58"/>
        <v>Video</v>
      </c>
      <c r="G340" s="187">
        <v>0</v>
      </c>
      <c r="H340" s="150"/>
      <c r="I340" s="184">
        <v>210.93</v>
      </c>
      <c r="J340" s="150"/>
      <c r="K340" s="151">
        <v>15.581672986351727</v>
      </c>
      <c r="L340" s="152">
        <v>255.22780351644127</v>
      </c>
      <c r="M340" s="152">
        <v>280.47011375433107</v>
      </c>
      <c r="N340" s="153" t="s">
        <v>615</v>
      </c>
      <c r="O340" s="154">
        <v>18</v>
      </c>
      <c r="P340" s="153">
        <v>13</v>
      </c>
      <c r="Q340" s="153" t="s">
        <v>147</v>
      </c>
      <c r="R340" s="155">
        <v>17.25</v>
      </c>
      <c r="S340" s="155">
        <v>11.16</v>
      </c>
      <c r="T340" s="155">
        <v>3.55</v>
      </c>
      <c r="U340" s="154" t="s">
        <v>94</v>
      </c>
      <c r="V340" s="153" t="s">
        <v>89</v>
      </c>
      <c r="W340" s="153" t="s">
        <v>627</v>
      </c>
      <c r="X340" s="151" t="s">
        <v>6378</v>
      </c>
      <c r="Y340" s="151" t="s">
        <v>6378</v>
      </c>
      <c r="Z340" s="156">
        <v>5.4640000000000001E-2</v>
      </c>
      <c r="AA340" s="153" t="s">
        <v>3674</v>
      </c>
      <c r="AB340" s="153" t="s">
        <v>5544</v>
      </c>
      <c r="AC340" s="153" t="s">
        <v>4790</v>
      </c>
      <c r="AD340" s="157" t="s">
        <v>3675</v>
      </c>
      <c r="AE340" s="110">
        <v>0</v>
      </c>
      <c r="AF340" s="110">
        <v>0</v>
      </c>
      <c r="AG340" s="112">
        <f t="shared" si="56"/>
        <v>0</v>
      </c>
      <c r="AH340" s="110">
        <f>SUM(AG$4:AG340)</f>
        <v>1</v>
      </c>
      <c r="AI340" s="112">
        <f t="shared" si="53"/>
        <v>0</v>
      </c>
      <c r="AJ340" s="110">
        <f>COUNTIF(AI$4:AI340,"&gt;0")</f>
        <v>0</v>
      </c>
      <c r="AK340" s="110">
        <v>0</v>
      </c>
      <c r="AL340" s="110">
        <v>0</v>
      </c>
      <c r="AM340" s="172" t="str">
        <f>IF(OR(Table1[[#This Row],[Line total ordered for now]]&gt;0,Table1[[#This Row],[Line total ordered for season]]&gt;0),1,"")</f>
        <v/>
      </c>
      <c r="AN340" s="173">
        <f>COUNTIF(AM$4:AM340,"&gt;0")</f>
        <v>0</v>
      </c>
      <c r="AO340" s="173">
        <f>Table1[[#This Row],[ORDER QUANTITY
to be collected BEFORE 31.3.22]]</f>
        <v>0</v>
      </c>
      <c r="AP340" s="174">
        <f t="shared" si="54"/>
        <v>0</v>
      </c>
      <c r="AQ340" s="174">
        <f>IFERROR(INDEX(Retail!H:H,MATCH($D340,Retail!$D:$D,0)),0)</f>
        <v>0</v>
      </c>
      <c r="AR340" s="174">
        <f>IFERROR(INDEX(Retail!J:J,MATCH($D340,Retail!$D:$D,0)),0)</f>
        <v>0</v>
      </c>
      <c r="AS340" s="174">
        <f>IFERROR(INDEX('NEW2022'!H:H,MATCH($D340,'NEW2022'!D:D,0)),0)</f>
        <v>0</v>
      </c>
      <c r="AT340" s="174">
        <f>IFERROR(INDEX('NEW2022'!J:J,MATCH($D340,'NEW2022'!D:D,0)),0)</f>
        <v>0</v>
      </c>
      <c r="AU340" s="174">
        <f>IFERROR(INDEX('Quiet Items'!H:H,MATCH($D340,'Quiet Items'!D:D,0)),0)</f>
        <v>0</v>
      </c>
      <c r="AV340" s="174">
        <f>IFERROR(INDEX('Quiet Items'!J:J,MATCH($D340,'Quiet Items'!D:D,0)),0)</f>
        <v>0</v>
      </c>
      <c r="AW340" s="174">
        <f>IFERROR(INDEX('1.4G'!H:H,MATCH($D340,'1.4G'!D:D,0)),0)</f>
        <v>0</v>
      </c>
      <c r="AX340" s="174">
        <f>IFERROR(INDEX('1.4G'!J:J,MATCH($D340,'1.4G'!D:D,0)),0)</f>
        <v>0</v>
      </c>
      <c r="AY340" s="174">
        <f t="shared" si="59"/>
        <v>0</v>
      </c>
      <c r="AZ340" s="174">
        <f t="shared" si="60"/>
        <v>0</v>
      </c>
      <c r="BA340" s="175">
        <f>IFERROR(Table1[[#This Row],[Line total ordered for now]]*Table1[[#This Row],[GUARANTEED PRICE
for STOCK orders collected before 31.3.22]],0)</f>
        <v>0</v>
      </c>
      <c r="BB340" s="175">
        <f t="shared" si="55"/>
        <v>0</v>
      </c>
      <c r="BC340" s="176">
        <f>(AZ340+Table1[[#This Row],[Line total ordered for now]])*Z340</f>
        <v>0</v>
      </c>
      <c r="BD340" s="200">
        <v>238.39959669118139</v>
      </c>
      <c r="BE340" s="65"/>
      <c r="BF340" s="65"/>
      <c r="BG340" s="65"/>
      <c r="BH340" s="65"/>
      <c r="BI340" s="65"/>
      <c r="BJ340" s="65"/>
      <c r="BK340" s="65"/>
      <c r="BL340" s="55"/>
      <c r="BM340"/>
      <c r="BN340"/>
      <c r="BO340"/>
      <c r="BP340"/>
      <c r="BQ340"/>
      <c r="BR340"/>
      <c r="BS340"/>
      <c r="BT340"/>
    </row>
    <row r="341" spans="1:72" ht="15.75">
      <c r="A341" s="202">
        <v>338</v>
      </c>
      <c r="B341" s="68" t="s">
        <v>6378</v>
      </c>
      <c r="C341" s="149" t="s">
        <v>736</v>
      </c>
      <c r="D341" s="149" t="s">
        <v>2225</v>
      </c>
      <c r="E341" s="149" t="s">
        <v>2226</v>
      </c>
      <c r="F341" s="158" t="str">
        <f t="shared" si="58"/>
        <v>Video</v>
      </c>
      <c r="G341" s="187">
        <v>1</v>
      </c>
      <c r="H341" s="150"/>
      <c r="I341" s="184">
        <v>156.97999999999999</v>
      </c>
      <c r="J341" s="150"/>
      <c r="K341" s="151">
        <v>13.829920866121794</v>
      </c>
      <c r="L341" s="152">
        <v>160.11959999999999</v>
      </c>
      <c r="M341" s="152">
        <v>165.95905039346152</v>
      </c>
      <c r="N341" s="153" t="s">
        <v>615</v>
      </c>
      <c r="O341" s="154">
        <v>12</v>
      </c>
      <c r="P341" s="153">
        <v>7</v>
      </c>
      <c r="Q341" s="153" t="s">
        <v>147</v>
      </c>
      <c r="R341" s="155">
        <v>16</v>
      </c>
      <c r="S341" s="155">
        <v>7.86</v>
      </c>
      <c r="T341" s="155">
        <v>3.55</v>
      </c>
      <c r="U341" s="154" t="s">
        <v>94</v>
      </c>
      <c r="V341" s="153" t="s">
        <v>89</v>
      </c>
      <c r="W341" s="153" t="s">
        <v>627</v>
      </c>
      <c r="X341" s="151" t="s">
        <v>6378</v>
      </c>
      <c r="Y341" s="151" t="s">
        <v>6378</v>
      </c>
      <c r="Z341" s="156">
        <v>5.8500000000000003E-2</v>
      </c>
      <c r="AA341" s="153" t="s">
        <v>1741</v>
      </c>
      <c r="AB341" s="153" t="s">
        <v>5509</v>
      </c>
      <c r="AC341" s="153" t="s">
        <v>785</v>
      </c>
      <c r="AD341" s="157" t="s">
        <v>2227</v>
      </c>
      <c r="AE341" s="110">
        <v>0</v>
      </c>
      <c r="AF341" s="110">
        <v>0</v>
      </c>
      <c r="AG341" s="112">
        <f t="shared" si="56"/>
        <v>0</v>
      </c>
      <c r="AH341" s="110">
        <f>SUM(AG$4:AG341)</f>
        <v>1</v>
      </c>
      <c r="AI341" s="112">
        <f t="shared" si="53"/>
        <v>0</v>
      </c>
      <c r="AJ341" s="110">
        <f>COUNTIF(AI$4:AI341,"&gt;0")</f>
        <v>0</v>
      </c>
      <c r="AK341" s="110">
        <v>0</v>
      </c>
      <c r="AL341" s="110">
        <v>0</v>
      </c>
      <c r="AM341" s="172" t="str">
        <f>IF(OR(Table1[[#This Row],[Line total ordered for now]]&gt;0,Table1[[#This Row],[Line total ordered for season]]&gt;0),1,"")</f>
        <v/>
      </c>
      <c r="AN341" s="173">
        <f>COUNTIF(AM$4:AM341,"&gt;0")</f>
        <v>0</v>
      </c>
      <c r="AO341" s="173">
        <f>Table1[[#This Row],[ORDER QUANTITY
to be collected BEFORE 31.3.22]]</f>
        <v>0</v>
      </c>
      <c r="AP341" s="174">
        <f t="shared" si="54"/>
        <v>0</v>
      </c>
      <c r="AQ341" s="174">
        <f>IFERROR(INDEX(Retail!H:H,MATCH($D341,Retail!$D:$D,0)),0)</f>
        <v>0</v>
      </c>
      <c r="AR341" s="174">
        <f>IFERROR(INDEX(Retail!J:J,MATCH($D341,Retail!$D:$D,0)),0)</f>
        <v>0</v>
      </c>
      <c r="AS341" s="174">
        <f>IFERROR(INDEX('NEW2022'!H:H,MATCH($D341,'NEW2022'!D:D,0)),0)</f>
        <v>0</v>
      </c>
      <c r="AT341" s="174">
        <f>IFERROR(INDEX('NEW2022'!J:J,MATCH($D341,'NEW2022'!D:D,0)),0)</f>
        <v>0</v>
      </c>
      <c r="AU341" s="174">
        <f>IFERROR(INDEX('Quiet Items'!H:H,MATCH($D341,'Quiet Items'!D:D,0)),0)</f>
        <v>0</v>
      </c>
      <c r="AV341" s="174">
        <f>IFERROR(INDEX('Quiet Items'!J:J,MATCH($D341,'Quiet Items'!D:D,0)),0)</f>
        <v>0</v>
      </c>
      <c r="AW341" s="174">
        <f>IFERROR(INDEX('1.4G'!H:H,MATCH($D341,'1.4G'!D:D,0)),0)</f>
        <v>0</v>
      </c>
      <c r="AX341" s="174">
        <f>IFERROR(INDEX('1.4G'!J:J,MATCH($D341,'1.4G'!D:D,0)),0)</f>
        <v>0</v>
      </c>
      <c r="AY341" s="174">
        <f t="shared" si="59"/>
        <v>0</v>
      </c>
      <c r="AZ341" s="174">
        <f t="shared" si="60"/>
        <v>0</v>
      </c>
      <c r="BA341" s="175">
        <f>IFERROR(Table1[[#This Row],[Line total ordered for now]]*Table1[[#This Row],[GUARANTEED PRICE
for STOCK orders collected before 31.3.22]],0)</f>
        <v>0</v>
      </c>
      <c r="BB341" s="175">
        <f t="shared" si="55"/>
        <v>0</v>
      </c>
      <c r="BC341" s="176">
        <f>(AZ341+Table1[[#This Row],[Line total ordered for now]])*Z341</f>
        <v>0</v>
      </c>
      <c r="BD341" s="200">
        <v>141.06519283444229</v>
      </c>
      <c r="BE341" s="65"/>
      <c r="BF341" s="65"/>
      <c r="BG341" s="65"/>
      <c r="BH341" s="65"/>
      <c r="BI341" s="65"/>
      <c r="BJ341" s="65"/>
      <c r="BK341" s="65"/>
      <c r="BL341" s="55"/>
      <c r="BM341"/>
      <c r="BN341"/>
      <c r="BO341"/>
      <c r="BP341"/>
      <c r="BQ341"/>
      <c r="BR341"/>
      <c r="BS341"/>
      <c r="BT341"/>
    </row>
    <row r="342" spans="1:72" ht="15.75">
      <c r="A342" s="202">
        <v>339</v>
      </c>
      <c r="B342" s="68" t="s">
        <v>6378</v>
      </c>
      <c r="C342" s="149" t="s">
        <v>736</v>
      </c>
      <c r="D342" s="149" t="s">
        <v>1739</v>
      </c>
      <c r="E342" s="149" t="s">
        <v>1740</v>
      </c>
      <c r="F342" s="158" t="str">
        <f t="shared" si="58"/>
        <v>Video</v>
      </c>
      <c r="G342" s="187">
        <v>5</v>
      </c>
      <c r="H342" s="150"/>
      <c r="I342" s="184">
        <v>167.48</v>
      </c>
      <c r="J342" s="150"/>
      <c r="K342" s="151">
        <v>14.235799999999999</v>
      </c>
      <c r="L342" s="152">
        <v>170.8296</v>
      </c>
      <c r="M342" s="152">
        <v>170.8296</v>
      </c>
      <c r="N342" s="153" t="s">
        <v>615</v>
      </c>
      <c r="O342" s="154">
        <v>12</v>
      </c>
      <c r="P342" s="153">
        <v>7</v>
      </c>
      <c r="Q342" s="153" t="s">
        <v>147</v>
      </c>
      <c r="R342" s="155">
        <v>16</v>
      </c>
      <c r="S342" s="155">
        <v>7.86</v>
      </c>
      <c r="T342" s="155">
        <v>3.55</v>
      </c>
      <c r="U342" s="154" t="s">
        <v>94</v>
      </c>
      <c r="V342" s="153" t="s">
        <v>89</v>
      </c>
      <c r="W342" s="153" t="s">
        <v>627</v>
      </c>
      <c r="X342" s="151" t="s">
        <v>6378</v>
      </c>
      <c r="Y342" s="151" t="s">
        <v>6378</v>
      </c>
      <c r="Z342" s="156">
        <v>4.8073999999999999E-2</v>
      </c>
      <c r="AA342" s="153" t="s">
        <v>1741</v>
      </c>
      <c r="AB342" s="153" t="s">
        <v>5494</v>
      </c>
      <c r="AC342" s="153" t="s">
        <v>164</v>
      </c>
      <c r="AD342" s="157" t="s">
        <v>1742</v>
      </c>
      <c r="AE342" s="110">
        <v>0</v>
      </c>
      <c r="AF342" s="110">
        <v>0</v>
      </c>
      <c r="AG342" s="112">
        <f t="shared" si="56"/>
        <v>0</v>
      </c>
      <c r="AH342" s="110">
        <f>SUM(AG$4:AG342)</f>
        <v>1</v>
      </c>
      <c r="AI342" s="112">
        <f t="shared" si="53"/>
        <v>0</v>
      </c>
      <c r="AJ342" s="110">
        <f>COUNTIF(AI$4:AI342,"&gt;0")</f>
        <v>0</v>
      </c>
      <c r="AK342" s="110">
        <v>0</v>
      </c>
      <c r="AL342" s="110">
        <v>0</v>
      </c>
      <c r="AM342" s="172" t="str">
        <f>IF(OR(Table1[[#This Row],[Line total ordered for now]]&gt;0,Table1[[#This Row],[Line total ordered for season]]&gt;0),1,"")</f>
        <v/>
      </c>
      <c r="AN342" s="173">
        <f>COUNTIF(AM$4:AM342,"&gt;0")</f>
        <v>0</v>
      </c>
      <c r="AO342" s="173">
        <f>Table1[[#This Row],[ORDER QUANTITY
to be collected BEFORE 31.3.22]]</f>
        <v>0</v>
      </c>
      <c r="AP342" s="174">
        <f t="shared" si="54"/>
        <v>0</v>
      </c>
      <c r="AQ342" s="174">
        <f>IFERROR(INDEX(Retail!H:H,MATCH($D342,Retail!$D:$D,0)),0)</f>
        <v>0</v>
      </c>
      <c r="AR342" s="174">
        <f>IFERROR(INDEX(Retail!J:J,MATCH($D342,Retail!$D:$D,0)),0)</f>
        <v>0</v>
      </c>
      <c r="AS342" s="174">
        <f>IFERROR(INDEX('NEW2022'!H:H,MATCH($D342,'NEW2022'!D:D,0)),0)</f>
        <v>0</v>
      </c>
      <c r="AT342" s="174">
        <f>IFERROR(INDEX('NEW2022'!J:J,MATCH($D342,'NEW2022'!D:D,0)),0)</f>
        <v>0</v>
      </c>
      <c r="AU342" s="174">
        <f>IFERROR(INDEX('Quiet Items'!H:H,MATCH($D342,'Quiet Items'!D:D,0)),0)</f>
        <v>0</v>
      </c>
      <c r="AV342" s="174">
        <f>IFERROR(INDEX('Quiet Items'!J:J,MATCH($D342,'Quiet Items'!D:D,0)),0)</f>
        <v>0</v>
      </c>
      <c r="AW342" s="174">
        <f>IFERROR(INDEX('1.4G'!H:H,MATCH($D342,'1.4G'!D:D,0)),0)</f>
        <v>0</v>
      </c>
      <c r="AX342" s="174">
        <f>IFERROR(INDEX('1.4G'!J:J,MATCH($D342,'1.4G'!D:D,0)),0)</f>
        <v>0</v>
      </c>
      <c r="AY342" s="174">
        <f t="shared" si="59"/>
        <v>0</v>
      </c>
      <c r="AZ342" s="174">
        <f t="shared" si="60"/>
        <v>0</v>
      </c>
      <c r="BA342" s="175">
        <f>IFERROR(Table1[[#This Row],[Line total ordered for now]]*Table1[[#This Row],[GUARANTEED PRICE
for STOCK orders collected before 31.3.22]],0)</f>
        <v>0</v>
      </c>
      <c r="BB342" s="175">
        <f t="shared" si="55"/>
        <v>0</v>
      </c>
      <c r="BC342" s="176">
        <f>(AZ342+Table1[[#This Row],[Line total ordered for now]])*Z342</f>
        <v>0</v>
      </c>
      <c r="BD342" s="200">
        <v>145.20516000000001</v>
      </c>
      <c r="BE342" s="65"/>
      <c r="BF342" s="65"/>
      <c r="BG342" s="65"/>
      <c r="BH342" s="65"/>
      <c r="BI342" s="65"/>
      <c r="BJ342" s="65"/>
      <c r="BK342" s="65"/>
      <c r="BL342" s="55"/>
      <c r="BM342"/>
      <c r="BN342"/>
      <c r="BO342"/>
      <c r="BP342"/>
      <c r="BQ342"/>
      <c r="BR342"/>
      <c r="BS342"/>
      <c r="BT342"/>
    </row>
    <row r="343" spans="1:72" s="196" customFormat="1" ht="15.75">
      <c r="A343" s="202">
        <v>340</v>
      </c>
      <c r="B343" s="68" t="s">
        <v>6378</v>
      </c>
      <c r="C343" s="149" t="s">
        <v>736</v>
      </c>
      <c r="D343" s="149" t="s">
        <v>1916</v>
      </c>
      <c r="E343" s="149" t="s">
        <v>1917</v>
      </c>
      <c r="F343" s="158" t="str">
        <f t="shared" ref="F343" si="61">IF(LEFT(AD343,4)="http",HYPERLINK(AD343,"Video"),"")</f>
        <v>Video</v>
      </c>
      <c r="G343" s="187">
        <v>6</v>
      </c>
      <c r="H343" s="150"/>
      <c r="I343" s="184">
        <v>167.48</v>
      </c>
      <c r="J343" s="150"/>
      <c r="K343" s="151">
        <v>14.235799999999999</v>
      </c>
      <c r="L343" s="152">
        <v>170.8296</v>
      </c>
      <c r="M343" s="152">
        <v>170.8296</v>
      </c>
      <c r="N343" s="153" t="s">
        <v>615</v>
      </c>
      <c r="O343" s="154">
        <v>12</v>
      </c>
      <c r="P343" s="153">
        <v>9</v>
      </c>
      <c r="Q343" s="153" t="s">
        <v>147</v>
      </c>
      <c r="R343" s="155">
        <v>16</v>
      </c>
      <c r="S343" s="155">
        <v>7.86</v>
      </c>
      <c r="T343" s="155">
        <v>3.55</v>
      </c>
      <c r="U343" s="154" t="s">
        <v>94</v>
      </c>
      <c r="V343" s="153" t="s">
        <v>89</v>
      </c>
      <c r="W343" s="153" t="s">
        <v>627</v>
      </c>
      <c r="X343" s="151" t="s">
        <v>6378</v>
      </c>
      <c r="Y343" s="151" t="s">
        <v>6378</v>
      </c>
      <c r="Z343" s="156">
        <v>4.8099999999999997E-2</v>
      </c>
      <c r="AA343" s="153" t="s">
        <v>1741</v>
      </c>
      <c r="AB343" s="153" t="s">
        <v>5499</v>
      </c>
      <c r="AC343" s="153" t="s">
        <v>785</v>
      </c>
      <c r="AD343" s="157" t="s">
        <v>1918</v>
      </c>
      <c r="AE343" s="110">
        <v>0</v>
      </c>
      <c r="AF343" s="110">
        <v>0</v>
      </c>
      <c r="AG343" s="112">
        <f t="shared" si="56"/>
        <v>0</v>
      </c>
      <c r="AH343" s="110">
        <f>SUM(AG$4:AG343)</f>
        <v>1</v>
      </c>
      <c r="AI343" s="112">
        <f t="shared" si="53"/>
        <v>0</v>
      </c>
      <c r="AJ343" s="110">
        <f>COUNTIF(AI$4:AI343,"&gt;0")</f>
        <v>0</v>
      </c>
      <c r="AK343" s="110">
        <v>0</v>
      </c>
      <c r="AL343" s="110">
        <v>0</v>
      </c>
      <c r="AM343" s="172" t="str">
        <f>IF(OR(Table1[[#This Row],[Line total ordered for now]]&gt;0,Table1[[#This Row],[Line total ordered for season]]&gt;0),1,"")</f>
        <v/>
      </c>
      <c r="AN343" s="173">
        <f>COUNTIF(AM$4:AM343,"&gt;0")</f>
        <v>0</v>
      </c>
      <c r="AO343" s="173">
        <f>Table1[[#This Row],[ORDER QUANTITY
to be collected BEFORE 31.3.22]]</f>
        <v>0</v>
      </c>
      <c r="AP343" s="174">
        <f t="shared" si="54"/>
        <v>0</v>
      </c>
      <c r="AQ343" s="174">
        <f>IFERROR(INDEX(Retail!H:H,MATCH($D343,Retail!$D:$D,0)),0)</f>
        <v>0</v>
      </c>
      <c r="AR343" s="174">
        <f>IFERROR(INDEX(Retail!J:J,MATCH($D343,Retail!$D:$D,0)),0)</f>
        <v>0</v>
      </c>
      <c r="AS343" s="174">
        <f>IFERROR(INDEX('NEW2022'!H:H,MATCH($D343,'NEW2022'!D:D,0)),0)</f>
        <v>0</v>
      </c>
      <c r="AT343" s="174">
        <f>IFERROR(INDEX('NEW2022'!J:J,MATCH($D343,'NEW2022'!D:D,0)),0)</f>
        <v>0</v>
      </c>
      <c r="AU343" s="174">
        <f>IFERROR(INDEX('Quiet Items'!H:H,MATCH($D343,'Quiet Items'!D:D,0)),0)</f>
        <v>0</v>
      </c>
      <c r="AV343" s="174">
        <f>IFERROR(INDEX('Quiet Items'!J:J,MATCH($D343,'Quiet Items'!D:D,0)),0)</f>
        <v>0</v>
      </c>
      <c r="AW343" s="174">
        <f>IFERROR(INDEX('1.4G'!H:H,MATCH($D343,'1.4G'!D:D,0)),0)</f>
        <v>0</v>
      </c>
      <c r="AX343" s="174">
        <f>IFERROR(INDEX('1.4G'!J:J,MATCH($D343,'1.4G'!D:D,0)),0)</f>
        <v>0</v>
      </c>
      <c r="AY343" s="174">
        <f t="shared" ref="AY343" si="62">IF(OR(AU343&gt;0,AW343&gt;0,AO343&gt;0,AS343&gt;0,AQ343&gt;0),AU343+AW343+AO343+AS343+AQ343,0)</f>
        <v>0</v>
      </c>
      <c r="AZ343" s="174">
        <f t="shared" ref="AZ343" si="63">IF(OR(AV343&gt;0,AX343&gt;0,AP343&gt;0,AT343&gt;0,AR343&gt;0),AV343+AX343+AP343+AT343+AR343,0)</f>
        <v>0</v>
      </c>
      <c r="BA343" s="175">
        <f>IFERROR(Table1[[#This Row],[Line total ordered for now]]*Table1[[#This Row],[GUARANTEED PRICE
for STOCK orders collected before 31.3.22]],0)</f>
        <v>0</v>
      </c>
      <c r="BB343" s="175">
        <f t="shared" si="55"/>
        <v>0</v>
      </c>
      <c r="BC343" s="176">
        <f>(AZ343+Table1[[#This Row],[Line total ordered for now]])*Z343</f>
        <v>0</v>
      </c>
      <c r="BD343" s="200">
        <v>145.20516000000001</v>
      </c>
      <c r="BE343" s="65"/>
      <c r="BF343" s="65"/>
      <c r="BG343" s="65"/>
      <c r="BH343" s="65"/>
      <c r="BI343" s="65"/>
      <c r="BJ343" s="65"/>
      <c r="BK343" s="65"/>
      <c r="BL343" s="55"/>
    </row>
    <row r="344" spans="1:72" ht="15.75">
      <c r="A344" s="202">
        <v>341</v>
      </c>
      <c r="B344" s="68" t="s">
        <v>6378</v>
      </c>
      <c r="C344" s="149" t="s">
        <v>736</v>
      </c>
      <c r="D344" s="149" t="s">
        <v>2171</v>
      </c>
      <c r="E344" s="149" t="s">
        <v>2172</v>
      </c>
      <c r="F344" s="158" t="str">
        <f t="shared" si="58"/>
        <v>Video</v>
      </c>
      <c r="G344" s="187">
        <v>5</v>
      </c>
      <c r="H344" s="150"/>
      <c r="I344" s="184">
        <v>167.48</v>
      </c>
      <c r="J344" s="150"/>
      <c r="K344" s="151">
        <v>14.235799999999999</v>
      </c>
      <c r="L344" s="152">
        <v>170.8296</v>
      </c>
      <c r="M344" s="152">
        <v>170.8296</v>
      </c>
      <c r="N344" s="153" t="s">
        <v>615</v>
      </c>
      <c r="O344" s="154">
        <v>12</v>
      </c>
      <c r="P344" s="153">
        <v>7</v>
      </c>
      <c r="Q344" s="153" t="s">
        <v>147</v>
      </c>
      <c r="R344" s="155">
        <v>16</v>
      </c>
      <c r="S344" s="155">
        <v>7.86</v>
      </c>
      <c r="T344" s="155">
        <v>3.55</v>
      </c>
      <c r="U344" s="154" t="s">
        <v>94</v>
      </c>
      <c r="V344" s="153" t="s">
        <v>89</v>
      </c>
      <c r="W344" s="153" t="s">
        <v>627</v>
      </c>
      <c r="X344" s="151" t="s">
        <v>6378</v>
      </c>
      <c r="Y344" s="151" t="s">
        <v>6378</v>
      </c>
      <c r="Z344" s="156">
        <v>4.8099999999999997E-2</v>
      </c>
      <c r="AA344" s="153" t="s">
        <v>673</v>
      </c>
      <c r="AB344" s="153" t="s">
        <v>5508</v>
      </c>
      <c r="AC344" s="153" t="s">
        <v>785</v>
      </c>
      <c r="AD344" s="157" t="s">
        <v>2173</v>
      </c>
      <c r="AE344" s="110">
        <v>0</v>
      </c>
      <c r="AF344" s="110">
        <v>0</v>
      </c>
      <c r="AG344" s="112">
        <f t="shared" si="56"/>
        <v>0</v>
      </c>
      <c r="AH344" s="110">
        <f>SUM(AG$4:AG344)</f>
        <v>1</v>
      </c>
      <c r="AI344" s="112">
        <f t="shared" si="53"/>
        <v>0</v>
      </c>
      <c r="AJ344" s="110">
        <f>COUNTIF(AI$4:AI344,"&gt;0")</f>
        <v>0</v>
      </c>
      <c r="AK344" s="110">
        <v>0</v>
      </c>
      <c r="AL344" s="110">
        <v>0</v>
      </c>
      <c r="AM344" s="172" t="str">
        <f>IF(OR(Table1[[#This Row],[Line total ordered for now]]&gt;0,Table1[[#This Row],[Line total ordered for season]]&gt;0),1,"")</f>
        <v/>
      </c>
      <c r="AN344" s="173">
        <f>COUNTIF(AM$4:AM344,"&gt;0")</f>
        <v>0</v>
      </c>
      <c r="AO344" s="173">
        <f>Table1[[#This Row],[ORDER QUANTITY
to be collected BEFORE 31.3.22]]</f>
        <v>0</v>
      </c>
      <c r="AP344" s="174">
        <f t="shared" si="54"/>
        <v>0</v>
      </c>
      <c r="AQ344" s="174">
        <f>IFERROR(INDEX(Retail!H:H,MATCH($D344,Retail!$D:$D,0)),0)</f>
        <v>0</v>
      </c>
      <c r="AR344" s="174">
        <f>IFERROR(INDEX(Retail!J:J,MATCH($D344,Retail!$D:$D,0)),0)</f>
        <v>0</v>
      </c>
      <c r="AS344" s="174">
        <f>IFERROR(INDEX('NEW2022'!H:H,MATCH($D344,'NEW2022'!D:D,0)),0)</f>
        <v>0</v>
      </c>
      <c r="AT344" s="174">
        <f>IFERROR(INDEX('NEW2022'!J:J,MATCH($D344,'NEW2022'!D:D,0)),0)</f>
        <v>0</v>
      </c>
      <c r="AU344" s="174">
        <f>IFERROR(INDEX('Quiet Items'!H:H,MATCH($D344,'Quiet Items'!D:D,0)),0)</f>
        <v>0</v>
      </c>
      <c r="AV344" s="174">
        <f>IFERROR(INDEX('Quiet Items'!J:J,MATCH($D344,'Quiet Items'!D:D,0)),0)</f>
        <v>0</v>
      </c>
      <c r="AW344" s="174">
        <f>IFERROR(INDEX('1.4G'!H:H,MATCH($D344,'1.4G'!D:D,0)),0)</f>
        <v>0</v>
      </c>
      <c r="AX344" s="174">
        <f>IFERROR(INDEX('1.4G'!J:J,MATCH($D344,'1.4G'!D:D,0)),0)</f>
        <v>0</v>
      </c>
      <c r="AY344" s="174">
        <f t="shared" si="59"/>
        <v>0</v>
      </c>
      <c r="AZ344" s="174">
        <f t="shared" si="60"/>
        <v>0</v>
      </c>
      <c r="BA344" s="175">
        <f>IFERROR(Table1[[#This Row],[Line total ordered for now]]*Table1[[#This Row],[GUARANTEED PRICE
for STOCK orders collected before 31.3.22]],0)</f>
        <v>0</v>
      </c>
      <c r="BB344" s="175">
        <f t="shared" si="55"/>
        <v>0</v>
      </c>
      <c r="BC344" s="176">
        <f>(AZ344+Table1[[#This Row],[Line total ordered for now]])*Z344</f>
        <v>0</v>
      </c>
      <c r="BD344" s="200">
        <v>145.20516000000001</v>
      </c>
      <c r="BE344" s="65"/>
      <c r="BF344" s="65"/>
      <c r="BG344" s="65"/>
      <c r="BH344" s="65"/>
      <c r="BI344" s="65"/>
      <c r="BJ344" s="65"/>
      <c r="BK344" s="65"/>
      <c r="BL344" s="55"/>
      <c r="BM344"/>
      <c r="BN344"/>
      <c r="BO344"/>
      <c r="BP344"/>
      <c r="BQ344"/>
      <c r="BR344"/>
      <c r="BS344"/>
      <c r="BT344"/>
    </row>
    <row r="345" spans="1:72" s="196" customFormat="1" ht="15.75">
      <c r="A345" s="202">
        <v>342</v>
      </c>
      <c r="B345" s="68" t="s">
        <v>6378</v>
      </c>
      <c r="C345" s="149" t="s">
        <v>736</v>
      </c>
      <c r="D345" s="149" t="s">
        <v>1572</v>
      </c>
      <c r="E345" s="149" t="s">
        <v>1573</v>
      </c>
      <c r="F345" s="158" t="str">
        <f t="shared" ref="F345" si="64">IF(LEFT(AD345,4)="http",HYPERLINK(AD345,"Video"),"")</f>
        <v>Video</v>
      </c>
      <c r="G345" s="187">
        <v>7</v>
      </c>
      <c r="H345" s="150"/>
      <c r="I345" s="184">
        <v>167.48</v>
      </c>
      <c r="J345" s="150"/>
      <c r="K345" s="151">
        <v>16.050833333333333</v>
      </c>
      <c r="L345" s="152">
        <v>175.27509999999998</v>
      </c>
      <c r="M345" s="152">
        <v>192.60999999999999</v>
      </c>
      <c r="N345" s="153" t="s">
        <v>615</v>
      </c>
      <c r="O345" s="154">
        <v>12</v>
      </c>
      <c r="P345" s="153">
        <v>7</v>
      </c>
      <c r="Q345" s="153" t="s">
        <v>147</v>
      </c>
      <c r="R345" s="155">
        <v>16</v>
      </c>
      <c r="S345" s="155">
        <v>7.86</v>
      </c>
      <c r="T345" s="155">
        <v>3.55</v>
      </c>
      <c r="U345" s="154" t="s">
        <v>94</v>
      </c>
      <c r="V345" s="153" t="s">
        <v>89</v>
      </c>
      <c r="W345" s="153" t="s">
        <v>627</v>
      </c>
      <c r="X345" s="151" t="s">
        <v>6378</v>
      </c>
      <c r="Y345" s="151" t="s">
        <v>6378</v>
      </c>
      <c r="Z345" s="156">
        <v>4.8099999999999997E-2</v>
      </c>
      <c r="AA345" s="153" t="s">
        <v>673</v>
      </c>
      <c r="AB345" s="153" t="s">
        <v>5696</v>
      </c>
      <c r="AC345" s="153" t="s">
        <v>149</v>
      </c>
      <c r="AD345" s="157" t="s">
        <v>1574</v>
      </c>
      <c r="AE345" s="110">
        <v>0</v>
      </c>
      <c r="AF345" s="110">
        <v>0</v>
      </c>
      <c r="AG345" s="112">
        <f t="shared" si="56"/>
        <v>0</v>
      </c>
      <c r="AH345" s="110">
        <f>SUM(AG$4:AG345)</f>
        <v>1</v>
      </c>
      <c r="AI345" s="112">
        <f t="shared" si="53"/>
        <v>0</v>
      </c>
      <c r="AJ345" s="110">
        <f>COUNTIF(AI$4:AI345,"&gt;0")</f>
        <v>0</v>
      </c>
      <c r="AK345" s="110">
        <v>0</v>
      </c>
      <c r="AL345" s="110">
        <v>0</v>
      </c>
      <c r="AM345" s="172" t="str">
        <f>IF(OR(Table1[[#This Row],[Line total ordered for now]]&gt;0,Table1[[#This Row],[Line total ordered for season]]&gt;0),1,"")</f>
        <v/>
      </c>
      <c r="AN345" s="173">
        <f>COUNTIF(AM$4:AM345,"&gt;0")</f>
        <v>0</v>
      </c>
      <c r="AO345" s="173">
        <f>Table1[[#This Row],[ORDER QUANTITY
to be collected BEFORE 31.3.22]]</f>
        <v>0</v>
      </c>
      <c r="AP345" s="174">
        <f t="shared" si="54"/>
        <v>0</v>
      </c>
      <c r="AQ345" s="174">
        <f>IFERROR(INDEX(Retail!H:H,MATCH($D345,Retail!$D:$D,0)),0)</f>
        <v>0</v>
      </c>
      <c r="AR345" s="174">
        <f>IFERROR(INDEX(Retail!J:J,MATCH($D345,Retail!$D:$D,0)),0)</f>
        <v>0</v>
      </c>
      <c r="AS345" s="174">
        <f>IFERROR(INDEX('NEW2022'!H:H,MATCH($D345,'NEW2022'!D:D,0)),0)</f>
        <v>0</v>
      </c>
      <c r="AT345" s="174">
        <f>IFERROR(INDEX('NEW2022'!J:J,MATCH($D345,'NEW2022'!D:D,0)),0)</f>
        <v>0</v>
      </c>
      <c r="AU345" s="174">
        <f>IFERROR(INDEX('Quiet Items'!H:H,MATCH($D345,'Quiet Items'!D:D,0)),0)</f>
        <v>0</v>
      </c>
      <c r="AV345" s="174">
        <f>IFERROR(INDEX('Quiet Items'!J:J,MATCH($D345,'Quiet Items'!D:D,0)),0)</f>
        <v>0</v>
      </c>
      <c r="AW345" s="174">
        <f>IFERROR(INDEX('1.4G'!H:H,MATCH($D345,'1.4G'!D:D,0)),0)</f>
        <v>0</v>
      </c>
      <c r="AX345" s="174">
        <f>IFERROR(INDEX('1.4G'!J:J,MATCH($D345,'1.4G'!D:D,0)),0)</f>
        <v>0</v>
      </c>
      <c r="AY345" s="174">
        <f t="shared" ref="AY345" si="65">IF(OR(AU345&gt;0,AW345&gt;0,AO345&gt;0,AS345&gt;0,AQ345&gt;0),AU345+AW345+AO345+AS345+AQ345,0)</f>
        <v>0</v>
      </c>
      <c r="AZ345" s="174">
        <f t="shared" ref="AZ345" si="66">IF(OR(AV345&gt;0,AX345&gt;0,AP345&gt;0,AT345&gt;0,AR345&gt;0),AV345+AX345+AP345+AT345+AR345,0)</f>
        <v>0</v>
      </c>
      <c r="BA345" s="175">
        <f>IFERROR(Table1[[#This Row],[Line total ordered for now]]*Table1[[#This Row],[GUARANTEED PRICE
for STOCK orders collected before 31.3.22]],0)</f>
        <v>0</v>
      </c>
      <c r="BB345" s="175">
        <f t="shared" si="55"/>
        <v>0</v>
      </c>
      <c r="BC345" s="176">
        <f>(AZ345+Table1[[#This Row],[Line total ordered for now]])*Z345</f>
        <v>0</v>
      </c>
      <c r="BD345" s="200">
        <v>163.71849999999998</v>
      </c>
      <c r="BE345" s="65"/>
      <c r="BF345" s="65"/>
      <c r="BG345" s="65"/>
      <c r="BH345" s="65"/>
      <c r="BI345" s="65"/>
      <c r="BJ345" s="65"/>
      <c r="BK345" s="65"/>
      <c r="BL345" s="55"/>
    </row>
    <row r="346" spans="1:72" ht="15.75">
      <c r="A346" s="202">
        <v>343</v>
      </c>
      <c r="B346" s="68" t="s">
        <v>6378</v>
      </c>
      <c r="C346" s="149" t="s">
        <v>3134</v>
      </c>
      <c r="D346" s="149" t="s">
        <v>665</v>
      </c>
      <c r="E346" s="149" t="s">
        <v>4211</v>
      </c>
      <c r="F346" s="158" t="str">
        <f t="shared" si="58"/>
        <v>Video</v>
      </c>
      <c r="G346" s="187">
        <v>24</v>
      </c>
      <c r="H346" s="150"/>
      <c r="I346" s="184">
        <v>186.94</v>
      </c>
      <c r="J346" s="150"/>
      <c r="K346" s="151">
        <v>8.9579166666666659</v>
      </c>
      <c r="L346" s="152">
        <v>195.64089999999999</v>
      </c>
      <c r="M346" s="152">
        <v>214.98999999999998</v>
      </c>
      <c r="N346" s="153" t="s">
        <v>615</v>
      </c>
      <c r="O346" s="154">
        <v>24</v>
      </c>
      <c r="P346" s="153">
        <v>0</v>
      </c>
      <c r="Q346" s="153" t="s">
        <v>147</v>
      </c>
      <c r="R346" s="155">
        <v>21</v>
      </c>
      <c r="S346" s="155">
        <v>13.59</v>
      </c>
      <c r="T346" s="155">
        <v>3.55</v>
      </c>
      <c r="U346" s="154" t="s">
        <v>94</v>
      </c>
      <c r="V346" s="153" t="s">
        <v>89</v>
      </c>
      <c r="W346" s="153" t="s">
        <v>627</v>
      </c>
      <c r="X346" s="151" t="s">
        <v>6378</v>
      </c>
      <c r="Y346" s="151" t="s">
        <v>6378</v>
      </c>
      <c r="Z346" s="156">
        <v>6.9614999999999996E-2</v>
      </c>
      <c r="AA346" s="153" t="s">
        <v>673</v>
      </c>
      <c r="AB346" s="153" t="s">
        <v>5987</v>
      </c>
      <c r="AC346" s="153" t="s">
        <v>145</v>
      </c>
      <c r="AD346" s="157" t="s">
        <v>4212</v>
      </c>
      <c r="AE346" s="110">
        <v>0</v>
      </c>
      <c r="AF346" s="110">
        <v>0</v>
      </c>
      <c r="AG346" s="112">
        <f t="shared" si="56"/>
        <v>0</v>
      </c>
      <c r="AH346" s="110">
        <f>SUM(AG$4:AG346)</f>
        <v>1</v>
      </c>
      <c r="AI346" s="112">
        <f t="shared" si="53"/>
        <v>0</v>
      </c>
      <c r="AJ346" s="110">
        <f>COUNTIF(AI$4:AI346,"&gt;0")</f>
        <v>0</v>
      </c>
      <c r="AK346" s="110">
        <v>0</v>
      </c>
      <c r="AL346" s="110">
        <v>0</v>
      </c>
      <c r="AM346" s="172" t="str">
        <f>IF(OR(Table1[[#This Row],[Line total ordered for now]]&gt;0,Table1[[#This Row],[Line total ordered for season]]&gt;0),1,"")</f>
        <v/>
      </c>
      <c r="AN346" s="173">
        <f>COUNTIF(AM$4:AM346,"&gt;0")</f>
        <v>0</v>
      </c>
      <c r="AO346" s="173">
        <f>Table1[[#This Row],[ORDER QUANTITY
to be collected BEFORE 31.3.22]]</f>
        <v>0</v>
      </c>
      <c r="AP346" s="174">
        <f t="shared" si="54"/>
        <v>0</v>
      </c>
      <c r="AQ346" s="174">
        <f>IFERROR(INDEX(Retail!H:H,MATCH($D346,Retail!$D:$D,0)),0)</f>
        <v>0</v>
      </c>
      <c r="AR346" s="174">
        <f>IFERROR(INDEX(Retail!J:J,MATCH($D346,Retail!$D:$D,0)),0)</f>
        <v>0</v>
      </c>
      <c r="AS346" s="174">
        <f>IFERROR(INDEX('NEW2022'!H:H,MATCH($D346,'NEW2022'!D:D,0)),0)</f>
        <v>0</v>
      </c>
      <c r="AT346" s="174">
        <f>IFERROR(INDEX('NEW2022'!J:J,MATCH($D346,'NEW2022'!D:D,0)),0)</f>
        <v>0</v>
      </c>
      <c r="AU346" s="174">
        <f>IFERROR(INDEX('Quiet Items'!H:H,MATCH($D346,'Quiet Items'!D:D,0)),0)</f>
        <v>0</v>
      </c>
      <c r="AV346" s="174">
        <f>IFERROR(INDEX('Quiet Items'!J:J,MATCH($D346,'Quiet Items'!D:D,0)),0)</f>
        <v>0</v>
      </c>
      <c r="AW346" s="174">
        <f>IFERROR(INDEX('1.4G'!H:H,MATCH($D346,'1.4G'!D:D,0)),0)</f>
        <v>0</v>
      </c>
      <c r="AX346" s="174">
        <f>IFERROR(INDEX('1.4G'!J:J,MATCH($D346,'1.4G'!D:D,0)),0)</f>
        <v>0</v>
      </c>
      <c r="AY346" s="174">
        <f t="shared" si="59"/>
        <v>0</v>
      </c>
      <c r="AZ346" s="174">
        <f t="shared" si="60"/>
        <v>0</v>
      </c>
      <c r="BA346" s="175">
        <f>IFERROR(Table1[[#This Row],[Line total ordered for now]]*Table1[[#This Row],[GUARANTEED PRICE
for STOCK orders collected before 31.3.22]],0)</f>
        <v>0</v>
      </c>
      <c r="BB346" s="175">
        <f t="shared" si="55"/>
        <v>0</v>
      </c>
      <c r="BC346" s="176">
        <f>(AZ346+Table1[[#This Row],[Line total ordered for now]])*Z346</f>
        <v>0</v>
      </c>
      <c r="BD346" s="200">
        <v>182.74149999999997</v>
      </c>
      <c r="BE346" s="65"/>
      <c r="BF346" s="65"/>
      <c r="BG346" s="65"/>
      <c r="BH346" s="65"/>
      <c r="BI346" s="65"/>
      <c r="BJ346" s="65"/>
      <c r="BK346" s="65"/>
      <c r="BL346" s="55"/>
      <c r="BM346"/>
      <c r="BN346"/>
      <c r="BO346"/>
      <c r="BP346"/>
      <c r="BQ346"/>
      <c r="BR346"/>
      <c r="BS346"/>
      <c r="BT346"/>
    </row>
    <row r="347" spans="1:72" s="196" customFormat="1" ht="15.75">
      <c r="A347" s="202">
        <v>344</v>
      </c>
      <c r="B347" s="68" t="s">
        <v>6378</v>
      </c>
      <c r="C347" s="149" t="s">
        <v>3134</v>
      </c>
      <c r="D347" s="149" t="s">
        <v>670</v>
      </c>
      <c r="E347" s="149" t="s">
        <v>3632</v>
      </c>
      <c r="F347" s="158" t="str">
        <f t="shared" ref="F347" si="67">IF(LEFT(AD347,4)="http",HYPERLINK(AD347,"Video"),"")</f>
        <v>Video</v>
      </c>
      <c r="G347" s="187">
        <v>29</v>
      </c>
      <c r="H347" s="150"/>
      <c r="I347" s="184">
        <v>206.97</v>
      </c>
      <c r="J347" s="150"/>
      <c r="K347" s="151">
        <v>9.1187500000000004</v>
      </c>
      <c r="L347" s="152">
        <v>211.10939999999999</v>
      </c>
      <c r="M347" s="152">
        <v>218.85</v>
      </c>
      <c r="N347" s="153" t="s">
        <v>615</v>
      </c>
      <c r="O347" s="154">
        <v>24</v>
      </c>
      <c r="P347" s="153">
        <v>0</v>
      </c>
      <c r="Q347" s="153" t="s">
        <v>147</v>
      </c>
      <c r="R347" s="155">
        <v>21</v>
      </c>
      <c r="S347" s="155">
        <v>13.59</v>
      </c>
      <c r="T347" s="155">
        <v>3.55</v>
      </c>
      <c r="U347" s="154" t="s">
        <v>94</v>
      </c>
      <c r="V347" s="153" t="s">
        <v>89</v>
      </c>
      <c r="W347" s="153" t="s">
        <v>627</v>
      </c>
      <c r="X347" s="151" t="s">
        <v>6378</v>
      </c>
      <c r="Y347" s="151" t="s">
        <v>6378</v>
      </c>
      <c r="Z347" s="156">
        <v>6.9599999999999995E-2</v>
      </c>
      <c r="AA347" s="153" t="s">
        <v>673</v>
      </c>
      <c r="AB347" s="153" t="s">
        <v>5984</v>
      </c>
      <c r="AC347" s="153" t="s">
        <v>145</v>
      </c>
      <c r="AD347" s="157" t="s">
        <v>3633</v>
      </c>
      <c r="AE347" s="110">
        <v>0</v>
      </c>
      <c r="AF347" s="110">
        <v>0</v>
      </c>
      <c r="AG347" s="112">
        <f t="shared" si="56"/>
        <v>0</v>
      </c>
      <c r="AH347" s="110">
        <f>SUM(AG$4:AG347)</f>
        <v>1</v>
      </c>
      <c r="AI347" s="112">
        <f t="shared" si="53"/>
        <v>0</v>
      </c>
      <c r="AJ347" s="110">
        <f>COUNTIF(AI$4:AI347,"&gt;0")</f>
        <v>0</v>
      </c>
      <c r="AK347" s="110">
        <v>0</v>
      </c>
      <c r="AL347" s="110">
        <v>0</v>
      </c>
      <c r="AM347" s="172" t="str">
        <f>IF(OR(Table1[[#This Row],[Line total ordered for now]]&gt;0,Table1[[#This Row],[Line total ordered for season]]&gt;0),1,"")</f>
        <v/>
      </c>
      <c r="AN347" s="173">
        <f>COUNTIF(AM$4:AM347,"&gt;0")</f>
        <v>0</v>
      </c>
      <c r="AO347" s="173">
        <f>Table1[[#This Row],[ORDER QUANTITY
to be collected BEFORE 31.3.22]]</f>
        <v>0</v>
      </c>
      <c r="AP347" s="174">
        <f t="shared" si="54"/>
        <v>0</v>
      </c>
      <c r="AQ347" s="174">
        <f>IFERROR(INDEX(Retail!H:H,MATCH($D347,Retail!$D:$D,0)),0)</f>
        <v>0</v>
      </c>
      <c r="AR347" s="174">
        <f>IFERROR(INDEX(Retail!J:J,MATCH($D347,Retail!$D:$D,0)),0)</f>
        <v>0</v>
      </c>
      <c r="AS347" s="174">
        <f>IFERROR(INDEX('NEW2022'!H:H,MATCH($D347,'NEW2022'!D:D,0)),0)</f>
        <v>0</v>
      </c>
      <c r="AT347" s="174">
        <f>IFERROR(INDEX('NEW2022'!J:J,MATCH($D347,'NEW2022'!D:D,0)),0)</f>
        <v>0</v>
      </c>
      <c r="AU347" s="174">
        <f>IFERROR(INDEX('Quiet Items'!H:H,MATCH($D347,'Quiet Items'!D:D,0)),0)</f>
        <v>0</v>
      </c>
      <c r="AV347" s="174">
        <f>IFERROR(INDEX('Quiet Items'!J:J,MATCH($D347,'Quiet Items'!D:D,0)),0)</f>
        <v>0</v>
      </c>
      <c r="AW347" s="174">
        <f>IFERROR(INDEX('1.4G'!H:H,MATCH($D347,'1.4G'!D:D,0)),0)</f>
        <v>0</v>
      </c>
      <c r="AX347" s="174">
        <f>IFERROR(INDEX('1.4G'!J:J,MATCH($D347,'1.4G'!D:D,0)),0)</f>
        <v>0</v>
      </c>
      <c r="AY347" s="174">
        <f t="shared" ref="AY347" si="68">IF(OR(AU347&gt;0,AW347&gt;0,AO347&gt;0,AS347&gt;0,AQ347&gt;0),AU347+AW347+AO347+AS347+AQ347,0)</f>
        <v>0</v>
      </c>
      <c r="AZ347" s="174">
        <f t="shared" ref="AZ347" si="69">IF(OR(AV347&gt;0,AX347&gt;0,AP347&gt;0,AT347&gt;0,AR347&gt;0),AV347+AX347+AP347+AT347+AR347,0)</f>
        <v>0</v>
      </c>
      <c r="BA347" s="175">
        <f>IFERROR(Table1[[#This Row],[Line total ordered for now]]*Table1[[#This Row],[GUARANTEED PRICE
for STOCK orders collected before 31.3.22]],0)</f>
        <v>0</v>
      </c>
      <c r="BB347" s="175">
        <f t="shared" si="55"/>
        <v>0</v>
      </c>
      <c r="BC347" s="176">
        <f>(AZ347+Table1[[#This Row],[Line total ordered for now]])*Z347</f>
        <v>0</v>
      </c>
      <c r="BD347" s="200">
        <v>186.02249999999998</v>
      </c>
      <c r="BE347" s="65"/>
      <c r="BF347" s="65"/>
      <c r="BG347" s="65"/>
      <c r="BH347" s="65"/>
      <c r="BI347" s="65"/>
      <c r="BJ347" s="65"/>
      <c r="BK347" s="65"/>
      <c r="BL347" s="55"/>
    </row>
    <row r="348" spans="1:72" ht="15.75">
      <c r="A348" s="202">
        <v>345</v>
      </c>
      <c r="B348" s="68" t="s">
        <v>6378</v>
      </c>
      <c r="C348" s="149" t="s">
        <v>3134</v>
      </c>
      <c r="D348" s="149" t="s">
        <v>6053</v>
      </c>
      <c r="E348" s="149" t="s">
        <v>3632</v>
      </c>
      <c r="F348" s="158" t="str">
        <f t="shared" si="58"/>
        <v>Video</v>
      </c>
      <c r="G348" s="187">
        <v>0</v>
      </c>
      <c r="H348" s="150"/>
      <c r="I348" s="184">
        <v>206.97</v>
      </c>
      <c r="J348" s="150"/>
      <c r="K348" s="151">
        <v>9.1512687056812076</v>
      </c>
      <c r="L348" s="152">
        <v>158.33204999999998</v>
      </c>
      <c r="M348" s="152">
        <v>164.72283670226173</v>
      </c>
      <c r="N348" s="153" t="s">
        <v>615</v>
      </c>
      <c r="O348" s="154">
        <v>18</v>
      </c>
      <c r="P348" s="153">
        <v>0</v>
      </c>
      <c r="Q348" s="153" t="s">
        <v>147</v>
      </c>
      <c r="R348" s="155">
        <v>15.75</v>
      </c>
      <c r="S348" s="155">
        <v>10.19</v>
      </c>
      <c r="T348" s="155">
        <v>3.55</v>
      </c>
      <c r="U348" s="154" t="s">
        <v>94</v>
      </c>
      <c r="V348" s="153" t="s">
        <v>89</v>
      </c>
      <c r="W348" s="153" t="s">
        <v>627</v>
      </c>
      <c r="X348" s="151" t="s">
        <v>6378</v>
      </c>
      <c r="Y348" s="151" t="s">
        <v>6378</v>
      </c>
      <c r="Z348" s="156">
        <v>6.9599999999999995E-2</v>
      </c>
      <c r="AA348" s="153" t="s">
        <v>673</v>
      </c>
      <c r="AB348" s="153" t="s">
        <v>5984</v>
      </c>
      <c r="AC348" s="153" t="s">
        <v>145</v>
      </c>
      <c r="AD348" s="157" t="s">
        <v>3633</v>
      </c>
      <c r="AE348" s="110">
        <v>0</v>
      </c>
      <c r="AF348" s="110">
        <v>0</v>
      </c>
      <c r="AG348" s="112">
        <f t="shared" si="56"/>
        <v>0</v>
      </c>
      <c r="AH348" s="110">
        <f>SUM(AG$4:AG348)</f>
        <v>1</v>
      </c>
      <c r="AI348" s="112">
        <f t="shared" si="53"/>
        <v>0</v>
      </c>
      <c r="AJ348" s="110">
        <f>COUNTIF(AI$4:AI348,"&gt;0")</f>
        <v>0</v>
      </c>
      <c r="AK348" s="110">
        <v>0</v>
      </c>
      <c r="AL348" s="110">
        <v>0</v>
      </c>
      <c r="AM348" s="172" t="str">
        <f>IF(OR(Table1[[#This Row],[Line total ordered for now]]&gt;0,Table1[[#This Row],[Line total ordered for season]]&gt;0),1,"")</f>
        <v/>
      </c>
      <c r="AN348" s="173">
        <f>COUNTIF(AM$4:AM348,"&gt;0")</f>
        <v>0</v>
      </c>
      <c r="AO348" s="173">
        <f>Table1[[#This Row],[ORDER QUANTITY
to be collected BEFORE 31.3.22]]</f>
        <v>0</v>
      </c>
      <c r="AP348" s="174">
        <f t="shared" si="54"/>
        <v>0</v>
      </c>
      <c r="AQ348" s="174">
        <f>IFERROR(INDEX(Retail!H:H,MATCH($D348,Retail!$D:$D,0)),0)</f>
        <v>0</v>
      </c>
      <c r="AR348" s="174">
        <f>IFERROR(INDEX(Retail!J:J,MATCH($D348,Retail!$D:$D,0)),0)</f>
        <v>0</v>
      </c>
      <c r="AS348" s="174">
        <f>IFERROR(INDEX('NEW2022'!H:H,MATCH($D348,'NEW2022'!D:D,0)),0)</f>
        <v>0</v>
      </c>
      <c r="AT348" s="174">
        <f>IFERROR(INDEX('NEW2022'!J:J,MATCH($D348,'NEW2022'!D:D,0)),0)</f>
        <v>0</v>
      </c>
      <c r="AU348" s="174">
        <f>IFERROR(INDEX('Quiet Items'!H:H,MATCH($D348,'Quiet Items'!D:D,0)),0)</f>
        <v>0</v>
      </c>
      <c r="AV348" s="174">
        <f>IFERROR(INDEX('Quiet Items'!J:J,MATCH($D348,'Quiet Items'!D:D,0)),0)</f>
        <v>0</v>
      </c>
      <c r="AW348" s="174">
        <f>IFERROR(INDEX('1.4G'!H:H,MATCH($D348,'1.4G'!D:D,0)),0)</f>
        <v>0</v>
      </c>
      <c r="AX348" s="174">
        <f>IFERROR(INDEX('1.4G'!J:J,MATCH($D348,'1.4G'!D:D,0)),0)</f>
        <v>0</v>
      </c>
      <c r="AY348" s="174">
        <f t="shared" si="59"/>
        <v>0</v>
      </c>
      <c r="AZ348" s="174">
        <f t="shared" si="60"/>
        <v>0</v>
      </c>
      <c r="BA348" s="175">
        <f>IFERROR(Table1[[#This Row],[Line total ordered for now]]*Table1[[#This Row],[GUARANTEED PRICE
for STOCK orders collected before 31.3.22]],0)</f>
        <v>0</v>
      </c>
      <c r="BB348" s="175">
        <f t="shared" si="55"/>
        <v>0</v>
      </c>
      <c r="BC348" s="176">
        <f>(AZ348+Table1[[#This Row],[Line total ordered for now]])*Z348</f>
        <v>0</v>
      </c>
      <c r="BD348" s="200">
        <v>140.01441119692248</v>
      </c>
      <c r="BE348" s="65"/>
      <c r="BF348" s="65"/>
      <c r="BG348" s="65"/>
      <c r="BH348" s="65"/>
      <c r="BI348" s="65"/>
      <c r="BJ348" s="65"/>
      <c r="BK348" s="65"/>
      <c r="BL348" s="55"/>
      <c r="BM348"/>
      <c r="BN348"/>
      <c r="BO348"/>
      <c r="BP348"/>
      <c r="BQ348"/>
      <c r="BR348"/>
      <c r="BS348"/>
      <c r="BT348"/>
    </row>
    <row r="349" spans="1:72" ht="15.75">
      <c r="A349" s="202">
        <v>346</v>
      </c>
      <c r="B349" s="68" t="s">
        <v>6378</v>
      </c>
      <c r="C349" s="149" t="s">
        <v>3134</v>
      </c>
      <c r="D349" s="149" t="s">
        <v>3161</v>
      </c>
      <c r="E349" s="149" t="s">
        <v>3162</v>
      </c>
      <c r="F349" s="158" t="str">
        <f t="shared" si="58"/>
        <v/>
      </c>
      <c r="G349" s="187">
        <v>1</v>
      </c>
      <c r="H349" s="150"/>
      <c r="I349" s="184">
        <v>193.36</v>
      </c>
      <c r="J349" s="150"/>
      <c r="K349" s="151">
        <v>9.2654166666666669</v>
      </c>
      <c r="L349" s="152">
        <v>202.35670000000002</v>
      </c>
      <c r="M349" s="152">
        <v>222.37</v>
      </c>
      <c r="N349" s="153" t="s">
        <v>615</v>
      </c>
      <c r="O349" s="154">
        <v>24</v>
      </c>
      <c r="P349" s="153">
        <v>0</v>
      </c>
      <c r="Q349" s="153" t="s">
        <v>147</v>
      </c>
      <c r="R349" s="155">
        <v>21</v>
      </c>
      <c r="S349" s="155">
        <v>13.59</v>
      </c>
      <c r="T349" s="155">
        <v>3.55</v>
      </c>
      <c r="U349" s="154" t="s">
        <v>94</v>
      </c>
      <c r="V349" s="153" t="s">
        <v>89</v>
      </c>
      <c r="W349" s="153" t="s">
        <v>627</v>
      </c>
      <c r="X349" s="151" t="s">
        <v>6378</v>
      </c>
      <c r="Y349" s="151" t="s">
        <v>6378</v>
      </c>
      <c r="Z349" s="156">
        <v>6.9599999999999995E-2</v>
      </c>
      <c r="AA349" s="153" t="s">
        <v>673</v>
      </c>
      <c r="AB349" s="153" t="s">
        <v>6000</v>
      </c>
      <c r="AC349" s="153" t="s">
        <v>145</v>
      </c>
      <c r="AD349" s="157" t="s">
        <v>626</v>
      </c>
      <c r="AE349" s="110">
        <v>0</v>
      </c>
      <c r="AF349" s="110">
        <v>0</v>
      </c>
      <c r="AG349" s="112">
        <f t="shared" si="56"/>
        <v>0</v>
      </c>
      <c r="AH349" s="110">
        <f>SUM(AG$4:AG349)</f>
        <v>1</v>
      </c>
      <c r="AI349" s="112">
        <f t="shared" si="53"/>
        <v>0</v>
      </c>
      <c r="AJ349" s="110">
        <f>COUNTIF(AI$4:AI349,"&gt;0")</f>
        <v>0</v>
      </c>
      <c r="AK349" s="110">
        <v>0</v>
      </c>
      <c r="AL349" s="110">
        <v>0</v>
      </c>
      <c r="AM349" s="172" t="str">
        <f>IF(OR(Table1[[#This Row],[Line total ordered for now]]&gt;0,Table1[[#This Row],[Line total ordered for season]]&gt;0),1,"")</f>
        <v/>
      </c>
      <c r="AN349" s="173">
        <f>COUNTIF(AM$4:AM349,"&gt;0")</f>
        <v>0</v>
      </c>
      <c r="AO349" s="173">
        <f>Table1[[#This Row],[ORDER QUANTITY
to be collected BEFORE 31.3.22]]</f>
        <v>0</v>
      </c>
      <c r="AP349" s="174">
        <f t="shared" si="54"/>
        <v>0</v>
      </c>
      <c r="AQ349" s="174">
        <f>IFERROR(INDEX(Retail!H:H,MATCH($D349,Retail!$D:$D,0)),0)</f>
        <v>0</v>
      </c>
      <c r="AR349" s="174">
        <f>IFERROR(INDEX(Retail!J:J,MATCH($D349,Retail!$D:$D,0)),0)</f>
        <v>0</v>
      </c>
      <c r="AS349" s="174">
        <f>IFERROR(INDEX('NEW2022'!H:H,MATCH($D349,'NEW2022'!D:D,0)),0)</f>
        <v>0</v>
      </c>
      <c r="AT349" s="174">
        <f>IFERROR(INDEX('NEW2022'!J:J,MATCH($D349,'NEW2022'!D:D,0)),0)</f>
        <v>0</v>
      </c>
      <c r="AU349" s="174">
        <f>IFERROR(INDEX('Quiet Items'!H:H,MATCH($D349,'Quiet Items'!D:D,0)),0)</f>
        <v>0</v>
      </c>
      <c r="AV349" s="174">
        <f>IFERROR(INDEX('Quiet Items'!J:J,MATCH($D349,'Quiet Items'!D:D,0)),0)</f>
        <v>0</v>
      </c>
      <c r="AW349" s="174">
        <f>IFERROR(INDEX('1.4G'!H:H,MATCH($D349,'1.4G'!D:D,0)),0)</f>
        <v>0</v>
      </c>
      <c r="AX349" s="174">
        <f>IFERROR(INDEX('1.4G'!J:J,MATCH($D349,'1.4G'!D:D,0)),0)</f>
        <v>0</v>
      </c>
      <c r="AY349" s="174">
        <f t="shared" si="59"/>
        <v>0</v>
      </c>
      <c r="AZ349" s="174">
        <f t="shared" si="60"/>
        <v>0</v>
      </c>
      <c r="BA349" s="175">
        <f>IFERROR(Table1[[#This Row],[Line total ordered for now]]*Table1[[#This Row],[GUARANTEED PRICE
for STOCK orders collected before 31.3.22]],0)</f>
        <v>0</v>
      </c>
      <c r="BB349" s="175">
        <f t="shared" si="55"/>
        <v>0</v>
      </c>
      <c r="BC349" s="176">
        <f>(AZ349+Table1[[#This Row],[Line total ordered for now]])*Z349</f>
        <v>0</v>
      </c>
      <c r="BD349" s="200">
        <v>189.0145</v>
      </c>
      <c r="BE349" s="65"/>
      <c r="BF349" s="65"/>
      <c r="BG349" s="65"/>
      <c r="BH349" s="65"/>
      <c r="BI349" s="65"/>
      <c r="BJ349" s="65"/>
      <c r="BK349" s="65"/>
      <c r="BL349" s="55"/>
      <c r="BM349"/>
      <c r="BN349"/>
      <c r="BO349"/>
      <c r="BP349"/>
      <c r="BQ349"/>
      <c r="BR349"/>
      <c r="BS349"/>
      <c r="BT349"/>
    </row>
    <row r="350" spans="1:72" s="196" customFormat="1" ht="15.75">
      <c r="A350" s="202">
        <v>347</v>
      </c>
      <c r="B350" s="68" t="s">
        <v>6378</v>
      </c>
      <c r="C350" s="149" t="s">
        <v>3134</v>
      </c>
      <c r="D350" s="149" t="s">
        <v>669</v>
      </c>
      <c r="E350" s="149" t="s">
        <v>4115</v>
      </c>
      <c r="F350" s="158" t="str">
        <f>IF(LEFT(AD350,4)="http",HYPERLINK(AD350,"Video"),"")</f>
        <v>Video</v>
      </c>
      <c r="G350" s="187">
        <v>3</v>
      </c>
      <c r="H350" s="150"/>
      <c r="I350" s="184">
        <v>196.88</v>
      </c>
      <c r="J350" s="150"/>
      <c r="K350" s="151">
        <v>9.3304166666666664</v>
      </c>
      <c r="L350" s="152">
        <v>203.77630000000002</v>
      </c>
      <c r="M350" s="152">
        <v>223.93</v>
      </c>
      <c r="N350" s="153" t="s">
        <v>615</v>
      </c>
      <c r="O350" s="154">
        <v>24</v>
      </c>
      <c r="P350" s="153">
        <v>0</v>
      </c>
      <c r="Q350" s="153" t="s">
        <v>147</v>
      </c>
      <c r="R350" s="155">
        <v>21</v>
      </c>
      <c r="S350" s="155">
        <v>13.59</v>
      </c>
      <c r="T350" s="155">
        <v>3.55</v>
      </c>
      <c r="U350" s="154" t="s">
        <v>94</v>
      </c>
      <c r="V350" s="153" t="s">
        <v>89</v>
      </c>
      <c r="W350" s="153" t="s">
        <v>627</v>
      </c>
      <c r="X350" s="151" t="s">
        <v>6378</v>
      </c>
      <c r="Y350" s="151" t="s">
        <v>6378</v>
      </c>
      <c r="Z350" s="156">
        <v>6.9599999999999995E-2</v>
      </c>
      <c r="AA350" s="153" t="s">
        <v>673</v>
      </c>
      <c r="AB350" s="153" t="s">
        <v>5986</v>
      </c>
      <c r="AC350" s="153" t="s">
        <v>145</v>
      </c>
      <c r="AD350" s="157" t="s">
        <v>4116</v>
      </c>
      <c r="AE350" s="110">
        <v>0</v>
      </c>
      <c r="AF350" s="110">
        <v>0</v>
      </c>
      <c r="AG350" s="112">
        <f t="shared" si="56"/>
        <v>0</v>
      </c>
      <c r="AH350" s="110">
        <f>SUM(AG$4:AG350)</f>
        <v>1</v>
      </c>
      <c r="AI350" s="112">
        <f t="shared" si="53"/>
        <v>0</v>
      </c>
      <c r="AJ350" s="110">
        <f>COUNTIF(AI$4:AI350,"&gt;0")</f>
        <v>0</v>
      </c>
      <c r="AK350" s="110">
        <v>0</v>
      </c>
      <c r="AL350" s="110">
        <v>0</v>
      </c>
      <c r="AM350" s="172" t="str">
        <f>IF(OR(Table1[[#This Row],[Line total ordered for now]]&gt;0,Table1[[#This Row],[Line total ordered for season]]&gt;0),1,"")</f>
        <v/>
      </c>
      <c r="AN350" s="173">
        <f>COUNTIF(AM$4:AM350,"&gt;0")</f>
        <v>0</v>
      </c>
      <c r="AO350" s="173">
        <f>Table1[[#This Row],[ORDER QUANTITY
to be collected BEFORE 31.3.22]]</f>
        <v>0</v>
      </c>
      <c r="AP350" s="174">
        <f t="shared" si="54"/>
        <v>0</v>
      </c>
      <c r="AQ350" s="174">
        <f>IFERROR(INDEX(Retail!H:H,MATCH($D350,Retail!$D:$D,0)),0)</f>
        <v>0</v>
      </c>
      <c r="AR350" s="174">
        <f>IFERROR(INDEX(Retail!J:J,MATCH($D350,Retail!$D:$D,0)),0)</f>
        <v>0</v>
      </c>
      <c r="AS350" s="174">
        <f>IFERROR(INDEX('NEW2022'!H:H,MATCH($D350,'NEW2022'!D:D,0)),0)</f>
        <v>0</v>
      </c>
      <c r="AT350" s="174">
        <f>IFERROR(INDEX('NEW2022'!J:J,MATCH($D350,'NEW2022'!D:D,0)),0)</f>
        <v>0</v>
      </c>
      <c r="AU350" s="174">
        <f>IFERROR(INDEX('Quiet Items'!H:H,MATCH($D350,'Quiet Items'!D:D,0)),0)</f>
        <v>0</v>
      </c>
      <c r="AV350" s="174">
        <f>IFERROR(INDEX('Quiet Items'!J:J,MATCH($D350,'Quiet Items'!D:D,0)),0)</f>
        <v>0</v>
      </c>
      <c r="AW350" s="174">
        <f>IFERROR(INDEX('1.4G'!H:H,MATCH($D350,'1.4G'!D:D,0)),0)</f>
        <v>0</v>
      </c>
      <c r="AX350" s="174">
        <f>IFERROR(INDEX('1.4G'!J:J,MATCH($D350,'1.4G'!D:D,0)),0)</f>
        <v>0</v>
      </c>
      <c r="AY350" s="174">
        <f>IF(OR(AU350&gt;0,AW350&gt;0,AO350&gt;0,AS350&gt;0,AQ350&gt;0),AU350+AW350+AO350+AS350+AQ350,0)</f>
        <v>0</v>
      </c>
      <c r="AZ350" s="174">
        <f>IF(OR(AV350&gt;0,AX350&gt;0,AP350&gt;0,AT350&gt;0,AR350&gt;0),AV350+AX350+AP350+AT350+AR350,0)</f>
        <v>0</v>
      </c>
      <c r="BA350" s="175">
        <f>IFERROR(Table1[[#This Row],[Line total ordered for now]]*Table1[[#This Row],[GUARANTEED PRICE
for STOCK orders collected before 31.3.22]],0)</f>
        <v>0</v>
      </c>
      <c r="BB350" s="175">
        <f t="shared" si="55"/>
        <v>0</v>
      </c>
      <c r="BC350" s="176">
        <f>(AZ350+Table1[[#This Row],[Line total ordered for now]])*Z350</f>
        <v>0</v>
      </c>
      <c r="BD350" s="200">
        <v>190.34049999999999</v>
      </c>
      <c r="BE350" s="65"/>
      <c r="BF350" s="65"/>
      <c r="BG350" s="65"/>
      <c r="BH350" s="65"/>
      <c r="BI350" s="65"/>
      <c r="BJ350" s="65"/>
      <c r="BK350" s="65"/>
      <c r="BL350" s="55"/>
    </row>
    <row r="351" spans="1:72" ht="15.75">
      <c r="A351" s="202">
        <v>348</v>
      </c>
      <c r="B351" s="68" t="s">
        <v>6378</v>
      </c>
      <c r="C351" s="149" t="s">
        <v>3134</v>
      </c>
      <c r="D351" s="149" t="s">
        <v>3132</v>
      </c>
      <c r="E351" s="149" t="s">
        <v>3133</v>
      </c>
      <c r="F351" s="158" t="str">
        <f t="shared" si="58"/>
        <v/>
      </c>
      <c r="G351" s="187">
        <v>18</v>
      </c>
      <c r="H351" s="150"/>
      <c r="I351" s="184">
        <v>213.92</v>
      </c>
      <c r="J351" s="150"/>
      <c r="K351" s="151">
        <v>10.250416666666666</v>
      </c>
      <c r="L351" s="152">
        <v>223.8691</v>
      </c>
      <c r="M351" s="152">
        <v>246.01</v>
      </c>
      <c r="N351" s="153" t="s">
        <v>615</v>
      </c>
      <c r="O351" s="154">
        <v>24</v>
      </c>
      <c r="P351" s="153">
        <v>0</v>
      </c>
      <c r="Q351" s="153" t="s">
        <v>147</v>
      </c>
      <c r="R351" s="155">
        <v>21</v>
      </c>
      <c r="S351" s="155">
        <v>13.59</v>
      </c>
      <c r="T351" s="155">
        <v>3.55</v>
      </c>
      <c r="U351" s="154" t="s">
        <v>94</v>
      </c>
      <c r="V351" s="153" t="s">
        <v>89</v>
      </c>
      <c r="W351" s="153" t="s">
        <v>627</v>
      </c>
      <c r="X351" s="151" t="s">
        <v>6378</v>
      </c>
      <c r="Y351" s="151" t="s">
        <v>6378</v>
      </c>
      <c r="Z351" s="156">
        <v>6.9599999999999995E-2</v>
      </c>
      <c r="AA351" s="153" t="s">
        <v>673</v>
      </c>
      <c r="AB351" s="153" t="s">
        <v>5999</v>
      </c>
      <c r="AC351" s="153" t="s">
        <v>145</v>
      </c>
      <c r="AD351" s="157" t="s">
        <v>626</v>
      </c>
      <c r="AE351" s="110">
        <v>0</v>
      </c>
      <c r="AF351" s="110">
        <v>0</v>
      </c>
      <c r="AG351" s="112">
        <f t="shared" si="56"/>
        <v>0</v>
      </c>
      <c r="AH351" s="110">
        <f>SUM(AG$4:AG351)</f>
        <v>1</v>
      </c>
      <c r="AI351" s="112">
        <f t="shared" si="53"/>
        <v>0</v>
      </c>
      <c r="AJ351" s="110">
        <f>COUNTIF(AI$4:AI351,"&gt;0")</f>
        <v>0</v>
      </c>
      <c r="AK351" s="110">
        <v>0</v>
      </c>
      <c r="AL351" s="110">
        <v>0</v>
      </c>
      <c r="AM351" s="172" t="str">
        <f>IF(OR(Table1[[#This Row],[Line total ordered for now]]&gt;0,Table1[[#This Row],[Line total ordered for season]]&gt;0),1,"")</f>
        <v/>
      </c>
      <c r="AN351" s="173">
        <f>COUNTIF(AM$4:AM351,"&gt;0")</f>
        <v>0</v>
      </c>
      <c r="AO351" s="173">
        <f>Table1[[#This Row],[ORDER QUANTITY
to be collected BEFORE 31.3.22]]</f>
        <v>0</v>
      </c>
      <c r="AP351" s="174">
        <f t="shared" si="54"/>
        <v>0</v>
      </c>
      <c r="AQ351" s="174">
        <f>IFERROR(INDEX(Retail!H:H,MATCH($D351,Retail!$D:$D,0)),0)</f>
        <v>0</v>
      </c>
      <c r="AR351" s="174">
        <f>IFERROR(INDEX(Retail!J:J,MATCH($D351,Retail!$D:$D,0)),0)</f>
        <v>0</v>
      </c>
      <c r="AS351" s="174">
        <f>IFERROR(INDEX('NEW2022'!H:H,MATCH($D351,'NEW2022'!D:D,0)),0)</f>
        <v>0</v>
      </c>
      <c r="AT351" s="174">
        <f>IFERROR(INDEX('NEW2022'!J:J,MATCH($D351,'NEW2022'!D:D,0)),0)</f>
        <v>0</v>
      </c>
      <c r="AU351" s="174">
        <f>IFERROR(INDEX('Quiet Items'!H:H,MATCH($D351,'Quiet Items'!D:D,0)),0)</f>
        <v>0</v>
      </c>
      <c r="AV351" s="174">
        <f>IFERROR(INDEX('Quiet Items'!J:J,MATCH($D351,'Quiet Items'!D:D,0)),0)</f>
        <v>0</v>
      </c>
      <c r="AW351" s="174">
        <f>IFERROR(INDEX('1.4G'!H:H,MATCH($D351,'1.4G'!D:D,0)),0)</f>
        <v>0</v>
      </c>
      <c r="AX351" s="174">
        <f>IFERROR(INDEX('1.4G'!J:J,MATCH($D351,'1.4G'!D:D,0)),0)</f>
        <v>0</v>
      </c>
      <c r="AY351" s="174">
        <f t="shared" si="59"/>
        <v>0</v>
      </c>
      <c r="AZ351" s="174">
        <f t="shared" si="60"/>
        <v>0</v>
      </c>
      <c r="BA351" s="175">
        <f>IFERROR(Table1[[#This Row],[Line total ordered for now]]*Table1[[#This Row],[GUARANTEED PRICE
for STOCK orders collected before 31.3.22]],0)</f>
        <v>0</v>
      </c>
      <c r="BB351" s="175">
        <f t="shared" si="55"/>
        <v>0</v>
      </c>
      <c r="BC351" s="176">
        <f>(AZ351+Table1[[#This Row],[Line total ordered for now]])*Z351</f>
        <v>0</v>
      </c>
      <c r="BD351" s="200">
        <v>209.10849999999999</v>
      </c>
      <c r="BE351" s="65"/>
      <c r="BF351" s="65"/>
      <c r="BG351" s="65"/>
      <c r="BH351" s="65"/>
      <c r="BI351" s="65"/>
      <c r="BJ351" s="65"/>
      <c r="BK351" s="65"/>
      <c r="BL351" s="55"/>
      <c r="BM351"/>
      <c r="BN351"/>
      <c r="BO351"/>
      <c r="BP351"/>
      <c r="BQ351"/>
      <c r="BR351"/>
      <c r="BS351"/>
      <c r="BT351"/>
    </row>
    <row r="352" spans="1:72" ht="15.75">
      <c r="A352" s="202">
        <v>349</v>
      </c>
      <c r="B352" s="68" t="s">
        <v>6378</v>
      </c>
      <c r="C352" s="149" t="s">
        <v>3134</v>
      </c>
      <c r="D352" s="149" t="s">
        <v>666</v>
      </c>
      <c r="E352" s="149" t="s">
        <v>3820</v>
      </c>
      <c r="F352" s="158" t="str">
        <f t="shared" si="58"/>
        <v>Video</v>
      </c>
      <c r="G352" s="187">
        <v>8</v>
      </c>
      <c r="H352" s="150"/>
      <c r="I352" s="184">
        <v>205.34</v>
      </c>
      <c r="J352" s="150"/>
      <c r="K352" s="151">
        <v>10.549999999999999</v>
      </c>
      <c r="L352" s="152">
        <v>230.41200000000001</v>
      </c>
      <c r="M352" s="152">
        <v>253.2</v>
      </c>
      <c r="N352" s="153" t="s">
        <v>615</v>
      </c>
      <c r="O352" s="154">
        <v>24</v>
      </c>
      <c r="P352" s="153">
        <v>0</v>
      </c>
      <c r="Q352" s="153" t="s">
        <v>147</v>
      </c>
      <c r="R352" s="155">
        <v>21</v>
      </c>
      <c r="S352" s="155">
        <v>16</v>
      </c>
      <c r="T352" s="155">
        <v>3.55</v>
      </c>
      <c r="U352" s="154" t="s">
        <v>94</v>
      </c>
      <c r="V352" s="153" t="s">
        <v>89</v>
      </c>
      <c r="W352" s="153" t="s">
        <v>627</v>
      </c>
      <c r="X352" s="151" t="s">
        <v>6378</v>
      </c>
      <c r="Y352" s="151" t="s">
        <v>6378</v>
      </c>
      <c r="Z352" s="156">
        <v>7.4899999999999994E-2</v>
      </c>
      <c r="AA352" s="153" t="s">
        <v>673</v>
      </c>
      <c r="AB352" s="153" t="s">
        <v>5985</v>
      </c>
      <c r="AC352" s="153" t="s">
        <v>145</v>
      </c>
      <c r="AD352" s="157" t="s">
        <v>3821</v>
      </c>
      <c r="AE352" s="110">
        <v>0</v>
      </c>
      <c r="AF352" s="110">
        <v>0</v>
      </c>
      <c r="AG352" s="112">
        <f t="shared" si="56"/>
        <v>0</v>
      </c>
      <c r="AH352" s="110">
        <f>SUM(AG$4:AG352)</f>
        <v>1</v>
      </c>
      <c r="AI352" s="112">
        <f t="shared" si="53"/>
        <v>0</v>
      </c>
      <c r="AJ352" s="110">
        <f>COUNTIF(AI$4:AI352,"&gt;0")</f>
        <v>0</v>
      </c>
      <c r="AK352" s="110">
        <v>0</v>
      </c>
      <c r="AL352" s="110">
        <v>0</v>
      </c>
      <c r="AM352" s="172" t="str">
        <f>IF(OR(Table1[[#This Row],[Line total ordered for now]]&gt;0,Table1[[#This Row],[Line total ordered for season]]&gt;0),1,"")</f>
        <v/>
      </c>
      <c r="AN352" s="173">
        <f>COUNTIF(AM$4:AM352,"&gt;0")</f>
        <v>0</v>
      </c>
      <c r="AO352" s="173">
        <f>Table1[[#This Row],[ORDER QUANTITY
to be collected BEFORE 31.3.22]]</f>
        <v>0</v>
      </c>
      <c r="AP352" s="174">
        <f t="shared" si="54"/>
        <v>0</v>
      </c>
      <c r="AQ352" s="174">
        <f>IFERROR(INDEX(Retail!H:H,MATCH($D352,Retail!$D:$D,0)),0)</f>
        <v>0</v>
      </c>
      <c r="AR352" s="174">
        <f>IFERROR(INDEX(Retail!J:J,MATCH($D352,Retail!$D:$D,0)),0)</f>
        <v>0</v>
      </c>
      <c r="AS352" s="174">
        <f>IFERROR(INDEX('NEW2022'!H:H,MATCH($D352,'NEW2022'!D:D,0)),0)</f>
        <v>0</v>
      </c>
      <c r="AT352" s="174">
        <f>IFERROR(INDEX('NEW2022'!J:J,MATCH($D352,'NEW2022'!D:D,0)),0)</f>
        <v>0</v>
      </c>
      <c r="AU352" s="174">
        <f>IFERROR(INDEX('Quiet Items'!H:H,MATCH($D352,'Quiet Items'!D:D,0)),0)</f>
        <v>0</v>
      </c>
      <c r="AV352" s="174">
        <f>IFERROR(INDEX('Quiet Items'!J:J,MATCH($D352,'Quiet Items'!D:D,0)),0)</f>
        <v>0</v>
      </c>
      <c r="AW352" s="174">
        <f>IFERROR(INDEX('1.4G'!H:H,MATCH($D352,'1.4G'!D:D,0)),0)</f>
        <v>0</v>
      </c>
      <c r="AX352" s="174">
        <f>IFERROR(INDEX('1.4G'!J:J,MATCH($D352,'1.4G'!D:D,0)),0)</f>
        <v>0</v>
      </c>
      <c r="AY352" s="174">
        <f t="shared" si="59"/>
        <v>0</v>
      </c>
      <c r="AZ352" s="174">
        <f t="shared" si="60"/>
        <v>0</v>
      </c>
      <c r="BA352" s="175">
        <f>IFERROR(Table1[[#This Row],[Line total ordered for now]]*Table1[[#This Row],[GUARANTEED PRICE
for STOCK orders collected before 31.3.22]],0)</f>
        <v>0</v>
      </c>
      <c r="BB352" s="175">
        <f t="shared" si="55"/>
        <v>0</v>
      </c>
      <c r="BC352" s="176">
        <f>(AZ352+Table1[[#This Row],[Line total ordered for now]])*Z352</f>
        <v>0</v>
      </c>
      <c r="BD352" s="200">
        <v>215.22</v>
      </c>
      <c r="BE352" s="65"/>
      <c r="BF352" s="65"/>
      <c r="BG352" s="65"/>
      <c r="BH352" s="65"/>
      <c r="BI352" s="65"/>
      <c r="BJ352" s="65"/>
      <c r="BK352" s="65"/>
      <c r="BL352" s="55"/>
      <c r="BM352"/>
      <c r="BN352"/>
      <c r="BO352"/>
      <c r="BP352"/>
      <c r="BQ352"/>
      <c r="BR352"/>
      <c r="BS352"/>
      <c r="BT352"/>
    </row>
    <row r="353" spans="1:72" s="196" customFormat="1" ht="15.75">
      <c r="A353" s="202">
        <v>350</v>
      </c>
      <c r="B353" s="68" t="s">
        <v>6378</v>
      </c>
      <c r="C353" s="149" t="s">
        <v>3134</v>
      </c>
      <c r="D353" s="149" t="s">
        <v>6055</v>
      </c>
      <c r="E353" s="149" t="s">
        <v>4115</v>
      </c>
      <c r="F353" s="158" t="str">
        <f>IF(LEFT(AD353,4)="http",HYPERLINK(AD353,"Video"),"")</f>
        <v>Video</v>
      </c>
      <c r="G353" s="187">
        <v>0</v>
      </c>
      <c r="H353" s="150"/>
      <c r="I353" s="184">
        <v>196.88</v>
      </c>
      <c r="J353" s="150"/>
      <c r="K353" s="151">
        <v>10.594233334089882</v>
      </c>
      <c r="L353" s="152">
        <v>173.53354201239227</v>
      </c>
      <c r="M353" s="152">
        <v>190.69620001361787</v>
      </c>
      <c r="N353" s="153" t="s">
        <v>615</v>
      </c>
      <c r="O353" s="154">
        <v>18</v>
      </c>
      <c r="P353" s="153">
        <v>0</v>
      </c>
      <c r="Q353" s="153" t="s">
        <v>147</v>
      </c>
      <c r="R353" s="155">
        <v>15.75</v>
      </c>
      <c r="S353" s="155">
        <v>10.19</v>
      </c>
      <c r="T353" s="155">
        <v>3.55</v>
      </c>
      <c r="U353" s="154" t="s">
        <v>94</v>
      </c>
      <c r="V353" s="153" t="s">
        <v>89</v>
      </c>
      <c r="W353" s="153" t="s">
        <v>627</v>
      </c>
      <c r="X353" s="151" t="s">
        <v>6378</v>
      </c>
      <c r="Y353" s="151" t="s">
        <v>6378</v>
      </c>
      <c r="Z353" s="156">
        <v>6.9599999999999995E-2</v>
      </c>
      <c r="AA353" s="153" t="s">
        <v>673</v>
      </c>
      <c r="AB353" s="153" t="s">
        <v>5986</v>
      </c>
      <c r="AC353" s="153" t="s">
        <v>145</v>
      </c>
      <c r="AD353" s="157" t="s">
        <v>4116</v>
      </c>
      <c r="AE353" s="110">
        <v>0</v>
      </c>
      <c r="AF353" s="110">
        <v>0</v>
      </c>
      <c r="AG353" s="112">
        <f t="shared" si="56"/>
        <v>0</v>
      </c>
      <c r="AH353" s="110">
        <f>SUM(AG$4:AG353)</f>
        <v>1</v>
      </c>
      <c r="AI353" s="112">
        <f t="shared" si="53"/>
        <v>0</v>
      </c>
      <c r="AJ353" s="110">
        <f>COUNTIF(AI$4:AI353,"&gt;0")</f>
        <v>0</v>
      </c>
      <c r="AK353" s="110">
        <v>0</v>
      </c>
      <c r="AL353" s="110">
        <v>0</v>
      </c>
      <c r="AM353" s="172" t="str">
        <f>IF(OR(Table1[[#This Row],[Line total ordered for now]]&gt;0,Table1[[#This Row],[Line total ordered for season]]&gt;0),1,"")</f>
        <v/>
      </c>
      <c r="AN353" s="173">
        <f>COUNTIF(AM$4:AM353,"&gt;0")</f>
        <v>0</v>
      </c>
      <c r="AO353" s="173">
        <f>Table1[[#This Row],[ORDER QUANTITY
to be collected BEFORE 31.3.22]]</f>
        <v>0</v>
      </c>
      <c r="AP353" s="174">
        <f t="shared" si="54"/>
        <v>0</v>
      </c>
      <c r="AQ353" s="174">
        <f>IFERROR(INDEX(Retail!H:H,MATCH($D353,Retail!$D:$D,0)),0)</f>
        <v>0</v>
      </c>
      <c r="AR353" s="174">
        <f>IFERROR(INDEX(Retail!J:J,MATCH($D353,Retail!$D:$D,0)),0)</f>
        <v>0</v>
      </c>
      <c r="AS353" s="174">
        <f>IFERROR(INDEX('NEW2022'!H:H,MATCH($D353,'NEW2022'!D:D,0)),0)</f>
        <v>0</v>
      </c>
      <c r="AT353" s="174">
        <f>IFERROR(INDEX('NEW2022'!J:J,MATCH($D353,'NEW2022'!D:D,0)),0)</f>
        <v>0</v>
      </c>
      <c r="AU353" s="174">
        <f>IFERROR(INDEX('Quiet Items'!H:H,MATCH($D353,'Quiet Items'!D:D,0)),0)</f>
        <v>0</v>
      </c>
      <c r="AV353" s="174">
        <f>IFERROR(INDEX('Quiet Items'!J:J,MATCH($D353,'Quiet Items'!D:D,0)),0)</f>
        <v>0</v>
      </c>
      <c r="AW353" s="174">
        <f>IFERROR(INDEX('1.4G'!H:H,MATCH($D353,'1.4G'!D:D,0)),0)</f>
        <v>0</v>
      </c>
      <c r="AX353" s="174">
        <f>IFERROR(INDEX('1.4G'!J:J,MATCH($D353,'1.4G'!D:D,0)),0)</f>
        <v>0</v>
      </c>
      <c r="AY353" s="174">
        <f>IF(OR(AU353&gt;0,AW353&gt;0,AO353&gt;0,AS353&gt;0,AQ353&gt;0),AU353+AW353+AO353+AS353+AQ353,0)</f>
        <v>0</v>
      </c>
      <c r="AZ353" s="174">
        <f>IF(OR(AV353&gt;0,AX353&gt;0,AP353&gt;0,AT353&gt;0,AR353&gt;0),AV353+AX353+AP353+AT353+AR353,0)</f>
        <v>0</v>
      </c>
      <c r="BA353" s="175">
        <f>IFERROR(Table1[[#This Row],[Line total ordered for now]]*Table1[[#This Row],[GUARANTEED PRICE
for STOCK orders collected before 31.3.22]],0)</f>
        <v>0</v>
      </c>
      <c r="BB353" s="175">
        <f t="shared" si="55"/>
        <v>0</v>
      </c>
      <c r="BC353" s="176">
        <f>(AZ353+Table1[[#This Row],[Line total ordered for now]])*Z353</f>
        <v>0</v>
      </c>
      <c r="BD353" s="200">
        <v>162.09177001157519</v>
      </c>
      <c r="BE353" s="65"/>
      <c r="BF353" s="65"/>
      <c r="BG353" s="65"/>
      <c r="BH353" s="65"/>
      <c r="BI353" s="65"/>
      <c r="BJ353" s="65"/>
      <c r="BK353" s="65"/>
      <c r="BL353" s="55"/>
    </row>
    <row r="354" spans="1:72" ht="15.75">
      <c r="A354" s="202">
        <v>351</v>
      </c>
      <c r="B354" s="68" t="s">
        <v>6378</v>
      </c>
      <c r="C354" s="149" t="s">
        <v>3134</v>
      </c>
      <c r="D354" s="149" t="s">
        <v>6054</v>
      </c>
      <c r="E354" s="149" t="s">
        <v>3820</v>
      </c>
      <c r="F354" s="158" t="str">
        <f t="shared" si="58"/>
        <v>Video</v>
      </c>
      <c r="G354" s="187">
        <v>0</v>
      </c>
      <c r="H354" s="150"/>
      <c r="I354" s="184">
        <v>205.34</v>
      </c>
      <c r="J354" s="150"/>
      <c r="K354" s="151">
        <v>11.238655950195207</v>
      </c>
      <c r="L354" s="152">
        <v>184.0891844641975</v>
      </c>
      <c r="M354" s="152">
        <v>202.29580710351374</v>
      </c>
      <c r="N354" s="153" t="s">
        <v>615</v>
      </c>
      <c r="O354" s="154">
        <v>18</v>
      </c>
      <c r="P354" s="153">
        <v>0</v>
      </c>
      <c r="Q354" s="153" t="s">
        <v>147</v>
      </c>
      <c r="R354" s="155">
        <v>15.75</v>
      </c>
      <c r="S354" s="155">
        <v>12</v>
      </c>
      <c r="T354" s="155">
        <v>3.55</v>
      </c>
      <c r="U354" s="154" t="s">
        <v>94</v>
      </c>
      <c r="V354" s="153" t="s">
        <v>89</v>
      </c>
      <c r="W354" s="153" t="s">
        <v>627</v>
      </c>
      <c r="X354" s="151" t="s">
        <v>6378</v>
      </c>
      <c r="Y354" s="151" t="s">
        <v>6378</v>
      </c>
      <c r="Z354" s="156">
        <v>7.4899999999999994E-2</v>
      </c>
      <c r="AA354" s="153" t="s">
        <v>673</v>
      </c>
      <c r="AB354" s="153" t="s">
        <v>5985</v>
      </c>
      <c r="AC354" s="153" t="s">
        <v>145</v>
      </c>
      <c r="AD354" s="157" t="s">
        <v>3821</v>
      </c>
      <c r="AE354" s="110">
        <v>0</v>
      </c>
      <c r="AF354" s="110">
        <v>0</v>
      </c>
      <c r="AG354" s="112">
        <f t="shared" si="56"/>
        <v>0</v>
      </c>
      <c r="AH354" s="110">
        <f>SUM(AG$4:AG354)</f>
        <v>1</v>
      </c>
      <c r="AI354" s="112">
        <f t="shared" si="53"/>
        <v>0</v>
      </c>
      <c r="AJ354" s="110">
        <f>COUNTIF(AI$4:AI354,"&gt;0")</f>
        <v>0</v>
      </c>
      <c r="AK354" s="110">
        <v>0</v>
      </c>
      <c r="AL354" s="110">
        <v>0</v>
      </c>
      <c r="AM354" s="172" t="str">
        <f>IF(OR(Table1[[#This Row],[Line total ordered for now]]&gt;0,Table1[[#This Row],[Line total ordered for season]]&gt;0),1,"")</f>
        <v/>
      </c>
      <c r="AN354" s="173">
        <f>COUNTIF(AM$4:AM354,"&gt;0")</f>
        <v>0</v>
      </c>
      <c r="AO354" s="173">
        <f>Table1[[#This Row],[ORDER QUANTITY
to be collected BEFORE 31.3.22]]</f>
        <v>0</v>
      </c>
      <c r="AP354" s="174">
        <f t="shared" si="54"/>
        <v>0</v>
      </c>
      <c r="AQ354" s="174">
        <f>IFERROR(INDEX(Retail!H:H,MATCH($D354,Retail!$D:$D,0)),0)</f>
        <v>0</v>
      </c>
      <c r="AR354" s="174">
        <f>IFERROR(INDEX(Retail!J:J,MATCH($D354,Retail!$D:$D,0)),0)</f>
        <v>0</v>
      </c>
      <c r="AS354" s="174">
        <f>IFERROR(INDEX('NEW2022'!H:H,MATCH($D354,'NEW2022'!D:D,0)),0)</f>
        <v>0</v>
      </c>
      <c r="AT354" s="174">
        <f>IFERROR(INDEX('NEW2022'!J:J,MATCH($D354,'NEW2022'!D:D,0)),0)</f>
        <v>0</v>
      </c>
      <c r="AU354" s="174">
        <f>IFERROR(INDEX('Quiet Items'!H:H,MATCH($D354,'Quiet Items'!D:D,0)),0)</f>
        <v>0</v>
      </c>
      <c r="AV354" s="174">
        <f>IFERROR(INDEX('Quiet Items'!J:J,MATCH($D354,'Quiet Items'!D:D,0)),0)</f>
        <v>0</v>
      </c>
      <c r="AW354" s="174">
        <f>IFERROR(INDEX('1.4G'!H:H,MATCH($D354,'1.4G'!D:D,0)),0)</f>
        <v>0</v>
      </c>
      <c r="AX354" s="174">
        <f>IFERROR(INDEX('1.4G'!J:J,MATCH($D354,'1.4G'!D:D,0)),0)</f>
        <v>0</v>
      </c>
      <c r="AY354" s="174">
        <f t="shared" si="59"/>
        <v>0</v>
      </c>
      <c r="AZ354" s="174">
        <f t="shared" si="60"/>
        <v>0</v>
      </c>
      <c r="BA354" s="175">
        <f>IFERROR(Table1[[#This Row],[Line total ordered for now]]*Table1[[#This Row],[GUARANTEED PRICE
for STOCK orders collected before 31.3.22]],0)</f>
        <v>0</v>
      </c>
      <c r="BB354" s="175">
        <f t="shared" si="55"/>
        <v>0</v>
      </c>
      <c r="BC354" s="176">
        <f>(AZ354+Table1[[#This Row],[Line total ordered for now]])*Z354</f>
        <v>0</v>
      </c>
      <c r="BD354" s="200">
        <v>171.95143603798667</v>
      </c>
      <c r="BE354" s="65"/>
      <c r="BF354" s="65"/>
      <c r="BG354" s="65"/>
      <c r="BH354" s="65"/>
      <c r="BI354" s="65"/>
      <c r="BJ354" s="65"/>
      <c r="BK354" s="65"/>
      <c r="BL354" s="55"/>
      <c r="BM354"/>
      <c r="BN354"/>
      <c r="BO354"/>
      <c r="BP354"/>
      <c r="BQ354"/>
      <c r="BR354"/>
      <c r="BS354"/>
      <c r="BT354"/>
    </row>
    <row r="355" spans="1:72" s="196" customFormat="1" ht="15.75">
      <c r="A355" s="202">
        <v>352</v>
      </c>
      <c r="B355" s="68" t="s">
        <v>6378</v>
      </c>
      <c r="C355" s="149" t="s">
        <v>629</v>
      </c>
      <c r="D355" s="149" t="s">
        <v>2599</v>
      </c>
      <c r="E355" s="149" t="s">
        <v>2600</v>
      </c>
      <c r="F355" s="158" t="str">
        <f>IF(LEFT(AD355,4)="http",HYPERLINK(AD355,"Video"),"")</f>
        <v>Video</v>
      </c>
      <c r="G355" s="187">
        <v>0</v>
      </c>
      <c r="H355" s="150"/>
      <c r="I355" s="184">
        <v>132.15</v>
      </c>
      <c r="J355" s="150"/>
      <c r="K355" s="151">
        <v>15.866011544668863</v>
      </c>
      <c r="L355" s="152">
        <v>134.79300000000001</v>
      </c>
      <c r="M355" s="152">
        <v>142.79410390201977</v>
      </c>
      <c r="N355" s="153" t="s">
        <v>630</v>
      </c>
      <c r="O355" s="154">
        <v>9</v>
      </c>
      <c r="P355" s="153">
        <v>11</v>
      </c>
      <c r="Q355" s="153" t="s">
        <v>147</v>
      </c>
      <c r="R355" s="155">
        <v>15</v>
      </c>
      <c r="S355" s="155">
        <v>8.1</v>
      </c>
      <c r="T355" s="155">
        <v>3.95</v>
      </c>
      <c r="U355" s="154" t="s">
        <v>94</v>
      </c>
      <c r="V355" s="153" t="s">
        <v>89</v>
      </c>
      <c r="W355" s="153" t="s">
        <v>627</v>
      </c>
      <c r="X355" s="151" t="s">
        <v>6378</v>
      </c>
      <c r="Y355" s="151" t="s">
        <v>6378</v>
      </c>
      <c r="Z355" s="156">
        <v>4.3400000000000001E-2</v>
      </c>
      <c r="AA355" s="153" t="s">
        <v>672</v>
      </c>
      <c r="AB355" s="153" t="s">
        <v>5762</v>
      </c>
      <c r="AC355" s="153" t="s">
        <v>2412</v>
      </c>
      <c r="AD355" s="157" t="s">
        <v>2601</v>
      </c>
      <c r="AE355" s="110">
        <v>0</v>
      </c>
      <c r="AF355" s="110">
        <v>0</v>
      </c>
      <c r="AG355" s="112">
        <f t="shared" si="56"/>
        <v>0</v>
      </c>
      <c r="AH355" s="110">
        <f>SUM(AG$4:AG355)</f>
        <v>1</v>
      </c>
      <c r="AI355" s="112">
        <f t="shared" si="53"/>
        <v>0</v>
      </c>
      <c r="AJ355" s="110">
        <f>COUNTIF(AI$4:AI355,"&gt;0")</f>
        <v>0</v>
      </c>
      <c r="AK355" s="110">
        <v>0</v>
      </c>
      <c r="AL355" s="110">
        <v>0</v>
      </c>
      <c r="AM355" s="172" t="str">
        <f>IF(OR(Table1[[#This Row],[Line total ordered for now]]&gt;0,Table1[[#This Row],[Line total ordered for season]]&gt;0),1,"")</f>
        <v/>
      </c>
      <c r="AN355" s="173">
        <f>COUNTIF(AM$4:AM355,"&gt;0")</f>
        <v>0</v>
      </c>
      <c r="AO355" s="173">
        <f>Table1[[#This Row],[ORDER QUANTITY
to be collected BEFORE 31.3.22]]</f>
        <v>0</v>
      </c>
      <c r="AP355" s="174">
        <f t="shared" si="54"/>
        <v>0</v>
      </c>
      <c r="AQ355" s="174">
        <f>IFERROR(INDEX(Retail!H:H,MATCH($D355,Retail!$D:$D,0)),0)</f>
        <v>0</v>
      </c>
      <c r="AR355" s="174">
        <f>IFERROR(INDEX(Retail!J:J,MATCH($D355,Retail!$D:$D,0)),0)</f>
        <v>0</v>
      </c>
      <c r="AS355" s="174">
        <f>IFERROR(INDEX('NEW2022'!H:H,MATCH($D355,'NEW2022'!D:D,0)),0)</f>
        <v>0</v>
      </c>
      <c r="AT355" s="174">
        <f>IFERROR(INDEX('NEW2022'!J:J,MATCH($D355,'NEW2022'!D:D,0)),0)</f>
        <v>0</v>
      </c>
      <c r="AU355" s="174">
        <f>IFERROR(INDEX('Quiet Items'!H:H,MATCH($D355,'Quiet Items'!D:D,0)),0)</f>
        <v>0</v>
      </c>
      <c r="AV355" s="174">
        <f>IFERROR(INDEX('Quiet Items'!J:J,MATCH($D355,'Quiet Items'!D:D,0)),0)</f>
        <v>0</v>
      </c>
      <c r="AW355" s="174">
        <f>IFERROR(INDEX('1.4G'!H:H,MATCH($D355,'1.4G'!D:D,0)),0)</f>
        <v>0</v>
      </c>
      <c r="AX355" s="174">
        <f>IFERROR(INDEX('1.4G'!J:J,MATCH($D355,'1.4G'!D:D,0)),0)</f>
        <v>0</v>
      </c>
      <c r="AY355" s="174">
        <f>IF(OR(AU355&gt;0,AW355&gt;0,AO355&gt;0,AS355&gt;0,AQ355&gt;0),AU355+AW355+AO355+AS355+AQ355,0)</f>
        <v>0</v>
      </c>
      <c r="AZ355" s="174">
        <f>IF(OR(AV355&gt;0,AX355&gt;0,AP355&gt;0,AT355&gt;0,AR355&gt;0),AV355+AX355+AP355+AT355+AR355,0)</f>
        <v>0</v>
      </c>
      <c r="BA355" s="175">
        <f>IFERROR(Table1[[#This Row],[Line total ordered for now]]*Table1[[#This Row],[GUARANTEED PRICE
for STOCK orders collected before 31.3.22]],0)</f>
        <v>0</v>
      </c>
      <c r="BB355" s="175">
        <f t="shared" si="55"/>
        <v>0</v>
      </c>
      <c r="BC355" s="176">
        <f>(AZ355+Table1[[#This Row],[Line total ordered for now]])*Z355</f>
        <v>0</v>
      </c>
      <c r="BD355" s="200">
        <v>121.3749883167168</v>
      </c>
      <c r="BE355" s="65"/>
      <c r="BF355" s="65"/>
      <c r="BG355" s="65"/>
      <c r="BH355" s="65"/>
      <c r="BI355" s="65"/>
      <c r="BJ355" s="65"/>
      <c r="BK355" s="65"/>
      <c r="BL355" s="55"/>
    </row>
    <row r="356" spans="1:72" s="196" customFormat="1" ht="15.75">
      <c r="A356" s="202">
        <v>353</v>
      </c>
      <c r="B356" s="68" t="s">
        <v>6378</v>
      </c>
      <c r="C356" s="149" t="s">
        <v>629</v>
      </c>
      <c r="D356" s="149" t="s">
        <v>1766</v>
      </c>
      <c r="E356" s="149" t="s">
        <v>1767</v>
      </c>
      <c r="F356" s="158" t="str">
        <f>IF(LEFT(AD356,4)="http",HYPERLINK(AD356,"Video"),"")</f>
        <v>Video</v>
      </c>
      <c r="G356" s="187">
        <v>0</v>
      </c>
      <c r="H356" s="150"/>
      <c r="I356" s="184">
        <v>123.66</v>
      </c>
      <c r="J356" s="150"/>
      <c r="K356" s="151">
        <v>16.802222222222223</v>
      </c>
      <c r="L356" s="152">
        <v>137.61019999999999</v>
      </c>
      <c r="M356" s="152">
        <v>151.22</v>
      </c>
      <c r="N356" s="153" t="s">
        <v>630</v>
      </c>
      <c r="O356" s="154">
        <v>9</v>
      </c>
      <c r="P356" s="153">
        <v>6</v>
      </c>
      <c r="Q356" s="153" t="s">
        <v>147</v>
      </c>
      <c r="R356" s="155">
        <v>13</v>
      </c>
      <c r="S356" s="155">
        <v>9.43</v>
      </c>
      <c r="T356" s="155">
        <v>3.95</v>
      </c>
      <c r="U356" s="154" t="s">
        <v>94</v>
      </c>
      <c r="V356" s="153" t="s">
        <v>89</v>
      </c>
      <c r="W356" s="153" t="s">
        <v>627</v>
      </c>
      <c r="X356" s="151" t="s">
        <v>6378</v>
      </c>
      <c r="Y356" s="151" t="s">
        <v>6378</v>
      </c>
      <c r="Z356" s="156">
        <v>4.6600000000000003E-2</v>
      </c>
      <c r="AA356" s="153" t="s">
        <v>672</v>
      </c>
      <c r="AB356" s="153" t="s">
        <v>5567</v>
      </c>
      <c r="AC356" s="153" t="s">
        <v>4640</v>
      </c>
      <c r="AD356" s="157" t="s">
        <v>1768</v>
      </c>
      <c r="AE356" s="110">
        <v>0</v>
      </c>
      <c r="AF356" s="110">
        <v>0</v>
      </c>
      <c r="AG356" s="112">
        <f t="shared" si="56"/>
        <v>0</v>
      </c>
      <c r="AH356" s="110">
        <f>SUM(AG$4:AG356)</f>
        <v>1</v>
      </c>
      <c r="AI356" s="112">
        <f t="shared" si="53"/>
        <v>0</v>
      </c>
      <c r="AJ356" s="110">
        <f>COUNTIF(AI$4:AI356,"&gt;0")</f>
        <v>0</v>
      </c>
      <c r="AK356" s="110">
        <v>0</v>
      </c>
      <c r="AL356" s="110">
        <v>0</v>
      </c>
      <c r="AM356" s="172" t="str">
        <f>IF(OR(Table1[[#This Row],[Line total ordered for now]]&gt;0,Table1[[#This Row],[Line total ordered for season]]&gt;0),1,"")</f>
        <v/>
      </c>
      <c r="AN356" s="173">
        <f>COUNTIF(AM$4:AM356,"&gt;0")</f>
        <v>0</v>
      </c>
      <c r="AO356" s="173">
        <f>Table1[[#This Row],[ORDER QUANTITY
to be collected BEFORE 31.3.22]]</f>
        <v>0</v>
      </c>
      <c r="AP356" s="174">
        <f t="shared" si="54"/>
        <v>0</v>
      </c>
      <c r="AQ356" s="174">
        <f>IFERROR(INDEX(Retail!H:H,MATCH($D356,Retail!$D:$D,0)),0)</f>
        <v>0</v>
      </c>
      <c r="AR356" s="174">
        <f>IFERROR(INDEX(Retail!J:J,MATCH($D356,Retail!$D:$D,0)),0)</f>
        <v>0</v>
      </c>
      <c r="AS356" s="174">
        <f>IFERROR(INDEX('NEW2022'!H:H,MATCH($D356,'NEW2022'!D:D,0)),0)</f>
        <v>0</v>
      </c>
      <c r="AT356" s="174">
        <f>IFERROR(INDEX('NEW2022'!J:J,MATCH($D356,'NEW2022'!D:D,0)),0)</f>
        <v>0</v>
      </c>
      <c r="AU356" s="174">
        <f>IFERROR(INDEX('Quiet Items'!H:H,MATCH($D356,'Quiet Items'!D:D,0)),0)</f>
        <v>0</v>
      </c>
      <c r="AV356" s="174">
        <f>IFERROR(INDEX('Quiet Items'!J:J,MATCH($D356,'Quiet Items'!D:D,0)),0)</f>
        <v>0</v>
      </c>
      <c r="AW356" s="174">
        <f>IFERROR(INDEX('1.4G'!H:H,MATCH($D356,'1.4G'!D:D,0)),0)</f>
        <v>0</v>
      </c>
      <c r="AX356" s="174">
        <f>IFERROR(INDEX('1.4G'!J:J,MATCH($D356,'1.4G'!D:D,0)),0)</f>
        <v>0</v>
      </c>
      <c r="AY356" s="174">
        <f>IF(OR(AU356&gt;0,AW356&gt;0,AO356&gt;0,AS356&gt;0,AQ356&gt;0),AU356+AW356+AO356+AS356+AQ356,0)</f>
        <v>0</v>
      </c>
      <c r="AZ356" s="174">
        <f>IF(OR(AV356&gt;0,AX356&gt;0,AP356&gt;0,AT356&gt;0,AR356&gt;0),AV356+AX356+AP356+AT356+AR356,0)</f>
        <v>0</v>
      </c>
      <c r="BA356" s="175">
        <f>IFERROR(Table1[[#This Row],[Line total ordered for now]]*Table1[[#This Row],[GUARANTEED PRICE
for STOCK orders collected before 31.3.22]],0)</f>
        <v>0</v>
      </c>
      <c r="BB356" s="175">
        <f t="shared" si="55"/>
        <v>0</v>
      </c>
      <c r="BC356" s="176">
        <f>(AZ356+Table1[[#This Row],[Line total ordered for now]])*Z356</f>
        <v>0</v>
      </c>
      <c r="BD356" s="200">
        <v>128.53700000000001</v>
      </c>
      <c r="BE356" s="65"/>
      <c r="BF356" s="65"/>
      <c r="BG356" s="65"/>
      <c r="BH356" s="65"/>
      <c r="BI356" s="65"/>
      <c r="BJ356" s="65"/>
      <c r="BK356" s="65"/>
      <c r="BL356" s="55"/>
    </row>
    <row r="357" spans="1:72" ht="15.75">
      <c r="A357" s="202">
        <v>354</v>
      </c>
      <c r="B357" s="68" t="s">
        <v>6378</v>
      </c>
      <c r="C357" s="149" t="s">
        <v>629</v>
      </c>
      <c r="D357" s="149" t="s">
        <v>4123</v>
      </c>
      <c r="E357" s="149" t="s">
        <v>4124</v>
      </c>
      <c r="F357" s="158" t="str">
        <f t="shared" si="58"/>
        <v>Video</v>
      </c>
      <c r="G357" s="187">
        <v>6</v>
      </c>
      <c r="H357" s="150"/>
      <c r="I357" s="184">
        <v>126.35</v>
      </c>
      <c r="J357" s="150"/>
      <c r="K357" s="151">
        <v>17.167777777777776</v>
      </c>
      <c r="L357" s="152">
        <v>140.60409999999999</v>
      </c>
      <c r="M357" s="152">
        <v>154.51</v>
      </c>
      <c r="N357" s="153" t="s">
        <v>630</v>
      </c>
      <c r="O357" s="154">
        <v>9</v>
      </c>
      <c r="P357" s="153">
        <v>8</v>
      </c>
      <c r="Q357" s="153" t="s">
        <v>147</v>
      </c>
      <c r="R357" s="155">
        <v>13</v>
      </c>
      <c r="S357" s="155">
        <v>10.5</v>
      </c>
      <c r="T357" s="155">
        <v>3.95</v>
      </c>
      <c r="U357" s="154" t="s">
        <v>94</v>
      </c>
      <c r="V357" s="153" t="s">
        <v>89</v>
      </c>
      <c r="W357" s="153" t="s">
        <v>627</v>
      </c>
      <c r="X357" s="151" t="s">
        <v>6378</v>
      </c>
      <c r="Y357" s="151" t="s">
        <v>6378</v>
      </c>
      <c r="Z357" s="156">
        <v>8.8499999999999995E-2</v>
      </c>
      <c r="AA357" s="153" t="s">
        <v>672</v>
      </c>
      <c r="AB357" s="153" t="s">
        <v>5550</v>
      </c>
      <c r="AC357" s="153" t="s">
        <v>4933</v>
      </c>
      <c r="AD357" s="157" t="s">
        <v>4125</v>
      </c>
      <c r="AE357" s="110">
        <v>0</v>
      </c>
      <c r="AF357" s="110">
        <v>0</v>
      </c>
      <c r="AG357" s="112">
        <f t="shared" si="56"/>
        <v>0</v>
      </c>
      <c r="AH357" s="110">
        <f>SUM(AG$4:AG357)</f>
        <v>1</v>
      </c>
      <c r="AI357" s="112">
        <f t="shared" si="53"/>
        <v>0</v>
      </c>
      <c r="AJ357" s="110">
        <f>COUNTIF(AI$4:AI357,"&gt;0")</f>
        <v>0</v>
      </c>
      <c r="AK357" s="110">
        <v>0</v>
      </c>
      <c r="AL357" s="110">
        <v>0</v>
      </c>
      <c r="AM357" s="172" t="str">
        <f>IF(OR(Table1[[#This Row],[Line total ordered for now]]&gt;0,Table1[[#This Row],[Line total ordered for season]]&gt;0),1,"")</f>
        <v/>
      </c>
      <c r="AN357" s="173">
        <f>COUNTIF(AM$4:AM357,"&gt;0")</f>
        <v>0</v>
      </c>
      <c r="AO357" s="173">
        <f>Table1[[#This Row],[ORDER QUANTITY
to be collected BEFORE 31.3.22]]</f>
        <v>0</v>
      </c>
      <c r="AP357" s="174">
        <f t="shared" si="54"/>
        <v>0</v>
      </c>
      <c r="AQ357" s="174">
        <f>IFERROR(INDEX(Retail!H:H,MATCH($D357,Retail!$D:$D,0)),0)</f>
        <v>0</v>
      </c>
      <c r="AR357" s="174">
        <f>IFERROR(INDEX(Retail!J:J,MATCH($D357,Retail!$D:$D,0)),0)</f>
        <v>0</v>
      </c>
      <c r="AS357" s="174">
        <f>IFERROR(INDEX('NEW2022'!H:H,MATCH($D357,'NEW2022'!D:D,0)),0)</f>
        <v>0</v>
      </c>
      <c r="AT357" s="174">
        <f>IFERROR(INDEX('NEW2022'!J:J,MATCH($D357,'NEW2022'!D:D,0)),0)</f>
        <v>0</v>
      </c>
      <c r="AU357" s="174">
        <f>IFERROR(INDEX('Quiet Items'!H:H,MATCH($D357,'Quiet Items'!D:D,0)),0)</f>
        <v>0</v>
      </c>
      <c r="AV357" s="174">
        <f>IFERROR(INDEX('Quiet Items'!J:J,MATCH($D357,'Quiet Items'!D:D,0)),0)</f>
        <v>0</v>
      </c>
      <c r="AW357" s="174">
        <f>IFERROR(INDEX('1.4G'!H:H,MATCH($D357,'1.4G'!D:D,0)),0)</f>
        <v>0</v>
      </c>
      <c r="AX357" s="174">
        <f>IFERROR(INDEX('1.4G'!J:J,MATCH($D357,'1.4G'!D:D,0)),0)</f>
        <v>0</v>
      </c>
      <c r="AY357" s="174">
        <f t="shared" si="59"/>
        <v>0</v>
      </c>
      <c r="AZ357" s="174">
        <f t="shared" si="60"/>
        <v>0</v>
      </c>
      <c r="BA357" s="175">
        <f>IFERROR(Table1[[#This Row],[Line total ordered for now]]*Table1[[#This Row],[GUARANTEED PRICE
for STOCK orders collected before 31.3.22]],0)</f>
        <v>0</v>
      </c>
      <c r="BB357" s="175">
        <f t="shared" si="55"/>
        <v>0</v>
      </c>
      <c r="BC357" s="176">
        <f>(AZ357+Table1[[#This Row],[Line total ordered for now]])*Z357</f>
        <v>0</v>
      </c>
      <c r="BD357" s="200">
        <v>131.33349999999999</v>
      </c>
      <c r="BE357" s="65"/>
      <c r="BF357" s="65"/>
      <c r="BG357" s="65"/>
      <c r="BH357" s="65"/>
      <c r="BI357" s="65"/>
      <c r="BJ357" s="65"/>
      <c r="BK357" s="65"/>
      <c r="BL357" s="55"/>
      <c r="BM357"/>
      <c r="BN357"/>
      <c r="BO357"/>
      <c r="BP357"/>
      <c r="BQ357"/>
      <c r="BR357"/>
      <c r="BS357"/>
      <c r="BT357"/>
    </row>
    <row r="358" spans="1:72" ht="15.75">
      <c r="A358" s="202">
        <v>355</v>
      </c>
      <c r="B358" s="68" t="s">
        <v>6378</v>
      </c>
      <c r="C358" s="149" t="s">
        <v>629</v>
      </c>
      <c r="D358" s="149" t="s">
        <v>1218</v>
      </c>
      <c r="E358" s="149" t="s">
        <v>1219</v>
      </c>
      <c r="F358" s="158" t="str">
        <f t="shared" si="58"/>
        <v>Video</v>
      </c>
      <c r="G358" s="187">
        <v>0</v>
      </c>
      <c r="H358" s="150"/>
      <c r="I358" s="184">
        <v>114.91</v>
      </c>
      <c r="J358" s="150"/>
      <c r="K358" s="151">
        <v>17.621521169156743</v>
      </c>
      <c r="L358" s="152">
        <v>144.32025837539373</v>
      </c>
      <c r="M358" s="152">
        <v>158.5936905224107</v>
      </c>
      <c r="N358" s="153" t="s">
        <v>630</v>
      </c>
      <c r="O358" s="154">
        <v>9</v>
      </c>
      <c r="P358" s="153">
        <v>0</v>
      </c>
      <c r="Q358" s="153" t="s">
        <v>147</v>
      </c>
      <c r="R358" s="155">
        <v>13</v>
      </c>
      <c r="S358" s="155">
        <v>9.43</v>
      </c>
      <c r="T358" s="155">
        <v>3.95</v>
      </c>
      <c r="U358" s="154" t="s">
        <v>94</v>
      </c>
      <c r="V358" s="153" t="s">
        <v>89</v>
      </c>
      <c r="W358" s="153" t="s">
        <v>627</v>
      </c>
      <c r="X358" s="151" t="s">
        <v>6378</v>
      </c>
      <c r="Y358" s="151" t="s">
        <v>6378</v>
      </c>
      <c r="Z358" s="156">
        <v>8.8499999999999995E-2</v>
      </c>
      <c r="AA358" s="153" t="s">
        <v>672</v>
      </c>
      <c r="AB358" s="153" t="s">
        <v>5755</v>
      </c>
      <c r="AC358" s="153" t="s">
        <v>785</v>
      </c>
      <c r="AD358" s="157" t="s">
        <v>1220</v>
      </c>
      <c r="AE358" s="110">
        <v>0</v>
      </c>
      <c r="AF358" s="110">
        <v>0</v>
      </c>
      <c r="AG358" s="112">
        <f t="shared" si="56"/>
        <v>0</v>
      </c>
      <c r="AH358" s="110">
        <f>SUM(AG$4:AG358)</f>
        <v>1</v>
      </c>
      <c r="AI358" s="112">
        <f t="shared" si="53"/>
        <v>0</v>
      </c>
      <c r="AJ358" s="110">
        <f>COUNTIF(AI$4:AI358,"&gt;0")</f>
        <v>0</v>
      </c>
      <c r="AK358" s="110">
        <v>0</v>
      </c>
      <c r="AL358" s="110">
        <v>0</v>
      </c>
      <c r="AM358" s="172" t="str">
        <f>IF(OR(Table1[[#This Row],[Line total ordered for now]]&gt;0,Table1[[#This Row],[Line total ordered for season]]&gt;0),1,"")</f>
        <v/>
      </c>
      <c r="AN358" s="173">
        <f>COUNTIF(AM$4:AM358,"&gt;0")</f>
        <v>0</v>
      </c>
      <c r="AO358" s="173">
        <f>Table1[[#This Row],[ORDER QUANTITY
to be collected BEFORE 31.3.22]]</f>
        <v>0</v>
      </c>
      <c r="AP358" s="174">
        <f t="shared" si="54"/>
        <v>0</v>
      </c>
      <c r="AQ358" s="174">
        <f>IFERROR(INDEX(Retail!H:H,MATCH($D358,Retail!$D:$D,0)),0)</f>
        <v>0</v>
      </c>
      <c r="AR358" s="174">
        <f>IFERROR(INDEX(Retail!J:J,MATCH($D358,Retail!$D:$D,0)),0)</f>
        <v>0</v>
      </c>
      <c r="AS358" s="174">
        <f>IFERROR(INDEX('NEW2022'!H:H,MATCH($D358,'NEW2022'!D:D,0)),0)</f>
        <v>0</v>
      </c>
      <c r="AT358" s="174">
        <f>IFERROR(INDEX('NEW2022'!J:J,MATCH($D358,'NEW2022'!D:D,0)),0)</f>
        <v>0</v>
      </c>
      <c r="AU358" s="174">
        <f>IFERROR(INDEX('Quiet Items'!H:H,MATCH($D358,'Quiet Items'!D:D,0)),0)</f>
        <v>0</v>
      </c>
      <c r="AV358" s="174">
        <f>IFERROR(INDEX('Quiet Items'!J:J,MATCH($D358,'Quiet Items'!D:D,0)),0)</f>
        <v>0</v>
      </c>
      <c r="AW358" s="174">
        <f>IFERROR(INDEX('1.4G'!H:H,MATCH($D358,'1.4G'!D:D,0)),0)</f>
        <v>0</v>
      </c>
      <c r="AX358" s="174">
        <f>IFERROR(INDEX('1.4G'!J:J,MATCH($D358,'1.4G'!D:D,0)),0)</f>
        <v>0</v>
      </c>
      <c r="AY358" s="174">
        <f t="shared" si="59"/>
        <v>0</v>
      </c>
      <c r="AZ358" s="174">
        <f t="shared" si="60"/>
        <v>0</v>
      </c>
      <c r="BA358" s="175">
        <f>IFERROR(Table1[[#This Row],[Line total ordered for now]]*Table1[[#This Row],[GUARANTEED PRICE
for STOCK orders collected before 31.3.22]],0)</f>
        <v>0</v>
      </c>
      <c r="BB358" s="175">
        <f t="shared" si="55"/>
        <v>0</v>
      </c>
      <c r="BC358" s="176">
        <f>(AZ358+Table1[[#This Row],[Line total ordered for now]])*Z358</f>
        <v>0</v>
      </c>
      <c r="BD358" s="200">
        <v>134.80463694404909</v>
      </c>
      <c r="BE358" s="65"/>
      <c r="BF358" s="65"/>
      <c r="BG358" s="65"/>
      <c r="BH358" s="65"/>
      <c r="BI358" s="65"/>
      <c r="BJ358" s="65"/>
      <c r="BK358" s="65"/>
      <c r="BL358" s="55"/>
      <c r="BM358"/>
      <c r="BN358"/>
      <c r="BO358"/>
      <c r="BP358"/>
      <c r="BQ358"/>
      <c r="BR358"/>
      <c r="BS358"/>
      <c r="BT358"/>
    </row>
    <row r="359" spans="1:72" s="196" customFormat="1" ht="15.75">
      <c r="A359" s="202">
        <v>356</v>
      </c>
      <c r="B359" s="68" t="s">
        <v>6378</v>
      </c>
      <c r="C359" s="149" t="s">
        <v>629</v>
      </c>
      <c r="D359" s="149" t="s">
        <v>759</v>
      </c>
      <c r="E359" s="149" t="s">
        <v>3626</v>
      </c>
      <c r="F359" s="158" t="str">
        <f>IF(LEFT(AD359,4)="http",HYPERLINK(AD359,"Video"),"")</f>
        <v>Video</v>
      </c>
      <c r="G359" s="187">
        <v>8</v>
      </c>
      <c r="H359" s="150"/>
      <c r="I359" s="184">
        <v>131.72999999999999</v>
      </c>
      <c r="J359" s="150"/>
      <c r="K359" s="151">
        <v>17.898888888888891</v>
      </c>
      <c r="L359" s="152">
        <v>146.59190000000001</v>
      </c>
      <c r="M359" s="152">
        <v>161.09</v>
      </c>
      <c r="N359" s="153" t="s">
        <v>630</v>
      </c>
      <c r="O359" s="154">
        <v>9</v>
      </c>
      <c r="P359" s="153">
        <v>7</v>
      </c>
      <c r="Q359" s="153" t="s">
        <v>147</v>
      </c>
      <c r="R359" s="155">
        <v>13</v>
      </c>
      <c r="S359" s="155">
        <v>10.5</v>
      </c>
      <c r="T359" s="155">
        <v>3.95</v>
      </c>
      <c r="U359" s="154" t="s">
        <v>94</v>
      </c>
      <c r="V359" s="153" t="s">
        <v>89</v>
      </c>
      <c r="W359" s="153" t="s">
        <v>627</v>
      </c>
      <c r="X359" s="151" t="s">
        <v>6378</v>
      </c>
      <c r="Y359" s="151" t="s">
        <v>6378</v>
      </c>
      <c r="Z359" s="156">
        <v>8.8499999999999995E-2</v>
      </c>
      <c r="AA359" s="153" t="s">
        <v>672</v>
      </c>
      <c r="AB359" s="153" t="s">
        <v>4866</v>
      </c>
      <c r="AC359" s="153" t="s">
        <v>656</v>
      </c>
      <c r="AD359" s="157" t="s">
        <v>3627</v>
      </c>
      <c r="AE359" s="110">
        <v>0</v>
      </c>
      <c r="AF359" s="110">
        <v>0</v>
      </c>
      <c r="AG359" s="112">
        <f t="shared" si="56"/>
        <v>0</v>
      </c>
      <c r="AH359" s="110">
        <f>SUM(AG$4:AG359)</f>
        <v>1</v>
      </c>
      <c r="AI359" s="112">
        <f t="shared" si="53"/>
        <v>0</v>
      </c>
      <c r="AJ359" s="110">
        <f>COUNTIF(AI$4:AI359,"&gt;0")</f>
        <v>0</v>
      </c>
      <c r="AK359" s="110">
        <v>0</v>
      </c>
      <c r="AL359" s="110">
        <v>0</v>
      </c>
      <c r="AM359" s="172" t="str">
        <f>IF(OR(Table1[[#This Row],[Line total ordered for now]]&gt;0,Table1[[#This Row],[Line total ordered for season]]&gt;0),1,"")</f>
        <v/>
      </c>
      <c r="AN359" s="173">
        <f>COUNTIF(AM$4:AM359,"&gt;0")</f>
        <v>0</v>
      </c>
      <c r="AO359" s="173">
        <f>Table1[[#This Row],[ORDER QUANTITY
to be collected BEFORE 31.3.22]]</f>
        <v>0</v>
      </c>
      <c r="AP359" s="174">
        <f t="shared" si="54"/>
        <v>0</v>
      </c>
      <c r="AQ359" s="174">
        <f>IFERROR(INDEX(Retail!H:H,MATCH($D359,Retail!$D:$D,0)),0)</f>
        <v>0</v>
      </c>
      <c r="AR359" s="174">
        <f>IFERROR(INDEX(Retail!J:J,MATCH($D359,Retail!$D:$D,0)),0)</f>
        <v>0</v>
      </c>
      <c r="AS359" s="174">
        <f>IFERROR(INDEX('NEW2022'!H:H,MATCH($D359,'NEW2022'!D:D,0)),0)</f>
        <v>0</v>
      </c>
      <c r="AT359" s="174">
        <f>IFERROR(INDEX('NEW2022'!J:J,MATCH($D359,'NEW2022'!D:D,0)),0)</f>
        <v>0</v>
      </c>
      <c r="AU359" s="174">
        <f>IFERROR(INDEX('Quiet Items'!H:H,MATCH($D359,'Quiet Items'!D:D,0)),0)</f>
        <v>0</v>
      </c>
      <c r="AV359" s="174">
        <f>IFERROR(INDEX('Quiet Items'!J:J,MATCH($D359,'Quiet Items'!D:D,0)),0)</f>
        <v>0</v>
      </c>
      <c r="AW359" s="174">
        <f>IFERROR(INDEX('1.4G'!H:H,MATCH($D359,'1.4G'!D:D,0)),0)</f>
        <v>0</v>
      </c>
      <c r="AX359" s="174">
        <f>IFERROR(INDEX('1.4G'!J:J,MATCH($D359,'1.4G'!D:D,0)),0)</f>
        <v>0</v>
      </c>
      <c r="AY359" s="174">
        <f>IF(OR(AU359&gt;0,AW359&gt;0,AO359&gt;0,AS359&gt;0,AQ359&gt;0),AU359+AW359+AO359+AS359+AQ359,0)</f>
        <v>0</v>
      </c>
      <c r="AZ359" s="174">
        <f>IF(OR(AV359&gt;0,AX359&gt;0,AP359&gt;0,AT359&gt;0,AR359&gt;0),AV359+AX359+AP359+AT359+AR359,0)</f>
        <v>0</v>
      </c>
      <c r="BA359" s="175">
        <f>IFERROR(Table1[[#This Row],[Line total ordered for now]]*Table1[[#This Row],[GUARANTEED PRICE
for STOCK orders collected before 31.3.22]],0)</f>
        <v>0</v>
      </c>
      <c r="BB359" s="175">
        <f t="shared" si="55"/>
        <v>0</v>
      </c>
      <c r="BC359" s="176">
        <f>(AZ359+Table1[[#This Row],[Line total ordered for now]])*Z359</f>
        <v>0</v>
      </c>
      <c r="BD359" s="200">
        <v>136.9265</v>
      </c>
      <c r="BE359" s="65"/>
      <c r="BF359" s="65"/>
      <c r="BG359" s="65"/>
      <c r="BH359" s="65"/>
      <c r="BI359" s="65"/>
      <c r="BJ359" s="65"/>
      <c r="BK359" s="65"/>
      <c r="BL359" s="55"/>
    </row>
    <row r="360" spans="1:72" ht="15.75">
      <c r="A360" s="202">
        <v>357</v>
      </c>
      <c r="B360" s="68" t="s">
        <v>6378</v>
      </c>
      <c r="C360" s="149" t="s">
        <v>629</v>
      </c>
      <c r="D360" s="149" t="s">
        <v>888</v>
      </c>
      <c r="E360" s="149" t="s">
        <v>889</v>
      </c>
      <c r="F360" s="158" t="str">
        <f t="shared" si="58"/>
        <v>Video</v>
      </c>
      <c r="G360" s="187">
        <v>7</v>
      </c>
      <c r="H360" s="150"/>
      <c r="I360" s="184">
        <v>132.29</v>
      </c>
      <c r="J360" s="150"/>
      <c r="K360" s="151">
        <v>17.975555555555555</v>
      </c>
      <c r="L360" s="152">
        <v>147.21979999999999</v>
      </c>
      <c r="M360" s="152">
        <v>161.78</v>
      </c>
      <c r="N360" s="153" t="s">
        <v>630</v>
      </c>
      <c r="O360" s="154">
        <v>9</v>
      </c>
      <c r="P360" s="153">
        <v>7</v>
      </c>
      <c r="Q360" s="153" t="s">
        <v>147</v>
      </c>
      <c r="R360" s="155">
        <v>15</v>
      </c>
      <c r="S360" s="155">
        <v>10</v>
      </c>
      <c r="T360" s="155">
        <v>3.95</v>
      </c>
      <c r="U360" s="154" t="s">
        <v>94</v>
      </c>
      <c r="V360" s="153" t="s">
        <v>89</v>
      </c>
      <c r="W360" s="153" t="s">
        <v>627</v>
      </c>
      <c r="X360" s="151" t="s">
        <v>6378</v>
      </c>
      <c r="Y360" s="151" t="s">
        <v>6378</v>
      </c>
      <c r="Z360" s="156">
        <v>7.0000000000000007E-2</v>
      </c>
      <c r="AA360" s="153" t="s">
        <v>672</v>
      </c>
      <c r="AB360" s="153" t="s">
        <v>5553</v>
      </c>
      <c r="AC360" s="153" t="s">
        <v>164</v>
      </c>
      <c r="AD360" s="157" t="s">
        <v>890</v>
      </c>
      <c r="AE360" s="110">
        <v>0</v>
      </c>
      <c r="AF360" s="110">
        <v>0</v>
      </c>
      <c r="AG360" s="112">
        <f t="shared" si="56"/>
        <v>0</v>
      </c>
      <c r="AH360" s="110">
        <f>SUM(AG$4:AG360)</f>
        <v>1</v>
      </c>
      <c r="AI360" s="112">
        <f t="shared" si="53"/>
        <v>0</v>
      </c>
      <c r="AJ360" s="110">
        <f>COUNTIF(AI$4:AI360,"&gt;0")</f>
        <v>0</v>
      </c>
      <c r="AK360" s="110">
        <v>0</v>
      </c>
      <c r="AL360" s="110">
        <v>0</v>
      </c>
      <c r="AM360" s="172" t="str">
        <f>IF(OR(Table1[[#This Row],[Line total ordered for now]]&gt;0,Table1[[#This Row],[Line total ordered for season]]&gt;0),1,"")</f>
        <v/>
      </c>
      <c r="AN360" s="173">
        <f>COUNTIF(AM$4:AM360,"&gt;0")</f>
        <v>0</v>
      </c>
      <c r="AO360" s="173">
        <f>Table1[[#This Row],[ORDER QUANTITY
to be collected BEFORE 31.3.22]]</f>
        <v>0</v>
      </c>
      <c r="AP360" s="174">
        <f t="shared" si="54"/>
        <v>0</v>
      </c>
      <c r="AQ360" s="174">
        <f>IFERROR(INDEX(Retail!H:H,MATCH($D360,Retail!$D:$D,0)),0)</f>
        <v>0</v>
      </c>
      <c r="AR360" s="174">
        <f>IFERROR(INDEX(Retail!J:J,MATCH($D360,Retail!$D:$D,0)),0)</f>
        <v>0</v>
      </c>
      <c r="AS360" s="174">
        <f>IFERROR(INDEX('NEW2022'!H:H,MATCH($D360,'NEW2022'!D:D,0)),0)</f>
        <v>0</v>
      </c>
      <c r="AT360" s="174">
        <f>IFERROR(INDEX('NEW2022'!J:J,MATCH($D360,'NEW2022'!D:D,0)),0)</f>
        <v>0</v>
      </c>
      <c r="AU360" s="174">
        <f>IFERROR(INDEX('Quiet Items'!H:H,MATCH($D360,'Quiet Items'!D:D,0)),0)</f>
        <v>0</v>
      </c>
      <c r="AV360" s="174">
        <f>IFERROR(INDEX('Quiet Items'!J:J,MATCH($D360,'Quiet Items'!D:D,0)),0)</f>
        <v>0</v>
      </c>
      <c r="AW360" s="174">
        <f>IFERROR(INDEX('1.4G'!H:H,MATCH($D360,'1.4G'!D:D,0)),0)</f>
        <v>0</v>
      </c>
      <c r="AX360" s="174">
        <f>IFERROR(INDEX('1.4G'!J:J,MATCH($D360,'1.4G'!D:D,0)),0)</f>
        <v>0</v>
      </c>
      <c r="AY360" s="174">
        <f t="shared" si="59"/>
        <v>0</v>
      </c>
      <c r="AZ360" s="174">
        <f t="shared" si="60"/>
        <v>0</v>
      </c>
      <c r="BA360" s="175">
        <f>IFERROR(Table1[[#This Row],[Line total ordered for now]]*Table1[[#This Row],[GUARANTEED PRICE
for STOCK orders collected before 31.3.22]],0)</f>
        <v>0</v>
      </c>
      <c r="BB360" s="175">
        <f t="shared" si="55"/>
        <v>0</v>
      </c>
      <c r="BC360" s="176">
        <f>(AZ360+Table1[[#This Row],[Line total ordered for now]])*Z360</f>
        <v>0</v>
      </c>
      <c r="BD360" s="200">
        <v>137.51300000000001</v>
      </c>
      <c r="BE360" s="65"/>
      <c r="BF360" s="65"/>
      <c r="BG360" s="65"/>
      <c r="BH360" s="65"/>
      <c r="BI360" s="65"/>
      <c r="BJ360" s="65"/>
      <c r="BK360" s="65"/>
      <c r="BL360" s="55"/>
      <c r="BM360"/>
      <c r="BN360"/>
      <c r="BO360"/>
      <c r="BP360"/>
      <c r="BQ360"/>
      <c r="BR360"/>
      <c r="BS360"/>
      <c r="BT360"/>
    </row>
    <row r="361" spans="1:72" ht="15.75">
      <c r="A361" s="202">
        <v>358</v>
      </c>
      <c r="B361" s="68" t="s">
        <v>6378</v>
      </c>
      <c r="C361" s="149" t="s">
        <v>629</v>
      </c>
      <c r="D361" s="149" t="s">
        <v>4251</v>
      </c>
      <c r="E361" s="149" t="s">
        <v>4252</v>
      </c>
      <c r="F361" s="158" t="str">
        <f t="shared" si="58"/>
        <v>Video</v>
      </c>
      <c r="G361" s="187">
        <v>7</v>
      </c>
      <c r="H361" s="150"/>
      <c r="I361" s="184">
        <v>134.68</v>
      </c>
      <c r="J361" s="150"/>
      <c r="K361" s="151">
        <v>18.299999999999997</v>
      </c>
      <c r="L361" s="152">
        <v>149.87699999999998</v>
      </c>
      <c r="M361" s="152">
        <v>164.7</v>
      </c>
      <c r="N361" s="153" t="s">
        <v>630</v>
      </c>
      <c r="O361" s="154">
        <v>9</v>
      </c>
      <c r="P361" s="153">
        <v>7</v>
      </c>
      <c r="Q361" s="153" t="s">
        <v>147</v>
      </c>
      <c r="R361" s="155">
        <v>15</v>
      </c>
      <c r="S361" s="155">
        <v>8.1</v>
      </c>
      <c r="T361" s="155">
        <v>3.95</v>
      </c>
      <c r="U361" s="154" t="s">
        <v>94</v>
      </c>
      <c r="V361" s="153" t="s">
        <v>89</v>
      </c>
      <c r="W361" s="153" t="s">
        <v>627</v>
      </c>
      <c r="X361" s="151" t="s">
        <v>6378</v>
      </c>
      <c r="Y361" s="151" t="s">
        <v>6378</v>
      </c>
      <c r="Z361" s="156">
        <v>8.8499999999999995E-2</v>
      </c>
      <c r="AA361" s="153" t="s">
        <v>672</v>
      </c>
      <c r="AB361" s="153" t="s">
        <v>5551</v>
      </c>
      <c r="AC361" s="153" t="s">
        <v>795</v>
      </c>
      <c r="AD361" s="157" t="s">
        <v>4253</v>
      </c>
      <c r="AE361" s="110">
        <v>0</v>
      </c>
      <c r="AF361" s="110">
        <v>0</v>
      </c>
      <c r="AG361" s="112">
        <f t="shared" si="56"/>
        <v>0</v>
      </c>
      <c r="AH361" s="110">
        <f>SUM(AG$4:AG361)</f>
        <v>1</v>
      </c>
      <c r="AI361" s="112">
        <f t="shared" si="53"/>
        <v>0</v>
      </c>
      <c r="AJ361" s="110">
        <f>COUNTIF(AI$4:AI361,"&gt;0")</f>
        <v>0</v>
      </c>
      <c r="AK361" s="110">
        <v>0</v>
      </c>
      <c r="AL361" s="110">
        <v>0</v>
      </c>
      <c r="AM361" s="172" t="str">
        <f>IF(OR(Table1[[#This Row],[Line total ordered for now]]&gt;0,Table1[[#This Row],[Line total ordered for season]]&gt;0),1,"")</f>
        <v/>
      </c>
      <c r="AN361" s="173">
        <f>COUNTIF(AM$4:AM361,"&gt;0")</f>
        <v>0</v>
      </c>
      <c r="AO361" s="173">
        <f>Table1[[#This Row],[ORDER QUANTITY
to be collected BEFORE 31.3.22]]</f>
        <v>0</v>
      </c>
      <c r="AP361" s="174">
        <f t="shared" si="54"/>
        <v>0</v>
      </c>
      <c r="AQ361" s="174">
        <f>IFERROR(INDEX(Retail!H:H,MATCH($D361,Retail!$D:$D,0)),0)</f>
        <v>0</v>
      </c>
      <c r="AR361" s="174">
        <f>IFERROR(INDEX(Retail!J:J,MATCH($D361,Retail!$D:$D,0)),0)</f>
        <v>0</v>
      </c>
      <c r="AS361" s="174">
        <f>IFERROR(INDEX('NEW2022'!H:H,MATCH($D361,'NEW2022'!D:D,0)),0)</f>
        <v>0</v>
      </c>
      <c r="AT361" s="174">
        <f>IFERROR(INDEX('NEW2022'!J:J,MATCH($D361,'NEW2022'!D:D,0)),0)</f>
        <v>0</v>
      </c>
      <c r="AU361" s="174">
        <f>IFERROR(INDEX('Quiet Items'!H:H,MATCH($D361,'Quiet Items'!D:D,0)),0)</f>
        <v>0</v>
      </c>
      <c r="AV361" s="174">
        <f>IFERROR(INDEX('Quiet Items'!J:J,MATCH($D361,'Quiet Items'!D:D,0)),0)</f>
        <v>0</v>
      </c>
      <c r="AW361" s="174">
        <f>IFERROR(INDEX('1.4G'!H:H,MATCH($D361,'1.4G'!D:D,0)),0)</f>
        <v>0</v>
      </c>
      <c r="AX361" s="174">
        <f>IFERROR(INDEX('1.4G'!J:J,MATCH($D361,'1.4G'!D:D,0)),0)</f>
        <v>0</v>
      </c>
      <c r="AY361" s="174">
        <f t="shared" si="59"/>
        <v>0</v>
      </c>
      <c r="AZ361" s="174">
        <f t="shared" si="60"/>
        <v>0</v>
      </c>
      <c r="BA361" s="175">
        <f>IFERROR(Table1[[#This Row],[Line total ordered for now]]*Table1[[#This Row],[GUARANTEED PRICE
for STOCK orders collected before 31.3.22]],0)</f>
        <v>0</v>
      </c>
      <c r="BB361" s="175">
        <f t="shared" si="55"/>
        <v>0</v>
      </c>
      <c r="BC361" s="176">
        <f>(AZ361+Table1[[#This Row],[Line total ordered for now]])*Z361</f>
        <v>0</v>
      </c>
      <c r="BD361" s="200">
        <v>139.99499999999998</v>
      </c>
      <c r="BE361" s="65"/>
      <c r="BF361" s="65"/>
      <c r="BG361" s="65"/>
      <c r="BH361" s="65"/>
      <c r="BI361" s="65"/>
      <c r="BJ361" s="65"/>
      <c r="BK361" s="65"/>
      <c r="BL361" s="55"/>
      <c r="BM361"/>
      <c r="BN361"/>
      <c r="BO361"/>
      <c r="BP361"/>
      <c r="BQ361"/>
      <c r="BR361"/>
      <c r="BS361"/>
      <c r="BT361"/>
    </row>
    <row r="362" spans="1:72" ht="15.75">
      <c r="A362" s="202">
        <v>359</v>
      </c>
      <c r="B362" s="68" t="s">
        <v>6378</v>
      </c>
      <c r="C362" s="149" t="s">
        <v>629</v>
      </c>
      <c r="D362" s="149" t="s">
        <v>2369</v>
      </c>
      <c r="E362" s="149" t="s">
        <v>2370</v>
      </c>
      <c r="F362" s="158" t="str">
        <f t="shared" si="58"/>
        <v>Video</v>
      </c>
      <c r="G362" s="187">
        <v>0</v>
      </c>
      <c r="H362" s="150"/>
      <c r="I362" s="184">
        <v>142.28</v>
      </c>
      <c r="J362" s="150"/>
      <c r="K362" s="151">
        <v>18.480374921593768</v>
      </c>
      <c r="L362" s="152">
        <v>151.35427060785298</v>
      </c>
      <c r="M362" s="152">
        <v>166.32337429434392</v>
      </c>
      <c r="N362" s="153" t="s">
        <v>630</v>
      </c>
      <c r="O362" s="154">
        <v>9</v>
      </c>
      <c r="P362" s="153">
        <v>7</v>
      </c>
      <c r="Q362" s="153" t="s">
        <v>147</v>
      </c>
      <c r="R362" s="155">
        <v>13</v>
      </c>
      <c r="S362" s="155">
        <v>9.43</v>
      </c>
      <c r="T362" s="155">
        <v>3.95</v>
      </c>
      <c r="U362" s="154" t="s">
        <v>94</v>
      </c>
      <c r="V362" s="153" t="s">
        <v>89</v>
      </c>
      <c r="W362" s="153" t="s">
        <v>627</v>
      </c>
      <c r="X362" s="151" t="s">
        <v>6378</v>
      </c>
      <c r="Y362" s="151" t="s">
        <v>6378</v>
      </c>
      <c r="Z362" s="156">
        <v>4.4600000000000001E-2</v>
      </c>
      <c r="AA362" s="153" t="s">
        <v>919</v>
      </c>
      <c r="AB362" s="153" t="s">
        <v>4931</v>
      </c>
      <c r="AC362" s="153" t="s">
        <v>4902</v>
      </c>
      <c r="AD362" s="157" t="s">
        <v>2371</v>
      </c>
      <c r="AE362" s="110">
        <v>0</v>
      </c>
      <c r="AF362" s="110">
        <v>0</v>
      </c>
      <c r="AG362" s="112">
        <f t="shared" si="56"/>
        <v>0</v>
      </c>
      <c r="AH362" s="110">
        <f>SUM(AG$4:AG362)</f>
        <v>1</v>
      </c>
      <c r="AI362" s="112">
        <f t="shared" si="53"/>
        <v>0</v>
      </c>
      <c r="AJ362" s="110">
        <f>COUNTIF(AI$4:AI362,"&gt;0")</f>
        <v>0</v>
      </c>
      <c r="AK362" s="110">
        <v>0</v>
      </c>
      <c r="AL362" s="110">
        <v>0</v>
      </c>
      <c r="AM362" s="172" t="str">
        <f>IF(OR(Table1[[#This Row],[Line total ordered for now]]&gt;0,Table1[[#This Row],[Line total ordered for season]]&gt;0),1,"")</f>
        <v/>
      </c>
      <c r="AN362" s="173">
        <f>COUNTIF(AM$4:AM362,"&gt;0")</f>
        <v>0</v>
      </c>
      <c r="AO362" s="173">
        <f>Table1[[#This Row],[ORDER QUANTITY
to be collected BEFORE 31.3.22]]</f>
        <v>0</v>
      </c>
      <c r="AP362" s="174">
        <f t="shared" si="54"/>
        <v>0</v>
      </c>
      <c r="AQ362" s="174">
        <f>IFERROR(INDEX(Retail!H:H,MATCH($D362,Retail!$D:$D,0)),0)</f>
        <v>0</v>
      </c>
      <c r="AR362" s="174">
        <f>IFERROR(INDEX(Retail!J:J,MATCH($D362,Retail!$D:$D,0)),0)</f>
        <v>0</v>
      </c>
      <c r="AS362" s="174">
        <f>IFERROR(INDEX('NEW2022'!H:H,MATCH($D362,'NEW2022'!D:D,0)),0)</f>
        <v>0</v>
      </c>
      <c r="AT362" s="174">
        <f>IFERROR(INDEX('NEW2022'!J:J,MATCH($D362,'NEW2022'!D:D,0)),0)</f>
        <v>0</v>
      </c>
      <c r="AU362" s="174">
        <f>IFERROR(INDEX('Quiet Items'!H:H,MATCH($D362,'Quiet Items'!D:D,0)),0)</f>
        <v>0</v>
      </c>
      <c r="AV362" s="174">
        <f>IFERROR(INDEX('Quiet Items'!J:J,MATCH($D362,'Quiet Items'!D:D,0)),0)</f>
        <v>0</v>
      </c>
      <c r="AW362" s="174">
        <f>IFERROR(INDEX('1.4G'!H:H,MATCH($D362,'1.4G'!D:D,0)),0)</f>
        <v>0</v>
      </c>
      <c r="AX362" s="174">
        <f>IFERROR(INDEX('1.4G'!J:J,MATCH($D362,'1.4G'!D:D,0)),0)</f>
        <v>0</v>
      </c>
      <c r="AY362" s="174">
        <f t="shared" si="59"/>
        <v>0</v>
      </c>
      <c r="AZ362" s="174">
        <f t="shared" si="60"/>
        <v>0</v>
      </c>
      <c r="BA362" s="175">
        <f>IFERROR(Table1[[#This Row],[Line total ordered for now]]*Table1[[#This Row],[GUARANTEED PRICE
for STOCK orders collected before 31.3.22]],0)</f>
        <v>0</v>
      </c>
      <c r="BB362" s="175">
        <f t="shared" si="55"/>
        <v>0</v>
      </c>
      <c r="BC362" s="176">
        <f>(AZ362+Table1[[#This Row],[Line total ordered for now]])*Z362</f>
        <v>0</v>
      </c>
      <c r="BD362" s="200">
        <v>141.37486815019233</v>
      </c>
      <c r="BE362" s="65"/>
      <c r="BF362" s="65"/>
      <c r="BG362" s="65"/>
      <c r="BH362" s="65"/>
      <c r="BI362" s="65"/>
      <c r="BJ362" s="65"/>
      <c r="BK362" s="65"/>
      <c r="BL362" s="55"/>
      <c r="BM362"/>
      <c r="BN362"/>
      <c r="BO362"/>
      <c r="BP362"/>
      <c r="BQ362"/>
      <c r="BR362"/>
      <c r="BS362"/>
      <c r="BT362"/>
    </row>
    <row r="363" spans="1:72" ht="15.75">
      <c r="A363" s="202">
        <v>360</v>
      </c>
      <c r="B363" s="68" t="s">
        <v>6378</v>
      </c>
      <c r="C363" s="149" t="s">
        <v>629</v>
      </c>
      <c r="D363" s="149" t="s">
        <v>917</v>
      </c>
      <c r="E363" s="149" t="s">
        <v>918</v>
      </c>
      <c r="F363" s="158" t="str">
        <f t="shared" si="58"/>
        <v>Video</v>
      </c>
      <c r="G363" s="187">
        <v>8</v>
      </c>
      <c r="H363" s="150"/>
      <c r="I363" s="184">
        <v>138.59</v>
      </c>
      <c r="J363" s="150"/>
      <c r="K363" s="151">
        <v>18.599139604290436</v>
      </c>
      <c r="L363" s="152">
        <v>152.32695335913866</v>
      </c>
      <c r="M363" s="152">
        <v>167.39225643861391</v>
      </c>
      <c r="N363" s="153" t="s">
        <v>630</v>
      </c>
      <c r="O363" s="154">
        <v>9</v>
      </c>
      <c r="P363" s="153">
        <v>9</v>
      </c>
      <c r="Q363" s="153" t="s">
        <v>147</v>
      </c>
      <c r="R363" s="155">
        <v>15</v>
      </c>
      <c r="S363" s="155">
        <v>10</v>
      </c>
      <c r="T363" s="155">
        <v>3.95</v>
      </c>
      <c r="U363" s="154" t="s">
        <v>94</v>
      </c>
      <c r="V363" s="153" t="s">
        <v>89</v>
      </c>
      <c r="W363" s="153" t="s">
        <v>627</v>
      </c>
      <c r="X363" s="151" t="s">
        <v>6378</v>
      </c>
      <c r="Y363" s="151" t="s">
        <v>6378</v>
      </c>
      <c r="Z363" s="156">
        <v>8.8499999999999995E-2</v>
      </c>
      <c r="AA363" s="153" t="s">
        <v>919</v>
      </c>
      <c r="AB363" s="153" t="s">
        <v>5554</v>
      </c>
      <c r="AC363" s="153" t="s">
        <v>164</v>
      </c>
      <c r="AD363" s="157" t="s">
        <v>920</v>
      </c>
      <c r="AE363" s="110">
        <v>0</v>
      </c>
      <c r="AF363" s="110">
        <v>0</v>
      </c>
      <c r="AG363" s="112">
        <f t="shared" si="56"/>
        <v>0</v>
      </c>
      <c r="AH363" s="110">
        <f>SUM(AG$4:AG363)</f>
        <v>1</v>
      </c>
      <c r="AI363" s="112">
        <f t="shared" si="53"/>
        <v>0</v>
      </c>
      <c r="AJ363" s="110">
        <f>COUNTIF(AI$4:AI363,"&gt;0")</f>
        <v>0</v>
      </c>
      <c r="AK363" s="110">
        <v>0</v>
      </c>
      <c r="AL363" s="110">
        <v>0</v>
      </c>
      <c r="AM363" s="172" t="str">
        <f>IF(OR(Table1[[#This Row],[Line total ordered for now]]&gt;0,Table1[[#This Row],[Line total ordered for season]]&gt;0),1,"")</f>
        <v/>
      </c>
      <c r="AN363" s="173">
        <f>COUNTIF(AM$4:AM363,"&gt;0")</f>
        <v>0</v>
      </c>
      <c r="AO363" s="173">
        <f>Table1[[#This Row],[ORDER QUANTITY
to be collected BEFORE 31.3.22]]</f>
        <v>0</v>
      </c>
      <c r="AP363" s="174">
        <f t="shared" si="54"/>
        <v>0</v>
      </c>
      <c r="AQ363" s="174">
        <f>IFERROR(INDEX(Retail!H:H,MATCH($D363,Retail!$D:$D,0)),0)</f>
        <v>0</v>
      </c>
      <c r="AR363" s="174">
        <f>IFERROR(INDEX(Retail!J:J,MATCH($D363,Retail!$D:$D,0)),0)</f>
        <v>0</v>
      </c>
      <c r="AS363" s="174">
        <f>IFERROR(INDEX('NEW2022'!H:H,MATCH($D363,'NEW2022'!D:D,0)),0)</f>
        <v>0</v>
      </c>
      <c r="AT363" s="174">
        <f>IFERROR(INDEX('NEW2022'!J:J,MATCH($D363,'NEW2022'!D:D,0)),0)</f>
        <v>0</v>
      </c>
      <c r="AU363" s="174">
        <f>IFERROR(INDEX('Quiet Items'!H:H,MATCH($D363,'Quiet Items'!D:D,0)),0)</f>
        <v>0</v>
      </c>
      <c r="AV363" s="174">
        <f>IFERROR(INDEX('Quiet Items'!J:J,MATCH($D363,'Quiet Items'!D:D,0)),0)</f>
        <v>0</v>
      </c>
      <c r="AW363" s="174">
        <f>IFERROR(INDEX('1.4G'!H:H,MATCH($D363,'1.4G'!D:D,0)),0)</f>
        <v>0</v>
      </c>
      <c r="AX363" s="174">
        <f>IFERROR(INDEX('1.4G'!J:J,MATCH($D363,'1.4G'!D:D,0)),0)</f>
        <v>0</v>
      </c>
      <c r="AY363" s="174">
        <f t="shared" si="59"/>
        <v>0</v>
      </c>
      <c r="AZ363" s="174">
        <f t="shared" si="60"/>
        <v>0</v>
      </c>
      <c r="BA363" s="175">
        <f>IFERROR(Table1[[#This Row],[Line total ordered for now]]*Table1[[#This Row],[GUARANTEED PRICE
for STOCK orders collected before 31.3.22]],0)</f>
        <v>0</v>
      </c>
      <c r="BB363" s="175">
        <f t="shared" si="55"/>
        <v>0</v>
      </c>
      <c r="BC363" s="176">
        <f>(AZ363+Table1[[#This Row],[Line total ordered for now]])*Z363</f>
        <v>0</v>
      </c>
      <c r="BD363" s="200">
        <v>142.28341797282181</v>
      </c>
      <c r="BE363" s="65"/>
      <c r="BF363" s="65"/>
      <c r="BG363" s="65"/>
      <c r="BH363" s="65"/>
      <c r="BI363" s="65"/>
      <c r="BJ363" s="65"/>
      <c r="BK363" s="65"/>
      <c r="BL363" s="55"/>
      <c r="BM363"/>
      <c r="BN363"/>
      <c r="BO363"/>
      <c r="BP363"/>
      <c r="BQ363"/>
      <c r="BR363"/>
      <c r="BS363"/>
      <c r="BT363"/>
    </row>
    <row r="364" spans="1:72" ht="15.75">
      <c r="A364" s="202">
        <v>361</v>
      </c>
      <c r="B364" s="68" t="s">
        <v>6378</v>
      </c>
      <c r="C364" s="149" t="s">
        <v>629</v>
      </c>
      <c r="D364" s="149" t="s">
        <v>1566</v>
      </c>
      <c r="E364" s="149" t="s">
        <v>1567</v>
      </c>
      <c r="F364" s="158" t="str">
        <f t="shared" si="58"/>
        <v>Video</v>
      </c>
      <c r="G364" s="187">
        <v>16</v>
      </c>
      <c r="H364" s="150"/>
      <c r="I364" s="184">
        <v>148.13999999999999</v>
      </c>
      <c r="J364" s="150"/>
      <c r="K364" s="151">
        <v>18.599139604290436</v>
      </c>
      <c r="L364" s="152">
        <v>152.32695335913866</v>
      </c>
      <c r="M364" s="152">
        <v>167.39225643861391</v>
      </c>
      <c r="N364" s="153" t="s">
        <v>630</v>
      </c>
      <c r="O364" s="154">
        <v>9</v>
      </c>
      <c r="P364" s="153">
        <v>17</v>
      </c>
      <c r="Q364" s="153" t="s">
        <v>147</v>
      </c>
      <c r="R364" s="155">
        <v>15</v>
      </c>
      <c r="S364" s="155">
        <v>8.1</v>
      </c>
      <c r="T364" s="155">
        <v>3.95</v>
      </c>
      <c r="U364" s="154" t="s">
        <v>94</v>
      </c>
      <c r="V364" s="153" t="s">
        <v>89</v>
      </c>
      <c r="W364" s="153" t="s">
        <v>627</v>
      </c>
      <c r="X364" s="151" t="s">
        <v>6378</v>
      </c>
      <c r="Y364" s="151" t="s">
        <v>6378</v>
      </c>
      <c r="Z364" s="156">
        <v>8.8499999999999995E-2</v>
      </c>
      <c r="AA364" s="153" t="s">
        <v>919</v>
      </c>
      <c r="AB364" s="153" t="s">
        <v>5564</v>
      </c>
      <c r="AC364" s="153" t="s">
        <v>4933</v>
      </c>
      <c r="AD364" s="157" t="s">
        <v>1568</v>
      </c>
      <c r="AE364" s="110">
        <v>0</v>
      </c>
      <c r="AF364" s="110">
        <v>0</v>
      </c>
      <c r="AG364" s="112">
        <f t="shared" si="56"/>
        <v>0</v>
      </c>
      <c r="AH364" s="110">
        <f>SUM(AG$4:AG364)</f>
        <v>1</v>
      </c>
      <c r="AI364" s="112">
        <f t="shared" si="53"/>
        <v>0</v>
      </c>
      <c r="AJ364" s="110">
        <f>COUNTIF(AI$4:AI364,"&gt;0")</f>
        <v>0</v>
      </c>
      <c r="AK364" s="110">
        <v>0</v>
      </c>
      <c r="AL364" s="110">
        <v>0</v>
      </c>
      <c r="AM364" s="172" t="str">
        <f>IF(OR(Table1[[#This Row],[Line total ordered for now]]&gt;0,Table1[[#This Row],[Line total ordered for season]]&gt;0),1,"")</f>
        <v/>
      </c>
      <c r="AN364" s="173">
        <f>COUNTIF(AM$4:AM364,"&gt;0")</f>
        <v>0</v>
      </c>
      <c r="AO364" s="173">
        <f>Table1[[#This Row],[ORDER QUANTITY
to be collected BEFORE 31.3.22]]</f>
        <v>0</v>
      </c>
      <c r="AP364" s="174">
        <f t="shared" si="54"/>
        <v>0</v>
      </c>
      <c r="AQ364" s="174">
        <f>IFERROR(INDEX(Retail!H:H,MATCH($D364,Retail!$D:$D,0)),0)</f>
        <v>0</v>
      </c>
      <c r="AR364" s="174">
        <f>IFERROR(INDEX(Retail!J:J,MATCH($D364,Retail!$D:$D,0)),0)</f>
        <v>0</v>
      </c>
      <c r="AS364" s="174">
        <f>IFERROR(INDEX('NEW2022'!H:H,MATCH($D364,'NEW2022'!D:D,0)),0)</f>
        <v>0</v>
      </c>
      <c r="AT364" s="174">
        <f>IFERROR(INDEX('NEW2022'!J:J,MATCH($D364,'NEW2022'!D:D,0)),0)</f>
        <v>0</v>
      </c>
      <c r="AU364" s="174">
        <f>IFERROR(INDEX('Quiet Items'!H:H,MATCH($D364,'Quiet Items'!D:D,0)),0)</f>
        <v>0</v>
      </c>
      <c r="AV364" s="174">
        <f>IFERROR(INDEX('Quiet Items'!J:J,MATCH($D364,'Quiet Items'!D:D,0)),0)</f>
        <v>0</v>
      </c>
      <c r="AW364" s="174">
        <f>IFERROR(INDEX('1.4G'!H:H,MATCH($D364,'1.4G'!D:D,0)),0)</f>
        <v>0</v>
      </c>
      <c r="AX364" s="174">
        <f>IFERROR(INDEX('1.4G'!J:J,MATCH($D364,'1.4G'!D:D,0)),0)</f>
        <v>0</v>
      </c>
      <c r="AY364" s="174">
        <f t="shared" si="59"/>
        <v>0</v>
      </c>
      <c r="AZ364" s="174">
        <f t="shared" si="60"/>
        <v>0</v>
      </c>
      <c r="BA364" s="175">
        <f>IFERROR(Table1[[#This Row],[Line total ordered for now]]*Table1[[#This Row],[GUARANTEED PRICE
for STOCK orders collected before 31.3.22]],0)</f>
        <v>0</v>
      </c>
      <c r="BB364" s="175">
        <f t="shared" si="55"/>
        <v>0</v>
      </c>
      <c r="BC364" s="176">
        <f>(AZ364+Table1[[#This Row],[Line total ordered for now]])*Z364</f>
        <v>0</v>
      </c>
      <c r="BD364" s="200">
        <v>142.28341797282181</v>
      </c>
      <c r="BE364" s="65"/>
      <c r="BF364" s="65"/>
      <c r="BG364" s="65"/>
      <c r="BH364" s="65"/>
      <c r="BI364" s="65"/>
      <c r="BJ364" s="65"/>
      <c r="BK364" s="65"/>
      <c r="BL364" s="55"/>
      <c r="BM364"/>
      <c r="BN364"/>
      <c r="BO364"/>
      <c r="BP364"/>
      <c r="BQ364"/>
      <c r="BR364"/>
      <c r="BS364"/>
      <c r="BT364"/>
    </row>
    <row r="365" spans="1:72" ht="15.75">
      <c r="A365" s="202">
        <v>362</v>
      </c>
      <c r="B365" s="68" t="s">
        <v>6378</v>
      </c>
      <c r="C365" s="149" t="s">
        <v>629</v>
      </c>
      <c r="D365" s="149" t="s">
        <v>1778</v>
      </c>
      <c r="E365" s="149" t="s">
        <v>1779</v>
      </c>
      <c r="F365" s="158" t="str">
        <f t="shared" si="58"/>
        <v>Video</v>
      </c>
      <c r="G365" s="187">
        <v>0</v>
      </c>
      <c r="H365" s="150"/>
      <c r="I365" s="184">
        <v>130.88</v>
      </c>
      <c r="J365" s="150"/>
      <c r="K365" s="151">
        <v>18.599139604290436</v>
      </c>
      <c r="L365" s="152">
        <v>152.32695335913866</v>
      </c>
      <c r="M365" s="152">
        <v>167.39225643861391</v>
      </c>
      <c r="N365" s="153" t="s">
        <v>630</v>
      </c>
      <c r="O365" s="154">
        <v>9</v>
      </c>
      <c r="P365" s="153">
        <v>8</v>
      </c>
      <c r="Q365" s="153" t="s">
        <v>147</v>
      </c>
      <c r="R365" s="155">
        <v>13</v>
      </c>
      <c r="S365" s="155">
        <v>10.5</v>
      </c>
      <c r="T365" s="155">
        <v>3.95</v>
      </c>
      <c r="U365" s="154" t="s">
        <v>94</v>
      </c>
      <c r="V365" s="153" t="s">
        <v>89</v>
      </c>
      <c r="W365" s="153" t="s">
        <v>627</v>
      </c>
      <c r="X365" s="151" t="s">
        <v>6378</v>
      </c>
      <c r="Y365" s="151" t="s">
        <v>6378</v>
      </c>
      <c r="Z365" s="156">
        <v>8.8499999999999995E-2</v>
      </c>
      <c r="AA365" s="153" t="s">
        <v>672</v>
      </c>
      <c r="AB365" s="153" t="s">
        <v>5910</v>
      </c>
      <c r="AC365" s="153" t="s">
        <v>145</v>
      </c>
      <c r="AD365" s="157" t="s">
        <v>1780</v>
      </c>
      <c r="AE365" s="110">
        <v>0</v>
      </c>
      <c r="AF365" s="110">
        <v>0</v>
      </c>
      <c r="AG365" s="112">
        <f t="shared" si="56"/>
        <v>0</v>
      </c>
      <c r="AH365" s="110">
        <f>SUM(AG$4:AG365)</f>
        <v>1</v>
      </c>
      <c r="AI365" s="112">
        <f t="shared" si="53"/>
        <v>0</v>
      </c>
      <c r="AJ365" s="110">
        <f>COUNTIF(AI$4:AI365,"&gt;0")</f>
        <v>0</v>
      </c>
      <c r="AK365" s="110">
        <v>0</v>
      </c>
      <c r="AL365" s="110">
        <v>0</v>
      </c>
      <c r="AM365" s="172" t="str">
        <f>IF(OR(Table1[[#This Row],[Line total ordered for now]]&gt;0,Table1[[#This Row],[Line total ordered for season]]&gt;0),1,"")</f>
        <v/>
      </c>
      <c r="AN365" s="173">
        <f>COUNTIF(AM$4:AM365,"&gt;0")</f>
        <v>0</v>
      </c>
      <c r="AO365" s="173">
        <f>Table1[[#This Row],[ORDER QUANTITY
to be collected BEFORE 31.3.22]]</f>
        <v>0</v>
      </c>
      <c r="AP365" s="174">
        <f t="shared" si="54"/>
        <v>0</v>
      </c>
      <c r="AQ365" s="174">
        <f>IFERROR(INDEX(Retail!H:H,MATCH($D365,Retail!$D:$D,0)),0)</f>
        <v>0</v>
      </c>
      <c r="AR365" s="174">
        <f>IFERROR(INDEX(Retail!J:J,MATCH($D365,Retail!$D:$D,0)),0)</f>
        <v>0</v>
      </c>
      <c r="AS365" s="174">
        <f>IFERROR(INDEX('NEW2022'!H:H,MATCH($D365,'NEW2022'!D:D,0)),0)</f>
        <v>0</v>
      </c>
      <c r="AT365" s="174">
        <f>IFERROR(INDEX('NEW2022'!J:J,MATCH($D365,'NEW2022'!D:D,0)),0)</f>
        <v>0</v>
      </c>
      <c r="AU365" s="174">
        <f>IFERROR(INDEX('Quiet Items'!H:H,MATCH($D365,'Quiet Items'!D:D,0)),0)</f>
        <v>0</v>
      </c>
      <c r="AV365" s="174">
        <f>IFERROR(INDEX('Quiet Items'!J:J,MATCH($D365,'Quiet Items'!D:D,0)),0)</f>
        <v>0</v>
      </c>
      <c r="AW365" s="174">
        <f>IFERROR(INDEX('1.4G'!H:H,MATCH($D365,'1.4G'!D:D,0)),0)</f>
        <v>0</v>
      </c>
      <c r="AX365" s="174">
        <f>IFERROR(INDEX('1.4G'!J:J,MATCH($D365,'1.4G'!D:D,0)),0)</f>
        <v>0</v>
      </c>
      <c r="AY365" s="174">
        <f t="shared" si="59"/>
        <v>0</v>
      </c>
      <c r="AZ365" s="174">
        <f t="shared" si="60"/>
        <v>0</v>
      </c>
      <c r="BA365" s="175">
        <f>IFERROR(Table1[[#This Row],[Line total ordered for now]]*Table1[[#This Row],[GUARANTEED PRICE
for STOCK orders collected before 31.3.22]],0)</f>
        <v>0</v>
      </c>
      <c r="BB365" s="175">
        <f t="shared" si="55"/>
        <v>0</v>
      </c>
      <c r="BC365" s="176">
        <f>(AZ365+Table1[[#This Row],[Line total ordered for now]])*Z365</f>
        <v>0</v>
      </c>
      <c r="BD365" s="200">
        <v>142.28341797282181</v>
      </c>
      <c r="BE365" s="65"/>
      <c r="BF365" s="65"/>
      <c r="BG365" s="65"/>
      <c r="BH365" s="65"/>
      <c r="BI365" s="65"/>
      <c r="BJ365" s="65"/>
      <c r="BK365" s="65"/>
      <c r="BL365" s="55"/>
      <c r="BM365"/>
      <c r="BN365"/>
      <c r="BO365"/>
      <c r="BP365"/>
      <c r="BQ365"/>
      <c r="BR365"/>
      <c r="BS365"/>
      <c r="BT365"/>
    </row>
    <row r="366" spans="1:72" ht="15.75">
      <c r="A366" s="202">
        <v>363</v>
      </c>
      <c r="B366" s="68" t="s">
        <v>6378</v>
      </c>
      <c r="C366" s="149" t="s">
        <v>629</v>
      </c>
      <c r="D366" s="149" t="s">
        <v>2242</v>
      </c>
      <c r="E366" s="149" t="s">
        <v>2243</v>
      </c>
      <c r="F366" s="158" t="str">
        <f t="shared" si="58"/>
        <v>Video</v>
      </c>
      <c r="G366" s="187">
        <v>2</v>
      </c>
      <c r="H366" s="150"/>
      <c r="I366" s="184">
        <v>138.69999999999999</v>
      </c>
      <c r="J366" s="150"/>
      <c r="K366" s="151">
        <v>18.846666666666668</v>
      </c>
      <c r="L366" s="152">
        <v>154.35420000000002</v>
      </c>
      <c r="M366" s="152">
        <v>169.62</v>
      </c>
      <c r="N366" s="153" t="s">
        <v>630</v>
      </c>
      <c r="O366" s="154">
        <v>9</v>
      </c>
      <c r="P366" s="153">
        <v>6</v>
      </c>
      <c r="Q366" s="153" t="s">
        <v>147</v>
      </c>
      <c r="R366" s="155">
        <v>13</v>
      </c>
      <c r="S366" s="155">
        <v>9.43</v>
      </c>
      <c r="T366" s="155">
        <v>3.95</v>
      </c>
      <c r="U366" s="154" t="s">
        <v>94</v>
      </c>
      <c r="V366" s="153" t="s">
        <v>89</v>
      </c>
      <c r="W366" s="153" t="s">
        <v>627</v>
      </c>
      <c r="X366" s="151" t="s">
        <v>6378</v>
      </c>
      <c r="Y366" s="151" t="s">
        <v>6378</v>
      </c>
      <c r="Z366" s="156">
        <v>8.8499999999999995E-2</v>
      </c>
      <c r="AA366" s="153" t="s">
        <v>919</v>
      </c>
      <c r="AB366" s="153" t="s">
        <v>4929</v>
      </c>
      <c r="AC366" s="153" t="s">
        <v>4902</v>
      </c>
      <c r="AD366" s="157" t="s">
        <v>2244</v>
      </c>
      <c r="AE366" s="110">
        <v>0</v>
      </c>
      <c r="AF366" s="110">
        <v>0</v>
      </c>
      <c r="AG366" s="112">
        <f t="shared" si="56"/>
        <v>0</v>
      </c>
      <c r="AH366" s="110">
        <f>SUM(AG$4:AG366)</f>
        <v>1</v>
      </c>
      <c r="AI366" s="112">
        <f t="shared" si="53"/>
        <v>0</v>
      </c>
      <c r="AJ366" s="110">
        <f>COUNTIF(AI$4:AI366,"&gt;0")</f>
        <v>0</v>
      </c>
      <c r="AK366" s="110">
        <v>0</v>
      </c>
      <c r="AL366" s="110">
        <v>0</v>
      </c>
      <c r="AM366" s="172" t="str">
        <f>IF(OR(Table1[[#This Row],[Line total ordered for now]]&gt;0,Table1[[#This Row],[Line total ordered for season]]&gt;0),1,"")</f>
        <v/>
      </c>
      <c r="AN366" s="173">
        <f>COUNTIF(AM$4:AM366,"&gt;0")</f>
        <v>0</v>
      </c>
      <c r="AO366" s="173">
        <f>Table1[[#This Row],[ORDER QUANTITY
to be collected BEFORE 31.3.22]]</f>
        <v>0</v>
      </c>
      <c r="AP366" s="174">
        <f t="shared" si="54"/>
        <v>0</v>
      </c>
      <c r="AQ366" s="174">
        <f>IFERROR(INDEX(Retail!H:H,MATCH($D366,Retail!$D:$D,0)),0)</f>
        <v>0</v>
      </c>
      <c r="AR366" s="174">
        <f>IFERROR(INDEX(Retail!J:J,MATCH($D366,Retail!$D:$D,0)),0)</f>
        <v>0</v>
      </c>
      <c r="AS366" s="174">
        <f>IFERROR(INDEX('NEW2022'!H:H,MATCH($D366,'NEW2022'!D:D,0)),0)</f>
        <v>0</v>
      </c>
      <c r="AT366" s="174">
        <f>IFERROR(INDEX('NEW2022'!J:J,MATCH($D366,'NEW2022'!D:D,0)),0)</f>
        <v>0</v>
      </c>
      <c r="AU366" s="174">
        <f>IFERROR(INDEX('Quiet Items'!H:H,MATCH($D366,'Quiet Items'!D:D,0)),0)</f>
        <v>0</v>
      </c>
      <c r="AV366" s="174">
        <f>IFERROR(INDEX('Quiet Items'!J:J,MATCH($D366,'Quiet Items'!D:D,0)),0)</f>
        <v>0</v>
      </c>
      <c r="AW366" s="174">
        <f>IFERROR(INDEX('1.4G'!H:H,MATCH($D366,'1.4G'!D:D,0)),0)</f>
        <v>0</v>
      </c>
      <c r="AX366" s="174">
        <f>IFERROR(INDEX('1.4G'!J:J,MATCH($D366,'1.4G'!D:D,0)),0)</f>
        <v>0</v>
      </c>
      <c r="AY366" s="174">
        <f t="shared" si="59"/>
        <v>0</v>
      </c>
      <c r="AZ366" s="174">
        <f t="shared" si="60"/>
        <v>0</v>
      </c>
      <c r="BA366" s="175">
        <f>IFERROR(Table1[[#This Row],[Line total ordered for now]]*Table1[[#This Row],[GUARANTEED PRICE
for STOCK orders collected before 31.3.22]],0)</f>
        <v>0</v>
      </c>
      <c r="BB366" s="175">
        <f t="shared" si="55"/>
        <v>0</v>
      </c>
      <c r="BC366" s="176">
        <f>(AZ366+Table1[[#This Row],[Line total ordered for now]])*Z366</f>
        <v>0</v>
      </c>
      <c r="BD366" s="200">
        <v>144.17699999999999</v>
      </c>
      <c r="BE366" s="65"/>
      <c r="BF366" s="65"/>
      <c r="BG366" s="65"/>
      <c r="BH366" s="65"/>
      <c r="BI366" s="65"/>
      <c r="BJ366" s="65"/>
      <c r="BK366" s="65"/>
      <c r="BL366" s="55"/>
      <c r="BM366"/>
      <c r="BN366"/>
      <c r="BO366"/>
      <c r="BP366"/>
      <c r="BQ366"/>
      <c r="BR366"/>
      <c r="BS366"/>
      <c r="BT366"/>
    </row>
    <row r="367" spans="1:72" ht="15.75">
      <c r="A367" s="202">
        <v>364</v>
      </c>
      <c r="B367" s="68" t="s">
        <v>6378</v>
      </c>
      <c r="C367" s="149" t="s">
        <v>629</v>
      </c>
      <c r="D367" s="149" t="s">
        <v>1277</v>
      </c>
      <c r="E367" s="149" t="s">
        <v>1278</v>
      </c>
      <c r="F367" s="158" t="str">
        <f t="shared" si="58"/>
        <v>Video</v>
      </c>
      <c r="G367" s="187">
        <v>6</v>
      </c>
      <c r="H367" s="150"/>
      <c r="I367" s="184">
        <v>139.44</v>
      </c>
      <c r="J367" s="150"/>
      <c r="K367" s="151">
        <v>18.946666666666665</v>
      </c>
      <c r="L367" s="152">
        <v>155.17319999999998</v>
      </c>
      <c r="M367" s="152">
        <v>170.51999999999998</v>
      </c>
      <c r="N367" s="153" t="s">
        <v>630</v>
      </c>
      <c r="O367" s="154">
        <v>9</v>
      </c>
      <c r="P367" s="153">
        <v>7</v>
      </c>
      <c r="Q367" s="153" t="s">
        <v>147</v>
      </c>
      <c r="R367" s="155">
        <v>13</v>
      </c>
      <c r="S367" s="155">
        <v>9.43</v>
      </c>
      <c r="T367" s="155">
        <v>3.95</v>
      </c>
      <c r="U367" s="154" t="s">
        <v>94</v>
      </c>
      <c r="V367" s="153" t="s">
        <v>89</v>
      </c>
      <c r="W367" s="153" t="s">
        <v>627</v>
      </c>
      <c r="X367" s="151" t="s">
        <v>6378</v>
      </c>
      <c r="Y367" s="151" t="s">
        <v>6378</v>
      </c>
      <c r="Z367" s="156">
        <v>8.8499999999999995E-2</v>
      </c>
      <c r="AA367" s="153" t="s">
        <v>672</v>
      </c>
      <c r="AB367" s="153" t="s">
        <v>5558</v>
      </c>
      <c r="AC367" s="153" t="s">
        <v>785</v>
      </c>
      <c r="AD367" s="157" t="s">
        <v>1279</v>
      </c>
      <c r="AE367" s="110">
        <v>0</v>
      </c>
      <c r="AF367" s="110">
        <v>0</v>
      </c>
      <c r="AG367" s="112">
        <f t="shared" si="56"/>
        <v>0</v>
      </c>
      <c r="AH367" s="110">
        <f>SUM(AG$4:AG367)</f>
        <v>1</v>
      </c>
      <c r="AI367" s="112">
        <f t="shared" si="53"/>
        <v>0</v>
      </c>
      <c r="AJ367" s="110">
        <f>COUNTIF(AI$4:AI367,"&gt;0")</f>
        <v>0</v>
      </c>
      <c r="AK367" s="110">
        <v>0</v>
      </c>
      <c r="AL367" s="110">
        <v>0</v>
      </c>
      <c r="AM367" s="172" t="str">
        <f>IF(OR(Table1[[#This Row],[Line total ordered for now]]&gt;0,Table1[[#This Row],[Line total ordered for season]]&gt;0),1,"")</f>
        <v/>
      </c>
      <c r="AN367" s="173">
        <f>COUNTIF(AM$4:AM367,"&gt;0")</f>
        <v>0</v>
      </c>
      <c r="AO367" s="173">
        <f>Table1[[#This Row],[ORDER QUANTITY
to be collected BEFORE 31.3.22]]</f>
        <v>0</v>
      </c>
      <c r="AP367" s="174">
        <f t="shared" si="54"/>
        <v>0</v>
      </c>
      <c r="AQ367" s="174">
        <f>IFERROR(INDEX(Retail!H:H,MATCH($D367,Retail!$D:$D,0)),0)</f>
        <v>0</v>
      </c>
      <c r="AR367" s="174">
        <f>IFERROR(INDEX(Retail!J:J,MATCH($D367,Retail!$D:$D,0)),0)</f>
        <v>0</v>
      </c>
      <c r="AS367" s="174">
        <f>IFERROR(INDEX('NEW2022'!H:H,MATCH($D367,'NEW2022'!D:D,0)),0)</f>
        <v>0</v>
      </c>
      <c r="AT367" s="174">
        <f>IFERROR(INDEX('NEW2022'!J:J,MATCH($D367,'NEW2022'!D:D,0)),0)</f>
        <v>0</v>
      </c>
      <c r="AU367" s="174">
        <f>IFERROR(INDEX('Quiet Items'!H:H,MATCH($D367,'Quiet Items'!D:D,0)),0)</f>
        <v>0</v>
      </c>
      <c r="AV367" s="174">
        <f>IFERROR(INDEX('Quiet Items'!J:J,MATCH($D367,'Quiet Items'!D:D,0)),0)</f>
        <v>0</v>
      </c>
      <c r="AW367" s="174">
        <f>IFERROR(INDEX('1.4G'!H:H,MATCH($D367,'1.4G'!D:D,0)),0)</f>
        <v>0</v>
      </c>
      <c r="AX367" s="174">
        <f>IFERROR(INDEX('1.4G'!J:J,MATCH($D367,'1.4G'!D:D,0)),0)</f>
        <v>0</v>
      </c>
      <c r="AY367" s="174">
        <f t="shared" si="59"/>
        <v>0</v>
      </c>
      <c r="AZ367" s="174">
        <f t="shared" si="60"/>
        <v>0</v>
      </c>
      <c r="BA367" s="175">
        <f>IFERROR(Table1[[#This Row],[Line total ordered for now]]*Table1[[#This Row],[GUARANTEED PRICE
for STOCK orders collected before 31.3.22]],0)</f>
        <v>0</v>
      </c>
      <c r="BB367" s="175">
        <f t="shared" si="55"/>
        <v>0</v>
      </c>
      <c r="BC367" s="176">
        <f>(AZ367+Table1[[#This Row],[Line total ordered for now]])*Z367</f>
        <v>0</v>
      </c>
      <c r="BD367" s="200">
        <v>144.94199999999998</v>
      </c>
      <c r="BE367" s="65"/>
      <c r="BF367" s="65"/>
      <c r="BG367" s="65"/>
      <c r="BH367" s="65"/>
      <c r="BI367" s="65"/>
      <c r="BJ367" s="65"/>
      <c r="BK367" s="65"/>
      <c r="BL367" s="55"/>
      <c r="BM367"/>
      <c r="BN367"/>
      <c r="BO367"/>
      <c r="BP367"/>
      <c r="BQ367"/>
      <c r="BR367"/>
      <c r="BS367"/>
      <c r="BT367"/>
    </row>
    <row r="368" spans="1:72" ht="15.75">
      <c r="A368" s="202">
        <v>365</v>
      </c>
      <c r="B368" s="68" t="s">
        <v>6378</v>
      </c>
      <c r="C368" s="149" t="s">
        <v>629</v>
      </c>
      <c r="D368" s="149" t="s">
        <v>2154</v>
      </c>
      <c r="E368" s="149" t="s">
        <v>2155</v>
      </c>
      <c r="F368" s="158" t="str">
        <f t="shared" si="58"/>
        <v>Video</v>
      </c>
      <c r="G368" s="187">
        <v>8</v>
      </c>
      <c r="H368" s="150"/>
      <c r="I368" s="184">
        <v>140.63999999999999</v>
      </c>
      <c r="J368" s="150"/>
      <c r="K368" s="151">
        <v>19.11</v>
      </c>
      <c r="L368" s="152">
        <v>156.51089999999999</v>
      </c>
      <c r="M368" s="152">
        <v>171.98999999999998</v>
      </c>
      <c r="N368" s="153" t="s">
        <v>630</v>
      </c>
      <c r="O368" s="154">
        <v>9</v>
      </c>
      <c r="P368" s="153">
        <v>5</v>
      </c>
      <c r="Q368" s="153" t="s">
        <v>147</v>
      </c>
      <c r="R368" s="155">
        <v>13</v>
      </c>
      <c r="S368" s="155">
        <v>9.43</v>
      </c>
      <c r="T368" s="155">
        <v>3.95</v>
      </c>
      <c r="U368" s="154" t="s">
        <v>94</v>
      </c>
      <c r="V368" s="153" t="s">
        <v>89</v>
      </c>
      <c r="W368" s="153" t="s">
        <v>627</v>
      </c>
      <c r="X368" s="151" t="s">
        <v>6378</v>
      </c>
      <c r="Y368" s="151" t="s">
        <v>6378</v>
      </c>
      <c r="Z368" s="156">
        <v>8.8499999999999995E-2</v>
      </c>
      <c r="AA368" s="153" t="s">
        <v>919</v>
      </c>
      <c r="AB368" s="153" t="s">
        <v>4926</v>
      </c>
      <c r="AC368" s="153" t="s">
        <v>4902</v>
      </c>
      <c r="AD368" s="157" t="s">
        <v>2156</v>
      </c>
      <c r="AE368" s="110">
        <v>0</v>
      </c>
      <c r="AF368" s="110">
        <v>0</v>
      </c>
      <c r="AG368" s="112">
        <f t="shared" si="56"/>
        <v>0</v>
      </c>
      <c r="AH368" s="110">
        <f>SUM(AG$4:AG368)</f>
        <v>1</v>
      </c>
      <c r="AI368" s="112">
        <f t="shared" si="53"/>
        <v>0</v>
      </c>
      <c r="AJ368" s="110">
        <f>COUNTIF(AI$4:AI368,"&gt;0")</f>
        <v>0</v>
      </c>
      <c r="AK368" s="110">
        <v>0</v>
      </c>
      <c r="AL368" s="110">
        <v>0</v>
      </c>
      <c r="AM368" s="172" t="str">
        <f>IF(OR(Table1[[#This Row],[Line total ordered for now]]&gt;0,Table1[[#This Row],[Line total ordered for season]]&gt;0),1,"")</f>
        <v/>
      </c>
      <c r="AN368" s="173">
        <f>COUNTIF(AM$4:AM368,"&gt;0")</f>
        <v>0</v>
      </c>
      <c r="AO368" s="173">
        <f>Table1[[#This Row],[ORDER QUANTITY
to be collected BEFORE 31.3.22]]</f>
        <v>0</v>
      </c>
      <c r="AP368" s="174">
        <f t="shared" si="54"/>
        <v>0</v>
      </c>
      <c r="AQ368" s="174">
        <f>IFERROR(INDEX(Retail!H:H,MATCH($D368,Retail!$D:$D,0)),0)</f>
        <v>0</v>
      </c>
      <c r="AR368" s="174">
        <f>IFERROR(INDEX(Retail!J:J,MATCH($D368,Retail!$D:$D,0)),0)</f>
        <v>0</v>
      </c>
      <c r="AS368" s="174">
        <f>IFERROR(INDEX('NEW2022'!H:H,MATCH($D368,'NEW2022'!D:D,0)),0)</f>
        <v>0</v>
      </c>
      <c r="AT368" s="174">
        <f>IFERROR(INDEX('NEW2022'!J:J,MATCH($D368,'NEW2022'!D:D,0)),0)</f>
        <v>0</v>
      </c>
      <c r="AU368" s="174">
        <f>IFERROR(INDEX('Quiet Items'!H:H,MATCH($D368,'Quiet Items'!D:D,0)),0)</f>
        <v>0</v>
      </c>
      <c r="AV368" s="174">
        <f>IFERROR(INDEX('Quiet Items'!J:J,MATCH($D368,'Quiet Items'!D:D,0)),0)</f>
        <v>0</v>
      </c>
      <c r="AW368" s="174">
        <f>IFERROR(INDEX('1.4G'!H:H,MATCH($D368,'1.4G'!D:D,0)),0)</f>
        <v>0</v>
      </c>
      <c r="AX368" s="174">
        <f>IFERROR(INDEX('1.4G'!J:J,MATCH($D368,'1.4G'!D:D,0)),0)</f>
        <v>0</v>
      </c>
      <c r="AY368" s="174">
        <f t="shared" si="59"/>
        <v>0</v>
      </c>
      <c r="AZ368" s="174">
        <f t="shared" si="60"/>
        <v>0</v>
      </c>
      <c r="BA368" s="175">
        <f>IFERROR(Table1[[#This Row],[Line total ordered for now]]*Table1[[#This Row],[GUARANTEED PRICE
for STOCK orders collected before 31.3.22]],0)</f>
        <v>0</v>
      </c>
      <c r="BB368" s="175">
        <f t="shared" si="55"/>
        <v>0</v>
      </c>
      <c r="BC368" s="176">
        <f>(AZ368+Table1[[#This Row],[Line total ordered for now]])*Z368</f>
        <v>0</v>
      </c>
      <c r="BD368" s="200">
        <v>146.19149999999999</v>
      </c>
      <c r="BE368" s="65"/>
      <c r="BF368" s="65"/>
      <c r="BG368" s="65"/>
      <c r="BH368" s="65"/>
      <c r="BI368" s="65"/>
      <c r="BJ368" s="65"/>
      <c r="BK368" s="65"/>
      <c r="BL368" s="55"/>
      <c r="BM368"/>
      <c r="BN368"/>
      <c r="BO368"/>
      <c r="BP368"/>
      <c r="BQ368"/>
      <c r="BR368"/>
      <c r="BS368"/>
      <c r="BT368"/>
    </row>
    <row r="369" spans="1:72" ht="15.75">
      <c r="A369" s="202">
        <v>366</v>
      </c>
      <c r="B369" s="68" t="s">
        <v>6378</v>
      </c>
      <c r="C369" s="149" t="s">
        <v>629</v>
      </c>
      <c r="D369" s="149" t="s">
        <v>1449</v>
      </c>
      <c r="E369" s="149" t="s">
        <v>1450</v>
      </c>
      <c r="F369" s="158" t="str">
        <f t="shared" si="58"/>
        <v>Video</v>
      </c>
      <c r="G369" s="187">
        <v>4</v>
      </c>
      <c r="H369" s="150"/>
      <c r="I369" s="184">
        <v>140.80000000000001</v>
      </c>
      <c r="J369" s="150"/>
      <c r="K369" s="151">
        <v>19.13111111111111</v>
      </c>
      <c r="L369" s="152">
        <v>156.68379999999999</v>
      </c>
      <c r="M369" s="152">
        <v>172.17999999999998</v>
      </c>
      <c r="N369" s="153" t="s">
        <v>630</v>
      </c>
      <c r="O369" s="154">
        <v>9</v>
      </c>
      <c r="P369" s="153">
        <v>10</v>
      </c>
      <c r="Q369" s="153" t="s">
        <v>147</v>
      </c>
      <c r="R369" s="155">
        <v>15</v>
      </c>
      <c r="S369" s="155">
        <v>8.1</v>
      </c>
      <c r="T369" s="155">
        <v>3.95</v>
      </c>
      <c r="U369" s="154" t="s">
        <v>94</v>
      </c>
      <c r="V369" s="153" t="s">
        <v>89</v>
      </c>
      <c r="W369" s="153" t="s">
        <v>627</v>
      </c>
      <c r="X369" s="151" t="s">
        <v>6378</v>
      </c>
      <c r="Y369" s="151" t="s">
        <v>6378</v>
      </c>
      <c r="Z369" s="156">
        <v>8.8499999999999995E-2</v>
      </c>
      <c r="AA369" s="153" t="s">
        <v>919</v>
      </c>
      <c r="AB369" s="153" t="s">
        <v>5561</v>
      </c>
      <c r="AC369" s="153" t="s">
        <v>785</v>
      </c>
      <c r="AD369" s="157" t="s">
        <v>1451</v>
      </c>
      <c r="AE369" s="110">
        <v>0</v>
      </c>
      <c r="AF369" s="110">
        <v>0</v>
      </c>
      <c r="AG369" s="112">
        <f t="shared" si="56"/>
        <v>0</v>
      </c>
      <c r="AH369" s="110">
        <f>SUM(AG$4:AG369)</f>
        <v>1</v>
      </c>
      <c r="AI369" s="112">
        <f t="shared" si="53"/>
        <v>0</v>
      </c>
      <c r="AJ369" s="110">
        <f>COUNTIF(AI$4:AI369,"&gt;0")</f>
        <v>0</v>
      </c>
      <c r="AK369" s="110">
        <v>0</v>
      </c>
      <c r="AL369" s="110">
        <v>0</v>
      </c>
      <c r="AM369" s="172" t="str">
        <f>IF(OR(Table1[[#This Row],[Line total ordered for now]]&gt;0,Table1[[#This Row],[Line total ordered for season]]&gt;0),1,"")</f>
        <v/>
      </c>
      <c r="AN369" s="173">
        <f>COUNTIF(AM$4:AM369,"&gt;0")</f>
        <v>0</v>
      </c>
      <c r="AO369" s="173">
        <f>Table1[[#This Row],[ORDER QUANTITY
to be collected BEFORE 31.3.22]]</f>
        <v>0</v>
      </c>
      <c r="AP369" s="174">
        <f t="shared" si="54"/>
        <v>0</v>
      </c>
      <c r="AQ369" s="174">
        <f>IFERROR(INDEX(Retail!H:H,MATCH($D369,Retail!$D:$D,0)),0)</f>
        <v>0</v>
      </c>
      <c r="AR369" s="174">
        <f>IFERROR(INDEX(Retail!J:J,MATCH($D369,Retail!$D:$D,0)),0)</f>
        <v>0</v>
      </c>
      <c r="AS369" s="174">
        <f>IFERROR(INDEX('NEW2022'!H:H,MATCH($D369,'NEW2022'!D:D,0)),0)</f>
        <v>0</v>
      </c>
      <c r="AT369" s="174">
        <f>IFERROR(INDEX('NEW2022'!J:J,MATCH($D369,'NEW2022'!D:D,0)),0)</f>
        <v>0</v>
      </c>
      <c r="AU369" s="174">
        <f>IFERROR(INDEX('Quiet Items'!H:H,MATCH($D369,'Quiet Items'!D:D,0)),0)</f>
        <v>0</v>
      </c>
      <c r="AV369" s="174">
        <f>IFERROR(INDEX('Quiet Items'!J:J,MATCH($D369,'Quiet Items'!D:D,0)),0)</f>
        <v>0</v>
      </c>
      <c r="AW369" s="174">
        <f>IFERROR(INDEX('1.4G'!H:H,MATCH($D369,'1.4G'!D:D,0)),0)</f>
        <v>0</v>
      </c>
      <c r="AX369" s="174">
        <f>IFERROR(INDEX('1.4G'!J:J,MATCH($D369,'1.4G'!D:D,0)),0)</f>
        <v>0</v>
      </c>
      <c r="AY369" s="174">
        <f t="shared" si="59"/>
        <v>0</v>
      </c>
      <c r="AZ369" s="174">
        <f t="shared" si="60"/>
        <v>0</v>
      </c>
      <c r="BA369" s="175">
        <f>IFERROR(Table1[[#This Row],[Line total ordered for now]]*Table1[[#This Row],[GUARANTEED PRICE
for STOCK orders collected before 31.3.22]],0)</f>
        <v>0</v>
      </c>
      <c r="BB369" s="175">
        <f t="shared" si="55"/>
        <v>0</v>
      </c>
      <c r="BC369" s="176">
        <f>(AZ369+Table1[[#This Row],[Line total ordered for now]])*Z369</f>
        <v>0</v>
      </c>
      <c r="BD369" s="200">
        <v>146.35299999999998</v>
      </c>
      <c r="BE369" s="65"/>
      <c r="BF369" s="65"/>
      <c r="BG369" s="65"/>
      <c r="BH369" s="65"/>
      <c r="BI369" s="65"/>
      <c r="BJ369" s="65"/>
      <c r="BK369" s="65"/>
      <c r="BL369" s="55"/>
      <c r="BM369"/>
      <c r="BN369"/>
      <c r="BO369"/>
      <c r="BP369"/>
      <c r="BQ369"/>
      <c r="BR369"/>
      <c r="BS369"/>
      <c r="BT369"/>
    </row>
    <row r="370" spans="1:72" s="196" customFormat="1" ht="15.75">
      <c r="A370" s="202">
        <v>367</v>
      </c>
      <c r="B370" s="68" t="s">
        <v>6378</v>
      </c>
      <c r="C370" s="149" t="s">
        <v>629</v>
      </c>
      <c r="D370" s="149" t="s">
        <v>1245</v>
      </c>
      <c r="E370" s="149" t="s">
        <v>1246</v>
      </c>
      <c r="F370" s="158" t="str">
        <f>IF(LEFT(AD370,4)="http",HYPERLINK(AD370,"Video"),"")</f>
        <v>Video</v>
      </c>
      <c r="G370" s="187">
        <v>1</v>
      </c>
      <c r="H370" s="150"/>
      <c r="I370" s="184">
        <v>140.96</v>
      </c>
      <c r="J370" s="150"/>
      <c r="K370" s="151">
        <v>19.153333333333332</v>
      </c>
      <c r="L370" s="152">
        <v>156.86580000000001</v>
      </c>
      <c r="M370" s="152">
        <v>172.38</v>
      </c>
      <c r="N370" s="153" t="s">
        <v>630</v>
      </c>
      <c r="O370" s="154">
        <v>9</v>
      </c>
      <c r="P370" s="153">
        <v>8</v>
      </c>
      <c r="Q370" s="153" t="s">
        <v>147</v>
      </c>
      <c r="R370" s="155">
        <v>13</v>
      </c>
      <c r="S370" s="155">
        <v>9.43</v>
      </c>
      <c r="T370" s="155">
        <v>3.95</v>
      </c>
      <c r="U370" s="154" t="s">
        <v>94</v>
      </c>
      <c r="V370" s="153" t="s">
        <v>89</v>
      </c>
      <c r="W370" s="153" t="s">
        <v>627</v>
      </c>
      <c r="X370" s="151" t="s">
        <v>6378</v>
      </c>
      <c r="Y370" s="151" t="s">
        <v>6378</v>
      </c>
      <c r="Z370" s="156">
        <v>8.8499999999999995E-2</v>
      </c>
      <c r="AA370" s="153" t="s">
        <v>672</v>
      </c>
      <c r="AB370" s="153" t="s">
        <v>5557</v>
      </c>
      <c r="AC370" s="153" t="s">
        <v>785</v>
      </c>
      <c r="AD370" s="157" t="s">
        <v>1247</v>
      </c>
      <c r="AE370" s="110">
        <v>0</v>
      </c>
      <c r="AF370" s="110">
        <v>0</v>
      </c>
      <c r="AG370" s="112">
        <f t="shared" si="56"/>
        <v>0</v>
      </c>
      <c r="AH370" s="110">
        <f>SUM(AG$4:AG370)</f>
        <v>1</v>
      </c>
      <c r="AI370" s="112">
        <f t="shared" si="53"/>
        <v>0</v>
      </c>
      <c r="AJ370" s="110">
        <f>COUNTIF(AI$4:AI370,"&gt;0")</f>
        <v>0</v>
      </c>
      <c r="AK370" s="110">
        <v>0</v>
      </c>
      <c r="AL370" s="110">
        <v>0</v>
      </c>
      <c r="AM370" s="172" t="str">
        <f>IF(OR(Table1[[#This Row],[Line total ordered for now]]&gt;0,Table1[[#This Row],[Line total ordered for season]]&gt;0),1,"")</f>
        <v/>
      </c>
      <c r="AN370" s="173">
        <f>COUNTIF(AM$4:AM370,"&gt;0")</f>
        <v>0</v>
      </c>
      <c r="AO370" s="173">
        <f>Table1[[#This Row],[ORDER QUANTITY
to be collected BEFORE 31.3.22]]</f>
        <v>0</v>
      </c>
      <c r="AP370" s="174">
        <f t="shared" si="54"/>
        <v>0</v>
      </c>
      <c r="AQ370" s="174">
        <f>IFERROR(INDEX(Retail!H:H,MATCH($D370,Retail!$D:$D,0)),0)</f>
        <v>0</v>
      </c>
      <c r="AR370" s="174">
        <f>IFERROR(INDEX(Retail!J:J,MATCH($D370,Retail!$D:$D,0)),0)</f>
        <v>0</v>
      </c>
      <c r="AS370" s="174">
        <f>IFERROR(INDEX('NEW2022'!H:H,MATCH($D370,'NEW2022'!D:D,0)),0)</f>
        <v>0</v>
      </c>
      <c r="AT370" s="174">
        <f>IFERROR(INDEX('NEW2022'!J:J,MATCH($D370,'NEW2022'!D:D,0)),0)</f>
        <v>0</v>
      </c>
      <c r="AU370" s="174">
        <f>IFERROR(INDEX('Quiet Items'!H:H,MATCH($D370,'Quiet Items'!D:D,0)),0)</f>
        <v>0</v>
      </c>
      <c r="AV370" s="174">
        <f>IFERROR(INDEX('Quiet Items'!J:J,MATCH($D370,'Quiet Items'!D:D,0)),0)</f>
        <v>0</v>
      </c>
      <c r="AW370" s="174">
        <f>IFERROR(INDEX('1.4G'!H:H,MATCH($D370,'1.4G'!D:D,0)),0)</f>
        <v>0</v>
      </c>
      <c r="AX370" s="174">
        <f>IFERROR(INDEX('1.4G'!J:J,MATCH($D370,'1.4G'!D:D,0)),0)</f>
        <v>0</v>
      </c>
      <c r="AY370" s="174">
        <f>IF(OR(AU370&gt;0,AW370&gt;0,AO370&gt;0,AS370&gt;0,AQ370&gt;0),AU370+AW370+AO370+AS370+AQ370,0)</f>
        <v>0</v>
      </c>
      <c r="AZ370" s="174">
        <f>IF(OR(AV370&gt;0,AX370&gt;0,AP370&gt;0,AT370&gt;0,AR370&gt;0),AV370+AX370+AP370+AT370+AR370,0)</f>
        <v>0</v>
      </c>
      <c r="BA370" s="175">
        <f>IFERROR(Table1[[#This Row],[Line total ordered for now]]*Table1[[#This Row],[GUARANTEED PRICE
for STOCK orders collected before 31.3.22]],0)</f>
        <v>0</v>
      </c>
      <c r="BB370" s="175">
        <f t="shared" si="55"/>
        <v>0</v>
      </c>
      <c r="BC370" s="176">
        <f>(AZ370+Table1[[#This Row],[Line total ordered for now]])*Z370</f>
        <v>0</v>
      </c>
      <c r="BD370" s="200">
        <v>146.523</v>
      </c>
      <c r="BE370" s="65"/>
      <c r="BF370" s="65"/>
      <c r="BG370" s="65"/>
      <c r="BH370" s="65"/>
      <c r="BI370" s="65"/>
      <c r="BJ370" s="65"/>
      <c r="BK370" s="65"/>
      <c r="BL370" s="55"/>
    </row>
    <row r="371" spans="1:72" ht="15.75">
      <c r="A371" s="202">
        <v>368</v>
      </c>
      <c r="B371" s="68" t="s">
        <v>6378</v>
      </c>
      <c r="C371" s="149" t="s">
        <v>629</v>
      </c>
      <c r="D371" s="149" t="s">
        <v>2678</v>
      </c>
      <c r="E371" s="149" t="s">
        <v>2679</v>
      </c>
      <c r="F371" s="158" t="str">
        <f t="shared" si="58"/>
        <v>Video</v>
      </c>
      <c r="G371" s="187">
        <v>2</v>
      </c>
      <c r="H371" s="150"/>
      <c r="I371" s="184">
        <v>142.22999999999999</v>
      </c>
      <c r="J371" s="150"/>
      <c r="K371" s="151">
        <v>19.325555555555553</v>
      </c>
      <c r="L371" s="152">
        <v>158.27629999999999</v>
      </c>
      <c r="M371" s="152">
        <v>173.92999999999998</v>
      </c>
      <c r="N371" s="153" t="s">
        <v>630</v>
      </c>
      <c r="O371" s="154">
        <v>9</v>
      </c>
      <c r="P371" s="153">
        <v>10</v>
      </c>
      <c r="Q371" s="153" t="s">
        <v>147</v>
      </c>
      <c r="R371" s="155">
        <v>13.6</v>
      </c>
      <c r="S371" s="155">
        <v>10.8</v>
      </c>
      <c r="T371" s="155">
        <v>3.95</v>
      </c>
      <c r="U371" s="154" t="s">
        <v>94</v>
      </c>
      <c r="V371" s="153" t="s">
        <v>89</v>
      </c>
      <c r="W371" s="153" t="s">
        <v>627</v>
      </c>
      <c r="X371" s="151" t="s">
        <v>6378</v>
      </c>
      <c r="Y371" s="151" t="s">
        <v>6378</v>
      </c>
      <c r="Z371" s="156">
        <v>8.8499999999999995E-2</v>
      </c>
      <c r="AA371" s="153" t="s">
        <v>2680</v>
      </c>
      <c r="AB371" s="153" t="s">
        <v>5577</v>
      </c>
      <c r="AC371" s="153" t="s">
        <v>141</v>
      </c>
      <c r="AD371" s="157" t="s">
        <v>2681</v>
      </c>
      <c r="AE371" s="110">
        <v>0</v>
      </c>
      <c r="AF371" s="110">
        <v>0</v>
      </c>
      <c r="AG371" s="112">
        <f t="shared" si="56"/>
        <v>0</v>
      </c>
      <c r="AH371" s="110">
        <f>SUM(AG$4:AG371)</f>
        <v>1</v>
      </c>
      <c r="AI371" s="112">
        <f t="shared" si="53"/>
        <v>0</v>
      </c>
      <c r="AJ371" s="110">
        <f>COUNTIF(AI$4:AI371,"&gt;0")</f>
        <v>0</v>
      </c>
      <c r="AK371" s="110">
        <v>0</v>
      </c>
      <c r="AL371" s="110">
        <v>0</v>
      </c>
      <c r="AM371" s="172" t="str">
        <f>IF(OR(Table1[[#This Row],[Line total ordered for now]]&gt;0,Table1[[#This Row],[Line total ordered for season]]&gt;0),1,"")</f>
        <v/>
      </c>
      <c r="AN371" s="173">
        <f>COUNTIF(AM$4:AM371,"&gt;0")</f>
        <v>0</v>
      </c>
      <c r="AO371" s="173">
        <f>Table1[[#This Row],[ORDER QUANTITY
to be collected BEFORE 31.3.22]]</f>
        <v>0</v>
      </c>
      <c r="AP371" s="174">
        <f t="shared" si="54"/>
        <v>0</v>
      </c>
      <c r="AQ371" s="174">
        <f>IFERROR(INDEX(Retail!H:H,MATCH($D371,Retail!$D:$D,0)),0)</f>
        <v>0</v>
      </c>
      <c r="AR371" s="174">
        <f>IFERROR(INDEX(Retail!J:J,MATCH($D371,Retail!$D:$D,0)),0)</f>
        <v>0</v>
      </c>
      <c r="AS371" s="174">
        <f>IFERROR(INDEX('NEW2022'!H:H,MATCH($D371,'NEW2022'!D:D,0)),0)</f>
        <v>0</v>
      </c>
      <c r="AT371" s="174">
        <f>IFERROR(INDEX('NEW2022'!J:J,MATCH($D371,'NEW2022'!D:D,0)),0)</f>
        <v>0</v>
      </c>
      <c r="AU371" s="174">
        <f>IFERROR(INDEX('Quiet Items'!H:H,MATCH($D371,'Quiet Items'!D:D,0)),0)</f>
        <v>0</v>
      </c>
      <c r="AV371" s="174">
        <f>IFERROR(INDEX('Quiet Items'!J:J,MATCH($D371,'Quiet Items'!D:D,0)),0)</f>
        <v>0</v>
      </c>
      <c r="AW371" s="174">
        <f>IFERROR(INDEX('1.4G'!H:H,MATCH($D371,'1.4G'!D:D,0)),0)</f>
        <v>0</v>
      </c>
      <c r="AX371" s="174">
        <f>IFERROR(INDEX('1.4G'!J:J,MATCH($D371,'1.4G'!D:D,0)),0)</f>
        <v>0</v>
      </c>
      <c r="AY371" s="174">
        <f t="shared" si="59"/>
        <v>0</v>
      </c>
      <c r="AZ371" s="174">
        <f t="shared" si="60"/>
        <v>0</v>
      </c>
      <c r="BA371" s="175">
        <f>IFERROR(Table1[[#This Row],[Line total ordered for now]]*Table1[[#This Row],[GUARANTEED PRICE
for STOCK orders collected before 31.3.22]],0)</f>
        <v>0</v>
      </c>
      <c r="BB371" s="175">
        <f t="shared" si="55"/>
        <v>0</v>
      </c>
      <c r="BC371" s="176">
        <f>(AZ371+Table1[[#This Row],[Line total ordered for now]])*Z371</f>
        <v>0</v>
      </c>
      <c r="BD371" s="200">
        <v>147.84049999999999</v>
      </c>
      <c r="BE371" s="65"/>
      <c r="BF371" s="65"/>
      <c r="BG371" s="65"/>
      <c r="BH371" s="65"/>
      <c r="BI371" s="65"/>
      <c r="BJ371" s="65"/>
      <c r="BK371" s="65"/>
      <c r="BL371" s="55"/>
      <c r="BM371"/>
      <c r="BN371"/>
      <c r="BO371"/>
      <c r="BP371"/>
      <c r="BQ371"/>
      <c r="BR371"/>
      <c r="BS371"/>
      <c r="BT371"/>
    </row>
    <row r="372" spans="1:72" ht="15.75">
      <c r="A372" s="202">
        <v>369</v>
      </c>
      <c r="B372" s="68" t="s">
        <v>6378</v>
      </c>
      <c r="C372" s="149" t="s">
        <v>629</v>
      </c>
      <c r="D372" s="149" t="s">
        <v>3347</v>
      </c>
      <c r="E372" s="149" t="s">
        <v>2791</v>
      </c>
      <c r="F372" s="158" t="str">
        <f t="shared" si="58"/>
        <v>Video</v>
      </c>
      <c r="G372" s="187">
        <v>7</v>
      </c>
      <c r="H372" s="150"/>
      <c r="I372" s="184">
        <v>142.28</v>
      </c>
      <c r="J372" s="150"/>
      <c r="K372" s="151">
        <v>19.332222222222221</v>
      </c>
      <c r="L372" s="152">
        <v>158.33089999999999</v>
      </c>
      <c r="M372" s="152">
        <v>173.98999999999998</v>
      </c>
      <c r="N372" s="153" t="s">
        <v>630</v>
      </c>
      <c r="O372" s="154">
        <v>9</v>
      </c>
      <c r="P372" s="153">
        <v>11</v>
      </c>
      <c r="Q372" s="153" t="s">
        <v>147</v>
      </c>
      <c r="R372" s="155">
        <v>11.5</v>
      </c>
      <c r="S372" s="155">
        <v>8.6</v>
      </c>
      <c r="T372" s="155">
        <v>3.95</v>
      </c>
      <c r="U372" s="154" t="s">
        <v>94</v>
      </c>
      <c r="V372" s="153" t="s">
        <v>89</v>
      </c>
      <c r="W372" s="153" t="s">
        <v>627</v>
      </c>
      <c r="X372" s="151" t="s">
        <v>6378</v>
      </c>
      <c r="Y372" s="151" t="s">
        <v>6378</v>
      </c>
      <c r="Z372" s="156">
        <v>4.3400000000000001E-2</v>
      </c>
      <c r="AA372" s="153" t="s">
        <v>2680</v>
      </c>
      <c r="AB372" s="153" t="s">
        <v>4865</v>
      </c>
      <c r="AC372" s="153" t="s">
        <v>141</v>
      </c>
      <c r="AD372" s="157" t="s">
        <v>3348</v>
      </c>
      <c r="AE372" s="110">
        <v>0</v>
      </c>
      <c r="AF372" s="110">
        <v>0</v>
      </c>
      <c r="AG372" s="112">
        <f t="shared" si="56"/>
        <v>0</v>
      </c>
      <c r="AH372" s="110">
        <f>SUM(AG$4:AG372)</f>
        <v>1</v>
      </c>
      <c r="AI372" s="112">
        <f t="shared" si="53"/>
        <v>0</v>
      </c>
      <c r="AJ372" s="110">
        <f>COUNTIF(AI$4:AI372,"&gt;0")</f>
        <v>0</v>
      </c>
      <c r="AK372" s="110">
        <v>0</v>
      </c>
      <c r="AL372" s="110">
        <v>0</v>
      </c>
      <c r="AM372" s="172" t="str">
        <f>IF(OR(Table1[[#This Row],[Line total ordered for now]]&gt;0,Table1[[#This Row],[Line total ordered for season]]&gt;0),1,"")</f>
        <v/>
      </c>
      <c r="AN372" s="173">
        <f>COUNTIF(AM$4:AM372,"&gt;0")</f>
        <v>0</v>
      </c>
      <c r="AO372" s="173">
        <f>Table1[[#This Row],[ORDER QUANTITY
to be collected BEFORE 31.3.22]]</f>
        <v>0</v>
      </c>
      <c r="AP372" s="174">
        <f t="shared" si="54"/>
        <v>0</v>
      </c>
      <c r="AQ372" s="174">
        <f>IFERROR(INDEX(Retail!H:H,MATCH($D372,Retail!$D:$D,0)),0)</f>
        <v>0</v>
      </c>
      <c r="AR372" s="174">
        <f>IFERROR(INDEX(Retail!J:J,MATCH($D372,Retail!$D:$D,0)),0)</f>
        <v>0</v>
      </c>
      <c r="AS372" s="174">
        <f>IFERROR(INDEX('NEW2022'!H:H,MATCH($D372,'NEW2022'!D:D,0)),0)</f>
        <v>0</v>
      </c>
      <c r="AT372" s="174">
        <f>IFERROR(INDEX('NEW2022'!J:J,MATCH($D372,'NEW2022'!D:D,0)),0)</f>
        <v>0</v>
      </c>
      <c r="AU372" s="174">
        <f>IFERROR(INDEX('Quiet Items'!H:H,MATCH($D372,'Quiet Items'!D:D,0)),0)</f>
        <v>0</v>
      </c>
      <c r="AV372" s="174">
        <f>IFERROR(INDEX('Quiet Items'!J:J,MATCH($D372,'Quiet Items'!D:D,0)),0)</f>
        <v>0</v>
      </c>
      <c r="AW372" s="174">
        <f>IFERROR(INDEX('1.4G'!H:H,MATCH($D372,'1.4G'!D:D,0)),0)</f>
        <v>0</v>
      </c>
      <c r="AX372" s="174">
        <f>IFERROR(INDEX('1.4G'!J:J,MATCH($D372,'1.4G'!D:D,0)),0)</f>
        <v>0</v>
      </c>
      <c r="AY372" s="174">
        <f t="shared" si="59"/>
        <v>0</v>
      </c>
      <c r="AZ372" s="174">
        <f t="shared" si="60"/>
        <v>0</v>
      </c>
      <c r="BA372" s="175">
        <f>IFERROR(Table1[[#This Row],[Line total ordered for now]]*Table1[[#This Row],[GUARANTEED PRICE
for STOCK orders collected before 31.3.22]],0)</f>
        <v>0</v>
      </c>
      <c r="BB372" s="175">
        <f t="shared" si="55"/>
        <v>0</v>
      </c>
      <c r="BC372" s="176">
        <f>(AZ372+Table1[[#This Row],[Line total ordered for now]])*Z372</f>
        <v>0</v>
      </c>
      <c r="BD372" s="200">
        <v>147.89149999999998</v>
      </c>
      <c r="BE372" s="65"/>
      <c r="BF372" s="65"/>
      <c r="BG372" s="65"/>
      <c r="BH372" s="65"/>
      <c r="BI372" s="65"/>
      <c r="BJ372" s="65"/>
      <c r="BK372" s="65"/>
      <c r="BL372" s="55"/>
      <c r="BM372"/>
      <c r="BN372"/>
      <c r="BO372"/>
      <c r="BP372"/>
      <c r="BQ372"/>
      <c r="BR372"/>
      <c r="BS372"/>
      <c r="BT372"/>
    </row>
    <row r="373" spans="1:72" ht="15.75">
      <c r="A373" s="202">
        <v>370</v>
      </c>
      <c r="B373" s="68" t="s">
        <v>6378</v>
      </c>
      <c r="C373" s="149" t="s">
        <v>629</v>
      </c>
      <c r="D373" s="149" t="s">
        <v>2042</v>
      </c>
      <c r="E373" s="149" t="s">
        <v>2043</v>
      </c>
      <c r="F373" s="158" t="str">
        <f t="shared" si="58"/>
        <v>Video</v>
      </c>
      <c r="G373" s="187">
        <v>0</v>
      </c>
      <c r="H373" s="150"/>
      <c r="I373" s="184">
        <v>142.28</v>
      </c>
      <c r="J373" s="150"/>
      <c r="K373" s="151">
        <v>19.332222222222221</v>
      </c>
      <c r="L373" s="152">
        <v>158.33089999999999</v>
      </c>
      <c r="M373" s="152">
        <v>173.98999999999998</v>
      </c>
      <c r="N373" s="153" t="s">
        <v>630</v>
      </c>
      <c r="O373" s="154">
        <v>9</v>
      </c>
      <c r="P373" s="153">
        <v>10</v>
      </c>
      <c r="Q373" s="153" t="s">
        <v>147</v>
      </c>
      <c r="R373" s="155">
        <v>15</v>
      </c>
      <c r="S373" s="155">
        <v>8.1</v>
      </c>
      <c r="T373" s="155">
        <v>3.95</v>
      </c>
      <c r="U373" s="154" t="s">
        <v>94</v>
      </c>
      <c r="V373" s="153" t="s">
        <v>89</v>
      </c>
      <c r="W373" s="153" t="s">
        <v>627</v>
      </c>
      <c r="X373" s="151" t="s">
        <v>6378</v>
      </c>
      <c r="Y373" s="151" t="s">
        <v>6378</v>
      </c>
      <c r="Z373" s="156">
        <v>4.3400000000000001E-2</v>
      </c>
      <c r="AA373" s="153" t="s">
        <v>672</v>
      </c>
      <c r="AB373" s="153" t="s">
        <v>5569</v>
      </c>
      <c r="AC373" s="153" t="s">
        <v>2412</v>
      </c>
      <c r="AD373" s="157" t="s">
        <v>2044</v>
      </c>
      <c r="AE373" s="110">
        <v>0</v>
      </c>
      <c r="AF373" s="110">
        <v>0</v>
      </c>
      <c r="AG373" s="112">
        <f t="shared" si="56"/>
        <v>0</v>
      </c>
      <c r="AH373" s="110">
        <f>SUM(AG$4:AG373)</f>
        <v>1</v>
      </c>
      <c r="AI373" s="112">
        <f t="shared" si="53"/>
        <v>0</v>
      </c>
      <c r="AJ373" s="110">
        <f>COUNTIF(AI$4:AI373,"&gt;0")</f>
        <v>0</v>
      </c>
      <c r="AK373" s="110">
        <v>0</v>
      </c>
      <c r="AL373" s="110">
        <v>0</v>
      </c>
      <c r="AM373" s="172" t="str">
        <f>IF(OR(Table1[[#This Row],[Line total ordered for now]]&gt;0,Table1[[#This Row],[Line total ordered for season]]&gt;0),1,"")</f>
        <v/>
      </c>
      <c r="AN373" s="173">
        <f>COUNTIF(AM$4:AM373,"&gt;0")</f>
        <v>0</v>
      </c>
      <c r="AO373" s="173">
        <f>Table1[[#This Row],[ORDER QUANTITY
to be collected BEFORE 31.3.22]]</f>
        <v>0</v>
      </c>
      <c r="AP373" s="174">
        <f t="shared" si="54"/>
        <v>0</v>
      </c>
      <c r="AQ373" s="174">
        <f>IFERROR(INDEX(Retail!H:H,MATCH($D373,Retail!$D:$D,0)),0)</f>
        <v>0</v>
      </c>
      <c r="AR373" s="174">
        <f>IFERROR(INDEX(Retail!J:J,MATCH($D373,Retail!$D:$D,0)),0)</f>
        <v>0</v>
      </c>
      <c r="AS373" s="174">
        <f>IFERROR(INDEX('NEW2022'!H:H,MATCH($D373,'NEW2022'!D:D,0)),0)</f>
        <v>0</v>
      </c>
      <c r="AT373" s="174">
        <f>IFERROR(INDEX('NEW2022'!J:J,MATCH($D373,'NEW2022'!D:D,0)),0)</f>
        <v>0</v>
      </c>
      <c r="AU373" s="174">
        <f>IFERROR(INDEX('Quiet Items'!H:H,MATCH($D373,'Quiet Items'!D:D,0)),0)</f>
        <v>0</v>
      </c>
      <c r="AV373" s="174">
        <f>IFERROR(INDEX('Quiet Items'!J:J,MATCH($D373,'Quiet Items'!D:D,0)),0)</f>
        <v>0</v>
      </c>
      <c r="AW373" s="174">
        <f>IFERROR(INDEX('1.4G'!H:H,MATCH($D373,'1.4G'!D:D,0)),0)</f>
        <v>0</v>
      </c>
      <c r="AX373" s="174">
        <f>IFERROR(INDEX('1.4G'!J:J,MATCH($D373,'1.4G'!D:D,0)),0)</f>
        <v>0</v>
      </c>
      <c r="AY373" s="174">
        <f t="shared" si="59"/>
        <v>0</v>
      </c>
      <c r="AZ373" s="174">
        <f t="shared" si="60"/>
        <v>0</v>
      </c>
      <c r="BA373" s="175">
        <f>IFERROR(Table1[[#This Row],[Line total ordered for now]]*Table1[[#This Row],[GUARANTEED PRICE
for STOCK orders collected before 31.3.22]],0)</f>
        <v>0</v>
      </c>
      <c r="BB373" s="175">
        <f t="shared" si="55"/>
        <v>0</v>
      </c>
      <c r="BC373" s="176">
        <f>(AZ373+Table1[[#This Row],[Line total ordered for now]])*Z373</f>
        <v>0</v>
      </c>
      <c r="BD373" s="200">
        <v>147.89149999999998</v>
      </c>
      <c r="BE373" s="65"/>
      <c r="BF373" s="65"/>
      <c r="BG373" s="65"/>
      <c r="BH373" s="65"/>
      <c r="BI373" s="65"/>
      <c r="BJ373" s="65"/>
      <c r="BK373" s="65"/>
      <c r="BL373" s="55"/>
      <c r="BM373"/>
      <c r="BN373"/>
      <c r="BO373"/>
      <c r="BP373"/>
      <c r="BQ373"/>
      <c r="BR373"/>
      <c r="BS373"/>
      <c r="BT373"/>
    </row>
    <row r="374" spans="1:72" ht="15.75">
      <c r="A374" s="202">
        <v>371</v>
      </c>
      <c r="B374" s="68" t="s">
        <v>6378</v>
      </c>
      <c r="C374" s="149" t="s">
        <v>629</v>
      </c>
      <c r="D374" s="149" t="s">
        <v>1368</v>
      </c>
      <c r="E374" s="149" t="s">
        <v>1369</v>
      </c>
      <c r="F374" s="158" t="str">
        <f t="shared" si="58"/>
        <v>Video</v>
      </c>
      <c r="G374" s="187">
        <v>2</v>
      </c>
      <c r="H374" s="150"/>
      <c r="I374" s="184">
        <v>142.55000000000001</v>
      </c>
      <c r="J374" s="150"/>
      <c r="K374" s="151">
        <v>19.36888888888889</v>
      </c>
      <c r="L374" s="152">
        <v>158.63120000000001</v>
      </c>
      <c r="M374" s="152">
        <v>174.32</v>
      </c>
      <c r="N374" s="153" t="s">
        <v>630</v>
      </c>
      <c r="O374" s="154">
        <v>9</v>
      </c>
      <c r="P374" s="153">
        <v>9</v>
      </c>
      <c r="Q374" s="153" t="s">
        <v>147</v>
      </c>
      <c r="R374" s="155">
        <v>15</v>
      </c>
      <c r="S374" s="155">
        <v>8.1</v>
      </c>
      <c r="T374" s="155">
        <v>3.95</v>
      </c>
      <c r="U374" s="154" t="s">
        <v>94</v>
      </c>
      <c r="V374" s="153" t="s">
        <v>89</v>
      </c>
      <c r="W374" s="153" t="s">
        <v>627</v>
      </c>
      <c r="X374" s="151" t="s">
        <v>6378</v>
      </c>
      <c r="Y374" s="151" t="s">
        <v>6378</v>
      </c>
      <c r="Z374" s="156">
        <v>0.10199999999999999</v>
      </c>
      <c r="AA374" s="153" t="s">
        <v>672</v>
      </c>
      <c r="AB374" s="153" t="s">
        <v>5559</v>
      </c>
      <c r="AC374" s="153" t="s">
        <v>785</v>
      </c>
      <c r="AD374" s="157" t="s">
        <v>1370</v>
      </c>
      <c r="AE374" s="110">
        <v>0</v>
      </c>
      <c r="AF374" s="110">
        <v>0</v>
      </c>
      <c r="AG374" s="112">
        <f t="shared" si="56"/>
        <v>0</v>
      </c>
      <c r="AH374" s="110">
        <f>SUM(AG$4:AG374)</f>
        <v>1</v>
      </c>
      <c r="AI374" s="112">
        <f t="shared" si="53"/>
        <v>0</v>
      </c>
      <c r="AJ374" s="110">
        <f>COUNTIF(AI$4:AI374,"&gt;0")</f>
        <v>0</v>
      </c>
      <c r="AK374" s="110">
        <v>0</v>
      </c>
      <c r="AL374" s="110">
        <v>0</v>
      </c>
      <c r="AM374" s="172" t="str">
        <f>IF(OR(Table1[[#This Row],[Line total ordered for now]]&gt;0,Table1[[#This Row],[Line total ordered for season]]&gt;0),1,"")</f>
        <v/>
      </c>
      <c r="AN374" s="173">
        <f>COUNTIF(AM$4:AM374,"&gt;0")</f>
        <v>0</v>
      </c>
      <c r="AO374" s="173">
        <f>Table1[[#This Row],[ORDER QUANTITY
to be collected BEFORE 31.3.22]]</f>
        <v>0</v>
      </c>
      <c r="AP374" s="174">
        <f t="shared" si="54"/>
        <v>0</v>
      </c>
      <c r="AQ374" s="174">
        <f>IFERROR(INDEX(Retail!H:H,MATCH($D374,Retail!$D:$D,0)),0)</f>
        <v>0</v>
      </c>
      <c r="AR374" s="174">
        <f>IFERROR(INDEX(Retail!J:J,MATCH($D374,Retail!$D:$D,0)),0)</f>
        <v>0</v>
      </c>
      <c r="AS374" s="174">
        <f>IFERROR(INDEX('NEW2022'!H:H,MATCH($D374,'NEW2022'!D:D,0)),0)</f>
        <v>0</v>
      </c>
      <c r="AT374" s="174">
        <f>IFERROR(INDEX('NEW2022'!J:J,MATCH($D374,'NEW2022'!D:D,0)),0)</f>
        <v>0</v>
      </c>
      <c r="AU374" s="174">
        <f>IFERROR(INDEX('Quiet Items'!H:H,MATCH($D374,'Quiet Items'!D:D,0)),0)</f>
        <v>0</v>
      </c>
      <c r="AV374" s="174">
        <f>IFERROR(INDEX('Quiet Items'!J:J,MATCH($D374,'Quiet Items'!D:D,0)),0)</f>
        <v>0</v>
      </c>
      <c r="AW374" s="174">
        <f>IFERROR(INDEX('1.4G'!H:H,MATCH($D374,'1.4G'!D:D,0)),0)</f>
        <v>0</v>
      </c>
      <c r="AX374" s="174">
        <f>IFERROR(INDEX('1.4G'!J:J,MATCH($D374,'1.4G'!D:D,0)),0)</f>
        <v>0</v>
      </c>
      <c r="AY374" s="174">
        <f t="shared" si="59"/>
        <v>0</v>
      </c>
      <c r="AZ374" s="174">
        <f t="shared" si="60"/>
        <v>0</v>
      </c>
      <c r="BA374" s="175">
        <f>IFERROR(Table1[[#This Row],[Line total ordered for now]]*Table1[[#This Row],[GUARANTEED PRICE
for STOCK orders collected before 31.3.22]],0)</f>
        <v>0</v>
      </c>
      <c r="BB374" s="175">
        <f t="shared" si="55"/>
        <v>0</v>
      </c>
      <c r="BC374" s="176">
        <f>(AZ374+Table1[[#This Row],[Line total ordered for now]])*Z374</f>
        <v>0</v>
      </c>
      <c r="BD374" s="200">
        <v>148.172</v>
      </c>
      <c r="BE374" s="65"/>
      <c r="BF374" s="65"/>
      <c r="BG374" s="65"/>
      <c r="BH374" s="65"/>
      <c r="BI374" s="65"/>
      <c r="BJ374" s="65"/>
      <c r="BK374" s="65"/>
      <c r="BL374" s="55"/>
      <c r="BM374"/>
      <c r="BN374"/>
      <c r="BO374"/>
      <c r="BP374"/>
      <c r="BQ374"/>
      <c r="BR374"/>
      <c r="BS374"/>
      <c r="BT374"/>
    </row>
    <row r="375" spans="1:72" ht="15.75">
      <c r="A375" s="202">
        <v>372</v>
      </c>
      <c r="B375" s="68" t="s">
        <v>6378</v>
      </c>
      <c r="C375" s="149" t="s">
        <v>629</v>
      </c>
      <c r="D375" s="149" t="s">
        <v>1417</v>
      </c>
      <c r="E375" s="149" t="s">
        <v>1418</v>
      </c>
      <c r="F375" s="158" t="str">
        <f t="shared" si="58"/>
        <v>Video</v>
      </c>
      <c r="G375" s="187">
        <v>1</v>
      </c>
      <c r="H375" s="150"/>
      <c r="I375" s="184">
        <v>151.16</v>
      </c>
      <c r="J375" s="150"/>
      <c r="K375" s="151">
        <v>19.56748375739441</v>
      </c>
      <c r="L375" s="152">
        <v>160.25769197306022</v>
      </c>
      <c r="M375" s="152">
        <v>176.10735381654968</v>
      </c>
      <c r="N375" s="153" t="s">
        <v>630</v>
      </c>
      <c r="O375" s="154">
        <v>9</v>
      </c>
      <c r="P375" s="153">
        <v>13</v>
      </c>
      <c r="Q375" s="153" t="s">
        <v>147</v>
      </c>
      <c r="R375" s="155">
        <v>15</v>
      </c>
      <c r="S375" s="155">
        <v>8.1</v>
      </c>
      <c r="T375" s="155">
        <v>3.95</v>
      </c>
      <c r="U375" s="154" t="s">
        <v>94</v>
      </c>
      <c r="V375" s="153" t="s">
        <v>89</v>
      </c>
      <c r="W375" s="153" t="s">
        <v>627</v>
      </c>
      <c r="X375" s="151" t="s">
        <v>6378</v>
      </c>
      <c r="Y375" s="151" t="s">
        <v>6378</v>
      </c>
      <c r="Z375" s="156">
        <v>8.8499999999999995E-2</v>
      </c>
      <c r="AA375" s="153" t="s">
        <v>988</v>
      </c>
      <c r="AB375" s="153" t="s">
        <v>5560</v>
      </c>
      <c r="AC375" s="153" t="s">
        <v>785</v>
      </c>
      <c r="AD375" s="157" t="s">
        <v>1419</v>
      </c>
      <c r="AE375" s="110">
        <v>0</v>
      </c>
      <c r="AF375" s="110">
        <v>0</v>
      </c>
      <c r="AG375" s="112">
        <f t="shared" si="56"/>
        <v>0</v>
      </c>
      <c r="AH375" s="110">
        <f>SUM(AG$4:AG375)</f>
        <v>1</v>
      </c>
      <c r="AI375" s="112">
        <f t="shared" si="53"/>
        <v>0</v>
      </c>
      <c r="AJ375" s="110">
        <f>COUNTIF(AI$4:AI375,"&gt;0")</f>
        <v>0</v>
      </c>
      <c r="AK375" s="110">
        <v>0</v>
      </c>
      <c r="AL375" s="110">
        <v>0</v>
      </c>
      <c r="AM375" s="172" t="str">
        <f>IF(OR(Table1[[#This Row],[Line total ordered for now]]&gt;0,Table1[[#This Row],[Line total ordered for season]]&gt;0),1,"")</f>
        <v/>
      </c>
      <c r="AN375" s="173">
        <f>COUNTIF(AM$4:AM375,"&gt;0")</f>
        <v>0</v>
      </c>
      <c r="AO375" s="173">
        <f>Table1[[#This Row],[ORDER QUANTITY
to be collected BEFORE 31.3.22]]</f>
        <v>0</v>
      </c>
      <c r="AP375" s="174">
        <f t="shared" si="54"/>
        <v>0</v>
      </c>
      <c r="AQ375" s="174">
        <f>IFERROR(INDEX(Retail!H:H,MATCH($D375,Retail!$D:$D,0)),0)</f>
        <v>0</v>
      </c>
      <c r="AR375" s="174">
        <f>IFERROR(INDEX(Retail!J:J,MATCH($D375,Retail!$D:$D,0)),0)</f>
        <v>0</v>
      </c>
      <c r="AS375" s="174">
        <f>IFERROR(INDEX('NEW2022'!H:H,MATCH($D375,'NEW2022'!D:D,0)),0)</f>
        <v>0</v>
      </c>
      <c r="AT375" s="174">
        <f>IFERROR(INDEX('NEW2022'!J:J,MATCH($D375,'NEW2022'!D:D,0)),0)</f>
        <v>0</v>
      </c>
      <c r="AU375" s="174">
        <f>IFERROR(INDEX('Quiet Items'!H:H,MATCH($D375,'Quiet Items'!D:D,0)),0)</f>
        <v>0</v>
      </c>
      <c r="AV375" s="174">
        <f>IFERROR(INDEX('Quiet Items'!J:J,MATCH($D375,'Quiet Items'!D:D,0)),0)</f>
        <v>0</v>
      </c>
      <c r="AW375" s="174">
        <f>IFERROR(INDEX('1.4G'!H:H,MATCH($D375,'1.4G'!D:D,0)),0)</f>
        <v>0</v>
      </c>
      <c r="AX375" s="174">
        <f>IFERROR(INDEX('1.4G'!J:J,MATCH($D375,'1.4G'!D:D,0)),0)</f>
        <v>0</v>
      </c>
      <c r="AY375" s="174">
        <f t="shared" si="59"/>
        <v>0</v>
      </c>
      <c r="AZ375" s="174">
        <f t="shared" si="60"/>
        <v>0</v>
      </c>
      <c r="BA375" s="175">
        <f>IFERROR(Table1[[#This Row],[Line total ordered for now]]*Table1[[#This Row],[GUARANTEED PRICE
for STOCK orders collected before 31.3.22]],0)</f>
        <v>0</v>
      </c>
      <c r="BB375" s="175">
        <f t="shared" si="55"/>
        <v>0</v>
      </c>
      <c r="BC375" s="176">
        <f>(AZ375+Table1[[#This Row],[Line total ordered for now]])*Z375</f>
        <v>0</v>
      </c>
      <c r="BD375" s="200">
        <v>149.69125074406722</v>
      </c>
      <c r="BE375" s="65"/>
      <c r="BF375" s="65"/>
      <c r="BG375" s="65"/>
      <c r="BH375" s="65"/>
      <c r="BI375" s="65"/>
      <c r="BJ375" s="65"/>
      <c r="BK375" s="65"/>
      <c r="BL375" s="55"/>
      <c r="BM375"/>
      <c r="BN375"/>
      <c r="BO375"/>
      <c r="BP375"/>
      <c r="BQ375"/>
      <c r="BR375"/>
      <c r="BS375"/>
      <c r="BT375"/>
    </row>
    <row r="376" spans="1:72" ht="15.75">
      <c r="A376" s="202">
        <v>373</v>
      </c>
      <c r="B376" s="68" t="s">
        <v>6378</v>
      </c>
      <c r="C376" s="149" t="s">
        <v>629</v>
      </c>
      <c r="D376" s="149" t="s">
        <v>3533</v>
      </c>
      <c r="E376" s="149" t="s">
        <v>3534</v>
      </c>
      <c r="F376" s="158" t="str">
        <f t="shared" si="58"/>
        <v>Video</v>
      </c>
      <c r="G376" s="187">
        <v>9</v>
      </c>
      <c r="H376" s="150"/>
      <c r="I376" s="184">
        <v>159.65</v>
      </c>
      <c r="J376" s="150"/>
      <c r="K376" s="151">
        <v>19.56748375739441</v>
      </c>
      <c r="L376" s="152">
        <v>160.25769197306022</v>
      </c>
      <c r="M376" s="152">
        <v>176.10735381654968</v>
      </c>
      <c r="N376" s="153" t="s">
        <v>630</v>
      </c>
      <c r="O376" s="154">
        <v>9</v>
      </c>
      <c r="P376" s="153">
        <v>16</v>
      </c>
      <c r="Q376" s="153" t="s">
        <v>147</v>
      </c>
      <c r="R376" s="155">
        <v>17</v>
      </c>
      <c r="S376" s="155">
        <v>8.1</v>
      </c>
      <c r="T376" s="155">
        <v>3.95</v>
      </c>
      <c r="U376" s="154" t="s">
        <v>94</v>
      </c>
      <c r="V376" s="153" t="s">
        <v>89</v>
      </c>
      <c r="W376" s="153" t="s">
        <v>627</v>
      </c>
      <c r="X376" s="151" t="s">
        <v>6378</v>
      </c>
      <c r="Y376" s="151" t="s">
        <v>6378</v>
      </c>
      <c r="Z376" s="156">
        <v>8.8499999999999995E-2</v>
      </c>
      <c r="AA376" s="153" t="s">
        <v>3154</v>
      </c>
      <c r="AB376" s="153" t="s">
        <v>436</v>
      </c>
      <c r="AC376" s="153" t="s">
        <v>277</v>
      </c>
      <c r="AD376" s="157" t="s">
        <v>3535</v>
      </c>
      <c r="AE376" s="110">
        <v>0</v>
      </c>
      <c r="AF376" s="110">
        <v>0</v>
      </c>
      <c r="AG376" s="112">
        <f t="shared" si="56"/>
        <v>0</v>
      </c>
      <c r="AH376" s="110">
        <f>SUM(AG$4:AG376)</f>
        <v>1</v>
      </c>
      <c r="AI376" s="112">
        <f t="shared" si="53"/>
        <v>0</v>
      </c>
      <c r="AJ376" s="110">
        <f>COUNTIF(AI$4:AI376,"&gt;0")</f>
        <v>0</v>
      </c>
      <c r="AK376" s="110">
        <v>0</v>
      </c>
      <c r="AL376" s="110">
        <v>0</v>
      </c>
      <c r="AM376" s="172" t="str">
        <f>IF(OR(Table1[[#This Row],[Line total ordered for now]]&gt;0,Table1[[#This Row],[Line total ordered for season]]&gt;0),1,"")</f>
        <v/>
      </c>
      <c r="AN376" s="173">
        <f>COUNTIF(AM$4:AM376,"&gt;0")</f>
        <v>0</v>
      </c>
      <c r="AO376" s="173">
        <f>Table1[[#This Row],[ORDER QUANTITY
to be collected BEFORE 31.3.22]]</f>
        <v>0</v>
      </c>
      <c r="AP376" s="174">
        <f t="shared" si="54"/>
        <v>0</v>
      </c>
      <c r="AQ376" s="174">
        <f>IFERROR(INDEX(Retail!H:H,MATCH($D376,Retail!$D:$D,0)),0)</f>
        <v>0</v>
      </c>
      <c r="AR376" s="174">
        <f>IFERROR(INDEX(Retail!J:J,MATCH($D376,Retail!$D:$D,0)),0)</f>
        <v>0</v>
      </c>
      <c r="AS376" s="174">
        <f>IFERROR(INDEX('NEW2022'!H:H,MATCH($D376,'NEW2022'!D:D,0)),0)</f>
        <v>0</v>
      </c>
      <c r="AT376" s="174">
        <f>IFERROR(INDEX('NEW2022'!J:J,MATCH($D376,'NEW2022'!D:D,0)),0)</f>
        <v>0</v>
      </c>
      <c r="AU376" s="174">
        <f>IFERROR(INDEX('Quiet Items'!H:H,MATCH($D376,'Quiet Items'!D:D,0)),0)</f>
        <v>0</v>
      </c>
      <c r="AV376" s="174">
        <f>IFERROR(INDEX('Quiet Items'!J:J,MATCH($D376,'Quiet Items'!D:D,0)),0)</f>
        <v>0</v>
      </c>
      <c r="AW376" s="174">
        <f>IFERROR(INDEX('1.4G'!H:H,MATCH($D376,'1.4G'!D:D,0)),0)</f>
        <v>0</v>
      </c>
      <c r="AX376" s="174">
        <f>IFERROR(INDEX('1.4G'!J:J,MATCH($D376,'1.4G'!D:D,0)),0)</f>
        <v>0</v>
      </c>
      <c r="AY376" s="174">
        <f t="shared" si="59"/>
        <v>0</v>
      </c>
      <c r="AZ376" s="174">
        <f t="shared" si="60"/>
        <v>0</v>
      </c>
      <c r="BA376" s="175">
        <f>IFERROR(Table1[[#This Row],[Line total ordered for now]]*Table1[[#This Row],[GUARANTEED PRICE
for STOCK orders collected before 31.3.22]],0)</f>
        <v>0</v>
      </c>
      <c r="BB376" s="175">
        <f t="shared" si="55"/>
        <v>0</v>
      </c>
      <c r="BC376" s="176">
        <f>(AZ376+Table1[[#This Row],[Line total ordered for now]])*Z376</f>
        <v>0</v>
      </c>
      <c r="BD376" s="200">
        <v>149.69125074406722</v>
      </c>
      <c r="BE376" s="65"/>
      <c r="BF376" s="65"/>
      <c r="BG376" s="65"/>
      <c r="BH376" s="65"/>
      <c r="BI376" s="65"/>
      <c r="BJ376" s="65"/>
      <c r="BK376" s="65"/>
      <c r="BL376" s="55"/>
      <c r="BM376"/>
      <c r="BN376"/>
      <c r="BO376"/>
      <c r="BP376"/>
      <c r="BQ376"/>
      <c r="BR376"/>
      <c r="BS376"/>
      <c r="BT376"/>
    </row>
    <row r="377" spans="1:72" ht="15.75">
      <c r="A377" s="202">
        <v>374</v>
      </c>
      <c r="B377" s="68" t="s">
        <v>6378</v>
      </c>
      <c r="C377" s="149" t="s">
        <v>629</v>
      </c>
      <c r="D377" s="149" t="s">
        <v>4608</v>
      </c>
      <c r="E377" s="149" t="s">
        <v>4609</v>
      </c>
      <c r="F377" s="158" t="str">
        <f t="shared" si="58"/>
        <v>Video</v>
      </c>
      <c r="G377" s="187">
        <v>0</v>
      </c>
      <c r="H377" s="150"/>
      <c r="I377" s="184">
        <v>145.19</v>
      </c>
      <c r="J377" s="150"/>
      <c r="K377" s="151">
        <v>19.727777777777774</v>
      </c>
      <c r="L377" s="152">
        <v>161.57049999999998</v>
      </c>
      <c r="M377" s="152">
        <v>177.54999999999998</v>
      </c>
      <c r="N377" s="153" t="s">
        <v>630</v>
      </c>
      <c r="O377" s="154">
        <v>9</v>
      </c>
      <c r="P377" s="153">
        <v>10</v>
      </c>
      <c r="Q377" s="153" t="s">
        <v>147</v>
      </c>
      <c r="R377" s="155">
        <v>15</v>
      </c>
      <c r="S377" s="155">
        <v>9.43</v>
      </c>
      <c r="T377" s="155">
        <v>3.95</v>
      </c>
      <c r="U377" s="154" t="s">
        <v>94</v>
      </c>
      <c r="V377" s="153" t="s">
        <v>89</v>
      </c>
      <c r="W377" s="153" t="s">
        <v>627</v>
      </c>
      <c r="X377" s="151" t="s">
        <v>6378</v>
      </c>
      <c r="Y377" s="151" t="s">
        <v>6378</v>
      </c>
      <c r="Z377" s="156">
        <v>9.3600000000000003E-2</v>
      </c>
      <c r="AA377" s="153" t="s">
        <v>672</v>
      </c>
      <c r="AB377" s="153" t="s">
        <v>5722</v>
      </c>
      <c r="AC377" s="153" t="s">
        <v>875</v>
      </c>
      <c r="AD377" s="157" t="s">
        <v>4610</v>
      </c>
      <c r="AE377" s="110">
        <v>0</v>
      </c>
      <c r="AF377" s="110">
        <v>0</v>
      </c>
      <c r="AG377" s="112">
        <f t="shared" si="56"/>
        <v>0</v>
      </c>
      <c r="AH377" s="110">
        <f>SUM(AG$4:AG377)</f>
        <v>1</v>
      </c>
      <c r="AI377" s="112">
        <f t="shared" si="53"/>
        <v>0</v>
      </c>
      <c r="AJ377" s="110">
        <f>COUNTIF(AI$4:AI377,"&gt;0")</f>
        <v>0</v>
      </c>
      <c r="AK377" s="110">
        <v>0</v>
      </c>
      <c r="AL377" s="110">
        <v>0</v>
      </c>
      <c r="AM377" s="172" t="str">
        <f>IF(OR(Table1[[#This Row],[Line total ordered for now]]&gt;0,Table1[[#This Row],[Line total ordered for season]]&gt;0),1,"")</f>
        <v/>
      </c>
      <c r="AN377" s="173">
        <f>COUNTIF(AM$4:AM377,"&gt;0")</f>
        <v>0</v>
      </c>
      <c r="AO377" s="173">
        <f>Table1[[#This Row],[ORDER QUANTITY
to be collected BEFORE 31.3.22]]</f>
        <v>0</v>
      </c>
      <c r="AP377" s="174">
        <f t="shared" si="54"/>
        <v>0</v>
      </c>
      <c r="AQ377" s="174">
        <f>IFERROR(INDEX(Retail!H:H,MATCH($D377,Retail!$D:$D,0)),0)</f>
        <v>0</v>
      </c>
      <c r="AR377" s="174">
        <f>IFERROR(INDEX(Retail!J:J,MATCH($D377,Retail!$D:$D,0)),0)</f>
        <v>0</v>
      </c>
      <c r="AS377" s="174">
        <f>IFERROR(INDEX('NEW2022'!H:H,MATCH($D377,'NEW2022'!D:D,0)),0)</f>
        <v>0</v>
      </c>
      <c r="AT377" s="174">
        <f>IFERROR(INDEX('NEW2022'!J:J,MATCH($D377,'NEW2022'!D:D,0)),0)</f>
        <v>0</v>
      </c>
      <c r="AU377" s="174">
        <f>IFERROR(INDEX('Quiet Items'!H:H,MATCH($D377,'Quiet Items'!D:D,0)),0)</f>
        <v>0</v>
      </c>
      <c r="AV377" s="174">
        <f>IFERROR(INDEX('Quiet Items'!J:J,MATCH($D377,'Quiet Items'!D:D,0)),0)</f>
        <v>0</v>
      </c>
      <c r="AW377" s="174">
        <f>IFERROR(INDEX('1.4G'!H:H,MATCH($D377,'1.4G'!D:D,0)),0)</f>
        <v>0</v>
      </c>
      <c r="AX377" s="174">
        <f>IFERROR(INDEX('1.4G'!J:J,MATCH($D377,'1.4G'!D:D,0)),0)</f>
        <v>0</v>
      </c>
      <c r="AY377" s="174">
        <f t="shared" si="59"/>
        <v>0</v>
      </c>
      <c r="AZ377" s="174">
        <f t="shared" si="60"/>
        <v>0</v>
      </c>
      <c r="BA377" s="175">
        <f>IFERROR(Table1[[#This Row],[Line total ordered for now]]*Table1[[#This Row],[GUARANTEED PRICE
for STOCK orders collected before 31.3.22]],0)</f>
        <v>0</v>
      </c>
      <c r="BB377" s="175">
        <f t="shared" si="55"/>
        <v>0</v>
      </c>
      <c r="BC377" s="176">
        <f>(AZ377+Table1[[#This Row],[Line total ordered for now]])*Z377</f>
        <v>0</v>
      </c>
      <c r="BD377" s="200">
        <v>150.91749999999999</v>
      </c>
      <c r="BE377" s="65"/>
      <c r="BF377" s="65"/>
      <c r="BG377" s="65"/>
      <c r="BH377" s="65"/>
      <c r="BI377" s="65"/>
      <c r="BJ377" s="65"/>
      <c r="BK377" s="65"/>
      <c r="BL377" s="55"/>
      <c r="BM377"/>
      <c r="BN377"/>
      <c r="BO377"/>
      <c r="BP377"/>
      <c r="BQ377"/>
      <c r="BR377"/>
      <c r="BS377"/>
      <c r="BT377"/>
    </row>
    <row r="378" spans="1:72" ht="15.75">
      <c r="A378" s="202">
        <v>375</v>
      </c>
      <c r="B378" s="68" t="s">
        <v>6378</v>
      </c>
      <c r="C378" s="149" t="s">
        <v>629</v>
      </c>
      <c r="D378" s="149" t="s">
        <v>3065</v>
      </c>
      <c r="E378" s="149" t="s">
        <v>3066</v>
      </c>
      <c r="F378" s="158" t="str">
        <f t="shared" si="58"/>
        <v>Video</v>
      </c>
      <c r="G378" s="187">
        <v>2</v>
      </c>
      <c r="H378" s="150"/>
      <c r="I378" s="184">
        <v>146.22999999999999</v>
      </c>
      <c r="J378" s="150"/>
      <c r="K378" s="151">
        <v>19.86888888888889</v>
      </c>
      <c r="L378" s="152">
        <v>162.72620000000001</v>
      </c>
      <c r="M378" s="152">
        <v>178.82</v>
      </c>
      <c r="N378" s="153" t="s">
        <v>630</v>
      </c>
      <c r="O378" s="154">
        <v>9</v>
      </c>
      <c r="P378" s="153">
        <v>10</v>
      </c>
      <c r="Q378" s="153" t="s">
        <v>147</v>
      </c>
      <c r="R378" s="155">
        <v>17</v>
      </c>
      <c r="S378" s="155">
        <v>9.9</v>
      </c>
      <c r="T378" s="155">
        <v>3.95</v>
      </c>
      <c r="U378" s="154" t="s">
        <v>94</v>
      </c>
      <c r="V378" s="153" t="s">
        <v>89</v>
      </c>
      <c r="W378" s="153" t="s">
        <v>627</v>
      </c>
      <c r="X378" s="151" t="s">
        <v>6378</v>
      </c>
      <c r="Y378" s="151" t="s">
        <v>6378</v>
      </c>
      <c r="Z378" s="156">
        <v>8.8499999999999995E-2</v>
      </c>
      <c r="AA378" s="153" t="s">
        <v>919</v>
      </c>
      <c r="AB378" s="153" t="s">
        <v>5343</v>
      </c>
      <c r="AC378" s="153" t="s">
        <v>164</v>
      </c>
      <c r="AD378" s="157" t="s">
        <v>3067</v>
      </c>
      <c r="AE378" s="110">
        <v>0</v>
      </c>
      <c r="AF378" s="110">
        <v>0</v>
      </c>
      <c r="AG378" s="112">
        <f t="shared" si="56"/>
        <v>0</v>
      </c>
      <c r="AH378" s="110">
        <f>SUM(AG$4:AG378)</f>
        <v>1</v>
      </c>
      <c r="AI378" s="112">
        <f t="shared" si="53"/>
        <v>0</v>
      </c>
      <c r="AJ378" s="110">
        <f>COUNTIF(AI$4:AI378,"&gt;0")</f>
        <v>0</v>
      </c>
      <c r="AK378" s="110">
        <v>0</v>
      </c>
      <c r="AL378" s="110">
        <v>0</v>
      </c>
      <c r="AM378" s="172" t="str">
        <f>IF(OR(Table1[[#This Row],[Line total ordered for now]]&gt;0,Table1[[#This Row],[Line total ordered for season]]&gt;0),1,"")</f>
        <v/>
      </c>
      <c r="AN378" s="173">
        <f>COUNTIF(AM$4:AM378,"&gt;0")</f>
        <v>0</v>
      </c>
      <c r="AO378" s="173">
        <f>Table1[[#This Row],[ORDER QUANTITY
to be collected BEFORE 31.3.22]]</f>
        <v>0</v>
      </c>
      <c r="AP378" s="174">
        <f t="shared" si="54"/>
        <v>0</v>
      </c>
      <c r="AQ378" s="174">
        <f>IFERROR(INDEX(Retail!H:H,MATCH($D378,Retail!$D:$D,0)),0)</f>
        <v>0</v>
      </c>
      <c r="AR378" s="174">
        <f>IFERROR(INDEX(Retail!J:J,MATCH($D378,Retail!$D:$D,0)),0)</f>
        <v>0</v>
      </c>
      <c r="AS378" s="174">
        <f>IFERROR(INDEX('NEW2022'!H:H,MATCH($D378,'NEW2022'!D:D,0)),0)</f>
        <v>0</v>
      </c>
      <c r="AT378" s="174">
        <f>IFERROR(INDEX('NEW2022'!J:J,MATCH($D378,'NEW2022'!D:D,0)),0)</f>
        <v>0</v>
      </c>
      <c r="AU378" s="174">
        <f>IFERROR(INDEX('Quiet Items'!H:H,MATCH($D378,'Quiet Items'!D:D,0)),0)</f>
        <v>0</v>
      </c>
      <c r="AV378" s="174">
        <f>IFERROR(INDEX('Quiet Items'!J:J,MATCH($D378,'Quiet Items'!D:D,0)),0)</f>
        <v>0</v>
      </c>
      <c r="AW378" s="174">
        <f>IFERROR(INDEX('1.4G'!H:H,MATCH($D378,'1.4G'!D:D,0)),0)</f>
        <v>0</v>
      </c>
      <c r="AX378" s="174">
        <f>IFERROR(INDEX('1.4G'!J:J,MATCH($D378,'1.4G'!D:D,0)),0)</f>
        <v>0</v>
      </c>
      <c r="AY378" s="174">
        <f t="shared" si="59"/>
        <v>0</v>
      </c>
      <c r="AZ378" s="174">
        <f t="shared" si="60"/>
        <v>0</v>
      </c>
      <c r="BA378" s="175">
        <f>IFERROR(Table1[[#This Row],[Line total ordered for now]]*Table1[[#This Row],[GUARANTEED PRICE
for STOCK orders collected before 31.3.22]],0)</f>
        <v>0</v>
      </c>
      <c r="BB378" s="175">
        <f t="shared" si="55"/>
        <v>0</v>
      </c>
      <c r="BC378" s="176">
        <f>(AZ378+Table1[[#This Row],[Line total ordered for now]])*Z378</f>
        <v>0</v>
      </c>
      <c r="BD378" s="200">
        <v>151.99699999999999</v>
      </c>
      <c r="BE378" s="65"/>
      <c r="BF378" s="65"/>
      <c r="BG378" s="65"/>
      <c r="BH378" s="65"/>
      <c r="BI378" s="65"/>
      <c r="BJ378" s="65"/>
      <c r="BK378" s="65"/>
      <c r="BL378" s="55"/>
      <c r="BM378"/>
      <c r="BN378"/>
      <c r="BO378"/>
      <c r="BP378"/>
      <c r="BQ378"/>
      <c r="BR378"/>
      <c r="BS378"/>
      <c r="BT378"/>
    </row>
    <row r="379" spans="1:72" ht="15.75">
      <c r="A379" s="202">
        <v>376</v>
      </c>
      <c r="B379" s="68" t="s">
        <v>6378</v>
      </c>
      <c r="C379" s="149" t="s">
        <v>629</v>
      </c>
      <c r="D379" s="149" t="s">
        <v>2873</v>
      </c>
      <c r="E379" s="149" t="s">
        <v>2874</v>
      </c>
      <c r="F379" s="158" t="str">
        <f t="shared" si="58"/>
        <v>Video</v>
      </c>
      <c r="G379" s="187">
        <v>2</v>
      </c>
      <c r="H379" s="150"/>
      <c r="I379" s="184">
        <v>178.19</v>
      </c>
      <c r="J379" s="150"/>
      <c r="K379" s="151">
        <v>19.928888888888888</v>
      </c>
      <c r="L379" s="152">
        <v>181.75380000000001</v>
      </c>
      <c r="M379" s="152">
        <v>179.35999999999999</v>
      </c>
      <c r="N379" s="153" t="s">
        <v>630</v>
      </c>
      <c r="O379" s="154">
        <v>9</v>
      </c>
      <c r="P379" s="153">
        <v>11</v>
      </c>
      <c r="Q379" s="153" t="s">
        <v>147</v>
      </c>
      <c r="R379" s="155">
        <v>13.5</v>
      </c>
      <c r="S379" s="155">
        <v>10.6</v>
      </c>
      <c r="T379" s="155">
        <v>3.95</v>
      </c>
      <c r="U379" s="154" t="s">
        <v>94</v>
      </c>
      <c r="V379" s="153" t="s">
        <v>89</v>
      </c>
      <c r="W379" s="153" t="s">
        <v>627</v>
      </c>
      <c r="X379" s="151" t="s">
        <v>6378</v>
      </c>
      <c r="Y379" s="151" t="s">
        <v>6378</v>
      </c>
      <c r="Z379" s="156">
        <v>9.3600000000000003E-2</v>
      </c>
      <c r="AA379" s="153" t="s">
        <v>2680</v>
      </c>
      <c r="AB379" s="153" t="s">
        <v>5582</v>
      </c>
      <c r="AC379" s="153" t="s">
        <v>141</v>
      </c>
      <c r="AD379" s="157" t="s">
        <v>2875</v>
      </c>
      <c r="AE379" s="110">
        <v>0</v>
      </c>
      <c r="AF379" s="110">
        <v>0</v>
      </c>
      <c r="AG379" s="112">
        <f t="shared" si="56"/>
        <v>0</v>
      </c>
      <c r="AH379" s="110">
        <f>SUM(AG$4:AG379)</f>
        <v>1</v>
      </c>
      <c r="AI379" s="112">
        <f t="shared" si="53"/>
        <v>0</v>
      </c>
      <c r="AJ379" s="110">
        <f>COUNTIF(AI$4:AI379,"&gt;0")</f>
        <v>0</v>
      </c>
      <c r="AK379" s="110">
        <v>0</v>
      </c>
      <c r="AL379" s="110">
        <v>0</v>
      </c>
      <c r="AM379" s="172" t="str">
        <f>IF(OR(Table1[[#This Row],[Line total ordered for now]]&gt;0,Table1[[#This Row],[Line total ordered for season]]&gt;0),1,"")</f>
        <v/>
      </c>
      <c r="AN379" s="173">
        <f>COUNTIF(AM$4:AM379,"&gt;0")</f>
        <v>0</v>
      </c>
      <c r="AO379" s="173">
        <f>Table1[[#This Row],[ORDER QUANTITY
to be collected BEFORE 31.3.22]]</f>
        <v>0</v>
      </c>
      <c r="AP379" s="174">
        <f t="shared" si="54"/>
        <v>0</v>
      </c>
      <c r="AQ379" s="174">
        <f>IFERROR(INDEX(Retail!H:H,MATCH($D379,Retail!$D:$D,0)),0)</f>
        <v>0</v>
      </c>
      <c r="AR379" s="174">
        <f>IFERROR(INDEX(Retail!J:J,MATCH($D379,Retail!$D:$D,0)),0)</f>
        <v>0</v>
      </c>
      <c r="AS379" s="174">
        <f>IFERROR(INDEX('NEW2022'!H:H,MATCH($D379,'NEW2022'!D:D,0)),0)</f>
        <v>0</v>
      </c>
      <c r="AT379" s="174">
        <f>IFERROR(INDEX('NEW2022'!J:J,MATCH($D379,'NEW2022'!D:D,0)),0)</f>
        <v>0</v>
      </c>
      <c r="AU379" s="174">
        <f>IFERROR(INDEX('Quiet Items'!H:H,MATCH($D379,'Quiet Items'!D:D,0)),0)</f>
        <v>0</v>
      </c>
      <c r="AV379" s="174">
        <f>IFERROR(INDEX('Quiet Items'!J:J,MATCH($D379,'Quiet Items'!D:D,0)),0)</f>
        <v>0</v>
      </c>
      <c r="AW379" s="174">
        <f>IFERROR(INDEX('1.4G'!H:H,MATCH($D379,'1.4G'!D:D,0)),0)</f>
        <v>0</v>
      </c>
      <c r="AX379" s="174">
        <f>IFERROR(INDEX('1.4G'!J:J,MATCH($D379,'1.4G'!D:D,0)),0)</f>
        <v>0</v>
      </c>
      <c r="AY379" s="174">
        <f t="shared" si="59"/>
        <v>0</v>
      </c>
      <c r="AZ379" s="174">
        <f t="shared" si="60"/>
        <v>0</v>
      </c>
      <c r="BA379" s="175">
        <f>IFERROR(Table1[[#This Row],[Line total ordered for now]]*Table1[[#This Row],[GUARANTEED PRICE
for STOCK orders collected before 31.3.22]],0)</f>
        <v>0</v>
      </c>
      <c r="BB379" s="175">
        <f t="shared" si="55"/>
        <v>0</v>
      </c>
      <c r="BC379" s="176">
        <f>(AZ379+Table1[[#This Row],[Line total ordered for now]])*Z379</f>
        <v>0</v>
      </c>
      <c r="BD379" s="200">
        <v>152.45599999999999</v>
      </c>
      <c r="BE379" s="65"/>
      <c r="BF379" s="65"/>
      <c r="BG379" s="65"/>
      <c r="BH379" s="65"/>
      <c r="BI379" s="65"/>
      <c r="BJ379" s="65"/>
      <c r="BK379" s="65"/>
      <c r="BL379" s="55"/>
      <c r="BM379"/>
      <c r="BN379"/>
      <c r="BO379"/>
      <c r="BP379"/>
      <c r="BQ379"/>
      <c r="BR379"/>
      <c r="BS379"/>
      <c r="BT379"/>
    </row>
    <row r="380" spans="1:72" ht="15.75">
      <c r="A380" s="202">
        <v>377</v>
      </c>
      <c r="B380" s="68" t="s">
        <v>6378</v>
      </c>
      <c r="C380" s="149" t="s">
        <v>629</v>
      </c>
      <c r="D380" s="149" t="s">
        <v>2192</v>
      </c>
      <c r="E380" s="149" t="s">
        <v>2193</v>
      </c>
      <c r="F380" s="158" t="str">
        <f t="shared" si="58"/>
        <v>Video</v>
      </c>
      <c r="G380" s="187">
        <v>9</v>
      </c>
      <c r="H380" s="150"/>
      <c r="I380" s="184">
        <v>148.31</v>
      </c>
      <c r="J380" s="150"/>
      <c r="K380" s="151">
        <v>20.152222222222221</v>
      </c>
      <c r="L380" s="152">
        <v>165.04670000000002</v>
      </c>
      <c r="M380" s="152">
        <v>181.37</v>
      </c>
      <c r="N380" s="153" t="s">
        <v>630</v>
      </c>
      <c r="O380" s="154">
        <v>9</v>
      </c>
      <c r="P380" s="153">
        <v>7</v>
      </c>
      <c r="Q380" s="153" t="s">
        <v>147</v>
      </c>
      <c r="R380" s="155">
        <v>15</v>
      </c>
      <c r="S380" s="155">
        <v>10</v>
      </c>
      <c r="T380" s="155">
        <v>3.95</v>
      </c>
      <c r="U380" s="154" t="s">
        <v>94</v>
      </c>
      <c r="V380" s="153" t="s">
        <v>89</v>
      </c>
      <c r="W380" s="153" t="s">
        <v>627</v>
      </c>
      <c r="X380" s="151" t="s">
        <v>6378</v>
      </c>
      <c r="Y380" s="151" t="s">
        <v>6378</v>
      </c>
      <c r="Z380" s="156">
        <v>8.8499999999999995E-2</v>
      </c>
      <c r="AA380" s="153" t="s">
        <v>919</v>
      </c>
      <c r="AB380" s="153" t="s">
        <v>4927</v>
      </c>
      <c r="AC380" s="153" t="s">
        <v>4902</v>
      </c>
      <c r="AD380" s="157" t="s">
        <v>2194</v>
      </c>
      <c r="AE380" s="110">
        <v>0</v>
      </c>
      <c r="AF380" s="110">
        <v>0</v>
      </c>
      <c r="AG380" s="112">
        <f t="shared" si="56"/>
        <v>0</v>
      </c>
      <c r="AH380" s="110">
        <f>SUM(AG$4:AG380)</f>
        <v>1</v>
      </c>
      <c r="AI380" s="112">
        <f t="shared" si="53"/>
        <v>0</v>
      </c>
      <c r="AJ380" s="110">
        <f>COUNTIF(AI$4:AI380,"&gt;0")</f>
        <v>0</v>
      </c>
      <c r="AK380" s="110">
        <v>0</v>
      </c>
      <c r="AL380" s="110">
        <v>0</v>
      </c>
      <c r="AM380" s="172" t="str">
        <f>IF(OR(Table1[[#This Row],[Line total ordered for now]]&gt;0,Table1[[#This Row],[Line total ordered for season]]&gt;0),1,"")</f>
        <v/>
      </c>
      <c r="AN380" s="173">
        <f>COUNTIF(AM$4:AM380,"&gt;0")</f>
        <v>0</v>
      </c>
      <c r="AO380" s="173">
        <f>Table1[[#This Row],[ORDER QUANTITY
to be collected BEFORE 31.3.22]]</f>
        <v>0</v>
      </c>
      <c r="AP380" s="174">
        <f t="shared" si="54"/>
        <v>0</v>
      </c>
      <c r="AQ380" s="174">
        <f>IFERROR(INDEX(Retail!H:H,MATCH($D380,Retail!$D:$D,0)),0)</f>
        <v>0</v>
      </c>
      <c r="AR380" s="174">
        <f>IFERROR(INDEX(Retail!J:J,MATCH($D380,Retail!$D:$D,0)),0)</f>
        <v>0</v>
      </c>
      <c r="AS380" s="174">
        <f>IFERROR(INDEX('NEW2022'!H:H,MATCH($D380,'NEW2022'!D:D,0)),0)</f>
        <v>0</v>
      </c>
      <c r="AT380" s="174">
        <f>IFERROR(INDEX('NEW2022'!J:J,MATCH($D380,'NEW2022'!D:D,0)),0)</f>
        <v>0</v>
      </c>
      <c r="AU380" s="174">
        <f>IFERROR(INDEX('Quiet Items'!H:H,MATCH($D380,'Quiet Items'!D:D,0)),0)</f>
        <v>0</v>
      </c>
      <c r="AV380" s="174">
        <f>IFERROR(INDEX('Quiet Items'!J:J,MATCH($D380,'Quiet Items'!D:D,0)),0)</f>
        <v>0</v>
      </c>
      <c r="AW380" s="174">
        <f>IFERROR(INDEX('1.4G'!H:H,MATCH($D380,'1.4G'!D:D,0)),0)</f>
        <v>0</v>
      </c>
      <c r="AX380" s="174">
        <f>IFERROR(INDEX('1.4G'!J:J,MATCH($D380,'1.4G'!D:D,0)),0)</f>
        <v>0</v>
      </c>
      <c r="AY380" s="174">
        <f t="shared" si="59"/>
        <v>0</v>
      </c>
      <c r="AZ380" s="174">
        <f t="shared" si="60"/>
        <v>0</v>
      </c>
      <c r="BA380" s="175">
        <f>IFERROR(Table1[[#This Row],[Line total ordered for now]]*Table1[[#This Row],[GUARANTEED PRICE
for STOCK orders collected before 31.3.22]],0)</f>
        <v>0</v>
      </c>
      <c r="BB380" s="175">
        <f t="shared" si="55"/>
        <v>0</v>
      </c>
      <c r="BC380" s="176">
        <f>(AZ380+Table1[[#This Row],[Line total ordered for now]])*Z380</f>
        <v>0</v>
      </c>
      <c r="BD380" s="200">
        <v>154.1645</v>
      </c>
      <c r="BE380" s="65"/>
      <c r="BF380" s="65"/>
      <c r="BG380" s="65"/>
      <c r="BH380" s="65"/>
      <c r="BI380" s="65"/>
      <c r="BJ380" s="65"/>
      <c r="BK380" s="65"/>
      <c r="BL380" s="55"/>
      <c r="BM380"/>
      <c r="BN380"/>
      <c r="BO380"/>
      <c r="BP380"/>
      <c r="BQ380"/>
      <c r="BR380"/>
      <c r="BS380"/>
      <c r="BT380"/>
    </row>
    <row r="381" spans="1:72" ht="15.75">
      <c r="A381" s="202">
        <v>378</v>
      </c>
      <c r="B381" s="68" t="s">
        <v>6378</v>
      </c>
      <c r="C381" s="149" t="s">
        <v>629</v>
      </c>
      <c r="D381" s="149" t="s">
        <v>2213</v>
      </c>
      <c r="E381" s="149" t="s">
        <v>2214</v>
      </c>
      <c r="F381" s="158" t="str">
        <f t="shared" si="58"/>
        <v>Video</v>
      </c>
      <c r="G381" s="187">
        <v>16</v>
      </c>
      <c r="H381" s="150"/>
      <c r="I381" s="184">
        <v>148.33000000000001</v>
      </c>
      <c r="J381" s="150"/>
      <c r="K381" s="151">
        <v>20.154444444444444</v>
      </c>
      <c r="L381" s="152">
        <v>165.06489999999999</v>
      </c>
      <c r="M381" s="152">
        <v>181.39</v>
      </c>
      <c r="N381" s="153" t="s">
        <v>630</v>
      </c>
      <c r="O381" s="154">
        <v>9</v>
      </c>
      <c r="P381" s="153">
        <v>6</v>
      </c>
      <c r="Q381" s="153" t="s">
        <v>147</v>
      </c>
      <c r="R381" s="155">
        <v>13</v>
      </c>
      <c r="S381" s="155">
        <v>9.43</v>
      </c>
      <c r="T381" s="155">
        <v>3.95</v>
      </c>
      <c r="U381" s="154" t="s">
        <v>94</v>
      </c>
      <c r="V381" s="153" t="s">
        <v>89</v>
      </c>
      <c r="W381" s="153" t="s">
        <v>627</v>
      </c>
      <c r="X381" s="151" t="s">
        <v>6378</v>
      </c>
      <c r="Y381" s="151" t="s">
        <v>6378</v>
      </c>
      <c r="Z381" s="156">
        <v>8.8499999999999995E-2</v>
      </c>
      <c r="AA381" s="153" t="s">
        <v>672</v>
      </c>
      <c r="AB381" s="153" t="s">
        <v>4928</v>
      </c>
      <c r="AC381" s="153" t="s">
        <v>4902</v>
      </c>
      <c r="AD381" s="157" t="s">
        <v>2215</v>
      </c>
      <c r="AE381" s="110">
        <v>0</v>
      </c>
      <c r="AF381" s="110">
        <v>0</v>
      </c>
      <c r="AG381" s="112">
        <f t="shared" si="56"/>
        <v>0</v>
      </c>
      <c r="AH381" s="110">
        <f>SUM(AG$4:AG381)</f>
        <v>1</v>
      </c>
      <c r="AI381" s="112">
        <f t="shared" si="53"/>
        <v>0</v>
      </c>
      <c r="AJ381" s="110">
        <f>COUNTIF(AI$4:AI381,"&gt;0")</f>
        <v>0</v>
      </c>
      <c r="AK381" s="110">
        <v>0</v>
      </c>
      <c r="AL381" s="110">
        <v>0</v>
      </c>
      <c r="AM381" s="172" t="str">
        <f>IF(OR(Table1[[#This Row],[Line total ordered for now]]&gt;0,Table1[[#This Row],[Line total ordered for season]]&gt;0),1,"")</f>
        <v/>
      </c>
      <c r="AN381" s="173">
        <f>COUNTIF(AM$4:AM381,"&gt;0")</f>
        <v>0</v>
      </c>
      <c r="AO381" s="173">
        <f>Table1[[#This Row],[ORDER QUANTITY
to be collected BEFORE 31.3.22]]</f>
        <v>0</v>
      </c>
      <c r="AP381" s="174">
        <f t="shared" si="54"/>
        <v>0</v>
      </c>
      <c r="AQ381" s="174">
        <f>IFERROR(INDEX(Retail!H:H,MATCH($D381,Retail!$D:$D,0)),0)</f>
        <v>0</v>
      </c>
      <c r="AR381" s="174">
        <f>IFERROR(INDEX(Retail!J:J,MATCH($D381,Retail!$D:$D,0)),0)</f>
        <v>0</v>
      </c>
      <c r="AS381" s="174">
        <f>IFERROR(INDEX('NEW2022'!H:H,MATCH($D381,'NEW2022'!D:D,0)),0)</f>
        <v>0</v>
      </c>
      <c r="AT381" s="174">
        <f>IFERROR(INDEX('NEW2022'!J:J,MATCH($D381,'NEW2022'!D:D,0)),0)</f>
        <v>0</v>
      </c>
      <c r="AU381" s="174">
        <f>IFERROR(INDEX('Quiet Items'!H:H,MATCH($D381,'Quiet Items'!D:D,0)),0)</f>
        <v>0</v>
      </c>
      <c r="AV381" s="174">
        <f>IFERROR(INDEX('Quiet Items'!J:J,MATCH($D381,'Quiet Items'!D:D,0)),0)</f>
        <v>0</v>
      </c>
      <c r="AW381" s="174">
        <f>IFERROR(INDEX('1.4G'!H:H,MATCH($D381,'1.4G'!D:D,0)),0)</f>
        <v>0</v>
      </c>
      <c r="AX381" s="174">
        <f>IFERROR(INDEX('1.4G'!J:J,MATCH($D381,'1.4G'!D:D,0)),0)</f>
        <v>0</v>
      </c>
      <c r="AY381" s="174">
        <f t="shared" si="59"/>
        <v>0</v>
      </c>
      <c r="AZ381" s="174">
        <f t="shared" si="60"/>
        <v>0</v>
      </c>
      <c r="BA381" s="175">
        <f>IFERROR(Table1[[#This Row],[Line total ordered for now]]*Table1[[#This Row],[GUARANTEED PRICE
for STOCK orders collected before 31.3.22]],0)</f>
        <v>0</v>
      </c>
      <c r="BB381" s="175">
        <f t="shared" si="55"/>
        <v>0</v>
      </c>
      <c r="BC381" s="176">
        <f>(AZ381+Table1[[#This Row],[Line total ordered for now]])*Z381</f>
        <v>0</v>
      </c>
      <c r="BD381" s="200">
        <v>154.18149999999997</v>
      </c>
      <c r="BE381" s="65"/>
      <c r="BF381" s="65"/>
      <c r="BG381" s="65"/>
      <c r="BH381" s="65"/>
      <c r="BI381" s="65"/>
      <c r="BJ381" s="65"/>
      <c r="BK381" s="65"/>
      <c r="BL381" s="55"/>
      <c r="BM381"/>
      <c r="BN381"/>
      <c r="BO381"/>
      <c r="BP381"/>
      <c r="BQ381"/>
      <c r="BR381"/>
      <c r="BS381"/>
      <c r="BT381"/>
    </row>
    <row r="382" spans="1:72" ht="15.75">
      <c r="A382" s="202">
        <v>379</v>
      </c>
      <c r="B382" s="68" t="s">
        <v>6378</v>
      </c>
      <c r="C382" s="149" t="s">
        <v>629</v>
      </c>
      <c r="D382" s="149" t="s">
        <v>2121</v>
      </c>
      <c r="E382" s="149" t="s">
        <v>2122</v>
      </c>
      <c r="F382" s="158" t="str">
        <f t="shared" si="58"/>
        <v>Video</v>
      </c>
      <c r="G382" s="187">
        <v>3</v>
      </c>
      <c r="H382" s="150"/>
      <c r="I382" s="184">
        <v>135.24</v>
      </c>
      <c r="J382" s="150"/>
      <c r="K382" s="151">
        <v>20.197725634562946</v>
      </c>
      <c r="L382" s="152">
        <v>165.41937294707054</v>
      </c>
      <c r="M382" s="152">
        <v>181.77953071106651</v>
      </c>
      <c r="N382" s="153" t="s">
        <v>630</v>
      </c>
      <c r="O382" s="154">
        <v>9</v>
      </c>
      <c r="P382" s="153">
        <v>0</v>
      </c>
      <c r="Q382" s="153" t="s">
        <v>147</v>
      </c>
      <c r="R382" s="155">
        <v>13</v>
      </c>
      <c r="S382" s="155">
        <v>9.43</v>
      </c>
      <c r="T382" s="155">
        <v>3.95</v>
      </c>
      <c r="U382" s="154" t="s">
        <v>94</v>
      </c>
      <c r="V382" s="153" t="s">
        <v>89</v>
      </c>
      <c r="W382" s="153" t="s">
        <v>627</v>
      </c>
      <c r="X382" s="151" t="s">
        <v>6378</v>
      </c>
      <c r="Y382" s="151" t="s">
        <v>6378</v>
      </c>
      <c r="Z382" s="156">
        <v>9.3600000000000003E-2</v>
      </c>
      <c r="AA382" s="153" t="s">
        <v>672</v>
      </c>
      <c r="AB382" s="153" t="s">
        <v>4925</v>
      </c>
      <c r="AC382" s="153" t="s">
        <v>4902</v>
      </c>
      <c r="AD382" s="157" t="s">
        <v>2004</v>
      </c>
      <c r="AE382" s="110">
        <v>0</v>
      </c>
      <c r="AF382" s="110">
        <v>0</v>
      </c>
      <c r="AG382" s="112">
        <f t="shared" si="56"/>
        <v>0</v>
      </c>
      <c r="AH382" s="110">
        <f>SUM(AG$4:AG382)</f>
        <v>1</v>
      </c>
      <c r="AI382" s="112">
        <f t="shared" si="53"/>
        <v>0</v>
      </c>
      <c r="AJ382" s="110">
        <f>COUNTIF(AI$4:AI382,"&gt;0")</f>
        <v>0</v>
      </c>
      <c r="AK382" s="110">
        <v>0</v>
      </c>
      <c r="AL382" s="110">
        <v>0</v>
      </c>
      <c r="AM382" s="172" t="str">
        <f>IF(OR(Table1[[#This Row],[Line total ordered for now]]&gt;0,Table1[[#This Row],[Line total ordered for season]]&gt;0),1,"")</f>
        <v/>
      </c>
      <c r="AN382" s="173">
        <f>COUNTIF(AM$4:AM382,"&gt;0")</f>
        <v>0</v>
      </c>
      <c r="AO382" s="173">
        <f>Table1[[#This Row],[ORDER QUANTITY
to be collected BEFORE 31.3.22]]</f>
        <v>0</v>
      </c>
      <c r="AP382" s="174">
        <f t="shared" si="54"/>
        <v>0</v>
      </c>
      <c r="AQ382" s="174">
        <f>IFERROR(INDEX(Retail!H:H,MATCH($D382,Retail!$D:$D,0)),0)</f>
        <v>0</v>
      </c>
      <c r="AR382" s="174">
        <f>IFERROR(INDEX(Retail!J:J,MATCH($D382,Retail!$D:$D,0)),0)</f>
        <v>0</v>
      </c>
      <c r="AS382" s="174">
        <f>IFERROR(INDEX('NEW2022'!H:H,MATCH($D382,'NEW2022'!D:D,0)),0)</f>
        <v>0</v>
      </c>
      <c r="AT382" s="174">
        <f>IFERROR(INDEX('NEW2022'!J:J,MATCH($D382,'NEW2022'!D:D,0)),0)</f>
        <v>0</v>
      </c>
      <c r="AU382" s="174">
        <f>IFERROR(INDEX('Quiet Items'!H:H,MATCH($D382,'Quiet Items'!D:D,0)),0)</f>
        <v>0</v>
      </c>
      <c r="AV382" s="174">
        <f>IFERROR(INDEX('Quiet Items'!J:J,MATCH($D382,'Quiet Items'!D:D,0)),0)</f>
        <v>0</v>
      </c>
      <c r="AW382" s="174">
        <f>IFERROR(INDEX('1.4G'!H:H,MATCH($D382,'1.4G'!D:D,0)),0)</f>
        <v>0</v>
      </c>
      <c r="AX382" s="174">
        <f>IFERROR(INDEX('1.4G'!J:J,MATCH($D382,'1.4G'!D:D,0)),0)</f>
        <v>0</v>
      </c>
      <c r="AY382" s="174">
        <f t="shared" si="59"/>
        <v>0</v>
      </c>
      <c r="AZ382" s="174">
        <f t="shared" si="60"/>
        <v>0</v>
      </c>
      <c r="BA382" s="175">
        <f>IFERROR(Table1[[#This Row],[Line total ordered for now]]*Table1[[#This Row],[GUARANTEED PRICE
for STOCK orders collected before 31.3.22]],0)</f>
        <v>0</v>
      </c>
      <c r="BB382" s="175">
        <f t="shared" si="55"/>
        <v>0</v>
      </c>
      <c r="BC382" s="176">
        <f>(AZ382+Table1[[#This Row],[Line total ordered for now]])*Z382</f>
        <v>0</v>
      </c>
      <c r="BD382" s="200">
        <v>154.51260110440654</v>
      </c>
      <c r="BE382" s="65"/>
      <c r="BF382" s="65"/>
      <c r="BG382" s="65"/>
      <c r="BH382" s="65"/>
      <c r="BI382" s="65"/>
      <c r="BJ382" s="65"/>
      <c r="BK382" s="65"/>
      <c r="BL382" s="55"/>
      <c r="BM382"/>
      <c r="BN382"/>
      <c r="BO382"/>
      <c r="BP382"/>
      <c r="BQ382"/>
      <c r="BR382"/>
      <c r="BS382"/>
      <c r="BT382"/>
    </row>
    <row r="383" spans="1:72" ht="15.75">
      <c r="A383" s="202">
        <v>380</v>
      </c>
      <c r="B383" s="68" t="s">
        <v>6378</v>
      </c>
      <c r="C383" s="149" t="s">
        <v>629</v>
      </c>
      <c r="D383" s="149" t="s">
        <v>1502</v>
      </c>
      <c r="E383" s="149" t="s">
        <v>1503</v>
      </c>
      <c r="F383" s="158" t="str">
        <f t="shared" si="58"/>
        <v/>
      </c>
      <c r="G383" s="187">
        <v>3</v>
      </c>
      <c r="H383" s="150"/>
      <c r="I383" s="184">
        <v>151.16</v>
      </c>
      <c r="J383" s="150"/>
      <c r="K383" s="151">
        <v>20.538888888888888</v>
      </c>
      <c r="L383" s="152">
        <v>168.21350000000001</v>
      </c>
      <c r="M383" s="152">
        <v>184.85</v>
      </c>
      <c r="N383" s="153" t="s">
        <v>630</v>
      </c>
      <c r="O383" s="154">
        <v>9</v>
      </c>
      <c r="P383" s="153">
        <v>0</v>
      </c>
      <c r="Q383" s="153" t="s">
        <v>147</v>
      </c>
      <c r="R383" s="155">
        <v>15</v>
      </c>
      <c r="S383" s="155">
        <v>8.1</v>
      </c>
      <c r="T383" s="155">
        <v>3.95</v>
      </c>
      <c r="U383" s="154" t="s">
        <v>94</v>
      </c>
      <c r="V383" s="153" t="s">
        <v>89</v>
      </c>
      <c r="W383" s="153" t="s">
        <v>627</v>
      </c>
      <c r="X383" s="151" t="s">
        <v>6378</v>
      </c>
      <c r="Y383" s="151" t="s">
        <v>6378</v>
      </c>
      <c r="Z383" s="156">
        <v>8.8499999999999995E-2</v>
      </c>
      <c r="AA383" s="153" t="s">
        <v>1504</v>
      </c>
      <c r="AB383" s="153" t="s">
        <v>5562</v>
      </c>
      <c r="AC383" s="153" t="s">
        <v>785</v>
      </c>
      <c r="AD383" s="157" t="s">
        <v>626</v>
      </c>
      <c r="AE383" s="110">
        <v>0</v>
      </c>
      <c r="AF383" s="110">
        <v>0</v>
      </c>
      <c r="AG383" s="112">
        <f t="shared" si="56"/>
        <v>0</v>
      </c>
      <c r="AH383" s="110">
        <f>SUM(AG$4:AG383)</f>
        <v>1</v>
      </c>
      <c r="AI383" s="112">
        <f t="shared" si="53"/>
        <v>0</v>
      </c>
      <c r="AJ383" s="110">
        <f>COUNTIF(AI$4:AI383,"&gt;0")</f>
        <v>0</v>
      </c>
      <c r="AK383" s="110">
        <v>0</v>
      </c>
      <c r="AL383" s="110">
        <v>0</v>
      </c>
      <c r="AM383" s="172" t="str">
        <f>IF(OR(Table1[[#This Row],[Line total ordered for now]]&gt;0,Table1[[#This Row],[Line total ordered for season]]&gt;0),1,"")</f>
        <v/>
      </c>
      <c r="AN383" s="173">
        <f>COUNTIF(AM$4:AM383,"&gt;0")</f>
        <v>0</v>
      </c>
      <c r="AO383" s="173">
        <f>Table1[[#This Row],[ORDER QUANTITY
to be collected BEFORE 31.3.22]]</f>
        <v>0</v>
      </c>
      <c r="AP383" s="174">
        <f t="shared" si="54"/>
        <v>0</v>
      </c>
      <c r="AQ383" s="174">
        <f>IFERROR(INDEX(Retail!H:H,MATCH($D383,Retail!$D:$D,0)),0)</f>
        <v>0</v>
      </c>
      <c r="AR383" s="174">
        <f>IFERROR(INDEX(Retail!J:J,MATCH($D383,Retail!$D:$D,0)),0)</f>
        <v>0</v>
      </c>
      <c r="AS383" s="174">
        <f>IFERROR(INDEX('NEW2022'!H:H,MATCH($D383,'NEW2022'!D:D,0)),0)</f>
        <v>0</v>
      </c>
      <c r="AT383" s="174">
        <f>IFERROR(INDEX('NEW2022'!J:J,MATCH($D383,'NEW2022'!D:D,0)),0)</f>
        <v>0</v>
      </c>
      <c r="AU383" s="174">
        <f>IFERROR(INDEX('Quiet Items'!H:H,MATCH($D383,'Quiet Items'!D:D,0)),0)</f>
        <v>0</v>
      </c>
      <c r="AV383" s="174">
        <f>IFERROR(INDEX('Quiet Items'!J:J,MATCH($D383,'Quiet Items'!D:D,0)),0)</f>
        <v>0</v>
      </c>
      <c r="AW383" s="174">
        <f>IFERROR(INDEX('1.4G'!H:H,MATCH($D383,'1.4G'!D:D,0)),0)</f>
        <v>0</v>
      </c>
      <c r="AX383" s="174">
        <f>IFERROR(INDEX('1.4G'!J:J,MATCH($D383,'1.4G'!D:D,0)),0)</f>
        <v>0</v>
      </c>
      <c r="AY383" s="174">
        <f t="shared" si="59"/>
        <v>0</v>
      </c>
      <c r="AZ383" s="174">
        <f t="shared" si="60"/>
        <v>0</v>
      </c>
      <c r="BA383" s="175">
        <f>IFERROR(Table1[[#This Row],[Line total ordered for now]]*Table1[[#This Row],[GUARANTEED PRICE
for STOCK orders collected before 31.3.22]],0)</f>
        <v>0</v>
      </c>
      <c r="BB383" s="175">
        <f t="shared" si="55"/>
        <v>0</v>
      </c>
      <c r="BC383" s="176">
        <f>(AZ383+Table1[[#This Row],[Line total ordered for now]])*Z383</f>
        <v>0</v>
      </c>
      <c r="BD383" s="200">
        <v>157.1225</v>
      </c>
      <c r="BE383" s="65"/>
      <c r="BF383" s="65"/>
      <c r="BG383" s="65"/>
      <c r="BH383" s="65"/>
      <c r="BI383" s="65"/>
      <c r="BJ383" s="65"/>
      <c r="BK383" s="65"/>
      <c r="BL383" s="55"/>
      <c r="BM383"/>
      <c r="BN383"/>
      <c r="BO383"/>
      <c r="BP383"/>
      <c r="BQ383"/>
      <c r="BR383"/>
      <c r="BS383"/>
      <c r="BT383"/>
    </row>
    <row r="384" spans="1:72" ht="15.75">
      <c r="A384" s="202">
        <v>381</v>
      </c>
      <c r="B384" s="68" t="s">
        <v>6378</v>
      </c>
      <c r="C384" s="149" t="s">
        <v>629</v>
      </c>
      <c r="D384" s="149" t="s">
        <v>1919</v>
      </c>
      <c r="E384" s="149" t="s">
        <v>1920</v>
      </c>
      <c r="F384" s="158" t="str">
        <f t="shared" si="58"/>
        <v>Video</v>
      </c>
      <c r="G384" s="187">
        <v>0</v>
      </c>
      <c r="H384" s="150"/>
      <c r="I384" s="184">
        <v>151.16</v>
      </c>
      <c r="J384" s="150"/>
      <c r="K384" s="151">
        <v>20.538888888888888</v>
      </c>
      <c r="L384" s="152">
        <v>168.21350000000001</v>
      </c>
      <c r="M384" s="152">
        <v>184.85</v>
      </c>
      <c r="N384" s="153" t="s">
        <v>630</v>
      </c>
      <c r="O384" s="154">
        <v>9</v>
      </c>
      <c r="P384" s="153">
        <v>9</v>
      </c>
      <c r="Q384" s="153" t="s">
        <v>147</v>
      </c>
      <c r="R384" s="155">
        <v>15</v>
      </c>
      <c r="S384" s="155">
        <v>8.3000000000000007</v>
      </c>
      <c r="T384" s="155">
        <v>3.95</v>
      </c>
      <c r="U384" s="154" t="s">
        <v>94</v>
      </c>
      <c r="V384" s="153" t="s">
        <v>89</v>
      </c>
      <c r="W384" s="153" t="s">
        <v>627</v>
      </c>
      <c r="X384" s="151" t="s">
        <v>6378</v>
      </c>
      <c r="Y384" s="151" t="s">
        <v>6378</v>
      </c>
      <c r="Z384" s="156">
        <v>8.8499999999999995E-2</v>
      </c>
      <c r="AA384" s="153" t="s">
        <v>672</v>
      </c>
      <c r="AB384" s="153" t="s">
        <v>5883</v>
      </c>
      <c r="AC384" s="153" t="s">
        <v>149</v>
      </c>
      <c r="AD384" s="157" t="s">
        <v>1921</v>
      </c>
      <c r="AE384" s="110">
        <v>0</v>
      </c>
      <c r="AF384" s="110">
        <v>0</v>
      </c>
      <c r="AG384" s="112">
        <f t="shared" si="56"/>
        <v>0</v>
      </c>
      <c r="AH384" s="110">
        <f>SUM(AG$4:AG384)</f>
        <v>1</v>
      </c>
      <c r="AI384" s="112">
        <f t="shared" si="53"/>
        <v>0</v>
      </c>
      <c r="AJ384" s="110">
        <f>COUNTIF(AI$4:AI384,"&gt;0")</f>
        <v>0</v>
      </c>
      <c r="AK384" s="110">
        <v>0</v>
      </c>
      <c r="AL384" s="110">
        <v>0</v>
      </c>
      <c r="AM384" s="172" t="str">
        <f>IF(OR(Table1[[#This Row],[Line total ordered for now]]&gt;0,Table1[[#This Row],[Line total ordered for season]]&gt;0),1,"")</f>
        <v/>
      </c>
      <c r="AN384" s="173">
        <f>COUNTIF(AM$4:AM384,"&gt;0")</f>
        <v>0</v>
      </c>
      <c r="AO384" s="173">
        <f>Table1[[#This Row],[ORDER QUANTITY
to be collected BEFORE 31.3.22]]</f>
        <v>0</v>
      </c>
      <c r="AP384" s="174">
        <f t="shared" si="54"/>
        <v>0</v>
      </c>
      <c r="AQ384" s="174">
        <f>IFERROR(INDEX(Retail!H:H,MATCH($D384,Retail!$D:$D,0)),0)</f>
        <v>0</v>
      </c>
      <c r="AR384" s="174">
        <f>IFERROR(INDEX(Retail!J:J,MATCH($D384,Retail!$D:$D,0)),0)</f>
        <v>0</v>
      </c>
      <c r="AS384" s="174">
        <f>IFERROR(INDEX('NEW2022'!H:H,MATCH($D384,'NEW2022'!D:D,0)),0)</f>
        <v>0</v>
      </c>
      <c r="AT384" s="174">
        <f>IFERROR(INDEX('NEW2022'!J:J,MATCH($D384,'NEW2022'!D:D,0)),0)</f>
        <v>0</v>
      </c>
      <c r="AU384" s="174">
        <f>IFERROR(INDEX('Quiet Items'!H:H,MATCH($D384,'Quiet Items'!D:D,0)),0)</f>
        <v>0</v>
      </c>
      <c r="AV384" s="174">
        <f>IFERROR(INDEX('Quiet Items'!J:J,MATCH($D384,'Quiet Items'!D:D,0)),0)</f>
        <v>0</v>
      </c>
      <c r="AW384" s="174">
        <f>IFERROR(INDEX('1.4G'!H:H,MATCH($D384,'1.4G'!D:D,0)),0)</f>
        <v>0</v>
      </c>
      <c r="AX384" s="174">
        <f>IFERROR(INDEX('1.4G'!J:J,MATCH($D384,'1.4G'!D:D,0)),0)</f>
        <v>0</v>
      </c>
      <c r="AY384" s="174">
        <f t="shared" si="59"/>
        <v>0</v>
      </c>
      <c r="AZ384" s="174">
        <f t="shared" si="60"/>
        <v>0</v>
      </c>
      <c r="BA384" s="175">
        <f>IFERROR(Table1[[#This Row],[Line total ordered for now]]*Table1[[#This Row],[GUARANTEED PRICE
for STOCK orders collected before 31.3.22]],0)</f>
        <v>0</v>
      </c>
      <c r="BB384" s="175">
        <f t="shared" si="55"/>
        <v>0</v>
      </c>
      <c r="BC384" s="176">
        <f>(AZ384+Table1[[#This Row],[Line total ordered for now]])*Z384</f>
        <v>0</v>
      </c>
      <c r="BD384" s="200">
        <v>157.1225</v>
      </c>
      <c r="BE384" s="65"/>
      <c r="BF384" s="65"/>
      <c r="BG384" s="65"/>
      <c r="BH384" s="65"/>
      <c r="BI384" s="65"/>
      <c r="BJ384" s="65"/>
      <c r="BK384" s="65"/>
      <c r="BL384" s="55"/>
      <c r="BM384"/>
      <c r="BN384"/>
      <c r="BO384"/>
      <c r="BP384"/>
      <c r="BQ384"/>
      <c r="BR384"/>
      <c r="BS384"/>
      <c r="BT384"/>
    </row>
    <row r="385" spans="1:72" ht="15.75">
      <c r="A385" s="202">
        <v>382</v>
      </c>
      <c r="B385" s="68" t="s">
        <v>6378</v>
      </c>
      <c r="C385" s="149" t="s">
        <v>629</v>
      </c>
      <c r="D385" s="149" t="s">
        <v>1940</v>
      </c>
      <c r="E385" s="149" t="s">
        <v>1941</v>
      </c>
      <c r="F385" s="158" t="str">
        <f t="shared" si="58"/>
        <v>Video</v>
      </c>
      <c r="G385" s="187">
        <v>0</v>
      </c>
      <c r="H385" s="150"/>
      <c r="I385" s="184">
        <v>141.41999999999999</v>
      </c>
      <c r="J385" s="150"/>
      <c r="K385" s="151">
        <v>20.540374127179625</v>
      </c>
      <c r="L385" s="152">
        <v>168.22566410160115</v>
      </c>
      <c r="M385" s="152">
        <v>184.86336714461663</v>
      </c>
      <c r="N385" s="153" t="s">
        <v>630</v>
      </c>
      <c r="O385" s="154">
        <v>9</v>
      </c>
      <c r="P385" s="153">
        <v>16</v>
      </c>
      <c r="Q385" s="153" t="s">
        <v>147</v>
      </c>
      <c r="R385" s="155">
        <v>15</v>
      </c>
      <c r="S385" s="155">
        <v>8.1</v>
      </c>
      <c r="T385" s="155">
        <v>3.95</v>
      </c>
      <c r="U385" s="154" t="s">
        <v>94</v>
      </c>
      <c r="V385" s="153" t="s">
        <v>89</v>
      </c>
      <c r="W385" s="153" t="s">
        <v>627</v>
      </c>
      <c r="X385" s="151" t="s">
        <v>6378</v>
      </c>
      <c r="Y385" s="151" t="s">
        <v>6378</v>
      </c>
      <c r="Z385" s="156">
        <v>8.8499999999999995E-2</v>
      </c>
      <c r="AA385" s="153" t="s">
        <v>672</v>
      </c>
      <c r="AB385" s="153" t="s">
        <v>6349</v>
      </c>
      <c r="AC385" s="153" t="s">
        <v>149</v>
      </c>
      <c r="AD385" s="157" t="s">
        <v>1942</v>
      </c>
      <c r="AE385" s="110">
        <v>0</v>
      </c>
      <c r="AF385" s="110">
        <v>0</v>
      </c>
      <c r="AG385" s="112">
        <f t="shared" si="56"/>
        <v>0</v>
      </c>
      <c r="AH385" s="110">
        <f>SUM(AG$4:AG385)</f>
        <v>1</v>
      </c>
      <c r="AI385" s="112">
        <f t="shared" si="53"/>
        <v>0</v>
      </c>
      <c r="AJ385" s="110">
        <f>COUNTIF(AI$4:AI385,"&gt;0")</f>
        <v>0</v>
      </c>
      <c r="AK385" s="110">
        <v>0</v>
      </c>
      <c r="AL385" s="110">
        <v>0</v>
      </c>
      <c r="AM385" s="172" t="str">
        <f>IF(OR(Table1[[#This Row],[Line total ordered for now]]&gt;0,Table1[[#This Row],[Line total ordered for season]]&gt;0),1,"")</f>
        <v/>
      </c>
      <c r="AN385" s="173">
        <f>COUNTIF(AM$4:AM385,"&gt;0")</f>
        <v>0</v>
      </c>
      <c r="AO385" s="173">
        <f>Table1[[#This Row],[ORDER QUANTITY
to be collected BEFORE 31.3.22]]</f>
        <v>0</v>
      </c>
      <c r="AP385" s="174">
        <f t="shared" si="54"/>
        <v>0</v>
      </c>
      <c r="AQ385" s="174">
        <f>IFERROR(INDEX(Retail!H:H,MATCH($D385,Retail!$D:$D,0)),0)</f>
        <v>0</v>
      </c>
      <c r="AR385" s="174">
        <f>IFERROR(INDEX(Retail!J:J,MATCH($D385,Retail!$D:$D,0)),0)</f>
        <v>0</v>
      </c>
      <c r="AS385" s="174">
        <f>IFERROR(INDEX('NEW2022'!H:H,MATCH($D385,'NEW2022'!D:D,0)),0)</f>
        <v>0</v>
      </c>
      <c r="AT385" s="174">
        <f>IFERROR(INDEX('NEW2022'!J:J,MATCH($D385,'NEW2022'!D:D,0)),0)</f>
        <v>0</v>
      </c>
      <c r="AU385" s="174">
        <f>IFERROR(INDEX('Quiet Items'!H:H,MATCH($D385,'Quiet Items'!D:D,0)),0)</f>
        <v>0</v>
      </c>
      <c r="AV385" s="174">
        <f>IFERROR(INDEX('Quiet Items'!J:J,MATCH($D385,'Quiet Items'!D:D,0)),0)</f>
        <v>0</v>
      </c>
      <c r="AW385" s="174">
        <f>IFERROR(INDEX('1.4G'!H:H,MATCH($D385,'1.4G'!D:D,0)),0)</f>
        <v>0</v>
      </c>
      <c r="AX385" s="174">
        <f>IFERROR(INDEX('1.4G'!J:J,MATCH($D385,'1.4G'!D:D,0)),0)</f>
        <v>0</v>
      </c>
      <c r="AY385" s="174">
        <f t="shared" si="59"/>
        <v>0</v>
      </c>
      <c r="AZ385" s="174">
        <f t="shared" si="60"/>
        <v>0</v>
      </c>
      <c r="BA385" s="175">
        <f>IFERROR(Table1[[#This Row],[Line total ordered for now]]*Table1[[#This Row],[GUARANTEED PRICE
for STOCK orders collected before 31.3.22]],0)</f>
        <v>0</v>
      </c>
      <c r="BB385" s="175">
        <f t="shared" si="55"/>
        <v>0</v>
      </c>
      <c r="BC385" s="176">
        <f>(AZ385+Table1[[#This Row],[Line total ordered for now]])*Z385</f>
        <v>0</v>
      </c>
      <c r="BD385" s="200">
        <v>157.13386207292413</v>
      </c>
      <c r="BE385" s="65"/>
      <c r="BF385" s="65"/>
      <c r="BG385" s="65"/>
      <c r="BH385" s="65"/>
      <c r="BI385" s="65"/>
      <c r="BJ385" s="65"/>
      <c r="BK385" s="65"/>
      <c r="BL385" s="55"/>
      <c r="BM385"/>
      <c r="BN385"/>
      <c r="BO385"/>
      <c r="BP385"/>
      <c r="BQ385"/>
      <c r="BR385"/>
      <c r="BS385"/>
      <c r="BT385"/>
    </row>
    <row r="386" spans="1:72" ht="15.75">
      <c r="A386" s="202">
        <v>383</v>
      </c>
      <c r="B386" s="68" t="s">
        <v>6378</v>
      </c>
      <c r="C386" s="149" t="s">
        <v>629</v>
      </c>
      <c r="D386" s="149" t="s">
        <v>2433</v>
      </c>
      <c r="E386" s="149" t="s">
        <v>2434</v>
      </c>
      <c r="F386" s="158" t="str">
        <f t="shared" si="58"/>
        <v>Video</v>
      </c>
      <c r="G386" s="187">
        <v>0</v>
      </c>
      <c r="H386" s="150"/>
      <c r="I386" s="184">
        <v>147.02000000000001</v>
      </c>
      <c r="J386" s="150"/>
      <c r="K386" s="151">
        <v>20.675463244573894</v>
      </c>
      <c r="L386" s="152">
        <v>169.33204397306019</v>
      </c>
      <c r="M386" s="152">
        <v>186.07916920116506</v>
      </c>
      <c r="N386" s="153" t="s">
        <v>630</v>
      </c>
      <c r="O386" s="154">
        <v>9</v>
      </c>
      <c r="P386" s="153">
        <v>11</v>
      </c>
      <c r="Q386" s="153" t="s">
        <v>147</v>
      </c>
      <c r="R386" s="155">
        <v>15</v>
      </c>
      <c r="S386" s="155">
        <v>8.1</v>
      </c>
      <c r="T386" s="155">
        <v>3.95</v>
      </c>
      <c r="U386" s="154" t="s">
        <v>94</v>
      </c>
      <c r="V386" s="153" t="s">
        <v>89</v>
      </c>
      <c r="W386" s="153" t="s">
        <v>627</v>
      </c>
      <c r="X386" s="151" t="s">
        <v>6378</v>
      </c>
      <c r="Y386" s="151" t="s">
        <v>6378</v>
      </c>
      <c r="Z386" s="156">
        <v>0.10199999999999999</v>
      </c>
      <c r="AA386" s="153" t="s">
        <v>672</v>
      </c>
      <c r="AB386" s="153" t="s">
        <v>5898</v>
      </c>
      <c r="AC386" s="153" t="s">
        <v>2412</v>
      </c>
      <c r="AD386" s="157" t="s">
        <v>2435</v>
      </c>
      <c r="AE386" s="110">
        <v>0</v>
      </c>
      <c r="AF386" s="110">
        <v>0</v>
      </c>
      <c r="AG386" s="112">
        <f t="shared" si="56"/>
        <v>0</v>
      </c>
      <c r="AH386" s="110">
        <f>SUM(AG$4:AG386)</f>
        <v>1</v>
      </c>
      <c r="AI386" s="112">
        <f t="shared" si="53"/>
        <v>0</v>
      </c>
      <c r="AJ386" s="110">
        <f>COUNTIF(AI$4:AI386,"&gt;0")</f>
        <v>0</v>
      </c>
      <c r="AK386" s="110">
        <v>0</v>
      </c>
      <c r="AL386" s="110">
        <v>0</v>
      </c>
      <c r="AM386" s="172" t="str">
        <f>IF(OR(Table1[[#This Row],[Line total ordered for now]]&gt;0,Table1[[#This Row],[Line total ordered for season]]&gt;0),1,"")</f>
        <v/>
      </c>
      <c r="AN386" s="173">
        <f>COUNTIF(AM$4:AM386,"&gt;0")</f>
        <v>0</v>
      </c>
      <c r="AO386" s="173">
        <f>Table1[[#This Row],[ORDER QUANTITY
to be collected BEFORE 31.3.22]]</f>
        <v>0</v>
      </c>
      <c r="AP386" s="174">
        <f t="shared" si="54"/>
        <v>0</v>
      </c>
      <c r="AQ386" s="174">
        <f>IFERROR(INDEX(Retail!H:H,MATCH($D386,Retail!$D:$D,0)),0)</f>
        <v>0</v>
      </c>
      <c r="AR386" s="174">
        <f>IFERROR(INDEX(Retail!J:J,MATCH($D386,Retail!$D:$D,0)),0)</f>
        <v>0</v>
      </c>
      <c r="AS386" s="174">
        <f>IFERROR(INDEX('NEW2022'!H:H,MATCH($D386,'NEW2022'!D:D,0)),0)</f>
        <v>0</v>
      </c>
      <c r="AT386" s="174">
        <f>IFERROR(INDEX('NEW2022'!J:J,MATCH($D386,'NEW2022'!D:D,0)),0)</f>
        <v>0</v>
      </c>
      <c r="AU386" s="174">
        <f>IFERROR(INDEX('Quiet Items'!H:H,MATCH($D386,'Quiet Items'!D:D,0)),0)</f>
        <v>0</v>
      </c>
      <c r="AV386" s="174">
        <f>IFERROR(INDEX('Quiet Items'!J:J,MATCH($D386,'Quiet Items'!D:D,0)),0)</f>
        <v>0</v>
      </c>
      <c r="AW386" s="174">
        <f>IFERROR(INDEX('1.4G'!H:H,MATCH($D386,'1.4G'!D:D,0)),0)</f>
        <v>0</v>
      </c>
      <c r="AX386" s="174">
        <f>IFERROR(INDEX('1.4G'!J:J,MATCH($D386,'1.4G'!D:D,0)),0)</f>
        <v>0</v>
      </c>
      <c r="AY386" s="174">
        <f t="shared" si="59"/>
        <v>0</v>
      </c>
      <c r="AZ386" s="174">
        <f t="shared" si="60"/>
        <v>0</v>
      </c>
      <c r="BA386" s="175">
        <f>IFERROR(Table1[[#This Row],[Line total ordered for now]]*Table1[[#This Row],[GUARANTEED PRICE
for STOCK orders collected before 31.3.22]],0)</f>
        <v>0</v>
      </c>
      <c r="BB386" s="175">
        <f t="shared" si="55"/>
        <v>0</v>
      </c>
      <c r="BC386" s="176">
        <f>(AZ386+Table1[[#This Row],[Line total ordered for now]])*Z386</f>
        <v>0</v>
      </c>
      <c r="BD386" s="200">
        <v>158.1672938209903</v>
      </c>
      <c r="BE386" s="65"/>
      <c r="BF386" s="65"/>
      <c r="BG386" s="65"/>
      <c r="BH386" s="65"/>
      <c r="BI386" s="65"/>
      <c r="BJ386" s="65"/>
      <c r="BK386" s="65"/>
      <c r="BL386" s="55"/>
      <c r="BM386"/>
      <c r="BN386"/>
      <c r="BO386"/>
      <c r="BP386"/>
      <c r="BQ386"/>
      <c r="BR386"/>
      <c r="BS386"/>
      <c r="BT386"/>
    </row>
    <row r="387" spans="1:72" ht="15.75">
      <c r="A387" s="202">
        <v>384</v>
      </c>
      <c r="B387" s="68" t="s">
        <v>6378</v>
      </c>
      <c r="C387" s="149" t="s">
        <v>629</v>
      </c>
      <c r="D387" s="149" t="s">
        <v>2200</v>
      </c>
      <c r="E387" s="149" t="s">
        <v>2201</v>
      </c>
      <c r="F387" s="158" t="str">
        <f t="shared" si="58"/>
        <v>Video</v>
      </c>
      <c r="G387" s="187">
        <v>8</v>
      </c>
      <c r="H387" s="150"/>
      <c r="I387" s="184">
        <v>153.88999999999999</v>
      </c>
      <c r="J387" s="150"/>
      <c r="K387" s="151">
        <v>20.91</v>
      </c>
      <c r="L387" s="152">
        <v>171.25290000000001</v>
      </c>
      <c r="M387" s="152">
        <v>188.19</v>
      </c>
      <c r="N387" s="153" t="s">
        <v>630</v>
      </c>
      <c r="O387" s="154">
        <v>9</v>
      </c>
      <c r="P387" s="153">
        <v>6</v>
      </c>
      <c r="Q387" s="153" t="s">
        <v>147</v>
      </c>
      <c r="R387" s="155">
        <v>15</v>
      </c>
      <c r="S387" s="155">
        <v>10</v>
      </c>
      <c r="T387" s="155">
        <v>3.95</v>
      </c>
      <c r="U387" s="154" t="s">
        <v>94</v>
      </c>
      <c r="V387" s="153" t="s">
        <v>89</v>
      </c>
      <c r="W387" s="153" t="s">
        <v>627</v>
      </c>
      <c r="X387" s="151" t="s">
        <v>6378</v>
      </c>
      <c r="Y387" s="151" t="s">
        <v>6378</v>
      </c>
      <c r="Z387" s="156">
        <v>0.10199999999999999</v>
      </c>
      <c r="AA387" s="153" t="s">
        <v>2110</v>
      </c>
      <c r="AB387" s="153" t="s">
        <v>5571</v>
      </c>
      <c r="AC387" s="153" t="s">
        <v>164</v>
      </c>
      <c r="AD387" s="157" t="s">
        <v>2202</v>
      </c>
      <c r="AE387" s="110">
        <v>0</v>
      </c>
      <c r="AF387" s="110">
        <v>0</v>
      </c>
      <c r="AG387" s="112">
        <f t="shared" si="56"/>
        <v>0</v>
      </c>
      <c r="AH387" s="110">
        <f>SUM(AG$4:AG387)</f>
        <v>1</v>
      </c>
      <c r="AI387" s="112">
        <f t="shared" si="53"/>
        <v>0</v>
      </c>
      <c r="AJ387" s="110">
        <f>COUNTIF(AI$4:AI387,"&gt;0")</f>
        <v>0</v>
      </c>
      <c r="AK387" s="110">
        <v>0</v>
      </c>
      <c r="AL387" s="110">
        <v>0</v>
      </c>
      <c r="AM387" s="172" t="str">
        <f>IF(OR(Table1[[#This Row],[Line total ordered for now]]&gt;0,Table1[[#This Row],[Line total ordered for season]]&gt;0),1,"")</f>
        <v/>
      </c>
      <c r="AN387" s="173">
        <f>COUNTIF(AM$4:AM387,"&gt;0")</f>
        <v>0</v>
      </c>
      <c r="AO387" s="173">
        <f>Table1[[#This Row],[ORDER QUANTITY
to be collected BEFORE 31.3.22]]</f>
        <v>0</v>
      </c>
      <c r="AP387" s="174">
        <f t="shared" si="54"/>
        <v>0</v>
      </c>
      <c r="AQ387" s="174">
        <f>IFERROR(INDEX(Retail!H:H,MATCH($D387,Retail!$D:$D,0)),0)</f>
        <v>0</v>
      </c>
      <c r="AR387" s="174">
        <f>IFERROR(INDEX(Retail!J:J,MATCH($D387,Retail!$D:$D,0)),0)</f>
        <v>0</v>
      </c>
      <c r="AS387" s="174">
        <f>IFERROR(INDEX('NEW2022'!H:H,MATCH($D387,'NEW2022'!D:D,0)),0)</f>
        <v>0</v>
      </c>
      <c r="AT387" s="174">
        <f>IFERROR(INDEX('NEW2022'!J:J,MATCH($D387,'NEW2022'!D:D,0)),0)</f>
        <v>0</v>
      </c>
      <c r="AU387" s="174">
        <f>IFERROR(INDEX('Quiet Items'!H:H,MATCH($D387,'Quiet Items'!D:D,0)),0)</f>
        <v>0</v>
      </c>
      <c r="AV387" s="174">
        <f>IFERROR(INDEX('Quiet Items'!J:J,MATCH($D387,'Quiet Items'!D:D,0)),0)</f>
        <v>0</v>
      </c>
      <c r="AW387" s="174">
        <f>IFERROR(INDEX('1.4G'!H:H,MATCH($D387,'1.4G'!D:D,0)),0)</f>
        <v>0</v>
      </c>
      <c r="AX387" s="174">
        <f>IFERROR(INDEX('1.4G'!J:J,MATCH($D387,'1.4G'!D:D,0)),0)</f>
        <v>0</v>
      </c>
      <c r="AY387" s="174">
        <f t="shared" si="59"/>
        <v>0</v>
      </c>
      <c r="AZ387" s="174">
        <f t="shared" si="60"/>
        <v>0</v>
      </c>
      <c r="BA387" s="175">
        <f>IFERROR(Table1[[#This Row],[Line total ordered for now]]*Table1[[#This Row],[GUARANTEED PRICE
for STOCK orders collected before 31.3.22]],0)</f>
        <v>0</v>
      </c>
      <c r="BB387" s="175">
        <f t="shared" si="55"/>
        <v>0</v>
      </c>
      <c r="BC387" s="176">
        <f>(AZ387+Table1[[#This Row],[Line total ordered for now]])*Z387</f>
        <v>0</v>
      </c>
      <c r="BD387" s="200">
        <v>159.9615</v>
      </c>
      <c r="BE387" s="65"/>
      <c r="BF387" s="65"/>
      <c r="BG387" s="65"/>
      <c r="BH387" s="65"/>
      <c r="BI387" s="65"/>
      <c r="BJ387" s="65"/>
      <c r="BK387" s="65"/>
      <c r="BL387" s="55"/>
      <c r="BM387"/>
      <c r="BN387"/>
      <c r="BO387"/>
      <c r="BP387"/>
      <c r="BQ387"/>
      <c r="BR387"/>
      <c r="BS387"/>
      <c r="BT387"/>
    </row>
    <row r="388" spans="1:72" ht="15.75">
      <c r="A388" s="202">
        <v>385</v>
      </c>
      <c r="B388" s="68" t="s">
        <v>6378</v>
      </c>
      <c r="C388" s="149" t="s">
        <v>629</v>
      </c>
      <c r="D388" s="149" t="s">
        <v>2251</v>
      </c>
      <c r="E388" s="149" t="s">
        <v>2252</v>
      </c>
      <c r="F388" s="158" t="str">
        <f t="shared" si="58"/>
        <v>Video</v>
      </c>
      <c r="G388" s="187">
        <v>6</v>
      </c>
      <c r="H388" s="150"/>
      <c r="I388" s="184">
        <v>153.88999999999999</v>
      </c>
      <c r="J388" s="150"/>
      <c r="K388" s="151">
        <v>20.91</v>
      </c>
      <c r="L388" s="152">
        <v>171.25290000000001</v>
      </c>
      <c r="M388" s="152">
        <v>188.19</v>
      </c>
      <c r="N388" s="153" t="s">
        <v>630</v>
      </c>
      <c r="O388" s="154">
        <v>9</v>
      </c>
      <c r="P388" s="153">
        <v>6</v>
      </c>
      <c r="Q388" s="153" t="s">
        <v>147</v>
      </c>
      <c r="R388" s="155">
        <v>15</v>
      </c>
      <c r="S388" s="155">
        <v>10</v>
      </c>
      <c r="T388" s="155">
        <v>3.95</v>
      </c>
      <c r="U388" s="154" t="s">
        <v>94</v>
      </c>
      <c r="V388" s="153" t="s">
        <v>89</v>
      </c>
      <c r="W388" s="153" t="s">
        <v>627</v>
      </c>
      <c r="X388" s="151" t="s">
        <v>6378</v>
      </c>
      <c r="Y388" s="151" t="s">
        <v>6378</v>
      </c>
      <c r="Z388" s="156">
        <v>0.10199999999999999</v>
      </c>
      <c r="AA388" s="153" t="s">
        <v>2110</v>
      </c>
      <c r="AB388" s="153" t="s">
        <v>5572</v>
      </c>
      <c r="AC388" s="153" t="s">
        <v>164</v>
      </c>
      <c r="AD388" s="157" t="s">
        <v>2253</v>
      </c>
      <c r="AE388" s="110">
        <v>0</v>
      </c>
      <c r="AF388" s="110">
        <v>0</v>
      </c>
      <c r="AG388" s="112">
        <f t="shared" si="56"/>
        <v>0</v>
      </c>
      <c r="AH388" s="110">
        <f>SUM(AG$4:AG388)</f>
        <v>1</v>
      </c>
      <c r="AI388" s="112">
        <f t="shared" ref="AI388:AI451" si="70">IF(RIGHT(E388,6)="retail",1,0)</f>
        <v>0</v>
      </c>
      <c r="AJ388" s="110">
        <f>COUNTIF(AI$4:AI388,"&gt;0")</f>
        <v>0</v>
      </c>
      <c r="AK388" s="110">
        <v>0</v>
      </c>
      <c r="AL388" s="110">
        <v>0</v>
      </c>
      <c r="AM388" s="172" t="str">
        <f>IF(OR(Table1[[#This Row],[Line total ordered for now]]&gt;0,Table1[[#This Row],[Line total ordered for season]]&gt;0),1,"")</f>
        <v/>
      </c>
      <c r="AN388" s="173">
        <f>COUNTIF(AM$4:AM388,"&gt;0")</f>
        <v>0</v>
      </c>
      <c r="AO388" s="173">
        <f>Table1[[#This Row],[ORDER QUANTITY
to be collected BEFORE 31.3.22]]</f>
        <v>0</v>
      </c>
      <c r="AP388" s="174">
        <f t="shared" ref="AP388:AP451" si="71">J388</f>
        <v>0</v>
      </c>
      <c r="AQ388" s="174">
        <f>IFERROR(INDEX(Retail!H:H,MATCH($D388,Retail!$D:$D,0)),0)</f>
        <v>0</v>
      </c>
      <c r="AR388" s="174">
        <f>IFERROR(INDEX(Retail!J:J,MATCH($D388,Retail!$D:$D,0)),0)</f>
        <v>0</v>
      </c>
      <c r="AS388" s="174">
        <f>IFERROR(INDEX('NEW2022'!H:H,MATCH($D388,'NEW2022'!D:D,0)),0)</f>
        <v>0</v>
      </c>
      <c r="AT388" s="174">
        <f>IFERROR(INDEX('NEW2022'!J:J,MATCH($D388,'NEW2022'!D:D,0)),0)</f>
        <v>0</v>
      </c>
      <c r="AU388" s="174">
        <f>IFERROR(INDEX('Quiet Items'!H:H,MATCH($D388,'Quiet Items'!D:D,0)),0)</f>
        <v>0</v>
      </c>
      <c r="AV388" s="174">
        <f>IFERROR(INDEX('Quiet Items'!J:J,MATCH($D388,'Quiet Items'!D:D,0)),0)</f>
        <v>0</v>
      </c>
      <c r="AW388" s="174">
        <f>IFERROR(INDEX('1.4G'!H:H,MATCH($D388,'1.4G'!D:D,0)),0)</f>
        <v>0</v>
      </c>
      <c r="AX388" s="174">
        <f>IFERROR(INDEX('1.4G'!J:J,MATCH($D388,'1.4G'!D:D,0)),0)</f>
        <v>0</v>
      </c>
      <c r="AY388" s="174">
        <f t="shared" si="59"/>
        <v>0</v>
      </c>
      <c r="AZ388" s="174">
        <f t="shared" si="60"/>
        <v>0</v>
      </c>
      <c r="BA388" s="175">
        <f>IFERROR(Table1[[#This Row],[Line total ordered for now]]*Table1[[#This Row],[GUARANTEED PRICE
for STOCK orders collected before 31.3.22]],0)</f>
        <v>0</v>
      </c>
      <c r="BB388" s="175">
        <f t="shared" ref="BB388:BB451" si="72">AZ388*L388</f>
        <v>0</v>
      </c>
      <c r="BC388" s="176">
        <f>(AZ388+Table1[[#This Row],[Line total ordered for now]])*Z388</f>
        <v>0</v>
      </c>
      <c r="BD388" s="200">
        <v>159.9615</v>
      </c>
      <c r="BE388" s="65"/>
      <c r="BF388" s="65"/>
      <c r="BG388" s="65"/>
      <c r="BH388" s="65"/>
      <c r="BI388" s="65"/>
      <c r="BJ388" s="65"/>
      <c r="BK388" s="65"/>
      <c r="BL388" s="55"/>
      <c r="BM388"/>
      <c r="BN388"/>
      <c r="BO388"/>
      <c r="BP388"/>
      <c r="BQ388"/>
      <c r="BR388"/>
      <c r="BS388"/>
      <c r="BT388"/>
    </row>
    <row r="389" spans="1:72" ht="15.75">
      <c r="A389" s="202">
        <v>386</v>
      </c>
      <c r="B389" s="68" t="s">
        <v>6378</v>
      </c>
      <c r="C389" s="149" t="s">
        <v>629</v>
      </c>
      <c r="D389" s="149" t="s">
        <v>2628</v>
      </c>
      <c r="E389" s="149" t="s">
        <v>2629</v>
      </c>
      <c r="F389" s="158" t="str">
        <f t="shared" si="58"/>
        <v>Video</v>
      </c>
      <c r="G389" s="187">
        <v>10</v>
      </c>
      <c r="H389" s="150"/>
      <c r="I389" s="184">
        <v>153.88999999999999</v>
      </c>
      <c r="J389" s="150"/>
      <c r="K389" s="151">
        <v>20.91</v>
      </c>
      <c r="L389" s="152">
        <v>171.25290000000001</v>
      </c>
      <c r="M389" s="152">
        <v>188.19</v>
      </c>
      <c r="N389" s="153" t="s">
        <v>630</v>
      </c>
      <c r="O389" s="154">
        <v>9</v>
      </c>
      <c r="P389" s="153">
        <v>7</v>
      </c>
      <c r="Q389" s="153" t="s">
        <v>147</v>
      </c>
      <c r="R389" s="155">
        <v>15</v>
      </c>
      <c r="S389" s="155">
        <v>10</v>
      </c>
      <c r="T389" s="155">
        <v>3.95</v>
      </c>
      <c r="U389" s="154" t="s">
        <v>94</v>
      </c>
      <c r="V389" s="153" t="s">
        <v>89</v>
      </c>
      <c r="W389" s="153" t="s">
        <v>627</v>
      </c>
      <c r="X389" s="151" t="s">
        <v>6378</v>
      </c>
      <c r="Y389" s="151" t="s">
        <v>6378</v>
      </c>
      <c r="Z389" s="156">
        <v>0.10199999999999999</v>
      </c>
      <c r="AA389" s="153" t="s">
        <v>672</v>
      </c>
      <c r="AB389" s="153" t="s">
        <v>5576</v>
      </c>
      <c r="AC389" s="153" t="s">
        <v>2412</v>
      </c>
      <c r="AD389" s="157" t="s">
        <v>2630</v>
      </c>
      <c r="AE389" s="110">
        <v>0</v>
      </c>
      <c r="AF389" s="110">
        <v>0</v>
      </c>
      <c r="AG389" s="112">
        <f t="shared" ref="AG389:AG452" si="73">IF(OR(B389="NEW2021",B389="NEW2022"),1,0)</f>
        <v>0</v>
      </c>
      <c r="AH389" s="110">
        <f>SUM(AG$4:AG389)</f>
        <v>1</v>
      </c>
      <c r="AI389" s="112">
        <f t="shared" si="70"/>
        <v>0</v>
      </c>
      <c r="AJ389" s="110">
        <f>COUNTIF(AI$4:AI389,"&gt;0")</f>
        <v>0</v>
      </c>
      <c r="AK389" s="110">
        <v>0</v>
      </c>
      <c r="AL389" s="110">
        <v>0</v>
      </c>
      <c r="AM389" s="172" t="str">
        <f>IF(OR(Table1[[#This Row],[Line total ordered for now]]&gt;0,Table1[[#This Row],[Line total ordered for season]]&gt;0),1,"")</f>
        <v/>
      </c>
      <c r="AN389" s="173">
        <f>COUNTIF(AM$4:AM389,"&gt;0")</f>
        <v>0</v>
      </c>
      <c r="AO389" s="173">
        <f>Table1[[#This Row],[ORDER QUANTITY
to be collected BEFORE 31.3.22]]</f>
        <v>0</v>
      </c>
      <c r="AP389" s="174">
        <f t="shared" si="71"/>
        <v>0</v>
      </c>
      <c r="AQ389" s="174">
        <f>IFERROR(INDEX(Retail!H:H,MATCH($D389,Retail!$D:$D,0)),0)</f>
        <v>0</v>
      </c>
      <c r="AR389" s="174">
        <f>IFERROR(INDEX(Retail!J:J,MATCH($D389,Retail!$D:$D,0)),0)</f>
        <v>0</v>
      </c>
      <c r="AS389" s="174">
        <f>IFERROR(INDEX('NEW2022'!H:H,MATCH($D389,'NEW2022'!D:D,0)),0)</f>
        <v>0</v>
      </c>
      <c r="AT389" s="174">
        <f>IFERROR(INDEX('NEW2022'!J:J,MATCH($D389,'NEW2022'!D:D,0)),0)</f>
        <v>0</v>
      </c>
      <c r="AU389" s="174">
        <f>IFERROR(INDEX('Quiet Items'!H:H,MATCH($D389,'Quiet Items'!D:D,0)),0)</f>
        <v>0</v>
      </c>
      <c r="AV389" s="174">
        <f>IFERROR(INDEX('Quiet Items'!J:J,MATCH($D389,'Quiet Items'!D:D,0)),0)</f>
        <v>0</v>
      </c>
      <c r="AW389" s="174">
        <f>IFERROR(INDEX('1.4G'!H:H,MATCH($D389,'1.4G'!D:D,0)),0)</f>
        <v>0</v>
      </c>
      <c r="AX389" s="174">
        <f>IFERROR(INDEX('1.4G'!J:J,MATCH($D389,'1.4G'!D:D,0)),0)</f>
        <v>0</v>
      </c>
      <c r="AY389" s="174">
        <f t="shared" si="59"/>
        <v>0</v>
      </c>
      <c r="AZ389" s="174">
        <f t="shared" si="60"/>
        <v>0</v>
      </c>
      <c r="BA389" s="175">
        <f>IFERROR(Table1[[#This Row],[Line total ordered for now]]*Table1[[#This Row],[GUARANTEED PRICE
for STOCK orders collected before 31.3.22]],0)</f>
        <v>0</v>
      </c>
      <c r="BB389" s="175">
        <f t="shared" si="72"/>
        <v>0</v>
      </c>
      <c r="BC389" s="176">
        <f>(AZ389+Table1[[#This Row],[Line total ordered for now]])*Z389</f>
        <v>0</v>
      </c>
      <c r="BD389" s="200">
        <v>159.9615</v>
      </c>
      <c r="BE389" s="65"/>
      <c r="BF389" s="65"/>
      <c r="BG389" s="65"/>
      <c r="BH389" s="65"/>
      <c r="BI389" s="65"/>
      <c r="BJ389" s="65"/>
      <c r="BK389" s="65"/>
      <c r="BL389" s="55"/>
      <c r="BM389"/>
      <c r="BN389"/>
      <c r="BO389"/>
      <c r="BP389"/>
      <c r="BQ389"/>
      <c r="BR389"/>
      <c r="BS389"/>
      <c r="BT389"/>
    </row>
    <row r="390" spans="1:72" ht="15.75">
      <c r="A390" s="202">
        <v>387</v>
      </c>
      <c r="B390" s="68" t="s">
        <v>6378</v>
      </c>
      <c r="C390" s="149" t="s">
        <v>629</v>
      </c>
      <c r="D390" s="149" t="s">
        <v>3041</v>
      </c>
      <c r="E390" s="149" t="s">
        <v>3042</v>
      </c>
      <c r="F390" s="158" t="str">
        <f t="shared" si="58"/>
        <v>Video</v>
      </c>
      <c r="G390" s="187">
        <v>7</v>
      </c>
      <c r="H390" s="150"/>
      <c r="I390" s="184">
        <v>154.03</v>
      </c>
      <c r="J390" s="150"/>
      <c r="K390" s="151">
        <v>20.928888888888888</v>
      </c>
      <c r="L390" s="152">
        <v>171.4076</v>
      </c>
      <c r="M390" s="152">
        <v>188.35999999999999</v>
      </c>
      <c r="N390" s="153" t="s">
        <v>630</v>
      </c>
      <c r="O390" s="154">
        <v>9</v>
      </c>
      <c r="P390" s="153">
        <v>8</v>
      </c>
      <c r="Q390" s="153" t="s">
        <v>147</v>
      </c>
      <c r="R390" s="155">
        <v>15</v>
      </c>
      <c r="S390" s="155">
        <v>8.1</v>
      </c>
      <c r="T390" s="155">
        <v>3.95</v>
      </c>
      <c r="U390" s="154" t="s">
        <v>94</v>
      </c>
      <c r="V390" s="153" t="s">
        <v>89</v>
      </c>
      <c r="W390" s="153" t="s">
        <v>627</v>
      </c>
      <c r="X390" s="151" t="s">
        <v>6378</v>
      </c>
      <c r="Y390" s="151" t="s">
        <v>6378</v>
      </c>
      <c r="Z390" s="156">
        <v>9.3600000000000003E-2</v>
      </c>
      <c r="AA390" s="153" t="s">
        <v>919</v>
      </c>
      <c r="AB390" s="153" t="s">
        <v>5342</v>
      </c>
      <c r="AC390" s="153" t="s">
        <v>164</v>
      </c>
      <c r="AD390" s="157" t="s">
        <v>3043</v>
      </c>
      <c r="AE390" s="110">
        <v>0</v>
      </c>
      <c r="AF390" s="110">
        <v>0</v>
      </c>
      <c r="AG390" s="112">
        <f t="shared" si="73"/>
        <v>0</v>
      </c>
      <c r="AH390" s="110">
        <f>SUM(AG$4:AG390)</f>
        <v>1</v>
      </c>
      <c r="AI390" s="112">
        <f t="shared" si="70"/>
        <v>0</v>
      </c>
      <c r="AJ390" s="110">
        <f>COUNTIF(AI$4:AI390,"&gt;0")</f>
        <v>0</v>
      </c>
      <c r="AK390" s="110">
        <v>0</v>
      </c>
      <c r="AL390" s="110">
        <v>0</v>
      </c>
      <c r="AM390" s="172" t="str">
        <f>IF(OR(Table1[[#This Row],[Line total ordered for now]]&gt;0,Table1[[#This Row],[Line total ordered for season]]&gt;0),1,"")</f>
        <v/>
      </c>
      <c r="AN390" s="173">
        <f>COUNTIF(AM$4:AM390,"&gt;0")</f>
        <v>0</v>
      </c>
      <c r="AO390" s="173">
        <f>Table1[[#This Row],[ORDER QUANTITY
to be collected BEFORE 31.3.22]]</f>
        <v>0</v>
      </c>
      <c r="AP390" s="174">
        <f t="shared" si="71"/>
        <v>0</v>
      </c>
      <c r="AQ390" s="174">
        <f>IFERROR(INDEX(Retail!H:H,MATCH($D390,Retail!$D:$D,0)),0)</f>
        <v>0</v>
      </c>
      <c r="AR390" s="174">
        <f>IFERROR(INDEX(Retail!J:J,MATCH($D390,Retail!$D:$D,0)),0)</f>
        <v>0</v>
      </c>
      <c r="AS390" s="174">
        <f>IFERROR(INDEX('NEW2022'!H:H,MATCH($D390,'NEW2022'!D:D,0)),0)</f>
        <v>0</v>
      </c>
      <c r="AT390" s="174">
        <f>IFERROR(INDEX('NEW2022'!J:J,MATCH($D390,'NEW2022'!D:D,0)),0)</f>
        <v>0</v>
      </c>
      <c r="AU390" s="174">
        <f>IFERROR(INDEX('Quiet Items'!H:H,MATCH($D390,'Quiet Items'!D:D,0)),0)</f>
        <v>0</v>
      </c>
      <c r="AV390" s="174">
        <f>IFERROR(INDEX('Quiet Items'!J:J,MATCH($D390,'Quiet Items'!D:D,0)),0)</f>
        <v>0</v>
      </c>
      <c r="AW390" s="174">
        <f>IFERROR(INDEX('1.4G'!H:H,MATCH($D390,'1.4G'!D:D,0)),0)</f>
        <v>0</v>
      </c>
      <c r="AX390" s="174">
        <f>IFERROR(INDEX('1.4G'!J:J,MATCH($D390,'1.4G'!D:D,0)),0)</f>
        <v>0</v>
      </c>
      <c r="AY390" s="174">
        <f t="shared" si="59"/>
        <v>0</v>
      </c>
      <c r="AZ390" s="174">
        <f t="shared" si="60"/>
        <v>0</v>
      </c>
      <c r="BA390" s="175">
        <f>IFERROR(Table1[[#This Row],[Line total ordered for now]]*Table1[[#This Row],[GUARANTEED PRICE
for STOCK orders collected before 31.3.22]],0)</f>
        <v>0</v>
      </c>
      <c r="BB390" s="175">
        <f t="shared" si="72"/>
        <v>0</v>
      </c>
      <c r="BC390" s="176">
        <f>(AZ390+Table1[[#This Row],[Line total ordered for now]])*Z390</f>
        <v>0</v>
      </c>
      <c r="BD390" s="200">
        <v>160.10599999999999</v>
      </c>
      <c r="BE390" s="65"/>
      <c r="BF390" s="65"/>
      <c r="BG390" s="65"/>
      <c r="BH390" s="65"/>
      <c r="BI390" s="65"/>
      <c r="BJ390" s="65"/>
      <c r="BK390" s="65"/>
      <c r="BL390" s="55"/>
      <c r="BM390"/>
      <c r="BN390"/>
      <c r="BO390"/>
      <c r="BP390"/>
      <c r="BQ390"/>
      <c r="BR390"/>
      <c r="BS390"/>
      <c r="BT390"/>
    </row>
    <row r="391" spans="1:72" ht="15.75">
      <c r="A391" s="202">
        <v>388</v>
      </c>
      <c r="B391" s="68" t="s">
        <v>6378</v>
      </c>
      <c r="C391" s="149" t="s">
        <v>629</v>
      </c>
      <c r="D391" s="149" t="s">
        <v>2762</v>
      </c>
      <c r="E391" s="149" t="s">
        <v>2763</v>
      </c>
      <c r="F391" s="158" t="str">
        <f t="shared" si="58"/>
        <v>Video</v>
      </c>
      <c r="G391" s="187">
        <v>9</v>
      </c>
      <c r="H391" s="150"/>
      <c r="I391" s="184">
        <v>156.37</v>
      </c>
      <c r="J391" s="150"/>
      <c r="K391" s="151">
        <v>21.246666666666666</v>
      </c>
      <c r="L391" s="152">
        <v>174.0102</v>
      </c>
      <c r="M391" s="152">
        <v>191.22</v>
      </c>
      <c r="N391" s="153" t="s">
        <v>630</v>
      </c>
      <c r="O391" s="154">
        <v>9</v>
      </c>
      <c r="P391" s="153">
        <v>10</v>
      </c>
      <c r="Q391" s="153" t="s">
        <v>147</v>
      </c>
      <c r="R391" s="155">
        <v>13.4</v>
      </c>
      <c r="S391" s="155">
        <v>10.199999999999999</v>
      </c>
      <c r="T391" s="155">
        <v>3.95</v>
      </c>
      <c r="U391" s="154" t="s">
        <v>94</v>
      </c>
      <c r="V391" s="153" t="s">
        <v>89</v>
      </c>
      <c r="W391" s="153" t="s">
        <v>627</v>
      </c>
      <c r="X391" s="151" t="s">
        <v>6378</v>
      </c>
      <c r="Y391" s="151" t="s">
        <v>6378</v>
      </c>
      <c r="Z391" s="156">
        <v>8.8499999999999995E-2</v>
      </c>
      <c r="AA391" s="153" t="s">
        <v>2680</v>
      </c>
      <c r="AB391" s="153" t="s">
        <v>5579</v>
      </c>
      <c r="AC391" s="153" t="s">
        <v>141</v>
      </c>
      <c r="AD391" s="157" t="s">
        <v>2764</v>
      </c>
      <c r="AE391" s="110">
        <v>0</v>
      </c>
      <c r="AF391" s="110">
        <v>0</v>
      </c>
      <c r="AG391" s="112">
        <f t="shared" si="73"/>
        <v>0</v>
      </c>
      <c r="AH391" s="110">
        <f>SUM(AG$4:AG391)</f>
        <v>1</v>
      </c>
      <c r="AI391" s="112">
        <f t="shared" si="70"/>
        <v>0</v>
      </c>
      <c r="AJ391" s="110">
        <f>COUNTIF(AI$4:AI391,"&gt;0")</f>
        <v>0</v>
      </c>
      <c r="AK391" s="110">
        <v>0</v>
      </c>
      <c r="AL391" s="110">
        <v>0</v>
      </c>
      <c r="AM391" s="172" t="str">
        <f>IF(OR(Table1[[#This Row],[Line total ordered for now]]&gt;0,Table1[[#This Row],[Line total ordered for season]]&gt;0),1,"")</f>
        <v/>
      </c>
      <c r="AN391" s="173">
        <f>COUNTIF(AM$4:AM391,"&gt;0")</f>
        <v>0</v>
      </c>
      <c r="AO391" s="173">
        <f>Table1[[#This Row],[ORDER QUANTITY
to be collected BEFORE 31.3.22]]</f>
        <v>0</v>
      </c>
      <c r="AP391" s="174">
        <f t="shared" si="71"/>
        <v>0</v>
      </c>
      <c r="AQ391" s="174">
        <f>IFERROR(INDEX(Retail!H:H,MATCH($D391,Retail!$D:$D,0)),0)</f>
        <v>0</v>
      </c>
      <c r="AR391" s="174">
        <f>IFERROR(INDEX(Retail!J:J,MATCH($D391,Retail!$D:$D,0)),0)</f>
        <v>0</v>
      </c>
      <c r="AS391" s="174">
        <f>IFERROR(INDEX('NEW2022'!H:H,MATCH($D391,'NEW2022'!D:D,0)),0)</f>
        <v>0</v>
      </c>
      <c r="AT391" s="174">
        <f>IFERROR(INDEX('NEW2022'!J:J,MATCH($D391,'NEW2022'!D:D,0)),0)</f>
        <v>0</v>
      </c>
      <c r="AU391" s="174">
        <f>IFERROR(INDEX('Quiet Items'!H:H,MATCH($D391,'Quiet Items'!D:D,0)),0)</f>
        <v>0</v>
      </c>
      <c r="AV391" s="174">
        <f>IFERROR(INDEX('Quiet Items'!J:J,MATCH($D391,'Quiet Items'!D:D,0)),0)</f>
        <v>0</v>
      </c>
      <c r="AW391" s="174">
        <f>IFERROR(INDEX('1.4G'!H:H,MATCH($D391,'1.4G'!D:D,0)),0)</f>
        <v>0</v>
      </c>
      <c r="AX391" s="174">
        <f>IFERROR(INDEX('1.4G'!J:J,MATCH($D391,'1.4G'!D:D,0)),0)</f>
        <v>0</v>
      </c>
      <c r="AY391" s="174">
        <f t="shared" si="59"/>
        <v>0</v>
      </c>
      <c r="AZ391" s="174">
        <f t="shared" si="60"/>
        <v>0</v>
      </c>
      <c r="BA391" s="175">
        <f>IFERROR(Table1[[#This Row],[Line total ordered for now]]*Table1[[#This Row],[GUARANTEED PRICE
for STOCK orders collected before 31.3.22]],0)</f>
        <v>0</v>
      </c>
      <c r="BB391" s="175">
        <f t="shared" si="72"/>
        <v>0</v>
      </c>
      <c r="BC391" s="176">
        <f>(AZ391+Table1[[#This Row],[Line total ordered for now]])*Z391</f>
        <v>0</v>
      </c>
      <c r="BD391" s="200">
        <v>162.53700000000001</v>
      </c>
      <c r="BE391" s="65"/>
      <c r="BF391" s="65"/>
      <c r="BG391" s="65"/>
      <c r="BH391" s="65"/>
      <c r="BI391" s="65"/>
      <c r="BJ391" s="65"/>
      <c r="BK391" s="65"/>
      <c r="BL391" s="55"/>
      <c r="BM391"/>
      <c r="BN391"/>
      <c r="BO391"/>
      <c r="BP391"/>
      <c r="BQ391"/>
      <c r="BR391"/>
      <c r="BS391"/>
      <c r="BT391"/>
    </row>
    <row r="392" spans="1:72" ht="15.75">
      <c r="A392" s="202">
        <v>389</v>
      </c>
      <c r="B392" s="68" t="s">
        <v>6378</v>
      </c>
      <c r="C392" s="149" t="s">
        <v>629</v>
      </c>
      <c r="D392" s="149" t="s">
        <v>1606</v>
      </c>
      <c r="E392" s="149" t="s">
        <v>1607</v>
      </c>
      <c r="F392" s="158" t="str">
        <f t="shared" si="58"/>
        <v>Video</v>
      </c>
      <c r="G392" s="187">
        <v>1</v>
      </c>
      <c r="H392" s="150"/>
      <c r="I392" s="184">
        <v>142.46</v>
      </c>
      <c r="J392" s="150"/>
      <c r="K392" s="151">
        <v>21.249947626787463</v>
      </c>
      <c r="L392" s="152">
        <v>174.03707106338933</v>
      </c>
      <c r="M392" s="152">
        <v>191.24952864108718</v>
      </c>
      <c r="N392" s="153" t="s">
        <v>630</v>
      </c>
      <c r="O392" s="154">
        <v>9</v>
      </c>
      <c r="P392" s="153">
        <v>15</v>
      </c>
      <c r="Q392" s="153" t="s">
        <v>147</v>
      </c>
      <c r="R392" s="155">
        <v>13</v>
      </c>
      <c r="S392" s="155">
        <v>9.43</v>
      </c>
      <c r="T392" s="155">
        <v>3.95</v>
      </c>
      <c r="U392" s="154" t="s">
        <v>94</v>
      </c>
      <c r="V392" s="153" t="s">
        <v>89</v>
      </c>
      <c r="W392" s="153" t="s">
        <v>627</v>
      </c>
      <c r="X392" s="151" t="s">
        <v>6378</v>
      </c>
      <c r="Y392" s="151" t="s">
        <v>6378</v>
      </c>
      <c r="Z392" s="156">
        <v>8.8499999999999995E-2</v>
      </c>
      <c r="AA392" s="153" t="s">
        <v>919</v>
      </c>
      <c r="AB392" s="153" t="s">
        <v>5565</v>
      </c>
      <c r="AC392" s="153" t="s">
        <v>785</v>
      </c>
      <c r="AD392" s="157" t="s">
        <v>1608</v>
      </c>
      <c r="AE392" s="110">
        <v>0</v>
      </c>
      <c r="AF392" s="110">
        <v>0</v>
      </c>
      <c r="AG392" s="112">
        <f t="shared" si="73"/>
        <v>0</v>
      </c>
      <c r="AH392" s="110">
        <f>SUM(AG$4:AG392)</f>
        <v>1</v>
      </c>
      <c r="AI392" s="112">
        <f t="shared" si="70"/>
        <v>0</v>
      </c>
      <c r="AJ392" s="110">
        <f>COUNTIF(AI$4:AI392,"&gt;0")</f>
        <v>0</v>
      </c>
      <c r="AK392" s="110">
        <v>0</v>
      </c>
      <c r="AL392" s="110">
        <v>0</v>
      </c>
      <c r="AM392" s="172" t="str">
        <f>IF(OR(Table1[[#This Row],[Line total ordered for now]]&gt;0,Table1[[#This Row],[Line total ordered for season]]&gt;0),1,"")</f>
        <v/>
      </c>
      <c r="AN392" s="173">
        <f>COUNTIF(AM$4:AM392,"&gt;0")</f>
        <v>0</v>
      </c>
      <c r="AO392" s="173">
        <f>Table1[[#This Row],[ORDER QUANTITY
to be collected BEFORE 31.3.22]]</f>
        <v>0</v>
      </c>
      <c r="AP392" s="174">
        <f t="shared" si="71"/>
        <v>0</v>
      </c>
      <c r="AQ392" s="174">
        <f>IFERROR(INDEX(Retail!H:H,MATCH($D392,Retail!$D:$D,0)),0)</f>
        <v>0</v>
      </c>
      <c r="AR392" s="174">
        <f>IFERROR(INDEX(Retail!J:J,MATCH($D392,Retail!$D:$D,0)),0)</f>
        <v>0</v>
      </c>
      <c r="AS392" s="174">
        <f>IFERROR(INDEX('NEW2022'!H:H,MATCH($D392,'NEW2022'!D:D,0)),0)</f>
        <v>0</v>
      </c>
      <c r="AT392" s="174">
        <f>IFERROR(INDEX('NEW2022'!J:J,MATCH($D392,'NEW2022'!D:D,0)),0)</f>
        <v>0</v>
      </c>
      <c r="AU392" s="174">
        <f>IFERROR(INDEX('Quiet Items'!H:H,MATCH($D392,'Quiet Items'!D:D,0)),0)</f>
        <v>0</v>
      </c>
      <c r="AV392" s="174">
        <f>IFERROR(INDEX('Quiet Items'!J:J,MATCH($D392,'Quiet Items'!D:D,0)),0)</f>
        <v>0</v>
      </c>
      <c r="AW392" s="174">
        <f>IFERROR(INDEX('1.4G'!H:H,MATCH($D392,'1.4G'!D:D,0)),0)</f>
        <v>0</v>
      </c>
      <c r="AX392" s="174">
        <f>IFERROR(INDEX('1.4G'!J:J,MATCH($D392,'1.4G'!D:D,0)),0)</f>
        <v>0</v>
      </c>
      <c r="AY392" s="174">
        <f t="shared" si="59"/>
        <v>0</v>
      </c>
      <c r="AZ392" s="174">
        <f t="shared" si="60"/>
        <v>0</v>
      </c>
      <c r="BA392" s="175">
        <f>IFERROR(Table1[[#This Row],[Line total ordered for now]]*Table1[[#This Row],[GUARANTEED PRICE
for STOCK orders collected before 31.3.22]],0)</f>
        <v>0</v>
      </c>
      <c r="BB392" s="175">
        <f t="shared" si="72"/>
        <v>0</v>
      </c>
      <c r="BC392" s="176">
        <f>(AZ392+Table1[[#This Row],[Line total ordered for now]])*Z392</f>
        <v>0</v>
      </c>
      <c r="BD392" s="200">
        <v>162.56209934492409</v>
      </c>
      <c r="BE392" s="65"/>
      <c r="BF392" s="65"/>
      <c r="BG392" s="65"/>
      <c r="BH392" s="65"/>
      <c r="BI392" s="65"/>
      <c r="BJ392" s="65"/>
      <c r="BK392" s="65"/>
      <c r="BL392" s="55"/>
      <c r="BM392"/>
      <c r="BN392"/>
      <c r="BO392"/>
      <c r="BP392"/>
      <c r="BQ392"/>
      <c r="BR392"/>
      <c r="BS392"/>
      <c r="BT392"/>
    </row>
    <row r="393" spans="1:72" ht="15.75">
      <c r="A393" s="202">
        <v>390</v>
      </c>
      <c r="B393" s="68" t="s">
        <v>6378</v>
      </c>
      <c r="C393" s="149" t="s">
        <v>629</v>
      </c>
      <c r="D393" s="149" t="s">
        <v>3152</v>
      </c>
      <c r="E393" s="149" t="s">
        <v>3153</v>
      </c>
      <c r="F393" s="158" t="str">
        <f t="shared" si="58"/>
        <v>Video</v>
      </c>
      <c r="G393" s="187">
        <v>9</v>
      </c>
      <c r="H393" s="150"/>
      <c r="I393" s="184">
        <v>157.54</v>
      </c>
      <c r="J393" s="150"/>
      <c r="K393" s="151">
        <v>21.405555555555551</v>
      </c>
      <c r="L393" s="152">
        <v>175.3115</v>
      </c>
      <c r="M393" s="152">
        <v>192.64999999999998</v>
      </c>
      <c r="N393" s="153" t="s">
        <v>630</v>
      </c>
      <c r="O393" s="154">
        <v>9</v>
      </c>
      <c r="P393" s="153">
        <v>0</v>
      </c>
      <c r="Q393" s="153" t="s">
        <v>147</v>
      </c>
      <c r="R393" s="155">
        <v>16</v>
      </c>
      <c r="S393" s="155">
        <v>9.7200000000000006</v>
      </c>
      <c r="T393" s="155">
        <v>3.95</v>
      </c>
      <c r="U393" s="154" t="s">
        <v>94</v>
      </c>
      <c r="V393" s="153" t="s">
        <v>89</v>
      </c>
      <c r="W393" s="153" t="s">
        <v>627</v>
      </c>
      <c r="X393" s="151" t="s">
        <v>6378</v>
      </c>
      <c r="Y393" s="151" t="s">
        <v>6378</v>
      </c>
      <c r="Z393" s="156">
        <v>9.3600000000000003E-2</v>
      </c>
      <c r="AA393" s="153" t="s">
        <v>3154</v>
      </c>
      <c r="AB393" s="153" t="s">
        <v>5584</v>
      </c>
      <c r="AC393" s="153" t="s">
        <v>4790</v>
      </c>
      <c r="AD393" s="157" t="s">
        <v>835</v>
      </c>
      <c r="AE393" s="110">
        <v>0</v>
      </c>
      <c r="AF393" s="110">
        <v>0</v>
      </c>
      <c r="AG393" s="112">
        <f t="shared" si="73"/>
        <v>0</v>
      </c>
      <c r="AH393" s="110">
        <f>SUM(AG$4:AG393)</f>
        <v>1</v>
      </c>
      <c r="AI393" s="112">
        <f t="shared" si="70"/>
        <v>0</v>
      </c>
      <c r="AJ393" s="110">
        <f>COUNTIF(AI$4:AI393,"&gt;0")</f>
        <v>0</v>
      </c>
      <c r="AK393" s="110">
        <v>0</v>
      </c>
      <c r="AL393" s="110">
        <v>0</v>
      </c>
      <c r="AM393" s="172" t="str">
        <f>IF(OR(Table1[[#This Row],[Line total ordered for now]]&gt;0,Table1[[#This Row],[Line total ordered for season]]&gt;0),1,"")</f>
        <v/>
      </c>
      <c r="AN393" s="173">
        <f>COUNTIF(AM$4:AM393,"&gt;0")</f>
        <v>0</v>
      </c>
      <c r="AO393" s="173">
        <f>Table1[[#This Row],[ORDER QUANTITY
to be collected BEFORE 31.3.22]]</f>
        <v>0</v>
      </c>
      <c r="AP393" s="174">
        <f t="shared" si="71"/>
        <v>0</v>
      </c>
      <c r="AQ393" s="174">
        <f>IFERROR(INDEX(Retail!H:H,MATCH($D393,Retail!$D:$D,0)),0)</f>
        <v>0</v>
      </c>
      <c r="AR393" s="174">
        <f>IFERROR(INDEX(Retail!J:J,MATCH($D393,Retail!$D:$D,0)),0)</f>
        <v>0</v>
      </c>
      <c r="AS393" s="174">
        <f>IFERROR(INDEX('NEW2022'!H:H,MATCH($D393,'NEW2022'!D:D,0)),0)</f>
        <v>0</v>
      </c>
      <c r="AT393" s="174">
        <f>IFERROR(INDEX('NEW2022'!J:J,MATCH($D393,'NEW2022'!D:D,0)),0)</f>
        <v>0</v>
      </c>
      <c r="AU393" s="174">
        <f>IFERROR(INDEX('Quiet Items'!H:H,MATCH($D393,'Quiet Items'!D:D,0)),0)</f>
        <v>0</v>
      </c>
      <c r="AV393" s="174">
        <f>IFERROR(INDEX('Quiet Items'!J:J,MATCH($D393,'Quiet Items'!D:D,0)),0)</f>
        <v>0</v>
      </c>
      <c r="AW393" s="174">
        <f>IFERROR(INDEX('1.4G'!H:H,MATCH($D393,'1.4G'!D:D,0)),0)</f>
        <v>0</v>
      </c>
      <c r="AX393" s="174">
        <f>IFERROR(INDEX('1.4G'!J:J,MATCH($D393,'1.4G'!D:D,0)),0)</f>
        <v>0</v>
      </c>
      <c r="AY393" s="174">
        <f t="shared" si="59"/>
        <v>0</v>
      </c>
      <c r="AZ393" s="174">
        <f t="shared" si="60"/>
        <v>0</v>
      </c>
      <c r="BA393" s="175">
        <f>IFERROR(Table1[[#This Row],[Line total ordered for now]]*Table1[[#This Row],[GUARANTEED PRICE
for STOCK orders collected before 31.3.22]],0)</f>
        <v>0</v>
      </c>
      <c r="BB393" s="175">
        <f t="shared" si="72"/>
        <v>0</v>
      </c>
      <c r="BC393" s="176">
        <f>(AZ393+Table1[[#This Row],[Line total ordered for now]])*Z393</f>
        <v>0</v>
      </c>
      <c r="BD393" s="200">
        <v>163.75249999999997</v>
      </c>
      <c r="BE393" s="65"/>
      <c r="BF393" s="65"/>
      <c r="BG393" s="65"/>
      <c r="BH393" s="65"/>
      <c r="BI393" s="65"/>
      <c r="BJ393" s="65"/>
      <c r="BK393" s="65"/>
      <c r="BL393" s="55"/>
      <c r="BM393"/>
      <c r="BN393"/>
      <c r="BO393"/>
      <c r="BP393"/>
      <c r="BQ393"/>
      <c r="BR393"/>
      <c r="BS393"/>
      <c r="BT393"/>
    </row>
    <row r="394" spans="1:72" ht="15.75">
      <c r="A394" s="202">
        <v>391</v>
      </c>
      <c r="B394" s="68" t="s">
        <v>6378</v>
      </c>
      <c r="C394" s="149" t="s">
        <v>629</v>
      </c>
      <c r="D394" s="149" t="s">
        <v>2459</v>
      </c>
      <c r="E394" s="149" t="s">
        <v>2460</v>
      </c>
      <c r="F394" s="158" t="str">
        <f t="shared" si="58"/>
        <v>Video</v>
      </c>
      <c r="G394" s="187">
        <v>1</v>
      </c>
      <c r="H394" s="150"/>
      <c r="I394" s="184">
        <v>163.91</v>
      </c>
      <c r="J394" s="150"/>
      <c r="K394" s="151">
        <v>21.513446345632094</v>
      </c>
      <c r="L394" s="152">
        <v>176.19512557072687</v>
      </c>
      <c r="M394" s="152">
        <v>193.62101711068885</v>
      </c>
      <c r="N394" s="153" t="s">
        <v>630</v>
      </c>
      <c r="O394" s="154">
        <v>9</v>
      </c>
      <c r="P394" s="153">
        <v>10</v>
      </c>
      <c r="Q394" s="153" t="s">
        <v>147</v>
      </c>
      <c r="R394" s="155">
        <v>15</v>
      </c>
      <c r="S394" s="155">
        <v>8.1</v>
      </c>
      <c r="T394" s="155">
        <v>3.95</v>
      </c>
      <c r="U394" s="154" t="s">
        <v>94</v>
      </c>
      <c r="V394" s="153" t="s">
        <v>89</v>
      </c>
      <c r="W394" s="153" t="s">
        <v>627</v>
      </c>
      <c r="X394" s="151" t="s">
        <v>6378</v>
      </c>
      <c r="Y394" s="151" t="s">
        <v>6378</v>
      </c>
      <c r="Z394" s="156">
        <v>8.8499999999999995E-2</v>
      </c>
      <c r="AA394" s="153" t="s">
        <v>672</v>
      </c>
      <c r="AB394" s="153" t="s">
        <v>5575</v>
      </c>
      <c r="AC394" s="153" t="s">
        <v>2412</v>
      </c>
      <c r="AD394" s="157" t="s">
        <v>2461</v>
      </c>
      <c r="AE394" s="110">
        <v>0</v>
      </c>
      <c r="AF394" s="110">
        <v>0</v>
      </c>
      <c r="AG394" s="112">
        <f t="shared" si="73"/>
        <v>0</v>
      </c>
      <c r="AH394" s="110">
        <f>SUM(AG$4:AG394)</f>
        <v>1</v>
      </c>
      <c r="AI394" s="112">
        <f t="shared" si="70"/>
        <v>0</v>
      </c>
      <c r="AJ394" s="110">
        <f>COUNTIF(AI$4:AI394,"&gt;0")</f>
        <v>0</v>
      </c>
      <c r="AK394" s="110">
        <v>0</v>
      </c>
      <c r="AL394" s="110">
        <v>0</v>
      </c>
      <c r="AM394" s="172" t="str">
        <f>IF(OR(Table1[[#This Row],[Line total ordered for now]]&gt;0,Table1[[#This Row],[Line total ordered for season]]&gt;0),1,"")</f>
        <v/>
      </c>
      <c r="AN394" s="173">
        <f>COUNTIF(AM$4:AM394,"&gt;0")</f>
        <v>0</v>
      </c>
      <c r="AO394" s="173">
        <f>Table1[[#This Row],[ORDER QUANTITY
to be collected BEFORE 31.3.22]]</f>
        <v>0</v>
      </c>
      <c r="AP394" s="174">
        <f t="shared" si="71"/>
        <v>0</v>
      </c>
      <c r="AQ394" s="174">
        <f>IFERROR(INDEX(Retail!H:H,MATCH($D394,Retail!$D:$D,0)),0)</f>
        <v>0</v>
      </c>
      <c r="AR394" s="174">
        <f>IFERROR(INDEX(Retail!J:J,MATCH($D394,Retail!$D:$D,0)),0)</f>
        <v>0</v>
      </c>
      <c r="AS394" s="174">
        <f>IFERROR(INDEX('NEW2022'!H:H,MATCH($D394,'NEW2022'!D:D,0)),0)</f>
        <v>0</v>
      </c>
      <c r="AT394" s="174">
        <f>IFERROR(INDEX('NEW2022'!J:J,MATCH($D394,'NEW2022'!D:D,0)),0)</f>
        <v>0</v>
      </c>
      <c r="AU394" s="174">
        <f>IFERROR(INDEX('Quiet Items'!H:H,MATCH($D394,'Quiet Items'!D:D,0)),0)</f>
        <v>0</v>
      </c>
      <c r="AV394" s="174">
        <f>IFERROR(INDEX('Quiet Items'!J:J,MATCH($D394,'Quiet Items'!D:D,0)),0)</f>
        <v>0</v>
      </c>
      <c r="AW394" s="174">
        <f>IFERROR(INDEX('1.4G'!H:H,MATCH($D394,'1.4G'!D:D,0)),0)</f>
        <v>0</v>
      </c>
      <c r="AX394" s="174">
        <f>IFERROR(INDEX('1.4G'!J:J,MATCH($D394,'1.4G'!D:D,0)),0)</f>
        <v>0</v>
      </c>
      <c r="AY394" s="174">
        <f t="shared" si="59"/>
        <v>0</v>
      </c>
      <c r="AZ394" s="174">
        <f t="shared" si="60"/>
        <v>0</v>
      </c>
      <c r="BA394" s="175">
        <f>IFERROR(Table1[[#This Row],[Line total ordered for now]]*Table1[[#This Row],[GUARANTEED PRICE
for STOCK orders collected before 31.3.22]],0)</f>
        <v>0</v>
      </c>
      <c r="BB394" s="175">
        <f t="shared" si="72"/>
        <v>0</v>
      </c>
      <c r="BC394" s="176">
        <f>(AZ394+Table1[[#This Row],[Line total ordered for now]])*Z394</f>
        <v>0</v>
      </c>
      <c r="BD394" s="200">
        <v>164.57786454408551</v>
      </c>
      <c r="BE394" s="65"/>
      <c r="BF394" s="65"/>
      <c r="BG394" s="65"/>
      <c r="BH394" s="65"/>
      <c r="BI394" s="65"/>
      <c r="BJ394" s="65"/>
      <c r="BK394" s="65"/>
      <c r="BL394" s="55"/>
      <c r="BM394"/>
      <c r="BN394"/>
      <c r="BO394"/>
      <c r="BP394"/>
      <c r="BQ394"/>
      <c r="BR394"/>
      <c r="BS394"/>
      <c r="BT394"/>
    </row>
    <row r="395" spans="1:72" ht="15.75">
      <c r="A395" s="202">
        <v>392</v>
      </c>
      <c r="B395" s="68" t="s">
        <v>6378</v>
      </c>
      <c r="C395" s="149" t="s">
        <v>629</v>
      </c>
      <c r="D395" s="149" t="s">
        <v>1704</v>
      </c>
      <c r="E395" s="149" t="s">
        <v>1705</v>
      </c>
      <c r="F395" s="158" t="str">
        <f t="shared" si="58"/>
        <v>Video</v>
      </c>
      <c r="G395" s="187">
        <v>22</v>
      </c>
      <c r="H395" s="150"/>
      <c r="I395" s="184">
        <v>144.5</v>
      </c>
      <c r="J395" s="150"/>
      <c r="K395" s="151">
        <v>21.575820438498695</v>
      </c>
      <c r="L395" s="152">
        <v>176.70596939130431</v>
      </c>
      <c r="M395" s="152">
        <v>194.18238394648824</v>
      </c>
      <c r="N395" s="153" t="s">
        <v>630</v>
      </c>
      <c r="O395" s="154">
        <v>9</v>
      </c>
      <c r="P395" s="153">
        <v>12</v>
      </c>
      <c r="Q395" s="153" t="s">
        <v>147</v>
      </c>
      <c r="R395" s="155">
        <v>13</v>
      </c>
      <c r="S395" s="155">
        <v>9.43</v>
      </c>
      <c r="T395" s="155">
        <v>3.95</v>
      </c>
      <c r="U395" s="154" t="s">
        <v>94</v>
      </c>
      <c r="V395" s="153" t="s">
        <v>89</v>
      </c>
      <c r="W395" s="153" t="s">
        <v>627</v>
      </c>
      <c r="X395" s="151" t="s">
        <v>6378</v>
      </c>
      <c r="Y395" s="151" t="s">
        <v>6378</v>
      </c>
      <c r="Z395" s="156">
        <v>8.8499999999999995E-2</v>
      </c>
      <c r="AA395" s="153" t="s">
        <v>919</v>
      </c>
      <c r="AB395" s="153" t="s">
        <v>5566</v>
      </c>
      <c r="AC395" s="153" t="s">
        <v>4640</v>
      </c>
      <c r="AD395" s="157" t="s">
        <v>1706</v>
      </c>
      <c r="AE395" s="110">
        <v>0</v>
      </c>
      <c r="AF395" s="110">
        <v>0</v>
      </c>
      <c r="AG395" s="112">
        <f t="shared" si="73"/>
        <v>0</v>
      </c>
      <c r="AH395" s="110">
        <f>SUM(AG$4:AG395)</f>
        <v>1</v>
      </c>
      <c r="AI395" s="112">
        <f t="shared" si="70"/>
        <v>0</v>
      </c>
      <c r="AJ395" s="110">
        <f>COUNTIF(AI$4:AI395,"&gt;0")</f>
        <v>0</v>
      </c>
      <c r="AK395" s="110">
        <v>0</v>
      </c>
      <c r="AL395" s="110">
        <v>0</v>
      </c>
      <c r="AM395" s="172" t="str">
        <f>IF(OR(Table1[[#This Row],[Line total ordered for now]]&gt;0,Table1[[#This Row],[Line total ordered for season]]&gt;0),1,"")</f>
        <v/>
      </c>
      <c r="AN395" s="173">
        <f>COUNTIF(AM$4:AM395,"&gt;0")</f>
        <v>0</v>
      </c>
      <c r="AO395" s="173">
        <f>Table1[[#This Row],[ORDER QUANTITY
to be collected BEFORE 31.3.22]]</f>
        <v>0</v>
      </c>
      <c r="AP395" s="174">
        <f t="shared" si="71"/>
        <v>0</v>
      </c>
      <c r="AQ395" s="174">
        <f>IFERROR(INDEX(Retail!H:H,MATCH($D395,Retail!$D:$D,0)),0)</f>
        <v>0</v>
      </c>
      <c r="AR395" s="174">
        <f>IFERROR(INDEX(Retail!J:J,MATCH($D395,Retail!$D:$D,0)),0)</f>
        <v>0</v>
      </c>
      <c r="AS395" s="174">
        <f>IFERROR(INDEX('NEW2022'!H:H,MATCH($D395,'NEW2022'!D:D,0)),0)</f>
        <v>0</v>
      </c>
      <c r="AT395" s="174">
        <f>IFERROR(INDEX('NEW2022'!J:J,MATCH($D395,'NEW2022'!D:D,0)),0)</f>
        <v>0</v>
      </c>
      <c r="AU395" s="174">
        <f>IFERROR(INDEX('Quiet Items'!H:H,MATCH($D395,'Quiet Items'!D:D,0)),0)</f>
        <v>0</v>
      </c>
      <c r="AV395" s="174">
        <f>IFERROR(INDEX('Quiet Items'!J:J,MATCH($D395,'Quiet Items'!D:D,0)),0)</f>
        <v>0</v>
      </c>
      <c r="AW395" s="174">
        <f>IFERROR(INDEX('1.4G'!H:H,MATCH($D395,'1.4G'!D:D,0)),0)</f>
        <v>0</v>
      </c>
      <c r="AX395" s="174">
        <f>IFERROR(INDEX('1.4G'!J:J,MATCH($D395,'1.4G'!D:D,0)),0)</f>
        <v>0</v>
      </c>
      <c r="AY395" s="174">
        <f t="shared" si="59"/>
        <v>0</v>
      </c>
      <c r="AZ395" s="174">
        <f t="shared" si="60"/>
        <v>0</v>
      </c>
      <c r="BA395" s="175">
        <f>IFERROR(Table1[[#This Row],[Line total ordered for now]]*Table1[[#This Row],[GUARANTEED PRICE
for STOCK orders collected before 31.3.22]],0)</f>
        <v>0</v>
      </c>
      <c r="BB395" s="175">
        <f t="shared" si="72"/>
        <v>0</v>
      </c>
      <c r="BC395" s="176">
        <f>(AZ395+Table1[[#This Row],[Line total ordered for now]])*Z395</f>
        <v>0</v>
      </c>
      <c r="BD395" s="200">
        <v>165.05502635451501</v>
      </c>
      <c r="BE395" s="65"/>
      <c r="BF395" s="65"/>
      <c r="BG395" s="65"/>
      <c r="BH395" s="65"/>
      <c r="BI395" s="65"/>
      <c r="BJ395" s="65"/>
      <c r="BK395" s="65"/>
      <c r="BL395" s="55"/>
      <c r="BM395"/>
      <c r="BN395"/>
      <c r="BO395"/>
      <c r="BP395"/>
      <c r="BQ395"/>
      <c r="BR395"/>
      <c r="BS395"/>
      <c r="BT395"/>
    </row>
    <row r="396" spans="1:72" ht="15.75">
      <c r="A396" s="202">
        <v>393</v>
      </c>
      <c r="B396" s="68" t="s">
        <v>6378</v>
      </c>
      <c r="C396" s="149" t="s">
        <v>629</v>
      </c>
      <c r="D396" s="149" t="s">
        <v>3501</v>
      </c>
      <c r="E396" s="149" t="s">
        <v>3502</v>
      </c>
      <c r="F396" s="158" t="str">
        <f t="shared" si="58"/>
        <v>Video</v>
      </c>
      <c r="G396" s="187">
        <v>0</v>
      </c>
      <c r="H396" s="150"/>
      <c r="I396" s="184">
        <v>159.65</v>
      </c>
      <c r="J396" s="150"/>
      <c r="K396" s="151">
        <v>21.69222222222222</v>
      </c>
      <c r="L396" s="152">
        <v>177.6593</v>
      </c>
      <c r="M396" s="152">
        <v>195.23</v>
      </c>
      <c r="N396" s="153" t="s">
        <v>630</v>
      </c>
      <c r="O396" s="154">
        <v>9</v>
      </c>
      <c r="P396" s="153">
        <v>11</v>
      </c>
      <c r="Q396" s="153" t="s">
        <v>147</v>
      </c>
      <c r="R396" s="155">
        <v>17</v>
      </c>
      <c r="S396" s="155">
        <v>8.1</v>
      </c>
      <c r="T396" s="155">
        <v>3.95</v>
      </c>
      <c r="U396" s="154" t="s">
        <v>94</v>
      </c>
      <c r="V396" s="153" t="s">
        <v>89</v>
      </c>
      <c r="W396" s="153" t="s">
        <v>627</v>
      </c>
      <c r="X396" s="151" t="s">
        <v>6378</v>
      </c>
      <c r="Y396" s="151" t="s">
        <v>6378</v>
      </c>
      <c r="Z396" s="156">
        <v>8.8499999999999995E-2</v>
      </c>
      <c r="AA396" s="153" t="s">
        <v>3154</v>
      </c>
      <c r="AB396" s="153" t="s">
        <v>436</v>
      </c>
      <c r="AC396" s="153" t="s">
        <v>277</v>
      </c>
      <c r="AD396" s="157" t="s">
        <v>3503</v>
      </c>
      <c r="AE396" s="110">
        <v>0</v>
      </c>
      <c r="AF396" s="110">
        <v>0</v>
      </c>
      <c r="AG396" s="112">
        <f t="shared" si="73"/>
        <v>0</v>
      </c>
      <c r="AH396" s="110">
        <f>SUM(AG$4:AG396)</f>
        <v>1</v>
      </c>
      <c r="AI396" s="112">
        <f t="shared" si="70"/>
        <v>0</v>
      </c>
      <c r="AJ396" s="110">
        <f>COUNTIF(AI$4:AI396,"&gt;0")</f>
        <v>0</v>
      </c>
      <c r="AK396" s="110">
        <v>0</v>
      </c>
      <c r="AL396" s="110">
        <v>0</v>
      </c>
      <c r="AM396" s="172" t="str">
        <f>IF(OR(Table1[[#This Row],[Line total ordered for now]]&gt;0,Table1[[#This Row],[Line total ordered for season]]&gt;0),1,"")</f>
        <v/>
      </c>
      <c r="AN396" s="173">
        <f>COUNTIF(AM$4:AM396,"&gt;0")</f>
        <v>0</v>
      </c>
      <c r="AO396" s="173">
        <f>Table1[[#This Row],[ORDER QUANTITY
to be collected BEFORE 31.3.22]]</f>
        <v>0</v>
      </c>
      <c r="AP396" s="174">
        <f t="shared" si="71"/>
        <v>0</v>
      </c>
      <c r="AQ396" s="174">
        <f>IFERROR(INDEX(Retail!H:H,MATCH($D396,Retail!$D:$D,0)),0)</f>
        <v>0</v>
      </c>
      <c r="AR396" s="174">
        <f>IFERROR(INDEX(Retail!J:J,MATCH($D396,Retail!$D:$D,0)),0)</f>
        <v>0</v>
      </c>
      <c r="AS396" s="174">
        <f>IFERROR(INDEX('NEW2022'!H:H,MATCH($D396,'NEW2022'!D:D,0)),0)</f>
        <v>0</v>
      </c>
      <c r="AT396" s="174">
        <f>IFERROR(INDEX('NEW2022'!J:J,MATCH($D396,'NEW2022'!D:D,0)),0)</f>
        <v>0</v>
      </c>
      <c r="AU396" s="174">
        <f>IFERROR(INDEX('Quiet Items'!H:H,MATCH($D396,'Quiet Items'!D:D,0)),0)</f>
        <v>0</v>
      </c>
      <c r="AV396" s="174">
        <f>IFERROR(INDEX('Quiet Items'!J:J,MATCH($D396,'Quiet Items'!D:D,0)),0)</f>
        <v>0</v>
      </c>
      <c r="AW396" s="174">
        <f>IFERROR(INDEX('1.4G'!H:H,MATCH($D396,'1.4G'!D:D,0)),0)</f>
        <v>0</v>
      </c>
      <c r="AX396" s="174">
        <f>IFERROR(INDEX('1.4G'!J:J,MATCH($D396,'1.4G'!D:D,0)),0)</f>
        <v>0</v>
      </c>
      <c r="AY396" s="174">
        <f t="shared" si="59"/>
        <v>0</v>
      </c>
      <c r="AZ396" s="174">
        <f t="shared" si="60"/>
        <v>0</v>
      </c>
      <c r="BA396" s="175">
        <f>IFERROR(Table1[[#This Row],[Line total ordered for now]]*Table1[[#This Row],[GUARANTEED PRICE
for STOCK orders collected before 31.3.22]],0)</f>
        <v>0</v>
      </c>
      <c r="BB396" s="175">
        <f t="shared" si="72"/>
        <v>0</v>
      </c>
      <c r="BC396" s="176">
        <f>(AZ396+Table1[[#This Row],[Line total ordered for now]])*Z396</f>
        <v>0</v>
      </c>
      <c r="BD396" s="200">
        <v>165.94549999999998</v>
      </c>
      <c r="BE396" s="65"/>
      <c r="BF396" s="65"/>
      <c r="BG396" s="65"/>
      <c r="BH396" s="65"/>
      <c r="BI396" s="65"/>
      <c r="BJ396" s="65"/>
      <c r="BK396" s="65"/>
      <c r="BL396" s="55"/>
      <c r="BM396"/>
      <c r="BN396"/>
      <c r="BO396"/>
      <c r="BP396"/>
      <c r="BQ396"/>
      <c r="BR396"/>
      <c r="BS396"/>
      <c r="BT396"/>
    </row>
    <row r="397" spans="1:72" ht="15.75">
      <c r="A397" s="202">
        <v>394</v>
      </c>
      <c r="B397" s="68" t="s">
        <v>6378</v>
      </c>
      <c r="C397" s="149" t="s">
        <v>629</v>
      </c>
      <c r="D397" s="149" t="s">
        <v>3557</v>
      </c>
      <c r="E397" s="149" t="s">
        <v>3558</v>
      </c>
      <c r="F397" s="158" t="str">
        <f t="shared" si="58"/>
        <v>Video</v>
      </c>
      <c r="G397" s="187">
        <v>0</v>
      </c>
      <c r="H397" s="150"/>
      <c r="I397" s="184">
        <v>159.65</v>
      </c>
      <c r="J397" s="150"/>
      <c r="K397" s="151">
        <v>21.69222222222222</v>
      </c>
      <c r="L397" s="152">
        <v>177.6593</v>
      </c>
      <c r="M397" s="152">
        <v>195.23</v>
      </c>
      <c r="N397" s="153" t="s">
        <v>630</v>
      </c>
      <c r="O397" s="154">
        <v>9</v>
      </c>
      <c r="P397" s="153">
        <v>10</v>
      </c>
      <c r="Q397" s="153" t="s">
        <v>147</v>
      </c>
      <c r="R397" s="155">
        <v>17</v>
      </c>
      <c r="S397" s="155">
        <v>8.1</v>
      </c>
      <c r="T397" s="155">
        <v>3.95</v>
      </c>
      <c r="U397" s="154" t="s">
        <v>94</v>
      </c>
      <c r="V397" s="153" t="s">
        <v>89</v>
      </c>
      <c r="W397" s="153" t="s">
        <v>627</v>
      </c>
      <c r="X397" s="151" t="s">
        <v>6378</v>
      </c>
      <c r="Y397" s="151" t="s">
        <v>6378</v>
      </c>
      <c r="Z397" s="156">
        <v>8.8499999999999995E-2</v>
      </c>
      <c r="AA397" s="153" t="s">
        <v>3154</v>
      </c>
      <c r="AB397" s="153" t="s">
        <v>436</v>
      </c>
      <c r="AC397" s="153" t="s">
        <v>277</v>
      </c>
      <c r="AD397" s="157" t="s">
        <v>3559</v>
      </c>
      <c r="AE397" s="110">
        <v>0</v>
      </c>
      <c r="AF397" s="110">
        <v>0</v>
      </c>
      <c r="AG397" s="112">
        <f t="shared" si="73"/>
        <v>0</v>
      </c>
      <c r="AH397" s="110">
        <f>SUM(AG$4:AG397)</f>
        <v>1</v>
      </c>
      <c r="AI397" s="112">
        <f t="shared" si="70"/>
        <v>0</v>
      </c>
      <c r="AJ397" s="110">
        <f>COUNTIF(AI$4:AI397,"&gt;0")</f>
        <v>0</v>
      </c>
      <c r="AK397" s="110">
        <v>0</v>
      </c>
      <c r="AL397" s="110">
        <v>0</v>
      </c>
      <c r="AM397" s="172" t="str">
        <f>IF(OR(Table1[[#This Row],[Line total ordered for now]]&gt;0,Table1[[#This Row],[Line total ordered for season]]&gt;0),1,"")</f>
        <v/>
      </c>
      <c r="AN397" s="173">
        <f>COUNTIF(AM$4:AM397,"&gt;0")</f>
        <v>0</v>
      </c>
      <c r="AO397" s="173">
        <f>Table1[[#This Row],[ORDER QUANTITY
to be collected BEFORE 31.3.22]]</f>
        <v>0</v>
      </c>
      <c r="AP397" s="174">
        <f t="shared" si="71"/>
        <v>0</v>
      </c>
      <c r="AQ397" s="174">
        <f>IFERROR(INDEX(Retail!H:H,MATCH($D397,Retail!$D:$D,0)),0)</f>
        <v>0</v>
      </c>
      <c r="AR397" s="174">
        <f>IFERROR(INDEX(Retail!J:J,MATCH($D397,Retail!$D:$D,0)),0)</f>
        <v>0</v>
      </c>
      <c r="AS397" s="174">
        <f>IFERROR(INDEX('NEW2022'!H:H,MATCH($D397,'NEW2022'!D:D,0)),0)</f>
        <v>0</v>
      </c>
      <c r="AT397" s="174">
        <f>IFERROR(INDEX('NEW2022'!J:J,MATCH($D397,'NEW2022'!D:D,0)),0)</f>
        <v>0</v>
      </c>
      <c r="AU397" s="174">
        <f>IFERROR(INDEX('Quiet Items'!H:H,MATCH($D397,'Quiet Items'!D:D,0)),0)</f>
        <v>0</v>
      </c>
      <c r="AV397" s="174">
        <f>IFERROR(INDEX('Quiet Items'!J:J,MATCH($D397,'Quiet Items'!D:D,0)),0)</f>
        <v>0</v>
      </c>
      <c r="AW397" s="174">
        <f>IFERROR(INDEX('1.4G'!H:H,MATCH($D397,'1.4G'!D:D,0)),0)</f>
        <v>0</v>
      </c>
      <c r="AX397" s="174">
        <f>IFERROR(INDEX('1.4G'!J:J,MATCH($D397,'1.4G'!D:D,0)),0)</f>
        <v>0</v>
      </c>
      <c r="AY397" s="174">
        <f t="shared" si="59"/>
        <v>0</v>
      </c>
      <c r="AZ397" s="174">
        <f t="shared" si="60"/>
        <v>0</v>
      </c>
      <c r="BA397" s="175">
        <f>IFERROR(Table1[[#This Row],[Line total ordered for now]]*Table1[[#This Row],[GUARANTEED PRICE
for STOCK orders collected before 31.3.22]],0)</f>
        <v>0</v>
      </c>
      <c r="BB397" s="175">
        <f t="shared" si="72"/>
        <v>0</v>
      </c>
      <c r="BC397" s="176">
        <f>(AZ397+Table1[[#This Row],[Line total ordered for now]])*Z397</f>
        <v>0</v>
      </c>
      <c r="BD397" s="200">
        <v>165.94549999999998</v>
      </c>
      <c r="BE397" s="65"/>
      <c r="BF397" s="65"/>
      <c r="BG397" s="65"/>
      <c r="BH397" s="65"/>
      <c r="BI397" s="65"/>
      <c r="BJ397" s="65"/>
      <c r="BK397" s="65"/>
      <c r="BL397" s="55"/>
      <c r="BM397"/>
      <c r="BN397"/>
      <c r="BO397"/>
      <c r="BP397"/>
      <c r="BQ397"/>
      <c r="BR397"/>
      <c r="BS397"/>
      <c r="BT397"/>
    </row>
    <row r="398" spans="1:72" ht="15.75">
      <c r="A398" s="202">
        <v>395</v>
      </c>
      <c r="B398" s="68" t="s">
        <v>6378</v>
      </c>
      <c r="C398" s="149" t="s">
        <v>629</v>
      </c>
      <c r="D398" s="149" t="s">
        <v>2377</v>
      </c>
      <c r="E398" s="149" t="s">
        <v>2378</v>
      </c>
      <c r="F398" s="158" t="str">
        <f t="shared" si="58"/>
        <v>Video</v>
      </c>
      <c r="G398" s="187">
        <v>0</v>
      </c>
      <c r="H398" s="150"/>
      <c r="I398" s="184">
        <v>159.65</v>
      </c>
      <c r="J398" s="150"/>
      <c r="K398" s="151">
        <v>21.69222222222222</v>
      </c>
      <c r="L398" s="152">
        <v>177.6593</v>
      </c>
      <c r="M398" s="152">
        <v>195.23</v>
      </c>
      <c r="N398" s="153" t="s">
        <v>630</v>
      </c>
      <c r="O398" s="154">
        <v>9</v>
      </c>
      <c r="P398" s="153">
        <v>9</v>
      </c>
      <c r="Q398" s="153" t="s">
        <v>147</v>
      </c>
      <c r="R398" s="155">
        <v>15</v>
      </c>
      <c r="S398" s="155">
        <v>8.1</v>
      </c>
      <c r="T398" s="155">
        <v>3.95</v>
      </c>
      <c r="U398" s="154" t="s">
        <v>94</v>
      </c>
      <c r="V398" s="153" t="s">
        <v>89</v>
      </c>
      <c r="W398" s="153" t="s">
        <v>627</v>
      </c>
      <c r="X398" s="151" t="s">
        <v>6378</v>
      </c>
      <c r="Y398" s="151" t="s">
        <v>6378</v>
      </c>
      <c r="Z398" s="156">
        <v>8.8499999999999995E-2</v>
      </c>
      <c r="AA398" s="153" t="s">
        <v>672</v>
      </c>
      <c r="AB398" s="153" t="s">
        <v>2380</v>
      </c>
      <c r="AC398" s="153" t="s">
        <v>277</v>
      </c>
      <c r="AD398" s="157" t="s">
        <v>2379</v>
      </c>
      <c r="AE398" s="110">
        <v>0</v>
      </c>
      <c r="AF398" s="110">
        <v>0</v>
      </c>
      <c r="AG398" s="112">
        <f t="shared" si="73"/>
        <v>0</v>
      </c>
      <c r="AH398" s="110">
        <f>SUM(AG$4:AG398)</f>
        <v>1</v>
      </c>
      <c r="AI398" s="112">
        <f t="shared" si="70"/>
        <v>0</v>
      </c>
      <c r="AJ398" s="110">
        <f>COUNTIF(AI$4:AI398,"&gt;0")</f>
        <v>0</v>
      </c>
      <c r="AK398" s="110">
        <v>0</v>
      </c>
      <c r="AL398" s="110">
        <v>0</v>
      </c>
      <c r="AM398" s="172" t="str">
        <f>IF(OR(Table1[[#This Row],[Line total ordered for now]]&gt;0,Table1[[#This Row],[Line total ordered for season]]&gt;0),1,"")</f>
        <v/>
      </c>
      <c r="AN398" s="173">
        <f>COUNTIF(AM$4:AM398,"&gt;0")</f>
        <v>0</v>
      </c>
      <c r="AO398" s="173">
        <f>Table1[[#This Row],[ORDER QUANTITY
to be collected BEFORE 31.3.22]]</f>
        <v>0</v>
      </c>
      <c r="AP398" s="174">
        <f t="shared" si="71"/>
        <v>0</v>
      </c>
      <c r="AQ398" s="174">
        <f>IFERROR(INDEX(Retail!H:H,MATCH($D398,Retail!$D:$D,0)),0)</f>
        <v>0</v>
      </c>
      <c r="AR398" s="174">
        <f>IFERROR(INDEX(Retail!J:J,MATCH($D398,Retail!$D:$D,0)),0)</f>
        <v>0</v>
      </c>
      <c r="AS398" s="174">
        <f>IFERROR(INDEX('NEW2022'!H:H,MATCH($D398,'NEW2022'!D:D,0)),0)</f>
        <v>0</v>
      </c>
      <c r="AT398" s="174">
        <f>IFERROR(INDEX('NEW2022'!J:J,MATCH($D398,'NEW2022'!D:D,0)),0)</f>
        <v>0</v>
      </c>
      <c r="AU398" s="174">
        <f>IFERROR(INDEX('Quiet Items'!H:H,MATCH($D398,'Quiet Items'!D:D,0)),0)</f>
        <v>0</v>
      </c>
      <c r="AV398" s="174">
        <f>IFERROR(INDEX('Quiet Items'!J:J,MATCH($D398,'Quiet Items'!D:D,0)),0)</f>
        <v>0</v>
      </c>
      <c r="AW398" s="174">
        <f>IFERROR(INDEX('1.4G'!H:H,MATCH($D398,'1.4G'!D:D,0)),0)</f>
        <v>0</v>
      </c>
      <c r="AX398" s="174">
        <f>IFERROR(INDEX('1.4G'!J:J,MATCH($D398,'1.4G'!D:D,0)),0)</f>
        <v>0</v>
      </c>
      <c r="AY398" s="174">
        <f t="shared" si="59"/>
        <v>0</v>
      </c>
      <c r="AZ398" s="174">
        <f t="shared" si="60"/>
        <v>0</v>
      </c>
      <c r="BA398" s="175">
        <f>IFERROR(Table1[[#This Row],[Line total ordered for now]]*Table1[[#This Row],[GUARANTEED PRICE
for STOCK orders collected before 31.3.22]],0)</f>
        <v>0</v>
      </c>
      <c r="BB398" s="175">
        <f t="shared" si="72"/>
        <v>0</v>
      </c>
      <c r="BC398" s="176">
        <f>(AZ398+Table1[[#This Row],[Line total ordered for now]])*Z398</f>
        <v>0</v>
      </c>
      <c r="BD398" s="200">
        <v>165.94549999999998</v>
      </c>
      <c r="BE398" s="65"/>
      <c r="BF398" s="65"/>
      <c r="BG398" s="65"/>
      <c r="BH398" s="65"/>
      <c r="BI398" s="65"/>
      <c r="BJ398" s="65"/>
      <c r="BK398" s="65"/>
      <c r="BL398" s="55"/>
      <c r="BM398"/>
      <c r="BN398"/>
      <c r="BO398"/>
      <c r="BP398"/>
      <c r="BQ398"/>
      <c r="BR398"/>
      <c r="BS398"/>
      <c r="BT398"/>
    </row>
    <row r="399" spans="1:72" ht="15.75">
      <c r="A399" s="202">
        <v>396</v>
      </c>
      <c r="B399" s="68" t="s">
        <v>6378</v>
      </c>
      <c r="C399" s="149" t="s">
        <v>629</v>
      </c>
      <c r="D399" s="149" t="s">
        <v>1073</v>
      </c>
      <c r="E399" s="149" t="s">
        <v>1074</v>
      </c>
      <c r="F399" s="158" t="str">
        <f t="shared" si="58"/>
        <v>Video</v>
      </c>
      <c r="G399" s="187">
        <v>8</v>
      </c>
      <c r="H399" s="150"/>
      <c r="I399" s="184">
        <v>158.85</v>
      </c>
      <c r="J399" s="150"/>
      <c r="K399" s="151">
        <v>21.764761203771013</v>
      </c>
      <c r="L399" s="152">
        <v>178.25339425888458</v>
      </c>
      <c r="M399" s="152">
        <v>195.8828508339391</v>
      </c>
      <c r="N399" s="153" t="s">
        <v>630</v>
      </c>
      <c r="O399" s="154">
        <v>9</v>
      </c>
      <c r="P399" s="153">
        <v>9</v>
      </c>
      <c r="Q399" s="153" t="s">
        <v>147</v>
      </c>
      <c r="R399" s="155">
        <v>15</v>
      </c>
      <c r="S399" s="155">
        <v>8.1</v>
      </c>
      <c r="T399" s="155">
        <v>3.95</v>
      </c>
      <c r="U399" s="154" t="s">
        <v>94</v>
      </c>
      <c r="V399" s="153" t="s">
        <v>89</v>
      </c>
      <c r="W399" s="153" t="s">
        <v>627</v>
      </c>
      <c r="X399" s="151" t="s">
        <v>6378</v>
      </c>
      <c r="Y399" s="151" t="s">
        <v>6378</v>
      </c>
      <c r="Z399" s="156">
        <v>8.8499999999999995E-2</v>
      </c>
      <c r="AA399" s="153" t="s">
        <v>919</v>
      </c>
      <c r="AB399" s="153" t="s">
        <v>5556</v>
      </c>
      <c r="AC399" s="153" t="s">
        <v>164</v>
      </c>
      <c r="AD399" s="157" t="s">
        <v>1075</v>
      </c>
      <c r="AE399" s="110">
        <v>0</v>
      </c>
      <c r="AF399" s="110">
        <v>0</v>
      </c>
      <c r="AG399" s="112">
        <f t="shared" si="73"/>
        <v>0</v>
      </c>
      <c r="AH399" s="110">
        <f>SUM(AG$4:AG399)</f>
        <v>1</v>
      </c>
      <c r="AI399" s="112">
        <f t="shared" si="70"/>
        <v>0</v>
      </c>
      <c r="AJ399" s="110">
        <f>COUNTIF(AI$4:AI399,"&gt;0")</f>
        <v>0</v>
      </c>
      <c r="AK399" s="110">
        <v>0</v>
      </c>
      <c r="AL399" s="110">
        <v>0</v>
      </c>
      <c r="AM399" s="172" t="str">
        <f>IF(OR(Table1[[#This Row],[Line total ordered for now]]&gt;0,Table1[[#This Row],[Line total ordered for season]]&gt;0),1,"")</f>
        <v/>
      </c>
      <c r="AN399" s="173">
        <f>COUNTIF(AM$4:AM399,"&gt;0")</f>
        <v>0</v>
      </c>
      <c r="AO399" s="173">
        <f>Table1[[#This Row],[ORDER QUANTITY
to be collected BEFORE 31.3.22]]</f>
        <v>0</v>
      </c>
      <c r="AP399" s="174">
        <f t="shared" si="71"/>
        <v>0</v>
      </c>
      <c r="AQ399" s="174">
        <f>IFERROR(INDEX(Retail!H:H,MATCH($D399,Retail!$D:$D,0)),0)</f>
        <v>0</v>
      </c>
      <c r="AR399" s="174">
        <f>IFERROR(INDEX(Retail!J:J,MATCH($D399,Retail!$D:$D,0)),0)</f>
        <v>0</v>
      </c>
      <c r="AS399" s="174">
        <f>IFERROR(INDEX('NEW2022'!H:H,MATCH($D399,'NEW2022'!D:D,0)),0)</f>
        <v>0</v>
      </c>
      <c r="AT399" s="174">
        <f>IFERROR(INDEX('NEW2022'!J:J,MATCH($D399,'NEW2022'!D:D,0)),0)</f>
        <v>0</v>
      </c>
      <c r="AU399" s="174">
        <f>IFERROR(INDEX('Quiet Items'!H:H,MATCH($D399,'Quiet Items'!D:D,0)),0)</f>
        <v>0</v>
      </c>
      <c r="AV399" s="174">
        <f>IFERROR(INDEX('Quiet Items'!J:J,MATCH($D399,'Quiet Items'!D:D,0)),0)</f>
        <v>0</v>
      </c>
      <c r="AW399" s="174">
        <f>IFERROR(INDEX('1.4G'!H:H,MATCH($D399,'1.4G'!D:D,0)),0)</f>
        <v>0</v>
      </c>
      <c r="AX399" s="174">
        <f>IFERROR(INDEX('1.4G'!J:J,MATCH($D399,'1.4G'!D:D,0)),0)</f>
        <v>0</v>
      </c>
      <c r="AY399" s="174">
        <f t="shared" si="59"/>
        <v>0</v>
      </c>
      <c r="AZ399" s="174">
        <f t="shared" si="60"/>
        <v>0</v>
      </c>
      <c r="BA399" s="175">
        <f>IFERROR(Table1[[#This Row],[Line total ordered for now]]*Table1[[#This Row],[GUARANTEED PRICE
for STOCK orders collected before 31.3.22]],0)</f>
        <v>0</v>
      </c>
      <c r="BB399" s="175">
        <f t="shared" si="72"/>
        <v>0</v>
      </c>
      <c r="BC399" s="176">
        <f>(AZ399+Table1[[#This Row],[Line total ordered for now]])*Z399</f>
        <v>0</v>
      </c>
      <c r="BD399" s="200">
        <v>166.50042320884822</v>
      </c>
      <c r="BE399" s="65"/>
      <c r="BF399" s="65"/>
      <c r="BG399" s="65"/>
      <c r="BH399" s="65"/>
      <c r="BI399" s="65"/>
      <c r="BJ399" s="65"/>
      <c r="BK399" s="65"/>
      <c r="BL399" s="55"/>
      <c r="BM399"/>
      <c r="BN399"/>
      <c r="BO399"/>
      <c r="BP399"/>
      <c r="BQ399"/>
      <c r="BR399"/>
      <c r="BS399"/>
      <c r="BT399"/>
    </row>
    <row r="400" spans="1:72" ht="15.75">
      <c r="A400" s="202">
        <v>397</v>
      </c>
      <c r="B400" s="68" t="s">
        <v>6378</v>
      </c>
      <c r="C400" s="149" t="s">
        <v>629</v>
      </c>
      <c r="D400" s="149" t="s">
        <v>3101</v>
      </c>
      <c r="E400" s="149" t="s">
        <v>3102</v>
      </c>
      <c r="F400" s="158" t="str">
        <f t="shared" ref="F400:F466" si="74">IF(LEFT(AD400,4)="http",HYPERLINK(AD400,"Video"),"")</f>
        <v>Video</v>
      </c>
      <c r="G400" s="187">
        <v>5</v>
      </c>
      <c r="H400" s="150"/>
      <c r="I400" s="184">
        <v>160.65</v>
      </c>
      <c r="J400" s="150"/>
      <c r="K400" s="151">
        <v>21.828888888888887</v>
      </c>
      <c r="L400" s="152">
        <v>178.77859999999998</v>
      </c>
      <c r="M400" s="152">
        <v>196.45999999999998</v>
      </c>
      <c r="N400" s="153" t="s">
        <v>630</v>
      </c>
      <c r="O400" s="154">
        <v>9</v>
      </c>
      <c r="P400" s="153">
        <v>11</v>
      </c>
      <c r="Q400" s="153" t="s">
        <v>147</v>
      </c>
      <c r="R400" s="155">
        <v>14.5</v>
      </c>
      <c r="S400" s="155">
        <v>11.9</v>
      </c>
      <c r="T400" s="155">
        <v>3.95</v>
      </c>
      <c r="U400" s="154" t="s">
        <v>94</v>
      </c>
      <c r="V400" s="153" t="s">
        <v>89</v>
      </c>
      <c r="W400" s="153" t="s">
        <v>627</v>
      </c>
      <c r="X400" s="151" t="s">
        <v>6378</v>
      </c>
      <c r="Y400" s="151" t="s">
        <v>6378</v>
      </c>
      <c r="Z400" s="156">
        <v>8.8499999999999995E-2</v>
      </c>
      <c r="AA400" s="153" t="s">
        <v>2680</v>
      </c>
      <c r="AB400" s="153" t="s">
        <v>5583</v>
      </c>
      <c r="AC400" s="153" t="s">
        <v>141</v>
      </c>
      <c r="AD400" s="157" t="s">
        <v>3103</v>
      </c>
      <c r="AE400" s="110">
        <v>0</v>
      </c>
      <c r="AF400" s="110">
        <v>0</v>
      </c>
      <c r="AG400" s="112">
        <f t="shared" si="73"/>
        <v>0</v>
      </c>
      <c r="AH400" s="110">
        <f>SUM(AG$4:AG400)</f>
        <v>1</v>
      </c>
      <c r="AI400" s="112">
        <f t="shared" si="70"/>
        <v>0</v>
      </c>
      <c r="AJ400" s="110">
        <f>COUNTIF(AI$4:AI400,"&gt;0")</f>
        <v>0</v>
      </c>
      <c r="AK400" s="110">
        <v>0</v>
      </c>
      <c r="AL400" s="110">
        <v>0</v>
      </c>
      <c r="AM400" s="172" t="str">
        <f>IF(OR(Table1[[#This Row],[Line total ordered for now]]&gt;0,Table1[[#This Row],[Line total ordered for season]]&gt;0),1,"")</f>
        <v/>
      </c>
      <c r="AN400" s="173">
        <f>COUNTIF(AM$4:AM400,"&gt;0")</f>
        <v>0</v>
      </c>
      <c r="AO400" s="173">
        <f>Table1[[#This Row],[ORDER QUANTITY
to be collected BEFORE 31.3.22]]</f>
        <v>0</v>
      </c>
      <c r="AP400" s="174">
        <f t="shared" si="71"/>
        <v>0</v>
      </c>
      <c r="AQ400" s="174">
        <f>IFERROR(INDEX(Retail!H:H,MATCH($D400,Retail!$D:$D,0)),0)</f>
        <v>0</v>
      </c>
      <c r="AR400" s="174">
        <f>IFERROR(INDEX(Retail!J:J,MATCH($D400,Retail!$D:$D,0)),0)</f>
        <v>0</v>
      </c>
      <c r="AS400" s="174">
        <f>IFERROR(INDEX('NEW2022'!H:H,MATCH($D400,'NEW2022'!D:D,0)),0)</f>
        <v>0</v>
      </c>
      <c r="AT400" s="174">
        <f>IFERROR(INDEX('NEW2022'!J:J,MATCH($D400,'NEW2022'!D:D,0)),0)</f>
        <v>0</v>
      </c>
      <c r="AU400" s="174">
        <f>IFERROR(INDEX('Quiet Items'!H:H,MATCH($D400,'Quiet Items'!D:D,0)),0)</f>
        <v>0</v>
      </c>
      <c r="AV400" s="174">
        <f>IFERROR(INDEX('Quiet Items'!J:J,MATCH($D400,'Quiet Items'!D:D,0)),0)</f>
        <v>0</v>
      </c>
      <c r="AW400" s="174">
        <f>IFERROR(INDEX('1.4G'!H:H,MATCH($D400,'1.4G'!D:D,0)),0)</f>
        <v>0</v>
      </c>
      <c r="AX400" s="174">
        <f>IFERROR(INDEX('1.4G'!J:J,MATCH($D400,'1.4G'!D:D,0)),0)</f>
        <v>0</v>
      </c>
      <c r="AY400" s="174">
        <f t="shared" ref="AY400:AY466" si="75">IF(OR(AU400&gt;0,AW400&gt;0,AO400&gt;0,AS400&gt;0,AQ400&gt;0),AU400+AW400+AO400+AS400+AQ400,0)</f>
        <v>0</v>
      </c>
      <c r="AZ400" s="174">
        <f t="shared" ref="AZ400:AZ466" si="76">IF(OR(AV400&gt;0,AX400&gt;0,AP400&gt;0,AT400&gt;0,AR400&gt;0),AV400+AX400+AP400+AT400+AR400,0)</f>
        <v>0</v>
      </c>
      <c r="BA400" s="175">
        <f>IFERROR(Table1[[#This Row],[Line total ordered for now]]*Table1[[#This Row],[GUARANTEED PRICE
for STOCK orders collected before 31.3.22]],0)</f>
        <v>0</v>
      </c>
      <c r="BB400" s="175">
        <f t="shared" si="72"/>
        <v>0</v>
      </c>
      <c r="BC400" s="176">
        <f>(AZ400+Table1[[#This Row],[Line total ordered for now]])*Z400</f>
        <v>0</v>
      </c>
      <c r="BD400" s="200">
        <v>166.99099999999999</v>
      </c>
      <c r="BE400" s="65"/>
      <c r="BF400" s="65"/>
      <c r="BG400" s="65"/>
      <c r="BH400" s="65"/>
      <c r="BI400" s="65"/>
      <c r="BJ400" s="65"/>
      <c r="BK400" s="65"/>
      <c r="BL400" s="55"/>
      <c r="BM400"/>
      <c r="BN400"/>
      <c r="BO400"/>
      <c r="BP400"/>
      <c r="BQ400"/>
      <c r="BR400"/>
      <c r="BS400"/>
      <c r="BT400"/>
    </row>
    <row r="401" spans="1:72" ht="15.75">
      <c r="A401" s="202">
        <v>398</v>
      </c>
      <c r="B401" s="68" t="s">
        <v>6378</v>
      </c>
      <c r="C401" s="149" t="s">
        <v>629</v>
      </c>
      <c r="D401" s="149" t="s">
        <v>1322</v>
      </c>
      <c r="E401" s="149" t="s">
        <v>1323</v>
      </c>
      <c r="F401" s="158" t="str">
        <f t="shared" si="74"/>
        <v>Video</v>
      </c>
      <c r="G401" s="187">
        <v>0</v>
      </c>
      <c r="H401" s="150"/>
      <c r="I401" s="184">
        <v>137.91</v>
      </c>
      <c r="J401" s="150"/>
      <c r="K401" s="151">
        <v>21.862595786751271</v>
      </c>
      <c r="L401" s="152">
        <v>179.05465949349292</v>
      </c>
      <c r="M401" s="152">
        <v>196.76336208076145</v>
      </c>
      <c r="N401" s="153" t="s">
        <v>630</v>
      </c>
      <c r="O401" s="154">
        <v>9</v>
      </c>
      <c r="P401" s="153">
        <v>9</v>
      </c>
      <c r="Q401" s="153" t="s">
        <v>147</v>
      </c>
      <c r="R401" s="155">
        <v>15</v>
      </c>
      <c r="S401" s="155">
        <v>8.1</v>
      </c>
      <c r="T401" s="155">
        <v>3.95</v>
      </c>
      <c r="U401" s="154" t="s">
        <v>94</v>
      </c>
      <c r="V401" s="153" t="s">
        <v>89</v>
      </c>
      <c r="W401" s="153" t="s">
        <v>627</v>
      </c>
      <c r="X401" s="151" t="s">
        <v>6378</v>
      </c>
      <c r="Y401" s="151" t="s">
        <v>6378</v>
      </c>
      <c r="Z401" s="156">
        <v>8.8499999999999995E-2</v>
      </c>
      <c r="AA401" s="153" t="s">
        <v>919</v>
      </c>
      <c r="AB401" s="153" t="s">
        <v>5861</v>
      </c>
      <c r="AC401" s="153" t="s">
        <v>785</v>
      </c>
      <c r="AD401" s="157" t="s">
        <v>1324</v>
      </c>
      <c r="AE401" s="110">
        <v>0</v>
      </c>
      <c r="AF401" s="110">
        <v>0</v>
      </c>
      <c r="AG401" s="112">
        <f t="shared" si="73"/>
        <v>0</v>
      </c>
      <c r="AH401" s="110">
        <f>SUM(AG$4:AG401)</f>
        <v>1</v>
      </c>
      <c r="AI401" s="112">
        <f t="shared" si="70"/>
        <v>0</v>
      </c>
      <c r="AJ401" s="110">
        <f>COUNTIF(AI$4:AI401,"&gt;0")</f>
        <v>0</v>
      </c>
      <c r="AK401" s="110">
        <v>0</v>
      </c>
      <c r="AL401" s="110">
        <v>0</v>
      </c>
      <c r="AM401" s="172" t="str">
        <f>IF(OR(Table1[[#This Row],[Line total ordered for now]]&gt;0,Table1[[#This Row],[Line total ordered for season]]&gt;0),1,"")</f>
        <v/>
      </c>
      <c r="AN401" s="173">
        <f>COUNTIF(AM$4:AM401,"&gt;0")</f>
        <v>0</v>
      </c>
      <c r="AO401" s="173">
        <f>Table1[[#This Row],[ORDER QUANTITY
to be collected BEFORE 31.3.22]]</f>
        <v>0</v>
      </c>
      <c r="AP401" s="174">
        <f t="shared" si="71"/>
        <v>0</v>
      </c>
      <c r="AQ401" s="174">
        <f>IFERROR(INDEX(Retail!H:H,MATCH($D401,Retail!$D:$D,0)),0)</f>
        <v>0</v>
      </c>
      <c r="AR401" s="174">
        <f>IFERROR(INDEX(Retail!J:J,MATCH($D401,Retail!$D:$D,0)),0)</f>
        <v>0</v>
      </c>
      <c r="AS401" s="174">
        <f>IFERROR(INDEX('NEW2022'!H:H,MATCH($D401,'NEW2022'!D:D,0)),0)</f>
        <v>0</v>
      </c>
      <c r="AT401" s="174">
        <f>IFERROR(INDEX('NEW2022'!J:J,MATCH($D401,'NEW2022'!D:D,0)),0)</f>
        <v>0</v>
      </c>
      <c r="AU401" s="174">
        <f>IFERROR(INDEX('Quiet Items'!H:H,MATCH($D401,'Quiet Items'!D:D,0)),0)</f>
        <v>0</v>
      </c>
      <c r="AV401" s="174">
        <f>IFERROR(INDEX('Quiet Items'!J:J,MATCH($D401,'Quiet Items'!D:D,0)),0)</f>
        <v>0</v>
      </c>
      <c r="AW401" s="174">
        <f>IFERROR(INDEX('1.4G'!H:H,MATCH($D401,'1.4G'!D:D,0)),0)</f>
        <v>0</v>
      </c>
      <c r="AX401" s="174">
        <f>IFERROR(INDEX('1.4G'!J:J,MATCH($D401,'1.4G'!D:D,0)),0)</f>
        <v>0</v>
      </c>
      <c r="AY401" s="174">
        <f t="shared" si="75"/>
        <v>0</v>
      </c>
      <c r="AZ401" s="174">
        <f t="shared" si="76"/>
        <v>0</v>
      </c>
      <c r="BA401" s="175">
        <f>IFERROR(Table1[[#This Row],[Line total ordered for now]]*Table1[[#This Row],[GUARANTEED PRICE
for STOCK orders collected before 31.3.22]],0)</f>
        <v>0</v>
      </c>
      <c r="BB401" s="175">
        <f t="shared" si="72"/>
        <v>0</v>
      </c>
      <c r="BC401" s="176">
        <f>(AZ401+Table1[[#This Row],[Line total ordered for now]])*Z401</f>
        <v>0</v>
      </c>
      <c r="BD401" s="200">
        <v>167.24885776864724</v>
      </c>
      <c r="BE401" s="65"/>
      <c r="BF401" s="65"/>
      <c r="BG401" s="65"/>
      <c r="BH401" s="65"/>
      <c r="BI401" s="65"/>
      <c r="BJ401" s="65"/>
      <c r="BK401" s="65"/>
      <c r="BL401" s="55"/>
      <c r="BM401"/>
      <c r="BN401"/>
      <c r="BO401"/>
      <c r="BP401"/>
      <c r="BQ401"/>
      <c r="BR401"/>
      <c r="BS401"/>
      <c r="BT401"/>
    </row>
    <row r="402" spans="1:72" ht="15.75">
      <c r="A402" s="202">
        <v>399</v>
      </c>
      <c r="B402" s="68" t="s">
        <v>6378</v>
      </c>
      <c r="C402" s="149" t="s">
        <v>629</v>
      </c>
      <c r="D402" s="149" t="s">
        <v>1343</v>
      </c>
      <c r="E402" s="149" t="s">
        <v>1344</v>
      </c>
      <c r="F402" s="158" t="str">
        <f t="shared" si="74"/>
        <v>Video</v>
      </c>
      <c r="G402" s="187">
        <v>0</v>
      </c>
      <c r="H402" s="150"/>
      <c r="I402" s="184">
        <v>126.76</v>
      </c>
      <c r="J402" s="150"/>
      <c r="K402" s="151">
        <v>21.862595786751271</v>
      </c>
      <c r="L402" s="152">
        <v>179.05465949349292</v>
      </c>
      <c r="M402" s="152">
        <v>196.76336208076145</v>
      </c>
      <c r="N402" s="153" t="s">
        <v>630</v>
      </c>
      <c r="O402" s="154">
        <v>9</v>
      </c>
      <c r="P402" s="153">
        <v>11</v>
      </c>
      <c r="Q402" s="153" t="s">
        <v>147</v>
      </c>
      <c r="R402" s="155">
        <v>13</v>
      </c>
      <c r="S402" s="155">
        <v>9.43</v>
      </c>
      <c r="T402" s="155">
        <v>3.95</v>
      </c>
      <c r="U402" s="154" t="s">
        <v>94</v>
      </c>
      <c r="V402" s="153" t="s">
        <v>89</v>
      </c>
      <c r="W402" s="153" t="s">
        <v>627</v>
      </c>
      <c r="X402" s="151" t="s">
        <v>6378</v>
      </c>
      <c r="Y402" s="151" t="s">
        <v>6378</v>
      </c>
      <c r="Z402" s="156">
        <v>8.8499999999999995E-2</v>
      </c>
      <c r="AA402" s="153" t="s">
        <v>919</v>
      </c>
      <c r="AB402" s="153" t="s">
        <v>5756</v>
      </c>
      <c r="AC402" s="153" t="s">
        <v>785</v>
      </c>
      <c r="AD402" s="157" t="s">
        <v>1345</v>
      </c>
      <c r="AE402" s="110">
        <v>0</v>
      </c>
      <c r="AF402" s="110">
        <v>0</v>
      </c>
      <c r="AG402" s="112">
        <f t="shared" si="73"/>
        <v>0</v>
      </c>
      <c r="AH402" s="110">
        <f>SUM(AG$4:AG402)</f>
        <v>1</v>
      </c>
      <c r="AI402" s="112">
        <f t="shared" si="70"/>
        <v>0</v>
      </c>
      <c r="AJ402" s="110">
        <f>COUNTIF(AI$4:AI402,"&gt;0")</f>
        <v>0</v>
      </c>
      <c r="AK402" s="110">
        <v>0</v>
      </c>
      <c r="AL402" s="110">
        <v>0</v>
      </c>
      <c r="AM402" s="172" t="str">
        <f>IF(OR(Table1[[#This Row],[Line total ordered for now]]&gt;0,Table1[[#This Row],[Line total ordered for season]]&gt;0),1,"")</f>
        <v/>
      </c>
      <c r="AN402" s="173">
        <f>COUNTIF(AM$4:AM402,"&gt;0")</f>
        <v>0</v>
      </c>
      <c r="AO402" s="173">
        <f>Table1[[#This Row],[ORDER QUANTITY
to be collected BEFORE 31.3.22]]</f>
        <v>0</v>
      </c>
      <c r="AP402" s="174">
        <f t="shared" si="71"/>
        <v>0</v>
      </c>
      <c r="AQ402" s="174">
        <f>IFERROR(INDEX(Retail!H:H,MATCH($D402,Retail!$D:$D,0)),0)</f>
        <v>0</v>
      </c>
      <c r="AR402" s="174">
        <f>IFERROR(INDEX(Retail!J:J,MATCH($D402,Retail!$D:$D,0)),0)</f>
        <v>0</v>
      </c>
      <c r="AS402" s="174">
        <f>IFERROR(INDEX('NEW2022'!H:H,MATCH($D402,'NEW2022'!D:D,0)),0)</f>
        <v>0</v>
      </c>
      <c r="AT402" s="174">
        <f>IFERROR(INDEX('NEW2022'!J:J,MATCH($D402,'NEW2022'!D:D,0)),0)</f>
        <v>0</v>
      </c>
      <c r="AU402" s="174">
        <f>IFERROR(INDEX('Quiet Items'!H:H,MATCH($D402,'Quiet Items'!D:D,0)),0)</f>
        <v>0</v>
      </c>
      <c r="AV402" s="174">
        <f>IFERROR(INDEX('Quiet Items'!J:J,MATCH($D402,'Quiet Items'!D:D,0)),0)</f>
        <v>0</v>
      </c>
      <c r="AW402" s="174">
        <f>IFERROR(INDEX('1.4G'!H:H,MATCH($D402,'1.4G'!D:D,0)),0)</f>
        <v>0</v>
      </c>
      <c r="AX402" s="174">
        <f>IFERROR(INDEX('1.4G'!J:J,MATCH($D402,'1.4G'!D:D,0)),0)</f>
        <v>0</v>
      </c>
      <c r="AY402" s="174">
        <f t="shared" si="75"/>
        <v>0</v>
      </c>
      <c r="AZ402" s="174">
        <f t="shared" si="76"/>
        <v>0</v>
      </c>
      <c r="BA402" s="175">
        <f>IFERROR(Table1[[#This Row],[Line total ordered for now]]*Table1[[#This Row],[GUARANTEED PRICE
for STOCK orders collected before 31.3.22]],0)</f>
        <v>0</v>
      </c>
      <c r="BB402" s="175">
        <f t="shared" si="72"/>
        <v>0</v>
      </c>
      <c r="BC402" s="176">
        <f>(AZ402+Table1[[#This Row],[Line total ordered for now]])*Z402</f>
        <v>0</v>
      </c>
      <c r="BD402" s="200">
        <v>167.24885776864724</v>
      </c>
      <c r="BE402" s="65"/>
      <c r="BF402" s="65"/>
      <c r="BG402" s="65"/>
      <c r="BH402" s="65"/>
      <c r="BI402" s="65"/>
      <c r="BJ402" s="65"/>
      <c r="BK402" s="65"/>
      <c r="BL402" s="55"/>
      <c r="BM402"/>
      <c r="BN402"/>
      <c r="BO402"/>
      <c r="BP402"/>
      <c r="BQ402"/>
      <c r="BR402"/>
      <c r="BS402"/>
      <c r="BT402"/>
    </row>
    <row r="403" spans="1:72" ht="15.75">
      <c r="A403" s="202">
        <v>400</v>
      </c>
      <c r="B403" s="68" t="s">
        <v>6378</v>
      </c>
      <c r="C403" s="149" t="s">
        <v>629</v>
      </c>
      <c r="D403" s="149" t="s">
        <v>1672</v>
      </c>
      <c r="E403" s="149" t="s">
        <v>1673</v>
      </c>
      <c r="F403" s="158" t="str">
        <f t="shared" si="74"/>
        <v>Video</v>
      </c>
      <c r="G403" s="187">
        <v>0</v>
      </c>
      <c r="H403" s="150"/>
      <c r="I403" s="184">
        <v>144.5</v>
      </c>
      <c r="J403" s="150"/>
      <c r="K403" s="151">
        <v>21.862595786751271</v>
      </c>
      <c r="L403" s="152">
        <v>179.05465949349292</v>
      </c>
      <c r="M403" s="152">
        <v>196.76336208076145</v>
      </c>
      <c r="N403" s="153" t="s">
        <v>630</v>
      </c>
      <c r="O403" s="154">
        <v>9</v>
      </c>
      <c r="P403" s="153">
        <v>8</v>
      </c>
      <c r="Q403" s="153" t="s">
        <v>147</v>
      </c>
      <c r="R403" s="155">
        <v>13</v>
      </c>
      <c r="S403" s="155">
        <v>9.43</v>
      </c>
      <c r="T403" s="155">
        <v>3.95</v>
      </c>
      <c r="U403" s="154" t="s">
        <v>94</v>
      </c>
      <c r="V403" s="153" t="s">
        <v>89</v>
      </c>
      <c r="W403" s="153" t="s">
        <v>627</v>
      </c>
      <c r="X403" s="151" t="s">
        <v>6378</v>
      </c>
      <c r="Y403" s="151" t="s">
        <v>6378</v>
      </c>
      <c r="Z403" s="156">
        <v>8.8499999999999995E-2</v>
      </c>
      <c r="AA403" s="153" t="s">
        <v>919</v>
      </c>
      <c r="AB403" s="153" t="s">
        <v>5875</v>
      </c>
      <c r="AC403" s="153" t="s">
        <v>875</v>
      </c>
      <c r="AD403" s="157" t="s">
        <v>1674</v>
      </c>
      <c r="AE403" s="110">
        <v>0</v>
      </c>
      <c r="AF403" s="110">
        <v>0</v>
      </c>
      <c r="AG403" s="112">
        <f t="shared" si="73"/>
        <v>0</v>
      </c>
      <c r="AH403" s="110">
        <f>SUM(AG$4:AG403)</f>
        <v>1</v>
      </c>
      <c r="AI403" s="112">
        <f t="shared" si="70"/>
        <v>0</v>
      </c>
      <c r="AJ403" s="110">
        <f>COUNTIF(AI$4:AI403,"&gt;0")</f>
        <v>0</v>
      </c>
      <c r="AK403" s="110">
        <v>0</v>
      </c>
      <c r="AL403" s="110">
        <v>0</v>
      </c>
      <c r="AM403" s="172" t="str">
        <f>IF(OR(Table1[[#This Row],[Line total ordered for now]]&gt;0,Table1[[#This Row],[Line total ordered for season]]&gt;0),1,"")</f>
        <v/>
      </c>
      <c r="AN403" s="173">
        <f>COUNTIF(AM$4:AM403,"&gt;0")</f>
        <v>0</v>
      </c>
      <c r="AO403" s="173">
        <f>Table1[[#This Row],[ORDER QUANTITY
to be collected BEFORE 31.3.22]]</f>
        <v>0</v>
      </c>
      <c r="AP403" s="174">
        <f t="shared" si="71"/>
        <v>0</v>
      </c>
      <c r="AQ403" s="174">
        <f>IFERROR(INDEX(Retail!H:H,MATCH($D403,Retail!$D:$D,0)),0)</f>
        <v>0</v>
      </c>
      <c r="AR403" s="174">
        <f>IFERROR(INDEX(Retail!J:J,MATCH($D403,Retail!$D:$D,0)),0)</f>
        <v>0</v>
      </c>
      <c r="AS403" s="174">
        <f>IFERROR(INDEX('NEW2022'!H:H,MATCH($D403,'NEW2022'!D:D,0)),0)</f>
        <v>0</v>
      </c>
      <c r="AT403" s="174">
        <f>IFERROR(INDEX('NEW2022'!J:J,MATCH($D403,'NEW2022'!D:D,0)),0)</f>
        <v>0</v>
      </c>
      <c r="AU403" s="174">
        <f>IFERROR(INDEX('Quiet Items'!H:H,MATCH($D403,'Quiet Items'!D:D,0)),0)</f>
        <v>0</v>
      </c>
      <c r="AV403" s="174">
        <f>IFERROR(INDEX('Quiet Items'!J:J,MATCH($D403,'Quiet Items'!D:D,0)),0)</f>
        <v>0</v>
      </c>
      <c r="AW403" s="174">
        <f>IFERROR(INDEX('1.4G'!H:H,MATCH($D403,'1.4G'!D:D,0)),0)</f>
        <v>0</v>
      </c>
      <c r="AX403" s="174">
        <f>IFERROR(INDEX('1.4G'!J:J,MATCH($D403,'1.4G'!D:D,0)),0)</f>
        <v>0</v>
      </c>
      <c r="AY403" s="174">
        <f t="shared" si="75"/>
        <v>0</v>
      </c>
      <c r="AZ403" s="174">
        <f t="shared" si="76"/>
        <v>0</v>
      </c>
      <c r="BA403" s="175">
        <f>IFERROR(Table1[[#This Row],[Line total ordered for now]]*Table1[[#This Row],[GUARANTEED PRICE
for STOCK orders collected before 31.3.22]],0)</f>
        <v>0</v>
      </c>
      <c r="BB403" s="175">
        <f t="shared" si="72"/>
        <v>0</v>
      </c>
      <c r="BC403" s="176">
        <f>(AZ403+Table1[[#This Row],[Line total ordered for now]])*Z403</f>
        <v>0</v>
      </c>
      <c r="BD403" s="200">
        <v>167.24885776864724</v>
      </c>
      <c r="BE403" s="65"/>
      <c r="BF403" s="65"/>
      <c r="BG403" s="65"/>
      <c r="BH403" s="65"/>
      <c r="BI403" s="65"/>
      <c r="BJ403" s="65"/>
      <c r="BK403" s="65"/>
      <c r="BL403" s="55"/>
      <c r="BM403"/>
      <c r="BN403"/>
      <c r="BO403"/>
      <c r="BP403"/>
      <c r="BQ403"/>
      <c r="BR403"/>
      <c r="BS403"/>
      <c r="BT403"/>
    </row>
    <row r="404" spans="1:72" ht="15.75">
      <c r="A404" s="202">
        <v>401</v>
      </c>
      <c r="B404" s="68" t="s">
        <v>6378</v>
      </c>
      <c r="C404" s="149" t="s">
        <v>629</v>
      </c>
      <c r="D404" s="149" t="s">
        <v>1899</v>
      </c>
      <c r="E404" s="149" t="s">
        <v>1900</v>
      </c>
      <c r="F404" s="158" t="str">
        <f t="shared" si="74"/>
        <v>Video</v>
      </c>
      <c r="G404" s="187">
        <v>2</v>
      </c>
      <c r="H404" s="150"/>
      <c r="I404" s="184">
        <v>146.22999999999999</v>
      </c>
      <c r="J404" s="150"/>
      <c r="K404" s="151">
        <v>21.862595786751271</v>
      </c>
      <c r="L404" s="152">
        <v>179.05465949349292</v>
      </c>
      <c r="M404" s="152">
        <v>196.76336208076145</v>
      </c>
      <c r="N404" s="153" t="s">
        <v>630</v>
      </c>
      <c r="O404" s="154">
        <v>9</v>
      </c>
      <c r="P404" s="153">
        <v>11</v>
      </c>
      <c r="Q404" s="153" t="s">
        <v>147</v>
      </c>
      <c r="R404" s="155">
        <v>13</v>
      </c>
      <c r="S404" s="155">
        <v>9.43</v>
      </c>
      <c r="T404" s="155">
        <v>3.95</v>
      </c>
      <c r="U404" s="154" t="s">
        <v>94</v>
      </c>
      <c r="V404" s="153" t="s">
        <v>89</v>
      </c>
      <c r="W404" s="153" t="s">
        <v>627</v>
      </c>
      <c r="X404" s="151" t="s">
        <v>6378</v>
      </c>
      <c r="Y404" s="151" t="s">
        <v>6378</v>
      </c>
      <c r="Z404" s="156">
        <v>8.8499999999999995E-2</v>
      </c>
      <c r="AA404" s="153" t="s">
        <v>919</v>
      </c>
      <c r="AB404" s="153" t="s">
        <v>5734</v>
      </c>
      <c r="AC404" s="153" t="s">
        <v>145</v>
      </c>
      <c r="AD404" s="157" t="s">
        <v>1901</v>
      </c>
      <c r="AE404" s="110">
        <v>0</v>
      </c>
      <c r="AF404" s="110">
        <v>0</v>
      </c>
      <c r="AG404" s="112">
        <f t="shared" si="73"/>
        <v>0</v>
      </c>
      <c r="AH404" s="110">
        <f>SUM(AG$4:AG404)</f>
        <v>1</v>
      </c>
      <c r="AI404" s="112">
        <f t="shared" si="70"/>
        <v>0</v>
      </c>
      <c r="AJ404" s="110">
        <f>COUNTIF(AI$4:AI404,"&gt;0")</f>
        <v>0</v>
      </c>
      <c r="AK404" s="110">
        <v>0</v>
      </c>
      <c r="AL404" s="110">
        <v>0</v>
      </c>
      <c r="AM404" s="172" t="str">
        <f>IF(OR(Table1[[#This Row],[Line total ordered for now]]&gt;0,Table1[[#This Row],[Line total ordered for season]]&gt;0),1,"")</f>
        <v/>
      </c>
      <c r="AN404" s="173">
        <f>COUNTIF(AM$4:AM404,"&gt;0")</f>
        <v>0</v>
      </c>
      <c r="AO404" s="173">
        <f>Table1[[#This Row],[ORDER QUANTITY
to be collected BEFORE 31.3.22]]</f>
        <v>0</v>
      </c>
      <c r="AP404" s="174">
        <f t="shared" si="71"/>
        <v>0</v>
      </c>
      <c r="AQ404" s="174">
        <f>IFERROR(INDEX(Retail!H:H,MATCH($D404,Retail!$D:$D,0)),0)</f>
        <v>0</v>
      </c>
      <c r="AR404" s="174">
        <f>IFERROR(INDEX(Retail!J:J,MATCH($D404,Retail!$D:$D,0)),0)</f>
        <v>0</v>
      </c>
      <c r="AS404" s="174">
        <f>IFERROR(INDEX('NEW2022'!H:H,MATCH($D404,'NEW2022'!D:D,0)),0)</f>
        <v>0</v>
      </c>
      <c r="AT404" s="174">
        <f>IFERROR(INDEX('NEW2022'!J:J,MATCH($D404,'NEW2022'!D:D,0)),0)</f>
        <v>0</v>
      </c>
      <c r="AU404" s="174">
        <f>IFERROR(INDEX('Quiet Items'!H:H,MATCH($D404,'Quiet Items'!D:D,0)),0)</f>
        <v>0</v>
      </c>
      <c r="AV404" s="174">
        <f>IFERROR(INDEX('Quiet Items'!J:J,MATCH($D404,'Quiet Items'!D:D,0)),0)</f>
        <v>0</v>
      </c>
      <c r="AW404" s="174">
        <f>IFERROR(INDEX('1.4G'!H:H,MATCH($D404,'1.4G'!D:D,0)),0)</f>
        <v>0</v>
      </c>
      <c r="AX404" s="174">
        <f>IFERROR(INDEX('1.4G'!J:J,MATCH($D404,'1.4G'!D:D,0)),0)</f>
        <v>0</v>
      </c>
      <c r="AY404" s="174">
        <f t="shared" si="75"/>
        <v>0</v>
      </c>
      <c r="AZ404" s="174">
        <f t="shared" si="76"/>
        <v>0</v>
      </c>
      <c r="BA404" s="175">
        <f>IFERROR(Table1[[#This Row],[Line total ordered for now]]*Table1[[#This Row],[GUARANTEED PRICE
for STOCK orders collected before 31.3.22]],0)</f>
        <v>0</v>
      </c>
      <c r="BB404" s="175">
        <f t="shared" si="72"/>
        <v>0</v>
      </c>
      <c r="BC404" s="176">
        <f>(AZ404+Table1[[#This Row],[Line total ordered for now]])*Z404</f>
        <v>0</v>
      </c>
      <c r="BD404" s="200">
        <v>167.24885776864724</v>
      </c>
      <c r="BE404" s="65"/>
      <c r="BF404" s="65"/>
      <c r="BG404" s="65"/>
      <c r="BH404" s="65"/>
      <c r="BI404" s="65"/>
      <c r="BJ404" s="65"/>
      <c r="BK404" s="65"/>
      <c r="BL404" s="55"/>
      <c r="BM404"/>
      <c r="BN404"/>
      <c r="BO404"/>
      <c r="BP404"/>
      <c r="BQ404"/>
      <c r="BR404"/>
      <c r="BS404"/>
      <c r="BT404"/>
    </row>
    <row r="405" spans="1:72" s="196" customFormat="1" ht="15.75">
      <c r="A405" s="202">
        <v>402</v>
      </c>
      <c r="B405" s="68" t="s">
        <v>6378</v>
      </c>
      <c r="C405" s="149" t="s">
        <v>629</v>
      </c>
      <c r="D405" s="149" t="s">
        <v>4583</v>
      </c>
      <c r="E405" s="149" t="s">
        <v>4584</v>
      </c>
      <c r="F405" s="158" t="str">
        <f>IF(LEFT(AD405,4)="http",HYPERLINK(AD405,"Video"),"")</f>
        <v>Video</v>
      </c>
      <c r="G405" s="187">
        <v>0</v>
      </c>
      <c r="H405" s="150"/>
      <c r="I405" s="184">
        <v>150</v>
      </c>
      <c r="J405" s="150"/>
      <c r="K405" s="151">
        <v>22.176466586424038</v>
      </c>
      <c r="L405" s="152">
        <v>181.62526134281288</v>
      </c>
      <c r="M405" s="152">
        <v>199.58819927781633</v>
      </c>
      <c r="N405" s="153" t="s">
        <v>630</v>
      </c>
      <c r="O405" s="154">
        <v>9</v>
      </c>
      <c r="P405" s="153">
        <v>11</v>
      </c>
      <c r="Q405" s="153" t="s">
        <v>147</v>
      </c>
      <c r="R405" s="155">
        <v>13</v>
      </c>
      <c r="S405" s="155">
        <v>9.43</v>
      </c>
      <c r="T405" s="155">
        <v>3.95</v>
      </c>
      <c r="U405" s="154" t="s">
        <v>94</v>
      </c>
      <c r="V405" s="153" t="s">
        <v>89</v>
      </c>
      <c r="W405" s="153" t="s">
        <v>627</v>
      </c>
      <c r="X405" s="151" t="s">
        <v>6378</v>
      </c>
      <c r="Y405" s="151" t="s">
        <v>6378</v>
      </c>
      <c r="Z405" s="156">
        <v>8.8499999999999995E-2</v>
      </c>
      <c r="AA405" s="153" t="s">
        <v>919</v>
      </c>
      <c r="AB405" s="153" t="s">
        <v>5552</v>
      </c>
      <c r="AC405" s="153" t="s">
        <v>656</v>
      </c>
      <c r="AD405" s="157" t="s">
        <v>4585</v>
      </c>
      <c r="AE405" s="110">
        <v>0</v>
      </c>
      <c r="AF405" s="110">
        <v>0</v>
      </c>
      <c r="AG405" s="112">
        <f t="shared" si="73"/>
        <v>0</v>
      </c>
      <c r="AH405" s="110">
        <f>SUM(AG$4:AG405)</f>
        <v>1</v>
      </c>
      <c r="AI405" s="112">
        <f t="shared" si="70"/>
        <v>0</v>
      </c>
      <c r="AJ405" s="110">
        <f>COUNTIF(AI$4:AI405,"&gt;0")</f>
        <v>0</v>
      </c>
      <c r="AK405" s="110">
        <v>0</v>
      </c>
      <c r="AL405" s="110">
        <v>0</v>
      </c>
      <c r="AM405" s="172" t="str">
        <f>IF(OR(Table1[[#This Row],[Line total ordered for now]]&gt;0,Table1[[#This Row],[Line total ordered for season]]&gt;0),1,"")</f>
        <v/>
      </c>
      <c r="AN405" s="173">
        <f>COUNTIF(AM$4:AM405,"&gt;0")</f>
        <v>0</v>
      </c>
      <c r="AO405" s="173">
        <f>Table1[[#This Row],[ORDER QUANTITY
to be collected BEFORE 31.3.22]]</f>
        <v>0</v>
      </c>
      <c r="AP405" s="174">
        <f t="shared" si="71"/>
        <v>0</v>
      </c>
      <c r="AQ405" s="174">
        <f>IFERROR(INDEX(Retail!H:H,MATCH($D405,Retail!$D:$D,0)),0)</f>
        <v>0</v>
      </c>
      <c r="AR405" s="174">
        <f>IFERROR(INDEX(Retail!J:J,MATCH($D405,Retail!$D:$D,0)),0)</f>
        <v>0</v>
      </c>
      <c r="AS405" s="174">
        <f>IFERROR(INDEX('NEW2022'!H:H,MATCH($D405,'NEW2022'!D:D,0)),0)</f>
        <v>0</v>
      </c>
      <c r="AT405" s="174">
        <f>IFERROR(INDEX('NEW2022'!J:J,MATCH($D405,'NEW2022'!D:D,0)),0)</f>
        <v>0</v>
      </c>
      <c r="AU405" s="174">
        <f>IFERROR(INDEX('Quiet Items'!H:H,MATCH($D405,'Quiet Items'!D:D,0)),0)</f>
        <v>0</v>
      </c>
      <c r="AV405" s="174">
        <f>IFERROR(INDEX('Quiet Items'!J:J,MATCH($D405,'Quiet Items'!D:D,0)),0)</f>
        <v>0</v>
      </c>
      <c r="AW405" s="174">
        <f>IFERROR(INDEX('1.4G'!H:H,MATCH($D405,'1.4G'!D:D,0)),0)</f>
        <v>0</v>
      </c>
      <c r="AX405" s="174">
        <f>IFERROR(INDEX('1.4G'!J:J,MATCH($D405,'1.4G'!D:D,0)),0)</f>
        <v>0</v>
      </c>
      <c r="AY405" s="174">
        <f>IF(OR(AU405&gt;0,AW405&gt;0,AO405&gt;0,AS405&gt;0,AQ405&gt;0),AU405+AW405+AO405+AS405+AQ405,0)</f>
        <v>0</v>
      </c>
      <c r="AZ405" s="174">
        <f>IF(OR(AV405&gt;0,AX405&gt;0,AP405&gt;0,AT405&gt;0,AR405&gt;0),AV405+AX405+AP405+AT405+AR405,0)</f>
        <v>0</v>
      </c>
      <c r="BA405" s="175">
        <f>IFERROR(Table1[[#This Row],[Line total ordered for now]]*Table1[[#This Row],[GUARANTEED PRICE
for STOCK orders collected before 31.3.22]],0)</f>
        <v>0</v>
      </c>
      <c r="BB405" s="175">
        <f t="shared" si="72"/>
        <v>0</v>
      </c>
      <c r="BC405" s="176">
        <f>(AZ405+Table1[[#This Row],[Line total ordered for now]])*Z405</f>
        <v>0</v>
      </c>
      <c r="BD405" s="200">
        <v>169.64996938614388</v>
      </c>
      <c r="BE405" s="65"/>
      <c r="BF405" s="65"/>
      <c r="BG405" s="65"/>
      <c r="BH405" s="65"/>
      <c r="BI405" s="65"/>
      <c r="BJ405" s="65"/>
      <c r="BK405" s="65"/>
      <c r="BL405" s="55"/>
    </row>
    <row r="406" spans="1:72" ht="15.75">
      <c r="A406" s="202">
        <v>403</v>
      </c>
      <c r="B406" s="68" t="s">
        <v>6378</v>
      </c>
      <c r="C406" s="149" t="s">
        <v>629</v>
      </c>
      <c r="D406" s="149" t="s">
        <v>3281</v>
      </c>
      <c r="E406" s="149" t="s">
        <v>3282</v>
      </c>
      <c r="F406" s="158" t="str">
        <f t="shared" si="74"/>
        <v>Video</v>
      </c>
      <c r="G406" s="187">
        <v>4</v>
      </c>
      <c r="H406" s="150"/>
      <c r="I406" s="184">
        <v>147.96</v>
      </c>
      <c r="J406" s="150"/>
      <c r="K406" s="151">
        <v>22.281165815241302</v>
      </c>
      <c r="L406" s="152">
        <v>182.48274802682627</v>
      </c>
      <c r="M406" s="152">
        <v>200.53049233717172</v>
      </c>
      <c r="N406" s="153" t="s">
        <v>630</v>
      </c>
      <c r="O406" s="154">
        <v>9</v>
      </c>
      <c r="P406" s="153">
        <v>0</v>
      </c>
      <c r="Q406" s="153" t="s">
        <v>147</v>
      </c>
      <c r="R406" s="155">
        <v>15</v>
      </c>
      <c r="S406" s="155">
        <v>9.43</v>
      </c>
      <c r="T406" s="155">
        <v>3.95</v>
      </c>
      <c r="U406" s="154" t="s">
        <v>94</v>
      </c>
      <c r="V406" s="153" t="s">
        <v>89</v>
      </c>
      <c r="W406" s="153" t="s">
        <v>627</v>
      </c>
      <c r="X406" s="151" t="s">
        <v>6378</v>
      </c>
      <c r="Y406" s="151" t="s">
        <v>6378</v>
      </c>
      <c r="Z406" s="156">
        <v>9.3600000000000003E-2</v>
      </c>
      <c r="AA406" s="153" t="s">
        <v>3154</v>
      </c>
      <c r="AB406" s="153" t="s">
        <v>5588</v>
      </c>
      <c r="AC406" s="153" t="s">
        <v>4790</v>
      </c>
      <c r="AD406" s="157" t="s">
        <v>3283</v>
      </c>
      <c r="AE406" s="110">
        <v>0</v>
      </c>
      <c r="AF406" s="110">
        <v>0</v>
      </c>
      <c r="AG406" s="112">
        <f t="shared" si="73"/>
        <v>0</v>
      </c>
      <c r="AH406" s="110">
        <f>SUM(AG$4:AG406)</f>
        <v>1</v>
      </c>
      <c r="AI406" s="112">
        <f t="shared" si="70"/>
        <v>0</v>
      </c>
      <c r="AJ406" s="110">
        <f>COUNTIF(AI$4:AI406,"&gt;0")</f>
        <v>0</v>
      </c>
      <c r="AK406" s="110">
        <v>0</v>
      </c>
      <c r="AL406" s="110">
        <v>0</v>
      </c>
      <c r="AM406" s="172" t="str">
        <f>IF(OR(Table1[[#This Row],[Line total ordered for now]]&gt;0,Table1[[#This Row],[Line total ordered for season]]&gt;0),1,"")</f>
        <v/>
      </c>
      <c r="AN406" s="173">
        <f>COUNTIF(AM$4:AM406,"&gt;0")</f>
        <v>0</v>
      </c>
      <c r="AO406" s="173">
        <f>Table1[[#This Row],[ORDER QUANTITY
to be collected BEFORE 31.3.22]]</f>
        <v>0</v>
      </c>
      <c r="AP406" s="174">
        <f t="shared" si="71"/>
        <v>0</v>
      </c>
      <c r="AQ406" s="174">
        <f>IFERROR(INDEX(Retail!H:H,MATCH($D406,Retail!$D:$D,0)),0)</f>
        <v>0</v>
      </c>
      <c r="AR406" s="174">
        <f>IFERROR(INDEX(Retail!J:J,MATCH($D406,Retail!$D:$D,0)),0)</f>
        <v>0</v>
      </c>
      <c r="AS406" s="174">
        <f>IFERROR(INDEX('NEW2022'!H:H,MATCH($D406,'NEW2022'!D:D,0)),0)</f>
        <v>0</v>
      </c>
      <c r="AT406" s="174">
        <f>IFERROR(INDEX('NEW2022'!J:J,MATCH($D406,'NEW2022'!D:D,0)),0)</f>
        <v>0</v>
      </c>
      <c r="AU406" s="174">
        <f>IFERROR(INDEX('Quiet Items'!H:H,MATCH($D406,'Quiet Items'!D:D,0)),0)</f>
        <v>0</v>
      </c>
      <c r="AV406" s="174">
        <f>IFERROR(INDEX('Quiet Items'!J:J,MATCH($D406,'Quiet Items'!D:D,0)),0)</f>
        <v>0</v>
      </c>
      <c r="AW406" s="174">
        <f>IFERROR(INDEX('1.4G'!H:H,MATCH($D406,'1.4G'!D:D,0)),0)</f>
        <v>0</v>
      </c>
      <c r="AX406" s="174">
        <f>IFERROR(INDEX('1.4G'!J:J,MATCH($D406,'1.4G'!D:D,0)),0)</f>
        <v>0</v>
      </c>
      <c r="AY406" s="174">
        <f t="shared" si="75"/>
        <v>0</v>
      </c>
      <c r="AZ406" s="174">
        <f t="shared" si="76"/>
        <v>0</v>
      </c>
      <c r="BA406" s="175">
        <f>IFERROR(Table1[[#This Row],[Line total ordered for now]]*Table1[[#This Row],[GUARANTEED PRICE
for STOCK orders collected before 31.3.22]],0)</f>
        <v>0</v>
      </c>
      <c r="BB406" s="175">
        <f t="shared" si="72"/>
        <v>0</v>
      </c>
      <c r="BC406" s="176">
        <f>(AZ406+Table1[[#This Row],[Line total ordered for now]])*Z406</f>
        <v>0</v>
      </c>
      <c r="BD406" s="200">
        <v>170.45091848659595</v>
      </c>
      <c r="BE406" s="65"/>
      <c r="BF406" s="65"/>
      <c r="BG406" s="65"/>
      <c r="BH406" s="65"/>
      <c r="BI406" s="65"/>
      <c r="BJ406" s="65"/>
      <c r="BK406" s="65"/>
      <c r="BL406" s="55"/>
      <c r="BM406"/>
      <c r="BN406"/>
      <c r="BO406"/>
      <c r="BP406"/>
      <c r="BQ406"/>
      <c r="BR406"/>
      <c r="BS406"/>
      <c r="BT406"/>
    </row>
    <row r="407" spans="1:72" ht="15.75">
      <c r="A407" s="202">
        <v>404</v>
      </c>
      <c r="B407" s="68" t="s">
        <v>6378</v>
      </c>
      <c r="C407" s="149" t="s">
        <v>629</v>
      </c>
      <c r="D407" s="149" t="s">
        <v>2352</v>
      </c>
      <c r="E407" s="149" t="s">
        <v>2353</v>
      </c>
      <c r="F407" s="158" t="str">
        <f t="shared" si="74"/>
        <v>Video</v>
      </c>
      <c r="G407" s="187">
        <v>9</v>
      </c>
      <c r="H407" s="150"/>
      <c r="I407" s="184">
        <v>146.61000000000001</v>
      </c>
      <c r="J407" s="150"/>
      <c r="K407" s="151">
        <v>22.348131728307642</v>
      </c>
      <c r="L407" s="152">
        <v>183.0311988548396</v>
      </c>
      <c r="M407" s="152">
        <v>201.13318555476877</v>
      </c>
      <c r="N407" s="153" t="s">
        <v>630</v>
      </c>
      <c r="O407" s="154">
        <v>9</v>
      </c>
      <c r="P407" s="153">
        <v>17</v>
      </c>
      <c r="Q407" s="153" t="s">
        <v>147</v>
      </c>
      <c r="R407" s="155">
        <v>13</v>
      </c>
      <c r="S407" s="155">
        <v>9.43</v>
      </c>
      <c r="T407" s="155">
        <v>3.95</v>
      </c>
      <c r="U407" s="154" t="s">
        <v>94</v>
      </c>
      <c r="V407" s="153" t="s">
        <v>89</v>
      </c>
      <c r="W407" s="153" t="s">
        <v>627</v>
      </c>
      <c r="X407" s="151" t="s">
        <v>6378</v>
      </c>
      <c r="Y407" s="151" t="s">
        <v>6378</v>
      </c>
      <c r="Z407" s="156">
        <v>8.8499999999999995E-2</v>
      </c>
      <c r="AA407" s="153" t="s">
        <v>919</v>
      </c>
      <c r="AB407" s="153" t="s">
        <v>4930</v>
      </c>
      <c r="AC407" s="153" t="s">
        <v>4902</v>
      </c>
      <c r="AD407" s="157" t="s">
        <v>2354</v>
      </c>
      <c r="AE407" s="110">
        <v>0</v>
      </c>
      <c r="AF407" s="110">
        <v>0</v>
      </c>
      <c r="AG407" s="112">
        <f t="shared" si="73"/>
        <v>0</v>
      </c>
      <c r="AH407" s="110">
        <f>SUM(AG$4:AG407)</f>
        <v>1</v>
      </c>
      <c r="AI407" s="112">
        <f t="shared" si="70"/>
        <v>0</v>
      </c>
      <c r="AJ407" s="110">
        <f>COUNTIF(AI$4:AI407,"&gt;0")</f>
        <v>0</v>
      </c>
      <c r="AK407" s="110">
        <v>0</v>
      </c>
      <c r="AL407" s="110">
        <v>0</v>
      </c>
      <c r="AM407" s="172" t="str">
        <f>IF(OR(Table1[[#This Row],[Line total ordered for now]]&gt;0,Table1[[#This Row],[Line total ordered for season]]&gt;0),1,"")</f>
        <v/>
      </c>
      <c r="AN407" s="173">
        <f>COUNTIF(AM$4:AM407,"&gt;0")</f>
        <v>0</v>
      </c>
      <c r="AO407" s="173">
        <f>Table1[[#This Row],[ORDER QUANTITY
to be collected BEFORE 31.3.22]]</f>
        <v>0</v>
      </c>
      <c r="AP407" s="174">
        <f t="shared" si="71"/>
        <v>0</v>
      </c>
      <c r="AQ407" s="174">
        <f>IFERROR(INDEX(Retail!H:H,MATCH($D407,Retail!$D:$D,0)),0)</f>
        <v>0</v>
      </c>
      <c r="AR407" s="174">
        <f>IFERROR(INDEX(Retail!J:J,MATCH($D407,Retail!$D:$D,0)),0)</f>
        <v>0</v>
      </c>
      <c r="AS407" s="174">
        <f>IFERROR(INDEX('NEW2022'!H:H,MATCH($D407,'NEW2022'!D:D,0)),0)</f>
        <v>0</v>
      </c>
      <c r="AT407" s="174">
        <f>IFERROR(INDEX('NEW2022'!J:J,MATCH($D407,'NEW2022'!D:D,0)),0)</f>
        <v>0</v>
      </c>
      <c r="AU407" s="174">
        <f>IFERROR(INDEX('Quiet Items'!H:H,MATCH($D407,'Quiet Items'!D:D,0)),0)</f>
        <v>0</v>
      </c>
      <c r="AV407" s="174">
        <f>IFERROR(INDEX('Quiet Items'!J:J,MATCH($D407,'Quiet Items'!D:D,0)),0)</f>
        <v>0</v>
      </c>
      <c r="AW407" s="174">
        <f>IFERROR(INDEX('1.4G'!H:H,MATCH($D407,'1.4G'!D:D,0)),0)</f>
        <v>0</v>
      </c>
      <c r="AX407" s="174">
        <f>IFERROR(INDEX('1.4G'!J:J,MATCH($D407,'1.4G'!D:D,0)),0)</f>
        <v>0</v>
      </c>
      <c r="AY407" s="174">
        <f t="shared" si="75"/>
        <v>0</v>
      </c>
      <c r="AZ407" s="174">
        <f t="shared" si="76"/>
        <v>0</v>
      </c>
      <c r="BA407" s="175">
        <f>IFERROR(Table1[[#This Row],[Line total ordered for now]]*Table1[[#This Row],[GUARANTEED PRICE
for STOCK orders collected before 31.3.22]],0)</f>
        <v>0</v>
      </c>
      <c r="BB407" s="175">
        <f t="shared" si="72"/>
        <v>0</v>
      </c>
      <c r="BC407" s="176">
        <f>(AZ407+Table1[[#This Row],[Line total ordered for now]])*Z407</f>
        <v>0</v>
      </c>
      <c r="BD407" s="200">
        <v>170.96320772155346</v>
      </c>
      <c r="BE407" s="65"/>
      <c r="BF407" s="65"/>
      <c r="BG407" s="65"/>
      <c r="BH407" s="65"/>
      <c r="BI407" s="65"/>
      <c r="BJ407" s="65"/>
      <c r="BK407" s="65"/>
      <c r="BL407" s="55"/>
      <c r="BM407"/>
      <c r="BN407"/>
      <c r="BO407"/>
      <c r="BP407"/>
      <c r="BQ407"/>
      <c r="BR407"/>
      <c r="BS407"/>
      <c r="BT407"/>
    </row>
    <row r="408" spans="1:72" ht="15.75">
      <c r="A408" s="202">
        <v>405</v>
      </c>
      <c r="B408" s="68" t="s">
        <v>6378</v>
      </c>
      <c r="C408" s="149" t="s">
        <v>629</v>
      </c>
      <c r="D408" s="149" t="s">
        <v>1819</v>
      </c>
      <c r="E408" s="149" t="s">
        <v>1820</v>
      </c>
      <c r="F408" s="158" t="str">
        <f t="shared" si="74"/>
        <v>Video</v>
      </c>
      <c r="G408" s="187">
        <v>0</v>
      </c>
      <c r="H408" s="150"/>
      <c r="I408" s="184">
        <v>125.45</v>
      </c>
      <c r="J408" s="150"/>
      <c r="K408" s="151">
        <v>22.353041642323362</v>
      </c>
      <c r="L408" s="152">
        <v>183.07141105062831</v>
      </c>
      <c r="M408" s="152">
        <v>201.17737478091024</v>
      </c>
      <c r="N408" s="153" t="s">
        <v>630</v>
      </c>
      <c r="O408" s="154">
        <v>9</v>
      </c>
      <c r="P408" s="153">
        <v>11</v>
      </c>
      <c r="Q408" s="153" t="s">
        <v>147</v>
      </c>
      <c r="R408" s="155">
        <v>13</v>
      </c>
      <c r="S408" s="155">
        <v>9.43</v>
      </c>
      <c r="T408" s="155">
        <v>3.95</v>
      </c>
      <c r="U408" s="154" t="s">
        <v>94</v>
      </c>
      <c r="V408" s="153" t="s">
        <v>89</v>
      </c>
      <c r="W408" s="153" t="s">
        <v>627</v>
      </c>
      <c r="X408" s="151" t="s">
        <v>6378</v>
      </c>
      <c r="Y408" s="151" t="s">
        <v>6378</v>
      </c>
      <c r="Z408" s="156">
        <v>8.8499999999999995E-2</v>
      </c>
      <c r="AA408" s="153" t="s">
        <v>672</v>
      </c>
      <c r="AB408" s="153" t="s">
        <v>5764</v>
      </c>
      <c r="AC408" s="153" t="s">
        <v>145</v>
      </c>
      <c r="AD408" s="157" t="s">
        <v>1821</v>
      </c>
      <c r="AE408" s="110">
        <v>0</v>
      </c>
      <c r="AF408" s="110">
        <v>0</v>
      </c>
      <c r="AG408" s="112">
        <f t="shared" si="73"/>
        <v>0</v>
      </c>
      <c r="AH408" s="110">
        <f>SUM(AG$4:AG408)</f>
        <v>1</v>
      </c>
      <c r="AI408" s="112">
        <f t="shared" si="70"/>
        <v>0</v>
      </c>
      <c r="AJ408" s="110">
        <f>COUNTIF(AI$4:AI408,"&gt;0")</f>
        <v>0</v>
      </c>
      <c r="AK408" s="110">
        <v>0</v>
      </c>
      <c r="AL408" s="110">
        <v>0</v>
      </c>
      <c r="AM408" s="172" t="str">
        <f>IF(OR(Table1[[#This Row],[Line total ordered for now]]&gt;0,Table1[[#This Row],[Line total ordered for season]]&gt;0),1,"")</f>
        <v/>
      </c>
      <c r="AN408" s="173">
        <f>COUNTIF(AM$4:AM408,"&gt;0")</f>
        <v>0</v>
      </c>
      <c r="AO408" s="173">
        <f>Table1[[#This Row],[ORDER QUANTITY
to be collected BEFORE 31.3.22]]</f>
        <v>0</v>
      </c>
      <c r="AP408" s="174">
        <f t="shared" si="71"/>
        <v>0</v>
      </c>
      <c r="AQ408" s="174">
        <f>IFERROR(INDEX(Retail!H:H,MATCH($D408,Retail!$D:$D,0)),0)</f>
        <v>0</v>
      </c>
      <c r="AR408" s="174">
        <f>IFERROR(INDEX(Retail!J:J,MATCH($D408,Retail!$D:$D,0)),0)</f>
        <v>0</v>
      </c>
      <c r="AS408" s="174">
        <f>IFERROR(INDEX('NEW2022'!H:H,MATCH($D408,'NEW2022'!D:D,0)),0)</f>
        <v>0</v>
      </c>
      <c r="AT408" s="174">
        <f>IFERROR(INDEX('NEW2022'!J:J,MATCH($D408,'NEW2022'!D:D,0)),0)</f>
        <v>0</v>
      </c>
      <c r="AU408" s="174">
        <f>IFERROR(INDEX('Quiet Items'!H:H,MATCH($D408,'Quiet Items'!D:D,0)),0)</f>
        <v>0</v>
      </c>
      <c r="AV408" s="174">
        <f>IFERROR(INDEX('Quiet Items'!J:J,MATCH($D408,'Quiet Items'!D:D,0)),0)</f>
        <v>0</v>
      </c>
      <c r="AW408" s="174">
        <f>IFERROR(INDEX('1.4G'!H:H,MATCH($D408,'1.4G'!D:D,0)),0)</f>
        <v>0</v>
      </c>
      <c r="AX408" s="174">
        <f>IFERROR(INDEX('1.4G'!J:J,MATCH($D408,'1.4G'!D:D,0)),0)</f>
        <v>0</v>
      </c>
      <c r="AY408" s="174">
        <f t="shared" si="75"/>
        <v>0</v>
      </c>
      <c r="AZ408" s="174">
        <f t="shared" si="76"/>
        <v>0</v>
      </c>
      <c r="BA408" s="175">
        <f>IFERROR(Table1[[#This Row],[Line total ordered for now]]*Table1[[#This Row],[GUARANTEED PRICE
for STOCK orders collected before 31.3.22]],0)</f>
        <v>0</v>
      </c>
      <c r="BB408" s="175">
        <f t="shared" si="72"/>
        <v>0</v>
      </c>
      <c r="BC408" s="176">
        <f>(AZ408+Table1[[#This Row],[Line total ordered for now]])*Z408</f>
        <v>0</v>
      </c>
      <c r="BD408" s="200">
        <v>171.0007685637737</v>
      </c>
      <c r="BE408" s="65"/>
      <c r="BF408" s="65"/>
      <c r="BG408" s="65"/>
      <c r="BH408" s="65"/>
      <c r="BI408" s="65"/>
      <c r="BJ408" s="65"/>
      <c r="BK408" s="65"/>
      <c r="BL408" s="55"/>
      <c r="BM408"/>
      <c r="BN408"/>
      <c r="BO408"/>
      <c r="BP408"/>
      <c r="BQ408"/>
      <c r="BR408"/>
      <c r="BS408"/>
      <c r="BT408"/>
    </row>
    <row r="409" spans="1:72" ht="15.75">
      <c r="A409" s="202">
        <v>406</v>
      </c>
      <c r="B409" s="68" t="s">
        <v>6378</v>
      </c>
      <c r="C409" s="149" t="s">
        <v>629</v>
      </c>
      <c r="D409" s="149" t="s">
        <v>1169</v>
      </c>
      <c r="E409" s="149" t="s">
        <v>1170</v>
      </c>
      <c r="F409" s="158" t="str">
        <f t="shared" si="74"/>
        <v>Video</v>
      </c>
      <c r="G409" s="187">
        <v>0</v>
      </c>
      <c r="H409" s="150"/>
      <c r="I409" s="184">
        <v>122.64</v>
      </c>
      <c r="J409" s="150"/>
      <c r="K409" s="151">
        <v>22.357927113966952</v>
      </c>
      <c r="L409" s="152">
        <v>183.11142306338934</v>
      </c>
      <c r="M409" s="152">
        <v>201.22134402570256</v>
      </c>
      <c r="N409" s="153" t="s">
        <v>630</v>
      </c>
      <c r="O409" s="154">
        <v>9</v>
      </c>
      <c r="P409" s="153">
        <v>13</v>
      </c>
      <c r="Q409" s="153" t="s">
        <v>147</v>
      </c>
      <c r="R409" s="155">
        <v>13</v>
      </c>
      <c r="S409" s="155">
        <v>10.5</v>
      </c>
      <c r="T409" s="155">
        <v>3.95</v>
      </c>
      <c r="U409" s="154" t="s">
        <v>94</v>
      </c>
      <c r="V409" s="153" t="s">
        <v>89</v>
      </c>
      <c r="W409" s="153" t="s">
        <v>627</v>
      </c>
      <c r="X409" s="151" t="s">
        <v>6378</v>
      </c>
      <c r="Y409" s="151" t="s">
        <v>6378</v>
      </c>
      <c r="Z409" s="156">
        <v>0.10199999999999999</v>
      </c>
      <c r="AA409" s="153" t="s">
        <v>919</v>
      </c>
      <c r="AB409" s="153" t="s">
        <v>5859</v>
      </c>
      <c r="AC409" s="153" t="s">
        <v>875</v>
      </c>
      <c r="AD409" s="157" t="s">
        <v>1171</v>
      </c>
      <c r="AE409" s="110">
        <v>0</v>
      </c>
      <c r="AF409" s="110">
        <v>0</v>
      </c>
      <c r="AG409" s="112">
        <f t="shared" si="73"/>
        <v>0</v>
      </c>
      <c r="AH409" s="110">
        <f>SUM(AG$4:AG409)</f>
        <v>1</v>
      </c>
      <c r="AI409" s="112">
        <f t="shared" si="70"/>
        <v>0</v>
      </c>
      <c r="AJ409" s="110">
        <f>COUNTIF(AI$4:AI409,"&gt;0")</f>
        <v>0</v>
      </c>
      <c r="AK409" s="110">
        <v>0</v>
      </c>
      <c r="AL409" s="110">
        <v>0</v>
      </c>
      <c r="AM409" s="172" t="str">
        <f>IF(OR(Table1[[#This Row],[Line total ordered for now]]&gt;0,Table1[[#This Row],[Line total ordered for season]]&gt;0),1,"")</f>
        <v/>
      </c>
      <c r="AN409" s="173">
        <f>COUNTIF(AM$4:AM409,"&gt;0")</f>
        <v>0</v>
      </c>
      <c r="AO409" s="173">
        <f>Table1[[#This Row],[ORDER QUANTITY
to be collected BEFORE 31.3.22]]</f>
        <v>0</v>
      </c>
      <c r="AP409" s="174">
        <f t="shared" si="71"/>
        <v>0</v>
      </c>
      <c r="AQ409" s="174">
        <f>IFERROR(INDEX(Retail!H:H,MATCH($D409,Retail!$D:$D,0)),0)</f>
        <v>0</v>
      </c>
      <c r="AR409" s="174">
        <f>IFERROR(INDEX(Retail!J:J,MATCH($D409,Retail!$D:$D,0)),0)</f>
        <v>0</v>
      </c>
      <c r="AS409" s="174">
        <f>IFERROR(INDEX('NEW2022'!H:H,MATCH($D409,'NEW2022'!D:D,0)),0)</f>
        <v>0</v>
      </c>
      <c r="AT409" s="174">
        <f>IFERROR(INDEX('NEW2022'!J:J,MATCH($D409,'NEW2022'!D:D,0)),0)</f>
        <v>0</v>
      </c>
      <c r="AU409" s="174">
        <f>IFERROR(INDEX('Quiet Items'!H:H,MATCH($D409,'Quiet Items'!D:D,0)),0)</f>
        <v>0</v>
      </c>
      <c r="AV409" s="174">
        <f>IFERROR(INDEX('Quiet Items'!J:J,MATCH($D409,'Quiet Items'!D:D,0)),0)</f>
        <v>0</v>
      </c>
      <c r="AW409" s="174">
        <f>IFERROR(INDEX('1.4G'!H:H,MATCH($D409,'1.4G'!D:D,0)),0)</f>
        <v>0</v>
      </c>
      <c r="AX409" s="174">
        <f>IFERROR(INDEX('1.4G'!J:J,MATCH($D409,'1.4G'!D:D,0)),0)</f>
        <v>0</v>
      </c>
      <c r="AY409" s="174">
        <f t="shared" si="75"/>
        <v>0</v>
      </c>
      <c r="AZ409" s="174">
        <f t="shared" si="76"/>
        <v>0</v>
      </c>
      <c r="BA409" s="175">
        <f>IFERROR(Table1[[#This Row],[Line total ordered for now]]*Table1[[#This Row],[GUARANTEED PRICE
for STOCK orders collected before 31.3.22]],0)</f>
        <v>0</v>
      </c>
      <c r="BB409" s="175">
        <f t="shared" si="72"/>
        <v>0</v>
      </c>
      <c r="BC409" s="176">
        <f>(AZ409+Table1[[#This Row],[Line total ordered for now]])*Z409</f>
        <v>0</v>
      </c>
      <c r="BD409" s="200">
        <v>171.03814242184717</v>
      </c>
      <c r="BE409" s="65"/>
      <c r="BF409" s="65"/>
      <c r="BG409" s="65"/>
      <c r="BH409" s="65"/>
      <c r="BI409" s="65"/>
      <c r="BJ409" s="65"/>
      <c r="BK409" s="65"/>
      <c r="BL409" s="55"/>
      <c r="BM409"/>
      <c r="BN409"/>
      <c r="BO409"/>
      <c r="BP409"/>
      <c r="BQ409"/>
      <c r="BR409"/>
      <c r="BS409"/>
      <c r="BT409"/>
    </row>
    <row r="410" spans="1:72" ht="15.75">
      <c r="A410" s="202">
        <v>407</v>
      </c>
      <c r="B410" s="68" t="s">
        <v>6378</v>
      </c>
      <c r="C410" s="149" t="s">
        <v>629</v>
      </c>
      <c r="D410" s="149" t="s">
        <v>2287</v>
      </c>
      <c r="E410" s="149" t="s">
        <v>2288</v>
      </c>
      <c r="F410" s="158" t="str">
        <f t="shared" si="74"/>
        <v>Video</v>
      </c>
      <c r="G410" s="187">
        <v>3</v>
      </c>
      <c r="H410" s="150"/>
      <c r="I410" s="184">
        <v>165.39</v>
      </c>
      <c r="J410" s="150"/>
      <c r="K410" s="151">
        <v>22.472222222222221</v>
      </c>
      <c r="L410" s="152">
        <v>184.04750000000001</v>
      </c>
      <c r="M410" s="152">
        <v>202.25</v>
      </c>
      <c r="N410" s="153" t="s">
        <v>630</v>
      </c>
      <c r="O410" s="154">
        <v>9</v>
      </c>
      <c r="P410" s="153">
        <v>7</v>
      </c>
      <c r="Q410" s="153" t="s">
        <v>147</v>
      </c>
      <c r="R410" s="155">
        <v>13</v>
      </c>
      <c r="S410" s="155">
        <v>9.43</v>
      </c>
      <c r="T410" s="155">
        <v>3.95</v>
      </c>
      <c r="U410" s="154" t="s">
        <v>94</v>
      </c>
      <c r="V410" s="153" t="s">
        <v>89</v>
      </c>
      <c r="W410" s="153" t="s">
        <v>627</v>
      </c>
      <c r="X410" s="151" t="s">
        <v>6378</v>
      </c>
      <c r="Y410" s="151" t="s">
        <v>6378</v>
      </c>
      <c r="Z410" s="156">
        <v>8.8499999999999995E-2</v>
      </c>
      <c r="AA410" s="153" t="s">
        <v>672</v>
      </c>
      <c r="AB410" s="153" t="s">
        <v>5573</v>
      </c>
      <c r="AC410" s="153" t="s">
        <v>2412</v>
      </c>
      <c r="AD410" s="157" t="s">
        <v>2289</v>
      </c>
      <c r="AE410" s="110">
        <v>0</v>
      </c>
      <c r="AF410" s="110">
        <v>0</v>
      </c>
      <c r="AG410" s="112">
        <f t="shared" si="73"/>
        <v>0</v>
      </c>
      <c r="AH410" s="110">
        <f>SUM(AG$4:AG410)</f>
        <v>1</v>
      </c>
      <c r="AI410" s="112">
        <f t="shared" si="70"/>
        <v>0</v>
      </c>
      <c r="AJ410" s="110">
        <f>COUNTIF(AI$4:AI410,"&gt;0")</f>
        <v>0</v>
      </c>
      <c r="AK410" s="110">
        <v>0</v>
      </c>
      <c r="AL410" s="110">
        <v>0</v>
      </c>
      <c r="AM410" s="172" t="str">
        <f>IF(OR(Table1[[#This Row],[Line total ordered for now]]&gt;0,Table1[[#This Row],[Line total ordered for season]]&gt;0),1,"")</f>
        <v/>
      </c>
      <c r="AN410" s="173">
        <f>COUNTIF(AM$4:AM410,"&gt;0")</f>
        <v>0</v>
      </c>
      <c r="AO410" s="173">
        <f>Table1[[#This Row],[ORDER QUANTITY
to be collected BEFORE 31.3.22]]</f>
        <v>0</v>
      </c>
      <c r="AP410" s="174">
        <f t="shared" si="71"/>
        <v>0</v>
      </c>
      <c r="AQ410" s="174">
        <f>IFERROR(INDEX(Retail!H:H,MATCH($D410,Retail!$D:$D,0)),0)</f>
        <v>0</v>
      </c>
      <c r="AR410" s="174">
        <f>IFERROR(INDEX(Retail!J:J,MATCH($D410,Retail!$D:$D,0)),0)</f>
        <v>0</v>
      </c>
      <c r="AS410" s="174">
        <f>IFERROR(INDEX('NEW2022'!H:H,MATCH($D410,'NEW2022'!D:D,0)),0)</f>
        <v>0</v>
      </c>
      <c r="AT410" s="174">
        <f>IFERROR(INDEX('NEW2022'!J:J,MATCH($D410,'NEW2022'!D:D,0)),0)</f>
        <v>0</v>
      </c>
      <c r="AU410" s="174">
        <f>IFERROR(INDEX('Quiet Items'!H:H,MATCH($D410,'Quiet Items'!D:D,0)),0)</f>
        <v>0</v>
      </c>
      <c r="AV410" s="174">
        <f>IFERROR(INDEX('Quiet Items'!J:J,MATCH($D410,'Quiet Items'!D:D,0)),0)</f>
        <v>0</v>
      </c>
      <c r="AW410" s="174">
        <f>IFERROR(INDEX('1.4G'!H:H,MATCH($D410,'1.4G'!D:D,0)),0)</f>
        <v>0</v>
      </c>
      <c r="AX410" s="174">
        <f>IFERROR(INDEX('1.4G'!J:J,MATCH($D410,'1.4G'!D:D,0)),0)</f>
        <v>0</v>
      </c>
      <c r="AY410" s="174">
        <f t="shared" si="75"/>
        <v>0</v>
      </c>
      <c r="AZ410" s="174">
        <f t="shared" si="76"/>
        <v>0</v>
      </c>
      <c r="BA410" s="175">
        <f>IFERROR(Table1[[#This Row],[Line total ordered for now]]*Table1[[#This Row],[GUARANTEED PRICE
for STOCK orders collected before 31.3.22]],0)</f>
        <v>0</v>
      </c>
      <c r="BB410" s="175">
        <f t="shared" si="72"/>
        <v>0</v>
      </c>
      <c r="BC410" s="176">
        <f>(AZ410+Table1[[#This Row],[Line total ordered for now]])*Z410</f>
        <v>0</v>
      </c>
      <c r="BD410" s="200">
        <v>171.91249999999999</v>
      </c>
      <c r="BE410" s="65"/>
      <c r="BF410" s="65"/>
      <c r="BG410" s="65"/>
      <c r="BH410" s="65"/>
      <c r="BI410" s="65"/>
      <c r="BJ410" s="65"/>
      <c r="BK410" s="65"/>
      <c r="BL410" s="55"/>
      <c r="BM410"/>
      <c r="BN410"/>
      <c r="BO410"/>
      <c r="BP410"/>
      <c r="BQ410"/>
      <c r="BR410"/>
      <c r="BS410"/>
      <c r="BT410"/>
    </row>
    <row r="411" spans="1:72" ht="15.75">
      <c r="A411" s="202">
        <v>408</v>
      </c>
      <c r="B411" s="68" t="s">
        <v>6378</v>
      </c>
      <c r="C411" s="149" t="s">
        <v>629</v>
      </c>
      <c r="D411" s="149" t="s">
        <v>1890</v>
      </c>
      <c r="E411" s="149" t="s">
        <v>1891</v>
      </c>
      <c r="F411" s="158" t="str">
        <f t="shared" si="74"/>
        <v>Video</v>
      </c>
      <c r="G411" s="187">
        <v>5</v>
      </c>
      <c r="H411" s="150"/>
      <c r="I411" s="184">
        <v>166.73</v>
      </c>
      <c r="J411" s="150"/>
      <c r="K411" s="151">
        <v>22.654444444444444</v>
      </c>
      <c r="L411" s="152">
        <v>185.53989999999999</v>
      </c>
      <c r="M411" s="152">
        <v>203.89</v>
      </c>
      <c r="N411" s="153" t="s">
        <v>630</v>
      </c>
      <c r="O411" s="154">
        <v>9</v>
      </c>
      <c r="P411" s="153">
        <v>6</v>
      </c>
      <c r="Q411" s="153" t="s">
        <v>147</v>
      </c>
      <c r="R411" s="155">
        <v>13</v>
      </c>
      <c r="S411" s="155">
        <v>9.43</v>
      </c>
      <c r="T411" s="155">
        <v>3.95</v>
      </c>
      <c r="U411" s="154" t="s">
        <v>94</v>
      </c>
      <c r="V411" s="153" t="s">
        <v>89</v>
      </c>
      <c r="W411" s="153" t="s">
        <v>627</v>
      </c>
      <c r="X411" s="151" t="s">
        <v>6378</v>
      </c>
      <c r="Y411" s="151" t="s">
        <v>6378</v>
      </c>
      <c r="Z411" s="156">
        <v>8.8499999999999995E-2</v>
      </c>
      <c r="AA411" s="153" t="s">
        <v>672</v>
      </c>
      <c r="AB411" s="153" t="s">
        <v>5568</v>
      </c>
      <c r="AC411" s="153" t="s">
        <v>149</v>
      </c>
      <c r="AD411" s="157" t="s">
        <v>1892</v>
      </c>
      <c r="AE411" s="110">
        <v>0</v>
      </c>
      <c r="AF411" s="110">
        <v>0</v>
      </c>
      <c r="AG411" s="112">
        <f t="shared" si="73"/>
        <v>0</v>
      </c>
      <c r="AH411" s="110">
        <f>SUM(AG$4:AG411)</f>
        <v>1</v>
      </c>
      <c r="AI411" s="112">
        <f t="shared" si="70"/>
        <v>0</v>
      </c>
      <c r="AJ411" s="110">
        <f>COUNTIF(AI$4:AI411,"&gt;0")</f>
        <v>0</v>
      </c>
      <c r="AK411" s="110">
        <v>0</v>
      </c>
      <c r="AL411" s="110">
        <v>0</v>
      </c>
      <c r="AM411" s="172" t="str">
        <f>IF(OR(Table1[[#This Row],[Line total ordered for now]]&gt;0,Table1[[#This Row],[Line total ordered for season]]&gt;0),1,"")</f>
        <v/>
      </c>
      <c r="AN411" s="173">
        <f>COUNTIF(AM$4:AM411,"&gt;0")</f>
        <v>0</v>
      </c>
      <c r="AO411" s="173">
        <f>Table1[[#This Row],[ORDER QUANTITY
to be collected BEFORE 31.3.22]]</f>
        <v>0</v>
      </c>
      <c r="AP411" s="174">
        <f t="shared" si="71"/>
        <v>0</v>
      </c>
      <c r="AQ411" s="174">
        <f>IFERROR(INDEX(Retail!H:H,MATCH($D411,Retail!$D:$D,0)),0)</f>
        <v>0</v>
      </c>
      <c r="AR411" s="174">
        <f>IFERROR(INDEX(Retail!J:J,MATCH($D411,Retail!$D:$D,0)),0)</f>
        <v>0</v>
      </c>
      <c r="AS411" s="174">
        <f>IFERROR(INDEX('NEW2022'!H:H,MATCH($D411,'NEW2022'!D:D,0)),0)</f>
        <v>0</v>
      </c>
      <c r="AT411" s="174">
        <f>IFERROR(INDEX('NEW2022'!J:J,MATCH($D411,'NEW2022'!D:D,0)),0)</f>
        <v>0</v>
      </c>
      <c r="AU411" s="174">
        <f>IFERROR(INDEX('Quiet Items'!H:H,MATCH($D411,'Quiet Items'!D:D,0)),0)</f>
        <v>0</v>
      </c>
      <c r="AV411" s="174">
        <f>IFERROR(INDEX('Quiet Items'!J:J,MATCH($D411,'Quiet Items'!D:D,0)),0)</f>
        <v>0</v>
      </c>
      <c r="AW411" s="174">
        <f>IFERROR(INDEX('1.4G'!H:H,MATCH($D411,'1.4G'!D:D,0)),0)</f>
        <v>0</v>
      </c>
      <c r="AX411" s="174">
        <f>IFERROR(INDEX('1.4G'!J:J,MATCH($D411,'1.4G'!D:D,0)),0)</f>
        <v>0</v>
      </c>
      <c r="AY411" s="174">
        <f t="shared" si="75"/>
        <v>0</v>
      </c>
      <c r="AZ411" s="174">
        <f t="shared" si="76"/>
        <v>0</v>
      </c>
      <c r="BA411" s="175">
        <f>IFERROR(Table1[[#This Row],[Line total ordered for now]]*Table1[[#This Row],[GUARANTEED PRICE
for STOCK orders collected before 31.3.22]],0)</f>
        <v>0</v>
      </c>
      <c r="BB411" s="175">
        <f t="shared" si="72"/>
        <v>0</v>
      </c>
      <c r="BC411" s="176">
        <f>(AZ411+Table1[[#This Row],[Line total ordered for now]])*Z411</f>
        <v>0</v>
      </c>
      <c r="BD411" s="200">
        <v>173.30649999999997</v>
      </c>
      <c r="BE411" s="65"/>
      <c r="BF411" s="65"/>
      <c r="BG411" s="65"/>
      <c r="BH411" s="65"/>
      <c r="BI411" s="65"/>
      <c r="BJ411" s="65"/>
      <c r="BK411" s="65"/>
      <c r="BL411" s="55"/>
      <c r="BM411"/>
      <c r="BN411"/>
      <c r="BO411"/>
      <c r="BP411"/>
      <c r="BQ411"/>
      <c r="BR411"/>
      <c r="BS411"/>
      <c r="BT411"/>
    </row>
    <row r="412" spans="1:72" ht="15.75">
      <c r="A412" s="202">
        <v>409</v>
      </c>
      <c r="B412" s="68" t="s">
        <v>6378</v>
      </c>
      <c r="C412" s="149" t="s">
        <v>629</v>
      </c>
      <c r="D412" s="149" t="s">
        <v>2813</v>
      </c>
      <c r="E412" s="149" t="s">
        <v>2814</v>
      </c>
      <c r="F412" s="158" t="str">
        <f t="shared" si="74"/>
        <v>Video</v>
      </c>
      <c r="G412" s="187">
        <v>15</v>
      </c>
      <c r="H412" s="150"/>
      <c r="I412" s="184">
        <v>169.37</v>
      </c>
      <c r="J412" s="150"/>
      <c r="K412" s="151">
        <v>23.013333333333335</v>
      </c>
      <c r="L412" s="152">
        <v>188.47920000000002</v>
      </c>
      <c r="M412" s="152">
        <v>207.12</v>
      </c>
      <c r="N412" s="153" t="s">
        <v>630</v>
      </c>
      <c r="O412" s="154">
        <v>9</v>
      </c>
      <c r="P412" s="153">
        <v>7</v>
      </c>
      <c r="Q412" s="153" t="s">
        <v>147</v>
      </c>
      <c r="R412" s="155">
        <v>13.4</v>
      </c>
      <c r="S412" s="155">
        <v>10.6</v>
      </c>
      <c r="T412" s="155">
        <v>3.95</v>
      </c>
      <c r="U412" s="154" t="s">
        <v>94</v>
      </c>
      <c r="V412" s="153" t="s">
        <v>89</v>
      </c>
      <c r="W412" s="153" t="s">
        <v>627</v>
      </c>
      <c r="X412" s="151" t="s">
        <v>6378</v>
      </c>
      <c r="Y412" s="151" t="s">
        <v>6378</v>
      </c>
      <c r="Z412" s="156">
        <v>0.10199999999999999</v>
      </c>
      <c r="AA412" s="153" t="s">
        <v>2680</v>
      </c>
      <c r="AB412" s="153" t="s">
        <v>5580</v>
      </c>
      <c r="AC412" s="153" t="s">
        <v>141</v>
      </c>
      <c r="AD412" s="157" t="s">
        <v>2815</v>
      </c>
      <c r="AE412" s="110">
        <v>0</v>
      </c>
      <c r="AF412" s="110">
        <v>0</v>
      </c>
      <c r="AG412" s="112">
        <f t="shared" si="73"/>
        <v>0</v>
      </c>
      <c r="AH412" s="110">
        <f>SUM(AG$4:AG412)</f>
        <v>1</v>
      </c>
      <c r="AI412" s="112">
        <f t="shared" si="70"/>
        <v>0</v>
      </c>
      <c r="AJ412" s="110">
        <f>COUNTIF(AI$4:AI412,"&gt;0")</f>
        <v>0</v>
      </c>
      <c r="AK412" s="110">
        <v>0</v>
      </c>
      <c r="AL412" s="110">
        <v>0</v>
      </c>
      <c r="AM412" s="172" t="str">
        <f>IF(OR(Table1[[#This Row],[Line total ordered for now]]&gt;0,Table1[[#This Row],[Line total ordered for season]]&gt;0),1,"")</f>
        <v/>
      </c>
      <c r="AN412" s="173">
        <f>COUNTIF(AM$4:AM412,"&gt;0")</f>
        <v>0</v>
      </c>
      <c r="AO412" s="173">
        <f>Table1[[#This Row],[ORDER QUANTITY
to be collected BEFORE 31.3.22]]</f>
        <v>0</v>
      </c>
      <c r="AP412" s="174">
        <f t="shared" si="71"/>
        <v>0</v>
      </c>
      <c r="AQ412" s="174">
        <f>IFERROR(INDEX(Retail!H:H,MATCH($D412,Retail!$D:$D,0)),0)</f>
        <v>0</v>
      </c>
      <c r="AR412" s="174">
        <f>IFERROR(INDEX(Retail!J:J,MATCH($D412,Retail!$D:$D,0)),0)</f>
        <v>0</v>
      </c>
      <c r="AS412" s="174">
        <f>IFERROR(INDEX('NEW2022'!H:H,MATCH($D412,'NEW2022'!D:D,0)),0)</f>
        <v>0</v>
      </c>
      <c r="AT412" s="174">
        <f>IFERROR(INDEX('NEW2022'!J:J,MATCH($D412,'NEW2022'!D:D,0)),0)</f>
        <v>0</v>
      </c>
      <c r="AU412" s="174">
        <f>IFERROR(INDEX('Quiet Items'!H:H,MATCH($D412,'Quiet Items'!D:D,0)),0)</f>
        <v>0</v>
      </c>
      <c r="AV412" s="174">
        <f>IFERROR(INDEX('Quiet Items'!J:J,MATCH($D412,'Quiet Items'!D:D,0)),0)</f>
        <v>0</v>
      </c>
      <c r="AW412" s="174">
        <f>IFERROR(INDEX('1.4G'!H:H,MATCH($D412,'1.4G'!D:D,0)),0)</f>
        <v>0</v>
      </c>
      <c r="AX412" s="174">
        <f>IFERROR(INDEX('1.4G'!J:J,MATCH($D412,'1.4G'!D:D,0)),0)</f>
        <v>0</v>
      </c>
      <c r="AY412" s="174">
        <f t="shared" si="75"/>
        <v>0</v>
      </c>
      <c r="AZ412" s="174">
        <f t="shared" si="76"/>
        <v>0</v>
      </c>
      <c r="BA412" s="175">
        <f>IFERROR(Table1[[#This Row],[Line total ordered for now]]*Table1[[#This Row],[GUARANTEED PRICE
for STOCK orders collected before 31.3.22]],0)</f>
        <v>0</v>
      </c>
      <c r="BB412" s="175">
        <f t="shared" si="72"/>
        <v>0</v>
      </c>
      <c r="BC412" s="176">
        <f>(AZ412+Table1[[#This Row],[Line total ordered for now]])*Z412</f>
        <v>0</v>
      </c>
      <c r="BD412" s="200">
        <v>176.05199999999999</v>
      </c>
      <c r="BE412" s="65"/>
      <c r="BF412" s="65"/>
      <c r="BG412" s="65"/>
      <c r="BH412" s="65"/>
      <c r="BI412" s="65"/>
      <c r="BJ412" s="65"/>
      <c r="BK412" s="65"/>
      <c r="BL412" s="55"/>
      <c r="BM412"/>
      <c r="BN412"/>
      <c r="BO412"/>
      <c r="BP412"/>
      <c r="BQ412"/>
      <c r="BR412"/>
      <c r="BS412"/>
      <c r="BT412"/>
    </row>
    <row r="413" spans="1:72" ht="15.75">
      <c r="A413" s="202">
        <v>410</v>
      </c>
      <c r="B413" s="68" t="s">
        <v>6378</v>
      </c>
      <c r="C413" s="149" t="s">
        <v>629</v>
      </c>
      <c r="D413" s="149" t="s">
        <v>1013</v>
      </c>
      <c r="E413" s="149" t="s">
        <v>1014</v>
      </c>
      <c r="F413" s="158" t="str">
        <f t="shared" si="74"/>
        <v>Video</v>
      </c>
      <c r="G413" s="187">
        <v>4</v>
      </c>
      <c r="H413" s="150"/>
      <c r="I413" s="184">
        <v>172.19</v>
      </c>
      <c r="J413" s="150"/>
      <c r="K413" s="151">
        <v>23.396666666666665</v>
      </c>
      <c r="L413" s="152">
        <v>191.61869999999999</v>
      </c>
      <c r="M413" s="152">
        <v>210.57</v>
      </c>
      <c r="N413" s="153" t="s">
        <v>630</v>
      </c>
      <c r="O413" s="154">
        <v>9</v>
      </c>
      <c r="P413" s="153">
        <v>11</v>
      </c>
      <c r="Q413" s="153" t="s">
        <v>147</v>
      </c>
      <c r="R413" s="155">
        <v>15</v>
      </c>
      <c r="S413" s="155">
        <v>8.3000000000000007</v>
      </c>
      <c r="T413" s="155">
        <v>3.95</v>
      </c>
      <c r="U413" s="154" t="s">
        <v>94</v>
      </c>
      <c r="V413" s="153" t="s">
        <v>89</v>
      </c>
      <c r="W413" s="153" t="s">
        <v>627</v>
      </c>
      <c r="X413" s="151" t="s">
        <v>6378</v>
      </c>
      <c r="Y413" s="151" t="s">
        <v>6378</v>
      </c>
      <c r="Z413" s="156">
        <v>8.8499999999999995E-2</v>
      </c>
      <c r="AA413" s="153" t="s">
        <v>919</v>
      </c>
      <c r="AB413" s="153" t="s">
        <v>5555</v>
      </c>
      <c r="AC413" s="153" t="s">
        <v>164</v>
      </c>
      <c r="AD413" s="157" t="s">
        <v>1015</v>
      </c>
      <c r="AE413" s="110">
        <v>0</v>
      </c>
      <c r="AF413" s="110">
        <v>0</v>
      </c>
      <c r="AG413" s="112">
        <f t="shared" si="73"/>
        <v>0</v>
      </c>
      <c r="AH413" s="110">
        <f>SUM(AG$4:AG413)</f>
        <v>1</v>
      </c>
      <c r="AI413" s="112">
        <f t="shared" si="70"/>
        <v>0</v>
      </c>
      <c r="AJ413" s="110">
        <f>COUNTIF(AI$4:AI413,"&gt;0")</f>
        <v>0</v>
      </c>
      <c r="AK413" s="110">
        <v>0</v>
      </c>
      <c r="AL413" s="110">
        <v>0</v>
      </c>
      <c r="AM413" s="172" t="str">
        <f>IF(OR(Table1[[#This Row],[Line total ordered for now]]&gt;0,Table1[[#This Row],[Line total ordered for season]]&gt;0),1,"")</f>
        <v/>
      </c>
      <c r="AN413" s="173">
        <f>COUNTIF(AM$4:AM413,"&gt;0")</f>
        <v>0</v>
      </c>
      <c r="AO413" s="173">
        <f>Table1[[#This Row],[ORDER QUANTITY
to be collected BEFORE 31.3.22]]</f>
        <v>0</v>
      </c>
      <c r="AP413" s="174">
        <f t="shared" si="71"/>
        <v>0</v>
      </c>
      <c r="AQ413" s="174">
        <f>IFERROR(INDEX(Retail!H:H,MATCH($D413,Retail!$D:$D,0)),0)</f>
        <v>0</v>
      </c>
      <c r="AR413" s="174">
        <f>IFERROR(INDEX(Retail!J:J,MATCH($D413,Retail!$D:$D,0)),0)</f>
        <v>0</v>
      </c>
      <c r="AS413" s="174">
        <f>IFERROR(INDEX('NEW2022'!H:H,MATCH($D413,'NEW2022'!D:D,0)),0)</f>
        <v>0</v>
      </c>
      <c r="AT413" s="174">
        <f>IFERROR(INDEX('NEW2022'!J:J,MATCH($D413,'NEW2022'!D:D,0)),0)</f>
        <v>0</v>
      </c>
      <c r="AU413" s="174">
        <f>IFERROR(INDEX('Quiet Items'!H:H,MATCH($D413,'Quiet Items'!D:D,0)),0)</f>
        <v>0</v>
      </c>
      <c r="AV413" s="174">
        <f>IFERROR(INDEX('Quiet Items'!J:J,MATCH($D413,'Quiet Items'!D:D,0)),0)</f>
        <v>0</v>
      </c>
      <c r="AW413" s="174">
        <f>IFERROR(INDEX('1.4G'!H:H,MATCH($D413,'1.4G'!D:D,0)),0)</f>
        <v>0</v>
      </c>
      <c r="AX413" s="174">
        <f>IFERROR(INDEX('1.4G'!J:J,MATCH($D413,'1.4G'!D:D,0)),0)</f>
        <v>0</v>
      </c>
      <c r="AY413" s="174">
        <f t="shared" si="75"/>
        <v>0</v>
      </c>
      <c r="AZ413" s="174">
        <f t="shared" si="76"/>
        <v>0</v>
      </c>
      <c r="BA413" s="175">
        <f>IFERROR(Table1[[#This Row],[Line total ordered for now]]*Table1[[#This Row],[GUARANTEED PRICE
for STOCK orders collected before 31.3.22]],0)</f>
        <v>0</v>
      </c>
      <c r="BB413" s="175">
        <f t="shared" si="72"/>
        <v>0</v>
      </c>
      <c r="BC413" s="176">
        <f>(AZ413+Table1[[#This Row],[Line total ordered for now]])*Z413</f>
        <v>0</v>
      </c>
      <c r="BD413" s="200">
        <v>178.9845</v>
      </c>
      <c r="BE413" s="65"/>
      <c r="BF413" s="65"/>
      <c r="BG413" s="65"/>
      <c r="BH413" s="65"/>
      <c r="BI413" s="65"/>
      <c r="BJ413" s="65"/>
      <c r="BK413" s="65"/>
      <c r="BL413" s="55"/>
      <c r="BM413"/>
      <c r="BN413"/>
      <c r="BO413"/>
      <c r="BP413"/>
      <c r="BQ413"/>
      <c r="BR413"/>
      <c r="BS413"/>
      <c r="BT413"/>
    </row>
    <row r="414" spans="1:72" ht="15.75">
      <c r="A414" s="202">
        <v>411</v>
      </c>
      <c r="B414" s="68" t="s">
        <v>6378</v>
      </c>
      <c r="C414" s="149" t="s">
        <v>629</v>
      </c>
      <c r="D414" s="149" t="s">
        <v>2707</v>
      </c>
      <c r="E414" s="149" t="s">
        <v>2708</v>
      </c>
      <c r="F414" s="158" t="str">
        <f t="shared" si="74"/>
        <v>Video</v>
      </c>
      <c r="G414" s="187">
        <v>4</v>
      </c>
      <c r="H414" s="150"/>
      <c r="I414" s="184">
        <v>173.98</v>
      </c>
      <c r="J414" s="150"/>
      <c r="K414" s="151">
        <v>23.64</v>
      </c>
      <c r="L414" s="152">
        <v>193.61160000000001</v>
      </c>
      <c r="M414" s="152">
        <v>212.76</v>
      </c>
      <c r="N414" s="153" t="s">
        <v>630</v>
      </c>
      <c r="O414" s="154">
        <v>9</v>
      </c>
      <c r="P414" s="153">
        <v>11</v>
      </c>
      <c r="Q414" s="153" t="s">
        <v>147</v>
      </c>
      <c r="R414" s="155">
        <v>10.9</v>
      </c>
      <c r="S414" s="155">
        <v>7.8</v>
      </c>
      <c r="T414" s="155">
        <v>3.95</v>
      </c>
      <c r="U414" s="154" t="s">
        <v>94</v>
      </c>
      <c r="V414" s="153" t="s">
        <v>89</v>
      </c>
      <c r="W414" s="153" t="s">
        <v>627</v>
      </c>
      <c r="X414" s="151" t="s">
        <v>6378</v>
      </c>
      <c r="Y414" s="151" t="s">
        <v>6378</v>
      </c>
      <c r="Z414" s="156">
        <v>0.10199999999999999</v>
      </c>
      <c r="AA414" s="153" t="s">
        <v>2174</v>
      </c>
      <c r="AB414" s="153" t="s">
        <v>5578</v>
      </c>
      <c r="AC414" s="153" t="s">
        <v>141</v>
      </c>
      <c r="AD414" s="157" t="s">
        <v>2709</v>
      </c>
      <c r="AE414" s="110">
        <v>0</v>
      </c>
      <c r="AF414" s="110">
        <v>0</v>
      </c>
      <c r="AG414" s="112">
        <f t="shared" si="73"/>
        <v>0</v>
      </c>
      <c r="AH414" s="110">
        <f>SUM(AG$4:AG414)</f>
        <v>1</v>
      </c>
      <c r="AI414" s="112">
        <f t="shared" si="70"/>
        <v>0</v>
      </c>
      <c r="AJ414" s="110">
        <f>COUNTIF(AI$4:AI414,"&gt;0")</f>
        <v>0</v>
      </c>
      <c r="AK414" s="110">
        <v>0</v>
      </c>
      <c r="AL414" s="110">
        <v>0</v>
      </c>
      <c r="AM414" s="172" t="str">
        <f>IF(OR(Table1[[#This Row],[Line total ordered for now]]&gt;0,Table1[[#This Row],[Line total ordered for season]]&gt;0),1,"")</f>
        <v/>
      </c>
      <c r="AN414" s="173">
        <f>COUNTIF(AM$4:AM414,"&gt;0")</f>
        <v>0</v>
      </c>
      <c r="AO414" s="173">
        <f>Table1[[#This Row],[ORDER QUANTITY
to be collected BEFORE 31.3.22]]</f>
        <v>0</v>
      </c>
      <c r="AP414" s="174">
        <f t="shared" si="71"/>
        <v>0</v>
      </c>
      <c r="AQ414" s="174">
        <f>IFERROR(INDEX(Retail!H:H,MATCH($D414,Retail!$D:$D,0)),0)</f>
        <v>0</v>
      </c>
      <c r="AR414" s="174">
        <f>IFERROR(INDEX(Retail!J:J,MATCH($D414,Retail!$D:$D,0)),0)</f>
        <v>0</v>
      </c>
      <c r="AS414" s="174">
        <f>IFERROR(INDEX('NEW2022'!H:H,MATCH($D414,'NEW2022'!D:D,0)),0)</f>
        <v>0</v>
      </c>
      <c r="AT414" s="174">
        <f>IFERROR(INDEX('NEW2022'!J:J,MATCH($D414,'NEW2022'!D:D,0)),0)</f>
        <v>0</v>
      </c>
      <c r="AU414" s="174">
        <f>IFERROR(INDEX('Quiet Items'!H:H,MATCH($D414,'Quiet Items'!D:D,0)),0)</f>
        <v>0</v>
      </c>
      <c r="AV414" s="174">
        <f>IFERROR(INDEX('Quiet Items'!J:J,MATCH($D414,'Quiet Items'!D:D,0)),0)</f>
        <v>0</v>
      </c>
      <c r="AW414" s="174">
        <f>IFERROR(INDEX('1.4G'!H:H,MATCH($D414,'1.4G'!D:D,0)),0)</f>
        <v>0</v>
      </c>
      <c r="AX414" s="174">
        <f>IFERROR(INDEX('1.4G'!J:J,MATCH($D414,'1.4G'!D:D,0)),0)</f>
        <v>0</v>
      </c>
      <c r="AY414" s="174">
        <f t="shared" si="75"/>
        <v>0</v>
      </c>
      <c r="AZ414" s="174">
        <f t="shared" si="76"/>
        <v>0</v>
      </c>
      <c r="BA414" s="175">
        <f>IFERROR(Table1[[#This Row],[Line total ordered for now]]*Table1[[#This Row],[GUARANTEED PRICE
for STOCK orders collected before 31.3.22]],0)</f>
        <v>0</v>
      </c>
      <c r="BB414" s="175">
        <f t="shared" si="72"/>
        <v>0</v>
      </c>
      <c r="BC414" s="176">
        <f>(AZ414+Table1[[#This Row],[Line total ordered for now]])*Z414</f>
        <v>0</v>
      </c>
      <c r="BD414" s="200">
        <v>180.84599999999998</v>
      </c>
      <c r="BE414" s="65"/>
      <c r="BF414" s="65"/>
      <c r="BG414" s="65"/>
      <c r="BH414" s="65"/>
      <c r="BI414" s="65"/>
      <c r="BJ414" s="65"/>
      <c r="BK414" s="65"/>
      <c r="BL414" s="55"/>
      <c r="BM414"/>
      <c r="BN414"/>
      <c r="BO414"/>
      <c r="BP414"/>
      <c r="BQ414"/>
      <c r="BR414"/>
      <c r="BS414"/>
      <c r="BT414"/>
    </row>
    <row r="415" spans="1:72" ht="15.75">
      <c r="A415" s="202">
        <v>412</v>
      </c>
      <c r="B415" s="68" t="s">
        <v>6378</v>
      </c>
      <c r="C415" s="149" t="s">
        <v>629</v>
      </c>
      <c r="D415" s="149" t="s">
        <v>986</v>
      </c>
      <c r="E415" s="149" t="s">
        <v>987</v>
      </c>
      <c r="F415" s="158" t="str">
        <f t="shared" si="74"/>
        <v>Video</v>
      </c>
      <c r="G415" s="187">
        <v>0</v>
      </c>
      <c r="H415" s="150"/>
      <c r="I415" s="184">
        <v>161.37</v>
      </c>
      <c r="J415" s="150"/>
      <c r="K415" s="151">
        <v>23.701085812644457</v>
      </c>
      <c r="L415" s="152">
        <v>194.11189280555811</v>
      </c>
      <c r="M415" s="152">
        <v>213.30977231380012</v>
      </c>
      <c r="N415" s="153" t="s">
        <v>630</v>
      </c>
      <c r="O415" s="154">
        <v>9</v>
      </c>
      <c r="P415" s="153">
        <v>14</v>
      </c>
      <c r="Q415" s="153" t="s">
        <v>147</v>
      </c>
      <c r="R415" s="155">
        <v>13</v>
      </c>
      <c r="S415" s="155">
        <v>9.43</v>
      </c>
      <c r="T415" s="155">
        <v>3.95</v>
      </c>
      <c r="U415" s="154" t="s">
        <v>94</v>
      </c>
      <c r="V415" s="153" t="s">
        <v>89</v>
      </c>
      <c r="W415" s="153" t="s">
        <v>627</v>
      </c>
      <c r="X415" s="151" t="s">
        <v>6378</v>
      </c>
      <c r="Y415" s="151" t="s">
        <v>6378</v>
      </c>
      <c r="Z415" s="156">
        <v>8.8499999999999995E-2</v>
      </c>
      <c r="AA415" s="153" t="s">
        <v>988</v>
      </c>
      <c r="AB415" s="153" t="s">
        <v>5754</v>
      </c>
      <c r="AC415" s="153" t="s">
        <v>164</v>
      </c>
      <c r="AD415" s="157" t="s">
        <v>989</v>
      </c>
      <c r="AE415" s="110">
        <v>0</v>
      </c>
      <c r="AF415" s="110">
        <v>0</v>
      </c>
      <c r="AG415" s="112">
        <f t="shared" si="73"/>
        <v>0</v>
      </c>
      <c r="AH415" s="110">
        <f>SUM(AG$4:AG415)</f>
        <v>1</v>
      </c>
      <c r="AI415" s="112">
        <f t="shared" si="70"/>
        <v>0</v>
      </c>
      <c r="AJ415" s="110">
        <f>COUNTIF(AI$4:AI415,"&gt;0")</f>
        <v>0</v>
      </c>
      <c r="AK415" s="110">
        <v>0</v>
      </c>
      <c r="AL415" s="110">
        <v>0</v>
      </c>
      <c r="AM415" s="172" t="str">
        <f>IF(OR(Table1[[#This Row],[Line total ordered for now]]&gt;0,Table1[[#This Row],[Line total ordered for season]]&gt;0),1,"")</f>
        <v/>
      </c>
      <c r="AN415" s="173">
        <f>COUNTIF(AM$4:AM415,"&gt;0")</f>
        <v>0</v>
      </c>
      <c r="AO415" s="173">
        <f>Table1[[#This Row],[ORDER QUANTITY
to be collected BEFORE 31.3.22]]</f>
        <v>0</v>
      </c>
      <c r="AP415" s="174">
        <f t="shared" si="71"/>
        <v>0</v>
      </c>
      <c r="AQ415" s="174">
        <f>IFERROR(INDEX(Retail!H:H,MATCH($D415,Retail!$D:$D,0)),0)</f>
        <v>0</v>
      </c>
      <c r="AR415" s="174">
        <f>IFERROR(INDEX(Retail!J:J,MATCH($D415,Retail!$D:$D,0)),0)</f>
        <v>0</v>
      </c>
      <c r="AS415" s="174">
        <f>IFERROR(INDEX('NEW2022'!H:H,MATCH($D415,'NEW2022'!D:D,0)),0)</f>
        <v>0</v>
      </c>
      <c r="AT415" s="174">
        <f>IFERROR(INDEX('NEW2022'!J:J,MATCH($D415,'NEW2022'!D:D,0)),0)</f>
        <v>0</v>
      </c>
      <c r="AU415" s="174">
        <f>IFERROR(INDEX('Quiet Items'!H:H,MATCH($D415,'Quiet Items'!D:D,0)),0)</f>
        <v>0</v>
      </c>
      <c r="AV415" s="174">
        <f>IFERROR(INDEX('Quiet Items'!J:J,MATCH($D415,'Quiet Items'!D:D,0)),0)</f>
        <v>0</v>
      </c>
      <c r="AW415" s="174">
        <f>IFERROR(INDEX('1.4G'!H:H,MATCH($D415,'1.4G'!D:D,0)),0)</f>
        <v>0</v>
      </c>
      <c r="AX415" s="174">
        <f>IFERROR(INDEX('1.4G'!J:J,MATCH($D415,'1.4G'!D:D,0)),0)</f>
        <v>0</v>
      </c>
      <c r="AY415" s="174">
        <f t="shared" si="75"/>
        <v>0</v>
      </c>
      <c r="AZ415" s="174">
        <f t="shared" si="76"/>
        <v>0</v>
      </c>
      <c r="BA415" s="175">
        <f>IFERROR(Table1[[#This Row],[Line total ordered for now]]*Table1[[#This Row],[GUARANTEED PRICE
for STOCK orders collected before 31.3.22]],0)</f>
        <v>0</v>
      </c>
      <c r="BB415" s="175">
        <f t="shared" si="72"/>
        <v>0</v>
      </c>
      <c r="BC415" s="176">
        <f>(AZ415+Table1[[#This Row],[Line total ordered for now]])*Z415</f>
        <v>0</v>
      </c>
      <c r="BD415" s="200">
        <v>181.3133064667301</v>
      </c>
      <c r="BE415" s="65"/>
      <c r="BF415" s="65"/>
      <c r="BG415" s="65"/>
      <c r="BH415" s="65"/>
      <c r="BI415" s="65"/>
      <c r="BJ415" s="65"/>
      <c r="BK415" s="65"/>
      <c r="BL415" s="55"/>
      <c r="BM415"/>
      <c r="BN415"/>
      <c r="BO415"/>
      <c r="BP415"/>
      <c r="BQ415"/>
      <c r="BR415"/>
      <c r="BS415"/>
      <c r="BT415"/>
    </row>
    <row r="416" spans="1:72" ht="15.75">
      <c r="A416" s="202">
        <v>413</v>
      </c>
      <c r="B416" s="68" t="s">
        <v>6378</v>
      </c>
      <c r="C416" s="149" t="s">
        <v>629</v>
      </c>
      <c r="D416" s="149" t="s">
        <v>3358</v>
      </c>
      <c r="E416" s="149" t="s">
        <v>3359</v>
      </c>
      <c r="F416" s="158" t="str">
        <f t="shared" si="74"/>
        <v>Video</v>
      </c>
      <c r="G416" s="187">
        <v>0</v>
      </c>
      <c r="H416" s="150"/>
      <c r="I416" s="184">
        <v>209.28</v>
      </c>
      <c r="J416" s="150"/>
      <c r="K416" s="151">
        <v>23.718399999999999</v>
      </c>
      <c r="L416" s="152">
        <v>213.46559999999999</v>
      </c>
      <c r="M416" s="152">
        <v>213.46559999999999</v>
      </c>
      <c r="N416" s="153" t="s">
        <v>630</v>
      </c>
      <c r="O416" s="154">
        <v>9</v>
      </c>
      <c r="P416" s="153">
        <v>7</v>
      </c>
      <c r="Q416" s="153" t="s">
        <v>147</v>
      </c>
      <c r="R416" s="155">
        <v>15</v>
      </c>
      <c r="S416" s="155">
        <v>9.43</v>
      </c>
      <c r="T416" s="155">
        <v>3.95</v>
      </c>
      <c r="U416" s="154" t="s">
        <v>94</v>
      </c>
      <c r="V416" s="153" t="s">
        <v>89</v>
      </c>
      <c r="W416" s="153" t="s">
        <v>627</v>
      </c>
      <c r="X416" s="151" t="s">
        <v>6378</v>
      </c>
      <c r="Y416" s="151" t="s">
        <v>6378</v>
      </c>
      <c r="Z416" s="156">
        <v>9.3600000000000003E-2</v>
      </c>
      <c r="AA416" s="153" t="s">
        <v>3154</v>
      </c>
      <c r="AB416" s="153" t="s">
        <v>436</v>
      </c>
      <c r="AC416" s="153" t="s">
        <v>277</v>
      </c>
      <c r="AD416" s="157" t="s">
        <v>3360</v>
      </c>
      <c r="AE416" s="110">
        <v>0</v>
      </c>
      <c r="AF416" s="110">
        <v>0</v>
      </c>
      <c r="AG416" s="112">
        <f t="shared" si="73"/>
        <v>0</v>
      </c>
      <c r="AH416" s="110">
        <f>SUM(AG$4:AG416)</f>
        <v>1</v>
      </c>
      <c r="AI416" s="112">
        <f t="shared" si="70"/>
        <v>0</v>
      </c>
      <c r="AJ416" s="110">
        <f>COUNTIF(AI$4:AI416,"&gt;0")</f>
        <v>0</v>
      </c>
      <c r="AK416" s="110">
        <v>0</v>
      </c>
      <c r="AL416" s="110">
        <v>0</v>
      </c>
      <c r="AM416" s="172" t="str">
        <f>IF(OR(Table1[[#This Row],[Line total ordered for now]]&gt;0,Table1[[#This Row],[Line total ordered for season]]&gt;0),1,"")</f>
        <v/>
      </c>
      <c r="AN416" s="173">
        <f>COUNTIF(AM$4:AM416,"&gt;0")</f>
        <v>0</v>
      </c>
      <c r="AO416" s="173">
        <f>Table1[[#This Row],[ORDER QUANTITY
to be collected BEFORE 31.3.22]]</f>
        <v>0</v>
      </c>
      <c r="AP416" s="174">
        <f t="shared" si="71"/>
        <v>0</v>
      </c>
      <c r="AQ416" s="174">
        <f>IFERROR(INDEX(Retail!H:H,MATCH($D416,Retail!$D:$D,0)),0)</f>
        <v>0</v>
      </c>
      <c r="AR416" s="174">
        <f>IFERROR(INDEX(Retail!J:J,MATCH($D416,Retail!$D:$D,0)),0)</f>
        <v>0</v>
      </c>
      <c r="AS416" s="174">
        <f>IFERROR(INDEX('NEW2022'!H:H,MATCH($D416,'NEW2022'!D:D,0)),0)</f>
        <v>0</v>
      </c>
      <c r="AT416" s="174">
        <f>IFERROR(INDEX('NEW2022'!J:J,MATCH($D416,'NEW2022'!D:D,0)),0)</f>
        <v>0</v>
      </c>
      <c r="AU416" s="174">
        <f>IFERROR(INDEX('Quiet Items'!H:H,MATCH($D416,'Quiet Items'!D:D,0)),0)</f>
        <v>0</v>
      </c>
      <c r="AV416" s="174">
        <f>IFERROR(INDEX('Quiet Items'!J:J,MATCH($D416,'Quiet Items'!D:D,0)),0)</f>
        <v>0</v>
      </c>
      <c r="AW416" s="174">
        <f>IFERROR(INDEX('1.4G'!H:H,MATCH($D416,'1.4G'!D:D,0)),0)</f>
        <v>0</v>
      </c>
      <c r="AX416" s="174">
        <f>IFERROR(INDEX('1.4G'!J:J,MATCH($D416,'1.4G'!D:D,0)),0)</f>
        <v>0</v>
      </c>
      <c r="AY416" s="174">
        <f t="shared" si="75"/>
        <v>0</v>
      </c>
      <c r="AZ416" s="174">
        <f t="shared" si="76"/>
        <v>0</v>
      </c>
      <c r="BA416" s="175">
        <f>IFERROR(Table1[[#This Row],[Line total ordered for now]]*Table1[[#This Row],[GUARANTEED PRICE
for STOCK orders collected before 31.3.22]],0)</f>
        <v>0</v>
      </c>
      <c r="BB416" s="175">
        <f t="shared" si="72"/>
        <v>0</v>
      </c>
      <c r="BC416" s="176">
        <f>(AZ416+Table1[[#This Row],[Line total ordered for now]])*Z416</f>
        <v>0</v>
      </c>
      <c r="BD416" s="200">
        <v>181.44575999999998</v>
      </c>
      <c r="BE416" s="65"/>
      <c r="BF416" s="65"/>
      <c r="BG416" s="65"/>
      <c r="BH416" s="65"/>
      <c r="BI416" s="65"/>
      <c r="BJ416" s="65"/>
      <c r="BK416" s="65"/>
      <c r="BL416" s="55"/>
      <c r="BM416"/>
      <c r="BN416"/>
      <c r="BO416"/>
      <c r="BP416"/>
      <c r="BQ416"/>
      <c r="BR416"/>
      <c r="BS416"/>
      <c r="BT416"/>
    </row>
    <row r="417" spans="1:72" ht="15.75">
      <c r="A417" s="202">
        <v>414</v>
      </c>
      <c r="B417" s="68" t="s">
        <v>6378</v>
      </c>
      <c r="C417" s="149" t="s">
        <v>629</v>
      </c>
      <c r="D417" s="149" t="s">
        <v>1531</v>
      </c>
      <c r="E417" s="149" t="s">
        <v>1532</v>
      </c>
      <c r="F417" s="158" t="str">
        <f t="shared" si="74"/>
        <v>Video</v>
      </c>
      <c r="G417" s="187">
        <v>0</v>
      </c>
      <c r="H417" s="150"/>
      <c r="I417" s="184">
        <v>182.32</v>
      </c>
      <c r="J417" s="150"/>
      <c r="K417" s="151">
        <v>24.77333333333333</v>
      </c>
      <c r="L417" s="152">
        <v>202.89359999999999</v>
      </c>
      <c r="M417" s="152">
        <v>222.95999999999998</v>
      </c>
      <c r="N417" s="153" t="s">
        <v>630</v>
      </c>
      <c r="O417" s="154">
        <v>9</v>
      </c>
      <c r="P417" s="153">
        <v>9</v>
      </c>
      <c r="Q417" s="153" t="s">
        <v>147</v>
      </c>
      <c r="R417" s="155">
        <v>15</v>
      </c>
      <c r="S417" s="155">
        <v>8.1</v>
      </c>
      <c r="T417" s="155">
        <v>3.95</v>
      </c>
      <c r="U417" s="154" t="s">
        <v>94</v>
      </c>
      <c r="V417" s="153" t="s">
        <v>89</v>
      </c>
      <c r="W417" s="153" t="s">
        <v>627</v>
      </c>
      <c r="X417" s="151" t="s">
        <v>6378</v>
      </c>
      <c r="Y417" s="151" t="s">
        <v>6378</v>
      </c>
      <c r="Z417" s="156">
        <v>8.8499999999999995E-2</v>
      </c>
      <c r="AA417" s="153" t="s">
        <v>919</v>
      </c>
      <c r="AB417" s="153" t="s">
        <v>5563</v>
      </c>
      <c r="AC417" s="153" t="s">
        <v>785</v>
      </c>
      <c r="AD417" s="157" t="s">
        <v>1533</v>
      </c>
      <c r="AE417" s="110">
        <v>0</v>
      </c>
      <c r="AF417" s="110">
        <v>0</v>
      </c>
      <c r="AG417" s="112">
        <f t="shared" si="73"/>
        <v>0</v>
      </c>
      <c r="AH417" s="110">
        <f>SUM(AG$4:AG417)</f>
        <v>1</v>
      </c>
      <c r="AI417" s="112">
        <f t="shared" si="70"/>
        <v>0</v>
      </c>
      <c r="AJ417" s="110">
        <f>COUNTIF(AI$4:AI417,"&gt;0")</f>
        <v>0</v>
      </c>
      <c r="AK417" s="110">
        <v>0</v>
      </c>
      <c r="AL417" s="110">
        <v>0</v>
      </c>
      <c r="AM417" s="172" t="str">
        <f>IF(OR(Table1[[#This Row],[Line total ordered for now]]&gt;0,Table1[[#This Row],[Line total ordered for season]]&gt;0),1,"")</f>
        <v/>
      </c>
      <c r="AN417" s="173">
        <f>COUNTIF(AM$4:AM417,"&gt;0")</f>
        <v>0</v>
      </c>
      <c r="AO417" s="173">
        <f>Table1[[#This Row],[ORDER QUANTITY
to be collected BEFORE 31.3.22]]</f>
        <v>0</v>
      </c>
      <c r="AP417" s="174">
        <f t="shared" si="71"/>
        <v>0</v>
      </c>
      <c r="AQ417" s="174">
        <f>IFERROR(INDEX(Retail!H:H,MATCH($D417,Retail!$D:$D,0)),0)</f>
        <v>0</v>
      </c>
      <c r="AR417" s="174">
        <f>IFERROR(INDEX(Retail!J:J,MATCH($D417,Retail!$D:$D,0)),0)</f>
        <v>0</v>
      </c>
      <c r="AS417" s="174">
        <f>IFERROR(INDEX('NEW2022'!H:H,MATCH($D417,'NEW2022'!D:D,0)),0)</f>
        <v>0</v>
      </c>
      <c r="AT417" s="174">
        <f>IFERROR(INDEX('NEW2022'!J:J,MATCH($D417,'NEW2022'!D:D,0)),0)</f>
        <v>0</v>
      </c>
      <c r="AU417" s="174">
        <f>IFERROR(INDEX('Quiet Items'!H:H,MATCH($D417,'Quiet Items'!D:D,0)),0)</f>
        <v>0</v>
      </c>
      <c r="AV417" s="174">
        <f>IFERROR(INDEX('Quiet Items'!J:J,MATCH($D417,'Quiet Items'!D:D,0)),0)</f>
        <v>0</v>
      </c>
      <c r="AW417" s="174">
        <f>IFERROR(INDEX('1.4G'!H:H,MATCH($D417,'1.4G'!D:D,0)),0)</f>
        <v>0</v>
      </c>
      <c r="AX417" s="174">
        <f>IFERROR(INDEX('1.4G'!J:J,MATCH($D417,'1.4G'!D:D,0)),0)</f>
        <v>0</v>
      </c>
      <c r="AY417" s="174">
        <f t="shared" si="75"/>
        <v>0</v>
      </c>
      <c r="AZ417" s="174">
        <f t="shared" si="76"/>
        <v>0</v>
      </c>
      <c r="BA417" s="175">
        <f>IFERROR(Table1[[#This Row],[Line total ordered for now]]*Table1[[#This Row],[GUARANTEED PRICE
for STOCK orders collected before 31.3.22]],0)</f>
        <v>0</v>
      </c>
      <c r="BB417" s="175">
        <f t="shared" si="72"/>
        <v>0</v>
      </c>
      <c r="BC417" s="176">
        <f>(AZ417+Table1[[#This Row],[Line total ordered for now]])*Z417</f>
        <v>0</v>
      </c>
      <c r="BD417" s="200">
        <v>189.51599999999999</v>
      </c>
      <c r="BE417" s="65"/>
      <c r="BF417" s="65"/>
      <c r="BG417" s="65"/>
      <c r="BH417" s="65"/>
      <c r="BI417" s="65"/>
      <c r="BJ417" s="65"/>
      <c r="BK417" s="65"/>
      <c r="BL417" s="55"/>
      <c r="BM417"/>
      <c r="BN417"/>
      <c r="BO417"/>
      <c r="BP417"/>
      <c r="BQ417"/>
      <c r="BR417"/>
      <c r="BS417"/>
      <c r="BT417"/>
    </row>
    <row r="418" spans="1:72" ht="15.75">
      <c r="A418" s="202">
        <v>415</v>
      </c>
      <c r="B418" s="68" t="s">
        <v>6378</v>
      </c>
      <c r="C418" s="149" t="s">
        <v>629</v>
      </c>
      <c r="D418" s="149" t="s">
        <v>3255</v>
      </c>
      <c r="E418" s="149" t="s">
        <v>3256</v>
      </c>
      <c r="F418" s="158" t="str">
        <f t="shared" si="74"/>
        <v>Video</v>
      </c>
      <c r="G418" s="187">
        <v>6</v>
      </c>
      <c r="H418" s="150"/>
      <c r="I418" s="184">
        <v>162.12</v>
      </c>
      <c r="J418" s="150"/>
      <c r="K418" s="151">
        <v>24.809065299823942</v>
      </c>
      <c r="L418" s="152">
        <v>203.18624480555809</v>
      </c>
      <c r="M418" s="152">
        <v>223.28158769841548</v>
      </c>
      <c r="N418" s="153" t="s">
        <v>630</v>
      </c>
      <c r="O418" s="154">
        <v>9</v>
      </c>
      <c r="P418" s="153">
        <v>10</v>
      </c>
      <c r="Q418" s="153" t="s">
        <v>147</v>
      </c>
      <c r="R418" s="155">
        <v>15</v>
      </c>
      <c r="S418" s="155">
        <v>9.43</v>
      </c>
      <c r="T418" s="155">
        <v>3.95</v>
      </c>
      <c r="U418" s="154" t="s">
        <v>94</v>
      </c>
      <c r="V418" s="153" t="s">
        <v>89</v>
      </c>
      <c r="W418" s="153" t="s">
        <v>627</v>
      </c>
      <c r="X418" s="151" t="s">
        <v>6378</v>
      </c>
      <c r="Y418" s="151" t="s">
        <v>6378</v>
      </c>
      <c r="Z418" s="156">
        <v>0.10199999999999999</v>
      </c>
      <c r="AA418" s="153" t="s">
        <v>3257</v>
      </c>
      <c r="AB418" s="153" t="s">
        <v>5587</v>
      </c>
      <c r="AC418" s="153" t="s">
        <v>4790</v>
      </c>
      <c r="AD418" s="157" t="s">
        <v>3258</v>
      </c>
      <c r="AE418" s="110">
        <v>0</v>
      </c>
      <c r="AF418" s="110">
        <v>0</v>
      </c>
      <c r="AG418" s="112">
        <f t="shared" si="73"/>
        <v>0</v>
      </c>
      <c r="AH418" s="110">
        <f>SUM(AG$4:AG418)</f>
        <v>1</v>
      </c>
      <c r="AI418" s="112">
        <f t="shared" si="70"/>
        <v>0</v>
      </c>
      <c r="AJ418" s="110">
        <f>COUNTIF(AI$4:AI418,"&gt;0")</f>
        <v>0</v>
      </c>
      <c r="AK418" s="110">
        <v>0</v>
      </c>
      <c r="AL418" s="110">
        <v>0</v>
      </c>
      <c r="AM418" s="172" t="str">
        <f>IF(OR(Table1[[#This Row],[Line total ordered for now]]&gt;0,Table1[[#This Row],[Line total ordered for season]]&gt;0),1,"")</f>
        <v/>
      </c>
      <c r="AN418" s="173">
        <f>COUNTIF(AM$4:AM418,"&gt;0")</f>
        <v>0</v>
      </c>
      <c r="AO418" s="173">
        <f>Table1[[#This Row],[ORDER QUANTITY
to be collected BEFORE 31.3.22]]</f>
        <v>0</v>
      </c>
      <c r="AP418" s="174">
        <f t="shared" si="71"/>
        <v>0</v>
      </c>
      <c r="AQ418" s="174">
        <f>IFERROR(INDEX(Retail!H:H,MATCH($D418,Retail!$D:$D,0)),0)</f>
        <v>0</v>
      </c>
      <c r="AR418" s="174">
        <f>IFERROR(INDEX(Retail!J:J,MATCH($D418,Retail!$D:$D,0)),0)</f>
        <v>0</v>
      </c>
      <c r="AS418" s="174">
        <f>IFERROR(INDEX('NEW2022'!H:H,MATCH($D418,'NEW2022'!D:D,0)),0)</f>
        <v>0</v>
      </c>
      <c r="AT418" s="174">
        <f>IFERROR(INDEX('NEW2022'!J:J,MATCH($D418,'NEW2022'!D:D,0)),0)</f>
        <v>0</v>
      </c>
      <c r="AU418" s="174">
        <f>IFERROR(INDEX('Quiet Items'!H:H,MATCH($D418,'Quiet Items'!D:D,0)),0)</f>
        <v>0</v>
      </c>
      <c r="AV418" s="174">
        <f>IFERROR(INDEX('Quiet Items'!J:J,MATCH($D418,'Quiet Items'!D:D,0)),0)</f>
        <v>0</v>
      </c>
      <c r="AW418" s="174">
        <f>IFERROR(INDEX('1.4G'!H:H,MATCH($D418,'1.4G'!D:D,0)),0)</f>
        <v>0</v>
      </c>
      <c r="AX418" s="174">
        <f>IFERROR(INDEX('1.4G'!J:J,MATCH($D418,'1.4G'!D:D,0)),0)</f>
        <v>0</v>
      </c>
      <c r="AY418" s="174">
        <f t="shared" si="75"/>
        <v>0</v>
      </c>
      <c r="AZ418" s="174">
        <f t="shared" si="76"/>
        <v>0</v>
      </c>
      <c r="BA418" s="175">
        <f>IFERROR(Table1[[#This Row],[Line total ordered for now]]*Table1[[#This Row],[GUARANTEED PRICE
for STOCK orders collected before 31.3.22]],0)</f>
        <v>0</v>
      </c>
      <c r="BB418" s="175">
        <f t="shared" si="72"/>
        <v>0</v>
      </c>
      <c r="BC418" s="176">
        <f>(AZ418+Table1[[#This Row],[Line total ordered for now]])*Z418</f>
        <v>0</v>
      </c>
      <c r="BD418" s="200">
        <v>189.78934954365315</v>
      </c>
      <c r="BE418" s="65"/>
      <c r="BF418" s="65"/>
      <c r="BG418" s="65"/>
      <c r="BH418" s="65"/>
      <c r="BI418" s="65"/>
      <c r="BJ418" s="65"/>
      <c r="BK418" s="65"/>
      <c r="BL418" s="55"/>
      <c r="BM418"/>
      <c r="BN418"/>
      <c r="BO418"/>
      <c r="BP418"/>
      <c r="BQ418"/>
      <c r="BR418"/>
      <c r="BS418"/>
      <c r="BT418"/>
    </row>
    <row r="419" spans="1:72" ht="15.75">
      <c r="A419" s="202">
        <v>416</v>
      </c>
      <c r="B419" s="68" t="s">
        <v>6378</v>
      </c>
      <c r="C419" s="149" t="s">
        <v>629</v>
      </c>
      <c r="D419" s="149" t="s">
        <v>3218</v>
      </c>
      <c r="E419" s="149" t="s">
        <v>3219</v>
      </c>
      <c r="F419" s="158" t="str">
        <f t="shared" si="74"/>
        <v>Video</v>
      </c>
      <c r="G419" s="187">
        <v>8</v>
      </c>
      <c r="H419" s="150"/>
      <c r="I419" s="184">
        <v>194.32</v>
      </c>
      <c r="J419" s="150"/>
      <c r="K419" s="151">
        <v>26.403333333333332</v>
      </c>
      <c r="L419" s="152">
        <v>216.2433</v>
      </c>
      <c r="M419" s="152">
        <v>237.63</v>
      </c>
      <c r="N419" s="153" t="s">
        <v>630</v>
      </c>
      <c r="O419" s="154">
        <v>9</v>
      </c>
      <c r="P419" s="153">
        <v>7</v>
      </c>
      <c r="Q419" s="153" t="s">
        <v>147</v>
      </c>
      <c r="R419" s="155">
        <v>16</v>
      </c>
      <c r="S419" s="155">
        <v>9.7200000000000006</v>
      </c>
      <c r="T419" s="155">
        <v>3.95</v>
      </c>
      <c r="U419" s="154" t="s">
        <v>94</v>
      </c>
      <c r="V419" s="153" t="s">
        <v>89</v>
      </c>
      <c r="W419" s="153" t="s">
        <v>627</v>
      </c>
      <c r="X419" s="151" t="s">
        <v>6378</v>
      </c>
      <c r="Y419" s="151" t="s">
        <v>6378</v>
      </c>
      <c r="Z419" s="156">
        <v>9.3600000000000003E-2</v>
      </c>
      <c r="AA419" s="153" t="s">
        <v>3154</v>
      </c>
      <c r="AB419" s="153" t="s">
        <v>5586</v>
      </c>
      <c r="AC419" s="153" t="s">
        <v>4790</v>
      </c>
      <c r="AD419" s="157" t="s">
        <v>3220</v>
      </c>
      <c r="AE419" s="110">
        <v>0</v>
      </c>
      <c r="AF419" s="110">
        <v>0</v>
      </c>
      <c r="AG419" s="112">
        <f t="shared" si="73"/>
        <v>0</v>
      </c>
      <c r="AH419" s="110">
        <f>SUM(AG$4:AG419)</f>
        <v>1</v>
      </c>
      <c r="AI419" s="112">
        <f t="shared" si="70"/>
        <v>0</v>
      </c>
      <c r="AJ419" s="110">
        <f>COUNTIF(AI$4:AI419,"&gt;0")</f>
        <v>0</v>
      </c>
      <c r="AK419" s="110">
        <v>0</v>
      </c>
      <c r="AL419" s="110">
        <v>0</v>
      </c>
      <c r="AM419" s="172" t="str">
        <f>IF(OR(Table1[[#This Row],[Line total ordered for now]]&gt;0,Table1[[#This Row],[Line total ordered for season]]&gt;0),1,"")</f>
        <v/>
      </c>
      <c r="AN419" s="173">
        <f>COUNTIF(AM$4:AM419,"&gt;0")</f>
        <v>0</v>
      </c>
      <c r="AO419" s="173">
        <f>Table1[[#This Row],[ORDER QUANTITY
to be collected BEFORE 31.3.22]]</f>
        <v>0</v>
      </c>
      <c r="AP419" s="174">
        <f t="shared" si="71"/>
        <v>0</v>
      </c>
      <c r="AQ419" s="174">
        <f>IFERROR(INDEX(Retail!H:H,MATCH($D419,Retail!$D:$D,0)),0)</f>
        <v>0</v>
      </c>
      <c r="AR419" s="174">
        <f>IFERROR(INDEX(Retail!J:J,MATCH($D419,Retail!$D:$D,0)),0)</f>
        <v>0</v>
      </c>
      <c r="AS419" s="174">
        <f>IFERROR(INDEX('NEW2022'!H:H,MATCH($D419,'NEW2022'!D:D,0)),0)</f>
        <v>0</v>
      </c>
      <c r="AT419" s="174">
        <f>IFERROR(INDEX('NEW2022'!J:J,MATCH($D419,'NEW2022'!D:D,0)),0)</f>
        <v>0</v>
      </c>
      <c r="AU419" s="174">
        <f>IFERROR(INDEX('Quiet Items'!H:H,MATCH($D419,'Quiet Items'!D:D,0)),0)</f>
        <v>0</v>
      </c>
      <c r="AV419" s="174">
        <f>IFERROR(INDEX('Quiet Items'!J:J,MATCH($D419,'Quiet Items'!D:D,0)),0)</f>
        <v>0</v>
      </c>
      <c r="AW419" s="174">
        <f>IFERROR(INDEX('1.4G'!H:H,MATCH($D419,'1.4G'!D:D,0)),0)</f>
        <v>0</v>
      </c>
      <c r="AX419" s="174">
        <f>IFERROR(INDEX('1.4G'!J:J,MATCH($D419,'1.4G'!D:D,0)),0)</f>
        <v>0</v>
      </c>
      <c r="AY419" s="174">
        <f t="shared" si="75"/>
        <v>0</v>
      </c>
      <c r="AZ419" s="174">
        <f t="shared" si="76"/>
        <v>0</v>
      </c>
      <c r="BA419" s="175">
        <f>IFERROR(Table1[[#This Row],[Line total ordered for now]]*Table1[[#This Row],[GUARANTEED PRICE
for STOCK orders collected before 31.3.22]],0)</f>
        <v>0</v>
      </c>
      <c r="BB419" s="175">
        <f t="shared" si="72"/>
        <v>0</v>
      </c>
      <c r="BC419" s="176">
        <f>(AZ419+Table1[[#This Row],[Line total ordered for now]])*Z419</f>
        <v>0</v>
      </c>
      <c r="BD419" s="200">
        <v>201.9855</v>
      </c>
      <c r="BE419" s="65"/>
      <c r="BF419" s="65"/>
      <c r="BG419" s="65"/>
      <c r="BH419" s="65"/>
      <c r="BI419" s="65"/>
      <c r="BJ419" s="65"/>
      <c r="BK419" s="65"/>
      <c r="BL419" s="55"/>
      <c r="BM419"/>
      <c r="BN419"/>
      <c r="BO419"/>
      <c r="BP419"/>
      <c r="BQ419"/>
      <c r="BR419"/>
      <c r="BS419"/>
      <c r="BT419"/>
    </row>
    <row r="420" spans="1:72" ht="15.75">
      <c r="A420" s="202">
        <v>417</v>
      </c>
      <c r="B420" s="68" t="s">
        <v>6378</v>
      </c>
      <c r="C420" s="149" t="s">
        <v>629</v>
      </c>
      <c r="D420" s="149" t="s">
        <v>2656</v>
      </c>
      <c r="E420" s="149" t="s">
        <v>2657</v>
      </c>
      <c r="F420" s="158" t="str">
        <f t="shared" si="74"/>
        <v>Video</v>
      </c>
      <c r="G420" s="187">
        <v>0</v>
      </c>
      <c r="H420" s="150"/>
      <c r="I420" s="184">
        <v>130.12</v>
      </c>
      <c r="J420" s="150"/>
      <c r="K420" s="151">
        <v>26.444204872051955</v>
      </c>
      <c r="L420" s="152">
        <v>216.57803790210551</v>
      </c>
      <c r="M420" s="152">
        <v>237.9978438484676</v>
      </c>
      <c r="N420" s="153" t="s">
        <v>630</v>
      </c>
      <c r="O420" s="154">
        <v>9</v>
      </c>
      <c r="P420" s="153">
        <v>7</v>
      </c>
      <c r="Q420" s="153" t="s">
        <v>147</v>
      </c>
      <c r="R420" s="155">
        <v>15</v>
      </c>
      <c r="S420" s="155">
        <v>10</v>
      </c>
      <c r="T420" s="155">
        <v>3.95</v>
      </c>
      <c r="U420" s="154" t="s">
        <v>94</v>
      </c>
      <c r="V420" s="153" t="s">
        <v>89</v>
      </c>
      <c r="W420" s="153" t="s">
        <v>627</v>
      </c>
      <c r="X420" s="151" t="s">
        <v>6378</v>
      </c>
      <c r="Y420" s="151" t="s">
        <v>6378</v>
      </c>
      <c r="Z420" s="156">
        <v>0.10199999999999999</v>
      </c>
      <c r="AA420" s="153" t="s">
        <v>672</v>
      </c>
      <c r="AB420" s="153" t="s">
        <v>5763</v>
      </c>
      <c r="AC420" s="153" t="s">
        <v>2412</v>
      </c>
      <c r="AD420" s="157" t="s">
        <v>2658</v>
      </c>
      <c r="AE420" s="110">
        <v>0</v>
      </c>
      <c r="AF420" s="110">
        <v>0</v>
      </c>
      <c r="AG420" s="112">
        <f t="shared" si="73"/>
        <v>0</v>
      </c>
      <c r="AH420" s="110">
        <f>SUM(AG$4:AG420)</f>
        <v>1</v>
      </c>
      <c r="AI420" s="112">
        <f t="shared" si="70"/>
        <v>0</v>
      </c>
      <c r="AJ420" s="110">
        <f>COUNTIF(AI$4:AI420,"&gt;0")</f>
        <v>0</v>
      </c>
      <c r="AK420" s="110">
        <v>0</v>
      </c>
      <c r="AL420" s="110">
        <v>0</v>
      </c>
      <c r="AM420" s="172" t="str">
        <f>IF(OR(Table1[[#This Row],[Line total ordered for now]]&gt;0,Table1[[#This Row],[Line total ordered for season]]&gt;0),1,"")</f>
        <v/>
      </c>
      <c r="AN420" s="173">
        <f>COUNTIF(AM$4:AM420,"&gt;0")</f>
        <v>0</v>
      </c>
      <c r="AO420" s="173">
        <f>Table1[[#This Row],[ORDER QUANTITY
to be collected BEFORE 31.3.22]]</f>
        <v>0</v>
      </c>
      <c r="AP420" s="174">
        <f t="shared" si="71"/>
        <v>0</v>
      </c>
      <c r="AQ420" s="174">
        <f>IFERROR(INDEX(Retail!H:H,MATCH($D420,Retail!$D:$D,0)),0)</f>
        <v>0</v>
      </c>
      <c r="AR420" s="174">
        <f>IFERROR(INDEX(Retail!J:J,MATCH($D420,Retail!$D:$D,0)),0)</f>
        <v>0</v>
      </c>
      <c r="AS420" s="174">
        <f>IFERROR(INDEX('NEW2022'!H:H,MATCH($D420,'NEW2022'!D:D,0)),0)</f>
        <v>0</v>
      </c>
      <c r="AT420" s="174">
        <f>IFERROR(INDEX('NEW2022'!J:J,MATCH($D420,'NEW2022'!D:D,0)),0)</f>
        <v>0</v>
      </c>
      <c r="AU420" s="174">
        <f>IFERROR(INDEX('Quiet Items'!H:H,MATCH($D420,'Quiet Items'!D:D,0)),0)</f>
        <v>0</v>
      </c>
      <c r="AV420" s="174">
        <f>IFERROR(INDEX('Quiet Items'!J:J,MATCH($D420,'Quiet Items'!D:D,0)),0)</f>
        <v>0</v>
      </c>
      <c r="AW420" s="174">
        <f>IFERROR(INDEX('1.4G'!H:H,MATCH($D420,'1.4G'!D:D,0)),0)</f>
        <v>0</v>
      </c>
      <c r="AX420" s="174">
        <f>IFERROR(INDEX('1.4G'!J:J,MATCH($D420,'1.4G'!D:D,0)),0)</f>
        <v>0</v>
      </c>
      <c r="AY420" s="174">
        <f t="shared" si="75"/>
        <v>0</v>
      </c>
      <c r="AZ420" s="174">
        <f t="shared" si="76"/>
        <v>0</v>
      </c>
      <c r="BA420" s="175">
        <f>IFERROR(Table1[[#This Row],[Line total ordered for now]]*Table1[[#This Row],[GUARANTEED PRICE
for STOCK orders collected before 31.3.22]],0)</f>
        <v>0</v>
      </c>
      <c r="BB420" s="175">
        <f t="shared" si="72"/>
        <v>0</v>
      </c>
      <c r="BC420" s="176">
        <f>(AZ420+Table1[[#This Row],[Line total ordered for now]])*Z420</f>
        <v>0</v>
      </c>
      <c r="BD420" s="200">
        <v>202.29816727119746</v>
      </c>
      <c r="BE420" s="65"/>
      <c r="BF420" s="65"/>
      <c r="BG420" s="65"/>
      <c r="BH420" s="65"/>
      <c r="BI420" s="65"/>
      <c r="BJ420" s="65"/>
      <c r="BK420" s="65"/>
      <c r="BL420" s="55"/>
      <c r="BM420"/>
      <c r="BN420"/>
      <c r="BO420"/>
      <c r="BP420"/>
      <c r="BQ420"/>
      <c r="BR420"/>
      <c r="BS420"/>
      <c r="BT420"/>
    </row>
    <row r="421" spans="1:72" ht="15.75">
      <c r="A421" s="202">
        <v>418</v>
      </c>
      <c r="B421" s="68" t="s">
        <v>6378</v>
      </c>
      <c r="C421" s="149" t="s">
        <v>629</v>
      </c>
      <c r="D421" s="149" t="s">
        <v>3183</v>
      </c>
      <c r="E421" s="149" t="s">
        <v>3184</v>
      </c>
      <c r="F421" s="158" t="str">
        <f t="shared" ref="F421:F422" si="77">IF(LEFT(AD421,4)="http",HYPERLINK(AD421,"Video"),"")</f>
        <v>Video</v>
      </c>
      <c r="G421" s="187">
        <v>9</v>
      </c>
      <c r="H421" s="150"/>
      <c r="I421" s="184">
        <v>197.18</v>
      </c>
      <c r="J421" s="150"/>
      <c r="K421" s="151">
        <v>26.792222222222222</v>
      </c>
      <c r="L421" s="152">
        <v>219.42830000000001</v>
      </c>
      <c r="M421" s="152">
        <v>241.13</v>
      </c>
      <c r="N421" s="153" t="s">
        <v>630</v>
      </c>
      <c r="O421" s="154">
        <v>9</v>
      </c>
      <c r="P421" s="153">
        <v>0</v>
      </c>
      <c r="Q421" s="153" t="s">
        <v>147</v>
      </c>
      <c r="R421" s="155">
        <v>0</v>
      </c>
      <c r="S421" s="155">
        <v>10</v>
      </c>
      <c r="T421" s="155">
        <v>3.95</v>
      </c>
      <c r="U421" s="154" t="s">
        <v>94</v>
      </c>
      <c r="V421" s="153" t="s">
        <v>89</v>
      </c>
      <c r="W421" s="153" t="s">
        <v>627</v>
      </c>
      <c r="X421" s="151" t="s">
        <v>6378</v>
      </c>
      <c r="Y421" s="151" t="s">
        <v>6378</v>
      </c>
      <c r="Z421" s="156">
        <v>0.10199999999999999</v>
      </c>
      <c r="AA421" s="153" t="s">
        <v>3154</v>
      </c>
      <c r="AB421" s="153" t="s">
        <v>5585</v>
      </c>
      <c r="AC421" s="153" t="s">
        <v>4790</v>
      </c>
      <c r="AD421" s="157" t="s">
        <v>3185</v>
      </c>
      <c r="AE421" s="110">
        <v>0</v>
      </c>
      <c r="AF421" s="110">
        <v>0</v>
      </c>
      <c r="AG421" s="112">
        <f t="shared" si="73"/>
        <v>0</v>
      </c>
      <c r="AH421" s="110">
        <f>SUM(AG$4:AG421)</f>
        <v>1</v>
      </c>
      <c r="AI421" s="112">
        <f t="shared" si="70"/>
        <v>0</v>
      </c>
      <c r="AJ421" s="110">
        <f>COUNTIF(AI$4:AI421,"&gt;0")</f>
        <v>0</v>
      </c>
      <c r="AK421" s="110">
        <v>0</v>
      </c>
      <c r="AL421" s="110">
        <v>0</v>
      </c>
      <c r="AM421" s="172" t="str">
        <f>IF(OR(Table1[[#This Row],[Line total ordered for now]]&gt;0,Table1[[#This Row],[Line total ordered for season]]&gt;0),1,"")</f>
        <v/>
      </c>
      <c r="AN421" s="173">
        <f>COUNTIF(AM$4:AM421,"&gt;0")</f>
        <v>0</v>
      </c>
      <c r="AO421" s="173">
        <f>Table1[[#This Row],[ORDER QUANTITY
to be collected BEFORE 31.3.22]]</f>
        <v>0</v>
      </c>
      <c r="AP421" s="174">
        <f t="shared" si="71"/>
        <v>0</v>
      </c>
      <c r="AQ421" s="174">
        <f>IFERROR(INDEX(Retail!H:H,MATCH($D421,Retail!$D:$D,0)),0)</f>
        <v>0</v>
      </c>
      <c r="AR421" s="174">
        <f>IFERROR(INDEX(Retail!J:J,MATCH($D421,Retail!$D:$D,0)),0)</f>
        <v>0</v>
      </c>
      <c r="AS421" s="174">
        <f>IFERROR(INDEX('NEW2022'!H:H,MATCH($D421,'NEW2022'!D:D,0)),0)</f>
        <v>0</v>
      </c>
      <c r="AT421" s="174">
        <f>IFERROR(INDEX('NEW2022'!J:J,MATCH($D421,'NEW2022'!D:D,0)),0)</f>
        <v>0</v>
      </c>
      <c r="AU421" s="174">
        <f>IFERROR(INDEX('Quiet Items'!H:H,MATCH($D421,'Quiet Items'!D:D,0)),0)</f>
        <v>0</v>
      </c>
      <c r="AV421" s="174">
        <f>IFERROR(INDEX('Quiet Items'!J:J,MATCH($D421,'Quiet Items'!D:D,0)),0)</f>
        <v>0</v>
      </c>
      <c r="AW421" s="174">
        <f>IFERROR(INDEX('1.4G'!H:H,MATCH($D421,'1.4G'!D:D,0)),0)</f>
        <v>0</v>
      </c>
      <c r="AX421" s="174">
        <f>IFERROR(INDEX('1.4G'!J:J,MATCH($D421,'1.4G'!D:D,0)),0)</f>
        <v>0</v>
      </c>
      <c r="AY421" s="174">
        <f t="shared" ref="AY421:AY422" si="78">IF(OR(AU421&gt;0,AW421&gt;0,AO421&gt;0,AS421&gt;0,AQ421&gt;0),AU421+AW421+AO421+AS421+AQ421,0)</f>
        <v>0</v>
      </c>
      <c r="AZ421" s="174">
        <f t="shared" ref="AZ421:AZ422" si="79">IF(OR(AV421&gt;0,AX421&gt;0,AP421&gt;0,AT421&gt;0,AR421&gt;0),AV421+AX421+AP421+AT421+AR421,0)</f>
        <v>0</v>
      </c>
      <c r="BA421" s="175">
        <f>IFERROR(Table1[[#This Row],[Line total ordered for now]]*Table1[[#This Row],[GUARANTEED PRICE
for STOCK orders collected before 31.3.22]],0)</f>
        <v>0</v>
      </c>
      <c r="BB421" s="175">
        <f t="shared" si="72"/>
        <v>0</v>
      </c>
      <c r="BC421" s="176">
        <f>(AZ421+Table1[[#This Row],[Line total ordered for now]])*Z421</f>
        <v>0</v>
      </c>
      <c r="BD421" s="200">
        <v>204.9605</v>
      </c>
      <c r="BE421" s="65"/>
      <c r="BF421" s="65"/>
      <c r="BG421" s="65"/>
      <c r="BH421" s="65"/>
      <c r="BI421" s="65"/>
      <c r="BJ421" s="65"/>
      <c r="BK421" s="65"/>
      <c r="BL421" s="55"/>
      <c r="BM421"/>
      <c r="BN421"/>
      <c r="BO421"/>
      <c r="BP421"/>
      <c r="BQ421"/>
      <c r="BR421"/>
      <c r="BS421"/>
      <c r="BT421"/>
    </row>
    <row r="422" spans="1:72" s="196" customFormat="1" ht="15.75">
      <c r="A422" s="202">
        <v>419</v>
      </c>
      <c r="B422" s="68" t="s">
        <v>6378</v>
      </c>
      <c r="C422" s="149" t="s">
        <v>629</v>
      </c>
      <c r="D422" s="149" t="s">
        <v>2132</v>
      </c>
      <c r="E422" s="149" t="s">
        <v>2133</v>
      </c>
      <c r="F422" s="158" t="str">
        <f t="shared" si="77"/>
        <v>Video</v>
      </c>
      <c r="G422" s="187">
        <v>4</v>
      </c>
      <c r="H422" s="150"/>
      <c r="I422" s="184">
        <v>149.63</v>
      </c>
      <c r="J422" s="150"/>
      <c r="K422" s="151">
        <v>27.58359108680461</v>
      </c>
      <c r="L422" s="152">
        <v>225.90961100092974</v>
      </c>
      <c r="M422" s="152">
        <v>248.25231978124148</v>
      </c>
      <c r="N422" s="153" t="s">
        <v>630</v>
      </c>
      <c r="O422" s="154">
        <v>9</v>
      </c>
      <c r="P422" s="153">
        <v>8</v>
      </c>
      <c r="Q422" s="153" t="s">
        <v>147</v>
      </c>
      <c r="R422" s="155">
        <v>15</v>
      </c>
      <c r="S422" s="155">
        <v>10</v>
      </c>
      <c r="T422" s="155">
        <v>3.95</v>
      </c>
      <c r="U422" s="154" t="s">
        <v>94</v>
      </c>
      <c r="V422" s="153" t="s">
        <v>89</v>
      </c>
      <c r="W422" s="153" t="s">
        <v>627</v>
      </c>
      <c r="X422" s="151" t="s">
        <v>6378</v>
      </c>
      <c r="Y422" s="151" t="s">
        <v>6378</v>
      </c>
      <c r="Z422" s="156">
        <v>9.3600000000000003E-2</v>
      </c>
      <c r="AA422" s="153" t="s">
        <v>2110</v>
      </c>
      <c r="AB422" s="153" t="s">
        <v>5570</v>
      </c>
      <c r="AC422" s="153" t="s">
        <v>164</v>
      </c>
      <c r="AD422" s="157" t="s">
        <v>2134</v>
      </c>
      <c r="AE422" s="110">
        <v>0</v>
      </c>
      <c r="AF422" s="110">
        <v>0</v>
      </c>
      <c r="AG422" s="112">
        <f t="shared" si="73"/>
        <v>0</v>
      </c>
      <c r="AH422" s="110">
        <f>SUM(AG$4:AG422)</f>
        <v>1</v>
      </c>
      <c r="AI422" s="112">
        <f t="shared" si="70"/>
        <v>0</v>
      </c>
      <c r="AJ422" s="110">
        <f>COUNTIF(AI$4:AI422,"&gt;0")</f>
        <v>0</v>
      </c>
      <c r="AK422" s="110">
        <v>0</v>
      </c>
      <c r="AL422" s="110">
        <v>0</v>
      </c>
      <c r="AM422" s="172" t="str">
        <f>IF(OR(Table1[[#This Row],[Line total ordered for now]]&gt;0,Table1[[#This Row],[Line total ordered for season]]&gt;0),1,"")</f>
        <v/>
      </c>
      <c r="AN422" s="173">
        <f>COUNTIF(AM$4:AM422,"&gt;0")</f>
        <v>0</v>
      </c>
      <c r="AO422" s="173">
        <f>Table1[[#This Row],[ORDER QUANTITY
to be collected BEFORE 31.3.22]]</f>
        <v>0</v>
      </c>
      <c r="AP422" s="174">
        <f t="shared" si="71"/>
        <v>0</v>
      </c>
      <c r="AQ422" s="174">
        <f>IFERROR(INDEX(Retail!H:H,MATCH($D422,Retail!$D:$D,0)),0)</f>
        <v>0</v>
      </c>
      <c r="AR422" s="174">
        <f>IFERROR(INDEX(Retail!J:J,MATCH($D422,Retail!$D:$D,0)),0)</f>
        <v>0</v>
      </c>
      <c r="AS422" s="174">
        <f>IFERROR(INDEX('NEW2022'!H:H,MATCH($D422,'NEW2022'!D:D,0)),0)</f>
        <v>0</v>
      </c>
      <c r="AT422" s="174">
        <f>IFERROR(INDEX('NEW2022'!J:J,MATCH($D422,'NEW2022'!D:D,0)),0)</f>
        <v>0</v>
      </c>
      <c r="AU422" s="174">
        <f>IFERROR(INDEX('Quiet Items'!H:H,MATCH($D422,'Quiet Items'!D:D,0)),0)</f>
        <v>0</v>
      </c>
      <c r="AV422" s="174">
        <f>IFERROR(INDEX('Quiet Items'!J:J,MATCH($D422,'Quiet Items'!D:D,0)),0)</f>
        <v>0</v>
      </c>
      <c r="AW422" s="174">
        <f>IFERROR(INDEX('1.4G'!H:H,MATCH($D422,'1.4G'!D:D,0)),0)</f>
        <v>0</v>
      </c>
      <c r="AX422" s="174">
        <f>IFERROR(INDEX('1.4G'!J:J,MATCH($D422,'1.4G'!D:D,0)),0)</f>
        <v>0</v>
      </c>
      <c r="AY422" s="174">
        <f t="shared" si="78"/>
        <v>0</v>
      </c>
      <c r="AZ422" s="174">
        <f t="shared" si="79"/>
        <v>0</v>
      </c>
      <c r="BA422" s="175">
        <f>IFERROR(Table1[[#This Row],[Line total ordered for now]]*Table1[[#This Row],[GUARANTEED PRICE
for STOCK orders collected before 31.3.22]],0)</f>
        <v>0</v>
      </c>
      <c r="BB422" s="175">
        <f t="shared" si="72"/>
        <v>0</v>
      </c>
      <c r="BC422" s="176">
        <f>(AZ422+Table1[[#This Row],[Line total ordered for now]])*Z422</f>
        <v>0</v>
      </c>
      <c r="BD422" s="200">
        <v>211.01447181405524</v>
      </c>
      <c r="BE422" s="65"/>
      <c r="BF422" s="65"/>
      <c r="BG422" s="65"/>
      <c r="BH422" s="65"/>
      <c r="BI422" s="65"/>
      <c r="BJ422" s="65"/>
      <c r="BK422" s="65"/>
      <c r="BL422" s="55"/>
    </row>
    <row r="423" spans="1:72" ht="15.75">
      <c r="A423" s="202">
        <v>420</v>
      </c>
      <c r="B423" s="68" t="s">
        <v>6378</v>
      </c>
      <c r="C423" s="149" t="s">
        <v>629</v>
      </c>
      <c r="D423" s="149" t="s">
        <v>2843</v>
      </c>
      <c r="E423" s="149" t="s">
        <v>2844</v>
      </c>
      <c r="F423" s="158" t="str">
        <f t="shared" si="74"/>
        <v>Video</v>
      </c>
      <c r="G423" s="187">
        <v>6</v>
      </c>
      <c r="H423" s="150"/>
      <c r="I423" s="184">
        <v>205.96</v>
      </c>
      <c r="J423" s="150"/>
      <c r="K423" s="151">
        <v>27.985555555555557</v>
      </c>
      <c r="L423" s="152">
        <v>229.20170000000002</v>
      </c>
      <c r="M423" s="152">
        <v>251.87</v>
      </c>
      <c r="N423" s="153" t="s">
        <v>630</v>
      </c>
      <c r="O423" s="154">
        <v>9</v>
      </c>
      <c r="P423" s="153">
        <v>10</v>
      </c>
      <c r="Q423" s="153" t="s">
        <v>147</v>
      </c>
      <c r="R423" s="155">
        <v>10.199999999999999</v>
      </c>
      <c r="S423" s="155">
        <v>7.3</v>
      </c>
      <c r="T423" s="155">
        <v>3.95</v>
      </c>
      <c r="U423" s="154" t="s">
        <v>94</v>
      </c>
      <c r="V423" s="153" t="s">
        <v>89</v>
      </c>
      <c r="W423" s="153" t="s">
        <v>627</v>
      </c>
      <c r="X423" s="151" t="s">
        <v>6378</v>
      </c>
      <c r="Y423" s="151" t="s">
        <v>6378</v>
      </c>
      <c r="Z423" s="156">
        <v>8.8499999999999995E-2</v>
      </c>
      <c r="AA423" s="153" t="s">
        <v>2680</v>
      </c>
      <c r="AB423" s="153" t="s">
        <v>5581</v>
      </c>
      <c r="AC423" s="153" t="s">
        <v>141</v>
      </c>
      <c r="AD423" s="157" t="s">
        <v>2845</v>
      </c>
      <c r="AE423" s="110">
        <v>0</v>
      </c>
      <c r="AF423" s="110">
        <v>0</v>
      </c>
      <c r="AG423" s="112">
        <f t="shared" si="73"/>
        <v>0</v>
      </c>
      <c r="AH423" s="110">
        <f>SUM(AG$4:AG423)</f>
        <v>1</v>
      </c>
      <c r="AI423" s="112">
        <f t="shared" si="70"/>
        <v>0</v>
      </c>
      <c r="AJ423" s="110">
        <f>COUNTIF(AI$4:AI423,"&gt;0")</f>
        <v>0</v>
      </c>
      <c r="AK423" s="110">
        <v>0</v>
      </c>
      <c r="AL423" s="110">
        <v>0</v>
      </c>
      <c r="AM423" s="172" t="str">
        <f>IF(OR(Table1[[#This Row],[Line total ordered for now]]&gt;0,Table1[[#This Row],[Line total ordered for season]]&gt;0),1,"")</f>
        <v/>
      </c>
      <c r="AN423" s="173">
        <f>COUNTIF(AM$4:AM423,"&gt;0")</f>
        <v>0</v>
      </c>
      <c r="AO423" s="173">
        <f>Table1[[#This Row],[ORDER QUANTITY
to be collected BEFORE 31.3.22]]</f>
        <v>0</v>
      </c>
      <c r="AP423" s="174">
        <f t="shared" si="71"/>
        <v>0</v>
      </c>
      <c r="AQ423" s="174">
        <f>IFERROR(INDEX(Retail!H:H,MATCH($D423,Retail!$D:$D,0)),0)</f>
        <v>0</v>
      </c>
      <c r="AR423" s="174">
        <f>IFERROR(INDEX(Retail!J:J,MATCH($D423,Retail!$D:$D,0)),0)</f>
        <v>0</v>
      </c>
      <c r="AS423" s="174">
        <f>IFERROR(INDEX('NEW2022'!H:H,MATCH($D423,'NEW2022'!D:D,0)),0)</f>
        <v>0</v>
      </c>
      <c r="AT423" s="174">
        <f>IFERROR(INDEX('NEW2022'!J:J,MATCH($D423,'NEW2022'!D:D,0)),0)</f>
        <v>0</v>
      </c>
      <c r="AU423" s="174">
        <f>IFERROR(INDEX('Quiet Items'!H:H,MATCH($D423,'Quiet Items'!D:D,0)),0)</f>
        <v>0</v>
      </c>
      <c r="AV423" s="174">
        <f>IFERROR(INDEX('Quiet Items'!J:J,MATCH($D423,'Quiet Items'!D:D,0)),0)</f>
        <v>0</v>
      </c>
      <c r="AW423" s="174">
        <f>IFERROR(INDEX('1.4G'!H:H,MATCH($D423,'1.4G'!D:D,0)),0)</f>
        <v>0</v>
      </c>
      <c r="AX423" s="174">
        <f>IFERROR(INDEX('1.4G'!J:J,MATCH($D423,'1.4G'!D:D,0)),0)</f>
        <v>0</v>
      </c>
      <c r="AY423" s="174">
        <f t="shared" si="75"/>
        <v>0</v>
      </c>
      <c r="AZ423" s="174">
        <f t="shared" si="76"/>
        <v>0</v>
      </c>
      <c r="BA423" s="175">
        <f>IFERROR(Table1[[#This Row],[Line total ordered for now]]*Table1[[#This Row],[GUARANTEED PRICE
for STOCK orders collected before 31.3.22]],0)</f>
        <v>0</v>
      </c>
      <c r="BB423" s="175">
        <f t="shared" si="72"/>
        <v>0</v>
      </c>
      <c r="BC423" s="176">
        <f>(AZ423+Table1[[#This Row],[Line total ordered for now]])*Z423</f>
        <v>0</v>
      </c>
      <c r="BD423" s="200">
        <v>214.08949999999999</v>
      </c>
      <c r="BE423" s="65"/>
      <c r="BF423" s="65"/>
      <c r="BG423" s="65"/>
      <c r="BH423" s="65"/>
      <c r="BI423" s="65"/>
      <c r="BJ423" s="65"/>
      <c r="BK423" s="65"/>
      <c r="BL423" s="55"/>
      <c r="BM423"/>
      <c r="BN423"/>
      <c r="BO423"/>
      <c r="BP423"/>
      <c r="BQ423"/>
      <c r="BR423"/>
      <c r="BS423"/>
      <c r="BT423"/>
    </row>
    <row r="424" spans="1:72" ht="15.75">
      <c r="A424" s="202">
        <v>421</v>
      </c>
      <c r="B424" s="68" t="s">
        <v>6378</v>
      </c>
      <c r="C424" s="149" t="s">
        <v>629</v>
      </c>
      <c r="D424" s="149" t="s">
        <v>3433</v>
      </c>
      <c r="E424" s="149" t="s">
        <v>3434</v>
      </c>
      <c r="F424" s="158" t="str">
        <f t="shared" si="74"/>
        <v>Video</v>
      </c>
      <c r="G424" s="187">
        <v>0</v>
      </c>
      <c r="H424" s="150"/>
      <c r="I424" s="184">
        <v>182.53</v>
      </c>
      <c r="J424" s="150"/>
      <c r="K424" s="151">
        <v>28.240731499490625</v>
      </c>
      <c r="L424" s="152">
        <v>231.29159098082823</v>
      </c>
      <c r="M424" s="152">
        <v>254.16658349541564</v>
      </c>
      <c r="N424" s="153" t="s">
        <v>630</v>
      </c>
      <c r="O424" s="154">
        <v>9</v>
      </c>
      <c r="P424" s="153">
        <v>9</v>
      </c>
      <c r="Q424" s="153" t="s">
        <v>147</v>
      </c>
      <c r="R424" s="155">
        <v>15</v>
      </c>
      <c r="S424" s="155">
        <v>9.43</v>
      </c>
      <c r="T424" s="155">
        <v>3.95</v>
      </c>
      <c r="U424" s="154" t="s">
        <v>94</v>
      </c>
      <c r="V424" s="153" t="s">
        <v>89</v>
      </c>
      <c r="W424" s="153" t="s">
        <v>627</v>
      </c>
      <c r="X424" s="151" t="s">
        <v>6378</v>
      </c>
      <c r="Y424" s="151" t="s">
        <v>6378</v>
      </c>
      <c r="Z424" s="156">
        <v>0.10199999999999999</v>
      </c>
      <c r="AA424" s="153" t="s">
        <v>3154</v>
      </c>
      <c r="AB424" s="153" t="s">
        <v>436</v>
      </c>
      <c r="AC424" s="153" t="s">
        <v>277</v>
      </c>
      <c r="AD424" s="157" t="s">
        <v>3435</v>
      </c>
      <c r="AE424" s="110">
        <v>0</v>
      </c>
      <c r="AF424" s="110">
        <v>0</v>
      </c>
      <c r="AG424" s="112">
        <f t="shared" si="73"/>
        <v>0</v>
      </c>
      <c r="AH424" s="110">
        <f>SUM(AG$4:AG424)</f>
        <v>1</v>
      </c>
      <c r="AI424" s="112">
        <f t="shared" si="70"/>
        <v>0</v>
      </c>
      <c r="AJ424" s="110">
        <f>COUNTIF(AI$4:AI424,"&gt;0")</f>
        <v>0</v>
      </c>
      <c r="AK424" s="110">
        <v>0</v>
      </c>
      <c r="AL424" s="110">
        <v>0</v>
      </c>
      <c r="AM424" s="172" t="str">
        <f>IF(OR(Table1[[#This Row],[Line total ordered for now]]&gt;0,Table1[[#This Row],[Line total ordered for season]]&gt;0),1,"")</f>
        <v/>
      </c>
      <c r="AN424" s="173">
        <f>COUNTIF(AM$4:AM424,"&gt;0")</f>
        <v>0</v>
      </c>
      <c r="AO424" s="173">
        <f>Table1[[#This Row],[ORDER QUANTITY
to be collected BEFORE 31.3.22]]</f>
        <v>0</v>
      </c>
      <c r="AP424" s="174">
        <f t="shared" si="71"/>
        <v>0</v>
      </c>
      <c r="AQ424" s="174">
        <f>IFERROR(INDEX(Retail!H:H,MATCH($D424,Retail!$D:$D,0)),0)</f>
        <v>0</v>
      </c>
      <c r="AR424" s="174">
        <f>IFERROR(INDEX(Retail!J:J,MATCH($D424,Retail!$D:$D,0)),0)</f>
        <v>0</v>
      </c>
      <c r="AS424" s="174">
        <f>IFERROR(INDEX('NEW2022'!H:H,MATCH($D424,'NEW2022'!D:D,0)),0)</f>
        <v>0</v>
      </c>
      <c r="AT424" s="174">
        <f>IFERROR(INDEX('NEW2022'!J:J,MATCH($D424,'NEW2022'!D:D,0)),0)</f>
        <v>0</v>
      </c>
      <c r="AU424" s="174">
        <f>IFERROR(INDEX('Quiet Items'!H:H,MATCH($D424,'Quiet Items'!D:D,0)),0)</f>
        <v>0</v>
      </c>
      <c r="AV424" s="174">
        <f>IFERROR(INDEX('Quiet Items'!J:J,MATCH($D424,'Quiet Items'!D:D,0)),0)</f>
        <v>0</v>
      </c>
      <c r="AW424" s="174">
        <f>IFERROR(INDEX('1.4G'!H:H,MATCH($D424,'1.4G'!D:D,0)),0)</f>
        <v>0</v>
      </c>
      <c r="AX424" s="174">
        <f>IFERROR(INDEX('1.4G'!J:J,MATCH($D424,'1.4G'!D:D,0)),0)</f>
        <v>0</v>
      </c>
      <c r="AY424" s="174">
        <f t="shared" si="75"/>
        <v>0</v>
      </c>
      <c r="AZ424" s="174">
        <f t="shared" si="76"/>
        <v>0</v>
      </c>
      <c r="BA424" s="175">
        <f>IFERROR(Table1[[#This Row],[Line total ordered for now]]*Table1[[#This Row],[GUARANTEED PRICE
for STOCK orders collected before 31.3.22]],0)</f>
        <v>0</v>
      </c>
      <c r="BB424" s="175">
        <f t="shared" si="72"/>
        <v>0</v>
      </c>
      <c r="BC424" s="176">
        <f>(AZ424+Table1[[#This Row],[Line total ordered for now]])*Z424</f>
        <v>0</v>
      </c>
      <c r="BD424" s="200">
        <v>216.04159597110328</v>
      </c>
      <c r="BE424" s="65"/>
      <c r="BF424" s="65"/>
      <c r="BG424" s="65"/>
      <c r="BH424" s="65"/>
      <c r="BI424" s="65"/>
      <c r="BJ424" s="65"/>
      <c r="BK424" s="65"/>
      <c r="BL424" s="55"/>
      <c r="BM424"/>
      <c r="BN424"/>
      <c r="BO424"/>
      <c r="BP424"/>
      <c r="BQ424"/>
      <c r="BR424"/>
      <c r="BS424"/>
      <c r="BT424"/>
    </row>
    <row r="425" spans="1:72" ht="15.75">
      <c r="A425" s="202">
        <v>422</v>
      </c>
      <c r="B425" s="68" t="s">
        <v>6378</v>
      </c>
      <c r="C425" s="149" t="s">
        <v>629</v>
      </c>
      <c r="D425" s="149" t="s">
        <v>2321</v>
      </c>
      <c r="E425" s="149" t="s">
        <v>2322</v>
      </c>
      <c r="F425" s="158" t="str">
        <f t="shared" si="74"/>
        <v>Video</v>
      </c>
      <c r="G425" s="187">
        <v>1</v>
      </c>
      <c r="H425" s="150"/>
      <c r="I425" s="184">
        <v>230.26</v>
      </c>
      <c r="J425" s="150"/>
      <c r="K425" s="151">
        <v>31.286666666666665</v>
      </c>
      <c r="L425" s="152">
        <v>256.23779999999999</v>
      </c>
      <c r="M425" s="152">
        <v>281.58</v>
      </c>
      <c r="N425" s="153" t="s">
        <v>630</v>
      </c>
      <c r="O425" s="154">
        <v>9</v>
      </c>
      <c r="P425" s="153">
        <v>0</v>
      </c>
      <c r="Q425" s="153" t="s">
        <v>147</v>
      </c>
      <c r="R425" s="155">
        <v>15</v>
      </c>
      <c r="S425" s="155">
        <v>10</v>
      </c>
      <c r="T425" s="155">
        <v>3.95</v>
      </c>
      <c r="U425" s="154" t="s">
        <v>94</v>
      </c>
      <c r="V425" s="153" t="s">
        <v>89</v>
      </c>
      <c r="W425" s="153" t="s">
        <v>627</v>
      </c>
      <c r="X425" s="151" t="s">
        <v>6378</v>
      </c>
      <c r="Y425" s="151" t="s">
        <v>6378</v>
      </c>
      <c r="Z425" s="156">
        <v>0.10199999999999999</v>
      </c>
      <c r="AA425" s="153" t="s">
        <v>672</v>
      </c>
      <c r="AB425" s="153" t="s">
        <v>5574</v>
      </c>
      <c r="AC425" s="153" t="s">
        <v>2412</v>
      </c>
      <c r="AD425" s="157" t="s">
        <v>2323</v>
      </c>
      <c r="AE425" s="110">
        <v>0</v>
      </c>
      <c r="AF425" s="110">
        <v>0</v>
      </c>
      <c r="AG425" s="112">
        <f t="shared" si="73"/>
        <v>0</v>
      </c>
      <c r="AH425" s="110">
        <f>SUM(AG$4:AG425)</f>
        <v>1</v>
      </c>
      <c r="AI425" s="112">
        <f t="shared" si="70"/>
        <v>0</v>
      </c>
      <c r="AJ425" s="110">
        <f>COUNTIF(AI$4:AI425,"&gt;0")</f>
        <v>0</v>
      </c>
      <c r="AK425" s="110">
        <v>0</v>
      </c>
      <c r="AL425" s="110">
        <v>0</v>
      </c>
      <c r="AM425" s="172" t="str">
        <f>IF(OR(Table1[[#This Row],[Line total ordered for now]]&gt;0,Table1[[#This Row],[Line total ordered for season]]&gt;0),1,"")</f>
        <v/>
      </c>
      <c r="AN425" s="173">
        <f>COUNTIF(AM$4:AM425,"&gt;0")</f>
        <v>0</v>
      </c>
      <c r="AO425" s="173">
        <f>Table1[[#This Row],[ORDER QUANTITY
to be collected BEFORE 31.3.22]]</f>
        <v>0</v>
      </c>
      <c r="AP425" s="174">
        <f t="shared" si="71"/>
        <v>0</v>
      </c>
      <c r="AQ425" s="174">
        <f>IFERROR(INDEX(Retail!H:H,MATCH($D425,Retail!$D:$D,0)),0)</f>
        <v>0</v>
      </c>
      <c r="AR425" s="174">
        <f>IFERROR(INDEX(Retail!J:J,MATCH($D425,Retail!$D:$D,0)),0)</f>
        <v>0</v>
      </c>
      <c r="AS425" s="174">
        <f>IFERROR(INDEX('NEW2022'!H:H,MATCH($D425,'NEW2022'!D:D,0)),0)</f>
        <v>0</v>
      </c>
      <c r="AT425" s="174">
        <f>IFERROR(INDEX('NEW2022'!J:J,MATCH($D425,'NEW2022'!D:D,0)),0)</f>
        <v>0</v>
      </c>
      <c r="AU425" s="174">
        <f>IFERROR(INDEX('Quiet Items'!H:H,MATCH($D425,'Quiet Items'!D:D,0)),0)</f>
        <v>0</v>
      </c>
      <c r="AV425" s="174">
        <f>IFERROR(INDEX('Quiet Items'!J:J,MATCH($D425,'Quiet Items'!D:D,0)),0)</f>
        <v>0</v>
      </c>
      <c r="AW425" s="174">
        <f>IFERROR(INDEX('1.4G'!H:H,MATCH($D425,'1.4G'!D:D,0)),0)</f>
        <v>0</v>
      </c>
      <c r="AX425" s="174">
        <f>IFERROR(INDEX('1.4G'!J:J,MATCH($D425,'1.4G'!D:D,0)),0)</f>
        <v>0</v>
      </c>
      <c r="AY425" s="174">
        <f t="shared" si="75"/>
        <v>0</v>
      </c>
      <c r="AZ425" s="174">
        <f t="shared" si="76"/>
        <v>0</v>
      </c>
      <c r="BA425" s="175">
        <f>IFERROR(Table1[[#This Row],[Line total ordered for now]]*Table1[[#This Row],[GUARANTEED PRICE
for STOCK orders collected before 31.3.22]],0)</f>
        <v>0</v>
      </c>
      <c r="BB425" s="175">
        <f t="shared" si="72"/>
        <v>0</v>
      </c>
      <c r="BC425" s="176">
        <f>(AZ425+Table1[[#This Row],[Line total ordered for now]])*Z425</f>
        <v>0</v>
      </c>
      <c r="BD425" s="200">
        <v>239.34299999999999</v>
      </c>
      <c r="BE425" s="65"/>
      <c r="BF425" s="65"/>
      <c r="BG425" s="65"/>
      <c r="BH425" s="65"/>
      <c r="BI425" s="65"/>
      <c r="BJ425" s="65"/>
      <c r="BK425" s="65"/>
      <c r="BL425" s="55"/>
      <c r="BM425"/>
      <c r="BN425"/>
      <c r="BO425"/>
      <c r="BP425"/>
      <c r="BQ425"/>
      <c r="BR425"/>
      <c r="BS425"/>
      <c r="BT425"/>
    </row>
    <row r="426" spans="1:72" ht="15.75">
      <c r="A426" s="202">
        <v>423</v>
      </c>
      <c r="B426" s="68" t="s">
        <v>6378</v>
      </c>
      <c r="C426" s="149" t="s">
        <v>629</v>
      </c>
      <c r="D426" s="149" t="s">
        <v>3299</v>
      </c>
      <c r="E426" s="149" t="s">
        <v>3300</v>
      </c>
      <c r="F426" s="158" t="str">
        <f t="shared" si="74"/>
        <v>Video</v>
      </c>
      <c r="G426" s="187">
        <v>3</v>
      </c>
      <c r="H426" s="150"/>
      <c r="I426" s="184">
        <v>212.14</v>
      </c>
      <c r="J426" s="150"/>
      <c r="K426" s="151">
        <v>33.143007871204631</v>
      </c>
      <c r="L426" s="152">
        <v>271.44123446516596</v>
      </c>
      <c r="M426" s="152">
        <v>298.28707084084169</v>
      </c>
      <c r="N426" s="153" t="s">
        <v>630</v>
      </c>
      <c r="O426" s="154">
        <v>9</v>
      </c>
      <c r="P426" s="153">
        <v>6</v>
      </c>
      <c r="Q426" s="153" t="s">
        <v>147</v>
      </c>
      <c r="R426" s="155">
        <v>15</v>
      </c>
      <c r="S426" s="155">
        <v>9.43</v>
      </c>
      <c r="T426" s="155">
        <v>3.95</v>
      </c>
      <c r="U426" s="154" t="s">
        <v>94</v>
      </c>
      <c r="V426" s="153" t="s">
        <v>89</v>
      </c>
      <c r="W426" s="153" t="s">
        <v>627</v>
      </c>
      <c r="X426" s="151" t="s">
        <v>6378</v>
      </c>
      <c r="Y426" s="151" t="s">
        <v>6378</v>
      </c>
      <c r="Z426" s="156">
        <v>0.10199999999999999</v>
      </c>
      <c r="AA426" s="153" t="s">
        <v>3154</v>
      </c>
      <c r="AB426" s="153" t="s">
        <v>479</v>
      </c>
      <c r="AC426" s="153" t="s">
        <v>277</v>
      </c>
      <c r="AD426" s="157" t="s">
        <v>3301</v>
      </c>
      <c r="AE426" s="110">
        <v>0</v>
      </c>
      <c r="AF426" s="110">
        <v>0</v>
      </c>
      <c r="AG426" s="112">
        <f t="shared" si="73"/>
        <v>0</v>
      </c>
      <c r="AH426" s="110">
        <f>SUM(AG$4:AG426)</f>
        <v>1</v>
      </c>
      <c r="AI426" s="112">
        <f t="shared" si="70"/>
        <v>0</v>
      </c>
      <c r="AJ426" s="110">
        <f>COUNTIF(AI$4:AI426,"&gt;0")</f>
        <v>0</v>
      </c>
      <c r="AK426" s="110">
        <v>0</v>
      </c>
      <c r="AL426" s="110">
        <v>0</v>
      </c>
      <c r="AM426" s="172" t="str">
        <f>IF(OR(Table1[[#This Row],[Line total ordered for now]]&gt;0,Table1[[#This Row],[Line total ordered for season]]&gt;0),1,"")</f>
        <v/>
      </c>
      <c r="AN426" s="173">
        <f>COUNTIF(AM$4:AM426,"&gt;0")</f>
        <v>0</v>
      </c>
      <c r="AO426" s="173">
        <f>Table1[[#This Row],[ORDER QUANTITY
to be collected BEFORE 31.3.22]]</f>
        <v>0</v>
      </c>
      <c r="AP426" s="174">
        <f t="shared" si="71"/>
        <v>0</v>
      </c>
      <c r="AQ426" s="174">
        <f>IFERROR(INDEX(Retail!H:H,MATCH($D426,Retail!$D:$D,0)),0)</f>
        <v>0</v>
      </c>
      <c r="AR426" s="174">
        <f>IFERROR(INDEX(Retail!J:J,MATCH($D426,Retail!$D:$D,0)),0)</f>
        <v>0</v>
      </c>
      <c r="AS426" s="174">
        <f>IFERROR(INDEX('NEW2022'!H:H,MATCH($D426,'NEW2022'!D:D,0)),0)</f>
        <v>0</v>
      </c>
      <c r="AT426" s="174">
        <f>IFERROR(INDEX('NEW2022'!J:J,MATCH($D426,'NEW2022'!D:D,0)),0)</f>
        <v>0</v>
      </c>
      <c r="AU426" s="174">
        <f>IFERROR(INDEX('Quiet Items'!H:H,MATCH($D426,'Quiet Items'!D:D,0)),0)</f>
        <v>0</v>
      </c>
      <c r="AV426" s="174">
        <f>IFERROR(INDEX('Quiet Items'!J:J,MATCH($D426,'Quiet Items'!D:D,0)),0)</f>
        <v>0</v>
      </c>
      <c r="AW426" s="174">
        <f>IFERROR(INDEX('1.4G'!H:H,MATCH($D426,'1.4G'!D:D,0)),0)</f>
        <v>0</v>
      </c>
      <c r="AX426" s="174">
        <f>IFERROR(INDEX('1.4G'!J:J,MATCH($D426,'1.4G'!D:D,0)),0)</f>
        <v>0</v>
      </c>
      <c r="AY426" s="174">
        <f t="shared" si="75"/>
        <v>0</v>
      </c>
      <c r="AZ426" s="174">
        <f t="shared" si="76"/>
        <v>0</v>
      </c>
      <c r="BA426" s="175">
        <f>IFERROR(Table1[[#This Row],[Line total ordered for now]]*Table1[[#This Row],[GUARANTEED PRICE
for STOCK orders collected before 31.3.22]],0)</f>
        <v>0</v>
      </c>
      <c r="BB426" s="175">
        <f t="shared" si="72"/>
        <v>0</v>
      </c>
      <c r="BC426" s="176">
        <f>(AZ426+Table1[[#This Row],[Line total ordered for now]])*Z426</f>
        <v>0</v>
      </c>
      <c r="BD426" s="200">
        <v>253.54401021471543</v>
      </c>
      <c r="BE426" s="65"/>
      <c r="BF426" s="65"/>
      <c r="BG426" s="65"/>
      <c r="BH426" s="65"/>
      <c r="BI426" s="65"/>
      <c r="BJ426" s="65"/>
      <c r="BK426" s="65"/>
      <c r="BL426" s="55"/>
      <c r="BM426"/>
      <c r="BN426"/>
      <c r="BO426"/>
      <c r="BP426"/>
      <c r="BQ426"/>
      <c r="BR426"/>
      <c r="BS426"/>
      <c r="BT426"/>
    </row>
    <row r="427" spans="1:72" ht="15.75">
      <c r="A427" s="202">
        <v>424</v>
      </c>
      <c r="B427" s="68" t="s">
        <v>6378</v>
      </c>
      <c r="C427" s="149" t="s">
        <v>874</v>
      </c>
      <c r="D427" s="149" t="s">
        <v>674</v>
      </c>
      <c r="E427" s="149" t="s">
        <v>4425</v>
      </c>
      <c r="F427" s="158" t="str">
        <f t="shared" si="74"/>
        <v>Video</v>
      </c>
      <c r="G427" s="187">
        <v>15</v>
      </c>
      <c r="H427" s="150"/>
      <c r="I427" s="184">
        <v>143.13</v>
      </c>
      <c r="J427" s="150"/>
      <c r="K427" s="151">
        <v>18.506666666666668</v>
      </c>
      <c r="L427" s="152">
        <v>151.56960000000001</v>
      </c>
      <c r="M427" s="152">
        <v>166.56</v>
      </c>
      <c r="N427" s="153" t="s">
        <v>630</v>
      </c>
      <c r="O427" s="154">
        <v>9</v>
      </c>
      <c r="P427" s="153">
        <v>0</v>
      </c>
      <c r="Q427" s="153" t="s">
        <v>147</v>
      </c>
      <c r="R427" s="155">
        <v>13</v>
      </c>
      <c r="S427" s="155">
        <v>10.5</v>
      </c>
      <c r="T427" s="155">
        <v>3.95</v>
      </c>
      <c r="U427" s="154" t="s">
        <v>94</v>
      </c>
      <c r="V427" s="153" t="s">
        <v>89</v>
      </c>
      <c r="W427" s="153" t="s">
        <v>627</v>
      </c>
      <c r="X427" s="151" t="s">
        <v>6378</v>
      </c>
      <c r="Y427" s="151" t="s">
        <v>6378</v>
      </c>
      <c r="Z427" s="156">
        <v>8.8499999999999995E-2</v>
      </c>
      <c r="AA427" s="153" t="s">
        <v>672</v>
      </c>
      <c r="AB427" s="153" t="s">
        <v>5988</v>
      </c>
      <c r="AC427" s="153" t="s">
        <v>145</v>
      </c>
      <c r="AD427" s="157" t="s">
        <v>4426</v>
      </c>
      <c r="AE427" s="110">
        <v>0</v>
      </c>
      <c r="AF427" s="110">
        <v>0</v>
      </c>
      <c r="AG427" s="112">
        <f t="shared" si="73"/>
        <v>0</v>
      </c>
      <c r="AH427" s="110">
        <f>SUM(AG$4:AG427)</f>
        <v>1</v>
      </c>
      <c r="AI427" s="112">
        <f t="shared" si="70"/>
        <v>0</v>
      </c>
      <c r="AJ427" s="110">
        <f>COUNTIF(AI$4:AI427,"&gt;0")</f>
        <v>0</v>
      </c>
      <c r="AK427" s="110">
        <v>0</v>
      </c>
      <c r="AL427" s="110">
        <v>0</v>
      </c>
      <c r="AM427" s="172" t="str">
        <f>IF(OR(Table1[[#This Row],[Line total ordered for now]]&gt;0,Table1[[#This Row],[Line total ordered for season]]&gt;0),1,"")</f>
        <v/>
      </c>
      <c r="AN427" s="173">
        <f>COUNTIF(AM$4:AM427,"&gt;0")</f>
        <v>0</v>
      </c>
      <c r="AO427" s="173">
        <f>Table1[[#This Row],[ORDER QUANTITY
to be collected BEFORE 31.3.22]]</f>
        <v>0</v>
      </c>
      <c r="AP427" s="174">
        <f t="shared" si="71"/>
        <v>0</v>
      </c>
      <c r="AQ427" s="174">
        <f>IFERROR(INDEX(Retail!H:H,MATCH($D427,Retail!$D:$D,0)),0)</f>
        <v>0</v>
      </c>
      <c r="AR427" s="174">
        <f>IFERROR(INDEX(Retail!J:J,MATCH($D427,Retail!$D:$D,0)),0)</f>
        <v>0</v>
      </c>
      <c r="AS427" s="174">
        <f>IFERROR(INDEX('NEW2022'!H:H,MATCH($D427,'NEW2022'!D:D,0)),0)</f>
        <v>0</v>
      </c>
      <c r="AT427" s="174">
        <f>IFERROR(INDEX('NEW2022'!J:J,MATCH($D427,'NEW2022'!D:D,0)),0)</f>
        <v>0</v>
      </c>
      <c r="AU427" s="174">
        <f>IFERROR(INDEX('Quiet Items'!H:H,MATCH($D427,'Quiet Items'!D:D,0)),0)</f>
        <v>0</v>
      </c>
      <c r="AV427" s="174">
        <f>IFERROR(INDEX('Quiet Items'!J:J,MATCH($D427,'Quiet Items'!D:D,0)),0)</f>
        <v>0</v>
      </c>
      <c r="AW427" s="174">
        <f>IFERROR(INDEX('1.4G'!H:H,MATCH($D427,'1.4G'!D:D,0)),0)</f>
        <v>0</v>
      </c>
      <c r="AX427" s="174">
        <f>IFERROR(INDEX('1.4G'!J:J,MATCH($D427,'1.4G'!D:D,0)),0)</f>
        <v>0</v>
      </c>
      <c r="AY427" s="174">
        <f t="shared" si="75"/>
        <v>0</v>
      </c>
      <c r="AZ427" s="174">
        <f t="shared" si="76"/>
        <v>0</v>
      </c>
      <c r="BA427" s="175">
        <f>IFERROR(Table1[[#This Row],[Line total ordered for now]]*Table1[[#This Row],[GUARANTEED PRICE
for STOCK orders collected before 31.3.22]],0)</f>
        <v>0</v>
      </c>
      <c r="BB427" s="175">
        <f t="shared" si="72"/>
        <v>0</v>
      </c>
      <c r="BC427" s="176">
        <f>(AZ427+Table1[[#This Row],[Line total ordered for now]])*Z427</f>
        <v>0</v>
      </c>
      <c r="BD427" s="200">
        <v>141.57599999999999</v>
      </c>
      <c r="BE427" s="65"/>
      <c r="BF427" s="65"/>
      <c r="BG427" s="65"/>
      <c r="BH427" s="65"/>
      <c r="BI427" s="65"/>
      <c r="BJ427" s="65"/>
      <c r="BK427" s="65"/>
      <c r="BL427" s="55"/>
      <c r="BM427"/>
      <c r="BN427"/>
      <c r="BO427"/>
      <c r="BP427"/>
      <c r="BQ427"/>
      <c r="BR427"/>
      <c r="BS427"/>
      <c r="BT427"/>
    </row>
    <row r="428" spans="1:72" ht="15.75">
      <c r="A428" s="202">
        <v>425</v>
      </c>
      <c r="B428" s="68" t="s">
        <v>6378</v>
      </c>
      <c r="C428" s="149" t="s">
        <v>874</v>
      </c>
      <c r="D428" s="149" t="s">
        <v>3332</v>
      </c>
      <c r="E428" s="149" t="s">
        <v>3333</v>
      </c>
      <c r="F428" s="158" t="str">
        <f t="shared" si="74"/>
        <v/>
      </c>
      <c r="G428" s="187">
        <v>8</v>
      </c>
      <c r="H428" s="150"/>
      <c r="I428" s="184">
        <v>158.72</v>
      </c>
      <c r="J428" s="150"/>
      <c r="K428" s="151">
        <v>18.751873342364206</v>
      </c>
      <c r="L428" s="152">
        <v>161.89439999999999</v>
      </c>
      <c r="M428" s="152">
        <v>168.76686008127785</v>
      </c>
      <c r="N428" s="153" t="s">
        <v>630</v>
      </c>
      <c r="O428" s="154">
        <v>9</v>
      </c>
      <c r="P428" s="153">
        <v>0</v>
      </c>
      <c r="Q428" s="153" t="s">
        <v>147</v>
      </c>
      <c r="R428" s="155">
        <v>13</v>
      </c>
      <c r="S428" s="155">
        <v>9.43</v>
      </c>
      <c r="T428" s="155">
        <v>3.95</v>
      </c>
      <c r="U428" s="154" t="s">
        <v>94</v>
      </c>
      <c r="V428" s="153" t="s">
        <v>89</v>
      </c>
      <c r="W428" s="153" t="s">
        <v>627</v>
      </c>
      <c r="X428" s="151" t="s">
        <v>6378</v>
      </c>
      <c r="Y428" s="151" t="s">
        <v>6378</v>
      </c>
      <c r="Z428" s="156">
        <v>9.6997E-2</v>
      </c>
      <c r="AA428" s="153" t="s">
        <v>672</v>
      </c>
      <c r="AB428" s="153" t="s">
        <v>6003</v>
      </c>
      <c r="AC428" s="153" t="s">
        <v>785</v>
      </c>
      <c r="AD428" s="157" t="s">
        <v>626</v>
      </c>
      <c r="AE428" s="110">
        <v>0</v>
      </c>
      <c r="AF428" s="110">
        <v>0</v>
      </c>
      <c r="AG428" s="112">
        <f t="shared" si="73"/>
        <v>0</v>
      </c>
      <c r="AH428" s="110">
        <f>SUM(AG$4:AG428)</f>
        <v>1</v>
      </c>
      <c r="AI428" s="112">
        <f t="shared" si="70"/>
        <v>0</v>
      </c>
      <c r="AJ428" s="110">
        <f>COUNTIF(AI$4:AI428,"&gt;0")</f>
        <v>0</v>
      </c>
      <c r="AK428" s="110">
        <v>0</v>
      </c>
      <c r="AL428" s="110">
        <v>0</v>
      </c>
      <c r="AM428" s="172" t="str">
        <f>IF(OR(Table1[[#This Row],[Line total ordered for now]]&gt;0,Table1[[#This Row],[Line total ordered for season]]&gt;0),1,"")</f>
        <v/>
      </c>
      <c r="AN428" s="173">
        <f>COUNTIF(AM$4:AM428,"&gt;0")</f>
        <v>0</v>
      </c>
      <c r="AO428" s="173">
        <f>Table1[[#This Row],[ORDER QUANTITY
to be collected BEFORE 31.3.22]]</f>
        <v>0</v>
      </c>
      <c r="AP428" s="174">
        <f t="shared" si="71"/>
        <v>0</v>
      </c>
      <c r="AQ428" s="174">
        <f>IFERROR(INDEX(Retail!H:H,MATCH($D428,Retail!$D:$D,0)),0)</f>
        <v>0</v>
      </c>
      <c r="AR428" s="174">
        <f>IFERROR(INDEX(Retail!J:J,MATCH($D428,Retail!$D:$D,0)),0)</f>
        <v>0</v>
      </c>
      <c r="AS428" s="174">
        <f>IFERROR(INDEX('NEW2022'!H:H,MATCH($D428,'NEW2022'!D:D,0)),0)</f>
        <v>0</v>
      </c>
      <c r="AT428" s="174">
        <f>IFERROR(INDEX('NEW2022'!J:J,MATCH($D428,'NEW2022'!D:D,0)),0)</f>
        <v>0</v>
      </c>
      <c r="AU428" s="174">
        <f>IFERROR(INDEX('Quiet Items'!H:H,MATCH($D428,'Quiet Items'!D:D,0)),0)</f>
        <v>0</v>
      </c>
      <c r="AV428" s="174">
        <f>IFERROR(INDEX('Quiet Items'!J:J,MATCH($D428,'Quiet Items'!D:D,0)),0)</f>
        <v>0</v>
      </c>
      <c r="AW428" s="174">
        <f>IFERROR(INDEX('1.4G'!H:H,MATCH($D428,'1.4G'!D:D,0)),0)</f>
        <v>0</v>
      </c>
      <c r="AX428" s="174">
        <f>IFERROR(INDEX('1.4G'!J:J,MATCH($D428,'1.4G'!D:D,0)),0)</f>
        <v>0</v>
      </c>
      <c r="AY428" s="174">
        <f t="shared" si="75"/>
        <v>0</v>
      </c>
      <c r="AZ428" s="174">
        <f t="shared" si="76"/>
        <v>0</v>
      </c>
      <c r="BA428" s="175">
        <f>IFERROR(Table1[[#This Row],[Line total ordered for now]]*Table1[[#This Row],[GUARANTEED PRICE
for STOCK orders collected before 31.3.22]],0)</f>
        <v>0</v>
      </c>
      <c r="BB428" s="175">
        <f t="shared" si="72"/>
        <v>0</v>
      </c>
      <c r="BC428" s="176">
        <f>(AZ428+Table1[[#This Row],[Line total ordered for now]])*Z428</f>
        <v>0</v>
      </c>
      <c r="BD428" s="200">
        <v>143.45183106908618</v>
      </c>
      <c r="BE428" s="65"/>
      <c r="BF428" s="65"/>
      <c r="BG428" s="65"/>
      <c r="BH428" s="65"/>
      <c r="BI428" s="65"/>
      <c r="BJ428" s="65"/>
      <c r="BK428" s="65"/>
      <c r="BL428" s="55"/>
      <c r="BM428"/>
      <c r="BN428"/>
      <c r="BO428"/>
      <c r="BP428"/>
      <c r="BQ428"/>
      <c r="BR428"/>
      <c r="BS428"/>
      <c r="BT428"/>
    </row>
    <row r="429" spans="1:72" ht="15.75">
      <c r="A429" s="202">
        <v>426</v>
      </c>
      <c r="B429" s="68" t="s">
        <v>6378</v>
      </c>
      <c r="C429" s="149" t="s">
        <v>874</v>
      </c>
      <c r="D429" s="149" t="s">
        <v>2410</v>
      </c>
      <c r="E429" s="149" t="s">
        <v>2411</v>
      </c>
      <c r="F429" s="158" t="str">
        <f t="shared" si="74"/>
        <v/>
      </c>
      <c r="G429" s="187">
        <v>5</v>
      </c>
      <c r="H429" s="150"/>
      <c r="I429" s="184">
        <v>148.05000000000001</v>
      </c>
      <c r="J429" s="150"/>
      <c r="K429" s="151">
        <v>19.142222222222223</v>
      </c>
      <c r="L429" s="152">
        <v>156.7748</v>
      </c>
      <c r="M429" s="152">
        <v>172.28</v>
      </c>
      <c r="N429" s="153" t="s">
        <v>630</v>
      </c>
      <c r="O429" s="154">
        <v>9</v>
      </c>
      <c r="P429" s="153">
        <v>0</v>
      </c>
      <c r="Q429" s="153" t="s">
        <v>147</v>
      </c>
      <c r="R429" s="155">
        <v>15</v>
      </c>
      <c r="S429" s="155">
        <v>8.1</v>
      </c>
      <c r="T429" s="155">
        <v>3.95</v>
      </c>
      <c r="U429" s="154" t="s">
        <v>94</v>
      </c>
      <c r="V429" s="153" t="s">
        <v>89</v>
      </c>
      <c r="W429" s="153" t="s">
        <v>627</v>
      </c>
      <c r="X429" s="151" t="s">
        <v>6378</v>
      </c>
      <c r="Y429" s="151" t="s">
        <v>6378</v>
      </c>
      <c r="Z429" s="156">
        <v>8.8499999999999995E-2</v>
      </c>
      <c r="AA429" s="153" t="s">
        <v>672</v>
      </c>
      <c r="AB429" s="153" t="s">
        <v>5990</v>
      </c>
      <c r="AC429" s="153" t="s">
        <v>2412</v>
      </c>
      <c r="AD429" s="157" t="s">
        <v>626</v>
      </c>
      <c r="AE429" s="110">
        <v>0</v>
      </c>
      <c r="AF429" s="110">
        <v>0</v>
      </c>
      <c r="AG429" s="112">
        <f t="shared" si="73"/>
        <v>0</v>
      </c>
      <c r="AH429" s="110">
        <f>SUM(AG$4:AG429)</f>
        <v>1</v>
      </c>
      <c r="AI429" s="112">
        <f t="shared" si="70"/>
        <v>0</v>
      </c>
      <c r="AJ429" s="110">
        <f>COUNTIF(AI$4:AI429,"&gt;0")</f>
        <v>0</v>
      </c>
      <c r="AK429" s="110">
        <v>0</v>
      </c>
      <c r="AL429" s="110">
        <v>0</v>
      </c>
      <c r="AM429" s="172" t="str">
        <f>IF(OR(Table1[[#This Row],[Line total ordered for now]]&gt;0,Table1[[#This Row],[Line total ordered for season]]&gt;0),1,"")</f>
        <v/>
      </c>
      <c r="AN429" s="173">
        <f>COUNTIF(AM$4:AM429,"&gt;0")</f>
        <v>0</v>
      </c>
      <c r="AO429" s="173">
        <f>Table1[[#This Row],[ORDER QUANTITY
to be collected BEFORE 31.3.22]]</f>
        <v>0</v>
      </c>
      <c r="AP429" s="174">
        <f t="shared" si="71"/>
        <v>0</v>
      </c>
      <c r="AQ429" s="174">
        <f>IFERROR(INDEX(Retail!H:H,MATCH($D429,Retail!$D:$D,0)),0)</f>
        <v>0</v>
      </c>
      <c r="AR429" s="174">
        <f>IFERROR(INDEX(Retail!J:J,MATCH($D429,Retail!$D:$D,0)),0)</f>
        <v>0</v>
      </c>
      <c r="AS429" s="174">
        <f>IFERROR(INDEX('NEW2022'!H:H,MATCH($D429,'NEW2022'!D:D,0)),0)</f>
        <v>0</v>
      </c>
      <c r="AT429" s="174">
        <f>IFERROR(INDEX('NEW2022'!J:J,MATCH($D429,'NEW2022'!D:D,0)),0)</f>
        <v>0</v>
      </c>
      <c r="AU429" s="174">
        <f>IFERROR(INDEX('Quiet Items'!H:H,MATCH($D429,'Quiet Items'!D:D,0)),0)</f>
        <v>0</v>
      </c>
      <c r="AV429" s="174">
        <f>IFERROR(INDEX('Quiet Items'!J:J,MATCH($D429,'Quiet Items'!D:D,0)),0)</f>
        <v>0</v>
      </c>
      <c r="AW429" s="174">
        <f>IFERROR(INDEX('1.4G'!H:H,MATCH($D429,'1.4G'!D:D,0)),0)</f>
        <v>0</v>
      </c>
      <c r="AX429" s="174">
        <f>IFERROR(INDEX('1.4G'!J:J,MATCH($D429,'1.4G'!D:D,0)),0)</f>
        <v>0</v>
      </c>
      <c r="AY429" s="174">
        <f t="shared" si="75"/>
        <v>0</v>
      </c>
      <c r="AZ429" s="174">
        <f t="shared" si="76"/>
        <v>0</v>
      </c>
      <c r="BA429" s="175">
        <f>IFERROR(Table1[[#This Row],[Line total ordered for now]]*Table1[[#This Row],[GUARANTEED PRICE
for STOCK orders collected before 31.3.22]],0)</f>
        <v>0</v>
      </c>
      <c r="BB429" s="175">
        <f t="shared" si="72"/>
        <v>0</v>
      </c>
      <c r="BC429" s="176">
        <f>(AZ429+Table1[[#This Row],[Line total ordered for now]])*Z429</f>
        <v>0</v>
      </c>
      <c r="BD429" s="200">
        <v>146.43799999999999</v>
      </c>
      <c r="BE429" s="65"/>
      <c r="BF429" s="65"/>
      <c r="BG429" s="65"/>
      <c r="BH429" s="65"/>
      <c r="BI429" s="65"/>
      <c r="BJ429" s="65"/>
      <c r="BK429" s="65"/>
      <c r="BL429" s="55"/>
      <c r="BM429"/>
      <c r="BN429"/>
      <c r="BO429"/>
      <c r="BP429"/>
      <c r="BQ429"/>
      <c r="BR429"/>
      <c r="BS429"/>
      <c r="BT429"/>
    </row>
    <row r="430" spans="1:72" s="196" customFormat="1" ht="15.75">
      <c r="A430" s="202">
        <v>427</v>
      </c>
      <c r="B430" s="68" t="s">
        <v>6378</v>
      </c>
      <c r="C430" s="149" t="s">
        <v>874</v>
      </c>
      <c r="D430" s="149" t="s">
        <v>676</v>
      </c>
      <c r="E430" s="149" t="s">
        <v>4509</v>
      </c>
      <c r="F430" s="158" t="str">
        <f t="shared" ref="F430" si="80">IF(LEFT(AD430,4)="http",HYPERLINK(AD430,"Video"),"")</f>
        <v>Video</v>
      </c>
      <c r="G430" s="187">
        <v>17</v>
      </c>
      <c r="H430" s="150"/>
      <c r="I430" s="184">
        <v>148.16999999999999</v>
      </c>
      <c r="J430" s="150"/>
      <c r="K430" s="151">
        <v>19.157777777777778</v>
      </c>
      <c r="L430" s="152">
        <v>156.90219999999999</v>
      </c>
      <c r="M430" s="152">
        <v>172.42</v>
      </c>
      <c r="N430" s="153" t="s">
        <v>630</v>
      </c>
      <c r="O430" s="154">
        <v>9</v>
      </c>
      <c r="P430" s="153">
        <v>0</v>
      </c>
      <c r="Q430" s="153" t="s">
        <v>147</v>
      </c>
      <c r="R430" s="155">
        <v>13</v>
      </c>
      <c r="S430" s="155">
        <v>9.43</v>
      </c>
      <c r="T430" s="155">
        <v>3.95</v>
      </c>
      <c r="U430" s="154" t="s">
        <v>94</v>
      </c>
      <c r="V430" s="153" t="s">
        <v>89</v>
      </c>
      <c r="W430" s="153" t="s">
        <v>627</v>
      </c>
      <c r="X430" s="151" t="s">
        <v>6378</v>
      </c>
      <c r="Y430" s="151" t="s">
        <v>6378</v>
      </c>
      <c r="Z430" s="156">
        <v>8.8499999999999995E-2</v>
      </c>
      <c r="AA430" s="153" t="s">
        <v>672</v>
      </c>
      <c r="AB430" s="153" t="s">
        <v>5989</v>
      </c>
      <c r="AC430" s="153" t="s">
        <v>145</v>
      </c>
      <c r="AD430" s="157" t="s">
        <v>4510</v>
      </c>
      <c r="AE430" s="110">
        <v>0</v>
      </c>
      <c r="AF430" s="110">
        <v>0</v>
      </c>
      <c r="AG430" s="112">
        <f t="shared" si="73"/>
        <v>0</v>
      </c>
      <c r="AH430" s="110">
        <f>SUM(AG$4:AG430)</f>
        <v>1</v>
      </c>
      <c r="AI430" s="112">
        <f t="shared" si="70"/>
        <v>0</v>
      </c>
      <c r="AJ430" s="110">
        <f>COUNTIF(AI$4:AI430,"&gt;0")</f>
        <v>0</v>
      </c>
      <c r="AK430" s="110">
        <v>0</v>
      </c>
      <c r="AL430" s="110">
        <v>0</v>
      </c>
      <c r="AM430" s="172" t="str">
        <f>IF(OR(Table1[[#This Row],[Line total ordered for now]]&gt;0,Table1[[#This Row],[Line total ordered for season]]&gt;0),1,"")</f>
        <v/>
      </c>
      <c r="AN430" s="173">
        <f>COUNTIF(AM$4:AM430,"&gt;0")</f>
        <v>0</v>
      </c>
      <c r="AO430" s="173">
        <f>Table1[[#This Row],[ORDER QUANTITY
to be collected BEFORE 31.3.22]]</f>
        <v>0</v>
      </c>
      <c r="AP430" s="174">
        <f t="shared" si="71"/>
        <v>0</v>
      </c>
      <c r="AQ430" s="174">
        <f>IFERROR(INDEX(Retail!H:H,MATCH($D430,Retail!$D:$D,0)),0)</f>
        <v>0</v>
      </c>
      <c r="AR430" s="174">
        <f>IFERROR(INDEX(Retail!J:J,MATCH($D430,Retail!$D:$D,0)),0)</f>
        <v>0</v>
      </c>
      <c r="AS430" s="174">
        <f>IFERROR(INDEX('NEW2022'!H:H,MATCH($D430,'NEW2022'!D:D,0)),0)</f>
        <v>0</v>
      </c>
      <c r="AT430" s="174">
        <f>IFERROR(INDEX('NEW2022'!J:J,MATCH($D430,'NEW2022'!D:D,0)),0)</f>
        <v>0</v>
      </c>
      <c r="AU430" s="174">
        <f>IFERROR(INDEX('Quiet Items'!H:H,MATCH($D430,'Quiet Items'!D:D,0)),0)</f>
        <v>0</v>
      </c>
      <c r="AV430" s="174">
        <f>IFERROR(INDEX('Quiet Items'!J:J,MATCH($D430,'Quiet Items'!D:D,0)),0)</f>
        <v>0</v>
      </c>
      <c r="AW430" s="174">
        <f>IFERROR(INDEX('1.4G'!H:H,MATCH($D430,'1.4G'!D:D,0)),0)</f>
        <v>0</v>
      </c>
      <c r="AX430" s="174">
        <f>IFERROR(INDEX('1.4G'!J:J,MATCH($D430,'1.4G'!D:D,0)),0)</f>
        <v>0</v>
      </c>
      <c r="AY430" s="174">
        <f t="shared" ref="AY430" si="81">IF(OR(AU430&gt;0,AW430&gt;0,AO430&gt;0,AS430&gt;0,AQ430&gt;0),AU430+AW430+AO430+AS430+AQ430,0)</f>
        <v>0</v>
      </c>
      <c r="AZ430" s="174">
        <f t="shared" ref="AZ430" si="82">IF(OR(AV430&gt;0,AX430&gt;0,AP430&gt;0,AT430&gt;0,AR430&gt;0),AV430+AX430+AP430+AT430+AR430,0)</f>
        <v>0</v>
      </c>
      <c r="BA430" s="175">
        <f>IFERROR(Table1[[#This Row],[Line total ordered for now]]*Table1[[#This Row],[GUARANTEED PRICE
for STOCK orders collected before 31.3.22]],0)</f>
        <v>0</v>
      </c>
      <c r="BB430" s="175">
        <f t="shared" si="72"/>
        <v>0</v>
      </c>
      <c r="BC430" s="176">
        <f>(AZ430+Table1[[#This Row],[Line total ordered for now]])*Z430</f>
        <v>0</v>
      </c>
      <c r="BD430" s="200">
        <v>146.55699999999999</v>
      </c>
      <c r="BE430" s="65"/>
      <c r="BF430" s="65"/>
      <c r="BG430" s="65"/>
      <c r="BH430" s="65"/>
      <c r="BI430" s="65"/>
      <c r="BJ430" s="65"/>
      <c r="BK430" s="65"/>
      <c r="BL430" s="55"/>
    </row>
    <row r="431" spans="1:72" ht="15.75">
      <c r="A431" s="202">
        <v>428</v>
      </c>
      <c r="B431" s="68" t="s">
        <v>6378</v>
      </c>
      <c r="C431" s="149" t="s">
        <v>874</v>
      </c>
      <c r="D431" s="149" t="s">
        <v>677</v>
      </c>
      <c r="E431" s="149" t="s">
        <v>873</v>
      </c>
      <c r="F431" s="158" t="str">
        <f t="shared" si="74"/>
        <v/>
      </c>
      <c r="G431" s="187">
        <v>11</v>
      </c>
      <c r="H431" s="150"/>
      <c r="I431" s="184">
        <v>149.84</v>
      </c>
      <c r="J431" s="150"/>
      <c r="K431" s="151">
        <v>19.374444444444446</v>
      </c>
      <c r="L431" s="152">
        <v>158.67670000000001</v>
      </c>
      <c r="M431" s="152">
        <v>174.37</v>
      </c>
      <c r="N431" s="153" t="s">
        <v>630</v>
      </c>
      <c r="O431" s="154">
        <v>9</v>
      </c>
      <c r="P431" s="153">
        <v>0</v>
      </c>
      <c r="Q431" s="153" t="s">
        <v>147</v>
      </c>
      <c r="R431" s="155">
        <v>13</v>
      </c>
      <c r="S431" s="155">
        <v>9.43</v>
      </c>
      <c r="T431" s="155">
        <v>3.95</v>
      </c>
      <c r="U431" s="154" t="s">
        <v>94</v>
      </c>
      <c r="V431" s="153" t="s">
        <v>89</v>
      </c>
      <c r="W431" s="153" t="s">
        <v>627</v>
      </c>
      <c r="X431" s="151" t="s">
        <v>6378</v>
      </c>
      <c r="Y431" s="151" t="s">
        <v>6378</v>
      </c>
      <c r="Z431" s="156">
        <v>8.8499999999999995E-2</v>
      </c>
      <c r="AA431" s="153" t="s">
        <v>672</v>
      </c>
      <c r="AB431" s="153" t="s">
        <v>5991</v>
      </c>
      <c r="AC431" s="153" t="s">
        <v>145</v>
      </c>
      <c r="AD431" s="157" t="s">
        <v>626</v>
      </c>
      <c r="AE431" s="110">
        <v>0</v>
      </c>
      <c r="AF431" s="110">
        <v>0</v>
      </c>
      <c r="AG431" s="112">
        <f t="shared" si="73"/>
        <v>0</v>
      </c>
      <c r="AH431" s="110">
        <f>SUM(AG$4:AG431)</f>
        <v>1</v>
      </c>
      <c r="AI431" s="112">
        <f t="shared" si="70"/>
        <v>0</v>
      </c>
      <c r="AJ431" s="110">
        <f>COUNTIF(AI$4:AI431,"&gt;0")</f>
        <v>0</v>
      </c>
      <c r="AK431" s="110">
        <v>0</v>
      </c>
      <c r="AL431" s="110">
        <v>0</v>
      </c>
      <c r="AM431" s="172" t="str">
        <f>IF(OR(Table1[[#This Row],[Line total ordered for now]]&gt;0,Table1[[#This Row],[Line total ordered for season]]&gt;0),1,"")</f>
        <v/>
      </c>
      <c r="AN431" s="173">
        <f>COUNTIF(AM$4:AM431,"&gt;0")</f>
        <v>0</v>
      </c>
      <c r="AO431" s="173">
        <f>Table1[[#This Row],[ORDER QUANTITY
to be collected BEFORE 31.3.22]]</f>
        <v>0</v>
      </c>
      <c r="AP431" s="174">
        <f t="shared" si="71"/>
        <v>0</v>
      </c>
      <c r="AQ431" s="174">
        <f>IFERROR(INDEX(Retail!H:H,MATCH($D431,Retail!$D:$D,0)),0)</f>
        <v>0</v>
      </c>
      <c r="AR431" s="174">
        <f>IFERROR(INDEX(Retail!J:J,MATCH($D431,Retail!$D:$D,0)),0)</f>
        <v>0</v>
      </c>
      <c r="AS431" s="174">
        <f>IFERROR(INDEX('NEW2022'!H:H,MATCH($D431,'NEW2022'!D:D,0)),0)</f>
        <v>0</v>
      </c>
      <c r="AT431" s="174">
        <f>IFERROR(INDEX('NEW2022'!J:J,MATCH($D431,'NEW2022'!D:D,0)),0)</f>
        <v>0</v>
      </c>
      <c r="AU431" s="174">
        <f>IFERROR(INDEX('Quiet Items'!H:H,MATCH($D431,'Quiet Items'!D:D,0)),0)</f>
        <v>0</v>
      </c>
      <c r="AV431" s="174">
        <f>IFERROR(INDEX('Quiet Items'!J:J,MATCH($D431,'Quiet Items'!D:D,0)),0)</f>
        <v>0</v>
      </c>
      <c r="AW431" s="174">
        <f>IFERROR(INDEX('1.4G'!H:H,MATCH($D431,'1.4G'!D:D,0)),0)</f>
        <v>0</v>
      </c>
      <c r="AX431" s="174">
        <f>IFERROR(INDEX('1.4G'!J:J,MATCH($D431,'1.4G'!D:D,0)),0)</f>
        <v>0</v>
      </c>
      <c r="AY431" s="174">
        <f t="shared" si="75"/>
        <v>0</v>
      </c>
      <c r="AZ431" s="174">
        <f t="shared" si="76"/>
        <v>0</v>
      </c>
      <c r="BA431" s="175">
        <f>IFERROR(Table1[[#This Row],[Line total ordered for now]]*Table1[[#This Row],[GUARANTEED PRICE
for STOCK orders collected before 31.3.22]],0)</f>
        <v>0</v>
      </c>
      <c r="BB431" s="175">
        <f t="shared" si="72"/>
        <v>0</v>
      </c>
      <c r="BC431" s="176">
        <f>(AZ431+Table1[[#This Row],[Line total ordered for now]])*Z431</f>
        <v>0</v>
      </c>
      <c r="BD431" s="200">
        <v>148.21449999999999</v>
      </c>
      <c r="BE431" s="65"/>
      <c r="BF431" s="65"/>
      <c r="BG431" s="65"/>
      <c r="BH431" s="65"/>
      <c r="BI431" s="65"/>
      <c r="BJ431" s="65"/>
      <c r="BK431" s="65"/>
      <c r="BL431" s="55"/>
      <c r="BM431"/>
      <c r="BN431"/>
      <c r="BO431"/>
      <c r="BP431"/>
      <c r="BQ431"/>
      <c r="BR431"/>
      <c r="BS431"/>
      <c r="BT431"/>
    </row>
    <row r="432" spans="1:72" ht="15.75">
      <c r="A432" s="202">
        <v>429</v>
      </c>
      <c r="B432" s="68" t="s">
        <v>6378</v>
      </c>
      <c r="C432" s="149" t="s">
        <v>874</v>
      </c>
      <c r="D432" s="149" t="s">
        <v>678</v>
      </c>
      <c r="E432" s="149" t="s">
        <v>1024</v>
      </c>
      <c r="F432" s="158" t="str">
        <f t="shared" si="74"/>
        <v>Video</v>
      </c>
      <c r="G432" s="187">
        <v>0</v>
      </c>
      <c r="H432" s="150"/>
      <c r="I432" s="184">
        <v>134.43</v>
      </c>
      <c r="J432" s="150"/>
      <c r="K432" s="151">
        <v>20.281885430720695</v>
      </c>
      <c r="L432" s="152">
        <v>166.10864167760252</v>
      </c>
      <c r="M432" s="152">
        <v>182.53696887648627</v>
      </c>
      <c r="N432" s="153" t="s">
        <v>630</v>
      </c>
      <c r="O432" s="154">
        <v>9</v>
      </c>
      <c r="P432" s="153">
        <v>0</v>
      </c>
      <c r="Q432" s="153" t="s">
        <v>147</v>
      </c>
      <c r="R432" s="155">
        <v>13</v>
      </c>
      <c r="S432" s="155">
        <v>9.43</v>
      </c>
      <c r="T432" s="155">
        <v>3.95</v>
      </c>
      <c r="U432" s="154" t="s">
        <v>94</v>
      </c>
      <c r="V432" s="153" t="s">
        <v>89</v>
      </c>
      <c r="W432" s="153" t="s">
        <v>627</v>
      </c>
      <c r="X432" s="151" t="s">
        <v>6378</v>
      </c>
      <c r="Y432" s="151" t="s">
        <v>6378</v>
      </c>
      <c r="Z432" s="156">
        <v>4.6600000000000003E-2</v>
      </c>
      <c r="AA432" s="153" t="s">
        <v>672</v>
      </c>
      <c r="AB432" s="153" t="s">
        <v>5761</v>
      </c>
      <c r="AC432" s="153" t="s">
        <v>145</v>
      </c>
      <c r="AD432" s="157" t="s">
        <v>1025</v>
      </c>
      <c r="AE432" s="110">
        <v>0</v>
      </c>
      <c r="AF432" s="110">
        <v>0</v>
      </c>
      <c r="AG432" s="112">
        <f t="shared" si="73"/>
        <v>0</v>
      </c>
      <c r="AH432" s="110">
        <f>SUM(AG$4:AG432)</f>
        <v>1</v>
      </c>
      <c r="AI432" s="112">
        <f t="shared" si="70"/>
        <v>0</v>
      </c>
      <c r="AJ432" s="110">
        <f>COUNTIF(AI$4:AI432,"&gt;0")</f>
        <v>0</v>
      </c>
      <c r="AK432" s="110">
        <v>0</v>
      </c>
      <c r="AL432" s="110">
        <v>0</v>
      </c>
      <c r="AM432" s="172" t="str">
        <f>IF(OR(Table1[[#This Row],[Line total ordered for now]]&gt;0,Table1[[#This Row],[Line total ordered for season]]&gt;0),1,"")</f>
        <v/>
      </c>
      <c r="AN432" s="173">
        <f>COUNTIF(AM$4:AM432,"&gt;0")</f>
        <v>0</v>
      </c>
      <c r="AO432" s="173">
        <f>Table1[[#This Row],[ORDER QUANTITY
to be collected BEFORE 31.3.22]]</f>
        <v>0</v>
      </c>
      <c r="AP432" s="174">
        <f t="shared" si="71"/>
        <v>0</v>
      </c>
      <c r="AQ432" s="174">
        <f>IFERROR(INDEX(Retail!H:H,MATCH($D432,Retail!$D:$D,0)),0)</f>
        <v>0</v>
      </c>
      <c r="AR432" s="174">
        <f>IFERROR(INDEX(Retail!J:J,MATCH($D432,Retail!$D:$D,0)),0)</f>
        <v>0</v>
      </c>
      <c r="AS432" s="174">
        <f>IFERROR(INDEX('NEW2022'!H:H,MATCH($D432,'NEW2022'!D:D,0)),0)</f>
        <v>0</v>
      </c>
      <c r="AT432" s="174">
        <f>IFERROR(INDEX('NEW2022'!J:J,MATCH($D432,'NEW2022'!D:D,0)),0)</f>
        <v>0</v>
      </c>
      <c r="AU432" s="174">
        <f>IFERROR(INDEX('Quiet Items'!H:H,MATCH($D432,'Quiet Items'!D:D,0)),0)</f>
        <v>0</v>
      </c>
      <c r="AV432" s="174">
        <f>IFERROR(INDEX('Quiet Items'!J:J,MATCH($D432,'Quiet Items'!D:D,0)),0)</f>
        <v>0</v>
      </c>
      <c r="AW432" s="174">
        <f>IFERROR(INDEX('1.4G'!H:H,MATCH($D432,'1.4G'!D:D,0)),0)</f>
        <v>0</v>
      </c>
      <c r="AX432" s="174">
        <f>IFERROR(INDEX('1.4G'!J:J,MATCH($D432,'1.4G'!D:D,0)),0)</f>
        <v>0</v>
      </c>
      <c r="AY432" s="174">
        <f t="shared" si="75"/>
        <v>0</v>
      </c>
      <c r="AZ432" s="174">
        <f t="shared" si="76"/>
        <v>0</v>
      </c>
      <c r="BA432" s="175">
        <f>IFERROR(Table1[[#This Row],[Line total ordered for now]]*Table1[[#This Row],[GUARANTEED PRICE
for STOCK orders collected before 31.3.22]],0)</f>
        <v>0</v>
      </c>
      <c r="BB432" s="175">
        <f t="shared" si="72"/>
        <v>0</v>
      </c>
      <c r="BC432" s="176">
        <f>(AZ432+Table1[[#This Row],[Line total ordered for now]])*Z432</f>
        <v>0</v>
      </c>
      <c r="BD432" s="200">
        <v>155.15642354501333</v>
      </c>
      <c r="BE432" s="65"/>
      <c r="BF432" s="65"/>
      <c r="BG432" s="65"/>
      <c r="BH432" s="65"/>
      <c r="BI432" s="65"/>
      <c r="BJ432" s="65"/>
      <c r="BK432" s="65"/>
      <c r="BL432" s="55"/>
      <c r="BM432"/>
      <c r="BN432"/>
      <c r="BO432"/>
      <c r="BP432"/>
      <c r="BQ432"/>
      <c r="BR432"/>
      <c r="BS432"/>
      <c r="BT432"/>
    </row>
    <row r="433" spans="1:72" ht="15.75">
      <c r="A433" s="202">
        <v>430</v>
      </c>
      <c r="B433" s="68" t="s">
        <v>6378</v>
      </c>
      <c r="C433" s="149" t="s">
        <v>874</v>
      </c>
      <c r="D433" s="149" t="s">
        <v>679</v>
      </c>
      <c r="E433" s="149" t="s">
        <v>1112</v>
      </c>
      <c r="F433" s="158" t="str">
        <f t="shared" si="74"/>
        <v/>
      </c>
      <c r="G433" s="187">
        <v>9</v>
      </c>
      <c r="H433" s="150"/>
      <c r="I433" s="184">
        <v>154.44999999999999</v>
      </c>
      <c r="J433" s="150"/>
      <c r="K433" s="151">
        <v>23.006969449752837</v>
      </c>
      <c r="L433" s="152">
        <v>188.42707979347574</v>
      </c>
      <c r="M433" s="152">
        <v>207.06272504777553</v>
      </c>
      <c r="N433" s="153" t="s">
        <v>630</v>
      </c>
      <c r="O433" s="154">
        <v>9</v>
      </c>
      <c r="P433" s="153">
        <v>0</v>
      </c>
      <c r="Q433" s="153" t="s">
        <v>147</v>
      </c>
      <c r="R433" s="155">
        <v>13</v>
      </c>
      <c r="S433" s="155">
        <v>9.43</v>
      </c>
      <c r="T433" s="155">
        <v>3.95</v>
      </c>
      <c r="U433" s="154" t="s">
        <v>94</v>
      </c>
      <c r="V433" s="153" t="s">
        <v>89</v>
      </c>
      <c r="W433" s="153" t="s">
        <v>627</v>
      </c>
      <c r="X433" s="151" t="s">
        <v>6378</v>
      </c>
      <c r="Y433" s="151" t="s">
        <v>6378</v>
      </c>
      <c r="Z433" s="156">
        <v>8.8499999999999995E-2</v>
      </c>
      <c r="AA433" s="153" t="s">
        <v>672</v>
      </c>
      <c r="AB433" s="153" t="s">
        <v>5992</v>
      </c>
      <c r="AC433" s="153" t="s">
        <v>145</v>
      </c>
      <c r="AD433" s="157" t="s">
        <v>626</v>
      </c>
      <c r="AE433" s="110">
        <v>0</v>
      </c>
      <c r="AF433" s="110">
        <v>0</v>
      </c>
      <c r="AG433" s="112">
        <f t="shared" si="73"/>
        <v>0</v>
      </c>
      <c r="AH433" s="110">
        <f>SUM(AG$4:AG433)</f>
        <v>1</v>
      </c>
      <c r="AI433" s="112">
        <f t="shared" si="70"/>
        <v>0</v>
      </c>
      <c r="AJ433" s="110">
        <f>COUNTIF(AI$4:AI433,"&gt;0")</f>
        <v>0</v>
      </c>
      <c r="AK433" s="110">
        <v>0</v>
      </c>
      <c r="AL433" s="110">
        <v>0</v>
      </c>
      <c r="AM433" s="172" t="str">
        <f>IF(OR(Table1[[#This Row],[Line total ordered for now]]&gt;0,Table1[[#This Row],[Line total ordered for season]]&gt;0),1,"")</f>
        <v/>
      </c>
      <c r="AN433" s="173">
        <f>COUNTIF(AM$4:AM433,"&gt;0")</f>
        <v>0</v>
      </c>
      <c r="AO433" s="173">
        <f>Table1[[#This Row],[ORDER QUANTITY
to be collected BEFORE 31.3.22]]</f>
        <v>0</v>
      </c>
      <c r="AP433" s="174">
        <f t="shared" si="71"/>
        <v>0</v>
      </c>
      <c r="AQ433" s="174">
        <f>IFERROR(INDEX(Retail!H:H,MATCH($D433,Retail!$D:$D,0)),0)</f>
        <v>0</v>
      </c>
      <c r="AR433" s="174">
        <f>IFERROR(INDEX(Retail!J:J,MATCH($D433,Retail!$D:$D,0)),0)</f>
        <v>0</v>
      </c>
      <c r="AS433" s="174">
        <f>IFERROR(INDEX('NEW2022'!H:H,MATCH($D433,'NEW2022'!D:D,0)),0)</f>
        <v>0</v>
      </c>
      <c r="AT433" s="174">
        <f>IFERROR(INDEX('NEW2022'!J:J,MATCH($D433,'NEW2022'!D:D,0)),0)</f>
        <v>0</v>
      </c>
      <c r="AU433" s="174">
        <f>IFERROR(INDEX('Quiet Items'!H:H,MATCH($D433,'Quiet Items'!D:D,0)),0)</f>
        <v>0</v>
      </c>
      <c r="AV433" s="174">
        <f>IFERROR(INDEX('Quiet Items'!J:J,MATCH($D433,'Quiet Items'!D:D,0)),0)</f>
        <v>0</v>
      </c>
      <c r="AW433" s="174">
        <f>IFERROR(INDEX('1.4G'!H:H,MATCH($D433,'1.4G'!D:D,0)),0)</f>
        <v>0</v>
      </c>
      <c r="AX433" s="174">
        <f>IFERROR(INDEX('1.4G'!J:J,MATCH($D433,'1.4G'!D:D,0)),0)</f>
        <v>0</v>
      </c>
      <c r="AY433" s="174">
        <f t="shared" si="75"/>
        <v>0</v>
      </c>
      <c r="AZ433" s="174">
        <f t="shared" si="76"/>
        <v>0</v>
      </c>
      <c r="BA433" s="175">
        <f>IFERROR(Table1[[#This Row],[Line total ordered for now]]*Table1[[#This Row],[GUARANTEED PRICE
for STOCK orders collected before 31.3.22]],0)</f>
        <v>0</v>
      </c>
      <c r="BB433" s="175">
        <f t="shared" si="72"/>
        <v>0</v>
      </c>
      <c r="BC433" s="176">
        <f>(AZ433+Table1[[#This Row],[Line total ordered for now]])*Z433</f>
        <v>0</v>
      </c>
      <c r="BD433" s="200">
        <v>176.00331629060921</v>
      </c>
      <c r="BE433" s="65"/>
      <c r="BF433" s="65"/>
      <c r="BG433" s="65"/>
      <c r="BH433" s="65"/>
      <c r="BI433" s="65"/>
      <c r="BJ433" s="65"/>
      <c r="BK433" s="65"/>
      <c r="BL433" s="55"/>
      <c r="BM433"/>
      <c r="BN433"/>
      <c r="BO433"/>
      <c r="BP433"/>
      <c r="BQ433"/>
      <c r="BR433"/>
      <c r="BS433"/>
      <c r="BT433"/>
    </row>
    <row r="434" spans="1:72" ht="15.75">
      <c r="A434" s="202">
        <v>431</v>
      </c>
      <c r="B434" s="68" t="s">
        <v>6378</v>
      </c>
      <c r="C434" s="149" t="s">
        <v>874</v>
      </c>
      <c r="D434" s="149" t="s">
        <v>3389</v>
      </c>
      <c r="E434" s="149" t="s">
        <v>3390</v>
      </c>
      <c r="F434" s="158" t="str">
        <f t="shared" si="74"/>
        <v>Video</v>
      </c>
      <c r="G434" s="187">
        <v>10</v>
      </c>
      <c r="H434" s="150"/>
      <c r="I434" s="184">
        <v>167.67</v>
      </c>
      <c r="J434" s="150"/>
      <c r="K434" s="151">
        <v>25.129669800141212</v>
      </c>
      <c r="L434" s="152">
        <v>205.81199566315652</v>
      </c>
      <c r="M434" s="152">
        <v>226.16702820127091</v>
      </c>
      <c r="N434" s="153" t="s">
        <v>630</v>
      </c>
      <c r="O434" s="154">
        <v>9</v>
      </c>
      <c r="P434" s="153">
        <v>0</v>
      </c>
      <c r="Q434" s="153" t="s">
        <v>147</v>
      </c>
      <c r="R434" s="155">
        <v>11.8</v>
      </c>
      <c r="S434" s="155">
        <v>8.9</v>
      </c>
      <c r="T434" s="155">
        <v>3.95</v>
      </c>
      <c r="U434" s="154" t="s">
        <v>94</v>
      </c>
      <c r="V434" s="153" t="s">
        <v>89</v>
      </c>
      <c r="W434" s="153" t="s">
        <v>627</v>
      </c>
      <c r="X434" s="151" t="s">
        <v>6378</v>
      </c>
      <c r="Y434" s="151" t="s">
        <v>6378</v>
      </c>
      <c r="Z434" s="156">
        <v>9.6997E-2</v>
      </c>
      <c r="AA434" s="153" t="s">
        <v>2680</v>
      </c>
      <c r="AB434" s="153" t="s">
        <v>6007</v>
      </c>
      <c r="AC434" s="153" t="s">
        <v>6069</v>
      </c>
      <c r="AD434" s="157" t="s">
        <v>3391</v>
      </c>
      <c r="AE434" s="110">
        <v>0</v>
      </c>
      <c r="AF434" s="110">
        <v>0</v>
      </c>
      <c r="AG434" s="112">
        <f t="shared" si="73"/>
        <v>0</v>
      </c>
      <c r="AH434" s="110">
        <f>SUM(AG$4:AG434)</f>
        <v>1</v>
      </c>
      <c r="AI434" s="112">
        <f t="shared" si="70"/>
        <v>0</v>
      </c>
      <c r="AJ434" s="110">
        <f>COUNTIF(AI$4:AI434,"&gt;0")</f>
        <v>0</v>
      </c>
      <c r="AK434" s="110">
        <v>0</v>
      </c>
      <c r="AL434" s="110">
        <v>0</v>
      </c>
      <c r="AM434" s="172" t="str">
        <f>IF(OR(Table1[[#This Row],[Line total ordered for now]]&gt;0,Table1[[#This Row],[Line total ordered for season]]&gt;0),1,"")</f>
        <v/>
      </c>
      <c r="AN434" s="173">
        <f>COUNTIF(AM$4:AM434,"&gt;0")</f>
        <v>0</v>
      </c>
      <c r="AO434" s="173">
        <f>Table1[[#This Row],[ORDER QUANTITY
to be collected BEFORE 31.3.22]]</f>
        <v>0</v>
      </c>
      <c r="AP434" s="174">
        <f t="shared" si="71"/>
        <v>0</v>
      </c>
      <c r="AQ434" s="174">
        <f>IFERROR(INDEX(Retail!H:H,MATCH($D434,Retail!$D:$D,0)),0)</f>
        <v>0</v>
      </c>
      <c r="AR434" s="174">
        <f>IFERROR(INDEX(Retail!J:J,MATCH($D434,Retail!$D:$D,0)),0)</f>
        <v>0</v>
      </c>
      <c r="AS434" s="174">
        <f>IFERROR(INDEX('NEW2022'!H:H,MATCH($D434,'NEW2022'!D:D,0)),0)</f>
        <v>0</v>
      </c>
      <c r="AT434" s="174">
        <f>IFERROR(INDEX('NEW2022'!J:J,MATCH($D434,'NEW2022'!D:D,0)),0)</f>
        <v>0</v>
      </c>
      <c r="AU434" s="174">
        <f>IFERROR(INDEX('Quiet Items'!H:H,MATCH($D434,'Quiet Items'!D:D,0)),0)</f>
        <v>0</v>
      </c>
      <c r="AV434" s="174">
        <f>IFERROR(INDEX('Quiet Items'!J:J,MATCH($D434,'Quiet Items'!D:D,0)),0)</f>
        <v>0</v>
      </c>
      <c r="AW434" s="174">
        <f>IFERROR(INDEX('1.4G'!H:H,MATCH($D434,'1.4G'!D:D,0)),0)</f>
        <v>0</v>
      </c>
      <c r="AX434" s="174">
        <f>IFERROR(INDEX('1.4G'!J:J,MATCH($D434,'1.4G'!D:D,0)),0)</f>
        <v>0</v>
      </c>
      <c r="AY434" s="174">
        <f t="shared" si="75"/>
        <v>0</v>
      </c>
      <c r="AZ434" s="174">
        <f t="shared" si="76"/>
        <v>0</v>
      </c>
      <c r="BA434" s="175">
        <f>IFERROR(Table1[[#This Row],[Line total ordered for now]]*Table1[[#This Row],[GUARANTEED PRICE
for STOCK orders collected before 31.3.22]],0)</f>
        <v>0</v>
      </c>
      <c r="BB434" s="175">
        <f t="shared" si="72"/>
        <v>0</v>
      </c>
      <c r="BC434" s="176">
        <f>(AZ434+Table1[[#This Row],[Line total ordered for now]])*Z434</f>
        <v>0</v>
      </c>
      <c r="BD434" s="200">
        <v>192.24197397108026</v>
      </c>
      <c r="BE434" s="65"/>
      <c r="BF434" s="65"/>
      <c r="BG434" s="65"/>
      <c r="BH434" s="65"/>
      <c r="BI434" s="65"/>
      <c r="BJ434" s="65"/>
      <c r="BK434" s="65"/>
      <c r="BL434" s="55"/>
      <c r="BM434"/>
      <c r="BN434"/>
      <c r="BO434"/>
      <c r="BP434"/>
      <c r="BQ434"/>
      <c r="BR434"/>
      <c r="BS434"/>
      <c r="BT434"/>
    </row>
    <row r="435" spans="1:72" ht="15.75">
      <c r="A435" s="202">
        <v>432</v>
      </c>
      <c r="B435" s="68" t="s">
        <v>6378</v>
      </c>
      <c r="C435" s="149" t="s">
        <v>680</v>
      </c>
      <c r="D435" s="149" t="s">
        <v>1581</v>
      </c>
      <c r="E435" s="149" t="s">
        <v>1582</v>
      </c>
      <c r="F435" s="158" t="str">
        <f t="shared" si="74"/>
        <v>Video</v>
      </c>
      <c r="G435" s="187">
        <v>9</v>
      </c>
      <c r="H435" s="150"/>
      <c r="I435" s="184">
        <v>125.67</v>
      </c>
      <c r="J435" s="150"/>
      <c r="K435" s="151">
        <v>35.130000740290157</v>
      </c>
      <c r="L435" s="152">
        <v>127.87320269465617</v>
      </c>
      <c r="M435" s="152">
        <v>140.52000296116063</v>
      </c>
      <c r="N435" s="153" t="s">
        <v>682</v>
      </c>
      <c r="O435" s="154">
        <v>4</v>
      </c>
      <c r="P435" s="153">
        <v>12</v>
      </c>
      <c r="Q435" s="153" t="s">
        <v>147</v>
      </c>
      <c r="R435" s="155">
        <v>12</v>
      </c>
      <c r="S435" s="155">
        <v>11.2</v>
      </c>
      <c r="T435" s="155">
        <v>4</v>
      </c>
      <c r="U435" s="154" t="s">
        <v>94</v>
      </c>
      <c r="V435" s="153" t="s">
        <v>89</v>
      </c>
      <c r="W435" s="153" t="s">
        <v>627</v>
      </c>
      <c r="X435" s="151" t="s">
        <v>6378</v>
      </c>
      <c r="Y435" s="151" t="s">
        <v>6378</v>
      </c>
      <c r="Z435" s="156">
        <v>6.5166000000000002E-2</v>
      </c>
      <c r="AA435" s="153" t="s">
        <v>1583</v>
      </c>
      <c r="AB435" s="153" t="s">
        <v>4832</v>
      </c>
      <c r="AC435" s="153" t="s">
        <v>785</v>
      </c>
      <c r="AD435" s="157" t="s">
        <v>1584</v>
      </c>
      <c r="AE435" s="110">
        <v>0</v>
      </c>
      <c r="AF435" s="110">
        <v>0</v>
      </c>
      <c r="AG435" s="112">
        <f t="shared" si="73"/>
        <v>0</v>
      </c>
      <c r="AH435" s="110">
        <f>SUM(AG$4:AG435)</f>
        <v>1</v>
      </c>
      <c r="AI435" s="112">
        <f t="shared" si="70"/>
        <v>0</v>
      </c>
      <c r="AJ435" s="110">
        <f>COUNTIF(AI$4:AI435,"&gt;0")</f>
        <v>0</v>
      </c>
      <c r="AK435" s="110">
        <v>0</v>
      </c>
      <c r="AL435" s="110">
        <v>0</v>
      </c>
      <c r="AM435" s="172" t="str">
        <f>IF(OR(Table1[[#This Row],[Line total ordered for now]]&gt;0,Table1[[#This Row],[Line total ordered for season]]&gt;0),1,"")</f>
        <v/>
      </c>
      <c r="AN435" s="173">
        <f>COUNTIF(AM$4:AM435,"&gt;0")</f>
        <v>0</v>
      </c>
      <c r="AO435" s="173">
        <f>Table1[[#This Row],[ORDER QUANTITY
to be collected BEFORE 31.3.22]]</f>
        <v>0</v>
      </c>
      <c r="AP435" s="174">
        <f t="shared" si="71"/>
        <v>0</v>
      </c>
      <c r="AQ435" s="174">
        <f>IFERROR(INDEX(Retail!H:H,MATCH($D435,Retail!$D:$D,0)),0)</f>
        <v>0</v>
      </c>
      <c r="AR435" s="174">
        <f>IFERROR(INDEX(Retail!J:J,MATCH($D435,Retail!$D:$D,0)),0)</f>
        <v>0</v>
      </c>
      <c r="AS435" s="174">
        <f>IFERROR(INDEX('NEW2022'!H:H,MATCH($D435,'NEW2022'!D:D,0)),0)</f>
        <v>0</v>
      </c>
      <c r="AT435" s="174">
        <f>IFERROR(INDEX('NEW2022'!J:J,MATCH($D435,'NEW2022'!D:D,0)),0)</f>
        <v>0</v>
      </c>
      <c r="AU435" s="174">
        <f>IFERROR(INDEX('Quiet Items'!H:H,MATCH($D435,'Quiet Items'!D:D,0)),0)</f>
        <v>0</v>
      </c>
      <c r="AV435" s="174">
        <f>IFERROR(INDEX('Quiet Items'!J:J,MATCH($D435,'Quiet Items'!D:D,0)),0)</f>
        <v>0</v>
      </c>
      <c r="AW435" s="174">
        <f>IFERROR(INDEX('1.4G'!H:H,MATCH($D435,'1.4G'!D:D,0)),0)</f>
        <v>0</v>
      </c>
      <c r="AX435" s="174">
        <f>IFERROR(INDEX('1.4G'!J:J,MATCH($D435,'1.4G'!D:D,0)),0)</f>
        <v>0</v>
      </c>
      <c r="AY435" s="174">
        <f t="shared" si="75"/>
        <v>0</v>
      </c>
      <c r="AZ435" s="174">
        <f t="shared" si="76"/>
        <v>0</v>
      </c>
      <c r="BA435" s="175">
        <f>IFERROR(Table1[[#This Row],[Line total ordered for now]]*Table1[[#This Row],[GUARANTEED PRICE
for STOCK orders collected before 31.3.22]],0)</f>
        <v>0</v>
      </c>
      <c r="BB435" s="175">
        <f t="shared" si="72"/>
        <v>0</v>
      </c>
      <c r="BC435" s="176">
        <f>(AZ435+Table1[[#This Row],[Line total ordered for now]])*Z435</f>
        <v>0</v>
      </c>
      <c r="BD435" s="200">
        <v>119.44200251698653</v>
      </c>
      <c r="BE435" s="65"/>
      <c r="BF435" s="65"/>
      <c r="BG435" s="65"/>
      <c r="BH435" s="65"/>
      <c r="BI435" s="65"/>
      <c r="BJ435" s="65"/>
      <c r="BK435" s="65"/>
      <c r="BL435" s="55"/>
      <c r="BM435"/>
      <c r="BN435"/>
      <c r="BO435"/>
      <c r="BP435"/>
      <c r="BQ435"/>
      <c r="BR435"/>
      <c r="BS435"/>
      <c r="BT435"/>
    </row>
    <row r="436" spans="1:72" ht="15.75">
      <c r="A436" s="202">
        <v>433</v>
      </c>
      <c r="B436" s="68" t="s">
        <v>6378</v>
      </c>
      <c r="C436" s="149" t="s">
        <v>680</v>
      </c>
      <c r="D436" s="149" t="s">
        <v>1639</v>
      </c>
      <c r="E436" s="149" t="s">
        <v>1640</v>
      </c>
      <c r="F436" s="158" t="str">
        <f t="shared" si="74"/>
        <v>Video</v>
      </c>
      <c r="G436" s="187">
        <v>14</v>
      </c>
      <c r="H436" s="150"/>
      <c r="I436" s="184">
        <v>113.23</v>
      </c>
      <c r="J436" s="150"/>
      <c r="K436" s="151">
        <v>37.64</v>
      </c>
      <c r="L436" s="152">
        <v>137.00960000000001</v>
      </c>
      <c r="M436" s="152">
        <v>150.56</v>
      </c>
      <c r="N436" s="153" t="s">
        <v>682</v>
      </c>
      <c r="O436" s="154">
        <v>4</v>
      </c>
      <c r="P436" s="153">
        <v>9</v>
      </c>
      <c r="Q436" s="153" t="s">
        <v>147</v>
      </c>
      <c r="R436" s="155">
        <v>16</v>
      </c>
      <c r="S436" s="155">
        <v>11.2</v>
      </c>
      <c r="T436" s="155">
        <v>4</v>
      </c>
      <c r="U436" s="154" t="s">
        <v>94</v>
      </c>
      <c r="V436" s="153" t="s">
        <v>89</v>
      </c>
      <c r="W436" s="153" t="s">
        <v>627</v>
      </c>
      <c r="X436" s="151" t="s">
        <v>6378</v>
      </c>
      <c r="Y436" s="151" t="s">
        <v>6378</v>
      </c>
      <c r="Z436" s="156">
        <v>6.3399999999999998E-2</v>
      </c>
      <c r="AA436" s="153" t="s">
        <v>1583</v>
      </c>
      <c r="AB436" s="153" t="s">
        <v>4834</v>
      </c>
      <c r="AC436" s="153" t="s">
        <v>875</v>
      </c>
      <c r="AD436" s="157" t="s">
        <v>1641</v>
      </c>
      <c r="AE436" s="110">
        <v>0</v>
      </c>
      <c r="AF436" s="110">
        <v>0</v>
      </c>
      <c r="AG436" s="112">
        <f t="shared" si="73"/>
        <v>0</v>
      </c>
      <c r="AH436" s="110">
        <f>SUM(AG$4:AG436)</f>
        <v>1</v>
      </c>
      <c r="AI436" s="112">
        <f t="shared" si="70"/>
        <v>0</v>
      </c>
      <c r="AJ436" s="110">
        <f>COUNTIF(AI$4:AI436,"&gt;0")</f>
        <v>0</v>
      </c>
      <c r="AK436" s="110">
        <v>0</v>
      </c>
      <c r="AL436" s="110">
        <v>0</v>
      </c>
      <c r="AM436" s="172" t="str">
        <f>IF(OR(Table1[[#This Row],[Line total ordered for now]]&gt;0,Table1[[#This Row],[Line total ordered for season]]&gt;0),1,"")</f>
        <v/>
      </c>
      <c r="AN436" s="173">
        <f>COUNTIF(AM$4:AM436,"&gt;0")</f>
        <v>0</v>
      </c>
      <c r="AO436" s="173">
        <f>Table1[[#This Row],[ORDER QUANTITY
to be collected BEFORE 31.3.22]]</f>
        <v>0</v>
      </c>
      <c r="AP436" s="174">
        <f t="shared" si="71"/>
        <v>0</v>
      </c>
      <c r="AQ436" s="174">
        <f>IFERROR(INDEX(Retail!H:H,MATCH($D436,Retail!$D:$D,0)),0)</f>
        <v>0</v>
      </c>
      <c r="AR436" s="174">
        <f>IFERROR(INDEX(Retail!J:J,MATCH($D436,Retail!$D:$D,0)),0)</f>
        <v>0</v>
      </c>
      <c r="AS436" s="174">
        <f>IFERROR(INDEX('NEW2022'!H:H,MATCH($D436,'NEW2022'!D:D,0)),0)</f>
        <v>0</v>
      </c>
      <c r="AT436" s="174">
        <f>IFERROR(INDEX('NEW2022'!J:J,MATCH($D436,'NEW2022'!D:D,0)),0)</f>
        <v>0</v>
      </c>
      <c r="AU436" s="174">
        <f>IFERROR(INDEX('Quiet Items'!H:H,MATCH($D436,'Quiet Items'!D:D,0)),0)</f>
        <v>0</v>
      </c>
      <c r="AV436" s="174">
        <f>IFERROR(INDEX('Quiet Items'!J:J,MATCH($D436,'Quiet Items'!D:D,0)),0)</f>
        <v>0</v>
      </c>
      <c r="AW436" s="174">
        <f>IFERROR(INDEX('1.4G'!H:H,MATCH($D436,'1.4G'!D:D,0)),0)</f>
        <v>0</v>
      </c>
      <c r="AX436" s="174">
        <f>IFERROR(INDEX('1.4G'!J:J,MATCH($D436,'1.4G'!D:D,0)),0)</f>
        <v>0</v>
      </c>
      <c r="AY436" s="174">
        <f t="shared" si="75"/>
        <v>0</v>
      </c>
      <c r="AZ436" s="174">
        <f t="shared" si="76"/>
        <v>0</v>
      </c>
      <c r="BA436" s="175">
        <f>IFERROR(Table1[[#This Row],[Line total ordered for now]]*Table1[[#This Row],[GUARANTEED PRICE
for STOCK orders collected before 31.3.22]],0)</f>
        <v>0</v>
      </c>
      <c r="BB436" s="175">
        <f t="shared" si="72"/>
        <v>0</v>
      </c>
      <c r="BC436" s="176">
        <f>(AZ436+Table1[[#This Row],[Line total ordered for now]])*Z436</f>
        <v>0</v>
      </c>
      <c r="BD436" s="200">
        <v>127.976</v>
      </c>
      <c r="BE436" s="65"/>
      <c r="BF436" s="65"/>
      <c r="BG436" s="65"/>
      <c r="BH436" s="65"/>
      <c r="BI436" s="65"/>
      <c r="BJ436" s="65"/>
      <c r="BK436" s="65"/>
      <c r="BL436" s="55"/>
      <c r="BM436"/>
      <c r="BN436"/>
      <c r="BO436"/>
      <c r="BP436"/>
      <c r="BQ436"/>
      <c r="BR436"/>
      <c r="BS436"/>
      <c r="BT436"/>
    </row>
    <row r="437" spans="1:72" ht="15.75">
      <c r="A437" s="202">
        <v>434</v>
      </c>
      <c r="B437" s="68" t="s">
        <v>6378</v>
      </c>
      <c r="C437" s="149" t="s">
        <v>680</v>
      </c>
      <c r="D437" s="149" t="s">
        <v>681</v>
      </c>
      <c r="E437" s="149" t="s">
        <v>1750</v>
      </c>
      <c r="F437" s="158" t="str">
        <f t="shared" si="74"/>
        <v>Video</v>
      </c>
      <c r="G437" s="187">
        <v>6</v>
      </c>
      <c r="H437" s="150"/>
      <c r="I437" s="184">
        <v>113.52</v>
      </c>
      <c r="J437" s="150"/>
      <c r="K437" s="151">
        <v>37.734999999999999</v>
      </c>
      <c r="L437" s="152">
        <v>137.3554</v>
      </c>
      <c r="M437" s="152">
        <v>150.94</v>
      </c>
      <c r="N437" s="153" t="s">
        <v>682</v>
      </c>
      <c r="O437" s="154">
        <v>4</v>
      </c>
      <c r="P437" s="153">
        <v>13</v>
      </c>
      <c r="Q437" s="153" t="s">
        <v>147</v>
      </c>
      <c r="R437" s="155">
        <v>16</v>
      </c>
      <c r="S437" s="155">
        <v>11.2</v>
      </c>
      <c r="T437" s="155">
        <v>4</v>
      </c>
      <c r="U437" s="154" t="s">
        <v>94</v>
      </c>
      <c r="V437" s="153" t="s">
        <v>89</v>
      </c>
      <c r="W437" s="153" t="s">
        <v>627</v>
      </c>
      <c r="X437" s="151" t="s">
        <v>6378</v>
      </c>
      <c r="Y437" s="151" t="s">
        <v>6378</v>
      </c>
      <c r="Z437" s="156">
        <v>6.3399999999999998E-2</v>
      </c>
      <c r="AA437" s="153" t="s">
        <v>1583</v>
      </c>
      <c r="AB437" s="153" t="s">
        <v>4836</v>
      </c>
      <c r="AC437" s="153" t="s">
        <v>6061</v>
      </c>
      <c r="AD437" s="157" t="s">
        <v>1751</v>
      </c>
      <c r="AE437" s="110">
        <v>0</v>
      </c>
      <c r="AF437" s="110">
        <v>0</v>
      </c>
      <c r="AG437" s="112">
        <f t="shared" si="73"/>
        <v>0</v>
      </c>
      <c r="AH437" s="110">
        <f>SUM(AG$4:AG437)</f>
        <v>1</v>
      </c>
      <c r="AI437" s="112">
        <f t="shared" si="70"/>
        <v>0</v>
      </c>
      <c r="AJ437" s="110">
        <f>COUNTIF(AI$4:AI437,"&gt;0")</f>
        <v>0</v>
      </c>
      <c r="AK437" s="110">
        <v>0</v>
      </c>
      <c r="AL437" s="110">
        <v>0</v>
      </c>
      <c r="AM437" s="172" t="str">
        <f>IF(OR(Table1[[#This Row],[Line total ordered for now]]&gt;0,Table1[[#This Row],[Line total ordered for season]]&gt;0),1,"")</f>
        <v/>
      </c>
      <c r="AN437" s="173">
        <f>COUNTIF(AM$4:AM437,"&gt;0")</f>
        <v>0</v>
      </c>
      <c r="AO437" s="173">
        <f>Table1[[#This Row],[ORDER QUANTITY
to be collected BEFORE 31.3.22]]</f>
        <v>0</v>
      </c>
      <c r="AP437" s="174">
        <f t="shared" si="71"/>
        <v>0</v>
      </c>
      <c r="AQ437" s="174">
        <f>IFERROR(INDEX(Retail!H:H,MATCH($D437,Retail!$D:$D,0)),0)</f>
        <v>0</v>
      </c>
      <c r="AR437" s="174">
        <f>IFERROR(INDEX(Retail!J:J,MATCH($D437,Retail!$D:$D,0)),0)</f>
        <v>0</v>
      </c>
      <c r="AS437" s="174">
        <f>IFERROR(INDEX('NEW2022'!H:H,MATCH($D437,'NEW2022'!D:D,0)),0)</f>
        <v>0</v>
      </c>
      <c r="AT437" s="174">
        <f>IFERROR(INDEX('NEW2022'!J:J,MATCH($D437,'NEW2022'!D:D,0)),0)</f>
        <v>0</v>
      </c>
      <c r="AU437" s="174">
        <f>IFERROR(INDEX('Quiet Items'!H:H,MATCH($D437,'Quiet Items'!D:D,0)),0)</f>
        <v>0</v>
      </c>
      <c r="AV437" s="174">
        <f>IFERROR(INDEX('Quiet Items'!J:J,MATCH($D437,'Quiet Items'!D:D,0)),0)</f>
        <v>0</v>
      </c>
      <c r="AW437" s="174">
        <f>IFERROR(INDEX('1.4G'!H:H,MATCH($D437,'1.4G'!D:D,0)),0)</f>
        <v>0</v>
      </c>
      <c r="AX437" s="174">
        <f>IFERROR(INDEX('1.4G'!J:J,MATCH($D437,'1.4G'!D:D,0)),0)</f>
        <v>0</v>
      </c>
      <c r="AY437" s="174">
        <f t="shared" si="75"/>
        <v>0</v>
      </c>
      <c r="AZ437" s="174">
        <f t="shared" si="76"/>
        <v>0</v>
      </c>
      <c r="BA437" s="175">
        <f>IFERROR(Table1[[#This Row],[Line total ordered for now]]*Table1[[#This Row],[GUARANTEED PRICE
for STOCK orders collected before 31.3.22]],0)</f>
        <v>0</v>
      </c>
      <c r="BB437" s="175">
        <f t="shared" si="72"/>
        <v>0</v>
      </c>
      <c r="BC437" s="176">
        <f>(AZ437+Table1[[#This Row],[Line total ordered for now]])*Z437</f>
        <v>0</v>
      </c>
      <c r="BD437" s="200">
        <v>128.29900000000001</v>
      </c>
      <c r="BE437" s="65"/>
      <c r="BF437" s="65"/>
      <c r="BG437" s="65"/>
      <c r="BH437" s="65"/>
      <c r="BI437" s="65"/>
      <c r="BJ437" s="65"/>
      <c r="BK437" s="65"/>
      <c r="BL437" s="55"/>
      <c r="BM437"/>
      <c r="BN437"/>
      <c r="BO437"/>
      <c r="BP437"/>
      <c r="BQ437"/>
      <c r="BR437"/>
      <c r="BS437"/>
      <c r="BT437"/>
    </row>
    <row r="438" spans="1:72" ht="15.75">
      <c r="A438" s="202">
        <v>435</v>
      </c>
      <c r="B438" s="68" t="s">
        <v>6378</v>
      </c>
      <c r="C438" s="149" t="s">
        <v>680</v>
      </c>
      <c r="D438" s="149" t="s">
        <v>1720</v>
      </c>
      <c r="E438" s="149" t="s">
        <v>1721</v>
      </c>
      <c r="F438" s="158" t="str">
        <f t="shared" si="74"/>
        <v>Video</v>
      </c>
      <c r="G438" s="187">
        <v>0</v>
      </c>
      <c r="H438" s="150"/>
      <c r="I438" s="184">
        <v>105.81</v>
      </c>
      <c r="J438" s="150"/>
      <c r="K438" s="151">
        <v>38.10598084927863</v>
      </c>
      <c r="L438" s="152">
        <v>138.70577029137422</v>
      </c>
      <c r="M438" s="152">
        <v>152.42392339711452</v>
      </c>
      <c r="N438" s="153" t="s">
        <v>682</v>
      </c>
      <c r="O438" s="154">
        <v>4</v>
      </c>
      <c r="P438" s="153">
        <v>9</v>
      </c>
      <c r="Q438" s="153" t="s">
        <v>147</v>
      </c>
      <c r="R438" s="155">
        <v>16</v>
      </c>
      <c r="S438" s="155">
        <v>11.2</v>
      </c>
      <c r="T438" s="155">
        <v>4</v>
      </c>
      <c r="U438" s="154" t="s">
        <v>94</v>
      </c>
      <c r="V438" s="153" t="s">
        <v>89</v>
      </c>
      <c r="W438" s="153" t="s">
        <v>627</v>
      </c>
      <c r="X438" s="151" t="s">
        <v>6378</v>
      </c>
      <c r="Y438" s="151" t="s">
        <v>6378</v>
      </c>
      <c r="Z438" s="156">
        <v>0.1</v>
      </c>
      <c r="AA438" s="153" t="s">
        <v>1583</v>
      </c>
      <c r="AB438" s="153" t="s">
        <v>5739</v>
      </c>
      <c r="AC438" s="153" t="s">
        <v>875</v>
      </c>
      <c r="AD438" s="157" t="s">
        <v>1722</v>
      </c>
      <c r="AE438" s="110">
        <v>0</v>
      </c>
      <c r="AF438" s="110">
        <v>0</v>
      </c>
      <c r="AG438" s="112">
        <f t="shared" si="73"/>
        <v>0</v>
      </c>
      <c r="AH438" s="110">
        <f>SUM(AG$4:AG438)</f>
        <v>1</v>
      </c>
      <c r="AI438" s="112">
        <f t="shared" si="70"/>
        <v>0</v>
      </c>
      <c r="AJ438" s="110">
        <f>COUNTIF(AI$4:AI438,"&gt;0")</f>
        <v>0</v>
      </c>
      <c r="AK438" s="110">
        <v>0</v>
      </c>
      <c r="AL438" s="110">
        <v>0</v>
      </c>
      <c r="AM438" s="172" t="str">
        <f>IF(OR(Table1[[#This Row],[Line total ordered for now]]&gt;0,Table1[[#This Row],[Line total ordered for season]]&gt;0),1,"")</f>
        <v/>
      </c>
      <c r="AN438" s="173">
        <f>COUNTIF(AM$4:AM438,"&gt;0")</f>
        <v>0</v>
      </c>
      <c r="AO438" s="173">
        <f>Table1[[#This Row],[ORDER QUANTITY
to be collected BEFORE 31.3.22]]</f>
        <v>0</v>
      </c>
      <c r="AP438" s="174">
        <f t="shared" si="71"/>
        <v>0</v>
      </c>
      <c r="AQ438" s="174">
        <f>IFERROR(INDEX(Retail!H:H,MATCH($D438,Retail!$D:$D,0)),0)</f>
        <v>0</v>
      </c>
      <c r="AR438" s="174">
        <f>IFERROR(INDEX(Retail!J:J,MATCH($D438,Retail!$D:$D,0)),0)</f>
        <v>0</v>
      </c>
      <c r="AS438" s="174">
        <f>IFERROR(INDEX('NEW2022'!H:H,MATCH($D438,'NEW2022'!D:D,0)),0)</f>
        <v>0</v>
      </c>
      <c r="AT438" s="174">
        <f>IFERROR(INDEX('NEW2022'!J:J,MATCH($D438,'NEW2022'!D:D,0)),0)</f>
        <v>0</v>
      </c>
      <c r="AU438" s="174">
        <f>IFERROR(INDEX('Quiet Items'!H:H,MATCH($D438,'Quiet Items'!D:D,0)),0)</f>
        <v>0</v>
      </c>
      <c r="AV438" s="174">
        <f>IFERROR(INDEX('Quiet Items'!J:J,MATCH($D438,'Quiet Items'!D:D,0)),0)</f>
        <v>0</v>
      </c>
      <c r="AW438" s="174">
        <f>IFERROR(INDEX('1.4G'!H:H,MATCH($D438,'1.4G'!D:D,0)),0)</f>
        <v>0</v>
      </c>
      <c r="AX438" s="174">
        <f>IFERROR(INDEX('1.4G'!J:J,MATCH($D438,'1.4G'!D:D,0)),0)</f>
        <v>0</v>
      </c>
      <c r="AY438" s="174">
        <f t="shared" si="75"/>
        <v>0</v>
      </c>
      <c r="AZ438" s="174">
        <f t="shared" si="76"/>
        <v>0</v>
      </c>
      <c r="BA438" s="175">
        <f>IFERROR(Table1[[#This Row],[Line total ordered for now]]*Table1[[#This Row],[GUARANTEED PRICE
for STOCK orders collected before 31.3.22]],0)</f>
        <v>0</v>
      </c>
      <c r="BB438" s="175">
        <f t="shared" si="72"/>
        <v>0</v>
      </c>
      <c r="BC438" s="176">
        <f>(AZ438+Table1[[#This Row],[Line total ordered for now]])*Z438</f>
        <v>0</v>
      </c>
      <c r="BD438" s="200">
        <v>129.56033488754733</v>
      </c>
      <c r="BE438" s="65"/>
      <c r="BF438" s="65"/>
      <c r="BG438" s="65"/>
      <c r="BH438" s="65"/>
      <c r="BI438" s="65"/>
      <c r="BJ438" s="65"/>
      <c r="BK438" s="65"/>
      <c r="BL438" s="55"/>
      <c r="BM438"/>
      <c r="BN438"/>
      <c r="BO438"/>
      <c r="BP438"/>
      <c r="BQ438"/>
      <c r="BR438"/>
      <c r="BS438"/>
      <c r="BT438"/>
    </row>
    <row r="439" spans="1:72" ht="15.75">
      <c r="A439" s="202">
        <v>436</v>
      </c>
      <c r="B439" s="68" t="s">
        <v>6378</v>
      </c>
      <c r="C439" s="149" t="s">
        <v>680</v>
      </c>
      <c r="D439" s="149" t="s">
        <v>1781</v>
      </c>
      <c r="E439" s="149" t="s">
        <v>1782</v>
      </c>
      <c r="F439" s="158" t="str">
        <f t="shared" si="74"/>
        <v>Video</v>
      </c>
      <c r="G439" s="187">
        <v>0</v>
      </c>
      <c r="H439" s="150"/>
      <c r="I439" s="184">
        <v>105.81</v>
      </c>
      <c r="J439" s="150"/>
      <c r="K439" s="151">
        <v>38.10598084927863</v>
      </c>
      <c r="L439" s="152">
        <v>138.70577029137422</v>
      </c>
      <c r="M439" s="152">
        <v>152.42392339711452</v>
      </c>
      <c r="N439" s="153" t="s">
        <v>682</v>
      </c>
      <c r="O439" s="154">
        <v>4</v>
      </c>
      <c r="P439" s="153">
        <v>11</v>
      </c>
      <c r="Q439" s="153" t="s">
        <v>147</v>
      </c>
      <c r="R439" s="155">
        <v>16</v>
      </c>
      <c r="S439" s="155">
        <v>11.2</v>
      </c>
      <c r="T439" s="155">
        <v>4</v>
      </c>
      <c r="U439" s="154" t="s">
        <v>94</v>
      </c>
      <c r="V439" s="153" t="s">
        <v>89</v>
      </c>
      <c r="W439" s="153" t="s">
        <v>627</v>
      </c>
      <c r="X439" s="151" t="s">
        <v>6378</v>
      </c>
      <c r="Y439" s="151" t="s">
        <v>6378</v>
      </c>
      <c r="Z439" s="156">
        <v>0.1</v>
      </c>
      <c r="AA439" s="153" t="s">
        <v>1583</v>
      </c>
      <c r="AB439" s="153" t="s">
        <v>5852</v>
      </c>
      <c r="AC439" s="153" t="s">
        <v>2412</v>
      </c>
      <c r="AD439" s="157" t="s">
        <v>1783</v>
      </c>
      <c r="AE439" s="110">
        <v>0</v>
      </c>
      <c r="AF439" s="110">
        <v>0</v>
      </c>
      <c r="AG439" s="112">
        <f t="shared" si="73"/>
        <v>0</v>
      </c>
      <c r="AH439" s="110">
        <f>SUM(AG$4:AG439)</f>
        <v>1</v>
      </c>
      <c r="AI439" s="112">
        <f t="shared" si="70"/>
        <v>0</v>
      </c>
      <c r="AJ439" s="110">
        <f>COUNTIF(AI$4:AI439,"&gt;0")</f>
        <v>0</v>
      </c>
      <c r="AK439" s="110">
        <v>0</v>
      </c>
      <c r="AL439" s="110">
        <v>0</v>
      </c>
      <c r="AM439" s="172" t="str">
        <f>IF(OR(Table1[[#This Row],[Line total ordered for now]]&gt;0,Table1[[#This Row],[Line total ordered for season]]&gt;0),1,"")</f>
        <v/>
      </c>
      <c r="AN439" s="173">
        <f>COUNTIF(AM$4:AM439,"&gt;0")</f>
        <v>0</v>
      </c>
      <c r="AO439" s="173">
        <f>Table1[[#This Row],[ORDER QUANTITY
to be collected BEFORE 31.3.22]]</f>
        <v>0</v>
      </c>
      <c r="AP439" s="174">
        <f t="shared" si="71"/>
        <v>0</v>
      </c>
      <c r="AQ439" s="174">
        <f>IFERROR(INDEX(Retail!H:H,MATCH($D439,Retail!$D:$D,0)),0)</f>
        <v>0</v>
      </c>
      <c r="AR439" s="174">
        <f>IFERROR(INDEX(Retail!J:J,MATCH($D439,Retail!$D:$D,0)),0)</f>
        <v>0</v>
      </c>
      <c r="AS439" s="174">
        <f>IFERROR(INDEX('NEW2022'!H:H,MATCH($D439,'NEW2022'!D:D,0)),0)</f>
        <v>0</v>
      </c>
      <c r="AT439" s="174">
        <f>IFERROR(INDEX('NEW2022'!J:J,MATCH($D439,'NEW2022'!D:D,0)),0)</f>
        <v>0</v>
      </c>
      <c r="AU439" s="174">
        <f>IFERROR(INDEX('Quiet Items'!H:H,MATCH($D439,'Quiet Items'!D:D,0)),0)</f>
        <v>0</v>
      </c>
      <c r="AV439" s="174">
        <f>IFERROR(INDEX('Quiet Items'!J:J,MATCH($D439,'Quiet Items'!D:D,0)),0)</f>
        <v>0</v>
      </c>
      <c r="AW439" s="174">
        <f>IFERROR(INDEX('1.4G'!H:H,MATCH($D439,'1.4G'!D:D,0)),0)</f>
        <v>0</v>
      </c>
      <c r="AX439" s="174">
        <f>IFERROR(INDEX('1.4G'!J:J,MATCH($D439,'1.4G'!D:D,0)),0)</f>
        <v>0</v>
      </c>
      <c r="AY439" s="174">
        <f t="shared" si="75"/>
        <v>0</v>
      </c>
      <c r="AZ439" s="174">
        <f t="shared" si="76"/>
        <v>0</v>
      </c>
      <c r="BA439" s="175">
        <f>IFERROR(Table1[[#This Row],[Line total ordered for now]]*Table1[[#This Row],[GUARANTEED PRICE
for STOCK orders collected before 31.3.22]],0)</f>
        <v>0</v>
      </c>
      <c r="BB439" s="175">
        <f t="shared" si="72"/>
        <v>0</v>
      </c>
      <c r="BC439" s="176">
        <f>(AZ439+Table1[[#This Row],[Line total ordered for now]])*Z439</f>
        <v>0</v>
      </c>
      <c r="BD439" s="200">
        <v>129.56033488754733</v>
      </c>
      <c r="BE439" s="65"/>
      <c r="BF439" s="65"/>
      <c r="BG439" s="65"/>
      <c r="BH439" s="65"/>
      <c r="BI439" s="65"/>
      <c r="BJ439" s="65"/>
      <c r="BK439" s="65"/>
      <c r="BL439" s="55"/>
      <c r="BM439"/>
      <c r="BN439"/>
      <c r="BO439"/>
      <c r="BP439"/>
      <c r="BQ439"/>
      <c r="BR439"/>
      <c r="BS439"/>
      <c r="BT439"/>
    </row>
    <row r="440" spans="1:72" ht="15.75">
      <c r="A440" s="202">
        <v>437</v>
      </c>
      <c r="B440" s="68" t="s">
        <v>6378</v>
      </c>
      <c r="C440" s="149" t="s">
        <v>680</v>
      </c>
      <c r="D440" s="149" t="s">
        <v>1845</v>
      </c>
      <c r="E440" s="149" t="s">
        <v>1846</v>
      </c>
      <c r="F440" s="158" t="str">
        <f t="shared" si="74"/>
        <v>Video</v>
      </c>
      <c r="G440" s="187">
        <v>12</v>
      </c>
      <c r="H440" s="150"/>
      <c r="I440" s="184">
        <v>118.64</v>
      </c>
      <c r="J440" s="150"/>
      <c r="K440" s="151">
        <v>39.4375</v>
      </c>
      <c r="L440" s="152">
        <v>143.55250000000001</v>
      </c>
      <c r="M440" s="152">
        <v>157.75</v>
      </c>
      <c r="N440" s="153" t="s">
        <v>682</v>
      </c>
      <c r="O440" s="154">
        <v>4</v>
      </c>
      <c r="P440" s="153">
        <v>12</v>
      </c>
      <c r="Q440" s="153" t="s">
        <v>147</v>
      </c>
      <c r="R440" s="155">
        <v>11</v>
      </c>
      <c r="S440" s="155">
        <v>7.5</v>
      </c>
      <c r="T440" s="155">
        <v>4</v>
      </c>
      <c r="U440" s="154" t="s">
        <v>94</v>
      </c>
      <c r="V440" s="153" t="s">
        <v>89</v>
      </c>
      <c r="W440" s="153" t="s">
        <v>627</v>
      </c>
      <c r="X440" s="151" t="s">
        <v>6378</v>
      </c>
      <c r="Y440" s="151" t="s">
        <v>6378</v>
      </c>
      <c r="Z440" s="156">
        <v>6.3399999999999998E-2</v>
      </c>
      <c r="AA440" s="153" t="s">
        <v>1847</v>
      </c>
      <c r="AB440" s="153" t="s">
        <v>436</v>
      </c>
      <c r="AC440" s="153" t="s">
        <v>277</v>
      </c>
      <c r="AD440" s="157" t="s">
        <v>1848</v>
      </c>
      <c r="AE440" s="110">
        <v>0</v>
      </c>
      <c r="AF440" s="110">
        <v>0</v>
      </c>
      <c r="AG440" s="112">
        <f t="shared" si="73"/>
        <v>0</v>
      </c>
      <c r="AH440" s="110">
        <f>SUM(AG$4:AG440)</f>
        <v>1</v>
      </c>
      <c r="AI440" s="112">
        <f t="shared" si="70"/>
        <v>0</v>
      </c>
      <c r="AJ440" s="110">
        <f>COUNTIF(AI$4:AI440,"&gt;0")</f>
        <v>0</v>
      </c>
      <c r="AK440" s="110">
        <v>0</v>
      </c>
      <c r="AL440" s="110">
        <v>0</v>
      </c>
      <c r="AM440" s="172" t="str">
        <f>IF(OR(Table1[[#This Row],[Line total ordered for now]]&gt;0,Table1[[#This Row],[Line total ordered for season]]&gt;0),1,"")</f>
        <v/>
      </c>
      <c r="AN440" s="173">
        <f>COUNTIF(AM$4:AM440,"&gt;0")</f>
        <v>0</v>
      </c>
      <c r="AO440" s="173">
        <f>Table1[[#This Row],[ORDER QUANTITY
to be collected BEFORE 31.3.22]]</f>
        <v>0</v>
      </c>
      <c r="AP440" s="174">
        <f t="shared" si="71"/>
        <v>0</v>
      </c>
      <c r="AQ440" s="174">
        <f>IFERROR(INDEX(Retail!H:H,MATCH($D440,Retail!$D:$D,0)),0)</f>
        <v>0</v>
      </c>
      <c r="AR440" s="174">
        <f>IFERROR(INDEX(Retail!J:J,MATCH($D440,Retail!$D:$D,0)),0)</f>
        <v>0</v>
      </c>
      <c r="AS440" s="174">
        <f>IFERROR(INDEX('NEW2022'!H:H,MATCH($D440,'NEW2022'!D:D,0)),0)</f>
        <v>0</v>
      </c>
      <c r="AT440" s="174">
        <f>IFERROR(INDEX('NEW2022'!J:J,MATCH($D440,'NEW2022'!D:D,0)),0)</f>
        <v>0</v>
      </c>
      <c r="AU440" s="174">
        <f>IFERROR(INDEX('Quiet Items'!H:H,MATCH($D440,'Quiet Items'!D:D,0)),0)</f>
        <v>0</v>
      </c>
      <c r="AV440" s="174">
        <f>IFERROR(INDEX('Quiet Items'!J:J,MATCH($D440,'Quiet Items'!D:D,0)),0)</f>
        <v>0</v>
      </c>
      <c r="AW440" s="174">
        <f>IFERROR(INDEX('1.4G'!H:H,MATCH($D440,'1.4G'!D:D,0)),0)</f>
        <v>0</v>
      </c>
      <c r="AX440" s="174">
        <f>IFERROR(INDEX('1.4G'!J:J,MATCH($D440,'1.4G'!D:D,0)),0)</f>
        <v>0</v>
      </c>
      <c r="AY440" s="174">
        <f t="shared" si="75"/>
        <v>0</v>
      </c>
      <c r="AZ440" s="174">
        <f t="shared" si="76"/>
        <v>0</v>
      </c>
      <c r="BA440" s="175">
        <f>IFERROR(Table1[[#This Row],[Line total ordered for now]]*Table1[[#This Row],[GUARANTEED PRICE
for STOCK orders collected before 31.3.22]],0)</f>
        <v>0</v>
      </c>
      <c r="BB440" s="175">
        <f t="shared" si="72"/>
        <v>0</v>
      </c>
      <c r="BC440" s="176">
        <f>(AZ440+Table1[[#This Row],[Line total ordered for now]])*Z440</f>
        <v>0</v>
      </c>
      <c r="BD440" s="200">
        <v>134.08750000000001</v>
      </c>
      <c r="BE440" s="65"/>
      <c r="BF440" s="65"/>
      <c r="BG440" s="65"/>
      <c r="BH440" s="65"/>
      <c r="BI440" s="65"/>
      <c r="BJ440" s="65"/>
      <c r="BK440" s="65"/>
      <c r="BL440" s="55"/>
      <c r="BM440"/>
      <c r="BN440"/>
      <c r="BO440"/>
      <c r="BP440"/>
      <c r="BQ440"/>
      <c r="BR440"/>
      <c r="BS440"/>
      <c r="BT440"/>
    </row>
    <row r="441" spans="1:72" ht="15.75">
      <c r="A441" s="202">
        <v>438</v>
      </c>
      <c r="B441" s="68" t="s">
        <v>6378</v>
      </c>
      <c r="C441" s="149" t="s">
        <v>680</v>
      </c>
      <c r="D441" s="149" t="s">
        <v>1904</v>
      </c>
      <c r="E441" s="149" t="s">
        <v>1905</v>
      </c>
      <c r="F441" s="158" t="str">
        <f t="shared" si="74"/>
        <v>Video</v>
      </c>
      <c r="G441" s="187">
        <v>6</v>
      </c>
      <c r="H441" s="150"/>
      <c r="I441" s="184">
        <v>119.25</v>
      </c>
      <c r="J441" s="150"/>
      <c r="K441" s="151">
        <v>39.64</v>
      </c>
      <c r="L441" s="152">
        <v>144.28960000000001</v>
      </c>
      <c r="M441" s="152">
        <v>158.56</v>
      </c>
      <c r="N441" s="153" t="s">
        <v>682</v>
      </c>
      <c r="O441" s="154">
        <v>4</v>
      </c>
      <c r="P441" s="153">
        <v>17</v>
      </c>
      <c r="Q441" s="153" t="s">
        <v>147</v>
      </c>
      <c r="R441" s="155">
        <v>11</v>
      </c>
      <c r="S441" s="155">
        <v>7.5</v>
      </c>
      <c r="T441" s="155">
        <v>4</v>
      </c>
      <c r="U441" s="154" t="s">
        <v>94</v>
      </c>
      <c r="V441" s="153" t="s">
        <v>89</v>
      </c>
      <c r="W441" s="153" t="s">
        <v>627</v>
      </c>
      <c r="X441" s="151" t="s">
        <v>6378</v>
      </c>
      <c r="Y441" s="151" t="s">
        <v>6378</v>
      </c>
      <c r="Z441" s="156">
        <v>6.5166000000000002E-2</v>
      </c>
      <c r="AA441" s="153" t="s">
        <v>1847</v>
      </c>
      <c r="AB441" s="153" t="s">
        <v>436</v>
      </c>
      <c r="AC441" s="153" t="s">
        <v>277</v>
      </c>
      <c r="AD441" s="157" t="s">
        <v>1906</v>
      </c>
      <c r="AE441" s="110">
        <v>0</v>
      </c>
      <c r="AF441" s="110">
        <v>0</v>
      </c>
      <c r="AG441" s="112">
        <f t="shared" si="73"/>
        <v>0</v>
      </c>
      <c r="AH441" s="110">
        <f>SUM(AG$4:AG441)</f>
        <v>1</v>
      </c>
      <c r="AI441" s="112">
        <f t="shared" si="70"/>
        <v>0</v>
      </c>
      <c r="AJ441" s="110">
        <f>COUNTIF(AI$4:AI441,"&gt;0")</f>
        <v>0</v>
      </c>
      <c r="AK441" s="110">
        <v>0</v>
      </c>
      <c r="AL441" s="110">
        <v>0</v>
      </c>
      <c r="AM441" s="172" t="str">
        <f>IF(OR(Table1[[#This Row],[Line total ordered for now]]&gt;0,Table1[[#This Row],[Line total ordered for season]]&gt;0),1,"")</f>
        <v/>
      </c>
      <c r="AN441" s="173">
        <f>COUNTIF(AM$4:AM441,"&gt;0")</f>
        <v>0</v>
      </c>
      <c r="AO441" s="173">
        <f>Table1[[#This Row],[ORDER QUANTITY
to be collected BEFORE 31.3.22]]</f>
        <v>0</v>
      </c>
      <c r="AP441" s="174">
        <f t="shared" si="71"/>
        <v>0</v>
      </c>
      <c r="AQ441" s="174">
        <f>IFERROR(INDEX(Retail!H:H,MATCH($D441,Retail!$D:$D,0)),0)</f>
        <v>0</v>
      </c>
      <c r="AR441" s="174">
        <f>IFERROR(INDEX(Retail!J:J,MATCH($D441,Retail!$D:$D,0)),0)</f>
        <v>0</v>
      </c>
      <c r="AS441" s="174">
        <f>IFERROR(INDEX('NEW2022'!H:H,MATCH($D441,'NEW2022'!D:D,0)),0)</f>
        <v>0</v>
      </c>
      <c r="AT441" s="174">
        <f>IFERROR(INDEX('NEW2022'!J:J,MATCH($D441,'NEW2022'!D:D,0)),0)</f>
        <v>0</v>
      </c>
      <c r="AU441" s="174">
        <f>IFERROR(INDEX('Quiet Items'!H:H,MATCH($D441,'Quiet Items'!D:D,0)),0)</f>
        <v>0</v>
      </c>
      <c r="AV441" s="174">
        <f>IFERROR(INDEX('Quiet Items'!J:J,MATCH($D441,'Quiet Items'!D:D,0)),0)</f>
        <v>0</v>
      </c>
      <c r="AW441" s="174">
        <f>IFERROR(INDEX('1.4G'!H:H,MATCH($D441,'1.4G'!D:D,0)),0)</f>
        <v>0</v>
      </c>
      <c r="AX441" s="174">
        <f>IFERROR(INDEX('1.4G'!J:J,MATCH($D441,'1.4G'!D:D,0)),0)</f>
        <v>0</v>
      </c>
      <c r="AY441" s="174">
        <f t="shared" si="75"/>
        <v>0</v>
      </c>
      <c r="AZ441" s="174">
        <f t="shared" si="76"/>
        <v>0</v>
      </c>
      <c r="BA441" s="175">
        <f>IFERROR(Table1[[#This Row],[Line total ordered for now]]*Table1[[#This Row],[GUARANTEED PRICE
for STOCK orders collected before 31.3.22]],0)</f>
        <v>0</v>
      </c>
      <c r="BB441" s="175">
        <f t="shared" si="72"/>
        <v>0</v>
      </c>
      <c r="BC441" s="176">
        <f>(AZ441+Table1[[#This Row],[Line total ordered for now]])*Z441</f>
        <v>0</v>
      </c>
      <c r="BD441" s="200">
        <v>134.77600000000001</v>
      </c>
      <c r="BE441" s="65"/>
      <c r="BF441" s="65"/>
      <c r="BG441" s="65"/>
      <c r="BH441" s="65"/>
      <c r="BI441" s="65"/>
      <c r="BJ441" s="65"/>
      <c r="BK441" s="65"/>
      <c r="BL441" s="55"/>
      <c r="BM441"/>
      <c r="BN441"/>
      <c r="BO441"/>
      <c r="BP441"/>
      <c r="BQ441"/>
      <c r="BR441"/>
      <c r="BS441"/>
      <c r="BT441"/>
    </row>
    <row r="442" spans="1:72" ht="15.75">
      <c r="A442" s="202">
        <v>439</v>
      </c>
      <c r="B442" s="68" t="s">
        <v>6378</v>
      </c>
      <c r="C442" s="149" t="s">
        <v>680</v>
      </c>
      <c r="D442" s="149" t="s">
        <v>1678</v>
      </c>
      <c r="E442" s="149" t="s">
        <v>1679</v>
      </c>
      <c r="F442" s="158" t="str">
        <f t="shared" si="74"/>
        <v>Video</v>
      </c>
      <c r="G442" s="187">
        <v>6</v>
      </c>
      <c r="H442" s="150"/>
      <c r="I442" s="184">
        <v>119.8</v>
      </c>
      <c r="J442" s="150"/>
      <c r="K442" s="151">
        <v>39.822499999999998</v>
      </c>
      <c r="L442" s="152">
        <v>144.9539</v>
      </c>
      <c r="M442" s="152">
        <v>159.29</v>
      </c>
      <c r="N442" s="153" t="s">
        <v>682</v>
      </c>
      <c r="O442" s="154">
        <v>4</v>
      </c>
      <c r="P442" s="153">
        <v>12</v>
      </c>
      <c r="Q442" s="153" t="s">
        <v>147</v>
      </c>
      <c r="R442" s="155">
        <v>16</v>
      </c>
      <c r="S442" s="155">
        <v>11.2</v>
      </c>
      <c r="T442" s="155">
        <v>4</v>
      </c>
      <c r="U442" s="154" t="s">
        <v>94</v>
      </c>
      <c r="V442" s="153" t="s">
        <v>89</v>
      </c>
      <c r="W442" s="153" t="s">
        <v>627</v>
      </c>
      <c r="X442" s="151" t="s">
        <v>6378</v>
      </c>
      <c r="Y442" s="151" t="s">
        <v>6378</v>
      </c>
      <c r="Z442" s="156">
        <v>6.3399999999999998E-2</v>
      </c>
      <c r="AA442" s="153" t="s">
        <v>1583</v>
      </c>
      <c r="AB442" s="153" t="s">
        <v>4835</v>
      </c>
      <c r="AC442" s="153" t="s">
        <v>875</v>
      </c>
      <c r="AD442" s="157" t="s">
        <v>1680</v>
      </c>
      <c r="AE442" s="110">
        <v>0</v>
      </c>
      <c r="AF442" s="110">
        <v>0</v>
      </c>
      <c r="AG442" s="112">
        <f t="shared" si="73"/>
        <v>0</v>
      </c>
      <c r="AH442" s="110">
        <f>SUM(AG$4:AG442)</f>
        <v>1</v>
      </c>
      <c r="AI442" s="112">
        <f t="shared" si="70"/>
        <v>0</v>
      </c>
      <c r="AJ442" s="110">
        <f>COUNTIF(AI$4:AI442,"&gt;0")</f>
        <v>0</v>
      </c>
      <c r="AK442" s="110">
        <v>0</v>
      </c>
      <c r="AL442" s="110">
        <v>0</v>
      </c>
      <c r="AM442" s="172" t="str">
        <f>IF(OR(Table1[[#This Row],[Line total ordered for now]]&gt;0,Table1[[#This Row],[Line total ordered for season]]&gt;0),1,"")</f>
        <v/>
      </c>
      <c r="AN442" s="173">
        <f>COUNTIF(AM$4:AM442,"&gt;0")</f>
        <v>0</v>
      </c>
      <c r="AO442" s="173">
        <f>Table1[[#This Row],[ORDER QUANTITY
to be collected BEFORE 31.3.22]]</f>
        <v>0</v>
      </c>
      <c r="AP442" s="174">
        <f t="shared" si="71"/>
        <v>0</v>
      </c>
      <c r="AQ442" s="174">
        <f>IFERROR(INDEX(Retail!H:H,MATCH($D442,Retail!$D:$D,0)),0)</f>
        <v>0</v>
      </c>
      <c r="AR442" s="174">
        <f>IFERROR(INDEX(Retail!J:J,MATCH($D442,Retail!$D:$D,0)),0)</f>
        <v>0</v>
      </c>
      <c r="AS442" s="174">
        <f>IFERROR(INDEX('NEW2022'!H:H,MATCH($D442,'NEW2022'!D:D,0)),0)</f>
        <v>0</v>
      </c>
      <c r="AT442" s="174">
        <f>IFERROR(INDEX('NEW2022'!J:J,MATCH($D442,'NEW2022'!D:D,0)),0)</f>
        <v>0</v>
      </c>
      <c r="AU442" s="174">
        <f>IFERROR(INDEX('Quiet Items'!H:H,MATCH($D442,'Quiet Items'!D:D,0)),0)</f>
        <v>0</v>
      </c>
      <c r="AV442" s="174">
        <f>IFERROR(INDEX('Quiet Items'!J:J,MATCH($D442,'Quiet Items'!D:D,0)),0)</f>
        <v>0</v>
      </c>
      <c r="AW442" s="174">
        <f>IFERROR(INDEX('1.4G'!H:H,MATCH($D442,'1.4G'!D:D,0)),0)</f>
        <v>0</v>
      </c>
      <c r="AX442" s="174">
        <f>IFERROR(INDEX('1.4G'!J:J,MATCH($D442,'1.4G'!D:D,0)),0)</f>
        <v>0</v>
      </c>
      <c r="AY442" s="174">
        <f t="shared" si="75"/>
        <v>0</v>
      </c>
      <c r="AZ442" s="174">
        <f t="shared" si="76"/>
        <v>0</v>
      </c>
      <c r="BA442" s="175">
        <f>IFERROR(Table1[[#This Row],[Line total ordered for now]]*Table1[[#This Row],[GUARANTEED PRICE
for STOCK orders collected before 31.3.22]],0)</f>
        <v>0</v>
      </c>
      <c r="BB442" s="175">
        <f t="shared" si="72"/>
        <v>0</v>
      </c>
      <c r="BC442" s="176">
        <f>(AZ442+Table1[[#This Row],[Line total ordered for now]])*Z442</f>
        <v>0</v>
      </c>
      <c r="BD442" s="200">
        <v>135.3965</v>
      </c>
      <c r="BE442" s="65"/>
      <c r="BF442" s="65"/>
      <c r="BG442" s="65"/>
      <c r="BH442" s="65"/>
      <c r="BI442" s="65"/>
      <c r="BJ442" s="65"/>
      <c r="BK442" s="65"/>
      <c r="BL442" s="55"/>
      <c r="BM442"/>
      <c r="BN442"/>
      <c r="BO442"/>
      <c r="BP442"/>
      <c r="BQ442"/>
      <c r="BR442"/>
      <c r="BS442"/>
      <c r="BT442"/>
    </row>
    <row r="443" spans="1:72" ht="15.75">
      <c r="A443" s="202">
        <v>440</v>
      </c>
      <c r="B443" s="68" t="s">
        <v>6378</v>
      </c>
      <c r="C443" s="149" t="s">
        <v>680</v>
      </c>
      <c r="D443" s="149" t="s">
        <v>1875</v>
      </c>
      <c r="E443" s="149" t="s">
        <v>1876</v>
      </c>
      <c r="F443" s="158" t="str">
        <f t="shared" si="74"/>
        <v>Video</v>
      </c>
      <c r="G443" s="187">
        <v>2</v>
      </c>
      <c r="H443" s="150"/>
      <c r="I443" s="184">
        <v>121.52</v>
      </c>
      <c r="J443" s="150"/>
      <c r="K443" s="151">
        <v>40.394999999999996</v>
      </c>
      <c r="L443" s="152">
        <v>147.0378</v>
      </c>
      <c r="M443" s="152">
        <v>161.57999999999998</v>
      </c>
      <c r="N443" s="153" t="s">
        <v>682</v>
      </c>
      <c r="O443" s="154">
        <v>4</v>
      </c>
      <c r="P443" s="153">
        <v>13</v>
      </c>
      <c r="Q443" s="153" t="s">
        <v>147</v>
      </c>
      <c r="R443" s="155">
        <v>11</v>
      </c>
      <c r="S443" s="155">
        <v>7.5</v>
      </c>
      <c r="T443" s="155">
        <v>4</v>
      </c>
      <c r="U443" s="154" t="s">
        <v>94</v>
      </c>
      <c r="V443" s="153" t="s">
        <v>89</v>
      </c>
      <c r="W443" s="153" t="s">
        <v>627</v>
      </c>
      <c r="X443" s="151" t="s">
        <v>6378</v>
      </c>
      <c r="Y443" s="151" t="s">
        <v>6378</v>
      </c>
      <c r="Z443" s="156">
        <v>6.5166000000000002E-2</v>
      </c>
      <c r="AA443" s="153" t="s">
        <v>1847</v>
      </c>
      <c r="AB443" s="153" t="s">
        <v>436</v>
      </c>
      <c r="AC443" s="153" t="s">
        <v>277</v>
      </c>
      <c r="AD443" s="157" t="s">
        <v>1877</v>
      </c>
      <c r="AE443" s="110">
        <v>0</v>
      </c>
      <c r="AF443" s="110">
        <v>0</v>
      </c>
      <c r="AG443" s="112">
        <f t="shared" si="73"/>
        <v>0</v>
      </c>
      <c r="AH443" s="110">
        <f>SUM(AG$4:AG443)</f>
        <v>1</v>
      </c>
      <c r="AI443" s="112">
        <f t="shared" si="70"/>
        <v>0</v>
      </c>
      <c r="AJ443" s="110">
        <f>COUNTIF(AI$4:AI443,"&gt;0")</f>
        <v>0</v>
      </c>
      <c r="AK443" s="110">
        <v>0</v>
      </c>
      <c r="AL443" s="110">
        <v>0</v>
      </c>
      <c r="AM443" s="172" t="str">
        <f>IF(OR(Table1[[#This Row],[Line total ordered for now]]&gt;0,Table1[[#This Row],[Line total ordered for season]]&gt;0),1,"")</f>
        <v/>
      </c>
      <c r="AN443" s="173">
        <f>COUNTIF(AM$4:AM443,"&gt;0")</f>
        <v>0</v>
      </c>
      <c r="AO443" s="173">
        <f>Table1[[#This Row],[ORDER QUANTITY
to be collected BEFORE 31.3.22]]</f>
        <v>0</v>
      </c>
      <c r="AP443" s="174">
        <f t="shared" si="71"/>
        <v>0</v>
      </c>
      <c r="AQ443" s="174">
        <f>IFERROR(INDEX(Retail!H:H,MATCH($D443,Retail!$D:$D,0)),0)</f>
        <v>0</v>
      </c>
      <c r="AR443" s="174">
        <f>IFERROR(INDEX(Retail!J:J,MATCH($D443,Retail!$D:$D,0)),0)</f>
        <v>0</v>
      </c>
      <c r="AS443" s="174">
        <f>IFERROR(INDEX('NEW2022'!H:H,MATCH($D443,'NEW2022'!D:D,0)),0)</f>
        <v>0</v>
      </c>
      <c r="AT443" s="174">
        <f>IFERROR(INDEX('NEW2022'!J:J,MATCH($D443,'NEW2022'!D:D,0)),0)</f>
        <v>0</v>
      </c>
      <c r="AU443" s="174">
        <f>IFERROR(INDEX('Quiet Items'!H:H,MATCH($D443,'Quiet Items'!D:D,0)),0)</f>
        <v>0</v>
      </c>
      <c r="AV443" s="174">
        <f>IFERROR(INDEX('Quiet Items'!J:J,MATCH($D443,'Quiet Items'!D:D,0)),0)</f>
        <v>0</v>
      </c>
      <c r="AW443" s="174">
        <f>IFERROR(INDEX('1.4G'!H:H,MATCH($D443,'1.4G'!D:D,0)),0)</f>
        <v>0</v>
      </c>
      <c r="AX443" s="174">
        <f>IFERROR(INDEX('1.4G'!J:J,MATCH($D443,'1.4G'!D:D,0)),0)</f>
        <v>0</v>
      </c>
      <c r="AY443" s="174">
        <f t="shared" si="75"/>
        <v>0</v>
      </c>
      <c r="AZ443" s="174">
        <f t="shared" si="76"/>
        <v>0</v>
      </c>
      <c r="BA443" s="175">
        <f>IFERROR(Table1[[#This Row],[Line total ordered for now]]*Table1[[#This Row],[GUARANTEED PRICE
for STOCK orders collected before 31.3.22]],0)</f>
        <v>0</v>
      </c>
      <c r="BB443" s="175">
        <f t="shared" si="72"/>
        <v>0</v>
      </c>
      <c r="BC443" s="176">
        <f>(AZ443+Table1[[#This Row],[Line total ordered for now]])*Z443</f>
        <v>0</v>
      </c>
      <c r="BD443" s="200">
        <v>137.34299999999999</v>
      </c>
      <c r="BE443" s="65"/>
      <c r="BF443" s="65"/>
      <c r="BG443" s="65"/>
      <c r="BH443" s="65"/>
      <c r="BI443" s="65"/>
      <c r="BJ443" s="65"/>
      <c r="BK443" s="65"/>
      <c r="BL443" s="55"/>
      <c r="BM443"/>
      <c r="BN443"/>
      <c r="BO443"/>
      <c r="BP443"/>
      <c r="BQ443"/>
      <c r="BR443"/>
      <c r="BS443"/>
      <c r="BT443"/>
    </row>
    <row r="444" spans="1:72" ht="15.75">
      <c r="A444" s="202">
        <v>441</v>
      </c>
      <c r="B444" s="68" t="s">
        <v>6378</v>
      </c>
      <c r="C444" s="149" t="s">
        <v>680</v>
      </c>
      <c r="D444" s="149" t="s">
        <v>1617</v>
      </c>
      <c r="E444" s="149" t="s">
        <v>1618</v>
      </c>
      <c r="F444" s="158" t="str">
        <f t="shared" si="74"/>
        <v>Video</v>
      </c>
      <c r="G444" s="187">
        <v>13</v>
      </c>
      <c r="H444" s="150"/>
      <c r="I444" s="184">
        <v>122.55</v>
      </c>
      <c r="J444" s="150"/>
      <c r="K444" s="151">
        <v>40.737499999999997</v>
      </c>
      <c r="L444" s="152">
        <v>148.28450000000001</v>
      </c>
      <c r="M444" s="152">
        <v>162.94999999999999</v>
      </c>
      <c r="N444" s="153" t="s">
        <v>682</v>
      </c>
      <c r="O444" s="154">
        <v>4</v>
      </c>
      <c r="P444" s="153">
        <v>9</v>
      </c>
      <c r="Q444" s="153" t="s">
        <v>147</v>
      </c>
      <c r="R444" s="155">
        <v>16</v>
      </c>
      <c r="S444" s="155">
        <v>11.2</v>
      </c>
      <c r="T444" s="155">
        <v>4</v>
      </c>
      <c r="U444" s="154" t="s">
        <v>94</v>
      </c>
      <c r="V444" s="153" t="s">
        <v>89</v>
      </c>
      <c r="W444" s="153" t="s">
        <v>627</v>
      </c>
      <c r="X444" s="151" t="s">
        <v>6378</v>
      </c>
      <c r="Y444" s="151" t="s">
        <v>6378</v>
      </c>
      <c r="Z444" s="156">
        <v>6.5166000000000002E-2</v>
      </c>
      <c r="AA444" s="153" t="s">
        <v>1583</v>
      </c>
      <c r="AB444" s="153" t="s">
        <v>4833</v>
      </c>
      <c r="AC444" s="153" t="s">
        <v>875</v>
      </c>
      <c r="AD444" s="157" t="s">
        <v>1619</v>
      </c>
      <c r="AE444" s="110">
        <v>0</v>
      </c>
      <c r="AF444" s="110">
        <v>0</v>
      </c>
      <c r="AG444" s="112">
        <f t="shared" si="73"/>
        <v>0</v>
      </c>
      <c r="AH444" s="110">
        <f>SUM(AG$4:AG444)</f>
        <v>1</v>
      </c>
      <c r="AI444" s="112">
        <f t="shared" si="70"/>
        <v>0</v>
      </c>
      <c r="AJ444" s="110">
        <f>COUNTIF(AI$4:AI444,"&gt;0")</f>
        <v>0</v>
      </c>
      <c r="AK444" s="110">
        <v>0</v>
      </c>
      <c r="AL444" s="110">
        <v>0</v>
      </c>
      <c r="AM444" s="172" t="str">
        <f>IF(OR(Table1[[#This Row],[Line total ordered for now]]&gt;0,Table1[[#This Row],[Line total ordered for season]]&gt;0),1,"")</f>
        <v/>
      </c>
      <c r="AN444" s="173">
        <f>COUNTIF(AM$4:AM444,"&gt;0")</f>
        <v>0</v>
      </c>
      <c r="AO444" s="173">
        <f>Table1[[#This Row],[ORDER QUANTITY
to be collected BEFORE 31.3.22]]</f>
        <v>0</v>
      </c>
      <c r="AP444" s="174">
        <f t="shared" si="71"/>
        <v>0</v>
      </c>
      <c r="AQ444" s="174">
        <f>IFERROR(INDEX(Retail!H:H,MATCH($D444,Retail!$D:$D,0)),0)</f>
        <v>0</v>
      </c>
      <c r="AR444" s="174">
        <f>IFERROR(INDEX(Retail!J:J,MATCH($D444,Retail!$D:$D,0)),0)</f>
        <v>0</v>
      </c>
      <c r="AS444" s="174">
        <f>IFERROR(INDEX('NEW2022'!H:H,MATCH($D444,'NEW2022'!D:D,0)),0)</f>
        <v>0</v>
      </c>
      <c r="AT444" s="174">
        <f>IFERROR(INDEX('NEW2022'!J:J,MATCH($D444,'NEW2022'!D:D,0)),0)</f>
        <v>0</v>
      </c>
      <c r="AU444" s="174">
        <f>IFERROR(INDEX('Quiet Items'!H:H,MATCH($D444,'Quiet Items'!D:D,0)),0)</f>
        <v>0</v>
      </c>
      <c r="AV444" s="174">
        <f>IFERROR(INDEX('Quiet Items'!J:J,MATCH($D444,'Quiet Items'!D:D,0)),0)</f>
        <v>0</v>
      </c>
      <c r="AW444" s="174">
        <f>IFERROR(INDEX('1.4G'!H:H,MATCH($D444,'1.4G'!D:D,0)),0)</f>
        <v>0</v>
      </c>
      <c r="AX444" s="174">
        <f>IFERROR(INDEX('1.4G'!J:J,MATCH($D444,'1.4G'!D:D,0)),0)</f>
        <v>0</v>
      </c>
      <c r="AY444" s="174">
        <f t="shared" si="75"/>
        <v>0</v>
      </c>
      <c r="AZ444" s="174">
        <f t="shared" si="76"/>
        <v>0</v>
      </c>
      <c r="BA444" s="175">
        <f>IFERROR(Table1[[#This Row],[Line total ordered for now]]*Table1[[#This Row],[GUARANTEED PRICE
for STOCK orders collected before 31.3.22]],0)</f>
        <v>0</v>
      </c>
      <c r="BB444" s="175">
        <f t="shared" si="72"/>
        <v>0</v>
      </c>
      <c r="BC444" s="176">
        <f>(AZ444+Table1[[#This Row],[Line total ordered for now]])*Z444</f>
        <v>0</v>
      </c>
      <c r="BD444" s="200">
        <v>138.50749999999999</v>
      </c>
      <c r="BE444" s="65"/>
      <c r="BF444" s="65"/>
      <c r="BG444" s="65"/>
      <c r="BH444" s="65"/>
      <c r="BI444" s="65"/>
      <c r="BJ444" s="65"/>
      <c r="BK444" s="65"/>
      <c r="BL444" s="55"/>
      <c r="BM444"/>
      <c r="BN444"/>
      <c r="BO444"/>
      <c r="BP444"/>
      <c r="BQ444"/>
      <c r="BR444"/>
      <c r="BS444"/>
      <c r="BT444"/>
    </row>
    <row r="445" spans="1:72" ht="15.75">
      <c r="A445" s="202">
        <v>442</v>
      </c>
      <c r="B445" s="68" t="s">
        <v>6378</v>
      </c>
      <c r="C445" s="149" t="s">
        <v>680</v>
      </c>
      <c r="D445" s="149" t="s">
        <v>1925</v>
      </c>
      <c r="E445" s="149" t="s">
        <v>1926</v>
      </c>
      <c r="F445" s="158" t="str">
        <f t="shared" si="74"/>
        <v>Video</v>
      </c>
      <c r="G445" s="187">
        <v>1</v>
      </c>
      <c r="H445" s="150"/>
      <c r="I445" s="184">
        <v>136.11000000000001</v>
      </c>
      <c r="J445" s="150"/>
      <c r="K445" s="151">
        <v>45.244999999999997</v>
      </c>
      <c r="L445" s="152">
        <v>164.6918</v>
      </c>
      <c r="M445" s="152">
        <v>180.98</v>
      </c>
      <c r="N445" s="153" t="s">
        <v>682</v>
      </c>
      <c r="O445" s="154">
        <v>4</v>
      </c>
      <c r="P445" s="153">
        <v>17</v>
      </c>
      <c r="Q445" s="153" t="s">
        <v>147</v>
      </c>
      <c r="R445" s="155">
        <v>12</v>
      </c>
      <c r="S445" s="155">
        <v>8</v>
      </c>
      <c r="T445" s="155">
        <v>4</v>
      </c>
      <c r="U445" s="154" t="s">
        <v>94</v>
      </c>
      <c r="V445" s="153" t="s">
        <v>89</v>
      </c>
      <c r="W445" s="153" t="s">
        <v>627</v>
      </c>
      <c r="X445" s="151" t="s">
        <v>6378</v>
      </c>
      <c r="Y445" s="151" t="s">
        <v>6378</v>
      </c>
      <c r="Z445" s="156">
        <v>8.8704000000000005E-2</v>
      </c>
      <c r="AA445" s="153" t="s">
        <v>1847</v>
      </c>
      <c r="AB445" s="153" t="s">
        <v>436</v>
      </c>
      <c r="AC445" s="153" t="s">
        <v>277</v>
      </c>
      <c r="AD445" s="157" t="s">
        <v>1927</v>
      </c>
      <c r="AE445" s="110">
        <v>0</v>
      </c>
      <c r="AF445" s="110">
        <v>0</v>
      </c>
      <c r="AG445" s="112">
        <f t="shared" si="73"/>
        <v>0</v>
      </c>
      <c r="AH445" s="110">
        <f>SUM(AG$4:AG445)</f>
        <v>1</v>
      </c>
      <c r="AI445" s="112">
        <f t="shared" si="70"/>
        <v>0</v>
      </c>
      <c r="AJ445" s="110">
        <f>COUNTIF(AI$4:AI445,"&gt;0")</f>
        <v>0</v>
      </c>
      <c r="AK445" s="110">
        <v>0</v>
      </c>
      <c r="AL445" s="110">
        <v>0</v>
      </c>
      <c r="AM445" s="172" t="str">
        <f>IF(OR(Table1[[#This Row],[Line total ordered for now]]&gt;0,Table1[[#This Row],[Line total ordered for season]]&gt;0),1,"")</f>
        <v/>
      </c>
      <c r="AN445" s="173">
        <f>COUNTIF(AM$4:AM445,"&gt;0")</f>
        <v>0</v>
      </c>
      <c r="AO445" s="173">
        <f>Table1[[#This Row],[ORDER QUANTITY
to be collected BEFORE 31.3.22]]</f>
        <v>0</v>
      </c>
      <c r="AP445" s="174">
        <f t="shared" si="71"/>
        <v>0</v>
      </c>
      <c r="AQ445" s="174">
        <f>IFERROR(INDEX(Retail!H:H,MATCH($D445,Retail!$D:$D,0)),0)</f>
        <v>0</v>
      </c>
      <c r="AR445" s="174">
        <f>IFERROR(INDEX(Retail!J:J,MATCH($D445,Retail!$D:$D,0)),0)</f>
        <v>0</v>
      </c>
      <c r="AS445" s="174">
        <f>IFERROR(INDEX('NEW2022'!H:H,MATCH($D445,'NEW2022'!D:D,0)),0)</f>
        <v>0</v>
      </c>
      <c r="AT445" s="174">
        <f>IFERROR(INDEX('NEW2022'!J:J,MATCH($D445,'NEW2022'!D:D,0)),0)</f>
        <v>0</v>
      </c>
      <c r="AU445" s="174">
        <f>IFERROR(INDEX('Quiet Items'!H:H,MATCH($D445,'Quiet Items'!D:D,0)),0)</f>
        <v>0</v>
      </c>
      <c r="AV445" s="174">
        <f>IFERROR(INDEX('Quiet Items'!J:J,MATCH($D445,'Quiet Items'!D:D,0)),0)</f>
        <v>0</v>
      </c>
      <c r="AW445" s="174">
        <f>IFERROR(INDEX('1.4G'!H:H,MATCH($D445,'1.4G'!D:D,0)),0)</f>
        <v>0</v>
      </c>
      <c r="AX445" s="174">
        <f>IFERROR(INDEX('1.4G'!J:J,MATCH($D445,'1.4G'!D:D,0)),0)</f>
        <v>0</v>
      </c>
      <c r="AY445" s="174">
        <f t="shared" si="75"/>
        <v>0</v>
      </c>
      <c r="AZ445" s="174">
        <f t="shared" si="76"/>
        <v>0</v>
      </c>
      <c r="BA445" s="175">
        <f>IFERROR(Table1[[#This Row],[Line total ordered for now]]*Table1[[#This Row],[GUARANTEED PRICE
for STOCK orders collected before 31.3.22]],0)</f>
        <v>0</v>
      </c>
      <c r="BB445" s="175">
        <f t="shared" si="72"/>
        <v>0</v>
      </c>
      <c r="BC445" s="176">
        <f>(AZ445+Table1[[#This Row],[Line total ordered for now]])*Z445</f>
        <v>0</v>
      </c>
      <c r="BD445" s="200">
        <v>153.833</v>
      </c>
      <c r="BE445" s="65"/>
      <c r="BF445" s="65"/>
      <c r="BG445" s="65"/>
      <c r="BH445" s="65"/>
      <c r="BI445" s="65"/>
      <c r="BJ445" s="65"/>
      <c r="BK445" s="65"/>
      <c r="BL445" s="55"/>
      <c r="BM445"/>
      <c r="BN445"/>
      <c r="BO445"/>
      <c r="BP445"/>
      <c r="BQ445"/>
      <c r="BR445"/>
      <c r="BS445"/>
      <c r="BT445"/>
    </row>
    <row r="446" spans="1:72" ht="15.75">
      <c r="A446" s="202">
        <v>443</v>
      </c>
      <c r="B446" s="68" t="s">
        <v>6378</v>
      </c>
      <c r="C446" s="149" t="s">
        <v>680</v>
      </c>
      <c r="D446" s="149" t="s">
        <v>1822</v>
      </c>
      <c r="E446" s="149" t="s">
        <v>1823</v>
      </c>
      <c r="F446" s="158" t="str">
        <f t="shared" si="74"/>
        <v>Video</v>
      </c>
      <c r="G446" s="187">
        <v>11</v>
      </c>
      <c r="H446" s="150"/>
      <c r="I446" s="184">
        <v>145.77000000000001</v>
      </c>
      <c r="J446" s="150"/>
      <c r="K446" s="151">
        <v>48.454999999999998</v>
      </c>
      <c r="L446" s="152">
        <v>176.37620000000001</v>
      </c>
      <c r="M446" s="152">
        <v>193.82</v>
      </c>
      <c r="N446" s="153" t="s">
        <v>682</v>
      </c>
      <c r="O446" s="154">
        <v>4</v>
      </c>
      <c r="P446" s="153">
        <v>14</v>
      </c>
      <c r="Q446" s="153" t="s">
        <v>147</v>
      </c>
      <c r="R446" s="155">
        <v>13.3</v>
      </c>
      <c r="S446" s="155">
        <v>11.8</v>
      </c>
      <c r="T446" s="155">
        <v>4</v>
      </c>
      <c r="U446" s="154" t="s">
        <v>94</v>
      </c>
      <c r="V446" s="153" t="s">
        <v>89</v>
      </c>
      <c r="W446" s="153" t="s">
        <v>627</v>
      </c>
      <c r="X446" s="151" t="s">
        <v>6378</v>
      </c>
      <c r="Y446" s="151" t="s">
        <v>6378</v>
      </c>
      <c r="Z446" s="156">
        <v>8.1733E-2</v>
      </c>
      <c r="AA446" s="153" t="s">
        <v>1824</v>
      </c>
      <c r="AB446" s="153" t="s">
        <v>4837</v>
      </c>
      <c r="AC446" s="153" t="s">
        <v>141</v>
      </c>
      <c r="AD446" s="157" t="s">
        <v>1825</v>
      </c>
      <c r="AE446" s="110">
        <v>0</v>
      </c>
      <c r="AF446" s="110">
        <v>0</v>
      </c>
      <c r="AG446" s="112">
        <f t="shared" si="73"/>
        <v>0</v>
      </c>
      <c r="AH446" s="110">
        <f>SUM(AG$4:AG446)</f>
        <v>1</v>
      </c>
      <c r="AI446" s="112">
        <f t="shared" si="70"/>
        <v>0</v>
      </c>
      <c r="AJ446" s="110">
        <f>COUNTIF(AI$4:AI446,"&gt;0")</f>
        <v>0</v>
      </c>
      <c r="AK446" s="110">
        <v>0</v>
      </c>
      <c r="AL446" s="110">
        <v>0</v>
      </c>
      <c r="AM446" s="172" t="str">
        <f>IF(OR(Table1[[#This Row],[Line total ordered for now]]&gt;0,Table1[[#This Row],[Line total ordered for season]]&gt;0),1,"")</f>
        <v/>
      </c>
      <c r="AN446" s="173">
        <f>COUNTIF(AM$4:AM446,"&gt;0")</f>
        <v>0</v>
      </c>
      <c r="AO446" s="173">
        <f>Table1[[#This Row],[ORDER QUANTITY
to be collected BEFORE 31.3.22]]</f>
        <v>0</v>
      </c>
      <c r="AP446" s="174">
        <f t="shared" si="71"/>
        <v>0</v>
      </c>
      <c r="AQ446" s="174">
        <f>IFERROR(INDEX(Retail!H:H,MATCH($D446,Retail!$D:$D,0)),0)</f>
        <v>0</v>
      </c>
      <c r="AR446" s="174">
        <f>IFERROR(INDEX(Retail!J:J,MATCH($D446,Retail!$D:$D,0)),0)</f>
        <v>0</v>
      </c>
      <c r="AS446" s="174">
        <f>IFERROR(INDEX('NEW2022'!H:H,MATCH($D446,'NEW2022'!D:D,0)),0)</f>
        <v>0</v>
      </c>
      <c r="AT446" s="174">
        <f>IFERROR(INDEX('NEW2022'!J:J,MATCH($D446,'NEW2022'!D:D,0)),0)</f>
        <v>0</v>
      </c>
      <c r="AU446" s="174">
        <f>IFERROR(INDEX('Quiet Items'!H:H,MATCH($D446,'Quiet Items'!D:D,0)),0)</f>
        <v>0</v>
      </c>
      <c r="AV446" s="174">
        <f>IFERROR(INDEX('Quiet Items'!J:J,MATCH($D446,'Quiet Items'!D:D,0)),0)</f>
        <v>0</v>
      </c>
      <c r="AW446" s="174">
        <f>IFERROR(INDEX('1.4G'!H:H,MATCH($D446,'1.4G'!D:D,0)),0)</f>
        <v>0</v>
      </c>
      <c r="AX446" s="174">
        <f>IFERROR(INDEX('1.4G'!J:J,MATCH($D446,'1.4G'!D:D,0)),0)</f>
        <v>0</v>
      </c>
      <c r="AY446" s="174">
        <f t="shared" si="75"/>
        <v>0</v>
      </c>
      <c r="AZ446" s="174">
        <f t="shared" si="76"/>
        <v>0</v>
      </c>
      <c r="BA446" s="175">
        <f>IFERROR(Table1[[#This Row],[Line total ordered for now]]*Table1[[#This Row],[GUARANTEED PRICE
for STOCK orders collected before 31.3.22]],0)</f>
        <v>0</v>
      </c>
      <c r="BB446" s="175">
        <f t="shared" si="72"/>
        <v>0</v>
      </c>
      <c r="BC446" s="176">
        <f>(AZ446+Table1[[#This Row],[Line total ordered for now]])*Z446</f>
        <v>0</v>
      </c>
      <c r="BD446" s="200">
        <v>164.74699999999999</v>
      </c>
      <c r="BE446" s="65"/>
      <c r="BF446" s="65"/>
      <c r="BG446" s="65"/>
      <c r="BH446" s="65"/>
      <c r="BI446" s="65"/>
      <c r="BJ446" s="65"/>
      <c r="BK446" s="65"/>
      <c r="BL446" s="55"/>
      <c r="BM446"/>
      <c r="BN446"/>
      <c r="BO446"/>
      <c r="BP446"/>
      <c r="BQ446"/>
      <c r="BR446"/>
      <c r="BS446"/>
      <c r="BT446"/>
    </row>
    <row r="447" spans="1:72" ht="15.75">
      <c r="A447" s="202">
        <v>444</v>
      </c>
      <c r="B447" s="68" t="s">
        <v>6378</v>
      </c>
      <c r="C447" s="149" t="s">
        <v>640</v>
      </c>
      <c r="D447" s="149" t="s">
        <v>3580</v>
      </c>
      <c r="E447" s="149" t="s">
        <v>3581</v>
      </c>
      <c r="F447" s="158" t="str">
        <f t="shared" si="74"/>
        <v>Video</v>
      </c>
      <c r="G447" s="187">
        <v>0</v>
      </c>
      <c r="H447" s="150"/>
      <c r="I447" s="184">
        <v>170.1</v>
      </c>
      <c r="J447" s="150"/>
      <c r="K447" s="151">
        <v>5.0032133117448634</v>
      </c>
      <c r="L447" s="152">
        <v>173.50200000000001</v>
      </c>
      <c r="M447" s="152">
        <v>180.11567922281509</v>
      </c>
      <c r="N447" s="153" t="s">
        <v>641</v>
      </c>
      <c r="O447" s="154">
        <v>36</v>
      </c>
      <c r="P447" s="153">
        <v>3</v>
      </c>
      <c r="Q447" s="153" t="s">
        <v>147</v>
      </c>
      <c r="R447" s="155">
        <v>16</v>
      </c>
      <c r="S447" s="155">
        <v>10.68</v>
      </c>
      <c r="T447" s="155">
        <v>0.2</v>
      </c>
      <c r="U447" s="154" t="s">
        <v>94</v>
      </c>
      <c r="V447" s="153" t="s">
        <v>89</v>
      </c>
      <c r="W447" s="153" t="s">
        <v>627</v>
      </c>
      <c r="X447" s="151" t="s">
        <v>6378</v>
      </c>
      <c r="Y447" s="151" t="s">
        <v>6378</v>
      </c>
      <c r="Z447" s="156">
        <v>6.2899999999999998E-2</v>
      </c>
      <c r="AA447" s="153" t="s">
        <v>2509</v>
      </c>
      <c r="AB447" s="153" t="s">
        <v>5878</v>
      </c>
      <c r="AC447" s="153" t="s">
        <v>149</v>
      </c>
      <c r="AD447" s="157" t="s">
        <v>3582</v>
      </c>
      <c r="AE447" s="110">
        <v>0</v>
      </c>
      <c r="AF447" s="110">
        <v>0</v>
      </c>
      <c r="AG447" s="112">
        <f t="shared" si="73"/>
        <v>0</v>
      </c>
      <c r="AH447" s="110">
        <f>SUM(AG$4:AG447)</f>
        <v>1</v>
      </c>
      <c r="AI447" s="112">
        <f t="shared" si="70"/>
        <v>0</v>
      </c>
      <c r="AJ447" s="110">
        <f>COUNTIF(AI$4:AI447,"&gt;0")</f>
        <v>0</v>
      </c>
      <c r="AK447" s="110">
        <v>0</v>
      </c>
      <c r="AL447" s="110">
        <v>0</v>
      </c>
      <c r="AM447" s="172" t="str">
        <f>IF(OR(Table1[[#This Row],[Line total ordered for now]]&gt;0,Table1[[#This Row],[Line total ordered for season]]&gt;0),1,"")</f>
        <v/>
      </c>
      <c r="AN447" s="173">
        <f>COUNTIF(AM$4:AM447,"&gt;0")</f>
        <v>0</v>
      </c>
      <c r="AO447" s="173">
        <f>Table1[[#This Row],[ORDER QUANTITY
to be collected BEFORE 31.3.22]]</f>
        <v>0</v>
      </c>
      <c r="AP447" s="174">
        <f t="shared" si="71"/>
        <v>0</v>
      </c>
      <c r="AQ447" s="174">
        <f>IFERROR(INDEX(Retail!H:H,MATCH($D447,Retail!$D:$D,0)),0)</f>
        <v>0</v>
      </c>
      <c r="AR447" s="174">
        <f>IFERROR(INDEX(Retail!J:J,MATCH($D447,Retail!$D:$D,0)),0)</f>
        <v>0</v>
      </c>
      <c r="AS447" s="174">
        <f>IFERROR(INDEX('NEW2022'!H:H,MATCH($D447,'NEW2022'!D:D,0)),0)</f>
        <v>0</v>
      </c>
      <c r="AT447" s="174">
        <f>IFERROR(INDEX('NEW2022'!J:J,MATCH($D447,'NEW2022'!D:D,0)),0)</f>
        <v>0</v>
      </c>
      <c r="AU447" s="174">
        <f>IFERROR(INDEX('Quiet Items'!H:H,MATCH($D447,'Quiet Items'!D:D,0)),0)</f>
        <v>0</v>
      </c>
      <c r="AV447" s="174">
        <f>IFERROR(INDEX('Quiet Items'!J:J,MATCH($D447,'Quiet Items'!D:D,0)),0)</f>
        <v>0</v>
      </c>
      <c r="AW447" s="174">
        <f>IFERROR(INDEX('1.4G'!H:H,MATCH($D447,'1.4G'!D:D,0)),0)</f>
        <v>0</v>
      </c>
      <c r="AX447" s="174">
        <f>IFERROR(INDEX('1.4G'!J:J,MATCH($D447,'1.4G'!D:D,0)),0)</f>
        <v>0</v>
      </c>
      <c r="AY447" s="174">
        <f t="shared" si="75"/>
        <v>0</v>
      </c>
      <c r="AZ447" s="174">
        <f t="shared" si="76"/>
        <v>0</v>
      </c>
      <c r="BA447" s="175">
        <f>IFERROR(Table1[[#This Row],[Line total ordered for now]]*Table1[[#This Row],[GUARANTEED PRICE
for STOCK orders collected before 31.3.22]],0)</f>
        <v>0</v>
      </c>
      <c r="BB447" s="175">
        <f t="shared" si="72"/>
        <v>0</v>
      </c>
      <c r="BC447" s="176">
        <f>(AZ447+Table1[[#This Row],[Line total ordered for now]])*Z447</f>
        <v>0</v>
      </c>
      <c r="BD447" s="200">
        <v>153.09832733939282</v>
      </c>
      <c r="BE447" s="65"/>
      <c r="BF447" s="65"/>
      <c r="BG447" s="65"/>
      <c r="BH447" s="65"/>
      <c r="BI447" s="65"/>
      <c r="BJ447" s="65"/>
      <c r="BK447" s="65"/>
      <c r="BL447" s="55"/>
      <c r="BM447"/>
      <c r="BN447"/>
      <c r="BO447"/>
      <c r="BP447"/>
      <c r="BQ447"/>
      <c r="BR447"/>
      <c r="BS447"/>
      <c r="BT447"/>
    </row>
    <row r="448" spans="1:72" ht="15.75">
      <c r="A448" s="202">
        <v>445</v>
      </c>
      <c r="B448" s="68" t="s">
        <v>6378</v>
      </c>
      <c r="C448" s="149" t="s">
        <v>640</v>
      </c>
      <c r="D448" s="149" t="s">
        <v>645</v>
      </c>
      <c r="E448" s="149" t="s">
        <v>2535</v>
      </c>
      <c r="F448" s="158" t="str">
        <f t="shared" si="74"/>
        <v>Video</v>
      </c>
      <c r="G448" s="187">
        <v>11</v>
      </c>
      <c r="H448" s="150"/>
      <c r="I448" s="184">
        <v>178.7</v>
      </c>
      <c r="J448" s="150"/>
      <c r="K448" s="151">
        <v>5.2486111111111109</v>
      </c>
      <c r="L448" s="152">
        <v>182.274</v>
      </c>
      <c r="M448" s="152">
        <v>188.95</v>
      </c>
      <c r="N448" s="153" t="s">
        <v>641</v>
      </c>
      <c r="O448" s="154">
        <v>36</v>
      </c>
      <c r="P448" s="153">
        <v>3</v>
      </c>
      <c r="Q448" s="153" t="s">
        <v>147</v>
      </c>
      <c r="R448" s="155">
        <v>19</v>
      </c>
      <c r="S448" s="155">
        <v>12.5</v>
      </c>
      <c r="T448" s="155">
        <v>0.2</v>
      </c>
      <c r="U448" s="154" t="s">
        <v>94</v>
      </c>
      <c r="V448" s="153" t="s">
        <v>89</v>
      </c>
      <c r="W448" s="153" t="s">
        <v>627</v>
      </c>
      <c r="X448" s="151" t="s">
        <v>6378</v>
      </c>
      <c r="Y448" s="151" t="s">
        <v>6378</v>
      </c>
      <c r="Z448" s="156">
        <v>5.8200000000000002E-2</v>
      </c>
      <c r="AA448" s="153" t="s">
        <v>2509</v>
      </c>
      <c r="AB448" s="153" t="s">
        <v>5372</v>
      </c>
      <c r="AC448" s="153" t="s">
        <v>149</v>
      </c>
      <c r="AD448" s="157" t="s">
        <v>2536</v>
      </c>
      <c r="AE448" s="110">
        <v>0</v>
      </c>
      <c r="AF448" s="110">
        <v>0</v>
      </c>
      <c r="AG448" s="112">
        <f t="shared" si="73"/>
        <v>0</v>
      </c>
      <c r="AH448" s="110">
        <f>SUM(AG$4:AG448)</f>
        <v>1</v>
      </c>
      <c r="AI448" s="112">
        <f t="shared" si="70"/>
        <v>0</v>
      </c>
      <c r="AJ448" s="110">
        <f>COUNTIF(AI$4:AI448,"&gt;0")</f>
        <v>0</v>
      </c>
      <c r="AK448" s="110">
        <v>0</v>
      </c>
      <c r="AL448" s="110">
        <v>0</v>
      </c>
      <c r="AM448" s="172" t="str">
        <f>IF(OR(Table1[[#This Row],[Line total ordered for now]]&gt;0,Table1[[#This Row],[Line total ordered for season]]&gt;0),1,"")</f>
        <v/>
      </c>
      <c r="AN448" s="173">
        <f>COUNTIF(AM$4:AM448,"&gt;0")</f>
        <v>0</v>
      </c>
      <c r="AO448" s="173">
        <f>Table1[[#This Row],[ORDER QUANTITY
to be collected BEFORE 31.3.22]]</f>
        <v>0</v>
      </c>
      <c r="AP448" s="174">
        <f t="shared" si="71"/>
        <v>0</v>
      </c>
      <c r="AQ448" s="174">
        <f>IFERROR(INDEX(Retail!H:H,MATCH($D448,Retail!$D:$D,0)),0)</f>
        <v>0</v>
      </c>
      <c r="AR448" s="174">
        <f>IFERROR(INDEX(Retail!J:J,MATCH($D448,Retail!$D:$D,0)),0)</f>
        <v>0</v>
      </c>
      <c r="AS448" s="174">
        <f>IFERROR(INDEX('NEW2022'!H:H,MATCH($D448,'NEW2022'!D:D,0)),0)</f>
        <v>0</v>
      </c>
      <c r="AT448" s="174">
        <f>IFERROR(INDEX('NEW2022'!J:J,MATCH($D448,'NEW2022'!D:D,0)),0)</f>
        <v>0</v>
      </c>
      <c r="AU448" s="174">
        <f>IFERROR(INDEX('Quiet Items'!H:H,MATCH($D448,'Quiet Items'!D:D,0)),0)</f>
        <v>0</v>
      </c>
      <c r="AV448" s="174">
        <f>IFERROR(INDEX('Quiet Items'!J:J,MATCH($D448,'Quiet Items'!D:D,0)),0)</f>
        <v>0</v>
      </c>
      <c r="AW448" s="174">
        <f>IFERROR(INDEX('1.4G'!H:H,MATCH($D448,'1.4G'!D:D,0)),0)</f>
        <v>0</v>
      </c>
      <c r="AX448" s="174">
        <f>IFERROR(INDEX('1.4G'!J:J,MATCH($D448,'1.4G'!D:D,0)),0)</f>
        <v>0</v>
      </c>
      <c r="AY448" s="174">
        <f t="shared" si="75"/>
        <v>0</v>
      </c>
      <c r="AZ448" s="174">
        <f t="shared" si="76"/>
        <v>0</v>
      </c>
      <c r="BA448" s="175">
        <f>IFERROR(Table1[[#This Row],[Line total ordered for now]]*Table1[[#This Row],[GUARANTEED PRICE
for STOCK orders collected before 31.3.22]],0)</f>
        <v>0</v>
      </c>
      <c r="BB448" s="175">
        <f t="shared" si="72"/>
        <v>0</v>
      </c>
      <c r="BC448" s="176">
        <f>(AZ448+Table1[[#This Row],[Line total ordered for now]])*Z448</f>
        <v>0</v>
      </c>
      <c r="BD448" s="200">
        <v>160.60749999999999</v>
      </c>
      <c r="BE448" s="65"/>
      <c r="BF448" s="65"/>
      <c r="BG448" s="65"/>
      <c r="BH448" s="65"/>
      <c r="BI448" s="65"/>
      <c r="BJ448" s="65"/>
      <c r="BK448" s="65"/>
      <c r="BL448" s="55"/>
      <c r="BM448"/>
      <c r="BN448"/>
      <c r="BO448"/>
      <c r="BP448"/>
      <c r="BQ448"/>
      <c r="BR448"/>
      <c r="BS448"/>
      <c r="BT448"/>
    </row>
    <row r="449" spans="1:72" ht="15.75">
      <c r="A449" s="202">
        <v>446</v>
      </c>
      <c r="B449" s="68" t="s">
        <v>6378</v>
      </c>
      <c r="C449" s="149" t="s">
        <v>640</v>
      </c>
      <c r="D449" s="149" t="s">
        <v>2558</v>
      </c>
      <c r="E449" s="149" t="s">
        <v>2559</v>
      </c>
      <c r="F449" s="158" t="str">
        <f t="shared" si="74"/>
        <v>Video</v>
      </c>
      <c r="G449" s="187">
        <v>0</v>
      </c>
      <c r="H449" s="150"/>
      <c r="I449" s="184">
        <v>178.7</v>
      </c>
      <c r="J449" s="150"/>
      <c r="K449" s="151">
        <v>5.2780221142729493</v>
      </c>
      <c r="L449" s="152">
        <v>182.274</v>
      </c>
      <c r="M449" s="152">
        <v>190.00879611382618</v>
      </c>
      <c r="N449" s="153" t="s">
        <v>641</v>
      </c>
      <c r="O449" s="154">
        <v>36</v>
      </c>
      <c r="P449" s="153">
        <v>3</v>
      </c>
      <c r="Q449" s="153" t="s">
        <v>147</v>
      </c>
      <c r="R449" s="155">
        <v>19</v>
      </c>
      <c r="S449" s="155">
        <v>12.5</v>
      </c>
      <c r="T449" s="155">
        <v>0.2</v>
      </c>
      <c r="U449" s="154" t="s">
        <v>94</v>
      </c>
      <c r="V449" s="153" t="s">
        <v>89</v>
      </c>
      <c r="W449" s="153" t="s">
        <v>627</v>
      </c>
      <c r="X449" s="151" t="s">
        <v>6378</v>
      </c>
      <c r="Y449" s="151" t="s">
        <v>6378</v>
      </c>
      <c r="Z449" s="156">
        <v>5.8200000000000002E-2</v>
      </c>
      <c r="AA449" s="153" t="s">
        <v>2509</v>
      </c>
      <c r="AB449" s="153" t="s">
        <v>5373</v>
      </c>
      <c r="AC449" s="153" t="s">
        <v>149</v>
      </c>
      <c r="AD449" s="157" t="s">
        <v>2560</v>
      </c>
      <c r="AE449" s="110">
        <v>0</v>
      </c>
      <c r="AF449" s="110">
        <v>0</v>
      </c>
      <c r="AG449" s="112">
        <f t="shared" si="73"/>
        <v>0</v>
      </c>
      <c r="AH449" s="110">
        <f>SUM(AG$4:AG449)</f>
        <v>1</v>
      </c>
      <c r="AI449" s="112">
        <f t="shared" si="70"/>
        <v>0</v>
      </c>
      <c r="AJ449" s="110">
        <f>COUNTIF(AI$4:AI449,"&gt;0")</f>
        <v>0</v>
      </c>
      <c r="AK449" s="110">
        <v>0</v>
      </c>
      <c r="AL449" s="110">
        <v>0</v>
      </c>
      <c r="AM449" s="172" t="str">
        <f>IF(OR(Table1[[#This Row],[Line total ordered for now]]&gt;0,Table1[[#This Row],[Line total ordered for season]]&gt;0),1,"")</f>
        <v/>
      </c>
      <c r="AN449" s="173">
        <f>COUNTIF(AM$4:AM449,"&gt;0")</f>
        <v>0</v>
      </c>
      <c r="AO449" s="173">
        <f>Table1[[#This Row],[ORDER QUANTITY
to be collected BEFORE 31.3.22]]</f>
        <v>0</v>
      </c>
      <c r="AP449" s="174">
        <f t="shared" si="71"/>
        <v>0</v>
      </c>
      <c r="AQ449" s="174">
        <f>IFERROR(INDEX(Retail!H:H,MATCH($D449,Retail!$D:$D,0)),0)</f>
        <v>0</v>
      </c>
      <c r="AR449" s="174">
        <f>IFERROR(INDEX(Retail!J:J,MATCH($D449,Retail!$D:$D,0)),0)</f>
        <v>0</v>
      </c>
      <c r="AS449" s="174">
        <f>IFERROR(INDEX('NEW2022'!H:H,MATCH($D449,'NEW2022'!D:D,0)),0)</f>
        <v>0</v>
      </c>
      <c r="AT449" s="174">
        <f>IFERROR(INDEX('NEW2022'!J:J,MATCH($D449,'NEW2022'!D:D,0)),0)</f>
        <v>0</v>
      </c>
      <c r="AU449" s="174">
        <f>IFERROR(INDEX('Quiet Items'!H:H,MATCH($D449,'Quiet Items'!D:D,0)),0)</f>
        <v>0</v>
      </c>
      <c r="AV449" s="174">
        <f>IFERROR(INDEX('Quiet Items'!J:J,MATCH($D449,'Quiet Items'!D:D,0)),0)</f>
        <v>0</v>
      </c>
      <c r="AW449" s="174">
        <f>IFERROR(INDEX('1.4G'!H:H,MATCH($D449,'1.4G'!D:D,0)),0)</f>
        <v>0</v>
      </c>
      <c r="AX449" s="174">
        <f>IFERROR(INDEX('1.4G'!J:J,MATCH($D449,'1.4G'!D:D,0)),0)</f>
        <v>0</v>
      </c>
      <c r="AY449" s="174">
        <f t="shared" si="75"/>
        <v>0</v>
      </c>
      <c r="AZ449" s="174">
        <f t="shared" si="76"/>
        <v>0</v>
      </c>
      <c r="BA449" s="175">
        <f>IFERROR(Table1[[#This Row],[Line total ordered for now]]*Table1[[#This Row],[GUARANTEED PRICE
for STOCK orders collected before 31.3.22]],0)</f>
        <v>0</v>
      </c>
      <c r="BB449" s="175">
        <f t="shared" si="72"/>
        <v>0</v>
      </c>
      <c r="BC449" s="176">
        <f>(AZ449+Table1[[#This Row],[Line total ordered for now]])*Z449</f>
        <v>0</v>
      </c>
      <c r="BD449" s="200">
        <v>161.50747669675224</v>
      </c>
      <c r="BE449" s="65"/>
      <c r="BF449" s="65"/>
      <c r="BG449" s="65"/>
      <c r="BH449" s="65"/>
      <c r="BI449" s="65"/>
      <c r="BJ449" s="65"/>
      <c r="BK449" s="65"/>
      <c r="BL449" s="55"/>
      <c r="BM449"/>
      <c r="BN449"/>
      <c r="BO449"/>
      <c r="BP449"/>
      <c r="BQ449"/>
      <c r="BR449"/>
      <c r="BS449"/>
      <c r="BT449"/>
    </row>
    <row r="450" spans="1:72" ht="15.75">
      <c r="A450" s="202">
        <v>447</v>
      </c>
      <c r="B450" s="68" t="s">
        <v>6378</v>
      </c>
      <c r="C450" s="149" t="s">
        <v>640</v>
      </c>
      <c r="D450" s="149" t="s">
        <v>2613</v>
      </c>
      <c r="E450" s="149" t="s">
        <v>2614</v>
      </c>
      <c r="F450" s="158" t="str">
        <f t="shared" si="74"/>
        <v>Video</v>
      </c>
      <c r="G450" s="187">
        <v>0</v>
      </c>
      <c r="H450" s="150"/>
      <c r="I450" s="184">
        <v>179.88</v>
      </c>
      <c r="J450" s="150"/>
      <c r="K450" s="151">
        <v>5.2830555555555554</v>
      </c>
      <c r="L450" s="152">
        <v>183.4776</v>
      </c>
      <c r="M450" s="152">
        <v>190.19</v>
      </c>
      <c r="N450" s="153" t="s">
        <v>641</v>
      </c>
      <c r="O450" s="154">
        <v>36</v>
      </c>
      <c r="P450" s="153">
        <v>3</v>
      </c>
      <c r="Q450" s="153" t="s">
        <v>147</v>
      </c>
      <c r="R450" s="155">
        <v>21</v>
      </c>
      <c r="S450" s="155">
        <v>11.3</v>
      </c>
      <c r="T450" s="155">
        <v>0.2</v>
      </c>
      <c r="U450" s="154" t="s">
        <v>94</v>
      </c>
      <c r="V450" s="153" t="s">
        <v>89</v>
      </c>
      <c r="W450" s="153" t="s">
        <v>627</v>
      </c>
      <c r="X450" s="151" t="s">
        <v>6378</v>
      </c>
      <c r="Y450" s="151" t="s">
        <v>6378</v>
      </c>
      <c r="Z450" s="156">
        <v>5.7500000000000002E-2</v>
      </c>
      <c r="AA450" s="153" t="s">
        <v>2472</v>
      </c>
      <c r="AB450" s="153" t="s">
        <v>5903</v>
      </c>
      <c r="AC450" s="153" t="s">
        <v>149</v>
      </c>
      <c r="AD450" s="157" t="s">
        <v>2615</v>
      </c>
      <c r="AE450" s="110">
        <v>0</v>
      </c>
      <c r="AF450" s="110">
        <v>0</v>
      </c>
      <c r="AG450" s="112">
        <f t="shared" si="73"/>
        <v>0</v>
      </c>
      <c r="AH450" s="110">
        <f>SUM(AG$4:AG450)</f>
        <v>1</v>
      </c>
      <c r="AI450" s="112">
        <f t="shared" si="70"/>
        <v>0</v>
      </c>
      <c r="AJ450" s="110">
        <f>COUNTIF(AI$4:AI450,"&gt;0")</f>
        <v>0</v>
      </c>
      <c r="AK450" s="110">
        <v>0</v>
      </c>
      <c r="AL450" s="110">
        <v>0</v>
      </c>
      <c r="AM450" s="172" t="str">
        <f>IF(OR(Table1[[#This Row],[Line total ordered for now]]&gt;0,Table1[[#This Row],[Line total ordered for season]]&gt;0),1,"")</f>
        <v/>
      </c>
      <c r="AN450" s="173">
        <f>COUNTIF(AM$4:AM450,"&gt;0")</f>
        <v>0</v>
      </c>
      <c r="AO450" s="173">
        <f>Table1[[#This Row],[ORDER QUANTITY
to be collected BEFORE 31.3.22]]</f>
        <v>0</v>
      </c>
      <c r="AP450" s="174">
        <f t="shared" si="71"/>
        <v>0</v>
      </c>
      <c r="AQ450" s="174">
        <f>IFERROR(INDEX(Retail!H:H,MATCH($D450,Retail!$D:$D,0)),0)</f>
        <v>0</v>
      </c>
      <c r="AR450" s="174">
        <f>IFERROR(INDEX(Retail!J:J,MATCH($D450,Retail!$D:$D,0)),0)</f>
        <v>0</v>
      </c>
      <c r="AS450" s="174">
        <f>IFERROR(INDEX('NEW2022'!H:H,MATCH($D450,'NEW2022'!D:D,0)),0)</f>
        <v>0</v>
      </c>
      <c r="AT450" s="174">
        <f>IFERROR(INDEX('NEW2022'!J:J,MATCH($D450,'NEW2022'!D:D,0)),0)</f>
        <v>0</v>
      </c>
      <c r="AU450" s="174">
        <f>IFERROR(INDEX('Quiet Items'!H:H,MATCH($D450,'Quiet Items'!D:D,0)),0)</f>
        <v>0</v>
      </c>
      <c r="AV450" s="174">
        <f>IFERROR(INDEX('Quiet Items'!J:J,MATCH($D450,'Quiet Items'!D:D,0)),0)</f>
        <v>0</v>
      </c>
      <c r="AW450" s="174">
        <f>IFERROR(INDEX('1.4G'!H:H,MATCH($D450,'1.4G'!D:D,0)),0)</f>
        <v>0</v>
      </c>
      <c r="AX450" s="174">
        <f>IFERROR(INDEX('1.4G'!J:J,MATCH($D450,'1.4G'!D:D,0)),0)</f>
        <v>0</v>
      </c>
      <c r="AY450" s="174">
        <f t="shared" si="75"/>
        <v>0</v>
      </c>
      <c r="AZ450" s="174">
        <f t="shared" si="76"/>
        <v>0</v>
      </c>
      <c r="BA450" s="175">
        <f>IFERROR(Table1[[#This Row],[Line total ordered for now]]*Table1[[#This Row],[GUARANTEED PRICE
for STOCK orders collected before 31.3.22]],0)</f>
        <v>0</v>
      </c>
      <c r="BB450" s="175">
        <f t="shared" si="72"/>
        <v>0</v>
      </c>
      <c r="BC450" s="176">
        <f>(AZ450+Table1[[#This Row],[Line total ordered for now]])*Z450</f>
        <v>0</v>
      </c>
      <c r="BD450" s="200">
        <v>161.66149999999999</v>
      </c>
      <c r="BE450" s="65"/>
      <c r="BF450" s="65"/>
      <c r="BG450" s="65"/>
      <c r="BH450" s="65"/>
      <c r="BI450" s="65"/>
      <c r="BJ450" s="65"/>
      <c r="BK450" s="65"/>
      <c r="BL450" s="55"/>
      <c r="BM450"/>
      <c r="BN450"/>
      <c r="BO450"/>
      <c r="BP450"/>
      <c r="BQ450"/>
      <c r="BR450"/>
      <c r="BS450"/>
      <c r="BT450"/>
    </row>
    <row r="451" spans="1:72" ht="15.75">
      <c r="A451" s="202">
        <v>448</v>
      </c>
      <c r="B451" s="68" t="s">
        <v>6378</v>
      </c>
      <c r="C451" s="149" t="s">
        <v>640</v>
      </c>
      <c r="D451" s="149" t="s">
        <v>642</v>
      </c>
      <c r="E451" s="149" t="s">
        <v>2471</v>
      </c>
      <c r="F451" s="158" t="str">
        <f t="shared" si="74"/>
        <v>Video</v>
      </c>
      <c r="G451" s="187">
        <v>4</v>
      </c>
      <c r="H451" s="150"/>
      <c r="I451" s="184">
        <v>192.68</v>
      </c>
      <c r="J451" s="150"/>
      <c r="K451" s="151">
        <v>5.6591666666666667</v>
      </c>
      <c r="L451" s="152">
        <v>196.53360000000001</v>
      </c>
      <c r="M451" s="152">
        <v>203.73</v>
      </c>
      <c r="N451" s="153" t="s">
        <v>641</v>
      </c>
      <c r="O451" s="154">
        <v>36</v>
      </c>
      <c r="P451" s="153">
        <v>3</v>
      </c>
      <c r="Q451" s="153" t="s">
        <v>147</v>
      </c>
      <c r="R451" s="155">
        <v>17</v>
      </c>
      <c r="S451" s="155">
        <v>14.1</v>
      </c>
      <c r="T451" s="155">
        <v>0.2</v>
      </c>
      <c r="U451" s="154" t="s">
        <v>94</v>
      </c>
      <c r="V451" s="153" t="s">
        <v>89</v>
      </c>
      <c r="W451" s="153" t="s">
        <v>627</v>
      </c>
      <c r="X451" s="151" t="s">
        <v>6378</v>
      </c>
      <c r="Y451" s="151" t="s">
        <v>6378</v>
      </c>
      <c r="Z451" s="156">
        <v>5.8200000000000002E-2</v>
      </c>
      <c r="AA451" s="153" t="s">
        <v>2472</v>
      </c>
      <c r="AB451" s="153" t="s">
        <v>5371</v>
      </c>
      <c r="AC451" s="153" t="s">
        <v>149</v>
      </c>
      <c r="AD451" s="157" t="s">
        <v>2473</v>
      </c>
      <c r="AE451" s="110">
        <v>0</v>
      </c>
      <c r="AF451" s="110">
        <v>0</v>
      </c>
      <c r="AG451" s="112">
        <f t="shared" si="73"/>
        <v>0</v>
      </c>
      <c r="AH451" s="110">
        <f>SUM(AG$4:AG451)</f>
        <v>1</v>
      </c>
      <c r="AI451" s="112">
        <f t="shared" si="70"/>
        <v>0</v>
      </c>
      <c r="AJ451" s="110">
        <f>COUNTIF(AI$4:AI451,"&gt;0")</f>
        <v>0</v>
      </c>
      <c r="AK451" s="110">
        <v>0</v>
      </c>
      <c r="AL451" s="110">
        <v>0</v>
      </c>
      <c r="AM451" s="172" t="str">
        <f>IF(OR(Table1[[#This Row],[Line total ordered for now]]&gt;0,Table1[[#This Row],[Line total ordered for season]]&gt;0),1,"")</f>
        <v/>
      </c>
      <c r="AN451" s="173">
        <f>COUNTIF(AM$4:AM451,"&gt;0")</f>
        <v>0</v>
      </c>
      <c r="AO451" s="173">
        <f>Table1[[#This Row],[ORDER QUANTITY
to be collected BEFORE 31.3.22]]</f>
        <v>0</v>
      </c>
      <c r="AP451" s="174">
        <f t="shared" si="71"/>
        <v>0</v>
      </c>
      <c r="AQ451" s="174">
        <f>IFERROR(INDEX(Retail!H:H,MATCH($D451,Retail!$D:$D,0)),0)</f>
        <v>0</v>
      </c>
      <c r="AR451" s="174">
        <f>IFERROR(INDEX(Retail!J:J,MATCH($D451,Retail!$D:$D,0)),0)</f>
        <v>0</v>
      </c>
      <c r="AS451" s="174">
        <f>IFERROR(INDEX('NEW2022'!H:H,MATCH($D451,'NEW2022'!D:D,0)),0)</f>
        <v>0</v>
      </c>
      <c r="AT451" s="174">
        <f>IFERROR(INDEX('NEW2022'!J:J,MATCH($D451,'NEW2022'!D:D,0)),0)</f>
        <v>0</v>
      </c>
      <c r="AU451" s="174">
        <f>IFERROR(INDEX('Quiet Items'!H:H,MATCH($D451,'Quiet Items'!D:D,0)),0)</f>
        <v>0</v>
      </c>
      <c r="AV451" s="174">
        <f>IFERROR(INDEX('Quiet Items'!J:J,MATCH($D451,'Quiet Items'!D:D,0)),0)</f>
        <v>0</v>
      </c>
      <c r="AW451" s="174">
        <f>IFERROR(INDEX('1.4G'!H:H,MATCH($D451,'1.4G'!D:D,0)),0)</f>
        <v>0</v>
      </c>
      <c r="AX451" s="174">
        <f>IFERROR(INDEX('1.4G'!J:J,MATCH($D451,'1.4G'!D:D,0)),0)</f>
        <v>0</v>
      </c>
      <c r="AY451" s="174">
        <f t="shared" si="75"/>
        <v>0</v>
      </c>
      <c r="AZ451" s="174">
        <f t="shared" si="76"/>
        <v>0</v>
      </c>
      <c r="BA451" s="175">
        <f>IFERROR(Table1[[#This Row],[Line total ordered for now]]*Table1[[#This Row],[GUARANTEED PRICE
for STOCK orders collected before 31.3.22]],0)</f>
        <v>0</v>
      </c>
      <c r="BB451" s="175">
        <f t="shared" si="72"/>
        <v>0</v>
      </c>
      <c r="BC451" s="176">
        <f>(AZ451+Table1[[#This Row],[Line total ordered for now]])*Z451</f>
        <v>0</v>
      </c>
      <c r="BD451" s="200">
        <v>173.17049999999998</v>
      </c>
      <c r="BE451" s="65"/>
      <c r="BF451" s="65"/>
      <c r="BG451" s="65"/>
      <c r="BH451" s="65"/>
      <c r="BI451" s="65"/>
      <c r="BJ451" s="65"/>
      <c r="BK451" s="65"/>
      <c r="BL451" s="55"/>
      <c r="BM451"/>
      <c r="BN451"/>
      <c r="BO451"/>
      <c r="BP451"/>
      <c r="BQ451"/>
      <c r="BR451"/>
      <c r="BS451"/>
      <c r="BT451"/>
    </row>
    <row r="452" spans="1:72" ht="15.75">
      <c r="A452" s="202">
        <v>449</v>
      </c>
      <c r="B452" s="68" t="s">
        <v>6378</v>
      </c>
      <c r="C452" s="149" t="s">
        <v>640</v>
      </c>
      <c r="D452" s="149" t="s">
        <v>2507</v>
      </c>
      <c r="E452" s="149" t="s">
        <v>2508</v>
      </c>
      <c r="F452" s="158" t="str">
        <f t="shared" si="74"/>
        <v>Video</v>
      </c>
      <c r="G452" s="187">
        <v>0</v>
      </c>
      <c r="H452" s="150"/>
      <c r="I452" s="184">
        <v>194.88</v>
      </c>
      <c r="J452" s="150"/>
      <c r="K452" s="151">
        <v>5.7236111111111105</v>
      </c>
      <c r="L452" s="152">
        <v>198.77760000000001</v>
      </c>
      <c r="M452" s="152">
        <v>206.04999999999998</v>
      </c>
      <c r="N452" s="153" t="s">
        <v>641</v>
      </c>
      <c r="O452" s="154">
        <v>36</v>
      </c>
      <c r="P452" s="153">
        <v>3</v>
      </c>
      <c r="Q452" s="153" t="s">
        <v>147</v>
      </c>
      <c r="R452" s="155">
        <v>21</v>
      </c>
      <c r="S452" s="155">
        <v>11.3</v>
      </c>
      <c r="T452" s="155">
        <v>0.2</v>
      </c>
      <c r="U452" s="154" t="s">
        <v>94</v>
      </c>
      <c r="V452" s="153" t="s">
        <v>89</v>
      </c>
      <c r="W452" s="153" t="s">
        <v>627</v>
      </c>
      <c r="X452" s="151" t="s">
        <v>6378</v>
      </c>
      <c r="Y452" s="151" t="s">
        <v>6378</v>
      </c>
      <c r="Z452" s="156">
        <v>5.8200000000000002E-2</v>
      </c>
      <c r="AA452" s="153" t="s">
        <v>2509</v>
      </c>
      <c r="AB452" s="153" t="s">
        <v>5899</v>
      </c>
      <c r="AC452" s="153" t="s">
        <v>149</v>
      </c>
      <c r="AD452" s="157" t="s">
        <v>2510</v>
      </c>
      <c r="AE452" s="110">
        <v>0</v>
      </c>
      <c r="AF452" s="110">
        <v>0</v>
      </c>
      <c r="AG452" s="112">
        <f t="shared" si="73"/>
        <v>0</v>
      </c>
      <c r="AH452" s="110">
        <f>SUM(AG$4:AG452)</f>
        <v>1</v>
      </c>
      <c r="AI452" s="112">
        <f t="shared" ref="AI452:AI515" si="83">IF(RIGHT(E452,6)="retail",1,0)</f>
        <v>0</v>
      </c>
      <c r="AJ452" s="110">
        <f>COUNTIF(AI$4:AI452,"&gt;0")</f>
        <v>0</v>
      </c>
      <c r="AK452" s="110">
        <v>0</v>
      </c>
      <c r="AL452" s="110">
        <v>0</v>
      </c>
      <c r="AM452" s="172" t="str">
        <f>IF(OR(Table1[[#This Row],[Line total ordered for now]]&gt;0,Table1[[#This Row],[Line total ordered for season]]&gt;0),1,"")</f>
        <v/>
      </c>
      <c r="AN452" s="173">
        <f>COUNTIF(AM$4:AM452,"&gt;0")</f>
        <v>0</v>
      </c>
      <c r="AO452" s="173">
        <f>Table1[[#This Row],[ORDER QUANTITY
to be collected BEFORE 31.3.22]]</f>
        <v>0</v>
      </c>
      <c r="AP452" s="174">
        <f t="shared" ref="AP452:AP515" si="84">J452</f>
        <v>0</v>
      </c>
      <c r="AQ452" s="174">
        <f>IFERROR(INDEX(Retail!H:H,MATCH($D452,Retail!$D:$D,0)),0)</f>
        <v>0</v>
      </c>
      <c r="AR452" s="174">
        <f>IFERROR(INDEX(Retail!J:J,MATCH($D452,Retail!$D:$D,0)),0)</f>
        <v>0</v>
      </c>
      <c r="AS452" s="174">
        <f>IFERROR(INDEX('NEW2022'!H:H,MATCH($D452,'NEW2022'!D:D,0)),0)</f>
        <v>0</v>
      </c>
      <c r="AT452" s="174">
        <f>IFERROR(INDEX('NEW2022'!J:J,MATCH($D452,'NEW2022'!D:D,0)),0)</f>
        <v>0</v>
      </c>
      <c r="AU452" s="174">
        <f>IFERROR(INDEX('Quiet Items'!H:H,MATCH($D452,'Quiet Items'!D:D,0)),0)</f>
        <v>0</v>
      </c>
      <c r="AV452" s="174">
        <f>IFERROR(INDEX('Quiet Items'!J:J,MATCH($D452,'Quiet Items'!D:D,0)),0)</f>
        <v>0</v>
      </c>
      <c r="AW452" s="174">
        <f>IFERROR(INDEX('1.4G'!H:H,MATCH($D452,'1.4G'!D:D,0)),0)</f>
        <v>0</v>
      </c>
      <c r="AX452" s="174">
        <f>IFERROR(INDEX('1.4G'!J:J,MATCH($D452,'1.4G'!D:D,0)),0)</f>
        <v>0</v>
      </c>
      <c r="AY452" s="174">
        <f t="shared" si="75"/>
        <v>0</v>
      </c>
      <c r="AZ452" s="174">
        <f t="shared" si="76"/>
        <v>0</v>
      </c>
      <c r="BA452" s="175">
        <f>IFERROR(Table1[[#This Row],[Line total ordered for now]]*Table1[[#This Row],[GUARANTEED PRICE
for STOCK orders collected before 31.3.22]],0)</f>
        <v>0</v>
      </c>
      <c r="BB452" s="175">
        <f t="shared" ref="BB452:BB515" si="85">AZ452*L452</f>
        <v>0</v>
      </c>
      <c r="BC452" s="176">
        <f>(AZ452+Table1[[#This Row],[Line total ordered for now]])*Z452</f>
        <v>0</v>
      </c>
      <c r="BD452" s="200">
        <v>175.14249999999998</v>
      </c>
      <c r="BE452" s="65"/>
      <c r="BF452" s="65"/>
      <c r="BG452" s="65"/>
      <c r="BH452" s="65"/>
      <c r="BI452" s="65"/>
      <c r="BJ452" s="65"/>
      <c r="BK452" s="65"/>
      <c r="BL452" s="55"/>
      <c r="BM452"/>
      <c r="BN452"/>
      <c r="BO452"/>
      <c r="BP452"/>
      <c r="BQ452"/>
      <c r="BR452"/>
      <c r="BS452"/>
      <c r="BT452"/>
    </row>
    <row r="453" spans="1:72" ht="15.75">
      <c r="A453" s="202">
        <v>450</v>
      </c>
      <c r="B453" s="68" t="s">
        <v>6378</v>
      </c>
      <c r="C453" s="149" t="s">
        <v>640</v>
      </c>
      <c r="D453" s="149" t="s">
        <v>3511</v>
      </c>
      <c r="E453" s="149" t="s">
        <v>3512</v>
      </c>
      <c r="F453" s="158" t="str">
        <f t="shared" si="74"/>
        <v>Video</v>
      </c>
      <c r="G453" s="187">
        <v>0</v>
      </c>
      <c r="H453" s="150"/>
      <c r="I453" s="184">
        <v>146.77000000000001</v>
      </c>
      <c r="J453" s="150"/>
      <c r="K453" s="151">
        <v>9.6993749999999999</v>
      </c>
      <c r="L453" s="152">
        <v>149.70540000000003</v>
      </c>
      <c r="M453" s="152">
        <v>155.19</v>
      </c>
      <c r="N453" s="153" t="s">
        <v>641</v>
      </c>
      <c r="O453" s="154">
        <v>16</v>
      </c>
      <c r="P453" s="153">
        <v>3</v>
      </c>
      <c r="Q453" s="153" t="s">
        <v>147</v>
      </c>
      <c r="R453" s="155">
        <v>16.5</v>
      </c>
      <c r="S453" s="155">
        <v>11.4</v>
      </c>
      <c r="T453" s="155">
        <v>0.2</v>
      </c>
      <c r="U453" s="154" t="s">
        <v>94</v>
      </c>
      <c r="V453" s="153" t="s">
        <v>89</v>
      </c>
      <c r="W453" s="153" t="s">
        <v>627</v>
      </c>
      <c r="X453" s="151" t="s">
        <v>6378</v>
      </c>
      <c r="Y453" s="151" t="s">
        <v>6378</v>
      </c>
      <c r="Z453" s="156">
        <v>7.1099999999999997E-2</v>
      </c>
      <c r="AA453" s="153" t="s">
        <v>3414</v>
      </c>
      <c r="AB453" s="153" t="s">
        <v>5928</v>
      </c>
      <c r="AC453" s="153" t="s">
        <v>4640</v>
      </c>
      <c r="AD453" s="157" t="s">
        <v>3513</v>
      </c>
      <c r="AE453" s="110">
        <v>0</v>
      </c>
      <c r="AF453" s="110">
        <v>0</v>
      </c>
      <c r="AG453" s="112">
        <f t="shared" ref="AG453:AG516" si="86">IF(OR(B453="NEW2021",B453="NEW2022"),1,0)</f>
        <v>0</v>
      </c>
      <c r="AH453" s="110">
        <f>SUM(AG$4:AG453)</f>
        <v>1</v>
      </c>
      <c r="AI453" s="112">
        <f t="shared" si="83"/>
        <v>0</v>
      </c>
      <c r="AJ453" s="110">
        <f>COUNTIF(AI$4:AI453,"&gt;0")</f>
        <v>0</v>
      </c>
      <c r="AK453" s="110">
        <v>0</v>
      </c>
      <c r="AL453" s="110">
        <v>0</v>
      </c>
      <c r="AM453" s="172" t="str">
        <f>IF(OR(Table1[[#This Row],[Line total ordered for now]]&gt;0,Table1[[#This Row],[Line total ordered for season]]&gt;0),1,"")</f>
        <v/>
      </c>
      <c r="AN453" s="173">
        <f>COUNTIF(AM$4:AM453,"&gt;0")</f>
        <v>0</v>
      </c>
      <c r="AO453" s="173">
        <f>Table1[[#This Row],[ORDER QUANTITY
to be collected BEFORE 31.3.22]]</f>
        <v>0</v>
      </c>
      <c r="AP453" s="174">
        <f t="shared" si="84"/>
        <v>0</v>
      </c>
      <c r="AQ453" s="174">
        <f>IFERROR(INDEX(Retail!H:H,MATCH($D453,Retail!$D:$D,0)),0)</f>
        <v>0</v>
      </c>
      <c r="AR453" s="174">
        <f>IFERROR(INDEX(Retail!J:J,MATCH($D453,Retail!$D:$D,0)),0)</f>
        <v>0</v>
      </c>
      <c r="AS453" s="174">
        <f>IFERROR(INDEX('NEW2022'!H:H,MATCH($D453,'NEW2022'!D:D,0)),0)</f>
        <v>0</v>
      </c>
      <c r="AT453" s="174">
        <f>IFERROR(INDEX('NEW2022'!J:J,MATCH($D453,'NEW2022'!D:D,0)),0)</f>
        <v>0</v>
      </c>
      <c r="AU453" s="174">
        <f>IFERROR(INDEX('Quiet Items'!H:H,MATCH($D453,'Quiet Items'!D:D,0)),0)</f>
        <v>0</v>
      </c>
      <c r="AV453" s="174">
        <f>IFERROR(INDEX('Quiet Items'!J:J,MATCH($D453,'Quiet Items'!D:D,0)),0)</f>
        <v>0</v>
      </c>
      <c r="AW453" s="174">
        <f>IFERROR(INDEX('1.4G'!H:H,MATCH($D453,'1.4G'!D:D,0)),0)</f>
        <v>0</v>
      </c>
      <c r="AX453" s="174">
        <f>IFERROR(INDEX('1.4G'!J:J,MATCH($D453,'1.4G'!D:D,0)),0)</f>
        <v>0</v>
      </c>
      <c r="AY453" s="174">
        <f t="shared" si="75"/>
        <v>0</v>
      </c>
      <c r="AZ453" s="174">
        <f t="shared" si="76"/>
        <v>0</v>
      </c>
      <c r="BA453" s="175">
        <f>IFERROR(Table1[[#This Row],[Line total ordered for now]]*Table1[[#This Row],[GUARANTEED PRICE
for STOCK orders collected before 31.3.22]],0)</f>
        <v>0</v>
      </c>
      <c r="BB453" s="175">
        <f t="shared" si="85"/>
        <v>0</v>
      </c>
      <c r="BC453" s="176">
        <f>(AZ453+Table1[[#This Row],[Line total ordered for now]])*Z453</f>
        <v>0</v>
      </c>
      <c r="BD453" s="200">
        <v>131.91149999999999</v>
      </c>
      <c r="BE453" s="65"/>
      <c r="BF453" s="65"/>
      <c r="BG453" s="65"/>
      <c r="BH453" s="65"/>
      <c r="BI453" s="65"/>
      <c r="BJ453" s="65"/>
      <c r="BK453" s="65"/>
      <c r="BL453" s="55"/>
      <c r="BM453"/>
      <c r="BN453"/>
      <c r="BO453"/>
      <c r="BP453"/>
      <c r="BQ453"/>
      <c r="BR453"/>
      <c r="BS453"/>
      <c r="BT453"/>
    </row>
    <row r="454" spans="1:72" ht="15.75">
      <c r="A454" s="202">
        <v>451</v>
      </c>
      <c r="B454" s="68" t="s">
        <v>6378</v>
      </c>
      <c r="C454" s="149" t="s">
        <v>640</v>
      </c>
      <c r="D454" s="149" t="s">
        <v>3412</v>
      </c>
      <c r="E454" s="149" t="s">
        <v>3413</v>
      </c>
      <c r="F454" s="158" t="str">
        <f t="shared" si="74"/>
        <v>Video</v>
      </c>
      <c r="G454" s="187">
        <v>3</v>
      </c>
      <c r="H454" s="150"/>
      <c r="I454" s="184">
        <v>147.41</v>
      </c>
      <c r="J454" s="150"/>
      <c r="K454" s="151">
        <v>9.7412499999999991</v>
      </c>
      <c r="L454" s="152">
        <v>150.35820000000001</v>
      </c>
      <c r="M454" s="152">
        <v>155.85999999999999</v>
      </c>
      <c r="N454" s="153" t="s">
        <v>641</v>
      </c>
      <c r="O454" s="154">
        <v>16</v>
      </c>
      <c r="P454" s="153">
        <v>3</v>
      </c>
      <c r="Q454" s="153" t="s">
        <v>147</v>
      </c>
      <c r="R454" s="155">
        <v>18</v>
      </c>
      <c r="S454" s="155">
        <v>11.4</v>
      </c>
      <c r="T454" s="155">
        <v>0.2</v>
      </c>
      <c r="U454" s="154" t="s">
        <v>94</v>
      </c>
      <c r="V454" s="153" t="s">
        <v>89</v>
      </c>
      <c r="W454" s="153" t="s">
        <v>627</v>
      </c>
      <c r="X454" s="151" t="s">
        <v>6378</v>
      </c>
      <c r="Y454" s="151" t="s">
        <v>6378</v>
      </c>
      <c r="Z454" s="156">
        <v>7.22E-2</v>
      </c>
      <c r="AA454" s="153" t="s">
        <v>3414</v>
      </c>
      <c r="AB454" s="153" t="s">
        <v>5311</v>
      </c>
      <c r="AC454" s="153" t="s">
        <v>4640</v>
      </c>
      <c r="AD454" s="157" t="s">
        <v>3415</v>
      </c>
      <c r="AE454" s="110">
        <v>0</v>
      </c>
      <c r="AF454" s="110">
        <v>0</v>
      </c>
      <c r="AG454" s="112">
        <f t="shared" si="86"/>
        <v>0</v>
      </c>
      <c r="AH454" s="110">
        <f>SUM(AG$4:AG454)</f>
        <v>1</v>
      </c>
      <c r="AI454" s="112">
        <f t="shared" si="83"/>
        <v>0</v>
      </c>
      <c r="AJ454" s="110">
        <f>COUNTIF(AI$4:AI454,"&gt;0")</f>
        <v>0</v>
      </c>
      <c r="AK454" s="110">
        <v>0</v>
      </c>
      <c r="AL454" s="110">
        <v>0</v>
      </c>
      <c r="AM454" s="172" t="str">
        <f>IF(OR(Table1[[#This Row],[Line total ordered for now]]&gt;0,Table1[[#This Row],[Line total ordered for season]]&gt;0),1,"")</f>
        <v/>
      </c>
      <c r="AN454" s="173">
        <f>COUNTIF(AM$4:AM454,"&gt;0")</f>
        <v>0</v>
      </c>
      <c r="AO454" s="173">
        <f>Table1[[#This Row],[ORDER QUANTITY
to be collected BEFORE 31.3.22]]</f>
        <v>0</v>
      </c>
      <c r="AP454" s="174">
        <f t="shared" si="84"/>
        <v>0</v>
      </c>
      <c r="AQ454" s="174">
        <f>IFERROR(INDEX(Retail!H:H,MATCH($D454,Retail!$D:$D,0)),0)</f>
        <v>0</v>
      </c>
      <c r="AR454" s="174">
        <f>IFERROR(INDEX(Retail!J:J,MATCH($D454,Retail!$D:$D,0)),0)</f>
        <v>0</v>
      </c>
      <c r="AS454" s="174">
        <f>IFERROR(INDEX('NEW2022'!H:H,MATCH($D454,'NEW2022'!D:D,0)),0)</f>
        <v>0</v>
      </c>
      <c r="AT454" s="174">
        <f>IFERROR(INDEX('NEW2022'!J:J,MATCH($D454,'NEW2022'!D:D,0)),0)</f>
        <v>0</v>
      </c>
      <c r="AU454" s="174">
        <f>IFERROR(INDEX('Quiet Items'!H:H,MATCH($D454,'Quiet Items'!D:D,0)),0)</f>
        <v>0</v>
      </c>
      <c r="AV454" s="174">
        <f>IFERROR(INDEX('Quiet Items'!J:J,MATCH($D454,'Quiet Items'!D:D,0)),0)</f>
        <v>0</v>
      </c>
      <c r="AW454" s="174">
        <f>IFERROR(INDEX('1.4G'!H:H,MATCH($D454,'1.4G'!D:D,0)),0)</f>
        <v>0</v>
      </c>
      <c r="AX454" s="174">
        <f>IFERROR(INDEX('1.4G'!J:J,MATCH($D454,'1.4G'!D:D,0)),0)</f>
        <v>0</v>
      </c>
      <c r="AY454" s="174">
        <f t="shared" si="75"/>
        <v>0</v>
      </c>
      <c r="AZ454" s="174">
        <f t="shared" si="76"/>
        <v>0</v>
      </c>
      <c r="BA454" s="175">
        <f>IFERROR(Table1[[#This Row],[Line total ordered for now]]*Table1[[#This Row],[GUARANTEED PRICE
for STOCK orders collected before 31.3.22]],0)</f>
        <v>0</v>
      </c>
      <c r="BB454" s="175">
        <f t="shared" si="85"/>
        <v>0</v>
      </c>
      <c r="BC454" s="176">
        <f>(AZ454+Table1[[#This Row],[Line total ordered for now]])*Z454</f>
        <v>0</v>
      </c>
      <c r="BD454" s="200">
        <v>132.48099999999999</v>
      </c>
      <c r="BE454" s="65"/>
      <c r="BF454" s="65"/>
      <c r="BG454" s="65"/>
      <c r="BH454" s="65"/>
      <c r="BI454" s="65"/>
      <c r="BJ454" s="65"/>
      <c r="BK454" s="65"/>
      <c r="BL454" s="55"/>
      <c r="BM454"/>
      <c r="BN454"/>
      <c r="BO454"/>
      <c r="BP454"/>
      <c r="BQ454"/>
      <c r="BR454"/>
      <c r="BS454"/>
      <c r="BT454"/>
    </row>
    <row r="455" spans="1:72" ht="15.75">
      <c r="A455" s="202">
        <v>452</v>
      </c>
      <c r="B455" s="68" t="s">
        <v>6378</v>
      </c>
      <c r="C455" s="149" t="s">
        <v>640</v>
      </c>
      <c r="D455" s="149" t="s">
        <v>3264</v>
      </c>
      <c r="E455" s="149" t="s">
        <v>3265</v>
      </c>
      <c r="F455" s="158" t="str">
        <f t="shared" si="74"/>
        <v>Video</v>
      </c>
      <c r="G455" s="187">
        <v>0</v>
      </c>
      <c r="H455" s="150"/>
      <c r="I455" s="184">
        <v>121.44</v>
      </c>
      <c r="J455" s="150"/>
      <c r="K455" s="151">
        <v>5.1359999999999992</v>
      </c>
      <c r="L455" s="152">
        <v>123.86879999999999</v>
      </c>
      <c r="M455" s="152">
        <v>128.39999999999998</v>
      </c>
      <c r="N455" s="153" t="s">
        <v>840</v>
      </c>
      <c r="O455" s="154">
        <v>25</v>
      </c>
      <c r="P455" s="153">
        <v>3</v>
      </c>
      <c r="Q455" s="153" t="s">
        <v>146</v>
      </c>
      <c r="R455" s="155">
        <v>16</v>
      </c>
      <c r="S455" s="155">
        <v>8.5</v>
      </c>
      <c r="T455" s="155">
        <v>0.2</v>
      </c>
      <c r="U455" s="154" t="s">
        <v>94</v>
      </c>
      <c r="V455" s="153" t="s">
        <v>89</v>
      </c>
      <c r="W455" s="153" t="s">
        <v>627</v>
      </c>
      <c r="X455" s="151" t="s">
        <v>6378</v>
      </c>
      <c r="Y455" s="151" t="s">
        <v>6378</v>
      </c>
      <c r="Z455" s="156">
        <v>5.4899999999999997E-2</v>
      </c>
      <c r="AA455" s="153" t="s">
        <v>3165</v>
      </c>
      <c r="AB455" s="153" t="s">
        <v>5914</v>
      </c>
      <c r="AC455" s="153" t="s">
        <v>4640</v>
      </c>
      <c r="AD455" s="157" t="s">
        <v>3266</v>
      </c>
      <c r="AE455" s="110">
        <v>1</v>
      </c>
      <c r="AF455" s="110">
        <v>1</v>
      </c>
      <c r="AG455" s="112">
        <f t="shared" si="86"/>
        <v>0</v>
      </c>
      <c r="AH455" s="110">
        <f>SUM(AG$4:AG455)</f>
        <v>1</v>
      </c>
      <c r="AI455" s="112">
        <f t="shared" si="83"/>
        <v>0</v>
      </c>
      <c r="AJ455" s="110">
        <f>COUNTIF(AI$4:AI455,"&gt;0")</f>
        <v>0</v>
      </c>
      <c r="AK455" s="110">
        <v>0</v>
      </c>
      <c r="AL455" s="110">
        <v>0</v>
      </c>
      <c r="AM455" s="172" t="str">
        <f>IF(OR(Table1[[#This Row],[Line total ordered for now]]&gt;0,Table1[[#This Row],[Line total ordered for season]]&gt;0),1,"")</f>
        <v/>
      </c>
      <c r="AN455" s="173">
        <f>COUNTIF(AM$4:AM455,"&gt;0")</f>
        <v>0</v>
      </c>
      <c r="AO455" s="173">
        <f>Table1[[#This Row],[ORDER QUANTITY
to be collected BEFORE 31.3.22]]</f>
        <v>0</v>
      </c>
      <c r="AP455" s="174">
        <f t="shared" si="84"/>
        <v>0</v>
      </c>
      <c r="AQ455" s="174">
        <f>IFERROR(INDEX(Retail!H:H,MATCH($D455,Retail!$D:$D,0)),0)</f>
        <v>0</v>
      </c>
      <c r="AR455" s="174">
        <f>IFERROR(INDEX(Retail!J:J,MATCH($D455,Retail!$D:$D,0)),0)</f>
        <v>0</v>
      </c>
      <c r="AS455" s="174">
        <f>IFERROR(INDEX('NEW2022'!H:H,MATCH($D455,'NEW2022'!D:D,0)),0)</f>
        <v>0</v>
      </c>
      <c r="AT455" s="174">
        <f>IFERROR(INDEX('NEW2022'!J:J,MATCH($D455,'NEW2022'!D:D,0)),0)</f>
        <v>0</v>
      </c>
      <c r="AU455" s="174">
        <f>IFERROR(INDEX('Quiet Items'!H:H,MATCH($D455,'Quiet Items'!D:D,0)),0)</f>
        <v>0</v>
      </c>
      <c r="AV455" s="174">
        <f>IFERROR(INDEX('Quiet Items'!J:J,MATCH($D455,'Quiet Items'!D:D,0)),0)</f>
        <v>0</v>
      </c>
      <c r="AW455" s="174">
        <f>IFERROR(INDEX('1.4G'!H:H,MATCH($D455,'1.4G'!D:D,0)),0)</f>
        <v>0</v>
      </c>
      <c r="AX455" s="174">
        <f>IFERROR(INDEX('1.4G'!J:J,MATCH($D455,'1.4G'!D:D,0)),0)</f>
        <v>0</v>
      </c>
      <c r="AY455" s="174">
        <f t="shared" si="75"/>
        <v>0</v>
      </c>
      <c r="AZ455" s="174">
        <f t="shared" si="76"/>
        <v>0</v>
      </c>
      <c r="BA455" s="175">
        <f>IFERROR(Table1[[#This Row],[Line total ordered for now]]*Table1[[#This Row],[GUARANTEED PRICE
for STOCK orders collected before 31.3.22]],0)</f>
        <v>0</v>
      </c>
      <c r="BB455" s="175">
        <f t="shared" si="85"/>
        <v>0</v>
      </c>
      <c r="BC455" s="176">
        <f>(AZ455+Table1[[#This Row],[Line total ordered for now]])*Z455</f>
        <v>0</v>
      </c>
      <c r="BD455" s="200">
        <v>109.13999999999997</v>
      </c>
      <c r="BE455" s="65"/>
      <c r="BF455" s="65"/>
      <c r="BG455" s="65"/>
      <c r="BH455" s="65"/>
      <c r="BI455" s="65"/>
      <c r="BJ455" s="65"/>
      <c r="BK455" s="65"/>
      <c r="BL455" s="55"/>
      <c r="BM455"/>
      <c r="BN455"/>
      <c r="BO455"/>
      <c r="BP455"/>
      <c r="BQ455"/>
      <c r="BR455"/>
      <c r="BS455"/>
      <c r="BT455"/>
    </row>
    <row r="456" spans="1:72" ht="15.75">
      <c r="A456" s="202">
        <v>453</v>
      </c>
      <c r="B456" s="68" t="s">
        <v>6378</v>
      </c>
      <c r="C456" s="149" t="s">
        <v>640</v>
      </c>
      <c r="D456" s="149" t="s">
        <v>3163</v>
      </c>
      <c r="E456" s="149" t="s">
        <v>3164</v>
      </c>
      <c r="F456" s="158" t="str">
        <f t="shared" si="74"/>
        <v>Video</v>
      </c>
      <c r="G456" s="187">
        <v>4</v>
      </c>
      <c r="H456" s="150"/>
      <c r="I456" s="184">
        <v>130.80000000000001</v>
      </c>
      <c r="J456" s="150"/>
      <c r="K456" s="151">
        <v>5.5319999999999991</v>
      </c>
      <c r="L456" s="152">
        <v>133.41600000000003</v>
      </c>
      <c r="M456" s="152">
        <v>138.29999999999998</v>
      </c>
      <c r="N456" s="153" t="s">
        <v>840</v>
      </c>
      <c r="O456" s="154">
        <v>25</v>
      </c>
      <c r="P456" s="153">
        <v>3</v>
      </c>
      <c r="Q456" s="153" t="s">
        <v>146</v>
      </c>
      <c r="R456" s="155">
        <v>16</v>
      </c>
      <c r="S456" s="155">
        <v>9.6</v>
      </c>
      <c r="T456" s="155">
        <v>0.2</v>
      </c>
      <c r="U456" s="154" t="s">
        <v>94</v>
      </c>
      <c r="V456" s="153" t="s">
        <v>89</v>
      </c>
      <c r="W456" s="153" t="s">
        <v>627</v>
      </c>
      <c r="X456" s="151" t="s">
        <v>6378</v>
      </c>
      <c r="Y456" s="151" t="s">
        <v>6378</v>
      </c>
      <c r="Z456" s="156">
        <v>5.4899999999999997E-2</v>
      </c>
      <c r="AA456" s="153" t="s">
        <v>3165</v>
      </c>
      <c r="AB456" s="153" t="s">
        <v>5307</v>
      </c>
      <c r="AC456" s="153" t="s">
        <v>164</v>
      </c>
      <c r="AD456" s="157" t="s">
        <v>3166</v>
      </c>
      <c r="AE456" s="110">
        <v>1</v>
      </c>
      <c r="AF456" s="110">
        <v>2</v>
      </c>
      <c r="AG456" s="112">
        <f t="shared" si="86"/>
        <v>0</v>
      </c>
      <c r="AH456" s="110">
        <f>SUM(AG$4:AG456)</f>
        <v>1</v>
      </c>
      <c r="AI456" s="112">
        <f t="shared" si="83"/>
        <v>0</v>
      </c>
      <c r="AJ456" s="110">
        <f>COUNTIF(AI$4:AI456,"&gt;0")</f>
        <v>0</v>
      </c>
      <c r="AK456" s="110">
        <v>0</v>
      </c>
      <c r="AL456" s="110">
        <v>0</v>
      </c>
      <c r="AM456" s="172" t="str">
        <f>IF(OR(Table1[[#This Row],[Line total ordered for now]]&gt;0,Table1[[#This Row],[Line total ordered for season]]&gt;0),1,"")</f>
        <v/>
      </c>
      <c r="AN456" s="173">
        <f>COUNTIF(AM$4:AM456,"&gt;0")</f>
        <v>0</v>
      </c>
      <c r="AO456" s="173">
        <f>Table1[[#This Row],[ORDER QUANTITY
to be collected BEFORE 31.3.22]]</f>
        <v>0</v>
      </c>
      <c r="AP456" s="174">
        <f t="shared" si="84"/>
        <v>0</v>
      </c>
      <c r="AQ456" s="174">
        <f>IFERROR(INDEX(Retail!H:H,MATCH($D456,Retail!$D:$D,0)),0)</f>
        <v>0</v>
      </c>
      <c r="AR456" s="174">
        <f>IFERROR(INDEX(Retail!J:J,MATCH($D456,Retail!$D:$D,0)),0)</f>
        <v>0</v>
      </c>
      <c r="AS456" s="174">
        <f>IFERROR(INDEX('NEW2022'!H:H,MATCH($D456,'NEW2022'!D:D,0)),0)</f>
        <v>0</v>
      </c>
      <c r="AT456" s="174">
        <f>IFERROR(INDEX('NEW2022'!J:J,MATCH($D456,'NEW2022'!D:D,0)),0)</f>
        <v>0</v>
      </c>
      <c r="AU456" s="174">
        <f>IFERROR(INDEX('Quiet Items'!H:H,MATCH($D456,'Quiet Items'!D:D,0)),0)</f>
        <v>0</v>
      </c>
      <c r="AV456" s="174">
        <f>IFERROR(INDEX('Quiet Items'!J:J,MATCH($D456,'Quiet Items'!D:D,0)),0)</f>
        <v>0</v>
      </c>
      <c r="AW456" s="174">
        <f>IFERROR(INDEX('1.4G'!H:H,MATCH($D456,'1.4G'!D:D,0)),0)</f>
        <v>0</v>
      </c>
      <c r="AX456" s="174">
        <f>IFERROR(INDEX('1.4G'!J:J,MATCH($D456,'1.4G'!D:D,0)),0)</f>
        <v>0</v>
      </c>
      <c r="AY456" s="174">
        <f t="shared" si="75"/>
        <v>0</v>
      </c>
      <c r="AZ456" s="174">
        <f t="shared" si="76"/>
        <v>0</v>
      </c>
      <c r="BA456" s="175">
        <f>IFERROR(Table1[[#This Row],[Line total ordered for now]]*Table1[[#This Row],[GUARANTEED PRICE
for STOCK orders collected before 31.3.22]],0)</f>
        <v>0</v>
      </c>
      <c r="BB456" s="175">
        <f t="shared" si="85"/>
        <v>0</v>
      </c>
      <c r="BC456" s="176">
        <f>(AZ456+Table1[[#This Row],[Line total ordered for now]])*Z456</f>
        <v>0</v>
      </c>
      <c r="BD456" s="200">
        <v>117.55499999999998</v>
      </c>
      <c r="BE456" s="65"/>
      <c r="BF456" s="65"/>
      <c r="BG456" s="65"/>
      <c r="BH456" s="65"/>
      <c r="BI456" s="65"/>
      <c r="BJ456" s="65"/>
      <c r="BK456" s="65"/>
      <c r="BL456" s="55"/>
      <c r="BM456"/>
      <c r="BN456"/>
      <c r="BO456"/>
      <c r="BP456"/>
      <c r="BQ456"/>
      <c r="BR456"/>
      <c r="BS456"/>
      <c r="BT456"/>
    </row>
    <row r="457" spans="1:72" ht="15.75">
      <c r="A457" s="202">
        <v>454</v>
      </c>
      <c r="B457" s="68" t="s">
        <v>6378</v>
      </c>
      <c r="C457" s="149" t="s">
        <v>640</v>
      </c>
      <c r="D457" s="149" t="s">
        <v>3287</v>
      </c>
      <c r="E457" s="149" t="s">
        <v>3288</v>
      </c>
      <c r="F457" s="158" t="str">
        <f t="shared" si="74"/>
        <v>Video</v>
      </c>
      <c r="G457" s="187">
        <v>10</v>
      </c>
      <c r="H457" s="150"/>
      <c r="I457" s="184">
        <v>133.31</v>
      </c>
      <c r="J457" s="150"/>
      <c r="K457" s="151">
        <v>5.6379999999999999</v>
      </c>
      <c r="L457" s="152">
        <v>135.97620000000001</v>
      </c>
      <c r="M457" s="152">
        <v>140.94999999999999</v>
      </c>
      <c r="N457" s="153" t="s">
        <v>840</v>
      </c>
      <c r="O457" s="154">
        <v>25</v>
      </c>
      <c r="P457" s="153">
        <v>3</v>
      </c>
      <c r="Q457" s="153" t="s">
        <v>146</v>
      </c>
      <c r="R457" s="155">
        <v>16</v>
      </c>
      <c r="S457" s="155">
        <v>8.5</v>
      </c>
      <c r="T457" s="155">
        <v>0.2</v>
      </c>
      <c r="U457" s="154" t="s">
        <v>94</v>
      </c>
      <c r="V457" s="153" t="s">
        <v>89</v>
      </c>
      <c r="W457" s="153" t="s">
        <v>627</v>
      </c>
      <c r="X457" s="151" t="s">
        <v>6378</v>
      </c>
      <c r="Y457" s="151" t="s">
        <v>6378</v>
      </c>
      <c r="Z457" s="156">
        <v>5.4862000000000001E-2</v>
      </c>
      <c r="AA457" s="153" t="s">
        <v>3165</v>
      </c>
      <c r="AB457" s="153" t="s">
        <v>5309</v>
      </c>
      <c r="AC457" s="153" t="s">
        <v>4640</v>
      </c>
      <c r="AD457" s="157" t="s">
        <v>3289</v>
      </c>
      <c r="AE457" s="110">
        <v>1</v>
      </c>
      <c r="AF457" s="110">
        <v>3</v>
      </c>
      <c r="AG457" s="112">
        <f t="shared" si="86"/>
        <v>0</v>
      </c>
      <c r="AH457" s="110">
        <f>SUM(AG$4:AG457)</f>
        <v>1</v>
      </c>
      <c r="AI457" s="112">
        <f t="shared" si="83"/>
        <v>0</v>
      </c>
      <c r="AJ457" s="110">
        <f>COUNTIF(AI$4:AI457,"&gt;0")</f>
        <v>0</v>
      </c>
      <c r="AK457" s="110">
        <v>0</v>
      </c>
      <c r="AL457" s="110">
        <v>0</v>
      </c>
      <c r="AM457" s="172" t="str">
        <f>IF(OR(Table1[[#This Row],[Line total ordered for now]]&gt;0,Table1[[#This Row],[Line total ordered for season]]&gt;0),1,"")</f>
        <v/>
      </c>
      <c r="AN457" s="173">
        <f>COUNTIF(AM$4:AM457,"&gt;0")</f>
        <v>0</v>
      </c>
      <c r="AO457" s="173">
        <f>Table1[[#This Row],[ORDER QUANTITY
to be collected BEFORE 31.3.22]]</f>
        <v>0</v>
      </c>
      <c r="AP457" s="174">
        <f t="shared" si="84"/>
        <v>0</v>
      </c>
      <c r="AQ457" s="174">
        <f>IFERROR(INDEX(Retail!H:H,MATCH($D457,Retail!$D:$D,0)),0)</f>
        <v>0</v>
      </c>
      <c r="AR457" s="174">
        <f>IFERROR(INDEX(Retail!J:J,MATCH($D457,Retail!$D:$D,0)),0)</f>
        <v>0</v>
      </c>
      <c r="AS457" s="174">
        <f>IFERROR(INDEX('NEW2022'!H:H,MATCH($D457,'NEW2022'!D:D,0)),0)</f>
        <v>0</v>
      </c>
      <c r="AT457" s="174">
        <f>IFERROR(INDEX('NEW2022'!J:J,MATCH($D457,'NEW2022'!D:D,0)),0)</f>
        <v>0</v>
      </c>
      <c r="AU457" s="174">
        <f>IFERROR(INDEX('Quiet Items'!H:H,MATCH($D457,'Quiet Items'!D:D,0)),0)</f>
        <v>0</v>
      </c>
      <c r="AV457" s="174">
        <f>IFERROR(INDEX('Quiet Items'!J:J,MATCH($D457,'Quiet Items'!D:D,0)),0)</f>
        <v>0</v>
      </c>
      <c r="AW457" s="174">
        <f>IFERROR(INDEX('1.4G'!H:H,MATCH($D457,'1.4G'!D:D,0)),0)</f>
        <v>0</v>
      </c>
      <c r="AX457" s="174">
        <f>IFERROR(INDEX('1.4G'!J:J,MATCH($D457,'1.4G'!D:D,0)),0)</f>
        <v>0</v>
      </c>
      <c r="AY457" s="174">
        <f t="shared" si="75"/>
        <v>0</v>
      </c>
      <c r="AZ457" s="174">
        <f t="shared" si="76"/>
        <v>0</v>
      </c>
      <c r="BA457" s="175">
        <f>IFERROR(Table1[[#This Row],[Line total ordered for now]]*Table1[[#This Row],[GUARANTEED PRICE
for STOCK orders collected before 31.3.22]],0)</f>
        <v>0</v>
      </c>
      <c r="BB457" s="175">
        <f t="shared" si="85"/>
        <v>0</v>
      </c>
      <c r="BC457" s="176">
        <f>(AZ457+Table1[[#This Row],[Line total ordered for now]])*Z457</f>
        <v>0</v>
      </c>
      <c r="BD457" s="200">
        <v>119.80749999999999</v>
      </c>
      <c r="BE457" s="65"/>
      <c r="BF457" s="65"/>
      <c r="BG457" s="65"/>
      <c r="BH457" s="65"/>
      <c r="BI457" s="65"/>
      <c r="BJ457" s="65"/>
      <c r="BK457" s="65"/>
      <c r="BL457" s="55"/>
      <c r="BM457"/>
      <c r="BN457"/>
      <c r="BO457"/>
      <c r="BP457"/>
      <c r="BQ457"/>
      <c r="BR457"/>
      <c r="BS457"/>
      <c r="BT457"/>
    </row>
    <row r="458" spans="1:72" ht="15.75">
      <c r="A458" s="202">
        <v>455</v>
      </c>
      <c r="B458" s="68" t="s">
        <v>6378</v>
      </c>
      <c r="C458" s="149" t="s">
        <v>640</v>
      </c>
      <c r="D458" s="149" t="s">
        <v>3194</v>
      </c>
      <c r="E458" s="149" t="s">
        <v>3195</v>
      </c>
      <c r="F458" s="158" t="str">
        <f t="shared" si="74"/>
        <v>Video</v>
      </c>
      <c r="G458" s="187">
        <v>8</v>
      </c>
      <c r="H458" s="150"/>
      <c r="I458" s="184">
        <v>142.94</v>
      </c>
      <c r="J458" s="150"/>
      <c r="K458" s="151">
        <v>6.0455999999999994</v>
      </c>
      <c r="L458" s="152">
        <v>145.7988</v>
      </c>
      <c r="M458" s="152">
        <v>151.13999999999999</v>
      </c>
      <c r="N458" s="153" t="s">
        <v>840</v>
      </c>
      <c r="O458" s="154">
        <v>25</v>
      </c>
      <c r="P458" s="153">
        <v>3</v>
      </c>
      <c r="Q458" s="153" t="s">
        <v>146</v>
      </c>
      <c r="R458" s="155">
        <v>16</v>
      </c>
      <c r="S458" s="155">
        <v>9.6</v>
      </c>
      <c r="T458" s="155">
        <v>0.2</v>
      </c>
      <c r="U458" s="154" t="s">
        <v>94</v>
      </c>
      <c r="V458" s="153" t="s">
        <v>89</v>
      </c>
      <c r="W458" s="153" t="s">
        <v>627</v>
      </c>
      <c r="X458" s="151" t="s">
        <v>6378</v>
      </c>
      <c r="Y458" s="151" t="s">
        <v>6378</v>
      </c>
      <c r="Z458" s="156">
        <v>5.4899999999999997E-2</v>
      </c>
      <c r="AA458" s="153" t="s">
        <v>3196</v>
      </c>
      <c r="AB458" s="153" t="s">
        <v>5308</v>
      </c>
      <c r="AC458" s="153" t="s">
        <v>164</v>
      </c>
      <c r="AD458" s="157" t="s">
        <v>3197</v>
      </c>
      <c r="AE458" s="110">
        <v>1</v>
      </c>
      <c r="AF458" s="110">
        <v>4</v>
      </c>
      <c r="AG458" s="112">
        <f t="shared" si="86"/>
        <v>0</v>
      </c>
      <c r="AH458" s="110">
        <f>SUM(AG$4:AG458)</f>
        <v>1</v>
      </c>
      <c r="AI458" s="112">
        <f t="shared" si="83"/>
        <v>0</v>
      </c>
      <c r="AJ458" s="110">
        <f>COUNTIF(AI$4:AI458,"&gt;0")</f>
        <v>0</v>
      </c>
      <c r="AK458" s="110">
        <v>0</v>
      </c>
      <c r="AL458" s="110">
        <v>0</v>
      </c>
      <c r="AM458" s="172" t="str">
        <f>IF(OR(Table1[[#This Row],[Line total ordered for now]]&gt;0,Table1[[#This Row],[Line total ordered for season]]&gt;0),1,"")</f>
        <v/>
      </c>
      <c r="AN458" s="173">
        <f>COUNTIF(AM$4:AM458,"&gt;0")</f>
        <v>0</v>
      </c>
      <c r="AO458" s="173">
        <f>Table1[[#This Row],[ORDER QUANTITY
to be collected BEFORE 31.3.22]]</f>
        <v>0</v>
      </c>
      <c r="AP458" s="174">
        <f t="shared" si="84"/>
        <v>0</v>
      </c>
      <c r="AQ458" s="174">
        <f>IFERROR(INDEX(Retail!H:H,MATCH($D458,Retail!$D:$D,0)),0)</f>
        <v>0</v>
      </c>
      <c r="AR458" s="174">
        <f>IFERROR(INDEX(Retail!J:J,MATCH($D458,Retail!$D:$D,0)),0)</f>
        <v>0</v>
      </c>
      <c r="AS458" s="174">
        <f>IFERROR(INDEX('NEW2022'!H:H,MATCH($D458,'NEW2022'!D:D,0)),0)</f>
        <v>0</v>
      </c>
      <c r="AT458" s="174">
        <f>IFERROR(INDEX('NEW2022'!J:J,MATCH($D458,'NEW2022'!D:D,0)),0)</f>
        <v>0</v>
      </c>
      <c r="AU458" s="174">
        <f>IFERROR(INDEX('Quiet Items'!H:H,MATCH($D458,'Quiet Items'!D:D,0)),0)</f>
        <v>0</v>
      </c>
      <c r="AV458" s="174">
        <f>IFERROR(INDEX('Quiet Items'!J:J,MATCH($D458,'Quiet Items'!D:D,0)),0)</f>
        <v>0</v>
      </c>
      <c r="AW458" s="174">
        <f>IFERROR(INDEX('1.4G'!H:H,MATCH($D458,'1.4G'!D:D,0)),0)</f>
        <v>0</v>
      </c>
      <c r="AX458" s="174">
        <f>IFERROR(INDEX('1.4G'!J:J,MATCH($D458,'1.4G'!D:D,0)),0)</f>
        <v>0</v>
      </c>
      <c r="AY458" s="174">
        <f t="shared" si="75"/>
        <v>0</v>
      </c>
      <c r="AZ458" s="174">
        <f t="shared" si="76"/>
        <v>0</v>
      </c>
      <c r="BA458" s="175">
        <f>IFERROR(Table1[[#This Row],[Line total ordered for now]]*Table1[[#This Row],[GUARANTEED PRICE
for STOCK orders collected before 31.3.22]],0)</f>
        <v>0</v>
      </c>
      <c r="BB458" s="175">
        <f t="shared" si="85"/>
        <v>0</v>
      </c>
      <c r="BC458" s="176">
        <f>(AZ458+Table1[[#This Row],[Line total ordered for now]])*Z458</f>
        <v>0</v>
      </c>
      <c r="BD458" s="200">
        <v>128.46899999999999</v>
      </c>
      <c r="BE458" s="65"/>
      <c r="BF458" s="65"/>
      <c r="BG458" s="65"/>
      <c r="BH458" s="65"/>
      <c r="BI458" s="65"/>
      <c r="BJ458" s="65"/>
      <c r="BK458" s="65"/>
      <c r="BL458" s="55"/>
      <c r="BM458"/>
      <c r="BN458"/>
      <c r="BO458"/>
      <c r="BP458"/>
      <c r="BQ458"/>
      <c r="BR458"/>
      <c r="BS458"/>
      <c r="BT458"/>
    </row>
    <row r="459" spans="1:72" ht="15.75">
      <c r="A459" s="202">
        <v>456</v>
      </c>
      <c r="B459" s="68" t="s">
        <v>6378</v>
      </c>
      <c r="C459" s="149" t="s">
        <v>640</v>
      </c>
      <c r="D459" s="149" t="s">
        <v>3305</v>
      </c>
      <c r="E459" s="149" t="s">
        <v>3306</v>
      </c>
      <c r="F459" s="158" t="str">
        <f t="shared" si="74"/>
        <v>Video</v>
      </c>
      <c r="G459" s="187">
        <v>13</v>
      </c>
      <c r="H459" s="150"/>
      <c r="I459" s="184">
        <v>151.52000000000001</v>
      </c>
      <c r="J459" s="150"/>
      <c r="K459" s="151">
        <v>6.4083999999999994</v>
      </c>
      <c r="L459" s="152">
        <v>154.55040000000002</v>
      </c>
      <c r="M459" s="152">
        <v>160.20999999999998</v>
      </c>
      <c r="N459" s="153" t="s">
        <v>840</v>
      </c>
      <c r="O459" s="154">
        <v>25</v>
      </c>
      <c r="P459" s="153">
        <v>3</v>
      </c>
      <c r="Q459" s="153" t="s">
        <v>146</v>
      </c>
      <c r="R459" s="155">
        <v>16</v>
      </c>
      <c r="S459" s="155">
        <v>6</v>
      </c>
      <c r="T459" s="155">
        <v>0.2</v>
      </c>
      <c r="U459" s="154" t="s">
        <v>94</v>
      </c>
      <c r="V459" s="153" t="s">
        <v>89</v>
      </c>
      <c r="W459" s="153" t="s">
        <v>627</v>
      </c>
      <c r="X459" s="151" t="s">
        <v>6378</v>
      </c>
      <c r="Y459" s="151" t="s">
        <v>6378</v>
      </c>
      <c r="Z459" s="156">
        <v>5.4899999999999997E-2</v>
      </c>
      <c r="AA459" s="153" t="s">
        <v>3165</v>
      </c>
      <c r="AB459" s="153" t="s">
        <v>5310</v>
      </c>
      <c r="AC459" s="153" t="s">
        <v>149</v>
      </c>
      <c r="AD459" s="157" t="s">
        <v>3307</v>
      </c>
      <c r="AE459" s="110">
        <v>1</v>
      </c>
      <c r="AF459" s="110">
        <v>5</v>
      </c>
      <c r="AG459" s="112">
        <f t="shared" si="86"/>
        <v>0</v>
      </c>
      <c r="AH459" s="110">
        <f>SUM(AG$4:AG459)</f>
        <v>1</v>
      </c>
      <c r="AI459" s="112">
        <f t="shared" si="83"/>
        <v>0</v>
      </c>
      <c r="AJ459" s="110">
        <f>COUNTIF(AI$4:AI459,"&gt;0")</f>
        <v>0</v>
      </c>
      <c r="AK459" s="110">
        <v>0</v>
      </c>
      <c r="AL459" s="110">
        <v>0</v>
      </c>
      <c r="AM459" s="172" t="str">
        <f>IF(OR(Table1[[#This Row],[Line total ordered for now]]&gt;0,Table1[[#This Row],[Line total ordered for season]]&gt;0),1,"")</f>
        <v/>
      </c>
      <c r="AN459" s="173">
        <f>COUNTIF(AM$4:AM459,"&gt;0")</f>
        <v>0</v>
      </c>
      <c r="AO459" s="173">
        <f>Table1[[#This Row],[ORDER QUANTITY
to be collected BEFORE 31.3.22]]</f>
        <v>0</v>
      </c>
      <c r="AP459" s="174">
        <f t="shared" si="84"/>
        <v>0</v>
      </c>
      <c r="AQ459" s="174">
        <f>IFERROR(INDEX(Retail!H:H,MATCH($D459,Retail!$D:$D,0)),0)</f>
        <v>0</v>
      </c>
      <c r="AR459" s="174">
        <f>IFERROR(INDEX(Retail!J:J,MATCH($D459,Retail!$D:$D,0)),0)</f>
        <v>0</v>
      </c>
      <c r="AS459" s="174">
        <f>IFERROR(INDEX('NEW2022'!H:H,MATCH($D459,'NEW2022'!D:D,0)),0)</f>
        <v>0</v>
      </c>
      <c r="AT459" s="174">
        <f>IFERROR(INDEX('NEW2022'!J:J,MATCH($D459,'NEW2022'!D:D,0)),0)</f>
        <v>0</v>
      </c>
      <c r="AU459" s="174">
        <f>IFERROR(INDEX('Quiet Items'!H:H,MATCH($D459,'Quiet Items'!D:D,0)),0)</f>
        <v>0</v>
      </c>
      <c r="AV459" s="174">
        <f>IFERROR(INDEX('Quiet Items'!J:J,MATCH($D459,'Quiet Items'!D:D,0)),0)</f>
        <v>0</v>
      </c>
      <c r="AW459" s="174">
        <f>IFERROR(INDEX('1.4G'!H:H,MATCH($D459,'1.4G'!D:D,0)),0)</f>
        <v>0</v>
      </c>
      <c r="AX459" s="174">
        <f>IFERROR(INDEX('1.4G'!J:J,MATCH($D459,'1.4G'!D:D,0)),0)</f>
        <v>0</v>
      </c>
      <c r="AY459" s="174">
        <f t="shared" si="75"/>
        <v>0</v>
      </c>
      <c r="AZ459" s="174">
        <f t="shared" si="76"/>
        <v>0</v>
      </c>
      <c r="BA459" s="175">
        <f>IFERROR(Table1[[#This Row],[Line total ordered for now]]*Table1[[#This Row],[GUARANTEED PRICE
for STOCK orders collected before 31.3.22]],0)</f>
        <v>0</v>
      </c>
      <c r="BB459" s="175">
        <f t="shared" si="85"/>
        <v>0</v>
      </c>
      <c r="BC459" s="176">
        <f>(AZ459+Table1[[#This Row],[Line total ordered for now]])*Z459</f>
        <v>0</v>
      </c>
      <c r="BD459" s="200">
        <v>136.17849999999999</v>
      </c>
      <c r="BE459" s="65"/>
      <c r="BF459" s="65"/>
      <c r="BG459" s="65"/>
      <c r="BH459" s="65"/>
      <c r="BI459" s="65"/>
      <c r="BJ459" s="65"/>
      <c r="BK459" s="65"/>
      <c r="BL459" s="55"/>
      <c r="BM459"/>
      <c r="BN459"/>
      <c r="BO459"/>
      <c r="BP459"/>
      <c r="BQ459"/>
      <c r="BR459"/>
      <c r="BS459"/>
      <c r="BT459"/>
    </row>
    <row r="460" spans="1:72" ht="15.75">
      <c r="A460" s="202">
        <v>457</v>
      </c>
      <c r="B460" s="68" t="s">
        <v>582</v>
      </c>
      <c r="C460" s="149" t="s">
        <v>545</v>
      </c>
      <c r="D460" s="149" t="s">
        <v>505</v>
      </c>
      <c r="E460" s="149" t="s">
        <v>4654</v>
      </c>
      <c r="F460" s="158" t="str">
        <f t="shared" si="74"/>
        <v>Video</v>
      </c>
      <c r="G460" s="187">
        <v>0</v>
      </c>
      <c r="H460" s="150"/>
      <c r="I460" s="184">
        <v>57.65</v>
      </c>
      <c r="J460" s="150"/>
      <c r="K460" s="151">
        <v>8.1844121188669945</v>
      </c>
      <c r="L460" s="152">
        <v>62.201532103389155</v>
      </c>
      <c r="M460" s="152">
        <v>65.475296950935956</v>
      </c>
      <c r="N460" s="153" t="s">
        <v>144</v>
      </c>
      <c r="O460" s="154">
        <v>8</v>
      </c>
      <c r="P460" s="153">
        <v>30</v>
      </c>
      <c r="Q460" s="153" t="s">
        <v>147</v>
      </c>
      <c r="R460" s="155">
        <v>14</v>
      </c>
      <c r="S460" s="155">
        <v>2.5</v>
      </c>
      <c r="T460" s="155">
        <v>0</v>
      </c>
      <c r="U460" s="154" t="s">
        <v>94</v>
      </c>
      <c r="V460" s="153" t="s">
        <v>89</v>
      </c>
      <c r="W460" s="153" t="s">
        <v>154</v>
      </c>
      <c r="X460" s="151">
        <v>28.99</v>
      </c>
      <c r="Y460" s="151">
        <v>20.99</v>
      </c>
      <c r="Z460" s="156">
        <v>3.3000000000000002E-2</v>
      </c>
      <c r="AA460" s="153" t="s">
        <v>5971</v>
      </c>
      <c r="AB460" s="153" t="s">
        <v>4642</v>
      </c>
      <c r="AC460" s="153" t="s">
        <v>277</v>
      </c>
      <c r="AD460" s="157" t="s">
        <v>4655</v>
      </c>
      <c r="AE460" s="110">
        <v>0</v>
      </c>
      <c r="AF460" s="110">
        <v>5</v>
      </c>
      <c r="AG460" s="112">
        <f t="shared" si="86"/>
        <v>1</v>
      </c>
      <c r="AH460" s="110">
        <f>SUM(AG$4:AG460)</f>
        <v>2</v>
      </c>
      <c r="AI460" s="112">
        <f t="shared" si="83"/>
        <v>1</v>
      </c>
      <c r="AJ460" s="110">
        <f>COUNTIF(AI$4:AI460,"&gt;0")</f>
        <v>1</v>
      </c>
      <c r="AK460" s="110">
        <v>0</v>
      </c>
      <c r="AL460" s="110">
        <v>0</v>
      </c>
      <c r="AM460" s="172" t="str">
        <f>IF(OR(Table1[[#This Row],[Line total ordered for now]]&gt;0,Table1[[#This Row],[Line total ordered for season]]&gt;0),1,"")</f>
        <v/>
      </c>
      <c r="AN460" s="173">
        <f>COUNTIF(AM$4:AM460,"&gt;0")</f>
        <v>0</v>
      </c>
      <c r="AO460" s="173">
        <f>Table1[[#This Row],[ORDER QUANTITY
to be collected BEFORE 31.3.22]]</f>
        <v>0</v>
      </c>
      <c r="AP460" s="174">
        <f t="shared" si="84"/>
        <v>0</v>
      </c>
      <c r="AQ460" s="174">
        <f>IFERROR(INDEX(Retail!H:H,MATCH($D460,Retail!$D:$D,0)),0)</f>
        <v>0</v>
      </c>
      <c r="AR460" s="174">
        <f>IFERROR(INDEX(Retail!J:J,MATCH($D460,Retail!$D:$D,0)),0)</f>
        <v>0</v>
      </c>
      <c r="AS460" s="174">
        <f>IFERROR(INDEX('NEW2022'!H:H,MATCH($D460,'NEW2022'!D:D,0)),0)</f>
        <v>0</v>
      </c>
      <c r="AT460" s="174">
        <f>IFERROR(INDEX('NEW2022'!J:J,MATCH($D460,'NEW2022'!D:D,0)),0)</f>
        <v>0</v>
      </c>
      <c r="AU460" s="174">
        <f>IFERROR(INDEX('Quiet Items'!H:H,MATCH($D460,'Quiet Items'!D:D,0)),0)</f>
        <v>0</v>
      </c>
      <c r="AV460" s="174">
        <f>IFERROR(INDEX('Quiet Items'!J:J,MATCH($D460,'Quiet Items'!D:D,0)),0)</f>
        <v>0</v>
      </c>
      <c r="AW460" s="174">
        <f>IFERROR(INDEX('1.4G'!H:H,MATCH($D460,'1.4G'!D:D,0)),0)</f>
        <v>0</v>
      </c>
      <c r="AX460" s="174">
        <f>IFERROR(INDEX('1.4G'!J:J,MATCH($D460,'1.4G'!D:D,0)),0)</f>
        <v>0</v>
      </c>
      <c r="AY460" s="174">
        <f t="shared" si="75"/>
        <v>0</v>
      </c>
      <c r="AZ460" s="174">
        <f t="shared" si="76"/>
        <v>0</v>
      </c>
      <c r="BA460" s="175">
        <f>IFERROR(Table1[[#This Row],[Line total ordered for now]]*Table1[[#This Row],[GUARANTEED PRICE
for STOCK orders collected before 31.3.22]],0)</f>
        <v>0</v>
      </c>
      <c r="BB460" s="175">
        <f t="shared" si="85"/>
        <v>0</v>
      </c>
      <c r="BC460" s="176">
        <f>(AZ460+Table1[[#This Row],[Line total ordered for now]])*Z460</f>
        <v>0</v>
      </c>
      <c r="BD460" s="200">
        <v>58.927767255842362</v>
      </c>
      <c r="BE460" s="65"/>
      <c r="BF460" s="65"/>
      <c r="BG460" s="65"/>
      <c r="BH460" s="65"/>
      <c r="BI460" s="65"/>
      <c r="BJ460" s="65"/>
      <c r="BK460" s="65"/>
      <c r="BL460" s="55"/>
      <c r="BM460"/>
      <c r="BN460"/>
      <c r="BO460"/>
      <c r="BP460"/>
      <c r="BQ460"/>
      <c r="BR460"/>
      <c r="BS460"/>
      <c r="BT460"/>
    </row>
    <row r="461" spans="1:72" ht="15.75">
      <c r="A461" s="202">
        <v>458</v>
      </c>
      <c r="B461" s="68" t="s">
        <v>582</v>
      </c>
      <c r="C461" s="149" t="s">
        <v>545</v>
      </c>
      <c r="D461" s="149" t="s">
        <v>506</v>
      </c>
      <c r="E461" s="149" t="s">
        <v>4656</v>
      </c>
      <c r="F461" s="158" t="str">
        <f t="shared" si="74"/>
        <v>Video</v>
      </c>
      <c r="G461" s="187">
        <v>0</v>
      </c>
      <c r="H461" s="150"/>
      <c r="I461" s="184">
        <v>57.65</v>
      </c>
      <c r="J461" s="150"/>
      <c r="K461" s="151">
        <v>8.1844121188669945</v>
      </c>
      <c r="L461" s="152">
        <v>62.201532103389155</v>
      </c>
      <c r="M461" s="152">
        <v>65.475296950935956</v>
      </c>
      <c r="N461" s="153" t="s">
        <v>144</v>
      </c>
      <c r="O461" s="154">
        <v>8</v>
      </c>
      <c r="P461" s="153">
        <v>30</v>
      </c>
      <c r="Q461" s="153" t="s">
        <v>147</v>
      </c>
      <c r="R461" s="155">
        <v>14</v>
      </c>
      <c r="S461" s="155">
        <v>2.5</v>
      </c>
      <c r="T461" s="155">
        <v>0</v>
      </c>
      <c r="U461" s="154" t="s">
        <v>94</v>
      </c>
      <c r="V461" s="153" t="s">
        <v>89</v>
      </c>
      <c r="W461" s="153" t="s">
        <v>154</v>
      </c>
      <c r="X461" s="151">
        <v>28.99</v>
      </c>
      <c r="Y461" s="151">
        <v>20.99</v>
      </c>
      <c r="Z461" s="156">
        <v>3.3000000000000002E-2</v>
      </c>
      <c r="AA461" s="153" t="s">
        <v>5971</v>
      </c>
      <c r="AB461" s="153" t="s">
        <v>4642</v>
      </c>
      <c r="AC461" s="153" t="s">
        <v>277</v>
      </c>
      <c r="AD461" s="157" t="s">
        <v>4657</v>
      </c>
      <c r="AE461" s="110">
        <v>0</v>
      </c>
      <c r="AF461" s="110">
        <v>5</v>
      </c>
      <c r="AG461" s="112">
        <f t="shared" si="86"/>
        <v>1</v>
      </c>
      <c r="AH461" s="110">
        <f>SUM(AG$4:AG461)</f>
        <v>3</v>
      </c>
      <c r="AI461" s="112">
        <f t="shared" si="83"/>
        <v>1</v>
      </c>
      <c r="AJ461" s="110">
        <f>COUNTIF(AI$4:AI461,"&gt;0")</f>
        <v>2</v>
      </c>
      <c r="AK461" s="110">
        <v>0</v>
      </c>
      <c r="AL461" s="110">
        <v>0</v>
      </c>
      <c r="AM461" s="172" t="str">
        <f>IF(OR(Table1[[#This Row],[Line total ordered for now]]&gt;0,Table1[[#This Row],[Line total ordered for season]]&gt;0),1,"")</f>
        <v/>
      </c>
      <c r="AN461" s="173">
        <f>COUNTIF(AM$4:AM461,"&gt;0")</f>
        <v>0</v>
      </c>
      <c r="AO461" s="173">
        <f>Table1[[#This Row],[ORDER QUANTITY
to be collected BEFORE 31.3.22]]</f>
        <v>0</v>
      </c>
      <c r="AP461" s="174">
        <f t="shared" si="84"/>
        <v>0</v>
      </c>
      <c r="AQ461" s="174">
        <f>IFERROR(INDEX(Retail!H:H,MATCH($D461,Retail!$D:$D,0)),0)</f>
        <v>0</v>
      </c>
      <c r="AR461" s="174">
        <f>IFERROR(INDEX(Retail!J:J,MATCH($D461,Retail!$D:$D,0)),0)</f>
        <v>0</v>
      </c>
      <c r="AS461" s="174">
        <f>IFERROR(INDEX('NEW2022'!H:H,MATCH($D461,'NEW2022'!D:D,0)),0)</f>
        <v>0</v>
      </c>
      <c r="AT461" s="174">
        <f>IFERROR(INDEX('NEW2022'!J:J,MATCH($D461,'NEW2022'!D:D,0)),0)</f>
        <v>0</v>
      </c>
      <c r="AU461" s="174">
        <f>IFERROR(INDEX('Quiet Items'!H:H,MATCH($D461,'Quiet Items'!D:D,0)),0)</f>
        <v>0</v>
      </c>
      <c r="AV461" s="174">
        <f>IFERROR(INDEX('Quiet Items'!J:J,MATCH($D461,'Quiet Items'!D:D,0)),0)</f>
        <v>0</v>
      </c>
      <c r="AW461" s="174">
        <f>IFERROR(INDEX('1.4G'!H:H,MATCH($D461,'1.4G'!D:D,0)),0)</f>
        <v>0</v>
      </c>
      <c r="AX461" s="174">
        <f>IFERROR(INDEX('1.4G'!J:J,MATCH($D461,'1.4G'!D:D,0)),0)</f>
        <v>0</v>
      </c>
      <c r="AY461" s="174">
        <f t="shared" si="75"/>
        <v>0</v>
      </c>
      <c r="AZ461" s="174">
        <f t="shared" si="76"/>
        <v>0</v>
      </c>
      <c r="BA461" s="175">
        <f>IFERROR(Table1[[#This Row],[Line total ordered for now]]*Table1[[#This Row],[GUARANTEED PRICE
for STOCK orders collected before 31.3.22]],0)</f>
        <v>0</v>
      </c>
      <c r="BB461" s="175">
        <f t="shared" si="85"/>
        <v>0</v>
      </c>
      <c r="BC461" s="176">
        <f>(AZ461+Table1[[#This Row],[Line total ordered for now]])*Z461</f>
        <v>0</v>
      </c>
      <c r="BD461" s="200">
        <v>58.927767255842362</v>
      </c>
      <c r="BE461" s="65"/>
      <c r="BF461" s="65"/>
      <c r="BG461" s="65"/>
      <c r="BH461" s="65"/>
      <c r="BI461" s="65"/>
      <c r="BJ461" s="65"/>
      <c r="BK461" s="65"/>
      <c r="BL461" s="55"/>
      <c r="BM461"/>
      <c r="BN461"/>
      <c r="BO461"/>
      <c r="BP461"/>
      <c r="BQ461"/>
      <c r="BR461"/>
      <c r="BS461"/>
      <c r="BT461"/>
    </row>
    <row r="462" spans="1:72" ht="15.75">
      <c r="A462" s="202">
        <v>459</v>
      </c>
      <c r="B462" s="68" t="s">
        <v>6378</v>
      </c>
      <c r="C462" s="149" t="s">
        <v>6083</v>
      </c>
      <c r="D462" s="149" t="s">
        <v>6081</v>
      </c>
      <c r="E462" s="149" t="s">
        <v>6082</v>
      </c>
      <c r="F462" s="158" t="str">
        <f t="shared" si="74"/>
        <v>Video</v>
      </c>
      <c r="G462" s="187">
        <v>0</v>
      </c>
      <c r="H462" s="150"/>
      <c r="I462" s="184">
        <v>56.14</v>
      </c>
      <c r="J462" s="150"/>
      <c r="K462" s="151">
        <v>3.1188888888888888</v>
      </c>
      <c r="L462" s="152">
        <v>53.33</v>
      </c>
      <c r="M462" s="152">
        <v>56.14</v>
      </c>
      <c r="N462" s="153" t="s">
        <v>150</v>
      </c>
      <c r="O462" s="154">
        <v>18</v>
      </c>
      <c r="P462" s="153">
        <v>20</v>
      </c>
      <c r="Q462" s="153" t="s">
        <v>147</v>
      </c>
      <c r="R462" s="155">
        <v>11.16</v>
      </c>
      <c r="S462" s="155">
        <v>1.73</v>
      </c>
      <c r="T462" s="155">
        <v>0</v>
      </c>
      <c r="U462" s="154" t="s">
        <v>95</v>
      </c>
      <c r="V462" s="153" t="s">
        <v>88</v>
      </c>
      <c r="W462" s="153" t="s">
        <v>154</v>
      </c>
      <c r="X462" s="151">
        <v>11.99</v>
      </c>
      <c r="Y462" s="151">
        <v>9.99</v>
      </c>
      <c r="Z462" s="156">
        <v>0.03</v>
      </c>
      <c r="AA462" s="153">
        <v>0</v>
      </c>
      <c r="AB462" s="153" t="s">
        <v>6085</v>
      </c>
      <c r="AC462" s="153" t="s">
        <v>6086</v>
      </c>
      <c r="AD462" s="157" t="s">
        <v>6084</v>
      </c>
      <c r="AE462" s="110">
        <v>0</v>
      </c>
      <c r="AF462" s="110">
        <v>5</v>
      </c>
      <c r="AG462" s="112">
        <f t="shared" si="86"/>
        <v>0</v>
      </c>
      <c r="AH462" s="110">
        <f>SUM(AG$4:AG462)</f>
        <v>3</v>
      </c>
      <c r="AI462" s="112">
        <f t="shared" si="83"/>
        <v>1</v>
      </c>
      <c r="AJ462" s="110">
        <f>COUNTIF(AI$4:AI462,"&gt;0")</f>
        <v>3</v>
      </c>
      <c r="AK462" s="110">
        <v>1</v>
      </c>
      <c r="AL462" s="110">
        <v>1</v>
      </c>
      <c r="AM462" s="172" t="str">
        <f>IF(OR(Table1[[#This Row],[Line total ordered for now]]&gt;0,Table1[[#This Row],[Line total ordered for season]]&gt;0),1,"")</f>
        <v/>
      </c>
      <c r="AN462" s="173">
        <f>COUNTIF(AM$4:AM462,"&gt;0")</f>
        <v>0</v>
      </c>
      <c r="AO462" s="173">
        <f>Table1[[#This Row],[ORDER QUANTITY
to be collected BEFORE 31.3.22]]</f>
        <v>0</v>
      </c>
      <c r="AP462" s="174">
        <f t="shared" si="84"/>
        <v>0</v>
      </c>
      <c r="AQ462" s="174">
        <f>IFERROR(INDEX(Retail!H:H,MATCH($D462,Retail!$D:$D,0)),0)</f>
        <v>0</v>
      </c>
      <c r="AR462" s="174">
        <f>IFERROR(INDEX(Retail!J:J,MATCH($D462,Retail!$D:$D,0)),0)</f>
        <v>0</v>
      </c>
      <c r="AS462" s="174">
        <f>IFERROR(INDEX('NEW2022'!H:H,MATCH($D462,'NEW2022'!D:D,0)),0)</f>
        <v>0</v>
      </c>
      <c r="AT462" s="174">
        <f>IFERROR(INDEX('NEW2022'!J:J,MATCH($D462,'NEW2022'!D:D,0)),0)</f>
        <v>0</v>
      </c>
      <c r="AU462" s="174">
        <f>IFERROR(INDEX('Quiet Items'!H:H,MATCH($D462,'Quiet Items'!D:D,0)),0)</f>
        <v>0</v>
      </c>
      <c r="AV462" s="174">
        <f>IFERROR(INDEX('Quiet Items'!J:J,MATCH($D462,'Quiet Items'!D:D,0)),0)</f>
        <v>0</v>
      </c>
      <c r="AW462" s="174">
        <f>IFERROR(INDEX('1.4G'!H:H,MATCH($D462,'1.4G'!D:D,0)),0)</f>
        <v>0</v>
      </c>
      <c r="AX462" s="174">
        <f>IFERROR(INDEX('1.4G'!J:J,MATCH($D462,'1.4G'!D:D,0)),0)</f>
        <v>0</v>
      </c>
      <c r="AY462" s="174">
        <f t="shared" si="75"/>
        <v>0</v>
      </c>
      <c r="AZ462" s="174">
        <f t="shared" si="76"/>
        <v>0</v>
      </c>
      <c r="BA462" s="175">
        <f>IFERROR(Table1[[#This Row],[Line total ordered for now]]*Table1[[#This Row],[GUARANTEED PRICE
for STOCK orders collected before 31.3.22]],0)</f>
        <v>0</v>
      </c>
      <c r="BB462" s="175">
        <f t="shared" si="85"/>
        <v>0</v>
      </c>
      <c r="BC462" s="176">
        <f>(AZ462+Table1[[#This Row],[Line total ordered for now]])*Z462</f>
        <v>0</v>
      </c>
      <c r="BD462" s="200">
        <v>50.526000000000003</v>
      </c>
      <c r="BE462" s="65"/>
      <c r="BF462" s="65"/>
      <c r="BG462" s="65"/>
      <c r="BH462" s="65"/>
      <c r="BI462" s="65"/>
      <c r="BJ462" s="65"/>
      <c r="BK462" s="65"/>
      <c r="BL462" s="55"/>
      <c r="BM462"/>
      <c r="BN462"/>
      <c r="BO462"/>
      <c r="BP462"/>
      <c r="BQ462"/>
      <c r="BR462"/>
      <c r="BS462"/>
      <c r="BT462"/>
    </row>
    <row r="463" spans="1:72" ht="15.75">
      <c r="A463" s="202">
        <v>460</v>
      </c>
      <c r="B463" s="68" t="s">
        <v>6378</v>
      </c>
      <c r="C463" s="149" t="s">
        <v>165</v>
      </c>
      <c r="D463" s="149" t="s">
        <v>18</v>
      </c>
      <c r="E463" s="149" t="s">
        <v>336</v>
      </c>
      <c r="F463" s="158" t="str">
        <f t="shared" si="74"/>
        <v>Video</v>
      </c>
      <c r="G463" s="187">
        <v>0</v>
      </c>
      <c r="H463" s="150"/>
      <c r="I463" s="184">
        <v>72.98</v>
      </c>
      <c r="J463" s="150"/>
      <c r="K463" s="151">
        <v>3.4545092080882434</v>
      </c>
      <c r="L463" s="152">
        <v>78.762809944411941</v>
      </c>
      <c r="M463" s="152">
        <v>82.908220994117841</v>
      </c>
      <c r="N463" s="153" t="s">
        <v>150</v>
      </c>
      <c r="O463" s="154">
        <v>24</v>
      </c>
      <c r="P463" s="153">
        <v>22</v>
      </c>
      <c r="Q463" s="153" t="s">
        <v>147</v>
      </c>
      <c r="R463" s="155">
        <v>18</v>
      </c>
      <c r="S463" s="155">
        <v>4.8</v>
      </c>
      <c r="T463" s="155">
        <v>0.3</v>
      </c>
      <c r="U463" s="154" t="s">
        <v>94</v>
      </c>
      <c r="V463" s="153" t="s">
        <v>89</v>
      </c>
      <c r="W463" s="153" t="s">
        <v>154</v>
      </c>
      <c r="X463" s="151">
        <v>13.99</v>
      </c>
      <c r="Y463" s="151">
        <v>9.99</v>
      </c>
      <c r="Z463" s="156">
        <v>3.6165999999999997E-2</v>
      </c>
      <c r="AA463" s="153" t="s">
        <v>166</v>
      </c>
      <c r="AB463" s="153" t="s">
        <v>5880</v>
      </c>
      <c r="AC463" s="153" t="s">
        <v>6061</v>
      </c>
      <c r="AD463" s="157" t="s">
        <v>579</v>
      </c>
      <c r="AE463" s="110">
        <v>0</v>
      </c>
      <c r="AF463" s="110">
        <v>5</v>
      </c>
      <c r="AG463" s="112">
        <f t="shared" si="86"/>
        <v>0</v>
      </c>
      <c r="AH463" s="110">
        <f>SUM(AG$4:AG463)</f>
        <v>3</v>
      </c>
      <c r="AI463" s="112">
        <f t="shared" si="83"/>
        <v>1</v>
      </c>
      <c r="AJ463" s="110">
        <f>COUNTIF(AI$4:AI463,"&gt;0")</f>
        <v>4</v>
      </c>
      <c r="AK463" s="110">
        <v>0</v>
      </c>
      <c r="AL463" s="110">
        <v>1</v>
      </c>
      <c r="AM463" s="172" t="str">
        <f>IF(OR(Table1[[#This Row],[Line total ordered for now]]&gt;0,Table1[[#This Row],[Line total ordered for season]]&gt;0),1,"")</f>
        <v/>
      </c>
      <c r="AN463" s="173">
        <f>COUNTIF(AM$4:AM463,"&gt;0")</f>
        <v>0</v>
      </c>
      <c r="AO463" s="173">
        <f>Table1[[#This Row],[ORDER QUANTITY
to be collected BEFORE 31.3.22]]</f>
        <v>0</v>
      </c>
      <c r="AP463" s="174">
        <f t="shared" si="84"/>
        <v>0</v>
      </c>
      <c r="AQ463" s="174">
        <f>IFERROR(INDEX(Retail!H:H,MATCH($D463,Retail!$D:$D,0)),0)</f>
        <v>0</v>
      </c>
      <c r="AR463" s="174">
        <f>IFERROR(INDEX(Retail!J:J,MATCH($D463,Retail!$D:$D,0)),0)</f>
        <v>0</v>
      </c>
      <c r="AS463" s="174">
        <f>IFERROR(INDEX('NEW2022'!H:H,MATCH($D463,'NEW2022'!D:D,0)),0)</f>
        <v>0</v>
      </c>
      <c r="AT463" s="174">
        <f>IFERROR(INDEX('NEW2022'!J:J,MATCH($D463,'NEW2022'!D:D,0)),0)</f>
        <v>0</v>
      </c>
      <c r="AU463" s="174">
        <f>IFERROR(INDEX('Quiet Items'!H:H,MATCH($D463,'Quiet Items'!D:D,0)),0)</f>
        <v>0</v>
      </c>
      <c r="AV463" s="174">
        <f>IFERROR(INDEX('Quiet Items'!J:J,MATCH($D463,'Quiet Items'!D:D,0)),0)</f>
        <v>0</v>
      </c>
      <c r="AW463" s="174">
        <f>IFERROR(INDEX('1.4G'!H:H,MATCH($D463,'1.4G'!D:D,0)),0)</f>
        <v>0</v>
      </c>
      <c r="AX463" s="174">
        <f>IFERROR(INDEX('1.4G'!J:J,MATCH($D463,'1.4G'!D:D,0)),0)</f>
        <v>0</v>
      </c>
      <c r="AY463" s="174">
        <f t="shared" si="75"/>
        <v>0</v>
      </c>
      <c r="AZ463" s="174">
        <f t="shared" si="76"/>
        <v>0</v>
      </c>
      <c r="BA463" s="175">
        <f>IFERROR(Table1[[#This Row],[Line total ordered for now]]*Table1[[#This Row],[GUARANTEED PRICE
for STOCK orders collected before 31.3.22]],0)</f>
        <v>0</v>
      </c>
      <c r="BB463" s="175">
        <f t="shared" si="85"/>
        <v>0</v>
      </c>
      <c r="BC463" s="176">
        <f>(AZ463+Table1[[#This Row],[Line total ordered for now]])*Z463</f>
        <v>0</v>
      </c>
      <c r="BD463" s="200">
        <v>74.617398894706056</v>
      </c>
      <c r="BE463" s="65"/>
      <c r="BF463" s="65"/>
      <c r="BG463" s="65"/>
      <c r="BH463" s="65"/>
      <c r="BI463" s="65"/>
      <c r="BJ463" s="65"/>
      <c r="BK463" s="65"/>
      <c r="BL463" s="55"/>
      <c r="BM463"/>
      <c r="BN463"/>
      <c r="BO463"/>
      <c r="BP463"/>
      <c r="BQ463"/>
      <c r="BR463"/>
      <c r="BS463"/>
      <c r="BT463"/>
    </row>
    <row r="464" spans="1:72" ht="15.75">
      <c r="A464" s="202">
        <v>461</v>
      </c>
      <c r="B464" s="68" t="s">
        <v>6377</v>
      </c>
      <c r="C464" s="149" t="s">
        <v>165</v>
      </c>
      <c r="D464" s="149" t="s">
        <v>6074</v>
      </c>
      <c r="E464" s="149" t="s">
        <v>6075</v>
      </c>
      <c r="F464" s="158" t="str">
        <f t="shared" si="74"/>
        <v/>
      </c>
      <c r="G464" s="187">
        <v>0</v>
      </c>
      <c r="H464" s="150"/>
      <c r="I464" s="184">
        <v>82.91</v>
      </c>
      <c r="J464" s="150"/>
      <c r="K464" s="151">
        <v>3.4545833333333333</v>
      </c>
      <c r="L464" s="152">
        <v>78.760000000000005</v>
      </c>
      <c r="M464" s="152">
        <v>82.91</v>
      </c>
      <c r="N464" s="153" t="s">
        <v>150</v>
      </c>
      <c r="O464" s="154">
        <v>24</v>
      </c>
      <c r="P464" s="153">
        <v>22</v>
      </c>
      <c r="Q464" s="153" t="s">
        <v>147</v>
      </c>
      <c r="R464" s="155">
        <v>18</v>
      </c>
      <c r="S464" s="155">
        <v>4.8</v>
      </c>
      <c r="T464" s="155">
        <v>0.3</v>
      </c>
      <c r="U464" s="154" t="s">
        <v>94</v>
      </c>
      <c r="V464" s="153" t="s">
        <v>89</v>
      </c>
      <c r="W464" s="153" t="s">
        <v>154</v>
      </c>
      <c r="X464" s="151">
        <v>15.49</v>
      </c>
      <c r="Y464" s="151">
        <v>12.49</v>
      </c>
      <c r="Z464" s="156">
        <v>3.6165999999999997E-2</v>
      </c>
      <c r="AA464" s="153" t="s">
        <v>166</v>
      </c>
      <c r="AB464" s="153" t="s">
        <v>5880</v>
      </c>
      <c r="AC464" s="153" t="s">
        <v>6061</v>
      </c>
      <c r="AD464" s="157">
        <v>0</v>
      </c>
      <c r="AE464" s="110">
        <v>0</v>
      </c>
      <c r="AF464" s="110">
        <v>5</v>
      </c>
      <c r="AG464" s="112">
        <f t="shared" si="86"/>
        <v>1</v>
      </c>
      <c r="AH464" s="110">
        <f>SUM(AG$4:AG464)</f>
        <v>4</v>
      </c>
      <c r="AI464" s="112">
        <f t="shared" si="83"/>
        <v>1</v>
      </c>
      <c r="AJ464" s="110">
        <f>COUNTIF(AI$4:AI464,"&gt;0")</f>
        <v>5</v>
      </c>
      <c r="AK464" s="110">
        <v>0</v>
      </c>
      <c r="AL464" s="110">
        <v>1</v>
      </c>
      <c r="AM464" s="172" t="str">
        <f>IF(OR(Table1[[#This Row],[Line total ordered for now]]&gt;0,Table1[[#This Row],[Line total ordered for season]]&gt;0),1,"")</f>
        <v/>
      </c>
      <c r="AN464" s="173">
        <f>COUNTIF(AM$4:AM464,"&gt;0")</f>
        <v>0</v>
      </c>
      <c r="AO464" s="173">
        <f>Table1[[#This Row],[ORDER QUANTITY
to be collected BEFORE 31.3.22]]</f>
        <v>0</v>
      </c>
      <c r="AP464" s="174">
        <f t="shared" si="84"/>
        <v>0</v>
      </c>
      <c r="AQ464" s="174">
        <f>IFERROR(INDEX(Retail!H:H,MATCH($D464,Retail!$D:$D,0)),0)</f>
        <v>0</v>
      </c>
      <c r="AR464" s="174">
        <f>IFERROR(INDEX(Retail!J:J,MATCH($D464,Retail!$D:$D,0)),0)</f>
        <v>0</v>
      </c>
      <c r="AS464" s="174">
        <f>IFERROR(INDEX('NEW2022'!H:H,MATCH($D464,'NEW2022'!D:D,0)),0)</f>
        <v>0</v>
      </c>
      <c r="AT464" s="174">
        <f>IFERROR(INDEX('NEW2022'!J:J,MATCH($D464,'NEW2022'!D:D,0)),0)</f>
        <v>0</v>
      </c>
      <c r="AU464" s="174">
        <f>IFERROR(INDEX('Quiet Items'!H:H,MATCH($D464,'Quiet Items'!D:D,0)),0)</f>
        <v>0</v>
      </c>
      <c r="AV464" s="174">
        <f>IFERROR(INDEX('Quiet Items'!J:J,MATCH($D464,'Quiet Items'!D:D,0)),0)</f>
        <v>0</v>
      </c>
      <c r="AW464" s="174">
        <f>IFERROR(INDEX('1.4G'!H:H,MATCH($D464,'1.4G'!D:D,0)),0)</f>
        <v>0</v>
      </c>
      <c r="AX464" s="174">
        <f>IFERROR(INDEX('1.4G'!J:J,MATCH($D464,'1.4G'!D:D,0)),0)</f>
        <v>0</v>
      </c>
      <c r="AY464" s="174">
        <f t="shared" si="75"/>
        <v>0</v>
      </c>
      <c r="AZ464" s="174">
        <f t="shared" si="76"/>
        <v>0</v>
      </c>
      <c r="BA464" s="175">
        <f>IFERROR(Table1[[#This Row],[Line total ordered for now]]*Table1[[#This Row],[GUARANTEED PRICE
for STOCK orders collected before 31.3.22]],0)</f>
        <v>0</v>
      </c>
      <c r="BB464" s="175">
        <f t="shared" si="85"/>
        <v>0</v>
      </c>
      <c r="BC464" s="176">
        <f>(AZ464+Table1[[#This Row],[Line total ordered for now]])*Z464</f>
        <v>0</v>
      </c>
      <c r="BD464" s="200">
        <v>74.619</v>
      </c>
      <c r="BE464" s="65"/>
      <c r="BF464" s="65"/>
      <c r="BG464" s="65"/>
      <c r="BH464" s="65"/>
      <c r="BI464" s="65"/>
      <c r="BJ464" s="65"/>
      <c r="BK464" s="65"/>
      <c r="BL464" s="55"/>
      <c r="BM464"/>
      <c r="BN464"/>
      <c r="BO464"/>
      <c r="BP464"/>
      <c r="BQ464"/>
      <c r="BR464"/>
      <c r="BS464"/>
      <c r="BT464"/>
    </row>
    <row r="465" spans="1:72" ht="15.75">
      <c r="A465" s="202">
        <v>462</v>
      </c>
      <c r="B465" s="68" t="s">
        <v>6378</v>
      </c>
      <c r="C465" s="149" t="s">
        <v>165</v>
      </c>
      <c r="D465" s="149" t="s">
        <v>3595</v>
      </c>
      <c r="E465" s="149" t="s">
        <v>3596</v>
      </c>
      <c r="F465" s="158" t="str">
        <f t="shared" si="74"/>
        <v>Video</v>
      </c>
      <c r="G465" s="187">
        <v>0</v>
      </c>
      <c r="H465" s="150"/>
      <c r="I465" s="184">
        <v>72.819999999999993</v>
      </c>
      <c r="J465" s="150"/>
      <c r="K465" s="151">
        <v>3.5248973351081201</v>
      </c>
      <c r="L465" s="152">
        <v>80.36765924046513</v>
      </c>
      <c r="M465" s="152">
        <v>84.597536042594882</v>
      </c>
      <c r="N465" s="153" t="s">
        <v>150</v>
      </c>
      <c r="O465" s="154">
        <v>24</v>
      </c>
      <c r="P465" s="153">
        <v>30</v>
      </c>
      <c r="Q465" s="153" t="s">
        <v>146</v>
      </c>
      <c r="R465" s="155">
        <v>19</v>
      </c>
      <c r="S465" s="155">
        <v>3.5</v>
      </c>
      <c r="T465" s="155">
        <v>0.3</v>
      </c>
      <c r="U465" s="154" t="s">
        <v>95</v>
      </c>
      <c r="V465" s="153" t="s">
        <v>88</v>
      </c>
      <c r="W465" s="153" t="s">
        <v>154</v>
      </c>
      <c r="X465" s="151">
        <v>10.99</v>
      </c>
      <c r="Y465" s="151">
        <v>8.99</v>
      </c>
      <c r="Z465" s="156">
        <v>3.9269999999999999E-2</v>
      </c>
      <c r="AA465" s="153" t="s">
        <v>228</v>
      </c>
      <c r="AB465" s="153" t="s">
        <v>5251</v>
      </c>
      <c r="AC465" s="153" t="s">
        <v>141</v>
      </c>
      <c r="AD465" s="157" t="s">
        <v>3597</v>
      </c>
      <c r="AE465" s="110">
        <v>1</v>
      </c>
      <c r="AF465" s="110">
        <v>6</v>
      </c>
      <c r="AG465" s="112">
        <f t="shared" si="86"/>
        <v>0</v>
      </c>
      <c r="AH465" s="110">
        <f>SUM(AG$4:AG465)</f>
        <v>4</v>
      </c>
      <c r="AI465" s="112">
        <f t="shared" si="83"/>
        <v>1</v>
      </c>
      <c r="AJ465" s="110">
        <f>COUNTIF(AI$4:AI465,"&gt;0")</f>
        <v>6</v>
      </c>
      <c r="AK465" s="110">
        <v>1</v>
      </c>
      <c r="AL465" s="110">
        <v>2</v>
      </c>
      <c r="AM465" s="172" t="str">
        <f>IF(OR(Table1[[#This Row],[Line total ordered for now]]&gt;0,Table1[[#This Row],[Line total ordered for season]]&gt;0),1,"")</f>
        <v/>
      </c>
      <c r="AN465" s="173">
        <f>COUNTIF(AM$4:AM465,"&gt;0")</f>
        <v>0</v>
      </c>
      <c r="AO465" s="173">
        <f>Table1[[#This Row],[ORDER QUANTITY
to be collected BEFORE 31.3.22]]</f>
        <v>0</v>
      </c>
      <c r="AP465" s="174">
        <f t="shared" si="84"/>
        <v>0</v>
      </c>
      <c r="AQ465" s="174">
        <f>IFERROR(INDEX(Retail!H:H,MATCH($D465,Retail!$D:$D,0)),0)</f>
        <v>0</v>
      </c>
      <c r="AR465" s="174">
        <f>IFERROR(INDEX(Retail!J:J,MATCH($D465,Retail!$D:$D,0)),0)</f>
        <v>0</v>
      </c>
      <c r="AS465" s="174">
        <f>IFERROR(INDEX('NEW2022'!H:H,MATCH($D465,'NEW2022'!D:D,0)),0)</f>
        <v>0</v>
      </c>
      <c r="AT465" s="174">
        <f>IFERROR(INDEX('NEW2022'!J:J,MATCH($D465,'NEW2022'!D:D,0)),0)</f>
        <v>0</v>
      </c>
      <c r="AU465" s="174">
        <f>IFERROR(INDEX('Quiet Items'!H:H,MATCH($D465,'Quiet Items'!D:D,0)),0)</f>
        <v>0</v>
      </c>
      <c r="AV465" s="174">
        <f>IFERROR(INDEX('Quiet Items'!J:J,MATCH($D465,'Quiet Items'!D:D,0)),0)</f>
        <v>0</v>
      </c>
      <c r="AW465" s="174">
        <f>IFERROR(INDEX('1.4G'!H:H,MATCH($D465,'1.4G'!D:D,0)),0)</f>
        <v>0</v>
      </c>
      <c r="AX465" s="174">
        <f>IFERROR(INDEX('1.4G'!J:J,MATCH($D465,'1.4G'!D:D,0)),0)</f>
        <v>0</v>
      </c>
      <c r="AY465" s="174">
        <f t="shared" si="75"/>
        <v>0</v>
      </c>
      <c r="AZ465" s="174">
        <f t="shared" si="76"/>
        <v>0</v>
      </c>
      <c r="BA465" s="175">
        <f>IFERROR(Table1[[#This Row],[Line total ordered for now]]*Table1[[#This Row],[GUARANTEED PRICE
for STOCK orders collected before 31.3.22]],0)</f>
        <v>0</v>
      </c>
      <c r="BB465" s="175">
        <f t="shared" si="85"/>
        <v>0</v>
      </c>
      <c r="BC465" s="176">
        <f>(AZ465+Table1[[#This Row],[Line total ordered for now]])*Z465</f>
        <v>0</v>
      </c>
      <c r="BD465" s="200">
        <v>76.137782438335392</v>
      </c>
      <c r="BE465" s="65"/>
      <c r="BF465" s="65"/>
      <c r="BG465" s="65"/>
      <c r="BH465" s="65"/>
      <c r="BI465" s="65"/>
      <c r="BJ465" s="65"/>
      <c r="BK465" s="65"/>
      <c r="BL465" s="55"/>
      <c r="BM465"/>
      <c r="BN465"/>
      <c r="BO465"/>
      <c r="BP465"/>
      <c r="BQ465"/>
      <c r="BR465"/>
      <c r="BS465"/>
      <c r="BT465"/>
    </row>
    <row r="466" spans="1:72" ht="15.75">
      <c r="A466" s="202">
        <v>463</v>
      </c>
      <c r="B466" s="68" t="s">
        <v>6378</v>
      </c>
      <c r="C466" s="149" t="s">
        <v>165</v>
      </c>
      <c r="D466" s="149" t="s">
        <v>20</v>
      </c>
      <c r="E466" s="149" t="s">
        <v>333</v>
      </c>
      <c r="F466" s="158" t="str">
        <f t="shared" si="74"/>
        <v>Video</v>
      </c>
      <c r="G466" s="187">
        <v>0</v>
      </c>
      <c r="H466" s="150"/>
      <c r="I466" s="184">
        <v>75.239999999999995</v>
      </c>
      <c r="J466" s="150"/>
      <c r="K466" s="151">
        <v>3.6776196780761166</v>
      </c>
      <c r="L466" s="152">
        <v>83.849728660135455</v>
      </c>
      <c r="M466" s="152">
        <v>88.262872273826801</v>
      </c>
      <c r="N466" s="153" t="s">
        <v>150</v>
      </c>
      <c r="O466" s="154">
        <v>24</v>
      </c>
      <c r="P466" s="153">
        <v>17</v>
      </c>
      <c r="Q466" s="153" t="s">
        <v>147</v>
      </c>
      <c r="R466" s="155">
        <v>18</v>
      </c>
      <c r="S466" s="155">
        <v>4.8</v>
      </c>
      <c r="T466" s="155">
        <v>0.3</v>
      </c>
      <c r="U466" s="154" t="s">
        <v>94</v>
      </c>
      <c r="V466" s="153" t="s">
        <v>89</v>
      </c>
      <c r="W466" s="153" t="s">
        <v>154</v>
      </c>
      <c r="X466" s="151">
        <v>13.99</v>
      </c>
      <c r="Y466" s="151">
        <v>9.99</v>
      </c>
      <c r="Z466" s="156">
        <v>3.7900000000000003E-2</v>
      </c>
      <c r="AA466" s="153" t="s">
        <v>166</v>
      </c>
      <c r="AB466" s="153" t="s">
        <v>5960</v>
      </c>
      <c r="AC466" s="153" t="s">
        <v>6061</v>
      </c>
      <c r="AD466" s="157" t="s">
        <v>298</v>
      </c>
      <c r="AE466" s="110">
        <v>0</v>
      </c>
      <c r="AF466" s="110">
        <v>6</v>
      </c>
      <c r="AG466" s="112">
        <f t="shared" si="86"/>
        <v>0</v>
      </c>
      <c r="AH466" s="110">
        <f>SUM(AG$4:AG466)</f>
        <v>4</v>
      </c>
      <c r="AI466" s="112">
        <f t="shared" si="83"/>
        <v>1</v>
      </c>
      <c r="AJ466" s="110">
        <f>COUNTIF(AI$4:AI466,"&gt;0")</f>
        <v>7</v>
      </c>
      <c r="AK466" s="110">
        <v>0</v>
      </c>
      <c r="AL466" s="110">
        <v>2</v>
      </c>
      <c r="AM466" s="172" t="str">
        <f>IF(OR(Table1[[#This Row],[Line total ordered for now]]&gt;0,Table1[[#This Row],[Line total ordered for season]]&gt;0),1,"")</f>
        <v/>
      </c>
      <c r="AN466" s="173">
        <f>COUNTIF(AM$4:AM466,"&gt;0")</f>
        <v>0</v>
      </c>
      <c r="AO466" s="173">
        <f>Table1[[#This Row],[ORDER QUANTITY
to be collected BEFORE 31.3.22]]</f>
        <v>0</v>
      </c>
      <c r="AP466" s="174">
        <f t="shared" si="84"/>
        <v>0</v>
      </c>
      <c r="AQ466" s="174">
        <f>IFERROR(INDEX(Retail!H:H,MATCH($D466,Retail!$D:$D,0)),0)</f>
        <v>0</v>
      </c>
      <c r="AR466" s="174">
        <f>IFERROR(INDEX(Retail!J:J,MATCH($D466,Retail!$D:$D,0)),0)</f>
        <v>0</v>
      </c>
      <c r="AS466" s="174">
        <f>IFERROR(INDEX('NEW2022'!H:H,MATCH($D466,'NEW2022'!D:D,0)),0)</f>
        <v>0</v>
      </c>
      <c r="AT466" s="174">
        <f>IFERROR(INDEX('NEW2022'!J:J,MATCH($D466,'NEW2022'!D:D,0)),0)</f>
        <v>0</v>
      </c>
      <c r="AU466" s="174">
        <f>IFERROR(INDEX('Quiet Items'!H:H,MATCH($D466,'Quiet Items'!D:D,0)),0)</f>
        <v>0</v>
      </c>
      <c r="AV466" s="174">
        <f>IFERROR(INDEX('Quiet Items'!J:J,MATCH($D466,'Quiet Items'!D:D,0)),0)</f>
        <v>0</v>
      </c>
      <c r="AW466" s="174">
        <f>IFERROR(INDEX('1.4G'!H:H,MATCH($D466,'1.4G'!D:D,0)),0)</f>
        <v>0</v>
      </c>
      <c r="AX466" s="174">
        <f>IFERROR(INDEX('1.4G'!J:J,MATCH($D466,'1.4G'!D:D,0)),0)</f>
        <v>0</v>
      </c>
      <c r="AY466" s="174">
        <f t="shared" si="75"/>
        <v>0</v>
      </c>
      <c r="AZ466" s="174">
        <f t="shared" si="76"/>
        <v>0</v>
      </c>
      <c r="BA466" s="175">
        <f>IFERROR(Table1[[#This Row],[Line total ordered for now]]*Table1[[#This Row],[GUARANTEED PRICE
for STOCK orders collected before 31.3.22]],0)</f>
        <v>0</v>
      </c>
      <c r="BB466" s="175">
        <f t="shared" si="85"/>
        <v>0</v>
      </c>
      <c r="BC466" s="176">
        <f>(AZ466+Table1[[#This Row],[Line total ordered for now]])*Z466</f>
        <v>0</v>
      </c>
      <c r="BD466" s="200">
        <v>79.436585046444122</v>
      </c>
      <c r="BE466" s="65"/>
      <c r="BF466" s="65"/>
      <c r="BG466" s="65"/>
      <c r="BH466" s="65"/>
      <c r="BI466" s="65"/>
      <c r="BJ466" s="65"/>
      <c r="BK466" s="65"/>
      <c r="BL466" s="55"/>
      <c r="BM466"/>
      <c r="BN466"/>
      <c r="BO466"/>
      <c r="BP466"/>
      <c r="BQ466"/>
      <c r="BR466"/>
      <c r="BS466"/>
      <c r="BT466"/>
    </row>
    <row r="467" spans="1:72" ht="15.75">
      <c r="A467" s="202">
        <v>464</v>
      </c>
      <c r="B467" s="68" t="s">
        <v>6378</v>
      </c>
      <c r="C467" s="149" t="s">
        <v>165</v>
      </c>
      <c r="D467" s="149" t="s">
        <v>22</v>
      </c>
      <c r="E467" s="149" t="s">
        <v>322</v>
      </c>
      <c r="F467" s="158" t="str">
        <f t="shared" ref="F467:F530" si="87">IF(LEFT(AD467,4)="http",HYPERLINK(AD467,"Video"),"")</f>
        <v>Video</v>
      </c>
      <c r="G467" s="187">
        <v>21</v>
      </c>
      <c r="H467" s="150"/>
      <c r="I467" s="184">
        <v>85.63</v>
      </c>
      <c r="J467" s="150"/>
      <c r="K467" s="151">
        <v>3.9200409379545333</v>
      </c>
      <c r="L467" s="152">
        <v>89.376933385363358</v>
      </c>
      <c r="M467" s="152">
        <v>94.080982510908797</v>
      </c>
      <c r="N467" s="153" t="s">
        <v>150</v>
      </c>
      <c r="O467" s="154">
        <v>24</v>
      </c>
      <c r="P467" s="153">
        <v>25</v>
      </c>
      <c r="Q467" s="153" t="s">
        <v>147</v>
      </c>
      <c r="R467" s="155">
        <v>19</v>
      </c>
      <c r="S467" s="155">
        <v>2.76</v>
      </c>
      <c r="T467" s="155">
        <v>0.3</v>
      </c>
      <c r="U467" s="154" t="s">
        <v>94</v>
      </c>
      <c r="V467" s="153" t="s">
        <v>89</v>
      </c>
      <c r="W467" s="153" t="s">
        <v>154</v>
      </c>
      <c r="X467" s="151">
        <v>14.99</v>
      </c>
      <c r="Y467" s="151">
        <v>10.99</v>
      </c>
      <c r="Z467" s="156">
        <v>3.8800000000000001E-2</v>
      </c>
      <c r="AA467" s="153" t="s">
        <v>166</v>
      </c>
      <c r="AB467" s="153" t="s">
        <v>5029</v>
      </c>
      <c r="AC467" s="153" t="s">
        <v>785</v>
      </c>
      <c r="AD467" s="157" t="s">
        <v>586</v>
      </c>
      <c r="AE467" s="110">
        <v>0</v>
      </c>
      <c r="AF467" s="110">
        <v>6</v>
      </c>
      <c r="AG467" s="112">
        <f t="shared" si="86"/>
        <v>0</v>
      </c>
      <c r="AH467" s="110">
        <f>SUM(AG$4:AG467)</f>
        <v>4</v>
      </c>
      <c r="AI467" s="112">
        <f t="shared" si="83"/>
        <v>1</v>
      </c>
      <c r="AJ467" s="110">
        <f>COUNTIF(AI$4:AI467,"&gt;0")</f>
        <v>8</v>
      </c>
      <c r="AK467" s="110">
        <v>0</v>
      </c>
      <c r="AL467" s="110">
        <v>2</v>
      </c>
      <c r="AM467" s="172" t="str">
        <f>IF(OR(Table1[[#This Row],[Line total ordered for now]]&gt;0,Table1[[#This Row],[Line total ordered for season]]&gt;0),1,"")</f>
        <v/>
      </c>
      <c r="AN467" s="173">
        <f>COUNTIF(AM$4:AM467,"&gt;0")</f>
        <v>0</v>
      </c>
      <c r="AO467" s="173">
        <f>Table1[[#This Row],[ORDER QUANTITY
to be collected BEFORE 31.3.22]]</f>
        <v>0</v>
      </c>
      <c r="AP467" s="174">
        <f t="shared" si="84"/>
        <v>0</v>
      </c>
      <c r="AQ467" s="174">
        <f>IFERROR(INDEX(Retail!H:H,MATCH($D467,Retail!$D:$D,0)),0)</f>
        <v>0</v>
      </c>
      <c r="AR467" s="174">
        <f>IFERROR(INDEX(Retail!J:J,MATCH($D467,Retail!$D:$D,0)),0)</f>
        <v>0</v>
      </c>
      <c r="AS467" s="174">
        <f>IFERROR(INDEX('NEW2022'!H:H,MATCH($D467,'NEW2022'!D:D,0)),0)</f>
        <v>0</v>
      </c>
      <c r="AT467" s="174">
        <f>IFERROR(INDEX('NEW2022'!J:J,MATCH($D467,'NEW2022'!D:D,0)),0)</f>
        <v>0</v>
      </c>
      <c r="AU467" s="174">
        <f>IFERROR(INDEX('Quiet Items'!H:H,MATCH($D467,'Quiet Items'!D:D,0)),0)</f>
        <v>0</v>
      </c>
      <c r="AV467" s="174">
        <f>IFERROR(INDEX('Quiet Items'!J:J,MATCH($D467,'Quiet Items'!D:D,0)),0)</f>
        <v>0</v>
      </c>
      <c r="AW467" s="174">
        <f>IFERROR(INDEX('1.4G'!H:H,MATCH($D467,'1.4G'!D:D,0)),0)</f>
        <v>0</v>
      </c>
      <c r="AX467" s="174">
        <f>IFERROR(INDEX('1.4G'!J:J,MATCH($D467,'1.4G'!D:D,0)),0)</f>
        <v>0</v>
      </c>
      <c r="AY467" s="174">
        <f t="shared" ref="AY467:AY530" si="88">IF(OR(AU467&gt;0,AW467&gt;0,AO467&gt;0,AS467&gt;0,AQ467&gt;0),AU467+AW467+AO467+AS467+AQ467,0)</f>
        <v>0</v>
      </c>
      <c r="AZ467" s="174">
        <f t="shared" ref="AZ467:AZ530" si="89">IF(OR(AV467&gt;0,AX467&gt;0,AP467&gt;0,AT467&gt;0,AR467&gt;0),AV467+AX467+AP467+AT467+AR467,0)</f>
        <v>0</v>
      </c>
      <c r="BA467" s="175">
        <f>IFERROR(Table1[[#This Row],[Line total ordered for now]]*Table1[[#This Row],[GUARANTEED PRICE
for STOCK orders collected before 31.3.22]],0)</f>
        <v>0</v>
      </c>
      <c r="BB467" s="175">
        <f t="shared" si="85"/>
        <v>0</v>
      </c>
      <c r="BC467" s="176">
        <f>(AZ467+Table1[[#This Row],[Line total ordered for now]])*Z467</f>
        <v>0</v>
      </c>
      <c r="BD467" s="200">
        <v>84.67288425981792</v>
      </c>
      <c r="BE467" s="65"/>
      <c r="BF467" s="65"/>
      <c r="BG467" s="65"/>
      <c r="BH467" s="65"/>
      <c r="BI467" s="65"/>
      <c r="BJ467" s="65"/>
      <c r="BK467" s="65"/>
      <c r="BL467" s="55"/>
      <c r="BM467"/>
      <c r="BN467"/>
      <c r="BO467"/>
      <c r="BP467"/>
      <c r="BQ467"/>
      <c r="BR467"/>
      <c r="BS467"/>
      <c r="BT467"/>
    </row>
    <row r="468" spans="1:72" ht="15.75">
      <c r="A468" s="202">
        <v>465</v>
      </c>
      <c r="B468" s="68" t="s">
        <v>6377</v>
      </c>
      <c r="C468" s="149" t="s">
        <v>165</v>
      </c>
      <c r="D468" s="149" t="s">
        <v>6076</v>
      </c>
      <c r="E468" s="149" t="s">
        <v>6077</v>
      </c>
      <c r="F468" s="158" t="str">
        <f t="shared" si="87"/>
        <v/>
      </c>
      <c r="G468" s="187">
        <v>0</v>
      </c>
      <c r="H468" s="150"/>
      <c r="I468" s="184">
        <v>71.47</v>
      </c>
      <c r="J468" s="150"/>
      <c r="K468" s="151">
        <v>3.9705555555555554</v>
      </c>
      <c r="L468" s="152">
        <v>67.900000000000006</v>
      </c>
      <c r="M468" s="152">
        <v>71.47</v>
      </c>
      <c r="N468" s="153" t="s">
        <v>150</v>
      </c>
      <c r="O468" s="154">
        <v>18</v>
      </c>
      <c r="P468" s="153">
        <v>37</v>
      </c>
      <c r="Q468" s="153" t="s">
        <v>146</v>
      </c>
      <c r="R468" s="155">
        <v>16</v>
      </c>
      <c r="S468" s="155">
        <v>2.6</v>
      </c>
      <c r="T468" s="155">
        <v>0</v>
      </c>
      <c r="U468" s="154" t="s">
        <v>95</v>
      </c>
      <c r="V468" s="153" t="s">
        <v>88</v>
      </c>
      <c r="W468" s="153" t="s">
        <v>154</v>
      </c>
      <c r="X468" s="151">
        <v>15.49</v>
      </c>
      <c r="Y468" s="151">
        <v>12.49</v>
      </c>
      <c r="Z468" s="156">
        <v>3.5999999999999997E-2</v>
      </c>
      <c r="AA468" s="153" t="s">
        <v>228</v>
      </c>
      <c r="AB468" s="153" t="s">
        <v>4642</v>
      </c>
      <c r="AC468" s="153" t="s">
        <v>277</v>
      </c>
      <c r="AD468" s="157">
        <v>0</v>
      </c>
      <c r="AE468" s="110">
        <v>1</v>
      </c>
      <c r="AF468" s="110">
        <v>7</v>
      </c>
      <c r="AG468" s="112">
        <f t="shared" si="86"/>
        <v>1</v>
      </c>
      <c r="AH468" s="110">
        <f>SUM(AG$4:AG468)</f>
        <v>5</v>
      </c>
      <c r="AI468" s="112">
        <f t="shared" si="83"/>
        <v>1</v>
      </c>
      <c r="AJ468" s="110">
        <f>COUNTIF(AI$4:AI468,"&gt;0")</f>
        <v>9</v>
      </c>
      <c r="AK468" s="110">
        <v>1</v>
      </c>
      <c r="AL468" s="110">
        <v>3</v>
      </c>
      <c r="AM468" s="172" t="str">
        <f>IF(OR(Table1[[#This Row],[Line total ordered for now]]&gt;0,Table1[[#This Row],[Line total ordered for season]]&gt;0),1,"")</f>
        <v/>
      </c>
      <c r="AN468" s="173">
        <f>COUNTIF(AM$4:AM468,"&gt;0")</f>
        <v>0</v>
      </c>
      <c r="AO468" s="173">
        <f>Table1[[#This Row],[ORDER QUANTITY
to be collected BEFORE 31.3.22]]</f>
        <v>0</v>
      </c>
      <c r="AP468" s="174">
        <f t="shared" si="84"/>
        <v>0</v>
      </c>
      <c r="AQ468" s="174">
        <f>IFERROR(INDEX(Retail!H:H,MATCH($D468,Retail!$D:$D,0)),0)</f>
        <v>0</v>
      </c>
      <c r="AR468" s="174">
        <f>IFERROR(INDEX(Retail!J:J,MATCH($D468,Retail!$D:$D,0)),0)</f>
        <v>0</v>
      </c>
      <c r="AS468" s="174">
        <f>IFERROR(INDEX('NEW2022'!H:H,MATCH($D468,'NEW2022'!D:D,0)),0)</f>
        <v>0</v>
      </c>
      <c r="AT468" s="174">
        <f>IFERROR(INDEX('NEW2022'!J:J,MATCH($D468,'NEW2022'!D:D,0)),0)</f>
        <v>0</v>
      </c>
      <c r="AU468" s="174">
        <f>IFERROR(INDEX('Quiet Items'!H:H,MATCH($D468,'Quiet Items'!D:D,0)),0)</f>
        <v>0</v>
      </c>
      <c r="AV468" s="174">
        <f>IFERROR(INDEX('Quiet Items'!J:J,MATCH($D468,'Quiet Items'!D:D,0)),0)</f>
        <v>0</v>
      </c>
      <c r="AW468" s="174">
        <f>IFERROR(INDEX('1.4G'!H:H,MATCH($D468,'1.4G'!D:D,0)),0)</f>
        <v>0</v>
      </c>
      <c r="AX468" s="174">
        <f>IFERROR(INDEX('1.4G'!J:J,MATCH($D468,'1.4G'!D:D,0)),0)</f>
        <v>0</v>
      </c>
      <c r="AY468" s="174">
        <f t="shared" si="88"/>
        <v>0</v>
      </c>
      <c r="AZ468" s="174">
        <f t="shared" si="89"/>
        <v>0</v>
      </c>
      <c r="BA468" s="175">
        <f>IFERROR(Table1[[#This Row],[Line total ordered for now]]*Table1[[#This Row],[GUARANTEED PRICE
for STOCK orders collected before 31.3.22]],0)</f>
        <v>0</v>
      </c>
      <c r="BB468" s="175">
        <f t="shared" si="85"/>
        <v>0</v>
      </c>
      <c r="BC468" s="176">
        <f>(AZ468+Table1[[#This Row],[Line total ordered for now]])*Z468</f>
        <v>0</v>
      </c>
      <c r="BD468" s="200">
        <v>64.323000000000008</v>
      </c>
      <c r="BE468" s="65"/>
      <c r="BF468" s="65"/>
      <c r="BG468" s="65"/>
      <c r="BH468" s="65"/>
      <c r="BI468" s="65"/>
      <c r="BJ468" s="65"/>
      <c r="BK468" s="65"/>
      <c r="BL468" s="55"/>
      <c r="BM468"/>
      <c r="BN468"/>
      <c r="BO468"/>
      <c r="BP468"/>
      <c r="BQ468"/>
      <c r="BR468"/>
      <c r="BS468"/>
      <c r="BT468"/>
    </row>
    <row r="469" spans="1:72" ht="15.75">
      <c r="A469" s="202">
        <v>466</v>
      </c>
      <c r="B469" s="68" t="s">
        <v>582</v>
      </c>
      <c r="C469" s="149" t="s">
        <v>165</v>
      </c>
      <c r="D469" s="149" t="s">
        <v>521</v>
      </c>
      <c r="E469" s="149" t="s">
        <v>522</v>
      </c>
      <c r="F469" s="158" t="str">
        <f t="shared" si="87"/>
        <v>Video</v>
      </c>
      <c r="G469" s="187">
        <v>0</v>
      </c>
      <c r="H469" s="150"/>
      <c r="I469" s="184">
        <v>65.63</v>
      </c>
      <c r="J469" s="150"/>
      <c r="K469" s="151">
        <v>3.9707570620914288</v>
      </c>
      <c r="L469" s="152">
        <v>67.899945761763433</v>
      </c>
      <c r="M469" s="152">
        <v>71.473627117645719</v>
      </c>
      <c r="N469" s="153" t="s">
        <v>150</v>
      </c>
      <c r="O469" s="154">
        <v>18</v>
      </c>
      <c r="P469" s="153">
        <v>37</v>
      </c>
      <c r="Q469" s="153" t="s">
        <v>146</v>
      </c>
      <c r="R469" s="155">
        <v>16</v>
      </c>
      <c r="S469" s="155">
        <v>2.6</v>
      </c>
      <c r="T469" s="155">
        <v>0</v>
      </c>
      <c r="U469" s="154" t="s">
        <v>95</v>
      </c>
      <c r="V469" s="153" t="s">
        <v>88</v>
      </c>
      <c r="W469" s="153" t="s">
        <v>154</v>
      </c>
      <c r="X469" s="151">
        <v>13.99</v>
      </c>
      <c r="Y469" s="151">
        <v>9.99</v>
      </c>
      <c r="Z469" s="156">
        <v>3.5999999999999997E-2</v>
      </c>
      <c r="AA469" s="153" t="s">
        <v>228</v>
      </c>
      <c r="AB469" s="153" t="s">
        <v>4642</v>
      </c>
      <c r="AC469" s="153" t="s">
        <v>277</v>
      </c>
      <c r="AD469" s="157" t="s">
        <v>523</v>
      </c>
      <c r="AE469" s="110">
        <v>1</v>
      </c>
      <c r="AF469" s="110">
        <v>8</v>
      </c>
      <c r="AG469" s="112">
        <f t="shared" si="86"/>
        <v>1</v>
      </c>
      <c r="AH469" s="110">
        <f>SUM(AG$4:AG469)</f>
        <v>6</v>
      </c>
      <c r="AI469" s="112">
        <f t="shared" si="83"/>
        <v>1</v>
      </c>
      <c r="AJ469" s="110">
        <f>COUNTIF(AI$4:AI469,"&gt;0")</f>
        <v>10</v>
      </c>
      <c r="AK469" s="110">
        <v>1</v>
      </c>
      <c r="AL469" s="110">
        <v>4</v>
      </c>
      <c r="AM469" s="172" t="str">
        <f>IF(OR(Table1[[#This Row],[Line total ordered for now]]&gt;0,Table1[[#This Row],[Line total ordered for season]]&gt;0),1,"")</f>
        <v/>
      </c>
      <c r="AN469" s="173">
        <f>COUNTIF(AM$4:AM469,"&gt;0")</f>
        <v>0</v>
      </c>
      <c r="AO469" s="173">
        <f>Table1[[#This Row],[ORDER QUANTITY
to be collected BEFORE 31.3.22]]</f>
        <v>0</v>
      </c>
      <c r="AP469" s="174">
        <f t="shared" si="84"/>
        <v>0</v>
      </c>
      <c r="AQ469" s="174">
        <f>IFERROR(INDEX(Retail!H:H,MATCH($D469,Retail!$D:$D,0)),0)</f>
        <v>0</v>
      </c>
      <c r="AR469" s="174">
        <f>IFERROR(INDEX(Retail!J:J,MATCH($D469,Retail!$D:$D,0)),0)</f>
        <v>0</v>
      </c>
      <c r="AS469" s="174">
        <f>IFERROR(INDEX('NEW2022'!H:H,MATCH($D469,'NEW2022'!D:D,0)),0)</f>
        <v>0</v>
      </c>
      <c r="AT469" s="174">
        <f>IFERROR(INDEX('NEW2022'!J:J,MATCH($D469,'NEW2022'!D:D,0)),0)</f>
        <v>0</v>
      </c>
      <c r="AU469" s="174">
        <f>IFERROR(INDEX('Quiet Items'!H:H,MATCH($D469,'Quiet Items'!D:D,0)),0)</f>
        <v>0</v>
      </c>
      <c r="AV469" s="174">
        <f>IFERROR(INDEX('Quiet Items'!J:J,MATCH($D469,'Quiet Items'!D:D,0)),0)</f>
        <v>0</v>
      </c>
      <c r="AW469" s="174">
        <f>IFERROR(INDEX('1.4G'!H:H,MATCH($D469,'1.4G'!D:D,0)),0)</f>
        <v>0</v>
      </c>
      <c r="AX469" s="174">
        <f>IFERROR(INDEX('1.4G'!J:J,MATCH($D469,'1.4G'!D:D,0)),0)</f>
        <v>0</v>
      </c>
      <c r="AY469" s="174">
        <f t="shared" si="88"/>
        <v>0</v>
      </c>
      <c r="AZ469" s="174">
        <f t="shared" si="89"/>
        <v>0</v>
      </c>
      <c r="BA469" s="175">
        <f>IFERROR(Table1[[#This Row],[Line total ordered for now]]*Table1[[#This Row],[GUARANTEED PRICE
for STOCK orders collected before 31.3.22]],0)</f>
        <v>0</v>
      </c>
      <c r="BB469" s="175">
        <f t="shared" si="85"/>
        <v>0</v>
      </c>
      <c r="BC469" s="176">
        <f>(AZ469+Table1[[#This Row],[Line total ordered for now]])*Z469</f>
        <v>0</v>
      </c>
      <c r="BD469" s="200">
        <v>64.326264405881147</v>
      </c>
      <c r="BE469" s="65"/>
      <c r="BF469" s="65"/>
      <c r="BG469" s="65"/>
      <c r="BH469" s="65"/>
      <c r="BI469" s="65"/>
      <c r="BJ469" s="65"/>
      <c r="BK469" s="65"/>
      <c r="BL469" s="55"/>
      <c r="BM469"/>
      <c r="BN469"/>
      <c r="BO469"/>
      <c r="BP469"/>
      <c r="BQ469"/>
      <c r="BR469"/>
      <c r="BS469"/>
      <c r="BT469"/>
    </row>
    <row r="470" spans="1:72" ht="15.75">
      <c r="A470" s="202">
        <v>467</v>
      </c>
      <c r="B470" s="68" t="s">
        <v>6378</v>
      </c>
      <c r="C470" s="149" t="s">
        <v>165</v>
      </c>
      <c r="D470" s="149" t="s">
        <v>19</v>
      </c>
      <c r="E470" s="149" t="s">
        <v>342</v>
      </c>
      <c r="F470" s="158" t="str">
        <f t="shared" si="87"/>
        <v>Video</v>
      </c>
      <c r="G470" s="187">
        <v>7</v>
      </c>
      <c r="H470" s="150"/>
      <c r="I470" s="184">
        <v>80.33</v>
      </c>
      <c r="J470" s="150"/>
      <c r="K470" s="151">
        <v>4.7925225286029125</v>
      </c>
      <c r="L470" s="152">
        <v>81.952135239109808</v>
      </c>
      <c r="M470" s="152">
        <v>86.265405514852432</v>
      </c>
      <c r="N470" s="153" t="s">
        <v>144</v>
      </c>
      <c r="O470" s="154">
        <v>18</v>
      </c>
      <c r="P470" s="153">
        <v>30</v>
      </c>
      <c r="Q470" s="153" t="s">
        <v>147</v>
      </c>
      <c r="R470" s="155">
        <v>22</v>
      </c>
      <c r="S470" s="155">
        <v>3.5</v>
      </c>
      <c r="T470" s="155">
        <v>0.3</v>
      </c>
      <c r="U470" s="154" t="s">
        <v>94</v>
      </c>
      <c r="V470" s="153" t="s">
        <v>89</v>
      </c>
      <c r="W470" s="153" t="s">
        <v>154</v>
      </c>
      <c r="X470" s="151">
        <v>16.989999999999998</v>
      </c>
      <c r="Y470" s="151">
        <v>12.99</v>
      </c>
      <c r="Z470" s="156">
        <v>4.7432000000000002E-2</v>
      </c>
      <c r="AA470" s="153" t="s">
        <v>184</v>
      </c>
      <c r="AB470" s="153" t="s">
        <v>5096</v>
      </c>
      <c r="AC470" s="153" t="s">
        <v>149</v>
      </c>
      <c r="AD470" s="157" t="s">
        <v>417</v>
      </c>
      <c r="AE470" s="110">
        <v>0</v>
      </c>
      <c r="AF470" s="110">
        <v>8</v>
      </c>
      <c r="AG470" s="112">
        <f t="shared" si="86"/>
        <v>0</v>
      </c>
      <c r="AH470" s="110">
        <f>SUM(AG$4:AG470)</f>
        <v>6</v>
      </c>
      <c r="AI470" s="112">
        <f t="shared" si="83"/>
        <v>1</v>
      </c>
      <c r="AJ470" s="110">
        <f>COUNTIF(AI$4:AI470,"&gt;0")</f>
        <v>11</v>
      </c>
      <c r="AK470" s="110">
        <v>0</v>
      </c>
      <c r="AL470" s="110">
        <v>4</v>
      </c>
      <c r="AM470" s="172" t="str">
        <f>IF(OR(Table1[[#This Row],[Line total ordered for now]]&gt;0,Table1[[#This Row],[Line total ordered for season]]&gt;0),1,"")</f>
        <v/>
      </c>
      <c r="AN470" s="173">
        <f>COUNTIF(AM$4:AM470,"&gt;0")</f>
        <v>0</v>
      </c>
      <c r="AO470" s="173">
        <f>Table1[[#This Row],[ORDER QUANTITY
to be collected BEFORE 31.3.22]]</f>
        <v>0</v>
      </c>
      <c r="AP470" s="174">
        <f t="shared" si="84"/>
        <v>0</v>
      </c>
      <c r="AQ470" s="174">
        <f>IFERROR(INDEX(Retail!H:H,MATCH($D470,Retail!$D:$D,0)),0)</f>
        <v>0</v>
      </c>
      <c r="AR470" s="174">
        <f>IFERROR(INDEX(Retail!J:J,MATCH($D470,Retail!$D:$D,0)),0)</f>
        <v>0</v>
      </c>
      <c r="AS470" s="174">
        <f>IFERROR(INDEX('NEW2022'!H:H,MATCH($D470,'NEW2022'!D:D,0)),0)</f>
        <v>0</v>
      </c>
      <c r="AT470" s="174">
        <f>IFERROR(INDEX('NEW2022'!J:J,MATCH($D470,'NEW2022'!D:D,0)),0)</f>
        <v>0</v>
      </c>
      <c r="AU470" s="174">
        <f>IFERROR(INDEX('Quiet Items'!H:H,MATCH($D470,'Quiet Items'!D:D,0)),0)</f>
        <v>0</v>
      </c>
      <c r="AV470" s="174">
        <f>IFERROR(INDEX('Quiet Items'!J:J,MATCH($D470,'Quiet Items'!D:D,0)),0)</f>
        <v>0</v>
      </c>
      <c r="AW470" s="174">
        <f>IFERROR(INDEX('1.4G'!H:H,MATCH($D470,'1.4G'!D:D,0)),0)</f>
        <v>0</v>
      </c>
      <c r="AX470" s="174">
        <f>IFERROR(INDEX('1.4G'!J:J,MATCH($D470,'1.4G'!D:D,0)),0)</f>
        <v>0</v>
      </c>
      <c r="AY470" s="174">
        <f t="shared" si="88"/>
        <v>0</v>
      </c>
      <c r="AZ470" s="174">
        <f t="shared" si="89"/>
        <v>0</v>
      </c>
      <c r="BA470" s="175">
        <f>IFERROR(Table1[[#This Row],[Line total ordered for now]]*Table1[[#This Row],[GUARANTEED PRICE
for STOCK orders collected before 31.3.22]],0)</f>
        <v>0</v>
      </c>
      <c r="BB470" s="175">
        <f t="shared" si="85"/>
        <v>0</v>
      </c>
      <c r="BC470" s="176">
        <f>(AZ470+Table1[[#This Row],[Line total ordered for now]])*Z470</f>
        <v>0</v>
      </c>
      <c r="BD470" s="200">
        <v>77.638864963367197</v>
      </c>
      <c r="BE470" s="65"/>
      <c r="BF470" s="65"/>
      <c r="BG470" s="65"/>
      <c r="BH470" s="65"/>
      <c r="BI470" s="65"/>
      <c r="BJ470" s="65"/>
      <c r="BK470" s="65"/>
      <c r="BL470" s="55"/>
      <c r="BM470"/>
      <c r="BN470"/>
      <c r="BO470"/>
      <c r="BP470"/>
      <c r="BQ470"/>
      <c r="BR470"/>
      <c r="BS470"/>
      <c r="BT470"/>
    </row>
    <row r="471" spans="1:72" ht="15.75">
      <c r="A471" s="202">
        <v>468</v>
      </c>
      <c r="B471" s="68" t="s">
        <v>6378</v>
      </c>
      <c r="C471" s="149" t="s">
        <v>165</v>
      </c>
      <c r="D471" s="149" t="s">
        <v>23</v>
      </c>
      <c r="E471" s="149" t="s">
        <v>324</v>
      </c>
      <c r="F471" s="158" t="str">
        <f t="shared" si="87"/>
        <v>Video</v>
      </c>
      <c r="G471" s="187">
        <v>0</v>
      </c>
      <c r="H471" s="150"/>
      <c r="I471" s="184">
        <v>81.47</v>
      </c>
      <c r="J471" s="150"/>
      <c r="K471" s="151">
        <v>5.1373765941780807</v>
      </c>
      <c r="L471" s="152">
        <v>87.849139760445169</v>
      </c>
      <c r="M471" s="152">
        <v>92.472778695205449</v>
      </c>
      <c r="N471" s="153" t="s">
        <v>144</v>
      </c>
      <c r="O471" s="154">
        <v>18</v>
      </c>
      <c r="P471" s="153">
        <v>30</v>
      </c>
      <c r="Q471" s="153" t="s">
        <v>147</v>
      </c>
      <c r="R471" s="155">
        <v>22</v>
      </c>
      <c r="S471" s="155">
        <v>3.6</v>
      </c>
      <c r="T471" s="155">
        <v>0.3</v>
      </c>
      <c r="U471" s="154" t="s">
        <v>94</v>
      </c>
      <c r="V471" s="153" t="s">
        <v>89</v>
      </c>
      <c r="W471" s="153" t="s">
        <v>154</v>
      </c>
      <c r="X471" s="151">
        <v>16.989999999999998</v>
      </c>
      <c r="Y471" s="151">
        <v>12.99</v>
      </c>
      <c r="Z471" s="156">
        <v>4.1066999999999999E-2</v>
      </c>
      <c r="AA471" s="153" t="s">
        <v>166</v>
      </c>
      <c r="AB471" s="153" t="s">
        <v>5031</v>
      </c>
      <c r="AC471" s="153" t="s">
        <v>785</v>
      </c>
      <c r="AD471" s="157" t="s">
        <v>410</v>
      </c>
      <c r="AE471" s="110">
        <v>0</v>
      </c>
      <c r="AF471" s="110">
        <v>8</v>
      </c>
      <c r="AG471" s="112">
        <f t="shared" si="86"/>
        <v>0</v>
      </c>
      <c r="AH471" s="110">
        <f>SUM(AG$4:AG471)</f>
        <v>6</v>
      </c>
      <c r="AI471" s="112">
        <f t="shared" si="83"/>
        <v>1</v>
      </c>
      <c r="AJ471" s="110">
        <f>COUNTIF(AI$4:AI471,"&gt;0")</f>
        <v>12</v>
      </c>
      <c r="AK471" s="110">
        <v>0</v>
      </c>
      <c r="AL471" s="110">
        <v>4</v>
      </c>
      <c r="AM471" s="172" t="str">
        <f>IF(OR(Table1[[#This Row],[Line total ordered for now]]&gt;0,Table1[[#This Row],[Line total ordered for season]]&gt;0),1,"")</f>
        <v/>
      </c>
      <c r="AN471" s="173">
        <f>COUNTIF(AM$4:AM471,"&gt;0")</f>
        <v>0</v>
      </c>
      <c r="AO471" s="173">
        <f>Table1[[#This Row],[ORDER QUANTITY
to be collected BEFORE 31.3.22]]</f>
        <v>0</v>
      </c>
      <c r="AP471" s="174">
        <f t="shared" si="84"/>
        <v>0</v>
      </c>
      <c r="AQ471" s="174">
        <f>IFERROR(INDEX(Retail!H:H,MATCH($D471,Retail!$D:$D,0)),0)</f>
        <v>0</v>
      </c>
      <c r="AR471" s="174">
        <f>IFERROR(INDEX(Retail!J:J,MATCH($D471,Retail!$D:$D,0)),0)</f>
        <v>0</v>
      </c>
      <c r="AS471" s="174">
        <f>IFERROR(INDEX('NEW2022'!H:H,MATCH($D471,'NEW2022'!D:D,0)),0)</f>
        <v>0</v>
      </c>
      <c r="AT471" s="174">
        <f>IFERROR(INDEX('NEW2022'!J:J,MATCH($D471,'NEW2022'!D:D,0)),0)</f>
        <v>0</v>
      </c>
      <c r="AU471" s="174">
        <f>IFERROR(INDEX('Quiet Items'!H:H,MATCH($D471,'Quiet Items'!D:D,0)),0)</f>
        <v>0</v>
      </c>
      <c r="AV471" s="174">
        <f>IFERROR(INDEX('Quiet Items'!J:J,MATCH($D471,'Quiet Items'!D:D,0)),0)</f>
        <v>0</v>
      </c>
      <c r="AW471" s="174">
        <f>IFERROR(INDEX('1.4G'!H:H,MATCH($D471,'1.4G'!D:D,0)),0)</f>
        <v>0</v>
      </c>
      <c r="AX471" s="174">
        <f>IFERROR(INDEX('1.4G'!J:J,MATCH($D471,'1.4G'!D:D,0)),0)</f>
        <v>0</v>
      </c>
      <c r="AY471" s="174">
        <f t="shared" si="88"/>
        <v>0</v>
      </c>
      <c r="AZ471" s="174">
        <f t="shared" si="89"/>
        <v>0</v>
      </c>
      <c r="BA471" s="175">
        <f>IFERROR(Table1[[#This Row],[Line total ordered for now]]*Table1[[#This Row],[GUARANTEED PRICE
for STOCK orders collected before 31.3.22]],0)</f>
        <v>0</v>
      </c>
      <c r="BB471" s="175">
        <f t="shared" si="85"/>
        <v>0</v>
      </c>
      <c r="BC471" s="176">
        <f>(AZ471+Table1[[#This Row],[Line total ordered for now]])*Z471</f>
        <v>0</v>
      </c>
      <c r="BD471" s="200">
        <v>83.225500825684904</v>
      </c>
      <c r="BE471" s="65"/>
      <c r="BF471" s="65"/>
      <c r="BG471" s="65"/>
      <c r="BH471" s="65"/>
      <c r="BI471" s="65"/>
      <c r="BJ471" s="65"/>
      <c r="BK471" s="65"/>
      <c r="BL471" s="55"/>
      <c r="BM471"/>
      <c r="BN471"/>
      <c r="BO471"/>
      <c r="BP471"/>
      <c r="BQ471"/>
      <c r="BR471"/>
      <c r="BS471"/>
      <c r="BT471"/>
    </row>
    <row r="472" spans="1:72" ht="15.75">
      <c r="A472" s="202">
        <v>469</v>
      </c>
      <c r="B472" s="68" t="s">
        <v>6378</v>
      </c>
      <c r="C472" s="149" t="s">
        <v>165</v>
      </c>
      <c r="D472" s="149" t="s">
        <v>100</v>
      </c>
      <c r="E472" s="149" t="s">
        <v>323</v>
      </c>
      <c r="F472" s="158" t="str">
        <f t="shared" si="87"/>
        <v>Video</v>
      </c>
      <c r="G472" s="187">
        <v>0</v>
      </c>
      <c r="H472" s="150"/>
      <c r="I472" s="184">
        <v>86.94</v>
      </c>
      <c r="J472" s="150"/>
      <c r="K472" s="151">
        <v>5.3638108357113996</v>
      </c>
      <c r="L472" s="152">
        <v>91.721165290664928</v>
      </c>
      <c r="M472" s="152">
        <v>96.548595042805189</v>
      </c>
      <c r="N472" s="153" t="s">
        <v>144</v>
      </c>
      <c r="O472" s="154">
        <v>18</v>
      </c>
      <c r="P472" s="153">
        <v>30</v>
      </c>
      <c r="Q472" s="153" t="s">
        <v>147</v>
      </c>
      <c r="R472" s="155">
        <v>22</v>
      </c>
      <c r="S472" s="155">
        <v>3.6</v>
      </c>
      <c r="T472" s="155">
        <v>0.3</v>
      </c>
      <c r="U472" s="154" t="s">
        <v>94</v>
      </c>
      <c r="V472" s="153" t="s">
        <v>89</v>
      </c>
      <c r="W472" s="153" t="s">
        <v>154</v>
      </c>
      <c r="X472" s="151">
        <v>18.989999999999998</v>
      </c>
      <c r="Y472" s="151">
        <v>13.99</v>
      </c>
      <c r="Z472" s="156">
        <v>4.1099999999999998E-2</v>
      </c>
      <c r="AA472" s="153" t="s">
        <v>229</v>
      </c>
      <c r="AB472" s="153" t="s">
        <v>5030</v>
      </c>
      <c r="AC472" s="153" t="s">
        <v>141</v>
      </c>
      <c r="AD472" s="157" t="s">
        <v>589</v>
      </c>
      <c r="AE472" s="110">
        <v>0</v>
      </c>
      <c r="AF472" s="110">
        <v>8</v>
      </c>
      <c r="AG472" s="112">
        <f t="shared" si="86"/>
        <v>0</v>
      </c>
      <c r="AH472" s="110">
        <f>SUM(AG$4:AG472)</f>
        <v>6</v>
      </c>
      <c r="AI472" s="112">
        <f t="shared" si="83"/>
        <v>1</v>
      </c>
      <c r="AJ472" s="110">
        <f>COUNTIF(AI$4:AI472,"&gt;0")</f>
        <v>13</v>
      </c>
      <c r="AK472" s="110">
        <v>0</v>
      </c>
      <c r="AL472" s="110">
        <v>4</v>
      </c>
      <c r="AM472" s="172" t="str">
        <f>IF(OR(Table1[[#This Row],[Line total ordered for now]]&gt;0,Table1[[#This Row],[Line total ordered for season]]&gt;0),1,"")</f>
        <v/>
      </c>
      <c r="AN472" s="173">
        <f>COUNTIF(AM$4:AM472,"&gt;0")</f>
        <v>0</v>
      </c>
      <c r="AO472" s="173">
        <f>Table1[[#This Row],[ORDER QUANTITY
to be collected BEFORE 31.3.22]]</f>
        <v>0</v>
      </c>
      <c r="AP472" s="174">
        <f t="shared" si="84"/>
        <v>0</v>
      </c>
      <c r="AQ472" s="174">
        <f>IFERROR(INDEX(Retail!H:H,MATCH($D472,Retail!$D:$D,0)),0)</f>
        <v>0</v>
      </c>
      <c r="AR472" s="174">
        <f>IFERROR(INDEX(Retail!J:J,MATCH($D472,Retail!$D:$D,0)),0)</f>
        <v>0</v>
      </c>
      <c r="AS472" s="174">
        <f>IFERROR(INDEX('NEW2022'!H:H,MATCH($D472,'NEW2022'!D:D,0)),0)</f>
        <v>0</v>
      </c>
      <c r="AT472" s="174">
        <f>IFERROR(INDEX('NEW2022'!J:J,MATCH($D472,'NEW2022'!D:D,0)),0)</f>
        <v>0</v>
      </c>
      <c r="AU472" s="174">
        <f>IFERROR(INDEX('Quiet Items'!H:H,MATCH($D472,'Quiet Items'!D:D,0)),0)</f>
        <v>0</v>
      </c>
      <c r="AV472" s="174">
        <f>IFERROR(INDEX('Quiet Items'!J:J,MATCH($D472,'Quiet Items'!D:D,0)),0)</f>
        <v>0</v>
      </c>
      <c r="AW472" s="174">
        <f>IFERROR(INDEX('1.4G'!H:H,MATCH($D472,'1.4G'!D:D,0)),0)</f>
        <v>0</v>
      </c>
      <c r="AX472" s="174">
        <f>IFERROR(INDEX('1.4G'!J:J,MATCH($D472,'1.4G'!D:D,0)),0)</f>
        <v>0</v>
      </c>
      <c r="AY472" s="174">
        <f t="shared" si="88"/>
        <v>0</v>
      </c>
      <c r="AZ472" s="174">
        <f t="shared" si="89"/>
        <v>0</v>
      </c>
      <c r="BA472" s="175">
        <f>IFERROR(Table1[[#This Row],[Line total ordered for now]]*Table1[[#This Row],[GUARANTEED PRICE
for STOCK orders collected before 31.3.22]],0)</f>
        <v>0</v>
      </c>
      <c r="BB472" s="175">
        <f t="shared" si="85"/>
        <v>0</v>
      </c>
      <c r="BC472" s="176">
        <f>(AZ472+Table1[[#This Row],[Line total ordered for now]])*Z472</f>
        <v>0</v>
      </c>
      <c r="BD472" s="200">
        <v>86.893735538524666</v>
      </c>
      <c r="BE472" s="65"/>
      <c r="BF472" s="65"/>
      <c r="BG472" s="65"/>
      <c r="BH472" s="65"/>
      <c r="BI472" s="65"/>
      <c r="BJ472" s="65"/>
      <c r="BK472" s="65"/>
      <c r="BL472" s="55"/>
      <c r="BM472"/>
      <c r="BN472"/>
      <c r="BO472"/>
      <c r="BP472"/>
      <c r="BQ472"/>
      <c r="BR472"/>
      <c r="BS472"/>
      <c r="BT472"/>
    </row>
    <row r="473" spans="1:72" ht="15.75">
      <c r="A473" s="202">
        <v>470</v>
      </c>
      <c r="B473" s="68" t="s">
        <v>6378</v>
      </c>
      <c r="C473" s="149" t="s">
        <v>165</v>
      </c>
      <c r="D473" s="149" t="s">
        <v>21</v>
      </c>
      <c r="E473" s="149" t="s">
        <v>328</v>
      </c>
      <c r="F473" s="158" t="str">
        <f t="shared" si="87"/>
        <v>Video</v>
      </c>
      <c r="G473" s="187">
        <v>0</v>
      </c>
      <c r="H473" s="150"/>
      <c r="I473" s="184">
        <v>61.43</v>
      </c>
      <c r="J473" s="150"/>
      <c r="K473" s="151">
        <v>5.9324859183106655</v>
      </c>
      <c r="L473" s="152">
        <v>67.630339468741582</v>
      </c>
      <c r="M473" s="152">
        <v>71.18983101972799</v>
      </c>
      <c r="N473" s="153" t="s">
        <v>144</v>
      </c>
      <c r="O473" s="154">
        <v>12</v>
      </c>
      <c r="P473" s="153">
        <v>24</v>
      </c>
      <c r="Q473" s="153" t="s">
        <v>147</v>
      </c>
      <c r="R473" s="155">
        <v>16</v>
      </c>
      <c r="S473" s="155">
        <v>2.23</v>
      </c>
      <c r="T473" s="155">
        <v>0.3</v>
      </c>
      <c r="U473" s="154" t="s">
        <v>94</v>
      </c>
      <c r="V473" s="153" t="s">
        <v>89</v>
      </c>
      <c r="W473" s="153" t="s">
        <v>154</v>
      </c>
      <c r="X473" s="151">
        <v>19.489999999999998</v>
      </c>
      <c r="Y473" s="151">
        <v>14.99</v>
      </c>
      <c r="Z473" s="156">
        <v>3.7400000000000003E-2</v>
      </c>
      <c r="AA473" s="153" t="s">
        <v>166</v>
      </c>
      <c r="AB473" s="153" t="s">
        <v>5839</v>
      </c>
      <c r="AC473" s="153" t="s">
        <v>6061</v>
      </c>
      <c r="AD473" s="157" t="s">
        <v>411</v>
      </c>
      <c r="AE473" s="110">
        <v>0</v>
      </c>
      <c r="AF473" s="110">
        <v>8</v>
      </c>
      <c r="AG473" s="112">
        <f t="shared" si="86"/>
        <v>0</v>
      </c>
      <c r="AH473" s="110">
        <f>SUM(AG$4:AG473)</f>
        <v>6</v>
      </c>
      <c r="AI473" s="112">
        <f t="shared" si="83"/>
        <v>1</v>
      </c>
      <c r="AJ473" s="110">
        <f>COUNTIF(AI$4:AI473,"&gt;0")</f>
        <v>14</v>
      </c>
      <c r="AK473" s="110">
        <v>0</v>
      </c>
      <c r="AL473" s="110">
        <v>4</v>
      </c>
      <c r="AM473" s="172" t="str">
        <f>IF(OR(Table1[[#This Row],[Line total ordered for now]]&gt;0,Table1[[#This Row],[Line total ordered for season]]&gt;0),1,"")</f>
        <v/>
      </c>
      <c r="AN473" s="173">
        <f>COUNTIF(AM$4:AM473,"&gt;0")</f>
        <v>0</v>
      </c>
      <c r="AO473" s="173">
        <f>Table1[[#This Row],[ORDER QUANTITY
to be collected BEFORE 31.3.22]]</f>
        <v>0</v>
      </c>
      <c r="AP473" s="174">
        <f t="shared" si="84"/>
        <v>0</v>
      </c>
      <c r="AQ473" s="174">
        <f>IFERROR(INDEX(Retail!H:H,MATCH($D473,Retail!$D:$D,0)),0)</f>
        <v>0</v>
      </c>
      <c r="AR473" s="174">
        <f>IFERROR(INDEX(Retail!J:J,MATCH($D473,Retail!$D:$D,0)),0)</f>
        <v>0</v>
      </c>
      <c r="AS473" s="174">
        <f>IFERROR(INDEX('NEW2022'!H:H,MATCH($D473,'NEW2022'!D:D,0)),0)</f>
        <v>0</v>
      </c>
      <c r="AT473" s="174">
        <f>IFERROR(INDEX('NEW2022'!J:J,MATCH($D473,'NEW2022'!D:D,0)),0)</f>
        <v>0</v>
      </c>
      <c r="AU473" s="174">
        <f>IFERROR(INDEX('Quiet Items'!H:H,MATCH($D473,'Quiet Items'!D:D,0)),0)</f>
        <v>0</v>
      </c>
      <c r="AV473" s="174">
        <f>IFERROR(INDEX('Quiet Items'!J:J,MATCH($D473,'Quiet Items'!D:D,0)),0)</f>
        <v>0</v>
      </c>
      <c r="AW473" s="174">
        <f>IFERROR(INDEX('1.4G'!H:H,MATCH($D473,'1.4G'!D:D,0)),0)</f>
        <v>0</v>
      </c>
      <c r="AX473" s="174">
        <f>IFERROR(INDEX('1.4G'!J:J,MATCH($D473,'1.4G'!D:D,0)),0)</f>
        <v>0</v>
      </c>
      <c r="AY473" s="174">
        <f t="shared" si="88"/>
        <v>0</v>
      </c>
      <c r="AZ473" s="174">
        <f t="shared" si="89"/>
        <v>0</v>
      </c>
      <c r="BA473" s="175">
        <f>IFERROR(Table1[[#This Row],[Line total ordered for now]]*Table1[[#This Row],[GUARANTEED PRICE
for STOCK orders collected before 31.3.22]],0)</f>
        <v>0</v>
      </c>
      <c r="BB473" s="175">
        <f t="shared" si="85"/>
        <v>0</v>
      </c>
      <c r="BC473" s="176">
        <f>(AZ473+Table1[[#This Row],[Line total ordered for now]])*Z473</f>
        <v>0</v>
      </c>
      <c r="BD473" s="200">
        <v>64.070847917755188</v>
      </c>
      <c r="BE473" s="65"/>
      <c r="BF473" s="65"/>
      <c r="BG473" s="65"/>
      <c r="BH473" s="65"/>
      <c r="BI473" s="65"/>
      <c r="BJ473" s="65"/>
      <c r="BK473" s="65"/>
      <c r="BL473" s="55"/>
      <c r="BM473"/>
      <c r="BN473"/>
      <c r="BO473"/>
      <c r="BP473"/>
      <c r="BQ473"/>
      <c r="BR473"/>
      <c r="BS473"/>
      <c r="BT473"/>
    </row>
    <row r="474" spans="1:72" ht="15.75">
      <c r="A474" s="202">
        <v>471</v>
      </c>
      <c r="B474" s="68" t="s">
        <v>582</v>
      </c>
      <c r="C474" s="149" t="s">
        <v>165</v>
      </c>
      <c r="D474" s="149" t="s">
        <v>529</v>
      </c>
      <c r="E474" s="149" t="s">
        <v>530</v>
      </c>
      <c r="F474" s="158" t="str">
        <f t="shared" si="87"/>
        <v>Video</v>
      </c>
      <c r="G474" s="187">
        <v>0</v>
      </c>
      <c r="H474" s="150"/>
      <c r="I474" s="184">
        <v>49.29</v>
      </c>
      <c r="J474" s="150"/>
      <c r="K474" s="151">
        <v>9.6877900716496672</v>
      </c>
      <c r="L474" s="152">
        <v>55.220403408403094</v>
      </c>
      <c r="M474" s="152">
        <v>58.126740429898</v>
      </c>
      <c r="N474" s="153" t="s">
        <v>148</v>
      </c>
      <c r="O474" s="154">
        <v>6</v>
      </c>
      <c r="P474" s="153">
        <v>32</v>
      </c>
      <c r="Q474" s="153" t="s">
        <v>147</v>
      </c>
      <c r="R474" s="155">
        <v>14</v>
      </c>
      <c r="S474" s="155">
        <v>2.2000000000000002</v>
      </c>
      <c r="T474" s="155">
        <v>0</v>
      </c>
      <c r="U474" s="154" t="s">
        <v>94</v>
      </c>
      <c r="V474" s="153" t="s">
        <v>89</v>
      </c>
      <c r="W474" s="153" t="s">
        <v>154</v>
      </c>
      <c r="X474" s="151">
        <v>31.49</v>
      </c>
      <c r="Y474" s="151">
        <v>24.99</v>
      </c>
      <c r="Z474" s="156">
        <v>0.03</v>
      </c>
      <c r="AA474" s="153" t="s">
        <v>5970</v>
      </c>
      <c r="AB474" s="153" t="s">
        <v>4642</v>
      </c>
      <c r="AC474" s="153" t="s">
        <v>277</v>
      </c>
      <c r="AD474" s="157" t="s">
        <v>4653</v>
      </c>
      <c r="AE474" s="110">
        <v>0</v>
      </c>
      <c r="AF474" s="110">
        <v>8</v>
      </c>
      <c r="AG474" s="112">
        <f t="shared" si="86"/>
        <v>1</v>
      </c>
      <c r="AH474" s="110">
        <f>SUM(AG$4:AG474)</f>
        <v>7</v>
      </c>
      <c r="AI474" s="112">
        <f t="shared" si="83"/>
        <v>1</v>
      </c>
      <c r="AJ474" s="110">
        <f>COUNTIF(AI$4:AI474,"&gt;0")</f>
        <v>15</v>
      </c>
      <c r="AK474" s="110">
        <v>0</v>
      </c>
      <c r="AL474" s="110">
        <v>4</v>
      </c>
      <c r="AM474" s="172" t="str">
        <f>IF(OR(Table1[[#This Row],[Line total ordered for now]]&gt;0,Table1[[#This Row],[Line total ordered for season]]&gt;0),1,"")</f>
        <v/>
      </c>
      <c r="AN474" s="173">
        <f>COUNTIF(AM$4:AM474,"&gt;0")</f>
        <v>0</v>
      </c>
      <c r="AO474" s="173">
        <f>Table1[[#This Row],[ORDER QUANTITY
to be collected BEFORE 31.3.22]]</f>
        <v>0</v>
      </c>
      <c r="AP474" s="174">
        <f t="shared" si="84"/>
        <v>0</v>
      </c>
      <c r="AQ474" s="174">
        <f>IFERROR(INDEX(Retail!H:H,MATCH($D474,Retail!$D:$D,0)),0)</f>
        <v>0</v>
      </c>
      <c r="AR474" s="174">
        <f>IFERROR(INDEX(Retail!J:J,MATCH($D474,Retail!$D:$D,0)),0)</f>
        <v>0</v>
      </c>
      <c r="AS474" s="174">
        <f>IFERROR(INDEX('NEW2022'!H:H,MATCH($D474,'NEW2022'!D:D,0)),0)</f>
        <v>0</v>
      </c>
      <c r="AT474" s="174">
        <f>IFERROR(INDEX('NEW2022'!J:J,MATCH($D474,'NEW2022'!D:D,0)),0)</f>
        <v>0</v>
      </c>
      <c r="AU474" s="174">
        <f>IFERROR(INDEX('Quiet Items'!H:H,MATCH($D474,'Quiet Items'!D:D,0)),0)</f>
        <v>0</v>
      </c>
      <c r="AV474" s="174">
        <f>IFERROR(INDEX('Quiet Items'!J:J,MATCH($D474,'Quiet Items'!D:D,0)),0)</f>
        <v>0</v>
      </c>
      <c r="AW474" s="174">
        <f>IFERROR(INDEX('1.4G'!H:H,MATCH($D474,'1.4G'!D:D,0)),0)</f>
        <v>0</v>
      </c>
      <c r="AX474" s="174">
        <f>IFERROR(INDEX('1.4G'!J:J,MATCH($D474,'1.4G'!D:D,0)),0)</f>
        <v>0</v>
      </c>
      <c r="AY474" s="174">
        <f t="shared" si="88"/>
        <v>0</v>
      </c>
      <c r="AZ474" s="174">
        <f t="shared" si="89"/>
        <v>0</v>
      </c>
      <c r="BA474" s="175">
        <f>IFERROR(Table1[[#This Row],[Line total ordered for now]]*Table1[[#This Row],[GUARANTEED PRICE
for STOCK orders collected before 31.3.22]],0)</f>
        <v>0</v>
      </c>
      <c r="BB474" s="175">
        <f t="shared" si="85"/>
        <v>0</v>
      </c>
      <c r="BC474" s="176">
        <f>(AZ474+Table1[[#This Row],[Line total ordered for now]])*Z474</f>
        <v>0</v>
      </c>
      <c r="BD474" s="200">
        <v>52.314066386908202</v>
      </c>
      <c r="BE474" s="65"/>
      <c r="BF474" s="65"/>
      <c r="BG474" s="65"/>
      <c r="BH474" s="65"/>
      <c r="BI474" s="65"/>
      <c r="BJ474" s="65"/>
      <c r="BK474" s="65"/>
      <c r="BL474" s="55"/>
      <c r="BM474"/>
      <c r="BN474"/>
      <c r="BO474"/>
      <c r="BP474"/>
      <c r="BQ474"/>
      <c r="BR474"/>
      <c r="BS474"/>
      <c r="BT474"/>
    </row>
    <row r="475" spans="1:72" ht="15.75">
      <c r="A475" s="202">
        <v>472</v>
      </c>
      <c r="B475" s="68" t="s">
        <v>6378</v>
      </c>
      <c r="C475" s="149" t="s">
        <v>165</v>
      </c>
      <c r="D475" s="149" t="s">
        <v>3398</v>
      </c>
      <c r="E475" s="149" t="s">
        <v>5003</v>
      </c>
      <c r="F475" s="158" t="str">
        <f t="shared" si="87"/>
        <v>Video</v>
      </c>
      <c r="G475" s="187">
        <v>0</v>
      </c>
      <c r="H475" s="150"/>
      <c r="I475" s="184">
        <v>53.96</v>
      </c>
      <c r="J475" s="150"/>
      <c r="K475" s="151">
        <v>29.13</v>
      </c>
      <c r="L475" s="152">
        <v>55.039200000000001</v>
      </c>
      <c r="M475" s="152">
        <v>58.26</v>
      </c>
      <c r="N475" s="153" t="s">
        <v>625</v>
      </c>
      <c r="O475" s="154">
        <v>2</v>
      </c>
      <c r="P475" s="153">
        <v>32</v>
      </c>
      <c r="Q475" s="153" t="s">
        <v>147</v>
      </c>
      <c r="R475" s="155">
        <v>9</v>
      </c>
      <c r="S475" s="155">
        <v>1.1000000000000001</v>
      </c>
      <c r="T475" s="155">
        <v>0.3</v>
      </c>
      <c r="U475" s="154" t="s">
        <v>94</v>
      </c>
      <c r="V475" s="153" t="s">
        <v>89</v>
      </c>
      <c r="W475" s="153" t="s">
        <v>627</v>
      </c>
      <c r="X475" s="151" t="s">
        <v>6378</v>
      </c>
      <c r="Y475" s="151" t="s">
        <v>6378</v>
      </c>
      <c r="Z475" s="156">
        <v>3.6200000000000003E-2</v>
      </c>
      <c r="AA475" s="153" t="s">
        <v>3399</v>
      </c>
      <c r="AB475" s="153" t="s">
        <v>5004</v>
      </c>
      <c r="AC475" s="153" t="s">
        <v>145</v>
      </c>
      <c r="AD475" s="157" t="s">
        <v>3400</v>
      </c>
      <c r="AE475" s="110">
        <v>0</v>
      </c>
      <c r="AF475" s="110">
        <v>8</v>
      </c>
      <c r="AG475" s="112">
        <f t="shared" si="86"/>
        <v>0</v>
      </c>
      <c r="AH475" s="110">
        <f>SUM(AG$4:AG475)</f>
        <v>7</v>
      </c>
      <c r="AI475" s="112">
        <f t="shared" si="83"/>
        <v>0</v>
      </c>
      <c r="AJ475" s="110">
        <f>COUNTIF(AI$4:AI475,"&gt;0")</f>
        <v>15</v>
      </c>
      <c r="AK475" s="110">
        <v>0</v>
      </c>
      <c r="AL475" s="110">
        <v>4</v>
      </c>
      <c r="AM475" s="172" t="str">
        <f>IF(OR(Table1[[#This Row],[Line total ordered for now]]&gt;0,Table1[[#This Row],[Line total ordered for season]]&gt;0),1,"")</f>
        <v/>
      </c>
      <c r="AN475" s="173">
        <f>COUNTIF(AM$4:AM475,"&gt;0")</f>
        <v>0</v>
      </c>
      <c r="AO475" s="173">
        <f>Table1[[#This Row],[ORDER QUANTITY
to be collected BEFORE 31.3.22]]</f>
        <v>0</v>
      </c>
      <c r="AP475" s="174">
        <f t="shared" si="84"/>
        <v>0</v>
      </c>
      <c r="AQ475" s="174">
        <f>IFERROR(INDEX(Retail!H:H,MATCH($D475,Retail!$D:$D,0)),0)</f>
        <v>0</v>
      </c>
      <c r="AR475" s="174">
        <f>IFERROR(INDEX(Retail!J:J,MATCH($D475,Retail!$D:$D,0)),0)</f>
        <v>0</v>
      </c>
      <c r="AS475" s="174">
        <f>IFERROR(INDEX('NEW2022'!H:H,MATCH($D475,'NEW2022'!D:D,0)),0)</f>
        <v>0</v>
      </c>
      <c r="AT475" s="174">
        <f>IFERROR(INDEX('NEW2022'!J:J,MATCH($D475,'NEW2022'!D:D,0)),0)</f>
        <v>0</v>
      </c>
      <c r="AU475" s="174">
        <f>IFERROR(INDEX('Quiet Items'!H:H,MATCH($D475,'Quiet Items'!D:D,0)),0)</f>
        <v>0</v>
      </c>
      <c r="AV475" s="174">
        <f>IFERROR(INDEX('Quiet Items'!J:J,MATCH($D475,'Quiet Items'!D:D,0)),0)</f>
        <v>0</v>
      </c>
      <c r="AW475" s="174">
        <f>IFERROR(INDEX('1.4G'!H:H,MATCH($D475,'1.4G'!D:D,0)),0)</f>
        <v>0</v>
      </c>
      <c r="AX475" s="174">
        <f>IFERROR(INDEX('1.4G'!J:J,MATCH($D475,'1.4G'!D:D,0)),0)</f>
        <v>0</v>
      </c>
      <c r="AY475" s="174">
        <f t="shared" si="88"/>
        <v>0</v>
      </c>
      <c r="AZ475" s="174">
        <f t="shared" si="89"/>
        <v>0</v>
      </c>
      <c r="BA475" s="175">
        <f>IFERROR(Table1[[#This Row],[Line total ordered for now]]*Table1[[#This Row],[GUARANTEED PRICE
for STOCK orders collected before 31.3.22]],0)</f>
        <v>0</v>
      </c>
      <c r="BB475" s="175">
        <f t="shared" si="85"/>
        <v>0</v>
      </c>
      <c r="BC475" s="176">
        <f>(AZ475+Table1[[#This Row],[Line total ordered for now]])*Z475</f>
        <v>0</v>
      </c>
      <c r="BD475" s="200">
        <v>49.520999999999994</v>
      </c>
      <c r="BE475" s="65"/>
      <c r="BF475" s="65"/>
      <c r="BG475" s="65"/>
      <c r="BH475" s="65"/>
      <c r="BI475" s="65"/>
      <c r="BJ475" s="65"/>
      <c r="BK475" s="65"/>
      <c r="BL475" s="55"/>
      <c r="BM475"/>
      <c r="BN475"/>
      <c r="BO475"/>
      <c r="BP475"/>
      <c r="BQ475"/>
      <c r="BR475"/>
      <c r="BS475"/>
      <c r="BT475"/>
    </row>
    <row r="476" spans="1:72" ht="15.75">
      <c r="A476" s="202">
        <v>473</v>
      </c>
      <c r="B476" s="68" t="s">
        <v>6378</v>
      </c>
      <c r="C476" s="149" t="s">
        <v>163</v>
      </c>
      <c r="D476" s="149" t="s">
        <v>101</v>
      </c>
      <c r="E476" s="149" t="s">
        <v>373</v>
      </c>
      <c r="F476" s="158" t="str">
        <f t="shared" si="87"/>
        <v>Video</v>
      </c>
      <c r="G476" s="187">
        <v>0</v>
      </c>
      <c r="H476" s="150"/>
      <c r="I476" s="184">
        <v>52.29</v>
      </c>
      <c r="J476" s="150"/>
      <c r="K476" s="151">
        <v>6.9735978084717507</v>
      </c>
      <c r="L476" s="152">
        <v>52.999343344385302</v>
      </c>
      <c r="M476" s="152">
        <v>55.788782467774006</v>
      </c>
      <c r="N476" s="153" t="s">
        <v>144</v>
      </c>
      <c r="O476" s="154">
        <v>8</v>
      </c>
      <c r="P476" s="153">
        <v>28</v>
      </c>
      <c r="Q476" s="153" t="s">
        <v>147</v>
      </c>
      <c r="R476" s="155">
        <v>17</v>
      </c>
      <c r="S476" s="155">
        <v>1.9</v>
      </c>
      <c r="T476" s="155">
        <v>0.3</v>
      </c>
      <c r="U476" s="154" t="s">
        <v>94</v>
      </c>
      <c r="V476" s="153" t="s">
        <v>89</v>
      </c>
      <c r="W476" s="153">
        <v>0</v>
      </c>
      <c r="X476" s="151">
        <v>14.99</v>
      </c>
      <c r="Y476" s="151">
        <v>18.989999999999998</v>
      </c>
      <c r="Z476" s="156">
        <v>3.5119999999999998E-2</v>
      </c>
      <c r="AA476" s="153" t="s">
        <v>488</v>
      </c>
      <c r="AB476" s="153" t="s">
        <v>5256</v>
      </c>
      <c r="AC476" s="153" t="s">
        <v>141</v>
      </c>
      <c r="AD476" s="157" t="s">
        <v>287</v>
      </c>
      <c r="AE476" s="110">
        <v>0</v>
      </c>
      <c r="AF476" s="110">
        <v>8</v>
      </c>
      <c r="AG476" s="112">
        <f t="shared" si="86"/>
        <v>0</v>
      </c>
      <c r="AH476" s="110">
        <f>SUM(AG$4:AG476)</f>
        <v>7</v>
      </c>
      <c r="AI476" s="112">
        <f t="shared" si="83"/>
        <v>1</v>
      </c>
      <c r="AJ476" s="110">
        <f>COUNTIF(AI$4:AI476,"&gt;0")</f>
        <v>16</v>
      </c>
      <c r="AK476" s="110">
        <v>0</v>
      </c>
      <c r="AL476" s="110">
        <v>4</v>
      </c>
      <c r="AM476" s="172" t="str">
        <f>IF(OR(Table1[[#This Row],[Line total ordered for now]]&gt;0,Table1[[#This Row],[Line total ordered for season]]&gt;0),1,"")</f>
        <v/>
      </c>
      <c r="AN476" s="173">
        <f>COUNTIF(AM$4:AM476,"&gt;0")</f>
        <v>0</v>
      </c>
      <c r="AO476" s="173">
        <f>Table1[[#This Row],[ORDER QUANTITY
to be collected BEFORE 31.3.22]]</f>
        <v>0</v>
      </c>
      <c r="AP476" s="174">
        <f t="shared" si="84"/>
        <v>0</v>
      </c>
      <c r="AQ476" s="174">
        <f>IFERROR(INDEX(Retail!H:H,MATCH($D476,Retail!$D:$D,0)),0)</f>
        <v>0</v>
      </c>
      <c r="AR476" s="174">
        <f>IFERROR(INDEX(Retail!J:J,MATCH($D476,Retail!$D:$D,0)),0)</f>
        <v>0</v>
      </c>
      <c r="AS476" s="174">
        <f>IFERROR(INDEX('NEW2022'!H:H,MATCH($D476,'NEW2022'!D:D,0)),0)</f>
        <v>0</v>
      </c>
      <c r="AT476" s="174">
        <f>IFERROR(INDEX('NEW2022'!J:J,MATCH($D476,'NEW2022'!D:D,0)),0)</f>
        <v>0</v>
      </c>
      <c r="AU476" s="174">
        <f>IFERROR(INDEX('Quiet Items'!H:H,MATCH($D476,'Quiet Items'!D:D,0)),0)</f>
        <v>0</v>
      </c>
      <c r="AV476" s="174">
        <f>IFERROR(INDEX('Quiet Items'!J:J,MATCH($D476,'Quiet Items'!D:D,0)),0)</f>
        <v>0</v>
      </c>
      <c r="AW476" s="174">
        <f>IFERROR(INDEX('1.4G'!H:H,MATCH($D476,'1.4G'!D:D,0)),0)</f>
        <v>0</v>
      </c>
      <c r="AX476" s="174">
        <f>IFERROR(INDEX('1.4G'!J:J,MATCH($D476,'1.4G'!D:D,0)),0)</f>
        <v>0</v>
      </c>
      <c r="AY476" s="174">
        <f t="shared" si="88"/>
        <v>0</v>
      </c>
      <c r="AZ476" s="174">
        <f t="shared" si="89"/>
        <v>0</v>
      </c>
      <c r="BA476" s="175">
        <f>IFERROR(Table1[[#This Row],[Line total ordered for now]]*Table1[[#This Row],[GUARANTEED PRICE
for STOCK orders collected before 31.3.22]],0)</f>
        <v>0</v>
      </c>
      <c r="BB476" s="175">
        <f t="shared" si="85"/>
        <v>0</v>
      </c>
      <c r="BC476" s="176">
        <f>(AZ476+Table1[[#This Row],[Line total ordered for now]])*Z476</f>
        <v>0</v>
      </c>
      <c r="BD476" s="200">
        <v>50.209904220996606</v>
      </c>
      <c r="BE476" s="65"/>
      <c r="BF476" s="65"/>
      <c r="BG476" s="65"/>
      <c r="BH476" s="65"/>
      <c r="BI476" s="65"/>
      <c r="BJ476" s="65"/>
      <c r="BK476" s="65"/>
      <c r="BL476" s="55"/>
      <c r="BM476"/>
      <c r="BN476"/>
      <c r="BO476"/>
      <c r="BP476"/>
      <c r="BQ476"/>
      <c r="BR476"/>
      <c r="BS476"/>
      <c r="BT476"/>
    </row>
    <row r="477" spans="1:72" ht="15.75">
      <c r="A477" s="202">
        <v>474</v>
      </c>
      <c r="B477" s="68" t="s">
        <v>6378</v>
      </c>
      <c r="C477" s="149" t="s">
        <v>163</v>
      </c>
      <c r="D477" s="149" t="s">
        <v>1008</v>
      </c>
      <c r="E477" s="149" t="s">
        <v>1009</v>
      </c>
      <c r="F477" s="158" t="str">
        <f t="shared" si="87"/>
        <v>Video</v>
      </c>
      <c r="G477" s="187">
        <v>0</v>
      </c>
      <c r="H477" s="150"/>
      <c r="I477" s="184">
        <v>78.75</v>
      </c>
      <c r="J477" s="150"/>
      <c r="K477" s="151">
        <v>7.8141932522960644</v>
      </c>
      <c r="L477" s="152">
        <v>85.330990315073024</v>
      </c>
      <c r="M477" s="152">
        <v>93.770319027552773</v>
      </c>
      <c r="N477" s="153" t="s">
        <v>144</v>
      </c>
      <c r="O477" s="154">
        <v>12</v>
      </c>
      <c r="P477" s="153">
        <v>40</v>
      </c>
      <c r="Q477" s="153" t="s">
        <v>147</v>
      </c>
      <c r="R477" s="155">
        <v>20</v>
      </c>
      <c r="S477" s="155">
        <v>3</v>
      </c>
      <c r="T477" s="155">
        <v>0.3</v>
      </c>
      <c r="U477" s="154" t="s">
        <v>94</v>
      </c>
      <c r="V477" s="153" t="s">
        <v>89</v>
      </c>
      <c r="W477" s="153" t="s">
        <v>627</v>
      </c>
      <c r="X477" s="151" t="s">
        <v>6378</v>
      </c>
      <c r="Y477" s="151" t="s">
        <v>6378</v>
      </c>
      <c r="Z477" s="156">
        <v>5.2499999999999998E-2</v>
      </c>
      <c r="AA477" s="153" t="s">
        <v>975</v>
      </c>
      <c r="AB477" s="153" t="s">
        <v>5269</v>
      </c>
      <c r="AC477" s="153" t="s">
        <v>4790</v>
      </c>
      <c r="AD477" s="157" t="s">
        <v>1010</v>
      </c>
      <c r="AE477" s="110">
        <v>0</v>
      </c>
      <c r="AF477" s="110">
        <v>8</v>
      </c>
      <c r="AG477" s="112">
        <f t="shared" si="86"/>
        <v>0</v>
      </c>
      <c r="AH477" s="110">
        <f>SUM(AG$4:AG477)</f>
        <v>7</v>
      </c>
      <c r="AI477" s="112">
        <f t="shared" si="83"/>
        <v>0</v>
      </c>
      <c r="AJ477" s="110">
        <f>COUNTIF(AI$4:AI477,"&gt;0")</f>
        <v>16</v>
      </c>
      <c r="AK477" s="110">
        <v>0</v>
      </c>
      <c r="AL477" s="110">
        <v>4</v>
      </c>
      <c r="AM477" s="172" t="str">
        <f>IF(OR(Table1[[#This Row],[Line total ordered for now]]&gt;0,Table1[[#This Row],[Line total ordered for season]]&gt;0),1,"")</f>
        <v/>
      </c>
      <c r="AN477" s="173">
        <f>COUNTIF(AM$4:AM477,"&gt;0")</f>
        <v>0</v>
      </c>
      <c r="AO477" s="173">
        <f>Table1[[#This Row],[ORDER QUANTITY
to be collected BEFORE 31.3.22]]</f>
        <v>0</v>
      </c>
      <c r="AP477" s="174">
        <f t="shared" si="84"/>
        <v>0</v>
      </c>
      <c r="AQ477" s="174">
        <f>IFERROR(INDEX(Retail!H:H,MATCH($D477,Retail!$D:$D,0)),0)</f>
        <v>0</v>
      </c>
      <c r="AR477" s="174">
        <f>IFERROR(INDEX(Retail!J:J,MATCH($D477,Retail!$D:$D,0)),0)</f>
        <v>0</v>
      </c>
      <c r="AS477" s="174">
        <f>IFERROR(INDEX('NEW2022'!H:H,MATCH($D477,'NEW2022'!D:D,0)),0)</f>
        <v>0</v>
      </c>
      <c r="AT477" s="174">
        <f>IFERROR(INDEX('NEW2022'!J:J,MATCH($D477,'NEW2022'!D:D,0)),0)</f>
        <v>0</v>
      </c>
      <c r="AU477" s="174">
        <f>IFERROR(INDEX('Quiet Items'!H:H,MATCH($D477,'Quiet Items'!D:D,0)),0)</f>
        <v>0</v>
      </c>
      <c r="AV477" s="174">
        <f>IFERROR(INDEX('Quiet Items'!J:J,MATCH($D477,'Quiet Items'!D:D,0)),0)</f>
        <v>0</v>
      </c>
      <c r="AW477" s="174">
        <f>IFERROR(INDEX('1.4G'!H:H,MATCH($D477,'1.4G'!D:D,0)),0)</f>
        <v>0</v>
      </c>
      <c r="AX477" s="174">
        <f>IFERROR(INDEX('1.4G'!J:J,MATCH($D477,'1.4G'!D:D,0)),0)</f>
        <v>0</v>
      </c>
      <c r="AY477" s="174">
        <f t="shared" si="88"/>
        <v>0</v>
      </c>
      <c r="AZ477" s="174">
        <f t="shared" si="89"/>
        <v>0</v>
      </c>
      <c r="BA477" s="175">
        <f>IFERROR(Table1[[#This Row],[Line total ordered for now]]*Table1[[#This Row],[GUARANTEED PRICE
for STOCK orders collected before 31.3.22]],0)</f>
        <v>0</v>
      </c>
      <c r="BB477" s="175">
        <f t="shared" si="85"/>
        <v>0</v>
      </c>
      <c r="BC477" s="176">
        <f>(AZ477+Table1[[#This Row],[Line total ordered for now]])*Z477</f>
        <v>0</v>
      </c>
      <c r="BD477" s="200">
        <v>79.704771173419857</v>
      </c>
      <c r="BE477" s="65"/>
      <c r="BF477" s="65"/>
      <c r="BG477" s="65"/>
      <c r="BH477" s="65"/>
      <c r="BI477" s="65"/>
      <c r="BJ477" s="65"/>
      <c r="BK477" s="65"/>
      <c r="BL477" s="55"/>
      <c r="BM477"/>
      <c r="BN477"/>
      <c r="BO477"/>
      <c r="BP477"/>
      <c r="BQ477"/>
      <c r="BR477"/>
      <c r="BS477"/>
      <c r="BT477"/>
    </row>
    <row r="478" spans="1:72" ht="15.75">
      <c r="A478" s="202">
        <v>475</v>
      </c>
      <c r="B478" s="68" t="s">
        <v>6378</v>
      </c>
      <c r="C478" s="149" t="s">
        <v>163</v>
      </c>
      <c r="D478" s="149" t="s">
        <v>102</v>
      </c>
      <c r="E478" s="149" t="s">
        <v>372</v>
      </c>
      <c r="F478" s="158" t="str">
        <f t="shared" si="87"/>
        <v>Video</v>
      </c>
      <c r="G478" s="187">
        <v>0</v>
      </c>
      <c r="H478" s="150"/>
      <c r="I478" s="184">
        <v>80.349999999999994</v>
      </c>
      <c r="J478" s="150"/>
      <c r="K478" s="151">
        <v>7.8988210519204776</v>
      </c>
      <c r="L478" s="152">
        <v>90.046559991893432</v>
      </c>
      <c r="M478" s="152">
        <v>94.785852623045727</v>
      </c>
      <c r="N478" s="153" t="s">
        <v>144</v>
      </c>
      <c r="O478" s="154">
        <v>12</v>
      </c>
      <c r="P478" s="153">
        <v>30</v>
      </c>
      <c r="Q478" s="153" t="s">
        <v>146</v>
      </c>
      <c r="R478" s="155">
        <v>19.600000000000001</v>
      </c>
      <c r="S478" s="155">
        <v>4.0999999999999996</v>
      </c>
      <c r="T478" s="155">
        <v>0.3</v>
      </c>
      <c r="U478" s="154" t="s">
        <v>95</v>
      </c>
      <c r="V478" s="153" t="s">
        <v>88</v>
      </c>
      <c r="W478" s="153" t="s">
        <v>154</v>
      </c>
      <c r="X478" s="151">
        <v>27.49</v>
      </c>
      <c r="Y478" s="151">
        <v>20.99</v>
      </c>
      <c r="Z478" s="156">
        <v>4.9099999999999998E-2</v>
      </c>
      <c r="AA478" s="153" t="s">
        <v>227</v>
      </c>
      <c r="AB478" s="153" t="s">
        <v>5922</v>
      </c>
      <c r="AC478" s="153" t="s">
        <v>141</v>
      </c>
      <c r="AD478" s="157" t="s">
        <v>426</v>
      </c>
      <c r="AE478" s="110">
        <v>1</v>
      </c>
      <c r="AF478" s="110">
        <v>9</v>
      </c>
      <c r="AG478" s="112">
        <f t="shared" si="86"/>
        <v>0</v>
      </c>
      <c r="AH478" s="110">
        <f>SUM(AG$4:AG478)</f>
        <v>7</v>
      </c>
      <c r="AI478" s="112">
        <f t="shared" si="83"/>
        <v>1</v>
      </c>
      <c r="AJ478" s="110">
        <f>COUNTIF(AI$4:AI478,"&gt;0")</f>
        <v>17</v>
      </c>
      <c r="AK478" s="110">
        <v>1</v>
      </c>
      <c r="AL478" s="110">
        <v>5</v>
      </c>
      <c r="AM478" s="172" t="str">
        <f>IF(OR(Table1[[#This Row],[Line total ordered for now]]&gt;0,Table1[[#This Row],[Line total ordered for season]]&gt;0),1,"")</f>
        <v/>
      </c>
      <c r="AN478" s="173">
        <f>COUNTIF(AM$4:AM478,"&gt;0")</f>
        <v>0</v>
      </c>
      <c r="AO478" s="173">
        <f>Table1[[#This Row],[ORDER QUANTITY
to be collected BEFORE 31.3.22]]</f>
        <v>0</v>
      </c>
      <c r="AP478" s="174">
        <f t="shared" si="84"/>
        <v>0</v>
      </c>
      <c r="AQ478" s="174">
        <f>IFERROR(INDEX(Retail!H:H,MATCH($D478,Retail!$D:$D,0)),0)</f>
        <v>0</v>
      </c>
      <c r="AR478" s="174">
        <f>IFERROR(INDEX(Retail!J:J,MATCH($D478,Retail!$D:$D,0)),0)</f>
        <v>0</v>
      </c>
      <c r="AS478" s="174">
        <f>IFERROR(INDEX('NEW2022'!H:H,MATCH($D478,'NEW2022'!D:D,0)),0)</f>
        <v>0</v>
      </c>
      <c r="AT478" s="174">
        <f>IFERROR(INDEX('NEW2022'!J:J,MATCH($D478,'NEW2022'!D:D,0)),0)</f>
        <v>0</v>
      </c>
      <c r="AU478" s="174">
        <f>IFERROR(INDEX('Quiet Items'!H:H,MATCH($D478,'Quiet Items'!D:D,0)),0)</f>
        <v>0</v>
      </c>
      <c r="AV478" s="174">
        <f>IFERROR(INDEX('Quiet Items'!J:J,MATCH($D478,'Quiet Items'!D:D,0)),0)</f>
        <v>0</v>
      </c>
      <c r="AW478" s="174">
        <f>IFERROR(INDEX('1.4G'!H:H,MATCH($D478,'1.4G'!D:D,0)),0)</f>
        <v>0</v>
      </c>
      <c r="AX478" s="174">
        <f>IFERROR(INDEX('1.4G'!J:J,MATCH($D478,'1.4G'!D:D,0)),0)</f>
        <v>0</v>
      </c>
      <c r="AY478" s="174">
        <f t="shared" si="88"/>
        <v>0</v>
      </c>
      <c r="AZ478" s="174">
        <f t="shared" si="89"/>
        <v>0</v>
      </c>
      <c r="BA478" s="175">
        <f>IFERROR(Table1[[#This Row],[Line total ordered for now]]*Table1[[#This Row],[GUARANTEED PRICE
for STOCK orders collected before 31.3.22]],0)</f>
        <v>0</v>
      </c>
      <c r="BB478" s="175">
        <f t="shared" si="85"/>
        <v>0</v>
      </c>
      <c r="BC478" s="176">
        <f>(AZ478+Table1[[#This Row],[Line total ordered for now]])*Z478</f>
        <v>0</v>
      </c>
      <c r="BD478" s="200">
        <v>85.30726736074115</v>
      </c>
      <c r="BE478" s="65"/>
      <c r="BF478" s="65"/>
      <c r="BG478" s="65"/>
      <c r="BH478" s="65"/>
      <c r="BI478" s="65"/>
      <c r="BJ478" s="65"/>
      <c r="BK478" s="65"/>
      <c r="BL478" s="55"/>
      <c r="BM478"/>
      <c r="BN478"/>
      <c r="BO478"/>
      <c r="BP478"/>
      <c r="BQ478"/>
      <c r="BR478"/>
      <c r="BS478"/>
      <c r="BT478"/>
    </row>
    <row r="479" spans="1:72" ht="15.75">
      <c r="A479" s="202">
        <v>476</v>
      </c>
      <c r="B479" s="68" t="s">
        <v>6378</v>
      </c>
      <c r="C479" s="149" t="s">
        <v>163</v>
      </c>
      <c r="D479" s="149" t="s">
        <v>240</v>
      </c>
      <c r="E479" s="149" t="s">
        <v>379</v>
      </c>
      <c r="F479" s="158" t="str">
        <f t="shared" si="87"/>
        <v>Video</v>
      </c>
      <c r="G479" s="187">
        <v>0</v>
      </c>
      <c r="H479" s="150"/>
      <c r="I479" s="184">
        <v>86.42</v>
      </c>
      <c r="J479" s="150"/>
      <c r="K479" s="151">
        <v>7.9177382128544762</v>
      </c>
      <c r="L479" s="152">
        <v>90.262215626541021</v>
      </c>
      <c r="M479" s="152">
        <v>95.012858554253711</v>
      </c>
      <c r="N479" s="153" t="s">
        <v>144</v>
      </c>
      <c r="O479" s="154">
        <v>12</v>
      </c>
      <c r="P479" s="153">
        <v>32</v>
      </c>
      <c r="Q479" s="153" t="s">
        <v>147</v>
      </c>
      <c r="R479" s="155">
        <v>20</v>
      </c>
      <c r="S479" s="155">
        <v>3</v>
      </c>
      <c r="T479" s="155">
        <v>0.3</v>
      </c>
      <c r="U479" s="154" t="s">
        <v>94</v>
      </c>
      <c r="V479" s="153" t="s">
        <v>89</v>
      </c>
      <c r="W479" s="153" t="s">
        <v>169</v>
      </c>
      <c r="X479" s="151">
        <v>27.49</v>
      </c>
      <c r="Y479" s="151">
        <v>20.99</v>
      </c>
      <c r="Z479" s="156">
        <v>5.2499999999999998E-2</v>
      </c>
      <c r="AA479" s="153" t="s">
        <v>380</v>
      </c>
      <c r="AB479" s="153" t="s">
        <v>5959</v>
      </c>
      <c r="AC479" s="153" t="s">
        <v>4790</v>
      </c>
      <c r="AD479" s="157" t="s">
        <v>429</v>
      </c>
      <c r="AE479" s="110">
        <v>0</v>
      </c>
      <c r="AF479" s="110">
        <v>9</v>
      </c>
      <c r="AG479" s="112">
        <f t="shared" si="86"/>
        <v>0</v>
      </c>
      <c r="AH479" s="110">
        <f>SUM(AG$4:AG479)</f>
        <v>7</v>
      </c>
      <c r="AI479" s="112">
        <f t="shared" si="83"/>
        <v>1</v>
      </c>
      <c r="AJ479" s="110">
        <f>COUNTIF(AI$4:AI479,"&gt;0")</f>
        <v>18</v>
      </c>
      <c r="AK479" s="110">
        <v>0</v>
      </c>
      <c r="AL479" s="110">
        <v>5</v>
      </c>
      <c r="AM479" s="172" t="str">
        <f>IF(OR(Table1[[#This Row],[Line total ordered for now]]&gt;0,Table1[[#This Row],[Line total ordered for season]]&gt;0),1,"")</f>
        <v/>
      </c>
      <c r="AN479" s="173">
        <f>COUNTIF(AM$4:AM479,"&gt;0")</f>
        <v>0</v>
      </c>
      <c r="AO479" s="173">
        <f>Table1[[#This Row],[ORDER QUANTITY
to be collected BEFORE 31.3.22]]</f>
        <v>0</v>
      </c>
      <c r="AP479" s="174">
        <f t="shared" si="84"/>
        <v>0</v>
      </c>
      <c r="AQ479" s="174">
        <f>IFERROR(INDEX(Retail!H:H,MATCH($D479,Retail!$D:$D,0)),0)</f>
        <v>0</v>
      </c>
      <c r="AR479" s="174">
        <f>IFERROR(INDEX(Retail!J:J,MATCH($D479,Retail!$D:$D,0)),0)</f>
        <v>0</v>
      </c>
      <c r="AS479" s="174">
        <f>IFERROR(INDEX('NEW2022'!H:H,MATCH($D479,'NEW2022'!D:D,0)),0)</f>
        <v>0</v>
      </c>
      <c r="AT479" s="174">
        <f>IFERROR(INDEX('NEW2022'!J:J,MATCH($D479,'NEW2022'!D:D,0)),0)</f>
        <v>0</v>
      </c>
      <c r="AU479" s="174">
        <f>IFERROR(INDEX('Quiet Items'!H:H,MATCH($D479,'Quiet Items'!D:D,0)),0)</f>
        <v>0</v>
      </c>
      <c r="AV479" s="174">
        <f>IFERROR(INDEX('Quiet Items'!J:J,MATCH($D479,'Quiet Items'!D:D,0)),0)</f>
        <v>0</v>
      </c>
      <c r="AW479" s="174">
        <f>IFERROR(INDEX('1.4G'!H:H,MATCH($D479,'1.4G'!D:D,0)),0)</f>
        <v>0</v>
      </c>
      <c r="AX479" s="174">
        <f>IFERROR(INDEX('1.4G'!J:J,MATCH($D479,'1.4G'!D:D,0)),0)</f>
        <v>0</v>
      </c>
      <c r="AY479" s="174">
        <f t="shared" si="88"/>
        <v>0</v>
      </c>
      <c r="AZ479" s="174">
        <f t="shared" si="89"/>
        <v>0</v>
      </c>
      <c r="BA479" s="175">
        <f>IFERROR(Table1[[#This Row],[Line total ordered for now]]*Table1[[#This Row],[GUARANTEED PRICE
for STOCK orders collected before 31.3.22]],0)</f>
        <v>0</v>
      </c>
      <c r="BB479" s="175">
        <f t="shared" si="85"/>
        <v>0</v>
      </c>
      <c r="BC479" s="176">
        <f>(AZ479+Table1[[#This Row],[Line total ordered for now]])*Z479</f>
        <v>0</v>
      </c>
      <c r="BD479" s="200">
        <v>85.511572698828346</v>
      </c>
      <c r="BE479" s="65"/>
      <c r="BF479" s="65"/>
      <c r="BG479" s="65"/>
      <c r="BH479" s="65"/>
      <c r="BI479" s="65"/>
      <c r="BJ479" s="65"/>
      <c r="BK479" s="65"/>
      <c r="BL479" s="55"/>
      <c r="BM479"/>
      <c r="BN479"/>
      <c r="BO479"/>
      <c r="BP479"/>
      <c r="BQ479"/>
      <c r="BR479"/>
      <c r="BS479"/>
      <c r="BT479"/>
    </row>
    <row r="480" spans="1:72" ht="15.75">
      <c r="A480" s="202">
        <v>477</v>
      </c>
      <c r="B480" s="68" t="s">
        <v>6378</v>
      </c>
      <c r="C480" s="149" t="s">
        <v>163</v>
      </c>
      <c r="D480" s="149" t="s">
        <v>84</v>
      </c>
      <c r="E480" s="149" t="s">
        <v>359</v>
      </c>
      <c r="F480" s="158" t="str">
        <f t="shared" si="87"/>
        <v>Video</v>
      </c>
      <c r="G480" s="187">
        <v>0</v>
      </c>
      <c r="H480" s="150"/>
      <c r="I480" s="184">
        <v>81.290000000000006</v>
      </c>
      <c r="J480" s="150"/>
      <c r="K480" s="151">
        <v>7.9191074724214721</v>
      </c>
      <c r="L480" s="152">
        <v>90.277825185604769</v>
      </c>
      <c r="M480" s="152">
        <v>95.029289669057661</v>
      </c>
      <c r="N480" s="153" t="s">
        <v>144</v>
      </c>
      <c r="O480" s="154">
        <v>12</v>
      </c>
      <c r="P480" s="153">
        <v>25</v>
      </c>
      <c r="Q480" s="153" t="s">
        <v>146</v>
      </c>
      <c r="R480" s="155">
        <v>16</v>
      </c>
      <c r="S480" s="155">
        <v>2.1</v>
      </c>
      <c r="T480" s="155">
        <v>0.3</v>
      </c>
      <c r="U480" s="154" t="s">
        <v>95</v>
      </c>
      <c r="V480" s="153" t="s">
        <v>88</v>
      </c>
      <c r="W480" s="153" t="s">
        <v>154</v>
      </c>
      <c r="X480" s="151">
        <v>27.49</v>
      </c>
      <c r="Y480" s="151">
        <v>20.99</v>
      </c>
      <c r="Z480" s="156">
        <v>5.2299999999999999E-2</v>
      </c>
      <c r="AA480" s="153" t="s">
        <v>266</v>
      </c>
      <c r="AB480" s="153" t="s">
        <v>5819</v>
      </c>
      <c r="AC480" s="153" t="s">
        <v>2412</v>
      </c>
      <c r="AD480" s="157" t="s">
        <v>553</v>
      </c>
      <c r="AE480" s="110">
        <v>1</v>
      </c>
      <c r="AF480" s="110">
        <v>10</v>
      </c>
      <c r="AG480" s="112">
        <f t="shared" si="86"/>
        <v>0</v>
      </c>
      <c r="AH480" s="110">
        <f>SUM(AG$4:AG480)</f>
        <v>7</v>
      </c>
      <c r="AI480" s="112">
        <f t="shared" si="83"/>
        <v>1</v>
      </c>
      <c r="AJ480" s="110">
        <f>COUNTIF(AI$4:AI480,"&gt;0")</f>
        <v>19</v>
      </c>
      <c r="AK480" s="110">
        <v>1</v>
      </c>
      <c r="AL480" s="110">
        <v>6</v>
      </c>
      <c r="AM480" s="172" t="str">
        <f>IF(OR(Table1[[#This Row],[Line total ordered for now]]&gt;0,Table1[[#This Row],[Line total ordered for season]]&gt;0),1,"")</f>
        <v/>
      </c>
      <c r="AN480" s="173">
        <f>COUNTIF(AM$4:AM480,"&gt;0")</f>
        <v>0</v>
      </c>
      <c r="AO480" s="173">
        <f>Table1[[#This Row],[ORDER QUANTITY
to be collected BEFORE 31.3.22]]</f>
        <v>0</v>
      </c>
      <c r="AP480" s="174">
        <f t="shared" si="84"/>
        <v>0</v>
      </c>
      <c r="AQ480" s="174">
        <f>IFERROR(INDEX(Retail!H:H,MATCH($D480,Retail!$D:$D,0)),0)</f>
        <v>0</v>
      </c>
      <c r="AR480" s="174">
        <f>IFERROR(INDEX(Retail!J:J,MATCH($D480,Retail!$D:$D,0)),0)</f>
        <v>0</v>
      </c>
      <c r="AS480" s="174">
        <f>IFERROR(INDEX('NEW2022'!H:H,MATCH($D480,'NEW2022'!D:D,0)),0)</f>
        <v>0</v>
      </c>
      <c r="AT480" s="174">
        <f>IFERROR(INDEX('NEW2022'!J:J,MATCH($D480,'NEW2022'!D:D,0)),0)</f>
        <v>0</v>
      </c>
      <c r="AU480" s="174">
        <f>IFERROR(INDEX('Quiet Items'!H:H,MATCH($D480,'Quiet Items'!D:D,0)),0)</f>
        <v>0</v>
      </c>
      <c r="AV480" s="174">
        <f>IFERROR(INDEX('Quiet Items'!J:J,MATCH($D480,'Quiet Items'!D:D,0)),0)</f>
        <v>0</v>
      </c>
      <c r="AW480" s="174">
        <f>IFERROR(INDEX('1.4G'!H:H,MATCH($D480,'1.4G'!D:D,0)),0)</f>
        <v>0</v>
      </c>
      <c r="AX480" s="174">
        <f>IFERROR(INDEX('1.4G'!J:J,MATCH($D480,'1.4G'!D:D,0)),0)</f>
        <v>0</v>
      </c>
      <c r="AY480" s="174">
        <f t="shared" si="88"/>
        <v>0</v>
      </c>
      <c r="AZ480" s="174">
        <f t="shared" si="89"/>
        <v>0</v>
      </c>
      <c r="BA480" s="175">
        <f>IFERROR(Table1[[#This Row],[Line total ordered for now]]*Table1[[#This Row],[GUARANTEED PRICE
for STOCK orders collected before 31.3.22]],0)</f>
        <v>0</v>
      </c>
      <c r="BB480" s="175">
        <f t="shared" si="85"/>
        <v>0</v>
      </c>
      <c r="BC480" s="176">
        <f>(AZ480+Table1[[#This Row],[Line total ordered for now]])*Z480</f>
        <v>0</v>
      </c>
      <c r="BD480" s="200">
        <v>85.526360702151891</v>
      </c>
      <c r="BE480" s="65"/>
      <c r="BF480" s="65"/>
      <c r="BG480" s="65"/>
      <c r="BH480" s="65"/>
      <c r="BI480" s="65"/>
      <c r="BJ480" s="65"/>
      <c r="BK480" s="65"/>
      <c r="BL480" s="55"/>
      <c r="BM480"/>
      <c r="BN480"/>
      <c r="BO480"/>
      <c r="BP480"/>
      <c r="BQ480"/>
      <c r="BR480"/>
      <c r="BS480"/>
      <c r="BT480"/>
    </row>
    <row r="481" spans="1:72" ht="15.75">
      <c r="A481" s="202">
        <v>478</v>
      </c>
      <c r="B481" s="68" t="s">
        <v>6378</v>
      </c>
      <c r="C481" s="149" t="s">
        <v>163</v>
      </c>
      <c r="D481" s="149" t="s">
        <v>103</v>
      </c>
      <c r="E481" s="149" t="s">
        <v>370</v>
      </c>
      <c r="F481" s="158" t="str">
        <f t="shared" si="87"/>
        <v>Video</v>
      </c>
      <c r="G481" s="187">
        <v>32</v>
      </c>
      <c r="H481" s="150"/>
      <c r="I481" s="184">
        <v>86.49</v>
      </c>
      <c r="J481" s="150"/>
      <c r="K481" s="151">
        <v>8.0175000000000001</v>
      </c>
      <c r="L481" s="152">
        <v>91.399500000000003</v>
      </c>
      <c r="M481" s="152">
        <v>96.210000000000008</v>
      </c>
      <c r="N481" s="153" t="s">
        <v>144</v>
      </c>
      <c r="O481" s="154">
        <v>12</v>
      </c>
      <c r="P481" s="153">
        <v>5</v>
      </c>
      <c r="Q481" s="153" t="s">
        <v>147</v>
      </c>
      <c r="R481" s="155">
        <v>19.600000000000001</v>
      </c>
      <c r="S481" s="155">
        <v>3</v>
      </c>
      <c r="T481" s="155">
        <v>0.3</v>
      </c>
      <c r="U481" s="154" t="s">
        <v>94</v>
      </c>
      <c r="V481" s="153" t="s">
        <v>89</v>
      </c>
      <c r="W481" s="153" t="s">
        <v>169</v>
      </c>
      <c r="X481" s="151">
        <v>27.49</v>
      </c>
      <c r="Y481" s="151">
        <v>20.99</v>
      </c>
      <c r="Z481" s="156">
        <v>5.1976000000000001E-2</v>
      </c>
      <c r="AA481" s="153" t="s">
        <v>231</v>
      </c>
      <c r="AB481" s="153" t="s">
        <v>5253</v>
      </c>
      <c r="AC481" s="153" t="s">
        <v>141</v>
      </c>
      <c r="AD481" s="157" t="s">
        <v>575</v>
      </c>
      <c r="AE481" s="110">
        <v>0</v>
      </c>
      <c r="AF481" s="110">
        <v>10</v>
      </c>
      <c r="AG481" s="112">
        <f t="shared" si="86"/>
        <v>0</v>
      </c>
      <c r="AH481" s="110">
        <f>SUM(AG$4:AG481)</f>
        <v>7</v>
      </c>
      <c r="AI481" s="112">
        <f t="shared" si="83"/>
        <v>1</v>
      </c>
      <c r="AJ481" s="110">
        <f>COUNTIF(AI$4:AI481,"&gt;0")</f>
        <v>20</v>
      </c>
      <c r="AK481" s="110">
        <v>0</v>
      </c>
      <c r="AL481" s="110">
        <v>6</v>
      </c>
      <c r="AM481" s="172" t="str">
        <f>IF(OR(Table1[[#This Row],[Line total ordered for now]]&gt;0,Table1[[#This Row],[Line total ordered for season]]&gt;0),1,"")</f>
        <v/>
      </c>
      <c r="AN481" s="173">
        <f>COUNTIF(AM$4:AM481,"&gt;0")</f>
        <v>0</v>
      </c>
      <c r="AO481" s="173">
        <f>Table1[[#This Row],[ORDER QUANTITY
to be collected BEFORE 31.3.22]]</f>
        <v>0</v>
      </c>
      <c r="AP481" s="174">
        <f t="shared" si="84"/>
        <v>0</v>
      </c>
      <c r="AQ481" s="174">
        <f>IFERROR(INDEX(Retail!H:H,MATCH($D481,Retail!$D:$D,0)),0)</f>
        <v>0</v>
      </c>
      <c r="AR481" s="174">
        <f>IFERROR(INDEX(Retail!J:J,MATCH($D481,Retail!$D:$D,0)),0)</f>
        <v>0</v>
      </c>
      <c r="AS481" s="174">
        <f>IFERROR(INDEX('NEW2022'!H:H,MATCH($D481,'NEW2022'!D:D,0)),0)</f>
        <v>0</v>
      </c>
      <c r="AT481" s="174">
        <f>IFERROR(INDEX('NEW2022'!J:J,MATCH($D481,'NEW2022'!D:D,0)),0)</f>
        <v>0</v>
      </c>
      <c r="AU481" s="174">
        <f>IFERROR(INDEX('Quiet Items'!H:H,MATCH($D481,'Quiet Items'!D:D,0)),0)</f>
        <v>0</v>
      </c>
      <c r="AV481" s="174">
        <f>IFERROR(INDEX('Quiet Items'!J:J,MATCH($D481,'Quiet Items'!D:D,0)),0)</f>
        <v>0</v>
      </c>
      <c r="AW481" s="174">
        <f>IFERROR(INDEX('1.4G'!H:H,MATCH($D481,'1.4G'!D:D,0)),0)</f>
        <v>0</v>
      </c>
      <c r="AX481" s="174">
        <f>IFERROR(INDEX('1.4G'!J:J,MATCH($D481,'1.4G'!D:D,0)),0)</f>
        <v>0</v>
      </c>
      <c r="AY481" s="174">
        <f t="shared" si="88"/>
        <v>0</v>
      </c>
      <c r="AZ481" s="174">
        <f t="shared" si="89"/>
        <v>0</v>
      </c>
      <c r="BA481" s="175">
        <f>IFERROR(Table1[[#This Row],[Line total ordered for now]]*Table1[[#This Row],[GUARANTEED PRICE
for STOCK orders collected before 31.3.22]],0)</f>
        <v>0</v>
      </c>
      <c r="BB481" s="175">
        <f t="shared" si="85"/>
        <v>0</v>
      </c>
      <c r="BC481" s="176">
        <f>(AZ481+Table1[[#This Row],[Line total ordered for now]])*Z481</f>
        <v>0</v>
      </c>
      <c r="BD481" s="200">
        <v>86.589000000000013</v>
      </c>
      <c r="BE481" s="65"/>
      <c r="BF481" s="65"/>
      <c r="BG481" s="65"/>
      <c r="BH481" s="65"/>
      <c r="BI481" s="65"/>
      <c r="BJ481" s="65"/>
      <c r="BK481" s="65"/>
      <c r="BL481" s="55"/>
      <c r="BM481"/>
      <c r="BN481"/>
      <c r="BO481"/>
      <c r="BP481"/>
      <c r="BQ481"/>
      <c r="BR481"/>
      <c r="BS481"/>
      <c r="BT481"/>
    </row>
    <row r="482" spans="1:72" ht="15.75">
      <c r="A482" s="202">
        <v>479</v>
      </c>
      <c r="B482" s="68" t="s">
        <v>6378</v>
      </c>
      <c r="C482" s="149" t="s">
        <v>163</v>
      </c>
      <c r="D482" s="149" t="s">
        <v>104</v>
      </c>
      <c r="E482" s="149" t="s">
        <v>364</v>
      </c>
      <c r="F482" s="158" t="str">
        <f t="shared" si="87"/>
        <v>Video</v>
      </c>
      <c r="G482" s="187">
        <v>26</v>
      </c>
      <c r="H482" s="150"/>
      <c r="I482" s="184">
        <v>58.04</v>
      </c>
      <c r="J482" s="150"/>
      <c r="K482" s="151">
        <v>8.0712500000000009</v>
      </c>
      <c r="L482" s="152">
        <v>61.341500000000003</v>
      </c>
      <c r="M482" s="152">
        <v>64.570000000000007</v>
      </c>
      <c r="N482" s="153" t="s">
        <v>144</v>
      </c>
      <c r="O482" s="154">
        <v>8</v>
      </c>
      <c r="P482" s="153">
        <v>5</v>
      </c>
      <c r="Q482" s="153" t="s">
        <v>147</v>
      </c>
      <c r="R482" s="155">
        <v>13.1</v>
      </c>
      <c r="S482" s="155">
        <v>2.6</v>
      </c>
      <c r="T482" s="155">
        <v>0.3</v>
      </c>
      <c r="U482" s="154" t="s">
        <v>94</v>
      </c>
      <c r="V482" s="153" t="s">
        <v>89</v>
      </c>
      <c r="W482" s="153" t="s">
        <v>169</v>
      </c>
      <c r="X482" s="151">
        <v>27.99</v>
      </c>
      <c r="Y482" s="151">
        <v>20.99</v>
      </c>
      <c r="Z482" s="156">
        <v>2.6352E-2</v>
      </c>
      <c r="AA482" s="153" t="s">
        <v>231</v>
      </c>
      <c r="AB482" s="153" t="s">
        <v>5233</v>
      </c>
      <c r="AC482" s="153" t="s">
        <v>141</v>
      </c>
      <c r="AD482" s="157" t="s">
        <v>310</v>
      </c>
      <c r="AE482" s="110">
        <v>0</v>
      </c>
      <c r="AF482" s="110">
        <v>10</v>
      </c>
      <c r="AG482" s="112">
        <f t="shared" si="86"/>
        <v>0</v>
      </c>
      <c r="AH482" s="110">
        <f>SUM(AG$4:AG482)</f>
        <v>7</v>
      </c>
      <c r="AI482" s="112">
        <f t="shared" si="83"/>
        <v>1</v>
      </c>
      <c r="AJ482" s="110">
        <f>COUNTIF(AI$4:AI482,"&gt;0")</f>
        <v>21</v>
      </c>
      <c r="AK482" s="110">
        <v>0</v>
      </c>
      <c r="AL482" s="110">
        <v>6</v>
      </c>
      <c r="AM482" s="172" t="str">
        <f>IF(OR(Table1[[#This Row],[Line total ordered for now]]&gt;0,Table1[[#This Row],[Line total ordered for season]]&gt;0),1,"")</f>
        <v/>
      </c>
      <c r="AN482" s="173">
        <f>COUNTIF(AM$4:AM482,"&gt;0")</f>
        <v>0</v>
      </c>
      <c r="AO482" s="173">
        <f>Table1[[#This Row],[ORDER QUANTITY
to be collected BEFORE 31.3.22]]</f>
        <v>0</v>
      </c>
      <c r="AP482" s="174">
        <f t="shared" si="84"/>
        <v>0</v>
      </c>
      <c r="AQ482" s="174">
        <f>IFERROR(INDEX(Retail!H:H,MATCH($D482,Retail!$D:$D,0)),0)</f>
        <v>0</v>
      </c>
      <c r="AR482" s="174">
        <f>IFERROR(INDEX(Retail!J:J,MATCH($D482,Retail!$D:$D,0)),0)</f>
        <v>0</v>
      </c>
      <c r="AS482" s="174">
        <f>IFERROR(INDEX('NEW2022'!H:H,MATCH($D482,'NEW2022'!D:D,0)),0)</f>
        <v>0</v>
      </c>
      <c r="AT482" s="174">
        <f>IFERROR(INDEX('NEW2022'!J:J,MATCH($D482,'NEW2022'!D:D,0)),0)</f>
        <v>0</v>
      </c>
      <c r="AU482" s="174">
        <f>IFERROR(INDEX('Quiet Items'!H:H,MATCH($D482,'Quiet Items'!D:D,0)),0)</f>
        <v>0</v>
      </c>
      <c r="AV482" s="174">
        <f>IFERROR(INDEX('Quiet Items'!J:J,MATCH($D482,'Quiet Items'!D:D,0)),0)</f>
        <v>0</v>
      </c>
      <c r="AW482" s="174">
        <f>IFERROR(INDEX('1.4G'!H:H,MATCH($D482,'1.4G'!D:D,0)),0)</f>
        <v>0</v>
      </c>
      <c r="AX482" s="174">
        <f>IFERROR(INDEX('1.4G'!J:J,MATCH($D482,'1.4G'!D:D,0)),0)</f>
        <v>0</v>
      </c>
      <c r="AY482" s="174">
        <f t="shared" si="88"/>
        <v>0</v>
      </c>
      <c r="AZ482" s="174">
        <f t="shared" si="89"/>
        <v>0</v>
      </c>
      <c r="BA482" s="175">
        <f>IFERROR(Table1[[#This Row],[Line total ordered for now]]*Table1[[#This Row],[GUARANTEED PRICE
for STOCK orders collected before 31.3.22]],0)</f>
        <v>0</v>
      </c>
      <c r="BB482" s="175">
        <f t="shared" si="85"/>
        <v>0</v>
      </c>
      <c r="BC482" s="176">
        <f>(AZ482+Table1[[#This Row],[Line total ordered for now]])*Z482</f>
        <v>0</v>
      </c>
      <c r="BD482" s="200">
        <v>58.113000000000007</v>
      </c>
      <c r="BE482" s="65"/>
      <c r="BF482" s="65"/>
      <c r="BG482" s="65"/>
      <c r="BH482" s="65"/>
      <c r="BI482" s="65"/>
      <c r="BJ482" s="65"/>
      <c r="BK482" s="65"/>
      <c r="BL482" s="55"/>
      <c r="BM482"/>
      <c r="BN482"/>
      <c r="BO482"/>
      <c r="BP482"/>
      <c r="BQ482"/>
      <c r="BR482"/>
      <c r="BS482"/>
      <c r="BT482"/>
    </row>
    <row r="483" spans="1:72" ht="15.75">
      <c r="A483" s="202">
        <v>480</v>
      </c>
      <c r="B483" s="68" t="s">
        <v>6378</v>
      </c>
      <c r="C483" s="149" t="s">
        <v>163</v>
      </c>
      <c r="D483" s="149" t="s">
        <v>105</v>
      </c>
      <c r="E483" s="149" t="s">
        <v>392</v>
      </c>
      <c r="F483" s="158" t="str">
        <f t="shared" si="87"/>
        <v>Video</v>
      </c>
      <c r="G483" s="187">
        <v>0</v>
      </c>
      <c r="H483" s="150"/>
      <c r="I483" s="184">
        <v>60.57</v>
      </c>
      <c r="J483" s="150"/>
      <c r="K483" s="151">
        <v>8.9250726209482334</v>
      </c>
      <c r="L483" s="152">
        <v>67.83055191920657</v>
      </c>
      <c r="M483" s="152">
        <v>71.400580967585867</v>
      </c>
      <c r="N483" s="153" t="s">
        <v>144</v>
      </c>
      <c r="O483" s="154">
        <v>8</v>
      </c>
      <c r="P483" s="153">
        <v>25</v>
      </c>
      <c r="Q483" s="153" t="s">
        <v>147</v>
      </c>
      <c r="R483" s="155">
        <v>14</v>
      </c>
      <c r="S483" s="155">
        <v>3.9</v>
      </c>
      <c r="T483" s="155">
        <v>0.3</v>
      </c>
      <c r="U483" s="154" t="s">
        <v>94</v>
      </c>
      <c r="V483" s="153" t="s">
        <v>89</v>
      </c>
      <c r="W483" s="153" t="s">
        <v>169</v>
      </c>
      <c r="X483" s="151">
        <v>28.99</v>
      </c>
      <c r="Y483" s="151">
        <v>21.99</v>
      </c>
      <c r="Z483" s="156">
        <v>3.56E-2</v>
      </c>
      <c r="AA483" s="153" t="s">
        <v>231</v>
      </c>
      <c r="AB483" s="153" t="s">
        <v>5938</v>
      </c>
      <c r="AC483" s="153" t="s">
        <v>141</v>
      </c>
      <c r="AD483" s="157" t="s">
        <v>4647</v>
      </c>
      <c r="AE483" s="110">
        <v>0</v>
      </c>
      <c r="AF483" s="110">
        <v>10</v>
      </c>
      <c r="AG483" s="112">
        <f t="shared" si="86"/>
        <v>0</v>
      </c>
      <c r="AH483" s="110">
        <f>SUM(AG$4:AG483)</f>
        <v>7</v>
      </c>
      <c r="AI483" s="112">
        <f t="shared" si="83"/>
        <v>1</v>
      </c>
      <c r="AJ483" s="110">
        <f>COUNTIF(AI$4:AI483,"&gt;0")</f>
        <v>22</v>
      </c>
      <c r="AK483" s="110">
        <v>0</v>
      </c>
      <c r="AL483" s="110">
        <v>6</v>
      </c>
      <c r="AM483" s="172" t="str">
        <f>IF(OR(Table1[[#This Row],[Line total ordered for now]]&gt;0,Table1[[#This Row],[Line total ordered for season]]&gt;0),1,"")</f>
        <v/>
      </c>
      <c r="AN483" s="173">
        <f>COUNTIF(AM$4:AM483,"&gt;0")</f>
        <v>0</v>
      </c>
      <c r="AO483" s="173">
        <f>Table1[[#This Row],[ORDER QUANTITY
to be collected BEFORE 31.3.22]]</f>
        <v>0</v>
      </c>
      <c r="AP483" s="174">
        <f t="shared" si="84"/>
        <v>0</v>
      </c>
      <c r="AQ483" s="174">
        <f>IFERROR(INDEX(Retail!H:H,MATCH($D483,Retail!$D:$D,0)),0)</f>
        <v>0</v>
      </c>
      <c r="AR483" s="174">
        <f>IFERROR(INDEX(Retail!J:J,MATCH($D483,Retail!$D:$D,0)),0)</f>
        <v>0</v>
      </c>
      <c r="AS483" s="174">
        <f>IFERROR(INDEX('NEW2022'!H:H,MATCH($D483,'NEW2022'!D:D,0)),0)</f>
        <v>0</v>
      </c>
      <c r="AT483" s="174">
        <f>IFERROR(INDEX('NEW2022'!J:J,MATCH($D483,'NEW2022'!D:D,0)),0)</f>
        <v>0</v>
      </c>
      <c r="AU483" s="174">
        <f>IFERROR(INDEX('Quiet Items'!H:H,MATCH($D483,'Quiet Items'!D:D,0)),0)</f>
        <v>0</v>
      </c>
      <c r="AV483" s="174">
        <f>IFERROR(INDEX('Quiet Items'!J:J,MATCH($D483,'Quiet Items'!D:D,0)),0)</f>
        <v>0</v>
      </c>
      <c r="AW483" s="174">
        <f>IFERROR(INDEX('1.4G'!H:H,MATCH($D483,'1.4G'!D:D,0)),0)</f>
        <v>0</v>
      </c>
      <c r="AX483" s="174">
        <f>IFERROR(INDEX('1.4G'!J:J,MATCH($D483,'1.4G'!D:D,0)),0)</f>
        <v>0</v>
      </c>
      <c r="AY483" s="174">
        <f t="shared" si="88"/>
        <v>0</v>
      </c>
      <c r="AZ483" s="174">
        <f t="shared" si="89"/>
        <v>0</v>
      </c>
      <c r="BA483" s="175">
        <f>IFERROR(Table1[[#This Row],[Line total ordered for now]]*Table1[[#This Row],[GUARANTEED PRICE
for STOCK orders collected before 31.3.22]],0)</f>
        <v>0</v>
      </c>
      <c r="BB483" s="175">
        <f t="shared" si="85"/>
        <v>0</v>
      </c>
      <c r="BC483" s="176">
        <f>(AZ483+Table1[[#This Row],[Line total ordered for now]])*Z483</f>
        <v>0</v>
      </c>
      <c r="BD483" s="200">
        <v>64.260522870827288</v>
      </c>
      <c r="BE483" s="65"/>
      <c r="BF483" s="65"/>
      <c r="BG483" s="65"/>
      <c r="BH483" s="65"/>
      <c r="BI483" s="65"/>
      <c r="BJ483" s="65"/>
      <c r="BK483" s="65"/>
      <c r="BL483" s="55"/>
      <c r="BM483"/>
      <c r="BN483"/>
      <c r="BO483"/>
      <c r="BP483"/>
      <c r="BQ483"/>
      <c r="BR483"/>
      <c r="BS483"/>
      <c r="BT483"/>
    </row>
    <row r="484" spans="1:72" ht="15.75">
      <c r="A484" s="202">
        <v>481</v>
      </c>
      <c r="B484" s="68" t="s">
        <v>6378</v>
      </c>
      <c r="C484" s="149" t="s">
        <v>163</v>
      </c>
      <c r="D484" s="149" t="s">
        <v>1496</v>
      </c>
      <c r="E484" s="149" t="s">
        <v>1497</v>
      </c>
      <c r="F484" s="158" t="str">
        <f t="shared" si="87"/>
        <v>Video</v>
      </c>
      <c r="G484" s="187">
        <v>0</v>
      </c>
      <c r="H484" s="150"/>
      <c r="I484" s="184">
        <v>64.989999999999995</v>
      </c>
      <c r="J484" s="150"/>
      <c r="K484" s="151">
        <v>12.131348707571711</v>
      </c>
      <c r="L484" s="152">
        <v>66.237163943341542</v>
      </c>
      <c r="M484" s="152">
        <v>72.788092245430263</v>
      </c>
      <c r="N484" s="153" t="s">
        <v>148</v>
      </c>
      <c r="O484" s="154">
        <v>6</v>
      </c>
      <c r="P484" s="153">
        <v>30</v>
      </c>
      <c r="Q484" s="153" t="s">
        <v>146</v>
      </c>
      <c r="R484" s="155">
        <v>17</v>
      </c>
      <c r="S484" s="155">
        <v>2.2799999999999998</v>
      </c>
      <c r="T484" s="155">
        <v>0.3</v>
      </c>
      <c r="U484" s="154" t="s">
        <v>95</v>
      </c>
      <c r="V484" s="153" t="s">
        <v>88</v>
      </c>
      <c r="W484" s="153" t="s">
        <v>627</v>
      </c>
      <c r="X484" s="151" t="s">
        <v>6378</v>
      </c>
      <c r="Y484" s="151" t="s">
        <v>6378</v>
      </c>
      <c r="Z484" s="156">
        <v>4.4699999999999997E-2</v>
      </c>
      <c r="AA484" s="153" t="s">
        <v>793</v>
      </c>
      <c r="AB484" s="153" t="s">
        <v>5071</v>
      </c>
      <c r="AC484" s="153" t="s">
        <v>4640</v>
      </c>
      <c r="AD484" s="157" t="s">
        <v>1498</v>
      </c>
      <c r="AE484" s="110">
        <v>1</v>
      </c>
      <c r="AF484" s="110">
        <v>11</v>
      </c>
      <c r="AG484" s="112">
        <f t="shared" si="86"/>
        <v>0</v>
      </c>
      <c r="AH484" s="110">
        <f>SUM(AG$4:AG484)</f>
        <v>7</v>
      </c>
      <c r="AI484" s="112">
        <f t="shared" si="83"/>
        <v>0</v>
      </c>
      <c r="AJ484" s="110">
        <f>COUNTIF(AI$4:AI484,"&gt;0")</f>
        <v>22</v>
      </c>
      <c r="AK484" s="110">
        <v>1</v>
      </c>
      <c r="AL484" s="110">
        <v>7</v>
      </c>
      <c r="AM484" s="172" t="str">
        <f>IF(OR(Table1[[#This Row],[Line total ordered for now]]&gt;0,Table1[[#This Row],[Line total ordered for season]]&gt;0),1,"")</f>
        <v/>
      </c>
      <c r="AN484" s="173">
        <f>COUNTIF(AM$4:AM484,"&gt;0")</f>
        <v>0</v>
      </c>
      <c r="AO484" s="173">
        <f>Table1[[#This Row],[ORDER QUANTITY
to be collected BEFORE 31.3.22]]</f>
        <v>0</v>
      </c>
      <c r="AP484" s="174">
        <f t="shared" si="84"/>
        <v>0</v>
      </c>
      <c r="AQ484" s="174">
        <f>IFERROR(INDEX(Retail!H:H,MATCH($D484,Retail!$D:$D,0)),0)</f>
        <v>0</v>
      </c>
      <c r="AR484" s="174">
        <f>IFERROR(INDEX(Retail!J:J,MATCH($D484,Retail!$D:$D,0)),0)</f>
        <v>0</v>
      </c>
      <c r="AS484" s="174">
        <f>IFERROR(INDEX('NEW2022'!H:H,MATCH($D484,'NEW2022'!D:D,0)),0)</f>
        <v>0</v>
      </c>
      <c r="AT484" s="174">
        <f>IFERROR(INDEX('NEW2022'!J:J,MATCH($D484,'NEW2022'!D:D,0)),0)</f>
        <v>0</v>
      </c>
      <c r="AU484" s="174">
        <f>IFERROR(INDEX('Quiet Items'!H:H,MATCH($D484,'Quiet Items'!D:D,0)),0)</f>
        <v>0</v>
      </c>
      <c r="AV484" s="174">
        <f>IFERROR(INDEX('Quiet Items'!J:J,MATCH($D484,'Quiet Items'!D:D,0)),0)</f>
        <v>0</v>
      </c>
      <c r="AW484" s="174">
        <f>IFERROR(INDEX('1.4G'!H:H,MATCH($D484,'1.4G'!D:D,0)),0)</f>
        <v>0</v>
      </c>
      <c r="AX484" s="174">
        <f>IFERROR(INDEX('1.4G'!J:J,MATCH($D484,'1.4G'!D:D,0)),0)</f>
        <v>0</v>
      </c>
      <c r="AY484" s="174">
        <f t="shared" si="88"/>
        <v>0</v>
      </c>
      <c r="AZ484" s="174">
        <f t="shared" si="89"/>
        <v>0</v>
      </c>
      <c r="BA484" s="175">
        <f>IFERROR(Table1[[#This Row],[Line total ordered for now]]*Table1[[#This Row],[GUARANTEED PRICE
for STOCK orders collected before 31.3.22]],0)</f>
        <v>0</v>
      </c>
      <c r="BB484" s="175">
        <f t="shared" si="85"/>
        <v>0</v>
      </c>
      <c r="BC484" s="176">
        <f>(AZ484+Table1[[#This Row],[Line total ordered for now]])*Z484</f>
        <v>0</v>
      </c>
      <c r="BD484" s="200">
        <v>61.869878408615719</v>
      </c>
      <c r="BE484" s="65"/>
      <c r="BF484" s="65"/>
      <c r="BG484" s="65"/>
      <c r="BH484" s="65"/>
      <c r="BI484" s="65"/>
      <c r="BJ484" s="65"/>
      <c r="BK484" s="65"/>
      <c r="BL484" s="55"/>
      <c r="BM484"/>
      <c r="BN484"/>
      <c r="BO484"/>
      <c r="BP484"/>
      <c r="BQ484"/>
      <c r="BR484"/>
      <c r="BS484"/>
      <c r="BT484"/>
    </row>
    <row r="485" spans="1:72" ht="15.75">
      <c r="A485" s="202">
        <v>482</v>
      </c>
      <c r="B485" s="68" t="s">
        <v>6378</v>
      </c>
      <c r="C485" s="149" t="s">
        <v>163</v>
      </c>
      <c r="D485" s="149" t="s">
        <v>1687</v>
      </c>
      <c r="E485" s="149" t="s">
        <v>1688</v>
      </c>
      <c r="F485" s="158" t="str">
        <f t="shared" si="87"/>
        <v>Video</v>
      </c>
      <c r="G485" s="187">
        <v>2</v>
      </c>
      <c r="H485" s="150"/>
      <c r="I485" s="184">
        <v>66.819999999999993</v>
      </c>
      <c r="J485" s="150"/>
      <c r="K485" s="151">
        <v>12.146666666666668</v>
      </c>
      <c r="L485" s="152">
        <v>68.156399999999991</v>
      </c>
      <c r="M485" s="152">
        <v>72.88000000000001</v>
      </c>
      <c r="N485" s="153" t="s">
        <v>148</v>
      </c>
      <c r="O485" s="154">
        <v>6</v>
      </c>
      <c r="P485" s="153">
        <v>32</v>
      </c>
      <c r="Q485" s="153" t="s">
        <v>147</v>
      </c>
      <c r="R485" s="155">
        <v>15</v>
      </c>
      <c r="S485" s="155">
        <v>2.2999999999999998</v>
      </c>
      <c r="T485" s="155">
        <v>0.3</v>
      </c>
      <c r="U485" s="154" t="s">
        <v>94</v>
      </c>
      <c r="V485" s="153" t="s">
        <v>89</v>
      </c>
      <c r="W485" s="153" t="s">
        <v>627</v>
      </c>
      <c r="X485" s="151" t="s">
        <v>6378</v>
      </c>
      <c r="Y485" s="151" t="s">
        <v>6378</v>
      </c>
      <c r="Z485" s="156">
        <v>4.8899999999999999E-2</v>
      </c>
      <c r="AA485" s="153" t="s">
        <v>624</v>
      </c>
      <c r="AB485" s="153" t="s">
        <v>5140</v>
      </c>
      <c r="AC485" s="153" t="s">
        <v>164</v>
      </c>
      <c r="AD485" s="157" t="s">
        <v>1689</v>
      </c>
      <c r="AE485" s="110">
        <v>0</v>
      </c>
      <c r="AF485" s="110">
        <v>11</v>
      </c>
      <c r="AG485" s="112">
        <f t="shared" si="86"/>
        <v>0</v>
      </c>
      <c r="AH485" s="110">
        <f>SUM(AG$4:AG485)</f>
        <v>7</v>
      </c>
      <c r="AI485" s="112">
        <f t="shared" si="83"/>
        <v>0</v>
      </c>
      <c r="AJ485" s="110">
        <f>COUNTIF(AI$4:AI485,"&gt;0")</f>
        <v>22</v>
      </c>
      <c r="AK485" s="110">
        <v>0</v>
      </c>
      <c r="AL485" s="110">
        <v>7</v>
      </c>
      <c r="AM485" s="172" t="str">
        <f>IF(OR(Table1[[#This Row],[Line total ordered for now]]&gt;0,Table1[[#This Row],[Line total ordered for season]]&gt;0),1,"")</f>
        <v/>
      </c>
      <c r="AN485" s="173">
        <f>COUNTIF(AM$4:AM485,"&gt;0")</f>
        <v>0</v>
      </c>
      <c r="AO485" s="173">
        <f>Table1[[#This Row],[ORDER QUANTITY
to be collected BEFORE 31.3.22]]</f>
        <v>0</v>
      </c>
      <c r="AP485" s="174">
        <f t="shared" si="84"/>
        <v>0</v>
      </c>
      <c r="AQ485" s="174">
        <f>IFERROR(INDEX(Retail!H:H,MATCH($D485,Retail!$D:$D,0)),0)</f>
        <v>0</v>
      </c>
      <c r="AR485" s="174">
        <f>IFERROR(INDEX(Retail!J:J,MATCH($D485,Retail!$D:$D,0)),0)</f>
        <v>0</v>
      </c>
      <c r="AS485" s="174">
        <f>IFERROR(INDEX('NEW2022'!H:H,MATCH($D485,'NEW2022'!D:D,0)),0)</f>
        <v>0</v>
      </c>
      <c r="AT485" s="174">
        <f>IFERROR(INDEX('NEW2022'!J:J,MATCH($D485,'NEW2022'!D:D,0)),0)</f>
        <v>0</v>
      </c>
      <c r="AU485" s="174">
        <f>IFERROR(INDEX('Quiet Items'!H:H,MATCH($D485,'Quiet Items'!D:D,0)),0)</f>
        <v>0</v>
      </c>
      <c r="AV485" s="174">
        <f>IFERROR(INDEX('Quiet Items'!J:J,MATCH($D485,'Quiet Items'!D:D,0)),0)</f>
        <v>0</v>
      </c>
      <c r="AW485" s="174">
        <f>IFERROR(INDEX('1.4G'!H:H,MATCH($D485,'1.4G'!D:D,0)),0)</f>
        <v>0</v>
      </c>
      <c r="AX485" s="174">
        <f>IFERROR(INDEX('1.4G'!J:J,MATCH($D485,'1.4G'!D:D,0)),0)</f>
        <v>0</v>
      </c>
      <c r="AY485" s="174">
        <f t="shared" si="88"/>
        <v>0</v>
      </c>
      <c r="AZ485" s="174">
        <f t="shared" si="89"/>
        <v>0</v>
      </c>
      <c r="BA485" s="175">
        <f>IFERROR(Table1[[#This Row],[Line total ordered for now]]*Table1[[#This Row],[GUARANTEED PRICE
for STOCK orders collected before 31.3.22]],0)</f>
        <v>0</v>
      </c>
      <c r="BB485" s="175">
        <f t="shared" si="85"/>
        <v>0</v>
      </c>
      <c r="BC485" s="176">
        <f>(AZ485+Table1[[#This Row],[Line total ordered for now]])*Z485</f>
        <v>0</v>
      </c>
      <c r="BD485" s="200">
        <v>61.948000000000008</v>
      </c>
      <c r="BE485" s="65"/>
      <c r="BF485" s="65"/>
      <c r="BG485" s="65"/>
      <c r="BH485" s="65"/>
      <c r="BI485" s="65"/>
      <c r="BJ485" s="65"/>
      <c r="BK485" s="65"/>
      <c r="BL485" s="55"/>
      <c r="BM485"/>
      <c r="BN485"/>
      <c r="BO485"/>
      <c r="BP485"/>
      <c r="BQ485"/>
      <c r="BR485"/>
      <c r="BS485"/>
      <c r="BT485"/>
    </row>
    <row r="486" spans="1:72" ht="15.75">
      <c r="A486" s="202">
        <v>483</v>
      </c>
      <c r="B486" s="68" t="s">
        <v>6378</v>
      </c>
      <c r="C486" s="149" t="s">
        <v>163</v>
      </c>
      <c r="D486" s="149" t="s">
        <v>1948</v>
      </c>
      <c r="E486" s="149" t="s">
        <v>1949</v>
      </c>
      <c r="F486" s="158" t="str">
        <f t="shared" si="87"/>
        <v>Video</v>
      </c>
      <c r="G486" s="187">
        <v>0</v>
      </c>
      <c r="H486" s="150"/>
      <c r="I486" s="184">
        <v>67.819999999999993</v>
      </c>
      <c r="J486" s="150"/>
      <c r="K486" s="151">
        <v>12.328333333333333</v>
      </c>
      <c r="L486" s="152">
        <v>69.176400000000001</v>
      </c>
      <c r="M486" s="152">
        <v>73.97</v>
      </c>
      <c r="N486" s="153" t="s">
        <v>148</v>
      </c>
      <c r="O486" s="154">
        <v>6</v>
      </c>
      <c r="P486" s="153">
        <v>35</v>
      </c>
      <c r="Q486" s="153" t="s">
        <v>147</v>
      </c>
      <c r="R486" s="155">
        <v>16</v>
      </c>
      <c r="S486" s="155">
        <v>1.4</v>
      </c>
      <c r="T486" s="155">
        <v>0.3</v>
      </c>
      <c r="U486" s="154" t="s">
        <v>94</v>
      </c>
      <c r="V486" s="153" t="s">
        <v>89</v>
      </c>
      <c r="W486" s="153" t="s">
        <v>627</v>
      </c>
      <c r="X486" s="151" t="s">
        <v>6378</v>
      </c>
      <c r="Y486" s="151" t="s">
        <v>6378</v>
      </c>
      <c r="Z486" s="156">
        <v>4.8972000000000002E-2</v>
      </c>
      <c r="AA486" s="153" t="s">
        <v>624</v>
      </c>
      <c r="AB486" s="153" t="s">
        <v>5145</v>
      </c>
      <c r="AC486" s="153" t="s">
        <v>164</v>
      </c>
      <c r="AD486" s="157" t="s">
        <v>1950</v>
      </c>
      <c r="AE486" s="110">
        <v>0</v>
      </c>
      <c r="AF486" s="110">
        <v>11</v>
      </c>
      <c r="AG486" s="112">
        <f t="shared" si="86"/>
        <v>0</v>
      </c>
      <c r="AH486" s="110">
        <f>SUM(AG$4:AG486)</f>
        <v>7</v>
      </c>
      <c r="AI486" s="112">
        <f t="shared" si="83"/>
        <v>0</v>
      </c>
      <c r="AJ486" s="110">
        <f>COUNTIF(AI$4:AI486,"&gt;0")</f>
        <v>22</v>
      </c>
      <c r="AK486" s="110">
        <v>0</v>
      </c>
      <c r="AL486" s="110">
        <v>7</v>
      </c>
      <c r="AM486" s="172" t="str">
        <f>IF(OR(Table1[[#This Row],[Line total ordered for now]]&gt;0,Table1[[#This Row],[Line total ordered for season]]&gt;0),1,"")</f>
        <v/>
      </c>
      <c r="AN486" s="173">
        <f>COUNTIF(AM$4:AM486,"&gt;0")</f>
        <v>0</v>
      </c>
      <c r="AO486" s="173">
        <f>Table1[[#This Row],[ORDER QUANTITY
to be collected BEFORE 31.3.22]]</f>
        <v>0</v>
      </c>
      <c r="AP486" s="174">
        <f t="shared" si="84"/>
        <v>0</v>
      </c>
      <c r="AQ486" s="174">
        <f>IFERROR(INDEX(Retail!H:H,MATCH($D486,Retail!$D:$D,0)),0)</f>
        <v>0</v>
      </c>
      <c r="AR486" s="174">
        <f>IFERROR(INDEX(Retail!J:J,MATCH($D486,Retail!$D:$D,0)),0)</f>
        <v>0</v>
      </c>
      <c r="AS486" s="174">
        <f>IFERROR(INDEX('NEW2022'!H:H,MATCH($D486,'NEW2022'!D:D,0)),0)</f>
        <v>0</v>
      </c>
      <c r="AT486" s="174">
        <f>IFERROR(INDEX('NEW2022'!J:J,MATCH($D486,'NEW2022'!D:D,0)),0)</f>
        <v>0</v>
      </c>
      <c r="AU486" s="174">
        <f>IFERROR(INDEX('Quiet Items'!H:H,MATCH($D486,'Quiet Items'!D:D,0)),0)</f>
        <v>0</v>
      </c>
      <c r="AV486" s="174">
        <f>IFERROR(INDEX('Quiet Items'!J:J,MATCH($D486,'Quiet Items'!D:D,0)),0)</f>
        <v>0</v>
      </c>
      <c r="AW486" s="174">
        <f>IFERROR(INDEX('1.4G'!H:H,MATCH($D486,'1.4G'!D:D,0)),0)</f>
        <v>0</v>
      </c>
      <c r="AX486" s="174">
        <f>IFERROR(INDEX('1.4G'!J:J,MATCH($D486,'1.4G'!D:D,0)),0)</f>
        <v>0</v>
      </c>
      <c r="AY486" s="174">
        <f t="shared" si="88"/>
        <v>0</v>
      </c>
      <c r="AZ486" s="174">
        <f t="shared" si="89"/>
        <v>0</v>
      </c>
      <c r="BA486" s="175">
        <f>IFERROR(Table1[[#This Row],[Line total ordered for now]]*Table1[[#This Row],[GUARANTEED PRICE
for STOCK orders collected before 31.3.22]],0)</f>
        <v>0</v>
      </c>
      <c r="BB486" s="175">
        <f t="shared" si="85"/>
        <v>0</v>
      </c>
      <c r="BC486" s="176">
        <f>(AZ486+Table1[[#This Row],[Line total ordered for now]])*Z486</f>
        <v>0</v>
      </c>
      <c r="BD486" s="200">
        <v>62.874499999999998</v>
      </c>
      <c r="BE486" s="65"/>
      <c r="BF486" s="65"/>
      <c r="BG486" s="65"/>
      <c r="BH486" s="65"/>
      <c r="BI486" s="65"/>
      <c r="BJ486" s="65"/>
      <c r="BK486" s="65"/>
      <c r="BL486" s="55"/>
      <c r="BM486"/>
      <c r="BN486"/>
      <c r="BO486"/>
      <c r="BP486"/>
      <c r="BQ486"/>
      <c r="BR486"/>
      <c r="BS486"/>
      <c r="BT486"/>
    </row>
    <row r="487" spans="1:72" ht="15.75">
      <c r="A487" s="202">
        <v>484</v>
      </c>
      <c r="B487" s="68" t="s">
        <v>6378</v>
      </c>
      <c r="C487" s="149" t="s">
        <v>163</v>
      </c>
      <c r="D487" s="149" t="s">
        <v>3198</v>
      </c>
      <c r="E487" s="149" t="s">
        <v>3199</v>
      </c>
      <c r="F487" s="158" t="str">
        <f t="shared" si="87"/>
        <v>Video</v>
      </c>
      <c r="G487" s="187">
        <v>15</v>
      </c>
      <c r="H487" s="150"/>
      <c r="I487" s="184">
        <v>67.73</v>
      </c>
      <c r="J487" s="150"/>
      <c r="K487" s="151">
        <v>12.392685045646109</v>
      </c>
      <c r="L487" s="152">
        <v>69.084600000000009</v>
      </c>
      <c r="M487" s="152">
        <v>74.356110273876652</v>
      </c>
      <c r="N487" s="153" t="s">
        <v>148</v>
      </c>
      <c r="O487" s="154">
        <v>6</v>
      </c>
      <c r="P487" s="153">
        <v>5</v>
      </c>
      <c r="Q487" s="153" t="s">
        <v>147</v>
      </c>
      <c r="R487" s="155">
        <v>18</v>
      </c>
      <c r="S487" s="155">
        <v>2.5</v>
      </c>
      <c r="T487" s="155">
        <v>0.3</v>
      </c>
      <c r="U487" s="154" t="s">
        <v>94</v>
      </c>
      <c r="V487" s="153" t="s">
        <v>89</v>
      </c>
      <c r="W487" s="153" t="s">
        <v>627</v>
      </c>
      <c r="X487" s="151" t="s">
        <v>6378</v>
      </c>
      <c r="Y487" s="151" t="s">
        <v>6378</v>
      </c>
      <c r="Z487" s="156">
        <v>5.0799999999999998E-2</v>
      </c>
      <c r="AA487" s="153" t="s">
        <v>624</v>
      </c>
      <c r="AB487" s="153" t="s">
        <v>5174</v>
      </c>
      <c r="AC487" s="153" t="s">
        <v>164</v>
      </c>
      <c r="AD487" s="157" t="s">
        <v>3200</v>
      </c>
      <c r="AE487" s="110">
        <v>0</v>
      </c>
      <c r="AF487" s="110">
        <v>11</v>
      </c>
      <c r="AG487" s="112">
        <f t="shared" si="86"/>
        <v>0</v>
      </c>
      <c r="AH487" s="110">
        <f>SUM(AG$4:AG487)</f>
        <v>7</v>
      </c>
      <c r="AI487" s="112">
        <f t="shared" si="83"/>
        <v>0</v>
      </c>
      <c r="AJ487" s="110">
        <f>COUNTIF(AI$4:AI487,"&gt;0")</f>
        <v>22</v>
      </c>
      <c r="AK487" s="110">
        <v>0</v>
      </c>
      <c r="AL487" s="110">
        <v>7</v>
      </c>
      <c r="AM487" s="172" t="str">
        <f>IF(OR(Table1[[#This Row],[Line total ordered for now]]&gt;0,Table1[[#This Row],[Line total ordered for season]]&gt;0),1,"")</f>
        <v/>
      </c>
      <c r="AN487" s="173">
        <f>COUNTIF(AM$4:AM487,"&gt;0")</f>
        <v>0</v>
      </c>
      <c r="AO487" s="173">
        <f>Table1[[#This Row],[ORDER QUANTITY
to be collected BEFORE 31.3.22]]</f>
        <v>0</v>
      </c>
      <c r="AP487" s="174">
        <f t="shared" si="84"/>
        <v>0</v>
      </c>
      <c r="AQ487" s="174">
        <f>IFERROR(INDEX(Retail!H:H,MATCH($D487,Retail!$D:$D,0)),0)</f>
        <v>0</v>
      </c>
      <c r="AR487" s="174">
        <f>IFERROR(INDEX(Retail!J:J,MATCH($D487,Retail!$D:$D,0)),0)</f>
        <v>0</v>
      </c>
      <c r="AS487" s="174">
        <f>IFERROR(INDEX('NEW2022'!H:H,MATCH($D487,'NEW2022'!D:D,0)),0)</f>
        <v>0</v>
      </c>
      <c r="AT487" s="174">
        <f>IFERROR(INDEX('NEW2022'!J:J,MATCH($D487,'NEW2022'!D:D,0)),0)</f>
        <v>0</v>
      </c>
      <c r="AU487" s="174">
        <f>IFERROR(INDEX('Quiet Items'!H:H,MATCH($D487,'Quiet Items'!D:D,0)),0)</f>
        <v>0</v>
      </c>
      <c r="AV487" s="174">
        <f>IFERROR(INDEX('Quiet Items'!J:J,MATCH($D487,'Quiet Items'!D:D,0)),0)</f>
        <v>0</v>
      </c>
      <c r="AW487" s="174">
        <f>IFERROR(INDEX('1.4G'!H:H,MATCH($D487,'1.4G'!D:D,0)),0)</f>
        <v>0</v>
      </c>
      <c r="AX487" s="174">
        <f>IFERROR(INDEX('1.4G'!J:J,MATCH($D487,'1.4G'!D:D,0)),0)</f>
        <v>0</v>
      </c>
      <c r="AY487" s="174">
        <f t="shared" si="88"/>
        <v>0</v>
      </c>
      <c r="AZ487" s="174">
        <f t="shared" si="89"/>
        <v>0</v>
      </c>
      <c r="BA487" s="175">
        <f>IFERROR(Table1[[#This Row],[Line total ordered for now]]*Table1[[#This Row],[GUARANTEED PRICE
for STOCK orders collected before 31.3.22]],0)</f>
        <v>0</v>
      </c>
      <c r="BB487" s="175">
        <f t="shared" si="85"/>
        <v>0</v>
      </c>
      <c r="BC487" s="176">
        <f>(AZ487+Table1[[#This Row],[Line total ordered for now]])*Z487</f>
        <v>0</v>
      </c>
      <c r="BD487" s="200">
        <v>63.202693732795154</v>
      </c>
      <c r="BE487" s="65"/>
      <c r="BF487" s="65"/>
      <c r="BG487" s="65"/>
      <c r="BH487" s="65"/>
      <c r="BI487" s="65"/>
      <c r="BJ487" s="65"/>
      <c r="BK487" s="65"/>
      <c r="BL487" s="55"/>
      <c r="BM487"/>
      <c r="BN487"/>
      <c r="BO487"/>
      <c r="BP487"/>
      <c r="BQ487"/>
      <c r="BR487"/>
      <c r="BS487"/>
      <c r="BT487"/>
    </row>
    <row r="488" spans="1:72" ht="15.75">
      <c r="A488" s="202">
        <v>485</v>
      </c>
      <c r="B488" s="68" t="s">
        <v>6378</v>
      </c>
      <c r="C488" s="149" t="s">
        <v>163</v>
      </c>
      <c r="D488" s="149" t="s">
        <v>1968</v>
      </c>
      <c r="E488" s="149" t="s">
        <v>1969</v>
      </c>
      <c r="F488" s="158" t="str">
        <f t="shared" si="87"/>
        <v>Video</v>
      </c>
      <c r="G488" s="187">
        <v>0</v>
      </c>
      <c r="H488" s="150"/>
      <c r="I488" s="184">
        <v>64.599999999999994</v>
      </c>
      <c r="J488" s="150"/>
      <c r="K488" s="151">
        <v>12.492646308831908</v>
      </c>
      <c r="L488" s="152">
        <v>68.209848846222215</v>
      </c>
      <c r="M488" s="152">
        <v>74.955877852991449</v>
      </c>
      <c r="N488" s="153" t="s">
        <v>148</v>
      </c>
      <c r="O488" s="154">
        <v>6</v>
      </c>
      <c r="P488" s="153">
        <v>30</v>
      </c>
      <c r="Q488" s="153" t="s">
        <v>147</v>
      </c>
      <c r="R488" s="155">
        <v>16</v>
      </c>
      <c r="S488" s="155">
        <v>2.2200000000000002</v>
      </c>
      <c r="T488" s="155">
        <v>0.3</v>
      </c>
      <c r="U488" s="154" t="s">
        <v>94</v>
      </c>
      <c r="V488" s="153" t="s">
        <v>89</v>
      </c>
      <c r="W488" s="153" t="s">
        <v>627</v>
      </c>
      <c r="X488" s="151" t="s">
        <v>6378</v>
      </c>
      <c r="Y488" s="151" t="s">
        <v>6378</v>
      </c>
      <c r="Z488" s="156">
        <v>4.8972000000000002E-2</v>
      </c>
      <c r="AA488" s="153" t="s">
        <v>624</v>
      </c>
      <c r="AB488" s="153" t="s">
        <v>5881</v>
      </c>
      <c r="AC488" s="153" t="s">
        <v>164</v>
      </c>
      <c r="AD488" s="157" t="s">
        <v>1970</v>
      </c>
      <c r="AE488" s="110">
        <v>0</v>
      </c>
      <c r="AF488" s="110">
        <v>11</v>
      </c>
      <c r="AG488" s="112">
        <f t="shared" si="86"/>
        <v>0</v>
      </c>
      <c r="AH488" s="110">
        <f>SUM(AG$4:AG488)</f>
        <v>7</v>
      </c>
      <c r="AI488" s="112">
        <f t="shared" si="83"/>
        <v>0</v>
      </c>
      <c r="AJ488" s="110">
        <f>COUNTIF(AI$4:AI488,"&gt;0")</f>
        <v>22</v>
      </c>
      <c r="AK488" s="110">
        <v>0</v>
      </c>
      <c r="AL488" s="110">
        <v>7</v>
      </c>
      <c r="AM488" s="172" t="str">
        <f>IF(OR(Table1[[#This Row],[Line total ordered for now]]&gt;0,Table1[[#This Row],[Line total ordered for season]]&gt;0),1,"")</f>
        <v/>
      </c>
      <c r="AN488" s="173">
        <f>COUNTIF(AM$4:AM488,"&gt;0")</f>
        <v>0</v>
      </c>
      <c r="AO488" s="173">
        <f>Table1[[#This Row],[ORDER QUANTITY
to be collected BEFORE 31.3.22]]</f>
        <v>0</v>
      </c>
      <c r="AP488" s="174">
        <f t="shared" si="84"/>
        <v>0</v>
      </c>
      <c r="AQ488" s="174">
        <f>IFERROR(INDEX(Retail!H:H,MATCH($D488,Retail!$D:$D,0)),0)</f>
        <v>0</v>
      </c>
      <c r="AR488" s="174">
        <f>IFERROR(INDEX(Retail!J:J,MATCH($D488,Retail!$D:$D,0)),0)</f>
        <v>0</v>
      </c>
      <c r="AS488" s="174">
        <f>IFERROR(INDEX('NEW2022'!H:H,MATCH($D488,'NEW2022'!D:D,0)),0)</f>
        <v>0</v>
      </c>
      <c r="AT488" s="174">
        <f>IFERROR(INDEX('NEW2022'!J:J,MATCH($D488,'NEW2022'!D:D,0)),0)</f>
        <v>0</v>
      </c>
      <c r="AU488" s="174">
        <f>IFERROR(INDEX('Quiet Items'!H:H,MATCH($D488,'Quiet Items'!D:D,0)),0)</f>
        <v>0</v>
      </c>
      <c r="AV488" s="174">
        <f>IFERROR(INDEX('Quiet Items'!J:J,MATCH($D488,'Quiet Items'!D:D,0)),0)</f>
        <v>0</v>
      </c>
      <c r="AW488" s="174">
        <f>IFERROR(INDEX('1.4G'!H:H,MATCH($D488,'1.4G'!D:D,0)),0)</f>
        <v>0</v>
      </c>
      <c r="AX488" s="174">
        <f>IFERROR(INDEX('1.4G'!J:J,MATCH($D488,'1.4G'!D:D,0)),0)</f>
        <v>0</v>
      </c>
      <c r="AY488" s="174">
        <f t="shared" si="88"/>
        <v>0</v>
      </c>
      <c r="AZ488" s="174">
        <f t="shared" si="89"/>
        <v>0</v>
      </c>
      <c r="BA488" s="175">
        <f>IFERROR(Table1[[#This Row],[Line total ordered for now]]*Table1[[#This Row],[GUARANTEED PRICE
for STOCK orders collected before 31.3.22]],0)</f>
        <v>0</v>
      </c>
      <c r="BB488" s="175">
        <f t="shared" si="85"/>
        <v>0</v>
      </c>
      <c r="BC488" s="176">
        <f>(AZ488+Table1[[#This Row],[Line total ordered for now]])*Z488</f>
        <v>0</v>
      </c>
      <c r="BD488" s="200">
        <v>63.71249617504273</v>
      </c>
      <c r="BE488" s="65"/>
      <c r="BF488" s="65"/>
      <c r="BG488" s="65"/>
      <c r="BH488" s="65"/>
      <c r="BI488" s="65"/>
      <c r="BJ488" s="65"/>
      <c r="BK488" s="65"/>
      <c r="BL488" s="55"/>
      <c r="BM488"/>
      <c r="BN488"/>
      <c r="BO488"/>
      <c r="BP488"/>
      <c r="BQ488"/>
      <c r="BR488"/>
      <c r="BS488"/>
      <c r="BT488"/>
    </row>
    <row r="489" spans="1:72" ht="15.75">
      <c r="A489" s="202">
        <v>486</v>
      </c>
      <c r="B489" s="68" t="s">
        <v>6378</v>
      </c>
      <c r="C489" s="149" t="s">
        <v>163</v>
      </c>
      <c r="D489" s="149" t="s">
        <v>1182</v>
      </c>
      <c r="E489" s="149" t="s">
        <v>1183</v>
      </c>
      <c r="F489" s="158" t="str">
        <f t="shared" si="87"/>
        <v>Video</v>
      </c>
      <c r="G489" s="187">
        <v>0</v>
      </c>
      <c r="H489" s="150"/>
      <c r="I489" s="184">
        <v>68.040000000000006</v>
      </c>
      <c r="J489" s="150"/>
      <c r="K489" s="151">
        <v>12.51406903103519</v>
      </c>
      <c r="L489" s="152">
        <v>68.326816909452134</v>
      </c>
      <c r="M489" s="152">
        <v>75.084414186211134</v>
      </c>
      <c r="N489" s="153" t="s">
        <v>148</v>
      </c>
      <c r="O489" s="154">
        <v>6</v>
      </c>
      <c r="P489" s="153">
        <v>28</v>
      </c>
      <c r="Q489" s="153" t="s">
        <v>146</v>
      </c>
      <c r="R489" s="155">
        <v>18</v>
      </c>
      <c r="S489" s="155">
        <v>2.5</v>
      </c>
      <c r="T489" s="155">
        <v>0.3</v>
      </c>
      <c r="U489" s="154" t="s">
        <v>95</v>
      </c>
      <c r="V489" s="153" t="s">
        <v>88</v>
      </c>
      <c r="W489" s="153" t="s">
        <v>627</v>
      </c>
      <c r="X489" s="151" t="s">
        <v>6378</v>
      </c>
      <c r="Y489" s="151" t="s">
        <v>6378</v>
      </c>
      <c r="Z489" s="156">
        <v>5.0799999999999998E-2</v>
      </c>
      <c r="AA489" s="153" t="s">
        <v>793</v>
      </c>
      <c r="AB489" s="153" t="s">
        <v>5062</v>
      </c>
      <c r="AC489" s="153" t="s">
        <v>4640</v>
      </c>
      <c r="AD489" s="157" t="s">
        <v>1184</v>
      </c>
      <c r="AE489" s="110">
        <v>1</v>
      </c>
      <c r="AF489" s="110">
        <v>12</v>
      </c>
      <c r="AG489" s="112">
        <f t="shared" si="86"/>
        <v>0</v>
      </c>
      <c r="AH489" s="110">
        <f>SUM(AG$4:AG489)</f>
        <v>7</v>
      </c>
      <c r="AI489" s="112">
        <f t="shared" si="83"/>
        <v>0</v>
      </c>
      <c r="AJ489" s="110">
        <f>COUNTIF(AI$4:AI489,"&gt;0")</f>
        <v>22</v>
      </c>
      <c r="AK489" s="110">
        <v>1</v>
      </c>
      <c r="AL489" s="110">
        <v>8</v>
      </c>
      <c r="AM489" s="172" t="str">
        <f>IF(OR(Table1[[#This Row],[Line total ordered for now]]&gt;0,Table1[[#This Row],[Line total ordered for season]]&gt;0),1,"")</f>
        <v/>
      </c>
      <c r="AN489" s="173">
        <f>COUNTIF(AM$4:AM489,"&gt;0")</f>
        <v>0</v>
      </c>
      <c r="AO489" s="173">
        <f>Table1[[#This Row],[ORDER QUANTITY
to be collected BEFORE 31.3.22]]</f>
        <v>0</v>
      </c>
      <c r="AP489" s="174">
        <f t="shared" si="84"/>
        <v>0</v>
      </c>
      <c r="AQ489" s="174">
        <f>IFERROR(INDEX(Retail!H:H,MATCH($D489,Retail!$D:$D,0)),0)</f>
        <v>0</v>
      </c>
      <c r="AR489" s="174">
        <f>IFERROR(INDEX(Retail!J:J,MATCH($D489,Retail!$D:$D,0)),0)</f>
        <v>0</v>
      </c>
      <c r="AS489" s="174">
        <f>IFERROR(INDEX('NEW2022'!H:H,MATCH($D489,'NEW2022'!D:D,0)),0)</f>
        <v>0</v>
      </c>
      <c r="AT489" s="174">
        <f>IFERROR(INDEX('NEW2022'!J:J,MATCH($D489,'NEW2022'!D:D,0)),0)</f>
        <v>0</v>
      </c>
      <c r="AU489" s="174">
        <f>IFERROR(INDEX('Quiet Items'!H:H,MATCH($D489,'Quiet Items'!D:D,0)),0)</f>
        <v>0</v>
      </c>
      <c r="AV489" s="174">
        <f>IFERROR(INDEX('Quiet Items'!J:J,MATCH($D489,'Quiet Items'!D:D,0)),0)</f>
        <v>0</v>
      </c>
      <c r="AW489" s="174">
        <f>IFERROR(INDEX('1.4G'!H:H,MATCH($D489,'1.4G'!D:D,0)),0)</f>
        <v>0</v>
      </c>
      <c r="AX489" s="174">
        <f>IFERROR(INDEX('1.4G'!J:J,MATCH($D489,'1.4G'!D:D,0)),0)</f>
        <v>0</v>
      </c>
      <c r="AY489" s="174">
        <f t="shared" si="88"/>
        <v>0</v>
      </c>
      <c r="AZ489" s="174">
        <f t="shared" si="89"/>
        <v>0</v>
      </c>
      <c r="BA489" s="175">
        <f>IFERROR(Table1[[#This Row],[Line total ordered for now]]*Table1[[#This Row],[GUARANTEED PRICE
for STOCK orders collected before 31.3.22]],0)</f>
        <v>0</v>
      </c>
      <c r="BB489" s="175">
        <f t="shared" si="85"/>
        <v>0</v>
      </c>
      <c r="BC489" s="176">
        <f>(AZ489+Table1[[#This Row],[Line total ordered for now]])*Z489</f>
        <v>0</v>
      </c>
      <c r="BD489" s="200">
        <v>63.821752058279465</v>
      </c>
      <c r="BE489" s="65"/>
      <c r="BF489" s="65"/>
      <c r="BG489" s="65"/>
      <c r="BH489" s="65"/>
      <c r="BI489" s="65"/>
      <c r="BJ489" s="65"/>
      <c r="BK489" s="65"/>
      <c r="BL489" s="55"/>
      <c r="BM489"/>
      <c r="BN489"/>
      <c r="BO489"/>
      <c r="BP489"/>
      <c r="BQ489"/>
      <c r="BR489"/>
      <c r="BS489"/>
      <c r="BT489"/>
    </row>
    <row r="490" spans="1:72" ht="15.75">
      <c r="A490" s="202">
        <v>487</v>
      </c>
      <c r="B490" s="68" t="s">
        <v>6378</v>
      </c>
      <c r="C490" s="149" t="s">
        <v>163</v>
      </c>
      <c r="D490" s="149" t="s">
        <v>1965</v>
      </c>
      <c r="E490" s="149" t="s">
        <v>1966</v>
      </c>
      <c r="F490" s="158" t="str">
        <f t="shared" si="87"/>
        <v>Video</v>
      </c>
      <c r="G490" s="187">
        <v>0</v>
      </c>
      <c r="H490" s="150"/>
      <c r="I490" s="184">
        <v>66.650000000000006</v>
      </c>
      <c r="J490" s="150"/>
      <c r="K490" s="151">
        <v>12.537527509110397</v>
      </c>
      <c r="L490" s="152">
        <v>68.454900199742767</v>
      </c>
      <c r="M490" s="152">
        <v>75.225165054662384</v>
      </c>
      <c r="N490" s="153" t="s">
        <v>148</v>
      </c>
      <c r="O490" s="154">
        <v>6</v>
      </c>
      <c r="P490" s="153">
        <v>28</v>
      </c>
      <c r="Q490" s="153" t="s">
        <v>146</v>
      </c>
      <c r="R490" s="155">
        <v>18</v>
      </c>
      <c r="S490" s="155">
        <v>2.5</v>
      </c>
      <c r="T490" s="155">
        <v>0.3</v>
      </c>
      <c r="U490" s="154" t="s">
        <v>95</v>
      </c>
      <c r="V490" s="153" t="s">
        <v>88</v>
      </c>
      <c r="W490" s="153" t="s">
        <v>627</v>
      </c>
      <c r="X490" s="151" t="s">
        <v>6378</v>
      </c>
      <c r="Y490" s="151" t="s">
        <v>6378</v>
      </c>
      <c r="Z490" s="156">
        <v>5.0799999999999998E-2</v>
      </c>
      <c r="AA490" s="153" t="s">
        <v>793</v>
      </c>
      <c r="AB490" s="153" t="s">
        <v>5083</v>
      </c>
      <c r="AC490" s="153" t="s">
        <v>4640</v>
      </c>
      <c r="AD490" s="157" t="s">
        <v>1967</v>
      </c>
      <c r="AE490" s="110">
        <v>1</v>
      </c>
      <c r="AF490" s="110">
        <v>13</v>
      </c>
      <c r="AG490" s="112">
        <f t="shared" si="86"/>
        <v>0</v>
      </c>
      <c r="AH490" s="110">
        <f>SUM(AG$4:AG490)</f>
        <v>7</v>
      </c>
      <c r="AI490" s="112">
        <f t="shared" si="83"/>
        <v>0</v>
      </c>
      <c r="AJ490" s="110">
        <f>COUNTIF(AI$4:AI490,"&gt;0")</f>
        <v>22</v>
      </c>
      <c r="AK490" s="110">
        <v>1</v>
      </c>
      <c r="AL490" s="110">
        <v>9</v>
      </c>
      <c r="AM490" s="172" t="str">
        <f>IF(OR(Table1[[#This Row],[Line total ordered for now]]&gt;0,Table1[[#This Row],[Line total ordered for season]]&gt;0),1,"")</f>
        <v/>
      </c>
      <c r="AN490" s="173">
        <f>COUNTIF(AM$4:AM490,"&gt;0")</f>
        <v>0</v>
      </c>
      <c r="AO490" s="173">
        <f>Table1[[#This Row],[ORDER QUANTITY
to be collected BEFORE 31.3.22]]</f>
        <v>0</v>
      </c>
      <c r="AP490" s="174">
        <f t="shared" si="84"/>
        <v>0</v>
      </c>
      <c r="AQ490" s="174">
        <f>IFERROR(INDEX(Retail!H:H,MATCH($D490,Retail!$D:$D,0)),0)</f>
        <v>0</v>
      </c>
      <c r="AR490" s="174">
        <f>IFERROR(INDEX(Retail!J:J,MATCH($D490,Retail!$D:$D,0)),0)</f>
        <v>0</v>
      </c>
      <c r="AS490" s="174">
        <f>IFERROR(INDEX('NEW2022'!H:H,MATCH($D490,'NEW2022'!D:D,0)),0)</f>
        <v>0</v>
      </c>
      <c r="AT490" s="174">
        <f>IFERROR(INDEX('NEW2022'!J:J,MATCH($D490,'NEW2022'!D:D,0)),0)</f>
        <v>0</v>
      </c>
      <c r="AU490" s="174">
        <f>IFERROR(INDEX('Quiet Items'!H:H,MATCH($D490,'Quiet Items'!D:D,0)),0)</f>
        <v>0</v>
      </c>
      <c r="AV490" s="174">
        <f>IFERROR(INDEX('Quiet Items'!J:J,MATCH($D490,'Quiet Items'!D:D,0)),0)</f>
        <v>0</v>
      </c>
      <c r="AW490" s="174">
        <f>IFERROR(INDEX('1.4G'!H:H,MATCH($D490,'1.4G'!D:D,0)),0)</f>
        <v>0</v>
      </c>
      <c r="AX490" s="174">
        <f>IFERROR(INDEX('1.4G'!J:J,MATCH($D490,'1.4G'!D:D,0)),0)</f>
        <v>0</v>
      </c>
      <c r="AY490" s="174">
        <f t="shared" si="88"/>
        <v>0</v>
      </c>
      <c r="AZ490" s="174">
        <f t="shared" si="89"/>
        <v>0</v>
      </c>
      <c r="BA490" s="175">
        <f>IFERROR(Table1[[#This Row],[Line total ordered for now]]*Table1[[#This Row],[GUARANTEED PRICE
for STOCK orders collected before 31.3.22]],0)</f>
        <v>0</v>
      </c>
      <c r="BB490" s="175">
        <f t="shared" si="85"/>
        <v>0</v>
      </c>
      <c r="BC490" s="176">
        <f>(AZ490+Table1[[#This Row],[Line total ordered for now]])*Z490</f>
        <v>0</v>
      </c>
      <c r="BD490" s="200">
        <v>63.941390296463027</v>
      </c>
      <c r="BE490" s="65"/>
      <c r="BF490" s="65"/>
      <c r="BG490" s="65"/>
      <c r="BH490" s="65"/>
      <c r="BI490" s="65"/>
      <c r="BJ490" s="65"/>
      <c r="BK490" s="65"/>
      <c r="BL490" s="55"/>
      <c r="BM490"/>
      <c r="BN490"/>
      <c r="BO490"/>
      <c r="BP490"/>
      <c r="BQ490"/>
      <c r="BR490"/>
      <c r="BS490"/>
      <c r="BT490"/>
    </row>
    <row r="491" spans="1:72" ht="15.75">
      <c r="A491" s="202">
        <v>488</v>
      </c>
      <c r="B491" s="68" t="s">
        <v>6378</v>
      </c>
      <c r="C491" s="149" t="s">
        <v>163</v>
      </c>
      <c r="D491" s="149" t="s">
        <v>1207</v>
      </c>
      <c r="E491" s="149" t="s">
        <v>1208</v>
      </c>
      <c r="F491" s="158" t="str">
        <f t="shared" si="87"/>
        <v>Video</v>
      </c>
      <c r="G491" s="187">
        <v>0</v>
      </c>
      <c r="H491" s="150"/>
      <c r="I491" s="184">
        <v>68.510000000000005</v>
      </c>
      <c r="J491" s="150"/>
      <c r="K491" s="151">
        <v>12.592082109285284</v>
      </c>
      <c r="L491" s="152">
        <v>68.752768316697654</v>
      </c>
      <c r="M491" s="152">
        <v>75.552492655711703</v>
      </c>
      <c r="N491" s="153" t="s">
        <v>148</v>
      </c>
      <c r="O491" s="154">
        <v>6</v>
      </c>
      <c r="P491" s="153">
        <v>34</v>
      </c>
      <c r="Q491" s="153" t="s">
        <v>146</v>
      </c>
      <c r="R491" s="155">
        <v>18</v>
      </c>
      <c r="S491" s="155">
        <v>2.5</v>
      </c>
      <c r="T491" s="155">
        <v>0.3</v>
      </c>
      <c r="U491" s="154" t="s">
        <v>95</v>
      </c>
      <c r="V491" s="153" t="s">
        <v>88</v>
      </c>
      <c r="W491" s="153" t="s">
        <v>627</v>
      </c>
      <c r="X491" s="151" t="s">
        <v>6378</v>
      </c>
      <c r="Y491" s="151" t="s">
        <v>6378</v>
      </c>
      <c r="Z491" s="156">
        <v>5.0799999999999998E-2</v>
      </c>
      <c r="AA491" s="153" t="s">
        <v>793</v>
      </c>
      <c r="AB491" s="153" t="s">
        <v>5063</v>
      </c>
      <c r="AC491" s="153" t="s">
        <v>4640</v>
      </c>
      <c r="AD491" s="157" t="s">
        <v>1209</v>
      </c>
      <c r="AE491" s="110">
        <v>1</v>
      </c>
      <c r="AF491" s="110">
        <v>14</v>
      </c>
      <c r="AG491" s="112">
        <f t="shared" si="86"/>
        <v>0</v>
      </c>
      <c r="AH491" s="110">
        <f>SUM(AG$4:AG491)</f>
        <v>7</v>
      </c>
      <c r="AI491" s="112">
        <f t="shared" si="83"/>
        <v>0</v>
      </c>
      <c r="AJ491" s="110">
        <f>COUNTIF(AI$4:AI491,"&gt;0")</f>
        <v>22</v>
      </c>
      <c r="AK491" s="110">
        <v>1</v>
      </c>
      <c r="AL491" s="110">
        <v>10</v>
      </c>
      <c r="AM491" s="172" t="str">
        <f>IF(OR(Table1[[#This Row],[Line total ordered for now]]&gt;0,Table1[[#This Row],[Line total ordered for season]]&gt;0),1,"")</f>
        <v/>
      </c>
      <c r="AN491" s="173">
        <f>COUNTIF(AM$4:AM491,"&gt;0")</f>
        <v>0</v>
      </c>
      <c r="AO491" s="173">
        <f>Table1[[#This Row],[ORDER QUANTITY
to be collected BEFORE 31.3.22]]</f>
        <v>0</v>
      </c>
      <c r="AP491" s="174">
        <f t="shared" si="84"/>
        <v>0</v>
      </c>
      <c r="AQ491" s="174">
        <f>IFERROR(INDEX(Retail!H:H,MATCH($D491,Retail!$D:$D,0)),0)</f>
        <v>0</v>
      </c>
      <c r="AR491" s="174">
        <f>IFERROR(INDEX(Retail!J:J,MATCH($D491,Retail!$D:$D,0)),0)</f>
        <v>0</v>
      </c>
      <c r="AS491" s="174">
        <f>IFERROR(INDEX('NEW2022'!H:H,MATCH($D491,'NEW2022'!D:D,0)),0)</f>
        <v>0</v>
      </c>
      <c r="AT491" s="174">
        <f>IFERROR(INDEX('NEW2022'!J:J,MATCH($D491,'NEW2022'!D:D,0)),0)</f>
        <v>0</v>
      </c>
      <c r="AU491" s="174">
        <f>IFERROR(INDEX('Quiet Items'!H:H,MATCH($D491,'Quiet Items'!D:D,0)),0)</f>
        <v>0</v>
      </c>
      <c r="AV491" s="174">
        <f>IFERROR(INDEX('Quiet Items'!J:J,MATCH($D491,'Quiet Items'!D:D,0)),0)</f>
        <v>0</v>
      </c>
      <c r="AW491" s="174">
        <f>IFERROR(INDEX('1.4G'!H:H,MATCH($D491,'1.4G'!D:D,0)),0)</f>
        <v>0</v>
      </c>
      <c r="AX491" s="174">
        <f>IFERROR(INDEX('1.4G'!J:J,MATCH($D491,'1.4G'!D:D,0)),0)</f>
        <v>0</v>
      </c>
      <c r="AY491" s="174">
        <f t="shared" si="88"/>
        <v>0</v>
      </c>
      <c r="AZ491" s="174">
        <f t="shared" si="89"/>
        <v>0</v>
      </c>
      <c r="BA491" s="175">
        <f>IFERROR(Table1[[#This Row],[Line total ordered for now]]*Table1[[#This Row],[GUARANTEED PRICE
for STOCK orders collected before 31.3.22]],0)</f>
        <v>0</v>
      </c>
      <c r="BB491" s="175">
        <f t="shared" si="85"/>
        <v>0</v>
      </c>
      <c r="BC491" s="176">
        <f>(AZ491+Table1[[#This Row],[Line total ordered for now]])*Z491</f>
        <v>0</v>
      </c>
      <c r="BD491" s="200">
        <v>64.219618757354951</v>
      </c>
      <c r="BE491" s="65"/>
      <c r="BF491" s="65"/>
      <c r="BG491" s="65"/>
      <c r="BH491" s="65"/>
      <c r="BI491" s="65"/>
      <c r="BJ491" s="65"/>
      <c r="BK491" s="65"/>
      <c r="BL491" s="55"/>
      <c r="BM491"/>
      <c r="BN491"/>
      <c r="BO491"/>
      <c r="BP491"/>
      <c r="BQ491"/>
      <c r="BR491"/>
      <c r="BS491"/>
      <c r="BT491"/>
    </row>
    <row r="492" spans="1:72" ht="15.75">
      <c r="A492" s="202">
        <v>489</v>
      </c>
      <c r="B492" s="68" t="s">
        <v>6378</v>
      </c>
      <c r="C492" s="149" t="s">
        <v>163</v>
      </c>
      <c r="D492" s="149" t="s">
        <v>1469</v>
      </c>
      <c r="E492" s="149" t="s">
        <v>1470</v>
      </c>
      <c r="F492" s="158" t="str">
        <f t="shared" si="87"/>
        <v>Video</v>
      </c>
      <c r="G492" s="187">
        <v>0</v>
      </c>
      <c r="H492" s="150"/>
      <c r="I492" s="184">
        <v>62.43</v>
      </c>
      <c r="J492" s="150"/>
      <c r="K492" s="151">
        <v>12.660636623722576</v>
      </c>
      <c r="L492" s="152">
        <v>69.127075965525265</v>
      </c>
      <c r="M492" s="152">
        <v>75.96381974233546</v>
      </c>
      <c r="N492" s="153" t="s">
        <v>148</v>
      </c>
      <c r="O492" s="154">
        <v>6</v>
      </c>
      <c r="P492" s="153">
        <v>30</v>
      </c>
      <c r="Q492" s="153" t="s">
        <v>146</v>
      </c>
      <c r="R492" s="155">
        <v>16</v>
      </c>
      <c r="S492" s="155">
        <v>2.2799999999999998</v>
      </c>
      <c r="T492" s="155">
        <v>0.3</v>
      </c>
      <c r="U492" s="154" t="s">
        <v>95</v>
      </c>
      <c r="V492" s="153" t="s">
        <v>88</v>
      </c>
      <c r="W492" s="153" t="s">
        <v>627</v>
      </c>
      <c r="X492" s="151" t="s">
        <v>6378</v>
      </c>
      <c r="Y492" s="151" t="s">
        <v>6378</v>
      </c>
      <c r="Z492" s="156">
        <v>4.4999999999999998E-2</v>
      </c>
      <c r="AA492" s="153" t="s">
        <v>793</v>
      </c>
      <c r="AB492" s="153" t="s">
        <v>5907</v>
      </c>
      <c r="AC492" s="153" t="s">
        <v>4640</v>
      </c>
      <c r="AD492" s="157" t="s">
        <v>1471</v>
      </c>
      <c r="AE492" s="110">
        <v>1</v>
      </c>
      <c r="AF492" s="110">
        <v>15</v>
      </c>
      <c r="AG492" s="112">
        <f t="shared" si="86"/>
        <v>0</v>
      </c>
      <c r="AH492" s="110">
        <f>SUM(AG$4:AG492)</f>
        <v>7</v>
      </c>
      <c r="AI492" s="112">
        <f t="shared" si="83"/>
        <v>0</v>
      </c>
      <c r="AJ492" s="110">
        <f>COUNTIF(AI$4:AI492,"&gt;0")</f>
        <v>22</v>
      </c>
      <c r="AK492" s="110">
        <v>1</v>
      </c>
      <c r="AL492" s="110">
        <v>11</v>
      </c>
      <c r="AM492" s="172" t="str">
        <f>IF(OR(Table1[[#This Row],[Line total ordered for now]]&gt;0,Table1[[#This Row],[Line total ordered for season]]&gt;0),1,"")</f>
        <v/>
      </c>
      <c r="AN492" s="173">
        <f>COUNTIF(AM$4:AM492,"&gt;0")</f>
        <v>0</v>
      </c>
      <c r="AO492" s="173">
        <f>Table1[[#This Row],[ORDER QUANTITY
to be collected BEFORE 31.3.22]]</f>
        <v>0</v>
      </c>
      <c r="AP492" s="174">
        <f t="shared" si="84"/>
        <v>0</v>
      </c>
      <c r="AQ492" s="174">
        <f>IFERROR(INDEX(Retail!H:H,MATCH($D492,Retail!$D:$D,0)),0)</f>
        <v>0</v>
      </c>
      <c r="AR492" s="174">
        <f>IFERROR(INDEX(Retail!J:J,MATCH($D492,Retail!$D:$D,0)),0)</f>
        <v>0</v>
      </c>
      <c r="AS492" s="174">
        <f>IFERROR(INDEX('NEW2022'!H:H,MATCH($D492,'NEW2022'!D:D,0)),0)</f>
        <v>0</v>
      </c>
      <c r="AT492" s="174">
        <f>IFERROR(INDEX('NEW2022'!J:J,MATCH($D492,'NEW2022'!D:D,0)),0)</f>
        <v>0</v>
      </c>
      <c r="AU492" s="174">
        <f>IFERROR(INDEX('Quiet Items'!H:H,MATCH($D492,'Quiet Items'!D:D,0)),0)</f>
        <v>0</v>
      </c>
      <c r="AV492" s="174">
        <f>IFERROR(INDEX('Quiet Items'!J:J,MATCH($D492,'Quiet Items'!D:D,0)),0)</f>
        <v>0</v>
      </c>
      <c r="AW492" s="174">
        <f>IFERROR(INDEX('1.4G'!H:H,MATCH($D492,'1.4G'!D:D,0)),0)</f>
        <v>0</v>
      </c>
      <c r="AX492" s="174">
        <f>IFERROR(INDEX('1.4G'!J:J,MATCH($D492,'1.4G'!D:D,0)),0)</f>
        <v>0</v>
      </c>
      <c r="AY492" s="174">
        <f t="shared" si="88"/>
        <v>0</v>
      </c>
      <c r="AZ492" s="174">
        <f t="shared" si="89"/>
        <v>0</v>
      </c>
      <c r="BA492" s="175">
        <f>IFERROR(Table1[[#This Row],[Line total ordered for now]]*Table1[[#This Row],[GUARANTEED PRICE
for STOCK orders collected before 31.3.22]],0)</f>
        <v>0</v>
      </c>
      <c r="BB492" s="175">
        <f t="shared" si="85"/>
        <v>0</v>
      </c>
      <c r="BC492" s="176">
        <f>(AZ492+Table1[[#This Row],[Line total ordered for now]])*Z492</f>
        <v>0</v>
      </c>
      <c r="BD492" s="200">
        <v>64.569246780985139</v>
      </c>
      <c r="BE492" s="65"/>
      <c r="BF492" s="65"/>
      <c r="BG492" s="65"/>
      <c r="BH492" s="65"/>
      <c r="BI492" s="65"/>
      <c r="BJ492" s="65"/>
      <c r="BK492" s="65"/>
      <c r="BL492" s="55"/>
      <c r="BM492"/>
      <c r="BN492"/>
      <c r="BO492"/>
      <c r="BP492"/>
      <c r="BQ492"/>
      <c r="BR492"/>
      <c r="BS492"/>
      <c r="BT492"/>
    </row>
    <row r="493" spans="1:72" ht="15.75">
      <c r="A493" s="202">
        <v>490</v>
      </c>
      <c r="B493" s="68" t="s">
        <v>6378</v>
      </c>
      <c r="C493" s="149" t="s">
        <v>163</v>
      </c>
      <c r="D493" s="149" t="s">
        <v>77</v>
      </c>
      <c r="E493" s="149" t="s">
        <v>357</v>
      </c>
      <c r="F493" s="158" t="str">
        <f t="shared" si="87"/>
        <v>Video</v>
      </c>
      <c r="G493" s="187">
        <v>1</v>
      </c>
      <c r="H493" s="150"/>
      <c r="I493" s="184">
        <v>68.31</v>
      </c>
      <c r="J493" s="150"/>
      <c r="K493" s="151">
        <v>12.665000000000001</v>
      </c>
      <c r="L493" s="152">
        <v>72.1905</v>
      </c>
      <c r="M493" s="152">
        <v>75.990000000000009</v>
      </c>
      <c r="N493" s="153" t="s">
        <v>148</v>
      </c>
      <c r="O493" s="154">
        <v>6</v>
      </c>
      <c r="P493" s="153">
        <v>5</v>
      </c>
      <c r="Q493" s="153" t="s">
        <v>147</v>
      </c>
      <c r="R493" s="155">
        <v>17</v>
      </c>
      <c r="S493" s="155">
        <v>2.2799999999999998</v>
      </c>
      <c r="T493" s="155">
        <v>0.3</v>
      </c>
      <c r="U493" s="154" t="s">
        <v>94</v>
      </c>
      <c r="V493" s="153" t="s">
        <v>89</v>
      </c>
      <c r="W493" s="153" t="s">
        <v>169</v>
      </c>
      <c r="X493" s="151">
        <v>44.99</v>
      </c>
      <c r="Y493" s="151">
        <v>32.99</v>
      </c>
      <c r="Z493" s="156">
        <v>4.8877999999999998E-2</v>
      </c>
      <c r="AA493" s="153" t="s">
        <v>265</v>
      </c>
      <c r="AB493" s="153" t="s">
        <v>5214</v>
      </c>
      <c r="AC493" s="153" t="s">
        <v>2412</v>
      </c>
      <c r="AD493" s="157" t="s">
        <v>302</v>
      </c>
      <c r="AE493" s="110">
        <v>0</v>
      </c>
      <c r="AF493" s="110">
        <v>15</v>
      </c>
      <c r="AG493" s="112">
        <f t="shared" si="86"/>
        <v>0</v>
      </c>
      <c r="AH493" s="110">
        <f>SUM(AG$4:AG493)</f>
        <v>7</v>
      </c>
      <c r="AI493" s="112">
        <f t="shared" si="83"/>
        <v>1</v>
      </c>
      <c r="AJ493" s="110">
        <f>COUNTIF(AI$4:AI493,"&gt;0")</f>
        <v>23</v>
      </c>
      <c r="AK493" s="110">
        <v>0</v>
      </c>
      <c r="AL493" s="110">
        <v>11</v>
      </c>
      <c r="AM493" s="172" t="str">
        <f>IF(OR(Table1[[#This Row],[Line total ordered for now]]&gt;0,Table1[[#This Row],[Line total ordered for season]]&gt;0),1,"")</f>
        <v/>
      </c>
      <c r="AN493" s="173">
        <f>COUNTIF(AM$4:AM493,"&gt;0")</f>
        <v>0</v>
      </c>
      <c r="AO493" s="173">
        <f>Table1[[#This Row],[ORDER QUANTITY
to be collected BEFORE 31.3.22]]</f>
        <v>0</v>
      </c>
      <c r="AP493" s="174">
        <f t="shared" si="84"/>
        <v>0</v>
      </c>
      <c r="AQ493" s="174">
        <f>IFERROR(INDEX(Retail!H:H,MATCH($D493,Retail!$D:$D,0)),0)</f>
        <v>0</v>
      </c>
      <c r="AR493" s="174">
        <f>IFERROR(INDEX(Retail!J:J,MATCH($D493,Retail!$D:$D,0)),0)</f>
        <v>0</v>
      </c>
      <c r="AS493" s="174">
        <f>IFERROR(INDEX('NEW2022'!H:H,MATCH($D493,'NEW2022'!D:D,0)),0)</f>
        <v>0</v>
      </c>
      <c r="AT493" s="174">
        <f>IFERROR(INDEX('NEW2022'!J:J,MATCH($D493,'NEW2022'!D:D,0)),0)</f>
        <v>0</v>
      </c>
      <c r="AU493" s="174">
        <f>IFERROR(INDEX('Quiet Items'!H:H,MATCH($D493,'Quiet Items'!D:D,0)),0)</f>
        <v>0</v>
      </c>
      <c r="AV493" s="174">
        <f>IFERROR(INDEX('Quiet Items'!J:J,MATCH($D493,'Quiet Items'!D:D,0)),0)</f>
        <v>0</v>
      </c>
      <c r="AW493" s="174">
        <f>IFERROR(INDEX('1.4G'!H:H,MATCH($D493,'1.4G'!D:D,0)),0)</f>
        <v>0</v>
      </c>
      <c r="AX493" s="174">
        <f>IFERROR(INDEX('1.4G'!J:J,MATCH($D493,'1.4G'!D:D,0)),0)</f>
        <v>0</v>
      </c>
      <c r="AY493" s="174">
        <f t="shared" si="88"/>
        <v>0</v>
      </c>
      <c r="AZ493" s="174">
        <f t="shared" si="89"/>
        <v>0</v>
      </c>
      <c r="BA493" s="175">
        <f>IFERROR(Table1[[#This Row],[Line total ordered for now]]*Table1[[#This Row],[GUARANTEED PRICE
for STOCK orders collected before 31.3.22]],0)</f>
        <v>0</v>
      </c>
      <c r="BB493" s="175">
        <f t="shared" si="85"/>
        <v>0</v>
      </c>
      <c r="BC493" s="176">
        <f>(AZ493+Table1[[#This Row],[Line total ordered for now]])*Z493</f>
        <v>0</v>
      </c>
      <c r="BD493" s="200">
        <v>68.391000000000005</v>
      </c>
      <c r="BE493" s="65"/>
      <c r="BF493" s="65"/>
      <c r="BG493" s="65"/>
      <c r="BH493" s="65"/>
      <c r="BI493" s="65"/>
      <c r="BJ493" s="65"/>
      <c r="BK493" s="65"/>
      <c r="BL493" s="55"/>
      <c r="BM493"/>
      <c r="BN493"/>
      <c r="BO493"/>
      <c r="BP493"/>
      <c r="BQ493"/>
      <c r="BR493"/>
      <c r="BS493"/>
      <c r="BT493"/>
    </row>
    <row r="494" spans="1:72" ht="15.75">
      <c r="A494" s="202">
        <v>491</v>
      </c>
      <c r="B494" s="68" t="s">
        <v>6378</v>
      </c>
      <c r="C494" s="149" t="s">
        <v>163</v>
      </c>
      <c r="D494" s="149" t="s">
        <v>6090</v>
      </c>
      <c r="E494" s="149" t="s">
        <v>6091</v>
      </c>
      <c r="F494" s="158" t="str">
        <f t="shared" si="87"/>
        <v>Video</v>
      </c>
      <c r="G494" s="187">
        <v>0</v>
      </c>
      <c r="H494" s="150"/>
      <c r="I494" s="184">
        <v>77.7</v>
      </c>
      <c r="J494" s="150"/>
      <c r="K494" s="151">
        <v>12.950000000000001</v>
      </c>
      <c r="L494" s="152">
        <v>73.819999999999993</v>
      </c>
      <c r="M494" s="152">
        <v>77.7</v>
      </c>
      <c r="N494" s="153" t="s">
        <v>148</v>
      </c>
      <c r="O494" s="154">
        <v>6</v>
      </c>
      <c r="P494" s="153">
        <v>20</v>
      </c>
      <c r="Q494" s="153" t="s">
        <v>147</v>
      </c>
      <c r="R494" s="155">
        <v>17.100000000000001</v>
      </c>
      <c r="S494" s="155">
        <v>2.0299999999999998</v>
      </c>
      <c r="T494" s="155">
        <v>0</v>
      </c>
      <c r="U494" s="154" t="s">
        <v>95</v>
      </c>
      <c r="V494" s="153" t="s">
        <v>88</v>
      </c>
      <c r="W494" s="153" t="s">
        <v>169</v>
      </c>
      <c r="X494" s="151">
        <v>46.99</v>
      </c>
      <c r="Y494" s="151">
        <v>38.99</v>
      </c>
      <c r="Z494" s="156">
        <v>4.7E-2</v>
      </c>
      <c r="AA494" s="153">
        <v>0</v>
      </c>
      <c r="AB494" s="153" t="s">
        <v>6093</v>
      </c>
      <c r="AC494" s="153" t="s">
        <v>6086</v>
      </c>
      <c r="AD494" s="157" t="s">
        <v>6092</v>
      </c>
      <c r="AE494" s="110">
        <v>0</v>
      </c>
      <c r="AF494" s="110">
        <v>15</v>
      </c>
      <c r="AG494" s="112">
        <f t="shared" si="86"/>
        <v>0</v>
      </c>
      <c r="AH494" s="110">
        <f>SUM(AG$4:AG494)</f>
        <v>7</v>
      </c>
      <c r="AI494" s="112">
        <f t="shared" si="83"/>
        <v>1</v>
      </c>
      <c r="AJ494" s="110">
        <f>COUNTIF(AI$4:AI494,"&gt;0")</f>
        <v>24</v>
      </c>
      <c r="AK494" s="110">
        <v>1</v>
      </c>
      <c r="AL494" s="110">
        <v>12</v>
      </c>
      <c r="AM494" s="172" t="str">
        <f>IF(OR(Table1[[#This Row],[Line total ordered for now]]&gt;0,Table1[[#This Row],[Line total ordered for season]]&gt;0),1,"")</f>
        <v/>
      </c>
      <c r="AN494" s="173">
        <f>COUNTIF(AM$4:AM494,"&gt;0")</f>
        <v>0</v>
      </c>
      <c r="AO494" s="173">
        <f>Table1[[#This Row],[ORDER QUANTITY
to be collected BEFORE 31.3.22]]</f>
        <v>0</v>
      </c>
      <c r="AP494" s="174">
        <f t="shared" si="84"/>
        <v>0</v>
      </c>
      <c r="AQ494" s="174">
        <f>IFERROR(INDEX(Retail!H:H,MATCH($D494,Retail!$D:$D,0)),0)</f>
        <v>0</v>
      </c>
      <c r="AR494" s="174">
        <f>IFERROR(INDEX(Retail!J:J,MATCH($D494,Retail!$D:$D,0)),0)</f>
        <v>0</v>
      </c>
      <c r="AS494" s="174">
        <f>IFERROR(INDEX('NEW2022'!H:H,MATCH($D494,'NEW2022'!D:D,0)),0)</f>
        <v>0</v>
      </c>
      <c r="AT494" s="174">
        <f>IFERROR(INDEX('NEW2022'!J:J,MATCH($D494,'NEW2022'!D:D,0)),0)</f>
        <v>0</v>
      </c>
      <c r="AU494" s="174">
        <f>IFERROR(INDEX('Quiet Items'!H:H,MATCH($D494,'Quiet Items'!D:D,0)),0)</f>
        <v>0</v>
      </c>
      <c r="AV494" s="174">
        <f>IFERROR(INDEX('Quiet Items'!J:J,MATCH($D494,'Quiet Items'!D:D,0)),0)</f>
        <v>0</v>
      </c>
      <c r="AW494" s="174">
        <f>IFERROR(INDEX('1.4G'!H:H,MATCH($D494,'1.4G'!D:D,0)),0)</f>
        <v>0</v>
      </c>
      <c r="AX494" s="174">
        <f>IFERROR(INDEX('1.4G'!J:J,MATCH($D494,'1.4G'!D:D,0)),0)</f>
        <v>0</v>
      </c>
      <c r="AY494" s="174">
        <f t="shared" si="88"/>
        <v>0</v>
      </c>
      <c r="AZ494" s="174">
        <f t="shared" si="89"/>
        <v>0</v>
      </c>
      <c r="BA494" s="175">
        <f>IFERROR(Table1[[#This Row],[Line total ordered for now]]*Table1[[#This Row],[GUARANTEED PRICE
for STOCK orders collected before 31.3.22]],0)</f>
        <v>0</v>
      </c>
      <c r="BB494" s="175">
        <f t="shared" si="85"/>
        <v>0</v>
      </c>
      <c r="BC494" s="176">
        <f>(AZ494+Table1[[#This Row],[Line total ordered for now]])*Z494</f>
        <v>0</v>
      </c>
      <c r="BD494" s="200">
        <v>69.930000000000007</v>
      </c>
      <c r="BE494" s="65"/>
      <c r="BF494" s="65"/>
      <c r="BG494" s="65"/>
      <c r="BH494" s="65"/>
      <c r="BI494" s="65"/>
      <c r="BJ494" s="65"/>
      <c r="BK494" s="65"/>
      <c r="BL494" s="55"/>
      <c r="BM494"/>
      <c r="BN494"/>
      <c r="BO494"/>
      <c r="BP494"/>
      <c r="BQ494"/>
      <c r="BR494"/>
      <c r="BS494"/>
      <c r="BT494"/>
    </row>
    <row r="495" spans="1:72" ht="15.75">
      <c r="A495" s="202">
        <v>492</v>
      </c>
      <c r="B495" s="68" t="s">
        <v>6378</v>
      </c>
      <c r="C495" s="149" t="s">
        <v>163</v>
      </c>
      <c r="D495" s="149" t="s">
        <v>76</v>
      </c>
      <c r="E495" s="149" t="s">
        <v>356</v>
      </c>
      <c r="F495" s="158" t="str">
        <f t="shared" si="87"/>
        <v>Video</v>
      </c>
      <c r="G495" s="187">
        <v>31</v>
      </c>
      <c r="H495" s="150"/>
      <c r="I495" s="184">
        <v>70.28</v>
      </c>
      <c r="J495" s="150"/>
      <c r="K495" s="151">
        <v>13.030000000000001</v>
      </c>
      <c r="L495" s="152">
        <v>74.271000000000001</v>
      </c>
      <c r="M495" s="152">
        <v>78.180000000000007</v>
      </c>
      <c r="N495" s="153" t="s">
        <v>148</v>
      </c>
      <c r="O495" s="154">
        <v>6</v>
      </c>
      <c r="P495" s="153">
        <v>5</v>
      </c>
      <c r="Q495" s="153" t="s">
        <v>147</v>
      </c>
      <c r="R495" s="155">
        <v>17</v>
      </c>
      <c r="S495" s="155">
        <v>2.2799999999999998</v>
      </c>
      <c r="T495" s="155">
        <v>0.3</v>
      </c>
      <c r="U495" s="154" t="s">
        <v>94</v>
      </c>
      <c r="V495" s="153" t="s">
        <v>89</v>
      </c>
      <c r="W495" s="153" t="s">
        <v>169</v>
      </c>
      <c r="X495" s="151">
        <v>44.99</v>
      </c>
      <c r="Y495" s="151">
        <v>32.99</v>
      </c>
      <c r="Z495" s="156">
        <v>4.8877999999999998E-2</v>
      </c>
      <c r="AA495" s="153" t="s">
        <v>265</v>
      </c>
      <c r="AB495" s="153" t="s">
        <v>5213</v>
      </c>
      <c r="AC495" s="153" t="s">
        <v>2412</v>
      </c>
      <c r="AD495" s="157" t="s">
        <v>301</v>
      </c>
      <c r="AE495" s="110">
        <v>0</v>
      </c>
      <c r="AF495" s="110">
        <v>15</v>
      </c>
      <c r="AG495" s="112">
        <f t="shared" si="86"/>
        <v>0</v>
      </c>
      <c r="AH495" s="110">
        <f>SUM(AG$4:AG495)</f>
        <v>7</v>
      </c>
      <c r="AI495" s="112">
        <f t="shared" si="83"/>
        <v>1</v>
      </c>
      <c r="AJ495" s="110">
        <f>COUNTIF(AI$4:AI495,"&gt;0")</f>
        <v>25</v>
      </c>
      <c r="AK495" s="110">
        <v>0</v>
      </c>
      <c r="AL495" s="110">
        <v>12</v>
      </c>
      <c r="AM495" s="172" t="str">
        <f>IF(OR(Table1[[#This Row],[Line total ordered for now]]&gt;0,Table1[[#This Row],[Line total ordered for season]]&gt;0),1,"")</f>
        <v/>
      </c>
      <c r="AN495" s="173">
        <f>COUNTIF(AM$4:AM495,"&gt;0")</f>
        <v>0</v>
      </c>
      <c r="AO495" s="173">
        <f>Table1[[#This Row],[ORDER QUANTITY
to be collected BEFORE 31.3.22]]</f>
        <v>0</v>
      </c>
      <c r="AP495" s="174">
        <f t="shared" si="84"/>
        <v>0</v>
      </c>
      <c r="AQ495" s="174">
        <f>IFERROR(INDEX(Retail!H:H,MATCH($D495,Retail!$D:$D,0)),0)</f>
        <v>0</v>
      </c>
      <c r="AR495" s="174">
        <f>IFERROR(INDEX(Retail!J:J,MATCH($D495,Retail!$D:$D,0)),0)</f>
        <v>0</v>
      </c>
      <c r="AS495" s="174">
        <f>IFERROR(INDEX('NEW2022'!H:H,MATCH($D495,'NEW2022'!D:D,0)),0)</f>
        <v>0</v>
      </c>
      <c r="AT495" s="174">
        <f>IFERROR(INDEX('NEW2022'!J:J,MATCH($D495,'NEW2022'!D:D,0)),0)</f>
        <v>0</v>
      </c>
      <c r="AU495" s="174">
        <f>IFERROR(INDEX('Quiet Items'!H:H,MATCH($D495,'Quiet Items'!D:D,0)),0)</f>
        <v>0</v>
      </c>
      <c r="AV495" s="174">
        <f>IFERROR(INDEX('Quiet Items'!J:J,MATCH($D495,'Quiet Items'!D:D,0)),0)</f>
        <v>0</v>
      </c>
      <c r="AW495" s="174">
        <f>IFERROR(INDEX('1.4G'!H:H,MATCH($D495,'1.4G'!D:D,0)),0)</f>
        <v>0</v>
      </c>
      <c r="AX495" s="174">
        <f>IFERROR(INDEX('1.4G'!J:J,MATCH($D495,'1.4G'!D:D,0)),0)</f>
        <v>0</v>
      </c>
      <c r="AY495" s="174">
        <f t="shared" si="88"/>
        <v>0</v>
      </c>
      <c r="AZ495" s="174">
        <f t="shared" si="89"/>
        <v>0</v>
      </c>
      <c r="BA495" s="175">
        <f>IFERROR(Table1[[#This Row],[Line total ordered for now]]*Table1[[#This Row],[GUARANTEED PRICE
for STOCK orders collected before 31.3.22]],0)</f>
        <v>0</v>
      </c>
      <c r="BB495" s="175">
        <f t="shared" si="85"/>
        <v>0</v>
      </c>
      <c r="BC495" s="176">
        <f>(AZ495+Table1[[#This Row],[Line total ordered for now]])*Z495</f>
        <v>0</v>
      </c>
      <c r="BD495" s="200">
        <v>70.362000000000009</v>
      </c>
      <c r="BE495" s="65"/>
      <c r="BF495" s="65"/>
      <c r="BG495" s="65"/>
      <c r="BH495" s="65"/>
      <c r="BI495" s="65"/>
      <c r="BJ495" s="65"/>
      <c r="BK495" s="65"/>
      <c r="BL495" s="55"/>
      <c r="BM495"/>
      <c r="BN495"/>
      <c r="BO495"/>
      <c r="BP495"/>
      <c r="BQ495"/>
      <c r="BR495"/>
      <c r="BS495"/>
      <c r="BT495"/>
    </row>
    <row r="496" spans="1:72" ht="15.75">
      <c r="A496" s="202">
        <v>493</v>
      </c>
      <c r="B496" s="68" t="s">
        <v>6378</v>
      </c>
      <c r="C496" s="149" t="s">
        <v>163</v>
      </c>
      <c r="D496" s="149" t="s">
        <v>106</v>
      </c>
      <c r="E496" s="149" t="s">
        <v>454</v>
      </c>
      <c r="F496" s="158" t="str">
        <f t="shared" si="87"/>
        <v>Video</v>
      </c>
      <c r="G496" s="187">
        <v>0</v>
      </c>
      <c r="H496" s="150"/>
      <c r="I496" s="184">
        <v>66.94</v>
      </c>
      <c r="J496" s="150"/>
      <c r="K496" s="151">
        <v>13.139865255925223</v>
      </c>
      <c r="L496" s="152">
        <v>74.897231958773773</v>
      </c>
      <c r="M496" s="152">
        <v>78.839191535551336</v>
      </c>
      <c r="N496" s="153" t="s">
        <v>148</v>
      </c>
      <c r="O496" s="154">
        <v>6</v>
      </c>
      <c r="P496" s="153">
        <v>20</v>
      </c>
      <c r="Q496" s="153" t="s">
        <v>147</v>
      </c>
      <c r="R496" s="155">
        <v>17.2</v>
      </c>
      <c r="S496" s="155">
        <v>2.7</v>
      </c>
      <c r="T496" s="155">
        <v>0.3</v>
      </c>
      <c r="U496" s="154" t="s">
        <v>94</v>
      </c>
      <c r="V496" s="153" t="s">
        <v>89</v>
      </c>
      <c r="W496" s="153" t="s">
        <v>169</v>
      </c>
      <c r="X496" s="151">
        <v>43.49</v>
      </c>
      <c r="Y496" s="151">
        <v>32.49</v>
      </c>
      <c r="Z496" s="156">
        <v>5.0543999999999999E-2</v>
      </c>
      <c r="AA496" s="153" t="s">
        <v>231</v>
      </c>
      <c r="AB496" s="153" t="s">
        <v>5228</v>
      </c>
      <c r="AC496" s="153" t="s">
        <v>141</v>
      </c>
      <c r="AD496" s="157" t="s">
        <v>504</v>
      </c>
      <c r="AE496" s="110">
        <v>0</v>
      </c>
      <c r="AF496" s="110">
        <v>15</v>
      </c>
      <c r="AG496" s="112">
        <f t="shared" si="86"/>
        <v>0</v>
      </c>
      <c r="AH496" s="110">
        <f>SUM(AG$4:AG496)</f>
        <v>7</v>
      </c>
      <c r="AI496" s="112">
        <f t="shared" si="83"/>
        <v>1</v>
      </c>
      <c r="AJ496" s="110">
        <f>COUNTIF(AI$4:AI496,"&gt;0")</f>
        <v>26</v>
      </c>
      <c r="AK496" s="110">
        <v>0</v>
      </c>
      <c r="AL496" s="110">
        <v>12</v>
      </c>
      <c r="AM496" s="172" t="str">
        <f>IF(OR(Table1[[#This Row],[Line total ordered for now]]&gt;0,Table1[[#This Row],[Line total ordered for season]]&gt;0),1,"")</f>
        <v/>
      </c>
      <c r="AN496" s="173">
        <f>COUNTIF(AM$4:AM496,"&gt;0")</f>
        <v>0</v>
      </c>
      <c r="AO496" s="173">
        <f>Table1[[#This Row],[ORDER QUANTITY
to be collected BEFORE 31.3.22]]</f>
        <v>0</v>
      </c>
      <c r="AP496" s="174">
        <f t="shared" si="84"/>
        <v>0</v>
      </c>
      <c r="AQ496" s="174">
        <f>IFERROR(INDEX(Retail!H:H,MATCH($D496,Retail!$D:$D,0)),0)</f>
        <v>0</v>
      </c>
      <c r="AR496" s="174">
        <f>IFERROR(INDEX(Retail!J:J,MATCH($D496,Retail!$D:$D,0)),0)</f>
        <v>0</v>
      </c>
      <c r="AS496" s="174">
        <f>IFERROR(INDEX('NEW2022'!H:H,MATCH($D496,'NEW2022'!D:D,0)),0)</f>
        <v>0</v>
      </c>
      <c r="AT496" s="174">
        <f>IFERROR(INDEX('NEW2022'!J:J,MATCH($D496,'NEW2022'!D:D,0)),0)</f>
        <v>0</v>
      </c>
      <c r="AU496" s="174">
        <f>IFERROR(INDEX('Quiet Items'!H:H,MATCH($D496,'Quiet Items'!D:D,0)),0)</f>
        <v>0</v>
      </c>
      <c r="AV496" s="174">
        <f>IFERROR(INDEX('Quiet Items'!J:J,MATCH($D496,'Quiet Items'!D:D,0)),0)</f>
        <v>0</v>
      </c>
      <c r="AW496" s="174">
        <f>IFERROR(INDEX('1.4G'!H:H,MATCH($D496,'1.4G'!D:D,0)),0)</f>
        <v>0</v>
      </c>
      <c r="AX496" s="174">
        <f>IFERROR(INDEX('1.4G'!J:J,MATCH($D496,'1.4G'!D:D,0)),0)</f>
        <v>0</v>
      </c>
      <c r="AY496" s="174">
        <f t="shared" si="88"/>
        <v>0</v>
      </c>
      <c r="AZ496" s="174">
        <f t="shared" si="89"/>
        <v>0</v>
      </c>
      <c r="BA496" s="175">
        <f>IFERROR(Table1[[#This Row],[Line total ordered for now]]*Table1[[#This Row],[GUARANTEED PRICE
for STOCK orders collected before 31.3.22]],0)</f>
        <v>0</v>
      </c>
      <c r="BB496" s="175">
        <f t="shared" si="85"/>
        <v>0</v>
      </c>
      <c r="BC496" s="176">
        <f>(AZ496+Table1[[#This Row],[Line total ordered for now]])*Z496</f>
        <v>0</v>
      </c>
      <c r="BD496" s="200">
        <v>70.95527238199621</v>
      </c>
      <c r="BE496" s="65"/>
      <c r="BF496" s="65"/>
      <c r="BG496" s="65"/>
      <c r="BH496" s="65"/>
      <c r="BI496" s="65"/>
      <c r="BJ496" s="65"/>
      <c r="BK496" s="65"/>
      <c r="BL496" s="55"/>
      <c r="BM496"/>
      <c r="BN496"/>
      <c r="BO496"/>
      <c r="BP496"/>
      <c r="BQ496"/>
      <c r="BR496"/>
      <c r="BS496"/>
      <c r="BT496"/>
    </row>
    <row r="497" spans="1:72" ht="15.75">
      <c r="A497" s="202">
        <v>494</v>
      </c>
      <c r="B497" s="68" t="s">
        <v>6378</v>
      </c>
      <c r="C497" s="149" t="s">
        <v>163</v>
      </c>
      <c r="D497" s="149" t="s">
        <v>4158</v>
      </c>
      <c r="E497" s="149" t="s">
        <v>4159</v>
      </c>
      <c r="F497" s="158" t="str">
        <f t="shared" si="87"/>
        <v>Video</v>
      </c>
      <c r="G497" s="187">
        <v>0</v>
      </c>
      <c r="H497" s="150"/>
      <c r="I497" s="184">
        <v>66.989999999999995</v>
      </c>
      <c r="J497" s="150"/>
      <c r="K497" s="151">
        <v>13.140761068167022</v>
      </c>
      <c r="L497" s="152">
        <v>71.748555432191935</v>
      </c>
      <c r="M497" s="152">
        <v>78.844566409002127</v>
      </c>
      <c r="N497" s="153" t="s">
        <v>148</v>
      </c>
      <c r="O497" s="154">
        <v>6</v>
      </c>
      <c r="P497" s="153">
        <v>28</v>
      </c>
      <c r="Q497" s="153" t="s">
        <v>147</v>
      </c>
      <c r="R497" s="155">
        <v>17</v>
      </c>
      <c r="S497" s="155">
        <v>2.2799999999999998</v>
      </c>
      <c r="T497" s="155">
        <v>0.3</v>
      </c>
      <c r="U497" s="154" t="s">
        <v>94</v>
      </c>
      <c r="V497" s="153" t="s">
        <v>89</v>
      </c>
      <c r="W497" s="153" t="s">
        <v>627</v>
      </c>
      <c r="X497" s="151" t="s">
        <v>6378</v>
      </c>
      <c r="Y497" s="151" t="s">
        <v>6378</v>
      </c>
      <c r="Z497" s="156">
        <v>4.8899999999999999E-2</v>
      </c>
      <c r="AA497" s="153" t="s">
        <v>624</v>
      </c>
      <c r="AB497" s="153" t="s">
        <v>5014</v>
      </c>
      <c r="AC497" s="153" t="s">
        <v>164</v>
      </c>
      <c r="AD497" s="157" t="s">
        <v>4160</v>
      </c>
      <c r="AE497" s="110">
        <v>0</v>
      </c>
      <c r="AF497" s="110">
        <v>15</v>
      </c>
      <c r="AG497" s="112">
        <f t="shared" si="86"/>
        <v>0</v>
      </c>
      <c r="AH497" s="110">
        <f>SUM(AG$4:AG497)</f>
        <v>7</v>
      </c>
      <c r="AI497" s="112">
        <f t="shared" si="83"/>
        <v>0</v>
      </c>
      <c r="AJ497" s="110">
        <f>COUNTIF(AI$4:AI497,"&gt;0")</f>
        <v>26</v>
      </c>
      <c r="AK497" s="110">
        <v>0</v>
      </c>
      <c r="AL497" s="110">
        <v>12</v>
      </c>
      <c r="AM497" s="172" t="str">
        <f>IF(OR(Table1[[#This Row],[Line total ordered for now]]&gt;0,Table1[[#This Row],[Line total ordered for season]]&gt;0),1,"")</f>
        <v/>
      </c>
      <c r="AN497" s="173">
        <f>COUNTIF(AM$4:AM497,"&gt;0")</f>
        <v>0</v>
      </c>
      <c r="AO497" s="173">
        <f>Table1[[#This Row],[ORDER QUANTITY
to be collected BEFORE 31.3.22]]</f>
        <v>0</v>
      </c>
      <c r="AP497" s="174">
        <f t="shared" si="84"/>
        <v>0</v>
      </c>
      <c r="AQ497" s="174">
        <f>IFERROR(INDEX(Retail!H:H,MATCH($D497,Retail!$D:$D,0)),0)</f>
        <v>0</v>
      </c>
      <c r="AR497" s="174">
        <f>IFERROR(INDEX(Retail!J:J,MATCH($D497,Retail!$D:$D,0)),0)</f>
        <v>0</v>
      </c>
      <c r="AS497" s="174">
        <f>IFERROR(INDEX('NEW2022'!H:H,MATCH($D497,'NEW2022'!D:D,0)),0)</f>
        <v>0</v>
      </c>
      <c r="AT497" s="174">
        <f>IFERROR(INDEX('NEW2022'!J:J,MATCH($D497,'NEW2022'!D:D,0)),0)</f>
        <v>0</v>
      </c>
      <c r="AU497" s="174">
        <f>IFERROR(INDEX('Quiet Items'!H:H,MATCH($D497,'Quiet Items'!D:D,0)),0)</f>
        <v>0</v>
      </c>
      <c r="AV497" s="174">
        <f>IFERROR(INDEX('Quiet Items'!J:J,MATCH($D497,'Quiet Items'!D:D,0)),0)</f>
        <v>0</v>
      </c>
      <c r="AW497" s="174">
        <f>IFERROR(INDEX('1.4G'!H:H,MATCH($D497,'1.4G'!D:D,0)),0)</f>
        <v>0</v>
      </c>
      <c r="AX497" s="174">
        <f>IFERROR(INDEX('1.4G'!J:J,MATCH($D497,'1.4G'!D:D,0)),0)</f>
        <v>0</v>
      </c>
      <c r="AY497" s="174">
        <f t="shared" si="88"/>
        <v>0</v>
      </c>
      <c r="AZ497" s="174">
        <f t="shared" si="89"/>
        <v>0</v>
      </c>
      <c r="BA497" s="175">
        <f>IFERROR(Table1[[#This Row],[Line total ordered for now]]*Table1[[#This Row],[GUARANTEED PRICE
for STOCK orders collected before 31.3.22]],0)</f>
        <v>0</v>
      </c>
      <c r="BB497" s="175">
        <f t="shared" si="85"/>
        <v>0</v>
      </c>
      <c r="BC497" s="176">
        <f>(AZ497+Table1[[#This Row],[Line total ordered for now]])*Z497</f>
        <v>0</v>
      </c>
      <c r="BD497" s="200">
        <v>67.017881447651803</v>
      </c>
      <c r="BE497" s="65"/>
      <c r="BF497" s="65"/>
      <c r="BG497" s="65"/>
      <c r="BH497" s="65"/>
      <c r="BI497" s="65"/>
      <c r="BJ497" s="65"/>
      <c r="BK497" s="65"/>
      <c r="BL497" s="55"/>
      <c r="BM497"/>
      <c r="BN497"/>
      <c r="BO497"/>
      <c r="BP497"/>
      <c r="BQ497"/>
      <c r="BR497"/>
      <c r="BS497"/>
      <c r="BT497"/>
    </row>
    <row r="498" spans="1:72" ht="15.75">
      <c r="A498" s="202">
        <v>495</v>
      </c>
      <c r="B498" s="68" t="s">
        <v>6378</v>
      </c>
      <c r="C498" s="149" t="s">
        <v>163</v>
      </c>
      <c r="D498" s="149" t="s">
        <v>1723</v>
      </c>
      <c r="E498" s="149" t="s">
        <v>1724</v>
      </c>
      <c r="F498" s="158" t="str">
        <f t="shared" si="87"/>
        <v>Video</v>
      </c>
      <c r="G498" s="187">
        <v>24</v>
      </c>
      <c r="H498" s="150"/>
      <c r="I498" s="184">
        <v>69.67</v>
      </c>
      <c r="J498" s="150"/>
      <c r="K498" s="151">
        <v>13.140761068167022</v>
      </c>
      <c r="L498" s="152">
        <v>71.748555432191935</v>
      </c>
      <c r="M498" s="152">
        <v>78.844566409002127</v>
      </c>
      <c r="N498" s="153" t="s">
        <v>148</v>
      </c>
      <c r="O498" s="154">
        <v>6</v>
      </c>
      <c r="P498" s="153">
        <v>33</v>
      </c>
      <c r="Q498" s="153" t="s">
        <v>146</v>
      </c>
      <c r="R498" s="155">
        <v>19</v>
      </c>
      <c r="S498" s="155">
        <v>2.2799999999999998</v>
      </c>
      <c r="T498" s="155">
        <v>0.3</v>
      </c>
      <c r="U498" s="154" t="s">
        <v>95</v>
      </c>
      <c r="V498" s="153" t="s">
        <v>88</v>
      </c>
      <c r="W498" s="153" t="s">
        <v>627</v>
      </c>
      <c r="X498" s="151" t="s">
        <v>6378</v>
      </c>
      <c r="Y498" s="151" t="s">
        <v>6378</v>
      </c>
      <c r="Z498" s="156">
        <v>4.8899999999999999E-2</v>
      </c>
      <c r="AA498" s="153" t="s">
        <v>793</v>
      </c>
      <c r="AB498" s="153" t="s">
        <v>5075</v>
      </c>
      <c r="AC498" s="153" t="s">
        <v>4640</v>
      </c>
      <c r="AD498" s="157" t="s">
        <v>1725</v>
      </c>
      <c r="AE498" s="110">
        <v>1</v>
      </c>
      <c r="AF498" s="110">
        <v>16</v>
      </c>
      <c r="AG498" s="112">
        <f t="shared" si="86"/>
        <v>0</v>
      </c>
      <c r="AH498" s="110">
        <f>SUM(AG$4:AG498)</f>
        <v>7</v>
      </c>
      <c r="AI498" s="112">
        <f t="shared" si="83"/>
        <v>0</v>
      </c>
      <c r="AJ498" s="110">
        <f>COUNTIF(AI$4:AI498,"&gt;0")</f>
        <v>26</v>
      </c>
      <c r="AK498" s="110">
        <v>1</v>
      </c>
      <c r="AL498" s="110">
        <v>13</v>
      </c>
      <c r="AM498" s="172" t="str">
        <f>IF(OR(Table1[[#This Row],[Line total ordered for now]]&gt;0,Table1[[#This Row],[Line total ordered for season]]&gt;0),1,"")</f>
        <v/>
      </c>
      <c r="AN498" s="173">
        <f>COUNTIF(AM$4:AM498,"&gt;0")</f>
        <v>0</v>
      </c>
      <c r="AO498" s="173">
        <f>Table1[[#This Row],[ORDER QUANTITY
to be collected BEFORE 31.3.22]]</f>
        <v>0</v>
      </c>
      <c r="AP498" s="174">
        <f t="shared" si="84"/>
        <v>0</v>
      </c>
      <c r="AQ498" s="174">
        <f>IFERROR(INDEX(Retail!H:H,MATCH($D498,Retail!$D:$D,0)),0)</f>
        <v>0</v>
      </c>
      <c r="AR498" s="174">
        <f>IFERROR(INDEX(Retail!J:J,MATCH($D498,Retail!$D:$D,0)),0)</f>
        <v>0</v>
      </c>
      <c r="AS498" s="174">
        <f>IFERROR(INDEX('NEW2022'!H:H,MATCH($D498,'NEW2022'!D:D,0)),0)</f>
        <v>0</v>
      </c>
      <c r="AT498" s="174">
        <f>IFERROR(INDEX('NEW2022'!J:J,MATCH($D498,'NEW2022'!D:D,0)),0)</f>
        <v>0</v>
      </c>
      <c r="AU498" s="174">
        <f>IFERROR(INDEX('Quiet Items'!H:H,MATCH($D498,'Quiet Items'!D:D,0)),0)</f>
        <v>0</v>
      </c>
      <c r="AV498" s="174">
        <f>IFERROR(INDEX('Quiet Items'!J:J,MATCH($D498,'Quiet Items'!D:D,0)),0)</f>
        <v>0</v>
      </c>
      <c r="AW498" s="174">
        <f>IFERROR(INDEX('1.4G'!H:H,MATCH($D498,'1.4G'!D:D,0)),0)</f>
        <v>0</v>
      </c>
      <c r="AX498" s="174">
        <f>IFERROR(INDEX('1.4G'!J:J,MATCH($D498,'1.4G'!D:D,0)),0)</f>
        <v>0</v>
      </c>
      <c r="AY498" s="174">
        <f t="shared" si="88"/>
        <v>0</v>
      </c>
      <c r="AZ498" s="174">
        <f t="shared" si="89"/>
        <v>0</v>
      </c>
      <c r="BA498" s="175">
        <f>IFERROR(Table1[[#This Row],[Line total ordered for now]]*Table1[[#This Row],[GUARANTEED PRICE
for STOCK orders collected before 31.3.22]],0)</f>
        <v>0</v>
      </c>
      <c r="BB498" s="175">
        <f t="shared" si="85"/>
        <v>0</v>
      </c>
      <c r="BC498" s="176">
        <f>(AZ498+Table1[[#This Row],[Line total ordered for now]])*Z498</f>
        <v>0</v>
      </c>
      <c r="BD498" s="200">
        <v>67.017881447651803</v>
      </c>
      <c r="BE498" s="65"/>
      <c r="BF498" s="65"/>
      <c r="BG498" s="65"/>
      <c r="BH498" s="65"/>
      <c r="BI498" s="65"/>
      <c r="BJ498" s="65"/>
      <c r="BK498" s="65"/>
      <c r="BL498" s="55"/>
      <c r="BM498"/>
      <c r="BN498"/>
      <c r="BO498"/>
      <c r="BP498"/>
      <c r="BQ498"/>
      <c r="BR498"/>
      <c r="BS498"/>
      <c r="BT498"/>
    </row>
    <row r="499" spans="1:72" ht="15.75">
      <c r="A499" s="202">
        <v>496</v>
      </c>
      <c r="B499" s="68" t="s">
        <v>6378</v>
      </c>
      <c r="C499" s="149" t="s">
        <v>163</v>
      </c>
      <c r="D499" s="149" t="s">
        <v>906</v>
      </c>
      <c r="E499" s="149" t="s">
        <v>907</v>
      </c>
      <c r="F499" s="158" t="str">
        <f t="shared" si="87"/>
        <v>Video</v>
      </c>
      <c r="G499" s="187">
        <v>14</v>
      </c>
      <c r="H499" s="150"/>
      <c r="I499" s="184">
        <v>67.66</v>
      </c>
      <c r="J499" s="150"/>
      <c r="K499" s="151">
        <v>13.140761068167022</v>
      </c>
      <c r="L499" s="152">
        <v>71.748555432191935</v>
      </c>
      <c r="M499" s="152">
        <v>78.844566409002127</v>
      </c>
      <c r="N499" s="153" t="s">
        <v>148</v>
      </c>
      <c r="O499" s="154">
        <v>6</v>
      </c>
      <c r="P499" s="153">
        <v>36</v>
      </c>
      <c r="Q499" s="153" t="s">
        <v>146</v>
      </c>
      <c r="R499" s="155">
        <v>17</v>
      </c>
      <c r="S499" s="155">
        <v>2.2799999999999998</v>
      </c>
      <c r="T499" s="155">
        <v>0.3</v>
      </c>
      <c r="U499" s="154" t="s">
        <v>95</v>
      </c>
      <c r="V499" s="153" t="s">
        <v>88</v>
      </c>
      <c r="W499" s="153" t="s">
        <v>627</v>
      </c>
      <c r="X499" s="151" t="s">
        <v>6378</v>
      </c>
      <c r="Y499" s="151" t="s">
        <v>6378</v>
      </c>
      <c r="Z499" s="156">
        <v>4.8899999999999999E-2</v>
      </c>
      <c r="AA499" s="153" t="s">
        <v>793</v>
      </c>
      <c r="AB499" s="153" t="s">
        <v>5120</v>
      </c>
      <c r="AC499" s="153" t="s">
        <v>149</v>
      </c>
      <c r="AD499" s="157" t="s">
        <v>908</v>
      </c>
      <c r="AE499" s="110">
        <v>1</v>
      </c>
      <c r="AF499" s="110">
        <v>17</v>
      </c>
      <c r="AG499" s="112">
        <f t="shared" si="86"/>
        <v>0</v>
      </c>
      <c r="AH499" s="110">
        <f>SUM(AG$4:AG499)</f>
        <v>7</v>
      </c>
      <c r="AI499" s="112">
        <f t="shared" si="83"/>
        <v>0</v>
      </c>
      <c r="AJ499" s="110">
        <f>COUNTIF(AI$4:AI499,"&gt;0")</f>
        <v>26</v>
      </c>
      <c r="AK499" s="110">
        <v>1</v>
      </c>
      <c r="AL499" s="110">
        <v>14</v>
      </c>
      <c r="AM499" s="172" t="str">
        <f>IF(OR(Table1[[#This Row],[Line total ordered for now]]&gt;0,Table1[[#This Row],[Line total ordered for season]]&gt;0),1,"")</f>
        <v/>
      </c>
      <c r="AN499" s="173">
        <f>COUNTIF(AM$4:AM499,"&gt;0")</f>
        <v>0</v>
      </c>
      <c r="AO499" s="173">
        <f>Table1[[#This Row],[ORDER QUANTITY
to be collected BEFORE 31.3.22]]</f>
        <v>0</v>
      </c>
      <c r="AP499" s="174">
        <f t="shared" si="84"/>
        <v>0</v>
      </c>
      <c r="AQ499" s="174">
        <f>IFERROR(INDEX(Retail!H:H,MATCH($D499,Retail!$D:$D,0)),0)</f>
        <v>0</v>
      </c>
      <c r="AR499" s="174">
        <f>IFERROR(INDEX(Retail!J:J,MATCH($D499,Retail!$D:$D,0)),0)</f>
        <v>0</v>
      </c>
      <c r="AS499" s="174">
        <f>IFERROR(INDEX('NEW2022'!H:H,MATCH($D499,'NEW2022'!D:D,0)),0)</f>
        <v>0</v>
      </c>
      <c r="AT499" s="174">
        <f>IFERROR(INDEX('NEW2022'!J:J,MATCH($D499,'NEW2022'!D:D,0)),0)</f>
        <v>0</v>
      </c>
      <c r="AU499" s="174">
        <f>IFERROR(INDEX('Quiet Items'!H:H,MATCH($D499,'Quiet Items'!D:D,0)),0)</f>
        <v>0</v>
      </c>
      <c r="AV499" s="174">
        <f>IFERROR(INDEX('Quiet Items'!J:J,MATCH($D499,'Quiet Items'!D:D,0)),0)</f>
        <v>0</v>
      </c>
      <c r="AW499" s="174">
        <f>IFERROR(INDEX('1.4G'!H:H,MATCH($D499,'1.4G'!D:D,0)),0)</f>
        <v>0</v>
      </c>
      <c r="AX499" s="174">
        <f>IFERROR(INDEX('1.4G'!J:J,MATCH($D499,'1.4G'!D:D,0)),0)</f>
        <v>0</v>
      </c>
      <c r="AY499" s="174">
        <f t="shared" si="88"/>
        <v>0</v>
      </c>
      <c r="AZ499" s="174">
        <f t="shared" si="89"/>
        <v>0</v>
      </c>
      <c r="BA499" s="175">
        <f>IFERROR(Table1[[#This Row],[Line total ordered for now]]*Table1[[#This Row],[GUARANTEED PRICE
for STOCK orders collected before 31.3.22]],0)</f>
        <v>0</v>
      </c>
      <c r="BB499" s="175">
        <f t="shared" si="85"/>
        <v>0</v>
      </c>
      <c r="BC499" s="176">
        <f>(AZ499+Table1[[#This Row],[Line total ordered for now]])*Z499</f>
        <v>0</v>
      </c>
      <c r="BD499" s="200">
        <v>67.017881447651803</v>
      </c>
      <c r="BE499" s="65"/>
      <c r="BF499" s="65"/>
      <c r="BG499" s="65"/>
      <c r="BH499" s="65"/>
      <c r="BI499" s="65"/>
      <c r="BJ499" s="65"/>
      <c r="BK499" s="65"/>
      <c r="BL499" s="55"/>
      <c r="BM499"/>
      <c r="BN499"/>
      <c r="BO499"/>
      <c r="BP499"/>
      <c r="BQ499"/>
      <c r="BR499"/>
      <c r="BS499"/>
      <c r="BT499"/>
    </row>
    <row r="500" spans="1:72" ht="15.75">
      <c r="A500" s="202">
        <v>497</v>
      </c>
      <c r="B500" s="68" t="s">
        <v>6378</v>
      </c>
      <c r="C500" s="149" t="s">
        <v>163</v>
      </c>
      <c r="D500" s="149" t="s">
        <v>934</v>
      </c>
      <c r="E500" s="149" t="s">
        <v>935</v>
      </c>
      <c r="F500" s="158" t="str">
        <f t="shared" si="87"/>
        <v>Video</v>
      </c>
      <c r="G500" s="187">
        <v>0</v>
      </c>
      <c r="H500" s="150"/>
      <c r="I500" s="184">
        <v>66.77</v>
      </c>
      <c r="J500" s="150"/>
      <c r="K500" s="151">
        <v>13.140761068167022</v>
      </c>
      <c r="L500" s="152">
        <v>71.748555432191935</v>
      </c>
      <c r="M500" s="152">
        <v>78.844566409002127</v>
      </c>
      <c r="N500" s="153" t="s">
        <v>148</v>
      </c>
      <c r="O500" s="154">
        <v>6</v>
      </c>
      <c r="P500" s="153">
        <v>31</v>
      </c>
      <c r="Q500" s="153" t="s">
        <v>146</v>
      </c>
      <c r="R500" s="155">
        <v>16</v>
      </c>
      <c r="S500" s="155">
        <v>2.2799999999999998</v>
      </c>
      <c r="T500" s="155">
        <v>0.3</v>
      </c>
      <c r="U500" s="154" t="s">
        <v>95</v>
      </c>
      <c r="V500" s="153" t="s">
        <v>88</v>
      </c>
      <c r="W500" s="153" t="s">
        <v>627</v>
      </c>
      <c r="X500" s="151" t="s">
        <v>6378</v>
      </c>
      <c r="Y500" s="151" t="s">
        <v>6378</v>
      </c>
      <c r="Z500" s="156">
        <v>4.8899999999999999E-2</v>
      </c>
      <c r="AA500" s="153" t="s">
        <v>793</v>
      </c>
      <c r="AB500" s="153" t="s">
        <v>5121</v>
      </c>
      <c r="AC500" s="153" t="s">
        <v>149</v>
      </c>
      <c r="AD500" s="157" t="s">
        <v>936</v>
      </c>
      <c r="AE500" s="110">
        <v>1</v>
      </c>
      <c r="AF500" s="110">
        <v>18</v>
      </c>
      <c r="AG500" s="112">
        <f t="shared" si="86"/>
        <v>0</v>
      </c>
      <c r="AH500" s="110">
        <f>SUM(AG$4:AG500)</f>
        <v>7</v>
      </c>
      <c r="AI500" s="112">
        <f t="shared" si="83"/>
        <v>0</v>
      </c>
      <c r="AJ500" s="110">
        <f>COUNTIF(AI$4:AI500,"&gt;0")</f>
        <v>26</v>
      </c>
      <c r="AK500" s="110">
        <v>1</v>
      </c>
      <c r="AL500" s="110">
        <v>15</v>
      </c>
      <c r="AM500" s="172" t="str">
        <f>IF(OR(Table1[[#This Row],[Line total ordered for now]]&gt;0,Table1[[#This Row],[Line total ordered for season]]&gt;0),1,"")</f>
        <v/>
      </c>
      <c r="AN500" s="173">
        <f>COUNTIF(AM$4:AM500,"&gt;0")</f>
        <v>0</v>
      </c>
      <c r="AO500" s="173">
        <f>Table1[[#This Row],[ORDER QUANTITY
to be collected BEFORE 31.3.22]]</f>
        <v>0</v>
      </c>
      <c r="AP500" s="174">
        <f t="shared" si="84"/>
        <v>0</v>
      </c>
      <c r="AQ500" s="174">
        <f>IFERROR(INDEX(Retail!H:H,MATCH($D500,Retail!$D:$D,0)),0)</f>
        <v>0</v>
      </c>
      <c r="AR500" s="174">
        <f>IFERROR(INDEX(Retail!J:J,MATCH($D500,Retail!$D:$D,0)),0)</f>
        <v>0</v>
      </c>
      <c r="AS500" s="174">
        <f>IFERROR(INDEX('NEW2022'!H:H,MATCH($D500,'NEW2022'!D:D,0)),0)</f>
        <v>0</v>
      </c>
      <c r="AT500" s="174">
        <f>IFERROR(INDEX('NEW2022'!J:J,MATCH($D500,'NEW2022'!D:D,0)),0)</f>
        <v>0</v>
      </c>
      <c r="AU500" s="174">
        <f>IFERROR(INDEX('Quiet Items'!H:H,MATCH($D500,'Quiet Items'!D:D,0)),0)</f>
        <v>0</v>
      </c>
      <c r="AV500" s="174">
        <f>IFERROR(INDEX('Quiet Items'!J:J,MATCH($D500,'Quiet Items'!D:D,0)),0)</f>
        <v>0</v>
      </c>
      <c r="AW500" s="174">
        <f>IFERROR(INDEX('1.4G'!H:H,MATCH($D500,'1.4G'!D:D,0)),0)</f>
        <v>0</v>
      </c>
      <c r="AX500" s="174">
        <f>IFERROR(INDEX('1.4G'!J:J,MATCH($D500,'1.4G'!D:D,0)),0)</f>
        <v>0</v>
      </c>
      <c r="AY500" s="174">
        <f t="shared" si="88"/>
        <v>0</v>
      </c>
      <c r="AZ500" s="174">
        <f t="shared" si="89"/>
        <v>0</v>
      </c>
      <c r="BA500" s="175">
        <f>IFERROR(Table1[[#This Row],[Line total ordered for now]]*Table1[[#This Row],[GUARANTEED PRICE
for STOCK orders collected before 31.3.22]],0)</f>
        <v>0</v>
      </c>
      <c r="BB500" s="175">
        <f t="shared" si="85"/>
        <v>0</v>
      </c>
      <c r="BC500" s="176">
        <f>(AZ500+Table1[[#This Row],[Line total ordered for now]])*Z500</f>
        <v>0</v>
      </c>
      <c r="BD500" s="200">
        <v>67.017881447651803</v>
      </c>
      <c r="BE500" s="65"/>
      <c r="BF500" s="65"/>
      <c r="BG500" s="65"/>
      <c r="BH500" s="65"/>
      <c r="BI500" s="65"/>
      <c r="BJ500" s="65"/>
      <c r="BK500" s="65"/>
      <c r="BL500" s="55"/>
      <c r="BM500"/>
      <c r="BN500"/>
      <c r="BO500"/>
      <c r="BP500"/>
      <c r="BQ500"/>
      <c r="BR500"/>
      <c r="BS500"/>
      <c r="BT500"/>
    </row>
    <row r="501" spans="1:72" ht="15.75">
      <c r="A501" s="202">
        <v>498</v>
      </c>
      <c r="B501" s="68" t="s">
        <v>6378</v>
      </c>
      <c r="C501" s="149" t="s">
        <v>163</v>
      </c>
      <c r="D501" s="149" t="s">
        <v>2186</v>
      </c>
      <c r="E501" s="149" t="s">
        <v>2187</v>
      </c>
      <c r="F501" s="158" t="str">
        <f t="shared" si="87"/>
        <v>Video</v>
      </c>
      <c r="G501" s="187">
        <v>0</v>
      </c>
      <c r="H501" s="150"/>
      <c r="I501" s="184">
        <v>68.14</v>
      </c>
      <c r="J501" s="150"/>
      <c r="K501" s="151">
        <v>13.140761068167022</v>
      </c>
      <c r="L501" s="152">
        <v>71.748555432191935</v>
      </c>
      <c r="M501" s="152">
        <v>78.844566409002127</v>
      </c>
      <c r="N501" s="153" t="s">
        <v>148</v>
      </c>
      <c r="O501" s="154">
        <v>6</v>
      </c>
      <c r="P501" s="153">
        <v>28</v>
      </c>
      <c r="Q501" s="153" t="s">
        <v>147</v>
      </c>
      <c r="R501" s="155">
        <v>18</v>
      </c>
      <c r="S501" s="155">
        <v>2.2999999999999998</v>
      </c>
      <c r="T501" s="155">
        <v>0.3</v>
      </c>
      <c r="U501" s="154" t="s">
        <v>94</v>
      </c>
      <c r="V501" s="153" t="s">
        <v>89</v>
      </c>
      <c r="W501" s="153" t="s">
        <v>627</v>
      </c>
      <c r="X501" s="151" t="s">
        <v>6378</v>
      </c>
      <c r="Y501" s="151" t="s">
        <v>6378</v>
      </c>
      <c r="Z501" s="156">
        <v>4.8899999999999999E-2</v>
      </c>
      <c r="AA501" s="153" t="s">
        <v>624</v>
      </c>
      <c r="AB501" s="153" t="s">
        <v>5152</v>
      </c>
      <c r="AC501" s="153" t="s">
        <v>164</v>
      </c>
      <c r="AD501" s="157" t="s">
        <v>2188</v>
      </c>
      <c r="AE501" s="110">
        <v>0</v>
      </c>
      <c r="AF501" s="110">
        <v>18</v>
      </c>
      <c r="AG501" s="112">
        <f t="shared" si="86"/>
        <v>0</v>
      </c>
      <c r="AH501" s="110">
        <f>SUM(AG$4:AG501)</f>
        <v>7</v>
      </c>
      <c r="AI501" s="112">
        <f t="shared" si="83"/>
        <v>0</v>
      </c>
      <c r="AJ501" s="110">
        <f>COUNTIF(AI$4:AI501,"&gt;0")</f>
        <v>26</v>
      </c>
      <c r="AK501" s="110">
        <v>0</v>
      </c>
      <c r="AL501" s="110">
        <v>15</v>
      </c>
      <c r="AM501" s="172" t="str">
        <f>IF(OR(Table1[[#This Row],[Line total ordered for now]]&gt;0,Table1[[#This Row],[Line total ordered for season]]&gt;0),1,"")</f>
        <v/>
      </c>
      <c r="AN501" s="173">
        <f>COUNTIF(AM$4:AM501,"&gt;0")</f>
        <v>0</v>
      </c>
      <c r="AO501" s="173">
        <f>Table1[[#This Row],[ORDER QUANTITY
to be collected BEFORE 31.3.22]]</f>
        <v>0</v>
      </c>
      <c r="AP501" s="174">
        <f t="shared" si="84"/>
        <v>0</v>
      </c>
      <c r="AQ501" s="174">
        <f>IFERROR(INDEX(Retail!H:H,MATCH($D501,Retail!$D:$D,0)),0)</f>
        <v>0</v>
      </c>
      <c r="AR501" s="174">
        <f>IFERROR(INDEX(Retail!J:J,MATCH($D501,Retail!$D:$D,0)),0)</f>
        <v>0</v>
      </c>
      <c r="AS501" s="174">
        <f>IFERROR(INDEX('NEW2022'!H:H,MATCH($D501,'NEW2022'!D:D,0)),0)</f>
        <v>0</v>
      </c>
      <c r="AT501" s="174">
        <f>IFERROR(INDEX('NEW2022'!J:J,MATCH($D501,'NEW2022'!D:D,0)),0)</f>
        <v>0</v>
      </c>
      <c r="AU501" s="174">
        <f>IFERROR(INDEX('Quiet Items'!H:H,MATCH($D501,'Quiet Items'!D:D,0)),0)</f>
        <v>0</v>
      </c>
      <c r="AV501" s="174">
        <f>IFERROR(INDEX('Quiet Items'!J:J,MATCH($D501,'Quiet Items'!D:D,0)),0)</f>
        <v>0</v>
      </c>
      <c r="AW501" s="174">
        <f>IFERROR(INDEX('1.4G'!H:H,MATCH($D501,'1.4G'!D:D,0)),0)</f>
        <v>0</v>
      </c>
      <c r="AX501" s="174">
        <f>IFERROR(INDEX('1.4G'!J:J,MATCH($D501,'1.4G'!D:D,0)),0)</f>
        <v>0</v>
      </c>
      <c r="AY501" s="174">
        <f t="shared" si="88"/>
        <v>0</v>
      </c>
      <c r="AZ501" s="174">
        <f t="shared" si="89"/>
        <v>0</v>
      </c>
      <c r="BA501" s="175">
        <f>IFERROR(Table1[[#This Row],[Line total ordered for now]]*Table1[[#This Row],[GUARANTEED PRICE
for STOCK orders collected before 31.3.22]],0)</f>
        <v>0</v>
      </c>
      <c r="BB501" s="175">
        <f t="shared" si="85"/>
        <v>0</v>
      </c>
      <c r="BC501" s="176">
        <f>(AZ501+Table1[[#This Row],[Line total ordered for now]])*Z501</f>
        <v>0</v>
      </c>
      <c r="BD501" s="200">
        <v>67.017881447651803</v>
      </c>
      <c r="BE501" s="65"/>
      <c r="BF501" s="65"/>
      <c r="BG501" s="65"/>
      <c r="BH501" s="65"/>
      <c r="BI501" s="65"/>
      <c r="BJ501" s="65"/>
      <c r="BK501" s="65"/>
      <c r="BL501" s="55"/>
      <c r="BM501"/>
      <c r="BN501"/>
      <c r="BO501"/>
      <c r="BP501"/>
      <c r="BQ501"/>
      <c r="BR501"/>
      <c r="BS501"/>
      <c r="BT501"/>
    </row>
    <row r="502" spans="1:72" ht="15.75">
      <c r="A502" s="202">
        <v>499</v>
      </c>
      <c r="B502" s="68" t="s">
        <v>6378</v>
      </c>
      <c r="C502" s="149" t="s">
        <v>163</v>
      </c>
      <c r="D502" s="149" t="s">
        <v>2587</v>
      </c>
      <c r="E502" s="149" t="s">
        <v>2588</v>
      </c>
      <c r="F502" s="158" t="str">
        <f t="shared" si="87"/>
        <v>Video</v>
      </c>
      <c r="G502" s="187">
        <v>0</v>
      </c>
      <c r="H502" s="150"/>
      <c r="I502" s="184">
        <v>68.14</v>
      </c>
      <c r="J502" s="150"/>
      <c r="K502" s="151">
        <v>13.140761068167022</v>
      </c>
      <c r="L502" s="152">
        <v>71.748555432191935</v>
      </c>
      <c r="M502" s="152">
        <v>78.844566409002127</v>
      </c>
      <c r="N502" s="153" t="s">
        <v>148</v>
      </c>
      <c r="O502" s="154">
        <v>6</v>
      </c>
      <c r="P502" s="153">
        <v>34</v>
      </c>
      <c r="Q502" s="153" t="s">
        <v>147</v>
      </c>
      <c r="R502" s="155">
        <v>18</v>
      </c>
      <c r="S502" s="155">
        <v>2.2999999999999998</v>
      </c>
      <c r="T502" s="155">
        <v>0.3</v>
      </c>
      <c r="U502" s="154" t="s">
        <v>94</v>
      </c>
      <c r="V502" s="153" t="s">
        <v>89</v>
      </c>
      <c r="W502" s="153" t="s">
        <v>627</v>
      </c>
      <c r="X502" s="151" t="s">
        <v>6378</v>
      </c>
      <c r="Y502" s="151" t="s">
        <v>6378</v>
      </c>
      <c r="Z502" s="156">
        <v>4.8899999999999999E-2</v>
      </c>
      <c r="AA502" s="153" t="s">
        <v>624</v>
      </c>
      <c r="AB502" s="153" t="s">
        <v>5161</v>
      </c>
      <c r="AC502" s="153" t="s">
        <v>164</v>
      </c>
      <c r="AD502" s="157" t="s">
        <v>2589</v>
      </c>
      <c r="AE502" s="110">
        <v>0</v>
      </c>
      <c r="AF502" s="110">
        <v>18</v>
      </c>
      <c r="AG502" s="112">
        <f t="shared" si="86"/>
        <v>0</v>
      </c>
      <c r="AH502" s="110">
        <f>SUM(AG$4:AG502)</f>
        <v>7</v>
      </c>
      <c r="AI502" s="112">
        <f t="shared" si="83"/>
        <v>0</v>
      </c>
      <c r="AJ502" s="110">
        <f>COUNTIF(AI$4:AI502,"&gt;0")</f>
        <v>26</v>
      </c>
      <c r="AK502" s="110">
        <v>0</v>
      </c>
      <c r="AL502" s="110">
        <v>15</v>
      </c>
      <c r="AM502" s="172" t="str">
        <f>IF(OR(Table1[[#This Row],[Line total ordered for now]]&gt;0,Table1[[#This Row],[Line total ordered for season]]&gt;0),1,"")</f>
        <v/>
      </c>
      <c r="AN502" s="173">
        <f>COUNTIF(AM$4:AM502,"&gt;0")</f>
        <v>0</v>
      </c>
      <c r="AO502" s="173">
        <f>Table1[[#This Row],[ORDER QUANTITY
to be collected BEFORE 31.3.22]]</f>
        <v>0</v>
      </c>
      <c r="AP502" s="174">
        <f t="shared" si="84"/>
        <v>0</v>
      </c>
      <c r="AQ502" s="174">
        <f>IFERROR(INDEX(Retail!H:H,MATCH($D502,Retail!$D:$D,0)),0)</f>
        <v>0</v>
      </c>
      <c r="AR502" s="174">
        <f>IFERROR(INDEX(Retail!J:J,MATCH($D502,Retail!$D:$D,0)),0)</f>
        <v>0</v>
      </c>
      <c r="AS502" s="174">
        <f>IFERROR(INDEX('NEW2022'!H:H,MATCH($D502,'NEW2022'!D:D,0)),0)</f>
        <v>0</v>
      </c>
      <c r="AT502" s="174">
        <f>IFERROR(INDEX('NEW2022'!J:J,MATCH($D502,'NEW2022'!D:D,0)),0)</f>
        <v>0</v>
      </c>
      <c r="AU502" s="174">
        <f>IFERROR(INDEX('Quiet Items'!H:H,MATCH($D502,'Quiet Items'!D:D,0)),0)</f>
        <v>0</v>
      </c>
      <c r="AV502" s="174">
        <f>IFERROR(INDEX('Quiet Items'!J:J,MATCH($D502,'Quiet Items'!D:D,0)),0)</f>
        <v>0</v>
      </c>
      <c r="AW502" s="174">
        <f>IFERROR(INDEX('1.4G'!H:H,MATCH($D502,'1.4G'!D:D,0)),0)</f>
        <v>0</v>
      </c>
      <c r="AX502" s="174">
        <f>IFERROR(INDEX('1.4G'!J:J,MATCH($D502,'1.4G'!D:D,0)),0)</f>
        <v>0</v>
      </c>
      <c r="AY502" s="174">
        <f t="shared" si="88"/>
        <v>0</v>
      </c>
      <c r="AZ502" s="174">
        <f t="shared" si="89"/>
        <v>0</v>
      </c>
      <c r="BA502" s="175">
        <f>IFERROR(Table1[[#This Row],[Line total ordered for now]]*Table1[[#This Row],[GUARANTEED PRICE
for STOCK orders collected before 31.3.22]],0)</f>
        <v>0</v>
      </c>
      <c r="BB502" s="175">
        <f t="shared" si="85"/>
        <v>0</v>
      </c>
      <c r="BC502" s="176">
        <f>(AZ502+Table1[[#This Row],[Line total ordered for now]])*Z502</f>
        <v>0</v>
      </c>
      <c r="BD502" s="200">
        <v>67.017881447651803</v>
      </c>
      <c r="BE502" s="65"/>
      <c r="BF502" s="65"/>
      <c r="BG502" s="65"/>
      <c r="BH502" s="65"/>
      <c r="BI502" s="65"/>
      <c r="BJ502" s="65"/>
      <c r="BK502" s="65"/>
      <c r="BL502" s="55"/>
      <c r="BM502"/>
      <c r="BN502"/>
      <c r="BO502"/>
      <c r="BP502"/>
      <c r="BQ502"/>
      <c r="BR502"/>
      <c r="BS502"/>
      <c r="BT502"/>
    </row>
    <row r="503" spans="1:72" ht="15.75">
      <c r="A503" s="202">
        <v>500</v>
      </c>
      <c r="B503" s="68" t="s">
        <v>6378</v>
      </c>
      <c r="C503" s="149" t="s">
        <v>163</v>
      </c>
      <c r="D503" s="149" t="s">
        <v>2648</v>
      </c>
      <c r="E503" s="149" t="s">
        <v>2649</v>
      </c>
      <c r="F503" s="158" t="str">
        <f t="shared" si="87"/>
        <v>Video</v>
      </c>
      <c r="G503" s="187">
        <v>0</v>
      </c>
      <c r="H503" s="150"/>
      <c r="I503" s="184">
        <v>68.14</v>
      </c>
      <c r="J503" s="150"/>
      <c r="K503" s="151">
        <v>13.140761068167022</v>
      </c>
      <c r="L503" s="152">
        <v>71.748555432191935</v>
      </c>
      <c r="M503" s="152">
        <v>78.844566409002127</v>
      </c>
      <c r="N503" s="153" t="s">
        <v>148</v>
      </c>
      <c r="O503" s="154">
        <v>6</v>
      </c>
      <c r="P503" s="153">
        <v>30</v>
      </c>
      <c r="Q503" s="153" t="s">
        <v>147</v>
      </c>
      <c r="R503" s="155">
        <v>18</v>
      </c>
      <c r="S503" s="155">
        <v>2.2999999999999998</v>
      </c>
      <c r="T503" s="155">
        <v>0.3</v>
      </c>
      <c r="U503" s="154" t="s">
        <v>94</v>
      </c>
      <c r="V503" s="153" t="s">
        <v>89</v>
      </c>
      <c r="W503" s="153" t="s">
        <v>627</v>
      </c>
      <c r="X503" s="151" t="s">
        <v>6378</v>
      </c>
      <c r="Y503" s="151" t="s">
        <v>6378</v>
      </c>
      <c r="Z503" s="156">
        <v>4.8899999999999999E-2</v>
      </c>
      <c r="AA503" s="153" t="s">
        <v>624</v>
      </c>
      <c r="AB503" s="153" t="s">
        <v>5162</v>
      </c>
      <c r="AC503" s="153" t="s">
        <v>164</v>
      </c>
      <c r="AD503" s="157" t="s">
        <v>2650</v>
      </c>
      <c r="AE503" s="110">
        <v>0</v>
      </c>
      <c r="AF503" s="110">
        <v>18</v>
      </c>
      <c r="AG503" s="112">
        <f t="shared" si="86"/>
        <v>0</v>
      </c>
      <c r="AH503" s="110">
        <f>SUM(AG$4:AG503)</f>
        <v>7</v>
      </c>
      <c r="AI503" s="112">
        <f t="shared" si="83"/>
        <v>0</v>
      </c>
      <c r="AJ503" s="110">
        <f>COUNTIF(AI$4:AI503,"&gt;0")</f>
        <v>26</v>
      </c>
      <c r="AK503" s="110">
        <v>0</v>
      </c>
      <c r="AL503" s="110">
        <v>15</v>
      </c>
      <c r="AM503" s="172" t="str">
        <f>IF(OR(Table1[[#This Row],[Line total ordered for now]]&gt;0,Table1[[#This Row],[Line total ordered for season]]&gt;0),1,"")</f>
        <v/>
      </c>
      <c r="AN503" s="173">
        <f>COUNTIF(AM$4:AM503,"&gt;0")</f>
        <v>0</v>
      </c>
      <c r="AO503" s="173">
        <f>Table1[[#This Row],[ORDER QUANTITY
to be collected BEFORE 31.3.22]]</f>
        <v>0</v>
      </c>
      <c r="AP503" s="174">
        <f t="shared" si="84"/>
        <v>0</v>
      </c>
      <c r="AQ503" s="174">
        <f>IFERROR(INDEX(Retail!H:H,MATCH($D503,Retail!$D:$D,0)),0)</f>
        <v>0</v>
      </c>
      <c r="AR503" s="174">
        <f>IFERROR(INDEX(Retail!J:J,MATCH($D503,Retail!$D:$D,0)),0)</f>
        <v>0</v>
      </c>
      <c r="AS503" s="174">
        <f>IFERROR(INDEX('NEW2022'!H:H,MATCH($D503,'NEW2022'!D:D,0)),0)</f>
        <v>0</v>
      </c>
      <c r="AT503" s="174">
        <f>IFERROR(INDEX('NEW2022'!J:J,MATCH($D503,'NEW2022'!D:D,0)),0)</f>
        <v>0</v>
      </c>
      <c r="AU503" s="174">
        <f>IFERROR(INDEX('Quiet Items'!H:H,MATCH($D503,'Quiet Items'!D:D,0)),0)</f>
        <v>0</v>
      </c>
      <c r="AV503" s="174">
        <f>IFERROR(INDEX('Quiet Items'!J:J,MATCH($D503,'Quiet Items'!D:D,0)),0)</f>
        <v>0</v>
      </c>
      <c r="AW503" s="174">
        <f>IFERROR(INDEX('1.4G'!H:H,MATCH($D503,'1.4G'!D:D,0)),0)</f>
        <v>0</v>
      </c>
      <c r="AX503" s="174">
        <f>IFERROR(INDEX('1.4G'!J:J,MATCH($D503,'1.4G'!D:D,0)),0)</f>
        <v>0</v>
      </c>
      <c r="AY503" s="174">
        <f t="shared" si="88"/>
        <v>0</v>
      </c>
      <c r="AZ503" s="174">
        <f t="shared" si="89"/>
        <v>0</v>
      </c>
      <c r="BA503" s="175">
        <f>IFERROR(Table1[[#This Row],[Line total ordered for now]]*Table1[[#This Row],[GUARANTEED PRICE
for STOCK orders collected before 31.3.22]],0)</f>
        <v>0</v>
      </c>
      <c r="BB503" s="175">
        <f t="shared" si="85"/>
        <v>0</v>
      </c>
      <c r="BC503" s="176">
        <f>(AZ503+Table1[[#This Row],[Line total ordered for now]])*Z503</f>
        <v>0</v>
      </c>
      <c r="BD503" s="200">
        <v>67.017881447651803</v>
      </c>
      <c r="BE503" s="65"/>
      <c r="BF503" s="65"/>
      <c r="BG503" s="65"/>
      <c r="BH503" s="65"/>
      <c r="BI503" s="65"/>
      <c r="BJ503" s="65"/>
      <c r="BK503" s="65"/>
      <c r="BL503" s="55"/>
      <c r="BM503"/>
      <c r="BN503"/>
      <c r="BO503"/>
      <c r="BP503"/>
      <c r="BQ503"/>
      <c r="BR503"/>
      <c r="BS503"/>
      <c r="BT503"/>
    </row>
    <row r="504" spans="1:72" ht="15.75">
      <c r="A504" s="202">
        <v>501</v>
      </c>
      <c r="B504" s="68" t="s">
        <v>6378</v>
      </c>
      <c r="C504" s="149" t="s">
        <v>163</v>
      </c>
      <c r="D504" s="149" t="s">
        <v>2670</v>
      </c>
      <c r="E504" s="149" t="s">
        <v>2671</v>
      </c>
      <c r="F504" s="158" t="str">
        <f t="shared" si="87"/>
        <v>Video</v>
      </c>
      <c r="G504" s="187">
        <v>8</v>
      </c>
      <c r="H504" s="150"/>
      <c r="I504" s="184">
        <v>68.7</v>
      </c>
      <c r="J504" s="150"/>
      <c r="K504" s="151">
        <v>13.140761068167022</v>
      </c>
      <c r="L504" s="152">
        <v>71.748555432191935</v>
      </c>
      <c r="M504" s="152">
        <v>78.844566409002127</v>
      </c>
      <c r="N504" s="153" t="s">
        <v>148</v>
      </c>
      <c r="O504" s="154">
        <v>6</v>
      </c>
      <c r="P504" s="153">
        <v>28</v>
      </c>
      <c r="Q504" s="153" t="s">
        <v>147</v>
      </c>
      <c r="R504" s="155">
        <v>18</v>
      </c>
      <c r="S504" s="155">
        <v>2.2799999999999998</v>
      </c>
      <c r="T504" s="155">
        <v>0.3</v>
      </c>
      <c r="U504" s="154" t="s">
        <v>94</v>
      </c>
      <c r="V504" s="153" t="s">
        <v>89</v>
      </c>
      <c r="W504" s="153" t="s">
        <v>627</v>
      </c>
      <c r="X504" s="151" t="s">
        <v>6378</v>
      </c>
      <c r="Y504" s="151" t="s">
        <v>6378</v>
      </c>
      <c r="Z504" s="156">
        <v>4.8899999999999999E-2</v>
      </c>
      <c r="AA504" s="153" t="s">
        <v>624</v>
      </c>
      <c r="AB504" s="153" t="s">
        <v>5163</v>
      </c>
      <c r="AC504" s="153" t="s">
        <v>164</v>
      </c>
      <c r="AD504" s="157" t="s">
        <v>2672</v>
      </c>
      <c r="AE504" s="110">
        <v>0</v>
      </c>
      <c r="AF504" s="110">
        <v>18</v>
      </c>
      <c r="AG504" s="112">
        <f t="shared" si="86"/>
        <v>0</v>
      </c>
      <c r="AH504" s="110">
        <f>SUM(AG$4:AG504)</f>
        <v>7</v>
      </c>
      <c r="AI504" s="112">
        <f t="shared" si="83"/>
        <v>0</v>
      </c>
      <c r="AJ504" s="110">
        <f>COUNTIF(AI$4:AI504,"&gt;0")</f>
        <v>26</v>
      </c>
      <c r="AK504" s="110">
        <v>0</v>
      </c>
      <c r="AL504" s="110">
        <v>15</v>
      </c>
      <c r="AM504" s="172" t="str">
        <f>IF(OR(Table1[[#This Row],[Line total ordered for now]]&gt;0,Table1[[#This Row],[Line total ordered for season]]&gt;0),1,"")</f>
        <v/>
      </c>
      <c r="AN504" s="173">
        <f>COUNTIF(AM$4:AM504,"&gt;0")</f>
        <v>0</v>
      </c>
      <c r="AO504" s="173">
        <f>Table1[[#This Row],[ORDER QUANTITY
to be collected BEFORE 31.3.22]]</f>
        <v>0</v>
      </c>
      <c r="AP504" s="174">
        <f t="shared" si="84"/>
        <v>0</v>
      </c>
      <c r="AQ504" s="174">
        <f>IFERROR(INDEX(Retail!H:H,MATCH($D504,Retail!$D:$D,0)),0)</f>
        <v>0</v>
      </c>
      <c r="AR504" s="174">
        <f>IFERROR(INDEX(Retail!J:J,MATCH($D504,Retail!$D:$D,0)),0)</f>
        <v>0</v>
      </c>
      <c r="AS504" s="174">
        <f>IFERROR(INDEX('NEW2022'!H:H,MATCH($D504,'NEW2022'!D:D,0)),0)</f>
        <v>0</v>
      </c>
      <c r="AT504" s="174">
        <f>IFERROR(INDEX('NEW2022'!J:J,MATCH($D504,'NEW2022'!D:D,0)),0)</f>
        <v>0</v>
      </c>
      <c r="AU504" s="174">
        <f>IFERROR(INDEX('Quiet Items'!H:H,MATCH($D504,'Quiet Items'!D:D,0)),0)</f>
        <v>0</v>
      </c>
      <c r="AV504" s="174">
        <f>IFERROR(INDEX('Quiet Items'!J:J,MATCH($D504,'Quiet Items'!D:D,0)),0)</f>
        <v>0</v>
      </c>
      <c r="AW504" s="174">
        <f>IFERROR(INDEX('1.4G'!H:H,MATCH($D504,'1.4G'!D:D,0)),0)</f>
        <v>0</v>
      </c>
      <c r="AX504" s="174">
        <f>IFERROR(INDEX('1.4G'!J:J,MATCH($D504,'1.4G'!D:D,0)),0)</f>
        <v>0</v>
      </c>
      <c r="AY504" s="174">
        <f t="shared" si="88"/>
        <v>0</v>
      </c>
      <c r="AZ504" s="174">
        <f t="shared" si="89"/>
        <v>0</v>
      </c>
      <c r="BA504" s="175">
        <f>IFERROR(Table1[[#This Row],[Line total ordered for now]]*Table1[[#This Row],[GUARANTEED PRICE
for STOCK orders collected before 31.3.22]],0)</f>
        <v>0</v>
      </c>
      <c r="BB504" s="175">
        <f t="shared" si="85"/>
        <v>0</v>
      </c>
      <c r="BC504" s="176">
        <f>(AZ504+Table1[[#This Row],[Line total ordered for now]])*Z504</f>
        <v>0</v>
      </c>
      <c r="BD504" s="200">
        <v>67.017881447651803</v>
      </c>
      <c r="BE504" s="65"/>
      <c r="BF504" s="65"/>
      <c r="BG504" s="65"/>
      <c r="BH504" s="65"/>
      <c r="BI504" s="65"/>
      <c r="BJ504" s="65"/>
      <c r="BK504" s="65"/>
      <c r="BL504" s="55"/>
      <c r="BM504"/>
      <c r="BN504"/>
      <c r="BO504"/>
      <c r="BP504"/>
      <c r="BQ504"/>
      <c r="BR504"/>
      <c r="BS504"/>
      <c r="BT504"/>
    </row>
    <row r="505" spans="1:72" ht="15.75">
      <c r="A505" s="202">
        <v>502</v>
      </c>
      <c r="B505" s="68" t="s">
        <v>6378</v>
      </c>
      <c r="C505" s="149" t="s">
        <v>163</v>
      </c>
      <c r="D505" s="149" t="s">
        <v>3167</v>
      </c>
      <c r="E505" s="149" t="s">
        <v>3168</v>
      </c>
      <c r="F505" s="158" t="str">
        <f t="shared" si="87"/>
        <v>Video</v>
      </c>
      <c r="G505" s="187">
        <v>0</v>
      </c>
      <c r="H505" s="150"/>
      <c r="I505" s="184">
        <v>67.66</v>
      </c>
      <c r="J505" s="150"/>
      <c r="K505" s="151">
        <v>13.140761068167022</v>
      </c>
      <c r="L505" s="152">
        <v>71.748555432191935</v>
      </c>
      <c r="M505" s="152">
        <v>78.844566409002127</v>
      </c>
      <c r="N505" s="153" t="s">
        <v>148</v>
      </c>
      <c r="O505" s="154">
        <v>6</v>
      </c>
      <c r="P505" s="153">
        <v>30</v>
      </c>
      <c r="Q505" s="153" t="s">
        <v>147</v>
      </c>
      <c r="R505" s="155">
        <v>18</v>
      </c>
      <c r="S505" s="155">
        <v>2.2999999999999998</v>
      </c>
      <c r="T505" s="155">
        <v>0.3</v>
      </c>
      <c r="U505" s="154" t="s">
        <v>94</v>
      </c>
      <c r="V505" s="153" t="s">
        <v>89</v>
      </c>
      <c r="W505" s="153" t="s">
        <v>627</v>
      </c>
      <c r="X505" s="151" t="s">
        <v>6378</v>
      </c>
      <c r="Y505" s="151" t="s">
        <v>6378</v>
      </c>
      <c r="Z505" s="156">
        <v>4.8899999999999999E-2</v>
      </c>
      <c r="AA505" s="153" t="s">
        <v>624</v>
      </c>
      <c r="AB505" s="153" t="s">
        <v>5173</v>
      </c>
      <c r="AC505" s="153" t="s">
        <v>164</v>
      </c>
      <c r="AD505" s="157" t="s">
        <v>3169</v>
      </c>
      <c r="AE505" s="110">
        <v>0</v>
      </c>
      <c r="AF505" s="110">
        <v>18</v>
      </c>
      <c r="AG505" s="112">
        <f t="shared" si="86"/>
        <v>0</v>
      </c>
      <c r="AH505" s="110">
        <f>SUM(AG$4:AG505)</f>
        <v>7</v>
      </c>
      <c r="AI505" s="112">
        <f t="shared" si="83"/>
        <v>0</v>
      </c>
      <c r="AJ505" s="110">
        <f>COUNTIF(AI$4:AI505,"&gt;0")</f>
        <v>26</v>
      </c>
      <c r="AK505" s="110">
        <v>0</v>
      </c>
      <c r="AL505" s="110">
        <v>15</v>
      </c>
      <c r="AM505" s="172" t="str">
        <f>IF(OR(Table1[[#This Row],[Line total ordered for now]]&gt;0,Table1[[#This Row],[Line total ordered for season]]&gt;0),1,"")</f>
        <v/>
      </c>
      <c r="AN505" s="173">
        <f>COUNTIF(AM$4:AM505,"&gt;0")</f>
        <v>0</v>
      </c>
      <c r="AO505" s="173">
        <f>Table1[[#This Row],[ORDER QUANTITY
to be collected BEFORE 31.3.22]]</f>
        <v>0</v>
      </c>
      <c r="AP505" s="174">
        <f t="shared" si="84"/>
        <v>0</v>
      </c>
      <c r="AQ505" s="174">
        <f>IFERROR(INDEX(Retail!H:H,MATCH($D505,Retail!$D:$D,0)),0)</f>
        <v>0</v>
      </c>
      <c r="AR505" s="174">
        <f>IFERROR(INDEX(Retail!J:J,MATCH($D505,Retail!$D:$D,0)),0)</f>
        <v>0</v>
      </c>
      <c r="AS505" s="174">
        <f>IFERROR(INDEX('NEW2022'!H:H,MATCH($D505,'NEW2022'!D:D,0)),0)</f>
        <v>0</v>
      </c>
      <c r="AT505" s="174">
        <f>IFERROR(INDEX('NEW2022'!J:J,MATCH($D505,'NEW2022'!D:D,0)),0)</f>
        <v>0</v>
      </c>
      <c r="AU505" s="174">
        <f>IFERROR(INDEX('Quiet Items'!H:H,MATCH($D505,'Quiet Items'!D:D,0)),0)</f>
        <v>0</v>
      </c>
      <c r="AV505" s="174">
        <f>IFERROR(INDEX('Quiet Items'!J:J,MATCH($D505,'Quiet Items'!D:D,0)),0)</f>
        <v>0</v>
      </c>
      <c r="AW505" s="174">
        <f>IFERROR(INDEX('1.4G'!H:H,MATCH($D505,'1.4G'!D:D,0)),0)</f>
        <v>0</v>
      </c>
      <c r="AX505" s="174">
        <f>IFERROR(INDEX('1.4G'!J:J,MATCH($D505,'1.4G'!D:D,0)),0)</f>
        <v>0</v>
      </c>
      <c r="AY505" s="174">
        <f t="shared" si="88"/>
        <v>0</v>
      </c>
      <c r="AZ505" s="174">
        <f t="shared" si="89"/>
        <v>0</v>
      </c>
      <c r="BA505" s="175">
        <f>IFERROR(Table1[[#This Row],[Line total ordered for now]]*Table1[[#This Row],[GUARANTEED PRICE
for STOCK orders collected before 31.3.22]],0)</f>
        <v>0</v>
      </c>
      <c r="BB505" s="175">
        <f t="shared" si="85"/>
        <v>0</v>
      </c>
      <c r="BC505" s="176">
        <f>(AZ505+Table1[[#This Row],[Line total ordered for now]])*Z505</f>
        <v>0</v>
      </c>
      <c r="BD505" s="200">
        <v>67.017881447651803</v>
      </c>
      <c r="BE505" s="65"/>
      <c r="BF505" s="65"/>
      <c r="BG505" s="65"/>
      <c r="BH505" s="65"/>
      <c r="BI505" s="65"/>
      <c r="BJ505" s="65"/>
      <c r="BK505" s="65"/>
      <c r="BL505" s="55"/>
      <c r="BM505"/>
      <c r="BN505"/>
      <c r="BO505"/>
      <c r="BP505"/>
      <c r="BQ505"/>
      <c r="BR505"/>
      <c r="BS505"/>
      <c r="BT505"/>
    </row>
    <row r="506" spans="1:72" s="196" customFormat="1" ht="15.75">
      <c r="A506" s="202">
        <v>503</v>
      </c>
      <c r="B506" s="68" t="s">
        <v>6378</v>
      </c>
      <c r="C506" s="149" t="s">
        <v>163</v>
      </c>
      <c r="D506" s="149" t="s">
        <v>1158</v>
      </c>
      <c r="E506" s="149" t="s">
        <v>1159</v>
      </c>
      <c r="F506" s="158" t="str">
        <f t="shared" ref="F506:F507" si="90">IF(LEFT(AD506,4)="http",HYPERLINK(AD506,"Video"),"")</f>
        <v>Video</v>
      </c>
      <c r="G506" s="187">
        <v>17</v>
      </c>
      <c r="H506" s="150"/>
      <c r="I506" s="184">
        <v>71.37</v>
      </c>
      <c r="J506" s="150"/>
      <c r="K506" s="151">
        <v>13.298955291975394</v>
      </c>
      <c r="L506" s="152">
        <v>72.61229589418565</v>
      </c>
      <c r="M506" s="152">
        <v>79.793731751852363</v>
      </c>
      <c r="N506" s="153" t="s">
        <v>148</v>
      </c>
      <c r="O506" s="154">
        <v>6</v>
      </c>
      <c r="P506" s="153">
        <v>32</v>
      </c>
      <c r="Q506" s="153" t="s">
        <v>146</v>
      </c>
      <c r="R506" s="155">
        <v>18</v>
      </c>
      <c r="S506" s="155">
        <v>2.5</v>
      </c>
      <c r="T506" s="155">
        <v>0.3</v>
      </c>
      <c r="U506" s="154" t="s">
        <v>95</v>
      </c>
      <c r="V506" s="153" t="s">
        <v>88</v>
      </c>
      <c r="W506" s="153" t="s">
        <v>627</v>
      </c>
      <c r="X506" s="151" t="s">
        <v>6378</v>
      </c>
      <c r="Y506" s="151" t="s">
        <v>6378</v>
      </c>
      <c r="Z506" s="156">
        <v>5.0750000000000003E-2</v>
      </c>
      <c r="AA506" s="153" t="s">
        <v>793</v>
      </c>
      <c r="AB506" s="153" t="s">
        <v>5061</v>
      </c>
      <c r="AC506" s="153" t="s">
        <v>4640</v>
      </c>
      <c r="AD506" s="157" t="s">
        <v>1160</v>
      </c>
      <c r="AE506" s="110">
        <v>1</v>
      </c>
      <c r="AF506" s="110">
        <v>19</v>
      </c>
      <c r="AG506" s="112">
        <f t="shared" si="86"/>
        <v>0</v>
      </c>
      <c r="AH506" s="110">
        <f>SUM(AG$4:AG506)</f>
        <v>7</v>
      </c>
      <c r="AI506" s="112">
        <f t="shared" si="83"/>
        <v>0</v>
      </c>
      <c r="AJ506" s="110">
        <f>COUNTIF(AI$4:AI506,"&gt;0")</f>
        <v>26</v>
      </c>
      <c r="AK506" s="110">
        <v>1</v>
      </c>
      <c r="AL506" s="110">
        <v>16</v>
      </c>
      <c r="AM506" s="172" t="str">
        <f>IF(OR(Table1[[#This Row],[Line total ordered for now]]&gt;0,Table1[[#This Row],[Line total ordered for season]]&gt;0),1,"")</f>
        <v/>
      </c>
      <c r="AN506" s="173">
        <f>COUNTIF(AM$4:AM506,"&gt;0")</f>
        <v>0</v>
      </c>
      <c r="AO506" s="173">
        <f>Table1[[#This Row],[ORDER QUANTITY
to be collected BEFORE 31.3.22]]</f>
        <v>0</v>
      </c>
      <c r="AP506" s="174">
        <f t="shared" si="84"/>
        <v>0</v>
      </c>
      <c r="AQ506" s="174">
        <f>IFERROR(INDEX(Retail!H:H,MATCH($D506,Retail!$D:$D,0)),0)</f>
        <v>0</v>
      </c>
      <c r="AR506" s="174">
        <f>IFERROR(INDEX(Retail!J:J,MATCH($D506,Retail!$D:$D,0)),0)</f>
        <v>0</v>
      </c>
      <c r="AS506" s="174">
        <f>IFERROR(INDEX('NEW2022'!H:H,MATCH($D506,'NEW2022'!D:D,0)),0)</f>
        <v>0</v>
      </c>
      <c r="AT506" s="174">
        <f>IFERROR(INDEX('NEW2022'!J:J,MATCH($D506,'NEW2022'!D:D,0)),0)</f>
        <v>0</v>
      </c>
      <c r="AU506" s="174">
        <f>IFERROR(INDEX('Quiet Items'!H:H,MATCH($D506,'Quiet Items'!D:D,0)),0)</f>
        <v>0</v>
      </c>
      <c r="AV506" s="174">
        <f>IFERROR(INDEX('Quiet Items'!J:J,MATCH($D506,'Quiet Items'!D:D,0)),0)</f>
        <v>0</v>
      </c>
      <c r="AW506" s="174">
        <f>IFERROR(INDEX('1.4G'!H:H,MATCH($D506,'1.4G'!D:D,0)),0)</f>
        <v>0</v>
      </c>
      <c r="AX506" s="174">
        <f>IFERROR(INDEX('1.4G'!J:J,MATCH($D506,'1.4G'!D:D,0)),0)</f>
        <v>0</v>
      </c>
      <c r="AY506" s="174">
        <f t="shared" ref="AY506:AY507" si="91">IF(OR(AU506&gt;0,AW506&gt;0,AO506&gt;0,AS506&gt;0,AQ506&gt;0),AU506+AW506+AO506+AS506+AQ506,0)</f>
        <v>0</v>
      </c>
      <c r="AZ506" s="174">
        <f t="shared" ref="AZ506:AZ507" si="92">IF(OR(AV506&gt;0,AX506&gt;0,AP506&gt;0,AT506&gt;0,AR506&gt;0),AV506+AX506+AP506+AT506+AR506,0)</f>
        <v>0</v>
      </c>
      <c r="BA506" s="175">
        <f>IFERROR(Table1[[#This Row],[Line total ordered for now]]*Table1[[#This Row],[GUARANTEED PRICE
for STOCK orders collected before 31.3.22]],0)</f>
        <v>0</v>
      </c>
      <c r="BB506" s="175">
        <f t="shared" si="85"/>
        <v>0</v>
      </c>
      <c r="BC506" s="176">
        <f>(AZ506+Table1[[#This Row],[Line total ordered for now]])*Z506</f>
        <v>0</v>
      </c>
      <c r="BD506" s="200">
        <v>67.824671989074503</v>
      </c>
      <c r="BE506" s="65"/>
      <c r="BF506" s="65"/>
      <c r="BG506" s="65"/>
      <c r="BH506" s="65"/>
      <c r="BI506" s="65"/>
      <c r="BJ506" s="65"/>
      <c r="BK506" s="65"/>
      <c r="BL506" s="55"/>
    </row>
    <row r="507" spans="1:72" ht="15.75">
      <c r="A507" s="202">
        <v>504</v>
      </c>
      <c r="B507" s="68" t="s">
        <v>6378</v>
      </c>
      <c r="C507" s="149" t="s">
        <v>163</v>
      </c>
      <c r="D507" s="149" t="s">
        <v>1684</v>
      </c>
      <c r="E507" s="149" t="s">
        <v>1685</v>
      </c>
      <c r="F507" s="158" t="str">
        <f t="shared" si="90"/>
        <v>Video</v>
      </c>
      <c r="G507" s="187">
        <v>5</v>
      </c>
      <c r="H507" s="150"/>
      <c r="I507" s="184">
        <v>73.099999999999994</v>
      </c>
      <c r="J507" s="150"/>
      <c r="K507" s="151">
        <v>13.318203837612808</v>
      </c>
      <c r="L507" s="152">
        <v>74.561999999999998</v>
      </c>
      <c r="M507" s="152">
        <v>79.909223025676852</v>
      </c>
      <c r="N507" s="153" t="s">
        <v>148</v>
      </c>
      <c r="O507" s="154">
        <v>6</v>
      </c>
      <c r="P507" s="153">
        <v>41</v>
      </c>
      <c r="Q507" s="153" t="s">
        <v>146</v>
      </c>
      <c r="R507" s="155">
        <v>19</v>
      </c>
      <c r="S507" s="155">
        <v>2.2799999999999998</v>
      </c>
      <c r="T507" s="155">
        <v>0.3</v>
      </c>
      <c r="U507" s="154" t="s">
        <v>95</v>
      </c>
      <c r="V507" s="153" t="s">
        <v>88</v>
      </c>
      <c r="W507" s="153" t="s">
        <v>627</v>
      </c>
      <c r="X507" s="151" t="s">
        <v>6378</v>
      </c>
      <c r="Y507" s="151" t="s">
        <v>6378</v>
      </c>
      <c r="Z507" s="156">
        <v>5.0799999999999998E-2</v>
      </c>
      <c r="AA507" s="153" t="s">
        <v>793</v>
      </c>
      <c r="AB507" s="153" t="s">
        <v>5074</v>
      </c>
      <c r="AC507" s="153" t="s">
        <v>4640</v>
      </c>
      <c r="AD507" s="157" t="s">
        <v>1686</v>
      </c>
      <c r="AE507" s="110">
        <v>1</v>
      </c>
      <c r="AF507" s="110">
        <v>20</v>
      </c>
      <c r="AG507" s="112">
        <f t="shared" si="86"/>
        <v>0</v>
      </c>
      <c r="AH507" s="110">
        <f>SUM(AG$4:AG507)</f>
        <v>7</v>
      </c>
      <c r="AI507" s="112">
        <f t="shared" si="83"/>
        <v>0</v>
      </c>
      <c r="AJ507" s="110">
        <f>COUNTIF(AI$4:AI507,"&gt;0")</f>
        <v>26</v>
      </c>
      <c r="AK507" s="110">
        <v>1</v>
      </c>
      <c r="AL507" s="110">
        <v>17</v>
      </c>
      <c r="AM507" s="172" t="str">
        <f>IF(OR(Table1[[#This Row],[Line total ordered for now]]&gt;0,Table1[[#This Row],[Line total ordered for season]]&gt;0),1,"")</f>
        <v/>
      </c>
      <c r="AN507" s="173">
        <f>COUNTIF(AM$4:AM507,"&gt;0")</f>
        <v>0</v>
      </c>
      <c r="AO507" s="173">
        <f>Table1[[#This Row],[ORDER QUANTITY
to be collected BEFORE 31.3.22]]</f>
        <v>0</v>
      </c>
      <c r="AP507" s="174">
        <f t="shared" si="84"/>
        <v>0</v>
      </c>
      <c r="AQ507" s="174">
        <f>IFERROR(INDEX(Retail!H:H,MATCH($D507,Retail!$D:$D,0)),0)</f>
        <v>0</v>
      </c>
      <c r="AR507" s="174">
        <f>IFERROR(INDEX(Retail!J:J,MATCH($D507,Retail!$D:$D,0)),0)</f>
        <v>0</v>
      </c>
      <c r="AS507" s="174">
        <f>IFERROR(INDEX('NEW2022'!H:H,MATCH($D507,'NEW2022'!D:D,0)),0)</f>
        <v>0</v>
      </c>
      <c r="AT507" s="174">
        <f>IFERROR(INDEX('NEW2022'!J:J,MATCH($D507,'NEW2022'!D:D,0)),0)</f>
        <v>0</v>
      </c>
      <c r="AU507" s="174">
        <f>IFERROR(INDEX('Quiet Items'!H:H,MATCH($D507,'Quiet Items'!D:D,0)),0)</f>
        <v>0</v>
      </c>
      <c r="AV507" s="174">
        <f>IFERROR(INDEX('Quiet Items'!J:J,MATCH($D507,'Quiet Items'!D:D,0)),0)</f>
        <v>0</v>
      </c>
      <c r="AW507" s="174">
        <f>IFERROR(INDEX('1.4G'!H:H,MATCH($D507,'1.4G'!D:D,0)),0)</f>
        <v>0</v>
      </c>
      <c r="AX507" s="174">
        <f>IFERROR(INDEX('1.4G'!J:J,MATCH($D507,'1.4G'!D:D,0)),0)</f>
        <v>0</v>
      </c>
      <c r="AY507" s="174">
        <f t="shared" si="91"/>
        <v>0</v>
      </c>
      <c r="AZ507" s="174">
        <f t="shared" si="92"/>
        <v>0</v>
      </c>
      <c r="BA507" s="175">
        <f>IFERROR(Table1[[#This Row],[Line total ordered for now]]*Table1[[#This Row],[GUARANTEED PRICE
for STOCK orders collected before 31.3.22]],0)</f>
        <v>0</v>
      </c>
      <c r="BB507" s="175">
        <f t="shared" si="85"/>
        <v>0</v>
      </c>
      <c r="BC507" s="176">
        <f>(AZ507+Table1[[#This Row],[Line total ordered for now]])*Z507</f>
        <v>0</v>
      </c>
      <c r="BD507" s="200">
        <v>67.922839571825321</v>
      </c>
      <c r="BE507" s="65"/>
      <c r="BF507" s="65"/>
      <c r="BG507" s="65"/>
      <c r="BH507" s="65"/>
      <c r="BI507" s="65"/>
      <c r="BJ507" s="65"/>
      <c r="BK507" s="65"/>
      <c r="BL507" s="55"/>
      <c r="BM507"/>
      <c r="BN507"/>
      <c r="BO507"/>
      <c r="BP507"/>
      <c r="BQ507"/>
      <c r="BR507"/>
      <c r="BS507"/>
      <c r="BT507"/>
    </row>
    <row r="508" spans="1:72" ht="15.75">
      <c r="A508" s="202">
        <v>505</v>
      </c>
      <c r="B508" s="68" t="s">
        <v>6378</v>
      </c>
      <c r="C508" s="149" t="s">
        <v>163</v>
      </c>
      <c r="D508" s="149" t="s">
        <v>1752</v>
      </c>
      <c r="E508" s="149" t="s">
        <v>1753</v>
      </c>
      <c r="F508" s="158" t="str">
        <f t="shared" si="87"/>
        <v>Video</v>
      </c>
      <c r="G508" s="187">
        <v>0</v>
      </c>
      <c r="H508" s="150"/>
      <c r="I508" s="184">
        <v>77.400000000000006</v>
      </c>
      <c r="J508" s="150"/>
      <c r="K508" s="151">
        <v>13.318203837612808</v>
      </c>
      <c r="L508" s="152">
        <v>78.948000000000008</v>
      </c>
      <c r="M508" s="152">
        <v>79.909223025676852</v>
      </c>
      <c r="N508" s="153" t="s">
        <v>148</v>
      </c>
      <c r="O508" s="154">
        <v>6</v>
      </c>
      <c r="P508" s="153">
        <v>35</v>
      </c>
      <c r="Q508" s="153" t="s">
        <v>146</v>
      </c>
      <c r="R508" s="155">
        <v>19</v>
      </c>
      <c r="S508" s="155">
        <v>2.74</v>
      </c>
      <c r="T508" s="155">
        <v>0.3</v>
      </c>
      <c r="U508" s="154" t="s">
        <v>95</v>
      </c>
      <c r="V508" s="153" t="s">
        <v>88</v>
      </c>
      <c r="W508" s="153" t="s">
        <v>627</v>
      </c>
      <c r="X508" s="151" t="s">
        <v>6378</v>
      </c>
      <c r="Y508" s="151" t="s">
        <v>6378</v>
      </c>
      <c r="Z508" s="156">
        <v>5.0799999999999998E-2</v>
      </c>
      <c r="AA508" s="153" t="s">
        <v>793</v>
      </c>
      <c r="AB508" s="153" t="s">
        <v>5076</v>
      </c>
      <c r="AC508" s="153" t="s">
        <v>4640</v>
      </c>
      <c r="AD508" s="157" t="s">
        <v>1754</v>
      </c>
      <c r="AE508" s="110">
        <v>1</v>
      </c>
      <c r="AF508" s="110">
        <v>21</v>
      </c>
      <c r="AG508" s="112">
        <f t="shared" si="86"/>
        <v>0</v>
      </c>
      <c r="AH508" s="110">
        <f>SUM(AG$4:AG508)</f>
        <v>7</v>
      </c>
      <c r="AI508" s="112">
        <f t="shared" si="83"/>
        <v>0</v>
      </c>
      <c r="AJ508" s="110">
        <f>COUNTIF(AI$4:AI508,"&gt;0")</f>
        <v>26</v>
      </c>
      <c r="AK508" s="110">
        <v>1</v>
      </c>
      <c r="AL508" s="110">
        <v>18</v>
      </c>
      <c r="AM508" s="172" t="str">
        <f>IF(OR(Table1[[#This Row],[Line total ordered for now]]&gt;0,Table1[[#This Row],[Line total ordered for season]]&gt;0),1,"")</f>
        <v/>
      </c>
      <c r="AN508" s="173">
        <f>COUNTIF(AM$4:AM508,"&gt;0")</f>
        <v>0</v>
      </c>
      <c r="AO508" s="173">
        <f>Table1[[#This Row],[ORDER QUANTITY
to be collected BEFORE 31.3.22]]</f>
        <v>0</v>
      </c>
      <c r="AP508" s="174">
        <f t="shared" si="84"/>
        <v>0</v>
      </c>
      <c r="AQ508" s="174">
        <f>IFERROR(INDEX(Retail!H:H,MATCH($D508,Retail!$D:$D,0)),0)</f>
        <v>0</v>
      </c>
      <c r="AR508" s="174">
        <f>IFERROR(INDEX(Retail!J:J,MATCH($D508,Retail!$D:$D,0)),0)</f>
        <v>0</v>
      </c>
      <c r="AS508" s="174">
        <f>IFERROR(INDEX('NEW2022'!H:H,MATCH($D508,'NEW2022'!D:D,0)),0)</f>
        <v>0</v>
      </c>
      <c r="AT508" s="174">
        <f>IFERROR(INDEX('NEW2022'!J:J,MATCH($D508,'NEW2022'!D:D,0)),0)</f>
        <v>0</v>
      </c>
      <c r="AU508" s="174">
        <f>IFERROR(INDEX('Quiet Items'!H:H,MATCH($D508,'Quiet Items'!D:D,0)),0)</f>
        <v>0</v>
      </c>
      <c r="AV508" s="174">
        <f>IFERROR(INDEX('Quiet Items'!J:J,MATCH($D508,'Quiet Items'!D:D,0)),0)</f>
        <v>0</v>
      </c>
      <c r="AW508" s="174">
        <f>IFERROR(INDEX('1.4G'!H:H,MATCH($D508,'1.4G'!D:D,0)),0)</f>
        <v>0</v>
      </c>
      <c r="AX508" s="174">
        <f>IFERROR(INDEX('1.4G'!J:J,MATCH($D508,'1.4G'!D:D,0)),0)</f>
        <v>0</v>
      </c>
      <c r="AY508" s="174">
        <f t="shared" si="88"/>
        <v>0</v>
      </c>
      <c r="AZ508" s="174">
        <f t="shared" si="89"/>
        <v>0</v>
      </c>
      <c r="BA508" s="175">
        <f>IFERROR(Table1[[#This Row],[Line total ordered for now]]*Table1[[#This Row],[GUARANTEED PRICE
for STOCK orders collected before 31.3.22]],0)</f>
        <v>0</v>
      </c>
      <c r="BB508" s="175">
        <f t="shared" si="85"/>
        <v>0</v>
      </c>
      <c r="BC508" s="176">
        <f>(AZ508+Table1[[#This Row],[Line total ordered for now]])*Z508</f>
        <v>0</v>
      </c>
      <c r="BD508" s="200">
        <v>67.922839571825321</v>
      </c>
      <c r="BE508" s="65"/>
      <c r="BF508" s="65"/>
      <c r="BG508" s="65"/>
      <c r="BH508" s="65"/>
      <c r="BI508" s="65"/>
      <c r="BJ508" s="65"/>
      <c r="BK508" s="65"/>
      <c r="BL508" s="55"/>
      <c r="BM508"/>
      <c r="BN508"/>
      <c r="BO508"/>
      <c r="BP508"/>
      <c r="BQ508"/>
      <c r="BR508"/>
      <c r="BS508"/>
      <c r="BT508"/>
    </row>
    <row r="509" spans="1:72" ht="15.75">
      <c r="A509" s="202">
        <v>506</v>
      </c>
      <c r="B509" s="68" t="s">
        <v>6378</v>
      </c>
      <c r="C509" s="149" t="s">
        <v>163</v>
      </c>
      <c r="D509" s="149" t="s">
        <v>1787</v>
      </c>
      <c r="E509" s="149" t="s">
        <v>1788</v>
      </c>
      <c r="F509" s="158" t="str">
        <f t="shared" si="87"/>
        <v>Video</v>
      </c>
      <c r="G509" s="187">
        <v>0</v>
      </c>
      <c r="H509" s="150"/>
      <c r="I509" s="184">
        <v>73.099999999999994</v>
      </c>
      <c r="J509" s="150"/>
      <c r="K509" s="151">
        <v>13.318203837612808</v>
      </c>
      <c r="L509" s="152">
        <v>74.561999999999998</v>
      </c>
      <c r="M509" s="152">
        <v>79.909223025676852</v>
      </c>
      <c r="N509" s="153" t="s">
        <v>148</v>
      </c>
      <c r="O509" s="154">
        <v>6</v>
      </c>
      <c r="P509" s="153">
        <v>28</v>
      </c>
      <c r="Q509" s="153" t="s">
        <v>147</v>
      </c>
      <c r="R509" s="155">
        <v>19</v>
      </c>
      <c r="S509" s="155">
        <v>2.2999999999999998</v>
      </c>
      <c r="T509" s="155">
        <v>0.3</v>
      </c>
      <c r="U509" s="154" t="s">
        <v>94</v>
      </c>
      <c r="V509" s="153" t="s">
        <v>89</v>
      </c>
      <c r="W509" s="153" t="s">
        <v>627</v>
      </c>
      <c r="X509" s="151" t="s">
        <v>6378</v>
      </c>
      <c r="Y509" s="151" t="s">
        <v>6378</v>
      </c>
      <c r="Z509" s="156">
        <v>5.0799999999999998E-2</v>
      </c>
      <c r="AA509" s="153" t="s">
        <v>624</v>
      </c>
      <c r="AB509" s="153" t="s">
        <v>5142</v>
      </c>
      <c r="AC509" s="153" t="s">
        <v>164</v>
      </c>
      <c r="AD509" s="157" t="s">
        <v>1789</v>
      </c>
      <c r="AE509" s="110">
        <v>0</v>
      </c>
      <c r="AF509" s="110">
        <v>21</v>
      </c>
      <c r="AG509" s="112">
        <f t="shared" si="86"/>
        <v>0</v>
      </c>
      <c r="AH509" s="110">
        <f>SUM(AG$4:AG509)</f>
        <v>7</v>
      </c>
      <c r="AI509" s="112">
        <f t="shared" si="83"/>
        <v>0</v>
      </c>
      <c r="AJ509" s="110">
        <f>COUNTIF(AI$4:AI509,"&gt;0")</f>
        <v>26</v>
      </c>
      <c r="AK509" s="110">
        <v>0</v>
      </c>
      <c r="AL509" s="110">
        <v>18</v>
      </c>
      <c r="AM509" s="172" t="str">
        <f>IF(OR(Table1[[#This Row],[Line total ordered for now]]&gt;0,Table1[[#This Row],[Line total ordered for season]]&gt;0),1,"")</f>
        <v/>
      </c>
      <c r="AN509" s="173">
        <f>COUNTIF(AM$4:AM509,"&gt;0")</f>
        <v>0</v>
      </c>
      <c r="AO509" s="173">
        <f>Table1[[#This Row],[ORDER QUANTITY
to be collected BEFORE 31.3.22]]</f>
        <v>0</v>
      </c>
      <c r="AP509" s="174">
        <f t="shared" si="84"/>
        <v>0</v>
      </c>
      <c r="AQ509" s="174">
        <f>IFERROR(INDEX(Retail!H:H,MATCH($D509,Retail!$D:$D,0)),0)</f>
        <v>0</v>
      </c>
      <c r="AR509" s="174">
        <f>IFERROR(INDEX(Retail!J:J,MATCH($D509,Retail!$D:$D,0)),0)</f>
        <v>0</v>
      </c>
      <c r="AS509" s="174">
        <f>IFERROR(INDEX('NEW2022'!H:H,MATCH($D509,'NEW2022'!D:D,0)),0)</f>
        <v>0</v>
      </c>
      <c r="AT509" s="174">
        <f>IFERROR(INDEX('NEW2022'!J:J,MATCH($D509,'NEW2022'!D:D,0)),0)</f>
        <v>0</v>
      </c>
      <c r="AU509" s="174">
        <f>IFERROR(INDEX('Quiet Items'!H:H,MATCH($D509,'Quiet Items'!D:D,0)),0)</f>
        <v>0</v>
      </c>
      <c r="AV509" s="174">
        <f>IFERROR(INDEX('Quiet Items'!J:J,MATCH($D509,'Quiet Items'!D:D,0)),0)</f>
        <v>0</v>
      </c>
      <c r="AW509" s="174">
        <f>IFERROR(INDEX('1.4G'!H:H,MATCH($D509,'1.4G'!D:D,0)),0)</f>
        <v>0</v>
      </c>
      <c r="AX509" s="174">
        <f>IFERROR(INDEX('1.4G'!J:J,MATCH($D509,'1.4G'!D:D,0)),0)</f>
        <v>0</v>
      </c>
      <c r="AY509" s="174">
        <f t="shared" si="88"/>
        <v>0</v>
      </c>
      <c r="AZ509" s="174">
        <f t="shared" si="89"/>
        <v>0</v>
      </c>
      <c r="BA509" s="175">
        <f>IFERROR(Table1[[#This Row],[Line total ordered for now]]*Table1[[#This Row],[GUARANTEED PRICE
for STOCK orders collected before 31.3.22]],0)</f>
        <v>0</v>
      </c>
      <c r="BB509" s="175">
        <f t="shared" si="85"/>
        <v>0</v>
      </c>
      <c r="BC509" s="176">
        <f>(AZ509+Table1[[#This Row],[Line total ordered for now]])*Z509</f>
        <v>0</v>
      </c>
      <c r="BD509" s="200">
        <v>67.922839571825321</v>
      </c>
      <c r="BE509" s="65"/>
      <c r="BF509" s="65"/>
      <c r="BG509" s="65"/>
      <c r="BH509" s="65"/>
      <c r="BI509" s="65"/>
      <c r="BJ509" s="65"/>
      <c r="BK509" s="65"/>
      <c r="BL509" s="55"/>
      <c r="BM509"/>
      <c r="BN509"/>
      <c r="BO509"/>
      <c r="BP509"/>
      <c r="BQ509"/>
      <c r="BR509"/>
      <c r="BS509"/>
      <c r="BT509"/>
    </row>
    <row r="510" spans="1:72" ht="15.75">
      <c r="A510" s="202">
        <v>507</v>
      </c>
      <c r="B510" s="68" t="s">
        <v>6378</v>
      </c>
      <c r="C510" s="149" t="s">
        <v>163</v>
      </c>
      <c r="D510" s="149" t="s">
        <v>2418</v>
      </c>
      <c r="E510" s="149" t="s">
        <v>2419</v>
      </c>
      <c r="F510" s="158" t="str">
        <f t="shared" si="87"/>
        <v>Video</v>
      </c>
      <c r="G510" s="187">
        <v>39</v>
      </c>
      <c r="H510" s="150"/>
      <c r="I510" s="184">
        <v>68.16</v>
      </c>
      <c r="J510" s="150"/>
      <c r="K510" s="151">
        <v>13.33075139565303</v>
      </c>
      <c r="L510" s="152">
        <v>72.785902620265546</v>
      </c>
      <c r="M510" s="152">
        <v>79.984508373918175</v>
      </c>
      <c r="N510" s="153" t="s">
        <v>148</v>
      </c>
      <c r="O510" s="154">
        <v>6</v>
      </c>
      <c r="P510" s="153">
        <v>5</v>
      </c>
      <c r="Q510" s="153" t="s">
        <v>147</v>
      </c>
      <c r="R510" s="155">
        <v>18</v>
      </c>
      <c r="S510" s="155">
        <v>2.5</v>
      </c>
      <c r="T510" s="155">
        <v>0.3</v>
      </c>
      <c r="U510" s="154" t="s">
        <v>94</v>
      </c>
      <c r="V510" s="153" t="s">
        <v>89</v>
      </c>
      <c r="W510" s="153" t="s">
        <v>627</v>
      </c>
      <c r="X510" s="151" t="s">
        <v>6378</v>
      </c>
      <c r="Y510" s="151" t="s">
        <v>6378</v>
      </c>
      <c r="Z510" s="156">
        <v>5.0799999999999998E-2</v>
      </c>
      <c r="AA510" s="153" t="s">
        <v>624</v>
      </c>
      <c r="AB510" s="153" t="s">
        <v>5087</v>
      </c>
      <c r="AC510" s="153" t="s">
        <v>149</v>
      </c>
      <c r="AD510" s="157" t="s">
        <v>2420</v>
      </c>
      <c r="AE510" s="110">
        <v>0</v>
      </c>
      <c r="AF510" s="110">
        <v>21</v>
      </c>
      <c r="AG510" s="112">
        <f t="shared" si="86"/>
        <v>0</v>
      </c>
      <c r="AH510" s="110">
        <f>SUM(AG$4:AG510)</f>
        <v>7</v>
      </c>
      <c r="AI510" s="112">
        <f t="shared" si="83"/>
        <v>0</v>
      </c>
      <c r="AJ510" s="110">
        <f>COUNTIF(AI$4:AI510,"&gt;0")</f>
        <v>26</v>
      </c>
      <c r="AK510" s="110">
        <v>0</v>
      </c>
      <c r="AL510" s="110">
        <v>18</v>
      </c>
      <c r="AM510" s="172" t="str">
        <f>IF(OR(Table1[[#This Row],[Line total ordered for now]]&gt;0,Table1[[#This Row],[Line total ordered for season]]&gt;0),1,"")</f>
        <v/>
      </c>
      <c r="AN510" s="173">
        <f>COUNTIF(AM$4:AM510,"&gt;0")</f>
        <v>0</v>
      </c>
      <c r="AO510" s="173">
        <f>Table1[[#This Row],[ORDER QUANTITY
to be collected BEFORE 31.3.22]]</f>
        <v>0</v>
      </c>
      <c r="AP510" s="174">
        <f t="shared" si="84"/>
        <v>0</v>
      </c>
      <c r="AQ510" s="174">
        <f>IFERROR(INDEX(Retail!H:H,MATCH($D510,Retail!$D:$D,0)),0)</f>
        <v>0</v>
      </c>
      <c r="AR510" s="174">
        <f>IFERROR(INDEX(Retail!J:J,MATCH($D510,Retail!$D:$D,0)),0)</f>
        <v>0</v>
      </c>
      <c r="AS510" s="174">
        <f>IFERROR(INDEX('NEW2022'!H:H,MATCH($D510,'NEW2022'!D:D,0)),0)</f>
        <v>0</v>
      </c>
      <c r="AT510" s="174">
        <f>IFERROR(INDEX('NEW2022'!J:J,MATCH($D510,'NEW2022'!D:D,0)),0)</f>
        <v>0</v>
      </c>
      <c r="AU510" s="174">
        <f>IFERROR(INDEX('Quiet Items'!H:H,MATCH($D510,'Quiet Items'!D:D,0)),0)</f>
        <v>0</v>
      </c>
      <c r="AV510" s="174">
        <f>IFERROR(INDEX('Quiet Items'!J:J,MATCH($D510,'Quiet Items'!D:D,0)),0)</f>
        <v>0</v>
      </c>
      <c r="AW510" s="174">
        <f>IFERROR(INDEX('1.4G'!H:H,MATCH($D510,'1.4G'!D:D,0)),0)</f>
        <v>0</v>
      </c>
      <c r="AX510" s="174">
        <f>IFERROR(INDEX('1.4G'!J:J,MATCH($D510,'1.4G'!D:D,0)),0)</f>
        <v>0</v>
      </c>
      <c r="AY510" s="174">
        <f t="shared" si="88"/>
        <v>0</v>
      </c>
      <c r="AZ510" s="174">
        <f t="shared" si="89"/>
        <v>0</v>
      </c>
      <c r="BA510" s="175">
        <f>IFERROR(Table1[[#This Row],[Line total ordered for now]]*Table1[[#This Row],[GUARANTEED PRICE
for STOCK orders collected before 31.3.22]],0)</f>
        <v>0</v>
      </c>
      <c r="BB510" s="175">
        <f t="shared" si="85"/>
        <v>0</v>
      </c>
      <c r="BC510" s="176">
        <f>(AZ510+Table1[[#This Row],[Line total ordered for now]])*Z510</f>
        <v>0</v>
      </c>
      <c r="BD510" s="200">
        <v>67.986832117830446</v>
      </c>
      <c r="BE510" s="65"/>
      <c r="BF510" s="65"/>
      <c r="BG510" s="65"/>
      <c r="BH510" s="65"/>
      <c r="BI510" s="65"/>
      <c r="BJ510" s="65"/>
      <c r="BK510" s="65"/>
      <c r="BL510" s="55"/>
      <c r="BM510"/>
      <c r="BN510"/>
      <c r="BO510"/>
      <c r="BP510"/>
      <c r="BQ510"/>
      <c r="BR510"/>
      <c r="BS510"/>
      <c r="BT510"/>
    </row>
    <row r="511" spans="1:72" ht="15.75">
      <c r="A511" s="202">
        <v>508</v>
      </c>
      <c r="B511" s="68" t="s">
        <v>6378</v>
      </c>
      <c r="C511" s="149" t="s">
        <v>163</v>
      </c>
      <c r="D511" s="149" t="s">
        <v>78</v>
      </c>
      <c r="E511" s="149" t="s">
        <v>358</v>
      </c>
      <c r="F511" s="158" t="str">
        <f t="shared" si="87"/>
        <v>Video</v>
      </c>
      <c r="G511" s="187">
        <v>0</v>
      </c>
      <c r="H511" s="150"/>
      <c r="I511" s="184">
        <v>68.31</v>
      </c>
      <c r="J511" s="150"/>
      <c r="K511" s="151">
        <v>13.516267646850864</v>
      </c>
      <c r="L511" s="152">
        <v>77.042725587049915</v>
      </c>
      <c r="M511" s="152">
        <v>81.097605881105181</v>
      </c>
      <c r="N511" s="153" t="s">
        <v>148</v>
      </c>
      <c r="O511" s="154">
        <v>6</v>
      </c>
      <c r="P511" s="153">
        <v>5</v>
      </c>
      <c r="Q511" s="153" t="s">
        <v>147</v>
      </c>
      <c r="R511" s="155">
        <v>17</v>
      </c>
      <c r="S511" s="155">
        <v>2.2799999999999998</v>
      </c>
      <c r="T511" s="155">
        <v>0.3</v>
      </c>
      <c r="U511" s="154" t="s">
        <v>94</v>
      </c>
      <c r="V511" s="153" t="s">
        <v>89</v>
      </c>
      <c r="W511" s="153" t="s">
        <v>169</v>
      </c>
      <c r="X511" s="151">
        <v>43.49</v>
      </c>
      <c r="Y511" s="151">
        <v>32.49</v>
      </c>
      <c r="Z511" s="156">
        <v>4.8877999999999998E-2</v>
      </c>
      <c r="AA511" s="153" t="s">
        <v>265</v>
      </c>
      <c r="AB511" s="153" t="s">
        <v>5215</v>
      </c>
      <c r="AC511" s="153" t="s">
        <v>2412</v>
      </c>
      <c r="AD511" s="157" t="s">
        <v>503</v>
      </c>
      <c r="AE511" s="110">
        <v>0</v>
      </c>
      <c r="AF511" s="110">
        <v>21</v>
      </c>
      <c r="AG511" s="112">
        <f t="shared" si="86"/>
        <v>0</v>
      </c>
      <c r="AH511" s="110">
        <f>SUM(AG$4:AG511)</f>
        <v>7</v>
      </c>
      <c r="AI511" s="112">
        <f t="shared" si="83"/>
        <v>1</v>
      </c>
      <c r="AJ511" s="110">
        <f>COUNTIF(AI$4:AI511,"&gt;0")</f>
        <v>27</v>
      </c>
      <c r="AK511" s="110">
        <v>0</v>
      </c>
      <c r="AL511" s="110">
        <v>18</v>
      </c>
      <c r="AM511" s="172" t="str">
        <f>IF(OR(Table1[[#This Row],[Line total ordered for now]]&gt;0,Table1[[#This Row],[Line total ordered for season]]&gt;0),1,"")</f>
        <v/>
      </c>
      <c r="AN511" s="173">
        <f>COUNTIF(AM$4:AM511,"&gt;0")</f>
        <v>0</v>
      </c>
      <c r="AO511" s="173">
        <f>Table1[[#This Row],[ORDER QUANTITY
to be collected BEFORE 31.3.22]]</f>
        <v>0</v>
      </c>
      <c r="AP511" s="174">
        <f t="shared" si="84"/>
        <v>0</v>
      </c>
      <c r="AQ511" s="174">
        <f>IFERROR(INDEX(Retail!H:H,MATCH($D511,Retail!$D:$D,0)),0)</f>
        <v>0</v>
      </c>
      <c r="AR511" s="174">
        <f>IFERROR(INDEX(Retail!J:J,MATCH($D511,Retail!$D:$D,0)),0)</f>
        <v>0</v>
      </c>
      <c r="AS511" s="174">
        <f>IFERROR(INDEX('NEW2022'!H:H,MATCH($D511,'NEW2022'!D:D,0)),0)</f>
        <v>0</v>
      </c>
      <c r="AT511" s="174">
        <f>IFERROR(INDEX('NEW2022'!J:J,MATCH($D511,'NEW2022'!D:D,0)),0)</f>
        <v>0</v>
      </c>
      <c r="AU511" s="174">
        <f>IFERROR(INDEX('Quiet Items'!H:H,MATCH($D511,'Quiet Items'!D:D,0)),0)</f>
        <v>0</v>
      </c>
      <c r="AV511" s="174">
        <f>IFERROR(INDEX('Quiet Items'!J:J,MATCH($D511,'Quiet Items'!D:D,0)),0)</f>
        <v>0</v>
      </c>
      <c r="AW511" s="174">
        <f>IFERROR(INDEX('1.4G'!H:H,MATCH($D511,'1.4G'!D:D,0)),0)</f>
        <v>0</v>
      </c>
      <c r="AX511" s="174">
        <f>IFERROR(INDEX('1.4G'!J:J,MATCH($D511,'1.4G'!D:D,0)),0)</f>
        <v>0</v>
      </c>
      <c r="AY511" s="174">
        <f t="shared" si="88"/>
        <v>0</v>
      </c>
      <c r="AZ511" s="174">
        <f t="shared" si="89"/>
        <v>0</v>
      </c>
      <c r="BA511" s="175">
        <f>IFERROR(Table1[[#This Row],[Line total ordered for now]]*Table1[[#This Row],[GUARANTEED PRICE
for STOCK orders collected before 31.3.22]],0)</f>
        <v>0</v>
      </c>
      <c r="BB511" s="175">
        <f t="shared" si="85"/>
        <v>0</v>
      </c>
      <c r="BC511" s="176">
        <f>(AZ511+Table1[[#This Row],[Line total ordered for now]])*Z511</f>
        <v>0</v>
      </c>
      <c r="BD511" s="200">
        <v>72.987845292994663</v>
      </c>
      <c r="BE511" s="65"/>
      <c r="BF511" s="65"/>
      <c r="BG511" s="65"/>
      <c r="BH511" s="65"/>
      <c r="BI511" s="65"/>
      <c r="BJ511" s="65"/>
      <c r="BK511" s="65"/>
      <c r="BL511" s="55"/>
      <c r="BM511"/>
      <c r="BN511"/>
      <c r="BO511"/>
      <c r="BP511"/>
      <c r="BQ511"/>
      <c r="BR511"/>
      <c r="BS511"/>
      <c r="BT511"/>
    </row>
    <row r="512" spans="1:72" ht="15.75">
      <c r="A512" s="202">
        <v>509</v>
      </c>
      <c r="B512" s="68" t="s">
        <v>6378</v>
      </c>
      <c r="C512" s="149" t="s">
        <v>163</v>
      </c>
      <c r="D512" s="149" t="s">
        <v>1433</v>
      </c>
      <c r="E512" s="149" t="s">
        <v>1434</v>
      </c>
      <c r="F512" s="158" t="str">
        <f t="shared" si="87"/>
        <v>Video</v>
      </c>
      <c r="G512" s="187">
        <v>0</v>
      </c>
      <c r="H512" s="150"/>
      <c r="I512" s="184">
        <v>79.150000000000006</v>
      </c>
      <c r="J512" s="150"/>
      <c r="K512" s="151">
        <v>13.657665904823924</v>
      </c>
      <c r="L512" s="152">
        <v>80.733000000000004</v>
      </c>
      <c r="M512" s="152">
        <v>81.945995428943547</v>
      </c>
      <c r="N512" s="153" t="s">
        <v>148</v>
      </c>
      <c r="O512" s="154">
        <v>6</v>
      </c>
      <c r="P512" s="153">
        <v>30</v>
      </c>
      <c r="Q512" s="153" t="s">
        <v>146</v>
      </c>
      <c r="R512" s="155">
        <v>16</v>
      </c>
      <c r="S512" s="155">
        <v>2.2799999999999998</v>
      </c>
      <c r="T512" s="155">
        <v>0.3</v>
      </c>
      <c r="U512" s="154" t="s">
        <v>95</v>
      </c>
      <c r="V512" s="153" t="s">
        <v>88</v>
      </c>
      <c r="W512" s="153" t="s">
        <v>627</v>
      </c>
      <c r="X512" s="151" t="s">
        <v>6378</v>
      </c>
      <c r="Y512" s="151" t="s">
        <v>6378</v>
      </c>
      <c r="Z512" s="156">
        <v>4.8899999999999999E-2</v>
      </c>
      <c r="AA512" s="153" t="s">
        <v>793</v>
      </c>
      <c r="AB512" s="153" t="s">
        <v>5070</v>
      </c>
      <c r="AC512" s="153" t="s">
        <v>4640</v>
      </c>
      <c r="AD512" s="157" t="s">
        <v>1435</v>
      </c>
      <c r="AE512" s="110">
        <v>1</v>
      </c>
      <c r="AF512" s="110">
        <v>22</v>
      </c>
      <c r="AG512" s="112">
        <f t="shared" si="86"/>
        <v>0</v>
      </c>
      <c r="AH512" s="110">
        <f>SUM(AG$4:AG512)</f>
        <v>7</v>
      </c>
      <c r="AI512" s="112">
        <f t="shared" si="83"/>
        <v>0</v>
      </c>
      <c r="AJ512" s="110">
        <f>COUNTIF(AI$4:AI512,"&gt;0")</f>
        <v>27</v>
      </c>
      <c r="AK512" s="110">
        <v>1</v>
      </c>
      <c r="AL512" s="110">
        <v>19</v>
      </c>
      <c r="AM512" s="172" t="str">
        <f>IF(OR(Table1[[#This Row],[Line total ordered for now]]&gt;0,Table1[[#This Row],[Line total ordered for season]]&gt;0),1,"")</f>
        <v/>
      </c>
      <c r="AN512" s="173">
        <f>COUNTIF(AM$4:AM512,"&gt;0")</f>
        <v>0</v>
      </c>
      <c r="AO512" s="173">
        <f>Table1[[#This Row],[ORDER QUANTITY
to be collected BEFORE 31.3.22]]</f>
        <v>0</v>
      </c>
      <c r="AP512" s="174">
        <f t="shared" si="84"/>
        <v>0</v>
      </c>
      <c r="AQ512" s="174">
        <f>IFERROR(INDEX(Retail!H:H,MATCH($D512,Retail!$D:$D,0)),0)</f>
        <v>0</v>
      </c>
      <c r="AR512" s="174">
        <f>IFERROR(INDEX(Retail!J:J,MATCH($D512,Retail!$D:$D,0)),0)</f>
        <v>0</v>
      </c>
      <c r="AS512" s="174">
        <f>IFERROR(INDEX('NEW2022'!H:H,MATCH($D512,'NEW2022'!D:D,0)),0)</f>
        <v>0</v>
      </c>
      <c r="AT512" s="174">
        <f>IFERROR(INDEX('NEW2022'!J:J,MATCH($D512,'NEW2022'!D:D,0)),0)</f>
        <v>0</v>
      </c>
      <c r="AU512" s="174">
        <f>IFERROR(INDEX('Quiet Items'!H:H,MATCH($D512,'Quiet Items'!D:D,0)),0)</f>
        <v>0</v>
      </c>
      <c r="AV512" s="174">
        <f>IFERROR(INDEX('Quiet Items'!J:J,MATCH($D512,'Quiet Items'!D:D,0)),0)</f>
        <v>0</v>
      </c>
      <c r="AW512" s="174">
        <f>IFERROR(INDEX('1.4G'!H:H,MATCH($D512,'1.4G'!D:D,0)),0)</f>
        <v>0</v>
      </c>
      <c r="AX512" s="174">
        <f>IFERROR(INDEX('1.4G'!J:J,MATCH($D512,'1.4G'!D:D,0)),0)</f>
        <v>0</v>
      </c>
      <c r="AY512" s="174">
        <f t="shared" si="88"/>
        <v>0</v>
      </c>
      <c r="AZ512" s="174">
        <f t="shared" si="89"/>
        <v>0</v>
      </c>
      <c r="BA512" s="175">
        <f>IFERROR(Table1[[#This Row],[Line total ordered for now]]*Table1[[#This Row],[GUARANTEED PRICE
for STOCK orders collected before 31.3.22]],0)</f>
        <v>0</v>
      </c>
      <c r="BB512" s="175">
        <f t="shared" si="85"/>
        <v>0</v>
      </c>
      <c r="BC512" s="176">
        <f>(AZ512+Table1[[#This Row],[Line total ordered for now]])*Z512</f>
        <v>0</v>
      </c>
      <c r="BD512" s="200">
        <v>69.654096114602012</v>
      </c>
      <c r="BE512" s="65"/>
      <c r="BF512" s="65"/>
      <c r="BG512" s="65"/>
      <c r="BH512" s="65"/>
      <c r="BI512" s="65"/>
      <c r="BJ512" s="65"/>
      <c r="BK512" s="65"/>
      <c r="BL512" s="55"/>
      <c r="BM512"/>
      <c r="BN512"/>
      <c r="BO512"/>
      <c r="BP512"/>
      <c r="BQ512"/>
      <c r="BR512"/>
      <c r="BS512"/>
      <c r="BT512"/>
    </row>
    <row r="513" spans="1:72" ht="15.75">
      <c r="A513" s="202">
        <v>510</v>
      </c>
      <c r="B513" s="68" t="s">
        <v>6378</v>
      </c>
      <c r="C513" s="149" t="s">
        <v>163</v>
      </c>
      <c r="D513" s="149" t="s">
        <v>4661</v>
      </c>
      <c r="E513" s="149" t="s">
        <v>5305</v>
      </c>
      <c r="F513" s="158" t="str">
        <f t="shared" si="87"/>
        <v>Video</v>
      </c>
      <c r="G513" s="187">
        <v>24</v>
      </c>
      <c r="H513" s="150"/>
      <c r="I513" s="184">
        <v>86.54</v>
      </c>
      <c r="J513" s="150"/>
      <c r="K513" s="151">
        <v>47.190000000000005</v>
      </c>
      <c r="L513" s="152">
        <v>88.270800000000008</v>
      </c>
      <c r="M513" s="152">
        <v>94.38000000000001</v>
      </c>
      <c r="N513" s="153" t="s">
        <v>5306</v>
      </c>
      <c r="O513" s="154">
        <v>2</v>
      </c>
      <c r="P513" s="153">
        <v>0</v>
      </c>
      <c r="Q513" s="153" t="s">
        <v>147</v>
      </c>
      <c r="R513" s="155">
        <v>14</v>
      </c>
      <c r="S513" s="155">
        <v>1.5</v>
      </c>
      <c r="T513" s="155">
        <v>0</v>
      </c>
      <c r="U513" s="154" t="s">
        <v>94</v>
      </c>
      <c r="V513" s="153" t="s">
        <v>89</v>
      </c>
      <c r="W513" s="153" t="s">
        <v>627</v>
      </c>
      <c r="X513" s="151" t="s">
        <v>6378</v>
      </c>
      <c r="Y513" s="151" t="s">
        <v>6378</v>
      </c>
      <c r="Z513" s="156">
        <v>7.1999999999999995E-2</v>
      </c>
      <c r="AA513" s="153" t="s">
        <v>4001</v>
      </c>
      <c r="AB513" s="153" t="s">
        <v>4642</v>
      </c>
      <c r="AC513" s="153" t="s">
        <v>277</v>
      </c>
      <c r="AD513" s="157" t="s">
        <v>4662</v>
      </c>
      <c r="AE513" s="110">
        <v>0</v>
      </c>
      <c r="AF513" s="110">
        <v>22</v>
      </c>
      <c r="AG513" s="112">
        <f t="shared" si="86"/>
        <v>0</v>
      </c>
      <c r="AH513" s="110">
        <f>SUM(AG$4:AG513)</f>
        <v>7</v>
      </c>
      <c r="AI513" s="112">
        <f t="shared" si="83"/>
        <v>0</v>
      </c>
      <c r="AJ513" s="110">
        <f>COUNTIF(AI$4:AI513,"&gt;0")</f>
        <v>27</v>
      </c>
      <c r="AK513" s="110">
        <v>0</v>
      </c>
      <c r="AL513" s="110">
        <v>19</v>
      </c>
      <c r="AM513" s="172" t="str">
        <f>IF(OR(Table1[[#This Row],[Line total ordered for now]]&gt;0,Table1[[#This Row],[Line total ordered for season]]&gt;0),1,"")</f>
        <v/>
      </c>
      <c r="AN513" s="173">
        <f>COUNTIF(AM$4:AM513,"&gt;0")</f>
        <v>0</v>
      </c>
      <c r="AO513" s="173">
        <f>Table1[[#This Row],[ORDER QUANTITY
to be collected BEFORE 31.3.22]]</f>
        <v>0</v>
      </c>
      <c r="AP513" s="174">
        <f t="shared" si="84"/>
        <v>0</v>
      </c>
      <c r="AQ513" s="174">
        <f>IFERROR(INDEX(Retail!H:H,MATCH($D513,Retail!$D:$D,0)),0)</f>
        <v>0</v>
      </c>
      <c r="AR513" s="174">
        <f>IFERROR(INDEX(Retail!J:J,MATCH($D513,Retail!$D:$D,0)),0)</f>
        <v>0</v>
      </c>
      <c r="AS513" s="174">
        <f>IFERROR(INDEX('NEW2022'!H:H,MATCH($D513,'NEW2022'!D:D,0)),0)</f>
        <v>0</v>
      </c>
      <c r="AT513" s="174">
        <f>IFERROR(INDEX('NEW2022'!J:J,MATCH($D513,'NEW2022'!D:D,0)),0)</f>
        <v>0</v>
      </c>
      <c r="AU513" s="174">
        <f>IFERROR(INDEX('Quiet Items'!H:H,MATCH($D513,'Quiet Items'!D:D,0)),0)</f>
        <v>0</v>
      </c>
      <c r="AV513" s="174">
        <f>IFERROR(INDEX('Quiet Items'!J:J,MATCH($D513,'Quiet Items'!D:D,0)),0)</f>
        <v>0</v>
      </c>
      <c r="AW513" s="174">
        <f>IFERROR(INDEX('1.4G'!H:H,MATCH($D513,'1.4G'!D:D,0)),0)</f>
        <v>0</v>
      </c>
      <c r="AX513" s="174">
        <f>IFERROR(INDEX('1.4G'!J:J,MATCH($D513,'1.4G'!D:D,0)),0)</f>
        <v>0</v>
      </c>
      <c r="AY513" s="174">
        <f t="shared" si="88"/>
        <v>0</v>
      </c>
      <c r="AZ513" s="174">
        <f t="shared" si="89"/>
        <v>0</v>
      </c>
      <c r="BA513" s="175">
        <f>IFERROR(Table1[[#This Row],[Line total ordered for now]]*Table1[[#This Row],[GUARANTEED PRICE
for STOCK orders collected before 31.3.22]],0)</f>
        <v>0</v>
      </c>
      <c r="BB513" s="175">
        <f t="shared" si="85"/>
        <v>0</v>
      </c>
      <c r="BC513" s="176">
        <f>(AZ513+Table1[[#This Row],[Line total ordered for now]])*Z513</f>
        <v>0</v>
      </c>
      <c r="BD513" s="200">
        <v>80.223000000000013</v>
      </c>
      <c r="BE513" s="65"/>
      <c r="BF513" s="65"/>
      <c r="BG513" s="65"/>
      <c r="BH513" s="65"/>
      <c r="BI513" s="65"/>
      <c r="BJ513" s="65"/>
      <c r="BK513" s="65"/>
      <c r="BL513" s="55"/>
      <c r="BM513"/>
      <c r="BN513"/>
      <c r="BO513"/>
      <c r="BP513"/>
      <c r="BQ513"/>
      <c r="BR513"/>
      <c r="BS513"/>
      <c r="BT513"/>
    </row>
    <row r="514" spans="1:72" ht="15.75">
      <c r="A514" s="202">
        <v>511</v>
      </c>
      <c r="B514" s="68" t="s">
        <v>6378</v>
      </c>
      <c r="C514" s="149" t="s">
        <v>173</v>
      </c>
      <c r="D514" s="149" t="s">
        <v>107</v>
      </c>
      <c r="E514" s="149" t="s">
        <v>398</v>
      </c>
      <c r="F514" s="158" t="str">
        <f t="shared" si="87"/>
        <v>Video</v>
      </c>
      <c r="G514" s="187">
        <v>0</v>
      </c>
      <c r="H514" s="150"/>
      <c r="I514" s="184">
        <v>65.400000000000006</v>
      </c>
      <c r="J514" s="150"/>
      <c r="K514" s="151">
        <v>4.8674826669533582</v>
      </c>
      <c r="L514" s="152">
        <v>83.233953604902425</v>
      </c>
      <c r="M514" s="152">
        <v>87.614688005160446</v>
      </c>
      <c r="N514" s="153" t="s">
        <v>150</v>
      </c>
      <c r="O514" s="154">
        <v>18</v>
      </c>
      <c r="P514" s="153">
        <v>20</v>
      </c>
      <c r="Q514" s="153" t="s">
        <v>147</v>
      </c>
      <c r="R514" s="155">
        <v>18.100000000000001</v>
      </c>
      <c r="S514" s="155">
        <v>3.1</v>
      </c>
      <c r="T514" s="155">
        <v>0.3</v>
      </c>
      <c r="U514" s="154" t="s">
        <v>94</v>
      </c>
      <c r="V514" s="153" t="s">
        <v>89</v>
      </c>
      <c r="W514" s="153" t="s">
        <v>154</v>
      </c>
      <c r="X514" s="151">
        <v>15.99</v>
      </c>
      <c r="Y514" s="151">
        <v>11.99</v>
      </c>
      <c r="Z514" s="156">
        <v>4.24E-2</v>
      </c>
      <c r="AA514" s="153" t="s">
        <v>232</v>
      </c>
      <c r="AB514" s="153" t="s">
        <v>6063</v>
      </c>
      <c r="AC514" s="153" t="s">
        <v>141</v>
      </c>
      <c r="AD514" s="157" t="s">
        <v>588</v>
      </c>
      <c r="AE514" s="110">
        <v>0</v>
      </c>
      <c r="AF514" s="110">
        <v>22</v>
      </c>
      <c r="AG514" s="112">
        <f t="shared" si="86"/>
        <v>0</v>
      </c>
      <c r="AH514" s="110">
        <f>SUM(AG$4:AG514)</f>
        <v>7</v>
      </c>
      <c r="AI514" s="112">
        <f t="shared" si="83"/>
        <v>1</v>
      </c>
      <c r="AJ514" s="110">
        <f>COUNTIF(AI$4:AI514,"&gt;0")</f>
        <v>28</v>
      </c>
      <c r="AK514" s="110">
        <v>0</v>
      </c>
      <c r="AL514" s="110">
        <v>19</v>
      </c>
      <c r="AM514" s="172" t="str">
        <f>IF(OR(Table1[[#This Row],[Line total ordered for now]]&gt;0,Table1[[#This Row],[Line total ordered for season]]&gt;0),1,"")</f>
        <v/>
      </c>
      <c r="AN514" s="173">
        <f>COUNTIF(AM$4:AM514,"&gt;0")</f>
        <v>0</v>
      </c>
      <c r="AO514" s="173">
        <f>Table1[[#This Row],[ORDER QUANTITY
to be collected BEFORE 31.3.22]]</f>
        <v>0</v>
      </c>
      <c r="AP514" s="174">
        <f t="shared" si="84"/>
        <v>0</v>
      </c>
      <c r="AQ514" s="174">
        <f>IFERROR(INDEX(Retail!H:H,MATCH($D514,Retail!$D:$D,0)),0)</f>
        <v>0</v>
      </c>
      <c r="AR514" s="174">
        <f>IFERROR(INDEX(Retail!J:J,MATCH($D514,Retail!$D:$D,0)),0)</f>
        <v>0</v>
      </c>
      <c r="AS514" s="174">
        <f>IFERROR(INDEX('NEW2022'!H:H,MATCH($D514,'NEW2022'!D:D,0)),0)</f>
        <v>0</v>
      </c>
      <c r="AT514" s="174">
        <f>IFERROR(INDEX('NEW2022'!J:J,MATCH($D514,'NEW2022'!D:D,0)),0)</f>
        <v>0</v>
      </c>
      <c r="AU514" s="174">
        <f>IFERROR(INDEX('Quiet Items'!H:H,MATCH($D514,'Quiet Items'!D:D,0)),0)</f>
        <v>0</v>
      </c>
      <c r="AV514" s="174">
        <f>IFERROR(INDEX('Quiet Items'!J:J,MATCH($D514,'Quiet Items'!D:D,0)),0)</f>
        <v>0</v>
      </c>
      <c r="AW514" s="174">
        <f>IFERROR(INDEX('1.4G'!H:H,MATCH($D514,'1.4G'!D:D,0)),0)</f>
        <v>0</v>
      </c>
      <c r="AX514" s="174">
        <f>IFERROR(INDEX('1.4G'!J:J,MATCH($D514,'1.4G'!D:D,0)),0)</f>
        <v>0</v>
      </c>
      <c r="AY514" s="174">
        <f t="shared" si="88"/>
        <v>0</v>
      </c>
      <c r="AZ514" s="174">
        <f t="shared" si="89"/>
        <v>0</v>
      </c>
      <c r="BA514" s="175">
        <f>IFERROR(Table1[[#This Row],[Line total ordered for now]]*Table1[[#This Row],[GUARANTEED PRICE
for STOCK orders collected before 31.3.22]],0)</f>
        <v>0</v>
      </c>
      <c r="BB514" s="175">
        <f t="shared" si="85"/>
        <v>0</v>
      </c>
      <c r="BC514" s="176">
        <f>(AZ514+Table1[[#This Row],[Line total ordered for now]])*Z514</f>
        <v>0</v>
      </c>
      <c r="BD514" s="200">
        <v>78.853219204644404</v>
      </c>
      <c r="BE514" s="65"/>
      <c r="BF514" s="65"/>
      <c r="BG514" s="65"/>
      <c r="BH514" s="65"/>
      <c r="BI514" s="65"/>
      <c r="BJ514" s="65"/>
      <c r="BK514" s="65"/>
      <c r="BL514" s="55"/>
      <c r="BM514"/>
      <c r="BN514"/>
      <c r="BO514"/>
      <c r="BP514"/>
      <c r="BQ514"/>
      <c r="BR514"/>
      <c r="BS514"/>
      <c r="BT514"/>
    </row>
    <row r="515" spans="1:72" ht="15.75">
      <c r="A515" s="202">
        <v>512</v>
      </c>
      <c r="B515" s="68" t="s">
        <v>6378</v>
      </c>
      <c r="C515" s="149" t="s">
        <v>173</v>
      </c>
      <c r="D515" s="149" t="s">
        <v>65</v>
      </c>
      <c r="E515" s="149" t="s">
        <v>343</v>
      </c>
      <c r="F515" s="158" t="str">
        <f t="shared" si="87"/>
        <v>Video</v>
      </c>
      <c r="G515" s="187">
        <v>35</v>
      </c>
      <c r="H515" s="150"/>
      <c r="I515" s="184">
        <v>45.15</v>
      </c>
      <c r="J515" s="150"/>
      <c r="K515" s="151">
        <v>12.664999999999999</v>
      </c>
      <c r="L515" s="152">
        <v>48.126999999999995</v>
      </c>
      <c r="M515" s="152">
        <v>50.66</v>
      </c>
      <c r="N515" s="153" t="s">
        <v>148</v>
      </c>
      <c r="O515" s="154">
        <v>4</v>
      </c>
      <c r="P515" s="153">
        <v>22</v>
      </c>
      <c r="Q515" s="153" t="s">
        <v>146</v>
      </c>
      <c r="R515" s="155">
        <v>13</v>
      </c>
      <c r="S515" s="155">
        <v>1.48</v>
      </c>
      <c r="T515" s="155">
        <v>0.3</v>
      </c>
      <c r="U515" s="154" t="s">
        <v>94</v>
      </c>
      <c r="V515" s="153" t="s">
        <v>89</v>
      </c>
      <c r="W515" s="153" t="s">
        <v>154</v>
      </c>
      <c r="X515" s="151">
        <v>42.99</v>
      </c>
      <c r="Y515" s="151">
        <v>32.49</v>
      </c>
      <c r="Z515" s="156">
        <v>3.3000000000000002E-2</v>
      </c>
      <c r="AA515" s="153" t="s">
        <v>262</v>
      </c>
      <c r="AB515" s="153" t="s">
        <v>5097</v>
      </c>
      <c r="AC515" s="153" t="s">
        <v>164</v>
      </c>
      <c r="AD515" s="157" t="s">
        <v>566</v>
      </c>
      <c r="AE515" s="110">
        <v>1</v>
      </c>
      <c r="AF515" s="110">
        <v>23</v>
      </c>
      <c r="AG515" s="112">
        <f t="shared" si="86"/>
        <v>0</v>
      </c>
      <c r="AH515" s="110">
        <f>SUM(AG$4:AG515)</f>
        <v>7</v>
      </c>
      <c r="AI515" s="112">
        <f t="shared" si="83"/>
        <v>1</v>
      </c>
      <c r="AJ515" s="110">
        <f>COUNTIF(AI$4:AI515,"&gt;0")</f>
        <v>29</v>
      </c>
      <c r="AK515" s="110">
        <v>0</v>
      </c>
      <c r="AL515" s="110">
        <v>19</v>
      </c>
      <c r="AM515" s="172" t="str">
        <f>IF(OR(Table1[[#This Row],[Line total ordered for now]]&gt;0,Table1[[#This Row],[Line total ordered for season]]&gt;0),1,"")</f>
        <v/>
      </c>
      <c r="AN515" s="173">
        <f>COUNTIF(AM$4:AM515,"&gt;0")</f>
        <v>0</v>
      </c>
      <c r="AO515" s="173">
        <f>Table1[[#This Row],[ORDER QUANTITY
to be collected BEFORE 31.3.22]]</f>
        <v>0</v>
      </c>
      <c r="AP515" s="174">
        <f t="shared" si="84"/>
        <v>0</v>
      </c>
      <c r="AQ515" s="174">
        <f>IFERROR(INDEX(Retail!H:H,MATCH($D515,Retail!$D:$D,0)),0)</f>
        <v>0</v>
      </c>
      <c r="AR515" s="174">
        <f>IFERROR(INDEX(Retail!J:J,MATCH($D515,Retail!$D:$D,0)),0)</f>
        <v>0</v>
      </c>
      <c r="AS515" s="174">
        <f>IFERROR(INDEX('NEW2022'!H:H,MATCH($D515,'NEW2022'!D:D,0)),0)</f>
        <v>0</v>
      </c>
      <c r="AT515" s="174">
        <f>IFERROR(INDEX('NEW2022'!J:J,MATCH($D515,'NEW2022'!D:D,0)),0)</f>
        <v>0</v>
      </c>
      <c r="AU515" s="174">
        <f>IFERROR(INDEX('Quiet Items'!H:H,MATCH($D515,'Quiet Items'!D:D,0)),0)</f>
        <v>0</v>
      </c>
      <c r="AV515" s="174">
        <f>IFERROR(INDEX('Quiet Items'!J:J,MATCH($D515,'Quiet Items'!D:D,0)),0)</f>
        <v>0</v>
      </c>
      <c r="AW515" s="174">
        <f>IFERROR(INDEX('1.4G'!H:H,MATCH($D515,'1.4G'!D:D,0)),0)</f>
        <v>0</v>
      </c>
      <c r="AX515" s="174">
        <f>IFERROR(INDEX('1.4G'!J:J,MATCH($D515,'1.4G'!D:D,0)),0)</f>
        <v>0</v>
      </c>
      <c r="AY515" s="174">
        <f t="shared" si="88"/>
        <v>0</v>
      </c>
      <c r="AZ515" s="174">
        <f t="shared" si="89"/>
        <v>0</v>
      </c>
      <c r="BA515" s="175">
        <f>IFERROR(Table1[[#This Row],[Line total ordered for now]]*Table1[[#This Row],[GUARANTEED PRICE
for STOCK orders collected before 31.3.22]],0)</f>
        <v>0</v>
      </c>
      <c r="BB515" s="175">
        <f t="shared" si="85"/>
        <v>0</v>
      </c>
      <c r="BC515" s="176">
        <f>(AZ515+Table1[[#This Row],[Line total ordered for now]])*Z515</f>
        <v>0</v>
      </c>
      <c r="BD515" s="200">
        <v>45.594000000000001</v>
      </c>
      <c r="BE515" s="65"/>
      <c r="BF515" s="65"/>
      <c r="BG515" s="65"/>
      <c r="BH515" s="65"/>
      <c r="BI515" s="65"/>
      <c r="BJ515" s="65"/>
      <c r="BK515" s="65"/>
      <c r="BL515" s="55"/>
      <c r="BM515"/>
      <c r="BN515"/>
      <c r="BO515"/>
      <c r="BP515"/>
      <c r="BQ515"/>
      <c r="BR515"/>
      <c r="BS515"/>
      <c r="BT515"/>
    </row>
    <row r="516" spans="1:72" ht="15.75">
      <c r="A516" s="202">
        <v>513</v>
      </c>
      <c r="B516" s="68" t="s">
        <v>6378</v>
      </c>
      <c r="C516" s="149" t="s">
        <v>253</v>
      </c>
      <c r="D516" s="149" t="s">
        <v>252</v>
      </c>
      <c r="E516" s="149" t="s">
        <v>385</v>
      </c>
      <c r="F516" s="158" t="str">
        <f t="shared" si="87"/>
        <v>Video</v>
      </c>
      <c r="G516" s="187">
        <v>0</v>
      </c>
      <c r="H516" s="150"/>
      <c r="I516" s="184">
        <v>85.38</v>
      </c>
      <c r="J516" s="150"/>
      <c r="K516" s="151">
        <v>7.671468853317255</v>
      </c>
      <c r="L516" s="152">
        <v>87.454744927816705</v>
      </c>
      <c r="M516" s="152">
        <v>92.057626239807064</v>
      </c>
      <c r="N516" s="153" t="s">
        <v>144</v>
      </c>
      <c r="O516" s="154">
        <v>12</v>
      </c>
      <c r="P516" s="153">
        <v>30</v>
      </c>
      <c r="Q516" s="153" t="s">
        <v>147</v>
      </c>
      <c r="R516" s="155">
        <v>18</v>
      </c>
      <c r="S516" s="155">
        <v>3</v>
      </c>
      <c r="T516" s="155">
        <v>0.3</v>
      </c>
      <c r="U516" s="154" t="s">
        <v>94</v>
      </c>
      <c r="V516" s="153" t="s">
        <v>89</v>
      </c>
      <c r="W516" s="153" t="s">
        <v>154</v>
      </c>
      <c r="X516" s="151">
        <v>27.49</v>
      </c>
      <c r="Y516" s="151">
        <v>20.99</v>
      </c>
      <c r="Z516" s="156">
        <v>4.8000000000000001E-2</v>
      </c>
      <c r="AA516" s="153" t="s">
        <v>386</v>
      </c>
      <c r="AB516" s="153" t="s">
        <v>5837</v>
      </c>
      <c r="AC516" s="153" t="s">
        <v>4790</v>
      </c>
      <c r="AD516" s="157" t="s">
        <v>558</v>
      </c>
      <c r="AE516" s="110">
        <v>0</v>
      </c>
      <c r="AF516" s="110">
        <v>23</v>
      </c>
      <c r="AG516" s="112">
        <f t="shared" si="86"/>
        <v>0</v>
      </c>
      <c r="AH516" s="110">
        <f>SUM(AG$4:AG516)</f>
        <v>7</v>
      </c>
      <c r="AI516" s="112">
        <f t="shared" ref="AI516:AI579" si="93">IF(RIGHT(E516,6)="retail",1,0)</f>
        <v>1</v>
      </c>
      <c r="AJ516" s="110">
        <f>COUNTIF(AI$4:AI516,"&gt;0")</f>
        <v>30</v>
      </c>
      <c r="AK516" s="110">
        <v>0</v>
      </c>
      <c r="AL516" s="110">
        <v>19</v>
      </c>
      <c r="AM516" s="172" t="str">
        <f>IF(OR(Table1[[#This Row],[Line total ordered for now]]&gt;0,Table1[[#This Row],[Line total ordered for season]]&gt;0),1,"")</f>
        <v/>
      </c>
      <c r="AN516" s="173">
        <f>COUNTIF(AM$4:AM516,"&gt;0")</f>
        <v>0</v>
      </c>
      <c r="AO516" s="173">
        <f>Table1[[#This Row],[ORDER QUANTITY
to be collected BEFORE 31.3.22]]</f>
        <v>0</v>
      </c>
      <c r="AP516" s="174">
        <f t="shared" ref="AP516:AP578" si="94">J516</f>
        <v>0</v>
      </c>
      <c r="AQ516" s="174">
        <f>IFERROR(INDEX(Retail!H:H,MATCH($D516,Retail!$D:$D,0)),0)</f>
        <v>0</v>
      </c>
      <c r="AR516" s="174">
        <f>IFERROR(INDEX(Retail!J:J,MATCH($D516,Retail!$D:$D,0)),0)</f>
        <v>0</v>
      </c>
      <c r="AS516" s="174">
        <f>IFERROR(INDEX('NEW2022'!H:H,MATCH($D516,'NEW2022'!D:D,0)),0)</f>
        <v>0</v>
      </c>
      <c r="AT516" s="174">
        <f>IFERROR(INDEX('NEW2022'!J:J,MATCH($D516,'NEW2022'!D:D,0)),0)</f>
        <v>0</v>
      </c>
      <c r="AU516" s="174">
        <f>IFERROR(INDEX('Quiet Items'!H:H,MATCH($D516,'Quiet Items'!D:D,0)),0)</f>
        <v>0</v>
      </c>
      <c r="AV516" s="174">
        <f>IFERROR(INDEX('Quiet Items'!J:J,MATCH($D516,'Quiet Items'!D:D,0)),0)</f>
        <v>0</v>
      </c>
      <c r="AW516" s="174">
        <f>IFERROR(INDEX('1.4G'!H:H,MATCH($D516,'1.4G'!D:D,0)),0)</f>
        <v>0</v>
      </c>
      <c r="AX516" s="174">
        <f>IFERROR(INDEX('1.4G'!J:J,MATCH($D516,'1.4G'!D:D,0)),0)</f>
        <v>0</v>
      </c>
      <c r="AY516" s="174">
        <f t="shared" si="88"/>
        <v>0</v>
      </c>
      <c r="AZ516" s="174">
        <f t="shared" si="89"/>
        <v>0</v>
      </c>
      <c r="BA516" s="175">
        <f>IFERROR(Table1[[#This Row],[Line total ordered for now]]*Table1[[#This Row],[GUARANTEED PRICE
for STOCK orders collected before 31.3.22]],0)</f>
        <v>0</v>
      </c>
      <c r="BB516" s="175">
        <f t="shared" ref="BB516:BB579" si="95">AZ516*L516</f>
        <v>0</v>
      </c>
      <c r="BC516" s="176">
        <f>(AZ516+Table1[[#This Row],[Line total ordered for now]])*Z516</f>
        <v>0</v>
      </c>
      <c r="BD516" s="200">
        <v>82.85186361582636</v>
      </c>
      <c r="BE516" s="65"/>
      <c r="BF516" s="65"/>
      <c r="BG516" s="65"/>
      <c r="BH516" s="65"/>
      <c r="BI516" s="65"/>
      <c r="BJ516" s="65"/>
      <c r="BK516" s="65"/>
      <c r="BL516" s="55"/>
      <c r="BM516"/>
      <c r="BN516"/>
      <c r="BO516"/>
      <c r="BP516"/>
      <c r="BQ516"/>
      <c r="BR516"/>
      <c r="BS516"/>
      <c r="BT516"/>
    </row>
    <row r="517" spans="1:72" ht="15.75">
      <c r="A517" s="202">
        <v>514</v>
      </c>
      <c r="B517" s="68" t="s">
        <v>6378</v>
      </c>
      <c r="C517" s="149" t="s">
        <v>156</v>
      </c>
      <c r="D517" s="149" t="s">
        <v>26</v>
      </c>
      <c r="E517" s="149" t="s">
        <v>416</v>
      </c>
      <c r="F517" s="158" t="str">
        <f t="shared" si="87"/>
        <v>Video</v>
      </c>
      <c r="G517" s="187">
        <v>0</v>
      </c>
      <c r="H517" s="150"/>
      <c r="I517" s="184">
        <v>45.17</v>
      </c>
      <c r="J517" s="150"/>
      <c r="K517" s="151">
        <v>4.2819784291350853</v>
      </c>
      <c r="L517" s="152">
        <v>48.814554092139971</v>
      </c>
      <c r="M517" s="152">
        <v>51.383741149621024</v>
      </c>
      <c r="N517" s="153" t="s">
        <v>181</v>
      </c>
      <c r="O517" s="154">
        <v>12</v>
      </c>
      <c r="P517" s="153">
        <v>22</v>
      </c>
      <c r="Q517" s="153" t="s">
        <v>147</v>
      </c>
      <c r="R517" s="155">
        <v>13.5</v>
      </c>
      <c r="S517" s="155">
        <v>1.74</v>
      </c>
      <c r="T517" s="155">
        <v>0.3</v>
      </c>
      <c r="U517" s="154" t="s">
        <v>94</v>
      </c>
      <c r="V517" s="153" t="s">
        <v>89</v>
      </c>
      <c r="W517" s="153" t="s">
        <v>154</v>
      </c>
      <c r="X517" s="151">
        <v>14.49</v>
      </c>
      <c r="Y517" s="151">
        <v>10.99</v>
      </c>
      <c r="Z517" s="156">
        <v>2.8615999999999999E-2</v>
      </c>
      <c r="AA517" s="153" t="s">
        <v>167</v>
      </c>
      <c r="AB517" s="153" t="s">
        <v>5093</v>
      </c>
      <c r="AC517" s="153" t="s">
        <v>149</v>
      </c>
      <c r="AD517" s="157" t="s">
        <v>559</v>
      </c>
      <c r="AE517" s="110">
        <v>0</v>
      </c>
      <c r="AF517" s="110">
        <v>23</v>
      </c>
      <c r="AG517" s="112">
        <f t="shared" ref="AG517:AG580" si="96">IF(OR(B517="NEW2021",B517="NEW2022"),1,0)</f>
        <v>0</v>
      </c>
      <c r="AH517" s="110">
        <f>SUM(AG$4:AG517)</f>
        <v>7</v>
      </c>
      <c r="AI517" s="112">
        <f t="shared" si="93"/>
        <v>1</v>
      </c>
      <c r="AJ517" s="110">
        <f>COUNTIF(AI$4:AI517,"&gt;0")</f>
        <v>31</v>
      </c>
      <c r="AK517" s="110">
        <v>0</v>
      </c>
      <c r="AL517" s="110">
        <v>19</v>
      </c>
      <c r="AM517" s="172" t="str">
        <f>IF(OR(Table1[[#This Row],[Line total ordered for now]]&gt;0,Table1[[#This Row],[Line total ordered for season]]&gt;0),1,"")</f>
        <v/>
      </c>
      <c r="AN517" s="173">
        <f>COUNTIF(AM$4:AM517,"&gt;0")</f>
        <v>0</v>
      </c>
      <c r="AO517" s="173">
        <f>Table1[[#This Row],[ORDER QUANTITY
to be collected BEFORE 31.3.22]]</f>
        <v>0</v>
      </c>
      <c r="AP517" s="174">
        <f t="shared" si="94"/>
        <v>0</v>
      </c>
      <c r="AQ517" s="174">
        <f>IFERROR(INDEX(Retail!H:H,MATCH($D517,Retail!$D:$D,0)),0)</f>
        <v>0</v>
      </c>
      <c r="AR517" s="174">
        <f>IFERROR(INDEX(Retail!J:J,MATCH($D517,Retail!$D:$D,0)),0)</f>
        <v>0</v>
      </c>
      <c r="AS517" s="174">
        <f>IFERROR(INDEX('NEW2022'!H:H,MATCH($D517,'NEW2022'!D:D,0)),0)</f>
        <v>0</v>
      </c>
      <c r="AT517" s="174">
        <f>IFERROR(INDEX('NEW2022'!J:J,MATCH($D517,'NEW2022'!D:D,0)),0)</f>
        <v>0</v>
      </c>
      <c r="AU517" s="174">
        <f>IFERROR(INDEX('Quiet Items'!H:H,MATCH($D517,'Quiet Items'!D:D,0)),0)</f>
        <v>0</v>
      </c>
      <c r="AV517" s="174">
        <f>IFERROR(INDEX('Quiet Items'!J:J,MATCH($D517,'Quiet Items'!D:D,0)),0)</f>
        <v>0</v>
      </c>
      <c r="AW517" s="174">
        <f>IFERROR(INDEX('1.4G'!H:H,MATCH($D517,'1.4G'!D:D,0)),0)</f>
        <v>0</v>
      </c>
      <c r="AX517" s="174">
        <f>IFERROR(INDEX('1.4G'!J:J,MATCH($D517,'1.4G'!D:D,0)),0)</f>
        <v>0</v>
      </c>
      <c r="AY517" s="174">
        <f t="shared" si="88"/>
        <v>0</v>
      </c>
      <c r="AZ517" s="174">
        <f t="shared" si="89"/>
        <v>0</v>
      </c>
      <c r="BA517" s="175">
        <f>IFERROR(Table1[[#This Row],[Line total ordered for now]]*Table1[[#This Row],[GUARANTEED PRICE
for STOCK orders collected before 31.3.22]],0)</f>
        <v>0</v>
      </c>
      <c r="BB517" s="175">
        <f t="shared" si="95"/>
        <v>0</v>
      </c>
      <c r="BC517" s="176">
        <f>(AZ517+Table1[[#This Row],[Line total ordered for now]])*Z517</f>
        <v>0</v>
      </c>
      <c r="BD517" s="200">
        <v>46.245367034658919</v>
      </c>
      <c r="BE517" s="65"/>
      <c r="BF517" s="65"/>
      <c r="BG517" s="65"/>
      <c r="BH517" s="65"/>
      <c r="BI517" s="65"/>
      <c r="BJ517" s="65"/>
      <c r="BK517" s="65"/>
      <c r="BL517" s="55"/>
      <c r="BM517"/>
      <c r="BN517"/>
      <c r="BO517"/>
      <c r="BP517"/>
      <c r="BQ517"/>
      <c r="BR517"/>
      <c r="BS517"/>
      <c r="BT517"/>
    </row>
    <row r="518" spans="1:72" ht="15.75">
      <c r="A518" s="202">
        <v>515</v>
      </c>
      <c r="B518" s="68" t="s">
        <v>6378</v>
      </c>
      <c r="C518" s="149" t="s">
        <v>156</v>
      </c>
      <c r="D518" s="149" t="s">
        <v>25</v>
      </c>
      <c r="E518" s="149" t="s">
        <v>453</v>
      </c>
      <c r="F518" s="158" t="str">
        <f t="shared" si="87"/>
        <v>Video</v>
      </c>
      <c r="G518" s="187">
        <v>0</v>
      </c>
      <c r="H518" s="150"/>
      <c r="I518" s="184">
        <v>51.59</v>
      </c>
      <c r="J518" s="150"/>
      <c r="K518" s="151">
        <v>4.7238416122404088</v>
      </c>
      <c r="L518" s="152">
        <v>53.851794379540657</v>
      </c>
      <c r="M518" s="152">
        <v>56.686099346884902</v>
      </c>
      <c r="N518" s="153" t="s">
        <v>150</v>
      </c>
      <c r="O518" s="154">
        <v>12</v>
      </c>
      <c r="P518" s="153">
        <v>28</v>
      </c>
      <c r="Q518" s="153" t="s">
        <v>147</v>
      </c>
      <c r="R518" s="155">
        <v>13.5</v>
      </c>
      <c r="S518" s="155">
        <v>2.16</v>
      </c>
      <c r="T518" s="155">
        <v>0.3</v>
      </c>
      <c r="U518" s="154" t="s">
        <v>94</v>
      </c>
      <c r="V518" s="153" t="s">
        <v>89</v>
      </c>
      <c r="W518" s="153" t="s">
        <v>154</v>
      </c>
      <c r="X518" s="151">
        <v>17.489999999999998</v>
      </c>
      <c r="Y518" s="151">
        <v>13.99</v>
      </c>
      <c r="Z518" s="156">
        <v>2.7869000000000001E-2</v>
      </c>
      <c r="AA518" s="153" t="s">
        <v>167</v>
      </c>
      <c r="AB518" s="153" t="s">
        <v>5094</v>
      </c>
      <c r="AC518" s="153" t="s">
        <v>149</v>
      </c>
      <c r="AD518" s="157" t="s">
        <v>561</v>
      </c>
      <c r="AE518" s="110">
        <v>0</v>
      </c>
      <c r="AF518" s="110">
        <v>23</v>
      </c>
      <c r="AG518" s="112">
        <f t="shared" si="96"/>
        <v>0</v>
      </c>
      <c r="AH518" s="110">
        <f>SUM(AG$4:AG518)</f>
        <v>7</v>
      </c>
      <c r="AI518" s="112">
        <f t="shared" si="93"/>
        <v>1</v>
      </c>
      <c r="AJ518" s="110">
        <f>COUNTIF(AI$4:AI518,"&gt;0")</f>
        <v>32</v>
      </c>
      <c r="AK518" s="110">
        <v>0</v>
      </c>
      <c r="AL518" s="110">
        <v>19</v>
      </c>
      <c r="AM518" s="172" t="str">
        <f>IF(OR(Table1[[#This Row],[Line total ordered for now]]&gt;0,Table1[[#This Row],[Line total ordered for season]]&gt;0),1,"")</f>
        <v/>
      </c>
      <c r="AN518" s="173">
        <f>COUNTIF(AM$4:AM518,"&gt;0")</f>
        <v>0</v>
      </c>
      <c r="AO518" s="173">
        <f>Table1[[#This Row],[ORDER QUANTITY
to be collected BEFORE 31.3.22]]</f>
        <v>0</v>
      </c>
      <c r="AP518" s="174">
        <f t="shared" si="94"/>
        <v>0</v>
      </c>
      <c r="AQ518" s="174">
        <f>IFERROR(INDEX(Retail!H:H,MATCH($D518,Retail!$D:$D,0)),0)</f>
        <v>0</v>
      </c>
      <c r="AR518" s="174">
        <f>IFERROR(INDEX(Retail!J:J,MATCH($D518,Retail!$D:$D,0)),0)</f>
        <v>0</v>
      </c>
      <c r="AS518" s="174">
        <f>IFERROR(INDEX('NEW2022'!H:H,MATCH($D518,'NEW2022'!D:D,0)),0)</f>
        <v>0</v>
      </c>
      <c r="AT518" s="174">
        <f>IFERROR(INDEX('NEW2022'!J:J,MATCH($D518,'NEW2022'!D:D,0)),0)</f>
        <v>0</v>
      </c>
      <c r="AU518" s="174">
        <f>IFERROR(INDEX('Quiet Items'!H:H,MATCH($D518,'Quiet Items'!D:D,0)),0)</f>
        <v>0</v>
      </c>
      <c r="AV518" s="174">
        <f>IFERROR(INDEX('Quiet Items'!J:J,MATCH($D518,'Quiet Items'!D:D,0)),0)</f>
        <v>0</v>
      </c>
      <c r="AW518" s="174">
        <f>IFERROR(INDEX('1.4G'!H:H,MATCH($D518,'1.4G'!D:D,0)),0)</f>
        <v>0</v>
      </c>
      <c r="AX518" s="174">
        <f>IFERROR(INDEX('1.4G'!J:J,MATCH($D518,'1.4G'!D:D,0)),0)</f>
        <v>0</v>
      </c>
      <c r="AY518" s="174">
        <f t="shared" si="88"/>
        <v>0</v>
      </c>
      <c r="AZ518" s="174">
        <f t="shared" si="89"/>
        <v>0</v>
      </c>
      <c r="BA518" s="175">
        <f>IFERROR(Table1[[#This Row],[Line total ordered for now]]*Table1[[#This Row],[GUARANTEED PRICE
for STOCK orders collected before 31.3.22]],0)</f>
        <v>0</v>
      </c>
      <c r="BB518" s="175">
        <f t="shared" si="95"/>
        <v>0</v>
      </c>
      <c r="BC518" s="176">
        <f>(AZ518+Table1[[#This Row],[Line total ordered for now]])*Z518</f>
        <v>0</v>
      </c>
      <c r="BD518" s="200">
        <v>51.017489412196412</v>
      </c>
      <c r="BE518" s="65"/>
      <c r="BF518" s="65"/>
      <c r="BG518" s="65"/>
      <c r="BH518" s="65"/>
      <c r="BI518" s="65"/>
      <c r="BJ518" s="65"/>
      <c r="BK518" s="65"/>
      <c r="BL518" s="55"/>
      <c r="BM518"/>
      <c r="BN518"/>
      <c r="BO518"/>
      <c r="BP518"/>
      <c r="BQ518"/>
      <c r="BR518"/>
      <c r="BS518"/>
      <c r="BT518"/>
    </row>
    <row r="519" spans="1:72" ht="15.75">
      <c r="A519" s="202">
        <v>516</v>
      </c>
      <c r="B519" s="68" t="s">
        <v>6378</v>
      </c>
      <c r="C519" s="149" t="s">
        <v>156</v>
      </c>
      <c r="D519" s="149" t="s">
        <v>6101</v>
      </c>
      <c r="E519" s="149" t="s">
        <v>6102</v>
      </c>
      <c r="F519" s="158" t="str">
        <f t="shared" si="87"/>
        <v>Video</v>
      </c>
      <c r="G519" s="187">
        <v>35</v>
      </c>
      <c r="H519" s="150"/>
      <c r="I519" s="184">
        <v>61.45</v>
      </c>
      <c r="J519" s="150"/>
      <c r="K519" s="151">
        <v>5.1208333333333336</v>
      </c>
      <c r="L519" s="152">
        <v>58.38</v>
      </c>
      <c r="M519" s="152">
        <v>61.45</v>
      </c>
      <c r="N519" s="153" t="s">
        <v>150</v>
      </c>
      <c r="O519" s="154">
        <v>12</v>
      </c>
      <c r="P519" s="153">
        <v>25</v>
      </c>
      <c r="Q519" s="153" t="s">
        <v>147</v>
      </c>
      <c r="R519" s="155">
        <v>15</v>
      </c>
      <c r="S519" s="155">
        <v>2.82</v>
      </c>
      <c r="T519" s="155">
        <v>0</v>
      </c>
      <c r="U519" s="154" t="s">
        <v>94</v>
      </c>
      <c r="V519" s="153" t="s">
        <v>89</v>
      </c>
      <c r="W519" s="153" t="s">
        <v>169</v>
      </c>
      <c r="X519" s="151">
        <v>19.989999999999998</v>
      </c>
      <c r="Y519" s="151">
        <v>16.989999999999998</v>
      </c>
      <c r="Z519" s="156">
        <v>0</v>
      </c>
      <c r="AA519" s="153">
        <v>0</v>
      </c>
      <c r="AB519" s="153">
        <v>0</v>
      </c>
      <c r="AC519" s="153">
        <v>0</v>
      </c>
      <c r="AD519" s="157" t="s">
        <v>6103</v>
      </c>
      <c r="AE519" s="110">
        <v>0</v>
      </c>
      <c r="AF519" s="110">
        <v>23</v>
      </c>
      <c r="AG519" s="112">
        <f t="shared" si="96"/>
        <v>0</v>
      </c>
      <c r="AH519" s="110">
        <f>SUM(AG$4:AG519)</f>
        <v>7</v>
      </c>
      <c r="AI519" s="112">
        <f t="shared" si="93"/>
        <v>1</v>
      </c>
      <c r="AJ519" s="110">
        <f>COUNTIF(AI$4:AI519,"&gt;0")</f>
        <v>33</v>
      </c>
      <c r="AK519" s="110">
        <v>0</v>
      </c>
      <c r="AL519" s="110">
        <v>19</v>
      </c>
      <c r="AM519" s="172" t="str">
        <f>IF(OR(Table1[[#This Row],[Line total ordered for now]]&gt;0,Table1[[#This Row],[Line total ordered for season]]&gt;0),1,"")</f>
        <v/>
      </c>
      <c r="AN519" s="173">
        <f>COUNTIF(AM$4:AM519,"&gt;0")</f>
        <v>0</v>
      </c>
      <c r="AO519" s="173">
        <f>Table1[[#This Row],[ORDER QUANTITY
to be collected BEFORE 31.3.22]]</f>
        <v>0</v>
      </c>
      <c r="AP519" s="174">
        <f t="shared" si="94"/>
        <v>0</v>
      </c>
      <c r="AQ519" s="174">
        <f>IFERROR(INDEX(Retail!H:H,MATCH($D519,Retail!$D:$D,0)),0)</f>
        <v>0</v>
      </c>
      <c r="AR519" s="174">
        <f>IFERROR(INDEX(Retail!J:J,MATCH($D519,Retail!$D:$D,0)),0)</f>
        <v>0</v>
      </c>
      <c r="AS519" s="174">
        <f>IFERROR(INDEX('NEW2022'!H:H,MATCH($D519,'NEW2022'!D:D,0)),0)</f>
        <v>0</v>
      </c>
      <c r="AT519" s="174">
        <f>IFERROR(INDEX('NEW2022'!J:J,MATCH($D519,'NEW2022'!D:D,0)),0)</f>
        <v>0</v>
      </c>
      <c r="AU519" s="174">
        <f>IFERROR(INDEX('Quiet Items'!H:H,MATCH($D519,'Quiet Items'!D:D,0)),0)</f>
        <v>0</v>
      </c>
      <c r="AV519" s="174">
        <f>IFERROR(INDEX('Quiet Items'!J:J,MATCH($D519,'Quiet Items'!D:D,0)),0)</f>
        <v>0</v>
      </c>
      <c r="AW519" s="174">
        <f>IFERROR(INDEX('1.4G'!H:H,MATCH($D519,'1.4G'!D:D,0)),0)</f>
        <v>0</v>
      </c>
      <c r="AX519" s="174">
        <f>IFERROR(INDEX('1.4G'!J:J,MATCH($D519,'1.4G'!D:D,0)),0)</f>
        <v>0</v>
      </c>
      <c r="AY519" s="174">
        <f t="shared" si="88"/>
        <v>0</v>
      </c>
      <c r="AZ519" s="174">
        <f t="shared" si="89"/>
        <v>0</v>
      </c>
      <c r="BA519" s="175">
        <f>IFERROR(Table1[[#This Row],[Line total ordered for now]]*Table1[[#This Row],[GUARANTEED PRICE
for STOCK orders collected before 31.3.22]],0)</f>
        <v>0</v>
      </c>
      <c r="BB519" s="175">
        <f t="shared" si="95"/>
        <v>0</v>
      </c>
      <c r="BC519" s="176">
        <f>(AZ519+Table1[[#This Row],[Line total ordered for now]])*Z519</f>
        <v>0</v>
      </c>
      <c r="BD519" s="200">
        <v>55.305000000000007</v>
      </c>
      <c r="BE519" s="65"/>
      <c r="BF519" s="65"/>
      <c r="BG519" s="65"/>
      <c r="BH519" s="65"/>
      <c r="BI519" s="65"/>
      <c r="BJ519" s="65"/>
      <c r="BK519" s="65"/>
      <c r="BL519" s="55"/>
      <c r="BM519"/>
      <c r="BN519"/>
      <c r="BO519"/>
      <c r="BP519"/>
      <c r="BQ519"/>
      <c r="BR519"/>
      <c r="BS519"/>
      <c r="BT519"/>
    </row>
    <row r="520" spans="1:72" ht="15.75">
      <c r="A520" s="202">
        <v>517</v>
      </c>
      <c r="B520" s="68" t="s">
        <v>6378</v>
      </c>
      <c r="C520" s="149" t="s">
        <v>156</v>
      </c>
      <c r="D520" s="149" t="s">
        <v>6097</v>
      </c>
      <c r="E520" s="149" t="s">
        <v>6098</v>
      </c>
      <c r="F520" s="158" t="str">
        <f t="shared" si="87"/>
        <v>Video</v>
      </c>
      <c r="G520" s="187">
        <v>26</v>
      </c>
      <c r="H520" s="150"/>
      <c r="I520" s="184">
        <v>64.56</v>
      </c>
      <c r="J520" s="150"/>
      <c r="K520" s="151">
        <v>5.38</v>
      </c>
      <c r="L520" s="152">
        <v>61.33</v>
      </c>
      <c r="M520" s="152">
        <v>64.56</v>
      </c>
      <c r="N520" s="153" t="s">
        <v>150</v>
      </c>
      <c r="O520" s="154">
        <v>12</v>
      </c>
      <c r="P520" s="153">
        <v>25</v>
      </c>
      <c r="Q520" s="153" t="s">
        <v>147</v>
      </c>
      <c r="R520" s="155">
        <v>15</v>
      </c>
      <c r="S520" s="155">
        <v>2.4</v>
      </c>
      <c r="T520" s="155">
        <v>0</v>
      </c>
      <c r="U520" s="154" t="s">
        <v>94</v>
      </c>
      <c r="V520" s="153" t="s">
        <v>89</v>
      </c>
      <c r="W520" s="153" t="s">
        <v>154</v>
      </c>
      <c r="X520" s="151">
        <v>19.989999999999998</v>
      </c>
      <c r="Y520" s="151">
        <v>16.989999999999998</v>
      </c>
      <c r="Z520" s="156">
        <v>3.1E-2</v>
      </c>
      <c r="AA520" s="153" t="s">
        <v>6099</v>
      </c>
      <c r="AB520" s="153">
        <v>0</v>
      </c>
      <c r="AC520" s="153">
        <v>0</v>
      </c>
      <c r="AD520" s="157" t="s">
        <v>6100</v>
      </c>
      <c r="AE520" s="110">
        <v>0</v>
      </c>
      <c r="AF520" s="110">
        <v>23</v>
      </c>
      <c r="AG520" s="112">
        <f t="shared" si="96"/>
        <v>0</v>
      </c>
      <c r="AH520" s="110">
        <f>SUM(AG$4:AG520)</f>
        <v>7</v>
      </c>
      <c r="AI520" s="112">
        <f t="shared" si="93"/>
        <v>1</v>
      </c>
      <c r="AJ520" s="110">
        <f>COUNTIF(AI$4:AI520,"&gt;0")</f>
        <v>34</v>
      </c>
      <c r="AK520" s="110">
        <v>0</v>
      </c>
      <c r="AL520" s="110">
        <v>19</v>
      </c>
      <c r="AM520" s="172" t="str">
        <f>IF(OR(Table1[[#This Row],[Line total ordered for now]]&gt;0,Table1[[#This Row],[Line total ordered for season]]&gt;0),1,"")</f>
        <v/>
      </c>
      <c r="AN520" s="173">
        <f>COUNTIF(AM$4:AM520,"&gt;0")</f>
        <v>0</v>
      </c>
      <c r="AO520" s="173">
        <f>Table1[[#This Row],[ORDER QUANTITY
to be collected BEFORE 31.3.22]]</f>
        <v>0</v>
      </c>
      <c r="AP520" s="174">
        <f t="shared" si="94"/>
        <v>0</v>
      </c>
      <c r="AQ520" s="174">
        <f>IFERROR(INDEX(Retail!H:H,MATCH($D520,Retail!$D:$D,0)),0)</f>
        <v>0</v>
      </c>
      <c r="AR520" s="174">
        <f>IFERROR(INDEX(Retail!J:J,MATCH($D520,Retail!$D:$D,0)),0)</f>
        <v>0</v>
      </c>
      <c r="AS520" s="174">
        <f>IFERROR(INDEX('NEW2022'!H:H,MATCH($D520,'NEW2022'!D:D,0)),0)</f>
        <v>0</v>
      </c>
      <c r="AT520" s="174">
        <f>IFERROR(INDEX('NEW2022'!J:J,MATCH($D520,'NEW2022'!D:D,0)),0)</f>
        <v>0</v>
      </c>
      <c r="AU520" s="174">
        <f>IFERROR(INDEX('Quiet Items'!H:H,MATCH($D520,'Quiet Items'!D:D,0)),0)</f>
        <v>0</v>
      </c>
      <c r="AV520" s="174">
        <f>IFERROR(INDEX('Quiet Items'!J:J,MATCH($D520,'Quiet Items'!D:D,0)),0)</f>
        <v>0</v>
      </c>
      <c r="AW520" s="174">
        <f>IFERROR(INDEX('1.4G'!H:H,MATCH($D520,'1.4G'!D:D,0)),0)</f>
        <v>0</v>
      </c>
      <c r="AX520" s="174">
        <f>IFERROR(INDEX('1.4G'!J:J,MATCH($D520,'1.4G'!D:D,0)),0)</f>
        <v>0</v>
      </c>
      <c r="AY520" s="174">
        <f t="shared" si="88"/>
        <v>0</v>
      </c>
      <c r="AZ520" s="174">
        <f t="shared" si="89"/>
        <v>0</v>
      </c>
      <c r="BA520" s="175">
        <f>IFERROR(Table1[[#This Row],[Line total ordered for now]]*Table1[[#This Row],[GUARANTEED PRICE
for STOCK orders collected before 31.3.22]],0)</f>
        <v>0</v>
      </c>
      <c r="BB520" s="175">
        <f t="shared" si="95"/>
        <v>0</v>
      </c>
      <c r="BC520" s="176">
        <f>(AZ520+Table1[[#This Row],[Line total ordered for now]])*Z520</f>
        <v>0</v>
      </c>
      <c r="BD520" s="200">
        <v>58.104000000000006</v>
      </c>
      <c r="BE520" s="65"/>
      <c r="BF520" s="65"/>
      <c r="BG520" s="65"/>
      <c r="BH520" s="65"/>
      <c r="BI520" s="65"/>
      <c r="BJ520" s="65"/>
      <c r="BK520" s="65"/>
      <c r="BL520" s="55"/>
      <c r="BM520"/>
      <c r="BN520"/>
      <c r="BO520"/>
      <c r="BP520"/>
      <c r="BQ520"/>
      <c r="BR520"/>
      <c r="BS520"/>
      <c r="BT520"/>
    </row>
    <row r="521" spans="1:72" ht="15.75">
      <c r="A521" s="202">
        <v>518</v>
      </c>
      <c r="B521" s="68" t="s">
        <v>6378</v>
      </c>
      <c r="C521" s="149" t="s">
        <v>156</v>
      </c>
      <c r="D521" s="149" t="s">
        <v>6104</v>
      </c>
      <c r="E521" s="149" t="s">
        <v>6105</v>
      </c>
      <c r="F521" s="158" t="str">
        <f t="shared" si="87"/>
        <v>Video</v>
      </c>
      <c r="G521" s="187">
        <v>0</v>
      </c>
      <c r="H521" s="150"/>
      <c r="I521" s="184">
        <v>66.88</v>
      </c>
      <c r="J521" s="150"/>
      <c r="K521" s="151">
        <v>5.5733333333333333</v>
      </c>
      <c r="L521" s="152">
        <v>63.54</v>
      </c>
      <c r="M521" s="152">
        <v>66.88</v>
      </c>
      <c r="N521" s="153" t="s">
        <v>150</v>
      </c>
      <c r="O521" s="154">
        <v>12</v>
      </c>
      <c r="P521" s="153">
        <v>30</v>
      </c>
      <c r="Q521" s="153" t="s">
        <v>147</v>
      </c>
      <c r="R521" s="155">
        <v>15.36</v>
      </c>
      <c r="S521" s="155">
        <v>2.34</v>
      </c>
      <c r="T521" s="155">
        <v>0</v>
      </c>
      <c r="U521" s="154" t="s">
        <v>95</v>
      </c>
      <c r="V521" s="153" t="s">
        <v>88</v>
      </c>
      <c r="W521" s="153" t="s">
        <v>154</v>
      </c>
      <c r="X521" s="151">
        <v>19.989999999999998</v>
      </c>
      <c r="Y521" s="151">
        <v>16.989999999999998</v>
      </c>
      <c r="Z521" s="156">
        <v>3.5000000000000003E-2</v>
      </c>
      <c r="AA521" s="153">
        <v>0</v>
      </c>
      <c r="AB521" s="153" t="s">
        <v>6107</v>
      </c>
      <c r="AC521" s="153">
        <v>0</v>
      </c>
      <c r="AD521" s="157" t="s">
        <v>6106</v>
      </c>
      <c r="AE521" s="110">
        <v>0</v>
      </c>
      <c r="AF521" s="110">
        <v>23</v>
      </c>
      <c r="AG521" s="112">
        <f t="shared" si="96"/>
        <v>0</v>
      </c>
      <c r="AH521" s="110">
        <f>SUM(AG$4:AG521)</f>
        <v>7</v>
      </c>
      <c r="AI521" s="112">
        <f t="shared" si="93"/>
        <v>1</v>
      </c>
      <c r="AJ521" s="110">
        <f>COUNTIF(AI$4:AI521,"&gt;0")</f>
        <v>35</v>
      </c>
      <c r="AK521" s="110">
        <v>1</v>
      </c>
      <c r="AL521" s="110">
        <v>20</v>
      </c>
      <c r="AM521" s="172" t="str">
        <f>IF(OR(Table1[[#This Row],[Line total ordered for now]]&gt;0,Table1[[#This Row],[Line total ordered for season]]&gt;0),1,"")</f>
        <v/>
      </c>
      <c r="AN521" s="173">
        <f>COUNTIF(AM$4:AM521,"&gt;0")</f>
        <v>0</v>
      </c>
      <c r="AO521" s="173">
        <f>Table1[[#This Row],[ORDER QUANTITY
to be collected BEFORE 31.3.22]]</f>
        <v>0</v>
      </c>
      <c r="AP521" s="174">
        <f t="shared" si="94"/>
        <v>0</v>
      </c>
      <c r="AQ521" s="174">
        <f>IFERROR(INDEX(Retail!H:H,MATCH($D521,Retail!$D:$D,0)),0)</f>
        <v>0</v>
      </c>
      <c r="AR521" s="174">
        <f>IFERROR(INDEX(Retail!J:J,MATCH($D521,Retail!$D:$D,0)),0)</f>
        <v>0</v>
      </c>
      <c r="AS521" s="174">
        <f>IFERROR(INDEX('NEW2022'!H:H,MATCH($D521,'NEW2022'!D:D,0)),0)</f>
        <v>0</v>
      </c>
      <c r="AT521" s="174">
        <f>IFERROR(INDEX('NEW2022'!J:J,MATCH($D521,'NEW2022'!D:D,0)),0)</f>
        <v>0</v>
      </c>
      <c r="AU521" s="174">
        <f>IFERROR(INDEX('Quiet Items'!H:H,MATCH($D521,'Quiet Items'!D:D,0)),0)</f>
        <v>0</v>
      </c>
      <c r="AV521" s="174">
        <f>IFERROR(INDEX('Quiet Items'!J:J,MATCH($D521,'Quiet Items'!D:D,0)),0)</f>
        <v>0</v>
      </c>
      <c r="AW521" s="174">
        <f>IFERROR(INDEX('1.4G'!H:H,MATCH($D521,'1.4G'!D:D,0)),0)</f>
        <v>0</v>
      </c>
      <c r="AX521" s="174">
        <f>IFERROR(INDEX('1.4G'!J:J,MATCH($D521,'1.4G'!D:D,0)),0)</f>
        <v>0</v>
      </c>
      <c r="AY521" s="174">
        <f t="shared" si="88"/>
        <v>0</v>
      </c>
      <c r="AZ521" s="174">
        <f t="shared" si="89"/>
        <v>0</v>
      </c>
      <c r="BA521" s="175">
        <f>IFERROR(Table1[[#This Row],[Line total ordered for now]]*Table1[[#This Row],[GUARANTEED PRICE
for STOCK orders collected before 31.3.22]],0)</f>
        <v>0</v>
      </c>
      <c r="BB521" s="175">
        <f t="shared" si="95"/>
        <v>0</v>
      </c>
      <c r="BC521" s="176">
        <f>(AZ521+Table1[[#This Row],[Line total ordered for now]])*Z521</f>
        <v>0</v>
      </c>
      <c r="BD521" s="200">
        <v>60.192</v>
      </c>
      <c r="BE521" s="65"/>
      <c r="BF521" s="65"/>
      <c r="BG521" s="65"/>
      <c r="BH521" s="65"/>
      <c r="BI521" s="65"/>
      <c r="BJ521" s="65"/>
      <c r="BK521" s="65"/>
      <c r="BL521" s="55"/>
      <c r="BM521"/>
      <c r="BN521"/>
      <c r="BO521"/>
      <c r="BP521"/>
      <c r="BQ521"/>
      <c r="BR521"/>
      <c r="BS521"/>
      <c r="BT521"/>
    </row>
    <row r="522" spans="1:72" ht="15.75">
      <c r="A522" s="202">
        <v>519</v>
      </c>
      <c r="B522" s="68" t="s">
        <v>6378</v>
      </c>
      <c r="C522" s="149" t="s">
        <v>156</v>
      </c>
      <c r="D522" s="149" t="s">
        <v>6094</v>
      </c>
      <c r="E522" s="149" t="s">
        <v>6095</v>
      </c>
      <c r="F522" s="158" t="str">
        <f t="shared" si="87"/>
        <v/>
      </c>
      <c r="G522" s="187">
        <v>0</v>
      </c>
      <c r="H522" s="150"/>
      <c r="I522" s="184">
        <v>74.88</v>
      </c>
      <c r="J522" s="150"/>
      <c r="K522" s="151">
        <v>6.2399999999999993</v>
      </c>
      <c r="L522" s="152">
        <v>71.14</v>
      </c>
      <c r="M522" s="152">
        <v>74.88</v>
      </c>
      <c r="N522" s="153" t="s">
        <v>150</v>
      </c>
      <c r="O522" s="154">
        <v>12</v>
      </c>
      <c r="P522" s="153">
        <v>28</v>
      </c>
      <c r="Q522" s="153" t="s">
        <v>147</v>
      </c>
      <c r="R522" s="155">
        <v>15</v>
      </c>
      <c r="S522" s="155">
        <v>2.04</v>
      </c>
      <c r="T522" s="155">
        <v>0</v>
      </c>
      <c r="U522" s="154" t="s">
        <v>95</v>
      </c>
      <c r="V522" s="153" t="s">
        <v>88</v>
      </c>
      <c r="W522" s="153" t="s">
        <v>154</v>
      </c>
      <c r="X522" s="151">
        <v>19.989999999999998</v>
      </c>
      <c r="Y522" s="151">
        <v>16.989999999999998</v>
      </c>
      <c r="Z522" s="156">
        <v>3.5000000000000003E-2</v>
      </c>
      <c r="AA522" s="153" t="s">
        <v>6096</v>
      </c>
      <c r="AB522" s="153">
        <v>0</v>
      </c>
      <c r="AC522" s="153">
        <v>0</v>
      </c>
      <c r="AD522" s="157">
        <v>0</v>
      </c>
      <c r="AE522" s="110">
        <v>0</v>
      </c>
      <c r="AF522" s="110">
        <v>23</v>
      </c>
      <c r="AG522" s="112">
        <f t="shared" si="96"/>
        <v>0</v>
      </c>
      <c r="AH522" s="110">
        <f>SUM(AG$4:AG522)</f>
        <v>7</v>
      </c>
      <c r="AI522" s="112">
        <f t="shared" si="93"/>
        <v>1</v>
      </c>
      <c r="AJ522" s="110">
        <f>COUNTIF(AI$4:AI522,"&gt;0")</f>
        <v>36</v>
      </c>
      <c r="AK522" s="110">
        <v>1</v>
      </c>
      <c r="AL522" s="110">
        <v>21</v>
      </c>
      <c r="AM522" s="172" t="str">
        <f>IF(OR(Table1[[#This Row],[Line total ordered for now]]&gt;0,Table1[[#This Row],[Line total ordered for season]]&gt;0),1,"")</f>
        <v/>
      </c>
      <c r="AN522" s="173">
        <f>COUNTIF(AM$4:AM522,"&gt;0")</f>
        <v>0</v>
      </c>
      <c r="AO522" s="173">
        <f>Table1[[#This Row],[ORDER QUANTITY
to be collected BEFORE 31.3.22]]</f>
        <v>0</v>
      </c>
      <c r="AP522" s="174">
        <f t="shared" si="94"/>
        <v>0</v>
      </c>
      <c r="AQ522" s="174">
        <f>IFERROR(INDEX(Retail!H:H,MATCH($D522,Retail!$D:$D,0)),0)</f>
        <v>0</v>
      </c>
      <c r="AR522" s="174">
        <f>IFERROR(INDEX(Retail!J:J,MATCH($D522,Retail!$D:$D,0)),0)</f>
        <v>0</v>
      </c>
      <c r="AS522" s="174">
        <f>IFERROR(INDEX('NEW2022'!H:H,MATCH($D522,'NEW2022'!D:D,0)),0)</f>
        <v>0</v>
      </c>
      <c r="AT522" s="174">
        <f>IFERROR(INDEX('NEW2022'!J:J,MATCH($D522,'NEW2022'!D:D,0)),0)</f>
        <v>0</v>
      </c>
      <c r="AU522" s="174">
        <f>IFERROR(INDEX('Quiet Items'!H:H,MATCH($D522,'Quiet Items'!D:D,0)),0)</f>
        <v>0</v>
      </c>
      <c r="AV522" s="174">
        <f>IFERROR(INDEX('Quiet Items'!J:J,MATCH($D522,'Quiet Items'!D:D,0)),0)</f>
        <v>0</v>
      </c>
      <c r="AW522" s="174">
        <f>IFERROR(INDEX('1.4G'!H:H,MATCH($D522,'1.4G'!D:D,0)),0)</f>
        <v>0</v>
      </c>
      <c r="AX522" s="174">
        <f>IFERROR(INDEX('1.4G'!J:J,MATCH($D522,'1.4G'!D:D,0)),0)</f>
        <v>0</v>
      </c>
      <c r="AY522" s="174">
        <f t="shared" si="88"/>
        <v>0</v>
      </c>
      <c r="AZ522" s="174">
        <f t="shared" si="89"/>
        <v>0</v>
      </c>
      <c r="BA522" s="175">
        <f>IFERROR(Table1[[#This Row],[Line total ordered for now]]*Table1[[#This Row],[GUARANTEED PRICE
for STOCK orders collected before 31.3.22]],0)</f>
        <v>0</v>
      </c>
      <c r="BB522" s="175">
        <f t="shared" si="95"/>
        <v>0</v>
      </c>
      <c r="BC522" s="176">
        <f>(AZ522+Table1[[#This Row],[Line total ordered for now]])*Z522</f>
        <v>0</v>
      </c>
      <c r="BD522" s="200">
        <v>67.391999999999996</v>
      </c>
      <c r="BE522" s="65"/>
      <c r="BF522" s="65"/>
      <c r="BG522" s="65"/>
      <c r="BH522" s="65"/>
      <c r="BI522" s="65"/>
      <c r="BJ522" s="65"/>
      <c r="BK522" s="65"/>
      <c r="BL522" s="55"/>
      <c r="BM522"/>
      <c r="BN522"/>
      <c r="BO522"/>
      <c r="BP522"/>
      <c r="BQ522"/>
      <c r="BR522"/>
      <c r="BS522"/>
      <c r="BT522"/>
    </row>
    <row r="523" spans="1:72" ht="15.75">
      <c r="A523" s="202">
        <v>520</v>
      </c>
      <c r="B523" s="68" t="s">
        <v>6378</v>
      </c>
      <c r="C523" s="149" t="s">
        <v>156</v>
      </c>
      <c r="D523" s="149" t="s">
        <v>108</v>
      </c>
      <c r="E523" s="149" t="s">
        <v>369</v>
      </c>
      <c r="F523" s="158" t="str">
        <f t="shared" si="87"/>
        <v>Video</v>
      </c>
      <c r="G523" s="187">
        <v>0</v>
      </c>
      <c r="H523" s="150"/>
      <c r="I523" s="184">
        <v>104.25</v>
      </c>
      <c r="J523" s="150"/>
      <c r="K523" s="151">
        <v>6.4677491146060664</v>
      </c>
      <c r="L523" s="152">
        <v>110.59850985976372</v>
      </c>
      <c r="M523" s="152">
        <v>116.41948406290919</v>
      </c>
      <c r="N523" s="153" t="s">
        <v>150</v>
      </c>
      <c r="O523" s="154">
        <v>18</v>
      </c>
      <c r="P523" s="153">
        <v>35</v>
      </c>
      <c r="Q523" s="153" t="s">
        <v>146</v>
      </c>
      <c r="R523" s="155">
        <v>22.6</v>
      </c>
      <c r="S523" s="155">
        <v>5.4</v>
      </c>
      <c r="T523" s="155">
        <v>0.3</v>
      </c>
      <c r="U523" s="154" t="s">
        <v>95</v>
      </c>
      <c r="V523" s="153" t="s">
        <v>88</v>
      </c>
      <c r="W523" s="153" t="s">
        <v>154</v>
      </c>
      <c r="X523" s="151">
        <v>22.49</v>
      </c>
      <c r="Y523" s="151">
        <v>16.989999999999998</v>
      </c>
      <c r="Z523" s="156">
        <v>4.4287E-2</v>
      </c>
      <c r="AA523" s="153" t="s">
        <v>227</v>
      </c>
      <c r="AB523" s="153" t="s">
        <v>5252</v>
      </c>
      <c r="AC523" s="153" t="s">
        <v>141</v>
      </c>
      <c r="AD523" s="157" t="s">
        <v>286</v>
      </c>
      <c r="AE523" s="110">
        <v>1</v>
      </c>
      <c r="AF523" s="110">
        <v>24</v>
      </c>
      <c r="AG523" s="112">
        <f t="shared" si="96"/>
        <v>0</v>
      </c>
      <c r="AH523" s="110">
        <f>SUM(AG$4:AG523)</f>
        <v>7</v>
      </c>
      <c r="AI523" s="112">
        <f t="shared" si="93"/>
        <v>1</v>
      </c>
      <c r="AJ523" s="110">
        <f>COUNTIF(AI$4:AI523,"&gt;0")</f>
        <v>37</v>
      </c>
      <c r="AK523" s="110">
        <v>1</v>
      </c>
      <c r="AL523" s="110">
        <v>22</v>
      </c>
      <c r="AM523" s="172" t="str">
        <f>IF(OR(Table1[[#This Row],[Line total ordered for now]]&gt;0,Table1[[#This Row],[Line total ordered for season]]&gt;0),1,"")</f>
        <v/>
      </c>
      <c r="AN523" s="173">
        <f>COUNTIF(AM$4:AM523,"&gt;0")</f>
        <v>0</v>
      </c>
      <c r="AO523" s="173">
        <f>Table1[[#This Row],[ORDER QUANTITY
to be collected BEFORE 31.3.22]]</f>
        <v>0</v>
      </c>
      <c r="AP523" s="174">
        <f t="shared" si="94"/>
        <v>0</v>
      </c>
      <c r="AQ523" s="174">
        <f>IFERROR(INDEX(Retail!H:H,MATCH($D523,Retail!$D:$D,0)),0)</f>
        <v>0</v>
      </c>
      <c r="AR523" s="174">
        <f>IFERROR(INDEX(Retail!J:J,MATCH($D523,Retail!$D:$D,0)),0)</f>
        <v>0</v>
      </c>
      <c r="AS523" s="174">
        <f>IFERROR(INDEX('NEW2022'!H:H,MATCH($D523,'NEW2022'!D:D,0)),0)</f>
        <v>0</v>
      </c>
      <c r="AT523" s="174">
        <f>IFERROR(INDEX('NEW2022'!J:J,MATCH($D523,'NEW2022'!D:D,0)),0)</f>
        <v>0</v>
      </c>
      <c r="AU523" s="174">
        <f>IFERROR(INDEX('Quiet Items'!H:H,MATCH($D523,'Quiet Items'!D:D,0)),0)</f>
        <v>0</v>
      </c>
      <c r="AV523" s="174">
        <f>IFERROR(INDEX('Quiet Items'!J:J,MATCH($D523,'Quiet Items'!D:D,0)),0)</f>
        <v>0</v>
      </c>
      <c r="AW523" s="174">
        <f>IFERROR(INDEX('1.4G'!H:H,MATCH($D523,'1.4G'!D:D,0)),0)</f>
        <v>0</v>
      </c>
      <c r="AX523" s="174">
        <f>IFERROR(INDEX('1.4G'!J:J,MATCH($D523,'1.4G'!D:D,0)),0)</f>
        <v>0</v>
      </c>
      <c r="AY523" s="174">
        <f t="shared" si="88"/>
        <v>0</v>
      </c>
      <c r="AZ523" s="174">
        <f t="shared" si="89"/>
        <v>0</v>
      </c>
      <c r="BA523" s="175">
        <f>IFERROR(Table1[[#This Row],[Line total ordered for now]]*Table1[[#This Row],[GUARANTEED PRICE
for STOCK orders collected before 31.3.22]],0)</f>
        <v>0</v>
      </c>
      <c r="BB523" s="175">
        <f t="shared" si="95"/>
        <v>0</v>
      </c>
      <c r="BC523" s="176">
        <f>(AZ523+Table1[[#This Row],[Line total ordered for now]])*Z523</f>
        <v>0</v>
      </c>
      <c r="BD523" s="200">
        <v>104.77753565661827</v>
      </c>
      <c r="BE523" s="65"/>
      <c r="BF523" s="65"/>
      <c r="BG523" s="65"/>
      <c r="BH523" s="65"/>
      <c r="BI523" s="65"/>
      <c r="BJ523" s="65"/>
      <c r="BK523" s="65"/>
      <c r="BL523" s="55"/>
      <c r="BM523"/>
      <c r="BN523"/>
      <c r="BO523"/>
      <c r="BP523"/>
      <c r="BQ523"/>
      <c r="BR523"/>
      <c r="BS523"/>
      <c r="BT523"/>
    </row>
    <row r="524" spans="1:72" ht="15.75">
      <c r="A524" s="202">
        <v>521</v>
      </c>
      <c r="B524" s="68" t="s">
        <v>6378</v>
      </c>
      <c r="C524" s="149" t="s">
        <v>156</v>
      </c>
      <c r="D524" s="149" t="s">
        <v>24</v>
      </c>
      <c r="E524" s="149" t="s">
        <v>321</v>
      </c>
      <c r="F524" s="158" t="str">
        <f t="shared" si="87"/>
        <v>Video</v>
      </c>
      <c r="G524" s="187">
        <v>0</v>
      </c>
      <c r="H524" s="150"/>
      <c r="I524" s="184">
        <v>103.43</v>
      </c>
      <c r="J524" s="150"/>
      <c r="K524" s="151">
        <v>6.4682992571986588</v>
      </c>
      <c r="L524" s="152">
        <v>110.60791729809706</v>
      </c>
      <c r="M524" s="152">
        <v>116.42938662957586</v>
      </c>
      <c r="N524" s="153" t="s">
        <v>150</v>
      </c>
      <c r="O524" s="154">
        <v>18</v>
      </c>
      <c r="P524" s="153">
        <v>35</v>
      </c>
      <c r="Q524" s="153" t="s">
        <v>146</v>
      </c>
      <c r="R524" s="155">
        <v>23</v>
      </c>
      <c r="S524" s="155">
        <v>5.4</v>
      </c>
      <c r="T524" s="155">
        <v>0.3</v>
      </c>
      <c r="U524" s="154" t="s">
        <v>95</v>
      </c>
      <c r="V524" s="153" t="s">
        <v>88</v>
      </c>
      <c r="W524" s="153" t="s">
        <v>154</v>
      </c>
      <c r="X524" s="151">
        <v>22.49</v>
      </c>
      <c r="Y524" s="151">
        <v>16.989999999999998</v>
      </c>
      <c r="Z524" s="156">
        <v>4.4299999999999999E-2</v>
      </c>
      <c r="AA524" s="153" t="s">
        <v>227</v>
      </c>
      <c r="AB524" s="153" t="s">
        <v>5013</v>
      </c>
      <c r="AC524" s="153" t="s">
        <v>149</v>
      </c>
      <c r="AD524" s="157" t="s">
        <v>409</v>
      </c>
      <c r="AE524" s="110">
        <v>1</v>
      </c>
      <c r="AF524" s="110">
        <v>25</v>
      </c>
      <c r="AG524" s="112">
        <f t="shared" si="96"/>
        <v>0</v>
      </c>
      <c r="AH524" s="110">
        <f>SUM(AG$4:AG524)</f>
        <v>7</v>
      </c>
      <c r="AI524" s="112">
        <f t="shared" si="93"/>
        <v>1</v>
      </c>
      <c r="AJ524" s="110">
        <f>COUNTIF(AI$4:AI524,"&gt;0")</f>
        <v>38</v>
      </c>
      <c r="AK524" s="110">
        <v>1</v>
      </c>
      <c r="AL524" s="110">
        <v>23</v>
      </c>
      <c r="AM524" s="172" t="str">
        <f>IF(OR(Table1[[#This Row],[Line total ordered for now]]&gt;0,Table1[[#This Row],[Line total ordered for season]]&gt;0),1,"")</f>
        <v/>
      </c>
      <c r="AN524" s="173">
        <f>COUNTIF(AM$4:AM524,"&gt;0")</f>
        <v>0</v>
      </c>
      <c r="AO524" s="173">
        <f>Table1[[#This Row],[ORDER QUANTITY
to be collected BEFORE 31.3.22]]</f>
        <v>0</v>
      </c>
      <c r="AP524" s="174">
        <f t="shared" si="94"/>
        <v>0</v>
      </c>
      <c r="AQ524" s="174">
        <f>IFERROR(INDEX(Retail!H:H,MATCH($D524,Retail!$D:$D,0)),0)</f>
        <v>0</v>
      </c>
      <c r="AR524" s="174">
        <f>IFERROR(INDEX(Retail!J:J,MATCH($D524,Retail!$D:$D,0)),0)</f>
        <v>0</v>
      </c>
      <c r="AS524" s="174">
        <f>IFERROR(INDEX('NEW2022'!H:H,MATCH($D524,'NEW2022'!D:D,0)),0)</f>
        <v>0</v>
      </c>
      <c r="AT524" s="174">
        <f>IFERROR(INDEX('NEW2022'!J:J,MATCH($D524,'NEW2022'!D:D,0)),0)</f>
        <v>0</v>
      </c>
      <c r="AU524" s="174">
        <f>IFERROR(INDEX('Quiet Items'!H:H,MATCH($D524,'Quiet Items'!D:D,0)),0)</f>
        <v>0</v>
      </c>
      <c r="AV524" s="174">
        <f>IFERROR(INDEX('Quiet Items'!J:J,MATCH($D524,'Quiet Items'!D:D,0)),0)</f>
        <v>0</v>
      </c>
      <c r="AW524" s="174">
        <f>IFERROR(INDEX('1.4G'!H:H,MATCH($D524,'1.4G'!D:D,0)),0)</f>
        <v>0</v>
      </c>
      <c r="AX524" s="174">
        <f>IFERROR(INDEX('1.4G'!J:J,MATCH($D524,'1.4G'!D:D,0)),0)</f>
        <v>0</v>
      </c>
      <c r="AY524" s="174">
        <f t="shared" si="88"/>
        <v>0</v>
      </c>
      <c r="AZ524" s="174">
        <f t="shared" si="89"/>
        <v>0</v>
      </c>
      <c r="BA524" s="175">
        <f>IFERROR(Table1[[#This Row],[Line total ordered for now]]*Table1[[#This Row],[GUARANTEED PRICE
for STOCK orders collected before 31.3.22]],0)</f>
        <v>0</v>
      </c>
      <c r="BB524" s="175">
        <f t="shared" si="95"/>
        <v>0</v>
      </c>
      <c r="BC524" s="176">
        <f>(AZ524+Table1[[#This Row],[Line total ordered for now]])*Z524</f>
        <v>0</v>
      </c>
      <c r="BD524" s="200">
        <v>104.78644796661827</v>
      </c>
      <c r="BE524" s="65"/>
      <c r="BF524" s="65"/>
      <c r="BG524" s="65"/>
      <c r="BH524" s="65"/>
      <c r="BI524" s="65"/>
      <c r="BJ524" s="65"/>
      <c r="BK524" s="65"/>
      <c r="BL524" s="55"/>
      <c r="BM524"/>
      <c r="BN524"/>
      <c r="BO524"/>
      <c r="BP524"/>
      <c r="BQ524"/>
      <c r="BR524"/>
      <c r="BS524"/>
      <c r="BT524"/>
    </row>
    <row r="525" spans="1:72" ht="15.75">
      <c r="A525" s="202">
        <v>522</v>
      </c>
      <c r="B525" s="68" t="s">
        <v>6377</v>
      </c>
      <c r="C525" s="149" t="s">
        <v>156</v>
      </c>
      <c r="D525" s="149" t="s">
        <v>6072</v>
      </c>
      <c r="E525" s="149" t="s">
        <v>6073</v>
      </c>
      <c r="F525" s="158" t="str">
        <f t="shared" si="87"/>
        <v/>
      </c>
      <c r="G525" s="187">
        <v>0</v>
      </c>
      <c r="H525" s="150"/>
      <c r="I525" s="184">
        <v>116.43</v>
      </c>
      <c r="J525" s="150"/>
      <c r="K525" s="151">
        <v>6.4683333333333337</v>
      </c>
      <c r="L525" s="152">
        <v>110.61</v>
      </c>
      <c r="M525" s="152">
        <v>116.43</v>
      </c>
      <c r="N525" s="153" t="s">
        <v>150</v>
      </c>
      <c r="O525" s="154">
        <v>18</v>
      </c>
      <c r="P525" s="153">
        <v>35</v>
      </c>
      <c r="Q525" s="153" t="s">
        <v>146</v>
      </c>
      <c r="R525" s="155">
        <v>23</v>
      </c>
      <c r="S525" s="155">
        <v>5.4</v>
      </c>
      <c r="T525" s="155">
        <v>0.3</v>
      </c>
      <c r="U525" s="154" t="s">
        <v>95</v>
      </c>
      <c r="V525" s="153" t="s">
        <v>88</v>
      </c>
      <c r="W525" s="153" t="s">
        <v>154</v>
      </c>
      <c r="X525" s="151">
        <v>26.99</v>
      </c>
      <c r="Y525" s="151">
        <v>22.49</v>
      </c>
      <c r="Z525" s="156">
        <v>4.4299999999999999E-2</v>
      </c>
      <c r="AA525" s="153" t="s">
        <v>227</v>
      </c>
      <c r="AB525" s="153" t="s">
        <v>5013</v>
      </c>
      <c r="AC525" s="153" t="s">
        <v>149</v>
      </c>
      <c r="AD525" s="157">
        <v>0</v>
      </c>
      <c r="AE525" s="110">
        <v>1</v>
      </c>
      <c r="AF525" s="110">
        <v>26</v>
      </c>
      <c r="AG525" s="112">
        <f t="shared" si="96"/>
        <v>1</v>
      </c>
      <c r="AH525" s="110">
        <f>SUM(AG$4:AG525)</f>
        <v>8</v>
      </c>
      <c r="AI525" s="112">
        <f t="shared" si="93"/>
        <v>1</v>
      </c>
      <c r="AJ525" s="110">
        <f>COUNTIF(AI$4:AI525,"&gt;0")</f>
        <v>39</v>
      </c>
      <c r="AK525" s="110">
        <v>1</v>
      </c>
      <c r="AL525" s="110">
        <v>24</v>
      </c>
      <c r="AM525" s="172" t="str">
        <f>IF(OR(Table1[[#This Row],[Line total ordered for now]]&gt;0,Table1[[#This Row],[Line total ordered for season]]&gt;0),1,"")</f>
        <v/>
      </c>
      <c r="AN525" s="173">
        <f>COUNTIF(AM$4:AM525,"&gt;0")</f>
        <v>0</v>
      </c>
      <c r="AO525" s="173">
        <f>Table1[[#This Row],[ORDER QUANTITY
to be collected BEFORE 31.3.22]]</f>
        <v>0</v>
      </c>
      <c r="AP525" s="174">
        <f t="shared" si="94"/>
        <v>0</v>
      </c>
      <c r="AQ525" s="174">
        <f>IFERROR(INDEX(Retail!H:H,MATCH($D525,Retail!$D:$D,0)),0)</f>
        <v>0</v>
      </c>
      <c r="AR525" s="174">
        <f>IFERROR(INDEX(Retail!J:J,MATCH($D525,Retail!$D:$D,0)),0)</f>
        <v>0</v>
      </c>
      <c r="AS525" s="174">
        <f>IFERROR(INDEX('NEW2022'!H:H,MATCH($D525,'NEW2022'!D:D,0)),0)</f>
        <v>0</v>
      </c>
      <c r="AT525" s="174">
        <f>IFERROR(INDEX('NEW2022'!J:J,MATCH($D525,'NEW2022'!D:D,0)),0)</f>
        <v>0</v>
      </c>
      <c r="AU525" s="174">
        <f>IFERROR(INDEX('Quiet Items'!H:H,MATCH($D525,'Quiet Items'!D:D,0)),0)</f>
        <v>0</v>
      </c>
      <c r="AV525" s="174">
        <f>IFERROR(INDEX('Quiet Items'!J:J,MATCH($D525,'Quiet Items'!D:D,0)),0)</f>
        <v>0</v>
      </c>
      <c r="AW525" s="174">
        <f>IFERROR(INDEX('1.4G'!H:H,MATCH($D525,'1.4G'!D:D,0)),0)</f>
        <v>0</v>
      </c>
      <c r="AX525" s="174">
        <f>IFERROR(INDEX('1.4G'!J:J,MATCH($D525,'1.4G'!D:D,0)),0)</f>
        <v>0</v>
      </c>
      <c r="AY525" s="174">
        <f t="shared" si="88"/>
        <v>0</v>
      </c>
      <c r="AZ525" s="174">
        <f t="shared" si="89"/>
        <v>0</v>
      </c>
      <c r="BA525" s="175">
        <f>IFERROR(Table1[[#This Row],[Line total ordered for now]]*Table1[[#This Row],[GUARANTEED PRICE
for STOCK orders collected before 31.3.22]],0)</f>
        <v>0</v>
      </c>
      <c r="BB525" s="175">
        <f t="shared" si="95"/>
        <v>0</v>
      </c>
      <c r="BC525" s="176">
        <f>(AZ525+Table1[[#This Row],[Line total ordered for now]])*Z525</f>
        <v>0</v>
      </c>
      <c r="BD525" s="200">
        <v>104.78700000000001</v>
      </c>
      <c r="BE525" s="65"/>
      <c r="BF525" s="65"/>
      <c r="BG525" s="65"/>
      <c r="BH525" s="65"/>
      <c r="BI525" s="65"/>
      <c r="BJ525" s="65"/>
      <c r="BK525" s="65"/>
      <c r="BL525" s="55"/>
      <c r="BM525"/>
      <c r="BN525"/>
      <c r="BO525"/>
      <c r="BP525"/>
      <c r="BQ525"/>
      <c r="BR525"/>
      <c r="BS525"/>
      <c r="BT525"/>
    </row>
    <row r="526" spans="1:72" ht="15.75">
      <c r="A526" s="202">
        <v>523</v>
      </c>
      <c r="B526" s="68" t="s">
        <v>6378</v>
      </c>
      <c r="C526" s="149" t="s">
        <v>156</v>
      </c>
      <c r="D526" s="149" t="s">
        <v>6119</v>
      </c>
      <c r="E526" s="149" t="s">
        <v>6120</v>
      </c>
      <c r="F526" s="158" t="str">
        <f t="shared" si="87"/>
        <v>Video</v>
      </c>
      <c r="G526" s="187">
        <v>0</v>
      </c>
      <c r="H526" s="150"/>
      <c r="I526" s="184">
        <v>65.81</v>
      </c>
      <c r="J526" s="150"/>
      <c r="K526" s="151">
        <v>8.2262500000000003</v>
      </c>
      <c r="L526" s="152">
        <v>62.52</v>
      </c>
      <c r="M526" s="152">
        <v>65.81</v>
      </c>
      <c r="N526" s="153" t="s">
        <v>144</v>
      </c>
      <c r="O526" s="154">
        <v>8</v>
      </c>
      <c r="P526" s="153">
        <v>15</v>
      </c>
      <c r="Q526" s="153" t="s">
        <v>147</v>
      </c>
      <c r="R526" s="155">
        <v>18</v>
      </c>
      <c r="S526" s="155">
        <v>2.4</v>
      </c>
      <c r="T526" s="155">
        <v>0</v>
      </c>
      <c r="U526" s="154" t="s">
        <v>95</v>
      </c>
      <c r="V526" s="153" t="s">
        <v>88</v>
      </c>
      <c r="W526" s="153" t="s">
        <v>169</v>
      </c>
      <c r="X526" s="151">
        <v>35.99</v>
      </c>
      <c r="Y526" s="151">
        <v>29.99</v>
      </c>
      <c r="Z526" s="156">
        <v>3.4000000000000002E-2</v>
      </c>
      <c r="AA526" s="153">
        <v>0</v>
      </c>
      <c r="AB526" s="153">
        <v>0</v>
      </c>
      <c r="AC526" s="153">
        <v>0</v>
      </c>
      <c r="AD526" s="157" t="s">
        <v>6121</v>
      </c>
      <c r="AE526" s="110">
        <v>0</v>
      </c>
      <c r="AF526" s="110">
        <v>26</v>
      </c>
      <c r="AG526" s="112">
        <f t="shared" si="96"/>
        <v>0</v>
      </c>
      <c r="AH526" s="110">
        <f>SUM(AG$4:AG526)</f>
        <v>8</v>
      </c>
      <c r="AI526" s="112">
        <f t="shared" si="93"/>
        <v>1</v>
      </c>
      <c r="AJ526" s="110">
        <f>COUNTIF(AI$4:AI526,"&gt;0")</f>
        <v>40</v>
      </c>
      <c r="AK526" s="110">
        <v>1</v>
      </c>
      <c r="AL526" s="110">
        <v>25</v>
      </c>
      <c r="AM526" s="172" t="str">
        <f>IF(OR(Table1[[#This Row],[Line total ordered for now]]&gt;0,Table1[[#This Row],[Line total ordered for season]]&gt;0),1,"")</f>
        <v/>
      </c>
      <c r="AN526" s="173">
        <f>COUNTIF(AM$4:AM526,"&gt;0")</f>
        <v>0</v>
      </c>
      <c r="AO526" s="173">
        <f>Table1[[#This Row],[ORDER QUANTITY
to be collected BEFORE 31.3.22]]</f>
        <v>0</v>
      </c>
      <c r="AP526" s="174">
        <f t="shared" si="94"/>
        <v>0</v>
      </c>
      <c r="AQ526" s="174">
        <f>IFERROR(INDEX(Retail!H:H,MATCH($D526,Retail!$D:$D,0)),0)</f>
        <v>0</v>
      </c>
      <c r="AR526" s="174">
        <f>IFERROR(INDEX(Retail!J:J,MATCH($D526,Retail!$D:$D,0)),0)</f>
        <v>0</v>
      </c>
      <c r="AS526" s="174">
        <f>IFERROR(INDEX('NEW2022'!H:H,MATCH($D526,'NEW2022'!D:D,0)),0)</f>
        <v>0</v>
      </c>
      <c r="AT526" s="174">
        <f>IFERROR(INDEX('NEW2022'!J:J,MATCH($D526,'NEW2022'!D:D,0)),0)</f>
        <v>0</v>
      </c>
      <c r="AU526" s="174">
        <f>IFERROR(INDEX('Quiet Items'!H:H,MATCH($D526,'Quiet Items'!D:D,0)),0)</f>
        <v>0</v>
      </c>
      <c r="AV526" s="174">
        <f>IFERROR(INDEX('Quiet Items'!J:J,MATCH($D526,'Quiet Items'!D:D,0)),0)</f>
        <v>0</v>
      </c>
      <c r="AW526" s="174">
        <f>IFERROR(INDEX('1.4G'!H:H,MATCH($D526,'1.4G'!D:D,0)),0)</f>
        <v>0</v>
      </c>
      <c r="AX526" s="174">
        <f>IFERROR(INDEX('1.4G'!J:J,MATCH($D526,'1.4G'!D:D,0)),0)</f>
        <v>0</v>
      </c>
      <c r="AY526" s="174">
        <f t="shared" si="88"/>
        <v>0</v>
      </c>
      <c r="AZ526" s="174">
        <f t="shared" si="89"/>
        <v>0</v>
      </c>
      <c r="BA526" s="175">
        <f>IFERROR(Table1[[#This Row],[Line total ordered for now]]*Table1[[#This Row],[GUARANTEED PRICE
for STOCK orders collected before 31.3.22]],0)</f>
        <v>0</v>
      </c>
      <c r="BB526" s="175">
        <f t="shared" si="95"/>
        <v>0</v>
      </c>
      <c r="BC526" s="176">
        <f>(AZ526+Table1[[#This Row],[Line total ordered for now]])*Z526</f>
        <v>0</v>
      </c>
      <c r="BD526" s="200">
        <v>59.229000000000006</v>
      </c>
      <c r="BE526" s="65"/>
      <c r="BF526" s="65"/>
      <c r="BG526" s="65"/>
      <c r="BH526" s="65"/>
      <c r="BI526" s="65"/>
      <c r="BJ526" s="65"/>
      <c r="BK526" s="65"/>
      <c r="BL526" s="55"/>
      <c r="BM526"/>
      <c r="BN526"/>
      <c r="BO526"/>
      <c r="BP526"/>
      <c r="BQ526"/>
      <c r="BR526"/>
      <c r="BS526"/>
      <c r="BT526"/>
    </row>
    <row r="527" spans="1:72" ht="15.75">
      <c r="A527" s="202">
        <v>524</v>
      </c>
      <c r="B527" s="68" t="s">
        <v>6378</v>
      </c>
      <c r="C527" s="149" t="s">
        <v>156</v>
      </c>
      <c r="D527" s="149" t="s">
        <v>111</v>
      </c>
      <c r="E527" s="149" t="s">
        <v>455</v>
      </c>
      <c r="F527" s="158" t="str">
        <f t="shared" si="87"/>
        <v>Video</v>
      </c>
      <c r="G527" s="187">
        <v>0</v>
      </c>
      <c r="H527" s="150"/>
      <c r="I527" s="184">
        <v>61.79</v>
      </c>
      <c r="J527" s="150"/>
      <c r="K527" s="151">
        <v>8.7702932252482722</v>
      </c>
      <c r="L527" s="152">
        <v>66.65422851188687</v>
      </c>
      <c r="M527" s="152">
        <v>70.162345801986177</v>
      </c>
      <c r="N527" s="153" t="s">
        <v>144</v>
      </c>
      <c r="O527" s="154">
        <v>8</v>
      </c>
      <c r="P527" s="153">
        <v>30</v>
      </c>
      <c r="Q527" s="153" t="s">
        <v>147</v>
      </c>
      <c r="R527" s="155">
        <v>16</v>
      </c>
      <c r="S527" s="155">
        <v>3.1</v>
      </c>
      <c r="T527" s="155">
        <v>0.3</v>
      </c>
      <c r="U527" s="154" t="s">
        <v>94</v>
      </c>
      <c r="V527" s="153" t="s">
        <v>89</v>
      </c>
      <c r="W527" s="153" t="s">
        <v>154</v>
      </c>
      <c r="X527" s="151">
        <v>29.99</v>
      </c>
      <c r="Y527" s="151">
        <v>22.99</v>
      </c>
      <c r="Z527" s="156">
        <v>2.8500000000000001E-2</v>
      </c>
      <c r="AA527" s="153" t="s">
        <v>232</v>
      </c>
      <c r="AB527" s="153" t="s">
        <v>5853</v>
      </c>
      <c r="AC527" s="153" t="s">
        <v>141</v>
      </c>
      <c r="AD527" s="157" t="s">
        <v>556</v>
      </c>
      <c r="AE527" s="110">
        <v>0</v>
      </c>
      <c r="AF527" s="110">
        <v>26</v>
      </c>
      <c r="AG527" s="112">
        <f t="shared" si="96"/>
        <v>0</v>
      </c>
      <c r="AH527" s="110">
        <f>SUM(AG$4:AG527)</f>
        <v>8</v>
      </c>
      <c r="AI527" s="112">
        <f t="shared" si="93"/>
        <v>1</v>
      </c>
      <c r="AJ527" s="110">
        <f>COUNTIF(AI$4:AI527,"&gt;0")</f>
        <v>41</v>
      </c>
      <c r="AK527" s="110">
        <v>0</v>
      </c>
      <c r="AL527" s="110">
        <v>25</v>
      </c>
      <c r="AM527" s="172" t="str">
        <f>IF(OR(Table1[[#This Row],[Line total ordered for now]]&gt;0,Table1[[#This Row],[Line total ordered for season]]&gt;0),1,"")</f>
        <v/>
      </c>
      <c r="AN527" s="173">
        <f>COUNTIF(AM$4:AM527,"&gt;0")</f>
        <v>0</v>
      </c>
      <c r="AO527" s="173">
        <f>Table1[[#This Row],[ORDER QUANTITY
to be collected BEFORE 31.3.22]]</f>
        <v>0</v>
      </c>
      <c r="AP527" s="174">
        <f t="shared" si="94"/>
        <v>0</v>
      </c>
      <c r="AQ527" s="174">
        <f>IFERROR(INDEX(Retail!H:H,MATCH($D527,Retail!$D:$D,0)),0)</f>
        <v>0</v>
      </c>
      <c r="AR527" s="174">
        <f>IFERROR(INDEX(Retail!J:J,MATCH($D527,Retail!$D:$D,0)),0)</f>
        <v>0</v>
      </c>
      <c r="AS527" s="174">
        <f>IFERROR(INDEX('NEW2022'!H:H,MATCH($D527,'NEW2022'!D:D,0)),0)</f>
        <v>0</v>
      </c>
      <c r="AT527" s="174">
        <f>IFERROR(INDEX('NEW2022'!J:J,MATCH($D527,'NEW2022'!D:D,0)),0)</f>
        <v>0</v>
      </c>
      <c r="AU527" s="174">
        <f>IFERROR(INDEX('Quiet Items'!H:H,MATCH($D527,'Quiet Items'!D:D,0)),0)</f>
        <v>0</v>
      </c>
      <c r="AV527" s="174">
        <f>IFERROR(INDEX('Quiet Items'!J:J,MATCH($D527,'Quiet Items'!D:D,0)),0)</f>
        <v>0</v>
      </c>
      <c r="AW527" s="174">
        <f>IFERROR(INDEX('1.4G'!H:H,MATCH($D527,'1.4G'!D:D,0)),0)</f>
        <v>0</v>
      </c>
      <c r="AX527" s="174">
        <f>IFERROR(INDEX('1.4G'!J:J,MATCH($D527,'1.4G'!D:D,0)),0)</f>
        <v>0</v>
      </c>
      <c r="AY527" s="174">
        <f t="shared" si="88"/>
        <v>0</v>
      </c>
      <c r="AZ527" s="174">
        <f t="shared" si="89"/>
        <v>0</v>
      </c>
      <c r="BA527" s="175">
        <f>IFERROR(Table1[[#This Row],[Line total ordered for now]]*Table1[[#This Row],[GUARANTEED PRICE
for STOCK orders collected before 31.3.22]],0)</f>
        <v>0</v>
      </c>
      <c r="BB527" s="175">
        <f t="shared" si="95"/>
        <v>0</v>
      </c>
      <c r="BC527" s="176">
        <f>(AZ527+Table1[[#This Row],[Line total ordered for now]])*Z527</f>
        <v>0</v>
      </c>
      <c r="BD527" s="200">
        <v>63.146111221787564</v>
      </c>
      <c r="BE527" s="65"/>
      <c r="BF527" s="65"/>
      <c r="BG527" s="65"/>
      <c r="BH527" s="65"/>
      <c r="BI527" s="65"/>
      <c r="BJ527" s="65"/>
      <c r="BK527" s="65"/>
      <c r="BL527" s="55"/>
      <c r="BM527"/>
      <c r="BN527"/>
      <c r="BO527"/>
      <c r="BP527"/>
      <c r="BQ527"/>
      <c r="BR527"/>
      <c r="BS527"/>
      <c r="BT527"/>
    </row>
    <row r="528" spans="1:72" ht="15.75">
      <c r="A528" s="202">
        <v>525</v>
      </c>
      <c r="B528" s="68" t="s">
        <v>6378</v>
      </c>
      <c r="C528" s="149" t="s">
        <v>156</v>
      </c>
      <c r="D528" s="149" t="s">
        <v>6108</v>
      </c>
      <c r="E528" s="149" t="s">
        <v>6109</v>
      </c>
      <c r="F528" s="158" t="str">
        <f t="shared" si="87"/>
        <v>Video</v>
      </c>
      <c r="G528" s="187">
        <v>22</v>
      </c>
      <c r="H528" s="150"/>
      <c r="I528" s="184">
        <v>55.54</v>
      </c>
      <c r="J528" s="150"/>
      <c r="K528" s="151">
        <v>9.2566666666666659</v>
      </c>
      <c r="L528" s="152">
        <v>52.76</v>
      </c>
      <c r="M528" s="152">
        <v>55.54</v>
      </c>
      <c r="N528" s="153" t="s">
        <v>144</v>
      </c>
      <c r="O528" s="154">
        <v>6</v>
      </c>
      <c r="P528" s="153">
        <v>35</v>
      </c>
      <c r="Q528" s="153" t="s">
        <v>146</v>
      </c>
      <c r="R528" s="155">
        <v>13</v>
      </c>
      <c r="S528" s="155">
        <v>1.77</v>
      </c>
      <c r="T528" s="155">
        <v>0</v>
      </c>
      <c r="U528" s="154" t="s">
        <v>95</v>
      </c>
      <c r="V528" s="153" t="s">
        <v>88</v>
      </c>
      <c r="W528" s="153" t="s">
        <v>154</v>
      </c>
      <c r="X528" s="151">
        <v>35.99</v>
      </c>
      <c r="Y528" s="151">
        <v>29.99</v>
      </c>
      <c r="Z528" s="156">
        <v>3.2000000000000001E-2</v>
      </c>
      <c r="AA528" s="153" t="s">
        <v>6110</v>
      </c>
      <c r="AB528" s="153" t="s">
        <v>6112</v>
      </c>
      <c r="AC528" s="153" t="s">
        <v>6113</v>
      </c>
      <c r="AD528" s="157" t="s">
        <v>6111</v>
      </c>
      <c r="AE528" s="110">
        <v>1</v>
      </c>
      <c r="AF528" s="110">
        <v>27</v>
      </c>
      <c r="AG528" s="112">
        <f t="shared" si="96"/>
        <v>0</v>
      </c>
      <c r="AH528" s="110">
        <f>SUM(AG$4:AG528)</f>
        <v>8</v>
      </c>
      <c r="AI528" s="112">
        <f t="shared" si="93"/>
        <v>1</v>
      </c>
      <c r="AJ528" s="110">
        <f>COUNTIF(AI$4:AI528,"&gt;0")</f>
        <v>42</v>
      </c>
      <c r="AK528" s="110">
        <v>1</v>
      </c>
      <c r="AL528" s="110">
        <v>26</v>
      </c>
      <c r="AM528" s="172" t="str">
        <f>IF(OR(Table1[[#This Row],[Line total ordered for now]]&gt;0,Table1[[#This Row],[Line total ordered for season]]&gt;0),1,"")</f>
        <v/>
      </c>
      <c r="AN528" s="173">
        <f>COUNTIF(AM$4:AM528,"&gt;0")</f>
        <v>0</v>
      </c>
      <c r="AO528" s="173">
        <f>Table1[[#This Row],[ORDER QUANTITY
to be collected BEFORE 31.3.22]]</f>
        <v>0</v>
      </c>
      <c r="AP528" s="174">
        <f t="shared" si="94"/>
        <v>0</v>
      </c>
      <c r="AQ528" s="174">
        <f>IFERROR(INDEX(Retail!H:H,MATCH($D528,Retail!$D:$D,0)),0)</f>
        <v>0</v>
      </c>
      <c r="AR528" s="174">
        <f>IFERROR(INDEX(Retail!J:J,MATCH($D528,Retail!$D:$D,0)),0)</f>
        <v>0</v>
      </c>
      <c r="AS528" s="174">
        <f>IFERROR(INDEX('NEW2022'!H:H,MATCH($D528,'NEW2022'!D:D,0)),0)</f>
        <v>0</v>
      </c>
      <c r="AT528" s="174">
        <f>IFERROR(INDEX('NEW2022'!J:J,MATCH($D528,'NEW2022'!D:D,0)),0)</f>
        <v>0</v>
      </c>
      <c r="AU528" s="174">
        <f>IFERROR(INDEX('Quiet Items'!H:H,MATCH($D528,'Quiet Items'!D:D,0)),0)</f>
        <v>0</v>
      </c>
      <c r="AV528" s="174">
        <f>IFERROR(INDEX('Quiet Items'!J:J,MATCH($D528,'Quiet Items'!D:D,0)),0)</f>
        <v>0</v>
      </c>
      <c r="AW528" s="174">
        <f>IFERROR(INDEX('1.4G'!H:H,MATCH($D528,'1.4G'!D:D,0)),0)</f>
        <v>0</v>
      </c>
      <c r="AX528" s="174">
        <f>IFERROR(INDEX('1.4G'!J:J,MATCH($D528,'1.4G'!D:D,0)),0)</f>
        <v>0</v>
      </c>
      <c r="AY528" s="174">
        <f t="shared" si="88"/>
        <v>0</v>
      </c>
      <c r="AZ528" s="174">
        <f t="shared" si="89"/>
        <v>0</v>
      </c>
      <c r="BA528" s="175">
        <f>IFERROR(Table1[[#This Row],[Line total ordered for now]]*Table1[[#This Row],[GUARANTEED PRICE
for STOCK orders collected before 31.3.22]],0)</f>
        <v>0</v>
      </c>
      <c r="BB528" s="175">
        <f t="shared" si="95"/>
        <v>0</v>
      </c>
      <c r="BC528" s="176">
        <f>(AZ528+Table1[[#This Row],[Line total ordered for now]])*Z528</f>
        <v>0</v>
      </c>
      <c r="BD528" s="200">
        <v>49.985999999999997</v>
      </c>
      <c r="BE528" s="65"/>
      <c r="BF528" s="65"/>
      <c r="BG528" s="65"/>
      <c r="BH528" s="65"/>
      <c r="BI528" s="65"/>
      <c r="BJ528" s="65"/>
      <c r="BK528" s="65"/>
      <c r="BL528" s="55"/>
      <c r="BM528"/>
      <c r="BN528"/>
      <c r="BO528"/>
      <c r="BP528"/>
      <c r="BQ528"/>
      <c r="BR528"/>
      <c r="BS528"/>
      <c r="BT528"/>
    </row>
    <row r="529" spans="1:72" ht="15.75">
      <c r="A529" s="202">
        <v>526</v>
      </c>
      <c r="B529" s="68" t="s">
        <v>6378</v>
      </c>
      <c r="C529" s="149" t="s">
        <v>156</v>
      </c>
      <c r="D529" s="149" t="s">
        <v>27</v>
      </c>
      <c r="E529" s="149" t="s">
        <v>327</v>
      </c>
      <c r="F529" s="158" t="str">
        <f t="shared" si="87"/>
        <v>Video</v>
      </c>
      <c r="G529" s="187">
        <v>0</v>
      </c>
      <c r="H529" s="150"/>
      <c r="I529" s="184">
        <v>70.77</v>
      </c>
      <c r="J529" s="150"/>
      <c r="K529" s="151">
        <v>9.5270776052834201</v>
      </c>
      <c r="L529" s="152">
        <v>72.405789800153983</v>
      </c>
      <c r="M529" s="152">
        <v>76.216620842267361</v>
      </c>
      <c r="N529" s="153" t="s">
        <v>144</v>
      </c>
      <c r="O529" s="154">
        <v>8</v>
      </c>
      <c r="P529" s="153">
        <v>25</v>
      </c>
      <c r="Q529" s="153" t="s">
        <v>147</v>
      </c>
      <c r="R529" s="155">
        <v>14</v>
      </c>
      <c r="S529" s="155">
        <v>2.2000000000000002</v>
      </c>
      <c r="T529" s="155">
        <v>0.3</v>
      </c>
      <c r="U529" s="154" t="s">
        <v>94</v>
      </c>
      <c r="V529" s="153" t="s">
        <v>89</v>
      </c>
      <c r="W529" s="153" t="s">
        <v>154</v>
      </c>
      <c r="X529" s="151">
        <v>33.99</v>
      </c>
      <c r="Y529" s="151">
        <v>25.99</v>
      </c>
      <c r="Z529" s="156">
        <v>3.8903E-2</v>
      </c>
      <c r="AA529" s="153" t="s">
        <v>167</v>
      </c>
      <c r="AB529" s="153" t="s">
        <v>5834</v>
      </c>
      <c r="AC529" s="153" t="s">
        <v>6061</v>
      </c>
      <c r="AD529" s="157" t="s">
        <v>565</v>
      </c>
      <c r="AE529" s="110">
        <v>0</v>
      </c>
      <c r="AF529" s="110">
        <v>27</v>
      </c>
      <c r="AG529" s="112">
        <f t="shared" si="96"/>
        <v>0</v>
      </c>
      <c r="AH529" s="110">
        <f>SUM(AG$4:AG529)</f>
        <v>8</v>
      </c>
      <c r="AI529" s="112">
        <f t="shared" si="93"/>
        <v>1</v>
      </c>
      <c r="AJ529" s="110">
        <f>COUNTIF(AI$4:AI529,"&gt;0")</f>
        <v>43</v>
      </c>
      <c r="AK529" s="110">
        <v>0</v>
      </c>
      <c r="AL529" s="110">
        <v>26</v>
      </c>
      <c r="AM529" s="172" t="str">
        <f>IF(OR(Table1[[#This Row],[Line total ordered for now]]&gt;0,Table1[[#This Row],[Line total ordered for season]]&gt;0),1,"")</f>
        <v/>
      </c>
      <c r="AN529" s="173">
        <f>COUNTIF(AM$4:AM529,"&gt;0")</f>
        <v>0</v>
      </c>
      <c r="AO529" s="173">
        <f>Table1[[#This Row],[ORDER QUANTITY
to be collected BEFORE 31.3.22]]</f>
        <v>0</v>
      </c>
      <c r="AP529" s="174">
        <f t="shared" si="94"/>
        <v>0</v>
      </c>
      <c r="AQ529" s="174">
        <f>IFERROR(INDEX(Retail!H:H,MATCH($D529,Retail!$D:$D,0)),0)</f>
        <v>0</v>
      </c>
      <c r="AR529" s="174">
        <f>IFERROR(INDEX(Retail!J:J,MATCH($D529,Retail!$D:$D,0)),0)</f>
        <v>0</v>
      </c>
      <c r="AS529" s="174">
        <f>IFERROR(INDEX('NEW2022'!H:H,MATCH($D529,'NEW2022'!D:D,0)),0)</f>
        <v>0</v>
      </c>
      <c r="AT529" s="174">
        <f>IFERROR(INDEX('NEW2022'!J:J,MATCH($D529,'NEW2022'!D:D,0)),0)</f>
        <v>0</v>
      </c>
      <c r="AU529" s="174">
        <f>IFERROR(INDEX('Quiet Items'!H:H,MATCH($D529,'Quiet Items'!D:D,0)),0)</f>
        <v>0</v>
      </c>
      <c r="AV529" s="174">
        <f>IFERROR(INDEX('Quiet Items'!J:J,MATCH($D529,'Quiet Items'!D:D,0)),0)</f>
        <v>0</v>
      </c>
      <c r="AW529" s="174">
        <f>IFERROR(INDEX('1.4G'!H:H,MATCH($D529,'1.4G'!D:D,0)),0)</f>
        <v>0</v>
      </c>
      <c r="AX529" s="174">
        <f>IFERROR(INDEX('1.4G'!J:J,MATCH($D529,'1.4G'!D:D,0)),0)</f>
        <v>0</v>
      </c>
      <c r="AY529" s="174">
        <f t="shared" si="88"/>
        <v>0</v>
      </c>
      <c r="AZ529" s="174">
        <f t="shared" si="89"/>
        <v>0</v>
      </c>
      <c r="BA529" s="175">
        <f>IFERROR(Table1[[#This Row],[Line total ordered for now]]*Table1[[#This Row],[GUARANTEED PRICE
for STOCK orders collected before 31.3.22]],0)</f>
        <v>0</v>
      </c>
      <c r="BB529" s="175">
        <f t="shared" si="95"/>
        <v>0</v>
      </c>
      <c r="BC529" s="176">
        <f>(AZ529+Table1[[#This Row],[Line total ordered for now]])*Z529</f>
        <v>0</v>
      </c>
      <c r="BD529" s="200">
        <v>68.594958758040633</v>
      </c>
      <c r="BE529" s="65"/>
      <c r="BF529" s="65"/>
      <c r="BG529" s="65"/>
      <c r="BH529" s="65"/>
      <c r="BI529" s="65"/>
      <c r="BJ529" s="65"/>
      <c r="BK529" s="65"/>
      <c r="BL529" s="55"/>
      <c r="BM529"/>
      <c r="BN529"/>
      <c r="BO529"/>
      <c r="BP529"/>
      <c r="BQ529"/>
      <c r="BR529"/>
      <c r="BS529"/>
      <c r="BT529"/>
    </row>
    <row r="530" spans="1:72" ht="15.75">
      <c r="A530" s="202">
        <v>527</v>
      </c>
      <c r="B530" s="68" t="s">
        <v>6378</v>
      </c>
      <c r="C530" s="149" t="s">
        <v>156</v>
      </c>
      <c r="D530" s="149" t="s">
        <v>241</v>
      </c>
      <c r="E530" s="149" t="s">
        <v>381</v>
      </c>
      <c r="F530" s="158" t="str">
        <f t="shared" si="87"/>
        <v>Video</v>
      </c>
      <c r="G530" s="187">
        <v>0</v>
      </c>
      <c r="H530" s="150"/>
      <c r="I530" s="184">
        <v>93.66</v>
      </c>
      <c r="J530" s="150"/>
      <c r="K530" s="151">
        <v>9.6093402397152534</v>
      </c>
      <c r="L530" s="152">
        <v>109.54647873275388</v>
      </c>
      <c r="M530" s="152">
        <v>115.31208287658303</v>
      </c>
      <c r="N530" s="153" t="s">
        <v>144</v>
      </c>
      <c r="O530" s="154">
        <v>12</v>
      </c>
      <c r="P530" s="153">
        <v>35</v>
      </c>
      <c r="Q530" s="153" t="s">
        <v>147</v>
      </c>
      <c r="R530" s="155">
        <v>26</v>
      </c>
      <c r="S530" s="155">
        <v>3.9</v>
      </c>
      <c r="T530" s="155">
        <v>0.3</v>
      </c>
      <c r="U530" s="154" t="s">
        <v>94</v>
      </c>
      <c r="V530" s="153" t="s">
        <v>89</v>
      </c>
      <c r="W530" s="153" t="s">
        <v>154</v>
      </c>
      <c r="X530" s="151">
        <v>29.99</v>
      </c>
      <c r="Y530" s="151">
        <v>22.99</v>
      </c>
      <c r="Z530" s="156">
        <v>5.8320999999999998E-2</v>
      </c>
      <c r="AA530" s="153" t="s">
        <v>232</v>
      </c>
      <c r="AB530" s="153" t="s">
        <v>5768</v>
      </c>
      <c r="AC530" s="153" t="s">
        <v>4790</v>
      </c>
      <c r="AD530" s="157" t="s">
        <v>430</v>
      </c>
      <c r="AE530" s="110">
        <v>0</v>
      </c>
      <c r="AF530" s="110">
        <v>27</v>
      </c>
      <c r="AG530" s="112">
        <f t="shared" si="96"/>
        <v>0</v>
      </c>
      <c r="AH530" s="110">
        <f>SUM(AG$4:AG530)</f>
        <v>8</v>
      </c>
      <c r="AI530" s="112">
        <f t="shared" si="93"/>
        <v>1</v>
      </c>
      <c r="AJ530" s="110">
        <f>COUNTIF(AI$4:AI530,"&gt;0")</f>
        <v>44</v>
      </c>
      <c r="AK530" s="110">
        <v>0</v>
      </c>
      <c r="AL530" s="110">
        <v>26</v>
      </c>
      <c r="AM530" s="172" t="str">
        <f>IF(OR(Table1[[#This Row],[Line total ordered for now]]&gt;0,Table1[[#This Row],[Line total ordered for season]]&gt;0),1,"")</f>
        <v/>
      </c>
      <c r="AN530" s="173">
        <f>COUNTIF(AM$4:AM530,"&gt;0")</f>
        <v>0</v>
      </c>
      <c r="AO530" s="173">
        <f>Table1[[#This Row],[ORDER QUANTITY
to be collected BEFORE 31.3.22]]</f>
        <v>0</v>
      </c>
      <c r="AP530" s="174">
        <f t="shared" si="94"/>
        <v>0</v>
      </c>
      <c r="AQ530" s="174">
        <f>IFERROR(INDEX(Retail!H:H,MATCH($D530,Retail!$D:$D,0)),0)</f>
        <v>0</v>
      </c>
      <c r="AR530" s="174">
        <f>IFERROR(INDEX(Retail!J:J,MATCH($D530,Retail!$D:$D,0)),0)</f>
        <v>0</v>
      </c>
      <c r="AS530" s="174">
        <f>IFERROR(INDEX('NEW2022'!H:H,MATCH($D530,'NEW2022'!D:D,0)),0)</f>
        <v>0</v>
      </c>
      <c r="AT530" s="174">
        <f>IFERROR(INDEX('NEW2022'!J:J,MATCH($D530,'NEW2022'!D:D,0)),0)</f>
        <v>0</v>
      </c>
      <c r="AU530" s="174">
        <f>IFERROR(INDEX('Quiet Items'!H:H,MATCH($D530,'Quiet Items'!D:D,0)),0)</f>
        <v>0</v>
      </c>
      <c r="AV530" s="174">
        <f>IFERROR(INDEX('Quiet Items'!J:J,MATCH($D530,'Quiet Items'!D:D,0)),0)</f>
        <v>0</v>
      </c>
      <c r="AW530" s="174">
        <f>IFERROR(INDEX('1.4G'!H:H,MATCH($D530,'1.4G'!D:D,0)),0)</f>
        <v>0</v>
      </c>
      <c r="AX530" s="174">
        <f>IFERROR(INDEX('1.4G'!J:J,MATCH($D530,'1.4G'!D:D,0)),0)</f>
        <v>0</v>
      </c>
      <c r="AY530" s="174">
        <f t="shared" si="88"/>
        <v>0</v>
      </c>
      <c r="AZ530" s="174">
        <f t="shared" si="89"/>
        <v>0</v>
      </c>
      <c r="BA530" s="175">
        <f>IFERROR(Table1[[#This Row],[Line total ordered for now]]*Table1[[#This Row],[GUARANTEED PRICE
for STOCK orders collected before 31.3.22]],0)</f>
        <v>0</v>
      </c>
      <c r="BB530" s="175">
        <f t="shared" si="95"/>
        <v>0</v>
      </c>
      <c r="BC530" s="176">
        <f>(AZ530+Table1[[#This Row],[Line total ordered for now]])*Z530</f>
        <v>0</v>
      </c>
      <c r="BD530" s="200">
        <v>103.78087458892473</v>
      </c>
      <c r="BE530" s="65"/>
      <c r="BF530" s="65"/>
      <c r="BG530" s="65"/>
      <c r="BH530" s="65"/>
      <c r="BI530" s="65"/>
      <c r="BJ530" s="65"/>
      <c r="BK530" s="65"/>
      <c r="BL530" s="55"/>
      <c r="BM530"/>
      <c r="BN530"/>
      <c r="BO530"/>
      <c r="BP530"/>
      <c r="BQ530"/>
      <c r="BR530"/>
      <c r="BS530"/>
      <c r="BT530"/>
    </row>
    <row r="531" spans="1:72" ht="15.75">
      <c r="A531" s="202">
        <v>528</v>
      </c>
      <c r="B531" s="68" t="s">
        <v>6378</v>
      </c>
      <c r="C531" s="149" t="s">
        <v>156</v>
      </c>
      <c r="D531" s="149" t="s">
        <v>6115</v>
      </c>
      <c r="E531" s="149" t="s">
        <v>6116</v>
      </c>
      <c r="F531" s="158" t="str">
        <f t="shared" ref="F531:F594" si="97">IF(LEFT(AD531,4)="http",HYPERLINK(AD531,"Video"),"")</f>
        <v>Video</v>
      </c>
      <c r="G531" s="187">
        <v>0</v>
      </c>
      <c r="H531" s="150"/>
      <c r="I531" s="184">
        <v>57.99</v>
      </c>
      <c r="J531" s="150"/>
      <c r="K531" s="151">
        <v>9.6650000000000009</v>
      </c>
      <c r="L531" s="152">
        <v>55.09</v>
      </c>
      <c r="M531" s="152">
        <v>57.99</v>
      </c>
      <c r="N531" s="153" t="s">
        <v>144</v>
      </c>
      <c r="O531" s="154">
        <v>6</v>
      </c>
      <c r="P531" s="153">
        <v>30</v>
      </c>
      <c r="Q531" s="153" t="s">
        <v>147</v>
      </c>
      <c r="R531" s="155">
        <v>15</v>
      </c>
      <c r="S531" s="155">
        <v>1.72</v>
      </c>
      <c r="T531" s="155">
        <v>0</v>
      </c>
      <c r="U531" s="154" t="s">
        <v>95</v>
      </c>
      <c r="V531" s="153" t="s">
        <v>88</v>
      </c>
      <c r="W531" s="153" t="s">
        <v>154</v>
      </c>
      <c r="X531" s="151">
        <v>35.99</v>
      </c>
      <c r="Y531" s="151">
        <v>29.99</v>
      </c>
      <c r="Z531" s="156">
        <v>0.03</v>
      </c>
      <c r="AA531" s="153">
        <v>0</v>
      </c>
      <c r="AB531" s="153" t="s">
        <v>6118</v>
      </c>
      <c r="AC531" s="153">
        <v>0</v>
      </c>
      <c r="AD531" s="157" t="s">
        <v>6117</v>
      </c>
      <c r="AE531" s="110">
        <v>0</v>
      </c>
      <c r="AF531" s="110">
        <v>27</v>
      </c>
      <c r="AG531" s="112">
        <f t="shared" si="96"/>
        <v>0</v>
      </c>
      <c r="AH531" s="110">
        <f>SUM(AG$4:AG531)</f>
        <v>8</v>
      </c>
      <c r="AI531" s="112">
        <f t="shared" si="93"/>
        <v>1</v>
      </c>
      <c r="AJ531" s="110">
        <f>COUNTIF(AI$4:AI531,"&gt;0")</f>
        <v>45</v>
      </c>
      <c r="AK531" s="110">
        <v>1</v>
      </c>
      <c r="AL531" s="110">
        <v>27</v>
      </c>
      <c r="AM531" s="172" t="str">
        <f>IF(OR(Table1[[#This Row],[Line total ordered for now]]&gt;0,Table1[[#This Row],[Line total ordered for season]]&gt;0),1,"")</f>
        <v/>
      </c>
      <c r="AN531" s="173">
        <f>COUNTIF(AM$4:AM531,"&gt;0")</f>
        <v>0</v>
      </c>
      <c r="AO531" s="173">
        <f>Table1[[#This Row],[ORDER QUANTITY
to be collected BEFORE 31.3.22]]</f>
        <v>0</v>
      </c>
      <c r="AP531" s="174">
        <f t="shared" si="94"/>
        <v>0</v>
      </c>
      <c r="AQ531" s="174">
        <f>IFERROR(INDEX(Retail!H:H,MATCH($D531,Retail!$D:$D,0)),0)</f>
        <v>0</v>
      </c>
      <c r="AR531" s="174">
        <f>IFERROR(INDEX(Retail!J:J,MATCH($D531,Retail!$D:$D,0)),0)</f>
        <v>0</v>
      </c>
      <c r="AS531" s="174">
        <f>IFERROR(INDEX('NEW2022'!H:H,MATCH($D531,'NEW2022'!D:D,0)),0)</f>
        <v>0</v>
      </c>
      <c r="AT531" s="174">
        <f>IFERROR(INDEX('NEW2022'!J:J,MATCH($D531,'NEW2022'!D:D,0)),0)</f>
        <v>0</v>
      </c>
      <c r="AU531" s="174">
        <f>IFERROR(INDEX('Quiet Items'!H:H,MATCH($D531,'Quiet Items'!D:D,0)),0)</f>
        <v>0</v>
      </c>
      <c r="AV531" s="174">
        <f>IFERROR(INDEX('Quiet Items'!J:J,MATCH($D531,'Quiet Items'!D:D,0)),0)</f>
        <v>0</v>
      </c>
      <c r="AW531" s="174">
        <f>IFERROR(INDEX('1.4G'!H:H,MATCH($D531,'1.4G'!D:D,0)),0)</f>
        <v>0</v>
      </c>
      <c r="AX531" s="174">
        <f>IFERROR(INDEX('1.4G'!J:J,MATCH($D531,'1.4G'!D:D,0)),0)</f>
        <v>0</v>
      </c>
      <c r="AY531" s="174">
        <f t="shared" ref="AY531:AY594" si="98">IF(OR(AU531&gt;0,AW531&gt;0,AO531&gt;0,AS531&gt;0,AQ531&gt;0),AU531+AW531+AO531+AS531+AQ531,0)</f>
        <v>0</v>
      </c>
      <c r="AZ531" s="174">
        <f t="shared" ref="AZ531:AZ594" si="99">IF(OR(AV531&gt;0,AX531&gt;0,AP531&gt;0,AT531&gt;0,AR531&gt;0),AV531+AX531+AP531+AT531+AR531,0)</f>
        <v>0</v>
      </c>
      <c r="BA531" s="175">
        <f>IFERROR(Table1[[#This Row],[Line total ordered for now]]*Table1[[#This Row],[GUARANTEED PRICE
for STOCK orders collected before 31.3.22]],0)</f>
        <v>0</v>
      </c>
      <c r="BB531" s="175">
        <f t="shared" si="95"/>
        <v>0</v>
      </c>
      <c r="BC531" s="176">
        <f>(AZ531+Table1[[#This Row],[Line total ordered for now]])*Z531</f>
        <v>0</v>
      </c>
      <c r="BD531" s="200">
        <v>52.191000000000003</v>
      </c>
      <c r="BE531" s="65"/>
      <c r="BF531" s="65"/>
      <c r="BG531" s="65"/>
      <c r="BH531" s="65"/>
      <c r="BI531" s="65"/>
      <c r="BJ531" s="65"/>
      <c r="BK531" s="65"/>
      <c r="BL531" s="55"/>
      <c r="BM531"/>
      <c r="BN531"/>
      <c r="BO531"/>
      <c r="BP531"/>
      <c r="BQ531"/>
      <c r="BR531"/>
      <c r="BS531"/>
      <c r="BT531"/>
    </row>
    <row r="532" spans="1:72" ht="15.75">
      <c r="A532" s="202">
        <v>529</v>
      </c>
      <c r="B532" s="68" t="s">
        <v>6378</v>
      </c>
      <c r="C532" s="149" t="s">
        <v>156</v>
      </c>
      <c r="D532" s="149" t="s">
        <v>110</v>
      </c>
      <c r="E532" s="149" t="s">
        <v>368</v>
      </c>
      <c r="F532" s="158" t="str">
        <f t="shared" si="97"/>
        <v>Video</v>
      </c>
      <c r="G532" s="187">
        <v>0</v>
      </c>
      <c r="H532" s="150"/>
      <c r="I532" s="184">
        <v>60.57</v>
      </c>
      <c r="J532" s="150"/>
      <c r="K532" s="151">
        <v>9.8309279200146573</v>
      </c>
      <c r="L532" s="152">
        <v>74.715052192111386</v>
      </c>
      <c r="M532" s="152">
        <v>78.647423360117259</v>
      </c>
      <c r="N532" s="153" t="s">
        <v>144</v>
      </c>
      <c r="O532" s="154">
        <v>8</v>
      </c>
      <c r="P532" s="153">
        <v>30</v>
      </c>
      <c r="Q532" s="153" t="s">
        <v>147</v>
      </c>
      <c r="R532" s="155">
        <v>17.3</v>
      </c>
      <c r="S532" s="155">
        <v>2.6</v>
      </c>
      <c r="T532" s="155">
        <v>0.3</v>
      </c>
      <c r="U532" s="154" t="s">
        <v>94</v>
      </c>
      <c r="V532" s="153" t="s">
        <v>89</v>
      </c>
      <c r="W532" s="153" t="s">
        <v>154</v>
      </c>
      <c r="X532" s="151">
        <v>29.99</v>
      </c>
      <c r="Y532" s="151">
        <v>22.99</v>
      </c>
      <c r="Z532" s="156">
        <v>4.0099999999999997E-2</v>
      </c>
      <c r="AA532" s="153" t="s">
        <v>232</v>
      </c>
      <c r="AB532" s="153" t="s">
        <v>5905</v>
      </c>
      <c r="AC532" s="153" t="s">
        <v>141</v>
      </c>
      <c r="AD532" s="157" t="s">
        <v>305</v>
      </c>
      <c r="AE532" s="110">
        <v>0</v>
      </c>
      <c r="AF532" s="110">
        <v>27</v>
      </c>
      <c r="AG532" s="112">
        <f t="shared" si="96"/>
        <v>0</v>
      </c>
      <c r="AH532" s="110">
        <f>SUM(AG$4:AG532)</f>
        <v>8</v>
      </c>
      <c r="AI532" s="112">
        <f t="shared" si="93"/>
        <v>1</v>
      </c>
      <c r="AJ532" s="110">
        <f>COUNTIF(AI$4:AI532,"&gt;0")</f>
        <v>46</v>
      </c>
      <c r="AK532" s="110">
        <v>0</v>
      </c>
      <c r="AL532" s="110">
        <v>27</v>
      </c>
      <c r="AM532" s="172" t="str">
        <f>IF(OR(Table1[[#This Row],[Line total ordered for now]]&gt;0,Table1[[#This Row],[Line total ordered for season]]&gt;0),1,"")</f>
        <v/>
      </c>
      <c r="AN532" s="173">
        <f>COUNTIF(AM$4:AM532,"&gt;0")</f>
        <v>0</v>
      </c>
      <c r="AO532" s="173">
        <f>Table1[[#This Row],[ORDER QUANTITY
to be collected BEFORE 31.3.22]]</f>
        <v>0</v>
      </c>
      <c r="AP532" s="174">
        <f t="shared" si="94"/>
        <v>0</v>
      </c>
      <c r="AQ532" s="174">
        <f>IFERROR(INDEX(Retail!H:H,MATCH($D532,Retail!$D:$D,0)),0)</f>
        <v>0</v>
      </c>
      <c r="AR532" s="174">
        <f>IFERROR(INDEX(Retail!J:J,MATCH($D532,Retail!$D:$D,0)),0)</f>
        <v>0</v>
      </c>
      <c r="AS532" s="174">
        <f>IFERROR(INDEX('NEW2022'!H:H,MATCH($D532,'NEW2022'!D:D,0)),0)</f>
        <v>0</v>
      </c>
      <c r="AT532" s="174">
        <f>IFERROR(INDEX('NEW2022'!J:J,MATCH($D532,'NEW2022'!D:D,0)),0)</f>
        <v>0</v>
      </c>
      <c r="AU532" s="174">
        <f>IFERROR(INDEX('Quiet Items'!H:H,MATCH($D532,'Quiet Items'!D:D,0)),0)</f>
        <v>0</v>
      </c>
      <c r="AV532" s="174">
        <f>IFERROR(INDEX('Quiet Items'!J:J,MATCH($D532,'Quiet Items'!D:D,0)),0)</f>
        <v>0</v>
      </c>
      <c r="AW532" s="174">
        <f>IFERROR(INDEX('1.4G'!H:H,MATCH($D532,'1.4G'!D:D,0)),0)</f>
        <v>0</v>
      </c>
      <c r="AX532" s="174">
        <f>IFERROR(INDEX('1.4G'!J:J,MATCH($D532,'1.4G'!D:D,0)),0)</f>
        <v>0</v>
      </c>
      <c r="AY532" s="174">
        <f t="shared" si="98"/>
        <v>0</v>
      </c>
      <c r="AZ532" s="174">
        <f t="shared" si="99"/>
        <v>0</v>
      </c>
      <c r="BA532" s="175">
        <f>IFERROR(Table1[[#This Row],[Line total ordered for now]]*Table1[[#This Row],[GUARANTEED PRICE
for STOCK orders collected before 31.3.22]],0)</f>
        <v>0</v>
      </c>
      <c r="BB532" s="175">
        <f t="shared" si="95"/>
        <v>0</v>
      </c>
      <c r="BC532" s="176">
        <f>(AZ532+Table1[[#This Row],[Line total ordered for now]])*Z532</f>
        <v>0</v>
      </c>
      <c r="BD532" s="200">
        <v>70.782681024105528</v>
      </c>
      <c r="BE532" s="65"/>
      <c r="BF532" s="65"/>
      <c r="BG532" s="65"/>
      <c r="BH532" s="65"/>
      <c r="BI532" s="65"/>
      <c r="BJ532" s="65"/>
      <c r="BK532" s="65"/>
      <c r="BL532" s="55"/>
      <c r="BM532"/>
      <c r="BN532"/>
      <c r="BO532"/>
      <c r="BP532"/>
      <c r="BQ532"/>
      <c r="BR532"/>
      <c r="BS532"/>
      <c r="BT532"/>
    </row>
    <row r="533" spans="1:72" ht="15.75">
      <c r="A533" s="202">
        <v>530</v>
      </c>
      <c r="B533" s="68" t="s">
        <v>6378</v>
      </c>
      <c r="C533" s="149" t="s">
        <v>156</v>
      </c>
      <c r="D533" s="149" t="s">
        <v>109</v>
      </c>
      <c r="E533" s="149" t="s">
        <v>424</v>
      </c>
      <c r="F533" s="158" t="str">
        <f t="shared" si="97"/>
        <v>Video</v>
      </c>
      <c r="G533" s="187">
        <v>0</v>
      </c>
      <c r="H533" s="150"/>
      <c r="I533" s="184">
        <v>60.22</v>
      </c>
      <c r="J533" s="150"/>
      <c r="K533" s="151">
        <v>9.8309279200146573</v>
      </c>
      <c r="L533" s="152">
        <v>74.715052192111386</v>
      </c>
      <c r="M533" s="152">
        <v>78.647423360117259</v>
      </c>
      <c r="N533" s="153" t="s">
        <v>144</v>
      </c>
      <c r="O533" s="154">
        <v>8</v>
      </c>
      <c r="P533" s="153">
        <v>30</v>
      </c>
      <c r="Q533" s="153" t="s">
        <v>147</v>
      </c>
      <c r="R533" s="155">
        <v>17.3</v>
      </c>
      <c r="S533" s="155">
        <v>2.6</v>
      </c>
      <c r="T533" s="155">
        <v>0.3</v>
      </c>
      <c r="U533" s="154" t="s">
        <v>94</v>
      </c>
      <c r="V533" s="153" t="s">
        <v>89</v>
      </c>
      <c r="W533" s="153" t="s">
        <v>154</v>
      </c>
      <c r="X533" s="151">
        <v>33.99</v>
      </c>
      <c r="Y533" s="151">
        <v>21.99</v>
      </c>
      <c r="Z533" s="156">
        <v>4.0099999999999997E-2</v>
      </c>
      <c r="AA533" s="153" t="s">
        <v>232</v>
      </c>
      <c r="AB533" s="153" t="s">
        <v>5918</v>
      </c>
      <c r="AC533" s="153" t="s">
        <v>141</v>
      </c>
      <c r="AD533" s="157" t="s">
        <v>425</v>
      </c>
      <c r="AE533" s="110">
        <v>0</v>
      </c>
      <c r="AF533" s="110">
        <v>27</v>
      </c>
      <c r="AG533" s="112">
        <f t="shared" si="96"/>
        <v>0</v>
      </c>
      <c r="AH533" s="110">
        <f>SUM(AG$4:AG533)</f>
        <v>8</v>
      </c>
      <c r="AI533" s="112">
        <f t="shared" si="93"/>
        <v>1</v>
      </c>
      <c r="AJ533" s="110">
        <f>COUNTIF(AI$4:AI533,"&gt;0")</f>
        <v>47</v>
      </c>
      <c r="AK533" s="110">
        <v>0</v>
      </c>
      <c r="AL533" s="110">
        <v>27</v>
      </c>
      <c r="AM533" s="172" t="str">
        <f>IF(OR(Table1[[#This Row],[Line total ordered for now]]&gt;0,Table1[[#This Row],[Line total ordered for season]]&gt;0),1,"")</f>
        <v/>
      </c>
      <c r="AN533" s="173">
        <f>COUNTIF(AM$4:AM533,"&gt;0")</f>
        <v>0</v>
      </c>
      <c r="AO533" s="173">
        <f>Table1[[#This Row],[ORDER QUANTITY
to be collected BEFORE 31.3.22]]</f>
        <v>0</v>
      </c>
      <c r="AP533" s="174">
        <f t="shared" si="94"/>
        <v>0</v>
      </c>
      <c r="AQ533" s="174">
        <f>IFERROR(INDEX(Retail!H:H,MATCH($D533,Retail!$D:$D,0)),0)</f>
        <v>0</v>
      </c>
      <c r="AR533" s="174">
        <f>IFERROR(INDEX(Retail!J:J,MATCH($D533,Retail!$D:$D,0)),0)</f>
        <v>0</v>
      </c>
      <c r="AS533" s="174">
        <f>IFERROR(INDEX('NEW2022'!H:H,MATCH($D533,'NEW2022'!D:D,0)),0)</f>
        <v>0</v>
      </c>
      <c r="AT533" s="174">
        <f>IFERROR(INDEX('NEW2022'!J:J,MATCH($D533,'NEW2022'!D:D,0)),0)</f>
        <v>0</v>
      </c>
      <c r="AU533" s="174">
        <f>IFERROR(INDEX('Quiet Items'!H:H,MATCH($D533,'Quiet Items'!D:D,0)),0)</f>
        <v>0</v>
      </c>
      <c r="AV533" s="174">
        <f>IFERROR(INDEX('Quiet Items'!J:J,MATCH($D533,'Quiet Items'!D:D,0)),0)</f>
        <v>0</v>
      </c>
      <c r="AW533" s="174">
        <f>IFERROR(INDEX('1.4G'!H:H,MATCH($D533,'1.4G'!D:D,0)),0)</f>
        <v>0</v>
      </c>
      <c r="AX533" s="174">
        <f>IFERROR(INDEX('1.4G'!J:J,MATCH($D533,'1.4G'!D:D,0)),0)</f>
        <v>0</v>
      </c>
      <c r="AY533" s="174">
        <f t="shared" si="98"/>
        <v>0</v>
      </c>
      <c r="AZ533" s="174">
        <f t="shared" si="99"/>
        <v>0</v>
      </c>
      <c r="BA533" s="175">
        <f>IFERROR(Table1[[#This Row],[Line total ordered for now]]*Table1[[#This Row],[GUARANTEED PRICE
for STOCK orders collected before 31.3.22]],0)</f>
        <v>0</v>
      </c>
      <c r="BB533" s="175">
        <f t="shared" si="95"/>
        <v>0</v>
      </c>
      <c r="BC533" s="176">
        <f>(AZ533+Table1[[#This Row],[Line total ordered for now]])*Z533</f>
        <v>0</v>
      </c>
      <c r="BD533" s="200">
        <v>70.782681024105528</v>
      </c>
      <c r="BE533" s="65"/>
      <c r="BF533" s="65"/>
      <c r="BG533" s="65"/>
      <c r="BH533" s="65"/>
      <c r="BI533" s="65"/>
      <c r="BJ533" s="65"/>
      <c r="BK533" s="65"/>
      <c r="BL533" s="55"/>
      <c r="BM533"/>
      <c r="BN533"/>
      <c r="BO533"/>
      <c r="BP533"/>
      <c r="BQ533"/>
      <c r="BR533"/>
      <c r="BS533"/>
      <c r="BT533"/>
    </row>
    <row r="534" spans="1:72" ht="15.75">
      <c r="A534" s="202">
        <v>531</v>
      </c>
      <c r="B534" s="68" t="s">
        <v>6378</v>
      </c>
      <c r="C534" s="149" t="s">
        <v>156</v>
      </c>
      <c r="D534" s="149" t="s">
        <v>1690</v>
      </c>
      <c r="E534" s="149" t="s">
        <v>1691</v>
      </c>
      <c r="F534" s="158" t="str">
        <f t="shared" si="97"/>
        <v>Video</v>
      </c>
      <c r="G534" s="187">
        <v>22</v>
      </c>
      <c r="H534" s="150"/>
      <c r="I534" s="184">
        <v>79.489999999999995</v>
      </c>
      <c r="J534" s="150"/>
      <c r="K534" s="151">
        <v>10.134974999999999</v>
      </c>
      <c r="L534" s="152">
        <v>81.079799999999992</v>
      </c>
      <c r="M534" s="152">
        <v>81.079799999999992</v>
      </c>
      <c r="N534" s="153" t="s">
        <v>144</v>
      </c>
      <c r="O534" s="154">
        <v>8</v>
      </c>
      <c r="P534" s="153">
        <v>30</v>
      </c>
      <c r="Q534" s="153" t="s">
        <v>147</v>
      </c>
      <c r="R534" s="155">
        <v>18</v>
      </c>
      <c r="S534" s="155">
        <v>2.8</v>
      </c>
      <c r="T534" s="155">
        <v>0.3</v>
      </c>
      <c r="U534" s="154" t="s">
        <v>94</v>
      </c>
      <c r="V534" s="153" t="s">
        <v>89</v>
      </c>
      <c r="W534" s="153" t="s">
        <v>627</v>
      </c>
      <c r="X534" s="151" t="s">
        <v>6378</v>
      </c>
      <c r="Y534" s="151" t="s">
        <v>6378</v>
      </c>
      <c r="Z534" s="156">
        <v>4.0099999999999997E-2</v>
      </c>
      <c r="AA534" s="153" t="s">
        <v>1388</v>
      </c>
      <c r="AB534" s="153" t="s">
        <v>5223</v>
      </c>
      <c r="AC534" s="153" t="s">
        <v>2412</v>
      </c>
      <c r="AD534" s="157" t="s">
        <v>1692</v>
      </c>
      <c r="AE534" s="110">
        <v>0</v>
      </c>
      <c r="AF534" s="110">
        <v>27</v>
      </c>
      <c r="AG534" s="112">
        <f t="shared" si="96"/>
        <v>0</v>
      </c>
      <c r="AH534" s="110">
        <f>SUM(AG$4:AG534)</f>
        <v>8</v>
      </c>
      <c r="AI534" s="112">
        <f t="shared" si="93"/>
        <v>0</v>
      </c>
      <c r="AJ534" s="110">
        <f>COUNTIF(AI$4:AI534,"&gt;0")</f>
        <v>47</v>
      </c>
      <c r="AK534" s="110">
        <v>0</v>
      </c>
      <c r="AL534" s="110">
        <v>27</v>
      </c>
      <c r="AM534" s="172" t="str">
        <f>IF(OR(Table1[[#This Row],[Line total ordered for now]]&gt;0,Table1[[#This Row],[Line total ordered for season]]&gt;0),1,"")</f>
        <v/>
      </c>
      <c r="AN534" s="173">
        <f>COUNTIF(AM$4:AM534,"&gt;0")</f>
        <v>0</v>
      </c>
      <c r="AO534" s="173">
        <f>Table1[[#This Row],[ORDER QUANTITY
to be collected BEFORE 31.3.22]]</f>
        <v>0</v>
      </c>
      <c r="AP534" s="174">
        <f t="shared" si="94"/>
        <v>0</v>
      </c>
      <c r="AQ534" s="174">
        <f>IFERROR(INDEX(Retail!H:H,MATCH($D534,Retail!$D:$D,0)),0)</f>
        <v>0</v>
      </c>
      <c r="AR534" s="174">
        <f>IFERROR(INDEX(Retail!J:J,MATCH($D534,Retail!$D:$D,0)),0)</f>
        <v>0</v>
      </c>
      <c r="AS534" s="174">
        <f>IFERROR(INDEX('NEW2022'!H:H,MATCH($D534,'NEW2022'!D:D,0)),0)</f>
        <v>0</v>
      </c>
      <c r="AT534" s="174">
        <f>IFERROR(INDEX('NEW2022'!J:J,MATCH($D534,'NEW2022'!D:D,0)),0)</f>
        <v>0</v>
      </c>
      <c r="AU534" s="174">
        <f>IFERROR(INDEX('Quiet Items'!H:H,MATCH($D534,'Quiet Items'!D:D,0)),0)</f>
        <v>0</v>
      </c>
      <c r="AV534" s="174">
        <f>IFERROR(INDEX('Quiet Items'!J:J,MATCH($D534,'Quiet Items'!D:D,0)),0)</f>
        <v>0</v>
      </c>
      <c r="AW534" s="174">
        <f>IFERROR(INDEX('1.4G'!H:H,MATCH($D534,'1.4G'!D:D,0)),0)</f>
        <v>0</v>
      </c>
      <c r="AX534" s="174">
        <f>IFERROR(INDEX('1.4G'!J:J,MATCH($D534,'1.4G'!D:D,0)),0)</f>
        <v>0</v>
      </c>
      <c r="AY534" s="174">
        <f t="shared" si="98"/>
        <v>0</v>
      </c>
      <c r="AZ534" s="174">
        <f t="shared" si="99"/>
        <v>0</v>
      </c>
      <c r="BA534" s="175">
        <f>IFERROR(Table1[[#This Row],[Line total ordered for now]]*Table1[[#This Row],[GUARANTEED PRICE
for STOCK orders collected before 31.3.22]],0)</f>
        <v>0</v>
      </c>
      <c r="BB534" s="175">
        <f t="shared" si="95"/>
        <v>0</v>
      </c>
      <c r="BC534" s="176">
        <f>(AZ534+Table1[[#This Row],[Line total ordered for now]])*Z534</f>
        <v>0</v>
      </c>
      <c r="BD534" s="200">
        <v>68.917829999999995</v>
      </c>
      <c r="BE534" s="65"/>
      <c r="BF534" s="65"/>
      <c r="BG534" s="65"/>
      <c r="BH534" s="65"/>
      <c r="BI534" s="65"/>
      <c r="BJ534" s="65"/>
      <c r="BK534" s="65"/>
      <c r="BL534" s="55"/>
      <c r="BM534"/>
      <c r="BN534"/>
      <c r="BO534"/>
      <c r="BP534"/>
      <c r="BQ534"/>
      <c r="BR534"/>
      <c r="BS534"/>
      <c r="BT534"/>
    </row>
    <row r="535" spans="1:72" ht="15.75">
      <c r="A535" s="202">
        <v>532</v>
      </c>
      <c r="B535" s="68" t="s">
        <v>6378</v>
      </c>
      <c r="C535" s="149" t="s">
        <v>156</v>
      </c>
      <c r="D535" s="149" t="s">
        <v>1729</v>
      </c>
      <c r="E535" s="149" t="s">
        <v>1730</v>
      </c>
      <c r="F535" s="158" t="str">
        <f t="shared" si="97"/>
        <v>Video</v>
      </c>
      <c r="G535" s="187">
        <v>17</v>
      </c>
      <c r="H535" s="150"/>
      <c r="I535" s="184">
        <v>79.489999999999995</v>
      </c>
      <c r="J535" s="150"/>
      <c r="K535" s="151">
        <v>10.134974999999999</v>
      </c>
      <c r="L535" s="152">
        <v>81.079799999999992</v>
      </c>
      <c r="M535" s="152">
        <v>81.079799999999992</v>
      </c>
      <c r="N535" s="153" t="s">
        <v>144</v>
      </c>
      <c r="O535" s="154">
        <v>8</v>
      </c>
      <c r="P535" s="153">
        <v>30</v>
      </c>
      <c r="Q535" s="153" t="s">
        <v>147</v>
      </c>
      <c r="R535" s="155">
        <v>18</v>
      </c>
      <c r="S535" s="155">
        <v>2.8</v>
      </c>
      <c r="T535" s="155">
        <v>0.3</v>
      </c>
      <c r="U535" s="154" t="s">
        <v>94</v>
      </c>
      <c r="V535" s="153" t="s">
        <v>89</v>
      </c>
      <c r="W535" s="153" t="s">
        <v>627</v>
      </c>
      <c r="X535" s="151" t="s">
        <v>6378</v>
      </c>
      <c r="Y535" s="151" t="s">
        <v>6378</v>
      </c>
      <c r="Z535" s="156">
        <v>4.0099999999999997E-2</v>
      </c>
      <c r="AA535" s="153" t="s">
        <v>1388</v>
      </c>
      <c r="AB535" s="153" t="s">
        <v>5224</v>
      </c>
      <c r="AC535" s="153" t="s">
        <v>2412</v>
      </c>
      <c r="AD535" s="157" t="s">
        <v>1731</v>
      </c>
      <c r="AE535" s="110">
        <v>0</v>
      </c>
      <c r="AF535" s="110">
        <v>27</v>
      </c>
      <c r="AG535" s="112">
        <f t="shared" si="96"/>
        <v>0</v>
      </c>
      <c r="AH535" s="110">
        <f>SUM(AG$4:AG535)</f>
        <v>8</v>
      </c>
      <c r="AI535" s="112">
        <f t="shared" si="93"/>
        <v>0</v>
      </c>
      <c r="AJ535" s="110">
        <f>COUNTIF(AI$4:AI535,"&gt;0")</f>
        <v>47</v>
      </c>
      <c r="AK535" s="110">
        <v>0</v>
      </c>
      <c r="AL535" s="110">
        <v>27</v>
      </c>
      <c r="AM535" s="172" t="str">
        <f>IF(OR(Table1[[#This Row],[Line total ordered for now]]&gt;0,Table1[[#This Row],[Line total ordered for season]]&gt;0),1,"")</f>
        <v/>
      </c>
      <c r="AN535" s="173">
        <f>COUNTIF(AM$4:AM535,"&gt;0")</f>
        <v>0</v>
      </c>
      <c r="AO535" s="173">
        <f>Table1[[#This Row],[ORDER QUANTITY
to be collected BEFORE 31.3.22]]</f>
        <v>0</v>
      </c>
      <c r="AP535" s="174">
        <f t="shared" si="94"/>
        <v>0</v>
      </c>
      <c r="AQ535" s="174">
        <f>IFERROR(INDEX(Retail!H:H,MATCH($D535,Retail!$D:$D,0)),0)</f>
        <v>0</v>
      </c>
      <c r="AR535" s="174">
        <f>IFERROR(INDEX(Retail!J:J,MATCH($D535,Retail!$D:$D,0)),0)</f>
        <v>0</v>
      </c>
      <c r="AS535" s="174">
        <f>IFERROR(INDEX('NEW2022'!H:H,MATCH($D535,'NEW2022'!D:D,0)),0)</f>
        <v>0</v>
      </c>
      <c r="AT535" s="174">
        <f>IFERROR(INDEX('NEW2022'!J:J,MATCH($D535,'NEW2022'!D:D,0)),0)</f>
        <v>0</v>
      </c>
      <c r="AU535" s="174">
        <f>IFERROR(INDEX('Quiet Items'!H:H,MATCH($D535,'Quiet Items'!D:D,0)),0)</f>
        <v>0</v>
      </c>
      <c r="AV535" s="174">
        <f>IFERROR(INDEX('Quiet Items'!J:J,MATCH($D535,'Quiet Items'!D:D,0)),0)</f>
        <v>0</v>
      </c>
      <c r="AW535" s="174">
        <f>IFERROR(INDEX('1.4G'!H:H,MATCH($D535,'1.4G'!D:D,0)),0)</f>
        <v>0</v>
      </c>
      <c r="AX535" s="174">
        <f>IFERROR(INDEX('1.4G'!J:J,MATCH($D535,'1.4G'!D:D,0)),0)</f>
        <v>0</v>
      </c>
      <c r="AY535" s="174">
        <f t="shared" si="98"/>
        <v>0</v>
      </c>
      <c r="AZ535" s="174">
        <f t="shared" si="99"/>
        <v>0</v>
      </c>
      <c r="BA535" s="175">
        <f>IFERROR(Table1[[#This Row],[Line total ordered for now]]*Table1[[#This Row],[GUARANTEED PRICE
for STOCK orders collected before 31.3.22]],0)</f>
        <v>0</v>
      </c>
      <c r="BB535" s="175">
        <f t="shared" si="95"/>
        <v>0</v>
      </c>
      <c r="BC535" s="176">
        <f>(AZ535+Table1[[#This Row],[Line total ordered for now]])*Z535</f>
        <v>0</v>
      </c>
      <c r="BD535" s="200">
        <v>68.917829999999995</v>
      </c>
      <c r="BE535" s="65"/>
      <c r="BF535" s="65"/>
      <c r="BG535" s="65"/>
      <c r="BH535" s="65"/>
      <c r="BI535" s="65"/>
      <c r="BJ535" s="65"/>
      <c r="BK535" s="65"/>
      <c r="BL535" s="55"/>
      <c r="BM535"/>
      <c r="BN535"/>
      <c r="BO535"/>
      <c r="BP535"/>
      <c r="BQ535"/>
      <c r="BR535"/>
      <c r="BS535"/>
      <c r="BT535"/>
    </row>
    <row r="536" spans="1:72" ht="15.75">
      <c r="A536" s="202">
        <v>533</v>
      </c>
      <c r="B536" s="68" t="s">
        <v>6378</v>
      </c>
      <c r="C536" s="149" t="s">
        <v>156</v>
      </c>
      <c r="D536" s="149" t="s">
        <v>1758</v>
      </c>
      <c r="E536" s="149" t="s">
        <v>1759</v>
      </c>
      <c r="F536" s="158" t="str">
        <f t="shared" si="97"/>
        <v>Video</v>
      </c>
      <c r="G536" s="187">
        <v>10</v>
      </c>
      <c r="H536" s="150"/>
      <c r="I536" s="184">
        <v>79.489999999999995</v>
      </c>
      <c r="J536" s="150"/>
      <c r="K536" s="151">
        <v>10.134974999999999</v>
      </c>
      <c r="L536" s="152">
        <v>81.079799999999992</v>
      </c>
      <c r="M536" s="152">
        <v>81.079799999999992</v>
      </c>
      <c r="N536" s="153" t="s">
        <v>144</v>
      </c>
      <c r="O536" s="154">
        <v>8</v>
      </c>
      <c r="P536" s="153">
        <v>36</v>
      </c>
      <c r="Q536" s="153" t="s">
        <v>147</v>
      </c>
      <c r="R536" s="155">
        <v>18</v>
      </c>
      <c r="S536" s="155">
        <v>2.8</v>
      </c>
      <c r="T536" s="155">
        <v>0.3</v>
      </c>
      <c r="U536" s="154" t="s">
        <v>94</v>
      </c>
      <c r="V536" s="153" t="s">
        <v>89</v>
      </c>
      <c r="W536" s="153" t="s">
        <v>627</v>
      </c>
      <c r="X536" s="151" t="s">
        <v>6378</v>
      </c>
      <c r="Y536" s="151" t="s">
        <v>6378</v>
      </c>
      <c r="Z536" s="156">
        <v>4.0099999999999997E-2</v>
      </c>
      <c r="AA536" s="153" t="s">
        <v>1388</v>
      </c>
      <c r="AB536" s="153" t="s">
        <v>5225</v>
      </c>
      <c r="AC536" s="153" t="s">
        <v>2412</v>
      </c>
      <c r="AD536" s="157" t="s">
        <v>1760</v>
      </c>
      <c r="AE536" s="110">
        <v>0</v>
      </c>
      <c r="AF536" s="110">
        <v>27</v>
      </c>
      <c r="AG536" s="112">
        <f t="shared" si="96"/>
        <v>0</v>
      </c>
      <c r="AH536" s="110">
        <f>SUM(AG$4:AG536)</f>
        <v>8</v>
      </c>
      <c r="AI536" s="112">
        <f t="shared" si="93"/>
        <v>0</v>
      </c>
      <c r="AJ536" s="110">
        <f>COUNTIF(AI$4:AI536,"&gt;0")</f>
        <v>47</v>
      </c>
      <c r="AK536" s="110">
        <v>0</v>
      </c>
      <c r="AL536" s="110">
        <v>27</v>
      </c>
      <c r="AM536" s="172" t="str">
        <f>IF(OR(Table1[[#This Row],[Line total ordered for now]]&gt;0,Table1[[#This Row],[Line total ordered for season]]&gt;0),1,"")</f>
        <v/>
      </c>
      <c r="AN536" s="173">
        <f>COUNTIF(AM$4:AM536,"&gt;0")</f>
        <v>0</v>
      </c>
      <c r="AO536" s="173">
        <f>Table1[[#This Row],[ORDER QUANTITY
to be collected BEFORE 31.3.22]]</f>
        <v>0</v>
      </c>
      <c r="AP536" s="174">
        <f t="shared" si="94"/>
        <v>0</v>
      </c>
      <c r="AQ536" s="174">
        <f>IFERROR(INDEX(Retail!H:H,MATCH($D536,Retail!$D:$D,0)),0)</f>
        <v>0</v>
      </c>
      <c r="AR536" s="174">
        <f>IFERROR(INDEX(Retail!J:J,MATCH($D536,Retail!$D:$D,0)),0)</f>
        <v>0</v>
      </c>
      <c r="AS536" s="174">
        <f>IFERROR(INDEX('NEW2022'!H:H,MATCH($D536,'NEW2022'!D:D,0)),0)</f>
        <v>0</v>
      </c>
      <c r="AT536" s="174">
        <f>IFERROR(INDEX('NEW2022'!J:J,MATCH($D536,'NEW2022'!D:D,0)),0)</f>
        <v>0</v>
      </c>
      <c r="AU536" s="174">
        <f>IFERROR(INDEX('Quiet Items'!H:H,MATCH($D536,'Quiet Items'!D:D,0)),0)</f>
        <v>0</v>
      </c>
      <c r="AV536" s="174">
        <f>IFERROR(INDEX('Quiet Items'!J:J,MATCH($D536,'Quiet Items'!D:D,0)),0)</f>
        <v>0</v>
      </c>
      <c r="AW536" s="174">
        <f>IFERROR(INDEX('1.4G'!H:H,MATCH($D536,'1.4G'!D:D,0)),0)</f>
        <v>0</v>
      </c>
      <c r="AX536" s="174">
        <f>IFERROR(INDEX('1.4G'!J:J,MATCH($D536,'1.4G'!D:D,0)),0)</f>
        <v>0</v>
      </c>
      <c r="AY536" s="174">
        <f t="shared" si="98"/>
        <v>0</v>
      </c>
      <c r="AZ536" s="174">
        <f t="shared" si="99"/>
        <v>0</v>
      </c>
      <c r="BA536" s="175">
        <f>IFERROR(Table1[[#This Row],[Line total ordered for now]]*Table1[[#This Row],[GUARANTEED PRICE
for STOCK orders collected before 31.3.22]],0)</f>
        <v>0</v>
      </c>
      <c r="BB536" s="175">
        <f t="shared" si="95"/>
        <v>0</v>
      </c>
      <c r="BC536" s="176">
        <f>(AZ536+Table1[[#This Row],[Line total ordered for now]])*Z536</f>
        <v>0</v>
      </c>
      <c r="BD536" s="200">
        <v>68.917829999999995</v>
      </c>
      <c r="BE536" s="65"/>
      <c r="BF536" s="65"/>
      <c r="BG536" s="65"/>
      <c r="BH536" s="65"/>
      <c r="BI536" s="65"/>
      <c r="BJ536" s="65"/>
      <c r="BK536" s="65"/>
      <c r="BL536" s="55"/>
      <c r="BM536"/>
      <c r="BN536"/>
      <c r="BO536"/>
      <c r="BP536"/>
      <c r="BQ536"/>
      <c r="BR536"/>
      <c r="BS536"/>
      <c r="BT536"/>
    </row>
    <row r="537" spans="1:72" ht="15.75">
      <c r="A537" s="202">
        <v>534</v>
      </c>
      <c r="B537" s="68" t="s">
        <v>6378</v>
      </c>
      <c r="C537" s="149" t="s">
        <v>156</v>
      </c>
      <c r="D537" s="149" t="s">
        <v>1790</v>
      </c>
      <c r="E537" s="149" t="s">
        <v>1791</v>
      </c>
      <c r="F537" s="158" t="str">
        <f t="shared" si="97"/>
        <v>Video</v>
      </c>
      <c r="G537" s="187">
        <v>2</v>
      </c>
      <c r="H537" s="150"/>
      <c r="I537" s="184">
        <v>79.489999999999995</v>
      </c>
      <c r="J537" s="150"/>
      <c r="K537" s="151">
        <v>10.134974999999999</v>
      </c>
      <c r="L537" s="152">
        <v>81.079799999999992</v>
      </c>
      <c r="M537" s="152">
        <v>81.079799999999992</v>
      </c>
      <c r="N537" s="153" t="s">
        <v>144</v>
      </c>
      <c r="O537" s="154">
        <v>8</v>
      </c>
      <c r="P537" s="153">
        <v>30</v>
      </c>
      <c r="Q537" s="153" t="s">
        <v>147</v>
      </c>
      <c r="R537" s="155">
        <v>18</v>
      </c>
      <c r="S537" s="155">
        <v>2.8</v>
      </c>
      <c r="T537" s="155">
        <v>0.3</v>
      </c>
      <c r="U537" s="154" t="s">
        <v>94</v>
      </c>
      <c r="V537" s="153" t="s">
        <v>89</v>
      </c>
      <c r="W537" s="153" t="s">
        <v>627</v>
      </c>
      <c r="X537" s="151" t="s">
        <v>6378</v>
      </c>
      <c r="Y537" s="151" t="s">
        <v>6378</v>
      </c>
      <c r="Z537" s="156">
        <v>4.0099999999999997E-2</v>
      </c>
      <c r="AA537" s="153" t="s">
        <v>1388</v>
      </c>
      <c r="AB537" s="153" t="s">
        <v>5226</v>
      </c>
      <c r="AC537" s="153" t="s">
        <v>2412</v>
      </c>
      <c r="AD537" s="157" t="s">
        <v>1792</v>
      </c>
      <c r="AE537" s="110">
        <v>0</v>
      </c>
      <c r="AF537" s="110">
        <v>27</v>
      </c>
      <c r="AG537" s="112">
        <f t="shared" si="96"/>
        <v>0</v>
      </c>
      <c r="AH537" s="110">
        <f>SUM(AG$4:AG537)</f>
        <v>8</v>
      </c>
      <c r="AI537" s="112">
        <f t="shared" si="93"/>
        <v>0</v>
      </c>
      <c r="AJ537" s="110">
        <f>COUNTIF(AI$4:AI537,"&gt;0")</f>
        <v>47</v>
      </c>
      <c r="AK537" s="110">
        <v>0</v>
      </c>
      <c r="AL537" s="110">
        <v>27</v>
      </c>
      <c r="AM537" s="172" t="str">
        <f>IF(OR(Table1[[#This Row],[Line total ordered for now]]&gt;0,Table1[[#This Row],[Line total ordered for season]]&gt;0),1,"")</f>
        <v/>
      </c>
      <c r="AN537" s="173">
        <f>COUNTIF(AM$4:AM537,"&gt;0")</f>
        <v>0</v>
      </c>
      <c r="AO537" s="173">
        <f>Table1[[#This Row],[ORDER QUANTITY
to be collected BEFORE 31.3.22]]</f>
        <v>0</v>
      </c>
      <c r="AP537" s="174">
        <f t="shared" si="94"/>
        <v>0</v>
      </c>
      <c r="AQ537" s="174">
        <f>IFERROR(INDEX(Retail!H:H,MATCH($D537,Retail!$D:$D,0)),0)</f>
        <v>0</v>
      </c>
      <c r="AR537" s="174">
        <f>IFERROR(INDEX(Retail!J:J,MATCH($D537,Retail!$D:$D,0)),0)</f>
        <v>0</v>
      </c>
      <c r="AS537" s="174">
        <f>IFERROR(INDEX('NEW2022'!H:H,MATCH($D537,'NEW2022'!D:D,0)),0)</f>
        <v>0</v>
      </c>
      <c r="AT537" s="174">
        <f>IFERROR(INDEX('NEW2022'!J:J,MATCH($D537,'NEW2022'!D:D,0)),0)</f>
        <v>0</v>
      </c>
      <c r="AU537" s="174">
        <f>IFERROR(INDEX('Quiet Items'!H:H,MATCH($D537,'Quiet Items'!D:D,0)),0)</f>
        <v>0</v>
      </c>
      <c r="AV537" s="174">
        <f>IFERROR(INDEX('Quiet Items'!J:J,MATCH($D537,'Quiet Items'!D:D,0)),0)</f>
        <v>0</v>
      </c>
      <c r="AW537" s="174">
        <f>IFERROR(INDEX('1.4G'!H:H,MATCH($D537,'1.4G'!D:D,0)),0)</f>
        <v>0</v>
      </c>
      <c r="AX537" s="174">
        <f>IFERROR(INDEX('1.4G'!J:J,MATCH($D537,'1.4G'!D:D,0)),0)</f>
        <v>0</v>
      </c>
      <c r="AY537" s="174">
        <f t="shared" si="98"/>
        <v>0</v>
      </c>
      <c r="AZ537" s="174">
        <f t="shared" si="99"/>
        <v>0</v>
      </c>
      <c r="BA537" s="175">
        <f>IFERROR(Table1[[#This Row],[Line total ordered for now]]*Table1[[#This Row],[GUARANTEED PRICE
for STOCK orders collected before 31.3.22]],0)</f>
        <v>0</v>
      </c>
      <c r="BB537" s="175">
        <f t="shared" si="95"/>
        <v>0</v>
      </c>
      <c r="BC537" s="176">
        <f>(AZ537+Table1[[#This Row],[Line total ordered for now]])*Z537</f>
        <v>0</v>
      </c>
      <c r="BD537" s="200">
        <v>68.917829999999995</v>
      </c>
      <c r="BE537" s="65"/>
      <c r="BF537" s="65"/>
      <c r="BG537" s="65"/>
      <c r="BH537" s="65"/>
      <c r="BI537" s="65"/>
      <c r="BJ537" s="65"/>
      <c r="BK537" s="65"/>
      <c r="BL537" s="55"/>
      <c r="BM537"/>
      <c r="BN537"/>
      <c r="BO537"/>
      <c r="BP537"/>
      <c r="BQ537"/>
      <c r="BR537"/>
      <c r="BS537"/>
      <c r="BT537"/>
    </row>
    <row r="538" spans="1:72" ht="15.75">
      <c r="A538" s="202">
        <v>535</v>
      </c>
      <c r="B538" s="68" t="s">
        <v>6378</v>
      </c>
      <c r="C538" s="149" t="s">
        <v>156</v>
      </c>
      <c r="D538" s="149" t="s">
        <v>6122</v>
      </c>
      <c r="E538" s="149" t="s">
        <v>6123</v>
      </c>
      <c r="F538" s="158" t="str">
        <f t="shared" si="97"/>
        <v/>
      </c>
      <c r="G538" s="187">
        <v>0</v>
      </c>
      <c r="H538" s="150"/>
      <c r="I538" s="184">
        <v>61.02</v>
      </c>
      <c r="J538" s="150"/>
      <c r="K538" s="151">
        <v>10.17</v>
      </c>
      <c r="L538" s="152">
        <v>57.97</v>
      </c>
      <c r="M538" s="152">
        <v>61.02</v>
      </c>
      <c r="N538" s="153" t="s">
        <v>144</v>
      </c>
      <c r="O538" s="154">
        <v>6</v>
      </c>
      <c r="P538" s="153">
        <v>30</v>
      </c>
      <c r="Q538" s="153" t="s">
        <v>147</v>
      </c>
      <c r="R538" s="155">
        <v>15</v>
      </c>
      <c r="S538" s="155">
        <v>1.87</v>
      </c>
      <c r="T538" s="155">
        <v>0</v>
      </c>
      <c r="U538" s="154" t="s">
        <v>95</v>
      </c>
      <c r="V538" s="153" t="s">
        <v>88</v>
      </c>
      <c r="W538" s="153" t="s">
        <v>154</v>
      </c>
      <c r="X538" s="151">
        <v>35.99</v>
      </c>
      <c r="Y538" s="151">
        <v>29.99</v>
      </c>
      <c r="Z538" s="156">
        <v>3.1E-2</v>
      </c>
      <c r="AA538" s="153">
        <v>0</v>
      </c>
      <c r="AB538" s="153">
        <v>0</v>
      </c>
      <c r="AC538" s="153">
        <v>0</v>
      </c>
      <c r="AD538" s="157">
        <v>0</v>
      </c>
      <c r="AE538" s="110">
        <v>0</v>
      </c>
      <c r="AF538" s="110">
        <v>27</v>
      </c>
      <c r="AG538" s="112">
        <f t="shared" si="96"/>
        <v>0</v>
      </c>
      <c r="AH538" s="110">
        <f>SUM(AG$4:AG538)</f>
        <v>8</v>
      </c>
      <c r="AI538" s="112">
        <f t="shared" si="93"/>
        <v>1</v>
      </c>
      <c r="AJ538" s="110">
        <f>COUNTIF(AI$4:AI538,"&gt;0")</f>
        <v>48</v>
      </c>
      <c r="AK538" s="110">
        <v>1</v>
      </c>
      <c r="AL538" s="110">
        <v>28</v>
      </c>
      <c r="AM538" s="172" t="str">
        <f>IF(OR(Table1[[#This Row],[Line total ordered for now]]&gt;0,Table1[[#This Row],[Line total ordered for season]]&gt;0),1,"")</f>
        <v/>
      </c>
      <c r="AN538" s="173">
        <f>COUNTIF(AM$4:AM538,"&gt;0")</f>
        <v>0</v>
      </c>
      <c r="AO538" s="173">
        <f>Table1[[#This Row],[ORDER QUANTITY
to be collected BEFORE 31.3.22]]</f>
        <v>0</v>
      </c>
      <c r="AP538" s="174">
        <f t="shared" si="94"/>
        <v>0</v>
      </c>
      <c r="AQ538" s="174">
        <f>IFERROR(INDEX(Retail!H:H,MATCH($D538,Retail!$D:$D,0)),0)</f>
        <v>0</v>
      </c>
      <c r="AR538" s="174">
        <f>IFERROR(INDEX(Retail!J:J,MATCH($D538,Retail!$D:$D,0)),0)</f>
        <v>0</v>
      </c>
      <c r="AS538" s="174">
        <f>IFERROR(INDEX('NEW2022'!H:H,MATCH($D538,'NEW2022'!D:D,0)),0)</f>
        <v>0</v>
      </c>
      <c r="AT538" s="174">
        <f>IFERROR(INDEX('NEW2022'!J:J,MATCH($D538,'NEW2022'!D:D,0)),0)</f>
        <v>0</v>
      </c>
      <c r="AU538" s="174">
        <f>IFERROR(INDEX('Quiet Items'!H:H,MATCH($D538,'Quiet Items'!D:D,0)),0)</f>
        <v>0</v>
      </c>
      <c r="AV538" s="174">
        <f>IFERROR(INDEX('Quiet Items'!J:J,MATCH($D538,'Quiet Items'!D:D,0)),0)</f>
        <v>0</v>
      </c>
      <c r="AW538" s="174">
        <f>IFERROR(INDEX('1.4G'!H:H,MATCH($D538,'1.4G'!D:D,0)),0)</f>
        <v>0</v>
      </c>
      <c r="AX538" s="174">
        <f>IFERROR(INDEX('1.4G'!J:J,MATCH($D538,'1.4G'!D:D,0)),0)</f>
        <v>0</v>
      </c>
      <c r="AY538" s="174">
        <f t="shared" si="98"/>
        <v>0</v>
      </c>
      <c r="AZ538" s="174">
        <f t="shared" si="99"/>
        <v>0</v>
      </c>
      <c r="BA538" s="175">
        <f>IFERROR(Table1[[#This Row],[Line total ordered for now]]*Table1[[#This Row],[GUARANTEED PRICE
for STOCK orders collected before 31.3.22]],0)</f>
        <v>0</v>
      </c>
      <c r="BB538" s="175">
        <f t="shared" si="95"/>
        <v>0</v>
      </c>
      <c r="BC538" s="176">
        <f>(AZ538+Table1[[#This Row],[Line total ordered for now]])*Z538</f>
        <v>0</v>
      </c>
      <c r="BD538" s="200">
        <v>54.918000000000006</v>
      </c>
      <c r="BE538" s="65"/>
      <c r="BF538" s="65"/>
      <c r="BG538" s="65"/>
      <c r="BH538" s="65"/>
      <c r="BI538" s="65"/>
      <c r="BJ538" s="65"/>
      <c r="BK538" s="65"/>
      <c r="BL538" s="55"/>
      <c r="BM538"/>
      <c r="BN538"/>
      <c r="BO538"/>
      <c r="BP538"/>
      <c r="BQ538"/>
      <c r="BR538"/>
      <c r="BS538"/>
      <c r="BT538"/>
    </row>
    <row r="539" spans="1:72" ht="15.75">
      <c r="A539" s="202">
        <v>536</v>
      </c>
      <c r="B539" s="68" t="s">
        <v>6378</v>
      </c>
      <c r="C539" s="149" t="s">
        <v>156</v>
      </c>
      <c r="D539" s="149" t="s">
        <v>112</v>
      </c>
      <c r="E539" s="149" t="s">
        <v>360</v>
      </c>
      <c r="F539" s="158" t="str">
        <f t="shared" si="97"/>
        <v>Video</v>
      </c>
      <c r="G539" s="187">
        <v>0</v>
      </c>
      <c r="H539" s="150"/>
      <c r="I539" s="184">
        <v>53.09</v>
      </c>
      <c r="J539" s="150"/>
      <c r="K539" s="151">
        <v>10.459987994249801</v>
      </c>
      <c r="L539" s="152">
        <v>59.621931567223861</v>
      </c>
      <c r="M539" s="152">
        <v>62.759927965498804</v>
      </c>
      <c r="N539" s="153" t="s">
        <v>144</v>
      </c>
      <c r="O539" s="154">
        <v>6</v>
      </c>
      <c r="P539" s="153">
        <v>25</v>
      </c>
      <c r="Q539" s="153" t="s">
        <v>147</v>
      </c>
      <c r="R539" s="155">
        <v>16.899999999999999</v>
      </c>
      <c r="S539" s="155">
        <v>2.4</v>
      </c>
      <c r="T539" s="155">
        <v>0.3</v>
      </c>
      <c r="U539" s="154" t="s">
        <v>94</v>
      </c>
      <c r="V539" s="153" t="s">
        <v>89</v>
      </c>
      <c r="W539" s="153" t="s">
        <v>154</v>
      </c>
      <c r="X539" s="151">
        <v>33.99</v>
      </c>
      <c r="Y539" s="151">
        <v>25.49</v>
      </c>
      <c r="Z539" s="156">
        <v>3.0099999999999998E-2</v>
      </c>
      <c r="AA539" s="153" t="s">
        <v>187</v>
      </c>
      <c r="AB539" s="153" t="s">
        <v>5830</v>
      </c>
      <c r="AC539" s="153" t="s">
        <v>141</v>
      </c>
      <c r="AD539" s="157" t="s">
        <v>554</v>
      </c>
      <c r="AE539" s="110">
        <v>0</v>
      </c>
      <c r="AF539" s="110">
        <v>27</v>
      </c>
      <c r="AG539" s="112">
        <f t="shared" si="96"/>
        <v>0</v>
      </c>
      <c r="AH539" s="110">
        <f>SUM(AG$4:AG539)</f>
        <v>8</v>
      </c>
      <c r="AI539" s="112">
        <f t="shared" si="93"/>
        <v>1</v>
      </c>
      <c r="AJ539" s="110">
        <f>COUNTIF(AI$4:AI539,"&gt;0")</f>
        <v>49</v>
      </c>
      <c r="AK539" s="110">
        <v>0</v>
      </c>
      <c r="AL539" s="110">
        <v>28</v>
      </c>
      <c r="AM539" s="172" t="str">
        <f>IF(OR(Table1[[#This Row],[Line total ordered for now]]&gt;0,Table1[[#This Row],[Line total ordered for season]]&gt;0),1,"")</f>
        <v/>
      </c>
      <c r="AN539" s="173">
        <f>COUNTIF(AM$4:AM539,"&gt;0")</f>
        <v>0</v>
      </c>
      <c r="AO539" s="173">
        <f>Table1[[#This Row],[ORDER QUANTITY
to be collected BEFORE 31.3.22]]</f>
        <v>0</v>
      </c>
      <c r="AP539" s="174">
        <f t="shared" si="94"/>
        <v>0</v>
      </c>
      <c r="AQ539" s="174">
        <f>IFERROR(INDEX(Retail!H:H,MATCH($D539,Retail!$D:$D,0)),0)</f>
        <v>0</v>
      </c>
      <c r="AR539" s="174">
        <f>IFERROR(INDEX(Retail!J:J,MATCH($D539,Retail!$D:$D,0)),0)</f>
        <v>0</v>
      </c>
      <c r="AS539" s="174">
        <f>IFERROR(INDEX('NEW2022'!H:H,MATCH($D539,'NEW2022'!D:D,0)),0)</f>
        <v>0</v>
      </c>
      <c r="AT539" s="174">
        <f>IFERROR(INDEX('NEW2022'!J:J,MATCH($D539,'NEW2022'!D:D,0)),0)</f>
        <v>0</v>
      </c>
      <c r="AU539" s="174">
        <f>IFERROR(INDEX('Quiet Items'!H:H,MATCH($D539,'Quiet Items'!D:D,0)),0)</f>
        <v>0</v>
      </c>
      <c r="AV539" s="174">
        <f>IFERROR(INDEX('Quiet Items'!J:J,MATCH($D539,'Quiet Items'!D:D,0)),0)</f>
        <v>0</v>
      </c>
      <c r="AW539" s="174">
        <f>IFERROR(INDEX('1.4G'!H:H,MATCH($D539,'1.4G'!D:D,0)),0)</f>
        <v>0</v>
      </c>
      <c r="AX539" s="174">
        <f>IFERROR(INDEX('1.4G'!J:J,MATCH($D539,'1.4G'!D:D,0)),0)</f>
        <v>0</v>
      </c>
      <c r="AY539" s="174">
        <f t="shared" si="98"/>
        <v>0</v>
      </c>
      <c r="AZ539" s="174">
        <f t="shared" si="99"/>
        <v>0</v>
      </c>
      <c r="BA539" s="175">
        <f>IFERROR(Table1[[#This Row],[Line total ordered for now]]*Table1[[#This Row],[GUARANTEED PRICE
for STOCK orders collected before 31.3.22]],0)</f>
        <v>0</v>
      </c>
      <c r="BB539" s="175">
        <f t="shared" si="95"/>
        <v>0</v>
      </c>
      <c r="BC539" s="176">
        <f>(AZ539+Table1[[#This Row],[Line total ordered for now]])*Z539</f>
        <v>0</v>
      </c>
      <c r="BD539" s="200">
        <v>56.483935168948925</v>
      </c>
      <c r="BE539" s="65"/>
      <c r="BF539" s="65"/>
      <c r="BG539" s="65"/>
      <c r="BH539" s="65"/>
      <c r="BI539" s="65"/>
      <c r="BJ539" s="65"/>
      <c r="BK539" s="65"/>
      <c r="BL539" s="55"/>
      <c r="BM539"/>
      <c r="BN539"/>
      <c r="BO539"/>
      <c r="BP539"/>
      <c r="BQ539"/>
      <c r="BR539"/>
      <c r="BS539"/>
      <c r="BT539"/>
    </row>
    <row r="540" spans="1:72" ht="15.75">
      <c r="A540" s="202">
        <v>537</v>
      </c>
      <c r="B540" s="68" t="s">
        <v>6378</v>
      </c>
      <c r="C540" s="149" t="s">
        <v>156</v>
      </c>
      <c r="D540" s="149" t="s">
        <v>1635</v>
      </c>
      <c r="E540" s="149" t="s">
        <v>778</v>
      </c>
      <c r="F540" s="158" t="str">
        <f t="shared" si="97"/>
        <v>Video</v>
      </c>
      <c r="G540" s="187">
        <v>3</v>
      </c>
      <c r="H540" s="150"/>
      <c r="I540" s="184">
        <v>63.19</v>
      </c>
      <c r="J540" s="150"/>
      <c r="K540" s="151">
        <v>11.598333333333334</v>
      </c>
      <c r="L540" s="152">
        <v>63.326900000000002</v>
      </c>
      <c r="M540" s="152">
        <v>69.59</v>
      </c>
      <c r="N540" s="153" t="s">
        <v>144</v>
      </c>
      <c r="O540" s="154">
        <v>6</v>
      </c>
      <c r="P540" s="153">
        <v>16</v>
      </c>
      <c r="Q540" s="153" t="s">
        <v>147</v>
      </c>
      <c r="R540" s="155">
        <v>13.9</v>
      </c>
      <c r="S540" s="155">
        <v>2.1</v>
      </c>
      <c r="T540" s="155">
        <v>0.3</v>
      </c>
      <c r="U540" s="154" t="s">
        <v>94</v>
      </c>
      <c r="V540" s="153" t="s">
        <v>89</v>
      </c>
      <c r="W540" s="153" t="s">
        <v>627</v>
      </c>
      <c r="X540" s="151" t="s">
        <v>6378</v>
      </c>
      <c r="Y540" s="151" t="s">
        <v>6378</v>
      </c>
      <c r="Z540" s="156">
        <v>3.95E-2</v>
      </c>
      <c r="AA540" s="153" t="s">
        <v>1388</v>
      </c>
      <c r="AB540" s="153" t="s">
        <v>5221</v>
      </c>
      <c r="AC540" s="153" t="s">
        <v>2412</v>
      </c>
      <c r="AD540" s="157" t="s">
        <v>4637</v>
      </c>
      <c r="AE540" s="110">
        <v>0</v>
      </c>
      <c r="AF540" s="110">
        <v>27</v>
      </c>
      <c r="AG540" s="112">
        <f t="shared" si="96"/>
        <v>0</v>
      </c>
      <c r="AH540" s="110">
        <f>SUM(AG$4:AG540)</f>
        <v>8</v>
      </c>
      <c r="AI540" s="112">
        <f t="shared" si="93"/>
        <v>0</v>
      </c>
      <c r="AJ540" s="110">
        <f>COUNTIF(AI$4:AI540,"&gt;0")</f>
        <v>49</v>
      </c>
      <c r="AK540" s="110">
        <v>0</v>
      </c>
      <c r="AL540" s="110">
        <v>28</v>
      </c>
      <c r="AM540" s="172" t="str">
        <f>IF(OR(Table1[[#This Row],[Line total ordered for now]]&gt;0,Table1[[#This Row],[Line total ordered for season]]&gt;0),1,"")</f>
        <v/>
      </c>
      <c r="AN540" s="173">
        <f>COUNTIF(AM$4:AM540,"&gt;0")</f>
        <v>0</v>
      </c>
      <c r="AO540" s="173">
        <f>Table1[[#This Row],[ORDER QUANTITY
to be collected BEFORE 31.3.22]]</f>
        <v>0</v>
      </c>
      <c r="AP540" s="174">
        <f t="shared" si="94"/>
        <v>0</v>
      </c>
      <c r="AQ540" s="174">
        <f>IFERROR(INDEX(Retail!H:H,MATCH($D540,Retail!$D:$D,0)),0)</f>
        <v>0</v>
      </c>
      <c r="AR540" s="174">
        <f>IFERROR(INDEX(Retail!J:J,MATCH($D540,Retail!$D:$D,0)),0)</f>
        <v>0</v>
      </c>
      <c r="AS540" s="174">
        <f>IFERROR(INDEX('NEW2022'!H:H,MATCH($D540,'NEW2022'!D:D,0)),0)</f>
        <v>0</v>
      </c>
      <c r="AT540" s="174">
        <f>IFERROR(INDEX('NEW2022'!J:J,MATCH($D540,'NEW2022'!D:D,0)),0)</f>
        <v>0</v>
      </c>
      <c r="AU540" s="174">
        <f>IFERROR(INDEX('Quiet Items'!H:H,MATCH($D540,'Quiet Items'!D:D,0)),0)</f>
        <v>0</v>
      </c>
      <c r="AV540" s="174">
        <f>IFERROR(INDEX('Quiet Items'!J:J,MATCH($D540,'Quiet Items'!D:D,0)),0)</f>
        <v>0</v>
      </c>
      <c r="AW540" s="174">
        <f>IFERROR(INDEX('1.4G'!H:H,MATCH($D540,'1.4G'!D:D,0)),0)</f>
        <v>0</v>
      </c>
      <c r="AX540" s="174">
        <f>IFERROR(INDEX('1.4G'!J:J,MATCH($D540,'1.4G'!D:D,0)),0)</f>
        <v>0</v>
      </c>
      <c r="AY540" s="174">
        <f t="shared" si="98"/>
        <v>0</v>
      </c>
      <c r="AZ540" s="174">
        <f t="shared" si="99"/>
        <v>0</v>
      </c>
      <c r="BA540" s="175">
        <f>IFERROR(Table1[[#This Row],[Line total ordered for now]]*Table1[[#This Row],[GUARANTEED PRICE
for STOCK orders collected before 31.3.22]],0)</f>
        <v>0</v>
      </c>
      <c r="BB540" s="175">
        <f t="shared" si="95"/>
        <v>0</v>
      </c>
      <c r="BC540" s="176">
        <f>(AZ540+Table1[[#This Row],[Line total ordered for now]])*Z540</f>
        <v>0</v>
      </c>
      <c r="BD540" s="200">
        <v>59.151499999999999</v>
      </c>
      <c r="BE540" s="65"/>
      <c r="BF540" s="65"/>
      <c r="BG540" s="65"/>
      <c r="BH540" s="65"/>
      <c r="BI540" s="65"/>
      <c r="BJ540" s="65"/>
      <c r="BK540" s="65"/>
      <c r="BL540" s="55"/>
      <c r="BM540"/>
      <c r="BN540"/>
      <c r="BO540"/>
      <c r="BP540"/>
      <c r="BQ540"/>
      <c r="BR540"/>
      <c r="BS540"/>
      <c r="BT540"/>
    </row>
    <row r="541" spans="1:72" ht="15.75">
      <c r="A541" s="202">
        <v>538</v>
      </c>
      <c r="B541" s="68" t="s">
        <v>6378</v>
      </c>
      <c r="C541" s="149" t="s">
        <v>156</v>
      </c>
      <c r="D541" s="149" t="s">
        <v>242</v>
      </c>
      <c r="E541" s="149" t="s">
        <v>382</v>
      </c>
      <c r="F541" s="158" t="str">
        <f t="shared" si="97"/>
        <v>Video</v>
      </c>
      <c r="G541" s="187">
        <v>0</v>
      </c>
      <c r="H541" s="150"/>
      <c r="I541" s="184">
        <v>46.57</v>
      </c>
      <c r="J541" s="150"/>
      <c r="K541" s="151">
        <v>12.831906534127558</v>
      </c>
      <c r="L541" s="152">
        <v>48.761244829684721</v>
      </c>
      <c r="M541" s="152">
        <v>51.327626136510233</v>
      </c>
      <c r="N541" s="153" t="s">
        <v>148</v>
      </c>
      <c r="O541" s="154">
        <v>4</v>
      </c>
      <c r="P541" s="153">
        <v>30</v>
      </c>
      <c r="Q541" s="153" t="s">
        <v>147</v>
      </c>
      <c r="R541" s="155">
        <v>11</v>
      </c>
      <c r="S541" s="155">
        <v>2</v>
      </c>
      <c r="T541" s="155">
        <v>0.3</v>
      </c>
      <c r="U541" s="154" t="s">
        <v>94</v>
      </c>
      <c r="V541" s="153" t="s">
        <v>89</v>
      </c>
      <c r="W541" s="153" t="s">
        <v>154</v>
      </c>
      <c r="X541" s="151">
        <v>44.99</v>
      </c>
      <c r="Y541" s="151">
        <v>33.99</v>
      </c>
      <c r="Z541" s="156">
        <v>2.4575E-2</v>
      </c>
      <c r="AA541" s="153" t="s">
        <v>232</v>
      </c>
      <c r="AB541" s="153" t="s">
        <v>5270</v>
      </c>
      <c r="AC541" s="153" t="s">
        <v>4790</v>
      </c>
      <c r="AD541" s="157" t="s">
        <v>431</v>
      </c>
      <c r="AE541" s="110">
        <v>0</v>
      </c>
      <c r="AF541" s="110">
        <v>27</v>
      </c>
      <c r="AG541" s="112">
        <f t="shared" si="96"/>
        <v>0</v>
      </c>
      <c r="AH541" s="110">
        <f>SUM(AG$4:AG541)</f>
        <v>8</v>
      </c>
      <c r="AI541" s="112">
        <f t="shared" si="93"/>
        <v>1</v>
      </c>
      <c r="AJ541" s="110">
        <f>COUNTIF(AI$4:AI541,"&gt;0")</f>
        <v>50</v>
      </c>
      <c r="AK541" s="110">
        <v>0</v>
      </c>
      <c r="AL541" s="110">
        <v>28</v>
      </c>
      <c r="AM541" s="172" t="str">
        <f>IF(OR(Table1[[#This Row],[Line total ordered for now]]&gt;0,Table1[[#This Row],[Line total ordered for season]]&gt;0),1,"")</f>
        <v/>
      </c>
      <c r="AN541" s="173">
        <f>COUNTIF(AM$4:AM541,"&gt;0")</f>
        <v>0</v>
      </c>
      <c r="AO541" s="173">
        <f>Table1[[#This Row],[ORDER QUANTITY
to be collected BEFORE 31.3.22]]</f>
        <v>0</v>
      </c>
      <c r="AP541" s="174">
        <f t="shared" si="94"/>
        <v>0</v>
      </c>
      <c r="AQ541" s="174">
        <f>IFERROR(INDEX(Retail!H:H,MATCH($D541,Retail!$D:$D,0)),0)</f>
        <v>0</v>
      </c>
      <c r="AR541" s="174">
        <f>IFERROR(INDEX(Retail!J:J,MATCH($D541,Retail!$D:$D,0)),0)</f>
        <v>0</v>
      </c>
      <c r="AS541" s="174">
        <f>IFERROR(INDEX('NEW2022'!H:H,MATCH($D541,'NEW2022'!D:D,0)),0)</f>
        <v>0</v>
      </c>
      <c r="AT541" s="174">
        <f>IFERROR(INDEX('NEW2022'!J:J,MATCH($D541,'NEW2022'!D:D,0)),0)</f>
        <v>0</v>
      </c>
      <c r="AU541" s="174">
        <f>IFERROR(INDEX('Quiet Items'!H:H,MATCH($D541,'Quiet Items'!D:D,0)),0)</f>
        <v>0</v>
      </c>
      <c r="AV541" s="174">
        <f>IFERROR(INDEX('Quiet Items'!J:J,MATCH($D541,'Quiet Items'!D:D,0)),0)</f>
        <v>0</v>
      </c>
      <c r="AW541" s="174">
        <f>IFERROR(INDEX('1.4G'!H:H,MATCH($D541,'1.4G'!D:D,0)),0)</f>
        <v>0</v>
      </c>
      <c r="AX541" s="174">
        <f>IFERROR(INDEX('1.4G'!J:J,MATCH($D541,'1.4G'!D:D,0)),0)</f>
        <v>0</v>
      </c>
      <c r="AY541" s="174">
        <f t="shared" si="98"/>
        <v>0</v>
      </c>
      <c r="AZ541" s="174">
        <f t="shared" si="99"/>
        <v>0</v>
      </c>
      <c r="BA541" s="175">
        <f>IFERROR(Table1[[#This Row],[Line total ordered for now]]*Table1[[#This Row],[GUARANTEED PRICE
for STOCK orders collected before 31.3.22]],0)</f>
        <v>0</v>
      </c>
      <c r="BB541" s="175">
        <f t="shared" si="95"/>
        <v>0</v>
      </c>
      <c r="BC541" s="176">
        <f>(AZ541+Table1[[#This Row],[Line total ordered for now]])*Z541</f>
        <v>0</v>
      </c>
      <c r="BD541" s="200">
        <v>46.194863522859208</v>
      </c>
      <c r="BE541" s="65"/>
      <c r="BF541" s="65"/>
      <c r="BG541" s="65"/>
      <c r="BH541" s="65"/>
      <c r="BI541" s="65"/>
      <c r="BJ541" s="65"/>
      <c r="BK541" s="65"/>
      <c r="BL541" s="55"/>
      <c r="BM541"/>
      <c r="BN541"/>
      <c r="BO541"/>
      <c r="BP541"/>
      <c r="BQ541"/>
      <c r="BR541"/>
      <c r="BS541"/>
      <c r="BT541"/>
    </row>
    <row r="542" spans="1:72" ht="15.75">
      <c r="A542" s="202">
        <v>539</v>
      </c>
      <c r="B542" s="68" t="s">
        <v>582</v>
      </c>
      <c r="C542" s="149" t="s">
        <v>156</v>
      </c>
      <c r="D542" s="149" t="s">
        <v>524</v>
      </c>
      <c r="E542" s="149" t="s">
        <v>525</v>
      </c>
      <c r="F542" s="158" t="str">
        <f t="shared" si="97"/>
        <v>Video</v>
      </c>
      <c r="G542" s="187">
        <v>0</v>
      </c>
      <c r="H542" s="150"/>
      <c r="I542" s="184">
        <v>48.82</v>
      </c>
      <c r="J542" s="150"/>
      <c r="K542" s="151">
        <v>14.171356052261316</v>
      </c>
      <c r="L542" s="152">
        <v>53.851152998593001</v>
      </c>
      <c r="M542" s="152">
        <v>56.685424209045266</v>
      </c>
      <c r="N542" s="153" t="s">
        <v>148</v>
      </c>
      <c r="O542" s="154">
        <v>4</v>
      </c>
      <c r="P542" s="153">
        <v>22</v>
      </c>
      <c r="Q542" s="153" t="s">
        <v>146</v>
      </c>
      <c r="R542" s="155">
        <v>15</v>
      </c>
      <c r="S542" s="155">
        <v>1.9</v>
      </c>
      <c r="T542" s="155">
        <v>0</v>
      </c>
      <c r="U542" s="154" t="s">
        <v>95</v>
      </c>
      <c r="V542" s="153" t="s">
        <v>88</v>
      </c>
      <c r="W542" s="153" t="s">
        <v>154</v>
      </c>
      <c r="X542" s="151">
        <v>47.99</v>
      </c>
      <c r="Y542" s="151">
        <v>35.99</v>
      </c>
      <c r="Z542" s="156">
        <v>2.7E-2</v>
      </c>
      <c r="AA542" s="153" t="s">
        <v>5967</v>
      </c>
      <c r="AB542" s="153" t="s">
        <v>4642</v>
      </c>
      <c r="AC542" s="153" t="s">
        <v>277</v>
      </c>
      <c r="AD542" s="157" t="s">
        <v>526</v>
      </c>
      <c r="AE542" s="110">
        <v>1</v>
      </c>
      <c r="AF542" s="110">
        <v>28</v>
      </c>
      <c r="AG542" s="112">
        <f t="shared" si="96"/>
        <v>1</v>
      </c>
      <c r="AH542" s="110">
        <f>SUM(AG$4:AG542)</f>
        <v>9</v>
      </c>
      <c r="AI542" s="112">
        <f t="shared" si="93"/>
        <v>1</v>
      </c>
      <c r="AJ542" s="110">
        <f>COUNTIF(AI$4:AI542,"&gt;0")</f>
        <v>51</v>
      </c>
      <c r="AK542" s="110">
        <v>1</v>
      </c>
      <c r="AL542" s="110">
        <v>29</v>
      </c>
      <c r="AM542" s="172" t="str">
        <f>IF(OR(Table1[[#This Row],[Line total ordered for now]]&gt;0,Table1[[#This Row],[Line total ordered for season]]&gt;0),1,"")</f>
        <v/>
      </c>
      <c r="AN542" s="173">
        <f>COUNTIF(AM$4:AM542,"&gt;0")</f>
        <v>0</v>
      </c>
      <c r="AO542" s="173">
        <f>Table1[[#This Row],[ORDER QUANTITY
to be collected BEFORE 31.3.22]]</f>
        <v>0</v>
      </c>
      <c r="AP542" s="174">
        <f t="shared" si="94"/>
        <v>0</v>
      </c>
      <c r="AQ542" s="174">
        <f>IFERROR(INDEX(Retail!H:H,MATCH($D542,Retail!$D:$D,0)),0)</f>
        <v>0</v>
      </c>
      <c r="AR542" s="174">
        <f>IFERROR(INDEX(Retail!J:J,MATCH($D542,Retail!$D:$D,0)),0)</f>
        <v>0</v>
      </c>
      <c r="AS542" s="174">
        <f>IFERROR(INDEX('NEW2022'!H:H,MATCH($D542,'NEW2022'!D:D,0)),0)</f>
        <v>0</v>
      </c>
      <c r="AT542" s="174">
        <f>IFERROR(INDEX('NEW2022'!J:J,MATCH($D542,'NEW2022'!D:D,0)),0)</f>
        <v>0</v>
      </c>
      <c r="AU542" s="174">
        <f>IFERROR(INDEX('Quiet Items'!H:H,MATCH($D542,'Quiet Items'!D:D,0)),0)</f>
        <v>0</v>
      </c>
      <c r="AV542" s="174">
        <f>IFERROR(INDEX('Quiet Items'!J:J,MATCH($D542,'Quiet Items'!D:D,0)),0)</f>
        <v>0</v>
      </c>
      <c r="AW542" s="174">
        <f>IFERROR(INDEX('1.4G'!H:H,MATCH($D542,'1.4G'!D:D,0)),0)</f>
        <v>0</v>
      </c>
      <c r="AX542" s="174">
        <f>IFERROR(INDEX('1.4G'!J:J,MATCH($D542,'1.4G'!D:D,0)),0)</f>
        <v>0</v>
      </c>
      <c r="AY542" s="174">
        <f t="shared" si="98"/>
        <v>0</v>
      </c>
      <c r="AZ542" s="174">
        <f t="shared" si="99"/>
        <v>0</v>
      </c>
      <c r="BA542" s="175">
        <f>IFERROR(Table1[[#This Row],[Line total ordered for now]]*Table1[[#This Row],[GUARANTEED PRICE
for STOCK orders collected before 31.3.22]],0)</f>
        <v>0</v>
      </c>
      <c r="BB542" s="175">
        <f t="shared" si="95"/>
        <v>0</v>
      </c>
      <c r="BC542" s="176">
        <f>(AZ542+Table1[[#This Row],[Line total ordered for now]])*Z542</f>
        <v>0</v>
      </c>
      <c r="BD542" s="200">
        <v>51.016881788140743</v>
      </c>
      <c r="BE542" s="65"/>
      <c r="BF542" s="65"/>
      <c r="BG542" s="65"/>
      <c r="BH542" s="65"/>
      <c r="BI542" s="65"/>
      <c r="BJ542" s="65"/>
      <c r="BK542" s="65"/>
      <c r="BL542" s="55"/>
      <c r="BM542"/>
      <c r="BN542"/>
      <c r="BO542"/>
      <c r="BP542"/>
      <c r="BQ542"/>
      <c r="BR542"/>
      <c r="BS542"/>
      <c r="BT542"/>
    </row>
    <row r="543" spans="1:72" ht="15.75">
      <c r="A543" s="202">
        <v>540</v>
      </c>
      <c r="B543" s="68" t="s">
        <v>6378</v>
      </c>
      <c r="C543" s="149" t="s">
        <v>156</v>
      </c>
      <c r="D543" s="149" t="s">
        <v>6368</v>
      </c>
      <c r="E543" s="149" t="s">
        <v>6369</v>
      </c>
      <c r="F543" s="158" t="str">
        <f t="shared" si="97"/>
        <v>Video</v>
      </c>
      <c r="G543" s="187">
        <v>61</v>
      </c>
      <c r="H543" s="150"/>
      <c r="I543" s="184">
        <v>75.78</v>
      </c>
      <c r="J543" s="150"/>
      <c r="K543" s="151">
        <v>14.416666666666666</v>
      </c>
      <c r="L543" s="152">
        <v>82.18</v>
      </c>
      <c r="M543" s="152">
        <v>86.5</v>
      </c>
      <c r="N543" s="153" t="s">
        <v>148</v>
      </c>
      <c r="O543" s="154">
        <v>6</v>
      </c>
      <c r="P543" s="153">
        <v>35</v>
      </c>
      <c r="Q543" s="153" t="s">
        <v>147</v>
      </c>
      <c r="R543" s="155">
        <v>10.98</v>
      </c>
      <c r="S543" s="155">
        <v>2.34</v>
      </c>
      <c r="T543" s="155">
        <v>0</v>
      </c>
      <c r="U543" s="154" t="s">
        <v>95</v>
      </c>
      <c r="V543" s="153" t="s">
        <v>88</v>
      </c>
      <c r="W543" s="153" t="s">
        <v>154</v>
      </c>
      <c r="X543" s="151">
        <v>39.99</v>
      </c>
      <c r="Y543" s="151" t="e">
        <v>#VALUE!</v>
      </c>
      <c r="Z543" s="156">
        <v>2.9000000000000001E-2</v>
      </c>
      <c r="AA543" s="153">
        <v>0</v>
      </c>
      <c r="AB543" s="153">
        <v>0</v>
      </c>
      <c r="AC543" s="153">
        <v>0</v>
      </c>
      <c r="AD543" s="157" t="s">
        <v>6370</v>
      </c>
      <c r="AE543" s="110">
        <v>0</v>
      </c>
      <c r="AF543" s="110">
        <v>28</v>
      </c>
      <c r="AG543" s="112">
        <f t="shared" si="96"/>
        <v>0</v>
      </c>
      <c r="AH543" s="110">
        <f>SUM(AG$4:AG543)</f>
        <v>9</v>
      </c>
      <c r="AI543" s="112">
        <f t="shared" si="93"/>
        <v>1</v>
      </c>
      <c r="AJ543" s="110">
        <f>COUNTIF(AI$4:AI543,"&gt;0")</f>
        <v>52</v>
      </c>
      <c r="AK543" s="110">
        <v>1</v>
      </c>
      <c r="AL543" s="110">
        <v>30</v>
      </c>
      <c r="AM543" s="172" t="str">
        <f>IF(OR(Table1[[#This Row],[Line total ordered for now]]&gt;0,Table1[[#This Row],[Line total ordered for season]]&gt;0),1,"")</f>
        <v/>
      </c>
      <c r="AN543" s="173">
        <f>COUNTIF(AM$4:AM543,"&gt;0")</f>
        <v>0</v>
      </c>
      <c r="AO543" s="173">
        <f>Table1[[#This Row],[ORDER QUANTITY
to be collected BEFORE 31.3.22]]</f>
        <v>0</v>
      </c>
      <c r="AP543" s="174">
        <f t="shared" si="94"/>
        <v>0</v>
      </c>
      <c r="AQ543" s="174">
        <f>IFERROR(INDEX(Retail!H:H,MATCH($D543,Retail!$D:$D,0)),0)</f>
        <v>0</v>
      </c>
      <c r="AR543" s="174">
        <f>IFERROR(INDEX(Retail!J:J,MATCH($D543,Retail!$D:$D,0)),0)</f>
        <v>0</v>
      </c>
      <c r="AS543" s="174">
        <f>IFERROR(INDEX('NEW2022'!H:H,MATCH($D543,'NEW2022'!D:D,0)),0)</f>
        <v>0</v>
      </c>
      <c r="AT543" s="174">
        <f>IFERROR(INDEX('NEW2022'!J:J,MATCH($D543,'NEW2022'!D:D,0)),0)</f>
        <v>0</v>
      </c>
      <c r="AU543" s="174">
        <f>IFERROR(INDEX('Quiet Items'!H:H,MATCH($D543,'Quiet Items'!D:D,0)),0)</f>
        <v>0</v>
      </c>
      <c r="AV543" s="174">
        <f>IFERROR(INDEX('Quiet Items'!J:J,MATCH($D543,'Quiet Items'!D:D,0)),0)</f>
        <v>0</v>
      </c>
      <c r="AW543" s="174">
        <f>IFERROR(INDEX('1.4G'!H:H,MATCH($D543,'1.4G'!D:D,0)),0)</f>
        <v>0</v>
      </c>
      <c r="AX543" s="174">
        <f>IFERROR(INDEX('1.4G'!J:J,MATCH($D543,'1.4G'!D:D,0)),0)</f>
        <v>0</v>
      </c>
      <c r="AY543" s="174">
        <f t="shared" si="98"/>
        <v>0</v>
      </c>
      <c r="AZ543" s="174">
        <f t="shared" si="99"/>
        <v>0</v>
      </c>
      <c r="BA543" s="175">
        <f>IFERROR(Table1[[#This Row],[Line total ordered for now]]*Table1[[#This Row],[GUARANTEED PRICE
for STOCK orders collected before 31.3.22]],0)</f>
        <v>0</v>
      </c>
      <c r="BB543" s="175">
        <f t="shared" si="95"/>
        <v>0</v>
      </c>
      <c r="BC543" s="176">
        <f>(AZ543+Table1[[#This Row],[Line total ordered for now]])*Z543</f>
        <v>0</v>
      </c>
      <c r="BD543" s="200">
        <v>77.850000000000009</v>
      </c>
      <c r="BE543" s="65"/>
      <c r="BF543" s="65"/>
      <c r="BG543" s="65"/>
      <c r="BH543" s="65"/>
      <c r="BI543" s="65"/>
      <c r="BJ543" s="65"/>
      <c r="BK543" s="65"/>
      <c r="BL543" s="55"/>
      <c r="BM543"/>
      <c r="BN543"/>
      <c r="BO543"/>
      <c r="BP543"/>
      <c r="BQ543"/>
      <c r="BR543"/>
      <c r="BS543"/>
      <c r="BT543"/>
    </row>
    <row r="544" spans="1:72" ht="15.75">
      <c r="A544" s="202">
        <v>541</v>
      </c>
      <c r="B544" s="68" t="s">
        <v>6378</v>
      </c>
      <c r="C544" s="149" t="s">
        <v>156</v>
      </c>
      <c r="D544" s="149" t="s">
        <v>114</v>
      </c>
      <c r="E544" s="149" t="s">
        <v>362</v>
      </c>
      <c r="F544" s="158" t="str">
        <f t="shared" si="97"/>
        <v>Video</v>
      </c>
      <c r="G544" s="187">
        <v>0</v>
      </c>
      <c r="H544" s="150"/>
      <c r="I544" s="184">
        <v>48.38</v>
      </c>
      <c r="J544" s="150"/>
      <c r="K544" s="151">
        <v>14.52458633663573</v>
      </c>
      <c r="L544" s="152">
        <v>55.193428079215771</v>
      </c>
      <c r="M544" s="152">
        <v>58.098345346542921</v>
      </c>
      <c r="N544" s="153" t="s">
        <v>148</v>
      </c>
      <c r="O544" s="154">
        <v>4</v>
      </c>
      <c r="P544" s="153">
        <v>35</v>
      </c>
      <c r="Q544" s="153" t="s">
        <v>147</v>
      </c>
      <c r="R544" s="155">
        <v>14.5</v>
      </c>
      <c r="S544" s="155">
        <v>1.9</v>
      </c>
      <c r="T544" s="155">
        <v>0.3</v>
      </c>
      <c r="U544" s="154" t="s">
        <v>94</v>
      </c>
      <c r="V544" s="153" t="s">
        <v>89</v>
      </c>
      <c r="W544" s="153" t="s">
        <v>154</v>
      </c>
      <c r="X544" s="151">
        <v>47.99</v>
      </c>
      <c r="Y544" s="151">
        <v>35.99</v>
      </c>
      <c r="Z544" s="156">
        <v>3.2399999999999998E-2</v>
      </c>
      <c r="AA544" s="153" t="s">
        <v>187</v>
      </c>
      <c r="AB544" s="153" t="s">
        <v>5840</v>
      </c>
      <c r="AC544" s="153" t="s">
        <v>141</v>
      </c>
      <c r="AD544" s="157" t="s">
        <v>284</v>
      </c>
      <c r="AE544" s="110">
        <v>0</v>
      </c>
      <c r="AF544" s="110">
        <v>28</v>
      </c>
      <c r="AG544" s="112">
        <f t="shared" si="96"/>
        <v>0</v>
      </c>
      <c r="AH544" s="110">
        <f>SUM(AG$4:AG544)</f>
        <v>9</v>
      </c>
      <c r="AI544" s="112">
        <f t="shared" si="93"/>
        <v>1</v>
      </c>
      <c r="AJ544" s="110">
        <f>COUNTIF(AI$4:AI544,"&gt;0")</f>
        <v>53</v>
      </c>
      <c r="AK544" s="110">
        <v>0</v>
      </c>
      <c r="AL544" s="110">
        <v>30</v>
      </c>
      <c r="AM544" s="172" t="str">
        <f>IF(OR(Table1[[#This Row],[Line total ordered for now]]&gt;0,Table1[[#This Row],[Line total ordered for season]]&gt;0),1,"")</f>
        <v/>
      </c>
      <c r="AN544" s="173">
        <f>COUNTIF(AM$4:AM544,"&gt;0")</f>
        <v>0</v>
      </c>
      <c r="AO544" s="173">
        <f>Table1[[#This Row],[ORDER QUANTITY
to be collected BEFORE 31.3.22]]</f>
        <v>0</v>
      </c>
      <c r="AP544" s="174">
        <f t="shared" si="94"/>
        <v>0</v>
      </c>
      <c r="AQ544" s="174">
        <f>IFERROR(INDEX(Retail!H:H,MATCH($D544,Retail!$D:$D,0)),0)</f>
        <v>0</v>
      </c>
      <c r="AR544" s="174">
        <f>IFERROR(INDEX(Retail!J:J,MATCH($D544,Retail!$D:$D,0)),0)</f>
        <v>0</v>
      </c>
      <c r="AS544" s="174">
        <f>IFERROR(INDEX('NEW2022'!H:H,MATCH($D544,'NEW2022'!D:D,0)),0)</f>
        <v>0</v>
      </c>
      <c r="AT544" s="174">
        <f>IFERROR(INDEX('NEW2022'!J:J,MATCH($D544,'NEW2022'!D:D,0)),0)</f>
        <v>0</v>
      </c>
      <c r="AU544" s="174">
        <f>IFERROR(INDEX('Quiet Items'!H:H,MATCH($D544,'Quiet Items'!D:D,0)),0)</f>
        <v>0</v>
      </c>
      <c r="AV544" s="174">
        <f>IFERROR(INDEX('Quiet Items'!J:J,MATCH($D544,'Quiet Items'!D:D,0)),0)</f>
        <v>0</v>
      </c>
      <c r="AW544" s="174">
        <f>IFERROR(INDEX('1.4G'!H:H,MATCH($D544,'1.4G'!D:D,0)),0)</f>
        <v>0</v>
      </c>
      <c r="AX544" s="174">
        <f>IFERROR(INDEX('1.4G'!J:J,MATCH($D544,'1.4G'!D:D,0)),0)</f>
        <v>0</v>
      </c>
      <c r="AY544" s="174">
        <f t="shared" si="98"/>
        <v>0</v>
      </c>
      <c r="AZ544" s="174">
        <f t="shared" si="99"/>
        <v>0</v>
      </c>
      <c r="BA544" s="175">
        <f>IFERROR(Table1[[#This Row],[Line total ordered for now]]*Table1[[#This Row],[GUARANTEED PRICE
for STOCK orders collected before 31.3.22]],0)</f>
        <v>0</v>
      </c>
      <c r="BB544" s="175">
        <f t="shared" si="95"/>
        <v>0</v>
      </c>
      <c r="BC544" s="176">
        <f>(AZ544+Table1[[#This Row],[Line total ordered for now]])*Z544</f>
        <v>0</v>
      </c>
      <c r="BD544" s="200">
        <v>52.288510811888628</v>
      </c>
      <c r="BE544" s="65"/>
      <c r="BF544" s="65"/>
      <c r="BG544" s="65"/>
      <c r="BH544" s="65"/>
      <c r="BI544" s="65"/>
      <c r="BJ544" s="65"/>
      <c r="BK544" s="65"/>
      <c r="BL544" s="55"/>
      <c r="BM544"/>
      <c r="BN544"/>
      <c r="BO544"/>
      <c r="BP544"/>
      <c r="BQ544"/>
      <c r="BR544"/>
      <c r="BS544"/>
      <c r="BT544"/>
    </row>
    <row r="545" spans="1:72" ht="15.75">
      <c r="A545" s="202">
        <v>542</v>
      </c>
      <c r="B545" s="68" t="s">
        <v>6378</v>
      </c>
      <c r="C545" s="149" t="s">
        <v>156</v>
      </c>
      <c r="D545" s="149" t="s">
        <v>115</v>
      </c>
      <c r="E545" s="149" t="s">
        <v>363</v>
      </c>
      <c r="F545" s="158" t="str">
        <f t="shared" si="97"/>
        <v>Video</v>
      </c>
      <c r="G545" s="187">
        <v>0</v>
      </c>
      <c r="H545" s="150"/>
      <c r="I545" s="184">
        <v>49.95</v>
      </c>
      <c r="J545" s="150"/>
      <c r="K545" s="151">
        <v>14.52458633663573</v>
      </c>
      <c r="L545" s="152">
        <v>55.193428079215771</v>
      </c>
      <c r="M545" s="152">
        <v>58.098345346542921</v>
      </c>
      <c r="N545" s="153" t="s">
        <v>148</v>
      </c>
      <c r="O545" s="154">
        <v>4</v>
      </c>
      <c r="P545" s="153">
        <v>35</v>
      </c>
      <c r="Q545" s="153" t="s">
        <v>147</v>
      </c>
      <c r="R545" s="155">
        <v>14.5</v>
      </c>
      <c r="S545" s="155">
        <v>1.9</v>
      </c>
      <c r="T545" s="155">
        <v>0.3</v>
      </c>
      <c r="U545" s="154" t="s">
        <v>94</v>
      </c>
      <c r="V545" s="153" t="s">
        <v>89</v>
      </c>
      <c r="W545" s="153" t="s">
        <v>154</v>
      </c>
      <c r="X545" s="151">
        <v>47.99</v>
      </c>
      <c r="Y545" s="151">
        <v>35.99</v>
      </c>
      <c r="Z545" s="156">
        <v>3.2399999999999998E-2</v>
      </c>
      <c r="AA545" s="153" t="s">
        <v>187</v>
      </c>
      <c r="AB545" s="153" t="s">
        <v>5845</v>
      </c>
      <c r="AC545" s="153" t="s">
        <v>141</v>
      </c>
      <c r="AD545" s="157" t="s">
        <v>555</v>
      </c>
      <c r="AE545" s="110">
        <v>0</v>
      </c>
      <c r="AF545" s="110">
        <v>28</v>
      </c>
      <c r="AG545" s="112">
        <f t="shared" si="96"/>
        <v>0</v>
      </c>
      <c r="AH545" s="110">
        <f>SUM(AG$4:AG545)</f>
        <v>9</v>
      </c>
      <c r="AI545" s="112">
        <f t="shared" si="93"/>
        <v>1</v>
      </c>
      <c r="AJ545" s="110">
        <f>COUNTIF(AI$4:AI545,"&gt;0")</f>
        <v>54</v>
      </c>
      <c r="AK545" s="110">
        <v>0</v>
      </c>
      <c r="AL545" s="110">
        <v>30</v>
      </c>
      <c r="AM545" s="172" t="str">
        <f>IF(OR(Table1[[#This Row],[Line total ordered for now]]&gt;0,Table1[[#This Row],[Line total ordered for season]]&gt;0),1,"")</f>
        <v/>
      </c>
      <c r="AN545" s="173">
        <f>COUNTIF(AM$4:AM545,"&gt;0")</f>
        <v>0</v>
      </c>
      <c r="AO545" s="173">
        <f>Table1[[#This Row],[ORDER QUANTITY
to be collected BEFORE 31.3.22]]</f>
        <v>0</v>
      </c>
      <c r="AP545" s="174">
        <f t="shared" si="94"/>
        <v>0</v>
      </c>
      <c r="AQ545" s="174">
        <f>IFERROR(INDEX(Retail!H:H,MATCH($D545,Retail!$D:$D,0)),0)</f>
        <v>0</v>
      </c>
      <c r="AR545" s="174">
        <f>IFERROR(INDEX(Retail!J:J,MATCH($D545,Retail!$D:$D,0)),0)</f>
        <v>0</v>
      </c>
      <c r="AS545" s="174">
        <f>IFERROR(INDEX('NEW2022'!H:H,MATCH($D545,'NEW2022'!D:D,0)),0)</f>
        <v>0</v>
      </c>
      <c r="AT545" s="174">
        <f>IFERROR(INDEX('NEW2022'!J:J,MATCH($D545,'NEW2022'!D:D,0)),0)</f>
        <v>0</v>
      </c>
      <c r="AU545" s="174">
        <f>IFERROR(INDEX('Quiet Items'!H:H,MATCH($D545,'Quiet Items'!D:D,0)),0)</f>
        <v>0</v>
      </c>
      <c r="AV545" s="174">
        <f>IFERROR(INDEX('Quiet Items'!J:J,MATCH($D545,'Quiet Items'!D:D,0)),0)</f>
        <v>0</v>
      </c>
      <c r="AW545" s="174">
        <f>IFERROR(INDEX('1.4G'!H:H,MATCH($D545,'1.4G'!D:D,0)),0)</f>
        <v>0</v>
      </c>
      <c r="AX545" s="174">
        <f>IFERROR(INDEX('1.4G'!J:J,MATCH($D545,'1.4G'!D:D,0)),0)</f>
        <v>0</v>
      </c>
      <c r="AY545" s="174">
        <f t="shared" si="98"/>
        <v>0</v>
      </c>
      <c r="AZ545" s="174">
        <f t="shared" si="99"/>
        <v>0</v>
      </c>
      <c r="BA545" s="175">
        <f>IFERROR(Table1[[#This Row],[Line total ordered for now]]*Table1[[#This Row],[GUARANTEED PRICE
for STOCK orders collected before 31.3.22]],0)</f>
        <v>0</v>
      </c>
      <c r="BB545" s="175">
        <f t="shared" si="95"/>
        <v>0</v>
      </c>
      <c r="BC545" s="176">
        <f>(AZ545+Table1[[#This Row],[Line total ordered for now]])*Z545</f>
        <v>0</v>
      </c>
      <c r="BD545" s="200">
        <v>52.288510811888628</v>
      </c>
      <c r="BE545" s="65"/>
      <c r="BF545" s="65"/>
      <c r="BG545" s="65"/>
      <c r="BH545" s="65"/>
      <c r="BI545" s="65"/>
      <c r="BJ545" s="65"/>
      <c r="BK545" s="65"/>
      <c r="BL545" s="55"/>
      <c r="BM545"/>
      <c r="BN545"/>
      <c r="BO545"/>
      <c r="BP545"/>
      <c r="BQ545"/>
      <c r="BR545"/>
      <c r="BS545"/>
      <c r="BT545"/>
    </row>
    <row r="546" spans="1:72" ht="15.75">
      <c r="A546" s="202">
        <v>543</v>
      </c>
      <c r="B546" s="68" t="s">
        <v>6378</v>
      </c>
      <c r="C546" s="149" t="s">
        <v>156</v>
      </c>
      <c r="D546" s="149" t="s">
        <v>1384</v>
      </c>
      <c r="E546" s="149" t="s">
        <v>1385</v>
      </c>
      <c r="F546" s="158" t="str">
        <f t="shared" si="97"/>
        <v/>
      </c>
      <c r="G546" s="187">
        <v>20</v>
      </c>
      <c r="H546" s="150"/>
      <c r="I546" s="184">
        <v>53.22</v>
      </c>
      <c r="J546" s="150"/>
      <c r="K546" s="151">
        <v>14.538506108738893</v>
      </c>
      <c r="L546" s="152">
        <v>54.284399999999998</v>
      </c>
      <c r="M546" s="152">
        <v>58.154024434955573</v>
      </c>
      <c r="N546" s="153" t="s">
        <v>148</v>
      </c>
      <c r="O546" s="154">
        <v>4</v>
      </c>
      <c r="P546" s="153">
        <v>23</v>
      </c>
      <c r="Q546" s="153" t="s">
        <v>147</v>
      </c>
      <c r="R546" s="155">
        <v>12.8</v>
      </c>
      <c r="S546" s="155">
        <v>2.87</v>
      </c>
      <c r="T546" s="155">
        <v>0.3</v>
      </c>
      <c r="U546" s="154" t="s">
        <v>94</v>
      </c>
      <c r="V546" s="153" t="s">
        <v>89</v>
      </c>
      <c r="W546" s="153" t="s">
        <v>627</v>
      </c>
      <c r="X546" s="151" t="s">
        <v>6378</v>
      </c>
      <c r="Y546" s="151" t="s">
        <v>6378</v>
      </c>
      <c r="Z546" s="156">
        <v>3.2199999999999999E-2</v>
      </c>
      <c r="AA546" s="153" t="s">
        <v>624</v>
      </c>
      <c r="AB546" s="153" t="s">
        <v>5132</v>
      </c>
      <c r="AC546" s="153" t="s">
        <v>149</v>
      </c>
      <c r="AD546" s="157" t="s">
        <v>626</v>
      </c>
      <c r="AE546" s="110">
        <v>0</v>
      </c>
      <c r="AF546" s="110">
        <v>28</v>
      </c>
      <c r="AG546" s="112">
        <f t="shared" si="96"/>
        <v>0</v>
      </c>
      <c r="AH546" s="110">
        <f>SUM(AG$4:AG546)</f>
        <v>9</v>
      </c>
      <c r="AI546" s="112">
        <f t="shared" si="93"/>
        <v>0</v>
      </c>
      <c r="AJ546" s="110">
        <f>COUNTIF(AI$4:AI546,"&gt;0")</f>
        <v>54</v>
      </c>
      <c r="AK546" s="110">
        <v>0</v>
      </c>
      <c r="AL546" s="110">
        <v>30</v>
      </c>
      <c r="AM546" s="172" t="str">
        <f>IF(OR(Table1[[#This Row],[Line total ordered for now]]&gt;0,Table1[[#This Row],[Line total ordered for season]]&gt;0),1,"")</f>
        <v/>
      </c>
      <c r="AN546" s="173">
        <f>COUNTIF(AM$4:AM546,"&gt;0")</f>
        <v>0</v>
      </c>
      <c r="AO546" s="173">
        <f>Table1[[#This Row],[ORDER QUANTITY
to be collected BEFORE 31.3.22]]</f>
        <v>0</v>
      </c>
      <c r="AP546" s="174">
        <f t="shared" si="94"/>
        <v>0</v>
      </c>
      <c r="AQ546" s="174">
        <f>IFERROR(INDEX(Retail!H:H,MATCH($D546,Retail!$D:$D,0)),0)</f>
        <v>0</v>
      </c>
      <c r="AR546" s="174">
        <f>IFERROR(INDEX(Retail!J:J,MATCH($D546,Retail!$D:$D,0)),0)</f>
        <v>0</v>
      </c>
      <c r="AS546" s="174">
        <f>IFERROR(INDEX('NEW2022'!H:H,MATCH($D546,'NEW2022'!D:D,0)),0)</f>
        <v>0</v>
      </c>
      <c r="AT546" s="174">
        <f>IFERROR(INDEX('NEW2022'!J:J,MATCH($D546,'NEW2022'!D:D,0)),0)</f>
        <v>0</v>
      </c>
      <c r="AU546" s="174">
        <f>IFERROR(INDEX('Quiet Items'!H:H,MATCH($D546,'Quiet Items'!D:D,0)),0)</f>
        <v>0</v>
      </c>
      <c r="AV546" s="174">
        <f>IFERROR(INDEX('Quiet Items'!J:J,MATCH($D546,'Quiet Items'!D:D,0)),0)</f>
        <v>0</v>
      </c>
      <c r="AW546" s="174">
        <f>IFERROR(INDEX('1.4G'!H:H,MATCH($D546,'1.4G'!D:D,0)),0)</f>
        <v>0</v>
      </c>
      <c r="AX546" s="174">
        <f>IFERROR(INDEX('1.4G'!J:J,MATCH($D546,'1.4G'!D:D,0)),0)</f>
        <v>0</v>
      </c>
      <c r="AY546" s="174">
        <f t="shared" si="98"/>
        <v>0</v>
      </c>
      <c r="AZ546" s="174">
        <f t="shared" si="99"/>
        <v>0</v>
      </c>
      <c r="BA546" s="175">
        <f>IFERROR(Table1[[#This Row],[Line total ordered for now]]*Table1[[#This Row],[GUARANTEED PRICE
for STOCK orders collected before 31.3.22]],0)</f>
        <v>0</v>
      </c>
      <c r="BB546" s="175">
        <f t="shared" si="95"/>
        <v>0</v>
      </c>
      <c r="BC546" s="176">
        <f>(AZ546+Table1[[#This Row],[Line total ordered for now]])*Z546</f>
        <v>0</v>
      </c>
      <c r="BD546" s="200">
        <v>49.430920769712237</v>
      </c>
      <c r="BE546" s="65"/>
      <c r="BF546" s="65"/>
      <c r="BG546" s="65"/>
      <c r="BH546" s="65"/>
      <c r="BI546" s="65"/>
      <c r="BJ546" s="65"/>
      <c r="BK546" s="65"/>
      <c r="BL546" s="55"/>
      <c r="BM546"/>
      <c r="BN546"/>
      <c r="BO546"/>
      <c r="BP546"/>
      <c r="BQ546"/>
      <c r="BR546"/>
      <c r="BS546"/>
      <c r="BT546"/>
    </row>
    <row r="547" spans="1:72" ht="15.75">
      <c r="A547" s="202">
        <v>544</v>
      </c>
      <c r="B547" s="68" t="s">
        <v>6378</v>
      </c>
      <c r="C547" s="149" t="s">
        <v>156</v>
      </c>
      <c r="D547" s="149" t="s">
        <v>113</v>
      </c>
      <c r="E547" s="149" t="s">
        <v>361</v>
      </c>
      <c r="F547" s="158" t="str">
        <f t="shared" si="97"/>
        <v>Video</v>
      </c>
      <c r="G547" s="187">
        <v>0</v>
      </c>
      <c r="H547" s="150"/>
      <c r="I547" s="184">
        <v>50.03</v>
      </c>
      <c r="J547" s="150"/>
      <c r="K547" s="151">
        <v>14.562673131507527</v>
      </c>
      <c r="L547" s="152">
        <v>55.3381578997286</v>
      </c>
      <c r="M547" s="152">
        <v>58.250692526030107</v>
      </c>
      <c r="N547" s="153" t="s">
        <v>148</v>
      </c>
      <c r="O547" s="154">
        <v>4</v>
      </c>
      <c r="P547" s="153">
        <v>30</v>
      </c>
      <c r="Q547" s="153" t="s">
        <v>147</v>
      </c>
      <c r="R547" s="155">
        <v>14.5</v>
      </c>
      <c r="S547" s="155">
        <v>1.9</v>
      </c>
      <c r="T547" s="155">
        <v>0.3</v>
      </c>
      <c r="U547" s="154" t="s">
        <v>94</v>
      </c>
      <c r="V547" s="153" t="s">
        <v>89</v>
      </c>
      <c r="W547" s="153" t="s">
        <v>154</v>
      </c>
      <c r="X547" s="151">
        <v>47.99</v>
      </c>
      <c r="Y547" s="151">
        <v>35.99</v>
      </c>
      <c r="Z547" s="156">
        <v>3.2599999999999997E-2</v>
      </c>
      <c r="AA547" s="153" t="s">
        <v>187</v>
      </c>
      <c r="AB547" s="153" t="s">
        <v>5836</v>
      </c>
      <c r="AC547" s="153" t="s">
        <v>141</v>
      </c>
      <c r="AD547" s="157" t="s">
        <v>306</v>
      </c>
      <c r="AE547" s="110">
        <v>0</v>
      </c>
      <c r="AF547" s="110">
        <v>28</v>
      </c>
      <c r="AG547" s="112">
        <f t="shared" si="96"/>
        <v>0</v>
      </c>
      <c r="AH547" s="110">
        <f>SUM(AG$4:AG547)</f>
        <v>9</v>
      </c>
      <c r="AI547" s="112">
        <f t="shared" si="93"/>
        <v>1</v>
      </c>
      <c r="AJ547" s="110">
        <f>COUNTIF(AI$4:AI547,"&gt;0")</f>
        <v>55</v>
      </c>
      <c r="AK547" s="110">
        <v>0</v>
      </c>
      <c r="AL547" s="110">
        <v>30</v>
      </c>
      <c r="AM547" s="172" t="str">
        <f>IF(OR(Table1[[#This Row],[Line total ordered for now]]&gt;0,Table1[[#This Row],[Line total ordered for season]]&gt;0),1,"")</f>
        <v/>
      </c>
      <c r="AN547" s="173">
        <f>COUNTIF(AM$4:AM547,"&gt;0")</f>
        <v>0</v>
      </c>
      <c r="AO547" s="173">
        <f>Table1[[#This Row],[ORDER QUANTITY
to be collected BEFORE 31.3.22]]</f>
        <v>0</v>
      </c>
      <c r="AP547" s="174">
        <f t="shared" si="94"/>
        <v>0</v>
      </c>
      <c r="AQ547" s="174">
        <f>IFERROR(INDEX(Retail!H:H,MATCH($D547,Retail!$D:$D,0)),0)</f>
        <v>0</v>
      </c>
      <c r="AR547" s="174">
        <f>IFERROR(INDEX(Retail!J:J,MATCH($D547,Retail!$D:$D,0)),0)</f>
        <v>0</v>
      </c>
      <c r="AS547" s="174">
        <f>IFERROR(INDEX('NEW2022'!H:H,MATCH($D547,'NEW2022'!D:D,0)),0)</f>
        <v>0</v>
      </c>
      <c r="AT547" s="174">
        <f>IFERROR(INDEX('NEW2022'!J:J,MATCH($D547,'NEW2022'!D:D,0)),0)</f>
        <v>0</v>
      </c>
      <c r="AU547" s="174">
        <f>IFERROR(INDEX('Quiet Items'!H:H,MATCH($D547,'Quiet Items'!D:D,0)),0)</f>
        <v>0</v>
      </c>
      <c r="AV547" s="174">
        <f>IFERROR(INDEX('Quiet Items'!J:J,MATCH($D547,'Quiet Items'!D:D,0)),0)</f>
        <v>0</v>
      </c>
      <c r="AW547" s="174">
        <f>IFERROR(INDEX('1.4G'!H:H,MATCH($D547,'1.4G'!D:D,0)),0)</f>
        <v>0</v>
      </c>
      <c r="AX547" s="174">
        <f>IFERROR(INDEX('1.4G'!J:J,MATCH($D547,'1.4G'!D:D,0)),0)</f>
        <v>0</v>
      </c>
      <c r="AY547" s="174">
        <f t="shared" si="98"/>
        <v>0</v>
      </c>
      <c r="AZ547" s="174">
        <f t="shared" si="99"/>
        <v>0</v>
      </c>
      <c r="BA547" s="175">
        <f>IFERROR(Table1[[#This Row],[Line total ordered for now]]*Table1[[#This Row],[GUARANTEED PRICE
for STOCK orders collected before 31.3.22]],0)</f>
        <v>0</v>
      </c>
      <c r="BB547" s="175">
        <f t="shared" si="95"/>
        <v>0</v>
      </c>
      <c r="BC547" s="176">
        <f>(AZ547+Table1[[#This Row],[Line total ordered for now]])*Z547</f>
        <v>0</v>
      </c>
      <c r="BD547" s="200">
        <v>52.425623273427099</v>
      </c>
      <c r="BE547" s="65"/>
      <c r="BF547" s="65"/>
      <c r="BG547" s="65"/>
      <c r="BH547" s="65"/>
      <c r="BI547" s="65"/>
      <c r="BJ547" s="65"/>
      <c r="BK547" s="65"/>
      <c r="BL547" s="55"/>
      <c r="BM547"/>
      <c r="BN547"/>
      <c r="BO547"/>
      <c r="BP547"/>
      <c r="BQ547"/>
      <c r="BR547"/>
      <c r="BS547"/>
      <c r="BT547"/>
    </row>
    <row r="548" spans="1:72" ht="15.75">
      <c r="A548" s="202">
        <v>545</v>
      </c>
      <c r="B548" s="68" t="s">
        <v>6378</v>
      </c>
      <c r="C548" s="149" t="s">
        <v>156</v>
      </c>
      <c r="D548" s="149" t="s">
        <v>1090</v>
      </c>
      <c r="E548" s="149" t="s">
        <v>1091</v>
      </c>
      <c r="F548" s="158" t="str">
        <f t="shared" si="97"/>
        <v>Video</v>
      </c>
      <c r="G548" s="187">
        <v>0</v>
      </c>
      <c r="H548" s="150"/>
      <c r="I548" s="184">
        <v>55.47</v>
      </c>
      <c r="J548" s="150"/>
      <c r="K548" s="151">
        <v>14.646385369665303</v>
      </c>
      <c r="L548" s="152">
        <v>56.5794</v>
      </c>
      <c r="M548" s="152">
        <v>58.585541478661213</v>
      </c>
      <c r="N548" s="153" t="s">
        <v>148</v>
      </c>
      <c r="O548" s="154">
        <v>4</v>
      </c>
      <c r="P548" s="153">
        <v>25</v>
      </c>
      <c r="Q548" s="153" t="s">
        <v>146</v>
      </c>
      <c r="R548" s="155">
        <v>16</v>
      </c>
      <c r="S548" s="155">
        <v>2.2000000000000002</v>
      </c>
      <c r="T548" s="155">
        <v>0.3</v>
      </c>
      <c r="U548" s="154" t="s">
        <v>95</v>
      </c>
      <c r="V548" s="153" t="s">
        <v>88</v>
      </c>
      <c r="W548" s="153" t="s">
        <v>627</v>
      </c>
      <c r="X548" s="151" t="s">
        <v>6378</v>
      </c>
      <c r="Y548" s="151" t="s">
        <v>6378</v>
      </c>
      <c r="Z548" s="156">
        <v>3.95E-2</v>
      </c>
      <c r="AA548" s="153" t="s">
        <v>793</v>
      </c>
      <c r="AB548" s="153" t="s">
        <v>4962</v>
      </c>
      <c r="AC548" s="153" t="s">
        <v>795</v>
      </c>
      <c r="AD548" s="157" t="s">
        <v>1092</v>
      </c>
      <c r="AE548" s="110">
        <v>1</v>
      </c>
      <c r="AF548" s="110">
        <v>29</v>
      </c>
      <c r="AG548" s="112">
        <f t="shared" si="96"/>
        <v>0</v>
      </c>
      <c r="AH548" s="110">
        <f>SUM(AG$4:AG548)</f>
        <v>9</v>
      </c>
      <c r="AI548" s="112">
        <f t="shared" si="93"/>
        <v>0</v>
      </c>
      <c r="AJ548" s="110">
        <f>COUNTIF(AI$4:AI548,"&gt;0")</f>
        <v>55</v>
      </c>
      <c r="AK548" s="110">
        <v>1</v>
      </c>
      <c r="AL548" s="110">
        <v>31</v>
      </c>
      <c r="AM548" s="172" t="str">
        <f>IF(OR(Table1[[#This Row],[Line total ordered for now]]&gt;0,Table1[[#This Row],[Line total ordered for season]]&gt;0),1,"")</f>
        <v/>
      </c>
      <c r="AN548" s="173">
        <f>COUNTIF(AM$4:AM548,"&gt;0")</f>
        <v>0</v>
      </c>
      <c r="AO548" s="173">
        <f>Table1[[#This Row],[ORDER QUANTITY
to be collected BEFORE 31.3.22]]</f>
        <v>0</v>
      </c>
      <c r="AP548" s="174">
        <f t="shared" si="94"/>
        <v>0</v>
      </c>
      <c r="AQ548" s="174">
        <f>IFERROR(INDEX(Retail!H:H,MATCH($D548,Retail!$D:$D,0)),0)</f>
        <v>0</v>
      </c>
      <c r="AR548" s="174">
        <f>IFERROR(INDEX(Retail!J:J,MATCH($D548,Retail!$D:$D,0)),0)</f>
        <v>0</v>
      </c>
      <c r="AS548" s="174">
        <f>IFERROR(INDEX('NEW2022'!H:H,MATCH($D548,'NEW2022'!D:D,0)),0)</f>
        <v>0</v>
      </c>
      <c r="AT548" s="174">
        <f>IFERROR(INDEX('NEW2022'!J:J,MATCH($D548,'NEW2022'!D:D,0)),0)</f>
        <v>0</v>
      </c>
      <c r="AU548" s="174">
        <f>IFERROR(INDEX('Quiet Items'!H:H,MATCH($D548,'Quiet Items'!D:D,0)),0)</f>
        <v>0</v>
      </c>
      <c r="AV548" s="174">
        <f>IFERROR(INDEX('Quiet Items'!J:J,MATCH($D548,'Quiet Items'!D:D,0)),0)</f>
        <v>0</v>
      </c>
      <c r="AW548" s="174">
        <f>IFERROR(INDEX('1.4G'!H:H,MATCH($D548,'1.4G'!D:D,0)),0)</f>
        <v>0</v>
      </c>
      <c r="AX548" s="174">
        <f>IFERROR(INDEX('1.4G'!J:J,MATCH($D548,'1.4G'!D:D,0)),0)</f>
        <v>0</v>
      </c>
      <c r="AY548" s="174">
        <f t="shared" si="98"/>
        <v>0</v>
      </c>
      <c r="AZ548" s="174">
        <f t="shared" si="99"/>
        <v>0</v>
      </c>
      <c r="BA548" s="175">
        <f>IFERROR(Table1[[#This Row],[Line total ordered for now]]*Table1[[#This Row],[GUARANTEED PRICE
for STOCK orders collected before 31.3.22]],0)</f>
        <v>0</v>
      </c>
      <c r="BB548" s="175">
        <f t="shared" si="95"/>
        <v>0</v>
      </c>
      <c r="BC548" s="176">
        <f>(AZ548+Table1[[#This Row],[Line total ordered for now]])*Z548</f>
        <v>0</v>
      </c>
      <c r="BD548" s="200">
        <v>49.797710256862032</v>
      </c>
      <c r="BE548" s="65"/>
      <c r="BF548" s="65"/>
      <c r="BG548" s="65"/>
      <c r="BH548" s="65"/>
      <c r="BI548" s="65"/>
      <c r="BJ548" s="65"/>
      <c r="BK548" s="65"/>
      <c r="BL548" s="55"/>
      <c r="BM548"/>
      <c r="BN548"/>
      <c r="BO548"/>
      <c r="BP548"/>
      <c r="BQ548"/>
      <c r="BR548"/>
      <c r="BS548"/>
      <c r="BT548"/>
    </row>
    <row r="549" spans="1:72" ht="15.75">
      <c r="A549" s="202">
        <v>546</v>
      </c>
      <c r="B549" s="68" t="s">
        <v>6378</v>
      </c>
      <c r="C549" s="149" t="s">
        <v>156</v>
      </c>
      <c r="D549" s="149" t="s">
        <v>1436</v>
      </c>
      <c r="E549" s="149" t="s">
        <v>5134</v>
      </c>
      <c r="F549" s="158" t="str">
        <f t="shared" si="97"/>
        <v>Video</v>
      </c>
      <c r="G549" s="187">
        <v>38</v>
      </c>
      <c r="H549" s="150"/>
      <c r="I549" s="184">
        <v>53.22</v>
      </c>
      <c r="J549" s="150"/>
      <c r="K549" s="151">
        <v>14.6525</v>
      </c>
      <c r="L549" s="152">
        <v>53.335100000000004</v>
      </c>
      <c r="M549" s="152">
        <v>58.61</v>
      </c>
      <c r="N549" s="153" t="s">
        <v>148</v>
      </c>
      <c r="O549" s="154">
        <v>4</v>
      </c>
      <c r="P549" s="153">
        <v>23</v>
      </c>
      <c r="Q549" s="153" t="s">
        <v>147</v>
      </c>
      <c r="R549" s="155">
        <v>15</v>
      </c>
      <c r="S549" s="155">
        <v>2.87</v>
      </c>
      <c r="T549" s="155">
        <v>0.3</v>
      </c>
      <c r="U549" s="154" t="s">
        <v>94</v>
      </c>
      <c r="V549" s="153" t="s">
        <v>89</v>
      </c>
      <c r="W549" s="153" t="s">
        <v>627</v>
      </c>
      <c r="X549" s="151" t="s">
        <v>6378</v>
      </c>
      <c r="Y549" s="151" t="s">
        <v>6378</v>
      </c>
      <c r="Z549" s="156">
        <v>3.2199999999999999E-2</v>
      </c>
      <c r="AA549" s="153" t="s">
        <v>624</v>
      </c>
      <c r="AB549" s="153" t="s">
        <v>5135</v>
      </c>
      <c r="AC549" s="153" t="s">
        <v>149</v>
      </c>
      <c r="AD549" s="157" t="s">
        <v>1437</v>
      </c>
      <c r="AE549" s="110">
        <v>0</v>
      </c>
      <c r="AF549" s="110">
        <v>29</v>
      </c>
      <c r="AG549" s="112">
        <f t="shared" si="96"/>
        <v>0</v>
      </c>
      <c r="AH549" s="110">
        <f>SUM(AG$4:AG549)</f>
        <v>9</v>
      </c>
      <c r="AI549" s="112">
        <f t="shared" si="93"/>
        <v>0</v>
      </c>
      <c r="AJ549" s="110">
        <f>COUNTIF(AI$4:AI549,"&gt;0")</f>
        <v>55</v>
      </c>
      <c r="AK549" s="110">
        <v>0</v>
      </c>
      <c r="AL549" s="110">
        <v>31</v>
      </c>
      <c r="AM549" s="172" t="str">
        <f>IF(OR(Table1[[#This Row],[Line total ordered for now]]&gt;0,Table1[[#This Row],[Line total ordered for season]]&gt;0),1,"")</f>
        <v/>
      </c>
      <c r="AN549" s="173">
        <f>COUNTIF(AM$4:AM549,"&gt;0")</f>
        <v>0</v>
      </c>
      <c r="AO549" s="173">
        <f>Table1[[#This Row],[ORDER QUANTITY
to be collected BEFORE 31.3.22]]</f>
        <v>0</v>
      </c>
      <c r="AP549" s="174">
        <f t="shared" si="94"/>
        <v>0</v>
      </c>
      <c r="AQ549" s="174">
        <f>IFERROR(INDEX(Retail!H:H,MATCH($D549,Retail!$D:$D,0)),0)</f>
        <v>0</v>
      </c>
      <c r="AR549" s="174">
        <f>IFERROR(INDEX(Retail!J:J,MATCH($D549,Retail!$D:$D,0)),0)</f>
        <v>0</v>
      </c>
      <c r="AS549" s="174">
        <f>IFERROR(INDEX('NEW2022'!H:H,MATCH($D549,'NEW2022'!D:D,0)),0)</f>
        <v>0</v>
      </c>
      <c r="AT549" s="174">
        <f>IFERROR(INDEX('NEW2022'!J:J,MATCH($D549,'NEW2022'!D:D,0)),0)</f>
        <v>0</v>
      </c>
      <c r="AU549" s="174">
        <f>IFERROR(INDEX('Quiet Items'!H:H,MATCH($D549,'Quiet Items'!D:D,0)),0)</f>
        <v>0</v>
      </c>
      <c r="AV549" s="174">
        <f>IFERROR(INDEX('Quiet Items'!J:J,MATCH($D549,'Quiet Items'!D:D,0)),0)</f>
        <v>0</v>
      </c>
      <c r="AW549" s="174">
        <f>IFERROR(INDEX('1.4G'!H:H,MATCH($D549,'1.4G'!D:D,0)),0)</f>
        <v>0</v>
      </c>
      <c r="AX549" s="174">
        <f>IFERROR(INDEX('1.4G'!J:J,MATCH($D549,'1.4G'!D:D,0)),0)</f>
        <v>0</v>
      </c>
      <c r="AY549" s="174">
        <f t="shared" si="98"/>
        <v>0</v>
      </c>
      <c r="AZ549" s="174">
        <f t="shared" si="99"/>
        <v>0</v>
      </c>
      <c r="BA549" s="175">
        <f>IFERROR(Table1[[#This Row],[Line total ordered for now]]*Table1[[#This Row],[GUARANTEED PRICE
for STOCK orders collected before 31.3.22]],0)</f>
        <v>0</v>
      </c>
      <c r="BB549" s="175">
        <f t="shared" si="95"/>
        <v>0</v>
      </c>
      <c r="BC549" s="176">
        <f>(AZ549+Table1[[#This Row],[Line total ordered for now]])*Z549</f>
        <v>0</v>
      </c>
      <c r="BD549" s="200">
        <v>49.8185</v>
      </c>
      <c r="BE549" s="65"/>
      <c r="BF549" s="65"/>
      <c r="BG549" s="65"/>
      <c r="BH549" s="65"/>
      <c r="BI549" s="65"/>
      <c r="BJ549" s="65"/>
      <c r="BK549" s="65"/>
      <c r="BL549" s="55"/>
      <c r="BM549"/>
      <c r="BN549"/>
      <c r="BO549"/>
      <c r="BP549"/>
      <c r="BQ549"/>
      <c r="BR549"/>
      <c r="BS549"/>
      <c r="BT549"/>
    </row>
    <row r="550" spans="1:72" ht="15.75">
      <c r="A550" s="202">
        <v>547</v>
      </c>
      <c r="B550" s="68" t="s">
        <v>6378</v>
      </c>
      <c r="C550" s="149" t="s">
        <v>156</v>
      </c>
      <c r="D550" s="149" t="s">
        <v>1523</v>
      </c>
      <c r="E550" s="149" t="s">
        <v>1524</v>
      </c>
      <c r="F550" s="158" t="str">
        <f t="shared" si="97"/>
        <v>Video</v>
      </c>
      <c r="G550" s="187">
        <v>14</v>
      </c>
      <c r="H550" s="150"/>
      <c r="I550" s="184">
        <v>53.22</v>
      </c>
      <c r="J550" s="150"/>
      <c r="K550" s="151">
        <v>14.6525</v>
      </c>
      <c r="L550" s="152">
        <v>53.335100000000004</v>
      </c>
      <c r="M550" s="152">
        <v>58.61</v>
      </c>
      <c r="N550" s="153" t="s">
        <v>148</v>
      </c>
      <c r="O550" s="154">
        <v>4</v>
      </c>
      <c r="P550" s="153">
        <v>23</v>
      </c>
      <c r="Q550" s="153" t="s">
        <v>147</v>
      </c>
      <c r="R550" s="155">
        <v>15</v>
      </c>
      <c r="S550" s="155">
        <v>2.87</v>
      </c>
      <c r="T550" s="155">
        <v>0.3</v>
      </c>
      <c r="U550" s="154" t="s">
        <v>94</v>
      </c>
      <c r="V550" s="153" t="s">
        <v>89</v>
      </c>
      <c r="W550" s="153" t="s">
        <v>627</v>
      </c>
      <c r="X550" s="151" t="s">
        <v>6378</v>
      </c>
      <c r="Y550" s="151" t="s">
        <v>6378</v>
      </c>
      <c r="Z550" s="156">
        <v>3.2199999999999999E-2</v>
      </c>
      <c r="AA550" s="153" t="s">
        <v>624</v>
      </c>
      <c r="AB550" s="153" t="s">
        <v>5136</v>
      </c>
      <c r="AC550" s="153" t="s">
        <v>149</v>
      </c>
      <c r="AD550" s="157" t="s">
        <v>1525</v>
      </c>
      <c r="AE550" s="110">
        <v>0</v>
      </c>
      <c r="AF550" s="110">
        <v>29</v>
      </c>
      <c r="AG550" s="112">
        <f t="shared" si="96"/>
        <v>0</v>
      </c>
      <c r="AH550" s="110">
        <f>SUM(AG$4:AG550)</f>
        <v>9</v>
      </c>
      <c r="AI550" s="112">
        <f t="shared" si="93"/>
        <v>0</v>
      </c>
      <c r="AJ550" s="110">
        <f>COUNTIF(AI$4:AI550,"&gt;0")</f>
        <v>55</v>
      </c>
      <c r="AK550" s="110">
        <v>0</v>
      </c>
      <c r="AL550" s="110">
        <v>31</v>
      </c>
      <c r="AM550" s="172" t="str">
        <f>IF(OR(Table1[[#This Row],[Line total ordered for now]]&gt;0,Table1[[#This Row],[Line total ordered for season]]&gt;0),1,"")</f>
        <v/>
      </c>
      <c r="AN550" s="173">
        <f>COUNTIF(AM$4:AM550,"&gt;0")</f>
        <v>0</v>
      </c>
      <c r="AO550" s="173">
        <f>Table1[[#This Row],[ORDER QUANTITY
to be collected BEFORE 31.3.22]]</f>
        <v>0</v>
      </c>
      <c r="AP550" s="174">
        <f t="shared" si="94"/>
        <v>0</v>
      </c>
      <c r="AQ550" s="174">
        <f>IFERROR(INDEX(Retail!H:H,MATCH($D550,Retail!$D:$D,0)),0)</f>
        <v>0</v>
      </c>
      <c r="AR550" s="174">
        <f>IFERROR(INDEX(Retail!J:J,MATCH($D550,Retail!$D:$D,0)),0)</f>
        <v>0</v>
      </c>
      <c r="AS550" s="174">
        <f>IFERROR(INDEX('NEW2022'!H:H,MATCH($D550,'NEW2022'!D:D,0)),0)</f>
        <v>0</v>
      </c>
      <c r="AT550" s="174">
        <f>IFERROR(INDEX('NEW2022'!J:J,MATCH($D550,'NEW2022'!D:D,0)),0)</f>
        <v>0</v>
      </c>
      <c r="AU550" s="174">
        <f>IFERROR(INDEX('Quiet Items'!H:H,MATCH($D550,'Quiet Items'!D:D,0)),0)</f>
        <v>0</v>
      </c>
      <c r="AV550" s="174">
        <f>IFERROR(INDEX('Quiet Items'!J:J,MATCH($D550,'Quiet Items'!D:D,0)),0)</f>
        <v>0</v>
      </c>
      <c r="AW550" s="174">
        <f>IFERROR(INDEX('1.4G'!H:H,MATCH($D550,'1.4G'!D:D,0)),0)</f>
        <v>0</v>
      </c>
      <c r="AX550" s="174">
        <f>IFERROR(INDEX('1.4G'!J:J,MATCH($D550,'1.4G'!D:D,0)),0)</f>
        <v>0</v>
      </c>
      <c r="AY550" s="174">
        <f t="shared" si="98"/>
        <v>0</v>
      </c>
      <c r="AZ550" s="174">
        <f t="shared" si="99"/>
        <v>0</v>
      </c>
      <c r="BA550" s="175">
        <f>IFERROR(Table1[[#This Row],[Line total ordered for now]]*Table1[[#This Row],[GUARANTEED PRICE
for STOCK orders collected before 31.3.22]],0)</f>
        <v>0</v>
      </c>
      <c r="BB550" s="175">
        <f t="shared" si="95"/>
        <v>0</v>
      </c>
      <c r="BC550" s="176">
        <f>(AZ550+Table1[[#This Row],[Line total ordered for now]])*Z550</f>
        <v>0</v>
      </c>
      <c r="BD550" s="200">
        <v>49.8185</v>
      </c>
      <c r="BE550" s="65"/>
      <c r="BF550" s="65"/>
      <c r="BG550" s="65"/>
      <c r="BH550" s="65"/>
      <c r="BI550" s="65"/>
      <c r="BJ550" s="65"/>
      <c r="BK550" s="65"/>
      <c r="BL550" s="55"/>
      <c r="BM550"/>
      <c r="BN550"/>
      <c r="BO550"/>
      <c r="BP550"/>
      <c r="BQ550"/>
      <c r="BR550"/>
      <c r="BS550"/>
      <c r="BT550"/>
    </row>
    <row r="551" spans="1:72" ht="15.75">
      <c r="A551" s="202">
        <v>548</v>
      </c>
      <c r="B551" s="68" t="s">
        <v>6378</v>
      </c>
      <c r="C551" s="149" t="s">
        <v>156</v>
      </c>
      <c r="D551" s="149" t="s">
        <v>1408</v>
      </c>
      <c r="E551" s="149" t="s">
        <v>1409</v>
      </c>
      <c r="F551" s="158" t="str">
        <f t="shared" si="97"/>
        <v>Video</v>
      </c>
      <c r="G551" s="187">
        <v>12</v>
      </c>
      <c r="H551" s="150"/>
      <c r="I551" s="184">
        <v>53.22</v>
      </c>
      <c r="J551" s="150"/>
      <c r="K551" s="151">
        <v>14.6525</v>
      </c>
      <c r="L551" s="152">
        <v>53.335100000000004</v>
      </c>
      <c r="M551" s="152">
        <v>58.61</v>
      </c>
      <c r="N551" s="153" t="s">
        <v>148</v>
      </c>
      <c r="O551" s="154">
        <v>4</v>
      </c>
      <c r="P551" s="153">
        <v>23</v>
      </c>
      <c r="Q551" s="153" t="s">
        <v>147</v>
      </c>
      <c r="R551" s="155">
        <v>13.4</v>
      </c>
      <c r="S551" s="155">
        <v>2.87</v>
      </c>
      <c r="T551" s="155">
        <v>0.3</v>
      </c>
      <c r="U551" s="154" t="s">
        <v>94</v>
      </c>
      <c r="V551" s="153" t="s">
        <v>89</v>
      </c>
      <c r="W551" s="153" t="s">
        <v>627</v>
      </c>
      <c r="X551" s="151" t="s">
        <v>6378</v>
      </c>
      <c r="Y551" s="151" t="s">
        <v>6378</v>
      </c>
      <c r="Z551" s="156">
        <v>3.2199999999999999E-2</v>
      </c>
      <c r="AA551" s="153" t="s">
        <v>624</v>
      </c>
      <c r="AB551" s="153" t="s">
        <v>5133</v>
      </c>
      <c r="AC551" s="153" t="s">
        <v>149</v>
      </c>
      <c r="AD551" s="157" t="s">
        <v>1410</v>
      </c>
      <c r="AE551" s="110">
        <v>0</v>
      </c>
      <c r="AF551" s="110">
        <v>29</v>
      </c>
      <c r="AG551" s="112">
        <f t="shared" si="96"/>
        <v>0</v>
      </c>
      <c r="AH551" s="110">
        <f>SUM(AG$4:AG551)</f>
        <v>9</v>
      </c>
      <c r="AI551" s="112">
        <f t="shared" si="93"/>
        <v>0</v>
      </c>
      <c r="AJ551" s="110">
        <f>COUNTIF(AI$4:AI551,"&gt;0")</f>
        <v>55</v>
      </c>
      <c r="AK551" s="110">
        <v>0</v>
      </c>
      <c r="AL551" s="110">
        <v>31</v>
      </c>
      <c r="AM551" s="172" t="str">
        <f>IF(OR(Table1[[#This Row],[Line total ordered for now]]&gt;0,Table1[[#This Row],[Line total ordered for season]]&gt;0),1,"")</f>
        <v/>
      </c>
      <c r="AN551" s="173">
        <f>COUNTIF(AM$4:AM551,"&gt;0")</f>
        <v>0</v>
      </c>
      <c r="AO551" s="173">
        <f>Table1[[#This Row],[ORDER QUANTITY
to be collected BEFORE 31.3.22]]</f>
        <v>0</v>
      </c>
      <c r="AP551" s="174">
        <f t="shared" si="94"/>
        <v>0</v>
      </c>
      <c r="AQ551" s="174">
        <f>IFERROR(INDEX(Retail!H:H,MATCH($D551,Retail!$D:$D,0)),0)</f>
        <v>0</v>
      </c>
      <c r="AR551" s="174">
        <f>IFERROR(INDEX(Retail!J:J,MATCH($D551,Retail!$D:$D,0)),0)</f>
        <v>0</v>
      </c>
      <c r="AS551" s="174">
        <f>IFERROR(INDEX('NEW2022'!H:H,MATCH($D551,'NEW2022'!D:D,0)),0)</f>
        <v>0</v>
      </c>
      <c r="AT551" s="174">
        <f>IFERROR(INDEX('NEW2022'!J:J,MATCH($D551,'NEW2022'!D:D,0)),0)</f>
        <v>0</v>
      </c>
      <c r="AU551" s="174">
        <f>IFERROR(INDEX('Quiet Items'!H:H,MATCH($D551,'Quiet Items'!D:D,0)),0)</f>
        <v>0</v>
      </c>
      <c r="AV551" s="174">
        <f>IFERROR(INDEX('Quiet Items'!J:J,MATCH($D551,'Quiet Items'!D:D,0)),0)</f>
        <v>0</v>
      </c>
      <c r="AW551" s="174">
        <f>IFERROR(INDEX('1.4G'!H:H,MATCH($D551,'1.4G'!D:D,0)),0)</f>
        <v>0</v>
      </c>
      <c r="AX551" s="174">
        <f>IFERROR(INDEX('1.4G'!J:J,MATCH($D551,'1.4G'!D:D,0)),0)</f>
        <v>0</v>
      </c>
      <c r="AY551" s="174">
        <f t="shared" si="98"/>
        <v>0</v>
      </c>
      <c r="AZ551" s="174">
        <f t="shared" si="99"/>
        <v>0</v>
      </c>
      <c r="BA551" s="175">
        <f>IFERROR(Table1[[#This Row],[Line total ordered for now]]*Table1[[#This Row],[GUARANTEED PRICE
for STOCK orders collected before 31.3.22]],0)</f>
        <v>0</v>
      </c>
      <c r="BB551" s="175">
        <f t="shared" si="95"/>
        <v>0</v>
      </c>
      <c r="BC551" s="176">
        <f>(AZ551+Table1[[#This Row],[Line total ordered for now]])*Z551</f>
        <v>0</v>
      </c>
      <c r="BD551" s="200">
        <v>49.8185</v>
      </c>
      <c r="BE551" s="65"/>
      <c r="BF551" s="65"/>
      <c r="BG551" s="65"/>
      <c r="BH551" s="65"/>
      <c r="BI551" s="65"/>
      <c r="BJ551" s="65"/>
      <c r="BK551" s="65"/>
      <c r="BL551" s="55"/>
      <c r="BM551"/>
      <c r="BN551"/>
      <c r="BO551"/>
      <c r="BP551"/>
      <c r="BQ551"/>
      <c r="BR551"/>
      <c r="BS551"/>
      <c r="BT551"/>
    </row>
    <row r="552" spans="1:72" ht="15.75">
      <c r="A552" s="202">
        <v>549</v>
      </c>
      <c r="B552" s="68" t="s">
        <v>6378</v>
      </c>
      <c r="C552" s="149" t="s">
        <v>156</v>
      </c>
      <c r="D552" s="149" t="s">
        <v>1620</v>
      </c>
      <c r="E552" s="149" t="s">
        <v>1621</v>
      </c>
      <c r="F552" s="158" t="str">
        <f t="shared" si="97"/>
        <v>Video</v>
      </c>
      <c r="G552" s="187">
        <v>0</v>
      </c>
      <c r="H552" s="150"/>
      <c r="I552" s="184">
        <v>54.15</v>
      </c>
      <c r="J552" s="150"/>
      <c r="K552" s="151">
        <v>15.263807057144426</v>
      </c>
      <c r="L552" s="152">
        <v>55.560257688005713</v>
      </c>
      <c r="M552" s="152">
        <v>61.055228228577704</v>
      </c>
      <c r="N552" s="153" t="s">
        <v>148</v>
      </c>
      <c r="O552" s="154">
        <v>4</v>
      </c>
      <c r="P552" s="153">
        <v>22</v>
      </c>
      <c r="Q552" s="153" t="s">
        <v>147</v>
      </c>
      <c r="R552" s="155">
        <v>16</v>
      </c>
      <c r="S552" s="155">
        <v>2.2000000000000002</v>
      </c>
      <c r="T552" s="155">
        <v>0.3</v>
      </c>
      <c r="U552" s="154" t="s">
        <v>95</v>
      </c>
      <c r="V552" s="153" t="s">
        <v>88</v>
      </c>
      <c r="W552" s="153" t="s">
        <v>627</v>
      </c>
      <c r="X552" s="151" t="s">
        <v>6378</v>
      </c>
      <c r="Y552" s="151" t="s">
        <v>6378</v>
      </c>
      <c r="Z552" s="156">
        <v>3.95E-2</v>
      </c>
      <c r="AA552" s="153" t="s">
        <v>624</v>
      </c>
      <c r="AB552" s="153" t="s">
        <v>4969</v>
      </c>
      <c r="AC552" s="153" t="s">
        <v>4937</v>
      </c>
      <c r="AD552" s="157" t="s">
        <v>1622</v>
      </c>
      <c r="AE552" s="110">
        <v>0</v>
      </c>
      <c r="AF552" s="110">
        <v>29</v>
      </c>
      <c r="AG552" s="112">
        <f t="shared" si="96"/>
        <v>0</v>
      </c>
      <c r="AH552" s="110">
        <f>SUM(AG$4:AG552)</f>
        <v>9</v>
      </c>
      <c r="AI552" s="112">
        <f t="shared" si="93"/>
        <v>0</v>
      </c>
      <c r="AJ552" s="110">
        <f>COUNTIF(AI$4:AI552,"&gt;0")</f>
        <v>55</v>
      </c>
      <c r="AK552" s="110">
        <v>1</v>
      </c>
      <c r="AL552" s="110">
        <v>32</v>
      </c>
      <c r="AM552" s="172" t="str">
        <f>IF(OR(Table1[[#This Row],[Line total ordered for now]]&gt;0,Table1[[#This Row],[Line total ordered for season]]&gt;0),1,"")</f>
        <v/>
      </c>
      <c r="AN552" s="173">
        <f>COUNTIF(AM$4:AM552,"&gt;0")</f>
        <v>0</v>
      </c>
      <c r="AO552" s="173">
        <f>Table1[[#This Row],[ORDER QUANTITY
to be collected BEFORE 31.3.22]]</f>
        <v>0</v>
      </c>
      <c r="AP552" s="174">
        <f t="shared" si="94"/>
        <v>0</v>
      </c>
      <c r="AQ552" s="174">
        <f>IFERROR(INDEX(Retail!H:H,MATCH($D552,Retail!$D:$D,0)),0)</f>
        <v>0</v>
      </c>
      <c r="AR552" s="174">
        <f>IFERROR(INDEX(Retail!J:J,MATCH($D552,Retail!$D:$D,0)),0)</f>
        <v>0</v>
      </c>
      <c r="AS552" s="174">
        <f>IFERROR(INDEX('NEW2022'!H:H,MATCH($D552,'NEW2022'!D:D,0)),0)</f>
        <v>0</v>
      </c>
      <c r="AT552" s="174">
        <f>IFERROR(INDEX('NEW2022'!J:J,MATCH($D552,'NEW2022'!D:D,0)),0)</f>
        <v>0</v>
      </c>
      <c r="AU552" s="174">
        <f>IFERROR(INDEX('Quiet Items'!H:H,MATCH($D552,'Quiet Items'!D:D,0)),0)</f>
        <v>0</v>
      </c>
      <c r="AV552" s="174">
        <f>IFERROR(INDEX('Quiet Items'!J:J,MATCH($D552,'Quiet Items'!D:D,0)),0)</f>
        <v>0</v>
      </c>
      <c r="AW552" s="174">
        <f>IFERROR(INDEX('1.4G'!H:H,MATCH($D552,'1.4G'!D:D,0)),0)</f>
        <v>0</v>
      </c>
      <c r="AX552" s="174">
        <f>IFERROR(INDEX('1.4G'!J:J,MATCH($D552,'1.4G'!D:D,0)),0)</f>
        <v>0</v>
      </c>
      <c r="AY552" s="174">
        <f t="shared" si="98"/>
        <v>0</v>
      </c>
      <c r="AZ552" s="174">
        <f t="shared" si="99"/>
        <v>0</v>
      </c>
      <c r="BA552" s="175">
        <f>IFERROR(Table1[[#This Row],[Line total ordered for now]]*Table1[[#This Row],[GUARANTEED PRICE
for STOCK orders collected before 31.3.22]],0)</f>
        <v>0</v>
      </c>
      <c r="BB552" s="175">
        <f t="shared" si="95"/>
        <v>0</v>
      </c>
      <c r="BC552" s="176">
        <f>(AZ552+Table1[[#This Row],[Line total ordered for now]])*Z552</f>
        <v>0</v>
      </c>
      <c r="BD552" s="200">
        <v>51.89694399429105</v>
      </c>
      <c r="BE552" s="65"/>
      <c r="BF552" s="65"/>
      <c r="BG552" s="65"/>
      <c r="BH552" s="65"/>
      <c r="BI552" s="65"/>
      <c r="BJ552" s="65"/>
      <c r="BK552" s="65"/>
      <c r="BL552" s="55"/>
      <c r="BM552"/>
      <c r="BN552"/>
      <c r="BO552"/>
      <c r="BP552"/>
      <c r="BQ552"/>
      <c r="BR552"/>
      <c r="BS552"/>
      <c r="BT552"/>
    </row>
    <row r="553" spans="1:72" ht="15.75">
      <c r="A553" s="202">
        <v>550</v>
      </c>
      <c r="B553" s="68" t="s">
        <v>6378</v>
      </c>
      <c r="C553" s="149" t="s">
        <v>156</v>
      </c>
      <c r="D553" s="149" t="s">
        <v>2885</v>
      </c>
      <c r="E553" s="149" t="s">
        <v>2886</v>
      </c>
      <c r="F553" s="158" t="str">
        <f t="shared" si="97"/>
        <v>Video</v>
      </c>
      <c r="G553" s="187">
        <v>7</v>
      </c>
      <c r="H553" s="150"/>
      <c r="I553" s="184">
        <v>55.54</v>
      </c>
      <c r="J553" s="150"/>
      <c r="K553" s="151">
        <v>15.273217725674591</v>
      </c>
      <c r="L553" s="152">
        <v>55.594512521455513</v>
      </c>
      <c r="M553" s="152">
        <v>61.092870902698365</v>
      </c>
      <c r="N553" s="153" t="s">
        <v>148</v>
      </c>
      <c r="O553" s="154">
        <v>4</v>
      </c>
      <c r="P553" s="153">
        <v>20</v>
      </c>
      <c r="Q553" s="153" t="s">
        <v>147</v>
      </c>
      <c r="R553" s="155">
        <v>16</v>
      </c>
      <c r="S553" s="155">
        <v>2.2000000000000002</v>
      </c>
      <c r="T553" s="155">
        <v>0.3</v>
      </c>
      <c r="U553" s="154" t="s">
        <v>94</v>
      </c>
      <c r="V553" s="153" t="s">
        <v>89</v>
      </c>
      <c r="W553" s="153" t="s">
        <v>627</v>
      </c>
      <c r="X553" s="151" t="s">
        <v>6378</v>
      </c>
      <c r="Y553" s="151" t="s">
        <v>6378</v>
      </c>
      <c r="Z553" s="156">
        <v>3.95E-2</v>
      </c>
      <c r="AA553" s="153" t="s">
        <v>624</v>
      </c>
      <c r="AB553" s="153" t="s">
        <v>4939</v>
      </c>
      <c r="AC553" s="153" t="s">
        <v>4933</v>
      </c>
      <c r="AD553" s="157" t="s">
        <v>2887</v>
      </c>
      <c r="AE553" s="110">
        <v>0</v>
      </c>
      <c r="AF553" s="110">
        <v>29</v>
      </c>
      <c r="AG553" s="112">
        <f t="shared" si="96"/>
        <v>0</v>
      </c>
      <c r="AH553" s="110">
        <f>SUM(AG$4:AG553)</f>
        <v>9</v>
      </c>
      <c r="AI553" s="112">
        <f t="shared" si="93"/>
        <v>0</v>
      </c>
      <c r="AJ553" s="110">
        <f>COUNTIF(AI$4:AI553,"&gt;0")</f>
        <v>55</v>
      </c>
      <c r="AK553" s="110">
        <v>0</v>
      </c>
      <c r="AL553" s="110">
        <v>32</v>
      </c>
      <c r="AM553" s="172" t="str">
        <f>IF(OR(Table1[[#This Row],[Line total ordered for now]]&gt;0,Table1[[#This Row],[Line total ordered for season]]&gt;0),1,"")</f>
        <v/>
      </c>
      <c r="AN553" s="173">
        <f>COUNTIF(AM$4:AM553,"&gt;0")</f>
        <v>0</v>
      </c>
      <c r="AO553" s="173">
        <f>Table1[[#This Row],[ORDER QUANTITY
to be collected BEFORE 31.3.22]]</f>
        <v>0</v>
      </c>
      <c r="AP553" s="174">
        <f t="shared" si="94"/>
        <v>0</v>
      </c>
      <c r="AQ553" s="174">
        <f>IFERROR(INDEX(Retail!H:H,MATCH($D553,Retail!$D:$D,0)),0)</f>
        <v>0</v>
      </c>
      <c r="AR553" s="174">
        <f>IFERROR(INDEX(Retail!J:J,MATCH($D553,Retail!$D:$D,0)),0)</f>
        <v>0</v>
      </c>
      <c r="AS553" s="174">
        <f>IFERROR(INDEX('NEW2022'!H:H,MATCH($D553,'NEW2022'!D:D,0)),0)</f>
        <v>0</v>
      </c>
      <c r="AT553" s="174">
        <f>IFERROR(INDEX('NEW2022'!J:J,MATCH($D553,'NEW2022'!D:D,0)),0)</f>
        <v>0</v>
      </c>
      <c r="AU553" s="174">
        <f>IFERROR(INDEX('Quiet Items'!H:H,MATCH($D553,'Quiet Items'!D:D,0)),0)</f>
        <v>0</v>
      </c>
      <c r="AV553" s="174">
        <f>IFERROR(INDEX('Quiet Items'!J:J,MATCH($D553,'Quiet Items'!D:D,0)),0)</f>
        <v>0</v>
      </c>
      <c r="AW553" s="174">
        <f>IFERROR(INDEX('1.4G'!H:H,MATCH($D553,'1.4G'!D:D,0)),0)</f>
        <v>0</v>
      </c>
      <c r="AX553" s="174">
        <f>IFERROR(INDEX('1.4G'!J:J,MATCH($D553,'1.4G'!D:D,0)),0)</f>
        <v>0</v>
      </c>
      <c r="AY553" s="174">
        <f t="shared" si="98"/>
        <v>0</v>
      </c>
      <c r="AZ553" s="174">
        <f t="shared" si="99"/>
        <v>0</v>
      </c>
      <c r="BA553" s="175">
        <f>IFERROR(Table1[[#This Row],[Line total ordered for now]]*Table1[[#This Row],[GUARANTEED PRICE
for STOCK orders collected before 31.3.22]],0)</f>
        <v>0</v>
      </c>
      <c r="BB553" s="175">
        <f t="shared" si="95"/>
        <v>0</v>
      </c>
      <c r="BC553" s="176">
        <f>(AZ553+Table1[[#This Row],[Line total ordered for now]])*Z553</f>
        <v>0</v>
      </c>
      <c r="BD553" s="200">
        <v>51.928940267293612</v>
      </c>
      <c r="BE553" s="65"/>
      <c r="BF553" s="65"/>
      <c r="BG553" s="65"/>
      <c r="BH553" s="65"/>
      <c r="BI553" s="65"/>
      <c r="BJ553" s="65"/>
      <c r="BK553" s="65"/>
      <c r="BL553" s="55"/>
      <c r="BM553"/>
      <c r="BN553"/>
      <c r="BO553"/>
      <c r="BP553"/>
      <c r="BQ553"/>
      <c r="BR553"/>
      <c r="BS553"/>
      <c r="BT553"/>
    </row>
    <row r="554" spans="1:72" ht="15.75">
      <c r="A554" s="202">
        <v>551</v>
      </c>
      <c r="B554" s="68" t="s">
        <v>6378</v>
      </c>
      <c r="C554" s="149" t="s">
        <v>156</v>
      </c>
      <c r="D554" s="149" t="s">
        <v>2945</v>
      </c>
      <c r="E554" s="149" t="s">
        <v>2946</v>
      </c>
      <c r="F554" s="158" t="str">
        <f t="shared" si="97"/>
        <v>Video</v>
      </c>
      <c r="G554" s="187">
        <v>0</v>
      </c>
      <c r="H554" s="150"/>
      <c r="I554" s="184">
        <v>54.96</v>
      </c>
      <c r="J554" s="150"/>
      <c r="K554" s="151">
        <v>15.328454258351682</v>
      </c>
      <c r="L554" s="152">
        <v>55.795573500400124</v>
      </c>
      <c r="M554" s="152">
        <v>61.313817033406728</v>
      </c>
      <c r="N554" s="153" t="s">
        <v>148</v>
      </c>
      <c r="O554" s="154">
        <v>4</v>
      </c>
      <c r="P554" s="153">
        <v>19</v>
      </c>
      <c r="Q554" s="153" t="s">
        <v>147</v>
      </c>
      <c r="R554" s="155">
        <v>16</v>
      </c>
      <c r="S554" s="155">
        <v>2.2000000000000002</v>
      </c>
      <c r="T554" s="155">
        <v>0.3</v>
      </c>
      <c r="U554" s="154" t="s">
        <v>94</v>
      </c>
      <c r="V554" s="153" t="s">
        <v>89</v>
      </c>
      <c r="W554" s="153" t="s">
        <v>627</v>
      </c>
      <c r="X554" s="151" t="s">
        <v>6378</v>
      </c>
      <c r="Y554" s="151" t="s">
        <v>6378</v>
      </c>
      <c r="Z554" s="156">
        <v>3.95E-2</v>
      </c>
      <c r="AA554" s="153" t="s">
        <v>624</v>
      </c>
      <c r="AB554" s="153" t="s">
        <v>4941</v>
      </c>
      <c r="AC554" s="153" t="s">
        <v>4933</v>
      </c>
      <c r="AD554" s="157" t="s">
        <v>2947</v>
      </c>
      <c r="AE554" s="110">
        <v>0</v>
      </c>
      <c r="AF554" s="110">
        <v>29</v>
      </c>
      <c r="AG554" s="112">
        <f t="shared" si="96"/>
        <v>0</v>
      </c>
      <c r="AH554" s="110">
        <f>SUM(AG$4:AG554)</f>
        <v>9</v>
      </c>
      <c r="AI554" s="112">
        <f t="shared" si="93"/>
        <v>0</v>
      </c>
      <c r="AJ554" s="110">
        <f>COUNTIF(AI$4:AI554,"&gt;0")</f>
        <v>55</v>
      </c>
      <c r="AK554" s="110">
        <v>0</v>
      </c>
      <c r="AL554" s="110">
        <v>32</v>
      </c>
      <c r="AM554" s="172" t="str">
        <f>IF(OR(Table1[[#This Row],[Line total ordered for now]]&gt;0,Table1[[#This Row],[Line total ordered for season]]&gt;0),1,"")</f>
        <v/>
      </c>
      <c r="AN554" s="173">
        <f>COUNTIF(AM$4:AM554,"&gt;0")</f>
        <v>0</v>
      </c>
      <c r="AO554" s="173">
        <f>Table1[[#This Row],[ORDER QUANTITY
to be collected BEFORE 31.3.22]]</f>
        <v>0</v>
      </c>
      <c r="AP554" s="174">
        <f t="shared" si="94"/>
        <v>0</v>
      </c>
      <c r="AQ554" s="174">
        <f>IFERROR(INDEX(Retail!H:H,MATCH($D554,Retail!$D:$D,0)),0)</f>
        <v>0</v>
      </c>
      <c r="AR554" s="174">
        <f>IFERROR(INDEX(Retail!J:J,MATCH($D554,Retail!$D:$D,0)),0)</f>
        <v>0</v>
      </c>
      <c r="AS554" s="174">
        <f>IFERROR(INDEX('NEW2022'!H:H,MATCH($D554,'NEW2022'!D:D,0)),0)</f>
        <v>0</v>
      </c>
      <c r="AT554" s="174">
        <f>IFERROR(INDEX('NEW2022'!J:J,MATCH($D554,'NEW2022'!D:D,0)),0)</f>
        <v>0</v>
      </c>
      <c r="AU554" s="174">
        <f>IFERROR(INDEX('Quiet Items'!H:H,MATCH($D554,'Quiet Items'!D:D,0)),0)</f>
        <v>0</v>
      </c>
      <c r="AV554" s="174">
        <f>IFERROR(INDEX('Quiet Items'!J:J,MATCH($D554,'Quiet Items'!D:D,0)),0)</f>
        <v>0</v>
      </c>
      <c r="AW554" s="174">
        <f>IFERROR(INDEX('1.4G'!H:H,MATCH($D554,'1.4G'!D:D,0)),0)</f>
        <v>0</v>
      </c>
      <c r="AX554" s="174">
        <f>IFERROR(INDEX('1.4G'!J:J,MATCH($D554,'1.4G'!D:D,0)),0)</f>
        <v>0</v>
      </c>
      <c r="AY554" s="174">
        <f t="shared" si="98"/>
        <v>0</v>
      </c>
      <c r="AZ554" s="174">
        <f t="shared" si="99"/>
        <v>0</v>
      </c>
      <c r="BA554" s="175">
        <f>IFERROR(Table1[[#This Row],[Line total ordered for now]]*Table1[[#This Row],[GUARANTEED PRICE
for STOCK orders collected before 31.3.22]],0)</f>
        <v>0</v>
      </c>
      <c r="BB554" s="175">
        <f t="shared" si="95"/>
        <v>0</v>
      </c>
      <c r="BC554" s="176">
        <f>(AZ554+Table1[[#This Row],[Line total ordered for now]])*Z554</f>
        <v>0</v>
      </c>
      <c r="BD554" s="200">
        <v>52.116744478395717</v>
      </c>
      <c r="BE554" s="65"/>
      <c r="BF554" s="65"/>
      <c r="BG554" s="65"/>
      <c r="BH554" s="65"/>
      <c r="BI554" s="65"/>
      <c r="BJ554" s="65"/>
      <c r="BK554" s="65"/>
      <c r="BL554" s="55"/>
      <c r="BM554"/>
      <c r="BN554"/>
      <c r="BO554"/>
      <c r="BP554"/>
      <c r="BQ554"/>
      <c r="BR554"/>
      <c r="BS554"/>
      <c r="BT554"/>
    </row>
    <row r="555" spans="1:72" ht="15.75">
      <c r="A555" s="202">
        <v>552</v>
      </c>
      <c r="B555" s="68" t="s">
        <v>6378</v>
      </c>
      <c r="C555" s="149" t="s">
        <v>156</v>
      </c>
      <c r="D555" s="149" t="s">
        <v>2301</v>
      </c>
      <c r="E555" s="149" t="s">
        <v>2302</v>
      </c>
      <c r="F555" s="158" t="str">
        <f t="shared" si="97"/>
        <v>Video</v>
      </c>
      <c r="G555" s="187">
        <v>0</v>
      </c>
      <c r="H555" s="150"/>
      <c r="I555" s="184">
        <v>55.57</v>
      </c>
      <c r="J555" s="150"/>
      <c r="K555" s="151">
        <v>15.350958030923806</v>
      </c>
      <c r="L555" s="152">
        <v>55.877487232562657</v>
      </c>
      <c r="M555" s="152">
        <v>61.403832123695224</v>
      </c>
      <c r="N555" s="153" t="s">
        <v>148</v>
      </c>
      <c r="O555" s="154">
        <v>4</v>
      </c>
      <c r="P555" s="153">
        <v>29</v>
      </c>
      <c r="Q555" s="153" t="s">
        <v>146</v>
      </c>
      <c r="R555" s="155">
        <v>16</v>
      </c>
      <c r="S555" s="155">
        <v>2.2000000000000002</v>
      </c>
      <c r="T555" s="155">
        <v>0.3</v>
      </c>
      <c r="U555" s="154" t="s">
        <v>95</v>
      </c>
      <c r="V555" s="153" t="s">
        <v>88</v>
      </c>
      <c r="W555" s="153" t="s">
        <v>627</v>
      </c>
      <c r="X555" s="151" t="s">
        <v>6378</v>
      </c>
      <c r="Y555" s="151" t="s">
        <v>6378</v>
      </c>
      <c r="Z555" s="156">
        <v>3.95E-2</v>
      </c>
      <c r="AA555" s="153" t="s">
        <v>793</v>
      </c>
      <c r="AB555" s="153" t="s">
        <v>5084</v>
      </c>
      <c r="AC555" s="153" t="s">
        <v>4640</v>
      </c>
      <c r="AD555" s="157" t="s">
        <v>2303</v>
      </c>
      <c r="AE555" s="110">
        <v>1</v>
      </c>
      <c r="AF555" s="110">
        <v>30</v>
      </c>
      <c r="AG555" s="112">
        <f t="shared" si="96"/>
        <v>0</v>
      </c>
      <c r="AH555" s="110">
        <f>SUM(AG$4:AG555)</f>
        <v>9</v>
      </c>
      <c r="AI555" s="112">
        <f t="shared" si="93"/>
        <v>0</v>
      </c>
      <c r="AJ555" s="110">
        <f>COUNTIF(AI$4:AI555,"&gt;0")</f>
        <v>55</v>
      </c>
      <c r="AK555" s="110">
        <v>1</v>
      </c>
      <c r="AL555" s="110">
        <v>33</v>
      </c>
      <c r="AM555" s="172" t="str">
        <f>IF(OR(Table1[[#This Row],[Line total ordered for now]]&gt;0,Table1[[#This Row],[Line total ordered for season]]&gt;0),1,"")</f>
        <v/>
      </c>
      <c r="AN555" s="173">
        <f>COUNTIF(AM$4:AM555,"&gt;0")</f>
        <v>0</v>
      </c>
      <c r="AO555" s="173">
        <f>Table1[[#This Row],[ORDER QUANTITY
to be collected BEFORE 31.3.22]]</f>
        <v>0</v>
      </c>
      <c r="AP555" s="174">
        <f t="shared" si="94"/>
        <v>0</v>
      </c>
      <c r="AQ555" s="174">
        <f>IFERROR(INDEX(Retail!H:H,MATCH($D555,Retail!$D:$D,0)),0)</f>
        <v>0</v>
      </c>
      <c r="AR555" s="174">
        <f>IFERROR(INDEX(Retail!J:J,MATCH($D555,Retail!$D:$D,0)),0)</f>
        <v>0</v>
      </c>
      <c r="AS555" s="174">
        <f>IFERROR(INDEX('NEW2022'!H:H,MATCH($D555,'NEW2022'!D:D,0)),0)</f>
        <v>0</v>
      </c>
      <c r="AT555" s="174">
        <f>IFERROR(INDEX('NEW2022'!J:J,MATCH($D555,'NEW2022'!D:D,0)),0)</f>
        <v>0</v>
      </c>
      <c r="AU555" s="174">
        <f>IFERROR(INDEX('Quiet Items'!H:H,MATCH($D555,'Quiet Items'!D:D,0)),0)</f>
        <v>0</v>
      </c>
      <c r="AV555" s="174">
        <f>IFERROR(INDEX('Quiet Items'!J:J,MATCH($D555,'Quiet Items'!D:D,0)),0)</f>
        <v>0</v>
      </c>
      <c r="AW555" s="174">
        <f>IFERROR(INDEX('1.4G'!H:H,MATCH($D555,'1.4G'!D:D,0)),0)</f>
        <v>0</v>
      </c>
      <c r="AX555" s="174">
        <f>IFERROR(INDEX('1.4G'!J:J,MATCH($D555,'1.4G'!D:D,0)),0)</f>
        <v>0</v>
      </c>
      <c r="AY555" s="174">
        <f t="shared" si="98"/>
        <v>0</v>
      </c>
      <c r="AZ555" s="174">
        <f t="shared" si="99"/>
        <v>0</v>
      </c>
      <c r="BA555" s="175">
        <f>IFERROR(Table1[[#This Row],[Line total ordered for now]]*Table1[[#This Row],[GUARANTEED PRICE
for STOCK orders collected before 31.3.22]],0)</f>
        <v>0</v>
      </c>
      <c r="BB555" s="175">
        <f t="shared" si="95"/>
        <v>0</v>
      </c>
      <c r="BC555" s="176">
        <f>(AZ555+Table1[[#This Row],[Line total ordered for now]])*Z555</f>
        <v>0</v>
      </c>
      <c r="BD555" s="200">
        <v>52.193257305140939</v>
      </c>
      <c r="BE555" s="65"/>
      <c r="BF555" s="65"/>
      <c r="BG555" s="65"/>
      <c r="BH555" s="65"/>
      <c r="BI555" s="65"/>
      <c r="BJ555" s="65"/>
      <c r="BK555" s="65"/>
      <c r="BL555" s="55"/>
      <c r="BM555"/>
      <c r="BN555"/>
      <c r="BO555"/>
      <c r="BP555"/>
      <c r="BQ555"/>
      <c r="BR555"/>
      <c r="BS555"/>
      <c r="BT555"/>
    </row>
    <row r="556" spans="1:72" ht="15.75">
      <c r="A556" s="202">
        <v>553</v>
      </c>
      <c r="B556" s="68" t="s">
        <v>6378</v>
      </c>
      <c r="C556" s="149" t="s">
        <v>156</v>
      </c>
      <c r="D556" s="149" t="s">
        <v>2364</v>
      </c>
      <c r="E556" s="149" t="s">
        <v>2365</v>
      </c>
      <c r="F556" s="158" t="str">
        <f t="shared" si="97"/>
        <v>Video</v>
      </c>
      <c r="G556" s="187">
        <v>38</v>
      </c>
      <c r="H556" s="150"/>
      <c r="I556" s="184">
        <v>54.77</v>
      </c>
      <c r="J556" s="150"/>
      <c r="K556" s="151">
        <v>15.474933359821172</v>
      </c>
      <c r="L556" s="152">
        <v>56.328757429749068</v>
      </c>
      <c r="M556" s="152">
        <v>61.899733439284688</v>
      </c>
      <c r="N556" s="153" t="s">
        <v>148</v>
      </c>
      <c r="O556" s="154">
        <v>4</v>
      </c>
      <c r="P556" s="153">
        <v>25</v>
      </c>
      <c r="Q556" s="153" t="s">
        <v>146</v>
      </c>
      <c r="R556" s="155">
        <v>16</v>
      </c>
      <c r="S556" s="155">
        <v>2.2000000000000002</v>
      </c>
      <c r="T556" s="155">
        <v>0.3</v>
      </c>
      <c r="U556" s="154" t="s">
        <v>95</v>
      </c>
      <c r="V556" s="153" t="s">
        <v>88</v>
      </c>
      <c r="W556" s="153" t="s">
        <v>627</v>
      </c>
      <c r="X556" s="151" t="s">
        <v>6378</v>
      </c>
      <c r="Y556" s="151" t="s">
        <v>6378</v>
      </c>
      <c r="Z556" s="156">
        <v>3.95E-2</v>
      </c>
      <c r="AA556" s="153" t="s">
        <v>793</v>
      </c>
      <c r="AB556" s="153" t="s">
        <v>5086</v>
      </c>
      <c r="AC556" s="153" t="s">
        <v>4640</v>
      </c>
      <c r="AD556" s="157" t="s">
        <v>2366</v>
      </c>
      <c r="AE556" s="110">
        <v>1</v>
      </c>
      <c r="AF556" s="110">
        <v>31</v>
      </c>
      <c r="AG556" s="112">
        <f t="shared" si="96"/>
        <v>0</v>
      </c>
      <c r="AH556" s="110">
        <f>SUM(AG$4:AG556)</f>
        <v>9</v>
      </c>
      <c r="AI556" s="112">
        <f t="shared" si="93"/>
        <v>0</v>
      </c>
      <c r="AJ556" s="110">
        <f>COUNTIF(AI$4:AI556,"&gt;0")</f>
        <v>55</v>
      </c>
      <c r="AK556" s="110">
        <v>1</v>
      </c>
      <c r="AL556" s="110">
        <v>34</v>
      </c>
      <c r="AM556" s="172" t="str">
        <f>IF(OR(Table1[[#This Row],[Line total ordered for now]]&gt;0,Table1[[#This Row],[Line total ordered for season]]&gt;0),1,"")</f>
        <v/>
      </c>
      <c r="AN556" s="173">
        <f>COUNTIF(AM$4:AM556,"&gt;0")</f>
        <v>0</v>
      </c>
      <c r="AO556" s="173">
        <f>Table1[[#This Row],[ORDER QUANTITY
to be collected BEFORE 31.3.22]]</f>
        <v>0</v>
      </c>
      <c r="AP556" s="174">
        <f t="shared" si="94"/>
        <v>0</v>
      </c>
      <c r="AQ556" s="174">
        <f>IFERROR(INDEX(Retail!H:H,MATCH($D556,Retail!$D:$D,0)),0)</f>
        <v>0</v>
      </c>
      <c r="AR556" s="174">
        <f>IFERROR(INDEX(Retail!J:J,MATCH($D556,Retail!$D:$D,0)),0)</f>
        <v>0</v>
      </c>
      <c r="AS556" s="174">
        <f>IFERROR(INDEX('NEW2022'!H:H,MATCH($D556,'NEW2022'!D:D,0)),0)</f>
        <v>0</v>
      </c>
      <c r="AT556" s="174">
        <f>IFERROR(INDEX('NEW2022'!J:J,MATCH($D556,'NEW2022'!D:D,0)),0)</f>
        <v>0</v>
      </c>
      <c r="AU556" s="174">
        <f>IFERROR(INDEX('Quiet Items'!H:H,MATCH($D556,'Quiet Items'!D:D,0)),0)</f>
        <v>0</v>
      </c>
      <c r="AV556" s="174">
        <f>IFERROR(INDEX('Quiet Items'!J:J,MATCH($D556,'Quiet Items'!D:D,0)),0)</f>
        <v>0</v>
      </c>
      <c r="AW556" s="174">
        <f>IFERROR(INDEX('1.4G'!H:H,MATCH($D556,'1.4G'!D:D,0)),0)</f>
        <v>0</v>
      </c>
      <c r="AX556" s="174">
        <f>IFERROR(INDEX('1.4G'!J:J,MATCH($D556,'1.4G'!D:D,0)),0)</f>
        <v>0</v>
      </c>
      <c r="AY556" s="174">
        <f t="shared" si="98"/>
        <v>0</v>
      </c>
      <c r="AZ556" s="174">
        <f t="shared" si="99"/>
        <v>0</v>
      </c>
      <c r="BA556" s="175">
        <f>IFERROR(Table1[[#This Row],[Line total ordered for now]]*Table1[[#This Row],[GUARANTEED PRICE
for STOCK orders collected before 31.3.22]],0)</f>
        <v>0</v>
      </c>
      <c r="BB556" s="175">
        <f t="shared" si="95"/>
        <v>0</v>
      </c>
      <c r="BC556" s="176">
        <f>(AZ556+Table1[[#This Row],[Line total ordered for now]])*Z556</f>
        <v>0</v>
      </c>
      <c r="BD556" s="200">
        <v>52.614773423391981</v>
      </c>
      <c r="BE556" s="65"/>
      <c r="BF556" s="65"/>
      <c r="BG556" s="65"/>
      <c r="BH556" s="65"/>
      <c r="BI556" s="65"/>
      <c r="BJ556" s="65"/>
      <c r="BK556" s="65"/>
      <c r="BL556" s="55"/>
      <c r="BM556"/>
      <c r="BN556"/>
      <c r="BO556"/>
      <c r="BP556"/>
      <c r="BQ556"/>
      <c r="BR556"/>
      <c r="BS556"/>
      <c r="BT556"/>
    </row>
    <row r="557" spans="1:72" ht="15.75">
      <c r="A557" s="202">
        <v>554</v>
      </c>
      <c r="B557" s="68" t="s">
        <v>6378</v>
      </c>
      <c r="C557" s="149" t="s">
        <v>156</v>
      </c>
      <c r="D557" s="149" t="s">
        <v>3873</v>
      </c>
      <c r="E557" s="149" t="s">
        <v>3874</v>
      </c>
      <c r="F557" s="158" t="str">
        <f t="shared" si="97"/>
        <v>Video</v>
      </c>
      <c r="G557" s="187">
        <v>23</v>
      </c>
      <c r="H557" s="150"/>
      <c r="I557" s="184">
        <v>54.46</v>
      </c>
      <c r="J557" s="150"/>
      <c r="K557" s="151">
        <v>15.493688752523145</v>
      </c>
      <c r="L557" s="152">
        <v>56.397027059184246</v>
      </c>
      <c r="M557" s="152">
        <v>61.974755010092579</v>
      </c>
      <c r="N557" s="153" t="s">
        <v>148</v>
      </c>
      <c r="O557" s="154">
        <v>4</v>
      </c>
      <c r="P557" s="153">
        <v>46</v>
      </c>
      <c r="Q557" s="153" t="s">
        <v>147</v>
      </c>
      <c r="R557" s="155">
        <v>15.6</v>
      </c>
      <c r="S557" s="155">
        <v>2.2000000000000002</v>
      </c>
      <c r="T557" s="155">
        <v>0.3</v>
      </c>
      <c r="U557" s="154" t="s">
        <v>94</v>
      </c>
      <c r="V557" s="153" t="s">
        <v>89</v>
      </c>
      <c r="W557" s="153" t="s">
        <v>627</v>
      </c>
      <c r="X557" s="151" t="s">
        <v>6378</v>
      </c>
      <c r="Y557" s="151" t="s">
        <v>6378</v>
      </c>
      <c r="Z557" s="156">
        <v>3.56E-2</v>
      </c>
      <c r="AA557" s="153" t="s">
        <v>624</v>
      </c>
      <c r="AB557" s="153" t="s">
        <v>5186</v>
      </c>
      <c r="AC557" s="153" t="s">
        <v>2412</v>
      </c>
      <c r="AD557" s="157" t="s">
        <v>3875</v>
      </c>
      <c r="AE557" s="110">
        <v>0</v>
      </c>
      <c r="AF557" s="110">
        <v>31</v>
      </c>
      <c r="AG557" s="112">
        <f t="shared" si="96"/>
        <v>0</v>
      </c>
      <c r="AH557" s="110">
        <f>SUM(AG$4:AG557)</f>
        <v>9</v>
      </c>
      <c r="AI557" s="112">
        <f t="shared" si="93"/>
        <v>0</v>
      </c>
      <c r="AJ557" s="110">
        <f>COUNTIF(AI$4:AI557,"&gt;0")</f>
        <v>55</v>
      </c>
      <c r="AK557" s="110">
        <v>0</v>
      </c>
      <c r="AL557" s="110">
        <v>34</v>
      </c>
      <c r="AM557" s="172" t="str">
        <f>IF(OR(Table1[[#This Row],[Line total ordered for now]]&gt;0,Table1[[#This Row],[Line total ordered for season]]&gt;0),1,"")</f>
        <v/>
      </c>
      <c r="AN557" s="173">
        <f>COUNTIF(AM$4:AM557,"&gt;0")</f>
        <v>0</v>
      </c>
      <c r="AO557" s="173">
        <f>Table1[[#This Row],[ORDER QUANTITY
to be collected BEFORE 31.3.22]]</f>
        <v>0</v>
      </c>
      <c r="AP557" s="174">
        <f t="shared" si="94"/>
        <v>0</v>
      </c>
      <c r="AQ557" s="174">
        <f>IFERROR(INDEX(Retail!H:H,MATCH($D557,Retail!$D:$D,0)),0)</f>
        <v>0</v>
      </c>
      <c r="AR557" s="174">
        <f>IFERROR(INDEX(Retail!J:J,MATCH($D557,Retail!$D:$D,0)),0)</f>
        <v>0</v>
      </c>
      <c r="AS557" s="174">
        <f>IFERROR(INDEX('NEW2022'!H:H,MATCH($D557,'NEW2022'!D:D,0)),0)</f>
        <v>0</v>
      </c>
      <c r="AT557" s="174">
        <f>IFERROR(INDEX('NEW2022'!J:J,MATCH($D557,'NEW2022'!D:D,0)),0)</f>
        <v>0</v>
      </c>
      <c r="AU557" s="174">
        <f>IFERROR(INDEX('Quiet Items'!H:H,MATCH($D557,'Quiet Items'!D:D,0)),0)</f>
        <v>0</v>
      </c>
      <c r="AV557" s="174">
        <f>IFERROR(INDEX('Quiet Items'!J:J,MATCH($D557,'Quiet Items'!D:D,0)),0)</f>
        <v>0</v>
      </c>
      <c r="AW557" s="174">
        <f>IFERROR(INDEX('1.4G'!H:H,MATCH($D557,'1.4G'!D:D,0)),0)</f>
        <v>0</v>
      </c>
      <c r="AX557" s="174">
        <f>IFERROR(INDEX('1.4G'!J:J,MATCH($D557,'1.4G'!D:D,0)),0)</f>
        <v>0</v>
      </c>
      <c r="AY557" s="174">
        <f t="shared" si="98"/>
        <v>0</v>
      </c>
      <c r="AZ557" s="174">
        <f t="shared" si="99"/>
        <v>0</v>
      </c>
      <c r="BA557" s="175">
        <f>IFERROR(Table1[[#This Row],[Line total ordered for now]]*Table1[[#This Row],[GUARANTEED PRICE
for STOCK orders collected before 31.3.22]],0)</f>
        <v>0</v>
      </c>
      <c r="BB557" s="175">
        <f t="shared" si="95"/>
        <v>0</v>
      </c>
      <c r="BC557" s="176">
        <f>(AZ557+Table1[[#This Row],[Line total ordered for now]])*Z557</f>
        <v>0</v>
      </c>
      <c r="BD557" s="200">
        <v>52.678541758578689</v>
      </c>
      <c r="BE557" s="65"/>
      <c r="BF557" s="65"/>
      <c r="BG557" s="65"/>
      <c r="BH557" s="65"/>
      <c r="BI557" s="65"/>
      <c r="BJ557" s="65"/>
      <c r="BK557" s="65"/>
      <c r="BL557" s="55"/>
      <c r="BM557"/>
      <c r="BN557"/>
      <c r="BO557"/>
      <c r="BP557"/>
      <c r="BQ557"/>
      <c r="BR557"/>
      <c r="BS557"/>
      <c r="BT557"/>
    </row>
    <row r="558" spans="1:72" ht="15.75">
      <c r="A558" s="202">
        <v>555</v>
      </c>
      <c r="B558" s="68" t="s">
        <v>6378</v>
      </c>
      <c r="C558" s="149" t="s">
        <v>156</v>
      </c>
      <c r="D558" s="149" t="s">
        <v>2341</v>
      </c>
      <c r="E558" s="149" t="s">
        <v>2342</v>
      </c>
      <c r="F558" s="158" t="str">
        <f t="shared" si="97"/>
        <v>Video</v>
      </c>
      <c r="G558" s="187">
        <v>18</v>
      </c>
      <c r="H558" s="150"/>
      <c r="I558" s="184">
        <v>55.88</v>
      </c>
      <c r="J558" s="150"/>
      <c r="K558" s="151">
        <v>15.506029481920876</v>
      </c>
      <c r="L558" s="152">
        <v>56.441947314191992</v>
      </c>
      <c r="M558" s="152">
        <v>62.024117927683506</v>
      </c>
      <c r="N558" s="153" t="s">
        <v>148</v>
      </c>
      <c r="O558" s="154">
        <v>4</v>
      </c>
      <c r="P558" s="153">
        <v>29</v>
      </c>
      <c r="Q558" s="153" t="s">
        <v>146</v>
      </c>
      <c r="R558" s="155">
        <v>16</v>
      </c>
      <c r="S558" s="155">
        <v>2.2000000000000002</v>
      </c>
      <c r="T558" s="155">
        <v>0.3</v>
      </c>
      <c r="U558" s="154" t="s">
        <v>95</v>
      </c>
      <c r="V558" s="153" t="s">
        <v>88</v>
      </c>
      <c r="W558" s="153" t="s">
        <v>627</v>
      </c>
      <c r="X558" s="151" t="s">
        <v>6378</v>
      </c>
      <c r="Y558" s="151" t="s">
        <v>6378</v>
      </c>
      <c r="Z558" s="156">
        <v>3.95E-2</v>
      </c>
      <c r="AA558" s="153" t="s">
        <v>793</v>
      </c>
      <c r="AB558" s="153" t="s">
        <v>5085</v>
      </c>
      <c r="AC558" s="153" t="s">
        <v>4640</v>
      </c>
      <c r="AD558" s="157" t="s">
        <v>2343</v>
      </c>
      <c r="AE558" s="110">
        <v>1</v>
      </c>
      <c r="AF558" s="110">
        <v>32</v>
      </c>
      <c r="AG558" s="112">
        <f t="shared" si="96"/>
        <v>0</v>
      </c>
      <c r="AH558" s="110">
        <f>SUM(AG$4:AG558)</f>
        <v>9</v>
      </c>
      <c r="AI558" s="112">
        <f t="shared" si="93"/>
        <v>0</v>
      </c>
      <c r="AJ558" s="110">
        <f>COUNTIF(AI$4:AI558,"&gt;0")</f>
        <v>55</v>
      </c>
      <c r="AK558" s="110">
        <v>1</v>
      </c>
      <c r="AL558" s="110">
        <v>35</v>
      </c>
      <c r="AM558" s="172" t="str">
        <f>IF(OR(Table1[[#This Row],[Line total ordered for now]]&gt;0,Table1[[#This Row],[Line total ordered for season]]&gt;0),1,"")</f>
        <v/>
      </c>
      <c r="AN558" s="173">
        <f>COUNTIF(AM$4:AM558,"&gt;0")</f>
        <v>0</v>
      </c>
      <c r="AO558" s="173">
        <f>Table1[[#This Row],[ORDER QUANTITY
to be collected BEFORE 31.3.22]]</f>
        <v>0</v>
      </c>
      <c r="AP558" s="174">
        <f t="shared" si="94"/>
        <v>0</v>
      </c>
      <c r="AQ558" s="174">
        <f>IFERROR(INDEX(Retail!H:H,MATCH($D558,Retail!$D:$D,0)),0)</f>
        <v>0</v>
      </c>
      <c r="AR558" s="174">
        <f>IFERROR(INDEX(Retail!J:J,MATCH($D558,Retail!$D:$D,0)),0)</f>
        <v>0</v>
      </c>
      <c r="AS558" s="174">
        <f>IFERROR(INDEX('NEW2022'!H:H,MATCH($D558,'NEW2022'!D:D,0)),0)</f>
        <v>0</v>
      </c>
      <c r="AT558" s="174">
        <f>IFERROR(INDEX('NEW2022'!J:J,MATCH($D558,'NEW2022'!D:D,0)),0)</f>
        <v>0</v>
      </c>
      <c r="AU558" s="174">
        <f>IFERROR(INDEX('Quiet Items'!H:H,MATCH($D558,'Quiet Items'!D:D,0)),0)</f>
        <v>0</v>
      </c>
      <c r="AV558" s="174">
        <f>IFERROR(INDEX('Quiet Items'!J:J,MATCH($D558,'Quiet Items'!D:D,0)),0)</f>
        <v>0</v>
      </c>
      <c r="AW558" s="174">
        <f>IFERROR(INDEX('1.4G'!H:H,MATCH($D558,'1.4G'!D:D,0)),0)</f>
        <v>0</v>
      </c>
      <c r="AX558" s="174">
        <f>IFERROR(INDEX('1.4G'!J:J,MATCH($D558,'1.4G'!D:D,0)),0)</f>
        <v>0</v>
      </c>
      <c r="AY558" s="174">
        <f t="shared" si="98"/>
        <v>0</v>
      </c>
      <c r="AZ558" s="174">
        <f t="shared" si="99"/>
        <v>0</v>
      </c>
      <c r="BA558" s="175">
        <f>IFERROR(Table1[[#This Row],[Line total ordered for now]]*Table1[[#This Row],[GUARANTEED PRICE
for STOCK orders collected before 31.3.22]],0)</f>
        <v>0</v>
      </c>
      <c r="BB558" s="175">
        <f t="shared" si="95"/>
        <v>0</v>
      </c>
      <c r="BC558" s="176">
        <f>(AZ558+Table1[[#This Row],[Line total ordered for now]])*Z558</f>
        <v>0</v>
      </c>
      <c r="BD558" s="200">
        <v>52.720500238530981</v>
      </c>
      <c r="BE558" s="65"/>
      <c r="BF558" s="65"/>
      <c r="BG558" s="65"/>
      <c r="BH558" s="65"/>
      <c r="BI558" s="65"/>
      <c r="BJ558" s="65"/>
      <c r="BK558" s="65"/>
      <c r="BL558" s="55"/>
      <c r="BM558"/>
      <c r="BN558"/>
      <c r="BO558"/>
      <c r="BP558"/>
      <c r="BQ558"/>
      <c r="BR558"/>
      <c r="BS558"/>
      <c r="BT558"/>
    </row>
    <row r="559" spans="1:72" ht="15.75">
      <c r="A559" s="202">
        <v>556</v>
      </c>
      <c r="B559" s="68" t="s">
        <v>6378</v>
      </c>
      <c r="C559" s="149" t="s">
        <v>156</v>
      </c>
      <c r="D559" s="149" t="s">
        <v>3016</v>
      </c>
      <c r="E559" s="149" t="s">
        <v>3017</v>
      </c>
      <c r="F559" s="158" t="str">
        <f t="shared" si="97"/>
        <v>Video</v>
      </c>
      <c r="G559" s="187">
        <v>35</v>
      </c>
      <c r="H559" s="150"/>
      <c r="I559" s="184">
        <v>55.63</v>
      </c>
      <c r="J559" s="150"/>
      <c r="K559" s="151">
        <v>15.783848783311413</v>
      </c>
      <c r="L559" s="152">
        <v>57.453209571253545</v>
      </c>
      <c r="M559" s="152">
        <v>63.135395133245652</v>
      </c>
      <c r="N559" s="153" t="s">
        <v>148</v>
      </c>
      <c r="O559" s="154">
        <v>4</v>
      </c>
      <c r="P559" s="153">
        <v>21</v>
      </c>
      <c r="Q559" s="153" t="s">
        <v>147</v>
      </c>
      <c r="R559" s="155">
        <v>16</v>
      </c>
      <c r="S559" s="155">
        <v>2.2000000000000002</v>
      </c>
      <c r="T559" s="155">
        <v>0.3</v>
      </c>
      <c r="U559" s="154" t="s">
        <v>94</v>
      </c>
      <c r="V559" s="153" t="s">
        <v>89</v>
      </c>
      <c r="W559" s="153" t="s">
        <v>627</v>
      </c>
      <c r="X559" s="151" t="s">
        <v>6378</v>
      </c>
      <c r="Y559" s="151" t="s">
        <v>6378</v>
      </c>
      <c r="Z559" s="156">
        <v>3.95E-2</v>
      </c>
      <c r="AA559" s="153" t="s">
        <v>624</v>
      </c>
      <c r="AB559" s="153" t="s">
        <v>5092</v>
      </c>
      <c r="AC559" s="153" t="s">
        <v>875</v>
      </c>
      <c r="AD559" s="157" t="s">
        <v>3018</v>
      </c>
      <c r="AE559" s="110">
        <v>0</v>
      </c>
      <c r="AF559" s="110">
        <v>32</v>
      </c>
      <c r="AG559" s="112">
        <f t="shared" si="96"/>
        <v>0</v>
      </c>
      <c r="AH559" s="110">
        <f>SUM(AG$4:AG559)</f>
        <v>9</v>
      </c>
      <c r="AI559" s="112">
        <f t="shared" si="93"/>
        <v>0</v>
      </c>
      <c r="AJ559" s="110">
        <f>COUNTIF(AI$4:AI559,"&gt;0")</f>
        <v>55</v>
      </c>
      <c r="AK559" s="110">
        <v>0</v>
      </c>
      <c r="AL559" s="110">
        <v>35</v>
      </c>
      <c r="AM559" s="172" t="str">
        <f>IF(OR(Table1[[#This Row],[Line total ordered for now]]&gt;0,Table1[[#This Row],[Line total ordered for season]]&gt;0),1,"")</f>
        <v/>
      </c>
      <c r="AN559" s="173">
        <f>COUNTIF(AM$4:AM559,"&gt;0")</f>
        <v>0</v>
      </c>
      <c r="AO559" s="173">
        <f>Table1[[#This Row],[ORDER QUANTITY
to be collected BEFORE 31.3.22]]</f>
        <v>0</v>
      </c>
      <c r="AP559" s="174">
        <f t="shared" si="94"/>
        <v>0</v>
      </c>
      <c r="AQ559" s="174">
        <f>IFERROR(INDEX(Retail!H:H,MATCH($D559,Retail!$D:$D,0)),0)</f>
        <v>0</v>
      </c>
      <c r="AR559" s="174">
        <f>IFERROR(INDEX(Retail!J:J,MATCH($D559,Retail!$D:$D,0)),0)</f>
        <v>0</v>
      </c>
      <c r="AS559" s="174">
        <f>IFERROR(INDEX('NEW2022'!H:H,MATCH($D559,'NEW2022'!D:D,0)),0)</f>
        <v>0</v>
      </c>
      <c r="AT559" s="174">
        <f>IFERROR(INDEX('NEW2022'!J:J,MATCH($D559,'NEW2022'!D:D,0)),0)</f>
        <v>0</v>
      </c>
      <c r="AU559" s="174">
        <f>IFERROR(INDEX('Quiet Items'!H:H,MATCH($D559,'Quiet Items'!D:D,0)),0)</f>
        <v>0</v>
      </c>
      <c r="AV559" s="174">
        <f>IFERROR(INDEX('Quiet Items'!J:J,MATCH($D559,'Quiet Items'!D:D,0)),0)</f>
        <v>0</v>
      </c>
      <c r="AW559" s="174">
        <f>IFERROR(INDEX('1.4G'!H:H,MATCH($D559,'1.4G'!D:D,0)),0)</f>
        <v>0</v>
      </c>
      <c r="AX559" s="174">
        <f>IFERROR(INDEX('1.4G'!J:J,MATCH($D559,'1.4G'!D:D,0)),0)</f>
        <v>0</v>
      </c>
      <c r="AY559" s="174">
        <f t="shared" si="98"/>
        <v>0</v>
      </c>
      <c r="AZ559" s="174">
        <f t="shared" si="99"/>
        <v>0</v>
      </c>
      <c r="BA559" s="175">
        <f>IFERROR(Table1[[#This Row],[Line total ordered for now]]*Table1[[#This Row],[GUARANTEED PRICE
for STOCK orders collected before 31.3.22]],0)</f>
        <v>0</v>
      </c>
      <c r="BB559" s="175">
        <f t="shared" si="95"/>
        <v>0</v>
      </c>
      <c r="BC559" s="176">
        <f>(AZ559+Table1[[#This Row],[Line total ordered for now]])*Z559</f>
        <v>0</v>
      </c>
      <c r="BD559" s="200">
        <v>53.665085863258803</v>
      </c>
      <c r="BE559" s="65"/>
      <c r="BF559" s="65"/>
      <c r="BG559" s="65"/>
      <c r="BH559" s="65"/>
      <c r="BI559" s="65"/>
      <c r="BJ559" s="65"/>
      <c r="BK559" s="65"/>
      <c r="BL559" s="55"/>
      <c r="BM559"/>
      <c r="BN559"/>
      <c r="BO559"/>
      <c r="BP559"/>
      <c r="BQ559"/>
      <c r="BR559"/>
      <c r="BS559"/>
      <c r="BT559"/>
    </row>
    <row r="560" spans="1:72" ht="15.75">
      <c r="A560" s="202">
        <v>557</v>
      </c>
      <c r="B560" s="68" t="s">
        <v>6378</v>
      </c>
      <c r="C560" s="149" t="s">
        <v>156</v>
      </c>
      <c r="D560" s="149" t="s">
        <v>4186</v>
      </c>
      <c r="E560" s="149" t="s">
        <v>4187</v>
      </c>
      <c r="F560" s="158" t="str">
        <f t="shared" si="97"/>
        <v>Video</v>
      </c>
      <c r="G560" s="187">
        <v>8</v>
      </c>
      <c r="H560" s="150"/>
      <c r="I560" s="184">
        <v>56.14</v>
      </c>
      <c r="J560" s="150"/>
      <c r="K560" s="151">
        <v>15.801033482366485</v>
      </c>
      <c r="L560" s="152">
        <v>57.515761875814007</v>
      </c>
      <c r="M560" s="152">
        <v>63.204133929465939</v>
      </c>
      <c r="N560" s="153" t="s">
        <v>148</v>
      </c>
      <c r="O560" s="154">
        <v>4</v>
      </c>
      <c r="P560" s="153">
        <v>22</v>
      </c>
      <c r="Q560" s="153" t="s">
        <v>147</v>
      </c>
      <c r="R560" s="155">
        <v>16</v>
      </c>
      <c r="S560" s="155">
        <v>2.2000000000000002</v>
      </c>
      <c r="T560" s="155">
        <v>0.3</v>
      </c>
      <c r="U560" s="154" t="s">
        <v>94</v>
      </c>
      <c r="V560" s="153" t="s">
        <v>89</v>
      </c>
      <c r="W560" s="153" t="s">
        <v>627</v>
      </c>
      <c r="X560" s="151" t="s">
        <v>6378</v>
      </c>
      <c r="Y560" s="151" t="s">
        <v>6378</v>
      </c>
      <c r="Z560" s="156">
        <v>3.95E-2</v>
      </c>
      <c r="AA560" s="153" t="s">
        <v>624</v>
      </c>
      <c r="AB560" s="153" t="s">
        <v>4956</v>
      </c>
      <c r="AC560" s="153" t="s">
        <v>795</v>
      </c>
      <c r="AD560" s="157" t="s">
        <v>4188</v>
      </c>
      <c r="AE560" s="110">
        <v>0</v>
      </c>
      <c r="AF560" s="110">
        <v>32</v>
      </c>
      <c r="AG560" s="112">
        <f t="shared" si="96"/>
        <v>0</v>
      </c>
      <c r="AH560" s="110">
        <f>SUM(AG$4:AG560)</f>
        <v>9</v>
      </c>
      <c r="AI560" s="112">
        <f t="shared" si="93"/>
        <v>0</v>
      </c>
      <c r="AJ560" s="110">
        <f>COUNTIF(AI$4:AI560,"&gt;0")</f>
        <v>55</v>
      </c>
      <c r="AK560" s="110">
        <v>0</v>
      </c>
      <c r="AL560" s="110">
        <v>35</v>
      </c>
      <c r="AM560" s="172" t="str">
        <f>IF(OR(Table1[[#This Row],[Line total ordered for now]]&gt;0,Table1[[#This Row],[Line total ordered for season]]&gt;0),1,"")</f>
        <v/>
      </c>
      <c r="AN560" s="173">
        <f>COUNTIF(AM$4:AM560,"&gt;0")</f>
        <v>0</v>
      </c>
      <c r="AO560" s="173">
        <f>Table1[[#This Row],[ORDER QUANTITY
to be collected BEFORE 31.3.22]]</f>
        <v>0</v>
      </c>
      <c r="AP560" s="174">
        <f t="shared" si="94"/>
        <v>0</v>
      </c>
      <c r="AQ560" s="174">
        <f>IFERROR(INDEX(Retail!H:H,MATCH($D560,Retail!$D:$D,0)),0)</f>
        <v>0</v>
      </c>
      <c r="AR560" s="174">
        <f>IFERROR(INDEX(Retail!J:J,MATCH($D560,Retail!$D:$D,0)),0)</f>
        <v>0</v>
      </c>
      <c r="AS560" s="174">
        <f>IFERROR(INDEX('NEW2022'!H:H,MATCH($D560,'NEW2022'!D:D,0)),0)</f>
        <v>0</v>
      </c>
      <c r="AT560" s="174">
        <f>IFERROR(INDEX('NEW2022'!J:J,MATCH($D560,'NEW2022'!D:D,0)),0)</f>
        <v>0</v>
      </c>
      <c r="AU560" s="174">
        <f>IFERROR(INDEX('Quiet Items'!H:H,MATCH($D560,'Quiet Items'!D:D,0)),0)</f>
        <v>0</v>
      </c>
      <c r="AV560" s="174">
        <f>IFERROR(INDEX('Quiet Items'!J:J,MATCH($D560,'Quiet Items'!D:D,0)),0)</f>
        <v>0</v>
      </c>
      <c r="AW560" s="174">
        <f>IFERROR(INDEX('1.4G'!H:H,MATCH($D560,'1.4G'!D:D,0)),0)</f>
        <v>0</v>
      </c>
      <c r="AX560" s="174">
        <f>IFERROR(INDEX('1.4G'!J:J,MATCH($D560,'1.4G'!D:D,0)),0)</f>
        <v>0</v>
      </c>
      <c r="AY560" s="174">
        <f t="shared" si="98"/>
        <v>0</v>
      </c>
      <c r="AZ560" s="174">
        <f t="shared" si="99"/>
        <v>0</v>
      </c>
      <c r="BA560" s="175">
        <f>IFERROR(Table1[[#This Row],[Line total ordered for now]]*Table1[[#This Row],[GUARANTEED PRICE
for STOCK orders collected before 31.3.22]],0)</f>
        <v>0</v>
      </c>
      <c r="BB560" s="175">
        <f t="shared" si="95"/>
        <v>0</v>
      </c>
      <c r="BC560" s="176">
        <f>(AZ560+Table1[[#This Row],[Line total ordered for now]])*Z560</f>
        <v>0</v>
      </c>
      <c r="BD560" s="200">
        <v>53.723513840046046</v>
      </c>
      <c r="BE560" s="65"/>
      <c r="BF560" s="65"/>
      <c r="BG560" s="65"/>
      <c r="BH560" s="65"/>
      <c r="BI560" s="65"/>
      <c r="BJ560" s="65"/>
      <c r="BK560" s="65"/>
      <c r="BL560" s="55"/>
      <c r="BM560"/>
      <c r="BN560"/>
      <c r="BO560"/>
      <c r="BP560"/>
      <c r="BQ560"/>
      <c r="BR560"/>
      <c r="BS560"/>
      <c r="BT560"/>
    </row>
    <row r="561" spans="1:72" ht="15.75">
      <c r="A561" s="202">
        <v>558</v>
      </c>
      <c r="B561" s="68" t="s">
        <v>6378</v>
      </c>
      <c r="C561" s="149" t="s">
        <v>156</v>
      </c>
      <c r="D561" s="149" t="s">
        <v>2261</v>
      </c>
      <c r="E561" s="149" t="s">
        <v>2262</v>
      </c>
      <c r="F561" s="158" t="str">
        <f t="shared" si="97"/>
        <v>Video</v>
      </c>
      <c r="G561" s="187">
        <v>4</v>
      </c>
      <c r="H561" s="150"/>
      <c r="I561" s="184">
        <v>56.62</v>
      </c>
      <c r="J561" s="150"/>
      <c r="K561" s="151">
        <v>15.84481354900683</v>
      </c>
      <c r="L561" s="152">
        <v>57.675121318384861</v>
      </c>
      <c r="M561" s="152">
        <v>63.379254196027318</v>
      </c>
      <c r="N561" s="153" t="s">
        <v>148</v>
      </c>
      <c r="O561" s="154">
        <v>4</v>
      </c>
      <c r="P561" s="153">
        <v>18</v>
      </c>
      <c r="Q561" s="153" t="s">
        <v>147</v>
      </c>
      <c r="R561" s="155">
        <v>16</v>
      </c>
      <c r="S561" s="155">
        <v>2.2000000000000002</v>
      </c>
      <c r="T561" s="155">
        <v>0.3</v>
      </c>
      <c r="U561" s="154" t="s">
        <v>94</v>
      </c>
      <c r="V561" s="153" t="s">
        <v>89</v>
      </c>
      <c r="W561" s="153" t="s">
        <v>627</v>
      </c>
      <c r="X561" s="151" t="s">
        <v>6378</v>
      </c>
      <c r="Y561" s="151" t="s">
        <v>6378</v>
      </c>
      <c r="Z561" s="156">
        <v>3.95E-2</v>
      </c>
      <c r="AA561" s="153" t="s">
        <v>624</v>
      </c>
      <c r="AB561" s="153" t="s">
        <v>4972</v>
      </c>
      <c r="AC561" s="153" t="s">
        <v>4902</v>
      </c>
      <c r="AD561" s="157" t="s">
        <v>2263</v>
      </c>
      <c r="AE561" s="110">
        <v>0</v>
      </c>
      <c r="AF561" s="110">
        <v>32</v>
      </c>
      <c r="AG561" s="112">
        <f t="shared" si="96"/>
        <v>0</v>
      </c>
      <c r="AH561" s="110">
        <f>SUM(AG$4:AG561)</f>
        <v>9</v>
      </c>
      <c r="AI561" s="112">
        <f t="shared" si="93"/>
        <v>0</v>
      </c>
      <c r="AJ561" s="110">
        <f>COUNTIF(AI$4:AI561,"&gt;0")</f>
        <v>55</v>
      </c>
      <c r="AK561" s="110">
        <v>0</v>
      </c>
      <c r="AL561" s="110">
        <v>35</v>
      </c>
      <c r="AM561" s="172" t="str">
        <f>IF(OR(Table1[[#This Row],[Line total ordered for now]]&gt;0,Table1[[#This Row],[Line total ordered for season]]&gt;0),1,"")</f>
        <v/>
      </c>
      <c r="AN561" s="173">
        <f>COUNTIF(AM$4:AM561,"&gt;0")</f>
        <v>0</v>
      </c>
      <c r="AO561" s="173">
        <f>Table1[[#This Row],[ORDER QUANTITY
to be collected BEFORE 31.3.22]]</f>
        <v>0</v>
      </c>
      <c r="AP561" s="174">
        <f t="shared" si="94"/>
        <v>0</v>
      </c>
      <c r="AQ561" s="174">
        <f>IFERROR(INDEX(Retail!H:H,MATCH($D561,Retail!$D:$D,0)),0)</f>
        <v>0</v>
      </c>
      <c r="AR561" s="174">
        <f>IFERROR(INDEX(Retail!J:J,MATCH($D561,Retail!$D:$D,0)),0)</f>
        <v>0</v>
      </c>
      <c r="AS561" s="174">
        <f>IFERROR(INDEX('NEW2022'!H:H,MATCH($D561,'NEW2022'!D:D,0)),0)</f>
        <v>0</v>
      </c>
      <c r="AT561" s="174">
        <f>IFERROR(INDEX('NEW2022'!J:J,MATCH($D561,'NEW2022'!D:D,0)),0)</f>
        <v>0</v>
      </c>
      <c r="AU561" s="174">
        <f>IFERROR(INDEX('Quiet Items'!H:H,MATCH($D561,'Quiet Items'!D:D,0)),0)</f>
        <v>0</v>
      </c>
      <c r="AV561" s="174">
        <f>IFERROR(INDEX('Quiet Items'!J:J,MATCH($D561,'Quiet Items'!D:D,0)),0)</f>
        <v>0</v>
      </c>
      <c r="AW561" s="174">
        <f>IFERROR(INDEX('1.4G'!H:H,MATCH($D561,'1.4G'!D:D,0)),0)</f>
        <v>0</v>
      </c>
      <c r="AX561" s="174">
        <f>IFERROR(INDEX('1.4G'!J:J,MATCH($D561,'1.4G'!D:D,0)),0)</f>
        <v>0</v>
      </c>
      <c r="AY561" s="174">
        <f t="shared" si="98"/>
        <v>0</v>
      </c>
      <c r="AZ561" s="174">
        <f t="shared" si="99"/>
        <v>0</v>
      </c>
      <c r="BA561" s="175">
        <f>IFERROR(Table1[[#This Row],[Line total ordered for now]]*Table1[[#This Row],[GUARANTEED PRICE
for STOCK orders collected before 31.3.22]],0)</f>
        <v>0</v>
      </c>
      <c r="BB561" s="175">
        <f t="shared" si="95"/>
        <v>0</v>
      </c>
      <c r="BC561" s="176">
        <f>(AZ561+Table1[[#This Row],[Line total ordered for now]])*Z561</f>
        <v>0</v>
      </c>
      <c r="BD561" s="200">
        <v>53.872366066623222</v>
      </c>
      <c r="BE561" s="65"/>
      <c r="BF561" s="65"/>
      <c r="BG561" s="65"/>
      <c r="BH561" s="65"/>
      <c r="BI561" s="65"/>
      <c r="BJ561" s="65"/>
      <c r="BK561" s="65"/>
      <c r="BL561" s="55"/>
      <c r="BM561"/>
      <c r="BN561"/>
      <c r="BO561"/>
      <c r="BP561"/>
      <c r="BQ561"/>
      <c r="BR561"/>
      <c r="BS561"/>
      <c r="BT561"/>
    </row>
    <row r="562" spans="1:72" ht="15.75">
      <c r="A562" s="202">
        <v>559</v>
      </c>
      <c r="B562" s="68" t="s">
        <v>6378</v>
      </c>
      <c r="C562" s="149" t="s">
        <v>156</v>
      </c>
      <c r="D562" s="149" t="s">
        <v>1472</v>
      </c>
      <c r="E562" s="149" t="s">
        <v>1473</v>
      </c>
      <c r="F562" s="158" t="str">
        <f t="shared" si="97"/>
        <v>Video</v>
      </c>
      <c r="G562" s="187">
        <v>0</v>
      </c>
      <c r="H562" s="150"/>
      <c r="I562" s="184">
        <v>53.22</v>
      </c>
      <c r="J562" s="150"/>
      <c r="K562" s="151">
        <v>15.874411880521061</v>
      </c>
      <c r="L562" s="152">
        <v>57.782859245096667</v>
      </c>
      <c r="M562" s="152">
        <v>63.497647522084243</v>
      </c>
      <c r="N562" s="153" t="s">
        <v>148</v>
      </c>
      <c r="O562" s="154">
        <v>4</v>
      </c>
      <c r="P562" s="153">
        <v>23</v>
      </c>
      <c r="Q562" s="153" t="s">
        <v>147</v>
      </c>
      <c r="R562" s="155">
        <v>13.3</v>
      </c>
      <c r="S562" s="155">
        <v>2.87</v>
      </c>
      <c r="T562" s="155">
        <v>0.3</v>
      </c>
      <c r="U562" s="154" t="s">
        <v>94</v>
      </c>
      <c r="V562" s="153" t="s">
        <v>89</v>
      </c>
      <c r="W562" s="153" t="s">
        <v>627</v>
      </c>
      <c r="X562" s="151" t="s">
        <v>6378</v>
      </c>
      <c r="Y562" s="151" t="s">
        <v>6378</v>
      </c>
      <c r="Z562" s="156">
        <v>3.2199999999999999E-2</v>
      </c>
      <c r="AA562" s="153" t="s">
        <v>624</v>
      </c>
      <c r="AB562" s="153" t="s">
        <v>5856</v>
      </c>
      <c r="AC562" s="153" t="s">
        <v>149</v>
      </c>
      <c r="AD562" s="157" t="s">
        <v>1474</v>
      </c>
      <c r="AE562" s="110">
        <v>0</v>
      </c>
      <c r="AF562" s="110">
        <v>32</v>
      </c>
      <c r="AG562" s="112">
        <f t="shared" si="96"/>
        <v>0</v>
      </c>
      <c r="AH562" s="110">
        <f>SUM(AG$4:AG562)</f>
        <v>9</v>
      </c>
      <c r="AI562" s="112">
        <f t="shared" si="93"/>
        <v>0</v>
      </c>
      <c r="AJ562" s="110">
        <f>COUNTIF(AI$4:AI562,"&gt;0")</f>
        <v>55</v>
      </c>
      <c r="AK562" s="110">
        <v>0</v>
      </c>
      <c r="AL562" s="110">
        <v>35</v>
      </c>
      <c r="AM562" s="172" t="str">
        <f>IF(OR(Table1[[#This Row],[Line total ordered for now]]&gt;0,Table1[[#This Row],[Line total ordered for season]]&gt;0),1,"")</f>
        <v/>
      </c>
      <c r="AN562" s="173">
        <f>COUNTIF(AM$4:AM562,"&gt;0")</f>
        <v>0</v>
      </c>
      <c r="AO562" s="173">
        <f>Table1[[#This Row],[ORDER QUANTITY
to be collected BEFORE 31.3.22]]</f>
        <v>0</v>
      </c>
      <c r="AP562" s="174">
        <f t="shared" si="94"/>
        <v>0</v>
      </c>
      <c r="AQ562" s="174">
        <f>IFERROR(INDEX(Retail!H:H,MATCH($D562,Retail!$D:$D,0)),0)</f>
        <v>0</v>
      </c>
      <c r="AR562" s="174">
        <f>IFERROR(INDEX(Retail!J:J,MATCH($D562,Retail!$D:$D,0)),0)</f>
        <v>0</v>
      </c>
      <c r="AS562" s="174">
        <f>IFERROR(INDEX('NEW2022'!H:H,MATCH($D562,'NEW2022'!D:D,0)),0)</f>
        <v>0</v>
      </c>
      <c r="AT562" s="174">
        <f>IFERROR(INDEX('NEW2022'!J:J,MATCH($D562,'NEW2022'!D:D,0)),0)</f>
        <v>0</v>
      </c>
      <c r="AU562" s="174">
        <f>IFERROR(INDEX('Quiet Items'!H:H,MATCH($D562,'Quiet Items'!D:D,0)),0)</f>
        <v>0</v>
      </c>
      <c r="AV562" s="174">
        <f>IFERROR(INDEX('Quiet Items'!J:J,MATCH($D562,'Quiet Items'!D:D,0)),0)</f>
        <v>0</v>
      </c>
      <c r="AW562" s="174">
        <f>IFERROR(INDEX('1.4G'!H:H,MATCH($D562,'1.4G'!D:D,0)),0)</f>
        <v>0</v>
      </c>
      <c r="AX562" s="174">
        <f>IFERROR(INDEX('1.4G'!J:J,MATCH($D562,'1.4G'!D:D,0)),0)</f>
        <v>0</v>
      </c>
      <c r="AY562" s="174">
        <f t="shared" si="98"/>
        <v>0</v>
      </c>
      <c r="AZ562" s="174">
        <f t="shared" si="99"/>
        <v>0</v>
      </c>
      <c r="BA562" s="175">
        <f>IFERROR(Table1[[#This Row],[Line total ordered for now]]*Table1[[#This Row],[GUARANTEED PRICE
for STOCK orders collected before 31.3.22]],0)</f>
        <v>0</v>
      </c>
      <c r="BB562" s="175">
        <f t="shared" si="95"/>
        <v>0</v>
      </c>
      <c r="BC562" s="176">
        <f>(AZ562+Table1[[#This Row],[Line total ordered for now]])*Z562</f>
        <v>0</v>
      </c>
      <c r="BD562" s="200">
        <v>53.973000393771606</v>
      </c>
      <c r="BE562" s="65"/>
      <c r="BF562" s="65"/>
      <c r="BG562" s="65"/>
      <c r="BH562" s="65"/>
      <c r="BI562" s="65"/>
      <c r="BJ562" s="65"/>
      <c r="BK562" s="65"/>
      <c r="BL562" s="55"/>
      <c r="BM562"/>
      <c r="BN562"/>
      <c r="BO562"/>
      <c r="BP562"/>
      <c r="BQ562"/>
      <c r="BR562"/>
      <c r="BS562"/>
      <c r="BT562"/>
    </row>
    <row r="563" spans="1:72" ht="15.75">
      <c r="A563" s="202">
        <v>560</v>
      </c>
      <c r="B563" s="68" t="s">
        <v>6378</v>
      </c>
      <c r="C563" s="149" t="s">
        <v>156</v>
      </c>
      <c r="D563" s="149" t="s">
        <v>1907</v>
      </c>
      <c r="E563" s="149" t="s">
        <v>1908</v>
      </c>
      <c r="F563" s="158" t="str">
        <f t="shared" si="97"/>
        <v>Video</v>
      </c>
      <c r="G563" s="187">
        <v>0</v>
      </c>
      <c r="H563" s="150"/>
      <c r="I563" s="184">
        <v>56.85</v>
      </c>
      <c r="J563" s="150"/>
      <c r="K563" s="151">
        <v>15.997111270225231</v>
      </c>
      <c r="L563" s="152">
        <v>58.229485023619844</v>
      </c>
      <c r="M563" s="152">
        <v>63.988445080900924</v>
      </c>
      <c r="N563" s="153" t="s">
        <v>148</v>
      </c>
      <c r="O563" s="154">
        <v>4</v>
      </c>
      <c r="P563" s="153">
        <v>25</v>
      </c>
      <c r="Q563" s="153" t="s">
        <v>147</v>
      </c>
      <c r="R563" s="155">
        <v>14</v>
      </c>
      <c r="S563" s="155">
        <v>2.2999999999999998</v>
      </c>
      <c r="T563" s="155">
        <v>0.3</v>
      </c>
      <c r="U563" s="154" t="s">
        <v>94</v>
      </c>
      <c r="V563" s="153" t="s">
        <v>89</v>
      </c>
      <c r="W563" s="153" t="s">
        <v>627</v>
      </c>
      <c r="X563" s="151" t="s">
        <v>6378</v>
      </c>
      <c r="Y563" s="151" t="s">
        <v>6378</v>
      </c>
      <c r="Z563" s="156">
        <v>3.7400000000000003E-2</v>
      </c>
      <c r="AA563" s="153" t="s">
        <v>939</v>
      </c>
      <c r="AB563" s="153" t="s">
        <v>5227</v>
      </c>
      <c r="AC563" s="153" t="s">
        <v>141</v>
      </c>
      <c r="AD563" s="157" t="s">
        <v>1909</v>
      </c>
      <c r="AE563" s="110">
        <v>0</v>
      </c>
      <c r="AF563" s="110">
        <v>32</v>
      </c>
      <c r="AG563" s="112">
        <f t="shared" si="96"/>
        <v>0</v>
      </c>
      <c r="AH563" s="110">
        <f>SUM(AG$4:AG563)</f>
        <v>9</v>
      </c>
      <c r="AI563" s="112">
        <f t="shared" si="93"/>
        <v>0</v>
      </c>
      <c r="AJ563" s="110">
        <f>COUNTIF(AI$4:AI563,"&gt;0")</f>
        <v>55</v>
      </c>
      <c r="AK563" s="110">
        <v>0</v>
      </c>
      <c r="AL563" s="110">
        <v>35</v>
      </c>
      <c r="AM563" s="172" t="str">
        <f>IF(OR(Table1[[#This Row],[Line total ordered for now]]&gt;0,Table1[[#This Row],[Line total ordered for season]]&gt;0),1,"")</f>
        <v/>
      </c>
      <c r="AN563" s="173">
        <f>COUNTIF(AM$4:AM563,"&gt;0")</f>
        <v>0</v>
      </c>
      <c r="AO563" s="173">
        <f>Table1[[#This Row],[ORDER QUANTITY
to be collected BEFORE 31.3.22]]</f>
        <v>0</v>
      </c>
      <c r="AP563" s="174">
        <f t="shared" si="94"/>
        <v>0</v>
      </c>
      <c r="AQ563" s="174">
        <f>IFERROR(INDEX(Retail!H:H,MATCH($D563,Retail!$D:$D,0)),0)</f>
        <v>0</v>
      </c>
      <c r="AR563" s="174">
        <f>IFERROR(INDEX(Retail!J:J,MATCH($D563,Retail!$D:$D,0)),0)</f>
        <v>0</v>
      </c>
      <c r="AS563" s="174">
        <f>IFERROR(INDEX('NEW2022'!H:H,MATCH($D563,'NEW2022'!D:D,0)),0)</f>
        <v>0</v>
      </c>
      <c r="AT563" s="174">
        <f>IFERROR(INDEX('NEW2022'!J:J,MATCH($D563,'NEW2022'!D:D,0)),0)</f>
        <v>0</v>
      </c>
      <c r="AU563" s="174">
        <f>IFERROR(INDEX('Quiet Items'!H:H,MATCH($D563,'Quiet Items'!D:D,0)),0)</f>
        <v>0</v>
      </c>
      <c r="AV563" s="174">
        <f>IFERROR(INDEX('Quiet Items'!J:J,MATCH($D563,'Quiet Items'!D:D,0)),0)</f>
        <v>0</v>
      </c>
      <c r="AW563" s="174">
        <f>IFERROR(INDEX('1.4G'!H:H,MATCH($D563,'1.4G'!D:D,0)),0)</f>
        <v>0</v>
      </c>
      <c r="AX563" s="174">
        <f>IFERROR(INDEX('1.4G'!J:J,MATCH($D563,'1.4G'!D:D,0)),0)</f>
        <v>0</v>
      </c>
      <c r="AY563" s="174">
        <f t="shared" si="98"/>
        <v>0</v>
      </c>
      <c r="AZ563" s="174">
        <f t="shared" si="99"/>
        <v>0</v>
      </c>
      <c r="BA563" s="175">
        <f>IFERROR(Table1[[#This Row],[Line total ordered for now]]*Table1[[#This Row],[GUARANTEED PRICE
for STOCK orders collected before 31.3.22]],0)</f>
        <v>0</v>
      </c>
      <c r="BB563" s="175">
        <f t="shared" si="95"/>
        <v>0</v>
      </c>
      <c r="BC563" s="176">
        <f>(AZ563+Table1[[#This Row],[Line total ordered for now]])*Z563</f>
        <v>0</v>
      </c>
      <c r="BD563" s="200">
        <v>54.390178318765784</v>
      </c>
      <c r="BE563" s="65"/>
      <c r="BF563" s="65"/>
      <c r="BG563" s="65"/>
      <c r="BH563" s="65"/>
      <c r="BI563" s="65"/>
      <c r="BJ563" s="65"/>
      <c r="BK563" s="65"/>
      <c r="BL563" s="55"/>
      <c r="BM563"/>
      <c r="BN563"/>
      <c r="BO563"/>
      <c r="BP563"/>
      <c r="BQ563"/>
      <c r="BR563"/>
      <c r="BS563"/>
      <c r="BT563"/>
    </row>
    <row r="564" spans="1:72" ht="15.75">
      <c r="A564" s="202">
        <v>561</v>
      </c>
      <c r="B564" s="68" t="s">
        <v>6378</v>
      </c>
      <c r="C564" s="149" t="s">
        <v>156</v>
      </c>
      <c r="D564" s="149" t="s">
        <v>2778</v>
      </c>
      <c r="E564" s="149" t="s">
        <v>4985</v>
      </c>
      <c r="F564" s="158" t="str">
        <f t="shared" si="97"/>
        <v>Video</v>
      </c>
      <c r="G564" s="187">
        <v>47</v>
      </c>
      <c r="H564" s="150"/>
      <c r="I564" s="184">
        <v>57.29</v>
      </c>
      <c r="J564" s="150"/>
      <c r="K564" s="151">
        <v>16.006431552024857</v>
      </c>
      <c r="L564" s="152">
        <v>58.26341084937048</v>
      </c>
      <c r="M564" s="152">
        <v>64.025726208099428</v>
      </c>
      <c r="N564" s="153" t="s">
        <v>148</v>
      </c>
      <c r="O564" s="154">
        <v>4</v>
      </c>
      <c r="P564" s="153">
        <v>22</v>
      </c>
      <c r="Q564" s="153" t="s">
        <v>147</v>
      </c>
      <c r="R564" s="155">
        <v>16</v>
      </c>
      <c r="S564" s="155">
        <v>2.2000000000000002</v>
      </c>
      <c r="T564" s="155">
        <v>0.3</v>
      </c>
      <c r="U564" s="154" t="s">
        <v>94</v>
      </c>
      <c r="V564" s="153" t="s">
        <v>89</v>
      </c>
      <c r="W564" s="153" t="s">
        <v>627</v>
      </c>
      <c r="X564" s="151" t="s">
        <v>6378</v>
      </c>
      <c r="Y564" s="151" t="s">
        <v>6378</v>
      </c>
      <c r="Z564" s="156">
        <v>3.95E-2</v>
      </c>
      <c r="AA564" s="153" t="s">
        <v>624</v>
      </c>
      <c r="AB564" s="153" t="s">
        <v>4986</v>
      </c>
      <c r="AC564" s="153" t="s">
        <v>4902</v>
      </c>
      <c r="AD564" s="157" t="s">
        <v>2779</v>
      </c>
      <c r="AE564" s="110">
        <v>0</v>
      </c>
      <c r="AF564" s="110">
        <v>32</v>
      </c>
      <c r="AG564" s="112">
        <f t="shared" si="96"/>
        <v>0</v>
      </c>
      <c r="AH564" s="110">
        <f>SUM(AG$4:AG564)</f>
        <v>9</v>
      </c>
      <c r="AI564" s="112">
        <f t="shared" si="93"/>
        <v>0</v>
      </c>
      <c r="AJ564" s="110">
        <f>COUNTIF(AI$4:AI564,"&gt;0")</f>
        <v>55</v>
      </c>
      <c r="AK564" s="110">
        <v>0</v>
      </c>
      <c r="AL564" s="110">
        <v>35</v>
      </c>
      <c r="AM564" s="172" t="str">
        <f>IF(OR(Table1[[#This Row],[Line total ordered for now]]&gt;0,Table1[[#This Row],[Line total ordered for season]]&gt;0),1,"")</f>
        <v/>
      </c>
      <c r="AN564" s="173">
        <f>COUNTIF(AM$4:AM564,"&gt;0")</f>
        <v>0</v>
      </c>
      <c r="AO564" s="173">
        <f>Table1[[#This Row],[ORDER QUANTITY
to be collected BEFORE 31.3.22]]</f>
        <v>0</v>
      </c>
      <c r="AP564" s="174">
        <f t="shared" si="94"/>
        <v>0</v>
      </c>
      <c r="AQ564" s="174">
        <f>IFERROR(INDEX(Retail!H:H,MATCH($D564,Retail!$D:$D,0)),0)</f>
        <v>0</v>
      </c>
      <c r="AR564" s="174">
        <f>IFERROR(INDEX(Retail!J:J,MATCH($D564,Retail!$D:$D,0)),0)</f>
        <v>0</v>
      </c>
      <c r="AS564" s="174">
        <f>IFERROR(INDEX('NEW2022'!H:H,MATCH($D564,'NEW2022'!D:D,0)),0)</f>
        <v>0</v>
      </c>
      <c r="AT564" s="174">
        <f>IFERROR(INDEX('NEW2022'!J:J,MATCH($D564,'NEW2022'!D:D,0)),0)</f>
        <v>0</v>
      </c>
      <c r="AU564" s="174">
        <f>IFERROR(INDEX('Quiet Items'!H:H,MATCH($D564,'Quiet Items'!D:D,0)),0)</f>
        <v>0</v>
      </c>
      <c r="AV564" s="174">
        <f>IFERROR(INDEX('Quiet Items'!J:J,MATCH($D564,'Quiet Items'!D:D,0)),0)</f>
        <v>0</v>
      </c>
      <c r="AW564" s="174">
        <f>IFERROR(INDEX('1.4G'!H:H,MATCH($D564,'1.4G'!D:D,0)),0)</f>
        <v>0</v>
      </c>
      <c r="AX564" s="174">
        <f>IFERROR(INDEX('1.4G'!J:J,MATCH($D564,'1.4G'!D:D,0)),0)</f>
        <v>0</v>
      </c>
      <c r="AY564" s="174">
        <f t="shared" si="98"/>
        <v>0</v>
      </c>
      <c r="AZ564" s="174">
        <f t="shared" si="99"/>
        <v>0</v>
      </c>
      <c r="BA564" s="175">
        <f>IFERROR(Table1[[#This Row],[Line total ordered for now]]*Table1[[#This Row],[GUARANTEED PRICE
for STOCK orders collected before 31.3.22]],0)</f>
        <v>0</v>
      </c>
      <c r="BB564" s="175">
        <f t="shared" si="95"/>
        <v>0</v>
      </c>
      <c r="BC564" s="176">
        <f>(AZ564+Table1[[#This Row],[Line total ordered for now]])*Z564</f>
        <v>0</v>
      </c>
      <c r="BD564" s="200">
        <v>54.421867276884512</v>
      </c>
      <c r="BE564" s="65"/>
      <c r="BF564" s="65"/>
      <c r="BG564" s="65"/>
      <c r="BH564" s="65"/>
      <c r="BI564" s="65"/>
      <c r="BJ564" s="65"/>
      <c r="BK564" s="65"/>
      <c r="BL564" s="55"/>
      <c r="BM564"/>
      <c r="BN564"/>
      <c r="BO564"/>
      <c r="BP564"/>
      <c r="BQ564"/>
      <c r="BR564"/>
      <c r="BS564"/>
      <c r="BT564"/>
    </row>
    <row r="565" spans="1:72" ht="15.75">
      <c r="A565" s="202">
        <v>562</v>
      </c>
      <c r="B565" s="68" t="s">
        <v>6378</v>
      </c>
      <c r="C565" s="149" t="s">
        <v>156</v>
      </c>
      <c r="D565" s="149" t="s">
        <v>2800</v>
      </c>
      <c r="E565" s="149" t="s">
        <v>2801</v>
      </c>
      <c r="F565" s="158" t="str">
        <f t="shared" si="97"/>
        <v>Video</v>
      </c>
      <c r="G565" s="187">
        <v>0</v>
      </c>
      <c r="H565" s="150"/>
      <c r="I565" s="184">
        <v>56.03</v>
      </c>
      <c r="J565" s="150"/>
      <c r="K565" s="151">
        <v>16.248653976801311</v>
      </c>
      <c r="L565" s="152">
        <v>59.145100475556774</v>
      </c>
      <c r="M565" s="152">
        <v>64.994615907205244</v>
      </c>
      <c r="N565" s="153" t="s">
        <v>148</v>
      </c>
      <c r="O565" s="154">
        <v>4</v>
      </c>
      <c r="P565" s="153">
        <v>27</v>
      </c>
      <c r="Q565" s="153" t="s">
        <v>146</v>
      </c>
      <c r="R565" s="155">
        <v>16</v>
      </c>
      <c r="S565" s="155">
        <v>2.2000000000000002</v>
      </c>
      <c r="T565" s="155">
        <v>0.3</v>
      </c>
      <c r="U565" s="154" t="s">
        <v>95</v>
      </c>
      <c r="V565" s="153" t="s">
        <v>88</v>
      </c>
      <c r="W565" s="153" t="s">
        <v>627</v>
      </c>
      <c r="X565" s="151" t="s">
        <v>6378</v>
      </c>
      <c r="Y565" s="151" t="s">
        <v>6378</v>
      </c>
      <c r="Z565" s="156">
        <v>3.95E-2</v>
      </c>
      <c r="AA565" s="153" t="s">
        <v>793</v>
      </c>
      <c r="AB565" s="153" t="s">
        <v>4938</v>
      </c>
      <c r="AC565" s="153" t="s">
        <v>4933</v>
      </c>
      <c r="AD565" s="157" t="s">
        <v>2802</v>
      </c>
      <c r="AE565" s="110">
        <v>1</v>
      </c>
      <c r="AF565" s="110">
        <v>33</v>
      </c>
      <c r="AG565" s="112">
        <f t="shared" si="96"/>
        <v>0</v>
      </c>
      <c r="AH565" s="110">
        <f>SUM(AG$4:AG565)</f>
        <v>9</v>
      </c>
      <c r="AI565" s="112">
        <f t="shared" si="93"/>
        <v>0</v>
      </c>
      <c r="AJ565" s="110">
        <f>COUNTIF(AI$4:AI565,"&gt;0")</f>
        <v>55</v>
      </c>
      <c r="AK565" s="110">
        <v>1</v>
      </c>
      <c r="AL565" s="110">
        <v>36</v>
      </c>
      <c r="AM565" s="172" t="str">
        <f>IF(OR(Table1[[#This Row],[Line total ordered for now]]&gt;0,Table1[[#This Row],[Line total ordered for season]]&gt;0),1,"")</f>
        <v/>
      </c>
      <c r="AN565" s="173">
        <f>COUNTIF(AM$4:AM565,"&gt;0")</f>
        <v>0</v>
      </c>
      <c r="AO565" s="173">
        <f>Table1[[#This Row],[ORDER QUANTITY
to be collected BEFORE 31.3.22]]</f>
        <v>0</v>
      </c>
      <c r="AP565" s="174">
        <f t="shared" si="94"/>
        <v>0</v>
      </c>
      <c r="AQ565" s="174">
        <f>IFERROR(INDEX(Retail!H:H,MATCH($D565,Retail!$D:$D,0)),0)</f>
        <v>0</v>
      </c>
      <c r="AR565" s="174">
        <f>IFERROR(INDEX(Retail!J:J,MATCH($D565,Retail!$D:$D,0)),0)</f>
        <v>0</v>
      </c>
      <c r="AS565" s="174">
        <f>IFERROR(INDEX('NEW2022'!H:H,MATCH($D565,'NEW2022'!D:D,0)),0)</f>
        <v>0</v>
      </c>
      <c r="AT565" s="174">
        <f>IFERROR(INDEX('NEW2022'!J:J,MATCH($D565,'NEW2022'!D:D,0)),0)</f>
        <v>0</v>
      </c>
      <c r="AU565" s="174">
        <f>IFERROR(INDEX('Quiet Items'!H:H,MATCH($D565,'Quiet Items'!D:D,0)),0)</f>
        <v>0</v>
      </c>
      <c r="AV565" s="174">
        <f>IFERROR(INDEX('Quiet Items'!J:J,MATCH($D565,'Quiet Items'!D:D,0)),0)</f>
        <v>0</v>
      </c>
      <c r="AW565" s="174">
        <f>IFERROR(INDEX('1.4G'!H:H,MATCH($D565,'1.4G'!D:D,0)),0)</f>
        <v>0</v>
      </c>
      <c r="AX565" s="174">
        <f>IFERROR(INDEX('1.4G'!J:J,MATCH($D565,'1.4G'!D:D,0)),0)</f>
        <v>0</v>
      </c>
      <c r="AY565" s="174">
        <f t="shared" si="98"/>
        <v>0</v>
      </c>
      <c r="AZ565" s="174">
        <f t="shared" si="99"/>
        <v>0</v>
      </c>
      <c r="BA565" s="175">
        <f>IFERROR(Table1[[#This Row],[Line total ordered for now]]*Table1[[#This Row],[GUARANTEED PRICE
for STOCK orders collected before 31.3.22]],0)</f>
        <v>0</v>
      </c>
      <c r="BB565" s="175">
        <f t="shared" si="95"/>
        <v>0</v>
      </c>
      <c r="BC565" s="176">
        <f>(AZ565+Table1[[#This Row],[Line total ordered for now]])*Z565</f>
        <v>0</v>
      </c>
      <c r="BD565" s="200">
        <v>55.245423521124458</v>
      </c>
      <c r="BE565" s="65"/>
      <c r="BF565" s="65"/>
      <c r="BG565" s="65"/>
      <c r="BH565" s="65"/>
      <c r="BI565" s="65"/>
      <c r="BJ565" s="65"/>
      <c r="BK565" s="65"/>
      <c r="BL565" s="55"/>
      <c r="BM565"/>
      <c r="BN565"/>
      <c r="BO565"/>
      <c r="BP565"/>
      <c r="BQ565"/>
      <c r="BR565"/>
      <c r="BS565"/>
      <c r="BT565"/>
    </row>
    <row r="566" spans="1:72" ht="15.75">
      <c r="A566" s="202">
        <v>563</v>
      </c>
      <c r="B566" s="68" t="s">
        <v>6378</v>
      </c>
      <c r="C566" s="149" t="s">
        <v>156</v>
      </c>
      <c r="D566" s="149" t="s">
        <v>2914</v>
      </c>
      <c r="E566" s="149" t="s">
        <v>2915</v>
      </c>
      <c r="F566" s="158" t="str">
        <f t="shared" si="97"/>
        <v>Video</v>
      </c>
      <c r="G566" s="187">
        <v>29</v>
      </c>
      <c r="H566" s="150"/>
      <c r="I566" s="184">
        <v>57.89</v>
      </c>
      <c r="J566" s="150"/>
      <c r="K566" s="151">
        <v>16.284250853415394</v>
      </c>
      <c r="L566" s="152">
        <v>59.274673106432033</v>
      </c>
      <c r="M566" s="152">
        <v>65.137003413661574</v>
      </c>
      <c r="N566" s="153" t="s">
        <v>148</v>
      </c>
      <c r="O566" s="154">
        <v>4</v>
      </c>
      <c r="P566" s="153">
        <v>23</v>
      </c>
      <c r="Q566" s="153" t="s">
        <v>146</v>
      </c>
      <c r="R566" s="155">
        <v>17</v>
      </c>
      <c r="S566" s="155">
        <v>1.8</v>
      </c>
      <c r="T566" s="155">
        <v>0.3</v>
      </c>
      <c r="U566" s="154" t="s">
        <v>95</v>
      </c>
      <c r="V566" s="153" t="s">
        <v>88</v>
      </c>
      <c r="W566" s="153" t="s">
        <v>627</v>
      </c>
      <c r="X566" s="151" t="s">
        <v>6378</v>
      </c>
      <c r="Y566" s="151" t="s">
        <v>6378</v>
      </c>
      <c r="Z566" s="156">
        <v>3.95E-2</v>
      </c>
      <c r="AA566" s="153" t="s">
        <v>793</v>
      </c>
      <c r="AB566" s="153" t="s">
        <v>4940</v>
      </c>
      <c r="AC566" s="153" t="s">
        <v>4933</v>
      </c>
      <c r="AD566" s="157" t="s">
        <v>2916</v>
      </c>
      <c r="AE566" s="110">
        <v>1</v>
      </c>
      <c r="AF566" s="110">
        <v>34</v>
      </c>
      <c r="AG566" s="112">
        <f t="shared" si="96"/>
        <v>0</v>
      </c>
      <c r="AH566" s="110">
        <f>SUM(AG$4:AG566)</f>
        <v>9</v>
      </c>
      <c r="AI566" s="112">
        <f t="shared" si="93"/>
        <v>0</v>
      </c>
      <c r="AJ566" s="110">
        <f>COUNTIF(AI$4:AI566,"&gt;0")</f>
        <v>55</v>
      </c>
      <c r="AK566" s="110">
        <v>1</v>
      </c>
      <c r="AL566" s="110">
        <v>37</v>
      </c>
      <c r="AM566" s="172" t="str">
        <f>IF(OR(Table1[[#This Row],[Line total ordered for now]]&gt;0,Table1[[#This Row],[Line total ordered for season]]&gt;0),1,"")</f>
        <v/>
      </c>
      <c r="AN566" s="173">
        <f>COUNTIF(AM$4:AM566,"&gt;0")</f>
        <v>0</v>
      </c>
      <c r="AO566" s="173">
        <f>Table1[[#This Row],[ORDER QUANTITY
to be collected BEFORE 31.3.22]]</f>
        <v>0</v>
      </c>
      <c r="AP566" s="174">
        <f t="shared" si="94"/>
        <v>0</v>
      </c>
      <c r="AQ566" s="174">
        <f>IFERROR(INDEX(Retail!H:H,MATCH($D566,Retail!$D:$D,0)),0)</f>
        <v>0</v>
      </c>
      <c r="AR566" s="174">
        <f>IFERROR(INDEX(Retail!J:J,MATCH($D566,Retail!$D:$D,0)),0)</f>
        <v>0</v>
      </c>
      <c r="AS566" s="174">
        <f>IFERROR(INDEX('NEW2022'!H:H,MATCH($D566,'NEW2022'!D:D,0)),0)</f>
        <v>0</v>
      </c>
      <c r="AT566" s="174">
        <f>IFERROR(INDEX('NEW2022'!J:J,MATCH($D566,'NEW2022'!D:D,0)),0)</f>
        <v>0</v>
      </c>
      <c r="AU566" s="174">
        <f>IFERROR(INDEX('Quiet Items'!H:H,MATCH($D566,'Quiet Items'!D:D,0)),0)</f>
        <v>0</v>
      </c>
      <c r="AV566" s="174">
        <f>IFERROR(INDEX('Quiet Items'!J:J,MATCH($D566,'Quiet Items'!D:D,0)),0)</f>
        <v>0</v>
      </c>
      <c r="AW566" s="174">
        <f>IFERROR(INDEX('1.4G'!H:H,MATCH($D566,'1.4G'!D:D,0)),0)</f>
        <v>0</v>
      </c>
      <c r="AX566" s="174">
        <f>IFERROR(INDEX('1.4G'!J:J,MATCH($D566,'1.4G'!D:D,0)),0)</f>
        <v>0</v>
      </c>
      <c r="AY566" s="174">
        <f t="shared" si="98"/>
        <v>0</v>
      </c>
      <c r="AZ566" s="174">
        <f t="shared" si="99"/>
        <v>0</v>
      </c>
      <c r="BA566" s="175">
        <f>IFERROR(Table1[[#This Row],[Line total ordered for now]]*Table1[[#This Row],[GUARANTEED PRICE
for STOCK orders collected before 31.3.22]],0)</f>
        <v>0</v>
      </c>
      <c r="BB566" s="175">
        <f t="shared" si="95"/>
        <v>0</v>
      </c>
      <c r="BC566" s="176">
        <f>(AZ566+Table1[[#This Row],[Line total ordered for now]])*Z566</f>
        <v>0</v>
      </c>
      <c r="BD566" s="200">
        <v>55.366452901612334</v>
      </c>
      <c r="BE566" s="65"/>
      <c r="BF566" s="65"/>
      <c r="BG566" s="65"/>
      <c r="BH566" s="65"/>
      <c r="BI566" s="65"/>
      <c r="BJ566" s="65"/>
      <c r="BK566" s="65"/>
      <c r="BL566" s="55"/>
      <c r="BM566"/>
      <c r="BN566"/>
      <c r="BO566"/>
      <c r="BP566"/>
      <c r="BQ566"/>
      <c r="BR566"/>
      <c r="BS566"/>
      <c r="BT566"/>
    </row>
    <row r="567" spans="1:72" ht="15.75">
      <c r="A567" s="202">
        <v>564</v>
      </c>
      <c r="B567" s="68" t="s">
        <v>6378</v>
      </c>
      <c r="C567" s="149" t="s">
        <v>156</v>
      </c>
      <c r="D567" s="149" t="s">
        <v>2234</v>
      </c>
      <c r="E567" s="149" t="s">
        <v>2235</v>
      </c>
      <c r="F567" s="158" t="str">
        <f t="shared" si="97"/>
        <v>Video</v>
      </c>
      <c r="G567" s="187">
        <v>0</v>
      </c>
      <c r="H567" s="150"/>
      <c r="I567" s="184">
        <v>54.63</v>
      </c>
      <c r="J567" s="150"/>
      <c r="K567" s="151">
        <v>16.40004299228659</v>
      </c>
      <c r="L567" s="152">
        <v>59.69615649192319</v>
      </c>
      <c r="M567" s="152">
        <v>65.600171969146359</v>
      </c>
      <c r="N567" s="153" t="s">
        <v>148</v>
      </c>
      <c r="O567" s="154">
        <v>4</v>
      </c>
      <c r="P567" s="153">
        <v>25</v>
      </c>
      <c r="Q567" s="153" t="s">
        <v>147</v>
      </c>
      <c r="R567" s="155">
        <v>16</v>
      </c>
      <c r="S567" s="155">
        <v>2.2000000000000002</v>
      </c>
      <c r="T567" s="155">
        <v>0.3</v>
      </c>
      <c r="U567" s="154" t="s">
        <v>94</v>
      </c>
      <c r="V567" s="153" t="s">
        <v>89</v>
      </c>
      <c r="W567" s="153" t="s">
        <v>627</v>
      </c>
      <c r="X567" s="151" t="s">
        <v>6378</v>
      </c>
      <c r="Y567" s="151" t="s">
        <v>6378</v>
      </c>
      <c r="Z567" s="156">
        <v>3.95E-2</v>
      </c>
      <c r="AA567" s="153" t="s">
        <v>624</v>
      </c>
      <c r="AB567" s="153" t="s">
        <v>4971</v>
      </c>
      <c r="AC567" s="153" t="s">
        <v>4902</v>
      </c>
      <c r="AD567" s="157" t="s">
        <v>2236</v>
      </c>
      <c r="AE567" s="110">
        <v>0</v>
      </c>
      <c r="AF567" s="110">
        <v>34</v>
      </c>
      <c r="AG567" s="112">
        <f t="shared" si="96"/>
        <v>0</v>
      </c>
      <c r="AH567" s="110">
        <f>SUM(AG$4:AG567)</f>
        <v>9</v>
      </c>
      <c r="AI567" s="112">
        <f t="shared" si="93"/>
        <v>0</v>
      </c>
      <c r="AJ567" s="110">
        <f>COUNTIF(AI$4:AI567,"&gt;0")</f>
        <v>55</v>
      </c>
      <c r="AK567" s="110">
        <v>0</v>
      </c>
      <c r="AL567" s="110">
        <v>37</v>
      </c>
      <c r="AM567" s="172" t="str">
        <f>IF(OR(Table1[[#This Row],[Line total ordered for now]]&gt;0,Table1[[#This Row],[Line total ordered for season]]&gt;0),1,"")</f>
        <v/>
      </c>
      <c r="AN567" s="173">
        <f>COUNTIF(AM$4:AM567,"&gt;0")</f>
        <v>0</v>
      </c>
      <c r="AO567" s="173">
        <f>Table1[[#This Row],[ORDER QUANTITY
to be collected BEFORE 31.3.22]]</f>
        <v>0</v>
      </c>
      <c r="AP567" s="174">
        <f t="shared" si="94"/>
        <v>0</v>
      </c>
      <c r="AQ567" s="174">
        <f>IFERROR(INDEX(Retail!H:H,MATCH($D567,Retail!$D:$D,0)),0)</f>
        <v>0</v>
      </c>
      <c r="AR567" s="174">
        <f>IFERROR(INDEX(Retail!J:J,MATCH($D567,Retail!$D:$D,0)),0)</f>
        <v>0</v>
      </c>
      <c r="AS567" s="174">
        <f>IFERROR(INDEX('NEW2022'!H:H,MATCH($D567,'NEW2022'!D:D,0)),0)</f>
        <v>0</v>
      </c>
      <c r="AT567" s="174">
        <f>IFERROR(INDEX('NEW2022'!J:J,MATCH($D567,'NEW2022'!D:D,0)),0)</f>
        <v>0</v>
      </c>
      <c r="AU567" s="174">
        <f>IFERROR(INDEX('Quiet Items'!H:H,MATCH($D567,'Quiet Items'!D:D,0)),0)</f>
        <v>0</v>
      </c>
      <c r="AV567" s="174">
        <f>IFERROR(INDEX('Quiet Items'!J:J,MATCH($D567,'Quiet Items'!D:D,0)),0)</f>
        <v>0</v>
      </c>
      <c r="AW567" s="174">
        <f>IFERROR(INDEX('1.4G'!H:H,MATCH($D567,'1.4G'!D:D,0)),0)</f>
        <v>0</v>
      </c>
      <c r="AX567" s="174">
        <f>IFERROR(INDEX('1.4G'!J:J,MATCH($D567,'1.4G'!D:D,0)),0)</f>
        <v>0</v>
      </c>
      <c r="AY567" s="174">
        <f t="shared" si="98"/>
        <v>0</v>
      </c>
      <c r="AZ567" s="174">
        <f t="shared" si="99"/>
        <v>0</v>
      </c>
      <c r="BA567" s="175">
        <f>IFERROR(Table1[[#This Row],[Line total ordered for now]]*Table1[[#This Row],[GUARANTEED PRICE
for STOCK orders collected before 31.3.22]],0)</f>
        <v>0</v>
      </c>
      <c r="BB567" s="175">
        <f t="shared" si="95"/>
        <v>0</v>
      </c>
      <c r="BC567" s="176">
        <f>(AZ567+Table1[[#This Row],[Line total ordered for now]])*Z567</f>
        <v>0</v>
      </c>
      <c r="BD567" s="200">
        <v>55.760146173774402</v>
      </c>
      <c r="BE567" s="65"/>
      <c r="BF567" s="65"/>
      <c r="BG567" s="65"/>
      <c r="BH567" s="65"/>
      <c r="BI567" s="65"/>
      <c r="BJ567" s="65"/>
      <c r="BK567" s="65"/>
      <c r="BL567" s="55"/>
      <c r="BM567"/>
      <c r="BN567"/>
      <c r="BO567"/>
      <c r="BP567"/>
      <c r="BQ567"/>
      <c r="BR567"/>
      <c r="BS567"/>
      <c r="BT567"/>
    </row>
    <row r="568" spans="1:72" ht="15.75">
      <c r="A568" s="202">
        <v>565</v>
      </c>
      <c r="B568" s="68" t="s">
        <v>6378</v>
      </c>
      <c r="C568" s="149" t="s">
        <v>156</v>
      </c>
      <c r="D568" s="149" t="s">
        <v>3231</v>
      </c>
      <c r="E568" s="149" t="s">
        <v>3232</v>
      </c>
      <c r="F568" s="158" t="str">
        <f t="shared" si="97"/>
        <v>Video</v>
      </c>
      <c r="G568" s="187">
        <v>1</v>
      </c>
      <c r="H568" s="150"/>
      <c r="I568" s="184">
        <v>59.18</v>
      </c>
      <c r="J568" s="150"/>
      <c r="K568" s="151">
        <v>16.75887587493682</v>
      </c>
      <c r="L568" s="152">
        <v>61.002308184770023</v>
      </c>
      <c r="M568" s="152">
        <v>67.035503499747279</v>
      </c>
      <c r="N568" s="153" t="s">
        <v>148</v>
      </c>
      <c r="O568" s="154">
        <v>4</v>
      </c>
      <c r="P568" s="153">
        <v>23</v>
      </c>
      <c r="Q568" s="153" t="s">
        <v>147</v>
      </c>
      <c r="R568" s="155">
        <v>16</v>
      </c>
      <c r="S568" s="155">
        <v>2.4</v>
      </c>
      <c r="T568" s="155">
        <v>0.3</v>
      </c>
      <c r="U568" s="154" t="s">
        <v>94</v>
      </c>
      <c r="V568" s="153" t="s">
        <v>89</v>
      </c>
      <c r="W568" s="153" t="s">
        <v>627</v>
      </c>
      <c r="X568" s="151" t="s">
        <v>6378</v>
      </c>
      <c r="Y568" s="151" t="s">
        <v>6378</v>
      </c>
      <c r="Z568" s="156">
        <v>3.95E-2</v>
      </c>
      <c r="AA568" s="153" t="s">
        <v>624</v>
      </c>
      <c r="AB568" s="153" t="s">
        <v>5000</v>
      </c>
      <c r="AC568" s="153" t="s">
        <v>4902</v>
      </c>
      <c r="AD568" s="157" t="s">
        <v>3233</v>
      </c>
      <c r="AE568" s="110">
        <v>0</v>
      </c>
      <c r="AF568" s="110">
        <v>34</v>
      </c>
      <c r="AG568" s="112">
        <f t="shared" si="96"/>
        <v>0</v>
      </c>
      <c r="AH568" s="110">
        <f>SUM(AG$4:AG568)</f>
        <v>9</v>
      </c>
      <c r="AI568" s="112">
        <f t="shared" si="93"/>
        <v>0</v>
      </c>
      <c r="AJ568" s="110">
        <f>COUNTIF(AI$4:AI568,"&gt;0")</f>
        <v>55</v>
      </c>
      <c r="AK568" s="110">
        <v>0</v>
      </c>
      <c r="AL568" s="110">
        <v>37</v>
      </c>
      <c r="AM568" s="172" t="str">
        <f>IF(OR(Table1[[#This Row],[Line total ordered for now]]&gt;0,Table1[[#This Row],[Line total ordered for season]]&gt;0),1,"")</f>
        <v/>
      </c>
      <c r="AN568" s="173">
        <f>COUNTIF(AM$4:AM568,"&gt;0")</f>
        <v>0</v>
      </c>
      <c r="AO568" s="173">
        <f>Table1[[#This Row],[ORDER QUANTITY
to be collected BEFORE 31.3.22]]</f>
        <v>0</v>
      </c>
      <c r="AP568" s="174">
        <f t="shared" si="94"/>
        <v>0</v>
      </c>
      <c r="AQ568" s="174">
        <f>IFERROR(INDEX(Retail!H:H,MATCH($D568,Retail!$D:$D,0)),0)</f>
        <v>0</v>
      </c>
      <c r="AR568" s="174">
        <f>IFERROR(INDEX(Retail!J:J,MATCH($D568,Retail!$D:$D,0)),0)</f>
        <v>0</v>
      </c>
      <c r="AS568" s="174">
        <f>IFERROR(INDEX('NEW2022'!H:H,MATCH($D568,'NEW2022'!D:D,0)),0)</f>
        <v>0</v>
      </c>
      <c r="AT568" s="174">
        <f>IFERROR(INDEX('NEW2022'!J:J,MATCH($D568,'NEW2022'!D:D,0)),0)</f>
        <v>0</v>
      </c>
      <c r="AU568" s="174">
        <f>IFERROR(INDEX('Quiet Items'!H:H,MATCH($D568,'Quiet Items'!D:D,0)),0)</f>
        <v>0</v>
      </c>
      <c r="AV568" s="174">
        <f>IFERROR(INDEX('Quiet Items'!J:J,MATCH($D568,'Quiet Items'!D:D,0)),0)</f>
        <v>0</v>
      </c>
      <c r="AW568" s="174">
        <f>IFERROR(INDEX('1.4G'!H:H,MATCH($D568,'1.4G'!D:D,0)),0)</f>
        <v>0</v>
      </c>
      <c r="AX568" s="174">
        <f>IFERROR(INDEX('1.4G'!J:J,MATCH($D568,'1.4G'!D:D,0)),0)</f>
        <v>0</v>
      </c>
      <c r="AY568" s="174">
        <f t="shared" si="98"/>
        <v>0</v>
      </c>
      <c r="AZ568" s="174">
        <f t="shared" si="99"/>
        <v>0</v>
      </c>
      <c r="BA568" s="175">
        <f>IFERROR(Table1[[#This Row],[Line total ordered for now]]*Table1[[#This Row],[GUARANTEED PRICE
for STOCK orders collected before 31.3.22]],0)</f>
        <v>0</v>
      </c>
      <c r="BB568" s="175">
        <f t="shared" si="95"/>
        <v>0</v>
      </c>
      <c r="BC568" s="176">
        <f>(AZ568+Table1[[#This Row],[Line total ordered for now]])*Z568</f>
        <v>0</v>
      </c>
      <c r="BD568" s="200">
        <v>56.980177974785185</v>
      </c>
      <c r="BE568" s="65"/>
      <c r="BF568" s="65"/>
      <c r="BG568" s="65"/>
      <c r="BH568" s="65"/>
      <c r="BI568" s="65"/>
      <c r="BJ568" s="65"/>
      <c r="BK568" s="65"/>
      <c r="BL568" s="55"/>
      <c r="BM568"/>
      <c r="BN568"/>
      <c r="BO568"/>
      <c r="BP568"/>
      <c r="BQ568"/>
      <c r="BR568"/>
      <c r="BS568"/>
      <c r="BT568"/>
    </row>
    <row r="569" spans="1:72" ht="15.75">
      <c r="A569" s="202">
        <v>566</v>
      </c>
      <c r="B569" s="68" t="s">
        <v>6378</v>
      </c>
      <c r="C569" s="149" t="s">
        <v>156</v>
      </c>
      <c r="D569" s="149" t="s">
        <v>2511</v>
      </c>
      <c r="E569" s="149" t="s">
        <v>2512</v>
      </c>
      <c r="F569" s="158" t="str">
        <f t="shared" si="97"/>
        <v>Video</v>
      </c>
      <c r="G569" s="187">
        <v>17</v>
      </c>
      <c r="H569" s="150"/>
      <c r="I569" s="184">
        <v>59.59</v>
      </c>
      <c r="J569" s="150"/>
      <c r="K569" s="151">
        <v>16.79267367186376</v>
      </c>
      <c r="L569" s="152">
        <v>61.125332165584091</v>
      </c>
      <c r="M569" s="152">
        <v>67.17069468745504</v>
      </c>
      <c r="N569" s="153" t="s">
        <v>148</v>
      </c>
      <c r="O569" s="154">
        <v>4</v>
      </c>
      <c r="P569" s="153">
        <v>25</v>
      </c>
      <c r="Q569" s="153" t="s">
        <v>147</v>
      </c>
      <c r="R569" s="155">
        <v>17</v>
      </c>
      <c r="S569" s="155">
        <v>2.2000000000000002</v>
      </c>
      <c r="T569" s="155">
        <v>0.3</v>
      </c>
      <c r="U569" s="154" t="s">
        <v>94</v>
      </c>
      <c r="V569" s="153" t="s">
        <v>89</v>
      </c>
      <c r="W569" s="153" t="s">
        <v>627</v>
      </c>
      <c r="X569" s="151" t="s">
        <v>6378</v>
      </c>
      <c r="Y569" s="151" t="s">
        <v>6378</v>
      </c>
      <c r="Z569" s="156">
        <v>3.9199999999999999E-2</v>
      </c>
      <c r="AA569" s="153" t="s">
        <v>624</v>
      </c>
      <c r="AB569" s="153" t="s">
        <v>4979</v>
      </c>
      <c r="AC569" s="153" t="s">
        <v>4902</v>
      </c>
      <c r="AD569" s="157" t="s">
        <v>2513</v>
      </c>
      <c r="AE569" s="110">
        <v>0</v>
      </c>
      <c r="AF569" s="110">
        <v>34</v>
      </c>
      <c r="AG569" s="112">
        <f t="shared" si="96"/>
        <v>0</v>
      </c>
      <c r="AH569" s="110">
        <f>SUM(AG$4:AG569)</f>
        <v>9</v>
      </c>
      <c r="AI569" s="112">
        <f t="shared" si="93"/>
        <v>0</v>
      </c>
      <c r="AJ569" s="110">
        <f>COUNTIF(AI$4:AI569,"&gt;0")</f>
        <v>55</v>
      </c>
      <c r="AK569" s="110">
        <v>0</v>
      </c>
      <c r="AL569" s="110">
        <v>37</v>
      </c>
      <c r="AM569" s="172" t="str">
        <f>IF(OR(Table1[[#This Row],[Line total ordered for now]]&gt;0,Table1[[#This Row],[Line total ordered for season]]&gt;0),1,"")</f>
        <v/>
      </c>
      <c r="AN569" s="173">
        <f>COUNTIF(AM$4:AM569,"&gt;0")</f>
        <v>0</v>
      </c>
      <c r="AO569" s="173">
        <f>Table1[[#This Row],[ORDER QUANTITY
to be collected BEFORE 31.3.22]]</f>
        <v>0</v>
      </c>
      <c r="AP569" s="174">
        <f t="shared" si="94"/>
        <v>0</v>
      </c>
      <c r="AQ569" s="174">
        <f>IFERROR(INDEX(Retail!H:H,MATCH($D569,Retail!$D:$D,0)),0)</f>
        <v>0</v>
      </c>
      <c r="AR569" s="174">
        <f>IFERROR(INDEX(Retail!J:J,MATCH($D569,Retail!$D:$D,0)),0)</f>
        <v>0</v>
      </c>
      <c r="AS569" s="174">
        <f>IFERROR(INDEX('NEW2022'!H:H,MATCH($D569,'NEW2022'!D:D,0)),0)</f>
        <v>0</v>
      </c>
      <c r="AT569" s="174">
        <f>IFERROR(INDEX('NEW2022'!J:J,MATCH($D569,'NEW2022'!D:D,0)),0)</f>
        <v>0</v>
      </c>
      <c r="AU569" s="174">
        <f>IFERROR(INDEX('Quiet Items'!H:H,MATCH($D569,'Quiet Items'!D:D,0)),0)</f>
        <v>0</v>
      </c>
      <c r="AV569" s="174">
        <f>IFERROR(INDEX('Quiet Items'!J:J,MATCH($D569,'Quiet Items'!D:D,0)),0)</f>
        <v>0</v>
      </c>
      <c r="AW569" s="174">
        <f>IFERROR(INDEX('1.4G'!H:H,MATCH($D569,'1.4G'!D:D,0)),0)</f>
        <v>0</v>
      </c>
      <c r="AX569" s="174">
        <f>IFERROR(INDEX('1.4G'!J:J,MATCH($D569,'1.4G'!D:D,0)),0)</f>
        <v>0</v>
      </c>
      <c r="AY569" s="174">
        <f t="shared" si="98"/>
        <v>0</v>
      </c>
      <c r="AZ569" s="174">
        <f t="shared" si="99"/>
        <v>0</v>
      </c>
      <c r="BA569" s="175">
        <f>IFERROR(Table1[[#This Row],[Line total ordered for now]]*Table1[[#This Row],[GUARANTEED PRICE
for STOCK orders collected before 31.3.22]],0)</f>
        <v>0</v>
      </c>
      <c r="BB569" s="175">
        <f t="shared" si="95"/>
        <v>0</v>
      </c>
      <c r="BC569" s="176">
        <f>(AZ569+Table1[[#This Row],[Line total ordered for now]])*Z569</f>
        <v>0</v>
      </c>
      <c r="BD569" s="200">
        <v>57.095090484336779</v>
      </c>
      <c r="BE569" s="65"/>
      <c r="BF569" s="65"/>
      <c r="BG569" s="65"/>
      <c r="BH569" s="65"/>
      <c r="BI569" s="65"/>
      <c r="BJ569" s="65"/>
      <c r="BK569" s="65"/>
      <c r="BL569" s="55"/>
      <c r="BM569"/>
      <c r="BN569"/>
      <c r="BO569"/>
      <c r="BP569"/>
      <c r="BQ569"/>
      <c r="BR569"/>
      <c r="BS569"/>
      <c r="BT569"/>
    </row>
    <row r="570" spans="1:72" ht="15.75">
      <c r="A570" s="202">
        <v>567</v>
      </c>
      <c r="B570" s="68" t="s">
        <v>6378</v>
      </c>
      <c r="C570" s="149" t="s">
        <v>156</v>
      </c>
      <c r="D570" s="149" t="s">
        <v>2721</v>
      </c>
      <c r="E570" s="149" t="s">
        <v>2722</v>
      </c>
      <c r="F570" s="158" t="str">
        <f t="shared" si="97"/>
        <v>Video</v>
      </c>
      <c r="G570" s="187">
        <v>2</v>
      </c>
      <c r="H570" s="150"/>
      <c r="I570" s="184">
        <v>59.01</v>
      </c>
      <c r="J570" s="150"/>
      <c r="K570" s="151">
        <v>16.977367048637156</v>
      </c>
      <c r="L570" s="152">
        <v>61.797616057039249</v>
      </c>
      <c r="M570" s="152">
        <v>67.909468194548623</v>
      </c>
      <c r="N570" s="153" t="s">
        <v>148</v>
      </c>
      <c r="O570" s="154">
        <v>4</v>
      </c>
      <c r="P570" s="153">
        <v>27</v>
      </c>
      <c r="Q570" s="153" t="s">
        <v>146</v>
      </c>
      <c r="R570" s="155">
        <v>16</v>
      </c>
      <c r="S570" s="155">
        <v>2.2000000000000002</v>
      </c>
      <c r="T570" s="155">
        <v>0.3</v>
      </c>
      <c r="U570" s="154" t="s">
        <v>94</v>
      </c>
      <c r="V570" s="153" t="s">
        <v>89</v>
      </c>
      <c r="W570" s="153" t="s">
        <v>627</v>
      </c>
      <c r="X570" s="151" t="s">
        <v>6378</v>
      </c>
      <c r="Y570" s="151" t="s">
        <v>6378</v>
      </c>
      <c r="Z570" s="156">
        <v>3.95E-2</v>
      </c>
      <c r="AA570" s="153" t="s">
        <v>624</v>
      </c>
      <c r="AB570" s="153" t="s">
        <v>4984</v>
      </c>
      <c r="AC570" s="153" t="s">
        <v>4902</v>
      </c>
      <c r="AD570" s="157" t="s">
        <v>2723</v>
      </c>
      <c r="AE570" s="110">
        <v>1</v>
      </c>
      <c r="AF570" s="110">
        <v>35</v>
      </c>
      <c r="AG570" s="112">
        <f t="shared" si="96"/>
        <v>0</v>
      </c>
      <c r="AH570" s="110">
        <f>SUM(AG$4:AG570)</f>
        <v>9</v>
      </c>
      <c r="AI570" s="112">
        <f t="shared" si="93"/>
        <v>0</v>
      </c>
      <c r="AJ570" s="110">
        <f>COUNTIF(AI$4:AI570,"&gt;0")</f>
        <v>55</v>
      </c>
      <c r="AK570" s="110">
        <v>0</v>
      </c>
      <c r="AL570" s="110">
        <v>37</v>
      </c>
      <c r="AM570" s="172" t="str">
        <f>IF(OR(Table1[[#This Row],[Line total ordered for now]]&gt;0,Table1[[#This Row],[Line total ordered for season]]&gt;0),1,"")</f>
        <v/>
      </c>
      <c r="AN570" s="173">
        <f>COUNTIF(AM$4:AM570,"&gt;0")</f>
        <v>0</v>
      </c>
      <c r="AO570" s="173">
        <f>Table1[[#This Row],[ORDER QUANTITY
to be collected BEFORE 31.3.22]]</f>
        <v>0</v>
      </c>
      <c r="AP570" s="174">
        <f t="shared" si="94"/>
        <v>0</v>
      </c>
      <c r="AQ570" s="174">
        <f>IFERROR(INDEX(Retail!H:H,MATCH($D570,Retail!$D:$D,0)),0)</f>
        <v>0</v>
      </c>
      <c r="AR570" s="174">
        <f>IFERROR(INDEX(Retail!J:J,MATCH($D570,Retail!$D:$D,0)),0)</f>
        <v>0</v>
      </c>
      <c r="AS570" s="174">
        <f>IFERROR(INDEX('NEW2022'!H:H,MATCH($D570,'NEW2022'!D:D,0)),0)</f>
        <v>0</v>
      </c>
      <c r="AT570" s="174">
        <f>IFERROR(INDEX('NEW2022'!J:J,MATCH($D570,'NEW2022'!D:D,0)),0)</f>
        <v>0</v>
      </c>
      <c r="AU570" s="174">
        <f>IFERROR(INDEX('Quiet Items'!H:H,MATCH($D570,'Quiet Items'!D:D,0)),0)</f>
        <v>0</v>
      </c>
      <c r="AV570" s="174">
        <f>IFERROR(INDEX('Quiet Items'!J:J,MATCH($D570,'Quiet Items'!D:D,0)),0)</f>
        <v>0</v>
      </c>
      <c r="AW570" s="174">
        <f>IFERROR(INDEX('1.4G'!H:H,MATCH($D570,'1.4G'!D:D,0)),0)</f>
        <v>0</v>
      </c>
      <c r="AX570" s="174">
        <f>IFERROR(INDEX('1.4G'!J:J,MATCH($D570,'1.4G'!D:D,0)),0)</f>
        <v>0</v>
      </c>
      <c r="AY570" s="174">
        <f t="shared" si="98"/>
        <v>0</v>
      </c>
      <c r="AZ570" s="174">
        <f t="shared" si="99"/>
        <v>0</v>
      </c>
      <c r="BA570" s="175">
        <f>IFERROR(Table1[[#This Row],[Line total ordered for now]]*Table1[[#This Row],[GUARANTEED PRICE
for STOCK orders collected before 31.3.22]],0)</f>
        <v>0</v>
      </c>
      <c r="BB570" s="175">
        <f t="shared" si="95"/>
        <v>0</v>
      </c>
      <c r="BC570" s="176">
        <f>(AZ570+Table1[[#This Row],[Line total ordered for now]])*Z570</f>
        <v>0</v>
      </c>
      <c r="BD570" s="200">
        <v>57.723047965366327</v>
      </c>
      <c r="BE570" s="65"/>
      <c r="BF570" s="65"/>
      <c r="BG570" s="65"/>
      <c r="BH570" s="65"/>
      <c r="BI570" s="65"/>
      <c r="BJ570" s="65"/>
      <c r="BK570" s="65"/>
      <c r="BL570" s="55"/>
      <c r="BM570"/>
      <c r="BN570"/>
      <c r="BO570"/>
      <c r="BP570"/>
      <c r="BQ570"/>
      <c r="BR570"/>
      <c r="BS570"/>
      <c r="BT570"/>
    </row>
    <row r="571" spans="1:72" ht="15.75">
      <c r="A571" s="202">
        <v>568</v>
      </c>
      <c r="B571" s="68" t="s">
        <v>6378</v>
      </c>
      <c r="C571" s="149" t="s">
        <v>156</v>
      </c>
      <c r="D571" s="149" t="s">
        <v>3609</v>
      </c>
      <c r="E571" s="149" t="s">
        <v>3610</v>
      </c>
      <c r="F571" s="158" t="str">
        <f t="shared" si="97"/>
        <v>Video</v>
      </c>
      <c r="G571" s="187">
        <v>39</v>
      </c>
      <c r="H571" s="150"/>
      <c r="I571" s="184">
        <v>62.94</v>
      </c>
      <c r="J571" s="150"/>
      <c r="K571" s="151">
        <v>17.127119426117172</v>
      </c>
      <c r="L571" s="152">
        <v>64.198800000000006</v>
      </c>
      <c r="M571" s="152">
        <v>68.508477704468689</v>
      </c>
      <c r="N571" s="153" t="s">
        <v>148</v>
      </c>
      <c r="O571" s="154">
        <v>4</v>
      </c>
      <c r="P571" s="153">
        <v>23</v>
      </c>
      <c r="Q571" s="153" t="s">
        <v>147</v>
      </c>
      <c r="R571" s="155">
        <v>16</v>
      </c>
      <c r="S571" s="155">
        <v>2.2000000000000002</v>
      </c>
      <c r="T571" s="155">
        <v>0.3</v>
      </c>
      <c r="U571" s="154" t="s">
        <v>94</v>
      </c>
      <c r="V571" s="153" t="s">
        <v>89</v>
      </c>
      <c r="W571" s="153" t="s">
        <v>627</v>
      </c>
      <c r="X571" s="151" t="s">
        <v>6378</v>
      </c>
      <c r="Y571" s="151" t="s">
        <v>6378</v>
      </c>
      <c r="Z571" s="156">
        <v>3.95E-2</v>
      </c>
      <c r="AA571" s="153" t="s">
        <v>624</v>
      </c>
      <c r="AB571" s="153" t="s">
        <v>5008</v>
      </c>
      <c r="AC571" s="153" t="s">
        <v>656</v>
      </c>
      <c r="AD571" s="157" t="s">
        <v>3611</v>
      </c>
      <c r="AE571" s="110">
        <v>0</v>
      </c>
      <c r="AF571" s="110">
        <v>35</v>
      </c>
      <c r="AG571" s="112">
        <f t="shared" si="96"/>
        <v>0</v>
      </c>
      <c r="AH571" s="110">
        <f>SUM(AG$4:AG571)</f>
        <v>9</v>
      </c>
      <c r="AI571" s="112">
        <f t="shared" si="93"/>
        <v>0</v>
      </c>
      <c r="AJ571" s="110">
        <f>COUNTIF(AI$4:AI571,"&gt;0")</f>
        <v>55</v>
      </c>
      <c r="AK571" s="110">
        <v>0</v>
      </c>
      <c r="AL571" s="110">
        <v>37</v>
      </c>
      <c r="AM571" s="172" t="str">
        <f>IF(OR(Table1[[#This Row],[Line total ordered for now]]&gt;0,Table1[[#This Row],[Line total ordered for season]]&gt;0),1,"")</f>
        <v/>
      </c>
      <c r="AN571" s="173">
        <f>COUNTIF(AM$4:AM571,"&gt;0")</f>
        <v>0</v>
      </c>
      <c r="AO571" s="173">
        <f>Table1[[#This Row],[ORDER QUANTITY
to be collected BEFORE 31.3.22]]</f>
        <v>0</v>
      </c>
      <c r="AP571" s="174">
        <f t="shared" si="94"/>
        <v>0</v>
      </c>
      <c r="AQ571" s="174">
        <f>IFERROR(INDEX(Retail!H:H,MATCH($D571,Retail!$D:$D,0)),0)</f>
        <v>0</v>
      </c>
      <c r="AR571" s="174">
        <f>IFERROR(INDEX(Retail!J:J,MATCH($D571,Retail!$D:$D,0)),0)</f>
        <v>0</v>
      </c>
      <c r="AS571" s="174">
        <f>IFERROR(INDEX('NEW2022'!H:H,MATCH($D571,'NEW2022'!D:D,0)),0)</f>
        <v>0</v>
      </c>
      <c r="AT571" s="174">
        <f>IFERROR(INDEX('NEW2022'!J:J,MATCH($D571,'NEW2022'!D:D,0)),0)</f>
        <v>0</v>
      </c>
      <c r="AU571" s="174">
        <f>IFERROR(INDEX('Quiet Items'!H:H,MATCH($D571,'Quiet Items'!D:D,0)),0)</f>
        <v>0</v>
      </c>
      <c r="AV571" s="174">
        <f>IFERROR(INDEX('Quiet Items'!J:J,MATCH($D571,'Quiet Items'!D:D,0)),0)</f>
        <v>0</v>
      </c>
      <c r="AW571" s="174">
        <f>IFERROR(INDEX('1.4G'!H:H,MATCH($D571,'1.4G'!D:D,0)),0)</f>
        <v>0</v>
      </c>
      <c r="AX571" s="174">
        <f>IFERROR(INDEX('1.4G'!J:J,MATCH($D571,'1.4G'!D:D,0)),0)</f>
        <v>0</v>
      </c>
      <c r="AY571" s="174">
        <f t="shared" si="98"/>
        <v>0</v>
      </c>
      <c r="AZ571" s="174">
        <f t="shared" si="99"/>
        <v>0</v>
      </c>
      <c r="BA571" s="175">
        <f>IFERROR(Table1[[#This Row],[Line total ordered for now]]*Table1[[#This Row],[GUARANTEED PRICE
for STOCK orders collected before 31.3.22]],0)</f>
        <v>0</v>
      </c>
      <c r="BB571" s="175">
        <f t="shared" si="95"/>
        <v>0</v>
      </c>
      <c r="BC571" s="176">
        <f>(AZ571+Table1[[#This Row],[Line total ordered for now]])*Z571</f>
        <v>0</v>
      </c>
      <c r="BD571" s="200">
        <v>58.232206048798382</v>
      </c>
      <c r="BE571" s="65"/>
      <c r="BF571" s="65"/>
      <c r="BG571" s="65"/>
      <c r="BH571" s="65"/>
      <c r="BI571" s="65"/>
      <c r="BJ571" s="65"/>
      <c r="BK571" s="65"/>
      <c r="BL571" s="55"/>
      <c r="BM571"/>
      <c r="BN571"/>
      <c r="BO571"/>
      <c r="BP571"/>
      <c r="BQ571"/>
      <c r="BR571"/>
      <c r="BS571"/>
      <c r="BT571"/>
    </row>
    <row r="572" spans="1:72" ht="15.75">
      <c r="A572" s="202">
        <v>569</v>
      </c>
      <c r="B572" s="68" t="s">
        <v>6378</v>
      </c>
      <c r="C572" s="149" t="s">
        <v>156</v>
      </c>
      <c r="D572" s="149" t="s">
        <v>4066</v>
      </c>
      <c r="E572" s="149" t="s">
        <v>4067</v>
      </c>
      <c r="F572" s="158" t="str">
        <f t="shared" si="97"/>
        <v>Video</v>
      </c>
      <c r="G572" s="187">
        <v>18</v>
      </c>
      <c r="H572" s="150"/>
      <c r="I572" s="184">
        <v>58.15</v>
      </c>
      <c r="J572" s="150"/>
      <c r="K572" s="151">
        <v>17.304123048503168</v>
      </c>
      <c r="L572" s="152">
        <v>62.987007896551532</v>
      </c>
      <c r="M572" s="152">
        <v>69.216492194012673</v>
      </c>
      <c r="N572" s="153" t="s">
        <v>148</v>
      </c>
      <c r="O572" s="154">
        <v>4</v>
      </c>
      <c r="P572" s="153">
        <v>25</v>
      </c>
      <c r="Q572" s="153" t="s">
        <v>147</v>
      </c>
      <c r="R572" s="155">
        <v>17</v>
      </c>
      <c r="S572" s="155">
        <v>2</v>
      </c>
      <c r="T572" s="155">
        <v>0.3</v>
      </c>
      <c r="U572" s="154" t="s">
        <v>94</v>
      </c>
      <c r="V572" s="153" t="s">
        <v>89</v>
      </c>
      <c r="W572" s="153" t="s">
        <v>627</v>
      </c>
      <c r="X572" s="151" t="s">
        <v>6378</v>
      </c>
      <c r="Y572" s="151" t="s">
        <v>6378</v>
      </c>
      <c r="Z572" s="156">
        <v>3.9199999999999999E-2</v>
      </c>
      <c r="AA572" s="153" t="s">
        <v>624</v>
      </c>
      <c r="AB572" s="153" t="s">
        <v>5314</v>
      </c>
      <c r="AC572" s="153" t="s">
        <v>656</v>
      </c>
      <c r="AD572" s="157" t="s">
        <v>4068</v>
      </c>
      <c r="AE572" s="110">
        <v>0</v>
      </c>
      <c r="AF572" s="110">
        <v>35</v>
      </c>
      <c r="AG572" s="112">
        <f t="shared" si="96"/>
        <v>0</v>
      </c>
      <c r="AH572" s="110">
        <f>SUM(AG$4:AG572)</f>
        <v>9</v>
      </c>
      <c r="AI572" s="112">
        <f t="shared" si="93"/>
        <v>0</v>
      </c>
      <c r="AJ572" s="110">
        <f>COUNTIF(AI$4:AI572,"&gt;0")</f>
        <v>55</v>
      </c>
      <c r="AK572" s="110">
        <v>0</v>
      </c>
      <c r="AL572" s="110">
        <v>37</v>
      </c>
      <c r="AM572" s="172" t="str">
        <f>IF(OR(Table1[[#This Row],[Line total ordered for now]]&gt;0,Table1[[#This Row],[Line total ordered for season]]&gt;0),1,"")</f>
        <v/>
      </c>
      <c r="AN572" s="173">
        <f>COUNTIF(AM$4:AM572,"&gt;0")</f>
        <v>0</v>
      </c>
      <c r="AO572" s="173">
        <f>Table1[[#This Row],[ORDER QUANTITY
to be collected BEFORE 31.3.22]]</f>
        <v>0</v>
      </c>
      <c r="AP572" s="174">
        <f t="shared" si="94"/>
        <v>0</v>
      </c>
      <c r="AQ572" s="174">
        <f>IFERROR(INDEX(Retail!H:H,MATCH($D572,Retail!$D:$D,0)),0)</f>
        <v>0</v>
      </c>
      <c r="AR572" s="174">
        <f>IFERROR(INDEX(Retail!J:J,MATCH($D572,Retail!$D:$D,0)),0)</f>
        <v>0</v>
      </c>
      <c r="AS572" s="174">
        <f>IFERROR(INDEX('NEW2022'!H:H,MATCH($D572,'NEW2022'!D:D,0)),0)</f>
        <v>0</v>
      </c>
      <c r="AT572" s="174">
        <f>IFERROR(INDEX('NEW2022'!J:J,MATCH($D572,'NEW2022'!D:D,0)),0)</f>
        <v>0</v>
      </c>
      <c r="AU572" s="174">
        <f>IFERROR(INDEX('Quiet Items'!H:H,MATCH($D572,'Quiet Items'!D:D,0)),0)</f>
        <v>0</v>
      </c>
      <c r="AV572" s="174">
        <f>IFERROR(INDEX('Quiet Items'!J:J,MATCH($D572,'Quiet Items'!D:D,0)),0)</f>
        <v>0</v>
      </c>
      <c r="AW572" s="174">
        <f>IFERROR(INDEX('1.4G'!H:H,MATCH($D572,'1.4G'!D:D,0)),0)</f>
        <v>0</v>
      </c>
      <c r="AX572" s="174">
        <f>IFERROR(INDEX('1.4G'!J:J,MATCH($D572,'1.4G'!D:D,0)),0)</f>
        <v>0</v>
      </c>
      <c r="AY572" s="174">
        <f t="shared" si="98"/>
        <v>0</v>
      </c>
      <c r="AZ572" s="174">
        <f t="shared" si="99"/>
        <v>0</v>
      </c>
      <c r="BA572" s="175">
        <f>IFERROR(Table1[[#This Row],[Line total ordered for now]]*Table1[[#This Row],[GUARANTEED PRICE
for STOCK orders collected before 31.3.22]],0)</f>
        <v>0</v>
      </c>
      <c r="BB572" s="175">
        <f t="shared" si="95"/>
        <v>0</v>
      </c>
      <c r="BC572" s="176">
        <f>(AZ572+Table1[[#This Row],[Line total ordered for now]])*Z572</f>
        <v>0</v>
      </c>
      <c r="BD572" s="200">
        <v>58.834018364910769</v>
      </c>
      <c r="BE572" s="65"/>
      <c r="BF572" s="65"/>
      <c r="BG572" s="65"/>
      <c r="BH572" s="65"/>
      <c r="BI572" s="65"/>
      <c r="BJ572" s="65"/>
      <c r="BK572" s="65"/>
      <c r="BL572" s="55"/>
      <c r="BM572"/>
      <c r="BN572"/>
      <c r="BO572"/>
      <c r="BP572"/>
      <c r="BQ572"/>
      <c r="BR572"/>
      <c r="BS572"/>
      <c r="BT572"/>
    </row>
    <row r="573" spans="1:72" ht="15.75">
      <c r="A573" s="202">
        <v>570</v>
      </c>
      <c r="B573" s="68" t="s">
        <v>6378</v>
      </c>
      <c r="C573" s="149" t="s">
        <v>156</v>
      </c>
      <c r="D573" s="149" t="s">
        <v>3813</v>
      </c>
      <c r="E573" s="149" t="s">
        <v>3814</v>
      </c>
      <c r="F573" s="158" t="str">
        <f t="shared" si="97"/>
        <v>Video</v>
      </c>
      <c r="G573" s="187">
        <v>0</v>
      </c>
      <c r="H573" s="150"/>
      <c r="I573" s="184">
        <v>70.66</v>
      </c>
      <c r="J573" s="150"/>
      <c r="K573" s="151">
        <v>18.0183</v>
      </c>
      <c r="L573" s="152">
        <v>72.0732</v>
      </c>
      <c r="M573" s="152">
        <v>72.0732</v>
      </c>
      <c r="N573" s="153" t="s">
        <v>148</v>
      </c>
      <c r="O573" s="154">
        <v>4</v>
      </c>
      <c r="P573" s="153">
        <v>25</v>
      </c>
      <c r="Q573" s="153" t="s">
        <v>147</v>
      </c>
      <c r="R573" s="155">
        <v>17</v>
      </c>
      <c r="S573" s="155">
        <v>2</v>
      </c>
      <c r="T573" s="155">
        <v>0.3</v>
      </c>
      <c r="U573" s="154" t="s">
        <v>94</v>
      </c>
      <c r="V573" s="153" t="s">
        <v>89</v>
      </c>
      <c r="W573" s="153" t="s">
        <v>627</v>
      </c>
      <c r="X573" s="151" t="s">
        <v>6378</v>
      </c>
      <c r="Y573" s="151" t="s">
        <v>6378</v>
      </c>
      <c r="Z573" s="156">
        <v>3.9199999999999999E-2</v>
      </c>
      <c r="AA573" s="153" t="s">
        <v>939</v>
      </c>
      <c r="AB573" s="153" t="s">
        <v>5101</v>
      </c>
      <c r="AC573" s="153" t="s">
        <v>149</v>
      </c>
      <c r="AD573" s="157" t="s">
        <v>3815</v>
      </c>
      <c r="AE573" s="110">
        <v>0</v>
      </c>
      <c r="AF573" s="110">
        <v>35</v>
      </c>
      <c r="AG573" s="112">
        <f t="shared" si="96"/>
        <v>0</v>
      </c>
      <c r="AH573" s="110">
        <f>SUM(AG$4:AG573)</f>
        <v>9</v>
      </c>
      <c r="AI573" s="112">
        <f t="shared" si="93"/>
        <v>0</v>
      </c>
      <c r="AJ573" s="110">
        <f>COUNTIF(AI$4:AI573,"&gt;0")</f>
        <v>55</v>
      </c>
      <c r="AK573" s="110">
        <v>0</v>
      </c>
      <c r="AL573" s="110">
        <v>37</v>
      </c>
      <c r="AM573" s="172" t="str">
        <f>IF(OR(Table1[[#This Row],[Line total ordered for now]]&gt;0,Table1[[#This Row],[Line total ordered for season]]&gt;0),1,"")</f>
        <v/>
      </c>
      <c r="AN573" s="173">
        <f>COUNTIF(AM$4:AM573,"&gt;0")</f>
        <v>0</v>
      </c>
      <c r="AO573" s="173">
        <f>Table1[[#This Row],[ORDER QUANTITY
to be collected BEFORE 31.3.22]]</f>
        <v>0</v>
      </c>
      <c r="AP573" s="174">
        <f t="shared" si="94"/>
        <v>0</v>
      </c>
      <c r="AQ573" s="174">
        <f>IFERROR(INDEX(Retail!H:H,MATCH($D573,Retail!$D:$D,0)),0)</f>
        <v>0</v>
      </c>
      <c r="AR573" s="174">
        <f>IFERROR(INDEX(Retail!J:J,MATCH($D573,Retail!$D:$D,0)),0)</f>
        <v>0</v>
      </c>
      <c r="AS573" s="174">
        <f>IFERROR(INDEX('NEW2022'!H:H,MATCH($D573,'NEW2022'!D:D,0)),0)</f>
        <v>0</v>
      </c>
      <c r="AT573" s="174">
        <f>IFERROR(INDEX('NEW2022'!J:J,MATCH($D573,'NEW2022'!D:D,0)),0)</f>
        <v>0</v>
      </c>
      <c r="AU573" s="174">
        <f>IFERROR(INDEX('Quiet Items'!H:H,MATCH($D573,'Quiet Items'!D:D,0)),0)</f>
        <v>0</v>
      </c>
      <c r="AV573" s="174">
        <f>IFERROR(INDEX('Quiet Items'!J:J,MATCH($D573,'Quiet Items'!D:D,0)),0)</f>
        <v>0</v>
      </c>
      <c r="AW573" s="174">
        <f>IFERROR(INDEX('1.4G'!H:H,MATCH($D573,'1.4G'!D:D,0)),0)</f>
        <v>0</v>
      </c>
      <c r="AX573" s="174">
        <f>IFERROR(INDEX('1.4G'!J:J,MATCH($D573,'1.4G'!D:D,0)),0)</f>
        <v>0</v>
      </c>
      <c r="AY573" s="174">
        <f t="shared" si="98"/>
        <v>0</v>
      </c>
      <c r="AZ573" s="174">
        <f t="shared" si="99"/>
        <v>0</v>
      </c>
      <c r="BA573" s="175">
        <f>IFERROR(Table1[[#This Row],[Line total ordered for now]]*Table1[[#This Row],[GUARANTEED PRICE
for STOCK orders collected before 31.3.22]],0)</f>
        <v>0</v>
      </c>
      <c r="BB573" s="175">
        <f t="shared" si="95"/>
        <v>0</v>
      </c>
      <c r="BC573" s="176">
        <f>(AZ573+Table1[[#This Row],[Line total ordered for now]])*Z573</f>
        <v>0</v>
      </c>
      <c r="BD573" s="200">
        <v>61.262219999999999</v>
      </c>
      <c r="BE573" s="65"/>
      <c r="BF573" s="65"/>
      <c r="BG573" s="65"/>
      <c r="BH573" s="65"/>
      <c r="BI573" s="65"/>
      <c r="BJ573" s="65"/>
      <c r="BK573" s="65"/>
      <c r="BL573" s="55"/>
      <c r="BM573"/>
      <c r="BN573"/>
      <c r="BO573"/>
      <c r="BP573"/>
      <c r="BQ573"/>
      <c r="BR573"/>
      <c r="BS573"/>
      <c r="BT573"/>
    </row>
    <row r="574" spans="1:72" ht="15.75">
      <c r="A574" s="202">
        <v>571</v>
      </c>
      <c r="B574" s="68" t="s">
        <v>6378</v>
      </c>
      <c r="C574" s="149" t="s">
        <v>162</v>
      </c>
      <c r="D574" s="149" t="s">
        <v>4387</v>
      </c>
      <c r="E574" s="149" t="s">
        <v>4388</v>
      </c>
      <c r="F574" s="158" t="str">
        <f t="shared" si="97"/>
        <v>Video</v>
      </c>
      <c r="G574" s="187">
        <v>8</v>
      </c>
      <c r="H574" s="150"/>
      <c r="I574" s="184">
        <v>77.31</v>
      </c>
      <c r="J574" s="150"/>
      <c r="K574" s="151">
        <v>21.868572860197858</v>
      </c>
      <c r="L574" s="152">
        <v>79.601605211120201</v>
      </c>
      <c r="M574" s="152">
        <v>87.474291440791433</v>
      </c>
      <c r="N574" s="153" t="s">
        <v>148</v>
      </c>
      <c r="O574" s="154">
        <v>4</v>
      </c>
      <c r="P574" s="153">
        <v>20</v>
      </c>
      <c r="Q574" s="153" t="s">
        <v>146</v>
      </c>
      <c r="R574" s="155">
        <v>15</v>
      </c>
      <c r="S574" s="155">
        <v>1.7</v>
      </c>
      <c r="T574" s="155">
        <v>0.3</v>
      </c>
      <c r="U574" s="154" t="s">
        <v>95</v>
      </c>
      <c r="V574" s="153" t="s">
        <v>88</v>
      </c>
      <c r="W574" s="153" t="s">
        <v>627</v>
      </c>
      <c r="X574" s="151" t="s">
        <v>6378</v>
      </c>
      <c r="Y574" s="151" t="s">
        <v>6378</v>
      </c>
      <c r="Z574" s="156">
        <v>5.8599999999999999E-2</v>
      </c>
      <c r="AA574" s="153" t="s">
        <v>793</v>
      </c>
      <c r="AB574" s="153" t="s">
        <v>5113</v>
      </c>
      <c r="AC574" s="153" t="s">
        <v>149</v>
      </c>
      <c r="AD574" s="157" t="s">
        <v>4389</v>
      </c>
      <c r="AE574" s="110">
        <v>1</v>
      </c>
      <c r="AF574" s="110">
        <v>36</v>
      </c>
      <c r="AG574" s="112">
        <f t="shared" si="96"/>
        <v>0</v>
      </c>
      <c r="AH574" s="110">
        <f>SUM(AG$4:AG574)</f>
        <v>9</v>
      </c>
      <c r="AI574" s="112">
        <f t="shared" si="93"/>
        <v>0</v>
      </c>
      <c r="AJ574" s="110">
        <f>COUNTIF(AI$4:AI574,"&gt;0")</f>
        <v>55</v>
      </c>
      <c r="AK574" s="110">
        <v>1</v>
      </c>
      <c r="AL574" s="110">
        <v>38</v>
      </c>
      <c r="AM574" s="172" t="str">
        <f>IF(OR(Table1[[#This Row],[Line total ordered for now]]&gt;0,Table1[[#This Row],[Line total ordered for season]]&gt;0),1,"")</f>
        <v/>
      </c>
      <c r="AN574" s="173">
        <f>COUNTIF(AM$4:AM574,"&gt;0")</f>
        <v>0</v>
      </c>
      <c r="AO574" s="173">
        <f>Table1[[#This Row],[ORDER QUANTITY
to be collected BEFORE 31.3.22]]</f>
        <v>0</v>
      </c>
      <c r="AP574" s="174">
        <f t="shared" si="94"/>
        <v>0</v>
      </c>
      <c r="AQ574" s="174">
        <f>IFERROR(INDEX(Retail!H:H,MATCH($D574,Retail!$D:$D,0)),0)</f>
        <v>0</v>
      </c>
      <c r="AR574" s="174">
        <f>IFERROR(INDEX(Retail!J:J,MATCH($D574,Retail!$D:$D,0)),0)</f>
        <v>0</v>
      </c>
      <c r="AS574" s="174">
        <f>IFERROR(INDEX('NEW2022'!H:H,MATCH($D574,'NEW2022'!D:D,0)),0)</f>
        <v>0</v>
      </c>
      <c r="AT574" s="174">
        <f>IFERROR(INDEX('NEW2022'!J:J,MATCH($D574,'NEW2022'!D:D,0)),0)</f>
        <v>0</v>
      </c>
      <c r="AU574" s="174">
        <f>IFERROR(INDEX('Quiet Items'!H:H,MATCH($D574,'Quiet Items'!D:D,0)),0)</f>
        <v>0</v>
      </c>
      <c r="AV574" s="174">
        <f>IFERROR(INDEX('Quiet Items'!J:J,MATCH($D574,'Quiet Items'!D:D,0)),0)</f>
        <v>0</v>
      </c>
      <c r="AW574" s="174">
        <f>IFERROR(INDEX('1.4G'!H:H,MATCH($D574,'1.4G'!D:D,0)),0)</f>
        <v>0</v>
      </c>
      <c r="AX574" s="174">
        <f>IFERROR(INDEX('1.4G'!J:J,MATCH($D574,'1.4G'!D:D,0)),0)</f>
        <v>0</v>
      </c>
      <c r="AY574" s="174">
        <f t="shared" si="98"/>
        <v>0</v>
      </c>
      <c r="AZ574" s="174">
        <f t="shared" si="99"/>
        <v>0</v>
      </c>
      <c r="BA574" s="175">
        <f>IFERROR(Table1[[#This Row],[Line total ordered for now]]*Table1[[#This Row],[GUARANTEED PRICE
for STOCK orders collected before 31.3.22]],0)</f>
        <v>0</v>
      </c>
      <c r="BB574" s="175">
        <f t="shared" si="95"/>
        <v>0</v>
      </c>
      <c r="BC574" s="176">
        <f>(AZ574+Table1[[#This Row],[Line total ordered for now]])*Z574</f>
        <v>0</v>
      </c>
      <c r="BD574" s="200">
        <v>74.353147724672709</v>
      </c>
      <c r="BE574" s="65"/>
      <c r="BF574" s="65"/>
      <c r="BG574" s="65"/>
      <c r="BH574" s="65"/>
      <c r="BI574" s="65"/>
      <c r="BJ574" s="65"/>
      <c r="BK574" s="65"/>
      <c r="BL574" s="55"/>
      <c r="BM574"/>
      <c r="BN574"/>
      <c r="BO574"/>
      <c r="BP574"/>
      <c r="BQ574"/>
      <c r="BR574"/>
      <c r="BS574"/>
      <c r="BT574"/>
    </row>
    <row r="575" spans="1:72" ht="15.75">
      <c r="A575" s="202">
        <v>572</v>
      </c>
      <c r="B575" s="68" t="s">
        <v>6378</v>
      </c>
      <c r="C575" s="149" t="s">
        <v>162</v>
      </c>
      <c r="D575" s="149" t="s">
        <v>4336</v>
      </c>
      <c r="E575" s="149" t="s">
        <v>4337</v>
      </c>
      <c r="F575" s="158" t="str">
        <f t="shared" si="97"/>
        <v>Video</v>
      </c>
      <c r="G575" s="187">
        <v>0</v>
      </c>
      <c r="H575" s="150"/>
      <c r="I575" s="184">
        <v>74.41</v>
      </c>
      <c r="J575" s="150"/>
      <c r="K575" s="151">
        <v>21.13208575783711</v>
      </c>
      <c r="L575" s="152">
        <v>76.920792158527078</v>
      </c>
      <c r="M575" s="152">
        <v>84.528343031348442</v>
      </c>
      <c r="N575" s="153" t="s">
        <v>148</v>
      </c>
      <c r="O575" s="154">
        <v>4</v>
      </c>
      <c r="P575" s="153">
        <v>24</v>
      </c>
      <c r="Q575" s="153" t="s">
        <v>146</v>
      </c>
      <c r="R575" s="155">
        <v>15</v>
      </c>
      <c r="S575" s="155">
        <v>2</v>
      </c>
      <c r="T575" s="155">
        <v>0.3</v>
      </c>
      <c r="U575" s="154" t="s">
        <v>95</v>
      </c>
      <c r="V575" s="153" t="s">
        <v>88</v>
      </c>
      <c r="W575" s="153" t="s">
        <v>627</v>
      </c>
      <c r="X575" s="151" t="s">
        <v>6378</v>
      </c>
      <c r="Y575" s="151" t="s">
        <v>6378</v>
      </c>
      <c r="Z575" s="156">
        <v>5.8599999999999999E-2</v>
      </c>
      <c r="AA575" s="153" t="s">
        <v>793</v>
      </c>
      <c r="AB575" s="153" t="s">
        <v>5111</v>
      </c>
      <c r="AC575" s="153" t="s">
        <v>149</v>
      </c>
      <c r="AD575" s="157" t="s">
        <v>4338</v>
      </c>
      <c r="AE575" s="110">
        <v>1</v>
      </c>
      <c r="AF575" s="110">
        <v>37</v>
      </c>
      <c r="AG575" s="112">
        <f t="shared" si="96"/>
        <v>0</v>
      </c>
      <c r="AH575" s="110">
        <f>SUM(AG$4:AG575)</f>
        <v>9</v>
      </c>
      <c r="AI575" s="112">
        <f t="shared" si="93"/>
        <v>0</v>
      </c>
      <c r="AJ575" s="110">
        <f>COUNTIF(AI$4:AI575,"&gt;0")</f>
        <v>55</v>
      </c>
      <c r="AK575" s="110">
        <v>1</v>
      </c>
      <c r="AL575" s="110">
        <v>39</v>
      </c>
      <c r="AM575" s="172" t="str">
        <f>IF(OR(Table1[[#This Row],[Line total ordered for now]]&gt;0,Table1[[#This Row],[Line total ordered for season]]&gt;0),1,"")</f>
        <v/>
      </c>
      <c r="AN575" s="173">
        <f>COUNTIF(AM$4:AM575,"&gt;0")</f>
        <v>0</v>
      </c>
      <c r="AO575" s="173">
        <f>Table1[[#This Row],[ORDER QUANTITY
to be collected BEFORE 31.3.22]]</f>
        <v>0</v>
      </c>
      <c r="AP575" s="174">
        <f t="shared" si="94"/>
        <v>0</v>
      </c>
      <c r="AQ575" s="174">
        <f>IFERROR(INDEX(Retail!H:H,MATCH($D575,Retail!$D:$D,0)),0)</f>
        <v>0</v>
      </c>
      <c r="AR575" s="174">
        <f>IFERROR(INDEX(Retail!J:J,MATCH($D575,Retail!$D:$D,0)),0)</f>
        <v>0</v>
      </c>
      <c r="AS575" s="174">
        <f>IFERROR(INDEX('NEW2022'!H:H,MATCH($D575,'NEW2022'!D:D,0)),0)</f>
        <v>0</v>
      </c>
      <c r="AT575" s="174">
        <f>IFERROR(INDEX('NEW2022'!J:J,MATCH($D575,'NEW2022'!D:D,0)),0)</f>
        <v>0</v>
      </c>
      <c r="AU575" s="174">
        <f>IFERROR(INDEX('Quiet Items'!H:H,MATCH($D575,'Quiet Items'!D:D,0)),0)</f>
        <v>0</v>
      </c>
      <c r="AV575" s="174">
        <f>IFERROR(INDEX('Quiet Items'!J:J,MATCH($D575,'Quiet Items'!D:D,0)),0)</f>
        <v>0</v>
      </c>
      <c r="AW575" s="174">
        <f>IFERROR(INDEX('1.4G'!H:H,MATCH($D575,'1.4G'!D:D,0)),0)</f>
        <v>0</v>
      </c>
      <c r="AX575" s="174">
        <f>IFERROR(INDEX('1.4G'!J:J,MATCH($D575,'1.4G'!D:D,0)),0)</f>
        <v>0</v>
      </c>
      <c r="AY575" s="174">
        <f t="shared" si="98"/>
        <v>0</v>
      </c>
      <c r="AZ575" s="174">
        <f t="shared" si="99"/>
        <v>0</v>
      </c>
      <c r="BA575" s="175">
        <f>IFERROR(Table1[[#This Row],[Line total ordered for now]]*Table1[[#This Row],[GUARANTEED PRICE
for STOCK orders collected before 31.3.22]],0)</f>
        <v>0</v>
      </c>
      <c r="BB575" s="175">
        <f t="shared" si="95"/>
        <v>0</v>
      </c>
      <c r="BC575" s="176">
        <f>(AZ575+Table1[[#This Row],[Line total ordered for now]])*Z575</f>
        <v>0</v>
      </c>
      <c r="BD575" s="200">
        <v>71.849091576646174</v>
      </c>
      <c r="BE575" s="65"/>
      <c r="BF575" s="65"/>
      <c r="BG575" s="65"/>
      <c r="BH575" s="65"/>
      <c r="BI575" s="65"/>
      <c r="BJ575" s="65"/>
      <c r="BK575" s="65"/>
      <c r="BL575" s="55"/>
      <c r="BM575"/>
      <c r="BN575"/>
      <c r="BO575"/>
      <c r="BP575"/>
      <c r="BQ575"/>
      <c r="BR575"/>
      <c r="BS575"/>
      <c r="BT575"/>
    </row>
    <row r="576" spans="1:72" ht="15.75">
      <c r="A576" s="202">
        <v>573</v>
      </c>
      <c r="B576" s="68" t="s">
        <v>6378</v>
      </c>
      <c r="C576" s="149" t="s">
        <v>162</v>
      </c>
      <c r="D576" s="149" t="s">
        <v>4189</v>
      </c>
      <c r="E576" s="149" t="s">
        <v>4190</v>
      </c>
      <c r="F576" s="158" t="str">
        <f t="shared" si="97"/>
        <v>Video</v>
      </c>
      <c r="G576" s="187">
        <v>0</v>
      </c>
      <c r="H576" s="150"/>
      <c r="I576" s="184">
        <v>71.28</v>
      </c>
      <c r="J576" s="150"/>
      <c r="K576" s="151">
        <v>20.823386923256106</v>
      </c>
      <c r="L576" s="152">
        <v>75.797128400652227</v>
      </c>
      <c r="M576" s="152">
        <v>83.293547693024422</v>
      </c>
      <c r="N576" s="153" t="s">
        <v>148</v>
      </c>
      <c r="O576" s="154">
        <v>4</v>
      </c>
      <c r="P576" s="153">
        <v>16</v>
      </c>
      <c r="Q576" s="153" t="s">
        <v>147</v>
      </c>
      <c r="R576" s="155">
        <v>15</v>
      </c>
      <c r="S576" s="155">
        <v>2</v>
      </c>
      <c r="T576" s="155">
        <v>0.3</v>
      </c>
      <c r="U576" s="154" t="s">
        <v>94</v>
      </c>
      <c r="V576" s="153" t="s">
        <v>89</v>
      </c>
      <c r="W576" s="153" t="s">
        <v>627</v>
      </c>
      <c r="X576" s="151" t="s">
        <v>6378</v>
      </c>
      <c r="Y576" s="151" t="s">
        <v>6378</v>
      </c>
      <c r="Z576" s="156">
        <v>5.8999999999999997E-2</v>
      </c>
      <c r="AA576" s="153" t="s">
        <v>624</v>
      </c>
      <c r="AB576" s="153" t="s">
        <v>5015</v>
      </c>
      <c r="AC576" s="153" t="s">
        <v>164</v>
      </c>
      <c r="AD576" s="157" t="s">
        <v>4191</v>
      </c>
      <c r="AE576" s="110">
        <v>0</v>
      </c>
      <c r="AF576" s="110">
        <v>37</v>
      </c>
      <c r="AG576" s="112">
        <f t="shared" si="96"/>
        <v>0</v>
      </c>
      <c r="AH576" s="110">
        <f>SUM(AG$4:AG576)</f>
        <v>9</v>
      </c>
      <c r="AI576" s="112">
        <f t="shared" si="93"/>
        <v>0</v>
      </c>
      <c r="AJ576" s="110">
        <f>COUNTIF(AI$4:AI576,"&gt;0")</f>
        <v>55</v>
      </c>
      <c r="AK576" s="110">
        <v>0</v>
      </c>
      <c r="AL576" s="110">
        <v>39</v>
      </c>
      <c r="AM576" s="172" t="str">
        <f>IF(OR(Table1[[#This Row],[Line total ordered for now]]&gt;0,Table1[[#This Row],[Line total ordered for season]]&gt;0),1,"")</f>
        <v/>
      </c>
      <c r="AN576" s="173">
        <f>COUNTIF(AM$4:AM576,"&gt;0")</f>
        <v>0</v>
      </c>
      <c r="AO576" s="173">
        <f>Table1[[#This Row],[ORDER QUANTITY
to be collected BEFORE 31.3.22]]</f>
        <v>0</v>
      </c>
      <c r="AP576" s="174">
        <f t="shared" si="94"/>
        <v>0</v>
      </c>
      <c r="AQ576" s="174">
        <f>IFERROR(INDEX(Retail!H:H,MATCH($D576,Retail!$D:$D,0)),0)</f>
        <v>0</v>
      </c>
      <c r="AR576" s="174">
        <f>IFERROR(INDEX(Retail!J:J,MATCH($D576,Retail!$D:$D,0)),0)</f>
        <v>0</v>
      </c>
      <c r="AS576" s="174">
        <f>IFERROR(INDEX('NEW2022'!H:H,MATCH($D576,'NEW2022'!D:D,0)),0)</f>
        <v>0</v>
      </c>
      <c r="AT576" s="174">
        <f>IFERROR(INDEX('NEW2022'!J:J,MATCH($D576,'NEW2022'!D:D,0)),0)</f>
        <v>0</v>
      </c>
      <c r="AU576" s="174">
        <f>IFERROR(INDEX('Quiet Items'!H:H,MATCH($D576,'Quiet Items'!D:D,0)),0)</f>
        <v>0</v>
      </c>
      <c r="AV576" s="174">
        <f>IFERROR(INDEX('Quiet Items'!J:J,MATCH($D576,'Quiet Items'!D:D,0)),0)</f>
        <v>0</v>
      </c>
      <c r="AW576" s="174">
        <f>IFERROR(INDEX('1.4G'!H:H,MATCH($D576,'1.4G'!D:D,0)),0)</f>
        <v>0</v>
      </c>
      <c r="AX576" s="174">
        <f>IFERROR(INDEX('1.4G'!J:J,MATCH($D576,'1.4G'!D:D,0)),0)</f>
        <v>0</v>
      </c>
      <c r="AY576" s="174">
        <f t="shared" si="98"/>
        <v>0</v>
      </c>
      <c r="AZ576" s="174">
        <f t="shared" si="99"/>
        <v>0</v>
      </c>
      <c r="BA576" s="175">
        <f>IFERROR(Table1[[#This Row],[Line total ordered for now]]*Table1[[#This Row],[GUARANTEED PRICE
for STOCK orders collected before 31.3.22]],0)</f>
        <v>0</v>
      </c>
      <c r="BB576" s="175">
        <f t="shared" si="95"/>
        <v>0</v>
      </c>
      <c r="BC576" s="176">
        <f>(AZ576+Table1[[#This Row],[Line total ordered for now]])*Z576</f>
        <v>0</v>
      </c>
      <c r="BD576" s="200">
        <v>70.799515539070754</v>
      </c>
      <c r="BE576" s="65"/>
      <c r="BF576" s="65"/>
      <c r="BG576" s="65"/>
      <c r="BH576" s="65"/>
      <c r="BI576" s="65"/>
      <c r="BJ576" s="65"/>
      <c r="BK576" s="65"/>
      <c r="BL576" s="55"/>
      <c r="BM576"/>
      <c r="BN576"/>
      <c r="BO576"/>
      <c r="BP576"/>
      <c r="BQ576"/>
      <c r="BR576"/>
      <c r="BS576"/>
      <c r="BT576"/>
    </row>
    <row r="577" spans="1:72" ht="15.75">
      <c r="A577" s="202">
        <v>574</v>
      </c>
      <c r="B577" s="68" t="s">
        <v>6378</v>
      </c>
      <c r="C577" s="149" t="s">
        <v>162</v>
      </c>
      <c r="D577" s="149" t="s">
        <v>1526</v>
      </c>
      <c r="E577" s="149" t="s">
        <v>1527</v>
      </c>
      <c r="F577" s="158" t="str">
        <f t="shared" si="97"/>
        <v>Video</v>
      </c>
      <c r="G577" s="187">
        <v>0</v>
      </c>
      <c r="H577" s="150"/>
      <c r="I577" s="184">
        <v>77.34</v>
      </c>
      <c r="J577" s="150"/>
      <c r="K577" s="151">
        <v>15.083333333333334</v>
      </c>
      <c r="L577" s="152">
        <v>82.355000000000004</v>
      </c>
      <c r="M577" s="152">
        <v>90.5</v>
      </c>
      <c r="N577" s="153" t="s">
        <v>144</v>
      </c>
      <c r="O577" s="154">
        <v>6</v>
      </c>
      <c r="P577" s="153">
        <v>18</v>
      </c>
      <c r="Q577" s="153" t="s">
        <v>147</v>
      </c>
      <c r="R577" s="155">
        <v>15</v>
      </c>
      <c r="S577" s="155">
        <v>3.12</v>
      </c>
      <c r="T577" s="155">
        <v>0.3</v>
      </c>
      <c r="U577" s="154" t="s">
        <v>95</v>
      </c>
      <c r="V577" s="153" t="s">
        <v>88</v>
      </c>
      <c r="W577" s="153" t="s">
        <v>627</v>
      </c>
      <c r="X577" s="151" t="s">
        <v>6378</v>
      </c>
      <c r="Y577" s="151" t="s">
        <v>6378</v>
      </c>
      <c r="Z577" s="156">
        <v>5.4399999999999997E-2</v>
      </c>
      <c r="AA577" s="153" t="s">
        <v>1388</v>
      </c>
      <c r="AB577" s="153" t="s">
        <v>5219</v>
      </c>
      <c r="AC577" s="153" t="s">
        <v>2412</v>
      </c>
      <c r="AD577" s="157" t="s">
        <v>1528</v>
      </c>
      <c r="AE577" s="110">
        <v>0</v>
      </c>
      <c r="AF577" s="110">
        <v>37</v>
      </c>
      <c r="AG577" s="112">
        <f t="shared" si="96"/>
        <v>0</v>
      </c>
      <c r="AH577" s="110">
        <f>SUM(AG$4:AG577)</f>
        <v>9</v>
      </c>
      <c r="AI577" s="112">
        <f t="shared" si="93"/>
        <v>0</v>
      </c>
      <c r="AJ577" s="110">
        <f>COUNTIF(AI$4:AI577,"&gt;0")</f>
        <v>55</v>
      </c>
      <c r="AK577" s="110">
        <v>1</v>
      </c>
      <c r="AL577" s="110">
        <v>40</v>
      </c>
      <c r="AM577" s="172" t="str">
        <f>IF(OR(Table1[[#This Row],[Line total ordered for now]]&gt;0,Table1[[#This Row],[Line total ordered for season]]&gt;0),1,"")</f>
        <v/>
      </c>
      <c r="AN577" s="173">
        <f>COUNTIF(AM$4:AM577,"&gt;0")</f>
        <v>0</v>
      </c>
      <c r="AO577" s="173">
        <f>Table1[[#This Row],[ORDER QUANTITY
to be collected BEFORE 31.3.22]]</f>
        <v>0</v>
      </c>
      <c r="AP577" s="174">
        <f t="shared" si="94"/>
        <v>0</v>
      </c>
      <c r="AQ577" s="174">
        <f>IFERROR(INDEX(Retail!H:H,MATCH($D577,Retail!$D:$D,0)),0)</f>
        <v>0</v>
      </c>
      <c r="AR577" s="174">
        <f>IFERROR(INDEX(Retail!J:J,MATCH($D577,Retail!$D:$D,0)),0)</f>
        <v>0</v>
      </c>
      <c r="AS577" s="174">
        <f>IFERROR(INDEX('NEW2022'!H:H,MATCH($D577,'NEW2022'!D:D,0)),0)</f>
        <v>0</v>
      </c>
      <c r="AT577" s="174">
        <f>IFERROR(INDEX('NEW2022'!J:J,MATCH($D577,'NEW2022'!D:D,0)),0)</f>
        <v>0</v>
      </c>
      <c r="AU577" s="174">
        <f>IFERROR(INDEX('Quiet Items'!H:H,MATCH($D577,'Quiet Items'!D:D,0)),0)</f>
        <v>0</v>
      </c>
      <c r="AV577" s="174">
        <f>IFERROR(INDEX('Quiet Items'!J:J,MATCH($D577,'Quiet Items'!D:D,0)),0)</f>
        <v>0</v>
      </c>
      <c r="AW577" s="174">
        <f>IFERROR(INDEX('1.4G'!H:H,MATCH($D577,'1.4G'!D:D,0)),0)</f>
        <v>0</v>
      </c>
      <c r="AX577" s="174">
        <f>IFERROR(INDEX('1.4G'!J:J,MATCH($D577,'1.4G'!D:D,0)),0)</f>
        <v>0</v>
      </c>
      <c r="AY577" s="174">
        <f t="shared" si="98"/>
        <v>0</v>
      </c>
      <c r="AZ577" s="174">
        <f t="shared" si="99"/>
        <v>0</v>
      </c>
      <c r="BA577" s="175">
        <f>IFERROR(Table1[[#This Row],[Line total ordered for now]]*Table1[[#This Row],[GUARANTEED PRICE
for STOCK orders collected before 31.3.22]],0)</f>
        <v>0</v>
      </c>
      <c r="BB577" s="175">
        <f t="shared" si="95"/>
        <v>0</v>
      </c>
      <c r="BC577" s="176">
        <f>(AZ577+Table1[[#This Row],[Line total ordered for now]])*Z577</f>
        <v>0</v>
      </c>
      <c r="BD577" s="200">
        <v>76.924999999999997</v>
      </c>
      <c r="BE577" s="65"/>
      <c r="BF577" s="65"/>
      <c r="BG577" s="65"/>
      <c r="BH577" s="65"/>
      <c r="BI577" s="65"/>
      <c r="BJ577" s="65"/>
      <c r="BK577" s="65"/>
      <c r="BL577" s="55"/>
      <c r="BM577"/>
      <c r="BN577"/>
      <c r="BO577"/>
      <c r="BP577"/>
      <c r="BQ577"/>
      <c r="BR577"/>
      <c r="BS577"/>
      <c r="BT577"/>
    </row>
    <row r="578" spans="1:72" ht="15.75">
      <c r="A578" s="202">
        <v>575</v>
      </c>
      <c r="B578" s="68" t="s">
        <v>6378</v>
      </c>
      <c r="C578" s="149" t="s">
        <v>162</v>
      </c>
      <c r="D578" s="149" t="s">
        <v>974</v>
      </c>
      <c r="E578" s="149" t="s">
        <v>5267</v>
      </c>
      <c r="F578" s="158" t="str">
        <f t="shared" si="97"/>
        <v>Video</v>
      </c>
      <c r="G578" s="187">
        <v>14</v>
      </c>
      <c r="H578" s="150"/>
      <c r="I578" s="184">
        <v>82.56</v>
      </c>
      <c r="J578" s="150"/>
      <c r="K578" s="151">
        <v>14.389319080497385</v>
      </c>
      <c r="L578" s="152">
        <v>84.211200000000005</v>
      </c>
      <c r="M578" s="152">
        <v>86.335914482984307</v>
      </c>
      <c r="N578" s="153" t="s">
        <v>144</v>
      </c>
      <c r="O578" s="154">
        <v>6</v>
      </c>
      <c r="P578" s="153">
        <v>20</v>
      </c>
      <c r="Q578" s="153" t="s">
        <v>147</v>
      </c>
      <c r="R578" s="155">
        <v>0</v>
      </c>
      <c r="S578" s="155">
        <v>2.2000000000000002</v>
      </c>
      <c r="T578" s="155">
        <v>0</v>
      </c>
      <c r="U578" s="154" t="s">
        <v>94</v>
      </c>
      <c r="V578" s="153" t="s">
        <v>89</v>
      </c>
      <c r="W578" s="153" t="s">
        <v>627</v>
      </c>
      <c r="X578" s="151" t="s">
        <v>6378</v>
      </c>
      <c r="Y578" s="151" t="s">
        <v>6378</v>
      </c>
      <c r="Z578" s="156">
        <v>5.4399999999999997E-2</v>
      </c>
      <c r="AA578" s="153" t="s">
        <v>975</v>
      </c>
      <c r="AB578" s="153" t="s">
        <v>5268</v>
      </c>
      <c r="AC578" s="153" t="s">
        <v>4790</v>
      </c>
      <c r="AD578" s="157" t="s">
        <v>6016</v>
      </c>
      <c r="AE578" s="110">
        <v>0</v>
      </c>
      <c r="AF578" s="110">
        <v>37</v>
      </c>
      <c r="AG578" s="112">
        <f t="shared" si="96"/>
        <v>0</v>
      </c>
      <c r="AH578" s="110">
        <f>SUM(AG$4:AG578)</f>
        <v>9</v>
      </c>
      <c r="AI578" s="112">
        <f t="shared" si="93"/>
        <v>0</v>
      </c>
      <c r="AJ578" s="110">
        <f>COUNTIF(AI$4:AI578,"&gt;0")</f>
        <v>55</v>
      </c>
      <c r="AK578" s="110">
        <v>0</v>
      </c>
      <c r="AL578" s="110">
        <v>40</v>
      </c>
      <c r="AM578" s="172" t="str">
        <f>IF(OR(Table1[[#This Row],[Line total ordered for now]]&gt;0,Table1[[#This Row],[Line total ordered for season]]&gt;0),1,"")</f>
        <v/>
      </c>
      <c r="AN578" s="173">
        <f>COUNTIF(AM$4:AM578,"&gt;0")</f>
        <v>0</v>
      </c>
      <c r="AO578" s="173">
        <f>Table1[[#This Row],[ORDER QUANTITY
to be collected BEFORE 31.3.22]]</f>
        <v>0</v>
      </c>
      <c r="AP578" s="174">
        <f t="shared" si="94"/>
        <v>0</v>
      </c>
      <c r="AQ578" s="174">
        <f>IFERROR(INDEX(Retail!H:H,MATCH($D578,Retail!$D:$D,0)),0)</f>
        <v>0</v>
      </c>
      <c r="AR578" s="174">
        <f>IFERROR(INDEX(Retail!J:J,MATCH($D578,Retail!$D:$D,0)),0)</f>
        <v>0</v>
      </c>
      <c r="AS578" s="174">
        <f>IFERROR(INDEX('NEW2022'!H:H,MATCH($D578,'NEW2022'!D:D,0)),0)</f>
        <v>0</v>
      </c>
      <c r="AT578" s="174">
        <f>IFERROR(INDEX('NEW2022'!J:J,MATCH($D578,'NEW2022'!D:D,0)),0)</f>
        <v>0</v>
      </c>
      <c r="AU578" s="174">
        <f>IFERROR(INDEX('Quiet Items'!H:H,MATCH($D578,'Quiet Items'!D:D,0)),0)</f>
        <v>0</v>
      </c>
      <c r="AV578" s="174">
        <f>IFERROR(INDEX('Quiet Items'!J:J,MATCH($D578,'Quiet Items'!D:D,0)),0)</f>
        <v>0</v>
      </c>
      <c r="AW578" s="174">
        <f>IFERROR(INDEX('1.4G'!H:H,MATCH($D578,'1.4G'!D:D,0)),0)</f>
        <v>0</v>
      </c>
      <c r="AX578" s="174">
        <f>IFERROR(INDEX('1.4G'!J:J,MATCH($D578,'1.4G'!D:D,0)),0)</f>
        <v>0</v>
      </c>
      <c r="AY578" s="174">
        <f t="shared" si="98"/>
        <v>0</v>
      </c>
      <c r="AZ578" s="174">
        <f t="shared" si="99"/>
        <v>0</v>
      </c>
      <c r="BA578" s="175">
        <f>IFERROR(Table1[[#This Row],[Line total ordered for now]]*Table1[[#This Row],[GUARANTEED PRICE
for STOCK orders collected before 31.3.22]],0)</f>
        <v>0</v>
      </c>
      <c r="BB578" s="175">
        <f t="shared" si="95"/>
        <v>0</v>
      </c>
      <c r="BC578" s="176">
        <f>(AZ578+Table1[[#This Row],[Line total ordered for now]])*Z578</f>
        <v>0</v>
      </c>
      <c r="BD578" s="200">
        <v>73.385527310536659</v>
      </c>
      <c r="BE578" s="65"/>
      <c r="BF578" s="65"/>
      <c r="BG578" s="65"/>
      <c r="BH578" s="65"/>
      <c r="BI578" s="65"/>
      <c r="BJ578" s="65"/>
      <c r="BK578" s="65"/>
      <c r="BL578" s="55"/>
      <c r="BM578"/>
      <c r="BN578"/>
      <c r="BO578"/>
      <c r="BP578"/>
      <c r="BQ578"/>
      <c r="BR578"/>
      <c r="BS578"/>
      <c r="BT578"/>
    </row>
    <row r="579" spans="1:72" ht="15.75">
      <c r="A579" s="202">
        <v>576</v>
      </c>
      <c r="B579" s="68" t="s">
        <v>6378</v>
      </c>
      <c r="C579" s="149" t="s">
        <v>162</v>
      </c>
      <c r="D579" s="149" t="s">
        <v>1548</v>
      </c>
      <c r="E579" s="149" t="s">
        <v>1549</v>
      </c>
      <c r="F579" s="158" t="str">
        <f t="shared" si="97"/>
        <v>Video</v>
      </c>
      <c r="G579" s="187">
        <v>7</v>
      </c>
      <c r="H579" s="150"/>
      <c r="I579" s="184">
        <v>77.34</v>
      </c>
      <c r="J579" s="150"/>
      <c r="K579" s="151">
        <v>14.85303318198379</v>
      </c>
      <c r="L579" s="152">
        <v>81.09756117363149</v>
      </c>
      <c r="M579" s="152">
        <v>89.118199091902738</v>
      </c>
      <c r="N579" s="153" t="s">
        <v>144</v>
      </c>
      <c r="O579" s="154">
        <v>6</v>
      </c>
      <c r="P579" s="153">
        <v>18</v>
      </c>
      <c r="Q579" s="153" t="s">
        <v>147</v>
      </c>
      <c r="R579" s="155">
        <v>15</v>
      </c>
      <c r="S579" s="155">
        <v>3.12</v>
      </c>
      <c r="T579" s="155">
        <v>0.3</v>
      </c>
      <c r="U579" s="154" t="s">
        <v>95</v>
      </c>
      <c r="V579" s="153" t="s">
        <v>88</v>
      </c>
      <c r="W579" s="153" t="s">
        <v>627</v>
      </c>
      <c r="X579" s="151" t="s">
        <v>6378</v>
      </c>
      <c r="Y579" s="151" t="s">
        <v>6378</v>
      </c>
      <c r="Z579" s="156">
        <v>5.4399999999999997E-2</v>
      </c>
      <c r="AA579" s="153" t="s">
        <v>1388</v>
      </c>
      <c r="AB579" s="153" t="s">
        <v>5220</v>
      </c>
      <c r="AC579" s="153" t="s">
        <v>2412</v>
      </c>
      <c r="AD579" s="157" t="s">
        <v>1550</v>
      </c>
      <c r="AE579" s="110">
        <v>0</v>
      </c>
      <c r="AF579" s="110">
        <v>37</v>
      </c>
      <c r="AG579" s="112">
        <f t="shared" si="96"/>
        <v>0</v>
      </c>
      <c r="AH579" s="110">
        <f>SUM(AG$4:AG579)</f>
        <v>9</v>
      </c>
      <c r="AI579" s="112">
        <f t="shared" si="93"/>
        <v>0</v>
      </c>
      <c r="AJ579" s="110">
        <f>COUNTIF(AI$4:AI579,"&gt;0")</f>
        <v>55</v>
      </c>
      <c r="AK579" s="110">
        <v>1</v>
      </c>
      <c r="AL579" s="110">
        <v>41</v>
      </c>
      <c r="AM579" s="172" t="str">
        <f>IF(OR(Table1[[#This Row],[Line total ordered for now]]&gt;0,Table1[[#This Row],[Line total ordered for season]]&gt;0),1,"")</f>
        <v/>
      </c>
      <c r="AN579" s="173">
        <f>COUNTIF(AM$4:AM579,"&gt;0")</f>
        <v>0</v>
      </c>
      <c r="AO579" s="173">
        <f>Table1[[#This Row],[ORDER QUANTITY
to be collected BEFORE 31.3.22]]</f>
        <v>0</v>
      </c>
      <c r="AP579" s="174">
        <f t="shared" ref="AP579:AP642" si="100">J579</f>
        <v>0</v>
      </c>
      <c r="AQ579" s="174">
        <f>IFERROR(INDEX(Retail!H:H,MATCH($D579,Retail!$D:$D,0)),0)</f>
        <v>0</v>
      </c>
      <c r="AR579" s="174">
        <f>IFERROR(INDEX(Retail!J:J,MATCH($D579,Retail!$D:$D,0)),0)</f>
        <v>0</v>
      </c>
      <c r="AS579" s="174">
        <f>IFERROR(INDEX('NEW2022'!H:H,MATCH($D579,'NEW2022'!D:D,0)),0)</f>
        <v>0</v>
      </c>
      <c r="AT579" s="174">
        <f>IFERROR(INDEX('NEW2022'!J:J,MATCH($D579,'NEW2022'!D:D,0)),0)</f>
        <v>0</v>
      </c>
      <c r="AU579" s="174">
        <f>IFERROR(INDEX('Quiet Items'!H:H,MATCH($D579,'Quiet Items'!D:D,0)),0)</f>
        <v>0</v>
      </c>
      <c r="AV579" s="174">
        <f>IFERROR(INDEX('Quiet Items'!J:J,MATCH($D579,'Quiet Items'!D:D,0)),0)</f>
        <v>0</v>
      </c>
      <c r="AW579" s="174">
        <f>IFERROR(INDEX('1.4G'!H:H,MATCH($D579,'1.4G'!D:D,0)),0)</f>
        <v>0</v>
      </c>
      <c r="AX579" s="174">
        <f>IFERROR(INDEX('1.4G'!J:J,MATCH($D579,'1.4G'!D:D,0)),0)</f>
        <v>0</v>
      </c>
      <c r="AY579" s="174">
        <f t="shared" si="98"/>
        <v>0</v>
      </c>
      <c r="AZ579" s="174">
        <f t="shared" si="99"/>
        <v>0</v>
      </c>
      <c r="BA579" s="175">
        <f>IFERROR(Table1[[#This Row],[Line total ordered for now]]*Table1[[#This Row],[GUARANTEED PRICE
for STOCK orders collected before 31.3.22]],0)</f>
        <v>0</v>
      </c>
      <c r="BB579" s="175">
        <f t="shared" si="95"/>
        <v>0</v>
      </c>
      <c r="BC579" s="176">
        <f>(AZ579+Table1[[#This Row],[Line total ordered for now]])*Z579</f>
        <v>0</v>
      </c>
      <c r="BD579" s="200">
        <v>75.750469228117325</v>
      </c>
      <c r="BE579" s="65"/>
      <c r="BF579" s="65"/>
      <c r="BG579" s="65"/>
      <c r="BH579" s="65"/>
      <c r="BI579" s="65"/>
      <c r="BJ579" s="65"/>
      <c r="BK579" s="65"/>
      <c r="BL579" s="55"/>
      <c r="BM579"/>
      <c r="BN579"/>
      <c r="BO579"/>
      <c r="BP579"/>
      <c r="BQ579"/>
      <c r="BR579"/>
      <c r="BS579"/>
      <c r="BT579"/>
    </row>
    <row r="580" spans="1:72" ht="15.75">
      <c r="A580" s="202">
        <v>577</v>
      </c>
      <c r="B580" s="68" t="s">
        <v>6378</v>
      </c>
      <c r="C580" s="149" t="s">
        <v>162</v>
      </c>
      <c r="D580" s="149" t="s">
        <v>1658</v>
      </c>
      <c r="E580" s="149" t="s">
        <v>1659</v>
      </c>
      <c r="F580" s="158" t="str">
        <f t="shared" si="97"/>
        <v>Video</v>
      </c>
      <c r="G580" s="187">
        <v>0</v>
      </c>
      <c r="H580" s="150"/>
      <c r="I580" s="184">
        <v>76.88</v>
      </c>
      <c r="J580" s="150"/>
      <c r="K580" s="151">
        <v>13.625554678049165</v>
      </c>
      <c r="L580" s="152">
        <v>78.417599999999993</v>
      </c>
      <c r="M580" s="152">
        <v>81.753328068294991</v>
      </c>
      <c r="N580" s="153" t="s">
        <v>144</v>
      </c>
      <c r="O580" s="154">
        <v>6</v>
      </c>
      <c r="P580" s="153">
        <v>17</v>
      </c>
      <c r="Q580" s="153" t="s">
        <v>147</v>
      </c>
      <c r="R580" s="155">
        <v>14</v>
      </c>
      <c r="S580" s="155">
        <v>2.1</v>
      </c>
      <c r="T580" s="155">
        <v>0.3</v>
      </c>
      <c r="U580" s="154" t="s">
        <v>94</v>
      </c>
      <c r="V580" s="153" t="s">
        <v>89</v>
      </c>
      <c r="W580" s="153" t="s">
        <v>627</v>
      </c>
      <c r="X580" s="151" t="s">
        <v>6378</v>
      </c>
      <c r="Y580" s="151" t="s">
        <v>6378</v>
      </c>
      <c r="Z580" s="156">
        <v>5.4399999999999997E-2</v>
      </c>
      <c r="AA580" s="153" t="s">
        <v>1388</v>
      </c>
      <c r="AB580" s="153" t="s">
        <v>5222</v>
      </c>
      <c r="AC580" s="153" t="s">
        <v>2412</v>
      </c>
      <c r="AD580" s="157" t="s">
        <v>1660</v>
      </c>
      <c r="AE580" s="110">
        <v>0</v>
      </c>
      <c r="AF580" s="110">
        <v>37</v>
      </c>
      <c r="AG580" s="112">
        <f t="shared" si="96"/>
        <v>0</v>
      </c>
      <c r="AH580" s="110">
        <f>SUM(AG$4:AG580)</f>
        <v>9</v>
      </c>
      <c r="AI580" s="112">
        <f t="shared" ref="AI580:AI643" si="101">IF(RIGHT(E580,6)="retail",1,0)</f>
        <v>0</v>
      </c>
      <c r="AJ580" s="110">
        <f>COUNTIF(AI$4:AI580,"&gt;0")</f>
        <v>55</v>
      </c>
      <c r="AK580" s="110">
        <v>0</v>
      </c>
      <c r="AL580" s="110">
        <v>41</v>
      </c>
      <c r="AM580" s="172" t="str">
        <f>IF(OR(Table1[[#This Row],[Line total ordered for now]]&gt;0,Table1[[#This Row],[Line total ordered for season]]&gt;0),1,"")</f>
        <v/>
      </c>
      <c r="AN580" s="173">
        <f>COUNTIF(AM$4:AM580,"&gt;0")</f>
        <v>0</v>
      </c>
      <c r="AO580" s="173">
        <f>Table1[[#This Row],[ORDER QUANTITY
to be collected BEFORE 31.3.22]]</f>
        <v>0</v>
      </c>
      <c r="AP580" s="174">
        <f t="shared" si="100"/>
        <v>0</v>
      </c>
      <c r="AQ580" s="174">
        <f>IFERROR(INDEX(Retail!H:H,MATCH($D580,Retail!$D:$D,0)),0)</f>
        <v>0</v>
      </c>
      <c r="AR580" s="174">
        <f>IFERROR(INDEX(Retail!J:J,MATCH($D580,Retail!$D:$D,0)),0)</f>
        <v>0</v>
      </c>
      <c r="AS580" s="174">
        <f>IFERROR(INDEX('NEW2022'!H:H,MATCH($D580,'NEW2022'!D:D,0)),0)</f>
        <v>0</v>
      </c>
      <c r="AT580" s="174">
        <f>IFERROR(INDEX('NEW2022'!J:J,MATCH($D580,'NEW2022'!D:D,0)),0)</f>
        <v>0</v>
      </c>
      <c r="AU580" s="174">
        <f>IFERROR(INDEX('Quiet Items'!H:H,MATCH($D580,'Quiet Items'!D:D,0)),0)</f>
        <v>0</v>
      </c>
      <c r="AV580" s="174">
        <f>IFERROR(INDEX('Quiet Items'!J:J,MATCH($D580,'Quiet Items'!D:D,0)),0)</f>
        <v>0</v>
      </c>
      <c r="AW580" s="174">
        <f>IFERROR(INDEX('1.4G'!H:H,MATCH($D580,'1.4G'!D:D,0)),0)</f>
        <v>0</v>
      </c>
      <c r="AX580" s="174">
        <f>IFERROR(INDEX('1.4G'!J:J,MATCH($D580,'1.4G'!D:D,0)),0)</f>
        <v>0</v>
      </c>
      <c r="AY580" s="174">
        <f t="shared" si="98"/>
        <v>0</v>
      </c>
      <c r="AZ580" s="174">
        <f t="shared" si="99"/>
        <v>0</v>
      </c>
      <c r="BA580" s="175">
        <f>IFERROR(Table1[[#This Row],[Line total ordered for now]]*Table1[[#This Row],[GUARANTEED PRICE
for STOCK orders collected before 31.3.22]],0)</f>
        <v>0</v>
      </c>
      <c r="BB580" s="175">
        <f t="shared" ref="BB580:BB643" si="102">AZ580*L580</f>
        <v>0</v>
      </c>
      <c r="BC580" s="176">
        <f>(AZ580+Table1[[#This Row],[Line total ordered for now]])*Z580</f>
        <v>0</v>
      </c>
      <c r="BD580" s="200">
        <v>69.490328858050745</v>
      </c>
      <c r="BE580" s="65"/>
      <c r="BF580" s="65"/>
      <c r="BG580" s="65"/>
      <c r="BH580" s="65"/>
      <c r="BI580" s="65"/>
      <c r="BJ580" s="65"/>
      <c r="BK580" s="65"/>
      <c r="BL580" s="55"/>
      <c r="BM580"/>
      <c r="BN580"/>
      <c r="BO580"/>
      <c r="BP580"/>
      <c r="BQ580"/>
      <c r="BR580"/>
      <c r="BS580"/>
      <c r="BT580"/>
    </row>
    <row r="581" spans="1:72" ht="15.75">
      <c r="A581" s="202">
        <v>578</v>
      </c>
      <c r="B581" s="68" t="s">
        <v>6378</v>
      </c>
      <c r="C581" s="149" t="s">
        <v>162</v>
      </c>
      <c r="D581" s="149" t="s">
        <v>4359</v>
      </c>
      <c r="E581" s="149" t="s">
        <v>4360</v>
      </c>
      <c r="F581" s="158" t="str">
        <f t="shared" si="97"/>
        <v>Video</v>
      </c>
      <c r="G581" s="187">
        <v>0</v>
      </c>
      <c r="H581" s="150"/>
      <c r="I581" s="184">
        <v>74.41</v>
      </c>
      <c r="J581" s="150"/>
      <c r="K581" s="151">
        <v>21.13208575783711</v>
      </c>
      <c r="L581" s="152">
        <v>76.920792158527078</v>
      </c>
      <c r="M581" s="152">
        <v>84.528343031348442</v>
      </c>
      <c r="N581" s="153" t="s">
        <v>148</v>
      </c>
      <c r="O581" s="154">
        <v>4</v>
      </c>
      <c r="P581" s="153">
        <v>20</v>
      </c>
      <c r="Q581" s="153" t="s">
        <v>146</v>
      </c>
      <c r="R581" s="155">
        <v>15</v>
      </c>
      <c r="S581" s="155">
        <v>2.2000000000000002</v>
      </c>
      <c r="T581" s="155">
        <v>0.3</v>
      </c>
      <c r="U581" s="154" t="s">
        <v>95</v>
      </c>
      <c r="V581" s="153" t="s">
        <v>88</v>
      </c>
      <c r="W581" s="153" t="s">
        <v>627</v>
      </c>
      <c r="X581" s="151" t="s">
        <v>6378</v>
      </c>
      <c r="Y581" s="151" t="s">
        <v>6378</v>
      </c>
      <c r="Z581" s="156">
        <v>5.8599999999999999E-2</v>
      </c>
      <c r="AA581" s="153" t="s">
        <v>793</v>
      </c>
      <c r="AB581" s="153" t="s">
        <v>5112</v>
      </c>
      <c r="AC581" s="153" t="s">
        <v>149</v>
      </c>
      <c r="AD581" s="157" t="s">
        <v>4361</v>
      </c>
      <c r="AE581" s="110">
        <v>1</v>
      </c>
      <c r="AF581" s="110">
        <v>38</v>
      </c>
      <c r="AG581" s="112">
        <f t="shared" ref="AG581:AG644" si="103">IF(OR(B581="NEW2021",B581="NEW2022"),1,0)</f>
        <v>0</v>
      </c>
      <c r="AH581" s="110">
        <f>SUM(AG$4:AG581)</f>
        <v>9</v>
      </c>
      <c r="AI581" s="112">
        <f t="shared" si="101"/>
        <v>0</v>
      </c>
      <c r="AJ581" s="110">
        <f>COUNTIF(AI$4:AI581,"&gt;0")</f>
        <v>55</v>
      </c>
      <c r="AK581" s="110">
        <v>1</v>
      </c>
      <c r="AL581" s="110">
        <v>42</v>
      </c>
      <c r="AM581" s="172" t="str">
        <f>IF(OR(Table1[[#This Row],[Line total ordered for now]]&gt;0,Table1[[#This Row],[Line total ordered for season]]&gt;0),1,"")</f>
        <v/>
      </c>
      <c r="AN581" s="173">
        <f>COUNTIF(AM$4:AM581,"&gt;0")</f>
        <v>0</v>
      </c>
      <c r="AO581" s="173">
        <f>Table1[[#This Row],[ORDER QUANTITY
to be collected BEFORE 31.3.22]]</f>
        <v>0</v>
      </c>
      <c r="AP581" s="174">
        <f t="shared" si="100"/>
        <v>0</v>
      </c>
      <c r="AQ581" s="174">
        <f>IFERROR(INDEX(Retail!H:H,MATCH($D581,Retail!$D:$D,0)),0)</f>
        <v>0</v>
      </c>
      <c r="AR581" s="174">
        <f>IFERROR(INDEX(Retail!J:J,MATCH($D581,Retail!$D:$D,0)),0)</f>
        <v>0</v>
      </c>
      <c r="AS581" s="174">
        <f>IFERROR(INDEX('NEW2022'!H:H,MATCH($D581,'NEW2022'!D:D,0)),0)</f>
        <v>0</v>
      </c>
      <c r="AT581" s="174">
        <f>IFERROR(INDEX('NEW2022'!J:J,MATCH($D581,'NEW2022'!D:D,0)),0)</f>
        <v>0</v>
      </c>
      <c r="AU581" s="174">
        <f>IFERROR(INDEX('Quiet Items'!H:H,MATCH($D581,'Quiet Items'!D:D,0)),0)</f>
        <v>0</v>
      </c>
      <c r="AV581" s="174">
        <f>IFERROR(INDEX('Quiet Items'!J:J,MATCH($D581,'Quiet Items'!D:D,0)),0)</f>
        <v>0</v>
      </c>
      <c r="AW581" s="174">
        <f>IFERROR(INDEX('1.4G'!H:H,MATCH($D581,'1.4G'!D:D,0)),0)</f>
        <v>0</v>
      </c>
      <c r="AX581" s="174">
        <f>IFERROR(INDEX('1.4G'!J:J,MATCH($D581,'1.4G'!D:D,0)),0)</f>
        <v>0</v>
      </c>
      <c r="AY581" s="174">
        <f t="shared" si="98"/>
        <v>0</v>
      </c>
      <c r="AZ581" s="174">
        <f t="shared" si="99"/>
        <v>0</v>
      </c>
      <c r="BA581" s="175">
        <f>IFERROR(Table1[[#This Row],[Line total ordered for now]]*Table1[[#This Row],[GUARANTEED PRICE
for STOCK orders collected before 31.3.22]],0)</f>
        <v>0</v>
      </c>
      <c r="BB581" s="175">
        <f t="shared" si="102"/>
        <v>0</v>
      </c>
      <c r="BC581" s="176">
        <f>(AZ581+Table1[[#This Row],[Line total ordered for now]])*Z581</f>
        <v>0</v>
      </c>
      <c r="BD581" s="200">
        <v>71.849091576646174</v>
      </c>
      <c r="BE581" s="65"/>
      <c r="BF581" s="65"/>
      <c r="BG581" s="65"/>
      <c r="BH581" s="65"/>
      <c r="BI581" s="65"/>
      <c r="BJ581" s="65"/>
      <c r="BK581" s="65"/>
      <c r="BL581" s="55"/>
      <c r="BM581"/>
      <c r="BN581"/>
      <c r="BO581"/>
      <c r="BP581"/>
      <c r="BQ581"/>
      <c r="BR581"/>
      <c r="BS581"/>
      <c r="BT581"/>
    </row>
    <row r="582" spans="1:72" ht="15.75">
      <c r="A582" s="202">
        <v>579</v>
      </c>
      <c r="B582" s="68" t="s">
        <v>6378</v>
      </c>
      <c r="C582" s="149" t="s">
        <v>162</v>
      </c>
      <c r="D582" s="149" t="s">
        <v>1591</v>
      </c>
      <c r="E582" s="149" t="s">
        <v>1592</v>
      </c>
      <c r="F582" s="158" t="str">
        <f t="shared" si="97"/>
        <v>Video</v>
      </c>
      <c r="G582" s="187">
        <v>4</v>
      </c>
      <c r="H582" s="150"/>
      <c r="I582" s="184">
        <v>71.790000000000006</v>
      </c>
      <c r="J582" s="150"/>
      <c r="K582" s="151">
        <v>14.85303318198379</v>
      </c>
      <c r="L582" s="152">
        <v>81.09756117363149</v>
      </c>
      <c r="M582" s="152">
        <v>89.118199091902738</v>
      </c>
      <c r="N582" s="153" t="s">
        <v>144</v>
      </c>
      <c r="O582" s="154">
        <v>6</v>
      </c>
      <c r="P582" s="153">
        <v>16</v>
      </c>
      <c r="Q582" s="153" t="s">
        <v>147</v>
      </c>
      <c r="R582" s="155">
        <v>14</v>
      </c>
      <c r="S582" s="155">
        <v>2.1</v>
      </c>
      <c r="T582" s="155">
        <v>0.3</v>
      </c>
      <c r="U582" s="154" t="s">
        <v>94</v>
      </c>
      <c r="V582" s="153" t="s">
        <v>89</v>
      </c>
      <c r="W582" s="153" t="s">
        <v>627</v>
      </c>
      <c r="X582" s="151" t="s">
        <v>6378</v>
      </c>
      <c r="Y582" s="151" t="s">
        <v>6378</v>
      </c>
      <c r="Z582" s="156">
        <v>5.4399999999999997E-2</v>
      </c>
      <c r="AA582" s="153" t="s">
        <v>1388</v>
      </c>
      <c r="AB582" s="153" t="s">
        <v>5221</v>
      </c>
      <c r="AC582" s="153" t="s">
        <v>2412</v>
      </c>
      <c r="AD582" s="157" t="s">
        <v>1593</v>
      </c>
      <c r="AE582" s="110">
        <v>0</v>
      </c>
      <c r="AF582" s="110">
        <v>38</v>
      </c>
      <c r="AG582" s="112">
        <f t="shared" si="103"/>
        <v>0</v>
      </c>
      <c r="AH582" s="110">
        <f>SUM(AG$4:AG582)</f>
        <v>9</v>
      </c>
      <c r="AI582" s="112">
        <f t="shared" si="101"/>
        <v>0</v>
      </c>
      <c r="AJ582" s="110">
        <f>COUNTIF(AI$4:AI582,"&gt;0")</f>
        <v>55</v>
      </c>
      <c r="AK582" s="110">
        <v>0</v>
      </c>
      <c r="AL582" s="110">
        <v>42</v>
      </c>
      <c r="AM582" s="172" t="str">
        <f>IF(OR(Table1[[#This Row],[Line total ordered for now]]&gt;0,Table1[[#This Row],[Line total ordered for season]]&gt;0),1,"")</f>
        <v/>
      </c>
      <c r="AN582" s="173">
        <f>COUNTIF(AM$4:AM582,"&gt;0")</f>
        <v>0</v>
      </c>
      <c r="AO582" s="173">
        <f>Table1[[#This Row],[ORDER QUANTITY
to be collected BEFORE 31.3.22]]</f>
        <v>0</v>
      </c>
      <c r="AP582" s="174">
        <f t="shared" si="100"/>
        <v>0</v>
      </c>
      <c r="AQ582" s="174">
        <f>IFERROR(INDEX(Retail!H:H,MATCH($D582,Retail!$D:$D,0)),0)</f>
        <v>0</v>
      </c>
      <c r="AR582" s="174">
        <f>IFERROR(INDEX(Retail!J:J,MATCH($D582,Retail!$D:$D,0)),0)</f>
        <v>0</v>
      </c>
      <c r="AS582" s="174">
        <f>IFERROR(INDEX('NEW2022'!H:H,MATCH($D582,'NEW2022'!D:D,0)),0)</f>
        <v>0</v>
      </c>
      <c r="AT582" s="174">
        <f>IFERROR(INDEX('NEW2022'!J:J,MATCH($D582,'NEW2022'!D:D,0)),0)</f>
        <v>0</v>
      </c>
      <c r="AU582" s="174">
        <f>IFERROR(INDEX('Quiet Items'!H:H,MATCH($D582,'Quiet Items'!D:D,0)),0)</f>
        <v>0</v>
      </c>
      <c r="AV582" s="174">
        <f>IFERROR(INDEX('Quiet Items'!J:J,MATCH($D582,'Quiet Items'!D:D,0)),0)</f>
        <v>0</v>
      </c>
      <c r="AW582" s="174">
        <f>IFERROR(INDEX('1.4G'!H:H,MATCH($D582,'1.4G'!D:D,0)),0)</f>
        <v>0</v>
      </c>
      <c r="AX582" s="174">
        <f>IFERROR(INDEX('1.4G'!J:J,MATCH($D582,'1.4G'!D:D,0)),0)</f>
        <v>0</v>
      </c>
      <c r="AY582" s="174">
        <f t="shared" si="98"/>
        <v>0</v>
      </c>
      <c r="AZ582" s="174">
        <f t="shared" si="99"/>
        <v>0</v>
      </c>
      <c r="BA582" s="175">
        <f>IFERROR(Table1[[#This Row],[Line total ordered for now]]*Table1[[#This Row],[GUARANTEED PRICE
for STOCK orders collected before 31.3.22]],0)</f>
        <v>0</v>
      </c>
      <c r="BB582" s="175">
        <f t="shared" si="102"/>
        <v>0</v>
      </c>
      <c r="BC582" s="176">
        <f>(AZ582+Table1[[#This Row],[Line total ordered for now]])*Z582</f>
        <v>0</v>
      </c>
      <c r="BD582" s="200">
        <v>75.750469228117325</v>
      </c>
      <c r="BE582" s="65"/>
      <c r="BF582" s="65"/>
      <c r="BG582" s="65"/>
      <c r="BH582" s="65"/>
      <c r="BI582" s="65"/>
      <c r="BJ582" s="65"/>
      <c r="BK582" s="65"/>
      <c r="BL582" s="55"/>
      <c r="BM582"/>
      <c r="BN582"/>
      <c r="BO582"/>
      <c r="BP582"/>
      <c r="BQ582"/>
      <c r="BR582"/>
      <c r="BS582"/>
      <c r="BT582"/>
    </row>
    <row r="583" spans="1:72" ht="15.75">
      <c r="A583" s="202">
        <v>580</v>
      </c>
      <c r="B583" s="68" t="s">
        <v>6378</v>
      </c>
      <c r="C583" s="149" t="s">
        <v>162</v>
      </c>
      <c r="D583" s="149" t="s">
        <v>2474</v>
      </c>
      <c r="E583" s="149" t="s">
        <v>2475</v>
      </c>
      <c r="F583" s="158" t="str">
        <f t="shared" si="97"/>
        <v>Video</v>
      </c>
      <c r="G583" s="187">
        <v>4</v>
      </c>
      <c r="H583" s="150"/>
      <c r="I583" s="184">
        <v>75.09</v>
      </c>
      <c r="J583" s="150"/>
      <c r="K583" s="151">
        <v>21.608413361722107</v>
      </c>
      <c r="L583" s="152">
        <v>78.654624636668473</v>
      </c>
      <c r="M583" s="152">
        <v>86.433653446888428</v>
      </c>
      <c r="N583" s="153" t="s">
        <v>148</v>
      </c>
      <c r="O583" s="154">
        <v>4</v>
      </c>
      <c r="P583" s="153">
        <v>18</v>
      </c>
      <c r="Q583" s="153" t="s">
        <v>146</v>
      </c>
      <c r="R583" s="155">
        <v>16</v>
      </c>
      <c r="S583" s="155">
        <v>2.2000000000000002</v>
      </c>
      <c r="T583" s="155">
        <v>0.3</v>
      </c>
      <c r="U583" s="154" t="s">
        <v>95</v>
      </c>
      <c r="V583" s="153" t="s">
        <v>88</v>
      </c>
      <c r="W583" s="153" t="s">
        <v>627</v>
      </c>
      <c r="X583" s="151" t="s">
        <v>6378</v>
      </c>
      <c r="Y583" s="151" t="s">
        <v>6378</v>
      </c>
      <c r="Z583" s="156">
        <v>6.25E-2</v>
      </c>
      <c r="AA583" s="153" t="s">
        <v>793</v>
      </c>
      <c r="AB583" s="153" t="s">
        <v>4978</v>
      </c>
      <c r="AC583" s="153" t="s">
        <v>4902</v>
      </c>
      <c r="AD583" s="157" t="s">
        <v>2476</v>
      </c>
      <c r="AE583" s="110">
        <v>1</v>
      </c>
      <c r="AF583" s="110">
        <v>39</v>
      </c>
      <c r="AG583" s="112">
        <f t="shared" si="103"/>
        <v>0</v>
      </c>
      <c r="AH583" s="110">
        <f>SUM(AG$4:AG583)</f>
        <v>9</v>
      </c>
      <c r="AI583" s="112">
        <f t="shared" si="101"/>
        <v>0</v>
      </c>
      <c r="AJ583" s="110">
        <f>COUNTIF(AI$4:AI583,"&gt;0")</f>
        <v>55</v>
      </c>
      <c r="AK583" s="110">
        <v>1</v>
      </c>
      <c r="AL583" s="110">
        <v>43</v>
      </c>
      <c r="AM583" s="172" t="str">
        <f>IF(OR(Table1[[#This Row],[Line total ordered for now]]&gt;0,Table1[[#This Row],[Line total ordered for season]]&gt;0),1,"")</f>
        <v/>
      </c>
      <c r="AN583" s="173">
        <f>COUNTIF(AM$4:AM583,"&gt;0")</f>
        <v>0</v>
      </c>
      <c r="AO583" s="173">
        <f>Table1[[#This Row],[ORDER QUANTITY
to be collected BEFORE 31.3.22]]</f>
        <v>0</v>
      </c>
      <c r="AP583" s="174">
        <f t="shared" si="100"/>
        <v>0</v>
      </c>
      <c r="AQ583" s="174">
        <f>IFERROR(INDEX(Retail!H:H,MATCH($D583,Retail!$D:$D,0)),0)</f>
        <v>0</v>
      </c>
      <c r="AR583" s="174">
        <f>IFERROR(INDEX(Retail!J:J,MATCH($D583,Retail!$D:$D,0)),0)</f>
        <v>0</v>
      </c>
      <c r="AS583" s="174">
        <f>IFERROR(INDEX('NEW2022'!H:H,MATCH($D583,'NEW2022'!D:D,0)),0)</f>
        <v>0</v>
      </c>
      <c r="AT583" s="174">
        <f>IFERROR(INDEX('NEW2022'!J:J,MATCH($D583,'NEW2022'!D:D,0)),0)</f>
        <v>0</v>
      </c>
      <c r="AU583" s="174">
        <f>IFERROR(INDEX('Quiet Items'!H:H,MATCH($D583,'Quiet Items'!D:D,0)),0)</f>
        <v>0</v>
      </c>
      <c r="AV583" s="174">
        <f>IFERROR(INDEX('Quiet Items'!J:J,MATCH($D583,'Quiet Items'!D:D,0)),0)</f>
        <v>0</v>
      </c>
      <c r="AW583" s="174">
        <f>IFERROR(INDEX('1.4G'!H:H,MATCH($D583,'1.4G'!D:D,0)),0)</f>
        <v>0</v>
      </c>
      <c r="AX583" s="174">
        <f>IFERROR(INDEX('1.4G'!J:J,MATCH($D583,'1.4G'!D:D,0)),0)</f>
        <v>0</v>
      </c>
      <c r="AY583" s="174">
        <f t="shared" si="98"/>
        <v>0</v>
      </c>
      <c r="AZ583" s="174">
        <f t="shared" si="99"/>
        <v>0</v>
      </c>
      <c r="BA583" s="175">
        <f>IFERROR(Table1[[#This Row],[Line total ordered for now]]*Table1[[#This Row],[GUARANTEED PRICE
for STOCK orders collected before 31.3.22]],0)</f>
        <v>0</v>
      </c>
      <c r="BB583" s="175">
        <f t="shared" si="102"/>
        <v>0</v>
      </c>
      <c r="BC583" s="176">
        <f>(AZ583+Table1[[#This Row],[Line total ordered for now]])*Z583</f>
        <v>0</v>
      </c>
      <c r="BD583" s="200">
        <v>73.46860542985516</v>
      </c>
      <c r="BE583" s="65"/>
      <c r="BF583" s="65"/>
      <c r="BG583" s="65"/>
      <c r="BH583" s="65"/>
      <c r="BI583" s="65"/>
      <c r="BJ583" s="65"/>
      <c r="BK583" s="65"/>
      <c r="BL583" s="55"/>
      <c r="BM583"/>
      <c r="BN583"/>
      <c r="BO583"/>
      <c r="BP583"/>
      <c r="BQ583"/>
      <c r="BR583"/>
      <c r="BS583"/>
      <c r="BT583"/>
    </row>
    <row r="584" spans="1:72" ht="15.75">
      <c r="A584" s="202">
        <v>581</v>
      </c>
      <c r="B584" s="68" t="s">
        <v>6378</v>
      </c>
      <c r="C584" s="149" t="s">
        <v>162</v>
      </c>
      <c r="D584" s="149" t="s">
        <v>4235</v>
      </c>
      <c r="E584" s="149" t="s">
        <v>4236</v>
      </c>
      <c r="F584" s="158" t="str">
        <f t="shared" si="97"/>
        <v>Video</v>
      </c>
      <c r="G584" s="187">
        <v>16</v>
      </c>
      <c r="H584" s="150"/>
      <c r="I584" s="184">
        <v>71.28</v>
      </c>
      <c r="J584" s="150"/>
      <c r="K584" s="151">
        <v>20.823386923256106</v>
      </c>
      <c r="L584" s="152">
        <v>75.797128400652227</v>
      </c>
      <c r="M584" s="152">
        <v>83.293547693024422</v>
      </c>
      <c r="N584" s="153" t="s">
        <v>148</v>
      </c>
      <c r="O584" s="154">
        <v>4</v>
      </c>
      <c r="P584" s="153">
        <v>15</v>
      </c>
      <c r="Q584" s="153" t="s">
        <v>147</v>
      </c>
      <c r="R584" s="155">
        <v>16</v>
      </c>
      <c r="S584" s="155">
        <v>2.2000000000000002</v>
      </c>
      <c r="T584" s="155">
        <v>0.3</v>
      </c>
      <c r="U584" s="154" t="s">
        <v>94</v>
      </c>
      <c r="V584" s="153" t="s">
        <v>89</v>
      </c>
      <c r="W584" s="153" t="s">
        <v>627</v>
      </c>
      <c r="X584" s="151" t="s">
        <v>6378</v>
      </c>
      <c r="Y584" s="151" t="s">
        <v>6378</v>
      </c>
      <c r="Z584" s="156">
        <v>5.8999999999999997E-2</v>
      </c>
      <c r="AA584" s="153" t="s">
        <v>624</v>
      </c>
      <c r="AB584" s="153" t="s">
        <v>5017</v>
      </c>
      <c r="AC584" s="153" t="s">
        <v>164</v>
      </c>
      <c r="AD584" s="157" t="s">
        <v>4237</v>
      </c>
      <c r="AE584" s="110">
        <v>0</v>
      </c>
      <c r="AF584" s="110">
        <v>39</v>
      </c>
      <c r="AG584" s="112">
        <f t="shared" si="103"/>
        <v>0</v>
      </c>
      <c r="AH584" s="110">
        <f>SUM(AG$4:AG584)</f>
        <v>9</v>
      </c>
      <c r="AI584" s="112">
        <f t="shared" si="101"/>
        <v>0</v>
      </c>
      <c r="AJ584" s="110">
        <f>COUNTIF(AI$4:AI584,"&gt;0")</f>
        <v>55</v>
      </c>
      <c r="AK584" s="110">
        <v>0</v>
      </c>
      <c r="AL584" s="110">
        <v>43</v>
      </c>
      <c r="AM584" s="172" t="str">
        <f>IF(OR(Table1[[#This Row],[Line total ordered for now]]&gt;0,Table1[[#This Row],[Line total ordered for season]]&gt;0),1,"")</f>
        <v/>
      </c>
      <c r="AN584" s="173">
        <f>COUNTIF(AM$4:AM584,"&gt;0")</f>
        <v>0</v>
      </c>
      <c r="AO584" s="173">
        <f>Table1[[#This Row],[ORDER QUANTITY
to be collected BEFORE 31.3.22]]</f>
        <v>0</v>
      </c>
      <c r="AP584" s="174">
        <f t="shared" si="100"/>
        <v>0</v>
      </c>
      <c r="AQ584" s="174">
        <f>IFERROR(INDEX(Retail!H:H,MATCH($D584,Retail!$D:$D,0)),0)</f>
        <v>0</v>
      </c>
      <c r="AR584" s="174">
        <f>IFERROR(INDEX(Retail!J:J,MATCH($D584,Retail!$D:$D,0)),0)</f>
        <v>0</v>
      </c>
      <c r="AS584" s="174">
        <f>IFERROR(INDEX('NEW2022'!H:H,MATCH($D584,'NEW2022'!D:D,0)),0)</f>
        <v>0</v>
      </c>
      <c r="AT584" s="174">
        <f>IFERROR(INDEX('NEW2022'!J:J,MATCH($D584,'NEW2022'!D:D,0)),0)</f>
        <v>0</v>
      </c>
      <c r="AU584" s="174">
        <f>IFERROR(INDEX('Quiet Items'!H:H,MATCH($D584,'Quiet Items'!D:D,0)),0)</f>
        <v>0</v>
      </c>
      <c r="AV584" s="174">
        <f>IFERROR(INDEX('Quiet Items'!J:J,MATCH($D584,'Quiet Items'!D:D,0)),0)</f>
        <v>0</v>
      </c>
      <c r="AW584" s="174">
        <f>IFERROR(INDEX('1.4G'!H:H,MATCH($D584,'1.4G'!D:D,0)),0)</f>
        <v>0</v>
      </c>
      <c r="AX584" s="174">
        <f>IFERROR(INDEX('1.4G'!J:J,MATCH($D584,'1.4G'!D:D,0)),0)</f>
        <v>0</v>
      </c>
      <c r="AY584" s="174">
        <f t="shared" si="98"/>
        <v>0</v>
      </c>
      <c r="AZ584" s="174">
        <f t="shared" si="99"/>
        <v>0</v>
      </c>
      <c r="BA584" s="175">
        <f>IFERROR(Table1[[#This Row],[Line total ordered for now]]*Table1[[#This Row],[GUARANTEED PRICE
for STOCK orders collected before 31.3.22]],0)</f>
        <v>0</v>
      </c>
      <c r="BB584" s="175">
        <f t="shared" si="102"/>
        <v>0</v>
      </c>
      <c r="BC584" s="176">
        <f>(AZ584+Table1[[#This Row],[Line total ordered for now]])*Z584</f>
        <v>0</v>
      </c>
      <c r="BD584" s="200">
        <v>70.799515539070754</v>
      </c>
      <c r="BE584" s="65"/>
      <c r="BF584" s="65"/>
      <c r="BG584" s="65"/>
      <c r="BH584" s="65"/>
      <c r="BI584" s="65"/>
      <c r="BJ584" s="65"/>
      <c r="BK584" s="65"/>
      <c r="BL584" s="55"/>
      <c r="BM584"/>
      <c r="BN584"/>
      <c r="BO584"/>
      <c r="BP584"/>
      <c r="BQ584"/>
      <c r="BR584"/>
      <c r="BS584"/>
      <c r="BT584"/>
    </row>
    <row r="585" spans="1:72" ht="15.75">
      <c r="A585" s="202">
        <v>582</v>
      </c>
      <c r="B585" s="68" t="s">
        <v>6378</v>
      </c>
      <c r="C585" s="149" t="s">
        <v>162</v>
      </c>
      <c r="D585" s="149" t="s">
        <v>1475</v>
      </c>
      <c r="E585" s="149" t="s">
        <v>1476</v>
      </c>
      <c r="F585" s="158" t="str">
        <f t="shared" si="97"/>
        <v>Video</v>
      </c>
      <c r="G585" s="187">
        <v>0</v>
      </c>
      <c r="H585" s="150"/>
      <c r="I585" s="184">
        <v>76.88</v>
      </c>
      <c r="J585" s="150"/>
      <c r="K585" s="151">
        <v>13.911966328967251</v>
      </c>
      <c r="L585" s="152">
        <v>78.417599999999993</v>
      </c>
      <c r="M585" s="152">
        <v>83.471797973803504</v>
      </c>
      <c r="N585" s="153" t="s">
        <v>144</v>
      </c>
      <c r="O585" s="154">
        <v>6</v>
      </c>
      <c r="P585" s="153">
        <v>18</v>
      </c>
      <c r="Q585" s="153" t="s">
        <v>147</v>
      </c>
      <c r="R585" s="155">
        <v>14</v>
      </c>
      <c r="S585" s="155">
        <v>2.2000000000000002</v>
      </c>
      <c r="T585" s="155">
        <v>0.3</v>
      </c>
      <c r="U585" s="154" t="s">
        <v>94</v>
      </c>
      <c r="V585" s="153" t="s">
        <v>89</v>
      </c>
      <c r="W585" s="153" t="s">
        <v>627</v>
      </c>
      <c r="X585" s="151" t="s">
        <v>6378</v>
      </c>
      <c r="Y585" s="151" t="s">
        <v>6378</v>
      </c>
      <c r="Z585" s="156">
        <v>5.4399999999999997E-2</v>
      </c>
      <c r="AA585" s="153" t="s">
        <v>1388</v>
      </c>
      <c r="AB585" s="153" t="s">
        <v>5218</v>
      </c>
      <c r="AC585" s="153" t="s">
        <v>2412</v>
      </c>
      <c r="AD585" s="157" t="s">
        <v>1477</v>
      </c>
      <c r="AE585" s="110">
        <v>0</v>
      </c>
      <c r="AF585" s="110">
        <v>39</v>
      </c>
      <c r="AG585" s="112">
        <f t="shared" si="103"/>
        <v>0</v>
      </c>
      <c r="AH585" s="110">
        <f>SUM(AG$4:AG585)</f>
        <v>9</v>
      </c>
      <c r="AI585" s="112">
        <f t="shared" si="101"/>
        <v>0</v>
      </c>
      <c r="AJ585" s="110">
        <f>COUNTIF(AI$4:AI585,"&gt;0")</f>
        <v>55</v>
      </c>
      <c r="AK585" s="110">
        <v>0</v>
      </c>
      <c r="AL585" s="110">
        <v>43</v>
      </c>
      <c r="AM585" s="172" t="str">
        <f>IF(OR(Table1[[#This Row],[Line total ordered for now]]&gt;0,Table1[[#This Row],[Line total ordered for season]]&gt;0),1,"")</f>
        <v/>
      </c>
      <c r="AN585" s="173">
        <f>COUNTIF(AM$4:AM585,"&gt;0")</f>
        <v>0</v>
      </c>
      <c r="AO585" s="173">
        <f>Table1[[#This Row],[ORDER QUANTITY
to be collected BEFORE 31.3.22]]</f>
        <v>0</v>
      </c>
      <c r="AP585" s="174">
        <f t="shared" si="100"/>
        <v>0</v>
      </c>
      <c r="AQ585" s="174">
        <f>IFERROR(INDEX(Retail!H:H,MATCH($D585,Retail!$D:$D,0)),0)</f>
        <v>0</v>
      </c>
      <c r="AR585" s="174">
        <f>IFERROR(INDEX(Retail!J:J,MATCH($D585,Retail!$D:$D,0)),0)</f>
        <v>0</v>
      </c>
      <c r="AS585" s="174">
        <f>IFERROR(INDEX('NEW2022'!H:H,MATCH($D585,'NEW2022'!D:D,0)),0)</f>
        <v>0</v>
      </c>
      <c r="AT585" s="174">
        <f>IFERROR(INDEX('NEW2022'!J:J,MATCH($D585,'NEW2022'!D:D,0)),0)</f>
        <v>0</v>
      </c>
      <c r="AU585" s="174">
        <f>IFERROR(INDEX('Quiet Items'!H:H,MATCH($D585,'Quiet Items'!D:D,0)),0)</f>
        <v>0</v>
      </c>
      <c r="AV585" s="174">
        <f>IFERROR(INDEX('Quiet Items'!J:J,MATCH($D585,'Quiet Items'!D:D,0)),0)</f>
        <v>0</v>
      </c>
      <c r="AW585" s="174">
        <f>IFERROR(INDEX('1.4G'!H:H,MATCH($D585,'1.4G'!D:D,0)),0)</f>
        <v>0</v>
      </c>
      <c r="AX585" s="174">
        <f>IFERROR(INDEX('1.4G'!J:J,MATCH($D585,'1.4G'!D:D,0)),0)</f>
        <v>0</v>
      </c>
      <c r="AY585" s="174">
        <f t="shared" si="98"/>
        <v>0</v>
      </c>
      <c r="AZ585" s="174">
        <f t="shared" si="99"/>
        <v>0</v>
      </c>
      <c r="BA585" s="175">
        <f>IFERROR(Table1[[#This Row],[Line total ordered for now]]*Table1[[#This Row],[GUARANTEED PRICE
for STOCK orders collected before 31.3.22]],0)</f>
        <v>0</v>
      </c>
      <c r="BB585" s="175">
        <f t="shared" si="102"/>
        <v>0</v>
      </c>
      <c r="BC585" s="176">
        <f>(AZ585+Table1[[#This Row],[Line total ordered for now]])*Z585</f>
        <v>0</v>
      </c>
      <c r="BD585" s="200">
        <v>70.951028277732973</v>
      </c>
      <c r="BE585" s="65"/>
      <c r="BF585" s="65"/>
      <c r="BG585" s="65"/>
      <c r="BH585" s="65"/>
      <c r="BI585" s="65"/>
      <c r="BJ585" s="65"/>
      <c r="BK585" s="65"/>
      <c r="BL585" s="55"/>
      <c r="BM585"/>
      <c r="BN585"/>
      <c r="BO585"/>
      <c r="BP585"/>
      <c r="BQ585"/>
      <c r="BR585"/>
      <c r="BS585"/>
      <c r="BT585"/>
    </row>
    <row r="586" spans="1:72" ht="15.75">
      <c r="A586" s="202">
        <v>583</v>
      </c>
      <c r="B586" s="68" t="s">
        <v>6378</v>
      </c>
      <c r="C586" s="149" t="s">
        <v>162</v>
      </c>
      <c r="D586" s="149" t="s">
        <v>3727</v>
      </c>
      <c r="E586" s="149" t="s">
        <v>3728</v>
      </c>
      <c r="F586" s="158" t="str">
        <f t="shared" si="97"/>
        <v>Video</v>
      </c>
      <c r="G586" s="187">
        <v>2</v>
      </c>
      <c r="H586" s="150"/>
      <c r="I586" s="184">
        <v>81.900000000000006</v>
      </c>
      <c r="J586" s="150"/>
      <c r="K586" s="151">
        <v>22.665873659648167</v>
      </c>
      <c r="L586" s="152">
        <v>82.503780121119334</v>
      </c>
      <c r="M586" s="152">
        <v>90.663494638592667</v>
      </c>
      <c r="N586" s="153" t="s">
        <v>148</v>
      </c>
      <c r="O586" s="154">
        <v>4</v>
      </c>
      <c r="P586" s="153">
        <v>20</v>
      </c>
      <c r="Q586" s="153" t="s">
        <v>146</v>
      </c>
      <c r="R586" s="155">
        <v>13.5</v>
      </c>
      <c r="S586" s="155">
        <v>2</v>
      </c>
      <c r="T586" s="155">
        <v>0.3</v>
      </c>
      <c r="U586" s="154" t="s">
        <v>95</v>
      </c>
      <c r="V586" s="153" t="s">
        <v>88</v>
      </c>
      <c r="W586" s="153" t="s">
        <v>627</v>
      </c>
      <c r="X586" s="151" t="s">
        <v>6378</v>
      </c>
      <c r="Y586" s="151" t="s">
        <v>6378</v>
      </c>
      <c r="Z586" s="156">
        <v>6.8900000000000003E-2</v>
      </c>
      <c r="AA586" s="153" t="s">
        <v>858</v>
      </c>
      <c r="AB586" s="153" t="s">
        <v>5100</v>
      </c>
      <c r="AC586" s="153" t="s">
        <v>149</v>
      </c>
      <c r="AD586" s="157" t="s">
        <v>3729</v>
      </c>
      <c r="AE586" s="110">
        <v>1</v>
      </c>
      <c r="AF586" s="110">
        <v>40</v>
      </c>
      <c r="AG586" s="112">
        <f t="shared" si="103"/>
        <v>0</v>
      </c>
      <c r="AH586" s="110">
        <f>SUM(AG$4:AG586)</f>
        <v>9</v>
      </c>
      <c r="AI586" s="112">
        <f t="shared" si="101"/>
        <v>0</v>
      </c>
      <c r="AJ586" s="110">
        <f>COUNTIF(AI$4:AI586,"&gt;0")</f>
        <v>55</v>
      </c>
      <c r="AK586" s="110">
        <v>1</v>
      </c>
      <c r="AL586" s="110">
        <v>44</v>
      </c>
      <c r="AM586" s="172" t="str">
        <f>IF(OR(Table1[[#This Row],[Line total ordered for now]]&gt;0,Table1[[#This Row],[Line total ordered for season]]&gt;0),1,"")</f>
        <v/>
      </c>
      <c r="AN586" s="173">
        <f>COUNTIF(AM$4:AM586,"&gt;0")</f>
        <v>0</v>
      </c>
      <c r="AO586" s="173">
        <f>Table1[[#This Row],[ORDER QUANTITY
to be collected BEFORE 31.3.22]]</f>
        <v>0</v>
      </c>
      <c r="AP586" s="174">
        <f t="shared" si="100"/>
        <v>0</v>
      </c>
      <c r="AQ586" s="174">
        <f>IFERROR(INDEX(Retail!H:H,MATCH($D586,Retail!$D:$D,0)),0)</f>
        <v>0</v>
      </c>
      <c r="AR586" s="174">
        <f>IFERROR(INDEX(Retail!J:J,MATCH($D586,Retail!$D:$D,0)),0)</f>
        <v>0</v>
      </c>
      <c r="AS586" s="174">
        <f>IFERROR(INDEX('NEW2022'!H:H,MATCH($D586,'NEW2022'!D:D,0)),0)</f>
        <v>0</v>
      </c>
      <c r="AT586" s="174">
        <f>IFERROR(INDEX('NEW2022'!J:J,MATCH($D586,'NEW2022'!D:D,0)),0)</f>
        <v>0</v>
      </c>
      <c r="AU586" s="174">
        <f>IFERROR(INDEX('Quiet Items'!H:H,MATCH($D586,'Quiet Items'!D:D,0)),0)</f>
        <v>0</v>
      </c>
      <c r="AV586" s="174">
        <f>IFERROR(INDEX('Quiet Items'!J:J,MATCH($D586,'Quiet Items'!D:D,0)),0)</f>
        <v>0</v>
      </c>
      <c r="AW586" s="174">
        <f>IFERROR(INDEX('1.4G'!H:H,MATCH($D586,'1.4G'!D:D,0)),0)</f>
        <v>0</v>
      </c>
      <c r="AX586" s="174">
        <f>IFERROR(INDEX('1.4G'!J:J,MATCH($D586,'1.4G'!D:D,0)),0)</f>
        <v>0</v>
      </c>
      <c r="AY586" s="174">
        <f t="shared" si="98"/>
        <v>0</v>
      </c>
      <c r="AZ586" s="174">
        <f t="shared" si="99"/>
        <v>0</v>
      </c>
      <c r="BA586" s="175">
        <f>IFERROR(Table1[[#This Row],[Line total ordered for now]]*Table1[[#This Row],[GUARANTEED PRICE
for STOCK orders collected before 31.3.22]],0)</f>
        <v>0</v>
      </c>
      <c r="BB586" s="175">
        <f t="shared" si="102"/>
        <v>0</v>
      </c>
      <c r="BC586" s="176">
        <f>(AZ586+Table1[[#This Row],[Line total ordered for now]])*Z586</f>
        <v>0</v>
      </c>
      <c r="BD586" s="200">
        <v>77.063970442803765</v>
      </c>
      <c r="BE586" s="65"/>
      <c r="BF586" s="65"/>
      <c r="BG586" s="65"/>
      <c r="BH586" s="65"/>
      <c r="BI586" s="65"/>
      <c r="BJ586" s="65"/>
      <c r="BK586" s="65"/>
      <c r="BL586" s="55"/>
      <c r="BM586"/>
      <c r="BN586"/>
      <c r="BO586"/>
      <c r="BP586"/>
      <c r="BQ586"/>
      <c r="BR586"/>
      <c r="BS586"/>
      <c r="BT586"/>
    </row>
    <row r="587" spans="1:72" ht="15.75">
      <c r="A587" s="202">
        <v>584</v>
      </c>
      <c r="B587" s="68" t="s">
        <v>6378</v>
      </c>
      <c r="C587" s="149" t="s">
        <v>162</v>
      </c>
      <c r="D587" s="149" t="s">
        <v>2824</v>
      </c>
      <c r="E587" s="149" t="s">
        <v>2825</v>
      </c>
      <c r="F587" s="158" t="str">
        <f t="shared" si="97"/>
        <v>Video</v>
      </c>
      <c r="G587" s="187">
        <v>43</v>
      </c>
      <c r="H587" s="150"/>
      <c r="I587" s="184">
        <v>78.14</v>
      </c>
      <c r="J587" s="150"/>
      <c r="K587" s="151">
        <v>22.966491488064488</v>
      </c>
      <c r="L587" s="152">
        <v>83.598029016554733</v>
      </c>
      <c r="M587" s="152">
        <v>91.865965952257952</v>
      </c>
      <c r="N587" s="153" t="s">
        <v>148</v>
      </c>
      <c r="O587" s="154">
        <v>4</v>
      </c>
      <c r="P587" s="153">
        <v>32</v>
      </c>
      <c r="Q587" s="153" t="s">
        <v>147</v>
      </c>
      <c r="R587" s="155">
        <v>16</v>
      </c>
      <c r="S587" s="155">
        <v>2.2000000000000002</v>
      </c>
      <c r="T587" s="155">
        <v>0.3</v>
      </c>
      <c r="U587" s="154" t="s">
        <v>94</v>
      </c>
      <c r="V587" s="153" t="s">
        <v>89</v>
      </c>
      <c r="W587" s="153" t="s">
        <v>627</v>
      </c>
      <c r="X587" s="151" t="s">
        <v>6378</v>
      </c>
      <c r="Y587" s="151" t="s">
        <v>6378</v>
      </c>
      <c r="Z587" s="156">
        <v>7.0199999999999999E-2</v>
      </c>
      <c r="AA587" s="153" t="s">
        <v>624</v>
      </c>
      <c r="AB587" s="153" t="s">
        <v>5051</v>
      </c>
      <c r="AC587" s="153" t="s">
        <v>785</v>
      </c>
      <c r="AD587" s="157" t="s">
        <v>2826</v>
      </c>
      <c r="AE587" s="110">
        <v>0</v>
      </c>
      <c r="AF587" s="110">
        <v>40</v>
      </c>
      <c r="AG587" s="112">
        <f t="shared" si="103"/>
        <v>0</v>
      </c>
      <c r="AH587" s="110">
        <f>SUM(AG$4:AG587)</f>
        <v>9</v>
      </c>
      <c r="AI587" s="112">
        <f t="shared" si="101"/>
        <v>0</v>
      </c>
      <c r="AJ587" s="110">
        <f>COUNTIF(AI$4:AI587,"&gt;0")</f>
        <v>55</v>
      </c>
      <c r="AK587" s="110">
        <v>0</v>
      </c>
      <c r="AL587" s="110">
        <v>44</v>
      </c>
      <c r="AM587" s="172" t="str">
        <f>IF(OR(Table1[[#This Row],[Line total ordered for now]]&gt;0,Table1[[#This Row],[Line total ordered for season]]&gt;0),1,"")</f>
        <v/>
      </c>
      <c r="AN587" s="173">
        <f>COUNTIF(AM$4:AM587,"&gt;0")</f>
        <v>0</v>
      </c>
      <c r="AO587" s="173">
        <f>Table1[[#This Row],[ORDER QUANTITY
to be collected BEFORE 31.3.22]]</f>
        <v>0</v>
      </c>
      <c r="AP587" s="174">
        <f t="shared" si="100"/>
        <v>0</v>
      </c>
      <c r="AQ587" s="174">
        <f>IFERROR(INDEX(Retail!H:H,MATCH($D587,Retail!$D:$D,0)),0)</f>
        <v>0</v>
      </c>
      <c r="AR587" s="174">
        <f>IFERROR(INDEX(Retail!J:J,MATCH($D587,Retail!$D:$D,0)),0)</f>
        <v>0</v>
      </c>
      <c r="AS587" s="174">
        <f>IFERROR(INDEX('NEW2022'!H:H,MATCH($D587,'NEW2022'!D:D,0)),0)</f>
        <v>0</v>
      </c>
      <c r="AT587" s="174">
        <f>IFERROR(INDEX('NEW2022'!J:J,MATCH($D587,'NEW2022'!D:D,0)),0)</f>
        <v>0</v>
      </c>
      <c r="AU587" s="174">
        <f>IFERROR(INDEX('Quiet Items'!H:H,MATCH($D587,'Quiet Items'!D:D,0)),0)</f>
        <v>0</v>
      </c>
      <c r="AV587" s="174">
        <f>IFERROR(INDEX('Quiet Items'!J:J,MATCH($D587,'Quiet Items'!D:D,0)),0)</f>
        <v>0</v>
      </c>
      <c r="AW587" s="174">
        <f>IFERROR(INDEX('1.4G'!H:H,MATCH($D587,'1.4G'!D:D,0)),0)</f>
        <v>0</v>
      </c>
      <c r="AX587" s="174">
        <f>IFERROR(INDEX('1.4G'!J:J,MATCH($D587,'1.4G'!D:D,0)),0)</f>
        <v>0</v>
      </c>
      <c r="AY587" s="174">
        <f t="shared" si="98"/>
        <v>0</v>
      </c>
      <c r="AZ587" s="174">
        <f t="shared" si="99"/>
        <v>0</v>
      </c>
      <c r="BA587" s="175">
        <f>IFERROR(Table1[[#This Row],[Line total ordered for now]]*Table1[[#This Row],[GUARANTEED PRICE
for STOCK orders collected before 31.3.22]],0)</f>
        <v>0</v>
      </c>
      <c r="BB587" s="175">
        <f t="shared" si="102"/>
        <v>0</v>
      </c>
      <c r="BC587" s="176">
        <f>(AZ587+Table1[[#This Row],[Line total ordered for now]])*Z587</f>
        <v>0</v>
      </c>
      <c r="BD587" s="200">
        <v>78.086071059419254</v>
      </c>
      <c r="BE587" s="65"/>
      <c r="BF587" s="65"/>
      <c r="BG587" s="65"/>
      <c r="BH587" s="65"/>
      <c r="BI587" s="65"/>
      <c r="BJ587" s="65"/>
      <c r="BK587" s="65"/>
      <c r="BL587" s="55"/>
      <c r="BM587"/>
      <c r="BN587"/>
      <c r="BO587"/>
      <c r="BP587"/>
      <c r="BQ587"/>
      <c r="BR587"/>
      <c r="BS587"/>
      <c r="BT587"/>
    </row>
    <row r="588" spans="1:72" ht="15.75">
      <c r="A588" s="202">
        <v>585</v>
      </c>
      <c r="B588" s="68" t="s">
        <v>6378</v>
      </c>
      <c r="C588" s="149" t="s">
        <v>162</v>
      </c>
      <c r="D588" s="149" t="s">
        <v>1386</v>
      </c>
      <c r="E588" s="149" t="s">
        <v>1387</v>
      </c>
      <c r="F588" s="158" t="str">
        <f t="shared" si="97"/>
        <v>Video</v>
      </c>
      <c r="G588" s="187">
        <v>0</v>
      </c>
      <c r="H588" s="150"/>
      <c r="I588" s="184">
        <v>75.02</v>
      </c>
      <c r="J588" s="150"/>
      <c r="K588" s="151">
        <v>12.9527649116674</v>
      </c>
      <c r="L588" s="152">
        <v>76.520399999999995</v>
      </c>
      <c r="M588" s="152">
        <v>77.716589470004394</v>
      </c>
      <c r="N588" s="153" t="s">
        <v>144</v>
      </c>
      <c r="O588" s="154">
        <v>6</v>
      </c>
      <c r="P588" s="153">
        <v>16</v>
      </c>
      <c r="Q588" s="153" t="s">
        <v>147</v>
      </c>
      <c r="R588" s="155">
        <v>15.5</v>
      </c>
      <c r="S588" s="155">
        <v>2.2000000000000002</v>
      </c>
      <c r="T588" s="155">
        <v>0.3</v>
      </c>
      <c r="U588" s="154" t="s">
        <v>94</v>
      </c>
      <c r="V588" s="153" t="s">
        <v>89</v>
      </c>
      <c r="W588" s="153" t="s">
        <v>627</v>
      </c>
      <c r="X588" s="151" t="s">
        <v>6378</v>
      </c>
      <c r="Y588" s="151" t="s">
        <v>6378</v>
      </c>
      <c r="Z588" s="156">
        <v>4.8934999999999999E-2</v>
      </c>
      <c r="AA588" s="153" t="s">
        <v>1388</v>
      </c>
      <c r="AB588" s="153" t="s">
        <v>5805</v>
      </c>
      <c r="AC588" s="153" t="s">
        <v>2412</v>
      </c>
      <c r="AD588" s="157" t="s">
        <v>1389</v>
      </c>
      <c r="AE588" s="110">
        <v>0</v>
      </c>
      <c r="AF588" s="110">
        <v>40</v>
      </c>
      <c r="AG588" s="112">
        <f t="shared" si="103"/>
        <v>0</v>
      </c>
      <c r="AH588" s="110">
        <f>SUM(AG$4:AG588)</f>
        <v>9</v>
      </c>
      <c r="AI588" s="112">
        <f t="shared" si="101"/>
        <v>0</v>
      </c>
      <c r="AJ588" s="110">
        <f>COUNTIF(AI$4:AI588,"&gt;0")</f>
        <v>55</v>
      </c>
      <c r="AK588" s="110">
        <v>0</v>
      </c>
      <c r="AL588" s="110">
        <v>44</v>
      </c>
      <c r="AM588" s="172" t="str">
        <f>IF(OR(Table1[[#This Row],[Line total ordered for now]]&gt;0,Table1[[#This Row],[Line total ordered for season]]&gt;0),1,"")</f>
        <v/>
      </c>
      <c r="AN588" s="173">
        <f>COUNTIF(AM$4:AM588,"&gt;0")</f>
        <v>0</v>
      </c>
      <c r="AO588" s="173">
        <f>Table1[[#This Row],[ORDER QUANTITY
to be collected BEFORE 31.3.22]]</f>
        <v>0</v>
      </c>
      <c r="AP588" s="174">
        <f t="shared" si="100"/>
        <v>0</v>
      </c>
      <c r="AQ588" s="174">
        <f>IFERROR(INDEX(Retail!H:H,MATCH($D588,Retail!$D:$D,0)),0)</f>
        <v>0</v>
      </c>
      <c r="AR588" s="174">
        <f>IFERROR(INDEX(Retail!J:J,MATCH($D588,Retail!$D:$D,0)),0)</f>
        <v>0</v>
      </c>
      <c r="AS588" s="174">
        <f>IFERROR(INDEX('NEW2022'!H:H,MATCH($D588,'NEW2022'!D:D,0)),0)</f>
        <v>0</v>
      </c>
      <c r="AT588" s="174">
        <f>IFERROR(INDEX('NEW2022'!J:J,MATCH($D588,'NEW2022'!D:D,0)),0)</f>
        <v>0</v>
      </c>
      <c r="AU588" s="174">
        <f>IFERROR(INDEX('Quiet Items'!H:H,MATCH($D588,'Quiet Items'!D:D,0)),0)</f>
        <v>0</v>
      </c>
      <c r="AV588" s="174">
        <f>IFERROR(INDEX('Quiet Items'!J:J,MATCH($D588,'Quiet Items'!D:D,0)),0)</f>
        <v>0</v>
      </c>
      <c r="AW588" s="174">
        <f>IFERROR(INDEX('1.4G'!H:H,MATCH($D588,'1.4G'!D:D,0)),0)</f>
        <v>0</v>
      </c>
      <c r="AX588" s="174">
        <f>IFERROR(INDEX('1.4G'!J:J,MATCH($D588,'1.4G'!D:D,0)),0)</f>
        <v>0</v>
      </c>
      <c r="AY588" s="174">
        <f t="shared" si="98"/>
        <v>0</v>
      </c>
      <c r="AZ588" s="174">
        <f t="shared" si="99"/>
        <v>0</v>
      </c>
      <c r="BA588" s="175">
        <f>IFERROR(Table1[[#This Row],[Line total ordered for now]]*Table1[[#This Row],[GUARANTEED PRICE
for STOCK orders collected before 31.3.22]],0)</f>
        <v>0</v>
      </c>
      <c r="BB588" s="175">
        <f t="shared" si="102"/>
        <v>0</v>
      </c>
      <c r="BC588" s="176">
        <f>(AZ588+Table1[[#This Row],[Line total ordered for now]])*Z588</f>
        <v>0</v>
      </c>
      <c r="BD588" s="200">
        <v>66.059101049503738</v>
      </c>
      <c r="BE588" s="65"/>
      <c r="BF588" s="65"/>
      <c r="BG588" s="65"/>
      <c r="BH588" s="65"/>
      <c r="BI588" s="65"/>
      <c r="BJ588" s="65"/>
      <c r="BK588" s="65"/>
      <c r="BL588" s="55"/>
      <c r="BM588"/>
      <c r="BN588"/>
      <c r="BO588"/>
      <c r="BP588"/>
      <c r="BQ588"/>
      <c r="BR588"/>
      <c r="BS588"/>
      <c r="BT588"/>
    </row>
    <row r="589" spans="1:72" ht="15.75">
      <c r="A589" s="202">
        <v>586</v>
      </c>
      <c r="B589" s="68" t="s">
        <v>6378</v>
      </c>
      <c r="C589" s="149" t="s">
        <v>162</v>
      </c>
      <c r="D589" s="149" t="s">
        <v>4457</v>
      </c>
      <c r="E589" s="149" t="s">
        <v>4458</v>
      </c>
      <c r="F589" s="158" t="str">
        <f t="shared" si="97"/>
        <v>Video</v>
      </c>
      <c r="G589" s="187">
        <v>16</v>
      </c>
      <c r="H589" s="150"/>
      <c r="I589" s="184">
        <v>80.34</v>
      </c>
      <c r="J589" s="150"/>
      <c r="K589" s="151">
        <v>23.795039478220357</v>
      </c>
      <c r="L589" s="152">
        <v>86.613943700722103</v>
      </c>
      <c r="M589" s="152">
        <v>95.180157912881427</v>
      </c>
      <c r="N589" s="153" t="s">
        <v>148</v>
      </c>
      <c r="O589" s="154">
        <v>4</v>
      </c>
      <c r="P589" s="153">
        <v>25</v>
      </c>
      <c r="Q589" s="153" t="s">
        <v>146</v>
      </c>
      <c r="R589" s="155">
        <v>16</v>
      </c>
      <c r="S589" s="155">
        <v>2.2000000000000002</v>
      </c>
      <c r="T589" s="155">
        <v>0.3</v>
      </c>
      <c r="U589" s="154" t="s">
        <v>94</v>
      </c>
      <c r="V589" s="153" t="s">
        <v>89</v>
      </c>
      <c r="W589" s="153" t="s">
        <v>627</v>
      </c>
      <c r="X589" s="151" t="s">
        <v>6378</v>
      </c>
      <c r="Y589" s="151" t="s">
        <v>6378</v>
      </c>
      <c r="Z589" s="156">
        <v>7.0199999999999999E-2</v>
      </c>
      <c r="AA589" s="153" t="s">
        <v>624</v>
      </c>
      <c r="AB589" s="153" t="s">
        <v>5021</v>
      </c>
      <c r="AC589" s="153" t="s">
        <v>164</v>
      </c>
      <c r="AD589" s="157" t="s">
        <v>4459</v>
      </c>
      <c r="AE589" s="110">
        <v>1</v>
      </c>
      <c r="AF589" s="110">
        <v>41</v>
      </c>
      <c r="AG589" s="112">
        <f t="shared" si="103"/>
        <v>0</v>
      </c>
      <c r="AH589" s="110">
        <f>SUM(AG$4:AG589)</f>
        <v>9</v>
      </c>
      <c r="AI589" s="112">
        <f t="shared" si="101"/>
        <v>0</v>
      </c>
      <c r="AJ589" s="110">
        <f>COUNTIF(AI$4:AI589,"&gt;0")</f>
        <v>55</v>
      </c>
      <c r="AK589" s="110">
        <v>0</v>
      </c>
      <c r="AL589" s="110">
        <v>44</v>
      </c>
      <c r="AM589" s="172" t="str">
        <f>IF(OR(Table1[[#This Row],[Line total ordered for now]]&gt;0,Table1[[#This Row],[Line total ordered for season]]&gt;0),1,"")</f>
        <v/>
      </c>
      <c r="AN589" s="173">
        <f>COUNTIF(AM$4:AM589,"&gt;0")</f>
        <v>0</v>
      </c>
      <c r="AO589" s="173">
        <f>Table1[[#This Row],[ORDER QUANTITY
to be collected BEFORE 31.3.22]]</f>
        <v>0</v>
      </c>
      <c r="AP589" s="174">
        <f t="shared" si="100"/>
        <v>0</v>
      </c>
      <c r="AQ589" s="174">
        <f>IFERROR(INDEX(Retail!H:H,MATCH($D589,Retail!$D:$D,0)),0)</f>
        <v>0</v>
      </c>
      <c r="AR589" s="174">
        <f>IFERROR(INDEX(Retail!J:J,MATCH($D589,Retail!$D:$D,0)),0)</f>
        <v>0</v>
      </c>
      <c r="AS589" s="174">
        <f>IFERROR(INDEX('NEW2022'!H:H,MATCH($D589,'NEW2022'!D:D,0)),0)</f>
        <v>0</v>
      </c>
      <c r="AT589" s="174">
        <f>IFERROR(INDEX('NEW2022'!J:J,MATCH($D589,'NEW2022'!D:D,0)),0)</f>
        <v>0</v>
      </c>
      <c r="AU589" s="174">
        <f>IFERROR(INDEX('Quiet Items'!H:H,MATCH($D589,'Quiet Items'!D:D,0)),0)</f>
        <v>0</v>
      </c>
      <c r="AV589" s="174">
        <f>IFERROR(INDEX('Quiet Items'!J:J,MATCH($D589,'Quiet Items'!D:D,0)),0)</f>
        <v>0</v>
      </c>
      <c r="AW589" s="174">
        <f>IFERROR(INDEX('1.4G'!H:H,MATCH($D589,'1.4G'!D:D,0)),0)</f>
        <v>0</v>
      </c>
      <c r="AX589" s="174">
        <f>IFERROR(INDEX('1.4G'!J:J,MATCH($D589,'1.4G'!D:D,0)),0)</f>
        <v>0</v>
      </c>
      <c r="AY589" s="174">
        <f t="shared" si="98"/>
        <v>0</v>
      </c>
      <c r="AZ589" s="174">
        <f t="shared" si="99"/>
        <v>0</v>
      </c>
      <c r="BA589" s="175">
        <f>IFERROR(Table1[[#This Row],[Line total ordered for now]]*Table1[[#This Row],[GUARANTEED PRICE
for STOCK orders collected before 31.3.22]],0)</f>
        <v>0</v>
      </c>
      <c r="BB589" s="175">
        <f t="shared" si="102"/>
        <v>0</v>
      </c>
      <c r="BC589" s="176">
        <f>(AZ589+Table1[[#This Row],[Line total ordered for now]])*Z589</f>
        <v>0</v>
      </c>
      <c r="BD589" s="200">
        <v>80.903134225949216</v>
      </c>
      <c r="BE589" s="65"/>
      <c r="BF589" s="65"/>
      <c r="BG589" s="65"/>
      <c r="BH589" s="65"/>
      <c r="BI589" s="65"/>
      <c r="BJ589" s="65"/>
      <c r="BK589" s="65"/>
      <c r="BL589" s="55"/>
      <c r="BM589"/>
      <c r="BN589"/>
      <c r="BO589"/>
      <c r="BP589"/>
      <c r="BQ589"/>
      <c r="BR589"/>
      <c r="BS589"/>
      <c r="BT589"/>
    </row>
    <row r="590" spans="1:72" ht="15.75">
      <c r="A590" s="202">
        <v>587</v>
      </c>
      <c r="B590" s="68" t="s">
        <v>6378</v>
      </c>
      <c r="C590" s="149" t="s">
        <v>162</v>
      </c>
      <c r="D590" s="149" t="s">
        <v>2748</v>
      </c>
      <c r="E590" s="149" t="s">
        <v>2749</v>
      </c>
      <c r="F590" s="158" t="str">
        <f t="shared" si="97"/>
        <v>Video</v>
      </c>
      <c r="G590" s="187">
        <v>21</v>
      </c>
      <c r="H590" s="150"/>
      <c r="I590" s="184">
        <v>71.08</v>
      </c>
      <c r="J590" s="150"/>
      <c r="K590" s="151">
        <v>9.8668650375075924</v>
      </c>
      <c r="L590" s="152">
        <v>71.830777473055278</v>
      </c>
      <c r="M590" s="152">
        <v>78.934920300060739</v>
      </c>
      <c r="N590" s="153" t="s">
        <v>150</v>
      </c>
      <c r="O590" s="154">
        <v>8</v>
      </c>
      <c r="P590" s="153">
        <v>25</v>
      </c>
      <c r="Q590" s="153" t="s">
        <v>146</v>
      </c>
      <c r="R590" s="155">
        <v>11</v>
      </c>
      <c r="S590" s="155">
        <v>2.06</v>
      </c>
      <c r="T590" s="155">
        <v>0.3</v>
      </c>
      <c r="U590" s="154" t="s">
        <v>95</v>
      </c>
      <c r="V590" s="153" t="s">
        <v>88</v>
      </c>
      <c r="W590" s="153" t="s">
        <v>627</v>
      </c>
      <c r="X590" s="151" t="s">
        <v>6378</v>
      </c>
      <c r="Y590" s="151" t="s">
        <v>6378</v>
      </c>
      <c r="Z590" s="156">
        <v>4.1500000000000002E-2</v>
      </c>
      <c r="AA590" s="153" t="s">
        <v>861</v>
      </c>
      <c r="AB590" s="153" t="s">
        <v>5166</v>
      </c>
      <c r="AC590" s="153" t="s">
        <v>164</v>
      </c>
      <c r="AD590" s="157" t="s">
        <v>2750</v>
      </c>
      <c r="AE590" s="110">
        <v>1</v>
      </c>
      <c r="AF590" s="110">
        <v>42</v>
      </c>
      <c r="AG590" s="112">
        <f t="shared" si="103"/>
        <v>0</v>
      </c>
      <c r="AH590" s="110">
        <f>SUM(AG$4:AG590)</f>
        <v>9</v>
      </c>
      <c r="AI590" s="112">
        <f t="shared" si="101"/>
        <v>0</v>
      </c>
      <c r="AJ590" s="110">
        <f>COUNTIF(AI$4:AI590,"&gt;0")</f>
        <v>55</v>
      </c>
      <c r="AK590" s="110">
        <v>1</v>
      </c>
      <c r="AL590" s="110">
        <v>45</v>
      </c>
      <c r="AM590" s="172" t="str">
        <f>IF(OR(Table1[[#This Row],[Line total ordered for now]]&gt;0,Table1[[#This Row],[Line total ordered for season]]&gt;0),1,"")</f>
        <v/>
      </c>
      <c r="AN590" s="173">
        <f>COUNTIF(AM$4:AM590,"&gt;0")</f>
        <v>0</v>
      </c>
      <c r="AO590" s="173">
        <f>Table1[[#This Row],[ORDER QUANTITY
to be collected BEFORE 31.3.22]]</f>
        <v>0</v>
      </c>
      <c r="AP590" s="174">
        <f t="shared" si="100"/>
        <v>0</v>
      </c>
      <c r="AQ590" s="174">
        <f>IFERROR(INDEX(Retail!H:H,MATCH($D590,Retail!$D:$D,0)),0)</f>
        <v>0</v>
      </c>
      <c r="AR590" s="174">
        <f>IFERROR(INDEX(Retail!J:J,MATCH($D590,Retail!$D:$D,0)),0)</f>
        <v>0</v>
      </c>
      <c r="AS590" s="174">
        <f>IFERROR(INDEX('NEW2022'!H:H,MATCH($D590,'NEW2022'!D:D,0)),0)</f>
        <v>0</v>
      </c>
      <c r="AT590" s="174">
        <f>IFERROR(INDEX('NEW2022'!J:J,MATCH($D590,'NEW2022'!D:D,0)),0)</f>
        <v>0</v>
      </c>
      <c r="AU590" s="174">
        <f>IFERROR(INDEX('Quiet Items'!H:H,MATCH($D590,'Quiet Items'!D:D,0)),0)</f>
        <v>0</v>
      </c>
      <c r="AV590" s="174">
        <f>IFERROR(INDEX('Quiet Items'!J:J,MATCH($D590,'Quiet Items'!D:D,0)),0)</f>
        <v>0</v>
      </c>
      <c r="AW590" s="174">
        <f>IFERROR(INDEX('1.4G'!H:H,MATCH($D590,'1.4G'!D:D,0)),0)</f>
        <v>0</v>
      </c>
      <c r="AX590" s="174">
        <f>IFERROR(INDEX('1.4G'!J:J,MATCH($D590,'1.4G'!D:D,0)),0)</f>
        <v>0</v>
      </c>
      <c r="AY590" s="174">
        <f t="shared" si="98"/>
        <v>0</v>
      </c>
      <c r="AZ590" s="174">
        <f t="shared" si="99"/>
        <v>0</v>
      </c>
      <c r="BA590" s="175">
        <f>IFERROR(Table1[[#This Row],[Line total ordered for now]]*Table1[[#This Row],[GUARANTEED PRICE
for STOCK orders collected before 31.3.22]],0)</f>
        <v>0</v>
      </c>
      <c r="BB590" s="175">
        <f t="shared" si="102"/>
        <v>0</v>
      </c>
      <c r="BC590" s="176">
        <f>(AZ590+Table1[[#This Row],[Line total ordered for now]])*Z590</f>
        <v>0</v>
      </c>
      <c r="BD590" s="200">
        <v>67.094682255051623</v>
      </c>
      <c r="BE590" s="65"/>
      <c r="BF590" s="65"/>
      <c r="BG590" s="65"/>
      <c r="BH590" s="65"/>
      <c r="BI590" s="65"/>
      <c r="BJ590" s="65"/>
      <c r="BK590" s="65"/>
      <c r="BL590" s="55"/>
      <c r="BM590"/>
      <c r="BN590"/>
      <c r="BO590"/>
      <c r="BP590"/>
      <c r="BQ590"/>
      <c r="BR590"/>
      <c r="BS590"/>
      <c r="BT590"/>
    </row>
    <row r="591" spans="1:72" ht="15.75">
      <c r="A591" s="202">
        <v>588</v>
      </c>
      <c r="B591" s="68" t="s">
        <v>6378</v>
      </c>
      <c r="C591" s="149" t="s">
        <v>162</v>
      </c>
      <c r="D591" s="149" t="s">
        <v>2783</v>
      </c>
      <c r="E591" s="149" t="s">
        <v>2784</v>
      </c>
      <c r="F591" s="158" t="str">
        <f t="shared" si="97"/>
        <v>Video</v>
      </c>
      <c r="G591" s="187">
        <v>18</v>
      </c>
      <c r="H591" s="150"/>
      <c r="I591" s="184">
        <v>71.08</v>
      </c>
      <c r="J591" s="150"/>
      <c r="K591" s="151">
        <v>9.8668650375075924</v>
      </c>
      <c r="L591" s="152">
        <v>71.830777473055278</v>
      </c>
      <c r="M591" s="152">
        <v>78.934920300060739</v>
      </c>
      <c r="N591" s="153" t="s">
        <v>150</v>
      </c>
      <c r="O591" s="154">
        <v>8</v>
      </c>
      <c r="P591" s="153">
        <v>30</v>
      </c>
      <c r="Q591" s="153" t="s">
        <v>146</v>
      </c>
      <c r="R591" s="155">
        <v>10.5</v>
      </c>
      <c r="S591" s="155">
        <v>2.06</v>
      </c>
      <c r="T591" s="155">
        <v>0.3</v>
      </c>
      <c r="U591" s="154" t="s">
        <v>95</v>
      </c>
      <c r="V591" s="153" t="s">
        <v>88</v>
      </c>
      <c r="W591" s="153" t="s">
        <v>627</v>
      </c>
      <c r="X591" s="151" t="s">
        <v>6378</v>
      </c>
      <c r="Y591" s="151" t="s">
        <v>6378</v>
      </c>
      <c r="Z591" s="156">
        <v>4.1500000000000002E-2</v>
      </c>
      <c r="AA591" s="153" t="s">
        <v>861</v>
      </c>
      <c r="AB591" s="153" t="s">
        <v>5167</v>
      </c>
      <c r="AC591" s="153" t="s">
        <v>164</v>
      </c>
      <c r="AD591" s="157" t="s">
        <v>2785</v>
      </c>
      <c r="AE591" s="110">
        <v>1</v>
      </c>
      <c r="AF591" s="110">
        <v>43</v>
      </c>
      <c r="AG591" s="112">
        <f t="shared" si="103"/>
        <v>0</v>
      </c>
      <c r="AH591" s="110">
        <f>SUM(AG$4:AG591)</f>
        <v>9</v>
      </c>
      <c r="AI591" s="112">
        <f t="shared" si="101"/>
        <v>0</v>
      </c>
      <c r="AJ591" s="110">
        <f>COUNTIF(AI$4:AI591,"&gt;0")</f>
        <v>55</v>
      </c>
      <c r="AK591" s="110">
        <v>1</v>
      </c>
      <c r="AL591" s="110">
        <v>46</v>
      </c>
      <c r="AM591" s="172" t="str">
        <f>IF(OR(Table1[[#This Row],[Line total ordered for now]]&gt;0,Table1[[#This Row],[Line total ordered for season]]&gt;0),1,"")</f>
        <v/>
      </c>
      <c r="AN591" s="173">
        <f>COUNTIF(AM$4:AM591,"&gt;0")</f>
        <v>0</v>
      </c>
      <c r="AO591" s="173">
        <f>Table1[[#This Row],[ORDER QUANTITY
to be collected BEFORE 31.3.22]]</f>
        <v>0</v>
      </c>
      <c r="AP591" s="174">
        <f t="shared" si="100"/>
        <v>0</v>
      </c>
      <c r="AQ591" s="174">
        <f>IFERROR(INDEX(Retail!H:H,MATCH($D591,Retail!$D:$D,0)),0)</f>
        <v>0</v>
      </c>
      <c r="AR591" s="174">
        <f>IFERROR(INDEX(Retail!J:J,MATCH($D591,Retail!$D:$D,0)),0)</f>
        <v>0</v>
      </c>
      <c r="AS591" s="174">
        <f>IFERROR(INDEX('NEW2022'!H:H,MATCH($D591,'NEW2022'!D:D,0)),0)</f>
        <v>0</v>
      </c>
      <c r="AT591" s="174">
        <f>IFERROR(INDEX('NEW2022'!J:J,MATCH($D591,'NEW2022'!D:D,0)),0)</f>
        <v>0</v>
      </c>
      <c r="AU591" s="174">
        <f>IFERROR(INDEX('Quiet Items'!H:H,MATCH($D591,'Quiet Items'!D:D,0)),0)</f>
        <v>0</v>
      </c>
      <c r="AV591" s="174">
        <f>IFERROR(INDEX('Quiet Items'!J:J,MATCH($D591,'Quiet Items'!D:D,0)),0)</f>
        <v>0</v>
      </c>
      <c r="AW591" s="174">
        <f>IFERROR(INDEX('1.4G'!H:H,MATCH($D591,'1.4G'!D:D,0)),0)</f>
        <v>0</v>
      </c>
      <c r="AX591" s="174">
        <f>IFERROR(INDEX('1.4G'!J:J,MATCH($D591,'1.4G'!D:D,0)),0)</f>
        <v>0</v>
      </c>
      <c r="AY591" s="174">
        <f t="shared" si="98"/>
        <v>0</v>
      </c>
      <c r="AZ591" s="174">
        <f t="shared" si="99"/>
        <v>0</v>
      </c>
      <c r="BA591" s="175">
        <f>IFERROR(Table1[[#This Row],[Line total ordered for now]]*Table1[[#This Row],[GUARANTEED PRICE
for STOCK orders collected before 31.3.22]],0)</f>
        <v>0</v>
      </c>
      <c r="BB591" s="175">
        <f t="shared" si="102"/>
        <v>0</v>
      </c>
      <c r="BC591" s="176">
        <f>(AZ591+Table1[[#This Row],[Line total ordered for now]])*Z591</f>
        <v>0</v>
      </c>
      <c r="BD591" s="200">
        <v>67.094682255051623</v>
      </c>
      <c r="BE591" s="65"/>
      <c r="BF591" s="65"/>
      <c r="BG591" s="65"/>
      <c r="BH591" s="65"/>
      <c r="BI591" s="65"/>
      <c r="BJ591" s="65"/>
      <c r="BK591" s="65"/>
      <c r="BL591" s="55"/>
      <c r="BM591"/>
      <c r="BN591"/>
      <c r="BO591"/>
      <c r="BP591"/>
      <c r="BQ591"/>
      <c r="BR591"/>
      <c r="BS591"/>
      <c r="BT591"/>
    </row>
    <row r="592" spans="1:72" ht="15.75">
      <c r="A592" s="202">
        <v>589</v>
      </c>
      <c r="B592" s="68" t="s">
        <v>6378</v>
      </c>
      <c r="C592" s="149" t="s">
        <v>162</v>
      </c>
      <c r="D592" s="149" t="s">
        <v>1438</v>
      </c>
      <c r="E592" s="149" t="s">
        <v>1439</v>
      </c>
      <c r="F592" s="158" t="str">
        <f t="shared" si="97"/>
        <v>Video</v>
      </c>
      <c r="G592" s="187">
        <v>5</v>
      </c>
      <c r="H592" s="150"/>
      <c r="I592" s="184">
        <v>76.88</v>
      </c>
      <c r="J592" s="150"/>
      <c r="K592" s="151">
        <v>13.625554678049165</v>
      </c>
      <c r="L592" s="152">
        <v>78.417599999999993</v>
      </c>
      <c r="M592" s="152">
        <v>81.753328068294991</v>
      </c>
      <c r="N592" s="153" t="s">
        <v>144</v>
      </c>
      <c r="O592" s="154">
        <v>6</v>
      </c>
      <c r="P592" s="153">
        <v>21</v>
      </c>
      <c r="Q592" s="153" t="s">
        <v>147</v>
      </c>
      <c r="R592" s="155">
        <v>15</v>
      </c>
      <c r="S592" s="155">
        <v>2.2000000000000002</v>
      </c>
      <c r="T592" s="155">
        <v>0.3</v>
      </c>
      <c r="U592" s="154" t="s">
        <v>94</v>
      </c>
      <c r="V592" s="153" t="s">
        <v>89</v>
      </c>
      <c r="W592" s="153" t="s">
        <v>627</v>
      </c>
      <c r="X592" s="151" t="s">
        <v>6378</v>
      </c>
      <c r="Y592" s="151" t="s">
        <v>6378</v>
      </c>
      <c r="Z592" s="156">
        <v>5.4399999999999997E-2</v>
      </c>
      <c r="AA592" s="153" t="s">
        <v>1388</v>
      </c>
      <c r="AB592" s="153" t="s">
        <v>5217</v>
      </c>
      <c r="AC592" s="153" t="s">
        <v>2412</v>
      </c>
      <c r="AD592" s="157" t="s">
        <v>1440</v>
      </c>
      <c r="AE592" s="110">
        <v>0</v>
      </c>
      <c r="AF592" s="110">
        <v>43</v>
      </c>
      <c r="AG592" s="112">
        <f t="shared" si="103"/>
        <v>0</v>
      </c>
      <c r="AH592" s="110">
        <f>SUM(AG$4:AG592)</f>
        <v>9</v>
      </c>
      <c r="AI592" s="112">
        <f t="shared" si="101"/>
        <v>0</v>
      </c>
      <c r="AJ592" s="110">
        <f>COUNTIF(AI$4:AI592,"&gt;0")</f>
        <v>55</v>
      </c>
      <c r="AK592" s="110">
        <v>0</v>
      </c>
      <c r="AL592" s="110">
        <v>46</v>
      </c>
      <c r="AM592" s="172" t="str">
        <f>IF(OR(Table1[[#This Row],[Line total ordered for now]]&gt;0,Table1[[#This Row],[Line total ordered for season]]&gt;0),1,"")</f>
        <v/>
      </c>
      <c r="AN592" s="173">
        <f>COUNTIF(AM$4:AM592,"&gt;0")</f>
        <v>0</v>
      </c>
      <c r="AO592" s="173">
        <f>Table1[[#This Row],[ORDER QUANTITY
to be collected BEFORE 31.3.22]]</f>
        <v>0</v>
      </c>
      <c r="AP592" s="174">
        <f t="shared" si="100"/>
        <v>0</v>
      </c>
      <c r="AQ592" s="174">
        <f>IFERROR(INDEX(Retail!H:H,MATCH($D592,Retail!$D:$D,0)),0)</f>
        <v>0</v>
      </c>
      <c r="AR592" s="174">
        <f>IFERROR(INDEX(Retail!J:J,MATCH($D592,Retail!$D:$D,0)),0)</f>
        <v>0</v>
      </c>
      <c r="AS592" s="174">
        <f>IFERROR(INDEX('NEW2022'!H:H,MATCH($D592,'NEW2022'!D:D,0)),0)</f>
        <v>0</v>
      </c>
      <c r="AT592" s="174">
        <f>IFERROR(INDEX('NEW2022'!J:J,MATCH($D592,'NEW2022'!D:D,0)),0)</f>
        <v>0</v>
      </c>
      <c r="AU592" s="174">
        <f>IFERROR(INDEX('Quiet Items'!H:H,MATCH($D592,'Quiet Items'!D:D,0)),0)</f>
        <v>0</v>
      </c>
      <c r="AV592" s="174">
        <f>IFERROR(INDEX('Quiet Items'!J:J,MATCH($D592,'Quiet Items'!D:D,0)),0)</f>
        <v>0</v>
      </c>
      <c r="AW592" s="174">
        <f>IFERROR(INDEX('1.4G'!H:H,MATCH($D592,'1.4G'!D:D,0)),0)</f>
        <v>0</v>
      </c>
      <c r="AX592" s="174">
        <f>IFERROR(INDEX('1.4G'!J:J,MATCH($D592,'1.4G'!D:D,0)),0)</f>
        <v>0</v>
      </c>
      <c r="AY592" s="174">
        <f t="shared" si="98"/>
        <v>0</v>
      </c>
      <c r="AZ592" s="174">
        <f t="shared" si="99"/>
        <v>0</v>
      </c>
      <c r="BA592" s="175">
        <f>IFERROR(Table1[[#This Row],[Line total ordered for now]]*Table1[[#This Row],[GUARANTEED PRICE
for STOCK orders collected before 31.3.22]],0)</f>
        <v>0</v>
      </c>
      <c r="BB592" s="175">
        <f t="shared" si="102"/>
        <v>0</v>
      </c>
      <c r="BC592" s="176">
        <f>(AZ592+Table1[[#This Row],[Line total ordered for now]])*Z592</f>
        <v>0</v>
      </c>
      <c r="BD592" s="200">
        <v>69.490328858050745</v>
      </c>
      <c r="BE592" s="65"/>
      <c r="BF592" s="65"/>
      <c r="BG592" s="65"/>
      <c r="BH592" s="65"/>
      <c r="BI592" s="65"/>
      <c r="BJ592" s="65"/>
      <c r="BK592" s="65"/>
      <c r="BL592" s="55"/>
      <c r="BM592"/>
      <c r="BN592"/>
      <c r="BO592"/>
      <c r="BP592"/>
      <c r="BQ592"/>
      <c r="BR592"/>
      <c r="BS592"/>
      <c r="BT592"/>
    </row>
    <row r="593" spans="1:72" ht="15.75">
      <c r="A593" s="202">
        <v>590</v>
      </c>
      <c r="B593" s="68" t="s">
        <v>6378</v>
      </c>
      <c r="C593" s="149" t="s">
        <v>162</v>
      </c>
      <c r="D593" s="149" t="s">
        <v>971</v>
      </c>
      <c r="E593" s="149" t="s">
        <v>972</v>
      </c>
      <c r="F593" s="158" t="str">
        <f t="shared" si="97"/>
        <v>Video</v>
      </c>
      <c r="G593" s="187">
        <v>0</v>
      </c>
      <c r="H593" s="150"/>
      <c r="I593" s="184">
        <v>69.2</v>
      </c>
      <c r="J593" s="150"/>
      <c r="K593" s="151">
        <v>20.823386923256106</v>
      </c>
      <c r="L593" s="152">
        <v>75.797128400652227</v>
      </c>
      <c r="M593" s="152">
        <v>83.293547693024422</v>
      </c>
      <c r="N593" s="153" t="s">
        <v>148</v>
      </c>
      <c r="O593" s="154">
        <v>4</v>
      </c>
      <c r="P593" s="153">
        <v>23</v>
      </c>
      <c r="Q593" s="153" t="s">
        <v>146</v>
      </c>
      <c r="R593" s="155">
        <v>15</v>
      </c>
      <c r="S593" s="155">
        <v>1.8</v>
      </c>
      <c r="T593" s="155">
        <v>0.3</v>
      </c>
      <c r="U593" s="154" t="s">
        <v>95</v>
      </c>
      <c r="V593" s="153" t="s">
        <v>88</v>
      </c>
      <c r="W593" s="153" t="s">
        <v>627</v>
      </c>
      <c r="X593" s="151" t="s">
        <v>6378</v>
      </c>
      <c r="Y593" s="151" t="s">
        <v>6378</v>
      </c>
      <c r="Z593" s="156">
        <v>5.8999999999999997E-2</v>
      </c>
      <c r="AA593" s="153" t="s">
        <v>793</v>
      </c>
      <c r="AB593" s="153" t="s">
        <v>5122</v>
      </c>
      <c r="AC593" s="153" t="s">
        <v>149</v>
      </c>
      <c r="AD593" s="157" t="s">
        <v>973</v>
      </c>
      <c r="AE593" s="110">
        <v>1</v>
      </c>
      <c r="AF593" s="110">
        <v>44</v>
      </c>
      <c r="AG593" s="112">
        <f t="shared" si="103"/>
        <v>0</v>
      </c>
      <c r="AH593" s="110">
        <f>SUM(AG$4:AG593)</f>
        <v>9</v>
      </c>
      <c r="AI593" s="112">
        <f t="shared" si="101"/>
        <v>0</v>
      </c>
      <c r="AJ593" s="110">
        <f>COUNTIF(AI$4:AI593,"&gt;0")</f>
        <v>55</v>
      </c>
      <c r="AK593" s="110">
        <v>1</v>
      </c>
      <c r="AL593" s="110">
        <v>47</v>
      </c>
      <c r="AM593" s="172" t="str">
        <f>IF(OR(Table1[[#This Row],[Line total ordered for now]]&gt;0,Table1[[#This Row],[Line total ordered for season]]&gt;0),1,"")</f>
        <v/>
      </c>
      <c r="AN593" s="173">
        <f>COUNTIF(AM$4:AM593,"&gt;0")</f>
        <v>0</v>
      </c>
      <c r="AO593" s="173">
        <f>Table1[[#This Row],[ORDER QUANTITY
to be collected BEFORE 31.3.22]]</f>
        <v>0</v>
      </c>
      <c r="AP593" s="174">
        <f t="shared" si="100"/>
        <v>0</v>
      </c>
      <c r="AQ593" s="174">
        <f>IFERROR(INDEX(Retail!H:H,MATCH($D593,Retail!$D:$D,0)),0)</f>
        <v>0</v>
      </c>
      <c r="AR593" s="174">
        <f>IFERROR(INDEX(Retail!J:J,MATCH($D593,Retail!$D:$D,0)),0)</f>
        <v>0</v>
      </c>
      <c r="AS593" s="174">
        <f>IFERROR(INDEX('NEW2022'!H:H,MATCH($D593,'NEW2022'!D:D,0)),0)</f>
        <v>0</v>
      </c>
      <c r="AT593" s="174">
        <f>IFERROR(INDEX('NEW2022'!J:J,MATCH($D593,'NEW2022'!D:D,0)),0)</f>
        <v>0</v>
      </c>
      <c r="AU593" s="174">
        <f>IFERROR(INDEX('Quiet Items'!H:H,MATCH($D593,'Quiet Items'!D:D,0)),0)</f>
        <v>0</v>
      </c>
      <c r="AV593" s="174">
        <f>IFERROR(INDEX('Quiet Items'!J:J,MATCH($D593,'Quiet Items'!D:D,0)),0)</f>
        <v>0</v>
      </c>
      <c r="AW593" s="174">
        <f>IFERROR(INDEX('1.4G'!H:H,MATCH($D593,'1.4G'!D:D,0)),0)</f>
        <v>0</v>
      </c>
      <c r="AX593" s="174">
        <f>IFERROR(INDEX('1.4G'!J:J,MATCH($D593,'1.4G'!D:D,0)),0)</f>
        <v>0</v>
      </c>
      <c r="AY593" s="174">
        <f t="shared" si="98"/>
        <v>0</v>
      </c>
      <c r="AZ593" s="174">
        <f t="shared" si="99"/>
        <v>0</v>
      </c>
      <c r="BA593" s="175">
        <f>IFERROR(Table1[[#This Row],[Line total ordered for now]]*Table1[[#This Row],[GUARANTEED PRICE
for STOCK orders collected before 31.3.22]],0)</f>
        <v>0</v>
      </c>
      <c r="BB593" s="175">
        <f t="shared" si="102"/>
        <v>0</v>
      </c>
      <c r="BC593" s="176">
        <f>(AZ593+Table1[[#This Row],[Line total ordered for now]])*Z593</f>
        <v>0</v>
      </c>
      <c r="BD593" s="200">
        <v>70.799515539070754</v>
      </c>
      <c r="BE593" s="65"/>
      <c r="BF593" s="65"/>
      <c r="BG593" s="65"/>
      <c r="BH593" s="65"/>
      <c r="BI593" s="65"/>
      <c r="BJ593" s="65"/>
      <c r="BK593" s="65"/>
      <c r="BL593" s="55"/>
      <c r="BM593"/>
      <c r="BN593"/>
      <c r="BO593"/>
      <c r="BP593"/>
      <c r="BQ593"/>
      <c r="BR593"/>
      <c r="BS593"/>
      <c r="BT593"/>
    </row>
    <row r="594" spans="1:72" ht="15.75">
      <c r="A594" s="202">
        <v>591</v>
      </c>
      <c r="B594" s="68" t="s">
        <v>6378</v>
      </c>
      <c r="C594" s="149" t="s">
        <v>162</v>
      </c>
      <c r="D594" s="149" t="s">
        <v>1411</v>
      </c>
      <c r="E594" s="149" t="s">
        <v>1412</v>
      </c>
      <c r="F594" s="158" t="str">
        <f t="shared" si="97"/>
        <v>Video</v>
      </c>
      <c r="G594" s="187">
        <v>0</v>
      </c>
      <c r="H594" s="150"/>
      <c r="I594" s="184">
        <v>76.88</v>
      </c>
      <c r="J594" s="150"/>
      <c r="K594" s="151">
        <v>13.911966328967251</v>
      </c>
      <c r="L594" s="152">
        <v>78.417599999999993</v>
      </c>
      <c r="M594" s="152">
        <v>83.471797973803504</v>
      </c>
      <c r="N594" s="153" t="s">
        <v>144</v>
      </c>
      <c r="O594" s="154">
        <v>6</v>
      </c>
      <c r="P594" s="153">
        <v>15</v>
      </c>
      <c r="Q594" s="153" t="s">
        <v>147</v>
      </c>
      <c r="R594" s="155">
        <v>14</v>
      </c>
      <c r="S594" s="155">
        <v>2.2000000000000002</v>
      </c>
      <c r="T594" s="155">
        <v>0.3</v>
      </c>
      <c r="U594" s="154" t="s">
        <v>94</v>
      </c>
      <c r="V594" s="153" t="s">
        <v>89</v>
      </c>
      <c r="W594" s="153" t="s">
        <v>627</v>
      </c>
      <c r="X594" s="151" t="s">
        <v>6378</v>
      </c>
      <c r="Y594" s="151" t="s">
        <v>6378</v>
      </c>
      <c r="Z594" s="156">
        <v>5.4399999999999997E-2</v>
      </c>
      <c r="AA594" s="153" t="s">
        <v>1388</v>
      </c>
      <c r="AB594" s="153" t="s">
        <v>5216</v>
      </c>
      <c r="AC594" s="153" t="s">
        <v>2412</v>
      </c>
      <c r="AD594" s="157" t="s">
        <v>1413</v>
      </c>
      <c r="AE594" s="110">
        <v>0</v>
      </c>
      <c r="AF594" s="110">
        <v>44</v>
      </c>
      <c r="AG594" s="112">
        <f t="shared" si="103"/>
        <v>0</v>
      </c>
      <c r="AH594" s="110">
        <f>SUM(AG$4:AG594)</f>
        <v>9</v>
      </c>
      <c r="AI594" s="112">
        <f t="shared" si="101"/>
        <v>0</v>
      </c>
      <c r="AJ594" s="110">
        <f>COUNTIF(AI$4:AI594,"&gt;0")</f>
        <v>55</v>
      </c>
      <c r="AK594" s="110">
        <v>0</v>
      </c>
      <c r="AL594" s="110">
        <v>47</v>
      </c>
      <c r="AM594" s="172" t="str">
        <f>IF(OR(Table1[[#This Row],[Line total ordered for now]]&gt;0,Table1[[#This Row],[Line total ordered for season]]&gt;0),1,"")</f>
        <v/>
      </c>
      <c r="AN594" s="173">
        <f>COUNTIF(AM$4:AM594,"&gt;0")</f>
        <v>0</v>
      </c>
      <c r="AO594" s="173">
        <f>Table1[[#This Row],[ORDER QUANTITY
to be collected BEFORE 31.3.22]]</f>
        <v>0</v>
      </c>
      <c r="AP594" s="174">
        <f t="shared" si="100"/>
        <v>0</v>
      </c>
      <c r="AQ594" s="174">
        <f>IFERROR(INDEX(Retail!H:H,MATCH($D594,Retail!$D:$D,0)),0)</f>
        <v>0</v>
      </c>
      <c r="AR594" s="174">
        <f>IFERROR(INDEX(Retail!J:J,MATCH($D594,Retail!$D:$D,0)),0)</f>
        <v>0</v>
      </c>
      <c r="AS594" s="174">
        <f>IFERROR(INDEX('NEW2022'!H:H,MATCH($D594,'NEW2022'!D:D,0)),0)</f>
        <v>0</v>
      </c>
      <c r="AT594" s="174">
        <f>IFERROR(INDEX('NEW2022'!J:J,MATCH($D594,'NEW2022'!D:D,0)),0)</f>
        <v>0</v>
      </c>
      <c r="AU594" s="174">
        <f>IFERROR(INDEX('Quiet Items'!H:H,MATCH($D594,'Quiet Items'!D:D,0)),0)</f>
        <v>0</v>
      </c>
      <c r="AV594" s="174">
        <f>IFERROR(INDEX('Quiet Items'!J:J,MATCH($D594,'Quiet Items'!D:D,0)),0)</f>
        <v>0</v>
      </c>
      <c r="AW594" s="174">
        <f>IFERROR(INDEX('1.4G'!H:H,MATCH($D594,'1.4G'!D:D,0)),0)</f>
        <v>0</v>
      </c>
      <c r="AX594" s="174">
        <f>IFERROR(INDEX('1.4G'!J:J,MATCH($D594,'1.4G'!D:D,0)),0)</f>
        <v>0</v>
      </c>
      <c r="AY594" s="174">
        <f t="shared" si="98"/>
        <v>0</v>
      </c>
      <c r="AZ594" s="174">
        <f t="shared" si="99"/>
        <v>0</v>
      </c>
      <c r="BA594" s="175">
        <f>IFERROR(Table1[[#This Row],[Line total ordered for now]]*Table1[[#This Row],[GUARANTEED PRICE
for STOCK orders collected before 31.3.22]],0)</f>
        <v>0</v>
      </c>
      <c r="BB594" s="175">
        <f t="shared" si="102"/>
        <v>0</v>
      </c>
      <c r="BC594" s="176">
        <f>(AZ594+Table1[[#This Row],[Line total ordered for now]])*Z594</f>
        <v>0</v>
      </c>
      <c r="BD594" s="200">
        <v>70.951028277732973</v>
      </c>
      <c r="BE594" s="65"/>
      <c r="BF594" s="65"/>
      <c r="BG594" s="65"/>
      <c r="BH594" s="65"/>
      <c r="BI594" s="65"/>
      <c r="BJ594" s="65"/>
      <c r="BK594" s="65"/>
      <c r="BL594" s="55"/>
      <c r="BM594"/>
      <c r="BN594"/>
      <c r="BO594"/>
      <c r="BP594"/>
      <c r="BQ594"/>
      <c r="BR594"/>
      <c r="BS594"/>
      <c r="BT594"/>
    </row>
    <row r="595" spans="1:72" ht="15.75">
      <c r="A595" s="202">
        <v>592</v>
      </c>
      <c r="B595" s="68" t="s">
        <v>6378</v>
      </c>
      <c r="C595" s="149" t="s">
        <v>162</v>
      </c>
      <c r="D595" s="149" t="s">
        <v>116</v>
      </c>
      <c r="E595" s="149" t="s">
        <v>396</v>
      </c>
      <c r="F595" s="158" t="str">
        <f t="shared" ref="F595:F658" si="104">IF(LEFT(AD595,4)="http",HYPERLINK(AD595,"Video"),"")</f>
        <v>Video</v>
      </c>
      <c r="G595" s="187">
        <v>25</v>
      </c>
      <c r="H595" s="150"/>
      <c r="I595" s="184">
        <v>62.79</v>
      </c>
      <c r="J595" s="150"/>
      <c r="K595" s="151">
        <v>12.491666666666667</v>
      </c>
      <c r="L595" s="152">
        <v>71.202500000000001</v>
      </c>
      <c r="M595" s="152">
        <v>74.95</v>
      </c>
      <c r="N595" s="153" t="s">
        <v>144</v>
      </c>
      <c r="O595" s="154">
        <v>6</v>
      </c>
      <c r="P595" s="153">
        <v>5</v>
      </c>
      <c r="Q595" s="153" t="s">
        <v>147</v>
      </c>
      <c r="R595" s="155">
        <v>13</v>
      </c>
      <c r="S595" s="155">
        <v>2</v>
      </c>
      <c r="T595" s="155">
        <v>0.3</v>
      </c>
      <c r="U595" s="154" t="s">
        <v>94</v>
      </c>
      <c r="V595" s="153" t="s">
        <v>89</v>
      </c>
      <c r="W595" s="153" t="s">
        <v>154</v>
      </c>
      <c r="X595" s="151">
        <v>42.49</v>
      </c>
      <c r="Y595" s="151">
        <v>31.99</v>
      </c>
      <c r="Z595" s="156">
        <v>5.4399999999999997E-2</v>
      </c>
      <c r="AA595" s="153" t="s">
        <v>199</v>
      </c>
      <c r="AB595" s="153" t="s">
        <v>5328</v>
      </c>
      <c r="AC595" s="153" t="s">
        <v>141</v>
      </c>
      <c r="AD595" s="157" t="s">
        <v>290</v>
      </c>
      <c r="AE595" s="110">
        <v>0</v>
      </c>
      <c r="AF595" s="110">
        <v>44</v>
      </c>
      <c r="AG595" s="112">
        <f t="shared" si="103"/>
        <v>0</v>
      </c>
      <c r="AH595" s="110">
        <f>SUM(AG$4:AG595)</f>
        <v>9</v>
      </c>
      <c r="AI595" s="112">
        <f t="shared" si="101"/>
        <v>1</v>
      </c>
      <c r="AJ595" s="110">
        <f>COUNTIF(AI$4:AI595,"&gt;0")</f>
        <v>56</v>
      </c>
      <c r="AK595" s="110">
        <v>0</v>
      </c>
      <c r="AL595" s="110">
        <v>47</v>
      </c>
      <c r="AM595" s="172" t="str">
        <f>IF(OR(Table1[[#This Row],[Line total ordered for now]]&gt;0,Table1[[#This Row],[Line total ordered for season]]&gt;0),1,"")</f>
        <v/>
      </c>
      <c r="AN595" s="173">
        <f>COUNTIF(AM$4:AM595,"&gt;0")</f>
        <v>0</v>
      </c>
      <c r="AO595" s="173">
        <f>Table1[[#This Row],[ORDER QUANTITY
to be collected BEFORE 31.3.22]]</f>
        <v>0</v>
      </c>
      <c r="AP595" s="174">
        <f t="shared" si="100"/>
        <v>0</v>
      </c>
      <c r="AQ595" s="174">
        <f>IFERROR(INDEX(Retail!H:H,MATCH($D595,Retail!$D:$D,0)),0)</f>
        <v>0</v>
      </c>
      <c r="AR595" s="174">
        <f>IFERROR(INDEX(Retail!J:J,MATCH($D595,Retail!$D:$D,0)),0)</f>
        <v>0</v>
      </c>
      <c r="AS595" s="174">
        <f>IFERROR(INDEX('NEW2022'!H:H,MATCH($D595,'NEW2022'!D:D,0)),0)</f>
        <v>0</v>
      </c>
      <c r="AT595" s="174">
        <f>IFERROR(INDEX('NEW2022'!J:J,MATCH($D595,'NEW2022'!D:D,0)),0)</f>
        <v>0</v>
      </c>
      <c r="AU595" s="174">
        <f>IFERROR(INDEX('Quiet Items'!H:H,MATCH($D595,'Quiet Items'!D:D,0)),0)</f>
        <v>0</v>
      </c>
      <c r="AV595" s="174">
        <f>IFERROR(INDEX('Quiet Items'!J:J,MATCH($D595,'Quiet Items'!D:D,0)),0)</f>
        <v>0</v>
      </c>
      <c r="AW595" s="174">
        <f>IFERROR(INDEX('1.4G'!H:H,MATCH($D595,'1.4G'!D:D,0)),0)</f>
        <v>0</v>
      </c>
      <c r="AX595" s="174">
        <f>IFERROR(INDEX('1.4G'!J:J,MATCH($D595,'1.4G'!D:D,0)),0)</f>
        <v>0</v>
      </c>
      <c r="AY595" s="174">
        <f t="shared" ref="AY595:AY658" si="105">IF(OR(AU595&gt;0,AW595&gt;0,AO595&gt;0,AS595&gt;0,AQ595&gt;0),AU595+AW595+AO595+AS595+AQ595,0)</f>
        <v>0</v>
      </c>
      <c r="AZ595" s="174">
        <f t="shared" ref="AZ595:AZ658" si="106">IF(OR(AV595&gt;0,AX595&gt;0,AP595&gt;0,AT595&gt;0,AR595&gt;0),AV595+AX595+AP595+AT595+AR595,0)</f>
        <v>0</v>
      </c>
      <c r="BA595" s="175">
        <f>IFERROR(Table1[[#This Row],[Line total ordered for now]]*Table1[[#This Row],[GUARANTEED PRICE
for STOCK orders collected before 31.3.22]],0)</f>
        <v>0</v>
      </c>
      <c r="BB595" s="175">
        <f t="shared" si="102"/>
        <v>0</v>
      </c>
      <c r="BC595" s="176">
        <f>(AZ595+Table1[[#This Row],[Line total ordered for now]])*Z595</f>
        <v>0</v>
      </c>
      <c r="BD595" s="200">
        <v>67.454999999999998</v>
      </c>
      <c r="BE595" s="65"/>
      <c r="BF595" s="65"/>
      <c r="BG595" s="65"/>
      <c r="BH595" s="65"/>
      <c r="BI595" s="65"/>
      <c r="BJ595" s="65"/>
      <c r="BK595" s="65"/>
      <c r="BL595" s="55"/>
      <c r="BM595"/>
      <c r="BN595"/>
      <c r="BO595"/>
      <c r="BP595"/>
      <c r="BQ595"/>
      <c r="BR595"/>
      <c r="BS595"/>
      <c r="BT595"/>
    </row>
    <row r="596" spans="1:72" ht="15.75">
      <c r="A596" s="202">
        <v>593</v>
      </c>
      <c r="B596" s="68" t="s">
        <v>6378</v>
      </c>
      <c r="C596" s="149" t="s">
        <v>162</v>
      </c>
      <c r="D596" s="149" t="s">
        <v>118</v>
      </c>
      <c r="E596" s="149" t="s">
        <v>395</v>
      </c>
      <c r="F596" s="158" t="str">
        <f t="shared" si="104"/>
        <v>Video</v>
      </c>
      <c r="G596" s="187">
        <v>0</v>
      </c>
      <c r="H596" s="150"/>
      <c r="I596" s="184">
        <v>66.680000000000007</v>
      </c>
      <c r="J596" s="150"/>
      <c r="K596" s="151">
        <v>14.276390987459564</v>
      </c>
      <c r="L596" s="152">
        <v>81.375428628519515</v>
      </c>
      <c r="M596" s="152">
        <v>85.658345924757384</v>
      </c>
      <c r="N596" s="153" t="s">
        <v>144</v>
      </c>
      <c r="O596" s="154">
        <v>6</v>
      </c>
      <c r="P596" s="153">
        <v>5</v>
      </c>
      <c r="Q596" s="153" t="s">
        <v>147</v>
      </c>
      <c r="R596" s="155">
        <v>14</v>
      </c>
      <c r="S596" s="155">
        <v>2</v>
      </c>
      <c r="T596" s="155">
        <v>0.3</v>
      </c>
      <c r="U596" s="154" t="s">
        <v>94</v>
      </c>
      <c r="V596" s="153" t="s">
        <v>89</v>
      </c>
      <c r="W596" s="153" t="s">
        <v>154</v>
      </c>
      <c r="X596" s="151">
        <v>42.49</v>
      </c>
      <c r="Y596" s="151">
        <v>31.99</v>
      </c>
      <c r="Z596" s="156">
        <v>5.4399999999999997E-2</v>
      </c>
      <c r="AA596" s="153" t="s">
        <v>199</v>
      </c>
      <c r="AB596" s="153" t="s">
        <v>5947</v>
      </c>
      <c r="AC596" s="153" t="s">
        <v>141</v>
      </c>
      <c r="AD596" s="157" t="s">
        <v>444</v>
      </c>
      <c r="AE596" s="110">
        <v>0</v>
      </c>
      <c r="AF596" s="110">
        <v>44</v>
      </c>
      <c r="AG596" s="112">
        <f t="shared" si="103"/>
        <v>0</v>
      </c>
      <c r="AH596" s="110">
        <f>SUM(AG$4:AG596)</f>
        <v>9</v>
      </c>
      <c r="AI596" s="112">
        <f t="shared" si="101"/>
        <v>1</v>
      </c>
      <c r="AJ596" s="110">
        <f>COUNTIF(AI$4:AI596,"&gt;0")</f>
        <v>57</v>
      </c>
      <c r="AK596" s="110">
        <v>0</v>
      </c>
      <c r="AL596" s="110">
        <v>47</v>
      </c>
      <c r="AM596" s="172" t="str">
        <f>IF(OR(Table1[[#This Row],[Line total ordered for now]]&gt;0,Table1[[#This Row],[Line total ordered for season]]&gt;0),1,"")</f>
        <v/>
      </c>
      <c r="AN596" s="173">
        <f>COUNTIF(AM$4:AM596,"&gt;0")</f>
        <v>0</v>
      </c>
      <c r="AO596" s="173">
        <f>Table1[[#This Row],[ORDER QUANTITY
to be collected BEFORE 31.3.22]]</f>
        <v>0</v>
      </c>
      <c r="AP596" s="174">
        <f t="shared" si="100"/>
        <v>0</v>
      </c>
      <c r="AQ596" s="174">
        <f>IFERROR(INDEX(Retail!H:H,MATCH($D596,Retail!$D:$D,0)),0)</f>
        <v>0</v>
      </c>
      <c r="AR596" s="174">
        <f>IFERROR(INDEX(Retail!J:J,MATCH($D596,Retail!$D:$D,0)),0)</f>
        <v>0</v>
      </c>
      <c r="AS596" s="174">
        <f>IFERROR(INDEX('NEW2022'!H:H,MATCH($D596,'NEW2022'!D:D,0)),0)</f>
        <v>0</v>
      </c>
      <c r="AT596" s="174">
        <f>IFERROR(INDEX('NEW2022'!J:J,MATCH($D596,'NEW2022'!D:D,0)),0)</f>
        <v>0</v>
      </c>
      <c r="AU596" s="174">
        <f>IFERROR(INDEX('Quiet Items'!H:H,MATCH($D596,'Quiet Items'!D:D,0)),0)</f>
        <v>0</v>
      </c>
      <c r="AV596" s="174">
        <f>IFERROR(INDEX('Quiet Items'!J:J,MATCH($D596,'Quiet Items'!D:D,0)),0)</f>
        <v>0</v>
      </c>
      <c r="AW596" s="174">
        <f>IFERROR(INDEX('1.4G'!H:H,MATCH($D596,'1.4G'!D:D,0)),0)</f>
        <v>0</v>
      </c>
      <c r="AX596" s="174">
        <f>IFERROR(INDEX('1.4G'!J:J,MATCH($D596,'1.4G'!D:D,0)),0)</f>
        <v>0</v>
      </c>
      <c r="AY596" s="174">
        <f t="shared" si="105"/>
        <v>0</v>
      </c>
      <c r="AZ596" s="174">
        <f t="shared" si="106"/>
        <v>0</v>
      </c>
      <c r="BA596" s="175">
        <f>IFERROR(Table1[[#This Row],[Line total ordered for now]]*Table1[[#This Row],[GUARANTEED PRICE
for STOCK orders collected before 31.3.22]],0)</f>
        <v>0</v>
      </c>
      <c r="BB596" s="175">
        <f t="shared" si="102"/>
        <v>0</v>
      </c>
      <c r="BC596" s="176">
        <f>(AZ596+Table1[[#This Row],[Line total ordered for now]])*Z596</f>
        <v>0</v>
      </c>
      <c r="BD596" s="200">
        <v>77.092511332281646</v>
      </c>
      <c r="BE596" s="65"/>
      <c r="BF596" s="65"/>
      <c r="BG596" s="65"/>
      <c r="BH596" s="65"/>
      <c r="BI596" s="65"/>
      <c r="BJ596" s="65"/>
      <c r="BK596" s="65"/>
      <c r="BL596" s="55"/>
      <c r="BM596"/>
      <c r="BN596"/>
      <c r="BO596"/>
      <c r="BP596"/>
      <c r="BQ596"/>
      <c r="BR596"/>
      <c r="BS596"/>
      <c r="BT596"/>
    </row>
    <row r="597" spans="1:72" ht="15.75">
      <c r="A597" s="202">
        <v>594</v>
      </c>
      <c r="B597" s="68" t="s">
        <v>6378</v>
      </c>
      <c r="C597" s="149" t="s">
        <v>162</v>
      </c>
      <c r="D597" s="149" t="s">
        <v>117</v>
      </c>
      <c r="E597" s="149" t="s">
        <v>397</v>
      </c>
      <c r="F597" s="158" t="str">
        <f t="shared" si="104"/>
        <v>Video</v>
      </c>
      <c r="G597" s="187">
        <v>15</v>
      </c>
      <c r="H597" s="150"/>
      <c r="I597" s="184">
        <v>66.680000000000007</v>
      </c>
      <c r="J597" s="150"/>
      <c r="K597" s="151">
        <v>13.958525199878153</v>
      </c>
      <c r="L597" s="152">
        <v>79.563593639305466</v>
      </c>
      <c r="M597" s="152">
        <v>83.751151199268918</v>
      </c>
      <c r="N597" s="153" t="s">
        <v>144</v>
      </c>
      <c r="O597" s="154">
        <v>6</v>
      </c>
      <c r="P597" s="153">
        <v>5</v>
      </c>
      <c r="Q597" s="153" t="s">
        <v>147</v>
      </c>
      <c r="R597" s="155">
        <v>14</v>
      </c>
      <c r="S597" s="155">
        <v>2</v>
      </c>
      <c r="T597" s="155">
        <v>0.3</v>
      </c>
      <c r="U597" s="154" t="s">
        <v>94</v>
      </c>
      <c r="V597" s="153" t="s">
        <v>89</v>
      </c>
      <c r="W597" s="153" t="s">
        <v>154</v>
      </c>
      <c r="X597" s="151">
        <v>42.49</v>
      </c>
      <c r="Y597" s="151">
        <v>31.99</v>
      </c>
      <c r="Z597" s="156">
        <v>5.4399999999999997E-2</v>
      </c>
      <c r="AA597" s="153" t="s">
        <v>199</v>
      </c>
      <c r="AB597" s="153" t="s">
        <v>5329</v>
      </c>
      <c r="AC597" s="153" t="s">
        <v>141</v>
      </c>
      <c r="AD597" s="157" t="s">
        <v>308</v>
      </c>
      <c r="AE597" s="110">
        <v>0</v>
      </c>
      <c r="AF597" s="110">
        <v>44</v>
      </c>
      <c r="AG597" s="112">
        <f t="shared" si="103"/>
        <v>0</v>
      </c>
      <c r="AH597" s="110">
        <f>SUM(AG$4:AG597)</f>
        <v>9</v>
      </c>
      <c r="AI597" s="112">
        <f t="shared" si="101"/>
        <v>1</v>
      </c>
      <c r="AJ597" s="110">
        <f>COUNTIF(AI$4:AI597,"&gt;0")</f>
        <v>58</v>
      </c>
      <c r="AK597" s="110">
        <v>0</v>
      </c>
      <c r="AL597" s="110">
        <v>47</v>
      </c>
      <c r="AM597" s="172" t="str">
        <f>IF(OR(Table1[[#This Row],[Line total ordered for now]]&gt;0,Table1[[#This Row],[Line total ordered for season]]&gt;0),1,"")</f>
        <v/>
      </c>
      <c r="AN597" s="173">
        <f>COUNTIF(AM$4:AM597,"&gt;0")</f>
        <v>0</v>
      </c>
      <c r="AO597" s="173">
        <f>Table1[[#This Row],[ORDER QUANTITY
to be collected BEFORE 31.3.22]]</f>
        <v>0</v>
      </c>
      <c r="AP597" s="174">
        <f t="shared" si="100"/>
        <v>0</v>
      </c>
      <c r="AQ597" s="174">
        <f>IFERROR(INDEX(Retail!H:H,MATCH($D597,Retail!$D:$D,0)),0)</f>
        <v>0</v>
      </c>
      <c r="AR597" s="174">
        <f>IFERROR(INDEX(Retail!J:J,MATCH($D597,Retail!$D:$D,0)),0)</f>
        <v>0</v>
      </c>
      <c r="AS597" s="174">
        <f>IFERROR(INDEX('NEW2022'!H:H,MATCH($D597,'NEW2022'!D:D,0)),0)</f>
        <v>0</v>
      </c>
      <c r="AT597" s="174">
        <f>IFERROR(INDEX('NEW2022'!J:J,MATCH($D597,'NEW2022'!D:D,0)),0)</f>
        <v>0</v>
      </c>
      <c r="AU597" s="174">
        <f>IFERROR(INDEX('Quiet Items'!H:H,MATCH($D597,'Quiet Items'!D:D,0)),0)</f>
        <v>0</v>
      </c>
      <c r="AV597" s="174">
        <f>IFERROR(INDEX('Quiet Items'!J:J,MATCH($D597,'Quiet Items'!D:D,0)),0)</f>
        <v>0</v>
      </c>
      <c r="AW597" s="174">
        <f>IFERROR(INDEX('1.4G'!H:H,MATCH($D597,'1.4G'!D:D,0)),0)</f>
        <v>0</v>
      </c>
      <c r="AX597" s="174">
        <f>IFERROR(INDEX('1.4G'!J:J,MATCH($D597,'1.4G'!D:D,0)),0)</f>
        <v>0</v>
      </c>
      <c r="AY597" s="174">
        <f t="shared" si="105"/>
        <v>0</v>
      </c>
      <c r="AZ597" s="174">
        <f t="shared" si="106"/>
        <v>0</v>
      </c>
      <c r="BA597" s="175">
        <f>IFERROR(Table1[[#This Row],[Line total ordered for now]]*Table1[[#This Row],[GUARANTEED PRICE
for STOCK orders collected before 31.3.22]],0)</f>
        <v>0</v>
      </c>
      <c r="BB597" s="175">
        <f t="shared" si="102"/>
        <v>0</v>
      </c>
      <c r="BC597" s="176">
        <f>(AZ597+Table1[[#This Row],[Line total ordered for now]])*Z597</f>
        <v>0</v>
      </c>
      <c r="BD597" s="200">
        <v>75.376036079342029</v>
      </c>
      <c r="BE597" s="65"/>
      <c r="BF597" s="65"/>
      <c r="BG597" s="65"/>
      <c r="BH597" s="65"/>
      <c r="BI597" s="65"/>
      <c r="BJ597" s="65"/>
      <c r="BK597" s="65"/>
      <c r="BL597" s="55"/>
      <c r="BM597"/>
      <c r="BN597"/>
      <c r="BO597"/>
      <c r="BP597"/>
      <c r="BQ597"/>
      <c r="BR597"/>
      <c r="BS597"/>
      <c r="BT597"/>
    </row>
    <row r="598" spans="1:72" ht="15.75">
      <c r="A598" s="202">
        <v>595</v>
      </c>
      <c r="B598" s="68" t="s">
        <v>6377</v>
      </c>
      <c r="C598" s="149" t="s">
        <v>162</v>
      </c>
      <c r="D598" s="149" t="s">
        <v>6197</v>
      </c>
      <c r="E598" s="149" t="s">
        <v>6198</v>
      </c>
      <c r="F598" s="158" t="str">
        <f t="shared" si="104"/>
        <v/>
      </c>
      <c r="G598" s="187">
        <v>0</v>
      </c>
      <c r="H598" s="150"/>
      <c r="I598" s="184">
        <v>59.67</v>
      </c>
      <c r="J598" s="150"/>
      <c r="K598" s="151">
        <v>14.917596532084856</v>
      </c>
      <c r="L598" s="152">
        <v>56.68686682192245</v>
      </c>
      <c r="M598" s="152">
        <v>59.670386128339423</v>
      </c>
      <c r="N598" s="153" t="s">
        <v>148</v>
      </c>
      <c r="O598" s="154">
        <v>4</v>
      </c>
      <c r="P598" s="153">
        <v>22</v>
      </c>
      <c r="Q598" s="153" t="s">
        <v>146</v>
      </c>
      <c r="R598" s="155">
        <v>0</v>
      </c>
      <c r="S598" s="155">
        <v>0</v>
      </c>
      <c r="T598" s="155">
        <v>0</v>
      </c>
      <c r="U598" s="154" t="s">
        <v>6378</v>
      </c>
      <c r="V598" s="153">
        <v>0</v>
      </c>
      <c r="W598" s="153">
        <v>0</v>
      </c>
      <c r="X598" s="151">
        <v>53.99</v>
      </c>
      <c r="Y598" s="151">
        <v>43.19</v>
      </c>
      <c r="Z598" s="156">
        <v>5.4399999999999997E-2</v>
      </c>
      <c r="AA598" s="153">
        <v>0</v>
      </c>
      <c r="AB598" s="153">
        <v>0</v>
      </c>
      <c r="AC598" s="153">
        <v>0</v>
      </c>
      <c r="AD598" s="157">
        <v>0</v>
      </c>
      <c r="AE598" s="110">
        <v>1</v>
      </c>
      <c r="AF598" s="110">
        <v>45</v>
      </c>
      <c r="AG598" s="112">
        <f t="shared" si="103"/>
        <v>1</v>
      </c>
      <c r="AH598" s="110">
        <f>SUM(AG$4:AG598)</f>
        <v>10</v>
      </c>
      <c r="AI598" s="112">
        <f t="shared" si="101"/>
        <v>1</v>
      </c>
      <c r="AJ598" s="110">
        <f>COUNTIF(AI$4:AI598,"&gt;0")</f>
        <v>59</v>
      </c>
      <c r="AK598" s="110">
        <v>0</v>
      </c>
      <c r="AL598" s="110">
        <v>47</v>
      </c>
      <c r="AM598" s="172" t="str">
        <f>IF(OR(Table1[[#This Row],[Line total ordered for now]]&gt;0,Table1[[#This Row],[Line total ordered for season]]&gt;0),1,"")</f>
        <v/>
      </c>
      <c r="AN598" s="173">
        <f>COUNTIF(AM$4:AM598,"&gt;0")</f>
        <v>0</v>
      </c>
      <c r="AO598" s="173">
        <f>Table1[[#This Row],[ORDER QUANTITY
to be collected BEFORE 31.3.22]]</f>
        <v>0</v>
      </c>
      <c r="AP598" s="174">
        <f t="shared" si="100"/>
        <v>0</v>
      </c>
      <c r="AQ598" s="174">
        <f>IFERROR(INDEX(Retail!H:H,MATCH($D598,Retail!$D:$D,0)),0)</f>
        <v>0</v>
      </c>
      <c r="AR598" s="174">
        <f>IFERROR(INDEX(Retail!J:J,MATCH($D598,Retail!$D:$D,0)),0)</f>
        <v>0</v>
      </c>
      <c r="AS598" s="174">
        <f>IFERROR(INDEX('NEW2022'!H:H,MATCH($D598,'NEW2022'!D:D,0)),0)</f>
        <v>0</v>
      </c>
      <c r="AT598" s="174">
        <f>IFERROR(INDEX('NEW2022'!J:J,MATCH($D598,'NEW2022'!D:D,0)),0)</f>
        <v>0</v>
      </c>
      <c r="AU598" s="174">
        <f>IFERROR(INDEX('Quiet Items'!H:H,MATCH($D598,'Quiet Items'!D:D,0)),0)</f>
        <v>0</v>
      </c>
      <c r="AV598" s="174">
        <f>IFERROR(INDEX('Quiet Items'!J:J,MATCH($D598,'Quiet Items'!D:D,0)),0)</f>
        <v>0</v>
      </c>
      <c r="AW598" s="174">
        <f>IFERROR(INDEX('1.4G'!H:H,MATCH($D598,'1.4G'!D:D,0)),0)</f>
        <v>0</v>
      </c>
      <c r="AX598" s="174">
        <f>IFERROR(INDEX('1.4G'!J:J,MATCH($D598,'1.4G'!D:D,0)),0)</f>
        <v>0</v>
      </c>
      <c r="AY598" s="174">
        <f t="shared" si="105"/>
        <v>0</v>
      </c>
      <c r="AZ598" s="174">
        <f t="shared" si="106"/>
        <v>0</v>
      </c>
      <c r="BA598" s="175">
        <f>IFERROR(Table1[[#This Row],[Line total ordered for now]]*Table1[[#This Row],[GUARANTEED PRICE
for STOCK orders collected before 31.3.22]],0)</f>
        <v>0</v>
      </c>
      <c r="BB598" s="175">
        <f t="shared" si="102"/>
        <v>0</v>
      </c>
      <c r="BC598" s="176">
        <f>(AZ598+Table1[[#This Row],[Line total ordered for now]])*Z598</f>
        <v>0</v>
      </c>
      <c r="BD598" s="200">
        <v>53.703347515505484</v>
      </c>
      <c r="BE598" s="65"/>
      <c r="BF598" s="65"/>
      <c r="BG598" s="65"/>
      <c r="BH598" s="65"/>
      <c r="BI598" s="65"/>
      <c r="BJ598" s="65"/>
      <c r="BK598" s="65"/>
      <c r="BL598" s="55"/>
      <c r="BM598"/>
      <c r="BN598"/>
      <c r="BO598"/>
      <c r="BP598"/>
      <c r="BQ598"/>
      <c r="BR598"/>
      <c r="BS598"/>
      <c r="BT598"/>
    </row>
    <row r="599" spans="1:72" ht="15.75">
      <c r="A599" s="202">
        <v>596</v>
      </c>
      <c r="B599" s="68" t="s">
        <v>6377</v>
      </c>
      <c r="C599" s="149" t="s">
        <v>162</v>
      </c>
      <c r="D599" s="149" t="s">
        <v>6219</v>
      </c>
      <c r="E599" s="149" t="s">
        <v>6220</v>
      </c>
      <c r="F599" s="158" t="str">
        <f t="shared" si="104"/>
        <v>Video</v>
      </c>
      <c r="G599" s="187">
        <v>0</v>
      </c>
      <c r="H599" s="150"/>
      <c r="I599" s="184">
        <v>92.08</v>
      </c>
      <c r="J599" s="150"/>
      <c r="K599" s="151">
        <v>15.347451052425251</v>
      </c>
      <c r="L599" s="152">
        <v>87.480470998823932</v>
      </c>
      <c r="M599" s="152">
        <v>92.084706314551511</v>
      </c>
      <c r="N599" s="153" t="s">
        <v>144</v>
      </c>
      <c r="O599" s="154">
        <v>6</v>
      </c>
      <c r="P599" s="153">
        <v>20</v>
      </c>
      <c r="Q599" s="153" t="s">
        <v>146</v>
      </c>
      <c r="R599" s="155">
        <v>0</v>
      </c>
      <c r="S599" s="155">
        <v>0</v>
      </c>
      <c r="T599" s="155">
        <v>0</v>
      </c>
      <c r="U599" s="154" t="s">
        <v>6378</v>
      </c>
      <c r="V599" s="153">
        <v>0</v>
      </c>
      <c r="W599" s="153">
        <v>0</v>
      </c>
      <c r="X599" s="151">
        <v>55.99</v>
      </c>
      <c r="Y599" s="151">
        <v>44.79</v>
      </c>
      <c r="Z599" s="156">
        <v>5.3999999999999999E-2</v>
      </c>
      <c r="AA599" s="153">
        <v>0</v>
      </c>
      <c r="AB599" s="153">
        <v>0</v>
      </c>
      <c r="AC599" s="153">
        <v>0</v>
      </c>
      <c r="AD599" s="157" t="s">
        <v>6221</v>
      </c>
      <c r="AE599" s="110">
        <v>1</v>
      </c>
      <c r="AF599" s="110">
        <v>46</v>
      </c>
      <c r="AG599" s="112">
        <f t="shared" si="103"/>
        <v>1</v>
      </c>
      <c r="AH599" s="110">
        <f>SUM(AG$4:AG599)</f>
        <v>11</v>
      </c>
      <c r="AI599" s="112">
        <f t="shared" si="101"/>
        <v>1</v>
      </c>
      <c r="AJ599" s="110">
        <f>COUNTIF(AI$4:AI599,"&gt;0")</f>
        <v>60</v>
      </c>
      <c r="AK599" s="110">
        <v>0</v>
      </c>
      <c r="AL599" s="110">
        <v>47</v>
      </c>
      <c r="AM599" s="172" t="str">
        <f>IF(OR(Table1[[#This Row],[Line total ordered for now]]&gt;0,Table1[[#This Row],[Line total ordered for season]]&gt;0),1,"")</f>
        <v/>
      </c>
      <c r="AN599" s="173">
        <f>COUNTIF(AM$4:AM599,"&gt;0")</f>
        <v>0</v>
      </c>
      <c r="AO599" s="173">
        <f>Table1[[#This Row],[ORDER QUANTITY
to be collected BEFORE 31.3.22]]</f>
        <v>0</v>
      </c>
      <c r="AP599" s="174">
        <f t="shared" si="100"/>
        <v>0</v>
      </c>
      <c r="AQ599" s="174">
        <f>IFERROR(INDEX(Retail!H:H,MATCH($D599,Retail!$D:$D,0)),0)</f>
        <v>0</v>
      </c>
      <c r="AR599" s="174">
        <f>IFERROR(INDEX(Retail!J:J,MATCH($D599,Retail!$D:$D,0)),0)</f>
        <v>0</v>
      </c>
      <c r="AS599" s="174">
        <f>IFERROR(INDEX('NEW2022'!H:H,MATCH($D599,'NEW2022'!D:D,0)),0)</f>
        <v>0</v>
      </c>
      <c r="AT599" s="174">
        <f>IFERROR(INDEX('NEW2022'!J:J,MATCH($D599,'NEW2022'!D:D,0)),0)</f>
        <v>0</v>
      </c>
      <c r="AU599" s="174">
        <f>IFERROR(INDEX('Quiet Items'!H:H,MATCH($D599,'Quiet Items'!D:D,0)),0)</f>
        <v>0</v>
      </c>
      <c r="AV599" s="174">
        <f>IFERROR(INDEX('Quiet Items'!J:J,MATCH($D599,'Quiet Items'!D:D,0)),0)</f>
        <v>0</v>
      </c>
      <c r="AW599" s="174">
        <f>IFERROR(INDEX('1.4G'!H:H,MATCH($D599,'1.4G'!D:D,0)),0)</f>
        <v>0</v>
      </c>
      <c r="AX599" s="174">
        <f>IFERROR(INDEX('1.4G'!J:J,MATCH($D599,'1.4G'!D:D,0)),0)</f>
        <v>0</v>
      </c>
      <c r="AY599" s="174">
        <f t="shared" si="105"/>
        <v>0</v>
      </c>
      <c r="AZ599" s="174">
        <f t="shared" si="106"/>
        <v>0</v>
      </c>
      <c r="BA599" s="175">
        <f>IFERROR(Table1[[#This Row],[Line total ordered for now]]*Table1[[#This Row],[GUARANTEED PRICE
for STOCK orders collected before 31.3.22]],0)</f>
        <v>0</v>
      </c>
      <c r="BB599" s="175">
        <f t="shared" si="102"/>
        <v>0</v>
      </c>
      <c r="BC599" s="176">
        <f>(AZ599+Table1[[#This Row],[Line total ordered for now]])*Z599</f>
        <v>0</v>
      </c>
      <c r="BD599" s="200">
        <v>82.876235683096368</v>
      </c>
      <c r="BE599" s="65"/>
      <c r="BF599" s="65"/>
      <c r="BG599" s="65"/>
      <c r="BH599" s="65"/>
      <c r="BI599" s="65"/>
      <c r="BJ599" s="65"/>
      <c r="BK599" s="65"/>
      <c r="BL599" s="55"/>
      <c r="BM599"/>
      <c r="BN599"/>
      <c r="BO599"/>
      <c r="BP599"/>
      <c r="BQ599"/>
      <c r="BR599"/>
      <c r="BS599"/>
      <c r="BT599"/>
    </row>
    <row r="600" spans="1:72" ht="15.75">
      <c r="A600" s="202">
        <v>597</v>
      </c>
      <c r="B600" s="68" t="s">
        <v>6378</v>
      </c>
      <c r="C600" s="149" t="s">
        <v>162</v>
      </c>
      <c r="D600" s="149" t="s">
        <v>243</v>
      </c>
      <c r="E600" s="149" t="s">
        <v>467</v>
      </c>
      <c r="F600" s="158" t="str">
        <f t="shared" si="104"/>
        <v>Video</v>
      </c>
      <c r="G600" s="187">
        <v>0</v>
      </c>
      <c r="H600" s="150"/>
      <c r="I600" s="184">
        <v>61</v>
      </c>
      <c r="J600" s="150"/>
      <c r="K600" s="151">
        <v>24.927266323532042</v>
      </c>
      <c r="L600" s="152">
        <v>71.042709022066319</v>
      </c>
      <c r="M600" s="152">
        <v>74.781798970596128</v>
      </c>
      <c r="N600" s="153" t="s">
        <v>148</v>
      </c>
      <c r="O600" s="154">
        <v>3</v>
      </c>
      <c r="P600" s="153">
        <v>35</v>
      </c>
      <c r="Q600" s="153" t="s">
        <v>147</v>
      </c>
      <c r="R600" s="155">
        <v>9</v>
      </c>
      <c r="S600" s="155">
        <v>1.4</v>
      </c>
      <c r="T600" s="155">
        <v>0.3</v>
      </c>
      <c r="U600" s="154" t="s">
        <v>94</v>
      </c>
      <c r="V600" s="153" t="s">
        <v>89</v>
      </c>
      <c r="W600" s="153" t="s">
        <v>154</v>
      </c>
      <c r="X600" s="151">
        <v>77.489999999999995</v>
      </c>
      <c r="Y600" s="151">
        <v>58.49</v>
      </c>
      <c r="Z600" s="156">
        <v>6.25E-2</v>
      </c>
      <c r="AA600" s="153" t="s">
        <v>468</v>
      </c>
      <c r="AB600" s="153" t="s">
        <v>5773</v>
      </c>
      <c r="AC600" s="153" t="s">
        <v>4790</v>
      </c>
      <c r="AD600" s="157" t="s">
        <v>469</v>
      </c>
      <c r="AE600" s="110">
        <v>0</v>
      </c>
      <c r="AF600" s="110">
        <v>46</v>
      </c>
      <c r="AG600" s="112">
        <f t="shared" si="103"/>
        <v>0</v>
      </c>
      <c r="AH600" s="110">
        <f>SUM(AG$4:AG600)</f>
        <v>11</v>
      </c>
      <c r="AI600" s="112">
        <f t="shared" si="101"/>
        <v>1</v>
      </c>
      <c r="AJ600" s="110">
        <f>COUNTIF(AI$4:AI600,"&gt;0")</f>
        <v>61</v>
      </c>
      <c r="AK600" s="110">
        <v>0</v>
      </c>
      <c r="AL600" s="110">
        <v>47</v>
      </c>
      <c r="AM600" s="172" t="str">
        <f>IF(OR(Table1[[#This Row],[Line total ordered for now]]&gt;0,Table1[[#This Row],[Line total ordered for season]]&gt;0),1,"")</f>
        <v/>
      </c>
      <c r="AN600" s="173">
        <f>COUNTIF(AM$4:AM600,"&gt;0")</f>
        <v>0</v>
      </c>
      <c r="AO600" s="173">
        <f>Table1[[#This Row],[ORDER QUANTITY
to be collected BEFORE 31.3.22]]</f>
        <v>0</v>
      </c>
      <c r="AP600" s="174">
        <f t="shared" si="100"/>
        <v>0</v>
      </c>
      <c r="AQ600" s="174">
        <f>IFERROR(INDEX(Retail!H:H,MATCH($D600,Retail!$D:$D,0)),0)</f>
        <v>0</v>
      </c>
      <c r="AR600" s="174">
        <f>IFERROR(INDEX(Retail!J:J,MATCH($D600,Retail!$D:$D,0)),0)</f>
        <v>0</v>
      </c>
      <c r="AS600" s="174">
        <f>IFERROR(INDEX('NEW2022'!H:H,MATCH($D600,'NEW2022'!D:D,0)),0)</f>
        <v>0</v>
      </c>
      <c r="AT600" s="174">
        <f>IFERROR(INDEX('NEW2022'!J:J,MATCH($D600,'NEW2022'!D:D,0)),0)</f>
        <v>0</v>
      </c>
      <c r="AU600" s="174">
        <f>IFERROR(INDEX('Quiet Items'!H:H,MATCH($D600,'Quiet Items'!D:D,0)),0)</f>
        <v>0</v>
      </c>
      <c r="AV600" s="174">
        <f>IFERROR(INDEX('Quiet Items'!J:J,MATCH($D600,'Quiet Items'!D:D,0)),0)</f>
        <v>0</v>
      </c>
      <c r="AW600" s="174">
        <f>IFERROR(INDEX('1.4G'!H:H,MATCH($D600,'1.4G'!D:D,0)),0)</f>
        <v>0</v>
      </c>
      <c r="AX600" s="174">
        <f>IFERROR(INDEX('1.4G'!J:J,MATCH($D600,'1.4G'!D:D,0)),0)</f>
        <v>0</v>
      </c>
      <c r="AY600" s="174">
        <f t="shared" si="105"/>
        <v>0</v>
      </c>
      <c r="AZ600" s="174">
        <f t="shared" si="106"/>
        <v>0</v>
      </c>
      <c r="BA600" s="175">
        <f>IFERROR(Table1[[#This Row],[Line total ordered for now]]*Table1[[#This Row],[GUARANTEED PRICE
for STOCK orders collected before 31.3.22]],0)</f>
        <v>0</v>
      </c>
      <c r="BB600" s="175">
        <f t="shared" si="102"/>
        <v>0</v>
      </c>
      <c r="BC600" s="176">
        <f>(AZ600+Table1[[#This Row],[Line total ordered for now]])*Z600</f>
        <v>0</v>
      </c>
      <c r="BD600" s="200">
        <v>67.303619073536524</v>
      </c>
      <c r="BE600" s="65"/>
      <c r="BF600" s="65"/>
      <c r="BG600" s="65"/>
      <c r="BH600" s="65"/>
      <c r="BI600" s="65"/>
      <c r="BJ600" s="65"/>
      <c r="BK600" s="65"/>
      <c r="BL600" s="55"/>
      <c r="BM600"/>
      <c r="BN600"/>
      <c r="BO600"/>
      <c r="BP600"/>
      <c r="BQ600"/>
      <c r="BR600"/>
      <c r="BS600"/>
      <c r="BT600"/>
    </row>
    <row r="601" spans="1:72" ht="15.75">
      <c r="A601" s="202">
        <v>598</v>
      </c>
      <c r="B601" s="68" t="s">
        <v>6378</v>
      </c>
      <c r="C601" s="149" t="s">
        <v>6126</v>
      </c>
      <c r="D601" s="149" t="s">
        <v>6124</v>
      </c>
      <c r="E601" s="149" t="s">
        <v>6125</v>
      </c>
      <c r="F601" s="158" t="str">
        <f t="shared" si="104"/>
        <v>Video</v>
      </c>
      <c r="G601" s="187">
        <v>65</v>
      </c>
      <c r="H601" s="150"/>
      <c r="I601" s="184">
        <v>60.79</v>
      </c>
      <c r="J601" s="150"/>
      <c r="K601" s="151">
        <v>10.131666666666666</v>
      </c>
      <c r="L601" s="152">
        <v>57.75</v>
      </c>
      <c r="M601" s="152">
        <v>60.79</v>
      </c>
      <c r="N601" s="153" t="s">
        <v>150</v>
      </c>
      <c r="O601" s="154">
        <v>6</v>
      </c>
      <c r="P601" s="153">
        <v>40</v>
      </c>
      <c r="Q601" s="153" t="s">
        <v>146</v>
      </c>
      <c r="R601" s="155">
        <v>11</v>
      </c>
      <c r="S601" s="155">
        <v>1.58</v>
      </c>
      <c r="T601" s="155">
        <v>0</v>
      </c>
      <c r="U601" s="154" t="s">
        <v>95</v>
      </c>
      <c r="V601" s="153" t="s">
        <v>88</v>
      </c>
      <c r="W601" s="153" t="s">
        <v>154</v>
      </c>
      <c r="X601" s="151">
        <v>35.99</v>
      </c>
      <c r="Y601" s="151">
        <v>29.99</v>
      </c>
      <c r="Z601" s="156">
        <v>0.25</v>
      </c>
      <c r="AA601" s="153" t="s">
        <v>6127</v>
      </c>
      <c r="AB601" s="153" t="s">
        <v>6129</v>
      </c>
      <c r="AC601" s="153" t="s">
        <v>6130</v>
      </c>
      <c r="AD601" s="157" t="s">
        <v>6128</v>
      </c>
      <c r="AE601" s="110">
        <v>1</v>
      </c>
      <c r="AF601" s="110">
        <v>47</v>
      </c>
      <c r="AG601" s="112">
        <f t="shared" si="103"/>
        <v>0</v>
      </c>
      <c r="AH601" s="110">
        <f>SUM(AG$4:AG601)</f>
        <v>11</v>
      </c>
      <c r="AI601" s="112">
        <f t="shared" si="101"/>
        <v>1</v>
      </c>
      <c r="AJ601" s="110">
        <f>COUNTIF(AI$4:AI601,"&gt;0")</f>
        <v>62</v>
      </c>
      <c r="AK601" s="110">
        <v>1</v>
      </c>
      <c r="AL601" s="110">
        <v>48</v>
      </c>
      <c r="AM601" s="172" t="str">
        <f>IF(OR(Table1[[#This Row],[Line total ordered for now]]&gt;0,Table1[[#This Row],[Line total ordered for season]]&gt;0),1,"")</f>
        <v/>
      </c>
      <c r="AN601" s="173">
        <f>COUNTIF(AM$4:AM601,"&gt;0")</f>
        <v>0</v>
      </c>
      <c r="AO601" s="173">
        <f>Table1[[#This Row],[ORDER QUANTITY
to be collected BEFORE 31.3.22]]</f>
        <v>0</v>
      </c>
      <c r="AP601" s="174">
        <f t="shared" si="100"/>
        <v>0</v>
      </c>
      <c r="AQ601" s="174">
        <f>IFERROR(INDEX(Retail!H:H,MATCH($D601,Retail!$D:$D,0)),0)</f>
        <v>0</v>
      </c>
      <c r="AR601" s="174">
        <f>IFERROR(INDEX(Retail!J:J,MATCH($D601,Retail!$D:$D,0)),0)</f>
        <v>0</v>
      </c>
      <c r="AS601" s="174">
        <f>IFERROR(INDEX('NEW2022'!H:H,MATCH($D601,'NEW2022'!D:D,0)),0)</f>
        <v>0</v>
      </c>
      <c r="AT601" s="174">
        <f>IFERROR(INDEX('NEW2022'!J:J,MATCH($D601,'NEW2022'!D:D,0)),0)</f>
        <v>0</v>
      </c>
      <c r="AU601" s="174">
        <f>IFERROR(INDEX('Quiet Items'!H:H,MATCH($D601,'Quiet Items'!D:D,0)),0)</f>
        <v>0</v>
      </c>
      <c r="AV601" s="174">
        <f>IFERROR(INDEX('Quiet Items'!J:J,MATCH($D601,'Quiet Items'!D:D,0)),0)</f>
        <v>0</v>
      </c>
      <c r="AW601" s="174">
        <f>IFERROR(INDEX('1.4G'!H:H,MATCH($D601,'1.4G'!D:D,0)),0)</f>
        <v>0</v>
      </c>
      <c r="AX601" s="174">
        <f>IFERROR(INDEX('1.4G'!J:J,MATCH($D601,'1.4G'!D:D,0)),0)</f>
        <v>0</v>
      </c>
      <c r="AY601" s="174">
        <f t="shared" si="105"/>
        <v>0</v>
      </c>
      <c r="AZ601" s="174">
        <f t="shared" si="106"/>
        <v>0</v>
      </c>
      <c r="BA601" s="175">
        <f>IFERROR(Table1[[#This Row],[Line total ordered for now]]*Table1[[#This Row],[GUARANTEED PRICE
for STOCK orders collected before 31.3.22]],0)</f>
        <v>0</v>
      </c>
      <c r="BB601" s="175">
        <f t="shared" si="102"/>
        <v>0</v>
      </c>
      <c r="BC601" s="176">
        <f>(AZ601+Table1[[#This Row],[Line total ordered for now]])*Z601</f>
        <v>0</v>
      </c>
      <c r="BD601" s="200">
        <v>54.710999999999999</v>
      </c>
      <c r="BE601" s="65"/>
      <c r="BF601" s="65"/>
      <c r="BG601" s="65"/>
      <c r="BH601" s="65"/>
      <c r="BI601" s="65"/>
      <c r="BJ601" s="65"/>
      <c r="BK601" s="65"/>
      <c r="BL601" s="55"/>
      <c r="BM601"/>
      <c r="BN601"/>
      <c r="BO601"/>
      <c r="BP601"/>
      <c r="BQ601"/>
      <c r="BR601"/>
      <c r="BS601"/>
      <c r="BT601"/>
    </row>
    <row r="602" spans="1:72" ht="15.75">
      <c r="A602" s="202">
        <v>599</v>
      </c>
      <c r="B602" s="68" t="s">
        <v>6378</v>
      </c>
      <c r="C602" s="149" t="s">
        <v>224</v>
      </c>
      <c r="D602" s="149" t="s">
        <v>119</v>
      </c>
      <c r="E602" s="149" t="s">
        <v>375</v>
      </c>
      <c r="F602" s="158" t="str">
        <f t="shared" si="104"/>
        <v>Video</v>
      </c>
      <c r="G602" s="187">
        <v>39</v>
      </c>
      <c r="H602" s="150"/>
      <c r="I602" s="184">
        <v>52.29</v>
      </c>
      <c r="J602" s="150"/>
      <c r="K602" s="151">
        <v>9.6730267206006193</v>
      </c>
      <c r="L602" s="152">
        <v>55.136252307423526</v>
      </c>
      <c r="M602" s="152">
        <v>58.038160323603712</v>
      </c>
      <c r="N602" s="153" t="s">
        <v>144</v>
      </c>
      <c r="O602" s="154">
        <v>6</v>
      </c>
      <c r="P602" s="153">
        <v>35</v>
      </c>
      <c r="Q602" s="153" t="s">
        <v>147</v>
      </c>
      <c r="R602" s="155">
        <v>14.8</v>
      </c>
      <c r="S602" s="155">
        <v>2</v>
      </c>
      <c r="T602" s="155">
        <v>0.3</v>
      </c>
      <c r="U602" s="154" t="s">
        <v>94</v>
      </c>
      <c r="V602" s="153" t="s">
        <v>89</v>
      </c>
      <c r="W602" s="153">
        <v>0</v>
      </c>
      <c r="X602" s="151">
        <v>33.49</v>
      </c>
      <c r="Y602" s="151">
        <v>24.99</v>
      </c>
      <c r="Z602" s="156">
        <v>3.5000000000000003E-2</v>
      </c>
      <c r="AA602" s="153" t="s">
        <v>4669</v>
      </c>
      <c r="AB602" s="153" t="s">
        <v>5258</v>
      </c>
      <c r="AC602" s="153" t="s">
        <v>141</v>
      </c>
      <c r="AD602" s="157" t="s">
        <v>291</v>
      </c>
      <c r="AE602" s="110">
        <v>0</v>
      </c>
      <c r="AF602" s="110">
        <v>47</v>
      </c>
      <c r="AG602" s="112">
        <f t="shared" si="103"/>
        <v>0</v>
      </c>
      <c r="AH602" s="110">
        <f>SUM(AG$4:AG602)</f>
        <v>11</v>
      </c>
      <c r="AI602" s="112">
        <f t="shared" si="101"/>
        <v>1</v>
      </c>
      <c r="AJ602" s="110">
        <f>COUNTIF(AI$4:AI602,"&gt;0")</f>
        <v>63</v>
      </c>
      <c r="AK602" s="110">
        <v>0</v>
      </c>
      <c r="AL602" s="110">
        <v>48</v>
      </c>
      <c r="AM602" s="172" t="str">
        <f>IF(OR(Table1[[#This Row],[Line total ordered for now]]&gt;0,Table1[[#This Row],[Line total ordered for season]]&gt;0),1,"")</f>
        <v/>
      </c>
      <c r="AN602" s="173">
        <f>COUNTIF(AM$4:AM602,"&gt;0")</f>
        <v>0</v>
      </c>
      <c r="AO602" s="173">
        <f>Table1[[#This Row],[ORDER QUANTITY
to be collected BEFORE 31.3.22]]</f>
        <v>0</v>
      </c>
      <c r="AP602" s="174">
        <f t="shared" si="100"/>
        <v>0</v>
      </c>
      <c r="AQ602" s="174">
        <f>IFERROR(INDEX(Retail!H:H,MATCH($D602,Retail!$D:$D,0)),0)</f>
        <v>0</v>
      </c>
      <c r="AR602" s="174">
        <f>IFERROR(INDEX(Retail!J:J,MATCH($D602,Retail!$D:$D,0)),0)</f>
        <v>0</v>
      </c>
      <c r="AS602" s="174">
        <f>IFERROR(INDEX('NEW2022'!H:H,MATCH($D602,'NEW2022'!D:D,0)),0)</f>
        <v>0</v>
      </c>
      <c r="AT602" s="174">
        <f>IFERROR(INDEX('NEW2022'!J:J,MATCH($D602,'NEW2022'!D:D,0)),0)</f>
        <v>0</v>
      </c>
      <c r="AU602" s="174">
        <f>IFERROR(INDEX('Quiet Items'!H:H,MATCH($D602,'Quiet Items'!D:D,0)),0)</f>
        <v>0</v>
      </c>
      <c r="AV602" s="174">
        <f>IFERROR(INDEX('Quiet Items'!J:J,MATCH($D602,'Quiet Items'!D:D,0)),0)</f>
        <v>0</v>
      </c>
      <c r="AW602" s="174">
        <f>IFERROR(INDEX('1.4G'!H:H,MATCH($D602,'1.4G'!D:D,0)),0)</f>
        <v>0</v>
      </c>
      <c r="AX602" s="174">
        <f>IFERROR(INDEX('1.4G'!J:J,MATCH($D602,'1.4G'!D:D,0)),0)</f>
        <v>0</v>
      </c>
      <c r="AY602" s="174">
        <f t="shared" si="105"/>
        <v>0</v>
      </c>
      <c r="AZ602" s="174">
        <f t="shared" si="106"/>
        <v>0</v>
      </c>
      <c r="BA602" s="175">
        <f>IFERROR(Table1[[#This Row],[Line total ordered for now]]*Table1[[#This Row],[GUARANTEED PRICE
for STOCK orders collected before 31.3.22]],0)</f>
        <v>0</v>
      </c>
      <c r="BB602" s="175">
        <f t="shared" si="102"/>
        <v>0</v>
      </c>
      <c r="BC602" s="176">
        <f>(AZ602+Table1[[#This Row],[Line total ordered for now]])*Z602</f>
        <v>0</v>
      </c>
      <c r="BD602" s="200">
        <v>52.234344291243339</v>
      </c>
      <c r="BE602" s="65"/>
      <c r="BF602" s="65"/>
      <c r="BG602" s="65"/>
      <c r="BH602" s="65"/>
      <c r="BI602" s="65"/>
      <c r="BJ602" s="65"/>
      <c r="BK602" s="65"/>
      <c r="BL602" s="55"/>
      <c r="BM602"/>
      <c r="BN602"/>
      <c r="BO602"/>
      <c r="BP602"/>
      <c r="BQ602"/>
      <c r="BR602"/>
      <c r="BS602"/>
      <c r="BT602"/>
    </row>
    <row r="603" spans="1:72" ht="15.75">
      <c r="A603" s="202">
        <v>600</v>
      </c>
      <c r="B603" s="68" t="s">
        <v>582</v>
      </c>
      <c r="C603" s="149" t="s">
        <v>224</v>
      </c>
      <c r="D603" s="149" t="s">
        <v>527</v>
      </c>
      <c r="E603" s="149" t="s">
        <v>528</v>
      </c>
      <c r="F603" s="158" t="str">
        <f t="shared" si="104"/>
        <v>Video</v>
      </c>
      <c r="G603" s="187">
        <v>0</v>
      </c>
      <c r="H603" s="150"/>
      <c r="I603" s="184">
        <v>57.49</v>
      </c>
      <c r="J603" s="150"/>
      <c r="K603" s="151">
        <v>16.135078903239066</v>
      </c>
      <c r="L603" s="152">
        <v>61.313299832308445</v>
      </c>
      <c r="M603" s="152">
        <v>64.540315612956263</v>
      </c>
      <c r="N603" s="153" t="s">
        <v>144</v>
      </c>
      <c r="O603" s="154">
        <v>4</v>
      </c>
      <c r="P603" s="153">
        <v>30</v>
      </c>
      <c r="Q603" s="153" t="s">
        <v>147</v>
      </c>
      <c r="R603" s="155">
        <v>16</v>
      </c>
      <c r="S603" s="155">
        <v>3.9</v>
      </c>
      <c r="T603" s="155">
        <v>0</v>
      </c>
      <c r="U603" s="154" t="s">
        <v>94</v>
      </c>
      <c r="V603" s="153" t="s">
        <v>89</v>
      </c>
      <c r="W603" s="153" t="s">
        <v>169</v>
      </c>
      <c r="X603" s="151">
        <v>54.99</v>
      </c>
      <c r="Y603" s="151">
        <v>41.49</v>
      </c>
      <c r="Z603" s="156">
        <v>0.03</v>
      </c>
      <c r="AA603" s="153" t="s">
        <v>5966</v>
      </c>
      <c r="AB603" s="153" t="s">
        <v>4642</v>
      </c>
      <c r="AC603" s="153" t="s">
        <v>277</v>
      </c>
      <c r="AD603" s="157" t="s">
        <v>4652</v>
      </c>
      <c r="AE603" s="110">
        <v>0</v>
      </c>
      <c r="AF603" s="110">
        <v>47</v>
      </c>
      <c r="AG603" s="112">
        <f t="shared" si="103"/>
        <v>1</v>
      </c>
      <c r="AH603" s="110">
        <f>SUM(AG$4:AG603)</f>
        <v>12</v>
      </c>
      <c r="AI603" s="112">
        <f t="shared" si="101"/>
        <v>1</v>
      </c>
      <c r="AJ603" s="110">
        <f>COUNTIF(AI$4:AI603,"&gt;0")</f>
        <v>64</v>
      </c>
      <c r="AK603" s="110">
        <v>0</v>
      </c>
      <c r="AL603" s="110">
        <v>48</v>
      </c>
      <c r="AM603" s="172" t="str">
        <f>IF(OR(Table1[[#This Row],[Line total ordered for now]]&gt;0,Table1[[#This Row],[Line total ordered for season]]&gt;0),1,"")</f>
        <v/>
      </c>
      <c r="AN603" s="173">
        <f>COUNTIF(AM$4:AM603,"&gt;0")</f>
        <v>0</v>
      </c>
      <c r="AO603" s="173">
        <f>Table1[[#This Row],[ORDER QUANTITY
to be collected BEFORE 31.3.22]]</f>
        <v>0</v>
      </c>
      <c r="AP603" s="174">
        <f t="shared" si="100"/>
        <v>0</v>
      </c>
      <c r="AQ603" s="174">
        <f>IFERROR(INDEX(Retail!H:H,MATCH($D603,Retail!$D:$D,0)),0)</f>
        <v>0</v>
      </c>
      <c r="AR603" s="174">
        <f>IFERROR(INDEX(Retail!J:J,MATCH($D603,Retail!$D:$D,0)),0)</f>
        <v>0</v>
      </c>
      <c r="AS603" s="174">
        <f>IFERROR(INDEX('NEW2022'!H:H,MATCH($D603,'NEW2022'!D:D,0)),0)</f>
        <v>0</v>
      </c>
      <c r="AT603" s="174">
        <f>IFERROR(INDEX('NEW2022'!J:J,MATCH($D603,'NEW2022'!D:D,0)),0)</f>
        <v>0</v>
      </c>
      <c r="AU603" s="174">
        <f>IFERROR(INDEX('Quiet Items'!H:H,MATCH($D603,'Quiet Items'!D:D,0)),0)</f>
        <v>0</v>
      </c>
      <c r="AV603" s="174">
        <f>IFERROR(INDEX('Quiet Items'!J:J,MATCH($D603,'Quiet Items'!D:D,0)),0)</f>
        <v>0</v>
      </c>
      <c r="AW603" s="174">
        <f>IFERROR(INDEX('1.4G'!H:H,MATCH($D603,'1.4G'!D:D,0)),0)</f>
        <v>0</v>
      </c>
      <c r="AX603" s="174">
        <f>IFERROR(INDEX('1.4G'!J:J,MATCH($D603,'1.4G'!D:D,0)),0)</f>
        <v>0</v>
      </c>
      <c r="AY603" s="174">
        <f t="shared" si="105"/>
        <v>0</v>
      </c>
      <c r="AZ603" s="174">
        <f t="shared" si="106"/>
        <v>0</v>
      </c>
      <c r="BA603" s="175">
        <f>IFERROR(Table1[[#This Row],[Line total ordered for now]]*Table1[[#This Row],[GUARANTEED PRICE
for STOCK orders collected before 31.3.22]],0)</f>
        <v>0</v>
      </c>
      <c r="BB603" s="175">
        <f t="shared" si="102"/>
        <v>0</v>
      </c>
      <c r="BC603" s="176">
        <f>(AZ603+Table1[[#This Row],[Line total ordered for now]])*Z603</f>
        <v>0</v>
      </c>
      <c r="BD603" s="200">
        <v>58.086284051660641</v>
      </c>
      <c r="BE603" s="65"/>
      <c r="BF603" s="65"/>
      <c r="BG603" s="65"/>
      <c r="BH603" s="65"/>
      <c r="BI603" s="65"/>
      <c r="BJ603" s="65"/>
      <c r="BK603" s="65"/>
      <c r="BL603" s="55"/>
      <c r="BM603"/>
      <c r="BN603"/>
      <c r="BO603"/>
      <c r="BP603"/>
      <c r="BQ603"/>
      <c r="BR603"/>
      <c r="BS603"/>
      <c r="BT603"/>
    </row>
    <row r="604" spans="1:72" ht="15.75">
      <c r="A604" s="202">
        <v>601</v>
      </c>
      <c r="B604" s="68" t="s">
        <v>582</v>
      </c>
      <c r="C604" s="149" t="s">
        <v>182</v>
      </c>
      <c r="D604" s="149" t="s">
        <v>518</v>
      </c>
      <c r="E604" s="149" t="s">
        <v>519</v>
      </c>
      <c r="F604" s="158" t="str">
        <f t="shared" si="104"/>
        <v>Video</v>
      </c>
      <c r="G604" s="187">
        <v>0</v>
      </c>
      <c r="H604" s="150"/>
      <c r="I604" s="184">
        <v>77.97</v>
      </c>
      <c r="J604" s="150"/>
      <c r="K604" s="151">
        <v>3.7562412561262915</v>
      </c>
      <c r="L604" s="152">
        <v>85.642300639679448</v>
      </c>
      <c r="M604" s="152">
        <v>90.149790147030998</v>
      </c>
      <c r="N604" s="153" t="s">
        <v>172</v>
      </c>
      <c r="O604" s="154">
        <v>24</v>
      </c>
      <c r="P604" s="153">
        <v>40</v>
      </c>
      <c r="Q604" s="153" t="s">
        <v>147</v>
      </c>
      <c r="R604" s="155">
        <v>13</v>
      </c>
      <c r="S604" s="155">
        <v>3</v>
      </c>
      <c r="T604" s="155">
        <v>0</v>
      </c>
      <c r="U604" s="154" t="s">
        <v>94</v>
      </c>
      <c r="V604" s="153" t="s">
        <v>89</v>
      </c>
      <c r="W604" s="153" t="s">
        <v>154</v>
      </c>
      <c r="X604" s="151">
        <v>12.49</v>
      </c>
      <c r="Y604" s="151">
        <v>9.99</v>
      </c>
      <c r="Z604" s="156">
        <v>3.2599999999999997E-2</v>
      </c>
      <c r="AA604" s="153" t="s">
        <v>5969</v>
      </c>
      <c r="AB604" s="153" t="s">
        <v>4642</v>
      </c>
      <c r="AC604" s="153" t="s">
        <v>277</v>
      </c>
      <c r="AD604" s="157" t="s">
        <v>520</v>
      </c>
      <c r="AE604" s="110">
        <v>0</v>
      </c>
      <c r="AF604" s="110">
        <v>47</v>
      </c>
      <c r="AG604" s="112">
        <f t="shared" si="103"/>
        <v>1</v>
      </c>
      <c r="AH604" s="110">
        <f>SUM(AG$4:AG604)</f>
        <v>13</v>
      </c>
      <c r="AI604" s="112">
        <f t="shared" si="101"/>
        <v>1</v>
      </c>
      <c r="AJ604" s="110">
        <f>COUNTIF(AI$4:AI604,"&gt;0")</f>
        <v>65</v>
      </c>
      <c r="AK604" s="110">
        <v>0</v>
      </c>
      <c r="AL604" s="110">
        <v>48</v>
      </c>
      <c r="AM604" s="172" t="str">
        <f>IF(OR(Table1[[#This Row],[Line total ordered for now]]&gt;0,Table1[[#This Row],[Line total ordered for season]]&gt;0),1,"")</f>
        <v/>
      </c>
      <c r="AN604" s="173">
        <f>COUNTIF(AM$4:AM604,"&gt;0")</f>
        <v>0</v>
      </c>
      <c r="AO604" s="173">
        <f>Table1[[#This Row],[ORDER QUANTITY
to be collected BEFORE 31.3.22]]</f>
        <v>0</v>
      </c>
      <c r="AP604" s="174">
        <f t="shared" si="100"/>
        <v>0</v>
      </c>
      <c r="AQ604" s="174">
        <f>IFERROR(INDEX(Retail!H:H,MATCH($D604,Retail!$D:$D,0)),0)</f>
        <v>0</v>
      </c>
      <c r="AR604" s="174">
        <f>IFERROR(INDEX(Retail!J:J,MATCH($D604,Retail!$D:$D,0)),0)</f>
        <v>0</v>
      </c>
      <c r="AS604" s="174">
        <f>IFERROR(INDEX('NEW2022'!H:H,MATCH($D604,'NEW2022'!D:D,0)),0)</f>
        <v>0</v>
      </c>
      <c r="AT604" s="174">
        <f>IFERROR(INDEX('NEW2022'!J:J,MATCH($D604,'NEW2022'!D:D,0)),0)</f>
        <v>0</v>
      </c>
      <c r="AU604" s="174">
        <f>IFERROR(INDEX('Quiet Items'!H:H,MATCH($D604,'Quiet Items'!D:D,0)),0)</f>
        <v>0</v>
      </c>
      <c r="AV604" s="174">
        <f>IFERROR(INDEX('Quiet Items'!J:J,MATCH($D604,'Quiet Items'!D:D,0)),0)</f>
        <v>0</v>
      </c>
      <c r="AW604" s="174">
        <f>IFERROR(INDEX('1.4G'!H:H,MATCH($D604,'1.4G'!D:D,0)),0)</f>
        <v>0</v>
      </c>
      <c r="AX604" s="174">
        <f>IFERROR(INDEX('1.4G'!J:J,MATCH($D604,'1.4G'!D:D,0)),0)</f>
        <v>0</v>
      </c>
      <c r="AY604" s="174">
        <f t="shared" si="105"/>
        <v>0</v>
      </c>
      <c r="AZ604" s="174">
        <f t="shared" si="106"/>
        <v>0</v>
      </c>
      <c r="BA604" s="175">
        <f>IFERROR(Table1[[#This Row],[Line total ordered for now]]*Table1[[#This Row],[GUARANTEED PRICE
for STOCK orders collected before 31.3.22]],0)</f>
        <v>0</v>
      </c>
      <c r="BB604" s="175">
        <f t="shared" si="102"/>
        <v>0</v>
      </c>
      <c r="BC604" s="176">
        <f>(AZ604+Table1[[#This Row],[Line total ordered for now]])*Z604</f>
        <v>0</v>
      </c>
      <c r="BD604" s="200">
        <v>81.134811132327897</v>
      </c>
      <c r="BE604" s="65"/>
      <c r="BF604" s="65"/>
      <c r="BG604" s="65"/>
      <c r="BH604" s="65"/>
      <c r="BI604" s="65"/>
      <c r="BJ604" s="65"/>
      <c r="BK604" s="65"/>
      <c r="BL604" s="55"/>
      <c r="BM604"/>
      <c r="BN604"/>
      <c r="BO604"/>
      <c r="BP604"/>
      <c r="BQ604"/>
      <c r="BR604"/>
      <c r="BS604"/>
      <c r="BT604"/>
    </row>
    <row r="605" spans="1:72" ht="15.75">
      <c r="A605" s="202">
        <v>602</v>
      </c>
      <c r="B605" s="68" t="s">
        <v>6378</v>
      </c>
      <c r="C605" s="149" t="s">
        <v>182</v>
      </c>
      <c r="D605" s="149" t="s">
        <v>29</v>
      </c>
      <c r="E605" s="149" t="s">
        <v>348</v>
      </c>
      <c r="F605" s="158" t="str">
        <f t="shared" si="104"/>
        <v>Video</v>
      </c>
      <c r="G605" s="187">
        <v>0</v>
      </c>
      <c r="H605" s="150"/>
      <c r="I605" s="184">
        <v>41.79</v>
      </c>
      <c r="J605" s="150"/>
      <c r="K605" s="151">
        <v>24.724999999999998</v>
      </c>
      <c r="L605" s="152">
        <v>46.977499999999992</v>
      </c>
      <c r="M605" s="152">
        <v>49.449999999999996</v>
      </c>
      <c r="N605" s="153" t="s">
        <v>148</v>
      </c>
      <c r="O605" s="154">
        <v>2</v>
      </c>
      <c r="P605" s="153">
        <v>30</v>
      </c>
      <c r="Q605" s="153" t="s">
        <v>147</v>
      </c>
      <c r="R605" s="155">
        <v>9.5</v>
      </c>
      <c r="S605" s="155">
        <v>1.1399999999999999</v>
      </c>
      <c r="T605" s="155">
        <v>0.3</v>
      </c>
      <c r="U605" s="154" t="s">
        <v>94</v>
      </c>
      <c r="V605" s="153" t="s">
        <v>89</v>
      </c>
      <c r="W605" s="153" t="s">
        <v>169</v>
      </c>
      <c r="X605" s="151">
        <v>79.989999999999995</v>
      </c>
      <c r="Y605" s="151">
        <v>59.99</v>
      </c>
      <c r="Z605" s="156">
        <v>4.8000000000000001E-2</v>
      </c>
      <c r="AA605" s="153" t="s">
        <v>171</v>
      </c>
      <c r="AB605" s="153" t="s">
        <v>5099</v>
      </c>
      <c r="AC605" s="153" t="s">
        <v>149</v>
      </c>
      <c r="AD605" s="157" t="s">
        <v>571</v>
      </c>
      <c r="AE605" s="110">
        <v>0</v>
      </c>
      <c r="AF605" s="110">
        <v>47</v>
      </c>
      <c r="AG605" s="112">
        <f t="shared" si="103"/>
        <v>0</v>
      </c>
      <c r="AH605" s="110">
        <f>SUM(AG$4:AG605)</f>
        <v>13</v>
      </c>
      <c r="AI605" s="112">
        <f t="shared" si="101"/>
        <v>1</v>
      </c>
      <c r="AJ605" s="110">
        <f>COUNTIF(AI$4:AI605,"&gt;0")</f>
        <v>66</v>
      </c>
      <c r="AK605" s="110">
        <v>0</v>
      </c>
      <c r="AL605" s="110">
        <v>48</v>
      </c>
      <c r="AM605" s="172" t="str">
        <f>IF(OR(Table1[[#This Row],[Line total ordered for now]]&gt;0,Table1[[#This Row],[Line total ordered for season]]&gt;0),1,"")</f>
        <v/>
      </c>
      <c r="AN605" s="173">
        <f>COUNTIF(AM$4:AM605,"&gt;0")</f>
        <v>0</v>
      </c>
      <c r="AO605" s="173">
        <f>Table1[[#This Row],[ORDER QUANTITY
to be collected BEFORE 31.3.22]]</f>
        <v>0</v>
      </c>
      <c r="AP605" s="174">
        <f t="shared" si="100"/>
        <v>0</v>
      </c>
      <c r="AQ605" s="174">
        <f>IFERROR(INDEX(Retail!H:H,MATCH($D605,Retail!$D:$D,0)),0)</f>
        <v>0</v>
      </c>
      <c r="AR605" s="174">
        <f>IFERROR(INDEX(Retail!J:J,MATCH($D605,Retail!$D:$D,0)),0)</f>
        <v>0</v>
      </c>
      <c r="AS605" s="174">
        <f>IFERROR(INDEX('NEW2022'!H:H,MATCH($D605,'NEW2022'!D:D,0)),0)</f>
        <v>0</v>
      </c>
      <c r="AT605" s="174">
        <f>IFERROR(INDEX('NEW2022'!J:J,MATCH($D605,'NEW2022'!D:D,0)),0)</f>
        <v>0</v>
      </c>
      <c r="AU605" s="174">
        <f>IFERROR(INDEX('Quiet Items'!H:H,MATCH($D605,'Quiet Items'!D:D,0)),0)</f>
        <v>0</v>
      </c>
      <c r="AV605" s="174">
        <f>IFERROR(INDEX('Quiet Items'!J:J,MATCH($D605,'Quiet Items'!D:D,0)),0)</f>
        <v>0</v>
      </c>
      <c r="AW605" s="174">
        <f>IFERROR(INDEX('1.4G'!H:H,MATCH($D605,'1.4G'!D:D,0)),0)</f>
        <v>0</v>
      </c>
      <c r="AX605" s="174">
        <f>IFERROR(INDEX('1.4G'!J:J,MATCH($D605,'1.4G'!D:D,0)),0)</f>
        <v>0</v>
      </c>
      <c r="AY605" s="174">
        <f t="shared" si="105"/>
        <v>0</v>
      </c>
      <c r="AZ605" s="174">
        <f t="shared" si="106"/>
        <v>0</v>
      </c>
      <c r="BA605" s="175">
        <f>IFERROR(Table1[[#This Row],[Line total ordered for now]]*Table1[[#This Row],[GUARANTEED PRICE
for STOCK orders collected before 31.3.22]],0)</f>
        <v>0</v>
      </c>
      <c r="BB605" s="175">
        <f t="shared" si="102"/>
        <v>0</v>
      </c>
      <c r="BC605" s="176">
        <f>(AZ605+Table1[[#This Row],[Line total ordered for now]])*Z605</f>
        <v>0</v>
      </c>
      <c r="BD605" s="200">
        <v>44.504999999999995</v>
      </c>
      <c r="BE605" s="65"/>
      <c r="BF605" s="65"/>
      <c r="BG605" s="65"/>
      <c r="BH605" s="65"/>
      <c r="BI605" s="65"/>
      <c r="BJ605" s="65"/>
      <c r="BK605" s="65"/>
      <c r="BL605" s="55"/>
      <c r="BM605"/>
      <c r="BN605"/>
      <c r="BO605"/>
      <c r="BP605"/>
      <c r="BQ605"/>
      <c r="BR605"/>
      <c r="BS605"/>
      <c r="BT605"/>
    </row>
    <row r="606" spans="1:72" ht="15.75">
      <c r="A606" s="202">
        <v>603</v>
      </c>
      <c r="B606" s="68" t="s">
        <v>6378</v>
      </c>
      <c r="C606" s="149" t="s">
        <v>182</v>
      </c>
      <c r="D606" s="149" t="s">
        <v>482</v>
      </c>
      <c r="E606" s="149" t="s">
        <v>483</v>
      </c>
      <c r="F606" s="158" t="str">
        <f t="shared" si="104"/>
        <v>Video</v>
      </c>
      <c r="G606" s="187">
        <v>0</v>
      </c>
      <c r="H606" s="150"/>
      <c r="I606" s="184">
        <v>80.540000000000006</v>
      </c>
      <c r="J606" s="150"/>
      <c r="K606" s="151">
        <v>27.383600000000001</v>
      </c>
      <c r="L606" s="152">
        <v>82.150800000000004</v>
      </c>
      <c r="M606" s="152">
        <v>82.150800000000004</v>
      </c>
      <c r="N606" s="153" t="s">
        <v>148</v>
      </c>
      <c r="O606" s="154">
        <v>3</v>
      </c>
      <c r="P606" s="153">
        <v>23</v>
      </c>
      <c r="Q606" s="153" t="s">
        <v>147</v>
      </c>
      <c r="R606" s="155">
        <v>16</v>
      </c>
      <c r="S606" s="155">
        <v>1.8</v>
      </c>
      <c r="T606" s="155">
        <v>0.3</v>
      </c>
      <c r="U606" s="154" t="s">
        <v>94</v>
      </c>
      <c r="V606" s="153" t="s">
        <v>89</v>
      </c>
      <c r="W606" s="153" t="s">
        <v>169</v>
      </c>
      <c r="X606" s="151">
        <v>99.99</v>
      </c>
      <c r="Y606" s="151">
        <v>74.989999999999995</v>
      </c>
      <c r="Z606" s="156">
        <v>7.8399999999999997E-2</v>
      </c>
      <c r="AA606" s="153" t="s">
        <v>171</v>
      </c>
      <c r="AB606" s="153" t="s">
        <v>5790</v>
      </c>
      <c r="AC606" s="153" t="s">
        <v>149</v>
      </c>
      <c r="AD606" s="157" t="s">
        <v>3827</v>
      </c>
      <c r="AE606" s="110">
        <v>0</v>
      </c>
      <c r="AF606" s="110">
        <v>47</v>
      </c>
      <c r="AG606" s="112">
        <f t="shared" si="103"/>
        <v>0</v>
      </c>
      <c r="AH606" s="110">
        <f>SUM(AG$4:AG606)</f>
        <v>13</v>
      </c>
      <c r="AI606" s="112">
        <f t="shared" si="101"/>
        <v>1</v>
      </c>
      <c r="AJ606" s="110">
        <f>COUNTIF(AI$4:AI606,"&gt;0")</f>
        <v>67</v>
      </c>
      <c r="AK606" s="110">
        <v>0</v>
      </c>
      <c r="AL606" s="110">
        <v>48</v>
      </c>
      <c r="AM606" s="172" t="str">
        <f>IF(OR(Table1[[#This Row],[Line total ordered for now]]&gt;0,Table1[[#This Row],[Line total ordered for season]]&gt;0),1,"")</f>
        <v/>
      </c>
      <c r="AN606" s="173">
        <f>COUNTIF(AM$4:AM606,"&gt;0")</f>
        <v>0</v>
      </c>
      <c r="AO606" s="173">
        <f>Table1[[#This Row],[ORDER QUANTITY
to be collected BEFORE 31.3.22]]</f>
        <v>0</v>
      </c>
      <c r="AP606" s="174">
        <f t="shared" si="100"/>
        <v>0</v>
      </c>
      <c r="AQ606" s="174">
        <f>IFERROR(INDEX(Retail!H:H,MATCH($D606,Retail!$D:$D,0)),0)</f>
        <v>0</v>
      </c>
      <c r="AR606" s="174">
        <f>IFERROR(INDEX(Retail!J:J,MATCH($D606,Retail!$D:$D,0)),0)</f>
        <v>0</v>
      </c>
      <c r="AS606" s="174">
        <f>IFERROR(INDEX('NEW2022'!H:H,MATCH($D606,'NEW2022'!D:D,0)),0)</f>
        <v>0</v>
      </c>
      <c r="AT606" s="174">
        <f>IFERROR(INDEX('NEW2022'!J:J,MATCH($D606,'NEW2022'!D:D,0)),0)</f>
        <v>0</v>
      </c>
      <c r="AU606" s="174">
        <f>IFERROR(INDEX('Quiet Items'!H:H,MATCH($D606,'Quiet Items'!D:D,0)),0)</f>
        <v>0</v>
      </c>
      <c r="AV606" s="174">
        <f>IFERROR(INDEX('Quiet Items'!J:J,MATCH($D606,'Quiet Items'!D:D,0)),0)</f>
        <v>0</v>
      </c>
      <c r="AW606" s="174">
        <f>IFERROR(INDEX('1.4G'!H:H,MATCH($D606,'1.4G'!D:D,0)),0)</f>
        <v>0</v>
      </c>
      <c r="AX606" s="174">
        <f>IFERROR(INDEX('1.4G'!J:J,MATCH($D606,'1.4G'!D:D,0)),0)</f>
        <v>0</v>
      </c>
      <c r="AY606" s="174">
        <f t="shared" si="105"/>
        <v>0</v>
      </c>
      <c r="AZ606" s="174">
        <f t="shared" si="106"/>
        <v>0</v>
      </c>
      <c r="BA606" s="175">
        <f>IFERROR(Table1[[#This Row],[Line total ordered for now]]*Table1[[#This Row],[GUARANTEED PRICE
for STOCK orders collected before 31.3.22]],0)</f>
        <v>0</v>
      </c>
      <c r="BB606" s="175">
        <f t="shared" si="102"/>
        <v>0</v>
      </c>
      <c r="BC606" s="176">
        <f>(AZ606+Table1[[#This Row],[Line total ordered for now]])*Z606</f>
        <v>0</v>
      </c>
      <c r="BD606" s="200">
        <v>73.935720000000003</v>
      </c>
      <c r="BE606" s="65"/>
      <c r="BF606" s="65"/>
      <c r="BG606" s="65"/>
      <c r="BH606" s="65"/>
      <c r="BI606" s="65"/>
      <c r="BJ606" s="65"/>
      <c r="BK606" s="65"/>
      <c r="BL606" s="55"/>
      <c r="BM606"/>
      <c r="BN606"/>
      <c r="BO606"/>
      <c r="BP606"/>
      <c r="BQ606"/>
      <c r="BR606"/>
      <c r="BS606"/>
      <c r="BT606"/>
    </row>
    <row r="607" spans="1:72" ht="15.75">
      <c r="A607" s="202">
        <v>604</v>
      </c>
      <c r="B607" s="68" t="s">
        <v>6378</v>
      </c>
      <c r="C607" s="149" t="s">
        <v>182</v>
      </c>
      <c r="D607" s="149" t="s">
        <v>28</v>
      </c>
      <c r="E607" s="149" t="s">
        <v>341</v>
      </c>
      <c r="F607" s="158" t="str">
        <f t="shared" si="104"/>
        <v>Video</v>
      </c>
      <c r="G607" s="187">
        <v>4</v>
      </c>
      <c r="H607" s="150"/>
      <c r="I607" s="184">
        <v>46.73</v>
      </c>
      <c r="J607" s="150"/>
      <c r="K607" s="151">
        <v>27.65</v>
      </c>
      <c r="L607" s="152">
        <v>52.534999999999997</v>
      </c>
      <c r="M607" s="152">
        <v>55.3</v>
      </c>
      <c r="N607" s="153" t="s">
        <v>148</v>
      </c>
      <c r="O607" s="154">
        <v>2</v>
      </c>
      <c r="P607" s="153">
        <v>35</v>
      </c>
      <c r="Q607" s="153" t="s">
        <v>146</v>
      </c>
      <c r="R607" s="155">
        <v>10</v>
      </c>
      <c r="S607" s="155">
        <v>1.2</v>
      </c>
      <c r="T607" s="155">
        <v>0.3</v>
      </c>
      <c r="U607" s="154" t="s">
        <v>95</v>
      </c>
      <c r="V607" s="153" t="s">
        <v>88</v>
      </c>
      <c r="W607" s="153" t="s">
        <v>169</v>
      </c>
      <c r="X607" s="151">
        <v>89.99</v>
      </c>
      <c r="Y607" s="151">
        <v>66.989999999999995</v>
      </c>
      <c r="Z607" s="156">
        <v>4.3049999999999998E-2</v>
      </c>
      <c r="AA607" s="153" t="s">
        <v>183</v>
      </c>
      <c r="AB607" s="153" t="s">
        <v>5091</v>
      </c>
      <c r="AC607" s="153" t="s">
        <v>149</v>
      </c>
      <c r="AD607" s="157" t="s">
        <v>295</v>
      </c>
      <c r="AE607" s="110">
        <v>1</v>
      </c>
      <c r="AF607" s="110">
        <v>48</v>
      </c>
      <c r="AG607" s="112">
        <f t="shared" si="103"/>
        <v>0</v>
      </c>
      <c r="AH607" s="110">
        <f>SUM(AG$4:AG607)</f>
        <v>13</v>
      </c>
      <c r="AI607" s="112">
        <f t="shared" si="101"/>
        <v>1</v>
      </c>
      <c r="AJ607" s="110">
        <f>COUNTIF(AI$4:AI607,"&gt;0")</f>
        <v>68</v>
      </c>
      <c r="AK607" s="110">
        <v>1</v>
      </c>
      <c r="AL607" s="110">
        <v>49</v>
      </c>
      <c r="AM607" s="172" t="str">
        <f>IF(OR(Table1[[#This Row],[Line total ordered for now]]&gt;0,Table1[[#This Row],[Line total ordered for season]]&gt;0),1,"")</f>
        <v/>
      </c>
      <c r="AN607" s="173">
        <f>COUNTIF(AM$4:AM607,"&gt;0")</f>
        <v>0</v>
      </c>
      <c r="AO607" s="173">
        <f>Table1[[#This Row],[ORDER QUANTITY
to be collected BEFORE 31.3.22]]</f>
        <v>0</v>
      </c>
      <c r="AP607" s="174">
        <f t="shared" si="100"/>
        <v>0</v>
      </c>
      <c r="AQ607" s="174">
        <f>IFERROR(INDEX(Retail!H:H,MATCH($D607,Retail!$D:$D,0)),0)</f>
        <v>0</v>
      </c>
      <c r="AR607" s="174">
        <f>IFERROR(INDEX(Retail!J:J,MATCH($D607,Retail!$D:$D,0)),0)</f>
        <v>0</v>
      </c>
      <c r="AS607" s="174">
        <f>IFERROR(INDEX('NEW2022'!H:H,MATCH($D607,'NEW2022'!D:D,0)),0)</f>
        <v>0</v>
      </c>
      <c r="AT607" s="174">
        <f>IFERROR(INDEX('NEW2022'!J:J,MATCH($D607,'NEW2022'!D:D,0)),0)</f>
        <v>0</v>
      </c>
      <c r="AU607" s="174">
        <f>IFERROR(INDEX('Quiet Items'!H:H,MATCH($D607,'Quiet Items'!D:D,0)),0)</f>
        <v>0</v>
      </c>
      <c r="AV607" s="174">
        <f>IFERROR(INDEX('Quiet Items'!J:J,MATCH($D607,'Quiet Items'!D:D,0)),0)</f>
        <v>0</v>
      </c>
      <c r="AW607" s="174">
        <f>IFERROR(INDEX('1.4G'!H:H,MATCH($D607,'1.4G'!D:D,0)),0)</f>
        <v>0</v>
      </c>
      <c r="AX607" s="174">
        <f>IFERROR(INDEX('1.4G'!J:J,MATCH($D607,'1.4G'!D:D,0)),0)</f>
        <v>0</v>
      </c>
      <c r="AY607" s="174">
        <f t="shared" si="105"/>
        <v>0</v>
      </c>
      <c r="AZ607" s="174">
        <f t="shared" si="106"/>
        <v>0</v>
      </c>
      <c r="BA607" s="175">
        <f>IFERROR(Table1[[#This Row],[Line total ordered for now]]*Table1[[#This Row],[GUARANTEED PRICE
for STOCK orders collected before 31.3.22]],0)</f>
        <v>0</v>
      </c>
      <c r="BB607" s="175">
        <f t="shared" si="102"/>
        <v>0</v>
      </c>
      <c r="BC607" s="176">
        <f>(AZ607+Table1[[#This Row],[Line total ordered for now]])*Z607</f>
        <v>0</v>
      </c>
      <c r="BD607" s="200">
        <v>49.769999999999996</v>
      </c>
      <c r="BE607" s="65"/>
      <c r="BF607" s="65"/>
      <c r="BG607" s="65"/>
      <c r="BH607" s="65"/>
      <c r="BI607" s="65"/>
      <c r="BJ607" s="65"/>
      <c r="BK607" s="65"/>
      <c r="BL607" s="55"/>
      <c r="BM607"/>
      <c r="BN607"/>
      <c r="BO607"/>
      <c r="BP607"/>
      <c r="BQ607"/>
      <c r="BR607"/>
      <c r="BS607"/>
      <c r="BT607"/>
    </row>
    <row r="608" spans="1:72" ht="15.75">
      <c r="A608" s="202">
        <v>605</v>
      </c>
      <c r="B608" s="68" t="s">
        <v>6378</v>
      </c>
      <c r="C608" s="149" t="s">
        <v>182</v>
      </c>
      <c r="D608" s="149" t="s">
        <v>32</v>
      </c>
      <c r="E608" s="149" t="s">
        <v>330</v>
      </c>
      <c r="F608" s="158" t="str">
        <f t="shared" si="104"/>
        <v>Video</v>
      </c>
      <c r="G608" s="187">
        <v>0</v>
      </c>
      <c r="H608" s="150"/>
      <c r="I608" s="184">
        <v>94.4</v>
      </c>
      <c r="J608" s="150"/>
      <c r="K608" s="151">
        <v>27.925000000000001</v>
      </c>
      <c r="L608" s="152">
        <v>106.11499999999999</v>
      </c>
      <c r="M608" s="152">
        <v>111.7</v>
      </c>
      <c r="N608" s="153" t="s">
        <v>148</v>
      </c>
      <c r="O608" s="154">
        <v>4</v>
      </c>
      <c r="P608" s="153">
        <v>33</v>
      </c>
      <c r="Q608" s="153" t="s">
        <v>147</v>
      </c>
      <c r="R608" s="155">
        <v>17</v>
      </c>
      <c r="S608" s="155">
        <v>2.87</v>
      </c>
      <c r="T608" s="155">
        <v>0.3</v>
      </c>
      <c r="U608" s="154" t="s">
        <v>94</v>
      </c>
      <c r="V608" s="153" t="s">
        <v>89</v>
      </c>
      <c r="W608" s="153" t="s">
        <v>169</v>
      </c>
      <c r="X608" s="151">
        <v>89.99</v>
      </c>
      <c r="Y608" s="151">
        <v>67.489999999999995</v>
      </c>
      <c r="Z608" s="156">
        <v>9.5299999999999996E-2</v>
      </c>
      <c r="AA608" s="153" t="s">
        <v>171</v>
      </c>
      <c r="AB608" s="153" t="s">
        <v>5055</v>
      </c>
      <c r="AC608" s="153" t="s">
        <v>6061</v>
      </c>
      <c r="AD608" s="157" t="s">
        <v>570</v>
      </c>
      <c r="AE608" s="110">
        <v>0</v>
      </c>
      <c r="AF608" s="110">
        <v>48</v>
      </c>
      <c r="AG608" s="112">
        <f t="shared" si="103"/>
        <v>0</v>
      </c>
      <c r="AH608" s="110">
        <f>SUM(AG$4:AG608)</f>
        <v>13</v>
      </c>
      <c r="AI608" s="112">
        <f t="shared" si="101"/>
        <v>1</v>
      </c>
      <c r="AJ608" s="110">
        <f>COUNTIF(AI$4:AI608,"&gt;0")</f>
        <v>69</v>
      </c>
      <c r="AK608" s="110">
        <v>0</v>
      </c>
      <c r="AL608" s="110">
        <v>49</v>
      </c>
      <c r="AM608" s="172" t="str">
        <f>IF(OR(Table1[[#This Row],[Line total ordered for now]]&gt;0,Table1[[#This Row],[Line total ordered for season]]&gt;0),1,"")</f>
        <v/>
      </c>
      <c r="AN608" s="173">
        <f>COUNTIF(AM$4:AM608,"&gt;0")</f>
        <v>0</v>
      </c>
      <c r="AO608" s="173">
        <f>Table1[[#This Row],[ORDER QUANTITY
to be collected BEFORE 31.3.22]]</f>
        <v>0</v>
      </c>
      <c r="AP608" s="174">
        <f t="shared" si="100"/>
        <v>0</v>
      </c>
      <c r="AQ608" s="174">
        <f>IFERROR(INDEX(Retail!H:H,MATCH($D608,Retail!$D:$D,0)),0)</f>
        <v>0</v>
      </c>
      <c r="AR608" s="174">
        <f>IFERROR(INDEX(Retail!J:J,MATCH($D608,Retail!$D:$D,0)),0)</f>
        <v>0</v>
      </c>
      <c r="AS608" s="174">
        <f>IFERROR(INDEX('NEW2022'!H:H,MATCH($D608,'NEW2022'!D:D,0)),0)</f>
        <v>0</v>
      </c>
      <c r="AT608" s="174">
        <f>IFERROR(INDEX('NEW2022'!J:J,MATCH($D608,'NEW2022'!D:D,0)),0)</f>
        <v>0</v>
      </c>
      <c r="AU608" s="174">
        <f>IFERROR(INDEX('Quiet Items'!H:H,MATCH($D608,'Quiet Items'!D:D,0)),0)</f>
        <v>0</v>
      </c>
      <c r="AV608" s="174">
        <f>IFERROR(INDEX('Quiet Items'!J:J,MATCH($D608,'Quiet Items'!D:D,0)),0)</f>
        <v>0</v>
      </c>
      <c r="AW608" s="174">
        <f>IFERROR(INDEX('1.4G'!H:H,MATCH($D608,'1.4G'!D:D,0)),0)</f>
        <v>0</v>
      </c>
      <c r="AX608" s="174">
        <f>IFERROR(INDEX('1.4G'!J:J,MATCH($D608,'1.4G'!D:D,0)),0)</f>
        <v>0</v>
      </c>
      <c r="AY608" s="174">
        <f t="shared" si="105"/>
        <v>0</v>
      </c>
      <c r="AZ608" s="174">
        <f t="shared" si="106"/>
        <v>0</v>
      </c>
      <c r="BA608" s="175">
        <f>IFERROR(Table1[[#This Row],[Line total ordered for now]]*Table1[[#This Row],[GUARANTEED PRICE
for STOCK orders collected before 31.3.22]],0)</f>
        <v>0</v>
      </c>
      <c r="BB608" s="175">
        <f t="shared" si="102"/>
        <v>0</v>
      </c>
      <c r="BC608" s="176">
        <f>(AZ608+Table1[[#This Row],[Line total ordered for now]])*Z608</f>
        <v>0</v>
      </c>
      <c r="BD608" s="200">
        <v>100.53</v>
      </c>
      <c r="BE608" s="65"/>
      <c r="BF608" s="65"/>
      <c r="BG608" s="65"/>
      <c r="BH608" s="65"/>
      <c r="BI608" s="65"/>
      <c r="BJ608" s="65"/>
      <c r="BK608" s="65"/>
      <c r="BL608" s="55"/>
      <c r="BM608"/>
      <c r="BN608"/>
      <c r="BO608"/>
      <c r="BP608"/>
      <c r="BQ608"/>
      <c r="BR608"/>
      <c r="BS608"/>
      <c r="BT608"/>
    </row>
    <row r="609" spans="1:72" ht="15.75">
      <c r="A609" s="202">
        <v>606</v>
      </c>
      <c r="B609" s="68" t="s">
        <v>6378</v>
      </c>
      <c r="C609" s="149" t="s">
        <v>182</v>
      </c>
      <c r="D609" s="149" t="s">
        <v>30</v>
      </c>
      <c r="E609" s="149" t="s">
        <v>414</v>
      </c>
      <c r="F609" s="158" t="str">
        <f t="shared" si="104"/>
        <v>Video</v>
      </c>
      <c r="G609" s="187">
        <v>10</v>
      </c>
      <c r="H609" s="150"/>
      <c r="I609" s="184">
        <v>94.4</v>
      </c>
      <c r="J609" s="150"/>
      <c r="K609" s="151">
        <v>27.925000000000001</v>
      </c>
      <c r="L609" s="152">
        <v>106.11499999999999</v>
      </c>
      <c r="M609" s="152">
        <v>111.7</v>
      </c>
      <c r="N609" s="153" t="s">
        <v>148</v>
      </c>
      <c r="O609" s="154">
        <v>4</v>
      </c>
      <c r="P609" s="153">
        <v>29</v>
      </c>
      <c r="Q609" s="153" t="s">
        <v>147</v>
      </c>
      <c r="R609" s="155">
        <v>19</v>
      </c>
      <c r="S609" s="155">
        <v>3.12</v>
      </c>
      <c r="T609" s="155">
        <v>0.3</v>
      </c>
      <c r="U609" s="154" t="s">
        <v>94</v>
      </c>
      <c r="V609" s="153" t="s">
        <v>89</v>
      </c>
      <c r="W609" s="153" t="s">
        <v>169</v>
      </c>
      <c r="X609" s="151">
        <v>89.99</v>
      </c>
      <c r="Y609" s="151">
        <v>67.489999999999995</v>
      </c>
      <c r="Z609" s="156">
        <v>8.4000000000000005E-2</v>
      </c>
      <c r="AA609" s="153" t="s">
        <v>171</v>
      </c>
      <c r="AB609" s="153" t="s">
        <v>5059</v>
      </c>
      <c r="AC609" s="153" t="s">
        <v>6061</v>
      </c>
      <c r="AD609" s="157" t="s">
        <v>309</v>
      </c>
      <c r="AE609" s="110">
        <v>0</v>
      </c>
      <c r="AF609" s="110">
        <v>48</v>
      </c>
      <c r="AG609" s="112">
        <f t="shared" si="103"/>
        <v>0</v>
      </c>
      <c r="AH609" s="110">
        <f>SUM(AG$4:AG609)</f>
        <v>13</v>
      </c>
      <c r="AI609" s="112">
        <f t="shared" si="101"/>
        <v>1</v>
      </c>
      <c r="AJ609" s="110">
        <f>COUNTIF(AI$4:AI609,"&gt;0")</f>
        <v>70</v>
      </c>
      <c r="AK609" s="110">
        <v>0</v>
      </c>
      <c r="AL609" s="110">
        <v>49</v>
      </c>
      <c r="AM609" s="172" t="str">
        <f>IF(OR(Table1[[#This Row],[Line total ordered for now]]&gt;0,Table1[[#This Row],[Line total ordered for season]]&gt;0),1,"")</f>
        <v/>
      </c>
      <c r="AN609" s="173">
        <f>COUNTIF(AM$4:AM609,"&gt;0")</f>
        <v>0</v>
      </c>
      <c r="AO609" s="173">
        <f>Table1[[#This Row],[ORDER QUANTITY
to be collected BEFORE 31.3.22]]</f>
        <v>0</v>
      </c>
      <c r="AP609" s="174">
        <f t="shared" si="100"/>
        <v>0</v>
      </c>
      <c r="AQ609" s="174">
        <f>IFERROR(INDEX(Retail!H:H,MATCH($D609,Retail!$D:$D,0)),0)</f>
        <v>0</v>
      </c>
      <c r="AR609" s="174">
        <f>IFERROR(INDEX(Retail!J:J,MATCH($D609,Retail!$D:$D,0)),0)</f>
        <v>0</v>
      </c>
      <c r="AS609" s="174">
        <f>IFERROR(INDEX('NEW2022'!H:H,MATCH($D609,'NEW2022'!D:D,0)),0)</f>
        <v>0</v>
      </c>
      <c r="AT609" s="174">
        <f>IFERROR(INDEX('NEW2022'!J:J,MATCH($D609,'NEW2022'!D:D,0)),0)</f>
        <v>0</v>
      </c>
      <c r="AU609" s="174">
        <f>IFERROR(INDEX('Quiet Items'!H:H,MATCH($D609,'Quiet Items'!D:D,0)),0)</f>
        <v>0</v>
      </c>
      <c r="AV609" s="174">
        <f>IFERROR(INDEX('Quiet Items'!J:J,MATCH($D609,'Quiet Items'!D:D,0)),0)</f>
        <v>0</v>
      </c>
      <c r="AW609" s="174">
        <f>IFERROR(INDEX('1.4G'!H:H,MATCH($D609,'1.4G'!D:D,0)),0)</f>
        <v>0</v>
      </c>
      <c r="AX609" s="174">
        <f>IFERROR(INDEX('1.4G'!J:J,MATCH($D609,'1.4G'!D:D,0)),0)</f>
        <v>0</v>
      </c>
      <c r="AY609" s="174">
        <f t="shared" si="105"/>
        <v>0</v>
      </c>
      <c r="AZ609" s="174">
        <f t="shared" si="106"/>
        <v>0</v>
      </c>
      <c r="BA609" s="175">
        <f>IFERROR(Table1[[#This Row],[Line total ordered for now]]*Table1[[#This Row],[GUARANTEED PRICE
for STOCK orders collected before 31.3.22]],0)</f>
        <v>0</v>
      </c>
      <c r="BB609" s="175">
        <f t="shared" si="102"/>
        <v>0</v>
      </c>
      <c r="BC609" s="176">
        <f>(AZ609+Table1[[#This Row],[Line total ordered for now]])*Z609</f>
        <v>0</v>
      </c>
      <c r="BD609" s="200">
        <v>100.53</v>
      </c>
      <c r="BE609" s="65"/>
      <c r="BF609" s="65"/>
      <c r="BG609" s="65"/>
      <c r="BH609" s="65"/>
      <c r="BI609" s="65"/>
      <c r="BJ609" s="65"/>
      <c r="BK609" s="65"/>
      <c r="BL609" s="55"/>
      <c r="BM609"/>
      <c r="BN609"/>
      <c r="BO609"/>
      <c r="BP609"/>
      <c r="BQ609"/>
      <c r="BR609"/>
      <c r="BS609"/>
      <c r="BT609"/>
    </row>
    <row r="610" spans="1:72" ht="15.75">
      <c r="A610" s="202">
        <v>607</v>
      </c>
      <c r="B610" s="68" t="s">
        <v>6378</v>
      </c>
      <c r="C610" s="149" t="s">
        <v>182</v>
      </c>
      <c r="D610" s="149" t="s">
        <v>3090</v>
      </c>
      <c r="E610" s="149" t="s">
        <v>1961</v>
      </c>
      <c r="F610" s="158" t="str">
        <f t="shared" si="104"/>
        <v/>
      </c>
      <c r="G610" s="187">
        <v>32</v>
      </c>
      <c r="H610" s="150"/>
      <c r="I610" s="184">
        <v>101.13</v>
      </c>
      <c r="J610" s="150"/>
      <c r="K610" s="151">
        <v>30.327884593352962</v>
      </c>
      <c r="L610" s="152">
        <v>110.39349991980478</v>
      </c>
      <c r="M610" s="152">
        <v>121.31153837341185</v>
      </c>
      <c r="N610" s="153" t="s">
        <v>148</v>
      </c>
      <c r="O610" s="154">
        <v>4</v>
      </c>
      <c r="P610" s="153">
        <v>30</v>
      </c>
      <c r="Q610" s="153" t="s">
        <v>206</v>
      </c>
      <c r="R610" s="155">
        <v>17</v>
      </c>
      <c r="S610" s="155">
        <v>2.64</v>
      </c>
      <c r="T610" s="155">
        <v>0.3</v>
      </c>
      <c r="U610" s="154" t="s">
        <v>95</v>
      </c>
      <c r="V610" s="153" t="s">
        <v>88</v>
      </c>
      <c r="W610" s="153" t="s">
        <v>627</v>
      </c>
      <c r="X610" s="151" t="s">
        <v>6378</v>
      </c>
      <c r="Y610" s="151" t="s">
        <v>6378</v>
      </c>
      <c r="Z610" s="156">
        <v>9.5324999999999993E-2</v>
      </c>
      <c r="AA610" s="153" t="s">
        <v>943</v>
      </c>
      <c r="AB610" s="153" t="s">
        <v>5302</v>
      </c>
      <c r="AC610" s="153" t="s">
        <v>4790</v>
      </c>
      <c r="AD610" s="157">
        <v>0</v>
      </c>
      <c r="AE610" s="110">
        <v>0</v>
      </c>
      <c r="AF610" s="110">
        <v>48</v>
      </c>
      <c r="AG610" s="112">
        <f t="shared" si="103"/>
        <v>0</v>
      </c>
      <c r="AH610" s="110">
        <f>SUM(AG$4:AG610)</f>
        <v>13</v>
      </c>
      <c r="AI610" s="112">
        <f t="shared" si="101"/>
        <v>0</v>
      </c>
      <c r="AJ610" s="110">
        <f>COUNTIF(AI$4:AI610,"&gt;0")</f>
        <v>70</v>
      </c>
      <c r="AK610" s="110">
        <v>1</v>
      </c>
      <c r="AL610" s="110">
        <v>50</v>
      </c>
      <c r="AM610" s="172" t="str">
        <f>IF(OR(Table1[[#This Row],[Line total ordered for now]]&gt;0,Table1[[#This Row],[Line total ordered for season]]&gt;0),1,"")</f>
        <v/>
      </c>
      <c r="AN610" s="173">
        <f>COUNTIF(AM$4:AM610,"&gt;0")</f>
        <v>0</v>
      </c>
      <c r="AO610" s="173">
        <f>Table1[[#This Row],[ORDER QUANTITY
to be collected BEFORE 31.3.22]]</f>
        <v>0</v>
      </c>
      <c r="AP610" s="174">
        <f t="shared" si="100"/>
        <v>0</v>
      </c>
      <c r="AQ610" s="174">
        <f>IFERROR(INDEX(Retail!H:H,MATCH($D610,Retail!$D:$D,0)),0)</f>
        <v>0</v>
      </c>
      <c r="AR610" s="174">
        <f>IFERROR(INDEX(Retail!J:J,MATCH($D610,Retail!$D:$D,0)),0)</f>
        <v>0</v>
      </c>
      <c r="AS610" s="174">
        <f>IFERROR(INDEX('NEW2022'!H:H,MATCH($D610,'NEW2022'!D:D,0)),0)</f>
        <v>0</v>
      </c>
      <c r="AT610" s="174">
        <f>IFERROR(INDEX('NEW2022'!J:J,MATCH($D610,'NEW2022'!D:D,0)),0)</f>
        <v>0</v>
      </c>
      <c r="AU610" s="174">
        <f>IFERROR(INDEX('Quiet Items'!H:H,MATCH($D610,'Quiet Items'!D:D,0)),0)</f>
        <v>0</v>
      </c>
      <c r="AV610" s="174">
        <f>IFERROR(INDEX('Quiet Items'!J:J,MATCH($D610,'Quiet Items'!D:D,0)),0)</f>
        <v>0</v>
      </c>
      <c r="AW610" s="174">
        <f>IFERROR(INDEX('1.4G'!H:H,MATCH($D610,'1.4G'!D:D,0)),0)</f>
        <v>0</v>
      </c>
      <c r="AX610" s="174">
        <f>IFERROR(INDEX('1.4G'!J:J,MATCH($D610,'1.4G'!D:D,0)),0)</f>
        <v>0</v>
      </c>
      <c r="AY610" s="174">
        <f t="shared" si="105"/>
        <v>0</v>
      </c>
      <c r="AZ610" s="174">
        <f t="shared" si="106"/>
        <v>0</v>
      </c>
      <c r="BA610" s="175">
        <f>IFERROR(Table1[[#This Row],[Line total ordered for now]]*Table1[[#This Row],[GUARANTEED PRICE
for STOCK orders collected before 31.3.22]],0)</f>
        <v>0</v>
      </c>
      <c r="BB610" s="175">
        <f t="shared" si="102"/>
        <v>0</v>
      </c>
      <c r="BC610" s="176">
        <f>(AZ610+Table1[[#This Row],[Line total ordered for now]])*Z610</f>
        <v>0</v>
      </c>
      <c r="BD610" s="200">
        <v>103.11480761740007</v>
      </c>
      <c r="BE610" s="65"/>
      <c r="BF610" s="65"/>
      <c r="BG610" s="65"/>
      <c r="BH610" s="65"/>
      <c r="BI610" s="65"/>
      <c r="BJ610" s="65"/>
      <c r="BK610" s="65"/>
      <c r="BL610" s="55"/>
      <c r="BM610"/>
      <c r="BN610"/>
      <c r="BO610"/>
      <c r="BP610"/>
      <c r="BQ610"/>
      <c r="BR610"/>
      <c r="BS610"/>
      <c r="BT610"/>
    </row>
    <row r="611" spans="1:72" ht="15.75">
      <c r="A611" s="202">
        <v>608</v>
      </c>
      <c r="B611" s="68" t="s">
        <v>6378</v>
      </c>
      <c r="C611" s="149" t="s">
        <v>182</v>
      </c>
      <c r="D611" s="149" t="s">
        <v>33</v>
      </c>
      <c r="E611" s="149" t="s">
        <v>329</v>
      </c>
      <c r="F611" s="158" t="str">
        <f t="shared" si="104"/>
        <v>Video</v>
      </c>
      <c r="G611" s="187">
        <v>0</v>
      </c>
      <c r="H611" s="150"/>
      <c r="I611" s="184">
        <v>94.4</v>
      </c>
      <c r="J611" s="150"/>
      <c r="K611" s="151">
        <v>30.637951533944964</v>
      </c>
      <c r="L611" s="152">
        <v>116.42421582899085</v>
      </c>
      <c r="M611" s="152">
        <v>122.55180613577986</v>
      </c>
      <c r="N611" s="153" t="s">
        <v>148</v>
      </c>
      <c r="O611" s="154">
        <v>4</v>
      </c>
      <c r="P611" s="153">
        <v>30</v>
      </c>
      <c r="Q611" s="153" t="s">
        <v>146</v>
      </c>
      <c r="R611" s="155">
        <v>20</v>
      </c>
      <c r="S611" s="155">
        <v>2.8</v>
      </c>
      <c r="T611" s="155">
        <v>0.3</v>
      </c>
      <c r="U611" s="154" t="s">
        <v>94</v>
      </c>
      <c r="V611" s="153" t="s">
        <v>89</v>
      </c>
      <c r="W611" s="153" t="s">
        <v>169</v>
      </c>
      <c r="X611" s="151">
        <v>89.99</v>
      </c>
      <c r="Y611" s="151">
        <v>67.489999999999995</v>
      </c>
      <c r="Z611" s="156">
        <v>9.5299999999999996E-2</v>
      </c>
      <c r="AA611" s="153" t="s">
        <v>170</v>
      </c>
      <c r="AB611" s="153" t="s">
        <v>5844</v>
      </c>
      <c r="AC611" s="153" t="s">
        <v>6061</v>
      </c>
      <c r="AD611" s="157" t="s">
        <v>567</v>
      </c>
      <c r="AE611" s="110">
        <v>1</v>
      </c>
      <c r="AF611" s="110">
        <v>49</v>
      </c>
      <c r="AG611" s="112">
        <f t="shared" si="103"/>
        <v>0</v>
      </c>
      <c r="AH611" s="110">
        <f>SUM(AG$4:AG611)</f>
        <v>13</v>
      </c>
      <c r="AI611" s="112">
        <f t="shared" si="101"/>
        <v>1</v>
      </c>
      <c r="AJ611" s="110">
        <f>COUNTIF(AI$4:AI611,"&gt;0")</f>
        <v>71</v>
      </c>
      <c r="AK611" s="110">
        <v>0</v>
      </c>
      <c r="AL611" s="110">
        <v>50</v>
      </c>
      <c r="AM611" s="172" t="str">
        <f>IF(OR(Table1[[#This Row],[Line total ordered for now]]&gt;0,Table1[[#This Row],[Line total ordered for season]]&gt;0),1,"")</f>
        <v/>
      </c>
      <c r="AN611" s="173">
        <f>COUNTIF(AM$4:AM611,"&gt;0")</f>
        <v>0</v>
      </c>
      <c r="AO611" s="173">
        <f>Table1[[#This Row],[ORDER QUANTITY
to be collected BEFORE 31.3.22]]</f>
        <v>0</v>
      </c>
      <c r="AP611" s="174">
        <f t="shared" si="100"/>
        <v>0</v>
      </c>
      <c r="AQ611" s="174">
        <f>IFERROR(INDEX(Retail!H:H,MATCH($D611,Retail!$D:$D,0)),0)</f>
        <v>0</v>
      </c>
      <c r="AR611" s="174">
        <f>IFERROR(INDEX(Retail!J:J,MATCH($D611,Retail!$D:$D,0)),0)</f>
        <v>0</v>
      </c>
      <c r="AS611" s="174">
        <f>IFERROR(INDEX('NEW2022'!H:H,MATCH($D611,'NEW2022'!D:D,0)),0)</f>
        <v>0</v>
      </c>
      <c r="AT611" s="174">
        <f>IFERROR(INDEX('NEW2022'!J:J,MATCH($D611,'NEW2022'!D:D,0)),0)</f>
        <v>0</v>
      </c>
      <c r="AU611" s="174">
        <f>IFERROR(INDEX('Quiet Items'!H:H,MATCH($D611,'Quiet Items'!D:D,0)),0)</f>
        <v>0</v>
      </c>
      <c r="AV611" s="174">
        <f>IFERROR(INDEX('Quiet Items'!J:J,MATCH($D611,'Quiet Items'!D:D,0)),0)</f>
        <v>0</v>
      </c>
      <c r="AW611" s="174">
        <f>IFERROR(INDEX('1.4G'!H:H,MATCH($D611,'1.4G'!D:D,0)),0)</f>
        <v>0</v>
      </c>
      <c r="AX611" s="174">
        <f>IFERROR(INDEX('1.4G'!J:J,MATCH($D611,'1.4G'!D:D,0)),0)</f>
        <v>0</v>
      </c>
      <c r="AY611" s="174">
        <f t="shared" si="105"/>
        <v>0</v>
      </c>
      <c r="AZ611" s="174">
        <f t="shared" si="106"/>
        <v>0</v>
      </c>
      <c r="BA611" s="175">
        <f>IFERROR(Table1[[#This Row],[Line total ordered for now]]*Table1[[#This Row],[GUARANTEED PRICE
for STOCK orders collected before 31.3.22]],0)</f>
        <v>0</v>
      </c>
      <c r="BB611" s="175">
        <f t="shared" si="102"/>
        <v>0</v>
      </c>
      <c r="BC611" s="176">
        <f>(AZ611+Table1[[#This Row],[Line total ordered for now]])*Z611</f>
        <v>0</v>
      </c>
      <c r="BD611" s="200">
        <v>110.29662552220188</v>
      </c>
      <c r="BE611" s="65"/>
      <c r="BF611" s="65"/>
      <c r="BG611" s="65"/>
      <c r="BH611" s="65"/>
      <c r="BI611" s="65"/>
      <c r="BJ611" s="65"/>
      <c r="BK611" s="65"/>
      <c r="BL611" s="55"/>
      <c r="BM611"/>
      <c r="BN611"/>
      <c r="BO611"/>
      <c r="BP611"/>
      <c r="BQ611"/>
      <c r="BR611"/>
      <c r="BS611"/>
      <c r="BT611"/>
    </row>
    <row r="612" spans="1:72" ht="15.75">
      <c r="A612" s="202">
        <v>609</v>
      </c>
      <c r="B612" s="68" t="s">
        <v>6378</v>
      </c>
      <c r="C612" s="149" t="s">
        <v>182</v>
      </c>
      <c r="D612" s="149" t="s">
        <v>34</v>
      </c>
      <c r="E612" s="149" t="s">
        <v>351</v>
      </c>
      <c r="F612" s="158" t="str">
        <f t="shared" si="104"/>
        <v>Video</v>
      </c>
      <c r="G612" s="187">
        <v>0</v>
      </c>
      <c r="H612" s="150"/>
      <c r="I612" s="184">
        <v>94.4</v>
      </c>
      <c r="J612" s="150"/>
      <c r="K612" s="151">
        <v>31.304625796394465</v>
      </c>
      <c r="L612" s="152">
        <v>118.95757802629896</v>
      </c>
      <c r="M612" s="152">
        <v>125.21850318557786</v>
      </c>
      <c r="N612" s="153" t="s">
        <v>148</v>
      </c>
      <c r="O612" s="154">
        <v>4</v>
      </c>
      <c r="P612" s="153">
        <v>35</v>
      </c>
      <c r="Q612" s="153" t="s">
        <v>147</v>
      </c>
      <c r="R612" s="155">
        <v>17</v>
      </c>
      <c r="S612" s="155">
        <v>2.48</v>
      </c>
      <c r="T612" s="155">
        <v>0.3</v>
      </c>
      <c r="U612" s="154" t="s">
        <v>94</v>
      </c>
      <c r="V612" s="153" t="s">
        <v>89</v>
      </c>
      <c r="W612" s="153" t="s">
        <v>169</v>
      </c>
      <c r="X612" s="151">
        <v>89.99</v>
      </c>
      <c r="Y612" s="151">
        <v>67.489999999999995</v>
      </c>
      <c r="Z612" s="156">
        <v>9.5299999999999996E-2</v>
      </c>
      <c r="AA612" s="153" t="s">
        <v>171</v>
      </c>
      <c r="AB612" s="153" t="s">
        <v>5104</v>
      </c>
      <c r="AC612" s="153" t="s">
        <v>149</v>
      </c>
      <c r="AD612" s="157" t="s">
        <v>495</v>
      </c>
      <c r="AE612" s="110">
        <v>0</v>
      </c>
      <c r="AF612" s="110">
        <v>49</v>
      </c>
      <c r="AG612" s="112">
        <f t="shared" si="103"/>
        <v>0</v>
      </c>
      <c r="AH612" s="110">
        <f>SUM(AG$4:AG612)</f>
        <v>13</v>
      </c>
      <c r="AI612" s="112">
        <f t="shared" si="101"/>
        <v>1</v>
      </c>
      <c r="AJ612" s="110">
        <f>COUNTIF(AI$4:AI612,"&gt;0")</f>
        <v>72</v>
      </c>
      <c r="AK612" s="110">
        <v>0</v>
      </c>
      <c r="AL612" s="110">
        <v>50</v>
      </c>
      <c r="AM612" s="172" t="str">
        <f>IF(OR(Table1[[#This Row],[Line total ordered for now]]&gt;0,Table1[[#This Row],[Line total ordered for season]]&gt;0),1,"")</f>
        <v/>
      </c>
      <c r="AN612" s="173">
        <f>COUNTIF(AM$4:AM612,"&gt;0")</f>
        <v>0</v>
      </c>
      <c r="AO612" s="173">
        <f>Table1[[#This Row],[ORDER QUANTITY
to be collected BEFORE 31.3.22]]</f>
        <v>0</v>
      </c>
      <c r="AP612" s="174">
        <f t="shared" si="100"/>
        <v>0</v>
      </c>
      <c r="AQ612" s="174">
        <f>IFERROR(INDEX(Retail!H:H,MATCH($D612,Retail!$D:$D,0)),0)</f>
        <v>0</v>
      </c>
      <c r="AR612" s="174">
        <f>IFERROR(INDEX(Retail!J:J,MATCH($D612,Retail!$D:$D,0)),0)</f>
        <v>0</v>
      </c>
      <c r="AS612" s="174">
        <f>IFERROR(INDEX('NEW2022'!H:H,MATCH($D612,'NEW2022'!D:D,0)),0)</f>
        <v>0</v>
      </c>
      <c r="AT612" s="174">
        <f>IFERROR(INDEX('NEW2022'!J:J,MATCH($D612,'NEW2022'!D:D,0)),0)</f>
        <v>0</v>
      </c>
      <c r="AU612" s="174">
        <f>IFERROR(INDEX('Quiet Items'!H:H,MATCH($D612,'Quiet Items'!D:D,0)),0)</f>
        <v>0</v>
      </c>
      <c r="AV612" s="174">
        <f>IFERROR(INDEX('Quiet Items'!J:J,MATCH($D612,'Quiet Items'!D:D,0)),0)</f>
        <v>0</v>
      </c>
      <c r="AW612" s="174">
        <f>IFERROR(INDEX('1.4G'!H:H,MATCH($D612,'1.4G'!D:D,0)),0)</f>
        <v>0</v>
      </c>
      <c r="AX612" s="174">
        <f>IFERROR(INDEX('1.4G'!J:J,MATCH($D612,'1.4G'!D:D,0)),0)</f>
        <v>0</v>
      </c>
      <c r="AY612" s="174">
        <f t="shared" si="105"/>
        <v>0</v>
      </c>
      <c r="AZ612" s="174">
        <f t="shared" si="106"/>
        <v>0</v>
      </c>
      <c r="BA612" s="175">
        <f>IFERROR(Table1[[#This Row],[Line total ordered for now]]*Table1[[#This Row],[GUARANTEED PRICE
for STOCK orders collected before 31.3.22]],0)</f>
        <v>0</v>
      </c>
      <c r="BB612" s="175">
        <f t="shared" si="102"/>
        <v>0</v>
      </c>
      <c r="BC612" s="176">
        <f>(AZ612+Table1[[#This Row],[Line total ordered for now]])*Z612</f>
        <v>0</v>
      </c>
      <c r="BD612" s="200">
        <v>112.69665286702008</v>
      </c>
      <c r="BE612" s="65"/>
      <c r="BF612" s="65"/>
      <c r="BG612" s="65"/>
      <c r="BH612" s="65"/>
      <c r="BI612" s="65"/>
      <c r="BJ612" s="65"/>
      <c r="BK612" s="65"/>
      <c r="BL612" s="55"/>
      <c r="BM612"/>
      <c r="BN612"/>
      <c r="BO612"/>
      <c r="BP612"/>
      <c r="BQ612"/>
      <c r="BR612"/>
      <c r="BS612"/>
      <c r="BT612"/>
    </row>
    <row r="613" spans="1:72" ht="15.75">
      <c r="A613" s="202">
        <v>610</v>
      </c>
      <c r="B613" s="68" t="s">
        <v>6378</v>
      </c>
      <c r="C613" s="149" t="s">
        <v>182</v>
      </c>
      <c r="D613" s="149" t="s">
        <v>31</v>
      </c>
      <c r="E613" s="149" t="s">
        <v>331</v>
      </c>
      <c r="F613" s="158" t="str">
        <f t="shared" si="104"/>
        <v>Video</v>
      </c>
      <c r="G613" s="187">
        <v>8</v>
      </c>
      <c r="H613" s="150"/>
      <c r="I613" s="184">
        <v>94.4</v>
      </c>
      <c r="J613" s="150"/>
      <c r="K613" s="151">
        <v>31.777205020409269</v>
      </c>
      <c r="L613" s="152">
        <v>120.75337907755522</v>
      </c>
      <c r="M613" s="152">
        <v>127.10882008163708</v>
      </c>
      <c r="N613" s="153" t="s">
        <v>148</v>
      </c>
      <c r="O613" s="154">
        <v>4</v>
      </c>
      <c r="P613" s="153">
        <v>30</v>
      </c>
      <c r="Q613" s="153" t="s">
        <v>147</v>
      </c>
      <c r="R613" s="155">
        <v>17</v>
      </c>
      <c r="S613" s="155">
        <v>3.7</v>
      </c>
      <c r="T613" s="155">
        <v>0.3</v>
      </c>
      <c r="U613" s="154" t="s">
        <v>94</v>
      </c>
      <c r="V613" s="153" t="s">
        <v>89</v>
      </c>
      <c r="W613" s="153" t="s">
        <v>169</v>
      </c>
      <c r="X613" s="151">
        <v>89.99</v>
      </c>
      <c r="Y613" s="151">
        <v>67.489999999999995</v>
      </c>
      <c r="Z613" s="156">
        <v>9.5299999999999996E-2</v>
      </c>
      <c r="AA613" s="153" t="s">
        <v>171</v>
      </c>
      <c r="AB613" s="153" t="s">
        <v>5056</v>
      </c>
      <c r="AC613" s="153" t="s">
        <v>6061</v>
      </c>
      <c r="AD613" s="157" t="s">
        <v>283</v>
      </c>
      <c r="AE613" s="110">
        <v>0</v>
      </c>
      <c r="AF613" s="110">
        <v>49</v>
      </c>
      <c r="AG613" s="112">
        <f t="shared" si="103"/>
        <v>0</v>
      </c>
      <c r="AH613" s="110">
        <f>SUM(AG$4:AG613)</f>
        <v>13</v>
      </c>
      <c r="AI613" s="112">
        <f t="shared" si="101"/>
        <v>1</v>
      </c>
      <c r="AJ613" s="110">
        <f>COUNTIF(AI$4:AI613,"&gt;0")</f>
        <v>73</v>
      </c>
      <c r="AK613" s="110">
        <v>0</v>
      </c>
      <c r="AL613" s="110">
        <v>50</v>
      </c>
      <c r="AM613" s="172" t="str">
        <f>IF(OR(Table1[[#This Row],[Line total ordered for now]]&gt;0,Table1[[#This Row],[Line total ordered for season]]&gt;0),1,"")</f>
        <v/>
      </c>
      <c r="AN613" s="173">
        <f>COUNTIF(AM$4:AM613,"&gt;0")</f>
        <v>0</v>
      </c>
      <c r="AO613" s="173">
        <f>Table1[[#This Row],[ORDER QUANTITY
to be collected BEFORE 31.3.22]]</f>
        <v>0</v>
      </c>
      <c r="AP613" s="174">
        <f t="shared" si="100"/>
        <v>0</v>
      </c>
      <c r="AQ613" s="174">
        <f>IFERROR(INDEX(Retail!H:H,MATCH($D613,Retail!$D:$D,0)),0)</f>
        <v>0</v>
      </c>
      <c r="AR613" s="174">
        <f>IFERROR(INDEX(Retail!J:J,MATCH($D613,Retail!$D:$D,0)),0)</f>
        <v>0</v>
      </c>
      <c r="AS613" s="174">
        <f>IFERROR(INDEX('NEW2022'!H:H,MATCH($D613,'NEW2022'!D:D,0)),0)</f>
        <v>0</v>
      </c>
      <c r="AT613" s="174">
        <f>IFERROR(INDEX('NEW2022'!J:J,MATCH($D613,'NEW2022'!D:D,0)),0)</f>
        <v>0</v>
      </c>
      <c r="AU613" s="174">
        <f>IFERROR(INDEX('Quiet Items'!H:H,MATCH($D613,'Quiet Items'!D:D,0)),0)</f>
        <v>0</v>
      </c>
      <c r="AV613" s="174">
        <f>IFERROR(INDEX('Quiet Items'!J:J,MATCH($D613,'Quiet Items'!D:D,0)),0)</f>
        <v>0</v>
      </c>
      <c r="AW613" s="174">
        <f>IFERROR(INDEX('1.4G'!H:H,MATCH($D613,'1.4G'!D:D,0)),0)</f>
        <v>0</v>
      </c>
      <c r="AX613" s="174">
        <f>IFERROR(INDEX('1.4G'!J:J,MATCH($D613,'1.4G'!D:D,0)),0)</f>
        <v>0</v>
      </c>
      <c r="AY613" s="174">
        <f t="shared" si="105"/>
        <v>0</v>
      </c>
      <c r="AZ613" s="174">
        <f t="shared" si="106"/>
        <v>0</v>
      </c>
      <c r="BA613" s="175">
        <f>IFERROR(Table1[[#This Row],[Line total ordered for now]]*Table1[[#This Row],[GUARANTEED PRICE
for STOCK orders collected before 31.3.22]],0)</f>
        <v>0</v>
      </c>
      <c r="BB613" s="175">
        <f t="shared" si="102"/>
        <v>0</v>
      </c>
      <c r="BC613" s="176">
        <f>(AZ613+Table1[[#This Row],[Line total ordered for now]])*Z613</f>
        <v>0</v>
      </c>
      <c r="BD613" s="200">
        <v>114.39793807347337</v>
      </c>
      <c r="BE613" s="65"/>
      <c r="BF613" s="65"/>
      <c r="BG613" s="65"/>
      <c r="BH613" s="65"/>
      <c r="BI613" s="65"/>
      <c r="BJ613" s="65"/>
      <c r="BK613" s="65"/>
      <c r="BL613" s="55"/>
      <c r="BM613"/>
      <c r="BN613"/>
      <c r="BO613"/>
      <c r="BP613"/>
      <c r="BQ613"/>
      <c r="BR613"/>
      <c r="BS613"/>
      <c r="BT613"/>
    </row>
    <row r="614" spans="1:72" ht="15.75">
      <c r="A614" s="202">
        <v>611</v>
      </c>
      <c r="B614" s="68" t="s">
        <v>6378</v>
      </c>
      <c r="C614" s="149" t="s">
        <v>182</v>
      </c>
      <c r="D614" s="149" t="s">
        <v>2584</v>
      </c>
      <c r="E614" s="149" t="s">
        <v>2585</v>
      </c>
      <c r="F614" s="158" t="str">
        <f t="shared" si="104"/>
        <v>Video</v>
      </c>
      <c r="G614" s="187">
        <v>0</v>
      </c>
      <c r="H614" s="150"/>
      <c r="I614" s="184">
        <v>56.04</v>
      </c>
      <c r="J614" s="150"/>
      <c r="K614" s="151">
        <v>32.505000000000003</v>
      </c>
      <c r="L614" s="152">
        <v>59.159100000000009</v>
      </c>
      <c r="M614" s="152">
        <v>65.010000000000005</v>
      </c>
      <c r="N614" s="153" t="s">
        <v>148</v>
      </c>
      <c r="O614" s="154">
        <v>2</v>
      </c>
      <c r="P614" s="153">
        <v>28</v>
      </c>
      <c r="Q614" s="153" t="s">
        <v>146</v>
      </c>
      <c r="R614" s="155">
        <v>10</v>
      </c>
      <c r="S614" s="155">
        <v>1.4</v>
      </c>
      <c r="T614" s="155">
        <v>0.3</v>
      </c>
      <c r="U614" s="154" t="s">
        <v>95</v>
      </c>
      <c r="V614" s="153" t="s">
        <v>88</v>
      </c>
      <c r="W614" s="153" t="s">
        <v>627</v>
      </c>
      <c r="X614" s="151" t="s">
        <v>6378</v>
      </c>
      <c r="Y614" s="151" t="s">
        <v>6378</v>
      </c>
      <c r="Z614" s="156">
        <v>4.36E-2</v>
      </c>
      <c r="AA614" s="153" t="s">
        <v>793</v>
      </c>
      <c r="AB614" s="153" t="s">
        <v>5090</v>
      </c>
      <c r="AC614" s="153" t="s">
        <v>149</v>
      </c>
      <c r="AD614" s="157" t="s">
        <v>2586</v>
      </c>
      <c r="AE614" s="110">
        <v>1</v>
      </c>
      <c r="AF614" s="110">
        <v>50</v>
      </c>
      <c r="AG614" s="112">
        <f t="shared" si="103"/>
        <v>0</v>
      </c>
      <c r="AH614" s="110">
        <f>SUM(AG$4:AG614)</f>
        <v>13</v>
      </c>
      <c r="AI614" s="112">
        <f t="shared" si="101"/>
        <v>0</v>
      </c>
      <c r="AJ614" s="110">
        <f>COUNTIF(AI$4:AI614,"&gt;0")</f>
        <v>73</v>
      </c>
      <c r="AK614" s="110">
        <v>1</v>
      </c>
      <c r="AL614" s="110">
        <v>51</v>
      </c>
      <c r="AM614" s="172" t="str">
        <f>IF(OR(Table1[[#This Row],[Line total ordered for now]]&gt;0,Table1[[#This Row],[Line total ordered for season]]&gt;0),1,"")</f>
        <v/>
      </c>
      <c r="AN614" s="173">
        <f>COUNTIF(AM$4:AM614,"&gt;0")</f>
        <v>0</v>
      </c>
      <c r="AO614" s="173">
        <f>Table1[[#This Row],[ORDER QUANTITY
to be collected BEFORE 31.3.22]]</f>
        <v>0</v>
      </c>
      <c r="AP614" s="174">
        <f t="shared" si="100"/>
        <v>0</v>
      </c>
      <c r="AQ614" s="174">
        <f>IFERROR(INDEX(Retail!H:H,MATCH($D614,Retail!$D:$D,0)),0)</f>
        <v>0</v>
      </c>
      <c r="AR614" s="174">
        <f>IFERROR(INDEX(Retail!J:J,MATCH($D614,Retail!$D:$D,0)),0)</f>
        <v>0</v>
      </c>
      <c r="AS614" s="174">
        <f>IFERROR(INDEX('NEW2022'!H:H,MATCH($D614,'NEW2022'!D:D,0)),0)</f>
        <v>0</v>
      </c>
      <c r="AT614" s="174">
        <f>IFERROR(INDEX('NEW2022'!J:J,MATCH($D614,'NEW2022'!D:D,0)),0)</f>
        <v>0</v>
      </c>
      <c r="AU614" s="174">
        <f>IFERROR(INDEX('Quiet Items'!H:H,MATCH($D614,'Quiet Items'!D:D,0)),0)</f>
        <v>0</v>
      </c>
      <c r="AV614" s="174">
        <f>IFERROR(INDEX('Quiet Items'!J:J,MATCH($D614,'Quiet Items'!D:D,0)),0)</f>
        <v>0</v>
      </c>
      <c r="AW614" s="174">
        <f>IFERROR(INDEX('1.4G'!H:H,MATCH($D614,'1.4G'!D:D,0)),0)</f>
        <v>0</v>
      </c>
      <c r="AX614" s="174">
        <f>IFERROR(INDEX('1.4G'!J:J,MATCH($D614,'1.4G'!D:D,0)),0)</f>
        <v>0</v>
      </c>
      <c r="AY614" s="174">
        <f t="shared" si="105"/>
        <v>0</v>
      </c>
      <c r="AZ614" s="174">
        <f t="shared" si="106"/>
        <v>0</v>
      </c>
      <c r="BA614" s="175">
        <f>IFERROR(Table1[[#This Row],[Line total ordered for now]]*Table1[[#This Row],[GUARANTEED PRICE
for STOCK orders collected before 31.3.22]],0)</f>
        <v>0</v>
      </c>
      <c r="BB614" s="175">
        <f t="shared" si="102"/>
        <v>0</v>
      </c>
      <c r="BC614" s="176">
        <f>(AZ614+Table1[[#This Row],[Line total ordered for now]])*Z614</f>
        <v>0</v>
      </c>
      <c r="BD614" s="200">
        <v>55.258500000000005</v>
      </c>
      <c r="BE614" s="65"/>
      <c r="BF614" s="65"/>
      <c r="BG614" s="65"/>
      <c r="BH614" s="65"/>
      <c r="BI614" s="65"/>
      <c r="BJ614" s="65"/>
      <c r="BK614" s="65"/>
      <c r="BL614" s="55"/>
      <c r="BM614"/>
      <c r="BN614"/>
      <c r="BO614"/>
      <c r="BP614"/>
      <c r="BQ614"/>
      <c r="BR614"/>
      <c r="BS614"/>
      <c r="BT614"/>
    </row>
    <row r="615" spans="1:72" ht="15.75">
      <c r="A615" s="202">
        <v>612</v>
      </c>
      <c r="B615" s="68" t="s">
        <v>6378</v>
      </c>
      <c r="C615" s="149" t="s">
        <v>182</v>
      </c>
      <c r="D615" s="149" t="s">
        <v>120</v>
      </c>
      <c r="E615" s="149" t="s">
        <v>393</v>
      </c>
      <c r="F615" s="158" t="str">
        <f t="shared" si="104"/>
        <v>Video</v>
      </c>
      <c r="G615" s="187">
        <v>0</v>
      </c>
      <c r="H615" s="150"/>
      <c r="I615" s="184">
        <v>78.069999999999993</v>
      </c>
      <c r="J615" s="150"/>
      <c r="K615" s="151">
        <v>32.887205557277269</v>
      </c>
      <c r="L615" s="152">
        <v>93.728535838240219</v>
      </c>
      <c r="M615" s="152">
        <v>98.661616671831808</v>
      </c>
      <c r="N615" s="153" t="s">
        <v>148</v>
      </c>
      <c r="O615" s="154">
        <v>3</v>
      </c>
      <c r="P615" s="153">
        <v>30</v>
      </c>
      <c r="Q615" s="153" t="s">
        <v>147</v>
      </c>
      <c r="R615" s="155">
        <v>13</v>
      </c>
      <c r="S615" s="155">
        <v>2.1</v>
      </c>
      <c r="T615" s="155">
        <v>0.3</v>
      </c>
      <c r="U615" s="154" t="s">
        <v>94</v>
      </c>
      <c r="V615" s="153" t="s">
        <v>89</v>
      </c>
      <c r="W615" s="153" t="s">
        <v>169</v>
      </c>
      <c r="X615" s="151">
        <v>99.99</v>
      </c>
      <c r="Y615" s="151">
        <v>74.989999999999995</v>
      </c>
      <c r="Z615" s="156">
        <v>7.2800000000000004E-2</v>
      </c>
      <c r="AA615" s="153" t="s">
        <v>237</v>
      </c>
      <c r="AB615" s="153" t="s">
        <v>5326</v>
      </c>
      <c r="AC615" s="153" t="s">
        <v>141</v>
      </c>
      <c r="AD615" s="157" t="s">
        <v>443</v>
      </c>
      <c r="AE615" s="110">
        <v>0</v>
      </c>
      <c r="AF615" s="110">
        <v>50</v>
      </c>
      <c r="AG615" s="112">
        <f t="shared" si="103"/>
        <v>0</v>
      </c>
      <c r="AH615" s="110">
        <f>SUM(AG$4:AG615)</f>
        <v>13</v>
      </c>
      <c r="AI615" s="112">
        <f t="shared" si="101"/>
        <v>1</v>
      </c>
      <c r="AJ615" s="110">
        <f>COUNTIF(AI$4:AI615,"&gt;0")</f>
        <v>74</v>
      </c>
      <c r="AK615" s="110">
        <v>0</v>
      </c>
      <c r="AL615" s="110">
        <v>51</v>
      </c>
      <c r="AM615" s="172" t="str">
        <f>IF(OR(Table1[[#This Row],[Line total ordered for now]]&gt;0,Table1[[#This Row],[Line total ordered for season]]&gt;0),1,"")</f>
        <v/>
      </c>
      <c r="AN615" s="173">
        <f>COUNTIF(AM$4:AM615,"&gt;0")</f>
        <v>0</v>
      </c>
      <c r="AO615" s="173">
        <f>Table1[[#This Row],[ORDER QUANTITY
to be collected BEFORE 31.3.22]]</f>
        <v>0</v>
      </c>
      <c r="AP615" s="174">
        <f t="shared" si="100"/>
        <v>0</v>
      </c>
      <c r="AQ615" s="174">
        <f>IFERROR(INDEX(Retail!H:H,MATCH($D615,Retail!$D:$D,0)),0)</f>
        <v>0</v>
      </c>
      <c r="AR615" s="174">
        <f>IFERROR(INDEX(Retail!J:J,MATCH($D615,Retail!$D:$D,0)),0)</f>
        <v>0</v>
      </c>
      <c r="AS615" s="174">
        <f>IFERROR(INDEX('NEW2022'!H:H,MATCH($D615,'NEW2022'!D:D,0)),0)</f>
        <v>0</v>
      </c>
      <c r="AT615" s="174">
        <f>IFERROR(INDEX('NEW2022'!J:J,MATCH($D615,'NEW2022'!D:D,0)),0)</f>
        <v>0</v>
      </c>
      <c r="AU615" s="174">
        <f>IFERROR(INDEX('Quiet Items'!H:H,MATCH($D615,'Quiet Items'!D:D,0)),0)</f>
        <v>0</v>
      </c>
      <c r="AV615" s="174">
        <f>IFERROR(INDEX('Quiet Items'!J:J,MATCH($D615,'Quiet Items'!D:D,0)),0)</f>
        <v>0</v>
      </c>
      <c r="AW615" s="174">
        <f>IFERROR(INDEX('1.4G'!H:H,MATCH($D615,'1.4G'!D:D,0)),0)</f>
        <v>0</v>
      </c>
      <c r="AX615" s="174">
        <f>IFERROR(INDEX('1.4G'!J:J,MATCH($D615,'1.4G'!D:D,0)),0)</f>
        <v>0</v>
      </c>
      <c r="AY615" s="174">
        <f t="shared" si="105"/>
        <v>0</v>
      </c>
      <c r="AZ615" s="174">
        <f t="shared" si="106"/>
        <v>0</v>
      </c>
      <c r="BA615" s="175">
        <f>IFERROR(Table1[[#This Row],[Line total ordered for now]]*Table1[[#This Row],[GUARANTEED PRICE
for STOCK orders collected before 31.3.22]],0)</f>
        <v>0</v>
      </c>
      <c r="BB615" s="175">
        <f t="shared" si="102"/>
        <v>0</v>
      </c>
      <c r="BC615" s="176">
        <f>(AZ615+Table1[[#This Row],[Line total ordered for now]])*Z615</f>
        <v>0</v>
      </c>
      <c r="BD615" s="200">
        <v>88.79545500464863</v>
      </c>
      <c r="BE615" s="65"/>
      <c r="BF615" s="65"/>
      <c r="BG615" s="65"/>
      <c r="BH615" s="65"/>
      <c r="BI615" s="65"/>
      <c r="BJ615" s="65"/>
      <c r="BK615" s="65"/>
      <c r="BL615" s="55"/>
      <c r="BM615"/>
      <c r="BN615"/>
      <c r="BO615"/>
      <c r="BP615"/>
      <c r="BQ615"/>
      <c r="BR615"/>
      <c r="BS615"/>
      <c r="BT615"/>
    </row>
    <row r="616" spans="1:72" ht="15.75">
      <c r="A616" s="202">
        <v>613</v>
      </c>
      <c r="B616" s="68" t="s">
        <v>6378</v>
      </c>
      <c r="C616" s="149" t="s">
        <v>182</v>
      </c>
      <c r="D616" s="149" t="s">
        <v>4427</v>
      </c>
      <c r="E616" s="149" t="s">
        <v>4428</v>
      </c>
      <c r="F616" s="158" t="str">
        <f t="shared" si="104"/>
        <v>Video</v>
      </c>
      <c r="G616" s="187">
        <v>23</v>
      </c>
      <c r="H616" s="150"/>
      <c r="I616" s="184">
        <v>114.41</v>
      </c>
      <c r="J616" s="150"/>
      <c r="K616" s="151">
        <v>33.18</v>
      </c>
      <c r="L616" s="152">
        <v>120.7752</v>
      </c>
      <c r="M616" s="152">
        <v>132.72</v>
      </c>
      <c r="N616" s="153" t="s">
        <v>148</v>
      </c>
      <c r="O616" s="154">
        <v>4</v>
      </c>
      <c r="P616" s="153">
        <v>34</v>
      </c>
      <c r="Q616" s="153" t="s">
        <v>146</v>
      </c>
      <c r="R616" s="155">
        <v>17</v>
      </c>
      <c r="S616" s="155">
        <v>2.2999999999999998</v>
      </c>
      <c r="T616" s="155">
        <v>0.3</v>
      </c>
      <c r="U616" s="154" t="s">
        <v>94</v>
      </c>
      <c r="V616" s="153" t="s">
        <v>89</v>
      </c>
      <c r="W616" s="153" t="s">
        <v>627</v>
      </c>
      <c r="X616" s="151" t="s">
        <v>6378</v>
      </c>
      <c r="Y616" s="151" t="s">
        <v>6378</v>
      </c>
      <c r="Z616" s="156">
        <v>9.9599999999999994E-2</v>
      </c>
      <c r="AA616" s="153" t="s">
        <v>793</v>
      </c>
      <c r="AB616" s="153" t="s">
        <v>5115</v>
      </c>
      <c r="AC616" s="153" t="s">
        <v>149</v>
      </c>
      <c r="AD616" s="157" t="s">
        <v>4429</v>
      </c>
      <c r="AE616" s="110">
        <v>1</v>
      </c>
      <c r="AF616" s="110">
        <v>51</v>
      </c>
      <c r="AG616" s="112">
        <f t="shared" si="103"/>
        <v>0</v>
      </c>
      <c r="AH616" s="110">
        <f>SUM(AG$4:AG616)</f>
        <v>13</v>
      </c>
      <c r="AI616" s="112">
        <f t="shared" si="101"/>
        <v>0</v>
      </c>
      <c r="AJ616" s="110">
        <f>COUNTIF(AI$4:AI616,"&gt;0")</f>
        <v>74</v>
      </c>
      <c r="AK616" s="110">
        <v>0</v>
      </c>
      <c r="AL616" s="110">
        <v>51</v>
      </c>
      <c r="AM616" s="172" t="str">
        <f>IF(OR(Table1[[#This Row],[Line total ordered for now]]&gt;0,Table1[[#This Row],[Line total ordered for season]]&gt;0),1,"")</f>
        <v/>
      </c>
      <c r="AN616" s="173">
        <f>COUNTIF(AM$4:AM616,"&gt;0")</f>
        <v>0</v>
      </c>
      <c r="AO616" s="173">
        <f>Table1[[#This Row],[ORDER QUANTITY
to be collected BEFORE 31.3.22]]</f>
        <v>0</v>
      </c>
      <c r="AP616" s="174">
        <f t="shared" si="100"/>
        <v>0</v>
      </c>
      <c r="AQ616" s="174">
        <f>IFERROR(INDEX(Retail!H:H,MATCH($D616,Retail!$D:$D,0)),0)</f>
        <v>0</v>
      </c>
      <c r="AR616" s="174">
        <f>IFERROR(INDEX(Retail!J:J,MATCH($D616,Retail!$D:$D,0)),0)</f>
        <v>0</v>
      </c>
      <c r="AS616" s="174">
        <f>IFERROR(INDEX('NEW2022'!H:H,MATCH($D616,'NEW2022'!D:D,0)),0)</f>
        <v>0</v>
      </c>
      <c r="AT616" s="174">
        <f>IFERROR(INDEX('NEW2022'!J:J,MATCH($D616,'NEW2022'!D:D,0)),0)</f>
        <v>0</v>
      </c>
      <c r="AU616" s="174">
        <f>IFERROR(INDEX('Quiet Items'!H:H,MATCH($D616,'Quiet Items'!D:D,0)),0)</f>
        <v>0</v>
      </c>
      <c r="AV616" s="174">
        <f>IFERROR(INDEX('Quiet Items'!J:J,MATCH($D616,'Quiet Items'!D:D,0)),0)</f>
        <v>0</v>
      </c>
      <c r="AW616" s="174">
        <f>IFERROR(INDEX('1.4G'!H:H,MATCH($D616,'1.4G'!D:D,0)),0)</f>
        <v>0</v>
      </c>
      <c r="AX616" s="174">
        <f>IFERROR(INDEX('1.4G'!J:J,MATCH($D616,'1.4G'!D:D,0)),0)</f>
        <v>0</v>
      </c>
      <c r="AY616" s="174">
        <f t="shared" si="105"/>
        <v>0</v>
      </c>
      <c r="AZ616" s="174">
        <f t="shared" si="106"/>
        <v>0</v>
      </c>
      <c r="BA616" s="175">
        <f>IFERROR(Table1[[#This Row],[Line total ordered for now]]*Table1[[#This Row],[GUARANTEED PRICE
for STOCK orders collected before 31.3.22]],0)</f>
        <v>0</v>
      </c>
      <c r="BB616" s="175">
        <f t="shared" si="102"/>
        <v>0</v>
      </c>
      <c r="BC616" s="176">
        <f>(AZ616+Table1[[#This Row],[Line total ordered for now]])*Z616</f>
        <v>0</v>
      </c>
      <c r="BD616" s="200">
        <v>112.812</v>
      </c>
      <c r="BE616" s="65"/>
      <c r="BF616" s="65"/>
      <c r="BG616" s="65"/>
      <c r="BH616" s="65"/>
      <c r="BI616" s="65"/>
      <c r="BJ616" s="65"/>
      <c r="BK616" s="65"/>
      <c r="BL616" s="55"/>
      <c r="BM616"/>
      <c r="BN616"/>
      <c r="BO616"/>
      <c r="BP616"/>
      <c r="BQ616"/>
      <c r="BR616"/>
      <c r="BS616"/>
      <c r="BT616"/>
    </row>
    <row r="617" spans="1:72" ht="15.75">
      <c r="A617" s="202">
        <v>614</v>
      </c>
      <c r="B617" s="68" t="s">
        <v>6378</v>
      </c>
      <c r="C617" s="149" t="s">
        <v>6133</v>
      </c>
      <c r="D617" s="149" t="s">
        <v>6131</v>
      </c>
      <c r="E617" s="149" t="s">
        <v>6132</v>
      </c>
      <c r="F617" s="158" t="str">
        <f t="shared" si="104"/>
        <v>Video</v>
      </c>
      <c r="G617" s="187">
        <v>0</v>
      </c>
      <c r="H617" s="150"/>
      <c r="I617" s="184">
        <v>59.18</v>
      </c>
      <c r="J617" s="150"/>
      <c r="K617" s="151">
        <v>14.795</v>
      </c>
      <c r="L617" s="152">
        <v>56.22</v>
      </c>
      <c r="M617" s="152">
        <v>59.18</v>
      </c>
      <c r="N617" s="153" t="s">
        <v>150</v>
      </c>
      <c r="O617" s="154">
        <v>4</v>
      </c>
      <c r="P617" s="153">
        <v>30</v>
      </c>
      <c r="Q617" s="153" t="s">
        <v>147</v>
      </c>
      <c r="R617" s="155">
        <v>10</v>
      </c>
      <c r="S617" s="155">
        <v>0.83</v>
      </c>
      <c r="T617" s="155">
        <v>0</v>
      </c>
      <c r="U617" s="154" t="s">
        <v>95</v>
      </c>
      <c r="V617" s="153" t="s">
        <v>88</v>
      </c>
      <c r="W617" s="153" t="s">
        <v>154</v>
      </c>
      <c r="X617" s="151">
        <v>53.99</v>
      </c>
      <c r="Y617" s="151">
        <v>44.99</v>
      </c>
      <c r="Z617" s="156">
        <v>3.9E-2</v>
      </c>
      <c r="AA617" s="153">
        <v>0</v>
      </c>
      <c r="AB617" s="153" t="s">
        <v>6135</v>
      </c>
      <c r="AC617" s="153">
        <v>0</v>
      </c>
      <c r="AD617" s="157" t="s">
        <v>6134</v>
      </c>
      <c r="AE617" s="110">
        <v>0</v>
      </c>
      <c r="AF617" s="110">
        <v>51</v>
      </c>
      <c r="AG617" s="112">
        <f t="shared" si="103"/>
        <v>0</v>
      </c>
      <c r="AH617" s="110">
        <f>SUM(AG$4:AG617)</f>
        <v>13</v>
      </c>
      <c r="AI617" s="112">
        <f t="shared" si="101"/>
        <v>1</v>
      </c>
      <c r="AJ617" s="110">
        <f>COUNTIF(AI$4:AI617,"&gt;0")</f>
        <v>75</v>
      </c>
      <c r="AK617" s="110">
        <v>1</v>
      </c>
      <c r="AL617" s="110">
        <v>52</v>
      </c>
      <c r="AM617" s="172" t="str">
        <f>IF(OR(Table1[[#This Row],[Line total ordered for now]]&gt;0,Table1[[#This Row],[Line total ordered for season]]&gt;0),1,"")</f>
        <v/>
      </c>
      <c r="AN617" s="173">
        <f>COUNTIF(AM$4:AM617,"&gt;0")</f>
        <v>0</v>
      </c>
      <c r="AO617" s="173">
        <f>Table1[[#This Row],[ORDER QUANTITY
to be collected BEFORE 31.3.22]]</f>
        <v>0</v>
      </c>
      <c r="AP617" s="174">
        <f t="shared" si="100"/>
        <v>0</v>
      </c>
      <c r="AQ617" s="174">
        <f>IFERROR(INDEX(Retail!H:H,MATCH($D617,Retail!$D:$D,0)),0)</f>
        <v>0</v>
      </c>
      <c r="AR617" s="174">
        <f>IFERROR(INDEX(Retail!J:J,MATCH($D617,Retail!$D:$D,0)),0)</f>
        <v>0</v>
      </c>
      <c r="AS617" s="174">
        <f>IFERROR(INDEX('NEW2022'!H:H,MATCH($D617,'NEW2022'!D:D,0)),0)</f>
        <v>0</v>
      </c>
      <c r="AT617" s="174">
        <f>IFERROR(INDEX('NEW2022'!J:J,MATCH($D617,'NEW2022'!D:D,0)),0)</f>
        <v>0</v>
      </c>
      <c r="AU617" s="174">
        <f>IFERROR(INDEX('Quiet Items'!H:H,MATCH($D617,'Quiet Items'!D:D,0)),0)</f>
        <v>0</v>
      </c>
      <c r="AV617" s="174">
        <f>IFERROR(INDEX('Quiet Items'!J:J,MATCH($D617,'Quiet Items'!D:D,0)),0)</f>
        <v>0</v>
      </c>
      <c r="AW617" s="174">
        <f>IFERROR(INDEX('1.4G'!H:H,MATCH($D617,'1.4G'!D:D,0)),0)</f>
        <v>0</v>
      </c>
      <c r="AX617" s="174">
        <f>IFERROR(INDEX('1.4G'!J:J,MATCH($D617,'1.4G'!D:D,0)),0)</f>
        <v>0</v>
      </c>
      <c r="AY617" s="174">
        <f t="shared" si="105"/>
        <v>0</v>
      </c>
      <c r="AZ617" s="174">
        <f t="shared" si="106"/>
        <v>0</v>
      </c>
      <c r="BA617" s="175">
        <f>IFERROR(Table1[[#This Row],[Line total ordered for now]]*Table1[[#This Row],[GUARANTEED PRICE
for STOCK orders collected before 31.3.22]],0)</f>
        <v>0</v>
      </c>
      <c r="BB617" s="175">
        <f t="shared" si="102"/>
        <v>0</v>
      </c>
      <c r="BC617" s="176">
        <f>(AZ617+Table1[[#This Row],[Line total ordered for now]])*Z617</f>
        <v>0</v>
      </c>
      <c r="BD617" s="200">
        <v>53.262</v>
      </c>
      <c r="BE617" s="65"/>
      <c r="BF617" s="65"/>
      <c r="BG617" s="65"/>
      <c r="BH617" s="65"/>
      <c r="BI617" s="65"/>
      <c r="BJ617" s="65"/>
      <c r="BK617" s="65"/>
      <c r="BL617" s="55"/>
      <c r="BM617"/>
      <c r="BN617"/>
      <c r="BO617"/>
      <c r="BP617"/>
      <c r="BQ617"/>
      <c r="BR617"/>
      <c r="BS617"/>
      <c r="BT617"/>
    </row>
    <row r="618" spans="1:72" ht="15.75">
      <c r="A618" s="202">
        <v>615</v>
      </c>
      <c r="B618" s="68" t="s">
        <v>6378</v>
      </c>
      <c r="C618" s="149" t="s">
        <v>174</v>
      </c>
      <c r="D618" s="149" t="s">
        <v>244</v>
      </c>
      <c r="E618" s="149" t="s">
        <v>383</v>
      </c>
      <c r="F618" s="158" t="str">
        <f t="shared" si="104"/>
        <v>Video</v>
      </c>
      <c r="G618" s="187">
        <v>0</v>
      </c>
      <c r="H618" s="150"/>
      <c r="I618" s="184">
        <v>69.83</v>
      </c>
      <c r="J618" s="150"/>
      <c r="K618" s="151">
        <v>20.861287990107773</v>
      </c>
      <c r="L618" s="152">
        <v>79.272894362409531</v>
      </c>
      <c r="M618" s="152">
        <v>83.44515196043109</v>
      </c>
      <c r="N618" s="153" t="s">
        <v>144</v>
      </c>
      <c r="O618" s="154">
        <v>4</v>
      </c>
      <c r="P618" s="153">
        <v>50</v>
      </c>
      <c r="Q618" s="153" t="s">
        <v>146</v>
      </c>
      <c r="R618" s="155">
        <v>13</v>
      </c>
      <c r="S618" s="155">
        <v>1.7</v>
      </c>
      <c r="T618" s="155">
        <v>0.3</v>
      </c>
      <c r="U618" s="154" t="s">
        <v>95</v>
      </c>
      <c r="V618" s="153" t="s">
        <v>88</v>
      </c>
      <c r="W618" s="153">
        <v>0</v>
      </c>
      <c r="X618" s="151">
        <v>66.989999999999995</v>
      </c>
      <c r="Y618" s="151">
        <v>49.99</v>
      </c>
      <c r="Z618" s="156">
        <v>5.0430999999999997E-2</v>
      </c>
      <c r="AA618" s="153" t="s">
        <v>487</v>
      </c>
      <c r="AB618" s="153" t="s">
        <v>5775</v>
      </c>
      <c r="AC618" s="153" t="s">
        <v>4790</v>
      </c>
      <c r="AD618" s="157" t="s">
        <v>551</v>
      </c>
      <c r="AE618" s="110">
        <v>1</v>
      </c>
      <c r="AF618" s="110">
        <v>52</v>
      </c>
      <c r="AG618" s="112">
        <f t="shared" si="103"/>
        <v>0</v>
      </c>
      <c r="AH618" s="110">
        <f>SUM(AG$4:AG618)</f>
        <v>13</v>
      </c>
      <c r="AI618" s="112">
        <f t="shared" si="101"/>
        <v>1</v>
      </c>
      <c r="AJ618" s="110">
        <f>COUNTIF(AI$4:AI618,"&gt;0")</f>
        <v>76</v>
      </c>
      <c r="AK618" s="110">
        <v>1</v>
      </c>
      <c r="AL618" s="110">
        <v>53</v>
      </c>
      <c r="AM618" s="172" t="str">
        <f>IF(OR(Table1[[#This Row],[Line total ordered for now]]&gt;0,Table1[[#This Row],[Line total ordered for season]]&gt;0),1,"")</f>
        <v/>
      </c>
      <c r="AN618" s="173">
        <f>COUNTIF(AM$4:AM618,"&gt;0")</f>
        <v>0</v>
      </c>
      <c r="AO618" s="173">
        <f>Table1[[#This Row],[ORDER QUANTITY
to be collected BEFORE 31.3.22]]</f>
        <v>0</v>
      </c>
      <c r="AP618" s="174">
        <f t="shared" si="100"/>
        <v>0</v>
      </c>
      <c r="AQ618" s="174">
        <f>IFERROR(INDEX(Retail!H:H,MATCH($D618,Retail!$D:$D,0)),0)</f>
        <v>0</v>
      </c>
      <c r="AR618" s="174">
        <f>IFERROR(INDEX(Retail!J:J,MATCH($D618,Retail!$D:$D,0)),0)</f>
        <v>0</v>
      </c>
      <c r="AS618" s="174">
        <f>IFERROR(INDEX('NEW2022'!H:H,MATCH($D618,'NEW2022'!D:D,0)),0)</f>
        <v>0</v>
      </c>
      <c r="AT618" s="174">
        <f>IFERROR(INDEX('NEW2022'!J:J,MATCH($D618,'NEW2022'!D:D,0)),0)</f>
        <v>0</v>
      </c>
      <c r="AU618" s="174">
        <f>IFERROR(INDEX('Quiet Items'!H:H,MATCH($D618,'Quiet Items'!D:D,0)),0)</f>
        <v>0</v>
      </c>
      <c r="AV618" s="174">
        <f>IFERROR(INDEX('Quiet Items'!J:J,MATCH($D618,'Quiet Items'!D:D,0)),0)</f>
        <v>0</v>
      </c>
      <c r="AW618" s="174">
        <f>IFERROR(INDEX('1.4G'!H:H,MATCH($D618,'1.4G'!D:D,0)),0)</f>
        <v>0</v>
      </c>
      <c r="AX618" s="174">
        <f>IFERROR(INDEX('1.4G'!J:J,MATCH($D618,'1.4G'!D:D,0)),0)</f>
        <v>0</v>
      </c>
      <c r="AY618" s="174">
        <f t="shared" si="105"/>
        <v>0</v>
      </c>
      <c r="AZ618" s="174">
        <f t="shared" si="106"/>
        <v>0</v>
      </c>
      <c r="BA618" s="175">
        <f>IFERROR(Table1[[#This Row],[Line total ordered for now]]*Table1[[#This Row],[GUARANTEED PRICE
for STOCK orders collected before 31.3.22]],0)</f>
        <v>0</v>
      </c>
      <c r="BB618" s="175">
        <f t="shared" si="102"/>
        <v>0</v>
      </c>
      <c r="BC618" s="176">
        <f>(AZ618+Table1[[#This Row],[Line total ordered for now]])*Z618</f>
        <v>0</v>
      </c>
      <c r="BD618" s="200">
        <v>75.100636764387986</v>
      </c>
      <c r="BE618" s="65"/>
      <c r="BF618" s="65"/>
      <c r="BG618" s="65"/>
      <c r="BH618" s="65"/>
      <c r="BI618" s="65"/>
      <c r="BJ618" s="65"/>
      <c r="BK618" s="65"/>
      <c r="BL618" s="55"/>
      <c r="BM618"/>
      <c r="BN618"/>
      <c r="BO618"/>
      <c r="BP618"/>
      <c r="BQ618"/>
      <c r="BR618"/>
      <c r="BS618"/>
      <c r="BT618"/>
    </row>
    <row r="619" spans="1:72" ht="15.75">
      <c r="A619" s="202">
        <v>616</v>
      </c>
      <c r="B619" s="68" t="s">
        <v>6378</v>
      </c>
      <c r="C619" s="149" t="s">
        <v>174</v>
      </c>
      <c r="D619" s="149" t="s">
        <v>35</v>
      </c>
      <c r="E619" s="149" t="s">
        <v>6015</v>
      </c>
      <c r="F619" s="158" t="str">
        <f t="shared" si="104"/>
        <v>Video</v>
      </c>
      <c r="G619" s="187">
        <v>0</v>
      </c>
      <c r="H619" s="150"/>
      <c r="I619" s="184">
        <v>82.38</v>
      </c>
      <c r="J619" s="150"/>
      <c r="K619" s="151">
        <v>24.921949415019007</v>
      </c>
      <c r="L619" s="152">
        <v>94.703407777072229</v>
      </c>
      <c r="M619" s="152">
        <v>99.687797660076029</v>
      </c>
      <c r="N619" s="153" t="s">
        <v>144</v>
      </c>
      <c r="O619" s="154">
        <v>4</v>
      </c>
      <c r="P619" s="153">
        <v>22</v>
      </c>
      <c r="Q619" s="153" t="s">
        <v>147</v>
      </c>
      <c r="R619" s="155">
        <v>13</v>
      </c>
      <c r="S619" s="155">
        <v>1.94</v>
      </c>
      <c r="T619" s="155">
        <v>0.3</v>
      </c>
      <c r="U619" s="154" t="s">
        <v>94</v>
      </c>
      <c r="V619" s="153" t="s">
        <v>89</v>
      </c>
      <c r="W619" s="153" t="s">
        <v>154</v>
      </c>
      <c r="X619" s="151">
        <v>78.989999999999995</v>
      </c>
      <c r="Y619" s="151">
        <v>58.99</v>
      </c>
      <c r="Z619" s="156">
        <v>7.3673000000000002E-2</v>
      </c>
      <c r="AA619" s="153" t="s">
        <v>175</v>
      </c>
      <c r="AB619" s="153" t="s">
        <v>5866</v>
      </c>
      <c r="AC619" s="153" t="s">
        <v>6061</v>
      </c>
      <c r="AD619" s="157" t="s">
        <v>299</v>
      </c>
      <c r="AE619" s="110">
        <v>0</v>
      </c>
      <c r="AF619" s="110">
        <v>52</v>
      </c>
      <c r="AG619" s="112">
        <f t="shared" si="103"/>
        <v>0</v>
      </c>
      <c r="AH619" s="110">
        <f>SUM(AG$4:AG619)</f>
        <v>13</v>
      </c>
      <c r="AI619" s="112">
        <f t="shared" si="101"/>
        <v>1</v>
      </c>
      <c r="AJ619" s="110">
        <f>COUNTIF(AI$4:AI619,"&gt;0")</f>
        <v>77</v>
      </c>
      <c r="AK619" s="110">
        <v>0</v>
      </c>
      <c r="AL619" s="110">
        <v>53</v>
      </c>
      <c r="AM619" s="172" t="str">
        <f>IF(OR(Table1[[#This Row],[Line total ordered for now]]&gt;0,Table1[[#This Row],[Line total ordered for season]]&gt;0),1,"")</f>
        <v/>
      </c>
      <c r="AN619" s="173">
        <f>COUNTIF(AM$4:AM619,"&gt;0")</f>
        <v>0</v>
      </c>
      <c r="AO619" s="173">
        <f>Table1[[#This Row],[ORDER QUANTITY
to be collected BEFORE 31.3.22]]</f>
        <v>0</v>
      </c>
      <c r="AP619" s="174">
        <f t="shared" si="100"/>
        <v>0</v>
      </c>
      <c r="AQ619" s="174">
        <f>IFERROR(INDEX(Retail!H:H,MATCH($D619,Retail!$D:$D,0)),0)</f>
        <v>0</v>
      </c>
      <c r="AR619" s="174">
        <f>IFERROR(INDEX(Retail!J:J,MATCH($D619,Retail!$D:$D,0)),0)</f>
        <v>0</v>
      </c>
      <c r="AS619" s="174">
        <f>IFERROR(INDEX('NEW2022'!H:H,MATCH($D619,'NEW2022'!D:D,0)),0)</f>
        <v>0</v>
      </c>
      <c r="AT619" s="174">
        <f>IFERROR(INDEX('NEW2022'!J:J,MATCH($D619,'NEW2022'!D:D,0)),0)</f>
        <v>0</v>
      </c>
      <c r="AU619" s="174">
        <f>IFERROR(INDEX('Quiet Items'!H:H,MATCH($D619,'Quiet Items'!D:D,0)),0)</f>
        <v>0</v>
      </c>
      <c r="AV619" s="174">
        <f>IFERROR(INDEX('Quiet Items'!J:J,MATCH($D619,'Quiet Items'!D:D,0)),0)</f>
        <v>0</v>
      </c>
      <c r="AW619" s="174">
        <f>IFERROR(INDEX('1.4G'!H:H,MATCH($D619,'1.4G'!D:D,0)),0)</f>
        <v>0</v>
      </c>
      <c r="AX619" s="174">
        <f>IFERROR(INDEX('1.4G'!J:J,MATCH($D619,'1.4G'!D:D,0)),0)</f>
        <v>0</v>
      </c>
      <c r="AY619" s="174">
        <f t="shared" si="105"/>
        <v>0</v>
      </c>
      <c r="AZ619" s="174">
        <f t="shared" si="106"/>
        <v>0</v>
      </c>
      <c r="BA619" s="175">
        <f>IFERROR(Table1[[#This Row],[Line total ordered for now]]*Table1[[#This Row],[GUARANTEED PRICE
for STOCK orders collected before 31.3.22]],0)</f>
        <v>0</v>
      </c>
      <c r="BB619" s="175">
        <f t="shared" si="102"/>
        <v>0</v>
      </c>
      <c r="BC619" s="176">
        <f>(AZ619+Table1[[#This Row],[Line total ordered for now]])*Z619</f>
        <v>0</v>
      </c>
      <c r="BD619" s="200">
        <v>89.719017894068429</v>
      </c>
      <c r="BE619" s="65"/>
      <c r="BF619" s="65"/>
      <c r="BG619" s="65"/>
      <c r="BH619" s="65"/>
      <c r="BI619" s="65"/>
      <c r="BJ619" s="65"/>
      <c r="BK619" s="65"/>
      <c r="BL619" s="55"/>
      <c r="BM619"/>
      <c r="BN619"/>
      <c r="BO619"/>
      <c r="BP619"/>
      <c r="BQ619"/>
      <c r="BR619"/>
      <c r="BS619"/>
      <c r="BT619"/>
    </row>
    <row r="620" spans="1:72" ht="15.75">
      <c r="A620" s="202">
        <v>617</v>
      </c>
      <c r="B620" s="68" t="s">
        <v>6378</v>
      </c>
      <c r="C620" s="149" t="s">
        <v>160</v>
      </c>
      <c r="D620" s="149" t="s">
        <v>121</v>
      </c>
      <c r="E620" s="149" t="s">
        <v>332</v>
      </c>
      <c r="F620" s="158" t="str">
        <f t="shared" si="104"/>
        <v>Video</v>
      </c>
      <c r="G620" s="187">
        <v>0</v>
      </c>
      <c r="H620" s="150"/>
      <c r="I620" s="184">
        <v>86.43</v>
      </c>
      <c r="J620" s="150"/>
      <c r="K620" s="151">
        <v>3.6929493957671617</v>
      </c>
      <c r="L620" s="152">
        <v>88.158600000000007</v>
      </c>
      <c r="M620" s="152">
        <v>88.630785498411882</v>
      </c>
      <c r="N620" s="153" t="s">
        <v>172</v>
      </c>
      <c r="O620" s="154">
        <v>24</v>
      </c>
      <c r="P620" s="153">
        <v>40</v>
      </c>
      <c r="Q620" s="153" t="s">
        <v>147</v>
      </c>
      <c r="R620" s="155">
        <v>16</v>
      </c>
      <c r="S620" s="155">
        <v>3.4</v>
      </c>
      <c r="T620" s="155">
        <v>0.3</v>
      </c>
      <c r="U620" s="154" t="s">
        <v>94</v>
      </c>
      <c r="V620" s="153" t="s">
        <v>89</v>
      </c>
      <c r="W620" s="153" t="s">
        <v>154</v>
      </c>
      <c r="X620" s="151">
        <v>13.99</v>
      </c>
      <c r="Y620" s="151">
        <v>9.99</v>
      </c>
      <c r="Z620" s="156">
        <v>3.2599999999999997E-2</v>
      </c>
      <c r="AA620" s="153" t="s">
        <v>230</v>
      </c>
      <c r="AB620" s="153" t="s">
        <v>5057</v>
      </c>
      <c r="AC620" s="153" t="s">
        <v>141</v>
      </c>
      <c r="AD620" s="157" t="s">
        <v>412</v>
      </c>
      <c r="AE620" s="110">
        <v>0</v>
      </c>
      <c r="AF620" s="110">
        <v>52</v>
      </c>
      <c r="AG620" s="112">
        <f t="shared" si="103"/>
        <v>0</v>
      </c>
      <c r="AH620" s="110">
        <f>SUM(AG$4:AG620)</f>
        <v>13</v>
      </c>
      <c r="AI620" s="112">
        <f t="shared" si="101"/>
        <v>1</v>
      </c>
      <c r="AJ620" s="110">
        <f>COUNTIF(AI$4:AI620,"&gt;0")</f>
        <v>78</v>
      </c>
      <c r="AK620" s="110">
        <v>0</v>
      </c>
      <c r="AL620" s="110">
        <v>53</v>
      </c>
      <c r="AM620" s="172" t="str">
        <f>IF(OR(Table1[[#This Row],[Line total ordered for now]]&gt;0,Table1[[#This Row],[Line total ordered for season]]&gt;0),1,"")</f>
        <v/>
      </c>
      <c r="AN620" s="173">
        <f>COUNTIF(AM$4:AM620,"&gt;0")</f>
        <v>0</v>
      </c>
      <c r="AO620" s="173">
        <f>Table1[[#This Row],[ORDER QUANTITY
to be collected BEFORE 31.3.22]]</f>
        <v>0</v>
      </c>
      <c r="AP620" s="174">
        <f t="shared" si="100"/>
        <v>0</v>
      </c>
      <c r="AQ620" s="174">
        <f>IFERROR(INDEX(Retail!H:H,MATCH($D620,Retail!$D:$D,0)),0)</f>
        <v>0</v>
      </c>
      <c r="AR620" s="174">
        <f>IFERROR(INDEX(Retail!J:J,MATCH($D620,Retail!$D:$D,0)),0)</f>
        <v>0</v>
      </c>
      <c r="AS620" s="174">
        <f>IFERROR(INDEX('NEW2022'!H:H,MATCH($D620,'NEW2022'!D:D,0)),0)</f>
        <v>0</v>
      </c>
      <c r="AT620" s="174">
        <f>IFERROR(INDEX('NEW2022'!J:J,MATCH($D620,'NEW2022'!D:D,0)),0)</f>
        <v>0</v>
      </c>
      <c r="AU620" s="174">
        <f>IFERROR(INDEX('Quiet Items'!H:H,MATCH($D620,'Quiet Items'!D:D,0)),0)</f>
        <v>0</v>
      </c>
      <c r="AV620" s="174">
        <f>IFERROR(INDEX('Quiet Items'!J:J,MATCH($D620,'Quiet Items'!D:D,0)),0)</f>
        <v>0</v>
      </c>
      <c r="AW620" s="174">
        <f>IFERROR(INDEX('1.4G'!H:H,MATCH($D620,'1.4G'!D:D,0)),0)</f>
        <v>0</v>
      </c>
      <c r="AX620" s="174">
        <f>IFERROR(INDEX('1.4G'!J:J,MATCH($D620,'1.4G'!D:D,0)),0)</f>
        <v>0</v>
      </c>
      <c r="AY620" s="174">
        <f t="shared" si="105"/>
        <v>0</v>
      </c>
      <c r="AZ620" s="174">
        <f t="shared" si="106"/>
        <v>0</v>
      </c>
      <c r="BA620" s="175">
        <f>IFERROR(Table1[[#This Row],[Line total ordered for now]]*Table1[[#This Row],[GUARANTEED PRICE
for STOCK orders collected before 31.3.22]],0)</f>
        <v>0</v>
      </c>
      <c r="BB620" s="175">
        <f t="shared" si="102"/>
        <v>0</v>
      </c>
      <c r="BC620" s="176">
        <f>(AZ620+Table1[[#This Row],[Line total ordered for now]])*Z620</f>
        <v>0</v>
      </c>
      <c r="BD620" s="200">
        <v>79.767706948570691</v>
      </c>
      <c r="BE620" s="65"/>
      <c r="BF620" s="65"/>
      <c r="BG620" s="65"/>
      <c r="BH620" s="65"/>
      <c r="BI620" s="65"/>
      <c r="BJ620" s="65"/>
      <c r="BK620" s="65"/>
      <c r="BL620" s="55"/>
      <c r="BM620"/>
      <c r="BN620"/>
      <c r="BO620"/>
      <c r="BP620"/>
      <c r="BQ620"/>
      <c r="BR620"/>
      <c r="BS620"/>
      <c r="BT620"/>
    </row>
    <row r="621" spans="1:72" ht="15.75">
      <c r="A621" s="202">
        <v>618</v>
      </c>
      <c r="B621" s="68" t="s">
        <v>6378</v>
      </c>
      <c r="C621" s="149" t="s">
        <v>160</v>
      </c>
      <c r="D621" s="149" t="s">
        <v>122</v>
      </c>
      <c r="E621" s="149" t="s">
        <v>413</v>
      </c>
      <c r="F621" s="158" t="str">
        <f t="shared" si="104"/>
        <v>Video</v>
      </c>
      <c r="G621" s="187">
        <v>0</v>
      </c>
      <c r="H621" s="150"/>
      <c r="I621" s="184">
        <v>86.43</v>
      </c>
      <c r="J621" s="150"/>
      <c r="K621" s="151">
        <v>3.6929493957671617</v>
      </c>
      <c r="L621" s="152">
        <v>88.158600000000007</v>
      </c>
      <c r="M621" s="152">
        <v>88.630785498411882</v>
      </c>
      <c r="N621" s="153" t="s">
        <v>172</v>
      </c>
      <c r="O621" s="154">
        <v>24</v>
      </c>
      <c r="P621" s="153">
        <v>40</v>
      </c>
      <c r="Q621" s="153" t="s">
        <v>147</v>
      </c>
      <c r="R621" s="155">
        <v>16</v>
      </c>
      <c r="S621" s="155">
        <v>3.4</v>
      </c>
      <c r="T621" s="155">
        <v>0.3</v>
      </c>
      <c r="U621" s="154" t="s">
        <v>94</v>
      </c>
      <c r="V621" s="153" t="s">
        <v>89</v>
      </c>
      <c r="W621" s="153" t="s">
        <v>154</v>
      </c>
      <c r="X621" s="151">
        <v>13.99</v>
      </c>
      <c r="Y621" s="151">
        <v>9.99</v>
      </c>
      <c r="Z621" s="156">
        <v>3.2599999999999997E-2</v>
      </c>
      <c r="AA621" s="153" t="s">
        <v>230</v>
      </c>
      <c r="AB621" s="153" t="s">
        <v>5058</v>
      </c>
      <c r="AC621" s="153" t="s">
        <v>141</v>
      </c>
      <c r="AD621" s="157" t="s">
        <v>574</v>
      </c>
      <c r="AE621" s="110">
        <v>0</v>
      </c>
      <c r="AF621" s="110">
        <v>52</v>
      </c>
      <c r="AG621" s="112">
        <f t="shared" si="103"/>
        <v>0</v>
      </c>
      <c r="AH621" s="110">
        <f>SUM(AG$4:AG621)</f>
        <v>13</v>
      </c>
      <c r="AI621" s="112">
        <f t="shared" si="101"/>
        <v>1</v>
      </c>
      <c r="AJ621" s="110">
        <f>COUNTIF(AI$4:AI621,"&gt;0")</f>
        <v>79</v>
      </c>
      <c r="AK621" s="110">
        <v>0</v>
      </c>
      <c r="AL621" s="110">
        <v>53</v>
      </c>
      <c r="AM621" s="172" t="str">
        <f>IF(OR(Table1[[#This Row],[Line total ordered for now]]&gt;0,Table1[[#This Row],[Line total ordered for season]]&gt;0),1,"")</f>
        <v/>
      </c>
      <c r="AN621" s="173">
        <f>COUNTIF(AM$4:AM621,"&gt;0")</f>
        <v>0</v>
      </c>
      <c r="AO621" s="173">
        <f>Table1[[#This Row],[ORDER QUANTITY
to be collected BEFORE 31.3.22]]</f>
        <v>0</v>
      </c>
      <c r="AP621" s="174">
        <f t="shared" si="100"/>
        <v>0</v>
      </c>
      <c r="AQ621" s="174">
        <f>IFERROR(INDEX(Retail!H:H,MATCH($D621,Retail!$D:$D,0)),0)</f>
        <v>0</v>
      </c>
      <c r="AR621" s="174">
        <f>IFERROR(INDEX(Retail!J:J,MATCH($D621,Retail!$D:$D,0)),0)</f>
        <v>0</v>
      </c>
      <c r="AS621" s="174">
        <f>IFERROR(INDEX('NEW2022'!H:H,MATCH($D621,'NEW2022'!D:D,0)),0)</f>
        <v>0</v>
      </c>
      <c r="AT621" s="174">
        <f>IFERROR(INDEX('NEW2022'!J:J,MATCH($D621,'NEW2022'!D:D,0)),0)</f>
        <v>0</v>
      </c>
      <c r="AU621" s="174">
        <f>IFERROR(INDEX('Quiet Items'!H:H,MATCH($D621,'Quiet Items'!D:D,0)),0)</f>
        <v>0</v>
      </c>
      <c r="AV621" s="174">
        <f>IFERROR(INDEX('Quiet Items'!J:J,MATCH($D621,'Quiet Items'!D:D,0)),0)</f>
        <v>0</v>
      </c>
      <c r="AW621" s="174">
        <f>IFERROR(INDEX('1.4G'!H:H,MATCH($D621,'1.4G'!D:D,0)),0)</f>
        <v>0</v>
      </c>
      <c r="AX621" s="174">
        <f>IFERROR(INDEX('1.4G'!J:J,MATCH($D621,'1.4G'!D:D,0)),0)</f>
        <v>0</v>
      </c>
      <c r="AY621" s="174">
        <f t="shared" si="105"/>
        <v>0</v>
      </c>
      <c r="AZ621" s="174">
        <f t="shared" si="106"/>
        <v>0</v>
      </c>
      <c r="BA621" s="175">
        <f>IFERROR(Table1[[#This Row],[Line total ordered for now]]*Table1[[#This Row],[GUARANTEED PRICE
for STOCK orders collected before 31.3.22]],0)</f>
        <v>0</v>
      </c>
      <c r="BB621" s="175">
        <f t="shared" si="102"/>
        <v>0</v>
      </c>
      <c r="BC621" s="176">
        <f>(AZ621+Table1[[#This Row],[Line total ordered for now]])*Z621</f>
        <v>0</v>
      </c>
      <c r="BD621" s="200">
        <v>79.767706948570691</v>
      </c>
      <c r="BE621" s="65"/>
      <c r="BF621" s="65"/>
      <c r="BG621" s="65"/>
      <c r="BH621" s="65"/>
      <c r="BI621" s="65"/>
      <c r="BJ621" s="65"/>
      <c r="BK621" s="65"/>
      <c r="BL621" s="55"/>
      <c r="BM621"/>
      <c r="BN621"/>
      <c r="BO621"/>
      <c r="BP621"/>
      <c r="BQ621"/>
      <c r="BR621"/>
      <c r="BS621"/>
      <c r="BT621"/>
    </row>
    <row r="622" spans="1:72" ht="15.75">
      <c r="A622" s="202">
        <v>619</v>
      </c>
      <c r="B622" s="68" t="s">
        <v>6378</v>
      </c>
      <c r="C622" s="149" t="s">
        <v>160</v>
      </c>
      <c r="D622" s="149" t="s">
        <v>123</v>
      </c>
      <c r="E622" s="149" t="s">
        <v>376</v>
      </c>
      <c r="F622" s="158" t="str">
        <f t="shared" si="104"/>
        <v>Video</v>
      </c>
      <c r="G622" s="187">
        <v>0</v>
      </c>
      <c r="H622" s="150"/>
      <c r="I622" s="184">
        <v>37.99</v>
      </c>
      <c r="J622" s="150"/>
      <c r="K622" s="151">
        <v>6.9198563820387378</v>
      </c>
      <c r="L622" s="152">
        <v>39.443181377620803</v>
      </c>
      <c r="M622" s="152">
        <v>41.519138292232427</v>
      </c>
      <c r="N622" s="153" t="s">
        <v>150</v>
      </c>
      <c r="O622" s="154">
        <v>6</v>
      </c>
      <c r="P622" s="153">
        <v>40</v>
      </c>
      <c r="Q622" s="153" t="s">
        <v>147</v>
      </c>
      <c r="R622" s="155">
        <v>10</v>
      </c>
      <c r="S622" s="155">
        <v>1.6</v>
      </c>
      <c r="T622" s="155">
        <v>0.3</v>
      </c>
      <c r="U622" s="154" t="s">
        <v>94</v>
      </c>
      <c r="V622" s="153" t="s">
        <v>89</v>
      </c>
      <c r="W622" s="153">
        <v>0</v>
      </c>
      <c r="X622" s="151">
        <v>24.99</v>
      </c>
      <c r="Y622" s="151">
        <v>19.989999999999998</v>
      </c>
      <c r="Z622" s="156">
        <v>2.0976000000000002E-2</v>
      </c>
      <c r="AA622" s="153" t="s">
        <v>490</v>
      </c>
      <c r="AB622" s="153" t="s">
        <v>5941</v>
      </c>
      <c r="AC622" s="153" t="s">
        <v>141</v>
      </c>
      <c r="AD622" s="157" t="s">
        <v>294</v>
      </c>
      <c r="AE622" s="110">
        <v>0</v>
      </c>
      <c r="AF622" s="110">
        <v>52</v>
      </c>
      <c r="AG622" s="112">
        <f t="shared" si="103"/>
        <v>0</v>
      </c>
      <c r="AH622" s="110">
        <f>SUM(AG$4:AG622)</f>
        <v>13</v>
      </c>
      <c r="AI622" s="112">
        <f t="shared" si="101"/>
        <v>1</v>
      </c>
      <c r="AJ622" s="110">
        <f>COUNTIF(AI$4:AI622,"&gt;0")</f>
        <v>80</v>
      </c>
      <c r="AK622" s="110">
        <v>0</v>
      </c>
      <c r="AL622" s="110">
        <v>53</v>
      </c>
      <c r="AM622" s="172" t="str">
        <f>IF(OR(Table1[[#This Row],[Line total ordered for now]]&gt;0,Table1[[#This Row],[Line total ordered for season]]&gt;0),1,"")</f>
        <v/>
      </c>
      <c r="AN622" s="173">
        <f>COUNTIF(AM$4:AM622,"&gt;0")</f>
        <v>0</v>
      </c>
      <c r="AO622" s="173">
        <f>Table1[[#This Row],[ORDER QUANTITY
to be collected BEFORE 31.3.22]]</f>
        <v>0</v>
      </c>
      <c r="AP622" s="174">
        <f t="shared" si="100"/>
        <v>0</v>
      </c>
      <c r="AQ622" s="174">
        <f>IFERROR(INDEX(Retail!H:H,MATCH($D622,Retail!$D:$D,0)),0)</f>
        <v>0</v>
      </c>
      <c r="AR622" s="174">
        <f>IFERROR(INDEX(Retail!J:J,MATCH($D622,Retail!$D:$D,0)),0)</f>
        <v>0</v>
      </c>
      <c r="AS622" s="174">
        <f>IFERROR(INDEX('NEW2022'!H:H,MATCH($D622,'NEW2022'!D:D,0)),0)</f>
        <v>0</v>
      </c>
      <c r="AT622" s="174">
        <f>IFERROR(INDEX('NEW2022'!J:J,MATCH($D622,'NEW2022'!D:D,0)),0)</f>
        <v>0</v>
      </c>
      <c r="AU622" s="174">
        <f>IFERROR(INDEX('Quiet Items'!H:H,MATCH($D622,'Quiet Items'!D:D,0)),0)</f>
        <v>0</v>
      </c>
      <c r="AV622" s="174">
        <f>IFERROR(INDEX('Quiet Items'!J:J,MATCH($D622,'Quiet Items'!D:D,0)),0)</f>
        <v>0</v>
      </c>
      <c r="AW622" s="174">
        <f>IFERROR(INDEX('1.4G'!H:H,MATCH($D622,'1.4G'!D:D,0)),0)</f>
        <v>0</v>
      </c>
      <c r="AX622" s="174">
        <f>IFERROR(INDEX('1.4G'!J:J,MATCH($D622,'1.4G'!D:D,0)),0)</f>
        <v>0</v>
      </c>
      <c r="AY622" s="174">
        <f t="shared" si="105"/>
        <v>0</v>
      </c>
      <c r="AZ622" s="174">
        <f t="shared" si="106"/>
        <v>0</v>
      </c>
      <c r="BA622" s="175">
        <f>IFERROR(Table1[[#This Row],[Line total ordered for now]]*Table1[[#This Row],[GUARANTEED PRICE
for STOCK orders collected before 31.3.22]],0)</f>
        <v>0</v>
      </c>
      <c r="BB622" s="175">
        <f t="shared" si="102"/>
        <v>0</v>
      </c>
      <c r="BC622" s="176">
        <f>(AZ622+Table1[[#This Row],[Line total ordered for now]])*Z622</f>
        <v>0</v>
      </c>
      <c r="BD622" s="200">
        <v>37.367224463009187</v>
      </c>
      <c r="BE622" s="65"/>
      <c r="BF622" s="65"/>
      <c r="BG622" s="65"/>
      <c r="BH622" s="65"/>
      <c r="BI622" s="65"/>
      <c r="BJ622" s="65"/>
      <c r="BK622" s="65"/>
      <c r="BL622" s="55"/>
      <c r="BM622"/>
      <c r="BN622"/>
      <c r="BO622"/>
      <c r="BP622"/>
      <c r="BQ622"/>
      <c r="BR622"/>
      <c r="BS622"/>
      <c r="BT622"/>
    </row>
    <row r="623" spans="1:72" ht="15.75">
      <c r="A623" s="202">
        <v>620</v>
      </c>
      <c r="B623" s="68" t="s">
        <v>6378</v>
      </c>
      <c r="C623" s="149" t="s">
        <v>160</v>
      </c>
      <c r="D623" s="149" t="s">
        <v>2924</v>
      </c>
      <c r="E623" s="149" t="s">
        <v>2925</v>
      </c>
      <c r="F623" s="158" t="str">
        <f t="shared" si="104"/>
        <v>Video</v>
      </c>
      <c r="G623" s="187">
        <v>1</v>
      </c>
      <c r="H623" s="150"/>
      <c r="I623" s="184">
        <v>38.450000000000003</v>
      </c>
      <c r="J623" s="150"/>
      <c r="K623" s="151">
        <v>6.9380960541179144</v>
      </c>
      <c r="L623" s="152">
        <v>39.219000000000001</v>
      </c>
      <c r="M623" s="152">
        <v>41.628576324707488</v>
      </c>
      <c r="N623" s="153" t="s">
        <v>150</v>
      </c>
      <c r="O623" s="154">
        <v>6</v>
      </c>
      <c r="P623" s="153">
        <v>38</v>
      </c>
      <c r="Q623" s="153" t="s">
        <v>147</v>
      </c>
      <c r="R623" s="155">
        <v>10</v>
      </c>
      <c r="S623" s="155">
        <v>1.58</v>
      </c>
      <c r="T623" s="155">
        <v>0.3</v>
      </c>
      <c r="U623" s="154" t="s">
        <v>94</v>
      </c>
      <c r="V623" s="153" t="s">
        <v>89</v>
      </c>
      <c r="W623" s="153" t="s">
        <v>627</v>
      </c>
      <c r="X623" s="151" t="s">
        <v>6378</v>
      </c>
      <c r="Y623" s="151" t="s">
        <v>6378</v>
      </c>
      <c r="Z623" s="156">
        <v>2.0947E-2</v>
      </c>
      <c r="AA623" s="153" t="s">
        <v>1094</v>
      </c>
      <c r="AB623" s="153" t="s">
        <v>5095</v>
      </c>
      <c r="AC623" s="153" t="s">
        <v>149</v>
      </c>
      <c r="AD623" s="157" t="s">
        <v>2926</v>
      </c>
      <c r="AE623" s="110">
        <v>0</v>
      </c>
      <c r="AF623" s="110">
        <v>52</v>
      </c>
      <c r="AG623" s="112">
        <f t="shared" si="103"/>
        <v>0</v>
      </c>
      <c r="AH623" s="110">
        <f>SUM(AG$4:AG623)</f>
        <v>13</v>
      </c>
      <c r="AI623" s="112">
        <f t="shared" si="101"/>
        <v>0</v>
      </c>
      <c r="AJ623" s="110">
        <f>COUNTIF(AI$4:AI623,"&gt;0")</f>
        <v>80</v>
      </c>
      <c r="AK623" s="110">
        <v>0</v>
      </c>
      <c r="AL623" s="110">
        <v>53</v>
      </c>
      <c r="AM623" s="172" t="str">
        <f>IF(OR(Table1[[#This Row],[Line total ordered for now]]&gt;0,Table1[[#This Row],[Line total ordered for season]]&gt;0),1,"")</f>
        <v/>
      </c>
      <c r="AN623" s="173">
        <f>COUNTIF(AM$4:AM623,"&gt;0")</f>
        <v>0</v>
      </c>
      <c r="AO623" s="173">
        <f>Table1[[#This Row],[ORDER QUANTITY
to be collected BEFORE 31.3.22]]</f>
        <v>0</v>
      </c>
      <c r="AP623" s="174">
        <f t="shared" si="100"/>
        <v>0</v>
      </c>
      <c r="AQ623" s="174">
        <f>IFERROR(INDEX(Retail!H:H,MATCH($D623,Retail!$D:$D,0)),0)</f>
        <v>0</v>
      </c>
      <c r="AR623" s="174">
        <f>IFERROR(INDEX(Retail!J:J,MATCH($D623,Retail!$D:$D,0)),0)</f>
        <v>0</v>
      </c>
      <c r="AS623" s="174">
        <f>IFERROR(INDEX('NEW2022'!H:H,MATCH($D623,'NEW2022'!D:D,0)),0)</f>
        <v>0</v>
      </c>
      <c r="AT623" s="174">
        <f>IFERROR(INDEX('NEW2022'!J:J,MATCH($D623,'NEW2022'!D:D,0)),0)</f>
        <v>0</v>
      </c>
      <c r="AU623" s="174">
        <f>IFERROR(INDEX('Quiet Items'!H:H,MATCH($D623,'Quiet Items'!D:D,0)),0)</f>
        <v>0</v>
      </c>
      <c r="AV623" s="174">
        <f>IFERROR(INDEX('Quiet Items'!J:J,MATCH($D623,'Quiet Items'!D:D,0)),0)</f>
        <v>0</v>
      </c>
      <c r="AW623" s="174">
        <f>IFERROR(INDEX('1.4G'!H:H,MATCH($D623,'1.4G'!D:D,0)),0)</f>
        <v>0</v>
      </c>
      <c r="AX623" s="174">
        <f>IFERROR(INDEX('1.4G'!J:J,MATCH($D623,'1.4G'!D:D,0)),0)</f>
        <v>0</v>
      </c>
      <c r="AY623" s="174">
        <f t="shared" si="105"/>
        <v>0</v>
      </c>
      <c r="AZ623" s="174">
        <f t="shared" si="106"/>
        <v>0</v>
      </c>
      <c r="BA623" s="175">
        <f>IFERROR(Table1[[#This Row],[Line total ordered for now]]*Table1[[#This Row],[GUARANTEED PRICE
for STOCK orders collected before 31.3.22]],0)</f>
        <v>0</v>
      </c>
      <c r="BB623" s="175">
        <f t="shared" si="102"/>
        <v>0</v>
      </c>
      <c r="BC623" s="176">
        <f>(AZ623+Table1[[#This Row],[Line total ordered for now]])*Z623</f>
        <v>0</v>
      </c>
      <c r="BD623" s="200">
        <v>35.384289876001361</v>
      </c>
      <c r="BE623" s="65"/>
      <c r="BF623" s="65"/>
      <c r="BG623" s="65"/>
      <c r="BH623" s="65"/>
      <c r="BI623" s="65"/>
      <c r="BJ623" s="65"/>
      <c r="BK623" s="65"/>
      <c r="BL623" s="55"/>
      <c r="BM623"/>
      <c r="BN623"/>
      <c r="BO623"/>
      <c r="BP623"/>
      <c r="BQ623"/>
      <c r="BR623"/>
      <c r="BS623"/>
      <c r="BT623"/>
    </row>
    <row r="624" spans="1:72" ht="15.75">
      <c r="A624" s="202">
        <v>621</v>
      </c>
      <c r="B624" s="68" t="s">
        <v>6378</v>
      </c>
      <c r="C624" s="149" t="s">
        <v>160</v>
      </c>
      <c r="D624" s="149" t="s">
        <v>6140</v>
      </c>
      <c r="E624" s="149" t="s">
        <v>6141</v>
      </c>
      <c r="F624" s="158" t="str">
        <f t="shared" si="104"/>
        <v>Video</v>
      </c>
      <c r="G624" s="187">
        <v>143</v>
      </c>
      <c r="H624" s="150"/>
      <c r="I624" s="184">
        <v>70</v>
      </c>
      <c r="J624" s="150"/>
      <c r="K624" s="151">
        <v>11.666666666666666</v>
      </c>
      <c r="L624" s="152">
        <v>66.5</v>
      </c>
      <c r="M624" s="152">
        <v>70</v>
      </c>
      <c r="N624" s="153" t="s">
        <v>144</v>
      </c>
      <c r="O624" s="154">
        <v>6</v>
      </c>
      <c r="P624" s="153">
        <v>40</v>
      </c>
      <c r="Q624" s="153" t="s">
        <v>147</v>
      </c>
      <c r="R624" s="155">
        <v>16.5</v>
      </c>
      <c r="S624" s="155">
        <v>2.2000000000000002</v>
      </c>
      <c r="T624" s="155">
        <v>0</v>
      </c>
      <c r="U624" s="154" t="s">
        <v>95</v>
      </c>
      <c r="V624" s="153" t="s">
        <v>88</v>
      </c>
      <c r="W624" s="153" t="s">
        <v>154</v>
      </c>
      <c r="X624" s="151">
        <v>41.99</v>
      </c>
      <c r="Y624" s="151">
        <v>34.99</v>
      </c>
      <c r="Z624" s="156">
        <v>4.2000000000000003E-2</v>
      </c>
      <c r="AA624" s="153" t="s">
        <v>6142</v>
      </c>
      <c r="AB624" s="153" t="s">
        <v>6144</v>
      </c>
      <c r="AC624" s="153" t="s">
        <v>6086</v>
      </c>
      <c r="AD624" s="157" t="s">
        <v>6143</v>
      </c>
      <c r="AE624" s="110">
        <v>0</v>
      </c>
      <c r="AF624" s="110">
        <v>52</v>
      </c>
      <c r="AG624" s="112">
        <f t="shared" si="103"/>
        <v>0</v>
      </c>
      <c r="AH624" s="110">
        <f>SUM(AG$4:AG624)</f>
        <v>13</v>
      </c>
      <c r="AI624" s="112">
        <f t="shared" si="101"/>
        <v>1</v>
      </c>
      <c r="AJ624" s="110">
        <f>COUNTIF(AI$4:AI624,"&gt;0")</f>
        <v>81</v>
      </c>
      <c r="AK624" s="110">
        <v>1</v>
      </c>
      <c r="AL624" s="110">
        <v>54</v>
      </c>
      <c r="AM624" s="172" t="str">
        <f>IF(OR(Table1[[#This Row],[Line total ordered for now]]&gt;0,Table1[[#This Row],[Line total ordered for season]]&gt;0),1,"")</f>
        <v/>
      </c>
      <c r="AN624" s="173">
        <f>COUNTIF(AM$4:AM624,"&gt;0")</f>
        <v>0</v>
      </c>
      <c r="AO624" s="173">
        <f>Table1[[#This Row],[ORDER QUANTITY
to be collected BEFORE 31.3.22]]</f>
        <v>0</v>
      </c>
      <c r="AP624" s="174">
        <f t="shared" si="100"/>
        <v>0</v>
      </c>
      <c r="AQ624" s="174">
        <f>IFERROR(INDEX(Retail!H:H,MATCH($D624,Retail!$D:$D,0)),0)</f>
        <v>0</v>
      </c>
      <c r="AR624" s="174">
        <f>IFERROR(INDEX(Retail!J:J,MATCH($D624,Retail!$D:$D,0)),0)</f>
        <v>0</v>
      </c>
      <c r="AS624" s="174">
        <f>IFERROR(INDEX('NEW2022'!H:H,MATCH($D624,'NEW2022'!D:D,0)),0)</f>
        <v>0</v>
      </c>
      <c r="AT624" s="174">
        <f>IFERROR(INDEX('NEW2022'!J:J,MATCH($D624,'NEW2022'!D:D,0)),0)</f>
        <v>0</v>
      </c>
      <c r="AU624" s="174">
        <f>IFERROR(INDEX('Quiet Items'!H:H,MATCH($D624,'Quiet Items'!D:D,0)),0)</f>
        <v>0</v>
      </c>
      <c r="AV624" s="174">
        <f>IFERROR(INDEX('Quiet Items'!J:J,MATCH($D624,'Quiet Items'!D:D,0)),0)</f>
        <v>0</v>
      </c>
      <c r="AW624" s="174">
        <f>IFERROR(INDEX('1.4G'!H:H,MATCH($D624,'1.4G'!D:D,0)),0)</f>
        <v>0</v>
      </c>
      <c r="AX624" s="174">
        <f>IFERROR(INDEX('1.4G'!J:J,MATCH($D624,'1.4G'!D:D,0)),0)</f>
        <v>0</v>
      </c>
      <c r="AY624" s="174">
        <f t="shared" si="105"/>
        <v>0</v>
      </c>
      <c r="AZ624" s="174">
        <f t="shared" si="106"/>
        <v>0</v>
      </c>
      <c r="BA624" s="175">
        <f>IFERROR(Table1[[#This Row],[Line total ordered for now]]*Table1[[#This Row],[GUARANTEED PRICE
for STOCK orders collected before 31.3.22]],0)</f>
        <v>0</v>
      </c>
      <c r="BB624" s="175">
        <f t="shared" si="102"/>
        <v>0</v>
      </c>
      <c r="BC624" s="176">
        <f>(AZ624+Table1[[#This Row],[Line total ordered for now]])*Z624</f>
        <v>0</v>
      </c>
      <c r="BD624" s="200">
        <v>63</v>
      </c>
      <c r="BE624" s="65"/>
      <c r="BF624" s="65"/>
      <c r="BG624" s="65"/>
      <c r="BH624" s="65"/>
      <c r="BI624" s="65"/>
      <c r="BJ624" s="65"/>
      <c r="BK624" s="65"/>
      <c r="BL624" s="55"/>
      <c r="BM624"/>
      <c r="BN624"/>
      <c r="BO624"/>
      <c r="BP624"/>
      <c r="BQ624"/>
      <c r="BR624"/>
      <c r="BS624"/>
      <c r="BT624"/>
    </row>
    <row r="625" spans="1:72" ht="15.75">
      <c r="A625" s="202">
        <v>622</v>
      </c>
      <c r="B625" s="68" t="s">
        <v>6378</v>
      </c>
      <c r="C625" s="149" t="s">
        <v>160</v>
      </c>
      <c r="D625" s="149" t="s">
        <v>2487</v>
      </c>
      <c r="E625" s="149" t="s">
        <v>2488</v>
      </c>
      <c r="F625" s="158" t="str">
        <f t="shared" si="104"/>
        <v>Video</v>
      </c>
      <c r="G625" s="187">
        <v>0</v>
      </c>
      <c r="H625" s="150"/>
      <c r="I625" s="184">
        <v>79.7</v>
      </c>
      <c r="J625" s="150"/>
      <c r="K625" s="151">
        <v>11.767455690409909</v>
      </c>
      <c r="L625" s="152">
        <v>85.667077426184136</v>
      </c>
      <c r="M625" s="152">
        <v>94.13964552327927</v>
      </c>
      <c r="N625" s="153" t="s">
        <v>144</v>
      </c>
      <c r="O625" s="154">
        <v>8</v>
      </c>
      <c r="P625" s="153">
        <v>45</v>
      </c>
      <c r="Q625" s="153" t="s">
        <v>147</v>
      </c>
      <c r="R625" s="155">
        <v>22</v>
      </c>
      <c r="S625" s="155">
        <v>3.6</v>
      </c>
      <c r="T625" s="155">
        <v>0.3</v>
      </c>
      <c r="U625" s="154" t="s">
        <v>94</v>
      </c>
      <c r="V625" s="153" t="s">
        <v>89</v>
      </c>
      <c r="W625" s="153" t="s">
        <v>627</v>
      </c>
      <c r="X625" s="151" t="s">
        <v>6378</v>
      </c>
      <c r="Y625" s="151" t="s">
        <v>6378</v>
      </c>
      <c r="Z625" s="156">
        <v>5.2999999999999999E-2</v>
      </c>
      <c r="AA625" s="153" t="s">
        <v>975</v>
      </c>
      <c r="AB625" s="153" t="s">
        <v>5297</v>
      </c>
      <c r="AC625" s="153" t="s">
        <v>4790</v>
      </c>
      <c r="AD625" s="157" t="s">
        <v>2489</v>
      </c>
      <c r="AE625" s="110">
        <v>0</v>
      </c>
      <c r="AF625" s="110">
        <v>52</v>
      </c>
      <c r="AG625" s="112">
        <f t="shared" si="103"/>
        <v>0</v>
      </c>
      <c r="AH625" s="110">
        <f>SUM(AG$4:AG625)</f>
        <v>13</v>
      </c>
      <c r="AI625" s="112">
        <f t="shared" si="101"/>
        <v>0</v>
      </c>
      <c r="AJ625" s="110">
        <f>COUNTIF(AI$4:AI625,"&gt;0")</f>
        <v>81</v>
      </c>
      <c r="AK625" s="110">
        <v>0</v>
      </c>
      <c r="AL625" s="110">
        <v>54</v>
      </c>
      <c r="AM625" s="172" t="str">
        <f>IF(OR(Table1[[#This Row],[Line total ordered for now]]&gt;0,Table1[[#This Row],[Line total ordered for season]]&gt;0),1,"")</f>
        <v/>
      </c>
      <c r="AN625" s="173">
        <f>COUNTIF(AM$4:AM625,"&gt;0")</f>
        <v>0</v>
      </c>
      <c r="AO625" s="173">
        <f>Table1[[#This Row],[ORDER QUANTITY
to be collected BEFORE 31.3.22]]</f>
        <v>0</v>
      </c>
      <c r="AP625" s="174">
        <f t="shared" si="100"/>
        <v>0</v>
      </c>
      <c r="AQ625" s="174">
        <f>IFERROR(INDEX(Retail!H:H,MATCH($D625,Retail!$D:$D,0)),0)</f>
        <v>0</v>
      </c>
      <c r="AR625" s="174">
        <f>IFERROR(INDEX(Retail!J:J,MATCH($D625,Retail!$D:$D,0)),0)</f>
        <v>0</v>
      </c>
      <c r="AS625" s="174">
        <f>IFERROR(INDEX('NEW2022'!H:H,MATCH($D625,'NEW2022'!D:D,0)),0)</f>
        <v>0</v>
      </c>
      <c r="AT625" s="174">
        <f>IFERROR(INDEX('NEW2022'!J:J,MATCH($D625,'NEW2022'!D:D,0)),0)</f>
        <v>0</v>
      </c>
      <c r="AU625" s="174">
        <f>IFERROR(INDEX('Quiet Items'!H:H,MATCH($D625,'Quiet Items'!D:D,0)),0)</f>
        <v>0</v>
      </c>
      <c r="AV625" s="174">
        <f>IFERROR(INDEX('Quiet Items'!J:J,MATCH($D625,'Quiet Items'!D:D,0)),0)</f>
        <v>0</v>
      </c>
      <c r="AW625" s="174">
        <f>IFERROR(INDEX('1.4G'!H:H,MATCH($D625,'1.4G'!D:D,0)),0)</f>
        <v>0</v>
      </c>
      <c r="AX625" s="174">
        <f>IFERROR(INDEX('1.4G'!J:J,MATCH($D625,'1.4G'!D:D,0)),0)</f>
        <v>0</v>
      </c>
      <c r="AY625" s="174">
        <f t="shared" si="105"/>
        <v>0</v>
      </c>
      <c r="AZ625" s="174">
        <f t="shared" si="106"/>
        <v>0</v>
      </c>
      <c r="BA625" s="175">
        <f>IFERROR(Table1[[#This Row],[Line total ordered for now]]*Table1[[#This Row],[GUARANTEED PRICE
for STOCK orders collected before 31.3.22]],0)</f>
        <v>0</v>
      </c>
      <c r="BB625" s="175">
        <f t="shared" si="102"/>
        <v>0</v>
      </c>
      <c r="BC625" s="176">
        <f>(AZ625+Table1[[#This Row],[Line total ordered for now]])*Z625</f>
        <v>0</v>
      </c>
      <c r="BD625" s="200">
        <v>80.018698694787375</v>
      </c>
      <c r="BE625" s="65"/>
      <c r="BF625" s="65"/>
      <c r="BG625" s="65"/>
      <c r="BH625" s="65"/>
      <c r="BI625" s="65"/>
      <c r="BJ625" s="65"/>
      <c r="BK625" s="65"/>
      <c r="BL625" s="55"/>
      <c r="BM625"/>
      <c r="BN625"/>
      <c r="BO625"/>
      <c r="BP625"/>
      <c r="BQ625"/>
      <c r="BR625"/>
      <c r="BS625"/>
      <c r="BT625"/>
    </row>
    <row r="626" spans="1:72" ht="15.75">
      <c r="A626" s="202">
        <v>623</v>
      </c>
      <c r="B626" s="68" t="s">
        <v>6378</v>
      </c>
      <c r="C626" s="149" t="s">
        <v>160</v>
      </c>
      <c r="D626" s="149" t="s">
        <v>2454</v>
      </c>
      <c r="E626" s="149" t="s">
        <v>2455</v>
      </c>
      <c r="F626" s="158" t="str">
        <f t="shared" si="104"/>
        <v>Video</v>
      </c>
      <c r="G626" s="187">
        <v>0</v>
      </c>
      <c r="H626" s="150"/>
      <c r="I626" s="184">
        <v>83.31</v>
      </c>
      <c r="J626" s="150"/>
      <c r="K626" s="151">
        <v>12.27890506704934</v>
      </c>
      <c r="L626" s="152">
        <v>89.390428888119203</v>
      </c>
      <c r="M626" s="152">
        <v>98.231240536394722</v>
      </c>
      <c r="N626" s="153" t="s">
        <v>144</v>
      </c>
      <c r="O626" s="154">
        <v>8</v>
      </c>
      <c r="P626" s="153">
        <v>45</v>
      </c>
      <c r="Q626" s="153" t="s">
        <v>147</v>
      </c>
      <c r="R626" s="155">
        <v>24</v>
      </c>
      <c r="S626" s="155">
        <v>3.6</v>
      </c>
      <c r="T626" s="155">
        <v>0.3</v>
      </c>
      <c r="U626" s="154" t="s">
        <v>94</v>
      </c>
      <c r="V626" s="153" t="s">
        <v>89</v>
      </c>
      <c r="W626" s="153" t="s">
        <v>627</v>
      </c>
      <c r="X626" s="151" t="s">
        <v>6378</v>
      </c>
      <c r="Y626" s="151" t="s">
        <v>6378</v>
      </c>
      <c r="Z626" s="156">
        <v>5.2999999999999999E-2</v>
      </c>
      <c r="AA626" s="153" t="s">
        <v>975</v>
      </c>
      <c r="AB626" s="153" t="s">
        <v>5296</v>
      </c>
      <c r="AC626" s="153" t="s">
        <v>4790</v>
      </c>
      <c r="AD626" s="157" t="s">
        <v>2456</v>
      </c>
      <c r="AE626" s="110">
        <v>0</v>
      </c>
      <c r="AF626" s="110">
        <v>52</v>
      </c>
      <c r="AG626" s="112">
        <f t="shared" si="103"/>
        <v>0</v>
      </c>
      <c r="AH626" s="110">
        <f>SUM(AG$4:AG626)</f>
        <v>13</v>
      </c>
      <c r="AI626" s="112">
        <f t="shared" si="101"/>
        <v>0</v>
      </c>
      <c r="AJ626" s="110">
        <f>COUNTIF(AI$4:AI626,"&gt;0")</f>
        <v>81</v>
      </c>
      <c r="AK626" s="110">
        <v>0</v>
      </c>
      <c r="AL626" s="110">
        <v>54</v>
      </c>
      <c r="AM626" s="172" t="str">
        <f>IF(OR(Table1[[#This Row],[Line total ordered for now]]&gt;0,Table1[[#This Row],[Line total ordered for season]]&gt;0),1,"")</f>
        <v/>
      </c>
      <c r="AN626" s="173">
        <f>COUNTIF(AM$4:AM626,"&gt;0")</f>
        <v>0</v>
      </c>
      <c r="AO626" s="173">
        <f>Table1[[#This Row],[ORDER QUANTITY
to be collected BEFORE 31.3.22]]</f>
        <v>0</v>
      </c>
      <c r="AP626" s="174">
        <f t="shared" si="100"/>
        <v>0</v>
      </c>
      <c r="AQ626" s="174">
        <f>IFERROR(INDEX(Retail!H:H,MATCH($D626,Retail!$D:$D,0)),0)</f>
        <v>0</v>
      </c>
      <c r="AR626" s="174">
        <f>IFERROR(INDEX(Retail!J:J,MATCH($D626,Retail!$D:$D,0)),0)</f>
        <v>0</v>
      </c>
      <c r="AS626" s="174">
        <f>IFERROR(INDEX('NEW2022'!H:H,MATCH($D626,'NEW2022'!D:D,0)),0)</f>
        <v>0</v>
      </c>
      <c r="AT626" s="174">
        <f>IFERROR(INDEX('NEW2022'!J:J,MATCH($D626,'NEW2022'!D:D,0)),0)</f>
        <v>0</v>
      </c>
      <c r="AU626" s="174">
        <f>IFERROR(INDEX('Quiet Items'!H:H,MATCH($D626,'Quiet Items'!D:D,0)),0)</f>
        <v>0</v>
      </c>
      <c r="AV626" s="174">
        <f>IFERROR(INDEX('Quiet Items'!J:J,MATCH($D626,'Quiet Items'!D:D,0)),0)</f>
        <v>0</v>
      </c>
      <c r="AW626" s="174">
        <f>IFERROR(INDEX('1.4G'!H:H,MATCH($D626,'1.4G'!D:D,0)),0)</f>
        <v>0</v>
      </c>
      <c r="AX626" s="174">
        <f>IFERROR(INDEX('1.4G'!J:J,MATCH($D626,'1.4G'!D:D,0)),0)</f>
        <v>0</v>
      </c>
      <c r="AY626" s="174">
        <f t="shared" si="105"/>
        <v>0</v>
      </c>
      <c r="AZ626" s="174">
        <f t="shared" si="106"/>
        <v>0</v>
      </c>
      <c r="BA626" s="175">
        <f>IFERROR(Table1[[#This Row],[Line total ordered for now]]*Table1[[#This Row],[GUARANTEED PRICE
for STOCK orders collected before 31.3.22]],0)</f>
        <v>0</v>
      </c>
      <c r="BB626" s="175">
        <f t="shared" si="102"/>
        <v>0</v>
      </c>
      <c r="BC626" s="176">
        <f>(AZ626+Table1[[#This Row],[Line total ordered for now]])*Z626</f>
        <v>0</v>
      </c>
      <c r="BD626" s="200">
        <v>83.49655445593551</v>
      </c>
      <c r="BE626" s="65"/>
      <c r="BF626" s="65"/>
      <c r="BG626" s="65"/>
      <c r="BH626" s="65"/>
      <c r="BI626" s="65"/>
      <c r="BJ626" s="65"/>
      <c r="BK626" s="65"/>
      <c r="BL626" s="55"/>
      <c r="BM626"/>
      <c r="BN626"/>
      <c r="BO626"/>
      <c r="BP626"/>
      <c r="BQ626"/>
      <c r="BR626"/>
      <c r="BS626"/>
      <c r="BT626"/>
    </row>
    <row r="627" spans="1:72" ht="15.75">
      <c r="A627" s="202">
        <v>624</v>
      </c>
      <c r="B627" s="68" t="s">
        <v>6378</v>
      </c>
      <c r="C627" s="149" t="s">
        <v>160</v>
      </c>
      <c r="D627" s="149" t="s">
        <v>6136</v>
      </c>
      <c r="E627" s="149" t="s">
        <v>6137</v>
      </c>
      <c r="F627" s="158" t="str">
        <f t="shared" si="104"/>
        <v>Video</v>
      </c>
      <c r="G627" s="187">
        <v>0</v>
      </c>
      <c r="H627" s="150"/>
      <c r="I627" s="184">
        <v>79.06</v>
      </c>
      <c r="J627" s="150"/>
      <c r="K627" s="151">
        <v>19.765000000000001</v>
      </c>
      <c r="L627" s="152">
        <v>75.11</v>
      </c>
      <c r="M627" s="152">
        <v>79.06</v>
      </c>
      <c r="N627" s="153" t="s">
        <v>148</v>
      </c>
      <c r="O627" s="154">
        <v>4</v>
      </c>
      <c r="P627" s="153">
        <v>40</v>
      </c>
      <c r="Q627" s="153" t="s">
        <v>147</v>
      </c>
      <c r="R627" s="155">
        <v>19</v>
      </c>
      <c r="S627" s="155">
        <v>2.12</v>
      </c>
      <c r="T627" s="155">
        <v>0</v>
      </c>
      <c r="U627" s="154" t="s">
        <v>95</v>
      </c>
      <c r="V627" s="153" t="s">
        <v>88</v>
      </c>
      <c r="W627" s="153" t="s">
        <v>169</v>
      </c>
      <c r="X627" s="151">
        <v>71.989999999999995</v>
      </c>
      <c r="Y627" s="151">
        <v>59.99</v>
      </c>
      <c r="Z627" s="156">
        <v>4.9000000000000002E-2</v>
      </c>
      <c r="AA627" s="153">
        <v>0</v>
      </c>
      <c r="AB627" s="153" t="s">
        <v>6139</v>
      </c>
      <c r="AC627" s="153">
        <v>0</v>
      </c>
      <c r="AD627" s="157" t="s">
        <v>6138</v>
      </c>
      <c r="AE627" s="110">
        <v>0</v>
      </c>
      <c r="AF627" s="110">
        <v>52</v>
      </c>
      <c r="AG627" s="112">
        <f t="shared" si="103"/>
        <v>0</v>
      </c>
      <c r="AH627" s="110">
        <f>SUM(AG$4:AG627)</f>
        <v>13</v>
      </c>
      <c r="AI627" s="112">
        <f t="shared" si="101"/>
        <v>1</v>
      </c>
      <c r="AJ627" s="110">
        <f>COUNTIF(AI$4:AI627,"&gt;0")</f>
        <v>82</v>
      </c>
      <c r="AK627" s="110">
        <v>1</v>
      </c>
      <c r="AL627" s="110">
        <v>55</v>
      </c>
      <c r="AM627" s="172" t="str">
        <f>IF(OR(Table1[[#This Row],[Line total ordered for now]]&gt;0,Table1[[#This Row],[Line total ordered for season]]&gt;0),1,"")</f>
        <v/>
      </c>
      <c r="AN627" s="173">
        <f>COUNTIF(AM$4:AM627,"&gt;0")</f>
        <v>0</v>
      </c>
      <c r="AO627" s="173">
        <f>Table1[[#This Row],[ORDER QUANTITY
to be collected BEFORE 31.3.22]]</f>
        <v>0</v>
      </c>
      <c r="AP627" s="174">
        <f t="shared" si="100"/>
        <v>0</v>
      </c>
      <c r="AQ627" s="174">
        <f>IFERROR(INDEX(Retail!H:H,MATCH($D627,Retail!$D:$D,0)),0)</f>
        <v>0</v>
      </c>
      <c r="AR627" s="174">
        <f>IFERROR(INDEX(Retail!J:J,MATCH($D627,Retail!$D:$D,0)),0)</f>
        <v>0</v>
      </c>
      <c r="AS627" s="174">
        <f>IFERROR(INDEX('NEW2022'!H:H,MATCH($D627,'NEW2022'!D:D,0)),0)</f>
        <v>0</v>
      </c>
      <c r="AT627" s="174">
        <f>IFERROR(INDEX('NEW2022'!J:J,MATCH($D627,'NEW2022'!D:D,0)),0)</f>
        <v>0</v>
      </c>
      <c r="AU627" s="174">
        <f>IFERROR(INDEX('Quiet Items'!H:H,MATCH($D627,'Quiet Items'!D:D,0)),0)</f>
        <v>0</v>
      </c>
      <c r="AV627" s="174">
        <f>IFERROR(INDEX('Quiet Items'!J:J,MATCH($D627,'Quiet Items'!D:D,0)),0)</f>
        <v>0</v>
      </c>
      <c r="AW627" s="174">
        <f>IFERROR(INDEX('1.4G'!H:H,MATCH($D627,'1.4G'!D:D,0)),0)</f>
        <v>0</v>
      </c>
      <c r="AX627" s="174">
        <f>IFERROR(INDEX('1.4G'!J:J,MATCH($D627,'1.4G'!D:D,0)),0)</f>
        <v>0</v>
      </c>
      <c r="AY627" s="174">
        <f t="shared" si="105"/>
        <v>0</v>
      </c>
      <c r="AZ627" s="174">
        <f t="shared" si="106"/>
        <v>0</v>
      </c>
      <c r="BA627" s="175">
        <f>IFERROR(Table1[[#This Row],[Line total ordered for now]]*Table1[[#This Row],[GUARANTEED PRICE
for STOCK orders collected before 31.3.22]],0)</f>
        <v>0</v>
      </c>
      <c r="BB627" s="175">
        <f t="shared" si="102"/>
        <v>0</v>
      </c>
      <c r="BC627" s="176">
        <f>(AZ627+Table1[[#This Row],[Line total ordered for now]])*Z627</f>
        <v>0</v>
      </c>
      <c r="BD627" s="200">
        <v>71.154000000000011</v>
      </c>
      <c r="BE627" s="65"/>
      <c r="BF627" s="65"/>
      <c r="BG627" s="65"/>
      <c r="BH627" s="65"/>
      <c r="BI627" s="65"/>
      <c r="BJ627" s="65"/>
      <c r="BK627" s="65"/>
      <c r="BL627" s="55"/>
      <c r="BM627"/>
      <c r="BN627"/>
      <c r="BO627"/>
      <c r="BP627"/>
      <c r="BQ627"/>
      <c r="BR627"/>
      <c r="BS627"/>
      <c r="BT627"/>
    </row>
    <row r="628" spans="1:72" ht="15.75">
      <c r="A628" s="202">
        <v>625</v>
      </c>
      <c r="B628" s="68" t="s">
        <v>6378</v>
      </c>
      <c r="C628" s="149" t="s">
        <v>160</v>
      </c>
      <c r="D628" s="149" t="s">
        <v>258</v>
      </c>
      <c r="E628" s="149" t="s">
        <v>464</v>
      </c>
      <c r="F628" s="158" t="str">
        <f t="shared" si="104"/>
        <v>Video</v>
      </c>
      <c r="G628" s="187">
        <v>0</v>
      </c>
      <c r="H628" s="150"/>
      <c r="I628" s="184">
        <v>71.88</v>
      </c>
      <c r="J628" s="150"/>
      <c r="K628" s="151">
        <v>20.465048233980486</v>
      </c>
      <c r="L628" s="152">
        <v>77.767183289125839</v>
      </c>
      <c r="M628" s="152">
        <v>81.860192935921944</v>
      </c>
      <c r="N628" s="153" t="s">
        <v>148</v>
      </c>
      <c r="O628" s="154">
        <v>4</v>
      </c>
      <c r="P628" s="153">
        <v>20</v>
      </c>
      <c r="Q628" s="153" t="s">
        <v>147</v>
      </c>
      <c r="R628" s="155">
        <v>11</v>
      </c>
      <c r="S628" s="155">
        <v>3.2</v>
      </c>
      <c r="T628" s="155">
        <v>0.3</v>
      </c>
      <c r="U628" s="154" t="s">
        <v>94</v>
      </c>
      <c r="V628" s="153" t="s">
        <v>89</v>
      </c>
      <c r="W628" s="153" t="s">
        <v>169</v>
      </c>
      <c r="X628" s="151">
        <v>68.989999999999995</v>
      </c>
      <c r="Y628" s="151">
        <v>51.49</v>
      </c>
      <c r="Z628" s="156">
        <v>3.9E-2</v>
      </c>
      <c r="AA628" s="153" t="s">
        <v>384</v>
      </c>
      <c r="AB628" s="153" t="s">
        <v>5854</v>
      </c>
      <c r="AC628" s="153" t="s">
        <v>4790</v>
      </c>
      <c r="AD628" s="157" t="s">
        <v>562</v>
      </c>
      <c r="AE628" s="110">
        <v>0</v>
      </c>
      <c r="AF628" s="110">
        <v>52</v>
      </c>
      <c r="AG628" s="112">
        <f t="shared" si="103"/>
        <v>0</v>
      </c>
      <c r="AH628" s="110">
        <f>SUM(AG$4:AG628)</f>
        <v>13</v>
      </c>
      <c r="AI628" s="112">
        <f t="shared" si="101"/>
        <v>1</v>
      </c>
      <c r="AJ628" s="110">
        <f>COUNTIF(AI$4:AI628,"&gt;0")</f>
        <v>83</v>
      </c>
      <c r="AK628" s="110">
        <v>0</v>
      </c>
      <c r="AL628" s="110">
        <v>55</v>
      </c>
      <c r="AM628" s="172" t="str">
        <f>IF(OR(Table1[[#This Row],[Line total ordered for now]]&gt;0,Table1[[#This Row],[Line total ordered for season]]&gt;0),1,"")</f>
        <v/>
      </c>
      <c r="AN628" s="173">
        <f>COUNTIF(AM$4:AM628,"&gt;0")</f>
        <v>0</v>
      </c>
      <c r="AO628" s="173">
        <f>Table1[[#This Row],[ORDER QUANTITY
to be collected BEFORE 31.3.22]]</f>
        <v>0</v>
      </c>
      <c r="AP628" s="174">
        <f t="shared" si="100"/>
        <v>0</v>
      </c>
      <c r="AQ628" s="174">
        <f>IFERROR(INDEX(Retail!H:H,MATCH($D628,Retail!$D:$D,0)),0)</f>
        <v>0</v>
      </c>
      <c r="AR628" s="174">
        <f>IFERROR(INDEX(Retail!J:J,MATCH($D628,Retail!$D:$D,0)),0)</f>
        <v>0</v>
      </c>
      <c r="AS628" s="174">
        <f>IFERROR(INDEX('NEW2022'!H:H,MATCH($D628,'NEW2022'!D:D,0)),0)</f>
        <v>0</v>
      </c>
      <c r="AT628" s="174">
        <f>IFERROR(INDEX('NEW2022'!J:J,MATCH($D628,'NEW2022'!D:D,0)),0)</f>
        <v>0</v>
      </c>
      <c r="AU628" s="174">
        <f>IFERROR(INDEX('Quiet Items'!H:H,MATCH($D628,'Quiet Items'!D:D,0)),0)</f>
        <v>0</v>
      </c>
      <c r="AV628" s="174">
        <f>IFERROR(INDEX('Quiet Items'!J:J,MATCH($D628,'Quiet Items'!D:D,0)),0)</f>
        <v>0</v>
      </c>
      <c r="AW628" s="174">
        <f>IFERROR(INDEX('1.4G'!H:H,MATCH($D628,'1.4G'!D:D,0)),0)</f>
        <v>0</v>
      </c>
      <c r="AX628" s="174">
        <f>IFERROR(INDEX('1.4G'!J:J,MATCH($D628,'1.4G'!D:D,0)),0)</f>
        <v>0</v>
      </c>
      <c r="AY628" s="174">
        <f t="shared" si="105"/>
        <v>0</v>
      </c>
      <c r="AZ628" s="174">
        <f t="shared" si="106"/>
        <v>0</v>
      </c>
      <c r="BA628" s="175">
        <f>IFERROR(Table1[[#This Row],[Line total ordered for now]]*Table1[[#This Row],[GUARANTEED PRICE
for STOCK orders collected before 31.3.22]],0)</f>
        <v>0</v>
      </c>
      <c r="BB628" s="175">
        <f t="shared" si="102"/>
        <v>0</v>
      </c>
      <c r="BC628" s="176">
        <f>(AZ628+Table1[[#This Row],[Line total ordered for now]])*Z628</f>
        <v>0</v>
      </c>
      <c r="BD628" s="200">
        <v>73.674173642329748</v>
      </c>
      <c r="BE628" s="65"/>
      <c r="BF628" s="65"/>
      <c r="BG628" s="65"/>
      <c r="BH628" s="65"/>
      <c r="BI628" s="65"/>
      <c r="BJ628" s="65"/>
      <c r="BK628" s="65"/>
      <c r="BL628" s="55"/>
      <c r="BM628"/>
      <c r="BN628"/>
      <c r="BO628"/>
      <c r="BP628"/>
      <c r="BQ628"/>
      <c r="BR628"/>
      <c r="BS628"/>
      <c r="BT628"/>
    </row>
    <row r="629" spans="1:72" ht="15.75">
      <c r="A629" s="202">
        <v>626</v>
      </c>
      <c r="B629" s="68" t="s">
        <v>6378</v>
      </c>
      <c r="C629" s="149" t="s">
        <v>160</v>
      </c>
      <c r="D629" s="149" t="s">
        <v>36</v>
      </c>
      <c r="E629" s="149" t="s">
        <v>449</v>
      </c>
      <c r="F629" s="158" t="str">
        <f t="shared" si="104"/>
        <v>Video</v>
      </c>
      <c r="G629" s="187">
        <v>8</v>
      </c>
      <c r="H629" s="150"/>
      <c r="I629" s="184">
        <v>77.459999999999994</v>
      </c>
      <c r="J629" s="150"/>
      <c r="K629" s="151">
        <v>21.823959494301988</v>
      </c>
      <c r="L629" s="152">
        <v>82.931046078347549</v>
      </c>
      <c r="M629" s="152">
        <v>87.295837977207952</v>
      </c>
      <c r="N629" s="153" t="s">
        <v>148</v>
      </c>
      <c r="O629" s="154">
        <v>4</v>
      </c>
      <c r="P629" s="153">
        <v>35</v>
      </c>
      <c r="Q629" s="153" t="s">
        <v>147</v>
      </c>
      <c r="R629" s="155">
        <v>22</v>
      </c>
      <c r="S629" s="155">
        <v>2.95</v>
      </c>
      <c r="T629" s="155">
        <v>0.3</v>
      </c>
      <c r="U629" s="154" t="s">
        <v>94</v>
      </c>
      <c r="V629" s="153" t="s">
        <v>89</v>
      </c>
      <c r="W629" s="153" t="s">
        <v>169</v>
      </c>
      <c r="X629" s="151">
        <v>73.989999999999995</v>
      </c>
      <c r="Y629" s="151">
        <v>54.99</v>
      </c>
      <c r="Z629" s="156">
        <v>5.4100000000000002E-2</v>
      </c>
      <c r="AA629" s="153" t="s">
        <v>168</v>
      </c>
      <c r="AB629" s="153" t="s">
        <v>5033</v>
      </c>
      <c r="AC629" s="153" t="s">
        <v>785</v>
      </c>
      <c r="AD629" s="157" t="s">
        <v>450</v>
      </c>
      <c r="AE629" s="110">
        <v>0</v>
      </c>
      <c r="AF629" s="110">
        <v>52</v>
      </c>
      <c r="AG629" s="112">
        <f t="shared" si="103"/>
        <v>0</v>
      </c>
      <c r="AH629" s="110">
        <f>SUM(AG$4:AG629)</f>
        <v>13</v>
      </c>
      <c r="AI629" s="112">
        <f t="shared" si="101"/>
        <v>1</v>
      </c>
      <c r="AJ629" s="110">
        <f>COUNTIF(AI$4:AI629,"&gt;0")</f>
        <v>84</v>
      </c>
      <c r="AK629" s="110">
        <v>0</v>
      </c>
      <c r="AL629" s="110">
        <v>55</v>
      </c>
      <c r="AM629" s="172" t="str">
        <f>IF(OR(Table1[[#This Row],[Line total ordered for now]]&gt;0,Table1[[#This Row],[Line total ordered for season]]&gt;0),1,"")</f>
        <v/>
      </c>
      <c r="AN629" s="173">
        <f>COUNTIF(AM$4:AM629,"&gt;0")</f>
        <v>0</v>
      </c>
      <c r="AO629" s="173">
        <f>Table1[[#This Row],[ORDER QUANTITY
to be collected BEFORE 31.3.22]]</f>
        <v>0</v>
      </c>
      <c r="AP629" s="174">
        <f t="shared" si="100"/>
        <v>0</v>
      </c>
      <c r="AQ629" s="174">
        <f>IFERROR(INDEX(Retail!H:H,MATCH($D629,Retail!$D:$D,0)),0)</f>
        <v>0</v>
      </c>
      <c r="AR629" s="174">
        <f>IFERROR(INDEX(Retail!J:J,MATCH($D629,Retail!$D:$D,0)),0)</f>
        <v>0</v>
      </c>
      <c r="AS629" s="174">
        <f>IFERROR(INDEX('NEW2022'!H:H,MATCH($D629,'NEW2022'!D:D,0)),0)</f>
        <v>0</v>
      </c>
      <c r="AT629" s="174">
        <f>IFERROR(INDEX('NEW2022'!J:J,MATCH($D629,'NEW2022'!D:D,0)),0)</f>
        <v>0</v>
      </c>
      <c r="AU629" s="174">
        <f>IFERROR(INDEX('Quiet Items'!H:H,MATCH($D629,'Quiet Items'!D:D,0)),0)</f>
        <v>0</v>
      </c>
      <c r="AV629" s="174">
        <f>IFERROR(INDEX('Quiet Items'!J:J,MATCH($D629,'Quiet Items'!D:D,0)),0)</f>
        <v>0</v>
      </c>
      <c r="AW629" s="174">
        <f>IFERROR(INDEX('1.4G'!H:H,MATCH($D629,'1.4G'!D:D,0)),0)</f>
        <v>0</v>
      </c>
      <c r="AX629" s="174">
        <f>IFERROR(INDEX('1.4G'!J:J,MATCH($D629,'1.4G'!D:D,0)),0)</f>
        <v>0</v>
      </c>
      <c r="AY629" s="174">
        <f t="shared" si="105"/>
        <v>0</v>
      </c>
      <c r="AZ629" s="174">
        <f t="shared" si="106"/>
        <v>0</v>
      </c>
      <c r="BA629" s="175">
        <f>IFERROR(Table1[[#This Row],[Line total ordered for now]]*Table1[[#This Row],[GUARANTEED PRICE
for STOCK orders collected before 31.3.22]],0)</f>
        <v>0</v>
      </c>
      <c r="BB629" s="175">
        <f t="shared" si="102"/>
        <v>0</v>
      </c>
      <c r="BC629" s="176">
        <f>(AZ629+Table1[[#This Row],[Line total ordered for now]])*Z629</f>
        <v>0</v>
      </c>
      <c r="BD629" s="200">
        <v>78.56625417948716</v>
      </c>
      <c r="BE629" s="65"/>
      <c r="BF629" s="65"/>
      <c r="BG629" s="65"/>
      <c r="BH629" s="65"/>
      <c r="BI629" s="65"/>
      <c r="BJ629" s="65"/>
      <c r="BK629" s="65"/>
      <c r="BL629" s="55"/>
      <c r="BM629"/>
      <c r="BN629"/>
      <c r="BO629"/>
      <c r="BP629"/>
      <c r="BQ629"/>
      <c r="BR629"/>
      <c r="BS629"/>
      <c r="BT629"/>
    </row>
    <row r="630" spans="1:72" ht="15.75">
      <c r="A630" s="202">
        <v>627</v>
      </c>
      <c r="B630" s="68" t="s">
        <v>6378</v>
      </c>
      <c r="C630" s="149" t="s">
        <v>160</v>
      </c>
      <c r="D630" s="149" t="s">
        <v>39</v>
      </c>
      <c r="E630" s="149" t="s">
        <v>451</v>
      </c>
      <c r="F630" s="158" t="str">
        <f t="shared" si="104"/>
        <v>Video</v>
      </c>
      <c r="G630" s="187">
        <v>0</v>
      </c>
      <c r="H630" s="150"/>
      <c r="I630" s="184">
        <v>77.69</v>
      </c>
      <c r="J630" s="150"/>
      <c r="K630" s="151">
        <v>22.023286659859696</v>
      </c>
      <c r="L630" s="152">
        <v>83.688489307466838</v>
      </c>
      <c r="M630" s="152">
        <v>88.093146639438785</v>
      </c>
      <c r="N630" s="153" t="s">
        <v>148</v>
      </c>
      <c r="O630" s="154">
        <v>4</v>
      </c>
      <c r="P630" s="153">
        <v>35</v>
      </c>
      <c r="Q630" s="153" t="s">
        <v>147</v>
      </c>
      <c r="R630" s="155">
        <v>22</v>
      </c>
      <c r="S630" s="155">
        <v>2.95</v>
      </c>
      <c r="T630" s="155">
        <v>0.3</v>
      </c>
      <c r="U630" s="154" t="s">
        <v>94</v>
      </c>
      <c r="V630" s="153" t="s">
        <v>89</v>
      </c>
      <c r="W630" s="153" t="s">
        <v>169</v>
      </c>
      <c r="X630" s="151">
        <v>73.989999999999995</v>
      </c>
      <c r="Y630" s="151">
        <v>54.99</v>
      </c>
      <c r="Z630" s="156">
        <v>5.4100000000000002E-2</v>
      </c>
      <c r="AA630" s="153" t="s">
        <v>168</v>
      </c>
      <c r="AB630" s="153" t="s">
        <v>5791</v>
      </c>
      <c r="AC630" s="153" t="s">
        <v>785</v>
      </c>
      <c r="AD630" s="157" t="s">
        <v>452</v>
      </c>
      <c r="AE630" s="110">
        <v>0</v>
      </c>
      <c r="AF630" s="110">
        <v>52</v>
      </c>
      <c r="AG630" s="112">
        <f t="shared" si="103"/>
        <v>0</v>
      </c>
      <c r="AH630" s="110">
        <f>SUM(AG$4:AG630)</f>
        <v>13</v>
      </c>
      <c r="AI630" s="112">
        <f t="shared" si="101"/>
        <v>1</v>
      </c>
      <c r="AJ630" s="110">
        <f>COUNTIF(AI$4:AI630,"&gt;0")</f>
        <v>85</v>
      </c>
      <c r="AK630" s="110">
        <v>0</v>
      </c>
      <c r="AL630" s="110">
        <v>55</v>
      </c>
      <c r="AM630" s="172" t="str">
        <f>IF(OR(Table1[[#This Row],[Line total ordered for now]]&gt;0,Table1[[#This Row],[Line total ordered for season]]&gt;0),1,"")</f>
        <v/>
      </c>
      <c r="AN630" s="173">
        <f>COUNTIF(AM$4:AM630,"&gt;0")</f>
        <v>0</v>
      </c>
      <c r="AO630" s="173">
        <f>Table1[[#This Row],[ORDER QUANTITY
to be collected BEFORE 31.3.22]]</f>
        <v>0</v>
      </c>
      <c r="AP630" s="174">
        <f t="shared" si="100"/>
        <v>0</v>
      </c>
      <c r="AQ630" s="174">
        <f>IFERROR(INDEX(Retail!H:H,MATCH($D630,Retail!$D:$D,0)),0)</f>
        <v>0</v>
      </c>
      <c r="AR630" s="174">
        <f>IFERROR(INDEX(Retail!J:J,MATCH($D630,Retail!$D:$D,0)),0)</f>
        <v>0</v>
      </c>
      <c r="AS630" s="174">
        <f>IFERROR(INDEX('NEW2022'!H:H,MATCH($D630,'NEW2022'!D:D,0)),0)</f>
        <v>0</v>
      </c>
      <c r="AT630" s="174">
        <f>IFERROR(INDEX('NEW2022'!J:J,MATCH($D630,'NEW2022'!D:D,0)),0)</f>
        <v>0</v>
      </c>
      <c r="AU630" s="174">
        <f>IFERROR(INDEX('Quiet Items'!H:H,MATCH($D630,'Quiet Items'!D:D,0)),0)</f>
        <v>0</v>
      </c>
      <c r="AV630" s="174">
        <f>IFERROR(INDEX('Quiet Items'!J:J,MATCH($D630,'Quiet Items'!D:D,0)),0)</f>
        <v>0</v>
      </c>
      <c r="AW630" s="174">
        <f>IFERROR(INDEX('1.4G'!H:H,MATCH($D630,'1.4G'!D:D,0)),0)</f>
        <v>0</v>
      </c>
      <c r="AX630" s="174">
        <f>IFERROR(INDEX('1.4G'!J:J,MATCH($D630,'1.4G'!D:D,0)),0)</f>
        <v>0</v>
      </c>
      <c r="AY630" s="174">
        <f t="shared" si="105"/>
        <v>0</v>
      </c>
      <c r="AZ630" s="174">
        <f t="shared" si="106"/>
        <v>0</v>
      </c>
      <c r="BA630" s="175">
        <f>IFERROR(Table1[[#This Row],[Line total ordered for now]]*Table1[[#This Row],[GUARANTEED PRICE
for STOCK orders collected before 31.3.22]],0)</f>
        <v>0</v>
      </c>
      <c r="BB630" s="175">
        <f t="shared" si="102"/>
        <v>0</v>
      </c>
      <c r="BC630" s="176">
        <f>(AZ630+Table1[[#This Row],[Line total ordered for now]])*Z630</f>
        <v>0</v>
      </c>
      <c r="BD630" s="200">
        <v>79.283831975494905</v>
      </c>
      <c r="BE630" s="65"/>
      <c r="BF630" s="65"/>
      <c r="BG630" s="65"/>
      <c r="BH630" s="65"/>
      <c r="BI630" s="65"/>
      <c r="BJ630" s="65"/>
      <c r="BK630" s="65"/>
      <c r="BL630" s="55"/>
      <c r="BM630"/>
      <c r="BN630"/>
      <c r="BO630"/>
      <c r="BP630"/>
      <c r="BQ630"/>
      <c r="BR630"/>
      <c r="BS630"/>
      <c r="BT630"/>
    </row>
    <row r="631" spans="1:72" ht="15.75">
      <c r="A631" s="202">
        <v>628</v>
      </c>
      <c r="B631" s="68" t="s">
        <v>6378</v>
      </c>
      <c r="C631" s="149" t="s">
        <v>160</v>
      </c>
      <c r="D631" s="149" t="s">
        <v>38</v>
      </c>
      <c r="E631" s="149" t="s">
        <v>325</v>
      </c>
      <c r="F631" s="158" t="str">
        <f t="shared" si="104"/>
        <v>Video</v>
      </c>
      <c r="G631" s="187">
        <v>0</v>
      </c>
      <c r="H631" s="150"/>
      <c r="I631" s="184">
        <v>75.58</v>
      </c>
      <c r="J631" s="150"/>
      <c r="K631" s="151">
        <v>22.143731070123096</v>
      </c>
      <c r="L631" s="152">
        <v>84.146178066467755</v>
      </c>
      <c r="M631" s="152">
        <v>88.574924280492382</v>
      </c>
      <c r="N631" s="153" t="s">
        <v>148</v>
      </c>
      <c r="O631" s="154">
        <v>4</v>
      </c>
      <c r="P631" s="153">
        <v>35</v>
      </c>
      <c r="Q631" s="153" t="s">
        <v>147</v>
      </c>
      <c r="R631" s="155">
        <v>22</v>
      </c>
      <c r="S631" s="155">
        <v>2.95</v>
      </c>
      <c r="T631" s="155">
        <v>0.3</v>
      </c>
      <c r="U631" s="154" t="s">
        <v>94</v>
      </c>
      <c r="V631" s="153" t="s">
        <v>89</v>
      </c>
      <c r="W631" s="153" t="s">
        <v>169</v>
      </c>
      <c r="X631" s="151">
        <v>73.989999999999995</v>
      </c>
      <c r="Y631" s="151">
        <v>54.99</v>
      </c>
      <c r="Z631" s="156">
        <v>5.4100000000000002E-2</v>
      </c>
      <c r="AA631" s="153" t="s">
        <v>168</v>
      </c>
      <c r="AB631" s="153" t="s">
        <v>5032</v>
      </c>
      <c r="AC631" s="153" t="s">
        <v>785</v>
      </c>
      <c r="AD631" s="157" t="s">
        <v>501</v>
      </c>
      <c r="AE631" s="110">
        <v>0</v>
      </c>
      <c r="AF631" s="110">
        <v>52</v>
      </c>
      <c r="AG631" s="112">
        <f t="shared" si="103"/>
        <v>0</v>
      </c>
      <c r="AH631" s="110">
        <f>SUM(AG$4:AG631)</f>
        <v>13</v>
      </c>
      <c r="AI631" s="112">
        <f t="shared" si="101"/>
        <v>1</v>
      </c>
      <c r="AJ631" s="110">
        <f>COUNTIF(AI$4:AI631,"&gt;0")</f>
        <v>86</v>
      </c>
      <c r="AK631" s="110">
        <v>0</v>
      </c>
      <c r="AL631" s="110">
        <v>55</v>
      </c>
      <c r="AM631" s="172" t="str">
        <f>IF(OR(Table1[[#This Row],[Line total ordered for now]]&gt;0,Table1[[#This Row],[Line total ordered for season]]&gt;0),1,"")</f>
        <v/>
      </c>
      <c r="AN631" s="173">
        <f>COUNTIF(AM$4:AM631,"&gt;0")</f>
        <v>0</v>
      </c>
      <c r="AO631" s="173">
        <f>Table1[[#This Row],[ORDER QUANTITY
to be collected BEFORE 31.3.22]]</f>
        <v>0</v>
      </c>
      <c r="AP631" s="174">
        <f t="shared" si="100"/>
        <v>0</v>
      </c>
      <c r="AQ631" s="174">
        <f>IFERROR(INDEX(Retail!H:H,MATCH($D631,Retail!$D:$D,0)),0)</f>
        <v>0</v>
      </c>
      <c r="AR631" s="174">
        <f>IFERROR(INDEX(Retail!J:J,MATCH($D631,Retail!$D:$D,0)),0)</f>
        <v>0</v>
      </c>
      <c r="AS631" s="174">
        <f>IFERROR(INDEX('NEW2022'!H:H,MATCH($D631,'NEW2022'!D:D,0)),0)</f>
        <v>0</v>
      </c>
      <c r="AT631" s="174">
        <f>IFERROR(INDEX('NEW2022'!J:J,MATCH($D631,'NEW2022'!D:D,0)),0)</f>
        <v>0</v>
      </c>
      <c r="AU631" s="174">
        <f>IFERROR(INDEX('Quiet Items'!H:H,MATCH($D631,'Quiet Items'!D:D,0)),0)</f>
        <v>0</v>
      </c>
      <c r="AV631" s="174">
        <f>IFERROR(INDEX('Quiet Items'!J:J,MATCH($D631,'Quiet Items'!D:D,0)),0)</f>
        <v>0</v>
      </c>
      <c r="AW631" s="174">
        <f>IFERROR(INDEX('1.4G'!H:H,MATCH($D631,'1.4G'!D:D,0)),0)</f>
        <v>0</v>
      </c>
      <c r="AX631" s="174">
        <f>IFERROR(INDEX('1.4G'!J:J,MATCH($D631,'1.4G'!D:D,0)),0)</f>
        <v>0</v>
      </c>
      <c r="AY631" s="174">
        <f t="shared" si="105"/>
        <v>0</v>
      </c>
      <c r="AZ631" s="174">
        <f t="shared" si="106"/>
        <v>0</v>
      </c>
      <c r="BA631" s="175">
        <f>IFERROR(Table1[[#This Row],[Line total ordered for now]]*Table1[[#This Row],[GUARANTEED PRICE
for STOCK orders collected before 31.3.22]],0)</f>
        <v>0</v>
      </c>
      <c r="BB631" s="175">
        <f t="shared" si="102"/>
        <v>0</v>
      </c>
      <c r="BC631" s="176">
        <f>(AZ631+Table1[[#This Row],[Line total ordered for now]])*Z631</f>
        <v>0</v>
      </c>
      <c r="BD631" s="200">
        <v>79.717431852443141</v>
      </c>
      <c r="BE631" s="65"/>
      <c r="BF631" s="65"/>
      <c r="BG631" s="65"/>
      <c r="BH631" s="65"/>
      <c r="BI631" s="65"/>
      <c r="BJ631" s="65"/>
      <c r="BK631" s="65"/>
      <c r="BL631" s="55"/>
      <c r="BM631"/>
      <c r="BN631"/>
      <c r="BO631"/>
      <c r="BP631"/>
      <c r="BQ631"/>
      <c r="BR631"/>
      <c r="BS631"/>
      <c r="BT631"/>
    </row>
    <row r="632" spans="1:72" ht="15.75">
      <c r="A632" s="202">
        <v>629</v>
      </c>
      <c r="B632" s="68" t="s">
        <v>6378</v>
      </c>
      <c r="C632" s="149" t="s">
        <v>160</v>
      </c>
      <c r="D632" s="149" t="s">
        <v>37</v>
      </c>
      <c r="E632" s="149" t="s">
        <v>326</v>
      </c>
      <c r="F632" s="158" t="str">
        <f t="shared" si="104"/>
        <v>Video</v>
      </c>
      <c r="G632" s="187">
        <v>8</v>
      </c>
      <c r="H632" s="150"/>
      <c r="I632" s="184">
        <v>80.39</v>
      </c>
      <c r="J632" s="150"/>
      <c r="K632" s="151">
        <v>22.82</v>
      </c>
      <c r="L632" s="152">
        <v>86.715999999999994</v>
      </c>
      <c r="M632" s="152">
        <v>91.28</v>
      </c>
      <c r="N632" s="153" t="s">
        <v>148</v>
      </c>
      <c r="O632" s="154">
        <v>4</v>
      </c>
      <c r="P632" s="153">
        <v>35</v>
      </c>
      <c r="Q632" s="153" t="s">
        <v>147</v>
      </c>
      <c r="R632" s="155">
        <v>22</v>
      </c>
      <c r="S632" s="155">
        <v>2.95</v>
      </c>
      <c r="T632" s="155">
        <v>0.3</v>
      </c>
      <c r="U632" s="154" t="s">
        <v>94</v>
      </c>
      <c r="V632" s="153" t="s">
        <v>89</v>
      </c>
      <c r="W632" s="153" t="s">
        <v>169</v>
      </c>
      <c r="X632" s="151">
        <v>73.989999999999995</v>
      </c>
      <c r="Y632" s="151">
        <v>54.99</v>
      </c>
      <c r="Z632" s="156">
        <v>5.4100000000000002E-2</v>
      </c>
      <c r="AA632" s="153" t="s">
        <v>168</v>
      </c>
      <c r="AB632" s="153" t="s">
        <v>5034</v>
      </c>
      <c r="AC632" s="153" t="s">
        <v>785</v>
      </c>
      <c r="AD632" s="157" t="s">
        <v>496</v>
      </c>
      <c r="AE632" s="110">
        <v>0</v>
      </c>
      <c r="AF632" s="110">
        <v>52</v>
      </c>
      <c r="AG632" s="112">
        <f t="shared" si="103"/>
        <v>0</v>
      </c>
      <c r="AH632" s="110">
        <f>SUM(AG$4:AG632)</f>
        <v>13</v>
      </c>
      <c r="AI632" s="112">
        <f t="shared" si="101"/>
        <v>1</v>
      </c>
      <c r="AJ632" s="110">
        <f>COUNTIF(AI$4:AI632,"&gt;0")</f>
        <v>87</v>
      </c>
      <c r="AK632" s="110">
        <v>0</v>
      </c>
      <c r="AL632" s="110">
        <v>55</v>
      </c>
      <c r="AM632" s="172" t="str">
        <f>IF(OR(Table1[[#This Row],[Line total ordered for now]]&gt;0,Table1[[#This Row],[Line total ordered for season]]&gt;0),1,"")</f>
        <v/>
      </c>
      <c r="AN632" s="173">
        <f>COUNTIF(AM$4:AM632,"&gt;0")</f>
        <v>0</v>
      </c>
      <c r="AO632" s="173">
        <f>Table1[[#This Row],[ORDER QUANTITY
to be collected BEFORE 31.3.22]]</f>
        <v>0</v>
      </c>
      <c r="AP632" s="174">
        <f t="shared" si="100"/>
        <v>0</v>
      </c>
      <c r="AQ632" s="174">
        <f>IFERROR(INDEX(Retail!H:H,MATCH($D632,Retail!$D:$D,0)),0)</f>
        <v>0</v>
      </c>
      <c r="AR632" s="174">
        <f>IFERROR(INDEX(Retail!J:J,MATCH($D632,Retail!$D:$D,0)),0)</f>
        <v>0</v>
      </c>
      <c r="AS632" s="174">
        <f>IFERROR(INDEX('NEW2022'!H:H,MATCH($D632,'NEW2022'!D:D,0)),0)</f>
        <v>0</v>
      </c>
      <c r="AT632" s="174">
        <f>IFERROR(INDEX('NEW2022'!J:J,MATCH($D632,'NEW2022'!D:D,0)),0)</f>
        <v>0</v>
      </c>
      <c r="AU632" s="174">
        <f>IFERROR(INDEX('Quiet Items'!H:H,MATCH($D632,'Quiet Items'!D:D,0)),0)</f>
        <v>0</v>
      </c>
      <c r="AV632" s="174">
        <f>IFERROR(INDEX('Quiet Items'!J:J,MATCH($D632,'Quiet Items'!D:D,0)),0)</f>
        <v>0</v>
      </c>
      <c r="AW632" s="174">
        <f>IFERROR(INDEX('1.4G'!H:H,MATCH($D632,'1.4G'!D:D,0)),0)</f>
        <v>0</v>
      </c>
      <c r="AX632" s="174">
        <f>IFERROR(INDEX('1.4G'!J:J,MATCH($D632,'1.4G'!D:D,0)),0)</f>
        <v>0</v>
      </c>
      <c r="AY632" s="174">
        <f t="shared" si="105"/>
        <v>0</v>
      </c>
      <c r="AZ632" s="174">
        <f t="shared" si="106"/>
        <v>0</v>
      </c>
      <c r="BA632" s="175">
        <f>IFERROR(Table1[[#This Row],[Line total ordered for now]]*Table1[[#This Row],[GUARANTEED PRICE
for STOCK orders collected before 31.3.22]],0)</f>
        <v>0</v>
      </c>
      <c r="BB632" s="175">
        <f t="shared" si="102"/>
        <v>0</v>
      </c>
      <c r="BC632" s="176">
        <f>(AZ632+Table1[[#This Row],[Line total ordered for now]])*Z632</f>
        <v>0</v>
      </c>
      <c r="BD632" s="200">
        <v>82.152000000000001</v>
      </c>
      <c r="BE632" s="65"/>
      <c r="BF632" s="65"/>
      <c r="BG632" s="65"/>
      <c r="BH632" s="65"/>
      <c r="BI632" s="65"/>
      <c r="BJ632" s="65"/>
      <c r="BK632" s="65"/>
      <c r="BL632" s="55"/>
      <c r="BM632"/>
      <c r="BN632"/>
      <c r="BO632"/>
      <c r="BP632"/>
      <c r="BQ632"/>
      <c r="BR632"/>
      <c r="BS632"/>
      <c r="BT632"/>
    </row>
    <row r="633" spans="1:72" ht="15.75">
      <c r="A633" s="202">
        <v>630</v>
      </c>
      <c r="B633" s="68" t="s">
        <v>6378</v>
      </c>
      <c r="C633" s="149" t="s">
        <v>160</v>
      </c>
      <c r="D633" s="149" t="s">
        <v>3338</v>
      </c>
      <c r="E633" s="149" t="s">
        <v>3339</v>
      </c>
      <c r="F633" s="158" t="str">
        <f t="shared" si="104"/>
        <v>Video</v>
      </c>
      <c r="G633" s="187">
        <v>5</v>
      </c>
      <c r="H633" s="150"/>
      <c r="I633" s="184">
        <v>84.61</v>
      </c>
      <c r="J633" s="150"/>
      <c r="K633" s="151">
        <v>23.545000000000002</v>
      </c>
      <c r="L633" s="152">
        <v>85.703800000000015</v>
      </c>
      <c r="M633" s="152">
        <v>94.18</v>
      </c>
      <c r="N633" s="153" t="s">
        <v>148</v>
      </c>
      <c r="O633" s="154">
        <v>4</v>
      </c>
      <c r="P633" s="153">
        <v>31</v>
      </c>
      <c r="Q633" s="153" t="s">
        <v>147</v>
      </c>
      <c r="R633" s="155">
        <v>24</v>
      </c>
      <c r="S633" s="155">
        <v>3.46</v>
      </c>
      <c r="T633" s="155">
        <v>0.3</v>
      </c>
      <c r="U633" s="154" t="s">
        <v>94</v>
      </c>
      <c r="V633" s="153" t="s">
        <v>89</v>
      </c>
      <c r="W633" s="153" t="s">
        <v>627</v>
      </c>
      <c r="X633" s="151" t="s">
        <v>6378</v>
      </c>
      <c r="Y633" s="151" t="s">
        <v>6378</v>
      </c>
      <c r="Z633" s="156">
        <v>5.4100000000000002E-2</v>
      </c>
      <c r="AA633" s="153" t="s">
        <v>624</v>
      </c>
      <c r="AB633" s="153" t="s">
        <v>4948</v>
      </c>
      <c r="AC633" s="153" t="s">
        <v>4933</v>
      </c>
      <c r="AD633" s="157" t="s">
        <v>3340</v>
      </c>
      <c r="AE633" s="110">
        <v>0</v>
      </c>
      <c r="AF633" s="110">
        <v>52</v>
      </c>
      <c r="AG633" s="112">
        <f t="shared" si="103"/>
        <v>0</v>
      </c>
      <c r="AH633" s="110">
        <f>SUM(AG$4:AG633)</f>
        <v>13</v>
      </c>
      <c r="AI633" s="112">
        <f t="shared" si="101"/>
        <v>0</v>
      </c>
      <c r="AJ633" s="110">
        <f>COUNTIF(AI$4:AI633,"&gt;0")</f>
        <v>87</v>
      </c>
      <c r="AK633" s="110">
        <v>0</v>
      </c>
      <c r="AL633" s="110">
        <v>55</v>
      </c>
      <c r="AM633" s="172" t="str">
        <f>IF(OR(Table1[[#This Row],[Line total ordered for now]]&gt;0,Table1[[#This Row],[Line total ordered for season]]&gt;0),1,"")</f>
        <v/>
      </c>
      <c r="AN633" s="173">
        <f>COUNTIF(AM$4:AM633,"&gt;0")</f>
        <v>0</v>
      </c>
      <c r="AO633" s="173">
        <f>Table1[[#This Row],[ORDER QUANTITY
to be collected BEFORE 31.3.22]]</f>
        <v>0</v>
      </c>
      <c r="AP633" s="174">
        <f t="shared" si="100"/>
        <v>0</v>
      </c>
      <c r="AQ633" s="174">
        <f>IFERROR(INDEX(Retail!H:H,MATCH($D633,Retail!$D:$D,0)),0)</f>
        <v>0</v>
      </c>
      <c r="AR633" s="174">
        <f>IFERROR(INDEX(Retail!J:J,MATCH($D633,Retail!$D:$D,0)),0)</f>
        <v>0</v>
      </c>
      <c r="AS633" s="174">
        <f>IFERROR(INDEX('NEW2022'!H:H,MATCH($D633,'NEW2022'!D:D,0)),0)</f>
        <v>0</v>
      </c>
      <c r="AT633" s="174">
        <f>IFERROR(INDEX('NEW2022'!J:J,MATCH($D633,'NEW2022'!D:D,0)),0)</f>
        <v>0</v>
      </c>
      <c r="AU633" s="174">
        <f>IFERROR(INDEX('Quiet Items'!H:H,MATCH($D633,'Quiet Items'!D:D,0)),0)</f>
        <v>0</v>
      </c>
      <c r="AV633" s="174">
        <f>IFERROR(INDEX('Quiet Items'!J:J,MATCH($D633,'Quiet Items'!D:D,0)),0)</f>
        <v>0</v>
      </c>
      <c r="AW633" s="174">
        <f>IFERROR(INDEX('1.4G'!H:H,MATCH($D633,'1.4G'!D:D,0)),0)</f>
        <v>0</v>
      </c>
      <c r="AX633" s="174">
        <f>IFERROR(INDEX('1.4G'!J:J,MATCH($D633,'1.4G'!D:D,0)),0)</f>
        <v>0</v>
      </c>
      <c r="AY633" s="174">
        <f t="shared" si="105"/>
        <v>0</v>
      </c>
      <c r="AZ633" s="174">
        <f t="shared" si="106"/>
        <v>0</v>
      </c>
      <c r="BA633" s="175">
        <f>IFERROR(Table1[[#This Row],[Line total ordered for now]]*Table1[[#This Row],[GUARANTEED PRICE
for STOCK orders collected before 31.3.22]],0)</f>
        <v>0</v>
      </c>
      <c r="BB633" s="175">
        <f t="shared" si="102"/>
        <v>0</v>
      </c>
      <c r="BC633" s="176">
        <f>(AZ633+Table1[[#This Row],[Line total ordered for now]])*Z633</f>
        <v>0</v>
      </c>
      <c r="BD633" s="200">
        <v>80.052999999999997</v>
      </c>
      <c r="BE633" s="65"/>
      <c r="BF633" s="65"/>
      <c r="BG633" s="65"/>
      <c r="BH633" s="65"/>
      <c r="BI633" s="65"/>
      <c r="BJ633" s="65"/>
      <c r="BK633" s="65"/>
      <c r="BL633" s="55"/>
      <c r="BM633"/>
      <c r="BN633"/>
      <c r="BO633"/>
      <c r="BP633"/>
      <c r="BQ633"/>
      <c r="BR633"/>
      <c r="BS633"/>
      <c r="BT633"/>
    </row>
    <row r="634" spans="1:72" ht="15.75">
      <c r="A634" s="202">
        <v>631</v>
      </c>
      <c r="B634" s="68" t="s">
        <v>6378</v>
      </c>
      <c r="C634" s="149" t="s">
        <v>160</v>
      </c>
      <c r="D634" s="149" t="s">
        <v>3931</v>
      </c>
      <c r="E634" s="149" t="s">
        <v>3932</v>
      </c>
      <c r="F634" s="158" t="str">
        <f t="shared" si="104"/>
        <v>Video</v>
      </c>
      <c r="G634" s="187">
        <v>0</v>
      </c>
      <c r="H634" s="150"/>
      <c r="I634" s="184">
        <v>56.74</v>
      </c>
      <c r="J634" s="150"/>
      <c r="K634" s="151">
        <v>63.16</v>
      </c>
      <c r="L634" s="152">
        <v>57.4756</v>
      </c>
      <c r="M634" s="152">
        <v>63.16</v>
      </c>
      <c r="N634" s="153" t="s">
        <v>625</v>
      </c>
      <c r="O634" s="154">
        <v>1</v>
      </c>
      <c r="P634" s="153">
        <v>42</v>
      </c>
      <c r="Q634" s="153" t="s">
        <v>147</v>
      </c>
      <c r="R634" s="155">
        <v>9</v>
      </c>
      <c r="S634" s="155">
        <v>1.3</v>
      </c>
      <c r="T634" s="155">
        <v>0.3</v>
      </c>
      <c r="U634" s="154" t="s">
        <v>94</v>
      </c>
      <c r="V634" s="153" t="s">
        <v>89</v>
      </c>
      <c r="W634" s="153" t="s">
        <v>627</v>
      </c>
      <c r="X634" s="151" t="s">
        <v>6378</v>
      </c>
      <c r="Y634" s="151" t="s">
        <v>6378</v>
      </c>
      <c r="Z634" s="156">
        <v>3.9899999999999998E-2</v>
      </c>
      <c r="AA634" s="153" t="s">
        <v>3399</v>
      </c>
      <c r="AB634" s="153" t="s">
        <v>5737</v>
      </c>
      <c r="AC634" s="153" t="s">
        <v>656</v>
      </c>
      <c r="AD634" s="157" t="s">
        <v>3933</v>
      </c>
      <c r="AE634" s="110">
        <v>0</v>
      </c>
      <c r="AF634" s="110">
        <v>52</v>
      </c>
      <c r="AG634" s="112">
        <f t="shared" si="103"/>
        <v>0</v>
      </c>
      <c r="AH634" s="110">
        <f>SUM(AG$4:AG634)</f>
        <v>13</v>
      </c>
      <c r="AI634" s="112">
        <f t="shared" si="101"/>
        <v>0</v>
      </c>
      <c r="AJ634" s="110">
        <f>COUNTIF(AI$4:AI634,"&gt;0")</f>
        <v>87</v>
      </c>
      <c r="AK634" s="110">
        <v>0</v>
      </c>
      <c r="AL634" s="110">
        <v>55</v>
      </c>
      <c r="AM634" s="172" t="str">
        <f>IF(OR(Table1[[#This Row],[Line total ordered for now]]&gt;0,Table1[[#This Row],[Line total ordered for season]]&gt;0),1,"")</f>
        <v/>
      </c>
      <c r="AN634" s="173">
        <f>COUNTIF(AM$4:AM634,"&gt;0")</f>
        <v>0</v>
      </c>
      <c r="AO634" s="173">
        <f>Table1[[#This Row],[ORDER QUANTITY
to be collected BEFORE 31.3.22]]</f>
        <v>0</v>
      </c>
      <c r="AP634" s="174">
        <f t="shared" si="100"/>
        <v>0</v>
      </c>
      <c r="AQ634" s="174">
        <f>IFERROR(INDEX(Retail!H:H,MATCH($D634,Retail!$D:$D,0)),0)</f>
        <v>0</v>
      </c>
      <c r="AR634" s="174">
        <f>IFERROR(INDEX(Retail!J:J,MATCH($D634,Retail!$D:$D,0)),0)</f>
        <v>0</v>
      </c>
      <c r="AS634" s="174">
        <f>IFERROR(INDEX('NEW2022'!H:H,MATCH($D634,'NEW2022'!D:D,0)),0)</f>
        <v>0</v>
      </c>
      <c r="AT634" s="174">
        <f>IFERROR(INDEX('NEW2022'!J:J,MATCH($D634,'NEW2022'!D:D,0)),0)</f>
        <v>0</v>
      </c>
      <c r="AU634" s="174">
        <f>IFERROR(INDEX('Quiet Items'!H:H,MATCH($D634,'Quiet Items'!D:D,0)),0)</f>
        <v>0</v>
      </c>
      <c r="AV634" s="174">
        <f>IFERROR(INDEX('Quiet Items'!J:J,MATCH($D634,'Quiet Items'!D:D,0)),0)</f>
        <v>0</v>
      </c>
      <c r="AW634" s="174">
        <f>IFERROR(INDEX('1.4G'!H:H,MATCH($D634,'1.4G'!D:D,0)),0)</f>
        <v>0</v>
      </c>
      <c r="AX634" s="174">
        <f>IFERROR(INDEX('1.4G'!J:J,MATCH($D634,'1.4G'!D:D,0)),0)</f>
        <v>0</v>
      </c>
      <c r="AY634" s="174">
        <f t="shared" si="105"/>
        <v>0</v>
      </c>
      <c r="AZ634" s="174">
        <f t="shared" si="106"/>
        <v>0</v>
      </c>
      <c r="BA634" s="175">
        <f>IFERROR(Table1[[#This Row],[Line total ordered for now]]*Table1[[#This Row],[GUARANTEED PRICE
for STOCK orders collected before 31.3.22]],0)</f>
        <v>0</v>
      </c>
      <c r="BB634" s="175">
        <f t="shared" si="102"/>
        <v>0</v>
      </c>
      <c r="BC634" s="176">
        <f>(AZ634+Table1[[#This Row],[Line total ordered for now]])*Z634</f>
        <v>0</v>
      </c>
      <c r="BD634" s="200">
        <v>53.685999999999993</v>
      </c>
      <c r="BE634" s="65"/>
      <c r="BF634" s="65"/>
      <c r="BG634" s="65"/>
      <c r="BH634" s="65"/>
      <c r="BI634" s="65"/>
      <c r="BJ634" s="65"/>
      <c r="BK634" s="65"/>
      <c r="BL634" s="55"/>
      <c r="BM634"/>
      <c r="BN634"/>
      <c r="BO634"/>
      <c r="BP634"/>
      <c r="BQ634"/>
      <c r="BR634"/>
      <c r="BS634"/>
      <c r="BT634"/>
    </row>
    <row r="635" spans="1:72" ht="15.75">
      <c r="A635" s="202">
        <v>632</v>
      </c>
      <c r="B635" s="68" t="s">
        <v>6378</v>
      </c>
      <c r="C635" s="149" t="s">
        <v>160</v>
      </c>
      <c r="D635" s="149" t="s">
        <v>3468</v>
      </c>
      <c r="E635" s="149" t="s">
        <v>3469</v>
      </c>
      <c r="F635" s="158" t="str">
        <f t="shared" si="104"/>
        <v>Video</v>
      </c>
      <c r="G635" s="187">
        <v>15</v>
      </c>
      <c r="H635" s="150"/>
      <c r="I635" s="184">
        <v>62.64</v>
      </c>
      <c r="J635" s="150"/>
      <c r="K635" s="151">
        <v>70.2617596236107</v>
      </c>
      <c r="L635" s="152">
        <v>63.938201257485737</v>
      </c>
      <c r="M635" s="152">
        <v>70.2617596236107</v>
      </c>
      <c r="N635" s="153" t="s">
        <v>625</v>
      </c>
      <c r="O635" s="154">
        <v>1</v>
      </c>
      <c r="P635" s="153">
        <v>43</v>
      </c>
      <c r="Q635" s="153" t="s">
        <v>147</v>
      </c>
      <c r="R635" s="155">
        <v>9</v>
      </c>
      <c r="S635" s="155">
        <v>1.3</v>
      </c>
      <c r="T635" s="155">
        <v>0.3</v>
      </c>
      <c r="U635" s="154" t="s">
        <v>94</v>
      </c>
      <c r="V635" s="153" t="s">
        <v>89</v>
      </c>
      <c r="W635" s="153" t="s">
        <v>627</v>
      </c>
      <c r="X635" s="151" t="s">
        <v>6378</v>
      </c>
      <c r="Y635" s="151" t="s">
        <v>6378</v>
      </c>
      <c r="Z635" s="156">
        <v>4.0460000000000003E-2</v>
      </c>
      <c r="AA635" s="153" t="s">
        <v>3399</v>
      </c>
      <c r="AB635" s="153" t="s">
        <v>5005</v>
      </c>
      <c r="AC635" s="153" t="s">
        <v>145</v>
      </c>
      <c r="AD635" s="157" t="s">
        <v>3470</v>
      </c>
      <c r="AE635" s="110">
        <v>0</v>
      </c>
      <c r="AF635" s="110">
        <v>52</v>
      </c>
      <c r="AG635" s="112">
        <f t="shared" si="103"/>
        <v>0</v>
      </c>
      <c r="AH635" s="110">
        <f>SUM(AG$4:AG635)</f>
        <v>13</v>
      </c>
      <c r="AI635" s="112">
        <f t="shared" si="101"/>
        <v>0</v>
      </c>
      <c r="AJ635" s="110">
        <f>COUNTIF(AI$4:AI635,"&gt;0")</f>
        <v>87</v>
      </c>
      <c r="AK635" s="110">
        <v>0</v>
      </c>
      <c r="AL635" s="110">
        <v>55</v>
      </c>
      <c r="AM635" s="172" t="str">
        <f>IF(OR(Table1[[#This Row],[Line total ordered for now]]&gt;0,Table1[[#This Row],[Line total ordered for season]]&gt;0),1,"")</f>
        <v/>
      </c>
      <c r="AN635" s="173">
        <f>COUNTIF(AM$4:AM635,"&gt;0")</f>
        <v>0</v>
      </c>
      <c r="AO635" s="173">
        <f>Table1[[#This Row],[ORDER QUANTITY
to be collected BEFORE 31.3.22]]</f>
        <v>0</v>
      </c>
      <c r="AP635" s="174">
        <f t="shared" si="100"/>
        <v>0</v>
      </c>
      <c r="AQ635" s="174">
        <f>IFERROR(INDEX(Retail!H:H,MATCH($D635,Retail!$D:$D,0)),0)</f>
        <v>0</v>
      </c>
      <c r="AR635" s="174">
        <f>IFERROR(INDEX(Retail!J:J,MATCH($D635,Retail!$D:$D,0)),0)</f>
        <v>0</v>
      </c>
      <c r="AS635" s="174">
        <f>IFERROR(INDEX('NEW2022'!H:H,MATCH($D635,'NEW2022'!D:D,0)),0)</f>
        <v>0</v>
      </c>
      <c r="AT635" s="174">
        <f>IFERROR(INDEX('NEW2022'!J:J,MATCH($D635,'NEW2022'!D:D,0)),0)</f>
        <v>0</v>
      </c>
      <c r="AU635" s="174">
        <f>IFERROR(INDEX('Quiet Items'!H:H,MATCH($D635,'Quiet Items'!D:D,0)),0)</f>
        <v>0</v>
      </c>
      <c r="AV635" s="174">
        <f>IFERROR(INDEX('Quiet Items'!J:J,MATCH($D635,'Quiet Items'!D:D,0)),0)</f>
        <v>0</v>
      </c>
      <c r="AW635" s="174">
        <f>IFERROR(INDEX('1.4G'!H:H,MATCH($D635,'1.4G'!D:D,0)),0)</f>
        <v>0</v>
      </c>
      <c r="AX635" s="174">
        <f>IFERROR(INDEX('1.4G'!J:J,MATCH($D635,'1.4G'!D:D,0)),0)</f>
        <v>0</v>
      </c>
      <c r="AY635" s="174">
        <f t="shared" si="105"/>
        <v>0</v>
      </c>
      <c r="AZ635" s="174">
        <f t="shared" si="106"/>
        <v>0</v>
      </c>
      <c r="BA635" s="175">
        <f>IFERROR(Table1[[#This Row],[Line total ordered for now]]*Table1[[#This Row],[GUARANTEED PRICE
for STOCK orders collected before 31.3.22]],0)</f>
        <v>0</v>
      </c>
      <c r="BB635" s="175">
        <f t="shared" si="102"/>
        <v>0</v>
      </c>
      <c r="BC635" s="176">
        <f>(AZ635+Table1[[#This Row],[Line total ordered for now]])*Z635</f>
        <v>0</v>
      </c>
      <c r="BD635" s="200">
        <v>59.722495680069095</v>
      </c>
      <c r="BE635" s="65"/>
      <c r="BF635" s="65"/>
      <c r="BG635" s="65"/>
      <c r="BH635" s="65"/>
      <c r="BI635" s="65"/>
      <c r="BJ635" s="65"/>
      <c r="BK635" s="65"/>
      <c r="BL635" s="55"/>
      <c r="BM635"/>
      <c r="BN635"/>
      <c r="BO635"/>
      <c r="BP635"/>
      <c r="BQ635"/>
      <c r="BR635"/>
      <c r="BS635"/>
      <c r="BT635"/>
    </row>
    <row r="636" spans="1:72" ht="15.75">
      <c r="A636" s="202">
        <v>633</v>
      </c>
      <c r="B636" s="68" t="s">
        <v>6378</v>
      </c>
      <c r="C636" s="149" t="s">
        <v>160</v>
      </c>
      <c r="D636" s="149" t="s">
        <v>1291</v>
      </c>
      <c r="E636" s="149" t="s">
        <v>1292</v>
      </c>
      <c r="F636" s="158" t="str">
        <f t="shared" si="104"/>
        <v>Video</v>
      </c>
      <c r="G636" s="187">
        <v>0</v>
      </c>
      <c r="H636" s="150"/>
      <c r="I636" s="184">
        <v>54.78</v>
      </c>
      <c r="J636" s="150"/>
      <c r="K636" s="151">
        <v>60.98</v>
      </c>
      <c r="L636" s="152">
        <v>55.491799999999998</v>
      </c>
      <c r="M636" s="152">
        <v>60.98</v>
      </c>
      <c r="N636" s="153" t="s">
        <v>652</v>
      </c>
      <c r="O636" s="154">
        <v>1</v>
      </c>
      <c r="P636" s="153">
        <v>50</v>
      </c>
      <c r="Q636" s="153" t="s">
        <v>147</v>
      </c>
      <c r="R636" s="155">
        <v>12</v>
      </c>
      <c r="S636" s="155">
        <v>1.7</v>
      </c>
      <c r="T636" s="155">
        <v>0.3</v>
      </c>
      <c r="U636" s="154" t="s">
        <v>94</v>
      </c>
      <c r="V636" s="153" t="s">
        <v>89</v>
      </c>
      <c r="W636" s="153" t="s">
        <v>627</v>
      </c>
      <c r="X636" s="151" t="s">
        <v>6378</v>
      </c>
      <c r="Y636" s="151" t="s">
        <v>6378</v>
      </c>
      <c r="Z636" s="156">
        <v>4.3808E-2</v>
      </c>
      <c r="AA636" s="153" t="s">
        <v>1236</v>
      </c>
      <c r="AB636" s="153" t="s">
        <v>5066</v>
      </c>
      <c r="AC636" s="153" t="s">
        <v>4640</v>
      </c>
      <c r="AD636" s="157" t="s">
        <v>1293</v>
      </c>
      <c r="AE636" s="110">
        <v>0</v>
      </c>
      <c r="AF636" s="110">
        <v>52</v>
      </c>
      <c r="AG636" s="112">
        <f t="shared" si="103"/>
        <v>0</v>
      </c>
      <c r="AH636" s="110">
        <f>SUM(AG$4:AG636)</f>
        <v>13</v>
      </c>
      <c r="AI636" s="112">
        <f t="shared" si="101"/>
        <v>0</v>
      </c>
      <c r="AJ636" s="110">
        <f>COUNTIF(AI$4:AI636,"&gt;0")</f>
        <v>87</v>
      </c>
      <c r="AK636" s="110">
        <v>0</v>
      </c>
      <c r="AL636" s="110">
        <v>55</v>
      </c>
      <c r="AM636" s="172" t="str">
        <f>IF(OR(Table1[[#This Row],[Line total ordered for now]]&gt;0,Table1[[#This Row],[Line total ordered for season]]&gt;0),1,"")</f>
        <v/>
      </c>
      <c r="AN636" s="173">
        <f>COUNTIF(AM$4:AM636,"&gt;0")</f>
        <v>0</v>
      </c>
      <c r="AO636" s="173">
        <f>Table1[[#This Row],[ORDER QUANTITY
to be collected BEFORE 31.3.22]]</f>
        <v>0</v>
      </c>
      <c r="AP636" s="174">
        <f t="shared" si="100"/>
        <v>0</v>
      </c>
      <c r="AQ636" s="174">
        <f>IFERROR(INDEX(Retail!H:H,MATCH($D636,Retail!$D:$D,0)),0)</f>
        <v>0</v>
      </c>
      <c r="AR636" s="174">
        <f>IFERROR(INDEX(Retail!J:J,MATCH($D636,Retail!$D:$D,0)),0)</f>
        <v>0</v>
      </c>
      <c r="AS636" s="174">
        <f>IFERROR(INDEX('NEW2022'!H:H,MATCH($D636,'NEW2022'!D:D,0)),0)</f>
        <v>0</v>
      </c>
      <c r="AT636" s="174">
        <f>IFERROR(INDEX('NEW2022'!J:J,MATCH($D636,'NEW2022'!D:D,0)),0)</f>
        <v>0</v>
      </c>
      <c r="AU636" s="174">
        <f>IFERROR(INDEX('Quiet Items'!H:H,MATCH($D636,'Quiet Items'!D:D,0)),0)</f>
        <v>0</v>
      </c>
      <c r="AV636" s="174">
        <f>IFERROR(INDEX('Quiet Items'!J:J,MATCH($D636,'Quiet Items'!D:D,0)),0)</f>
        <v>0</v>
      </c>
      <c r="AW636" s="174">
        <f>IFERROR(INDEX('1.4G'!H:H,MATCH($D636,'1.4G'!D:D,0)),0)</f>
        <v>0</v>
      </c>
      <c r="AX636" s="174">
        <f>IFERROR(INDEX('1.4G'!J:J,MATCH($D636,'1.4G'!D:D,0)),0)</f>
        <v>0</v>
      </c>
      <c r="AY636" s="174">
        <f t="shared" si="105"/>
        <v>0</v>
      </c>
      <c r="AZ636" s="174">
        <f t="shared" si="106"/>
        <v>0</v>
      </c>
      <c r="BA636" s="175">
        <f>IFERROR(Table1[[#This Row],[Line total ordered for now]]*Table1[[#This Row],[GUARANTEED PRICE
for STOCK orders collected before 31.3.22]],0)</f>
        <v>0</v>
      </c>
      <c r="BB636" s="175">
        <f t="shared" si="102"/>
        <v>0</v>
      </c>
      <c r="BC636" s="176">
        <f>(AZ636+Table1[[#This Row],[Line total ordered for now]])*Z636</f>
        <v>0</v>
      </c>
      <c r="BD636" s="200">
        <v>51.832999999999998</v>
      </c>
      <c r="BE636" s="65"/>
      <c r="BF636" s="65"/>
      <c r="BG636" s="65"/>
      <c r="BH636" s="65"/>
      <c r="BI636" s="65"/>
      <c r="BJ636" s="65"/>
      <c r="BK636" s="65"/>
      <c r="BL636" s="55"/>
      <c r="BM636"/>
      <c r="BN636"/>
      <c r="BO636"/>
      <c r="BP636"/>
      <c r="BQ636"/>
      <c r="BR636"/>
      <c r="BS636"/>
      <c r="BT636"/>
    </row>
    <row r="637" spans="1:72" ht="15.75">
      <c r="A637" s="202">
        <v>634</v>
      </c>
      <c r="B637" s="68" t="s">
        <v>6378</v>
      </c>
      <c r="C637" s="149" t="s">
        <v>160</v>
      </c>
      <c r="D637" s="149" t="s">
        <v>1312</v>
      </c>
      <c r="E637" s="149" t="s">
        <v>1313</v>
      </c>
      <c r="F637" s="158" t="str">
        <f t="shared" si="104"/>
        <v>Video</v>
      </c>
      <c r="G637" s="187">
        <v>4</v>
      </c>
      <c r="H637" s="150"/>
      <c r="I637" s="184">
        <v>54.78</v>
      </c>
      <c r="J637" s="150"/>
      <c r="K637" s="151">
        <v>60.98</v>
      </c>
      <c r="L637" s="152">
        <v>55.491799999999998</v>
      </c>
      <c r="M637" s="152">
        <v>60.98</v>
      </c>
      <c r="N637" s="153" t="s">
        <v>652</v>
      </c>
      <c r="O637" s="154">
        <v>1</v>
      </c>
      <c r="P637" s="153">
        <v>47</v>
      </c>
      <c r="Q637" s="153" t="s">
        <v>147</v>
      </c>
      <c r="R637" s="155">
        <v>12</v>
      </c>
      <c r="S637" s="155">
        <v>1.7</v>
      </c>
      <c r="T637" s="155">
        <v>0.3</v>
      </c>
      <c r="U637" s="154" t="s">
        <v>94</v>
      </c>
      <c r="V637" s="153" t="s">
        <v>89</v>
      </c>
      <c r="W637" s="153" t="s">
        <v>627</v>
      </c>
      <c r="X637" s="151" t="s">
        <v>6378</v>
      </c>
      <c r="Y637" s="151" t="s">
        <v>6378</v>
      </c>
      <c r="Z637" s="156">
        <v>4.3808E-2</v>
      </c>
      <c r="AA637" s="153" t="s">
        <v>1236</v>
      </c>
      <c r="AB637" s="153" t="s">
        <v>5067</v>
      </c>
      <c r="AC637" s="153" t="s">
        <v>4640</v>
      </c>
      <c r="AD637" s="157" t="s">
        <v>1314</v>
      </c>
      <c r="AE637" s="110">
        <v>0</v>
      </c>
      <c r="AF637" s="110">
        <v>52</v>
      </c>
      <c r="AG637" s="112">
        <f t="shared" si="103"/>
        <v>0</v>
      </c>
      <c r="AH637" s="110">
        <f>SUM(AG$4:AG637)</f>
        <v>13</v>
      </c>
      <c r="AI637" s="112">
        <f t="shared" si="101"/>
        <v>0</v>
      </c>
      <c r="AJ637" s="110">
        <f>COUNTIF(AI$4:AI637,"&gt;0")</f>
        <v>87</v>
      </c>
      <c r="AK637" s="110">
        <v>0</v>
      </c>
      <c r="AL637" s="110">
        <v>55</v>
      </c>
      <c r="AM637" s="172" t="str">
        <f>IF(OR(Table1[[#This Row],[Line total ordered for now]]&gt;0,Table1[[#This Row],[Line total ordered for season]]&gt;0),1,"")</f>
        <v/>
      </c>
      <c r="AN637" s="173">
        <f>COUNTIF(AM$4:AM637,"&gt;0")</f>
        <v>0</v>
      </c>
      <c r="AO637" s="173">
        <f>Table1[[#This Row],[ORDER QUANTITY
to be collected BEFORE 31.3.22]]</f>
        <v>0</v>
      </c>
      <c r="AP637" s="174">
        <f t="shared" si="100"/>
        <v>0</v>
      </c>
      <c r="AQ637" s="174">
        <f>IFERROR(INDEX(Retail!H:H,MATCH($D637,Retail!$D:$D,0)),0)</f>
        <v>0</v>
      </c>
      <c r="AR637" s="174">
        <f>IFERROR(INDEX(Retail!J:J,MATCH($D637,Retail!$D:$D,0)),0)</f>
        <v>0</v>
      </c>
      <c r="AS637" s="174">
        <f>IFERROR(INDEX('NEW2022'!H:H,MATCH($D637,'NEW2022'!D:D,0)),0)</f>
        <v>0</v>
      </c>
      <c r="AT637" s="174">
        <f>IFERROR(INDEX('NEW2022'!J:J,MATCH($D637,'NEW2022'!D:D,0)),0)</f>
        <v>0</v>
      </c>
      <c r="AU637" s="174">
        <f>IFERROR(INDEX('Quiet Items'!H:H,MATCH($D637,'Quiet Items'!D:D,0)),0)</f>
        <v>0</v>
      </c>
      <c r="AV637" s="174">
        <f>IFERROR(INDEX('Quiet Items'!J:J,MATCH($D637,'Quiet Items'!D:D,0)),0)</f>
        <v>0</v>
      </c>
      <c r="AW637" s="174">
        <f>IFERROR(INDEX('1.4G'!H:H,MATCH($D637,'1.4G'!D:D,0)),0)</f>
        <v>0</v>
      </c>
      <c r="AX637" s="174">
        <f>IFERROR(INDEX('1.4G'!J:J,MATCH($D637,'1.4G'!D:D,0)),0)</f>
        <v>0</v>
      </c>
      <c r="AY637" s="174">
        <f t="shared" si="105"/>
        <v>0</v>
      </c>
      <c r="AZ637" s="174">
        <f t="shared" si="106"/>
        <v>0</v>
      </c>
      <c r="BA637" s="175">
        <f>IFERROR(Table1[[#This Row],[Line total ordered for now]]*Table1[[#This Row],[GUARANTEED PRICE
for STOCK orders collected before 31.3.22]],0)</f>
        <v>0</v>
      </c>
      <c r="BB637" s="175">
        <f t="shared" si="102"/>
        <v>0</v>
      </c>
      <c r="BC637" s="176">
        <f>(AZ637+Table1[[#This Row],[Line total ordered for now]])*Z637</f>
        <v>0</v>
      </c>
      <c r="BD637" s="200">
        <v>51.832999999999998</v>
      </c>
      <c r="BE637" s="65"/>
      <c r="BF637" s="65"/>
      <c r="BG637" s="65"/>
      <c r="BH637" s="65"/>
      <c r="BI637" s="65"/>
      <c r="BJ637" s="65"/>
      <c r="BK637" s="65"/>
      <c r="BL637" s="55"/>
      <c r="BM637"/>
      <c r="BN637"/>
      <c r="BO637"/>
      <c r="BP637"/>
      <c r="BQ637"/>
      <c r="BR637"/>
      <c r="BS637"/>
      <c r="BT637"/>
    </row>
    <row r="638" spans="1:72" ht="15.75">
      <c r="A638" s="202">
        <v>635</v>
      </c>
      <c r="B638" s="68" t="s">
        <v>6378</v>
      </c>
      <c r="C638" s="149" t="s">
        <v>160</v>
      </c>
      <c r="D638" s="149" t="s">
        <v>1264</v>
      </c>
      <c r="E638" s="149" t="s">
        <v>1265</v>
      </c>
      <c r="F638" s="158" t="str">
        <f t="shared" si="104"/>
        <v>Video</v>
      </c>
      <c r="G638" s="187">
        <v>37</v>
      </c>
      <c r="H638" s="150"/>
      <c r="I638" s="184">
        <v>54.78</v>
      </c>
      <c r="J638" s="150"/>
      <c r="K638" s="151">
        <v>60.98</v>
      </c>
      <c r="L638" s="152">
        <v>55.491799999999998</v>
      </c>
      <c r="M638" s="152">
        <v>60.98</v>
      </c>
      <c r="N638" s="153" t="s">
        <v>652</v>
      </c>
      <c r="O638" s="154">
        <v>1</v>
      </c>
      <c r="P638" s="153">
        <v>45</v>
      </c>
      <c r="Q638" s="153" t="s">
        <v>147</v>
      </c>
      <c r="R638" s="155">
        <v>12</v>
      </c>
      <c r="S638" s="155">
        <v>1.7</v>
      </c>
      <c r="T638" s="155">
        <v>0.3</v>
      </c>
      <c r="U638" s="154" t="s">
        <v>94</v>
      </c>
      <c r="V638" s="153" t="s">
        <v>89</v>
      </c>
      <c r="W638" s="153" t="s">
        <v>627</v>
      </c>
      <c r="X638" s="151" t="s">
        <v>6378</v>
      </c>
      <c r="Y638" s="151" t="s">
        <v>6378</v>
      </c>
      <c r="Z638" s="156">
        <v>4.3808E-2</v>
      </c>
      <c r="AA638" s="153" t="s">
        <v>1236</v>
      </c>
      <c r="AB638" s="153" t="s">
        <v>5065</v>
      </c>
      <c r="AC638" s="153" t="s">
        <v>4640</v>
      </c>
      <c r="AD638" s="157" t="s">
        <v>1266</v>
      </c>
      <c r="AE638" s="110">
        <v>0</v>
      </c>
      <c r="AF638" s="110">
        <v>52</v>
      </c>
      <c r="AG638" s="112">
        <f t="shared" si="103"/>
        <v>0</v>
      </c>
      <c r="AH638" s="110">
        <f>SUM(AG$4:AG638)</f>
        <v>13</v>
      </c>
      <c r="AI638" s="112">
        <f t="shared" si="101"/>
        <v>0</v>
      </c>
      <c r="AJ638" s="110">
        <f>COUNTIF(AI$4:AI638,"&gt;0")</f>
        <v>87</v>
      </c>
      <c r="AK638" s="110">
        <v>0</v>
      </c>
      <c r="AL638" s="110">
        <v>55</v>
      </c>
      <c r="AM638" s="172" t="str">
        <f>IF(OR(Table1[[#This Row],[Line total ordered for now]]&gt;0,Table1[[#This Row],[Line total ordered for season]]&gt;0),1,"")</f>
        <v/>
      </c>
      <c r="AN638" s="173">
        <f>COUNTIF(AM$4:AM638,"&gt;0")</f>
        <v>0</v>
      </c>
      <c r="AO638" s="173">
        <f>Table1[[#This Row],[ORDER QUANTITY
to be collected BEFORE 31.3.22]]</f>
        <v>0</v>
      </c>
      <c r="AP638" s="174">
        <f t="shared" si="100"/>
        <v>0</v>
      </c>
      <c r="AQ638" s="174">
        <f>IFERROR(INDEX(Retail!H:H,MATCH($D638,Retail!$D:$D,0)),0)</f>
        <v>0</v>
      </c>
      <c r="AR638" s="174">
        <f>IFERROR(INDEX(Retail!J:J,MATCH($D638,Retail!$D:$D,0)),0)</f>
        <v>0</v>
      </c>
      <c r="AS638" s="174">
        <f>IFERROR(INDEX('NEW2022'!H:H,MATCH($D638,'NEW2022'!D:D,0)),0)</f>
        <v>0</v>
      </c>
      <c r="AT638" s="174">
        <f>IFERROR(INDEX('NEW2022'!J:J,MATCH($D638,'NEW2022'!D:D,0)),0)</f>
        <v>0</v>
      </c>
      <c r="AU638" s="174">
        <f>IFERROR(INDEX('Quiet Items'!H:H,MATCH($D638,'Quiet Items'!D:D,0)),0)</f>
        <v>0</v>
      </c>
      <c r="AV638" s="174">
        <f>IFERROR(INDEX('Quiet Items'!J:J,MATCH($D638,'Quiet Items'!D:D,0)),0)</f>
        <v>0</v>
      </c>
      <c r="AW638" s="174">
        <f>IFERROR(INDEX('1.4G'!H:H,MATCH($D638,'1.4G'!D:D,0)),0)</f>
        <v>0</v>
      </c>
      <c r="AX638" s="174">
        <f>IFERROR(INDEX('1.4G'!J:J,MATCH($D638,'1.4G'!D:D,0)),0)</f>
        <v>0</v>
      </c>
      <c r="AY638" s="174">
        <f t="shared" si="105"/>
        <v>0</v>
      </c>
      <c r="AZ638" s="174">
        <f t="shared" si="106"/>
        <v>0</v>
      </c>
      <c r="BA638" s="175">
        <f>IFERROR(Table1[[#This Row],[Line total ordered for now]]*Table1[[#This Row],[GUARANTEED PRICE
for STOCK orders collected before 31.3.22]],0)</f>
        <v>0</v>
      </c>
      <c r="BB638" s="175">
        <f t="shared" si="102"/>
        <v>0</v>
      </c>
      <c r="BC638" s="176">
        <f>(AZ638+Table1[[#This Row],[Line total ordered for now]])*Z638</f>
        <v>0</v>
      </c>
      <c r="BD638" s="200">
        <v>51.832999999999998</v>
      </c>
      <c r="BE638" s="65"/>
      <c r="BF638" s="65"/>
      <c r="BG638" s="65"/>
      <c r="BH638" s="65"/>
      <c r="BI638" s="65"/>
      <c r="BJ638" s="65"/>
      <c r="BK638" s="65"/>
      <c r="BL638" s="55"/>
      <c r="BM638"/>
      <c r="BN638"/>
      <c r="BO638"/>
      <c r="BP638"/>
      <c r="BQ638"/>
      <c r="BR638"/>
      <c r="BS638"/>
      <c r="BT638"/>
    </row>
    <row r="639" spans="1:72" ht="15.75">
      <c r="A639" s="202">
        <v>636</v>
      </c>
      <c r="B639" s="68" t="s">
        <v>6378</v>
      </c>
      <c r="C639" s="149" t="s">
        <v>160</v>
      </c>
      <c r="D639" s="149" t="s">
        <v>1234</v>
      </c>
      <c r="E639" s="149" t="s">
        <v>1235</v>
      </c>
      <c r="F639" s="158" t="str">
        <f t="shared" si="104"/>
        <v>Video</v>
      </c>
      <c r="G639" s="187">
        <v>0</v>
      </c>
      <c r="H639" s="150"/>
      <c r="I639" s="184">
        <v>54.78</v>
      </c>
      <c r="J639" s="150"/>
      <c r="K639" s="151">
        <v>60.98</v>
      </c>
      <c r="L639" s="152">
        <v>55.491799999999998</v>
      </c>
      <c r="M639" s="152">
        <v>60.98</v>
      </c>
      <c r="N639" s="153" t="s">
        <v>652</v>
      </c>
      <c r="O639" s="154">
        <v>1</v>
      </c>
      <c r="P639" s="153">
        <v>44</v>
      </c>
      <c r="Q639" s="153" t="s">
        <v>147</v>
      </c>
      <c r="R639" s="155">
        <v>12</v>
      </c>
      <c r="S639" s="155">
        <v>1.7</v>
      </c>
      <c r="T639" s="155">
        <v>0.3</v>
      </c>
      <c r="U639" s="154" t="s">
        <v>94</v>
      </c>
      <c r="V639" s="153" t="s">
        <v>89</v>
      </c>
      <c r="W639" s="153" t="s">
        <v>627</v>
      </c>
      <c r="X639" s="151" t="s">
        <v>6378</v>
      </c>
      <c r="Y639" s="151" t="s">
        <v>6378</v>
      </c>
      <c r="Z639" s="156">
        <v>4.3799999999999999E-2</v>
      </c>
      <c r="AA639" s="153" t="s">
        <v>1236</v>
      </c>
      <c r="AB639" s="153" t="s">
        <v>5064</v>
      </c>
      <c r="AC639" s="153" t="s">
        <v>4640</v>
      </c>
      <c r="AD639" s="157" t="s">
        <v>1237</v>
      </c>
      <c r="AE639" s="110">
        <v>0</v>
      </c>
      <c r="AF639" s="110">
        <v>52</v>
      </c>
      <c r="AG639" s="112">
        <f t="shared" si="103"/>
        <v>0</v>
      </c>
      <c r="AH639" s="110">
        <f>SUM(AG$4:AG639)</f>
        <v>13</v>
      </c>
      <c r="AI639" s="112">
        <f t="shared" si="101"/>
        <v>0</v>
      </c>
      <c r="AJ639" s="110">
        <f>COUNTIF(AI$4:AI639,"&gt;0")</f>
        <v>87</v>
      </c>
      <c r="AK639" s="110">
        <v>0</v>
      </c>
      <c r="AL639" s="110">
        <v>55</v>
      </c>
      <c r="AM639" s="172" t="str">
        <f>IF(OR(Table1[[#This Row],[Line total ordered for now]]&gt;0,Table1[[#This Row],[Line total ordered for season]]&gt;0),1,"")</f>
        <v/>
      </c>
      <c r="AN639" s="173">
        <f>COUNTIF(AM$4:AM639,"&gt;0")</f>
        <v>0</v>
      </c>
      <c r="AO639" s="173">
        <f>Table1[[#This Row],[ORDER QUANTITY
to be collected BEFORE 31.3.22]]</f>
        <v>0</v>
      </c>
      <c r="AP639" s="174">
        <f t="shared" si="100"/>
        <v>0</v>
      </c>
      <c r="AQ639" s="174">
        <f>IFERROR(INDEX(Retail!H:H,MATCH($D639,Retail!$D:$D,0)),0)</f>
        <v>0</v>
      </c>
      <c r="AR639" s="174">
        <f>IFERROR(INDEX(Retail!J:J,MATCH($D639,Retail!$D:$D,0)),0)</f>
        <v>0</v>
      </c>
      <c r="AS639" s="174">
        <f>IFERROR(INDEX('NEW2022'!H:H,MATCH($D639,'NEW2022'!D:D,0)),0)</f>
        <v>0</v>
      </c>
      <c r="AT639" s="174">
        <f>IFERROR(INDEX('NEW2022'!J:J,MATCH($D639,'NEW2022'!D:D,0)),0)</f>
        <v>0</v>
      </c>
      <c r="AU639" s="174">
        <f>IFERROR(INDEX('Quiet Items'!H:H,MATCH($D639,'Quiet Items'!D:D,0)),0)</f>
        <v>0</v>
      </c>
      <c r="AV639" s="174">
        <f>IFERROR(INDEX('Quiet Items'!J:J,MATCH($D639,'Quiet Items'!D:D,0)),0)</f>
        <v>0</v>
      </c>
      <c r="AW639" s="174">
        <f>IFERROR(INDEX('1.4G'!H:H,MATCH($D639,'1.4G'!D:D,0)),0)</f>
        <v>0</v>
      </c>
      <c r="AX639" s="174">
        <f>IFERROR(INDEX('1.4G'!J:J,MATCH($D639,'1.4G'!D:D,0)),0)</f>
        <v>0</v>
      </c>
      <c r="AY639" s="174">
        <f t="shared" si="105"/>
        <v>0</v>
      </c>
      <c r="AZ639" s="174">
        <f t="shared" si="106"/>
        <v>0</v>
      </c>
      <c r="BA639" s="175">
        <f>IFERROR(Table1[[#This Row],[Line total ordered for now]]*Table1[[#This Row],[GUARANTEED PRICE
for STOCK orders collected before 31.3.22]],0)</f>
        <v>0</v>
      </c>
      <c r="BB639" s="175">
        <f t="shared" si="102"/>
        <v>0</v>
      </c>
      <c r="BC639" s="176">
        <f>(AZ639+Table1[[#This Row],[Line total ordered for now]])*Z639</f>
        <v>0</v>
      </c>
      <c r="BD639" s="200">
        <v>51.832999999999998</v>
      </c>
      <c r="BE639" s="65"/>
      <c r="BF639" s="65"/>
      <c r="BG639" s="65"/>
      <c r="BH639" s="65"/>
      <c r="BI639" s="65"/>
      <c r="BJ639" s="65"/>
      <c r="BK639" s="65"/>
      <c r="BL639" s="55"/>
      <c r="BM639"/>
      <c r="BN639"/>
      <c r="BO639"/>
      <c r="BP639"/>
      <c r="BQ639"/>
      <c r="BR639"/>
      <c r="BS639"/>
      <c r="BT639"/>
    </row>
    <row r="640" spans="1:72" ht="15.75">
      <c r="A640" s="202">
        <v>637</v>
      </c>
      <c r="B640" s="68" t="s">
        <v>6378</v>
      </c>
      <c r="C640" s="149" t="s">
        <v>160</v>
      </c>
      <c r="D640" s="149" t="s">
        <v>2298</v>
      </c>
      <c r="E640" s="149" t="s">
        <v>2299</v>
      </c>
      <c r="F640" s="158" t="str">
        <f t="shared" si="104"/>
        <v>Video</v>
      </c>
      <c r="G640" s="187">
        <v>13</v>
      </c>
      <c r="H640" s="150"/>
      <c r="I640" s="184">
        <v>74.319999999999993</v>
      </c>
      <c r="J640" s="150"/>
      <c r="K640" s="151">
        <v>82.73</v>
      </c>
      <c r="L640" s="152">
        <v>75.284300000000002</v>
      </c>
      <c r="M640" s="152">
        <v>82.73</v>
      </c>
      <c r="N640" s="153" t="s">
        <v>737</v>
      </c>
      <c r="O640" s="154">
        <v>1</v>
      </c>
      <c r="P640" s="153">
        <v>55</v>
      </c>
      <c r="Q640" s="153" t="s">
        <v>147</v>
      </c>
      <c r="R640" s="155">
        <v>12</v>
      </c>
      <c r="S640" s="155">
        <v>1.7</v>
      </c>
      <c r="T640" s="155">
        <v>0.3</v>
      </c>
      <c r="U640" s="154" t="s">
        <v>94</v>
      </c>
      <c r="V640" s="153" t="s">
        <v>89</v>
      </c>
      <c r="W640" s="153" t="s">
        <v>627</v>
      </c>
      <c r="X640" s="151" t="s">
        <v>6378</v>
      </c>
      <c r="Y640" s="151" t="s">
        <v>6378</v>
      </c>
      <c r="Z640" s="156">
        <v>4.1099999999999998E-2</v>
      </c>
      <c r="AA640" s="153" t="s">
        <v>1236</v>
      </c>
      <c r="AB640" s="153" t="s">
        <v>5042</v>
      </c>
      <c r="AC640" s="153" t="s">
        <v>785</v>
      </c>
      <c r="AD640" s="157" t="s">
        <v>2300</v>
      </c>
      <c r="AE640" s="110">
        <v>0</v>
      </c>
      <c r="AF640" s="110">
        <v>52</v>
      </c>
      <c r="AG640" s="112">
        <f t="shared" si="103"/>
        <v>0</v>
      </c>
      <c r="AH640" s="110">
        <f>SUM(AG$4:AG640)</f>
        <v>13</v>
      </c>
      <c r="AI640" s="112">
        <f t="shared" si="101"/>
        <v>0</v>
      </c>
      <c r="AJ640" s="110">
        <f>COUNTIF(AI$4:AI640,"&gt;0")</f>
        <v>87</v>
      </c>
      <c r="AK640" s="110">
        <v>0</v>
      </c>
      <c r="AL640" s="110">
        <v>55</v>
      </c>
      <c r="AM640" s="172" t="str">
        <f>IF(OR(Table1[[#This Row],[Line total ordered for now]]&gt;0,Table1[[#This Row],[Line total ordered for season]]&gt;0),1,"")</f>
        <v/>
      </c>
      <c r="AN640" s="173">
        <f>COUNTIF(AM$4:AM640,"&gt;0")</f>
        <v>0</v>
      </c>
      <c r="AO640" s="173">
        <f>Table1[[#This Row],[ORDER QUANTITY
to be collected BEFORE 31.3.22]]</f>
        <v>0</v>
      </c>
      <c r="AP640" s="174">
        <f t="shared" si="100"/>
        <v>0</v>
      </c>
      <c r="AQ640" s="174">
        <f>IFERROR(INDEX(Retail!H:H,MATCH($D640,Retail!$D:$D,0)),0)</f>
        <v>0</v>
      </c>
      <c r="AR640" s="174">
        <f>IFERROR(INDEX(Retail!J:J,MATCH($D640,Retail!$D:$D,0)),0)</f>
        <v>0</v>
      </c>
      <c r="AS640" s="174">
        <f>IFERROR(INDEX('NEW2022'!H:H,MATCH($D640,'NEW2022'!D:D,0)),0)</f>
        <v>0</v>
      </c>
      <c r="AT640" s="174">
        <f>IFERROR(INDEX('NEW2022'!J:J,MATCH($D640,'NEW2022'!D:D,0)),0)</f>
        <v>0</v>
      </c>
      <c r="AU640" s="174">
        <f>IFERROR(INDEX('Quiet Items'!H:H,MATCH($D640,'Quiet Items'!D:D,0)),0)</f>
        <v>0</v>
      </c>
      <c r="AV640" s="174">
        <f>IFERROR(INDEX('Quiet Items'!J:J,MATCH($D640,'Quiet Items'!D:D,0)),0)</f>
        <v>0</v>
      </c>
      <c r="AW640" s="174">
        <f>IFERROR(INDEX('1.4G'!H:H,MATCH($D640,'1.4G'!D:D,0)),0)</f>
        <v>0</v>
      </c>
      <c r="AX640" s="174">
        <f>IFERROR(INDEX('1.4G'!J:J,MATCH($D640,'1.4G'!D:D,0)),0)</f>
        <v>0</v>
      </c>
      <c r="AY640" s="174">
        <f t="shared" si="105"/>
        <v>0</v>
      </c>
      <c r="AZ640" s="174">
        <f t="shared" si="106"/>
        <v>0</v>
      </c>
      <c r="BA640" s="175">
        <f>IFERROR(Table1[[#This Row],[Line total ordered for now]]*Table1[[#This Row],[GUARANTEED PRICE
for STOCK orders collected before 31.3.22]],0)</f>
        <v>0</v>
      </c>
      <c r="BB640" s="175">
        <f t="shared" si="102"/>
        <v>0</v>
      </c>
      <c r="BC640" s="176">
        <f>(AZ640+Table1[[#This Row],[Line total ordered for now]])*Z640</f>
        <v>0</v>
      </c>
      <c r="BD640" s="200">
        <v>70.320499999999996</v>
      </c>
      <c r="BE640" s="65"/>
      <c r="BF640" s="65"/>
      <c r="BG640" s="65"/>
      <c r="BH640" s="65"/>
      <c r="BI640" s="65"/>
      <c r="BJ640" s="65"/>
      <c r="BK640" s="65"/>
      <c r="BL640" s="55"/>
      <c r="BM640"/>
      <c r="BN640"/>
      <c r="BO640"/>
      <c r="BP640"/>
      <c r="BQ640"/>
      <c r="BR640"/>
      <c r="BS640"/>
      <c r="BT640"/>
    </row>
    <row r="641" spans="1:72" ht="15.75">
      <c r="A641" s="202">
        <v>638</v>
      </c>
      <c r="B641" s="68" t="s">
        <v>6377</v>
      </c>
      <c r="C641" s="149" t="s">
        <v>6237</v>
      </c>
      <c r="D641" s="149" t="s">
        <v>6235</v>
      </c>
      <c r="E641" s="149" t="s">
        <v>6236</v>
      </c>
      <c r="F641" s="158" t="str">
        <f t="shared" si="104"/>
        <v>Video</v>
      </c>
      <c r="G641" s="187">
        <v>0</v>
      </c>
      <c r="H641" s="150"/>
      <c r="I641" s="184">
        <v>111.26</v>
      </c>
      <c r="J641" s="150"/>
      <c r="K641" s="151">
        <v>37.086666666666666</v>
      </c>
      <c r="L641" s="152">
        <v>101.24660000000002</v>
      </c>
      <c r="M641" s="152">
        <v>111.26</v>
      </c>
      <c r="N641" s="153" t="s">
        <v>148</v>
      </c>
      <c r="O641" s="154">
        <v>3</v>
      </c>
      <c r="P641" s="153">
        <v>25</v>
      </c>
      <c r="Q641" s="153">
        <v>0</v>
      </c>
      <c r="R641" s="155">
        <v>0</v>
      </c>
      <c r="S641" s="155">
        <v>0</v>
      </c>
      <c r="T641" s="155">
        <v>0</v>
      </c>
      <c r="U641" s="154" t="s">
        <v>6378</v>
      </c>
      <c r="V641" s="153">
        <v>0</v>
      </c>
      <c r="W641" s="153">
        <v>0</v>
      </c>
      <c r="X641" s="151" t="s">
        <v>6378</v>
      </c>
      <c r="Y641" s="151" t="s">
        <v>6378</v>
      </c>
      <c r="Z641" s="156">
        <v>6.7000000000000004E-2</v>
      </c>
      <c r="AA641" s="153">
        <v>0</v>
      </c>
      <c r="AB641" s="153">
        <v>0</v>
      </c>
      <c r="AC641" s="153">
        <v>0</v>
      </c>
      <c r="AD641" s="157" t="s">
        <v>6238</v>
      </c>
      <c r="AE641" s="110">
        <v>0</v>
      </c>
      <c r="AF641" s="110">
        <v>52</v>
      </c>
      <c r="AG641" s="112">
        <f t="shared" si="103"/>
        <v>1</v>
      </c>
      <c r="AH641" s="110">
        <f>SUM(AG$4:AG641)</f>
        <v>14</v>
      </c>
      <c r="AI641" s="112">
        <f t="shared" si="101"/>
        <v>0</v>
      </c>
      <c r="AJ641" s="110">
        <f>COUNTIF(AI$4:AI641,"&gt;0")</f>
        <v>87</v>
      </c>
      <c r="AK641" s="110">
        <v>0</v>
      </c>
      <c r="AL641" s="110">
        <v>55</v>
      </c>
      <c r="AM641" s="172" t="str">
        <f>IF(OR(Table1[[#This Row],[Line total ordered for now]]&gt;0,Table1[[#This Row],[Line total ordered for season]]&gt;0),1,"")</f>
        <v/>
      </c>
      <c r="AN641" s="173">
        <f>COUNTIF(AM$4:AM641,"&gt;0")</f>
        <v>0</v>
      </c>
      <c r="AO641" s="173">
        <f>Table1[[#This Row],[ORDER QUANTITY
to be collected BEFORE 31.3.22]]</f>
        <v>0</v>
      </c>
      <c r="AP641" s="174">
        <f t="shared" si="100"/>
        <v>0</v>
      </c>
      <c r="AQ641" s="174">
        <f>IFERROR(INDEX(Retail!H:H,MATCH($D641,Retail!$D:$D,0)),0)</f>
        <v>0</v>
      </c>
      <c r="AR641" s="174">
        <f>IFERROR(INDEX(Retail!J:J,MATCH($D641,Retail!$D:$D,0)),0)</f>
        <v>0</v>
      </c>
      <c r="AS641" s="174">
        <f>IFERROR(INDEX('NEW2022'!H:H,MATCH($D641,'NEW2022'!D:D,0)),0)</f>
        <v>0</v>
      </c>
      <c r="AT641" s="174">
        <f>IFERROR(INDEX('NEW2022'!J:J,MATCH($D641,'NEW2022'!D:D,0)),0)</f>
        <v>0</v>
      </c>
      <c r="AU641" s="174">
        <f>IFERROR(INDEX('Quiet Items'!H:H,MATCH($D641,'Quiet Items'!D:D,0)),0)</f>
        <v>0</v>
      </c>
      <c r="AV641" s="174">
        <f>IFERROR(INDEX('Quiet Items'!J:J,MATCH($D641,'Quiet Items'!D:D,0)),0)</f>
        <v>0</v>
      </c>
      <c r="AW641" s="174">
        <f>IFERROR(INDEX('1.4G'!H:H,MATCH($D641,'1.4G'!D:D,0)),0)</f>
        <v>0</v>
      </c>
      <c r="AX641" s="174">
        <f>IFERROR(INDEX('1.4G'!J:J,MATCH($D641,'1.4G'!D:D,0)),0)</f>
        <v>0</v>
      </c>
      <c r="AY641" s="174">
        <f t="shared" si="105"/>
        <v>0</v>
      </c>
      <c r="AZ641" s="174">
        <f t="shared" si="106"/>
        <v>0</v>
      </c>
      <c r="BA641" s="175">
        <f>IFERROR(Table1[[#This Row],[Line total ordered for now]]*Table1[[#This Row],[GUARANTEED PRICE
for STOCK orders collected before 31.3.22]],0)</f>
        <v>0</v>
      </c>
      <c r="BB641" s="175">
        <f t="shared" si="102"/>
        <v>0</v>
      </c>
      <c r="BC641" s="176">
        <f>(AZ641+Table1[[#This Row],[Line total ordered for now]])*Z641</f>
        <v>0</v>
      </c>
      <c r="BD641" s="200">
        <v>94.570999999999998</v>
      </c>
      <c r="BE641" s="65"/>
      <c r="BF641" s="65"/>
      <c r="BG641" s="65"/>
      <c r="BH641" s="65"/>
      <c r="BI641" s="65"/>
      <c r="BJ641" s="65"/>
      <c r="BK641" s="65"/>
      <c r="BL641" s="55"/>
      <c r="BM641"/>
      <c r="BN641"/>
      <c r="BO641"/>
      <c r="BP641"/>
      <c r="BQ641"/>
      <c r="BR641"/>
      <c r="BS641"/>
      <c r="BT641"/>
    </row>
    <row r="642" spans="1:72" ht="15.75">
      <c r="A642" s="202">
        <v>639</v>
      </c>
      <c r="B642" s="68" t="s">
        <v>6378</v>
      </c>
      <c r="C642" s="149" t="s">
        <v>1553</v>
      </c>
      <c r="D642" s="149" t="s">
        <v>1551</v>
      </c>
      <c r="E642" s="149" t="s">
        <v>1552</v>
      </c>
      <c r="F642" s="158" t="str">
        <f t="shared" si="104"/>
        <v>Video</v>
      </c>
      <c r="G642" s="187">
        <v>17</v>
      </c>
      <c r="H642" s="150"/>
      <c r="I642" s="184">
        <v>106.83</v>
      </c>
      <c r="J642" s="150"/>
      <c r="K642" s="151">
        <v>41.929807502015805</v>
      </c>
      <c r="L642" s="152">
        <v>114.46837448050316</v>
      </c>
      <c r="M642" s="152">
        <v>125.78942250604742</v>
      </c>
      <c r="N642" s="153" t="s">
        <v>148</v>
      </c>
      <c r="O642" s="154">
        <v>3</v>
      </c>
      <c r="P642" s="153">
        <v>5</v>
      </c>
      <c r="Q642" s="153" t="s">
        <v>146</v>
      </c>
      <c r="R642" s="155">
        <v>18</v>
      </c>
      <c r="S642" s="155">
        <v>3.3</v>
      </c>
      <c r="T642" s="155">
        <v>0.3</v>
      </c>
      <c r="U642" s="154" t="s">
        <v>95</v>
      </c>
      <c r="V642" s="153" t="s">
        <v>88</v>
      </c>
      <c r="W642" s="153" t="s">
        <v>627</v>
      </c>
      <c r="X642" s="151" t="s">
        <v>6378</v>
      </c>
      <c r="Y642" s="151" t="s">
        <v>6378</v>
      </c>
      <c r="Z642" s="156">
        <v>7.4300000000000005E-2</v>
      </c>
      <c r="AA642" s="153" t="s">
        <v>1554</v>
      </c>
      <c r="AB642" s="153" t="s">
        <v>5274</v>
      </c>
      <c r="AC642" s="153" t="s">
        <v>4790</v>
      </c>
      <c r="AD642" s="157" t="s">
        <v>1555</v>
      </c>
      <c r="AE642" s="110">
        <v>1</v>
      </c>
      <c r="AF642" s="110">
        <v>53</v>
      </c>
      <c r="AG642" s="112">
        <f t="shared" si="103"/>
        <v>0</v>
      </c>
      <c r="AH642" s="110">
        <f>SUM(AG$4:AG642)</f>
        <v>14</v>
      </c>
      <c r="AI642" s="112">
        <f t="shared" si="101"/>
        <v>0</v>
      </c>
      <c r="AJ642" s="110">
        <f>COUNTIF(AI$4:AI642,"&gt;0")</f>
        <v>87</v>
      </c>
      <c r="AK642" s="110">
        <v>1</v>
      </c>
      <c r="AL642" s="110">
        <v>56</v>
      </c>
      <c r="AM642" s="172" t="str">
        <f>IF(OR(Table1[[#This Row],[Line total ordered for now]]&gt;0,Table1[[#This Row],[Line total ordered for season]]&gt;0),1,"")</f>
        <v/>
      </c>
      <c r="AN642" s="173">
        <f>COUNTIF(AM$4:AM642,"&gt;0")</f>
        <v>0</v>
      </c>
      <c r="AO642" s="173">
        <f>Table1[[#This Row],[ORDER QUANTITY
to be collected BEFORE 31.3.22]]</f>
        <v>0</v>
      </c>
      <c r="AP642" s="174">
        <f t="shared" si="100"/>
        <v>0</v>
      </c>
      <c r="AQ642" s="174">
        <f>IFERROR(INDEX(Retail!H:H,MATCH($D642,Retail!$D:$D,0)),0)</f>
        <v>0</v>
      </c>
      <c r="AR642" s="174">
        <f>IFERROR(INDEX(Retail!J:J,MATCH($D642,Retail!$D:$D,0)),0)</f>
        <v>0</v>
      </c>
      <c r="AS642" s="174">
        <f>IFERROR(INDEX('NEW2022'!H:H,MATCH($D642,'NEW2022'!D:D,0)),0)</f>
        <v>0</v>
      </c>
      <c r="AT642" s="174">
        <f>IFERROR(INDEX('NEW2022'!J:J,MATCH($D642,'NEW2022'!D:D,0)),0)</f>
        <v>0</v>
      </c>
      <c r="AU642" s="174">
        <f>IFERROR(INDEX('Quiet Items'!H:H,MATCH($D642,'Quiet Items'!D:D,0)),0)</f>
        <v>0</v>
      </c>
      <c r="AV642" s="174">
        <f>IFERROR(INDEX('Quiet Items'!J:J,MATCH($D642,'Quiet Items'!D:D,0)),0)</f>
        <v>0</v>
      </c>
      <c r="AW642" s="174">
        <f>IFERROR(INDEX('1.4G'!H:H,MATCH($D642,'1.4G'!D:D,0)),0)</f>
        <v>0</v>
      </c>
      <c r="AX642" s="174">
        <f>IFERROR(INDEX('1.4G'!J:J,MATCH($D642,'1.4G'!D:D,0)),0)</f>
        <v>0</v>
      </c>
      <c r="AY642" s="174">
        <f t="shared" si="105"/>
        <v>0</v>
      </c>
      <c r="AZ642" s="174">
        <f t="shared" si="106"/>
        <v>0</v>
      </c>
      <c r="BA642" s="175">
        <f>IFERROR(Table1[[#This Row],[Line total ordered for now]]*Table1[[#This Row],[GUARANTEED PRICE
for STOCK orders collected before 31.3.22]],0)</f>
        <v>0</v>
      </c>
      <c r="BB642" s="175">
        <f t="shared" si="102"/>
        <v>0</v>
      </c>
      <c r="BC642" s="176">
        <f>(AZ642+Table1[[#This Row],[Line total ordered for now]])*Z642</f>
        <v>0</v>
      </c>
      <c r="BD642" s="200">
        <v>106.92100913014031</v>
      </c>
      <c r="BE642" s="65"/>
      <c r="BF642" s="65"/>
      <c r="BG642" s="65"/>
      <c r="BH642" s="65"/>
      <c r="BI642" s="65"/>
      <c r="BJ642" s="65"/>
      <c r="BK642" s="65"/>
      <c r="BL642" s="55"/>
      <c r="BM642"/>
      <c r="BN642"/>
      <c r="BO642"/>
      <c r="BP642"/>
      <c r="BQ642"/>
      <c r="BR642"/>
      <c r="BS642"/>
      <c r="BT642"/>
    </row>
    <row r="643" spans="1:72" ht="15.75">
      <c r="A643" s="202">
        <v>640</v>
      </c>
      <c r="B643" s="68" t="s">
        <v>6378</v>
      </c>
      <c r="C643" s="149" t="s">
        <v>4664</v>
      </c>
      <c r="D643" s="149" t="s">
        <v>6145</v>
      </c>
      <c r="E643" s="149" t="s">
        <v>6146</v>
      </c>
      <c r="F643" s="158" t="str">
        <f t="shared" si="104"/>
        <v>Video</v>
      </c>
      <c r="G643" s="187">
        <v>0</v>
      </c>
      <c r="H643" s="150"/>
      <c r="I643" s="184">
        <v>64.849999999999994</v>
      </c>
      <c r="J643" s="150"/>
      <c r="K643" s="151">
        <v>16.212499999999999</v>
      </c>
      <c r="L643" s="152">
        <v>61.6</v>
      </c>
      <c r="M643" s="152">
        <v>64.849999999999994</v>
      </c>
      <c r="N643" s="153" t="s">
        <v>144</v>
      </c>
      <c r="O643" s="154">
        <v>4</v>
      </c>
      <c r="P643" s="153">
        <v>30</v>
      </c>
      <c r="Q643" s="153" t="s">
        <v>147</v>
      </c>
      <c r="R643" s="155">
        <v>12</v>
      </c>
      <c r="S643" s="155">
        <v>1.78</v>
      </c>
      <c r="T643" s="155">
        <v>0</v>
      </c>
      <c r="U643" s="154" t="s">
        <v>95</v>
      </c>
      <c r="V643" s="153" t="s">
        <v>88</v>
      </c>
      <c r="W643" s="153" t="s">
        <v>154</v>
      </c>
      <c r="X643" s="151">
        <v>59.99</v>
      </c>
      <c r="Y643" s="151">
        <v>49.99</v>
      </c>
      <c r="Z643" s="156">
        <v>3.9E-2</v>
      </c>
      <c r="AA643" s="153">
        <v>0</v>
      </c>
      <c r="AB643" s="153" t="s">
        <v>6148</v>
      </c>
      <c r="AC643" s="153" t="s">
        <v>6149</v>
      </c>
      <c r="AD643" s="157" t="s">
        <v>6147</v>
      </c>
      <c r="AE643" s="110">
        <v>0</v>
      </c>
      <c r="AF643" s="110">
        <v>53</v>
      </c>
      <c r="AG643" s="112">
        <f t="shared" si="103"/>
        <v>0</v>
      </c>
      <c r="AH643" s="110">
        <f>SUM(AG$4:AG643)</f>
        <v>14</v>
      </c>
      <c r="AI643" s="112">
        <f t="shared" si="101"/>
        <v>1</v>
      </c>
      <c r="AJ643" s="110">
        <f>COUNTIF(AI$4:AI643,"&gt;0")</f>
        <v>88</v>
      </c>
      <c r="AK643" s="110">
        <v>1</v>
      </c>
      <c r="AL643" s="110">
        <v>57</v>
      </c>
      <c r="AM643" s="172" t="str">
        <f>IF(OR(Table1[[#This Row],[Line total ordered for now]]&gt;0,Table1[[#This Row],[Line total ordered for season]]&gt;0),1,"")</f>
        <v/>
      </c>
      <c r="AN643" s="173">
        <f>COUNTIF(AM$4:AM643,"&gt;0")</f>
        <v>0</v>
      </c>
      <c r="AO643" s="173">
        <f>Table1[[#This Row],[ORDER QUANTITY
to be collected BEFORE 31.3.22]]</f>
        <v>0</v>
      </c>
      <c r="AP643" s="174">
        <f t="shared" ref="AP643:AP706" si="107">J643</f>
        <v>0</v>
      </c>
      <c r="AQ643" s="174">
        <f>IFERROR(INDEX(Retail!H:H,MATCH($D643,Retail!$D:$D,0)),0)</f>
        <v>0</v>
      </c>
      <c r="AR643" s="174">
        <f>IFERROR(INDEX(Retail!J:J,MATCH($D643,Retail!$D:$D,0)),0)</f>
        <v>0</v>
      </c>
      <c r="AS643" s="174">
        <f>IFERROR(INDEX('NEW2022'!H:H,MATCH($D643,'NEW2022'!D:D,0)),0)</f>
        <v>0</v>
      </c>
      <c r="AT643" s="174">
        <f>IFERROR(INDEX('NEW2022'!J:J,MATCH($D643,'NEW2022'!D:D,0)),0)</f>
        <v>0</v>
      </c>
      <c r="AU643" s="174">
        <f>IFERROR(INDEX('Quiet Items'!H:H,MATCH($D643,'Quiet Items'!D:D,0)),0)</f>
        <v>0</v>
      </c>
      <c r="AV643" s="174">
        <f>IFERROR(INDEX('Quiet Items'!J:J,MATCH($D643,'Quiet Items'!D:D,0)),0)</f>
        <v>0</v>
      </c>
      <c r="AW643" s="174">
        <f>IFERROR(INDEX('1.4G'!H:H,MATCH($D643,'1.4G'!D:D,0)),0)</f>
        <v>0</v>
      </c>
      <c r="AX643" s="174">
        <f>IFERROR(INDEX('1.4G'!J:J,MATCH($D643,'1.4G'!D:D,0)),0)</f>
        <v>0</v>
      </c>
      <c r="AY643" s="174">
        <f t="shared" si="105"/>
        <v>0</v>
      </c>
      <c r="AZ643" s="174">
        <f t="shared" si="106"/>
        <v>0</v>
      </c>
      <c r="BA643" s="175">
        <f>IFERROR(Table1[[#This Row],[Line total ordered for now]]*Table1[[#This Row],[GUARANTEED PRICE
for STOCK orders collected before 31.3.22]],0)</f>
        <v>0</v>
      </c>
      <c r="BB643" s="175">
        <f t="shared" si="102"/>
        <v>0</v>
      </c>
      <c r="BC643" s="176">
        <f>(AZ643+Table1[[#This Row],[Line total ordered for now]])*Z643</f>
        <v>0</v>
      </c>
      <c r="BD643" s="200">
        <v>58.364999999999995</v>
      </c>
      <c r="BE643" s="65"/>
      <c r="BF643" s="65"/>
      <c r="BG643" s="65"/>
      <c r="BH643" s="65"/>
      <c r="BI643" s="65"/>
      <c r="BJ643" s="65"/>
      <c r="BK643" s="65"/>
      <c r="BL643" s="55"/>
      <c r="BM643"/>
      <c r="BN643"/>
      <c r="BO643"/>
      <c r="BP643"/>
      <c r="BQ643"/>
      <c r="BR643"/>
      <c r="BS643"/>
      <c r="BT643"/>
    </row>
    <row r="644" spans="1:72" ht="15.75">
      <c r="A644" s="202">
        <v>641</v>
      </c>
      <c r="B644" s="68" t="s">
        <v>6378</v>
      </c>
      <c r="C644" s="149" t="s">
        <v>4664</v>
      </c>
      <c r="D644" s="149" t="s">
        <v>4663</v>
      </c>
      <c r="E644" s="149" t="s">
        <v>6170</v>
      </c>
      <c r="F644" s="158" t="str">
        <f t="shared" si="104"/>
        <v>Video</v>
      </c>
      <c r="G644" s="187">
        <v>1</v>
      </c>
      <c r="H644" s="150"/>
      <c r="I644" s="184">
        <v>68.78</v>
      </c>
      <c r="J644" s="150"/>
      <c r="K644" s="151">
        <v>26.81522653086185</v>
      </c>
      <c r="L644" s="152">
        <v>76.42339561295627</v>
      </c>
      <c r="M644" s="152">
        <v>80.445679592585549</v>
      </c>
      <c r="N644" s="153" t="s">
        <v>142</v>
      </c>
      <c r="O644" s="154">
        <v>3</v>
      </c>
      <c r="P644" s="153">
        <v>0</v>
      </c>
      <c r="Q644" s="153" t="s">
        <v>147</v>
      </c>
      <c r="R644" s="155">
        <v>18</v>
      </c>
      <c r="S644" s="155">
        <v>2.7</v>
      </c>
      <c r="T644" s="155">
        <v>0</v>
      </c>
      <c r="U644" s="154" t="s">
        <v>94</v>
      </c>
      <c r="V644" s="153" t="s">
        <v>89</v>
      </c>
      <c r="W644" s="153" t="s">
        <v>169</v>
      </c>
      <c r="X644" s="151" t="s">
        <v>6378</v>
      </c>
      <c r="Y644" s="151" t="s">
        <v>6378</v>
      </c>
      <c r="Z644" s="156">
        <v>4.8000000000000001E-2</v>
      </c>
      <c r="AA644" s="153" t="s">
        <v>5973</v>
      </c>
      <c r="AB644" s="153" t="s">
        <v>4642</v>
      </c>
      <c r="AC644" s="153" t="s">
        <v>277</v>
      </c>
      <c r="AD644" s="157" t="s">
        <v>4665</v>
      </c>
      <c r="AE644" s="110">
        <v>0</v>
      </c>
      <c r="AF644" s="110">
        <v>53</v>
      </c>
      <c r="AG644" s="112">
        <f t="shared" si="103"/>
        <v>0</v>
      </c>
      <c r="AH644" s="110">
        <f>SUM(AG$4:AG644)</f>
        <v>14</v>
      </c>
      <c r="AI644" s="112">
        <f t="shared" ref="AI644:AI707" si="108">IF(RIGHT(E644,6)="retail",1,0)</f>
        <v>1</v>
      </c>
      <c r="AJ644" s="110">
        <f>COUNTIF(AI$4:AI644,"&gt;0")</f>
        <v>89</v>
      </c>
      <c r="AK644" s="110">
        <v>0</v>
      </c>
      <c r="AL644" s="110">
        <v>57</v>
      </c>
      <c r="AM644" s="172" t="str">
        <f>IF(OR(Table1[[#This Row],[Line total ordered for now]]&gt;0,Table1[[#This Row],[Line total ordered for season]]&gt;0),1,"")</f>
        <v/>
      </c>
      <c r="AN644" s="173">
        <f>COUNTIF(AM$4:AM644,"&gt;0")</f>
        <v>0</v>
      </c>
      <c r="AO644" s="173">
        <f>Table1[[#This Row],[ORDER QUANTITY
to be collected BEFORE 31.3.22]]</f>
        <v>0</v>
      </c>
      <c r="AP644" s="174">
        <f t="shared" si="107"/>
        <v>0</v>
      </c>
      <c r="AQ644" s="174">
        <f>IFERROR(INDEX(Retail!H:H,MATCH($D644,Retail!$D:$D,0)),0)</f>
        <v>0</v>
      </c>
      <c r="AR644" s="174">
        <f>IFERROR(INDEX(Retail!J:J,MATCH($D644,Retail!$D:$D,0)),0)</f>
        <v>0</v>
      </c>
      <c r="AS644" s="174">
        <f>IFERROR(INDEX('NEW2022'!H:H,MATCH($D644,'NEW2022'!D:D,0)),0)</f>
        <v>0</v>
      </c>
      <c r="AT644" s="174">
        <f>IFERROR(INDEX('NEW2022'!J:J,MATCH($D644,'NEW2022'!D:D,0)),0)</f>
        <v>0</v>
      </c>
      <c r="AU644" s="174">
        <f>IFERROR(INDEX('Quiet Items'!H:H,MATCH($D644,'Quiet Items'!D:D,0)),0)</f>
        <v>0</v>
      </c>
      <c r="AV644" s="174">
        <f>IFERROR(INDEX('Quiet Items'!J:J,MATCH($D644,'Quiet Items'!D:D,0)),0)</f>
        <v>0</v>
      </c>
      <c r="AW644" s="174">
        <f>IFERROR(INDEX('1.4G'!H:H,MATCH($D644,'1.4G'!D:D,0)),0)</f>
        <v>0</v>
      </c>
      <c r="AX644" s="174">
        <f>IFERROR(INDEX('1.4G'!J:J,MATCH($D644,'1.4G'!D:D,0)),0)</f>
        <v>0</v>
      </c>
      <c r="AY644" s="174">
        <f t="shared" si="105"/>
        <v>0</v>
      </c>
      <c r="AZ644" s="174">
        <f t="shared" si="106"/>
        <v>0</v>
      </c>
      <c r="BA644" s="175">
        <f>IFERROR(Table1[[#This Row],[Line total ordered for now]]*Table1[[#This Row],[GUARANTEED PRICE
for STOCK orders collected before 31.3.22]],0)</f>
        <v>0</v>
      </c>
      <c r="BB644" s="175">
        <f t="shared" ref="BB644:BB707" si="109">AZ644*L644</f>
        <v>0</v>
      </c>
      <c r="BC644" s="176">
        <f>(AZ644+Table1[[#This Row],[Line total ordered for now]])*Z644</f>
        <v>0</v>
      </c>
      <c r="BD644" s="200">
        <v>72.401111633326991</v>
      </c>
      <c r="BE644" s="65"/>
      <c r="BF644" s="65"/>
      <c r="BG644" s="65"/>
      <c r="BH644" s="65"/>
      <c r="BI644" s="65"/>
      <c r="BJ644" s="65"/>
      <c r="BK644" s="65"/>
      <c r="BL644" s="55"/>
      <c r="BM644"/>
      <c r="BN644"/>
      <c r="BO644"/>
      <c r="BP644"/>
      <c r="BQ644"/>
      <c r="BR644"/>
      <c r="BS644"/>
      <c r="BT644"/>
    </row>
    <row r="645" spans="1:72" ht="15.75">
      <c r="A645" s="202">
        <v>642</v>
      </c>
      <c r="B645" s="68" t="s">
        <v>6378</v>
      </c>
      <c r="C645" s="149" t="s">
        <v>180</v>
      </c>
      <c r="D645" s="149" t="s">
        <v>802</v>
      </c>
      <c r="E645" s="149" t="s">
        <v>803</v>
      </c>
      <c r="F645" s="158" t="str">
        <f t="shared" si="104"/>
        <v>Video</v>
      </c>
      <c r="G645" s="187">
        <v>22</v>
      </c>
      <c r="H645" s="150"/>
      <c r="I645" s="184">
        <v>60.6</v>
      </c>
      <c r="J645" s="150"/>
      <c r="K645" s="151">
        <v>8.7875000000000014</v>
      </c>
      <c r="L645" s="152">
        <v>63.973000000000013</v>
      </c>
      <c r="M645" s="152">
        <v>70.300000000000011</v>
      </c>
      <c r="N645" s="153" t="s">
        <v>181</v>
      </c>
      <c r="O645" s="154">
        <v>8</v>
      </c>
      <c r="P645" s="153">
        <v>20</v>
      </c>
      <c r="Q645" s="153" t="s">
        <v>146</v>
      </c>
      <c r="R645" s="155">
        <v>10</v>
      </c>
      <c r="S645" s="155">
        <v>1.86</v>
      </c>
      <c r="T645" s="155">
        <v>0.3</v>
      </c>
      <c r="U645" s="154" t="s">
        <v>95</v>
      </c>
      <c r="V645" s="153" t="s">
        <v>88</v>
      </c>
      <c r="W645" s="153" t="s">
        <v>627</v>
      </c>
      <c r="X645" s="151" t="s">
        <v>6378</v>
      </c>
      <c r="Y645" s="151" t="s">
        <v>6378</v>
      </c>
      <c r="Z645" s="156">
        <v>4.1070000000000002E-2</v>
      </c>
      <c r="AA645" s="153" t="s">
        <v>804</v>
      </c>
      <c r="AB645" s="153" t="s">
        <v>5204</v>
      </c>
      <c r="AC645" s="153" t="s">
        <v>2412</v>
      </c>
      <c r="AD645" s="157" t="s">
        <v>805</v>
      </c>
      <c r="AE645" s="110">
        <v>1</v>
      </c>
      <c r="AF645" s="110">
        <v>54</v>
      </c>
      <c r="AG645" s="112">
        <f t="shared" ref="AG645:AG708" si="110">IF(OR(B645="NEW2021",B645="NEW2022"),1,0)</f>
        <v>0</v>
      </c>
      <c r="AH645" s="110">
        <f>SUM(AG$4:AG645)</f>
        <v>14</v>
      </c>
      <c r="AI645" s="112">
        <f t="shared" si="108"/>
        <v>0</v>
      </c>
      <c r="AJ645" s="110">
        <f>COUNTIF(AI$4:AI645,"&gt;0")</f>
        <v>89</v>
      </c>
      <c r="AK645" s="110">
        <v>1</v>
      </c>
      <c r="AL645" s="110">
        <v>58</v>
      </c>
      <c r="AM645" s="172" t="str">
        <f>IF(OR(Table1[[#This Row],[Line total ordered for now]]&gt;0,Table1[[#This Row],[Line total ordered for season]]&gt;0),1,"")</f>
        <v/>
      </c>
      <c r="AN645" s="173">
        <f>COUNTIF(AM$4:AM645,"&gt;0")</f>
        <v>0</v>
      </c>
      <c r="AO645" s="173">
        <f>Table1[[#This Row],[ORDER QUANTITY
to be collected BEFORE 31.3.22]]</f>
        <v>0</v>
      </c>
      <c r="AP645" s="174">
        <f t="shared" si="107"/>
        <v>0</v>
      </c>
      <c r="AQ645" s="174">
        <f>IFERROR(INDEX(Retail!H:H,MATCH($D645,Retail!$D:$D,0)),0)</f>
        <v>0</v>
      </c>
      <c r="AR645" s="174">
        <f>IFERROR(INDEX(Retail!J:J,MATCH($D645,Retail!$D:$D,0)),0)</f>
        <v>0</v>
      </c>
      <c r="AS645" s="174">
        <f>IFERROR(INDEX('NEW2022'!H:H,MATCH($D645,'NEW2022'!D:D,0)),0)</f>
        <v>0</v>
      </c>
      <c r="AT645" s="174">
        <f>IFERROR(INDEX('NEW2022'!J:J,MATCH($D645,'NEW2022'!D:D,0)),0)</f>
        <v>0</v>
      </c>
      <c r="AU645" s="174">
        <f>IFERROR(INDEX('Quiet Items'!H:H,MATCH($D645,'Quiet Items'!D:D,0)),0)</f>
        <v>0</v>
      </c>
      <c r="AV645" s="174">
        <f>IFERROR(INDEX('Quiet Items'!J:J,MATCH($D645,'Quiet Items'!D:D,0)),0)</f>
        <v>0</v>
      </c>
      <c r="AW645" s="174">
        <f>IFERROR(INDEX('1.4G'!H:H,MATCH($D645,'1.4G'!D:D,0)),0)</f>
        <v>0</v>
      </c>
      <c r="AX645" s="174">
        <f>IFERROR(INDEX('1.4G'!J:J,MATCH($D645,'1.4G'!D:D,0)),0)</f>
        <v>0</v>
      </c>
      <c r="AY645" s="174">
        <f t="shared" si="105"/>
        <v>0</v>
      </c>
      <c r="AZ645" s="174">
        <f t="shared" si="106"/>
        <v>0</v>
      </c>
      <c r="BA645" s="175">
        <f>IFERROR(Table1[[#This Row],[Line total ordered for now]]*Table1[[#This Row],[GUARANTEED PRICE
for STOCK orders collected before 31.3.22]],0)</f>
        <v>0</v>
      </c>
      <c r="BB645" s="175">
        <f t="shared" si="109"/>
        <v>0</v>
      </c>
      <c r="BC645" s="176">
        <f>(AZ645+Table1[[#This Row],[Line total ordered for now]])*Z645</f>
        <v>0</v>
      </c>
      <c r="BD645" s="200">
        <v>59.75500000000001</v>
      </c>
      <c r="BE645" s="65"/>
      <c r="BF645" s="65"/>
      <c r="BG645" s="65"/>
      <c r="BH645" s="65"/>
      <c r="BI645" s="65"/>
      <c r="BJ645" s="65"/>
      <c r="BK645" s="65"/>
      <c r="BL645" s="55"/>
      <c r="BM645"/>
      <c r="BN645"/>
      <c r="BO645"/>
      <c r="BP645"/>
      <c r="BQ645"/>
      <c r="BR645"/>
      <c r="BS645"/>
      <c r="BT645"/>
    </row>
    <row r="646" spans="1:72" ht="15.75">
      <c r="A646" s="202">
        <v>643</v>
      </c>
      <c r="B646" s="68" t="s">
        <v>6378</v>
      </c>
      <c r="C646" s="149" t="s">
        <v>180</v>
      </c>
      <c r="D646" s="149" t="s">
        <v>4045</v>
      </c>
      <c r="E646" s="149" t="s">
        <v>4046</v>
      </c>
      <c r="F646" s="158" t="str">
        <f t="shared" si="104"/>
        <v>Video</v>
      </c>
      <c r="G646" s="187">
        <v>19</v>
      </c>
      <c r="H646" s="150"/>
      <c r="I646" s="184">
        <v>120</v>
      </c>
      <c r="J646" s="150"/>
      <c r="K646" s="151">
        <v>23.2</v>
      </c>
      <c r="L646" s="152">
        <v>126.672</v>
      </c>
      <c r="M646" s="152">
        <v>139.19999999999999</v>
      </c>
      <c r="N646" s="153" t="s">
        <v>144</v>
      </c>
      <c r="O646" s="154">
        <v>6</v>
      </c>
      <c r="P646" s="153">
        <v>28</v>
      </c>
      <c r="Q646" s="153" t="s">
        <v>146</v>
      </c>
      <c r="R646" s="155">
        <v>18</v>
      </c>
      <c r="S646" s="155">
        <v>3.53</v>
      </c>
      <c r="T646" s="155">
        <v>0.3</v>
      </c>
      <c r="U646" s="154" t="s">
        <v>95</v>
      </c>
      <c r="V646" s="153" t="s">
        <v>88</v>
      </c>
      <c r="W646" s="153" t="s">
        <v>627</v>
      </c>
      <c r="X646" s="151" t="s">
        <v>6378</v>
      </c>
      <c r="Y646" s="151" t="s">
        <v>6378</v>
      </c>
      <c r="Z646" s="156">
        <v>8.3699999999999997E-2</v>
      </c>
      <c r="AA646" s="153" t="s">
        <v>2137</v>
      </c>
      <c r="AB646" s="153" t="s">
        <v>5190</v>
      </c>
      <c r="AC646" s="153" t="s">
        <v>2412</v>
      </c>
      <c r="AD646" s="157" t="s">
        <v>4047</v>
      </c>
      <c r="AE646" s="110">
        <v>1</v>
      </c>
      <c r="AF646" s="110">
        <v>55</v>
      </c>
      <c r="AG646" s="112">
        <f t="shared" si="110"/>
        <v>0</v>
      </c>
      <c r="AH646" s="110">
        <f>SUM(AG$4:AG646)</f>
        <v>14</v>
      </c>
      <c r="AI646" s="112">
        <f t="shared" si="108"/>
        <v>0</v>
      </c>
      <c r="AJ646" s="110">
        <f>COUNTIF(AI$4:AI646,"&gt;0")</f>
        <v>89</v>
      </c>
      <c r="AK646" s="110">
        <v>1</v>
      </c>
      <c r="AL646" s="110">
        <v>59</v>
      </c>
      <c r="AM646" s="172" t="str">
        <f>IF(OR(Table1[[#This Row],[Line total ordered for now]]&gt;0,Table1[[#This Row],[Line total ordered for season]]&gt;0),1,"")</f>
        <v/>
      </c>
      <c r="AN646" s="173">
        <f>COUNTIF(AM$4:AM646,"&gt;0")</f>
        <v>0</v>
      </c>
      <c r="AO646" s="173">
        <f>Table1[[#This Row],[ORDER QUANTITY
to be collected BEFORE 31.3.22]]</f>
        <v>0</v>
      </c>
      <c r="AP646" s="174">
        <f t="shared" si="107"/>
        <v>0</v>
      </c>
      <c r="AQ646" s="174">
        <f>IFERROR(INDEX(Retail!H:H,MATCH($D646,Retail!$D:$D,0)),0)</f>
        <v>0</v>
      </c>
      <c r="AR646" s="174">
        <f>IFERROR(INDEX(Retail!J:J,MATCH($D646,Retail!$D:$D,0)),0)</f>
        <v>0</v>
      </c>
      <c r="AS646" s="174">
        <f>IFERROR(INDEX('NEW2022'!H:H,MATCH($D646,'NEW2022'!D:D,0)),0)</f>
        <v>0</v>
      </c>
      <c r="AT646" s="174">
        <f>IFERROR(INDEX('NEW2022'!J:J,MATCH($D646,'NEW2022'!D:D,0)),0)</f>
        <v>0</v>
      </c>
      <c r="AU646" s="174">
        <f>IFERROR(INDEX('Quiet Items'!H:H,MATCH($D646,'Quiet Items'!D:D,0)),0)</f>
        <v>0</v>
      </c>
      <c r="AV646" s="174">
        <f>IFERROR(INDEX('Quiet Items'!J:J,MATCH($D646,'Quiet Items'!D:D,0)),0)</f>
        <v>0</v>
      </c>
      <c r="AW646" s="174">
        <f>IFERROR(INDEX('1.4G'!H:H,MATCH($D646,'1.4G'!D:D,0)),0)</f>
        <v>0</v>
      </c>
      <c r="AX646" s="174">
        <f>IFERROR(INDEX('1.4G'!J:J,MATCH($D646,'1.4G'!D:D,0)),0)</f>
        <v>0</v>
      </c>
      <c r="AY646" s="174">
        <f t="shared" si="105"/>
        <v>0</v>
      </c>
      <c r="AZ646" s="174">
        <f t="shared" si="106"/>
        <v>0</v>
      </c>
      <c r="BA646" s="175">
        <f>IFERROR(Table1[[#This Row],[Line total ordered for now]]*Table1[[#This Row],[GUARANTEED PRICE
for STOCK orders collected before 31.3.22]],0)</f>
        <v>0</v>
      </c>
      <c r="BB646" s="175">
        <f t="shared" si="109"/>
        <v>0</v>
      </c>
      <c r="BC646" s="176">
        <f>(AZ646+Table1[[#This Row],[Line total ordered for now]])*Z646</f>
        <v>0</v>
      </c>
      <c r="BD646" s="200">
        <v>118.32</v>
      </c>
      <c r="BE646" s="65"/>
      <c r="BF646" s="65"/>
      <c r="BG646" s="65"/>
      <c r="BH646" s="65"/>
      <c r="BI646" s="65"/>
      <c r="BJ646" s="65"/>
      <c r="BK646" s="65"/>
      <c r="BL646" s="55"/>
      <c r="BM646"/>
      <c r="BN646"/>
      <c r="BO646"/>
      <c r="BP646"/>
      <c r="BQ646"/>
      <c r="BR646"/>
      <c r="BS646"/>
      <c r="BT646"/>
    </row>
    <row r="647" spans="1:72" ht="15.75">
      <c r="A647" s="202">
        <v>644</v>
      </c>
      <c r="B647" s="68" t="s">
        <v>6378</v>
      </c>
      <c r="C647" s="149" t="s">
        <v>180</v>
      </c>
      <c r="D647" s="149" t="s">
        <v>4069</v>
      </c>
      <c r="E647" s="149" t="s">
        <v>4070</v>
      </c>
      <c r="F647" s="158" t="str">
        <f t="shared" si="104"/>
        <v>Video</v>
      </c>
      <c r="G647" s="187">
        <v>9</v>
      </c>
      <c r="H647" s="150"/>
      <c r="I647" s="184">
        <v>120</v>
      </c>
      <c r="J647" s="150"/>
      <c r="K647" s="151">
        <v>23.2</v>
      </c>
      <c r="L647" s="152">
        <v>126.672</v>
      </c>
      <c r="M647" s="152">
        <v>139.19999999999999</v>
      </c>
      <c r="N647" s="153" t="s">
        <v>144</v>
      </c>
      <c r="O647" s="154">
        <v>6</v>
      </c>
      <c r="P647" s="153">
        <v>28</v>
      </c>
      <c r="Q647" s="153" t="s">
        <v>146</v>
      </c>
      <c r="R647" s="155">
        <v>18</v>
      </c>
      <c r="S647" s="155">
        <v>3.53</v>
      </c>
      <c r="T647" s="155">
        <v>0.3</v>
      </c>
      <c r="U647" s="154" t="s">
        <v>95</v>
      </c>
      <c r="V647" s="153" t="s">
        <v>88</v>
      </c>
      <c r="W647" s="153" t="s">
        <v>627</v>
      </c>
      <c r="X647" s="151" t="s">
        <v>6378</v>
      </c>
      <c r="Y647" s="151" t="s">
        <v>6378</v>
      </c>
      <c r="Z647" s="156">
        <v>8.3699999999999997E-2</v>
      </c>
      <c r="AA647" s="153" t="s">
        <v>2137</v>
      </c>
      <c r="AB647" s="153" t="s">
        <v>5191</v>
      </c>
      <c r="AC647" s="153" t="s">
        <v>2412</v>
      </c>
      <c r="AD647" s="157" t="s">
        <v>4071</v>
      </c>
      <c r="AE647" s="110">
        <v>1</v>
      </c>
      <c r="AF647" s="110">
        <v>56</v>
      </c>
      <c r="AG647" s="112">
        <f t="shared" si="110"/>
        <v>0</v>
      </c>
      <c r="AH647" s="110">
        <f>SUM(AG$4:AG647)</f>
        <v>14</v>
      </c>
      <c r="AI647" s="112">
        <f t="shared" si="108"/>
        <v>0</v>
      </c>
      <c r="AJ647" s="110">
        <f>COUNTIF(AI$4:AI647,"&gt;0")</f>
        <v>89</v>
      </c>
      <c r="AK647" s="110">
        <v>1</v>
      </c>
      <c r="AL647" s="110">
        <v>60</v>
      </c>
      <c r="AM647" s="172" t="str">
        <f>IF(OR(Table1[[#This Row],[Line total ordered for now]]&gt;0,Table1[[#This Row],[Line total ordered for season]]&gt;0),1,"")</f>
        <v/>
      </c>
      <c r="AN647" s="173">
        <f>COUNTIF(AM$4:AM647,"&gt;0")</f>
        <v>0</v>
      </c>
      <c r="AO647" s="173">
        <f>Table1[[#This Row],[ORDER QUANTITY
to be collected BEFORE 31.3.22]]</f>
        <v>0</v>
      </c>
      <c r="AP647" s="174">
        <f t="shared" si="107"/>
        <v>0</v>
      </c>
      <c r="AQ647" s="174">
        <f>IFERROR(INDEX(Retail!H:H,MATCH($D647,Retail!$D:$D,0)),0)</f>
        <v>0</v>
      </c>
      <c r="AR647" s="174">
        <f>IFERROR(INDEX(Retail!J:J,MATCH($D647,Retail!$D:$D,0)),0)</f>
        <v>0</v>
      </c>
      <c r="AS647" s="174">
        <f>IFERROR(INDEX('NEW2022'!H:H,MATCH($D647,'NEW2022'!D:D,0)),0)</f>
        <v>0</v>
      </c>
      <c r="AT647" s="174">
        <f>IFERROR(INDEX('NEW2022'!J:J,MATCH($D647,'NEW2022'!D:D,0)),0)</f>
        <v>0</v>
      </c>
      <c r="AU647" s="174">
        <f>IFERROR(INDEX('Quiet Items'!H:H,MATCH($D647,'Quiet Items'!D:D,0)),0)</f>
        <v>0</v>
      </c>
      <c r="AV647" s="174">
        <f>IFERROR(INDEX('Quiet Items'!J:J,MATCH($D647,'Quiet Items'!D:D,0)),0)</f>
        <v>0</v>
      </c>
      <c r="AW647" s="174">
        <f>IFERROR(INDEX('1.4G'!H:H,MATCH($D647,'1.4G'!D:D,0)),0)</f>
        <v>0</v>
      </c>
      <c r="AX647" s="174">
        <f>IFERROR(INDEX('1.4G'!J:J,MATCH($D647,'1.4G'!D:D,0)),0)</f>
        <v>0</v>
      </c>
      <c r="AY647" s="174">
        <f t="shared" si="105"/>
        <v>0</v>
      </c>
      <c r="AZ647" s="174">
        <f t="shared" si="106"/>
        <v>0</v>
      </c>
      <c r="BA647" s="175">
        <f>IFERROR(Table1[[#This Row],[Line total ordered for now]]*Table1[[#This Row],[GUARANTEED PRICE
for STOCK orders collected before 31.3.22]],0)</f>
        <v>0</v>
      </c>
      <c r="BB647" s="175">
        <f t="shared" si="109"/>
        <v>0</v>
      </c>
      <c r="BC647" s="176">
        <f>(AZ647+Table1[[#This Row],[Line total ordered for now]])*Z647</f>
        <v>0</v>
      </c>
      <c r="BD647" s="200">
        <v>118.32</v>
      </c>
      <c r="BE647" s="65"/>
      <c r="BF647" s="65"/>
      <c r="BG647" s="65"/>
      <c r="BH647" s="65"/>
      <c r="BI647" s="65"/>
      <c r="BJ647" s="65"/>
      <c r="BK647" s="65"/>
      <c r="BL647" s="55"/>
      <c r="BM647"/>
      <c r="BN647"/>
      <c r="BO647"/>
      <c r="BP647"/>
      <c r="BQ647"/>
      <c r="BR647"/>
      <c r="BS647"/>
      <c r="BT647"/>
    </row>
    <row r="648" spans="1:72" ht="15.75">
      <c r="A648" s="202">
        <v>645</v>
      </c>
      <c r="B648" s="68" t="s">
        <v>6378</v>
      </c>
      <c r="C648" s="149" t="s">
        <v>180</v>
      </c>
      <c r="D648" s="149" t="s">
        <v>4017</v>
      </c>
      <c r="E648" s="149" t="s">
        <v>4018</v>
      </c>
      <c r="F648" s="158" t="str">
        <f t="shared" si="104"/>
        <v>Video</v>
      </c>
      <c r="G648" s="187">
        <v>36</v>
      </c>
      <c r="H648" s="150"/>
      <c r="I648" s="184">
        <v>120</v>
      </c>
      <c r="J648" s="150"/>
      <c r="K648" s="151">
        <v>23.2</v>
      </c>
      <c r="L648" s="152">
        <v>126.672</v>
      </c>
      <c r="M648" s="152">
        <v>139.19999999999999</v>
      </c>
      <c r="N648" s="153" t="s">
        <v>144</v>
      </c>
      <c r="O648" s="154">
        <v>6</v>
      </c>
      <c r="P648" s="153">
        <v>28</v>
      </c>
      <c r="Q648" s="153" t="s">
        <v>146</v>
      </c>
      <c r="R648" s="155">
        <v>18</v>
      </c>
      <c r="S648" s="155">
        <v>3.53</v>
      </c>
      <c r="T648" s="155">
        <v>0.3</v>
      </c>
      <c r="U648" s="154" t="s">
        <v>95</v>
      </c>
      <c r="V648" s="153" t="s">
        <v>88</v>
      </c>
      <c r="W648" s="153" t="s">
        <v>627</v>
      </c>
      <c r="X648" s="151" t="s">
        <v>6378</v>
      </c>
      <c r="Y648" s="151" t="s">
        <v>6378</v>
      </c>
      <c r="Z648" s="156">
        <v>8.3699999999999997E-2</v>
      </c>
      <c r="AA648" s="153" t="s">
        <v>2137</v>
      </c>
      <c r="AB648" s="153" t="s">
        <v>5189</v>
      </c>
      <c r="AC648" s="153" t="s">
        <v>2412</v>
      </c>
      <c r="AD648" s="157" t="s">
        <v>4019</v>
      </c>
      <c r="AE648" s="110">
        <v>1</v>
      </c>
      <c r="AF648" s="110">
        <v>57</v>
      </c>
      <c r="AG648" s="112">
        <f t="shared" si="110"/>
        <v>0</v>
      </c>
      <c r="AH648" s="110">
        <f>SUM(AG$4:AG648)</f>
        <v>14</v>
      </c>
      <c r="AI648" s="112">
        <f t="shared" si="108"/>
        <v>0</v>
      </c>
      <c r="AJ648" s="110">
        <f>COUNTIF(AI$4:AI648,"&gt;0")</f>
        <v>89</v>
      </c>
      <c r="AK648" s="110">
        <v>1</v>
      </c>
      <c r="AL648" s="110">
        <v>61</v>
      </c>
      <c r="AM648" s="172" t="str">
        <f>IF(OR(Table1[[#This Row],[Line total ordered for now]]&gt;0,Table1[[#This Row],[Line total ordered for season]]&gt;0),1,"")</f>
        <v/>
      </c>
      <c r="AN648" s="173">
        <f>COUNTIF(AM$4:AM648,"&gt;0")</f>
        <v>0</v>
      </c>
      <c r="AO648" s="173">
        <f>Table1[[#This Row],[ORDER QUANTITY
to be collected BEFORE 31.3.22]]</f>
        <v>0</v>
      </c>
      <c r="AP648" s="174">
        <f t="shared" si="107"/>
        <v>0</v>
      </c>
      <c r="AQ648" s="174">
        <f>IFERROR(INDEX(Retail!H:H,MATCH($D648,Retail!$D:$D,0)),0)</f>
        <v>0</v>
      </c>
      <c r="AR648" s="174">
        <f>IFERROR(INDEX(Retail!J:J,MATCH($D648,Retail!$D:$D,0)),0)</f>
        <v>0</v>
      </c>
      <c r="AS648" s="174">
        <f>IFERROR(INDEX('NEW2022'!H:H,MATCH($D648,'NEW2022'!D:D,0)),0)</f>
        <v>0</v>
      </c>
      <c r="AT648" s="174">
        <f>IFERROR(INDEX('NEW2022'!J:J,MATCH($D648,'NEW2022'!D:D,0)),0)</f>
        <v>0</v>
      </c>
      <c r="AU648" s="174">
        <f>IFERROR(INDEX('Quiet Items'!H:H,MATCH($D648,'Quiet Items'!D:D,0)),0)</f>
        <v>0</v>
      </c>
      <c r="AV648" s="174">
        <f>IFERROR(INDEX('Quiet Items'!J:J,MATCH($D648,'Quiet Items'!D:D,0)),0)</f>
        <v>0</v>
      </c>
      <c r="AW648" s="174">
        <f>IFERROR(INDEX('1.4G'!H:H,MATCH($D648,'1.4G'!D:D,0)),0)</f>
        <v>0</v>
      </c>
      <c r="AX648" s="174">
        <f>IFERROR(INDEX('1.4G'!J:J,MATCH($D648,'1.4G'!D:D,0)),0)</f>
        <v>0</v>
      </c>
      <c r="AY648" s="174">
        <f t="shared" si="105"/>
        <v>0</v>
      </c>
      <c r="AZ648" s="174">
        <f t="shared" si="106"/>
        <v>0</v>
      </c>
      <c r="BA648" s="175">
        <f>IFERROR(Table1[[#This Row],[Line total ordered for now]]*Table1[[#This Row],[GUARANTEED PRICE
for STOCK orders collected before 31.3.22]],0)</f>
        <v>0</v>
      </c>
      <c r="BB648" s="175">
        <f t="shared" si="109"/>
        <v>0</v>
      </c>
      <c r="BC648" s="176">
        <f>(AZ648+Table1[[#This Row],[Line total ordered for now]])*Z648</f>
        <v>0</v>
      </c>
      <c r="BD648" s="200">
        <v>118.32</v>
      </c>
      <c r="BE648" s="65"/>
      <c r="BF648" s="65"/>
      <c r="BG648" s="65"/>
      <c r="BH648" s="65"/>
      <c r="BI648" s="65"/>
      <c r="BJ648" s="65"/>
      <c r="BK648" s="65"/>
      <c r="BL648" s="55"/>
      <c r="BM648"/>
      <c r="BN648"/>
      <c r="BO648"/>
      <c r="BP648"/>
      <c r="BQ648"/>
      <c r="BR648"/>
      <c r="BS648"/>
      <c r="BT648"/>
    </row>
    <row r="649" spans="1:72" ht="15.75">
      <c r="A649" s="202">
        <v>646</v>
      </c>
      <c r="B649" s="68" t="s">
        <v>6378</v>
      </c>
      <c r="C649" s="149" t="s">
        <v>180</v>
      </c>
      <c r="D649" s="149" t="s">
        <v>40</v>
      </c>
      <c r="E649" s="149" t="s">
        <v>339</v>
      </c>
      <c r="F649" s="158" t="str">
        <f t="shared" si="104"/>
        <v>Video</v>
      </c>
      <c r="G649" s="187">
        <v>0</v>
      </c>
      <c r="H649" s="150"/>
      <c r="I649" s="184">
        <v>51.24</v>
      </c>
      <c r="J649" s="150"/>
      <c r="K649" s="151">
        <v>33.371868763274733</v>
      </c>
      <c r="L649" s="152">
        <v>63.406550650221988</v>
      </c>
      <c r="M649" s="152">
        <v>66.743737526549467</v>
      </c>
      <c r="N649" s="153" t="s">
        <v>148</v>
      </c>
      <c r="O649" s="154">
        <v>2</v>
      </c>
      <c r="P649" s="153">
        <v>26</v>
      </c>
      <c r="Q649" s="153" t="s">
        <v>147</v>
      </c>
      <c r="R649" s="155">
        <v>12.5</v>
      </c>
      <c r="S649" s="155">
        <v>1.76</v>
      </c>
      <c r="T649" s="155">
        <v>0.3</v>
      </c>
      <c r="U649" s="154" t="s">
        <v>94</v>
      </c>
      <c r="V649" s="153" t="s">
        <v>89</v>
      </c>
      <c r="W649" s="153" t="s">
        <v>169</v>
      </c>
      <c r="X649" s="151">
        <v>94.99</v>
      </c>
      <c r="Y649" s="151">
        <v>69.989999999999995</v>
      </c>
      <c r="Z649" s="156">
        <v>4.7615999999999999E-2</v>
      </c>
      <c r="AA649" s="153" t="s">
        <v>171</v>
      </c>
      <c r="AB649" s="153" t="s">
        <v>5930</v>
      </c>
      <c r="AC649" s="153" t="s">
        <v>4640</v>
      </c>
      <c r="AD649" s="157" t="s">
        <v>415</v>
      </c>
      <c r="AE649" s="110">
        <v>0</v>
      </c>
      <c r="AF649" s="110">
        <v>57</v>
      </c>
      <c r="AG649" s="112">
        <f t="shared" si="110"/>
        <v>0</v>
      </c>
      <c r="AH649" s="110">
        <f>SUM(AG$4:AG649)</f>
        <v>14</v>
      </c>
      <c r="AI649" s="112">
        <f t="shared" si="108"/>
        <v>1</v>
      </c>
      <c r="AJ649" s="110">
        <f>COUNTIF(AI$4:AI649,"&gt;0")</f>
        <v>90</v>
      </c>
      <c r="AK649" s="110">
        <v>0</v>
      </c>
      <c r="AL649" s="110">
        <v>61</v>
      </c>
      <c r="AM649" s="172" t="str">
        <f>IF(OR(Table1[[#This Row],[Line total ordered for now]]&gt;0,Table1[[#This Row],[Line total ordered for season]]&gt;0),1,"")</f>
        <v/>
      </c>
      <c r="AN649" s="173">
        <f>COUNTIF(AM$4:AM649,"&gt;0")</f>
        <v>0</v>
      </c>
      <c r="AO649" s="173">
        <f>Table1[[#This Row],[ORDER QUANTITY
to be collected BEFORE 31.3.22]]</f>
        <v>0</v>
      </c>
      <c r="AP649" s="174">
        <f t="shared" si="107"/>
        <v>0</v>
      </c>
      <c r="AQ649" s="174">
        <f>IFERROR(INDEX(Retail!H:H,MATCH($D649,Retail!$D:$D,0)),0)</f>
        <v>0</v>
      </c>
      <c r="AR649" s="174">
        <f>IFERROR(INDEX(Retail!J:J,MATCH($D649,Retail!$D:$D,0)),0)</f>
        <v>0</v>
      </c>
      <c r="AS649" s="174">
        <f>IFERROR(INDEX('NEW2022'!H:H,MATCH($D649,'NEW2022'!D:D,0)),0)</f>
        <v>0</v>
      </c>
      <c r="AT649" s="174">
        <f>IFERROR(INDEX('NEW2022'!J:J,MATCH($D649,'NEW2022'!D:D,0)),0)</f>
        <v>0</v>
      </c>
      <c r="AU649" s="174">
        <f>IFERROR(INDEX('Quiet Items'!H:H,MATCH($D649,'Quiet Items'!D:D,0)),0)</f>
        <v>0</v>
      </c>
      <c r="AV649" s="174">
        <f>IFERROR(INDEX('Quiet Items'!J:J,MATCH($D649,'Quiet Items'!D:D,0)),0)</f>
        <v>0</v>
      </c>
      <c r="AW649" s="174">
        <f>IFERROR(INDEX('1.4G'!H:H,MATCH($D649,'1.4G'!D:D,0)),0)</f>
        <v>0</v>
      </c>
      <c r="AX649" s="174">
        <f>IFERROR(INDEX('1.4G'!J:J,MATCH($D649,'1.4G'!D:D,0)),0)</f>
        <v>0</v>
      </c>
      <c r="AY649" s="174">
        <f t="shared" si="105"/>
        <v>0</v>
      </c>
      <c r="AZ649" s="174">
        <f t="shared" si="106"/>
        <v>0</v>
      </c>
      <c r="BA649" s="175">
        <f>IFERROR(Table1[[#This Row],[Line total ordered for now]]*Table1[[#This Row],[GUARANTEED PRICE
for STOCK orders collected before 31.3.22]],0)</f>
        <v>0</v>
      </c>
      <c r="BB649" s="175">
        <f t="shared" si="109"/>
        <v>0</v>
      </c>
      <c r="BC649" s="176">
        <f>(AZ649+Table1[[#This Row],[Line total ordered for now]])*Z649</f>
        <v>0</v>
      </c>
      <c r="BD649" s="200">
        <v>60.069363773894523</v>
      </c>
      <c r="BE649" s="65"/>
      <c r="BF649" s="65"/>
      <c r="BG649" s="65"/>
      <c r="BH649" s="65"/>
      <c r="BI649" s="65"/>
      <c r="BJ649" s="65"/>
      <c r="BK649" s="65"/>
      <c r="BL649" s="55"/>
      <c r="BM649"/>
      <c r="BN649"/>
      <c r="BO649"/>
      <c r="BP649"/>
      <c r="BQ649"/>
      <c r="BR649"/>
      <c r="BS649"/>
      <c r="BT649"/>
    </row>
    <row r="650" spans="1:72" ht="15.75">
      <c r="A650" s="202">
        <v>647</v>
      </c>
      <c r="B650" s="68" t="s">
        <v>6377</v>
      </c>
      <c r="C650" s="149" t="s">
        <v>6190</v>
      </c>
      <c r="D650" s="149" t="s">
        <v>6188</v>
      </c>
      <c r="E650" s="149" t="s">
        <v>6189</v>
      </c>
      <c r="F650" s="158" t="str">
        <f t="shared" si="104"/>
        <v>Video</v>
      </c>
      <c r="G650" s="187">
        <v>0</v>
      </c>
      <c r="H650" s="150"/>
      <c r="I650" s="184">
        <v>85.03</v>
      </c>
      <c r="J650" s="150"/>
      <c r="K650" s="151">
        <v>14.172343862734772</v>
      </c>
      <c r="L650" s="152">
        <v>80.782360017588204</v>
      </c>
      <c r="M650" s="152">
        <v>85.034063176408637</v>
      </c>
      <c r="N650" s="153" t="s">
        <v>144</v>
      </c>
      <c r="O650" s="154">
        <v>6</v>
      </c>
      <c r="P650" s="153">
        <v>45</v>
      </c>
      <c r="Q650" s="153">
        <v>0</v>
      </c>
      <c r="R650" s="155">
        <v>0</v>
      </c>
      <c r="S650" s="155">
        <v>0</v>
      </c>
      <c r="T650" s="155">
        <v>0</v>
      </c>
      <c r="U650" s="154" t="s">
        <v>6378</v>
      </c>
      <c r="V650" s="153">
        <v>0</v>
      </c>
      <c r="W650" s="153">
        <v>0</v>
      </c>
      <c r="X650" s="151">
        <v>51.99</v>
      </c>
      <c r="Y650" s="151">
        <v>41.59</v>
      </c>
      <c r="Z650" s="156">
        <v>3.5999999999999997E-2</v>
      </c>
      <c r="AA650" s="153">
        <v>0</v>
      </c>
      <c r="AB650" s="153">
        <v>0</v>
      </c>
      <c r="AC650" s="153">
        <v>0</v>
      </c>
      <c r="AD650" s="157" t="s">
        <v>6191</v>
      </c>
      <c r="AE650" s="110">
        <v>0</v>
      </c>
      <c r="AF650" s="110">
        <v>57</v>
      </c>
      <c r="AG650" s="112">
        <f t="shared" si="110"/>
        <v>1</v>
      </c>
      <c r="AH650" s="110">
        <f>SUM(AG$4:AG650)</f>
        <v>15</v>
      </c>
      <c r="AI650" s="112">
        <f t="shared" si="108"/>
        <v>1</v>
      </c>
      <c r="AJ650" s="110">
        <f>COUNTIF(AI$4:AI650,"&gt;0")</f>
        <v>91</v>
      </c>
      <c r="AK650" s="110">
        <v>0</v>
      </c>
      <c r="AL650" s="110">
        <v>61</v>
      </c>
      <c r="AM650" s="172" t="str">
        <f>IF(OR(Table1[[#This Row],[Line total ordered for now]]&gt;0,Table1[[#This Row],[Line total ordered for season]]&gt;0),1,"")</f>
        <v/>
      </c>
      <c r="AN650" s="173">
        <f>COUNTIF(AM$4:AM650,"&gt;0")</f>
        <v>0</v>
      </c>
      <c r="AO650" s="173">
        <f>Table1[[#This Row],[ORDER QUANTITY
to be collected BEFORE 31.3.22]]</f>
        <v>0</v>
      </c>
      <c r="AP650" s="174">
        <f t="shared" si="107"/>
        <v>0</v>
      </c>
      <c r="AQ650" s="174">
        <f>IFERROR(INDEX(Retail!H:H,MATCH($D650,Retail!$D:$D,0)),0)</f>
        <v>0</v>
      </c>
      <c r="AR650" s="174">
        <f>IFERROR(INDEX(Retail!J:J,MATCH($D650,Retail!$D:$D,0)),0)</f>
        <v>0</v>
      </c>
      <c r="AS650" s="174">
        <f>IFERROR(INDEX('NEW2022'!H:H,MATCH($D650,'NEW2022'!D:D,0)),0)</f>
        <v>0</v>
      </c>
      <c r="AT650" s="174">
        <f>IFERROR(INDEX('NEW2022'!J:J,MATCH($D650,'NEW2022'!D:D,0)),0)</f>
        <v>0</v>
      </c>
      <c r="AU650" s="174">
        <f>IFERROR(INDEX('Quiet Items'!H:H,MATCH($D650,'Quiet Items'!D:D,0)),0)</f>
        <v>0</v>
      </c>
      <c r="AV650" s="174">
        <f>IFERROR(INDEX('Quiet Items'!J:J,MATCH($D650,'Quiet Items'!D:D,0)),0)</f>
        <v>0</v>
      </c>
      <c r="AW650" s="174">
        <f>IFERROR(INDEX('1.4G'!H:H,MATCH($D650,'1.4G'!D:D,0)),0)</f>
        <v>0</v>
      </c>
      <c r="AX650" s="174">
        <f>IFERROR(INDEX('1.4G'!J:J,MATCH($D650,'1.4G'!D:D,0)),0)</f>
        <v>0</v>
      </c>
      <c r="AY650" s="174">
        <f t="shared" si="105"/>
        <v>0</v>
      </c>
      <c r="AZ650" s="174">
        <f t="shared" si="106"/>
        <v>0</v>
      </c>
      <c r="BA650" s="175">
        <f>IFERROR(Table1[[#This Row],[Line total ordered for now]]*Table1[[#This Row],[GUARANTEED PRICE
for STOCK orders collected before 31.3.22]],0)</f>
        <v>0</v>
      </c>
      <c r="BB650" s="175">
        <f t="shared" si="109"/>
        <v>0</v>
      </c>
      <c r="BC650" s="176">
        <f>(AZ650+Table1[[#This Row],[Line total ordered for now]])*Z650</f>
        <v>0</v>
      </c>
      <c r="BD650" s="200">
        <v>76.53065685876777</v>
      </c>
      <c r="BE650" s="65"/>
      <c r="BF650" s="65"/>
      <c r="BG650" s="65"/>
      <c r="BH650" s="65"/>
      <c r="BI650" s="65"/>
      <c r="BJ650" s="65"/>
      <c r="BK650" s="65"/>
      <c r="BL650" s="55"/>
      <c r="BM650"/>
      <c r="BN650"/>
      <c r="BO650"/>
      <c r="BP650"/>
      <c r="BQ650"/>
      <c r="BR650"/>
      <c r="BS650"/>
      <c r="BT650"/>
    </row>
    <row r="651" spans="1:72" ht="15.75">
      <c r="A651" s="202">
        <v>648</v>
      </c>
      <c r="B651" s="68" t="s">
        <v>6378</v>
      </c>
      <c r="C651" s="149" t="s">
        <v>1996</v>
      </c>
      <c r="D651" s="149" t="s">
        <v>1995</v>
      </c>
      <c r="E651" s="149" t="s">
        <v>6012</v>
      </c>
      <c r="F651" s="158" t="str">
        <f t="shared" si="104"/>
        <v>Video</v>
      </c>
      <c r="G651" s="187">
        <v>40</v>
      </c>
      <c r="H651" s="150"/>
      <c r="I651" s="184">
        <v>79.510000000000005</v>
      </c>
      <c r="J651" s="150"/>
      <c r="K651" s="151">
        <v>45.134056089877973</v>
      </c>
      <c r="L651" s="152">
        <v>82.14398208357791</v>
      </c>
      <c r="M651" s="152">
        <v>90.268112179755946</v>
      </c>
      <c r="N651" s="153" t="s">
        <v>148</v>
      </c>
      <c r="O651" s="154">
        <v>2</v>
      </c>
      <c r="P651" s="153">
        <v>10</v>
      </c>
      <c r="Q651" s="153" t="s">
        <v>146</v>
      </c>
      <c r="R651" s="155">
        <v>13</v>
      </c>
      <c r="S651" s="155">
        <v>2.5</v>
      </c>
      <c r="T651" s="155">
        <v>0.3</v>
      </c>
      <c r="U651" s="154" t="s">
        <v>94</v>
      </c>
      <c r="V651" s="153" t="s">
        <v>89</v>
      </c>
      <c r="W651" s="153" t="s">
        <v>627</v>
      </c>
      <c r="X651" s="151" t="s">
        <v>6378</v>
      </c>
      <c r="Y651" s="151" t="s">
        <v>6378</v>
      </c>
      <c r="Z651" s="156">
        <v>5.8799999999999998E-2</v>
      </c>
      <c r="AA651" s="153" t="s">
        <v>1997</v>
      </c>
      <c r="AB651" s="153" t="s">
        <v>5229</v>
      </c>
      <c r="AC651" s="153" t="s">
        <v>141</v>
      </c>
      <c r="AD651" s="157" t="s">
        <v>1998</v>
      </c>
      <c r="AE651" s="110">
        <v>1</v>
      </c>
      <c r="AF651" s="110">
        <v>58</v>
      </c>
      <c r="AG651" s="112">
        <f t="shared" si="110"/>
        <v>0</v>
      </c>
      <c r="AH651" s="110">
        <f>SUM(AG$4:AG651)</f>
        <v>15</v>
      </c>
      <c r="AI651" s="112">
        <f t="shared" si="108"/>
        <v>0</v>
      </c>
      <c r="AJ651" s="110">
        <f>COUNTIF(AI$4:AI651,"&gt;0")</f>
        <v>91</v>
      </c>
      <c r="AK651" s="110">
        <v>0</v>
      </c>
      <c r="AL651" s="110">
        <v>61</v>
      </c>
      <c r="AM651" s="172" t="str">
        <f>IF(OR(Table1[[#This Row],[Line total ordered for now]]&gt;0,Table1[[#This Row],[Line total ordered for season]]&gt;0),1,"")</f>
        <v/>
      </c>
      <c r="AN651" s="173">
        <f>COUNTIF(AM$4:AM651,"&gt;0")</f>
        <v>0</v>
      </c>
      <c r="AO651" s="173">
        <f>Table1[[#This Row],[ORDER QUANTITY
to be collected BEFORE 31.3.22]]</f>
        <v>0</v>
      </c>
      <c r="AP651" s="174">
        <f t="shared" si="107"/>
        <v>0</v>
      </c>
      <c r="AQ651" s="174">
        <f>IFERROR(INDEX(Retail!H:H,MATCH($D651,Retail!$D:$D,0)),0)</f>
        <v>0</v>
      </c>
      <c r="AR651" s="174">
        <f>IFERROR(INDEX(Retail!J:J,MATCH($D651,Retail!$D:$D,0)),0)</f>
        <v>0</v>
      </c>
      <c r="AS651" s="174">
        <f>IFERROR(INDEX('NEW2022'!H:H,MATCH($D651,'NEW2022'!D:D,0)),0)</f>
        <v>0</v>
      </c>
      <c r="AT651" s="174">
        <f>IFERROR(INDEX('NEW2022'!J:J,MATCH($D651,'NEW2022'!D:D,0)),0)</f>
        <v>0</v>
      </c>
      <c r="AU651" s="174">
        <f>IFERROR(INDEX('Quiet Items'!H:H,MATCH($D651,'Quiet Items'!D:D,0)),0)</f>
        <v>0</v>
      </c>
      <c r="AV651" s="174">
        <f>IFERROR(INDEX('Quiet Items'!J:J,MATCH($D651,'Quiet Items'!D:D,0)),0)</f>
        <v>0</v>
      </c>
      <c r="AW651" s="174">
        <f>IFERROR(INDEX('1.4G'!H:H,MATCH($D651,'1.4G'!D:D,0)),0)</f>
        <v>0</v>
      </c>
      <c r="AX651" s="174">
        <f>IFERROR(INDEX('1.4G'!J:J,MATCH($D651,'1.4G'!D:D,0)),0)</f>
        <v>0</v>
      </c>
      <c r="AY651" s="174">
        <f t="shared" si="105"/>
        <v>0</v>
      </c>
      <c r="AZ651" s="174">
        <f t="shared" si="106"/>
        <v>0</v>
      </c>
      <c r="BA651" s="175">
        <f>IFERROR(Table1[[#This Row],[Line total ordered for now]]*Table1[[#This Row],[GUARANTEED PRICE
for STOCK orders collected before 31.3.22]],0)</f>
        <v>0</v>
      </c>
      <c r="BB651" s="175">
        <f t="shared" si="109"/>
        <v>0</v>
      </c>
      <c r="BC651" s="176">
        <f>(AZ651+Table1[[#This Row],[Line total ordered for now]])*Z651</f>
        <v>0</v>
      </c>
      <c r="BD651" s="200">
        <v>76.727895352792558</v>
      </c>
      <c r="BE651" s="65"/>
      <c r="BF651" s="65"/>
      <c r="BG651" s="65"/>
      <c r="BH651" s="65"/>
      <c r="BI651" s="65"/>
      <c r="BJ651" s="65"/>
      <c r="BK651" s="65"/>
      <c r="BL651" s="55"/>
      <c r="BM651"/>
      <c r="BN651"/>
      <c r="BO651"/>
      <c r="BP651"/>
      <c r="BQ651"/>
      <c r="BR651"/>
      <c r="BS651"/>
      <c r="BT651"/>
    </row>
    <row r="652" spans="1:72" ht="15.75">
      <c r="A652" s="202">
        <v>649</v>
      </c>
      <c r="B652" s="68" t="s">
        <v>6378</v>
      </c>
      <c r="C652" s="149" t="s">
        <v>2829</v>
      </c>
      <c r="D652" s="149" t="s">
        <v>2827</v>
      </c>
      <c r="E652" s="149" t="s">
        <v>2828</v>
      </c>
      <c r="F652" s="158" t="str">
        <f t="shared" si="104"/>
        <v>Video</v>
      </c>
      <c r="G652" s="187">
        <v>0</v>
      </c>
      <c r="H652" s="150"/>
      <c r="I652" s="184">
        <v>106</v>
      </c>
      <c r="J652" s="150"/>
      <c r="K652" s="151">
        <v>15.103372187375113</v>
      </c>
      <c r="L652" s="152">
        <v>109.95254952409083</v>
      </c>
      <c r="M652" s="152">
        <v>120.8269774990009</v>
      </c>
      <c r="N652" s="153" t="s">
        <v>144</v>
      </c>
      <c r="O652" s="154">
        <v>8</v>
      </c>
      <c r="P652" s="153">
        <v>25</v>
      </c>
      <c r="Q652" s="153" t="s">
        <v>147</v>
      </c>
      <c r="R652" s="155">
        <v>21</v>
      </c>
      <c r="S652" s="155">
        <v>2.89</v>
      </c>
      <c r="T652" s="155">
        <v>0.3</v>
      </c>
      <c r="U652" s="154" t="s">
        <v>95</v>
      </c>
      <c r="V652" s="153" t="s">
        <v>88</v>
      </c>
      <c r="W652" s="153" t="s">
        <v>627</v>
      </c>
      <c r="X652" s="151" t="s">
        <v>6378</v>
      </c>
      <c r="Y652" s="151" t="s">
        <v>6378</v>
      </c>
      <c r="Z652" s="156">
        <v>5.3900000000000003E-2</v>
      </c>
      <c r="AA652" s="153" t="s">
        <v>1388</v>
      </c>
      <c r="AB652" s="153" t="s">
        <v>5913</v>
      </c>
      <c r="AC652" s="153" t="s">
        <v>164</v>
      </c>
      <c r="AD652" s="157" t="s">
        <v>2830</v>
      </c>
      <c r="AE652" s="110">
        <v>0</v>
      </c>
      <c r="AF652" s="110">
        <v>58</v>
      </c>
      <c r="AG652" s="112">
        <f t="shared" si="110"/>
        <v>0</v>
      </c>
      <c r="AH652" s="110">
        <f>SUM(AG$4:AG652)</f>
        <v>15</v>
      </c>
      <c r="AI652" s="112">
        <f t="shared" si="108"/>
        <v>0</v>
      </c>
      <c r="AJ652" s="110">
        <f>COUNTIF(AI$4:AI652,"&gt;0")</f>
        <v>91</v>
      </c>
      <c r="AK652" s="110">
        <v>1</v>
      </c>
      <c r="AL652" s="110">
        <v>62</v>
      </c>
      <c r="AM652" s="172" t="str">
        <f>IF(OR(Table1[[#This Row],[Line total ordered for now]]&gt;0,Table1[[#This Row],[Line total ordered for season]]&gt;0),1,"")</f>
        <v/>
      </c>
      <c r="AN652" s="173">
        <f>COUNTIF(AM$4:AM652,"&gt;0")</f>
        <v>0</v>
      </c>
      <c r="AO652" s="173">
        <f>Table1[[#This Row],[ORDER QUANTITY
to be collected BEFORE 31.3.22]]</f>
        <v>0</v>
      </c>
      <c r="AP652" s="174">
        <f t="shared" si="107"/>
        <v>0</v>
      </c>
      <c r="AQ652" s="174">
        <f>IFERROR(INDEX(Retail!H:H,MATCH($D652,Retail!$D:$D,0)),0)</f>
        <v>0</v>
      </c>
      <c r="AR652" s="174">
        <f>IFERROR(INDEX(Retail!J:J,MATCH($D652,Retail!$D:$D,0)),0)</f>
        <v>0</v>
      </c>
      <c r="AS652" s="174">
        <f>IFERROR(INDEX('NEW2022'!H:H,MATCH($D652,'NEW2022'!D:D,0)),0)</f>
        <v>0</v>
      </c>
      <c r="AT652" s="174">
        <f>IFERROR(INDEX('NEW2022'!J:J,MATCH($D652,'NEW2022'!D:D,0)),0)</f>
        <v>0</v>
      </c>
      <c r="AU652" s="174">
        <f>IFERROR(INDEX('Quiet Items'!H:H,MATCH($D652,'Quiet Items'!D:D,0)),0)</f>
        <v>0</v>
      </c>
      <c r="AV652" s="174">
        <f>IFERROR(INDEX('Quiet Items'!J:J,MATCH($D652,'Quiet Items'!D:D,0)),0)</f>
        <v>0</v>
      </c>
      <c r="AW652" s="174">
        <f>IFERROR(INDEX('1.4G'!H:H,MATCH($D652,'1.4G'!D:D,0)),0)</f>
        <v>0</v>
      </c>
      <c r="AX652" s="174">
        <f>IFERROR(INDEX('1.4G'!J:J,MATCH($D652,'1.4G'!D:D,0)),0)</f>
        <v>0</v>
      </c>
      <c r="AY652" s="174">
        <f t="shared" si="105"/>
        <v>0</v>
      </c>
      <c r="AZ652" s="174">
        <f t="shared" si="106"/>
        <v>0</v>
      </c>
      <c r="BA652" s="175">
        <f>IFERROR(Table1[[#This Row],[Line total ordered for now]]*Table1[[#This Row],[GUARANTEED PRICE
for STOCK orders collected before 31.3.22]],0)</f>
        <v>0</v>
      </c>
      <c r="BB652" s="175">
        <f t="shared" si="109"/>
        <v>0</v>
      </c>
      <c r="BC652" s="176">
        <f>(AZ652+Table1[[#This Row],[Line total ordered for now]])*Z652</f>
        <v>0</v>
      </c>
      <c r="BD652" s="200">
        <v>102.70293087415077</v>
      </c>
      <c r="BE652" s="65"/>
      <c r="BF652" s="65"/>
      <c r="BG652" s="65"/>
      <c r="BH652" s="65"/>
      <c r="BI652" s="65"/>
      <c r="BJ652" s="65"/>
      <c r="BK652" s="65"/>
      <c r="BL652" s="55"/>
      <c r="BM652"/>
      <c r="BN652"/>
      <c r="BO652"/>
      <c r="BP652"/>
      <c r="BQ652"/>
      <c r="BR652"/>
      <c r="BS652"/>
      <c r="BT652"/>
    </row>
    <row r="653" spans="1:72" ht="15.75">
      <c r="A653" s="202">
        <v>650</v>
      </c>
      <c r="B653" s="68" t="s">
        <v>6378</v>
      </c>
      <c r="C653" s="149" t="s">
        <v>157</v>
      </c>
      <c r="D653" s="149" t="s">
        <v>3005</v>
      </c>
      <c r="E653" s="149" t="s">
        <v>3006</v>
      </c>
      <c r="F653" s="158" t="str">
        <f t="shared" si="104"/>
        <v/>
      </c>
      <c r="G653" s="187">
        <v>0</v>
      </c>
      <c r="H653" s="150"/>
      <c r="I653" s="184">
        <v>53.26</v>
      </c>
      <c r="J653" s="150"/>
      <c r="K653" s="151">
        <v>18.402337278933505</v>
      </c>
      <c r="L653" s="152">
        <v>66.984507695317959</v>
      </c>
      <c r="M653" s="152">
        <v>73.60934911573402</v>
      </c>
      <c r="N653" s="153">
        <v>0</v>
      </c>
      <c r="O653" s="154">
        <v>4</v>
      </c>
      <c r="P653" s="153">
        <v>0</v>
      </c>
      <c r="Q653" s="153">
        <v>0</v>
      </c>
      <c r="R653" s="155">
        <v>14.1</v>
      </c>
      <c r="S653" s="155">
        <v>2.6</v>
      </c>
      <c r="T653" s="155">
        <v>0</v>
      </c>
      <c r="U653" s="154" t="s">
        <v>94</v>
      </c>
      <c r="V653" s="153" t="s">
        <v>89</v>
      </c>
      <c r="W653" s="153" t="s">
        <v>169</v>
      </c>
      <c r="X653" s="151" t="s">
        <v>6378</v>
      </c>
      <c r="Y653" s="151" t="s">
        <v>6378</v>
      </c>
      <c r="Z653" s="156">
        <v>3.85E-2</v>
      </c>
      <c r="AA653" s="153" t="s">
        <v>188</v>
      </c>
      <c r="AB653" s="153" t="s">
        <v>6158</v>
      </c>
      <c r="AC653" s="153" t="s">
        <v>141</v>
      </c>
      <c r="AD653" s="157">
        <v>0</v>
      </c>
      <c r="AE653" s="110">
        <v>0</v>
      </c>
      <c r="AF653" s="110">
        <v>58</v>
      </c>
      <c r="AG653" s="112">
        <f t="shared" si="110"/>
        <v>0</v>
      </c>
      <c r="AH653" s="110">
        <f>SUM(AG$4:AG653)</f>
        <v>15</v>
      </c>
      <c r="AI653" s="112">
        <f t="shared" si="108"/>
        <v>0</v>
      </c>
      <c r="AJ653" s="110">
        <f>COUNTIF(AI$4:AI653,"&gt;0")</f>
        <v>91</v>
      </c>
      <c r="AK653" s="110">
        <v>0</v>
      </c>
      <c r="AL653" s="110">
        <v>62</v>
      </c>
      <c r="AM653" s="172" t="str">
        <f>IF(OR(Table1[[#This Row],[Line total ordered for now]]&gt;0,Table1[[#This Row],[Line total ordered for season]]&gt;0),1,"")</f>
        <v/>
      </c>
      <c r="AN653" s="173">
        <f>COUNTIF(AM$4:AM653,"&gt;0")</f>
        <v>0</v>
      </c>
      <c r="AO653" s="173">
        <f>Table1[[#This Row],[ORDER QUANTITY
to be collected BEFORE 31.3.22]]</f>
        <v>0</v>
      </c>
      <c r="AP653" s="174">
        <f t="shared" si="107"/>
        <v>0</v>
      </c>
      <c r="AQ653" s="174">
        <f>IFERROR(INDEX(Retail!H:H,MATCH($D653,Retail!$D:$D,0)),0)</f>
        <v>0</v>
      </c>
      <c r="AR653" s="174">
        <f>IFERROR(INDEX(Retail!J:J,MATCH($D653,Retail!$D:$D,0)),0)</f>
        <v>0</v>
      </c>
      <c r="AS653" s="174">
        <f>IFERROR(INDEX('NEW2022'!H:H,MATCH($D653,'NEW2022'!D:D,0)),0)</f>
        <v>0</v>
      </c>
      <c r="AT653" s="174">
        <f>IFERROR(INDEX('NEW2022'!J:J,MATCH($D653,'NEW2022'!D:D,0)),0)</f>
        <v>0</v>
      </c>
      <c r="AU653" s="174">
        <f>IFERROR(INDEX('Quiet Items'!H:H,MATCH($D653,'Quiet Items'!D:D,0)),0)</f>
        <v>0</v>
      </c>
      <c r="AV653" s="174">
        <f>IFERROR(INDEX('Quiet Items'!J:J,MATCH($D653,'Quiet Items'!D:D,0)),0)</f>
        <v>0</v>
      </c>
      <c r="AW653" s="174">
        <f>IFERROR(INDEX('1.4G'!H:H,MATCH($D653,'1.4G'!D:D,0)),0)</f>
        <v>0</v>
      </c>
      <c r="AX653" s="174">
        <f>IFERROR(INDEX('1.4G'!J:J,MATCH($D653,'1.4G'!D:D,0)),0)</f>
        <v>0</v>
      </c>
      <c r="AY653" s="174">
        <f t="shared" si="105"/>
        <v>0</v>
      </c>
      <c r="AZ653" s="174">
        <f t="shared" si="106"/>
        <v>0</v>
      </c>
      <c r="BA653" s="175">
        <f>IFERROR(Table1[[#This Row],[Line total ordered for now]]*Table1[[#This Row],[GUARANTEED PRICE
for STOCK orders collected before 31.3.22]],0)</f>
        <v>0</v>
      </c>
      <c r="BB653" s="175">
        <f t="shared" si="109"/>
        <v>0</v>
      </c>
      <c r="BC653" s="176">
        <f>(AZ653+Table1[[#This Row],[Line total ordered for now]])*Z653</f>
        <v>0</v>
      </c>
      <c r="BD653" s="200">
        <v>62.567946748373913</v>
      </c>
      <c r="BE653" s="65"/>
      <c r="BF653" s="65"/>
      <c r="BG653" s="65"/>
      <c r="BH653" s="65"/>
      <c r="BI653" s="65"/>
      <c r="BJ653" s="65"/>
      <c r="BK653" s="65"/>
      <c r="BL653" s="55"/>
      <c r="BM653"/>
      <c r="BN653"/>
      <c r="BO653"/>
      <c r="BP653"/>
      <c r="BQ653"/>
      <c r="BR653"/>
      <c r="BS653"/>
      <c r="BT653"/>
    </row>
    <row r="654" spans="1:72" ht="15.75">
      <c r="A654" s="202">
        <v>651</v>
      </c>
      <c r="B654" s="68" t="s">
        <v>6378</v>
      </c>
      <c r="C654" s="149" t="s">
        <v>157</v>
      </c>
      <c r="D654" s="149" t="s">
        <v>2861</v>
      </c>
      <c r="E654" s="149" t="s">
        <v>2862</v>
      </c>
      <c r="F654" s="158" t="str">
        <f t="shared" si="104"/>
        <v>Video</v>
      </c>
      <c r="G654" s="187">
        <v>6</v>
      </c>
      <c r="H654" s="150"/>
      <c r="I654" s="184">
        <v>52.43</v>
      </c>
      <c r="J654" s="150"/>
      <c r="K654" s="151">
        <v>14.269779127162764</v>
      </c>
      <c r="L654" s="152">
        <v>53.4786</v>
      </c>
      <c r="M654" s="152">
        <v>57.079116508651055</v>
      </c>
      <c r="N654" s="153" t="s">
        <v>181</v>
      </c>
      <c r="O654" s="154">
        <v>4</v>
      </c>
      <c r="P654" s="153">
        <v>17</v>
      </c>
      <c r="Q654" s="153" t="s">
        <v>146</v>
      </c>
      <c r="R654" s="155">
        <v>10</v>
      </c>
      <c r="S654" s="155">
        <v>1.65</v>
      </c>
      <c r="T654" s="155">
        <v>0.3</v>
      </c>
      <c r="U654" s="154" t="s">
        <v>95</v>
      </c>
      <c r="V654" s="153" t="s">
        <v>88</v>
      </c>
      <c r="W654" s="153" t="s">
        <v>627</v>
      </c>
      <c r="X654" s="151" t="s">
        <v>6378</v>
      </c>
      <c r="Y654" s="151" t="s">
        <v>6378</v>
      </c>
      <c r="Z654" s="156">
        <v>2.3300000000000001E-2</v>
      </c>
      <c r="AA654" s="153" t="s">
        <v>804</v>
      </c>
      <c r="AB654" s="153" t="s">
        <v>5168</v>
      </c>
      <c r="AC654" s="153" t="s">
        <v>164</v>
      </c>
      <c r="AD654" s="157" t="s">
        <v>2863</v>
      </c>
      <c r="AE654" s="110">
        <v>1</v>
      </c>
      <c r="AF654" s="110">
        <v>59</v>
      </c>
      <c r="AG654" s="112">
        <f t="shared" si="110"/>
        <v>0</v>
      </c>
      <c r="AH654" s="110">
        <f>SUM(AG$4:AG654)</f>
        <v>15</v>
      </c>
      <c r="AI654" s="112">
        <f t="shared" si="108"/>
        <v>0</v>
      </c>
      <c r="AJ654" s="110">
        <f>COUNTIF(AI$4:AI654,"&gt;0")</f>
        <v>91</v>
      </c>
      <c r="AK654" s="110">
        <v>1</v>
      </c>
      <c r="AL654" s="110">
        <v>63</v>
      </c>
      <c r="AM654" s="172" t="str">
        <f>IF(OR(Table1[[#This Row],[Line total ordered for now]]&gt;0,Table1[[#This Row],[Line total ordered for season]]&gt;0),1,"")</f>
        <v/>
      </c>
      <c r="AN654" s="173">
        <f>COUNTIF(AM$4:AM654,"&gt;0")</f>
        <v>0</v>
      </c>
      <c r="AO654" s="173">
        <f>Table1[[#This Row],[ORDER QUANTITY
to be collected BEFORE 31.3.22]]</f>
        <v>0</v>
      </c>
      <c r="AP654" s="174">
        <f t="shared" si="107"/>
        <v>0</v>
      </c>
      <c r="AQ654" s="174">
        <f>IFERROR(INDEX(Retail!H:H,MATCH($D654,Retail!$D:$D,0)),0)</f>
        <v>0</v>
      </c>
      <c r="AR654" s="174">
        <f>IFERROR(INDEX(Retail!J:J,MATCH($D654,Retail!$D:$D,0)),0)</f>
        <v>0</v>
      </c>
      <c r="AS654" s="174">
        <f>IFERROR(INDEX('NEW2022'!H:H,MATCH($D654,'NEW2022'!D:D,0)),0)</f>
        <v>0</v>
      </c>
      <c r="AT654" s="174">
        <f>IFERROR(INDEX('NEW2022'!J:J,MATCH($D654,'NEW2022'!D:D,0)),0)</f>
        <v>0</v>
      </c>
      <c r="AU654" s="174">
        <f>IFERROR(INDEX('Quiet Items'!H:H,MATCH($D654,'Quiet Items'!D:D,0)),0)</f>
        <v>0</v>
      </c>
      <c r="AV654" s="174">
        <f>IFERROR(INDEX('Quiet Items'!J:J,MATCH($D654,'Quiet Items'!D:D,0)),0)</f>
        <v>0</v>
      </c>
      <c r="AW654" s="174">
        <f>IFERROR(INDEX('1.4G'!H:H,MATCH($D654,'1.4G'!D:D,0)),0)</f>
        <v>0</v>
      </c>
      <c r="AX654" s="174">
        <f>IFERROR(INDEX('1.4G'!J:J,MATCH($D654,'1.4G'!D:D,0)),0)</f>
        <v>0</v>
      </c>
      <c r="AY654" s="174">
        <f t="shared" si="105"/>
        <v>0</v>
      </c>
      <c r="AZ654" s="174">
        <f t="shared" si="106"/>
        <v>0</v>
      </c>
      <c r="BA654" s="175">
        <f>IFERROR(Table1[[#This Row],[Line total ordered for now]]*Table1[[#This Row],[GUARANTEED PRICE
for STOCK orders collected before 31.3.22]],0)</f>
        <v>0</v>
      </c>
      <c r="BB654" s="175">
        <f t="shared" si="109"/>
        <v>0</v>
      </c>
      <c r="BC654" s="176">
        <f>(AZ654+Table1[[#This Row],[Line total ordered for now]])*Z654</f>
        <v>0</v>
      </c>
      <c r="BD654" s="200">
        <v>48.517249032353398</v>
      </c>
      <c r="BE654" s="65"/>
      <c r="BF654" s="65"/>
      <c r="BG654" s="65"/>
      <c r="BH654" s="65"/>
      <c r="BI654" s="65"/>
      <c r="BJ654" s="65"/>
      <c r="BK654" s="65"/>
      <c r="BL654" s="55"/>
      <c r="BM654"/>
      <c r="BN654"/>
      <c r="BO654"/>
      <c r="BP654"/>
      <c r="BQ654"/>
      <c r="BR654"/>
      <c r="BS654"/>
      <c r="BT654"/>
    </row>
    <row r="655" spans="1:72" ht="15.75">
      <c r="A655" s="202">
        <v>652</v>
      </c>
      <c r="B655" s="68" t="s">
        <v>6378</v>
      </c>
      <c r="C655" s="149" t="s">
        <v>157</v>
      </c>
      <c r="D655" s="149" t="s">
        <v>3024</v>
      </c>
      <c r="E655" s="149" t="s">
        <v>3025</v>
      </c>
      <c r="F655" s="158" t="str">
        <f t="shared" si="104"/>
        <v>Video</v>
      </c>
      <c r="G655" s="187">
        <v>0</v>
      </c>
      <c r="H655" s="150"/>
      <c r="I655" s="184">
        <v>64.849999999999994</v>
      </c>
      <c r="J655" s="150"/>
      <c r="K655" s="151">
        <v>9.0044887542869425</v>
      </c>
      <c r="L655" s="152">
        <v>65.55267813120895</v>
      </c>
      <c r="M655" s="152">
        <v>72.03591003429554</v>
      </c>
      <c r="N655" s="153" t="s">
        <v>150</v>
      </c>
      <c r="O655" s="154">
        <v>8</v>
      </c>
      <c r="P655" s="153">
        <v>52</v>
      </c>
      <c r="Q655" s="153" t="s">
        <v>147</v>
      </c>
      <c r="R655" s="155">
        <v>17.5</v>
      </c>
      <c r="S655" s="155">
        <v>2.74</v>
      </c>
      <c r="T655" s="155">
        <v>0.3</v>
      </c>
      <c r="U655" s="154" t="s">
        <v>94</v>
      </c>
      <c r="V655" s="153" t="s">
        <v>89</v>
      </c>
      <c r="W655" s="153" t="s">
        <v>627</v>
      </c>
      <c r="X655" s="151" t="s">
        <v>6378</v>
      </c>
      <c r="Y655" s="151" t="s">
        <v>6378</v>
      </c>
      <c r="Z655" s="156">
        <v>3.5979999999999998E-2</v>
      </c>
      <c r="AA655" s="153" t="s">
        <v>1094</v>
      </c>
      <c r="AB655" s="153" t="s">
        <v>5953</v>
      </c>
      <c r="AC655" s="153" t="s">
        <v>149</v>
      </c>
      <c r="AD655" s="157" t="s">
        <v>3026</v>
      </c>
      <c r="AE655" s="110">
        <v>0</v>
      </c>
      <c r="AF655" s="110">
        <v>59</v>
      </c>
      <c r="AG655" s="112">
        <f t="shared" si="110"/>
        <v>0</v>
      </c>
      <c r="AH655" s="110">
        <f>SUM(AG$4:AG655)</f>
        <v>15</v>
      </c>
      <c r="AI655" s="112">
        <f t="shared" si="108"/>
        <v>0</v>
      </c>
      <c r="AJ655" s="110">
        <f>COUNTIF(AI$4:AI655,"&gt;0")</f>
        <v>91</v>
      </c>
      <c r="AK655" s="110">
        <v>0</v>
      </c>
      <c r="AL655" s="110">
        <v>63</v>
      </c>
      <c r="AM655" s="172" t="str">
        <f>IF(OR(Table1[[#This Row],[Line total ordered for now]]&gt;0,Table1[[#This Row],[Line total ordered for season]]&gt;0),1,"")</f>
        <v/>
      </c>
      <c r="AN655" s="173">
        <f>COUNTIF(AM$4:AM655,"&gt;0")</f>
        <v>0</v>
      </c>
      <c r="AO655" s="173">
        <f>Table1[[#This Row],[ORDER QUANTITY
to be collected BEFORE 31.3.22]]</f>
        <v>0</v>
      </c>
      <c r="AP655" s="174">
        <f t="shared" si="107"/>
        <v>0</v>
      </c>
      <c r="AQ655" s="174">
        <f>IFERROR(INDEX(Retail!H:H,MATCH($D655,Retail!$D:$D,0)),0)</f>
        <v>0</v>
      </c>
      <c r="AR655" s="174">
        <f>IFERROR(INDEX(Retail!J:J,MATCH($D655,Retail!$D:$D,0)),0)</f>
        <v>0</v>
      </c>
      <c r="AS655" s="174">
        <f>IFERROR(INDEX('NEW2022'!H:H,MATCH($D655,'NEW2022'!D:D,0)),0)</f>
        <v>0</v>
      </c>
      <c r="AT655" s="174">
        <f>IFERROR(INDEX('NEW2022'!J:J,MATCH($D655,'NEW2022'!D:D,0)),0)</f>
        <v>0</v>
      </c>
      <c r="AU655" s="174">
        <f>IFERROR(INDEX('Quiet Items'!H:H,MATCH($D655,'Quiet Items'!D:D,0)),0)</f>
        <v>0</v>
      </c>
      <c r="AV655" s="174">
        <f>IFERROR(INDEX('Quiet Items'!J:J,MATCH($D655,'Quiet Items'!D:D,0)),0)</f>
        <v>0</v>
      </c>
      <c r="AW655" s="174">
        <f>IFERROR(INDEX('1.4G'!H:H,MATCH($D655,'1.4G'!D:D,0)),0)</f>
        <v>0</v>
      </c>
      <c r="AX655" s="174">
        <f>IFERROR(INDEX('1.4G'!J:J,MATCH($D655,'1.4G'!D:D,0)),0)</f>
        <v>0</v>
      </c>
      <c r="AY655" s="174">
        <f t="shared" si="105"/>
        <v>0</v>
      </c>
      <c r="AZ655" s="174">
        <f t="shared" si="106"/>
        <v>0</v>
      </c>
      <c r="BA655" s="175">
        <f>IFERROR(Table1[[#This Row],[Line total ordered for now]]*Table1[[#This Row],[GUARANTEED PRICE
for STOCK orders collected before 31.3.22]],0)</f>
        <v>0</v>
      </c>
      <c r="BB655" s="175">
        <f t="shared" si="109"/>
        <v>0</v>
      </c>
      <c r="BC655" s="176">
        <f>(AZ655+Table1[[#This Row],[Line total ordered for now]])*Z655</f>
        <v>0</v>
      </c>
      <c r="BD655" s="200">
        <v>61.230523529151206</v>
      </c>
      <c r="BE655" s="65"/>
      <c r="BF655" s="65"/>
      <c r="BG655" s="65"/>
      <c r="BH655" s="65"/>
      <c r="BI655" s="65"/>
      <c r="BJ655" s="65"/>
      <c r="BK655" s="65"/>
      <c r="BL655" s="55"/>
      <c r="BM655"/>
      <c r="BN655"/>
      <c r="BO655"/>
      <c r="BP655"/>
      <c r="BQ655"/>
      <c r="BR655"/>
      <c r="BS655"/>
      <c r="BT655"/>
    </row>
    <row r="656" spans="1:72" ht="15.75">
      <c r="A656" s="202">
        <v>653</v>
      </c>
      <c r="B656" s="68" t="s">
        <v>6378</v>
      </c>
      <c r="C656" s="149" t="s">
        <v>157</v>
      </c>
      <c r="D656" s="149" t="s">
        <v>6154</v>
      </c>
      <c r="E656" s="149" t="s">
        <v>6155</v>
      </c>
      <c r="F656" s="158" t="str">
        <f t="shared" si="104"/>
        <v>Video</v>
      </c>
      <c r="G656" s="187">
        <v>0</v>
      </c>
      <c r="H656" s="150"/>
      <c r="I656" s="184">
        <v>75.95</v>
      </c>
      <c r="J656" s="150"/>
      <c r="K656" s="151">
        <v>12.658333333333333</v>
      </c>
      <c r="L656" s="152">
        <v>60.75</v>
      </c>
      <c r="M656" s="152">
        <v>75.95</v>
      </c>
      <c r="N656" s="153" t="s">
        <v>150</v>
      </c>
      <c r="O656" s="154">
        <v>6</v>
      </c>
      <c r="P656" s="153">
        <v>42</v>
      </c>
      <c r="Q656" s="153" t="s">
        <v>147</v>
      </c>
      <c r="R656" s="155">
        <v>16.02</v>
      </c>
      <c r="S656" s="155">
        <v>2</v>
      </c>
      <c r="T656" s="155">
        <v>0</v>
      </c>
      <c r="U656" s="154" t="s">
        <v>95</v>
      </c>
      <c r="V656" s="153" t="s">
        <v>88</v>
      </c>
      <c r="W656" s="153" t="s">
        <v>154</v>
      </c>
      <c r="X656" s="151">
        <v>45.99</v>
      </c>
      <c r="Y656" s="151">
        <v>37.99</v>
      </c>
      <c r="Z656" s="156">
        <v>3.4000000000000002E-2</v>
      </c>
      <c r="AA656" s="153">
        <v>0</v>
      </c>
      <c r="AB656" s="153" t="s">
        <v>6157</v>
      </c>
      <c r="AC656" s="153">
        <v>0</v>
      </c>
      <c r="AD656" s="157" t="s">
        <v>6156</v>
      </c>
      <c r="AE656" s="110">
        <v>0</v>
      </c>
      <c r="AF656" s="110">
        <v>59</v>
      </c>
      <c r="AG656" s="112">
        <f t="shared" si="110"/>
        <v>0</v>
      </c>
      <c r="AH656" s="110">
        <f>SUM(AG$4:AG656)</f>
        <v>15</v>
      </c>
      <c r="AI656" s="112">
        <f t="shared" si="108"/>
        <v>1</v>
      </c>
      <c r="AJ656" s="110">
        <f>COUNTIF(AI$4:AI656,"&gt;0")</f>
        <v>92</v>
      </c>
      <c r="AK656" s="110">
        <v>1</v>
      </c>
      <c r="AL656" s="110">
        <v>64</v>
      </c>
      <c r="AM656" s="172" t="str">
        <f>IF(OR(Table1[[#This Row],[Line total ordered for now]]&gt;0,Table1[[#This Row],[Line total ordered for season]]&gt;0),1,"")</f>
        <v/>
      </c>
      <c r="AN656" s="173">
        <f>COUNTIF(AM$4:AM656,"&gt;0")</f>
        <v>0</v>
      </c>
      <c r="AO656" s="173">
        <f>Table1[[#This Row],[ORDER QUANTITY
to be collected BEFORE 31.3.22]]</f>
        <v>0</v>
      </c>
      <c r="AP656" s="174">
        <f t="shared" si="107"/>
        <v>0</v>
      </c>
      <c r="AQ656" s="174">
        <f>IFERROR(INDEX(Retail!H:H,MATCH($D656,Retail!$D:$D,0)),0)</f>
        <v>0</v>
      </c>
      <c r="AR656" s="174">
        <f>IFERROR(INDEX(Retail!J:J,MATCH($D656,Retail!$D:$D,0)),0)</f>
        <v>0</v>
      </c>
      <c r="AS656" s="174">
        <f>IFERROR(INDEX('NEW2022'!H:H,MATCH($D656,'NEW2022'!D:D,0)),0)</f>
        <v>0</v>
      </c>
      <c r="AT656" s="174">
        <f>IFERROR(INDEX('NEW2022'!J:J,MATCH($D656,'NEW2022'!D:D,0)),0)</f>
        <v>0</v>
      </c>
      <c r="AU656" s="174">
        <f>IFERROR(INDEX('Quiet Items'!H:H,MATCH($D656,'Quiet Items'!D:D,0)),0)</f>
        <v>0</v>
      </c>
      <c r="AV656" s="174">
        <f>IFERROR(INDEX('Quiet Items'!J:J,MATCH($D656,'Quiet Items'!D:D,0)),0)</f>
        <v>0</v>
      </c>
      <c r="AW656" s="174">
        <f>IFERROR(INDEX('1.4G'!H:H,MATCH($D656,'1.4G'!D:D,0)),0)</f>
        <v>0</v>
      </c>
      <c r="AX656" s="174">
        <f>IFERROR(INDEX('1.4G'!J:J,MATCH($D656,'1.4G'!D:D,0)),0)</f>
        <v>0</v>
      </c>
      <c r="AY656" s="174">
        <f t="shared" si="105"/>
        <v>0</v>
      </c>
      <c r="AZ656" s="174">
        <f t="shared" si="106"/>
        <v>0</v>
      </c>
      <c r="BA656" s="175">
        <f>IFERROR(Table1[[#This Row],[Line total ordered for now]]*Table1[[#This Row],[GUARANTEED PRICE
for STOCK orders collected before 31.3.22]],0)</f>
        <v>0</v>
      </c>
      <c r="BB656" s="175">
        <f t="shared" si="109"/>
        <v>0</v>
      </c>
      <c r="BC656" s="176">
        <f>(AZ656+Table1[[#This Row],[Line total ordered for now]])*Z656</f>
        <v>0</v>
      </c>
      <c r="BD656" s="200">
        <v>68.355000000000004</v>
      </c>
      <c r="BE656" s="65"/>
      <c r="BF656" s="65"/>
      <c r="BG656" s="65"/>
      <c r="BH656" s="65"/>
      <c r="BI656" s="65"/>
      <c r="BJ656" s="65"/>
      <c r="BK656" s="65"/>
      <c r="BL656" s="55"/>
      <c r="BM656"/>
      <c r="BN656"/>
      <c r="BO656"/>
      <c r="BP656"/>
      <c r="BQ656"/>
      <c r="BR656"/>
      <c r="BS656"/>
      <c r="BT656"/>
    </row>
    <row r="657" spans="1:72" ht="15.75">
      <c r="A657" s="202">
        <v>654</v>
      </c>
      <c r="B657" s="68" t="s">
        <v>6378</v>
      </c>
      <c r="C657" s="149" t="s">
        <v>157</v>
      </c>
      <c r="D657" s="149" t="s">
        <v>45</v>
      </c>
      <c r="E657" s="149" t="s">
        <v>340</v>
      </c>
      <c r="F657" s="158" t="str">
        <f t="shared" si="104"/>
        <v>Video</v>
      </c>
      <c r="G657" s="187">
        <v>0</v>
      </c>
      <c r="H657" s="150"/>
      <c r="I657" s="184">
        <v>44.68</v>
      </c>
      <c r="J657" s="150"/>
      <c r="K657" s="151">
        <v>13.067765353568069</v>
      </c>
      <c r="L657" s="152">
        <v>49.657508343558661</v>
      </c>
      <c r="M657" s="152">
        <v>52.271061414272275</v>
      </c>
      <c r="N657" s="153" t="s">
        <v>150</v>
      </c>
      <c r="O657" s="154">
        <v>4</v>
      </c>
      <c r="P657" s="153">
        <v>45</v>
      </c>
      <c r="Q657" s="153" t="s">
        <v>147</v>
      </c>
      <c r="R657" s="155">
        <v>11</v>
      </c>
      <c r="S657" s="155">
        <v>1.27</v>
      </c>
      <c r="T657" s="155">
        <v>0.3</v>
      </c>
      <c r="U657" s="154" t="s">
        <v>94</v>
      </c>
      <c r="V657" s="153" t="s">
        <v>89</v>
      </c>
      <c r="W657" s="153" t="s">
        <v>154</v>
      </c>
      <c r="X657" s="151">
        <v>42.99</v>
      </c>
      <c r="Y657" s="151">
        <v>31.99</v>
      </c>
      <c r="Z657" s="156">
        <v>2.3199000000000001E-2</v>
      </c>
      <c r="AA657" s="153" t="s">
        <v>167</v>
      </c>
      <c r="AB657" s="153" t="s">
        <v>5931</v>
      </c>
      <c r="AC657" s="153" t="s">
        <v>4640</v>
      </c>
      <c r="AD657" s="157" t="s">
        <v>296</v>
      </c>
      <c r="AE657" s="110">
        <v>0</v>
      </c>
      <c r="AF657" s="110">
        <v>59</v>
      </c>
      <c r="AG657" s="112">
        <f t="shared" si="110"/>
        <v>0</v>
      </c>
      <c r="AH657" s="110">
        <f>SUM(AG$4:AG657)</f>
        <v>15</v>
      </c>
      <c r="AI657" s="112">
        <f t="shared" si="108"/>
        <v>1</v>
      </c>
      <c r="AJ657" s="110">
        <f>COUNTIF(AI$4:AI657,"&gt;0")</f>
        <v>93</v>
      </c>
      <c r="AK657" s="110">
        <v>0</v>
      </c>
      <c r="AL657" s="110">
        <v>64</v>
      </c>
      <c r="AM657" s="172" t="str">
        <f>IF(OR(Table1[[#This Row],[Line total ordered for now]]&gt;0,Table1[[#This Row],[Line total ordered for season]]&gt;0),1,"")</f>
        <v/>
      </c>
      <c r="AN657" s="173">
        <f>COUNTIF(AM$4:AM657,"&gt;0")</f>
        <v>0</v>
      </c>
      <c r="AO657" s="173">
        <f>Table1[[#This Row],[ORDER QUANTITY
to be collected BEFORE 31.3.22]]</f>
        <v>0</v>
      </c>
      <c r="AP657" s="174">
        <f t="shared" si="107"/>
        <v>0</v>
      </c>
      <c r="AQ657" s="174">
        <f>IFERROR(INDEX(Retail!H:H,MATCH($D657,Retail!$D:$D,0)),0)</f>
        <v>0</v>
      </c>
      <c r="AR657" s="174">
        <f>IFERROR(INDEX(Retail!J:J,MATCH($D657,Retail!$D:$D,0)),0)</f>
        <v>0</v>
      </c>
      <c r="AS657" s="174">
        <f>IFERROR(INDEX('NEW2022'!H:H,MATCH($D657,'NEW2022'!D:D,0)),0)</f>
        <v>0</v>
      </c>
      <c r="AT657" s="174">
        <f>IFERROR(INDEX('NEW2022'!J:J,MATCH($D657,'NEW2022'!D:D,0)),0)</f>
        <v>0</v>
      </c>
      <c r="AU657" s="174">
        <f>IFERROR(INDEX('Quiet Items'!H:H,MATCH($D657,'Quiet Items'!D:D,0)),0)</f>
        <v>0</v>
      </c>
      <c r="AV657" s="174">
        <f>IFERROR(INDEX('Quiet Items'!J:J,MATCH($D657,'Quiet Items'!D:D,0)),0)</f>
        <v>0</v>
      </c>
      <c r="AW657" s="174">
        <f>IFERROR(INDEX('1.4G'!H:H,MATCH($D657,'1.4G'!D:D,0)),0)</f>
        <v>0</v>
      </c>
      <c r="AX657" s="174">
        <f>IFERROR(INDEX('1.4G'!J:J,MATCH($D657,'1.4G'!D:D,0)),0)</f>
        <v>0</v>
      </c>
      <c r="AY657" s="174">
        <f t="shared" si="105"/>
        <v>0</v>
      </c>
      <c r="AZ657" s="174">
        <f t="shared" si="106"/>
        <v>0</v>
      </c>
      <c r="BA657" s="175">
        <f>IFERROR(Table1[[#This Row],[Line total ordered for now]]*Table1[[#This Row],[GUARANTEED PRICE
for STOCK orders collected before 31.3.22]],0)</f>
        <v>0</v>
      </c>
      <c r="BB657" s="175">
        <f t="shared" si="109"/>
        <v>0</v>
      </c>
      <c r="BC657" s="176">
        <f>(AZ657+Table1[[#This Row],[Line total ordered for now]])*Z657</f>
        <v>0</v>
      </c>
      <c r="BD657" s="200">
        <v>47.043955272845047</v>
      </c>
      <c r="BE657" s="65"/>
      <c r="BF657" s="65"/>
      <c r="BG657" s="65"/>
      <c r="BH657" s="65"/>
      <c r="BI657" s="65"/>
      <c r="BJ657" s="65"/>
      <c r="BK657" s="65"/>
      <c r="BL657" s="55"/>
      <c r="BM657"/>
      <c r="BN657"/>
      <c r="BO657"/>
      <c r="BP657"/>
      <c r="BQ657"/>
      <c r="BR657"/>
      <c r="BS657"/>
      <c r="BT657"/>
    </row>
    <row r="658" spans="1:72" ht="15.75">
      <c r="A658" s="202">
        <v>655</v>
      </c>
      <c r="B658" s="68" t="s">
        <v>582</v>
      </c>
      <c r="C658" s="149" t="s">
        <v>157</v>
      </c>
      <c r="D658" s="149" t="s">
        <v>512</v>
      </c>
      <c r="E658" s="149" t="s">
        <v>513</v>
      </c>
      <c r="F658" s="158" t="str">
        <f t="shared" si="104"/>
        <v>Video</v>
      </c>
      <c r="G658" s="187">
        <v>0</v>
      </c>
      <c r="H658" s="150"/>
      <c r="I658" s="184">
        <v>110.53</v>
      </c>
      <c r="J658" s="150"/>
      <c r="K658" s="151">
        <v>14.987390370451001</v>
      </c>
      <c r="L658" s="152">
        <v>113.9041668154276</v>
      </c>
      <c r="M658" s="152">
        <v>119.89912296360801</v>
      </c>
      <c r="N658" s="153" t="s">
        <v>150</v>
      </c>
      <c r="O658" s="154">
        <v>8</v>
      </c>
      <c r="P658" s="153">
        <v>35</v>
      </c>
      <c r="Q658" s="153" t="s">
        <v>147</v>
      </c>
      <c r="R658" s="155">
        <v>20</v>
      </c>
      <c r="S658" s="155">
        <v>3.1</v>
      </c>
      <c r="T658" s="155">
        <v>0</v>
      </c>
      <c r="U658" s="154" t="s">
        <v>94</v>
      </c>
      <c r="V658" s="153" t="s">
        <v>89</v>
      </c>
      <c r="W658" s="153" t="s">
        <v>169</v>
      </c>
      <c r="X658" s="151">
        <v>55.99</v>
      </c>
      <c r="Y658" s="151">
        <v>41.99</v>
      </c>
      <c r="Z658" s="156">
        <v>5.5480000000000002E-2</v>
      </c>
      <c r="AA658" s="153" t="s">
        <v>6010</v>
      </c>
      <c r="AB658" s="153" t="s">
        <v>4642</v>
      </c>
      <c r="AC658" s="153" t="s">
        <v>277</v>
      </c>
      <c r="AD658" s="157" t="s">
        <v>514</v>
      </c>
      <c r="AE658" s="110">
        <v>0</v>
      </c>
      <c r="AF658" s="110">
        <v>59</v>
      </c>
      <c r="AG658" s="112">
        <f t="shared" si="110"/>
        <v>1</v>
      </c>
      <c r="AH658" s="110">
        <f>SUM(AG$4:AG658)</f>
        <v>16</v>
      </c>
      <c r="AI658" s="112">
        <f t="shared" si="108"/>
        <v>1</v>
      </c>
      <c r="AJ658" s="110">
        <f>COUNTIF(AI$4:AI658,"&gt;0")</f>
        <v>94</v>
      </c>
      <c r="AK658" s="110">
        <v>0</v>
      </c>
      <c r="AL658" s="110">
        <v>64</v>
      </c>
      <c r="AM658" s="172" t="str">
        <f>IF(OR(Table1[[#This Row],[Line total ordered for now]]&gt;0,Table1[[#This Row],[Line total ordered for season]]&gt;0),1,"")</f>
        <v/>
      </c>
      <c r="AN658" s="173">
        <f>COUNTIF(AM$4:AM658,"&gt;0")</f>
        <v>0</v>
      </c>
      <c r="AO658" s="173">
        <f>Table1[[#This Row],[ORDER QUANTITY
to be collected BEFORE 31.3.22]]</f>
        <v>0</v>
      </c>
      <c r="AP658" s="174">
        <f t="shared" si="107"/>
        <v>0</v>
      </c>
      <c r="AQ658" s="174">
        <f>IFERROR(INDEX(Retail!H:H,MATCH($D658,Retail!$D:$D,0)),0)</f>
        <v>0</v>
      </c>
      <c r="AR658" s="174">
        <f>IFERROR(INDEX(Retail!J:J,MATCH($D658,Retail!$D:$D,0)),0)</f>
        <v>0</v>
      </c>
      <c r="AS658" s="174">
        <f>IFERROR(INDEX('NEW2022'!H:H,MATCH($D658,'NEW2022'!D:D,0)),0)</f>
        <v>0</v>
      </c>
      <c r="AT658" s="174">
        <f>IFERROR(INDEX('NEW2022'!J:J,MATCH($D658,'NEW2022'!D:D,0)),0)</f>
        <v>0</v>
      </c>
      <c r="AU658" s="174">
        <f>IFERROR(INDEX('Quiet Items'!H:H,MATCH($D658,'Quiet Items'!D:D,0)),0)</f>
        <v>0</v>
      </c>
      <c r="AV658" s="174">
        <f>IFERROR(INDEX('Quiet Items'!J:J,MATCH($D658,'Quiet Items'!D:D,0)),0)</f>
        <v>0</v>
      </c>
      <c r="AW658" s="174">
        <f>IFERROR(INDEX('1.4G'!H:H,MATCH($D658,'1.4G'!D:D,0)),0)</f>
        <v>0</v>
      </c>
      <c r="AX658" s="174">
        <f>IFERROR(INDEX('1.4G'!J:J,MATCH($D658,'1.4G'!D:D,0)),0)</f>
        <v>0</v>
      </c>
      <c r="AY658" s="174">
        <f t="shared" si="105"/>
        <v>0</v>
      </c>
      <c r="AZ658" s="174">
        <f t="shared" si="106"/>
        <v>0</v>
      </c>
      <c r="BA658" s="175">
        <f>IFERROR(Table1[[#This Row],[Line total ordered for now]]*Table1[[#This Row],[GUARANTEED PRICE
for STOCK orders collected before 31.3.22]],0)</f>
        <v>0</v>
      </c>
      <c r="BB658" s="175">
        <f t="shared" si="109"/>
        <v>0</v>
      </c>
      <c r="BC658" s="176">
        <f>(AZ658+Table1[[#This Row],[Line total ordered for now]])*Z658</f>
        <v>0</v>
      </c>
      <c r="BD658" s="200">
        <v>107.90921066724721</v>
      </c>
      <c r="BE658" s="65"/>
      <c r="BF658" s="65"/>
      <c r="BG658" s="65"/>
      <c r="BH658" s="65"/>
      <c r="BI658" s="65"/>
      <c r="BJ658" s="65"/>
      <c r="BK658" s="65"/>
      <c r="BL658" s="55"/>
      <c r="BM658"/>
      <c r="BN658"/>
      <c r="BO658"/>
      <c r="BP658"/>
      <c r="BQ658"/>
      <c r="BR658"/>
      <c r="BS658"/>
      <c r="BT658"/>
    </row>
    <row r="659" spans="1:72" ht="15.75">
      <c r="A659" s="202">
        <v>656</v>
      </c>
      <c r="B659" s="68" t="s">
        <v>6378</v>
      </c>
      <c r="C659" s="149" t="s">
        <v>157</v>
      </c>
      <c r="D659" s="149" t="s">
        <v>2118</v>
      </c>
      <c r="E659" s="149" t="s">
        <v>2119</v>
      </c>
      <c r="F659" s="158" t="str">
        <f t="shared" ref="F659:F723" si="111">IF(LEFT(AD659,4)="http",HYPERLINK(AD659,"Video"),"")</f>
        <v>Video</v>
      </c>
      <c r="G659" s="187">
        <v>23</v>
      </c>
      <c r="H659" s="150"/>
      <c r="I659" s="184">
        <v>53.79</v>
      </c>
      <c r="J659" s="150"/>
      <c r="K659" s="151">
        <v>15.615</v>
      </c>
      <c r="L659" s="152">
        <v>56.8386</v>
      </c>
      <c r="M659" s="152">
        <v>62.46</v>
      </c>
      <c r="N659" s="153" t="s">
        <v>144</v>
      </c>
      <c r="O659" s="154">
        <v>4</v>
      </c>
      <c r="P659" s="153">
        <v>40</v>
      </c>
      <c r="Q659" s="153" t="s">
        <v>147</v>
      </c>
      <c r="R659" s="155">
        <v>0</v>
      </c>
      <c r="S659" s="155">
        <v>2.2000000000000002</v>
      </c>
      <c r="T659" s="155">
        <v>0.3</v>
      </c>
      <c r="U659" s="154" t="s">
        <v>94</v>
      </c>
      <c r="V659" s="153" t="s">
        <v>89</v>
      </c>
      <c r="W659" s="153" t="s">
        <v>627</v>
      </c>
      <c r="X659" s="151" t="s">
        <v>6378</v>
      </c>
      <c r="Y659" s="151" t="s">
        <v>6378</v>
      </c>
      <c r="Z659" s="156">
        <v>3.2000000000000001E-2</v>
      </c>
      <c r="AA659" s="153" t="s">
        <v>975</v>
      </c>
      <c r="AB659" s="153" t="s">
        <v>5288</v>
      </c>
      <c r="AC659" s="153" t="s">
        <v>4790</v>
      </c>
      <c r="AD659" s="157" t="s">
        <v>2120</v>
      </c>
      <c r="AE659" s="110">
        <v>0</v>
      </c>
      <c r="AF659" s="110">
        <v>59</v>
      </c>
      <c r="AG659" s="112">
        <f t="shared" si="110"/>
        <v>0</v>
      </c>
      <c r="AH659" s="110">
        <f>SUM(AG$4:AG659)</f>
        <v>16</v>
      </c>
      <c r="AI659" s="112">
        <f t="shared" si="108"/>
        <v>0</v>
      </c>
      <c r="AJ659" s="110">
        <f>COUNTIF(AI$4:AI659,"&gt;0")</f>
        <v>94</v>
      </c>
      <c r="AK659" s="110">
        <v>0</v>
      </c>
      <c r="AL659" s="110">
        <v>64</v>
      </c>
      <c r="AM659" s="172" t="str">
        <f>IF(OR(Table1[[#This Row],[Line total ordered for now]]&gt;0,Table1[[#This Row],[Line total ordered for season]]&gt;0),1,"")</f>
        <v/>
      </c>
      <c r="AN659" s="173">
        <f>COUNTIF(AM$4:AM659,"&gt;0")</f>
        <v>0</v>
      </c>
      <c r="AO659" s="173">
        <f>Table1[[#This Row],[ORDER QUANTITY
to be collected BEFORE 31.3.22]]</f>
        <v>0</v>
      </c>
      <c r="AP659" s="174">
        <f t="shared" si="107"/>
        <v>0</v>
      </c>
      <c r="AQ659" s="174">
        <f>IFERROR(INDEX(Retail!H:H,MATCH($D659,Retail!$D:$D,0)),0)</f>
        <v>0</v>
      </c>
      <c r="AR659" s="174">
        <f>IFERROR(INDEX(Retail!J:J,MATCH($D659,Retail!$D:$D,0)),0)</f>
        <v>0</v>
      </c>
      <c r="AS659" s="174">
        <f>IFERROR(INDEX('NEW2022'!H:H,MATCH($D659,'NEW2022'!D:D,0)),0)</f>
        <v>0</v>
      </c>
      <c r="AT659" s="174">
        <f>IFERROR(INDEX('NEW2022'!J:J,MATCH($D659,'NEW2022'!D:D,0)),0)</f>
        <v>0</v>
      </c>
      <c r="AU659" s="174">
        <f>IFERROR(INDEX('Quiet Items'!H:H,MATCH($D659,'Quiet Items'!D:D,0)),0)</f>
        <v>0</v>
      </c>
      <c r="AV659" s="174">
        <f>IFERROR(INDEX('Quiet Items'!J:J,MATCH($D659,'Quiet Items'!D:D,0)),0)</f>
        <v>0</v>
      </c>
      <c r="AW659" s="174">
        <f>IFERROR(INDEX('1.4G'!H:H,MATCH($D659,'1.4G'!D:D,0)),0)</f>
        <v>0</v>
      </c>
      <c r="AX659" s="174">
        <f>IFERROR(INDEX('1.4G'!J:J,MATCH($D659,'1.4G'!D:D,0)),0)</f>
        <v>0</v>
      </c>
      <c r="AY659" s="174">
        <f t="shared" ref="AY659:AY723" si="112">IF(OR(AU659&gt;0,AW659&gt;0,AO659&gt;0,AS659&gt;0,AQ659&gt;0),AU659+AW659+AO659+AS659+AQ659,0)</f>
        <v>0</v>
      </c>
      <c r="AZ659" s="174">
        <f t="shared" ref="AZ659:AZ723" si="113">IF(OR(AV659&gt;0,AX659&gt;0,AP659&gt;0,AT659&gt;0,AR659&gt;0),AV659+AX659+AP659+AT659+AR659,0)</f>
        <v>0</v>
      </c>
      <c r="BA659" s="175">
        <f>IFERROR(Table1[[#This Row],[Line total ordered for now]]*Table1[[#This Row],[GUARANTEED PRICE
for STOCK orders collected before 31.3.22]],0)</f>
        <v>0</v>
      </c>
      <c r="BB659" s="175">
        <f t="shared" si="109"/>
        <v>0</v>
      </c>
      <c r="BC659" s="176">
        <f>(AZ659+Table1[[#This Row],[Line total ordered for now]])*Z659</f>
        <v>0</v>
      </c>
      <c r="BD659" s="200">
        <v>53.091000000000001</v>
      </c>
      <c r="BE659" s="65"/>
      <c r="BF659" s="65"/>
      <c r="BG659" s="65"/>
      <c r="BH659" s="65"/>
      <c r="BI659" s="65"/>
      <c r="BJ659" s="65"/>
      <c r="BK659" s="65"/>
      <c r="BL659" s="55"/>
      <c r="BM659"/>
      <c r="BN659"/>
      <c r="BO659"/>
      <c r="BP659"/>
      <c r="BQ659"/>
      <c r="BR659"/>
      <c r="BS659"/>
      <c r="BT659"/>
    </row>
    <row r="660" spans="1:72" ht="15.75">
      <c r="A660" s="202">
        <v>657</v>
      </c>
      <c r="B660" s="68" t="s">
        <v>6378</v>
      </c>
      <c r="C660" s="149" t="s">
        <v>157</v>
      </c>
      <c r="D660" s="149" t="s">
        <v>41</v>
      </c>
      <c r="E660" s="149" t="s">
        <v>335</v>
      </c>
      <c r="F660" s="158" t="str">
        <f t="shared" si="111"/>
        <v>Video</v>
      </c>
      <c r="G660" s="187">
        <v>0</v>
      </c>
      <c r="H660" s="150"/>
      <c r="I660" s="184">
        <v>94.79</v>
      </c>
      <c r="J660" s="150"/>
      <c r="K660" s="151">
        <v>18.615585767618125</v>
      </c>
      <c r="L660" s="152">
        <v>106.1088388754233</v>
      </c>
      <c r="M660" s="152">
        <v>111.69351460570874</v>
      </c>
      <c r="N660" s="153" t="s">
        <v>144</v>
      </c>
      <c r="O660" s="154">
        <v>6</v>
      </c>
      <c r="P660" s="153">
        <v>36</v>
      </c>
      <c r="Q660" s="153" t="s">
        <v>147</v>
      </c>
      <c r="R660" s="155">
        <v>25</v>
      </c>
      <c r="S660" s="155">
        <v>4.08</v>
      </c>
      <c r="T660" s="155">
        <v>0.3</v>
      </c>
      <c r="U660" s="154" t="s">
        <v>94</v>
      </c>
      <c r="V660" s="153" t="s">
        <v>89</v>
      </c>
      <c r="W660" s="153" t="s">
        <v>169</v>
      </c>
      <c r="X660" s="151">
        <v>64.989999999999995</v>
      </c>
      <c r="Y660" s="151">
        <v>48.99</v>
      </c>
      <c r="Z660" s="156">
        <v>5.4899999999999997E-2</v>
      </c>
      <c r="AA660" s="153" t="s">
        <v>168</v>
      </c>
      <c r="AB660" s="153" t="s">
        <v>5877</v>
      </c>
      <c r="AC660" s="153" t="s">
        <v>6061</v>
      </c>
      <c r="AD660" s="157" t="s">
        <v>4672</v>
      </c>
      <c r="AE660" s="110">
        <v>0</v>
      </c>
      <c r="AF660" s="110">
        <v>59</v>
      </c>
      <c r="AG660" s="112">
        <f t="shared" si="110"/>
        <v>0</v>
      </c>
      <c r="AH660" s="110">
        <f>SUM(AG$4:AG660)</f>
        <v>16</v>
      </c>
      <c r="AI660" s="112">
        <f t="shared" si="108"/>
        <v>1</v>
      </c>
      <c r="AJ660" s="110">
        <f>COUNTIF(AI$4:AI660,"&gt;0")</f>
        <v>95</v>
      </c>
      <c r="AK660" s="110">
        <v>0</v>
      </c>
      <c r="AL660" s="110">
        <v>64</v>
      </c>
      <c r="AM660" s="172" t="str">
        <f>IF(OR(Table1[[#This Row],[Line total ordered for now]]&gt;0,Table1[[#This Row],[Line total ordered for season]]&gt;0),1,"")</f>
        <v/>
      </c>
      <c r="AN660" s="173">
        <f>COUNTIF(AM$4:AM660,"&gt;0")</f>
        <v>0</v>
      </c>
      <c r="AO660" s="173">
        <f>Table1[[#This Row],[ORDER QUANTITY
to be collected BEFORE 31.3.22]]</f>
        <v>0</v>
      </c>
      <c r="AP660" s="174">
        <f t="shared" si="107"/>
        <v>0</v>
      </c>
      <c r="AQ660" s="174">
        <f>IFERROR(INDEX(Retail!H:H,MATCH($D660,Retail!$D:$D,0)),0)</f>
        <v>0</v>
      </c>
      <c r="AR660" s="174">
        <f>IFERROR(INDEX(Retail!J:J,MATCH($D660,Retail!$D:$D,0)),0)</f>
        <v>0</v>
      </c>
      <c r="AS660" s="174">
        <f>IFERROR(INDEX('NEW2022'!H:H,MATCH($D660,'NEW2022'!D:D,0)),0)</f>
        <v>0</v>
      </c>
      <c r="AT660" s="174">
        <f>IFERROR(INDEX('NEW2022'!J:J,MATCH($D660,'NEW2022'!D:D,0)),0)</f>
        <v>0</v>
      </c>
      <c r="AU660" s="174">
        <f>IFERROR(INDEX('Quiet Items'!H:H,MATCH($D660,'Quiet Items'!D:D,0)),0)</f>
        <v>0</v>
      </c>
      <c r="AV660" s="174">
        <f>IFERROR(INDEX('Quiet Items'!J:J,MATCH($D660,'Quiet Items'!D:D,0)),0)</f>
        <v>0</v>
      </c>
      <c r="AW660" s="174">
        <f>IFERROR(INDEX('1.4G'!H:H,MATCH($D660,'1.4G'!D:D,0)),0)</f>
        <v>0</v>
      </c>
      <c r="AX660" s="174">
        <f>IFERROR(INDEX('1.4G'!J:J,MATCH($D660,'1.4G'!D:D,0)),0)</f>
        <v>0</v>
      </c>
      <c r="AY660" s="174">
        <f t="shared" si="112"/>
        <v>0</v>
      </c>
      <c r="AZ660" s="174">
        <f t="shared" si="113"/>
        <v>0</v>
      </c>
      <c r="BA660" s="175">
        <f>IFERROR(Table1[[#This Row],[Line total ordered for now]]*Table1[[#This Row],[GUARANTEED PRICE
for STOCK orders collected before 31.3.22]],0)</f>
        <v>0</v>
      </c>
      <c r="BB660" s="175">
        <f t="shared" si="109"/>
        <v>0</v>
      </c>
      <c r="BC660" s="176">
        <f>(AZ660+Table1[[#This Row],[Line total ordered for now]])*Z660</f>
        <v>0</v>
      </c>
      <c r="BD660" s="200">
        <v>100.52416314513788</v>
      </c>
      <c r="BE660" s="65"/>
      <c r="BF660" s="65"/>
      <c r="BG660" s="65"/>
      <c r="BH660" s="65"/>
      <c r="BI660" s="65"/>
      <c r="BJ660" s="65"/>
      <c r="BK660" s="65"/>
      <c r="BL660" s="55"/>
      <c r="BM660"/>
      <c r="BN660"/>
      <c r="BO660"/>
      <c r="BP660"/>
      <c r="BQ660"/>
      <c r="BR660"/>
      <c r="BS660"/>
      <c r="BT660"/>
    </row>
    <row r="661" spans="1:72" ht="15.75">
      <c r="A661" s="202">
        <v>658</v>
      </c>
      <c r="B661" s="68" t="s">
        <v>6378</v>
      </c>
      <c r="C661" s="149" t="s">
        <v>157</v>
      </c>
      <c r="D661" s="149" t="s">
        <v>42</v>
      </c>
      <c r="E661" s="149" t="s">
        <v>334</v>
      </c>
      <c r="F661" s="158" t="str">
        <f t="shared" si="111"/>
        <v>Video</v>
      </c>
      <c r="G661" s="187">
        <v>0</v>
      </c>
      <c r="H661" s="150"/>
      <c r="I661" s="184">
        <v>102.18</v>
      </c>
      <c r="J661" s="150"/>
      <c r="K661" s="151">
        <v>18.971426671414999</v>
      </c>
      <c r="L661" s="152">
        <v>108.13713202706549</v>
      </c>
      <c r="M661" s="152">
        <v>113.82856002849</v>
      </c>
      <c r="N661" s="153" t="s">
        <v>144</v>
      </c>
      <c r="O661" s="154">
        <v>6</v>
      </c>
      <c r="P661" s="153">
        <v>38</v>
      </c>
      <c r="Q661" s="153" t="s">
        <v>147</v>
      </c>
      <c r="R661" s="155">
        <v>25</v>
      </c>
      <c r="S661" s="155">
        <v>4.08</v>
      </c>
      <c r="T661" s="155">
        <v>0.3</v>
      </c>
      <c r="U661" s="154" t="s">
        <v>94</v>
      </c>
      <c r="V661" s="153" t="s">
        <v>89</v>
      </c>
      <c r="W661" s="153" t="s">
        <v>169</v>
      </c>
      <c r="X661" s="151">
        <v>64.989999999999995</v>
      </c>
      <c r="Y661" s="151">
        <v>48.99</v>
      </c>
      <c r="Z661" s="156">
        <v>5.4899999999999997E-2</v>
      </c>
      <c r="AA661" s="153" t="s">
        <v>168</v>
      </c>
      <c r="AB661" s="153" t="s">
        <v>5873</v>
      </c>
      <c r="AC661" s="153" t="s">
        <v>6061</v>
      </c>
      <c r="AD661" s="157" t="s">
        <v>300</v>
      </c>
      <c r="AE661" s="110">
        <v>0</v>
      </c>
      <c r="AF661" s="110">
        <v>59</v>
      </c>
      <c r="AG661" s="112">
        <f t="shared" si="110"/>
        <v>0</v>
      </c>
      <c r="AH661" s="110">
        <f>SUM(AG$4:AG661)</f>
        <v>16</v>
      </c>
      <c r="AI661" s="112">
        <f t="shared" si="108"/>
        <v>1</v>
      </c>
      <c r="AJ661" s="110">
        <f>COUNTIF(AI$4:AI661,"&gt;0")</f>
        <v>96</v>
      </c>
      <c r="AK661" s="110">
        <v>0</v>
      </c>
      <c r="AL661" s="110">
        <v>64</v>
      </c>
      <c r="AM661" s="172" t="str">
        <f>IF(OR(Table1[[#This Row],[Line total ordered for now]]&gt;0,Table1[[#This Row],[Line total ordered for season]]&gt;0),1,"")</f>
        <v/>
      </c>
      <c r="AN661" s="173">
        <f>COUNTIF(AM$4:AM661,"&gt;0")</f>
        <v>0</v>
      </c>
      <c r="AO661" s="173">
        <f>Table1[[#This Row],[ORDER QUANTITY
to be collected BEFORE 31.3.22]]</f>
        <v>0</v>
      </c>
      <c r="AP661" s="174">
        <f t="shared" si="107"/>
        <v>0</v>
      </c>
      <c r="AQ661" s="174">
        <f>IFERROR(INDEX(Retail!H:H,MATCH($D661,Retail!$D:$D,0)),0)</f>
        <v>0</v>
      </c>
      <c r="AR661" s="174">
        <f>IFERROR(INDEX(Retail!J:J,MATCH($D661,Retail!$D:$D,0)),0)</f>
        <v>0</v>
      </c>
      <c r="AS661" s="174">
        <f>IFERROR(INDEX('NEW2022'!H:H,MATCH($D661,'NEW2022'!D:D,0)),0)</f>
        <v>0</v>
      </c>
      <c r="AT661" s="174">
        <f>IFERROR(INDEX('NEW2022'!J:J,MATCH($D661,'NEW2022'!D:D,0)),0)</f>
        <v>0</v>
      </c>
      <c r="AU661" s="174">
        <f>IFERROR(INDEX('Quiet Items'!H:H,MATCH($D661,'Quiet Items'!D:D,0)),0)</f>
        <v>0</v>
      </c>
      <c r="AV661" s="174">
        <f>IFERROR(INDEX('Quiet Items'!J:J,MATCH($D661,'Quiet Items'!D:D,0)),0)</f>
        <v>0</v>
      </c>
      <c r="AW661" s="174">
        <f>IFERROR(INDEX('1.4G'!H:H,MATCH($D661,'1.4G'!D:D,0)),0)</f>
        <v>0</v>
      </c>
      <c r="AX661" s="174">
        <f>IFERROR(INDEX('1.4G'!J:J,MATCH($D661,'1.4G'!D:D,0)),0)</f>
        <v>0</v>
      </c>
      <c r="AY661" s="174">
        <f t="shared" si="112"/>
        <v>0</v>
      </c>
      <c r="AZ661" s="174">
        <f t="shared" si="113"/>
        <v>0</v>
      </c>
      <c r="BA661" s="175">
        <f>IFERROR(Table1[[#This Row],[Line total ordered for now]]*Table1[[#This Row],[GUARANTEED PRICE
for STOCK orders collected before 31.3.22]],0)</f>
        <v>0</v>
      </c>
      <c r="BB661" s="175">
        <f t="shared" si="109"/>
        <v>0</v>
      </c>
      <c r="BC661" s="176">
        <f>(AZ661+Table1[[#This Row],[Line total ordered for now]])*Z661</f>
        <v>0</v>
      </c>
      <c r="BD661" s="200">
        <v>102.44570402564101</v>
      </c>
      <c r="BE661" s="65"/>
      <c r="BF661" s="65"/>
      <c r="BG661" s="65"/>
      <c r="BH661" s="65"/>
      <c r="BI661" s="65"/>
      <c r="BJ661" s="65"/>
      <c r="BK661" s="65"/>
      <c r="BL661" s="55"/>
      <c r="BM661"/>
      <c r="BN661"/>
      <c r="BO661"/>
      <c r="BP661"/>
      <c r="BQ661"/>
      <c r="BR661"/>
      <c r="BS661"/>
      <c r="BT661"/>
    </row>
    <row r="662" spans="1:72" ht="15.75">
      <c r="A662" s="202">
        <v>659</v>
      </c>
      <c r="B662" s="68" t="s">
        <v>6378</v>
      </c>
      <c r="C662" s="149" t="s">
        <v>157</v>
      </c>
      <c r="D662" s="149" t="s">
        <v>124</v>
      </c>
      <c r="E662" s="149" t="s">
        <v>456</v>
      </c>
      <c r="F662" s="158" t="str">
        <f t="shared" si="111"/>
        <v>Video</v>
      </c>
      <c r="G662" s="187">
        <v>0</v>
      </c>
      <c r="H662" s="150"/>
      <c r="I662" s="184">
        <v>64.14</v>
      </c>
      <c r="J662" s="150"/>
      <c r="K662" s="151">
        <v>19.015497113771968</v>
      </c>
      <c r="L662" s="152">
        <v>72.258889032333471</v>
      </c>
      <c r="M662" s="152">
        <v>76.061988455087871</v>
      </c>
      <c r="N662" s="153" t="s">
        <v>144</v>
      </c>
      <c r="O662" s="154">
        <v>4</v>
      </c>
      <c r="P662" s="153">
        <v>30</v>
      </c>
      <c r="Q662" s="153" t="s">
        <v>147</v>
      </c>
      <c r="R662" s="155">
        <v>17</v>
      </c>
      <c r="S662" s="155">
        <v>2.5</v>
      </c>
      <c r="T662" s="155">
        <v>0.3</v>
      </c>
      <c r="U662" s="154" t="s">
        <v>94</v>
      </c>
      <c r="V662" s="153" t="s">
        <v>89</v>
      </c>
      <c r="W662" s="153" t="s">
        <v>169</v>
      </c>
      <c r="X662" s="151">
        <v>64.989999999999995</v>
      </c>
      <c r="Y662" s="151">
        <v>48.99</v>
      </c>
      <c r="Z662" s="156">
        <v>3.8699999999999998E-2</v>
      </c>
      <c r="AA662" s="153" t="s">
        <v>188</v>
      </c>
      <c r="AB662" s="153" t="s">
        <v>5249</v>
      </c>
      <c r="AC662" s="153" t="s">
        <v>141</v>
      </c>
      <c r="AD662" s="157" t="s">
        <v>497</v>
      </c>
      <c r="AE662" s="110">
        <v>0</v>
      </c>
      <c r="AF662" s="110">
        <v>59</v>
      </c>
      <c r="AG662" s="112">
        <f t="shared" si="110"/>
        <v>0</v>
      </c>
      <c r="AH662" s="110">
        <f>SUM(AG$4:AG662)</f>
        <v>16</v>
      </c>
      <c r="AI662" s="112">
        <f t="shared" si="108"/>
        <v>1</v>
      </c>
      <c r="AJ662" s="110">
        <f>COUNTIF(AI$4:AI662,"&gt;0")</f>
        <v>97</v>
      </c>
      <c r="AK662" s="110">
        <v>0</v>
      </c>
      <c r="AL662" s="110">
        <v>64</v>
      </c>
      <c r="AM662" s="172" t="str">
        <f>IF(OR(Table1[[#This Row],[Line total ordered for now]]&gt;0,Table1[[#This Row],[Line total ordered for season]]&gt;0),1,"")</f>
        <v/>
      </c>
      <c r="AN662" s="173">
        <f>COUNTIF(AM$4:AM662,"&gt;0")</f>
        <v>0</v>
      </c>
      <c r="AO662" s="173">
        <f>Table1[[#This Row],[ORDER QUANTITY
to be collected BEFORE 31.3.22]]</f>
        <v>0</v>
      </c>
      <c r="AP662" s="174">
        <f t="shared" si="107"/>
        <v>0</v>
      </c>
      <c r="AQ662" s="174">
        <f>IFERROR(INDEX(Retail!H:H,MATCH($D662,Retail!$D:$D,0)),0)</f>
        <v>0</v>
      </c>
      <c r="AR662" s="174">
        <f>IFERROR(INDEX(Retail!J:J,MATCH($D662,Retail!$D:$D,0)),0)</f>
        <v>0</v>
      </c>
      <c r="AS662" s="174">
        <f>IFERROR(INDEX('NEW2022'!H:H,MATCH($D662,'NEW2022'!D:D,0)),0)</f>
        <v>0</v>
      </c>
      <c r="AT662" s="174">
        <f>IFERROR(INDEX('NEW2022'!J:J,MATCH($D662,'NEW2022'!D:D,0)),0)</f>
        <v>0</v>
      </c>
      <c r="AU662" s="174">
        <f>IFERROR(INDEX('Quiet Items'!H:H,MATCH($D662,'Quiet Items'!D:D,0)),0)</f>
        <v>0</v>
      </c>
      <c r="AV662" s="174">
        <f>IFERROR(INDEX('Quiet Items'!J:J,MATCH($D662,'Quiet Items'!D:D,0)),0)</f>
        <v>0</v>
      </c>
      <c r="AW662" s="174">
        <f>IFERROR(INDEX('1.4G'!H:H,MATCH($D662,'1.4G'!D:D,0)),0)</f>
        <v>0</v>
      </c>
      <c r="AX662" s="174">
        <f>IFERROR(INDEX('1.4G'!J:J,MATCH($D662,'1.4G'!D:D,0)),0)</f>
        <v>0</v>
      </c>
      <c r="AY662" s="174">
        <f t="shared" si="112"/>
        <v>0</v>
      </c>
      <c r="AZ662" s="174">
        <f t="shared" si="113"/>
        <v>0</v>
      </c>
      <c r="BA662" s="175">
        <f>IFERROR(Table1[[#This Row],[Line total ordered for now]]*Table1[[#This Row],[GUARANTEED PRICE
for STOCK orders collected before 31.3.22]],0)</f>
        <v>0</v>
      </c>
      <c r="BB662" s="175">
        <f t="shared" si="109"/>
        <v>0</v>
      </c>
      <c r="BC662" s="176">
        <f>(AZ662+Table1[[#This Row],[Line total ordered for now]])*Z662</f>
        <v>0</v>
      </c>
      <c r="BD662" s="200">
        <v>68.455789609579085</v>
      </c>
      <c r="BE662" s="65"/>
      <c r="BF662" s="65"/>
      <c r="BG662" s="65"/>
      <c r="BH662" s="65"/>
      <c r="BI662" s="65"/>
      <c r="BJ662" s="65"/>
      <c r="BK662" s="65"/>
      <c r="BL662" s="55"/>
      <c r="BM662"/>
      <c r="BN662"/>
      <c r="BO662"/>
      <c r="BP662"/>
      <c r="BQ662"/>
      <c r="BR662"/>
      <c r="BS662"/>
      <c r="BT662"/>
    </row>
    <row r="663" spans="1:72" ht="15.75">
      <c r="A663" s="202">
        <v>660</v>
      </c>
      <c r="B663" s="68" t="s">
        <v>6378</v>
      </c>
      <c r="C663" s="149" t="s">
        <v>157</v>
      </c>
      <c r="D663" s="149" t="s">
        <v>43</v>
      </c>
      <c r="E663" s="149" t="s">
        <v>349</v>
      </c>
      <c r="F663" s="158" t="str">
        <f t="shared" si="111"/>
        <v>Video</v>
      </c>
      <c r="G663" s="187">
        <v>0</v>
      </c>
      <c r="H663" s="150"/>
      <c r="I663" s="184">
        <v>102.18</v>
      </c>
      <c r="J663" s="150"/>
      <c r="K663" s="151">
        <v>19.381688414814811</v>
      </c>
      <c r="L663" s="152">
        <v>110.47562396444441</v>
      </c>
      <c r="M663" s="152">
        <v>116.29013048888886</v>
      </c>
      <c r="N663" s="153" t="s">
        <v>144</v>
      </c>
      <c r="O663" s="154">
        <v>6</v>
      </c>
      <c r="P663" s="153">
        <v>42</v>
      </c>
      <c r="Q663" s="153" t="s">
        <v>147</v>
      </c>
      <c r="R663" s="155">
        <v>25</v>
      </c>
      <c r="S663" s="155">
        <v>3.68</v>
      </c>
      <c r="T663" s="155">
        <v>0.3</v>
      </c>
      <c r="U663" s="154" t="s">
        <v>94</v>
      </c>
      <c r="V663" s="153" t="s">
        <v>89</v>
      </c>
      <c r="W663" s="153" t="s">
        <v>169</v>
      </c>
      <c r="X663" s="151">
        <v>64.989999999999995</v>
      </c>
      <c r="Y663" s="151">
        <v>48.99</v>
      </c>
      <c r="Z663" s="156">
        <v>5.4912000000000002E-2</v>
      </c>
      <c r="AA663" s="153" t="s">
        <v>168</v>
      </c>
      <c r="AB663" s="153" t="s">
        <v>5797</v>
      </c>
      <c r="AC663" s="153" t="s">
        <v>149</v>
      </c>
      <c r="AD663" s="157" t="s">
        <v>307</v>
      </c>
      <c r="AE663" s="110">
        <v>0</v>
      </c>
      <c r="AF663" s="110">
        <v>59</v>
      </c>
      <c r="AG663" s="112">
        <f t="shared" si="110"/>
        <v>0</v>
      </c>
      <c r="AH663" s="110">
        <f>SUM(AG$4:AG663)</f>
        <v>16</v>
      </c>
      <c r="AI663" s="112">
        <f t="shared" si="108"/>
        <v>1</v>
      </c>
      <c r="AJ663" s="110">
        <f>COUNTIF(AI$4:AI663,"&gt;0")</f>
        <v>98</v>
      </c>
      <c r="AK663" s="110">
        <v>0</v>
      </c>
      <c r="AL663" s="110">
        <v>64</v>
      </c>
      <c r="AM663" s="172" t="str">
        <f>IF(OR(Table1[[#This Row],[Line total ordered for now]]&gt;0,Table1[[#This Row],[Line total ordered for season]]&gt;0),1,"")</f>
        <v/>
      </c>
      <c r="AN663" s="173">
        <f>COUNTIF(AM$4:AM663,"&gt;0")</f>
        <v>0</v>
      </c>
      <c r="AO663" s="173">
        <f>Table1[[#This Row],[ORDER QUANTITY
to be collected BEFORE 31.3.22]]</f>
        <v>0</v>
      </c>
      <c r="AP663" s="174">
        <f t="shared" si="107"/>
        <v>0</v>
      </c>
      <c r="AQ663" s="174">
        <f>IFERROR(INDEX(Retail!H:H,MATCH($D663,Retail!$D:$D,0)),0)</f>
        <v>0</v>
      </c>
      <c r="AR663" s="174">
        <f>IFERROR(INDEX(Retail!J:J,MATCH($D663,Retail!$D:$D,0)),0)</f>
        <v>0</v>
      </c>
      <c r="AS663" s="174">
        <f>IFERROR(INDEX('NEW2022'!H:H,MATCH($D663,'NEW2022'!D:D,0)),0)</f>
        <v>0</v>
      </c>
      <c r="AT663" s="174">
        <f>IFERROR(INDEX('NEW2022'!J:J,MATCH($D663,'NEW2022'!D:D,0)),0)</f>
        <v>0</v>
      </c>
      <c r="AU663" s="174">
        <f>IFERROR(INDEX('Quiet Items'!H:H,MATCH($D663,'Quiet Items'!D:D,0)),0)</f>
        <v>0</v>
      </c>
      <c r="AV663" s="174">
        <f>IFERROR(INDEX('Quiet Items'!J:J,MATCH($D663,'Quiet Items'!D:D,0)),0)</f>
        <v>0</v>
      </c>
      <c r="AW663" s="174">
        <f>IFERROR(INDEX('1.4G'!H:H,MATCH($D663,'1.4G'!D:D,0)),0)</f>
        <v>0</v>
      </c>
      <c r="AX663" s="174">
        <f>IFERROR(INDEX('1.4G'!J:J,MATCH($D663,'1.4G'!D:D,0)),0)</f>
        <v>0</v>
      </c>
      <c r="AY663" s="174">
        <f t="shared" si="112"/>
        <v>0</v>
      </c>
      <c r="AZ663" s="174">
        <f t="shared" si="113"/>
        <v>0</v>
      </c>
      <c r="BA663" s="175">
        <f>IFERROR(Table1[[#This Row],[Line total ordered for now]]*Table1[[#This Row],[GUARANTEED PRICE
for STOCK orders collected before 31.3.22]],0)</f>
        <v>0</v>
      </c>
      <c r="BB663" s="175">
        <f t="shared" si="109"/>
        <v>0</v>
      </c>
      <c r="BC663" s="176">
        <f>(AZ663+Table1[[#This Row],[Line total ordered for now]])*Z663</f>
        <v>0</v>
      </c>
      <c r="BD663" s="200">
        <v>104.66111743999998</v>
      </c>
      <c r="BE663" s="65"/>
      <c r="BF663" s="65"/>
      <c r="BG663" s="65"/>
      <c r="BH663" s="65"/>
      <c r="BI663" s="65"/>
      <c r="BJ663" s="65"/>
      <c r="BK663" s="65"/>
      <c r="BL663" s="55"/>
      <c r="BM663"/>
      <c r="BN663"/>
      <c r="BO663"/>
      <c r="BP663"/>
      <c r="BQ663"/>
      <c r="BR663"/>
      <c r="BS663"/>
      <c r="BT663"/>
    </row>
    <row r="664" spans="1:72" ht="15.75">
      <c r="A664" s="202">
        <v>661</v>
      </c>
      <c r="B664" s="68" t="s">
        <v>6378</v>
      </c>
      <c r="C664" s="149" t="s">
        <v>157</v>
      </c>
      <c r="D664" s="149" t="s">
        <v>6150</v>
      </c>
      <c r="E664" s="149" t="s">
        <v>6151</v>
      </c>
      <c r="F664" s="158" t="str">
        <f t="shared" si="111"/>
        <v>Video</v>
      </c>
      <c r="G664" s="187">
        <v>81</v>
      </c>
      <c r="H664" s="150"/>
      <c r="I664" s="184">
        <v>54.5</v>
      </c>
      <c r="J664" s="150"/>
      <c r="K664" s="151">
        <v>27.25</v>
      </c>
      <c r="L664" s="152">
        <v>51.78</v>
      </c>
      <c r="M664" s="152">
        <v>54.5</v>
      </c>
      <c r="N664" s="153" t="s">
        <v>148</v>
      </c>
      <c r="O664" s="154">
        <v>2</v>
      </c>
      <c r="P664" s="153">
        <v>60</v>
      </c>
      <c r="Q664" s="153" t="s">
        <v>147</v>
      </c>
      <c r="R664" s="155">
        <v>15</v>
      </c>
      <c r="S664" s="155">
        <v>1.82</v>
      </c>
      <c r="T664" s="155">
        <v>0</v>
      </c>
      <c r="U664" s="154" t="s">
        <v>95</v>
      </c>
      <c r="V664" s="153" t="s">
        <v>88</v>
      </c>
      <c r="W664" s="153" t="s">
        <v>169</v>
      </c>
      <c r="X664" s="151">
        <v>97.99</v>
      </c>
      <c r="Y664" s="151">
        <v>82.99</v>
      </c>
      <c r="Z664" s="156">
        <v>3.5000000000000003E-2</v>
      </c>
      <c r="AA664" s="153">
        <v>0</v>
      </c>
      <c r="AB664" s="153" t="s">
        <v>6153</v>
      </c>
      <c r="AC664" s="153">
        <v>0</v>
      </c>
      <c r="AD664" s="157" t="s">
        <v>6152</v>
      </c>
      <c r="AE664" s="110">
        <v>0</v>
      </c>
      <c r="AF664" s="110">
        <v>59</v>
      </c>
      <c r="AG664" s="112">
        <f t="shared" si="110"/>
        <v>0</v>
      </c>
      <c r="AH664" s="110">
        <f>SUM(AG$4:AG664)</f>
        <v>16</v>
      </c>
      <c r="AI664" s="112">
        <f t="shared" si="108"/>
        <v>1</v>
      </c>
      <c r="AJ664" s="110">
        <f>COUNTIF(AI$4:AI664,"&gt;0")</f>
        <v>99</v>
      </c>
      <c r="AK664" s="110">
        <v>1</v>
      </c>
      <c r="AL664" s="110">
        <v>65</v>
      </c>
      <c r="AM664" s="172" t="str">
        <f>IF(OR(Table1[[#This Row],[Line total ordered for now]]&gt;0,Table1[[#This Row],[Line total ordered for season]]&gt;0),1,"")</f>
        <v/>
      </c>
      <c r="AN664" s="173">
        <f>COUNTIF(AM$4:AM664,"&gt;0")</f>
        <v>0</v>
      </c>
      <c r="AO664" s="173">
        <f>Table1[[#This Row],[ORDER QUANTITY
to be collected BEFORE 31.3.22]]</f>
        <v>0</v>
      </c>
      <c r="AP664" s="174">
        <f t="shared" si="107"/>
        <v>0</v>
      </c>
      <c r="AQ664" s="174">
        <f>IFERROR(INDEX(Retail!H:H,MATCH($D664,Retail!$D:$D,0)),0)</f>
        <v>0</v>
      </c>
      <c r="AR664" s="174">
        <f>IFERROR(INDEX(Retail!J:J,MATCH($D664,Retail!$D:$D,0)),0)</f>
        <v>0</v>
      </c>
      <c r="AS664" s="174">
        <f>IFERROR(INDEX('NEW2022'!H:H,MATCH($D664,'NEW2022'!D:D,0)),0)</f>
        <v>0</v>
      </c>
      <c r="AT664" s="174">
        <f>IFERROR(INDEX('NEW2022'!J:J,MATCH($D664,'NEW2022'!D:D,0)),0)</f>
        <v>0</v>
      </c>
      <c r="AU664" s="174">
        <f>IFERROR(INDEX('Quiet Items'!H:H,MATCH($D664,'Quiet Items'!D:D,0)),0)</f>
        <v>0</v>
      </c>
      <c r="AV664" s="174">
        <f>IFERROR(INDEX('Quiet Items'!J:J,MATCH($D664,'Quiet Items'!D:D,0)),0)</f>
        <v>0</v>
      </c>
      <c r="AW664" s="174">
        <f>IFERROR(INDEX('1.4G'!H:H,MATCH($D664,'1.4G'!D:D,0)),0)</f>
        <v>0</v>
      </c>
      <c r="AX664" s="174">
        <f>IFERROR(INDEX('1.4G'!J:J,MATCH($D664,'1.4G'!D:D,0)),0)</f>
        <v>0</v>
      </c>
      <c r="AY664" s="174">
        <f t="shared" si="112"/>
        <v>0</v>
      </c>
      <c r="AZ664" s="174">
        <f t="shared" si="113"/>
        <v>0</v>
      </c>
      <c r="BA664" s="175">
        <f>IFERROR(Table1[[#This Row],[Line total ordered for now]]*Table1[[#This Row],[GUARANTEED PRICE
for STOCK orders collected before 31.3.22]],0)</f>
        <v>0</v>
      </c>
      <c r="BB664" s="175">
        <f t="shared" si="109"/>
        <v>0</v>
      </c>
      <c r="BC664" s="176">
        <f>(AZ664+Table1[[#This Row],[Line total ordered for now]])*Z664</f>
        <v>0</v>
      </c>
      <c r="BD664" s="200">
        <v>49.050000000000004</v>
      </c>
      <c r="BE664" s="65"/>
      <c r="BF664" s="65"/>
      <c r="BG664" s="65"/>
      <c r="BH664" s="65"/>
      <c r="BI664" s="65"/>
      <c r="BJ664" s="65"/>
      <c r="BK664" s="65"/>
      <c r="BL664" s="55"/>
      <c r="BM664"/>
      <c r="BN664"/>
      <c r="BO664"/>
      <c r="BP664"/>
      <c r="BQ664"/>
      <c r="BR664"/>
      <c r="BS664"/>
      <c r="BT664"/>
    </row>
    <row r="665" spans="1:72" ht="15.75">
      <c r="A665" s="202">
        <v>662</v>
      </c>
      <c r="B665" s="68" t="s">
        <v>6378</v>
      </c>
      <c r="C665" s="149" t="s">
        <v>157</v>
      </c>
      <c r="D665" s="149" t="s">
        <v>1545</v>
      </c>
      <c r="E665" s="149" t="s">
        <v>1546</v>
      </c>
      <c r="F665" s="158" t="str">
        <f t="shared" si="111"/>
        <v>Video</v>
      </c>
      <c r="G665" s="187">
        <v>4</v>
      </c>
      <c r="H665" s="150"/>
      <c r="I665" s="184">
        <v>52.55</v>
      </c>
      <c r="J665" s="150"/>
      <c r="K665" s="151">
        <v>28.158762223266184</v>
      </c>
      <c r="L665" s="152">
        <v>53.600999999999999</v>
      </c>
      <c r="M665" s="152">
        <v>56.317524446532367</v>
      </c>
      <c r="N665" s="153" t="s">
        <v>148</v>
      </c>
      <c r="O665" s="154">
        <v>2</v>
      </c>
      <c r="P665" s="153">
        <v>30</v>
      </c>
      <c r="Q665" s="153" t="s">
        <v>147</v>
      </c>
      <c r="R665" s="155">
        <v>14</v>
      </c>
      <c r="S665" s="155">
        <v>5.62</v>
      </c>
      <c r="T665" s="155">
        <v>0.3</v>
      </c>
      <c r="U665" s="154" t="s">
        <v>94</v>
      </c>
      <c r="V665" s="153" t="s">
        <v>89</v>
      </c>
      <c r="W665" s="153" t="s">
        <v>627</v>
      </c>
      <c r="X665" s="151" t="s">
        <v>6378</v>
      </c>
      <c r="Y665" s="151" t="s">
        <v>6378</v>
      </c>
      <c r="Z665" s="156">
        <v>3.0599999999999999E-2</v>
      </c>
      <c r="AA665" s="153" t="s">
        <v>624</v>
      </c>
      <c r="AB665" s="153" t="s">
        <v>5137</v>
      </c>
      <c r="AC665" s="153" t="s">
        <v>149</v>
      </c>
      <c r="AD665" s="157" t="s">
        <v>1547</v>
      </c>
      <c r="AE665" s="110">
        <v>0</v>
      </c>
      <c r="AF665" s="110">
        <v>59</v>
      </c>
      <c r="AG665" s="112">
        <f t="shared" si="110"/>
        <v>0</v>
      </c>
      <c r="AH665" s="110">
        <f>SUM(AG$4:AG665)</f>
        <v>16</v>
      </c>
      <c r="AI665" s="112">
        <f t="shared" si="108"/>
        <v>0</v>
      </c>
      <c r="AJ665" s="110">
        <f>COUNTIF(AI$4:AI665,"&gt;0")</f>
        <v>99</v>
      </c>
      <c r="AK665" s="110">
        <v>0</v>
      </c>
      <c r="AL665" s="110">
        <v>65</v>
      </c>
      <c r="AM665" s="172" t="str">
        <f>IF(OR(Table1[[#This Row],[Line total ordered for now]]&gt;0,Table1[[#This Row],[Line total ordered for season]]&gt;0),1,"")</f>
        <v/>
      </c>
      <c r="AN665" s="173">
        <f>COUNTIF(AM$4:AM665,"&gt;0")</f>
        <v>0</v>
      </c>
      <c r="AO665" s="173">
        <f>Table1[[#This Row],[ORDER QUANTITY
to be collected BEFORE 31.3.22]]</f>
        <v>0</v>
      </c>
      <c r="AP665" s="174">
        <f t="shared" si="107"/>
        <v>0</v>
      </c>
      <c r="AQ665" s="174">
        <f>IFERROR(INDEX(Retail!H:H,MATCH($D665,Retail!$D:$D,0)),0)</f>
        <v>0</v>
      </c>
      <c r="AR665" s="174">
        <f>IFERROR(INDEX(Retail!J:J,MATCH($D665,Retail!$D:$D,0)),0)</f>
        <v>0</v>
      </c>
      <c r="AS665" s="174">
        <f>IFERROR(INDEX('NEW2022'!H:H,MATCH($D665,'NEW2022'!D:D,0)),0)</f>
        <v>0</v>
      </c>
      <c r="AT665" s="174">
        <f>IFERROR(INDEX('NEW2022'!J:J,MATCH($D665,'NEW2022'!D:D,0)),0)</f>
        <v>0</v>
      </c>
      <c r="AU665" s="174">
        <f>IFERROR(INDEX('Quiet Items'!H:H,MATCH($D665,'Quiet Items'!D:D,0)),0)</f>
        <v>0</v>
      </c>
      <c r="AV665" s="174">
        <f>IFERROR(INDEX('Quiet Items'!J:J,MATCH($D665,'Quiet Items'!D:D,0)),0)</f>
        <v>0</v>
      </c>
      <c r="AW665" s="174">
        <f>IFERROR(INDEX('1.4G'!H:H,MATCH($D665,'1.4G'!D:D,0)),0)</f>
        <v>0</v>
      </c>
      <c r="AX665" s="174">
        <f>IFERROR(INDEX('1.4G'!J:J,MATCH($D665,'1.4G'!D:D,0)),0)</f>
        <v>0</v>
      </c>
      <c r="AY665" s="174">
        <f t="shared" si="112"/>
        <v>0</v>
      </c>
      <c r="AZ665" s="174">
        <f t="shared" si="113"/>
        <v>0</v>
      </c>
      <c r="BA665" s="175">
        <f>IFERROR(Table1[[#This Row],[Line total ordered for now]]*Table1[[#This Row],[GUARANTEED PRICE
for STOCK orders collected before 31.3.22]],0)</f>
        <v>0</v>
      </c>
      <c r="BB665" s="175">
        <f t="shared" si="109"/>
        <v>0</v>
      </c>
      <c r="BC665" s="176">
        <f>(AZ665+Table1[[#This Row],[Line total ordered for now]])*Z665</f>
        <v>0</v>
      </c>
      <c r="BD665" s="200">
        <v>47.869895779552508</v>
      </c>
      <c r="BE665" s="65"/>
      <c r="BF665" s="65"/>
      <c r="BG665" s="65"/>
      <c r="BH665" s="65"/>
      <c r="BI665" s="65"/>
      <c r="BJ665" s="65"/>
      <c r="BK665" s="65"/>
      <c r="BL665" s="55"/>
      <c r="BM665"/>
      <c r="BN665"/>
      <c r="BO665"/>
      <c r="BP665"/>
      <c r="BQ665"/>
      <c r="BR665"/>
      <c r="BS665"/>
      <c r="BT665"/>
    </row>
    <row r="666" spans="1:72" ht="15.75">
      <c r="A666" s="202">
        <v>663</v>
      </c>
      <c r="B666" s="68" t="s">
        <v>6378</v>
      </c>
      <c r="C666" s="149" t="s">
        <v>157</v>
      </c>
      <c r="D666" s="149" t="s">
        <v>2855</v>
      </c>
      <c r="E666" s="149" t="s">
        <v>2856</v>
      </c>
      <c r="F666" s="158" t="str">
        <f t="shared" si="111"/>
        <v>Video</v>
      </c>
      <c r="G666" s="187">
        <v>20</v>
      </c>
      <c r="H666" s="150"/>
      <c r="I666" s="184">
        <v>54.73</v>
      </c>
      <c r="J666" s="150"/>
      <c r="K666" s="151">
        <v>28.457002412109002</v>
      </c>
      <c r="L666" s="152">
        <v>55.824599999999997</v>
      </c>
      <c r="M666" s="152">
        <v>56.914004824218004</v>
      </c>
      <c r="N666" s="153" t="s">
        <v>148</v>
      </c>
      <c r="O666" s="154">
        <v>2</v>
      </c>
      <c r="P666" s="153">
        <v>33</v>
      </c>
      <c r="Q666" s="153" t="s">
        <v>146</v>
      </c>
      <c r="R666" s="155">
        <v>16</v>
      </c>
      <c r="S666" s="155">
        <v>2.2000000000000002</v>
      </c>
      <c r="T666" s="155">
        <v>0.3</v>
      </c>
      <c r="U666" s="154" t="s">
        <v>95</v>
      </c>
      <c r="V666" s="153" t="s">
        <v>88</v>
      </c>
      <c r="W666" s="153" t="s">
        <v>627</v>
      </c>
      <c r="X666" s="151" t="s">
        <v>6378</v>
      </c>
      <c r="Y666" s="151" t="s">
        <v>6378</v>
      </c>
      <c r="Z666" s="156">
        <v>3.85E-2</v>
      </c>
      <c r="AA666" s="153" t="s">
        <v>793</v>
      </c>
      <c r="AB666" s="153" t="s">
        <v>4989</v>
      </c>
      <c r="AC666" s="153" t="s">
        <v>4902</v>
      </c>
      <c r="AD666" s="157" t="s">
        <v>2857</v>
      </c>
      <c r="AE666" s="110">
        <v>1</v>
      </c>
      <c r="AF666" s="110">
        <v>60</v>
      </c>
      <c r="AG666" s="112">
        <f t="shared" si="110"/>
        <v>0</v>
      </c>
      <c r="AH666" s="110">
        <f>SUM(AG$4:AG666)</f>
        <v>16</v>
      </c>
      <c r="AI666" s="112">
        <f t="shared" si="108"/>
        <v>0</v>
      </c>
      <c r="AJ666" s="110">
        <f>COUNTIF(AI$4:AI666,"&gt;0")</f>
        <v>99</v>
      </c>
      <c r="AK666" s="110">
        <v>1</v>
      </c>
      <c r="AL666" s="110">
        <v>66</v>
      </c>
      <c r="AM666" s="172" t="str">
        <f>IF(OR(Table1[[#This Row],[Line total ordered for now]]&gt;0,Table1[[#This Row],[Line total ordered for season]]&gt;0),1,"")</f>
        <v/>
      </c>
      <c r="AN666" s="173">
        <f>COUNTIF(AM$4:AM666,"&gt;0")</f>
        <v>0</v>
      </c>
      <c r="AO666" s="173">
        <f>Table1[[#This Row],[ORDER QUANTITY
to be collected BEFORE 31.3.22]]</f>
        <v>0</v>
      </c>
      <c r="AP666" s="174">
        <f t="shared" si="107"/>
        <v>0</v>
      </c>
      <c r="AQ666" s="174">
        <f>IFERROR(INDEX(Retail!H:H,MATCH($D666,Retail!$D:$D,0)),0)</f>
        <v>0</v>
      </c>
      <c r="AR666" s="174">
        <f>IFERROR(INDEX(Retail!J:J,MATCH($D666,Retail!$D:$D,0)),0)</f>
        <v>0</v>
      </c>
      <c r="AS666" s="174">
        <f>IFERROR(INDEX('NEW2022'!H:H,MATCH($D666,'NEW2022'!D:D,0)),0)</f>
        <v>0</v>
      </c>
      <c r="AT666" s="174">
        <f>IFERROR(INDEX('NEW2022'!J:J,MATCH($D666,'NEW2022'!D:D,0)),0)</f>
        <v>0</v>
      </c>
      <c r="AU666" s="174">
        <f>IFERROR(INDEX('Quiet Items'!H:H,MATCH($D666,'Quiet Items'!D:D,0)),0)</f>
        <v>0</v>
      </c>
      <c r="AV666" s="174">
        <f>IFERROR(INDEX('Quiet Items'!J:J,MATCH($D666,'Quiet Items'!D:D,0)),0)</f>
        <v>0</v>
      </c>
      <c r="AW666" s="174">
        <f>IFERROR(INDEX('1.4G'!H:H,MATCH($D666,'1.4G'!D:D,0)),0)</f>
        <v>0</v>
      </c>
      <c r="AX666" s="174">
        <f>IFERROR(INDEX('1.4G'!J:J,MATCH($D666,'1.4G'!D:D,0)),0)</f>
        <v>0</v>
      </c>
      <c r="AY666" s="174">
        <f t="shared" si="112"/>
        <v>0</v>
      </c>
      <c r="AZ666" s="174">
        <f t="shared" si="113"/>
        <v>0</v>
      </c>
      <c r="BA666" s="175">
        <f>IFERROR(Table1[[#This Row],[Line total ordered for now]]*Table1[[#This Row],[GUARANTEED PRICE
for STOCK orders collected before 31.3.22]],0)</f>
        <v>0</v>
      </c>
      <c r="BB666" s="175">
        <f t="shared" si="109"/>
        <v>0</v>
      </c>
      <c r="BC666" s="176">
        <f>(AZ666+Table1[[#This Row],[Line total ordered for now]])*Z666</f>
        <v>0</v>
      </c>
      <c r="BD666" s="200">
        <v>48.3769041005853</v>
      </c>
      <c r="BE666" s="65"/>
      <c r="BF666" s="65"/>
      <c r="BG666" s="65"/>
      <c r="BH666" s="65"/>
      <c r="BI666" s="65"/>
      <c r="BJ666" s="65"/>
      <c r="BK666" s="65"/>
      <c r="BL666" s="55"/>
      <c r="BM666"/>
      <c r="BN666"/>
      <c r="BO666"/>
      <c r="BP666"/>
      <c r="BQ666"/>
      <c r="BR666"/>
      <c r="BS666"/>
      <c r="BT666"/>
    </row>
    <row r="667" spans="1:72" ht="15.75">
      <c r="A667" s="202">
        <v>664</v>
      </c>
      <c r="B667" s="68" t="s">
        <v>6378</v>
      </c>
      <c r="C667" s="149" t="s">
        <v>157</v>
      </c>
      <c r="D667" s="149" t="s">
        <v>6159</v>
      </c>
      <c r="E667" s="149" t="s">
        <v>6160</v>
      </c>
      <c r="F667" s="158" t="str">
        <f t="shared" si="111"/>
        <v>Video</v>
      </c>
      <c r="G667" s="187">
        <v>0</v>
      </c>
      <c r="H667" s="150"/>
      <c r="I667" s="184">
        <v>57.05</v>
      </c>
      <c r="J667" s="150"/>
      <c r="K667" s="151">
        <v>28.524999999999999</v>
      </c>
      <c r="L667" s="152">
        <v>54.19</v>
      </c>
      <c r="M667" s="152">
        <v>57.05</v>
      </c>
      <c r="N667" s="153" t="s">
        <v>148</v>
      </c>
      <c r="O667" s="154">
        <v>2</v>
      </c>
      <c r="P667" s="153">
        <v>40</v>
      </c>
      <c r="Q667" s="153" t="s">
        <v>147</v>
      </c>
      <c r="R667" s="155">
        <v>12.36</v>
      </c>
      <c r="S667" s="155">
        <v>1.38</v>
      </c>
      <c r="T667" s="155">
        <v>0</v>
      </c>
      <c r="U667" s="154" t="s">
        <v>95</v>
      </c>
      <c r="V667" s="153" t="s">
        <v>88</v>
      </c>
      <c r="W667" s="153" t="s">
        <v>169</v>
      </c>
      <c r="X667" s="151">
        <v>97.99</v>
      </c>
      <c r="Y667" s="151">
        <v>82.99</v>
      </c>
      <c r="Z667" s="156">
        <v>3.5000000000000003E-2</v>
      </c>
      <c r="AA667" s="153">
        <v>0</v>
      </c>
      <c r="AB667" s="153">
        <v>0</v>
      </c>
      <c r="AC667" s="153">
        <v>0</v>
      </c>
      <c r="AD667" s="157" t="s">
        <v>6161</v>
      </c>
      <c r="AE667" s="110">
        <v>0</v>
      </c>
      <c r="AF667" s="110">
        <v>60</v>
      </c>
      <c r="AG667" s="112">
        <f t="shared" si="110"/>
        <v>0</v>
      </c>
      <c r="AH667" s="110">
        <f>SUM(AG$4:AG667)</f>
        <v>16</v>
      </c>
      <c r="AI667" s="112">
        <f t="shared" si="108"/>
        <v>1</v>
      </c>
      <c r="AJ667" s="110">
        <f>COUNTIF(AI$4:AI667,"&gt;0")</f>
        <v>100</v>
      </c>
      <c r="AK667" s="110">
        <v>1</v>
      </c>
      <c r="AL667" s="110">
        <v>67</v>
      </c>
      <c r="AM667" s="172" t="str">
        <f>IF(OR(Table1[[#This Row],[Line total ordered for now]]&gt;0,Table1[[#This Row],[Line total ordered for season]]&gt;0),1,"")</f>
        <v/>
      </c>
      <c r="AN667" s="173">
        <f>COUNTIF(AM$4:AM667,"&gt;0")</f>
        <v>0</v>
      </c>
      <c r="AO667" s="173">
        <f>Table1[[#This Row],[ORDER QUANTITY
to be collected BEFORE 31.3.22]]</f>
        <v>0</v>
      </c>
      <c r="AP667" s="174">
        <f t="shared" si="107"/>
        <v>0</v>
      </c>
      <c r="AQ667" s="174">
        <f>IFERROR(INDEX(Retail!H:H,MATCH($D667,Retail!$D:$D,0)),0)</f>
        <v>0</v>
      </c>
      <c r="AR667" s="174">
        <f>IFERROR(INDEX(Retail!J:J,MATCH($D667,Retail!$D:$D,0)),0)</f>
        <v>0</v>
      </c>
      <c r="AS667" s="174">
        <f>IFERROR(INDEX('NEW2022'!H:H,MATCH($D667,'NEW2022'!D:D,0)),0)</f>
        <v>0</v>
      </c>
      <c r="AT667" s="174">
        <f>IFERROR(INDEX('NEW2022'!J:J,MATCH($D667,'NEW2022'!D:D,0)),0)</f>
        <v>0</v>
      </c>
      <c r="AU667" s="174">
        <f>IFERROR(INDEX('Quiet Items'!H:H,MATCH($D667,'Quiet Items'!D:D,0)),0)</f>
        <v>0</v>
      </c>
      <c r="AV667" s="174">
        <f>IFERROR(INDEX('Quiet Items'!J:J,MATCH($D667,'Quiet Items'!D:D,0)),0)</f>
        <v>0</v>
      </c>
      <c r="AW667" s="174">
        <f>IFERROR(INDEX('1.4G'!H:H,MATCH($D667,'1.4G'!D:D,0)),0)</f>
        <v>0</v>
      </c>
      <c r="AX667" s="174">
        <f>IFERROR(INDEX('1.4G'!J:J,MATCH($D667,'1.4G'!D:D,0)),0)</f>
        <v>0</v>
      </c>
      <c r="AY667" s="174">
        <f t="shared" si="112"/>
        <v>0</v>
      </c>
      <c r="AZ667" s="174">
        <f t="shared" si="113"/>
        <v>0</v>
      </c>
      <c r="BA667" s="175">
        <f>IFERROR(Table1[[#This Row],[Line total ordered for now]]*Table1[[#This Row],[GUARANTEED PRICE
for STOCK orders collected before 31.3.22]],0)</f>
        <v>0</v>
      </c>
      <c r="BB667" s="175">
        <f t="shared" si="109"/>
        <v>0</v>
      </c>
      <c r="BC667" s="176">
        <f>(AZ667+Table1[[#This Row],[Line total ordered for now]])*Z667</f>
        <v>0</v>
      </c>
      <c r="BD667" s="200">
        <v>51.344999999999999</v>
      </c>
      <c r="BE667" s="65"/>
      <c r="BF667" s="65"/>
      <c r="BG667" s="65"/>
      <c r="BH667" s="65"/>
      <c r="BI667" s="65"/>
      <c r="BJ667" s="65"/>
      <c r="BK667" s="65"/>
      <c r="BL667" s="55"/>
      <c r="BM667"/>
      <c r="BN667"/>
      <c r="BO667"/>
      <c r="BP667"/>
      <c r="BQ667"/>
      <c r="BR667"/>
      <c r="BS667"/>
      <c r="BT667"/>
    </row>
    <row r="668" spans="1:72" ht="15.75">
      <c r="A668" s="202">
        <v>665</v>
      </c>
      <c r="B668" s="68" t="s">
        <v>6378</v>
      </c>
      <c r="C668" s="149" t="s">
        <v>157</v>
      </c>
      <c r="D668" s="149" t="s">
        <v>4155</v>
      </c>
      <c r="E668" s="149" t="s">
        <v>4156</v>
      </c>
      <c r="F668" s="158" t="str">
        <f t="shared" si="111"/>
        <v>Video</v>
      </c>
      <c r="G668" s="187">
        <v>4</v>
      </c>
      <c r="H668" s="150"/>
      <c r="I668" s="184">
        <v>52.62</v>
      </c>
      <c r="J668" s="150"/>
      <c r="K668" s="151">
        <v>29.350606762973396</v>
      </c>
      <c r="L668" s="152">
        <v>53.418104308611582</v>
      </c>
      <c r="M668" s="152">
        <v>58.701213525946791</v>
      </c>
      <c r="N668" s="153" t="s">
        <v>148</v>
      </c>
      <c r="O668" s="154">
        <v>2</v>
      </c>
      <c r="P668" s="153">
        <v>30</v>
      </c>
      <c r="Q668" s="153" t="s">
        <v>147</v>
      </c>
      <c r="R668" s="155">
        <v>16</v>
      </c>
      <c r="S668" s="155">
        <v>2.2000000000000002</v>
      </c>
      <c r="T668" s="155">
        <v>0.3</v>
      </c>
      <c r="U668" s="154" t="s">
        <v>94</v>
      </c>
      <c r="V668" s="153" t="s">
        <v>89</v>
      </c>
      <c r="W668" s="153" t="s">
        <v>627</v>
      </c>
      <c r="X668" s="151" t="s">
        <v>6378</v>
      </c>
      <c r="Y668" s="151" t="s">
        <v>6378</v>
      </c>
      <c r="Z668" s="156">
        <v>3.85E-2</v>
      </c>
      <c r="AA668" s="153" t="s">
        <v>624</v>
      </c>
      <c r="AB668" s="153" t="s">
        <v>4955</v>
      </c>
      <c r="AC668" s="153" t="s">
        <v>795</v>
      </c>
      <c r="AD668" s="157" t="s">
        <v>4157</v>
      </c>
      <c r="AE668" s="110">
        <v>0</v>
      </c>
      <c r="AF668" s="110">
        <v>60</v>
      </c>
      <c r="AG668" s="112">
        <f t="shared" si="110"/>
        <v>0</v>
      </c>
      <c r="AH668" s="110">
        <f>SUM(AG$4:AG668)</f>
        <v>16</v>
      </c>
      <c r="AI668" s="112">
        <f t="shared" si="108"/>
        <v>0</v>
      </c>
      <c r="AJ668" s="110">
        <f>COUNTIF(AI$4:AI668,"&gt;0")</f>
        <v>100</v>
      </c>
      <c r="AK668" s="110">
        <v>0</v>
      </c>
      <c r="AL668" s="110">
        <v>67</v>
      </c>
      <c r="AM668" s="172" t="str">
        <f>IF(OR(Table1[[#This Row],[Line total ordered for now]]&gt;0,Table1[[#This Row],[Line total ordered for season]]&gt;0),1,"")</f>
        <v/>
      </c>
      <c r="AN668" s="173">
        <f>COUNTIF(AM$4:AM668,"&gt;0")</f>
        <v>0</v>
      </c>
      <c r="AO668" s="173">
        <f>Table1[[#This Row],[ORDER QUANTITY
to be collected BEFORE 31.3.22]]</f>
        <v>0</v>
      </c>
      <c r="AP668" s="174">
        <f t="shared" si="107"/>
        <v>0</v>
      </c>
      <c r="AQ668" s="174">
        <f>IFERROR(INDEX(Retail!H:H,MATCH($D668,Retail!$D:$D,0)),0)</f>
        <v>0</v>
      </c>
      <c r="AR668" s="174">
        <f>IFERROR(INDEX(Retail!J:J,MATCH($D668,Retail!$D:$D,0)),0)</f>
        <v>0</v>
      </c>
      <c r="AS668" s="174">
        <f>IFERROR(INDEX('NEW2022'!H:H,MATCH($D668,'NEW2022'!D:D,0)),0)</f>
        <v>0</v>
      </c>
      <c r="AT668" s="174">
        <f>IFERROR(INDEX('NEW2022'!J:J,MATCH($D668,'NEW2022'!D:D,0)),0)</f>
        <v>0</v>
      </c>
      <c r="AU668" s="174">
        <f>IFERROR(INDEX('Quiet Items'!H:H,MATCH($D668,'Quiet Items'!D:D,0)),0)</f>
        <v>0</v>
      </c>
      <c r="AV668" s="174">
        <f>IFERROR(INDEX('Quiet Items'!J:J,MATCH($D668,'Quiet Items'!D:D,0)),0)</f>
        <v>0</v>
      </c>
      <c r="AW668" s="174">
        <f>IFERROR(INDEX('1.4G'!H:H,MATCH($D668,'1.4G'!D:D,0)),0)</f>
        <v>0</v>
      </c>
      <c r="AX668" s="174">
        <f>IFERROR(INDEX('1.4G'!J:J,MATCH($D668,'1.4G'!D:D,0)),0)</f>
        <v>0</v>
      </c>
      <c r="AY668" s="174">
        <f t="shared" si="112"/>
        <v>0</v>
      </c>
      <c r="AZ668" s="174">
        <f t="shared" si="113"/>
        <v>0</v>
      </c>
      <c r="BA668" s="175">
        <f>IFERROR(Table1[[#This Row],[Line total ordered for now]]*Table1[[#This Row],[GUARANTEED PRICE
for STOCK orders collected before 31.3.22]],0)</f>
        <v>0</v>
      </c>
      <c r="BB668" s="175">
        <f t="shared" si="109"/>
        <v>0</v>
      </c>
      <c r="BC668" s="176">
        <f>(AZ668+Table1[[#This Row],[Line total ordered for now]])*Z668</f>
        <v>0</v>
      </c>
      <c r="BD668" s="200">
        <v>49.896031497054771</v>
      </c>
      <c r="BE668" s="65"/>
      <c r="BF668" s="65"/>
      <c r="BG668" s="65"/>
      <c r="BH668" s="65"/>
      <c r="BI668" s="65"/>
      <c r="BJ668" s="65"/>
      <c r="BK668" s="65"/>
      <c r="BL668" s="55"/>
      <c r="BM668"/>
      <c r="BN668"/>
      <c r="BO668"/>
      <c r="BP668"/>
      <c r="BQ668"/>
      <c r="BR668"/>
      <c r="BS668"/>
      <c r="BT668"/>
    </row>
    <row r="669" spans="1:72" ht="15.75">
      <c r="A669" s="202">
        <v>666</v>
      </c>
      <c r="B669" s="68" t="s">
        <v>6378</v>
      </c>
      <c r="C669" s="149" t="s">
        <v>157</v>
      </c>
      <c r="D669" s="149" t="s">
        <v>3634</v>
      </c>
      <c r="E669" s="149" t="s">
        <v>3635</v>
      </c>
      <c r="F669" s="158" t="str">
        <f t="shared" si="111"/>
        <v>Video</v>
      </c>
      <c r="G669" s="187">
        <v>0</v>
      </c>
      <c r="H669" s="150"/>
      <c r="I669" s="184">
        <v>51.03</v>
      </c>
      <c r="J669" s="150"/>
      <c r="K669" s="151">
        <v>29.625</v>
      </c>
      <c r="L669" s="152">
        <v>53.917500000000004</v>
      </c>
      <c r="M669" s="152">
        <v>59.25</v>
      </c>
      <c r="N669" s="153" t="s">
        <v>148</v>
      </c>
      <c r="O669" s="154">
        <v>2</v>
      </c>
      <c r="P669" s="153">
        <v>33</v>
      </c>
      <c r="Q669" s="153" t="s">
        <v>147</v>
      </c>
      <c r="R669" s="155">
        <v>16</v>
      </c>
      <c r="S669" s="155">
        <v>2.2000000000000002</v>
      </c>
      <c r="T669" s="155">
        <v>0.3</v>
      </c>
      <c r="U669" s="154" t="s">
        <v>94</v>
      </c>
      <c r="V669" s="153" t="s">
        <v>89</v>
      </c>
      <c r="W669" s="153" t="s">
        <v>627</v>
      </c>
      <c r="X669" s="151" t="s">
        <v>6378</v>
      </c>
      <c r="Y669" s="151" t="s">
        <v>6378</v>
      </c>
      <c r="Z669" s="156">
        <v>3.85E-2</v>
      </c>
      <c r="AA669" s="153" t="s">
        <v>624</v>
      </c>
      <c r="AB669" s="153" t="s">
        <v>5312</v>
      </c>
      <c r="AC669" s="153" t="s">
        <v>656</v>
      </c>
      <c r="AD669" s="157" t="s">
        <v>3636</v>
      </c>
      <c r="AE669" s="110">
        <v>0</v>
      </c>
      <c r="AF669" s="110">
        <v>60</v>
      </c>
      <c r="AG669" s="112">
        <f t="shared" si="110"/>
        <v>0</v>
      </c>
      <c r="AH669" s="110">
        <f>SUM(AG$4:AG669)</f>
        <v>16</v>
      </c>
      <c r="AI669" s="112">
        <f t="shared" si="108"/>
        <v>0</v>
      </c>
      <c r="AJ669" s="110">
        <f>COUNTIF(AI$4:AI669,"&gt;0")</f>
        <v>100</v>
      </c>
      <c r="AK669" s="110">
        <v>0</v>
      </c>
      <c r="AL669" s="110">
        <v>67</v>
      </c>
      <c r="AM669" s="172" t="str">
        <f>IF(OR(Table1[[#This Row],[Line total ordered for now]]&gt;0,Table1[[#This Row],[Line total ordered for season]]&gt;0),1,"")</f>
        <v/>
      </c>
      <c r="AN669" s="173">
        <f>COUNTIF(AM$4:AM669,"&gt;0")</f>
        <v>0</v>
      </c>
      <c r="AO669" s="173">
        <f>Table1[[#This Row],[ORDER QUANTITY
to be collected BEFORE 31.3.22]]</f>
        <v>0</v>
      </c>
      <c r="AP669" s="174">
        <f t="shared" si="107"/>
        <v>0</v>
      </c>
      <c r="AQ669" s="174">
        <f>IFERROR(INDEX(Retail!H:H,MATCH($D669,Retail!$D:$D,0)),0)</f>
        <v>0</v>
      </c>
      <c r="AR669" s="174">
        <f>IFERROR(INDEX(Retail!J:J,MATCH($D669,Retail!$D:$D,0)),0)</f>
        <v>0</v>
      </c>
      <c r="AS669" s="174">
        <f>IFERROR(INDEX('NEW2022'!H:H,MATCH($D669,'NEW2022'!D:D,0)),0)</f>
        <v>0</v>
      </c>
      <c r="AT669" s="174">
        <f>IFERROR(INDEX('NEW2022'!J:J,MATCH($D669,'NEW2022'!D:D,0)),0)</f>
        <v>0</v>
      </c>
      <c r="AU669" s="174">
        <f>IFERROR(INDEX('Quiet Items'!H:H,MATCH($D669,'Quiet Items'!D:D,0)),0)</f>
        <v>0</v>
      </c>
      <c r="AV669" s="174">
        <f>IFERROR(INDEX('Quiet Items'!J:J,MATCH($D669,'Quiet Items'!D:D,0)),0)</f>
        <v>0</v>
      </c>
      <c r="AW669" s="174">
        <f>IFERROR(INDEX('1.4G'!H:H,MATCH($D669,'1.4G'!D:D,0)),0)</f>
        <v>0</v>
      </c>
      <c r="AX669" s="174">
        <f>IFERROR(INDEX('1.4G'!J:J,MATCH($D669,'1.4G'!D:D,0)),0)</f>
        <v>0</v>
      </c>
      <c r="AY669" s="174">
        <f t="shared" si="112"/>
        <v>0</v>
      </c>
      <c r="AZ669" s="174">
        <f t="shared" si="113"/>
        <v>0</v>
      </c>
      <c r="BA669" s="175">
        <f>IFERROR(Table1[[#This Row],[Line total ordered for now]]*Table1[[#This Row],[GUARANTEED PRICE
for STOCK orders collected before 31.3.22]],0)</f>
        <v>0</v>
      </c>
      <c r="BB669" s="175">
        <f t="shared" si="109"/>
        <v>0</v>
      </c>
      <c r="BC669" s="176">
        <f>(AZ669+Table1[[#This Row],[Line total ordered for now]])*Z669</f>
        <v>0</v>
      </c>
      <c r="BD669" s="200">
        <v>50.362499999999997</v>
      </c>
      <c r="BE669" s="65"/>
      <c r="BF669" s="65"/>
      <c r="BG669" s="65"/>
      <c r="BH669" s="65"/>
      <c r="BI669" s="65"/>
      <c r="BJ669" s="65"/>
      <c r="BK669" s="65"/>
      <c r="BL669" s="55"/>
      <c r="BM669"/>
      <c r="BN669"/>
      <c r="BO669"/>
      <c r="BP669"/>
      <c r="BQ669"/>
      <c r="BR669"/>
      <c r="BS669"/>
      <c r="BT669"/>
    </row>
    <row r="670" spans="1:72" ht="15.75">
      <c r="A670" s="202">
        <v>667</v>
      </c>
      <c r="B670" s="68" t="s">
        <v>6378</v>
      </c>
      <c r="C670" s="149" t="s">
        <v>157</v>
      </c>
      <c r="D670" s="149" t="s">
        <v>2645</v>
      </c>
      <c r="E670" s="149" t="s">
        <v>2646</v>
      </c>
      <c r="F670" s="158" t="str">
        <f t="shared" si="111"/>
        <v>Video</v>
      </c>
      <c r="G670" s="187">
        <v>28</v>
      </c>
      <c r="H670" s="150"/>
      <c r="I670" s="184">
        <v>51.57</v>
      </c>
      <c r="J670" s="150"/>
      <c r="K670" s="151">
        <v>29.71966863315642</v>
      </c>
      <c r="L670" s="152">
        <v>54.089796912344688</v>
      </c>
      <c r="M670" s="152">
        <v>59.43933726631284</v>
      </c>
      <c r="N670" s="153" t="s">
        <v>148</v>
      </c>
      <c r="O670" s="154">
        <v>2</v>
      </c>
      <c r="P670" s="153">
        <v>18</v>
      </c>
      <c r="Q670" s="153" t="s">
        <v>147</v>
      </c>
      <c r="R670" s="155">
        <v>16</v>
      </c>
      <c r="S670" s="155">
        <v>2.2000000000000002</v>
      </c>
      <c r="T670" s="155">
        <v>0.3</v>
      </c>
      <c r="U670" s="154" t="s">
        <v>94</v>
      </c>
      <c r="V670" s="153" t="s">
        <v>89</v>
      </c>
      <c r="W670" s="153" t="s">
        <v>627</v>
      </c>
      <c r="X670" s="151" t="s">
        <v>6378</v>
      </c>
      <c r="Y670" s="151" t="s">
        <v>6378</v>
      </c>
      <c r="Z670" s="156">
        <v>3.85E-2</v>
      </c>
      <c r="AA670" s="153" t="s">
        <v>624</v>
      </c>
      <c r="AB670" s="153" t="s">
        <v>4982</v>
      </c>
      <c r="AC670" s="153" t="s">
        <v>4902</v>
      </c>
      <c r="AD670" s="157" t="s">
        <v>2647</v>
      </c>
      <c r="AE670" s="110">
        <v>0</v>
      </c>
      <c r="AF670" s="110">
        <v>60</v>
      </c>
      <c r="AG670" s="112">
        <f t="shared" si="110"/>
        <v>0</v>
      </c>
      <c r="AH670" s="110">
        <f>SUM(AG$4:AG670)</f>
        <v>16</v>
      </c>
      <c r="AI670" s="112">
        <f t="shared" si="108"/>
        <v>0</v>
      </c>
      <c r="AJ670" s="110">
        <f>COUNTIF(AI$4:AI670,"&gt;0")</f>
        <v>100</v>
      </c>
      <c r="AK670" s="110">
        <v>0</v>
      </c>
      <c r="AL670" s="110">
        <v>67</v>
      </c>
      <c r="AM670" s="172" t="str">
        <f>IF(OR(Table1[[#This Row],[Line total ordered for now]]&gt;0,Table1[[#This Row],[Line total ordered for season]]&gt;0),1,"")</f>
        <v/>
      </c>
      <c r="AN670" s="173">
        <f>COUNTIF(AM$4:AM670,"&gt;0")</f>
        <v>0</v>
      </c>
      <c r="AO670" s="173">
        <f>Table1[[#This Row],[ORDER QUANTITY
to be collected BEFORE 31.3.22]]</f>
        <v>0</v>
      </c>
      <c r="AP670" s="174">
        <f t="shared" si="107"/>
        <v>0</v>
      </c>
      <c r="AQ670" s="174">
        <f>IFERROR(INDEX(Retail!H:H,MATCH($D670,Retail!$D:$D,0)),0)</f>
        <v>0</v>
      </c>
      <c r="AR670" s="174">
        <f>IFERROR(INDEX(Retail!J:J,MATCH($D670,Retail!$D:$D,0)),0)</f>
        <v>0</v>
      </c>
      <c r="AS670" s="174">
        <f>IFERROR(INDEX('NEW2022'!H:H,MATCH($D670,'NEW2022'!D:D,0)),0)</f>
        <v>0</v>
      </c>
      <c r="AT670" s="174">
        <f>IFERROR(INDEX('NEW2022'!J:J,MATCH($D670,'NEW2022'!D:D,0)),0)</f>
        <v>0</v>
      </c>
      <c r="AU670" s="174">
        <f>IFERROR(INDEX('Quiet Items'!H:H,MATCH($D670,'Quiet Items'!D:D,0)),0)</f>
        <v>0</v>
      </c>
      <c r="AV670" s="174">
        <f>IFERROR(INDEX('Quiet Items'!J:J,MATCH($D670,'Quiet Items'!D:D,0)),0)</f>
        <v>0</v>
      </c>
      <c r="AW670" s="174">
        <f>IFERROR(INDEX('1.4G'!H:H,MATCH($D670,'1.4G'!D:D,0)),0)</f>
        <v>0</v>
      </c>
      <c r="AX670" s="174">
        <f>IFERROR(INDEX('1.4G'!J:J,MATCH($D670,'1.4G'!D:D,0)),0)</f>
        <v>0</v>
      </c>
      <c r="AY670" s="174">
        <f t="shared" si="112"/>
        <v>0</v>
      </c>
      <c r="AZ670" s="174">
        <f t="shared" si="113"/>
        <v>0</v>
      </c>
      <c r="BA670" s="175">
        <f>IFERROR(Table1[[#This Row],[Line total ordered for now]]*Table1[[#This Row],[GUARANTEED PRICE
for STOCK orders collected before 31.3.22]],0)</f>
        <v>0</v>
      </c>
      <c r="BB670" s="175">
        <f t="shared" si="109"/>
        <v>0</v>
      </c>
      <c r="BC670" s="176">
        <f>(AZ670+Table1[[#This Row],[Line total ordered for now]])*Z670</f>
        <v>0</v>
      </c>
      <c r="BD670" s="200">
        <v>50.523436676365911</v>
      </c>
      <c r="BE670" s="65"/>
      <c r="BF670" s="65"/>
      <c r="BG670" s="65"/>
      <c r="BH670" s="65"/>
      <c r="BI670" s="65"/>
      <c r="BJ670" s="65"/>
      <c r="BK670" s="65"/>
      <c r="BL670" s="55"/>
      <c r="BM670"/>
      <c r="BN670"/>
      <c r="BO670"/>
      <c r="BP670"/>
      <c r="BQ670"/>
      <c r="BR670"/>
      <c r="BS670"/>
      <c r="BT670"/>
    </row>
    <row r="671" spans="1:72" ht="15.75">
      <c r="A671" s="202">
        <v>668</v>
      </c>
      <c r="B671" s="68" t="s">
        <v>6378</v>
      </c>
      <c r="C671" s="149" t="s">
        <v>157</v>
      </c>
      <c r="D671" s="149" t="s">
        <v>2537</v>
      </c>
      <c r="E671" s="149" t="s">
        <v>2538</v>
      </c>
      <c r="F671" s="158" t="str">
        <f t="shared" si="111"/>
        <v>Video</v>
      </c>
      <c r="G671" s="187">
        <v>21</v>
      </c>
      <c r="H671" s="150"/>
      <c r="I671" s="184">
        <v>53.23</v>
      </c>
      <c r="J671" s="150"/>
      <c r="K671" s="151">
        <v>30.132101410478437</v>
      </c>
      <c r="L671" s="152">
        <v>54.840424567070755</v>
      </c>
      <c r="M671" s="152">
        <v>60.264202820956875</v>
      </c>
      <c r="N671" s="153" t="s">
        <v>148</v>
      </c>
      <c r="O671" s="154">
        <v>2</v>
      </c>
      <c r="P671" s="153">
        <v>34</v>
      </c>
      <c r="Q671" s="153" t="s">
        <v>146</v>
      </c>
      <c r="R671" s="155">
        <v>16</v>
      </c>
      <c r="S671" s="155">
        <v>2.2000000000000002</v>
      </c>
      <c r="T671" s="155">
        <v>0.3</v>
      </c>
      <c r="U671" s="154" t="s">
        <v>95</v>
      </c>
      <c r="V671" s="153" t="s">
        <v>88</v>
      </c>
      <c r="W671" s="153" t="s">
        <v>627</v>
      </c>
      <c r="X671" s="151" t="s">
        <v>6378</v>
      </c>
      <c r="Y671" s="151" t="s">
        <v>6378</v>
      </c>
      <c r="Z671" s="156">
        <v>3.85E-2</v>
      </c>
      <c r="AA671" s="153" t="s">
        <v>793</v>
      </c>
      <c r="AB671" s="153" t="s">
        <v>4980</v>
      </c>
      <c r="AC671" s="153" t="s">
        <v>4902</v>
      </c>
      <c r="AD671" s="157" t="s">
        <v>2539</v>
      </c>
      <c r="AE671" s="110">
        <v>1</v>
      </c>
      <c r="AF671" s="110">
        <v>61</v>
      </c>
      <c r="AG671" s="112">
        <f t="shared" si="110"/>
        <v>0</v>
      </c>
      <c r="AH671" s="110">
        <f>SUM(AG$4:AG671)</f>
        <v>16</v>
      </c>
      <c r="AI671" s="112">
        <f t="shared" si="108"/>
        <v>0</v>
      </c>
      <c r="AJ671" s="110">
        <f>COUNTIF(AI$4:AI671,"&gt;0")</f>
        <v>100</v>
      </c>
      <c r="AK671" s="110">
        <v>1</v>
      </c>
      <c r="AL671" s="110">
        <v>68</v>
      </c>
      <c r="AM671" s="172" t="str">
        <f>IF(OR(Table1[[#This Row],[Line total ordered for now]]&gt;0,Table1[[#This Row],[Line total ordered for season]]&gt;0),1,"")</f>
        <v/>
      </c>
      <c r="AN671" s="173">
        <f>COUNTIF(AM$4:AM671,"&gt;0")</f>
        <v>0</v>
      </c>
      <c r="AO671" s="173">
        <f>Table1[[#This Row],[ORDER QUANTITY
to be collected BEFORE 31.3.22]]</f>
        <v>0</v>
      </c>
      <c r="AP671" s="174">
        <f t="shared" si="107"/>
        <v>0</v>
      </c>
      <c r="AQ671" s="174">
        <f>IFERROR(INDEX(Retail!H:H,MATCH($D671,Retail!$D:$D,0)),0)</f>
        <v>0</v>
      </c>
      <c r="AR671" s="174">
        <f>IFERROR(INDEX(Retail!J:J,MATCH($D671,Retail!$D:$D,0)),0)</f>
        <v>0</v>
      </c>
      <c r="AS671" s="174">
        <f>IFERROR(INDEX('NEW2022'!H:H,MATCH($D671,'NEW2022'!D:D,0)),0)</f>
        <v>0</v>
      </c>
      <c r="AT671" s="174">
        <f>IFERROR(INDEX('NEW2022'!J:J,MATCH($D671,'NEW2022'!D:D,0)),0)</f>
        <v>0</v>
      </c>
      <c r="AU671" s="174">
        <f>IFERROR(INDEX('Quiet Items'!H:H,MATCH($D671,'Quiet Items'!D:D,0)),0)</f>
        <v>0</v>
      </c>
      <c r="AV671" s="174">
        <f>IFERROR(INDEX('Quiet Items'!J:J,MATCH($D671,'Quiet Items'!D:D,0)),0)</f>
        <v>0</v>
      </c>
      <c r="AW671" s="174">
        <f>IFERROR(INDEX('1.4G'!H:H,MATCH($D671,'1.4G'!D:D,0)),0)</f>
        <v>0</v>
      </c>
      <c r="AX671" s="174">
        <f>IFERROR(INDEX('1.4G'!J:J,MATCH($D671,'1.4G'!D:D,0)),0)</f>
        <v>0</v>
      </c>
      <c r="AY671" s="174">
        <f t="shared" si="112"/>
        <v>0</v>
      </c>
      <c r="AZ671" s="174">
        <f t="shared" si="113"/>
        <v>0</v>
      </c>
      <c r="BA671" s="175">
        <f>IFERROR(Table1[[#This Row],[Line total ordered for now]]*Table1[[#This Row],[GUARANTEED PRICE
for STOCK orders collected before 31.3.22]],0)</f>
        <v>0</v>
      </c>
      <c r="BB671" s="175">
        <f t="shared" si="109"/>
        <v>0</v>
      </c>
      <c r="BC671" s="176">
        <f>(AZ671+Table1[[#This Row],[Line total ordered for now]])*Z671</f>
        <v>0</v>
      </c>
      <c r="BD671" s="200">
        <v>51.22457239781334</v>
      </c>
      <c r="BE671" s="65"/>
      <c r="BF671" s="65"/>
      <c r="BG671" s="65"/>
      <c r="BH671" s="65"/>
      <c r="BI671" s="65"/>
      <c r="BJ671" s="65"/>
      <c r="BK671" s="65"/>
      <c r="BL671" s="55"/>
      <c r="BM671"/>
      <c r="BN671"/>
      <c r="BO671"/>
      <c r="BP671"/>
      <c r="BQ671"/>
      <c r="BR671"/>
      <c r="BS671"/>
      <c r="BT671"/>
    </row>
    <row r="672" spans="1:72" ht="15.75">
      <c r="A672" s="202">
        <v>669</v>
      </c>
      <c r="B672" s="68" t="s">
        <v>6378</v>
      </c>
      <c r="C672" s="149" t="s">
        <v>157</v>
      </c>
      <c r="D672" s="149" t="s">
        <v>4563</v>
      </c>
      <c r="E672" s="149" t="s">
        <v>4564</v>
      </c>
      <c r="F672" s="158" t="str">
        <f t="shared" si="111"/>
        <v>Video</v>
      </c>
      <c r="G672" s="187">
        <v>50</v>
      </c>
      <c r="H672" s="150"/>
      <c r="I672" s="184">
        <v>55.19</v>
      </c>
      <c r="J672" s="150"/>
      <c r="K672" s="151">
        <v>30.74404769335165</v>
      </c>
      <c r="L672" s="152">
        <v>55.954166801900001</v>
      </c>
      <c r="M672" s="152">
        <v>61.4880953867033</v>
      </c>
      <c r="N672" s="153" t="s">
        <v>148</v>
      </c>
      <c r="O672" s="154">
        <v>2</v>
      </c>
      <c r="P672" s="153">
        <v>30</v>
      </c>
      <c r="Q672" s="153" t="s">
        <v>147</v>
      </c>
      <c r="R672" s="155">
        <v>14</v>
      </c>
      <c r="S672" s="155">
        <v>2.1</v>
      </c>
      <c r="T672" s="155">
        <v>0.3</v>
      </c>
      <c r="U672" s="154" t="s">
        <v>94</v>
      </c>
      <c r="V672" s="153" t="s">
        <v>89</v>
      </c>
      <c r="W672" s="153" t="s">
        <v>627</v>
      </c>
      <c r="X672" s="151" t="s">
        <v>6378</v>
      </c>
      <c r="Y672" s="151" t="s">
        <v>6378</v>
      </c>
      <c r="Z672" s="156">
        <v>3.7600000000000001E-2</v>
      </c>
      <c r="AA672" s="153" t="s">
        <v>624</v>
      </c>
      <c r="AB672" s="153" t="s">
        <v>5023</v>
      </c>
      <c r="AC672" s="153" t="s">
        <v>164</v>
      </c>
      <c r="AD672" s="157" t="s">
        <v>4565</v>
      </c>
      <c r="AE672" s="110">
        <v>0</v>
      </c>
      <c r="AF672" s="110">
        <v>61</v>
      </c>
      <c r="AG672" s="112">
        <f t="shared" si="110"/>
        <v>0</v>
      </c>
      <c r="AH672" s="110">
        <f>SUM(AG$4:AG672)</f>
        <v>16</v>
      </c>
      <c r="AI672" s="112">
        <f t="shared" si="108"/>
        <v>0</v>
      </c>
      <c r="AJ672" s="110">
        <f>COUNTIF(AI$4:AI672,"&gt;0")</f>
        <v>100</v>
      </c>
      <c r="AK672" s="110">
        <v>0</v>
      </c>
      <c r="AL672" s="110">
        <v>68</v>
      </c>
      <c r="AM672" s="172" t="str">
        <f>IF(OR(Table1[[#This Row],[Line total ordered for now]]&gt;0,Table1[[#This Row],[Line total ordered for season]]&gt;0),1,"")</f>
        <v/>
      </c>
      <c r="AN672" s="173">
        <f>COUNTIF(AM$4:AM672,"&gt;0")</f>
        <v>0</v>
      </c>
      <c r="AO672" s="173">
        <f>Table1[[#This Row],[ORDER QUANTITY
to be collected BEFORE 31.3.22]]</f>
        <v>0</v>
      </c>
      <c r="AP672" s="174">
        <f t="shared" si="107"/>
        <v>0</v>
      </c>
      <c r="AQ672" s="174">
        <f>IFERROR(INDEX(Retail!H:H,MATCH($D672,Retail!$D:$D,0)),0)</f>
        <v>0</v>
      </c>
      <c r="AR672" s="174">
        <f>IFERROR(INDEX(Retail!J:J,MATCH($D672,Retail!$D:$D,0)),0)</f>
        <v>0</v>
      </c>
      <c r="AS672" s="174">
        <f>IFERROR(INDEX('NEW2022'!H:H,MATCH($D672,'NEW2022'!D:D,0)),0)</f>
        <v>0</v>
      </c>
      <c r="AT672" s="174">
        <f>IFERROR(INDEX('NEW2022'!J:J,MATCH($D672,'NEW2022'!D:D,0)),0)</f>
        <v>0</v>
      </c>
      <c r="AU672" s="174">
        <f>IFERROR(INDEX('Quiet Items'!H:H,MATCH($D672,'Quiet Items'!D:D,0)),0)</f>
        <v>0</v>
      </c>
      <c r="AV672" s="174">
        <f>IFERROR(INDEX('Quiet Items'!J:J,MATCH($D672,'Quiet Items'!D:D,0)),0)</f>
        <v>0</v>
      </c>
      <c r="AW672" s="174">
        <f>IFERROR(INDEX('1.4G'!H:H,MATCH($D672,'1.4G'!D:D,0)),0)</f>
        <v>0</v>
      </c>
      <c r="AX672" s="174">
        <f>IFERROR(INDEX('1.4G'!J:J,MATCH($D672,'1.4G'!D:D,0)),0)</f>
        <v>0</v>
      </c>
      <c r="AY672" s="174">
        <f t="shared" si="112"/>
        <v>0</v>
      </c>
      <c r="AZ672" s="174">
        <f t="shared" si="113"/>
        <v>0</v>
      </c>
      <c r="BA672" s="175">
        <f>IFERROR(Table1[[#This Row],[Line total ordered for now]]*Table1[[#This Row],[GUARANTEED PRICE
for STOCK orders collected before 31.3.22]],0)</f>
        <v>0</v>
      </c>
      <c r="BB672" s="175">
        <f t="shared" si="109"/>
        <v>0</v>
      </c>
      <c r="BC672" s="176">
        <f>(AZ672+Table1[[#This Row],[Line total ordered for now]])*Z672</f>
        <v>0</v>
      </c>
      <c r="BD672" s="200">
        <v>52.264881078697805</v>
      </c>
      <c r="BE672" s="65"/>
      <c r="BF672" s="65"/>
      <c r="BG672" s="65"/>
      <c r="BH672" s="65"/>
      <c r="BI672" s="65"/>
      <c r="BJ672" s="65"/>
      <c r="BK672" s="65"/>
      <c r="BL672" s="55"/>
      <c r="BM672"/>
      <c r="BN672"/>
      <c r="BO672"/>
      <c r="BP672"/>
      <c r="BQ672"/>
      <c r="BR672"/>
      <c r="BS672"/>
      <c r="BT672"/>
    </row>
    <row r="673" spans="1:72" ht="15.75">
      <c r="A673" s="202">
        <v>670</v>
      </c>
      <c r="B673" s="68" t="s">
        <v>6378</v>
      </c>
      <c r="C673" s="149" t="s">
        <v>157</v>
      </c>
      <c r="D673" s="149" t="s">
        <v>1992</v>
      </c>
      <c r="E673" s="149" t="s">
        <v>1993</v>
      </c>
      <c r="F673" s="158" t="str">
        <f t="shared" si="111"/>
        <v>Video</v>
      </c>
      <c r="G673" s="187">
        <v>0</v>
      </c>
      <c r="H673" s="150"/>
      <c r="I673" s="184">
        <v>57.95</v>
      </c>
      <c r="J673" s="150"/>
      <c r="K673" s="151">
        <v>30.746318708452044</v>
      </c>
      <c r="L673" s="152">
        <v>59.109000000000002</v>
      </c>
      <c r="M673" s="152">
        <v>61.492637416904088</v>
      </c>
      <c r="N673" s="153" t="s">
        <v>148</v>
      </c>
      <c r="O673" s="154">
        <v>2</v>
      </c>
      <c r="P673" s="153">
        <v>31</v>
      </c>
      <c r="Q673" s="153" t="s">
        <v>147</v>
      </c>
      <c r="R673" s="155">
        <v>15</v>
      </c>
      <c r="S673" s="155">
        <v>2.16</v>
      </c>
      <c r="T673" s="155">
        <v>0.3</v>
      </c>
      <c r="U673" s="154" t="s">
        <v>94</v>
      </c>
      <c r="V673" s="153" t="s">
        <v>89</v>
      </c>
      <c r="W673" s="153" t="s">
        <v>627</v>
      </c>
      <c r="X673" s="151" t="s">
        <v>6378</v>
      </c>
      <c r="Y673" s="151" t="s">
        <v>6378</v>
      </c>
      <c r="Z673" s="156">
        <v>3.5000000000000003E-2</v>
      </c>
      <c r="AA673" s="153" t="s">
        <v>624</v>
      </c>
      <c r="AB673" s="153" t="s">
        <v>5146</v>
      </c>
      <c r="AC673" s="153" t="s">
        <v>164</v>
      </c>
      <c r="AD673" s="157" t="s">
        <v>1994</v>
      </c>
      <c r="AE673" s="110">
        <v>0</v>
      </c>
      <c r="AF673" s="110">
        <v>61</v>
      </c>
      <c r="AG673" s="112">
        <f t="shared" si="110"/>
        <v>0</v>
      </c>
      <c r="AH673" s="110">
        <f>SUM(AG$4:AG673)</f>
        <v>16</v>
      </c>
      <c r="AI673" s="112">
        <f t="shared" si="108"/>
        <v>0</v>
      </c>
      <c r="AJ673" s="110">
        <f>COUNTIF(AI$4:AI673,"&gt;0")</f>
        <v>100</v>
      </c>
      <c r="AK673" s="110">
        <v>0</v>
      </c>
      <c r="AL673" s="110">
        <v>68</v>
      </c>
      <c r="AM673" s="172" t="str">
        <f>IF(OR(Table1[[#This Row],[Line total ordered for now]]&gt;0,Table1[[#This Row],[Line total ordered for season]]&gt;0),1,"")</f>
        <v/>
      </c>
      <c r="AN673" s="173">
        <f>COUNTIF(AM$4:AM673,"&gt;0")</f>
        <v>0</v>
      </c>
      <c r="AO673" s="173">
        <f>Table1[[#This Row],[ORDER QUANTITY
to be collected BEFORE 31.3.22]]</f>
        <v>0</v>
      </c>
      <c r="AP673" s="174">
        <f t="shared" si="107"/>
        <v>0</v>
      </c>
      <c r="AQ673" s="174">
        <f>IFERROR(INDEX(Retail!H:H,MATCH($D673,Retail!$D:$D,0)),0)</f>
        <v>0</v>
      </c>
      <c r="AR673" s="174">
        <f>IFERROR(INDEX(Retail!J:J,MATCH($D673,Retail!$D:$D,0)),0)</f>
        <v>0</v>
      </c>
      <c r="AS673" s="174">
        <f>IFERROR(INDEX('NEW2022'!H:H,MATCH($D673,'NEW2022'!D:D,0)),0)</f>
        <v>0</v>
      </c>
      <c r="AT673" s="174">
        <f>IFERROR(INDEX('NEW2022'!J:J,MATCH($D673,'NEW2022'!D:D,0)),0)</f>
        <v>0</v>
      </c>
      <c r="AU673" s="174">
        <f>IFERROR(INDEX('Quiet Items'!H:H,MATCH($D673,'Quiet Items'!D:D,0)),0)</f>
        <v>0</v>
      </c>
      <c r="AV673" s="174">
        <f>IFERROR(INDEX('Quiet Items'!J:J,MATCH($D673,'Quiet Items'!D:D,0)),0)</f>
        <v>0</v>
      </c>
      <c r="AW673" s="174">
        <f>IFERROR(INDEX('1.4G'!H:H,MATCH($D673,'1.4G'!D:D,0)),0)</f>
        <v>0</v>
      </c>
      <c r="AX673" s="174">
        <f>IFERROR(INDEX('1.4G'!J:J,MATCH($D673,'1.4G'!D:D,0)),0)</f>
        <v>0</v>
      </c>
      <c r="AY673" s="174">
        <f t="shared" si="112"/>
        <v>0</v>
      </c>
      <c r="AZ673" s="174">
        <f t="shared" si="113"/>
        <v>0</v>
      </c>
      <c r="BA673" s="175">
        <f>IFERROR(Table1[[#This Row],[Line total ordered for now]]*Table1[[#This Row],[GUARANTEED PRICE
for STOCK orders collected before 31.3.22]],0)</f>
        <v>0</v>
      </c>
      <c r="BB673" s="175">
        <f t="shared" si="109"/>
        <v>0</v>
      </c>
      <c r="BC673" s="176">
        <f>(AZ673+Table1[[#This Row],[Line total ordered for now]])*Z673</f>
        <v>0</v>
      </c>
      <c r="BD673" s="200">
        <v>52.268741804368474</v>
      </c>
      <c r="BE673" s="65"/>
      <c r="BF673" s="65"/>
      <c r="BG673" s="65"/>
      <c r="BH673" s="65"/>
      <c r="BI673" s="65"/>
      <c r="BJ673" s="65"/>
      <c r="BK673" s="65"/>
      <c r="BL673" s="55"/>
      <c r="BM673"/>
      <c r="BN673"/>
      <c r="BO673"/>
      <c r="BP673"/>
      <c r="BQ673"/>
      <c r="BR673"/>
      <c r="BS673"/>
      <c r="BT673"/>
    </row>
    <row r="674" spans="1:72" ht="15.75">
      <c r="A674" s="202">
        <v>671</v>
      </c>
      <c r="B674" s="68" t="s">
        <v>6378</v>
      </c>
      <c r="C674" s="149" t="s">
        <v>157</v>
      </c>
      <c r="D674" s="149" t="s">
        <v>250</v>
      </c>
      <c r="E674" s="149" t="s">
        <v>473</v>
      </c>
      <c r="F674" s="158" t="str">
        <f t="shared" si="111"/>
        <v>Video</v>
      </c>
      <c r="G674" s="187">
        <v>5</v>
      </c>
      <c r="H674" s="150"/>
      <c r="I674" s="184">
        <v>53.08</v>
      </c>
      <c r="J674" s="150"/>
      <c r="K674" s="151">
        <v>30.96994353166507</v>
      </c>
      <c r="L674" s="152">
        <v>58.842892710163632</v>
      </c>
      <c r="M674" s="152">
        <v>61.93988706333014</v>
      </c>
      <c r="N674" s="153" t="s">
        <v>148</v>
      </c>
      <c r="O674" s="154">
        <v>2</v>
      </c>
      <c r="P674" s="153">
        <v>15</v>
      </c>
      <c r="Q674" s="153" t="s">
        <v>147</v>
      </c>
      <c r="R674" s="155">
        <v>14</v>
      </c>
      <c r="S674" s="155">
        <v>2</v>
      </c>
      <c r="T674" s="155">
        <v>0.3</v>
      </c>
      <c r="U674" s="154" t="s">
        <v>94</v>
      </c>
      <c r="V674" s="153" t="s">
        <v>89</v>
      </c>
      <c r="W674" s="153" t="s">
        <v>169</v>
      </c>
      <c r="X674" s="151">
        <v>99.99</v>
      </c>
      <c r="Y674" s="151">
        <v>74.989999999999995</v>
      </c>
      <c r="Z674" s="156">
        <v>3.6999999999999998E-2</v>
      </c>
      <c r="AA674" s="153" t="s">
        <v>384</v>
      </c>
      <c r="AB674" s="153" t="s">
        <v>5824</v>
      </c>
      <c r="AC674" s="153" t="s">
        <v>4790</v>
      </c>
      <c r="AD674" s="157" t="s">
        <v>474</v>
      </c>
      <c r="AE674" s="110">
        <v>0</v>
      </c>
      <c r="AF674" s="110">
        <v>61</v>
      </c>
      <c r="AG674" s="112">
        <f t="shared" si="110"/>
        <v>0</v>
      </c>
      <c r="AH674" s="110">
        <f>SUM(AG$4:AG674)</f>
        <v>16</v>
      </c>
      <c r="AI674" s="112">
        <f t="shared" si="108"/>
        <v>1</v>
      </c>
      <c r="AJ674" s="110">
        <f>COUNTIF(AI$4:AI674,"&gt;0")</f>
        <v>101</v>
      </c>
      <c r="AK674" s="110">
        <v>0</v>
      </c>
      <c r="AL674" s="110">
        <v>68</v>
      </c>
      <c r="AM674" s="172" t="str">
        <f>IF(OR(Table1[[#This Row],[Line total ordered for now]]&gt;0,Table1[[#This Row],[Line total ordered for season]]&gt;0),1,"")</f>
        <v/>
      </c>
      <c r="AN674" s="173">
        <f>COUNTIF(AM$4:AM674,"&gt;0")</f>
        <v>0</v>
      </c>
      <c r="AO674" s="173">
        <f>Table1[[#This Row],[ORDER QUANTITY
to be collected BEFORE 31.3.22]]</f>
        <v>0</v>
      </c>
      <c r="AP674" s="174">
        <f t="shared" si="107"/>
        <v>0</v>
      </c>
      <c r="AQ674" s="174">
        <f>IFERROR(INDEX(Retail!H:H,MATCH($D674,Retail!$D:$D,0)),0)</f>
        <v>0</v>
      </c>
      <c r="AR674" s="174">
        <f>IFERROR(INDEX(Retail!J:J,MATCH($D674,Retail!$D:$D,0)),0)</f>
        <v>0</v>
      </c>
      <c r="AS674" s="174">
        <f>IFERROR(INDEX('NEW2022'!H:H,MATCH($D674,'NEW2022'!D:D,0)),0)</f>
        <v>0</v>
      </c>
      <c r="AT674" s="174">
        <f>IFERROR(INDEX('NEW2022'!J:J,MATCH($D674,'NEW2022'!D:D,0)),0)</f>
        <v>0</v>
      </c>
      <c r="AU674" s="174">
        <f>IFERROR(INDEX('Quiet Items'!H:H,MATCH($D674,'Quiet Items'!D:D,0)),0)</f>
        <v>0</v>
      </c>
      <c r="AV674" s="174">
        <f>IFERROR(INDEX('Quiet Items'!J:J,MATCH($D674,'Quiet Items'!D:D,0)),0)</f>
        <v>0</v>
      </c>
      <c r="AW674" s="174">
        <f>IFERROR(INDEX('1.4G'!H:H,MATCH($D674,'1.4G'!D:D,0)),0)</f>
        <v>0</v>
      </c>
      <c r="AX674" s="174">
        <f>IFERROR(INDEX('1.4G'!J:J,MATCH($D674,'1.4G'!D:D,0)),0)</f>
        <v>0</v>
      </c>
      <c r="AY674" s="174">
        <f t="shared" si="112"/>
        <v>0</v>
      </c>
      <c r="AZ674" s="174">
        <f t="shared" si="113"/>
        <v>0</v>
      </c>
      <c r="BA674" s="175">
        <f>IFERROR(Table1[[#This Row],[Line total ordered for now]]*Table1[[#This Row],[GUARANTEED PRICE
for STOCK orders collected before 31.3.22]],0)</f>
        <v>0</v>
      </c>
      <c r="BB674" s="175">
        <f t="shared" si="109"/>
        <v>0</v>
      </c>
      <c r="BC674" s="176">
        <f>(AZ674+Table1[[#This Row],[Line total ordered for now]])*Z674</f>
        <v>0</v>
      </c>
      <c r="BD674" s="200">
        <v>55.745898356997124</v>
      </c>
      <c r="BE674" s="65"/>
      <c r="BF674" s="65"/>
      <c r="BG674" s="65"/>
      <c r="BH674" s="65"/>
      <c r="BI674" s="65"/>
      <c r="BJ674" s="65"/>
      <c r="BK674" s="65"/>
      <c r="BL674" s="55"/>
      <c r="BM674"/>
      <c r="BN674"/>
      <c r="BO674"/>
      <c r="BP674"/>
      <c r="BQ674"/>
      <c r="BR674"/>
      <c r="BS674"/>
      <c r="BT674"/>
    </row>
    <row r="675" spans="1:72" ht="15.75">
      <c r="A675" s="202">
        <v>672</v>
      </c>
      <c r="B675" s="68" t="s">
        <v>6378</v>
      </c>
      <c r="C675" s="149" t="s">
        <v>157</v>
      </c>
      <c r="D675" s="149" t="s">
        <v>255</v>
      </c>
      <c r="E675" s="149" t="s">
        <v>484</v>
      </c>
      <c r="F675" s="158" t="str">
        <f t="shared" si="111"/>
        <v>Video</v>
      </c>
      <c r="G675" s="187">
        <v>0</v>
      </c>
      <c r="H675" s="150"/>
      <c r="I675" s="184">
        <v>53.08</v>
      </c>
      <c r="J675" s="150"/>
      <c r="K675" s="151">
        <v>30.96994353166507</v>
      </c>
      <c r="L675" s="152">
        <v>58.842892710163632</v>
      </c>
      <c r="M675" s="152">
        <v>61.93988706333014</v>
      </c>
      <c r="N675" s="153" t="s">
        <v>148</v>
      </c>
      <c r="O675" s="154">
        <v>2</v>
      </c>
      <c r="P675" s="153">
        <v>25</v>
      </c>
      <c r="Q675" s="153" t="s">
        <v>147</v>
      </c>
      <c r="R675" s="155">
        <v>14</v>
      </c>
      <c r="S675" s="155">
        <v>2</v>
      </c>
      <c r="T675" s="155">
        <v>0.3</v>
      </c>
      <c r="U675" s="154" t="s">
        <v>94</v>
      </c>
      <c r="V675" s="153" t="s">
        <v>89</v>
      </c>
      <c r="W675" s="153" t="s">
        <v>169</v>
      </c>
      <c r="X675" s="151">
        <v>99.99</v>
      </c>
      <c r="Y675" s="151">
        <v>74.989999999999995</v>
      </c>
      <c r="Z675" s="156">
        <v>3.6999999999999998E-2</v>
      </c>
      <c r="AA675" s="153" t="s">
        <v>384</v>
      </c>
      <c r="AB675" s="153" t="s">
        <v>5846</v>
      </c>
      <c r="AC675" s="153" t="s">
        <v>4790</v>
      </c>
      <c r="AD675" s="157" t="s">
        <v>560</v>
      </c>
      <c r="AE675" s="110">
        <v>0</v>
      </c>
      <c r="AF675" s="110">
        <v>61</v>
      </c>
      <c r="AG675" s="112">
        <f t="shared" si="110"/>
        <v>0</v>
      </c>
      <c r="AH675" s="110">
        <f>SUM(AG$4:AG675)</f>
        <v>16</v>
      </c>
      <c r="AI675" s="112">
        <f t="shared" si="108"/>
        <v>1</v>
      </c>
      <c r="AJ675" s="110">
        <f>COUNTIF(AI$4:AI675,"&gt;0")</f>
        <v>102</v>
      </c>
      <c r="AK675" s="110">
        <v>0</v>
      </c>
      <c r="AL675" s="110">
        <v>68</v>
      </c>
      <c r="AM675" s="172" t="str">
        <f>IF(OR(Table1[[#This Row],[Line total ordered for now]]&gt;0,Table1[[#This Row],[Line total ordered for season]]&gt;0),1,"")</f>
        <v/>
      </c>
      <c r="AN675" s="173">
        <f>COUNTIF(AM$4:AM675,"&gt;0")</f>
        <v>0</v>
      </c>
      <c r="AO675" s="173">
        <f>Table1[[#This Row],[ORDER QUANTITY
to be collected BEFORE 31.3.22]]</f>
        <v>0</v>
      </c>
      <c r="AP675" s="174">
        <f t="shared" si="107"/>
        <v>0</v>
      </c>
      <c r="AQ675" s="174">
        <f>IFERROR(INDEX(Retail!H:H,MATCH($D675,Retail!$D:$D,0)),0)</f>
        <v>0</v>
      </c>
      <c r="AR675" s="174">
        <f>IFERROR(INDEX(Retail!J:J,MATCH($D675,Retail!$D:$D,0)),0)</f>
        <v>0</v>
      </c>
      <c r="AS675" s="174">
        <f>IFERROR(INDEX('NEW2022'!H:H,MATCH($D675,'NEW2022'!D:D,0)),0)</f>
        <v>0</v>
      </c>
      <c r="AT675" s="174">
        <f>IFERROR(INDEX('NEW2022'!J:J,MATCH($D675,'NEW2022'!D:D,0)),0)</f>
        <v>0</v>
      </c>
      <c r="AU675" s="174">
        <f>IFERROR(INDEX('Quiet Items'!H:H,MATCH($D675,'Quiet Items'!D:D,0)),0)</f>
        <v>0</v>
      </c>
      <c r="AV675" s="174">
        <f>IFERROR(INDEX('Quiet Items'!J:J,MATCH($D675,'Quiet Items'!D:D,0)),0)</f>
        <v>0</v>
      </c>
      <c r="AW675" s="174">
        <f>IFERROR(INDEX('1.4G'!H:H,MATCH($D675,'1.4G'!D:D,0)),0)</f>
        <v>0</v>
      </c>
      <c r="AX675" s="174">
        <f>IFERROR(INDEX('1.4G'!J:J,MATCH($D675,'1.4G'!D:D,0)),0)</f>
        <v>0</v>
      </c>
      <c r="AY675" s="174">
        <f t="shared" si="112"/>
        <v>0</v>
      </c>
      <c r="AZ675" s="174">
        <f t="shared" si="113"/>
        <v>0</v>
      </c>
      <c r="BA675" s="175">
        <f>IFERROR(Table1[[#This Row],[Line total ordered for now]]*Table1[[#This Row],[GUARANTEED PRICE
for STOCK orders collected before 31.3.22]],0)</f>
        <v>0</v>
      </c>
      <c r="BB675" s="175">
        <f t="shared" si="109"/>
        <v>0</v>
      </c>
      <c r="BC675" s="176">
        <f>(AZ675+Table1[[#This Row],[Line total ordered for now]])*Z675</f>
        <v>0</v>
      </c>
      <c r="BD675" s="200">
        <v>55.745898356997124</v>
      </c>
      <c r="BE675" s="65"/>
      <c r="BF675" s="65"/>
      <c r="BG675" s="65"/>
      <c r="BH675" s="65"/>
      <c r="BI675" s="65"/>
      <c r="BJ675" s="65"/>
      <c r="BK675" s="65"/>
      <c r="BL675" s="55"/>
      <c r="BM675"/>
      <c r="BN675"/>
      <c r="BO675"/>
      <c r="BP675"/>
      <c r="BQ675"/>
      <c r="BR675"/>
      <c r="BS675"/>
      <c r="BT675"/>
    </row>
    <row r="676" spans="1:72" ht="15.75">
      <c r="A676" s="202">
        <v>673</v>
      </c>
      <c r="B676" s="68" t="s">
        <v>6378</v>
      </c>
      <c r="C676" s="149" t="s">
        <v>157</v>
      </c>
      <c r="D676" s="149" t="s">
        <v>4014</v>
      </c>
      <c r="E676" s="149" t="s">
        <v>4015</v>
      </c>
      <c r="F676" s="158" t="str">
        <f t="shared" si="111"/>
        <v>Video</v>
      </c>
      <c r="G676" s="187">
        <v>18</v>
      </c>
      <c r="H676" s="150"/>
      <c r="I676" s="184">
        <v>52.62</v>
      </c>
      <c r="J676" s="150"/>
      <c r="K676" s="151">
        <v>30.983971492209108</v>
      </c>
      <c r="L676" s="152">
        <v>56.390828115820575</v>
      </c>
      <c r="M676" s="152">
        <v>61.967942984418215</v>
      </c>
      <c r="N676" s="153" t="s">
        <v>148</v>
      </c>
      <c r="O676" s="154">
        <v>2</v>
      </c>
      <c r="P676" s="153">
        <v>34</v>
      </c>
      <c r="Q676" s="153" t="s">
        <v>147</v>
      </c>
      <c r="R676" s="155">
        <v>16</v>
      </c>
      <c r="S676" s="155">
        <v>2.2000000000000002</v>
      </c>
      <c r="T676" s="155">
        <v>0.3</v>
      </c>
      <c r="U676" s="154" t="s">
        <v>94</v>
      </c>
      <c r="V676" s="153" t="s">
        <v>89</v>
      </c>
      <c r="W676" s="153" t="s">
        <v>627</v>
      </c>
      <c r="X676" s="151" t="s">
        <v>6378</v>
      </c>
      <c r="Y676" s="151" t="s">
        <v>6378</v>
      </c>
      <c r="Z676" s="156">
        <v>3.85E-2</v>
      </c>
      <c r="AA676" s="153" t="s">
        <v>624</v>
      </c>
      <c r="AB676" s="153" t="s">
        <v>4954</v>
      </c>
      <c r="AC676" s="153" t="s">
        <v>795</v>
      </c>
      <c r="AD676" s="157" t="s">
        <v>4016</v>
      </c>
      <c r="AE676" s="110">
        <v>0</v>
      </c>
      <c r="AF676" s="110">
        <v>61</v>
      </c>
      <c r="AG676" s="112">
        <f t="shared" si="110"/>
        <v>0</v>
      </c>
      <c r="AH676" s="110">
        <f>SUM(AG$4:AG676)</f>
        <v>16</v>
      </c>
      <c r="AI676" s="112">
        <f t="shared" si="108"/>
        <v>0</v>
      </c>
      <c r="AJ676" s="110">
        <f>COUNTIF(AI$4:AI676,"&gt;0")</f>
        <v>102</v>
      </c>
      <c r="AK676" s="110">
        <v>0</v>
      </c>
      <c r="AL676" s="110">
        <v>68</v>
      </c>
      <c r="AM676" s="172" t="str">
        <f>IF(OR(Table1[[#This Row],[Line total ordered for now]]&gt;0,Table1[[#This Row],[Line total ordered for season]]&gt;0),1,"")</f>
        <v/>
      </c>
      <c r="AN676" s="173">
        <f>COUNTIF(AM$4:AM676,"&gt;0")</f>
        <v>0</v>
      </c>
      <c r="AO676" s="173">
        <f>Table1[[#This Row],[ORDER QUANTITY
to be collected BEFORE 31.3.22]]</f>
        <v>0</v>
      </c>
      <c r="AP676" s="174">
        <f t="shared" si="107"/>
        <v>0</v>
      </c>
      <c r="AQ676" s="174">
        <f>IFERROR(INDEX(Retail!H:H,MATCH($D676,Retail!$D:$D,0)),0)</f>
        <v>0</v>
      </c>
      <c r="AR676" s="174">
        <f>IFERROR(INDEX(Retail!J:J,MATCH($D676,Retail!$D:$D,0)),0)</f>
        <v>0</v>
      </c>
      <c r="AS676" s="174">
        <f>IFERROR(INDEX('NEW2022'!H:H,MATCH($D676,'NEW2022'!D:D,0)),0)</f>
        <v>0</v>
      </c>
      <c r="AT676" s="174">
        <f>IFERROR(INDEX('NEW2022'!J:J,MATCH($D676,'NEW2022'!D:D,0)),0)</f>
        <v>0</v>
      </c>
      <c r="AU676" s="174">
        <f>IFERROR(INDEX('Quiet Items'!H:H,MATCH($D676,'Quiet Items'!D:D,0)),0)</f>
        <v>0</v>
      </c>
      <c r="AV676" s="174">
        <f>IFERROR(INDEX('Quiet Items'!J:J,MATCH($D676,'Quiet Items'!D:D,0)),0)</f>
        <v>0</v>
      </c>
      <c r="AW676" s="174">
        <f>IFERROR(INDEX('1.4G'!H:H,MATCH($D676,'1.4G'!D:D,0)),0)</f>
        <v>0</v>
      </c>
      <c r="AX676" s="174">
        <f>IFERROR(INDEX('1.4G'!J:J,MATCH($D676,'1.4G'!D:D,0)),0)</f>
        <v>0</v>
      </c>
      <c r="AY676" s="174">
        <f t="shared" si="112"/>
        <v>0</v>
      </c>
      <c r="AZ676" s="174">
        <f t="shared" si="113"/>
        <v>0</v>
      </c>
      <c r="BA676" s="175">
        <f>IFERROR(Table1[[#This Row],[Line total ordered for now]]*Table1[[#This Row],[GUARANTEED PRICE
for STOCK orders collected before 31.3.22]],0)</f>
        <v>0</v>
      </c>
      <c r="BB676" s="175">
        <f t="shared" si="109"/>
        <v>0</v>
      </c>
      <c r="BC676" s="176">
        <f>(AZ676+Table1[[#This Row],[Line total ordered for now]])*Z676</f>
        <v>0</v>
      </c>
      <c r="BD676" s="200">
        <v>52.672751536755484</v>
      </c>
      <c r="BE676" s="65"/>
      <c r="BF676" s="65"/>
      <c r="BG676" s="65"/>
      <c r="BH676" s="65"/>
      <c r="BI676" s="65"/>
      <c r="BJ676" s="65"/>
      <c r="BK676" s="65"/>
      <c r="BL676" s="55"/>
      <c r="BM676"/>
      <c r="BN676"/>
      <c r="BO676"/>
      <c r="BP676"/>
      <c r="BQ676"/>
      <c r="BR676"/>
      <c r="BS676"/>
      <c r="BT676"/>
    </row>
    <row r="677" spans="1:72" ht="15.75">
      <c r="A677" s="202">
        <v>674</v>
      </c>
      <c r="B677" s="68" t="s">
        <v>6378</v>
      </c>
      <c r="C677" s="149" t="s">
        <v>157</v>
      </c>
      <c r="D677" s="149" t="s">
        <v>125</v>
      </c>
      <c r="E677" s="149" t="s">
        <v>365</v>
      </c>
      <c r="F677" s="158" t="str">
        <f t="shared" si="111"/>
        <v>Video</v>
      </c>
      <c r="G677" s="187">
        <v>0</v>
      </c>
      <c r="H677" s="150"/>
      <c r="I677" s="184">
        <v>53.08</v>
      </c>
      <c r="J677" s="150"/>
      <c r="K677" s="151">
        <v>31.198464300895843</v>
      </c>
      <c r="L677" s="152">
        <v>59.277082171702098</v>
      </c>
      <c r="M677" s="152">
        <v>62.396928601791686</v>
      </c>
      <c r="N677" s="153" t="s">
        <v>148</v>
      </c>
      <c r="O677" s="154">
        <v>2</v>
      </c>
      <c r="P677" s="153">
        <v>30</v>
      </c>
      <c r="Q677" s="153" t="s">
        <v>147</v>
      </c>
      <c r="R677" s="155">
        <v>14.8</v>
      </c>
      <c r="S677" s="155">
        <v>2</v>
      </c>
      <c r="T677" s="155">
        <v>0.3</v>
      </c>
      <c r="U677" s="154" t="s">
        <v>94</v>
      </c>
      <c r="V677" s="153" t="s">
        <v>89</v>
      </c>
      <c r="W677" s="153" t="s">
        <v>169</v>
      </c>
      <c r="X677" s="151">
        <v>99.99</v>
      </c>
      <c r="Y677" s="151">
        <v>74.989999999999995</v>
      </c>
      <c r="Z677" s="156">
        <v>3.7600000000000001E-2</v>
      </c>
      <c r="AA677" s="153" t="s">
        <v>233</v>
      </c>
      <c r="AB677" s="153" t="s">
        <v>5864</v>
      </c>
      <c r="AC677" s="153" t="s">
        <v>141</v>
      </c>
      <c r="AD677" s="157" t="s">
        <v>292</v>
      </c>
      <c r="AE677" s="110">
        <v>0</v>
      </c>
      <c r="AF677" s="110">
        <v>61</v>
      </c>
      <c r="AG677" s="112">
        <f t="shared" si="110"/>
        <v>0</v>
      </c>
      <c r="AH677" s="110">
        <f>SUM(AG$4:AG677)</f>
        <v>16</v>
      </c>
      <c r="AI677" s="112">
        <f t="shared" si="108"/>
        <v>1</v>
      </c>
      <c r="AJ677" s="110">
        <f>COUNTIF(AI$4:AI677,"&gt;0")</f>
        <v>103</v>
      </c>
      <c r="AK677" s="110">
        <v>0</v>
      </c>
      <c r="AL677" s="110">
        <v>68</v>
      </c>
      <c r="AM677" s="172" t="str">
        <f>IF(OR(Table1[[#This Row],[Line total ordered for now]]&gt;0,Table1[[#This Row],[Line total ordered for season]]&gt;0),1,"")</f>
        <v/>
      </c>
      <c r="AN677" s="173">
        <f>COUNTIF(AM$4:AM677,"&gt;0")</f>
        <v>0</v>
      </c>
      <c r="AO677" s="173">
        <f>Table1[[#This Row],[ORDER QUANTITY
to be collected BEFORE 31.3.22]]</f>
        <v>0</v>
      </c>
      <c r="AP677" s="174">
        <f t="shared" si="107"/>
        <v>0</v>
      </c>
      <c r="AQ677" s="174">
        <f>IFERROR(INDEX(Retail!H:H,MATCH($D677,Retail!$D:$D,0)),0)</f>
        <v>0</v>
      </c>
      <c r="AR677" s="174">
        <f>IFERROR(INDEX(Retail!J:J,MATCH($D677,Retail!$D:$D,0)),0)</f>
        <v>0</v>
      </c>
      <c r="AS677" s="174">
        <f>IFERROR(INDEX('NEW2022'!H:H,MATCH($D677,'NEW2022'!D:D,0)),0)</f>
        <v>0</v>
      </c>
      <c r="AT677" s="174">
        <f>IFERROR(INDEX('NEW2022'!J:J,MATCH($D677,'NEW2022'!D:D,0)),0)</f>
        <v>0</v>
      </c>
      <c r="AU677" s="174">
        <f>IFERROR(INDEX('Quiet Items'!H:H,MATCH($D677,'Quiet Items'!D:D,0)),0)</f>
        <v>0</v>
      </c>
      <c r="AV677" s="174">
        <f>IFERROR(INDEX('Quiet Items'!J:J,MATCH($D677,'Quiet Items'!D:D,0)),0)</f>
        <v>0</v>
      </c>
      <c r="AW677" s="174">
        <f>IFERROR(INDEX('1.4G'!H:H,MATCH($D677,'1.4G'!D:D,0)),0)</f>
        <v>0</v>
      </c>
      <c r="AX677" s="174">
        <f>IFERROR(INDEX('1.4G'!J:J,MATCH($D677,'1.4G'!D:D,0)),0)</f>
        <v>0</v>
      </c>
      <c r="AY677" s="174">
        <f t="shared" si="112"/>
        <v>0</v>
      </c>
      <c r="AZ677" s="174">
        <f t="shared" si="113"/>
        <v>0</v>
      </c>
      <c r="BA677" s="175">
        <f>IFERROR(Table1[[#This Row],[Line total ordered for now]]*Table1[[#This Row],[GUARANTEED PRICE
for STOCK orders collected before 31.3.22]],0)</f>
        <v>0</v>
      </c>
      <c r="BB677" s="175">
        <f t="shared" si="109"/>
        <v>0</v>
      </c>
      <c r="BC677" s="176">
        <f>(AZ677+Table1[[#This Row],[Line total ordered for now]])*Z677</f>
        <v>0</v>
      </c>
      <c r="BD677" s="200">
        <v>56.157235741612517</v>
      </c>
      <c r="BE677" s="65"/>
      <c r="BF677" s="65"/>
      <c r="BG677" s="65"/>
      <c r="BH677" s="65"/>
      <c r="BI677" s="65"/>
      <c r="BJ677" s="65"/>
      <c r="BK677" s="65"/>
      <c r="BL677" s="55"/>
      <c r="BM677"/>
      <c r="BN677"/>
      <c r="BO677"/>
      <c r="BP677"/>
      <c r="BQ677"/>
      <c r="BR677"/>
      <c r="BS677"/>
      <c r="BT677"/>
    </row>
    <row r="678" spans="1:72" ht="15.75">
      <c r="A678" s="202">
        <v>675</v>
      </c>
      <c r="B678" s="68" t="s">
        <v>6378</v>
      </c>
      <c r="C678" s="149" t="s">
        <v>157</v>
      </c>
      <c r="D678" s="149" t="s">
        <v>2975</v>
      </c>
      <c r="E678" s="149" t="s">
        <v>2976</v>
      </c>
      <c r="F678" s="158" t="str">
        <f t="shared" si="111"/>
        <v>Video</v>
      </c>
      <c r="G678" s="187">
        <v>38</v>
      </c>
      <c r="H678" s="150"/>
      <c r="I678" s="184">
        <v>57.41</v>
      </c>
      <c r="J678" s="150"/>
      <c r="K678" s="151">
        <v>31.225375597982886</v>
      </c>
      <c r="L678" s="152">
        <v>58.558199999999999</v>
      </c>
      <c r="M678" s="152">
        <v>62.450751195965772</v>
      </c>
      <c r="N678" s="153" t="s">
        <v>148</v>
      </c>
      <c r="O678" s="154">
        <v>2</v>
      </c>
      <c r="P678" s="153">
        <v>32</v>
      </c>
      <c r="Q678" s="153" t="s">
        <v>147</v>
      </c>
      <c r="R678" s="155">
        <v>16</v>
      </c>
      <c r="S678" s="155">
        <v>1.96</v>
      </c>
      <c r="T678" s="155">
        <v>0.3</v>
      </c>
      <c r="U678" s="154" t="s">
        <v>94</v>
      </c>
      <c r="V678" s="153" t="s">
        <v>89</v>
      </c>
      <c r="W678" s="153" t="s">
        <v>627</v>
      </c>
      <c r="X678" s="151" t="s">
        <v>6378</v>
      </c>
      <c r="Y678" s="151" t="s">
        <v>6378</v>
      </c>
      <c r="Z678" s="156">
        <v>3.85E-2</v>
      </c>
      <c r="AA678" s="153" t="s">
        <v>624</v>
      </c>
      <c r="AB678" s="153" t="s">
        <v>4942</v>
      </c>
      <c r="AC678" s="153" t="s">
        <v>4933</v>
      </c>
      <c r="AD678" s="157" t="s">
        <v>2977</v>
      </c>
      <c r="AE678" s="110">
        <v>0</v>
      </c>
      <c r="AF678" s="110">
        <v>61</v>
      </c>
      <c r="AG678" s="112">
        <f t="shared" si="110"/>
        <v>0</v>
      </c>
      <c r="AH678" s="110">
        <f>SUM(AG$4:AG678)</f>
        <v>16</v>
      </c>
      <c r="AI678" s="112">
        <f t="shared" si="108"/>
        <v>0</v>
      </c>
      <c r="AJ678" s="110">
        <f>COUNTIF(AI$4:AI678,"&gt;0")</f>
        <v>103</v>
      </c>
      <c r="AK678" s="110">
        <v>0</v>
      </c>
      <c r="AL678" s="110">
        <v>68</v>
      </c>
      <c r="AM678" s="172" t="str">
        <f>IF(OR(Table1[[#This Row],[Line total ordered for now]]&gt;0,Table1[[#This Row],[Line total ordered for season]]&gt;0),1,"")</f>
        <v/>
      </c>
      <c r="AN678" s="173">
        <f>COUNTIF(AM$4:AM678,"&gt;0")</f>
        <v>0</v>
      </c>
      <c r="AO678" s="173">
        <f>Table1[[#This Row],[ORDER QUANTITY
to be collected BEFORE 31.3.22]]</f>
        <v>0</v>
      </c>
      <c r="AP678" s="174">
        <f t="shared" si="107"/>
        <v>0</v>
      </c>
      <c r="AQ678" s="174">
        <f>IFERROR(INDEX(Retail!H:H,MATCH($D678,Retail!$D:$D,0)),0)</f>
        <v>0</v>
      </c>
      <c r="AR678" s="174">
        <f>IFERROR(INDEX(Retail!J:J,MATCH($D678,Retail!$D:$D,0)),0)</f>
        <v>0</v>
      </c>
      <c r="AS678" s="174">
        <f>IFERROR(INDEX('NEW2022'!H:H,MATCH($D678,'NEW2022'!D:D,0)),0)</f>
        <v>0</v>
      </c>
      <c r="AT678" s="174">
        <f>IFERROR(INDEX('NEW2022'!J:J,MATCH($D678,'NEW2022'!D:D,0)),0)</f>
        <v>0</v>
      </c>
      <c r="AU678" s="174">
        <f>IFERROR(INDEX('Quiet Items'!H:H,MATCH($D678,'Quiet Items'!D:D,0)),0)</f>
        <v>0</v>
      </c>
      <c r="AV678" s="174">
        <f>IFERROR(INDEX('Quiet Items'!J:J,MATCH($D678,'Quiet Items'!D:D,0)),0)</f>
        <v>0</v>
      </c>
      <c r="AW678" s="174">
        <f>IFERROR(INDEX('1.4G'!H:H,MATCH($D678,'1.4G'!D:D,0)),0)</f>
        <v>0</v>
      </c>
      <c r="AX678" s="174">
        <f>IFERROR(INDEX('1.4G'!J:J,MATCH($D678,'1.4G'!D:D,0)),0)</f>
        <v>0</v>
      </c>
      <c r="AY678" s="174">
        <f t="shared" si="112"/>
        <v>0</v>
      </c>
      <c r="AZ678" s="174">
        <f t="shared" si="113"/>
        <v>0</v>
      </c>
      <c r="BA678" s="175">
        <f>IFERROR(Table1[[#This Row],[Line total ordered for now]]*Table1[[#This Row],[GUARANTEED PRICE
for STOCK orders collected before 31.3.22]],0)</f>
        <v>0</v>
      </c>
      <c r="BB678" s="175">
        <f t="shared" si="109"/>
        <v>0</v>
      </c>
      <c r="BC678" s="176">
        <f>(AZ678+Table1[[#This Row],[Line total ordered for now]])*Z678</f>
        <v>0</v>
      </c>
      <c r="BD678" s="200">
        <v>53.083138516570905</v>
      </c>
      <c r="BE678" s="65"/>
      <c r="BF678" s="65"/>
      <c r="BG678" s="65"/>
      <c r="BH678" s="65"/>
      <c r="BI678" s="65"/>
      <c r="BJ678" s="65"/>
      <c r="BK678" s="65"/>
      <c r="BL678" s="55"/>
      <c r="BM678"/>
      <c r="BN678"/>
      <c r="BO678"/>
      <c r="BP678"/>
      <c r="BQ678"/>
      <c r="BR678"/>
      <c r="BS678"/>
      <c r="BT678"/>
    </row>
    <row r="679" spans="1:72" ht="15.75">
      <c r="A679" s="202">
        <v>676</v>
      </c>
      <c r="B679" s="68" t="s">
        <v>6378</v>
      </c>
      <c r="C679" s="149" t="s">
        <v>157</v>
      </c>
      <c r="D679" s="149" t="s">
        <v>903</v>
      </c>
      <c r="E679" s="149" t="s">
        <v>904</v>
      </c>
      <c r="F679" s="158" t="str">
        <f t="shared" si="111"/>
        <v>Video</v>
      </c>
      <c r="G679" s="187">
        <v>16</v>
      </c>
      <c r="H679" s="150"/>
      <c r="I679" s="184">
        <v>54.63</v>
      </c>
      <c r="J679" s="150"/>
      <c r="K679" s="151">
        <v>31.314163633822503</v>
      </c>
      <c r="L679" s="152">
        <v>56.991777813556958</v>
      </c>
      <c r="M679" s="152">
        <v>62.628327267645005</v>
      </c>
      <c r="N679" s="153" t="s">
        <v>148</v>
      </c>
      <c r="O679" s="154">
        <v>2</v>
      </c>
      <c r="P679" s="153">
        <v>35</v>
      </c>
      <c r="Q679" s="153" t="s">
        <v>147</v>
      </c>
      <c r="R679" s="155">
        <v>15</v>
      </c>
      <c r="S679" s="155">
        <v>2.7</v>
      </c>
      <c r="T679" s="155">
        <v>0.3</v>
      </c>
      <c r="U679" s="154" t="s">
        <v>94</v>
      </c>
      <c r="V679" s="153" t="s">
        <v>89</v>
      </c>
      <c r="W679" s="153" t="s">
        <v>627</v>
      </c>
      <c r="X679" s="151" t="s">
        <v>6378</v>
      </c>
      <c r="Y679" s="151" t="s">
        <v>6378</v>
      </c>
      <c r="Z679" s="156">
        <v>3.5099999999999999E-2</v>
      </c>
      <c r="AA679" s="153" t="s">
        <v>624</v>
      </c>
      <c r="AB679" s="153" t="s">
        <v>5028</v>
      </c>
      <c r="AC679" s="153" t="s">
        <v>785</v>
      </c>
      <c r="AD679" s="157" t="s">
        <v>905</v>
      </c>
      <c r="AE679" s="110">
        <v>0</v>
      </c>
      <c r="AF679" s="110">
        <v>61</v>
      </c>
      <c r="AG679" s="112">
        <f t="shared" si="110"/>
        <v>0</v>
      </c>
      <c r="AH679" s="110">
        <f>SUM(AG$4:AG679)</f>
        <v>16</v>
      </c>
      <c r="AI679" s="112">
        <f t="shared" si="108"/>
        <v>0</v>
      </c>
      <c r="AJ679" s="110">
        <f>COUNTIF(AI$4:AI679,"&gt;0")</f>
        <v>103</v>
      </c>
      <c r="AK679" s="110">
        <v>0</v>
      </c>
      <c r="AL679" s="110">
        <v>68</v>
      </c>
      <c r="AM679" s="172" t="str">
        <f>IF(OR(Table1[[#This Row],[Line total ordered for now]]&gt;0,Table1[[#This Row],[Line total ordered for season]]&gt;0),1,"")</f>
        <v/>
      </c>
      <c r="AN679" s="173">
        <f>COUNTIF(AM$4:AM679,"&gt;0")</f>
        <v>0</v>
      </c>
      <c r="AO679" s="173">
        <f>Table1[[#This Row],[ORDER QUANTITY
to be collected BEFORE 31.3.22]]</f>
        <v>0</v>
      </c>
      <c r="AP679" s="174">
        <f t="shared" si="107"/>
        <v>0</v>
      </c>
      <c r="AQ679" s="174">
        <f>IFERROR(INDEX(Retail!H:H,MATCH($D679,Retail!$D:$D,0)),0)</f>
        <v>0</v>
      </c>
      <c r="AR679" s="174">
        <f>IFERROR(INDEX(Retail!J:J,MATCH($D679,Retail!$D:$D,0)),0)</f>
        <v>0</v>
      </c>
      <c r="AS679" s="174">
        <f>IFERROR(INDEX('NEW2022'!H:H,MATCH($D679,'NEW2022'!D:D,0)),0)</f>
        <v>0</v>
      </c>
      <c r="AT679" s="174">
        <f>IFERROR(INDEX('NEW2022'!J:J,MATCH($D679,'NEW2022'!D:D,0)),0)</f>
        <v>0</v>
      </c>
      <c r="AU679" s="174">
        <f>IFERROR(INDEX('Quiet Items'!H:H,MATCH($D679,'Quiet Items'!D:D,0)),0)</f>
        <v>0</v>
      </c>
      <c r="AV679" s="174">
        <f>IFERROR(INDEX('Quiet Items'!J:J,MATCH($D679,'Quiet Items'!D:D,0)),0)</f>
        <v>0</v>
      </c>
      <c r="AW679" s="174">
        <f>IFERROR(INDEX('1.4G'!H:H,MATCH($D679,'1.4G'!D:D,0)),0)</f>
        <v>0</v>
      </c>
      <c r="AX679" s="174">
        <f>IFERROR(INDEX('1.4G'!J:J,MATCH($D679,'1.4G'!D:D,0)),0)</f>
        <v>0</v>
      </c>
      <c r="AY679" s="174">
        <f t="shared" si="112"/>
        <v>0</v>
      </c>
      <c r="AZ679" s="174">
        <f t="shared" si="113"/>
        <v>0</v>
      </c>
      <c r="BA679" s="175">
        <f>IFERROR(Table1[[#This Row],[Line total ordered for now]]*Table1[[#This Row],[GUARANTEED PRICE
for STOCK orders collected before 31.3.22]],0)</f>
        <v>0</v>
      </c>
      <c r="BB679" s="175">
        <f t="shared" si="109"/>
        <v>0</v>
      </c>
      <c r="BC679" s="176">
        <f>(AZ679+Table1[[#This Row],[Line total ordered for now]])*Z679</f>
        <v>0</v>
      </c>
      <c r="BD679" s="200">
        <v>53.234078177498255</v>
      </c>
      <c r="BE679" s="65"/>
      <c r="BF679" s="65"/>
      <c r="BG679" s="65"/>
      <c r="BH679" s="65"/>
      <c r="BI679" s="65"/>
      <c r="BJ679" s="65"/>
      <c r="BK679" s="65"/>
      <c r="BL679" s="55"/>
      <c r="BM679"/>
      <c r="BN679"/>
      <c r="BO679"/>
      <c r="BP679"/>
      <c r="BQ679"/>
      <c r="BR679"/>
      <c r="BS679"/>
      <c r="BT679"/>
    </row>
    <row r="680" spans="1:72" ht="15.75">
      <c r="A680" s="202">
        <v>677</v>
      </c>
      <c r="B680" s="68" t="s">
        <v>6378</v>
      </c>
      <c r="C680" s="149" t="s">
        <v>157</v>
      </c>
      <c r="D680" s="149" t="s">
        <v>1755</v>
      </c>
      <c r="E680" s="149" t="s">
        <v>1756</v>
      </c>
      <c r="F680" s="158" t="str">
        <f t="shared" si="111"/>
        <v>Video</v>
      </c>
      <c r="G680" s="187">
        <v>0</v>
      </c>
      <c r="H680" s="150"/>
      <c r="I680" s="184">
        <v>68.67</v>
      </c>
      <c r="J680" s="150"/>
      <c r="K680" s="151">
        <v>31.355027190887331</v>
      </c>
      <c r="L680" s="152">
        <v>85.59922423112242</v>
      </c>
      <c r="M680" s="152">
        <v>94.065081572661995</v>
      </c>
      <c r="N680" s="153" t="s">
        <v>148</v>
      </c>
      <c r="O680" s="154">
        <v>3</v>
      </c>
      <c r="P680" s="153">
        <v>25</v>
      </c>
      <c r="Q680" s="153" t="s">
        <v>147</v>
      </c>
      <c r="R680" s="155">
        <v>24</v>
      </c>
      <c r="S680" s="155">
        <v>2.9</v>
      </c>
      <c r="T680" s="155">
        <v>0.3</v>
      </c>
      <c r="U680" s="154" t="s">
        <v>94</v>
      </c>
      <c r="V680" s="153" t="s">
        <v>89</v>
      </c>
      <c r="W680" s="153" t="s">
        <v>627</v>
      </c>
      <c r="X680" s="151" t="s">
        <v>6378</v>
      </c>
      <c r="Y680" s="151" t="s">
        <v>6378</v>
      </c>
      <c r="Z680" s="156">
        <v>5.5599999999999997E-2</v>
      </c>
      <c r="AA680" s="153" t="s">
        <v>624</v>
      </c>
      <c r="AB680" s="153" t="s">
        <v>5867</v>
      </c>
      <c r="AC680" s="153" t="s">
        <v>164</v>
      </c>
      <c r="AD680" s="157" t="s">
        <v>1757</v>
      </c>
      <c r="AE680" s="110">
        <v>0</v>
      </c>
      <c r="AF680" s="110">
        <v>61</v>
      </c>
      <c r="AG680" s="112">
        <f t="shared" si="110"/>
        <v>0</v>
      </c>
      <c r="AH680" s="110">
        <f>SUM(AG$4:AG680)</f>
        <v>16</v>
      </c>
      <c r="AI680" s="112">
        <f t="shared" si="108"/>
        <v>0</v>
      </c>
      <c r="AJ680" s="110">
        <f>COUNTIF(AI$4:AI680,"&gt;0")</f>
        <v>103</v>
      </c>
      <c r="AK680" s="110">
        <v>0</v>
      </c>
      <c r="AL680" s="110">
        <v>68</v>
      </c>
      <c r="AM680" s="172" t="str">
        <f>IF(OR(Table1[[#This Row],[Line total ordered for now]]&gt;0,Table1[[#This Row],[Line total ordered for season]]&gt;0),1,"")</f>
        <v/>
      </c>
      <c r="AN680" s="173">
        <f>COUNTIF(AM$4:AM680,"&gt;0")</f>
        <v>0</v>
      </c>
      <c r="AO680" s="173">
        <f>Table1[[#This Row],[ORDER QUANTITY
to be collected BEFORE 31.3.22]]</f>
        <v>0</v>
      </c>
      <c r="AP680" s="174">
        <f t="shared" si="107"/>
        <v>0</v>
      </c>
      <c r="AQ680" s="174">
        <f>IFERROR(INDEX(Retail!H:H,MATCH($D680,Retail!$D:$D,0)),0)</f>
        <v>0</v>
      </c>
      <c r="AR680" s="174">
        <f>IFERROR(INDEX(Retail!J:J,MATCH($D680,Retail!$D:$D,0)),0)</f>
        <v>0</v>
      </c>
      <c r="AS680" s="174">
        <f>IFERROR(INDEX('NEW2022'!H:H,MATCH($D680,'NEW2022'!D:D,0)),0)</f>
        <v>0</v>
      </c>
      <c r="AT680" s="174">
        <f>IFERROR(INDEX('NEW2022'!J:J,MATCH($D680,'NEW2022'!D:D,0)),0)</f>
        <v>0</v>
      </c>
      <c r="AU680" s="174">
        <f>IFERROR(INDEX('Quiet Items'!H:H,MATCH($D680,'Quiet Items'!D:D,0)),0)</f>
        <v>0</v>
      </c>
      <c r="AV680" s="174">
        <f>IFERROR(INDEX('Quiet Items'!J:J,MATCH($D680,'Quiet Items'!D:D,0)),0)</f>
        <v>0</v>
      </c>
      <c r="AW680" s="174">
        <f>IFERROR(INDEX('1.4G'!H:H,MATCH($D680,'1.4G'!D:D,0)),0)</f>
        <v>0</v>
      </c>
      <c r="AX680" s="174">
        <f>IFERROR(INDEX('1.4G'!J:J,MATCH($D680,'1.4G'!D:D,0)),0)</f>
        <v>0</v>
      </c>
      <c r="AY680" s="174">
        <f t="shared" si="112"/>
        <v>0</v>
      </c>
      <c r="AZ680" s="174">
        <f t="shared" si="113"/>
        <v>0</v>
      </c>
      <c r="BA680" s="175">
        <f>IFERROR(Table1[[#This Row],[Line total ordered for now]]*Table1[[#This Row],[GUARANTEED PRICE
for STOCK orders collected before 31.3.22]],0)</f>
        <v>0</v>
      </c>
      <c r="BB680" s="175">
        <f t="shared" si="109"/>
        <v>0</v>
      </c>
      <c r="BC680" s="176">
        <f>(AZ680+Table1[[#This Row],[Line total ordered for now]])*Z680</f>
        <v>0</v>
      </c>
      <c r="BD680" s="200">
        <v>79.955319336762699</v>
      </c>
      <c r="BE680" s="65"/>
      <c r="BF680" s="65"/>
      <c r="BG680" s="65"/>
      <c r="BH680" s="65"/>
      <c r="BI680" s="65"/>
      <c r="BJ680" s="65"/>
      <c r="BK680" s="65"/>
      <c r="BL680" s="55"/>
      <c r="BM680"/>
      <c r="BN680"/>
      <c r="BO680"/>
      <c r="BP680"/>
      <c r="BQ680"/>
      <c r="BR680"/>
      <c r="BS680"/>
      <c r="BT680"/>
    </row>
    <row r="681" spans="1:72" ht="15.75">
      <c r="A681" s="202">
        <v>678</v>
      </c>
      <c r="B681" s="68" t="s">
        <v>6378</v>
      </c>
      <c r="C681" s="149" t="s">
        <v>157</v>
      </c>
      <c r="D681" s="149" t="s">
        <v>2685</v>
      </c>
      <c r="E681" s="149" t="s">
        <v>2686</v>
      </c>
      <c r="F681" s="158" t="str">
        <f t="shared" si="111"/>
        <v>Video</v>
      </c>
      <c r="G681" s="187">
        <v>15</v>
      </c>
      <c r="H681" s="150"/>
      <c r="I681" s="184">
        <v>54.73</v>
      </c>
      <c r="J681" s="150"/>
      <c r="K681" s="151">
        <v>31.774999999999999</v>
      </c>
      <c r="L681" s="152">
        <v>57.830500000000001</v>
      </c>
      <c r="M681" s="152">
        <v>63.55</v>
      </c>
      <c r="N681" s="153" t="s">
        <v>148</v>
      </c>
      <c r="O681" s="154">
        <v>2</v>
      </c>
      <c r="P681" s="153">
        <v>30</v>
      </c>
      <c r="Q681" s="153" t="s">
        <v>146</v>
      </c>
      <c r="R681" s="155">
        <v>16</v>
      </c>
      <c r="S681" s="155">
        <v>2.2000000000000002</v>
      </c>
      <c r="T681" s="155">
        <v>0.3</v>
      </c>
      <c r="U681" s="154" t="s">
        <v>94</v>
      </c>
      <c r="V681" s="153" t="s">
        <v>89</v>
      </c>
      <c r="W681" s="153" t="s">
        <v>627</v>
      </c>
      <c r="X681" s="151" t="s">
        <v>6378</v>
      </c>
      <c r="Y681" s="151" t="s">
        <v>6378</v>
      </c>
      <c r="Z681" s="156">
        <v>3.85E-2</v>
      </c>
      <c r="AA681" s="153" t="s">
        <v>793</v>
      </c>
      <c r="AB681" s="153" t="s">
        <v>4983</v>
      </c>
      <c r="AC681" s="153" t="s">
        <v>4902</v>
      </c>
      <c r="AD681" s="157" t="s">
        <v>2687</v>
      </c>
      <c r="AE681" s="110">
        <v>1</v>
      </c>
      <c r="AF681" s="110">
        <v>62</v>
      </c>
      <c r="AG681" s="112">
        <f t="shared" si="110"/>
        <v>0</v>
      </c>
      <c r="AH681" s="110">
        <f>SUM(AG$4:AG681)</f>
        <v>16</v>
      </c>
      <c r="AI681" s="112">
        <f t="shared" si="108"/>
        <v>0</v>
      </c>
      <c r="AJ681" s="110">
        <f>COUNTIF(AI$4:AI681,"&gt;0")</f>
        <v>103</v>
      </c>
      <c r="AK681" s="110">
        <v>0</v>
      </c>
      <c r="AL681" s="110">
        <v>68</v>
      </c>
      <c r="AM681" s="172" t="str">
        <f>IF(OR(Table1[[#This Row],[Line total ordered for now]]&gt;0,Table1[[#This Row],[Line total ordered for season]]&gt;0),1,"")</f>
        <v/>
      </c>
      <c r="AN681" s="173">
        <f>COUNTIF(AM$4:AM681,"&gt;0")</f>
        <v>0</v>
      </c>
      <c r="AO681" s="173">
        <f>Table1[[#This Row],[ORDER QUANTITY
to be collected BEFORE 31.3.22]]</f>
        <v>0</v>
      </c>
      <c r="AP681" s="174">
        <f t="shared" si="107"/>
        <v>0</v>
      </c>
      <c r="AQ681" s="174">
        <f>IFERROR(INDEX(Retail!H:H,MATCH($D681,Retail!$D:$D,0)),0)</f>
        <v>0</v>
      </c>
      <c r="AR681" s="174">
        <f>IFERROR(INDEX(Retail!J:J,MATCH($D681,Retail!$D:$D,0)),0)</f>
        <v>0</v>
      </c>
      <c r="AS681" s="174">
        <f>IFERROR(INDEX('NEW2022'!H:H,MATCH($D681,'NEW2022'!D:D,0)),0)</f>
        <v>0</v>
      </c>
      <c r="AT681" s="174">
        <f>IFERROR(INDEX('NEW2022'!J:J,MATCH($D681,'NEW2022'!D:D,0)),0)</f>
        <v>0</v>
      </c>
      <c r="AU681" s="174">
        <f>IFERROR(INDEX('Quiet Items'!H:H,MATCH($D681,'Quiet Items'!D:D,0)),0)</f>
        <v>0</v>
      </c>
      <c r="AV681" s="174">
        <f>IFERROR(INDEX('Quiet Items'!J:J,MATCH($D681,'Quiet Items'!D:D,0)),0)</f>
        <v>0</v>
      </c>
      <c r="AW681" s="174">
        <f>IFERROR(INDEX('1.4G'!H:H,MATCH($D681,'1.4G'!D:D,0)),0)</f>
        <v>0</v>
      </c>
      <c r="AX681" s="174">
        <f>IFERROR(INDEX('1.4G'!J:J,MATCH($D681,'1.4G'!D:D,0)),0)</f>
        <v>0</v>
      </c>
      <c r="AY681" s="174">
        <f t="shared" si="112"/>
        <v>0</v>
      </c>
      <c r="AZ681" s="174">
        <f t="shared" si="113"/>
        <v>0</v>
      </c>
      <c r="BA681" s="175">
        <f>IFERROR(Table1[[#This Row],[Line total ordered for now]]*Table1[[#This Row],[GUARANTEED PRICE
for STOCK orders collected before 31.3.22]],0)</f>
        <v>0</v>
      </c>
      <c r="BB681" s="175">
        <f t="shared" si="109"/>
        <v>0</v>
      </c>
      <c r="BC681" s="176">
        <f>(AZ681+Table1[[#This Row],[Line total ordered for now]])*Z681</f>
        <v>0</v>
      </c>
      <c r="BD681" s="200">
        <v>54.017499999999998</v>
      </c>
      <c r="BE681" s="65"/>
      <c r="BF681" s="65"/>
      <c r="BG681" s="65"/>
      <c r="BH681" s="65"/>
      <c r="BI681" s="65"/>
      <c r="BJ681" s="65"/>
      <c r="BK681" s="65"/>
      <c r="BL681" s="55"/>
      <c r="BM681"/>
      <c r="BN681"/>
      <c r="BO681"/>
      <c r="BP681"/>
      <c r="BQ681"/>
      <c r="BR681"/>
      <c r="BS681"/>
      <c r="BT681"/>
    </row>
    <row r="682" spans="1:72" ht="15.75">
      <c r="A682" s="202">
        <v>679</v>
      </c>
      <c r="B682" s="68" t="s">
        <v>6378</v>
      </c>
      <c r="C682" s="149" t="s">
        <v>157</v>
      </c>
      <c r="D682" s="149" t="s">
        <v>4384</v>
      </c>
      <c r="E682" s="149" t="s">
        <v>4385</v>
      </c>
      <c r="F682" s="158" t="str">
        <f t="shared" si="111"/>
        <v>Video</v>
      </c>
      <c r="G682" s="187">
        <v>45</v>
      </c>
      <c r="H682" s="150"/>
      <c r="I682" s="184">
        <v>55.06</v>
      </c>
      <c r="J682" s="150"/>
      <c r="K682" s="151">
        <v>32.420939660815201</v>
      </c>
      <c r="L682" s="152">
        <v>59.00611018268367</v>
      </c>
      <c r="M682" s="152">
        <v>64.841879321630401</v>
      </c>
      <c r="N682" s="153" t="s">
        <v>148</v>
      </c>
      <c r="O682" s="154">
        <v>2</v>
      </c>
      <c r="P682" s="153">
        <v>28</v>
      </c>
      <c r="Q682" s="153" t="s">
        <v>147</v>
      </c>
      <c r="R682" s="155">
        <v>16</v>
      </c>
      <c r="S682" s="155">
        <v>2.2000000000000002</v>
      </c>
      <c r="T682" s="155">
        <v>0.3</v>
      </c>
      <c r="U682" s="154" t="s">
        <v>94</v>
      </c>
      <c r="V682" s="153" t="s">
        <v>89</v>
      </c>
      <c r="W682" s="153" t="s">
        <v>627</v>
      </c>
      <c r="X682" s="151" t="s">
        <v>6378</v>
      </c>
      <c r="Y682" s="151" t="s">
        <v>6378</v>
      </c>
      <c r="Z682" s="156">
        <v>3.85E-2</v>
      </c>
      <c r="AA682" s="153" t="s">
        <v>624</v>
      </c>
      <c r="AB682" s="153" t="s">
        <v>4957</v>
      </c>
      <c r="AC682" s="153" t="s">
        <v>795</v>
      </c>
      <c r="AD682" s="157" t="s">
        <v>4386</v>
      </c>
      <c r="AE682" s="110">
        <v>0</v>
      </c>
      <c r="AF682" s="110">
        <v>62</v>
      </c>
      <c r="AG682" s="112">
        <f t="shared" si="110"/>
        <v>0</v>
      </c>
      <c r="AH682" s="110">
        <f>SUM(AG$4:AG682)</f>
        <v>16</v>
      </c>
      <c r="AI682" s="112">
        <f t="shared" si="108"/>
        <v>0</v>
      </c>
      <c r="AJ682" s="110">
        <f>COUNTIF(AI$4:AI682,"&gt;0")</f>
        <v>103</v>
      </c>
      <c r="AK682" s="110">
        <v>0</v>
      </c>
      <c r="AL682" s="110">
        <v>68</v>
      </c>
      <c r="AM682" s="172" t="str">
        <f>IF(OR(Table1[[#This Row],[Line total ordered for now]]&gt;0,Table1[[#This Row],[Line total ordered for season]]&gt;0),1,"")</f>
        <v/>
      </c>
      <c r="AN682" s="173">
        <f>COUNTIF(AM$4:AM682,"&gt;0")</f>
        <v>0</v>
      </c>
      <c r="AO682" s="173">
        <f>Table1[[#This Row],[ORDER QUANTITY
to be collected BEFORE 31.3.22]]</f>
        <v>0</v>
      </c>
      <c r="AP682" s="174">
        <f t="shared" si="107"/>
        <v>0</v>
      </c>
      <c r="AQ682" s="174">
        <f>IFERROR(INDEX(Retail!H:H,MATCH($D682,Retail!$D:$D,0)),0)</f>
        <v>0</v>
      </c>
      <c r="AR682" s="174">
        <f>IFERROR(INDEX(Retail!J:J,MATCH($D682,Retail!$D:$D,0)),0)</f>
        <v>0</v>
      </c>
      <c r="AS682" s="174">
        <f>IFERROR(INDEX('NEW2022'!H:H,MATCH($D682,'NEW2022'!D:D,0)),0)</f>
        <v>0</v>
      </c>
      <c r="AT682" s="174">
        <f>IFERROR(INDEX('NEW2022'!J:J,MATCH($D682,'NEW2022'!D:D,0)),0)</f>
        <v>0</v>
      </c>
      <c r="AU682" s="174">
        <f>IFERROR(INDEX('Quiet Items'!H:H,MATCH($D682,'Quiet Items'!D:D,0)),0)</f>
        <v>0</v>
      </c>
      <c r="AV682" s="174">
        <f>IFERROR(INDEX('Quiet Items'!J:J,MATCH($D682,'Quiet Items'!D:D,0)),0)</f>
        <v>0</v>
      </c>
      <c r="AW682" s="174">
        <f>IFERROR(INDEX('1.4G'!H:H,MATCH($D682,'1.4G'!D:D,0)),0)</f>
        <v>0</v>
      </c>
      <c r="AX682" s="174">
        <f>IFERROR(INDEX('1.4G'!J:J,MATCH($D682,'1.4G'!D:D,0)),0)</f>
        <v>0</v>
      </c>
      <c r="AY682" s="174">
        <f t="shared" si="112"/>
        <v>0</v>
      </c>
      <c r="AZ682" s="174">
        <f t="shared" si="113"/>
        <v>0</v>
      </c>
      <c r="BA682" s="175">
        <f>IFERROR(Table1[[#This Row],[Line total ordered for now]]*Table1[[#This Row],[GUARANTEED PRICE
for STOCK orders collected before 31.3.22]],0)</f>
        <v>0</v>
      </c>
      <c r="BB682" s="175">
        <f t="shared" si="109"/>
        <v>0</v>
      </c>
      <c r="BC682" s="176">
        <f>(AZ682+Table1[[#This Row],[Line total ordered for now]])*Z682</f>
        <v>0</v>
      </c>
      <c r="BD682" s="200">
        <v>55.115597423385836</v>
      </c>
      <c r="BE682" s="65"/>
      <c r="BF682" s="65"/>
      <c r="BG682" s="65"/>
      <c r="BH682" s="65"/>
      <c r="BI682" s="65"/>
      <c r="BJ682" s="65"/>
      <c r="BK682" s="65"/>
      <c r="BL682" s="55"/>
      <c r="BM682"/>
      <c r="BN682"/>
      <c r="BO682"/>
      <c r="BP682"/>
      <c r="BQ682"/>
      <c r="BR682"/>
      <c r="BS682"/>
      <c r="BT682"/>
    </row>
    <row r="683" spans="1:72" ht="15.75">
      <c r="A683" s="202">
        <v>680</v>
      </c>
      <c r="B683" s="68" t="s">
        <v>6378</v>
      </c>
      <c r="C683" s="149" t="s">
        <v>157</v>
      </c>
      <c r="D683" s="149" t="s">
        <v>2151</v>
      </c>
      <c r="E683" s="149" t="s">
        <v>2152</v>
      </c>
      <c r="F683" s="158" t="str">
        <f t="shared" si="111"/>
        <v>Video</v>
      </c>
      <c r="G683" s="187">
        <v>23</v>
      </c>
      <c r="H683" s="150"/>
      <c r="I683" s="184">
        <v>53.99</v>
      </c>
      <c r="J683" s="150"/>
      <c r="K683" s="151">
        <v>32.48641740221111</v>
      </c>
      <c r="L683" s="152">
        <v>59.12527967202422</v>
      </c>
      <c r="M683" s="152">
        <v>64.97283480442222</v>
      </c>
      <c r="N683" s="153" t="s">
        <v>148</v>
      </c>
      <c r="O683" s="154">
        <v>2</v>
      </c>
      <c r="P683" s="153">
        <v>25</v>
      </c>
      <c r="Q683" s="153" t="s">
        <v>146</v>
      </c>
      <c r="R683" s="155">
        <v>14</v>
      </c>
      <c r="S683" s="155">
        <v>1.8</v>
      </c>
      <c r="T683" s="155">
        <v>0.3</v>
      </c>
      <c r="U683" s="154" t="s">
        <v>95</v>
      </c>
      <c r="V683" s="153" t="s">
        <v>88</v>
      </c>
      <c r="W683" s="153" t="s">
        <v>627</v>
      </c>
      <c r="X683" s="151" t="s">
        <v>6378</v>
      </c>
      <c r="Y683" s="151" t="s">
        <v>6378</v>
      </c>
      <c r="Z683" s="156">
        <v>3.6999999999999998E-2</v>
      </c>
      <c r="AA683" s="153" t="s">
        <v>943</v>
      </c>
      <c r="AB683" s="153" t="s">
        <v>5289</v>
      </c>
      <c r="AC683" s="153" t="s">
        <v>4790</v>
      </c>
      <c r="AD683" s="157" t="s">
        <v>2153</v>
      </c>
      <c r="AE683" s="110">
        <v>1</v>
      </c>
      <c r="AF683" s="110">
        <v>63</v>
      </c>
      <c r="AG683" s="112">
        <f t="shared" si="110"/>
        <v>0</v>
      </c>
      <c r="AH683" s="110">
        <f>SUM(AG$4:AG683)</f>
        <v>16</v>
      </c>
      <c r="AI683" s="112">
        <f t="shared" si="108"/>
        <v>0</v>
      </c>
      <c r="AJ683" s="110">
        <f>COUNTIF(AI$4:AI683,"&gt;0")</f>
        <v>103</v>
      </c>
      <c r="AK683" s="110">
        <v>1</v>
      </c>
      <c r="AL683" s="110">
        <v>69</v>
      </c>
      <c r="AM683" s="172" t="str">
        <f>IF(OR(Table1[[#This Row],[Line total ordered for now]]&gt;0,Table1[[#This Row],[Line total ordered for season]]&gt;0),1,"")</f>
        <v/>
      </c>
      <c r="AN683" s="173">
        <f>COUNTIF(AM$4:AM683,"&gt;0")</f>
        <v>0</v>
      </c>
      <c r="AO683" s="173">
        <f>Table1[[#This Row],[ORDER QUANTITY
to be collected BEFORE 31.3.22]]</f>
        <v>0</v>
      </c>
      <c r="AP683" s="174">
        <f t="shared" si="107"/>
        <v>0</v>
      </c>
      <c r="AQ683" s="174">
        <f>IFERROR(INDEX(Retail!H:H,MATCH($D683,Retail!$D:$D,0)),0)</f>
        <v>0</v>
      </c>
      <c r="AR683" s="174">
        <f>IFERROR(INDEX(Retail!J:J,MATCH($D683,Retail!$D:$D,0)),0)</f>
        <v>0</v>
      </c>
      <c r="AS683" s="174">
        <f>IFERROR(INDEX('NEW2022'!H:H,MATCH($D683,'NEW2022'!D:D,0)),0)</f>
        <v>0</v>
      </c>
      <c r="AT683" s="174">
        <f>IFERROR(INDEX('NEW2022'!J:J,MATCH($D683,'NEW2022'!D:D,0)),0)</f>
        <v>0</v>
      </c>
      <c r="AU683" s="174">
        <f>IFERROR(INDEX('Quiet Items'!H:H,MATCH($D683,'Quiet Items'!D:D,0)),0)</f>
        <v>0</v>
      </c>
      <c r="AV683" s="174">
        <f>IFERROR(INDEX('Quiet Items'!J:J,MATCH($D683,'Quiet Items'!D:D,0)),0)</f>
        <v>0</v>
      </c>
      <c r="AW683" s="174">
        <f>IFERROR(INDEX('1.4G'!H:H,MATCH($D683,'1.4G'!D:D,0)),0)</f>
        <v>0</v>
      </c>
      <c r="AX683" s="174">
        <f>IFERROR(INDEX('1.4G'!J:J,MATCH($D683,'1.4G'!D:D,0)),0)</f>
        <v>0</v>
      </c>
      <c r="AY683" s="174">
        <f t="shared" si="112"/>
        <v>0</v>
      </c>
      <c r="AZ683" s="174">
        <f t="shared" si="113"/>
        <v>0</v>
      </c>
      <c r="BA683" s="175">
        <f>IFERROR(Table1[[#This Row],[Line total ordered for now]]*Table1[[#This Row],[GUARANTEED PRICE
for STOCK orders collected before 31.3.22]],0)</f>
        <v>0</v>
      </c>
      <c r="BB683" s="175">
        <f t="shared" si="109"/>
        <v>0</v>
      </c>
      <c r="BC683" s="176">
        <f>(AZ683+Table1[[#This Row],[Line total ordered for now]])*Z683</f>
        <v>0</v>
      </c>
      <c r="BD683" s="200">
        <v>55.226909583758882</v>
      </c>
      <c r="BE683" s="65"/>
      <c r="BF683" s="65"/>
      <c r="BG683" s="65"/>
      <c r="BH683" s="65"/>
      <c r="BI683" s="65"/>
      <c r="BJ683" s="65"/>
      <c r="BK683" s="65"/>
      <c r="BL683" s="55"/>
      <c r="BM683"/>
      <c r="BN683"/>
      <c r="BO683"/>
      <c r="BP683"/>
      <c r="BQ683"/>
      <c r="BR683"/>
      <c r="BS683"/>
      <c r="BT683"/>
    </row>
    <row r="684" spans="1:72" ht="15.75">
      <c r="A684" s="202">
        <v>681</v>
      </c>
      <c r="B684" s="68" t="s">
        <v>6377</v>
      </c>
      <c r="C684" s="149" t="s">
        <v>157</v>
      </c>
      <c r="D684" s="149" t="s">
        <v>6185</v>
      </c>
      <c r="E684" s="149" t="s">
        <v>6186</v>
      </c>
      <c r="F684" s="158" t="str">
        <f t="shared" si="111"/>
        <v>Video</v>
      </c>
      <c r="G684" s="187">
        <v>0</v>
      </c>
      <c r="H684" s="150"/>
      <c r="I684" s="184">
        <v>65.38</v>
      </c>
      <c r="J684" s="150"/>
      <c r="K684" s="151">
        <v>32.688868753554502</v>
      </c>
      <c r="L684" s="152">
        <v>62.108850631753548</v>
      </c>
      <c r="M684" s="152">
        <v>65.377737507109003</v>
      </c>
      <c r="N684" s="153" t="s">
        <v>148</v>
      </c>
      <c r="O684" s="154">
        <v>2</v>
      </c>
      <c r="P684" s="153">
        <v>28</v>
      </c>
      <c r="Q684" s="153">
        <v>0</v>
      </c>
      <c r="R684" s="155">
        <v>0</v>
      </c>
      <c r="S684" s="155">
        <v>0</v>
      </c>
      <c r="T684" s="155">
        <v>0</v>
      </c>
      <c r="U684" s="154" t="s">
        <v>6378</v>
      </c>
      <c r="V684" s="153">
        <v>0</v>
      </c>
      <c r="W684" s="153">
        <v>0</v>
      </c>
      <c r="X684" s="151">
        <v>119.99</v>
      </c>
      <c r="Y684" s="151">
        <v>95.99</v>
      </c>
      <c r="Z684" s="156">
        <v>3.7999999999999999E-2</v>
      </c>
      <c r="AA684" s="153">
        <v>0</v>
      </c>
      <c r="AB684" s="153">
        <v>0</v>
      </c>
      <c r="AC684" s="153">
        <v>0</v>
      </c>
      <c r="AD684" s="157" t="s">
        <v>6187</v>
      </c>
      <c r="AE684" s="110">
        <v>0</v>
      </c>
      <c r="AF684" s="110">
        <v>63</v>
      </c>
      <c r="AG684" s="112">
        <f t="shared" si="110"/>
        <v>1</v>
      </c>
      <c r="AH684" s="110">
        <f>SUM(AG$4:AG684)</f>
        <v>17</v>
      </c>
      <c r="AI684" s="112">
        <f t="shared" si="108"/>
        <v>1</v>
      </c>
      <c r="AJ684" s="110">
        <f>COUNTIF(AI$4:AI684,"&gt;0")</f>
        <v>104</v>
      </c>
      <c r="AK684" s="110">
        <v>0</v>
      </c>
      <c r="AL684" s="110">
        <v>69</v>
      </c>
      <c r="AM684" s="172" t="str">
        <f>IF(OR(Table1[[#This Row],[Line total ordered for now]]&gt;0,Table1[[#This Row],[Line total ordered for season]]&gt;0),1,"")</f>
        <v/>
      </c>
      <c r="AN684" s="173">
        <f>COUNTIF(AM$4:AM684,"&gt;0")</f>
        <v>0</v>
      </c>
      <c r="AO684" s="173">
        <f>Table1[[#This Row],[ORDER QUANTITY
to be collected BEFORE 31.3.22]]</f>
        <v>0</v>
      </c>
      <c r="AP684" s="174">
        <f t="shared" si="107"/>
        <v>0</v>
      </c>
      <c r="AQ684" s="174">
        <f>IFERROR(INDEX(Retail!H:H,MATCH($D684,Retail!$D:$D,0)),0)</f>
        <v>0</v>
      </c>
      <c r="AR684" s="174">
        <f>IFERROR(INDEX(Retail!J:J,MATCH($D684,Retail!$D:$D,0)),0)</f>
        <v>0</v>
      </c>
      <c r="AS684" s="174">
        <f>IFERROR(INDEX('NEW2022'!H:H,MATCH($D684,'NEW2022'!D:D,0)),0)</f>
        <v>0</v>
      </c>
      <c r="AT684" s="174">
        <f>IFERROR(INDEX('NEW2022'!J:J,MATCH($D684,'NEW2022'!D:D,0)),0)</f>
        <v>0</v>
      </c>
      <c r="AU684" s="174">
        <f>IFERROR(INDEX('Quiet Items'!H:H,MATCH($D684,'Quiet Items'!D:D,0)),0)</f>
        <v>0</v>
      </c>
      <c r="AV684" s="174">
        <f>IFERROR(INDEX('Quiet Items'!J:J,MATCH($D684,'Quiet Items'!D:D,0)),0)</f>
        <v>0</v>
      </c>
      <c r="AW684" s="174">
        <f>IFERROR(INDEX('1.4G'!H:H,MATCH($D684,'1.4G'!D:D,0)),0)</f>
        <v>0</v>
      </c>
      <c r="AX684" s="174">
        <f>IFERROR(INDEX('1.4G'!J:J,MATCH($D684,'1.4G'!D:D,0)),0)</f>
        <v>0</v>
      </c>
      <c r="AY684" s="174">
        <f t="shared" si="112"/>
        <v>0</v>
      </c>
      <c r="AZ684" s="174">
        <f t="shared" si="113"/>
        <v>0</v>
      </c>
      <c r="BA684" s="175">
        <f>IFERROR(Table1[[#This Row],[Line total ordered for now]]*Table1[[#This Row],[GUARANTEED PRICE
for STOCK orders collected before 31.3.22]],0)</f>
        <v>0</v>
      </c>
      <c r="BB684" s="175">
        <f t="shared" si="109"/>
        <v>0</v>
      </c>
      <c r="BC684" s="176">
        <f>(AZ684+Table1[[#This Row],[Line total ordered for now]])*Z684</f>
        <v>0</v>
      </c>
      <c r="BD684" s="200">
        <v>58.839963756398106</v>
      </c>
      <c r="BE684" s="65"/>
      <c r="BF684" s="65"/>
      <c r="BG684" s="65"/>
      <c r="BH684" s="65"/>
      <c r="BI684" s="65"/>
      <c r="BJ684" s="65"/>
      <c r="BK684" s="65"/>
      <c r="BL684" s="55"/>
      <c r="BM684"/>
      <c r="BN684"/>
      <c r="BO684"/>
      <c r="BP684"/>
      <c r="BQ684"/>
      <c r="BR684"/>
      <c r="BS684"/>
      <c r="BT684"/>
    </row>
    <row r="685" spans="1:72" ht="15.75">
      <c r="A685" s="202">
        <v>682</v>
      </c>
      <c r="B685" s="68" t="s">
        <v>6378</v>
      </c>
      <c r="C685" s="149" t="s">
        <v>157</v>
      </c>
      <c r="D685" s="149" t="s">
        <v>1133</v>
      </c>
      <c r="E685" s="149" t="s">
        <v>1134</v>
      </c>
      <c r="F685" s="158" t="str">
        <f t="shared" si="111"/>
        <v>Video</v>
      </c>
      <c r="G685" s="187">
        <v>0</v>
      </c>
      <c r="H685" s="150"/>
      <c r="I685" s="184">
        <v>57.39</v>
      </c>
      <c r="J685" s="150"/>
      <c r="K685" s="151">
        <v>32.819870598648961</v>
      </c>
      <c r="L685" s="152">
        <v>59.732164489541113</v>
      </c>
      <c r="M685" s="152">
        <v>65.639741197297923</v>
      </c>
      <c r="N685" s="153" t="s">
        <v>148</v>
      </c>
      <c r="O685" s="154">
        <v>2</v>
      </c>
      <c r="P685" s="153">
        <v>23</v>
      </c>
      <c r="Q685" s="153" t="s">
        <v>147</v>
      </c>
      <c r="R685" s="155">
        <v>15</v>
      </c>
      <c r="S685" s="155">
        <v>2.7</v>
      </c>
      <c r="T685" s="155">
        <v>0.3</v>
      </c>
      <c r="U685" s="154" t="s">
        <v>94</v>
      </c>
      <c r="V685" s="153" t="s">
        <v>89</v>
      </c>
      <c r="W685" s="153" t="s">
        <v>627</v>
      </c>
      <c r="X685" s="151" t="s">
        <v>6378</v>
      </c>
      <c r="Y685" s="151" t="s">
        <v>6378</v>
      </c>
      <c r="Z685" s="156">
        <v>3.5099999999999999E-2</v>
      </c>
      <c r="AA685" s="153" t="s">
        <v>624</v>
      </c>
      <c r="AB685" s="153" t="s">
        <v>5829</v>
      </c>
      <c r="AC685" s="153" t="s">
        <v>149</v>
      </c>
      <c r="AD685" s="157" t="s">
        <v>1135</v>
      </c>
      <c r="AE685" s="110">
        <v>0</v>
      </c>
      <c r="AF685" s="110">
        <v>63</v>
      </c>
      <c r="AG685" s="112">
        <f t="shared" si="110"/>
        <v>0</v>
      </c>
      <c r="AH685" s="110">
        <f>SUM(AG$4:AG685)</f>
        <v>17</v>
      </c>
      <c r="AI685" s="112">
        <f t="shared" si="108"/>
        <v>0</v>
      </c>
      <c r="AJ685" s="110">
        <f>COUNTIF(AI$4:AI685,"&gt;0")</f>
        <v>104</v>
      </c>
      <c r="AK685" s="110">
        <v>0</v>
      </c>
      <c r="AL685" s="110">
        <v>69</v>
      </c>
      <c r="AM685" s="172" t="str">
        <f>IF(OR(Table1[[#This Row],[Line total ordered for now]]&gt;0,Table1[[#This Row],[Line total ordered for season]]&gt;0),1,"")</f>
        <v/>
      </c>
      <c r="AN685" s="173">
        <f>COUNTIF(AM$4:AM685,"&gt;0")</f>
        <v>0</v>
      </c>
      <c r="AO685" s="173">
        <f>Table1[[#This Row],[ORDER QUANTITY
to be collected BEFORE 31.3.22]]</f>
        <v>0</v>
      </c>
      <c r="AP685" s="174">
        <f t="shared" si="107"/>
        <v>0</v>
      </c>
      <c r="AQ685" s="174">
        <f>IFERROR(INDEX(Retail!H:H,MATCH($D685,Retail!$D:$D,0)),0)</f>
        <v>0</v>
      </c>
      <c r="AR685" s="174">
        <f>IFERROR(INDEX(Retail!J:J,MATCH($D685,Retail!$D:$D,0)),0)</f>
        <v>0</v>
      </c>
      <c r="AS685" s="174">
        <f>IFERROR(INDEX('NEW2022'!H:H,MATCH($D685,'NEW2022'!D:D,0)),0)</f>
        <v>0</v>
      </c>
      <c r="AT685" s="174">
        <f>IFERROR(INDEX('NEW2022'!J:J,MATCH($D685,'NEW2022'!D:D,0)),0)</f>
        <v>0</v>
      </c>
      <c r="AU685" s="174">
        <f>IFERROR(INDEX('Quiet Items'!H:H,MATCH($D685,'Quiet Items'!D:D,0)),0)</f>
        <v>0</v>
      </c>
      <c r="AV685" s="174">
        <f>IFERROR(INDEX('Quiet Items'!J:J,MATCH($D685,'Quiet Items'!D:D,0)),0)</f>
        <v>0</v>
      </c>
      <c r="AW685" s="174">
        <f>IFERROR(INDEX('1.4G'!H:H,MATCH($D685,'1.4G'!D:D,0)),0)</f>
        <v>0</v>
      </c>
      <c r="AX685" s="174">
        <f>IFERROR(INDEX('1.4G'!J:J,MATCH($D685,'1.4G'!D:D,0)),0)</f>
        <v>0</v>
      </c>
      <c r="AY685" s="174">
        <f t="shared" si="112"/>
        <v>0</v>
      </c>
      <c r="AZ685" s="174">
        <f t="shared" si="113"/>
        <v>0</v>
      </c>
      <c r="BA685" s="175">
        <f>IFERROR(Table1[[#This Row],[Line total ordered for now]]*Table1[[#This Row],[GUARANTEED PRICE
for STOCK orders collected before 31.3.22]],0)</f>
        <v>0</v>
      </c>
      <c r="BB685" s="175">
        <f t="shared" si="109"/>
        <v>0</v>
      </c>
      <c r="BC685" s="176">
        <f>(AZ685+Table1[[#This Row],[Line total ordered for now]])*Z685</f>
        <v>0</v>
      </c>
      <c r="BD685" s="200">
        <v>55.793780017703234</v>
      </c>
      <c r="BE685" s="65"/>
      <c r="BF685" s="65"/>
      <c r="BG685" s="65"/>
      <c r="BH685" s="65"/>
      <c r="BI685" s="65"/>
      <c r="BJ685" s="65"/>
      <c r="BK685" s="65"/>
      <c r="BL685" s="55"/>
      <c r="BM685"/>
      <c r="BN685"/>
      <c r="BO685"/>
      <c r="BP685"/>
      <c r="BQ685"/>
      <c r="BR685"/>
      <c r="BS685"/>
      <c r="BT685"/>
    </row>
    <row r="686" spans="1:72" ht="15.75">
      <c r="A686" s="202">
        <v>683</v>
      </c>
      <c r="B686" s="68" t="s">
        <v>6378</v>
      </c>
      <c r="C686" s="149" t="s">
        <v>157</v>
      </c>
      <c r="D686" s="149" t="s">
        <v>2864</v>
      </c>
      <c r="E686" s="149" t="s">
        <v>2865</v>
      </c>
      <c r="F686" s="158" t="str">
        <f t="shared" si="111"/>
        <v>Video</v>
      </c>
      <c r="G686" s="187">
        <v>10</v>
      </c>
      <c r="H686" s="150"/>
      <c r="I686" s="184">
        <v>57.07</v>
      </c>
      <c r="J686" s="150"/>
      <c r="K686" s="151">
        <v>32.871677100171659</v>
      </c>
      <c r="L686" s="152">
        <v>59.82645232231242</v>
      </c>
      <c r="M686" s="152">
        <v>65.743354200343319</v>
      </c>
      <c r="N686" s="153" t="s">
        <v>148</v>
      </c>
      <c r="O686" s="154">
        <v>2</v>
      </c>
      <c r="P686" s="153">
        <v>25</v>
      </c>
      <c r="Q686" s="153" t="s">
        <v>146</v>
      </c>
      <c r="R686" s="155">
        <v>14.8</v>
      </c>
      <c r="S686" s="155">
        <v>2</v>
      </c>
      <c r="T686" s="155">
        <v>0.3</v>
      </c>
      <c r="U686" s="154" t="s">
        <v>95</v>
      </c>
      <c r="V686" s="153" t="s">
        <v>88</v>
      </c>
      <c r="W686" s="153" t="s">
        <v>627</v>
      </c>
      <c r="X686" s="151" t="s">
        <v>6378</v>
      </c>
      <c r="Y686" s="151" t="s">
        <v>6378</v>
      </c>
      <c r="Z686" s="156">
        <v>3.7600000000000001E-2</v>
      </c>
      <c r="AA686" s="153" t="s">
        <v>943</v>
      </c>
      <c r="AB686" s="153" t="s">
        <v>5244</v>
      </c>
      <c r="AC686" s="153" t="s">
        <v>141</v>
      </c>
      <c r="AD686" s="157" t="s">
        <v>2866</v>
      </c>
      <c r="AE686" s="110">
        <v>1</v>
      </c>
      <c r="AF686" s="110">
        <v>64</v>
      </c>
      <c r="AG686" s="112">
        <f t="shared" si="110"/>
        <v>0</v>
      </c>
      <c r="AH686" s="110">
        <f>SUM(AG$4:AG686)</f>
        <v>17</v>
      </c>
      <c r="AI686" s="112">
        <f t="shared" si="108"/>
        <v>0</v>
      </c>
      <c r="AJ686" s="110">
        <f>COUNTIF(AI$4:AI686,"&gt;0")</f>
        <v>104</v>
      </c>
      <c r="AK686" s="110">
        <v>1</v>
      </c>
      <c r="AL686" s="110">
        <v>70</v>
      </c>
      <c r="AM686" s="172" t="str">
        <f>IF(OR(Table1[[#This Row],[Line total ordered for now]]&gt;0,Table1[[#This Row],[Line total ordered for season]]&gt;0),1,"")</f>
        <v/>
      </c>
      <c r="AN686" s="173">
        <f>COUNTIF(AM$4:AM686,"&gt;0")</f>
        <v>0</v>
      </c>
      <c r="AO686" s="173">
        <f>Table1[[#This Row],[ORDER QUANTITY
to be collected BEFORE 31.3.22]]</f>
        <v>0</v>
      </c>
      <c r="AP686" s="174">
        <f t="shared" si="107"/>
        <v>0</v>
      </c>
      <c r="AQ686" s="174">
        <f>IFERROR(INDEX(Retail!H:H,MATCH($D686,Retail!$D:$D,0)),0)</f>
        <v>0</v>
      </c>
      <c r="AR686" s="174">
        <f>IFERROR(INDEX(Retail!J:J,MATCH($D686,Retail!$D:$D,0)),0)</f>
        <v>0</v>
      </c>
      <c r="AS686" s="174">
        <f>IFERROR(INDEX('NEW2022'!H:H,MATCH($D686,'NEW2022'!D:D,0)),0)</f>
        <v>0</v>
      </c>
      <c r="AT686" s="174">
        <f>IFERROR(INDEX('NEW2022'!J:J,MATCH($D686,'NEW2022'!D:D,0)),0)</f>
        <v>0</v>
      </c>
      <c r="AU686" s="174">
        <f>IFERROR(INDEX('Quiet Items'!H:H,MATCH($D686,'Quiet Items'!D:D,0)),0)</f>
        <v>0</v>
      </c>
      <c r="AV686" s="174">
        <f>IFERROR(INDEX('Quiet Items'!J:J,MATCH($D686,'Quiet Items'!D:D,0)),0)</f>
        <v>0</v>
      </c>
      <c r="AW686" s="174">
        <f>IFERROR(INDEX('1.4G'!H:H,MATCH($D686,'1.4G'!D:D,0)),0)</f>
        <v>0</v>
      </c>
      <c r="AX686" s="174">
        <f>IFERROR(INDEX('1.4G'!J:J,MATCH($D686,'1.4G'!D:D,0)),0)</f>
        <v>0</v>
      </c>
      <c r="AY686" s="174">
        <f t="shared" si="112"/>
        <v>0</v>
      </c>
      <c r="AZ686" s="174">
        <f t="shared" si="113"/>
        <v>0</v>
      </c>
      <c r="BA686" s="175">
        <f>IFERROR(Table1[[#This Row],[Line total ordered for now]]*Table1[[#This Row],[GUARANTEED PRICE
for STOCK orders collected before 31.3.22]],0)</f>
        <v>0</v>
      </c>
      <c r="BB686" s="175">
        <f t="shared" si="109"/>
        <v>0</v>
      </c>
      <c r="BC686" s="176">
        <f>(AZ686+Table1[[#This Row],[Line total ordered for now]])*Z686</f>
        <v>0</v>
      </c>
      <c r="BD686" s="200">
        <v>55.881851070291816</v>
      </c>
      <c r="BE686" s="65"/>
      <c r="BF686" s="65"/>
      <c r="BG686" s="65"/>
      <c r="BH686" s="65"/>
      <c r="BI686" s="65"/>
      <c r="BJ686" s="65"/>
      <c r="BK686" s="65"/>
      <c r="BL686" s="55"/>
      <c r="BM686"/>
      <c r="BN686"/>
      <c r="BO686"/>
      <c r="BP686"/>
      <c r="BQ686"/>
      <c r="BR686"/>
      <c r="BS686"/>
      <c r="BT686"/>
    </row>
    <row r="687" spans="1:72" ht="15.75">
      <c r="A687" s="202">
        <v>684</v>
      </c>
      <c r="B687" s="68" t="s">
        <v>6378</v>
      </c>
      <c r="C687" s="149" t="s">
        <v>157</v>
      </c>
      <c r="D687" s="149" t="s">
        <v>2803</v>
      </c>
      <c r="E687" s="149" t="s">
        <v>4987</v>
      </c>
      <c r="F687" s="158" t="str">
        <f t="shared" si="111"/>
        <v>Video</v>
      </c>
      <c r="G687" s="187">
        <v>20</v>
      </c>
      <c r="H687" s="150"/>
      <c r="I687" s="184">
        <v>56.63</v>
      </c>
      <c r="J687" s="150"/>
      <c r="K687" s="151">
        <v>32.875</v>
      </c>
      <c r="L687" s="152">
        <v>59.832500000000003</v>
      </c>
      <c r="M687" s="152">
        <v>65.75</v>
      </c>
      <c r="N687" s="153" t="s">
        <v>148</v>
      </c>
      <c r="O687" s="154">
        <v>2</v>
      </c>
      <c r="P687" s="153">
        <v>28</v>
      </c>
      <c r="Q687" s="153" t="s">
        <v>146</v>
      </c>
      <c r="R687" s="155">
        <v>3.5</v>
      </c>
      <c r="S687" s="155">
        <v>1.76</v>
      </c>
      <c r="T687" s="155">
        <v>0.3</v>
      </c>
      <c r="U687" s="154" t="s">
        <v>95</v>
      </c>
      <c r="V687" s="153" t="s">
        <v>88</v>
      </c>
      <c r="W687" s="153" t="s">
        <v>627</v>
      </c>
      <c r="X687" s="151" t="s">
        <v>6378</v>
      </c>
      <c r="Y687" s="151" t="s">
        <v>6378</v>
      </c>
      <c r="Z687" s="156">
        <v>3.7699999999999997E-2</v>
      </c>
      <c r="AA687" s="153" t="s">
        <v>793</v>
      </c>
      <c r="AB687" s="153" t="s">
        <v>4988</v>
      </c>
      <c r="AC687" s="153" t="s">
        <v>4902</v>
      </c>
      <c r="AD687" s="157" t="s">
        <v>2804</v>
      </c>
      <c r="AE687" s="110">
        <v>1</v>
      </c>
      <c r="AF687" s="110">
        <v>65</v>
      </c>
      <c r="AG687" s="112">
        <f t="shared" si="110"/>
        <v>0</v>
      </c>
      <c r="AH687" s="110">
        <f>SUM(AG$4:AG687)</f>
        <v>17</v>
      </c>
      <c r="AI687" s="112">
        <f t="shared" si="108"/>
        <v>0</v>
      </c>
      <c r="AJ687" s="110">
        <f>COUNTIF(AI$4:AI687,"&gt;0")</f>
        <v>104</v>
      </c>
      <c r="AK687" s="110">
        <v>1</v>
      </c>
      <c r="AL687" s="110">
        <v>71</v>
      </c>
      <c r="AM687" s="172" t="str">
        <f>IF(OR(Table1[[#This Row],[Line total ordered for now]]&gt;0,Table1[[#This Row],[Line total ordered for season]]&gt;0),1,"")</f>
        <v/>
      </c>
      <c r="AN687" s="173">
        <f>COUNTIF(AM$4:AM687,"&gt;0")</f>
        <v>0</v>
      </c>
      <c r="AO687" s="173">
        <f>Table1[[#This Row],[ORDER QUANTITY
to be collected BEFORE 31.3.22]]</f>
        <v>0</v>
      </c>
      <c r="AP687" s="174">
        <f t="shared" si="107"/>
        <v>0</v>
      </c>
      <c r="AQ687" s="174">
        <f>IFERROR(INDEX(Retail!H:H,MATCH($D687,Retail!$D:$D,0)),0)</f>
        <v>0</v>
      </c>
      <c r="AR687" s="174">
        <f>IFERROR(INDEX(Retail!J:J,MATCH($D687,Retail!$D:$D,0)),0)</f>
        <v>0</v>
      </c>
      <c r="AS687" s="174">
        <f>IFERROR(INDEX('NEW2022'!H:H,MATCH($D687,'NEW2022'!D:D,0)),0)</f>
        <v>0</v>
      </c>
      <c r="AT687" s="174">
        <f>IFERROR(INDEX('NEW2022'!J:J,MATCH($D687,'NEW2022'!D:D,0)),0)</f>
        <v>0</v>
      </c>
      <c r="AU687" s="174">
        <f>IFERROR(INDEX('Quiet Items'!H:H,MATCH($D687,'Quiet Items'!D:D,0)),0)</f>
        <v>0</v>
      </c>
      <c r="AV687" s="174">
        <f>IFERROR(INDEX('Quiet Items'!J:J,MATCH($D687,'Quiet Items'!D:D,0)),0)</f>
        <v>0</v>
      </c>
      <c r="AW687" s="174">
        <f>IFERROR(INDEX('1.4G'!H:H,MATCH($D687,'1.4G'!D:D,0)),0)</f>
        <v>0</v>
      </c>
      <c r="AX687" s="174">
        <f>IFERROR(INDEX('1.4G'!J:J,MATCH($D687,'1.4G'!D:D,0)),0)</f>
        <v>0</v>
      </c>
      <c r="AY687" s="174">
        <f t="shared" si="112"/>
        <v>0</v>
      </c>
      <c r="AZ687" s="174">
        <f t="shared" si="113"/>
        <v>0</v>
      </c>
      <c r="BA687" s="175">
        <f>IFERROR(Table1[[#This Row],[Line total ordered for now]]*Table1[[#This Row],[GUARANTEED PRICE
for STOCK orders collected before 31.3.22]],0)</f>
        <v>0</v>
      </c>
      <c r="BB687" s="175">
        <f t="shared" si="109"/>
        <v>0</v>
      </c>
      <c r="BC687" s="176">
        <f>(AZ687+Table1[[#This Row],[Line total ordered for now]])*Z687</f>
        <v>0</v>
      </c>
      <c r="BD687" s="200">
        <v>55.887499999999996</v>
      </c>
      <c r="BE687" s="65"/>
      <c r="BF687" s="65"/>
      <c r="BG687" s="65"/>
      <c r="BH687" s="65"/>
      <c r="BI687" s="65"/>
      <c r="BJ687" s="65"/>
      <c r="BK687" s="65"/>
      <c r="BL687" s="55"/>
      <c r="BM687"/>
      <c r="BN687"/>
      <c r="BO687"/>
      <c r="BP687"/>
      <c r="BQ687"/>
      <c r="BR687"/>
      <c r="BS687"/>
      <c r="BT687"/>
    </row>
    <row r="688" spans="1:72" ht="15.75">
      <c r="A688" s="202">
        <v>685</v>
      </c>
      <c r="B688" s="68" t="s">
        <v>6378</v>
      </c>
      <c r="C688" s="149" t="s">
        <v>157</v>
      </c>
      <c r="D688" s="149" t="s">
        <v>3341</v>
      </c>
      <c r="E688" s="149" t="s">
        <v>3342</v>
      </c>
      <c r="F688" s="158" t="str">
        <f t="shared" si="111"/>
        <v>Video</v>
      </c>
      <c r="G688" s="187">
        <v>10</v>
      </c>
      <c r="H688" s="150"/>
      <c r="I688" s="184">
        <v>55.12</v>
      </c>
      <c r="J688" s="150"/>
      <c r="K688" s="151">
        <v>32.956120288530677</v>
      </c>
      <c r="L688" s="152">
        <v>59.980138925125836</v>
      </c>
      <c r="M688" s="152">
        <v>65.912240577061354</v>
      </c>
      <c r="N688" s="153" t="s">
        <v>148</v>
      </c>
      <c r="O688" s="154">
        <v>2</v>
      </c>
      <c r="P688" s="153">
        <v>30</v>
      </c>
      <c r="Q688" s="153" t="s">
        <v>146</v>
      </c>
      <c r="R688" s="155">
        <v>16</v>
      </c>
      <c r="S688" s="155">
        <v>2.2000000000000002</v>
      </c>
      <c r="T688" s="155">
        <v>0.3</v>
      </c>
      <c r="U688" s="154" t="s">
        <v>94</v>
      </c>
      <c r="V688" s="153" t="s">
        <v>89</v>
      </c>
      <c r="W688" s="153" t="s">
        <v>627</v>
      </c>
      <c r="X688" s="151" t="s">
        <v>6378</v>
      </c>
      <c r="Y688" s="151" t="s">
        <v>6378</v>
      </c>
      <c r="Z688" s="156">
        <v>3.85E-2</v>
      </c>
      <c r="AA688" s="153" t="s">
        <v>624</v>
      </c>
      <c r="AB688" s="153" t="s">
        <v>5001</v>
      </c>
      <c r="AC688" s="153" t="s">
        <v>145</v>
      </c>
      <c r="AD688" s="157" t="s">
        <v>3343</v>
      </c>
      <c r="AE688" s="110">
        <v>1</v>
      </c>
      <c r="AF688" s="110">
        <v>66</v>
      </c>
      <c r="AG688" s="112">
        <f t="shared" si="110"/>
        <v>0</v>
      </c>
      <c r="AH688" s="110">
        <f>SUM(AG$4:AG688)</f>
        <v>17</v>
      </c>
      <c r="AI688" s="112">
        <f t="shared" si="108"/>
        <v>0</v>
      </c>
      <c r="AJ688" s="110">
        <f>COUNTIF(AI$4:AI688,"&gt;0")</f>
        <v>104</v>
      </c>
      <c r="AK688" s="110">
        <v>0</v>
      </c>
      <c r="AL688" s="110">
        <v>71</v>
      </c>
      <c r="AM688" s="172" t="str">
        <f>IF(OR(Table1[[#This Row],[Line total ordered for now]]&gt;0,Table1[[#This Row],[Line total ordered for season]]&gt;0),1,"")</f>
        <v/>
      </c>
      <c r="AN688" s="173">
        <f>COUNTIF(AM$4:AM688,"&gt;0")</f>
        <v>0</v>
      </c>
      <c r="AO688" s="173">
        <f>Table1[[#This Row],[ORDER QUANTITY
to be collected BEFORE 31.3.22]]</f>
        <v>0</v>
      </c>
      <c r="AP688" s="174">
        <f t="shared" si="107"/>
        <v>0</v>
      </c>
      <c r="AQ688" s="174">
        <f>IFERROR(INDEX(Retail!H:H,MATCH($D688,Retail!$D:$D,0)),0)</f>
        <v>0</v>
      </c>
      <c r="AR688" s="174">
        <f>IFERROR(INDEX(Retail!J:J,MATCH($D688,Retail!$D:$D,0)),0)</f>
        <v>0</v>
      </c>
      <c r="AS688" s="174">
        <f>IFERROR(INDEX('NEW2022'!H:H,MATCH($D688,'NEW2022'!D:D,0)),0)</f>
        <v>0</v>
      </c>
      <c r="AT688" s="174">
        <f>IFERROR(INDEX('NEW2022'!J:J,MATCH($D688,'NEW2022'!D:D,0)),0)</f>
        <v>0</v>
      </c>
      <c r="AU688" s="174">
        <f>IFERROR(INDEX('Quiet Items'!H:H,MATCH($D688,'Quiet Items'!D:D,0)),0)</f>
        <v>0</v>
      </c>
      <c r="AV688" s="174">
        <f>IFERROR(INDEX('Quiet Items'!J:J,MATCH($D688,'Quiet Items'!D:D,0)),0)</f>
        <v>0</v>
      </c>
      <c r="AW688" s="174">
        <f>IFERROR(INDEX('1.4G'!H:H,MATCH($D688,'1.4G'!D:D,0)),0)</f>
        <v>0</v>
      </c>
      <c r="AX688" s="174">
        <f>IFERROR(INDEX('1.4G'!J:J,MATCH($D688,'1.4G'!D:D,0)),0)</f>
        <v>0</v>
      </c>
      <c r="AY688" s="174">
        <f t="shared" si="112"/>
        <v>0</v>
      </c>
      <c r="AZ688" s="174">
        <f t="shared" si="113"/>
        <v>0</v>
      </c>
      <c r="BA688" s="175">
        <f>IFERROR(Table1[[#This Row],[Line total ordered for now]]*Table1[[#This Row],[GUARANTEED PRICE
for STOCK orders collected before 31.3.22]],0)</f>
        <v>0</v>
      </c>
      <c r="BB688" s="175">
        <f t="shared" si="109"/>
        <v>0</v>
      </c>
      <c r="BC688" s="176">
        <f>(AZ688+Table1[[#This Row],[Line total ordered for now]])*Z688</f>
        <v>0</v>
      </c>
      <c r="BD688" s="200">
        <v>56.025404490502147</v>
      </c>
      <c r="BE688" s="65"/>
      <c r="BF688" s="65"/>
      <c r="BG688" s="65"/>
      <c r="BH688" s="65"/>
      <c r="BI688" s="65"/>
      <c r="BJ688" s="65"/>
      <c r="BK688" s="65"/>
      <c r="BL688" s="55"/>
      <c r="BM688"/>
      <c r="BN688"/>
      <c r="BO688"/>
      <c r="BP688"/>
      <c r="BQ688"/>
      <c r="BR688"/>
      <c r="BS688"/>
      <c r="BT688"/>
    </row>
    <row r="689" spans="1:72" ht="15.75">
      <c r="A689" s="202">
        <v>686</v>
      </c>
      <c r="B689" s="68" t="s">
        <v>6378</v>
      </c>
      <c r="C689" s="149" t="s">
        <v>157</v>
      </c>
      <c r="D689" s="149" t="s">
        <v>1951</v>
      </c>
      <c r="E689" s="149" t="s">
        <v>1952</v>
      </c>
      <c r="F689" s="158" t="str">
        <f t="shared" si="111"/>
        <v>Video</v>
      </c>
      <c r="G689" s="187">
        <v>0</v>
      </c>
      <c r="H689" s="150"/>
      <c r="I689" s="184">
        <v>85.87</v>
      </c>
      <c r="J689" s="150"/>
      <c r="K689" s="151">
        <v>33.233333333333334</v>
      </c>
      <c r="L689" s="152">
        <v>90.727000000000004</v>
      </c>
      <c r="M689" s="152">
        <v>99.7</v>
      </c>
      <c r="N689" s="153" t="s">
        <v>148</v>
      </c>
      <c r="O689" s="154">
        <v>3</v>
      </c>
      <c r="P689" s="153">
        <v>25</v>
      </c>
      <c r="Q689" s="153" t="s">
        <v>147</v>
      </c>
      <c r="R689" s="155">
        <v>24</v>
      </c>
      <c r="S689" s="155">
        <v>2.9</v>
      </c>
      <c r="T689" s="155">
        <v>0.3</v>
      </c>
      <c r="U689" s="154" t="s">
        <v>94</v>
      </c>
      <c r="V689" s="153" t="s">
        <v>89</v>
      </c>
      <c r="W689" s="153" t="s">
        <v>627</v>
      </c>
      <c r="X689" s="151" t="s">
        <v>6378</v>
      </c>
      <c r="Y689" s="151" t="s">
        <v>6378</v>
      </c>
      <c r="Z689" s="156">
        <v>0.06</v>
      </c>
      <c r="AA689" s="153" t="s">
        <v>1507</v>
      </c>
      <c r="AB689" s="153" t="s">
        <v>5282</v>
      </c>
      <c r="AC689" s="153" t="s">
        <v>4790</v>
      </c>
      <c r="AD689" s="157" t="s">
        <v>1953</v>
      </c>
      <c r="AE689" s="110">
        <v>0</v>
      </c>
      <c r="AF689" s="110">
        <v>66</v>
      </c>
      <c r="AG689" s="112">
        <f t="shared" si="110"/>
        <v>0</v>
      </c>
      <c r="AH689" s="110">
        <f>SUM(AG$4:AG689)</f>
        <v>17</v>
      </c>
      <c r="AI689" s="112">
        <f t="shared" si="108"/>
        <v>0</v>
      </c>
      <c r="AJ689" s="110">
        <f>COUNTIF(AI$4:AI689,"&gt;0")</f>
        <v>104</v>
      </c>
      <c r="AK689" s="110">
        <v>0</v>
      </c>
      <c r="AL689" s="110">
        <v>71</v>
      </c>
      <c r="AM689" s="172" t="str">
        <f>IF(OR(Table1[[#This Row],[Line total ordered for now]]&gt;0,Table1[[#This Row],[Line total ordered for season]]&gt;0),1,"")</f>
        <v/>
      </c>
      <c r="AN689" s="173">
        <f>COUNTIF(AM$4:AM689,"&gt;0")</f>
        <v>0</v>
      </c>
      <c r="AO689" s="173">
        <f>Table1[[#This Row],[ORDER QUANTITY
to be collected BEFORE 31.3.22]]</f>
        <v>0</v>
      </c>
      <c r="AP689" s="174">
        <f t="shared" si="107"/>
        <v>0</v>
      </c>
      <c r="AQ689" s="174">
        <f>IFERROR(INDEX(Retail!H:H,MATCH($D689,Retail!$D:$D,0)),0)</f>
        <v>0</v>
      </c>
      <c r="AR689" s="174">
        <f>IFERROR(INDEX(Retail!J:J,MATCH($D689,Retail!$D:$D,0)),0)</f>
        <v>0</v>
      </c>
      <c r="AS689" s="174">
        <f>IFERROR(INDEX('NEW2022'!H:H,MATCH($D689,'NEW2022'!D:D,0)),0)</f>
        <v>0</v>
      </c>
      <c r="AT689" s="174">
        <f>IFERROR(INDEX('NEW2022'!J:J,MATCH($D689,'NEW2022'!D:D,0)),0)</f>
        <v>0</v>
      </c>
      <c r="AU689" s="174">
        <f>IFERROR(INDEX('Quiet Items'!H:H,MATCH($D689,'Quiet Items'!D:D,0)),0)</f>
        <v>0</v>
      </c>
      <c r="AV689" s="174">
        <f>IFERROR(INDEX('Quiet Items'!J:J,MATCH($D689,'Quiet Items'!D:D,0)),0)</f>
        <v>0</v>
      </c>
      <c r="AW689" s="174">
        <f>IFERROR(INDEX('1.4G'!H:H,MATCH($D689,'1.4G'!D:D,0)),0)</f>
        <v>0</v>
      </c>
      <c r="AX689" s="174">
        <f>IFERROR(INDEX('1.4G'!J:J,MATCH($D689,'1.4G'!D:D,0)),0)</f>
        <v>0</v>
      </c>
      <c r="AY689" s="174">
        <f t="shared" si="112"/>
        <v>0</v>
      </c>
      <c r="AZ689" s="174">
        <f t="shared" si="113"/>
        <v>0</v>
      </c>
      <c r="BA689" s="175">
        <f>IFERROR(Table1[[#This Row],[Line total ordered for now]]*Table1[[#This Row],[GUARANTEED PRICE
for STOCK orders collected before 31.3.22]],0)</f>
        <v>0</v>
      </c>
      <c r="BB689" s="175">
        <f t="shared" si="109"/>
        <v>0</v>
      </c>
      <c r="BC689" s="176">
        <f>(AZ689+Table1[[#This Row],[Line total ordered for now]])*Z689</f>
        <v>0</v>
      </c>
      <c r="BD689" s="200">
        <v>84.745000000000005</v>
      </c>
      <c r="BE689" s="65"/>
      <c r="BF689" s="65"/>
      <c r="BG689" s="65"/>
      <c r="BH689" s="65"/>
      <c r="BI689" s="65"/>
      <c r="BJ689" s="65"/>
      <c r="BK689" s="65"/>
      <c r="BL689" s="55"/>
      <c r="BM689"/>
      <c r="BN689"/>
      <c r="BO689"/>
      <c r="BP689"/>
      <c r="BQ689"/>
      <c r="BR689"/>
      <c r="BS689"/>
      <c r="BT689"/>
    </row>
    <row r="690" spans="1:72" ht="15.75">
      <c r="A690" s="202">
        <v>687</v>
      </c>
      <c r="B690" s="68" t="s">
        <v>6378</v>
      </c>
      <c r="C690" s="149" t="s">
        <v>157</v>
      </c>
      <c r="D690" s="149" t="s">
        <v>4290</v>
      </c>
      <c r="E690" s="149" t="s">
        <v>4291</v>
      </c>
      <c r="F690" s="158" t="str">
        <f t="shared" si="111"/>
        <v>Video</v>
      </c>
      <c r="G690" s="187">
        <v>6</v>
      </c>
      <c r="H690" s="150"/>
      <c r="I690" s="184">
        <v>57.51</v>
      </c>
      <c r="J690" s="150"/>
      <c r="K690" s="151">
        <v>33.39</v>
      </c>
      <c r="L690" s="152">
        <v>60.769800000000004</v>
      </c>
      <c r="M690" s="152">
        <v>66.78</v>
      </c>
      <c r="N690" s="153" t="s">
        <v>148</v>
      </c>
      <c r="O690" s="154">
        <v>2</v>
      </c>
      <c r="P690" s="153">
        <v>35</v>
      </c>
      <c r="Q690" s="153" t="s">
        <v>147</v>
      </c>
      <c r="R690" s="155">
        <v>14</v>
      </c>
      <c r="S690" s="155">
        <v>2.21</v>
      </c>
      <c r="T690" s="155">
        <v>0.3</v>
      </c>
      <c r="U690" s="154" t="s">
        <v>95</v>
      </c>
      <c r="V690" s="153" t="s">
        <v>88</v>
      </c>
      <c r="W690" s="153" t="s">
        <v>627</v>
      </c>
      <c r="X690" s="151" t="s">
        <v>6378</v>
      </c>
      <c r="Y690" s="151" t="s">
        <v>6378</v>
      </c>
      <c r="Z690" s="156">
        <v>3.6999999999999998E-2</v>
      </c>
      <c r="AA690" s="153" t="s">
        <v>943</v>
      </c>
      <c r="AB690" s="153" t="s">
        <v>5199</v>
      </c>
      <c r="AC690" s="153" t="s">
        <v>2412</v>
      </c>
      <c r="AD690" s="157" t="s">
        <v>4292</v>
      </c>
      <c r="AE690" s="110">
        <v>0</v>
      </c>
      <c r="AF690" s="110">
        <v>66</v>
      </c>
      <c r="AG690" s="112">
        <f t="shared" si="110"/>
        <v>0</v>
      </c>
      <c r="AH690" s="110">
        <f>SUM(AG$4:AG690)</f>
        <v>17</v>
      </c>
      <c r="AI690" s="112">
        <f t="shared" si="108"/>
        <v>0</v>
      </c>
      <c r="AJ690" s="110">
        <f>COUNTIF(AI$4:AI690,"&gt;0")</f>
        <v>104</v>
      </c>
      <c r="AK690" s="110">
        <v>1</v>
      </c>
      <c r="AL690" s="110">
        <v>72</v>
      </c>
      <c r="AM690" s="172" t="str">
        <f>IF(OR(Table1[[#This Row],[Line total ordered for now]]&gt;0,Table1[[#This Row],[Line total ordered for season]]&gt;0),1,"")</f>
        <v/>
      </c>
      <c r="AN690" s="173">
        <f>COUNTIF(AM$4:AM690,"&gt;0")</f>
        <v>0</v>
      </c>
      <c r="AO690" s="173">
        <f>Table1[[#This Row],[ORDER QUANTITY
to be collected BEFORE 31.3.22]]</f>
        <v>0</v>
      </c>
      <c r="AP690" s="174">
        <f t="shared" si="107"/>
        <v>0</v>
      </c>
      <c r="AQ690" s="174">
        <f>IFERROR(INDEX(Retail!H:H,MATCH($D690,Retail!$D:$D,0)),0)</f>
        <v>0</v>
      </c>
      <c r="AR690" s="174">
        <f>IFERROR(INDEX(Retail!J:J,MATCH($D690,Retail!$D:$D,0)),0)</f>
        <v>0</v>
      </c>
      <c r="AS690" s="174">
        <f>IFERROR(INDEX('NEW2022'!H:H,MATCH($D690,'NEW2022'!D:D,0)),0)</f>
        <v>0</v>
      </c>
      <c r="AT690" s="174">
        <f>IFERROR(INDEX('NEW2022'!J:J,MATCH($D690,'NEW2022'!D:D,0)),0)</f>
        <v>0</v>
      </c>
      <c r="AU690" s="174">
        <f>IFERROR(INDEX('Quiet Items'!H:H,MATCH($D690,'Quiet Items'!D:D,0)),0)</f>
        <v>0</v>
      </c>
      <c r="AV690" s="174">
        <f>IFERROR(INDEX('Quiet Items'!J:J,MATCH($D690,'Quiet Items'!D:D,0)),0)</f>
        <v>0</v>
      </c>
      <c r="AW690" s="174">
        <f>IFERROR(INDEX('1.4G'!H:H,MATCH($D690,'1.4G'!D:D,0)),0)</f>
        <v>0</v>
      </c>
      <c r="AX690" s="174">
        <f>IFERROR(INDEX('1.4G'!J:J,MATCH($D690,'1.4G'!D:D,0)),0)</f>
        <v>0</v>
      </c>
      <c r="AY690" s="174">
        <f t="shared" si="112"/>
        <v>0</v>
      </c>
      <c r="AZ690" s="174">
        <f t="shared" si="113"/>
        <v>0</v>
      </c>
      <c r="BA690" s="175">
        <f>IFERROR(Table1[[#This Row],[Line total ordered for now]]*Table1[[#This Row],[GUARANTEED PRICE
for STOCK orders collected before 31.3.22]],0)</f>
        <v>0</v>
      </c>
      <c r="BB690" s="175">
        <f t="shared" si="109"/>
        <v>0</v>
      </c>
      <c r="BC690" s="176">
        <f>(AZ690+Table1[[#This Row],[Line total ordered for now]])*Z690</f>
        <v>0</v>
      </c>
      <c r="BD690" s="200">
        <v>56.762999999999998</v>
      </c>
      <c r="BE690" s="65"/>
      <c r="BF690" s="65"/>
      <c r="BG690" s="65"/>
      <c r="BH690" s="65"/>
      <c r="BI690" s="65"/>
      <c r="BJ690" s="65"/>
      <c r="BK690" s="65"/>
      <c r="BL690" s="55"/>
      <c r="BM690"/>
      <c r="BN690"/>
      <c r="BO690"/>
      <c r="BP690"/>
      <c r="BQ690"/>
      <c r="BR690"/>
      <c r="BS690"/>
      <c r="BT690"/>
    </row>
    <row r="691" spans="1:72" ht="15.75">
      <c r="A691" s="202">
        <v>688</v>
      </c>
      <c r="B691" s="68" t="s">
        <v>6378</v>
      </c>
      <c r="C691" s="149" t="s">
        <v>157</v>
      </c>
      <c r="D691" s="149" t="s">
        <v>4161</v>
      </c>
      <c r="E691" s="149" t="s">
        <v>4162</v>
      </c>
      <c r="F691" s="158" t="str">
        <f t="shared" si="111"/>
        <v>Video</v>
      </c>
      <c r="G691" s="187">
        <v>23</v>
      </c>
      <c r="H691" s="150"/>
      <c r="I691" s="184">
        <v>58.1</v>
      </c>
      <c r="J691" s="150"/>
      <c r="K691" s="151">
        <v>33.730000000000004</v>
      </c>
      <c r="L691" s="152">
        <v>61.388600000000011</v>
      </c>
      <c r="M691" s="152">
        <v>67.460000000000008</v>
      </c>
      <c r="N691" s="153" t="s">
        <v>148</v>
      </c>
      <c r="O691" s="154">
        <v>2</v>
      </c>
      <c r="P691" s="153">
        <v>30</v>
      </c>
      <c r="Q691" s="153" t="s">
        <v>147</v>
      </c>
      <c r="R691" s="155">
        <v>14</v>
      </c>
      <c r="S691" s="155">
        <v>2.21</v>
      </c>
      <c r="T691" s="155">
        <v>0.3</v>
      </c>
      <c r="U691" s="154" t="s">
        <v>94</v>
      </c>
      <c r="V691" s="153" t="s">
        <v>89</v>
      </c>
      <c r="W691" s="153" t="s">
        <v>627</v>
      </c>
      <c r="X691" s="151" t="s">
        <v>6378</v>
      </c>
      <c r="Y691" s="151" t="s">
        <v>6378</v>
      </c>
      <c r="Z691" s="156">
        <v>3.7600000000000001E-2</v>
      </c>
      <c r="AA691" s="153" t="s">
        <v>624</v>
      </c>
      <c r="AB691" s="153" t="s">
        <v>5195</v>
      </c>
      <c r="AC691" s="153" t="s">
        <v>2412</v>
      </c>
      <c r="AD691" s="157" t="s">
        <v>4163</v>
      </c>
      <c r="AE691" s="110">
        <v>0</v>
      </c>
      <c r="AF691" s="110">
        <v>66</v>
      </c>
      <c r="AG691" s="112">
        <f t="shared" si="110"/>
        <v>0</v>
      </c>
      <c r="AH691" s="110">
        <f>SUM(AG$4:AG691)</f>
        <v>17</v>
      </c>
      <c r="AI691" s="112">
        <f t="shared" si="108"/>
        <v>0</v>
      </c>
      <c r="AJ691" s="110">
        <f>COUNTIF(AI$4:AI691,"&gt;0")</f>
        <v>104</v>
      </c>
      <c r="AK691" s="110">
        <v>0</v>
      </c>
      <c r="AL691" s="110">
        <v>72</v>
      </c>
      <c r="AM691" s="172" t="str">
        <f>IF(OR(Table1[[#This Row],[Line total ordered for now]]&gt;0,Table1[[#This Row],[Line total ordered for season]]&gt;0),1,"")</f>
        <v/>
      </c>
      <c r="AN691" s="173">
        <f>COUNTIF(AM$4:AM691,"&gt;0")</f>
        <v>0</v>
      </c>
      <c r="AO691" s="173">
        <f>Table1[[#This Row],[ORDER QUANTITY
to be collected BEFORE 31.3.22]]</f>
        <v>0</v>
      </c>
      <c r="AP691" s="174">
        <f t="shared" si="107"/>
        <v>0</v>
      </c>
      <c r="AQ691" s="174">
        <f>IFERROR(INDEX(Retail!H:H,MATCH($D691,Retail!$D:$D,0)),0)</f>
        <v>0</v>
      </c>
      <c r="AR691" s="174">
        <f>IFERROR(INDEX(Retail!J:J,MATCH($D691,Retail!$D:$D,0)),0)</f>
        <v>0</v>
      </c>
      <c r="AS691" s="174">
        <f>IFERROR(INDEX('NEW2022'!H:H,MATCH($D691,'NEW2022'!D:D,0)),0)</f>
        <v>0</v>
      </c>
      <c r="AT691" s="174">
        <f>IFERROR(INDEX('NEW2022'!J:J,MATCH($D691,'NEW2022'!D:D,0)),0)</f>
        <v>0</v>
      </c>
      <c r="AU691" s="174">
        <f>IFERROR(INDEX('Quiet Items'!H:H,MATCH($D691,'Quiet Items'!D:D,0)),0)</f>
        <v>0</v>
      </c>
      <c r="AV691" s="174">
        <f>IFERROR(INDEX('Quiet Items'!J:J,MATCH($D691,'Quiet Items'!D:D,0)),0)</f>
        <v>0</v>
      </c>
      <c r="AW691" s="174">
        <f>IFERROR(INDEX('1.4G'!H:H,MATCH($D691,'1.4G'!D:D,0)),0)</f>
        <v>0</v>
      </c>
      <c r="AX691" s="174">
        <f>IFERROR(INDEX('1.4G'!J:J,MATCH($D691,'1.4G'!D:D,0)),0)</f>
        <v>0</v>
      </c>
      <c r="AY691" s="174">
        <f t="shared" si="112"/>
        <v>0</v>
      </c>
      <c r="AZ691" s="174">
        <f t="shared" si="113"/>
        <v>0</v>
      </c>
      <c r="BA691" s="175">
        <f>IFERROR(Table1[[#This Row],[Line total ordered for now]]*Table1[[#This Row],[GUARANTEED PRICE
for STOCK orders collected before 31.3.22]],0)</f>
        <v>0</v>
      </c>
      <c r="BB691" s="175">
        <f t="shared" si="109"/>
        <v>0</v>
      </c>
      <c r="BC691" s="176">
        <f>(AZ691+Table1[[#This Row],[Line total ordered for now]])*Z691</f>
        <v>0</v>
      </c>
      <c r="BD691" s="200">
        <v>57.341000000000008</v>
      </c>
      <c r="BE691" s="65"/>
      <c r="BF691" s="65"/>
      <c r="BG691" s="65"/>
      <c r="BH691" s="65"/>
      <c r="BI691" s="65"/>
      <c r="BJ691" s="65"/>
      <c r="BK691" s="65"/>
      <c r="BL691" s="55"/>
      <c r="BM691"/>
      <c r="BN691"/>
      <c r="BO691"/>
      <c r="BP691"/>
      <c r="BQ691"/>
      <c r="BR691"/>
      <c r="BS691"/>
      <c r="BT691"/>
    </row>
    <row r="692" spans="1:72" ht="15.75">
      <c r="A692" s="202">
        <v>689</v>
      </c>
      <c r="B692" s="68" t="s">
        <v>6378</v>
      </c>
      <c r="C692" s="149" t="s">
        <v>157</v>
      </c>
      <c r="D692" s="149" t="s">
        <v>4139</v>
      </c>
      <c r="E692" s="149" t="s">
        <v>4140</v>
      </c>
      <c r="F692" s="158" t="str">
        <f t="shared" si="111"/>
        <v>Video</v>
      </c>
      <c r="G692" s="187">
        <v>0</v>
      </c>
      <c r="H692" s="150"/>
      <c r="I692" s="184">
        <v>67.81</v>
      </c>
      <c r="J692" s="150"/>
      <c r="K692" s="151">
        <v>34.583100000000002</v>
      </c>
      <c r="L692" s="152">
        <v>69.166200000000003</v>
      </c>
      <c r="M692" s="152">
        <v>69.166200000000003</v>
      </c>
      <c r="N692" s="153" t="s">
        <v>148</v>
      </c>
      <c r="O692" s="154">
        <v>2</v>
      </c>
      <c r="P692" s="153">
        <v>28</v>
      </c>
      <c r="Q692" s="153" t="s">
        <v>147</v>
      </c>
      <c r="R692" s="155">
        <v>14.5</v>
      </c>
      <c r="S692" s="155">
        <v>2.21</v>
      </c>
      <c r="T692" s="155">
        <v>0.3</v>
      </c>
      <c r="U692" s="154" t="s">
        <v>94</v>
      </c>
      <c r="V692" s="153" t="s">
        <v>89</v>
      </c>
      <c r="W692" s="153" t="s">
        <v>627</v>
      </c>
      <c r="X692" s="151" t="s">
        <v>6378</v>
      </c>
      <c r="Y692" s="151" t="s">
        <v>6378</v>
      </c>
      <c r="Z692" s="156">
        <v>3.6999999999999998E-2</v>
      </c>
      <c r="AA692" s="153" t="s">
        <v>624</v>
      </c>
      <c r="AB692" s="153" t="s">
        <v>5194</v>
      </c>
      <c r="AC692" s="153" t="s">
        <v>2412</v>
      </c>
      <c r="AD692" s="157" t="s">
        <v>4141</v>
      </c>
      <c r="AE692" s="110">
        <v>0</v>
      </c>
      <c r="AF692" s="110">
        <v>66</v>
      </c>
      <c r="AG692" s="112">
        <f t="shared" si="110"/>
        <v>0</v>
      </c>
      <c r="AH692" s="110">
        <f>SUM(AG$4:AG692)</f>
        <v>17</v>
      </c>
      <c r="AI692" s="112">
        <f t="shared" si="108"/>
        <v>0</v>
      </c>
      <c r="AJ692" s="110">
        <f>COUNTIF(AI$4:AI692,"&gt;0")</f>
        <v>104</v>
      </c>
      <c r="AK692" s="110">
        <v>0</v>
      </c>
      <c r="AL692" s="110">
        <v>72</v>
      </c>
      <c r="AM692" s="172" t="str">
        <f>IF(OR(Table1[[#This Row],[Line total ordered for now]]&gt;0,Table1[[#This Row],[Line total ordered for season]]&gt;0),1,"")</f>
        <v/>
      </c>
      <c r="AN692" s="173">
        <f>COUNTIF(AM$4:AM692,"&gt;0")</f>
        <v>0</v>
      </c>
      <c r="AO692" s="173">
        <f>Table1[[#This Row],[ORDER QUANTITY
to be collected BEFORE 31.3.22]]</f>
        <v>0</v>
      </c>
      <c r="AP692" s="174">
        <f t="shared" si="107"/>
        <v>0</v>
      </c>
      <c r="AQ692" s="174">
        <f>IFERROR(INDEX(Retail!H:H,MATCH($D692,Retail!$D:$D,0)),0)</f>
        <v>0</v>
      </c>
      <c r="AR692" s="174">
        <f>IFERROR(INDEX(Retail!J:J,MATCH($D692,Retail!$D:$D,0)),0)</f>
        <v>0</v>
      </c>
      <c r="AS692" s="174">
        <f>IFERROR(INDEX('NEW2022'!H:H,MATCH($D692,'NEW2022'!D:D,0)),0)</f>
        <v>0</v>
      </c>
      <c r="AT692" s="174">
        <f>IFERROR(INDEX('NEW2022'!J:J,MATCH($D692,'NEW2022'!D:D,0)),0)</f>
        <v>0</v>
      </c>
      <c r="AU692" s="174">
        <f>IFERROR(INDEX('Quiet Items'!H:H,MATCH($D692,'Quiet Items'!D:D,0)),0)</f>
        <v>0</v>
      </c>
      <c r="AV692" s="174">
        <f>IFERROR(INDEX('Quiet Items'!J:J,MATCH($D692,'Quiet Items'!D:D,0)),0)</f>
        <v>0</v>
      </c>
      <c r="AW692" s="174">
        <f>IFERROR(INDEX('1.4G'!H:H,MATCH($D692,'1.4G'!D:D,0)),0)</f>
        <v>0</v>
      </c>
      <c r="AX692" s="174">
        <f>IFERROR(INDEX('1.4G'!J:J,MATCH($D692,'1.4G'!D:D,0)),0)</f>
        <v>0</v>
      </c>
      <c r="AY692" s="174">
        <f t="shared" si="112"/>
        <v>0</v>
      </c>
      <c r="AZ692" s="174">
        <f t="shared" si="113"/>
        <v>0</v>
      </c>
      <c r="BA692" s="175">
        <f>IFERROR(Table1[[#This Row],[Line total ordered for now]]*Table1[[#This Row],[GUARANTEED PRICE
for STOCK orders collected before 31.3.22]],0)</f>
        <v>0</v>
      </c>
      <c r="BB692" s="175">
        <f t="shared" si="109"/>
        <v>0</v>
      </c>
      <c r="BC692" s="176">
        <f>(AZ692+Table1[[#This Row],[Line total ordered for now]])*Z692</f>
        <v>0</v>
      </c>
      <c r="BD692" s="200">
        <v>58.791270000000004</v>
      </c>
      <c r="BE692" s="65"/>
      <c r="BF692" s="65"/>
      <c r="BG692" s="65"/>
      <c r="BH692" s="65"/>
      <c r="BI692" s="65"/>
      <c r="BJ692" s="65"/>
      <c r="BK692" s="65"/>
      <c r="BL692" s="55"/>
      <c r="BM692"/>
      <c r="BN692"/>
      <c r="BO692"/>
      <c r="BP692"/>
      <c r="BQ692"/>
      <c r="BR692"/>
      <c r="BS692"/>
      <c r="BT692"/>
    </row>
    <row r="693" spans="1:72" ht="15.75">
      <c r="A693" s="202">
        <v>690</v>
      </c>
      <c r="B693" s="68" t="s">
        <v>6378</v>
      </c>
      <c r="C693" s="149" t="s">
        <v>157</v>
      </c>
      <c r="D693" s="149" t="s">
        <v>251</v>
      </c>
      <c r="E693" s="149" t="s">
        <v>462</v>
      </c>
      <c r="F693" s="158" t="str">
        <f t="shared" si="111"/>
        <v>Video</v>
      </c>
      <c r="G693" s="187">
        <v>0</v>
      </c>
      <c r="H693" s="150"/>
      <c r="I693" s="184">
        <v>53.08</v>
      </c>
      <c r="J693" s="150"/>
      <c r="K693" s="151">
        <v>35.948903213249864</v>
      </c>
      <c r="L693" s="152">
        <v>68.302916105174731</v>
      </c>
      <c r="M693" s="152">
        <v>71.897806426499727</v>
      </c>
      <c r="N693" s="153" t="s">
        <v>148</v>
      </c>
      <c r="O693" s="154">
        <v>2</v>
      </c>
      <c r="P693" s="153">
        <v>20</v>
      </c>
      <c r="Q693" s="153" t="s">
        <v>146</v>
      </c>
      <c r="R693" s="155">
        <v>14</v>
      </c>
      <c r="S693" s="155">
        <v>2</v>
      </c>
      <c r="T693" s="155">
        <v>0.3</v>
      </c>
      <c r="U693" s="154" t="s">
        <v>95</v>
      </c>
      <c r="V693" s="153" t="s">
        <v>88</v>
      </c>
      <c r="W693" s="153" t="s">
        <v>169</v>
      </c>
      <c r="X693" s="151">
        <v>99.99</v>
      </c>
      <c r="Y693" s="151">
        <v>74.989999999999995</v>
      </c>
      <c r="Z693" s="156">
        <v>3.6999999999999998E-2</v>
      </c>
      <c r="AA693" s="153" t="s">
        <v>463</v>
      </c>
      <c r="AB693" s="153" t="s">
        <v>5831</v>
      </c>
      <c r="AC693" s="153" t="s">
        <v>4790</v>
      </c>
      <c r="AD693" s="157" t="s">
        <v>557</v>
      </c>
      <c r="AE693" s="110">
        <v>1</v>
      </c>
      <c r="AF693" s="110">
        <v>67</v>
      </c>
      <c r="AG693" s="112">
        <f t="shared" si="110"/>
        <v>0</v>
      </c>
      <c r="AH693" s="110">
        <f>SUM(AG$4:AG693)</f>
        <v>17</v>
      </c>
      <c r="AI693" s="112">
        <f t="shared" si="108"/>
        <v>1</v>
      </c>
      <c r="AJ693" s="110">
        <f>COUNTIF(AI$4:AI693,"&gt;0")</f>
        <v>105</v>
      </c>
      <c r="AK693" s="110">
        <v>1</v>
      </c>
      <c r="AL693" s="110">
        <v>73</v>
      </c>
      <c r="AM693" s="172" t="str">
        <f>IF(OR(Table1[[#This Row],[Line total ordered for now]]&gt;0,Table1[[#This Row],[Line total ordered for season]]&gt;0),1,"")</f>
        <v/>
      </c>
      <c r="AN693" s="173">
        <f>COUNTIF(AM$4:AM693,"&gt;0")</f>
        <v>0</v>
      </c>
      <c r="AO693" s="173">
        <f>Table1[[#This Row],[ORDER QUANTITY
to be collected BEFORE 31.3.22]]</f>
        <v>0</v>
      </c>
      <c r="AP693" s="174">
        <f t="shared" si="107"/>
        <v>0</v>
      </c>
      <c r="AQ693" s="174">
        <f>IFERROR(INDEX(Retail!H:H,MATCH($D693,Retail!$D:$D,0)),0)</f>
        <v>0</v>
      </c>
      <c r="AR693" s="174">
        <f>IFERROR(INDEX(Retail!J:J,MATCH($D693,Retail!$D:$D,0)),0)</f>
        <v>0</v>
      </c>
      <c r="AS693" s="174">
        <f>IFERROR(INDEX('NEW2022'!H:H,MATCH($D693,'NEW2022'!D:D,0)),0)</f>
        <v>0</v>
      </c>
      <c r="AT693" s="174">
        <f>IFERROR(INDEX('NEW2022'!J:J,MATCH($D693,'NEW2022'!D:D,0)),0)</f>
        <v>0</v>
      </c>
      <c r="AU693" s="174">
        <f>IFERROR(INDEX('Quiet Items'!H:H,MATCH($D693,'Quiet Items'!D:D,0)),0)</f>
        <v>0</v>
      </c>
      <c r="AV693" s="174">
        <f>IFERROR(INDEX('Quiet Items'!J:J,MATCH($D693,'Quiet Items'!D:D,0)),0)</f>
        <v>0</v>
      </c>
      <c r="AW693" s="174">
        <f>IFERROR(INDEX('1.4G'!H:H,MATCH($D693,'1.4G'!D:D,0)),0)</f>
        <v>0</v>
      </c>
      <c r="AX693" s="174">
        <f>IFERROR(INDEX('1.4G'!J:J,MATCH($D693,'1.4G'!D:D,0)),0)</f>
        <v>0</v>
      </c>
      <c r="AY693" s="174">
        <f t="shared" si="112"/>
        <v>0</v>
      </c>
      <c r="AZ693" s="174">
        <f t="shared" si="113"/>
        <v>0</v>
      </c>
      <c r="BA693" s="175">
        <f>IFERROR(Table1[[#This Row],[Line total ordered for now]]*Table1[[#This Row],[GUARANTEED PRICE
for STOCK orders collected before 31.3.22]],0)</f>
        <v>0</v>
      </c>
      <c r="BB693" s="175">
        <f t="shared" si="109"/>
        <v>0</v>
      </c>
      <c r="BC693" s="176">
        <f>(AZ693+Table1[[#This Row],[Line total ordered for now]])*Z693</f>
        <v>0</v>
      </c>
      <c r="BD693" s="200">
        <v>64.708025783849763</v>
      </c>
      <c r="BE693" s="65"/>
      <c r="BF693" s="65"/>
      <c r="BG693" s="65"/>
      <c r="BH693" s="65"/>
      <c r="BI693" s="65"/>
      <c r="BJ693" s="65"/>
      <c r="BK693" s="65"/>
      <c r="BL693" s="55"/>
      <c r="BM693"/>
      <c r="BN693"/>
      <c r="BO693"/>
      <c r="BP693"/>
      <c r="BQ693"/>
      <c r="BR693"/>
      <c r="BS693"/>
      <c r="BT693"/>
    </row>
    <row r="694" spans="1:72" ht="15.75">
      <c r="A694" s="202">
        <v>691</v>
      </c>
      <c r="B694" s="68" t="s">
        <v>6378</v>
      </c>
      <c r="C694" s="149" t="s">
        <v>157</v>
      </c>
      <c r="D694" s="149" t="s">
        <v>3311</v>
      </c>
      <c r="E694" s="149" t="s">
        <v>3312</v>
      </c>
      <c r="F694" s="158" t="str">
        <f t="shared" si="111"/>
        <v>Video</v>
      </c>
      <c r="G694" s="187">
        <v>14</v>
      </c>
      <c r="H694" s="150"/>
      <c r="I694" s="184">
        <v>67.989999999999995</v>
      </c>
      <c r="J694" s="150"/>
      <c r="K694" s="151">
        <v>39.470000000000006</v>
      </c>
      <c r="L694" s="152">
        <v>71.835400000000007</v>
      </c>
      <c r="M694" s="152">
        <v>78.940000000000012</v>
      </c>
      <c r="N694" s="153" t="s">
        <v>148</v>
      </c>
      <c r="O694" s="154">
        <v>2</v>
      </c>
      <c r="P694" s="153">
        <v>15</v>
      </c>
      <c r="Q694" s="153" t="s">
        <v>146</v>
      </c>
      <c r="R694" s="155">
        <v>16</v>
      </c>
      <c r="S694" s="155">
        <v>2.25</v>
      </c>
      <c r="T694" s="155">
        <v>0.3</v>
      </c>
      <c r="U694" s="154" t="s">
        <v>95</v>
      </c>
      <c r="V694" s="153" t="s">
        <v>88</v>
      </c>
      <c r="W694" s="153" t="s">
        <v>627</v>
      </c>
      <c r="X694" s="151" t="s">
        <v>6378</v>
      </c>
      <c r="Y694" s="151" t="s">
        <v>6378</v>
      </c>
      <c r="Z694" s="156">
        <v>3.7699999999999997E-2</v>
      </c>
      <c r="AA694" s="153" t="s">
        <v>858</v>
      </c>
      <c r="AB694" s="153" t="s">
        <v>5175</v>
      </c>
      <c r="AC694" s="153" t="s">
        <v>2412</v>
      </c>
      <c r="AD694" s="157" t="s">
        <v>3313</v>
      </c>
      <c r="AE694" s="110">
        <v>1</v>
      </c>
      <c r="AF694" s="110">
        <v>68</v>
      </c>
      <c r="AG694" s="112">
        <f t="shared" si="110"/>
        <v>0</v>
      </c>
      <c r="AH694" s="110">
        <f>SUM(AG$4:AG694)</f>
        <v>17</v>
      </c>
      <c r="AI694" s="112">
        <f t="shared" si="108"/>
        <v>0</v>
      </c>
      <c r="AJ694" s="110">
        <f>COUNTIF(AI$4:AI694,"&gt;0")</f>
        <v>105</v>
      </c>
      <c r="AK694" s="110">
        <v>1</v>
      </c>
      <c r="AL694" s="110">
        <v>74</v>
      </c>
      <c r="AM694" s="172" t="str">
        <f>IF(OR(Table1[[#This Row],[Line total ordered for now]]&gt;0,Table1[[#This Row],[Line total ordered for season]]&gt;0),1,"")</f>
        <v/>
      </c>
      <c r="AN694" s="173">
        <f>COUNTIF(AM$4:AM694,"&gt;0")</f>
        <v>0</v>
      </c>
      <c r="AO694" s="173">
        <f>Table1[[#This Row],[ORDER QUANTITY
to be collected BEFORE 31.3.22]]</f>
        <v>0</v>
      </c>
      <c r="AP694" s="174">
        <f t="shared" si="107"/>
        <v>0</v>
      </c>
      <c r="AQ694" s="174">
        <f>IFERROR(INDEX(Retail!H:H,MATCH($D694,Retail!$D:$D,0)),0)</f>
        <v>0</v>
      </c>
      <c r="AR694" s="174">
        <f>IFERROR(INDEX(Retail!J:J,MATCH($D694,Retail!$D:$D,0)),0)</f>
        <v>0</v>
      </c>
      <c r="AS694" s="174">
        <f>IFERROR(INDEX('NEW2022'!H:H,MATCH($D694,'NEW2022'!D:D,0)),0)</f>
        <v>0</v>
      </c>
      <c r="AT694" s="174">
        <f>IFERROR(INDEX('NEW2022'!J:J,MATCH($D694,'NEW2022'!D:D,0)),0)</f>
        <v>0</v>
      </c>
      <c r="AU694" s="174">
        <f>IFERROR(INDEX('Quiet Items'!H:H,MATCH($D694,'Quiet Items'!D:D,0)),0)</f>
        <v>0</v>
      </c>
      <c r="AV694" s="174">
        <f>IFERROR(INDEX('Quiet Items'!J:J,MATCH($D694,'Quiet Items'!D:D,0)),0)</f>
        <v>0</v>
      </c>
      <c r="AW694" s="174">
        <f>IFERROR(INDEX('1.4G'!H:H,MATCH($D694,'1.4G'!D:D,0)),0)</f>
        <v>0</v>
      </c>
      <c r="AX694" s="174">
        <f>IFERROR(INDEX('1.4G'!J:J,MATCH($D694,'1.4G'!D:D,0)),0)</f>
        <v>0</v>
      </c>
      <c r="AY694" s="174">
        <f t="shared" si="112"/>
        <v>0</v>
      </c>
      <c r="AZ694" s="174">
        <f t="shared" si="113"/>
        <v>0</v>
      </c>
      <c r="BA694" s="175">
        <f>IFERROR(Table1[[#This Row],[Line total ordered for now]]*Table1[[#This Row],[GUARANTEED PRICE
for STOCK orders collected before 31.3.22]],0)</f>
        <v>0</v>
      </c>
      <c r="BB694" s="175">
        <f t="shared" si="109"/>
        <v>0</v>
      </c>
      <c r="BC694" s="176">
        <f>(AZ694+Table1[[#This Row],[Line total ordered for now]])*Z694</f>
        <v>0</v>
      </c>
      <c r="BD694" s="200">
        <v>67.099000000000004</v>
      </c>
      <c r="BE694" s="65"/>
      <c r="BF694" s="65"/>
      <c r="BG694" s="65"/>
      <c r="BH694" s="65"/>
      <c r="BI694" s="65"/>
      <c r="BJ694" s="65"/>
      <c r="BK694" s="65"/>
      <c r="BL694" s="55"/>
      <c r="BM694"/>
      <c r="BN694"/>
      <c r="BO694"/>
      <c r="BP694"/>
      <c r="BQ694"/>
      <c r="BR694"/>
      <c r="BS694"/>
      <c r="BT694"/>
    </row>
    <row r="695" spans="1:72" ht="15.75">
      <c r="A695" s="202">
        <v>692</v>
      </c>
      <c r="B695" s="68" t="s">
        <v>6378</v>
      </c>
      <c r="C695" s="149" t="s">
        <v>157</v>
      </c>
      <c r="D695" s="149" t="s">
        <v>3378</v>
      </c>
      <c r="E695" s="149" t="s">
        <v>3379</v>
      </c>
      <c r="F695" s="158" t="str">
        <f t="shared" si="111"/>
        <v>Video</v>
      </c>
      <c r="G695" s="187">
        <v>23</v>
      </c>
      <c r="H695" s="150"/>
      <c r="I695" s="184">
        <v>67.989999999999995</v>
      </c>
      <c r="J695" s="150"/>
      <c r="K695" s="151">
        <v>39.470000000000006</v>
      </c>
      <c r="L695" s="152">
        <v>71.835400000000007</v>
      </c>
      <c r="M695" s="152">
        <v>78.940000000000012</v>
      </c>
      <c r="N695" s="153" t="s">
        <v>148</v>
      </c>
      <c r="O695" s="154">
        <v>2</v>
      </c>
      <c r="P695" s="153">
        <v>16</v>
      </c>
      <c r="Q695" s="153" t="s">
        <v>147</v>
      </c>
      <c r="R695" s="155">
        <v>16</v>
      </c>
      <c r="S695" s="155">
        <v>2.06</v>
      </c>
      <c r="T695" s="155">
        <v>0.3</v>
      </c>
      <c r="U695" s="154" t="s">
        <v>94</v>
      </c>
      <c r="V695" s="153" t="s">
        <v>89</v>
      </c>
      <c r="W695" s="153" t="s">
        <v>627</v>
      </c>
      <c r="X695" s="151" t="s">
        <v>6378</v>
      </c>
      <c r="Y695" s="151" t="s">
        <v>6378</v>
      </c>
      <c r="Z695" s="156">
        <v>3.7699999999999997E-2</v>
      </c>
      <c r="AA695" s="153" t="s">
        <v>624</v>
      </c>
      <c r="AB695" s="153" t="s">
        <v>5176</v>
      </c>
      <c r="AC695" s="153" t="s">
        <v>2412</v>
      </c>
      <c r="AD695" s="157" t="s">
        <v>3380</v>
      </c>
      <c r="AE695" s="110">
        <v>0</v>
      </c>
      <c r="AF695" s="110">
        <v>68</v>
      </c>
      <c r="AG695" s="112">
        <f t="shared" si="110"/>
        <v>0</v>
      </c>
      <c r="AH695" s="110">
        <f>SUM(AG$4:AG695)</f>
        <v>17</v>
      </c>
      <c r="AI695" s="112">
        <f t="shared" si="108"/>
        <v>0</v>
      </c>
      <c r="AJ695" s="110">
        <f>COUNTIF(AI$4:AI695,"&gt;0")</f>
        <v>105</v>
      </c>
      <c r="AK695" s="110">
        <v>0</v>
      </c>
      <c r="AL695" s="110">
        <v>74</v>
      </c>
      <c r="AM695" s="172" t="str">
        <f>IF(OR(Table1[[#This Row],[Line total ordered for now]]&gt;0,Table1[[#This Row],[Line total ordered for season]]&gt;0),1,"")</f>
        <v/>
      </c>
      <c r="AN695" s="173">
        <f>COUNTIF(AM$4:AM695,"&gt;0")</f>
        <v>0</v>
      </c>
      <c r="AO695" s="173">
        <f>Table1[[#This Row],[ORDER QUANTITY
to be collected BEFORE 31.3.22]]</f>
        <v>0</v>
      </c>
      <c r="AP695" s="174">
        <f t="shared" si="107"/>
        <v>0</v>
      </c>
      <c r="AQ695" s="174">
        <f>IFERROR(INDEX(Retail!H:H,MATCH($D695,Retail!$D:$D,0)),0)</f>
        <v>0</v>
      </c>
      <c r="AR695" s="174">
        <f>IFERROR(INDEX(Retail!J:J,MATCH($D695,Retail!$D:$D,0)),0)</f>
        <v>0</v>
      </c>
      <c r="AS695" s="174">
        <f>IFERROR(INDEX('NEW2022'!H:H,MATCH($D695,'NEW2022'!D:D,0)),0)</f>
        <v>0</v>
      </c>
      <c r="AT695" s="174">
        <f>IFERROR(INDEX('NEW2022'!J:J,MATCH($D695,'NEW2022'!D:D,0)),0)</f>
        <v>0</v>
      </c>
      <c r="AU695" s="174">
        <f>IFERROR(INDEX('Quiet Items'!H:H,MATCH($D695,'Quiet Items'!D:D,0)),0)</f>
        <v>0</v>
      </c>
      <c r="AV695" s="174">
        <f>IFERROR(INDEX('Quiet Items'!J:J,MATCH($D695,'Quiet Items'!D:D,0)),0)</f>
        <v>0</v>
      </c>
      <c r="AW695" s="174">
        <f>IFERROR(INDEX('1.4G'!H:H,MATCH($D695,'1.4G'!D:D,0)),0)</f>
        <v>0</v>
      </c>
      <c r="AX695" s="174">
        <f>IFERROR(INDEX('1.4G'!J:J,MATCH($D695,'1.4G'!D:D,0)),0)</f>
        <v>0</v>
      </c>
      <c r="AY695" s="174">
        <f t="shared" si="112"/>
        <v>0</v>
      </c>
      <c r="AZ695" s="174">
        <f t="shared" si="113"/>
        <v>0</v>
      </c>
      <c r="BA695" s="175">
        <f>IFERROR(Table1[[#This Row],[Line total ordered for now]]*Table1[[#This Row],[GUARANTEED PRICE
for STOCK orders collected before 31.3.22]],0)</f>
        <v>0</v>
      </c>
      <c r="BB695" s="175">
        <f t="shared" si="109"/>
        <v>0</v>
      </c>
      <c r="BC695" s="176">
        <f>(AZ695+Table1[[#This Row],[Line total ordered for now]])*Z695</f>
        <v>0</v>
      </c>
      <c r="BD695" s="200">
        <v>67.099000000000004</v>
      </c>
      <c r="BE695" s="65"/>
      <c r="BF695" s="65"/>
      <c r="BG695" s="65"/>
      <c r="BH695" s="65"/>
      <c r="BI695" s="65"/>
      <c r="BJ695" s="65"/>
      <c r="BK695" s="65"/>
      <c r="BL695" s="55"/>
      <c r="BM695"/>
      <c r="BN695"/>
      <c r="BO695"/>
      <c r="BP695"/>
      <c r="BQ695"/>
      <c r="BR695"/>
      <c r="BS695"/>
      <c r="BT695"/>
    </row>
    <row r="696" spans="1:72" ht="15.75">
      <c r="A696" s="202">
        <v>693</v>
      </c>
      <c r="B696" s="68" t="s">
        <v>6378</v>
      </c>
      <c r="C696" s="149" t="s">
        <v>159</v>
      </c>
      <c r="D696" s="149" t="s">
        <v>860</v>
      </c>
      <c r="E696" s="149" t="s">
        <v>6064</v>
      </c>
      <c r="F696" s="158" t="str">
        <f t="shared" si="111"/>
        <v>Video</v>
      </c>
      <c r="G696" s="187">
        <v>15</v>
      </c>
      <c r="H696" s="150"/>
      <c r="I696" s="184">
        <v>73.599999999999994</v>
      </c>
      <c r="J696" s="150"/>
      <c r="K696" s="151">
        <v>12.569154499830971</v>
      </c>
      <c r="L696" s="152">
        <v>75.071999999999989</v>
      </c>
      <c r="M696" s="152">
        <v>75.41492699898582</v>
      </c>
      <c r="N696" s="153" t="s">
        <v>150</v>
      </c>
      <c r="O696" s="154">
        <v>6</v>
      </c>
      <c r="P696" s="153">
        <v>35</v>
      </c>
      <c r="Q696" s="153" t="s">
        <v>146</v>
      </c>
      <c r="R696" s="155">
        <v>11</v>
      </c>
      <c r="S696" s="155">
        <v>2.12</v>
      </c>
      <c r="T696" s="155">
        <v>0.3</v>
      </c>
      <c r="U696" s="154" t="s">
        <v>95</v>
      </c>
      <c r="V696" s="153" t="s">
        <v>88</v>
      </c>
      <c r="W696" s="153" t="s">
        <v>627</v>
      </c>
      <c r="X696" s="151" t="s">
        <v>6378</v>
      </c>
      <c r="Y696" s="151" t="s">
        <v>6378</v>
      </c>
      <c r="Z696" s="156">
        <v>5.3593000000000002E-2</v>
      </c>
      <c r="AA696" s="153" t="s">
        <v>861</v>
      </c>
      <c r="AB696" s="153" t="s">
        <v>5205</v>
      </c>
      <c r="AC696" s="153" t="s">
        <v>2412</v>
      </c>
      <c r="AD696" s="157" t="s">
        <v>862</v>
      </c>
      <c r="AE696" s="110">
        <v>1</v>
      </c>
      <c r="AF696" s="110">
        <v>69</v>
      </c>
      <c r="AG696" s="112">
        <f t="shared" si="110"/>
        <v>0</v>
      </c>
      <c r="AH696" s="110">
        <f>SUM(AG$4:AG696)</f>
        <v>17</v>
      </c>
      <c r="AI696" s="112">
        <f t="shared" si="108"/>
        <v>0</v>
      </c>
      <c r="AJ696" s="110">
        <f>COUNTIF(AI$4:AI696,"&gt;0")</f>
        <v>105</v>
      </c>
      <c r="AK696" s="110">
        <v>1</v>
      </c>
      <c r="AL696" s="110">
        <v>75</v>
      </c>
      <c r="AM696" s="172" t="str">
        <f>IF(OR(Table1[[#This Row],[Line total ordered for now]]&gt;0,Table1[[#This Row],[Line total ordered for season]]&gt;0),1,"")</f>
        <v/>
      </c>
      <c r="AN696" s="173">
        <f>COUNTIF(AM$4:AM696,"&gt;0")</f>
        <v>0</v>
      </c>
      <c r="AO696" s="173">
        <f>Table1[[#This Row],[ORDER QUANTITY
to be collected BEFORE 31.3.22]]</f>
        <v>0</v>
      </c>
      <c r="AP696" s="174">
        <f t="shared" si="107"/>
        <v>0</v>
      </c>
      <c r="AQ696" s="174">
        <f>IFERROR(INDEX(Retail!H:H,MATCH($D696,Retail!$D:$D,0)),0)</f>
        <v>0</v>
      </c>
      <c r="AR696" s="174">
        <f>IFERROR(INDEX(Retail!J:J,MATCH($D696,Retail!$D:$D,0)),0)</f>
        <v>0</v>
      </c>
      <c r="AS696" s="174">
        <f>IFERROR(INDEX('NEW2022'!H:H,MATCH($D696,'NEW2022'!D:D,0)),0)</f>
        <v>0</v>
      </c>
      <c r="AT696" s="174">
        <f>IFERROR(INDEX('NEW2022'!J:J,MATCH($D696,'NEW2022'!D:D,0)),0)</f>
        <v>0</v>
      </c>
      <c r="AU696" s="174">
        <f>IFERROR(INDEX('Quiet Items'!H:H,MATCH($D696,'Quiet Items'!D:D,0)),0)</f>
        <v>0</v>
      </c>
      <c r="AV696" s="174">
        <f>IFERROR(INDEX('Quiet Items'!J:J,MATCH($D696,'Quiet Items'!D:D,0)),0)</f>
        <v>0</v>
      </c>
      <c r="AW696" s="174">
        <f>IFERROR(INDEX('1.4G'!H:H,MATCH($D696,'1.4G'!D:D,0)),0)</f>
        <v>0</v>
      </c>
      <c r="AX696" s="174">
        <f>IFERROR(INDEX('1.4G'!J:J,MATCH($D696,'1.4G'!D:D,0)),0)</f>
        <v>0</v>
      </c>
      <c r="AY696" s="174">
        <f t="shared" si="112"/>
        <v>0</v>
      </c>
      <c r="AZ696" s="174">
        <f t="shared" si="113"/>
        <v>0</v>
      </c>
      <c r="BA696" s="175">
        <f>IFERROR(Table1[[#This Row],[Line total ordered for now]]*Table1[[#This Row],[GUARANTEED PRICE
for STOCK orders collected before 31.3.22]],0)</f>
        <v>0</v>
      </c>
      <c r="BB696" s="175">
        <f t="shared" si="109"/>
        <v>0</v>
      </c>
      <c r="BC696" s="176">
        <f>(AZ696+Table1[[#This Row],[Line total ordered for now]])*Z696</f>
        <v>0</v>
      </c>
      <c r="BD696" s="200">
        <v>64.102687949137945</v>
      </c>
      <c r="BE696" s="65"/>
      <c r="BF696" s="65"/>
      <c r="BG696" s="65"/>
      <c r="BH696" s="65"/>
      <c r="BI696" s="65"/>
      <c r="BJ696" s="65"/>
      <c r="BK696" s="65"/>
      <c r="BL696" s="55"/>
      <c r="BM696"/>
      <c r="BN696"/>
      <c r="BO696"/>
      <c r="BP696"/>
      <c r="BQ696"/>
      <c r="BR696"/>
      <c r="BS696"/>
      <c r="BT696"/>
    </row>
    <row r="697" spans="1:72" ht="15.75">
      <c r="A697" s="202">
        <v>694</v>
      </c>
      <c r="B697" s="68" t="s">
        <v>6378</v>
      </c>
      <c r="C697" s="149" t="s">
        <v>159</v>
      </c>
      <c r="D697" s="149" t="s">
        <v>44</v>
      </c>
      <c r="E697" s="149" t="s">
        <v>352</v>
      </c>
      <c r="F697" s="158" t="str">
        <f t="shared" si="111"/>
        <v>Video</v>
      </c>
      <c r="G697" s="187">
        <v>0</v>
      </c>
      <c r="H697" s="150"/>
      <c r="I697" s="184">
        <v>68.58</v>
      </c>
      <c r="J697" s="150"/>
      <c r="K697" s="151">
        <v>20.555021313941886</v>
      </c>
      <c r="L697" s="152">
        <v>78.109080992979159</v>
      </c>
      <c r="M697" s="152">
        <v>82.220085255767543</v>
      </c>
      <c r="N697" s="153" t="s">
        <v>150</v>
      </c>
      <c r="O697" s="154">
        <v>4</v>
      </c>
      <c r="P697" s="153">
        <v>25</v>
      </c>
      <c r="Q697" s="153" t="s">
        <v>147</v>
      </c>
      <c r="R697" s="155">
        <v>12</v>
      </c>
      <c r="S697" s="155">
        <v>2.1800000000000002</v>
      </c>
      <c r="T697" s="155">
        <v>0.3</v>
      </c>
      <c r="U697" s="154" t="s">
        <v>95</v>
      </c>
      <c r="V697" s="153" t="s">
        <v>88</v>
      </c>
      <c r="W697" s="153" t="s">
        <v>169</v>
      </c>
      <c r="X697" s="151">
        <v>64.989999999999995</v>
      </c>
      <c r="Y697" s="151">
        <v>48.99</v>
      </c>
      <c r="Z697" s="156">
        <v>4.9000000000000002E-2</v>
      </c>
      <c r="AA697" s="153" t="s">
        <v>186</v>
      </c>
      <c r="AB697" s="153" t="s">
        <v>5828</v>
      </c>
      <c r="AC697" s="153" t="s">
        <v>149</v>
      </c>
      <c r="AD697" s="157" t="s">
        <v>289</v>
      </c>
      <c r="AE697" s="110">
        <v>0</v>
      </c>
      <c r="AF697" s="110">
        <v>69</v>
      </c>
      <c r="AG697" s="112">
        <f t="shared" si="110"/>
        <v>0</v>
      </c>
      <c r="AH697" s="110">
        <f>SUM(AG$4:AG697)</f>
        <v>17</v>
      </c>
      <c r="AI697" s="112">
        <f t="shared" si="108"/>
        <v>1</v>
      </c>
      <c r="AJ697" s="110">
        <f>COUNTIF(AI$4:AI697,"&gt;0")</f>
        <v>106</v>
      </c>
      <c r="AK697" s="110">
        <v>1</v>
      </c>
      <c r="AL697" s="110">
        <v>76</v>
      </c>
      <c r="AM697" s="172" t="str">
        <f>IF(OR(Table1[[#This Row],[Line total ordered for now]]&gt;0,Table1[[#This Row],[Line total ordered for season]]&gt;0),1,"")</f>
        <v/>
      </c>
      <c r="AN697" s="173">
        <f>COUNTIF(AM$4:AM697,"&gt;0")</f>
        <v>0</v>
      </c>
      <c r="AO697" s="173">
        <f>Table1[[#This Row],[ORDER QUANTITY
to be collected BEFORE 31.3.22]]</f>
        <v>0</v>
      </c>
      <c r="AP697" s="174">
        <f t="shared" si="107"/>
        <v>0</v>
      </c>
      <c r="AQ697" s="174">
        <f>IFERROR(INDEX(Retail!H:H,MATCH($D697,Retail!$D:$D,0)),0)</f>
        <v>0</v>
      </c>
      <c r="AR697" s="174">
        <f>IFERROR(INDEX(Retail!J:J,MATCH($D697,Retail!$D:$D,0)),0)</f>
        <v>0</v>
      </c>
      <c r="AS697" s="174">
        <f>IFERROR(INDEX('NEW2022'!H:H,MATCH($D697,'NEW2022'!D:D,0)),0)</f>
        <v>0</v>
      </c>
      <c r="AT697" s="174">
        <f>IFERROR(INDEX('NEW2022'!J:J,MATCH($D697,'NEW2022'!D:D,0)),0)</f>
        <v>0</v>
      </c>
      <c r="AU697" s="174">
        <f>IFERROR(INDEX('Quiet Items'!H:H,MATCH($D697,'Quiet Items'!D:D,0)),0)</f>
        <v>0</v>
      </c>
      <c r="AV697" s="174">
        <f>IFERROR(INDEX('Quiet Items'!J:J,MATCH($D697,'Quiet Items'!D:D,0)),0)</f>
        <v>0</v>
      </c>
      <c r="AW697" s="174">
        <f>IFERROR(INDEX('1.4G'!H:H,MATCH($D697,'1.4G'!D:D,0)),0)</f>
        <v>0</v>
      </c>
      <c r="AX697" s="174">
        <f>IFERROR(INDEX('1.4G'!J:J,MATCH($D697,'1.4G'!D:D,0)),0)</f>
        <v>0</v>
      </c>
      <c r="AY697" s="174">
        <f t="shared" si="112"/>
        <v>0</v>
      </c>
      <c r="AZ697" s="174">
        <f t="shared" si="113"/>
        <v>0</v>
      </c>
      <c r="BA697" s="175">
        <f>IFERROR(Table1[[#This Row],[Line total ordered for now]]*Table1[[#This Row],[GUARANTEED PRICE
for STOCK orders collected before 31.3.22]],0)</f>
        <v>0</v>
      </c>
      <c r="BB697" s="175">
        <f t="shared" si="109"/>
        <v>0</v>
      </c>
      <c r="BC697" s="176">
        <f>(AZ697+Table1[[#This Row],[Line total ordered for now]])*Z697</f>
        <v>0</v>
      </c>
      <c r="BD697" s="200">
        <v>73.998076730190789</v>
      </c>
      <c r="BE697" s="65"/>
      <c r="BF697" s="65"/>
      <c r="BG697" s="65"/>
      <c r="BH697" s="65"/>
      <c r="BI697" s="65"/>
      <c r="BJ697" s="65"/>
      <c r="BK697" s="65"/>
      <c r="BL697" s="55"/>
      <c r="BM697"/>
      <c r="BN697"/>
      <c r="BO697"/>
      <c r="BP697"/>
      <c r="BQ697"/>
      <c r="BR697"/>
      <c r="BS697"/>
      <c r="BT697"/>
    </row>
    <row r="698" spans="1:72" ht="15.75">
      <c r="A698" s="202">
        <v>695</v>
      </c>
      <c r="B698" s="68" t="s">
        <v>6378</v>
      </c>
      <c r="C698" s="149" t="s">
        <v>159</v>
      </c>
      <c r="D698" s="149" t="s">
        <v>2727</v>
      </c>
      <c r="E698" s="149" t="s">
        <v>2728</v>
      </c>
      <c r="F698" s="158" t="str">
        <f t="shared" si="111"/>
        <v>Video</v>
      </c>
      <c r="G698" s="187">
        <v>0</v>
      </c>
      <c r="H698" s="150"/>
      <c r="I698" s="184">
        <v>68.16</v>
      </c>
      <c r="J698" s="150"/>
      <c r="K698" s="151">
        <v>19.517500000000002</v>
      </c>
      <c r="L698" s="152">
        <v>71.043700000000015</v>
      </c>
      <c r="M698" s="152">
        <v>78.070000000000007</v>
      </c>
      <c r="N698" s="153" t="s">
        <v>150</v>
      </c>
      <c r="O698" s="154">
        <v>4</v>
      </c>
      <c r="P698" s="153">
        <v>29</v>
      </c>
      <c r="Q698" s="153" t="s">
        <v>146</v>
      </c>
      <c r="R698" s="155">
        <v>11</v>
      </c>
      <c r="S698" s="155">
        <v>2</v>
      </c>
      <c r="T698" s="155">
        <v>0.3</v>
      </c>
      <c r="U698" s="154" t="s">
        <v>95</v>
      </c>
      <c r="V698" s="153" t="s">
        <v>88</v>
      </c>
      <c r="W698" s="153" t="s">
        <v>627</v>
      </c>
      <c r="X698" s="151" t="s">
        <v>6378</v>
      </c>
      <c r="Y698" s="151" t="s">
        <v>6378</v>
      </c>
      <c r="Z698" s="156">
        <v>4.3099999999999999E-2</v>
      </c>
      <c r="AA698" s="153" t="s">
        <v>861</v>
      </c>
      <c r="AB698" s="153" t="s">
        <v>5165</v>
      </c>
      <c r="AC698" s="153" t="s">
        <v>164</v>
      </c>
      <c r="AD698" s="157" t="s">
        <v>2729</v>
      </c>
      <c r="AE698" s="110">
        <v>1</v>
      </c>
      <c r="AF698" s="110">
        <v>70</v>
      </c>
      <c r="AG698" s="112">
        <f t="shared" si="110"/>
        <v>0</v>
      </c>
      <c r="AH698" s="110">
        <f>SUM(AG$4:AG698)</f>
        <v>17</v>
      </c>
      <c r="AI698" s="112">
        <f t="shared" si="108"/>
        <v>0</v>
      </c>
      <c r="AJ698" s="110">
        <f>COUNTIF(AI$4:AI698,"&gt;0")</f>
        <v>106</v>
      </c>
      <c r="AK698" s="110">
        <v>1</v>
      </c>
      <c r="AL698" s="110">
        <v>77</v>
      </c>
      <c r="AM698" s="172" t="str">
        <f>IF(OR(Table1[[#This Row],[Line total ordered for now]]&gt;0,Table1[[#This Row],[Line total ordered for season]]&gt;0),1,"")</f>
        <v/>
      </c>
      <c r="AN698" s="173">
        <f>COUNTIF(AM$4:AM698,"&gt;0")</f>
        <v>0</v>
      </c>
      <c r="AO698" s="173">
        <f>Table1[[#This Row],[ORDER QUANTITY
to be collected BEFORE 31.3.22]]</f>
        <v>0</v>
      </c>
      <c r="AP698" s="174">
        <f t="shared" si="107"/>
        <v>0</v>
      </c>
      <c r="AQ698" s="174">
        <f>IFERROR(INDEX(Retail!H:H,MATCH($D698,Retail!$D:$D,0)),0)</f>
        <v>0</v>
      </c>
      <c r="AR698" s="174">
        <f>IFERROR(INDEX(Retail!J:J,MATCH($D698,Retail!$D:$D,0)),0)</f>
        <v>0</v>
      </c>
      <c r="AS698" s="174">
        <f>IFERROR(INDEX('NEW2022'!H:H,MATCH($D698,'NEW2022'!D:D,0)),0)</f>
        <v>0</v>
      </c>
      <c r="AT698" s="174">
        <f>IFERROR(INDEX('NEW2022'!J:J,MATCH($D698,'NEW2022'!D:D,0)),0)</f>
        <v>0</v>
      </c>
      <c r="AU698" s="174">
        <f>IFERROR(INDEX('Quiet Items'!H:H,MATCH($D698,'Quiet Items'!D:D,0)),0)</f>
        <v>0</v>
      </c>
      <c r="AV698" s="174">
        <f>IFERROR(INDEX('Quiet Items'!J:J,MATCH($D698,'Quiet Items'!D:D,0)),0)</f>
        <v>0</v>
      </c>
      <c r="AW698" s="174">
        <f>IFERROR(INDEX('1.4G'!H:H,MATCH($D698,'1.4G'!D:D,0)),0)</f>
        <v>0</v>
      </c>
      <c r="AX698" s="174">
        <f>IFERROR(INDEX('1.4G'!J:J,MATCH($D698,'1.4G'!D:D,0)),0)</f>
        <v>0</v>
      </c>
      <c r="AY698" s="174">
        <f t="shared" si="112"/>
        <v>0</v>
      </c>
      <c r="AZ698" s="174">
        <f t="shared" si="113"/>
        <v>0</v>
      </c>
      <c r="BA698" s="175">
        <f>IFERROR(Table1[[#This Row],[Line total ordered for now]]*Table1[[#This Row],[GUARANTEED PRICE
for STOCK orders collected before 31.3.22]],0)</f>
        <v>0</v>
      </c>
      <c r="BB698" s="175">
        <f t="shared" si="109"/>
        <v>0</v>
      </c>
      <c r="BC698" s="176">
        <f>(AZ698+Table1[[#This Row],[Line total ordered for now]])*Z698</f>
        <v>0</v>
      </c>
      <c r="BD698" s="200">
        <v>66.359500000000011</v>
      </c>
      <c r="BE698" s="65"/>
      <c r="BF698" s="65"/>
      <c r="BG698" s="65"/>
      <c r="BH698" s="65"/>
      <c r="BI698" s="65"/>
      <c r="BJ698" s="65"/>
      <c r="BK698" s="65"/>
      <c r="BL698" s="55"/>
      <c r="BM698"/>
      <c r="BN698"/>
      <c r="BO698"/>
      <c r="BP698"/>
      <c r="BQ698"/>
      <c r="BR698"/>
      <c r="BS698"/>
      <c r="BT698"/>
    </row>
    <row r="699" spans="1:72" ht="15.75">
      <c r="A699" s="202">
        <v>696</v>
      </c>
      <c r="B699" s="68" t="s">
        <v>6378</v>
      </c>
      <c r="C699" s="149" t="s">
        <v>159</v>
      </c>
      <c r="D699" s="149" t="s">
        <v>4430</v>
      </c>
      <c r="E699" s="149" t="s">
        <v>4431</v>
      </c>
      <c r="F699" s="158" t="str">
        <f t="shared" si="111"/>
        <v>Video</v>
      </c>
      <c r="G699" s="187">
        <v>19</v>
      </c>
      <c r="H699" s="150"/>
      <c r="I699" s="184">
        <v>103.27</v>
      </c>
      <c r="J699" s="150"/>
      <c r="K699" s="151">
        <v>19.713333333333335</v>
      </c>
      <c r="L699" s="152">
        <v>107.6348</v>
      </c>
      <c r="M699" s="152">
        <v>118.28</v>
      </c>
      <c r="N699" s="153" t="s">
        <v>150</v>
      </c>
      <c r="O699" s="154">
        <v>6</v>
      </c>
      <c r="P699" s="153">
        <v>15</v>
      </c>
      <c r="Q699" s="153" t="s">
        <v>146</v>
      </c>
      <c r="R699" s="155">
        <v>14</v>
      </c>
      <c r="S699" s="155">
        <v>2.88</v>
      </c>
      <c r="T699" s="155">
        <v>0.3</v>
      </c>
      <c r="U699" s="154" t="s">
        <v>95</v>
      </c>
      <c r="V699" s="153" t="s">
        <v>88</v>
      </c>
      <c r="W699" s="153" t="s">
        <v>627</v>
      </c>
      <c r="X699" s="151" t="s">
        <v>6378</v>
      </c>
      <c r="Y699" s="151" t="s">
        <v>6378</v>
      </c>
      <c r="Z699" s="156">
        <v>7.1999999999999995E-2</v>
      </c>
      <c r="AA699" s="153" t="s">
        <v>861</v>
      </c>
      <c r="AB699" s="153" t="s">
        <v>5201</v>
      </c>
      <c r="AC699" s="153" t="s">
        <v>2412</v>
      </c>
      <c r="AD699" s="157" t="s">
        <v>4432</v>
      </c>
      <c r="AE699" s="110">
        <v>1</v>
      </c>
      <c r="AF699" s="110">
        <v>71</v>
      </c>
      <c r="AG699" s="112">
        <f t="shared" si="110"/>
        <v>0</v>
      </c>
      <c r="AH699" s="110">
        <f>SUM(AG$4:AG699)</f>
        <v>17</v>
      </c>
      <c r="AI699" s="112">
        <f t="shared" si="108"/>
        <v>0</v>
      </c>
      <c r="AJ699" s="110">
        <f>COUNTIF(AI$4:AI699,"&gt;0")</f>
        <v>106</v>
      </c>
      <c r="AK699" s="110">
        <v>1</v>
      </c>
      <c r="AL699" s="110">
        <v>78</v>
      </c>
      <c r="AM699" s="172" t="str">
        <f>IF(OR(Table1[[#This Row],[Line total ordered for now]]&gt;0,Table1[[#This Row],[Line total ordered for season]]&gt;0),1,"")</f>
        <v/>
      </c>
      <c r="AN699" s="173">
        <f>COUNTIF(AM$4:AM699,"&gt;0")</f>
        <v>0</v>
      </c>
      <c r="AO699" s="173">
        <f>Table1[[#This Row],[ORDER QUANTITY
to be collected BEFORE 31.3.22]]</f>
        <v>0</v>
      </c>
      <c r="AP699" s="174">
        <f t="shared" si="107"/>
        <v>0</v>
      </c>
      <c r="AQ699" s="174">
        <f>IFERROR(INDEX(Retail!H:H,MATCH($D699,Retail!$D:$D,0)),0)</f>
        <v>0</v>
      </c>
      <c r="AR699" s="174">
        <f>IFERROR(INDEX(Retail!J:J,MATCH($D699,Retail!$D:$D,0)),0)</f>
        <v>0</v>
      </c>
      <c r="AS699" s="174">
        <f>IFERROR(INDEX('NEW2022'!H:H,MATCH($D699,'NEW2022'!D:D,0)),0)</f>
        <v>0</v>
      </c>
      <c r="AT699" s="174">
        <f>IFERROR(INDEX('NEW2022'!J:J,MATCH($D699,'NEW2022'!D:D,0)),0)</f>
        <v>0</v>
      </c>
      <c r="AU699" s="174">
        <f>IFERROR(INDEX('Quiet Items'!H:H,MATCH($D699,'Quiet Items'!D:D,0)),0)</f>
        <v>0</v>
      </c>
      <c r="AV699" s="174">
        <f>IFERROR(INDEX('Quiet Items'!J:J,MATCH($D699,'Quiet Items'!D:D,0)),0)</f>
        <v>0</v>
      </c>
      <c r="AW699" s="174">
        <f>IFERROR(INDEX('1.4G'!H:H,MATCH($D699,'1.4G'!D:D,0)),0)</f>
        <v>0</v>
      </c>
      <c r="AX699" s="174">
        <f>IFERROR(INDEX('1.4G'!J:J,MATCH($D699,'1.4G'!D:D,0)),0)</f>
        <v>0</v>
      </c>
      <c r="AY699" s="174">
        <f t="shared" si="112"/>
        <v>0</v>
      </c>
      <c r="AZ699" s="174">
        <f t="shared" si="113"/>
        <v>0</v>
      </c>
      <c r="BA699" s="175">
        <f>IFERROR(Table1[[#This Row],[Line total ordered for now]]*Table1[[#This Row],[GUARANTEED PRICE
for STOCK orders collected before 31.3.22]],0)</f>
        <v>0</v>
      </c>
      <c r="BB699" s="175">
        <f t="shared" si="109"/>
        <v>0</v>
      </c>
      <c r="BC699" s="176">
        <f>(AZ699+Table1[[#This Row],[Line total ordered for now]])*Z699</f>
        <v>0</v>
      </c>
      <c r="BD699" s="200">
        <v>100.538</v>
      </c>
      <c r="BE699" s="65"/>
      <c r="BF699" s="65"/>
      <c r="BG699" s="65"/>
      <c r="BH699" s="65"/>
      <c r="BI699" s="65"/>
      <c r="BJ699" s="65"/>
      <c r="BK699" s="65"/>
      <c r="BL699" s="55"/>
      <c r="BM699"/>
      <c r="BN699"/>
      <c r="BO699"/>
      <c r="BP699"/>
      <c r="BQ699"/>
      <c r="BR699"/>
      <c r="BS699"/>
      <c r="BT699"/>
    </row>
    <row r="700" spans="1:72" ht="15.75">
      <c r="A700" s="202">
        <v>697</v>
      </c>
      <c r="B700" s="68" t="s">
        <v>6378</v>
      </c>
      <c r="C700" s="149" t="s">
        <v>159</v>
      </c>
      <c r="D700" s="149" t="s">
        <v>1989</v>
      </c>
      <c r="E700" s="149" t="s">
        <v>1990</v>
      </c>
      <c r="F700" s="158" t="str">
        <f t="shared" si="111"/>
        <v>Video</v>
      </c>
      <c r="G700" s="187">
        <v>0</v>
      </c>
      <c r="H700" s="150"/>
      <c r="I700" s="184">
        <v>61.36</v>
      </c>
      <c r="J700" s="150"/>
      <c r="K700" s="151">
        <v>41.730446752502921</v>
      </c>
      <c r="L700" s="152">
        <v>75.949413089555321</v>
      </c>
      <c r="M700" s="152">
        <v>83.460893505005842</v>
      </c>
      <c r="N700" s="153" t="s">
        <v>148</v>
      </c>
      <c r="O700" s="154">
        <v>2</v>
      </c>
      <c r="P700" s="153">
        <v>27</v>
      </c>
      <c r="Q700" s="153" t="s">
        <v>146</v>
      </c>
      <c r="R700" s="155">
        <v>14</v>
      </c>
      <c r="S700" s="155">
        <v>2.2000000000000002</v>
      </c>
      <c r="T700" s="155">
        <v>0.3</v>
      </c>
      <c r="U700" s="154" t="s">
        <v>95</v>
      </c>
      <c r="V700" s="153" t="s">
        <v>88</v>
      </c>
      <c r="W700" s="153" t="s">
        <v>627</v>
      </c>
      <c r="X700" s="151" t="s">
        <v>6378</v>
      </c>
      <c r="Y700" s="151" t="s">
        <v>6378</v>
      </c>
      <c r="Z700" s="156">
        <v>6.0699999999999997E-2</v>
      </c>
      <c r="AA700" s="153" t="s">
        <v>769</v>
      </c>
      <c r="AB700" s="153" t="s">
        <v>5926</v>
      </c>
      <c r="AC700" s="153" t="s">
        <v>4640</v>
      </c>
      <c r="AD700" s="157" t="s">
        <v>1991</v>
      </c>
      <c r="AE700" s="110">
        <v>1</v>
      </c>
      <c r="AF700" s="110">
        <v>72</v>
      </c>
      <c r="AG700" s="112">
        <f t="shared" si="110"/>
        <v>0</v>
      </c>
      <c r="AH700" s="110">
        <f>SUM(AG$4:AG700)</f>
        <v>17</v>
      </c>
      <c r="AI700" s="112">
        <f t="shared" si="108"/>
        <v>0</v>
      </c>
      <c r="AJ700" s="110">
        <f>COUNTIF(AI$4:AI700,"&gt;0")</f>
        <v>106</v>
      </c>
      <c r="AK700" s="110">
        <v>1</v>
      </c>
      <c r="AL700" s="110">
        <v>79</v>
      </c>
      <c r="AM700" s="172" t="str">
        <f>IF(OR(Table1[[#This Row],[Line total ordered for now]]&gt;0,Table1[[#This Row],[Line total ordered for season]]&gt;0),1,"")</f>
        <v/>
      </c>
      <c r="AN700" s="173">
        <f>COUNTIF(AM$4:AM700,"&gt;0")</f>
        <v>0</v>
      </c>
      <c r="AO700" s="173">
        <f>Table1[[#This Row],[ORDER QUANTITY
to be collected BEFORE 31.3.22]]</f>
        <v>0</v>
      </c>
      <c r="AP700" s="174">
        <f t="shared" si="107"/>
        <v>0</v>
      </c>
      <c r="AQ700" s="174">
        <f>IFERROR(INDEX(Retail!H:H,MATCH($D700,Retail!$D:$D,0)),0)</f>
        <v>0</v>
      </c>
      <c r="AR700" s="174">
        <f>IFERROR(INDEX(Retail!J:J,MATCH($D700,Retail!$D:$D,0)),0)</f>
        <v>0</v>
      </c>
      <c r="AS700" s="174">
        <f>IFERROR(INDEX('NEW2022'!H:H,MATCH($D700,'NEW2022'!D:D,0)),0)</f>
        <v>0</v>
      </c>
      <c r="AT700" s="174">
        <f>IFERROR(INDEX('NEW2022'!J:J,MATCH($D700,'NEW2022'!D:D,0)),0)</f>
        <v>0</v>
      </c>
      <c r="AU700" s="174">
        <f>IFERROR(INDEX('Quiet Items'!H:H,MATCH($D700,'Quiet Items'!D:D,0)),0)</f>
        <v>0</v>
      </c>
      <c r="AV700" s="174">
        <f>IFERROR(INDEX('Quiet Items'!J:J,MATCH($D700,'Quiet Items'!D:D,0)),0)</f>
        <v>0</v>
      </c>
      <c r="AW700" s="174">
        <f>IFERROR(INDEX('1.4G'!H:H,MATCH($D700,'1.4G'!D:D,0)),0)</f>
        <v>0</v>
      </c>
      <c r="AX700" s="174">
        <f>IFERROR(INDEX('1.4G'!J:J,MATCH($D700,'1.4G'!D:D,0)),0)</f>
        <v>0</v>
      </c>
      <c r="AY700" s="174">
        <f t="shared" si="112"/>
        <v>0</v>
      </c>
      <c r="AZ700" s="174">
        <f t="shared" si="113"/>
        <v>0</v>
      </c>
      <c r="BA700" s="175">
        <f>IFERROR(Table1[[#This Row],[Line total ordered for now]]*Table1[[#This Row],[GUARANTEED PRICE
for STOCK orders collected before 31.3.22]],0)</f>
        <v>0</v>
      </c>
      <c r="BB700" s="175">
        <f t="shared" si="109"/>
        <v>0</v>
      </c>
      <c r="BC700" s="176">
        <f>(AZ700+Table1[[#This Row],[Line total ordered for now]])*Z700</f>
        <v>0</v>
      </c>
      <c r="BD700" s="200">
        <v>70.941759479254969</v>
      </c>
      <c r="BE700" s="65"/>
      <c r="BF700" s="65"/>
      <c r="BG700" s="65"/>
      <c r="BH700" s="65"/>
      <c r="BI700" s="65"/>
      <c r="BJ700" s="65"/>
      <c r="BK700" s="65"/>
      <c r="BL700" s="55"/>
      <c r="BM700"/>
      <c r="BN700"/>
      <c r="BO700"/>
      <c r="BP700"/>
      <c r="BQ700"/>
      <c r="BR700"/>
      <c r="BS700"/>
      <c r="BT700"/>
    </row>
    <row r="701" spans="1:72" ht="15.75">
      <c r="A701" s="202">
        <v>698</v>
      </c>
      <c r="B701" s="68" t="s">
        <v>6378</v>
      </c>
      <c r="C701" s="149" t="s">
        <v>159</v>
      </c>
      <c r="D701" s="149" t="s">
        <v>4494</v>
      </c>
      <c r="E701" s="149" t="s">
        <v>4495</v>
      </c>
      <c r="F701" s="158" t="str">
        <f t="shared" si="111"/>
        <v>Video</v>
      </c>
      <c r="G701" s="187">
        <v>9</v>
      </c>
      <c r="H701" s="150"/>
      <c r="I701" s="184">
        <v>67.31</v>
      </c>
      <c r="J701" s="150"/>
      <c r="K701" s="151">
        <v>41.032059944453401</v>
      </c>
      <c r="L701" s="152">
        <v>74.678349098905187</v>
      </c>
      <c r="M701" s="152">
        <v>82.064119888906802</v>
      </c>
      <c r="N701" s="153" t="s">
        <v>148</v>
      </c>
      <c r="O701" s="154">
        <v>2</v>
      </c>
      <c r="P701" s="153">
        <v>30</v>
      </c>
      <c r="Q701" s="153" t="s">
        <v>147</v>
      </c>
      <c r="R701" s="155">
        <v>16</v>
      </c>
      <c r="S701" s="155">
        <v>2.2000000000000002</v>
      </c>
      <c r="T701" s="155">
        <v>0.3</v>
      </c>
      <c r="U701" s="154" t="s">
        <v>94</v>
      </c>
      <c r="V701" s="153" t="s">
        <v>89</v>
      </c>
      <c r="W701" s="153" t="s">
        <v>627</v>
      </c>
      <c r="X701" s="151" t="s">
        <v>6378</v>
      </c>
      <c r="Y701" s="151" t="s">
        <v>6378</v>
      </c>
      <c r="Z701" s="156">
        <v>5.8099999999999999E-2</v>
      </c>
      <c r="AA701" s="153" t="s">
        <v>624</v>
      </c>
      <c r="AB701" s="153" t="s">
        <v>5202</v>
      </c>
      <c r="AC701" s="153" t="s">
        <v>2412</v>
      </c>
      <c r="AD701" s="157" t="s">
        <v>4496</v>
      </c>
      <c r="AE701" s="110">
        <v>0</v>
      </c>
      <c r="AF701" s="110">
        <v>72</v>
      </c>
      <c r="AG701" s="112">
        <f t="shared" si="110"/>
        <v>0</v>
      </c>
      <c r="AH701" s="110">
        <f>SUM(AG$4:AG701)</f>
        <v>17</v>
      </c>
      <c r="AI701" s="112">
        <f t="shared" si="108"/>
        <v>0</v>
      </c>
      <c r="AJ701" s="110">
        <f>COUNTIF(AI$4:AI701,"&gt;0")</f>
        <v>106</v>
      </c>
      <c r="AK701" s="110">
        <v>0</v>
      </c>
      <c r="AL701" s="110">
        <v>79</v>
      </c>
      <c r="AM701" s="172" t="str">
        <f>IF(OR(Table1[[#This Row],[Line total ordered for now]]&gt;0,Table1[[#This Row],[Line total ordered for season]]&gt;0),1,"")</f>
        <v/>
      </c>
      <c r="AN701" s="173">
        <f>COUNTIF(AM$4:AM701,"&gt;0")</f>
        <v>0</v>
      </c>
      <c r="AO701" s="173">
        <f>Table1[[#This Row],[ORDER QUANTITY
to be collected BEFORE 31.3.22]]</f>
        <v>0</v>
      </c>
      <c r="AP701" s="174">
        <f t="shared" si="107"/>
        <v>0</v>
      </c>
      <c r="AQ701" s="174">
        <f>IFERROR(INDEX(Retail!H:H,MATCH($D701,Retail!$D:$D,0)),0)</f>
        <v>0</v>
      </c>
      <c r="AR701" s="174">
        <f>IFERROR(INDEX(Retail!J:J,MATCH($D701,Retail!$D:$D,0)),0)</f>
        <v>0</v>
      </c>
      <c r="AS701" s="174">
        <f>IFERROR(INDEX('NEW2022'!H:H,MATCH($D701,'NEW2022'!D:D,0)),0)</f>
        <v>0</v>
      </c>
      <c r="AT701" s="174">
        <f>IFERROR(INDEX('NEW2022'!J:J,MATCH($D701,'NEW2022'!D:D,0)),0)</f>
        <v>0</v>
      </c>
      <c r="AU701" s="174">
        <f>IFERROR(INDEX('Quiet Items'!H:H,MATCH($D701,'Quiet Items'!D:D,0)),0)</f>
        <v>0</v>
      </c>
      <c r="AV701" s="174">
        <f>IFERROR(INDEX('Quiet Items'!J:J,MATCH($D701,'Quiet Items'!D:D,0)),0)</f>
        <v>0</v>
      </c>
      <c r="AW701" s="174">
        <f>IFERROR(INDEX('1.4G'!H:H,MATCH($D701,'1.4G'!D:D,0)),0)</f>
        <v>0</v>
      </c>
      <c r="AX701" s="174">
        <f>IFERROR(INDEX('1.4G'!J:J,MATCH($D701,'1.4G'!D:D,0)),0)</f>
        <v>0</v>
      </c>
      <c r="AY701" s="174">
        <f t="shared" si="112"/>
        <v>0</v>
      </c>
      <c r="AZ701" s="174">
        <f t="shared" si="113"/>
        <v>0</v>
      </c>
      <c r="BA701" s="175">
        <f>IFERROR(Table1[[#This Row],[Line total ordered for now]]*Table1[[#This Row],[GUARANTEED PRICE
for STOCK orders collected before 31.3.22]],0)</f>
        <v>0</v>
      </c>
      <c r="BB701" s="175">
        <f t="shared" si="109"/>
        <v>0</v>
      </c>
      <c r="BC701" s="176">
        <f>(AZ701+Table1[[#This Row],[Line total ordered for now]])*Z701</f>
        <v>0</v>
      </c>
      <c r="BD701" s="200">
        <v>69.754501905570777</v>
      </c>
      <c r="BE701" s="65"/>
      <c r="BF701" s="65"/>
      <c r="BG701" s="65"/>
      <c r="BH701" s="65"/>
      <c r="BI701" s="65"/>
      <c r="BJ701" s="65"/>
      <c r="BK701" s="65"/>
      <c r="BL701" s="55"/>
      <c r="BM701"/>
      <c r="BN701"/>
      <c r="BO701"/>
      <c r="BP701"/>
      <c r="BQ701"/>
      <c r="BR701"/>
      <c r="BS701"/>
      <c r="BT701"/>
    </row>
    <row r="702" spans="1:72" ht="15.75">
      <c r="A702" s="202">
        <v>699</v>
      </c>
      <c r="B702" s="68" t="s">
        <v>6378</v>
      </c>
      <c r="C702" s="149" t="s">
        <v>159</v>
      </c>
      <c r="D702" s="149" t="s">
        <v>4542</v>
      </c>
      <c r="E702" s="149" t="s">
        <v>4543</v>
      </c>
      <c r="F702" s="158" t="str">
        <f t="shared" si="111"/>
        <v>Video</v>
      </c>
      <c r="G702" s="187">
        <v>9</v>
      </c>
      <c r="H702" s="150"/>
      <c r="I702" s="184">
        <v>67.94</v>
      </c>
      <c r="J702" s="150"/>
      <c r="K702" s="151">
        <v>41.032059944453401</v>
      </c>
      <c r="L702" s="152">
        <v>74.678349098905187</v>
      </c>
      <c r="M702" s="152">
        <v>82.064119888906802</v>
      </c>
      <c r="N702" s="153" t="s">
        <v>148</v>
      </c>
      <c r="O702" s="154">
        <v>2</v>
      </c>
      <c r="P702" s="153">
        <v>28</v>
      </c>
      <c r="Q702" s="153" t="s">
        <v>147</v>
      </c>
      <c r="R702" s="155">
        <v>13</v>
      </c>
      <c r="S702" s="155">
        <v>2.5499999999999998</v>
      </c>
      <c r="T702" s="155">
        <v>0.3</v>
      </c>
      <c r="U702" s="154" t="s">
        <v>94</v>
      </c>
      <c r="V702" s="153" t="s">
        <v>89</v>
      </c>
      <c r="W702" s="153" t="s">
        <v>627</v>
      </c>
      <c r="X702" s="151" t="s">
        <v>6378</v>
      </c>
      <c r="Y702" s="151" t="s">
        <v>6378</v>
      </c>
      <c r="Z702" s="156">
        <v>5.8099999999999999E-2</v>
      </c>
      <c r="AA702" s="153" t="s">
        <v>624</v>
      </c>
      <c r="AB702" s="153" t="s">
        <v>5203</v>
      </c>
      <c r="AC702" s="153" t="s">
        <v>2412</v>
      </c>
      <c r="AD702" s="157" t="s">
        <v>4544</v>
      </c>
      <c r="AE702" s="110">
        <v>0</v>
      </c>
      <c r="AF702" s="110">
        <v>72</v>
      </c>
      <c r="AG702" s="112">
        <f t="shared" si="110"/>
        <v>0</v>
      </c>
      <c r="AH702" s="110">
        <f>SUM(AG$4:AG702)</f>
        <v>17</v>
      </c>
      <c r="AI702" s="112">
        <f t="shared" si="108"/>
        <v>0</v>
      </c>
      <c r="AJ702" s="110">
        <f>COUNTIF(AI$4:AI702,"&gt;0")</f>
        <v>106</v>
      </c>
      <c r="AK702" s="110">
        <v>0</v>
      </c>
      <c r="AL702" s="110">
        <v>79</v>
      </c>
      <c r="AM702" s="172" t="str">
        <f>IF(OR(Table1[[#This Row],[Line total ordered for now]]&gt;0,Table1[[#This Row],[Line total ordered for season]]&gt;0),1,"")</f>
        <v/>
      </c>
      <c r="AN702" s="173">
        <f>COUNTIF(AM$4:AM702,"&gt;0")</f>
        <v>0</v>
      </c>
      <c r="AO702" s="173">
        <f>Table1[[#This Row],[ORDER QUANTITY
to be collected BEFORE 31.3.22]]</f>
        <v>0</v>
      </c>
      <c r="AP702" s="174">
        <f t="shared" si="107"/>
        <v>0</v>
      </c>
      <c r="AQ702" s="174">
        <f>IFERROR(INDEX(Retail!H:H,MATCH($D702,Retail!$D:$D,0)),0)</f>
        <v>0</v>
      </c>
      <c r="AR702" s="174">
        <f>IFERROR(INDEX(Retail!J:J,MATCH($D702,Retail!$D:$D,0)),0)</f>
        <v>0</v>
      </c>
      <c r="AS702" s="174">
        <f>IFERROR(INDEX('NEW2022'!H:H,MATCH($D702,'NEW2022'!D:D,0)),0)</f>
        <v>0</v>
      </c>
      <c r="AT702" s="174">
        <f>IFERROR(INDEX('NEW2022'!J:J,MATCH($D702,'NEW2022'!D:D,0)),0)</f>
        <v>0</v>
      </c>
      <c r="AU702" s="174">
        <f>IFERROR(INDEX('Quiet Items'!H:H,MATCH($D702,'Quiet Items'!D:D,0)),0)</f>
        <v>0</v>
      </c>
      <c r="AV702" s="174">
        <f>IFERROR(INDEX('Quiet Items'!J:J,MATCH($D702,'Quiet Items'!D:D,0)),0)</f>
        <v>0</v>
      </c>
      <c r="AW702" s="174">
        <f>IFERROR(INDEX('1.4G'!H:H,MATCH($D702,'1.4G'!D:D,0)),0)</f>
        <v>0</v>
      </c>
      <c r="AX702" s="174">
        <f>IFERROR(INDEX('1.4G'!J:J,MATCH($D702,'1.4G'!D:D,0)),0)</f>
        <v>0</v>
      </c>
      <c r="AY702" s="174">
        <f t="shared" si="112"/>
        <v>0</v>
      </c>
      <c r="AZ702" s="174">
        <f t="shared" si="113"/>
        <v>0</v>
      </c>
      <c r="BA702" s="175">
        <f>IFERROR(Table1[[#This Row],[Line total ordered for now]]*Table1[[#This Row],[GUARANTEED PRICE
for STOCK orders collected before 31.3.22]],0)</f>
        <v>0</v>
      </c>
      <c r="BB702" s="175">
        <f t="shared" si="109"/>
        <v>0</v>
      </c>
      <c r="BC702" s="176">
        <f>(AZ702+Table1[[#This Row],[Line total ordered for now]])*Z702</f>
        <v>0</v>
      </c>
      <c r="BD702" s="200">
        <v>69.754501905570777</v>
      </c>
      <c r="BE702" s="65"/>
      <c r="BF702" s="65"/>
      <c r="BG702" s="65"/>
      <c r="BH702" s="65"/>
      <c r="BI702" s="65"/>
      <c r="BJ702" s="65"/>
      <c r="BK702" s="65"/>
      <c r="BL702" s="55"/>
      <c r="BM702"/>
      <c r="BN702"/>
      <c r="BO702"/>
      <c r="BP702"/>
      <c r="BQ702"/>
      <c r="BR702"/>
      <c r="BS702"/>
      <c r="BT702"/>
    </row>
    <row r="703" spans="1:72" ht="15.75">
      <c r="A703" s="202">
        <v>700</v>
      </c>
      <c r="B703" s="68" t="s">
        <v>6378</v>
      </c>
      <c r="C703" s="149" t="s">
        <v>159</v>
      </c>
      <c r="D703" s="149" t="s">
        <v>2338</v>
      </c>
      <c r="E703" s="149" t="s">
        <v>2339</v>
      </c>
      <c r="F703" s="158" t="str">
        <f t="shared" si="111"/>
        <v>Video</v>
      </c>
      <c r="G703" s="187">
        <v>16</v>
      </c>
      <c r="H703" s="150"/>
      <c r="I703" s="184">
        <v>68.91</v>
      </c>
      <c r="J703" s="150"/>
      <c r="K703" s="151">
        <v>41.032059944453401</v>
      </c>
      <c r="L703" s="152">
        <v>74.678349098905187</v>
      </c>
      <c r="M703" s="152">
        <v>82.064119888906802</v>
      </c>
      <c r="N703" s="153" t="s">
        <v>148</v>
      </c>
      <c r="O703" s="154">
        <v>2</v>
      </c>
      <c r="P703" s="153">
        <v>21</v>
      </c>
      <c r="Q703" s="153" t="s">
        <v>147</v>
      </c>
      <c r="R703" s="155">
        <v>15</v>
      </c>
      <c r="S703" s="155">
        <v>2.35</v>
      </c>
      <c r="T703" s="155">
        <v>0.3</v>
      </c>
      <c r="U703" s="154" t="s">
        <v>94</v>
      </c>
      <c r="V703" s="153" t="s">
        <v>89</v>
      </c>
      <c r="W703" s="153" t="s">
        <v>627</v>
      </c>
      <c r="X703" s="151" t="s">
        <v>6378</v>
      </c>
      <c r="Y703" s="151" t="s">
        <v>6378</v>
      </c>
      <c r="Z703" s="156">
        <v>5.8099999999999999E-2</v>
      </c>
      <c r="AA703" s="153" t="s">
        <v>624</v>
      </c>
      <c r="AB703" s="153" t="s">
        <v>5043</v>
      </c>
      <c r="AC703" s="153" t="s">
        <v>785</v>
      </c>
      <c r="AD703" s="157" t="s">
        <v>2340</v>
      </c>
      <c r="AE703" s="110">
        <v>0</v>
      </c>
      <c r="AF703" s="110">
        <v>72</v>
      </c>
      <c r="AG703" s="112">
        <f t="shared" si="110"/>
        <v>0</v>
      </c>
      <c r="AH703" s="110">
        <f>SUM(AG$4:AG703)</f>
        <v>17</v>
      </c>
      <c r="AI703" s="112">
        <f t="shared" si="108"/>
        <v>0</v>
      </c>
      <c r="AJ703" s="110">
        <f>COUNTIF(AI$4:AI703,"&gt;0")</f>
        <v>106</v>
      </c>
      <c r="AK703" s="110">
        <v>0</v>
      </c>
      <c r="AL703" s="110">
        <v>79</v>
      </c>
      <c r="AM703" s="172" t="str">
        <f>IF(OR(Table1[[#This Row],[Line total ordered for now]]&gt;0,Table1[[#This Row],[Line total ordered for season]]&gt;0),1,"")</f>
        <v/>
      </c>
      <c r="AN703" s="173">
        <f>COUNTIF(AM$4:AM703,"&gt;0")</f>
        <v>0</v>
      </c>
      <c r="AO703" s="173">
        <f>Table1[[#This Row],[ORDER QUANTITY
to be collected BEFORE 31.3.22]]</f>
        <v>0</v>
      </c>
      <c r="AP703" s="174">
        <f t="shared" si="107"/>
        <v>0</v>
      </c>
      <c r="AQ703" s="174">
        <f>IFERROR(INDEX(Retail!H:H,MATCH($D703,Retail!$D:$D,0)),0)</f>
        <v>0</v>
      </c>
      <c r="AR703" s="174">
        <f>IFERROR(INDEX(Retail!J:J,MATCH($D703,Retail!$D:$D,0)),0)</f>
        <v>0</v>
      </c>
      <c r="AS703" s="174">
        <f>IFERROR(INDEX('NEW2022'!H:H,MATCH($D703,'NEW2022'!D:D,0)),0)</f>
        <v>0</v>
      </c>
      <c r="AT703" s="174">
        <f>IFERROR(INDEX('NEW2022'!J:J,MATCH($D703,'NEW2022'!D:D,0)),0)</f>
        <v>0</v>
      </c>
      <c r="AU703" s="174">
        <f>IFERROR(INDEX('Quiet Items'!H:H,MATCH($D703,'Quiet Items'!D:D,0)),0)</f>
        <v>0</v>
      </c>
      <c r="AV703" s="174">
        <f>IFERROR(INDEX('Quiet Items'!J:J,MATCH($D703,'Quiet Items'!D:D,0)),0)</f>
        <v>0</v>
      </c>
      <c r="AW703" s="174">
        <f>IFERROR(INDEX('1.4G'!H:H,MATCH($D703,'1.4G'!D:D,0)),0)</f>
        <v>0</v>
      </c>
      <c r="AX703" s="174">
        <f>IFERROR(INDEX('1.4G'!J:J,MATCH($D703,'1.4G'!D:D,0)),0)</f>
        <v>0</v>
      </c>
      <c r="AY703" s="174">
        <f t="shared" si="112"/>
        <v>0</v>
      </c>
      <c r="AZ703" s="174">
        <f t="shared" si="113"/>
        <v>0</v>
      </c>
      <c r="BA703" s="175">
        <f>IFERROR(Table1[[#This Row],[Line total ordered for now]]*Table1[[#This Row],[GUARANTEED PRICE
for STOCK orders collected before 31.3.22]],0)</f>
        <v>0</v>
      </c>
      <c r="BB703" s="175">
        <f t="shared" si="109"/>
        <v>0</v>
      </c>
      <c r="BC703" s="176">
        <f>(AZ703+Table1[[#This Row],[Line total ordered for now]])*Z703</f>
        <v>0</v>
      </c>
      <c r="BD703" s="200">
        <v>69.754501905570777</v>
      </c>
      <c r="BE703" s="65"/>
      <c r="BF703" s="65"/>
      <c r="BG703" s="65"/>
      <c r="BH703" s="65"/>
      <c r="BI703" s="65"/>
      <c r="BJ703" s="65"/>
      <c r="BK703" s="65"/>
      <c r="BL703" s="55"/>
      <c r="BM703"/>
      <c r="BN703"/>
      <c r="BO703"/>
      <c r="BP703"/>
      <c r="BQ703"/>
      <c r="BR703"/>
      <c r="BS703"/>
      <c r="BT703"/>
    </row>
    <row r="704" spans="1:72" ht="15.75">
      <c r="A704" s="202">
        <v>701</v>
      </c>
      <c r="B704" s="68" t="s">
        <v>6378</v>
      </c>
      <c r="C704" s="149" t="s">
        <v>159</v>
      </c>
      <c r="D704" s="149" t="s">
        <v>3514</v>
      </c>
      <c r="E704" s="149" t="s">
        <v>3515</v>
      </c>
      <c r="F704" s="158" t="str">
        <f t="shared" si="111"/>
        <v>Video</v>
      </c>
      <c r="G704" s="187">
        <v>0</v>
      </c>
      <c r="H704" s="150"/>
      <c r="I704" s="184">
        <v>69.069999999999993</v>
      </c>
      <c r="J704" s="150"/>
      <c r="K704" s="151">
        <v>41.442181874670396</v>
      </c>
      <c r="L704" s="152">
        <v>75.42477101190012</v>
      </c>
      <c r="M704" s="152">
        <v>82.884363749340793</v>
      </c>
      <c r="N704" s="153" t="s">
        <v>148</v>
      </c>
      <c r="O704" s="154">
        <v>2</v>
      </c>
      <c r="P704" s="153">
        <v>12</v>
      </c>
      <c r="Q704" s="153" t="s">
        <v>147</v>
      </c>
      <c r="R704" s="155">
        <v>16</v>
      </c>
      <c r="S704" s="155">
        <v>2.2000000000000002</v>
      </c>
      <c r="T704" s="155">
        <v>0.3</v>
      </c>
      <c r="U704" s="154" t="s">
        <v>94</v>
      </c>
      <c r="V704" s="153" t="s">
        <v>89</v>
      </c>
      <c r="W704" s="153" t="s">
        <v>627</v>
      </c>
      <c r="X704" s="151" t="s">
        <v>6378</v>
      </c>
      <c r="Y704" s="151" t="s">
        <v>6378</v>
      </c>
      <c r="Z704" s="156">
        <v>6.0499999999999998E-2</v>
      </c>
      <c r="AA704" s="153" t="s">
        <v>624</v>
      </c>
      <c r="AB704" s="153" t="s">
        <v>4950</v>
      </c>
      <c r="AC704" s="153" t="s">
        <v>4933</v>
      </c>
      <c r="AD704" s="157" t="s">
        <v>3516</v>
      </c>
      <c r="AE704" s="110">
        <v>0</v>
      </c>
      <c r="AF704" s="110">
        <v>72</v>
      </c>
      <c r="AG704" s="112">
        <f t="shared" si="110"/>
        <v>0</v>
      </c>
      <c r="AH704" s="110">
        <f>SUM(AG$4:AG704)</f>
        <v>17</v>
      </c>
      <c r="AI704" s="112">
        <f t="shared" si="108"/>
        <v>0</v>
      </c>
      <c r="AJ704" s="110">
        <f>COUNTIF(AI$4:AI704,"&gt;0")</f>
        <v>106</v>
      </c>
      <c r="AK704" s="110">
        <v>0</v>
      </c>
      <c r="AL704" s="110">
        <v>79</v>
      </c>
      <c r="AM704" s="172" t="str">
        <f>IF(OR(Table1[[#This Row],[Line total ordered for now]]&gt;0,Table1[[#This Row],[Line total ordered for season]]&gt;0),1,"")</f>
        <v/>
      </c>
      <c r="AN704" s="173">
        <f>COUNTIF(AM$4:AM704,"&gt;0")</f>
        <v>0</v>
      </c>
      <c r="AO704" s="173">
        <f>Table1[[#This Row],[ORDER QUANTITY
to be collected BEFORE 31.3.22]]</f>
        <v>0</v>
      </c>
      <c r="AP704" s="174">
        <f t="shared" si="107"/>
        <v>0</v>
      </c>
      <c r="AQ704" s="174">
        <f>IFERROR(INDEX(Retail!H:H,MATCH($D704,Retail!$D:$D,0)),0)</f>
        <v>0</v>
      </c>
      <c r="AR704" s="174">
        <f>IFERROR(INDEX(Retail!J:J,MATCH($D704,Retail!$D:$D,0)),0)</f>
        <v>0</v>
      </c>
      <c r="AS704" s="174">
        <f>IFERROR(INDEX('NEW2022'!H:H,MATCH($D704,'NEW2022'!D:D,0)),0)</f>
        <v>0</v>
      </c>
      <c r="AT704" s="174">
        <f>IFERROR(INDEX('NEW2022'!J:J,MATCH($D704,'NEW2022'!D:D,0)),0)</f>
        <v>0</v>
      </c>
      <c r="AU704" s="174">
        <f>IFERROR(INDEX('Quiet Items'!H:H,MATCH($D704,'Quiet Items'!D:D,0)),0)</f>
        <v>0</v>
      </c>
      <c r="AV704" s="174">
        <f>IFERROR(INDEX('Quiet Items'!J:J,MATCH($D704,'Quiet Items'!D:D,0)),0)</f>
        <v>0</v>
      </c>
      <c r="AW704" s="174">
        <f>IFERROR(INDEX('1.4G'!H:H,MATCH($D704,'1.4G'!D:D,0)),0)</f>
        <v>0</v>
      </c>
      <c r="AX704" s="174">
        <f>IFERROR(INDEX('1.4G'!J:J,MATCH($D704,'1.4G'!D:D,0)),0)</f>
        <v>0</v>
      </c>
      <c r="AY704" s="174">
        <f t="shared" si="112"/>
        <v>0</v>
      </c>
      <c r="AZ704" s="174">
        <f t="shared" si="113"/>
        <v>0</v>
      </c>
      <c r="BA704" s="175">
        <f>IFERROR(Table1[[#This Row],[Line total ordered for now]]*Table1[[#This Row],[GUARANTEED PRICE
for STOCK orders collected before 31.3.22]],0)</f>
        <v>0</v>
      </c>
      <c r="BB704" s="175">
        <f t="shared" si="109"/>
        <v>0</v>
      </c>
      <c r="BC704" s="176">
        <f>(AZ704+Table1[[#This Row],[Line total ordered for now]])*Z704</f>
        <v>0</v>
      </c>
      <c r="BD704" s="200">
        <v>70.451709186939667</v>
      </c>
      <c r="BE704" s="65"/>
      <c r="BF704" s="65"/>
      <c r="BG704" s="65"/>
      <c r="BH704" s="65"/>
      <c r="BI704" s="65"/>
      <c r="BJ704" s="65"/>
      <c r="BK704" s="65"/>
      <c r="BL704" s="55"/>
      <c r="BM704"/>
      <c r="BN704"/>
      <c r="BO704"/>
      <c r="BP704"/>
      <c r="BQ704"/>
      <c r="BR704"/>
      <c r="BS704"/>
      <c r="BT704"/>
    </row>
    <row r="705" spans="1:72" ht="15.75">
      <c r="A705" s="202">
        <v>702</v>
      </c>
      <c r="B705" s="68" t="s">
        <v>6378</v>
      </c>
      <c r="C705" s="149" t="s">
        <v>159</v>
      </c>
      <c r="D705" s="149" t="s">
        <v>3898</v>
      </c>
      <c r="E705" s="149" t="s">
        <v>3899</v>
      </c>
      <c r="F705" s="158" t="str">
        <f t="shared" si="111"/>
        <v>Video</v>
      </c>
      <c r="G705" s="187">
        <v>12</v>
      </c>
      <c r="H705" s="150"/>
      <c r="I705" s="184">
        <v>69.83</v>
      </c>
      <c r="J705" s="150"/>
      <c r="K705" s="151">
        <v>40.013396896090427</v>
      </c>
      <c r="L705" s="152">
        <v>72.824382350884576</v>
      </c>
      <c r="M705" s="152">
        <v>80.026793792180854</v>
      </c>
      <c r="N705" s="153" t="s">
        <v>148</v>
      </c>
      <c r="O705" s="154">
        <v>2</v>
      </c>
      <c r="P705" s="153">
        <v>21</v>
      </c>
      <c r="Q705" s="153" t="s">
        <v>147</v>
      </c>
      <c r="R705" s="155">
        <v>16</v>
      </c>
      <c r="S705" s="155">
        <v>2.2000000000000002</v>
      </c>
      <c r="T705" s="155">
        <v>0.3</v>
      </c>
      <c r="U705" s="154" t="s">
        <v>94</v>
      </c>
      <c r="V705" s="153" t="s">
        <v>89</v>
      </c>
      <c r="W705" s="153" t="s">
        <v>627</v>
      </c>
      <c r="X705" s="151" t="s">
        <v>6378</v>
      </c>
      <c r="Y705" s="151" t="s">
        <v>6378</v>
      </c>
      <c r="Z705" s="156">
        <v>6.0499999999999998E-2</v>
      </c>
      <c r="AA705" s="153" t="s">
        <v>624</v>
      </c>
      <c r="AB705" s="153" t="s">
        <v>4952</v>
      </c>
      <c r="AC705" s="153" t="s">
        <v>795</v>
      </c>
      <c r="AD705" s="157" t="s">
        <v>3900</v>
      </c>
      <c r="AE705" s="110">
        <v>0</v>
      </c>
      <c r="AF705" s="110">
        <v>72</v>
      </c>
      <c r="AG705" s="112">
        <f t="shared" si="110"/>
        <v>0</v>
      </c>
      <c r="AH705" s="110">
        <f>SUM(AG$4:AG705)</f>
        <v>17</v>
      </c>
      <c r="AI705" s="112">
        <f t="shared" si="108"/>
        <v>0</v>
      </c>
      <c r="AJ705" s="110">
        <f>COUNTIF(AI$4:AI705,"&gt;0")</f>
        <v>106</v>
      </c>
      <c r="AK705" s="110">
        <v>0</v>
      </c>
      <c r="AL705" s="110">
        <v>79</v>
      </c>
      <c r="AM705" s="172" t="str">
        <f>IF(OR(Table1[[#This Row],[Line total ordered for now]]&gt;0,Table1[[#This Row],[Line total ordered for season]]&gt;0),1,"")</f>
        <v/>
      </c>
      <c r="AN705" s="173">
        <f>COUNTIF(AM$4:AM705,"&gt;0")</f>
        <v>0</v>
      </c>
      <c r="AO705" s="173">
        <f>Table1[[#This Row],[ORDER QUANTITY
to be collected BEFORE 31.3.22]]</f>
        <v>0</v>
      </c>
      <c r="AP705" s="174">
        <f t="shared" si="107"/>
        <v>0</v>
      </c>
      <c r="AQ705" s="174">
        <f>IFERROR(INDEX(Retail!H:H,MATCH($D705,Retail!$D:$D,0)),0)</f>
        <v>0</v>
      </c>
      <c r="AR705" s="174">
        <f>IFERROR(INDEX(Retail!J:J,MATCH($D705,Retail!$D:$D,0)),0)</f>
        <v>0</v>
      </c>
      <c r="AS705" s="174">
        <f>IFERROR(INDEX('NEW2022'!H:H,MATCH($D705,'NEW2022'!D:D,0)),0)</f>
        <v>0</v>
      </c>
      <c r="AT705" s="174">
        <f>IFERROR(INDEX('NEW2022'!J:J,MATCH($D705,'NEW2022'!D:D,0)),0)</f>
        <v>0</v>
      </c>
      <c r="AU705" s="174">
        <f>IFERROR(INDEX('Quiet Items'!H:H,MATCH($D705,'Quiet Items'!D:D,0)),0)</f>
        <v>0</v>
      </c>
      <c r="AV705" s="174">
        <f>IFERROR(INDEX('Quiet Items'!J:J,MATCH($D705,'Quiet Items'!D:D,0)),0)</f>
        <v>0</v>
      </c>
      <c r="AW705" s="174">
        <f>IFERROR(INDEX('1.4G'!H:H,MATCH($D705,'1.4G'!D:D,0)),0)</f>
        <v>0</v>
      </c>
      <c r="AX705" s="174">
        <f>IFERROR(INDEX('1.4G'!J:J,MATCH($D705,'1.4G'!D:D,0)),0)</f>
        <v>0</v>
      </c>
      <c r="AY705" s="174">
        <f t="shared" si="112"/>
        <v>0</v>
      </c>
      <c r="AZ705" s="174">
        <f t="shared" si="113"/>
        <v>0</v>
      </c>
      <c r="BA705" s="175">
        <f>IFERROR(Table1[[#This Row],[Line total ordered for now]]*Table1[[#This Row],[GUARANTEED PRICE
for STOCK orders collected before 31.3.22]],0)</f>
        <v>0</v>
      </c>
      <c r="BB705" s="175">
        <f t="shared" si="109"/>
        <v>0</v>
      </c>
      <c r="BC705" s="176">
        <f>(AZ705+Table1[[#This Row],[Line total ordered for now]])*Z705</f>
        <v>0</v>
      </c>
      <c r="BD705" s="200">
        <v>68.02277472335372</v>
      </c>
      <c r="BE705" s="65"/>
      <c r="BF705" s="65"/>
      <c r="BG705" s="65"/>
      <c r="BH705" s="65"/>
      <c r="BI705" s="65"/>
      <c r="BJ705" s="65"/>
      <c r="BK705" s="65"/>
      <c r="BL705" s="55"/>
      <c r="BM705"/>
      <c r="BN705"/>
      <c r="BO705"/>
      <c r="BP705"/>
      <c r="BQ705"/>
      <c r="BR705"/>
      <c r="BS705"/>
      <c r="BT705"/>
    </row>
    <row r="706" spans="1:72" ht="15.75">
      <c r="A706" s="202">
        <v>703</v>
      </c>
      <c r="B706" s="68" t="s">
        <v>6378</v>
      </c>
      <c r="C706" s="149" t="s">
        <v>159</v>
      </c>
      <c r="D706" s="149" t="s">
        <v>1019</v>
      </c>
      <c r="E706" s="149" t="s">
        <v>777</v>
      </c>
      <c r="F706" s="158" t="str">
        <f t="shared" si="111"/>
        <v/>
      </c>
      <c r="G706" s="187">
        <v>26</v>
      </c>
      <c r="H706" s="150"/>
      <c r="I706" s="184">
        <v>70.08</v>
      </c>
      <c r="J706" s="150"/>
      <c r="K706" s="151">
        <v>40.135000000000005</v>
      </c>
      <c r="L706" s="152">
        <v>73.045700000000011</v>
      </c>
      <c r="M706" s="152">
        <v>80.27000000000001</v>
      </c>
      <c r="N706" s="153" t="s">
        <v>148</v>
      </c>
      <c r="O706" s="154">
        <v>2</v>
      </c>
      <c r="P706" s="153">
        <v>22</v>
      </c>
      <c r="Q706" s="153" t="s">
        <v>147</v>
      </c>
      <c r="R706" s="155">
        <v>15.4</v>
      </c>
      <c r="S706" s="155">
        <v>2.2000000000000002</v>
      </c>
      <c r="T706" s="155">
        <v>0.3</v>
      </c>
      <c r="U706" s="154" t="s">
        <v>94</v>
      </c>
      <c r="V706" s="153" t="s">
        <v>89</v>
      </c>
      <c r="W706" s="153" t="s">
        <v>627</v>
      </c>
      <c r="X706" s="151" t="s">
        <v>6378</v>
      </c>
      <c r="Y706" s="151" t="s">
        <v>6378</v>
      </c>
      <c r="Z706" s="156">
        <v>5.7000000000000002E-2</v>
      </c>
      <c r="AA706" s="153" t="s">
        <v>939</v>
      </c>
      <c r="AB706" s="153" t="s">
        <v>5208</v>
      </c>
      <c r="AC706" s="153" t="s">
        <v>141</v>
      </c>
      <c r="AD706" s="157">
        <v>0</v>
      </c>
      <c r="AE706" s="110">
        <v>0</v>
      </c>
      <c r="AF706" s="110">
        <v>72</v>
      </c>
      <c r="AG706" s="112">
        <f t="shared" si="110"/>
        <v>0</v>
      </c>
      <c r="AH706" s="110">
        <f>SUM(AG$4:AG706)</f>
        <v>17</v>
      </c>
      <c r="AI706" s="112">
        <f t="shared" si="108"/>
        <v>0</v>
      </c>
      <c r="AJ706" s="110">
        <f>COUNTIF(AI$4:AI706,"&gt;0")</f>
        <v>106</v>
      </c>
      <c r="AK706" s="110">
        <v>0</v>
      </c>
      <c r="AL706" s="110">
        <v>79</v>
      </c>
      <c r="AM706" s="172" t="str">
        <f>IF(OR(Table1[[#This Row],[Line total ordered for now]]&gt;0,Table1[[#This Row],[Line total ordered for season]]&gt;0),1,"")</f>
        <v/>
      </c>
      <c r="AN706" s="173">
        <f>COUNTIF(AM$4:AM706,"&gt;0")</f>
        <v>0</v>
      </c>
      <c r="AO706" s="173">
        <f>Table1[[#This Row],[ORDER QUANTITY
to be collected BEFORE 31.3.22]]</f>
        <v>0</v>
      </c>
      <c r="AP706" s="174">
        <f t="shared" si="107"/>
        <v>0</v>
      </c>
      <c r="AQ706" s="174">
        <f>IFERROR(INDEX(Retail!H:H,MATCH($D706,Retail!$D:$D,0)),0)</f>
        <v>0</v>
      </c>
      <c r="AR706" s="174">
        <f>IFERROR(INDEX(Retail!J:J,MATCH($D706,Retail!$D:$D,0)),0)</f>
        <v>0</v>
      </c>
      <c r="AS706" s="174">
        <f>IFERROR(INDEX('NEW2022'!H:H,MATCH($D706,'NEW2022'!D:D,0)),0)</f>
        <v>0</v>
      </c>
      <c r="AT706" s="174">
        <f>IFERROR(INDEX('NEW2022'!J:J,MATCH($D706,'NEW2022'!D:D,0)),0)</f>
        <v>0</v>
      </c>
      <c r="AU706" s="174">
        <f>IFERROR(INDEX('Quiet Items'!H:H,MATCH($D706,'Quiet Items'!D:D,0)),0)</f>
        <v>0</v>
      </c>
      <c r="AV706" s="174">
        <f>IFERROR(INDEX('Quiet Items'!J:J,MATCH($D706,'Quiet Items'!D:D,0)),0)</f>
        <v>0</v>
      </c>
      <c r="AW706" s="174">
        <f>IFERROR(INDEX('1.4G'!H:H,MATCH($D706,'1.4G'!D:D,0)),0)</f>
        <v>0</v>
      </c>
      <c r="AX706" s="174">
        <f>IFERROR(INDEX('1.4G'!J:J,MATCH($D706,'1.4G'!D:D,0)),0)</f>
        <v>0</v>
      </c>
      <c r="AY706" s="174">
        <f t="shared" si="112"/>
        <v>0</v>
      </c>
      <c r="AZ706" s="174">
        <f t="shared" si="113"/>
        <v>0</v>
      </c>
      <c r="BA706" s="175">
        <f>IFERROR(Table1[[#This Row],[Line total ordered for now]]*Table1[[#This Row],[GUARANTEED PRICE
for STOCK orders collected before 31.3.22]],0)</f>
        <v>0</v>
      </c>
      <c r="BB706" s="175">
        <f t="shared" si="109"/>
        <v>0</v>
      </c>
      <c r="BC706" s="176">
        <f>(AZ706+Table1[[#This Row],[Line total ordered for now]])*Z706</f>
        <v>0</v>
      </c>
      <c r="BD706" s="200">
        <v>68.229500000000002</v>
      </c>
      <c r="BE706" s="65"/>
      <c r="BF706" s="65"/>
      <c r="BG706" s="65"/>
      <c r="BH706" s="65"/>
      <c r="BI706" s="65"/>
      <c r="BJ706" s="65"/>
      <c r="BK706" s="65"/>
      <c r="BL706" s="55"/>
      <c r="BM706"/>
      <c r="BN706"/>
      <c r="BO706"/>
      <c r="BP706"/>
      <c r="BQ706"/>
      <c r="BR706"/>
      <c r="BS706"/>
      <c r="BT706"/>
    </row>
    <row r="707" spans="1:72" ht="15.75">
      <c r="A707" s="202">
        <v>704</v>
      </c>
      <c r="B707" s="68" t="s">
        <v>6378</v>
      </c>
      <c r="C707" s="149" t="s">
        <v>159</v>
      </c>
      <c r="D707" s="149" t="s">
        <v>2688</v>
      </c>
      <c r="E707" s="149" t="s">
        <v>2689</v>
      </c>
      <c r="F707" s="158" t="str">
        <f t="shared" si="111"/>
        <v>Video</v>
      </c>
      <c r="G707" s="187">
        <v>8</v>
      </c>
      <c r="H707" s="150"/>
      <c r="I707" s="184">
        <v>70.180000000000007</v>
      </c>
      <c r="J707" s="150"/>
      <c r="K707" s="151">
        <v>40.847396696590152</v>
      </c>
      <c r="L707" s="152">
        <v>74.342261987794075</v>
      </c>
      <c r="M707" s="152">
        <v>81.694793393180305</v>
      </c>
      <c r="N707" s="153" t="s">
        <v>148</v>
      </c>
      <c r="O707" s="154">
        <v>2</v>
      </c>
      <c r="P707" s="153">
        <v>24</v>
      </c>
      <c r="Q707" s="153" t="s">
        <v>147</v>
      </c>
      <c r="R707" s="155">
        <v>15</v>
      </c>
      <c r="S707" s="155">
        <v>2.2000000000000002</v>
      </c>
      <c r="T707" s="155">
        <v>0.3</v>
      </c>
      <c r="U707" s="154" t="s">
        <v>94</v>
      </c>
      <c r="V707" s="153" t="s">
        <v>89</v>
      </c>
      <c r="W707" s="153" t="s">
        <v>627</v>
      </c>
      <c r="X707" s="151" t="s">
        <v>6378</v>
      </c>
      <c r="Y707" s="151" t="s">
        <v>6378</v>
      </c>
      <c r="Z707" s="156">
        <v>5.7599999999999998E-2</v>
      </c>
      <c r="AA707" s="153" t="s">
        <v>624</v>
      </c>
      <c r="AB707" s="153" t="s">
        <v>5164</v>
      </c>
      <c r="AC707" s="153" t="s">
        <v>164</v>
      </c>
      <c r="AD707" s="157" t="s">
        <v>2690</v>
      </c>
      <c r="AE707" s="110">
        <v>0</v>
      </c>
      <c r="AF707" s="110">
        <v>72</v>
      </c>
      <c r="AG707" s="112">
        <f t="shared" si="110"/>
        <v>0</v>
      </c>
      <c r="AH707" s="110">
        <f>SUM(AG$4:AG707)</f>
        <v>17</v>
      </c>
      <c r="AI707" s="112">
        <f t="shared" si="108"/>
        <v>0</v>
      </c>
      <c r="AJ707" s="110">
        <f>COUNTIF(AI$4:AI707,"&gt;0")</f>
        <v>106</v>
      </c>
      <c r="AK707" s="110">
        <v>0</v>
      </c>
      <c r="AL707" s="110">
        <v>79</v>
      </c>
      <c r="AM707" s="172" t="str">
        <f>IF(OR(Table1[[#This Row],[Line total ordered for now]]&gt;0,Table1[[#This Row],[Line total ordered for season]]&gt;0),1,"")</f>
        <v/>
      </c>
      <c r="AN707" s="173">
        <f>COUNTIF(AM$4:AM707,"&gt;0")</f>
        <v>0</v>
      </c>
      <c r="AO707" s="173">
        <f>Table1[[#This Row],[ORDER QUANTITY
to be collected BEFORE 31.3.22]]</f>
        <v>0</v>
      </c>
      <c r="AP707" s="174">
        <f t="shared" ref="AP707:AP771" si="114">J707</f>
        <v>0</v>
      </c>
      <c r="AQ707" s="174">
        <f>IFERROR(INDEX(Retail!H:H,MATCH($D707,Retail!$D:$D,0)),0)</f>
        <v>0</v>
      </c>
      <c r="AR707" s="174">
        <f>IFERROR(INDEX(Retail!J:J,MATCH($D707,Retail!$D:$D,0)),0)</f>
        <v>0</v>
      </c>
      <c r="AS707" s="174">
        <f>IFERROR(INDEX('NEW2022'!H:H,MATCH($D707,'NEW2022'!D:D,0)),0)</f>
        <v>0</v>
      </c>
      <c r="AT707" s="174">
        <f>IFERROR(INDEX('NEW2022'!J:J,MATCH($D707,'NEW2022'!D:D,0)),0)</f>
        <v>0</v>
      </c>
      <c r="AU707" s="174">
        <f>IFERROR(INDEX('Quiet Items'!H:H,MATCH($D707,'Quiet Items'!D:D,0)),0)</f>
        <v>0</v>
      </c>
      <c r="AV707" s="174">
        <f>IFERROR(INDEX('Quiet Items'!J:J,MATCH($D707,'Quiet Items'!D:D,0)),0)</f>
        <v>0</v>
      </c>
      <c r="AW707" s="174">
        <f>IFERROR(INDEX('1.4G'!H:H,MATCH($D707,'1.4G'!D:D,0)),0)</f>
        <v>0</v>
      </c>
      <c r="AX707" s="174">
        <f>IFERROR(INDEX('1.4G'!J:J,MATCH($D707,'1.4G'!D:D,0)),0)</f>
        <v>0</v>
      </c>
      <c r="AY707" s="174">
        <f t="shared" si="112"/>
        <v>0</v>
      </c>
      <c r="AZ707" s="174">
        <f t="shared" si="113"/>
        <v>0</v>
      </c>
      <c r="BA707" s="175">
        <f>IFERROR(Table1[[#This Row],[Line total ordered for now]]*Table1[[#This Row],[GUARANTEED PRICE
for STOCK orders collected before 31.3.22]],0)</f>
        <v>0</v>
      </c>
      <c r="BB707" s="175">
        <f t="shared" si="109"/>
        <v>0</v>
      </c>
      <c r="BC707" s="176">
        <f>(AZ707+Table1[[#This Row],[Line total ordered for now]])*Z707</f>
        <v>0</v>
      </c>
      <c r="BD707" s="200">
        <v>69.440574384203259</v>
      </c>
      <c r="BE707" s="65"/>
      <c r="BF707" s="65"/>
      <c r="BG707" s="65"/>
      <c r="BH707" s="65"/>
      <c r="BI707" s="65"/>
      <c r="BJ707" s="65"/>
      <c r="BK707" s="65"/>
      <c r="BL707" s="55"/>
      <c r="BM707"/>
      <c r="BN707"/>
      <c r="BO707"/>
      <c r="BP707"/>
      <c r="BQ707"/>
      <c r="BR707"/>
      <c r="BS707"/>
      <c r="BT707"/>
    </row>
    <row r="708" spans="1:72" ht="15.75">
      <c r="A708" s="202">
        <v>705</v>
      </c>
      <c r="B708" s="68" t="s">
        <v>6378</v>
      </c>
      <c r="C708" s="149" t="s">
        <v>159</v>
      </c>
      <c r="D708" s="149" t="s">
        <v>2310</v>
      </c>
      <c r="E708" s="149" t="s">
        <v>2311</v>
      </c>
      <c r="F708" s="158" t="str">
        <f t="shared" si="111"/>
        <v>Video</v>
      </c>
      <c r="G708" s="187">
        <v>5</v>
      </c>
      <c r="H708" s="150"/>
      <c r="I708" s="184">
        <v>70.3</v>
      </c>
      <c r="J708" s="150"/>
      <c r="K708" s="151">
        <v>40.260000000000005</v>
      </c>
      <c r="L708" s="152">
        <v>73.273200000000017</v>
      </c>
      <c r="M708" s="152">
        <v>80.52000000000001</v>
      </c>
      <c r="N708" s="153" t="s">
        <v>148</v>
      </c>
      <c r="O708" s="154">
        <v>2</v>
      </c>
      <c r="P708" s="153">
        <v>12</v>
      </c>
      <c r="Q708" s="153" t="s">
        <v>146</v>
      </c>
      <c r="R708" s="155">
        <v>14.5</v>
      </c>
      <c r="S708" s="155">
        <v>2.16</v>
      </c>
      <c r="T708" s="155">
        <v>0.3</v>
      </c>
      <c r="U708" s="154" t="s">
        <v>95</v>
      </c>
      <c r="V708" s="153" t="s">
        <v>88</v>
      </c>
      <c r="W708" s="153" t="s">
        <v>627</v>
      </c>
      <c r="X708" s="151" t="s">
        <v>6378</v>
      </c>
      <c r="Y708" s="151" t="s">
        <v>6378</v>
      </c>
      <c r="Z708" s="156">
        <v>6.3E-2</v>
      </c>
      <c r="AA708" s="153" t="s">
        <v>943</v>
      </c>
      <c r="AB708" s="153" t="s">
        <v>436</v>
      </c>
      <c r="AC708" s="153" t="s">
        <v>277</v>
      </c>
      <c r="AD708" s="157" t="s">
        <v>2312</v>
      </c>
      <c r="AE708" s="110">
        <v>1</v>
      </c>
      <c r="AF708" s="110">
        <v>73</v>
      </c>
      <c r="AG708" s="112">
        <f t="shared" si="110"/>
        <v>0</v>
      </c>
      <c r="AH708" s="110">
        <f>SUM(AG$4:AG708)</f>
        <v>17</v>
      </c>
      <c r="AI708" s="112">
        <f t="shared" ref="AI708:AI771" si="115">IF(RIGHT(E708,6)="retail",1,0)</f>
        <v>0</v>
      </c>
      <c r="AJ708" s="110">
        <f>COUNTIF(AI$4:AI708,"&gt;0")</f>
        <v>106</v>
      </c>
      <c r="AK708" s="110">
        <v>1</v>
      </c>
      <c r="AL708" s="110">
        <v>80</v>
      </c>
      <c r="AM708" s="172" t="str">
        <f>IF(OR(Table1[[#This Row],[Line total ordered for now]]&gt;0,Table1[[#This Row],[Line total ordered for season]]&gt;0),1,"")</f>
        <v/>
      </c>
      <c r="AN708" s="173">
        <f>COUNTIF(AM$4:AM708,"&gt;0")</f>
        <v>0</v>
      </c>
      <c r="AO708" s="173">
        <f>Table1[[#This Row],[ORDER QUANTITY
to be collected BEFORE 31.3.22]]</f>
        <v>0</v>
      </c>
      <c r="AP708" s="174">
        <f t="shared" si="114"/>
        <v>0</v>
      </c>
      <c r="AQ708" s="174">
        <f>IFERROR(INDEX(Retail!H:H,MATCH($D708,Retail!$D:$D,0)),0)</f>
        <v>0</v>
      </c>
      <c r="AR708" s="174">
        <f>IFERROR(INDEX(Retail!J:J,MATCH($D708,Retail!$D:$D,0)),0)</f>
        <v>0</v>
      </c>
      <c r="AS708" s="174">
        <f>IFERROR(INDEX('NEW2022'!H:H,MATCH($D708,'NEW2022'!D:D,0)),0)</f>
        <v>0</v>
      </c>
      <c r="AT708" s="174">
        <f>IFERROR(INDEX('NEW2022'!J:J,MATCH($D708,'NEW2022'!D:D,0)),0)</f>
        <v>0</v>
      </c>
      <c r="AU708" s="174">
        <f>IFERROR(INDEX('Quiet Items'!H:H,MATCH($D708,'Quiet Items'!D:D,0)),0)</f>
        <v>0</v>
      </c>
      <c r="AV708" s="174">
        <f>IFERROR(INDEX('Quiet Items'!J:J,MATCH($D708,'Quiet Items'!D:D,0)),0)</f>
        <v>0</v>
      </c>
      <c r="AW708" s="174">
        <f>IFERROR(INDEX('1.4G'!H:H,MATCH($D708,'1.4G'!D:D,0)),0)</f>
        <v>0</v>
      </c>
      <c r="AX708" s="174">
        <f>IFERROR(INDEX('1.4G'!J:J,MATCH($D708,'1.4G'!D:D,0)),0)</f>
        <v>0</v>
      </c>
      <c r="AY708" s="174">
        <f t="shared" si="112"/>
        <v>0</v>
      </c>
      <c r="AZ708" s="174">
        <f t="shared" si="113"/>
        <v>0</v>
      </c>
      <c r="BA708" s="175">
        <f>IFERROR(Table1[[#This Row],[Line total ordered for now]]*Table1[[#This Row],[GUARANTEED PRICE
for STOCK orders collected before 31.3.22]],0)</f>
        <v>0</v>
      </c>
      <c r="BB708" s="175">
        <f t="shared" ref="BB708:BB772" si="116">AZ708*L708</f>
        <v>0</v>
      </c>
      <c r="BC708" s="176">
        <f>(AZ708+Table1[[#This Row],[Line total ordered for now]])*Z708</f>
        <v>0</v>
      </c>
      <c r="BD708" s="200">
        <v>68.442000000000007</v>
      </c>
      <c r="BE708" s="65"/>
      <c r="BF708" s="65"/>
      <c r="BG708" s="65"/>
      <c r="BH708" s="65"/>
      <c r="BI708" s="65"/>
      <c r="BJ708" s="65"/>
      <c r="BK708" s="65"/>
      <c r="BL708" s="55"/>
      <c r="BM708"/>
      <c r="BN708"/>
      <c r="BO708"/>
      <c r="BP708"/>
      <c r="BQ708"/>
      <c r="BR708"/>
      <c r="BS708"/>
      <c r="BT708"/>
    </row>
    <row r="709" spans="1:72" ht="15.75">
      <c r="A709" s="202">
        <v>706</v>
      </c>
      <c r="B709" s="68" t="s">
        <v>6378</v>
      </c>
      <c r="C709" s="149" t="s">
        <v>159</v>
      </c>
      <c r="D709" s="149" t="s">
        <v>4213</v>
      </c>
      <c r="E709" s="149" t="s">
        <v>4214</v>
      </c>
      <c r="F709" s="158" t="str">
        <f t="shared" si="111"/>
        <v>Video</v>
      </c>
      <c r="G709" s="187">
        <v>0</v>
      </c>
      <c r="H709" s="150"/>
      <c r="I709" s="184">
        <v>70.34</v>
      </c>
      <c r="J709" s="150"/>
      <c r="K709" s="151">
        <v>41.032059944453401</v>
      </c>
      <c r="L709" s="152">
        <v>74.678349098905187</v>
      </c>
      <c r="M709" s="152">
        <v>82.064119888906802</v>
      </c>
      <c r="N709" s="153" t="s">
        <v>148</v>
      </c>
      <c r="O709" s="154">
        <v>2</v>
      </c>
      <c r="P709" s="153">
        <v>25</v>
      </c>
      <c r="Q709" s="153" t="s">
        <v>147</v>
      </c>
      <c r="R709" s="155">
        <v>16</v>
      </c>
      <c r="S709" s="155">
        <v>2.35</v>
      </c>
      <c r="T709" s="155">
        <v>0.3</v>
      </c>
      <c r="U709" s="154" t="s">
        <v>94</v>
      </c>
      <c r="V709" s="153" t="s">
        <v>89</v>
      </c>
      <c r="W709" s="153" t="s">
        <v>627</v>
      </c>
      <c r="X709" s="151" t="s">
        <v>6378</v>
      </c>
      <c r="Y709" s="151" t="s">
        <v>6378</v>
      </c>
      <c r="Z709" s="156">
        <v>5.8099999999999999E-2</v>
      </c>
      <c r="AA709" s="153" t="s">
        <v>624</v>
      </c>
      <c r="AB709" s="153" t="s">
        <v>5016</v>
      </c>
      <c r="AC709" s="153" t="s">
        <v>164</v>
      </c>
      <c r="AD709" s="157" t="s">
        <v>4215</v>
      </c>
      <c r="AE709" s="110">
        <v>0</v>
      </c>
      <c r="AF709" s="110">
        <v>73</v>
      </c>
      <c r="AG709" s="112">
        <f t="shared" ref="AG709:AG772" si="117">IF(OR(B709="NEW2021",B709="NEW2022"),1,0)</f>
        <v>0</v>
      </c>
      <c r="AH709" s="110">
        <f>SUM(AG$4:AG709)</f>
        <v>17</v>
      </c>
      <c r="AI709" s="112">
        <f t="shared" si="115"/>
        <v>0</v>
      </c>
      <c r="AJ709" s="110">
        <f>COUNTIF(AI$4:AI709,"&gt;0")</f>
        <v>106</v>
      </c>
      <c r="AK709" s="110">
        <v>0</v>
      </c>
      <c r="AL709" s="110">
        <v>80</v>
      </c>
      <c r="AM709" s="172" t="str">
        <f>IF(OR(Table1[[#This Row],[Line total ordered for now]]&gt;0,Table1[[#This Row],[Line total ordered for season]]&gt;0),1,"")</f>
        <v/>
      </c>
      <c r="AN709" s="173">
        <f>COUNTIF(AM$4:AM709,"&gt;0")</f>
        <v>0</v>
      </c>
      <c r="AO709" s="173">
        <f>Table1[[#This Row],[ORDER QUANTITY
to be collected BEFORE 31.3.22]]</f>
        <v>0</v>
      </c>
      <c r="AP709" s="174">
        <f t="shared" si="114"/>
        <v>0</v>
      </c>
      <c r="AQ709" s="174">
        <f>IFERROR(INDEX(Retail!H:H,MATCH($D709,Retail!$D:$D,0)),0)</f>
        <v>0</v>
      </c>
      <c r="AR709" s="174">
        <f>IFERROR(INDEX(Retail!J:J,MATCH($D709,Retail!$D:$D,0)),0)</f>
        <v>0</v>
      </c>
      <c r="AS709" s="174">
        <f>IFERROR(INDEX('NEW2022'!H:H,MATCH($D709,'NEW2022'!D:D,0)),0)</f>
        <v>0</v>
      </c>
      <c r="AT709" s="174">
        <f>IFERROR(INDEX('NEW2022'!J:J,MATCH($D709,'NEW2022'!D:D,0)),0)</f>
        <v>0</v>
      </c>
      <c r="AU709" s="174">
        <f>IFERROR(INDEX('Quiet Items'!H:H,MATCH($D709,'Quiet Items'!D:D,0)),0)</f>
        <v>0</v>
      </c>
      <c r="AV709" s="174">
        <f>IFERROR(INDEX('Quiet Items'!J:J,MATCH($D709,'Quiet Items'!D:D,0)),0)</f>
        <v>0</v>
      </c>
      <c r="AW709" s="174">
        <f>IFERROR(INDEX('1.4G'!H:H,MATCH($D709,'1.4G'!D:D,0)),0)</f>
        <v>0</v>
      </c>
      <c r="AX709" s="174">
        <f>IFERROR(INDEX('1.4G'!J:J,MATCH($D709,'1.4G'!D:D,0)),0)</f>
        <v>0</v>
      </c>
      <c r="AY709" s="174">
        <f t="shared" si="112"/>
        <v>0</v>
      </c>
      <c r="AZ709" s="174">
        <f t="shared" si="113"/>
        <v>0</v>
      </c>
      <c r="BA709" s="175">
        <f>IFERROR(Table1[[#This Row],[Line total ordered for now]]*Table1[[#This Row],[GUARANTEED PRICE
for STOCK orders collected before 31.3.22]],0)</f>
        <v>0</v>
      </c>
      <c r="BB709" s="175">
        <f t="shared" si="116"/>
        <v>0</v>
      </c>
      <c r="BC709" s="176">
        <f>(AZ709+Table1[[#This Row],[Line total ordered for now]])*Z709</f>
        <v>0</v>
      </c>
      <c r="BD709" s="200">
        <v>69.754501905570777</v>
      </c>
      <c r="BE709" s="65"/>
      <c r="BF709" s="65"/>
      <c r="BG709" s="65"/>
      <c r="BH709" s="65"/>
      <c r="BI709" s="65"/>
      <c r="BJ709" s="65"/>
      <c r="BK709" s="65"/>
      <c r="BL709" s="55"/>
      <c r="BM709"/>
      <c r="BN709"/>
      <c r="BO709"/>
      <c r="BP709"/>
      <c r="BQ709"/>
      <c r="BR709"/>
      <c r="BS709"/>
      <c r="BT709"/>
    </row>
    <row r="710" spans="1:72" ht="15.75">
      <c r="A710" s="202">
        <v>707</v>
      </c>
      <c r="B710" s="68" t="s">
        <v>6378</v>
      </c>
      <c r="C710" s="149" t="s">
        <v>159</v>
      </c>
      <c r="D710" s="149" t="s">
        <v>2139</v>
      </c>
      <c r="E710" s="149" t="s">
        <v>2140</v>
      </c>
      <c r="F710" s="158" t="str">
        <f t="shared" si="111"/>
        <v>Video</v>
      </c>
      <c r="G710" s="187">
        <v>13</v>
      </c>
      <c r="H710" s="150"/>
      <c r="I710" s="184">
        <v>70.83</v>
      </c>
      <c r="J710" s="150"/>
      <c r="K710" s="151">
        <v>41.728593525588423</v>
      </c>
      <c r="L710" s="152">
        <v>75.946040216570935</v>
      </c>
      <c r="M710" s="152">
        <v>83.457187051176845</v>
      </c>
      <c r="N710" s="153" t="s">
        <v>148</v>
      </c>
      <c r="O710" s="154">
        <v>2</v>
      </c>
      <c r="P710" s="153">
        <v>19</v>
      </c>
      <c r="Q710" s="153" t="s">
        <v>147</v>
      </c>
      <c r="R710" s="155">
        <v>16</v>
      </c>
      <c r="S710" s="155">
        <v>2.2000000000000002</v>
      </c>
      <c r="T710" s="155">
        <v>0.3</v>
      </c>
      <c r="U710" s="154" t="s">
        <v>94</v>
      </c>
      <c r="V710" s="153" t="s">
        <v>89</v>
      </c>
      <c r="W710" s="153" t="s">
        <v>627</v>
      </c>
      <c r="X710" s="151" t="s">
        <v>6378</v>
      </c>
      <c r="Y710" s="151" t="s">
        <v>6378</v>
      </c>
      <c r="Z710" s="156">
        <v>6.0499999999999998E-2</v>
      </c>
      <c r="AA710" s="153" t="s">
        <v>624</v>
      </c>
      <c r="AB710" s="153" t="s">
        <v>5150</v>
      </c>
      <c r="AC710" s="153" t="s">
        <v>164</v>
      </c>
      <c r="AD710" s="157" t="s">
        <v>2141</v>
      </c>
      <c r="AE710" s="110">
        <v>0</v>
      </c>
      <c r="AF710" s="110">
        <v>73</v>
      </c>
      <c r="AG710" s="112">
        <f t="shared" si="117"/>
        <v>0</v>
      </c>
      <c r="AH710" s="110">
        <f>SUM(AG$4:AG710)</f>
        <v>17</v>
      </c>
      <c r="AI710" s="112">
        <f t="shared" si="115"/>
        <v>0</v>
      </c>
      <c r="AJ710" s="110">
        <f>COUNTIF(AI$4:AI710,"&gt;0")</f>
        <v>106</v>
      </c>
      <c r="AK710" s="110">
        <v>0</v>
      </c>
      <c r="AL710" s="110">
        <v>80</v>
      </c>
      <c r="AM710" s="172" t="str">
        <f>IF(OR(Table1[[#This Row],[Line total ordered for now]]&gt;0,Table1[[#This Row],[Line total ordered for season]]&gt;0),1,"")</f>
        <v/>
      </c>
      <c r="AN710" s="173">
        <f>COUNTIF(AM$4:AM710,"&gt;0")</f>
        <v>0</v>
      </c>
      <c r="AO710" s="173">
        <f>Table1[[#This Row],[ORDER QUANTITY
to be collected BEFORE 31.3.22]]</f>
        <v>0</v>
      </c>
      <c r="AP710" s="174">
        <f t="shared" si="114"/>
        <v>0</v>
      </c>
      <c r="AQ710" s="174">
        <f>IFERROR(INDEX(Retail!H:H,MATCH($D710,Retail!$D:$D,0)),0)</f>
        <v>0</v>
      </c>
      <c r="AR710" s="174">
        <f>IFERROR(INDEX(Retail!J:J,MATCH($D710,Retail!$D:$D,0)),0)</f>
        <v>0</v>
      </c>
      <c r="AS710" s="174">
        <f>IFERROR(INDEX('NEW2022'!H:H,MATCH($D710,'NEW2022'!D:D,0)),0)</f>
        <v>0</v>
      </c>
      <c r="AT710" s="174">
        <f>IFERROR(INDEX('NEW2022'!J:J,MATCH($D710,'NEW2022'!D:D,0)),0)</f>
        <v>0</v>
      </c>
      <c r="AU710" s="174">
        <f>IFERROR(INDEX('Quiet Items'!H:H,MATCH($D710,'Quiet Items'!D:D,0)),0)</f>
        <v>0</v>
      </c>
      <c r="AV710" s="174">
        <f>IFERROR(INDEX('Quiet Items'!J:J,MATCH($D710,'Quiet Items'!D:D,0)),0)</f>
        <v>0</v>
      </c>
      <c r="AW710" s="174">
        <f>IFERROR(INDEX('1.4G'!H:H,MATCH($D710,'1.4G'!D:D,0)),0)</f>
        <v>0</v>
      </c>
      <c r="AX710" s="174">
        <f>IFERROR(INDEX('1.4G'!J:J,MATCH($D710,'1.4G'!D:D,0)),0)</f>
        <v>0</v>
      </c>
      <c r="AY710" s="174">
        <f t="shared" si="112"/>
        <v>0</v>
      </c>
      <c r="AZ710" s="174">
        <f t="shared" si="113"/>
        <v>0</v>
      </c>
      <c r="BA710" s="175">
        <f>IFERROR(Table1[[#This Row],[Line total ordered for now]]*Table1[[#This Row],[GUARANTEED PRICE
for STOCK orders collected before 31.3.22]],0)</f>
        <v>0</v>
      </c>
      <c r="BB710" s="175">
        <f t="shared" si="116"/>
        <v>0</v>
      </c>
      <c r="BC710" s="176">
        <f>(AZ710+Table1[[#This Row],[Line total ordered for now]])*Z710</f>
        <v>0</v>
      </c>
      <c r="BD710" s="200">
        <v>70.93860899350031</v>
      </c>
      <c r="BE710" s="65"/>
      <c r="BF710" s="65"/>
      <c r="BG710" s="65"/>
      <c r="BH710" s="65"/>
      <c r="BI710" s="65"/>
      <c r="BJ710" s="65"/>
      <c r="BK710" s="65"/>
      <c r="BL710" s="55"/>
      <c r="BM710"/>
      <c r="BN710"/>
      <c r="BO710"/>
      <c r="BP710"/>
      <c r="BQ710"/>
      <c r="BR710"/>
      <c r="BS710"/>
      <c r="BT710"/>
    </row>
    <row r="711" spans="1:72" ht="15.75">
      <c r="A711" s="202">
        <v>708</v>
      </c>
      <c r="B711" s="68" t="s">
        <v>6378</v>
      </c>
      <c r="C711" s="149" t="s">
        <v>159</v>
      </c>
      <c r="D711" s="149" t="s">
        <v>2768</v>
      </c>
      <c r="E711" s="149" t="s">
        <v>2769</v>
      </c>
      <c r="F711" s="158" t="str">
        <f t="shared" si="111"/>
        <v>Video</v>
      </c>
      <c r="G711" s="187">
        <v>18</v>
      </c>
      <c r="H711" s="150"/>
      <c r="I711" s="184">
        <v>71.989999999999995</v>
      </c>
      <c r="J711" s="150"/>
      <c r="K711" s="151">
        <v>42.996987979654172</v>
      </c>
      <c r="L711" s="152">
        <v>78.254518122970595</v>
      </c>
      <c r="M711" s="152">
        <v>85.993975959308344</v>
      </c>
      <c r="N711" s="153" t="s">
        <v>148</v>
      </c>
      <c r="O711" s="154">
        <v>2</v>
      </c>
      <c r="P711" s="153">
        <v>20</v>
      </c>
      <c r="Q711" s="153" t="s">
        <v>146</v>
      </c>
      <c r="R711" s="155">
        <v>16</v>
      </c>
      <c r="S711" s="155">
        <v>2.2000000000000002</v>
      </c>
      <c r="T711" s="155">
        <v>0.3</v>
      </c>
      <c r="U711" s="154" t="s">
        <v>95</v>
      </c>
      <c r="V711" s="153" t="s">
        <v>88</v>
      </c>
      <c r="W711" s="153" t="s">
        <v>627</v>
      </c>
      <c r="X711" s="151" t="s">
        <v>6378</v>
      </c>
      <c r="Y711" s="151" t="s">
        <v>6378</v>
      </c>
      <c r="Z711" s="156">
        <v>6.0499999999999998E-2</v>
      </c>
      <c r="AA711" s="153" t="s">
        <v>624</v>
      </c>
      <c r="AB711" s="153" t="s">
        <v>4936</v>
      </c>
      <c r="AC711" s="153" t="s">
        <v>4937</v>
      </c>
      <c r="AD711" s="157" t="s">
        <v>2770</v>
      </c>
      <c r="AE711" s="110">
        <v>1</v>
      </c>
      <c r="AF711" s="110">
        <v>74</v>
      </c>
      <c r="AG711" s="112">
        <f t="shared" si="117"/>
        <v>0</v>
      </c>
      <c r="AH711" s="110">
        <f>SUM(AG$4:AG711)</f>
        <v>17</v>
      </c>
      <c r="AI711" s="112">
        <f t="shared" si="115"/>
        <v>0</v>
      </c>
      <c r="AJ711" s="110">
        <f>COUNTIF(AI$4:AI711,"&gt;0")</f>
        <v>106</v>
      </c>
      <c r="AK711" s="110">
        <v>1</v>
      </c>
      <c r="AL711" s="110">
        <v>81</v>
      </c>
      <c r="AM711" s="172" t="str">
        <f>IF(OR(Table1[[#This Row],[Line total ordered for now]]&gt;0,Table1[[#This Row],[Line total ordered for season]]&gt;0),1,"")</f>
        <v/>
      </c>
      <c r="AN711" s="173">
        <f>COUNTIF(AM$4:AM711,"&gt;0")</f>
        <v>0</v>
      </c>
      <c r="AO711" s="173">
        <f>Table1[[#This Row],[ORDER QUANTITY
to be collected BEFORE 31.3.22]]</f>
        <v>0</v>
      </c>
      <c r="AP711" s="174">
        <f t="shared" si="114"/>
        <v>0</v>
      </c>
      <c r="AQ711" s="174">
        <f>IFERROR(INDEX(Retail!H:H,MATCH($D711,Retail!$D:$D,0)),0)</f>
        <v>0</v>
      </c>
      <c r="AR711" s="174">
        <f>IFERROR(INDEX(Retail!J:J,MATCH($D711,Retail!$D:$D,0)),0)</f>
        <v>0</v>
      </c>
      <c r="AS711" s="174">
        <f>IFERROR(INDEX('NEW2022'!H:H,MATCH($D711,'NEW2022'!D:D,0)),0)</f>
        <v>0</v>
      </c>
      <c r="AT711" s="174">
        <f>IFERROR(INDEX('NEW2022'!J:J,MATCH($D711,'NEW2022'!D:D,0)),0)</f>
        <v>0</v>
      </c>
      <c r="AU711" s="174">
        <f>IFERROR(INDEX('Quiet Items'!H:H,MATCH($D711,'Quiet Items'!D:D,0)),0)</f>
        <v>0</v>
      </c>
      <c r="AV711" s="174">
        <f>IFERROR(INDEX('Quiet Items'!J:J,MATCH($D711,'Quiet Items'!D:D,0)),0)</f>
        <v>0</v>
      </c>
      <c r="AW711" s="174">
        <f>IFERROR(INDEX('1.4G'!H:H,MATCH($D711,'1.4G'!D:D,0)),0)</f>
        <v>0</v>
      </c>
      <c r="AX711" s="174">
        <f>IFERROR(INDEX('1.4G'!J:J,MATCH($D711,'1.4G'!D:D,0)),0)</f>
        <v>0</v>
      </c>
      <c r="AY711" s="174">
        <f t="shared" si="112"/>
        <v>0</v>
      </c>
      <c r="AZ711" s="174">
        <f t="shared" si="113"/>
        <v>0</v>
      </c>
      <c r="BA711" s="175">
        <f>IFERROR(Table1[[#This Row],[Line total ordered for now]]*Table1[[#This Row],[GUARANTEED PRICE
for STOCK orders collected before 31.3.22]],0)</f>
        <v>0</v>
      </c>
      <c r="BB711" s="175">
        <f t="shared" si="116"/>
        <v>0</v>
      </c>
      <c r="BC711" s="176">
        <f>(AZ711+Table1[[#This Row],[Line total ordered for now]])*Z711</f>
        <v>0</v>
      </c>
      <c r="BD711" s="200">
        <v>73.094879565412086</v>
      </c>
      <c r="BE711" s="65"/>
      <c r="BF711" s="65"/>
      <c r="BG711" s="65"/>
      <c r="BH711" s="65"/>
      <c r="BI711" s="65"/>
      <c r="BJ711" s="65"/>
      <c r="BK711" s="65"/>
      <c r="BL711" s="55"/>
      <c r="BM711"/>
      <c r="BN711"/>
      <c r="BO711"/>
      <c r="BP711"/>
      <c r="BQ711"/>
      <c r="BR711"/>
      <c r="BS711"/>
      <c r="BT711"/>
    </row>
    <row r="712" spans="1:72" s="196" customFormat="1" ht="15.75">
      <c r="A712" s="202">
        <v>709</v>
      </c>
      <c r="B712" s="68" t="s">
        <v>6378</v>
      </c>
      <c r="C712" s="149" t="s">
        <v>159</v>
      </c>
      <c r="D712" s="149" t="s">
        <v>3076</v>
      </c>
      <c r="E712" s="149" t="s">
        <v>3077</v>
      </c>
      <c r="F712" s="158" t="str">
        <f t="shared" ref="F712" si="118">IF(LEFT(AD712,4)="http",HYPERLINK(AD712,"Video"),"")</f>
        <v>Video</v>
      </c>
      <c r="G712" s="187">
        <v>19</v>
      </c>
      <c r="H712" s="150"/>
      <c r="I712" s="184">
        <v>72.3</v>
      </c>
      <c r="J712" s="150"/>
      <c r="K712" s="151">
        <v>41.405000000000001</v>
      </c>
      <c r="L712" s="152">
        <v>75.357100000000003</v>
      </c>
      <c r="M712" s="152">
        <v>82.81</v>
      </c>
      <c r="N712" s="153" t="s">
        <v>148</v>
      </c>
      <c r="O712" s="154">
        <v>2</v>
      </c>
      <c r="P712" s="153">
        <v>20</v>
      </c>
      <c r="Q712" s="153" t="s">
        <v>147</v>
      </c>
      <c r="R712" s="155">
        <v>16</v>
      </c>
      <c r="S712" s="155">
        <v>2.2000000000000002</v>
      </c>
      <c r="T712" s="155">
        <v>0.3</v>
      </c>
      <c r="U712" s="154" t="s">
        <v>94</v>
      </c>
      <c r="V712" s="153" t="s">
        <v>89</v>
      </c>
      <c r="W712" s="153" t="s">
        <v>627</v>
      </c>
      <c r="X712" s="151" t="s">
        <v>6378</v>
      </c>
      <c r="Y712" s="151" t="s">
        <v>6378</v>
      </c>
      <c r="Z712" s="156">
        <v>6.0499999999999998E-2</v>
      </c>
      <c r="AA712" s="153" t="s">
        <v>624</v>
      </c>
      <c r="AB712" s="153" t="s">
        <v>4944</v>
      </c>
      <c r="AC712" s="153" t="s">
        <v>4933</v>
      </c>
      <c r="AD712" s="157" t="s">
        <v>3078</v>
      </c>
      <c r="AE712" s="110">
        <v>0</v>
      </c>
      <c r="AF712" s="110">
        <v>74</v>
      </c>
      <c r="AG712" s="112">
        <f t="shared" si="117"/>
        <v>0</v>
      </c>
      <c r="AH712" s="110">
        <f>SUM(AG$4:AG712)</f>
        <v>17</v>
      </c>
      <c r="AI712" s="112">
        <f t="shared" si="115"/>
        <v>0</v>
      </c>
      <c r="AJ712" s="110">
        <f>COUNTIF(AI$4:AI712,"&gt;0")</f>
        <v>106</v>
      </c>
      <c r="AK712" s="110">
        <v>0</v>
      </c>
      <c r="AL712" s="110">
        <v>81</v>
      </c>
      <c r="AM712" s="172" t="str">
        <f>IF(OR(Table1[[#This Row],[Line total ordered for now]]&gt;0,Table1[[#This Row],[Line total ordered for season]]&gt;0),1,"")</f>
        <v/>
      </c>
      <c r="AN712" s="173">
        <f>COUNTIF(AM$4:AM712,"&gt;0")</f>
        <v>0</v>
      </c>
      <c r="AO712" s="173">
        <f>Table1[[#This Row],[ORDER QUANTITY
to be collected BEFORE 31.3.22]]</f>
        <v>0</v>
      </c>
      <c r="AP712" s="174">
        <f t="shared" si="114"/>
        <v>0</v>
      </c>
      <c r="AQ712" s="174">
        <f>IFERROR(INDEX(Retail!H:H,MATCH($D712,Retail!$D:$D,0)),0)</f>
        <v>0</v>
      </c>
      <c r="AR712" s="174">
        <f>IFERROR(INDEX(Retail!J:J,MATCH($D712,Retail!$D:$D,0)),0)</f>
        <v>0</v>
      </c>
      <c r="AS712" s="174">
        <f>IFERROR(INDEX('NEW2022'!H:H,MATCH($D712,'NEW2022'!D:D,0)),0)</f>
        <v>0</v>
      </c>
      <c r="AT712" s="174">
        <f>IFERROR(INDEX('NEW2022'!J:J,MATCH($D712,'NEW2022'!D:D,0)),0)</f>
        <v>0</v>
      </c>
      <c r="AU712" s="174">
        <f>IFERROR(INDEX('Quiet Items'!H:H,MATCH($D712,'Quiet Items'!D:D,0)),0)</f>
        <v>0</v>
      </c>
      <c r="AV712" s="174">
        <f>IFERROR(INDEX('Quiet Items'!J:J,MATCH($D712,'Quiet Items'!D:D,0)),0)</f>
        <v>0</v>
      </c>
      <c r="AW712" s="174">
        <f>IFERROR(INDEX('1.4G'!H:H,MATCH($D712,'1.4G'!D:D,0)),0)</f>
        <v>0</v>
      </c>
      <c r="AX712" s="174">
        <f>IFERROR(INDEX('1.4G'!J:J,MATCH($D712,'1.4G'!D:D,0)),0)</f>
        <v>0</v>
      </c>
      <c r="AY712" s="174">
        <f t="shared" ref="AY712" si="119">IF(OR(AU712&gt;0,AW712&gt;0,AO712&gt;0,AS712&gt;0,AQ712&gt;0),AU712+AW712+AO712+AS712+AQ712,0)</f>
        <v>0</v>
      </c>
      <c r="AZ712" s="174">
        <f t="shared" ref="AZ712" si="120">IF(OR(AV712&gt;0,AX712&gt;0,AP712&gt;0,AT712&gt;0,AR712&gt;0),AV712+AX712+AP712+AT712+AR712,0)</f>
        <v>0</v>
      </c>
      <c r="BA712" s="175">
        <f>IFERROR(Table1[[#This Row],[Line total ordered for now]]*Table1[[#This Row],[GUARANTEED PRICE
for STOCK orders collected before 31.3.22]],0)</f>
        <v>0</v>
      </c>
      <c r="BB712" s="175">
        <f t="shared" si="116"/>
        <v>0</v>
      </c>
      <c r="BC712" s="176">
        <f>(AZ712+Table1[[#This Row],[Line total ordered for now]])*Z712</f>
        <v>0</v>
      </c>
      <c r="BD712" s="200">
        <v>70.388499999999993</v>
      </c>
      <c r="BE712" s="65"/>
      <c r="BF712" s="65"/>
      <c r="BG712" s="65"/>
      <c r="BH712" s="65"/>
      <c r="BI712" s="65"/>
      <c r="BJ712" s="65"/>
      <c r="BK712" s="65"/>
      <c r="BL712" s="55"/>
    </row>
    <row r="713" spans="1:72" ht="15.75">
      <c r="A713" s="202">
        <v>710</v>
      </c>
      <c r="B713" s="68" t="s">
        <v>6378</v>
      </c>
      <c r="C713" s="149" t="s">
        <v>159</v>
      </c>
      <c r="D713" s="149" t="s">
        <v>2094</v>
      </c>
      <c r="E713" s="149" t="s">
        <v>2095</v>
      </c>
      <c r="F713" s="158" t="str">
        <f t="shared" si="111"/>
        <v>Video</v>
      </c>
      <c r="G713" s="187">
        <v>6</v>
      </c>
      <c r="H713" s="150"/>
      <c r="I713" s="184">
        <v>72.36</v>
      </c>
      <c r="J713" s="150"/>
      <c r="K713" s="151">
        <v>42.046919617608779</v>
      </c>
      <c r="L713" s="152">
        <v>76.525393704047985</v>
      </c>
      <c r="M713" s="152">
        <v>84.093839235217558</v>
      </c>
      <c r="N713" s="153" t="s">
        <v>148</v>
      </c>
      <c r="O713" s="154">
        <v>2</v>
      </c>
      <c r="P713" s="153">
        <v>28</v>
      </c>
      <c r="Q713" s="153" t="s">
        <v>147</v>
      </c>
      <c r="R713" s="155">
        <v>16</v>
      </c>
      <c r="S713" s="155">
        <v>2.2000000000000002</v>
      </c>
      <c r="T713" s="155">
        <v>0.3</v>
      </c>
      <c r="U713" s="154" t="s">
        <v>94</v>
      </c>
      <c r="V713" s="153" t="s">
        <v>89</v>
      </c>
      <c r="W713" s="153" t="s">
        <v>627</v>
      </c>
      <c r="X713" s="151" t="s">
        <v>6378</v>
      </c>
      <c r="Y713" s="151" t="s">
        <v>6378</v>
      </c>
      <c r="Z713" s="156">
        <v>6.0499999999999998E-2</v>
      </c>
      <c r="AA713" s="153" t="s">
        <v>624</v>
      </c>
      <c r="AB713" s="153" t="s">
        <v>5149</v>
      </c>
      <c r="AC713" s="153" t="s">
        <v>164</v>
      </c>
      <c r="AD713" s="157" t="s">
        <v>2096</v>
      </c>
      <c r="AE713" s="110">
        <v>0</v>
      </c>
      <c r="AF713" s="110">
        <v>74</v>
      </c>
      <c r="AG713" s="112">
        <f t="shared" si="117"/>
        <v>0</v>
      </c>
      <c r="AH713" s="110">
        <f>SUM(AG$4:AG713)</f>
        <v>17</v>
      </c>
      <c r="AI713" s="112">
        <f t="shared" si="115"/>
        <v>0</v>
      </c>
      <c r="AJ713" s="110">
        <f>COUNTIF(AI$4:AI713,"&gt;0")</f>
        <v>106</v>
      </c>
      <c r="AK713" s="110">
        <v>0</v>
      </c>
      <c r="AL713" s="110">
        <v>81</v>
      </c>
      <c r="AM713" s="172" t="str">
        <f>IF(OR(Table1[[#This Row],[Line total ordered for now]]&gt;0,Table1[[#This Row],[Line total ordered for season]]&gt;0),1,"")</f>
        <v/>
      </c>
      <c r="AN713" s="173">
        <f>COUNTIF(AM$4:AM713,"&gt;0")</f>
        <v>0</v>
      </c>
      <c r="AO713" s="173">
        <f>Table1[[#This Row],[ORDER QUANTITY
to be collected BEFORE 31.3.22]]</f>
        <v>0</v>
      </c>
      <c r="AP713" s="174">
        <f t="shared" si="114"/>
        <v>0</v>
      </c>
      <c r="AQ713" s="174">
        <f>IFERROR(INDEX(Retail!H:H,MATCH($D713,Retail!$D:$D,0)),0)</f>
        <v>0</v>
      </c>
      <c r="AR713" s="174">
        <f>IFERROR(INDEX(Retail!J:J,MATCH($D713,Retail!$D:$D,0)),0)</f>
        <v>0</v>
      </c>
      <c r="AS713" s="174">
        <f>IFERROR(INDEX('NEW2022'!H:H,MATCH($D713,'NEW2022'!D:D,0)),0)</f>
        <v>0</v>
      </c>
      <c r="AT713" s="174">
        <f>IFERROR(INDEX('NEW2022'!J:J,MATCH($D713,'NEW2022'!D:D,0)),0)</f>
        <v>0</v>
      </c>
      <c r="AU713" s="174">
        <f>IFERROR(INDEX('Quiet Items'!H:H,MATCH($D713,'Quiet Items'!D:D,0)),0)</f>
        <v>0</v>
      </c>
      <c r="AV713" s="174">
        <f>IFERROR(INDEX('Quiet Items'!J:J,MATCH($D713,'Quiet Items'!D:D,0)),0)</f>
        <v>0</v>
      </c>
      <c r="AW713" s="174">
        <f>IFERROR(INDEX('1.4G'!H:H,MATCH($D713,'1.4G'!D:D,0)),0)</f>
        <v>0</v>
      </c>
      <c r="AX713" s="174">
        <f>IFERROR(INDEX('1.4G'!J:J,MATCH($D713,'1.4G'!D:D,0)),0)</f>
        <v>0</v>
      </c>
      <c r="AY713" s="174">
        <f t="shared" si="112"/>
        <v>0</v>
      </c>
      <c r="AZ713" s="174">
        <f t="shared" si="113"/>
        <v>0</v>
      </c>
      <c r="BA713" s="175">
        <f>IFERROR(Table1[[#This Row],[Line total ordered for now]]*Table1[[#This Row],[GUARANTEED PRICE
for STOCK orders collected before 31.3.22]],0)</f>
        <v>0</v>
      </c>
      <c r="BB713" s="175">
        <f t="shared" si="116"/>
        <v>0</v>
      </c>
      <c r="BC713" s="176">
        <f>(AZ713+Table1[[#This Row],[Line total ordered for now]])*Z713</f>
        <v>0</v>
      </c>
      <c r="BD713" s="200">
        <v>71.479763349934927</v>
      </c>
      <c r="BE713" s="65"/>
      <c r="BF713" s="65"/>
      <c r="BG713" s="65"/>
      <c r="BH713" s="65"/>
      <c r="BI713" s="65"/>
      <c r="BJ713" s="65"/>
      <c r="BK713" s="65"/>
      <c r="BL713" s="55"/>
      <c r="BM713"/>
      <c r="BN713"/>
      <c r="BO713"/>
      <c r="BP713"/>
      <c r="BQ713"/>
      <c r="BR713"/>
      <c r="BS713"/>
      <c r="BT713"/>
    </row>
    <row r="714" spans="1:72" ht="15.75">
      <c r="A714" s="202">
        <v>711</v>
      </c>
      <c r="B714" s="68" t="s">
        <v>6378</v>
      </c>
      <c r="C714" s="149" t="s">
        <v>159</v>
      </c>
      <c r="D714" s="149" t="s">
        <v>3079</v>
      </c>
      <c r="E714" s="149" t="s">
        <v>3080</v>
      </c>
      <c r="F714" s="158" t="str">
        <f t="shared" si="111"/>
        <v>Video</v>
      </c>
      <c r="G714" s="187">
        <v>0</v>
      </c>
      <c r="H714" s="150"/>
      <c r="I714" s="184">
        <v>72.36</v>
      </c>
      <c r="J714" s="150"/>
      <c r="K714" s="151">
        <v>42.386522003697372</v>
      </c>
      <c r="L714" s="152">
        <v>77.14347004672922</v>
      </c>
      <c r="M714" s="152">
        <v>84.773044007394745</v>
      </c>
      <c r="N714" s="153" t="s">
        <v>148</v>
      </c>
      <c r="O714" s="154">
        <v>2</v>
      </c>
      <c r="P714" s="153">
        <v>22</v>
      </c>
      <c r="Q714" s="153" t="s">
        <v>147</v>
      </c>
      <c r="R714" s="155">
        <v>16</v>
      </c>
      <c r="S714" s="155">
        <v>2.2000000000000002</v>
      </c>
      <c r="T714" s="155">
        <v>0.3</v>
      </c>
      <c r="U714" s="154" t="s">
        <v>94</v>
      </c>
      <c r="V714" s="153" t="s">
        <v>89</v>
      </c>
      <c r="W714" s="153" t="s">
        <v>627</v>
      </c>
      <c r="X714" s="151" t="s">
        <v>6378</v>
      </c>
      <c r="Y714" s="151" t="s">
        <v>6378</v>
      </c>
      <c r="Z714" s="156">
        <v>6.0499999999999998E-2</v>
      </c>
      <c r="AA714" s="153" t="s">
        <v>624</v>
      </c>
      <c r="AB714" s="153" t="s">
        <v>4998</v>
      </c>
      <c r="AC714" s="153" t="s">
        <v>4902</v>
      </c>
      <c r="AD714" s="157" t="s">
        <v>3081</v>
      </c>
      <c r="AE714" s="110">
        <v>0</v>
      </c>
      <c r="AF714" s="110">
        <v>74</v>
      </c>
      <c r="AG714" s="112">
        <f t="shared" si="117"/>
        <v>0</v>
      </c>
      <c r="AH714" s="110">
        <f>SUM(AG$4:AG714)</f>
        <v>17</v>
      </c>
      <c r="AI714" s="112">
        <f t="shared" si="115"/>
        <v>0</v>
      </c>
      <c r="AJ714" s="110">
        <f>COUNTIF(AI$4:AI714,"&gt;0")</f>
        <v>106</v>
      </c>
      <c r="AK714" s="110">
        <v>0</v>
      </c>
      <c r="AL714" s="110">
        <v>81</v>
      </c>
      <c r="AM714" s="172" t="str">
        <f>IF(OR(Table1[[#This Row],[Line total ordered for now]]&gt;0,Table1[[#This Row],[Line total ordered for season]]&gt;0),1,"")</f>
        <v/>
      </c>
      <c r="AN714" s="173">
        <f>COUNTIF(AM$4:AM714,"&gt;0")</f>
        <v>0</v>
      </c>
      <c r="AO714" s="173">
        <f>Table1[[#This Row],[ORDER QUANTITY
to be collected BEFORE 31.3.22]]</f>
        <v>0</v>
      </c>
      <c r="AP714" s="174">
        <f t="shared" si="114"/>
        <v>0</v>
      </c>
      <c r="AQ714" s="174">
        <f>IFERROR(INDEX(Retail!H:H,MATCH($D714,Retail!$D:$D,0)),0)</f>
        <v>0</v>
      </c>
      <c r="AR714" s="174">
        <f>IFERROR(INDEX(Retail!J:J,MATCH($D714,Retail!$D:$D,0)),0)</f>
        <v>0</v>
      </c>
      <c r="AS714" s="174">
        <f>IFERROR(INDEX('NEW2022'!H:H,MATCH($D714,'NEW2022'!D:D,0)),0)</f>
        <v>0</v>
      </c>
      <c r="AT714" s="174">
        <f>IFERROR(INDEX('NEW2022'!J:J,MATCH($D714,'NEW2022'!D:D,0)),0)</f>
        <v>0</v>
      </c>
      <c r="AU714" s="174">
        <f>IFERROR(INDEX('Quiet Items'!H:H,MATCH($D714,'Quiet Items'!D:D,0)),0)</f>
        <v>0</v>
      </c>
      <c r="AV714" s="174">
        <f>IFERROR(INDEX('Quiet Items'!J:J,MATCH($D714,'Quiet Items'!D:D,0)),0)</f>
        <v>0</v>
      </c>
      <c r="AW714" s="174">
        <f>IFERROR(INDEX('1.4G'!H:H,MATCH($D714,'1.4G'!D:D,0)),0)</f>
        <v>0</v>
      </c>
      <c r="AX714" s="174">
        <f>IFERROR(INDEX('1.4G'!J:J,MATCH($D714,'1.4G'!D:D,0)),0)</f>
        <v>0</v>
      </c>
      <c r="AY714" s="174">
        <f t="shared" si="112"/>
        <v>0</v>
      </c>
      <c r="AZ714" s="174">
        <f t="shared" si="113"/>
        <v>0</v>
      </c>
      <c r="BA714" s="175">
        <f>IFERROR(Table1[[#This Row],[Line total ordered for now]]*Table1[[#This Row],[GUARANTEED PRICE
for STOCK orders collected before 31.3.22]],0)</f>
        <v>0</v>
      </c>
      <c r="BB714" s="175">
        <f t="shared" si="116"/>
        <v>0</v>
      </c>
      <c r="BC714" s="176">
        <f>(AZ714+Table1[[#This Row],[Line total ordered for now]])*Z714</f>
        <v>0</v>
      </c>
      <c r="BD714" s="200">
        <v>72.057087406285532</v>
      </c>
      <c r="BE714" s="65"/>
      <c r="BF714" s="65"/>
      <c r="BG714" s="65"/>
      <c r="BH714" s="65"/>
      <c r="BI714" s="65"/>
      <c r="BJ714" s="65"/>
      <c r="BK714" s="65"/>
      <c r="BL714" s="55"/>
      <c r="BM714"/>
      <c r="BN714"/>
      <c r="BO714"/>
      <c r="BP714"/>
      <c r="BQ714"/>
      <c r="BR714"/>
      <c r="BS714"/>
      <c r="BT714"/>
    </row>
    <row r="715" spans="1:72" ht="15.75">
      <c r="A715" s="202">
        <v>712</v>
      </c>
      <c r="B715" s="68" t="s">
        <v>6378</v>
      </c>
      <c r="C715" s="149" t="s">
        <v>159</v>
      </c>
      <c r="D715" s="149" t="s">
        <v>3824</v>
      </c>
      <c r="E715" s="149" t="s">
        <v>3825</v>
      </c>
      <c r="F715" s="158" t="str">
        <f t="shared" si="111"/>
        <v>Video</v>
      </c>
      <c r="G715" s="187">
        <v>12</v>
      </c>
      <c r="H715" s="150"/>
      <c r="I715" s="184">
        <v>72.72</v>
      </c>
      <c r="J715" s="150"/>
      <c r="K715" s="151">
        <v>43.665554604797229</v>
      </c>
      <c r="L715" s="152">
        <v>79.471309380730958</v>
      </c>
      <c r="M715" s="152">
        <v>87.331109209594459</v>
      </c>
      <c r="N715" s="153" t="s">
        <v>148</v>
      </c>
      <c r="O715" s="154">
        <v>2</v>
      </c>
      <c r="P715" s="153">
        <v>20</v>
      </c>
      <c r="Q715" s="153" t="s">
        <v>147</v>
      </c>
      <c r="R715" s="155">
        <v>16</v>
      </c>
      <c r="S715" s="155">
        <v>2.2000000000000002</v>
      </c>
      <c r="T715" s="155">
        <v>0.3</v>
      </c>
      <c r="U715" s="154" t="s">
        <v>94</v>
      </c>
      <c r="V715" s="153" t="s">
        <v>89</v>
      </c>
      <c r="W715" s="153" t="s">
        <v>627</v>
      </c>
      <c r="X715" s="151" t="s">
        <v>6378</v>
      </c>
      <c r="Y715" s="151" t="s">
        <v>6378</v>
      </c>
      <c r="Z715" s="156">
        <v>6.0499999999999998E-2</v>
      </c>
      <c r="AA715" s="153" t="s">
        <v>624</v>
      </c>
      <c r="AB715" s="153" t="s">
        <v>4951</v>
      </c>
      <c r="AC715" s="153" t="s">
        <v>795</v>
      </c>
      <c r="AD715" s="157" t="s">
        <v>3826</v>
      </c>
      <c r="AE715" s="110">
        <v>0</v>
      </c>
      <c r="AF715" s="110">
        <v>74</v>
      </c>
      <c r="AG715" s="112">
        <f t="shared" si="117"/>
        <v>0</v>
      </c>
      <c r="AH715" s="110">
        <f>SUM(AG$4:AG715)</f>
        <v>17</v>
      </c>
      <c r="AI715" s="112">
        <f t="shared" si="115"/>
        <v>0</v>
      </c>
      <c r="AJ715" s="110">
        <f>COUNTIF(AI$4:AI715,"&gt;0")</f>
        <v>106</v>
      </c>
      <c r="AK715" s="110">
        <v>0</v>
      </c>
      <c r="AL715" s="110">
        <v>81</v>
      </c>
      <c r="AM715" s="172" t="str">
        <f>IF(OR(Table1[[#This Row],[Line total ordered for now]]&gt;0,Table1[[#This Row],[Line total ordered for season]]&gt;0),1,"")</f>
        <v/>
      </c>
      <c r="AN715" s="173">
        <f>COUNTIF(AM$4:AM715,"&gt;0")</f>
        <v>0</v>
      </c>
      <c r="AO715" s="173">
        <f>Table1[[#This Row],[ORDER QUANTITY
to be collected BEFORE 31.3.22]]</f>
        <v>0</v>
      </c>
      <c r="AP715" s="174">
        <f t="shared" si="114"/>
        <v>0</v>
      </c>
      <c r="AQ715" s="174">
        <f>IFERROR(INDEX(Retail!H:H,MATCH($D715,Retail!$D:$D,0)),0)</f>
        <v>0</v>
      </c>
      <c r="AR715" s="174">
        <f>IFERROR(INDEX(Retail!J:J,MATCH($D715,Retail!$D:$D,0)),0)</f>
        <v>0</v>
      </c>
      <c r="AS715" s="174">
        <f>IFERROR(INDEX('NEW2022'!H:H,MATCH($D715,'NEW2022'!D:D,0)),0)</f>
        <v>0</v>
      </c>
      <c r="AT715" s="174">
        <f>IFERROR(INDEX('NEW2022'!J:J,MATCH($D715,'NEW2022'!D:D,0)),0)</f>
        <v>0</v>
      </c>
      <c r="AU715" s="174">
        <f>IFERROR(INDEX('Quiet Items'!H:H,MATCH($D715,'Quiet Items'!D:D,0)),0)</f>
        <v>0</v>
      </c>
      <c r="AV715" s="174">
        <f>IFERROR(INDEX('Quiet Items'!J:J,MATCH($D715,'Quiet Items'!D:D,0)),0)</f>
        <v>0</v>
      </c>
      <c r="AW715" s="174">
        <f>IFERROR(INDEX('1.4G'!H:H,MATCH($D715,'1.4G'!D:D,0)),0)</f>
        <v>0</v>
      </c>
      <c r="AX715" s="174">
        <f>IFERROR(INDEX('1.4G'!J:J,MATCH($D715,'1.4G'!D:D,0)),0)</f>
        <v>0</v>
      </c>
      <c r="AY715" s="174">
        <f t="shared" si="112"/>
        <v>0</v>
      </c>
      <c r="AZ715" s="174">
        <f t="shared" si="113"/>
        <v>0</v>
      </c>
      <c r="BA715" s="175">
        <f>IFERROR(Table1[[#This Row],[Line total ordered for now]]*Table1[[#This Row],[GUARANTEED PRICE
for STOCK orders collected before 31.3.22]],0)</f>
        <v>0</v>
      </c>
      <c r="BB715" s="175">
        <f t="shared" si="116"/>
        <v>0</v>
      </c>
      <c r="BC715" s="176">
        <f>(AZ715+Table1[[#This Row],[Line total ordered for now]])*Z715</f>
        <v>0</v>
      </c>
      <c r="BD715" s="200">
        <v>74.231442828155295</v>
      </c>
      <c r="BE715" s="65"/>
      <c r="BF715" s="65"/>
      <c r="BG715" s="65"/>
      <c r="BH715" s="65"/>
      <c r="BI715" s="65"/>
      <c r="BJ715" s="65"/>
      <c r="BK715" s="65"/>
      <c r="BL715" s="55"/>
      <c r="BM715"/>
      <c r="BN715"/>
      <c r="BO715"/>
      <c r="BP715"/>
      <c r="BQ715"/>
      <c r="BR715"/>
      <c r="BS715"/>
      <c r="BT715"/>
    </row>
    <row r="716" spans="1:72" ht="15.75">
      <c r="A716" s="202">
        <v>713</v>
      </c>
      <c r="B716" s="68" t="s">
        <v>6378</v>
      </c>
      <c r="C716" s="149" t="s">
        <v>159</v>
      </c>
      <c r="D716" s="149" t="s">
        <v>2014</v>
      </c>
      <c r="E716" s="149" t="s">
        <v>2015</v>
      </c>
      <c r="F716" s="158" t="str">
        <f t="shared" si="111"/>
        <v>Video</v>
      </c>
      <c r="G716" s="187">
        <v>0</v>
      </c>
      <c r="H716" s="150"/>
      <c r="I716" s="184">
        <v>73.14</v>
      </c>
      <c r="J716" s="150"/>
      <c r="K716" s="151">
        <v>39.834142905982901</v>
      </c>
      <c r="L716" s="152">
        <v>74.602800000000002</v>
      </c>
      <c r="M716" s="152">
        <v>79.668285811965802</v>
      </c>
      <c r="N716" s="153" t="s">
        <v>148</v>
      </c>
      <c r="O716" s="154">
        <v>2</v>
      </c>
      <c r="P716" s="153">
        <v>23</v>
      </c>
      <c r="Q716" s="153" t="s">
        <v>147</v>
      </c>
      <c r="R716" s="155">
        <v>15.4</v>
      </c>
      <c r="S716" s="155">
        <v>2.25</v>
      </c>
      <c r="T716" s="155">
        <v>0.3</v>
      </c>
      <c r="U716" s="154" t="s">
        <v>94</v>
      </c>
      <c r="V716" s="153" t="s">
        <v>89</v>
      </c>
      <c r="W716" s="153" t="s">
        <v>627</v>
      </c>
      <c r="X716" s="151" t="s">
        <v>6378</v>
      </c>
      <c r="Y716" s="151" t="s">
        <v>6378</v>
      </c>
      <c r="Z716" s="156">
        <v>5.7099999999999998E-2</v>
      </c>
      <c r="AA716" s="153" t="s">
        <v>624</v>
      </c>
      <c r="AB716" s="153" t="s">
        <v>5147</v>
      </c>
      <c r="AC716" s="153" t="s">
        <v>164</v>
      </c>
      <c r="AD716" s="157" t="s">
        <v>2016</v>
      </c>
      <c r="AE716" s="110">
        <v>0</v>
      </c>
      <c r="AF716" s="110">
        <v>74</v>
      </c>
      <c r="AG716" s="112">
        <f t="shared" si="117"/>
        <v>0</v>
      </c>
      <c r="AH716" s="110">
        <f>SUM(AG$4:AG716)</f>
        <v>17</v>
      </c>
      <c r="AI716" s="112">
        <f t="shared" si="115"/>
        <v>0</v>
      </c>
      <c r="AJ716" s="110">
        <f>COUNTIF(AI$4:AI716,"&gt;0")</f>
        <v>106</v>
      </c>
      <c r="AK716" s="110">
        <v>0</v>
      </c>
      <c r="AL716" s="110">
        <v>81</v>
      </c>
      <c r="AM716" s="172" t="str">
        <f>IF(OR(Table1[[#This Row],[Line total ordered for now]]&gt;0,Table1[[#This Row],[Line total ordered for season]]&gt;0),1,"")</f>
        <v/>
      </c>
      <c r="AN716" s="173">
        <f>COUNTIF(AM$4:AM716,"&gt;0")</f>
        <v>0</v>
      </c>
      <c r="AO716" s="173">
        <f>Table1[[#This Row],[ORDER QUANTITY
to be collected BEFORE 31.3.22]]</f>
        <v>0</v>
      </c>
      <c r="AP716" s="174">
        <f t="shared" si="114"/>
        <v>0</v>
      </c>
      <c r="AQ716" s="174">
        <f>IFERROR(INDEX(Retail!H:H,MATCH($D716,Retail!$D:$D,0)),0)</f>
        <v>0</v>
      </c>
      <c r="AR716" s="174">
        <f>IFERROR(INDEX(Retail!J:J,MATCH($D716,Retail!$D:$D,0)),0)</f>
        <v>0</v>
      </c>
      <c r="AS716" s="174">
        <f>IFERROR(INDEX('NEW2022'!H:H,MATCH($D716,'NEW2022'!D:D,0)),0)</f>
        <v>0</v>
      </c>
      <c r="AT716" s="174">
        <f>IFERROR(INDEX('NEW2022'!J:J,MATCH($D716,'NEW2022'!D:D,0)),0)</f>
        <v>0</v>
      </c>
      <c r="AU716" s="174">
        <f>IFERROR(INDEX('Quiet Items'!H:H,MATCH($D716,'Quiet Items'!D:D,0)),0)</f>
        <v>0</v>
      </c>
      <c r="AV716" s="174">
        <f>IFERROR(INDEX('Quiet Items'!J:J,MATCH($D716,'Quiet Items'!D:D,0)),0)</f>
        <v>0</v>
      </c>
      <c r="AW716" s="174">
        <f>IFERROR(INDEX('1.4G'!H:H,MATCH($D716,'1.4G'!D:D,0)),0)</f>
        <v>0</v>
      </c>
      <c r="AX716" s="174">
        <f>IFERROR(INDEX('1.4G'!J:J,MATCH($D716,'1.4G'!D:D,0)),0)</f>
        <v>0</v>
      </c>
      <c r="AY716" s="174">
        <f t="shared" si="112"/>
        <v>0</v>
      </c>
      <c r="AZ716" s="174">
        <f t="shared" si="113"/>
        <v>0</v>
      </c>
      <c r="BA716" s="175">
        <f>IFERROR(Table1[[#This Row],[Line total ordered for now]]*Table1[[#This Row],[GUARANTEED PRICE
for STOCK orders collected before 31.3.22]],0)</f>
        <v>0</v>
      </c>
      <c r="BB716" s="175">
        <f t="shared" si="116"/>
        <v>0</v>
      </c>
      <c r="BC716" s="176">
        <f>(AZ716+Table1[[#This Row],[Line total ordered for now]])*Z716</f>
        <v>0</v>
      </c>
      <c r="BD716" s="200">
        <v>67.718042940170932</v>
      </c>
      <c r="BE716" s="65"/>
      <c r="BF716" s="65"/>
      <c r="BG716" s="65"/>
      <c r="BH716" s="65"/>
      <c r="BI716" s="65"/>
      <c r="BJ716" s="65"/>
      <c r="BK716" s="65"/>
      <c r="BL716" s="55"/>
      <c r="BM716"/>
      <c r="BN716"/>
      <c r="BO716"/>
      <c r="BP716"/>
      <c r="BQ716"/>
      <c r="BR716"/>
      <c r="BS716"/>
      <c r="BT716"/>
    </row>
    <row r="717" spans="1:72" ht="15.75">
      <c r="A717" s="202">
        <v>714</v>
      </c>
      <c r="B717" s="68" t="s">
        <v>6378</v>
      </c>
      <c r="C717" s="149" t="s">
        <v>159</v>
      </c>
      <c r="D717" s="149" t="s">
        <v>1588</v>
      </c>
      <c r="E717" s="149" t="s">
        <v>1589</v>
      </c>
      <c r="F717" s="158" t="str">
        <f t="shared" si="111"/>
        <v>Video</v>
      </c>
      <c r="G717" s="187">
        <v>17</v>
      </c>
      <c r="H717" s="150"/>
      <c r="I717" s="184">
        <v>73.349999999999994</v>
      </c>
      <c r="J717" s="150"/>
      <c r="K717" s="151">
        <v>42.005000000000003</v>
      </c>
      <c r="L717" s="152">
        <v>76.449100000000001</v>
      </c>
      <c r="M717" s="152">
        <v>84.01</v>
      </c>
      <c r="N717" s="153" t="s">
        <v>148</v>
      </c>
      <c r="O717" s="154">
        <v>2</v>
      </c>
      <c r="P717" s="153">
        <v>20</v>
      </c>
      <c r="Q717" s="153" t="s">
        <v>147</v>
      </c>
      <c r="R717" s="155">
        <v>17</v>
      </c>
      <c r="S717" s="155">
        <v>2.2599999999999998</v>
      </c>
      <c r="T717" s="155">
        <v>0.3</v>
      </c>
      <c r="U717" s="154" t="s">
        <v>94</v>
      </c>
      <c r="V717" s="153" t="s">
        <v>89</v>
      </c>
      <c r="W717" s="153" t="s">
        <v>627</v>
      </c>
      <c r="X717" s="151" t="s">
        <v>6378</v>
      </c>
      <c r="Y717" s="151" t="s">
        <v>6378</v>
      </c>
      <c r="Z717" s="156">
        <v>6.1600000000000002E-2</v>
      </c>
      <c r="AA717" s="153" t="s">
        <v>624</v>
      </c>
      <c r="AB717" s="153" t="s">
        <v>5138</v>
      </c>
      <c r="AC717" s="153" t="s">
        <v>149</v>
      </c>
      <c r="AD717" s="157" t="s">
        <v>1590</v>
      </c>
      <c r="AE717" s="110">
        <v>0</v>
      </c>
      <c r="AF717" s="110">
        <v>74</v>
      </c>
      <c r="AG717" s="112">
        <f t="shared" si="117"/>
        <v>0</v>
      </c>
      <c r="AH717" s="110">
        <f>SUM(AG$4:AG717)</f>
        <v>17</v>
      </c>
      <c r="AI717" s="112">
        <f t="shared" si="115"/>
        <v>0</v>
      </c>
      <c r="AJ717" s="110">
        <f>COUNTIF(AI$4:AI717,"&gt;0")</f>
        <v>106</v>
      </c>
      <c r="AK717" s="110">
        <v>0</v>
      </c>
      <c r="AL717" s="110">
        <v>81</v>
      </c>
      <c r="AM717" s="172" t="str">
        <f>IF(OR(Table1[[#This Row],[Line total ordered for now]]&gt;0,Table1[[#This Row],[Line total ordered for season]]&gt;0),1,"")</f>
        <v/>
      </c>
      <c r="AN717" s="173">
        <f>COUNTIF(AM$4:AM717,"&gt;0")</f>
        <v>0</v>
      </c>
      <c r="AO717" s="173">
        <f>Table1[[#This Row],[ORDER QUANTITY
to be collected BEFORE 31.3.22]]</f>
        <v>0</v>
      </c>
      <c r="AP717" s="174">
        <f t="shared" si="114"/>
        <v>0</v>
      </c>
      <c r="AQ717" s="174">
        <f>IFERROR(INDEX(Retail!H:H,MATCH($D717,Retail!$D:$D,0)),0)</f>
        <v>0</v>
      </c>
      <c r="AR717" s="174">
        <f>IFERROR(INDEX(Retail!J:J,MATCH($D717,Retail!$D:$D,0)),0)</f>
        <v>0</v>
      </c>
      <c r="AS717" s="174">
        <f>IFERROR(INDEX('NEW2022'!H:H,MATCH($D717,'NEW2022'!D:D,0)),0)</f>
        <v>0</v>
      </c>
      <c r="AT717" s="174">
        <f>IFERROR(INDEX('NEW2022'!J:J,MATCH($D717,'NEW2022'!D:D,0)),0)</f>
        <v>0</v>
      </c>
      <c r="AU717" s="174">
        <f>IFERROR(INDEX('Quiet Items'!H:H,MATCH($D717,'Quiet Items'!D:D,0)),0)</f>
        <v>0</v>
      </c>
      <c r="AV717" s="174">
        <f>IFERROR(INDEX('Quiet Items'!J:J,MATCH($D717,'Quiet Items'!D:D,0)),0)</f>
        <v>0</v>
      </c>
      <c r="AW717" s="174">
        <f>IFERROR(INDEX('1.4G'!H:H,MATCH($D717,'1.4G'!D:D,0)),0)</f>
        <v>0</v>
      </c>
      <c r="AX717" s="174">
        <f>IFERROR(INDEX('1.4G'!J:J,MATCH($D717,'1.4G'!D:D,0)),0)</f>
        <v>0</v>
      </c>
      <c r="AY717" s="174">
        <f t="shared" si="112"/>
        <v>0</v>
      </c>
      <c r="AZ717" s="174">
        <f t="shared" si="113"/>
        <v>0</v>
      </c>
      <c r="BA717" s="175">
        <f>IFERROR(Table1[[#This Row],[Line total ordered for now]]*Table1[[#This Row],[GUARANTEED PRICE
for STOCK orders collected before 31.3.22]],0)</f>
        <v>0</v>
      </c>
      <c r="BB717" s="175">
        <f t="shared" si="116"/>
        <v>0</v>
      </c>
      <c r="BC717" s="176">
        <f>(AZ717+Table1[[#This Row],[Line total ordered for now]])*Z717</f>
        <v>0</v>
      </c>
      <c r="BD717" s="200">
        <v>71.408500000000004</v>
      </c>
      <c r="BE717" s="65"/>
      <c r="BF717" s="65"/>
      <c r="BG717" s="65"/>
      <c r="BH717" s="65"/>
      <c r="BI717" s="65"/>
      <c r="BJ717" s="65"/>
      <c r="BK717" s="65"/>
      <c r="BL717" s="55"/>
      <c r="BM717"/>
      <c r="BN717"/>
      <c r="BO717"/>
      <c r="BP717"/>
      <c r="BQ717"/>
      <c r="BR717"/>
      <c r="BS717"/>
      <c r="BT717"/>
    </row>
    <row r="718" spans="1:72" ht="15.75">
      <c r="A718" s="202">
        <v>715</v>
      </c>
      <c r="B718" s="68" t="s">
        <v>6378</v>
      </c>
      <c r="C718" s="149" t="s">
        <v>159</v>
      </c>
      <c r="D718" s="149" t="s">
        <v>3988</v>
      </c>
      <c r="E718" s="149" t="s">
        <v>3989</v>
      </c>
      <c r="F718" s="158" t="str">
        <f t="shared" si="111"/>
        <v>Video</v>
      </c>
      <c r="G718" s="187">
        <v>0</v>
      </c>
      <c r="H718" s="150"/>
      <c r="I718" s="184">
        <v>74.09</v>
      </c>
      <c r="J718" s="150"/>
      <c r="K718" s="151">
        <v>43.036856800687417</v>
      </c>
      <c r="L718" s="152">
        <v>78.327079377251096</v>
      </c>
      <c r="M718" s="152">
        <v>86.073713601374834</v>
      </c>
      <c r="N718" s="153" t="s">
        <v>148</v>
      </c>
      <c r="O718" s="154">
        <v>2</v>
      </c>
      <c r="P718" s="153">
        <v>25</v>
      </c>
      <c r="Q718" s="153" t="s">
        <v>147</v>
      </c>
      <c r="R718" s="155">
        <v>14</v>
      </c>
      <c r="S718" s="155">
        <v>2.4500000000000002</v>
      </c>
      <c r="T718" s="155">
        <v>0.3</v>
      </c>
      <c r="U718" s="154" t="s">
        <v>95</v>
      </c>
      <c r="V718" s="153" t="s">
        <v>88</v>
      </c>
      <c r="W718" s="153" t="s">
        <v>627</v>
      </c>
      <c r="X718" s="151" t="s">
        <v>6378</v>
      </c>
      <c r="Y718" s="151" t="s">
        <v>6378</v>
      </c>
      <c r="Z718" s="156">
        <v>6.1800000000000001E-2</v>
      </c>
      <c r="AA718" s="153" t="s">
        <v>943</v>
      </c>
      <c r="AB718" s="153" t="s">
        <v>5952</v>
      </c>
      <c r="AC718" s="153" t="s">
        <v>2412</v>
      </c>
      <c r="AD718" s="157" t="s">
        <v>3990</v>
      </c>
      <c r="AE718" s="110">
        <v>0</v>
      </c>
      <c r="AF718" s="110">
        <v>74</v>
      </c>
      <c r="AG718" s="112">
        <f t="shared" si="117"/>
        <v>0</v>
      </c>
      <c r="AH718" s="110">
        <f>SUM(AG$4:AG718)</f>
        <v>17</v>
      </c>
      <c r="AI718" s="112">
        <f t="shared" si="115"/>
        <v>0</v>
      </c>
      <c r="AJ718" s="110">
        <f>COUNTIF(AI$4:AI718,"&gt;0")</f>
        <v>106</v>
      </c>
      <c r="AK718" s="110">
        <v>1</v>
      </c>
      <c r="AL718" s="110">
        <v>82</v>
      </c>
      <c r="AM718" s="172" t="str">
        <f>IF(OR(Table1[[#This Row],[Line total ordered for now]]&gt;0,Table1[[#This Row],[Line total ordered for season]]&gt;0),1,"")</f>
        <v/>
      </c>
      <c r="AN718" s="173">
        <f>COUNTIF(AM$4:AM718,"&gt;0")</f>
        <v>0</v>
      </c>
      <c r="AO718" s="173">
        <f>Table1[[#This Row],[ORDER QUANTITY
to be collected BEFORE 31.3.22]]</f>
        <v>0</v>
      </c>
      <c r="AP718" s="174">
        <f t="shared" si="114"/>
        <v>0</v>
      </c>
      <c r="AQ718" s="174">
        <f>IFERROR(INDEX(Retail!H:H,MATCH($D718,Retail!$D:$D,0)),0)</f>
        <v>0</v>
      </c>
      <c r="AR718" s="174">
        <f>IFERROR(INDEX(Retail!J:J,MATCH($D718,Retail!$D:$D,0)),0)</f>
        <v>0</v>
      </c>
      <c r="AS718" s="174">
        <f>IFERROR(INDEX('NEW2022'!H:H,MATCH($D718,'NEW2022'!D:D,0)),0)</f>
        <v>0</v>
      </c>
      <c r="AT718" s="174">
        <f>IFERROR(INDEX('NEW2022'!J:J,MATCH($D718,'NEW2022'!D:D,0)),0)</f>
        <v>0</v>
      </c>
      <c r="AU718" s="174">
        <f>IFERROR(INDEX('Quiet Items'!H:H,MATCH($D718,'Quiet Items'!D:D,0)),0)</f>
        <v>0</v>
      </c>
      <c r="AV718" s="174">
        <f>IFERROR(INDEX('Quiet Items'!J:J,MATCH($D718,'Quiet Items'!D:D,0)),0)</f>
        <v>0</v>
      </c>
      <c r="AW718" s="174">
        <f>IFERROR(INDEX('1.4G'!H:H,MATCH($D718,'1.4G'!D:D,0)),0)</f>
        <v>0</v>
      </c>
      <c r="AX718" s="174">
        <f>IFERROR(INDEX('1.4G'!J:J,MATCH($D718,'1.4G'!D:D,0)),0)</f>
        <v>0</v>
      </c>
      <c r="AY718" s="174">
        <f t="shared" si="112"/>
        <v>0</v>
      </c>
      <c r="AZ718" s="174">
        <f t="shared" si="113"/>
        <v>0</v>
      </c>
      <c r="BA718" s="175">
        <f>IFERROR(Table1[[#This Row],[Line total ordered for now]]*Table1[[#This Row],[GUARANTEED PRICE
for STOCK orders collected before 31.3.22]],0)</f>
        <v>0</v>
      </c>
      <c r="BB718" s="175">
        <f t="shared" si="116"/>
        <v>0</v>
      </c>
      <c r="BC718" s="176">
        <f>(AZ718+Table1[[#This Row],[Line total ordered for now]])*Z718</f>
        <v>0</v>
      </c>
      <c r="BD718" s="200">
        <v>73.162656561168603</v>
      </c>
      <c r="BE718" s="65"/>
      <c r="BF718" s="65"/>
      <c r="BG718" s="65"/>
      <c r="BH718" s="65"/>
      <c r="BI718" s="65"/>
      <c r="BJ718" s="65"/>
      <c r="BK718" s="65"/>
      <c r="BL718" s="55"/>
      <c r="BM718"/>
      <c r="BN718"/>
      <c r="BO718"/>
      <c r="BP718"/>
      <c r="BQ718"/>
      <c r="BR718"/>
      <c r="BS718"/>
      <c r="BT718"/>
    </row>
    <row r="719" spans="1:72" ht="15.75">
      <c r="A719" s="202">
        <v>716</v>
      </c>
      <c r="B719" s="68" t="s">
        <v>6378</v>
      </c>
      <c r="C719" s="149" t="s">
        <v>159</v>
      </c>
      <c r="D719" s="149" t="s">
        <v>2927</v>
      </c>
      <c r="E719" s="149" t="s">
        <v>2928</v>
      </c>
      <c r="F719" s="158" t="str">
        <f t="shared" si="111"/>
        <v>Video</v>
      </c>
      <c r="G719" s="187">
        <v>0</v>
      </c>
      <c r="H719" s="150"/>
      <c r="I719" s="184">
        <v>75.16</v>
      </c>
      <c r="J719" s="150"/>
      <c r="K719" s="151">
        <v>43.609680102523562</v>
      </c>
      <c r="L719" s="152">
        <v>79.369617786592883</v>
      </c>
      <c r="M719" s="152">
        <v>87.219360205047124</v>
      </c>
      <c r="N719" s="153" t="s">
        <v>148</v>
      </c>
      <c r="O719" s="154">
        <v>2</v>
      </c>
      <c r="P719" s="153">
        <v>27</v>
      </c>
      <c r="Q719" s="153" t="s">
        <v>146</v>
      </c>
      <c r="R719" s="155">
        <v>14</v>
      </c>
      <c r="S719" s="155">
        <v>2.11</v>
      </c>
      <c r="T719" s="155">
        <v>0.3</v>
      </c>
      <c r="U719" s="154" t="s">
        <v>95</v>
      </c>
      <c r="V719" s="153" t="s">
        <v>88</v>
      </c>
      <c r="W719" s="153" t="s">
        <v>627</v>
      </c>
      <c r="X719" s="151" t="s">
        <v>6378</v>
      </c>
      <c r="Y719" s="151" t="s">
        <v>6378</v>
      </c>
      <c r="Z719" s="156">
        <v>6.1800000000000001E-2</v>
      </c>
      <c r="AA719" s="153" t="s">
        <v>943</v>
      </c>
      <c r="AB719" s="153" t="s">
        <v>5170</v>
      </c>
      <c r="AC719" s="153" t="s">
        <v>164</v>
      </c>
      <c r="AD719" s="157" t="s">
        <v>2929</v>
      </c>
      <c r="AE719" s="110">
        <v>1</v>
      </c>
      <c r="AF719" s="110">
        <v>75</v>
      </c>
      <c r="AG719" s="112">
        <f t="shared" si="117"/>
        <v>0</v>
      </c>
      <c r="AH719" s="110">
        <f>SUM(AG$4:AG719)</f>
        <v>17</v>
      </c>
      <c r="AI719" s="112">
        <f t="shared" si="115"/>
        <v>0</v>
      </c>
      <c r="AJ719" s="110">
        <f>COUNTIF(AI$4:AI719,"&gt;0")</f>
        <v>106</v>
      </c>
      <c r="AK719" s="110">
        <v>1</v>
      </c>
      <c r="AL719" s="110">
        <v>83</v>
      </c>
      <c r="AM719" s="172" t="str">
        <f>IF(OR(Table1[[#This Row],[Line total ordered for now]]&gt;0,Table1[[#This Row],[Line total ordered for season]]&gt;0),1,"")</f>
        <v/>
      </c>
      <c r="AN719" s="173">
        <f>COUNTIF(AM$4:AM719,"&gt;0")</f>
        <v>0</v>
      </c>
      <c r="AO719" s="173">
        <f>Table1[[#This Row],[ORDER QUANTITY
to be collected BEFORE 31.3.22]]</f>
        <v>0</v>
      </c>
      <c r="AP719" s="174">
        <f t="shared" si="114"/>
        <v>0</v>
      </c>
      <c r="AQ719" s="174">
        <f>IFERROR(INDEX(Retail!H:H,MATCH($D719,Retail!$D:$D,0)),0)</f>
        <v>0</v>
      </c>
      <c r="AR719" s="174">
        <f>IFERROR(INDEX(Retail!J:J,MATCH($D719,Retail!$D:$D,0)),0)</f>
        <v>0</v>
      </c>
      <c r="AS719" s="174">
        <f>IFERROR(INDEX('NEW2022'!H:H,MATCH($D719,'NEW2022'!D:D,0)),0)</f>
        <v>0</v>
      </c>
      <c r="AT719" s="174">
        <f>IFERROR(INDEX('NEW2022'!J:J,MATCH($D719,'NEW2022'!D:D,0)),0)</f>
        <v>0</v>
      </c>
      <c r="AU719" s="174">
        <f>IFERROR(INDEX('Quiet Items'!H:H,MATCH($D719,'Quiet Items'!D:D,0)),0)</f>
        <v>0</v>
      </c>
      <c r="AV719" s="174">
        <f>IFERROR(INDEX('Quiet Items'!J:J,MATCH($D719,'Quiet Items'!D:D,0)),0)</f>
        <v>0</v>
      </c>
      <c r="AW719" s="174">
        <f>IFERROR(INDEX('1.4G'!H:H,MATCH($D719,'1.4G'!D:D,0)),0)</f>
        <v>0</v>
      </c>
      <c r="AX719" s="174">
        <f>IFERROR(INDEX('1.4G'!J:J,MATCH($D719,'1.4G'!D:D,0)),0)</f>
        <v>0</v>
      </c>
      <c r="AY719" s="174">
        <f t="shared" si="112"/>
        <v>0</v>
      </c>
      <c r="AZ719" s="174">
        <f t="shared" si="113"/>
        <v>0</v>
      </c>
      <c r="BA719" s="175">
        <f>IFERROR(Table1[[#This Row],[Line total ordered for now]]*Table1[[#This Row],[GUARANTEED PRICE
for STOCK orders collected before 31.3.22]],0)</f>
        <v>0</v>
      </c>
      <c r="BB719" s="175">
        <f t="shared" si="116"/>
        <v>0</v>
      </c>
      <c r="BC719" s="176">
        <f>(AZ719+Table1[[#This Row],[Line total ordered for now]])*Z719</f>
        <v>0</v>
      </c>
      <c r="BD719" s="200">
        <v>74.136456174290061</v>
      </c>
      <c r="BE719" s="65"/>
      <c r="BF719" s="65"/>
      <c r="BG719" s="65"/>
      <c r="BH719" s="65"/>
      <c r="BI719" s="65"/>
      <c r="BJ719" s="65"/>
      <c r="BK719" s="65"/>
      <c r="BL719" s="55"/>
      <c r="BM719"/>
      <c r="BN719"/>
      <c r="BO719"/>
      <c r="BP719"/>
      <c r="BQ719"/>
      <c r="BR719"/>
      <c r="BS719"/>
      <c r="BT719"/>
    </row>
    <row r="720" spans="1:72" ht="15.75">
      <c r="A720" s="202">
        <v>717</v>
      </c>
      <c r="B720" s="68" t="s">
        <v>6378</v>
      </c>
      <c r="C720" s="149" t="s">
        <v>159</v>
      </c>
      <c r="D720" s="149" t="s">
        <v>3290</v>
      </c>
      <c r="E720" s="149" t="s">
        <v>3291</v>
      </c>
      <c r="F720" s="158" t="str">
        <f t="shared" si="111"/>
        <v>Video</v>
      </c>
      <c r="G720" s="187">
        <v>21</v>
      </c>
      <c r="H720" s="150"/>
      <c r="I720" s="184">
        <v>75.290000000000006</v>
      </c>
      <c r="J720" s="150"/>
      <c r="K720" s="151">
        <v>43.120000000000005</v>
      </c>
      <c r="L720" s="152">
        <v>78.478400000000008</v>
      </c>
      <c r="M720" s="152">
        <v>86.240000000000009</v>
      </c>
      <c r="N720" s="153" t="s">
        <v>148</v>
      </c>
      <c r="O720" s="154">
        <v>2</v>
      </c>
      <c r="P720" s="153">
        <v>34</v>
      </c>
      <c r="Q720" s="153" t="s">
        <v>147</v>
      </c>
      <c r="R720" s="155">
        <v>14</v>
      </c>
      <c r="S720" s="155">
        <v>1.96</v>
      </c>
      <c r="T720" s="155">
        <v>0.3</v>
      </c>
      <c r="U720" s="154" t="s">
        <v>94</v>
      </c>
      <c r="V720" s="153" t="s">
        <v>89</v>
      </c>
      <c r="W720" s="153" t="s">
        <v>627</v>
      </c>
      <c r="X720" s="151" t="s">
        <v>6378</v>
      </c>
      <c r="Y720" s="151" t="s">
        <v>6378</v>
      </c>
      <c r="Z720" s="156">
        <v>6.1800000000000001E-2</v>
      </c>
      <c r="AA720" s="153" t="s">
        <v>943</v>
      </c>
      <c r="AB720" s="153" t="s">
        <v>3293</v>
      </c>
      <c r="AC720" s="153" t="s">
        <v>277</v>
      </c>
      <c r="AD720" s="157" t="s">
        <v>3292</v>
      </c>
      <c r="AE720" s="110">
        <v>0</v>
      </c>
      <c r="AF720" s="110">
        <v>75</v>
      </c>
      <c r="AG720" s="112">
        <f t="shared" si="117"/>
        <v>0</v>
      </c>
      <c r="AH720" s="110">
        <f>SUM(AG$4:AG720)</f>
        <v>17</v>
      </c>
      <c r="AI720" s="112">
        <f t="shared" si="115"/>
        <v>0</v>
      </c>
      <c r="AJ720" s="110">
        <f>COUNTIF(AI$4:AI720,"&gt;0")</f>
        <v>106</v>
      </c>
      <c r="AK720" s="110">
        <v>0</v>
      </c>
      <c r="AL720" s="110">
        <v>83</v>
      </c>
      <c r="AM720" s="172" t="str">
        <f>IF(OR(Table1[[#This Row],[Line total ordered for now]]&gt;0,Table1[[#This Row],[Line total ordered for season]]&gt;0),1,"")</f>
        <v/>
      </c>
      <c r="AN720" s="173">
        <f>COUNTIF(AM$4:AM720,"&gt;0")</f>
        <v>0</v>
      </c>
      <c r="AO720" s="173">
        <f>Table1[[#This Row],[ORDER QUANTITY
to be collected BEFORE 31.3.22]]</f>
        <v>0</v>
      </c>
      <c r="AP720" s="174">
        <f t="shared" si="114"/>
        <v>0</v>
      </c>
      <c r="AQ720" s="174">
        <f>IFERROR(INDEX(Retail!H:H,MATCH($D720,Retail!$D:$D,0)),0)</f>
        <v>0</v>
      </c>
      <c r="AR720" s="174">
        <f>IFERROR(INDEX(Retail!J:J,MATCH($D720,Retail!$D:$D,0)),0)</f>
        <v>0</v>
      </c>
      <c r="AS720" s="174">
        <f>IFERROR(INDEX('NEW2022'!H:H,MATCH($D720,'NEW2022'!D:D,0)),0)</f>
        <v>0</v>
      </c>
      <c r="AT720" s="174">
        <f>IFERROR(INDEX('NEW2022'!J:J,MATCH($D720,'NEW2022'!D:D,0)),0)</f>
        <v>0</v>
      </c>
      <c r="AU720" s="174">
        <f>IFERROR(INDEX('Quiet Items'!H:H,MATCH($D720,'Quiet Items'!D:D,0)),0)</f>
        <v>0</v>
      </c>
      <c r="AV720" s="174">
        <f>IFERROR(INDEX('Quiet Items'!J:J,MATCH($D720,'Quiet Items'!D:D,0)),0)</f>
        <v>0</v>
      </c>
      <c r="AW720" s="174">
        <f>IFERROR(INDEX('1.4G'!H:H,MATCH($D720,'1.4G'!D:D,0)),0)</f>
        <v>0</v>
      </c>
      <c r="AX720" s="174">
        <f>IFERROR(INDEX('1.4G'!J:J,MATCH($D720,'1.4G'!D:D,0)),0)</f>
        <v>0</v>
      </c>
      <c r="AY720" s="174">
        <f t="shared" si="112"/>
        <v>0</v>
      </c>
      <c r="AZ720" s="174">
        <f t="shared" si="113"/>
        <v>0</v>
      </c>
      <c r="BA720" s="175">
        <f>IFERROR(Table1[[#This Row],[Line total ordered for now]]*Table1[[#This Row],[GUARANTEED PRICE
for STOCK orders collected before 31.3.22]],0)</f>
        <v>0</v>
      </c>
      <c r="BB720" s="175">
        <f t="shared" si="116"/>
        <v>0</v>
      </c>
      <c r="BC720" s="176">
        <f>(AZ720+Table1[[#This Row],[Line total ordered for now]])*Z720</f>
        <v>0</v>
      </c>
      <c r="BD720" s="200">
        <v>73.304000000000002</v>
      </c>
      <c r="BE720" s="65"/>
      <c r="BF720" s="65"/>
      <c r="BG720" s="65"/>
      <c r="BH720" s="65"/>
      <c r="BI720" s="65"/>
      <c r="BJ720" s="65"/>
      <c r="BK720" s="65"/>
      <c r="BL720" s="55"/>
      <c r="BM720"/>
      <c r="BN720"/>
      <c r="BO720"/>
      <c r="BP720"/>
      <c r="BQ720"/>
      <c r="BR720"/>
      <c r="BS720"/>
      <c r="BT720"/>
    </row>
    <row r="721" spans="1:72" ht="15.75">
      <c r="A721" s="202">
        <v>718</v>
      </c>
      <c r="B721" s="68" t="s">
        <v>6378</v>
      </c>
      <c r="C721" s="149" t="s">
        <v>159</v>
      </c>
      <c r="D721" s="149" t="s">
        <v>876</v>
      </c>
      <c r="E721" s="149" t="s">
        <v>877</v>
      </c>
      <c r="F721" s="158" t="str">
        <f t="shared" si="111"/>
        <v>Video</v>
      </c>
      <c r="G721" s="187">
        <v>0</v>
      </c>
      <c r="H721" s="150"/>
      <c r="I721" s="184">
        <v>75.319999999999993</v>
      </c>
      <c r="J721" s="150"/>
      <c r="K721" s="151">
        <v>44.758010473299045</v>
      </c>
      <c r="L721" s="152">
        <v>81.45957906140427</v>
      </c>
      <c r="M721" s="152">
        <v>89.51602094659809</v>
      </c>
      <c r="N721" s="153" t="s">
        <v>148</v>
      </c>
      <c r="O721" s="154">
        <v>2</v>
      </c>
      <c r="P721" s="153">
        <v>25</v>
      </c>
      <c r="Q721" s="153" t="s">
        <v>147</v>
      </c>
      <c r="R721" s="155">
        <v>16</v>
      </c>
      <c r="S721" s="155">
        <v>2.2000000000000002</v>
      </c>
      <c r="T721" s="155">
        <v>0.3</v>
      </c>
      <c r="U721" s="154" t="s">
        <v>95</v>
      </c>
      <c r="V721" s="153" t="s">
        <v>88</v>
      </c>
      <c r="W721" s="153" t="s">
        <v>627</v>
      </c>
      <c r="X721" s="151" t="s">
        <v>6378</v>
      </c>
      <c r="Y721" s="151" t="s">
        <v>6378</v>
      </c>
      <c r="Z721" s="156">
        <v>6.0499999999999998E-2</v>
      </c>
      <c r="AA721" s="153" t="s">
        <v>624</v>
      </c>
      <c r="AB721" s="153" t="s">
        <v>5027</v>
      </c>
      <c r="AC721" s="153" t="s">
        <v>785</v>
      </c>
      <c r="AD721" s="157" t="s">
        <v>878</v>
      </c>
      <c r="AE721" s="110">
        <v>0</v>
      </c>
      <c r="AF721" s="110">
        <v>75</v>
      </c>
      <c r="AG721" s="112">
        <f t="shared" si="117"/>
        <v>0</v>
      </c>
      <c r="AH721" s="110">
        <f>SUM(AG$4:AG721)</f>
        <v>17</v>
      </c>
      <c r="AI721" s="112">
        <f t="shared" si="115"/>
        <v>0</v>
      </c>
      <c r="AJ721" s="110">
        <f>COUNTIF(AI$4:AI721,"&gt;0")</f>
        <v>106</v>
      </c>
      <c r="AK721" s="110">
        <v>1</v>
      </c>
      <c r="AL721" s="110">
        <v>84</v>
      </c>
      <c r="AM721" s="172" t="str">
        <f>IF(OR(Table1[[#This Row],[Line total ordered for now]]&gt;0,Table1[[#This Row],[Line total ordered for season]]&gt;0),1,"")</f>
        <v/>
      </c>
      <c r="AN721" s="173">
        <f>COUNTIF(AM$4:AM721,"&gt;0")</f>
        <v>0</v>
      </c>
      <c r="AO721" s="173">
        <f>Table1[[#This Row],[ORDER QUANTITY
to be collected BEFORE 31.3.22]]</f>
        <v>0</v>
      </c>
      <c r="AP721" s="174">
        <f t="shared" si="114"/>
        <v>0</v>
      </c>
      <c r="AQ721" s="174">
        <f>IFERROR(INDEX(Retail!H:H,MATCH($D721,Retail!$D:$D,0)),0)</f>
        <v>0</v>
      </c>
      <c r="AR721" s="174">
        <f>IFERROR(INDEX(Retail!J:J,MATCH($D721,Retail!$D:$D,0)),0)</f>
        <v>0</v>
      </c>
      <c r="AS721" s="174">
        <f>IFERROR(INDEX('NEW2022'!H:H,MATCH($D721,'NEW2022'!D:D,0)),0)</f>
        <v>0</v>
      </c>
      <c r="AT721" s="174">
        <f>IFERROR(INDEX('NEW2022'!J:J,MATCH($D721,'NEW2022'!D:D,0)),0)</f>
        <v>0</v>
      </c>
      <c r="AU721" s="174">
        <f>IFERROR(INDEX('Quiet Items'!H:H,MATCH($D721,'Quiet Items'!D:D,0)),0)</f>
        <v>0</v>
      </c>
      <c r="AV721" s="174">
        <f>IFERROR(INDEX('Quiet Items'!J:J,MATCH($D721,'Quiet Items'!D:D,0)),0)</f>
        <v>0</v>
      </c>
      <c r="AW721" s="174">
        <f>IFERROR(INDEX('1.4G'!H:H,MATCH($D721,'1.4G'!D:D,0)),0)</f>
        <v>0</v>
      </c>
      <c r="AX721" s="174">
        <f>IFERROR(INDEX('1.4G'!J:J,MATCH($D721,'1.4G'!D:D,0)),0)</f>
        <v>0</v>
      </c>
      <c r="AY721" s="174">
        <f t="shared" si="112"/>
        <v>0</v>
      </c>
      <c r="AZ721" s="174">
        <f t="shared" si="113"/>
        <v>0</v>
      </c>
      <c r="BA721" s="175">
        <f>IFERROR(Table1[[#This Row],[Line total ordered for now]]*Table1[[#This Row],[GUARANTEED PRICE
for STOCK orders collected before 31.3.22]],0)</f>
        <v>0</v>
      </c>
      <c r="BB721" s="175">
        <f t="shared" si="116"/>
        <v>0</v>
      </c>
      <c r="BC721" s="176">
        <f>(AZ721+Table1[[#This Row],[Line total ordered for now]])*Z721</f>
        <v>0</v>
      </c>
      <c r="BD721" s="200">
        <v>76.088617804608376</v>
      </c>
      <c r="BE721" s="65"/>
      <c r="BF721" s="65"/>
      <c r="BG721" s="65"/>
      <c r="BH721" s="65"/>
      <c r="BI721" s="65"/>
      <c r="BJ721" s="65"/>
      <c r="BK721" s="65"/>
      <c r="BL721" s="55"/>
      <c r="BM721"/>
      <c r="BN721"/>
      <c r="BO721"/>
      <c r="BP721"/>
      <c r="BQ721"/>
      <c r="BR721"/>
      <c r="BS721"/>
      <c r="BT721"/>
    </row>
    <row r="722" spans="1:72" ht="15.75">
      <c r="A722" s="202">
        <v>719</v>
      </c>
      <c r="B722" s="68" t="s">
        <v>6378</v>
      </c>
      <c r="C722" s="149" t="s">
        <v>159</v>
      </c>
      <c r="D722" s="149" t="s">
        <v>1155</v>
      </c>
      <c r="E722" s="149" t="s">
        <v>1156</v>
      </c>
      <c r="F722" s="158" t="str">
        <f t="shared" si="111"/>
        <v>Video</v>
      </c>
      <c r="G722" s="187">
        <v>0</v>
      </c>
      <c r="H722" s="150"/>
      <c r="I722" s="184">
        <v>76.23</v>
      </c>
      <c r="J722" s="150"/>
      <c r="K722" s="151">
        <v>42.911882803381367</v>
      </c>
      <c r="L722" s="152">
        <v>78.099626702154097</v>
      </c>
      <c r="M722" s="152">
        <v>85.823765606762734</v>
      </c>
      <c r="N722" s="153" t="s">
        <v>148</v>
      </c>
      <c r="O722" s="154">
        <v>2</v>
      </c>
      <c r="P722" s="153">
        <v>21</v>
      </c>
      <c r="Q722" s="153" t="s">
        <v>147</v>
      </c>
      <c r="R722" s="155">
        <v>16</v>
      </c>
      <c r="S722" s="155">
        <v>2.2000000000000002</v>
      </c>
      <c r="T722" s="155">
        <v>0.3</v>
      </c>
      <c r="U722" s="154" t="s">
        <v>94</v>
      </c>
      <c r="V722" s="153" t="s">
        <v>89</v>
      </c>
      <c r="W722" s="153" t="s">
        <v>627</v>
      </c>
      <c r="X722" s="151" t="s">
        <v>6378</v>
      </c>
      <c r="Y722" s="151" t="s">
        <v>6378</v>
      </c>
      <c r="Z722" s="156">
        <v>6.0499999999999998E-2</v>
      </c>
      <c r="AA722" s="153" t="s">
        <v>624</v>
      </c>
      <c r="AB722" s="153" t="s">
        <v>4964</v>
      </c>
      <c r="AC722" s="153" t="s">
        <v>795</v>
      </c>
      <c r="AD722" s="157" t="s">
        <v>1157</v>
      </c>
      <c r="AE722" s="110">
        <v>0</v>
      </c>
      <c r="AF722" s="110">
        <v>75</v>
      </c>
      <c r="AG722" s="112">
        <f t="shared" si="117"/>
        <v>0</v>
      </c>
      <c r="AH722" s="110">
        <f>SUM(AG$4:AG722)</f>
        <v>17</v>
      </c>
      <c r="AI722" s="112">
        <f t="shared" si="115"/>
        <v>0</v>
      </c>
      <c r="AJ722" s="110">
        <f>COUNTIF(AI$4:AI722,"&gt;0")</f>
        <v>106</v>
      </c>
      <c r="AK722" s="110">
        <v>0</v>
      </c>
      <c r="AL722" s="110">
        <v>84</v>
      </c>
      <c r="AM722" s="172" t="str">
        <f>IF(OR(Table1[[#This Row],[Line total ordered for now]]&gt;0,Table1[[#This Row],[Line total ordered for season]]&gt;0),1,"")</f>
        <v/>
      </c>
      <c r="AN722" s="173">
        <f>COUNTIF(AM$4:AM722,"&gt;0")</f>
        <v>0</v>
      </c>
      <c r="AO722" s="173">
        <f>Table1[[#This Row],[ORDER QUANTITY
to be collected BEFORE 31.3.22]]</f>
        <v>0</v>
      </c>
      <c r="AP722" s="174">
        <f t="shared" si="114"/>
        <v>0</v>
      </c>
      <c r="AQ722" s="174">
        <f>IFERROR(INDEX(Retail!H:H,MATCH($D722,Retail!$D:$D,0)),0)</f>
        <v>0</v>
      </c>
      <c r="AR722" s="174">
        <f>IFERROR(INDEX(Retail!J:J,MATCH($D722,Retail!$D:$D,0)),0)</f>
        <v>0</v>
      </c>
      <c r="AS722" s="174">
        <f>IFERROR(INDEX('NEW2022'!H:H,MATCH($D722,'NEW2022'!D:D,0)),0)</f>
        <v>0</v>
      </c>
      <c r="AT722" s="174">
        <f>IFERROR(INDEX('NEW2022'!J:J,MATCH($D722,'NEW2022'!D:D,0)),0)</f>
        <v>0</v>
      </c>
      <c r="AU722" s="174">
        <f>IFERROR(INDEX('Quiet Items'!H:H,MATCH($D722,'Quiet Items'!D:D,0)),0)</f>
        <v>0</v>
      </c>
      <c r="AV722" s="174">
        <f>IFERROR(INDEX('Quiet Items'!J:J,MATCH($D722,'Quiet Items'!D:D,0)),0)</f>
        <v>0</v>
      </c>
      <c r="AW722" s="174">
        <f>IFERROR(INDEX('1.4G'!H:H,MATCH($D722,'1.4G'!D:D,0)),0)</f>
        <v>0</v>
      </c>
      <c r="AX722" s="174">
        <f>IFERROR(INDEX('1.4G'!J:J,MATCH($D722,'1.4G'!D:D,0)),0)</f>
        <v>0</v>
      </c>
      <c r="AY722" s="174">
        <f t="shared" si="112"/>
        <v>0</v>
      </c>
      <c r="AZ722" s="174">
        <f t="shared" si="113"/>
        <v>0</v>
      </c>
      <c r="BA722" s="175">
        <f>IFERROR(Table1[[#This Row],[Line total ordered for now]]*Table1[[#This Row],[GUARANTEED PRICE
for STOCK orders collected before 31.3.22]],0)</f>
        <v>0</v>
      </c>
      <c r="BB722" s="175">
        <f t="shared" si="116"/>
        <v>0</v>
      </c>
      <c r="BC722" s="176">
        <f>(AZ722+Table1[[#This Row],[Line total ordered for now]])*Z722</f>
        <v>0</v>
      </c>
      <c r="BD722" s="200">
        <v>72.95020076574832</v>
      </c>
      <c r="BE722" s="65"/>
      <c r="BF722" s="65"/>
      <c r="BG722" s="65"/>
      <c r="BH722" s="65"/>
      <c r="BI722" s="65"/>
      <c r="BJ722" s="65"/>
      <c r="BK722" s="65"/>
      <c r="BL722" s="55"/>
      <c r="BM722"/>
      <c r="BN722"/>
      <c r="BO722"/>
      <c r="BP722"/>
      <c r="BQ722"/>
      <c r="BR722"/>
      <c r="BS722"/>
      <c r="BT722"/>
    </row>
    <row r="723" spans="1:72" ht="15.75">
      <c r="A723" s="202">
        <v>720</v>
      </c>
      <c r="B723" s="68" t="s">
        <v>6378</v>
      </c>
      <c r="C723" s="149" t="s">
        <v>159</v>
      </c>
      <c r="D723" s="149" t="s">
        <v>2392</v>
      </c>
      <c r="E723" s="149" t="s">
        <v>2393</v>
      </c>
      <c r="F723" s="158" t="str">
        <f t="shared" si="111"/>
        <v>Video</v>
      </c>
      <c r="G723" s="187">
        <v>5</v>
      </c>
      <c r="H723" s="150"/>
      <c r="I723" s="184">
        <v>76.23</v>
      </c>
      <c r="J723" s="150"/>
      <c r="K723" s="151">
        <v>43.655000000000001</v>
      </c>
      <c r="L723" s="152">
        <v>79.452100000000002</v>
      </c>
      <c r="M723" s="152">
        <v>87.31</v>
      </c>
      <c r="N723" s="153" t="s">
        <v>148</v>
      </c>
      <c r="O723" s="154">
        <v>2</v>
      </c>
      <c r="P723" s="153">
        <v>25</v>
      </c>
      <c r="Q723" s="153" t="s">
        <v>147</v>
      </c>
      <c r="R723" s="155">
        <v>14</v>
      </c>
      <c r="S723" s="155">
        <v>2.4500000000000002</v>
      </c>
      <c r="T723" s="155">
        <v>0.3</v>
      </c>
      <c r="U723" s="154" t="s">
        <v>94</v>
      </c>
      <c r="V723" s="153" t="s">
        <v>89</v>
      </c>
      <c r="W723" s="153" t="s">
        <v>627</v>
      </c>
      <c r="X723" s="151" t="s">
        <v>6378</v>
      </c>
      <c r="Y723" s="151" t="s">
        <v>6378</v>
      </c>
      <c r="Z723" s="156">
        <v>6.3E-2</v>
      </c>
      <c r="AA723" s="153" t="s">
        <v>1507</v>
      </c>
      <c r="AB723" s="153" t="s">
        <v>5294</v>
      </c>
      <c r="AC723" s="153" t="s">
        <v>4790</v>
      </c>
      <c r="AD723" s="157" t="s">
        <v>2394</v>
      </c>
      <c r="AE723" s="110">
        <v>0</v>
      </c>
      <c r="AF723" s="110">
        <v>75</v>
      </c>
      <c r="AG723" s="112">
        <f t="shared" si="117"/>
        <v>0</v>
      </c>
      <c r="AH723" s="110">
        <f>SUM(AG$4:AG723)</f>
        <v>17</v>
      </c>
      <c r="AI723" s="112">
        <f t="shared" si="115"/>
        <v>0</v>
      </c>
      <c r="AJ723" s="110">
        <f>COUNTIF(AI$4:AI723,"&gt;0")</f>
        <v>106</v>
      </c>
      <c r="AK723" s="110">
        <v>0</v>
      </c>
      <c r="AL723" s="110">
        <v>84</v>
      </c>
      <c r="AM723" s="172" t="str">
        <f>IF(OR(Table1[[#This Row],[Line total ordered for now]]&gt;0,Table1[[#This Row],[Line total ordered for season]]&gt;0),1,"")</f>
        <v/>
      </c>
      <c r="AN723" s="173">
        <f>COUNTIF(AM$4:AM723,"&gt;0")</f>
        <v>0</v>
      </c>
      <c r="AO723" s="173">
        <f>Table1[[#This Row],[ORDER QUANTITY
to be collected BEFORE 31.3.22]]</f>
        <v>0</v>
      </c>
      <c r="AP723" s="174">
        <f t="shared" si="114"/>
        <v>0</v>
      </c>
      <c r="AQ723" s="174">
        <f>IFERROR(INDEX(Retail!H:H,MATCH($D723,Retail!$D:$D,0)),0)</f>
        <v>0</v>
      </c>
      <c r="AR723" s="174">
        <f>IFERROR(INDEX(Retail!J:J,MATCH($D723,Retail!$D:$D,0)),0)</f>
        <v>0</v>
      </c>
      <c r="AS723" s="174">
        <f>IFERROR(INDEX('NEW2022'!H:H,MATCH($D723,'NEW2022'!D:D,0)),0)</f>
        <v>0</v>
      </c>
      <c r="AT723" s="174">
        <f>IFERROR(INDEX('NEW2022'!J:J,MATCH($D723,'NEW2022'!D:D,0)),0)</f>
        <v>0</v>
      </c>
      <c r="AU723" s="174">
        <f>IFERROR(INDEX('Quiet Items'!H:H,MATCH($D723,'Quiet Items'!D:D,0)),0)</f>
        <v>0</v>
      </c>
      <c r="AV723" s="174">
        <f>IFERROR(INDEX('Quiet Items'!J:J,MATCH($D723,'Quiet Items'!D:D,0)),0)</f>
        <v>0</v>
      </c>
      <c r="AW723" s="174">
        <f>IFERROR(INDEX('1.4G'!H:H,MATCH($D723,'1.4G'!D:D,0)),0)</f>
        <v>0</v>
      </c>
      <c r="AX723" s="174">
        <f>IFERROR(INDEX('1.4G'!J:J,MATCH($D723,'1.4G'!D:D,0)),0)</f>
        <v>0</v>
      </c>
      <c r="AY723" s="174">
        <f t="shared" si="112"/>
        <v>0</v>
      </c>
      <c r="AZ723" s="174">
        <f t="shared" si="113"/>
        <v>0</v>
      </c>
      <c r="BA723" s="175">
        <f>IFERROR(Table1[[#This Row],[Line total ordered for now]]*Table1[[#This Row],[GUARANTEED PRICE
for STOCK orders collected before 31.3.22]],0)</f>
        <v>0</v>
      </c>
      <c r="BB723" s="175">
        <f t="shared" si="116"/>
        <v>0</v>
      </c>
      <c r="BC723" s="176">
        <f>(AZ723+Table1[[#This Row],[Line total ordered for now]])*Z723</f>
        <v>0</v>
      </c>
      <c r="BD723" s="200">
        <v>74.213499999999996</v>
      </c>
      <c r="BE723" s="65"/>
      <c r="BF723" s="65"/>
      <c r="BG723" s="65"/>
      <c r="BH723" s="65"/>
      <c r="BI723" s="65"/>
      <c r="BJ723" s="65"/>
      <c r="BK723" s="65"/>
      <c r="BL723" s="55"/>
      <c r="BM723"/>
      <c r="BN723"/>
      <c r="BO723"/>
      <c r="BP723"/>
      <c r="BQ723"/>
      <c r="BR723"/>
      <c r="BS723"/>
      <c r="BT723"/>
    </row>
    <row r="724" spans="1:72" ht="15.75">
      <c r="A724" s="202">
        <v>721</v>
      </c>
      <c r="B724" s="68" t="s">
        <v>6378</v>
      </c>
      <c r="C724" s="149" t="s">
        <v>159</v>
      </c>
      <c r="D724" s="149" t="s">
        <v>1829</v>
      </c>
      <c r="E724" s="149" t="s">
        <v>1830</v>
      </c>
      <c r="F724" s="158" t="str">
        <f t="shared" ref="F724:F789" si="121">IF(LEFT(AD724,4)="http",HYPERLINK(AD724,"Video"),"")</f>
        <v>Video</v>
      </c>
      <c r="G724" s="187">
        <v>6</v>
      </c>
      <c r="H724" s="150"/>
      <c r="I724" s="184">
        <v>76.44</v>
      </c>
      <c r="J724" s="150"/>
      <c r="K724" s="151">
        <v>43.824525080215331</v>
      </c>
      <c r="L724" s="152">
        <v>79.760635645991911</v>
      </c>
      <c r="M724" s="152">
        <v>87.649050160430662</v>
      </c>
      <c r="N724" s="153" t="s">
        <v>148</v>
      </c>
      <c r="O724" s="154">
        <v>2</v>
      </c>
      <c r="P724" s="153">
        <v>20</v>
      </c>
      <c r="Q724" s="153" t="s">
        <v>146</v>
      </c>
      <c r="R724" s="155">
        <v>12</v>
      </c>
      <c r="S724" s="155">
        <v>2</v>
      </c>
      <c r="T724" s="155">
        <v>0.3</v>
      </c>
      <c r="U724" s="154" t="s">
        <v>95</v>
      </c>
      <c r="V724" s="153" t="s">
        <v>88</v>
      </c>
      <c r="W724" s="153" t="s">
        <v>627</v>
      </c>
      <c r="X724" s="151" t="s">
        <v>6378</v>
      </c>
      <c r="Y724" s="151" t="s">
        <v>6378</v>
      </c>
      <c r="Z724" s="156">
        <v>6.0699999999999997E-2</v>
      </c>
      <c r="AA724" s="153" t="s">
        <v>943</v>
      </c>
      <c r="AB724" s="153" t="s">
        <v>5143</v>
      </c>
      <c r="AC724" s="153" t="s">
        <v>164</v>
      </c>
      <c r="AD724" s="157" t="s">
        <v>1831</v>
      </c>
      <c r="AE724" s="110">
        <v>1</v>
      </c>
      <c r="AF724" s="110">
        <v>76</v>
      </c>
      <c r="AG724" s="112">
        <f t="shared" si="117"/>
        <v>0</v>
      </c>
      <c r="AH724" s="110">
        <f>SUM(AG$4:AG724)</f>
        <v>17</v>
      </c>
      <c r="AI724" s="112">
        <f t="shared" si="115"/>
        <v>0</v>
      </c>
      <c r="AJ724" s="110">
        <f>COUNTIF(AI$4:AI724,"&gt;0")</f>
        <v>106</v>
      </c>
      <c r="AK724" s="110">
        <v>1</v>
      </c>
      <c r="AL724" s="110">
        <v>85</v>
      </c>
      <c r="AM724" s="172" t="str">
        <f>IF(OR(Table1[[#This Row],[Line total ordered for now]]&gt;0,Table1[[#This Row],[Line total ordered for season]]&gt;0),1,"")</f>
        <v/>
      </c>
      <c r="AN724" s="173">
        <f>COUNTIF(AM$4:AM724,"&gt;0")</f>
        <v>0</v>
      </c>
      <c r="AO724" s="173">
        <f>Table1[[#This Row],[ORDER QUANTITY
to be collected BEFORE 31.3.22]]</f>
        <v>0</v>
      </c>
      <c r="AP724" s="174">
        <f t="shared" si="114"/>
        <v>0</v>
      </c>
      <c r="AQ724" s="174">
        <f>IFERROR(INDEX(Retail!H:H,MATCH($D724,Retail!$D:$D,0)),0)</f>
        <v>0</v>
      </c>
      <c r="AR724" s="174">
        <f>IFERROR(INDEX(Retail!J:J,MATCH($D724,Retail!$D:$D,0)),0)</f>
        <v>0</v>
      </c>
      <c r="AS724" s="174">
        <f>IFERROR(INDEX('NEW2022'!H:H,MATCH($D724,'NEW2022'!D:D,0)),0)</f>
        <v>0</v>
      </c>
      <c r="AT724" s="174">
        <f>IFERROR(INDEX('NEW2022'!J:J,MATCH($D724,'NEW2022'!D:D,0)),0)</f>
        <v>0</v>
      </c>
      <c r="AU724" s="174">
        <f>IFERROR(INDEX('Quiet Items'!H:H,MATCH($D724,'Quiet Items'!D:D,0)),0)</f>
        <v>0</v>
      </c>
      <c r="AV724" s="174">
        <f>IFERROR(INDEX('Quiet Items'!J:J,MATCH($D724,'Quiet Items'!D:D,0)),0)</f>
        <v>0</v>
      </c>
      <c r="AW724" s="174">
        <f>IFERROR(INDEX('1.4G'!H:H,MATCH($D724,'1.4G'!D:D,0)),0)</f>
        <v>0</v>
      </c>
      <c r="AX724" s="174">
        <f>IFERROR(INDEX('1.4G'!J:J,MATCH($D724,'1.4G'!D:D,0)),0)</f>
        <v>0</v>
      </c>
      <c r="AY724" s="174">
        <f t="shared" ref="AY724:AY789" si="122">IF(OR(AU724&gt;0,AW724&gt;0,AO724&gt;0,AS724&gt;0,AQ724&gt;0),AU724+AW724+AO724+AS724+AQ724,0)</f>
        <v>0</v>
      </c>
      <c r="AZ724" s="174">
        <f t="shared" ref="AZ724:AZ789" si="123">IF(OR(AV724&gt;0,AX724&gt;0,AP724&gt;0,AT724&gt;0,AR724&gt;0),AV724+AX724+AP724+AT724+AR724,0)</f>
        <v>0</v>
      </c>
      <c r="BA724" s="175">
        <f>IFERROR(Table1[[#This Row],[Line total ordered for now]]*Table1[[#This Row],[GUARANTEED PRICE
for STOCK orders collected before 31.3.22]],0)</f>
        <v>0</v>
      </c>
      <c r="BB724" s="175">
        <f t="shared" si="116"/>
        <v>0</v>
      </c>
      <c r="BC724" s="176">
        <f>(AZ724+Table1[[#This Row],[Line total ordered for now]])*Z724</f>
        <v>0</v>
      </c>
      <c r="BD724" s="200">
        <v>74.501692636366059</v>
      </c>
      <c r="BE724" s="65"/>
      <c r="BF724" s="65"/>
      <c r="BG724" s="65"/>
      <c r="BH724" s="65"/>
      <c r="BI724" s="65"/>
      <c r="BJ724" s="65"/>
      <c r="BK724" s="65"/>
      <c r="BL724" s="55"/>
      <c r="BM724"/>
      <c r="BN724"/>
      <c r="BO724"/>
      <c r="BP724"/>
      <c r="BQ724"/>
      <c r="BR724"/>
      <c r="BS724"/>
      <c r="BT724"/>
    </row>
    <row r="725" spans="1:72" ht="15.75">
      <c r="A725" s="202">
        <v>722</v>
      </c>
      <c r="B725" s="68" t="s">
        <v>6378</v>
      </c>
      <c r="C725" s="149" t="s">
        <v>159</v>
      </c>
      <c r="D725" s="149" t="s">
        <v>3982</v>
      </c>
      <c r="E725" s="149" t="s">
        <v>3983</v>
      </c>
      <c r="F725" s="158" t="str">
        <f t="shared" si="121"/>
        <v>Video</v>
      </c>
      <c r="G725" s="187">
        <v>4</v>
      </c>
      <c r="H725" s="150"/>
      <c r="I725" s="184">
        <v>80.36</v>
      </c>
      <c r="J725" s="150"/>
      <c r="K725" s="151">
        <v>44.083053627223876</v>
      </c>
      <c r="L725" s="152">
        <v>81.967200000000005</v>
      </c>
      <c r="M725" s="152">
        <v>88.166107254447752</v>
      </c>
      <c r="N725" s="153" t="s">
        <v>148</v>
      </c>
      <c r="O725" s="154">
        <v>2</v>
      </c>
      <c r="P725" s="153">
        <v>20</v>
      </c>
      <c r="Q725" s="153" t="s">
        <v>147</v>
      </c>
      <c r="R725" s="155">
        <v>17</v>
      </c>
      <c r="S725" s="155">
        <v>2.39</v>
      </c>
      <c r="T725" s="155">
        <v>0.3</v>
      </c>
      <c r="U725" s="154" t="s">
        <v>94</v>
      </c>
      <c r="V725" s="153" t="s">
        <v>89</v>
      </c>
      <c r="W725" s="153" t="s">
        <v>627</v>
      </c>
      <c r="X725" s="151" t="s">
        <v>6378</v>
      </c>
      <c r="Y725" s="151" t="s">
        <v>6378</v>
      </c>
      <c r="Z725" s="156">
        <v>6.1400000000000003E-2</v>
      </c>
      <c r="AA725" s="153" t="s">
        <v>624</v>
      </c>
      <c r="AB725" s="153" t="s">
        <v>4953</v>
      </c>
      <c r="AC725" s="153" t="s">
        <v>795</v>
      </c>
      <c r="AD725" s="157" t="s">
        <v>3984</v>
      </c>
      <c r="AE725" s="110">
        <v>0</v>
      </c>
      <c r="AF725" s="110">
        <v>76</v>
      </c>
      <c r="AG725" s="112">
        <f t="shared" si="117"/>
        <v>0</v>
      </c>
      <c r="AH725" s="110">
        <f>SUM(AG$4:AG725)</f>
        <v>17</v>
      </c>
      <c r="AI725" s="112">
        <f t="shared" si="115"/>
        <v>0</v>
      </c>
      <c r="AJ725" s="110">
        <f>COUNTIF(AI$4:AI725,"&gt;0")</f>
        <v>106</v>
      </c>
      <c r="AK725" s="110">
        <v>0</v>
      </c>
      <c r="AL725" s="110">
        <v>85</v>
      </c>
      <c r="AM725" s="172" t="str">
        <f>IF(OR(Table1[[#This Row],[Line total ordered for now]]&gt;0,Table1[[#This Row],[Line total ordered for season]]&gt;0),1,"")</f>
        <v/>
      </c>
      <c r="AN725" s="173">
        <f>COUNTIF(AM$4:AM725,"&gt;0")</f>
        <v>0</v>
      </c>
      <c r="AO725" s="173">
        <f>Table1[[#This Row],[ORDER QUANTITY
to be collected BEFORE 31.3.22]]</f>
        <v>0</v>
      </c>
      <c r="AP725" s="174">
        <f t="shared" si="114"/>
        <v>0</v>
      </c>
      <c r="AQ725" s="174">
        <f>IFERROR(INDEX(Retail!H:H,MATCH($D725,Retail!$D:$D,0)),0)</f>
        <v>0</v>
      </c>
      <c r="AR725" s="174">
        <f>IFERROR(INDEX(Retail!J:J,MATCH($D725,Retail!$D:$D,0)),0)</f>
        <v>0</v>
      </c>
      <c r="AS725" s="174">
        <f>IFERROR(INDEX('NEW2022'!H:H,MATCH($D725,'NEW2022'!D:D,0)),0)</f>
        <v>0</v>
      </c>
      <c r="AT725" s="174">
        <f>IFERROR(INDEX('NEW2022'!J:J,MATCH($D725,'NEW2022'!D:D,0)),0)</f>
        <v>0</v>
      </c>
      <c r="AU725" s="174">
        <f>IFERROR(INDEX('Quiet Items'!H:H,MATCH($D725,'Quiet Items'!D:D,0)),0)</f>
        <v>0</v>
      </c>
      <c r="AV725" s="174">
        <f>IFERROR(INDEX('Quiet Items'!J:J,MATCH($D725,'Quiet Items'!D:D,0)),0)</f>
        <v>0</v>
      </c>
      <c r="AW725" s="174">
        <f>IFERROR(INDEX('1.4G'!H:H,MATCH($D725,'1.4G'!D:D,0)),0)</f>
        <v>0</v>
      </c>
      <c r="AX725" s="174">
        <f>IFERROR(INDEX('1.4G'!J:J,MATCH($D725,'1.4G'!D:D,0)),0)</f>
        <v>0</v>
      </c>
      <c r="AY725" s="174">
        <f t="shared" si="122"/>
        <v>0</v>
      </c>
      <c r="AZ725" s="174">
        <f t="shared" si="123"/>
        <v>0</v>
      </c>
      <c r="BA725" s="175">
        <f>IFERROR(Table1[[#This Row],[Line total ordered for now]]*Table1[[#This Row],[GUARANTEED PRICE
for STOCK orders collected before 31.3.22]],0)</f>
        <v>0</v>
      </c>
      <c r="BB725" s="175">
        <f t="shared" si="116"/>
        <v>0</v>
      </c>
      <c r="BC725" s="176">
        <f>(AZ725+Table1[[#This Row],[Line total ordered for now]])*Z725</f>
        <v>0</v>
      </c>
      <c r="BD725" s="200">
        <v>74.941191166280589</v>
      </c>
      <c r="BE725" s="65"/>
      <c r="BF725" s="65"/>
      <c r="BG725" s="65"/>
      <c r="BH725" s="65"/>
      <c r="BI725" s="65"/>
      <c r="BJ725" s="65"/>
      <c r="BK725" s="65"/>
      <c r="BL725" s="55"/>
      <c r="BM725"/>
      <c r="BN725"/>
      <c r="BO725"/>
      <c r="BP725"/>
      <c r="BQ725"/>
      <c r="BR725"/>
      <c r="BS725"/>
      <c r="BT725"/>
    </row>
    <row r="726" spans="1:72" ht="15.75">
      <c r="A726" s="202">
        <v>723</v>
      </c>
      <c r="B726" s="68" t="s">
        <v>6378</v>
      </c>
      <c r="C726" s="149" t="s">
        <v>159</v>
      </c>
      <c r="D726" s="149" t="s">
        <v>2962</v>
      </c>
      <c r="E726" s="149" t="s">
        <v>2963</v>
      </c>
      <c r="F726" s="158" t="str">
        <f t="shared" si="121"/>
        <v>Video</v>
      </c>
      <c r="G726" s="187">
        <v>0</v>
      </c>
      <c r="H726" s="150"/>
      <c r="I726" s="184">
        <v>80.569999999999993</v>
      </c>
      <c r="J726" s="150"/>
      <c r="K726" s="151">
        <v>45.655477609081288</v>
      </c>
      <c r="L726" s="152">
        <v>83.09296924852795</v>
      </c>
      <c r="M726" s="152">
        <v>91.310955218162576</v>
      </c>
      <c r="N726" s="153" t="s">
        <v>148</v>
      </c>
      <c r="O726" s="154">
        <v>2</v>
      </c>
      <c r="P726" s="153">
        <v>38</v>
      </c>
      <c r="Q726" s="153" t="s">
        <v>147</v>
      </c>
      <c r="R726" s="155">
        <v>14.8</v>
      </c>
      <c r="S726" s="155">
        <v>2.2999999999999998</v>
      </c>
      <c r="T726" s="155">
        <v>0.3</v>
      </c>
      <c r="U726" s="154" t="s">
        <v>94</v>
      </c>
      <c r="V726" s="153" t="s">
        <v>89</v>
      </c>
      <c r="W726" s="153" t="s">
        <v>627</v>
      </c>
      <c r="X726" s="151" t="s">
        <v>6378</v>
      </c>
      <c r="Y726" s="151" t="s">
        <v>6378</v>
      </c>
      <c r="Z726" s="156">
        <v>6.1800000000000001E-2</v>
      </c>
      <c r="AA726" s="153" t="s">
        <v>939</v>
      </c>
      <c r="AB726" s="153" t="s">
        <v>5248</v>
      </c>
      <c r="AC726" s="153" t="s">
        <v>141</v>
      </c>
      <c r="AD726" s="157" t="s">
        <v>2964</v>
      </c>
      <c r="AE726" s="110">
        <v>0</v>
      </c>
      <c r="AF726" s="110">
        <v>76</v>
      </c>
      <c r="AG726" s="112">
        <f t="shared" si="117"/>
        <v>0</v>
      </c>
      <c r="AH726" s="110">
        <f>SUM(AG$4:AG726)</f>
        <v>17</v>
      </c>
      <c r="AI726" s="112">
        <f t="shared" si="115"/>
        <v>0</v>
      </c>
      <c r="AJ726" s="110">
        <f>COUNTIF(AI$4:AI726,"&gt;0")</f>
        <v>106</v>
      </c>
      <c r="AK726" s="110">
        <v>0</v>
      </c>
      <c r="AL726" s="110">
        <v>85</v>
      </c>
      <c r="AM726" s="172" t="str">
        <f>IF(OR(Table1[[#This Row],[Line total ordered for now]]&gt;0,Table1[[#This Row],[Line total ordered for season]]&gt;0),1,"")</f>
        <v/>
      </c>
      <c r="AN726" s="173">
        <f>COUNTIF(AM$4:AM726,"&gt;0")</f>
        <v>0</v>
      </c>
      <c r="AO726" s="173">
        <f>Table1[[#This Row],[ORDER QUANTITY
to be collected BEFORE 31.3.22]]</f>
        <v>0</v>
      </c>
      <c r="AP726" s="174">
        <f t="shared" si="114"/>
        <v>0</v>
      </c>
      <c r="AQ726" s="174">
        <f>IFERROR(INDEX(Retail!H:H,MATCH($D726,Retail!$D:$D,0)),0)</f>
        <v>0</v>
      </c>
      <c r="AR726" s="174">
        <f>IFERROR(INDEX(Retail!J:J,MATCH($D726,Retail!$D:$D,0)),0)</f>
        <v>0</v>
      </c>
      <c r="AS726" s="174">
        <f>IFERROR(INDEX('NEW2022'!H:H,MATCH($D726,'NEW2022'!D:D,0)),0)</f>
        <v>0</v>
      </c>
      <c r="AT726" s="174">
        <f>IFERROR(INDEX('NEW2022'!J:J,MATCH($D726,'NEW2022'!D:D,0)),0)</f>
        <v>0</v>
      </c>
      <c r="AU726" s="174">
        <f>IFERROR(INDEX('Quiet Items'!H:H,MATCH($D726,'Quiet Items'!D:D,0)),0)</f>
        <v>0</v>
      </c>
      <c r="AV726" s="174">
        <f>IFERROR(INDEX('Quiet Items'!J:J,MATCH($D726,'Quiet Items'!D:D,0)),0)</f>
        <v>0</v>
      </c>
      <c r="AW726" s="174">
        <f>IFERROR(INDEX('1.4G'!H:H,MATCH($D726,'1.4G'!D:D,0)),0)</f>
        <v>0</v>
      </c>
      <c r="AX726" s="174">
        <f>IFERROR(INDEX('1.4G'!J:J,MATCH($D726,'1.4G'!D:D,0)),0)</f>
        <v>0</v>
      </c>
      <c r="AY726" s="174">
        <f t="shared" si="122"/>
        <v>0</v>
      </c>
      <c r="AZ726" s="174">
        <f t="shared" si="123"/>
        <v>0</v>
      </c>
      <c r="BA726" s="175">
        <f>IFERROR(Table1[[#This Row],[Line total ordered for now]]*Table1[[#This Row],[GUARANTEED PRICE
for STOCK orders collected before 31.3.22]],0)</f>
        <v>0</v>
      </c>
      <c r="BB726" s="175">
        <f t="shared" si="116"/>
        <v>0</v>
      </c>
      <c r="BC726" s="176">
        <f>(AZ726+Table1[[#This Row],[Line total ordered for now]])*Z726</f>
        <v>0</v>
      </c>
      <c r="BD726" s="200">
        <v>77.614311935438181</v>
      </c>
      <c r="BE726" s="65"/>
      <c r="BF726" s="65"/>
      <c r="BG726" s="65"/>
      <c r="BH726" s="65"/>
      <c r="BI726" s="65"/>
      <c r="BJ726" s="65"/>
      <c r="BK726" s="65"/>
      <c r="BL726" s="55"/>
      <c r="BM726"/>
      <c r="BN726"/>
      <c r="BO726"/>
      <c r="BP726"/>
      <c r="BQ726"/>
      <c r="BR726"/>
      <c r="BS726"/>
      <c r="BT726"/>
    </row>
    <row r="727" spans="1:72" ht="15.75">
      <c r="A727" s="202">
        <v>724</v>
      </c>
      <c r="B727" s="68" t="s">
        <v>6378</v>
      </c>
      <c r="C727" s="149" t="s">
        <v>159</v>
      </c>
      <c r="D727" s="149" t="s">
        <v>2017</v>
      </c>
      <c r="E727" s="149" t="s">
        <v>2018</v>
      </c>
      <c r="F727" s="158" t="str">
        <f t="shared" si="121"/>
        <v>Video</v>
      </c>
      <c r="G727" s="187">
        <v>5</v>
      </c>
      <c r="H727" s="150"/>
      <c r="I727" s="184">
        <v>85.93</v>
      </c>
      <c r="J727" s="150"/>
      <c r="K727" s="151">
        <v>49.948300476267264</v>
      </c>
      <c r="L727" s="152">
        <v>90.905906866806419</v>
      </c>
      <c r="M727" s="152">
        <v>99.896600952534527</v>
      </c>
      <c r="N727" s="153" t="s">
        <v>148</v>
      </c>
      <c r="O727" s="154">
        <v>2</v>
      </c>
      <c r="P727" s="153">
        <v>20</v>
      </c>
      <c r="Q727" s="153" t="s">
        <v>146</v>
      </c>
      <c r="R727" s="155">
        <v>15.5</v>
      </c>
      <c r="S727" s="155">
        <v>1.6</v>
      </c>
      <c r="T727" s="155">
        <v>0.3</v>
      </c>
      <c r="U727" s="154" t="s">
        <v>95</v>
      </c>
      <c r="V727" s="153" t="s">
        <v>88</v>
      </c>
      <c r="W727" s="153" t="s">
        <v>627</v>
      </c>
      <c r="X727" s="151" t="s">
        <v>6378</v>
      </c>
      <c r="Y727" s="151" t="s">
        <v>6378</v>
      </c>
      <c r="Z727" s="156">
        <v>6.7699999999999996E-2</v>
      </c>
      <c r="AA727" s="153" t="s">
        <v>2019</v>
      </c>
      <c r="AB727" s="153" t="s">
        <v>5230</v>
      </c>
      <c r="AC727" s="153" t="s">
        <v>141</v>
      </c>
      <c r="AD727" s="157" t="s">
        <v>2020</v>
      </c>
      <c r="AE727" s="110">
        <v>1</v>
      </c>
      <c r="AF727" s="110">
        <v>77</v>
      </c>
      <c r="AG727" s="112">
        <f t="shared" si="117"/>
        <v>0</v>
      </c>
      <c r="AH727" s="110">
        <f>SUM(AG$4:AG727)</f>
        <v>17</v>
      </c>
      <c r="AI727" s="112">
        <f t="shared" si="115"/>
        <v>0</v>
      </c>
      <c r="AJ727" s="110">
        <f>COUNTIF(AI$4:AI727,"&gt;0")</f>
        <v>106</v>
      </c>
      <c r="AK727" s="110">
        <v>1</v>
      </c>
      <c r="AL727" s="110">
        <v>86</v>
      </c>
      <c r="AM727" s="172" t="str">
        <f>IF(OR(Table1[[#This Row],[Line total ordered for now]]&gt;0,Table1[[#This Row],[Line total ordered for season]]&gt;0),1,"")</f>
        <v/>
      </c>
      <c r="AN727" s="173">
        <f>COUNTIF(AM$4:AM727,"&gt;0")</f>
        <v>0</v>
      </c>
      <c r="AO727" s="173">
        <f>Table1[[#This Row],[ORDER QUANTITY
to be collected BEFORE 31.3.22]]</f>
        <v>0</v>
      </c>
      <c r="AP727" s="174">
        <f t="shared" si="114"/>
        <v>0</v>
      </c>
      <c r="AQ727" s="174">
        <f>IFERROR(INDEX(Retail!H:H,MATCH($D727,Retail!$D:$D,0)),0)</f>
        <v>0</v>
      </c>
      <c r="AR727" s="174">
        <f>IFERROR(INDEX(Retail!J:J,MATCH($D727,Retail!$D:$D,0)),0)</f>
        <v>0</v>
      </c>
      <c r="AS727" s="174">
        <f>IFERROR(INDEX('NEW2022'!H:H,MATCH($D727,'NEW2022'!D:D,0)),0)</f>
        <v>0</v>
      </c>
      <c r="AT727" s="174">
        <f>IFERROR(INDEX('NEW2022'!J:J,MATCH($D727,'NEW2022'!D:D,0)),0)</f>
        <v>0</v>
      </c>
      <c r="AU727" s="174">
        <f>IFERROR(INDEX('Quiet Items'!H:H,MATCH($D727,'Quiet Items'!D:D,0)),0)</f>
        <v>0</v>
      </c>
      <c r="AV727" s="174">
        <f>IFERROR(INDEX('Quiet Items'!J:J,MATCH($D727,'Quiet Items'!D:D,0)),0)</f>
        <v>0</v>
      </c>
      <c r="AW727" s="174">
        <f>IFERROR(INDEX('1.4G'!H:H,MATCH($D727,'1.4G'!D:D,0)),0)</f>
        <v>0</v>
      </c>
      <c r="AX727" s="174">
        <f>IFERROR(INDEX('1.4G'!J:J,MATCH($D727,'1.4G'!D:D,0)),0)</f>
        <v>0</v>
      </c>
      <c r="AY727" s="174">
        <f t="shared" si="122"/>
        <v>0</v>
      </c>
      <c r="AZ727" s="174">
        <f t="shared" si="123"/>
        <v>0</v>
      </c>
      <c r="BA727" s="175">
        <f>IFERROR(Table1[[#This Row],[Line total ordered for now]]*Table1[[#This Row],[GUARANTEED PRICE
for STOCK orders collected before 31.3.22]],0)</f>
        <v>0</v>
      </c>
      <c r="BB727" s="175">
        <f t="shared" si="116"/>
        <v>0</v>
      </c>
      <c r="BC727" s="176">
        <f>(AZ727+Table1[[#This Row],[Line total ordered for now]])*Z727</f>
        <v>0</v>
      </c>
      <c r="BD727" s="200">
        <v>84.912110809654351</v>
      </c>
      <c r="BE727" s="65"/>
      <c r="BF727" s="65"/>
      <c r="BG727" s="65"/>
      <c r="BH727" s="65"/>
      <c r="BI727" s="65"/>
      <c r="BJ727" s="65"/>
      <c r="BK727" s="65"/>
      <c r="BL727" s="55"/>
      <c r="BM727"/>
      <c r="BN727"/>
      <c r="BO727"/>
      <c r="BP727"/>
      <c r="BQ727"/>
      <c r="BR727"/>
      <c r="BS727"/>
      <c r="BT727"/>
    </row>
    <row r="728" spans="1:72" ht="15.75">
      <c r="A728" s="202">
        <v>725</v>
      </c>
      <c r="B728" s="68" t="s">
        <v>6378</v>
      </c>
      <c r="C728" s="149" t="s">
        <v>159</v>
      </c>
      <c r="D728" s="149" t="s">
        <v>2917</v>
      </c>
      <c r="E728" s="149" t="s">
        <v>2918</v>
      </c>
      <c r="F728" s="158" t="str">
        <f t="shared" si="121"/>
        <v>Video</v>
      </c>
      <c r="G728" s="187">
        <v>0</v>
      </c>
      <c r="H728" s="150"/>
      <c r="I728" s="184">
        <v>47.44</v>
      </c>
      <c r="J728" s="150"/>
      <c r="K728" s="151">
        <v>24.598231800481006</v>
      </c>
      <c r="L728" s="152">
        <v>48.388799999999996</v>
      </c>
      <c r="M728" s="152">
        <v>49.196463600962012</v>
      </c>
      <c r="N728" s="153" t="s">
        <v>148</v>
      </c>
      <c r="O728" s="154">
        <v>2</v>
      </c>
      <c r="P728" s="153">
        <v>19</v>
      </c>
      <c r="Q728" s="153" t="s">
        <v>146</v>
      </c>
      <c r="R728" s="155">
        <v>12</v>
      </c>
      <c r="S728" s="155">
        <v>1.2</v>
      </c>
      <c r="T728" s="155">
        <v>0.3</v>
      </c>
      <c r="U728" s="154" t="s">
        <v>94</v>
      </c>
      <c r="V728" s="153" t="s">
        <v>89</v>
      </c>
      <c r="W728" s="153" t="s">
        <v>627</v>
      </c>
      <c r="X728" s="151" t="s">
        <v>6378</v>
      </c>
      <c r="Y728" s="151" t="s">
        <v>6378</v>
      </c>
      <c r="Z728" s="156">
        <v>3.3599999999999998E-2</v>
      </c>
      <c r="AA728" s="153" t="s">
        <v>2137</v>
      </c>
      <c r="AB728" s="153" t="s">
        <v>4992</v>
      </c>
      <c r="AC728" s="153" t="s">
        <v>4902</v>
      </c>
      <c r="AD728" s="157" t="s">
        <v>2919</v>
      </c>
      <c r="AE728" s="110">
        <v>1</v>
      </c>
      <c r="AF728" s="110">
        <v>78</v>
      </c>
      <c r="AG728" s="112">
        <f t="shared" si="117"/>
        <v>0</v>
      </c>
      <c r="AH728" s="110">
        <f>SUM(AG$4:AG728)</f>
        <v>17</v>
      </c>
      <c r="AI728" s="112">
        <f t="shared" si="115"/>
        <v>0</v>
      </c>
      <c r="AJ728" s="110">
        <f>COUNTIF(AI$4:AI728,"&gt;0")</f>
        <v>106</v>
      </c>
      <c r="AK728" s="110">
        <v>0</v>
      </c>
      <c r="AL728" s="110">
        <v>86</v>
      </c>
      <c r="AM728" s="172" t="str">
        <f>IF(OR(Table1[[#This Row],[Line total ordered for now]]&gt;0,Table1[[#This Row],[Line total ordered for season]]&gt;0),1,"")</f>
        <v/>
      </c>
      <c r="AN728" s="173">
        <f>COUNTIF(AM$4:AM728,"&gt;0")</f>
        <v>0</v>
      </c>
      <c r="AO728" s="173">
        <f>Table1[[#This Row],[ORDER QUANTITY
to be collected BEFORE 31.3.22]]</f>
        <v>0</v>
      </c>
      <c r="AP728" s="174">
        <f t="shared" si="114"/>
        <v>0</v>
      </c>
      <c r="AQ728" s="174">
        <f>IFERROR(INDEX(Retail!H:H,MATCH($D728,Retail!$D:$D,0)),0)</f>
        <v>0</v>
      </c>
      <c r="AR728" s="174">
        <f>IFERROR(INDEX(Retail!J:J,MATCH($D728,Retail!$D:$D,0)),0)</f>
        <v>0</v>
      </c>
      <c r="AS728" s="174">
        <f>IFERROR(INDEX('NEW2022'!H:H,MATCH($D728,'NEW2022'!D:D,0)),0)</f>
        <v>0</v>
      </c>
      <c r="AT728" s="174">
        <f>IFERROR(INDEX('NEW2022'!J:J,MATCH($D728,'NEW2022'!D:D,0)),0)</f>
        <v>0</v>
      </c>
      <c r="AU728" s="174">
        <f>IFERROR(INDEX('Quiet Items'!H:H,MATCH($D728,'Quiet Items'!D:D,0)),0)</f>
        <v>0</v>
      </c>
      <c r="AV728" s="174">
        <f>IFERROR(INDEX('Quiet Items'!J:J,MATCH($D728,'Quiet Items'!D:D,0)),0)</f>
        <v>0</v>
      </c>
      <c r="AW728" s="174">
        <f>IFERROR(INDEX('1.4G'!H:H,MATCH($D728,'1.4G'!D:D,0)),0)</f>
        <v>0</v>
      </c>
      <c r="AX728" s="174">
        <f>IFERROR(INDEX('1.4G'!J:J,MATCH($D728,'1.4G'!D:D,0)),0)</f>
        <v>0</v>
      </c>
      <c r="AY728" s="174">
        <f t="shared" si="122"/>
        <v>0</v>
      </c>
      <c r="AZ728" s="174">
        <f t="shared" si="123"/>
        <v>0</v>
      </c>
      <c r="BA728" s="175">
        <f>IFERROR(Table1[[#This Row],[Line total ordered for now]]*Table1[[#This Row],[GUARANTEED PRICE
for STOCK orders collected before 31.3.22]],0)</f>
        <v>0</v>
      </c>
      <c r="BB728" s="175">
        <f t="shared" si="116"/>
        <v>0</v>
      </c>
      <c r="BC728" s="176">
        <f>(AZ728+Table1[[#This Row],[Line total ordered for now]])*Z728</f>
        <v>0</v>
      </c>
      <c r="BD728" s="200">
        <v>41.816994060817706</v>
      </c>
      <c r="BE728" s="65"/>
      <c r="BF728" s="65"/>
      <c r="BG728" s="65"/>
      <c r="BH728" s="65"/>
      <c r="BI728" s="65"/>
      <c r="BJ728" s="65"/>
      <c r="BK728" s="65"/>
      <c r="BL728" s="55"/>
      <c r="BM728"/>
      <c r="BN728"/>
      <c r="BO728"/>
      <c r="BP728"/>
      <c r="BQ728"/>
      <c r="BR728"/>
      <c r="BS728"/>
      <c r="BT728"/>
    </row>
    <row r="729" spans="1:72" ht="15.75">
      <c r="A729" s="202">
        <v>726</v>
      </c>
      <c r="B729" s="68" t="s">
        <v>6378</v>
      </c>
      <c r="C729" s="149" t="s">
        <v>159</v>
      </c>
      <c r="D729" s="149" t="s">
        <v>2295</v>
      </c>
      <c r="E729" s="149" t="s">
        <v>2296</v>
      </c>
      <c r="F729" s="158" t="str">
        <f t="shared" si="121"/>
        <v>Video</v>
      </c>
      <c r="G729" s="187">
        <v>0</v>
      </c>
      <c r="H729" s="150"/>
      <c r="I729" s="184">
        <v>68.81</v>
      </c>
      <c r="J729" s="150"/>
      <c r="K729" s="151">
        <v>41.108307721600141</v>
      </c>
      <c r="L729" s="152">
        <v>74.817120053312266</v>
      </c>
      <c r="M729" s="152">
        <v>82.216615443200283</v>
      </c>
      <c r="N729" s="153" t="s">
        <v>148</v>
      </c>
      <c r="O729" s="154">
        <v>2</v>
      </c>
      <c r="P729" s="153">
        <v>23</v>
      </c>
      <c r="Q729" s="153" t="s">
        <v>147</v>
      </c>
      <c r="R729" s="155">
        <v>16</v>
      </c>
      <c r="S729" s="155">
        <v>2.2000000000000002</v>
      </c>
      <c r="T729" s="155">
        <v>0.3</v>
      </c>
      <c r="U729" s="154" t="s">
        <v>94</v>
      </c>
      <c r="V729" s="153" t="s">
        <v>89</v>
      </c>
      <c r="W729" s="153" t="s">
        <v>627</v>
      </c>
      <c r="X729" s="151" t="s">
        <v>6378</v>
      </c>
      <c r="Y729" s="151" t="s">
        <v>6378</v>
      </c>
      <c r="Z729" s="156">
        <v>6.0499999999999998E-2</v>
      </c>
      <c r="AA729" s="153" t="s">
        <v>624</v>
      </c>
      <c r="AB729" s="153" t="s">
        <v>4973</v>
      </c>
      <c r="AC729" s="153" t="s">
        <v>4902</v>
      </c>
      <c r="AD729" s="157" t="s">
        <v>2297</v>
      </c>
      <c r="AE729" s="110">
        <v>0</v>
      </c>
      <c r="AF729" s="110">
        <v>78</v>
      </c>
      <c r="AG729" s="112">
        <f t="shared" si="117"/>
        <v>0</v>
      </c>
      <c r="AH729" s="110">
        <f>SUM(AG$4:AG729)</f>
        <v>17</v>
      </c>
      <c r="AI729" s="112">
        <f t="shared" si="115"/>
        <v>0</v>
      </c>
      <c r="AJ729" s="110">
        <f>COUNTIF(AI$4:AI729,"&gt;0")</f>
        <v>106</v>
      </c>
      <c r="AK729" s="110">
        <v>0</v>
      </c>
      <c r="AL729" s="110">
        <v>86</v>
      </c>
      <c r="AM729" s="172" t="str">
        <f>IF(OR(Table1[[#This Row],[Line total ordered for now]]&gt;0,Table1[[#This Row],[Line total ordered for season]]&gt;0),1,"")</f>
        <v/>
      </c>
      <c r="AN729" s="173">
        <f>COUNTIF(AM$4:AM729,"&gt;0")</f>
        <v>0</v>
      </c>
      <c r="AO729" s="173">
        <f>Table1[[#This Row],[ORDER QUANTITY
to be collected BEFORE 31.3.22]]</f>
        <v>0</v>
      </c>
      <c r="AP729" s="174">
        <f t="shared" si="114"/>
        <v>0</v>
      </c>
      <c r="AQ729" s="174">
        <f>IFERROR(INDEX(Retail!H:H,MATCH($D729,Retail!$D:$D,0)),0)</f>
        <v>0</v>
      </c>
      <c r="AR729" s="174">
        <f>IFERROR(INDEX(Retail!J:J,MATCH($D729,Retail!$D:$D,0)),0)</f>
        <v>0</v>
      </c>
      <c r="AS729" s="174">
        <f>IFERROR(INDEX('NEW2022'!H:H,MATCH($D729,'NEW2022'!D:D,0)),0)</f>
        <v>0</v>
      </c>
      <c r="AT729" s="174">
        <f>IFERROR(INDEX('NEW2022'!J:J,MATCH($D729,'NEW2022'!D:D,0)),0)</f>
        <v>0</v>
      </c>
      <c r="AU729" s="174">
        <f>IFERROR(INDEX('Quiet Items'!H:H,MATCH($D729,'Quiet Items'!D:D,0)),0)</f>
        <v>0</v>
      </c>
      <c r="AV729" s="174">
        <f>IFERROR(INDEX('Quiet Items'!J:J,MATCH($D729,'Quiet Items'!D:D,0)),0)</f>
        <v>0</v>
      </c>
      <c r="AW729" s="174">
        <f>IFERROR(INDEX('1.4G'!H:H,MATCH($D729,'1.4G'!D:D,0)),0)</f>
        <v>0</v>
      </c>
      <c r="AX729" s="174">
        <f>IFERROR(INDEX('1.4G'!J:J,MATCH($D729,'1.4G'!D:D,0)),0)</f>
        <v>0</v>
      </c>
      <c r="AY729" s="174">
        <f t="shared" si="122"/>
        <v>0</v>
      </c>
      <c r="AZ729" s="174">
        <f t="shared" si="123"/>
        <v>0</v>
      </c>
      <c r="BA729" s="175">
        <f>IFERROR(Table1[[#This Row],[Line total ordered for now]]*Table1[[#This Row],[GUARANTEED PRICE
for STOCK orders collected before 31.3.22]],0)</f>
        <v>0</v>
      </c>
      <c r="BB729" s="175">
        <f t="shared" si="116"/>
        <v>0</v>
      </c>
      <c r="BC729" s="176">
        <f>(AZ729+Table1[[#This Row],[Line total ordered for now]])*Z729</f>
        <v>0</v>
      </c>
      <c r="BD729" s="200">
        <v>69.88412312672024</v>
      </c>
      <c r="BE729" s="65"/>
      <c r="BF729" s="65"/>
      <c r="BG729" s="65"/>
      <c r="BH729" s="65"/>
      <c r="BI729" s="65"/>
      <c r="BJ729" s="65"/>
      <c r="BK729" s="65"/>
      <c r="BL729" s="55"/>
      <c r="BM729"/>
      <c r="BN729"/>
      <c r="BO729"/>
      <c r="BP729"/>
      <c r="BQ729"/>
      <c r="BR729"/>
      <c r="BS729"/>
      <c r="BT729"/>
    </row>
    <row r="730" spans="1:72" ht="15.75">
      <c r="A730" s="202">
        <v>727</v>
      </c>
      <c r="B730" s="68" t="s">
        <v>6378</v>
      </c>
      <c r="C730" s="149" t="s">
        <v>159</v>
      </c>
      <c r="D730" s="149" t="s">
        <v>1430</v>
      </c>
      <c r="E730" s="149" t="s">
        <v>1431</v>
      </c>
      <c r="F730" s="158" t="str">
        <f t="shared" si="121"/>
        <v>Video</v>
      </c>
      <c r="G730" s="187">
        <v>16</v>
      </c>
      <c r="H730" s="150"/>
      <c r="I730" s="184">
        <v>68.97</v>
      </c>
      <c r="J730" s="150"/>
      <c r="K730" s="151">
        <v>38.974950081761804</v>
      </c>
      <c r="L730" s="152">
        <v>70.934409148806481</v>
      </c>
      <c r="M730" s="152">
        <v>77.949900163523608</v>
      </c>
      <c r="N730" s="153" t="s">
        <v>148</v>
      </c>
      <c r="O730" s="154">
        <v>2</v>
      </c>
      <c r="P730" s="153">
        <v>21</v>
      </c>
      <c r="Q730" s="153" t="s">
        <v>147</v>
      </c>
      <c r="R730" s="155">
        <v>16</v>
      </c>
      <c r="S730" s="155">
        <v>2.2000000000000002</v>
      </c>
      <c r="T730" s="155">
        <v>0.3</v>
      </c>
      <c r="U730" s="154" t="s">
        <v>95</v>
      </c>
      <c r="V730" s="153" t="s">
        <v>88</v>
      </c>
      <c r="W730" s="153" t="s">
        <v>627</v>
      </c>
      <c r="X730" s="151" t="s">
        <v>6378</v>
      </c>
      <c r="Y730" s="151" t="s">
        <v>6378</v>
      </c>
      <c r="Z730" s="156">
        <v>6.0499999999999998E-2</v>
      </c>
      <c r="AA730" s="153" t="s">
        <v>624</v>
      </c>
      <c r="AB730" s="153" t="s">
        <v>4966</v>
      </c>
      <c r="AC730" s="153" t="s">
        <v>4937</v>
      </c>
      <c r="AD730" s="157" t="s">
        <v>1432</v>
      </c>
      <c r="AE730" s="110">
        <v>0</v>
      </c>
      <c r="AF730" s="110">
        <v>78</v>
      </c>
      <c r="AG730" s="112">
        <f t="shared" si="117"/>
        <v>0</v>
      </c>
      <c r="AH730" s="110">
        <f>SUM(AG$4:AG730)</f>
        <v>17</v>
      </c>
      <c r="AI730" s="112">
        <f t="shared" si="115"/>
        <v>0</v>
      </c>
      <c r="AJ730" s="110">
        <f>COUNTIF(AI$4:AI730,"&gt;0")</f>
        <v>106</v>
      </c>
      <c r="AK730" s="110">
        <v>1</v>
      </c>
      <c r="AL730" s="110">
        <v>87</v>
      </c>
      <c r="AM730" s="172" t="str">
        <f>IF(OR(Table1[[#This Row],[Line total ordered for now]]&gt;0,Table1[[#This Row],[Line total ordered for season]]&gt;0),1,"")</f>
        <v/>
      </c>
      <c r="AN730" s="173">
        <f>COUNTIF(AM$4:AM730,"&gt;0")</f>
        <v>0</v>
      </c>
      <c r="AO730" s="173">
        <f>Table1[[#This Row],[ORDER QUANTITY
to be collected BEFORE 31.3.22]]</f>
        <v>0</v>
      </c>
      <c r="AP730" s="174">
        <f t="shared" si="114"/>
        <v>0</v>
      </c>
      <c r="AQ730" s="174">
        <f>IFERROR(INDEX(Retail!H:H,MATCH($D730,Retail!$D:$D,0)),0)</f>
        <v>0</v>
      </c>
      <c r="AR730" s="174">
        <f>IFERROR(INDEX(Retail!J:J,MATCH($D730,Retail!$D:$D,0)),0)</f>
        <v>0</v>
      </c>
      <c r="AS730" s="174">
        <f>IFERROR(INDEX('NEW2022'!H:H,MATCH($D730,'NEW2022'!D:D,0)),0)</f>
        <v>0</v>
      </c>
      <c r="AT730" s="174">
        <f>IFERROR(INDEX('NEW2022'!J:J,MATCH($D730,'NEW2022'!D:D,0)),0)</f>
        <v>0</v>
      </c>
      <c r="AU730" s="174">
        <f>IFERROR(INDEX('Quiet Items'!H:H,MATCH($D730,'Quiet Items'!D:D,0)),0)</f>
        <v>0</v>
      </c>
      <c r="AV730" s="174">
        <f>IFERROR(INDEX('Quiet Items'!J:J,MATCH($D730,'Quiet Items'!D:D,0)),0)</f>
        <v>0</v>
      </c>
      <c r="AW730" s="174">
        <f>IFERROR(INDEX('1.4G'!H:H,MATCH($D730,'1.4G'!D:D,0)),0)</f>
        <v>0</v>
      </c>
      <c r="AX730" s="174">
        <f>IFERROR(INDEX('1.4G'!J:J,MATCH($D730,'1.4G'!D:D,0)),0)</f>
        <v>0</v>
      </c>
      <c r="AY730" s="174">
        <f t="shared" si="122"/>
        <v>0</v>
      </c>
      <c r="AZ730" s="174">
        <f t="shared" si="123"/>
        <v>0</v>
      </c>
      <c r="BA730" s="175">
        <f>IFERROR(Table1[[#This Row],[Line total ordered for now]]*Table1[[#This Row],[GUARANTEED PRICE
for STOCK orders collected before 31.3.22]],0)</f>
        <v>0</v>
      </c>
      <c r="BB730" s="175">
        <f t="shared" si="116"/>
        <v>0</v>
      </c>
      <c r="BC730" s="176">
        <f>(AZ730+Table1[[#This Row],[Line total ordered for now]])*Z730</f>
        <v>0</v>
      </c>
      <c r="BD730" s="200">
        <v>66.257415138995071</v>
      </c>
      <c r="BE730" s="65"/>
      <c r="BF730" s="65"/>
      <c r="BG730" s="65"/>
      <c r="BH730" s="65"/>
      <c r="BI730" s="65"/>
      <c r="BJ730" s="65"/>
      <c r="BK730" s="65"/>
      <c r="BL730" s="55"/>
      <c r="BM730"/>
      <c r="BN730"/>
      <c r="BO730"/>
      <c r="BP730"/>
      <c r="BQ730"/>
      <c r="BR730"/>
      <c r="BS730"/>
      <c r="BT730"/>
    </row>
    <row r="731" spans="1:72" ht="15.75">
      <c r="A731" s="202">
        <v>728</v>
      </c>
      <c r="B731" s="68" t="s">
        <v>6378</v>
      </c>
      <c r="C731" s="149" t="s">
        <v>159</v>
      </c>
      <c r="D731" s="149" t="s">
        <v>1493</v>
      </c>
      <c r="E731" s="149" t="s">
        <v>1494</v>
      </c>
      <c r="F731" s="158" t="str">
        <f t="shared" si="121"/>
        <v>Video</v>
      </c>
      <c r="G731" s="187">
        <v>27</v>
      </c>
      <c r="H731" s="150"/>
      <c r="I731" s="184">
        <v>68.98</v>
      </c>
      <c r="J731" s="150"/>
      <c r="K731" s="151">
        <v>37.954506285490787</v>
      </c>
      <c r="L731" s="152">
        <v>69.077201439593239</v>
      </c>
      <c r="M731" s="152">
        <v>75.909012570981574</v>
      </c>
      <c r="N731" s="153" t="s">
        <v>148</v>
      </c>
      <c r="O731" s="154">
        <v>2</v>
      </c>
      <c r="P731" s="153">
        <v>25</v>
      </c>
      <c r="Q731" s="153" t="s">
        <v>146</v>
      </c>
      <c r="R731" s="155">
        <v>16</v>
      </c>
      <c r="S731" s="155">
        <v>2.2000000000000002</v>
      </c>
      <c r="T731" s="155">
        <v>0.3</v>
      </c>
      <c r="U731" s="154" t="s">
        <v>95</v>
      </c>
      <c r="V731" s="153" t="s">
        <v>88</v>
      </c>
      <c r="W731" s="153" t="s">
        <v>627</v>
      </c>
      <c r="X731" s="151" t="s">
        <v>6378</v>
      </c>
      <c r="Y731" s="151" t="s">
        <v>6378</v>
      </c>
      <c r="Z731" s="156">
        <v>6.0499999999999998E-2</v>
      </c>
      <c r="AA731" s="153" t="s">
        <v>793</v>
      </c>
      <c r="AB731" s="153" t="s">
        <v>4967</v>
      </c>
      <c r="AC731" s="153" t="s">
        <v>4937</v>
      </c>
      <c r="AD731" s="157" t="s">
        <v>1495</v>
      </c>
      <c r="AE731" s="110">
        <v>1</v>
      </c>
      <c r="AF731" s="110">
        <v>79</v>
      </c>
      <c r="AG731" s="112">
        <f t="shared" si="117"/>
        <v>0</v>
      </c>
      <c r="AH731" s="110">
        <f>SUM(AG$4:AG731)</f>
        <v>17</v>
      </c>
      <c r="AI731" s="112">
        <f t="shared" si="115"/>
        <v>0</v>
      </c>
      <c r="AJ731" s="110">
        <f>COUNTIF(AI$4:AI731,"&gt;0")</f>
        <v>106</v>
      </c>
      <c r="AK731" s="110">
        <v>1</v>
      </c>
      <c r="AL731" s="110">
        <v>88</v>
      </c>
      <c r="AM731" s="172" t="str">
        <f>IF(OR(Table1[[#This Row],[Line total ordered for now]]&gt;0,Table1[[#This Row],[Line total ordered for season]]&gt;0),1,"")</f>
        <v/>
      </c>
      <c r="AN731" s="173">
        <f>COUNTIF(AM$4:AM731,"&gt;0")</f>
        <v>0</v>
      </c>
      <c r="AO731" s="173">
        <f>Table1[[#This Row],[ORDER QUANTITY
to be collected BEFORE 31.3.22]]</f>
        <v>0</v>
      </c>
      <c r="AP731" s="174">
        <f t="shared" si="114"/>
        <v>0</v>
      </c>
      <c r="AQ731" s="174">
        <f>IFERROR(INDEX(Retail!H:H,MATCH($D731,Retail!$D:$D,0)),0)</f>
        <v>0</v>
      </c>
      <c r="AR731" s="174">
        <f>IFERROR(INDEX(Retail!J:J,MATCH($D731,Retail!$D:$D,0)),0)</f>
        <v>0</v>
      </c>
      <c r="AS731" s="174">
        <f>IFERROR(INDEX('NEW2022'!H:H,MATCH($D731,'NEW2022'!D:D,0)),0)</f>
        <v>0</v>
      </c>
      <c r="AT731" s="174">
        <f>IFERROR(INDEX('NEW2022'!J:J,MATCH($D731,'NEW2022'!D:D,0)),0)</f>
        <v>0</v>
      </c>
      <c r="AU731" s="174">
        <f>IFERROR(INDEX('Quiet Items'!H:H,MATCH($D731,'Quiet Items'!D:D,0)),0)</f>
        <v>0</v>
      </c>
      <c r="AV731" s="174">
        <f>IFERROR(INDEX('Quiet Items'!J:J,MATCH($D731,'Quiet Items'!D:D,0)),0)</f>
        <v>0</v>
      </c>
      <c r="AW731" s="174">
        <f>IFERROR(INDEX('1.4G'!H:H,MATCH($D731,'1.4G'!D:D,0)),0)</f>
        <v>0</v>
      </c>
      <c r="AX731" s="174">
        <f>IFERROR(INDEX('1.4G'!J:J,MATCH($D731,'1.4G'!D:D,0)),0)</f>
        <v>0</v>
      </c>
      <c r="AY731" s="174">
        <f t="shared" si="122"/>
        <v>0</v>
      </c>
      <c r="AZ731" s="174">
        <f t="shared" si="123"/>
        <v>0</v>
      </c>
      <c r="BA731" s="175">
        <f>IFERROR(Table1[[#This Row],[Line total ordered for now]]*Table1[[#This Row],[GUARANTEED PRICE
for STOCK orders collected before 31.3.22]],0)</f>
        <v>0</v>
      </c>
      <c r="BB731" s="175">
        <f t="shared" si="116"/>
        <v>0</v>
      </c>
      <c r="BC731" s="176">
        <f>(AZ731+Table1[[#This Row],[Line total ordered for now]])*Z731</f>
        <v>0</v>
      </c>
      <c r="BD731" s="200">
        <v>64.52266068533433</v>
      </c>
      <c r="BE731" s="65"/>
      <c r="BF731" s="65"/>
      <c r="BG731" s="65"/>
      <c r="BH731" s="65"/>
      <c r="BI731" s="65"/>
      <c r="BJ731" s="65"/>
      <c r="BK731" s="65"/>
      <c r="BL731" s="55"/>
      <c r="BM731"/>
      <c r="BN731"/>
      <c r="BO731"/>
      <c r="BP731"/>
      <c r="BQ731"/>
      <c r="BR731"/>
      <c r="BS731"/>
      <c r="BT731"/>
    </row>
    <row r="732" spans="1:72" ht="15.75">
      <c r="A732" s="202">
        <v>729</v>
      </c>
      <c r="B732" s="68" t="s">
        <v>6378</v>
      </c>
      <c r="C732" s="149" t="s">
        <v>159</v>
      </c>
      <c r="D732" s="149" t="s">
        <v>1267</v>
      </c>
      <c r="E732" s="149" t="s">
        <v>1268</v>
      </c>
      <c r="F732" s="158" t="str">
        <f t="shared" si="121"/>
        <v>Video</v>
      </c>
      <c r="G732" s="187">
        <v>1</v>
      </c>
      <c r="H732" s="150"/>
      <c r="I732" s="184">
        <v>69.03</v>
      </c>
      <c r="J732" s="150"/>
      <c r="K732" s="151">
        <v>40.282106818052618</v>
      </c>
      <c r="L732" s="152">
        <v>73.31343440885577</v>
      </c>
      <c r="M732" s="152">
        <v>80.564213636105237</v>
      </c>
      <c r="N732" s="153" t="s">
        <v>148</v>
      </c>
      <c r="O732" s="154">
        <v>2</v>
      </c>
      <c r="P732" s="153">
        <v>25</v>
      </c>
      <c r="Q732" s="153" t="s">
        <v>146</v>
      </c>
      <c r="R732" s="155">
        <v>18</v>
      </c>
      <c r="S732" s="155">
        <v>6.03</v>
      </c>
      <c r="T732" s="155">
        <v>0.3</v>
      </c>
      <c r="U732" s="154" t="s">
        <v>95</v>
      </c>
      <c r="V732" s="153" t="s">
        <v>88</v>
      </c>
      <c r="W732" s="153" t="s">
        <v>627</v>
      </c>
      <c r="X732" s="151" t="s">
        <v>6378</v>
      </c>
      <c r="Y732" s="151" t="s">
        <v>6378</v>
      </c>
      <c r="Z732" s="156">
        <v>5.7000000000000002E-2</v>
      </c>
      <c r="AA732" s="153" t="s">
        <v>793</v>
      </c>
      <c r="AB732" s="153" t="s">
        <v>5129</v>
      </c>
      <c r="AC732" s="153" t="s">
        <v>149</v>
      </c>
      <c r="AD732" s="157" t="s">
        <v>1269</v>
      </c>
      <c r="AE732" s="110">
        <v>1</v>
      </c>
      <c r="AF732" s="110">
        <v>80</v>
      </c>
      <c r="AG732" s="112">
        <f t="shared" si="117"/>
        <v>0</v>
      </c>
      <c r="AH732" s="110">
        <f>SUM(AG$4:AG732)</f>
        <v>17</v>
      </c>
      <c r="AI732" s="112">
        <f t="shared" si="115"/>
        <v>0</v>
      </c>
      <c r="AJ732" s="110">
        <f>COUNTIF(AI$4:AI732,"&gt;0")</f>
        <v>106</v>
      </c>
      <c r="AK732" s="110">
        <v>1</v>
      </c>
      <c r="AL732" s="110">
        <v>89</v>
      </c>
      <c r="AM732" s="172" t="str">
        <f>IF(OR(Table1[[#This Row],[Line total ordered for now]]&gt;0,Table1[[#This Row],[Line total ordered for season]]&gt;0),1,"")</f>
        <v/>
      </c>
      <c r="AN732" s="173">
        <f>COUNTIF(AM$4:AM732,"&gt;0")</f>
        <v>0</v>
      </c>
      <c r="AO732" s="173">
        <f>Table1[[#This Row],[ORDER QUANTITY
to be collected BEFORE 31.3.22]]</f>
        <v>0</v>
      </c>
      <c r="AP732" s="174">
        <f t="shared" si="114"/>
        <v>0</v>
      </c>
      <c r="AQ732" s="174">
        <f>IFERROR(INDEX(Retail!H:H,MATCH($D732,Retail!$D:$D,0)),0)</f>
        <v>0</v>
      </c>
      <c r="AR732" s="174">
        <f>IFERROR(INDEX(Retail!J:J,MATCH($D732,Retail!$D:$D,0)),0)</f>
        <v>0</v>
      </c>
      <c r="AS732" s="174">
        <f>IFERROR(INDEX('NEW2022'!H:H,MATCH($D732,'NEW2022'!D:D,0)),0)</f>
        <v>0</v>
      </c>
      <c r="AT732" s="174">
        <f>IFERROR(INDEX('NEW2022'!J:J,MATCH($D732,'NEW2022'!D:D,0)),0)</f>
        <v>0</v>
      </c>
      <c r="AU732" s="174">
        <f>IFERROR(INDEX('Quiet Items'!H:H,MATCH($D732,'Quiet Items'!D:D,0)),0)</f>
        <v>0</v>
      </c>
      <c r="AV732" s="174">
        <f>IFERROR(INDEX('Quiet Items'!J:J,MATCH($D732,'Quiet Items'!D:D,0)),0)</f>
        <v>0</v>
      </c>
      <c r="AW732" s="174">
        <f>IFERROR(INDEX('1.4G'!H:H,MATCH($D732,'1.4G'!D:D,0)),0)</f>
        <v>0</v>
      </c>
      <c r="AX732" s="174">
        <f>IFERROR(INDEX('1.4G'!J:J,MATCH($D732,'1.4G'!D:D,0)),0)</f>
        <v>0</v>
      </c>
      <c r="AY732" s="174">
        <f t="shared" si="122"/>
        <v>0</v>
      </c>
      <c r="AZ732" s="174">
        <f t="shared" si="123"/>
        <v>0</v>
      </c>
      <c r="BA732" s="175">
        <f>IFERROR(Table1[[#This Row],[Line total ordered for now]]*Table1[[#This Row],[GUARANTEED PRICE
for STOCK orders collected before 31.3.22]],0)</f>
        <v>0</v>
      </c>
      <c r="BB732" s="175">
        <f t="shared" si="116"/>
        <v>0</v>
      </c>
      <c r="BC732" s="176">
        <f>(AZ732+Table1[[#This Row],[Line total ordered for now]])*Z732</f>
        <v>0</v>
      </c>
      <c r="BD732" s="200">
        <v>68.479581590689449</v>
      </c>
      <c r="BE732" s="65"/>
      <c r="BF732" s="65"/>
      <c r="BG732" s="65"/>
      <c r="BH732" s="65"/>
      <c r="BI732" s="65"/>
      <c r="BJ732" s="65"/>
      <c r="BK732" s="65"/>
      <c r="BL732" s="55"/>
      <c r="BM732"/>
      <c r="BN732"/>
      <c r="BO732"/>
      <c r="BP732"/>
      <c r="BQ732"/>
      <c r="BR732"/>
      <c r="BS732"/>
      <c r="BT732"/>
    </row>
    <row r="733" spans="1:72" ht="15.75">
      <c r="A733" s="202">
        <v>730</v>
      </c>
      <c r="B733" s="68" t="s">
        <v>6378</v>
      </c>
      <c r="C733" s="149" t="s">
        <v>159</v>
      </c>
      <c r="D733" s="149" t="s">
        <v>3568</v>
      </c>
      <c r="E733" s="149" t="s">
        <v>3569</v>
      </c>
      <c r="F733" s="158" t="str">
        <f t="shared" si="121"/>
        <v>Video</v>
      </c>
      <c r="G733" s="187">
        <v>0</v>
      </c>
      <c r="H733" s="150"/>
      <c r="I733" s="184">
        <v>69.17</v>
      </c>
      <c r="J733" s="150"/>
      <c r="K733" s="151">
        <v>38.838290808323706</v>
      </c>
      <c r="L733" s="152">
        <v>70.685689271149144</v>
      </c>
      <c r="M733" s="152">
        <v>77.676581616647411</v>
      </c>
      <c r="N733" s="153" t="s">
        <v>148</v>
      </c>
      <c r="O733" s="154">
        <v>2</v>
      </c>
      <c r="P733" s="153">
        <v>32</v>
      </c>
      <c r="Q733" s="153" t="s">
        <v>146</v>
      </c>
      <c r="R733" s="155">
        <v>16</v>
      </c>
      <c r="S733" s="155">
        <v>2.2000000000000002</v>
      </c>
      <c r="T733" s="155">
        <v>0.3</v>
      </c>
      <c r="U733" s="154" t="s">
        <v>95</v>
      </c>
      <c r="V733" s="153" t="s">
        <v>88</v>
      </c>
      <c r="W733" s="153" t="s">
        <v>627</v>
      </c>
      <c r="X733" s="151" t="s">
        <v>6378</v>
      </c>
      <c r="Y733" s="151" t="s">
        <v>6378</v>
      </c>
      <c r="Z733" s="156">
        <v>6.0499999999999998E-2</v>
      </c>
      <c r="AA733" s="153" t="s">
        <v>793</v>
      </c>
      <c r="AB733" s="153" t="s">
        <v>5007</v>
      </c>
      <c r="AC733" s="153" t="s">
        <v>145</v>
      </c>
      <c r="AD733" s="157" t="s">
        <v>3570</v>
      </c>
      <c r="AE733" s="110">
        <v>1</v>
      </c>
      <c r="AF733" s="110">
        <v>81</v>
      </c>
      <c r="AG733" s="112">
        <f t="shared" si="117"/>
        <v>0</v>
      </c>
      <c r="AH733" s="110">
        <f>SUM(AG$4:AG733)</f>
        <v>17</v>
      </c>
      <c r="AI733" s="112">
        <f t="shared" si="115"/>
        <v>0</v>
      </c>
      <c r="AJ733" s="110">
        <f>COUNTIF(AI$4:AI733,"&gt;0")</f>
        <v>106</v>
      </c>
      <c r="AK733" s="110">
        <v>1</v>
      </c>
      <c r="AL733" s="110">
        <v>90</v>
      </c>
      <c r="AM733" s="172" t="str">
        <f>IF(OR(Table1[[#This Row],[Line total ordered for now]]&gt;0,Table1[[#This Row],[Line total ordered for season]]&gt;0),1,"")</f>
        <v/>
      </c>
      <c r="AN733" s="173">
        <f>COUNTIF(AM$4:AM733,"&gt;0")</f>
        <v>0</v>
      </c>
      <c r="AO733" s="173">
        <f>Table1[[#This Row],[ORDER QUANTITY
to be collected BEFORE 31.3.22]]</f>
        <v>0</v>
      </c>
      <c r="AP733" s="174">
        <f t="shared" si="114"/>
        <v>0</v>
      </c>
      <c r="AQ733" s="174">
        <f>IFERROR(INDEX(Retail!H:H,MATCH($D733,Retail!$D:$D,0)),0)</f>
        <v>0</v>
      </c>
      <c r="AR733" s="174">
        <f>IFERROR(INDEX(Retail!J:J,MATCH($D733,Retail!$D:$D,0)),0)</f>
        <v>0</v>
      </c>
      <c r="AS733" s="174">
        <f>IFERROR(INDEX('NEW2022'!H:H,MATCH($D733,'NEW2022'!D:D,0)),0)</f>
        <v>0</v>
      </c>
      <c r="AT733" s="174">
        <f>IFERROR(INDEX('NEW2022'!J:J,MATCH($D733,'NEW2022'!D:D,0)),0)</f>
        <v>0</v>
      </c>
      <c r="AU733" s="174">
        <f>IFERROR(INDEX('Quiet Items'!H:H,MATCH($D733,'Quiet Items'!D:D,0)),0)</f>
        <v>0</v>
      </c>
      <c r="AV733" s="174">
        <f>IFERROR(INDEX('Quiet Items'!J:J,MATCH($D733,'Quiet Items'!D:D,0)),0)</f>
        <v>0</v>
      </c>
      <c r="AW733" s="174">
        <f>IFERROR(INDEX('1.4G'!H:H,MATCH($D733,'1.4G'!D:D,0)),0)</f>
        <v>0</v>
      </c>
      <c r="AX733" s="174">
        <f>IFERROR(INDEX('1.4G'!J:J,MATCH($D733,'1.4G'!D:D,0)),0)</f>
        <v>0</v>
      </c>
      <c r="AY733" s="174">
        <f t="shared" si="122"/>
        <v>0</v>
      </c>
      <c r="AZ733" s="174">
        <f t="shared" si="123"/>
        <v>0</v>
      </c>
      <c r="BA733" s="175">
        <f>IFERROR(Table1[[#This Row],[Line total ordered for now]]*Table1[[#This Row],[GUARANTEED PRICE
for STOCK orders collected before 31.3.22]],0)</f>
        <v>0</v>
      </c>
      <c r="BB733" s="175">
        <f t="shared" si="116"/>
        <v>0</v>
      </c>
      <c r="BC733" s="176">
        <f>(AZ733+Table1[[#This Row],[Line total ordered for now]])*Z733</f>
        <v>0</v>
      </c>
      <c r="BD733" s="200">
        <v>66.025094374150299</v>
      </c>
      <c r="BE733" s="65"/>
      <c r="BF733" s="65"/>
      <c r="BG733" s="65"/>
      <c r="BH733" s="65"/>
      <c r="BI733" s="65"/>
      <c r="BJ733" s="65"/>
      <c r="BK733" s="65"/>
      <c r="BL733" s="55"/>
      <c r="BM733"/>
      <c r="BN733"/>
      <c r="BO733"/>
      <c r="BP733"/>
      <c r="BQ733"/>
      <c r="BR733"/>
      <c r="BS733"/>
      <c r="BT733"/>
    </row>
    <row r="734" spans="1:72" ht="15.75">
      <c r="A734" s="202">
        <v>731</v>
      </c>
      <c r="B734" s="68" t="s">
        <v>6378</v>
      </c>
      <c r="C734" s="149" t="s">
        <v>159</v>
      </c>
      <c r="D734" s="149" t="s">
        <v>3705</v>
      </c>
      <c r="E734" s="149" t="s">
        <v>3706</v>
      </c>
      <c r="F734" s="158" t="str">
        <f t="shared" si="121"/>
        <v>Video</v>
      </c>
      <c r="G734" s="187">
        <v>11</v>
      </c>
      <c r="H734" s="150"/>
      <c r="I734" s="184">
        <v>69.48</v>
      </c>
      <c r="J734" s="150"/>
      <c r="K734" s="151">
        <v>40.273622338924632</v>
      </c>
      <c r="L734" s="152">
        <v>73.297992656842837</v>
      </c>
      <c r="M734" s="152">
        <v>80.547244677849264</v>
      </c>
      <c r="N734" s="153" t="s">
        <v>148</v>
      </c>
      <c r="O734" s="154">
        <v>2</v>
      </c>
      <c r="P734" s="153">
        <v>18</v>
      </c>
      <c r="Q734" s="153" t="s">
        <v>147</v>
      </c>
      <c r="R734" s="155">
        <v>16</v>
      </c>
      <c r="S734" s="155">
        <v>2.2000000000000002</v>
      </c>
      <c r="T734" s="155">
        <v>0.3</v>
      </c>
      <c r="U734" s="154" t="s">
        <v>94</v>
      </c>
      <c r="V734" s="153" t="s">
        <v>89</v>
      </c>
      <c r="W734" s="153" t="s">
        <v>627</v>
      </c>
      <c r="X734" s="151" t="s">
        <v>6378</v>
      </c>
      <c r="Y734" s="151" t="s">
        <v>6378</v>
      </c>
      <c r="Z734" s="156">
        <v>6.0499999999999998E-2</v>
      </c>
      <c r="AA734" s="153" t="s">
        <v>624</v>
      </c>
      <c r="AB734" s="153" t="s">
        <v>5009</v>
      </c>
      <c r="AC734" s="153" t="s">
        <v>656</v>
      </c>
      <c r="AD734" s="157" t="s">
        <v>3707</v>
      </c>
      <c r="AE734" s="110">
        <v>0</v>
      </c>
      <c r="AF734" s="110">
        <v>81</v>
      </c>
      <c r="AG734" s="112">
        <f t="shared" si="117"/>
        <v>0</v>
      </c>
      <c r="AH734" s="110">
        <f>SUM(AG$4:AG734)</f>
        <v>17</v>
      </c>
      <c r="AI734" s="112">
        <f t="shared" si="115"/>
        <v>0</v>
      </c>
      <c r="AJ734" s="110">
        <f>COUNTIF(AI$4:AI734,"&gt;0")</f>
        <v>106</v>
      </c>
      <c r="AK734" s="110">
        <v>0</v>
      </c>
      <c r="AL734" s="110">
        <v>90</v>
      </c>
      <c r="AM734" s="172" t="str">
        <f>IF(OR(Table1[[#This Row],[Line total ordered for now]]&gt;0,Table1[[#This Row],[Line total ordered for season]]&gt;0),1,"")</f>
        <v/>
      </c>
      <c r="AN734" s="173">
        <f>COUNTIF(AM$4:AM734,"&gt;0")</f>
        <v>0</v>
      </c>
      <c r="AO734" s="173">
        <f>Table1[[#This Row],[ORDER QUANTITY
to be collected BEFORE 31.3.22]]</f>
        <v>0</v>
      </c>
      <c r="AP734" s="174">
        <f t="shared" si="114"/>
        <v>0</v>
      </c>
      <c r="AQ734" s="174">
        <f>IFERROR(INDEX(Retail!H:H,MATCH($D734,Retail!$D:$D,0)),0)</f>
        <v>0</v>
      </c>
      <c r="AR734" s="174">
        <f>IFERROR(INDEX(Retail!J:J,MATCH($D734,Retail!$D:$D,0)),0)</f>
        <v>0</v>
      </c>
      <c r="AS734" s="174">
        <f>IFERROR(INDEX('NEW2022'!H:H,MATCH($D734,'NEW2022'!D:D,0)),0)</f>
        <v>0</v>
      </c>
      <c r="AT734" s="174">
        <f>IFERROR(INDEX('NEW2022'!J:J,MATCH($D734,'NEW2022'!D:D,0)),0)</f>
        <v>0</v>
      </c>
      <c r="AU734" s="174">
        <f>IFERROR(INDEX('Quiet Items'!H:H,MATCH($D734,'Quiet Items'!D:D,0)),0)</f>
        <v>0</v>
      </c>
      <c r="AV734" s="174">
        <f>IFERROR(INDEX('Quiet Items'!J:J,MATCH($D734,'Quiet Items'!D:D,0)),0)</f>
        <v>0</v>
      </c>
      <c r="AW734" s="174">
        <f>IFERROR(INDEX('1.4G'!H:H,MATCH($D734,'1.4G'!D:D,0)),0)</f>
        <v>0</v>
      </c>
      <c r="AX734" s="174">
        <f>IFERROR(INDEX('1.4G'!J:J,MATCH($D734,'1.4G'!D:D,0)),0)</f>
        <v>0</v>
      </c>
      <c r="AY734" s="174">
        <f t="shared" si="122"/>
        <v>0</v>
      </c>
      <c r="AZ734" s="174">
        <f t="shared" si="123"/>
        <v>0</v>
      </c>
      <c r="BA734" s="175">
        <f>IFERROR(Table1[[#This Row],[Line total ordered for now]]*Table1[[#This Row],[GUARANTEED PRICE
for STOCK orders collected before 31.3.22]],0)</f>
        <v>0</v>
      </c>
      <c r="BB734" s="175">
        <f t="shared" si="116"/>
        <v>0</v>
      </c>
      <c r="BC734" s="176">
        <f>(AZ734+Table1[[#This Row],[Line total ordered for now]])*Z734</f>
        <v>0</v>
      </c>
      <c r="BD734" s="200">
        <v>68.465157976171866</v>
      </c>
      <c r="BE734" s="65"/>
      <c r="BF734" s="65"/>
      <c r="BG734" s="65"/>
      <c r="BH734" s="65"/>
      <c r="BI734" s="65"/>
      <c r="BJ734" s="65"/>
      <c r="BK734" s="65"/>
      <c r="BL734" s="55"/>
      <c r="BM734"/>
      <c r="BN734"/>
      <c r="BO734"/>
      <c r="BP734"/>
      <c r="BQ734"/>
      <c r="BR734"/>
      <c r="BS734"/>
      <c r="BT734"/>
    </row>
    <row r="735" spans="1:72" ht="15.75">
      <c r="A735" s="202">
        <v>732</v>
      </c>
      <c r="B735" s="68" t="s">
        <v>6378</v>
      </c>
      <c r="C735" s="149" t="s">
        <v>159</v>
      </c>
      <c r="D735" s="149" t="s">
        <v>2335</v>
      </c>
      <c r="E735" s="149" t="s">
        <v>2336</v>
      </c>
      <c r="F735" s="158" t="str">
        <f t="shared" si="121"/>
        <v>Video</v>
      </c>
      <c r="G735" s="187">
        <v>12</v>
      </c>
      <c r="H735" s="150"/>
      <c r="I735" s="184">
        <v>69.63</v>
      </c>
      <c r="J735" s="150"/>
      <c r="K735" s="151">
        <v>39.457758293309354</v>
      </c>
      <c r="L735" s="152">
        <v>71.813120093823031</v>
      </c>
      <c r="M735" s="152">
        <v>78.915516586618708</v>
      </c>
      <c r="N735" s="153" t="s">
        <v>148</v>
      </c>
      <c r="O735" s="154">
        <v>2</v>
      </c>
      <c r="P735" s="153">
        <v>22</v>
      </c>
      <c r="Q735" s="153" t="s">
        <v>147</v>
      </c>
      <c r="R735" s="155">
        <v>16</v>
      </c>
      <c r="S735" s="155">
        <v>2.2000000000000002</v>
      </c>
      <c r="T735" s="155">
        <v>0.3</v>
      </c>
      <c r="U735" s="154" t="s">
        <v>94</v>
      </c>
      <c r="V735" s="153" t="s">
        <v>89</v>
      </c>
      <c r="W735" s="153" t="s">
        <v>627</v>
      </c>
      <c r="X735" s="151" t="s">
        <v>6378</v>
      </c>
      <c r="Y735" s="151" t="s">
        <v>6378</v>
      </c>
      <c r="Z735" s="156">
        <v>6.0499999999999998E-2</v>
      </c>
      <c r="AA735" s="153" t="s">
        <v>624</v>
      </c>
      <c r="AB735" s="153" t="s">
        <v>4974</v>
      </c>
      <c r="AC735" s="153" t="s">
        <v>4902</v>
      </c>
      <c r="AD735" s="157" t="s">
        <v>2337</v>
      </c>
      <c r="AE735" s="110">
        <v>0</v>
      </c>
      <c r="AF735" s="110">
        <v>81</v>
      </c>
      <c r="AG735" s="112">
        <f t="shared" si="117"/>
        <v>0</v>
      </c>
      <c r="AH735" s="110">
        <f>SUM(AG$4:AG735)</f>
        <v>17</v>
      </c>
      <c r="AI735" s="112">
        <f t="shared" si="115"/>
        <v>0</v>
      </c>
      <c r="AJ735" s="110">
        <f>COUNTIF(AI$4:AI735,"&gt;0")</f>
        <v>106</v>
      </c>
      <c r="AK735" s="110">
        <v>0</v>
      </c>
      <c r="AL735" s="110">
        <v>90</v>
      </c>
      <c r="AM735" s="172" t="str">
        <f>IF(OR(Table1[[#This Row],[Line total ordered for now]]&gt;0,Table1[[#This Row],[Line total ordered for season]]&gt;0),1,"")</f>
        <v/>
      </c>
      <c r="AN735" s="173">
        <f>COUNTIF(AM$4:AM735,"&gt;0")</f>
        <v>0</v>
      </c>
      <c r="AO735" s="173">
        <f>Table1[[#This Row],[ORDER QUANTITY
to be collected BEFORE 31.3.22]]</f>
        <v>0</v>
      </c>
      <c r="AP735" s="174">
        <f t="shared" si="114"/>
        <v>0</v>
      </c>
      <c r="AQ735" s="174">
        <f>IFERROR(INDEX(Retail!H:H,MATCH($D735,Retail!$D:$D,0)),0)</f>
        <v>0</v>
      </c>
      <c r="AR735" s="174">
        <f>IFERROR(INDEX(Retail!J:J,MATCH($D735,Retail!$D:$D,0)),0)</f>
        <v>0</v>
      </c>
      <c r="AS735" s="174">
        <f>IFERROR(INDEX('NEW2022'!H:H,MATCH($D735,'NEW2022'!D:D,0)),0)</f>
        <v>0</v>
      </c>
      <c r="AT735" s="174">
        <f>IFERROR(INDEX('NEW2022'!J:J,MATCH($D735,'NEW2022'!D:D,0)),0)</f>
        <v>0</v>
      </c>
      <c r="AU735" s="174">
        <f>IFERROR(INDEX('Quiet Items'!H:H,MATCH($D735,'Quiet Items'!D:D,0)),0)</f>
        <v>0</v>
      </c>
      <c r="AV735" s="174">
        <f>IFERROR(INDEX('Quiet Items'!J:J,MATCH($D735,'Quiet Items'!D:D,0)),0)</f>
        <v>0</v>
      </c>
      <c r="AW735" s="174">
        <f>IFERROR(INDEX('1.4G'!H:H,MATCH($D735,'1.4G'!D:D,0)),0)</f>
        <v>0</v>
      </c>
      <c r="AX735" s="174">
        <f>IFERROR(INDEX('1.4G'!J:J,MATCH($D735,'1.4G'!D:D,0)),0)</f>
        <v>0</v>
      </c>
      <c r="AY735" s="174">
        <f t="shared" si="122"/>
        <v>0</v>
      </c>
      <c r="AZ735" s="174">
        <f t="shared" si="123"/>
        <v>0</v>
      </c>
      <c r="BA735" s="175">
        <f>IFERROR(Table1[[#This Row],[Line total ordered for now]]*Table1[[#This Row],[GUARANTEED PRICE
for STOCK orders collected before 31.3.22]],0)</f>
        <v>0</v>
      </c>
      <c r="BB735" s="175">
        <f t="shared" si="116"/>
        <v>0</v>
      </c>
      <c r="BC735" s="176">
        <f>(AZ735+Table1[[#This Row],[Line total ordered for now]])*Z735</f>
        <v>0</v>
      </c>
      <c r="BD735" s="200">
        <v>67.078189098625899</v>
      </c>
      <c r="BE735" s="65"/>
      <c r="BF735" s="65"/>
      <c r="BG735" s="65"/>
      <c r="BH735" s="65"/>
      <c r="BI735" s="65"/>
      <c r="BJ735" s="65"/>
      <c r="BK735" s="65"/>
      <c r="BL735" s="55"/>
      <c r="BM735"/>
      <c r="BN735"/>
      <c r="BO735"/>
      <c r="BP735"/>
      <c r="BQ735"/>
      <c r="BR735"/>
      <c r="BS735"/>
      <c r="BT735"/>
    </row>
    <row r="736" spans="1:72" ht="15.75">
      <c r="A736" s="202">
        <v>733</v>
      </c>
      <c r="B736" s="68" t="s">
        <v>6378</v>
      </c>
      <c r="C736" s="149" t="s">
        <v>159</v>
      </c>
      <c r="D736" s="149" t="s">
        <v>3985</v>
      </c>
      <c r="E736" s="149" t="s">
        <v>3986</v>
      </c>
      <c r="F736" s="158" t="str">
        <f t="shared" si="121"/>
        <v>Video</v>
      </c>
      <c r="G736" s="187">
        <v>11</v>
      </c>
      <c r="H736" s="150"/>
      <c r="I736" s="184">
        <v>69.7</v>
      </c>
      <c r="J736" s="150"/>
      <c r="K736" s="151">
        <v>39.914999999999999</v>
      </c>
      <c r="L736" s="152">
        <v>72.645300000000006</v>
      </c>
      <c r="M736" s="152">
        <v>79.83</v>
      </c>
      <c r="N736" s="153" t="s">
        <v>148</v>
      </c>
      <c r="O736" s="154">
        <v>2</v>
      </c>
      <c r="P736" s="153">
        <v>18</v>
      </c>
      <c r="Q736" s="153" t="s">
        <v>147</v>
      </c>
      <c r="R736" s="155">
        <v>16</v>
      </c>
      <c r="S736" s="155">
        <v>1.96</v>
      </c>
      <c r="T736" s="155">
        <v>0.3</v>
      </c>
      <c r="U736" s="154" t="s">
        <v>94</v>
      </c>
      <c r="V736" s="153" t="s">
        <v>89</v>
      </c>
      <c r="W736" s="153" t="s">
        <v>627</v>
      </c>
      <c r="X736" s="151" t="s">
        <v>6378</v>
      </c>
      <c r="Y736" s="151" t="s">
        <v>6378</v>
      </c>
      <c r="Z736" s="156">
        <v>5.5100000000000003E-2</v>
      </c>
      <c r="AA736" s="153" t="s">
        <v>624</v>
      </c>
      <c r="AB736" s="153" t="s">
        <v>5103</v>
      </c>
      <c r="AC736" s="153" t="s">
        <v>149</v>
      </c>
      <c r="AD736" s="157" t="s">
        <v>3987</v>
      </c>
      <c r="AE736" s="110">
        <v>0</v>
      </c>
      <c r="AF736" s="110">
        <v>81</v>
      </c>
      <c r="AG736" s="112">
        <f t="shared" si="117"/>
        <v>0</v>
      </c>
      <c r="AH736" s="110">
        <f>SUM(AG$4:AG736)</f>
        <v>17</v>
      </c>
      <c r="AI736" s="112">
        <f t="shared" si="115"/>
        <v>0</v>
      </c>
      <c r="AJ736" s="110">
        <f>COUNTIF(AI$4:AI736,"&gt;0")</f>
        <v>106</v>
      </c>
      <c r="AK736" s="110">
        <v>0</v>
      </c>
      <c r="AL736" s="110">
        <v>90</v>
      </c>
      <c r="AM736" s="172" t="str">
        <f>IF(OR(Table1[[#This Row],[Line total ordered for now]]&gt;0,Table1[[#This Row],[Line total ordered for season]]&gt;0),1,"")</f>
        <v/>
      </c>
      <c r="AN736" s="173">
        <f>COUNTIF(AM$4:AM736,"&gt;0")</f>
        <v>0</v>
      </c>
      <c r="AO736" s="173">
        <f>Table1[[#This Row],[ORDER QUANTITY
to be collected BEFORE 31.3.22]]</f>
        <v>0</v>
      </c>
      <c r="AP736" s="174">
        <f t="shared" si="114"/>
        <v>0</v>
      </c>
      <c r="AQ736" s="174">
        <f>IFERROR(INDEX(Retail!H:H,MATCH($D736,Retail!$D:$D,0)),0)</f>
        <v>0</v>
      </c>
      <c r="AR736" s="174">
        <f>IFERROR(INDEX(Retail!J:J,MATCH($D736,Retail!$D:$D,0)),0)</f>
        <v>0</v>
      </c>
      <c r="AS736" s="174">
        <f>IFERROR(INDEX('NEW2022'!H:H,MATCH($D736,'NEW2022'!D:D,0)),0)</f>
        <v>0</v>
      </c>
      <c r="AT736" s="174">
        <f>IFERROR(INDEX('NEW2022'!J:J,MATCH($D736,'NEW2022'!D:D,0)),0)</f>
        <v>0</v>
      </c>
      <c r="AU736" s="174">
        <f>IFERROR(INDEX('Quiet Items'!H:H,MATCH($D736,'Quiet Items'!D:D,0)),0)</f>
        <v>0</v>
      </c>
      <c r="AV736" s="174">
        <f>IFERROR(INDEX('Quiet Items'!J:J,MATCH($D736,'Quiet Items'!D:D,0)),0)</f>
        <v>0</v>
      </c>
      <c r="AW736" s="174">
        <f>IFERROR(INDEX('1.4G'!H:H,MATCH($D736,'1.4G'!D:D,0)),0)</f>
        <v>0</v>
      </c>
      <c r="AX736" s="174">
        <f>IFERROR(INDEX('1.4G'!J:J,MATCH($D736,'1.4G'!D:D,0)),0)</f>
        <v>0</v>
      </c>
      <c r="AY736" s="174">
        <f t="shared" si="122"/>
        <v>0</v>
      </c>
      <c r="AZ736" s="174">
        <f t="shared" si="123"/>
        <v>0</v>
      </c>
      <c r="BA736" s="175">
        <f>IFERROR(Table1[[#This Row],[Line total ordered for now]]*Table1[[#This Row],[GUARANTEED PRICE
for STOCK orders collected before 31.3.22]],0)</f>
        <v>0</v>
      </c>
      <c r="BB736" s="175">
        <f t="shared" si="116"/>
        <v>0</v>
      </c>
      <c r="BC736" s="176">
        <f>(AZ736+Table1[[#This Row],[Line total ordered for now]])*Z736</f>
        <v>0</v>
      </c>
      <c r="BD736" s="200">
        <v>67.855499999999992</v>
      </c>
      <c r="BE736" s="65"/>
      <c r="BF736" s="65"/>
      <c r="BG736" s="65"/>
      <c r="BH736" s="65"/>
      <c r="BI736" s="65"/>
      <c r="BJ736" s="65"/>
      <c r="BK736" s="65"/>
      <c r="BL736" s="55"/>
      <c r="BM736"/>
      <c r="BN736"/>
      <c r="BO736"/>
      <c r="BP736"/>
      <c r="BQ736"/>
      <c r="BR736"/>
      <c r="BS736"/>
      <c r="BT736"/>
    </row>
    <row r="737" spans="1:72" ht="15.75">
      <c r="A737" s="202">
        <v>734</v>
      </c>
      <c r="B737" s="68" t="s">
        <v>6378</v>
      </c>
      <c r="C737" s="149" t="s">
        <v>159</v>
      </c>
      <c r="D737" s="149" t="s">
        <v>1005</v>
      </c>
      <c r="E737" s="149" t="s">
        <v>1006</v>
      </c>
      <c r="F737" s="158" t="str">
        <f t="shared" si="121"/>
        <v>Video</v>
      </c>
      <c r="G737" s="187">
        <v>12</v>
      </c>
      <c r="H737" s="150"/>
      <c r="I737" s="184">
        <v>71.319999999999993</v>
      </c>
      <c r="J737" s="150"/>
      <c r="K737" s="151">
        <v>40.847396696590152</v>
      </c>
      <c r="L737" s="152">
        <v>74.342261987794075</v>
      </c>
      <c r="M737" s="152">
        <v>81.694793393180305</v>
      </c>
      <c r="N737" s="153" t="s">
        <v>148</v>
      </c>
      <c r="O737" s="154">
        <v>2</v>
      </c>
      <c r="P737" s="153">
        <v>35</v>
      </c>
      <c r="Q737" s="153" t="s">
        <v>146</v>
      </c>
      <c r="R737" s="155">
        <v>16</v>
      </c>
      <c r="S737" s="155">
        <v>2.4</v>
      </c>
      <c r="T737" s="155">
        <v>0.3</v>
      </c>
      <c r="U737" s="154" t="s">
        <v>95</v>
      </c>
      <c r="V737" s="153" t="s">
        <v>88</v>
      </c>
      <c r="W737" s="153" t="s">
        <v>627</v>
      </c>
      <c r="X737" s="151" t="s">
        <v>6378</v>
      </c>
      <c r="Y737" s="151" t="s">
        <v>6378</v>
      </c>
      <c r="Z737" s="156">
        <v>5.7599999999999998E-2</v>
      </c>
      <c r="AA737" s="153" t="s">
        <v>793</v>
      </c>
      <c r="AB737" s="153" t="s">
        <v>5123</v>
      </c>
      <c r="AC737" s="153" t="s">
        <v>149</v>
      </c>
      <c r="AD737" s="157" t="s">
        <v>1007</v>
      </c>
      <c r="AE737" s="110">
        <v>1</v>
      </c>
      <c r="AF737" s="110">
        <v>82</v>
      </c>
      <c r="AG737" s="112">
        <f t="shared" si="117"/>
        <v>0</v>
      </c>
      <c r="AH737" s="110">
        <f>SUM(AG$4:AG737)</f>
        <v>17</v>
      </c>
      <c r="AI737" s="112">
        <f t="shared" si="115"/>
        <v>0</v>
      </c>
      <c r="AJ737" s="110">
        <f>COUNTIF(AI$4:AI737,"&gt;0")</f>
        <v>106</v>
      </c>
      <c r="AK737" s="110">
        <v>1</v>
      </c>
      <c r="AL737" s="110">
        <v>91</v>
      </c>
      <c r="AM737" s="172" t="str">
        <f>IF(OR(Table1[[#This Row],[Line total ordered for now]]&gt;0,Table1[[#This Row],[Line total ordered for season]]&gt;0),1,"")</f>
        <v/>
      </c>
      <c r="AN737" s="173">
        <f>COUNTIF(AM$4:AM737,"&gt;0")</f>
        <v>0</v>
      </c>
      <c r="AO737" s="173">
        <f>Table1[[#This Row],[ORDER QUANTITY
to be collected BEFORE 31.3.22]]</f>
        <v>0</v>
      </c>
      <c r="AP737" s="174">
        <f t="shared" si="114"/>
        <v>0</v>
      </c>
      <c r="AQ737" s="174">
        <f>IFERROR(INDEX(Retail!H:H,MATCH($D737,Retail!$D:$D,0)),0)</f>
        <v>0</v>
      </c>
      <c r="AR737" s="174">
        <f>IFERROR(INDEX(Retail!J:J,MATCH($D737,Retail!$D:$D,0)),0)</f>
        <v>0</v>
      </c>
      <c r="AS737" s="174">
        <f>IFERROR(INDEX('NEW2022'!H:H,MATCH($D737,'NEW2022'!D:D,0)),0)</f>
        <v>0</v>
      </c>
      <c r="AT737" s="174">
        <f>IFERROR(INDEX('NEW2022'!J:J,MATCH($D737,'NEW2022'!D:D,0)),0)</f>
        <v>0</v>
      </c>
      <c r="AU737" s="174">
        <f>IFERROR(INDEX('Quiet Items'!H:H,MATCH($D737,'Quiet Items'!D:D,0)),0)</f>
        <v>0</v>
      </c>
      <c r="AV737" s="174">
        <f>IFERROR(INDEX('Quiet Items'!J:J,MATCH($D737,'Quiet Items'!D:D,0)),0)</f>
        <v>0</v>
      </c>
      <c r="AW737" s="174">
        <f>IFERROR(INDEX('1.4G'!H:H,MATCH($D737,'1.4G'!D:D,0)),0)</f>
        <v>0</v>
      </c>
      <c r="AX737" s="174">
        <f>IFERROR(INDEX('1.4G'!J:J,MATCH($D737,'1.4G'!D:D,0)),0)</f>
        <v>0</v>
      </c>
      <c r="AY737" s="174">
        <f t="shared" si="122"/>
        <v>0</v>
      </c>
      <c r="AZ737" s="174">
        <f t="shared" si="123"/>
        <v>0</v>
      </c>
      <c r="BA737" s="175">
        <f>IFERROR(Table1[[#This Row],[Line total ordered for now]]*Table1[[#This Row],[GUARANTEED PRICE
for STOCK orders collected before 31.3.22]],0)</f>
        <v>0</v>
      </c>
      <c r="BB737" s="175">
        <f t="shared" si="116"/>
        <v>0</v>
      </c>
      <c r="BC737" s="176">
        <f>(AZ737+Table1[[#This Row],[Line total ordered for now]])*Z737</f>
        <v>0</v>
      </c>
      <c r="BD737" s="200">
        <v>69.440574384203259</v>
      </c>
      <c r="BE737" s="65"/>
      <c r="BF737" s="65"/>
      <c r="BG737" s="65"/>
      <c r="BH737" s="65"/>
      <c r="BI737" s="65"/>
      <c r="BJ737" s="65"/>
      <c r="BK737" s="65"/>
      <c r="BL737" s="55"/>
      <c r="BM737"/>
      <c r="BN737"/>
      <c r="BO737"/>
      <c r="BP737"/>
      <c r="BQ737"/>
      <c r="BR737"/>
      <c r="BS737"/>
      <c r="BT737"/>
    </row>
    <row r="738" spans="1:72" ht="15.75">
      <c r="A738" s="202">
        <v>735</v>
      </c>
      <c r="B738" s="68" t="s">
        <v>6378</v>
      </c>
      <c r="C738" s="149" t="s">
        <v>159</v>
      </c>
      <c r="D738" s="149" t="s">
        <v>3158</v>
      </c>
      <c r="E738" s="149" t="s">
        <v>3159</v>
      </c>
      <c r="F738" s="158" t="str">
        <f t="shared" si="121"/>
        <v>Video</v>
      </c>
      <c r="G738" s="187">
        <v>3</v>
      </c>
      <c r="H738" s="150"/>
      <c r="I738" s="184">
        <v>71.489999999999995</v>
      </c>
      <c r="J738" s="150"/>
      <c r="K738" s="151">
        <v>41.032059944453401</v>
      </c>
      <c r="L738" s="152">
        <v>74.678349098905187</v>
      </c>
      <c r="M738" s="152">
        <v>82.064119888906802</v>
      </c>
      <c r="N738" s="153" t="s">
        <v>148</v>
      </c>
      <c r="O738" s="154">
        <v>2</v>
      </c>
      <c r="P738" s="153">
        <v>25</v>
      </c>
      <c r="Q738" s="153" t="s">
        <v>147</v>
      </c>
      <c r="R738" s="155">
        <v>16</v>
      </c>
      <c r="S738" s="155">
        <v>2</v>
      </c>
      <c r="T738" s="155">
        <v>0.3</v>
      </c>
      <c r="U738" s="154" t="s">
        <v>94</v>
      </c>
      <c r="V738" s="153" t="s">
        <v>89</v>
      </c>
      <c r="W738" s="153" t="s">
        <v>627</v>
      </c>
      <c r="X738" s="151" t="s">
        <v>6378</v>
      </c>
      <c r="Y738" s="151" t="s">
        <v>6378</v>
      </c>
      <c r="Z738" s="156">
        <v>5.8099999999999999E-2</v>
      </c>
      <c r="AA738" s="153" t="s">
        <v>624</v>
      </c>
      <c r="AB738" s="153" t="s">
        <v>5172</v>
      </c>
      <c r="AC738" s="153" t="s">
        <v>164</v>
      </c>
      <c r="AD738" s="157" t="s">
        <v>3160</v>
      </c>
      <c r="AE738" s="110">
        <v>0</v>
      </c>
      <c r="AF738" s="110">
        <v>82</v>
      </c>
      <c r="AG738" s="112">
        <f t="shared" si="117"/>
        <v>0</v>
      </c>
      <c r="AH738" s="110">
        <f>SUM(AG$4:AG738)</f>
        <v>17</v>
      </c>
      <c r="AI738" s="112">
        <f t="shared" si="115"/>
        <v>0</v>
      </c>
      <c r="AJ738" s="110">
        <f>COUNTIF(AI$4:AI738,"&gt;0")</f>
        <v>106</v>
      </c>
      <c r="AK738" s="110">
        <v>0</v>
      </c>
      <c r="AL738" s="110">
        <v>91</v>
      </c>
      <c r="AM738" s="172" t="str">
        <f>IF(OR(Table1[[#This Row],[Line total ordered for now]]&gt;0,Table1[[#This Row],[Line total ordered for season]]&gt;0),1,"")</f>
        <v/>
      </c>
      <c r="AN738" s="173">
        <f>COUNTIF(AM$4:AM738,"&gt;0")</f>
        <v>0</v>
      </c>
      <c r="AO738" s="173">
        <f>Table1[[#This Row],[ORDER QUANTITY
to be collected BEFORE 31.3.22]]</f>
        <v>0</v>
      </c>
      <c r="AP738" s="174">
        <f t="shared" si="114"/>
        <v>0</v>
      </c>
      <c r="AQ738" s="174">
        <f>IFERROR(INDEX(Retail!H:H,MATCH($D738,Retail!$D:$D,0)),0)</f>
        <v>0</v>
      </c>
      <c r="AR738" s="174">
        <f>IFERROR(INDEX(Retail!J:J,MATCH($D738,Retail!$D:$D,0)),0)</f>
        <v>0</v>
      </c>
      <c r="AS738" s="174">
        <f>IFERROR(INDEX('NEW2022'!H:H,MATCH($D738,'NEW2022'!D:D,0)),0)</f>
        <v>0</v>
      </c>
      <c r="AT738" s="174">
        <f>IFERROR(INDEX('NEW2022'!J:J,MATCH($D738,'NEW2022'!D:D,0)),0)</f>
        <v>0</v>
      </c>
      <c r="AU738" s="174">
        <f>IFERROR(INDEX('Quiet Items'!H:H,MATCH($D738,'Quiet Items'!D:D,0)),0)</f>
        <v>0</v>
      </c>
      <c r="AV738" s="174">
        <f>IFERROR(INDEX('Quiet Items'!J:J,MATCH($D738,'Quiet Items'!D:D,0)),0)</f>
        <v>0</v>
      </c>
      <c r="AW738" s="174">
        <f>IFERROR(INDEX('1.4G'!H:H,MATCH($D738,'1.4G'!D:D,0)),0)</f>
        <v>0</v>
      </c>
      <c r="AX738" s="174">
        <f>IFERROR(INDEX('1.4G'!J:J,MATCH($D738,'1.4G'!D:D,0)),0)</f>
        <v>0</v>
      </c>
      <c r="AY738" s="174">
        <f t="shared" si="122"/>
        <v>0</v>
      </c>
      <c r="AZ738" s="174">
        <f t="shared" si="123"/>
        <v>0</v>
      </c>
      <c r="BA738" s="175">
        <f>IFERROR(Table1[[#This Row],[Line total ordered for now]]*Table1[[#This Row],[GUARANTEED PRICE
for STOCK orders collected before 31.3.22]],0)</f>
        <v>0</v>
      </c>
      <c r="BB738" s="175">
        <f t="shared" si="116"/>
        <v>0</v>
      </c>
      <c r="BC738" s="176">
        <f>(AZ738+Table1[[#This Row],[Line total ordered for now]])*Z738</f>
        <v>0</v>
      </c>
      <c r="BD738" s="200">
        <v>69.754501905570777</v>
      </c>
      <c r="BE738" s="65"/>
      <c r="BF738" s="65"/>
      <c r="BG738" s="65"/>
      <c r="BH738" s="65"/>
      <c r="BI738" s="65"/>
      <c r="BJ738" s="65"/>
      <c r="BK738" s="65"/>
      <c r="BL738" s="55"/>
      <c r="BM738"/>
      <c r="BN738"/>
      <c r="BO738"/>
      <c r="BP738"/>
      <c r="BQ738"/>
      <c r="BR738"/>
      <c r="BS738"/>
      <c r="BT738"/>
    </row>
    <row r="739" spans="1:72" ht="15.75">
      <c r="A739" s="202">
        <v>736</v>
      </c>
      <c r="B739" s="68" t="s">
        <v>6378</v>
      </c>
      <c r="C739" s="149" t="s">
        <v>159</v>
      </c>
      <c r="D739" s="149" t="s">
        <v>1359</v>
      </c>
      <c r="E739" s="149" t="s">
        <v>1360</v>
      </c>
      <c r="F739" s="158" t="str">
        <f t="shared" si="121"/>
        <v>Video</v>
      </c>
      <c r="G739" s="187">
        <v>3</v>
      </c>
      <c r="H739" s="150"/>
      <c r="I739" s="184">
        <v>71.7</v>
      </c>
      <c r="J739" s="150"/>
      <c r="K739" s="151">
        <v>42.383248727686933</v>
      </c>
      <c r="L739" s="152">
        <v>77.137512684390217</v>
      </c>
      <c r="M739" s="152">
        <v>84.766497455373866</v>
      </c>
      <c r="N739" s="153" t="s">
        <v>148</v>
      </c>
      <c r="O739" s="154">
        <v>2</v>
      </c>
      <c r="P739" s="153">
        <v>26</v>
      </c>
      <c r="Q739" s="153" t="s">
        <v>146</v>
      </c>
      <c r="R739" s="155">
        <v>16</v>
      </c>
      <c r="S739" s="155">
        <v>2.2000000000000002</v>
      </c>
      <c r="T739" s="155">
        <v>0.3</v>
      </c>
      <c r="U739" s="154" t="s">
        <v>95</v>
      </c>
      <c r="V739" s="153" t="s">
        <v>88</v>
      </c>
      <c r="W739" s="153" t="s">
        <v>627</v>
      </c>
      <c r="X739" s="151" t="s">
        <v>6378</v>
      </c>
      <c r="Y739" s="151" t="s">
        <v>6378</v>
      </c>
      <c r="Z739" s="156">
        <v>6.0499999999999998E-2</v>
      </c>
      <c r="AA739" s="153" t="s">
        <v>624</v>
      </c>
      <c r="AB739" s="153" t="s">
        <v>5131</v>
      </c>
      <c r="AC739" s="153" t="s">
        <v>149</v>
      </c>
      <c r="AD739" s="157" t="s">
        <v>1361</v>
      </c>
      <c r="AE739" s="110">
        <v>1</v>
      </c>
      <c r="AF739" s="110">
        <v>83</v>
      </c>
      <c r="AG739" s="112">
        <f t="shared" si="117"/>
        <v>0</v>
      </c>
      <c r="AH739" s="110">
        <f>SUM(AG$4:AG739)</f>
        <v>17</v>
      </c>
      <c r="AI739" s="112">
        <f t="shared" si="115"/>
        <v>0</v>
      </c>
      <c r="AJ739" s="110">
        <f>COUNTIF(AI$4:AI739,"&gt;0")</f>
        <v>106</v>
      </c>
      <c r="AK739" s="110">
        <v>1</v>
      </c>
      <c r="AL739" s="110">
        <v>92</v>
      </c>
      <c r="AM739" s="172" t="str">
        <f>IF(OR(Table1[[#This Row],[Line total ordered for now]]&gt;0,Table1[[#This Row],[Line total ordered for season]]&gt;0),1,"")</f>
        <v/>
      </c>
      <c r="AN739" s="173">
        <f>COUNTIF(AM$4:AM739,"&gt;0")</f>
        <v>0</v>
      </c>
      <c r="AO739" s="173">
        <f>Table1[[#This Row],[ORDER QUANTITY
to be collected BEFORE 31.3.22]]</f>
        <v>0</v>
      </c>
      <c r="AP739" s="174">
        <f t="shared" si="114"/>
        <v>0</v>
      </c>
      <c r="AQ739" s="174">
        <f>IFERROR(INDEX(Retail!H:H,MATCH($D739,Retail!$D:$D,0)),0)</f>
        <v>0</v>
      </c>
      <c r="AR739" s="174">
        <f>IFERROR(INDEX(Retail!J:J,MATCH($D739,Retail!$D:$D,0)),0)</f>
        <v>0</v>
      </c>
      <c r="AS739" s="174">
        <f>IFERROR(INDEX('NEW2022'!H:H,MATCH($D739,'NEW2022'!D:D,0)),0)</f>
        <v>0</v>
      </c>
      <c r="AT739" s="174">
        <f>IFERROR(INDEX('NEW2022'!J:J,MATCH($D739,'NEW2022'!D:D,0)),0)</f>
        <v>0</v>
      </c>
      <c r="AU739" s="174">
        <f>IFERROR(INDEX('Quiet Items'!H:H,MATCH($D739,'Quiet Items'!D:D,0)),0)</f>
        <v>0</v>
      </c>
      <c r="AV739" s="174">
        <f>IFERROR(INDEX('Quiet Items'!J:J,MATCH($D739,'Quiet Items'!D:D,0)),0)</f>
        <v>0</v>
      </c>
      <c r="AW739" s="174">
        <f>IFERROR(INDEX('1.4G'!H:H,MATCH($D739,'1.4G'!D:D,0)),0)</f>
        <v>0</v>
      </c>
      <c r="AX739" s="174">
        <f>IFERROR(INDEX('1.4G'!J:J,MATCH($D739,'1.4G'!D:D,0)),0)</f>
        <v>0</v>
      </c>
      <c r="AY739" s="174">
        <f t="shared" si="122"/>
        <v>0</v>
      </c>
      <c r="AZ739" s="174">
        <f t="shared" si="123"/>
        <v>0</v>
      </c>
      <c r="BA739" s="175">
        <f>IFERROR(Table1[[#This Row],[Line total ordered for now]]*Table1[[#This Row],[GUARANTEED PRICE
for STOCK orders collected before 31.3.22]],0)</f>
        <v>0</v>
      </c>
      <c r="BB739" s="175">
        <f t="shared" si="116"/>
        <v>0</v>
      </c>
      <c r="BC739" s="176">
        <f>(AZ739+Table1[[#This Row],[Line total ordered for now]])*Z739</f>
        <v>0</v>
      </c>
      <c r="BD739" s="200">
        <v>72.051522837067779</v>
      </c>
      <c r="BE739" s="65"/>
      <c r="BF739" s="65"/>
      <c r="BG739" s="65"/>
      <c r="BH739" s="65"/>
      <c r="BI739" s="65"/>
      <c r="BJ739" s="65"/>
      <c r="BK739" s="65"/>
      <c r="BL739" s="55"/>
      <c r="BM739"/>
      <c r="BN739"/>
      <c r="BO739"/>
      <c r="BP739"/>
      <c r="BQ739"/>
      <c r="BR739"/>
      <c r="BS739"/>
      <c r="BT739"/>
    </row>
    <row r="740" spans="1:72" ht="15.75">
      <c r="A740" s="202">
        <v>737</v>
      </c>
      <c r="B740" s="68" t="s">
        <v>6378</v>
      </c>
      <c r="C740" s="149" t="s">
        <v>159</v>
      </c>
      <c r="D740" s="149" t="s">
        <v>3537</v>
      </c>
      <c r="E740" s="149" t="s">
        <v>3538</v>
      </c>
      <c r="F740" s="158" t="str">
        <f t="shared" si="121"/>
        <v>Video</v>
      </c>
      <c r="G740" s="187">
        <v>32</v>
      </c>
      <c r="H740" s="150"/>
      <c r="I740" s="184">
        <v>72.27</v>
      </c>
      <c r="J740" s="150"/>
      <c r="K740" s="151">
        <v>40.911911160970618</v>
      </c>
      <c r="L740" s="152">
        <v>74.459678312966531</v>
      </c>
      <c r="M740" s="152">
        <v>81.823822321941236</v>
      </c>
      <c r="N740" s="153" t="s">
        <v>148</v>
      </c>
      <c r="O740" s="154">
        <v>2</v>
      </c>
      <c r="P740" s="153">
        <v>22</v>
      </c>
      <c r="Q740" s="153" t="s">
        <v>147</v>
      </c>
      <c r="R740" s="155">
        <v>16</v>
      </c>
      <c r="S740" s="155">
        <v>2.2000000000000002</v>
      </c>
      <c r="T740" s="155">
        <v>0.3</v>
      </c>
      <c r="U740" s="154" t="s">
        <v>94</v>
      </c>
      <c r="V740" s="153" t="s">
        <v>89</v>
      </c>
      <c r="W740" s="153" t="s">
        <v>627</v>
      </c>
      <c r="X740" s="151" t="s">
        <v>6378</v>
      </c>
      <c r="Y740" s="151" t="s">
        <v>6378</v>
      </c>
      <c r="Z740" s="156">
        <v>6.0499999999999998E-2</v>
      </c>
      <c r="AA740" s="153" t="s">
        <v>624</v>
      </c>
      <c r="AB740" s="153" t="s">
        <v>5006</v>
      </c>
      <c r="AC740" s="153" t="s">
        <v>145</v>
      </c>
      <c r="AD740" s="157" t="s">
        <v>3539</v>
      </c>
      <c r="AE740" s="110">
        <v>0</v>
      </c>
      <c r="AF740" s="110">
        <v>83</v>
      </c>
      <c r="AG740" s="112">
        <f t="shared" si="117"/>
        <v>0</v>
      </c>
      <c r="AH740" s="110">
        <f>SUM(AG$4:AG740)</f>
        <v>17</v>
      </c>
      <c r="AI740" s="112">
        <f t="shared" si="115"/>
        <v>0</v>
      </c>
      <c r="AJ740" s="110">
        <f>COUNTIF(AI$4:AI740,"&gt;0")</f>
        <v>106</v>
      </c>
      <c r="AK740" s="110">
        <v>0</v>
      </c>
      <c r="AL740" s="110">
        <v>92</v>
      </c>
      <c r="AM740" s="172" t="str">
        <f>IF(OR(Table1[[#This Row],[Line total ordered for now]]&gt;0,Table1[[#This Row],[Line total ordered for season]]&gt;0),1,"")</f>
        <v/>
      </c>
      <c r="AN740" s="173">
        <f>COUNTIF(AM$4:AM740,"&gt;0")</f>
        <v>0</v>
      </c>
      <c r="AO740" s="173">
        <f>Table1[[#This Row],[ORDER QUANTITY
to be collected BEFORE 31.3.22]]</f>
        <v>0</v>
      </c>
      <c r="AP740" s="174">
        <f t="shared" si="114"/>
        <v>0</v>
      </c>
      <c r="AQ740" s="174">
        <f>IFERROR(INDEX(Retail!H:H,MATCH($D740,Retail!$D:$D,0)),0)</f>
        <v>0</v>
      </c>
      <c r="AR740" s="174">
        <f>IFERROR(INDEX(Retail!J:J,MATCH($D740,Retail!$D:$D,0)),0)</f>
        <v>0</v>
      </c>
      <c r="AS740" s="174">
        <f>IFERROR(INDEX('NEW2022'!H:H,MATCH($D740,'NEW2022'!D:D,0)),0)</f>
        <v>0</v>
      </c>
      <c r="AT740" s="174">
        <f>IFERROR(INDEX('NEW2022'!J:J,MATCH($D740,'NEW2022'!D:D,0)),0)</f>
        <v>0</v>
      </c>
      <c r="AU740" s="174">
        <f>IFERROR(INDEX('Quiet Items'!H:H,MATCH($D740,'Quiet Items'!D:D,0)),0)</f>
        <v>0</v>
      </c>
      <c r="AV740" s="174">
        <f>IFERROR(INDEX('Quiet Items'!J:J,MATCH($D740,'Quiet Items'!D:D,0)),0)</f>
        <v>0</v>
      </c>
      <c r="AW740" s="174">
        <f>IFERROR(INDEX('1.4G'!H:H,MATCH($D740,'1.4G'!D:D,0)),0)</f>
        <v>0</v>
      </c>
      <c r="AX740" s="174">
        <f>IFERROR(INDEX('1.4G'!J:J,MATCH($D740,'1.4G'!D:D,0)),0)</f>
        <v>0</v>
      </c>
      <c r="AY740" s="174">
        <f t="shared" si="122"/>
        <v>0</v>
      </c>
      <c r="AZ740" s="174">
        <f t="shared" si="123"/>
        <v>0</v>
      </c>
      <c r="BA740" s="175">
        <f>IFERROR(Table1[[#This Row],[Line total ordered for now]]*Table1[[#This Row],[GUARANTEED PRICE
for STOCK orders collected before 31.3.22]],0)</f>
        <v>0</v>
      </c>
      <c r="BB740" s="175">
        <f t="shared" si="116"/>
        <v>0</v>
      </c>
      <c r="BC740" s="176">
        <f>(AZ740+Table1[[#This Row],[Line total ordered for now]])*Z740</f>
        <v>0</v>
      </c>
      <c r="BD740" s="200">
        <v>69.550248973650042</v>
      </c>
      <c r="BE740" s="65"/>
      <c r="BF740" s="65"/>
      <c r="BG740" s="65"/>
      <c r="BH740" s="65"/>
      <c r="BI740" s="65"/>
      <c r="BJ740" s="65"/>
      <c r="BK740" s="65"/>
      <c r="BL740" s="55"/>
      <c r="BM740"/>
      <c r="BN740"/>
      <c r="BO740"/>
      <c r="BP740"/>
      <c r="BQ740"/>
      <c r="BR740"/>
      <c r="BS740"/>
      <c r="BT740"/>
    </row>
    <row r="741" spans="1:72" ht="15.75">
      <c r="A741" s="202">
        <v>738</v>
      </c>
      <c r="B741" s="68" t="s">
        <v>6378</v>
      </c>
      <c r="C741" s="149" t="s">
        <v>159</v>
      </c>
      <c r="D741" s="149" t="s">
        <v>3465</v>
      </c>
      <c r="E741" s="149" t="s">
        <v>3466</v>
      </c>
      <c r="F741" s="158" t="str">
        <f t="shared" si="121"/>
        <v>Video</v>
      </c>
      <c r="G741" s="187">
        <v>1</v>
      </c>
      <c r="H741" s="150"/>
      <c r="I741" s="184">
        <v>72.55</v>
      </c>
      <c r="J741" s="150"/>
      <c r="K741" s="151">
        <v>43.067363413879804</v>
      </c>
      <c r="L741" s="152">
        <v>78.382601413261241</v>
      </c>
      <c r="M741" s="152">
        <v>86.134726827759607</v>
      </c>
      <c r="N741" s="153" t="s">
        <v>148</v>
      </c>
      <c r="O741" s="154">
        <v>2</v>
      </c>
      <c r="P741" s="153">
        <v>23</v>
      </c>
      <c r="Q741" s="153" t="s">
        <v>146</v>
      </c>
      <c r="R741" s="155">
        <v>16</v>
      </c>
      <c r="S741" s="155">
        <v>2.2000000000000002</v>
      </c>
      <c r="T741" s="155">
        <v>0.3</v>
      </c>
      <c r="U741" s="154" t="s">
        <v>94</v>
      </c>
      <c r="V741" s="153" t="s">
        <v>89</v>
      </c>
      <c r="W741" s="153" t="s">
        <v>627</v>
      </c>
      <c r="X741" s="151" t="s">
        <v>6378</v>
      </c>
      <c r="Y741" s="151" t="s">
        <v>6378</v>
      </c>
      <c r="Z741" s="156">
        <v>6.0499999999999998E-2</v>
      </c>
      <c r="AA741" s="153" t="s">
        <v>624</v>
      </c>
      <c r="AB741" s="153" t="s">
        <v>5156</v>
      </c>
      <c r="AC741" s="153" t="s">
        <v>875</v>
      </c>
      <c r="AD741" s="157" t="s">
        <v>3467</v>
      </c>
      <c r="AE741" s="110">
        <v>1</v>
      </c>
      <c r="AF741" s="110">
        <v>84</v>
      </c>
      <c r="AG741" s="112">
        <f t="shared" si="117"/>
        <v>0</v>
      </c>
      <c r="AH741" s="110">
        <f>SUM(AG$4:AG741)</f>
        <v>17</v>
      </c>
      <c r="AI741" s="112">
        <f t="shared" si="115"/>
        <v>0</v>
      </c>
      <c r="AJ741" s="110">
        <f>COUNTIF(AI$4:AI741,"&gt;0")</f>
        <v>106</v>
      </c>
      <c r="AK741" s="110">
        <v>0</v>
      </c>
      <c r="AL741" s="110">
        <v>92</v>
      </c>
      <c r="AM741" s="172" t="str">
        <f>IF(OR(Table1[[#This Row],[Line total ordered for now]]&gt;0,Table1[[#This Row],[Line total ordered for season]]&gt;0),1,"")</f>
        <v/>
      </c>
      <c r="AN741" s="173">
        <f>COUNTIF(AM$4:AM741,"&gt;0")</f>
        <v>0</v>
      </c>
      <c r="AO741" s="173">
        <f>Table1[[#This Row],[ORDER QUANTITY
to be collected BEFORE 31.3.22]]</f>
        <v>0</v>
      </c>
      <c r="AP741" s="174">
        <f t="shared" si="114"/>
        <v>0</v>
      </c>
      <c r="AQ741" s="174">
        <f>IFERROR(INDEX(Retail!H:H,MATCH($D741,Retail!$D:$D,0)),0)</f>
        <v>0</v>
      </c>
      <c r="AR741" s="174">
        <f>IFERROR(INDEX(Retail!J:J,MATCH($D741,Retail!$D:$D,0)),0)</f>
        <v>0</v>
      </c>
      <c r="AS741" s="174">
        <f>IFERROR(INDEX('NEW2022'!H:H,MATCH($D741,'NEW2022'!D:D,0)),0)</f>
        <v>0</v>
      </c>
      <c r="AT741" s="174">
        <f>IFERROR(INDEX('NEW2022'!J:J,MATCH($D741,'NEW2022'!D:D,0)),0)</f>
        <v>0</v>
      </c>
      <c r="AU741" s="174">
        <f>IFERROR(INDEX('Quiet Items'!H:H,MATCH($D741,'Quiet Items'!D:D,0)),0)</f>
        <v>0</v>
      </c>
      <c r="AV741" s="174">
        <f>IFERROR(INDEX('Quiet Items'!J:J,MATCH($D741,'Quiet Items'!D:D,0)),0)</f>
        <v>0</v>
      </c>
      <c r="AW741" s="174">
        <f>IFERROR(INDEX('1.4G'!H:H,MATCH($D741,'1.4G'!D:D,0)),0)</f>
        <v>0</v>
      </c>
      <c r="AX741" s="174">
        <f>IFERROR(INDEX('1.4G'!J:J,MATCH($D741,'1.4G'!D:D,0)),0)</f>
        <v>0</v>
      </c>
      <c r="AY741" s="174">
        <f t="shared" si="122"/>
        <v>0</v>
      </c>
      <c r="AZ741" s="174">
        <f t="shared" si="123"/>
        <v>0</v>
      </c>
      <c r="BA741" s="175">
        <f>IFERROR(Table1[[#This Row],[Line total ordered for now]]*Table1[[#This Row],[GUARANTEED PRICE
for STOCK orders collected before 31.3.22]],0)</f>
        <v>0</v>
      </c>
      <c r="BB741" s="175">
        <f t="shared" si="116"/>
        <v>0</v>
      </c>
      <c r="BC741" s="176">
        <f>(AZ741+Table1[[#This Row],[Line total ordered for now]])*Z741</f>
        <v>0</v>
      </c>
      <c r="BD741" s="200">
        <v>73.214517803595669</v>
      </c>
      <c r="BE741" s="65"/>
      <c r="BF741" s="65"/>
      <c r="BG741" s="65"/>
      <c r="BH741" s="65"/>
      <c r="BI741" s="65"/>
      <c r="BJ741" s="65"/>
      <c r="BK741" s="65"/>
      <c r="BL741" s="55"/>
      <c r="BM741"/>
      <c r="BN741"/>
      <c r="BO741"/>
      <c r="BP741"/>
      <c r="BQ741"/>
      <c r="BR741"/>
      <c r="BS741"/>
      <c r="BT741"/>
    </row>
    <row r="742" spans="1:72" ht="15.75">
      <c r="A742" s="202">
        <v>739</v>
      </c>
      <c r="B742" s="68" t="s">
        <v>6378</v>
      </c>
      <c r="C742" s="149" t="s">
        <v>159</v>
      </c>
      <c r="D742" s="149" t="s">
        <v>2858</v>
      </c>
      <c r="E742" s="149" t="s">
        <v>2859</v>
      </c>
      <c r="F742" s="158" t="str">
        <f t="shared" si="121"/>
        <v>Video</v>
      </c>
      <c r="G742" s="187">
        <v>14</v>
      </c>
      <c r="H742" s="150"/>
      <c r="I742" s="184">
        <v>73.25</v>
      </c>
      <c r="J742" s="150"/>
      <c r="K742" s="151">
        <v>44.069804192093024</v>
      </c>
      <c r="L742" s="152">
        <v>80.207043629609302</v>
      </c>
      <c r="M742" s="152">
        <v>88.139608384186047</v>
      </c>
      <c r="N742" s="153" t="s">
        <v>148</v>
      </c>
      <c r="O742" s="154">
        <v>2</v>
      </c>
      <c r="P742" s="153">
        <v>20</v>
      </c>
      <c r="Q742" s="153" t="s">
        <v>146</v>
      </c>
      <c r="R742" s="155">
        <v>16</v>
      </c>
      <c r="S742" s="155">
        <v>2.2000000000000002</v>
      </c>
      <c r="T742" s="155">
        <v>0.3</v>
      </c>
      <c r="U742" s="154" t="s">
        <v>94</v>
      </c>
      <c r="V742" s="153" t="s">
        <v>89</v>
      </c>
      <c r="W742" s="153" t="s">
        <v>627</v>
      </c>
      <c r="X742" s="151" t="s">
        <v>6378</v>
      </c>
      <c r="Y742" s="151" t="s">
        <v>6378</v>
      </c>
      <c r="Z742" s="156">
        <v>6.0499999999999998E-2</v>
      </c>
      <c r="AA742" s="153" t="s">
        <v>793</v>
      </c>
      <c r="AB742" s="153" t="s">
        <v>5052</v>
      </c>
      <c r="AC742" s="153" t="s">
        <v>785</v>
      </c>
      <c r="AD742" s="157" t="s">
        <v>2860</v>
      </c>
      <c r="AE742" s="110">
        <v>1</v>
      </c>
      <c r="AF742" s="110">
        <v>85</v>
      </c>
      <c r="AG742" s="112">
        <f t="shared" si="117"/>
        <v>0</v>
      </c>
      <c r="AH742" s="110">
        <f>SUM(AG$4:AG742)</f>
        <v>17</v>
      </c>
      <c r="AI742" s="112">
        <f t="shared" si="115"/>
        <v>0</v>
      </c>
      <c r="AJ742" s="110">
        <f>COUNTIF(AI$4:AI742,"&gt;0")</f>
        <v>106</v>
      </c>
      <c r="AK742" s="110">
        <v>0</v>
      </c>
      <c r="AL742" s="110">
        <v>92</v>
      </c>
      <c r="AM742" s="172" t="str">
        <f>IF(OR(Table1[[#This Row],[Line total ordered for now]]&gt;0,Table1[[#This Row],[Line total ordered for season]]&gt;0),1,"")</f>
        <v/>
      </c>
      <c r="AN742" s="173">
        <f>COUNTIF(AM$4:AM742,"&gt;0")</f>
        <v>0</v>
      </c>
      <c r="AO742" s="173">
        <f>Table1[[#This Row],[ORDER QUANTITY
to be collected BEFORE 31.3.22]]</f>
        <v>0</v>
      </c>
      <c r="AP742" s="174">
        <f t="shared" si="114"/>
        <v>0</v>
      </c>
      <c r="AQ742" s="174">
        <f>IFERROR(INDEX(Retail!H:H,MATCH($D742,Retail!$D:$D,0)),0)</f>
        <v>0</v>
      </c>
      <c r="AR742" s="174">
        <f>IFERROR(INDEX(Retail!J:J,MATCH($D742,Retail!$D:$D,0)),0)</f>
        <v>0</v>
      </c>
      <c r="AS742" s="174">
        <f>IFERROR(INDEX('NEW2022'!H:H,MATCH($D742,'NEW2022'!D:D,0)),0)</f>
        <v>0</v>
      </c>
      <c r="AT742" s="174">
        <f>IFERROR(INDEX('NEW2022'!J:J,MATCH($D742,'NEW2022'!D:D,0)),0)</f>
        <v>0</v>
      </c>
      <c r="AU742" s="174">
        <f>IFERROR(INDEX('Quiet Items'!H:H,MATCH($D742,'Quiet Items'!D:D,0)),0)</f>
        <v>0</v>
      </c>
      <c r="AV742" s="174">
        <f>IFERROR(INDEX('Quiet Items'!J:J,MATCH($D742,'Quiet Items'!D:D,0)),0)</f>
        <v>0</v>
      </c>
      <c r="AW742" s="174">
        <f>IFERROR(INDEX('1.4G'!H:H,MATCH($D742,'1.4G'!D:D,0)),0)</f>
        <v>0</v>
      </c>
      <c r="AX742" s="174">
        <f>IFERROR(INDEX('1.4G'!J:J,MATCH($D742,'1.4G'!D:D,0)),0)</f>
        <v>0</v>
      </c>
      <c r="AY742" s="174">
        <f t="shared" si="122"/>
        <v>0</v>
      </c>
      <c r="AZ742" s="174">
        <f t="shared" si="123"/>
        <v>0</v>
      </c>
      <c r="BA742" s="175">
        <f>IFERROR(Table1[[#This Row],[Line total ordered for now]]*Table1[[#This Row],[GUARANTEED PRICE
for STOCK orders collected before 31.3.22]],0)</f>
        <v>0</v>
      </c>
      <c r="BB742" s="175">
        <f t="shared" si="116"/>
        <v>0</v>
      </c>
      <c r="BC742" s="176">
        <f>(AZ742+Table1[[#This Row],[Line total ordered for now]])*Z742</f>
        <v>0</v>
      </c>
      <c r="BD742" s="200">
        <v>74.918667126558134</v>
      </c>
      <c r="BE742" s="65"/>
      <c r="BF742" s="65"/>
      <c r="BG742" s="65"/>
      <c r="BH742" s="65"/>
      <c r="BI742" s="65"/>
      <c r="BJ742" s="65"/>
      <c r="BK742" s="65"/>
      <c r="BL742" s="55"/>
      <c r="BM742"/>
      <c r="BN742"/>
      <c r="BO742"/>
      <c r="BP742"/>
      <c r="BQ742"/>
      <c r="BR742"/>
      <c r="BS742"/>
      <c r="BT742"/>
    </row>
    <row r="743" spans="1:72" s="98" customFormat="1" ht="15.75">
      <c r="A743" s="202">
        <v>740</v>
      </c>
      <c r="B743" s="68" t="s">
        <v>6378</v>
      </c>
      <c r="C743" s="149" t="s">
        <v>159</v>
      </c>
      <c r="D743" s="149" t="s">
        <v>4410</v>
      </c>
      <c r="E743" s="149" t="s">
        <v>4411</v>
      </c>
      <c r="F743" s="158" t="str">
        <f t="shared" si="121"/>
        <v>Video</v>
      </c>
      <c r="G743" s="187">
        <v>0</v>
      </c>
      <c r="H743" s="150"/>
      <c r="I743" s="184">
        <v>74.739999999999995</v>
      </c>
      <c r="J743" s="150"/>
      <c r="K743" s="151">
        <v>42.464033498851279</v>
      </c>
      <c r="L743" s="152">
        <v>77.284540967909336</v>
      </c>
      <c r="M743" s="152">
        <v>84.928066997702558</v>
      </c>
      <c r="N743" s="153" t="s">
        <v>148</v>
      </c>
      <c r="O743" s="154">
        <v>2</v>
      </c>
      <c r="P743" s="153">
        <v>20</v>
      </c>
      <c r="Q743" s="153" t="s">
        <v>146</v>
      </c>
      <c r="R743" s="155">
        <v>15</v>
      </c>
      <c r="S743" s="155">
        <v>1.9</v>
      </c>
      <c r="T743" s="155">
        <v>0.3</v>
      </c>
      <c r="U743" s="154" t="s">
        <v>95</v>
      </c>
      <c r="V743" s="153" t="s">
        <v>88</v>
      </c>
      <c r="W743" s="153" t="s">
        <v>627</v>
      </c>
      <c r="X743" s="151" t="s">
        <v>6378</v>
      </c>
      <c r="Y743" s="151" t="s">
        <v>6378</v>
      </c>
      <c r="Z743" s="156">
        <v>6.1800000000000001E-2</v>
      </c>
      <c r="AA743" s="153" t="s">
        <v>793</v>
      </c>
      <c r="AB743" s="153" t="s">
        <v>5114</v>
      </c>
      <c r="AC743" s="153" t="s">
        <v>149</v>
      </c>
      <c r="AD743" s="157" t="s">
        <v>4412</v>
      </c>
      <c r="AE743" s="110">
        <v>1</v>
      </c>
      <c r="AF743" s="110">
        <v>86</v>
      </c>
      <c r="AG743" s="112">
        <f t="shared" si="117"/>
        <v>0</v>
      </c>
      <c r="AH743" s="110">
        <f>SUM(AG$4:AG743)</f>
        <v>17</v>
      </c>
      <c r="AI743" s="112">
        <f t="shared" si="115"/>
        <v>0</v>
      </c>
      <c r="AJ743" s="110">
        <f>COUNTIF(AI$4:AI743,"&gt;0")</f>
        <v>106</v>
      </c>
      <c r="AK743" s="110">
        <v>1</v>
      </c>
      <c r="AL743" s="110">
        <v>93</v>
      </c>
      <c r="AM743" s="172" t="str">
        <f>IF(OR(Table1[[#This Row],[Line total ordered for now]]&gt;0,Table1[[#This Row],[Line total ordered for season]]&gt;0),1,"")</f>
        <v/>
      </c>
      <c r="AN743" s="173">
        <f>COUNTIF(AM$4:AM743,"&gt;0")</f>
        <v>0</v>
      </c>
      <c r="AO743" s="173">
        <f>Table1[[#This Row],[ORDER QUANTITY
to be collected BEFORE 31.3.22]]</f>
        <v>0</v>
      </c>
      <c r="AP743" s="174">
        <f t="shared" si="114"/>
        <v>0</v>
      </c>
      <c r="AQ743" s="174">
        <f>IFERROR(INDEX(Retail!H:H,MATCH($D743,Retail!$D:$D,0)),0)</f>
        <v>0</v>
      </c>
      <c r="AR743" s="174">
        <f>IFERROR(INDEX(Retail!J:J,MATCH($D743,Retail!$D:$D,0)),0)</f>
        <v>0</v>
      </c>
      <c r="AS743" s="174">
        <f>IFERROR(INDEX('NEW2022'!H:H,MATCH($D743,'NEW2022'!D:D,0)),0)</f>
        <v>0</v>
      </c>
      <c r="AT743" s="174">
        <f>IFERROR(INDEX('NEW2022'!J:J,MATCH($D743,'NEW2022'!D:D,0)),0)</f>
        <v>0</v>
      </c>
      <c r="AU743" s="174">
        <f>IFERROR(INDEX('Quiet Items'!H:H,MATCH($D743,'Quiet Items'!D:D,0)),0)</f>
        <v>0</v>
      </c>
      <c r="AV743" s="174">
        <f>IFERROR(INDEX('Quiet Items'!J:J,MATCH($D743,'Quiet Items'!D:D,0)),0)</f>
        <v>0</v>
      </c>
      <c r="AW743" s="174">
        <f>IFERROR(INDEX('1.4G'!H:H,MATCH($D743,'1.4G'!D:D,0)),0)</f>
        <v>0</v>
      </c>
      <c r="AX743" s="174">
        <f>IFERROR(INDEX('1.4G'!J:J,MATCH($D743,'1.4G'!D:D,0)),0)</f>
        <v>0</v>
      </c>
      <c r="AY743" s="174">
        <f t="shared" si="122"/>
        <v>0</v>
      </c>
      <c r="AZ743" s="174">
        <f t="shared" si="123"/>
        <v>0</v>
      </c>
      <c r="BA743" s="175">
        <f>IFERROR(Table1[[#This Row],[Line total ordered for now]]*Table1[[#This Row],[GUARANTEED PRICE
for STOCK orders collected before 31.3.22]],0)</f>
        <v>0</v>
      </c>
      <c r="BB743" s="175">
        <f t="shared" si="116"/>
        <v>0</v>
      </c>
      <c r="BC743" s="176">
        <f>(AZ743+Table1[[#This Row],[Line total ordered for now]])*Z743</f>
        <v>0</v>
      </c>
      <c r="BD743" s="200">
        <v>72.188856948047174</v>
      </c>
      <c r="BE743" s="65"/>
      <c r="BF743" s="65"/>
      <c r="BG743" s="65"/>
      <c r="BH743" s="65"/>
      <c r="BI743" s="65"/>
      <c r="BJ743" s="65"/>
      <c r="BK743" s="65"/>
      <c r="BL743" s="55"/>
    </row>
    <row r="744" spans="1:72" ht="15.75">
      <c r="A744" s="202">
        <v>741</v>
      </c>
      <c r="B744" s="68" t="s">
        <v>6378</v>
      </c>
      <c r="C744" s="149" t="s">
        <v>159</v>
      </c>
      <c r="D744" s="149" t="s">
        <v>3955</v>
      </c>
      <c r="E744" s="149" t="s">
        <v>3956</v>
      </c>
      <c r="F744" s="158" t="str">
        <f t="shared" si="121"/>
        <v>Video</v>
      </c>
      <c r="G744" s="187">
        <v>34</v>
      </c>
      <c r="H744" s="150"/>
      <c r="I744" s="184">
        <v>79.61</v>
      </c>
      <c r="J744" s="150"/>
      <c r="K744" s="151">
        <v>45.59</v>
      </c>
      <c r="L744" s="152">
        <v>82.973800000000011</v>
      </c>
      <c r="M744" s="152">
        <v>91.18</v>
      </c>
      <c r="N744" s="153" t="s">
        <v>148</v>
      </c>
      <c r="O744" s="154">
        <v>2</v>
      </c>
      <c r="P744" s="153">
        <v>28</v>
      </c>
      <c r="Q744" s="153" t="s">
        <v>146</v>
      </c>
      <c r="R744" s="155">
        <v>17</v>
      </c>
      <c r="S744" s="155">
        <v>2.35</v>
      </c>
      <c r="T744" s="155">
        <v>0.3</v>
      </c>
      <c r="U744" s="154" t="s">
        <v>95</v>
      </c>
      <c r="V744" s="153" t="s">
        <v>88</v>
      </c>
      <c r="W744" s="153" t="s">
        <v>627</v>
      </c>
      <c r="X744" s="151" t="s">
        <v>6378</v>
      </c>
      <c r="Y744" s="151" t="s">
        <v>6378</v>
      </c>
      <c r="Z744" s="156">
        <v>6.1400000000000003E-2</v>
      </c>
      <c r="AA744" s="153" t="s">
        <v>858</v>
      </c>
      <c r="AB744" s="153" t="s">
        <v>5102</v>
      </c>
      <c r="AC744" s="153" t="s">
        <v>149</v>
      </c>
      <c r="AD744" s="157" t="s">
        <v>3957</v>
      </c>
      <c r="AE744" s="110">
        <v>1</v>
      </c>
      <c r="AF744" s="110">
        <v>87</v>
      </c>
      <c r="AG744" s="112">
        <f t="shared" si="117"/>
        <v>0</v>
      </c>
      <c r="AH744" s="110">
        <f>SUM(AG$4:AG744)</f>
        <v>17</v>
      </c>
      <c r="AI744" s="112">
        <f t="shared" si="115"/>
        <v>0</v>
      </c>
      <c r="AJ744" s="110">
        <f>COUNTIF(AI$4:AI744,"&gt;0")</f>
        <v>106</v>
      </c>
      <c r="AK744" s="110">
        <v>1</v>
      </c>
      <c r="AL744" s="110">
        <v>94</v>
      </c>
      <c r="AM744" s="172" t="str">
        <f>IF(OR(Table1[[#This Row],[Line total ordered for now]]&gt;0,Table1[[#This Row],[Line total ordered for season]]&gt;0),1,"")</f>
        <v/>
      </c>
      <c r="AN744" s="173">
        <f>COUNTIF(AM$4:AM744,"&gt;0")</f>
        <v>0</v>
      </c>
      <c r="AO744" s="173">
        <f>Table1[[#This Row],[ORDER QUANTITY
to be collected BEFORE 31.3.22]]</f>
        <v>0</v>
      </c>
      <c r="AP744" s="174">
        <f t="shared" si="114"/>
        <v>0</v>
      </c>
      <c r="AQ744" s="174">
        <f>IFERROR(INDEX(Retail!H:H,MATCH($D744,Retail!$D:$D,0)),0)</f>
        <v>0</v>
      </c>
      <c r="AR744" s="174">
        <f>IFERROR(INDEX(Retail!J:J,MATCH($D744,Retail!$D:$D,0)),0)</f>
        <v>0</v>
      </c>
      <c r="AS744" s="174">
        <f>IFERROR(INDEX('NEW2022'!H:H,MATCH($D744,'NEW2022'!D:D,0)),0)</f>
        <v>0</v>
      </c>
      <c r="AT744" s="174">
        <f>IFERROR(INDEX('NEW2022'!J:J,MATCH($D744,'NEW2022'!D:D,0)),0)</f>
        <v>0</v>
      </c>
      <c r="AU744" s="174">
        <f>IFERROR(INDEX('Quiet Items'!H:H,MATCH($D744,'Quiet Items'!D:D,0)),0)</f>
        <v>0</v>
      </c>
      <c r="AV744" s="174">
        <f>IFERROR(INDEX('Quiet Items'!J:J,MATCH($D744,'Quiet Items'!D:D,0)),0)</f>
        <v>0</v>
      </c>
      <c r="AW744" s="174">
        <f>IFERROR(INDEX('1.4G'!H:H,MATCH($D744,'1.4G'!D:D,0)),0)</f>
        <v>0</v>
      </c>
      <c r="AX744" s="174">
        <f>IFERROR(INDEX('1.4G'!J:J,MATCH($D744,'1.4G'!D:D,0)),0)</f>
        <v>0</v>
      </c>
      <c r="AY744" s="174">
        <f t="shared" si="122"/>
        <v>0</v>
      </c>
      <c r="AZ744" s="174">
        <f t="shared" si="123"/>
        <v>0</v>
      </c>
      <c r="BA744" s="175">
        <f>IFERROR(Table1[[#This Row],[Line total ordered for now]]*Table1[[#This Row],[GUARANTEED PRICE
for STOCK orders collected before 31.3.22]],0)</f>
        <v>0</v>
      </c>
      <c r="BB744" s="175">
        <f t="shared" si="116"/>
        <v>0</v>
      </c>
      <c r="BC744" s="176">
        <f>(AZ744+Table1[[#This Row],[Line total ordered for now]])*Z744</f>
        <v>0</v>
      </c>
      <c r="BD744" s="200">
        <v>77.503</v>
      </c>
      <c r="BE744" s="65"/>
      <c r="BF744" s="65"/>
      <c r="BG744" s="65"/>
      <c r="BH744" s="65"/>
      <c r="BI744" s="65"/>
      <c r="BJ744" s="65"/>
      <c r="BK744" s="65"/>
      <c r="BL744" s="55"/>
      <c r="BM744"/>
      <c r="BN744"/>
      <c r="BO744"/>
      <c r="BP744"/>
      <c r="BQ744"/>
      <c r="BR744"/>
      <c r="BS744"/>
      <c r="BT744"/>
    </row>
    <row r="745" spans="1:72" ht="15.75">
      <c r="A745" s="202">
        <v>742</v>
      </c>
      <c r="B745" s="68" t="s">
        <v>6378</v>
      </c>
      <c r="C745" s="149" t="s">
        <v>159</v>
      </c>
      <c r="D745" s="149" t="s">
        <v>3027</v>
      </c>
      <c r="E745" s="149" t="s">
        <v>3028</v>
      </c>
      <c r="F745" s="158" t="str">
        <f t="shared" si="121"/>
        <v>Video</v>
      </c>
      <c r="G745" s="187">
        <v>152</v>
      </c>
      <c r="H745" s="150"/>
      <c r="I745" s="184">
        <v>83.84</v>
      </c>
      <c r="J745" s="150"/>
      <c r="K745" s="151">
        <v>47.783107015901301</v>
      </c>
      <c r="L745" s="152">
        <v>86.965254768940369</v>
      </c>
      <c r="M745" s="152">
        <v>95.566214031802602</v>
      </c>
      <c r="N745" s="153" t="s">
        <v>148</v>
      </c>
      <c r="O745" s="154">
        <v>2</v>
      </c>
      <c r="P745" s="153">
        <v>14</v>
      </c>
      <c r="Q745" s="153" t="s">
        <v>147</v>
      </c>
      <c r="R745" s="155">
        <v>17.8</v>
      </c>
      <c r="S745" s="155">
        <v>3.29</v>
      </c>
      <c r="T745" s="155">
        <v>0.3</v>
      </c>
      <c r="U745" s="154" t="s">
        <v>94</v>
      </c>
      <c r="V745" s="153" t="s">
        <v>89</v>
      </c>
      <c r="W745" s="153" t="s">
        <v>627</v>
      </c>
      <c r="X745" s="151" t="s">
        <v>6378</v>
      </c>
      <c r="Y745" s="151" t="s">
        <v>6378</v>
      </c>
      <c r="Z745" s="156">
        <v>6.1800000000000001E-2</v>
      </c>
      <c r="AA745" s="153" t="s">
        <v>624</v>
      </c>
      <c r="AB745" s="153" t="s">
        <v>5171</v>
      </c>
      <c r="AC745" s="153" t="s">
        <v>164</v>
      </c>
      <c r="AD745" s="157" t="s">
        <v>3029</v>
      </c>
      <c r="AE745" s="110">
        <v>0</v>
      </c>
      <c r="AF745" s="110">
        <v>87</v>
      </c>
      <c r="AG745" s="112">
        <f t="shared" si="117"/>
        <v>0</v>
      </c>
      <c r="AH745" s="110">
        <f>SUM(AG$4:AG745)</f>
        <v>17</v>
      </c>
      <c r="AI745" s="112">
        <f t="shared" si="115"/>
        <v>0</v>
      </c>
      <c r="AJ745" s="110">
        <f>COUNTIF(AI$4:AI745,"&gt;0")</f>
        <v>106</v>
      </c>
      <c r="AK745" s="110">
        <v>0</v>
      </c>
      <c r="AL745" s="110">
        <v>94</v>
      </c>
      <c r="AM745" s="172" t="str">
        <f>IF(OR(Table1[[#This Row],[Line total ordered for now]]&gt;0,Table1[[#This Row],[Line total ordered for season]]&gt;0),1,"")</f>
        <v/>
      </c>
      <c r="AN745" s="173">
        <f>COUNTIF(AM$4:AM745,"&gt;0")</f>
        <v>0</v>
      </c>
      <c r="AO745" s="173">
        <f>Table1[[#This Row],[ORDER QUANTITY
to be collected BEFORE 31.3.22]]</f>
        <v>0</v>
      </c>
      <c r="AP745" s="174">
        <f t="shared" si="114"/>
        <v>0</v>
      </c>
      <c r="AQ745" s="174">
        <f>IFERROR(INDEX(Retail!H:H,MATCH($D745,Retail!$D:$D,0)),0)</f>
        <v>0</v>
      </c>
      <c r="AR745" s="174">
        <f>IFERROR(INDEX(Retail!J:J,MATCH($D745,Retail!$D:$D,0)),0)</f>
        <v>0</v>
      </c>
      <c r="AS745" s="174">
        <f>IFERROR(INDEX('NEW2022'!H:H,MATCH($D745,'NEW2022'!D:D,0)),0)</f>
        <v>0</v>
      </c>
      <c r="AT745" s="174">
        <f>IFERROR(INDEX('NEW2022'!J:J,MATCH($D745,'NEW2022'!D:D,0)),0)</f>
        <v>0</v>
      </c>
      <c r="AU745" s="174">
        <f>IFERROR(INDEX('Quiet Items'!H:H,MATCH($D745,'Quiet Items'!D:D,0)),0)</f>
        <v>0</v>
      </c>
      <c r="AV745" s="174">
        <f>IFERROR(INDEX('Quiet Items'!J:J,MATCH($D745,'Quiet Items'!D:D,0)),0)</f>
        <v>0</v>
      </c>
      <c r="AW745" s="174">
        <f>IFERROR(INDEX('1.4G'!H:H,MATCH($D745,'1.4G'!D:D,0)),0)</f>
        <v>0</v>
      </c>
      <c r="AX745" s="174">
        <f>IFERROR(INDEX('1.4G'!J:J,MATCH($D745,'1.4G'!D:D,0)),0)</f>
        <v>0</v>
      </c>
      <c r="AY745" s="174">
        <f t="shared" si="122"/>
        <v>0</v>
      </c>
      <c r="AZ745" s="174">
        <f t="shared" si="123"/>
        <v>0</v>
      </c>
      <c r="BA745" s="175">
        <f>IFERROR(Table1[[#This Row],[Line total ordered for now]]*Table1[[#This Row],[GUARANTEED PRICE
for STOCK orders collected before 31.3.22]],0)</f>
        <v>0</v>
      </c>
      <c r="BB745" s="175">
        <f t="shared" si="116"/>
        <v>0</v>
      </c>
      <c r="BC745" s="176">
        <f>(AZ745+Table1[[#This Row],[Line total ordered for now]])*Z745</f>
        <v>0</v>
      </c>
      <c r="BD745" s="200">
        <v>81.231281927032214</v>
      </c>
      <c r="BE745" s="65"/>
      <c r="BF745" s="65"/>
      <c r="BG745" s="65"/>
      <c r="BH745" s="65"/>
      <c r="BI745" s="65"/>
      <c r="BJ745" s="65"/>
      <c r="BK745" s="65"/>
      <c r="BL745" s="55"/>
      <c r="BM745"/>
      <c r="BN745"/>
      <c r="BO745"/>
      <c r="BP745"/>
      <c r="BQ745"/>
      <c r="BR745"/>
      <c r="BS745"/>
      <c r="BT745"/>
    </row>
    <row r="746" spans="1:72" ht="15.75">
      <c r="A746" s="202">
        <v>743</v>
      </c>
      <c r="B746" s="68" t="s">
        <v>6378</v>
      </c>
      <c r="C746" s="149" t="s">
        <v>159</v>
      </c>
      <c r="D746" s="149" t="s">
        <v>3119</v>
      </c>
      <c r="E746" s="149" t="s">
        <v>2010</v>
      </c>
      <c r="F746" s="158" t="str">
        <f t="shared" si="121"/>
        <v/>
      </c>
      <c r="G746" s="187">
        <v>23</v>
      </c>
      <c r="H746" s="150"/>
      <c r="I746" s="184">
        <v>84.12</v>
      </c>
      <c r="J746" s="150"/>
      <c r="K746" s="151">
        <v>52.10861990001613</v>
      </c>
      <c r="L746" s="152">
        <v>94.837688218029356</v>
      </c>
      <c r="M746" s="152">
        <v>104.21723980003226</v>
      </c>
      <c r="N746" s="153" t="s">
        <v>148</v>
      </c>
      <c r="O746" s="154">
        <v>2</v>
      </c>
      <c r="P746" s="153">
        <v>15</v>
      </c>
      <c r="Q746" s="153" t="s">
        <v>206</v>
      </c>
      <c r="R746" s="155">
        <v>13</v>
      </c>
      <c r="S746" s="155">
        <v>2.4</v>
      </c>
      <c r="T746" s="155">
        <v>0.3</v>
      </c>
      <c r="U746" s="154" t="s">
        <v>95</v>
      </c>
      <c r="V746" s="153" t="s">
        <v>88</v>
      </c>
      <c r="W746" s="153" t="s">
        <v>627</v>
      </c>
      <c r="X746" s="151" t="s">
        <v>6378</v>
      </c>
      <c r="Y746" s="151" t="s">
        <v>6378</v>
      </c>
      <c r="Z746" s="156">
        <v>7.0000000000000007E-2</v>
      </c>
      <c r="AA746" s="153" t="s">
        <v>1554</v>
      </c>
      <c r="AB746" s="153" t="s">
        <v>5303</v>
      </c>
      <c r="AC746" s="153" t="s">
        <v>4790</v>
      </c>
      <c r="AD746" s="157">
        <v>0</v>
      </c>
      <c r="AE746" s="110">
        <v>0</v>
      </c>
      <c r="AF746" s="110">
        <v>87</v>
      </c>
      <c r="AG746" s="112">
        <f t="shared" si="117"/>
        <v>0</v>
      </c>
      <c r="AH746" s="110">
        <f>SUM(AG$4:AG746)</f>
        <v>17</v>
      </c>
      <c r="AI746" s="112">
        <f t="shared" si="115"/>
        <v>0</v>
      </c>
      <c r="AJ746" s="110">
        <f>COUNTIF(AI$4:AI746,"&gt;0")</f>
        <v>106</v>
      </c>
      <c r="AK746" s="110">
        <v>1</v>
      </c>
      <c r="AL746" s="110">
        <v>95</v>
      </c>
      <c r="AM746" s="172" t="str">
        <f>IF(OR(Table1[[#This Row],[Line total ordered for now]]&gt;0,Table1[[#This Row],[Line total ordered for season]]&gt;0),1,"")</f>
        <v/>
      </c>
      <c r="AN746" s="173">
        <f>COUNTIF(AM$4:AM746,"&gt;0")</f>
        <v>0</v>
      </c>
      <c r="AO746" s="173">
        <f>Table1[[#This Row],[ORDER QUANTITY
to be collected BEFORE 31.3.22]]</f>
        <v>0</v>
      </c>
      <c r="AP746" s="174">
        <f t="shared" si="114"/>
        <v>0</v>
      </c>
      <c r="AQ746" s="174">
        <f>IFERROR(INDEX(Retail!H:H,MATCH($D746,Retail!$D:$D,0)),0)</f>
        <v>0</v>
      </c>
      <c r="AR746" s="174">
        <f>IFERROR(INDEX(Retail!J:J,MATCH($D746,Retail!$D:$D,0)),0)</f>
        <v>0</v>
      </c>
      <c r="AS746" s="174">
        <f>IFERROR(INDEX('NEW2022'!H:H,MATCH($D746,'NEW2022'!D:D,0)),0)</f>
        <v>0</v>
      </c>
      <c r="AT746" s="174">
        <f>IFERROR(INDEX('NEW2022'!J:J,MATCH($D746,'NEW2022'!D:D,0)),0)</f>
        <v>0</v>
      </c>
      <c r="AU746" s="174">
        <f>IFERROR(INDEX('Quiet Items'!H:H,MATCH($D746,'Quiet Items'!D:D,0)),0)</f>
        <v>0</v>
      </c>
      <c r="AV746" s="174">
        <f>IFERROR(INDEX('Quiet Items'!J:J,MATCH($D746,'Quiet Items'!D:D,0)),0)</f>
        <v>0</v>
      </c>
      <c r="AW746" s="174">
        <f>IFERROR(INDEX('1.4G'!H:H,MATCH($D746,'1.4G'!D:D,0)),0)</f>
        <v>0</v>
      </c>
      <c r="AX746" s="174">
        <f>IFERROR(INDEX('1.4G'!J:J,MATCH($D746,'1.4G'!D:D,0)),0)</f>
        <v>0</v>
      </c>
      <c r="AY746" s="174">
        <f t="shared" si="122"/>
        <v>0</v>
      </c>
      <c r="AZ746" s="174">
        <f t="shared" si="123"/>
        <v>0</v>
      </c>
      <c r="BA746" s="175">
        <f>IFERROR(Table1[[#This Row],[Line total ordered for now]]*Table1[[#This Row],[GUARANTEED PRICE
for STOCK orders collected before 31.3.22]],0)</f>
        <v>0</v>
      </c>
      <c r="BB746" s="175">
        <f t="shared" si="116"/>
        <v>0</v>
      </c>
      <c r="BC746" s="176">
        <f>(AZ746+Table1[[#This Row],[Line total ordered for now]])*Z746</f>
        <v>0</v>
      </c>
      <c r="BD746" s="200">
        <v>88.58465383002742</v>
      </c>
      <c r="BE746" s="65"/>
      <c r="BF746" s="65"/>
      <c r="BG746" s="65"/>
      <c r="BH746" s="65"/>
      <c r="BI746" s="65"/>
      <c r="BJ746" s="65"/>
      <c r="BK746" s="65"/>
      <c r="BL746" s="55"/>
      <c r="BM746"/>
      <c r="BN746"/>
      <c r="BO746"/>
      <c r="BP746"/>
      <c r="BQ746"/>
      <c r="BR746"/>
      <c r="BS746"/>
      <c r="BT746"/>
    </row>
    <row r="747" spans="1:72" ht="15.75">
      <c r="A747" s="202">
        <v>744</v>
      </c>
      <c r="B747" s="68" t="s">
        <v>6378</v>
      </c>
      <c r="C747" s="149" t="s">
        <v>159</v>
      </c>
      <c r="D747" s="149" t="s">
        <v>3141</v>
      </c>
      <c r="E747" s="149" t="s">
        <v>2024</v>
      </c>
      <c r="F747" s="158" t="str">
        <f t="shared" si="121"/>
        <v/>
      </c>
      <c r="G747" s="187">
        <v>0</v>
      </c>
      <c r="H747" s="150"/>
      <c r="I747" s="184">
        <v>84.12</v>
      </c>
      <c r="J747" s="150"/>
      <c r="K747" s="151">
        <v>52.10861990001613</v>
      </c>
      <c r="L747" s="152">
        <v>94.837688218029356</v>
      </c>
      <c r="M747" s="152">
        <v>104.21723980003226</v>
      </c>
      <c r="N747" s="153" t="s">
        <v>148</v>
      </c>
      <c r="O747" s="154">
        <v>2</v>
      </c>
      <c r="P747" s="153">
        <v>15</v>
      </c>
      <c r="Q747" s="153" t="s">
        <v>206</v>
      </c>
      <c r="R747" s="155">
        <v>13</v>
      </c>
      <c r="S747" s="155">
        <v>2.4</v>
      </c>
      <c r="T747" s="155">
        <v>0.3</v>
      </c>
      <c r="U747" s="154" t="s">
        <v>95</v>
      </c>
      <c r="V747" s="153" t="s">
        <v>88</v>
      </c>
      <c r="W747" s="153" t="s">
        <v>627</v>
      </c>
      <c r="X747" s="151" t="s">
        <v>6378</v>
      </c>
      <c r="Y747" s="151" t="s">
        <v>6378</v>
      </c>
      <c r="Z747" s="156">
        <v>7.0000000000000007E-2</v>
      </c>
      <c r="AA747" s="153" t="s">
        <v>1554</v>
      </c>
      <c r="AB747" s="153" t="s">
        <v>5862</v>
      </c>
      <c r="AC747" s="153" t="s">
        <v>4790</v>
      </c>
      <c r="AD747" s="157">
        <v>0</v>
      </c>
      <c r="AE747" s="110">
        <v>0</v>
      </c>
      <c r="AF747" s="110">
        <v>87</v>
      </c>
      <c r="AG747" s="112">
        <f t="shared" si="117"/>
        <v>0</v>
      </c>
      <c r="AH747" s="110">
        <f>SUM(AG$4:AG747)</f>
        <v>17</v>
      </c>
      <c r="AI747" s="112">
        <f t="shared" si="115"/>
        <v>0</v>
      </c>
      <c r="AJ747" s="110">
        <f>COUNTIF(AI$4:AI747,"&gt;0")</f>
        <v>106</v>
      </c>
      <c r="AK747" s="110">
        <v>1</v>
      </c>
      <c r="AL747" s="110">
        <v>96</v>
      </c>
      <c r="AM747" s="172" t="str">
        <f>IF(OR(Table1[[#This Row],[Line total ordered for now]]&gt;0,Table1[[#This Row],[Line total ordered for season]]&gt;0),1,"")</f>
        <v/>
      </c>
      <c r="AN747" s="173">
        <f>COUNTIF(AM$4:AM747,"&gt;0")</f>
        <v>0</v>
      </c>
      <c r="AO747" s="173">
        <f>Table1[[#This Row],[ORDER QUANTITY
to be collected BEFORE 31.3.22]]</f>
        <v>0</v>
      </c>
      <c r="AP747" s="174">
        <f t="shared" si="114"/>
        <v>0</v>
      </c>
      <c r="AQ747" s="174">
        <f>IFERROR(INDEX(Retail!H:H,MATCH($D747,Retail!$D:$D,0)),0)</f>
        <v>0</v>
      </c>
      <c r="AR747" s="174">
        <f>IFERROR(INDEX(Retail!J:J,MATCH($D747,Retail!$D:$D,0)),0)</f>
        <v>0</v>
      </c>
      <c r="AS747" s="174">
        <f>IFERROR(INDEX('NEW2022'!H:H,MATCH($D747,'NEW2022'!D:D,0)),0)</f>
        <v>0</v>
      </c>
      <c r="AT747" s="174">
        <f>IFERROR(INDEX('NEW2022'!J:J,MATCH($D747,'NEW2022'!D:D,0)),0)</f>
        <v>0</v>
      </c>
      <c r="AU747" s="174">
        <f>IFERROR(INDEX('Quiet Items'!H:H,MATCH($D747,'Quiet Items'!D:D,0)),0)</f>
        <v>0</v>
      </c>
      <c r="AV747" s="174">
        <f>IFERROR(INDEX('Quiet Items'!J:J,MATCH($D747,'Quiet Items'!D:D,0)),0)</f>
        <v>0</v>
      </c>
      <c r="AW747" s="174">
        <f>IFERROR(INDEX('1.4G'!H:H,MATCH($D747,'1.4G'!D:D,0)),0)</f>
        <v>0</v>
      </c>
      <c r="AX747" s="174">
        <f>IFERROR(INDEX('1.4G'!J:J,MATCH($D747,'1.4G'!D:D,0)),0)</f>
        <v>0</v>
      </c>
      <c r="AY747" s="174">
        <f t="shared" si="122"/>
        <v>0</v>
      </c>
      <c r="AZ747" s="174">
        <f t="shared" si="123"/>
        <v>0</v>
      </c>
      <c r="BA747" s="175">
        <f>IFERROR(Table1[[#This Row],[Line total ordered for now]]*Table1[[#This Row],[GUARANTEED PRICE
for STOCK orders collected before 31.3.22]],0)</f>
        <v>0</v>
      </c>
      <c r="BB747" s="175">
        <f t="shared" si="116"/>
        <v>0</v>
      </c>
      <c r="BC747" s="176">
        <f>(AZ747+Table1[[#This Row],[Line total ordered for now]])*Z747</f>
        <v>0</v>
      </c>
      <c r="BD747" s="200">
        <v>88.58465383002742</v>
      </c>
      <c r="BE747" s="65"/>
      <c r="BF747" s="65"/>
      <c r="BG747" s="65"/>
      <c r="BH747" s="65"/>
      <c r="BI747" s="65"/>
      <c r="BJ747" s="65"/>
      <c r="BK747" s="65"/>
      <c r="BL747" s="55"/>
      <c r="BM747"/>
      <c r="BN747"/>
      <c r="BO747"/>
      <c r="BP747"/>
      <c r="BQ747"/>
      <c r="BR747"/>
      <c r="BS747"/>
      <c r="BT747"/>
    </row>
    <row r="748" spans="1:72" ht="15.75">
      <c r="A748" s="202">
        <v>745</v>
      </c>
      <c r="B748" s="68" t="s">
        <v>6377</v>
      </c>
      <c r="C748" s="149" t="s">
        <v>159</v>
      </c>
      <c r="D748" s="149" t="s">
        <v>6177</v>
      </c>
      <c r="E748" s="149" t="s">
        <v>6178</v>
      </c>
      <c r="F748" s="158" t="str">
        <f t="shared" si="121"/>
        <v>Video</v>
      </c>
      <c r="G748" s="187">
        <v>0</v>
      </c>
      <c r="H748" s="150"/>
      <c r="I748" s="184">
        <v>95.17</v>
      </c>
      <c r="J748" s="150"/>
      <c r="K748" s="151">
        <v>47.585000000000001</v>
      </c>
      <c r="L748" s="152">
        <v>86.604700000000008</v>
      </c>
      <c r="M748" s="152">
        <v>95.17</v>
      </c>
      <c r="N748" s="153" t="s">
        <v>148</v>
      </c>
      <c r="O748" s="154">
        <v>2</v>
      </c>
      <c r="P748" s="153">
        <v>30</v>
      </c>
      <c r="Q748" s="153">
        <v>0</v>
      </c>
      <c r="R748" s="155">
        <v>0</v>
      </c>
      <c r="S748" s="155">
        <v>0</v>
      </c>
      <c r="T748" s="155">
        <v>0</v>
      </c>
      <c r="U748" s="154" t="s">
        <v>6378</v>
      </c>
      <c r="V748" s="153">
        <v>0</v>
      </c>
      <c r="W748" s="153">
        <v>0</v>
      </c>
      <c r="X748" s="151" t="s">
        <v>6378</v>
      </c>
      <c r="Y748" s="151" t="s">
        <v>6378</v>
      </c>
      <c r="Z748" s="156">
        <v>6.5000000000000002E-2</v>
      </c>
      <c r="AA748" s="153">
        <v>0</v>
      </c>
      <c r="AB748" s="153">
        <v>0</v>
      </c>
      <c r="AC748" s="153">
        <v>0</v>
      </c>
      <c r="AD748" s="157" t="s">
        <v>6179</v>
      </c>
      <c r="AE748" s="110">
        <v>0</v>
      </c>
      <c r="AF748" s="110">
        <v>87</v>
      </c>
      <c r="AG748" s="112">
        <f t="shared" si="117"/>
        <v>1</v>
      </c>
      <c r="AH748" s="110">
        <f>SUM(AG$4:AG748)</f>
        <v>18</v>
      </c>
      <c r="AI748" s="112">
        <f t="shared" si="115"/>
        <v>0</v>
      </c>
      <c r="AJ748" s="110">
        <f>COUNTIF(AI$4:AI748,"&gt;0")</f>
        <v>106</v>
      </c>
      <c r="AK748" s="110">
        <v>0</v>
      </c>
      <c r="AL748" s="110">
        <v>96</v>
      </c>
      <c r="AM748" s="172" t="str">
        <f>IF(OR(Table1[[#This Row],[Line total ordered for now]]&gt;0,Table1[[#This Row],[Line total ordered for season]]&gt;0),1,"")</f>
        <v/>
      </c>
      <c r="AN748" s="173">
        <f>COUNTIF(AM$4:AM748,"&gt;0")</f>
        <v>0</v>
      </c>
      <c r="AO748" s="173">
        <f>Table1[[#This Row],[ORDER QUANTITY
to be collected BEFORE 31.3.22]]</f>
        <v>0</v>
      </c>
      <c r="AP748" s="174">
        <f t="shared" si="114"/>
        <v>0</v>
      </c>
      <c r="AQ748" s="174">
        <f>IFERROR(INDEX(Retail!H:H,MATCH($D748,Retail!$D:$D,0)),0)</f>
        <v>0</v>
      </c>
      <c r="AR748" s="174">
        <f>IFERROR(INDEX(Retail!J:J,MATCH($D748,Retail!$D:$D,0)),0)</f>
        <v>0</v>
      </c>
      <c r="AS748" s="174">
        <f>IFERROR(INDEX('NEW2022'!H:H,MATCH($D748,'NEW2022'!D:D,0)),0)</f>
        <v>0</v>
      </c>
      <c r="AT748" s="174">
        <f>IFERROR(INDEX('NEW2022'!J:J,MATCH($D748,'NEW2022'!D:D,0)),0)</f>
        <v>0</v>
      </c>
      <c r="AU748" s="174">
        <f>IFERROR(INDEX('Quiet Items'!H:H,MATCH($D748,'Quiet Items'!D:D,0)),0)</f>
        <v>0</v>
      </c>
      <c r="AV748" s="174">
        <f>IFERROR(INDEX('Quiet Items'!J:J,MATCH($D748,'Quiet Items'!D:D,0)),0)</f>
        <v>0</v>
      </c>
      <c r="AW748" s="174">
        <f>IFERROR(INDEX('1.4G'!H:H,MATCH($D748,'1.4G'!D:D,0)),0)</f>
        <v>0</v>
      </c>
      <c r="AX748" s="174">
        <f>IFERROR(INDEX('1.4G'!J:J,MATCH($D748,'1.4G'!D:D,0)),0)</f>
        <v>0</v>
      </c>
      <c r="AY748" s="174">
        <f t="shared" si="122"/>
        <v>0</v>
      </c>
      <c r="AZ748" s="174">
        <f t="shared" si="123"/>
        <v>0</v>
      </c>
      <c r="BA748" s="175">
        <f>IFERROR(Table1[[#This Row],[Line total ordered for now]]*Table1[[#This Row],[GUARANTEED PRICE
for STOCK orders collected before 31.3.22]],0)</f>
        <v>0</v>
      </c>
      <c r="BB748" s="175">
        <f t="shared" si="116"/>
        <v>0</v>
      </c>
      <c r="BC748" s="176">
        <f>(AZ748+Table1[[#This Row],[Line total ordered for now]])*Z748</f>
        <v>0</v>
      </c>
      <c r="BD748" s="200">
        <v>80.894499999999994</v>
      </c>
      <c r="BE748" s="65"/>
      <c r="BF748" s="65"/>
      <c r="BG748" s="65"/>
      <c r="BH748" s="65"/>
      <c r="BI748" s="65"/>
      <c r="BJ748" s="65"/>
      <c r="BK748" s="65"/>
      <c r="BL748" s="55"/>
      <c r="BM748"/>
      <c r="BN748"/>
      <c r="BO748"/>
      <c r="BP748"/>
      <c r="BQ748"/>
      <c r="BR748"/>
      <c r="BS748"/>
      <c r="BT748"/>
    </row>
    <row r="749" spans="1:72" ht="15.75">
      <c r="A749" s="202">
        <v>746</v>
      </c>
      <c r="B749" s="68" t="s">
        <v>6378</v>
      </c>
      <c r="C749" s="149" t="s">
        <v>159</v>
      </c>
      <c r="D749" s="149" t="s">
        <v>3116</v>
      </c>
      <c r="E749" s="149" t="s">
        <v>3117</v>
      </c>
      <c r="F749" s="158" t="str">
        <f t="shared" si="121"/>
        <v>Video</v>
      </c>
      <c r="G749" s="187">
        <v>0</v>
      </c>
      <c r="H749" s="150"/>
      <c r="I749" s="184">
        <v>80.22</v>
      </c>
      <c r="J749" s="150"/>
      <c r="K749" s="151">
        <v>110.70318834023186</v>
      </c>
      <c r="L749" s="152">
        <v>100.73990138961099</v>
      </c>
      <c r="M749" s="152">
        <v>110.70318834023186</v>
      </c>
      <c r="N749" s="153" t="s">
        <v>625</v>
      </c>
      <c r="O749" s="154">
        <v>1</v>
      </c>
      <c r="P749" s="153">
        <v>27</v>
      </c>
      <c r="Q749" s="153" t="s">
        <v>146</v>
      </c>
      <c r="R749" s="155">
        <v>17</v>
      </c>
      <c r="S749" s="155">
        <v>2.1</v>
      </c>
      <c r="T749" s="155">
        <v>0.3</v>
      </c>
      <c r="U749" s="154" t="s">
        <v>94</v>
      </c>
      <c r="V749" s="153" t="s">
        <v>89</v>
      </c>
      <c r="W749" s="153" t="s">
        <v>627</v>
      </c>
      <c r="X749" s="151" t="s">
        <v>6378</v>
      </c>
      <c r="Y749" s="151" t="s">
        <v>6378</v>
      </c>
      <c r="Z749" s="156">
        <v>5.6599999999999998E-2</v>
      </c>
      <c r="AA749" s="153" t="s">
        <v>965</v>
      </c>
      <c r="AB749" s="153" t="s">
        <v>5741</v>
      </c>
      <c r="AC749" s="153" t="s">
        <v>164</v>
      </c>
      <c r="AD749" s="157" t="s">
        <v>3118</v>
      </c>
      <c r="AE749" s="110">
        <v>1</v>
      </c>
      <c r="AF749" s="110">
        <v>88</v>
      </c>
      <c r="AG749" s="112">
        <f t="shared" si="117"/>
        <v>0</v>
      </c>
      <c r="AH749" s="110">
        <f>SUM(AG$4:AG749)</f>
        <v>18</v>
      </c>
      <c r="AI749" s="112">
        <f t="shared" si="115"/>
        <v>0</v>
      </c>
      <c r="AJ749" s="110">
        <f>COUNTIF(AI$4:AI749,"&gt;0")</f>
        <v>106</v>
      </c>
      <c r="AK749" s="110">
        <v>0</v>
      </c>
      <c r="AL749" s="110">
        <v>96</v>
      </c>
      <c r="AM749" s="172" t="str">
        <f>IF(OR(Table1[[#This Row],[Line total ordered for now]]&gt;0,Table1[[#This Row],[Line total ordered for season]]&gt;0),1,"")</f>
        <v/>
      </c>
      <c r="AN749" s="173">
        <f>COUNTIF(AM$4:AM749,"&gt;0")</f>
        <v>0</v>
      </c>
      <c r="AO749" s="173">
        <f>Table1[[#This Row],[ORDER QUANTITY
to be collected BEFORE 31.3.22]]</f>
        <v>0</v>
      </c>
      <c r="AP749" s="174">
        <f t="shared" si="114"/>
        <v>0</v>
      </c>
      <c r="AQ749" s="174">
        <f>IFERROR(INDEX(Retail!H:H,MATCH($D749,Retail!$D:$D,0)),0)</f>
        <v>0</v>
      </c>
      <c r="AR749" s="174">
        <f>IFERROR(INDEX(Retail!J:J,MATCH($D749,Retail!$D:$D,0)),0)</f>
        <v>0</v>
      </c>
      <c r="AS749" s="174">
        <f>IFERROR(INDEX('NEW2022'!H:H,MATCH($D749,'NEW2022'!D:D,0)),0)</f>
        <v>0</v>
      </c>
      <c r="AT749" s="174">
        <f>IFERROR(INDEX('NEW2022'!J:J,MATCH($D749,'NEW2022'!D:D,0)),0)</f>
        <v>0</v>
      </c>
      <c r="AU749" s="174">
        <f>IFERROR(INDEX('Quiet Items'!H:H,MATCH($D749,'Quiet Items'!D:D,0)),0)</f>
        <v>0</v>
      </c>
      <c r="AV749" s="174">
        <f>IFERROR(INDEX('Quiet Items'!J:J,MATCH($D749,'Quiet Items'!D:D,0)),0)</f>
        <v>0</v>
      </c>
      <c r="AW749" s="174">
        <f>IFERROR(INDEX('1.4G'!H:H,MATCH($D749,'1.4G'!D:D,0)),0)</f>
        <v>0</v>
      </c>
      <c r="AX749" s="174">
        <f>IFERROR(INDEX('1.4G'!J:J,MATCH($D749,'1.4G'!D:D,0)),0)</f>
        <v>0</v>
      </c>
      <c r="AY749" s="174">
        <f t="shared" si="122"/>
        <v>0</v>
      </c>
      <c r="AZ749" s="174">
        <f t="shared" si="123"/>
        <v>0</v>
      </c>
      <c r="BA749" s="175">
        <f>IFERROR(Table1[[#This Row],[Line total ordered for now]]*Table1[[#This Row],[GUARANTEED PRICE
for STOCK orders collected before 31.3.22]],0)</f>
        <v>0</v>
      </c>
      <c r="BB749" s="175">
        <f t="shared" si="116"/>
        <v>0</v>
      </c>
      <c r="BC749" s="176">
        <f>(AZ749+Table1[[#This Row],[Line total ordered for now]])*Z749</f>
        <v>0</v>
      </c>
      <c r="BD749" s="200">
        <v>94.097710089197079</v>
      </c>
      <c r="BE749" s="65"/>
      <c r="BF749" s="65"/>
      <c r="BG749" s="65"/>
      <c r="BH749" s="65"/>
      <c r="BI749" s="65"/>
      <c r="BJ749" s="65"/>
      <c r="BK749" s="65"/>
      <c r="BL749" s="55"/>
      <c r="BM749"/>
      <c r="BN749"/>
      <c r="BO749"/>
      <c r="BP749"/>
      <c r="BQ749"/>
      <c r="BR749"/>
      <c r="BS749"/>
      <c r="BT749"/>
    </row>
    <row r="750" spans="1:72" ht="15.75">
      <c r="A750" s="202">
        <v>747</v>
      </c>
      <c r="B750" s="68" t="s">
        <v>6378</v>
      </c>
      <c r="C750" s="149" t="s">
        <v>185</v>
      </c>
      <c r="D750" s="149" t="s">
        <v>72</v>
      </c>
      <c r="E750" s="149" t="s">
        <v>355</v>
      </c>
      <c r="F750" s="158" t="str">
        <f t="shared" si="121"/>
        <v>Video</v>
      </c>
      <c r="G750" s="187">
        <v>0</v>
      </c>
      <c r="H750" s="150"/>
      <c r="I750" s="184">
        <v>36.86</v>
      </c>
      <c r="J750" s="150"/>
      <c r="K750" s="151">
        <v>21.361375649099411</v>
      </c>
      <c r="L750" s="152">
        <v>40.586613733288878</v>
      </c>
      <c r="M750" s="152">
        <v>42.722751298198823</v>
      </c>
      <c r="N750" s="153" t="s">
        <v>150</v>
      </c>
      <c r="O750" s="154">
        <v>2</v>
      </c>
      <c r="P750" s="153">
        <v>25</v>
      </c>
      <c r="Q750" s="153" t="s">
        <v>147</v>
      </c>
      <c r="R750" s="155">
        <v>5.5</v>
      </c>
      <c r="S750" s="155">
        <v>0.8</v>
      </c>
      <c r="T750" s="155">
        <v>0.3</v>
      </c>
      <c r="U750" s="154" t="s">
        <v>95</v>
      </c>
      <c r="V750" s="153" t="s">
        <v>88</v>
      </c>
      <c r="W750" s="153" t="s">
        <v>154</v>
      </c>
      <c r="X750" s="151">
        <v>69.989999999999995</v>
      </c>
      <c r="Y750" s="151">
        <v>52.99</v>
      </c>
      <c r="Z750" s="156">
        <v>2.5270000000000001E-2</v>
      </c>
      <c r="AA750" s="153" t="s">
        <v>264</v>
      </c>
      <c r="AB750" s="153" t="s">
        <v>5210</v>
      </c>
      <c r="AC750" s="153" t="s">
        <v>2412</v>
      </c>
      <c r="AD750" s="157" t="s">
        <v>419</v>
      </c>
      <c r="AE750" s="110">
        <v>0</v>
      </c>
      <c r="AF750" s="110">
        <v>88</v>
      </c>
      <c r="AG750" s="112">
        <f t="shared" si="117"/>
        <v>0</v>
      </c>
      <c r="AH750" s="110">
        <f>SUM(AG$4:AG750)</f>
        <v>18</v>
      </c>
      <c r="AI750" s="112">
        <f t="shared" si="115"/>
        <v>1</v>
      </c>
      <c r="AJ750" s="110">
        <f>COUNTIF(AI$4:AI750,"&gt;0")</f>
        <v>107</v>
      </c>
      <c r="AK750" s="110">
        <v>1</v>
      </c>
      <c r="AL750" s="110">
        <v>97</v>
      </c>
      <c r="AM750" s="172" t="str">
        <f>IF(OR(Table1[[#This Row],[Line total ordered for now]]&gt;0,Table1[[#This Row],[Line total ordered for season]]&gt;0),1,"")</f>
        <v/>
      </c>
      <c r="AN750" s="173">
        <f>COUNTIF(AM$4:AM750,"&gt;0")</f>
        <v>0</v>
      </c>
      <c r="AO750" s="173">
        <f>Table1[[#This Row],[ORDER QUANTITY
to be collected BEFORE 31.3.22]]</f>
        <v>0</v>
      </c>
      <c r="AP750" s="174">
        <f t="shared" si="114"/>
        <v>0</v>
      </c>
      <c r="AQ750" s="174">
        <f>IFERROR(INDEX(Retail!H:H,MATCH($D750,Retail!$D:$D,0)),0)</f>
        <v>0</v>
      </c>
      <c r="AR750" s="174">
        <f>IFERROR(INDEX(Retail!J:J,MATCH($D750,Retail!$D:$D,0)),0)</f>
        <v>0</v>
      </c>
      <c r="AS750" s="174">
        <f>IFERROR(INDEX('NEW2022'!H:H,MATCH($D750,'NEW2022'!D:D,0)),0)</f>
        <v>0</v>
      </c>
      <c r="AT750" s="174">
        <f>IFERROR(INDEX('NEW2022'!J:J,MATCH($D750,'NEW2022'!D:D,0)),0)</f>
        <v>0</v>
      </c>
      <c r="AU750" s="174">
        <f>IFERROR(INDEX('Quiet Items'!H:H,MATCH($D750,'Quiet Items'!D:D,0)),0)</f>
        <v>0</v>
      </c>
      <c r="AV750" s="174">
        <f>IFERROR(INDEX('Quiet Items'!J:J,MATCH($D750,'Quiet Items'!D:D,0)),0)</f>
        <v>0</v>
      </c>
      <c r="AW750" s="174">
        <f>IFERROR(INDEX('1.4G'!H:H,MATCH($D750,'1.4G'!D:D,0)),0)</f>
        <v>0</v>
      </c>
      <c r="AX750" s="174">
        <f>IFERROR(INDEX('1.4G'!J:J,MATCH($D750,'1.4G'!D:D,0)),0)</f>
        <v>0</v>
      </c>
      <c r="AY750" s="174">
        <f t="shared" si="122"/>
        <v>0</v>
      </c>
      <c r="AZ750" s="174">
        <f t="shared" si="123"/>
        <v>0</v>
      </c>
      <c r="BA750" s="175">
        <f>IFERROR(Table1[[#This Row],[Line total ordered for now]]*Table1[[#This Row],[GUARANTEED PRICE
for STOCK orders collected before 31.3.22]],0)</f>
        <v>0</v>
      </c>
      <c r="BB750" s="175">
        <f t="shared" si="116"/>
        <v>0</v>
      </c>
      <c r="BC750" s="176">
        <f>(AZ750+Table1[[#This Row],[Line total ordered for now]])*Z750</f>
        <v>0</v>
      </c>
      <c r="BD750" s="200">
        <v>38.450476168378941</v>
      </c>
      <c r="BE750" s="65"/>
      <c r="BF750" s="65"/>
      <c r="BG750" s="65"/>
      <c r="BH750" s="65"/>
      <c r="BI750" s="65"/>
      <c r="BJ750" s="65"/>
      <c r="BK750" s="65"/>
      <c r="BL750" s="55"/>
      <c r="BM750"/>
      <c r="BN750"/>
      <c r="BO750"/>
      <c r="BP750"/>
      <c r="BQ750"/>
      <c r="BR750"/>
      <c r="BS750"/>
      <c r="BT750"/>
    </row>
    <row r="751" spans="1:72" ht="15.75">
      <c r="A751" s="202">
        <v>748</v>
      </c>
      <c r="B751" s="68" t="s">
        <v>6378</v>
      </c>
      <c r="C751" s="149" t="s">
        <v>185</v>
      </c>
      <c r="D751" s="149" t="s">
        <v>2189</v>
      </c>
      <c r="E751" s="149" t="s">
        <v>2190</v>
      </c>
      <c r="F751" s="158" t="str">
        <f t="shared" si="121"/>
        <v>Video</v>
      </c>
      <c r="G751" s="187">
        <v>31</v>
      </c>
      <c r="H751" s="150"/>
      <c r="I751" s="184">
        <v>54.89</v>
      </c>
      <c r="J751" s="150"/>
      <c r="K751" s="151">
        <v>30.189999999999998</v>
      </c>
      <c r="L751" s="152">
        <v>54.945799999999998</v>
      </c>
      <c r="M751" s="152">
        <v>60.379999999999995</v>
      </c>
      <c r="N751" s="153" t="s">
        <v>148</v>
      </c>
      <c r="O751" s="154">
        <v>2</v>
      </c>
      <c r="P751" s="153">
        <v>25</v>
      </c>
      <c r="Q751" s="153" t="s">
        <v>147</v>
      </c>
      <c r="R751" s="155">
        <v>15</v>
      </c>
      <c r="S751" s="155">
        <v>2.5</v>
      </c>
      <c r="T751" s="155">
        <v>0.3</v>
      </c>
      <c r="U751" s="154" t="s">
        <v>94</v>
      </c>
      <c r="V751" s="153" t="s">
        <v>89</v>
      </c>
      <c r="W751" s="153" t="s">
        <v>627</v>
      </c>
      <c r="X751" s="151" t="s">
        <v>6378</v>
      </c>
      <c r="Y751" s="151" t="s">
        <v>6378</v>
      </c>
      <c r="Z751" s="156">
        <v>3.7999999999999999E-2</v>
      </c>
      <c r="AA751" s="153" t="s">
        <v>1507</v>
      </c>
      <c r="AB751" s="153" t="s">
        <v>5290</v>
      </c>
      <c r="AC751" s="153" t="s">
        <v>4790</v>
      </c>
      <c r="AD751" s="157" t="s">
        <v>2191</v>
      </c>
      <c r="AE751" s="110">
        <v>0</v>
      </c>
      <c r="AF751" s="110">
        <v>88</v>
      </c>
      <c r="AG751" s="112">
        <f t="shared" si="117"/>
        <v>0</v>
      </c>
      <c r="AH751" s="110">
        <f>SUM(AG$4:AG751)</f>
        <v>18</v>
      </c>
      <c r="AI751" s="112">
        <f t="shared" si="115"/>
        <v>0</v>
      </c>
      <c r="AJ751" s="110">
        <f>COUNTIF(AI$4:AI751,"&gt;0")</f>
        <v>107</v>
      </c>
      <c r="AK751" s="110">
        <v>0</v>
      </c>
      <c r="AL751" s="110">
        <v>97</v>
      </c>
      <c r="AM751" s="172" t="str">
        <f>IF(OR(Table1[[#This Row],[Line total ordered for now]]&gt;0,Table1[[#This Row],[Line total ordered for season]]&gt;0),1,"")</f>
        <v/>
      </c>
      <c r="AN751" s="173">
        <f>COUNTIF(AM$4:AM751,"&gt;0")</f>
        <v>0</v>
      </c>
      <c r="AO751" s="173">
        <f>Table1[[#This Row],[ORDER QUANTITY
to be collected BEFORE 31.3.22]]</f>
        <v>0</v>
      </c>
      <c r="AP751" s="174">
        <f t="shared" si="114"/>
        <v>0</v>
      </c>
      <c r="AQ751" s="174">
        <f>IFERROR(INDEX(Retail!H:H,MATCH($D751,Retail!$D:$D,0)),0)</f>
        <v>0</v>
      </c>
      <c r="AR751" s="174">
        <f>IFERROR(INDEX(Retail!J:J,MATCH($D751,Retail!$D:$D,0)),0)</f>
        <v>0</v>
      </c>
      <c r="AS751" s="174">
        <f>IFERROR(INDEX('NEW2022'!H:H,MATCH($D751,'NEW2022'!D:D,0)),0)</f>
        <v>0</v>
      </c>
      <c r="AT751" s="174">
        <f>IFERROR(INDEX('NEW2022'!J:J,MATCH($D751,'NEW2022'!D:D,0)),0)</f>
        <v>0</v>
      </c>
      <c r="AU751" s="174">
        <f>IFERROR(INDEX('Quiet Items'!H:H,MATCH($D751,'Quiet Items'!D:D,0)),0)</f>
        <v>0</v>
      </c>
      <c r="AV751" s="174">
        <f>IFERROR(INDEX('Quiet Items'!J:J,MATCH($D751,'Quiet Items'!D:D,0)),0)</f>
        <v>0</v>
      </c>
      <c r="AW751" s="174">
        <f>IFERROR(INDEX('1.4G'!H:H,MATCH($D751,'1.4G'!D:D,0)),0)</f>
        <v>0</v>
      </c>
      <c r="AX751" s="174">
        <f>IFERROR(INDEX('1.4G'!J:J,MATCH($D751,'1.4G'!D:D,0)),0)</f>
        <v>0</v>
      </c>
      <c r="AY751" s="174">
        <f t="shared" si="122"/>
        <v>0</v>
      </c>
      <c r="AZ751" s="174">
        <f t="shared" si="123"/>
        <v>0</v>
      </c>
      <c r="BA751" s="175">
        <f>IFERROR(Table1[[#This Row],[Line total ordered for now]]*Table1[[#This Row],[GUARANTEED PRICE
for STOCK orders collected before 31.3.22]],0)</f>
        <v>0</v>
      </c>
      <c r="BB751" s="175">
        <f t="shared" si="116"/>
        <v>0</v>
      </c>
      <c r="BC751" s="176">
        <f>(AZ751+Table1[[#This Row],[Line total ordered for now]])*Z751</f>
        <v>0</v>
      </c>
      <c r="BD751" s="200">
        <v>51.322999999999993</v>
      </c>
      <c r="BE751" s="65"/>
      <c r="BF751" s="65"/>
      <c r="BG751" s="65"/>
      <c r="BH751" s="65"/>
      <c r="BI751" s="65"/>
      <c r="BJ751" s="65"/>
      <c r="BK751" s="65"/>
      <c r="BL751" s="55"/>
      <c r="BM751"/>
      <c r="BN751"/>
      <c r="BO751"/>
      <c r="BP751"/>
      <c r="BQ751"/>
      <c r="BR751"/>
      <c r="BS751"/>
      <c r="BT751"/>
    </row>
    <row r="752" spans="1:72" ht="15.75">
      <c r="A752" s="202">
        <v>749</v>
      </c>
      <c r="B752" s="68" t="s">
        <v>6378</v>
      </c>
      <c r="C752" s="149" t="s">
        <v>185</v>
      </c>
      <c r="D752" s="149" t="s">
        <v>47</v>
      </c>
      <c r="E752" s="149" t="s">
        <v>346</v>
      </c>
      <c r="F752" s="158" t="str">
        <f t="shared" si="121"/>
        <v>Video</v>
      </c>
      <c r="G752" s="187">
        <v>0</v>
      </c>
      <c r="H752" s="150"/>
      <c r="I752" s="184">
        <v>24.68</v>
      </c>
      <c r="J752" s="150"/>
      <c r="K752" s="151">
        <v>30.565273676826315</v>
      </c>
      <c r="L752" s="152">
        <v>29.037009992984999</v>
      </c>
      <c r="M752" s="152">
        <v>30.565273676826315</v>
      </c>
      <c r="N752" s="153" t="s">
        <v>148</v>
      </c>
      <c r="O752" s="154">
        <v>1</v>
      </c>
      <c r="P752" s="153">
        <v>30</v>
      </c>
      <c r="Q752" s="153" t="s">
        <v>147</v>
      </c>
      <c r="R752" s="155">
        <v>8</v>
      </c>
      <c r="S752" s="155">
        <v>0.95</v>
      </c>
      <c r="T752" s="155">
        <v>0.3</v>
      </c>
      <c r="U752" s="154" t="s">
        <v>95</v>
      </c>
      <c r="V752" s="153" t="s">
        <v>88</v>
      </c>
      <c r="W752" s="153" t="s">
        <v>169</v>
      </c>
      <c r="X752" s="151">
        <v>99.99</v>
      </c>
      <c r="Y752" s="151">
        <v>74.989999999999995</v>
      </c>
      <c r="Z752" s="156">
        <v>1.49E-2</v>
      </c>
      <c r="AA752" s="153" t="s">
        <v>168</v>
      </c>
      <c r="AB752" s="153" t="s">
        <v>5780</v>
      </c>
      <c r="AC752" s="153" t="s">
        <v>149</v>
      </c>
      <c r="AD752" s="157" t="s">
        <v>297</v>
      </c>
      <c r="AE752" s="110">
        <v>0</v>
      </c>
      <c r="AF752" s="110">
        <v>88</v>
      </c>
      <c r="AG752" s="112">
        <f t="shared" si="117"/>
        <v>0</v>
      </c>
      <c r="AH752" s="110">
        <f>SUM(AG$4:AG752)</f>
        <v>18</v>
      </c>
      <c r="AI752" s="112">
        <f t="shared" si="115"/>
        <v>1</v>
      </c>
      <c r="AJ752" s="110">
        <f>COUNTIF(AI$4:AI752,"&gt;0")</f>
        <v>108</v>
      </c>
      <c r="AK752" s="110">
        <v>1</v>
      </c>
      <c r="AL752" s="110">
        <v>98</v>
      </c>
      <c r="AM752" s="172" t="str">
        <f>IF(OR(Table1[[#This Row],[Line total ordered for now]]&gt;0,Table1[[#This Row],[Line total ordered for season]]&gt;0),1,"")</f>
        <v/>
      </c>
      <c r="AN752" s="173">
        <f>COUNTIF(AM$4:AM752,"&gt;0")</f>
        <v>0</v>
      </c>
      <c r="AO752" s="173">
        <f>Table1[[#This Row],[ORDER QUANTITY
to be collected BEFORE 31.3.22]]</f>
        <v>0</v>
      </c>
      <c r="AP752" s="174">
        <f t="shared" si="114"/>
        <v>0</v>
      </c>
      <c r="AQ752" s="174">
        <f>IFERROR(INDEX(Retail!H:H,MATCH($D752,Retail!$D:$D,0)),0)</f>
        <v>0</v>
      </c>
      <c r="AR752" s="174">
        <f>IFERROR(INDEX(Retail!J:J,MATCH($D752,Retail!$D:$D,0)),0)</f>
        <v>0</v>
      </c>
      <c r="AS752" s="174">
        <f>IFERROR(INDEX('NEW2022'!H:H,MATCH($D752,'NEW2022'!D:D,0)),0)</f>
        <v>0</v>
      </c>
      <c r="AT752" s="174">
        <f>IFERROR(INDEX('NEW2022'!J:J,MATCH($D752,'NEW2022'!D:D,0)),0)</f>
        <v>0</v>
      </c>
      <c r="AU752" s="174">
        <f>IFERROR(INDEX('Quiet Items'!H:H,MATCH($D752,'Quiet Items'!D:D,0)),0)</f>
        <v>0</v>
      </c>
      <c r="AV752" s="174">
        <f>IFERROR(INDEX('Quiet Items'!J:J,MATCH($D752,'Quiet Items'!D:D,0)),0)</f>
        <v>0</v>
      </c>
      <c r="AW752" s="174">
        <f>IFERROR(INDEX('1.4G'!H:H,MATCH($D752,'1.4G'!D:D,0)),0)</f>
        <v>0</v>
      </c>
      <c r="AX752" s="174">
        <f>IFERROR(INDEX('1.4G'!J:J,MATCH($D752,'1.4G'!D:D,0)),0)</f>
        <v>0</v>
      </c>
      <c r="AY752" s="174">
        <f t="shared" si="122"/>
        <v>0</v>
      </c>
      <c r="AZ752" s="174">
        <f t="shared" si="123"/>
        <v>0</v>
      </c>
      <c r="BA752" s="175">
        <f>IFERROR(Table1[[#This Row],[Line total ordered for now]]*Table1[[#This Row],[GUARANTEED PRICE
for STOCK orders collected before 31.3.22]],0)</f>
        <v>0</v>
      </c>
      <c r="BB752" s="175">
        <f t="shared" si="116"/>
        <v>0</v>
      </c>
      <c r="BC752" s="176">
        <f>(AZ752+Table1[[#This Row],[Line total ordered for now]])*Z752</f>
        <v>0</v>
      </c>
      <c r="BD752" s="200">
        <v>27.508746309143685</v>
      </c>
      <c r="BE752" s="65"/>
      <c r="BF752" s="65"/>
      <c r="BG752" s="65"/>
      <c r="BH752" s="65"/>
      <c r="BI752" s="65"/>
      <c r="BJ752" s="65"/>
      <c r="BK752" s="65"/>
      <c r="BL752" s="55"/>
      <c r="BM752"/>
      <c r="BN752"/>
      <c r="BO752"/>
      <c r="BP752"/>
      <c r="BQ752"/>
      <c r="BR752"/>
      <c r="BS752"/>
      <c r="BT752"/>
    </row>
    <row r="753" spans="1:72" ht="15.75">
      <c r="A753" s="202">
        <v>750</v>
      </c>
      <c r="B753" s="68" t="s">
        <v>6378</v>
      </c>
      <c r="C753" s="149" t="s">
        <v>185</v>
      </c>
      <c r="D753" s="149" t="s">
        <v>46</v>
      </c>
      <c r="E753" s="149" t="s">
        <v>347</v>
      </c>
      <c r="F753" s="158" t="str">
        <f t="shared" si="121"/>
        <v>Video</v>
      </c>
      <c r="G753" s="187">
        <v>0</v>
      </c>
      <c r="H753" s="150"/>
      <c r="I753" s="184">
        <v>26.12</v>
      </c>
      <c r="J753" s="150"/>
      <c r="K753" s="151">
        <v>30.565273676826315</v>
      </c>
      <c r="L753" s="152">
        <v>29.037009992984999</v>
      </c>
      <c r="M753" s="152">
        <v>30.565273676826315</v>
      </c>
      <c r="N753" s="153" t="s">
        <v>148</v>
      </c>
      <c r="O753" s="154">
        <v>1</v>
      </c>
      <c r="P753" s="153">
        <v>40</v>
      </c>
      <c r="Q753" s="153" t="s">
        <v>147</v>
      </c>
      <c r="R753" s="155">
        <v>8</v>
      </c>
      <c r="S753" s="155">
        <v>1</v>
      </c>
      <c r="T753" s="155">
        <v>0.3</v>
      </c>
      <c r="U753" s="154" t="s">
        <v>95</v>
      </c>
      <c r="V753" s="153" t="s">
        <v>88</v>
      </c>
      <c r="W753" s="153" t="s">
        <v>169</v>
      </c>
      <c r="X753" s="151">
        <v>99.99</v>
      </c>
      <c r="Y753" s="151">
        <v>74.989999999999995</v>
      </c>
      <c r="Z753" s="156">
        <v>1.49E-2</v>
      </c>
      <c r="AA753" s="153" t="s">
        <v>168</v>
      </c>
      <c r="AB753" s="153" t="s">
        <v>5782</v>
      </c>
      <c r="AC753" s="153" t="s">
        <v>149</v>
      </c>
      <c r="AD753" s="157" t="s">
        <v>498</v>
      </c>
      <c r="AE753" s="110">
        <v>0</v>
      </c>
      <c r="AF753" s="110">
        <v>88</v>
      </c>
      <c r="AG753" s="112">
        <f t="shared" si="117"/>
        <v>0</v>
      </c>
      <c r="AH753" s="110">
        <f>SUM(AG$4:AG753)</f>
        <v>18</v>
      </c>
      <c r="AI753" s="112">
        <f t="shared" si="115"/>
        <v>1</v>
      </c>
      <c r="AJ753" s="110">
        <f>COUNTIF(AI$4:AI753,"&gt;0")</f>
        <v>109</v>
      </c>
      <c r="AK753" s="110">
        <v>1</v>
      </c>
      <c r="AL753" s="110">
        <v>99</v>
      </c>
      <c r="AM753" s="172" t="str">
        <f>IF(OR(Table1[[#This Row],[Line total ordered for now]]&gt;0,Table1[[#This Row],[Line total ordered for season]]&gt;0),1,"")</f>
        <v/>
      </c>
      <c r="AN753" s="173">
        <f>COUNTIF(AM$4:AM753,"&gt;0")</f>
        <v>0</v>
      </c>
      <c r="AO753" s="173">
        <f>Table1[[#This Row],[ORDER QUANTITY
to be collected BEFORE 31.3.22]]</f>
        <v>0</v>
      </c>
      <c r="AP753" s="174">
        <f t="shared" si="114"/>
        <v>0</v>
      </c>
      <c r="AQ753" s="174">
        <f>IFERROR(INDEX(Retail!H:H,MATCH($D753,Retail!$D:$D,0)),0)</f>
        <v>0</v>
      </c>
      <c r="AR753" s="174">
        <f>IFERROR(INDEX(Retail!J:J,MATCH($D753,Retail!$D:$D,0)),0)</f>
        <v>0</v>
      </c>
      <c r="AS753" s="174">
        <f>IFERROR(INDEX('NEW2022'!H:H,MATCH($D753,'NEW2022'!D:D,0)),0)</f>
        <v>0</v>
      </c>
      <c r="AT753" s="174">
        <f>IFERROR(INDEX('NEW2022'!J:J,MATCH($D753,'NEW2022'!D:D,0)),0)</f>
        <v>0</v>
      </c>
      <c r="AU753" s="174">
        <f>IFERROR(INDEX('Quiet Items'!H:H,MATCH($D753,'Quiet Items'!D:D,0)),0)</f>
        <v>0</v>
      </c>
      <c r="AV753" s="174">
        <f>IFERROR(INDEX('Quiet Items'!J:J,MATCH($D753,'Quiet Items'!D:D,0)),0)</f>
        <v>0</v>
      </c>
      <c r="AW753" s="174">
        <f>IFERROR(INDEX('1.4G'!H:H,MATCH($D753,'1.4G'!D:D,0)),0)</f>
        <v>0</v>
      </c>
      <c r="AX753" s="174">
        <f>IFERROR(INDEX('1.4G'!J:J,MATCH($D753,'1.4G'!D:D,0)),0)</f>
        <v>0</v>
      </c>
      <c r="AY753" s="174">
        <f t="shared" si="122"/>
        <v>0</v>
      </c>
      <c r="AZ753" s="174">
        <f t="shared" si="123"/>
        <v>0</v>
      </c>
      <c r="BA753" s="175">
        <f>IFERROR(Table1[[#This Row],[Line total ordered for now]]*Table1[[#This Row],[GUARANTEED PRICE
for STOCK orders collected before 31.3.22]],0)</f>
        <v>0</v>
      </c>
      <c r="BB753" s="175">
        <f t="shared" si="116"/>
        <v>0</v>
      </c>
      <c r="BC753" s="176">
        <f>(AZ753+Table1[[#This Row],[Line total ordered for now]])*Z753</f>
        <v>0</v>
      </c>
      <c r="BD753" s="200">
        <v>27.508746309143685</v>
      </c>
      <c r="BE753" s="65"/>
      <c r="BF753" s="65"/>
      <c r="BG753" s="65"/>
      <c r="BH753" s="65"/>
      <c r="BI753" s="65"/>
      <c r="BJ753" s="65"/>
      <c r="BK753" s="65"/>
      <c r="BL753" s="55"/>
      <c r="BM753"/>
      <c r="BN753"/>
      <c r="BO753"/>
      <c r="BP753"/>
      <c r="BQ753"/>
      <c r="BR753"/>
      <c r="BS753"/>
      <c r="BT753"/>
    </row>
    <row r="754" spans="1:72" s="202" customFormat="1" ht="15.75">
      <c r="B754" s="214" t="s">
        <v>6377</v>
      </c>
      <c r="C754" s="149" t="s">
        <v>185</v>
      </c>
      <c r="D754" s="149" t="s">
        <v>6379</v>
      </c>
      <c r="E754" s="149" t="s">
        <v>6380</v>
      </c>
      <c r="F754" s="158" t="str">
        <f t="shared" si="121"/>
        <v>Video</v>
      </c>
      <c r="G754" s="187">
        <v>0</v>
      </c>
      <c r="H754" s="150"/>
      <c r="I754" s="194">
        <v>0</v>
      </c>
      <c r="J754" s="150"/>
      <c r="K754" s="151">
        <f>Table1[[#This Row],[PRE-ORDER Price]]/Table1[[#This Row],[Units per case]]</f>
        <v>36.174999999999997</v>
      </c>
      <c r="L754" s="152">
        <v>72.349999999999994</v>
      </c>
      <c r="M754" s="152">
        <v>79.510000000000005</v>
      </c>
      <c r="N754" s="153" t="s">
        <v>148</v>
      </c>
      <c r="O754" s="215">
        <v>2</v>
      </c>
      <c r="P754" s="215">
        <v>10</v>
      </c>
      <c r="Q754" s="215" t="s">
        <v>147</v>
      </c>
      <c r="R754" s="216" t="s">
        <v>206</v>
      </c>
      <c r="S754" s="216" t="s">
        <v>206</v>
      </c>
      <c r="T754" s="216" t="s">
        <v>206</v>
      </c>
      <c r="U754" s="217" t="s">
        <v>206</v>
      </c>
      <c r="V754" s="218" t="s">
        <v>206</v>
      </c>
      <c r="W754" s="153" t="s">
        <v>627</v>
      </c>
      <c r="X754" s="151"/>
      <c r="Y754" s="151"/>
      <c r="Z754" s="156">
        <v>3.7999999999999999E-2</v>
      </c>
      <c r="AA754" s="215" t="s">
        <v>206</v>
      </c>
      <c r="AB754" s="215" t="s">
        <v>206</v>
      </c>
      <c r="AC754" s="218" t="s">
        <v>206</v>
      </c>
      <c r="AD754" s="219" t="s">
        <v>6381</v>
      </c>
      <c r="AE754" s="110">
        <v>0</v>
      </c>
      <c r="AF754" s="110">
        <v>88</v>
      </c>
      <c r="AG754" s="112">
        <f t="shared" si="117"/>
        <v>1</v>
      </c>
      <c r="AH754" s="110">
        <f>SUM(AG$4:AG754)</f>
        <v>19</v>
      </c>
      <c r="AI754" s="112">
        <f t="shared" si="115"/>
        <v>0</v>
      </c>
      <c r="AJ754" s="110">
        <f>COUNTIF(AI$4:AI754,"&gt;0")</f>
        <v>109</v>
      </c>
      <c r="AK754" s="110">
        <v>0</v>
      </c>
      <c r="AL754" s="110">
        <v>99</v>
      </c>
      <c r="AM754" s="172" t="str">
        <f>IF(OR(Table1[[#This Row],[Line total ordered for now]]&gt;0,Table1[[#This Row],[Line total ordered for season]]&gt;0),1,"")</f>
        <v/>
      </c>
      <c r="AN754" s="173">
        <f>COUNTIF(AM$4:AM754,"&gt;0")</f>
        <v>0</v>
      </c>
      <c r="AO754" s="173">
        <f>Table1[[#This Row],[ORDER QUANTITY
to be collected BEFORE 31.3.22]]</f>
        <v>0</v>
      </c>
      <c r="AP754" s="174">
        <f t="shared" ref="AP754" si="124">J754</f>
        <v>0</v>
      </c>
      <c r="AQ754" s="174">
        <f>IFERROR(INDEX(Retail!H:H,MATCH($D754,Retail!$D:$D,0)),0)</f>
        <v>0</v>
      </c>
      <c r="AR754" s="174">
        <f>IFERROR(INDEX(Retail!J:J,MATCH($D754,Retail!$D:$D,0)),0)</f>
        <v>0</v>
      </c>
      <c r="AS754" s="174">
        <f>IFERROR(INDEX('NEW2022'!H:H,MATCH($D754,'NEW2022'!D:D,0)),0)</f>
        <v>0</v>
      </c>
      <c r="AT754" s="174">
        <f>IFERROR(INDEX('NEW2022'!J:J,MATCH($D754,'NEW2022'!D:D,0)),0)</f>
        <v>0</v>
      </c>
      <c r="AU754" s="174">
        <f>IFERROR(INDEX('Quiet Items'!H:H,MATCH($D754,'Quiet Items'!D:D,0)),0)</f>
        <v>0</v>
      </c>
      <c r="AV754" s="174">
        <f>IFERROR(INDEX('Quiet Items'!J:J,MATCH($D754,'Quiet Items'!D:D,0)),0)</f>
        <v>0</v>
      </c>
      <c r="AW754" s="174">
        <f>IFERROR(INDEX('1.4G'!H:H,MATCH($D754,'1.4G'!D:D,0)),0)</f>
        <v>0</v>
      </c>
      <c r="AX754" s="174">
        <f>IFERROR(INDEX('1.4G'!J:J,MATCH($D754,'1.4G'!D:D,0)),0)</f>
        <v>0</v>
      </c>
      <c r="AY754" s="174">
        <f t="shared" ref="AY754" si="125">IF(OR(AU754&gt;0,AW754&gt;0,AO754&gt;0,AS754&gt;0,AQ754&gt;0),AU754+AW754+AO754+AS754+AQ754,0)</f>
        <v>0</v>
      </c>
      <c r="AZ754" s="174">
        <f t="shared" ref="AZ754" si="126">IF(OR(AV754&gt;0,AX754&gt;0,AP754&gt;0,AT754&gt;0,AR754&gt;0),AV754+AX754+AP754+AT754+AR754,0)</f>
        <v>0</v>
      </c>
      <c r="BA754" s="175">
        <f>IFERROR(Table1[[#This Row],[Line total ordered for now]]*Table1[[#This Row],[GUARANTEED PRICE
for STOCK orders collected before 31.3.22]],0)</f>
        <v>0</v>
      </c>
      <c r="BB754" s="175">
        <f t="shared" ref="BB754" si="127">AZ754*L754</f>
        <v>0</v>
      </c>
      <c r="BC754" s="176">
        <f>(AZ754+Table1[[#This Row],[Line total ordered for now]])*Z754</f>
        <v>0</v>
      </c>
      <c r="BD754" s="200">
        <v>67.58</v>
      </c>
      <c r="BE754" s="65"/>
      <c r="BF754" s="65"/>
      <c r="BG754" s="65"/>
      <c r="BH754" s="65"/>
      <c r="BI754" s="65"/>
      <c r="BJ754" s="65"/>
      <c r="BK754" s="65"/>
      <c r="BL754" s="55"/>
    </row>
    <row r="755" spans="1:72" ht="15.75">
      <c r="A755" s="202">
        <v>751</v>
      </c>
      <c r="B755" s="68" t="s">
        <v>6378</v>
      </c>
      <c r="C755" s="149" t="s">
        <v>651</v>
      </c>
      <c r="D755" s="149" t="s">
        <v>2662</v>
      </c>
      <c r="E755" s="149" t="s">
        <v>2663</v>
      </c>
      <c r="F755" s="158" t="str">
        <f t="shared" si="121"/>
        <v>Video</v>
      </c>
      <c r="G755" s="187">
        <v>0</v>
      </c>
      <c r="H755" s="150"/>
      <c r="I755" s="184">
        <v>79.98</v>
      </c>
      <c r="J755" s="150"/>
      <c r="K755" s="151">
        <v>46.566457957427815</v>
      </c>
      <c r="L755" s="152">
        <v>84.750953482518625</v>
      </c>
      <c r="M755" s="152">
        <v>93.13291591485563</v>
      </c>
      <c r="N755" s="153" t="s">
        <v>148</v>
      </c>
      <c r="O755" s="154">
        <v>2</v>
      </c>
      <c r="P755" s="153">
        <v>35</v>
      </c>
      <c r="Q755" s="153" t="s">
        <v>147</v>
      </c>
      <c r="R755" s="155">
        <v>15</v>
      </c>
      <c r="S755" s="155">
        <v>2.06</v>
      </c>
      <c r="T755" s="155">
        <v>0.3</v>
      </c>
      <c r="U755" s="154" t="s">
        <v>94</v>
      </c>
      <c r="V755" s="153" t="s">
        <v>89</v>
      </c>
      <c r="W755" s="153" t="s">
        <v>627</v>
      </c>
      <c r="X755" s="151" t="s">
        <v>6378</v>
      </c>
      <c r="Y755" s="151" t="s">
        <v>6378</v>
      </c>
      <c r="Z755" s="156">
        <v>7.1800000000000003E-2</v>
      </c>
      <c r="AA755" s="153" t="s">
        <v>624</v>
      </c>
      <c r="AB755" s="153" t="s">
        <v>5751</v>
      </c>
      <c r="AC755" s="153" t="s">
        <v>785</v>
      </c>
      <c r="AD755" s="157" t="s">
        <v>2664</v>
      </c>
      <c r="AE755" s="110">
        <v>0</v>
      </c>
      <c r="AF755" s="110">
        <v>88</v>
      </c>
      <c r="AG755" s="112">
        <f t="shared" si="117"/>
        <v>0</v>
      </c>
      <c r="AH755" s="110">
        <f>SUM(AG$4:AG755)</f>
        <v>19</v>
      </c>
      <c r="AI755" s="112">
        <f t="shared" si="115"/>
        <v>0</v>
      </c>
      <c r="AJ755" s="110">
        <f>COUNTIF(AI$4:AI755,"&gt;0")</f>
        <v>109</v>
      </c>
      <c r="AK755" s="110">
        <v>0</v>
      </c>
      <c r="AL755" s="110">
        <v>99</v>
      </c>
      <c r="AM755" s="172" t="str">
        <f>IF(OR(Table1[[#This Row],[Line total ordered for now]]&gt;0,Table1[[#This Row],[Line total ordered for season]]&gt;0),1,"")</f>
        <v/>
      </c>
      <c r="AN755" s="173">
        <f>COUNTIF(AM$4:AM755,"&gt;0")</f>
        <v>0</v>
      </c>
      <c r="AO755" s="173">
        <f>Table1[[#This Row],[ORDER QUANTITY
to be collected BEFORE 31.3.22]]</f>
        <v>0</v>
      </c>
      <c r="AP755" s="174">
        <f t="shared" si="114"/>
        <v>0</v>
      </c>
      <c r="AQ755" s="174">
        <f>IFERROR(INDEX(Retail!H:H,MATCH($D755,Retail!$D:$D,0)),0)</f>
        <v>0</v>
      </c>
      <c r="AR755" s="174">
        <f>IFERROR(INDEX(Retail!J:J,MATCH($D755,Retail!$D:$D,0)),0)</f>
        <v>0</v>
      </c>
      <c r="AS755" s="174">
        <f>IFERROR(INDEX('NEW2022'!H:H,MATCH($D755,'NEW2022'!D:D,0)),0)</f>
        <v>0</v>
      </c>
      <c r="AT755" s="174">
        <f>IFERROR(INDEX('NEW2022'!J:J,MATCH($D755,'NEW2022'!D:D,0)),0)</f>
        <v>0</v>
      </c>
      <c r="AU755" s="174">
        <f>IFERROR(INDEX('Quiet Items'!H:H,MATCH($D755,'Quiet Items'!D:D,0)),0)</f>
        <v>0</v>
      </c>
      <c r="AV755" s="174">
        <f>IFERROR(INDEX('Quiet Items'!J:J,MATCH($D755,'Quiet Items'!D:D,0)),0)</f>
        <v>0</v>
      </c>
      <c r="AW755" s="174">
        <f>IFERROR(INDEX('1.4G'!H:H,MATCH($D755,'1.4G'!D:D,0)),0)</f>
        <v>0</v>
      </c>
      <c r="AX755" s="174">
        <f>IFERROR(INDEX('1.4G'!J:J,MATCH($D755,'1.4G'!D:D,0)),0)</f>
        <v>0</v>
      </c>
      <c r="AY755" s="174">
        <f t="shared" si="122"/>
        <v>0</v>
      </c>
      <c r="AZ755" s="174">
        <f t="shared" si="123"/>
        <v>0</v>
      </c>
      <c r="BA755" s="175">
        <f>IFERROR(Table1[[#This Row],[Line total ordered for now]]*Table1[[#This Row],[GUARANTEED PRICE
for STOCK orders collected before 31.3.22]],0)</f>
        <v>0</v>
      </c>
      <c r="BB755" s="175">
        <f t="shared" si="116"/>
        <v>0</v>
      </c>
      <c r="BC755" s="176">
        <f>(AZ755+Table1[[#This Row],[Line total ordered for now]])*Z755</f>
        <v>0</v>
      </c>
      <c r="BD755" s="200">
        <v>79.162978527627288</v>
      </c>
      <c r="BE755" s="65"/>
      <c r="BF755" s="65"/>
      <c r="BG755" s="65"/>
      <c r="BH755" s="65"/>
      <c r="BI755" s="65"/>
      <c r="BJ755" s="65"/>
      <c r="BK755" s="65"/>
      <c r="BL755" s="55"/>
      <c r="BM755"/>
      <c r="BN755"/>
      <c r="BO755"/>
      <c r="BP755"/>
      <c r="BQ755"/>
      <c r="BR755"/>
      <c r="BS755"/>
      <c r="BT755"/>
    </row>
    <row r="756" spans="1:72" ht="15.75">
      <c r="A756" s="202">
        <v>752</v>
      </c>
      <c r="B756" s="68" t="s">
        <v>6378</v>
      </c>
      <c r="C756" s="149" t="s">
        <v>651</v>
      </c>
      <c r="D756" s="149" t="s">
        <v>2745</v>
      </c>
      <c r="E756" s="149" t="s">
        <v>2746</v>
      </c>
      <c r="F756" s="158" t="str">
        <f t="shared" si="121"/>
        <v>Video</v>
      </c>
      <c r="G756" s="187">
        <v>13</v>
      </c>
      <c r="H756" s="150"/>
      <c r="I756" s="184">
        <v>83.68</v>
      </c>
      <c r="J756" s="150"/>
      <c r="K756" s="151">
        <v>48.530423563723176</v>
      </c>
      <c r="L756" s="152">
        <v>88.325370885976184</v>
      </c>
      <c r="M756" s="152">
        <v>97.060847127446351</v>
      </c>
      <c r="N756" s="153" t="s">
        <v>148</v>
      </c>
      <c r="O756" s="154">
        <v>2</v>
      </c>
      <c r="P756" s="153">
        <v>36</v>
      </c>
      <c r="Q756" s="153" t="s">
        <v>147</v>
      </c>
      <c r="R756" s="155">
        <v>16.100000000000001</v>
      </c>
      <c r="S756" s="155">
        <v>2.2999999999999998</v>
      </c>
      <c r="T756" s="155">
        <v>0.3</v>
      </c>
      <c r="U756" s="154" t="s">
        <v>94</v>
      </c>
      <c r="V756" s="153" t="s">
        <v>89</v>
      </c>
      <c r="W756" s="153" t="s">
        <v>627</v>
      </c>
      <c r="X756" s="151" t="s">
        <v>6378</v>
      </c>
      <c r="Y756" s="151" t="s">
        <v>6378</v>
      </c>
      <c r="Z756" s="156">
        <v>7.1800000000000003E-2</v>
      </c>
      <c r="AA756" s="153" t="s">
        <v>624</v>
      </c>
      <c r="AB756" s="153" t="s">
        <v>5049</v>
      </c>
      <c r="AC756" s="153" t="s">
        <v>785</v>
      </c>
      <c r="AD756" s="157" t="s">
        <v>2747</v>
      </c>
      <c r="AE756" s="110">
        <v>0</v>
      </c>
      <c r="AF756" s="110">
        <v>88</v>
      </c>
      <c r="AG756" s="112">
        <f t="shared" si="117"/>
        <v>0</v>
      </c>
      <c r="AH756" s="110">
        <f>SUM(AG$4:AG756)</f>
        <v>19</v>
      </c>
      <c r="AI756" s="112">
        <f t="shared" si="115"/>
        <v>0</v>
      </c>
      <c r="AJ756" s="110">
        <f>COUNTIF(AI$4:AI756,"&gt;0")</f>
        <v>109</v>
      </c>
      <c r="AK756" s="110">
        <v>0</v>
      </c>
      <c r="AL756" s="110">
        <v>99</v>
      </c>
      <c r="AM756" s="172" t="str">
        <f>IF(OR(Table1[[#This Row],[Line total ordered for now]]&gt;0,Table1[[#This Row],[Line total ordered for season]]&gt;0),1,"")</f>
        <v/>
      </c>
      <c r="AN756" s="173">
        <f>COUNTIF(AM$4:AM756,"&gt;0")</f>
        <v>0</v>
      </c>
      <c r="AO756" s="173">
        <f>Table1[[#This Row],[ORDER QUANTITY
to be collected BEFORE 31.3.22]]</f>
        <v>0</v>
      </c>
      <c r="AP756" s="174">
        <f t="shared" si="114"/>
        <v>0</v>
      </c>
      <c r="AQ756" s="174">
        <f>IFERROR(INDEX(Retail!H:H,MATCH($D756,Retail!$D:$D,0)),0)</f>
        <v>0</v>
      </c>
      <c r="AR756" s="174">
        <f>IFERROR(INDEX(Retail!J:J,MATCH($D756,Retail!$D:$D,0)),0)</f>
        <v>0</v>
      </c>
      <c r="AS756" s="174">
        <f>IFERROR(INDEX('NEW2022'!H:H,MATCH($D756,'NEW2022'!D:D,0)),0)</f>
        <v>0</v>
      </c>
      <c r="AT756" s="174">
        <f>IFERROR(INDEX('NEW2022'!J:J,MATCH($D756,'NEW2022'!D:D,0)),0)</f>
        <v>0</v>
      </c>
      <c r="AU756" s="174">
        <f>IFERROR(INDEX('Quiet Items'!H:H,MATCH($D756,'Quiet Items'!D:D,0)),0)</f>
        <v>0</v>
      </c>
      <c r="AV756" s="174">
        <f>IFERROR(INDEX('Quiet Items'!J:J,MATCH($D756,'Quiet Items'!D:D,0)),0)</f>
        <v>0</v>
      </c>
      <c r="AW756" s="174">
        <f>IFERROR(INDEX('1.4G'!H:H,MATCH($D756,'1.4G'!D:D,0)),0)</f>
        <v>0</v>
      </c>
      <c r="AX756" s="174">
        <f>IFERROR(INDEX('1.4G'!J:J,MATCH($D756,'1.4G'!D:D,0)),0)</f>
        <v>0</v>
      </c>
      <c r="AY756" s="174">
        <f t="shared" si="122"/>
        <v>0</v>
      </c>
      <c r="AZ756" s="174">
        <f t="shared" si="123"/>
        <v>0</v>
      </c>
      <c r="BA756" s="175">
        <f>IFERROR(Table1[[#This Row],[Line total ordered for now]]*Table1[[#This Row],[GUARANTEED PRICE
for STOCK orders collected before 31.3.22]],0)</f>
        <v>0</v>
      </c>
      <c r="BB756" s="175">
        <f t="shared" si="116"/>
        <v>0</v>
      </c>
      <c r="BC756" s="176">
        <f>(AZ756+Table1[[#This Row],[Line total ordered for now]])*Z756</f>
        <v>0</v>
      </c>
      <c r="BD756" s="200">
        <v>82.501720058329397</v>
      </c>
      <c r="BE756" s="65"/>
      <c r="BF756" s="65"/>
      <c r="BG756" s="65"/>
      <c r="BH756" s="65"/>
      <c r="BI756" s="65"/>
      <c r="BJ756" s="65"/>
      <c r="BK756" s="65"/>
      <c r="BL756" s="55"/>
      <c r="BM756"/>
      <c r="BN756"/>
      <c r="BO756"/>
      <c r="BP756"/>
      <c r="BQ756"/>
      <c r="BR756"/>
      <c r="BS756"/>
      <c r="BT756"/>
    </row>
    <row r="757" spans="1:72" ht="15.75">
      <c r="A757" s="202">
        <v>753</v>
      </c>
      <c r="B757" s="68" t="s">
        <v>6378</v>
      </c>
      <c r="C757" s="149" t="s">
        <v>651</v>
      </c>
      <c r="D757" s="149" t="s">
        <v>2451</v>
      </c>
      <c r="E757" s="149" t="s">
        <v>2452</v>
      </c>
      <c r="F757" s="158" t="str">
        <f t="shared" si="121"/>
        <v>Video</v>
      </c>
      <c r="G757" s="187">
        <v>0</v>
      </c>
      <c r="H757" s="150"/>
      <c r="I757" s="184">
        <v>78.400000000000006</v>
      </c>
      <c r="J757" s="150"/>
      <c r="K757" s="151">
        <v>47.871580693343049</v>
      </c>
      <c r="L757" s="152">
        <v>87.12627686188435</v>
      </c>
      <c r="M757" s="152">
        <v>95.743161386686097</v>
      </c>
      <c r="N757" s="153" t="s">
        <v>148</v>
      </c>
      <c r="O757" s="154">
        <v>2</v>
      </c>
      <c r="P757" s="153">
        <v>32</v>
      </c>
      <c r="Q757" s="153" t="s">
        <v>146</v>
      </c>
      <c r="R757" s="155">
        <v>16</v>
      </c>
      <c r="S757" s="155">
        <v>2.2000000000000002</v>
      </c>
      <c r="T757" s="155">
        <v>0.3</v>
      </c>
      <c r="U757" s="154" t="s">
        <v>94</v>
      </c>
      <c r="V757" s="153" t="s">
        <v>89</v>
      </c>
      <c r="W757" s="153" t="s">
        <v>627</v>
      </c>
      <c r="X757" s="151" t="s">
        <v>6378</v>
      </c>
      <c r="Y757" s="151" t="s">
        <v>6378</v>
      </c>
      <c r="Z757" s="156">
        <v>7.0199999999999999E-2</v>
      </c>
      <c r="AA757" s="153" t="s">
        <v>624</v>
      </c>
      <c r="AB757" s="153" t="s">
        <v>5088</v>
      </c>
      <c r="AC757" s="153" t="s">
        <v>656</v>
      </c>
      <c r="AD757" s="157" t="s">
        <v>2453</v>
      </c>
      <c r="AE757" s="110">
        <v>1</v>
      </c>
      <c r="AF757" s="110">
        <v>89</v>
      </c>
      <c r="AG757" s="112">
        <f t="shared" si="117"/>
        <v>0</v>
      </c>
      <c r="AH757" s="110">
        <f>SUM(AG$4:AG757)</f>
        <v>19</v>
      </c>
      <c r="AI757" s="112">
        <f t="shared" si="115"/>
        <v>0</v>
      </c>
      <c r="AJ757" s="110">
        <f>COUNTIF(AI$4:AI757,"&gt;0")</f>
        <v>109</v>
      </c>
      <c r="AK757" s="110">
        <v>0</v>
      </c>
      <c r="AL757" s="110">
        <v>99</v>
      </c>
      <c r="AM757" s="172" t="str">
        <f>IF(OR(Table1[[#This Row],[Line total ordered for now]]&gt;0,Table1[[#This Row],[Line total ordered for season]]&gt;0),1,"")</f>
        <v/>
      </c>
      <c r="AN757" s="173">
        <f>COUNTIF(AM$4:AM757,"&gt;0")</f>
        <v>0</v>
      </c>
      <c r="AO757" s="173">
        <f>Table1[[#This Row],[ORDER QUANTITY
to be collected BEFORE 31.3.22]]</f>
        <v>0</v>
      </c>
      <c r="AP757" s="174">
        <f t="shared" si="114"/>
        <v>0</v>
      </c>
      <c r="AQ757" s="174">
        <f>IFERROR(INDEX(Retail!H:H,MATCH($D757,Retail!$D:$D,0)),0)</f>
        <v>0</v>
      </c>
      <c r="AR757" s="174">
        <f>IFERROR(INDEX(Retail!J:J,MATCH($D757,Retail!$D:$D,0)),0)</f>
        <v>0</v>
      </c>
      <c r="AS757" s="174">
        <f>IFERROR(INDEX('NEW2022'!H:H,MATCH($D757,'NEW2022'!D:D,0)),0)</f>
        <v>0</v>
      </c>
      <c r="AT757" s="174">
        <f>IFERROR(INDEX('NEW2022'!J:J,MATCH($D757,'NEW2022'!D:D,0)),0)</f>
        <v>0</v>
      </c>
      <c r="AU757" s="174">
        <f>IFERROR(INDEX('Quiet Items'!H:H,MATCH($D757,'Quiet Items'!D:D,0)),0)</f>
        <v>0</v>
      </c>
      <c r="AV757" s="174">
        <f>IFERROR(INDEX('Quiet Items'!J:J,MATCH($D757,'Quiet Items'!D:D,0)),0)</f>
        <v>0</v>
      </c>
      <c r="AW757" s="174">
        <f>IFERROR(INDEX('1.4G'!H:H,MATCH($D757,'1.4G'!D:D,0)),0)</f>
        <v>0</v>
      </c>
      <c r="AX757" s="174">
        <f>IFERROR(INDEX('1.4G'!J:J,MATCH($D757,'1.4G'!D:D,0)),0)</f>
        <v>0</v>
      </c>
      <c r="AY757" s="174">
        <f t="shared" si="122"/>
        <v>0</v>
      </c>
      <c r="AZ757" s="174">
        <f t="shared" si="123"/>
        <v>0</v>
      </c>
      <c r="BA757" s="175">
        <f>IFERROR(Table1[[#This Row],[Line total ordered for now]]*Table1[[#This Row],[GUARANTEED PRICE
for STOCK orders collected before 31.3.22]],0)</f>
        <v>0</v>
      </c>
      <c r="BB757" s="175">
        <f t="shared" si="116"/>
        <v>0</v>
      </c>
      <c r="BC757" s="176">
        <f>(AZ757+Table1[[#This Row],[Line total ordered for now]])*Z757</f>
        <v>0</v>
      </c>
      <c r="BD757" s="200">
        <v>81.38168717868318</v>
      </c>
      <c r="BE757" s="65"/>
      <c r="BF757" s="65"/>
      <c r="BG757" s="65"/>
      <c r="BH757" s="65"/>
      <c r="BI757" s="65"/>
      <c r="BJ757" s="65"/>
      <c r="BK757" s="65"/>
      <c r="BL757" s="55"/>
      <c r="BM757"/>
      <c r="BN757"/>
      <c r="BO757"/>
      <c r="BP757"/>
      <c r="BQ757"/>
      <c r="BR757"/>
      <c r="BS757"/>
      <c r="BT757"/>
    </row>
    <row r="758" spans="1:72" ht="15.75">
      <c r="A758" s="202">
        <v>754</v>
      </c>
      <c r="B758" s="68" t="s">
        <v>6378</v>
      </c>
      <c r="C758" s="149" t="s">
        <v>651</v>
      </c>
      <c r="D758" s="149" t="s">
        <v>2480</v>
      </c>
      <c r="E758" s="149" t="s">
        <v>2481</v>
      </c>
      <c r="F758" s="158" t="str">
        <f t="shared" si="121"/>
        <v>Video</v>
      </c>
      <c r="G758" s="187">
        <v>19</v>
      </c>
      <c r="H758" s="150"/>
      <c r="I758" s="184">
        <v>75.45</v>
      </c>
      <c r="J758" s="150"/>
      <c r="K758" s="151">
        <v>43.305</v>
      </c>
      <c r="L758" s="152">
        <v>78.815100000000001</v>
      </c>
      <c r="M758" s="152">
        <v>86.61</v>
      </c>
      <c r="N758" s="153" t="s">
        <v>148</v>
      </c>
      <c r="O758" s="154">
        <v>2</v>
      </c>
      <c r="P758" s="153">
        <v>25</v>
      </c>
      <c r="Q758" s="153" t="s">
        <v>147</v>
      </c>
      <c r="R758" s="155">
        <v>16</v>
      </c>
      <c r="S758" s="155">
        <v>2.2000000000000002</v>
      </c>
      <c r="T758" s="155">
        <v>0.3</v>
      </c>
      <c r="U758" s="154" t="s">
        <v>94</v>
      </c>
      <c r="V758" s="153" t="s">
        <v>89</v>
      </c>
      <c r="W758" s="153" t="s">
        <v>627</v>
      </c>
      <c r="X758" s="151" t="s">
        <v>6378</v>
      </c>
      <c r="Y758" s="151" t="s">
        <v>6378</v>
      </c>
      <c r="Z758" s="156">
        <v>7.0199999999999999E-2</v>
      </c>
      <c r="AA758" s="153" t="s">
        <v>624</v>
      </c>
      <c r="AB758" s="153" t="s">
        <v>5089</v>
      </c>
      <c r="AC758" s="153" t="s">
        <v>656</v>
      </c>
      <c r="AD758" s="157" t="s">
        <v>2482</v>
      </c>
      <c r="AE758" s="110">
        <v>0</v>
      </c>
      <c r="AF758" s="110">
        <v>89</v>
      </c>
      <c r="AG758" s="112">
        <f t="shared" si="117"/>
        <v>0</v>
      </c>
      <c r="AH758" s="110">
        <f>SUM(AG$4:AG758)</f>
        <v>19</v>
      </c>
      <c r="AI758" s="112">
        <f t="shared" si="115"/>
        <v>0</v>
      </c>
      <c r="AJ758" s="110">
        <f>COUNTIF(AI$4:AI758,"&gt;0")</f>
        <v>109</v>
      </c>
      <c r="AK758" s="110">
        <v>0</v>
      </c>
      <c r="AL758" s="110">
        <v>99</v>
      </c>
      <c r="AM758" s="172" t="str">
        <f>IF(OR(Table1[[#This Row],[Line total ordered for now]]&gt;0,Table1[[#This Row],[Line total ordered for season]]&gt;0),1,"")</f>
        <v/>
      </c>
      <c r="AN758" s="173">
        <f>COUNTIF(AM$4:AM758,"&gt;0")</f>
        <v>0</v>
      </c>
      <c r="AO758" s="173">
        <f>Table1[[#This Row],[ORDER QUANTITY
to be collected BEFORE 31.3.22]]</f>
        <v>0</v>
      </c>
      <c r="AP758" s="174">
        <f t="shared" si="114"/>
        <v>0</v>
      </c>
      <c r="AQ758" s="174">
        <f>IFERROR(INDEX(Retail!H:H,MATCH($D758,Retail!$D:$D,0)),0)</f>
        <v>0</v>
      </c>
      <c r="AR758" s="174">
        <f>IFERROR(INDEX(Retail!J:J,MATCH($D758,Retail!$D:$D,0)),0)</f>
        <v>0</v>
      </c>
      <c r="AS758" s="174">
        <f>IFERROR(INDEX('NEW2022'!H:H,MATCH($D758,'NEW2022'!D:D,0)),0)</f>
        <v>0</v>
      </c>
      <c r="AT758" s="174">
        <f>IFERROR(INDEX('NEW2022'!J:J,MATCH($D758,'NEW2022'!D:D,0)),0)</f>
        <v>0</v>
      </c>
      <c r="AU758" s="174">
        <f>IFERROR(INDEX('Quiet Items'!H:H,MATCH($D758,'Quiet Items'!D:D,0)),0)</f>
        <v>0</v>
      </c>
      <c r="AV758" s="174">
        <f>IFERROR(INDEX('Quiet Items'!J:J,MATCH($D758,'Quiet Items'!D:D,0)),0)</f>
        <v>0</v>
      </c>
      <c r="AW758" s="174">
        <f>IFERROR(INDEX('1.4G'!H:H,MATCH($D758,'1.4G'!D:D,0)),0)</f>
        <v>0</v>
      </c>
      <c r="AX758" s="174">
        <f>IFERROR(INDEX('1.4G'!J:J,MATCH($D758,'1.4G'!D:D,0)),0)</f>
        <v>0</v>
      </c>
      <c r="AY758" s="174">
        <f t="shared" si="122"/>
        <v>0</v>
      </c>
      <c r="AZ758" s="174">
        <f t="shared" si="123"/>
        <v>0</v>
      </c>
      <c r="BA758" s="175">
        <f>IFERROR(Table1[[#This Row],[Line total ordered for now]]*Table1[[#This Row],[GUARANTEED PRICE
for STOCK orders collected before 31.3.22]],0)</f>
        <v>0</v>
      </c>
      <c r="BB758" s="175">
        <f t="shared" si="116"/>
        <v>0</v>
      </c>
      <c r="BC758" s="176">
        <f>(AZ758+Table1[[#This Row],[Line total ordered for now]])*Z758</f>
        <v>0</v>
      </c>
      <c r="BD758" s="200">
        <v>73.618499999999997</v>
      </c>
      <c r="BE758" s="65"/>
      <c r="BF758" s="65"/>
      <c r="BG758" s="65"/>
      <c r="BH758" s="65"/>
      <c r="BI758" s="65"/>
      <c r="BJ758" s="65"/>
      <c r="BK758" s="65"/>
      <c r="BL758" s="55"/>
      <c r="BM758"/>
      <c r="BN758"/>
      <c r="BO758"/>
      <c r="BP758"/>
      <c r="BQ758"/>
      <c r="BR758"/>
      <c r="BS758"/>
      <c r="BT758"/>
    </row>
    <row r="759" spans="1:72" ht="15.75">
      <c r="A759" s="202">
        <v>755</v>
      </c>
      <c r="B759" s="68" t="s">
        <v>6378</v>
      </c>
      <c r="C759" s="149" t="s">
        <v>651</v>
      </c>
      <c r="D759" s="149" t="s">
        <v>3791</v>
      </c>
      <c r="E759" s="149" t="s">
        <v>3792</v>
      </c>
      <c r="F759" s="158" t="str">
        <f t="shared" si="121"/>
        <v>Video</v>
      </c>
      <c r="G759" s="187">
        <v>17</v>
      </c>
      <c r="H759" s="150"/>
      <c r="I759" s="184">
        <v>88.82</v>
      </c>
      <c r="J759" s="150"/>
      <c r="K759" s="151">
        <v>50.980000000000004</v>
      </c>
      <c r="L759" s="152">
        <v>92.783600000000007</v>
      </c>
      <c r="M759" s="152">
        <v>101.96000000000001</v>
      </c>
      <c r="N759" s="153" t="s">
        <v>148</v>
      </c>
      <c r="O759" s="154">
        <v>2</v>
      </c>
      <c r="P759" s="153">
        <v>35</v>
      </c>
      <c r="Q759" s="153" t="s">
        <v>147</v>
      </c>
      <c r="R759" s="155">
        <v>15</v>
      </c>
      <c r="S759" s="155">
        <v>2.0499999999999998</v>
      </c>
      <c r="T759" s="155">
        <v>0.3</v>
      </c>
      <c r="U759" s="154" t="s">
        <v>94</v>
      </c>
      <c r="V759" s="153" t="s">
        <v>89</v>
      </c>
      <c r="W759" s="153" t="s">
        <v>627</v>
      </c>
      <c r="X759" s="151" t="s">
        <v>6378</v>
      </c>
      <c r="Y759" s="151" t="s">
        <v>6378</v>
      </c>
      <c r="Z759" s="156">
        <v>7.1800000000000003E-2</v>
      </c>
      <c r="AA759" s="153" t="s">
        <v>624</v>
      </c>
      <c r="AB759" s="153" t="s">
        <v>5184</v>
      </c>
      <c r="AC759" s="153" t="s">
        <v>2412</v>
      </c>
      <c r="AD759" s="157" t="s">
        <v>3793</v>
      </c>
      <c r="AE759" s="110">
        <v>0</v>
      </c>
      <c r="AF759" s="110">
        <v>89</v>
      </c>
      <c r="AG759" s="112">
        <f t="shared" si="117"/>
        <v>0</v>
      </c>
      <c r="AH759" s="110">
        <f>SUM(AG$4:AG759)</f>
        <v>19</v>
      </c>
      <c r="AI759" s="112">
        <f t="shared" si="115"/>
        <v>0</v>
      </c>
      <c r="AJ759" s="110">
        <f>COUNTIF(AI$4:AI759,"&gt;0")</f>
        <v>109</v>
      </c>
      <c r="AK759" s="110">
        <v>0</v>
      </c>
      <c r="AL759" s="110">
        <v>99</v>
      </c>
      <c r="AM759" s="172" t="str">
        <f>IF(OR(Table1[[#This Row],[Line total ordered for now]]&gt;0,Table1[[#This Row],[Line total ordered for season]]&gt;0),1,"")</f>
        <v/>
      </c>
      <c r="AN759" s="173">
        <f>COUNTIF(AM$4:AM759,"&gt;0")</f>
        <v>0</v>
      </c>
      <c r="AO759" s="173">
        <f>Table1[[#This Row],[ORDER QUANTITY
to be collected BEFORE 31.3.22]]</f>
        <v>0</v>
      </c>
      <c r="AP759" s="174">
        <f t="shared" si="114"/>
        <v>0</v>
      </c>
      <c r="AQ759" s="174">
        <f>IFERROR(INDEX(Retail!H:H,MATCH($D759,Retail!$D:$D,0)),0)</f>
        <v>0</v>
      </c>
      <c r="AR759" s="174">
        <f>IFERROR(INDEX(Retail!J:J,MATCH($D759,Retail!$D:$D,0)),0)</f>
        <v>0</v>
      </c>
      <c r="AS759" s="174">
        <f>IFERROR(INDEX('NEW2022'!H:H,MATCH($D759,'NEW2022'!D:D,0)),0)</f>
        <v>0</v>
      </c>
      <c r="AT759" s="174">
        <f>IFERROR(INDEX('NEW2022'!J:J,MATCH($D759,'NEW2022'!D:D,0)),0)</f>
        <v>0</v>
      </c>
      <c r="AU759" s="174">
        <f>IFERROR(INDEX('Quiet Items'!H:H,MATCH($D759,'Quiet Items'!D:D,0)),0)</f>
        <v>0</v>
      </c>
      <c r="AV759" s="174">
        <f>IFERROR(INDEX('Quiet Items'!J:J,MATCH($D759,'Quiet Items'!D:D,0)),0)</f>
        <v>0</v>
      </c>
      <c r="AW759" s="174">
        <f>IFERROR(INDEX('1.4G'!H:H,MATCH($D759,'1.4G'!D:D,0)),0)</f>
        <v>0</v>
      </c>
      <c r="AX759" s="174">
        <f>IFERROR(INDEX('1.4G'!J:J,MATCH($D759,'1.4G'!D:D,0)),0)</f>
        <v>0</v>
      </c>
      <c r="AY759" s="174">
        <f t="shared" si="122"/>
        <v>0</v>
      </c>
      <c r="AZ759" s="174">
        <f t="shared" si="123"/>
        <v>0</v>
      </c>
      <c r="BA759" s="175">
        <f>IFERROR(Table1[[#This Row],[Line total ordered for now]]*Table1[[#This Row],[GUARANTEED PRICE
for STOCK orders collected before 31.3.22]],0)</f>
        <v>0</v>
      </c>
      <c r="BB759" s="175">
        <f t="shared" si="116"/>
        <v>0</v>
      </c>
      <c r="BC759" s="176">
        <f>(AZ759+Table1[[#This Row],[Line total ordered for now]])*Z759</f>
        <v>0</v>
      </c>
      <c r="BD759" s="200">
        <v>86.666000000000011</v>
      </c>
      <c r="BE759" s="65"/>
      <c r="BF759" s="65"/>
      <c r="BG759" s="65"/>
      <c r="BH759" s="65"/>
      <c r="BI759" s="65"/>
      <c r="BJ759" s="65"/>
      <c r="BK759" s="65"/>
      <c r="BL759" s="55"/>
      <c r="BM759"/>
      <c r="BN759"/>
      <c r="BO759"/>
      <c r="BP759"/>
      <c r="BQ759"/>
      <c r="BR759"/>
      <c r="BS759"/>
      <c r="BT759"/>
    </row>
    <row r="760" spans="1:72" ht="15.75">
      <c r="A760" s="202">
        <v>756</v>
      </c>
      <c r="B760" s="68" t="s">
        <v>6378</v>
      </c>
      <c r="C760" s="149" t="s">
        <v>651</v>
      </c>
      <c r="D760" s="149" t="s">
        <v>3419</v>
      </c>
      <c r="E760" s="149" t="s">
        <v>3420</v>
      </c>
      <c r="F760" s="158" t="str">
        <f t="shared" si="121"/>
        <v>Video</v>
      </c>
      <c r="G760" s="187">
        <v>19</v>
      </c>
      <c r="H760" s="150"/>
      <c r="I760" s="184">
        <v>83.12</v>
      </c>
      <c r="J760" s="150"/>
      <c r="K760" s="151">
        <v>43.963421873642041</v>
      </c>
      <c r="L760" s="152">
        <v>84.78240000000001</v>
      </c>
      <c r="M760" s="152">
        <v>87.926843747284082</v>
      </c>
      <c r="N760" s="153" t="s">
        <v>148</v>
      </c>
      <c r="O760" s="154">
        <v>2</v>
      </c>
      <c r="P760" s="153">
        <v>5</v>
      </c>
      <c r="Q760" s="153" t="s">
        <v>147</v>
      </c>
      <c r="R760" s="155">
        <v>17</v>
      </c>
      <c r="S760" s="155">
        <v>2.4</v>
      </c>
      <c r="T760" s="155">
        <v>0.3</v>
      </c>
      <c r="U760" s="154" t="s">
        <v>94</v>
      </c>
      <c r="V760" s="153" t="s">
        <v>89</v>
      </c>
      <c r="W760" s="153" t="s">
        <v>627</v>
      </c>
      <c r="X760" s="151" t="s">
        <v>6378</v>
      </c>
      <c r="Y760" s="151" t="s">
        <v>6378</v>
      </c>
      <c r="Z760" s="156">
        <v>6.7299999999999999E-2</v>
      </c>
      <c r="AA760" s="153" t="s">
        <v>624</v>
      </c>
      <c r="AB760" s="153" t="s">
        <v>5177</v>
      </c>
      <c r="AC760" s="153" t="s">
        <v>2412</v>
      </c>
      <c r="AD760" s="157" t="s">
        <v>3421</v>
      </c>
      <c r="AE760" s="110">
        <v>0</v>
      </c>
      <c r="AF760" s="110">
        <v>89</v>
      </c>
      <c r="AG760" s="112">
        <f t="shared" si="117"/>
        <v>0</v>
      </c>
      <c r="AH760" s="110">
        <f>SUM(AG$4:AG760)</f>
        <v>19</v>
      </c>
      <c r="AI760" s="112">
        <f t="shared" si="115"/>
        <v>0</v>
      </c>
      <c r="AJ760" s="110">
        <f>COUNTIF(AI$4:AI760,"&gt;0")</f>
        <v>109</v>
      </c>
      <c r="AK760" s="110">
        <v>0</v>
      </c>
      <c r="AL760" s="110">
        <v>99</v>
      </c>
      <c r="AM760" s="172" t="str">
        <f>IF(OR(Table1[[#This Row],[Line total ordered for now]]&gt;0,Table1[[#This Row],[Line total ordered for season]]&gt;0),1,"")</f>
        <v/>
      </c>
      <c r="AN760" s="173">
        <f>COUNTIF(AM$4:AM760,"&gt;0")</f>
        <v>0</v>
      </c>
      <c r="AO760" s="173">
        <f>Table1[[#This Row],[ORDER QUANTITY
to be collected BEFORE 31.3.22]]</f>
        <v>0</v>
      </c>
      <c r="AP760" s="174">
        <f t="shared" si="114"/>
        <v>0</v>
      </c>
      <c r="AQ760" s="174">
        <f>IFERROR(INDEX(Retail!H:H,MATCH($D760,Retail!$D:$D,0)),0)</f>
        <v>0</v>
      </c>
      <c r="AR760" s="174">
        <f>IFERROR(INDEX(Retail!J:J,MATCH($D760,Retail!$D:$D,0)),0)</f>
        <v>0</v>
      </c>
      <c r="AS760" s="174">
        <f>IFERROR(INDEX('NEW2022'!H:H,MATCH($D760,'NEW2022'!D:D,0)),0)</f>
        <v>0</v>
      </c>
      <c r="AT760" s="174">
        <f>IFERROR(INDEX('NEW2022'!J:J,MATCH($D760,'NEW2022'!D:D,0)),0)</f>
        <v>0</v>
      </c>
      <c r="AU760" s="174">
        <f>IFERROR(INDEX('Quiet Items'!H:H,MATCH($D760,'Quiet Items'!D:D,0)),0)</f>
        <v>0</v>
      </c>
      <c r="AV760" s="174">
        <f>IFERROR(INDEX('Quiet Items'!J:J,MATCH($D760,'Quiet Items'!D:D,0)),0)</f>
        <v>0</v>
      </c>
      <c r="AW760" s="174">
        <f>IFERROR(INDEX('1.4G'!H:H,MATCH($D760,'1.4G'!D:D,0)),0)</f>
        <v>0</v>
      </c>
      <c r="AX760" s="174">
        <f>IFERROR(INDEX('1.4G'!J:J,MATCH($D760,'1.4G'!D:D,0)),0)</f>
        <v>0</v>
      </c>
      <c r="AY760" s="174">
        <f t="shared" si="122"/>
        <v>0</v>
      </c>
      <c r="AZ760" s="174">
        <f t="shared" si="123"/>
        <v>0</v>
      </c>
      <c r="BA760" s="175">
        <f>IFERROR(Table1[[#This Row],[Line total ordered for now]]*Table1[[#This Row],[GUARANTEED PRICE
for STOCK orders collected before 31.3.22]],0)</f>
        <v>0</v>
      </c>
      <c r="BB760" s="175">
        <f t="shared" si="116"/>
        <v>0</v>
      </c>
      <c r="BC760" s="176">
        <f>(AZ760+Table1[[#This Row],[Line total ordered for now]])*Z760</f>
        <v>0</v>
      </c>
      <c r="BD760" s="200">
        <v>74.737817185191474</v>
      </c>
      <c r="BE760" s="65"/>
      <c r="BF760" s="65"/>
      <c r="BG760" s="65"/>
      <c r="BH760" s="65"/>
      <c r="BI760" s="65"/>
      <c r="BJ760" s="65"/>
      <c r="BK760" s="65"/>
      <c r="BL760" s="55"/>
      <c r="BM760"/>
      <c r="BN760"/>
      <c r="BO760"/>
      <c r="BP760"/>
      <c r="BQ760"/>
      <c r="BR760"/>
      <c r="BS760"/>
      <c r="BT760"/>
    </row>
    <row r="761" spans="1:72" ht="15.75">
      <c r="A761" s="202">
        <v>757</v>
      </c>
      <c r="B761" s="68" t="s">
        <v>6378</v>
      </c>
      <c r="C761" s="149" t="s">
        <v>651</v>
      </c>
      <c r="D761" s="149" t="s">
        <v>3828</v>
      </c>
      <c r="E761" s="149" t="s">
        <v>3829</v>
      </c>
      <c r="F761" s="158" t="str">
        <f t="shared" si="121"/>
        <v>Video</v>
      </c>
      <c r="G761" s="187">
        <v>9</v>
      </c>
      <c r="H761" s="150"/>
      <c r="I761" s="184">
        <v>82.9</v>
      </c>
      <c r="J761" s="150"/>
      <c r="K761" s="151">
        <v>47.585000000000001</v>
      </c>
      <c r="L761" s="152">
        <v>86.604700000000008</v>
      </c>
      <c r="M761" s="152">
        <v>95.17</v>
      </c>
      <c r="N761" s="153" t="s">
        <v>148</v>
      </c>
      <c r="O761" s="154">
        <v>2</v>
      </c>
      <c r="P761" s="153">
        <v>34</v>
      </c>
      <c r="Q761" s="153" t="s">
        <v>147</v>
      </c>
      <c r="R761" s="155">
        <v>15</v>
      </c>
      <c r="S761" s="155">
        <v>1.85</v>
      </c>
      <c r="T761" s="155">
        <v>0.3</v>
      </c>
      <c r="U761" s="154" t="s">
        <v>95</v>
      </c>
      <c r="V761" s="153" t="s">
        <v>88</v>
      </c>
      <c r="W761" s="153" t="s">
        <v>627</v>
      </c>
      <c r="X761" s="151" t="s">
        <v>6378</v>
      </c>
      <c r="Y761" s="151" t="s">
        <v>6378</v>
      </c>
      <c r="Z761" s="156">
        <v>7.1800000000000003E-2</v>
      </c>
      <c r="AA761" s="153" t="s">
        <v>943</v>
      </c>
      <c r="AB761" s="153" t="s">
        <v>5185</v>
      </c>
      <c r="AC761" s="153" t="s">
        <v>2412</v>
      </c>
      <c r="AD761" s="157" t="s">
        <v>3830</v>
      </c>
      <c r="AE761" s="110">
        <v>0</v>
      </c>
      <c r="AF761" s="110">
        <v>89</v>
      </c>
      <c r="AG761" s="112">
        <f t="shared" si="117"/>
        <v>0</v>
      </c>
      <c r="AH761" s="110">
        <f>SUM(AG$4:AG761)</f>
        <v>19</v>
      </c>
      <c r="AI761" s="112">
        <f t="shared" si="115"/>
        <v>0</v>
      </c>
      <c r="AJ761" s="110">
        <f>COUNTIF(AI$4:AI761,"&gt;0")</f>
        <v>109</v>
      </c>
      <c r="AK761" s="110">
        <v>1</v>
      </c>
      <c r="AL761" s="110">
        <v>100</v>
      </c>
      <c r="AM761" s="172" t="str">
        <f>IF(OR(Table1[[#This Row],[Line total ordered for now]]&gt;0,Table1[[#This Row],[Line total ordered for season]]&gt;0),1,"")</f>
        <v/>
      </c>
      <c r="AN761" s="173">
        <f>COUNTIF(AM$4:AM761,"&gt;0")</f>
        <v>0</v>
      </c>
      <c r="AO761" s="173">
        <f>Table1[[#This Row],[ORDER QUANTITY
to be collected BEFORE 31.3.22]]</f>
        <v>0</v>
      </c>
      <c r="AP761" s="174">
        <f t="shared" si="114"/>
        <v>0</v>
      </c>
      <c r="AQ761" s="174">
        <f>IFERROR(INDEX(Retail!H:H,MATCH($D761,Retail!$D:$D,0)),0)</f>
        <v>0</v>
      </c>
      <c r="AR761" s="174">
        <f>IFERROR(INDEX(Retail!J:J,MATCH($D761,Retail!$D:$D,0)),0)</f>
        <v>0</v>
      </c>
      <c r="AS761" s="174">
        <f>IFERROR(INDEX('NEW2022'!H:H,MATCH($D761,'NEW2022'!D:D,0)),0)</f>
        <v>0</v>
      </c>
      <c r="AT761" s="174">
        <f>IFERROR(INDEX('NEW2022'!J:J,MATCH($D761,'NEW2022'!D:D,0)),0)</f>
        <v>0</v>
      </c>
      <c r="AU761" s="174">
        <f>IFERROR(INDEX('Quiet Items'!H:H,MATCH($D761,'Quiet Items'!D:D,0)),0)</f>
        <v>0</v>
      </c>
      <c r="AV761" s="174">
        <f>IFERROR(INDEX('Quiet Items'!J:J,MATCH($D761,'Quiet Items'!D:D,0)),0)</f>
        <v>0</v>
      </c>
      <c r="AW761" s="174">
        <f>IFERROR(INDEX('1.4G'!H:H,MATCH($D761,'1.4G'!D:D,0)),0)</f>
        <v>0</v>
      </c>
      <c r="AX761" s="174">
        <f>IFERROR(INDEX('1.4G'!J:J,MATCH($D761,'1.4G'!D:D,0)),0)</f>
        <v>0</v>
      </c>
      <c r="AY761" s="174">
        <f t="shared" si="122"/>
        <v>0</v>
      </c>
      <c r="AZ761" s="174">
        <f t="shared" si="123"/>
        <v>0</v>
      </c>
      <c r="BA761" s="175">
        <f>IFERROR(Table1[[#This Row],[Line total ordered for now]]*Table1[[#This Row],[GUARANTEED PRICE
for STOCK orders collected before 31.3.22]],0)</f>
        <v>0</v>
      </c>
      <c r="BB761" s="175">
        <f t="shared" si="116"/>
        <v>0</v>
      </c>
      <c r="BC761" s="176">
        <f>(AZ761+Table1[[#This Row],[Line total ordered for now]])*Z761</f>
        <v>0</v>
      </c>
      <c r="BD761" s="200">
        <v>80.894499999999994</v>
      </c>
      <c r="BE761" s="65"/>
      <c r="BF761" s="65"/>
      <c r="BG761" s="65"/>
      <c r="BH761" s="65"/>
      <c r="BI761" s="65"/>
      <c r="BJ761" s="65"/>
      <c r="BK761" s="65"/>
      <c r="BL761" s="55"/>
      <c r="BM761"/>
      <c r="BN761"/>
      <c r="BO761"/>
      <c r="BP761"/>
      <c r="BQ761"/>
      <c r="BR761"/>
      <c r="BS761"/>
      <c r="BT761"/>
    </row>
    <row r="762" spans="1:72" ht="15.75">
      <c r="A762" s="202">
        <v>758</v>
      </c>
      <c r="B762" s="68" t="s">
        <v>6378</v>
      </c>
      <c r="C762" s="149" t="s">
        <v>651</v>
      </c>
      <c r="D762" s="149" t="s">
        <v>2605</v>
      </c>
      <c r="E762" s="149" t="s">
        <v>5818</v>
      </c>
      <c r="F762" s="158" t="str">
        <f t="shared" si="121"/>
        <v>Video</v>
      </c>
      <c r="G762" s="187">
        <v>0</v>
      </c>
      <c r="H762" s="150"/>
      <c r="I762" s="184">
        <v>82.35</v>
      </c>
      <c r="J762" s="150"/>
      <c r="K762" s="151">
        <v>47.27</v>
      </c>
      <c r="L762" s="152">
        <v>86.031400000000005</v>
      </c>
      <c r="M762" s="152">
        <v>94.54</v>
      </c>
      <c r="N762" s="153" t="s">
        <v>148</v>
      </c>
      <c r="O762" s="154">
        <v>2</v>
      </c>
      <c r="P762" s="153">
        <v>30</v>
      </c>
      <c r="Q762" s="153" t="s">
        <v>147</v>
      </c>
      <c r="R762" s="155">
        <v>15</v>
      </c>
      <c r="S762" s="155">
        <v>1.7</v>
      </c>
      <c r="T762" s="155">
        <v>0.3</v>
      </c>
      <c r="U762" s="154" t="s">
        <v>94</v>
      </c>
      <c r="V762" s="153" t="s">
        <v>89</v>
      </c>
      <c r="W762" s="153" t="s">
        <v>627</v>
      </c>
      <c r="X762" s="151" t="s">
        <v>6378</v>
      </c>
      <c r="Y762" s="151" t="s">
        <v>6378</v>
      </c>
      <c r="Z762" s="156">
        <v>7.3300000000000004E-2</v>
      </c>
      <c r="AA762" s="153" t="s">
        <v>624</v>
      </c>
      <c r="AB762" s="153" t="s">
        <v>5750</v>
      </c>
      <c r="AC762" s="153" t="s">
        <v>785</v>
      </c>
      <c r="AD762" s="157" t="s">
        <v>2606</v>
      </c>
      <c r="AE762" s="110">
        <v>0</v>
      </c>
      <c r="AF762" s="110">
        <v>89</v>
      </c>
      <c r="AG762" s="112">
        <f t="shared" si="117"/>
        <v>0</v>
      </c>
      <c r="AH762" s="110">
        <f>SUM(AG$4:AG762)</f>
        <v>19</v>
      </c>
      <c r="AI762" s="112">
        <f t="shared" si="115"/>
        <v>0</v>
      </c>
      <c r="AJ762" s="110">
        <f>COUNTIF(AI$4:AI762,"&gt;0")</f>
        <v>109</v>
      </c>
      <c r="AK762" s="110">
        <v>0</v>
      </c>
      <c r="AL762" s="110">
        <v>100</v>
      </c>
      <c r="AM762" s="172" t="str">
        <f>IF(OR(Table1[[#This Row],[Line total ordered for now]]&gt;0,Table1[[#This Row],[Line total ordered for season]]&gt;0),1,"")</f>
        <v/>
      </c>
      <c r="AN762" s="173">
        <f>COUNTIF(AM$4:AM762,"&gt;0")</f>
        <v>0</v>
      </c>
      <c r="AO762" s="173">
        <f>Table1[[#This Row],[ORDER QUANTITY
to be collected BEFORE 31.3.22]]</f>
        <v>0</v>
      </c>
      <c r="AP762" s="174">
        <f t="shared" si="114"/>
        <v>0</v>
      </c>
      <c r="AQ762" s="174">
        <f>IFERROR(INDEX(Retail!H:H,MATCH($D762,Retail!$D:$D,0)),0)</f>
        <v>0</v>
      </c>
      <c r="AR762" s="174">
        <f>IFERROR(INDEX(Retail!J:J,MATCH($D762,Retail!$D:$D,0)),0)</f>
        <v>0</v>
      </c>
      <c r="AS762" s="174">
        <f>IFERROR(INDEX('NEW2022'!H:H,MATCH($D762,'NEW2022'!D:D,0)),0)</f>
        <v>0</v>
      </c>
      <c r="AT762" s="174">
        <f>IFERROR(INDEX('NEW2022'!J:J,MATCH($D762,'NEW2022'!D:D,0)),0)</f>
        <v>0</v>
      </c>
      <c r="AU762" s="174">
        <f>IFERROR(INDEX('Quiet Items'!H:H,MATCH($D762,'Quiet Items'!D:D,0)),0)</f>
        <v>0</v>
      </c>
      <c r="AV762" s="174">
        <f>IFERROR(INDEX('Quiet Items'!J:J,MATCH($D762,'Quiet Items'!D:D,0)),0)</f>
        <v>0</v>
      </c>
      <c r="AW762" s="174">
        <f>IFERROR(INDEX('1.4G'!H:H,MATCH($D762,'1.4G'!D:D,0)),0)</f>
        <v>0</v>
      </c>
      <c r="AX762" s="174">
        <f>IFERROR(INDEX('1.4G'!J:J,MATCH($D762,'1.4G'!D:D,0)),0)</f>
        <v>0</v>
      </c>
      <c r="AY762" s="174">
        <f t="shared" si="122"/>
        <v>0</v>
      </c>
      <c r="AZ762" s="174">
        <f t="shared" si="123"/>
        <v>0</v>
      </c>
      <c r="BA762" s="175">
        <f>IFERROR(Table1[[#This Row],[Line total ordered for now]]*Table1[[#This Row],[GUARANTEED PRICE
for STOCK orders collected before 31.3.22]],0)</f>
        <v>0</v>
      </c>
      <c r="BB762" s="175">
        <f t="shared" si="116"/>
        <v>0</v>
      </c>
      <c r="BC762" s="176">
        <f>(AZ762+Table1[[#This Row],[Line total ordered for now]])*Z762</f>
        <v>0</v>
      </c>
      <c r="BD762" s="200">
        <v>80.359000000000009</v>
      </c>
      <c r="BE762" s="65"/>
      <c r="BF762" s="65"/>
      <c r="BG762" s="65"/>
      <c r="BH762" s="65"/>
      <c r="BI762" s="65"/>
      <c r="BJ762" s="65"/>
      <c r="BK762" s="65"/>
      <c r="BL762" s="55"/>
      <c r="BM762"/>
      <c r="BN762"/>
      <c r="BO762"/>
      <c r="BP762"/>
      <c r="BQ762"/>
      <c r="BR762"/>
      <c r="BS762"/>
      <c r="BT762"/>
    </row>
    <row r="763" spans="1:72" ht="15.75">
      <c r="A763" s="202">
        <v>759</v>
      </c>
      <c r="B763" s="68" t="s">
        <v>6378</v>
      </c>
      <c r="C763" s="149" t="s">
        <v>651</v>
      </c>
      <c r="D763" s="149" t="s">
        <v>3057</v>
      </c>
      <c r="E763" s="149" t="s">
        <v>3058</v>
      </c>
      <c r="F763" s="158" t="str">
        <f t="shared" si="121"/>
        <v>Video</v>
      </c>
      <c r="G763" s="187">
        <v>0</v>
      </c>
      <c r="H763" s="150"/>
      <c r="I763" s="184">
        <v>63.18</v>
      </c>
      <c r="J763" s="150"/>
      <c r="K763" s="151">
        <v>35.223066831141935</v>
      </c>
      <c r="L763" s="152">
        <v>64.105981632678322</v>
      </c>
      <c r="M763" s="152">
        <v>70.44613366228387</v>
      </c>
      <c r="N763" s="153" t="s">
        <v>144</v>
      </c>
      <c r="O763" s="154">
        <v>2</v>
      </c>
      <c r="P763" s="153">
        <v>15</v>
      </c>
      <c r="Q763" s="153" t="s">
        <v>147</v>
      </c>
      <c r="R763" s="155">
        <v>11.5</v>
      </c>
      <c r="S763" s="155">
        <v>1.9</v>
      </c>
      <c r="T763" s="155">
        <v>0.3</v>
      </c>
      <c r="U763" s="154" t="s">
        <v>95</v>
      </c>
      <c r="V763" s="153" t="s">
        <v>88</v>
      </c>
      <c r="W763" s="153" t="s">
        <v>627</v>
      </c>
      <c r="X763" s="151" t="s">
        <v>6378</v>
      </c>
      <c r="Y763" s="151" t="s">
        <v>6378</v>
      </c>
      <c r="Z763" s="156">
        <v>2.9732999999999999E-2</v>
      </c>
      <c r="AA763" s="153" t="s">
        <v>2519</v>
      </c>
      <c r="AB763" s="153" t="s">
        <v>5860</v>
      </c>
      <c r="AC763" s="153" t="s">
        <v>4790</v>
      </c>
      <c r="AD763" s="157" t="s">
        <v>3059</v>
      </c>
      <c r="AE763" s="110">
        <v>0</v>
      </c>
      <c r="AF763" s="110">
        <v>89</v>
      </c>
      <c r="AG763" s="112">
        <f t="shared" si="117"/>
        <v>0</v>
      </c>
      <c r="AH763" s="110">
        <f>SUM(AG$4:AG763)</f>
        <v>19</v>
      </c>
      <c r="AI763" s="112">
        <f t="shared" si="115"/>
        <v>0</v>
      </c>
      <c r="AJ763" s="110">
        <f>COUNTIF(AI$4:AI763,"&gt;0")</f>
        <v>109</v>
      </c>
      <c r="AK763" s="110">
        <v>1</v>
      </c>
      <c r="AL763" s="110">
        <v>101</v>
      </c>
      <c r="AM763" s="172" t="str">
        <f>IF(OR(Table1[[#This Row],[Line total ordered for now]]&gt;0,Table1[[#This Row],[Line total ordered for season]]&gt;0),1,"")</f>
        <v/>
      </c>
      <c r="AN763" s="173">
        <f>COUNTIF(AM$4:AM763,"&gt;0")</f>
        <v>0</v>
      </c>
      <c r="AO763" s="173">
        <f>Table1[[#This Row],[ORDER QUANTITY
to be collected BEFORE 31.3.22]]</f>
        <v>0</v>
      </c>
      <c r="AP763" s="174">
        <f t="shared" si="114"/>
        <v>0</v>
      </c>
      <c r="AQ763" s="174">
        <f>IFERROR(INDEX(Retail!H:H,MATCH($D763,Retail!$D:$D,0)),0)</f>
        <v>0</v>
      </c>
      <c r="AR763" s="174">
        <f>IFERROR(INDEX(Retail!J:J,MATCH($D763,Retail!$D:$D,0)),0)</f>
        <v>0</v>
      </c>
      <c r="AS763" s="174">
        <f>IFERROR(INDEX('NEW2022'!H:H,MATCH($D763,'NEW2022'!D:D,0)),0)</f>
        <v>0</v>
      </c>
      <c r="AT763" s="174">
        <f>IFERROR(INDEX('NEW2022'!J:J,MATCH($D763,'NEW2022'!D:D,0)),0)</f>
        <v>0</v>
      </c>
      <c r="AU763" s="174">
        <f>IFERROR(INDEX('Quiet Items'!H:H,MATCH($D763,'Quiet Items'!D:D,0)),0)</f>
        <v>0</v>
      </c>
      <c r="AV763" s="174">
        <f>IFERROR(INDEX('Quiet Items'!J:J,MATCH($D763,'Quiet Items'!D:D,0)),0)</f>
        <v>0</v>
      </c>
      <c r="AW763" s="174">
        <f>IFERROR(INDEX('1.4G'!H:H,MATCH($D763,'1.4G'!D:D,0)),0)</f>
        <v>0</v>
      </c>
      <c r="AX763" s="174">
        <f>IFERROR(INDEX('1.4G'!J:J,MATCH($D763,'1.4G'!D:D,0)),0)</f>
        <v>0</v>
      </c>
      <c r="AY763" s="174">
        <f t="shared" si="122"/>
        <v>0</v>
      </c>
      <c r="AZ763" s="174">
        <f t="shared" si="123"/>
        <v>0</v>
      </c>
      <c r="BA763" s="175">
        <f>IFERROR(Table1[[#This Row],[Line total ordered for now]]*Table1[[#This Row],[GUARANTEED PRICE
for STOCK orders collected before 31.3.22]],0)</f>
        <v>0</v>
      </c>
      <c r="BB763" s="175">
        <f t="shared" si="116"/>
        <v>0</v>
      </c>
      <c r="BC763" s="176">
        <f>(AZ763+Table1[[#This Row],[Line total ordered for now]])*Z763</f>
        <v>0</v>
      </c>
      <c r="BD763" s="200">
        <v>59.879213612941285</v>
      </c>
      <c r="BE763" s="65"/>
      <c r="BF763" s="65"/>
      <c r="BG763" s="65"/>
      <c r="BH763" s="65"/>
      <c r="BI763" s="65"/>
      <c r="BJ763" s="65"/>
      <c r="BK763" s="65"/>
      <c r="BL763" s="55"/>
      <c r="BM763"/>
      <c r="BN763"/>
      <c r="BO763"/>
      <c r="BP763"/>
      <c r="BQ763"/>
      <c r="BR763"/>
      <c r="BS763"/>
      <c r="BT763"/>
    </row>
    <row r="764" spans="1:72" ht="15.75">
      <c r="A764" s="202">
        <v>760</v>
      </c>
      <c r="B764" s="68" t="s">
        <v>6378</v>
      </c>
      <c r="C764" s="149" t="s">
        <v>651</v>
      </c>
      <c r="D764" s="149" t="s">
        <v>2264</v>
      </c>
      <c r="E764" s="149" t="s">
        <v>2265</v>
      </c>
      <c r="F764" s="158" t="str">
        <f t="shared" si="121"/>
        <v>Video</v>
      </c>
      <c r="G764" s="187">
        <v>23</v>
      </c>
      <c r="H764" s="150"/>
      <c r="I764" s="184">
        <v>77.319999999999993</v>
      </c>
      <c r="J764" s="150"/>
      <c r="K764" s="151">
        <v>44.802066114503873</v>
      </c>
      <c r="L764" s="152">
        <v>81.539760328397051</v>
      </c>
      <c r="M764" s="152">
        <v>89.604132229007746</v>
      </c>
      <c r="N764" s="153" t="s">
        <v>148</v>
      </c>
      <c r="O764" s="154">
        <v>2</v>
      </c>
      <c r="P764" s="153">
        <v>30</v>
      </c>
      <c r="Q764" s="153" t="s">
        <v>147</v>
      </c>
      <c r="R764" s="155">
        <v>16</v>
      </c>
      <c r="S764" s="155">
        <v>2.2000000000000002</v>
      </c>
      <c r="T764" s="155">
        <v>0.3</v>
      </c>
      <c r="U764" s="154" t="s">
        <v>94</v>
      </c>
      <c r="V764" s="153" t="s">
        <v>89</v>
      </c>
      <c r="W764" s="153" t="s">
        <v>627</v>
      </c>
      <c r="X764" s="151" t="s">
        <v>6378</v>
      </c>
      <c r="Y764" s="151" t="s">
        <v>6378</v>
      </c>
      <c r="Z764" s="156">
        <v>7.0199999999999999E-2</v>
      </c>
      <c r="AA764" s="153" t="s">
        <v>624</v>
      </c>
      <c r="AB764" s="153" t="s">
        <v>5041</v>
      </c>
      <c r="AC764" s="153" t="s">
        <v>785</v>
      </c>
      <c r="AD764" s="157" t="s">
        <v>2266</v>
      </c>
      <c r="AE764" s="110">
        <v>0</v>
      </c>
      <c r="AF764" s="110">
        <v>89</v>
      </c>
      <c r="AG764" s="112">
        <f t="shared" si="117"/>
        <v>0</v>
      </c>
      <c r="AH764" s="110">
        <f>SUM(AG$4:AG764)</f>
        <v>19</v>
      </c>
      <c r="AI764" s="112">
        <f t="shared" si="115"/>
        <v>0</v>
      </c>
      <c r="AJ764" s="110">
        <f>COUNTIF(AI$4:AI764,"&gt;0")</f>
        <v>109</v>
      </c>
      <c r="AK764" s="110">
        <v>0</v>
      </c>
      <c r="AL764" s="110">
        <v>101</v>
      </c>
      <c r="AM764" s="172" t="str">
        <f>IF(OR(Table1[[#This Row],[Line total ordered for now]]&gt;0,Table1[[#This Row],[Line total ordered for season]]&gt;0),1,"")</f>
        <v/>
      </c>
      <c r="AN764" s="173">
        <f>COUNTIF(AM$4:AM764,"&gt;0")</f>
        <v>0</v>
      </c>
      <c r="AO764" s="173">
        <f>Table1[[#This Row],[ORDER QUANTITY
to be collected BEFORE 31.3.22]]</f>
        <v>0</v>
      </c>
      <c r="AP764" s="174">
        <f t="shared" si="114"/>
        <v>0</v>
      </c>
      <c r="AQ764" s="174">
        <f>IFERROR(INDEX(Retail!H:H,MATCH($D764,Retail!$D:$D,0)),0)</f>
        <v>0</v>
      </c>
      <c r="AR764" s="174">
        <f>IFERROR(INDEX(Retail!J:J,MATCH($D764,Retail!$D:$D,0)),0)</f>
        <v>0</v>
      </c>
      <c r="AS764" s="174">
        <f>IFERROR(INDEX('NEW2022'!H:H,MATCH($D764,'NEW2022'!D:D,0)),0)</f>
        <v>0</v>
      </c>
      <c r="AT764" s="174">
        <f>IFERROR(INDEX('NEW2022'!J:J,MATCH($D764,'NEW2022'!D:D,0)),0)</f>
        <v>0</v>
      </c>
      <c r="AU764" s="174">
        <f>IFERROR(INDEX('Quiet Items'!H:H,MATCH($D764,'Quiet Items'!D:D,0)),0)</f>
        <v>0</v>
      </c>
      <c r="AV764" s="174">
        <f>IFERROR(INDEX('Quiet Items'!J:J,MATCH($D764,'Quiet Items'!D:D,0)),0)</f>
        <v>0</v>
      </c>
      <c r="AW764" s="174">
        <f>IFERROR(INDEX('1.4G'!H:H,MATCH($D764,'1.4G'!D:D,0)),0)</f>
        <v>0</v>
      </c>
      <c r="AX764" s="174">
        <f>IFERROR(INDEX('1.4G'!J:J,MATCH($D764,'1.4G'!D:D,0)),0)</f>
        <v>0</v>
      </c>
      <c r="AY764" s="174">
        <f t="shared" si="122"/>
        <v>0</v>
      </c>
      <c r="AZ764" s="174">
        <f t="shared" si="123"/>
        <v>0</v>
      </c>
      <c r="BA764" s="175">
        <f>IFERROR(Table1[[#This Row],[Line total ordered for now]]*Table1[[#This Row],[GUARANTEED PRICE
for STOCK orders collected before 31.3.22]],0)</f>
        <v>0</v>
      </c>
      <c r="BB764" s="175">
        <f t="shared" si="116"/>
        <v>0</v>
      </c>
      <c r="BC764" s="176">
        <f>(AZ764+Table1[[#This Row],[Line total ordered for now]])*Z764</f>
        <v>0</v>
      </c>
      <c r="BD764" s="200">
        <v>76.163512394656578</v>
      </c>
      <c r="BE764" s="65"/>
      <c r="BF764" s="65"/>
      <c r="BG764" s="65"/>
      <c r="BH764" s="65"/>
      <c r="BI764" s="65"/>
      <c r="BJ764" s="65"/>
      <c r="BK764" s="65"/>
      <c r="BL764" s="55"/>
      <c r="BM764"/>
      <c r="BN764"/>
      <c r="BO764"/>
      <c r="BP764"/>
      <c r="BQ764"/>
      <c r="BR764"/>
      <c r="BS764"/>
      <c r="BT764"/>
    </row>
    <row r="765" spans="1:72" ht="15.75">
      <c r="A765" s="202">
        <v>761</v>
      </c>
      <c r="B765" s="68" t="s">
        <v>6378</v>
      </c>
      <c r="C765" s="149" t="s">
        <v>651</v>
      </c>
      <c r="D765" s="149" t="s">
        <v>4659</v>
      </c>
      <c r="E765" s="149" t="s">
        <v>5304</v>
      </c>
      <c r="F765" s="158" t="str">
        <f t="shared" si="121"/>
        <v>Video</v>
      </c>
      <c r="G765" s="187">
        <v>28</v>
      </c>
      <c r="H765" s="150"/>
      <c r="I765" s="184">
        <v>86.86</v>
      </c>
      <c r="J765" s="150"/>
      <c r="K765" s="151">
        <v>49.855000000000004</v>
      </c>
      <c r="L765" s="152">
        <v>90.736100000000008</v>
      </c>
      <c r="M765" s="152">
        <v>99.710000000000008</v>
      </c>
      <c r="N765" s="153" t="s">
        <v>148</v>
      </c>
      <c r="O765" s="154">
        <v>2</v>
      </c>
      <c r="P765" s="153">
        <v>0</v>
      </c>
      <c r="Q765" s="153" t="s">
        <v>147</v>
      </c>
      <c r="R765" s="155">
        <v>15</v>
      </c>
      <c r="S765" s="155">
        <v>2.2000000000000002</v>
      </c>
      <c r="T765" s="155">
        <v>0</v>
      </c>
      <c r="U765" s="154" t="s">
        <v>94</v>
      </c>
      <c r="V765" s="153" t="s">
        <v>89</v>
      </c>
      <c r="W765" s="153" t="s">
        <v>627</v>
      </c>
      <c r="X765" s="151" t="s">
        <v>6378</v>
      </c>
      <c r="Y765" s="151" t="s">
        <v>6378</v>
      </c>
      <c r="Z765" s="156">
        <v>7.1999999999999995E-2</v>
      </c>
      <c r="AA765" s="153" t="s">
        <v>943</v>
      </c>
      <c r="AB765" s="153" t="s">
        <v>4642</v>
      </c>
      <c r="AC765" s="153" t="s">
        <v>277</v>
      </c>
      <c r="AD765" s="157" t="s">
        <v>4660</v>
      </c>
      <c r="AE765" s="110">
        <v>0</v>
      </c>
      <c r="AF765" s="110">
        <v>89</v>
      </c>
      <c r="AG765" s="112">
        <f t="shared" si="117"/>
        <v>0</v>
      </c>
      <c r="AH765" s="110">
        <f>SUM(AG$4:AG765)</f>
        <v>19</v>
      </c>
      <c r="AI765" s="112">
        <f t="shared" si="115"/>
        <v>0</v>
      </c>
      <c r="AJ765" s="110">
        <f>COUNTIF(AI$4:AI765,"&gt;0")</f>
        <v>109</v>
      </c>
      <c r="AK765" s="110">
        <v>0</v>
      </c>
      <c r="AL765" s="110">
        <v>101</v>
      </c>
      <c r="AM765" s="172" t="str">
        <f>IF(OR(Table1[[#This Row],[Line total ordered for now]]&gt;0,Table1[[#This Row],[Line total ordered for season]]&gt;0),1,"")</f>
        <v/>
      </c>
      <c r="AN765" s="173">
        <f>COUNTIF(AM$4:AM765,"&gt;0")</f>
        <v>0</v>
      </c>
      <c r="AO765" s="173">
        <f>Table1[[#This Row],[ORDER QUANTITY
to be collected BEFORE 31.3.22]]</f>
        <v>0</v>
      </c>
      <c r="AP765" s="174">
        <f t="shared" si="114"/>
        <v>0</v>
      </c>
      <c r="AQ765" s="174">
        <f>IFERROR(INDEX(Retail!H:H,MATCH($D765,Retail!$D:$D,0)),0)</f>
        <v>0</v>
      </c>
      <c r="AR765" s="174">
        <f>IFERROR(INDEX(Retail!J:J,MATCH($D765,Retail!$D:$D,0)),0)</f>
        <v>0</v>
      </c>
      <c r="AS765" s="174">
        <f>IFERROR(INDEX('NEW2022'!H:H,MATCH($D765,'NEW2022'!D:D,0)),0)</f>
        <v>0</v>
      </c>
      <c r="AT765" s="174">
        <f>IFERROR(INDEX('NEW2022'!J:J,MATCH($D765,'NEW2022'!D:D,0)),0)</f>
        <v>0</v>
      </c>
      <c r="AU765" s="174">
        <f>IFERROR(INDEX('Quiet Items'!H:H,MATCH($D765,'Quiet Items'!D:D,0)),0)</f>
        <v>0</v>
      </c>
      <c r="AV765" s="174">
        <f>IFERROR(INDEX('Quiet Items'!J:J,MATCH($D765,'Quiet Items'!D:D,0)),0)</f>
        <v>0</v>
      </c>
      <c r="AW765" s="174">
        <f>IFERROR(INDEX('1.4G'!H:H,MATCH($D765,'1.4G'!D:D,0)),0)</f>
        <v>0</v>
      </c>
      <c r="AX765" s="174">
        <f>IFERROR(INDEX('1.4G'!J:J,MATCH($D765,'1.4G'!D:D,0)),0)</f>
        <v>0</v>
      </c>
      <c r="AY765" s="174">
        <f t="shared" si="122"/>
        <v>0</v>
      </c>
      <c r="AZ765" s="174">
        <f t="shared" si="123"/>
        <v>0</v>
      </c>
      <c r="BA765" s="175">
        <f>IFERROR(Table1[[#This Row],[Line total ordered for now]]*Table1[[#This Row],[GUARANTEED PRICE
for STOCK orders collected before 31.3.22]],0)</f>
        <v>0</v>
      </c>
      <c r="BB765" s="175">
        <f t="shared" si="116"/>
        <v>0</v>
      </c>
      <c r="BC765" s="176">
        <f>(AZ765+Table1[[#This Row],[Line total ordered for now]])*Z765</f>
        <v>0</v>
      </c>
      <c r="BD765" s="200">
        <v>84.753500000000003</v>
      </c>
      <c r="BE765" s="65"/>
      <c r="BF765" s="65"/>
      <c r="BG765" s="65"/>
      <c r="BH765" s="65"/>
      <c r="BI765" s="65"/>
      <c r="BJ765" s="65"/>
      <c r="BK765" s="65"/>
      <c r="BL765" s="55"/>
      <c r="BM765"/>
      <c r="BN765"/>
      <c r="BO765"/>
      <c r="BP765"/>
      <c r="BQ765"/>
      <c r="BR765"/>
      <c r="BS765"/>
      <c r="BT765"/>
    </row>
    <row r="766" spans="1:72" ht="15.75">
      <c r="A766" s="202">
        <v>762</v>
      </c>
      <c r="B766" s="68" t="s">
        <v>6378</v>
      </c>
      <c r="C766" s="149" t="s">
        <v>651</v>
      </c>
      <c r="D766" s="149" t="s">
        <v>4566</v>
      </c>
      <c r="E766" s="149" t="s">
        <v>4567</v>
      </c>
      <c r="F766" s="158" t="str">
        <f t="shared" si="121"/>
        <v>Video</v>
      </c>
      <c r="G766" s="187">
        <v>7</v>
      </c>
      <c r="H766" s="150"/>
      <c r="I766" s="184">
        <v>71.88</v>
      </c>
      <c r="J766" s="150"/>
      <c r="K766" s="151">
        <v>41.646773846512211</v>
      </c>
      <c r="L766" s="152">
        <v>75.797128400652227</v>
      </c>
      <c r="M766" s="152">
        <v>83.293547693024422</v>
      </c>
      <c r="N766" s="153" t="s">
        <v>148</v>
      </c>
      <c r="O766" s="154">
        <v>2</v>
      </c>
      <c r="P766" s="153">
        <v>27</v>
      </c>
      <c r="Q766" s="153" t="s">
        <v>147</v>
      </c>
      <c r="R766" s="155">
        <v>15.5</v>
      </c>
      <c r="S766" s="155">
        <v>2.4</v>
      </c>
      <c r="T766" s="155">
        <v>0.3</v>
      </c>
      <c r="U766" s="154" t="s">
        <v>94</v>
      </c>
      <c r="V766" s="153" t="s">
        <v>89</v>
      </c>
      <c r="W766" s="153" t="s">
        <v>627</v>
      </c>
      <c r="X766" s="151" t="s">
        <v>6378</v>
      </c>
      <c r="Y766" s="151" t="s">
        <v>6378</v>
      </c>
      <c r="Z766" s="156">
        <v>5.8999999999999997E-2</v>
      </c>
      <c r="AA766" s="153" t="s">
        <v>624</v>
      </c>
      <c r="AB766" s="153" t="s">
        <v>5781</v>
      </c>
      <c r="AC766" s="153" t="s">
        <v>2412</v>
      </c>
      <c r="AD766" s="157" t="s">
        <v>4568</v>
      </c>
      <c r="AE766" s="110">
        <v>0</v>
      </c>
      <c r="AF766" s="110">
        <v>89</v>
      </c>
      <c r="AG766" s="112">
        <f t="shared" si="117"/>
        <v>0</v>
      </c>
      <c r="AH766" s="110">
        <f>SUM(AG$4:AG766)</f>
        <v>19</v>
      </c>
      <c r="AI766" s="112">
        <f t="shared" si="115"/>
        <v>0</v>
      </c>
      <c r="AJ766" s="110">
        <f>COUNTIF(AI$4:AI766,"&gt;0")</f>
        <v>109</v>
      </c>
      <c r="AK766" s="110">
        <v>0</v>
      </c>
      <c r="AL766" s="110">
        <v>101</v>
      </c>
      <c r="AM766" s="172" t="str">
        <f>IF(OR(Table1[[#This Row],[Line total ordered for now]]&gt;0,Table1[[#This Row],[Line total ordered for season]]&gt;0),1,"")</f>
        <v/>
      </c>
      <c r="AN766" s="173">
        <f>COUNTIF(AM$4:AM766,"&gt;0")</f>
        <v>0</v>
      </c>
      <c r="AO766" s="173">
        <f>Table1[[#This Row],[ORDER QUANTITY
to be collected BEFORE 31.3.22]]</f>
        <v>0</v>
      </c>
      <c r="AP766" s="174">
        <f t="shared" si="114"/>
        <v>0</v>
      </c>
      <c r="AQ766" s="174">
        <f>IFERROR(INDEX(Retail!H:H,MATCH($D766,Retail!$D:$D,0)),0)</f>
        <v>0</v>
      </c>
      <c r="AR766" s="174">
        <f>IFERROR(INDEX(Retail!J:J,MATCH($D766,Retail!$D:$D,0)),0)</f>
        <v>0</v>
      </c>
      <c r="AS766" s="174">
        <f>IFERROR(INDEX('NEW2022'!H:H,MATCH($D766,'NEW2022'!D:D,0)),0)</f>
        <v>0</v>
      </c>
      <c r="AT766" s="174">
        <f>IFERROR(INDEX('NEW2022'!J:J,MATCH($D766,'NEW2022'!D:D,0)),0)</f>
        <v>0</v>
      </c>
      <c r="AU766" s="174">
        <f>IFERROR(INDEX('Quiet Items'!H:H,MATCH($D766,'Quiet Items'!D:D,0)),0)</f>
        <v>0</v>
      </c>
      <c r="AV766" s="174">
        <f>IFERROR(INDEX('Quiet Items'!J:J,MATCH($D766,'Quiet Items'!D:D,0)),0)</f>
        <v>0</v>
      </c>
      <c r="AW766" s="174">
        <f>IFERROR(INDEX('1.4G'!H:H,MATCH($D766,'1.4G'!D:D,0)),0)</f>
        <v>0</v>
      </c>
      <c r="AX766" s="174">
        <f>IFERROR(INDEX('1.4G'!J:J,MATCH($D766,'1.4G'!D:D,0)),0)</f>
        <v>0</v>
      </c>
      <c r="AY766" s="174">
        <f t="shared" si="122"/>
        <v>0</v>
      </c>
      <c r="AZ766" s="174">
        <f t="shared" si="123"/>
        <v>0</v>
      </c>
      <c r="BA766" s="175">
        <f>IFERROR(Table1[[#This Row],[Line total ordered for now]]*Table1[[#This Row],[GUARANTEED PRICE
for STOCK orders collected before 31.3.22]],0)</f>
        <v>0</v>
      </c>
      <c r="BB766" s="175">
        <f t="shared" si="116"/>
        <v>0</v>
      </c>
      <c r="BC766" s="176">
        <f>(AZ766+Table1[[#This Row],[Line total ordered for now]])*Z766</f>
        <v>0</v>
      </c>
      <c r="BD766" s="200">
        <v>70.799515539070754</v>
      </c>
      <c r="BE766" s="65"/>
      <c r="BF766" s="65"/>
      <c r="BG766" s="65"/>
      <c r="BH766" s="65"/>
      <c r="BI766" s="65"/>
      <c r="BJ766" s="65"/>
      <c r="BK766" s="65"/>
      <c r="BL766" s="55"/>
      <c r="BM766"/>
      <c r="BN766"/>
      <c r="BO766"/>
      <c r="BP766"/>
      <c r="BQ766"/>
      <c r="BR766"/>
      <c r="BS766"/>
      <c r="BT766"/>
    </row>
    <row r="767" spans="1:72" s="196" customFormat="1" ht="15.75">
      <c r="A767" s="202">
        <v>763</v>
      </c>
      <c r="B767" s="68" t="s">
        <v>6378</v>
      </c>
      <c r="C767" s="149" t="s">
        <v>651</v>
      </c>
      <c r="D767" s="149" t="s">
        <v>2552</v>
      </c>
      <c r="E767" s="149" t="s">
        <v>2553</v>
      </c>
      <c r="F767" s="158" t="str">
        <f t="shared" ref="F767" si="128">IF(LEFT(AD767,4)="http",HYPERLINK(AD767,"Video"),"")</f>
        <v>Video</v>
      </c>
      <c r="G767" s="187">
        <v>0</v>
      </c>
      <c r="H767" s="150"/>
      <c r="I767" s="184">
        <v>81.48</v>
      </c>
      <c r="J767" s="150"/>
      <c r="K767" s="151">
        <v>47.793936461362385</v>
      </c>
      <c r="L767" s="152">
        <v>86.984964359679537</v>
      </c>
      <c r="M767" s="152">
        <v>95.58787292272477</v>
      </c>
      <c r="N767" s="153" t="s">
        <v>148</v>
      </c>
      <c r="O767" s="154">
        <v>2</v>
      </c>
      <c r="P767" s="153">
        <v>36</v>
      </c>
      <c r="Q767" s="153" t="s">
        <v>147</v>
      </c>
      <c r="R767" s="155">
        <v>15</v>
      </c>
      <c r="S767" s="155">
        <v>1.7</v>
      </c>
      <c r="T767" s="155">
        <v>0.3</v>
      </c>
      <c r="U767" s="154" t="s">
        <v>94</v>
      </c>
      <c r="V767" s="153" t="s">
        <v>89</v>
      </c>
      <c r="W767" s="153">
        <v>0</v>
      </c>
      <c r="X767" s="151" t="s">
        <v>6378</v>
      </c>
      <c r="Y767" s="151" t="s">
        <v>6378</v>
      </c>
      <c r="Z767" s="156">
        <v>7.1800000000000003E-2</v>
      </c>
      <c r="AA767" s="153" t="s">
        <v>624</v>
      </c>
      <c r="AB767" s="153" t="s">
        <v>5046</v>
      </c>
      <c r="AC767" s="153" t="s">
        <v>785</v>
      </c>
      <c r="AD767" s="157" t="s">
        <v>2554</v>
      </c>
      <c r="AE767" s="110">
        <v>0</v>
      </c>
      <c r="AF767" s="110">
        <v>89</v>
      </c>
      <c r="AG767" s="112">
        <f t="shared" si="117"/>
        <v>0</v>
      </c>
      <c r="AH767" s="110">
        <f>SUM(AG$4:AG767)</f>
        <v>19</v>
      </c>
      <c r="AI767" s="112">
        <f t="shared" si="115"/>
        <v>0</v>
      </c>
      <c r="AJ767" s="110">
        <f>COUNTIF(AI$4:AI767,"&gt;0")</f>
        <v>109</v>
      </c>
      <c r="AK767" s="110">
        <v>0</v>
      </c>
      <c r="AL767" s="110">
        <v>101</v>
      </c>
      <c r="AM767" s="172" t="str">
        <f>IF(OR(Table1[[#This Row],[Line total ordered for now]]&gt;0,Table1[[#This Row],[Line total ordered for season]]&gt;0),1,"")</f>
        <v/>
      </c>
      <c r="AN767" s="173">
        <f>COUNTIF(AM$4:AM767,"&gt;0")</f>
        <v>0</v>
      </c>
      <c r="AO767" s="173">
        <f>Table1[[#This Row],[ORDER QUANTITY
to be collected BEFORE 31.3.22]]</f>
        <v>0</v>
      </c>
      <c r="AP767" s="174">
        <f t="shared" si="114"/>
        <v>0</v>
      </c>
      <c r="AQ767" s="174">
        <f>IFERROR(INDEX(Retail!H:H,MATCH($D767,Retail!$D:$D,0)),0)</f>
        <v>0</v>
      </c>
      <c r="AR767" s="174">
        <f>IFERROR(INDEX(Retail!J:J,MATCH($D767,Retail!$D:$D,0)),0)</f>
        <v>0</v>
      </c>
      <c r="AS767" s="174">
        <f>IFERROR(INDEX('NEW2022'!H:H,MATCH($D767,'NEW2022'!D:D,0)),0)</f>
        <v>0</v>
      </c>
      <c r="AT767" s="174">
        <f>IFERROR(INDEX('NEW2022'!J:J,MATCH($D767,'NEW2022'!D:D,0)),0)</f>
        <v>0</v>
      </c>
      <c r="AU767" s="174">
        <f>IFERROR(INDEX('Quiet Items'!H:H,MATCH($D767,'Quiet Items'!D:D,0)),0)</f>
        <v>0</v>
      </c>
      <c r="AV767" s="174">
        <f>IFERROR(INDEX('Quiet Items'!J:J,MATCH($D767,'Quiet Items'!D:D,0)),0)</f>
        <v>0</v>
      </c>
      <c r="AW767" s="174">
        <f>IFERROR(INDEX('1.4G'!H:H,MATCH($D767,'1.4G'!D:D,0)),0)</f>
        <v>0</v>
      </c>
      <c r="AX767" s="174">
        <f>IFERROR(INDEX('1.4G'!J:J,MATCH($D767,'1.4G'!D:D,0)),0)</f>
        <v>0</v>
      </c>
      <c r="AY767" s="174">
        <f t="shared" ref="AY767" si="129">IF(OR(AU767&gt;0,AW767&gt;0,AO767&gt;0,AS767&gt;0,AQ767&gt;0),AU767+AW767+AO767+AS767+AQ767,0)</f>
        <v>0</v>
      </c>
      <c r="AZ767" s="174">
        <f t="shared" ref="AZ767" si="130">IF(OR(AV767&gt;0,AX767&gt;0,AP767&gt;0,AT767&gt;0,AR767&gt;0),AV767+AX767+AP767+AT767+AR767,0)</f>
        <v>0</v>
      </c>
      <c r="BA767" s="175">
        <f>IFERROR(Table1[[#This Row],[Line total ordered for now]]*Table1[[#This Row],[GUARANTEED PRICE
for STOCK orders collected before 31.3.22]],0)</f>
        <v>0</v>
      </c>
      <c r="BB767" s="175">
        <f t="shared" si="116"/>
        <v>0</v>
      </c>
      <c r="BC767" s="176">
        <f>(AZ767+Table1[[#This Row],[Line total ordered for now]])*Z767</f>
        <v>0</v>
      </c>
      <c r="BD767" s="200">
        <v>81.249691984316058</v>
      </c>
      <c r="BE767" s="65"/>
      <c r="BF767" s="65"/>
      <c r="BG767" s="65"/>
      <c r="BH767" s="65"/>
      <c r="BI767" s="65"/>
      <c r="BJ767" s="65"/>
      <c r="BK767" s="65"/>
      <c r="BL767" s="55"/>
    </row>
    <row r="768" spans="1:72" ht="15.75">
      <c r="A768" s="202">
        <v>764</v>
      </c>
      <c r="B768" s="68" t="s">
        <v>6378</v>
      </c>
      <c r="C768" s="149" t="s">
        <v>651</v>
      </c>
      <c r="D768" s="149" t="s">
        <v>3761</v>
      </c>
      <c r="E768" s="149" t="s">
        <v>3762</v>
      </c>
      <c r="F768" s="158" t="str">
        <f t="shared" si="121"/>
        <v>Video</v>
      </c>
      <c r="G768" s="187">
        <v>0</v>
      </c>
      <c r="H768" s="150"/>
      <c r="I768" s="184">
        <v>85.56</v>
      </c>
      <c r="J768" s="150"/>
      <c r="K768" s="151">
        <v>48.13612654128562</v>
      </c>
      <c r="L768" s="152">
        <v>87.607750305139831</v>
      </c>
      <c r="M768" s="152">
        <v>96.27225308257124</v>
      </c>
      <c r="N768" s="153" t="s">
        <v>148</v>
      </c>
      <c r="O768" s="154">
        <v>2</v>
      </c>
      <c r="P768" s="153">
        <v>22</v>
      </c>
      <c r="Q768" s="153" t="s">
        <v>147</v>
      </c>
      <c r="R768" s="155">
        <v>17.5</v>
      </c>
      <c r="S768" s="155">
        <v>2</v>
      </c>
      <c r="T768" s="155">
        <v>0.3</v>
      </c>
      <c r="U768" s="154" t="s">
        <v>94</v>
      </c>
      <c r="V768" s="153" t="s">
        <v>89</v>
      </c>
      <c r="W768" s="153" t="s">
        <v>627</v>
      </c>
      <c r="X768" s="151" t="s">
        <v>6378</v>
      </c>
      <c r="Y768" s="151" t="s">
        <v>6378</v>
      </c>
      <c r="Z768" s="156">
        <v>6.8900000000000003E-2</v>
      </c>
      <c r="AA768" s="153" t="s">
        <v>624</v>
      </c>
      <c r="AB768" s="153" t="s">
        <v>5101</v>
      </c>
      <c r="AC768" s="153" t="s">
        <v>149</v>
      </c>
      <c r="AD768" s="157" t="s">
        <v>3763</v>
      </c>
      <c r="AE768" s="110">
        <v>0</v>
      </c>
      <c r="AF768" s="110">
        <v>89</v>
      </c>
      <c r="AG768" s="112">
        <f t="shared" si="117"/>
        <v>0</v>
      </c>
      <c r="AH768" s="110">
        <f>SUM(AG$4:AG768)</f>
        <v>19</v>
      </c>
      <c r="AI768" s="112">
        <f t="shared" si="115"/>
        <v>0</v>
      </c>
      <c r="AJ768" s="110">
        <f>COUNTIF(AI$4:AI768,"&gt;0")</f>
        <v>109</v>
      </c>
      <c r="AK768" s="110">
        <v>0</v>
      </c>
      <c r="AL768" s="110">
        <v>101</v>
      </c>
      <c r="AM768" s="172" t="str">
        <f>IF(OR(Table1[[#This Row],[Line total ordered for now]]&gt;0,Table1[[#This Row],[Line total ordered for season]]&gt;0),1,"")</f>
        <v/>
      </c>
      <c r="AN768" s="173">
        <f>COUNTIF(AM$4:AM768,"&gt;0")</f>
        <v>0</v>
      </c>
      <c r="AO768" s="173">
        <f>Table1[[#This Row],[ORDER QUANTITY
to be collected BEFORE 31.3.22]]</f>
        <v>0</v>
      </c>
      <c r="AP768" s="174">
        <f t="shared" si="114"/>
        <v>0</v>
      </c>
      <c r="AQ768" s="174">
        <f>IFERROR(INDEX(Retail!H:H,MATCH($D768,Retail!$D:$D,0)),0)</f>
        <v>0</v>
      </c>
      <c r="AR768" s="174">
        <f>IFERROR(INDEX(Retail!J:J,MATCH($D768,Retail!$D:$D,0)),0)</f>
        <v>0</v>
      </c>
      <c r="AS768" s="174">
        <f>IFERROR(INDEX('NEW2022'!H:H,MATCH($D768,'NEW2022'!D:D,0)),0)</f>
        <v>0</v>
      </c>
      <c r="AT768" s="174">
        <f>IFERROR(INDEX('NEW2022'!J:J,MATCH($D768,'NEW2022'!D:D,0)),0)</f>
        <v>0</v>
      </c>
      <c r="AU768" s="174">
        <f>IFERROR(INDEX('Quiet Items'!H:H,MATCH($D768,'Quiet Items'!D:D,0)),0)</f>
        <v>0</v>
      </c>
      <c r="AV768" s="174">
        <f>IFERROR(INDEX('Quiet Items'!J:J,MATCH($D768,'Quiet Items'!D:D,0)),0)</f>
        <v>0</v>
      </c>
      <c r="AW768" s="174">
        <f>IFERROR(INDEX('1.4G'!H:H,MATCH($D768,'1.4G'!D:D,0)),0)</f>
        <v>0</v>
      </c>
      <c r="AX768" s="174">
        <f>IFERROR(INDEX('1.4G'!J:J,MATCH($D768,'1.4G'!D:D,0)),0)</f>
        <v>0</v>
      </c>
      <c r="AY768" s="174">
        <f t="shared" si="122"/>
        <v>0</v>
      </c>
      <c r="AZ768" s="174">
        <f t="shared" si="123"/>
        <v>0</v>
      </c>
      <c r="BA768" s="175">
        <f>IFERROR(Table1[[#This Row],[Line total ordered for now]]*Table1[[#This Row],[GUARANTEED PRICE
for STOCK orders collected before 31.3.22]],0)</f>
        <v>0</v>
      </c>
      <c r="BB768" s="175">
        <f t="shared" si="116"/>
        <v>0</v>
      </c>
      <c r="BC768" s="176">
        <f>(AZ768+Table1[[#This Row],[Line total ordered for now]])*Z768</f>
        <v>0</v>
      </c>
      <c r="BD768" s="200">
        <v>81.831415120185554</v>
      </c>
      <c r="BE768" s="65"/>
      <c r="BF768" s="65"/>
      <c r="BG768" s="65"/>
      <c r="BH768" s="65"/>
      <c r="BI768" s="65"/>
      <c r="BJ768" s="65"/>
      <c r="BK768" s="65"/>
      <c r="BL768" s="55"/>
      <c r="BM768"/>
      <c r="BN768"/>
      <c r="BO768"/>
      <c r="BP768"/>
      <c r="BQ768"/>
      <c r="BR768"/>
      <c r="BS768"/>
      <c r="BT768"/>
    </row>
    <row r="769" spans="1:72" ht="15.75">
      <c r="A769" s="202">
        <v>765</v>
      </c>
      <c r="B769" s="68" t="s">
        <v>6378</v>
      </c>
      <c r="C769" s="149" t="s">
        <v>651</v>
      </c>
      <c r="D769" s="149" t="s">
        <v>1661</v>
      </c>
      <c r="E769" s="149" t="s">
        <v>1662</v>
      </c>
      <c r="F769" s="158" t="str">
        <f t="shared" si="121"/>
        <v>Video</v>
      </c>
      <c r="G769" s="187">
        <v>0</v>
      </c>
      <c r="H769" s="150"/>
      <c r="I769" s="184">
        <v>45.97</v>
      </c>
      <c r="J769" s="150"/>
      <c r="K769" s="151">
        <v>23.984120476625634</v>
      </c>
      <c r="L769" s="152">
        <v>46.889400000000002</v>
      </c>
      <c r="M769" s="152">
        <v>47.968240953251268</v>
      </c>
      <c r="N769" s="153" t="s">
        <v>150</v>
      </c>
      <c r="O769" s="154">
        <v>2</v>
      </c>
      <c r="P769" s="153">
        <v>25</v>
      </c>
      <c r="Q769" s="153" t="s">
        <v>146</v>
      </c>
      <c r="R769" s="155">
        <v>7</v>
      </c>
      <c r="S769" s="155">
        <v>1.7</v>
      </c>
      <c r="T769" s="155">
        <v>0.3</v>
      </c>
      <c r="U769" s="154" t="s">
        <v>95</v>
      </c>
      <c r="V769" s="153" t="s">
        <v>88</v>
      </c>
      <c r="W769" s="153" t="s">
        <v>627</v>
      </c>
      <c r="X769" s="151" t="s">
        <v>6378</v>
      </c>
      <c r="Y769" s="151" t="s">
        <v>6378</v>
      </c>
      <c r="Z769" s="156">
        <v>2.5700000000000001E-2</v>
      </c>
      <c r="AA769" s="153" t="s">
        <v>1507</v>
      </c>
      <c r="AB769" s="153" t="s">
        <v>5277</v>
      </c>
      <c r="AC769" s="153" t="s">
        <v>4790</v>
      </c>
      <c r="AD769" s="157" t="s">
        <v>1663</v>
      </c>
      <c r="AE769" s="110">
        <v>1</v>
      </c>
      <c r="AF769" s="110">
        <v>90</v>
      </c>
      <c r="AG769" s="112">
        <f t="shared" si="117"/>
        <v>0</v>
      </c>
      <c r="AH769" s="110">
        <f>SUM(AG$4:AG769)</f>
        <v>19</v>
      </c>
      <c r="AI769" s="112">
        <f t="shared" si="115"/>
        <v>0</v>
      </c>
      <c r="AJ769" s="110">
        <f>COUNTIF(AI$4:AI769,"&gt;0")</f>
        <v>109</v>
      </c>
      <c r="AK769" s="110">
        <v>1</v>
      </c>
      <c r="AL769" s="110">
        <v>102</v>
      </c>
      <c r="AM769" s="172" t="str">
        <f>IF(OR(Table1[[#This Row],[Line total ordered for now]]&gt;0,Table1[[#This Row],[Line total ordered for season]]&gt;0),1,"")</f>
        <v/>
      </c>
      <c r="AN769" s="173">
        <f>COUNTIF(AM$4:AM769,"&gt;0")</f>
        <v>0</v>
      </c>
      <c r="AO769" s="173">
        <f>Table1[[#This Row],[ORDER QUANTITY
to be collected BEFORE 31.3.22]]</f>
        <v>0</v>
      </c>
      <c r="AP769" s="174">
        <f t="shared" si="114"/>
        <v>0</v>
      </c>
      <c r="AQ769" s="174">
        <f>IFERROR(INDEX(Retail!H:H,MATCH($D769,Retail!$D:$D,0)),0)</f>
        <v>0</v>
      </c>
      <c r="AR769" s="174">
        <f>IFERROR(INDEX(Retail!J:J,MATCH($D769,Retail!$D:$D,0)),0)</f>
        <v>0</v>
      </c>
      <c r="AS769" s="174">
        <f>IFERROR(INDEX('NEW2022'!H:H,MATCH($D769,'NEW2022'!D:D,0)),0)</f>
        <v>0</v>
      </c>
      <c r="AT769" s="174">
        <f>IFERROR(INDEX('NEW2022'!J:J,MATCH($D769,'NEW2022'!D:D,0)),0)</f>
        <v>0</v>
      </c>
      <c r="AU769" s="174">
        <f>IFERROR(INDEX('Quiet Items'!H:H,MATCH($D769,'Quiet Items'!D:D,0)),0)</f>
        <v>0</v>
      </c>
      <c r="AV769" s="174">
        <f>IFERROR(INDEX('Quiet Items'!J:J,MATCH($D769,'Quiet Items'!D:D,0)),0)</f>
        <v>0</v>
      </c>
      <c r="AW769" s="174">
        <f>IFERROR(INDEX('1.4G'!H:H,MATCH($D769,'1.4G'!D:D,0)),0)</f>
        <v>0</v>
      </c>
      <c r="AX769" s="174">
        <f>IFERROR(INDEX('1.4G'!J:J,MATCH($D769,'1.4G'!D:D,0)),0)</f>
        <v>0</v>
      </c>
      <c r="AY769" s="174">
        <f t="shared" si="122"/>
        <v>0</v>
      </c>
      <c r="AZ769" s="174">
        <f t="shared" si="123"/>
        <v>0</v>
      </c>
      <c r="BA769" s="175">
        <f>IFERROR(Table1[[#This Row],[Line total ordered for now]]*Table1[[#This Row],[GUARANTEED PRICE
for STOCK orders collected before 31.3.22]],0)</f>
        <v>0</v>
      </c>
      <c r="BB769" s="175">
        <f t="shared" si="116"/>
        <v>0</v>
      </c>
      <c r="BC769" s="176">
        <f>(AZ769+Table1[[#This Row],[Line total ordered for now]])*Z769</f>
        <v>0</v>
      </c>
      <c r="BD769" s="200">
        <v>40.773004810263579</v>
      </c>
      <c r="BE769" s="65"/>
      <c r="BF769" s="65"/>
      <c r="BG769" s="65"/>
      <c r="BH769" s="65"/>
      <c r="BI769" s="65"/>
      <c r="BJ769" s="65"/>
      <c r="BK769" s="65"/>
      <c r="BL769" s="55"/>
      <c r="BM769"/>
      <c r="BN769"/>
      <c r="BO769"/>
      <c r="BP769"/>
      <c r="BQ769"/>
      <c r="BR769"/>
      <c r="BS769"/>
      <c r="BT769"/>
    </row>
    <row r="770" spans="1:72" ht="15.75">
      <c r="A770" s="202">
        <v>766</v>
      </c>
      <c r="B770" s="68" t="s">
        <v>6378</v>
      </c>
      <c r="C770" s="149" t="s">
        <v>651</v>
      </c>
      <c r="D770" s="149" t="s">
        <v>2207</v>
      </c>
      <c r="E770" s="149" t="s">
        <v>2208</v>
      </c>
      <c r="F770" s="158" t="str">
        <f t="shared" si="121"/>
        <v>Video</v>
      </c>
      <c r="G770" s="187">
        <v>29</v>
      </c>
      <c r="H770" s="150"/>
      <c r="I770" s="184">
        <v>76.42</v>
      </c>
      <c r="J770" s="150"/>
      <c r="K770" s="151">
        <v>44.845437021642944</v>
      </c>
      <c r="L770" s="152">
        <v>81.618695379390161</v>
      </c>
      <c r="M770" s="152">
        <v>89.690874043285888</v>
      </c>
      <c r="N770" s="153" t="s">
        <v>148</v>
      </c>
      <c r="O770" s="154">
        <v>2</v>
      </c>
      <c r="P770" s="153">
        <v>28</v>
      </c>
      <c r="Q770" s="153" t="s">
        <v>146</v>
      </c>
      <c r="R770" s="155">
        <v>16</v>
      </c>
      <c r="S770" s="155">
        <v>2.2000000000000002</v>
      </c>
      <c r="T770" s="155">
        <v>0.3</v>
      </c>
      <c r="U770" s="154" t="s">
        <v>95</v>
      </c>
      <c r="V770" s="153" t="s">
        <v>88</v>
      </c>
      <c r="W770" s="153" t="s">
        <v>627</v>
      </c>
      <c r="X770" s="151" t="s">
        <v>6378</v>
      </c>
      <c r="Y770" s="151" t="s">
        <v>6378</v>
      </c>
      <c r="Z770" s="156">
        <v>7.0199999999999999E-2</v>
      </c>
      <c r="AA770" s="153" t="s">
        <v>793</v>
      </c>
      <c r="AB770" s="153" t="s">
        <v>5039</v>
      </c>
      <c r="AC770" s="153" t="s">
        <v>785</v>
      </c>
      <c r="AD770" s="157" t="s">
        <v>2209</v>
      </c>
      <c r="AE770" s="110">
        <v>1</v>
      </c>
      <c r="AF770" s="110">
        <v>91</v>
      </c>
      <c r="AG770" s="112">
        <f t="shared" si="117"/>
        <v>0</v>
      </c>
      <c r="AH770" s="110">
        <f>SUM(AG$4:AG770)</f>
        <v>19</v>
      </c>
      <c r="AI770" s="112">
        <f t="shared" si="115"/>
        <v>0</v>
      </c>
      <c r="AJ770" s="110">
        <f>COUNTIF(AI$4:AI770,"&gt;0")</f>
        <v>109</v>
      </c>
      <c r="AK770" s="110">
        <v>1</v>
      </c>
      <c r="AL770" s="110">
        <v>103</v>
      </c>
      <c r="AM770" s="172" t="str">
        <f>IF(OR(Table1[[#This Row],[Line total ordered for now]]&gt;0,Table1[[#This Row],[Line total ordered for season]]&gt;0),1,"")</f>
        <v/>
      </c>
      <c r="AN770" s="173">
        <f>COUNTIF(AM$4:AM770,"&gt;0")</f>
        <v>0</v>
      </c>
      <c r="AO770" s="173">
        <f>Table1[[#This Row],[ORDER QUANTITY
to be collected BEFORE 31.3.22]]</f>
        <v>0</v>
      </c>
      <c r="AP770" s="174">
        <f t="shared" si="114"/>
        <v>0</v>
      </c>
      <c r="AQ770" s="174">
        <f>IFERROR(INDEX(Retail!H:H,MATCH($D770,Retail!$D:$D,0)),0)</f>
        <v>0</v>
      </c>
      <c r="AR770" s="174">
        <f>IFERROR(INDEX(Retail!J:J,MATCH($D770,Retail!$D:$D,0)),0)</f>
        <v>0</v>
      </c>
      <c r="AS770" s="174">
        <f>IFERROR(INDEX('NEW2022'!H:H,MATCH($D770,'NEW2022'!D:D,0)),0)</f>
        <v>0</v>
      </c>
      <c r="AT770" s="174">
        <f>IFERROR(INDEX('NEW2022'!J:J,MATCH($D770,'NEW2022'!D:D,0)),0)</f>
        <v>0</v>
      </c>
      <c r="AU770" s="174">
        <f>IFERROR(INDEX('Quiet Items'!H:H,MATCH($D770,'Quiet Items'!D:D,0)),0)</f>
        <v>0</v>
      </c>
      <c r="AV770" s="174">
        <f>IFERROR(INDEX('Quiet Items'!J:J,MATCH($D770,'Quiet Items'!D:D,0)),0)</f>
        <v>0</v>
      </c>
      <c r="AW770" s="174">
        <f>IFERROR(INDEX('1.4G'!H:H,MATCH($D770,'1.4G'!D:D,0)),0)</f>
        <v>0</v>
      </c>
      <c r="AX770" s="174">
        <f>IFERROR(INDEX('1.4G'!J:J,MATCH($D770,'1.4G'!D:D,0)),0)</f>
        <v>0</v>
      </c>
      <c r="AY770" s="174">
        <f t="shared" si="122"/>
        <v>0</v>
      </c>
      <c r="AZ770" s="174">
        <f t="shared" si="123"/>
        <v>0</v>
      </c>
      <c r="BA770" s="175">
        <f>IFERROR(Table1[[#This Row],[Line total ordered for now]]*Table1[[#This Row],[GUARANTEED PRICE
for STOCK orders collected before 31.3.22]],0)</f>
        <v>0</v>
      </c>
      <c r="BB770" s="175">
        <f t="shared" si="116"/>
        <v>0</v>
      </c>
      <c r="BC770" s="176">
        <f>(AZ770+Table1[[#This Row],[Line total ordered for now]])*Z770</f>
        <v>0</v>
      </c>
      <c r="BD770" s="200">
        <v>76.23724293679301</v>
      </c>
      <c r="BE770" s="65"/>
      <c r="BF770" s="65"/>
      <c r="BG770" s="65"/>
      <c r="BH770" s="65"/>
      <c r="BI770" s="65"/>
      <c r="BJ770" s="65"/>
      <c r="BK770" s="65"/>
      <c r="BL770" s="55"/>
      <c r="BM770"/>
      <c r="BN770"/>
      <c r="BO770"/>
      <c r="BP770"/>
      <c r="BQ770"/>
      <c r="BR770"/>
      <c r="BS770"/>
      <c r="BT770"/>
    </row>
    <row r="771" spans="1:72" ht="15.75">
      <c r="A771" s="202">
        <v>767</v>
      </c>
      <c r="B771" s="68" t="s">
        <v>6378</v>
      </c>
      <c r="C771" s="149" t="s">
        <v>651</v>
      </c>
      <c r="D771" s="149" t="s">
        <v>2148</v>
      </c>
      <c r="E771" s="149" t="s">
        <v>2149</v>
      </c>
      <c r="F771" s="158" t="str">
        <f t="shared" si="121"/>
        <v>Video</v>
      </c>
      <c r="G771" s="187">
        <v>2</v>
      </c>
      <c r="H771" s="150"/>
      <c r="I771" s="184">
        <v>88.53</v>
      </c>
      <c r="J771" s="150"/>
      <c r="K771" s="151">
        <v>52.962990431058714</v>
      </c>
      <c r="L771" s="152">
        <v>96.392642584526868</v>
      </c>
      <c r="M771" s="152">
        <v>105.92598086211743</v>
      </c>
      <c r="N771" s="153" t="s">
        <v>148</v>
      </c>
      <c r="O771" s="154">
        <v>2</v>
      </c>
      <c r="P771" s="153">
        <v>16</v>
      </c>
      <c r="Q771" s="153" t="s">
        <v>147</v>
      </c>
      <c r="R771" s="155">
        <v>16</v>
      </c>
      <c r="S771" s="155">
        <v>2.2000000000000002</v>
      </c>
      <c r="T771" s="155">
        <v>0.3</v>
      </c>
      <c r="U771" s="154" t="s">
        <v>94</v>
      </c>
      <c r="V771" s="153" t="s">
        <v>89</v>
      </c>
      <c r="W771" s="153" t="s">
        <v>627</v>
      </c>
      <c r="X771" s="151" t="s">
        <v>6378</v>
      </c>
      <c r="Y771" s="151" t="s">
        <v>6378</v>
      </c>
      <c r="Z771" s="156">
        <v>9.1200000000000003E-2</v>
      </c>
      <c r="AA771" s="153" t="s">
        <v>624</v>
      </c>
      <c r="AB771" s="153" t="s">
        <v>5151</v>
      </c>
      <c r="AC771" s="153" t="s">
        <v>164</v>
      </c>
      <c r="AD771" s="157" t="s">
        <v>2150</v>
      </c>
      <c r="AE771" s="110">
        <v>0</v>
      </c>
      <c r="AF771" s="110">
        <v>91</v>
      </c>
      <c r="AG771" s="112">
        <f t="shared" si="117"/>
        <v>0</v>
      </c>
      <c r="AH771" s="110">
        <f>SUM(AG$4:AG771)</f>
        <v>19</v>
      </c>
      <c r="AI771" s="112">
        <f t="shared" si="115"/>
        <v>0</v>
      </c>
      <c r="AJ771" s="110">
        <f>COUNTIF(AI$4:AI771,"&gt;0")</f>
        <v>109</v>
      </c>
      <c r="AK771" s="110">
        <v>0</v>
      </c>
      <c r="AL771" s="110">
        <v>103</v>
      </c>
      <c r="AM771" s="172" t="str">
        <f>IF(OR(Table1[[#This Row],[Line total ordered for now]]&gt;0,Table1[[#This Row],[Line total ordered for season]]&gt;0),1,"")</f>
        <v/>
      </c>
      <c r="AN771" s="173">
        <f>COUNTIF(AM$4:AM771,"&gt;0")</f>
        <v>0</v>
      </c>
      <c r="AO771" s="173">
        <f>Table1[[#This Row],[ORDER QUANTITY
to be collected BEFORE 31.3.22]]</f>
        <v>0</v>
      </c>
      <c r="AP771" s="174">
        <f t="shared" si="114"/>
        <v>0</v>
      </c>
      <c r="AQ771" s="174">
        <f>IFERROR(INDEX(Retail!H:H,MATCH($D771,Retail!$D:$D,0)),0)</f>
        <v>0</v>
      </c>
      <c r="AR771" s="174">
        <f>IFERROR(INDEX(Retail!J:J,MATCH($D771,Retail!$D:$D,0)),0)</f>
        <v>0</v>
      </c>
      <c r="AS771" s="174">
        <f>IFERROR(INDEX('NEW2022'!H:H,MATCH($D771,'NEW2022'!D:D,0)),0)</f>
        <v>0</v>
      </c>
      <c r="AT771" s="174">
        <f>IFERROR(INDEX('NEW2022'!J:J,MATCH($D771,'NEW2022'!D:D,0)),0)</f>
        <v>0</v>
      </c>
      <c r="AU771" s="174">
        <f>IFERROR(INDEX('Quiet Items'!H:H,MATCH($D771,'Quiet Items'!D:D,0)),0)</f>
        <v>0</v>
      </c>
      <c r="AV771" s="174">
        <f>IFERROR(INDEX('Quiet Items'!J:J,MATCH($D771,'Quiet Items'!D:D,0)),0)</f>
        <v>0</v>
      </c>
      <c r="AW771" s="174">
        <f>IFERROR(INDEX('1.4G'!H:H,MATCH($D771,'1.4G'!D:D,0)),0)</f>
        <v>0</v>
      </c>
      <c r="AX771" s="174">
        <f>IFERROR(INDEX('1.4G'!J:J,MATCH($D771,'1.4G'!D:D,0)),0)</f>
        <v>0</v>
      </c>
      <c r="AY771" s="174">
        <f t="shared" si="122"/>
        <v>0</v>
      </c>
      <c r="AZ771" s="174">
        <f t="shared" si="123"/>
        <v>0</v>
      </c>
      <c r="BA771" s="175">
        <f>IFERROR(Table1[[#This Row],[Line total ordered for now]]*Table1[[#This Row],[GUARANTEED PRICE
for STOCK orders collected before 31.3.22]],0)</f>
        <v>0</v>
      </c>
      <c r="BB771" s="175">
        <f t="shared" si="116"/>
        <v>0</v>
      </c>
      <c r="BC771" s="176">
        <f>(AZ771+Table1[[#This Row],[Line total ordered for now]])*Z771</f>
        <v>0</v>
      </c>
      <c r="BD771" s="200">
        <v>90.037083732799815</v>
      </c>
      <c r="BE771" s="65"/>
      <c r="BF771" s="65"/>
      <c r="BG771" s="65"/>
      <c r="BH771" s="65"/>
      <c r="BI771" s="65"/>
      <c r="BJ771" s="65"/>
      <c r="BK771" s="65"/>
      <c r="BL771" s="55"/>
      <c r="BM771"/>
      <c r="BN771"/>
      <c r="BO771"/>
      <c r="BP771"/>
      <c r="BQ771"/>
      <c r="BR771"/>
      <c r="BS771"/>
      <c r="BT771"/>
    </row>
    <row r="772" spans="1:72" ht="15.75">
      <c r="A772" s="202">
        <v>768</v>
      </c>
      <c r="B772" s="68" t="s">
        <v>6378</v>
      </c>
      <c r="C772" s="149" t="s">
        <v>651</v>
      </c>
      <c r="D772" s="149" t="s">
        <v>2713</v>
      </c>
      <c r="E772" s="149" t="s">
        <v>2714</v>
      </c>
      <c r="F772" s="158" t="str">
        <f t="shared" si="121"/>
        <v>Video</v>
      </c>
      <c r="G772" s="187">
        <v>13</v>
      </c>
      <c r="H772" s="150"/>
      <c r="I772" s="184">
        <v>81.48</v>
      </c>
      <c r="J772" s="150"/>
      <c r="K772" s="151">
        <v>47.793936461362385</v>
      </c>
      <c r="L772" s="152">
        <v>86.984964359679537</v>
      </c>
      <c r="M772" s="152">
        <v>95.58787292272477</v>
      </c>
      <c r="N772" s="153" t="s">
        <v>148</v>
      </c>
      <c r="O772" s="154">
        <v>2</v>
      </c>
      <c r="P772" s="153">
        <v>35</v>
      </c>
      <c r="Q772" s="153" t="s">
        <v>147</v>
      </c>
      <c r="R772" s="155">
        <v>15</v>
      </c>
      <c r="S772" s="155">
        <v>1.71</v>
      </c>
      <c r="T772" s="155">
        <v>0.3</v>
      </c>
      <c r="U772" s="154" t="s">
        <v>94</v>
      </c>
      <c r="V772" s="153" t="s">
        <v>89</v>
      </c>
      <c r="W772" s="153" t="s">
        <v>627</v>
      </c>
      <c r="X772" s="151" t="s">
        <v>6378</v>
      </c>
      <c r="Y772" s="151" t="s">
        <v>6378</v>
      </c>
      <c r="Z772" s="156">
        <v>7.1800000000000003E-2</v>
      </c>
      <c r="AA772" s="153" t="s">
        <v>624</v>
      </c>
      <c r="AB772" s="153" t="s">
        <v>5047</v>
      </c>
      <c r="AC772" s="153" t="s">
        <v>785</v>
      </c>
      <c r="AD772" s="157" t="s">
        <v>2715</v>
      </c>
      <c r="AE772" s="110">
        <v>0</v>
      </c>
      <c r="AF772" s="110">
        <v>91</v>
      </c>
      <c r="AG772" s="112">
        <f t="shared" si="117"/>
        <v>0</v>
      </c>
      <c r="AH772" s="110">
        <f>SUM(AG$4:AG772)</f>
        <v>19</v>
      </c>
      <c r="AI772" s="112">
        <f t="shared" ref="AI772:AI835" si="131">IF(RIGHT(E772,6)="retail",1,0)</f>
        <v>0</v>
      </c>
      <c r="AJ772" s="110">
        <f>COUNTIF(AI$4:AI772,"&gt;0")</f>
        <v>109</v>
      </c>
      <c r="AK772" s="110">
        <v>0</v>
      </c>
      <c r="AL772" s="110">
        <v>103</v>
      </c>
      <c r="AM772" s="172" t="str">
        <f>IF(OR(Table1[[#This Row],[Line total ordered for now]]&gt;0,Table1[[#This Row],[Line total ordered for season]]&gt;0),1,"")</f>
        <v/>
      </c>
      <c r="AN772" s="173">
        <f>COUNTIF(AM$4:AM772,"&gt;0")</f>
        <v>0</v>
      </c>
      <c r="AO772" s="173">
        <f>Table1[[#This Row],[ORDER QUANTITY
to be collected BEFORE 31.3.22]]</f>
        <v>0</v>
      </c>
      <c r="AP772" s="174">
        <f t="shared" ref="AP772:AP835" si="132">J772</f>
        <v>0</v>
      </c>
      <c r="AQ772" s="174">
        <f>IFERROR(INDEX(Retail!H:H,MATCH($D772,Retail!$D:$D,0)),0)</f>
        <v>0</v>
      </c>
      <c r="AR772" s="174">
        <f>IFERROR(INDEX(Retail!J:J,MATCH($D772,Retail!$D:$D,0)),0)</f>
        <v>0</v>
      </c>
      <c r="AS772" s="174">
        <f>IFERROR(INDEX('NEW2022'!H:H,MATCH($D772,'NEW2022'!D:D,0)),0)</f>
        <v>0</v>
      </c>
      <c r="AT772" s="174">
        <f>IFERROR(INDEX('NEW2022'!J:J,MATCH($D772,'NEW2022'!D:D,0)),0)</f>
        <v>0</v>
      </c>
      <c r="AU772" s="174">
        <f>IFERROR(INDEX('Quiet Items'!H:H,MATCH($D772,'Quiet Items'!D:D,0)),0)</f>
        <v>0</v>
      </c>
      <c r="AV772" s="174">
        <f>IFERROR(INDEX('Quiet Items'!J:J,MATCH($D772,'Quiet Items'!D:D,0)),0)</f>
        <v>0</v>
      </c>
      <c r="AW772" s="174">
        <f>IFERROR(INDEX('1.4G'!H:H,MATCH($D772,'1.4G'!D:D,0)),0)</f>
        <v>0</v>
      </c>
      <c r="AX772" s="174">
        <f>IFERROR(INDEX('1.4G'!J:J,MATCH($D772,'1.4G'!D:D,0)),0)</f>
        <v>0</v>
      </c>
      <c r="AY772" s="174">
        <f t="shared" si="122"/>
        <v>0</v>
      </c>
      <c r="AZ772" s="174">
        <f t="shared" si="123"/>
        <v>0</v>
      </c>
      <c r="BA772" s="175">
        <f>IFERROR(Table1[[#This Row],[Line total ordered for now]]*Table1[[#This Row],[GUARANTEED PRICE
for STOCK orders collected before 31.3.22]],0)</f>
        <v>0</v>
      </c>
      <c r="BB772" s="175">
        <f t="shared" si="116"/>
        <v>0</v>
      </c>
      <c r="BC772" s="176">
        <f>(AZ772+Table1[[#This Row],[Line total ordered for now]])*Z772</f>
        <v>0</v>
      </c>
      <c r="BD772" s="200">
        <v>81.249691984316058</v>
      </c>
      <c r="BE772" s="65"/>
      <c r="BF772" s="65"/>
      <c r="BG772" s="65"/>
      <c r="BH772" s="65"/>
      <c r="BI772" s="65"/>
      <c r="BJ772" s="65"/>
      <c r="BK772" s="65"/>
      <c r="BL772" s="55"/>
      <c r="BM772"/>
      <c r="BN772"/>
      <c r="BO772"/>
      <c r="BP772"/>
      <c r="BQ772"/>
      <c r="BR772"/>
      <c r="BS772"/>
      <c r="BT772"/>
    </row>
    <row r="773" spans="1:72" ht="15.75">
      <c r="A773" s="202">
        <v>769</v>
      </c>
      <c r="B773" s="68" t="s">
        <v>6378</v>
      </c>
      <c r="C773" s="149" t="s">
        <v>651</v>
      </c>
      <c r="D773" s="149" t="s">
        <v>2415</v>
      </c>
      <c r="E773" s="149" t="s">
        <v>2416</v>
      </c>
      <c r="F773" s="158" t="str">
        <f t="shared" si="121"/>
        <v>Video</v>
      </c>
      <c r="G773" s="187">
        <v>0</v>
      </c>
      <c r="H773" s="150"/>
      <c r="I773" s="184">
        <v>71.28</v>
      </c>
      <c r="J773" s="150"/>
      <c r="K773" s="151">
        <v>41.646773846512211</v>
      </c>
      <c r="L773" s="152">
        <v>75.797128400652227</v>
      </c>
      <c r="M773" s="152">
        <v>83.293547693024422</v>
      </c>
      <c r="N773" s="153" t="s">
        <v>148</v>
      </c>
      <c r="O773" s="154">
        <v>2</v>
      </c>
      <c r="P773" s="153">
        <v>30</v>
      </c>
      <c r="Q773" s="153" t="s">
        <v>147</v>
      </c>
      <c r="R773" s="155">
        <v>16</v>
      </c>
      <c r="S773" s="155">
        <v>2.1</v>
      </c>
      <c r="T773" s="155">
        <v>0.3</v>
      </c>
      <c r="U773" s="154" t="s">
        <v>94</v>
      </c>
      <c r="V773" s="153" t="s">
        <v>89</v>
      </c>
      <c r="W773" s="153" t="s">
        <v>627</v>
      </c>
      <c r="X773" s="151" t="s">
        <v>6378</v>
      </c>
      <c r="Y773" s="151" t="s">
        <v>6378</v>
      </c>
      <c r="Z773" s="156">
        <v>5.8999999999999997E-2</v>
      </c>
      <c r="AA773" s="153" t="s">
        <v>624</v>
      </c>
      <c r="AB773" s="153" t="s">
        <v>5044</v>
      </c>
      <c r="AC773" s="153" t="s">
        <v>785</v>
      </c>
      <c r="AD773" s="157" t="s">
        <v>2417</v>
      </c>
      <c r="AE773" s="110">
        <v>0</v>
      </c>
      <c r="AF773" s="110">
        <v>91</v>
      </c>
      <c r="AG773" s="112">
        <f t="shared" ref="AG773:AG836" si="133">IF(OR(B773="NEW2021",B773="NEW2022"),1,0)</f>
        <v>0</v>
      </c>
      <c r="AH773" s="110">
        <f>SUM(AG$4:AG773)</f>
        <v>19</v>
      </c>
      <c r="AI773" s="112">
        <f t="shared" si="131"/>
        <v>0</v>
      </c>
      <c r="AJ773" s="110">
        <f>COUNTIF(AI$4:AI773,"&gt;0")</f>
        <v>109</v>
      </c>
      <c r="AK773" s="110">
        <v>0</v>
      </c>
      <c r="AL773" s="110">
        <v>103</v>
      </c>
      <c r="AM773" s="172" t="str">
        <f>IF(OR(Table1[[#This Row],[Line total ordered for now]]&gt;0,Table1[[#This Row],[Line total ordered for season]]&gt;0),1,"")</f>
        <v/>
      </c>
      <c r="AN773" s="173">
        <f>COUNTIF(AM$4:AM773,"&gt;0")</f>
        <v>0</v>
      </c>
      <c r="AO773" s="173">
        <f>Table1[[#This Row],[ORDER QUANTITY
to be collected BEFORE 31.3.22]]</f>
        <v>0</v>
      </c>
      <c r="AP773" s="174">
        <f t="shared" si="132"/>
        <v>0</v>
      </c>
      <c r="AQ773" s="174">
        <f>IFERROR(INDEX(Retail!H:H,MATCH($D773,Retail!$D:$D,0)),0)</f>
        <v>0</v>
      </c>
      <c r="AR773" s="174">
        <f>IFERROR(INDEX(Retail!J:J,MATCH($D773,Retail!$D:$D,0)),0)</f>
        <v>0</v>
      </c>
      <c r="AS773" s="174">
        <f>IFERROR(INDEX('NEW2022'!H:H,MATCH($D773,'NEW2022'!D:D,0)),0)</f>
        <v>0</v>
      </c>
      <c r="AT773" s="174">
        <f>IFERROR(INDEX('NEW2022'!J:J,MATCH($D773,'NEW2022'!D:D,0)),0)</f>
        <v>0</v>
      </c>
      <c r="AU773" s="174">
        <f>IFERROR(INDEX('Quiet Items'!H:H,MATCH($D773,'Quiet Items'!D:D,0)),0)</f>
        <v>0</v>
      </c>
      <c r="AV773" s="174">
        <f>IFERROR(INDEX('Quiet Items'!J:J,MATCH($D773,'Quiet Items'!D:D,0)),0)</f>
        <v>0</v>
      </c>
      <c r="AW773" s="174">
        <f>IFERROR(INDEX('1.4G'!H:H,MATCH($D773,'1.4G'!D:D,0)),0)</f>
        <v>0</v>
      </c>
      <c r="AX773" s="174">
        <f>IFERROR(INDEX('1.4G'!J:J,MATCH($D773,'1.4G'!D:D,0)),0)</f>
        <v>0</v>
      </c>
      <c r="AY773" s="174">
        <f t="shared" si="122"/>
        <v>0</v>
      </c>
      <c r="AZ773" s="174">
        <f t="shared" si="123"/>
        <v>0</v>
      </c>
      <c r="BA773" s="175">
        <f>IFERROR(Table1[[#This Row],[Line total ordered for now]]*Table1[[#This Row],[GUARANTEED PRICE
for STOCK orders collected before 31.3.22]],0)</f>
        <v>0</v>
      </c>
      <c r="BB773" s="175">
        <f t="shared" ref="BB773:BB836" si="134">AZ773*L773</f>
        <v>0</v>
      </c>
      <c r="BC773" s="176">
        <f>(AZ773+Table1[[#This Row],[Line total ordered for now]])*Z773</f>
        <v>0</v>
      </c>
      <c r="BD773" s="200">
        <v>70.799515539070754</v>
      </c>
      <c r="BE773" s="65"/>
      <c r="BF773" s="65"/>
      <c r="BG773" s="65"/>
      <c r="BH773" s="65"/>
      <c r="BI773" s="65"/>
      <c r="BJ773" s="65"/>
      <c r="BK773" s="65"/>
      <c r="BL773" s="55"/>
      <c r="BM773"/>
      <c r="BN773"/>
      <c r="BO773"/>
      <c r="BP773"/>
      <c r="BQ773"/>
      <c r="BR773"/>
      <c r="BS773"/>
      <c r="BT773"/>
    </row>
    <row r="774" spans="1:72" ht="15.75">
      <c r="A774" s="202">
        <v>770</v>
      </c>
      <c r="B774" s="68" t="s">
        <v>6378</v>
      </c>
      <c r="C774" s="149" t="s">
        <v>651</v>
      </c>
      <c r="D774" s="149" t="s">
        <v>2055</v>
      </c>
      <c r="E774" s="149" t="s">
        <v>2056</v>
      </c>
      <c r="F774" s="158" t="str">
        <f t="shared" si="121"/>
        <v>Video</v>
      </c>
      <c r="G774" s="187">
        <v>14</v>
      </c>
      <c r="H774" s="150"/>
      <c r="I774" s="184">
        <v>73.25</v>
      </c>
      <c r="J774" s="150"/>
      <c r="K774" s="151">
        <v>41.324816223906538</v>
      </c>
      <c r="L774" s="152">
        <v>75.211165527509905</v>
      </c>
      <c r="M774" s="152">
        <v>82.649632447813076</v>
      </c>
      <c r="N774" s="153" t="s">
        <v>148</v>
      </c>
      <c r="O774" s="154">
        <v>2</v>
      </c>
      <c r="P774" s="153">
        <v>15</v>
      </c>
      <c r="Q774" s="153" t="s">
        <v>146</v>
      </c>
      <c r="R774" s="155">
        <v>15.1</v>
      </c>
      <c r="S774" s="155">
        <v>2.2000000000000002</v>
      </c>
      <c r="T774" s="155">
        <v>0.3</v>
      </c>
      <c r="U774" s="154" t="s">
        <v>95</v>
      </c>
      <c r="V774" s="153" t="s">
        <v>88</v>
      </c>
      <c r="W774" s="153" t="s">
        <v>627</v>
      </c>
      <c r="X774" s="151" t="s">
        <v>6378</v>
      </c>
      <c r="Y774" s="151" t="s">
        <v>6378</v>
      </c>
      <c r="Z774" s="156">
        <v>5.6099999999999997E-2</v>
      </c>
      <c r="AA774" s="153" t="s">
        <v>943</v>
      </c>
      <c r="AB774" s="153" t="s">
        <v>5231</v>
      </c>
      <c r="AC774" s="153" t="s">
        <v>141</v>
      </c>
      <c r="AD774" s="157" t="s">
        <v>2057</v>
      </c>
      <c r="AE774" s="110">
        <v>1</v>
      </c>
      <c r="AF774" s="110">
        <v>92</v>
      </c>
      <c r="AG774" s="112">
        <f t="shared" si="133"/>
        <v>0</v>
      </c>
      <c r="AH774" s="110">
        <f>SUM(AG$4:AG774)</f>
        <v>19</v>
      </c>
      <c r="AI774" s="112">
        <f t="shared" si="131"/>
        <v>0</v>
      </c>
      <c r="AJ774" s="110">
        <f>COUNTIF(AI$4:AI774,"&gt;0")</f>
        <v>109</v>
      </c>
      <c r="AK774" s="110">
        <v>1</v>
      </c>
      <c r="AL774" s="110">
        <v>104</v>
      </c>
      <c r="AM774" s="172" t="str">
        <f>IF(OR(Table1[[#This Row],[Line total ordered for now]]&gt;0,Table1[[#This Row],[Line total ordered for season]]&gt;0),1,"")</f>
        <v/>
      </c>
      <c r="AN774" s="173">
        <f>COUNTIF(AM$4:AM774,"&gt;0")</f>
        <v>0</v>
      </c>
      <c r="AO774" s="173">
        <f>Table1[[#This Row],[ORDER QUANTITY
to be collected BEFORE 31.3.22]]</f>
        <v>0</v>
      </c>
      <c r="AP774" s="174">
        <f t="shared" si="132"/>
        <v>0</v>
      </c>
      <c r="AQ774" s="174">
        <f>IFERROR(INDEX(Retail!H:H,MATCH($D774,Retail!$D:$D,0)),0)</f>
        <v>0</v>
      </c>
      <c r="AR774" s="174">
        <f>IFERROR(INDEX(Retail!J:J,MATCH($D774,Retail!$D:$D,0)),0)</f>
        <v>0</v>
      </c>
      <c r="AS774" s="174">
        <f>IFERROR(INDEX('NEW2022'!H:H,MATCH($D774,'NEW2022'!D:D,0)),0)</f>
        <v>0</v>
      </c>
      <c r="AT774" s="174">
        <f>IFERROR(INDEX('NEW2022'!J:J,MATCH($D774,'NEW2022'!D:D,0)),0)</f>
        <v>0</v>
      </c>
      <c r="AU774" s="174">
        <f>IFERROR(INDEX('Quiet Items'!H:H,MATCH($D774,'Quiet Items'!D:D,0)),0)</f>
        <v>0</v>
      </c>
      <c r="AV774" s="174">
        <f>IFERROR(INDEX('Quiet Items'!J:J,MATCH($D774,'Quiet Items'!D:D,0)),0)</f>
        <v>0</v>
      </c>
      <c r="AW774" s="174">
        <f>IFERROR(INDEX('1.4G'!H:H,MATCH($D774,'1.4G'!D:D,0)),0)</f>
        <v>0</v>
      </c>
      <c r="AX774" s="174">
        <f>IFERROR(INDEX('1.4G'!J:J,MATCH($D774,'1.4G'!D:D,0)),0)</f>
        <v>0</v>
      </c>
      <c r="AY774" s="174">
        <f t="shared" si="122"/>
        <v>0</v>
      </c>
      <c r="AZ774" s="174">
        <f t="shared" si="123"/>
        <v>0</v>
      </c>
      <c r="BA774" s="175">
        <f>IFERROR(Table1[[#This Row],[Line total ordered for now]]*Table1[[#This Row],[GUARANTEED PRICE
for STOCK orders collected before 31.3.22]],0)</f>
        <v>0</v>
      </c>
      <c r="BB774" s="175">
        <f t="shared" si="134"/>
        <v>0</v>
      </c>
      <c r="BC774" s="176">
        <f>(AZ774+Table1[[#This Row],[Line total ordered for now]])*Z774</f>
        <v>0</v>
      </c>
      <c r="BD774" s="200">
        <v>70.252187580641106</v>
      </c>
      <c r="BE774" s="65"/>
      <c r="BF774" s="65"/>
      <c r="BG774" s="65"/>
      <c r="BH774" s="65"/>
      <c r="BI774" s="65"/>
      <c r="BJ774" s="65"/>
      <c r="BK774" s="65"/>
      <c r="BL774" s="55"/>
      <c r="BM774"/>
      <c r="BN774"/>
      <c r="BO774"/>
      <c r="BP774"/>
      <c r="BQ774"/>
      <c r="BR774"/>
      <c r="BS774"/>
      <c r="BT774"/>
    </row>
    <row r="775" spans="1:72" ht="15.75">
      <c r="A775" s="202">
        <v>771</v>
      </c>
      <c r="B775" s="68" t="s">
        <v>6378</v>
      </c>
      <c r="C775" s="149" t="s">
        <v>651</v>
      </c>
      <c r="D775" s="149" t="s">
        <v>2540</v>
      </c>
      <c r="E775" s="149" t="s">
        <v>2541</v>
      </c>
      <c r="F775" s="158" t="str">
        <f t="shared" si="121"/>
        <v>Video</v>
      </c>
      <c r="G775" s="187">
        <v>17</v>
      </c>
      <c r="H775" s="150"/>
      <c r="I775" s="184">
        <v>77.599999999999994</v>
      </c>
      <c r="J775" s="150"/>
      <c r="K775" s="151">
        <v>45.061473238335438</v>
      </c>
      <c r="L775" s="152">
        <v>82.0118812937705</v>
      </c>
      <c r="M775" s="152">
        <v>90.122946476670876</v>
      </c>
      <c r="N775" s="153" t="s">
        <v>148</v>
      </c>
      <c r="O775" s="154">
        <v>2</v>
      </c>
      <c r="P775" s="153">
        <v>30</v>
      </c>
      <c r="Q775" s="153" t="s">
        <v>147</v>
      </c>
      <c r="R775" s="155">
        <v>16</v>
      </c>
      <c r="S775" s="155">
        <v>2.2000000000000002</v>
      </c>
      <c r="T775" s="155">
        <v>0.3</v>
      </c>
      <c r="U775" s="154" t="s">
        <v>95</v>
      </c>
      <c r="V775" s="153" t="s">
        <v>88</v>
      </c>
      <c r="W775" s="153" t="s">
        <v>627</v>
      </c>
      <c r="X775" s="151" t="s">
        <v>6378</v>
      </c>
      <c r="Y775" s="151" t="s">
        <v>6378</v>
      </c>
      <c r="Z775" s="156">
        <v>7.0199999999999999E-2</v>
      </c>
      <c r="AA775" s="153" t="s">
        <v>624</v>
      </c>
      <c r="AB775" s="153" t="s">
        <v>5011</v>
      </c>
      <c r="AC775" s="153" t="s">
        <v>656</v>
      </c>
      <c r="AD775" s="157" t="s">
        <v>2542</v>
      </c>
      <c r="AE775" s="110">
        <v>0</v>
      </c>
      <c r="AF775" s="110">
        <v>92</v>
      </c>
      <c r="AG775" s="112">
        <f t="shared" si="133"/>
        <v>0</v>
      </c>
      <c r="AH775" s="110">
        <f>SUM(AG$4:AG775)</f>
        <v>19</v>
      </c>
      <c r="AI775" s="112">
        <f t="shared" si="131"/>
        <v>0</v>
      </c>
      <c r="AJ775" s="110">
        <f>COUNTIF(AI$4:AI775,"&gt;0")</f>
        <v>109</v>
      </c>
      <c r="AK775" s="110">
        <v>1</v>
      </c>
      <c r="AL775" s="110">
        <v>105</v>
      </c>
      <c r="AM775" s="172" t="str">
        <f>IF(OR(Table1[[#This Row],[Line total ordered for now]]&gt;0,Table1[[#This Row],[Line total ordered for season]]&gt;0),1,"")</f>
        <v/>
      </c>
      <c r="AN775" s="173">
        <f>COUNTIF(AM$4:AM775,"&gt;0")</f>
        <v>0</v>
      </c>
      <c r="AO775" s="173">
        <f>Table1[[#This Row],[ORDER QUANTITY
to be collected BEFORE 31.3.22]]</f>
        <v>0</v>
      </c>
      <c r="AP775" s="174">
        <f t="shared" si="132"/>
        <v>0</v>
      </c>
      <c r="AQ775" s="174">
        <f>IFERROR(INDEX(Retail!H:H,MATCH($D775,Retail!$D:$D,0)),0)</f>
        <v>0</v>
      </c>
      <c r="AR775" s="174">
        <f>IFERROR(INDEX(Retail!J:J,MATCH($D775,Retail!$D:$D,0)),0)</f>
        <v>0</v>
      </c>
      <c r="AS775" s="174">
        <f>IFERROR(INDEX('NEW2022'!H:H,MATCH($D775,'NEW2022'!D:D,0)),0)</f>
        <v>0</v>
      </c>
      <c r="AT775" s="174">
        <f>IFERROR(INDEX('NEW2022'!J:J,MATCH($D775,'NEW2022'!D:D,0)),0)</f>
        <v>0</v>
      </c>
      <c r="AU775" s="174">
        <f>IFERROR(INDEX('Quiet Items'!H:H,MATCH($D775,'Quiet Items'!D:D,0)),0)</f>
        <v>0</v>
      </c>
      <c r="AV775" s="174">
        <f>IFERROR(INDEX('Quiet Items'!J:J,MATCH($D775,'Quiet Items'!D:D,0)),0)</f>
        <v>0</v>
      </c>
      <c r="AW775" s="174">
        <f>IFERROR(INDEX('1.4G'!H:H,MATCH($D775,'1.4G'!D:D,0)),0)</f>
        <v>0</v>
      </c>
      <c r="AX775" s="174">
        <f>IFERROR(INDEX('1.4G'!J:J,MATCH($D775,'1.4G'!D:D,0)),0)</f>
        <v>0</v>
      </c>
      <c r="AY775" s="174">
        <f t="shared" si="122"/>
        <v>0</v>
      </c>
      <c r="AZ775" s="174">
        <f t="shared" si="123"/>
        <v>0</v>
      </c>
      <c r="BA775" s="175">
        <f>IFERROR(Table1[[#This Row],[Line total ordered for now]]*Table1[[#This Row],[GUARANTEED PRICE
for STOCK orders collected before 31.3.22]],0)</f>
        <v>0</v>
      </c>
      <c r="BB775" s="175">
        <f t="shared" si="134"/>
        <v>0</v>
      </c>
      <c r="BC775" s="176">
        <f>(AZ775+Table1[[#This Row],[Line total ordered for now]])*Z775</f>
        <v>0</v>
      </c>
      <c r="BD775" s="200">
        <v>76.60450450517024</v>
      </c>
      <c r="BE775" s="65"/>
      <c r="BF775" s="65"/>
      <c r="BG775" s="65"/>
      <c r="BH775" s="65"/>
      <c r="BI775" s="65"/>
      <c r="BJ775" s="65"/>
      <c r="BK775" s="65"/>
      <c r="BL775" s="55"/>
      <c r="BM775"/>
      <c r="BN775"/>
      <c r="BO775"/>
      <c r="BP775"/>
      <c r="BQ775"/>
      <c r="BR775"/>
      <c r="BS775"/>
      <c r="BT775"/>
    </row>
    <row r="776" spans="1:72" ht="15.75">
      <c r="A776" s="202">
        <v>772</v>
      </c>
      <c r="B776" s="68" t="s">
        <v>6378</v>
      </c>
      <c r="C776" s="149" t="s">
        <v>651</v>
      </c>
      <c r="D776" s="149" t="s">
        <v>941</v>
      </c>
      <c r="E776" s="149" t="s">
        <v>942</v>
      </c>
      <c r="F776" s="158" t="str">
        <f t="shared" si="121"/>
        <v>Video</v>
      </c>
      <c r="G776" s="187">
        <v>4</v>
      </c>
      <c r="H776" s="150"/>
      <c r="I776" s="184">
        <v>67.86</v>
      </c>
      <c r="J776" s="150"/>
      <c r="K776" s="151">
        <v>41.007726963283893</v>
      </c>
      <c r="L776" s="152">
        <v>74.634063073176691</v>
      </c>
      <c r="M776" s="152">
        <v>82.015453926567787</v>
      </c>
      <c r="N776" s="153" t="s">
        <v>148</v>
      </c>
      <c r="O776" s="154">
        <v>2</v>
      </c>
      <c r="P776" s="153">
        <v>25</v>
      </c>
      <c r="Q776" s="153" t="s">
        <v>146</v>
      </c>
      <c r="R776" s="155">
        <v>16</v>
      </c>
      <c r="S776" s="155">
        <v>2</v>
      </c>
      <c r="T776" s="155">
        <v>0.3</v>
      </c>
      <c r="U776" s="154" t="s">
        <v>95</v>
      </c>
      <c r="V776" s="153" t="s">
        <v>88</v>
      </c>
      <c r="W776" s="153" t="s">
        <v>627</v>
      </c>
      <c r="X776" s="151" t="s">
        <v>6378</v>
      </c>
      <c r="Y776" s="151" t="s">
        <v>6378</v>
      </c>
      <c r="Z776" s="156">
        <v>5.8299999999999998E-2</v>
      </c>
      <c r="AA776" s="153" t="s">
        <v>943</v>
      </c>
      <c r="AB776" s="153" t="s">
        <v>5266</v>
      </c>
      <c r="AC776" s="153" t="s">
        <v>4790</v>
      </c>
      <c r="AD776" s="157" t="s">
        <v>944</v>
      </c>
      <c r="AE776" s="110">
        <v>1</v>
      </c>
      <c r="AF776" s="110">
        <v>93</v>
      </c>
      <c r="AG776" s="112">
        <f t="shared" si="133"/>
        <v>0</v>
      </c>
      <c r="AH776" s="110">
        <f>SUM(AG$4:AG776)</f>
        <v>19</v>
      </c>
      <c r="AI776" s="112">
        <f t="shared" si="131"/>
        <v>0</v>
      </c>
      <c r="AJ776" s="110">
        <f>COUNTIF(AI$4:AI776,"&gt;0")</f>
        <v>109</v>
      </c>
      <c r="AK776" s="110">
        <v>1</v>
      </c>
      <c r="AL776" s="110">
        <v>106</v>
      </c>
      <c r="AM776" s="172" t="str">
        <f>IF(OR(Table1[[#This Row],[Line total ordered for now]]&gt;0,Table1[[#This Row],[Line total ordered for season]]&gt;0),1,"")</f>
        <v/>
      </c>
      <c r="AN776" s="173">
        <f>COUNTIF(AM$4:AM776,"&gt;0")</f>
        <v>0</v>
      </c>
      <c r="AO776" s="173">
        <f>Table1[[#This Row],[ORDER QUANTITY
to be collected BEFORE 31.3.22]]</f>
        <v>0</v>
      </c>
      <c r="AP776" s="174">
        <f t="shared" si="132"/>
        <v>0</v>
      </c>
      <c r="AQ776" s="174">
        <f>IFERROR(INDEX(Retail!H:H,MATCH($D776,Retail!$D:$D,0)),0)</f>
        <v>0</v>
      </c>
      <c r="AR776" s="174">
        <f>IFERROR(INDEX(Retail!J:J,MATCH($D776,Retail!$D:$D,0)),0)</f>
        <v>0</v>
      </c>
      <c r="AS776" s="174">
        <f>IFERROR(INDEX('NEW2022'!H:H,MATCH($D776,'NEW2022'!D:D,0)),0)</f>
        <v>0</v>
      </c>
      <c r="AT776" s="174">
        <f>IFERROR(INDEX('NEW2022'!J:J,MATCH($D776,'NEW2022'!D:D,0)),0)</f>
        <v>0</v>
      </c>
      <c r="AU776" s="174">
        <f>IFERROR(INDEX('Quiet Items'!H:H,MATCH($D776,'Quiet Items'!D:D,0)),0)</f>
        <v>0</v>
      </c>
      <c r="AV776" s="174">
        <f>IFERROR(INDEX('Quiet Items'!J:J,MATCH($D776,'Quiet Items'!D:D,0)),0)</f>
        <v>0</v>
      </c>
      <c r="AW776" s="174">
        <f>IFERROR(INDEX('1.4G'!H:H,MATCH($D776,'1.4G'!D:D,0)),0)</f>
        <v>0</v>
      </c>
      <c r="AX776" s="174">
        <f>IFERROR(INDEX('1.4G'!J:J,MATCH($D776,'1.4G'!D:D,0)),0)</f>
        <v>0</v>
      </c>
      <c r="AY776" s="174">
        <f t="shared" si="122"/>
        <v>0</v>
      </c>
      <c r="AZ776" s="174">
        <f t="shared" si="123"/>
        <v>0</v>
      </c>
      <c r="BA776" s="175">
        <f>IFERROR(Table1[[#This Row],[Line total ordered for now]]*Table1[[#This Row],[GUARANTEED PRICE
for STOCK orders collected before 31.3.22]],0)</f>
        <v>0</v>
      </c>
      <c r="BB776" s="175">
        <f t="shared" si="134"/>
        <v>0</v>
      </c>
      <c r="BC776" s="176">
        <f>(AZ776+Table1[[#This Row],[Line total ordered for now]])*Z776</f>
        <v>0</v>
      </c>
      <c r="BD776" s="200">
        <v>69.713135837582612</v>
      </c>
      <c r="BE776" s="65"/>
      <c r="BF776" s="65"/>
      <c r="BG776" s="65"/>
      <c r="BH776" s="65"/>
      <c r="BI776" s="65"/>
      <c r="BJ776" s="65"/>
      <c r="BK776" s="65"/>
      <c r="BL776" s="55"/>
      <c r="BM776"/>
      <c r="BN776"/>
      <c r="BO776"/>
      <c r="BP776"/>
      <c r="BQ776"/>
      <c r="BR776"/>
      <c r="BS776"/>
      <c r="BT776"/>
    </row>
    <row r="777" spans="1:72" ht="15.75">
      <c r="A777" s="202">
        <v>773</v>
      </c>
      <c r="B777" s="68" t="s">
        <v>6378</v>
      </c>
      <c r="C777" s="149" t="s">
        <v>257</v>
      </c>
      <c r="D777" s="149" t="s">
        <v>256</v>
      </c>
      <c r="E777" s="149" t="s">
        <v>437</v>
      </c>
      <c r="F777" s="158" t="str">
        <f t="shared" si="121"/>
        <v>Video</v>
      </c>
      <c r="G777" s="187">
        <v>0</v>
      </c>
      <c r="H777" s="150"/>
      <c r="I777" s="184">
        <v>57.85</v>
      </c>
      <c r="J777" s="150"/>
      <c r="K777" s="151">
        <v>33.92579725488411</v>
      </c>
      <c r="L777" s="152">
        <v>64.459014784279802</v>
      </c>
      <c r="M777" s="152">
        <v>67.851594509768219</v>
      </c>
      <c r="N777" s="153" t="s">
        <v>148</v>
      </c>
      <c r="O777" s="154">
        <v>2</v>
      </c>
      <c r="P777" s="153">
        <v>60</v>
      </c>
      <c r="Q777" s="153" t="s">
        <v>146</v>
      </c>
      <c r="R777" s="155">
        <v>14</v>
      </c>
      <c r="S777" s="155">
        <v>2</v>
      </c>
      <c r="T777" s="155">
        <v>0.3</v>
      </c>
      <c r="U777" s="154" t="s">
        <v>95</v>
      </c>
      <c r="V777" s="153" t="s">
        <v>88</v>
      </c>
      <c r="W777" s="153" t="s">
        <v>169</v>
      </c>
      <c r="X777" s="151">
        <v>109.99</v>
      </c>
      <c r="Y777" s="151">
        <v>82.99</v>
      </c>
      <c r="Z777" s="156">
        <v>3.9E-2</v>
      </c>
      <c r="AA777" s="153" t="s">
        <v>387</v>
      </c>
      <c r="AB777" s="153" t="s">
        <v>5300</v>
      </c>
      <c r="AC777" s="153" t="s">
        <v>4790</v>
      </c>
      <c r="AD777" s="157" t="s">
        <v>502</v>
      </c>
      <c r="AE777" s="110">
        <v>1</v>
      </c>
      <c r="AF777" s="110">
        <v>94</v>
      </c>
      <c r="AG777" s="112">
        <f t="shared" si="133"/>
        <v>0</v>
      </c>
      <c r="AH777" s="110">
        <f>SUM(AG$4:AG777)</f>
        <v>19</v>
      </c>
      <c r="AI777" s="112">
        <f t="shared" si="131"/>
        <v>1</v>
      </c>
      <c r="AJ777" s="110">
        <f>COUNTIF(AI$4:AI777,"&gt;0")</f>
        <v>110</v>
      </c>
      <c r="AK777" s="110">
        <v>1</v>
      </c>
      <c r="AL777" s="110">
        <v>107</v>
      </c>
      <c r="AM777" s="172" t="str">
        <f>IF(OR(Table1[[#This Row],[Line total ordered for now]]&gt;0,Table1[[#This Row],[Line total ordered for season]]&gt;0),1,"")</f>
        <v/>
      </c>
      <c r="AN777" s="173">
        <f>COUNTIF(AM$4:AM777,"&gt;0")</f>
        <v>0</v>
      </c>
      <c r="AO777" s="173">
        <f>Table1[[#This Row],[ORDER QUANTITY
to be collected BEFORE 31.3.22]]</f>
        <v>0</v>
      </c>
      <c r="AP777" s="174">
        <f t="shared" si="132"/>
        <v>0</v>
      </c>
      <c r="AQ777" s="174">
        <f>IFERROR(INDEX(Retail!H:H,MATCH($D777,Retail!$D:$D,0)),0)</f>
        <v>0</v>
      </c>
      <c r="AR777" s="174">
        <f>IFERROR(INDEX(Retail!J:J,MATCH($D777,Retail!$D:$D,0)),0)</f>
        <v>0</v>
      </c>
      <c r="AS777" s="174">
        <f>IFERROR(INDEX('NEW2022'!H:H,MATCH($D777,'NEW2022'!D:D,0)),0)</f>
        <v>0</v>
      </c>
      <c r="AT777" s="174">
        <f>IFERROR(INDEX('NEW2022'!J:J,MATCH($D777,'NEW2022'!D:D,0)),0)</f>
        <v>0</v>
      </c>
      <c r="AU777" s="174">
        <f>IFERROR(INDEX('Quiet Items'!H:H,MATCH($D777,'Quiet Items'!D:D,0)),0)</f>
        <v>0</v>
      </c>
      <c r="AV777" s="174">
        <f>IFERROR(INDEX('Quiet Items'!J:J,MATCH($D777,'Quiet Items'!D:D,0)),0)</f>
        <v>0</v>
      </c>
      <c r="AW777" s="174">
        <f>IFERROR(INDEX('1.4G'!H:H,MATCH($D777,'1.4G'!D:D,0)),0)</f>
        <v>0</v>
      </c>
      <c r="AX777" s="174">
        <f>IFERROR(INDEX('1.4G'!J:J,MATCH($D777,'1.4G'!D:D,0)),0)</f>
        <v>0</v>
      </c>
      <c r="AY777" s="174">
        <f t="shared" si="122"/>
        <v>0</v>
      </c>
      <c r="AZ777" s="174">
        <f t="shared" si="123"/>
        <v>0</v>
      </c>
      <c r="BA777" s="175">
        <f>IFERROR(Table1[[#This Row],[Line total ordered for now]]*Table1[[#This Row],[GUARANTEED PRICE
for STOCK orders collected before 31.3.22]],0)</f>
        <v>0</v>
      </c>
      <c r="BB777" s="175">
        <f t="shared" si="134"/>
        <v>0</v>
      </c>
      <c r="BC777" s="176">
        <f>(AZ777+Table1[[#This Row],[Line total ordered for now]])*Z777</f>
        <v>0</v>
      </c>
      <c r="BD777" s="200">
        <v>61.066435058791399</v>
      </c>
      <c r="BE777" s="65"/>
      <c r="BF777" s="65"/>
      <c r="BG777" s="65"/>
      <c r="BH777" s="65"/>
      <c r="BI777" s="65"/>
      <c r="BJ777" s="65"/>
      <c r="BK777" s="65"/>
      <c r="BL777" s="55"/>
      <c r="BM777"/>
      <c r="BN777"/>
      <c r="BO777"/>
      <c r="BP777"/>
      <c r="BQ777"/>
      <c r="BR777"/>
      <c r="BS777"/>
      <c r="BT777"/>
    </row>
    <row r="778" spans="1:72" ht="15.75">
      <c r="A778" s="202">
        <v>774</v>
      </c>
      <c r="B778" s="68" t="s">
        <v>6378</v>
      </c>
      <c r="C778" s="149" t="s">
        <v>6164</v>
      </c>
      <c r="D778" s="149" t="s">
        <v>6167</v>
      </c>
      <c r="E778" s="149" t="s">
        <v>6168</v>
      </c>
      <c r="F778" s="158" t="str">
        <f t="shared" si="121"/>
        <v>Video</v>
      </c>
      <c r="G778" s="187">
        <v>0</v>
      </c>
      <c r="H778" s="150"/>
      <c r="I778" s="184">
        <v>33.67</v>
      </c>
      <c r="J778" s="150"/>
      <c r="K778" s="151">
        <v>33.67</v>
      </c>
      <c r="L778" s="152">
        <v>31.99</v>
      </c>
      <c r="M778" s="152">
        <v>33.67</v>
      </c>
      <c r="N778" s="153" t="s">
        <v>148</v>
      </c>
      <c r="O778" s="154">
        <v>1</v>
      </c>
      <c r="P778" s="153">
        <v>45</v>
      </c>
      <c r="Q778" s="153" t="s">
        <v>147</v>
      </c>
      <c r="R778" s="155">
        <v>9</v>
      </c>
      <c r="S778" s="155">
        <v>0.98</v>
      </c>
      <c r="T778" s="155">
        <v>0</v>
      </c>
      <c r="U778" s="154" t="s">
        <v>95</v>
      </c>
      <c r="V778" s="153" t="s">
        <v>88</v>
      </c>
      <c r="W778" s="153" t="s">
        <v>169</v>
      </c>
      <c r="X778" s="151">
        <v>119.99</v>
      </c>
      <c r="Y778" s="151">
        <v>99.99</v>
      </c>
      <c r="Z778" s="156">
        <v>2.1000000000000001E-2</v>
      </c>
      <c r="AA778" s="153">
        <v>0</v>
      </c>
      <c r="AB778" s="153">
        <v>0</v>
      </c>
      <c r="AC778" s="153">
        <v>0</v>
      </c>
      <c r="AD778" s="157" t="s">
        <v>6169</v>
      </c>
      <c r="AE778" s="110">
        <v>0</v>
      </c>
      <c r="AF778" s="110">
        <v>94</v>
      </c>
      <c r="AG778" s="112">
        <f t="shared" si="133"/>
        <v>0</v>
      </c>
      <c r="AH778" s="110">
        <f>SUM(AG$4:AG778)</f>
        <v>19</v>
      </c>
      <c r="AI778" s="112">
        <f t="shared" si="131"/>
        <v>1</v>
      </c>
      <c r="AJ778" s="110">
        <f>COUNTIF(AI$4:AI778,"&gt;0")</f>
        <v>111</v>
      </c>
      <c r="AK778" s="110">
        <v>1</v>
      </c>
      <c r="AL778" s="110">
        <v>108</v>
      </c>
      <c r="AM778" s="172" t="str">
        <f>IF(OR(Table1[[#This Row],[Line total ordered for now]]&gt;0,Table1[[#This Row],[Line total ordered for season]]&gt;0),1,"")</f>
        <v/>
      </c>
      <c r="AN778" s="173">
        <f>COUNTIF(AM$4:AM778,"&gt;0")</f>
        <v>0</v>
      </c>
      <c r="AO778" s="173">
        <f>Table1[[#This Row],[ORDER QUANTITY
to be collected BEFORE 31.3.22]]</f>
        <v>0</v>
      </c>
      <c r="AP778" s="174">
        <f t="shared" si="132"/>
        <v>0</v>
      </c>
      <c r="AQ778" s="174">
        <f>IFERROR(INDEX(Retail!H:H,MATCH($D778,Retail!$D:$D,0)),0)</f>
        <v>0</v>
      </c>
      <c r="AR778" s="174">
        <f>IFERROR(INDEX(Retail!J:J,MATCH($D778,Retail!$D:$D,0)),0)</f>
        <v>0</v>
      </c>
      <c r="AS778" s="174">
        <f>IFERROR(INDEX('NEW2022'!H:H,MATCH($D778,'NEW2022'!D:D,0)),0)</f>
        <v>0</v>
      </c>
      <c r="AT778" s="174">
        <f>IFERROR(INDEX('NEW2022'!J:J,MATCH($D778,'NEW2022'!D:D,0)),0)</f>
        <v>0</v>
      </c>
      <c r="AU778" s="174">
        <f>IFERROR(INDEX('Quiet Items'!H:H,MATCH($D778,'Quiet Items'!D:D,0)),0)</f>
        <v>0</v>
      </c>
      <c r="AV778" s="174">
        <f>IFERROR(INDEX('Quiet Items'!J:J,MATCH($D778,'Quiet Items'!D:D,0)),0)</f>
        <v>0</v>
      </c>
      <c r="AW778" s="174">
        <f>IFERROR(INDEX('1.4G'!H:H,MATCH($D778,'1.4G'!D:D,0)),0)</f>
        <v>0</v>
      </c>
      <c r="AX778" s="174">
        <f>IFERROR(INDEX('1.4G'!J:J,MATCH($D778,'1.4G'!D:D,0)),0)</f>
        <v>0</v>
      </c>
      <c r="AY778" s="174">
        <f t="shared" si="122"/>
        <v>0</v>
      </c>
      <c r="AZ778" s="174">
        <f t="shared" si="123"/>
        <v>0</v>
      </c>
      <c r="BA778" s="175">
        <f>IFERROR(Table1[[#This Row],[Line total ordered for now]]*Table1[[#This Row],[GUARANTEED PRICE
for STOCK orders collected before 31.3.22]],0)</f>
        <v>0</v>
      </c>
      <c r="BB778" s="175">
        <f t="shared" si="134"/>
        <v>0</v>
      </c>
      <c r="BC778" s="176">
        <f>(AZ778+Table1[[#This Row],[Line total ordered for now]])*Z778</f>
        <v>0</v>
      </c>
      <c r="BD778" s="200">
        <v>30.303000000000001</v>
      </c>
      <c r="BE778" s="65"/>
      <c r="BF778" s="65"/>
      <c r="BG778" s="65"/>
      <c r="BH778" s="65"/>
      <c r="BI778" s="65"/>
      <c r="BJ778" s="65"/>
      <c r="BK778" s="65"/>
      <c r="BL778" s="55"/>
      <c r="BM778"/>
      <c r="BN778"/>
      <c r="BO778"/>
      <c r="BP778"/>
      <c r="BQ778"/>
      <c r="BR778"/>
      <c r="BS778"/>
      <c r="BT778"/>
    </row>
    <row r="779" spans="1:72" ht="15.75">
      <c r="A779" s="202">
        <v>775</v>
      </c>
      <c r="B779" s="68" t="s">
        <v>6378</v>
      </c>
      <c r="C779" s="149" t="s">
        <v>6164</v>
      </c>
      <c r="D779" s="149" t="s">
        <v>6162</v>
      </c>
      <c r="E779" s="149" t="s">
        <v>6163</v>
      </c>
      <c r="F779" s="158" t="str">
        <f t="shared" si="121"/>
        <v>Video</v>
      </c>
      <c r="G779" s="187">
        <v>0</v>
      </c>
      <c r="H779" s="150"/>
      <c r="I779" s="184">
        <v>33.840000000000003</v>
      </c>
      <c r="J779" s="150"/>
      <c r="K779" s="151">
        <v>33.840000000000003</v>
      </c>
      <c r="L779" s="152">
        <v>32.15</v>
      </c>
      <c r="M779" s="152">
        <v>33.840000000000003</v>
      </c>
      <c r="N779" s="153" t="s">
        <v>148</v>
      </c>
      <c r="O779" s="154">
        <v>1</v>
      </c>
      <c r="P779" s="153">
        <v>50</v>
      </c>
      <c r="Q779" s="153" t="s">
        <v>147</v>
      </c>
      <c r="R779" s="155">
        <v>9</v>
      </c>
      <c r="S779" s="155">
        <v>0.95</v>
      </c>
      <c r="T779" s="155">
        <v>0</v>
      </c>
      <c r="U779" s="154" t="s">
        <v>95</v>
      </c>
      <c r="V779" s="153" t="s">
        <v>88</v>
      </c>
      <c r="W779" s="153" t="s">
        <v>169</v>
      </c>
      <c r="X779" s="151">
        <v>119.99</v>
      </c>
      <c r="Y779" s="151">
        <v>99.99</v>
      </c>
      <c r="Z779" s="156">
        <v>1.7000000000000001E-2</v>
      </c>
      <c r="AA779" s="153" t="s">
        <v>6165</v>
      </c>
      <c r="AB779" s="153">
        <v>0</v>
      </c>
      <c r="AC779" s="153">
        <v>0</v>
      </c>
      <c r="AD779" s="157" t="s">
        <v>6166</v>
      </c>
      <c r="AE779" s="110">
        <v>0</v>
      </c>
      <c r="AF779" s="110">
        <v>94</v>
      </c>
      <c r="AG779" s="112">
        <f t="shared" si="133"/>
        <v>0</v>
      </c>
      <c r="AH779" s="110">
        <f>SUM(AG$4:AG779)</f>
        <v>19</v>
      </c>
      <c r="AI779" s="112">
        <f t="shared" si="131"/>
        <v>1</v>
      </c>
      <c r="AJ779" s="110">
        <f>COUNTIF(AI$4:AI779,"&gt;0")</f>
        <v>112</v>
      </c>
      <c r="AK779" s="110">
        <v>1</v>
      </c>
      <c r="AL779" s="110">
        <v>109</v>
      </c>
      <c r="AM779" s="172" t="str">
        <f>IF(OR(Table1[[#This Row],[Line total ordered for now]]&gt;0,Table1[[#This Row],[Line total ordered for season]]&gt;0),1,"")</f>
        <v/>
      </c>
      <c r="AN779" s="173">
        <f>COUNTIF(AM$4:AM779,"&gt;0")</f>
        <v>0</v>
      </c>
      <c r="AO779" s="173">
        <f>Table1[[#This Row],[ORDER QUANTITY
to be collected BEFORE 31.3.22]]</f>
        <v>0</v>
      </c>
      <c r="AP779" s="174">
        <f t="shared" si="132"/>
        <v>0</v>
      </c>
      <c r="AQ779" s="174">
        <f>IFERROR(INDEX(Retail!H:H,MATCH($D779,Retail!$D:$D,0)),0)</f>
        <v>0</v>
      </c>
      <c r="AR779" s="174">
        <f>IFERROR(INDEX(Retail!J:J,MATCH($D779,Retail!$D:$D,0)),0)</f>
        <v>0</v>
      </c>
      <c r="AS779" s="174">
        <f>IFERROR(INDEX('NEW2022'!H:H,MATCH($D779,'NEW2022'!D:D,0)),0)</f>
        <v>0</v>
      </c>
      <c r="AT779" s="174">
        <f>IFERROR(INDEX('NEW2022'!J:J,MATCH($D779,'NEW2022'!D:D,0)),0)</f>
        <v>0</v>
      </c>
      <c r="AU779" s="174">
        <f>IFERROR(INDEX('Quiet Items'!H:H,MATCH($D779,'Quiet Items'!D:D,0)),0)</f>
        <v>0</v>
      </c>
      <c r="AV779" s="174">
        <f>IFERROR(INDEX('Quiet Items'!J:J,MATCH($D779,'Quiet Items'!D:D,0)),0)</f>
        <v>0</v>
      </c>
      <c r="AW779" s="174">
        <f>IFERROR(INDEX('1.4G'!H:H,MATCH($D779,'1.4G'!D:D,0)),0)</f>
        <v>0</v>
      </c>
      <c r="AX779" s="174">
        <f>IFERROR(INDEX('1.4G'!J:J,MATCH($D779,'1.4G'!D:D,0)),0)</f>
        <v>0</v>
      </c>
      <c r="AY779" s="174">
        <f t="shared" si="122"/>
        <v>0</v>
      </c>
      <c r="AZ779" s="174">
        <f t="shared" si="123"/>
        <v>0</v>
      </c>
      <c r="BA779" s="175">
        <f>IFERROR(Table1[[#This Row],[Line total ordered for now]]*Table1[[#This Row],[GUARANTEED PRICE
for STOCK orders collected before 31.3.22]],0)</f>
        <v>0</v>
      </c>
      <c r="BB779" s="175">
        <f t="shared" si="134"/>
        <v>0</v>
      </c>
      <c r="BC779" s="176">
        <f>(AZ779+Table1[[#This Row],[Line total ordered for now]])*Z779</f>
        <v>0</v>
      </c>
      <c r="BD779" s="200">
        <v>30.456000000000003</v>
      </c>
      <c r="BE779" s="65"/>
      <c r="BF779" s="65"/>
      <c r="BG779" s="65"/>
      <c r="BH779" s="65"/>
      <c r="BI779" s="65"/>
      <c r="BJ779" s="65"/>
      <c r="BK779" s="65"/>
      <c r="BL779" s="55"/>
      <c r="BM779"/>
      <c r="BN779"/>
      <c r="BO779"/>
      <c r="BP779"/>
      <c r="BQ779"/>
      <c r="BR779"/>
      <c r="BS779"/>
      <c r="BT779"/>
    </row>
    <row r="780" spans="1:72" ht="15.75">
      <c r="A780" s="202">
        <v>776</v>
      </c>
      <c r="B780" s="68" t="s">
        <v>6378</v>
      </c>
      <c r="C780" s="149" t="s">
        <v>458</v>
      </c>
      <c r="D780" s="149" t="s">
        <v>6171</v>
      </c>
      <c r="E780" s="149" t="s">
        <v>6172</v>
      </c>
      <c r="F780" s="158" t="str">
        <f t="shared" si="121"/>
        <v>Video</v>
      </c>
      <c r="G780" s="187">
        <v>0</v>
      </c>
      <c r="H780" s="150"/>
      <c r="I780" s="184">
        <v>103.12</v>
      </c>
      <c r="J780" s="150"/>
      <c r="K780" s="151">
        <v>17.186666666666667</v>
      </c>
      <c r="L780" s="152">
        <v>97.96</v>
      </c>
      <c r="M780" s="152">
        <v>103.12</v>
      </c>
      <c r="N780" s="153" t="s">
        <v>150</v>
      </c>
      <c r="O780" s="154">
        <v>6</v>
      </c>
      <c r="P780" s="153">
        <v>50</v>
      </c>
      <c r="Q780" s="153" t="s">
        <v>146</v>
      </c>
      <c r="R780" s="155">
        <v>16.98</v>
      </c>
      <c r="S780" s="155">
        <v>2.93</v>
      </c>
      <c r="T780" s="155">
        <v>0</v>
      </c>
      <c r="U780" s="154" t="s">
        <v>95</v>
      </c>
      <c r="V780" s="153" t="s">
        <v>88</v>
      </c>
      <c r="W780" s="153" t="s">
        <v>169</v>
      </c>
      <c r="X780" s="151">
        <v>62.49</v>
      </c>
      <c r="Y780" s="151">
        <v>51.99</v>
      </c>
      <c r="Z780" s="156">
        <v>0.04</v>
      </c>
      <c r="AA780" s="153">
        <v>0</v>
      </c>
      <c r="AB780" s="153">
        <v>0</v>
      </c>
      <c r="AC780" s="153">
        <v>0</v>
      </c>
      <c r="AD780" s="157" t="s">
        <v>6173</v>
      </c>
      <c r="AE780" s="110">
        <v>1</v>
      </c>
      <c r="AF780" s="110">
        <v>95</v>
      </c>
      <c r="AG780" s="112">
        <f t="shared" si="133"/>
        <v>0</v>
      </c>
      <c r="AH780" s="110">
        <f>SUM(AG$4:AG780)</f>
        <v>19</v>
      </c>
      <c r="AI780" s="112">
        <f t="shared" si="131"/>
        <v>1</v>
      </c>
      <c r="AJ780" s="110">
        <f>COUNTIF(AI$4:AI780,"&gt;0")</f>
        <v>113</v>
      </c>
      <c r="AK780" s="110">
        <v>1</v>
      </c>
      <c r="AL780" s="110">
        <v>110</v>
      </c>
      <c r="AM780" s="172" t="str">
        <f>IF(OR(Table1[[#This Row],[Line total ordered for now]]&gt;0,Table1[[#This Row],[Line total ordered for season]]&gt;0),1,"")</f>
        <v/>
      </c>
      <c r="AN780" s="173">
        <f>COUNTIF(AM$4:AM780,"&gt;0")</f>
        <v>0</v>
      </c>
      <c r="AO780" s="173">
        <f>Table1[[#This Row],[ORDER QUANTITY
to be collected BEFORE 31.3.22]]</f>
        <v>0</v>
      </c>
      <c r="AP780" s="174">
        <f t="shared" si="132"/>
        <v>0</v>
      </c>
      <c r="AQ780" s="174">
        <f>IFERROR(INDEX(Retail!H:H,MATCH($D780,Retail!$D:$D,0)),0)</f>
        <v>0</v>
      </c>
      <c r="AR780" s="174">
        <f>IFERROR(INDEX(Retail!J:J,MATCH($D780,Retail!$D:$D,0)),0)</f>
        <v>0</v>
      </c>
      <c r="AS780" s="174">
        <f>IFERROR(INDEX('NEW2022'!H:H,MATCH($D780,'NEW2022'!D:D,0)),0)</f>
        <v>0</v>
      </c>
      <c r="AT780" s="174">
        <f>IFERROR(INDEX('NEW2022'!J:J,MATCH($D780,'NEW2022'!D:D,0)),0)</f>
        <v>0</v>
      </c>
      <c r="AU780" s="174">
        <f>IFERROR(INDEX('Quiet Items'!H:H,MATCH($D780,'Quiet Items'!D:D,0)),0)</f>
        <v>0</v>
      </c>
      <c r="AV780" s="174">
        <f>IFERROR(INDEX('Quiet Items'!J:J,MATCH($D780,'Quiet Items'!D:D,0)),0)</f>
        <v>0</v>
      </c>
      <c r="AW780" s="174">
        <f>IFERROR(INDEX('1.4G'!H:H,MATCH($D780,'1.4G'!D:D,0)),0)</f>
        <v>0</v>
      </c>
      <c r="AX780" s="174">
        <f>IFERROR(INDEX('1.4G'!J:J,MATCH($D780,'1.4G'!D:D,0)),0)</f>
        <v>0</v>
      </c>
      <c r="AY780" s="174">
        <f t="shared" si="122"/>
        <v>0</v>
      </c>
      <c r="AZ780" s="174">
        <f t="shared" si="123"/>
        <v>0</v>
      </c>
      <c r="BA780" s="175">
        <f>IFERROR(Table1[[#This Row],[Line total ordered for now]]*Table1[[#This Row],[GUARANTEED PRICE
for STOCK orders collected before 31.3.22]],0)</f>
        <v>0</v>
      </c>
      <c r="BB780" s="175">
        <f t="shared" si="134"/>
        <v>0</v>
      </c>
      <c r="BC780" s="176">
        <f>(AZ780+Table1[[#This Row],[Line total ordered for now]])*Z780</f>
        <v>0</v>
      </c>
      <c r="BD780" s="200">
        <v>92.808000000000007</v>
      </c>
      <c r="BE780" s="65"/>
      <c r="BF780" s="65"/>
      <c r="BG780" s="65"/>
      <c r="BH780" s="65"/>
      <c r="BI780" s="65"/>
      <c r="BJ780" s="65"/>
      <c r="BK780" s="65"/>
      <c r="BL780" s="55"/>
      <c r="BM780"/>
      <c r="BN780"/>
      <c r="BO780"/>
      <c r="BP780"/>
      <c r="BQ780"/>
      <c r="BR780"/>
      <c r="BS780"/>
      <c r="BT780"/>
    </row>
    <row r="781" spans="1:72" ht="15.75">
      <c r="A781" s="202">
        <v>777</v>
      </c>
      <c r="B781" s="68" t="s">
        <v>6378</v>
      </c>
      <c r="C781" s="149" t="s">
        <v>458</v>
      </c>
      <c r="D781" s="149" t="s">
        <v>245</v>
      </c>
      <c r="E781" s="149" t="s">
        <v>457</v>
      </c>
      <c r="F781" s="158" t="str">
        <f t="shared" si="121"/>
        <v>Video</v>
      </c>
      <c r="G781" s="187">
        <v>5</v>
      </c>
      <c r="H781" s="150"/>
      <c r="I781" s="184">
        <v>92.56</v>
      </c>
      <c r="J781" s="150"/>
      <c r="K781" s="151">
        <v>17.733675485136803</v>
      </c>
      <c r="L781" s="152">
        <v>101.08195026527979</v>
      </c>
      <c r="M781" s="152">
        <v>106.40205291082083</v>
      </c>
      <c r="N781" s="153" t="s">
        <v>150</v>
      </c>
      <c r="O781" s="154">
        <v>6</v>
      </c>
      <c r="P781" s="153">
        <v>15</v>
      </c>
      <c r="Q781" s="153" t="s">
        <v>147</v>
      </c>
      <c r="R781" s="155">
        <v>19</v>
      </c>
      <c r="S781" s="155">
        <v>3</v>
      </c>
      <c r="T781" s="155">
        <v>0.3</v>
      </c>
      <c r="U781" s="154" t="s">
        <v>95</v>
      </c>
      <c r="V781" s="153" t="s">
        <v>88</v>
      </c>
      <c r="W781" s="153">
        <v>0</v>
      </c>
      <c r="X781" s="151">
        <v>58.99</v>
      </c>
      <c r="Y781" s="151">
        <v>44.99</v>
      </c>
      <c r="Z781" s="156">
        <v>3.2000000000000001E-2</v>
      </c>
      <c r="AA781" s="153" t="s">
        <v>491</v>
      </c>
      <c r="AB781" s="153" t="s">
        <v>5271</v>
      </c>
      <c r="AC781" s="153" t="s">
        <v>4790</v>
      </c>
      <c r="AD781" s="157" t="s">
        <v>459</v>
      </c>
      <c r="AE781" s="110">
        <v>0</v>
      </c>
      <c r="AF781" s="110">
        <v>95</v>
      </c>
      <c r="AG781" s="112">
        <f t="shared" si="133"/>
        <v>0</v>
      </c>
      <c r="AH781" s="110">
        <f>SUM(AG$4:AG781)</f>
        <v>19</v>
      </c>
      <c r="AI781" s="112">
        <f t="shared" si="131"/>
        <v>1</v>
      </c>
      <c r="AJ781" s="110">
        <f>COUNTIF(AI$4:AI781,"&gt;0")</f>
        <v>114</v>
      </c>
      <c r="AK781" s="110">
        <v>1</v>
      </c>
      <c r="AL781" s="110">
        <v>111</v>
      </c>
      <c r="AM781" s="172" t="str">
        <f>IF(OR(Table1[[#This Row],[Line total ordered for now]]&gt;0,Table1[[#This Row],[Line total ordered for season]]&gt;0),1,"")</f>
        <v/>
      </c>
      <c r="AN781" s="173">
        <f>COUNTIF(AM$4:AM781,"&gt;0")</f>
        <v>0</v>
      </c>
      <c r="AO781" s="173">
        <f>Table1[[#This Row],[ORDER QUANTITY
to be collected BEFORE 31.3.22]]</f>
        <v>0</v>
      </c>
      <c r="AP781" s="174">
        <f t="shared" si="132"/>
        <v>0</v>
      </c>
      <c r="AQ781" s="174">
        <f>IFERROR(INDEX(Retail!H:H,MATCH($D781,Retail!$D:$D,0)),0)</f>
        <v>0</v>
      </c>
      <c r="AR781" s="174">
        <f>IFERROR(INDEX(Retail!J:J,MATCH($D781,Retail!$D:$D,0)),0)</f>
        <v>0</v>
      </c>
      <c r="AS781" s="174">
        <f>IFERROR(INDEX('NEW2022'!H:H,MATCH($D781,'NEW2022'!D:D,0)),0)</f>
        <v>0</v>
      </c>
      <c r="AT781" s="174">
        <f>IFERROR(INDEX('NEW2022'!J:J,MATCH($D781,'NEW2022'!D:D,0)),0)</f>
        <v>0</v>
      </c>
      <c r="AU781" s="174">
        <f>IFERROR(INDEX('Quiet Items'!H:H,MATCH($D781,'Quiet Items'!D:D,0)),0)</f>
        <v>0</v>
      </c>
      <c r="AV781" s="174">
        <f>IFERROR(INDEX('Quiet Items'!J:J,MATCH($D781,'Quiet Items'!D:D,0)),0)</f>
        <v>0</v>
      </c>
      <c r="AW781" s="174">
        <f>IFERROR(INDEX('1.4G'!H:H,MATCH($D781,'1.4G'!D:D,0)),0)</f>
        <v>0</v>
      </c>
      <c r="AX781" s="174">
        <f>IFERROR(INDEX('1.4G'!J:J,MATCH($D781,'1.4G'!D:D,0)),0)</f>
        <v>0</v>
      </c>
      <c r="AY781" s="174">
        <f t="shared" si="122"/>
        <v>0</v>
      </c>
      <c r="AZ781" s="174">
        <f t="shared" si="123"/>
        <v>0</v>
      </c>
      <c r="BA781" s="175">
        <f>IFERROR(Table1[[#This Row],[Line total ordered for now]]*Table1[[#This Row],[GUARANTEED PRICE
for STOCK orders collected before 31.3.22]],0)</f>
        <v>0</v>
      </c>
      <c r="BB781" s="175">
        <f t="shared" si="134"/>
        <v>0</v>
      </c>
      <c r="BC781" s="176">
        <f>(AZ781+Table1[[#This Row],[Line total ordered for now]])*Z781</f>
        <v>0</v>
      </c>
      <c r="BD781" s="200">
        <v>95.761847619738745</v>
      </c>
      <c r="BE781" s="65"/>
      <c r="BF781" s="65"/>
      <c r="BG781" s="65"/>
      <c r="BH781" s="65"/>
      <c r="BI781" s="65"/>
      <c r="BJ781" s="65"/>
      <c r="BK781" s="65"/>
      <c r="BL781" s="55"/>
      <c r="BM781"/>
      <c r="BN781"/>
      <c r="BO781"/>
      <c r="BP781"/>
      <c r="BQ781"/>
      <c r="BR781"/>
      <c r="BS781"/>
      <c r="BT781"/>
    </row>
    <row r="782" spans="1:72" ht="15.75">
      <c r="A782" s="202">
        <v>778</v>
      </c>
      <c r="B782" s="68" t="s">
        <v>6378</v>
      </c>
      <c r="C782" s="149" t="s">
        <v>177</v>
      </c>
      <c r="D782" s="149" t="s">
        <v>48</v>
      </c>
      <c r="E782" s="149" t="s">
        <v>338</v>
      </c>
      <c r="F782" s="158" t="str">
        <f t="shared" si="121"/>
        <v>Video</v>
      </c>
      <c r="G782" s="187">
        <v>0</v>
      </c>
      <c r="H782" s="150"/>
      <c r="I782" s="184">
        <v>90.87</v>
      </c>
      <c r="J782" s="150"/>
      <c r="K782" s="151">
        <v>27.494043006676343</v>
      </c>
      <c r="L782" s="152">
        <v>104.4773634253701</v>
      </c>
      <c r="M782" s="152">
        <v>109.97617202670537</v>
      </c>
      <c r="N782" s="153" t="s">
        <v>150</v>
      </c>
      <c r="O782" s="154">
        <v>4</v>
      </c>
      <c r="P782" s="153">
        <v>25</v>
      </c>
      <c r="Q782" s="153" t="s">
        <v>147</v>
      </c>
      <c r="R782" s="155">
        <v>12</v>
      </c>
      <c r="S782" s="155">
        <v>4</v>
      </c>
      <c r="T782" s="155">
        <v>0.3</v>
      </c>
      <c r="U782" s="154" t="s">
        <v>95</v>
      </c>
      <c r="V782" s="153" t="s">
        <v>88</v>
      </c>
      <c r="W782" s="153" t="s">
        <v>169</v>
      </c>
      <c r="X782" s="151">
        <v>86.99</v>
      </c>
      <c r="Y782" s="151">
        <v>64.989999999999995</v>
      </c>
      <c r="Z782" s="156">
        <v>5.7231999999999998E-2</v>
      </c>
      <c r="AA782" s="153" t="s">
        <v>178</v>
      </c>
      <c r="AB782" s="153" t="s">
        <v>5887</v>
      </c>
      <c r="AC782" s="153" t="s">
        <v>6061</v>
      </c>
      <c r="AD782" s="157" t="s">
        <v>547</v>
      </c>
      <c r="AE782" s="110">
        <v>0</v>
      </c>
      <c r="AF782" s="110">
        <v>95</v>
      </c>
      <c r="AG782" s="112">
        <f t="shared" si="133"/>
        <v>0</v>
      </c>
      <c r="AH782" s="110">
        <f>SUM(AG$4:AG782)</f>
        <v>19</v>
      </c>
      <c r="AI782" s="112">
        <f t="shared" si="131"/>
        <v>1</v>
      </c>
      <c r="AJ782" s="110">
        <f>COUNTIF(AI$4:AI782,"&gt;0")</f>
        <v>115</v>
      </c>
      <c r="AK782" s="110">
        <v>1</v>
      </c>
      <c r="AL782" s="110">
        <v>112</v>
      </c>
      <c r="AM782" s="172" t="str">
        <f>IF(OR(Table1[[#This Row],[Line total ordered for now]]&gt;0,Table1[[#This Row],[Line total ordered for season]]&gt;0),1,"")</f>
        <v/>
      </c>
      <c r="AN782" s="173">
        <f>COUNTIF(AM$4:AM782,"&gt;0")</f>
        <v>0</v>
      </c>
      <c r="AO782" s="173">
        <f>Table1[[#This Row],[ORDER QUANTITY
to be collected BEFORE 31.3.22]]</f>
        <v>0</v>
      </c>
      <c r="AP782" s="174">
        <f t="shared" si="132"/>
        <v>0</v>
      </c>
      <c r="AQ782" s="174">
        <f>IFERROR(INDEX(Retail!H:H,MATCH($D782,Retail!$D:$D,0)),0)</f>
        <v>0</v>
      </c>
      <c r="AR782" s="174">
        <f>IFERROR(INDEX(Retail!J:J,MATCH($D782,Retail!$D:$D,0)),0)</f>
        <v>0</v>
      </c>
      <c r="AS782" s="174">
        <f>IFERROR(INDEX('NEW2022'!H:H,MATCH($D782,'NEW2022'!D:D,0)),0)</f>
        <v>0</v>
      </c>
      <c r="AT782" s="174">
        <f>IFERROR(INDEX('NEW2022'!J:J,MATCH($D782,'NEW2022'!D:D,0)),0)</f>
        <v>0</v>
      </c>
      <c r="AU782" s="174">
        <f>IFERROR(INDEX('Quiet Items'!H:H,MATCH($D782,'Quiet Items'!D:D,0)),0)</f>
        <v>0</v>
      </c>
      <c r="AV782" s="174">
        <f>IFERROR(INDEX('Quiet Items'!J:J,MATCH($D782,'Quiet Items'!D:D,0)),0)</f>
        <v>0</v>
      </c>
      <c r="AW782" s="174">
        <f>IFERROR(INDEX('1.4G'!H:H,MATCH($D782,'1.4G'!D:D,0)),0)</f>
        <v>0</v>
      </c>
      <c r="AX782" s="174">
        <f>IFERROR(INDEX('1.4G'!J:J,MATCH($D782,'1.4G'!D:D,0)),0)</f>
        <v>0</v>
      </c>
      <c r="AY782" s="174">
        <f t="shared" si="122"/>
        <v>0</v>
      </c>
      <c r="AZ782" s="174">
        <f t="shared" si="123"/>
        <v>0</v>
      </c>
      <c r="BA782" s="175">
        <f>IFERROR(Table1[[#This Row],[Line total ordered for now]]*Table1[[#This Row],[GUARANTEED PRICE
for STOCK orders collected before 31.3.22]],0)</f>
        <v>0</v>
      </c>
      <c r="BB782" s="175">
        <f t="shared" si="134"/>
        <v>0</v>
      </c>
      <c r="BC782" s="176">
        <f>(AZ782+Table1[[#This Row],[Line total ordered for now]])*Z782</f>
        <v>0</v>
      </c>
      <c r="BD782" s="200">
        <v>98.978554824034831</v>
      </c>
      <c r="BE782" s="65"/>
      <c r="BF782" s="65"/>
      <c r="BG782" s="65"/>
      <c r="BH782" s="65"/>
      <c r="BI782" s="65"/>
      <c r="BJ782" s="65"/>
      <c r="BK782" s="65"/>
      <c r="BL782" s="55"/>
      <c r="BM782"/>
      <c r="BN782"/>
      <c r="BO782"/>
      <c r="BP782"/>
      <c r="BQ782"/>
      <c r="BR782"/>
      <c r="BS782"/>
      <c r="BT782"/>
    </row>
    <row r="783" spans="1:72" ht="15.75">
      <c r="A783" s="202">
        <v>779</v>
      </c>
      <c r="B783" s="68" t="s">
        <v>6378</v>
      </c>
      <c r="C783" s="149" t="s">
        <v>177</v>
      </c>
      <c r="D783" s="149" t="s">
        <v>3517</v>
      </c>
      <c r="E783" s="149" t="s">
        <v>3518</v>
      </c>
      <c r="F783" s="158" t="str">
        <f t="shared" si="121"/>
        <v>Video</v>
      </c>
      <c r="G783" s="187">
        <v>46</v>
      </c>
      <c r="H783" s="150"/>
      <c r="I783" s="184">
        <v>89.83</v>
      </c>
      <c r="J783" s="150"/>
      <c r="K783" s="151">
        <v>51.205000000000005</v>
      </c>
      <c r="L783" s="152">
        <v>93.193100000000015</v>
      </c>
      <c r="M783" s="152">
        <v>102.41000000000001</v>
      </c>
      <c r="N783" s="153" t="s">
        <v>148</v>
      </c>
      <c r="O783" s="154">
        <v>2</v>
      </c>
      <c r="P783" s="153">
        <v>6</v>
      </c>
      <c r="Q783" s="153" t="s">
        <v>147</v>
      </c>
      <c r="R783" s="155">
        <v>20</v>
      </c>
      <c r="S783" s="155">
        <v>3</v>
      </c>
      <c r="T783" s="155">
        <v>0.3</v>
      </c>
      <c r="U783" s="154" t="s">
        <v>94</v>
      </c>
      <c r="V783" s="153" t="s">
        <v>89</v>
      </c>
      <c r="W783" s="153" t="s">
        <v>627</v>
      </c>
      <c r="X783" s="151" t="s">
        <v>6378</v>
      </c>
      <c r="Y783" s="151" t="s">
        <v>6378</v>
      </c>
      <c r="Z783" s="156">
        <v>8.3000000000000004E-2</v>
      </c>
      <c r="AA783" s="153" t="s">
        <v>769</v>
      </c>
      <c r="AB783" s="153" t="s">
        <v>5178</v>
      </c>
      <c r="AC783" s="153" t="s">
        <v>2412</v>
      </c>
      <c r="AD783" s="157" t="s">
        <v>3519</v>
      </c>
      <c r="AE783" s="110">
        <v>0</v>
      </c>
      <c r="AF783" s="110">
        <v>95</v>
      </c>
      <c r="AG783" s="112">
        <f t="shared" si="133"/>
        <v>0</v>
      </c>
      <c r="AH783" s="110">
        <f>SUM(AG$4:AG783)</f>
        <v>19</v>
      </c>
      <c r="AI783" s="112">
        <f t="shared" si="131"/>
        <v>0</v>
      </c>
      <c r="AJ783" s="110">
        <f>COUNTIF(AI$4:AI783,"&gt;0")</f>
        <v>115</v>
      </c>
      <c r="AK783" s="110">
        <v>0</v>
      </c>
      <c r="AL783" s="110">
        <v>112</v>
      </c>
      <c r="AM783" s="172" t="str">
        <f>IF(OR(Table1[[#This Row],[Line total ordered for now]]&gt;0,Table1[[#This Row],[Line total ordered for season]]&gt;0),1,"")</f>
        <v/>
      </c>
      <c r="AN783" s="173">
        <f>COUNTIF(AM$4:AM783,"&gt;0")</f>
        <v>0</v>
      </c>
      <c r="AO783" s="173">
        <f>Table1[[#This Row],[ORDER QUANTITY
to be collected BEFORE 31.3.22]]</f>
        <v>0</v>
      </c>
      <c r="AP783" s="174">
        <f t="shared" si="132"/>
        <v>0</v>
      </c>
      <c r="AQ783" s="174">
        <f>IFERROR(INDEX(Retail!H:H,MATCH($D783,Retail!$D:$D,0)),0)</f>
        <v>0</v>
      </c>
      <c r="AR783" s="174">
        <f>IFERROR(INDEX(Retail!J:J,MATCH($D783,Retail!$D:$D,0)),0)</f>
        <v>0</v>
      </c>
      <c r="AS783" s="174">
        <f>IFERROR(INDEX('NEW2022'!H:H,MATCH($D783,'NEW2022'!D:D,0)),0)</f>
        <v>0</v>
      </c>
      <c r="AT783" s="174">
        <f>IFERROR(INDEX('NEW2022'!J:J,MATCH($D783,'NEW2022'!D:D,0)),0)</f>
        <v>0</v>
      </c>
      <c r="AU783" s="174">
        <f>IFERROR(INDEX('Quiet Items'!H:H,MATCH($D783,'Quiet Items'!D:D,0)),0)</f>
        <v>0</v>
      </c>
      <c r="AV783" s="174">
        <f>IFERROR(INDEX('Quiet Items'!J:J,MATCH($D783,'Quiet Items'!D:D,0)),0)</f>
        <v>0</v>
      </c>
      <c r="AW783" s="174">
        <f>IFERROR(INDEX('1.4G'!H:H,MATCH($D783,'1.4G'!D:D,0)),0)</f>
        <v>0</v>
      </c>
      <c r="AX783" s="174">
        <f>IFERROR(INDEX('1.4G'!J:J,MATCH($D783,'1.4G'!D:D,0)),0)</f>
        <v>0</v>
      </c>
      <c r="AY783" s="174">
        <f t="shared" si="122"/>
        <v>0</v>
      </c>
      <c r="AZ783" s="174">
        <f t="shared" si="123"/>
        <v>0</v>
      </c>
      <c r="BA783" s="175">
        <f>IFERROR(Table1[[#This Row],[Line total ordered for now]]*Table1[[#This Row],[GUARANTEED PRICE
for STOCK orders collected before 31.3.22]],0)</f>
        <v>0</v>
      </c>
      <c r="BB783" s="175">
        <f t="shared" si="134"/>
        <v>0</v>
      </c>
      <c r="BC783" s="176">
        <f>(AZ783+Table1[[#This Row],[Line total ordered for now]])*Z783</f>
        <v>0</v>
      </c>
      <c r="BD783" s="200">
        <v>87.048500000000004</v>
      </c>
      <c r="BE783" s="65"/>
      <c r="BF783" s="65"/>
      <c r="BG783" s="65"/>
      <c r="BH783" s="65"/>
      <c r="BI783" s="65"/>
      <c r="BJ783" s="65"/>
      <c r="BK783" s="65"/>
      <c r="BL783" s="55"/>
      <c r="BM783"/>
      <c r="BN783"/>
      <c r="BO783"/>
      <c r="BP783"/>
      <c r="BQ783"/>
      <c r="BR783"/>
      <c r="BS783"/>
      <c r="BT783"/>
    </row>
    <row r="784" spans="1:72" ht="15.75">
      <c r="A784" s="202">
        <v>780</v>
      </c>
      <c r="B784" s="68" t="s">
        <v>6377</v>
      </c>
      <c r="C784" s="149" t="s">
        <v>177</v>
      </c>
      <c r="D784" s="149" t="s">
        <v>6260</v>
      </c>
      <c r="E784" s="149" t="s">
        <v>6261</v>
      </c>
      <c r="F784" s="158" t="str">
        <f t="shared" si="121"/>
        <v>Video</v>
      </c>
      <c r="G784" s="187">
        <v>0</v>
      </c>
      <c r="H784" s="150"/>
      <c r="I784" s="184">
        <v>54.55</v>
      </c>
      <c r="J784" s="150"/>
      <c r="K784" s="151">
        <v>54.55</v>
      </c>
      <c r="L784" s="152">
        <v>49.640499999999996</v>
      </c>
      <c r="M784" s="152">
        <v>54.55</v>
      </c>
      <c r="N784" s="153" t="s">
        <v>148</v>
      </c>
      <c r="O784" s="154">
        <v>1</v>
      </c>
      <c r="P784" s="153">
        <v>15</v>
      </c>
      <c r="Q784" s="153">
        <v>0</v>
      </c>
      <c r="R784" s="155">
        <v>0</v>
      </c>
      <c r="S784" s="155">
        <v>0</v>
      </c>
      <c r="T784" s="155">
        <v>0</v>
      </c>
      <c r="U784" s="154" t="s">
        <v>6378</v>
      </c>
      <c r="V784" s="153">
        <v>0</v>
      </c>
      <c r="W784" s="153">
        <v>0</v>
      </c>
      <c r="X784" s="151" t="s">
        <v>6378</v>
      </c>
      <c r="Y784" s="151" t="s">
        <v>6378</v>
      </c>
      <c r="Z784" s="156">
        <v>3.5999999999999997E-2</v>
      </c>
      <c r="AA784" s="153">
        <v>0</v>
      </c>
      <c r="AB784" s="153">
        <v>0</v>
      </c>
      <c r="AC784" s="153">
        <v>0</v>
      </c>
      <c r="AD784" s="157" t="s">
        <v>6262</v>
      </c>
      <c r="AE784" s="110">
        <v>0</v>
      </c>
      <c r="AF784" s="110">
        <v>95</v>
      </c>
      <c r="AG784" s="112">
        <f t="shared" si="133"/>
        <v>1</v>
      </c>
      <c r="AH784" s="110">
        <f>SUM(AG$4:AG784)</f>
        <v>20</v>
      </c>
      <c r="AI784" s="112">
        <f t="shared" si="131"/>
        <v>0</v>
      </c>
      <c r="AJ784" s="110">
        <f>COUNTIF(AI$4:AI784,"&gt;0")</f>
        <v>115</v>
      </c>
      <c r="AK784" s="110">
        <v>0</v>
      </c>
      <c r="AL784" s="110">
        <v>112</v>
      </c>
      <c r="AM784" s="172" t="str">
        <f>IF(OR(Table1[[#This Row],[Line total ordered for now]]&gt;0,Table1[[#This Row],[Line total ordered for season]]&gt;0),1,"")</f>
        <v/>
      </c>
      <c r="AN784" s="173">
        <f>COUNTIF(AM$4:AM784,"&gt;0")</f>
        <v>0</v>
      </c>
      <c r="AO784" s="173">
        <f>Table1[[#This Row],[ORDER QUANTITY
to be collected BEFORE 31.3.22]]</f>
        <v>0</v>
      </c>
      <c r="AP784" s="174">
        <f t="shared" si="132"/>
        <v>0</v>
      </c>
      <c r="AQ784" s="174">
        <f>IFERROR(INDEX(Retail!H:H,MATCH($D784,Retail!$D:$D,0)),0)</f>
        <v>0</v>
      </c>
      <c r="AR784" s="174">
        <f>IFERROR(INDEX(Retail!J:J,MATCH($D784,Retail!$D:$D,0)),0)</f>
        <v>0</v>
      </c>
      <c r="AS784" s="174">
        <f>IFERROR(INDEX('NEW2022'!H:H,MATCH($D784,'NEW2022'!D:D,0)),0)</f>
        <v>0</v>
      </c>
      <c r="AT784" s="174">
        <f>IFERROR(INDEX('NEW2022'!J:J,MATCH($D784,'NEW2022'!D:D,0)),0)</f>
        <v>0</v>
      </c>
      <c r="AU784" s="174">
        <f>IFERROR(INDEX('Quiet Items'!H:H,MATCH($D784,'Quiet Items'!D:D,0)),0)</f>
        <v>0</v>
      </c>
      <c r="AV784" s="174">
        <f>IFERROR(INDEX('Quiet Items'!J:J,MATCH($D784,'Quiet Items'!D:D,0)),0)</f>
        <v>0</v>
      </c>
      <c r="AW784" s="174">
        <f>IFERROR(INDEX('1.4G'!H:H,MATCH($D784,'1.4G'!D:D,0)),0)</f>
        <v>0</v>
      </c>
      <c r="AX784" s="174">
        <f>IFERROR(INDEX('1.4G'!J:J,MATCH($D784,'1.4G'!D:D,0)),0)</f>
        <v>0</v>
      </c>
      <c r="AY784" s="174">
        <f t="shared" si="122"/>
        <v>0</v>
      </c>
      <c r="AZ784" s="174">
        <f t="shared" si="123"/>
        <v>0</v>
      </c>
      <c r="BA784" s="175">
        <f>IFERROR(Table1[[#This Row],[Line total ordered for now]]*Table1[[#This Row],[GUARANTEED PRICE
for STOCK orders collected before 31.3.22]],0)</f>
        <v>0</v>
      </c>
      <c r="BB784" s="175">
        <f t="shared" si="134"/>
        <v>0</v>
      </c>
      <c r="BC784" s="176">
        <f>(AZ784+Table1[[#This Row],[Line total ordered for now]])*Z784</f>
        <v>0</v>
      </c>
      <c r="BD784" s="200">
        <v>46.3675</v>
      </c>
      <c r="BE784" s="65"/>
      <c r="BF784" s="65"/>
      <c r="BG784" s="65"/>
      <c r="BH784" s="65"/>
      <c r="BI784" s="65"/>
      <c r="BJ784" s="65"/>
      <c r="BK784" s="65"/>
      <c r="BL784" s="55"/>
      <c r="BM784"/>
      <c r="BN784"/>
      <c r="BO784"/>
      <c r="BP784"/>
      <c r="BQ784"/>
      <c r="BR784"/>
      <c r="BS784"/>
      <c r="BT784"/>
    </row>
    <row r="785" spans="1:72" ht="15.75">
      <c r="A785" s="202">
        <v>781</v>
      </c>
      <c r="B785" s="68" t="s">
        <v>6378</v>
      </c>
      <c r="C785" s="149" t="s">
        <v>177</v>
      </c>
      <c r="D785" s="149" t="s">
        <v>1026</v>
      </c>
      <c r="E785" s="149" t="s">
        <v>1027</v>
      </c>
      <c r="F785" s="158" t="str">
        <f t="shared" si="121"/>
        <v>Video</v>
      </c>
      <c r="G785" s="187">
        <v>10</v>
      </c>
      <c r="H785" s="150"/>
      <c r="I785" s="184">
        <v>48.9</v>
      </c>
      <c r="J785" s="150"/>
      <c r="K785" s="151">
        <v>55.75</v>
      </c>
      <c r="L785" s="152">
        <v>50.732500000000002</v>
      </c>
      <c r="M785" s="152">
        <v>55.75</v>
      </c>
      <c r="N785" s="153" t="s">
        <v>148</v>
      </c>
      <c r="O785" s="154">
        <v>1</v>
      </c>
      <c r="P785" s="153">
        <v>17</v>
      </c>
      <c r="Q785" s="153" t="s">
        <v>147</v>
      </c>
      <c r="R785" s="155">
        <v>9</v>
      </c>
      <c r="S785" s="155">
        <v>1.32</v>
      </c>
      <c r="T785" s="155">
        <v>0.3</v>
      </c>
      <c r="U785" s="154" t="s">
        <v>94</v>
      </c>
      <c r="V785" s="153" t="s">
        <v>89</v>
      </c>
      <c r="W785" s="153" t="s">
        <v>627</v>
      </c>
      <c r="X785" s="151" t="s">
        <v>6378</v>
      </c>
      <c r="Y785" s="151" t="s">
        <v>6378</v>
      </c>
      <c r="Z785" s="156">
        <v>4.5100000000000001E-2</v>
      </c>
      <c r="AA785" s="153" t="s">
        <v>624</v>
      </c>
      <c r="AB785" s="153" t="s">
        <v>5209</v>
      </c>
      <c r="AC785" s="153" t="s">
        <v>2412</v>
      </c>
      <c r="AD785" s="157" t="s">
        <v>1028</v>
      </c>
      <c r="AE785" s="110">
        <v>0</v>
      </c>
      <c r="AF785" s="110">
        <v>95</v>
      </c>
      <c r="AG785" s="112">
        <f t="shared" si="133"/>
        <v>0</v>
      </c>
      <c r="AH785" s="110">
        <f>SUM(AG$4:AG785)</f>
        <v>20</v>
      </c>
      <c r="AI785" s="112">
        <f t="shared" si="131"/>
        <v>0</v>
      </c>
      <c r="AJ785" s="110">
        <f>COUNTIF(AI$4:AI785,"&gt;0")</f>
        <v>115</v>
      </c>
      <c r="AK785" s="110">
        <v>0</v>
      </c>
      <c r="AL785" s="110">
        <v>112</v>
      </c>
      <c r="AM785" s="172" t="str">
        <f>IF(OR(Table1[[#This Row],[Line total ordered for now]]&gt;0,Table1[[#This Row],[Line total ordered for season]]&gt;0),1,"")</f>
        <v/>
      </c>
      <c r="AN785" s="173">
        <f>COUNTIF(AM$4:AM785,"&gt;0")</f>
        <v>0</v>
      </c>
      <c r="AO785" s="173">
        <f>Table1[[#This Row],[ORDER QUANTITY
to be collected BEFORE 31.3.22]]</f>
        <v>0</v>
      </c>
      <c r="AP785" s="174">
        <f t="shared" si="132"/>
        <v>0</v>
      </c>
      <c r="AQ785" s="174">
        <f>IFERROR(INDEX(Retail!H:H,MATCH($D785,Retail!$D:$D,0)),0)</f>
        <v>0</v>
      </c>
      <c r="AR785" s="174">
        <f>IFERROR(INDEX(Retail!J:J,MATCH($D785,Retail!$D:$D,0)),0)</f>
        <v>0</v>
      </c>
      <c r="AS785" s="174">
        <f>IFERROR(INDEX('NEW2022'!H:H,MATCH($D785,'NEW2022'!D:D,0)),0)</f>
        <v>0</v>
      </c>
      <c r="AT785" s="174">
        <f>IFERROR(INDEX('NEW2022'!J:J,MATCH($D785,'NEW2022'!D:D,0)),0)</f>
        <v>0</v>
      </c>
      <c r="AU785" s="174">
        <f>IFERROR(INDEX('Quiet Items'!H:H,MATCH($D785,'Quiet Items'!D:D,0)),0)</f>
        <v>0</v>
      </c>
      <c r="AV785" s="174">
        <f>IFERROR(INDEX('Quiet Items'!J:J,MATCH($D785,'Quiet Items'!D:D,0)),0)</f>
        <v>0</v>
      </c>
      <c r="AW785" s="174">
        <f>IFERROR(INDEX('1.4G'!H:H,MATCH($D785,'1.4G'!D:D,0)),0)</f>
        <v>0</v>
      </c>
      <c r="AX785" s="174">
        <f>IFERROR(INDEX('1.4G'!J:J,MATCH($D785,'1.4G'!D:D,0)),0)</f>
        <v>0</v>
      </c>
      <c r="AY785" s="174">
        <f t="shared" si="122"/>
        <v>0</v>
      </c>
      <c r="AZ785" s="174">
        <f t="shared" si="123"/>
        <v>0</v>
      </c>
      <c r="BA785" s="175">
        <f>IFERROR(Table1[[#This Row],[Line total ordered for now]]*Table1[[#This Row],[GUARANTEED PRICE
for STOCK orders collected before 31.3.22]],0)</f>
        <v>0</v>
      </c>
      <c r="BB785" s="175">
        <f t="shared" si="134"/>
        <v>0</v>
      </c>
      <c r="BC785" s="176">
        <f>(AZ785+Table1[[#This Row],[Line total ordered for now]])*Z785</f>
        <v>0</v>
      </c>
      <c r="BD785" s="200">
        <v>47.387499999999996</v>
      </c>
      <c r="BE785" s="65"/>
      <c r="BF785" s="65"/>
      <c r="BG785" s="65"/>
      <c r="BH785" s="65"/>
      <c r="BI785" s="65"/>
      <c r="BJ785" s="65"/>
      <c r="BK785" s="65"/>
      <c r="BL785" s="55"/>
      <c r="BM785"/>
      <c r="BN785"/>
      <c r="BO785"/>
      <c r="BP785"/>
      <c r="BQ785"/>
      <c r="BR785"/>
      <c r="BS785"/>
      <c r="BT785"/>
    </row>
    <row r="786" spans="1:72" ht="15.75">
      <c r="A786" s="202">
        <v>782</v>
      </c>
      <c r="B786" s="68" t="s">
        <v>6377</v>
      </c>
      <c r="C786" s="149" t="s">
        <v>177</v>
      </c>
      <c r="D786" s="149" t="s">
        <v>6203</v>
      </c>
      <c r="E786" s="149" t="s">
        <v>6204</v>
      </c>
      <c r="F786" s="158" t="str">
        <f t="shared" si="121"/>
        <v>Video</v>
      </c>
      <c r="G786" s="187">
        <v>0</v>
      </c>
      <c r="H786" s="150"/>
      <c r="I786" s="184">
        <v>120.1</v>
      </c>
      <c r="J786" s="150"/>
      <c r="K786" s="151">
        <v>60.05</v>
      </c>
      <c r="L786" s="152">
        <v>109.291</v>
      </c>
      <c r="M786" s="152">
        <v>120.1</v>
      </c>
      <c r="N786" s="153" t="s">
        <v>148</v>
      </c>
      <c r="O786" s="154">
        <v>2</v>
      </c>
      <c r="P786" s="153">
        <v>25</v>
      </c>
      <c r="Q786" s="153">
        <v>0</v>
      </c>
      <c r="R786" s="155">
        <v>0</v>
      </c>
      <c r="S786" s="155">
        <v>0</v>
      </c>
      <c r="T786" s="155">
        <v>0</v>
      </c>
      <c r="U786" s="154" t="s">
        <v>6378</v>
      </c>
      <c r="V786" s="153">
        <v>0</v>
      </c>
      <c r="W786" s="153">
        <v>0</v>
      </c>
      <c r="X786" s="151" t="s">
        <v>6378</v>
      </c>
      <c r="Y786" s="151" t="s">
        <v>6378</v>
      </c>
      <c r="Z786" s="156">
        <v>9.0160000000000004E-2</v>
      </c>
      <c r="AA786" s="153">
        <v>0</v>
      </c>
      <c r="AB786" s="153">
        <v>0</v>
      </c>
      <c r="AC786" s="153">
        <v>0</v>
      </c>
      <c r="AD786" s="157" t="s">
        <v>6205</v>
      </c>
      <c r="AE786" s="110">
        <v>0</v>
      </c>
      <c r="AF786" s="110">
        <v>95</v>
      </c>
      <c r="AG786" s="112">
        <f t="shared" si="133"/>
        <v>1</v>
      </c>
      <c r="AH786" s="110">
        <f>SUM(AG$4:AG786)</f>
        <v>21</v>
      </c>
      <c r="AI786" s="112">
        <f t="shared" si="131"/>
        <v>0</v>
      </c>
      <c r="AJ786" s="110">
        <f>COUNTIF(AI$4:AI786,"&gt;0")</f>
        <v>115</v>
      </c>
      <c r="AK786" s="110">
        <v>0</v>
      </c>
      <c r="AL786" s="110">
        <v>112</v>
      </c>
      <c r="AM786" s="172" t="str">
        <f>IF(OR(Table1[[#This Row],[Line total ordered for now]]&gt;0,Table1[[#This Row],[Line total ordered for season]]&gt;0),1,"")</f>
        <v/>
      </c>
      <c r="AN786" s="173">
        <f>COUNTIF(AM$4:AM786,"&gt;0")</f>
        <v>0</v>
      </c>
      <c r="AO786" s="173">
        <f>Table1[[#This Row],[ORDER QUANTITY
to be collected BEFORE 31.3.22]]</f>
        <v>0</v>
      </c>
      <c r="AP786" s="174">
        <f t="shared" si="132"/>
        <v>0</v>
      </c>
      <c r="AQ786" s="174">
        <f>IFERROR(INDEX(Retail!H:H,MATCH($D786,Retail!$D:$D,0)),0)</f>
        <v>0</v>
      </c>
      <c r="AR786" s="174">
        <f>IFERROR(INDEX(Retail!J:J,MATCH($D786,Retail!$D:$D,0)),0)</f>
        <v>0</v>
      </c>
      <c r="AS786" s="174">
        <f>IFERROR(INDEX('NEW2022'!H:H,MATCH($D786,'NEW2022'!D:D,0)),0)</f>
        <v>0</v>
      </c>
      <c r="AT786" s="174">
        <f>IFERROR(INDEX('NEW2022'!J:J,MATCH($D786,'NEW2022'!D:D,0)),0)</f>
        <v>0</v>
      </c>
      <c r="AU786" s="174">
        <f>IFERROR(INDEX('Quiet Items'!H:H,MATCH($D786,'Quiet Items'!D:D,0)),0)</f>
        <v>0</v>
      </c>
      <c r="AV786" s="174">
        <f>IFERROR(INDEX('Quiet Items'!J:J,MATCH($D786,'Quiet Items'!D:D,0)),0)</f>
        <v>0</v>
      </c>
      <c r="AW786" s="174">
        <f>IFERROR(INDEX('1.4G'!H:H,MATCH($D786,'1.4G'!D:D,0)),0)</f>
        <v>0</v>
      </c>
      <c r="AX786" s="174">
        <f>IFERROR(INDEX('1.4G'!J:J,MATCH($D786,'1.4G'!D:D,0)),0)</f>
        <v>0</v>
      </c>
      <c r="AY786" s="174">
        <f t="shared" si="122"/>
        <v>0</v>
      </c>
      <c r="AZ786" s="174">
        <f t="shared" si="123"/>
        <v>0</v>
      </c>
      <c r="BA786" s="175">
        <f>IFERROR(Table1[[#This Row],[Line total ordered for now]]*Table1[[#This Row],[GUARANTEED PRICE
for STOCK orders collected before 31.3.22]],0)</f>
        <v>0</v>
      </c>
      <c r="BB786" s="175">
        <f t="shared" si="134"/>
        <v>0</v>
      </c>
      <c r="BC786" s="176">
        <f>(AZ786+Table1[[#This Row],[Line total ordered for now]])*Z786</f>
        <v>0</v>
      </c>
      <c r="BD786" s="200">
        <v>102.08499999999999</v>
      </c>
      <c r="BE786" s="65"/>
      <c r="BF786" s="65"/>
      <c r="BG786" s="65"/>
      <c r="BH786" s="65"/>
      <c r="BI786" s="65"/>
      <c r="BJ786" s="65"/>
      <c r="BK786" s="65"/>
      <c r="BL786" s="55"/>
      <c r="BM786"/>
      <c r="BN786"/>
      <c r="BO786"/>
      <c r="BP786"/>
      <c r="BQ786"/>
      <c r="BR786"/>
      <c r="BS786"/>
      <c r="BT786"/>
    </row>
    <row r="787" spans="1:72" ht="15.75">
      <c r="A787" s="202">
        <v>783</v>
      </c>
      <c r="B787" s="68" t="s">
        <v>6378</v>
      </c>
      <c r="C787" s="149" t="s">
        <v>177</v>
      </c>
      <c r="D787" s="149" t="s">
        <v>3571</v>
      </c>
      <c r="E787" s="149" t="s">
        <v>3572</v>
      </c>
      <c r="F787" s="158" t="str">
        <f t="shared" si="121"/>
        <v>Video</v>
      </c>
      <c r="G787" s="187">
        <v>55</v>
      </c>
      <c r="H787" s="150"/>
      <c r="I787" s="184">
        <v>137.44999999999999</v>
      </c>
      <c r="J787" s="150"/>
      <c r="K787" s="151">
        <v>78.349999999999994</v>
      </c>
      <c r="L787" s="152">
        <v>142.59700000000001</v>
      </c>
      <c r="M787" s="152">
        <v>156.69999999999999</v>
      </c>
      <c r="N787" s="153" t="s">
        <v>620</v>
      </c>
      <c r="O787" s="154">
        <v>2</v>
      </c>
      <c r="P787" s="153">
        <v>15</v>
      </c>
      <c r="Q787" s="153" t="s">
        <v>146</v>
      </c>
      <c r="R787" s="155">
        <v>28</v>
      </c>
      <c r="S787" s="155">
        <v>4.8</v>
      </c>
      <c r="T787" s="155">
        <v>0.3</v>
      </c>
      <c r="U787" s="154" t="s">
        <v>95</v>
      </c>
      <c r="V787" s="153" t="s">
        <v>88</v>
      </c>
      <c r="W787" s="153" t="s">
        <v>627</v>
      </c>
      <c r="X787" s="151" t="s">
        <v>6378</v>
      </c>
      <c r="Y787" s="151" t="s">
        <v>6378</v>
      </c>
      <c r="Z787" s="156">
        <v>0.13450000000000001</v>
      </c>
      <c r="AA787" s="153" t="s">
        <v>3573</v>
      </c>
      <c r="AB787" s="153" t="s">
        <v>5180</v>
      </c>
      <c r="AC787" s="153" t="s">
        <v>2412</v>
      </c>
      <c r="AD787" s="157" t="s">
        <v>3574</v>
      </c>
      <c r="AE787" s="110">
        <v>1</v>
      </c>
      <c r="AF787" s="110">
        <v>96</v>
      </c>
      <c r="AG787" s="112">
        <f t="shared" si="133"/>
        <v>0</v>
      </c>
      <c r="AH787" s="110">
        <f>SUM(AG$4:AG787)</f>
        <v>21</v>
      </c>
      <c r="AI787" s="112">
        <f t="shared" si="131"/>
        <v>0</v>
      </c>
      <c r="AJ787" s="110">
        <f>COUNTIF(AI$4:AI787,"&gt;0")</f>
        <v>115</v>
      </c>
      <c r="AK787" s="110">
        <v>1</v>
      </c>
      <c r="AL787" s="110">
        <v>113</v>
      </c>
      <c r="AM787" s="172" t="str">
        <f>IF(OR(Table1[[#This Row],[Line total ordered for now]]&gt;0,Table1[[#This Row],[Line total ordered for season]]&gt;0),1,"")</f>
        <v/>
      </c>
      <c r="AN787" s="173">
        <f>COUNTIF(AM$4:AM787,"&gt;0")</f>
        <v>0</v>
      </c>
      <c r="AO787" s="173">
        <f>Table1[[#This Row],[ORDER QUANTITY
to be collected BEFORE 31.3.22]]</f>
        <v>0</v>
      </c>
      <c r="AP787" s="174">
        <f t="shared" si="132"/>
        <v>0</v>
      </c>
      <c r="AQ787" s="174">
        <f>IFERROR(INDEX(Retail!H:H,MATCH($D787,Retail!$D:$D,0)),0)</f>
        <v>0</v>
      </c>
      <c r="AR787" s="174">
        <f>IFERROR(INDEX(Retail!J:J,MATCH($D787,Retail!$D:$D,0)),0)</f>
        <v>0</v>
      </c>
      <c r="AS787" s="174">
        <f>IFERROR(INDEX('NEW2022'!H:H,MATCH($D787,'NEW2022'!D:D,0)),0)</f>
        <v>0</v>
      </c>
      <c r="AT787" s="174">
        <f>IFERROR(INDEX('NEW2022'!J:J,MATCH($D787,'NEW2022'!D:D,0)),0)</f>
        <v>0</v>
      </c>
      <c r="AU787" s="174">
        <f>IFERROR(INDEX('Quiet Items'!H:H,MATCH($D787,'Quiet Items'!D:D,0)),0)</f>
        <v>0</v>
      </c>
      <c r="AV787" s="174">
        <f>IFERROR(INDEX('Quiet Items'!J:J,MATCH($D787,'Quiet Items'!D:D,0)),0)</f>
        <v>0</v>
      </c>
      <c r="AW787" s="174">
        <f>IFERROR(INDEX('1.4G'!H:H,MATCH($D787,'1.4G'!D:D,0)),0)</f>
        <v>0</v>
      </c>
      <c r="AX787" s="174">
        <f>IFERROR(INDEX('1.4G'!J:J,MATCH($D787,'1.4G'!D:D,0)),0)</f>
        <v>0</v>
      </c>
      <c r="AY787" s="174">
        <f t="shared" si="122"/>
        <v>0</v>
      </c>
      <c r="AZ787" s="174">
        <f t="shared" si="123"/>
        <v>0</v>
      </c>
      <c r="BA787" s="175">
        <f>IFERROR(Table1[[#This Row],[Line total ordered for now]]*Table1[[#This Row],[GUARANTEED PRICE
for STOCK orders collected before 31.3.22]],0)</f>
        <v>0</v>
      </c>
      <c r="BB787" s="175">
        <f t="shared" si="134"/>
        <v>0</v>
      </c>
      <c r="BC787" s="176">
        <f>(AZ787+Table1[[#This Row],[Line total ordered for now]])*Z787</f>
        <v>0</v>
      </c>
      <c r="BD787" s="200">
        <v>133.19499999999999</v>
      </c>
      <c r="BE787" s="65"/>
      <c r="BF787" s="65"/>
      <c r="BG787" s="65"/>
      <c r="BH787" s="65"/>
      <c r="BI787" s="65"/>
      <c r="BJ787" s="65"/>
      <c r="BK787" s="65"/>
      <c r="BL787" s="55"/>
      <c r="BM787"/>
      <c r="BN787"/>
      <c r="BO787"/>
      <c r="BP787"/>
      <c r="BQ787"/>
      <c r="BR787"/>
      <c r="BS787"/>
      <c r="BT787"/>
    </row>
    <row r="788" spans="1:72" ht="15.75">
      <c r="A788" s="202">
        <v>784</v>
      </c>
      <c r="B788" s="68" t="s">
        <v>6378</v>
      </c>
      <c r="C788" s="149" t="s">
        <v>222</v>
      </c>
      <c r="D788" s="149" t="s">
        <v>49</v>
      </c>
      <c r="E788" s="149" t="s">
        <v>345</v>
      </c>
      <c r="F788" s="158" t="str">
        <f t="shared" si="121"/>
        <v>Video</v>
      </c>
      <c r="G788" s="187">
        <v>0</v>
      </c>
      <c r="H788" s="150"/>
      <c r="I788" s="184">
        <v>31.96</v>
      </c>
      <c r="J788" s="150"/>
      <c r="K788" s="151">
        <v>33.334626510240284</v>
      </c>
      <c r="L788" s="152">
        <v>32.599200000000003</v>
      </c>
      <c r="M788" s="152">
        <v>33.334626510240284</v>
      </c>
      <c r="N788" s="153" t="s">
        <v>144</v>
      </c>
      <c r="O788" s="154">
        <v>1</v>
      </c>
      <c r="P788" s="153">
        <v>42</v>
      </c>
      <c r="Q788" s="153" t="s">
        <v>147</v>
      </c>
      <c r="R788" s="155">
        <v>7</v>
      </c>
      <c r="S788" s="155">
        <v>0.8</v>
      </c>
      <c r="T788" s="155">
        <v>0.3</v>
      </c>
      <c r="U788" s="154" t="s">
        <v>94</v>
      </c>
      <c r="V788" s="153" t="s">
        <v>89</v>
      </c>
      <c r="W788" s="153" t="s">
        <v>169</v>
      </c>
      <c r="X788" s="151">
        <v>121.99</v>
      </c>
      <c r="Y788" s="151">
        <v>91.99</v>
      </c>
      <c r="Z788" s="156">
        <v>1.9300000000000001E-2</v>
      </c>
      <c r="AA788" s="153" t="s">
        <v>223</v>
      </c>
      <c r="AB788" s="153" t="s">
        <v>5774</v>
      </c>
      <c r="AC788" s="153" t="s">
        <v>149</v>
      </c>
      <c r="AD788" s="157" t="s">
        <v>280</v>
      </c>
      <c r="AE788" s="110">
        <v>0</v>
      </c>
      <c r="AF788" s="110">
        <v>96</v>
      </c>
      <c r="AG788" s="112">
        <f t="shared" si="133"/>
        <v>0</v>
      </c>
      <c r="AH788" s="110">
        <f>SUM(AG$4:AG788)</f>
        <v>21</v>
      </c>
      <c r="AI788" s="112">
        <f t="shared" si="131"/>
        <v>1</v>
      </c>
      <c r="AJ788" s="110">
        <f>COUNTIF(AI$4:AI788,"&gt;0")</f>
        <v>116</v>
      </c>
      <c r="AK788" s="110">
        <v>0</v>
      </c>
      <c r="AL788" s="110">
        <v>113</v>
      </c>
      <c r="AM788" s="172" t="str">
        <f>IF(OR(Table1[[#This Row],[Line total ordered for now]]&gt;0,Table1[[#This Row],[Line total ordered for season]]&gt;0),1,"")</f>
        <v/>
      </c>
      <c r="AN788" s="173">
        <f>COUNTIF(AM$4:AM788,"&gt;0")</f>
        <v>0</v>
      </c>
      <c r="AO788" s="173">
        <f>Table1[[#This Row],[ORDER QUANTITY
to be collected BEFORE 31.3.22]]</f>
        <v>0</v>
      </c>
      <c r="AP788" s="174">
        <f t="shared" si="132"/>
        <v>0</v>
      </c>
      <c r="AQ788" s="174">
        <f>IFERROR(INDEX(Retail!H:H,MATCH($D788,Retail!$D:$D,0)),0)</f>
        <v>0</v>
      </c>
      <c r="AR788" s="174">
        <f>IFERROR(INDEX(Retail!J:J,MATCH($D788,Retail!$D:$D,0)),0)</f>
        <v>0</v>
      </c>
      <c r="AS788" s="174">
        <f>IFERROR(INDEX('NEW2022'!H:H,MATCH($D788,'NEW2022'!D:D,0)),0)</f>
        <v>0</v>
      </c>
      <c r="AT788" s="174">
        <f>IFERROR(INDEX('NEW2022'!J:J,MATCH($D788,'NEW2022'!D:D,0)),0)</f>
        <v>0</v>
      </c>
      <c r="AU788" s="174">
        <f>IFERROR(INDEX('Quiet Items'!H:H,MATCH($D788,'Quiet Items'!D:D,0)),0)</f>
        <v>0</v>
      </c>
      <c r="AV788" s="174">
        <f>IFERROR(INDEX('Quiet Items'!J:J,MATCH($D788,'Quiet Items'!D:D,0)),0)</f>
        <v>0</v>
      </c>
      <c r="AW788" s="174">
        <f>IFERROR(INDEX('1.4G'!H:H,MATCH($D788,'1.4G'!D:D,0)),0)</f>
        <v>0</v>
      </c>
      <c r="AX788" s="174">
        <f>IFERROR(INDEX('1.4G'!J:J,MATCH($D788,'1.4G'!D:D,0)),0)</f>
        <v>0</v>
      </c>
      <c r="AY788" s="174">
        <f t="shared" si="122"/>
        <v>0</v>
      </c>
      <c r="AZ788" s="174">
        <f t="shared" si="123"/>
        <v>0</v>
      </c>
      <c r="BA788" s="175">
        <f>IFERROR(Table1[[#This Row],[Line total ordered for now]]*Table1[[#This Row],[GUARANTEED PRICE
for STOCK orders collected before 31.3.22]],0)</f>
        <v>0</v>
      </c>
      <c r="BB788" s="175">
        <f t="shared" si="134"/>
        <v>0</v>
      </c>
      <c r="BC788" s="176">
        <f>(AZ788+Table1[[#This Row],[Line total ordered for now]])*Z788</f>
        <v>0</v>
      </c>
      <c r="BD788" s="200">
        <v>30.001163859216256</v>
      </c>
      <c r="BE788" s="65"/>
      <c r="BF788" s="65"/>
      <c r="BG788" s="65"/>
      <c r="BH788" s="65"/>
      <c r="BI788" s="65"/>
      <c r="BJ788" s="65"/>
      <c r="BK788" s="65"/>
      <c r="BL788" s="55"/>
      <c r="BM788"/>
      <c r="BN788"/>
      <c r="BO788"/>
      <c r="BP788"/>
      <c r="BQ788"/>
      <c r="BR788"/>
      <c r="BS788"/>
      <c r="BT788"/>
    </row>
    <row r="789" spans="1:72" ht="15.75">
      <c r="A789" s="202">
        <v>785</v>
      </c>
      <c r="B789" s="68" t="s">
        <v>6378</v>
      </c>
      <c r="C789" s="149" t="s">
        <v>225</v>
      </c>
      <c r="D789" s="149" t="s">
        <v>126</v>
      </c>
      <c r="E789" s="149" t="s">
        <v>427</v>
      </c>
      <c r="F789" s="158" t="str">
        <f t="shared" si="121"/>
        <v>Video</v>
      </c>
      <c r="G789" s="187">
        <v>37</v>
      </c>
      <c r="H789" s="150"/>
      <c r="I789" s="184">
        <v>46.79</v>
      </c>
      <c r="J789" s="150"/>
      <c r="K789" s="151">
        <v>13.230570881554049</v>
      </c>
      <c r="L789" s="152">
        <v>50.276169349905388</v>
      </c>
      <c r="M789" s="152">
        <v>52.922283526216198</v>
      </c>
      <c r="N789" s="153" t="s">
        <v>150</v>
      </c>
      <c r="O789" s="154">
        <v>4</v>
      </c>
      <c r="P789" s="153">
        <v>35</v>
      </c>
      <c r="Q789" s="153" t="s">
        <v>147</v>
      </c>
      <c r="R789" s="155">
        <v>11.9</v>
      </c>
      <c r="S789" s="155">
        <v>1.8</v>
      </c>
      <c r="T789" s="155">
        <v>0.3</v>
      </c>
      <c r="U789" s="154" t="s">
        <v>94</v>
      </c>
      <c r="V789" s="153" t="s">
        <v>89</v>
      </c>
      <c r="W789" s="153">
        <v>0</v>
      </c>
      <c r="X789" s="151">
        <v>44.99</v>
      </c>
      <c r="Y789" s="151">
        <v>33.49</v>
      </c>
      <c r="Z789" s="156">
        <v>2.9957999999999999E-2</v>
      </c>
      <c r="AA789" s="153" t="s">
        <v>4666</v>
      </c>
      <c r="AB789" s="153" t="s">
        <v>5257</v>
      </c>
      <c r="AC789" s="153" t="s">
        <v>141</v>
      </c>
      <c r="AD789" s="157" t="s">
        <v>304</v>
      </c>
      <c r="AE789" s="110">
        <v>0</v>
      </c>
      <c r="AF789" s="110">
        <v>96</v>
      </c>
      <c r="AG789" s="112">
        <f t="shared" si="133"/>
        <v>0</v>
      </c>
      <c r="AH789" s="110">
        <f>SUM(AG$4:AG789)</f>
        <v>21</v>
      </c>
      <c r="AI789" s="112">
        <f t="shared" si="131"/>
        <v>1</v>
      </c>
      <c r="AJ789" s="110">
        <f>COUNTIF(AI$4:AI789,"&gt;0")</f>
        <v>117</v>
      </c>
      <c r="AK789" s="110">
        <v>0</v>
      </c>
      <c r="AL789" s="110">
        <v>113</v>
      </c>
      <c r="AM789" s="172" t="str">
        <f>IF(OR(Table1[[#This Row],[Line total ordered for now]]&gt;0,Table1[[#This Row],[Line total ordered for season]]&gt;0),1,"")</f>
        <v/>
      </c>
      <c r="AN789" s="173">
        <f>COUNTIF(AM$4:AM789,"&gt;0")</f>
        <v>0</v>
      </c>
      <c r="AO789" s="173">
        <f>Table1[[#This Row],[ORDER QUANTITY
to be collected BEFORE 31.3.22]]</f>
        <v>0</v>
      </c>
      <c r="AP789" s="174">
        <f t="shared" si="132"/>
        <v>0</v>
      </c>
      <c r="AQ789" s="174">
        <f>IFERROR(INDEX(Retail!H:H,MATCH($D789,Retail!$D:$D,0)),0)</f>
        <v>0</v>
      </c>
      <c r="AR789" s="174">
        <f>IFERROR(INDEX(Retail!J:J,MATCH($D789,Retail!$D:$D,0)),0)</f>
        <v>0</v>
      </c>
      <c r="AS789" s="174">
        <f>IFERROR(INDEX('NEW2022'!H:H,MATCH($D789,'NEW2022'!D:D,0)),0)</f>
        <v>0</v>
      </c>
      <c r="AT789" s="174">
        <f>IFERROR(INDEX('NEW2022'!J:J,MATCH($D789,'NEW2022'!D:D,0)),0)</f>
        <v>0</v>
      </c>
      <c r="AU789" s="174">
        <f>IFERROR(INDEX('Quiet Items'!H:H,MATCH($D789,'Quiet Items'!D:D,0)),0)</f>
        <v>0</v>
      </c>
      <c r="AV789" s="174">
        <f>IFERROR(INDEX('Quiet Items'!J:J,MATCH($D789,'Quiet Items'!D:D,0)),0)</f>
        <v>0</v>
      </c>
      <c r="AW789" s="174">
        <f>IFERROR(INDEX('1.4G'!H:H,MATCH($D789,'1.4G'!D:D,0)),0)</f>
        <v>0</v>
      </c>
      <c r="AX789" s="174">
        <f>IFERROR(INDEX('1.4G'!J:J,MATCH($D789,'1.4G'!D:D,0)),0)</f>
        <v>0</v>
      </c>
      <c r="AY789" s="174">
        <f t="shared" si="122"/>
        <v>0</v>
      </c>
      <c r="AZ789" s="174">
        <f t="shared" si="123"/>
        <v>0</v>
      </c>
      <c r="BA789" s="175">
        <f>IFERROR(Table1[[#This Row],[Line total ordered for now]]*Table1[[#This Row],[GUARANTEED PRICE
for STOCK orders collected before 31.3.22]],0)</f>
        <v>0</v>
      </c>
      <c r="BB789" s="175">
        <f t="shared" si="134"/>
        <v>0</v>
      </c>
      <c r="BC789" s="176">
        <f>(AZ789+Table1[[#This Row],[Line total ordered for now]])*Z789</f>
        <v>0</v>
      </c>
      <c r="BD789" s="200">
        <v>47.630055173594577</v>
      </c>
      <c r="BE789" s="65"/>
      <c r="BF789" s="65"/>
      <c r="BG789" s="65"/>
      <c r="BH789" s="65"/>
      <c r="BI789" s="65"/>
      <c r="BJ789" s="65"/>
      <c r="BK789" s="65"/>
      <c r="BL789" s="55"/>
      <c r="BM789"/>
      <c r="BN789"/>
      <c r="BO789"/>
      <c r="BP789"/>
      <c r="BQ789"/>
      <c r="BR789"/>
      <c r="BS789"/>
      <c r="BT789"/>
    </row>
    <row r="790" spans="1:72" ht="15.75">
      <c r="A790" s="202">
        <v>786</v>
      </c>
      <c r="B790" s="68" t="s">
        <v>582</v>
      </c>
      <c r="C790" s="149" t="s">
        <v>320</v>
      </c>
      <c r="D790" s="149" t="s">
        <v>531</v>
      </c>
      <c r="E790" s="149" t="s">
        <v>532</v>
      </c>
      <c r="F790" s="158" t="str">
        <f t="shared" ref="F790:F856" si="135">IF(LEFT(AD790,4)="http",HYPERLINK(AD790,"Video"),"")</f>
        <v>Video</v>
      </c>
      <c r="G790" s="187">
        <v>0</v>
      </c>
      <c r="H790" s="150"/>
      <c r="I790" s="184">
        <v>86.63</v>
      </c>
      <c r="J790" s="150"/>
      <c r="K790" s="151">
        <v>8.0452593278978615</v>
      </c>
      <c r="L790" s="152">
        <v>91.71595633803561</v>
      </c>
      <c r="M790" s="152">
        <v>96.543111934774331</v>
      </c>
      <c r="N790" s="153" t="s">
        <v>172</v>
      </c>
      <c r="O790" s="154">
        <v>12</v>
      </c>
      <c r="P790" s="153">
        <v>70</v>
      </c>
      <c r="Q790" s="153" t="s">
        <v>146</v>
      </c>
      <c r="R790" s="155">
        <v>14</v>
      </c>
      <c r="S790" s="155">
        <v>2</v>
      </c>
      <c r="T790" s="155">
        <v>0</v>
      </c>
      <c r="U790" s="154" t="s">
        <v>95</v>
      </c>
      <c r="V790" s="153" t="s">
        <v>88</v>
      </c>
      <c r="W790" s="153" t="s">
        <v>154</v>
      </c>
      <c r="X790" s="151">
        <v>27.49</v>
      </c>
      <c r="Y790" s="151">
        <v>21.49</v>
      </c>
      <c r="Z790" s="156">
        <v>3.2599999999999997E-2</v>
      </c>
      <c r="AA790" s="153" t="s">
        <v>5972</v>
      </c>
      <c r="AB790" s="153" t="s">
        <v>4642</v>
      </c>
      <c r="AC790" s="153" t="s">
        <v>277</v>
      </c>
      <c r="AD790" s="157" t="s">
        <v>533</v>
      </c>
      <c r="AE790" s="110">
        <v>1</v>
      </c>
      <c r="AF790" s="110">
        <v>97</v>
      </c>
      <c r="AG790" s="112">
        <f t="shared" si="133"/>
        <v>1</v>
      </c>
      <c r="AH790" s="110">
        <f>SUM(AG$4:AG790)</f>
        <v>22</v>
      </c>
      <c r="AI790" s="112">
        <f t="shared" si="131"/>
        <v>1</v>
      </c>
      <c r="AJ790" s="110">
        <f>COUNTIF(AI$4:AI790,"&gt;0")</f>
        <v>118</v>
      </c>
      <c r="AK790" s="110">
        <v>1</v>
      </c>
      <c r="AL790" s="110">
        <v>114</v>
      </c>
      <c r="AM790" s="172" t="str">
        <f>IF(OR(Table1[[#This Row],[Line total ordered for now]]&gt;0,Table1[[#This Row],[Line total ordered for season]]&gt;0),1,"")</f>
        <v/>
      </c>
      <c r="AN790" s="173">
        <f>COUNTIF(AM$4:AM790,"&gt;0")</f>
        <v>0</v>
      </c>
      <c r="AO790" s="173">
        <f>Table1[[#This Row],[ORDER QUANTITY
to be collected BEFORE 31.3.22]]</f>
        <v>0</v>
      </c>
      <c r="AP790" s="174">
        <f t="shared" si="132"/>
        <v>0</v>
      </c>
      <c r="AQ790" s="174">
        <f>IFERROR(INDEX(Retail!H:H,MATCH($D790,Retail!$D:$D,0)),0)</f>
        <v>0</v>
      </c>
      <c r="AR790" s="174">
        <f>IFERROR(INDEX(Retail!J:J,MATCH($D790,Retail!$D:$D,0)),0)</f>
        <v>0</v>
      </c>
      <c r="AS790" s="174">
        <f>IFERROR(INDEX('NEW2022'!H:H,MATCH($D790,'NEW2022'!D:D,0)),0)</f>
        <v>0</v>
      </c>
      <c r="AT790" s="174">
        <f>IFERROR(INDEX('NEW2022'!J:J,MATCH($D790,'NEW2022'!D:D,0)),0)</f>
        <v>0</v>
      </c>
      <c r="AU790" s="174">
        <f>IFERROR(INDEX('Quiet Items'!H:H,MATCH($D790,'Quiet Items'!D:D,0)),0)</f>
        <v>0</v>
      </c>
      <c r="AV790" s="174">
        <f>IFERROR(INDEX('Quiet Items'!J:J,MATCH($D790,'Quiet Items'!D:D,0)),0)</f>
        <v>0</v>
      </c>
      <c r="AW790" s="174">
        <f>IFERROR(INDEX('1.4G'!H:H,MATCH($D790,'1.4G'!D:D,0)),0)</f>
        <v>0</v>
      </c>
      <c r="AX790" s="174">
        <f>IFERROR(INDEX('1.4G'!J:J,MATCH($D790,'1.4G'!D:D,0)),0)</f>
        <v>0</v>
      </c>
      <c r="AY790" s="174">
        <f t="shared" ref="AY790:AY856" si="136">IF(OR(AU790&gt;0,AW790&gt;0,AO790&gt;0,AS790&gt;0,AQ790&gt;0),AU790+AW790+AO790+AS790+AQ790,0)</f>
        <v>0</v>
      </c>
      <c r="AZ790" s="174">
        <f t="shared" ref="AZ790:AZ856" si="137">IF(OR(AV790&gt;0,AX790&gt;0,AP790&gt;0,AT790&gt;0,AR790&gt;0),AV790+AX790+AP790+AT790+AR790,0)</f>
        <v>0</v>
      </c>
      <c r="BA790" s="175">
        <f>IFERROR(Table1[[#This Row],[Line total ordered for now]]*Table1[[#This Row],[GUARANTEED PRICE
for STOCK orders collected before 31.3.22]],0)</f>
        <v>0</v>
      </c>
      <c r="BB790" s="175">
        <f t="shared" si="134"/>
        <v>0</v>
      </c>
      <c r="BC790" s="176">
        <f>(AZ790+Table1[[#This Row],[Line total ordered for now]])*Z790</f>
        <v>0</v>
      </c>
      <c r="BD790" s="200">
        <v>86.888800741296905</v>
      </c>
      <c r="BE790" s="65"/>
      <c r="BF790" s="65"/>
      <c r="BG790" s="65"/>
      <c r="BH790" s="65"/>
      <c r="BI790" s="65"/>
      <c r="BJ790" s="65"/>
      <c r="BK790" s="65"/>
      <c r="BL790" s="55"/>
      <c r="BM790"/>
      <c r="BN790"/>
      <c r="BO790"/>
      <c r="BP790"/>
      <c r="BQ790"/>
      <c r="BR790"/>
      <c r="BS790"/>
      <c r="BT790"/>
    </row>
    <row r="791" spans="1:72" ht="15.75">
      <c r="A791" s="202">
        <v>787</v>
      </c>
      <c r="B791" s="68" t="s">
        <v>582</v>
      </c>
      <c r="C791" s="149" t="s">
        <v>320</v>
      </c>
      <c r="D791" s="149" t="s">
        <v>546</v>
      </c>
      <c r="E791" s="149" t="s">
        <v>4624</v>
      </c>
      <c r="F791" s="158" t="str">
        <f t="shared" si="135"/>
        <v>Video</v>
      </c>
      <c r="G791" s="187">
        <v>0</v>
      </c>
      <c r="H791" s="150"/>
      <c r="I791" s="184">
        <v>86.63</v>
      </c>
      <c r="J791" s="150"/>
      <c r="K791" s="151">
        <v>8.0452593278978615</v>
      </c>
      <c r="L791" s="152">
        <v>91.71595633803561</v>
      </c>
      <c r="M791" s="152">
        <v>96.543111934774331</v>
      </c>
      <c r="N791" s="153" t="s">
        <v>172</v>
      </c>
      <c r="O791" s="154">
        <v>12</v>
      </c>
      <c r="P791" s="153">
        <v>60</v>
      </c>
      <c r="Q791" s="153" t="s">
        <v>147</v>
      </c>
      <c r="R791" s="155">
        <v>14</v>
      </c>
      <c r="S791" s="155">
        <v>2</v>
      </c>
      <c r="T791" s="155">
        <v>0</v>
      </c>
      <c r="U791" s="154" t="s">
        <v>94</v>
      </c>
      <c r="V791" s="153" t="s">
        <v>89</v>
      </c>
      <c r="W791" s="153" t="s">
        <v>154</v>
      </c>
      <c r="X791" s="151">
        <v>27.49</v>
      </c>
      <c r="Y791" s="151">
        <v>21.49</v>
      </c>
      <c r="Z791" s="156">
        <v>3.2599999999999997E-2</v>
      </c>
      <c r="AA791" s="153" t="s">
        <v>5972</v>
      </c>
      <c r="AB791" s="153" t="s">
        <v>4642</v>
      </c>
      <c r="AC791" s="153" t="s">
        <v>277</v>
      </c>
      <c r="AD791" s="157" t="s">
        <v>4658</v>
      </c>
      <c r="AE791" s="110">
        <v>0</v>
      </c>
      <c r="AF791" s="110">
        <v>97</v>
      </c>
      <c r="AG791" s="112">
        <f t="shared" si="133"/>
        <v>1</v>
      </c>
      <c r="AH791" s="110">
        <f>SUM(AG$4:AG791)</f>
        <v>23</v>
      </c>
      <c r="AI791" s="112">
        <f t="shared" si="131"/>
        <v>1</v>
      </c>
      <c r="AJ791" s="110">
        <f>COUNTIF(AI$4:AI791,"&gt;0")</f>
        <v>119</v>
      </c>
      <c r="AK791" s="110">
        <v>0</v>
      </c>
      <c r="AL791" s="110">
        <v>114</v>
      </c>
      <c r="AM791" s="172" t="str">
        <f>IF(OR(Table1[[#This Row],[Line total ordered for now]]&gt;0,Table1[[#This Row],[Line total ordered for season]]&gt;0),1,"")</f>
        <v/>
      </c>
      <c r="AN791" s="173">
        <f>COUNTIF(AM$4:AM791,"&gt;0")</f>
        <v>0</v>
      </c>
      <c r="AO791" s="173">
        <f>Table1[[#This Row],[ORDER QUANTITY
to be collected BEFORE 31.3.22]]</f>
        <v>0</v>
      </c>
      <c r="AP791" s="174">
        <f t="shared" si="132"/>
        <v>0</v>
      </c>
      <c r="AQ791" s="174">
        <f>IFERROR(INDEX(Retail!H:H,MATCH($D791,Retail!$D:$D,0)),0)</f>
        <v>0</v>
      </c>
      <c r="AR791" s="174">
        <f>IFERROR(INDEX(Retail!J:J,MATCH($D791,Retail!$D:$D,0)),0)</f>
        <v>0</v>
      </c>
      <c r="AS791" s="174">
        <f>IFERROR(INDEX('NEW2022'!H:H,MATCH($D791,'NEW2022'!D:D,0)),0)</f>
        <v>0</v>
      </c>
      <c r="AT791" s="174">
        <f>IFERROR(INDEX('NEW2022'!J:J,MATCH($D791,'NEW2022'!D:D,0)),0)</f>
        <v>0</v>
      </c>
      <c r="AU791" s="174">
        <f>IFERROR(INDEX('Quiet Items'!H:H,MATCH($D791,'Quiet Items'!D:D,0)),0)</f>
        <v>0</v>
      </c>
      <c r="AV791" s="174">
        <f>IFERROR(INDEX('Quiet Items'!J:J,MATCH($D791,'Quiet Items'!D:D,0)),0)</f>
        <v>0</v>
      </c>
      <c r="AW791" s="174">
        <f>IFERROR(INDEX('1.4G'!H:H,MATCH($D791,'1.4G'!D:D,0)),0)</f>
        <v>0</v>
      </c>
      <c r="AX791" s="174">
        <f>IFERROR(INDEX('1.4G'!J:J,MATCH($D791,'1.4G'!D:D,0)),0)</f>
        <v>0</v>
      </c>
      <c r="AY791" s="174">
        <f t="shared" si="136"/>
        <v>0</v>
      </c>
      <c r="AZ791" s="174">
        <f t="shared" si="137"/>
        <v>0</v>
      </c>
      <c r="BA791" s="175">
        <f>IFERROR(Table1[[#This Row],[Line total ordered for now]]*Table1[[#This Row],[GUARANTEED PRICE
for STOCK orders collected before 31.3.22]],0)</f>
        <v>0</v>
      </c>
      <c r="BB791" s="175">
        <f t="shared" si="134"/>
        <v>0</v>
      </c>
      <c r="BC791" s="176">
        <f>(AZ791+Table1[[#This Row],[Line total ordered for now]])*Z791</f>
        <v>0</v>
      </c>
      <c r="BD791" s="200">
        <v>86.888800741296905</v>
      </c>
      <c r="BE791" s="65"/>
      <c r="BF791" s="65"/>
      <c r="BG791" s="65"/>
      <c r="BH791" s="65"/>
      <c r="BI791" s="65"/>
      <c r="BJ791" s="65"/>
      <c r="BK791" s="65"/>
      <c r="BL791" s="55"/>
      <c r="BM791"/>
      <c r="BN791"/>
      <c r="BO791"/>
      <c r="BP791"/>
      <c r="BQ791"/>
      <c r="BR791"/>
      <c r="BS791"/>
      <c r="BT791"/>
    </row>
    <row r="792" spans="1:72" ht="15.75">
      <c r="A792" s="202">
        <v>788</v>
      </c>
      <c r="B792" s="68" t="s">
        <v>6378</v>
      </c>
      <c r="C792" s="149" t="s">
        <v>320</v>
      </c>
      <c r="D792" s="149" t="s">
        <v>4598</v>
      </c>
      <c r="E792" s="149" t="s">
        <v>4599</v>
      </c>
      <c r="F792" s="158" t="str">
        <f t="shared" ref="F792:F793" si="138">IF(LEFT(AD792,4)="http",HYPERLINK(AD792,"Video"),"")</f>
        <v>Video</v>
      </c>
      <c r="G792" s="187">
        <v>16</v>
      </c>
      <c r="H792" s="150"/>
      <c r="I792" s="184">
        <v>59.72</v>
      </c>
      <c r="J792" s="150"/>
      <c r="K792" s="151">
        <v>34.130000000000003</v>
      </c>
      <c r="L792" s="152">
        <v>62.116600000000005</v>
      </c>
      <c r="M792" s="152">
        <v>68.260000000000005</v>
      </c>
      <c r="N792" s="153" t="s">
        <v>148</v>
      </c>
      <c r="O792" s="154">
        <v>2</v>
      </c>
      <c r="P792" s="153">
        <v>60</v>
      </c>
      <c r="Q792" s="153" t="s">
        <v>147</v>
      </c>
      <c r="R792" s="155">
        <v>17</v>
      </c>
      <c r="S792" s="155">
        <v>2.2999999999999998</v>
      </c>
      <c r="T792" s="155">
        <v>0.3</v>
      </c>
      <c r="U792" s="154" t="s">
        <v>94</v>
      </c>
      <c r="V792" s="153" t="s">
        <v>89</v>
      </c>
      <c r="W792" s="153" t="s">
        <v>627</v>
      </c>
      <c r="X792" s="151" t="s">
        <v>6378</v>
      </c>
      <c r="Y792" s="151" t="s">
        <v>6378</v>
      </c>
      <c r="Z792" s="156">
        <v>4.4299999999999999E-2</v>
      </c>
      <c r="AA792" s="153" t="s">
        <v>1507</v>
      </c>
      <c r="AB792" s="153" t="s">
        <v>5263</v>
      </c>
      <c r="AC792" s="153" t="s">
        <v>4790</v>
      </c>
      <c r="AD792" s="157" t="s">
        <v>4600</v>
      </c>
      <c r="AE792" s="110">
        <v>0</v>
      </c>
      <c r="AF792" s="110">
        <v>97</v>
      </c>
      <c r="AG792" s="112">
        <f t="shared" si="133"/>
        <v>0</v>
      </c>
      <c r="AH792" s="110">
        <f>SUM(AG$4:AG792)</f>
        <v>23</v>
      </c>
      <c r="AI792" s="112">
        <f t="shared" si="131"/>
        <v>0</v>
      </c>
      <c r="AJ792" s="110">
        <f>COUNTIF(AI$4:AI792,"&gt;0")</f>
        <v>119</v>
      </c>
      <c r="AK792" s="110">
        <v>0</v>
      </c>
      <c r="AL792" s="110">
        <v>114</v>
      </c>
      <c r="AM792" s="172" t="str">
        <f>IF(OR(Table1[[#This Row],[Line total ordered for now]]&gt;0,Table1[[#This Row],[Line total ordered for season]]&gt;0),1,"")</f>
        <v/>
      </c>
      <c r="AN792" s="173">
        <f>COUNTIF(AM$4:AM792,"&gt;0")</f>
        <v>0</v>
      </c>
      <c r="AO792" s="173">
        <f>Table1[[#This Row],[ORDER QUANTITY
to be collected BEFORE 31.3.22]]</f>
        <v>0</v>
      </c>
      <c r="AP792" s="174">
        <f t="shared" si="132"/>
        <v>0</v>
      </c>
      <c r="AQ792" s="174">
        <f>IFERROR(INDEX(Retail!H:H,MATCH($D792,Retail!$D:$D,0)),0)</f>
        <v>0</v>
      </c>
      <c r="AR792" s="174">
        <f>IFERROR(INDEX(Retail!J:J,MATCH($D792,Retail!$D:$D,0)),0)</f>
        <v>0</v>
      </c>
      <c r="AS792" s="174">
        <f>IFERROR(INDEX('NEW2022'!H:H,MATCH($D792,'NEW2022'!D:D,0)),0)</f>
        <v>0</v>
      </c>
      <c r="AT792" s="174">
        <f>IFERROR(INDEX('NEW2022'!J:J,MATCH($D792,'NEW2022'!D:D,0)),0)</f>
        <v>0</v>
      </c>
      <c r="AU792" s="174">
        <f>IFERROR(INDEX('Quiet Items'!H:H,MATCH($D792,'Quiet Items'!D:D,0)),0)</f>
        <v>0</v>
      </c>
      <c r="AV792" s="174">
        <f>IFERROR(INDEX('Quiet Items'!J:J,MATCH($D792,'Quiet Items'!D:D,0)),0)</f>
        <v>0</v>
      </c>
      <c r="AW792" s="174">
        <f>IFERROR(INDEX('1.4G'!H:H,MATCH($D792,'1.4G'!D:D,0)),0)</f>
        <v>0</v>
      </c>
      <c r="AX792" s="174">
        <f>IFERROR(INDEX('1.4G'!J:J,MATCH($D792,'1.4G'!D:D,0)),0)</f>
        <v>0</v>
      </c>
      <c r="AY792" s="174">
        <f t="shared" ref="AY792:AY793" si="139">IF(OR(AU792&gt;0,AW792&gt;0,AO792&gt;0,AS792&gt;0,AQ792&gt;0),AU792+AW792+AO792+AS792+AQ792,0)</f>
        <v>0</v>
      </c>
      <c r="AZ792" s="174">
        <f t="shared" ref="AZ792:AZ793" si="140">IF(OR(AV792&gt;0,AX792&gt;0,AP792&gt;0,AT792&gt;0,AR792&gt;0),AV792+AX792+AP792+AT792+AR792,0)</f>
        <v>0</v>
      </c>
      <c r="BA792" s="175">
        <f>IFERROR(Table1[[#This Row],[Line total ordered for now]]*Table1[[#This Row],[GUARANTEED PRICE
for STOCK orders collected before 31.3.22]],0)</f>
        <v>0</v>
      </c>
      <c r="BB792" s="175">
        <f t="shared" si="134"/>
        <v>0</v>
      </c>
      <c r="BC792" s="176">
        <f>(AZ792+Table1[[#This Row],[Line total ordered for now]])*Z792</f>
        <v>0</v>
      </c>
      <c r="BD792" s="200">
        <v>58.021000000000001</v>
      </c>
      <c r="BE792" s="65"/>
      <c r="BF792" s="65"/>
      <c r="BG792" s="65"/>
      <c r="BH792" s="65"/>
      <c r="BI792" s="65"/>
      <c r="BJ792" s="65"/>
      <c r="BK792" s="65"/>
      <c r="BL792" s="55"/>
      <c r="BM792"/>
      <c r="BN792"/>
      <c r="BO792"/>
      <c r="BP792"/>
      <c r="BQ792"/>
      <c r="BR792"/>
      <c r="BS792"/>
      <c r="BT792"/>
    </row>
    <row r="793" spans="1:72" ht="15.75">
      <c r="A793" s="202">
        <v>789</v>
      </c>
      <c r="B793" s="68" t="s">
        <v>6378</v>
      </c>
      <c r="C793" s="149" t="s">
        <v>320</v>
      </c>
      <c r="D793" s="149" t="s">
        <v>4413</v>
      </c>
      <c r="E793" s="149" t="s">
        <v>4414</v>
      </c>
      <c r="F793" s="158" t="str">
        <f t="shared" si="138"/>
        <v>Video</v>
      </c>
      <c r="G793" s="187">
        <v>18</v>
      </c>
      <c r="H793" s="150"/>
      <c r="I793" s="184">
        <v>60.63</v>
      </c>
      <c r="J793" s="150"/>
      <c r="K793" s="151">
        <v>69.300000000000011</v>
      </c>
      <c r="L793" s="152">
        <v>63.063000000000009</v>
      </c>
      <c r="M793" s="152">
        <v>69.300000000000011</v>
      </c>
      <c r="N793" s="153" t="s">
        <v>625</v>
      </c>
      <c r="O793" s="154">
        <v>1</v>
      </c>
      <c r="P793" s="153">
        <v>25</v>
      </c>
      <c r="Q793" s="153" t="s">
        <v>146</v>
      </c>
      <c r="R793" s="155">
        <v>17</v>
      </c>
      <c r="S793" s="155">
        <v>2.2000000000000002</v>
      </c>
      <c r="T793" s="155">
        <v>0.3</v>
      </c>
      <c r="U793" s="154" t="s">
        <v>94</v>
      </c>
      <c r="V793" s="153" t="s">
        <v>89</v>
      </c>
      <c r="W793" s="153" t="s">
        <v>627</v>
      </c>
      <c r="X793" s="151" t="s">
        <v>6378</v>
      </c>
      <c r="Y793" s="151" t="s">
        <v>6378</v>
      </c>
      <c r="Z793" s="156">
        <v>5.3428000000000003E-2</v>
      </c>
      <c r="AA793" s="153" t="s">
        <v>4415</v>
      </c>
      <c r="AB793" s="153" t="s">
        <v>5259</v>
      </c>
      <c r="AC793" s="153" t="s">
        <v>4790</v>
      </c>
      <c r="AD793" s="157" t="s">
        <v>4416</v>
      </c>
      <c r="AE793" s="110">
        <v>1</v>
      </c>
      <c r="AF793" s="110">
        <v>98</v>
      </c>
      <c r="AG793" s="112">
        <f t="shared" si="133"/>
        <v>0</v>
      </c>
      <c r="AH793" s="110">
        <f>SUM(AG$4:AG793)</f>
        <v>23</v>
      </c>
      <c r="AI793" s="112">
        <f t="shared" si="131"/>
        <v>0</v>
      </c>
      <c r="AJ793" s="110">
        <f>COUNTIF(AI$4:AI793,"&gt;0")</f>
        <v>119</v>
      </c>
      <c r="AK793" s="110">
        <v>0</v>
      </c>
      <c r="AL793" s="110">
        <v>114</v>
      </c>
      <c r="AM793" s="172" t="str">
        <f>IF(OR(Table1[[#This Row],[Line total ordered for now]]&gt;0,Table1[[#This Row],[Line total ordered for season]]&gt;0),1,"")</f>
        <v/>
      </c>
      <c r="AN793" s="173">
        <f>COUNTIF(AM$4:AM793,"&gt;0")</f>
        <v>0</v>
      </c>
      <c r="AO793" s="173">
        <f>Table1[[#This Row],[ORDER QUANTITY
to be collected BEFORE 31.3.22]]</f>
        <v>0</v>
      </c>
      <c r="AP793" s="174">
        <f t="shared" si="132"/>
        <v>0</v>
      </c>
      <c r="AQ793" s="174">
        <f>IFERROR(INDEX(Retail!H:H,MATCH($D793,Retail!$D:$D,0)),0)</f>
        <v>0</v>
      </c>
      <c r="AR793" s="174">
        <f>IFERROR(INDEX(Retail!J:J,MATCH($D793,Retail!$D:$D,0)),0)</f>
        <v>0</v>
      </c>
      <c r="AS793" s="174">
        <f>IFERROR(INDEX('NEW2022'!H:H,MATCH($D793,'NEW2022'!D:D,0)),0)</f>
        <v>0</v>
      </c>
      <c r="AT793" s="174">
        <f>IFERROR(INDEX('NEW2022'!J:J,MATCH($D793,'NEW2022'!D:D,0)),0)</f>
        <v>0</v>
      </c>
      <c r="AU793" s="174">
        <f>IFERROR(INDEX('Quiet Items'!H:H,MATCH($D793,'Quiet Items'!D:D,0)),0)</f>
        <v>0</v>
      </c>
      <c r="AV793" s="174">
        <f>IFERROR(INDEX('Quiet Items'!J:J,MATCH($D793,'Quiet Items'!D:D,0)),0)</f>
        <v>0</v>
      </c>
      <c r="AW793" s="174">
        <f>IFERROR(INDEX('1.4G'!H:H,MATCH($D793,'1.4G'!D:D,0)),0)</f>
        <v>0</v>
      </c>
      <c r="AX793" s="174">
        <f>IFERROR(INDEX('1.4G'!J:J,MATCH($D793,'1.4G'!D:D,0)),0)</f>
        <v>0</v>
      </c>
      <c r="AY793" s="174">
        <f t="shared" si="139"/>
        <v>0</v>
      </c>
      <c r="AZ793" s="174">
        <f t="shared" si="140"/>
        <v>0</v>
      </c>
      <c r="BA793" s="175">
        <f>IFERROR(Table1[[#This Row],[Line total ordered for now]]*Table1[[#This Row],[GUARANTEED PRICE
for STOCK orders collected before 31.3.22]],0)</f>
        <v>0</v>
      </c>
      <c r="BB793" s="175">
        <f t="shared" si="134"/>
        <v>0</v>
      </c>
      <c r="BC793" s="176">
        <f>(AZ793+Table1[[#This Row],[Line total ordered for now]])*Z793</f>
        <v>0</v>
      </c>
      <c r="BD793" s="200">
        <v>58.905000000000008</v>
      </c>
      <c r="BE793" s="65"/>
      <c r="BF793" s="65"/>
      <c r="BG793" s="65"/>
      <c r="BH793" s="65"/>
      <c r="BI793" s="65"/>
      <c r="BJ793" s="65"/>
      <c r="BK793" s="65"/>
      <c r="BL793" s="55"/>
      <c r="BM793"/>
      <c r="BN793"/>
      <c r="BO793"/>
      <c r="BP793"/>
      <c r="BQ793"/>
      <c r="BR793"/>
      <c r="BS793"/>
      <c r="BT793"/>
    </row>
    <row r="794" spans="1:72" ht="15.75">
      <c r="A794" s="202">
        <v>790</v>
      </c>
      <c r="B794" s="68" t="s">
        <v>6378</v>
      </c>
      <c r="C794" s="149" t="s">
        <v>320</v>
      </c>
      <c r="D794" s="149" t="s">
        <v>3372</v>
      </c>
      <c r="E794" s="149" t="s">
        <v>3373</v>
      </c>
      <c r="F794" s="158" t="str">
        <f t="shared" si="135"/>
        <v>Video</v>
      </c>
      <c r="G794" s="187">
        <v>1</v>
      </c>
      <c r="H794" s="150"/>
      <c r="I794" s="184">
        <v>62.56</v>
      </c>
      <c r="J794" s="150"/>
      <c r="K794" s="151">
        <v>72.027895790035458</v>
      </c>
      <c r="L794" s="152">
        <v>65.54538516893227</v>
      </c>
      <c r="M794" s="152">
        <v>72.027895790035458</v>
      </c>
      <c r="N794" s="153" t="s">
        <v>625</v>
      </c>
      <c r="O794" s="154">
        <v>1</v>
      </c>
      <c r="P794" s="153">
        <v>29</v>
      </c>
      <c r="Q794" s="153" t="s">
        <v>146</v>
      </c>
      <c r="R794" s="155">
        <v>17</v>
      </c>
      <c r="S794" s="155">
        <v>2.2000000000000002</v>
      </c>
      <c r="T794" s="155">
        <v>0.3</v>
      </c>
      <c r="U794" s="154" t="s">
        <v>94</v>
      </c>
      <c r="V794" s="153" t="s">
        <v>89</v>
      </c>
      <c r="W794" s="153" t="s">
        <v>627</v>
      </c>
      <c r="X794" s="151" t="s">
        <v>6378</v>
      </c>
      <c r="Y794" s="151" t="s">
        <v>6378</v>
      </c>
      <c r="Z794" s="156">
        <v>5.3400000000000003E-2</v>
      </c>
      <c r="AA794" s="153" t="s">
        <v>965</v>
      </c>
      <c r="AB794" s="153" t="s">
        <v>5002</v>
      </c>
      <c r="AC794" s="153" t="s">
        <v>145</v>
      </c>
      <c r="AD794" s="157" t="s">
        <v>3374</v>
      </c>
      <c r="AE794" s="110">
        <v>1</v>
      </c>
      <c r="AF794" s="110">
        <v>99</v>
      </c>
      <c r="AG794" s="112">
        <f t="shared" si="133"/>
        <v>0</v>
      </c>
      <c r="AH794" s="110">
        <f>SUM(AG$4:AG794)</f>
        <v>23</v>
      </c>
      <c r="AI794" s="112">
        <f t="shared" si="131"/>
        <v>0</v>
      </c>
      <c r="AJ794" s="110">
        <f>COUNTIF(AI$4:AI794,"&gt;0")</f>
        <v>119</v>
      </c>
      <c r="AK794" s="110">
        <v>0</v>
      </c>
      <c r="AL794" s="110">
        <v>114</v>
      </c>
      <c r="AM794" s="172" t="str">
        <f>IF(OR(Table1[[#This Row],[Line total ordered for now]]&gt;0,Table1[[#This Row],[Line total ordered for season]]&gt;0),1,"")</f>
        <v/>
      </c>
      <c r="AN794" s="173">
        <f>COUNTIF(AM$4:AM794,"&gt;0")</f>
        <v>0</v>
      </c>
      <c r="AO794" s="173">
        <f>Table1[[#This Row],[ORDER QUANTITY
to be collected BEFORE 31.3.22]]</f>
        <v>0</v>
      </c>
      <c r="AP794" s="174">
        <f t="shared" si="132"/>
        <v>0</v>
      </c>
      <c r="AQ794" s="174">
        <f>IFERROR(INDEX(Retail!H:H,MATCH($D794,Retail!$D:$D,0)),0)</f>
        <v>0</v>
      </c>
      <c r="AR794" s="174">
        <f>IFERROR(INDEX(Retail!J:J,MATCH($D794,Retail!$D:$D,0)),0)</f>
        <v>0</v>
      </c>
      <c r="AS794" s="174">
        <f>IFERROR(INDEX('NEW2022'!H:H,MATCH($D794,'NEW2022'!D:D,0)),0)</f>
        <v>0</v>
      </c>
      <c r="AT794" s="174">
        <f>IFERROR(INDEX('NEW2022'!J:J,MATCH($D794,'NEW2022'!D:D,0)),0)</f>
        <v>0</v>
      </c>
      <c r="AU794" s="174">
        <f>IFERROR(INDEX('Quiet Items'!H:H,MATCH($D794,'Quiet Items'!D:D,0)),0)</f>
        <v>0</v>
      </c>
      <c r="AV794" s="174">
        <f>IFERROR(INDEX('Quiet Items'!J:J,MATCH($D794,'Quiet Items'!D:D,0)),0)</f>
        <v>0</v>
      </c>
      <c r="AW794" s="174">
        <f>IFERROR(INDEX('1.4G'!H:H,MATCH($D794,'1.4G'!D:D,0)),0)</f>
        <v>0</v>
      </c>
      <c r="AX794" s="174">
        <f>IFERROR(INDEX('1.4G'!J:J,MATCH($D794,'1.4G'!D:D,0)),0)</f>
        <v>0</v>
      </c>
      <c r="AY794" s="174">
        <f t="shared" si="136"/>
        <v>0</v>
      </c>
      <c r="AZ794" s="174">
        <f t="shared" si="137"/>
        <v>0</v>
      </c>
      <c r="BA794" s="175">
        <f>IFERROR(Table1[[#This Row],[Line total ordered for now]]*Table1[[#This Row],[GUARANTEED PRICE
for STOCK orders collected before 31.3.22]],0)</f>
        <v>0</v>
      </c>
      <c r="BB794" s="175">
        <f t="shared" si="134"/>
        <v>0</v>
      </c>
      <c r="BC794" s="176">
        <f>(AZ794+Table1[[#This Row],[Line total ordered for now]])*Z794</f>
        <v>0</v>
      </c>
      <c r="BD794" s="200">
        <v>61.22371142153014</v>
      </c>
      <c r="BE794" s="65"/>
      <c r="BF794" s="65"/>
      <c r="BG794" s="65"/>
      <c r="BH794" s="65"/>
      <c r="BI794" s="65"/>
      <c r="BJ794" s="65"/>
      <c r="BK794" s="65"/>
      <c r="BL794" s="55"/>
      <c r="BM794"/>
      <c r="BN794"/>
      <c r="BO794"/>
      <c r="BP794"/>
      <c r="BQ794"/>
      <c r="BR794"/>
      <c r="BS794"/>
      <c r="BT794"/>
    </row>
    <row r="795" spans="1:72" ht="15.75">
      <c r="A795" s="202">
        <v>791</v>
      </c>
      <c r="B795" s="68" t="s">
        <v>6378</v>
      </c>
      <c r="C795" s="149" t="s">
        <v>320</v>
      </c>
      <c r="D795" s="149" t="s">
        <v>963</v>
      </c>
      <c r="E795" s="149" t="s">
        <v>964</v>
      </c>
      <c r="F795" s="158" t="str">
        <f t="shared" si="135"/>
        <v>Video</v>
      </c>
      <c r="G795" s="187">
        <v>17</v>
      </c>
      <c r="H795" s="150"/>
      <c r="I795" s="184">
        <v>63.04</v>
      </c>
      <c r="J795" s="150"/>
      <c r="K795" s="151">
        <v>72.050000000000011</v>
      </c>
      <c r="L795" s="152">
        <v>65.565500000000014</v>
      </c>
      <c r="M795" s="152">
        <v>72.050000000000011</v>
      </c>
      <c r="N795" s="153" t="s">
        <v>625</v>
      </c>
      <c r="O795" s="154">
        <v>1</v>
      </c>
      <c r="P795" s="153">
        <v>24</v>
      </c>
      <c r="Q795" s="153" t="s">
        <v>146</v>
      </c>
      <c r="R795" s="155">
        <v>17</v>
      </c>
      <c r="S795" s="155">
        <v>2.2000000000000002</v>
      </c>
      <c r="T795" s="155">
        <v>0.3</v>
      </c>
      <c r="U795" s="154" t="s">
        <v>94</v>
      </c>
      <c r="V795" s="153" t="s">
        <v>89</v>
      </c>
      <c r="W795" s="153" t="s">
        <v>627</v>
      </c>
      <c r="X795" s="151" t="s">
        <v>6378</v>
      </c>
      <c r="Y795" s="151" t="s">
        <v>6378</v>
      </c>
      <c r="Z795" s="156">
        <v>5.3400000000000003E-2</v>
      </c>
      <c r="AA795" s="153" t="s">
        <v>965</v>
      </c>
      <c r="AB795" s="153" t="s">
        <v>4960</v>
      </c>
      <c r="AC795" s="153" t="s">
        <v>795</v>
      </c>
      <c r="AD795" s="157" t="s">
        <v>966</v>
      </c>
      <c r="AE795" s="110">
        <v>1</v>
      </c>
      <c r="AF795" s="110">
        <v>100</v>
      </c>
      <c r="AG795" s="112">
        <f t="shared" si="133"/>
        <v>0</v>
      </c>
      <c r="AH795" s="110">
        <f>SUM(AG$4:AG795)</f>
        <v>23</v>
      </c>
      <c r="AI795" s="112">
        <f t="shared" si="131"/>
        <v>0</v>
      </c>
      <c r="AJ795" s="110">
        <f>COUNTIF(AI$4:AI795,"&gt;0")</f>
        <v>119</v>
      </c>
      <c r="AK795" s="110">
        <v>0</v>
      </c>
      <c r="AL795" s="110">
        <v>114</v>
      </c>
      <c r="AM795" s="172" t="str">
        <f>IF(OR(Table1[[#This Row],[Line total ordered for now]]&gt;0,Table1[[#This Row],[Line total ordered for season]]&gt;0),1,"")</f>
        <v/>
      </c>
      <c r="AN795" s="173">
        <f>COUNTIF(AM$4:AM795,"&gt;0")</f>
        <v>0</v>
      </c>
      <c r="AO795" s="173">
        <f>Table1[[#This Row],[ORDER QUANTITY
to be collected BEFORE 31.3.22]]</f>
        <v>0</v>
      </c>
      <c r="AP795" s="174">
        <f t="shared" si="132"/>
        <v>0</v>
      </c>
      <c r="AQ795" s="174">
        <f>IFERROR(INDEX(Retail!H:H,MATCH($D795,Retail!$D:$D,0)),0)</f>
        <v>0</v>
      </c>
      <c r="AR795" s="174">
        <f>IFERROR(INDEX(Retail!J:J,MATCH($D795,Retail!$D:$D,0)),0)</f>
        <v>0</v>
      </c>
      <c r="AS795" s="174">
        <f>IFERROR(INDEX('NEW2022'!H:H,MATCH($D795,'NEW2022'!D:D,0)),0)</f>
        <v>0</v>
      </c>
      <c r="AT795" s="174">
        <f>IFERROR(INDEX('NEW2022'!J:J,MATCH($D795,'NEW2022'!D:D,0)),0)</f>
        <v>0</v>
      </c>
      <c r="AU795" s="174">
        <f>IFERROR(INDEX('Quiet Items'!H:H,MATCH($D795,'Quiet Items'!D:D,0)),0)</f>
        <v>0</v>
      </c>
      <c r="AV795" s="174">
        <f>IFERROR(INDEX('Quiet Items'!J:J,MATCH($D795,'Quiet Items'!D:D,0)),0)</f>
        <v>0</v>
      </c>
      <c r="AW795" s="174">
        <f>IFERROR(INDEX('1.4G'!H:H,MATCH($D795,'1.4G'!D:D,0)),0)</f>
        <v>0</v>
      </c>
      <c r="AX795" s="174">
        <f>IFERROR(INDEX('1.4G'!J:J,MATCH($D795,'1.4G'!D:D,0)),0)</f>
        <v>0</v>
      </c>
      <c r="AY795" s="174">
        <f t="shared" si="136"/>
        <v>0</v>
      </c>
      <c r="AZ795" s="174">
        <f t="shared" si="137"/>
        <v>0</v>
      </c>
      <c r="BA795" s="175">
        <f>IFERROR(Table1[[#This Row],[Line total ordered for now]]*Table1[[#This Row],[GUARANTEED PRICE
for STOCK orders collected before 31.3.22]],0)</f>
        <v>0</v>
      </c>
      <c r="BB795" s="175">
        <f t="shared" si="134"/>
        <v>0</v>
      </c>
      <c r="BC795" s="176">
        <f>(AZ795+Table1[[#This Row],[Line total ordered for now]])*Z795</f>
        <v>0</v>
      </c>
      <c r="BD795" s="200">
        <v>61.242500000000007</v>
      </c>
      <c r="BE795" s="65"/>
      <c r="BF795" s="65"/>
      <c r="BG795" s="65"/>
      <c r="BH795" s="65"/>
      <c r="BI795" s="65"/>
      <c r="BJ795" s="65"/>
      <c r="BK795" s="65"/>
      <c r="BL795" s="55"/>
      <c r="BM795"/>
      <c r="BN795"/>
      <c r="BO795"/>
      <c r="BP795"/>
      <c r="BQ795"/>
      <c r="BR795"/>
      <c r="BS795"/>
      <c r="BT795"/>
    </row>
    <row r="796" spans="1:72" s="196" customFormat="1" ht="15.75">
      <c r="A796" s="202">
        <v>792</v>
      </c>
      <c r="B796" s="68" t="s">
        <v>6378</v>
      </c>
      <c r="C796" s="149" t="s">
        <v>969</v>
      </c>
      <c r="D796" s="149" t="s">
        <v>4216</v>
      </c>
      <c r="E796" s="149" t="s">
        <v>4667</v>
      </c>
      <c r="F796" s="158" t="str">
        <f>IF(LEFT(AD796,4)="http",HYPERLINK(AD796,"Video"),"")</f>
        <v>Video</v>
      </c>
      <c r="G796" s="187">
        <v>0</v>
      </c>
      <c r="H796" s="150"/>
      <c r="I796" s="184">
        <v>36.229999999999997</v>
      </c>
      <c r="J796" s="150"/>
      <c r="K796" s="151">
        <v>43.572622881390089</v>
      </c>
      <c r="L796" s="152">
        <v>41.393991737320583</v>
      </c>
      <c r="M796" s="152">
        <v>43.572622881390089</v>
      </c>
      <c r="N796" s="153" t="s">
        <v>148</v>
      </c>
      <c r="O796" s="154">
        <v>1</v>
      </c>
      <c r="P796" s="153">
        <v>48</v>
      </c>
      <c r="Q796" s="153" t="s">
        <v>147</v>
      </c>
      <c r="R796" s="155">
        <v>9</v>
      </c>
      <c r="S796" s="155">
        <v>1</v>
      </c>
      <c r="T796" s="155">
        <v>0.3</v>
      </c>
      <c r="U796" s="154" t="s">
        <v>94</v>
      </c>
      <c r="V796" s="153" t="s">
        <v>89</v>
      </c>
      <c r="W796" s="153" t="s">
        <v>169</v>
      </c>
      <c r="X796" s="151">
        <v>137.99</v>
      </c>
      <c r="Y796" s="151">
        <v>104.99</v>
      </c>
      <c r="Z796" s="156">
        <v>2.6624999999999999E-2</v>
      </c>
      <c r="AA796" s="153" t="s">
        <v>636</v>
      </c>
      <c r="AB796" s="153" t="s">
        <v>5808</v>
      </c>
      <c r="AC796" s="153" t="s">
        <v>149</v>
      </c>
      <c r="AD796" s="157" t="s">
        <v>4668</v>
      </c>
      <c r="AE796" s="110">
        <v>0</v>
      </c>
      <c r="AF796" s="110">
        <v>100</v>
      </c>
      <c r="AG796" s="112">
        <f t="shared" si="133"/>
        <v>0</v>
      </c>
      <c r="AH796" s="110">
        <f>SUM(AG$4:AG796)</f>
        <v>23</v>
      </c>
      <c r="AI796" s="112">
        <f t="shared" si="131"/>
        <v>1</v>
      </c>
      <c r="AJ796" s="110">
        <f>COUNTIF(AI$4:AI796,"&gt;0")</f>
        <v>120</v>
      </c>
      <c r="AK796" s="110">
        <v>0</v>
      </c>
      <c r="AL796" s="110">
        <v>114</v>
      </c>
      <c r="AM796" s="172" t="str">
        <f>IF(OR(Table1[[#This Row],[Line total ordered for now]]&gt;0,Table1[[#This Row],[Line total ordered for season]]&gt;0),1,"")</f>
        <v/>
      </c>
      <c r="AN796" s="173">
        <f>COUNTIF(AM$4:AM796,"&gt;0")</f>
        <v>0</v>
      </c>
      <c r="AO796" s="173">
        <f>Table1[[#This Row],[ORDER QUANTITY
to be collected BEFORE 31.3.22]]</f>
        <v>0</v>
      </c>
      <c r="AP796" s="174">
        <f t="shared" si="132"/>
        <v>0</v>
      </c>
      <c r="AQ796" s="174">
        <f>IFERROR(INDEX(Retail!H:H,MATCH($D796,Retail!$D:$D,0)),0)</f>
        <v>0</v>
      </c>
      <c r="AR796" s="174">
        <f>IFERROR(INDEX(Retail!J:J,MATCH($D796,Retail!$D:$D,0)),0)</f>
        <v>0</v>
      </c>
      <c r="AS796" s="174">
        <f>IFERROR(INDEX('NEW2022'!H:H,MATCH($D796,'NEW2022'!D:D,0)),0)</f>
        <v>0</v>
      </c>
      <c r="AT796" s="174">
        <f>IFERROR(INDEX('NEW2022'!J:J,MATCH($D796,'NEW2022'!D:D,0)),0)</f>
        <v>0</v>
      </c>
      <c r="AU796" s="174">
        <f>IFERROR(INDEX('Quiet Items'!H:H,MATCH($D796,'Quiet Items'!D:D,0)),0)</f>
        <v>0</v>
      </c>
      <c r="AV796" s="174">
        <f>IFERROR(INDEX('Quiet Items'!J:J,MATCH($D796,'Quiet Items'!D:D,0)),0)</f>
        <v>0</v>
      </c>
      <c r="AW796" s="174">
        <f>IFERROR(INDEX('1.4G'!H:H,MATCH($D796,'1.4G'!D:D,0)),0)</f>
        <v>0</v>
      </c>
      <c r="AX796" s="174">
        <f>IFERROR(INDEX('1.4G'!J:J,MATCH($D796,'1.4G'!D:D,0)),0)</f>
        <v>0</v>
      </c>
      <c r="AY796" s="174">
        <f>IF(OR(AU796&gt;0,AW796&gt;0,AO796&gt;0,AS796&gt;0,AQ796&gt;0),AU796+AW796+AO796+AS796+AQ796,0)</f>
        <v>0</v>
      </c>
      <c r="AZ796" s="174">
        <f>IF(OR(AV796&gt;0,AX796&gt;0,AP796&gt;0,AT796&gt;0,AR796&gt;0),AV796+AX796+AP796+AT796+AR796,0)</f>
        <v>0</v>
      </c>
      <c r="BA796" s="175">
        <f>IFERROR(Table1[[#This Row],[Line total ordered for now]]*Table1[[#This Row],[GUARANTEED PRICE
for STOCK orders collected before 31.3.22]],0)</f>
        <v>0</v>
      </c>
      <c r="BB796" s="175">
        <f t="shared" si="134"/>
        <v>0</v>
      </c>
      <c r="BC796" s="176">
        <f>(AZ796+Table1[[#This Row],[Line total ordered for now]])*Z796</f>
        <v>0</v>
      </c>
      <c r="BD796" s="200">
        <v>39.215360593251084</v>
      </c>
      <c r="BE796" s="65"/>
      <c r="BF796" s="65"/>
      <c r="BG796" s="65"/>
      <c r="BH796" s="65"/>
      <c r="BI796" s="65"/>
      <c r="BJ796" s="65"/>
      <c r="BK796" s="65"/>
      <c r="BL796" s="55"/>
    </row>
    <row r="797" spans="1:72" ht="15.75">
      <c r="A797" s="202">
        <v>793</v>
      </c>
      <c r="B797" s="68" t="s">
        <v>6378</v>
      </c>
      <c r="C797" s="149" t="s">
        <v>969</v>
      </c>
      <c r="D797" s="149" t="s">
        <v>2237</v>
      </c>
      <c r="E797" s="149" t="s">
        <v>2238</v>
      </c>
      <c r="F797" s="158" t="str">
        <f t="shared" si="135"/>
        <v>Video</v>
      </c>
      <c r="G797" s="187">
        <v>18</v>
      </c>
      <c r="H797" s="150"/>
      <c r="I797" s="184">
        <v>94.37</v>
      </c>
      <c r="J797" s="150"/>
      <c r="K797" s="151">
        <v>50.725000000000001</v>
      </c>
      <c r="L797" s="152">
        <v>96.257400000000004</v>
      </c>
      <c r="M797" s="152">
        <v>101.45</v>
      </c>
      <c r="N797" s="153" t="s">
        <v>148</v>
      </c>
      <c r="O797" s="154">
        <v>2</v>
      </c>
      <c r="P797" s="153">
        <v>13</v>
      </c>
      <c r="Q797" s="153" t="s">
        <v>146</v>
      </c>
      <c r="R797" s="155">
        <v>20</v>
      </c>
      <c r="S797" s="155">
        <v>3.7</v>
      </c>
      <c r="T797" s="155">
        <v>0.3</v>
      </c>
      <c r="U797" s="154" t="s">
        <v>95</v>
      </c>
      <c r="V797" s="153" t="s">
        <v>88</v>
      </c>
      <c r="W797" s="153" t="s">
        <v>627</v>
      </c>
      <c r="X797" s="151" t="s">
        <v>6378</v>
      </c>
      <c r="Y797" s="151" t="s">
        <v>6378</v>
      </c>
      <c r="Z797" s="156">
        <v>8.3000000000000004E-2</v>
      </c>
      <c r="AA797" s="153" t="s">
        <v>769</v>
      </c>
      <c r="AB797" s="153" t="s">
        <v>5040</v>
      </c>
      <c r="AC797" s="153" t="s">
        <v>785</v>
      </c>
      <c r="AD797" s="157" t="s">
        <v>2239</v>
      </c>
      <c r="AE797" s="110">
        <v>1</v>
      </c>
      <c r="AF797" s="110">
        <v>101</v>
      </c>
      <c r="AG797" s="112">
        <f t="shared" si="133"/>
        <v>0</v>
      </c>
      <c r="AH797" s="110">
        <f>SUM(AG$4:AG797)</f>
        <v>23</v>
      </c>
      <c r="AI797" s="112">
        <f t="shared" si="131"/>
        <v>0</v>
      </c>
      <c r="AJ797" s="110">
        <f>COUNTIF(AI$4:AI797,"&gt;0")</f>
        <v>120</v>
      </c>
      <c r="AK797" s="110">
        <v>1</v>
      </c>
      <c r="AL797" s="110">
        <v>115</v>
      </c>
      <c r="AM797" s="172" t="str">
        <f>IF(OR(Table1[[#This Row],[Line total ordered for now]]&gt;0,Table1[[#This Row],[Line total ordered for season]]&gt;0),1,"")</f>
        <v/>
      </c>
      <c r="AN797" s="173">
        <f>COUNTIF(AM$4:AM797,"&gt;0")</f>
        <v>0</v>
      </c>
      <c r="AO797" s="173">
        <f>Table1[[#This Row],[ORDER QUANTITY
to be collected BEFORE 31.3.22]]</f>
        <v>0</v>
      </c>
      <c r="AP797" s="174">
        <f t="shared" si="132"/>
        <v>0</v>
      </c>
      <c r="AQ797" s="174">
        <f>IFERROR(INDEX(Retail!H:H,MATCH($D797,Retail!$D:$D,0)),0)</f>
        <v>0</v>
      </c>
      <c r="AR797" s="174">
        <f>IFERROR(INDEX(Retail!J:J,MATCH($D797,Retail!$D:$D,0)),0)</f>
        <v>0</v>
      </c>
      <c r="AS797" s="174">
        <f>IFERROR(INDEX('NEW2022'!H:H,MATCH($D797,'NEW2022'!D:D,0)),0)</f>
        <v>0</v>
      </c>
      <c r="AT797" s="174">
        <f>IFERROR(INDEX('NEW2022'!J:J,MATCH($D797,'NEW2022'!D:D,0)),0)</f>
        <v>0</v>
      </c>
      <c r="AU797" s="174">
        <f>IFERROR(INDEX('Quiet Items'!H:H,MATCH($D797,'Quiet Items'!D:D,0)),0)</f>
        <v>0</v>
      </c>
      <c r="AV797" s="174">
        <f>IFERROR(INDEX('Quiet Items'!J:J,MATCH($D797,'Quiet Items'!D:D,0)),0)</f>
        <v>0</v>
      </c>
      <c r="AW797" s="174">
        <f>IFERROR(INDEX('1.4G'!H:H,MATCH($D797,'1.4G'!D:D,0)),0)</f>
        <v>0</v>
      </c>
      <c r="AX797" s="174">
        <f>IFERROR(INDEX('1.4G'!J:J,MATCH($D797,'1.4G'!D:D,0)),0)</f>
        <v>0</v>
      </c>
      <c r="AY797" s="174">
        <f t="shared" si="136"/>
        <v>0</v>
      </c>
      <c r="AZ797" s="174">
        <f t="shared" si="137"/>
        <v>0</v>
      </c>
      <c r="BA797" s="175">
        <f>IFERROR(Table1[[#This Row],[Line total ordered for now]]*Table1[[#This Row],[GUARANTEED PRICE
for STOCK orders collected before 31.3.22]],0)</f>
        <v>0</v>
      </c>
      <c r="BB797" s="175">
        <f t="shared" si="134"/>
        <v>0</v>
      </c>
      <c r="BC797" s="176">
        <f>(AZ797+Table1[[#This Row],[Line total ordered for now]])*Z797</f>
        <v>0</v>
      </c>
      <c r="BD797" s="200">
        <v>86.232500000000002</v>
      </c>
      <c r="BE797" s="65"/>
      <c r="BF797" s="65"/>
      <c r="BG797" s="65"/>
      <c r="BH797" s="65"/>
      <c r="BI797" s="65"/>
      <c r="BJ797" s="65"/>
      <c r="BK797" s="65"/>
      <c r="BL797" s="55"/>
      <c r="BM797"/>
      <c r="BN797"/>
      <c r="BO797"/>
      <c r="BP797"/>
      <c r="BQ797"/>
      <c r="BR797"/>
      <c r="BS797"/>
      <c r="BT797"/>
    </row>
    <row r="798" spans="1:72" ht="15.75">
      <c r="A798" s="202">
        <v>794</v>
      </c>
      <c r="B798" s="68" t="s">
        <v>6378</v>
      </c>
      <c r="C798" s="149" t="s">
        <v>969</v>
      </c>
      <c r="D798" s="149" t="s">
        <v>3540</v>
      </c>
      <c r="E798" s="149" t="s">
        <v>3541</v>
      </c>
      <c r="F798" s="158" t="str">
        <f t="shared" si="135"/>
        <v>Video</v>
      </c>
      <c r="G798" s="187">
        <v>27</v>
      </c>
      <c r="H798" s="150"/>
      <c r="I798" s="184">
        <v>96.2</v>
      </c>
      <c r="J798" s="150"/>
      <c r="K798" s="151">
        <v>51.71</v>
      </c>
      <c r="L798" s="152">
        <v>98.124000000000009</v>
      </c>
      <c r="M798" s="152">
        <v>103.42</v>
      </c>
      <c r="N798" s="153" t="s">
        <v>148</v>
      </c>
      <c r="O798" s="154">
        <v>2</v>
      </c>
      <c r="P798" s="153">
        <v>15</v>
      </c>
      <c r="Q798" s="153" t="s">
        <v>146</v>
      </c>
      <c r="R798" s="155">
        <v>20</v>
      </c>
      <c r="S798" s="155">
        <v>3</v>
      </c>
      <c r="T798" s="155">
        <v>0.3</v>
      </c>
      <c r="U798" s="154" t="s">
        <v>95</v>
      </c>
      <c r="V798" s="153" t="s">
        <v>88</v>
      </c>
      <c r="W798" s="153" t="s">
        <v>627</v>
      </c>
      <c r="X798" s="151" t="s">
        <v>6378</v>
      </c>
      <c r="Y798" s="151" t="s">
        <v>6378</v>
      </c>
      <c r="Z798" s="156">
        <v>8.3000000000000004E-2</v>
      </c>
      <c r="AA798" s="153" t="s">
        <v>769</v>
      </c>
      <c r="AB798" s="153" t="s">
        <v>5179</v>
      </c>
      <c r="AC798" s="153" t="s">
        <v>2412</v>
      </c>
      <c r="AD798" s="157" t="s">
        <v>3542</v>
      </c>
      <c r="AE798" s="110">
        <v>1</v>
      </c>
      <c r="AF798" s="110">
        <v>102</v>
      </c>
      <c r="AG798" s="112">
        <f t="shared" si="133"/>
        <v>0</v>
      </c>
      <c r="AH798" s="110">
        <f>SUM(AG$4:AG798)</f>
        <v>23</v>
      </c>
      <c r="AI798" s="112">
        <f t="shared" si="131"/>
        <v>0</v>
      </c>
      <c r="AJ798" s="110">
        <f>COUNTIF(AI$4:AI798,"&gt;0")</f>
        <v>120</v>
      </c>
      <c r="AK798" s="110">
        <v>1</v>
      </c>
      <c r="AL798" s="110">
        <v>116</v>
      </c>
      <c r="AM798" s="172" t="str">
        <f>IF(OR(Table1[[#This Row],[Line total ordered for now]]&gt;0,Table1[[#This Row],[Line total ordered for season]]&gt;0),1,"")</f>
        <v/>
      </c>
      <c r="AN798" s="173">
        <f>COUNTIF(AM$4:AM798,"&gt;0")</f>
        <v>0</v>
      </c>
      <c r="AO798" s="173">
        <f>Table1[[#This Row],[ORDER QUANTITY
to be collected BEFORE 31.3.22]]</f>
        <v>0</v>
      </c>
      <c r="AP798" s="174">
        <f t="shared" si="132"/>
        <v>0</v>
      </c>
      <c r="AQ798" s="174">
        <f>IFERROR(INDEX(Retail!H:H,MATCH($D798,Retail!$D:$D,0)),0)</f>
        <v>0</v>
      </c>
      <c r="AR798" s="174">
        <f>IFERROR(INDEX(Retail!J:J,MATCH($D798,Retail!$D:$D,0)),0)</f>
        <v>0</v>
      </c>
      <c r="AS798" s="174">
        <f>IFERROR(INDEX('NEW2022'!H:H,MATCH($D798,'NEW2022'!D:D,0)),0)</f>
        <v>0</v>
      </c>
      <c r="AT798" s="174">
        <f>IFERROR(INDEX('NEW2022'!J:J,MATCH($D798,'NEW2022'!D:D,0)),0)</f>
        <v>0</v>
      </c>
      <c r="AU798" s="174">
        <f>IFERROR(INDEX('Quiet Items'!H:H,MATCH($D798,'Quiet Items'!D:D,0)),0)</f>
        <v>0</v>
      </c>
      <c r="AV798" s="174">
        <f>IFERROR(INDEX('Quiet Items'!J:J,MATCH($D798,'Quiet Items'!D:D,0)),0)</f>
        <v>0</v>
      </c>
      <c r="AW798" s="174">
        <f>IFERROR(INDEX('1.4G'!H:H,MATCH($D798,'1.4G'!D:D,0)),0)</f>
        <v>0</v>
      </c>
      <c r="AX798" s="174">
        <f>IFERROR(INDEX('1.4G'!J:J,MATCH($D798,'1.4G'!D:D,0)),0)</f>
        <v>0</v>
      </c>
      <c r="AY798" s="174">
        <f t="shared" si="136"/>
        <v>0</v>
      </c>
      <c r="AZ798" s="174">
        <f t="shared" si="137"/>
        <v>0</v>
      </c>
      <c r="BA798" s="175">
        <f>IFERROR(Table1[[#This Row],[Line total ordered for now]]*Table1[[#This Row],[GUARANTEED PRICE
for STOCK orders collected before 31.3.22]],0)</f>
        <v>0</v>
      </c>
      <c r="BB798" s="175">
        <f t="shared" si="134"/>
        <v>0</v>
      </c>
      <c r="BC798" s="176">
        <f>(AZ798+Table1[[#This Row],[Line total ordered for now]])*Z798</f>
        <v>0</v>
      </c>
      <c r="BD798" s="200">
        <v>87.906999999999996</v>
      </c>
      <c r="BE798" s="65"/>
      <c r="BF798" s="65"/>
      <c r="BG798" s="65"/>
      <c r="BH798" s="65"/>
      <c r="BI798" s="65"/>
      <c r="BJ798" s="65"/>
      <c r="BK798" s="65"/>
      <c r="BL798" s="55"/>
      <c r="BM798"/>
      <c r="BN798"/>
      <c r="BO798"/>
      <c r="BP798"/>
      <c r="BQ798"/>
      <c r="BR798"/>
      <c r="BS798"/>
      <c r="BT798"/>
    </row>
    <row r="799" spans="1:72" ht="15.75">
      <c r="A799" s="202">
        <v>795</v>
      </c>
      <c r="B799" s="68" t="s">
        <v>6378</v>
      </c>
      <c r="C799" s="149" t="s">
        <v>969</v>
      </c>
      <c r="D799" s="149" t="s">
        <v>967</v>
      </c>
      <c r="E799" s="149" t="s">
        <v>968</v>
      </c>
      <c r="F799" s="158" t="str">
        <f t="shared" si="135"/>
        <v>Video</v>
      </c>
      <c r="G799" s="187">
        <v>31</v>
      </c>
      <c r="H799" s="150"/>
      <c r="I799" s="184">
        <v>109.37</v>
      </c>
      <c r="J799" s="150"/>
      <c r="K799" s="151">
        <v>58.79</v>
      </c>
      <c r="L799" s="152">
        <v>111.5574</v>
      </c>
      <c r="M799" s="152">
        <v>117.58</v>
      </c>
      <c r="N799" s="153" t="s">
        <v>148</v>
      </c>
      <c r="O799" s="154">
        <v>2</v>
      </c>
      <c r="P799" s="153">
        <v>30</v>
      </c>
      <c r="Q799" s="153" t="s">
        <v>147</v>
      </c>
      <c r="R799" s="155">
        <v>20</v>
      </c>
      <c r="S799" s="155">
        <v>2.6</v>
      </c>
      <c r="T799" s="155">
        <v>0.3</v>
      </c>
      <c r="U799" s="154" t="s">
        <v>94</v>
      </c>
      <c r="V799" s="153" t="s">
        <v>89</v>
      </c>
      <c r="W799" s="153" t="s">
        <v>627</v>
      </c>
      <c r="X799" s="151" t="s">
        <v>6378</v>
      </c>
      <c r="Y799" s="151" t="s">
        <v>6378</v>
      </c>
      <c r="Z799" s="156">
        <v>8.6400000000000005E-2</v>
      </c>
      <c r="AA799" s="153" t="s">
        <v>858</v>
      </c>
      <c r="AB799" s="153" t="s">
        <v>5060</v>
      </c>
      <c r="AC799" s="153" t="s">
        <v>6061</v>
      </c>
      <c r="AD799" s="157" t="s">
        <v>970</v>
      </c>
      <c r="AE799" s="110">
        <v>0</v>
      </c>
      <c r="AF799" s="110">
        <v>102</v>
      </c>
      <c r="AG799" s="112">
        <f t="shared" si="133"/>
        <v>0</v>
      </c>
      <c r="AH799" s="110">
        <f>SUM(AG$4:AG799)</f>
        <v>23</v>
      </c>
      <c r="AI799" s="112">
        <f t="shared" si="131"/>
        <v>0</v>
      </c>
      <c r="AJ799" s="110">
        <f>COUNTIF(AI$4:AI799,"&gt;0")</f>
        <v>120</v>
      </c>
      <c r="AK799" s="110">
        <v>0</v>
      </c>
      <c r="AL799" s="110">
        <v>116</v>
      </c>
      <c r="AM799" s="172" t="str">
        <f>IF(OR(Table1[[#This Row],[Line total ordered for now]]&gt;0,Table1[[#This Row],[Line total ordered for season]]&gt;0),1,"")</f>
        <v/>
      </c>
      <c r="AN799" s="173">
        <f>COUNTIF(AM$4:AM799,"&gt;0")</f>
        <v>0</v>
      </c>
      <c r="AO799" s="173">
        <f>Table1[[#This Row],[ORDER QUANTITY
to be collected BEFORE 31.3.22]]</f>
        <v>0</v>
      </c>
      <c r="AP799" s="174">
        <f t="shared" si="132"/>
        <v>0</v>
      </c>
      <c r="AQ799" s="174">
        <f>IFERROR(INDEX(Retail!H:H,MATCH($D799,Retail!$D:$D,0)),0)</f>
        <v>0</v>
      </c>
      <c r="AR799" s="174">
        <f>IFERROR(INDEX(Retail!J:J,MATCH($D799,Retail!$D:$D,0)),0)</f>
        <v>0</v>
      </c>
      <c r="AS799" s="174">
        <f>IFERROR(INDEX('NEW2022'!H:H,MATCH($D799,'NEW2022'!D:D,0)),0)</f>
        <v>0</v>
      </c>
      <c r="AT799" s="174">
        <f>IFERROR(INDEX('NEW2022'!J:J,MATCH($D799,'NEW2022'!D:D,0)),0)</f>
        <v>0</v>
      </c>
      <c r="AU799" s="174">
        <f>IFERROR(INDEX('Quiet Items'!H:H,MATCH($D799,'Quiet Items'!D:D,0)),0)</f>
        <v>0</v>
      </c>
      <c r="AV799" s="174">
        <f>IFERROR(INDEX('Quiet Items'!J:J,MATCH($D799,'Quiet Items'!D:D,0)),0)</f>
        <v>0</v>
      </c>
      <c r="AW799" s="174">
        <f>IFERROR(INDEX('1.4G'!H:H,MATCH($D799,'1.4G'!D:D,0)),0)</f>
        <v>0</v>
      </c>
      <c r="AX799" s="174">
        <f>IFERROR(INDEX('1.4G'!J:J,MATCH($D799,'1.4G'!D:D,0)),0)</f>
        <v>0</v>
      </c>
      <c r="AY799" s="174">
        <f t="shared" si="136"/>
        <v>0</v>
      </c>
      <c r="AZ799" s="174">
        <f t="shared" si="137"/>
        <v>0</v>
      </c>
      <c r="BA799" s="175">
        <f>IFERROR(Table1[[#This Row],[Line total ordered for now]]*Table1[[#This Row],[GUARANTEED PRICE
for STOCK orders collected before 31.3.22]],0)</f>
        <v>0</v>
      </c>
      <c r="BB799" s="175">
        <f t="shared" si="134"/>
        <v>0</v>
      </c>
      <c r="BC799" s="176">
        <f>(AZ799+Table1[[#This Row],[Line total ordered for now]])*Z799</f>
        <v>0</v>
      </c>
      <c r="BD799" s="200">
        <v>99.942999999999998</v>
      </c>
      <c r="BE799" s="65"/>
      <c r="BF799" s="65"/>
      <c r="BG799" s="65"/>
      <c r="BH799" s="65"/>
      <c r="BI799" s="65"/>
      <c r="BJ799" s="65"/>
      <c r="BK799" s="65"/>
      <c r="BL799" s="55"/>
      <c r="BM799"/>
      <c r="BN799"/>
      <c r="BO799"/>
      <c r="BP799"/>
      <c r="BQ799"/>
      <c r="BR799"/>
      <c r="BS799"/>
      <c r="BT799"/>
    </row>
    <row r="800" spans="1:72" ht="15.75">
      <c r="A800" s="202">
        <v>796</v>
      </c>
      <c r="B800" s="68" t="s">
        <v>6378</v>
      </c>
      <c r="C800" s="149" t="s">
        <v>969</v>
      </c>
      <c r="D800" s="149" t="s">
        <v>1693</v>
      </c>
      <c r="E800" s="149" t="s">
        <v>1694</v>
      </c>
      <c r="F800" s="158" t="str">
        <f t="shared" si="135"/>
        <v>Video</v>
      </c>
      <c r="G800" s="187">
        <v>22</v>
      </c>
      <c r="H800" s="150"/>
      <c r="I800" s="184">
        <v>113.42</v>
      </c>
      <c r="J800" s="150"/>
      <c r="K800" s="151">
        <v>60.965000000000003</v>
      </c>
      <c r="L800" s="152">
        <v>115.6884</v>
      </c>
      <c r="M800" s="152">
        <v>121.93</v>
      </c>
      <c r="N800" s="153" t="s">
        <v>148</v>
      </c>
      <c r="O800" s="154">
        <v>2</v>
      </c>
      <c r="P800" s="153">
        <v>20</v>
      </c>
      <c r="Q800" s="153" t="s">
        <v>146</v>
      </c>
      <c r="R800" s="155">
        <v>19</v>
      </c>
      <c r="S800" s="155">
        <v>3.4</v>
      </c>
      <c r="T800" s="155">
        <v>0.3</v>
      </c>
      <c r="U800" s="154" t="s">
        <v>94</v>
      </c>
      <c r="V800" s="153" t="s">
        <v>89</v>
      </c>
      <c r="W800" s="153">
        <v>0</v>
      </c>
      <c r="X800" s="151" t="s">
        <v>6378</v>
      </c>
      <c r="Y800" s="151" t="s">
        <v>6378</v>
      </c>
      <c r="Z800" s="156">
        <v>7.9699999999999993E-2</v>
      </c>
      <c r="AA800" s="153" t="s">
        <v>479</v>
      </c>
      <c r="AB800" s="153" t="s">
        <v>479</v>
      </c>
      <c r="AC800" s="153" t="s">
        <v>277</v>
      </c>
      <c r="AD800" s="157" t="s">
        <v>4636</v>
      </c>
      <c r="AE800" s="110">
        <v>1</v>
      </c>
      <c r="AF800" s="110">
        <v>103</v>
      </c>
      <c r="AG800" s="112">
        <f t="shared" si="133"/>
        <v>0</v>
      </c>
      <c r="AH800" s="110">
        <f>SUM(AG$4:AG800)</f>
        <v>23</v>
      </c>
      <c r="AI800" s="112">
        <f t="shared" si="131"/>
        <v>0</v>
      </c>
      <c r="AJ800" s="110">
        <f>COUNTIF(AI$4:AI800,"&gt;0")</f>
        <v>120</v>
      </c>
      <c r="AK800" s="110">
        <v>0</v>
      </c>
      <c r="AL800" s="110">
        <v>116</v>
      </c>
      <c r="AM800" s="172" t="str">
        <f>IF(OR(Table1[[#This Row],[Line total ordered for now]]&gt;0,Table1[[#This Row],[Line total ordered for season]]&gt;0),1,"")</f>
        <v/>
      </c>
      <c r="AN800" s="173">
        <f>COUNTIF(AM$4:AM800,"&gt;0")</f>
        <v>0</v>
      </c>
      <c r="AO800" s="173">
        <f>Table1[[#This Row],[ORDER QUANTITY
to be collected BEFORE 31.3.22]]</f>
        <v>0</v>
      </c>
      <c r="AP800" s="174">
        <f t="shared" si="132"/>
        <v>0</v>
      </c>
      <c r="AQ800" s="174">
        <f>IFERROR(INDEX(Retail!H:H,MATCH($D800,Retail!$D:$D,0)),0)</f>
        <v>0</v>
      </c>
      <c r="AR800" s="174">
        <f>IFERROR(INDEX(Retail!J:J,MATCH($D800,Retail!$D:$D,0)),0)</f>
        <v>0</v>
      </c>
      <c r="AS800" s="174">
        <f>IFERROR(INDEX('NEW2022'!H:H,MATCH($D800,'NEW2022'!D:D,0)),0)</f>
        <v>0</v>
      </c>
      <c r="AT800" s="174">
        <f>IFERROR(INDEX('NEW2022'!J:J,MATCH($D800,'NEW2022'!D:D,0)),0)</f>
        <v>0</v>
      </c>
      <c r="AU800" s="174">
        <f>IFERROR(INDEX('Quiet Items'!H:H,MATCH($D800,'Quiet Items'!D:D,0)),0)</f>
        <v>0</v>
      </c>
      <c r="AV800" s="174">
        <f>IFERROR(INDEX('Quiet Items'!J:J,MATCH($D800,'Quiet Items'!D:D,0)),0)</f>
        <v>0</v>
      </c>
      <c r="AW800" s="174">
        <f>IFERROR(INDEX('1.4G'!H:H,MATCH($D800,'1.4G'!D:D,0)),0)</f>
        <v>0</v>
      </c>
      <c r="AX800" s="174">
        <f>IFERROR(INDEX('1.4G'!J:J,MATCH($D800,'1.4G'!D:D,0)),0)</f>
        <v>0</v>
      </c>
      <c r="AY800" s="174">
        <f t="shared" si="136"/>
        <v>0</v>
      </c>
      <c r="AZ800" s="174">
        <f t="shared" si="137"/>
        <v>0</v>
      </c>
      <c r="BA800" s="175">
        <f>IFERROR(Table1[[#This Row],[Line total ordered for now]]*Table1[[#This Row],[GUARANTEED PRICE
for STOCK orders collected before 31.3.22]],0)</f>
        <v>0</v>
      </c>
      <c r="BB800" s="175">
        <f t="shared" si="134"/>
        <v>0</v>
      </c>
      <c r="BC800" s="176">
        <f>(AZ800+Table1[[#This Row],[Line total ordered for now]])*Z800</f>
        <v>0</v>
      </c>
      <c r="BD800" s="200">
        <v>103.6405</v>
      </c>
      <c r="BE800" s="65"/>
      <c r="BF800" s="65"/>
      <c r="BG800" s="65"/>
      <c r="BH800" s="65"/>
      <c r="BI800" s="65"/>
      <c r="BJ800" s="65"/>
      <c r="BK800" s="65"/>
      <c r="BL800" s="55"/>
      <c r="BM800"/>
      <c r="BN800"/>
      <c r="BO800"/>
      <c r="BP800"/>
      <c r="BQ800"/>
      <c r="BR800"/>
      <c r="BS800"/>
      <c r="BT800"/>
    </row>
    <row r="801" spans="1:72" ht="15.75">
      <c r="A801" s="202">
        <v>797</v>
      </c>
      <c r="B801" s="68" t="s">
        <v>6378</v>
      </c>
      <c r="C801" s="149" t="s">
        <v>969</v>
      </c>
      <c r="D801" s="149" t="s">
        <v>3240</v>
      </c>
      <c r="E801" s="149" t="s">
        <v>3241</v>
      </c>
      <c r="F801" s="158" t="str">
        <f t="shared" si="135"/>
        <v>Video</v>
      </c>
      <c r="G801" s="187">
        <v>21</v>
      </c>
      <c r="H801" s="150"/>
      <c r="I801" s="184">
        <v>117.86</v>
      </c>
      <c r="J801" s="150"/>
      <c r="K801" s="151">
        <v>62.666328944357602</v>
      </c>
      <c r="L801" s="152">
        <v>120.21720000000001</v>
      </c>
      <c r="M801" s="152">
        <v>125.3326578887152</v>
      </c>
      <c r="N801" s="153" t="s">
        <v>148</v>
      </c>
      <c r="O801" s="154">
        <v>2</v>
      </c>
      <c r="P801" s="153">
        <v>15</v>
      </c>
      <c r="Q801" s="153" t="s">
        <v>146</v>
      </c>
      <c r="R801" s="155">
        <v>20</v>
      </c>
      <c r="S801" s="155">
        <v>5.31</v>
      </c>
      <c r="T801" s="155">
        <v>0.3</v>
      </c>
      <c r="U801" s="154" t="s">
        <v>95</v>
      </c>
      <c r="V801" s="153" t="s">
        <v>88</v>
      </c>
      <c r="W801" s="153" t="s">
        <v>627</v>
      </c>
      <c r="X801" s="151" t="s">
        <v>6378</v>
      </c>
      <c r="Y801" s="151" t="s">
        <v>6378</v>
      </c>
      <c r="Z801" s="156">
        <v>8.6400000000000005E-2</v>
      </c>
      <c r="AA801" s="153" t="s">
        <v>858</v>
      </c>
      <c r="AB801" s="153" t="s">
        <v>4946</v>
      </c>
      <c r="AC801" s="153" t="s">
        <v>4933</v>
      </c>
      <c r="AD801" s="157" t="s">
        <v>3242</v>
      </c>
      <c r="AE801" s="110">
        <v>1</v>
      </c>
      <c r="AF801" s="110">
        <v>104</v>
      </c>
      <c r="AG801" s="112">
        <f t="shared" si="133"/>
        <v>0</v>
      </c>
      <c r="AH801" s="110">
        <f>SUM(AG$4:AG801)</f>
        <v>23</v>
      </c>
      <c r="AI801" s="112">
        <f t="shared" si="131"/>
        <v>0</v>
      </c>
      <c r="AJ801" s="110">
        <f>COUNTIF(AI$4:AI801,"&gt;0")</f>
        <v>120</v>
      </c>
      <c r="AK801" s="110">
        <v>1</v>
      </c>
      <c r="AL801" s="110">
        <v>117</v>
      </c>
      <c r="AM801" s="172" t="str">
        <f>IF(OR(Table1[[#This Row],[Line total ordered for now]]&gt;0,Table1[[#This Row],[Line total ordered for season]]&gt;0),1,"")</f>
        <v/>
      </c>
      <c r="AN801" s="173">
        <f>COUNTIF(AM$4:AM801,"&gt;0")</f>
        <v>0</v>
      </c>
      <c r="AO801" s="173">
        <f>Table1[[#This Row],[ORDER QUANTITY
to be collected BEFORE 31.3.22]]</f>
        <v>0</v>
      </c>
      <c r="AP801" s="174">
        <f t="shared" si="132"/>
        <v>0</v>
      </c>
      <c r="AQ801" s="174">
        <f>IFERROR(INDEX(Retail!H:H,MATCH($D801,Retail!$D:$D,0)),0)</f>
        <v>0</v>
      </c>
      <c r="AR801" s="174">
        <f>IFERROR(INDEX(Retail!J:J,MATCH($D801,Retail!$D:$D,0)),0)</f>
        <v>0</v>
      </c>
      <c r="AS801" s="174">
        <f>IFERROR(INDEX('NEW2022'!H:H,MATCH($D801,'NEW2022'!D:D,0)),0)</f>
        <v>0</v>
      </c>
      <c r="AT801" s="174">
        <f>IFERROR(INDEX('NEW2022'!J:J,MATCH($D801,'NEW2022'!D:D,0)),0)</f>
        <v>0</v>
      </c>
      <c r="AU801" s="174">
        <f>IFERROR(INDEX('Quiet Items'!H:H,MATCH($D801,'Quiet Items'!D:D,0)),0)</f>
        <v>0</v>
      </c>
      <c r="AV801" s="174">
        <f>IFERROR(INDEX('Quiet Items'!J:J,MATCH($D801,'Quiet Items'!D:D,0)),0)</f>
        <v>0</v>
      </c>
      <c r="AW801" s="174">
        <f>IFERROR(INDEX('1.4G'!H:H,MATCH($D801,'1.4G'!D:D,0)),0)</f>
        <v>0</v>
      </c>
      <c r="AX801" s="174">
        <f>IFERROR(INDEX('1.4G'!J:J,MATCH($D801,'1.4G'!D:D,0)),0)</f>
        <v>0</v>
      </c>
      <c r="AY801" s="174">
        <f t="shared" si="136"/>
        <v>0</v>
      </c>
      <c r="AZ801" s="174">
        <f t="shared" si="137"/>
        <v>0</v>
      </c>
      <c r="BA801" s="175">
        <f>IFERROR(Table1[[#This Row],[Line total ordered for now]]*Table1[[#This Row],[GUARANTEED PRICE
for STOCK orders collected before 31.3.22]],0)</f>
        <v>0</v>
      </c>
      <c r="BB801" s="175">
        <f t="shared" si="134"/>
        <v>0</v>
      </c>
      <c r="BC801" s="176">
        <f>(AZ801+Table1[[#This Row],[Line total ordered for now]])*Z801</f>
        <v>0</v>
      </c>
      <c r="BD801" s="200">
        <v>106.53275920540793</v>
      </c>
      <c r="BE801" s="65"/>
      <c r="BF801" s="65"/>
      <c r="BG801" s="65"/>
      <c r="BH801" s="65"/>
      <c r="BI801" s="65"/>
      <c r="BJ801" s="65"/>
      <c r="BK801" s="65"/>
      <c r="BL801" s="55"/>
      <c r="BM801"/>
      <c r="BN801"/>
      <c r="BO801"/>
      <c r="BP801"/>
      <c r="BQ801"/>
      <c r="BR801"/>
      <c r="BS801"/>
      <c r="BT801"/>
    </row>
    <row r="802" spans="1:72" ht="15.75">
      <c r="A802" s="202">
        <v>798</v>
      </c>
      <c r="B802" s="68" t="s">
        <v>582</v>
      </c>
      <c r="C802" s="149" t="s">
        <v>534</v>
      </c>
      <c r="D802" s="149" t="s">
        <v>594</v>
      </c>
      <c r="E802" s="149" t="s">
        <v>4625</v>
      </c>
      <c r="F802" s="158" t="str">
        <f t="shared" si="135"/>
        <v>Video</v>
      </c>
      <c r="G802" s="187">
        <v>0</v>
      </c>
      <c r="H802" s="150"/>
      <c r="I802" s="184">
        <v>59.07</v>
      </c>
      <c r="J802" s="150"/>
      <c r="K802" s="151">
        <v>34.673510304789538</v>
      </c>
      <c r="L802" s="152">
        <v>65.879669579100124</v>
      </c>
      <c r="M802" s="152">
        <v>69.347020609579076</v>
      </c>
      <c r="N802" s="153" t="s">
        <v>144</v>
      </c>
      <c r="O802" s="154">
        <v>2</v>
      </c>
      <c r="P802" s="153">
        <v>218</v>
      </c>
      <c r="Q802" s="153" t="s">
        <v>147</v>
      </c>
      <c r="R802" s="155">
        <v>14.5</v>
      </c>
      <c r="S802" s="155">
        <v>1.75</v>
      </c>
      <c r="T802" s="155">
        <v>0</v>
      </c>
      <c r="U802" s="154" t="s">
        <v>94</v>
      </c>
      <c r="V802" s="153" t="s">
        <v>89</v>
      </c>
      <c r="W802" s="153" t="s">
        <v>169</v>
      </c>
      <c r="X802" s="151">
        <v>224.99</v>
      </c>
      <c r="Y802" s="151">
        <v>169.99</v>
      </c>
      <c r="Z802" s="156">
        <v>3.5999999999999997E-2</v>
      </c>
      <c r="AA802" s="153" t="s">
        <v>236</v>
      </c>
      <c r="AB802" s="153" t="s">
        <v>4642</v>
      </c>
      <c r="AC802" s="153" t="s">
        <v>277</v>
      </c>
      <c r="AD802" s="157" t="s">
        <v>595</v>
      </c>
      <c r="AE802" s="110">
        <v>0</v>
      </c>
      <c r="AF802" s="110">
        <v>104</v>
      </c>
      <c r="AG802" s="112">
        <f t="shared" si="133"/>
        <v>1</v>
      </c>
      <c r="AH802" s="110">
        <f>SUM(AG$4:AG802)</f>
        <v>24</v>
      </c>
      <c r="AI802" s="112">
        <f t="shared" si="131"/>
        <v>1</v>
      </c>
      <c r="AJ802" s="110">
        <f>COUNTIF(AI$4:AI802,"&gt;0")</f>
        <v>121</v>
      </c>
      <c r="AK802" s="110">
        <v>0</v>
      </c>
      <c r="AL802" s="110">
        <v>117</v>
      </c>
      <c r="AM802" s="172" t="str">
        <f>IF(OR(Table1[[#This Row],[Line total ordered for now]]&gt;0,Table1[[#This Row],[Line total ordered for season]]&gt;0),1,"")</f>
        <v/>
      </c>
      <c r="AN802" s="173">
        <f>COUNTIF(AM$4:AM802,"&gt;0")</f>
        <v>0</v>
      </c>
      <c r="AO802" s="173">
        <f>Table1[[#This Row],[ORDER QUANTITY
to be collected BEFORE 31.3.22]]</f>
        <v>0</v>
      </c>
      <c r="AP802" s="174">
        <f t="shared" si="132"/>
        <v>0</v>
      </c>
      <c r="AQ802" s="174">
        <f>IFERROR(INDEX(Retail!H:H,MATCH($D802,Retail!$D:$D,0)),0)</f>
        <v>0</v>
      </c>
      <c r="AR802" s="174">
        <f>IFERROR(INDEX(Retail!J:J,MATCH($D802,Retail!$D:$D,0)),0)</f>
        <v>0</v>
      </c>
      <c r="AS802" s="174">
        <f>IFERROR(INDEX('NEW2022'!H:H,MATCH($D802,'NEW2022'!D:D,0)),0)</f>
        <v>0</v>
      </c>
      <c r="AT802" s="174">
        <f>IFERROR(INDEX('NEW2022'!J:J,MATCH($D802,'NEW2022'!D:D,0)),0)</f>
        <v>0</v>
      </c>
      <c r="AU802" s="174">
        <f>IFERROR(INDEX('Quiet Items'!H:H,MATCH($D802,'Quiet Items'!D:D,0)),0)</f>
        <v>0</v>
      </c>
      <c r="AV802" s="174">
        <f>IFERROR(INDEX('Quiet Items'!J:J,MATCH($D802,'Quiet Items'!D:D,0)),0)</f>
        <v>0</v>
      </c>
      <c r="AW802" s="174">
        <f>IFERROR(INDEX('1.4G'!H:H,MATCH($D802,'1.4G'!D:D,0)),0)</f>
        <v>0</v>
      </c>
      <c r="AX802" s="174">
        <f>IFERROR(INDEX('1.4G'!J:J,MATCH($D802,'1.4G'!D:D,0)),0)</f>
        <v>0</v>
      </c>
      <c r="AY802" s="174">
        <f t="shared" si="136"/>
        <v>0</v>
      </c>
      <c r="AZ802" s="174">
        <f t="shared" si="137"/>
        <v>0</v>
      </c>
      <c r="BA802" s="175">
        <f>IFERROR(Table1[[#This Row],[Line total ordered for now]]*Table1[[#This Row],[GUARANTEED PRICE
for STOCK orders collected before 31.3.22]],0)</f>
        <v>0</v>
      </c>
      <c r="BB802" s="175">
        <f t="shared" si="134"/>
        <v>0</v>
      </c>
      <c r="BC802" s="176">
        <f>(AZ802+Table1[[#This Row],[Line total ordered for now]])*Z802</f>
        <v>0</v>
      </c>
      <c r="BD802" s="200">
        <v>62.412318548621172</v>
      </c>
      <c r="BE802" s="65"/>
      <c r="BF802" s="65"/>
      <c r="BG802" s="65"/>
      <c r="BH802" s="65"/>
      <c r="BI802" s="65"/>
      <c r="BJ802" s="65"/>
      <c r="BK802" s="65"/>
      <c r="BL802" s="55"/>
      <c r="BM802"/>
      <c r="BN802"/>
      <c r="BO802"/>
      <c r="BP802"/>
      <c r="BQ802"/>
      <c r="BR802"/>
      <c r="BS802"/>
      <c r="BT802"/>
    </row>
    <row r="803" spans="1:72" ht="15.75">
      <c r="A803" s="202">
        <v>799</v>
      </c>
      <c r="B803" s="68" t="s">
        <v>6377</v>
      </c>
      <c r="C803" s="149" t="s">
        <v>6241</v>
      </c>
      <c r="D803" s="149" t="s">
        <v>6239</v>
      </c>
      <c r="E803" s="149" t="s">
        <v>6240</v>
      </c>
      <c r="F803" s="158" t="str">
        <f t="shared" si="135"/>
        <v>Video</v>
      </c>
      <c r="G803" s="187">
        <v>0</v>
      </c>
      <c r="H803" s="150"/>
      <c r="I803" s="184">
        <v>64.17</v>
      </c>
      <c r="J803" s="150"/>
      <c r="K803" s="151">
        <v>64.17</v>
      </c>
      <c r="L803" s="152">
        <v>58.3947</v>
      </c>
      <c r="M803" s="152">
        <v>64.17</v>
      </c>
      <c r="N803" s="153" t="s">
        <v>148</v>
      </c>
      <c r="O803" s="154">
        <v>1</v>
      </c>
      <c r="P803" s="153">
        <v>30</v>
      </c>
      <c r="Q803" s="153">
        <v>0</v>
      </c>
      <c r="R803" s="155">
        <v>0</v>
      </c>
      <c r="S803" s="155">
        <v>0</v>
      </c>
      <c r="T803" s="155">
        <v>0</v>
      </c>
      <c r="U803" s="154" t="s">
        <v>6378</v>
      </c>
      <c r="V803" s="153">
        <v>0</v>
      </c>
      <c r="W803" s="153">
        <v>0</v>
      </c>
      <c r="X803" s="151" t="s">
        <v>6378</v>
      </c>
      <c r="Y803" s="151" t="s">
        <v>6378</v>
      </c>
      <c r="Z803" s="156">
        <v>4.4999999999999998E-2</v>
      </c>
      <c r="AA803" s="153">
        <v>0</v>
      </c>
      <c r="AB803" s="153">
        <v>0</v>
      </c>
      <c r="AC803" s="153">
        <v>0</v>
      </c>
      <c r="AD803" s="157" t="s">
        <v>6242</v>
      </c>
      <c r="AE803" s="110">
        <v>0</v>
      </c>
      <c r="AF803" s="110">
        <v>104</v>
      </c>
      <c r="AG803" s="112">
        <f t="shared" si="133"/>
        <v>1</v>
      </c>
      <c r="AH803" s="110">
        <f>SUM(AG$4:AG803)</f>
        <v>25</v>
      </c>
      <c r="AI803" s="112">
        <f t="shared" si="131"/>
        <v>0</v>
      </c>
      <c r="AJ803" s="110">
        <f>COUNTIF(AI$4:AI803,"&gt;0")</f>
        <v>121</v>
      </c>
      <c r="AK803" s="110">
        <v>0</v>
      </c>
      <c r="AL803" s="110">
        <v>117</v>
      </c>
      <c r="AM803" s="172" t="str">
        <f>IF(OR(Table1[[#This Row],[Line total ordered for now]]&gt;0,Table1[[#This Row],[Line total ordered for season]]&gt;0),1,"")</f>
        <v/>
      </c>
      <c r="AN803" s="173">
        <f>COUNTIF(AM$4:AM803,"&gt;0")</f>
        <v>0</v>
      </c>
      <c r="AO803" s="173">
        <f>Table1[[#This Row],[ORDER QUANTITY
to be collected BEFORE 31.3.22]]</f>
        <v>0</v>
      </c>
      <c r="AP803" s="174">
        <f t="shared" si="132"/>
        <v>0</v>
      </c>
      <c r="AQ803" s="174">
        <f>IFERROR(INDEX(Retail!H:H,MATCH($D803,Retail!$D:$D,0)),0)</f>
        <v>0</v>
      </c>
      <c r="AR803" s="174">
        <f>IFERROR(INDEX(Retail!J:J,MATCH($D803,Retail!$D:$D,0)),0)</f>
        <v>0</v>
      </c>
      <c r="AS803" s="174">
        <f>IFERROR(INDEX('NEW2022'!H:H,MATCH($D803,'NEW2022'!D:D,0)),0)</f>
        <v>0</v>
      </c>
      <c r="AT803" s="174">
        <f>IFERROR(INDEX('NEW2022'!J:J,MATCH($D803,'NEW2022'!D:D,0)),0)</f>
        <v>0</v>
      </c>
      <c r="AU803" s="174">
        <f>IFERROR(INDEX('Quiet Items'!H:H,MATCH($D803,'Quiet Items'!D:D,0)),0)</f>
        <v>0</v>
      </c>
      <c r="AV803" s="174">
        <f>IFERROR(INDEX('Quiet Items'!J:J,MATCH($D803,'Quiet Items'!D:D,0)),0)</f>
        <v>0</v>
      </c>
      <c r="AW803" s="174">
        <f>IFERROR(INDEX('1.4G'!H:H,MATCH($D803,'1.4G'!D:D,0)),0)</f>
        <v>0</v>
      </c>
      <c r="AX803" s="174">
        <f>IFERROR(INDEX('1.4G'!J:J,MATCH($D803,'1.4G'!D:D,0)),0)</f>
        <v>0</v>
      </c>
      <c r="AY803" s="174">
        <f t="shared" si="136"/>
        <v>0</v>
      </c>
      <c r="AZ803" s="174">
        <f t="shared" si="137"/>
        <v>0</v>
      </c>
      <c r="BA803" s="175">
        <f>IFERROR(Table1[[#This Row],[Line total ordered for now]]*Table1[[#This Row],[GUARANTEED PRICE
for STOCK orders collected before 31.3.22]],0)</f>
        <v>0</v>
      </c>
      <c r="BB803" s="175">
        <f t="shared" si="134"/>
        <v>0</v>
      </c>
      <c r="BC803" s="176">
        <f>(AZ803+Table1[[#This Row],[Line total ordered for now]])*Z803</f>
        <v>0</v>
      </c>
      <c r="BD803" s="200">
        <v>54.544499999999999</v>
      </c>
      <c r="BE803" s="65"/>
      <c r="BF803" s="65"/>
      <c r="BG803" s="65"/>
      <c r="BH803" s="65"/>
      <c r="BI803" s="65"/>
      <c r="BJ803" s="65"/>
      <c r="BK803" s="65"/>
      <c r="BL803" s="55"/>
      <c r="BM803"/>
      <c r="BN803"/>
      <c r="BO803"/>
      <c r="BP803"/>
      <c r="BQ803"/>
      <c r="BR803"/>
      <c r="BS803"/>
      <c r="BT803"/>
    </row>
    <row r="804" spans="1:72" ht="15.75">
      <c r="A804" s="202">
        <v>800</v>
      </c>
      <c r="B804" s="68" t="s">
        <v>6377</v>
      </c>
      <c r="C804" s="149" t="s">
        <v>157</v>
      </c>
      <c r="D804" s="149" t="s">
        <v>6230</v>
      </c>
      <c r="E804" s="149" t="s">
        <v>6231</v>
      </c>
      <c r="F804" s="158" t="str">
        <f t="shared" si="135"/>
        <v>Video</v>
      </c>
      <c r="G804" s="187">
        <v>0</v>
      </c>
      <c r="H804" s="150"/>
      <c r="I804" s="184">
        <v>119.98</v>
      </c>
      <c r="J804" s="150"/>
      <c r="K804" s="151">
        <v>29.995494143540455</v>
      </c>
      <c r="L804" s="152">
        <v>113.98287774545372</v>
      </c>
      <c r="M804" s="152">
        <v>119.98197657416182</v>
      </c>
      <c r="N804" s="153" t="s">
        <v>144</v>
      </c>
      <c r="O804" s="154">
        <v>4</v>
      </c>
      <c r="P804" s="153">
        <v>50</v>
      </c>
      <c r="Q804" s="153">
        <v>0</v>
      </c>
      <c r="R804" s="155">
        <v>0</v>
      </c>
      <c r="S804" s="155">
        <v>0</v>
      </c>
      <c r="T804" s="155">
        <v>0</v>
      </c>
      <c r="U804" s="154" t="s">
        <v>6378</v>
      </c>
      <c r="V804" s="153">
        <v>0</v>
      </c>
      <c r="W804" s="153">
        <v>0</v>
      </c>
      <c r="X804" s="151">
        <v>107.99</v>
      </c>
      <c r="Y804" s="151">
        <v>86.39</v>
      </c>
      <c r="Z804" s="156">
        <v>5.2999999999999999E-2</v>
      </c>
      <c r="AA804" s="153">
        <v>0</v>
      </c>
      <c r="AB804" s="153">
        <v>0</v>
      </c>
      <c r="AC804" s="153">
        <v>0</v>
      </c>
      <c r="AD804" s="157" t="s">
        <v>6232</v>
      </c>
      <c r="AE804" s="110">
        <v>0</v>
      </c>
      <c r="AF804" s="110">
        <v>104</v>
      </c>
      <c r="AG804" s="112">
        <f t="shared" si="133"/>
        <v>1</v>
      </c>
      <c r="AH804" s="110">
        <f>SUM(AG$4:AG804)</f>
        <v>26</v>
      </c>
      <c r="AI804" s="112">
        <f t="shared" si="131"/>
        <v>1</v>
      </c>
      <c r="AJ804" s="110">
        <f>COUNTIF(AI$4:AI804,"&gt;0")</f>
        <v>122</v>
      </c>
      <c r="AK804" s="110">
        <v>0</v>
      </c>
      <c r="AL804" s="110">
        <v>117</v>
      </c>
      <c r="AM804" s="172" t="str">
        <f>IF(OR(Table1[[#This Row],[Line total ordered for now]]&gt;0,Table1[[#This Row],[Line total ordered for season]]&gt;0),1,"")</f>
        <v/>
      </c>
      <c r="AN804" s="173">
        <f>COUNTIF(AM$4:AM804,"&gt;0")</f>
        <v>0</v>
      </c>
      <c r="AO804" s="173">
        <f>Table1[[#This Row],[ORDER QUANTITY
to be collected BEFORE 31.3.22]]</f>
        <v>0</v>
      </c>
      <c r="AP804" s="174">
        <f t="shared" si="132"/>
        <v>0</v>
      </c>
      <c r="AQ804" s="174">
        <f>IFERROR(INDEX(Retail!H:H,MATCH($D804,Retail!$D:$D,0)),0)</f>
        <v>0</v>
      </c>
      <c r="AR804" s="174">
        <f>IFERROR(INDEX(Retail!J:J,MATCH($D804,Retail!$D:$D,0)),0)</f>
        <v>0</v>
      </c>
      <c r="AS804" s="174">
        <f>IFERROR(INDEX('NEW2022'!H:H,MATCH($D804,'NEW2022'!D:D,0)),0)</f>
        <v>0</v>
      </c>
      <c r="AT804" s="174">
        <f>IFERROR(INDEX('NEW2022'!J:J,MATCH($D804,'NEW2022'!D:D,0)),0)</f>
        <v>0</v>
      </c>
      <c r="AU804" s="174">
        <f>IFERROR(INDEX('Quiet Items'!H:H,MATCH($D804,'Quiet Items'!D:D,0)),0)</f>
        <v>0</v>
      </c>
      <c r="AV804" s="174">
        <f>IFERROR(INDEX('Quiet Items'!J:J,MATCH($D804,'Quiet Items'!D:D,0)),0)</f>
        <v>0</v>
      </c>
      <c r="AW804" s="174">
        <f>IFERROR(INDEX('1.4G'!H:H,MATCH($D804,'1.4G'!D:D,0)),0)</f>
        <v>0</v>
      </c>
      <c r="AX804" s="174">
        <f>IFERROR(INDEX('1.4G'!J:J,MATCH($D804,'1.4G'!D:D,0)),0)</f>
        <v>0</v>
      </c>
      <c r="AY804" s="174">
        <f t="shared" si="136"/>
        <v>0</v>
      </c>
      <c r="AZ804" s="174">
        <f t="shared" si="137"/>
        <v>0</v>
      </c>
      <c r="BA804" s="175">
        <f>IFERROR(Table1[[#This Row],[Line total ordered for now]]*Table1[[#This Row],[GUARANTEED PRICE
for STOCK orders collected before 31.3.22]],0)</f>
        <v>0</v>
      </c>
      <c r="BB804" s="175">
        <f t="shared" si="134"/>
        <v>0</v>
      </c>
      <c r="BC804" s="176">
        <f>(AZ804+Table1[[#This Row],[Line total ordered for now]])*Z804</f>
        <v>0</v>
      </c>
      <c r="BD804" s="200">
        <v>107.98377891674564</v>
      </c>
      <c r="BE804" s="65"/>
      <c r="BF804" s="65"/>
      <c r="BG804" s="65"/>
      <c r="BH804" s="65"/>
      <c r="BI804" s="65"/>
      <c r="BJ804" s="65"/>
      <c r="BK804" s="65"/>
      <c r="BL804" s="55"/>
      <c r="BM804"/>
      <c r="BN804"/>
      <c r="BO804"/>
      <c r="BP804"/>
      <c r="BQ804"/>
      <c r="BR804"/>
      <c r="BS804"/>
      <c r="BT804"/>
    </row>
    <row r="805" spans="1:72" ht="15.75">
      <c r="A805" s="202">
        <v>801</v>
      </c>
      <c r="B805" s="68" t="s">
        <v>6378</v>
      </c>
      <c r="C805" s="149" t="s">
        <v>478</v>
      </c>
      <c r="D805" s="149" t="s">
        <v>279</v>
      </c>
      <c r="E805" s="149" t="s">
        <v>477</v>
      </c>
      <c r="F805" s="158" t="str">
        <f t="shared" si="135"/>
        <v>Video</v>
      </c>
      <c r="G805" s="187">
        <v>0</v>
      </c>
      <c r="H805" s="150"/>
      <c r="I805" s="184">
        <v>41.74</v>
      </c>
      <c r="J805" s="150"/>
      <c r="K805" s="151">
        <v>49.375634534074742</v>
      </c>
      <c r="L805" s="152">
        <v>46.906852807371003</v>
      </c>
      <c r="M805" s="152">
        <v>49.375634534074742</v>
      </c>
      <c r="N805" s="153" t="s">
        <v>148</v>
      </c>
      <c r="O805" s="154">
        <v>1</v>
      </c>
      <c r="P805" s="153">
        <v>50</v>
      </c>
      <c r="Q805" s="153" t="s">
        <v>147</v>
      </c>
      <c r="R805" s="155">
        <v>8</v>
      </c>
      <c r="S805" s="155">
        <v>0.99</v>
      </c>
      <c r="T805" s="155">
        <v>0</v>
      </c>
      <c r="U805" s="154" t="s">
        <v>95</v>
      </c>
      <c r="V805" s="153" t="s">
        <v>88</v>
      </c>
      <c r="W805" s="153" t="s">
        <v>169</v>
      </c>
      <c r="X805" s="151">
        <v>159.99</v>
      </c>
      <c r="Y805" s="151">
        <v>119.99</v>
      </c>
      <c r="Z805" s="156">
        <v>3.3799999999999997E-2</v>
      </c>
      <c r="AA805" s="153" t="s">
        <v>486</v>
      </c>
      <c r="AB805" s="153" t="s">
        <v>436</v>
      </c>
      <c r="AC805" s="153" t="s">
        <v>277</v>
      </c>
      <c r="AD805" s="157" t="s">
        <v>568</v>
      </c>
      <c r="AE805" s="110">
        <v>0</v>
      </c>
      <c r="AF805" s="110">
        <v>104</v>
      </c>
      <c r="AG805" s="112">
        <f t="shared" si="133"/>
        <v>0</v>
      </c>
      <c r="AH805" s="110">
        <f>SUM(AG$4:AG805)</f>
        <v>26</v>
      </c>
      <c r="AI805" s="112">
        <f t="shared" si="131"/>
        <v>1</v>
      </c>
      <c r="AJ805" s="110">
        <f>COUNTIF(AI$4:AI805,"&gt;0")</f>
        <v>123</v>
      </c>
      <c r="AK805" s="110">
        <v>1</v>
      </c>
      <c r="AL805" s="110">
        <v>118</v>
      </c>
      <c r="AM805" s="172" t="str">
        <f>IF(OR(Table1[[#This Row],[Line total ordered for now]]&gt;0,Table1[[#This Row],[Line total ordered for season]]&gt;0),1,"")</f>
        <v/>
      </c>
      <c r="AN805" s="173">
        <f>COUNTIF(AM$4:AM805,"&gt;0")</f>
        <v>0</v>
      </c>
      <c r="AO805" s="173">
        <f>Table1[[#This Row],[ORDER QUANTITY
to be collected BEFORE 31.3.22]]</f>
        <v>0</v>
      </c>
      <c r="AP805" s="174">
        <f t="shared" si="132"/>
        <v>0</v>
      </c>
      <c r="AQ805" s="174">
        <f>IFERROR(INDEX(Retail!H:H,MATCH($D805,Retail!$D:$D,0)),0)</f>
        <v>0</v>
      </c>
      <c r="AR805" s="174">
        <f>IFERROR(INDEX(Retail!J:J,MATCH($D805,Retail!$D:$D,0)),0)</f>
        <v>0</v>
      </c>
      <c r="AS805" s="174">
        <f>IFERROR(INDEX('NEW2022'!H:H,MATCH($D805,'NEW2022'!D:D,0)),0)</f>
        <v>0</v>
      </c>
      <c r="AT805" s="174">
        <f>IFERROR(INDEX('NEW2022'!J:J,MATCH($D805,'NEW2022'!D:D,0)),0)</f>
        <v>0</v>
      </c>
      <c r="AU805" s="174">
        <f>IFERROR(INDEX('Quiet Items'!H:H,MATCH($D805,'Quiet Items'!D:D,0)),0)</f>
        <v>0</v>
      </c>
      <c r="AV805" s="174">
        <f>IFERROR(INDEX('Quiet Items'!J:J,MATCH($D805,'Quiet Items'!D:D,0)),0)</f>
        <v>0</v>
      </c>
      <c r="AW805" s="174">
        <f>IFERROR(INDEX('1.4G'!H:H,MATCH($D805,'1.4G'!D:D,0)),0)</f>
        <v>0</v>
      </c>
      <c r="AX805" s="174">
        <f>IFERROR(INDEX('1.4G'!J:J,MATCH($D805,'1.4G'!D:D,0)),0)</f>
        <v>0</v>
      </c>
      <c r="AY805" s="174">
        <f t="shared" si="136"/>
        <v>0</v>
      </c>
      <c r="AZ805" s="174">
        <f t="shared" si="137"/>
        <v>0</v>
      </c>
      <c r="BA805" s="175">
        <f>IFERROR(Table1[[#This Row],[Line total ordered for now]]*Table1[[#This Row],[GUARANTEED PRICE
for STOCK orders collected before 31.3.22]],0)</f>
        <v>0</v>
      </c>
      <c r="BB805" s="175">
        <f t="shared" si="134"/>
        <v>0</v>
      </c>
      <c r="BC805" s="176">
        <f>(AZ805+Table1[[#This Row],[Line total ordered for now]])*Z805</f>
        <v>0</v>
      </c>
      <c r="BD805" s="200">
        <v>44.438071080667271</v>
      </c>
      <c r="BE805" s="65"/>
      <c r="BF805" s="65"/>
      <c r="BG805" s="65"/>
      <c r="BH805" s="65"/>
      <c r="BI805" s="65"/>
      <c r="BJ805" s="65"/>
      <c r="BK805" s="65"/>
      <c r="BL805" s="55"/>
      <c r="BM805"/>
      <c r="BN805"/>
      <c r="BO805"/>
      <c r="BP805"/>
      <c r="BQ805"/>
      <c r="BR805"/>
      <c r="BS805"/>
      <c r="BT805"/>
    </row>
    <row r="806" spans="1:72" ht="15.75">
      <c r="A806" s="202">
        <v>802</v>
      </c>
      <c r="B806" s="68" t="s">
        <v>582</v>
      </c>
      <c r="C806" s="149" t="s">
        <v>476</v>
      </c>
      <c r="D806" s="149" t="s">
        <v>508</v>
      </c>
      <c r="E806" s="149" t="s">
        <v>509</v>
      </c>
      <c r="F806" s="158" t="str">
        <f t="shared" si="135"/>
        <v>Video</v>
      </c>
      <c r="G806" s="187">
        <v>0</v>
      </c>
      <c r="H806" s="150"/>
      <c r="I806" s="184">
        <v>61.9</v>
      </c>
      <c r="J806" s="150"/>
      <c r="K806" s="151">
        <v>35.098311022415729</v>
      </c>
      <c r="L806" s="152">
        <v>66.68679094258988</v>
      </c>
      <c r="M806" s="152">
        <v>70.196622044831457</v>
      </c>
      <c r="N806" s="153" t="s">
        <v>144</v>
      </c>
      <c r="O806" s="154">
        <v>2</v>
      </c>
      <c r="P806" s="153">
        <v>40</v>
      </c>
      <c r="Q806" s="153" t="s">
        <v>147</v>
      </c>
      <c r="R806" s="155">
        <v>16</v>
      </c>
      <c r="S806" s="155">
        <v>2</v>
      </c>
      <c r="T806" s="155">
        <v>0</v>
      </c>
      <c r="U806" s="154" t="s">
        <v>94</v>
      </c>
      <c r="V806" s="153" t="s">
        <v>89</v>
      </c>
      <c r="W806" s="153" t="s">
        <v>169</v>
      </c>
      <c r="X806" s="151">
        <v>117.99</v>
      </c>
      <c r="Y806" s="151">
        <v>88.49</v>
      </c>
      <c r="Z806" s="156">
        <v>3.1E-2</v>
      </c>
      <c r="AA806" s="153" t="s">
        <v>510</v>
      </c>
      <c r="AB806" s="153" t="s">
        <v>831</v>
      </c>
      <c r="AC806" s="153" t="s">
        <v>277</v>
      </c>
      <c r="AD806" s="157" t="s">
        <v>511</v>
      </c>
      <c r="AE806" s="110">
        <v>0</v>
      </c>
      <c r="AF806" s="110">
        <v>104</v>
      </c>
      <c r="AG806" s="112">
        <f t="shared" si="133"/>
        <v>1</v>
      </c>
      <c r="AH806" s="110">
        <f>SUM(AG$4:AG806)</f>
        <v>27</v>
      </c>
      <c r="AI806" s="112">
        <f t="shared" si="131"/>
        <v>1</v>
      </c>
      <c r="AJ806" s="110">
        <f>COUNTIF(AI$4:AI806,"&gt;0")</f>
        <v>124</v>
      </c>
      <c r="AK806" s="110">
        <v>0</v>
      </c>
      <c r="AL806" s="110">
        <v>118</v>
      </c>
      <c r="AM806" s="172" t="str">
        <f>IF(OR(Table1[[#This Row],[Line total ordered for now]]&gt;0,Table1[[#This Row],[Line total ordered for season]]&gt;0),1,"")</f>
        <v/>
      </c>
      <c r="AN806" s="173">
        <f>COUNTIF(AM$4:AM806,"&gt;0")</f>
        <v>0</v>
      </c>
      <c r="AO806" s="173">
        <f>Table1[[#This Row],[ORDER QUANTITY
to be collected BEFORE 31.3.22]]</f>
        <v>0</v>
      </c>
      <c r="AP806" s="174">
        <f t="shared" si="132"/>
        <v>0</v>
      </c>
      <c r="AQ806" s="174">
        <f>IFERROR(INDEX(Retail!H:H,MATCH($D806,Retail!$D:$D,0)),0)</f>
        <v>0</v>
      </c>
      <c r="AR806" s="174">
        <f>IFERROR(INDEX(Retail!J:J,MATCH($D806,Retail!$D:$D,0)),0)</f>
        <v>0</v>
      </c>
      <c r="AS806" s="174">
        <f>IFERROR(INDEX('NEW2022'!H:H,MATCH($D806,'NEW2022'!D:D,0)),0)</f>
        <v>0</v>
      </c>
      <c r="AT806" s="174">
        <f>IFERROR(INDEX('NEW2022'!J:J,MATCH($D806,'NEW2022'!D:D,0)),0)</f>
        <v>0</v>
      </c>
      <c r="AU806" s="174">
        <f>IFERROR(INDEX('Quiet Items'!H:H,MATCH($D806,'Quiet Items'!D:D,0)),0)</f>
        <v>0</v>
      </c>
      <c r="AV806" s="174">
        <f>IFERROR(INDEX('Quiet Items'!J:J,MATCH($D806,'Quiet Items'!D:D,0)),0)</f>
        <v>0</v>
      </c>
      <c r="AW806" s="174">
        <f>IFERROR(INDEX('1.4G'!H:H,MATCH($D806,'1.4G'!D:D,0)),0)</f>
        <v>0</v>
      </c>
      <c r="AX806" s="174">
        <f>IFERROR(INDEX('1.4G'!J:J,MATCH($D806,'1.4G'!D:D,0)),0)</f>
        <v>0</v>
      </c>
      <c r="AY806" s="174">
        <f t="shared" si="136"/>
        <v>0</v>
      </c>
      <c r="AZ806" s="174">
        <f t="shared" si="137"/>
        <v>0</v>
      </c>
      <c r="BA806" s="175">
        <f>IFERROR(Table1[[#This Row],[Line total ordered for now]]*Table1[[#This Row],[GUARANTEED PRICE
for STOCK orders collected before 31.3.22]],0)</f>
        <v>0</v>
      </c>
      <c r="BB806" s="175">
        <f t="shared" si="134"/>
        <v>0</v>
      </c>
      <c r="BC806" s="176">
        <f>(AZ806+Table1[[#This Row],[Line total ordered for now]])*Z806</f>
        <v>0</v>
      </c>
      <c r="BD806" s="200">
        <v>63.17695984034831</v>
      </c>
      <c r="BE806" s="65"/>
      <c r="BF806" s="65"/>
      <c r="BG806" s="65"/>
      <c r="BH806" s="65"/>
      <c r="BI806" s="65"/>
      <c r="BJ806" s="65"/>
      <c r="BK806" s="65"/>
      <c r="BL806" s="55"/>
      <c r="BM806"/>
      <c r="BN806"/>
      <c r="BO806"/>
      <c r="BP806"/>
      <c r="BQ806"/>
      <c r="BR806"/>
      <c r="BS806"/>
      <c r="BT806"/>
    </row>
    <row r="807" spans="1:72" ht="15.75">
      <c r="A807" s="202">
        <v>803</v>
      </c>
      <c r="B807" s="68" t="s">
        <v>6378</v>
      </c>
      <c r="C807" s="149" t="s">
        <v>476</v>
      </c>
      <c r="D807" s="149" t="s">
        <v>6182</v>
      </c>
      <c r="E807" s="149" t="s">
        <v>6183</v>
      </c>
      <c r="F807" s="158" t="str">
        <f t="shared" si="135"/>
        <v>Video</v>
      </c>
      <c r="G807" s="187">
        <v>0</v>
      </c>
      <c r="H807" s="150"/>
      <c r="I807" s="184">
        <v>39.76</v>
      </c>
      <c r="J807" s="150"/>
      <c r="K807" s="151">
        <v>39.76</v>
      </c>
      <c r="L807" s="152">
        <v>37.770000000000003</v>
      </c>
      <c r="M807" s="152">
        <v>39.76</v>
      </c>
      <c r="N807" s="153" t="s">
        <v>144</v>
      </c>
      <c r="O807" s="154">
        <v>1</v>
      </c>
      <c r="P807" s="153">
        <v>50</v>
      </c>
      <c r="Q807" s="153" t="s">
        <v>147</v>
      </c>
      <c r="R807" s="155">
        <v>8</v>
      </c>
      <c r="S807" s="155">
        <v>0.99</v>
      </c>
      <c r="T807" s="155">
        <v>0</v>
      </c>
      <c r="U807" s="154" t="s">
        <v>95</v>
      </c>
      <c r="V807" s="153" t="s">
        <v>88</v>
      </c>
      <c r="W807" s="153" t="s">
        <v>169</v>
      </c>
      <c r="X807" s="151">
        <v>119.99</v>
      </c>
      <c r="Y807" s="151">
        <v>99.99</v>
      </c>
      <c r="Z807" s="156">
        <v>2.5100000000000001E-2</v>
      </c>
      <c r="AA807" s="153">
        <v>0</v>
      </c>
      <c r="AB807" s="153">
        <v>0</v>
      </c>
      <c r="AC807" s="153">
        <v>0</v>
      </c>
      <c r="AD807" s="157" t="s">
        <v>6184</v>
      </c>
      <c r="AE807" s="110">
        <v>0</v>
      </c>
      <c r="AF807" s="110">
        <v>104</v>
      </c>
      <c r="AG807" s="112">
        <f t="shared" si="133"/>
        <v>0</v>
      </c>
      <c r="AH807" s="110">
        <f>SUM(AG$4:AG807)</f>
        <v>27</v>
      </c>
      <c r="AI807" s="112">
        <f t="shared" si="131"/>
        <v>1</v>
      </c>
      <c r="AJ807" s="110">
        <f>COUNTIF(AI$4:AI807,"&gt;0")</f>
        <v>125</v>
      </c>
      <c r="AK807" s="110">
        <v>1</v>
      </c>
      <c r="AL807" s="110">
        <v>119</v>
      </c>
      <c r="AM807" s="172" t="str">
        <f>IF(OR(Table1[[#This Row],[Line total ordered for now]]&gt;0,Table1[[#This Row],[Line total ordered for season]]&gt;0),1,"")</f>
        <v/>
      </c>
      <c r="AN807" s="173">
        <f>COUNTIF(AM$4:AM807,"&gt;0")</f>
        <v>0</v>
      </c>
      <c r="AO807" s="173">
        <f>Table1[[#This Row],[ORDER QUANTITY
to be collected BEFORE 31.3.22]]</f>
        <v>0</v>
      </c>
      <c r="AP807" s="174">
        <f t="shared" si="132"/>
        <v>0</v>
      </c>
      <c r="AQ807" s="174">
        <f>IFERROR(INDEX(Retail!H:H,MATCH($D807,Retail!$D:$D,0)),0)</f>
        <v>0</v>
      </c>
      <c r="AR807" s="174">
        <f>IFERROR(INDEX(Retail!J:J,MATCH($D807,Retail!$D:$D,0)),0)</f>
        <v>0</v>
      </c>
      <c r="AS807" s="174">
        <f>IFERROR(INDEX('NEW2022'!H:H,MATCH($D807,'NEW2022'!D:D,0)),0)</f>
        <v>0</v>
      </c>
      <c r="AT807" s="174">
        <f>IFERROR(INDEX('NEW2022'!J:J,MATCH($D807,'NEW2022'!D:D,0)),0)</f>
        <v>0</v>
      </c>
      <c r="AU807" s="174">
        <f>IFERROR(INDEX('Quiet Items'!H:H,MATCH($D807,'Quiet Items'!D:D,0)),0)</f>
        <v>0</v>
      </c>
      <c r="AV807" s="174">
        <f>IFERROR(INDEX('Quiet Items'!J:J,MATCH($D807,'Quiet Items'!D:D,0)),0)</f>
        <v>0</v>
      </c>
      <c r="AW807" s="174">
        <f>IFERROR(INDEX('1.4G'!H:H,MATCH($D807,'1.4G'!D:D,0)),0)</f>
        <v>0</v>
      </c>
      <c r="AX807" s="174">
        <f>IFERROR(INDEX('1.4G'!J:J,MATCH($D807,'1.4G'!D:D,0)),0)</f>
        <v>0</v>
      </c>
      <c r="AY807" s="174">
        <f t="shared" si="136"/>
        <v>0</v>
      </c>
      <c r="AZ807" s="174">
        <f t="shared" si="137"/>
        <v>0</v>
      </c>
      <c r="BA807" s="175">
        <f>IFERROR(Table1[[#This Row],[Line total ordered for now]]*Table1[[#This Row],[GUARANTEED PRICE
for STOCK orders collected before 31.3.22]],0)</f>
        <v>0</v>
      </c>
      <c r="BB807" s="175">
        <f t="shared" si="134"/>
        <v>0</v>
      </c>
      <c r="BC807" s="176">
        <f>(AZ807+Table1[[#This Row],[Line total ordered for now]])*Z807</f>
        <v>0</v>
      </c>
      <c r="BD807" s="200">
        <v>35.783999999999999</v>
      </c>
      <c r="BE807" s="65"/>
      <c r="BF807" s="65"/>
      <c r="BG807" s="65"/>
      <c r="BH807" s="65"/>
      <c r="BI807" s="65"/>
      <c r="BJ807" s="65"/>
      <c r="BK807" s="65"/>
      <c r="BL807" s="55"/>
      <c r="BM807"/>
      <c r="BN807"/>
      <c r="BO807"/>
      <c r="BP807"/>
      <c r="BQ807"/>
      <c r="BR807"/>
      <c r="BS807"/>
      <c r="BT807"/>
    </row>
    <row r="808" spans="1:72" ht="15.75">
      <c r="A808" s="202">
        <v>804</v>
      </c>
      <c r="B808" s="68" t="s">
        <v>6378</v>
      </c>
      <c r="C808" s="149" t="s">
        <v>471</v>
      </c>
      <c r="D808" s="149" t="s">
        <v>246</v>
      </c>
      <c r="E808" s="149" t="s">
        <v>470</v>
      </c>
      <c r="F808" s="158" t="str">
        <f t="shared" si="135"/>
        <v>Video</v>
      </c>
      <c r="G808" s="187">
        <v>0</v>
      </c>
      <c r="H808" s="150"/>
      <c r="I808" s="184">
        <v>84.91</v>
      </c>
      <c r="J808" s="150"/>
      <c r="K808" s="151">
        <v>25.283047127216527</v>
      </c>
      <c r="L808" s="152">
        <v>96.075579083422795</v>
      </c>
      <c r="M808" s="152">
        <v>101.13218850886611</v>
      </c>
      <c r="N808" s="153" t="s">
        <v>150</v>
      </c>
      <c r="O808" s="154">
        <v>4</v>
      </c>
      <c r="P808" s="153">
        <v>12</v>
      </c>
      <c r="Q808" s="153" t="s">
        <v>146</v>
      </c>
      <c r="R808" s="155">
        <v>16</v>
      </c>
      <c r="S808" s="155">
        <v>2</v>
      </c>
      <c r="T808" s="155">
        <v>0.3</v>
      </c>
      <c r="U808" s="154" t="s">
        <v>95</v>
      </c>
      <c r="V808" s="153" t="s">
        <v>88</v>
      </c>
      <c r="W808" s="153">
        <v>0</v>
      </c>
      <c r="X808" s="151">
        <v>79.989999999999995</v>
      </c>
      <c r="Y808" s="151">
        <v>59.99</v>
      </c>
      <c r="Z808" s="156">
        <v>5.2999999999999999E-2</v>
      </c>
      <c r="AA808" s="153" t="s">
        <v>492</v>
      </c>
      <c r="AB808" s="153" t="s">
        <v>5272</v>
      </c>
      <c r="AC808" s="153" t="s">
        <v>4790</v>
      </c>
      <c r="AD808" s="157" t="s">
        <v>472</v>
      </c>
      <c r="AE808" s="110">
        <v>1</v>
      </c>
      <c r="AF808" s="110">
        <v>105</v>
      </c>
      <c r="AG808" s="112">
        <f t="shared" si="133"/>
        <v>0</v>
      </c>
      <c r="AH808" s="110">
        <f>SUM(AG$4:AG808)</f>
        <v>27</v>
      </c>
      <c r="AI808" s="112">
        <f t="shared" si="131"/>
        <v>1</v>
      </c>
      <c r="AJ808" s="110">
        <f>COUNTIF(AI$4:AI808,"&gt;0")</f>
        <v>126</v>
      </c>
      <c r="AK808" s="110">
        <v>1</v>
      </c>
      <c r="AL808" s="110">
        <v>120</v>
      </c>
      <c r="AM808" s="172" t="str">
        <f>IF(OR(Table1[[#This Row],[Line total ordered for now]]&gt;0,Table1[[#This Row],[Line total ordered for season]]&gt;0),1,"")</f>
        <v/>
      </c>
      <c r="AN808" s="173">
        <f>COUNTIF(AM$4:AM808,"&gt;0")</f>
        <v>0</v>
      </c>
      <c r="AO808" s="173">
        <f>Table1[[#This Row],[ORDER QUANTITY
to be collected BEFORE 31.3.22]]</f>
        <v>0</v>
      </c>
      <c r="AP808" s="174">
        <f t="shared" si="132"/>
        <v>0</v>
      </c>
      <c r="AQ808" s="174">
        <f>IFERROR(INDEX(Retail!H:H,MATCH($D808,Retail!$D:$D,0)),0)</f>
        <v>0</v>
      </c>
      <c r="AR808" s="174">
        <f>IFERROR(INDEX(Retail!J:J,MATCH($D808,Retail!$D:$D,0)),0)</f>
        <v>0</v>
      </c>
      <c r="AS808" s="174">
        <f>IFERROR(INDEX('NEW2022'!H:H,MATCH($D808,'NEW2022'!D:D,0)),0)</f>
        <v>0</v>
      </c>
      <c r="AT808" s="174">
        <f>IFERROR(INDEX('NEW2022'!J:J,MATCH($D808,'NEW2022'!D:D,0)),0)</f>
        <v>0</v>
      </c>
      <c r="AU808" s="174">
        <f>IFERROR(INDEX('Quiet Items'!H:H,MATCH($D808,'Quiet Items'!D:D,0)),0)</f>
        <v>0</v>
      </c>
      <c r="AV808" s="174">
        <f>IFERROR(INDEX('Quiet Items'!J:J,MATCH($D808,'Quiet Items'!D:D,0)),0)</f>
        <v>0</v>
      </c>
      <c r="AW808" s="174">
        <f>IFERROR(INDEX('1.4G'!H:H,MATCH($D808,'1.4G'!D:D,0)),0)</f>
        <v>0</v>
      </c>
      <c r="AX808" s="174">
        <f>IFERROR(INDEX('1.4G'!J:J,MATCH($D808,'1.4G'!D:D,0)),0)</f>
        <v>0</v>
      </c>
      <c r="AY808" s="174">
        <f t="shared" si="136"/>
        <v>0</v>
      </c>
      <c r="AZ808" s="174">
        <f t="shared" si="137"/>
        <v>0</v>
      </c>
      <c r="BA808" s="175">
        <f>IFERROR(Table1[[#This Row],[Line total ordered for now]]*Table1[[#This Row],[GUARANTEED PRICE
for STOCK orders collected before 31.3.22]],0)</f>
        <v>0</v>
      </c>
      <c r="BB808" s="175">
        <f t="shared" si="134"/>
        <v>0</v>
      </c>
      <c r="BC808" s="176">
        <f>(AZ808+Table1[[#This Row],[Line total ordered for now]])*Z808</f>
        <v>0</v>
      </c>
      <c r="BD808" s="200">
        <v>91.018969657979497</v>
      </c>
      <c r="BE808" s="65"/>
      <c r="BF808" s="65"/>
      <c r="BG808" s="65"/>
      <c r="BH808" s="65"/>
      <c r="BI808" s="65"/>
      <c r="BJ808" s="65"/>
      <c r="BK808" s="65"/>
      <c r="BL808" s="55"/>
      <c r="BM808"/>
      <c r="BN808"/>
      <c r="BO808"/>
      <c r="BP808"/>
      <c r="BQ808"/>
      <c r="BR808"/>
      <c r="BS808"/>
      <c r="BT808"/>
    </row>
    <row r="809" spans="1:72" ht="15.75">
      <c r="A809" s="202">
        <v>805</v>
      </c>
      <c r="B809" s="68" t="s">
        <v>6377</v>
      </c>
      <c r="C809" s="149" t="s">
        <v>471</v>
      </c>
      <c r="D809" s="149" t="s">
        <v>6254</v>
      </c>
      <c r="E809" s="149" t="s">
        <v>6255</v>
      </c>
      <c r="F809" s="158" t="str">
        <f t="shared" si="135"/>
        <v>Video</v>
      </c>
      <c r="G809" s="187">
        <v>0</v>
      </c>
      <c r="H809" s="150"/>
      <c r="I809" s="184">
        <v>83.81</v>
      </c>
      <c r="J809" s="150"/>
      <c r="K809" s="151">
        <v>83.81</v>
      </c>
      <c r="L809" s="152">
        <v>76.267099999999999</v>
      </c>
      <c r="M809" s="152">
        <v>83.81</v>
      </c>
      <c r="N809" s="153" t="s">
        <v>148</v>
      </c>
      <c r="O809" s="154">
        <v>1</v>
      </c>
      <c r="P809" s="153">
        <v>15</v>
      </c>
      <c r="Q809" s="153">
        <v>0</v>
      </c>
      <c r="R809" s="155">
        <v>0</v>
      </c>
      <c r="S809" s="155">
        <v>0</v>
      </c>
      <c r="T809" s="155">
        <v>0</v>
      </c>
      <c r="U809" s="154" t="s">
        <v>6378</v>
      </c>
      <c r="V809" s="153">
        <v>0</v>
      </c>
      <c r="W809" s="153">
        <v>0</v>
      </c>
      <c r="X809" s="151" t="s">
        <v>6378</v>
      </c>
      <c r="Y809" s="151" t="s">
        <v>6378</v>
      </c>
      <c r="Z809" s="156">
        <v>0.05</v>
      </c>
      <c r="AA809" s="153">
        <v>0</v>
      </c>
      <c r="AB809" s="153">
        <v>0</v>
      </c>
      <c r="AC809" s="153">
        <v>0</v>
      </c>
      <c r="AD809" s="157" t="s">
        <v>6256</v>
      </c>
      <c r="AE809" s="110">
        <v>0</v>
      </c>
      <c r="AF809" s="110">
        <v>105</v>
      </c>
      <c r="AG809" s="112">
        <f t="shared" si="133"/>
        <v>1</v>
      </c>
      <c r="AH809" s="110">
        <f>SUM(AG$4:AG809)</f>
        <v>28</v>
      </c>
      <c r="AI809" s="112">
        <f t="shared" si="131"/>
        <v>0</v>
      </c>
      <c r="AJ809" s="110">
        <f>COUNTIF(AI$4:AI809,"&gt;0")</f>
        <v>126</v>
      </c>
      <c r="AK809" s="110">
        <v>0</v>
      </c>
      <c r="AL809" s="110">
        <v>120</v>
      </c>
      <c r="AM809" s="172" t="str">
        <f>IF(OR(Table1[[#This Row],[Line total ordered for now]]&gt;0,Table1[[#This Row],[Line total ordered for season]]&gt;0),1,"")</f>
        <v/>
      </c>
      <c r="AN809" s="173">
        <f>COUNTIF(AM$4:AM809,"&gt;0")</f>
        <v>0</v>
      </c>
      <c r="AO809" s="173">
        <f>Table1[[#This Row],[ORDER QUANTITY
to be collected BEFORE 31.3.22]]</f>
        <v>0</v>
      </c>
      <c r="AP809" s="174">
        <f t="shared" si="132"/>
        <v>0</v>
      </c>
      <c r="AQ809" s="174">
        <f>IFERROR(INDEX(Retail!H:H,MATCH($D809,Retail!$D:$D,0)),0)</f>
        <v>0</v>
      </c>
      <c r="AR809" s="174">
        <f>IFERROR(INDEX(Retail!J:J,MATCH($D809,Retail!$D:$D,0)),0)</f>
        <v>0</v>
      </c>
      <c r="AS809" s="174">
        <f>IFERROR(INDEX('NEW2022'!H:H,MATCH($D809,'NEW2022'!D:D,0)),0)</f>
        <v>0</v>
      </c>
      <c r="AT809" s="174">
        <f>IFERROR(INDEX('NEW2022'!J:J,MATCH($D809,'NEW2022'!D:D,0)),0)</f>
        <v>0</v>
      </c>
      <c r="AU809" s="174">
        <f>IFERROR(INDEX('Quiet Items'!H:H,MATCH($D809,'Quiet Items'!D:D,0)),0)</f>
        <v>0</v>
      </c>
      <c r="AV809" s="174">
        <f>IFERROR(INDEX('Quiet Items'!J:J,MATCH($D809,'Quiet Items'!D:D,0)),0)</f>
        <v>0</v>
      </c>
      <c r="AW809" s="174">
        <f>IFERROR(INDEX('1.4G'!H:H,MATCH($D809,'1.4G'!D:D,0)),0)</f>
        <v>0</v>
      </c>
      <c r="AX809" s="174">
        <f>IFERROR(INDEX('1.4G'!J:J,MATCH($D809,'1.4G'!D:D,0)),0)</f>
        <v>0</v>
      </c>
      <c r="AY809" s="174">
        <f t="shared" si="136"/>
        <v>0</v>
      </c>
      <c r="AZ809" s="174">
        <f t="shared" si="137"/>
        <v>0</v>
      </c>
      <c r="BA809" s="175">
        <f>IFERROR(Table1[[#This Row],[Line total ordered for now]]*Table1[[#This Row],[GUARANTEED PRICE
for STOCK orders collected before 31.3.22]],0)</f>
        <v>0</v>
      </c>
      <c r="BB809" s="175">
        <f t="shared" si="134"/>
        <v>0</v>
      </c>
      <c r="BC809" s="176">
        <f>(AZ809+Table1[[#This Row],[Line total ordered for now]])*Z809</f>
        <v>0</v>
      </c>
      <c r="BD809" s="200">
        <v>71.238500000000002</v>
      </c>
      <c r="BE809" s="65"/>
      <c r="BF809" s="65"/>
      <c r="BG809" s="65"/>
      <c r="BH809" s="65"/>
      <c r="BI809" s="65"/>
      <c r="BJ809" s="65"/>
      <c r="BK809" s="65"/>
      <c r="BL809" s="55"/>
      <c r="BM809"/>
      <c r="BN809"/>
      <c r="BO809"/>
      <c r="BP809"/>
      <c r="BQ809"/>
      <c r="BR809"/>
      <c r="BS809"/>
      <c r="BT809"/>
    </row>
    <row r="810" spans="1:72" ht="15.75">
      <c r="A810" s="202">
        <v>806</v>
      </c>
      <c r="B810" s="68" t="s">
        <v>6378</v>
      </c>
      <c r="C810" s="149" t="s">
        <v>4629</v>
      </c>
      <c r="D810" s="149" t="s">
        <v>6180</v>
      </c>
      <c r="E810" s="149" t="s">
        <v>6181</v>
      </c>
      <c r="F810" s="158" t="str">
        <f t="shared" si="135"/>
        <v/>
      </c>
      <c r="G810" s="187">
        <v>0</v>
      </c>
      <c r="H810" s="150"/>
      <c r="I810" s="184">
        <v>32.93</v>
      </c>
      <c r="J810" s="150"/>
      <c r="K810" s="151">
        <v>32.93</v>
      </c>
      <c r="L810" s="152">
        <v>31.28</v>
      </c>
      <c r="M810" s="152">
        <v>32.93</v>
      </c>
      <c r="N810" s="153" t="s">
        <v>144</v>
      </c>
      <c r="O810" s="154">
        <v>1</v>
      </c>
      <c r="P810" s="153">
        <v>95</v>
      </c>
      <c r="Q810" s="153" t="s">
        <v>147</v>
      </c>
      <c r="R810" s="155">
        <v>7</v>
      </c>
      <c r="S810" s="155">
        <v>0.84</v>
      </c>
      <c r="T810" s="155">
        <v>0</v>
      </c>
      <c r="U810" s="154" t="s">
        <v>95</v>
      </c>
      <c r="V810" s="153" t="s">
        <v>88</v>
      </c>
      <c r="W810" s="153" t="s">
        <v>169</v>
      </c>
      <c r="X810" s="151">
        <v>119.99</v>
      </c>
      <c r="Y810" s="151">
        <v>99.99</v>
      </c>
      <c r="Z810" s="156">
        <v>1.6E-2</v>
      </c>
      <c r="AA810" s="153">
        <v>0</v>
      </c>
      <c r="AB810" s="153">
        <v>0</v>
      </c>
      <c r="AC810" s="153">
        <v>0</v>
      </c>
      <c r="AD810" s="157">
        <v>0</v>
      </c>
      <c r="AE810" s="110">
        <v>0</v>
      </c>
      <c r="AF810" s="110">
        <v>105</v>
      </c>
      <c r="AG810" s="112">
        <f t="shared" si="133"/>
        <v>0</v>
      </c>
      <c r="AH810" s="110">
        <f>SUM(AG$4:AG810)</f>
        <v>28</v>
      </c>
      <c r="AI810" s="112">
        <f t="shared" si="131"/>
        <v>1</v>
      </c>
      <c r="AJ810" s="110">
        <f>COUNTIF(AI$4:AI810,"&gt;0")</f>
        <v>127</v>
      </c>
      <c r="AK810" s="110">
        <v>1</v>
      </c>
      <c r="AL810" s="110">
        <v>121</v>
      </c>
      <c r="AM810" s="172" t="str">
        <f>IF(OR(Table1[[#This Row],[Line total ordered for now]]&gt;0,Table1[[#This Row],[Line total ordered for season]]&gt;0),1,"")</f>
        <v/>
      </c>
      <c r="AN810" s="173">
        <f>COUNTIF(AM$4:AM810,"&gt;0")</f>
        <v>0</v>
      </c>
      <c r="AO810" s="173">
        <f>Table1[[#This Row],[ORDER QUANTITY
to be collected BEFORE 31.3.22]]</f>
        <v>0</v>
      </c>
      <c r="AP810" s="174">
        <f t="shared" si="132"/>
        <v>0</v>
      </c>
      <c r="AQ810" s="174">
        <f>IFERROR(INDEX(Retail!H:H,MATCH($D810,Retail!$D:$D,0)),0)</f>
        <v>0</v>
      </c>
      <c r="AR810" s="174">
        <f>IFERROR(INDEX(Retail!J:J,MATCH($D810,Retail!$D:$D,0)),0)</f>
        <v>0</v>
      </c>
      <c r="AS810" s="174">
        <f>IFERROR(INDEX('NEW2022'!H:H,MATCH($D810,'NEW2022'!D:D,0)),0)</f>
        <v>0</v>
      </c>
      <c r="AT810" s="174">
        <f>IFERROR(INDEX('NEW2022'!J:J,MATCH($D810,'NEW2022'!D:D,0)),0)</f>
        <v>0</v>
      </c>
      <c r="AU810" s="174">
        <f>IFERROR(INDEX('Quiet Items'!H:H,MATCH($D810,'Quiet Items'!D:D,0)),0)</f>
        <v>0</v>
      </c>
      <c r="AV810" s="174">
        <f>IFERROR(INDEX('Quiet Items'!J:J,MATCH($D810,'Quiet Items'!D:D,0)),0)</f>
        <v>0</v>
      </c>
      <c r="AW810" s="174">
        <f>IFERROR(INDEX('1.4G'!H:H,MATCH($D810,'1.4G'!D:D,0)),0)</f>
        <v>0</v>
      </c>
      <c r="AX810" s="174">
        <f>IFERROR(INDEX('1.4G'!J:J,MATCH($D810,'1.4G'!D:D,0)),0)</f>
        <v>0</v>
      </c>
      <c r="AY810" s="174">
        <f t="shared" si="136"/>
        <v>0</v>
      </c>
      <c r="AZ810" s="174">
        <f t="shared" si="137"/>
        <v>0</v>
      </c>
      <c r="BA810" s="175">
        <f>IFERROR(Table1[[#This Row],[Line total ordered for now]]*Table1[[#This Row],[GUARANTEED PRICE
for STOCK orders collected before 31.3.22]],0)</f>
        <v>0</v>
      </c>
      <c r="BB810" s="175">
        <f t="shared" si="134"/>
        <v>0</v>
      </c>
      <c r="BC810" s="176">
        <f>(AZ810+Table1[[#This Row],[Line total ordered for now]])*Z810</f>
        <v>0</v>
      </c>
      <c r="BD810" s="200">
        <v>29.637</v>
      </c>
      <c r="BE810" s="65"/>
      <c r="BF810" s="65"/>
      <c r="BG810" s="65"/>
      <c r="BH810" s="65"/>
      <c r="BI810" s="65"/>
      <c r="BJ810" s="65"/>
      <c r="BK810" s="65"/>
      <c r="BL810" s="55"/>
      <c r="BM810"/>
      <c r="BN810"/>
      <c r="BO810"/>
      <c r="BP810"/>
      <c r="BQ810"/>
      <c r="BR810"/>
      <c r="BS810"/>
      <c r="BT810"/>
    </row>
    <row r="811" spans="1:72" ht="15.75">
      <c r="A811" s="202">
        <v>807</v>
      </c>
      <c r="B811" s="68" t="s">
        <v>6378</v>
      </c>
      <c r="C811" s="149" t="s">
        <v>6194</v>
      </c>
      <c r="D811" s="149" t="s">
        <v>6192</v>
      </c>
      <c r="E811" s="149" t="s">
        <v>6193</v>
      </c>
      <c r="F811" s="158" t="str">
        <f t="shared" si="135"/>
        <v>Video</v>
      </c>
      <c r="G811" s="187">
        <v>0</v>
      </c>
      <c r="H811" s="150"/>
      <c r="I811" s="184">
        <v>31.06</v>
      </c>
      <c r="J811" s="150"/>
      <c r="K811" s="151">
        <v>31.06</v>
      </c>
      <c r="L811" s="152">
        <v>29.51</v>
      </c>
      <c r="M811" s="152">
        <v>31.06</v>
      </c>
      <c r="N811" s="153" t="s">
        <v>150</v>
      </c>
      <c r="O811" s="154">
        <v>1</v>
      </c>
      <c r="P811" s="153">
        <v>80</v>
      </c>
      <c r="Q811" s="153" t="s">
        <v>146</v>
      </c>
      <c r="R811" s="155">
        <v>6</v>
      </c>
      <c r="S811" s="155">
        <v>0.7</v>
      </c>
      <c r="T811" s="155">
        <v>0</v>
      </c>
      <c r="U811" s="154" t="s">
        <v>95</v>
      </c>
      <c r="V811" s="153" t="s">
        <v>88</v>
      </c>
      <c r="W811" s="153" t="s">
        <v>169</v>
      </c>
      <c r="X811" s="151">
        <v>119.99</v>
      </c>
      <c r="Y811" s="151">
        <v>99.99</v>
      </c>
      <c r="Z811" s="156">
        <v>1.6E-2</v>
      </c>
      <c r="AA811" s="153" t="s">
        <v>6195</v>
      </c>
      <c r="AB811" s="153">
        <v>0</v>
      </c>
      <c r="AC811" s="153">
        <v>0</v>
      </c>
      <c r="AD811" s="157" t="s">
        <v>6196</v>
      </c>
      <c r="AE811" s="110">
        <v>1</v>
      </c>
      <c r="AF811" s="110">
        <v>106</v>
      </c>
      <c r="AG811" s="112">
        <f t="shared" si="133"/>
        <v>0</v>
      </c>
      <c r="AH811" s="110">
        <f>SUM(AG$4:AG811)</f>
        <v>28</v>
      </c>
      <c r="AI811" s="112">
        <f t="shared" si="131"/>
        <v>1</v>
      </c>
      <c r="AJ811" s="110">
        <f>COUNTIF(AI$4:AI811,"&gt;0")</f>
        <v>128</v>
      </c>
      <c r="AK811" s="110">
        <v>1</v>
      </c>
      <c r="AL811" s="110">
        <v>122</v>
      </c>
      <c r="AM811" s="172" t="str">
        <f>IF(OR(Table1[[#This Row],[Line total ordered for now]]&gt;0,Table1[[#This Row],[Line total ordered for season]]&gt;0),1,"")</f>
        <v/>
      </c>
      <c r="AN811" s="173">
        <f>COUNTIF(AM$4:AM811,"&gt;0")</f>
        <v>0</v>
      </c>
      <c r="AO811" s="173">
        <f>Table1[[#This Row],[ORDER QUANTITY
to be collected BEFORE 31.3.22]]</f>
        <v>0</v>
      </c>
      <c r="AP811" s="174">
        <f t="shared" si="132"/>
        <v>0</v>
      </c>
      <c r="AQ811" s="174">
        <f>IFERROR(INDEX(Retail!H:H,MATCH($D811,Retail!$D:$D,0)),0)</f>
        <v>0</v>
      </c>
      <c r="AR811" s="174">
        <f>IFERROR(INDEX(Retail!J:J,MATCH($D811,Retail!$D:$D,0)),0)</f>
        <v>0</v>
      </c>
      <c r="AS811" s="174">
        <f>IFERROR(INDEX('NEW2022'!H:H,MATCH($D811,'NEW2022'!D:D,0)),0)</f>
        <v>0</v>
      </c>
      <c r="AT811" s="174">
        <f>IFERROR(INDEX('NEW2022'!J:J,MATCH($D811,'NEW2022'!D:D,0)),0)</f>
        <v>0</v>
      </c>
      <c r="AU811" s="174">
        <f>IFERROR(INDEX('Quiet Items'!H:H,MATCH($D811,'Quiet Items'!D:D,0)),0)</f>
        <v>0</v>
      </c>
      <c r="AV811" s="174">
        <f>IFERROR(INDEX('Quiet Items'!J:J,MATCH($D811,'Quiet Items'!D:D,0)),0)</f>
        <v>0</v>
      </c>
      <c r="AW811" s="174">
        <f>IFERROR(INDEX('1.4G'!H:H,MATCH($D811,'1.4G'!D:D,0)),0)</f>
        <v>0</v>
      </c>
      <c r="AX811" s="174">
        <f>IFERROR(INDEX('1.4G'!J:J,MATCH($D811,'1.4G'!D:D,0)),0)</f>
        <v>0</v>
      </c>
      <c r="AY811" s="174">
        <f t="shared" si="136"/>
        <v>0</v>
      </c>
      <c r="AZ811" s="174">
        <f t="shared" si="137"/>
        <v>0</v>
      </c>
      <c r="BA811" s="175">
        <f>IFERROR(Table1[[#This Row],[Line total ordered for now]]*Table1[[#This Row],[GUARANTEED PRICE
for STOCK orders collected before 31.3.22]],0)</f>
        <v>0</v>
      </c>
      <c r="BB811" s="175">
        <f t="shared" si="134"/>
        <v>0</v>
      </c>
      <c r="BC811" s="176">
        <f>(AZ811+Table1[[#This Row],[Line total ordered for now]])*Z811</f>
        <v>0</v>
      </c>
      <c r="BD811" s="200">
        <v>27.954000000000001</v>
      </c>
      <c r="BE811" s="65"/>
      <c r="BF811" s="65"/>
      <c r="BG811" s="65"/>
      <c r="BH811" s="65"/>
      <c r="BI811" s="65"/>
      <c r="BJ811" s="65"/>
      <c r="BK811" s="65"/>
      <c r="BL811" s="55"/>
      <c r="BM811"/>
      <c r="BN811"/>
      <c r="BO811"/>
      <c r="BP811"/>
      <c r="BQ811"/>
      <c r="BR811"/>
      <c r="BS811"/>
      <c r="BT811"/>
    </row>
    <row r="812" spans="1:72" ht="15.75">
      <c r="A812" s="202">
        <v>808</v>
      </c>
      <c r="B812" s="68" t="s">
        <v>6378</v>
      </c>
      <c r="C812" s="149" t="s">
        <v>191</v>
      </c>
      <c r="D812" s="149" t="s">
        <v>127</v>
      </c>
      <c r="E812" s="149" t="s">
        <v>421</v>
      </c>
      <c r="F812" s="158" t="str">
        <f t="shared" si="135"/>
        <v>Video</v>
      </c>
      <c r="G812" s="187">
        <v>0</v>
      </c>
      <c r="H812" s="150"/>
      <c r="I812" s="184">
        <v>44.52</v>
      </c>
      <c r="J812" s="150"/>
      <c r="K812" s="151">
        <v>53.110921544047336</v>
      </c>
      <c r="L812" s="152">
        <v>50.45537546684497</v>
      </c>
      <c r="M812" s="152">
        <v>53.110921544047336</v>
      </c>
      <c r="N812" s="153" t="s">
        <v>150</v>
      </c>
      <c r="O812" s="154">
        <v>1</v>
      </c>
      <c r="P812" s="153">
        <v>50</v>
      </c>
      <c r="Q812" s="153" t="s">
        <v>147</v>
      </c>
      <c r="R812" s="155">
        <v>8</v>
      </c>
      <c r="S812" s="155">
        <v>1</v>
      </c>
      <c r="T812" s="155">
        <v>0.3</v>
      </c>
      <c r="U812" s="154" t="s">
        <v>94</v>
      </c>
      <c r="V812" s="153" t="s">
        <v>89</v>
      </c>
      <c r="W812" s="153" t="s">
        <v>169</v>
      </c>
      <c r="X812" s="151">
        <v>169.99</v>
      </c>
      <c r="Y812" s="151">
        <v>126.99</v>
      </c>
      <c r="Z812" s="156">
        <v>3.39E-2</v>
      </c>
      <c r="AA812" s="153" t="s">
        <v>234</v>
      </c>
      <c r="AB812" s="153" t="s">
        <v>5250</v>
      </c>
      <c r="AC812" s="153" t="s">
        <v>141</v>
      </c>
      <c r="AD812" s="157" t="s">
        <v>569</v>
      </c>
      <c r="AE812" s="110">
        <v>0</v>
      </c>
      <c r="AF812" s="110">
        <v>106</v>
      </c>
      <c r="AG812" s="112">
        <f t="shared" si="133"/>
        <v>0</v>
      </c>
      <c r="AH812" s="110">
        <f>SUM(AG$4:AG812)</f>
        <v>28</v>
      </c>
      <c r="AI812" s="112">
        <f t="shared" si="131"/>
        <v>1</v>
      </c>
      <c r="AJ812" s="110">
        <f>COUNTIF(AI$4:AI812,"&gt;0")</f>
        <v>129</v>
      </c>
      <c r="AK812" s="110">
        <v>0</v>
      </c>
      <c r="AL812" s="110">
        <v>122</v>
      </c>
      <c r="AM812" s="172" t="str">
        <f>IF(OR(Table1[[#This Row],[Line total ordered for now]]&gt;0,Table1[[#This Row],[Line total ordered for season]]&gt;0),1,"")</f>
        <v/>
      </c>
      <c r="AN812" s="173">
        <f>COUNTIF(AM$4:AM812,"&gt;0")</f>
        <v>0</v>
      </c>
      <c r="AO812" s="173">
        <f>Table1[[#This Row],[ORDER QUANTITY
to be collected BEFORE 31.3.22]]</f>
        <v>0</v>
      </c>
      <c r="AP812" s="174">
        <f t="shared" si="132"/>
        <v>0</v>
      </c>
      <c r="AQ812" s="174">
        <f>IFERROR(INDEX(Retail!H:H,MATCH($D812,Retail!$D:$D,0)),0)</f>
        <v>0</v>
      </c>
      <c r="AR812" s="174">
        <f>IFERROR(INDEX(Retail!J:J,MATCH($D812,Retail!$D:$D,0)),0)</f>
        <v>0</v>
      </c>
      <c r="AS812" s="174">
        <f>IFERROR(INDEX('NEW2022'!H:H,MATCH($D812,'NEW2022'!D:D,0)),0)</f>
        <v>0</v>
      </c>
      <c r="AT812" s="174">
        <f>IFERROR(INDEX('NEW2022'!J:J,MATCH($D812,'NEW2022'!D:D,0)),0)</f>
        <v>0</v>
      </c>
      <c r="AU812" s="174">
        <f>IFERROR(INDEX('Quiet Items'!H:H,MATCH($D812,'Quiet Items'!D:D,0)),0)</f>
        <v>0</v>
      </c>
      <c r="AV812" s="174">
        <f>IFERROR(INDEX('Quiet Items'!J:J,MATCH($D812,'Quiet Items'!D:D,0)),0)</f>
        <v>0</v>
      </c>
      <c r="AW812" s="174">
        <f>IFERROR(INDEX('1.4G'!H:H,MATCH($D812,'1.4G'!D:D,0)),0)</f>
        <v>0</v>
      </c>
      <c r="AX812" s="174">
        <f>IFERROR(INDEX('1.4G'!J:J,MATCH($D812,'1.4G'!D:D,0)),0)</f>
        <v>0</v>
      </c>
      <c r="AY812" s="174">
        <f t="shared" si="136"/>
        <v>0</v>
      </c>
      <c r="AZ812" s="174">
        <f t="shared" si="137"/>
        <v>0</v>
      </c>
      <c r="BA812" s="175">
        <f>IFERROR(Table1[[#This Row],[Line total ordered for now]]*Table1[[#This Row],[GUARANTEED PRICE
for STOCK orders collected before 31.3.22]],0)</f>
        <v>0</v>
      </c>
      <c r="BB812" s="175">
        <f t="shared" si="134"/>
        <v>0</v>
      </c>
      <c r="BC812" s="176">
        <f>(AZ812+Table1[[#This Row],[Line total ordered for now]])*Z812</f>
        <v>0</v>
      </c>
      <c r="BD812" s="200">
        <v>47.799829389642603</v>
      </c>
      <c r="BE812" s="65"/>
      <c r="BF812" s="65"/>
      <c r="BG812" s="65"/>
      <c r="BH812" s="65"/>
      <c r="BI812" s="65"/>
      <c r="BJ812" s="65"/>
      <c r="BK812" s="65"/>
      <c r="BL812" s="55"/>
      <c r="BM812"/>
      <c r="BN812"/>
      <c r="BO812"/>
      <c r="BP812"/>
      <c r="BQ812"/>
      <c r="BR812"/>
      <c r="BS812"/>
      <c r="BT812"/>
    </row>
    <row r="813" spans="1:72" ht="15.75">
      <c r="A813" s="202">
        <v>809</v>
      </c>
      <c r="B813" s="68" t="s">
        <v>6378</v>
      </c>
      <c r="C813" s="149" t="s">
        <v>711</v>
      </c>
      <c r="D813" s="149" t="s">
        <v>2517</v>
      </c>
      <c r="E813" s="149" t="s">
        <v>2518</v>
      </c>
      <c r="F813" s="158" t="str">
        <f t="shared" si="135"/>
        <v>Video</v>
      </c>
      <c r="G813" s="187">
        <v>0</v>
      </c>
      <c r="H813" s="150"/>
      <c r="I813" s="184">
        <v>56.45</v>
      </c>
      <c r="J813" s="150"/>
      <c r="K813" s="151">
        <v>31.05</v>
      </c>
      <c r="L813" s="152">
        <v>56.511000000000003</v>
      </c>
      <c r="M813" s="152">
        <v>62.1</v>
      </c>
      <c r="N813" s="153" t="s">
        <v>144</v>
      </c>
      <c r="O813" s="154">
        <v>2</v>
      </c>
      <c r="P813" s="153">
        <v>60</v>
      </c>
      <c r="Q813" s="153" t="s">
        <v>146</v>
      </c>
      <c r="R813" s="155">
        <v>13</v>
      </c>
      <c r="S813" s="155">
        <v>1.99</v>
      </c>
      <c r="T813" s="155">
        <v>0.3</v>
      </c>
      <c r="U813" s="154" t="s">
        <v>95</v>
      </c>
      <c r="V813" s="153" t="s">
        <v>88</v>
      </c>
      <c r="W813" s="153" t="s">
        <v>627</v>
      </c>
      <c r="X813" s="151" t="s">
        <v>6378</v>
      </c>
      <c r="Y813" s="151" t="s">
        <v>6378</v>
      </c>
      <c r="Z813" s="156">
        <v>4.2999999999999997E-2</v>
      </c>
      <c r="AA813" s="153" t="s">
        <v>2519</v>
      </c>
      <c r="AB813" s="153" t="s">
        <v>5298</v>
      </c>
      <c r="AC813" s="153" t="s">
        <v>4790</v>
      </c>
      <c r="AD813" s="157" t="s">
        <v>2520</v>
      </c>
      <c r="AE813" s="110">
        <v>1</v>
      </c>
      <c r="AF813" s="110">
        <v>107</v>
      </c>
      <c r="AG813" s="112">
        <f t="shared" si="133"/>
        <v>0</v>
      </c>
      <c r="AH813" s="110">
        <f>SUM(AG$4:AG813)</f>
        <v>28</v>
      </c>
      <c r="AI813" s="112">
        <f t="shared" si="131"/>
        <v>0</v>
      </c>
      <c r="AJ813" s="110">
        <f>COUNTIF(AI$4:AI813,"&gt;0")</f>
        <v>129</v>
      </c>
      <c r="AK813" s="110">
        <v>1</v>
      </c>
      <c r="AL813" s="110">
        <v>123</v>
      </c>
      <c r="AM813" s="172" t="str">
        <f>IF(OR(Table1[[#This Row],[Line total ordered for now]]&gt;0,Table1[[#This Row],[Line total ordered for season]]&gt;0),1,"")</f>
        <v/>
      </c>
      <c r="AN813" s="173">
        <f>COUNTIF(AM$4:AM813,"&gt;0")</f>
        <v>0</v>
      </c>
      <c r="AO813" s="173">
        <f>Table1[[#This Row],[ORDER QUANTITY
to be collected BEFORE 31.3.22]]</f>
        <v>0</v>
      </c>
      <c r="AP813" s="174">
        <f t="shared" si="132"/>
        <v>0</v>
      </c>
      <c r="AQ813" s="174">
        <f>IFERROR(INDEX(Retail!H:H,MATCH($D813,Retail!$D:$D,0)),0)</f>
        <v>0</v>
      </c>
      <c r="AR813" s="174">
        <f>IFERROR(INDEX(Retail!J:J,MATCH($D813,Retail!$D:$D,0)),0)</f>
        <v>0</v>
      </c>
      <c r="AS813" s="174">
        <f>IFERROR(INDEX('NEW2022'!H:H,MATCH($D813,'NEW2022'!D:D,0)),0)</f>
        <v>0</v>
      </c>
      <c r="AT813" s="174">
        <f>IFERROR(INDEX('NEW2022'!J:J,MATCH($D813,'NEW2022'!D:D,0)),0)</f>
        <v>0</v>
      </c>
      <c r="AU813" s="174">
        <f>IFERROR(INDEX('Quiet Items'!H:H,MATCH($D813,'Quiet Items'!D:D,0)),0)</f>
        <v>0</v>
      </c>
      <c r="AV813" s="174">
        <f>IFERROR(INDEX('Quiet Items'!J:J,MATCH($D813,'Quiet Items'!D:D,0)),0)</f>
        <v>0</v>
      </c>
      <c r="AW813" s="174">
        <f>IFERROR(INDEX('1.4G'!H:H,MATCH($D813,'1.4G'!D:D,0)),0)</f>
        <v>0</v>
      </c>
      <c r="AX813" s="174">
        <f>IFERROR(INDEX('1.4G'!J:J,MATCH($D813,'1.4G'!D:D,0)),0)</f>
        <v>0</v>
      </c>
      <c r="AY813" s="174">
        <f t="shared" si="136"/>
        <v>0</v>
      </c>
      <c r="AZ813" s="174">
        <f t="shared" si="137"/>
        <v>0</v>
      </c>
      <c r="BA813" s="175">
        <f>IFERROR(Table1[[#This Row],[Line total ordered for now]]*Table1[[#This Row],[GUARANTEED PRICE
for STOCK orders collected before 31.3.22]],0)</f>
        <v>0</v>
      </c>
      <c r="BB813" s="175">
        <f t="shared" si="134"/>
        <v>0</v>
      </c>
      <c r="BC813" s="176">
        <f>(AZ813+Table1[[#This Row],[Line total ordered for now]])*Z813</f>
        <v>0</v>
      </c>
      <c r="BD813" s="200">
        <v>52.784999999999997</v>
      </c>
      <c r="BE813" s="65"/>
      <c r="BF813" s="65"/>
      <c r="BG813" s="65"/>
      <c r="BH813" s="65"/>
      <c r="BI813" s="65"/>
      <c r="BJ813" s="65"/>
      <c r="BK813" s="65"/>
      <c r="BL813" s="55"/>
      <c r="BM813"/>
      <c r="BN813"/>
      <c r="BO813"/>
      <c r="BP813"/>
      <c r="BQ813"/>
      <c r="BR813"/>
      <c r="BS813"/>
      <c r="BT813"/>
    </row>
    <row r="814" spans="1:72" ht="15.75">
      <c r="A814" s="202">
        <v>810</v>
      </c>
      <c r="B814" s="68" t="s">
        <v>6378</v>
      </c>
      <c r="C814" s="149" t="s">
        <v>697</v>
      </c>
      <c r="D814" s="149" t="s">
        <v>6199</v>
      </c>
      <c r="E814" s="149" t="s">
        <v>6200</v>
      </c>
      <c r="F814" s="158" t="str">
        <f t="shared" si="135"/>
        <v>Video</v>
      </c>
      <c r="G814" s="187">
        <v>104</v>
      </c>
      <c r="H814" s="150"/>
      <c r="I814" s="184">
        <v>74.349999999999994</v>
      </c>
      <c r="J814" s="150"/>
      <c r="K814" s="151">
        <v>37.174999999999997</v>
      </c>
      <c r="L814" s="152">
        <v>70.63</v>
      </c>
      <c r="M814" s="152">
        <v>74.349999999999994</v>
      </c>
      <c r="N814" s="153" t="s">
        <v>150</v>
      </c>
      <c r="O814" s="154">
        <v>2</v>
      </c>
      <c r="P814" s="153">
        <v>20</v>
      </c>
      <c r="Q814" s="153" t="s">
        <v>146</v>
      </c>
      <c r="R814" s="155">
        <v>10</v>
      </c>
      <c r="S814" s="155">
        <v>1.08</v>
      </c>
      <c r="T814" s="155">
        <v>0</v>
      </c>
      <c r="U814" s="154" t="s">
        <v>95</v>
      </c>
      <c r="V814" s="153" t="s">
        <v>88</v>
      </c>
      <c r="W814" s="153" t="s">
        <v>169</v>
      </c>
      <c r="X814" s="151">
        <v>135.99</v>
      </c>
      <c r="Y814" s="151">
        <v>111.99</v>
      </c>
      <c r="Z814" s="156">
        <v>5.2999999999999999E-2</v>
      </c>
      <c r="AA814" s="153" t="s">
        <v>6201</v>
      </c>
      <c r="AB814" s="153">
        <v>0</v>
      </c>
      <c r="AC814" s="153">
        <v>0</v>
      </c>
      <c r="AD814" s="157" t="s">
        <v>6202</v>
      </c>
      <c r="AE814" s="110">
        <v>1</v>
      </c>
      <c r="AF814" s="110">
        <v>108</v>
      </c>
      <c r="AG814" s="112">
        <f t="shared" si="133"/>
        <v>0</v>
      </c>
      <c r="AH814" s="110">
        <f>SUM(AG$4:AG814)</f>
        <v>28</v>
      </c>
      <c r="AI814" s="112">
        <f t="shared" si="131"/>
        <v>1</v>
      </c>
      <c r="AJ814" s="110">
        <f>COUNTIF(AI$4:AI814,"&gt;0")</f>
        <v>130</v>
      </c>
      <c r="AK814" s="110">
        <v>1</v>
      </c>
      <c r="AL814" s="110">
        <v>124</v>
      </c>
      <c r="AM814" s="172" t="str">
        <f>IF(OR(Table1[[#This Row],[Line total ordered for now]]&gt;0,Table1[[#This Row],[Line total ordered for season]]&gt;0),1,"")</f>
        <v/>
      </c>
      <c r="AN814" s="173">
        <f>COUNTIF(AM$4:AM814,"&gt;0")</f>
        <v>0</v>
      </c>
      <c r="AO814" s="173">
        <f>Table1[[#This Row],[ORDER QUANTITY
to be collected BEFORE 31.3.22]]</f>
        <v>0</v>
      </c>
      <c r="AP814" s="174">
        <f t="shared" si="132"/>
        <v>0</v>
      </c>
      <c r="AQ814" s="174">
        <f>IFERROR(INDEX(Retail!H:H,MATCH($D814,Retail!$D:$D,0)),0)</f>
        <v>0</v>
      </c>
      <c r="AR814" s="174">
        <f>IFERROR(INDEX(Retail!J:J,MATCH($D814,Retail!$D:$D,0)),0)</f>
        <v>0</v>
      </c>
      <c r="AS814" s="174">
        <f>IFERROR(INDEX('NEW2022'!H:H,MATCH($D814,'NEW2022'!D:D,0)),0)</f>
        <v>0</v>
      </c>
      <c r="AT814" s="174">
        <f>IFERROR(INDEX('NEW2022'!J:J,MATCH($D814,'NEW2022'!D:D,0)),0)</f>
        <v>0</v>
      </c>
      <c r="AU814" s="174">
        <f>IFERROR(INDEX('Quiet Items'!H:H,MATCH($D814,'Quiet Items'!D:D,0)),0)</f>
        <v>0</v>
      </c>
      <c r="AV814" s="174">
        <f>IFERROR(INDEX('Quiet Items'!J:J,MATCH($D814,'Quiet Items'!D:D,0)),0)</f>
        <v>0</v>
      </c>
      <c r="AW814" s="174">
        <f>IFERROR(INDEX('1.4G'!H:H,MATCH($D814,'1.4G'!D:D,0)),0)</f>
        <v>0</v>
      </c>
      <c r="AX814" s="174">
        <f>IFERROR(INDEX('1.4G'!J:J,MATCH($D814,'1.4G'!D:D,0)),0)</f>
        <v>0</v>
      </c>
      <c r="AY814" s="174">
        <f t="shared" si="136"/>
        <v>0</v>
      </c>
      <c r="AZ814" s="174">
        <f t="shared" si="137"/>
        <v>0</v>
      </c>
      <c r="BA814" s="175">
        <f>IFERROR(Table1[[#This Row],[Line total ordered for now]]*Table1[[#This Row],[GUARANTEED PRICE
for STOCK orders collected before 31.3.22]],0)</f>
        <v>0</v>
      </c>
      <c r="BB814" s="175">
        <f t="shared" si="134"/>
        <v>0</v>
      </c>
      <c r="BC814" s="176">
        <f>(AZ814+Table1[[#This Row],[Line total ordered for now]])*Z814</f>
        <v>0</v>
      </c>
      <c r="BD814" s="200">
        <v>66.914999999999992</v>
      </c>
      <c r="BE814" s="65"/>
      <c r="BF814" s="65"/>
      <c r="BG814" s="65"/>
      <c r="BH814" s="65"/>
      <c r="BI814" s="65"/>
      <c r="BJ814" s="65"/>
      <c r="BK814" s="65"/>
      <c r="BL814" s="55"/>
      <c r="BM814"/>
      <c r="BN814"/>
      <c r="BO814"/>
      <c r="BP814"/>
      <c r="BQ814"/>
      <c r="BR814"/>
      <c r="BS814"/>
      <c r="BT814"/>
    </row>
    <row r="815" spans="1:72" ht="15.75">
      <c r="A815" s="202">
        <v>811</v>
      </c>
      <c r="B815" s="68" t="s">
        <v>6378</v>
      </c>
      <c r="C815" s="149" t="s">
        <v>697</v>
      </c>
      <c r="D815" s="149" t="s">
        <v>3442</v>
      </c>
      <c r="E815" s="149" t="s">
        <v>3443</v>
      </c>
      <c r="F815" s="158" t="str">
        <f t="shared" si="135"/>
        <v>Video</v>
      </c>
      <c r="G815" s="187">
        <v>0</v>
      </c>
      <c r="H815" s="150"/>
      <c r="I815" s="184">
        <v>60.61</v>
      </c>
      <c r="J815" s="150"/>
      <c r="K815" s="151">
        <v>69.710000000000008</v>
      </c>
      <c r="L815" s="152">
        <v>63.43610000000001</v>
      </c>
      <c r="M815" s="152">
        <v>69.710000000000008</v>
      </c>
      <c r="N815" s="153" t="s">
        <v>148</v>
      </c>
      <c r="O815" s="154">
        <v>1</v>
      </c>
      <c r="P815" s="153">
        <v>27</v>
      </c>
      <c r="Q815" s="153" t="s">
        <v>147</v>
      </c>
      <c r="R815" s="155">
        <v>15</v>
      </c>
      <c r="S815" s="155">
        <v>2</v>
      </c>
      <c r="T815" s="155">
        <v>0.3</v>
      </c>
      <c r="U815" s="154" t="s">
        <v>94</v>
      </c>
      <c r="V815" s="153" t="s">
        <v>89</v>
      </c>
      <c r="W815" s="153" t="s">
        <v>627</v>
      </c>
      <c r="X815" s="151" t="s">
        <v>6378</v>
      </c>
      <c r="Y815" s="151" t="s">
        <v>6378</v>
      </c>
      <c r="Z815" s="156">
        <v>5.4199999999999998E-2</v>
      </c>
      <c r="AA815" s="153" t="s">
        <v>624</v>
      </c>
      <c r="AB815" s="153" t="s">
        <v>5822</v>
      </c>
      <c r="AC815" s="153" t="s">
        <v>4933</v>
      </c>
      <c r="AD815" s="157" t="s">
        <v>3444</v>
      </c>
      <c r="AE815" s="110">
        <v>0</v>
      </c>
      <c r="AF815" s="110">
        <v>108</v>
      </c>
      <c r="AG815" s="112">
        <f t="shared" si="133"/>
        <v>0</v>
      </c>
      <c r="AH815" s="110">
        <f>SUM(AG$4:AG815)</f>
        <v>28</v>
      </c>
      <c r="AI815" s="112">
        <f t="shared" si="131"/>
        <v>0</v>
      </c>
      <c r="AJ815" s="110">
        <f>COUNTIF(AI$4:AI815,"&gt;0")</f>
        <v>130</v>
      </c>
      <c r="AK815" s="110">
        <v>0</v>
      </c>
      <c r="AL815" s="110">
        <v>124</v>
      </c>
      <c r="AM815" s="172" t="str">
        <f>IF(OR(Table1[[#This Row],[Line total ordered for now]]&gt;0,Table1[[#This Row],[Line total ordered for season]]&gt;0),1,"")</f>
        <v/>
      </c>
      <c r="AN815" s="173">
        <f>COUNTIF(AM$4:AM815,"&gt;0")</f>
        <v>0</v>
      </c>
      <c r="AO815" s="173">
        <f>Table1[[#This Row],[ORDER QUANTITY
to be collected BEFORE 31.3.22]]</f>
        <v>0</v>
      </c>
      <c r="AP815" s="174">
        <f t="shared" si="132"/>
        <v>0</v>
      </c>
      <c r="AQ815" s="174">
        <f>IFERROR(INDEX(Retail!H:H,MATCH($D815,Retail!$D:$D,0)),0)</f>
        <v>0</v>
      </c>
      <c r="AR815" s="174">
        <f>IFERROR(INDEX(Retail!J:J,MATCH($D815,Retail!$D:$D,0)),0)</f>
        <v>0</v>
      </c>
      <c r="AS815" s="174">
        <f>IFERROR(INDEX('NEW2022'!H:H,MATCH($D815,'NEW2022'!D:D,0)),0)</f>
        <v>0</v>
      </c>
      <c r="AT815" s="174">
        <f>IFERROR(INDEX('NEW2022'!J:J,MATCH($D815,'NEW2022'!D:D,0)),0)</f>
        <v>0</v>
      </c>
      <c r="AU815" s="174">
        <f>IFERROR(INDEX('Quiet Items'!H:H,MATCH($D815,'Quiet Items'!D:D,0)),0)</f>
        <v>0</v>
      </c>
      <c r="AV815" s="174">
        <f>IFERROR(INDEX('Quiet Items'!J:J,MATCH($D815,'Quiet Items'!D:D,0)),0)</f>
        <v>0</v>
      </c>
      <c r="AW815" s="174">
        <f>IFERROR(INDEX('1.4G'!H:H,MATCH($D815,'1.4G'!D:D,0)),0)</f>
        <v>0</v>
      </c>
      <c r="AX815" s="174">
        <f>IFERROR(INDEX('1.4G'!J:J,MATCH($D815,'1.4G'!D:D,0)),0)</f>
        <v>0</v>
      </c>
      <c r="AY815" s="174">
        <f t="shared" si="136"/>
        <v>0</v>
      </c>
      <c r="AZ815" s="174">
        <f t="shared" si="137"/>
        <v>0</v>
      </c>
      <c r="BA815" s="175">
        <f>IFERROR(Table1[[#This Row],[Line total ordered for now]]*Table1[[#This Row],[GUARANTEED PRICE
for STOCK orders collected before 31.3.22]],0)</f>
        <v>0</v>
      </c>
      <c r="BB815" s="175">
        <f t="shared" si="134"/>
        <v>0</v>
      </c>
      <c r="BC815" s="176">
        <f>(AZ815+Table1[[#This Row],[Line total ordered for now]])*Z815</f>
        <v>0</v>
      </c>
      <c r="BD815" s="200">
        <v>59.253500000000003</v>
      </c>
      <c r="BE815" s="65"/>
      <c r="BF815" s="65"/>
      <c r="BG815" s="65"/>
      <c r="BH815" s="65"/>
      <c r="BI815" s="65"/>
      <c r="BJ815" s="65"/>
      <c r="BK815" s="65"/>
      <c r="BL815" s="55"/>
      <c r="BM815"/>
      <c r="BN815"/>
      <c r="BO815"/>
      <c r="BP815"/>
      <c r="BQ815"/>
      <c r="BR815"/>
      <c r="BS815"/>
      <c r="BT815"/>
    </row>
    <row r="816" spans="1:72" s="196" customFormat="1" ht="15.75">
      <c r="A816" s="202">
        <v>812</v>
      </c>
      <c r="B816" s="68" t="s">
        <v>6378</v>
      </c>
      <c r="C816" s="149" t="s">
        <v>697</v>
      </c>
      <c r="D816" s="149" t="s">
        <v>2344</v>
      </c>
      <c r="E816" s="149" t="s">
        <v>2345</v>
      </c>
      <c r="F816" s="158" t="str">
        <f t="shared" ref="F816" si="141">IF(LEFT(AD816,4)="http",HYPERLINK(AD816,"Video"),"")</f>
        <v>Video</v>
      </c>
      <c r="G816" s="187">
        <v>0</v>
      </c>
      <c r="H816" s="150"/>
      <c r="I816" s="184">
        <v>49.43</v>
      </c>
      <c r="J816" s="150"/>
      <c r="K816" s="151">
        <v>74.022765371893414</v>
      </c>
      <c r="L816" s="152">
        <v>67.360716488423009</v>
      </c>
      <c r="M816" s="152">
        <v>74.022765371893414</v>
      </c>
      <c r="N816" s="153" t="s">
        <v>148</v>
      </c>
      <c r="O816" s="154">
        <v>1</v>
      </c>
      <c r="P816" s="153">
        <v>30</v>
      </c>
      <c r="Q816" s="153" t="s">
        <v>147</v>
      </c>
      <c r="R816" s="155">
        <v>14</v>
      </c>
      <c r="S816" s="155">
        <v>2</v>
      </c>
      <c r="T816" s="155">
        <v>0.3</v>
      </c>
      <c r="U816" s="154" t="s">
        <v>94</v>
      </c>
      <c r="V816" s="153" t="s">
        <v>89</v>
      </c>
      <c r="W816" s="153" t="s">
        <v>627</v>
      </c>
      <c r="X816" s="151" t="s">
        <v>6378</v>
      </c>
      <c r="Y816" s="151" t="s">
        <v>6378</v>
      </c>
      <c r="Z816" s="156">
        <v>5.1799999999999999E-2</v>
      </c>
      <c r="AA816" s="153" t="s">
        <v>624</v>
      </c>
      <c r="AB816" s="153" t="s">
        <v>5735</v>
      </c>
      <c r="AC816" s="153" t="s">
        <v>164</v>
      </c>
      <c r="AD816" s="157" t="s">
        <v>2346</v>
      </c>
      <c r="AE816" s="110">
        <v>0</v>
      </c>
      <c r="AF816" s="110">
        <v>108</v>
      </c>
      <c r="AG816" s="112">
        <f t="shared" si="133"/>
        <v>0</v>
      </c>
      <c r="AH816" s="110">
        <f>SUM(AG$4:AG816)</f>
        <v>28</v>
      </c>
      <c r="AI816" s="112">
        <f t="shared" si="131"/>
        <v>0</v>
      </c>
      <c r="AJ816" s="110">
        <f>COUNTIF(AI$4:AI816,"&gt;0")</f>
        <v>130</v>
      </c>
      <c r="AK816" s="110">
        <v>0</v>
      </c>
      <c r="AL816" s="110">
        <v>124</v>
      </c>
      <c r="AM816" s="172" t="str">
        <f>IF(OR(Table1[[#This Row],[Line total ordered for now]]&gt;0,Table1[[#This Row],[Line total ordered for season]]&gt;0),1,"")</f>
        <v/>
      </c>
      <c r="AN816" s="173">
        <f>COUNTIF(AM$4:AM816,"&gt;0")</f>
        <v>0</v>
      </c>
      <c r="AO816" s="173">
        <f>Table1[[#This Row],[ORDER QUANTITY
to be collected BEFORE 31.3.22]]</f>
        <v>0</v>
      </c>
      <c r="AP816" s="174">
        <f t="shared" si="132"/>
        <v>0</v>
      </c>
      <c r="AQ816" s="174">
        <f>IFERROR(INDEX(Retail!H:H,MATCH($D816,Retail!$D:$D,0)),0)</f>
        <v>0</v>
      </c>
      <c r="AR816" s="174">
        <f>IFERROR(INDEX(Retail!J:J,MATCH($D816,Retail!$D:$D,0)),0)</f>
        <v>0</v>
      </c>
      <c r="AS816" s="174">
        <f>IFERROR(INDEX('NEW2022'!H:H,MATCH($D816,'NEW2022'!D:D,0)),0)</f>
        <v>0</v>
      </c>
      <c r="AT816" s="174">
        <f>IFERROR(INDEX('NEW2022'!J:J,MATCH($D816,'NEW2022'!D:D,0)),0)</f>
        <v>0</v>
      </c>
      <c r="AU816" s="174">
        <f>IFERROR(INDEX('Quiet Items'!H:H,MATCH($D816,'Quiet Items'!D:D,0)),0)</f>
        <v>0</v>
      </c>
      <c r="AV816" s="174">
        <f>IFERROR(INDEX('Quiet Items'!J:J,MATCH($D816,'Quiet Items'!D:D,0)),0)</f>
        <v>0</v>
      </c>
      <c r="AW816" s="174">
        <f>IFERROR(INDEX('1.4G'!H:H,MATCH($D816,'1.4G'!D:D,0)),0)</f>
        <v>0</v>
      </c>
      <c r="AX816" s="174">
        <f>IFERROR(INDEX('1.4G'!J:J,MATCH($D816,'1.4G'!D:D,0)),0)</f>
        <v>0</v>
      </c>
      <c r="AY816" s="174">
        <f t="shared" ref="AY816" si="142">IF(OR(AU816&gt;0,AW816&gt;0,AO816&gt;0,AS816&gt;0,AQ816&gt;0),AU816+AW816+AO816+AS816+AQ816,0)</f>
        <v>0</v>
      </c>
      <c r="AZ816" s="174">
        <f t="shared" ref="AZ816" si="143">IF(OR(AV816&gt;0,AX816&gt;0,AP816&gt;0,AT816&gt;0,AR816&gt;0),AV816+AX816+AP816+AT816+AR816,0)</f>
        <v>0</v>
      </c>
      <c r="BA816" s="175">
        <f>IFERROR(Table1[[#This Row],[Line total ordered for now]]*Table1[[#This Row],[GUARANTEED PRICE
for STOCK orders collected before 31.3.22]],0)</f>
        <v>0</v>
      </c>
      <c r="BB816" s="175">
        <f t="shared" si="134"/>
        <v>0</v>
      </c>
      <c r="BC816" s="176">
        <f>(AZ816+Table1[[#This Row],[Line total ordered for now]])*Z816</f>
        <v>0</v>
      </c>
      <c r="BD816" s="200">
        <v>62.919350566109401</v>
      </c>
      <c r="BE816" s="65"/>
      <c r="BF816" s="65"/>
      <c r="BG816" s="65"/>
      <c r="BH816" s="65"/>
      <c r="BI816" s="65"/>
      <c r="BJ816" s="65"/>
      <c r="BK816" s="65"/>
      <c r="BL816" s="55"/>
    </row>
    <row r="817" spans="1:72" ht="15.75">
      <c r="A817" s="202">
        <v>813</v>
      </c>
      <c r="B817" s="68" t="s">
        <v>6378</v>
      </c>
      <c r="C817" s="149" t="s">
        <v>697</v>
      </c>
      <c r="D817" s="149" t="s">
        <v>2477</v>
      </c>
      <c r="E817" s="149" t="s">
        <v>2478</v>
      </c>
      <c r="F817" s="158" t="str">
        <f t="shared" si="135"/>
        <v>Video</v>
      </c>
      <c r="G817" s="187">
        <v>0</v>
      </c>
      <c r="H817" s="150"/>
      <c r="I817" s="184">
        <v>56.16</v>
      </c>
      <c r="J817" s="150"/>
      <c r="K817" s="151">
        <v>78.566360694262386</v>
      </c>
      <c r="L817" s="152">
        <v>71.495388231778776</v>
      </c>
      <c r="M817" s="152">
        <v>78.566360694262386</v>
      </c>
      <c r="N817" s="153" t="s">
        <v>148</v>
      </c>
      <c r="O817" s="154">
        <v>1</v>
      </c>
      <c r="P817" s="153">
        <v>28</v>
      </c>
      <c r="Q817" s="153" t="s">
        <v>147</v>
      </c>
      <c r="R817" s="155">
        <v>15</v>
      </c>
      <c r="S817" s="155">
        <v>1.8</v>
      </c>
      <c r="T817" s="155">
        <v>0.3</v>
      </c>
      <c r="U817" s="154" t="s">
        <v>94</v>
      </c>
      <c r="V817" s="153" t="s">
        <v>89</v>
      </c>
      <c r="W817" s="153" t="s">
        <v>627</v>
      </c>
      <c r="X817" s="151" t="s">
        <v>6378</v>
      </c>
      <c r="Y817" s="151" t="s">
        <v>6378</v>
      </c>
      <c r="Z817" s="156">
        <v>5.4199999999999998E-2</v>
      </c>
      <c r="AA817" s="153" t="s">
        <v>624</v>
      </c>
      <c r="AB817" s="153" t="s">
        <v>5814</v>
      </c>
      <c r="AC817" s="153" t="s">
        <v>785</v>
      </c>
      <c r="AD817" s="157" t="s">
        <v>2479</v>
      </c>
      <c r="AE817" s="110">
        <v>0</v>
      </c>
      <c r="AF817" s="110">
        <v>108</v>
      </c>
      <c r="AG817" s="112">
        <f t="shared" si="133"/>
        <v>0</v>
      </c>
      <c r="AH817" s="110">
        <f>SUM(AG$4:AG817)</f>
        <v>28</v>
      </c>
      <c r="AI817" s="112">
        <f t="shared" si="131"/>
        <v>0</v>
      </c>
      <c r="AJ817" s="110">
        <f>COUNTIF(AI$4:AI817,"&gt;0")</f>
        <v>130</v>
      </c>
      <c r="AK817" s="110">
        <v>0</v>
      </c>
      <c r="AL817" s="110">
        <v>124</v>
      </c>
      <c r="AM817" s="172" t="str">
        <f>IF(OR(Table1[[#This Row],[Line total ordered for now]]&gt;0,Table1[[#This Row],[Line total ordered for season]]&gt;0),1,"")</f>
        <v/>
      </c>
      <c r="AN817" s="173">
        <f>COUNTIF(AM$4:AM817,"&gt;0")</f>
        <v>0</v>
      </c>
      <c r="AO817" s="173">
        <f>Table1[[#This Row],[ORDER QUANTITY
to be collected BEFORE 31.3.22]]</f>
        <v>0</v>
      </c>
      <c r="AP817" s="174">
        <f t="shared" si="132"/>
        <v>0</v>
      </c>
      <c r="AQ817" s="174">
        <f>IFERROR(INDEX(Retail!H:H,MATCH($D817,Retail!$D:$D,0)),0)</f>
        <v>0</v>
      </c>
      <c r="AR817" s="174">
        <f>IFERROR(INDEX(Retail!J:J,MATCH($D817,Retail!$D:$D,0)),0)</f>
        <v>0</v>
      </c>
      <c r="AS817" s="174">
        <f>IFERROR(INDEX('NEW2022'!H:H,MATCH($D817,'NEW2022'!D:D,0)),0)</f>
        <v>0</v>
      </c>
      <c r="AT817" s="174">
        <f>IFERROR(INDEX('NEW2022'!J:J,MATCH($D817,'NEW2022'!D:D,0)),0)</f>
        <v>0</v>
      </c>
      <c r="AU817" s="174">
        <f>IFERROR(INDEX('Quiet Items'!H:H,MATCH($D817,'Quiet Items'!D:D,0)),0)</f>
        <v>0</v>
      </c>
      <c r="AV817" s="174">
        <f>IFERROR(INDEX('Quiet Items'!J:J,MATCH($D817,'Quiet Items'!D:D,0)),0)</f>
        <v>0</v>
      </c>
      <c r="AW817" s="174">
        <f>IFERROR(INDEX('1.4G'!H:H,MATCH($D817,'1.4G'!D:D,0)),0)</f>
        <v>0</v>
      </c>
      <c r="AX817" s="174">
        <f>IFERROR(INDEX('1.4G'!J:J,MATCH($D817,'1.4G'!D:D,0)),0)</f>
        <v>0</v>
      </c>
      <c r="AY817" s="174">
        <f t="shared" si="136"/>
        <v>0</v>
      </c>
      <c r="AZ817" s="174">
        <f t="shared" si="137"/>
        <v>0</v>
      </c>
      <c r="BA817" s="175">
        <f>IFERROR(Table1[[#This Row],[Line total ordered for now]]*Table1[[#This Row],[GUARANTEED PRICE
for STOCK orders collected before 31.3.22]],0)</f>
        <v>0</v>
      </c>
      <c r="BB817" s="175">
        <f t="shared" si="134"/>
        <v>0</v>
      </c>
      <c r="BC817" s="176">
        <f>(AZ817+Table1[[#This Row],[Line total ordered for now]])*Z817</f>
        <v>0</v>
      </c>
      <c r="BD817" s="200">
        <v>66.781406590123026</v>
      </c>
      <c r="BE817" s="65"/>
      <c r="BF817" s="65"/>
      <c r="BG817" s="65"/>
      <c r="BH817" s="65"/>
      <c r="BI817" s="65"/>
      <c r="BJ817" s="65"/>
      <c r="BK817" s="65"/>
      <c r="BL817" s="55"/>
      <c r="BM817"/>
      <c r="BN817"/>
      <c r="BO817"/>
      <c r="BP817"/>
      <c r="BQ817"/>
      <c r="BR817"/>
      <c r="BS817"/>
      <c r="BT817"/>
    </row>
    <row r="818" spans="1:72" ht="15.75">
      <c r="A818" s="202">
        <v>814</v>
      </c>
      <c r="B818" s="68" t="s">
        <v>6378</v>
      </c>
      <c r="C818" s="149" t="s">
        <v>439</v>
      </c>
      <c r="D818" s="149" t="s">
        <v>259</v>
      </c>
      <c r="E818" s="149" t="s">
        <v>438</v>
      </c>
      <c r="F818" s="158" t="str">
        <f t="shared" si="135"/>
        <v>Video</v>
      </c>
      <c r="G818" s="187">
        <v>2</v>
      </c>
      <c r="H818" s="150"/>
      <c r="I818" s="184">
        <v>72.349999999999994</v>
      </c>
      <c r="J818" s="150"/>
      <c r="K818" s="151">
        <v>42.435000000000002</v>
      </c>
      <c r="L818" s="152">
        <v>80.626500000000007</v>
      </c>
      <c r="M818" s="152">
        <v>84.87</v>
      </c>
      <c r="N818" s="153" t="s">
        <v>144</v>
      </c>
      <c r="O818" s="154">
        <v>2</v>
      </c>
      <c r="P818" s="153">
        <v>80</v>
      </c>
      <c r="Q818" s="153" t="s">
        <v>146</v>
      </c>
      <c r="R818" s="155">
        <v>15</v>
      </c>
      <c r="S818" s="155">
        <v>2</v>
      </c>
      <c r="T818" s="155">
        <v>0.3</v>
      </c>
      <c r="U818" s="154" t="s">
        <v>95</v>
      </c>
      <c r="V818" s="153" t="s">
        <v>88</v>
      </c>
      <c r="W818" s="153" t="s">
        <v>169</v>
      </c>
      <c r="X818" s="151">
        <v>137.99</v>
      </c>
      <c r="Y818" s="151">
        <v>104.99</v>
      </c>
      <c r="Z818" s="156">
        <v>0.06</v>
      </c>
      <c r="AA818" s="153" t="s">
        <v>378</v>
      </c>
      <c r="AB818" s="153" t="s">
        <v>5301</v>
      </c>
      <c r="AC818" s="153" t="s">
        <v>4790</v>
      </c>
      <c r="AD818" s="157" t="s">
        <v>564</v>
      </c>
      <c r="AE818" s="110">
        <v>1</v>
      </c>
      <c r="AF818" s="110">
        <v>109</v>
      </c>
      <c r="AG818" s="112">
        <f t="shared" si="133"/>
        <v>0</v>
      </c>
      <c r="AH818" s="110">
        <f>SUM(AG$4:AG818)</f>
        <v>28</v>
      </c>
      <c r="AI818" s="112">
        <f t="shared" si="131"/>
        <v>1</v>
      </c>
      <c r="AJ818" s="110">
        <f>COUNTIF(AI$4:AI818,"&gt;0")</f>
        <v>131</v>
      </c>
      <c r="AK818" s="110">
        <v>1</v>
      </c>
      <c r="AL818" s="110">
        <v>125</v>
      </c>
      <c r="AM818" s="172" t="str">
        <f>IF(OR(Table1[[#This Row],[Line total ordered for now]]&gt;0,Table1[[#This Row],[Line total ordered for season]]&gt;0),1,"")</f>
        <v/>
      </c>
      <c r="AN818" s="173">
        <f>COUNTIF(AM$4:AM818,"&gt;0")</f>
        <v>0</v>
      </c>
      <c r="AO818" s="173">
        <f>Table1[[#This Row],[ORDER QUANTITY
to be collected BEFORE 31.3.22]]</f>
        <v>0</v>
      </c>
      <c r="AP818" s="174">
        <f t="shared" si="132"/>
        <v>0</v>
      </c>
      <c r="AQ818" s="174">
        <f>IFERROR(INDEX(Retail!H:H,MATCH($D818,Retail!$D:$D,0)),0)</f>
        <v>0</v>
      </c>
      <c r="AR818" s="174">
        <f>IFERROR(INDEX(Retail!J:J,MATCH($D818,Retail!$D:$D,0)),0)</f>
        <v>0</v>
      </c>
      <c r="AS818" s="174">
        <f>IFERROR(INDEX('NEW2022'!H:H,MATCH($D818,'NEW2022'!D:D,0)),0)</f>
        <v>0</v>
      </c>
      <c r="AT818" s="174">
        <f>IFERROR(INDEX('NEW2022'!J:J,MATCH($D818,'NEW2022'!D:D,0)),0)</f>
        <v>0</v>
      </c>
      <c r="AU818" s="174">
        <f>IFERROR(INDEX('Quiet Items'!H:H,MATCH($D818,'Quiet Items'!D:D,0)),0)</f>
        <v>0</v>
      </c>
      <c r="AV818" s="174">
        <f>IFERROR(INDEX('Quiet Items'!J:J,MATCH($D818,'Quiet Items'!D:D,0)),0)</f>
        <v>0</v>
      </c>
      <c r="AW818" s="174">
        <f>IFERROR(INDEX('1.4G'!H:H,MATCH($D818,'1.4G'!D:D,0)),0)</f>
        <v>0</v>
      </c>
      <c r="AX818" s="174">
        <f>IFERROR(INDEX('1.4G'!J:J,MATCH($D818,'1.4G'!D:D,0)),0)</f>
        <v>0</v>
      </c>
      <c r="AY818" s="174">
        <f t="shared" si="136"/>
        <v>0</v>
      </c>
      <c r="AZ818" s="174">
        <f t="shared" si="137"/>
        <v>0</v>
      </c>
      <c r="BA818" s="175">
        <f>IFERROR(Table1[[#This Row],[Line total ordered for now]]*Table1[[#This Row],[GUARANTEED PRICE
for STOCK orders collected before 31.3.22]],0)</f>
        <v>0</v>
      </c>
      <c r="BB818" s="175">
        <f t="shared" si="134"/>
        <v>0</v>
      </c>
      <c r="BC818" s="176">
        <f>(AZ818+Table1[[#This Row],[Line total ordered for now]])*Z818</f>
        <v>0</v>
      </c>
      <c r="BD818" s="200">
        <v>76.38300000000001</v>
      </c>
      <c r="BE818" s="65"/>
      <c r="BF818" s="65"/>
      <c r="BG818" s="65"/>
      <c r="BH818" s="65"/>
      <c r="BI818" s="65"/>
      <c r="BJ818" s="65"/>
      <c r="BK818" s="65"/>
      <c r="BL818" s="55"/>
      <c r="BM818"/>
      <c r="BN818"/>
      <c r="BO818"/>
      <c r="BP818"/>
      <c r="BQ818"/>
      <c r="BR818"/>
      <c r="BS818"/>
      <c r="BT818"/>
    </row>
    <row r="819" spans="1:72" ht="15.75">
      <c r="A819" s="202">
        <v>815</v>
      </c>
      <c r="B819" s="68" t="s">
        <v>6378</v>
      </c>
      <c r="C819" s="149" t="s">
        <v>857</v>
      </c>
      <c r="D819" s="149" t="s">
        <v>855</v>
      </c>
      <c r="E819" s="149" t="s">
        <v>856</v>
      </c>
      <c r="F819" s="158" t="str">
        <f t="shared" si="135"/>
        <v>Video</v>
      </c>
      <c r="G819" s="187">
        <v>27</v>
      </c>
      <c r="H819" s="150"/>
      <c r="I819" s="184">
        <v>92.51</v>
      </c>
      <c r="J819" s="150"/>
      <c r="K819" s="151">
        <v>106.39</v>
      </c>
      <c r="L819" s="152">
        <v>96.814900000000009</v>
      </c>
      <c r="M819" s="152">
        <v>106.39</v>
      </c>
      <c r="N819" s="153" t="s">
        <v>148</v>
      </c>
      <c r="O819" s="154">
        <v>1</v>
      </c>
      <c r="P819" s="153">
        <v>28</v>
      </c>
      <c r="Q819" s="153" t="s">
        <v>146</v>
      </c>
      <c r="R819" s="155">
        <v>15</v>
      </c>
      <c r="S819" s="155">
        <v>2.0499999999999998</v>
      </c>
      <c r="T819" s="155">
        <v>0.3</v>
      </c>
      <c r="U819" s="154" t="s">
        <v>94</v>
      </c>
      <c r="V819" s="153" t="s">
        <v>89</v>
      </c>
      <c r="W819" s="153" t="s">
        <v>627</v>
      </c>
      <c r="X819" s="151" t="s">
        <v>6378</v>
      </c>
      <c r="Y819" s="151" t="s">
        <v>6378</v>
      </c>
      <c r="Z819" s="156">
        <v>6.3500000000000001E-2</v>
      </c>
      <c r="AA819" s="153" t="s">
        <v>858</v>
      </c>
      <c r="AB819" s="153" t="s">
        <v>5119</v>
      </c>
      <c r="AC819" s="153" t="s">
        <v>149</v>
      </c>
      <c r="AD819" s="157" t="s">
        <v>859</v>
      </c>
      <c r="AE819" s="110">
        <v>1</v>
      </c>
      <c r="AF819" s="110">
        <v>110</v>
      </c>
      <c r="AG819" s="112">
        <f t="shared" si="133"/>
        <v>0</v>
      </c>
      <c r="AH819" s="110">
        <f>SUM(AG$4:AG819)</f>
        <v>28</v>
      </c>
      <c r="AI819" s="112">
        <f t="shared" si="131"/>
        <v>0</v>
      </c>
      <c r="AJ819" s="110">
        <f>COUNTIF(AI$4:AI819,"&gt;0")</f>
        <v>131</v>
      </c>
      <c r="AK819" s="110">
        <v>0</v>
      </c>
      <c r="AL819" s="110">
        <v>125</v>
      </c>
      <c r="AM819" s="172" t="str">
        <f>IF(OR(Table1[[#This Row],[Line total ordered for now]]&gt;0,Table1[[#This Row],[Line total ordered for season]]&gt;0),1,"")</f>
        <v/>
      </c>
      <c r="AN819" s="173">
        <f>COUNTIF(AM$4:AM819,"&gt;0")</f>
        <v>0</v>
      </c>
      <c r="AO819" s="173">
        <f>Table1[[#This Row],[ORDER QUANTITY
to be collected BEFORE 31.3.22]]</f>
        <v>0</v>
      </c>
      <c r="AP819" s="174">
        <f t="shared" si="132"/>
        <v>0</v>
      </c>
      <c r="AQ819" s="174">
        <f>IFERROR(INDEX(Retail!H:H,MATCH($D819,Retail!$D:$D,0)),0)</f>
        <v>0</v>
      </c>
      <c r="AR819" s="174">
        <f>IFERROR(INDEX(Retail!J:J,MATCH($D819,Retail!$D:$D,0)),0)</f>
        <v>0</v>
      </c>
      <c r="AS819" s="174">
        <f>IFERROR(INDEX('NEW2022'!H:H,MATCH($D819,'NEW2022'!D:D,0)),0)</f>
        <v>0</v>
      </c>
      <c r="AT819" s="174">
        <f>IFERROR(INDEX('NEW2022'!J:J,MATCH($D819,'NEW2022'!D:D,0)),0)</f>
        <v>0</v>
      </c>
      <c r="AU819" s="174">
        <f>IFERROR(INDEX('Quiet Items'!H:H,MATCH($D819,'Quiet Items'!D:D,0)),0)</f>
        <v>0</v>
      </c>
      <c r="AV819" s="174">
        <f>IFERROR(INDEX('Quiet Items'!J:J,MATCH($D819,'Quiet Items'!D:D,0)),0)</f>
        <v>0</v>
      </c>
      <c r="AW819" s="174">
        <f>IFERROR(INDEX('1.4G'!H:H,MATCH($D819,'1.4G'!D:D,0)),0)</f>
        <v>0</v>
      </c>
      <c r="AX819" s="174">
        <f>IFERROR(INDEX('1.4G'!J:J,MATCH($D819,'1.4G'!D:D,0)),0)</f>
        <v>0</v>
      </c>
      <c r="AY819" s="174">
        <f t="shared" si="136"/>
        <v>0</v>
      </c>
      <c r="AZ819" s="174">
        <f t="shared" si="137"/>
        <v>0</v>
      </c>
      <c r="BA819" s="175">
        <f>IFERROR(Table1[[#This Row],[Line total ordered for now]]*Table1[[#This Row],[GUARANTEED PRICE
for STOCK orders collected before 31.3.22]],0)</f>
        <v>0</v>
      </c>
      <c r="BB819" s="175">
        <f t="shared" si="134"/>
        <v>0</v>
      </c>
      <c r="BC819" s="176">
        <f>(AZ819+Table1[[#This Row],[Line total ordered for now]])*Z819</f>
        <v>0</v>
      </c>
      <c r="BD819" s="200">
        <v>90.4315</v>
      </c>
      <c r="BE819" s="65"/>
      <c r="BF819" s="65"/>
      <c r="BG819" s="65"/>
      <c r="BH819" s="65"/>
      <c r="BI819" s="65"/>
      <c r="BJ819" s="65"/>
      <c r="BK819" s="65"/>
      <c r="BL819" s="55"/>
      <c r="BM819"/>
      <c r="BN819"/>
      <c r="BO819"/>
      <c r="BP819"/>
      <c r="BQ819"/>
      <c r="BR819"/>
      <c r="BS819"/>
      <c r="BT819"/>
    </row>
    <row r="820" spans="1:72" s="196" customFormat="1" ht="15.75">
      <c r="A820" s="202">
        <v>816</v>
      </c>
      <c r="B820" s="68" t="s">
        <v>6378</v>
      </c>
      <c r="C820" s="149" t="s">
        <v>6211</v>
      </c>
      <c r="D820" s="149" t="s">
        <v>6209</v>
      </c>
      <c r="E820" s="149" t="s">
        <v>6210</v>
      </c>
      <c r="F820" s="158" t="str">
        <f>IF(LEFT(AD820,4)="http",HYPERLINK(AD820,"Video"),"")</f>
        <v>Video</v>
      </c>
      <c r="G820" s="187">
        <v>0</v>
      </c>
      <c r="H820" s="150"/>
      <c r="I820" s="184">
        <v>46.05</v>
      </c>
      <c r="J820" s="150"/>
      <c r="K820" s="151">
        <v>46.05</v>
      </c>
      <c r="L820" s="152">
        <v>43.75</v>
      </c>
      <c r="M820" s="152">
        <v>46.05</v>
      </c>
      <c r="N820" s="153" t="s">
        <v>221</v>
      </c>
      <c r="O820" s="154">
        <v>1</v>
      </c>
      <c r="P820" s="153">
        <v>55</v>
      </c>
      <c r="Q820" s="153" t="s">
        <v>147</v>
      </c>
      <c r="R820" s="155">
        <v>7.6</v>
      </c>
      <c r="S820" s="155">
        <v>0.98</v>
      </c>
      <c r="T820" s="155">
        <v>0</v>
      </c>
      <c r="U820" s="154" t="s">
        <v>94</v>
      </c>
      <c r="V820" s="153" t="s">
        <v>89</v>
      </c>
      <c r="W820" s="153" t="s">
        <v>169</v>
      </c>
      <c r="X820" s="151">
        <v>161.99</v>
      </c>
      <c r="Y820" s="151">
        <v>134.99</v>
      </c>
      <c r="Z820" s="156">
        <v>2.3099999999999999E-2</v>
      </c>
      <c r="AA820" s="153" t="s">
        <v>6212</v>
      </c>
      <c r="AB820" s="153" t="s">
        <v>6214</v>
      </c>
      <c r="AC820" s="153">
        <v>0</v>
      </c>
      <c r="AD820" s="157" t="s">
        <v>6213</v>
      </c>
      <c r="AE820" s="110">
        <v>0</v>
      </c>
      <c r="AF820" s="110">
        <v>110</v>
      </c>
      <c r="AG820" s="112">
        <f t="shared" si="133"/>
        <v>0</v>
      </c>
      <c r="AH820" s="110">
        <f>SUM(AG$4:AG820)</f>
        <v>28</v>
      </c>
      <c r="AI820" s="112">
        <f t="shared" si="131"/>
        <v>1</v>
      </c>
      <c r="AJ820" s="110">
        <f>COUNTIF(AI$4:AI820,"&gt;0")</f>
        <v>132</v>
      </c>
      <c r="AK820" s="110">
        <v>0</v>
      </c>
      <c r="AL820" s="110">
        <v>125</v>
      </c>
      <c r="AM820" s="172" t="str">
        <f>IF(OR(Table1[[#This Row],[Line total ordered for now]]&gt;0,Table1[[#This Row],[Line total ordered for season]]&gt;0),1,"")</f>
        <v/>
      </c>
      <c r="AN820" s="173">
        <f>COUNTIF(AM$4:AM820,"&gt;0")</f>
        <v>0</v>
      </c>
      <c r="AO820" s="173">
        <f>Table1[[#This Row],[ORDER QUANTITY
to be collected BEFORE 31.3.22]]</f>
        <v>0</v>
      </c>
      <c r="AP820" s="174">
        <f t="shared" si="132"/>
        <v>0</v>
      </c>
      <c r="AQ820" s="174">
        <f>IFERROR(INDEX(Retail!H:H,MATCH($D820,Retail!$D:$D,0)),0)</f>
        <v>0</v>
      </c>
      <c r="AR820" s="174">
        <f>IFERROR(INDEX(Retail!J:J,MATCH($D820,Retail!$D:$D,0)),0)</f>
        <v>0</v>
      </c>
      <c r="AS820" s="174">
        <f>IFERROR(INDEX('NEW2022'!H:H,MATCH($D820,'NEW2022'!D:D,0)),0)</f>
        <v>0</v>
      </c>
      <c r="AT820" s="174">
        <f>IFERROR(INDEX('NEW2022'!J:J,MATCH($D820,'NEW2022'!D:D,0)),0)</f>
        <v>0</v>
      </c>
      <c r="AU820" s="174">
        <f>IFERROR(INDEX('Quiet Items'!H:H,MATCH($D820,'Quiet Items'!D:D,0)),0)</f>
        <v>0</v>
      </c>
      <c r="AV820" s="174">
        <f>IFERROR(INDEX('Quiet Items'!J:J,MATCH($D820,'Quiet Items'!D:D,0)),0)</f>
        <v>0</v>
      </c>
      <c r="AW820" s="174">
        <f>IFERROR(INDEX('1.4G'!H:H,MATCH($D820,'1.4G'!D:D,0)),0)</f>
        <v>0</v>
      </c>
      <c r="AX820" s="174">
        <f>IFERROR(INDEX('1.4G'!J:J,MATCH($D820,'1.4G'!D:D,0)),0)</f>
        <v>0</v>
      </c>
      <c r="AY820" s="174">
        <f>IF(OR(AU820&gt;0,AW820&gt;0,AO820&gt;0,AS820&gt;0,AQ820&gt;0),AU820+AW820+AO820+AS820+AQ820,0)</f>
        <v>0</v>
      </c>
      <c r="AZ820" s="174">
        <f>IF(OR(AV820&gt;0,AX820&gt;0,AP820&gt;0,AT820&gt;0,AR820&gt;0),AV820+AX820+AP820+AT820+AR820,0)</f>
        <v>0</v>
      </c>
      <c r="BA820" s="175">
        <f>IFERROR(Table1[[#This Row],[Line total ordered for now]]*Table1[[#This Row],[GUARANTEED PRICE
for STOCK orders collected before 31.3.22]],0)</f>
        <v>0</v>
      </c>
      <c r="BB820" s="175">
        <f t="shared" si="134"/>
        <v>0</v>
      </c>
      <c r="BC820" s="176">
        <f>(AZ820+Table1[[#This Row],[Line total ordered for now]])*Z820</f>
        <v>0</v>
      </c>
      <c r="BD820" s="200">
        <v>41.445</v>
      </c>
      <c r="BE820" s="65"/>
      <c r="BF820" s="65"/>
      <c r="BG820" s="65"/>
      <c r="BH820" s="65"/>
      <c r="BI820" s="65"/>
      <c r="BJ820" s="65"/>
      <c r="BK820" s="65"/>
      <c r="BL820" s="55"/>
    </row>
    <row r="821" spans="1:72" ht="15.75">
      <c r="A821" s="202">
        <v>817</v>
      </c>
      <c r="B821" s="68" t="s">
        <v>6378</v>
      </c>
      <c r="C821" s="149" t="s">
        <v>179</v>
      </c>
      <c r="D821" s="149" t="s">
        <v>239</v>
      </c>
      <c r="E821" s="149" t="s">
        <v>377</v>
      </c>
      <c r="F821" s="158" t="str">
        <f t="shared" si="135"/>
        <v>Video</v>
      </c>
      <c r="G821" s="187">
        <v>0</v>
      </c>
      <c r="H821" s="150"/>
      <c r="I821" s="184">
        <v>38.22</v>
      </c>
      <c r="J821" s="150"/>
      <c r="K821" s="151">
        <v>25.601141934902969</v>
      </c>
      <c r="L821" s="152">
        <v>48.642169676315639</v>
      </c>
      <c r="M821" s="152">
        <v>51.202283869805939</v>
      </c>
      <c r="N821" s="153" t="s">
        <v>150</v>
      </c>
      <c r="O821" s="154">
        <v>2</v>
      </c>
      <c r="P821" s="153">
        <v>70</v>
      </c>
      <c r="Q821" s="153" t="s">
        <v>146</v>
      </c>
      <c r="R821" s="155">
        <v>9</v>
      </c>
      <c r="S821" s="155">
        <v>1.5</v>
      </c>
      <c r="T821" s="155">
        <v>0.3</v>
      </c>
      <c r="U821" s="154" t="s">
        <v>95</v>
      </c>
      <c r="V821" s="153" t="s">
        <v>88</v>
      </c>
      <c r="W821" s="153" t="s">
        <v>169</v>
      </c>
      <c r="X821" s="151">
        <v>72.989999999999995</v>
      </c>
      <c r="Y821" s="151">
        <v>54.99</v>
      </c>
      <c r="Z821" s="156">
        <v>2.7699999999999999E-2</v>
      </c>
      <c r="AA821" s="153" t="s">
        <v>378</v>
      </c>
      <c r="AB821" s="153" t="s">
        <v>5265</v>
      </c>
      <c r="AC821" s="153" t="s">
        <v>4790</v>
      </c>
      <c r="AD821" s="157" t="s">
        <v>428</v>
      </c>
      <c r="AE821" s="110">
        <v>1</v>
      </c>
      <c r="AF821" s="110">
        <v>111</v>
      </c>
      <c r="AG821" s="112">
        <f t="shared" si="133"/>
        <v>0</v>
      </c>
      <c r="AH821" s="110">
        <f>SUM(AG$4:AG821)</f>
        <v>28</v>
      </c>
      <c r="AI821" s="112">
        <f t="shared" si="131"/>
        <v>1</v>
      </c>
      <c r="AJ821" s="110">
        <f>COUNTIF(AI$4:AI821,"&gt;0")</f>
        <v>133</v>
      </c>
      <c r="AK821" s="110">
        <v>1</v>
      </c>
      <c r="AL821" s="110">
        <v>126</v>
      </c>
      <c r="AM821" s="172" t="str">
        <f>IF(OR(Table1[[#This Row],[Line total ordered for now]]&gt;0,Table1[[#This Row],[Line total ordered for season]]&gt;0),1,"")</f>
        <v/>
      </c>
      <c r="AN821" s="173">
        <f>COUNTIF(AM$4:AM821,"&gt;0")</f>
        <v>0</v>
      </c>
      <c r="AO821" s="173">
        <f>Table1[[#This Row],[ORDER QUANTITY
to be collected BEFORE 31.3.22]]</f>
        <v>0</v>
      </c>
      <c r="AP821" s="174">
        <f t="shared" si="132"/>
        <v>0</v>
      </c>
      <c r="AQ821" s="174">
        <f>IFERROR(INDEX(Retail!H:H,MATCH($D821,Retail!$D:$D,0)),0)</f>
        <v>0</v>
      </c>
      <c r="AR821" s="174">
        <f>IFERROR(INDEX(Retail!J:J,MATCH($D821,Retail!$D:$D,0)),0)</f>
        <v>0</v>
      </c>
      <c r="AS821" s="174">
        <f>IFERROR(INDEX('NEW2022'!H:H,MATCH($D821,'NEW2022'!D:D,0)),0)</f>
        <v>0</v>
      </c>
      <c r="AT821" s="174">
        <f>IFERROR(INDEX('NEW2022'!J:J,MATCH($D821,'NEW2022'!D:D,0)),0)</f>
        <v>0</v>
      </c>
      <c r="AU821" s="174">
        <f>IFERROR(INDEX('Quiet Items'!H:H,MATCH($D821,'Quiet Items'!D:D,0)),0)</f>
        <v>0</v>
      </c>
      <c r="AV821" s="174">
        <f>IFERROR(INDEX('Quiet Items'!J:J,MATCH($D821,'Quiet Items'!D:D,0)),0)</f>
        <v>0</v>
      </c>
      <c r="AW821" s="174">
        <f>IFERROR(INDEX('1.4G'!H:H,MATCH($D821,'1.4G'!D:D,0)),0)</f>
        <v>0</v>
      </c>
      <c r="AX821" s="174">
        <f>IFERROR(INDEX('1.4G'!J:J,MATCH($D821,'1.4G'!D:D,0)),0)</f>
        <v>0</v>
      </c>
      <c r="AY821" s="174">
        <f t="shared" si="136"/>
        <v>0</v>
      </c>
      <c r="AZ821" s="174">
        <f t="shared" si="137"/>
        <v>0</v>
      </c>
      <c r="BA821" s="175">
        <f>IFERROR(Table1[[#This Row],[Line total ordered for now]]*Table1[[#This Row],[GUARANTEED PRICE
for STOCK orders collected before 31.3.22]],0)</f>
        <v>0</v>
      </c>
      <c r="BB821" s="175">
        <f t="shared" si="134"/>
        <v>0</v>
      </c>
      <c r="BC821" s="176">
        <f>(AZ821+Table1[[#This Row],[Line total ordered for now]])*Z821</f>
        <v>0</v>
      </c>
      <c r="BD821" s="200">
        <v>46.082055482825346</v>
      </c>
      <c r="BE821" s="65"/>
      <c r="BF821" s="65"/>
      <c r="BG821" s="65"/>
      <c r="BH821" s="65"/>
      <c r="BI821" s="65"/>
      <c r="BJ821" s="65"/>
      <c r="BK821" s="65"/>
      <c r="BL821" s="55"/>
      <c r="BM821"/>
      <c r="BN821"/>
      <c r="BO821"/>
      <c r="BP821"/>
      <c r="BQ821"/>
      <c r="BR821"/>
      <c r="BS821"/>
      <c r="BT821"/>
    </row>
    <row r="822" spans="1:72" ht="15.75">
      <c r="A822" s="202">
        <v>818</v>
      </c>
      <c r="B822" s="68" t="s">
        <v>6378</v>
      </c>
      <c r="C822" s="149" t="s">
        <v>179</v>
      </c>
      <c r="D822" s="149" t="s">
        <v>6215</v>
      </c>
      <c r="E822" s="149" t="s">
        <v>6216</v>
      </c>
      <c r="F822" s="158" t="str">
        <f t="shared" si="135"/>
        <v>Video</v>
      </c>
      <c r="G822" s="187">
        <v>0</v>
      </c>
      <c r="H822" s="150"/>
      <c r="I822" s="184">
        <v>50.24</v>
      </c>
      <c r="J822" s="150"/>
      <c r="K822" s="151">
        <v>50.24</v>
      </c>
      <c r="L822" s="152">
        <v>47.73</v>
      </c>
      <c r="M822" s="152">
        <v>50.24</v>
      </c>
      <c r="N822" s="153" t="s">
        <v>150</v>
      </c>
      <c r="O822" s="154">
        <v>1</v>
      </c>
      <c r="P822" s="153">
        <v>80</v>
      </c>
      <c r="Q822" s="153" t="s">
        <v>147</v>
      </c>
      <c r="R822" s="155">
        <v>9</v>
      </c>
      <c r="S822" s="155">
        <v>1</v>
      </c>
      <c r="T822" s="155">
        <v>0</v>
      </c>
      <c r="U822" s="154" t="s">
        <v>94</v>
      </c>
      <c r="V822" s="153" t="s">
        <v>89</v>
      </c>
      <c r="W822" s="153" t="s">
        <v>169</v>
      </c>
      <c r="X822" s="151">
        <v>179.99</v>
      </c>
      <c r="Y822" s="151">
        <v>149.99</v>
      </c>
      <c r="Z822" s="156">
        <v>2.86E-2</v>
      </c>
      <c r="AA822" s="153" t="s">
        <v>6217</v>
      </c>
      <c r="AB822" s="153">
        <v>0</v>
      </c>
      <c r="AC822" s="153">
        <v>0</v>
      </c>
      <c r="AD822" s="157" t="s">
        <v>6218</v>
      </c>
      <c r="AE822" s="110">
        <v>0</v>
      </c>
      <c r="AF822" s="110">
        <v>111</v>
      </c>
      <c r="AG822" s="112">
        <f t="shared" si="133"/>
        <v>0</v>
      </c>
      <c r="AH822" s="110">
        <f>SUM(AG$4:AG822)</f>
        <v>28</v>
      </c>
      <c r="AI822" s="112">
        <f t="shared" si="131"/>
        <v>1</v>
      </c>
      <c r="AJ822" s="110">
        <f>COUNTIF(AI$4:AI822,"&gt;0")</f>
        <v>134</v>
      </c>
      <c r="AK822" s="110">
        <v>0</v>
      </c>
      <c r="AL822" s="110">
        <v>126</v>
      </c>
      <c r="AM822" s="172" t="str">
        <f>IF(OR(Table1[[#This Row],[Line total ordered for now]]&gt;0,Table1[[#This Row],[Line total ordered for season]]&gt;0),1,"")</f>
        <v/>
      </c>
      <c r="AN822" s="173">
        <f>COUNTIF(AM$4:AM822,"&gt;0")</f>
        <v>0</v>
      </c>
      <c r="AO822" s="173">
        <f>Table1[[#This Row],[ORDER QUANTITY
to be collected BEFORE 31.3.22]]</f>
        <v>0</v>
      </c>
      <c r="AP822" s="174">
        <f t="shared" si="132"/>
        <v>0</v>
      </c>
      <c r="AQ822" s="174">
        <f>IFERROR(INDEX(Retail!H:H,MATCH($D822,Retail!$D:$D,0)),0)</f>
        <v>0</v>
      </c>
      <c r="AR822" s="174">
        <f>IFERROR(INDEX(Retail!J:J,MATCH($D822,Retail!$D:$D,0)),0)</f>
        <v>0</v>
      </c>
      <c r="AS822" s="174">
        <f>IFERROR(INDEX('NEW2022'!H:H,MATCH($D822,'NEW2022'!D:D,0)),0)</f>
        <v>0</v>
      </c>
      <c r="AT822" s="174">
        <f>IFERROR(INDEX('NEW2022'!J:J,MATCH($D822,'NEW2022'!D:D,0)),0)</f>
        <v>0</v>
      </c>
      <c r="AU822" s="174">
        <f>IFERROR(INDEX('Quiet Items'!H:H,MATCH($D822,'Quiet Items'!D:D,0)),0)</f>
        <v>0</v>
      </c>
      <c r="AV822" s="174">
        <f>IFERROR(INDEX('Quiet Items'!J:J,MATCH($D822,'Quiet Items'!D:D,0)),0)</f>
        <v>0</v>
      </c>
      <c r="AW822" s="174">
        <f>IFERROR(INDEX('1.4G'!H:H,MATCH($D822,'1.4G'!D:D,0)),0)</f>
        <v>0</v>
      </c>
      <c r="AX822" s="174">
        <f>IFERROR(INDEX('1.4G'!J:J,MATCH($D822,'1.4G'!D:D,0)),0)</f>
        <v>0</v>
      </c>
      <c r="AY822" s="174">
        <f t="shared" si="136"/>
        <v>0</v>
      </c>
      <c r="AZ822" s="174">
        <f t="shared" si="137"/>
        <v>0</v>
      </c>
      <c r="BA822" s="175">
        <f>IFERROR(Table1[[#This Row],[Line total ordered for now]]*Table1[[#This Row],[GUARANTEED PRICE
for STOCK orders collected before 31.3.22]],0)</f>
        <v>0</v>
      </c>
      <c r="BB822" s="175">
        <f t="shared" si="134"/>
        <v>0</v>
      </c>
      <c r="BC822" s="176">
        <f>(AZ822+Table1[[#This Row],[Line total ordered for now]])*Z822</f>
        <v>0</v>
      </c>
      <c r="BD822" s="200">
        <v>45.216000000000001</v>
      </c>
      <c r="BE822" s="65"/>
      <c r="BF822" s="65"/>
      <c r="BG822" s="65"/>
      <c r="BH822" s="65"/>
      <c r="BI822" s="65"/>
      <c r="BJ822" s="65"/>
      <c r="BK822" s="65"/>
      <c r="BL822" s="55"/>
      <c r="BM822"/>
      <c r="BN822"/>
      <c r="BO822"/>
      <c r="BP822"/>
      <c r="BQ822"/>
      <c r="BR822"/>
      <c r="BS822"/>
      <c r="BT822"/>
    </row>
    <row r="823" spans="1:72" ht="15.75">
      <c r="A823" s="202">
        <v>819</v>
      </c>
      <c r="B823" s="68" t="s">
        <v>6378</v>
      </c>
      <c r="C823" s="149" t="s">
        <v>155</v>
      </c>
      <c r="D823" s="149" t="s">
        <v>79</v>
      </c>
      <c r="E823" s="149" t="s">
        <v>354</v>
      </c>
      <c r="F823" s="158" t="str">
        <f t="shared" si="135"/>
        <v>Video</v>
      </c>
      <c r="G823" s="187">
        <v>0</v>
      </c>
      <c r="H823" s="150"/>
      <c r="I823" s="184">
        <v>95.76</v>
      </c>
      <c r="J823" s="150"/>
      <c r="K823" s="151">
        <v>12.876091939543524</v>
      </c>
      <c r="L823" s="152">
        <v>97.858298740530785</v>
      </c>
      <c r="M823" s="152">
        <v>103.0087355163482</v>
      </c>
      <c r="N823" s="153" t="s">
        <v>172</v>
      </c>
      <c r="O823" s="154">
        <v>8</v>
      </c>
      <c r="P823" s="153">
        <v>50</v>
      </c>
      <c r="Q823" s="153" t="s">
        <v>147</v>
      </c>
      <c r="R823" s="155">
        <v>15</v>
      </c>
      <c r="S823" s="155">
        <v>2.8</v>
      </c>
      <c r="T823" s="155">
        <v>0.3</v>
      </c>
      <c r="U823" s="154" t="s">
        <v>94</v>
      </c>
      <c r="V823" s="153" t="s">
        <v>89</v>
      </c>
      <c r="W823" s="153" t="s">
        <v>154</v>
      </c>
      <c r="X823" s="151">
        <v>45.99</v>
      </c>
      <c r="Y823" s="151">
        <v>34.49</v>
      </c>
      <c r="Z823" s="156">
        <v>3.9732000000000003E-2</v>
      </c>
      <c r="AA823" s="153" t="s">
        <v>263</v>
      </c>
      <c r="AB823" s="153" t="s">
        <v>5904</v>
      </c>
      <c r="AC823" s="153" t="s">
        <v>164</v>
      </c>
      <c r="AD823" s="157" t="s">
        <v>303</v>
      </c>
      <c r="AE823" s="110">
        <v>0</v>
      </c>
      <c r="AF823" s="110">
        <v>111</v>
      </c>
      <c r="AG823" s="112">
        <f t="shared" si="133"/>
        <v>0</v>
      </c>
      <c r="AH823" s="110">
        <f>SUM(AG$4:AG823)</f>
        <v>28</v>
      </c>
      <c r="AI823" s="112">
        <f t="shared" si="131"/>
        <v>1</v>
      </c>
      <c r="AJ823" s="110">
        <f>COUNTIF(AI$4:AI823,"&gt;0")</f>
        <v>135</v>
      </c>
      <c r="AK823" s="110">
        <v>0</v>
      </c>
      <c r="AL823" s="110">
        <v>126</v>
      </c>
      <c r="AM823" s="172" t="str">
        <f>IF(OR(Table1[[#This Row],[Line total ordered for now]]&gt;0,Table1[[#This Row],[Line total ordered for season]]&gt;0),1,"")</f>
        <v/>
      </c>
      <c r="AN823" s="173">
        <f>COUNTIF(AM$4:AM823,"&gt;0")</f>
        <v>0</v>
      </c>
      <c r="AO823" s="173">
        <f>Table1[[#This Row],[ORDER QUANTITY
to be collected BEFORE 31.3.22]]</f>
        <v>0</v>
      </c>
      <c r="AP823" s="174">
        <f t="shared" si="132"/>
        <v>0</v>
      </c>
      <c r="AQ823" s="174">
        <f>IFERROR(INDEX(Retail!H:H,MATCH($D823,Retail!$D:$D,0)),0)</f>
        <v>0</v>
      </c>
      <c r="AR823" s="174">
        <f>IFERROR(INDEX(Retail!J:J,MATCH($D823,Retail!$D:$D,0)),0)</f>
        <v>0</v>
      </c>
      <c r="AS823" s="174">
        <f>IFERROR(INDEX('NEW2022'!H:H,MATCH($D823,'NEW2022'!D:D,0)),0)</f>
        <v>0</v>
      </c>
      <c r="AT823" s="174">
        <f>IFERROR(INDEX('NEW2022'!J:J,MATCH($D823,'NEW2022'!D:D,0)),0)</f>
        <v>0</v>
      </c>
      <c r="AU823" s="174">
        <f>IFERROR(INDEX('Quiet Items'!H:H,MATCH($D823,'Quiet Items'!D:D,0)),0)</f>
        <v>0</v>
      </c>
      <c r="AV823" s="174">
        <f>IFERROR(INDEX('Quiet Items'!J:J,MATCH($D823,'Quiet Items'!D:D,0)),0)</f>
        <v>0</v>
      </c>
      <c r="AW823" s="174">
        <f>IFERROR(INDEX('1.4G'!H:H,MATCH($D823,'1.4G'!D:D,0)),0)</f>
        <v>0</v>
      </c>
      <c r="AX823" s="174">
        <f>IFERROR(INDEX('1.4G'!J:J,MATCH($D823,'1.4G'!D:D,0)),0)</f>
        <v>0</v>
      </c>
      <c r="AY823" s="174">
        <f t="shared" si="136"/>
        <v>0</v>
      </c>
      <c r="AZ823" s="174">
        <f t="shared" si="137"/>
        <v>0</v>
      </c>
      <c r="BA823" s="175">
        <f>IFERROR(Table1[[#This Row],[Line total ordered for now]]*Table1[[#This Row],[GUARANTEED PRICE
for STOCK orders collected before 31.3.22]],0)</f>
        <v>0</v>
      </c>
      <c r="BB823" s="175">
        <f t="shared" si="134"/>
        <v>0</v>
      </c>
      <c r="BC823" s="176">
        <f>(AZ823+Table1[[#This Row],[Line total ordered for now]])*Z823</f>
        <v>0</v>
      </c>
      <c r="BD823" s="200">
        <v>92.707861964713373</v>
      </c>
      <c r="BE823" s="65"/>
      <c r="BF823" s="65"/>
      <c r="BG823" s="65"/>
      <c r="BH823" s="65"/>
      <c r="BI823" s="65"/>
      <c r="BJ823" s="65"/>
      <c r="BK823" s="65"/>
      <c r="BL823" s="55"/>
      <c r="BM823"/>
      <c r="BN823"/>
      <c r="BO823"/>
      <c r="BP823"/>
      <c r="BQ823"/>
      <c r="BR823"/>
      <c r="BS823"/>
      <c r="BT823"/>
    </row>
    <row r="824" spans="1:72" ht="15.75">
      <c r="A824" s="202">
        <v>820</v>
      </c>
      <c r="B824" s="68" t="s">
        <v>6378</v>
      </c>
      <c r="C824" s="149" t="s">
        <v>155</v>
      </c>
      <c r="D824" s="149" t="s">
        <v>128</v>
      </c>
      <c r="E824" s="149" t="s">
        <v>374</v>
      </c>
      <c r="F824" s="158" t="str">
        <f t="shared" si="135"/>
        <v>Video</v>
      </c>
      <c r="G824" s="187">
        <v>0</v>
      </c>
      <c r="H824" s="150"/>
      <c r="I824" s="184">
        <v>81.38</v>
      </c>
      <c r="J824" s="150"/>
      <c r="K824" s="151">
        <v>20.382649047433205</v>
      </c>
      <c r="L824" s="152">
        <v>83.007599999999996</v>
      </c>
      <c r="M824" s="152">
        <v>81.530596189732819</v>
      </c>
      <c r="N824" s="153" t="s">
        <v>150</v>
      </c>
      <c r="O824" s="154">
        <v>4</v>
      </c>
      <c r="P824" s="153">
        <v>65</v>
      </c>
      <c r="Q824" s="153" t="s">
        <v>147</v>
      </c>
      <c r="R824" s="155">
        <v>18.100000000000001</v>
      </c>
      <c r="S824" s="155">
        <v>2.8</v>
      </c>
      <c r="T824" s="155">
        <v>0.3</v>
      </c>
      <c r="U824" s="154" t="s">
        <v>94</v>
      </c>
      <c r="V824" s="153" t="s">
        <v>89</v>
      </c>
      <c r="W824" s="153">
        <v>0</v>
      </c>
      <c r="X824" s="151">
        <v>77.989999999999995</v>
      </c>
      <c r="Y824" s="151">
        <v>58.49</v>
      </c>
      <c r="Z824" s="156">
        <v>4.4943999999999998E-2</v>
      </c>
      <c r="AA824" s="153" t="s">
        <v>489</v>
      </c>
      <c r="AB824" s="153" t="s">
        <v>5935</v>
      </c>
      <c r="AC824" s="153" t="s">
        <v>141</v>
      </c>
      <c r="AD824" s="157" t="s">
        <v>293</v>
      </c>
      <c r="AE824" s="110">
        <v>0</v>
      </c>
      <c r="AF824" s="110">
        <v>111</v>
      </c>
      <c r="AG824" s="112">
        <f t="shared" si="133"/>
        <v>0</v>
      </c>
      <c r="AH824" s="110">
        <f>SUM(AG$4:AG824)</f>
        <v>28</v>
      </c>
      <c r="AI824" s="112">
        <f t="shared" si="131"/>
        <v>1</v>
      </c>
      <c r="AJ824" s="110">
        <f>COUNTIF(AI$4:AI824,"&gt;0")</f>
        <v>136</v>
      </c>
      <c r="AK824" s="110">
        <v>0</v>
      </c>
      <c r="AL824" s="110">
        <v>126</v>
      </c>
      <c r="AM824" s="172" t="str">
        <f>IF(OR(Table1[[#This Row],[Line total ordered for now]]&gt;0,Table1[[#This Row],[Line total ordered for season]]&gt;0),1,"")</f>
        <v/>
      </c>
      <c r="AN824" s="173">
        <f>COUNTIF(AM$4:AM824,"&gt;0")</f>
        <v>0</v>
      </c>
      <c r="AO824" s="173">
        <f>Table1[[#This Row],[ORDER QUANTITY
to be collected BEFORE 31.3.22]]</f>
        <v>0</v>
      </c>
      <c r="AP824" s="174">
        <f t="shared" si="132"/>
        <v>0</v>
      </c>
      <c r="AQ824" s="174">
        <f>IFERROR(INDEX(Retail!H:H,MATCH($D824,Retail!$D:$D,0)),0)</f>
        <v>0</v>
      </c>
      <c r="AR824" s="174">
        <f>IFERROR(INDEX(Retail!J:J,MATCH($D824,Retail!$D:$D,0)),0)</f>
        <v>0</v>
      </c>
      <c r="AS824" s="174">
        <f>IFERROR(INDEX('NEW2022'!H:H,MATCH($D824,'NEW2022'!D:D,0)),0)</f>
        <v>0</v>
      </c>
      <c r="AT824" s="174">
        <f>IFERROR(INDEX('NEW2022'!J:J,MATCH($D824,'NEW2022'!D:D,0)),0)</f>
        <v>0</v>
      </c>
      <c r="AU824" s="174">
        <f>IFERROR(INDEX('Quiet Items'!H:H,MATCH($D824,'Quiet Items'!D:D,0)),0)</f>
        <v>0</v>
      </c>
      <c r="AV824" s="174">
        <f>IFERROR(INDEX('Quiet Items'!J:J,MATCH($D824,'Quiet Items'!D:D,0)),0)</f>
        <v>0</v>
      </c>
      <c r="AW824" s="174">
        <f>IFERROR(INDEX('1.4G'!H:H,MATCH($D824,'1.4G'!D:D,0)),0)</f>
        <v>0</v>
      </c>
      <c r="AX824" s="174">
        <f>IFERROR(INDEX('1.4G'!J:J,MATCH($D824,'1.4G'!D:D,0)),0)</f>
        <v>0</v>
      </c>
      <c r="AY824" s="174">
        <f t="shared" si="136"/>
        <v>0</v>
      </c>
      <c r="AZ824" s="174">
        <f t="shared" si="137"/>
        <v>0</v>
      </c>
      <c r="BA824" s="175">
        <f>IFERROR(Table1[[#This Row],[Line total ordered for now]]*Table1[[#This Row],[GUARANTEED PRICE
for STOCK orders collected before 31.3.22]],0)</f>
        <v>0</v>
      </c>
      <c r="BB824" s="175">
        <f t="shared" si="134"/>
        <v>0</v>
      </c>
      <c r="BC824" s="176">
        <f>(AZ824+Table1[[#This Row],[Line total ordered for now]])*Z824</f>
        <v>0</v>
      </c>
      <c r="BD824" s="200">
        <v>73.377536570759545</v>
      </c>
      <c r="BE824" s="65"/>
      <c r="BF824" s="65"/>
      <c r="BG824" s="65"/>
      <c r="BH824" s="65"/>
      <c r="BI824" s="65"/>
      <c r="BJ824" s="65"/>
      <c r="BK824" s="65"/>
      <c r="BL824" s="55"/>
      <c r="BM824"/>
      <c r="BN824"/>
      <c r="BO824"/>
      <c r="BP824"/>
      <c r="BQ824"/>
      <c r="BR824"/>
      <c r="BS824"/>
      <c r="BT824"/>
    </row>
    <row r="825" spans="1:72" ht="15.75">
      <c r="A825" s="202">
        <v>821</v>
      </c>
      <c r="B825" s="68" t="s">
        <v>6378</v>
      </c>
      <c r="C825" s="149" t="s">
        <v>155</v>
      </c>
      <c r="D825" s="149" t="s">
        <v>2021</v>
      </c>
      <c r="E825" s="149" t="s">
        <v>2022</v>
      </c>
      <c r="F825" s="158" t="str">
        <f t="shared" si="135"/>
        <v>Video</v>
      </c>
      <c r="G825" s="187">
        <v>8</v>
      </c>
      <c r="H825" s="150"/>
      <c r="I825" s="184">
        <v>72.650000000000006</v>
      </c>
      <c r="J825" s="150"/>
      <c r="K825" s="151">
        <v>21.238965045641542</v>
      </c>
      <c r="L825" s="152">
        <v>77.309832766135216</v>
      </c>
      <c r="M825" s="152">
        <v>84.95586018256617</v>
      </c>
      <c r="N825" s="153" t="s">
        <v>150</v>
      </c>
      <c r="O825" s="154">
        <v>4</v>
      </c>
      <c r="P825" s="153">
        <v>45</v>
      </c>
      <c r="Q825" s="153" t="s">
        <v>147</v>
      </c>
      <c r="R825" s="155">
        <v>0</v>
      </c>
      <c r="S825" s="155">
        <v>2.2000000000000002</v>
      </c>
      <c r="T825" s="155">
        <v>0.3</v>
      </c>
      <c r="U825" s="154" t="s">
        <v>94</v>
      </c>
      <c r="V825" s="153" t="s">
        <v>89</v>
      </c>
      <c r="W825" s="153" t="s">
        <v>627</v>
      </c>
      <c r="X825" s="151" t="s">
        <v>6378</v>
      </c>
      <c r="Y825" s="151" t="s">
        <v>6378</v>
      </c>
      <c r="Z825" s="156">
        <v>3.7907999999999997E-2</v>
      </c>
      <c r="AA825" s="153" t="s">
        <v>1596</v>
      </c>
      <c r="AB825" s="153" t="s">
        <v>5284</v>
      </c>
      <c r="AC825" s="153" t="s">
        <v>4790</v>
      </c>
      <c r="AD825" s="157" t="s">
        <v>2023</v>
      </c>
      <c r="AE825" s="110">
        <v>0</v>
      </c>
      <c r="AF825" s="110">
        <v>111</v>
      </c>
      <c r="AG825" s="112">
        <f t="shared" si="133"/>
        <v>0</v>
      </c>
      <c r="AH825" s="110">
        <f>SUM(AG$4:AG825)</f>
        <v>28</v>
      </c>
      <c r="AI825" s="112">
        <f t="shared" si="131"/>
        <v>0</v>
      </c>
      <c r="AJ825" s="110">
        <f>COUNTIF(AI$4:AI825,"&gt;0")</f>
        <v>136</v>
      </c>
      <c r="AK825" s="110">
        <v>0</v>
      </c>
      <c r="AL825" s="110">
        <v>126</v>
      </c>
      <c r="AM825" s="172" t="str">
        <f>IF(OR(Table1[[#This Row],[Line total ordered for now]]&gt;0,Table1[[#This Row],[Line total ordered for season]]&gt;0),1,"")</f>
        <v/>
      </c>
      <c r="AN825" s="173">
        <f>COUNTIF(AM$4:AM825,"&gt;0")</f>
        <v>0</v>
      </c>
      <c r="AO825" s="173">
        <f>Table1[[#This Row],[ORDER QUANTITY
to be collected BEFORE 31.3.22]]</f>
        <v>0</v>
      </c>
      <c r="AP825" s="174">
        <f t="shared" si="132"/>
        <v>0</v>
      </c>
      <c r="AQ825" s="174">
        <f>IFERROR(INDEX(Retail!H:H,MATCH($D825,Retail!$D:$D,0)),0)</f>
        <v>0</v>
      </c>
      <c r="AR825" s="174">
        <f>IFERROR(INDEX(Retail!J:J,MATCH($D825,Retail!$D:$D,0)),0)</f>
        <v>0</v>
      </c>
      <c r="AS825" s="174">
        <f>IFERROR(INDEX('NEW2022'!H:H,MATCH($D825,'NEW2022'!D:D,0)),0)</f>
        <v>0</v>
      </c>
      <c r="AT825" s="174">
        <f>IFERROR(INDEX('NEW2022'!J:J,MATCH($D825,'NEW2022'!D:D,0)),0)</f>
        <v>0</v>
      </c>
      <c r="AU825" s="174">
        <f>IFERROR(INDEX('Quiet Items'!H:H,MATCH($D825,'Quiet Items'!D:D,0)),0)</f>
        <v>0</v>
      </c>
      <c r="AV825" s="174">
        <f>IFERROR(INDEX('Quiet Items'!J:J,MATCH($D825,'Quiet Items'!D:D,0)),0)</f>
        <v>0</v>
      </c>
      <c r="AW825" s="174">
        <f>IFERROR(INDEX('1.4G'!H:H,MATCH($D825,'1.4G'!D:D,0)),0)</f>
        <v>0</v>
      </c>
      <c r="AX825" s="174">
        <f>IFERROR(INDEX('1.4G'!J:J,MATCH($D825,'1.4G'!D:D,0)),0)</f>
        <v>0</v>
      </c>
      <c r="AY825" s="174">
        <f t="shared" si="136"/>
        <v>0</v>
      </c>
      <c r="AZ825" s="174">
        <f t="shared" si="137"/>
        <v>0</v>
      </c>
      <c r="BA825" s="175">
        <f>IFERROR(Table1[[#This Row],[Line total ordered for now]]*Table1[[#This Row],[GUARANTEED PRICE
for STOCK orders collected before 31.3.22]],0)</f>
        <v>0</v>
      </c>
      <c r="BB825" s="175">
        <f t="shared" si="134"/>
        <v>0</v>
      </c>
      <c r="BC825" s="176">
        <f>(AZ825+Table1[[#This Row],[Line total ordered for now]])*Z825</f>
        <v>0</v>
      </c>
      <c r="BD825" s="200">
        <v>72.212481155181237</v>
      </c>
      <c r="BE825" s="65"/>
      <c r="BF825" s="65"/>
      <c r="BG825" s="65"/>
      <c r="BH825" s="65"/>
      <c r="BI825" s="65"/>
      <c r="BJ825" s="65"/>
      <c r="BK825" s="65"/>
      <c r="BL825" s="55"/>
      <c r="BM825"/>
      <c r="BN825"/>
      <c r="BO825"/>
      <c r="BP825"/>
      <c r="BQ825"/>
      <c r="BR825"/>
      <c r="BS825"/>
      <c r="BT825"/>
    </row>
    <row r="826" spans="1:72" ht="15.75">
      <c r="A826" s="202">
        <v>822</v>
      </c>
      <c r="B826" s="68" t="s">
        <v>6378</v>
      </c>
      <c r="C826" s="149" t="s">
        <v>155</v>
      </c>
      <c r="D826" s="149" t="s">
        <v>2058</v>
      </c>
      <c r="E826" s="149" t="s">
        <v>2059</v>
      </c>
      <c r="F826" s="158" t="str">
        <f t="shared" si="135"/>
        <v/>
      </c>
      <c r="G826" s="187">
        <v>0</v>
      </c>
      <c r="H826" s="150"/>
      <c r="I826" s="184">
        <v>72.69</v>
      </c>
      <c r="J826" s="150"/>
      <c r="K826" s="151">
        <v>21.255954064444964</v>
      </c>
      <c r="L826" s="152">
        <v>77.371672794579666</v>
      </c>
      <c r="M826" s="152">
        <v>85.023816257779856</v>
      </c>
      <c r="N826" s="153" t="s">
        <v>150</v>
      </c>
      <c r="O826" s="154">
        <v>4</v>
      </c>
      <c r="P826" s="153">
        <v>30</v>
      </c>
      <c r="Q826" s="153" t="s">
        <v>147</v>
      </c>
      <c r="R826" s="155">
        <v>18</v>
      </c>
      <c r="S826" s="155">
        <v>2.68</v>
      </c>
      <c r="T826" s="155">
        <v>0.3</v>
      </c>
      <c r="U826" s="154" t="s">
        <v>94</v>
      </c>
      <c r="V826" s="153" t="s">
        <v>89</v>
      </c>
      <c r="W826" s="153" t="s">
        <v>627</v>
      </c>
      <c r="X826" s="151" t="s">
        <v>6378</v>
      </c>
      <c r="Y826" s="151" t="s">
        <v>6378</v>
      </c>
      <c r="Z826" s="156">
        <v>3.7999999999999999E-2</v>
      </c>
      <c r="AA826" s="153" t="s">
        <v>1596</v>
      </c>
      <c r="AB826" s="153" t="s">
        <v>5285</v>
      </c>
      <c r="AC826" s="153" t="s">
        <v>4790</v>
      </c>
      <c r="AD826" s="157">
        <v>0</v>
      </c>
      <c r="AE826" s="110">
        <v>0</v>
      </c>
      <c r="AF826" s="110">
        <v>111</v>
      </c>
      <c r="AG826" s="112">
        <f t="shared" si="133"/>
        <v>0</v>
      </c>
      <c r="AH826" s="110">
        <f>SUM(AG$4:AG826)</f>
        <v>28</v>
      </c>
      <c r="AI826" s="112">
        <f t="shared" si="131"/>
        <v>0</v>
      </c>
      <c r="AJ826" s="110">
        <f>COUNTIF(AI$4:AI826,"&gt;0")</f>
        <v>136</v>
      </c>
      <c r="AK826" s="110">
        <v>0</v>
      </c>
      <c r="AL826" s="110">
        <v>126</v>
      </c>
      <c r="AM826" s="172" t="str">
        <f>IF(OR(Table1[[#This Row],[Line total ordered for now]]&gt;0,Table1[[#This Row],[Line total ordered for season]]&gt;0),1,"")</f>
        <v/>
      </c>
      <c r="AN826" s="173">
        <f>COUNTIF(AM$4:AM826,"&gt;0")</f>
        <v>0</v>
      </c>
      <c r="AO826" s="173">
        <f>Table1[[#This Row],[ORDER QUANTITY
to be collected BEFORE 31.3.22]]</f>
        <v>0</v>
      </c>
      <c r="AP826" s="174">
        <f t="shared" si="132"/>
        <v>0</v>
      </c>
      <c r="AQ826" s="174">
        <f>IFERROR(INDEX(Retail!H:H,MATCH($D826,Retail!$D:$D,0)),0)</f>
        <v>0</v>
      </c>
      <c r="AR826" s="174">
        <f>IFERROR(INDEX(Retail!J:J,MATCH($D826,Retail!$D:$D,0)),0)</f>
        <v>0</v>
      </c>
      <c r="AS826" s="174">
        <f>IFERROR(INDEX('NEW2022'!H:H,MATCH($D826,'NEW2022'!D:D,0)),0)</f>
        <v>0</v>
      </c>
      <c r="AT826" s="174">
        <f>IFERROR(INDEX('NEW2022'!J:J,MATCH($D826,'NEW2022'!D:D,0)),0)</f>
        <v>0</v>
      </c>
      <c r="AU826" s="174">
        <f>IFERROR(INDEX('Quiet Items'!H:H,MATCH($D826,'Quiet Items'!D:D,0)),0)</f>
        <v>0</v>
      </c>
      <c r="AV826" s="174">
        <f>IFERROR(INDEX('Quiet Items'!J:J,MATCH($D826,'Quiet Items'!D:D,0)),0)</f>
        <v>0</v>
      </c>
      <c r="AW826" s="174">
        <f>IFERROR(INDEX('1.4G'!H:H,MATCH($D826,'1.4G'!D:D,0)),0)</f>
        <v>0</v>
      </c>
      <c r="AX826" s="174">
        <f>IFERROR(INDEX('1.4G'!J:J,MATCH($D826,'1.4G'!D:D,0)),0)</f>
        <v>0</v>
      </c>
      <c r="AY826" s="174">
        <f t="shared" si="136"/>
        <v>0</v>
      </c>
      <c r="AZ826" s="174">
        <f t="shared" si="137"/>
        <v>0</v>
      </c>
      <c r="BA826" s="175">
        <f>IFERROR(Table1[[#This Row],[Line total ordered for now]]*Table1[[#This Row],[GUARANTEED PRICE
for STOCK orders collected before 31.3.22]],0)</f>
        <v>0</v>
      </c>
      <c r="BB826" s="175">
        <f t="shared" si="134"/>
        <v>0</v>
      </c>
      <c r="BC826" s="176">
        <f>(AZ826+Table1[[#This Row],[Line total ordered for now]])*Z826</f>
        <v>0</v>
      </c>
      <c r="BD826" s="200">
        <v>72.270243819112878</v>
      </c>
      <c r="BE826" s="65"/>
      <c r="BF826" s="65"/>
      <c r="BG826" s="65"/>
      <c r="BH826" s="65"/>
      <c r="BI826" s="65"/>
      <c r="BJ826" s="65"/>
      <c r="BK826" s="65"/>
      <c r="BL826" s="55"/>
      <c r="BM826"/>
      <c r="BN826"/>
      <c r="BO826"/>
      <c r="BP826"/>
      <c r="BQ826"/>
      <c r="BR826"/>
      <c r="BS826"/>
      <c r="BT826"/>
    </row>
    <row r="827" spans="1:72" ht="15.75">
      <c r="A827" s="202">
        <v>823</v>
      </c>
      <c r="B827" s="68" t="s">
        <v>6378</v>
      </c>
      <c r="C827" s="149" t="s">
        <v>155</v>
      </c>
      <c r="D827" s="149" t="s">
        <v>50</v>
      </c>
      <c r="E827" s="149" t="s">
        <v>350</v>
      </c>
      <c r="F827" s="158" t="str">
        <f t="shared" si="135"/>
        <v>Video</v>
      </c>
      <c r="G827" s="187">
        <v>0</v>
      </c>
      <c r="H827" s="150"/>
      <c r="I827" s="184">
        <v>81.38</v>
      </c>
      <c r="J827" s="150"/>
      <c r="K827" s="151">
        <v>23.28842092223373</v>
      </c>
      <c r="L827" s="152">
        <v>88.495999504488168</v>
      </c>
      <c r="M827" s="152">
        <v>93.153683688934919</v>
      </c>
      <c r="N827" s="153" t="s">
        <v>150</v>
      </c>
      <c r="O827" s="154">
        <v>4</v>
      </c>
      <c r="P827" s="153">
        <v>58</v>
      </c>
      <c r="Q827" s="153" t="s">
        <v>147</v>
      </c>
      <c r="R827" s="155">
        <v>19</v>
      </c>
      <c r="S827" s="155">
        <v>2.8</v>
      </c>
      <c r="T827" s="155">
        <v>0.3</v>
      </c>
      <c r="U827" s="154" t="s">
        <v>94</v>
      </c>
      <c r="V827" s="153" t="s">
        <v>89</v>
      </c>
      <c r="W827" s="153" t="s">
        <v>169</v>
      </c>
      <c r="X827" s="151">
        <v>77.989999999999995</v>
      </c>
      <c r="Y827" s="151">
        <v>58.49</v>
      </c>
      <c r="Z827" s="156">
        <v>4.5927000000000003E-2</v>
      </c>
      <c r="AA827" s="153" t="s">
        <v>178</v>
      </c>
      <c r="AB827" s="153" t="s">
        <v>5800</v>
      </c>
      <c r="AC827" s="153" t="s">
        <v>149</v>
      </c>
      <c r="AD827" s="157" t="s">
        <v>576</v>
      </c>
      <c r="AE827" s="110">
        <v>0</v>
      </c>
      <c r="AF827" s="110">
        <v>111</v>
      </c>
      <c r="AG827" s="112">
        <f t="shared" si="133"/>
        <v>0</v>
      </c>
      <c r="AH827" s="110">
        <f>SUM(AG$4:AG827)</f>
        <v>28</v>
      </c>
      <c r="AI827" s="112">
        <f t="shared" si="131"/>
        <v>1</v>
      </c>
      <c r="AJ827" s="110">
        <f>COUNTIF(AI$4:AI827,"&gt;0")</f>
        <v>137</v>
      </c>
      <c r="AK827" s="110">
        <v>0</v>
      </c>
      <c r="AL827" s="110">
        <v>126</v>
      </c>
      <c r="AM827" s="172" t="str">
        <f>IF(OR(Table1[[#This Row],[Line total ordered for now]]&gt;0,Table1[[#This Row],[Line total ordered for season]]&gt;0),1,"")</f>
        <v/>
      </c>
      <c r="AN827" s="173">
        <f>COUNTIF(AM$4:AM827,"&gt;0")</f>
        <v>0</v>
      </c>
      <c r="AO827" s="173">
        <f>Table1[[#This Row],[ORDER QUANTITY
to be collected BEFORE 31.3.22]]</f>
        <v>0</v>
      </c>
      <c r="AP827" s="174">
        <f t="shared" si="132"/>
        <v>0</v>
      </c>
      <c r="AQ827" s="174">
        <f>IFERROR(INDEX(Retail!H:H,MATCH($D827,Retail!$D:$D,0)),0)</f>
        <v>0</v>
      </c>
      <c r="AR827" s="174">
        <f>IFERROR(INDEX(Retail!J:J,MATCH($D827,Retail!$D:$D,0)),0)</f>
        <v>0</v>
      </c>
      <c r="AS827" s="174">
        <f>IFERROR(INDEX('NEW2022'!H:H,MATCH($D827,'NEW2022'!D:D,0)),0)</f>
        <v>0</v>
      </c>
      <c r="AT827" s="174">
        <f>IFERROR(INDEX('NEW2022'!J:J,MATCH($D827,'NEW2022'!D:D,0)),0)</f>
        <v>0</v>
      </c>
      <c r="AU827" s="174">
        <f>IFERROR(INDEX('Quiet Items'!H:H,MATCH($D827,'Quiet Items'!D:D,0)),0)</f>
        <v>0</v>
      </c>
      <c r="AV827" s="174">
        <f>IFERROR(INDEX('Quiet Items'!J:J,MATCH($D827,'Quiet Items'!D:D,0)),0)</f>
        <v>0</v>
      </c>
      <c r="AW827" s="174">
        <f>IFERROR(INDEX('1.4G'!H:H,MATCH($D827,'1.4G'!D:D,0)),0)</f>
        <v>0</v>
      </c>
      <c r="AX827" s="174">
        <f>IFERROR(INDEX('1.4G'!J:J,MATCH($D827,'1.4G'!D:D,0)),0)</f>
        <v>0</v>
      </c>
      <c r="AY827" s="174">
        <f t="shared" si="136"/>
        <v>0</v>
      </c>
      <c r="AZ827" s="174">
        <f t="shared" si="137"/>
        <v>0</v>
      </c>
      <c r="BA827" s="175">
        <f>IFERROR(Table1[[#This Row],[Line total ordered for now]]*Table1[[#This Row],[GUARANTEED PRICE
for STOCK orders collected before 31.3.22]],0)</f>
        <v>0</v>
      </c>
      <c r="BB827" s="175">
        <f t="shared" si="134"/>
        <v>0</v>
      </c>
      <c r="BC827" s="176">
        <f>(AZ827+Table1[[#This Row],[Line total ordered for now]])*Z827</f>
        <v>0</v>
      </c>
      <c r="BD827" s="200">
        <v>83.838315320041431</v>
      </c>
      <c r="BE827" s="65"/>
      <c r="BF827" s="65"/>
      <c r="BG827" s="65"/>
      <c r="BH827" s="65"/>
      <c r="BI827" s="65"/>
      <c r="BJ827" s="65"/>
      <c r="BK827" s="65"/>
      <c r="BL827" s="55"/>
      <c r="BM827"/>
      <c r="BN827"/>
      <c r="BO827"/>
      <c r="BP827"/>
      <c r="BQ827"/>
      <c r="BR827"/>
      <c r="BS827"/>
      <c r="BT827"/>
    </row>
    <row r="828" spans="1:72" ht="15.75">
      <c r="A828" s="202">
        <v>824</v>
      </c>
      <c r="B828" s="68" t="s">
        <v>6378</v>
      </c>
      <c r="C828" s="149" t="s">
        <v>155</v>
      </c>
      <c r="D828" s="149" t="s">
        <v>129</v>
      </c>
      <c r="E828" s="149" t="s">
        <v>371</v>
      </c>
      <c r="F828" s="158" t="str">
        <f t="shared" si="135"/>
        <v>Video</v>
      </c>
      <c r="G828" s="187">
        <v>0</v>
      </c>
      <c r="H828" s="150"/>
      <c r="I828" s="184">
        <v>78.28</v>
      </c>
      <c r="J828" s="150"/>
      <c r="K828" s="151">
        <v>23.329414039215276</v>
      </c>
      <c r="L828" s="152">
        <v>88.651773349018043</v>
      </c>
      <c r="M828" s="152">
        <v>93.317656156861105</v>
      </c>
      <c r="N828" s="153" t="s">
        <v>150</v>
      </c>
      <c r="O828" s="154">
        <v>4</v>
      </c>
      <c r="P828" s="153">
        <v>50</v>
      </c>
      <c r="Q828" s="153" t="s">
        <v>147</v>
      </c>
      <c r="R828" s="155">
        <v>20.100000000000001</v>
      </c>
      <c r="S828" s="155">
        <v>3.1</v>
      </c>
      <c r="T828" s="155">
        <v>0.3</v>
      </c>
      <c r="U828" s="154" t="s">
        <v>94</v>
      </c>
      <c r="V828" s="153" t="s">
        <v>89</v>
      </c>
      <c r="W828" s="153" t="s">
        <v>169</v>
      </c>
      <c r="X828" s="151">
        <v>74.989999999999995</v>
      </c>
      <c r="Y828" s="151">
        <v>55.99</v>
      </c>
      <c r="Z828" s="156">
        <v>4.5400000000000003E-2</v>
      </c>
      <c r="AA828" s="153" t="s">
        <v>236</v>
      </c>
      <c r="AB828" s="153" t="s">
        <v>5916</v>
      </c>
      <c r="AC828" s="153" t="s">
        <v>141</v>
      </c>
      <c r="AD828" s="157" t="s">
        <v>285</v>
      </c>
      <c r="AE828" s="110">
        <v>0</v>
      </c>
      <c r="AF828" s="110">
        <v>111</v>
      </c>
      <c r="AG828" s="112">
        <f t="shared" si="133"/>
        <v>0</v>
      </c>
      <c r="AH828" s="110">
        <f>SUM(AG$4:AG828)</f>
        <v>28</v>
      </c>
      <c r="AI828" s="112">
        <f t="shared" si="131"/>
        <v>1</v>
      </c>
      <c r="AJ828" s="110">
        <f>COUNTIF(AI$4:AI828,"&gt;0")</f>
        <v>138</v>
      </c>
      <c r="AK828" s="110">
        <v>0</v>
      </c>
      <c r="AL828" s="110">
        <v>126</v>
      </c>
      <c r="AM828" s="172" t="str">
        <f>IF(OR(Table1[[#This Row],[Line total ordered for now]]&gt;0,Table1[[#This Row],[Line total ordered for season]]&gt;0),1,"")</f>
        <v/>
      </c>
      <c r="AN828" s="173">
        <f>COUNTIF(AM$4:AM828,"&gt;0")</f>
        <v>0</v>
      </c>
      <c r="AO828" s="173">
        <f>Table1[[#This Row],[ORDER QUANTITY
to be collected BEFORE 31.3.22]]</f>
        <v>0</v>
      </c>
      <c r="AP828" s="174">
        <f t="shared" si="132"/>
        <v>0</v>
      </c>
      <c r="AQ828" s="174">
        <f>IFERROR(INDEX(Retail!H:H,MATCH($D828,Retail!$D:$D,0)),0)</f>
        <v>0</v>
      </c>
      <c r="AR828" s="174">
        <f>IFERROR(INDEX(Retail!J:J,MATCH($D828,Retail!$D:$D,0)),0)</f>
        <v>0</v>
      </c>
      <c r="AS828" s="174">
        <f>IFERROR(INDEX('NEW2022'!H:H,MATCH($D828,'NEW2022'!D:D,0)),0)</f>
        <v>0</v>
      </c>
      <c r="AT828" s="174">
        <f>IFERROR(INDEX('NEW2022'!J:J,MATCH($D828,'NEW2022'!D:D,0)),0)</f>
        <v>0</v>
      </c>
      <c r="AU828" s="174">
        <f>IFERROR(INDEX('Quiet Items'!H:H,MATCH($D828,'Quiet Items'!D:D,0)),0)</f>
        <v>0</v>
      </c>
      <c r="AV828" s="174">
        <f>IFERROR(INDEX('Quiet Items'!J:J,MATCH($D828,'Quiet Items'!D:D,0)),0)</f>
        <v>0</v>
      </c>
      <c r="AW828" s="174">
        <f>IFERROR(INDEX('1.4G'!H:H,MATCH($D828,'1.4G'!D:D,0)),0)</f>
        <v>0</v>
      </c>
      <c r="AX828" s="174">
        <f>IFERROR(INDEX('1.4G'!J:J,MATCH($D828,'1.4G'!D:D,0)),0)</f>
        <v>0</v>
      </c>
      <c r="AY828" s="174">
        <f t="shared" si="136"/>
        <v>0</v>
      </c>
      <c r="AZ828" s="174">
        <f t="shared" si="137"/>
        <v>0</v>
      </c>
      <c r="BA828" s="175">
        <f>IFERROR(Table1[[#This Row],[Line total ordered for now]]*Table1[[#This Row],[GUARANTEED PRICE
for STOCK orders collected before 31.3.22]],0)</f>
        <v>0</v>
      </c>
      <c r="BB828" s="175">
        <f t="shared" si="134"/>
        <v>0</v>
      </c>
      <c r="BC828" s="176">
        <f>(AZ828+Table1[[#This Row],[Line total ordered for now]])*Z828</f>
        <v>0</v>
      </c>
      <c r="BD828" s="200">
        <v>83.985890541174996</v>
      </c>
      <c r="BE828" s="65"/>
      <c r="BF828" s="65"/>
      <c r="BG828" s="65"/>
      <c r="BH828" s="65"/>
      <c r="BI828" s="65"/>
      <c r="BJ828" s="65"/>
      <c r="BK828" s="65"/>
      <c r="BL828" s="55"/>
      <c r="BM828"/>
      <c r="BN828"/>
      <c r="BO828"/>
      <c r="BP828"/>
      <c r="BQ828"/>
      <c r="BR828"/>
      <c r="BS828"/>
      <c r="BT828"/>
    </row>
    <row r="829" spans="1:72" ht="15.75">
      <c r="A829" s="202">
        <v>825</v>
      </c>
      <c r="B829" s="68" t="s">
        <v>6378</v>
      </c>
      <c r="C829" s="149" t="s">
        <v>155</v>
      </c>
      <c r="D829" s="149" t="s">
        <v>51</v>
      </c>
      <c r="E829" s="149" t="s">
        <v>337</v>
      </c>
      <c r="F829" s="158" t="str">
        <f t="shared" si="135"/>
        <v>Video</v>
      </c>
      <c r="G829" s="187">
        <v>0</v>
      </c>
      <c r="H829" s="150"/>
      <c r="I829" s="184">
        <v>81.38</v>
      </c>
      <c r="J829" s="150"/>
      <c r="K829" s="151">
        <v>23.795496153846145</v>
      </c>
      <c r="L829" s="152">
        <v>90.422885384615341</v>
      </c>
      <c r="M829" s="152">
        <v>95.181984615384579</v>
      </c>
      <c r="N829" s="153" t="s">
        <v>150</v>
      </c>
      <c r="O829" s="154">
        <v>4</v>
      </c>
      <c r="P829" s="153">
        <v>35</v>
      </c>
      <c r="Q829" s="153" t="s">
        <v>147</v>
      </c>
      <c r="R829" s="155">
        <v>21</v>
      </c>
      <c r="S829" s="155">
        <v>4</v>
      </c>
      <c r="T829" s="155">
        <v>0.3</v>
      </c>
      <c r="U829" s="154" t="s">
        <v>94</v>
      </c>
      <c r="V829" s="153" t="s">
        <v>89</v>
      </c>
      <c r="W829" s="153" t="s">
        <v>169</v>
      </c>
      <c r="X829" s="151">
        <v>77.989999999999995</v>
      </c>
      <c r="Y829" s="151">
        <v>58.49</v>
      </c>
      <c r="Z829" s="156">
        <v>4.5999999999999999E-2</v>
      </c>
      <c r="AA829" s="153" t="s">
        <v>176</v>
      </c>
      <c r="AB829" s="153" t="s">
        <v>5882</v>
      </c>
      <c r="AC829" s="153" t="s">
        <v>6061</v>
      </c>
      <c r="AD829" s="157" t="s">
        <v>580</v>
      </c>
      <c r="AE829" s="110">
        <v>0</v>
      </c>
      <c r="AF829" s="110">
        <v>111</v>
      </c>
      <c r="AG829" s="112">
        <f t="shared" si="133"/>
        <v>0</v>
      </c>
      <c r="AH829" s="110">
        <f>SUM(AG$4:AG829)</f>
        <v>28</v>
      </c>
      <c r="AI829" s="112">
        <f t="shared" si="131"/>
        <v>1</v>
      </c>
      <c r="AJ829" s="110">
        <f>COUNTIF(AI$4:AI829,"&gt;0")</f>
        <v>139</v>
      </c>
      <c r="AK829" s="110">
        <v>0</v>
      </c>
      <c r="AL829" s="110">
        <v>126</v>
      </c>
      <c r="AM829" s="172" t="str">
        <f>IF(OR(Table1[[#This Row],[Line total ordered for now]]&gt;0,Table1[[#This Row],[Line total ordered for season]]&gt;0),1,"")</f>
        <v/>
      </c>
      <c r="AN829" s="173">
        <f>COUNTIF(AM$4:AM829,"&gt;0")</f>
        <v>0</v>
      </c>
      <c r="AO829" s="173">
        <f>Table1[[#This Row],[ORDER QUANTITY
to be collected BEFORE 31.3.22]]</f>
        <v>0</v>
      </c>
      <c r="AP829" s="174">
        <f t="shared" si="132"/>
        <v>0</v>
      </c>
      <c r="AQ829" s="174">
        <f>IFERROR(INDEX(Retail!H:H,MATCH($D829,Retail!$D:$D,0)),0)</f>
        <v>0</v>
      </c>
      <c r="AR829" s="174">
        <f>IFERROR(INDEX(Retail!J:J,MATCH($D829,Retail!$D:$D,0)),0)</f>
        <v>0</v>
      </c>
      <c r="AS829" s="174">
        <f>IFERROR(INDEX('NEW2022'!H:H,MATCH($D829,'NEW2022'!D:D,0)),0)</f>
        <v>0</v>
      </c>
      <c r="AT829" s="174">
        <f>IFERROR(INDEX('NEW2022'!J:J,MATCH($D829,'NEW2022'!D:D,0)),0)</f>
        <v>0</v>
      </c>
      <c r="AU829" s="174">
        <f>IFERROR(INDEX('Quiet Items'!H:H,MATCH($D829,'Quiet Items'!D:D,0)),0)</f>
        <v>0</v>
      </c>
      <c r="AV829" s="174">
        <f>IFERROR(INDEX('Quiet Items'!J:J,MATCH($D829,'Quiet Items'!D:D,0)),0)</f>
        <v>0</v>
      </c>
      <c r="AW829" s="174">
        <f>IFERROR(INDEX('1.4G'!H:H,MATCH($D829,'1.4G'!D:D,0)),0)</f>
        <v>0</v>
      </c>
      <c r="AX829" s="174">
        <f>IFERROR(INDEX('1.4G'!J:J,MATCH($D829,'1.4G'!D:D,0)),0)</f>
        <v>0</v>
      </c>
      <c r="AY829" s="174">
        <f t="shared" si="136"/>
        <v>0</v>
      </c>
      <c r="AZ829" s="174">
        <f t="shared" si="137"/>
        <v>0</v>
      </c>
      <c r="BA829" s="175">
        <f>IFERROR(Table1[[#This Row],[Line total ordered for now]]*Table1[[#This Row],[GUARANTEED PRICE
for STOCK orders collected before 31.3.22]],0)</f>
        <v>0</v>
      </c>
      <c r="BB829" s="175">
        <f t="shared" si="134"/>
        <v>0</v>
      </c>
      <c r="BC829" s="176">
        <f>(AZ829+Table1[[#This Row],[Line total ordered for now]])*Z829</f>
        <v>0</v>
      </c>
      <c r="BD829" s="200">
        <v>85.663786153846118</v>
      </c>
      <c r="BE829" s="65"/>
      <c r="BF829" s="65"/>
      <c r="BG829" s="65"/>
      <c r="BH829" s="65"/>
      <c r="BI829" s="65"/>
      <c r="BJ829" s="65"/>
      <c r="BK829" s="65"/>
      <c r="BL829" s="55"/>
      <c r="BM829"/>
      <c r="BN829"/>
      <c r="BO829"/>
      <c r="BP829"/>
      <c r="BQ829"/>
      <c r="BR829"/>
      <c r="BS829"/>
      <c r="BT829"/>
    </row>
    <row r="830" spans="1:72" ht="15.75">
      <c r="A830" s="202">
        <v>826</v>
      </c>
      <c r="B830" s="68" t="s">
        <v>6378</v>
      </c>
      <c r="C830" s="149" t="s">
        <v>155</v>
      </c>
      <c r="D830" s="149" t="s">
        <v>52</v>
      </c>
      <c r="E830" s="149" t="s">
        <v>353</v>
      </c>
      <c r="F830" s="158" t="str">
        <f t="shared" si="135"/>
        <v>Video</v>
      </c>
      <c r="G830" s="187">
        <v>0</v>
      </c>
      <c r="H830" s="150"/>
      <c r="I830" s="184">
        <v>82.43</v>
      </c>
      <c r="J830" s="150"/>
      <c r="K830" s="151">
        <v>23.912965428461806</v>
      </c>
      <c r="L830" s="152">
        <v>90.869268628154856</v>
      </c>
      <c r="M830" s="152">
        <v>95.651861713847225</v>
      </c>
      <c r="N830" s="153" t="s">
        <v>150</v>
      </c>
      <c r="O830" s="154">
        <v>4</v>
      </c>
      <c r="P830" s="153">
        <v>70</v>
      </c>
      <c r="Q830" s="153" t="s">
        <v>147</v>
      </c>
      <c r="R830" s="155">
        <v>21</v>
      </c>
      <c r="S830" s="155">
        <v>3.08</v>
      </c>
      <c r="T830" s="155">
        <v>0.3</v>
      </c>
      <c r="U830" s="154" t="s">
        <v>94</v>
      </c>
      <c r="V830" s="153" t="s">
        <v>89</v>
      </c>
      <c r="W830" s="153" t="s">
        <v>169</v>
      </c>
      <c r="X830" s="151">
        <v>77.989999999999995</v>
      </c>
      <c r="Y830" s="151">
        <v>58.49</v>
      </c>
      <c r="Z830" s="156">
        <v>4.5363000000000001E-2</v>
      </c>
      <c r="AA830" s="153" t="s">
        <v>178</v>
      </c>
      <c r="AB830" s="153" t="s">
        <v>5874</v>
      </c>
      <c r="AC830" s="153" t="s">
        <v>164</v>
      </c>
      <c r="AD830" s="157" t="s">
        <v>418</v>
      </c>
      <c r="AE830" s="110">
        <v>0</v>
      </c>
      <c r="AF830" s="110">
        <v>111</v>
      </c>
      <c r="AG830" s="112">
        <f t="shared" si="133"/>
        <v>0</v>
      </c>
      <c r="AH830" s="110">
        <f>SUM(AG$4:AG830)</f>
        <v>28</v>
      </c>
      <c r="AI830" s="112">
        <f t="shared" si="131"/>
        <v>1</v>
      </c>
      <c r="AJ830" s="110">
        <f>COUNTIF(AI$4:AI830,"&gt;0")</f>
        <v>140</v>
      </c>
      <c r="AK830" s="110">
        <v>0</v>
      </c>
      <c r="AL830" s="110">
        <v>126</v>
      </c>
      <c r="AM830" s="172" t="str">
        <f>IF(OR(Table1[[#This Row],[Line total ordered for now]]&gt;0,Table1[[#This Row],[Line total ordered for season]]&gt;0),1,"")</f>
        <v/>
      </c>
      <c r="AN830" s="173">
        <f>COUNTIF(AM$4:AM830,"&gt;0")</f>
        <v>0</v>
      </c>
      <c r="AO830" s="173">
        <f>Table1[[#This Row],[ORDER QUANTITY
to be collected BEFORE 31.3.22]]</f>
        <v>0</v>
      </c>
      <c r="AP830" s="174">
        <f t="shared" si="132"/>
        <v>0</v>
      </c>
      <c r="AQ830" s="174">
        <f>IFERROR(INDEX(Retail!H:H,MATCH($D830,Retail!$D:$D,0)),0)</f>
        <v>0</v>
      </c>
      <c r="AR830" s="174">
        <f>IFERROR(INDEX(Retail!J:J,MATCH($D830,Retail!$D:$D,0)),0)</f>
        <v>0</v>
      </c>
      <c r="AS830" s="174">
        <f>IFERROR(INDEX('NEW2022'!H:H,MATCH($D830,'NEW2022'!D:D,0)),0)</f>
        <v>0</v>
      </c>
      <c r="AT830" s="174">
        <f>IFERROR(INDEX('NEW2022'!J:J,MATCH($D830,'NEW2022'!D:D,0)),0)</f>
        <v>0</v>
      </c>
      <c r="AU830" s="174">
        <f>IFERROR(INDEX('Quiet Items'!H:H,MATCH($D830,'Quiet Items'!D:D,0)),0)</f>
        <v>0</v>
      </c>
      <c r="AV830" s="174">
        <f>IFERROR(INDEX('Quiet Items'!J:J,MATCH($D830,'Quiet Items'!D:D,0)),0)</f>
        <v>0</v>
      </c>
      <c r="AW830" s="174">
        <f>IFERROR(INDEX('1.4G'!H:H,MATCH($D830,'1.4G'!D:D,0)),0)</f>
        <v>0</v>
      </c>
      <c r="AX830" s="174">
        <f>IFERROR(INDEX('1.4G'!J:J,MATCH($D830,'1.4G'!D:D,0)),0)</f>
        <v>0</v>
      </c>
      <c r="AY830" s="174">
        <f t="shared" si="136"/>
        <v>0</v>
      </c>
      <c r="AZ830" s="174">
        <f t="shared" si="137"/>
        <v>0</v>
      </c>
      <c r="BA830" s="175">
        <f>IFERROR(Table1[[#This Row],[Line total ordered for now]]*Table1[[#This Row],[GUARANTEED PRICE
for STOCK orders collected before 31.3.22]],0)</f>
        <v>0</v>
      </c>
      <c r="BB830" s="175">
        <f t="shared" si="134"/>
        <v>0</v>
      </c>
      <c r="BC830" s="176">
        <f>(AZ830+Table1[[#This Row],[Line total ordered for now]])*Z830</f>
        <v>0</v>
      </c>
      <c r="BD830" s="200">
        <v>86.086675542462501</v>
      </c>
      <c r="BE830" s="65"/>
      <c r="BF830" s="65"/>
      <c r="BG830" s="65"/>
      <c r="BH830" s="65"/>
      <c r="BI830" s="65"/>
      <c r="BJ830" s="65"/>
      <c r="BK830" s="65"/>
      <c r="BL830" s="55"/>
      <c r="BM830"/>
      <c r="BN830"/>
      <c r="BO830"/>
      <c r="BP830"/>
      <c r="BQ830"/>
      <c r="BR830"/>
      <c r="BS830"/>
      <c r="BT830"/>
    </row>
    <row r="831" spans="1:72" ht="15.75">
      <c r="A831" s="202">
        <v>827</v>
      </c>
      <c r="B831" s="68" t="s">
        <v>6378</v>
      </c>
      <c r="C831" s="149" t="s">
        <v>155</v>
      </c>
      <c r="D831" s="149" t="s">
        <v>130</v>
      </c>
      <c r="E831" s="149" t="s">
        <v>399</v>
      </c>
      <c r="F831" s="158" t="str">
        <f t="shared" si="135"/>
        <v>Video</v>
      </c>
      <c r="G831" s="187">
        <v>0</v>
      </c>
      <c r="H831" s="150"/>
      <c r="I831" s="184">
        <v>82.43</v>
      </c>
      <c r="J831" s="150"/>
      <c r="K831" s="151">
        <v>24.732419659388263</v>
      </c>
      <c r="L831" s="152">
        <v>93.983194705675402</v>
      </c>
      <c r="M831" s="152">
        <v>98.929678637553053</v>
      </c>
      <c r="N831" s="153" t="s">
        <v>150</v>
      </c>
      <c r="O831" s="154">
        <v>4</v>
      </c>
      <c r="P831" s="153">
        <v>40</v>
      </c>
      <c r="Q831" s="153" t="s">
        <v>147</v>
      </c>
      <c r="R831" s="155">
        <v>20.100000000000001</v>
      </c>
      <c r="S831" s="155">
        <v>3.2</v>
      </c>
      <c r="T831" s="155">
        <v>0.3</v>
      </c>
      <c r="U831" s="154" t="s">
        <v>95</v>
      </c>
      <c r="V831" s="153" t="s">
        <v>88</v>
      </c>
      <c r="W831" s="153" t="s">
        <v>169</v>
      </c>
      <c r="X831" s="151">
        <v>77.989999999999995</v>
      </c>
      <c r="Y831" s="151">
        <v>58.49</v>
      </c>
      <c r="Z831" s="156">
        <v>4.8335999999999997E-2</v>
      </c>
      <c r="AA831" s="153" t="s">
        <v>236</v>
      </c>
      <c r="AB831" s="153" t="s">
        <v>5331</v>
      </c>
      <c r="AC831" s="153" t="s">
        <v>141</v>
      </c>
      <c r="AD831" s="157" t="s">
        <v>447</v>
      </c>
      <c r="AE831" s="110">
        <v>0</v>
      </c>
      <c r="AF831" s="110">
        <v>111</v>
      </c>
      <c r="AG831" s="112">
        <f t="shared" si="133"/>
        <v>0</v>
      </c>
      <c r="AH831" s="110">
        <f>SUM(AG$4:AG831)</f>
        <v>28</v>
      </c>
      <c r="AI831" s="112">
        <f t="shared" si="131"/>
        <v>1</v>
      </c>
      <c r="AJ831" s="110">
        <f>COUNTIF(AI$4:AI831,"&gt;0")</f>
        <v>141</v>
      </c>
      <c r="AK831" s="110">
        <v>1</v>
      </c>
      <c r="AL831" s="110">
        <v>127</v>
      </c>
      <c r="AM831" s="172" t="str">
        <f>IF(OR(Table1[[#This Row],[Line total ordered for now]]&gt;0,Table1[[#This Row],[Line total ordered for season]]&gt;0),1,"")</f>
        <v/>
      </c>
      <c r="AN831" s="173">
        <f>COUNTIF(AM$4:AM831,"&gt;0")</f>
        <v>0</v>
      </c>
      <c r="AO831" s="173">
        <f>Table1[[#This Row],[ORDER QUANTITY
to be collected BEFORE 31.3.22]]</f>
        <v>0</v>
      </c>
      <c r="AP831" s="174">
        <f t="shared" si="132"/>
        <v>0</v>
      </c>
      <c r="AQ831" s="174">
        <f>IFERROR(INDEX(Retail!H:H,MATCH($D831,Retail!$D:$D,0)),0)</f>
        <v>0</v>
      </c>
      <c r="AR831" s="174">
        <f>IFERROR(INDEX(Retail!J:J,MATCH($D831,Retail!$D:$D,0)),0)</f>
        <v>0</v>
      </c>
      <c r="AS831" s="174">
        <f>IFERROR(INDEX('NEW2022'!H:H,MATCH($D831,'NEW2022'!D:D,0)),0)</f>
        <v>0</v>
      </c>
      <c r="AT831" s="174">
        <f>IFERROR(INDEX('NEW2022'!J:J,MATCH($D831,'NEW2022'!D:D,0)),0)</f>
        <v>0</v>
      </c>
      <c r="AU831" s="174">
        <f>IFERROR(INDEX('Quiet Items'!H:H,MATCH($D831,'Quiet Items'!D:D,0)),0)</f>
        <v>0</v>
      </c>
      <c r="AV831" s="174">
        <f>IFERROR(INDEX('Quiet Items'!J:J,MATCH($D831,'Quiet Items'!D:D,0)),0)</f>
        <v>0</v>
      </c>
      <c r="AW831" s="174">
        <f>IFERROR(INDEX('1.4G'!H:H,MATCH($D831,'1.4G'!D:D,0)),0)</f>
        <v>0</v>
      </c>
      <c r="AX831" s="174">
        <f>IFERROR(INDEX('1.4G'!J:J,MATCH($D831,'1.4G'!D:D,0)),0)</f>
        <v>0</v>
      </c>
      <c r="AY831" s="174">
        <f t="shared" si="136"/>
        <v>0</v>
      </c>
      <c r="AZ831" s="174">
        <f t="shared" si="137"/>
        <v>0</v>
      </c>
      <c r="BA831" s="175">
        <f>IFERROR(Table1[[#This Row],[Line total ordered for now]]*Table1[[#This Row],[GUARANTEED PRICE
for STOCK orders collected before 31.3.22]],0)</f>
        <v>0</v>
      </c>
      <c r="BB831" s="175">
        <f t="shared" si="134"/>
        <v>0</v>
      </c>
      <c r="BC831" s="176">
        <f>(AZ831+Table1[[#This Row],[Line total ordered for now]])*Z831</f>
        <v>0</v>
      </c>
      <c r="BD831" s="200">
        <v>89.036710773797751</v>
      </c>
      <c r="BE831" s="65"/>
      <c r="BF831" s="65"/>
      <c r="BG831" s="65"/>
      <c r="BH831" s="65"/>
      <c r="BI831" s="65"/>
      <c r="BJ831" s="65"/>
      <c r="BK831" s="65"/>
      <c r="BL831" s="55"/>
      <c r="BM831"/>
      <c r="BN831"/>
      <c r="BO831"/>
      <c r="BP831"/>
      <c r="BQ831"/>
      <c r="BR831"/>
      <c r="BS831"/>
      <c r="BT831"/>
    </row>
    <row r="832" spans="1:72" ht="15.75">
      <c r="A832" s="202">
        <v>828</v>
      </c>
      <c r="B832" s="68" t="s">
        <v>6378</v>
      </c>
      <c r="C832" s="149" t="s">
        <v>155</v>
      </c>
      <c r="D832" s="149" t="s">
        <v>3724</v>
      </c>
      <c r="E832" s="149" t="s">
        <v>3725</v>
      </c>
      <c r="F832" s="158" t="str">
        <f t="shared" si="135"/>
        <v>Video</v>
      </c>
      <c r="G832" s="187">
        <v>0</v>
      </c>
      <c r="H832" s="150"/>
      <c r="I832" s="184">
        <v>46.78</v>
      </c>
      <c r="J832" s="150"/>
      <c r="K832" s="151">
        <v>26.515000000000001</v>
      </c>
      <c r="L832" s="152">
        <v>48.257300000000001</v>
      </c>
      <c r="M832" s="152">
        <v>53.03</v>
      </c>
      <c r="N832" s="153" t="s">
        <v>150</v>
      </c>
      <c r="O832" s="154">
        <v>2</v>
      </c>
      <c r="P832" s="153">
        <v>39</v>
      </c>
      <c r="Q832" s="153" t="s">
        <v>147</v>
      </c>
      <c r="R832" s="155">
        <v>12</v>
      </c>
      <c r="S832" s="155">
        <v>1.2</v>
      </c>
      <c r="T832" s="155">
        <v>0.3</v>
      </c>
      <c r="U832" s="154" t="s">
        <v>94</v>
      </c>
      <c r="V832" s="153" t="s">
        <v>89</v>
      </c>
      <c r="W832" s="153" t="s">
        <v>627</v>
      </c>
      <c r="X832" s="151" t="s">
        <v>6378</v>
      </c>
      <c r="Y832" s="151" t="s">
        <v>6378</v>
      </c>
      <c r="Z832" s="156">
        <v>3.0800000000000001E-2</v>
      </c>
      <c r="AA832" s="153" t="s">
        <v>1094</v>
      </c>
      <c r="AB832" s="153" t="s">
        <v>5010</v>
      </c>
      <c r="AC832" s="153" t="s">
        <v>656</v>
      </c>
      <c r="AD832" s="157" t="s">
        <v>3726</v>
      </c>
      <c r="AE832" s="110">
        <v>0</v>
      </c>
      <c r="AF832" s="110">
        <v>111</v>
      </c>
      <c r="AG832" s="112">
        <f t="shared" si="133"/>
        <v>0</v>
      </c>
      <c r="AH832" s="110">
        <f>SUM(AG$4:AG832)</f>
        <v>28</v>
      </c>
      <c r="AI832" s="112">
        <f t="shared" si="131"/>
        <v>0</v>
      </c>
      <c r="AJ832" s="110">
        <f>COUNTIF(AI$4:AI832,"&gt;0")</f>
        <v>141</v>
      </c>
      <c r="AK832" s="110">
        <v>0</v>
      </c>
      <c r="AL832" s="110">
        <v>127</v>
      </c>
      <c r="AM832" s="172" t="str">
        <f>IF(OR(Table1[[#This Row],[Line total ordered for now]]&gt;0,Table1[[#This Row],[Line total ordered for season]]&gt;0),1,"")</f>
        <v/>
      </c>
      <c r="AN832" s="173">
        <f>COUNTIF(AM$4:AM832,"&gt;0")</f>
        <v>0</v>
      </c>
      <c r="AO832" s="173">
        <f>Table1[[#This Row],[ORDER QUANTITY
to be collected BEFORE 31.3.22]]</f>
        <v>0</v>
      </c>
      <c r="AP832" s="174">
        <f t="shared" si="132"/>
        <v>0</v>
      </c>
      <c r="AQ832" s="174">
        <f>IFERROR(INDEX(Retail!H:H,MATCH($D832,Retail!$D:$D,0)),0)</f>
        <v>0</v>
      </c>
      <c r="AR832" s="174">
        <f>IFERROR(INDEX(Retail!J:J,MATCH($D832,Retail!$D:$D,0)),0)</f>
        <v>0</v>
      </c>
      <c r="AS832" s="174">
        <f>IFERROR(INDEX('NEW2022'!H:H,MATCH($D832,'NEW2022'!D:D,0)),0)</f>
        <v>0</v>
      </c>
      <c r="AT832" s="174">
        <f>IFERROR(INDEX('NEW2022'!J:J,MATCH($D832,'NEW2022'!D:D,0)),0)</f>
        <v>0</v>
      </c>
      <c r="AU832" s="174">
        <f>IFERROR(INDEX('Quiet Items'!H:H,MATCH($D832,'Quiet Items'!D:D,0)),0)</f>
        <v>0</v>
      </c>
      <c r="AV832" s="174">
        <f>IFERROR(INDEX('Quiet Items'!J:J,MATCH($D832,'Quiet Items'!D:D,0)),0)</f>
        <v>0</v>
      </c>
      <c r="AW832" s="174">
        <f>IFERROR(INDEX('1.4G'!H:H,MATCH($D832,'1.4G'!D:D,0)),0)</f>
        <v>0</v>
      </c>
      <c r="AX832" s="174">
        <f>IFERROR(INDEX('1.4G'!J:J,MATCH($D832,'1.4G'!D:D,0)),0)</f>
        <v>0</v>
      </c>
      <c r="AY832" s="174">
        <f t="shared" si="136"/>
        <v>0</v>
      </c>
      <c r="AZ832" s="174">
        <f t="shared" si="137"/>
        <v>0</v>
      </c>
      <c r="BA832" s="175">
        <f>IFERROR(Table1[[#This Row],[Line total ordered for now]]*Table1[[#This Row],[GUARANTEED PRICE
for STOCK orders collected before 31.3.22]],0)</f>
        <v>0</v>
      </c>
      <c r="BB832" s="175">
        <f t="shared" si="134"/>
        <v>0</v>
      </c>
      <c r="BC832" s="176">
        <f>(AZ832+Table1[[#This Row],[Line total ordered for now]])*Z832</f>
        <v>0</v>
      </c>
      <c r="BD832" s="200">
        <v>45.075499999999998</v>
      </c>
      <c r="BE832" s="65"/>
      <c r="BF832" s="65"/>
      <c r="BG832" s="65"/>
      <c r="BH832" s="65"/>
      <c r="BI832" s="65"/>
      <c r="BJ832" s="65"/>
      <c r="BK832" s="65"/>
      <c r="BL832" s="55"/>
      <c r="BM832"/>
      <c r="BN832"/>
      <c r="BO832"/>
      <c r="BP832"/>
      <c r="BQ832"/>
      <c r="BR832"/>
      <c r="BS832"/>
      <c r="BT832"/>
    </row>
    <row r="833" spans="1:72" ht="15.75">
      <c r="A833" s="202">
        <v>829</v>
      </c>
      <c r="B833" s="68" t="s">
        <v>6378</v>
      </c>
      <c r="C833" s="149" t="s">
        <v>155</v>
      </c>
      <c r="D833" s="149" t="s">
        <v>3113</v>
      </c>
      <c r="E833" s="149" t="s">
        <v>3114</v>
      </c>
      <c r="F833" s="158" t="str">
        <f t="shared" si="135"/>
        <v>Video</v>
      </c>
      <c r="G833" s="187">
        <v>0</v>
      </c>
      <c r="H833" s="150"/>
      <c r="I833" s="184">
        <v>46.78</v>
      </c>
      <c r="J833" s="150"/>
      <c r="K833" s="151">
        <v>26.83821194194174</v>
      </c>
      <c r="L833" s="152">
        <v>48.845545734333967</v>
      </c>
      <c r="M833" s="152">
        <v>53.67642388388348</v>
      </c>
      <c r="N833" s="153" t="s">
        <v>150</v>
      </c>
      <c r="O833" s="154">
        <v>2</v>
      </c>
      <c r="P833" s="153">
        <v>37</v>
      </c>
      <c r="Q833" s="153" t="s">
        <v>147</v>
      </c>
      <c r="R833" s="155">
        <v>12</v>
      </c>
      <c r="S833" s="155">
        <v>1.2</v>
      </c>
      <c r="T833" s="155">
        <v>0.3</v>
      </c>
      <c r="U833" s="154" t="s">
        <v>94</v>
      </c>
      <c r="V833" s="153" t="s">
        <v>89</v>
      </c>
      <c r="W833" s="153" t="s">
        <v>627</v>
      </c>
      <c r="X833" s="151" t="s">
        <v>6378</v>
      </c>
      <c r="Y833" s="151" t="s">
        <v>6378</v>
      </c>
      <c r="Z833" s="156">
        <v>3.0800000000000001E-2</v>
      </c>
      <c r="AA833" s="153" t="s">
        <v>1094</v>
      </c>
      <c r="AB833" s="153" t="s">
        <v>4945</v>
      </c>
      <c r="AC833" s="153" t="s">
        <v>785</v>
      </c>
      <c r="AD833" s="157" t="s">
        <v>3115</v>
      </c>
      <c r="AE833" s="110">
        <v>0</v>
      </c>
      <c r="AF833" s="110">
        <v>111</v>
      </c>
      <c r="AG833" s="112">
        <f t="shared" si="133"/>
        <v>0</v>
      </c>
      <c r="AH833" s="110">
        <f>SUM(AG$4:AG833)</f>
        <v>28</v>
      </c>
      <c r="AI833" s="112">
        <f t="shared" si="131"/>
        <v>0</v>
      </c>
      <c r="AJ833" s="110">
        <f>COUNTIF(AI$4:AI833,"&gt;0")</f>
        <v>141</v>
      </c>
      <c r="AK833" s="110">
        <v>0</v>
      </c>
      <c r="AL833" s="110">
        <v>127</v>
      </c>
      <c r="AM833" s="172" t="str">
        <f>IF(OR(Table1[[#This Row],[Line total ordered for now]]&gt;0,Table1[[#This Row],[Line total ordered for season]]&gt;0),1,"")</f>
        <v/>
      </c>
      <c r="AN833" s="173">
        <f>COUNTIF(AM$4:AM833,"&gt;0")</f>
        <v>0</v>
      </c>
      <c r="AO833" s="173">
        <f>Table1[[#This Row],[ORDER QUANTITY
to be collected BEFORE 31.3.22]]</f>
        <v>0</v>
      </c>
      <c r="AP833" s="174">
        <f t="shared" si="132"/>
        <v>0</v>
      </c>
      <c r="AQ833" s="174">
        <f>IFERROR(INDEX(Retail!H:H,MATCH($D833,Retail!$D:$D,0)),0)</f>
        <v>0</v>
      </c>
      <c r="AR833" s="174">
        <f>IFERROR(INDEX(Retail!J:J,MATCH($D833,Retail!$D:$D,0)),0)</f>
        <v>0</v>
      </c>
      <c r="AS833" s="174">
        <f>IFERROR(INDEX('NEW2022'!H:H,MATCH($D833,'NEW2022'!D:D,0)),0)</f>
        <v>0</v>
      </c>
      <c r="AT833" s="174">
        <f>IFERROR(INDEX('NEW2022'!J:J,MATCH($D833,'NEW2022'!D:D,0)),0)</f>
        <v>0</v>
      </c>
      <c r="AU833" s="174">
        <f>IFERROR(INDEX('Quiet Items'!H:H,MATCH($D833,'Quiet Items'!D:D,0)),0)</f>
        <v>0</v>
      </c>
      <c r="AV833" s="174">
        <f>IFERROR(INDEX('Quiet Items'!J:J,MATCH($D833,'Quiet Items'!D:D,0)),0)</f>
        <v>0</v>
      </c>
      <c r="AW833" s="174">
        <f>IFERROR(INDEX('1.4G'!H:H,MATCH($D833,'1.4G'!D:D,0)),0)</f>
        <v>0</v>
      </c>
      <c r="AX833" s="174">
        <f>IFERROR(INDEX('1.4G'!J:J,MATCH($D833,'1.4G'!D:D,0)),0)</f>
        <v>0</v>
      </c>
      <c r="AY833" s="174">
        <f t="shared" si="136"/>
        <v>0</v>
      </c>
      <c r="AZ833" s="174">
        <f t="shared" si="137"/>
        <v>0</v>
      </c>
      <c r="BA833" s="175">
        <f>IFERROR(Table1[[#This Row],[Line total ordered for now]]*Table1[[#This Row],[GUARANTEED PRICE
for STOCK orders collected before 31.3.22]],0)</f>
        <v>0</v>
      </c>
      <c r="BB833" s="175">
        <f t="shared" si="134"/>
        <v>0</v>
      </c>
      <c r="BC833" s="176">
        <f>(AZ833+Table1[[#This Row],[Line total ordered for now]])*Z833</f>
        <v>0</v>
      </c>
      <c r="BD833" s="200">
        <v>45.624960301300959</v>
      </c>
      <c r="BE833" s="65"/>
      <c r="BF833" s="65"/>
      <c r="BG833" s="65"/>
      <c r="BH833" s="65"/>
      <c r="BI833" s="65"/>
      <c r="BJ833" s="65"/>
      <c r="BK833" s="65"/>
      <c r="BL833" s="55"/>
      <c r="BM833"/>
      <c r="BN833"/>
      <c r="BO833"/>
      <c r="BP833"/>
      <c r="BQ833"/>
      <c r="BR833"/>
      <c r="BS833"/>
      <c r="BT833"/>
    </row>
    <row r="834" spans="1:72" ht="15.75">
      <c r="A834" s="202">
        <v>830</v>
      </c>
      <c r="B834" s="68" t="s">
        <v>6378</v>
      </c>
      <c r="C834" s="149" t="s">
        <v>155</v>
      </c>
      <c r="D834" s="149" t="s">
        <v>684</v>
      </c>
      <c r="E834" s="149" t="s">
        <v>2619</v>
      </c>
      <c r="F834" s="158" t="str">
        <f t="shared" si="135"/>
        <v>Video</v>
      </c>
      <c r="G834" s="187">
        <v>0</v>
      </c>
      <c r="H834" s="150"/>
      <c r="I834" s="184">
        <v>50.71</v>
      </c>
      <c r="J834" s="150"/>
      <c r="K834" s="151">
        <v>26.853760002991546</v>
      </c>
      <c r="L834" s="152">
        <v>51.724200000000003</v>
      </c>
      <c r="M834" s="152">
        <v>53.707520005983092</v>
      </c>
      <c r="N834" s="153" t="s">
        <v>150</v>
      </c>
      <c r="O834" s="154">
        <v>2</v>
      </c>
      <c r="P834" s="153">
        <v>38</v>
      </c>
      <c r="Q834" s="153" t="s">
        <v>147</v>
      </c>
      <c r="R834" s="155">
        <v>12</v>
      </c>
      <c r="S834" s="155">
        <v>1.2</v>
      </c>
      <c r="T834" s="155">
        <v>0.3</v>
      </c>
      <c r="U834" s="154" t="s">
        <v>94</v>
      </c>
      <c r="V834" s="153" t="s">
        <v>89</v>
      </c>
      <c r="W834" s="153" t="s">
        <v>627</v>
      </c>
      <c r="X834" s="151" t="s">
        <v>6378</v>
      </c>
      <c r="Y834" s="151" t="s">
        <v>6378</v>
      </c>
      <c r="Z834" s="156">
        <v>3.0800000000000001E-2</v>
      </c>
      <c r="AA834" s="153" t="s">
        <v>1094</v>
      </c>
      <c r="AB834" s="153" t="s">
        <v>5895</v>
      </c>
      <c r="AC834" s="153" t="s">
        <v>4902</v>
      </c>
      <c r="AD834" s="157" t="s">
        <v>2620</v>
      </c>
      <c r="AE834" s="110">
        <v>0</v>
      </c>
      <c r="AF834" s="110">
        <v>111</v>
      </c>
      <c r="AG834" s="112">
        <f t="shared" si="133"/>
        <v>0</v>
      </c>
      <c r="AH834" s="110">
        <f>SUM(AG$4:AG834)</f>
        <v>28</v>
      </c>
      <c r="AI834" s="112">
        <f t="shared" si="131"/>
        <v>0</v>
      </c>
      <c r="AJ834" s="110">
        <f>COUNTIF(AI$4:AI834,"&gt;0")</f>
        <v>141</v>
      </c>
      <c r="AK834" s="110">
        <v>0</v>
      </c>
      <c r="AL834" s="110">
        <v>127</v>
      </c>
      <c r="AM834" s="172" t="str">
        <f>IF(OR(Table1[[#This Row],[Line total ordered for now]]&gt;0,Table1[[#This Row],[Line total ordered for season]]&gt;0),1,"")</f>
        <v/>
      </c>
      <c r="AN834" s="173">
        <f>COUNTIF(AM$4:AM834,"&gt;0")</f>
        <v>0</v>
      </c>
      <c r="AO834" s="173">
        <f>Table1[[#This Row],[ORDER QUANTITY
to be collected BEFORE 31.3.22]]</f>
        <v>0</v>
      </c>
      <c r="AP834" s="174">
        <f t="shared" si="132"/>
        <v>0</v>
      </c>
      <c r="AQ834" s="174">
        <f>IFERROR(INDEX(Retail!H:H,MATCH($D834,Retail!$D:$D,0)),0)</f>
        <v>0</v>
      </c>
      <c r="AR834" s="174">
        <f>IFERROR(INDEX(Retail!J:J,MATCH($D834,Retail!$D:$D,0)),0)</f>
        <v>0</v>
      </c>
      <c r="AS834" s="174">
        <f>IFERROR(INDEX('NEW2022'!H:H,MATCH($D834,'NEW2022'!D:D,0)),0)</f>
        <v>0</v>
      </c>
      <c r="AT834" s="174">
        <f>IFERROR(INDEX('NEW2022'!J:J,MATCH($D834,'NEW2022'!D:D,0)),0)</f>
        <v>0</v>
      </c>
      <c r="AU834" s="174">
        <f>IFERROR(INDEX('Quiet Items'!H:H,MATCH($D834,'Quiet Items'!D:D,0)),0)</f>
        <v>0</v>
      </c>
      <c r="AV834" s="174">
        <f>IFERROR(INDEX('Quiet Items'!J:J,MATCH($D834,'Quiet Items'!D:D,0)),0)</f>
        <v>0</v>
      </c>
      <c r="AW834" s="174">
        <f>IFERROR(INDEX('1.4G'!H:H,MATCH($D834,'1.4G'!D:D,0)),0)</f>
        <v>0</v>
      </c>
      <c r="AX834" s="174">
        <f>IFERROR(INDEX('1.4G'!J:J,MATCH($D834,'1.4G'!D:D,0)),0)</f>
        <v>0</v>
      </c>
      <c r="AY834" s="174">
        <f t="shared" si="136"/>
        <v>0</v>
      </c>
      <c r="AZ834" s="174">
        <f t="shared" si="137"/>
        <v>0</v>
      </c>
      <c r="BA834" s="175">
        <f>IFERROR(Table1[[#This Row],[Line total ordered for now]]*Table1[[#This Row],[GUARANTEED PRICE
for STOCK orders collected before 31.3.22]],0)</f>
        <v>0</v>
      </c>
      <c r="BB834" s="175">
        <f t="shared" si="134"/>
        <v>0</v>
      </c>
      <c r="BC834" s="176">
        <f>(AZ834+Table1[[#This Row],[Line total ordered for now]])*Z834</f>
        <v>0</v>
      </c>
      <c r="BD834" s="200">
        <v>45.651392005085626</v>
      </c>
      <c r="BE834" s="65"/>
      <c r="BF834" s="65"/>
      <c r="BG834" s="65"/>
      <c r="BH834" s="65"/>
      <c r="BI834" s="65"/>
      <c r="BJ834" s="65"/>
      <c r="BK834" s="65"/>
      <c r="BL834" s="55"/>
      <c r="BM834"/>
      <c r="BN834"/>
      <c r="BO834"/>
      <c r="BP834"/>
      <c r="BQ834"/>
      <c r="BR834"/>
      <c r="BS834"/>
      <c r="BT834"/>
    </row>
    <row r="835" spans="1:72" ht="15.75">
      <c r="A835" s="202">
        <v>831</v>
      </c>
      <c r="B835" s="68" t="s">
        <v>6378</v>
      </c>
      <c r="C835" s="149" t="s">
        <v>155</v>
      </c>
      <c r="D835" s="149" t="s">
        <v>1626</v>
      </c>
      <c r="E835" s="149" t="s">
        <v>1627</v>
      </c>
      <c r="F835" s="158" t="str">
        <f t="shared" si="135"/>
        <v/>
      </c>
      <c r="G835" s="187">
        <v>7</v>
      </c>
      <c r="H835" s="150"/>
      <c r="I835" s="184">
        <v>48.16</v>
      </c>
      <c r="J835" s="150"/>
      <c r="K835" s="151">
        <v>27.294999999999998</v>
      </c>
      <c r="L835" s="152">
        <v>49.676899999999996</v>
      </c>
      <c r="M835" s="152">
        <v>54.589999999999996</v>
      </c>
      <c r="N835" s="153" t="s">
        <v>150</v>
      </c>
      <c r="O835" s="154">
        <v>2</v>
      </c>
      <c r="P835" s="153">
        <v>35</v>
      </c>
      <c r="Q835" s="153" t="s">
        <v>147</v>
      </c>
      <c r="R835" s="155">
        <v>12</v>
      </c>
      <c r="S835" s="155">
        <v>1.6</v>
      </c>
      <c r="T835" s="155">
        <v>0.3</v>
      </c>
      <c r="U835" s="154" t="s">
        <v>94</v>
      </c>
      <c r="V835" s="153" t="s">
        <v>89</v>
      </c>
      <c r="W835" s="153" t="s">
        <v>627</v>
      </c>
      <c r="X835" s="151" t="s">
        <v>6378</v>
      </c>
      <c r="Y835" s="151" t="s">
        <v>6378</v>
      </c>
      <c r="Z835" s="156">
        <v>2.3300000000000001E-2</v>
      </c>
      <c r="AA835" s="153" t="s">
        <v>1094</v>
      </c>
      <c r="AB835" s="153" t="s">
        <v>5139</v>
      </c>
      <c r="AC835" s="153" t="s">
        <v>2412</v>
      </c>
      <c r="AD835" s="157">
        <v>0</v>
      </c>
      <c r="AE835" s="110">
        <v>0</v>
      </c>
      <c r="AF835" s="110">
        <v>111</v>
      </c>
      <c r="AG835" s="112">
        <f t="shared" si="133"/>
        <v>0</v>
      </c>
      <c r="AH835" s="110">
        <f>SUM(AG$4:AG835)</f>
        <v>28</v>
      </c>
      <c r="AI835" s="112">
        <f t="shared" si="131"/>
        <v>0</v>
      </c>
      <c r="AJ835" s="110">
        <f>COUNTIF(AI$4:AI835,"&gt;0")</f>
        <v>141</v>
      </c>
      <c r="AK835" s="110">
        <v>0</v>
      </c>
      <c r="AL835" s="110">
        <v>127</v>
      </c>
      <c r="AM835" s="172" t="str">
        <f>IF(OR(Table1[[#This Row],[Line total ordered for now]]&gt;0,Table1[[#This Row],[Line total ordered for season]]&gt;0),1,"")</f>
        <v/>
      </c>
      <c r="AN835" s="173">
        <f>COUNTIF(AM$4:AM835,"&gt;0")</f>
        <v>0</v>
      </c>
      <c r="AO835" s="173">
        <f>Table1[[#This Row],[ORDER QUANTITY
to be collected BEFORE 31.3.22]]</f>
        <v>0</v>
      </c>
      <c r="AP835" s="174">
        <f t="shared" si="132"/>
        <v>0</v>
      </c>
      <c r="AQ835" s="174">
        <f>IFERROR(INDEX(Retail!H:H,MATCH($D835,Retail!$D:$D,0)),0)</f>
        <v>0</v>
      </c>
      <c r="AR835" s="174">
        <f>IFERROR(INDEX(Retail!J:J,MATCH($D835,Retail!$D:$D,0)),0)</f>
        <v>0</v>
      </c>
      <c r="AS835" s="174">
        <f>IFERROR(INDEX('NEW2022'!H:H,MATCH($D835,'NEW2022'!D:D,0)),0)</f>
        <v>0</v>
      </c>
      <c r="AT835" s="174">
        <f>IFERROR(INDEX('NEW2022'!J:J,MATCH($D835,'NEW2022'!D:D,0)),0)</f>
        <v>0</v>
      </c>
      <c r="AU835" s="174">
        <f>IFERROR(INDEX('Quiet Items'!H:H,MATCH($D835,'Quiet Items'!D:D,0)),0)</f>
        <v>0</v>
      </c>
      <c r="AV835" s="174">
        <f>IFERROR(INDEX('Quiet Items'!J:J,MATCH($D835,'Quiet Items'!D:D,0)),0)</f>
        <v>0</v>
      </c>
      <c r="AW835" s="174">
        <f>IFERROR(INDEX('1.4G'!H:H,MATCH($D835,'1.4G'!D:D,0)),0)</f>
        <v>0</v>
      </c>
      <c r="AX835" s="174">
        <f>IFERROR(INDEX('1.4G'!J:J,MATCH($D835,'1.4G'!D:D,0)),0)</f>
        <v>0</v>
      </c>
      <c r="AY835" s="174">
        <f t="shared" si="136"/>
        <v>0</v>
      </c>
      <c r="AZ835" s="174">
        <f t="shared" si="137"/>
        <v>0</v>
      </c>
      <c r="BA835" s="175">
        <f>IFERROR(Table1[[#This Row],[Line total ordered for now]]*Table1[[#This Row],[GUARANTEED PRICE
for STOCK orders collected before 31.3.22]],0)</f>
        <v>0</v>
      </c>
      <c r="BB835" s="175">
        <f t="shared" si="134"/>
        <v>0</v>
      </c>
      <c r="BC835" s="176">
        <f>(AZ835+Table1[[#This Row],[Line total ordered for now]])*Z835</f>
        <v>0</v>
      </c>
      <c r="BD835" s="200">
        <v>46.401499999999999</v>
      </c>
      <c r="BE835" s="65"/>
      <c r="BF835" s="65"/>
      <c r="BG835" s="65"/>
      <c r="BH835" s="65"/>
      <c r="BI835" s="65"/>
      <c r="BJ835" s="65"/>
      <c r="BK835" s="65"/>
      <c r="BL835" s="55"/>
      <c r="BM835"/>
      <c r="BN835"/>
      <c r="BO835"/>
      <c r="BP835"/>
      <c r="BQ835"/>
      <c r="BR835"/>
      <c r="BS835"/>
      <c r="BT835"/>
    </row>
    <row r="836" spans="1:72" ht="15.75">
      <c r="A836" s="202">
        <v>832</v>
      </c>
      <c r="B836" s="68" t="s">
        <v>6378</v>
      </c>
      <c r="C836" s="149" t="s">
        <v>155</v>
      </c>
      <c r="D836" s="149" t="s">
        <v>4595</v>
      </c>
      <c r="E836" s="149" t="s">
        <v>4596</v>
      </c>
      <c r="F836" s="158" t="str">
        <f t="shared" si="135"/>
        <v>Video</v>
      </c>
      <c r="G836" s="187">
        <v>0</v>
      </c>
      <c r="H836" s="150"/>
      <c r="I836" s="184">
        <v>98.4</v>
      </c>
      <c r="J836" s="150"/>
      <c r="K836" s="151">
        <v>27.885000000000002</v>
      </c>
      <c r="L836" s="152">
        <v>101.5014</v>
      </c>
      <c r="M836" s="152">
        <v>111.54</v>
      </c>
      <c r="N836" s="153" t="s">
        <v>150</v>
      </c>
      <c r="O836" s="154">
        <v>4</v>
      </c>
      <c r="P836" s="153">
        <v>4</v>
      </c>
      <c r="Q836" s="153" t="s">
        <v>147</v>
      </c>
      <c r="R836" s="155">
        <v>20</v>
      </c>
      <c r="S836" s="155">
        <v>3.4</v>
      </c>
      <c r="T836" s="155">
        <v>0.3</v>
      </c>
      <c r="U836" s="154" t="s">
        <v>94</v>
      </c>
      <c r="V836" s="153" t="s">
        <v>89</v>
      </c>
      <c r="W836" s="153" t="s">
        <v>627</v>
      </c>
      <c r="X836" s="151" t="s">
        <v>6378</v>
      </c>
      <c r="Y836" s="151" t="s">
        <v>6378</v>
      </c>
      <c r="Z836" s="156">
        <v>5.5399999999999998E-2</v>
      </c>
      <c r="AA836" s="153" t="s">
        <v>1094</v>
      </c>
      <c r="AB836" s="153" t="s">
        <v>5117</v>
      </c>
      <c r="AC836" s="153" t="s">
        <v>149</v>
      </c>
      <c r="AD836" s="157" t="s">
        <v>4597</v>
      </c>
      <c r="AE836" s="110">
        <v>0</v>
      </c>
      <c r="AF836" s="110">
        <v>111</v>
      </c>
      <c r="AG836" s="112">
        <f t="shared" si="133"/>
        <v>0</v>
      </c>
      <c r="AH836" s="110">
        <f>SUM(AG$4:AG836)</f>
        <v>28</v>
      </c>
      <c r="AI836" s="112">
        <f t="shared" ref="AI836:AI899" si="144">IF(RIGHT(E836,6)="retail",1,0)</f>
        <v>0</v>
      </c>
      <c r="AJ836" s="110">
        <f>COUNTIF(AI$4:AI836,"&gt;0")</f>
        <v>141</v>
      </c>
      <c r="AK836" s="110">
        <v>0</v>
      </c>
      <c r="AL836" s="110">
        <v>127</v>
      </c>
      <c r="AM836" s="172" t="str">
        <f>IF(OR(Table1[[#This Row],[Line total ordered for now]]&gt;0,Table1[[#This Row],[Line total ordered for season]]&gt;0),1,"")</f>
        <v/>
      </c>
      <c r="AN836" s="173">
        <f>COUNTIF(AM$4:AM836,"&gt;0")</f>
        <v>0</v>
      </c>
      <c r="AO836" s="173">
        <f>Table1[[#This Row],[ORDER QUANTITY
to be collected BEFORE 31.3.22]]</f>
        <v>0</v>
      </c>
      <c r="AP836" s="174">
        <f t="shared" ref="AP836:AP899" si="145">J836</f>
        <v>0</v>
      </c>
      <c r="AQ836" s="174">
        <f>IFERROR(INDEX(Retail!H:H,MATCH($D836,Retail!$D:$D,0)),0)</f>
        <v>0</v>
      </c>
      <c r="AR836" s="174">
        <f>IFERROR(INDEX(Retail!J:J,MATCH($D836,Retail!$D:$D,0)),0)</f>
        <v>0</v>
      </c>
      <c r="AS836" s="174">
        <f>IFERROR(INDEX('NEW2022'!H:H,MATCH($D836,'NEW2022'!D:D,0)),0)</f>
        <v>0</v>
      </c>
      <c r="AT836" s="174">
        <f>IFERROR(INDEX('NEW2022'!J:J,MATCH($D836,'NEW2022'!D:D,0)),0)</f>
        <v>0</v>
      </c>
      <c r="AU836" s="174">
        <f>IFERROR(INDEX('Quiet Items'!H:H,MATCH($D836,'Quiet Items'!D:D,0)),0)</f>
        <v>0</v>
      </c>
      <c r="AV836" s="174">
        <f>IFERROR(INDEX('Quiet Items'!J:J,MATCH($D836,'Quiet Items'!D:D,0)),0)</f>
        <v>0</v>
      </c>
      <c r="AW836" s="174">
        <f>IFERROR(INDEX('1.4G'!H:H,MATCH($D836,'1.4G'!D:D,0)),0)</f>
        <v>0</v>
      </c>
      <c r="AX836" s="174">
        <f>IFERROR(INDEX('1.4G'!J:J,MATCH($D836,'1.4G'!D:D,0)),0)</f>
        <v>0</v>
      </c>
      <c r="AY836" s="174">
        <f t="shared" si="136"/>
        <v>0</v>
      </c>
      <c r="AZ836" s="174">
        <f t="shared" si="137"/>
        <v>0</v>
      </c>
      <c r="BA836" s="175">
        <f>IFERROR(Table1[[#This Row],[Line total ordered for now]]*Table1[[#This Row],[GUARANTEED PRICE
for STOCK orders collected before 31.3.22]],0)</f>
        <v>0</v>
      </c>
      <c r="BB836" s="175">
        <f t="shared" si="134"/>
        <v>0</v>
      </c>
      <c r="BC836" s="176">
        <f>(AZ836+Table1[[#This Row],[Line total ordered for now]])*Z836</f>
        <v>0</v>
      </c>
      <c r="BD836" s="200">
        <v>94.808999999999997</v>
      </c>
      <c r="BE836" s="65"/>
      <c r="BF836" s="65"/>
      <c r="BG836" s="65"/>
      <c r="BH836" s="65"/>
      <c r="BI836" s="65"/>
      <c r="BJ836" s="65"/>
      <c r="BK836" s="65"/>
      <c r="BL836" s="55"/>
      <c r="BM836"/>
      <c r="BN836"/>
      <c r="BO836"/>
      <c r="BP836"/>
      <c r="BQ836"/>
      <c r="BR836"/>
      <c r="BS836"/>
      <c r="BT836"/>
    </row>
    <row r="837" spans="1:72" ht="15.75">
      <c r="A837" s="202">
        <v>833</v>
      </c>
      <c r="B837" s="68" t="s">
        <v>6378</v>
      </c>
      <c r="C837" s="149" t="s">
        <v>155</v>
      </c>
      <c r="D837" s="149" t="s">
        <v>683</v>
      </c>
      <c r="E837" s="149" t="s">
        <v>4976</v>
      </c>
      <c r="F837" s="158" t="str">
        <f t="shared" si="135"/>
        <v>Video</v>
      </c>
      <c r="G837" s="187">
        <v>18</v>
      </c>
      <c r="H837" s="150"/>
      <c r="I837" s="184">
        <v>50.71</v>
      </c>
      <c r="J837" s="150"/>
      <c r="K837" s="151">
        <v>28.74</v>
      </c>
      <c r="L837" s="152">
        <v>52.306799999999996</v>
      </c>
      <c r="M837" s="152">
        <v>57.48</v>
      </c>
      <c r="N837" s="153" t="s">
        <v>150</v>
      </c>
      <c r="O837" s="154">
        <v>2</v>
      </c>
      <c r="P837" s="153">
        <v>34</v>
      </c>
      <c r="Q837" s="153" t="s">
        <v>147</v>
      </c>
      <c r="R837" s="155">
        <v>12</v>
      </c>
      <c r="S837" s="155">
        <v>1.2</v>
      </c>
      <c r="T837" s="155">
        <v>0.3</v>
      </c>
      <c r="U837" s="154" t="s">
        <v>94</v>
      </c>
      <c r="V837" s="153" t="s">
        <v>89</v>
      </c>
      <c r="W837" s="153" t="s">
        <v>627</v>
      </c>
      <c r="X837" s="151" t="s">
        <v>6378</v>
      </c>
      <c r="Y837" s="151" t="s">
        <v>6378</v>
      </c>
      <c r="Z837" s="156">
        <v>3.0800000000000001E-2</v>
      </c>
      <c r="AA837" s="153" t="s">
        <v>1094</v>
      </c>
      <c r="AB837" s="153" t="s">
        <v>4977</v>
      </c>
      <c r="AC837" s="153" t="s">
        <v>4902</v>
      </c>
      <c r="AD837" s="157" t="s">
        <v>2447</v>
      </c>
      <c r="AE837" s="110">
        <v>0</v>
      </c>
      <c r="AF837" s="110">
        <v>111</v>
      </c>
      <c r="AG837" s="112">
        <f t="shared" ref="AG837:AG900" si="146">IF(OR(B837="NEW2021",B837="NEW2022"),1,0)</f>
        <v>0</v>
      </c>
      <c r="AH837" s="110">
        <f>SUM(AG$4:AG837)</f>
        <v>28</v>
      </c>
      <c r="AI837" s="112">
        <f t="shared" si="144"/>
        <v>0</v>
      </c>
      <c r="AJ837" s="110">
        <f>COUNTIF(AI$4:AI837,"&gt;0")</f>
        <v>141</v>
      </c>
      <c r="AK837" s="110">
        <v>0</v>
      </c>
      <c r="AL837" s="110">
        <v>127</v>
      </c>
      <c r="AM837" s="172" t="str">
        <f>IF(OR(Table1[[#This Row],[Line total ordered for now]]&gt;0,Table1[[#This Row],[Line total ordered for season]]&gt;0),1,"")</f>
        <v/>
      </c>
      <c r="AN837" s="173">
        <f>COUNTIF(AM$4:AM837,"&gt;0")</f>
        <v>0</v>
      </c>
      <c r="AO837" s="173">
        <f>Table1[[#This Row],[ORDER QUANTITY
to be collected BEFORE 31.3.22]]</f>
        <v>0</v>
      </c>
      <c r="AP837" s="174">
        <f t="shared" si="145"/>
        <v>0</v>
      </c>
      <c r="AQ837" s="174">
        <f>IFERROR(INDEX(Retail!H:H,MATCH($D837,Retail!$D:$D,0)),0)</f>
        <v>0</v>
      </c>
      <c r="AR837" s="174">
        <f>IFERROR(INDEX(Retail!J:J,MATCH($D837,Retail!$D:$D,0)),0)</f>
        <v>0</v>
      </c>
      <c r="AS837" s="174">
        <f>IFERROR(INDEX('NEW2022'!H:H,MATCH($D837,'NEW2022'!D:D,0)),0)</f>
        <v>0</v>
      </c>
      <c r="AT837" s="174">
        <f>IFERROR(INDEX('NEW2022'!J:J,MATCH($D837,'NEW2022'!D:D,0)),0)</f>
        <v>0</v>
      </c>
      <c r="AU837" s="174">
        <f>IFERROR(INDEX('Quiet Items'!H:H,MATCH($D837,'Quiet Items'!D:D,0)),0)</f>
        <v>0</v>
      </c>
      <c r="AV837" s="174">
        <f>IFERROR(INDEX('Quiet Items'!J:J,MATCH($D837,'Quiet Items'!D:D,0)),0)</f>
        <v>0</v>
      </c>
      <c r="AW837" s="174">
        <f>IFERROR(INDEX('1.4G'!H:H,MATCH($D837,'1.4G'!D:D,0)),0)</f>
        <v>0</v>
      </c>
      <c r="AX837" s="174">
        <f>IFERROR(INDEX('1.4G'!J:J,MATCH($D837,'1.4G'!D:D,0)),0)</f>
        <v>0</v>
      </c>
      <c r="AY837" s="174">
        <f t="shared" si="136"/>
        <v>0</v>
      </c>
      <c r="AZ837" s="174">
        <f t="shared" si="137"/>
        <v>0</v>
      </c>
      <c r="BA837" s="175">
        <f>IFERROR(Table1[[#This Row],[Line total ordered for now]]*Table1[[#This Row],[GUARANTEED PRICE
for STOCK orders collected before 31.3.22]],0)</f>
        <v>0</v>
      </c>
      <c r="BB837" s="175">
        <f t="shared" ref="BB837:BB900" si="147">AZ837*L837</f>
        <v>0</v>
      </c>
      <c r="BC837" s="176">
        <f>(AZ837+Table1[[#This Row],[Line total ordered for now]])*Z837</f>
        <v>0</v>
      </c>
      <c r="BD837" s="200">
        <v>48.857999999999997</v>
      </c>
      <c r="BE837" s="65"/>
      <c r="BF837" s="65"/>
      <c r="BG837" s="65"/>
      <c r="BH837" s="65"/>
      <c r="BI837" s="65"/>
      <c r="BJ837" s="65"/>
      <c r="BK837" s="65"/>
      <c r="BL837" s="55"/>
      <c r="BM837"/>
      <c r="BN837"/>
      <c r="BO837"/>
      <c r="BP837"/>
      <c r="BQ837"/>
      <c r="BR837"/>
      <c r="BS837"/>
      <c r="BT837"/>
    </row>
    <row r="838" spans="1:72" ht="15.75">
      <c r="A838" s="202">
        <v>834</v>
      </c>
      <c r="B838" s="68" t="s">
        <v>6378</v>
      </c>
      <c r="C838" s="149" t="s">
        <v>155</v>
      </c>
      <c r="D838" s="149" t="s">
        <v>6226</v>
      </c>
      <c r="E838" s="149" t="s">
        <v>6227</v>
      </c>
      <c r="F838" s="158" t="str">
        <f t="shared" si="135"/>
        <v>Video</v>
      </c>
      <c r="G838" s="187">
        <v>0</v>
      </c>
      <c r="H838" s="150"/>
      <c r="I838" s="184">
        <v>29.3</v>
      </c>
      <c r="J838" s="150"/>
      <c r="K838" s="151">
        <v>29.3</v>
      </c>
      <c r="L838" s="152">
        <v>27.84</v>
      </c>
      <c r="M838" s="152">
        <v>29.3</v>
      </c>
      <c r="N838" s="153" t="s">
        <v>150</v>
      </c>
      <c r="O838" s="154">
        <v>1</v>
      </c>
      <c r="P838" s="153">
        <v>60</v>
      </c>
      <c r="Q838" s="153" t="s">
        <v>147</v>
      </c>
      <c r="R838" s="155">
        <v>6</v>
      </c>
      <c r="S838" s="155">
        <v>0.78</v>
      </c>
      <c r="T838" s="155">
        <v>0</v>
      </c>
      <c r="U838" s="154" t="s">
        <v>95</v>
      </c>
      <c r="V838" s="153" t="s">
        <v>88</v>
      </c>
      <c r="W838" s="153" t="s">
        <v>169</v>
      </c>
      <c r="X838" s="151">
        <v>107.99</v>
      </c>
      <c r="Y838" s="151">
        <v>89.99</v>
      </c>
      <c r="Z838" s="156">
        <v>1.2E-2</v>
      </c>
      <c r="AA838" s="153">
        <v>0</v>
      </c>
      <c r="AB838" s="153" t="s">
        <v>6229</v>
      </c>
      <c r="AC838" s="153">
        <v>0</v>
      </c>
      <c r="AD838" s="157" t="s">
        <v>6228</v>
      </c>
      <c r="AE838" s="110">
        <v>0</v>
      </c>
      <c r="AF838" s="110">
        <v>111</v>
      </c>
      <c r="AG838" s="112">
        <f t="shared" si="146"/>
        <v>0</v>
      </c>
      <c r="AH838" s="110">
        <f>SUM(AG$4:AG838)</f>
        <v>28</v>
      </c>
      <c r="AI838" s="112">
        <f t="shared" si="144"/>
        <v>1</v>
      </c>
      <c r="AJ838" s="110">
        <f>COUNTIF(AI$4:AI838,"&gt;0")</f>
        <v>142</v>
      </c>
      <c r="AK838" s="110">
        <v>1</v>
      </c>
      <c r="AL838" s="110">
        <v>128</v>
      </c>
      <c r="AM838" s="172" t="str">
        <f>IF(OR(Table1[[#This Row],[Line total ordered for now]]&gt;0,Table1[[#This Row],[Line total ordered for season]]&gt;0),1,"")</f>
        <v/>
      </c>
      <c r="AN838" s="173">
        <f>COUNTIF(AM$4:AM838,"&gt;0")</f>
        <v>0</v>
      </c>
      <c r="AO838" s="173">
        <f>Table1[[#This Row],[ORDER QUANTITY
to be collected BEFORE 31.3.22]]</f>
        <v>0</v>
      </c>
      <c r="AP838" s="174">
        <f t="shared" si="145"/>
        <v>0</v>
      </c>
      <c r="AQ838" s="174">
        <f>IFERROR(INDEX(Retail!H:H,MATCH($D838,Retail!$D:$D,0)),0)</f>
        <v>0</v>
      </c>
      <c r="AR838" s="174">
        <f>IFERROR(INDEX(Retail!J:J,MATCH($D838,Retail!$D:$D,0)),0)</f>
        <v>0</v>
      </c>
      <c r="AS838" s="174">
        <f>IFERROR(INDEX('NEW2022'!H:H,MATCH($D838,'NEW2022'!D:D,0)),0)</f>
        <v>0</v>
      </c>
      <c r="AT838" s="174">
        <f>IFERROR(INDEX('NEW2022'!J:J,MATCH($D838,'NEW2022'!D:D,0)),0)</f>
        <v>0</v>
      </c>
      <c r="AU838" s="174">
        <f>IFERROR(INDEX('Quiet Items'!H:H,MATCH($D838,'Quiet Items'!D:D,0)),0)</f>
        <v>0</v>
      </c>
      <c r="AV838" s="174">
        <f>IFERROR(INDEX('Quiet Items'!J:J,MATCH($D838,'Quiet Items'!D:D,0)),0)</f>
        <v>0</v>
      </c>
      <c r="AW838" s="174">
        <f>IFERROR(INDEX('1.4G'!H:H,MATCH($D838,'1.4G'!D:D,0)),0)</f>
        <v>0</v>
      </c>
      <c r="AX838" s="174">
        <f>IFERROR(INDEX('1.4G'!J:J,MATCH($D838,'1.4G'!D:D,0)),0)</f>
        <v>0</v>
      </c>
      <c r="AY838" s="174">
        <f t="shared" si="136"/>
        <v>0</v>
      </c>
      <c r="AZ838" s="174">
        <f t="shared" si="137"/>
        <v>0</v>
      </c>
      <c r="BA838" s="175">
        <f>IFERROR(Table1[[#This Row],[Line total ordered for now]]*Table1[[#This Row],[GUARANTEED PRICE
for STOCK orders collected before 31.3.22]],0)</f>
        <v>0</v>
      </c>
      <c r="BB838" s="175">
        <f t="shared" si="147"/>
        <v>0</v>
      </c>
      <c r="BC838" s="176">
        <f>(AZ838+Table1[[#This Row],[Line total ordered for now]])*Z838</f>
        <v>0</v>
      </c>
      <c r="BD838" s="200">
        <v>26.37</v>
      </c>
      <c r="BE838" s="65"/>
      <c r="BF838" s="65"/>
      <c r="BG838" s="65"/>
      <c r="BH838" s="65"/>
      <c r="BI838" s="65"/>
      <c r="BJ838" s="65"/>
      <c r="BK838" s="65"/>
      <c r="BL838" s="55"/>
      <c r="BM838"/>
      <c r="BN838"/>
      <c r="BO838"/>
      <c r="BP838"/>
      <c r="BQ838"/>
      <c r="BR838"/>
      <c r="BS838"/>
      <c r="BT838"/>
    </row>
    <row r="839" spans="1:72" ht="15.75">
      <c r="A839" s="202">
        <v>835</v>
      </c>
      <c r="B839" s="68" t="s">
        <v>6378</v>
      </c>
      <c r="C839" s="149" t="s">
        <v>155</v>
      </c>
      <c r="D839" s="149" t="s">
        <v>4238</v>
      </c>
      <c r="E839" s="149" t="s">
        <v>4239</v>
      </c>
      <c r="F839" s="158" t="str">
        <f t="shared" si="135"/>
        <v>Video</v>
      </c>
      <c r="G839" s="187">
        <v>62</v>
      </c>
      <c r="H839" s="150"/>
      <c r="I839" s="184">
        <v>61.79</v>
      </c>
      <c r="J839" s="150"/>
      <c r="K839" s="151">
        <v>34.452586409267006</v>
      </c>
      <c r="L839" s="152">
        <v>62.703707264865955</v>
      </c>
      <c r="M839" s="152">
        <v>68.905172818534012</v>
      </c>
      <c r="N839" s="153" t="s">
        <v>150</v>
      </c>
      <c r="O839" s="154">
        <v>2</v>
      </c>
      <c r="P839" s="153">
        <v>18</v>
      </c>
      <c r="Q839" s="153" t="s">
        <v>147</v>
      </c>
      <c r="R839" s="155">
        <v>11</v>
      </c>
      <c r="S839" s="155">
        <v>1.64</v>
      </c>
      <c r="T839" s="155">
        <v>0.3</v>
      </c>
      <c r="U839" s="154" t="s">
        <v>95</v>
      </c>
      <c r="V839" s="153" t="s">
        <v>88</v>
      </c>
      <c r="W839" s="153" t="s">
        <v>627</v>
      </c>
      <c r="X839" s="151" t="s">
        <v>6378</v>
      </c>
      <c r="Y839" s="151" t="s">
        <v>6378</v>
      </c>
      <c r="Z839" s="156">
        <v>2.7699999999999999E-2</v>
      </c>
      <c r="AA839" s="153" t="s">
        <v>861</v>
      </c>
      <c r="AB839" s="153" t="s">
        <v>5197</v>
      </c>
      <c r="AC839" s="153" t="s">
        <v>2412</v>
      </c>
      <c r="AD839" s="157" t="s">
        <v>4240</v>
      </c>
      <c r="AE839" s="110">
        <v>0</v>
      </c>
      <c r="AF839" s="110">
        <v>111</v>
      </c>
      <c r="AG839" s="112">
        <f t="shared" si="146"/>
        <v>0</v>
      </c>
      <c r="AH839" s="110">
        <f>SUM(AG$4:AG839)</f>
        <v>28</v>
      </c>
      <c r="AI839" s="112">
        <f t="shared" si="144"/>
        <v>0</v>
      </c>
      <c r="AJ839" s="110">
        <f>COUNTIF(AI$4:AI839,"&gt;0")</f>
        <v>142</v>
      </c>
      <c r="AK839" s="110">
        <v>1</v>
      </c>
      <c r="AL839" s="110">
        <v>129</v>
      </c>
      <c r="AM839" s="172" t="str">
        <f>IF(OR(Table1[[#This Row],[Line total ordered for now]]&gt;0,Table1[[#This Row],[Line total ordered for season]]&gt;0),1,"")</f>
        <v/>
      </c>
      <c r="AN839" s="173">
        <f>COUNTIF(AM$4:AM839,"&gt;0")</f>
        <v>0</v>
      </c>
      <c r="AO839" s="173">
        <f>Table1[[#This Row],[ORDER QUANTITY
to be collected BEFORE 31.3.22]]</f>
        <v>0</v>
      </c>
      <c r="AP839" s="174">
        <f t="shared" si="145"/>
        <v>0</v>
      </c>
      <c r="AQ839" s="174">
        <f>IFERROR(INDEX(Retail!H:H,MATCH($D839,Retail!$D:$D,0)),0)</f>
        <v>0</v>
      </c>
      <c r="AR839" s="174">
        <f>IFERROR(INDEX(Retail!J:J,MATCH($D839,Retail!$D:$D,0)),0)</f>
        <v>0</v>
      </c>
      <c r="AS839" s="174">
        <f>IFERROR(INDEX('NEW2022'!H:H,MATCH($D839,'NEW2022'!D:D,0)),0)</f>
        <v>0</v>
      </c>
      <c r="AT839" s="174">
        <f>IFERROR(INDEX('NEW2022'!J:J,MATCH($D839,'NEW2022'!D:D,0)),0)</f>
        <v>0</v>
      </c>
      <c r="AU839" s="174">
        <f>IFERROR(INDEX('Quiet Items'!H:H,MATCH($D839,'Quiet Items'!D:D,0)),0)</f>
        <v>0</v>
      </c>
      <c r="AV839" s="174">
        <f>IFERROR(INDEX('Quiet Items'!J:J,MATCH($D839,'Quiet Items'!D:D,0)),0)</f>
        <v>0</v>
      </c>
      <c r="AW839" s="174">
        <f>IFERROR(INDEX('1.4G'!H:H,MATCH($D839,'1.4G'!D:D,0)),0)</f>
        <v>0</v>
      </c>
      <c r="AX839" s="174">
        <f>IFERROR(INDEX('1.4G'!J:J,MATCH($D839,'1.4G'!D:D,0)),0)</f>
        <v>0</v>
      </c>
      <c r="AY839" s="174">
        <f t="shared" si="136"/>
        <v>0</v>
      </c>
      <c r="AZ839" s="174">
        <f t="shared" si="137"/>
        <v>0</v>
      </c>
      <c r="BA839" s="175">
        <f>IFERROR(Table1[[#This Row],[Line total ordered for now]]*Table1[[#This Row],[GUARANTEED PRICE
for STOCK orders collected before 31.3.22]],0)</f>
        <v>0</v>
      </c>
      <c r="BB839" s="175">
        <f t="shared" si="147"/>
        <v>0</v>
      </c>
      <c r="BC839" s="176">
        <f>(AZ839+Table1[[#This Row],[Line total ordered for now]])*Z839</f>
        <v>0</v>
      </c>
      <c r="BD839" s="200">
        <v>58.569396895753911</v>
      </c>
      <c r="BE839" s="65"/>
      <c r="BF839" s="65"/>
      <c r="BG839" s="65"/>
      <c r="BH839" s="65"/>
      <c r="BI839" s="65"/>
      <c r="BJ839" s="65"/>
      <c r="BK839" s="65"/>
      <c r="BL839" s="55"/>
      <c r="BM839"/>
      <c r="BN839"/>
      <c r="BO839"/>
      <c r="BP839"/>
      <c r="BQ839"/>
      <c r="BR839"/>
      <c r="BS839"/>
      <c r="BT839"/>
    </row>
    <row r="840" spans="1:72" ht="15.75">
      <c r="A840" s="202">
        <v>836</v>
      </c>
      <c r="B840" s="68" t="s">
        <v>6378</v>
      </c>
      <c r="C840" s="149" t="s">
        <v>155</v>
      </c>
      <c r="D840" s="149" t="s">
        <v>4511</v>
      </c>
      <c r="E840" s="149" t="s">
        <v>4512</v>
      </c>
      <c r="F840" s="158" t="str">
        <f t="shared" si="135"/>
        <v>Video</v>
      </c>
      <c r="G840" s="187">
        <v>0</v>
      </c>
      <c r="H840" s="150"/>
      <c r="I840" s="184">
        <v>69.22</v>
      </c>
      <c r="J840" s="150"/>
      <c r="K840" s="151">
        <v>35.302199999999999</v>
      </c>
      <c r="L840" s="152">
        <v>70.604399999999998</v>
      </c>
      <c r="M840" s="152">
        <v>70.604399999999998</v>
      </c>
      <c r="N840" s="153" t="s">
        <v>150</v>
      </c>
      <c r="O840" s="154">
        <v>2</v>
      </c>
      <c r="P840" s="153">
        <v>30</v>
      </c>
      <c r="Q840" s="153" t="s">
        <v>147</v>
      </c>
      <c r="R840" s="155">
        <v>12</v>
      </c>
      <c r="S840" s="155">
        <v>2.02</v>
      </c>
      <c r="T840" s="155">
        <v>0.3</v>
      </c>
      <c r="U840" s="154" t="s">
        <v>95</v>
      </c>
      <c r="V840" s="153" t="s">
        <v>88</v>
      </c>
      <c r="W840" s="153" t="s">
        <v>627</v>
      </c>
      <c r="X840" s="151" t="s">
        <v>6378</v>
      </c>
      <c r="Y840" s="151" t="s">
        <v>6378</v>
      </c>
      <c r="Z840" s="156">
        <v>2.93E-2</v>
      </c>
      <c r="AA840" s="153" t="s">
        <v>1543</v>
      </c>
      <c r="AB840" s="153" t="s">
        <v>4958</v>
      </c>
      <c r="AC840" s="153" t="s">
        <v>795</v>
      </c>
      <c r="AD840" s="157" t="s">
        <v>4513</v>
      </c>
      <c r="AE840" s="110">
        <v>0</v>
      </c>
      <c r="AF840" s="110">
        <v>111</v>
      </c>
      <c r="AG840" s="112">
        <f t="shared" si="146"/>
        <v>0</v>
      </c>
      <c r="AH840" s="110">
        <f>SUM(AG$4:AG840)</f>
        <v>28</v>
      </c>
      <c r="AI840" s="112">
        <f t="shared" si="144"/>
        <v>0</v>
      </c>
      <c r="AJ840" s="110">
        <f>COUNTIF(AI$4:AI840,"&gt;0")</f>
        <v>142</v>
      </c>
      <c r="AK840" s="110">
        <v>1</v>
      </c>
      <c r="AL840" s="110">
        <v>130</v>
      </c>
      <c r="AM840" s="172" t="str">
        <f>IF(OR(Table1[[#This Row],[Line total ordered for now]]&gt;0,Table1[[#This Row],[Line total ordered for season]]&gt;0),1,"")</f>
        <v/>
      </c>
      <c r="AN840" s="173">
        <f>COUNTIF(AM$4:AM840,"&gt;0")</f>
        <v>0</v>
      </c>
      <c r="AO840" s="173">
        <f>Table1[[#This Row],[ORDER QUANTITY
to be collected BEFORE 31.3.22]]</f>
        <v>0</v>
      </c>
      <c r="AP840" s="174">
        <f t="shared" si="145"/>
        <v>0</v>
      </c>
      <c r="AQ840" s="174">
        <f>IFERROR(INDEX(Retail!H:H,MATCH($D840,Retail!$D:$D,0)),0)</f>
        <v>0</v>
      </c>
      <c r="AR840" s="174">
        <f>IFERROR(INDEX(Retail!J:J,MATCH($D840,Retail!$D:$D,0)),0)</f>
        <v>0</v>
      </c>
      <c r="AS840" s="174">
        <f>IFERROR(INDEX('NEW2022'!H:H,MATCH($D840,'NEW2022'!D:D,0)),0)</f>
        <v>0</v>
      </c>
      <c r="AT840" s="174">
        <f>IFERROR(INDEX('NEW2022'!J:J,MATCH($D840,'NEW2022'!D:D,0)),0)</f>
        <v>0</v>
      </c>
      <c r="AU840" s="174">
        <f>IFERROR(INDEX('Quiet Items'!H:H,MATCH($D840,'Quiet Items'!D:D,0)),0)</f>
        <v>0</v>
      </c>
      <c r="AV840" s="174">
        <f>IFERROR(INDEX('Quiet Items'!J:J,MATCH($D840,'Quiet Items'!D:D,0)),0)</f>
        <v>0</v>
      </c>
      <c r="AW840" s="174">
        <f>IFERROR(INDEX('1.4G'!H:H,MATCH($D840,'1.4G'!D:D,0)),0)</f>
        <v>0</v>
      </c>
      <c r="AX840" s="174">
        <f>IFERROR(INDEX('1.4G'!J:J,MATCH($D840,'1.4G'!D:D,0)),0)</f>
        <v>0</v>
      </c>
      <c r="AY840" s="174">
        <f t="shared" si="136"/>
        <v>0</v>
      </c>
      <c r="AZ840" s="174">
        <f t="shared" si="137"/>
        <v>0</v>
      </c>
      <c r="BA840" s="175">
        <f>IFERROR(Table1[[#This Row],[Line total ordered for now]]*Table1[[#This Row],[GUARANTEED PRICE
for STOCK orders collected before 31.3.22]],0)</f>
        <v>0</v>
      </c>
      <c r="BB840" s="175">
        <f t="shared" si="147"/>
        <v>0</v>
      </c>
      <c r="BC840" s="176">
        <f>(AZ840+Table1[[#This Row],[Line total ordered for now]])*Z840</f>
        <v>0</v>
      </c>
      <c r="BD840" s="200">
        <v>60.013739999999999</v>
      </c>
      <c r="BE840" s="65"/>
      <c r="BF840" s="65"/>
      <c r="BG840" s="65"/>
      <c r="BH840" s="65"/>
      <c r="BI840" s="65"/>
      <c r="BJ840" s="65"/>
      <c r="BK840" s="65"/>
      <c r="BL840" s="55"/>
      <c r="BM840"/>
      <c r="BN840"/>
      <c r="BO840"/>
      <c r="BP840"/>
      <c r="BQ840"/>
      <c r="BR840"/>
      <c r="BS840"/>
      <c r="BT840"/>
    </row>
    <row r="841" spans="1:72" ht="15.75">
      <c r="A841" s="202">
        <v>837</v>
      </c>
      <c r="B841" s="68" t="s">
        <v>6377</v>
      </c>
      <c r="C841" s="149" t="s">
        <v>155</v>
      </c>
      <c r="D841" s="149" t="s">
        <v>6174</v>
      </c>
      <c r="E841" s="149" t="s">
        <v>6175</v>
      </c>
      <c r="F841" s="158" t="str">
        <f t="shared" si="135"/>
        <v>Video</v>
      </c>
      <c r="G841" s="187">
        <v>0</v>
      </c>
      <c r="H841" s="150"/>
      <c r="I841" s="184">
        <v>120.7</v>
      </c>
      <c r="J841" s="150"/>
      <c r="K841" s="151">
        <v>60.35</v>
      </c>
      <c r="L841" s="152">
        <v>109.837</v>
      </c>
      <c r="M841" s="152">
        <v>120.7</v>
      </c>
      <c r="N841" s="153" t="s">
        <v>150</v>
      </c>
      <c r="O841" s="154">
        <v>2</v>
      </c>
      <c r="P841" s="153">
        <v>40</v>
      </c>
      <c r="Q841" s="153">
        <v>0</v>
      </c>
      <c r="R841" s="155">
        <v>0</v>
      </c>
      <c r="S841" s="155">
        <v>0</v>
      </c>
      <c r="T841" s="155">
        <v>0</v>
      </c>
      <c r="U841" s="154" t="s">
        <v>6378</v>
      </c>
      <c r="V841" s="153">
        <v>0</v>
      </c>
      <c r="W841" s="153">
        <v>0</v>
      </c>
      <c r="X841" s="151" t="s">
        <v>6378</v>
      </c>
      <c r="Y841" s="151" t="s">
        <v>6378</v>
      </c>
      <c r="Z841" s="156">
        <v>5.1999999999999998E-2</v>
      </c>
      <c r="AA841" s="153">
        <v>0</v>
      </c>
      <c r="AB841" s="153">
        <v>0</v>
      </c>
      <c r="AC841" s="153">
        <v>0</v>
      </c>
      <c r="AD841" s="157" t="s">
        <v>6176</v>
      </c>
      <c r="AE841" s="110">
        <v>0</v>
      </c>
      <c r="AF841" s="110">
        <v>111</v>
      </c>
      <c r="AG841" s="112">
        <f t="shared" si="146"/>
        <v>1</v>
      </c>
      <c r="AH841" s="110">
        <f>SUM(AG$4:AG841)</f>
        <v>29</v>
      </c>
      <c r="AI841" s="112">
        <f t="shared" si="144"/>
        <v>0</v>
      </c>
      <c r="AJ841" s="110">
        <f>COUNTIF(AI$4:AI841,"&gt;0")</f>
        <v>142</v>
      </c>
      <c r="AK841" s="110">
        <v>0</v>
      </c>
      <c r="AL841" s="110">
        <v>130</v>
      </c>
      <c r="AM841" s="172" t="str">
        <f>IF(OR(Table1[[#This Row],[Line total ordered for now]]&gt;0,Table1[[#This Row],[Line total ordered for season]]&gt;0),1,"")</f>
        <v/>
      </c>
      <c r="AN841" s="173">
        <f>COUNTIF(AM$4:AM841,"&gt;0")</f>
        <v>0</v>
      </c>
      <c r="AO841" s="173">
        <f>Table1[[#This Row],[ORDER QUANTITY
to be collected BEFORE 31.3.22]]</f>
        <v>0</v>
      </c>
      <c r="AP841" s="174">
        <f t="shared" si="145"/>
        <v>0</v>
      </c>
      <c r="AQ841" s="174">
        <f>IFERROR(INDEX(Retail!H:H,MATCH($D841,Retail!$D:$D,0)),0)</f>
        <v>0</v>
      </c>
      <c r="AR841" s="174">
        <f>IFERROR(INDEX(Retail!J:J,MATCH($D841,Retail!$D:$D,0)),0)</f>
        <v>0</v>
      </c>
      <c r="AS841" s="174">
        <f>IFERROR(INDEX('NEW2022'!H:H,MATCH($D841,'NEW2022'!D:D,0)),0)</f>
        <v>0</v>
      </c>
      <c r="AT841" s="174">
        <f>IFERROR(INDEX('NEW2022'!J:J,MATCH($D841,'NEW2022'!D:D,0)),0)</f>
        <v>0</v>
      </c>
      <c r="AU841" s="174">
        <f>IFERROR(INDEX('Quiet Items'!H:H,MATCH($D841,'Quiet Items'!D:D,0)),0)</f>
        <v>0</v>
      </c>
      <c r="AV841" s="174">
        <f>IFERROR(INDEX('Quiet Items'!J:J,MATCH($D841,'Quiet Items'!D:D,0)),0)</f>
        <v>0</v>
      </c>
      <c r="AW841" s="174">
        <f>IFERROR(INDEX('1.4G'!H:H,MATCH($D841,'1.4G'!D:D,0)),0)</f>
        <v>0</v>
      </c>
      <c r="AX841" s="174">
        <f>IFERROR(INDEX('1.4G'!J:J,MATCH($D841,'1.4G'!D:D,0)),0)</f>
        <v>0</v>
      </c>
      <c r="AY841" s="174">
        <f t="shared" si="136"/>
        <v>0</v>
      </c>
      <c r="AZ841" s="174">
        <f t="shared" si="137"/>
        <v>0</v>
      </c>
      <c r="BA841" s="175">
        <f>IFERROR(Table1[[#This Row],[Line total ordered for now]]*Table1[[#This Row],[GUARANTEED PRICE
for STOCK orders collected before 31.3.22]],0)</f>
        <v>0</v>
      </c>
      <c r="BB841" s="175">
        <f t="shared" si="147"/>
        <v>0</v>
      </c>
      <c r="BC841" s="176">
        <f>(AZ841+Table1[[#This Row],[Line total ordered for now]])*Z841</f>
        <v>0</v>
      </c>
      <c r="BD841" s="200">
        <v>102.595</v>
      </c>
      <c r="BE841" s="65"/>
      <c r="BF841" s="65"/>
      <c r="BG841" s="65"/>
      <c r="BH841" s="65"/>
      <c r="BI841" s="65"/>
      <c r="BJ841" s="65"/>
      <c r="BK841" s="65"/>
      <c r="BL841" s="55"/>
      <c r="BM841"/>
      <c r="BN841"/>
      <c r="BO841"/>
      <c r="BP841"/>
      <c r="BQ841"/>
      <c r="BR841"/>
      <c r="BS841"/>
      <c r="BT841"/>
    </row>
    <row r="842" spans="1:72" ht="15.75">
      <c r="A842" s="202">
        <v>838</v>
      </c>
      <c r="B842" s="68" t="s">
        <v>6378</v>
      </c>
      <c r="C842" s="149" t="s">
        <v>155</v>
      </c>
      <c r="D842" s="149" t="s">
        <v>6222</v>
      </c>
      <c r="E842" s="149" t="s">
        <v>6223</v>
      </c>
      <c r="F842" s="158" t="str">
        <f t="shared" si="135"/>
        <v>Video</v>
      </c>
      <c r="G842" s="187">
        <v>0</v>
      </c>
      <c r="H842" s="150"/>
      <c r="I842" s="184">
        <v>32.65</v>
      </c>
      <c r="J842" s="150"/>
      <c r="K842" s="151">
        <v>32.65</v>
      </c>
      <c r="L842" s="152">
        <v>31.02</v>
      </c>
      <c r="M842" s="152">
        <v>32.65</v>
      </c>
      <c r="N842" s="153" t="s">
        <v>144</v>
      </c>
      <c r="O842" s="154">
        <v>1</v>
      </c>
      <c r="P842" s="153">
        <v>110</v>
      </c>
      <c r="Q842" s="153" t="s">
        <v>147</v>
      </c>
      <c r="R842" s="155">
        <v>3</v>
      </c>
      <c r="S842" s="155">
        <v>0.98</v>
      </c>
      <c r="T842" s="155">
        <v>0</v>
      </c>
      <c r="U842" s="154" t="s">
        <v>95</v>
      </c>
      <c r="V842" s="153" t="s">
        <v>88</v>
      </c>
      <c r="W842" s="153" t="s">
        <v>169</v>
      </c>
      <c r="X842" s="151">
        <v>131.99</v>
      </c>
      <c r="Y842" s="151">
        <v>109.99</v>
      </c>
      <c r="Z842" s="156">
        <v>0.02</v>
      </c>
      <c r="AA842" s="153">
        <v>0</v>
      </c>
      <c r="AB842" s="153" t="s">
        <v>6225</v>
      </c>
      <c r="AC842" s="153">
        <v>0</v>
      </c>
      <c r="AD842" s="157" t="s">
        <v>6224</v>
      </c>
      <c r="AE842" s="110">
        <v>0</v>
      </c>
      <c r="AF842" s="110">
        <v>111</v>
      </c>
      <c r="AG842" s="112">
        <f t="shared" si="146"/>
        <v>0</v>
      </c>
      <c r="AH842" s="110">
        <f>SUM(AG$4:AG842)</f>
        <v>29</v>
      </c>
      <c r="AI842" s="112">
        <f t="shared" si="144"/>
        <v>1</v>
      </c>
      <c r="AJ842" s="110">
        <f>COUNTIF(AI$4:AI842,"&gt;0")</f>
        <v>143</v>
      </c>
      <c r="AK842" s="110">
        <v>1</v>
      </c>
      <c r="AL842" s="110">
        <v>131</v>
      </c>
      <c r="AM842" s="172" t="str">
        <f>IF(OR(Table1[[#This Row],[Line total ordered for now]]&gt;0,Table1[[#This Row],[Line total ordered for season]]&gt;0),1,"")</f>
        <v/>
      </c>
      <c r="AN842" s="173">
        <f>COUNTIF(AM$4:AM842,"&gt;0")</f>
        <v>0</v>
      </c>
      <c r="AO842" s="173">
        <f>Table1[[#This Row],[ORDER QUANTITY
to be collected BEFORE 31.3.22]]</f>
        <v>0</v>
      </c>
      <c r="AP842" s="174">
        <f t="shared" si="145"/>
        <v>0</v>
      </c>
      <c r="AQ842" s="174">
        <f>IFERROR(INDEX(Retail!H:H,MATCH($D842,Retail!$D:$D,0)),0)</f>
        <v>0</v>
      </c>
      <c r="AR842" s="174">
        <f>IFERROR(INDEX(Retail!J:J,MATCH($D842,Retail!$D:$D,0)),0)</f>
        <v>0</v>
      </c>
      <c r="AS842" s="174">
        <f>IFERROR(INDEX('NEW2022'!H:H,MATCH($D842,'NEW2022'!D:D,0)),0)</f>
        <v>0</v>
      </c>
      <c r="AT842" s="174">
        <f>IFERROR(INDEX('NEW2022'!J:J,MATCH($D842,'NEW2022'!D:D,0)),0)</f>
        <v>0</v>
      </c>
      <c r="AU842" s="174">
        <f>IFERROR(INDEX('Quiet Items'!H:H,MATCH($D842,'Quiet Items'!D:D,0)),0)</f>
        <v>0</v>
      </c>
      <c r="AV842" s="174">
        <f>IFERROR(INDEX('Quiet Items'!J:J,MATCH($D842,'Quiet Items'!D:D,0)),0)</f>
        <v>0</v>
      </c>
      <c r="AW842" s="174">
        <f>IFERROR(INDEX('1.4G'!H:H,MATCH($D842,'1.4G'!D:D,0)),0)</f>
        <v>0</v>
      </c>
      <c r="AX842" s="174">
        <f>IFERROR(INDEX('1.4G'!J:J,MATCH($D842,'1.4G'!D:D,0)),0)</f>
        <v>0</v>
      </c>
      <c r="AY842" s="174">
        <f t="shared" si="136"/>
        <v>0</v>
      </c>
      <c r="AZ842" s="174">
        <f t="shared" si="137"/>
        <v>0</v>
      </c>
      <c r="BA842" s="175">
        <f>IFERROR(Table1[[#This Row],[Line total ordered for now]]*Table1[[#This Row],[GUARANTEED PRICE
for STOCK orders collected before 31.3.22]],0)</f>
        <v>0</v>
      </c>
      <c r="BB842" s="175">
        <f t="shared" si="147"/>
        <v>0</v>
      </c>
      <c r="BC842" s="176">
        <f>(AZ842+Table1[[#This Row],[Line total ordered for now]])*Z842</f>
        <v>0</v>
      </c>
      <c r="BD842" s="200">
        <v>29.384999999999998</v>
      </c>
      <c r="BE842" s="65"/>
      <c r="BF842" s="65"/>
      <c r="BG842" s="65"/>
      <c r="BH842" s="65"/>
      <c r="BI842" s="65"/>
      <c r="BJ842" s="65"/>
      <c r="BK842" s="65"/>
      <c r="BL842" s="55"/>
      <c r="BM842"/>
      <c r="BN842"/>
      <c r="BO842"/>
      <c r="BP842"/>
      <c r="BQ842"/>
      <c r="BR842"/>
      <c r="BS842"/>
      <c r="BT842"/>
    </row>
    <row r="843" spans="1:72" ht="15.75">
      <c r="A843" s="202">
        <v>839</v>
      </c>
      <c r="B843" s="68" t="s">
        <v>6378</v>
      </c>
      <c r="C843" s="149" t="s">
        <v>155</v>
      </c>
      <c r="D843" s="149" t="s">
        <v>2691</v>
      </c>
      <c r="E843" s="149" t="s">
        <v>2692</v>
      </c>
      <c r="F843" s="158" t="str">
        <f t="shared" si="135"/>
        <v>Video</v>
      </c>
      <c r="G843" s="187">
        <v>4</v>
      </c>
      <c r="H843" s="150"/>
      <c r="I843" s="184">
        <v>113.16</v>
      </c>
      <c r="J843" s="150"/>
      <c r="K843" s="151">
        <v>34.250869502955361</v>
      </c>
      <c r="L843" s="152">
        <v>124.67316499075751</v>
      </c>
      <c r="M843" s="152">
        <v>137.00347801182144</v>
      </c>
      <c r="N843" s="153" t="s">
        <v>144</v>
      </c>
      <c r="O843" s="154">
        <v>4</v>
      </c>
      <c r="P843" s="153">
        <v>35</v>
      </c>
      <c r="Q843" s="153" t="s">
        <v>147</v>
      </c>
      <c r="R843" s="155">
        <v>26.9</v>
      </c>
      <c r="S843" s="155">
        <v>5.7</v>
      </c>
      <c r="T843" s="155">
        <v>0.3</v>
      </c>
      <c r="U843" s="154" t="s">
        <v>94</v>
      </c>
      <c r="V843" s="153" t="s">
        <v>89</v>
      </c>
      <c r="W843" s="153" t="s">
        <v>627</v>
      </c>
      <c r="X843" s="151" t="s">
        <v>6378</v>
      </c>
      <c r="Y843" s="151" t="s">
        <v>6378</v>
      </c>
      <c r="Z843" s="156">
        <v>7.5800000000000006E-2</v>
      </c>
      <c r="AA843" s="153" t="s">
        <v>2693</v>
      </c>
      <c r="AB843" s="153" t="s">
        <v>5239</v>
      </c>
      <c r="AC843" s="153" t="s">
        <v>141</v>
      </c>
      <c r="AD843" s="157" t="s">
        <v>2694</v>
      </c>
      <c r="AE843" s="110">
        <v>0</v>
      </c>
      <c r="AF843" s="110">
        <v>111</v>
      </c>
      <c r="AG843" s="112">
        <f t="shared" si="146"/>
        <v>0</v>
      </c>
      <c r="AH843" s="110">
        <f>SUM(AG$4:AG843)</f>
        <v>29</v>
      </c>
      <c r="AI843" s="112">
        <f t="shared" si="144"/>
        <v>0</v>
      </c>
      <c r="AJ843" s="110">
        <f>COUNTIF(AI$4:AI843,"&gt;0")</f>
        <v>143</v>
      </c>
      <c r="AK843" s="110">
        <v>0</v>
      </c>
      <c r="AL843" s="110">
        <v>131</v>
      </c>
      <c r="AM843" s="172" t="str">
        <f>IF(OR(Table1[[#This Row],[Line total ordered for now]]&gt;0,Table1[[#This Row],[Line total ordered for season]]&gt;0),1,"")</f>
        <v/>
      </c>
      <c r="AN843" s="173">
        <f>COUNTIF(AM$4:AM843,"&gt;0")</f>
        <v>0</v>
      </c>
      <c r="AO843" s="173">
        <f>Table1[[#This Row],[ORDER QUANTITY
to be collected BEFORE 31.3.22]]</f>
        <v>0</v>
      </c>
      <c r="AP843" s="174">
        <f t="shared" si="145"/>
        <v>0</v>
      </c>
      <c r="AQ843" s="174">
        <f>IFERROR(INDEX(Retail!H:H,MATCH($D843,Retail!$D:$D,0)),0)</f>
        <v>0</v>
      </c>
      <c r="AR843" s="174">
        <f>IFERROR(INDEX(Retail!J:J,MATCH($D843,Retail!$D:$D,0)),0)</f>
        <v>0</v>
      </c>
      <c r="AS843" s="174">
        <f>IFERROR(INDEX('NEW2022'!H:H,MATCH($D843,'NEW2022'!D:D,0)),0)</f>
        <v>0</v>
      </c>
      <c r="AT843" s="174">
        <f>IFERROR(INDEX('NEW2022'!J:J,MATCH($D843,'NEW2022'!D:D,0)),0)</f>
        <v>0</v>
      </c>
      <c r="AU843" s="174">
        <f>IFERROR(INDEX('Quiet Items'!H:H,MATCH($D843,'Quiet Items'!D:D,0)),0)</f>
        <v>0</v>
      </c>
      <c r="AV843" s="174">
        <f>IFERROR(INDEX('Quiet Items'!J:J,MATCH($D843,'Quiet Items'!D:D,0)),0)</f>
        <v>0</v>
      </c>
      <c r="AW843" s="174">
        <f>IFERROR(INDEX('1.4G'!H:H,MATCH($D843,'1.4G'!D:D,0)),0)</f>
        <v>0</v>
      </c>
      <c r="AX843" s="174">
        <f>IFERROR(INDEX('1.4G'!J:J,MATCH($D843,'1.4G'!D:D,0)),0)</f>
        <v>0</v>
      </c>
      <c r="AY843" s="174">
        <f t="shared" si="136"/>
        <v>0</v>
      </c>
      <c r="AZ843" s="174">
        <f t="shared" si="137"/>
        <v>0</v>
      </c>
      <c r="BA843" s="175">
        <f>IFERROR(Table1[[#This Row],[Line total ordered for now]]*Table1[[#This Row],[GUARANTEED PRICE
for STOCK orders collected before 31.3.22]],0)</f>
        <v>0</v>
      </c>
      <c r="BB843" s="175">
        <f t="shared" si="147"/>
        <v>0</v>
      </c>
      <c r="BC843" s="176">
        <f>(AZ843+Table1[[#This Row],[Line total ordered for now]])*Z843</f>
        <v>0</v>
      </c>
      <c r="BD843" s="200">
        <v>116.45295631004822</v>
      </c>
      <c r="BE843" s="65"/>
      <c r="BF843" s="65"/>
      <c r="BG843" s="65"/>
      <c r="BH843" s="65"/>
      <c r="BI843" s="65"/>
      <c r="BJ843" s="65"/>
      <c r="BK843" s="65"/>
      <c r="BL843" s="55"/>
      <c r="BM843"/>
      <c r="BN843"/>
      <c r="BO843"/>
      <c r="BP843"/>
      <c r="BQ843"/>
      <c r="BR843"/>
      <c r="BS843"/>
      <c r="BT843"/>
    </row>
    <row r="844" spans="1:72" ht="15.75">
      <c r="A844" s="202">
        <v>840</v>
      </c>
      <c r="B844" s="68" t="s">
        <v>6378</v>
      </c>
      <c r="C844" s="149" t="s">
        <v>155</v>
      </c>
      <c r="D844" s="149" t="s">
        <v>131</v>
      </c>
      <c r="E844" s="149" t="s">
        <v>367</v>
      </c>
      <c r="F844" s="158" t="str">
        <f t="shared" si="135"/>
        <v>Video</v>
      </c>
      <c r="G844" s="187">
        <v>0</v>
      </c>
      <c r="H844" s="150"/>
      <c r="I844" s="184">
        <v>59.54</v>
      </c>
      <c r="J844" s="150"/>
      <c r="K844" s="151">
        <v>35.385059428563416</v>
      </c>
      <c r="L844" s="152">
        <v>67.231612914270485</v>
      </c>
      <c r="M844" s="152">
        <v>70.770118857126832</v>
      </c>
      <c r="N844" s="153" t="s">
        <v>144</v>
      </c>
      <c r="O844" s="154">
        <v>2</v>
      </c>
      <c r="P844" s="153">
        <v>70</v>
      </c>
      <c r="Q844" s="153" t="s">
        <v>147</v>
      </c>
      <c r="R844" s="155">
        <v>18.100000000000001</v>
      </c>
      <c r="S844" s="155">
        <v>2</v>
      </c>
      <c r="T844" s="155">
        <v>0.3</v>
      </c>
      <c r="U844" s="154" t="s">
        <v>94</v>
      </c>
      <c r="V844" s="153" t="s">
        <v>89</v>
      </c>
      <c r="W844" s="153" t="s">
        <v>169</v>
      </c>
      <c r="X844" s="151">
        <v>113.49</v>
      </c>
      <c r="Y844" s="151">
        <v>84.99</v>
      </c>
      <c r="Z844" s="156">
        <v>3.8399999999999997E-2</v>
      </c>
      <c r="AA844" s="153" t="s">
        <v>190</v>
      </c>
      <c r="AB844" s="153" t="s">
        <v>5896</v>
      </c>
      <c r="AC844" s="153" t="s">
        <v>141</v>
      </c>
      <c r="AD844" s="157" t="s">
        <v>420</v>
      </c>
      <c r="AE844" s="110">
        <v>0</v>
      </c>
      <c r="AF844" s="110">
        <v>111</v>
      </c>
      <c r="AG844" s="112">
        <f t="shared" si="146"/>
        <v>0</v>
      </c>
      <c r="AH844" s="110">
        <f>SUM(AG$4:AG844)</f>
        <v>29</v>
      </c>
      <c r="AI844" s="112">
        <f t="shared" si="144"/>
        <v>1</v>
      </c>
      <c r="AJ844" s="110">
        <f>COUNTIF(AI$4:AI844,"&gt;0")</f>
        <v>144</v>
      </c>
      <c r="AK844" s="110">
        <v>0</v>
      </c>
      <c r="AL844" s="110">
        <v>131</v>
      </c>
      <c r="AM844" s="172" t="str">
        <f>IF(OR(Table1[[#This Row],[Line total ordered for now]]&gt;0,Table1[[#This Row],[Line total ordered for season]]&gt;0),1,"")</f>
        <v/>
      </c>
      <c r="AN844" s="173">
        <f>COUNTIF(AM$4:AM844,"&gt;0")</f>
        <v>0</v>
      </c>
      <c r="AO844" s="173">
        <f>Table1[[#This Row],[ORDER QUANTITY
to be collected BEFORE 31.3.22]]</f>
        <v>0</v>
      </c>
      <c r="AP844" s="174">
        <f t="shared" si="145"/>
        <v>0</v>
      </c>
      <c r="AQ844" s="174">
        <f>IFERROR(INDEX(Retail!H:H,MATCH($D844,Retail!$D:$D,0)),0)</f>
        <v>0</v>
      </c>
      <c r="AR844" s="174">
        <f>IFERROR(INDEX(Retail!J:J,MATCH($D844,Retail!$D:$D,0)),0)</f>
        <v>0</v>
      </c>
      <c r="AS844" s="174">
        <f>IFERROR(INDEX('NEW2022'!H:H,MATCH($D844,'NEW2022'!D:D,0)),0)</f>
        <v>0</v>
      </c>
      <c r="AT844" s="174">
        <f>IFERROR(INDEX('NEW2022'!J:J,MATCH($D844,'NEW2022'!D:D,0)),0)</f>
        <v>0</v>
      </c>
      <c r="AU844" s="174">
        <f>IFERROR(INDEX('Quiet Items'!H:H,MATCH($D844,'Quiet Items'!D:D,0)),0)</f>
        <v>0</v>
      </c>
      <c r="AV844" s="174">
        <f>IFERROR(INDEX('Quiet Items'!J:J,MATCH($D844,'Quiet Items'!D:D,0)),0)</f>
        <v>0</v>
      </c>
      <c r="AW844" s="174">
        <f>IFERROR(INDEX('1.4G'!H:H,MATCH($D844,'1.4G'!D:D,0)),0)</f>
        <v>0</v>
      </c>
      <c r="AX844" s="174">
        <f>IFERROR(INDEX('1.4G'!J:J,MATCH($D844,'1.4G'!D:D,0)),0)</f>
        <v>0</v>
      </c>
      <c r="AY844" s="174">
        <f t="shared" si="136"/>
        <v>0</v>
      </c>
      <c r="AZ844" s="174">
        <f t="shared" si="137"/>
        <v>0</v>
      </c>
      <c r="BA844" s="175">
        <f>IFERROR(Table1[[#This Row],[Line total ordered for now]]*Table1[[#This Row],[GUARANTEED PRICE
for STOCK orders collected before 31.3.22]],0)</f>
        <v>0</v>
      </c>
      <c r="BB844" s="175">
        <f t="shared" si="147"/>
        <v>0</v>
      </c>
      <c r="BC844" s="176">
        <f>(AZ844+Table1[[#This Row],[Line total ordered for now]])*Z844</f>
        <v>0</v>
      </c>
      <c r="BD844" s="200">
        <v>63.693106971414153</v>
      </c>
      <c r="BE844" s="65"/>
      <c r="BF844" s="65"/>
      <c r="BG844" s="65"/>
      <c r="BH844" s="65"/>
      <c r="BI844" s="65"/>
      <c r="BJ844" s="65"/>
      <c r="BK844" s="65"/>
      <c r="BL844" s="55"/>
      <c r="BM844"/>
      <c r="BN844"/>
      <c r="BO844"/>
      <c r="BP844"/>
      <c r="BQ844"/>
      <c r="BR844"/>
      <c r="BS844"/>
      <c r="BT844"/>
    </row>
    <row r="845" spans="1:72" ht="15.75">
      <c r="A845" s="202">
        <v>841</v>
      </c>
      <c r="B845" s="68" t="s">
        <v>6378</v>
      </c>
      <c r="C845" s="149" t="s">
        <v>155</v>
      </c>
      <c r="D845" s="149" t="s">
        <v>1068</v>
      </c>
      <c r="E845" s="149" t="s">
        <v>1069</v>
      </c>
      <c r="F845" s="158" t="str">
        <f t="shared" si="135"/>
        <v>Video</v>
      </c>
      <c r="G845" s="187">
        <v>0</v>
      </c>
      <c r="H845" s="150"/>
      <c r="I845" s="184">
        <v>35.01</v>
      </c>
      <c r="J845" s="150"/>
      <c r="K845" s="151">
        <v>37.991657220192849</v>
      </c>
      <c r="L845" s="152">
        <v>35.7102</v>
      </c>
      <c r="M845" s="152">
        <v>37.991657220192849</v>
      </c>
      <c r="N845" s="153" t="s">
        <v>144</v>
      </c>
      <c r="O845" s="154">
        <v>1</v>
      </c>
      <c r="P845" s="153">
        <v>32</v>
      </c>
      <c r="Q845" s="153" t="s">
        <v>146</v>
      </c>
      <c r="R845" s="155">
        <v>10</v>
      </c>
      <c r="S845" s="155">
        <v>1.25</v>
      </c>
      <c r="T845" s="155">
        <v>0.3</v>
      </c>
      <c r="U845" s="154" t="s">
        <v>95</v>
      </c>
      <c r="V845" s="153" t="s">
        <v>88</v>
      </c>
      <c r="W845" s="153" t="s">
        <v>627</v>
      </c>
      <c r="X845" s="151" t="s">
        <v>6378</v>
      </c>
      <c r="Y845" s="151" t="s">
        <v>6378</v>
      </c>
      <c r="Z845" s="156">
        <v>2.3599999999999999E-2</v>
      </c>
      <c r="AA845" s="153" t="s">
        <v>654</v>
      </c>
      <c r="AB845" s="153" t="s">
        <v>4961</v>
      </c>
      <c r="AC845" s="153" t="s">
        <v>795</v>
      </c>
      <c r="AD845" s="157" t="s">
        <v>1070</v>
      </c>
      <c r="AE845" s="110">
        <v>1</v>
      </c>
      <c r="AF845" s="110">
        <v>112</v>
      </c>
      <c r="AG845" s="112">
        <f t="shared" si="146"/>
        <v>0</v>
      </c>
      <c r="AH845" s="110">
        <f>SUM(AG$4:AG845)</f>
        <v>29</v>
      </c>
      <c r="AI845" s="112">
        <f t="shared" si="144"/>
        <v>0</v>
      </c>
      <c r="AJ845" s="110">
        <f>COUNTIF(AI$4:AI845,"&gt;0")</f>
        <v>144</v>
      </c>
      <c r="AK845" s="110">
        <v>1</v>
      </c>
      <c r="AL845" s="110">
        <v>132</v>
      </c>
      <c r="AM845" s="172" t="str">
        <f>IF(OR(Table1[[#This Row],[Line total ordered for now]]&gt;0,Table1[[#This Row],[Line total ordered for season]]&gt;0),1,"")</f>
        <v/>
      </c>
      <c r="AN845" s="173">
        <f>COUNTIF(AM$4:AM845,"&gt;0")</f>
        <v>0</v>
      </c>
      <c r="AO845" s="173">
        <f>Table1[[#This Row],[ORDER QUANTITY
to be collected BEFORE 31.3.22]]</f>
        <v>0</v>
      </c>
      <c r="AP845" s="174">
        <f t="shared" si="145"/>
        <v>0</v>
      </c>
      <c r="AQ845" s="174">
        <f>IFERROR(INDEX(Retail!H:H,MATCH($D845,Retail!$D:$D,0)),0)</f>
        <v>0</v>
      </c>
      <c r="AR845" s="174">
        <f>IFERROR(INDEX(Retail!J:J,MATCH($D845,Retail!$D:$D,0)),0)</f>
        <v>0</v>
      </c>
      <c r="AS845" s="174">
        <f>IFERROR(INDEX('NEW2022'!H:H,MATCH($D845,'NEW2022'!D:D,0)),0)</f>
        <v>0</v>
      </c>
      <c r="AT845" s="174">
        <f>IFERROR(INDEX('NEW2022'!J:J,MATCH($D845,'NEW2022'!D:D,0)),0)</f>
        <v>0</v>
      </c>
      <c r="AU845" s="174">
        <f>IFERROR(INDEX('Quiet Items'!H:H,MATCH($D845,'Quiet Items'!D:D,0)),0)</f>
        <v>0</v>
      </c>
      <c r="AV845" s="174">
        <f>IFERROR(INDEX('Quiet Items'!J:J,MATCH($D845,'Quiet Items'!D:D,0)),0)</f>
        <v>0</v>
      </c>
      <c r="AW845" s="174">
        <f>IFERROR(INDEX('1.4G'!H:H,MATCH($D845,'1.4G'!D:D,0)),0)</f>
        <v>0</v>
      </c>
      <c r="AX845" s="174">
        <f>IFERROR(INDEX('1.4G'!J:J,MATCH($D845,'1.4G'!D:D,0)),0)</f>
        <v>0</v>
      </c>
      <c r="AY845" s="174">
        <f t="shared" si="136"/>
        <v>0</v>
      </c>
      <c r="AZ845" s="174">
        <f t="shared" si="137"/>
        <v>0</v>
      </c>
      <c r="BA845" s="175">
        <f>IFERROR(Table1[[#This Row],[Line total ordered for now]]*Table1[[#This Row],[GUARANTEED PRICE
for STOCK orders collected before 31.3.22]],0)</f>
        <v>0</v>
      </c>
      <c r="BB845" s="175">
        <f t="shared" si="147"/>
        <v>0</v>
      </c>
      <c r="BC845" s="176">
        <f>(AZ845+Table1[[#This Row],[Line total ordered for now]])*Z845</f>
        <v>0</v>
      </c>
      <c r="BD845" s="200">
        <v>32.292908637163919</v>
      </c>
      <c r="BE845" s="65"/>
      <c r="BF845" s="65"/>
      <c r="BG845" s="65"/>
      <c r="BH845" s="65"/>
      <c r="BI845" s="65"/>
      <c r="BJ845" s="65"/>
      <c r="BK845" s="65"/>
      <c r="BL845" s="55"/>
      <c r="BM845"/>
      <c r="BN845"/>
      <c r="BO845"/>
      <c r="BP845"/>
      <c r="BQ845"/>
      <c r="BR845"/>
      <c r="BS845"/>
      <c r="BT845"/>
    </row>
    <row r="846" spans="1:72" ht="15.75">
      <c r="A846" s="202">
        <v>842</v>
      </c>
      <c r="B846" s="68" t="s">
        <v>6378</v>
      </c>
      <c r="C846" s="149" t="s">
        <v>155</v>
      </c>
      <c r="D846" s="149" t="s">
        <v>657</v>
      </c>
      <c r="E846" s="149" t="s">
        <v>3757</v>
      </c>
      <c r="F846" s="158" t="str">
        <f t="shared" si="135"/>
        <v>Video</v>
      </c>
      <c r="G846" s="187">
        <v>50</v>
      </c>
      <c r="H846" s="150"/>
      <c r="I846" s="184">
        <v>44.78</v>
      </c>
      <c r="J846" s="150"/>
      <c r="K846" s="151">
        <v>50.76</v>
      </c>
      <c r="L846" s="152">
        <v>46.191600000000001</v>
      </c>
      <c r="M846" s="152">
        <v>50.76</v>
      </c>
      <c r="N846" s="153" t="s">
        <v>144</v>
      </c>
      <c r="O846" s="154">
        <v>1</v>
      </c>
      <c r="P846" s="153">
        <v>32</v>
      </c>
      <c r="Q846" s="153" t="s">
        <v>146</v>
      </c>
      <c r="R846" s="155">
        <v>10</v>
      </c>
      <c r="S846" s="155">
        <v>1.25</v>
      </c>
      <c r="T846" s="155">
        <v>0.3</v>
      </c>
      <c r="U846" s="154" t="s">
        <v>95</v>
      </c>
      <c r="V846" s="153" t="s">
        <v>88</v>
      </c>
      <c r="W846" s="153" t="s">
        <v>627</v>
      </c>
      <c r="X846" s="151" t="s">
        <v>6378</v>
      </c>
      <c r="Y846" s="151" t="s">
        <v>6378</v>
      </c>
      <c r="Z846" s="156">
        <v>2.3599999999999999E-2</v>
      </c>
      <c r="AA846" s="153" t="s">
        <v>654</v>
      </c>
      <c r="AB846" s="153" t="s">
        <v>5313</v>
      </c>
      <c r="AC846" s="153" t="s">
        <v>656</v>
      </c>
      <c r="AD846" s="157" t="s">
        <v>655</v>
      </c>
      <c r="AE846" s="110">
        <v>1</v>
      </c>
      <c r="AF846" s="110">
        <v>113</v>
      </c>
      <c r="AG846" s="112">
        <f t="shared" si="146"/>
        <v>0</v>
      </c>
      <c r="AH846" s="110">
        <f>SUM(AG$4:AG846)</f>
        <v>29</v>
      </c>
      <c r="AI846" s="112">
        <f t="shared" si="144"/>
        <v>0</v>
      </c>
      <c r="AJ846" s="110">
        <f>COUNTIF(AI$4:AI846,"&gt;0")</f>
        <v>144</v>
      </c>
      <c r="AK846" s="110">
        <v>1</v>
      </c>
      <c r="AL846" s="110">
        <v>133</v>
      </c>
      <c r="AM846" s="172" t="str">
        <f>IF(OR(Table1[[#This Row],[Line total ordered for now]]&gt;0,Table1[[#This Row],[Line total ordered for season]]&gt;0),1,"")</f>
        <v/>
      </c>
      <c r="AN846" s="173">
        <f>COUNTIF(AM$4:AM846,"&gt;0")</f>
        <v>0</v>
      </c>
      <c r="AO846" s="173">
        <f>Table1[[#This Row],[ORDER QUANTITY
to be collected BEFORE 31.3.22]]</f>
        <v>0</v>
      </c>
      <c r="AP846" s="174">
        <f t="shared" si="145"/>
        <v>0</v>
      </c>
      <c r="AQ846" s="174">
        <f>IFERROR(INDEX(Retail!H:H,MATCH($D846,Retail!$D:$D,0)),0)</f>
        <v>0</v>
      </c>
      <c r="AR846" s="174">
        <f>IFERROR(INDEX(Retail!J:J,MATCH($D846,Retail!$D:$D,0)),0)</f>
        <v>0</v>
      </c>
      <c r="AS846" s="174">
        <f>IFERROR(INDEX('NEW2022'!H:H,MATCH($D846,'NEW2022'!D:D,0)),0)</f>
        <v>0</v>
      </c>
      <c r="AT846" s="174">
        <f>IFERROR(INDEX('NEW2022'!J:J,MATCH($D846,'NEW2022'!D:D,0)),0)</f>
        <v>0</v>
      </c>
      <c r="AU846" s="174">
        <f>IFERROR(INDEX('Quiet Items'!H:H,MATCH($D846,'Quiet Items'!D:D,0)),0)</f>
        <v>0</v>
      </c>
      <c r="AV846" s="174">
        <f>IFERROR(INDEX('Quiet Items'!J:J,MATCH($D846,'Quiet Items'!D:D,0)),0)</f>
        <v>0</v>
      </c>
      <c r="AW846" s="174">
        <f>IFERROR(INDEX('1.4G'!H:H,MATCH($D846,'1.4G'!D:D,0)),0)</f>
        <v>0</v>
      </c>
      <c r="AX846" s="174">
        <f>IFERROR(INDEX('1.4G'!J:J,MATCH($D846,'1.4G'!D:D,0)),0)</f>
        <v>0</v>
      </c>
      <c r="AY846" s="174">
        <f t="shared" si="136"/>
        <v>0</v>
      </c>
      <c r="AZ846" s="174">
        <f t="shared" si="137"/>
        <v>0</v>
      </c>
      <c r="BA846" s="175">
        <f>IFERROR(Table1[[#This Row],[Line total ordered for now]]*Table1[[#This Row],[GUARANTEED PRICE
for STOCK orders collected before 31.3.22]],0)</f>
        <v>0</v>
      </c>
      <c r="BB846" s="175">
        <f t="shared" si="147"/>
        <v>0</v>
      </c>
      <c r="BC846" s="176">
        <f>(AZ846+Table1[[#This Row],[Line total ordered for now]])*Z846</f>
        <v>0</v>
      </c>
      <c r="BD846" s="200">
        <v>43.145999999999994</v>
      </c>
      <c r="BE846" s="65"/>
      <c r="BF846" s="65"/>
      <c r="BG846" s="65"/>
      <c r="BH846" s="65"/>
      <c r="BI846" s="65"/>
      <c r="BJ846" s="65"/>
      <c r="BK846" s="65"/>
      <c r="BL846" s="55"/>
      <c r="BM846"/>
      <c r="BN846"/>
      <c r="BO846"/>
      <c r="BP846"/>
      <c r="BQ846"/>
      <c r="BR846"/>
      <c r="BS846"/>
      <c r="BT846"/>
    </row>
    <row r="847" spans="1:72" ht="15.75">
      <c r="A847" s="202">
        <v>843</v>
      </c>
      <c r="B847" s="68" t="s">
        <v>6378</v>
      </c>
      <c r="C847" s="149" t="s">
        <v>155</v>
      </c>
      <c r="D847" s="149" t="s">
        <v>2642</v>
      </c>
      <c r="E847" s="149" t="s">
        <v>2643</v>
      </c>
      <c r="F847" s="158" t="str">
        <f t="shared" si="135"/>
        <v>Video</v>
      </c>
      <c r="G847" s="187">
        <v>14</v>
      </c>
      <c r="H847" s="150"/>
      <c r="I847" s="184">
        <v>52.16</v>
      </c>
      <c r="J847" s="150"/>
      <c r="K847" s="151">
        <v>54.761324431044777</v>
      </c>
      <c r="L847" s="152">
        <v>53.203199999999995</v>
      </c>
      <c r="M847" s="152">
        <v>54.761324431044777</v>
      </c>
      <c r="N847" s="153" t="s">
        <v>144</v>
      </c>
      <c r="O847" s="154">
        <v>1</v>
      </c>
      <c r="P847" s="153">
        <v>45</v>
      </c>
      <c r="Q847" s="153" t="s">
        <v>147</v>
      </c>
      <c r="R847" s="155">
        <v>8</v>
      </c>
      <c r="S847" s="155">
        <v>1.48</v>
      </c>
      <c r="T847" s="155">
        <v>0.3</v>
      </c>
      <c r="U847" s="154" t="s">
        <v>94</v>
      </c>
      <c r="V847" s="153" t="s">
        <v>89</v>
      </c>
      <c r="W847" s="153" t="s">
        <v>627</v>
      </c>
      <c r="X847" s="151" t="s">
        <v>6378</v>
      </c>
      <c r="Y847" s="151" t="s">
        <v>6378</v>
      </c>
      <c r="Z847" s="156">
        <v>2.24E-2</v>
      </c>
      <c r="AA847" s="153" t="s">
        <v>1388</v>
      </c>
      <c r="AB847" s="153" t="s">
        <v>4935</v>
      </c>
      <c r="AC847" s="153" t="s">
        <v>149</v>
      </c>
      <c r="AD847" s="157" t="s">
        <v>2644</v>
      </c>
      <c r="AE847" s="110">
        <v>0</v>
      </c>
      <c r="AF847" s="110">
        <v>113</v>
      </c>
      <c r="AG847" s="112">
        <f t="shared" si="146"/>
        <v>0</v>
      </c>
      <c r="AH847" s="110">
        <f>SUM(AG$4:AG847)</f>
        <v>29</v>
      </c>
      <c r="AI847" s="112">
        <f t="shared" si="144"/>
        <v>0</v>
      </c>
      <c r="AJ847" s="110">
        <f>COUNTIF(AI$4:AI847,"&gt;0")</f>
        <v>144</v>
      </c>
      <c r="AK847" s="110">
        <v>0</v>
      </c>
      <c r="AL847" s="110">
        <v>133</v>
      </c>
      <c r="AM847" s="172" t="str">
        <f>IF(OR(Table1[[#This Row],[Line total ordered for now]]&gt;0,Table1[[#This Row],[Line total ordered for season]]&gt;0),1,"")</f>
        <v/>
      </c>
      <c r="AN847" s="173">
        <f>COUNTIF(AM$4:AM847,"&gt;0")</f>
        <v>0</v>
      </c>
      <c r="AO847" s="173">
        <f>Table1[[#This Row],[ORDER QUANTITY
to be collected BEFORE 31.3.22]]</f>
        <v>0</v>
      </c>
      <c r="AP847" s="174">
        <f t="shared" si="145"/>
        <v>0</v>
      </c>
      <c r="AQ847" s="174">
        <f>IFERROR(INDEX(Retail!H:H,MATCH($D847,Retail!$D:$D,0)),0)</f>
        <v>0</v>
      </c>
      <c r="AR847" s="174">
        <f>IFERROR(INDEX(Retail!J:J,MATCH($D847,Retail!$D:$D,0)),0)</f>
        <v>0</v>
      </c>
      <c r="AS847" s="174">
        <f>IFERROR(INDEX('NEW2022'!H:H,MATCH($D847,'NEW2022'!D:D,0)),0)</f>
        <v>0</v>
      </c>
      <c r="AT847" s="174">
        <f>IFERROR(INDEX('NEW2022'!J:J,MATCH($D847,'NEW2022'!D:D,0)),0)</f>
        <v>0</v>
      </c>
      <c r="AU847" s="174">
        <f>IFERROR(INDEX('Quiet Items'!H:H,MATCH($D847,'Quiet Items'!D:D,0)),0)</f>
        <v>0</v>
      </c>
      <c r="AV847" s="174">
        <f>IFERROR(INDEX('Quiet Items'!J:J,MATCH($D847,'Quiet Items'!D:D,0)),0)</f>
        <v>0</v>
      </c>
      <c r="AW847" s="174">
        <f>IFERROR(INDEX('1.4G'!H:H,MATCH($D847,'1.4G'!D:D,0)),0)</f>
        <v>0</v>
      </c>
      <c r="AX847" s="174">
        <f>IFERROR(INDEX('1.4G'!J:J,MATCH($D847,'1.4G'!D:D,0)),0)</f>
        <v>0</v>
      </c>
      <c r="AY847" s="174">
        <f t="shared" si="136"/>
        <v>0</v>
      </c>
      <c r="AZ847" s="174">
        <f t="shared" si="137"/>
        <v>0</v>
      </c>
      <c r="BA847" s="175">
        <f>IFERROR(Table1[[#This Row],[Line total ordered for now]]*Table1[[#This Row],[GUARANTEED PRICE
for STOCK orders collected before 31.3.22]],0)</f>
        <v>0</v>
      </c>
      <c r="BB847" s="175">
        <f t="shared" si="147"/>
        <v>0</v>
      </c>
      <c r="BC847" s="176">
        <f>(AZ847+Table1[[#This Row],[Line total ordered for now]])*Z847</f>
        <v>0</v>
      </c>
      <c r="BD847" s="200">
        <v>46.547125766388056</v>
      </c>
      <c r="BE847" s="65"/>
      <c r="BF847" s="65"/>
      <c r="BG847" s="65"/>
      <c r="BH847" s="65"/>
      <c r="BI847" s="65"/>
      <c r="BJ847" s="65"/>
      <c r="BK847" s="65"/>
      <c r="BL847" s="55"/>
      <c r="BM847"/>
      <c r="BN847"/>
      <c r="BO847"/>
      <c r="BP847"/>
      <c r="BQ847"/>
      <c r="BR847"/>
      <c r="BS847"/>
      <c r="BT847"/>
    </row>
    <row r="848" spans="1:72" ht="15.75">
      <c r="A848" s="202">
        <v>844</v>
      </c>
      <c r="B848" s="68" t="s">
        <v>6378</v>
      </c>
      <c r="C848" s="149" t="s">
        <v>155</v>
      </c>
      <c r="D848" s="149" t="s">
        <v>4117</v>
      </c>
      <c r="E848" s="149" t="s">
        <v>4118</v>
      </c>
      <c r="F848" s="158" t="str">
        <f t="shared" si="135"/>
        <v>Video</v>
      </c>
      <c r="G848" s="187">
        <v>9</v>
      </c>
      <c r="H848" s="150"/>
      <c r="I848" s="184">
        <v>60.53</v>
      </c>
      <c r="J848" s="150"/>
      <c r="K848" s="151">
        <v>66.721005225306456</v>
      </c>
      <c r="L848" s="152">
        <v>60.716114755028876</v>
      </c>
      <c r="M848" s="152">
        <v>66.721005225306456</v>
      </c>
      <c r="N848" s="153" t="s">
        <v>144</v>
      </c>
      <c r="O848" s="154">
        <v>1</v>
      </c>
      <c r="P848" s="153">
        <v>26</v>
      </c>
      <c r="Q848" s="153" t="s">
        <v>146</v>
      </c>
      <c r="R848" s="155">
        <v>15</v>
      </c>
      <c r="S848" s="155">
        <v>2.6</v>
      </c>
      <c r="T848" s="155">
        <v>0.3</v>
      </c>
      <c r="U848" s="154" t="s">
        <v>95</v>
      </c>
      <c r="V848" s="153" t="s">
        <v>88</v>
      </c>
      <c r="W848" s="153" t="s">
        <v>627</v>
      </c>
      <c r="X848" s="151" t="s">
        <v>6378</v>
      </c>
      <c r="Y848" s="151" t="s">
        <v>6378</v>
      </c>
      <c r="Z848" s="156">
        <v>3.56E-2</v>
      </c>
      <c r="AA848" s="153" t="s">
        <v>943</v>
      </c>
      <c r="AB848" s="153" t="s">
        <v>5193</v>
      </c>
      <c r="AC848" s="153" t="s">
        <v>2412</v>
      </c>
      <c r="AD848" s="157" t="s">
        <v>6062</v>
      </c>
      <c r="AE848" s="110">
        <v>1</v>
      </c>
      <c r="AF848" s="110">
        <v>114</v>
      </c>
      <c r="AG848" s="112">
        <f t="shared" si="146"/>
        <v>0</v>
      </c>
      <c r="AH848" s="110">
        <f>SUM(AG$4:AG848)</f>
        <v>29</v>
      </c>
      <c r="AI848" s="112">
        <f t="shared" si="144"/>
        <v>0</v>
      </c>
      <c r="AJ848" s="110">
        <f>COUNTIF(AI$4:AI848,"&gt;0")</f>
        <v>144</v>
      </c>
      <c r="AK848" s="110">
        <v>1</v>
      </c>
      <c r="AL848" s="110">
        <v>134</v>
      </c>
      <c r="AM848" s="172" t="str">
        <f>IF(OR(Table1[[#This Row],[Line total ordered for now]]&gt;0,Table1[[#This Row],[Line total ordered for season]]&gt;0),1,"")</f>
        <v/>
      </c>
      <c r="AN848" s="173">
        <f>COUNTIF(AM$4:AM848,"&gt;0")</f>
        <v>0</v>
      </c>
      <c r="AO848" s="173">
        <f>Table1[[#This Row],[ORDER QUANTITY
to be collected BEFORE 31.3.22]]</f>
        <v>0</v>
      </c>
      <c r="AP848" s="174">
        <f t="shared" si="145"/>
        <v>0</v>
      </c>
      <c r="AQ848" s="174">
        <f>IFERROR(INDEX(Retail!H:H,MATCH($D848,Retail!$D:$D,0)),0)</f>
        <v>0</v>
      </c>
      <c r="AR848" s="174">
        <f>IFERROR(INDEX(Retail!J:J,MATCH($D848,Retail!$D:$D,0)),0)</f>
        <v>0</v>
      </c>
      <c r="AS848" s="174">
        <f>IFERROR(INDEX('NEW2022'!H:H,MATCH($D848,'NEW2022'!D:D,0)),0)</f>
        <v>0</v>
      </c>
      <c r="AT848" s="174">
        <f>IFERROR(INDEX('NEW2022'!J:J,MATCH($D848,'NEW2022'!D:D,0)),0)</f>
        <v>0</v>
      </c>
      <c r="AU848" s="174">
        <f>IFERROR(INDEX('Quiet Items'!H:H,MATCH($D848,'Quiet Items'!D:D,0)),0)</f>
        <v>0</v>
      </c>
      <c r="AV848" s="174">
        <f>IFERROR(INDEX('Quiet Items'!J:J,MATCH($D848,'Quiet Items'!D:D,0)),0)</f>
        <v>0</v>
      </c>
      <c r="AW848" s="174">
        <f>IFERROR(INDEX('1.4G'!H:H,MATCH($D848,'1.4G'!D:D,0)),0)</f>
        <v>0</v>
      </c>
      <c r="AX848" s="174">
        <f>IFERROR(INDEX('1.4G'!J:J,MATCH($D848,'1.4G'!D:D,0)),0)</f>
        <v>0</v>
      </c>
      <c r="AY848" s="174">
        <f t="shared" si="136"/>
        <v>0</v>
      </c>
      <c r="AZ848" s="174">
        <f t="shared" si="137"/>
        <v>0</v>
      </c>
      <c r="BA848" s="175">
        <f>IFERROR(Table1[[#This Row],[Line total ordered for now]]*Table1[[#This Row],[GUARANTEED PRICE
for STOCK orders collected before 31.3.22]],0)</f>
        <v>0</v>
      </c>
      <c r="BB848" s="175">
        <f t="shared" si="147"/>
        <v>0</v>
      </c>
      <c r="BC848" s="176">
        <f>(AZ848+Table1[[#This Row],[Line total ordered for now]])*Z848</f>
        <v>0</v>
      </c>
      <c r="BD848" s="200">
        <v>56.712854441510487</v>
      </c>
      <c r="BE848" s="65"/>
      <c r="BF848" s="65"/>
      <c r="BG848" s="65"/>
      <c r="BH848" s="65"/>
      <c r="BI848" s="65"/>
      <c r="BJ848" s="65"/>
      <c r="BK848" s="65"/>
      <c r="BL848" s="55"/>
      <c r="BM848"/>
      <c r="BN848"/>
      <c r="BO848"/>
      <c r="BP848"/>
      <c r="BQ848"/>
      <c r="BR848"/>
      <c r="BS848"/>
      <c r="BT848"/>
    </row>
    <row r="849" spans="1:72" ht="15.75">
      <c r="A849" s="202">
        <v>845</v>
      </c>
      <c r="B849" s="68" t="s">
        <v>6378</v>
      </c>
      <c r="C849" s="149" t="s">
        <v>155</v>
      </c>
      <c r="D849" s="149" t="s">
        <v>1113</v>
      </c>
      <c r="E849" s="149" t="s">
        <v>1114</v>
      </c>
      <c r="F849" s="158" t="str">
        <f t="shared" si="135"/>
        <v>Video</v>
      </c>
      <c r="G849" s="187">
        <v>0</v>
      </c>
      <c r="H849" s="150"/>
      <c r="I849" s="184">
        <v>51.94</v>
      </c>
      <c r="J849" s="150"/>
      <c r="K849" s="151">
        <v>59.615876831736813</v>
      </c>
      <c r="L849" s="152">
        <v>54.250447916880503</v>
      </c>
      <c r="M849" s="152">
        <v>59.615876831736813</v>
      </c>
      <c r="N849" s="153" t="s">
        <v>148</v>
      </c>
      <c r="O849" s="154">
        <v>1</v>
      </c>
      <c r="P849" s="153">
        <v>36</v>
      </c>
      <c r="Q849" s="153" t="s">
        <v>147</v>
      </c>
      <c r="R849" s="155">
        <v>16</v>
      </c>
      <c r="S849" s="155">
        <v>2.1</v>
      </c>
      <c r="T849" s="155">
        <v>0.3</v>
      </c>
      <c r="U849" s="154" t="s">
        <v>94</v>
      </c>
      <c r="V849" s="153" t="s">
        <v>89</v>
      </c>
      <c r="W849" s="153" t="s">
        <v>627</v>
      </c>
      <c r="X849" s="151" t="s">
        <v>6378</v>
      </c>
      <c r="Y849" s="151" t="s">
        <v>6378</v>
      </c>
      <c r="Z849" s="156">
        <v>3.8512999999999999E-2</v>
      </c>
      <c r="AA849" s="153" t="s">
        <v>624</v>
      </c>
      <c r="AB849" s="153" t="s">
        <v>4963</v>
      </c>
      <c r="AC849" s="153" t="s">
        <v>795</v>
      </c>
      <c r="AD849" s="157" t="s">
        <v>1115</v>
      </c>
      <c r="AE849" s="110">
        <v>0</v>
      </c>
      <c r="AF849" s="110">
        <v>114</v>
      </c>
      <c r="AG849" s="112">
        <f t="shared" si="146"/>
        <v>0</v>
      </c>
      <c r="AH849" s="110">
        <f>SUM(AG$4:AG849)</f>
        <v>29</v>
      </c>
      <c r="AI849" s="112">
        <f t="shared" si="144"/>
        <v>0</v>
      </c>
      <c r="AJ849" s="110">
        <f>COUNTIF(AI$4:AI849,"&gt;0")</f>
        <v>144</v>
      </c>
      <c r="AK849" s="110">
        <v>0</v>
      </c>
      <c r="AL849" s="110">
        <v>134</v>
      </c>
      <c r="AM849" s="172" t="str">
        <f>IF(OR(Table1[[#This Row],[Line total ordered for now]]&gt;0,Table1[[#This Row],[Line total ordered for season]]&gt;0),1,"")</f>
        <v/>
      </c>
      <c r="AN849" s="173">
        <f>COUNTIF(AM$4:AM849,"&gt;0")</f>
        <v>0</v>
      </c>
      <c r="AO849" s="173">
        <f>Table1[[#This Row],[ORDER QUANTITY
to be collected BEFORE 31.3.22]]</f>
        <v>0</v>
      </c>
      <c r="AP849" s="174">
        <f t="shared" si="145"/>
        <v>0</v>
      </c>
      <c r="AQ849" s="174">
        <f>IFERROR(INDEX(Retail!H:H,MATCH($D849,Retail!$D:$D,0)),0)</f>
        <v>0</v>
      </c>
      <c r="AR849" s="174">
        <f>IFERROR(INDEX(Retail!J:J,MATCH($D849,Retail!$D:$D,0)),0)</f>
        <v>0</v>
      </c>
      <c r="AS849" s="174">
        <f>IFERROR(INDEX('NEW2022'!H:H,MATCH($D849,'NEW2022'!D:D,0)),0)</f>
        <v>0</v>
      </c>
      <c r="AT849" s="174">
        <f>IFERROR(INDEX('NEW2022'!J:J,MATCH($D849,'NEW2022'!D:D,0)),0)</f>
        <v>0</v>
      </c>
      <c r="AU849" s="174">
        <f>IFERROR(INDEX('Quiet Items'!H:H,MATCH($D849,'Quiet Items'!D:D,0)),0)</f>
        <v>0</v>
      </c>
      <c r="AV849" s="174">
        <f>IFERROR(INDEX('Quiet Items'!J:J,MATCH($D849,'Quiet Items'!D:D,0)),0)</f>
        <v>0</v>
      </c>
      <c r="AW849" s="174">
        <f>IFERROR(INDEX('1.4G'!H:H,MATCH($D849,'1.4G'!D:D,0)),0)</f>
        <v>0</v>
      </c>
      <c r="AX849" s="174">
        <f>IFERROR(INDEX('1.4G'!J:J,MATCH($D849,'1.4G'!D:D,0)),0)</f>
        <v>0</v>
      </c>
      <c r="AY849" s="174">
        <f t="shared" si="136"/>
        <v>0</v>
      </c>
      <c r="AZ849" s="174">
        <f t="shared" si="137"/>
        <v>0</v>
      </c>
      <c r="BA849" s="175">
        <f>IFERROR(Table1[[#This Row],[Line total ordered for now]]*Table1[[#This Row],[GUARANTEED PRICE
for STOCK orders collected before 31.3.22]],0)</f>
        <v>0</v>
      </c>
      <c r="BB849" s="175">
        <f t="shared" si="147"/>
        <v>0</v>
      </c>
      <c r="BC849" s="176">
        <f>(AZ849+Table1[[#This Row],[Line total ordered for now]])*Z849</f>
        <v>0</v>
      </c>
      <c r="BD849" s="200">
        <v>50.673495306976292</v>
      </c>
      <c r="BE849" s="65"/>
      <c r="BF849" s="65"/>
      <c r="BG849" s="65"/>
      <c r="BH849" s="65"/>
      <c r="BI849" s="65"/>
      <c r="BJ849" s="65"/>
      <c r="BK849" s="65"/>
      <c r="BL849" s="55"/>
      <c r="BM849"/>
      <c r="BN849"/>
      <c r="BO849"/>
      <c r="BP849"/>
      <c r="BQ849"/>
      <c r="BR849"/>
      <c r="BS849"/>
      <c r="BT849"/>
    </row>
    <row r="850" spans="1:72" ht="15.75">
      <c r="A850" s="202">
        <v>846</v>
      </c>
      <c r="B850" s="68" t="s">
        <v>6378</v>
      </c>
      <c r="C850" s="149" t="s">
        <v>155</v>
      </c>
      <c r="D850" s="149" t="s">
        <v>3369</v>
      </c>
      <c r="E850" s="149" t="s">
        <v>3370</v>
      </c>
      <c r="F850" s="158" t="str">
        <f t="shared" si="135"/>
        <v>Video</v>
      </c>
      <c r="G850" s="187">
        <v>0</v>
      </c>
      <c r="H850" s="150"/>
      <c r="I850" s="184">
        <v>40.9</v>
      </c>
      <c r="J850" s="150"/>
      <c r="K850" s="151">
        <v>60.172647165931565</v>
      </c>
      <c r="L850" s="152">
        <v>54.757108920997723</v>
      </c>
      <c r="M850" s="152">
        <v>60.172647165931565</v>
      </c>
      <c r="N850" s="153" t="s">
        <v>148</v>
      </c>
      <c r="O850" s="154">
        <v>1</v>
      </c>
      <c r="P850" s="153">
        <v>35</v>
      </c>
      <c r="Q850" s="153" t="s">
        <v>147</v>
      </c>
      <c r="R850" s="155">
        <v>16</v>
      </c>
      <c r="S850" s="155">
        <v>2.1</v>
      </c>
      <c r="T850" s="155">
        <v>0.3</v>
      </c>
      <c r="U850" s="154" t="s">
        <v>94</v>
      </c>
      <c r="V850" s="153" t="s">
        <v>89</v>
      </c>
      <c r="W850" s="153" t="s">
        <v>627</v>
      </c>
      <c r="X850" s="151" t="s">
        <v>6378</v>
      </c>
      <c r="Y850" s="151" t="s">
        <v>6378</v>
      </c>
      <c r="Z850" s="156">
        <v>3.9300000000000002E-2</v>
      </c>
      <c r="AA850" s="153" t="s">
        <v>624</v>
      </c>
      <c r="AB850" s="153" t="s">
        <v>5749</v>
      </c>
      <c r="AC850" s="153" t="s">
        <v>4933</v>
      </c>
      <c r="AD850" s="157" t="s">
        <v>3371</v>
      </c>
      <c r="AE850" s="110">
        <v>0</v>
      </c>
      <c r="AF850" s="110">
        <v>114</v>
      </c>
      <c r="AG850" s="112">
        <f t="shared" si="146"/>
        <v>0</v>
      </c>
      <c r="AH850" s="110">
        <f>SUM(AG$4:AG850)</f>
        <v>29</v>
      </c>
      <c r="AI850" s="112">
        <f t="shared" si="144"/>
        <v>0</v>
      </c>
      <c r="AJ850" s="110">
        <f>COUNTIF(AI$4:AI850,"&gt;0")</f>
        <v>144</v>
      </c>
      <c r="AK850" s="110">
        <v>0</v>
      </c>
      <c r="AL850" s="110">
        <v>134</v>
      </c>
      <c r="AM850" s="172" t="str">
        <f>IF(OR(Table1[[#This Row],[Line total ordered for now]]&gt;0,Table1[[#This Row],[Line total ordered for season]]&gt;0),1,"")</f>
        <v/>
      </c>
      <c r="AN850" s="173">
        <f>COUNTIF(AM$4:AM850,"&gt;0")</f>
        <v>0</v>
      </c>
      <c r="AO850" s="173">
        <f>Table1[[#This Row],[ORDER QUANTITY
to be collected BEFORE 31.3.22]]</f>
        <v>0</v>
      </c>
      <c r="AP850" s="174">
        <f t="shared" si="145"/>
        <v>0</v>
      </c>
      <c r="AQ850" s="174">
        <f>IFERROR(INDEX(Retail!H:H,MATCH($D850,Retail!$D:$D,0)),0)</f>
        <v>0</v>
      </c>
      <c r="AR850" s="174">
        <f>IFERROR(INDEX(Retail!J:J,MATCH($D850,Retail!$D:$D,0)),0)</f>
        <v>0</v>
      </c>
      <c r="AS850" s="174">
        <f>IFERROR(INDEX('NEW2022'!H:H,MATCH($D850,'NEW2022'!D:D,0)),0)</f>
        <v>0</v>
      </c>
      <c r="AT850" s="174">
        <f>IFERROR(INDEX('NEW2022'!J:J,MATCH($D850,'NEW2022'!D:D,0)),0)</f>
        <v>0</v>
      </c>
      <c r="AU850" s="174">
        <f>IFERROR(INDEX('Quiet Items'!H:H,MATCH($D850,'Quiet Items'!D:D,0)),0)</f>
        <v>0</v>
      </c>
      <c r="AV850" s="174">
        <f>IFERROR(INDEX('Quiet Items'!J:J,MATCH($D850,'Quiet Items'!D:D,0)),0)</f>
        <v>0</v>
      </c>
      <c r="AW850" s="174">
        <f>IFERROR(INDEX('1.4G'!H:H,MATCH($D850,'1.4G'!D:D,0)),0)</f>
        <v>0</v>
      </c>
      <c r="AX850" s="174">
        <f>IFERROR(INDEX('1.4G'!J:J,MATCH($D850,'1.4G'!D:D,0)),0)</f>
        <v>0</v>
      </c>
      <c r="AY850" s="174">
        <f t="shared" si="136"/>
        <v>0</v>
      </c>
      <c r="AZ850" s="174">
        <f t="shared" si="137"/>
        <v>0</v>
      </c>
      <c r="BA850" s="175">
        <f>IFERROR(Table1[[#This Row],[Line total ordered for now]]*Table1[[#This Row],[GUARANTEED PRICE
for STOCK orders collected before 31.3.22]],0)</f>
        <v>0</v>
      </c>
      <c r="BB850" s="175">
        <f t="shared" si="147"/>
        <v>0</v>
      </c>
      <c r="BC850" s="176">
        <f>(AZ850+Table1[[#This Row],[Line total ordered for now]])*Z850</f>
        <v>0</v>
      </c>
      <c r="BD850" s="200">
        <v>51.146750091041831</v>
      </c>
      <c r="BE850" s="65"/>
      <c r="BF850" s="65"/>
      <c r="BG850" s="65"/>
      <c r="BH850" s="65"/>
      <c r="BI850" s="65"/>
      <c r="BJ850" s="65"/>
      <c r="BK850" s="65"/>
      <c r="BL850" s="55"/>
      <c r="BM850"/>
      <c r="BN850"/>
      <c r="BO850"/>
      <c r="BP850"/>
      <c r="BQ850"/>
      <c r="BR850"/>
      <c r="BS850"/>
      <c r="BT850"/>
    </row>
    <row r="851" spans="1:72" ht="15.75">
      <c r="A851" s="202">
        <v>847</v>
      </c>
      <c r="B851" s="68" t="s">
        <v>6378</v>
      </c>
      <c r="C851" s="149" t="s">
        <v>155</v>
      </c>
      <c r="D851" s="149" t="s">
        <v>2424</v>
      </c>
      <c r="E851" s="149" t="s">
        <v>2425</v>
      </c>
      <c r="F851" s="158" t="str">
        <f t="shared" si="135"/>
        <v>Video</v>
      </c>
      <c r="G851" s="187">
        <v>3</v>
      </c>
      <c r="H851" s="150"/>
      <c r="I851" s="184">
        <v>53.24</v>
      </c>
      <c r="J851" s="150"/>
      <c r="K851" s="151">
        <v>60.35</v>
      </c>
      <c r="L851" s="152">
        <v>54.918500000000002</v>
      </c>
      <c r="M851" s="152">
        <v>60.35</v>
      </c>
      <c r="N851" s="153" t="s">
        <v>148</v>
      </c>
      <c r="O851" s="154">
        <v>1</v>
      </c>
      <c r="P851" s="153">
        <v>30</v>
      </c>
      <c r="Q851" s="153" t="s">
        <v>147</v>
      </c>
      <c r="R851" s="155">
        <v>15</v>
      </c>
      <c r="S851" s="155">
        <v>2.36</v>
      </c>
      <c r="T851" s="155">
        <v>0.3</v>
      </c>
      <c r="U851" s="154" t="s">
        <v>94</v>
      </c>
      <c r="V851" s="153" t="s">
        <v>89</v>
      </c>
      <c r="W851" s="153" t="s">
        <v>627</v>
      </c>
      <c r="X851" s="151" t="s">
        <v>6378</v>
      </c>
      <c r="Y851" s="151" t="s">
        <v>6378</v>
      </c>
      <c r="Z851" s="156">
        <v>3.7999999999999999E-2</v>
      </c>
      <c r="AA851" s="153" t="s">
        <v>1507</v>
      </c>
      <c r="AB851" s="153" t="s">
        <v>5295</v>
      </c>
      <c r="AC851" s="153" t="s">
        <v>4790</v>
      </c>
      <c r="AD851" s="157" t="s">
        <v>2426</v>
      </c>
      <c r="AE851" s="110">
        <v>0</v>
      </c>
      <c r="AF851" s="110">
        <v>114</v>
      </c>
      <c r="AG851" s="112">
        <f t="shared" si="146"/>
        <v>0</v>
      </c>
      <c r="AH851" s="110">
        <f>SUM(AG$4:AG851)</f>
        <v>29</v>
      </c>
      <c r="AI851" s="112">
        <f t="shared" si="144"/>
        <v>0</v>
      </c>
      <c r="AJ851" s="110">
        <f>COUNTIF(AI$4:AI851,"&gt;0")</f>
        <v>144</v>
      </c>
      <c r="AK851" s="110">
        <v>0</v>
      </c>
      <c r="AL851" s="110">
        <v>134</v>
      </c>
      <c r="AM851" s="172" t="str">
        <f>IF(OR(Table1[[#This Row],[Line total ordered for now]]&gt;0,Table1[[#This Row],[Line total ordered for season]]&gt;0),1,"")</f>
        <v/>
      </c>
      <c r="AN851" s="173">
        <f>COUNTIF(AM$4:AM851,"&gt;0")</f>
        <v>0</v>
      </c>
      <c r="AO851" s="173">
        <f>Table1[[#This Row],[ORDER QUANTITY
to be collected BEFORE 31.3.22]]</f>
        <v>0</v>
      </c>
      <c r="AP851" s="174">
        <f t="shared" si="145"/>
        <v>0</v>
      </c>
      <c r="AQ851" s="174">
        <f>IFERROR(INDEX(Retail!H:H,MATCH($D851,Retail!$D:$D,0)),0)</f>
        <v>0</v>
      </c>
      <c r="AR851" s="174">
        <f>IFERROR(INDEX(Retail!J:J,MATCH($D851,Retail!$D:$D,0)),0)</f>
        <v>0</v>
      </c>
      <c r="AS851" s="174">
        <f>IFERROR(INDEX('NEW2022'!H:H,MATCH($D851,'NEW2022'!D:D,0)),0)</f>
        <v>0</v>
      </c>
      <c r="AT851" s="174">
        <f>IFERROR(INDEX('NEW2022'!J:J,MATCH($D851,'NEW2022'!D:D,0)),0)</f>
        <v>0</v>
      </c>
      <c r="AU851" s="174">
        <f>IFERROR(INDEX('Quiet Items'!H:H,MATCH($D851,'Quiet Items'!D:D,0)),0)</f>
        <v>0</v>
      </c>
      <c r="AV851" s="174">
        <f>IFERROR(INDEX('Quiet Items'!J:J,MATCH($D851,'Quiet Items'!D:D,0)),0)</f>
        <v>0</v>
      </c>
      <c r="AW851" s="174">
        <f>IFERROR(INDEX('1.4G'!H:H,MATCH($D851,'1.4G'!D:D,0)),0)</f>
        <v>0</v>
      </c>
      <c r="AX851" s="174">
        <f>IFERROR(INDEX('1.4G'!J:J,MATCH($D851,'1.4G'!D:D,0)),0)</f>
        <v>0</v>
      </c>
      <c r="AY851" s="174">
        <f t="shared" si="136"/>
        <v>0</v>
      </c>
      <c r="AZ851" s="174">
        <f t="shared" si="137"/>
        <v>0</v>
      </c>
      <c r="BA851" s="175">
        <f>IFERROR(Table1[[#This Row],[Line total ordered for now]]*Table1[[#This Row],[GUARANTEED PRICE
for STOCK orders collected before 31.3.22]],0)</f>
        <v>0</v>
      </c>
      <c r="BB851" s="175">
        <f t="shared" si="147"/>
        <v>0</v>
      </c>
      <c r="BC851" s="176">
        <f>(AZ851+Table1[[#This Row],[Line total ordered for now]])*Z851</f>
        <v>0</v>
      </c>
      <c r="BD851" s="200">
        <v>51.297499999999999</v>
      </c>
      <c r="BE851" s="65"/>
      <c r="BF851" s="65"/>
      <c r="BG851" s="65"/>
      <c r="BH851" s="65"/>
      <c r="BI851" s="65"/>
      <c r="BJ851" s="65"/>
      <c r="BK851" s="65"/>
      <c r="BL851" s="55"/>
      <c r="BM851"/>
      <c r="BN851"/>
      <c r="BO851"/>
      <c r="BP851"/>
      <c r="BQ851"/>
      <c r="BR851"/>
      <c r="BS851"/>
      <c r="BT851"/>
    </row>
    <row r="852" spans="1:72" ht="15.75">
      <c r="A852" s="202">
        <v>848</v>
      </c>
      <c r="B852" s="68" t="s">
        <v>6378</v>
      </c>
      <c r="C852" s="149" t="s">
        <v>155</v>
      </c>
      <c r="D852" s="149" t="s">
        <v>4592</v>
      </c>
      <c r="E852" s="149" t="s">
        <v>4593</v>
      </c>
      <c r="F852" s="158" t="str">
        <f t="shared" si="135"/>
        <v>Video</v>
      </c>
      <c r="G852" s="187">
        <v>37</v>
      </c>
      <c r="H852" s="150"/>
      <c r="I852" s="184">
        <v>54.62</v>
      </c>
      <c r="J852" s="150"/>
      <c r="K852" s="151">
        <v>60.992772206945055</v>
      </c>
      <c r="L852" s="152">
        <v>55.503422708320002</v>
      </c>
      <c r="M852" s="152">
        <v>60.992772206945055</v>
      </c>
      <c r="N852" s="153" t="s">
        <v>148</v>
      </c>
      <c r="O852" s="154">
        <v>1</v>
      </c>
      <c r="P852" s="153">
        <v>35</v>
      </c>
      <c r="Q852" s="153" t="s">
        <v>147</v>
      </c>
      <c r="R852" s="155">
        <v>15</v>
      </c>
      <c r="S852" s="155">
        <v>2</v>
      </c>
      <c r="T852" s="155">
        <v>0.3</v>
      </c>
      <c r="U852" s="154" t="s">
        <v>94</v>
      </c>
      <c r="V852" s="153" t="s">
        <v>89</v>
      </c>
      <c r="W852" s="153" t="s">
        <v>627</v>
      </c>
      <c r="X852" s="151" t="s">
        <v>6378</v>
      </c>
      <c r="Y852" s="151" t="s">
        <v>6378</v>
      </c>
      <c r="Z852" s="156">
        <v>3.56E-2</v>
      </c>
      <c r="AA852" s="153" t="s">
        <v>624</v>
      </c>
      <c r="AB852" s="153" t="s">
        <v>5024</v>
      </c>
      <c r="AC852" s="153" t="s">
        <v>164</v>
      </c>
      <c r="AD852" s="157" t="s">
        <v>4594</v>
      </c>
      <c r="AE852" s="110">
        <v>0</v>
      </c>
      <c r="AF852" s="110">
        <v>114</v>
      </c>
      <c r="AG852" s="112">
        <f t="shared" si="146"/>
        <v>0</v>
      </c>
      <c r="AH852" s="110">
        <f>SUM(AG$4:AG852)</f>
        <v>29</v>
      </c>
      <c r="AI852" s="112">
        <f t="shared" si="144"/>
        <v>0</v>
      </c>
      <c r="AJ852" s="110">
        <f>COUNTIF(AI$4:AI852,"&gt;0")</f>
        <v>144</v>
      </c>
      <c r="AK852" s="110">
        <v>0</v>
      </c>
      <c r="AL852" s="110">
        <v>134</v>
      </c>
      <c r="AM852" s="172" t="str">
        <f>IF(OR(Table1[[#This Row],[Line total ordered for now]]&gt;0,Table1[[#This Row],[Line total ordered for season]]&gt;0),1,"")</f>
        <v/>
      </c>
      <c r="AN852" s="173">
        <f>COUNTIF(AM$4:AM852,"&gt;0")</f>
        <v>0</v>
      </c>
      <c r="AO852" s="173">
        <f>Table1[[#This Row],[ORDER QUANTITY
to be collected BEFORE 31.3.22]]</f>
        <v>0</v>
      </c>
      <c r="AP852" s="174">
        <f t="shared" si="145"/>
        <v>0</v>
      </c>
      <c r="AQ852" s="174">
        <f>IFERROR(INDEX(Retail!H:H,MATCH($D852,Retail!$D:$D,0)),0)</f>
        <v>0</v>
      </c>
      <c r="AR852" s="174">
        <f>IFERROR(INDEX(Retail!J:J,MATCH($D852,Retail!$D:$D,0)),0)</f>
        <v>0</v>
      </c>
      <c r="AS852" s="174">
        <f>IFERROR(INDEX('NEW2022'!H:H,MATCH($D852,'NEW2022'!D:D,0)),0)</f>
        <v>0</v>
      </c>
      <c r="AT852" s="174">
        <f>IFERROR(INDEX('NEW2022'!J:J,MATCH($D852,'NEW2022'!D:D,0)),0)</f>
        <v>0</v>
      </c>
      <c r="AU852" s="174">
        <f>IFERROR(INDEX('Quiet Items'!H:H,MATCH($D852,'Quiet Items'!D:D,0)),0)</f>
        <v>0</v>
      </c>
      <c r="AV852" s="174">
        <f>IFERROR(INDEX('Quiet Items'!J:J,MATCH($D852,'Quiet Items'!D:D,0)),0)</f>
        <v>0</v>
      </c>
      <c r="AW852" s="174">
        <f>IFERROR(INDEX('1.4G'!H:H,MATCH($D852,'1.4G'!D:D,0)),0)</f>
        <v>0</v>
      </c>
      <c r="AX852" s="174">
        <f>IFERROR(INDEX('1.4G'!J:J,MATCH($D852,'1.4G'!D:D,0)),0)</f>
        <v>0</v>
      </c>
      <c r="AY852" s="174">
        <f t="shared" si="136"/>
        <v>0</v>
      </c>
      <c r="AZ852" s="174">
        <f t="shared" si="137"/>
        <v>0</v>
      </c>
      <c r="BA852" s="175">
        <f>IFERROR(Table1[[#This Row],[Line total ordered for now]]*Table1[[#This Row],[GUARANTEED PRICE
for STOCK orders collected before 31.3.22]],0)</f>
        <v>0</v>
      </c>
      <c r="BB852" s="175">
        <f t="shared" si="147"/>
        <v>0</v>
      </c>
      <c r="BC852" s="176">
        <f>(AZ852+Table1[[#This Row],[Line total ordered for now]])*Z852</f>
        <v>0</v>
      </c>
      <c r="BD852" s="200">
        <v>51.843856375903293</v>
      </c>
      <c r="BE852" s="65"/>
      <c r="BF852" s="65"/>
      <c r="BG852" s="65"/>
      <c r="BH852" s="65"/>
      <c r="BI852" s="65"/>
      <c r="BJ852" s="65"/>
      <c r="BK852" s="65"/>
      <c r="BL852" s="55"/>
      <c r="BM852"/>
      <c r="BN852"/>
      <c r="BO852"/>
      <c r="BP852"/>
      <c r="BQ852"/>
      <c r="BR852"/>
      <c r="BS852"/>
      <c r="BT852"/>
    </row>
    <row r="853" spans="1:72" ht="15.75">
      <c r="A853" s="202">
        <v>849</v>
      </c>
      <c r="B853" s="68" t="s">
        <v>6378</v>
      </c>
      <c r="C853" s="149" t="s">
        <v>155</v>
      </c>
      <c r="D853" s="149" t="s">
        <v>2514</v>
      </c>
      <c r="E853" s="149" t="s">
        <v>2515</v>
      </c>
      <c r="F853" s="158" t="str">
        <f t="shared" si="135"/>
        <v>Video</v>
      </c>
      <c r="G853" s="187">
        <v>32</v>
      </c>
      <c r="H853" s="150"/>
      <c r="I853" s="184">
        <v>54.32</v>
      </c>
      <c r="J853" s="150"/>
      <c r="K853" s="151">
        <v>61.57</v>
      </c>
      <c r="L853" s="152">
        <v>56.028700000000001</v>
      </c>
      <c r="M853" s="152">
        <v>61.57</v>
      </c>
      <c r="N853" s="153" t="s">
        <v>148</v>
      </c>
      <c r="O853" s="154">
        <v>1</v>
      </c>
      <c r="P853" s="153">
        <v>30</v>
      </c>
      <c r="Q853" s="153" t="s">
        <v>147</v>
      </c>
      <c r="R853" s="155">
        <v>15.1</v>
      </c>
      <c r="S853" s="155">
        <v>2.2000000000000002</v>
      </c>
      <c r="T853" s="155">
        <v>0.3</v>
      </c>
      <c r="U853" s="154" t="s">
        <v>94</v>
      </c>
      <c r="V853" s="153" t="s">
        <v>89</v>
      </c>
      <c r="W853" s="153" t="s">
        <v>627</v>
      </c>
      <c r="X853" s="151" t="s">
        <v>6378</v>
      </c>
      <c r="Y853" s="151" t="s">
        <v>6378</v>
      </c>
      <c r="Z853" s="156">
        <v>3.85E-2</v>
      </c>
      <c r="AA853" s="153" t="s">
        <v>939</v>
      </c>
      <c r="AB853" s="153" t="s">
        <v>5235</v>
      </c>
      <c r="AC853" s="153" t="s">
        <v>141</v>
      </c>
      <c r="AD853" s="157" t="s">
        <v>2516</v>
      </c>
      <c r="AE853" s="110">
        <v>0</v>
      </c>
      <c r="AF853" s="110">
        <v>114</v>
      </c>
      <c r="AG853" s="112">
        <f t="shared" si="146"/>
        <v>0</v>
      </c>
      <c r="AH853" s="110">
        <f>SUM(AG$4:AG853)</f>
        <v>29</v>
      </c>
      <c r="AI853" s="112">
        <f t="shared" si="144"/>
        <v>0</v>
      </c>
      <c r="AJ853" s="110">
        <f>COUNTIF(AI$4:AI853,"&gt;0")</f>
        <v>144</v>
      </c>
      <c r="AK853" s="110">
        <v>0</v>
      </c>
      <c r="AL853" s="110">
        <v>134</v>
      </c>
      <c r="AM853" s="172" t="str">
        <f>IF(OR(Table1[[#This Row],[Line total ordered for now]]&gt;0,Table1[[#This Row],[Line total ordered for season]]&gt;0),1,"")</f>
        <v/>
      </c>
      <c r="AN853" s="173">
        <f>COUNTIF(AM$4:AM853,"&gt;0")</f>
        <v>0</v>
      </c>
      <c r="AO853" s="173">
        <f>Table1[[#This Row],[ORDER QUANTITY
to be collected BEFORE 31.3.22]]</f>
        <v>0</v>
      </c>
      <c r="AP853" s="174">
        <f t="shared" si="145"/>
        <v>0</v>
      </c>
      <c r="AQ853" s="174">
        <f>IFERROR(INDEX(Retail!H:H,MATCH($D853,Retail!$D:$D,0)),0)</f>
        <v>0</v>
      </c>
      <c r="AR853" s="174">
        <f>IFERROR(INDEX(Retail!J:J,MATCH($D853,Retail!$D:$D,0)),0)</f>
        <v>0</v>
      </c>
      <c r="AS853" s="174">
        <f>IFERROR(INDEX('NEW2022'!H:H,MATCH($D853,'NEW2022'!D:D,0)),0)</f>
        <v>0</v>
      </c>
      <c r="AT853" s="174">
        <f>IFERROR(INDEX('NEW2022'!J:J,MATCH($D853,'NEW2022'!D:D,0)),0)</f>
        <v>0</v>
      </c>
      <c r="AU853" s="174">
        <f>IFERROR(INDEX('Quiet Items'!H:H,MATCH($D853,'Quiet Items'!D:D,0)),0)</f>
        <v>0</v>
      </c>
      <c r="AV853" s="174">
        <f>IFERROR(INDEX('Quiet Items'!J:J,MATCH($D853,'Quiet Items'!D:D,0)),0)</f>
        <v>0</v>
      </c>
      <c r="AW853" s="174">
        <f>IFERROR(INDEX('1.4G'!H:H,MATCH($D853,'1.4G'!D:D,0)),0)</f>
        <v>0</v>
      </c>
      <c r="AX853" s="174">
        <f>IFERROR(INDEX('1.4G'!J:J,MATCH($D853,'1.4G'!D:D,0)),0)</f>
        <v>0</v>
      </c>
      <c r="AY853" s="174">
        <f t="shared" si="136"/>
        <v>0</v>
      </c>
      <c r="AZ853" s="174">
        <f t="shared" si="137"/>
        <v>0</v>
      </c>
      <c r="BA853" s="175">
        <f>IFERROR(Table1[[#This Row],[Line total ordered for now]]*Table1[[#This Row],[GUARANTEED PRICE
for STOCK orders collected before 31.3.22]],0)</f>
        <v>0</v>
      </c>
      <c r="BB853" s="175">
        <f t="shared" si="147"/>
        <v>0</v>
      </c>
      <c r="BC853" s="176">
        <f>(AZ853+Table1[[#This Row],[Line total ordered for now]])*Z853</f>
        <v>0</v>
      </c>
      <c r="BD853" s="200">
        <v>52.334499999999998</v>
      </c>
      <c r="BE853" s="65"/>
      <c r="BF853" s="65"/>
      <c r="BG853" s="65"/>
      <c r="BH853" s="65"/>
      <c r="BI853" s="65"/>
      <c r="BJ853" s="65"/>
      <c r="BK853" s="65"/>
      <c r="BL853" s="55"/>
      <c r="BM853"/>
      <c r="BN853"/>
      <c r="BO853"/>
      <c r="BP853"/>
      <c r="BQ853"/>
      <c r="BR853"/>
      <c r="BS853"/>
      <c r="BT853"/>
    </row>
    <row r="854" spans="1:72" ht="15.75">
      <c r="A854" s="202">
        <v>850</v>
      </c>
      <c r="B854" s="68" t="s">
        <v>6378</v>
      </c>
      <c r="C854" s="149" t="s">
        <v>155</v>
      </c>
      <c r="D854" s="149" t="s">
        <v>3395</v>
      </c>
      <c r="E854" s="149" t="s">
        <v>3396</v>
      </c>
      <c r="F854" s="158" t="str">
        <f t="shared" si="135"/>
        <v>Video</v>
      </c>
      <c r="G854" s="187">
        <v>0</v>
      </c>
      <c r="H854" s="150"/>
      <c r="I854" s="184">
        <v>51.99</v>
      </c>
      <c r="J854" s="150"/>
      <c r="K854" s="151">
        <v>61.78146232508864</v>
      </c>
      <c r="L854" s="152">
        <v>56.221130715830661</v>
      </c>
      <c r="M854" s="152">
        <v>61.78146232508864</v>
      </c>
      <c r="N854" s="153" t="s">
        <v>148</v>
      </c>
      <c r="O854" s="154">
        <v>1</v>
      </c>
      <c r="P854" s="153">
        <v>35</v>
      </c>
      <c r="Q854" s="153" t="s">
        <v>147</v>
      </c>
      <c r="R854" s="155">
        <v>16</v>
      </c>
      <c r="S854" s="155">
        <v>2.1</v>
      </c>
      <c r="T854" s="155">
        <v>0.3</v>
      </c>
      <c r="U854" s="154" t="s">
        <v>95</v>
      </c>
      <c r="V854" s="153" t="s">
        <v>88</v>
      </c>
      <c r="W854" s="153" t="s">
        <v>627</v>
      </c>
      <c r="X854" s="151" t="s">
        <v>6378</v>
      </c>
      <c r="Y854" s="151" t="s">
        <v>6378</v>
      </c>
      <c r="Z854" s="156">
        <v>3.9300000000000002E-2</v>
      </c>
      <c r="AA854" s="153" t="s">
        <v>624</v>
      </c>
      <c r="AB854" s="153" t="s">
        <v>5821</v>
      </c>
      <c r="AC854" s="153" t="s">
        <v>4937</v>
      </c>
      <c r="AD854" s="157" t="s">
        <v>3397</v>
      </c>
      <c r="AE854" s="110">
        <v>0</v>
      </c>
      <c r="AF854" s="110">
        <v>114</v>
      </c>
      <c r="AG854" s="112">
        <f t="shared" si="146"/>
        <v>0</v>
      </c>
      <c r="AH854" s="110">
        <f>SUM(AG$4:AG854)</f>
        <v>29</v>
      </c>
      <c r="AI854" s="112">
        <f t="shared" si="144"/>
        <v>0</v>
      </c>
      <c r="AJ854" s="110">
        <f>COUNTIF(AI$4:AI854,"&gt;0")</f>
        <v>144</v>
      </c>
      <c r="AK854" s="110">
        <v>1</v>
      </c>
      <c r="AL854" s="110">
        <v>135</v>
      </c>
      <c r="AM854" s="172" t="str">
        <f>IF(OR(Table1[[#This Row],[Line total ordered for now]]&gt;0,Table1[[#This Row],[Line total ordered for season]]&gt;0),1,"")</f>
        <v/>
      </c>
      <c r="AN854" s="173">
        <f>COUNTIF(AM$4:AM854,"&gt;0")</f>
        <v>0</v>
      </c>
      <c r="AO854" s="173">
        <f>Table1[[#This Row],[ORDER QUANTITY
to be collected BEFORE 31.3.22]]</f>
        <v>0</v>
      </c>
      <c r="AP854" s="174">
        <f t="shared" si="145"/>
        <v>0</v>
      </c>
      <c r="AQ854" s="174">
        <f>IFERROR(INDEX(Retail!H:H,MATCH($D854,Retail!$D:$D,0)),0)</f>
        <v>0</v>
      </c>
      <c r="AR854" s="174">
        <f>IFERROR(INDEX(Retail!J:J,MATCH($D854,Retail!$D:$D,0)),0)</f>
        <v>0</v>
      </c>
      <c r="AS854" s="174">
        <f>IFERROR(INDEX('NEW2022'!H:H,MATCH($D854,'NEW2022'!D:D,0)),0)</f>
        <v>0</v>
      </c>
      <c r="AT854" s="174">
        <f>IFERROR(INDEX('NEW2022'!J:J,MATCH($D854,'NEW2022'!D:D,0)),0)</f>
        <v>0</v>
      </c>
      <c r="AU854" s="174">
        <f>IFERROR(INDEX('Quiet Items'!H:H,MATCH($D854,'Quiet Items'!D:D,0)),0)</f>
        <v>0</v>
      </c>
      <c r="AV854" s="174">
        <f>IFERROR(INDEX('Quiet Items'!J:J,MATCH($D854,'Quiet Items'!D:D,0)),0)</f>
        <v>0</v>
      </c>
      <c r="AW854" s="174">
        <f>IFERROR(INDEX('1.4G'!H:H,MATCH($D854,'1.4G'!D:D,0)),0)</f>
        <v>0</v>
      </c>
      <c r="AX854" s="174">
        <f>IFERROR(INDEX('1.4G'!J:J,MATCH($D854,'1.4G'!D:D,0)),0)</f>
        <v>0</v>
      </c>
      <c r="AY854" s="174">
        <f t="shared" si="136"/>
        <v>0</v>
      </c>
      <c r="AZ854" s="174">
        <f t="shared" si="137"/>
        <v>0</v>
      </c>
      <c r="BA854" s="175">
        <f>IFERROR(Table1[[#This Row],[Line total ordered for now]]*Table1[[#This Row],[GUARANTEED PRICE
for STOCK orders collected before 31.3.22]],0)</f>
        <v>0</v>
      </c>
      <c r="BB854" s="175">
        <f t="shared" si="147"/>
        <v>0</v>
      </c>
      <c r="BC854" s="176">
        <f>(AZ854+Table1[[#This Row],[Line total ordered for now]])*Z854</f>
        <v>0</v>
      </c>
      <c r="BD854" s="200">
        <v>52.514242976325342</v>
      </c>
      <c r="BE854" s="65"/>
      <c r="BF854" s="65"/>
      <c r="BG854" s="65"/>
      <c r="BH854" s="65"/>
      <c r="BI854" s="65"/>
      <c r="BJ854" s="65"/>
      <c r="BK854" s="65"/>
      <c r="BL854" s="55"/>
      <c r="BM854"/>
      <c r="BN854"/>
      <c r="BO854"/>
      <c r="BP854"/>
      <c r="BQ854"/>
      <c r="BR854"/>
      <c r="BS854"/>
      <c r="BT854"/>
    </row>
    <row r="855" spans="1:72" ht="15.75">
      <c r="A855" s="202">
        <v>851</v>
      </c>
      <c r="B855" s="68" t="s">
        <v>6378</v>
      </c>
      <c r="C855" s="149" t="s">
        <v>155</v>
      </c>
      <c r="D855" s="149" t="s">
        <v>2448</v>
      </c>
      <c r="E855" s="149" t="s">
        <v>2449</v>
      </c>
      <c r="F855" s="158" t="str">
        <f t="shared" si="135"/>
        <v>Video</v>
      </c>
      <c r="G855" s="187">
        <v>0</v>
      </c>
      <c r="H855" s="150"/>
      <c r="I855" s="184">
        <v>53.2</v>
      </c>
      <c r="J855" s="150"/>
      <c r="K855" s="151">
        <v>62.972671015474276</v>
      </c>
      <c r="L855" s="152">
        <v>57.305130624081592</v>
      </c>
      <c r="M855" s="152">
        <v>62.972671015474276</v>
      </c>
      <c r="N855" s="153" t="s">
        <v>148</v>
      </c>
      <c r="O855" s="154">
        <v>1</v>
      </c>
      <c r="P855" s="153">
        <v>30</v>
      </c>
      <c r="Q855" s="153" t="s">
        <v>147</v>
      </c>
      <c r="R855" s="155">
        <v>15</v>
      </c>
      <c r="S855" s="155">
        <v>2.2000000000000002</v>
      </c>
      <c r="T855" s="155">
        <v>0.3</v>
      </c>
      <c r="U855" s="154" t="s">
        <v>94</v>
      </c>
      <c r="V855" s="153" t="s">
        <v>89</v>
      </c>
      <c r="W855" s="153" t="s">
        <v>627</v>
      </c>
      <c r="X855" s="151" t="s">
        <v>6378</v>
      </c>
      <c r="Y855" s="151" t="s">
        <v>6378</v>
      </c>
      <c r="Z855" s="156">
        <v>3.5400000000000001E-2</v>
      </c>
      <c r="AA855" s="153" t="s">
        <v>624</v>
      </c>
      <c r="AB855" s="153" t="s">
        <v>5045</v>
      </c>
      <c r="AC855" s="153" t="s">
        <v>785</v>
      </c>
      <c r="AD855" s="157" t="s">
        <v>2450</v>
      </c>
      <c r="AE855" s="110">
        <v>0</v>
      </c>
      <c r="AF855" s="110">
        <v>114</v>
      </c>
      <c r="AG855" s="112">
        <f t="shared" si="146"/>
        <v>0</v>
      </c>
      <c r="AH855" s="110">
        <f>SUM(AG$4:AG855)</f>
        <v>29</v>
      </c>
      <c r="AI855" s="112">
        <f t="shared" si="144"/>
        <v>0</v>
      </c>
      <c r="AJ855" s="110">
        <f>COUNTIF(AI$4:AI855,"&gt;0")</f>
        <v>144</v>
      </c>
      <c r="AK855" s="110">
        <v>0</v>
      </c>
      <c r="AL855" s="110">
        <v>135</v>
      </c>
      <c r="AM855" s="172" t="str">
        <f>IF(OR(Table1[[#This Row],[Line total ordered for now]]&gt;0,Table1[[#This Row],[Line total ordered for season]]&gt;0),1,"")</f>
        <v/>
      </c>
      <c r="AN855" s="173">
        <f>COUNTIF(AM$4:AM855,"&gt;0")</f>
        <v>0</v>
      </c>
      <c r="AO855" s="173">
        <f>Table1[[#This Row],[ORDER QUANTITY
to be collected BEFORE 31.3.22]]</f>
        <v>0</v>
      </c>
      <c r="AP855" s="174">
        <f t="shared" si="145"/>
        <v>0</v>
      </c>
      <c r="AQ855" s="174">
        <f>IFERROR(INDEX(Retail!H:H,MATCH($D855,Retail!$D:$D,0)),0)</f>
        <v>0</v>
      </c>
      <c r="AR855" s="174">
        <f>IFERROR(INDEX(Retail!J:J,MATCH($D855,Retail!$D:$D,0)),0)</f>
        <v>0</v>
      </c>
      <c r="AS855" s="174">
        <f>IFERROR(INDEX('NEW2022'!H:H,MATCH($D855,'NEW2022'!D:D,0)),0)</f>
        <v>0</v>
      </c>
      <c r="AT855" s="174">
        <f>IFERROR(INDEX('NEW2022'!J:J,MATCH($D855,'NEW2022'!D:D,0)),0)</f>
        <v>0</v>
      </c>
      <c r="AU855" s="174">
        <f>IFERROR(INDEX('Quiet Items'!H:H,MATCH($D855,'Quiet Items'!D:D,0)),0)</f>
        <v>0</v>
      </c>
      <c r="AV855" s="174">
        <f>IFERROR(INDEX('Quiet Items'!J:J,MATCH($D855,'Quiet Items'!D:D,0)),0)</f>
        <v>0</v>
      </c>
      <c r="AW855" s="174">
        <f>IFERROR(INDEX('1.4G'!H:H,MATCH($D855,'1.4G'!D:D,0)),0)</f>
        <v>0</v>
      </c>
      <c r="AX855" s="174">
        <f>IFERROR(INDEX('1.4G'!J:J,MATCH($D855,'1.4G'!D:D,0)),0)</f>
        <v>0</v>
      </c>
      <c r="AY855" s="174">
        <f t="shared" si="136"/>
        <v>0</v>
      </c>
      <c r="AZ855" s="174">
        <f t="shared" si="137"/>
        <v>0</v>
      </c>
      <c r="BA855" s="175">
        <f>IFERROR(Table1[[#This Row],[Line total ordered for now]]*Table1[[#This Row],[GUARANTEED PRICE
for STOCK orders collected before 31.3.22]],0)</f>
        <v>0</v>
      </c>
      <c r="BB855" s="175">
        <f t="shared" si="147"/>
        <v>0</v>
      </c>
      <c r="BC855" s="176">
        <f>(AZ855+Table1[[#This Row],[Line total ordered for now]])*Z855</f>
        <v>0</v>
      </c>
      <c r="BD855" s="200">
        <v>53.526770363153133</v>
      </c>
      <c r="BE855" s="65"/>
      <c r="BF855" s="65"/>
      <c r="BG855" s="65"/>
      <c r="BH855" s="65"/>
      <c r="BI855" s="65"/>
      <c r="BJ855" s="65"/>
      <c r="BK855" s="65"/>
      <c r="BL855" s="55"/>
      <c r="BM855"/>
      <c r="BN855"/>
      <c r="BO855"/>
      <c r="BP855"/>
      <c r="BQ855"/>
      <c r="BR855"/>
      <c r="BS855"/>
      <c r="BT855"/>
    </row>
    <row r="856" spans="1:72" ht="15.75">
      <c r="A856" s="202">
        <v>852</v>
      </c>
      <c r="B856" s="68" t="s">
        <v>6378</v>
      </c>
      <c r="C856" s="149" t="s">
        <v>155</v>
      </c>
      <c r="D856" s="149" t="s">
        <v>2484</v>
      </c>
      <c r="E856" s="149" t="s">
        <v>2485</v>
      </c>
      <c r="F856" s="158" t="str">
        <f t="shared" si="135"/>
        <v>Video</v>
      </c>
      <c r="G856" s="187">
        <v>43</v>
      </c>
      <c r="H856" s="150"/>
      <c r="I856" s="184">
        <v>55.86</v>
      </c>
      <c r="J856" s="150"/>
      <c r="K856" s="151">
        <v>63.32</v>
      </c>
      <c r="L856" s="152">
        <v>57.621200000000002</v>
      </c>
      <c r="M856" s="152">
        <v>63.32</v>
      </c>
      <c r="N856" s="153" t="s">
        <v>148</v>
      </c>
      <c r="O856" s="154">
        <v>1</v>
      </c>
      <c r="P856" s="153">
        <v>30</v>
      </c>
      <c r="Q856" s="153" t="s">
        <v>147</v>
      </c>
      <c r="R856" s="155">
        <v>15.1</v>
      </c>
      <c r="S856" s="155">
        <v>2.7</v>
      </c>
      <c r="T856" s="155">
        <v>0.3</v>
      </c>
      <c r="U856" s="154" t="s">
        <v>94</v>
      </c>
      <c r="V856" s="153" t="s">
        <v>89</v>
      </c>
      <c r="W856" s="153" t="s">
        <v>627</v>
      </c>
      <c r="X856" s="151" t="s">
        <v>6378</v>
      </c>
      <c r="Y856" s="151" t="s">
        <v>6378</v>
      </c>
      <c r="Z856" s="156">
        <v>3.85E-2</v>
      </c>
      <c r="AA856" s="153" t="s">
        <v>939</v>
      </c>
      <c r="AB856" s="153" t="s">
        <v>5234</v>
      </c>
      <c r="AC856" s="153" t="s">
        <v>141</v>
      </c>
      <c r="AD856" s="157" t="s">
        <v>2486</v>
      </c>
      <c r="AE856" s="110">
        <v>0</v>
      </c>
      <c r="AF856" s="110">
        <v>114</v>
      </c>
      <c r="AG856" s="112">
        <f t="shared" si="146"/>
        <v>0</v>
      </c>
      <c r="AH856" s="110">
        <f>SUM(AG$4:AG856)</f>
        <v>29</v>
      </c>
      <c r="AI856" s="112">
        <f t="shared" si="144"/>
        <v>0</v>
      </c>
      <c r="AJ856" s="110">
        <f>COUNTIF(AI$4:AI856,"&gt;0")</f>
        <v>144</v>
      </c>
      <c r="AK856" s="110">
        <v>0</v>
      </c>
      <c r="AL856" s="110">
        <v>135</v>
      </c>
      <c r="AM856" s="172" t="str">
        <f>IF(OR(Table1[[#This Row],[Line total ordered for now]]&gt;0,Table1[[#This Row],[Line total ordered for season]]&gt;0),1,"")</f>
        <v/>
      </c>
      <c r="AN856" s="173">
        <f>COUNTIF(AM$4:AM856,"&gt;0")</f>
        <v>0</v>
      </c>
      <c r="AO856" s="173">
        <f>Table1[[#This Row],[ORDER QUANTITY
to be collected BEFORE 31.3.22]]</f>
        <v>0</v>
      </c>
      <c r="AP856" s="174">
        <f t="shared" si="145"/>
        <v>0</v>
      </c>
      <c r="AQ856" s="174">
        <f>IFERROR(INDEX(Retail!H:H,MATCH($D856,Retail!$D:$D,0)),0)</f>
        <v>0</v>
      </c>
      <c r="AR856" s="174">
        <f>IFERROR(INDEX(Retail!J:J,MATCH($D856,Retail!$D:$D,0)),0)</f>
        <v>0</v>
      </c>
      <c r="AS856" s="174">
        <f>IFERROR(INDEX('NEW2022'!H:H,MATCH($D856,'NEW2022'!D:D,0)),0)</f>
        <v>0</v>
      </c>
      <c r="AT856" s="174">
        <f>IFERROR(INDEX('NEW2022'!J:J,MATCH($D856,'NEW2022'!D:D,0)),0)</f>
        <v>0</v>
      </c>
      <c r="AU856" s="174">
        <f>IFERROR(INDEX('Quiet Items'!H:H,MATCH($D856,'Quiet Items'!D:D,0)),0)</f>
        <v>0</v>
      </c>
      <c r="AV856" s="174">
        <f>IFERROR(INDEX('Quiet Items'!J:J,MATCH($D856,'Quiet Items'!D:D,0)),0)</f>
        <v>0</v>
      </c>
      <c r="AW856" s="174">
        <f>IFERROR(INDEX('1.4G'!H:H,MATCH($D856,'1.4G'!D:D,0)),0)</f>
        <v>0</v>
      </c>
      <c r="AX856" s="174">
        <f>IFERROR(INDEX('1.4G'!J:J,MATCH($D856,'1.4G'!D:D,0)),0)</f>
        <v>0</v>
      </c>
      <c r="AY856" s="174">
        <f t="shared" si="136"/>
        <v>0</v>
      </c>
      <c r="AZ856" s="174">
        <f t="shared" si="137"/>
        <v>0</v>
      </c>
      <c r="BA856" s="175">
        <f>IFERROR(Table1[[#This Row],[Line total ordered for now]]*Table1[[#This Row],[GUARANTEED PRICE
for STOCK orders collected before 31.3.22]],0)</f>
        <v>0</v>
      </c>
      <c r="BB856" s="175">
        <f t="shared" si="147"/>
        <v>0</v>
      </c>
      <c r="BC856" s="176">
        <f>(AZ856+Table1[[#This Row],[Line total ordered for now]])*Z856</f>
        <v>0</v>
      </c>
      <c r="BD856" s="200">
        <v>53.821999999999996</v>
      </c>
      <c r="BE856" s="65"/>
      <c r="BF856" s="65"/>
      <c r="BG856" s="65"/>
      <c r="BH856" s="65"/>
      <c r="BI856" s="65"/>
      <c r="BJ856" s="65"/>
      <c r="BK856" s="65"/>
      <c r="BL856" s="55"/>
      <c r="BM856"/>
      <c r="BN856"/>
      <c r="BO856"/>
      <c r="BP856"/>
      <c r="BQ856"/>
      <c r="BR856"/>
      <c r="BS856"/>
      <c r="BT856"/>
    </row>
    <row r="857" spans="1:72" ht="15.75">
      <c r="A857" s="202">
        <v>853</v>
      </c>
      <c r="B857" s="68" t="s">
        <v>6378</v>
      </c>
      <c r="C857" s="149" t="s">
        <v>155</v>
      </c>
      <c r="D857" s="149" t="s">
        <v>1161</v>
      </c>
      <c r="E857" s="149" t="s">
        <v>1162</v>
      </c>
      <c r="F857" s="158" t="str">
        <f t="shared" ref="F857:F920" si="148">IF(LEFT(AD857,4)="http",HYPERLINK(AD857,"Video"),"")</f>
        <v>Video</v>
      </c>
      <c r="G857" s="187">
        <v>0</v>
      </c>
      <c r="H857" s="150"/>
      <c r="I857" s="184">
        <v>55.74</v>
      </c>
      <c r="J857" s="150"/>
      <c r="K857" s="151">
        <v>63.509488281195104</v>
      </c>
      <c r="L857" s="152">
        <v>57.793634335887546</v>
      </c>
      <c r="M857" s="152">
        <v>63.509488281195104</v>
      </c>
      <c r="N857" s="153" t="s">
        <v>148</v>
      </c>
      <c r="O857" s="154">
        <v>1</v>
      </c>
      <c r="P857" s="153">
        <v>31</v>
      </c>
      <c r="Q857" s="153" t="s">
        <v>147</v>
      </c>
      <c r="R857" s="155">
        <v>14.5</v>
      </c>
      <c r="S857" s="155">
        <v>2.2000000000000002</v>
      </c>
      <c r="T857" s="155">
        <v>0.3</v>
      </c>
      <c r="U857" s="154" t="s">
        <v>94</v>
      </c>
      <c r="V857" s="153" t="s">
        <v>89</v>
      </c>
      <c r="W857" s="153" t="s">
        <v>627</v>
      </c>
      <c r="X857" s="151" t="s">
        <v>6378</v>
      </c>
      <c r="Y857" s="151" t="s">
        <v>6378</v>
      </c>
      <c r="Z857" s="156">
        <v>3.5400000000000001E-2</v>
      </c>
      <c r="AA857" s="153" t="s">
        <v>624</v>
      </c>
      <c r="AB857" s="153" t="s">
        <v>5835</v>
      </c>
      <c r="AC857" s="153" t="s">
        <v>149</v>
      </c>
      <c r="AD857" s="157" t="s">
        <v>1163</v>
      </c>
      <c r="AE857" s="110">
        <v>0</v>
      </c>
      <c r="AF857" s="110">
        <v>114</v>
      </c>
      <c r="AG857" s="112">
        <f t="shared" si="146"/>
        <v>0</v>
      </c>
      <c r="AH857" s="110">
        <f>SUM(AG$4:AG857)</f>
        <v>29</v>
      </c>
      <c r="AI857" s="112">
        <f t="shared" si="144"/>
        <v>0</v>
      </c>
      <c r="AJ857" s="110">
        <f>COUNTIF(AI$4:AI857,"&gt;0")</f>
        <v>144</v>
      </c>
      <c r="AK857" s="110">
        <v>0</v>
      </c>
      <c r="AL857" s="110">
        <v>135</v>
      </c>
      <c r="AM857" s="172" t="str">
        <f>IF(OR(Table1[[#This Row],[Line total ordered for now]]&gt;0,Table1[[#This Row],[Line total ordered for season]]&gt;0),1,"")</f>
        <v/>
      </c>
      <c r="AN857" s="173">
        <f>COUNTIF(AM$4:AM857,"&gt;0")</f>
        <v>0</v>
      </c>
      <c r="AO857" s="173">
        <f>Table1[[#This Row],[ORDER QUANTITY
to be collected BEFORE 31.3.22]]</f>
        <v>0</v>
      </c>
      <c r="AP857" s="174">
        <f t="shared" si="145"/>
        <v>0</v>
      </c>
      <c r="AQ857" s="174">
        <f>IFERROR(INDEX(Retail!H:H,MATCH($D857,Retail!$D:$D,0)),0)</f>
        <v>0</v>
      </c>
      <c r="AR857" s="174">
        <f>IFERROR(INDEX(Retail!J:J,MATCH($D857,Retail!$D:$D,0)),0)</f>
        <v>0</v>
      </c>
      <c r="AS857" s="174">
        <f>IFERROR(INDEX('NEW2022'!H:H,MATCH($D857,'NEW2022'!D:D,0)),0)</f>
        <v>0</v>
      </c>
      <c r="AT857" s="174">
        <f>IFERROR(INDEX('NEW2022'!J:J,MATCH($D857,'NEW2022'!D:D,0)),0)</f>
        <v>0</v>
      </c>
      <c r="AU857" s="174">
        <f>IFERROR(INDEX('Quiet Items'!H:H,MATCH($D857,'Quiet Items'!D:D,0)),0)</f>
        <v>0</v>
      </c>
      <c r="AV857" s="174">
        <f>IFERROR(INDEX('Quiet Items'!J:J,MATCH($D857,'Quiet Items'!D:D,0)),0)</f>
        <v>0</v>
      </c>
      <c r="AW857" s="174">
        <f>IFERROR(INDEX('1.4G'!H:H,MATCH($D857,'1.4G'!D:D,0)),0)</f>
        <v>0</v>
      </c>
      <c r="AX857" s="174">
        <f>IFERROR(INDEX('1.4G'!J:J,MATCH($D857,'1.4G'!D:D,0)),0)</f>
        <v>0</v>
      </c>
      <c r="AY857" s="174">
        <f t="shared" ref="AY857:AY920" si="149">IF(OR(AU857&gt;0,AW857&gt;0,AO857&gt;0,AS857&gt;0,AQ857&gt;0),AU857+AW857+AO857+AS857+AQ857,0)</f>
        <v>0</v>
      </c>
      <c r="AZ857" s="174">
        <f t="shared" ref="AZ857:AZ920" si="150">IF(OR(AV857&gt;0,AX857&gt;0,AP857&gt;0,AT857&gt;0,AR857&gt;0),AV857+AX857+AP857+AT857+AR857,0)</f>
        <v>0</v>
      </c>
      <c r="BA857" s="175">
        <f>IFERROR(Table1[[#This Row],[Line total ordered for now]]*Table1[[#This Row],[GUARANTEED PRICE
for STOCK orders collected before 31.3.22]],0)</f>
        <v>0</v>
      </c>
      <c r="BB857" s="175">
        <f t="shared" si="147"/>
        <v>0</v>
      </c>
      <c r="BC857" s="176">
        <f>(AZ857+Table1[[#This Row],[Line total ordered for now]])*Z857</f>
        <v>0</v>
      </c>
      <c r="BD857" s="200">
        <v>53.983065039015834</v>
      </c>
      <c r="BE857" s="65"/>
      <c r="BF857" s="65"/>
      <c r="BG857" s="65"/>
      <c r="BH857" s="65"/>
      <c r="BI857" s="65"/>
      <c r="BJ857" s="65"/>
      <c r="BK857" s="65"/>
      <c r="BL857" s="55"/>
      <c r="BM857"/>
      <c r="BN857"/>
      <c r="BO857"/>
      <c r="BP857"/>
      <c r="BQ857"/>
      <c r="BR857"/>
      <c r="BS857"/>
      <c r="BT857"/>
    </row>
    <row r="858" spans="1:72" ht="15.75">
      <c r="A858" s="202">
        <v>854</v>
      </c>
      <c r="B858" s="68" t="s">
        <v>6378</v>
      </c>
      <c r="C858" s="149" t="s">
        <v>155</v>
      </c>
      <c r="D858" s="149" t="s">
        <v>2736</v>
      </c>
      <c r="E858" s="149" t="s">
        <v>2737</v>
      </c>
      <c r="F858" s="158" t="str">
        <f t="shared" si="148"/>
        <v>Video</v>
      </c>
      <c r="G858" s="187">
        <v>21</v>
      </c>
      <c r="H858" s="150"/>
      <c r="I858" s="184">
        <v>56.38</v>
      </c>
      <c r="J858" s="150"/>
      <c r="K858" s="151">
        <v>63.91</v>
      </c>
      <c r="L858" s="152">
        <v>58.158099999999997</v>
      </c>
      <c r="M858" s="152">
        <v>63.91</v>
      </c>
      <c r="N858" s="153" t="s">
        <v>148</v>
      </c>
      <c r="O858" s="154">
        <v>1</v>
      </c>
      <c r="P858" s="153">
        <v>30</v>
      </c>
      <c r="Q858" s="153" t="s">
        <v>147</v>
      </c>
      <c r="R858" s="155">
        <v>15.1</v>
      </c>
      <c r="S858" s="155">
        <v>2.2999999999999998</v>
      </c>
      <c r="T858" s="155">
        <v>0.3</v>
      </c>
      <c r="U858" s="154" t="s">
        <v>94</v>
      </c>
      <c r="V858" s="153" t="s">
        <v>89</v>
      </c>
      <c r="W858" s="153" t="s">
        <v>627</v>
      </c>
      <c r="X858" s="151" t="s">
        <v>6378</v>
      </c>
      <c r="Y858" s="151" t="s">
        <v>6378</v>
      </c>
      <c r="Z858" s="156">
        <v>3.56E-2</v>
      </c>
      <c r="AA858" s="153" t="s">
        <v>939</v>
      </c>
      <c r="AB858" s="153" t="s">
        <v>5240</v>
      </c>
      <c r="AC858" s="153" t="s">
        <v>141</v>
      </c>
      <c r="AD858" s="157" t="s">
        <v>2738</v>
      </c>
      <c r="AE858" s="110">
        <v>0</v>
      </c>
      <c r="AF858" s="110">
        <v>114</v>
      </c>
      <c r="AG858" s="112">
        <f t="shared" si="146"/>
        <v>0</v>
      </c>
      <c r="AH858" s="110">
        <f>SUM(AG$4:AG858)</f>
        <v>29</v>
      </c>
      <c r="AI858" s="112">
        <f t="shared" si="144"/>
        <v>0</v>
      </c>
      <c r="AJ858" s="110">
        <f>COUNTIF(AI$4:AI858,"&gt;0")</f>
        <v>144</v>
      </c>
      <c r="AK858" s="110">
        <v>0</v>
      </c>
      <c r="AL858" s="110">
        <v>135</v>
      </c>
      <c r="AM858" s="172" t="str">
        <f>IF(OR(Table1[[#This Row],[Line total ordered for now]]&gt;0,Table1[[#This Row],[Line total ordered for season]]&gt;0),1,"")</f>
        <v/>
      </c>
      <c r="AN858" s="173">
        <f>COUNTIF(AM$4:AM858,"&gt;0")</f>
        <v>0</v>
      </c>
      <c r="AO858" s="173">
        <f>Table1[[#This Row],[ORDER QUANTITY
to be collected BEFORE 31.3.22]]</f>
        <v>0</v>
      </c>
      <c r="AP858" s="174">
        <f t="shared" si="145"/>
        <v>0</v>
      </c>
      <c r="AQ858" s="174">
        <f>IFERROR(INDEX(Retail!H:H,MATCH($D858,Retail!$D:$D,0)),0)</f>
        <v>0</v>
      </c>
      <c r="AR858" s="174">
        <f>IFERROR(INDEX(Retail!J:J,MATCH($D858,Retail!$D:$D,0)),0)</f>
        <v>0</v>
      </c>
      <c r="AS858" s="174">
        <f>IFERROR(INDEX('NEW2022'!H:H,MATCH($D858,'NEW2022'!D:D,0)),0)</f>
        <v>0</v>
      </c>
      <c r="AT858" s="174">
        <f>IFERROR(INDEX('NEW2022'!J:J,MATCH($D858,'NEW2022'!D:D,0)),0)</f>
        <v>0</v>
      </c>
      <c r="AU858" s="174">
        <f>IFERROR(INDEX('Quiet Items'!H:H,MATCH($D858,'Quiet Items'!D:D,0)),0)</f>
        <v>0</v>
      </c>
      <c r="AV858" s="174">
        <f>IFERROR(INDEX('Quiet Items'!J:J,MATCH($D858,'Quiet Items'!D:D,0)),0)</f>
        <v>0</v>
      </c>
      <c r="AW858" s="174">
        <f>IFERROR(INDEX('1.4G'!H:H,MATCH($D858,'1.4G'!D:D,0)),0)</f>
        <v>0</v>
      </c>
      <c r="AX858" s="174">
        <f>IFERROR(INDEX('1.4G'!J:J,MATCH($D858,'1.4G'!D:D,0)),0)</f>
        <v>0</v>
      </c>
      <c r="AY858" s="174">
        <f t="shared" si="149"/>
        <v>0</v>
      </c>
      <c r="AZ858" s="174">
        <f t="shared" si="150"/>
        <v>0</v>
      </c>
      <c r="BA858" s="175">
        <f>IFERROR(Table1[[#This Row],[Line total ordered for now]]*Table1[[#This Row],[GUARANTEED PRICE
for STOCK orders collected before 31.3.22]],0)</f>
        <v>0</v>
      </c>
      <c r="BB858" s="175">
        <f t="shared" si="147"/>
        <v>0</v>
      </c>
      <c r="BC858" s="176">
        <f>(AZ858+Table1[[#This Row],[Line total ordered for now]])*Z858</f>
        <v>0</v>
      </c>
      <c r="BD858" s="200">
        <v>54.323499999999996</v>
      </c>
      <c r="BE858" s="65"/>
      <c r="BF858" s="65"/>
      <c r="BG858" s="65"/>
      <c r="BH858" s="65"/>
      <c r="BI858" s="65"/>
      <c r="BJ858" s="65"/>
      <c r="BK858" s="65"/>
      <c r="BL858" s="55"/>
      <c r="BM858"/>
      <c r="BN858"/>
      <c r="BO858"/>
      <c r="BP858"/>
      <c r="BQ858"/>
      <c r="BR858"/>
      <c r="BS858"/>
      <c r="BT858"/>
    </row>
    <row r="859" spans="1:72" ht="15.75">
      <c r="A859" s="202">
        <v>855</v>
      </c>
      <c r="B859" s="68" t="s">
        <v>6378</v>
      </c>
      <c r="C859" s="149" t="s">
        <v>155</v>
      </c>
      <c r="D859" s="149" t="s">
        <v>2210</v>
      </c>
      <c r="E859" s="149" t="s">
        <v>2211</v>
      </c>
      <c r="F859" s="158" t="str">
        <f t="shared" si="148"/>
        <v>Video</v>
      </c>
      <c r="G859" s="187">
        <v>22</v>
      </c>
      <c r="H859" s="150"/>
      <c r="I859" s="184">
        <v>56.72</v>
      </c>
      <c r="J859" s="150"/>
      <c r="K859" s="151">
        <v>64.174275973502802</v>
      </c>
      <c r="L859" s="152">
        <v>58.39859113588755</v>
      </c>
      <c r="M859" s="152">
        <v>64.174275973502802</v>
      </c>
      <c r="N859" s="153" t="s">
        <v>148</v>
      </c>
      <c r="O859" s="154">
        <v>1</v>
      </c>
      <c r="P859" s="153">
        <v>35</v>
      </c>
      <c r="Q859" s="153" t="s">
        <v>147</v>
      </c>
      <c r="R859" s="155">
        <v>15</v>
      </c>
      <c r="S859" s="155">
        <v>2.2000000000000002</v>
      </c>
      <c r="T859" s="155">
        <v>0.3</v>
      </c>
      <c r="U859" s="154" t="s">
        <v>94</v>
      </c>
      <c r="V859" s="153" t="s">
        <v>89</v>
      </c>
      <c r="W859" s="153" t="s">
        <v>627</v>
      </c>
      <c r="X859" s="151" t="s">
        <v>6378</v>
      </c>
      <c r="Y859" s="151" t="s">
        <v>6378</v>
      </c>
      <c r="Z859" s="156">
        <v>3.6299999999999999E-2</v>
      </c>
      <c r="AA859" s="153" t="s">
        <v>624</v>
      </c>
      <c r="AB859" s="153" t="s">
        <v>5153</v>
      </c>
      <c r="AC859" s="153" t="s">
        <v>164</v>
      </c>
      <c r="AD859" s="157" t="s">
        <v>2212</v>
      </c>
      <c r="AE859" s="110">
        <v>0</v>
      </c>
      <c r="AF859" s="110">
        <v>114</v>
      </c>
      <c r="AG859" s="112">
        <f t="shared" si="146"/>
        <v>0</v>
      </c>
      <c r="AH859" s="110">
        <f>SUM(AG$4:AG859)</f>
        <v>29</v>
      </c>
      <c r="AI859" s="112">
        <f t="shared" si="144"/>
        <v>0</v>
      </c>
      <c r="AJ859" s="110">
        <f>COUNTIF(AI$4:AI859,"&gt;0")</f>
        <v>144</v>
      </c>
      <c r="AK859" s="110">
        <v>0</v>
      </c>
      <c r="AL859" s="110">
        <v>135</v>
      </c>
      <c r="AM859" s="172" t="str">
        <f>IF(OR(Table1[[#This Row],[Line total ordered for now]]&gt;0,Table1[[#This Row],[Line total ordered for season]]&gt;0),1,"")</f>
        <v/>
      </c>
      <c r="AN859" s="173">
        <f>COUNTIF(AM$4:AM859,"&gt;0")</f>
        <v>0</v>
      </c>
      <c r="AO859" s="173">
        <f>Table1[[#This Row],[ORDER QUANTITY
to be collected BEFORE 31.3.22]]</f>
        <v>0</v>
      </c>
      <c r="AP859" s="174">
        <f t="shared" si="145"/>
        <v>0</v>
      </c>
      <c r="AQ859" s="174">
        <f>IFERROR(INDEX(Retail!H:H,MATCH($D859,Retail!$D:$D,0)),0)</f>
        <v>0</v>
      </c>
      <c r="AR859" s="174">
        <f>IFERROR(INDEX(Retail!J:J,MATCH($D859,Retail!$D:$D,0)),0)</f>
        <v>0</v>
      </c>
      <c r="AS859" s="174">
        <f>IFERROR(INDEX('NEW2022'!H:H,MATCH($D859,'NEW2022'!D:D,0)),0)</f>
        <v>0</v>
      </c>
      <c r="AT859" s="174">
        <f>IFERROR(INDEX('NEW2022'!J:J,MATCH($D859,'NEW2022'!D:D,0)),0)</f>
        <v>0</v>
      </c>
      <c r="AU859" s="174">
        <f>IFERROR(INDEX('Quiet Items'!H:H,MATCH($D859,'Quiet Items'!D:D,0)),0)</f>
        <v>0</v>
      </c>
      <c r="AV859" s="174">
        <f>IFERROR(INDEX('Quiet Items'!J:J,MATCH($D859,'Quiet Items'!D:D,0)),0)</f>
        <v>0</v>
      </c>
      <c r="AW859" s="174">
        <f>IFERROR(INDEX('1.4G'!H:H,MATCH($D859,'1.4G'!D:D,0)),0)</f>
        <v>0</v>
      </c>
      <c r="AX859" s="174">
        <f>IFERROR(INDEX('1.4G'!J:J,MATCH($D859,'1.4G'!D:D,0)),0)</f>
        <v>0</v>
      </c>
      <c r="AY859" s="174">
        <f t="shared" si="149"/>
        <v>0</v>
      </c>
      <c r="AZ859" s="174">
        <f t="shared" si="150"/>
        <v>0</v>
      </c>
      <c r="BA859" s="175">
        <f>IFERROR(Table1[[#This Row],[Line total ordered for now]]*Table1[[#This Row],[GUARANTEED PRICE
for STOCK orders collected before 31.3.22]],0)</f>
        <v>0</v>
      </c>
      <c r="BB859" s="175">
        <f t="shared" si="147"/>
        <v>0</v>
      </c>
      <c r="BC859" s="176">
        <f>(AZ859+Table1[[#This Row],[Line total ordered for now]])*Z859</f>
        <v>0</v>
      </c>
      <c r="BD859" s="200">
        <v>54.548134577477377</v>
      </c>
      <c r="BE859" s="65"/>
      <c r="BF859" s="65"/>
      <c r="BG859" s="65"/>
      <c r="BH859" s="65"/>
      <c r="BI859" s="65"/>
      <c r="BJ859" s="65"/>
      <c r="BK859" s="65"/>
      <c r="BL859" s="55"/>
      <c r="BM859"/>
      <c r="BN859"/>
      <c r="BO859"/>
      <c r="BP859"/>
      <c r="BQ859"/>
      <c r="BR859"/>
      <c r="BS859"/>
      <c r="BT859"/>
    </row>
    <row r="860" spans="1:72" ht="15.75">
      <c r="A860" s="202">
        <v>856</v>
      </c>
      <c r="B860" s="68" t="s">
        <v>6378</v>
      </c>
      <c r="C860" s="149" t="s">
        <v>155</v>
      </c>
      <c r="D860" s="149" t="s">
        <v>937</v>
      </c>
      <c r="E860" s="149" t="s">
        <v>938</v>
      </c>
      <c r="F860" s="158" t="str">
        <f t="shared" si="148"/>
        <v>Video</v>
      </c>
      <c r="G860" s="187">
        <v>0</v>
      </c>
      <c r="H860" s="150"/>
      <c r="I860" s="184">
        <v>57.36</v>
      </c>
      <c r="J860" s="150"/>
      <c r="K860" s="151">
        <v>64.174275973502802</v>
      </c>
      <c r="L860" s="152">
        <v>58.39859113588755</v>
      </c>
      <c r="M860" s="152">
        <v>64.174275973502802</v>
      </c>
      <c r="N860" s="153" t="s">
        <v>148</v>
      </c>
      <c r="O860" s="154">
        <v>1</v>
      </c>
      <c r="P860" s="153">
        <v>30</v>
      </c>
      <c r="Q860" s="153" t="s">
        <v>147</v>
      </c>
      <c r="R860" s="155">
        <v>15.1</v>
      </c>
      <c r="S860" s="155">
        <v>2.2000000000000002</v>
      </c>
      <c r="T860" s="155">
        <v>0.3</v>
      </c>
      <c r="U860" s="154" t="s">
        <v>94</v>
      </c>
      <c r="V860" s="153" t="s">
        <v>89</v>
      </c>
      <c r="W860" s="153" t="s">
        <v>627</v>
      </c>
      <c r="X860" s="151" t="s">
        <v>6378</v>
      </c>
      <c r="Y860" s="151" t="s">
        <v>6378</v>
      </c>
      <c r="Z860" s="156">
        <v>3.6299999999999999E-2</v>
      </c>
      <c r="AA860" s="153" t="s">
        <v>939</v>
      </c>
      <c r="AB860" s="153" t="s">
        <v>5208</v>
      </c>
      <c r="AC860" s="153" t="s">
        <v>141</v>
      </c>
      <c r="AD860" s="157" t="s">
        <v>940</v>
      </c>
      <c r="AE860" s="110">
        <v>0</v>
      </c>
      <c r="AF860" s="110">
        <v>114</v>
      </c>
      <c r="AG860" s="112">
        <f t="shared" si="146"/>
        <v>0</v>
      </c>
      <c r="AH860" s="110">
        <f>SUM(AG$4:AG860)</f>
        <v>29</v>
      </c>
      <c r="AI860" s="112">
        <f t="shared" si="144"/>
        <v>0</v>
      </c>
      <c r="AJ860" s="110">
        <f>COUNTIF(AI$4:AI860,"&gt;0")</f>
        <v>144</v>
      </c>
      <c r="AK860" s="110">
        <v>0</v>
      </c>
      <c r="AL860" s="110">
        <v>135</v>
      </c>
      <c r="AM860" s="172" t="str">
        <f>IF(OR(Table1[[#This Row],[Line total ordered for now]]&gt;0,Table1[[#This Row],[Line total ordered for season]]&gt;0),1,"")</f>
        <v/>
      </c>
      <c r="AN860" s="173">
        <f>COUNTIF(AM$4:AM860,"&gt;0")</f>
        <v>0</v>
      </c>
      <c r="AO860" s="173">
        <f>Table1[[#This Row],[ORDER QUANTITY
to be collected BEFORE 31.3.22]]</f>
        <v>0</v>
      </c>
      <c r="AP860" s="174">
        <f t="shared" si="145"/>
        <v>0</v>
      </c>
      <c r="AQ860" s="174">
        <f>IFERROR(INDEX(Retail!H:H,MATCH($D860,Retail!$D:$D,0)),0)</f>
        <v>0</v>
      </c>
      <c r="AR860" s="174">
        <f>IFERROR(INDEX(Retail!J:J,MATCH($D860,Retail!$D:$D,0)),0)</f>
        <v>0</v>
      </c>
      <c r="AS860" s="174">
        <f>IFERROR(INDEX('NEW2022'!H:H,MATCH($D860,'NEW2022'!D:D,0)),0)</f>
        <v>0</v>
      </c>
      <c r="AT860" s="174">
        <f>IFERROR(INDEX('NEW2022'!J:J,MATCH($D860,'NEW2022'!D:D,0)),0)</f>
        <v>0</v>
      </c>
      <c r="AU860" s="174">
        <f>IFERROR(INDEX('Quiet Items'!H:H,MATCH($D860,'Quiet Items'!D:D,0)),0)</f>
        <v>0</v>
      </c>
      <c r="AV860" s="174">
        <f>IFERROR(INDEX('Quiet Items'!J:J,MATCH($D860,'Quiet Items'!D:D,0)),0)</f>
        <v>0</v>
      </c>
      <c r="AW860" s="174">
        <f>IFERROR(INDEX('1.4G'!H:H,MATCH($D860,'1.4G'!D:D,0)),0)</f>
        <v>0</v>
      </c>
      <c r="AX860" s="174">
        <f>IFERROR(INDEX('1.4G'!J:J,MATCH($D860,'1.4G'!D:D,0)),0)</f>
        <v>0</v>
      </c>
      <c r="AY860" s="174">
        <f t="shared" si="149"/>
        <v>0</v>
      </c>
      <c r="AZ860" s="174">
        <f t="shared" si="150"/>
        <v>0</v>
      </c>
      <c r="BA860" s="175">
        <f>IFERROR(Table1[[#This Row],[Line total ordered for now]]*Table1[[#This Row],[GUARANTEED PRICE
for STOCK orders collected before 31.3.22]],0)</f>
        <v>0</v>
      </c>
      <c r="BB860" s="175">
        <f t="shared" si="147"/>
        <v>0</v>
      </c>
      <c r="BC860" s="176">
        <f>(AZ860+Table1[[#This Row],[Line total ordered for now]])*Z860</f>
        <v>0</v>
      </c>
      <c r="BD860" s="200">
        <v>54.548134577477377</v>
      </c>
      <c r="BE860" s="65"/>
      <c r="BF860" s="65"/>
      <c r="BG860" s="65"/>
      <c r="BH860" s="65"/>
      <c r="BI860" s="65"/>
      <c r="BJ860" s="65"/>
      <c r="BK860" s="65"/>
      <c r="BL860" s="55"/>
      <c r="BM860"/>
      <c r="BN860"/>
      <c r="BO860"/>
      <c r="BP860"/>
      <c r="BQ860"/>
      <c r="BR860"/>
      <c r="BS860"/>
      <c r="BT860"/>
    </row>
    <row r="861" spans="1:72" ht="15.75">
      <c r="A861" s="202">
        <v>857</v>
      </c>
      <c r="B861" s="68" t="s">
        <v>6378</v>
      </c>
      <c r="C861" s="149" t="s">
        <v>155</v>
      </c>
      <c r="D861" s="149" t="s">
        <v>3612</v>
      </c>
      <c r="E861" s="149" t="s">
        <v>3613</v>
      </c>
      <c r="F861" s="158" t="str">
        <f t="shared" si="148"/>
        <v>Video</v>
      </c>
      <c r="G861" s="187">
        <v>0</v>
      </c>
      <c r="H861" s="150"/>
      <c r="I861" s="184">
        <v>57.06</v>
      </c>
      <c r="J861" s="150"/>
      <c r="K861" s="151">
        <v>64.680000000000007</v>
      </c>
      <c r="L861" s="152">
        <v>58.858800000000009</v>
      </c>
      <c r="M861" s="152">
        <v>64.680000000000007</v>
      </c>
      <c r="N861" s="153" t="s">
        <v>148</v>
      </c>
      <c r="O861" s="154">
        <v>1</v>
      </c>
      <c r="P861" s="153">
        <v>28</v>
      </c>
      <c r="Q861" s="153" t="s">
        <v>146</v>
      </c>
      <c r="R861" s="155">
        <v>16</v>
      </c>
      <c r="S861" s="155">
        <v>2.5</v>
      </c>
      <c r="T861" s="155">
        <v>0.3</v>
      </c>
      <c r="U861" s="154" t="s">
        <v>95</v>
      </c>
      <c r="V861" s="153" t="s">
        <v>88</v>
      </c>
      <c r="W861" s="153" t="s">
        <v>627</v>
      </c>
      <c r="X861" s="151" t="s">
        <v>6378</v>
      </c>
      <c r="Y861" s="151" t="s">
        <v>6378</v>
      </c>
      <c r="Z861" s="156">
        <v>3.85E-2</v>
      </c>
      <c r="AA861" s="153" t="s">
        <v>943</v>
      </c>
      <c r="AB861" s="153" t="s">
        <v>5181</v>
      </c>
      <c r="AC861" s="153" t="s">
        <v>2412</v>
      </c>
      <c r="AD861" s="157" t="s">
        <v>3614</v>
      </c>
      <c r="AE861" s="110">
        <v>1</v>
      </c>
      <c r="AF861" s="110">
        <v>115</v>
      </c>
      <c r="AG861" s="112">
        <f t="shared" si="146"/>
        <v>0</v>
      </c>
      <c r="AH861" s="110">
        <f>SUM(AG$4:AG861)</f>
        <v>29</v>
      </c>
      <c r="AI861" s="112">
        <f t="shared" si="144"/>
        <v>0</v>
      </c>
      <c r="AJ861" s="110">
        <f>COUNTIF(AI$4:AI861,"&gt;0")</f>
        <v>144</v>
      </c>
      <c r="AK861" s="110">
        <v>1</v>
      </c>
      <c r="AL861" s="110">
        <v>136</v>
      </c>
      <c r="AM861" s="172" t="str">
        <f>IF(OR(Table1[[#This Row],[Line total ordered for now]]&gt;0,Table1[[#This Row],[Line total ordered for season]]&gt;0),1,"")</f>
        <v/>
      </c>
      <c r="AN861" s="173">
        <f>COUNTIF(AM$4:AM861,"&gt;0")</f>
        <v>0</v>
      </c>
      <c r="AO861" s="173">
        <f>Table1[[#This Row],[ORDER QUANTITY
to be collected BEFORE 31.3.22]]</f>
        <v>0</v>
      </c>
      <c r="AP861" s="174">
        <f t="shared" si="145"/>
        <v>0</v>
      </c>
      <c r="AQ861" s="174">
        <f>IFERROR(INDEX(Retail!H:H,MATCH($D861,Retail!$D:$D,0)),0)</f>
        <v>0</v>
      </c>
      <c r="AR861" s="174">
        <f>IFERROR(INDEX(Retail!J:J,MATCH($D861,Retail!$D:$D,0)),0)</f>
        <v>0</v>
      </c>
      <c r="AS861" s="174">
        <f>IFERROR(INDEX('NEW2022'!H:H,MATCH($D861,'NEW2022'!D:D,0)),0)</f>
        <v>0</v>
      </c>
      <c r="AT861" s="174">
        <f>IFERROR(INDEX('NEW2022'!J:J,MATCH($D861,'NEW2022'!D:D,0)),0)</f>
        <v>0</v>
      </c>
      <c r="AU861" s="174">
        <f>IFERROR(INDEX('Quiet Items'!H:H,MATCH($D861,'Quiet Items'!D:D,0)),0)</f>
        <v>0</v>
      </c>
      <c r="AV861" s="174">
        <f>IFERROR(INDEX('Quiet Items'!J:J,MATCH($D861,'Quiet Items'!D:D,0)),0)</f>
        <v>0</v>
      </c>
      <c r="AW861" s="174">
        <f>IFERROR(INDEX('1.4G'!H:H,MATCH($D861,'1.4G'!D:D,0)),0)</f>
        <v>0</v>
      </c>
      <c r="AX861" s="174">
        <f>IFERROR(INDEX('1.4G'!J:J,MATCH($D861,'1.4G'!D:D,0)),0)</f>
        <v>0</v>
      </c>
      <c r="AY861" s="174">
        <f t="shared" si="149"/>
        <v>0</v>
      </c>
      <c r="AZ861" s="174">
        <f t="shared" si="150"/>
        <v>0</v>
      </c>
      <c r="BA861" s="175">
        <f>IFERROR(Table1[[#This Row],[Line total ordered for now]]*Table1[[#This Row],[GUARANTEED PRICE
for STOCK orders collected before 31.3.22]],0)</f>
        <v>0</v>
      </c>
      <c r="BB861" s="175">
        <f t="shared" si="147"/>
        <v>0</v>
      </c>
      <c r="BC861" s="176">
        <f>(AZ861+Table1[[#This Row],[Line total ordered for now]])*Z861</f>
        <v>0</v>
      </c>
      <c r="BD861" s="200">
        <v>54.978000000000002</v>
      </c>
      <c r="BE861" s="65"/>
      <c r="BF861" s="65"/>
      <c r="BG861" s="65"/>
      <c r="BH861" s="65"/>
      <c r="BI861" s="65"/>
      <c r="BJ861" s="65"/>
      <c r="BK861" s="65"/>
      <c r="BL861" s="55"/>
      <c r="BM861"/>
      <c r="BN861"/>
      <c r="BO861"/>
      <c r="BP861"/>
      <c r="BQ861"/>
      <c r="BR861"/>
      <c r="BS861"/>
      <c r="BT861"/>
    </row>
    <row r="862" spans="1:72" ht="15.75">
      <c r="A862" s="202">
        <v>858</v>
      </c>
      <c r="B862" s="68" t="s">
        <v>6378</v>
      </c>
      <c r="C862" s="149" t="s">
        <v>155</v>
      </c>
      <c r="D862" s="149" t="s">
        <v>3416</v>
      </c>
      <c r="E862" s="149" t="s">
        <v>3417</v>
      </c>
      <c r="F862" s="158" t="str">
        <f t="shared" si="148"/>
        <v>Video</v>
      </c>
      <c r="G862" s="187">
        <v>2</v>
      </c>
      <c r="H862" s="150"/>
      <c r="I862" s="184">
        <v>58.68</v>
      </c>
      <c r="J862" s="150"/>
      <c r="K862" s="151">
        <v>65.767254003694347</v>
      </c>
      <c r="L862" s="152">
        <v>59.848201143361855</v>
      </c>
      <c r="M862" s="152">
        <v>65.767254003694347</v>
      </c>
      <c r="N862" s="153" t="s">
        <v>148</v>
      </c>
      <c r="O862" s="154">
        <v>1</v>
      </c>
      <c r="P862" s="153">
        <v>35</v>
      </c>
      <c r="Q862" s="153" t="s">
        <v>147</v>
      </c>
      <c r="R862" s="155">
        <v>17</v>
      </c>
      <c r="S862" s="155">
        <v>2</v>
      </c>
      <c r="T862" s="155">
        <v>0.3</v>
      </c>
      <c r="U862" s="154" t="s">
        <v>94</v>
      </c>
      <c r="V862" s="153" t="s">
        <v>89</v>
      </c>
      <c r="W862" s="153" t="s">
        <v>627</v>
      </c>
      <c r="X862" s="151" t="s">
        <v>6378</v>
      </c>
      <c r="Y862" s="151" t="s">
        <v>6378</v>
      </c>
      <c r="Z862" s="156">
        <v>3.73E-2</v>
      </c>
      <c r="AA862" s="153" t="s">
        <v>624</v>
      </c>
      <c r="AB862" s="153" t="s">
        <v>4949</v>
      </c>
      <c r="AC862" s="153" t="s">
        <v>4933</v>
      </c>
      <c r="AD862" s="157" t="s">
        <v>3418</v>
      </c>
      <c r="AE862" s="110">
        <v>0</v>
      </c>
      <c r="AF862" s="110">
        <v>115</v>
      </c>
      <c r="AG862" s="112">
        <f t="shared" si="146"/>
        <v>0</v>
      </c>
      <c r="AH862" s="110">
        <f>SUM(AG$4:AG862)</f>
        <v>29</v>
      </c>
      <c r="AI862" s="112">
        <f t="shared" si="144"/>
        <v>0</v>
      </c>
      <c r="AJ862" s="110">
        <f>COUNTIF(AI$4:AI862,"&gt;0")</f>
        <v>144</v>
      </c>
      <c r="AK862" s="110">
        <v>0</v>
      </c>
      <c r="AL862" s="110">
        <v>136</v>
      </c>
      <c r="AM862" s="172" t="str">
        <f>IF(OR(Table1[[#This Row],[Line total ordered for now]]&gt;0,Table1[[#This Row],[Line total ordered for season]]&gt;0),1,"")</f>
        <v/>
      </c>
      <c r="AN862" s="173">
        <f>COUNTIF(AM$4:AM862,"&gt;0")</f>
        <v>0</v>
      </c>
      <c r="AO862" s="173">
        <f>Table1[[#This Row],[ORDER QUANTITY
to be collected BEFORE 31.3.22]]</f>
        <v>0</v>
      </c>
      <c r="AP862" s="174">
        <f t="shared" si="145"/>
        <v>0</v>
      </c>
      <c r="AQ862" s="174">
        <f>IFERROR(INDEX(Retail!H:H,MATCH($D862,Retail!$D:$D,0)),0)</f>
        <v>0</v>
      </c>
      <c r="AR862" s="174">
        <f>IFERROR(INDEX(Retail!J:J,MATCH($D862,Retail!$D:$D,0)),0)</f>
        <v>0</v>
      </c>
      <c r="AS862" s="174">
        <f>IFERROR(INDEX('NEW2022'!H:H,MATCH($D862,'NEW2022'!D:D,0)),0)</f>
        <v>0</v>
      </c>
      <c r="AT862" s="174">
        <f>IFERROR(INDEX('NEW2022'!J:J,MATCH($D862,'NEW2022'!D:D,0)),0)</f>
        <v>0</v>
      </c>
      <c r="AU862" s="174">
        <f>IFERROR(INDEX('Quiet Items'!H:H,MATCH($D862,'Quiet Items'!D:D,0)),0)</f>
        <v>0</v>
      </c>
      <c r="AV862" s="174">
        <f>IFERROR(INDEX('Quiet Items'!J:J,MATCH($D862,'Quiet Items'!D:D,0)),0)</f>
        <v>0</v>
      </c>
      <c r="AW862" s="174">
        <f>IFERROR(INDEX('1.4G'!H:H,MATCH($D862,'1.4G'!D:D,0)),0)</f>
        <v>0</v>
      </c>
      <c r="AX862" s="174">
        <f>IFERROR(INDEX('1.4G'!J:J,MATCH($D862,'1.4G'!D:D,0)),0)</f>
        <v>0</v>
      </c>
      <c r="AY862" s="174">
        <f t="shared" si="149"/>
        <v>0</v>
      </c>
      <c r="AZ862" s="174">
        <f t="shared" si="150"/>
        <v>0</v>
      </c>
      <c r="BA862" s="175">
        <f>IFERROR(Table1[[#This Row],[Line total ordered for now]]*Table1[[#This Row],[GUARANTEED PRICE
for STOCK orders collected before 31.3.22]],0)</f>
        <v>0</v>
      </c>
      <c r="BB862" s="175">
        <f t="shared" si="147"/>
        <v>0</v>
      </c>
      <c r="BC862" s="176">
        <f>(AZ862+Table1[[#This Row],[Line total ordered for now]])*Z862</f>
        <v>0</v>
      </c>
      <c r="BD862" s="200">
        <v>55.902165903140194</v>
      </c>
      <c r="BE862" s="65"/>
      <c r="BF862" s="65"/>
      <c r="BG862" s="65"/>
      <c r="BH862" s="65"/>
      <c r="BI862" s="65"/>
      <c r="BJ862" s="65"/>
      <c r="BK862" s="65"/>
      <c r="BL862" s="55"/>
      <c r="BM862"/>
      <c r="BN862"/>
      <c r="BO862"/>
      <c r="BP862"/>
      <c r="BQ862"/>
      <c r="BR862"/>
      <c r="BS862"/>
      <c r="BT862"/>
    </row>
    <row r="863" spans="1:72" ht="15.75">
      <c r="A863" s="202">
        <v>859</v>
      </c>
      <c r="B863" s="68" t="s">
        <v>6378</v>
      </c>
      <c r="C863" s="149" t="s">
        <v>155</v>
      </c>
      <c r="D863" s="149" t="s">
        <v>2069</v>
      </c>
      <c r="E863" s="149" t="s">
        <v>2070</v>
      </c>
      <c r="F863" s="158" t="str">
        <f t="shared" si="148"/>
        <v>Video</v>
      </c>
      <c r="G863" s="187">
        <v>0</v>
      </c>
      <c r="H863" s="150"/>
      <c r="I863" s="184">
        <v>57.18</v>
      </c>
      <c r="J863" s="150"/>
      <c r="K863" s="151">
        <v>66.702736733595259</v>
      </c>
      <c r="L863" s="152">
        <v>60.699490427571689</v>
      </c>
      <c r="M863" s="152">
        <v>66.702736733595259</v>
      </c>
      <c r="N863" s="153" t="s">
        <v>148</v>
      </c>
      <c r="O863" s="154">
        <v>1</v>
      </c>
      <c r="P863" s="153">
        <v>35</v>
      </c>
      <c r="Q863" s="153" t="s">
        <v>146</v>
      </c>
      <c r="R863" s="155">
        <v>16</v>
      </c>
      <c r="S863" s="155">
        <v>2.1</v>
      </c>
      <c r="T863" s="155">
        <v>0.3</v>
      </c>
      <c r="U863" s="154" t="s">
        <v>95</v>
      </c>
      <c r="V863" s="153" t="s">
        <v>88</v>
      </c>
      <c r="W863" s="153" t="s">
        <v>627</v>
      </c>
      <c r="X863" s="151" t="s">
        <v>6378</v>
      </c>
      <c r="Y863" s="151" t="s">
        <v>6378</v>
      </c>
      <c r="Z863" s="156">
        <v>3.85E-2</v>
      </c>
      <c r="AA863" s="153" t="s">
        <v>624</v>
      </c>
      <c r="AB863" s="153" t="s">
        <v>5036</v>
      </c>
      <c r="AC863" s="153" t="s">
        <v>785</v>
      </c>
      <c r="AD863" s="157" t="s">
        <v>2071</v>
      </c>
      <c r="AE863" s="110">
        <v>1</v>
      </c>
      <c r="AF863" s="110">
        <v>116</v>
      </c>
      <c r="AG863" s="112">
        <f t="shared" si="146"/>
        <v>0</v>
      </c>
      <c r="AH863" s="110">
        <f>SUM(AG$4:AG863)</f>
        <v>29</v>
      </c>
      <c r="AI863" s="112">
        <f t="shared" si="144"/>
        <v>0</v>
      </c>
      <c r="AJ863" s="110">
        <f>COUNTIF(AI$4:AI863,"&gt;0")</f>
        <v>144</v>
      </c>
      <c r="AK863" s="110">
        <v>1</v>
      </c>
      <c r="AL863" s="110">
        <v>137</v>
      </c>
      <c r="AM863" s="172" t="str">
        <f>IF(OR(Table1[[#This Row],[Line total ordered for now]]&gt;0,Table1[[#This Row],[Line total ordered for season]]&gt;0),1,"")</f>
        <v/>
      </c>
      <c r="AN863" s="173">
        <f>COUNTIF(AM$4:AM863,"&gt;0")</f>
        <v>0</v>
      </c>
      <c r="AO863" s="173">
        <f>Table1[[#This Row],[ORDER QUANTITY
to be collected BEFORE 31.3.22]]</f>
        <v>0</v>
      </c>
      <c r="AP863" s="174">
        <f t="shared" si="145"/>
        <v>0</v>
      </c>
      <c r="AQ863" s="174">
        <f>IFERROR(INDEX(Retail!H:H,MATCH($D863,Retail!$D:$D,0)),0)</f>
        <v>0</v>
      </c>
      <c r="AR863" s="174">
        <f>IFERROR(INDEX(Retail!J:J,MATCH($D863,Retail!$D:$D,0)),0)</f>
        <v>0</v>
      </c>
      <c r="AS863" s="174">
        <f>IFERROR(INDEX('NEW2022'!H:H,MATCH($D863,'NEW2022'!D:D,0)),0)</f>
        <v>0</v>
      </c>
      <c r="AT863" s="174">
        <f>IFERROR(INDEX('NEW2022'!J:J,MATCH($D863,'NEW2022'!D:D,0)),0)</f>
        <v>0</v>
      </c>
      <c r="AU863" s="174">
        <f>IFERROR(INDEX('Quiet Items'!H:H,MATCH($D863,'Quiet Items'!D:D,0)),0)</f>
        <v>0</v>
      </c>
      <c r="AV863" s="174">
        <f>IFERROR(INDEX('Quiet Items'!J:J,MATCH($D863,'Quiet Items'!D:D,0)),0)</f>
        <v>0</v>
      </c>
      <c r="AW863" s="174">
        <f>IFERROR(INDEX('1.4G'!H:H,MATCH($D863,'1.4G'!D:D,0)),0)</f>
        <v>0</v>
      </c>
      <c r="AX863" s="174">
        <f>IFERROR(INDEX('1.4G'!J:J,MATCH($D863,'1.4G'!D:D,0)),0)</f>
        <v>0</v>
      </c>
      <c r="AY863" s="174">
        <f t="shared" si="149"/>
        <v>0</v>
      </c>
      <c r="AZ863" s="174">
        <f t="shared" si="150"/>
        <v>0</v>
      </c>
      <c r="BA863" s="175">
        <f>IFERROR(Table1[[#This Row],[Line total ordered for now]]*Table1[[#This Row],[GUARANTEED PRICE
for STOCK orders collected before 31.3.22]],0)</f>
        <v>0</v>
      </c>
      <c r="BB863" s="175">
        <f t="shared" si="147"/>
        <v>0</v>
      </c>
      <c r="BC863" s="176">
        <f>(AZ863+Table1[[#This Row],[Line total ordered for now]])*Z863</f>
        <v>0</v>
      </c>
      <c r="BD863" s="200">
        <v>56.697326223555969</v>
      </c>
      <c r="BE863" s="65"/>
      <c r="BF863" s="65"/>
      <c r="BG863" s="65"/>
      <c r="BH863" s="65"/>
      <c r="BI863" s="65"/>
      <c r="BJ863" s="65"/>
      <c r="BK863" s="65"/>
      <c r="BL863" s="55"/>
      <c r="BM863"/>
      <c r="BN863"/>
      <c r="BO863"/>
      <c r="BP863"/>
      <c r="BQ863"/>
      <c r="BR863"/>
      <c r="BS863"/>
      <c r="BT863"/>
    </row>
    <row r="864" spans="1:72" ht="15.75">
      <c r="A864" s="202">
        <v>860</v>
      </c>
      <c r="B864" s="68" t="s">
        <v>6378</v>
      </c>
      <c r="C864" s="149" t="s">
        <v>155</v>
      </c>
      <c r="D864" s="149" t="s">
        <v>1971</v>
      </c>
      <c r="E864" s="149" t="s">
        <v>1972</v>
      </c>
      <c r="F864" s="158" t="str">
        <f t="shared" si="148"/>
        <v>Video</v>
      </c>
      <c r="G864" s="187">
        <v>1</v>
      </c>
      <c r="H864" s="150"/>
      <c r="I864" s="184">
        <v>61.21</v>
      </c>
      <c r="J864" s="150"/>
      <c r="K864" s="151">
        <v>69.38000000000001</v>
      </c>
      <c r="L864" s="152">
        <v>63.13580000000001</v>
      </c>
      <c r="M864" s="152">
        <v>69.38000000000001</v>
      </c>
      <c r="N864" s="153" t="s">
        <v>148</v>
      </c>
      <c r="O864" s="154">
        <v>1</v>
      </c>
      <c r="P864" s="153">
        <v>35</v>
      </c>
      <c r="Q864" s="153" t="s">
        <v>147</v>
      </c>
      <c r="R864" s="155">
        <v>16</v>
      </c>
      <c r="S864" s="155">
        <v>2</v>
      </c>
      <c r="T864" s="155">
        <v>0.3</v>
      </c>
      <c r="U864" s="154" t="s">
        <v>94</v>
      </c>
      <c r="V864" s="153" t="s">
        <v>89</v>
      </c>
      <c r="W864" s="153" t="s">
        <v>627</v>
      </c>
      <c r="X864" s="151" t="s">
        <v>6378</v>
      </c>
      <c r="Y864" s="151" t="s">
        <v>6378</v>
      </c>
      <c r="Z864" s="156">
        <v>4.2000000000000003E-2</v>
      </c>
      <c r="AA864" s="153" t="s">
        <v>1507</v>
      </c>
      <c r="AB864" s="153" t="s">
        <v>5806</v>
      </c>
      <c r="AC864" s="153" t="s">
        <v>4790</v>
      </c>
      <c r="AD864" s="157" t="s">
        <v>1973</v>
      </c>
      <c r="AE864" s="110">
        <v>0</v>
      </c>
      <c r="AF864" s="110">
        <v>116</v>
      </c>
      <c r="AG864" s="112">
        <f t="shared" si="146"/>
        <v>0</v>
      </c>
      <c r="AH864" s="110">
        <f>SUM(AG$4:AG864)</f>
        <v>29</v>
      </c>
      <c r="AI864" s="112">
        <f t="shared" si="144"/>
        <v>0</v>
      </c>
      <c r="AJ864" s="110">
        <f>COUNTIF(AI$4:AI864,"&gt;0")</f>
        <v>144</v>
      </c>
      <c r="AK864" s="110">
        <v>0</v>
      </c>
      <c r="AL864" s="110">
        <v>137</v>
      </c>
      <c r="AM864" s="172" t="str">
        <f>IF(OR(Table1[[#This Row],[Line total ordered for now]]&gt;0,Table1[[#This Row],[Line total ordered for season]]&gt;0),1,"")</f>
        <v/>
      </c>
      <c r="AN864" s="173">
        <f>COUNTIF(AM$4:AM864,"&gt;0")</f>
        <v>0</v>
      </c>
      <c r="AO864" s="173">
        <f>Table1[[#This Row],[ORDER QUANTITY
to be collected BEFORE 31.3.22]]</f>
        <v>0</v>
      </c>
      <c r="AP864" s="174">
        <f t="shared" si="145"/>
        <v>0</v>
      </c>
      <c r="AQ864" s="174">
        <f>IFERROR(INDEX(Retail!H:H,MATCH($D864,Retail!$D:$D,0)),0)</f>
        <v>0</v>
      </c>
      <c r="AR864" s="174">
        <f>IFERROR(INDEX(Retail!J:J,MATCH($D864,Retail!$D:$D,0)),0)</f>
        <v>0</v>
      </c>
      <c r="AS864" s="174">
        <f>IFERROR(INDEX('NEW2022'!H:H,MATCH($D864,'NEW2022'!D:D,0)),0)</f>
        <v>0</v>
      </c>
      <c r="AT864" s="174">
        <f>IFERROR(INDEX('NEW2022'!J:J,MATCH($D864,'NEW2022'!D:D,0)),0)</f>
        <v>0</v>
      </c>
      <c r="AU864" s="174">
        <f>IFERROR(INDEX('Quiet Items'!H:H,MATCH($D864,'Quiet Items'!D:D,0)),0)</f>
        <v>0</v>
      </c>
      <c r="AV864" s="174">
        <f>IFERROR(INDEX('Quiet Items'!J:J,MATCH($D864,'Quiet Items'!D:D,0)),0)</f>
        <v>0</v>
      </c>
      <c r="AW864" s="174">
        <f>IFERROR(INDEX('1.4G'!H:H,MATCH($D864,'1.4G'!D:D,0)),0)</f>
        <v>0</v>
      </c>
      <c r="AX864" s="174">
        <f>IFERROR(INDEX('1.4G'!J:J,MATCH($D864,'1.4G'!D:D,0)),0)</f>
        <v>0</v>
      </c>
      <c r="AY864" s="174">
        <f t="shared" si="149"/>
        <v>0</v>
      </c>
      <c r="AZ864" s="174">
        <f t="shared" si="150"/>
        <v>0</v>
      </c>
      <c r="BA864" s="175">
        <f>IFERROR(Table1[[#This Row],[Line total ordered for now]]*Table1[[#This Row],[GUARANTEED PRICE
for STOCK orders collected before 31.3.22]],0)</f>
        <v>0</v>
      </c>
      <c r="BB864" s="175">
        <f t="shared" si="147"/>
        <v>0</v>
      </c>
      <c r="BC864" s="176">
        <f>(AZ864+Table1[[#This Row],[Line total ordered for now]])*Z864</f>
        <v>0</v>
      </c>
      <c r="BD864" s="200">
        <v>58.973000000000006</v>
      </c>
      <c r="BE864" s="65"/>
      <c r="BF864" s="65"/>
      <c r="BG864" s="65"/>
      <c r="BH864" s="65"/>
      <c r="BI864" s="65"/>
      <c r="BJ864" s="65"/>
      <c r="BK864" s="65"/>
      <c r="BL864" s="55"/>
      <c r="BM864"/>
      <c r="BN864"/>
      <c r="BO864"/>
      <c r="BP864"/>
      <c r="BQ864"/>
      <c r="BR864"/>
      <c r="BS864"/>
      <c r="BT864"/>
    </row>
    <row r="865" spans="1:72" ht="15.75">
      <c r="A865" s="202">
        <v>861</v>
      </c>
      <c r="B865" s="68" t="s">
        <v>6378</v>
      </c>
      <c r="C865" s="149" t="s">
        <v>155</v>
      </c>
      <c r="D865" s="149" t="s">
        <v>1784</v>
      </c>
      <c r="E865" s="149" t="s">
        <v>1785</v>
      </c>
      <c r="F865" s="158" t="str">
        <f t="shared" si="148"/>
        <v>Video</v>
      </c>
      <c r="G865" s="187">
        <v>21</v>
      </c>
      <c r="H865" s="150"/>
      <c r="I865" s="184">
        <v>68.66</v>
      </c>
      <c r="J865" s="150"/>
      <c r="K865" s="151">
        <v>77.83</v>
      </c>
      <c r="L865" s="152">
        <v>70.825299999999999</v>
      </c>
      <c r="M865" s="152">
        <v>77.83</v>
      </c>
      <c r="N865" s="153" t="s">
        <v>148</v>
      </c>
      <c r="O865" s="154">
        <v>1</v>
      </c>
      <c r="P865" s="153">
        <v>42</v>
      </c>
      <c r="Q865" s="153" t="s">
        <v>147</v>
      </c>
      <c r="R865" s="155">
        <v>15.2</v>
      </c>
      <c r="S865" s="155">
        <v>2</v>
      </c>
      <c r="T865" s="155">
        <v>0.3</v>
      </c>
      <c r="U865" s="154" t="s">
        <v>94</v>
      </c>
      <c r="V865" s="153" t="s">
        <v>89</v>
      </c>
      <c r="W865" s="153" t="s">
        <v>627</v>
      </c>
      <c r="X865" s="151" t="s">
        <v>6378</v>
      </c>
      <c r="Y865" s="151" t="s">
        <v>6378</v>
      </c>
      <c r="Z865" s="156">
        <v>6.8900000000000003E-2</v>
      </c>
      <c r="AA865" s="153" t="s">
        <v>624</v>
      </c>
      <c r="AB865" s="153" t="s">
        <v>5077</v>
      </c>
      <c r="AC865" s="153" t="s">
        <v>4640</v>
      </c>
      <c r="AD865" s="157" t="s">
        <v>1786</v>
      </c>
      <c r="AE865" s="110">
        <v>0</v>
      </c>
      <c r="AF865" s="110">
        <v>116</v>
      </c>
      <c r="AG865" s="112">
        <f t="shared" si="146"/>
        <v>0</v>
      </c>
      <c r="AH865" s="110">
        <f>SUM(AG$4:AG865)</f>
        <v>29</v>
      </c>
      <c r="AI865" s="112">
        <f t="shared" si="144"/>
        <v>0</v>
      </c>
      <c r="AJ865" s="110">
        <f>COUNTIF(AI$4:AI865,"&gt;0")</f>
        <v>144</v>
      </c>
      <c r="AK865" s="110">
        <v>0</v>
      </c>
      <c r="AL865" s="110">
        <v>137</v>
      </c>
      <c r="AM865" s="172" t="str">
        <f>IF(OR(Table1[[#This Row],[Line total ordered for now]]&gt;0,Table1[[#This Row],[Line total ordered for season]]&gt;0),1,"")</f>
        <v/>
      </c>
      <c r="AN865" s="173">
        <f>COUNTIF(AM$4:AM865,"&gt;0")</f>
        <v>0</v>
      </c>
      <c r="AO865" s="173">
        <f>Table1[[#This Row],[ORDER QUANTITY
to be collected BEFORE 31.3.22]]</f>
        <v>0</v>
      </c>
      <c r="AP865" s="174">
        <f t="shared" si="145"/>
        <v>0</v>
      </c>
      <c r="AQ865" s="174">
        <f>IFERROR(INDEX(Retail!H:H,MATCH($D865,Retail!$D:$D,0)),0)</f>
        <v>0</v>
      </c>
      <c r="AR865" s="174">
        <f>IFERROR(INDEX(Retail!J:J,MATCH($D865,Retail!$D:$D,0)),0)</f>
        <v>0</v>
      </c>
      <c r="AS865" s="174">
        <f>IFERROR(INDEX('NEW2022'!H:H,MATCH($D865,'NEW2022'!D:D,0)),0)</f>
        <v>0</v>
      </c>
      <c r="AT865" s="174">
        <f>IFERROR(INDEX('NEW2022'!J:J,MATCH($D865,'NEW2022'!D:D,0)),0)</f>
        <v>0</v>
      </c>
      <c r="AU865" s="174">
        <f>IFERROR(INDEX('Quiet Items'!H:H,MATCH($D865,'Quiet Items'!D:D,0)),0)</f>
        <v>0</v>
      </c>
      <c r="AV865" s="174">
        <f>IFERROR(INDEX('Quiet Items'!J:J,MATCH($D865,'Quiet Items'!D:D,0)),0)</f>
        <v>0</v>
      </c>
      <c r="AW865" s="174">
        <f>IFERROR(INDEX('1.4G'!H:H,MATCH($D865,'1.4G'!D:D,0)),0)</f>
        <v>0</v>
      </c>
      <c r="AX865" s="174">
        <f>IFERROR(INDEX('1.4G'!J:J,MATCH($D865,'1.4G'!D:D,0)),0)</f>
        <v>0</v>
      </c>
      <c r="AY865" s="174">
        <f t="shared" si="149"/>
        <v>0</v>
      </c>
      <c r="AZ865" s="174">
        <f t="shared" si="150"/>
        <v>0</v>
      </c>
      <c r="BA865" s="175">
        <f>IFERROR(Table1[[#This Row],[Line total ordered for now]]*Table1[[#This Row],[GUARANTEED PRICE
for STOCK orders collected before 31.3.22]],0)</f>
        <v>0</v>
      </c>
      <c r="BB865" s="175">
        <f t="shared" si="147"/>
        <v>0</v>
      </c>
      <c r="BC865" s="176">
        <f>(AZ865+Table1[[#This Row],[Line total ordered for now]])*Z865</f>
        <v>0</v>
      </c>
      <c r="BD865" s="200">
        <v>66.155500000000004</v>
      </c>
      <c r="BE865" s="65"/>
      <c r="BF865" s="65"/>
      <c r="BG865" s="65"/>
      <c r="BH865" s="65"/>
      <c r="BI865" s="65"/>
      <c r="BJ865" s="65"/>
      <c r="BK865" s="65"/>
      <c r="BL865" s="55"/>
      <c r="BM865"/>
      <c r="BN865"/>
      <c r="BO865"/>
      <c r="BP865"/>
      <c r="BQ865"/>
      <c r="BR865"/>
      <c r="BS865"/>
      <c r="BT865"/>
    </row>
    <row r="866" spans="1:72" ht="15.75">
      <c r="A866" s="202">
        <v>862</v>
      </c>
      <c r="B866" s="68" t="s">
        <v>6378</v>
      </c>
      <c r="C866" s="149" t="s">
        <v>161</v>
      </c>
      <c r="D866" s="149" t="s">
        <v>1541</v>
      </c>
      <c r="E866" s="149" t="s">
        <v>1542</v>
      </c>
      <c r="F866" s="158" t="str">
        <f t="shared" si="148"/>
        <v>Video</v>
      </c>
      <c r="G866" s="187">
        <v>0</v>
      </c>
      <c r="H866" s="150"/>
      <c r="I866" s="184">
        <v>67.33</v>
      </c>
      <c r="J866" s="150"/>
      <c r="K866" s="151">
        <v>37.638493584905653</v>
      </c>
      <c r="L866" s="152">
        <v>68.502058324528292</v>
      </c>
      <c r="M866" s="152">
        <v>75.276987169811306</v>
      </c>
      <c r="N866" s="153" t="s">
        <v>181</v>
      </c>
      <c r="O866" s="154">
        <v>2</v>
      </c>
      <c r="P866" s="153">
        <v>36</v>
      </c>
      <c r="Q866" s="153" t="s">
        <v>147</v>
      </c>
      <c r="R866" s="155">
        <v>10</v>
      </c>
      <c r="S866" s="155">
        <v>2</v>
      </c>
      <c r="T866" s="155">
        <v>0.3</v>
      </c>
      <c r="U866" s="154" t="s">
        <v>95</v>
      </c>
      <c r="V866" s="153" t="s">
        <v>88</v>
      </c>
      <c r="W866" s="153" t="s">
        <v>627</v>
      </c>
      <c r="X866" s="151" t="s">
        <v>6378</v>
      </c>
      <c r="Y866" s="151" t="s">
        <v>6378</v>
      </c>
      <c r="Z866" s="156">
        <v>3.7699999999999997E-2</v>
      </c>
      <c r="AA866" s="153" t="s">
        <v>1543</v>
      </c>
      <c r="AB866" s="153" t="s">
        <v>5072</v>
      </c>
      <c r="AC866" s="153" t="s">
        <v>4640</v>
      </c>
      <c r="AD866" s="157" t="s">
        <v>1544</v>
      </c>
      <c r="AE866" s="110">
        <v>0</v>
      </c>
      <c r="AF866" s="110">
        <v>116</v>
      </c>
      <c r="AG866" s="112">
        <f t="shared" si="146"/>
        <v>0</v>
      </c>
      <c r="AH866" s="110">
        <f>SUM(AG$4:AG866)</f>
        <v>29</v>
      </c>
      <c r="AI866" s="112">
        <f t="shared" si="144"/>
        <v>0</v>
      </c>
      <c r="AJ866" s="110">
        <f>COUNTIF(AI$4:AI866,"&gt;0")</f>
        <v>144</v>
      </c>
      <c r="AK866" s="110">
        <v>1</v>
      </c>
      <c r="AL866" s="110">
        <v>138</v>
      </c>
      <c r="AM866" s="172" t="str">
        <f>IF(OR(Table1[[#This Row],[Line total ordered for now]]&gt;0,Table1[[#This Row],[Line total ordered for season]]&gt;0),1,"")</f>
        <v/>
      </c>
      <c r="AN866" s="173">
        <f>COUNTIF(AM$4:AM866,"&gt;0")</f>
        <v>0</v>
      </c>
      <c r="AO866" s="173">
        <f>Table1[[#This Row],[ORDER QUANTITY
to be collected BEFORE 31.3.22]]</f>
        <v>0</v>
      </c>
      <c r="AP866" s="174">
        <f t="shared" si="145"/>
        <v>0</v>
      </c>
      <c r="AQ866" s="174">
        <f>IFERROR(INDEX(Retail!H:H,MATCH($D866,Retail!$D:$D,0)),0)</f>
        <v>0</v>
      </c>
      <c r="AR866" s="174">
        <f>IFERROR(INDEX(Retail!J:J,MATCH($D866,Retail!$D:$D,0)),0)</f>
        <v>0</v>
      </c>
      <c r="AS866" s="174">
        <f>IFERROR(INDEX('NEW2022'!H:H,MATCH($D866,'NEW2022'!D:D,0)),0)</f>
        <v>0</v>
      </c>
      <c r="AT866" s="174">
        <f>IFERROR(INDEX('NEW2022'!J:J,MATCH($D866,'NEW2022'!D:D,0)),0)</f>
        <v>0</v>
      </c>
      <c r="AU866" s="174">
        <f>IFERROR(INDEX('Quiet Items'!H:H,MATCH($D866,'Quiet Items'!D:D,0)),0)</f>
        <v>0</v>
      </c>
      <c r="AV866" s="174">
        <f>IFERROR(INDEX('Quiet Items'!J:J,MATCH($D866,'Quiet Items'!D:D,0)),0)</f>
        <v>0</v>
      </c>
      <c r="AW866" s="174">
        <f>IFERROR(INDEX('1.4G'!H:H,MATCH($D866,'1.4G'!D:D,0)),0)</f>
        <v>0</v>
      </c>
      <c r="AX866" s="174">
        <f>IFERROR(INDEX('1.4G'!J:J,MATCH($D866,'1.4G'!D:D,0)),0)</f>
        <v>0</v>
      </c>
      <c r="AY866" s="174">
        <f t="shared" si="149"/>
        <v>0</v>
      </c>
      <c r="AZ866" s="174">
        <f t="shared" si="150"/>
        <v>0</v>
      </c>
      <c r="BA866" s="175">
        <f>IFERROR(Table1[[#This Row],[Line total ordered for now]]*Table1[[#This Row],[GUARANTEED PRICE
for STOCK orders collected before 31.3.22]],0)</f>
        <v>0</v>
      </c>
      <c r="BB866" s="175">
        <f t="shared" si="147"/>
        <v>0</v>
      </c>
      <c r="BC866" s="176">
        <f>(AZ866+Table1[[#This Row],[Line total ordered for now]])*Z866</f>
        <v>0</v>
      </c>
      <c r="BD866" s="200">
        <v>63.985439094339611</v>
      </c>
      <c r="BE866" s="65"/>
      <c r="BF866" s="65"/>
      <c r="BG866" s="65"/>
      <c r="BH866" s="65"/>
      <c r="BI866" s="65"/>
      <c r="BJ866" s="65"/>
      <c r="BK866" s="65"/>
      <c r="BL866" s="55"/>
      <c r="BM866"/>
      <c r="BN866"/>
      <c r="BO866"/>
      <c r="BP866"/>
      <c r="BQ866"/>
      <c r="BR866"/>
      <c r="BS866"/>
      <c r="BT866"/>
    </row>
    <row r="867" spans="1:72" ht="15.75">
      <c r="A867" s="202">
        <v>863</v>
      </c>
      <c r="B867" s="68" t="s">
        <v>6378</v>
      </c>
      <c r="C867" s="149" t="s">
        <v>161</v>
      </c>
      <c r="D867" s="149" t="s">
        <v>817</v>
      </c>
      <c r="E867" s="149" t="s">
        <v>818</v>
      </c>
      <c r="F867" s="158" t="str">
        <f t="shared" si="148"/>
        <v>Video</v>
      </c>
      <c r="G867" s="187">
        <v>12</v>
      </c>
      <c r="H867" s="150"/>
      <c r="I867" s="184">
        <v>50.25</v>
      </c>
      <c r="J867" s="150"/>
      <c r="K867" s="151">
        <v>29.934999999999999</v>
      </c>
      <c r="L867" s="152">
        <v>54.481699999999996</v>
      </c>
      <c r="M867" s="152">
        <v>59.87</v>
      </c>
      <c r="N867" s="153" t="s">
        <v>150</v>
      </c>
      <c r="O867" s="154">
        <v>2</v>
      </c>
      <c r="P867" s="153">
        <v>25</v>
      </c>
      <c r="Q867" s="153" t="s">
        <v>146</v>
      </c>
      <c r="R867" s="155">
        <v>9</v>
      </c>
      <c r="S867" s="155">
        <v>2.4</v>
      </c>
      <c r="T867" s="155">
        <v>0.3</v>
      </c>
      <c r="U867" s="154" t="s">
        <v>95</v>
      </c>
      <c r="V867" s="153" t="s">
        <v>88</v>
      </c>
      <c r="W867" s="153" t="s">
        <v>627</v>
      </c>
      <c r="X867" s="151" t="s">
        <v>6378</v>
      </c>
      <c r="Y867" s="151" t="s">
        <v>6378</v>
      </c>
      <c r="Z867" s="156">
        <v>2.6800000000000001E-2</v>
      </c>
      <c r="AA867" s="153" t="s">
        <v>819</v>
      </c>
      <c r="AB867" s="153" t="s">
        <v>5264</v>
      </c>
      <c r="AC867" s="153" t="s">
        <v>4790</v>
      </c>
      <c r="AD867" s="157" t="s">
        <v>820</v>
      </c>
      <c r="AE867" s="110">
        <v>1</v>
      </c>
      <c r="AF867" s="110">
        <v>117</v>
      </c>
      <c r="AG867" s="112">
        <f t="shared" si="146"/>
        <v>0</v>
      </c>
      <c r="AH867" s="110">
        <f>SUM(AG$4:AG867)</f>
        <v>29</v>
      </c>
      <c r="AI867" s="112">
        <f t="shared" si="144"/>
        <v>0</v>
      </c>
      <c r="AJ867" s="110">
        <f>COUNTIF(AI$4:AI867,"&gt;0")</f>
        <v>144</v>
      </c>
      <c r="AK867" s="110">
        <v>1</v>
      </c>
      <c r="AL867" s="110">
        <v>139</v>
      </c>
      <c r="AM867" s="172" t="str">
        <f>IF(OR(Table1[[#This Row],[Line total ordered for now]]&gt;0,Table1[[#This Row],[Line total ordered for season]]&gt;0),1,"")</f>
        <v/>
      </c>
      <c r="AN867" s="173">
        <f>COUNTIF(AM$4:AM867,"&gt;0")</f>
        <v>0</v>
      </c>
      <c r="AO867" s="173">
        <f>Table1[[#This Row],[ORDER QUANTITY
to be collected BEFORE 31.3.22]]</f>
        <v>0</v>
      </c>
      <c r="AP867" s="174">
        <f t="shared" si="145"/>
        <v>0</v>
      </c>
      <c r="AQ867" s="174">
        <f>IFERROR(INDEX(Retail!H:H,MATCH($D867,Retail!$D:$D,0)),0)</f>
        <v>0</v>
      </c>
      <c r="AR867" s="174">
        <f>IFERROR(INDEX(Retail!J:J,MATCH($D867,Retail!$D:$D,0)),0)</f>
        <v>0</v>
      </c>
      <c r="AS867" s="174">
        <f>IFERROR(INDEX('NEW2022'!H:H,MATCH($D867,'NEW2022'!D:D,0)),0)</f>
        <v>0</v>
      </c>
      <c r="AT867" s="174">
        <f>IFERROR(INDEX('NEW2022'!J:J,MATCH($D867,'NEW2022'!D:D,0)),0)</f>
        <v>0</v>
      </c>
      <c r="AU867" s="174">
        <f>IFERROR(INDEX('Quiet Items'!H:H,MATCH($D867,'Quiet Items'!D:D,0)),0)</f>
        <v>0</v>
      </c>
      <c r="AV867" s="174">
        <f>IFERROR(INDEX('Quiet Items'!J:J,MATCH($D867,'Quiet Items'!D:D,0)),0)</f>
        <v>0</v>
      </c>
      <c r="AW867" s="174">
        <f>IFERROR(INDEX('1.4G'!H:H,MATCH($D867,'1.4G'!D:D,0)),0)</f>
        <v>0</v>
      </c>
      <c r="AX867" s="174">
        <f>IFERROR(INDEX('1.4G'!J:J,MATCH($D867,'1.4G'!D:D,0)),0)</f>
        <v>0</v>
      </c>
      <c r="AY867" s="174">
        <f t="shared" si="149"/>
        <v>0</v>
      </c>
      <c r="AZ867" s="174">
        <f t="shared" si="150"/>
        <v>0</v>
      </c>
      <c r="BA867" s="175">
        <f>IFERROR(Table1[[#This Row],[Line total ordered for now]]*Table1[[#This Row],[GUARANTEED PRICE
for STOCK orders collected before 31.3.22]],0)</f>
        <v>0</v>
      </c>
      <c r="BB867" s="175">
        <f t="shared" si="147"/>
        <v>0</v>
      </c>
      <c r="BC867" s="176">
        <f>(AZ867+Table1[[#This Row],[Line total ordered for now]])*Z867</f>
        <v>0</v>
      </c>
      <c r="BD867" s="200">
        <v>50.889499999999998</v>
      </c>
      <c r="BE867" s="65"/>
      <c r="BF867" s="65"/>
      <c r="BG867" s="65"/>
      <c r="BH867" s="65"/>
      <c r="BI867" s="65"/>
      <c r="BJ867" s="65"/>
      <c r="BK867" s="65"/>
      <c r="BL867" s="55"/>
      <c r="BM867"/>
      <c r="BN867"/>
      <c r="BO867"/>
      <c r="BP867"/>
      <c r="BQ867"/>
      <c r="BR867"/>
      <c r="BS867"/>
      <c r="BT867"/>
    </row>
    <row r="868" spans="1:72" ht="15.75">
      <c r="A868" s="202">
        <v>864</v>
      </c>
      <c r="B868" s="68" t="s">
        <v>6378</v>
      </c>
      <c r="C868" s="149" t="s">
        <v>161</v>
      </c>
      <c r="D868" s="149" t="s">
        <v>2072</v>
      </c>
      <c r="E868" s="149" t="s">
        <v>2073</v>
      </c>
      <c r="F868" s="158" t="str">
        <f t="shared" si="148"/>
        <v>Video</v>
      </c>
      <c r="G868" s="187">
        <v>9</v>
      </c>
      <c r="H868" s="150"/>
      <c r="I868" s="184">
        <v>58.77</v>
      </c>
      <c r="J868" s="150"/>
      <c r="K868" s="151">
        <v>35.010000000000005</v>
      </c>
      <c r="L868" s="152">
        <v>63.71820000000001</v>
      </c>
      <c r="M868" s="152">
        <v>70.02000000000001</v>
      </c>
      <c r="N868" s="153" t="s">
        <v>150</v>
      </c>
      <c r="O868" s="154">
        <v>2</v>
      </c>
      <c r="P868" s="153">
        <v>10</v>
      </c>
      <c r="Q868" s="153" t="s">
        <v>146</v>
      </c>
      <c r="R868" s="155">
        <v>11</v>
      </c>
      <c r="S868" s="155">
        <v>2</v>
      </c>
      <c r="T868" s="155">
        <v>0.3</v>
      </c>
      <c r="U868" s="154" t="s">
        <v>95</v>
      </c>
      <c r="V868" s="153" t="s">
        <v>88</v>
      </c>
      <c r="W868" s="153" t="s">
        <v>627</v>
      </c>
      <c r="X868" s="151" t="s">
        <v>6378</v>
      </c>
      <c r="Y868" s="151" t="s">
        <v>6378</v>
      </c>
      <c r="Z868" s="156">
        <v>4.7E-2</v>
      </c>
      <c r="AA868" s="153" t="s">
        <v>819</v>
      </c>
      <c r="AB868" s="153" t="s">
        <v>5286</v>
      </c>
      <c r="AC868" s="153" t="s">
        <v>4790</v>
      </c>
      <c r="AD868" s="157" t="s">
        <v>2074</v>
      </c>
      <c r="AE868" s="110">
        <v>1</v>
      </c>
      <c r="AF868" s="110">
        <v>118</v>
      </c>
      <c r="AG868" s="112">
        <f t="shared" si="146"/>
        <v>0</v>
      </c>
      <c r="AH868" s="110">
        <f>SUM(AG$4:AG868)</f>
        <v>29</v>
      </c>
      <c r="AI868" s="112">
        <f t="shared" si="144"/>
        <v>0</v>
      </c>
      <c r="AJ868" s="110">
        <f>COUNTIF(AI$4:AI868,"&gt;0")</f>
        <v>144</v>
      </c>
      <c r="AK868" s="110">
        <v>1</v>
      </c>
      <c r="AL868" s="110">
        <v>140</v>
      </c>
      <c r="AM868" s="172" t="str">
        <f>IF(OR(Table1[[#This Row],[Line total ordered for now]]&gt;0,Table1[[#This Row],[Line total ordered for season]]&gt;0),1,"")</f>
        <v/>
      </c>
      <c r="AN868" s="173">
        <f>COUNTIF(AM$4:AM868,"&gt;0")</f>
        <v>0</v>
      </c>
      <c r="AO868" s="173">
        <f>Table1[[#This Row],[ORDER QUANTITY
to be collected BEFORE 31.3.22]]</f>
        <v>0</v>
      </c>
      <c r="AP868" s="174">
        <f t="shared" si="145"/>
        <v>0</v>
      </c>
      <c r="AQ868" s="174">
        <f>IFERROR(INDEX(Retail!H:H,MATCH($D868,Retail!$D:$D,0)),0)</f>
        <v>0</v>
      </c>
      <c r="AR868" s="174">
        <f>IFERROR(INDEX(Retail!J:J,MATCH($D868,Retail!$D:$D,0)),0)</f>
        <v>0</v>
      </c>
      <c r="AS868" s="174">
        <f>IFERROR(INDEX('NEW2022'!H:H,MATCH($D868,'NEW2022'!D:D,0)),0)</f>
        <v>0</v>
      </c>
      <c r="AT868" s="174">
        <f>IFERROR(INDEX('NEW2022'!J:J,MATCH($D868,'NEW2022'!D:D,0)),0)</f>
        <v>0</v>
      </c>
      <c r="AU868" s="174">
        <f>IFERROR(INDEX('Quiet Items'!H:H,MATCH($D868,'Quiet Items'!D:D,0)),0)</f>
        <v>0</v>
      </c>
      <c r="AV868" s="174">
        <f>IFERROR(INDEX('Quiet Items'!J:J,MATCH($D868,'Quiet Items'!D:D,0)),0)</f>
        <v>0</v>
      </c>
      <c r="AW868" s="174">
        <f>IFERROR(INDEX('1.4G'!H:H,MATCH($D868,'1.4G'!D:D,0)),0)</f>
        <v>0</v>
      </c>
      <c r="AX868" s="174">
        <f>IFERROR(INDEX('1.4G'!J:J,MATCH($D868,'1.4G'!D:D,0)),0)</f>
        <v>0</v>
      </c>
      <c r="AY868" s="174">
        <f t="shared" si="149"/>
        <v>0</v>
      </c>
      <c r="AZ868" s="174">
        <f t="shared" si="150"/>
        <v>0</v>
      </c>
      <c r="BA868" s="175">
        <f>IFERROR(Table1[[#This Row],[Line total ordered for now]]*Table1[[#This Row],[GUARANTEED PRICE
for STOCK orders collected before 31.3.22]],0)</f>
        <v>0</v>
      </c>
      <c r="BB868" s="175">
        <f t="shared" si="147"/>
        <v>0</v>
      </c>
      <c r="BC868" s="176">
        <f>(AZ868+Table1[[#This Row],[Line total ordered for now]])*Z868</f>
        <v>0</v>
      </c>
      <c r="BD868" s="200">
        <v>59.51700000000001</v>
      </c>
      <c r="BE868" s="65"/>
      <c r="BF868" s="65"/>
      <c r="BG868" s="65"/>
      <c r="BH868" s="65"/>
      <c r="BI868" s="65"/>
      <c r="BJ868" s="65"/>
      <c r="BK868" s="65"/>
      <c r="BL868" s="55"/>
      <c r="BM868"/>
      <c r="BN868"/>
      <c r="BO868"/>
      <c r="BP868"/>
      <c r="BQ868"/>
      <c r="BR868"/>
      <c r="BS868"/>
      <c r="BT868"/>
    </row>
    <row r="869" spans="1:72" ht="15.75">
      <c r="A869" s="202">
        <v>865</v>
      </c>
      <c r="B869" s="68" t="s">
        <v>6378</v>
      </c>
      <c r="C869" s="149" t="s">
        <v>161</v>
      </c>
      <c r="D869" s="149" t="s">
        <v>254</v>
      </c>
      <c r="E869" s="149" t="s">
        <v>475</v>
      </c>
      <c r="F869" s="158" t="str">
        <f t="shared" si="148"/>
        <v>Video</v>
      </c>
      <c r="G869" s="187">
        <v>0</v>
      </c>
      <c r="H869" s="150"/>
      <c r="I869" s="184">
        <v>61.38</v>
      </c>
      <c r="J869" s="150"/>
      <c r="K869" s="151">
        <v>40.517085024738918</v>
      </c>
      <c r="L869" s="152">
        <v>76.982461547003936</v>
      </c>
      <c r="M869" s="152">
        <v>81.034170049477837</v>
      </c>
      <c r="N869" s="153" t="s">
        <v>150</v>
      </c>
      <c r="O869" s="154">
        <v>2</v>
      </c>
      <c r="P869" s="153">
        <v>10</v>
      </c>
      <c r="Q869" s="153" t="s">
        <v>146</v>
      </c>
      <c r="R869" s="155">
        <v>12</v>
      </c>
      <c r="S869" s="155">
        <v>1.3</v>
      </c>
      <c r="T869" s="155">
        <v>0.3</v>
      </c>
      <c r="U869" s="154" t="s">
        <v>95</v>
      </c>
      <c r="V869" s="153" t="s">
        <v>88</v>
      </c>
      <c r="W869" s="153" t="s">
        <v>169</v>
      </c>
      <c r="X869" s="151">
        <v>116.99</v>
      </c>
      <c r="Y869" s="151">
        <v>87.99</v>
      </c>
      <c r="Z869" s="156">
        <v>4.7E-2</v>
      </c>
      <c r="AA869" s="153" t="s">
        <v>378</v>
      </c>
      <c r="AB869" s="153" t="s">
        <v>5299</v>
      </c>
      <c r="AC869" s="153" t="s">
        <v>4790</v>
      </c>
      <c r="AD869" s="157" t="s">
        <v>499</v>
      </c>
      <c r="AE869" s="110">
        <v>1</v>
      </c>
      <c r="AF869" s="110">
        <v>119</v>
      </c>
      <c r="AG869" s="112">
        <f t="shared" si="146"/>
        <v>0</v>
      </c>
      <c r="AH869" s="110">
        <f>SUM(AG$4:AG869)</f>
        <v>29</v>
      </c>
      <c r="AI869" s="112">
        <f t="shared" si="144"/>
        <v>1</v>
      </c>
      <c r="AJ869" s="110">
        <f>COUNTIF(AI$4:AI869,"&gt;0")</f>
        <v>145</v>
      </c>
      <c r="AK869" s="110">
        <v>1</v>
      </c>
      <c r="AL869" s="110">
        <v>141</v>
      </c>
      <c r="AM869" s="172" t="str">
        <f>IF(OR(Table1[[#This Row],[Line total ordered for now]]&gt;0,Table1[[#This Row],[Line total ordered for season]]&gt;0),1,"")</f>
        <v/>
      </c>
      <c r="AN869" s="173">
        <f>COUNTIF(AM$4:AM869,"&gt;0")</f>
        <v>0</v>
      </c>
      <c r="AO869" s="173">
        <f>Table1[[#This Row],[ORDER QUANTITY
to be collected BEFORE 31.3.22]]</f>
        <v>0</v>
      </c>
      <c r="AP869" s="174">
        <f t="shared" si="145"/>
        <v>0</v>
      </c>
      <c r="AQ869" s="174">
        <f>IFERROR(INDEX(Retail!H:H,MATCH($D869,Retail!$D:$D,0)),0)</f>
        <v>0</v>
      </c>
      <c r="AR869" s="174">
        <f>IFERROR(INDEX(Retail!J:J,MATCH($D869,Retail!$D:$D,0)),0)</f>
        <v>0</v>
      </c>
      <c r="AS869" s="174">
        <f>IFERROR(INDEX('NEW2022'!H:H,MATCH($D869,'NEW2022'!D:D,0)),0)</f>
        <v>0</v>
      </c>
      <c r="AT869" s="174">
        <f>IFERROR(INDEX('NEW2022'!J:J,MATCH($D869,'NEW2022'!D:D,0)),0)</f>
        <v>0</v>
      </c>
      <c r="AU869" s="174">
        <f>IFERROR(INDEX('Quiet Items'!H:H,MATCH($D869,'Quiet Items'!D:D,0)),0)</f>
        <v>0</v>
      </c>
      <c r="AV869" s="174">
        <f>IFERROR(INDEX('Quiet Items'!J:J,MATCH($D869,'Quiet Items'!D:D,0)),0)</f>
        <v>0</v>
      </c>
      <c r="AW869" s="174">
        <f>IFERROR(INDEX('1.4G'!H:H,MATCH($D869,'1.4G'!D:D,0)),0)</f>
        <v>0</v>
      </c>
      <c r="AX869" s="174">
        <f>IFERROR(INDEX('1.4G'!J:J,MATCH($D869,'1.4G'!D:D,0)),0)</f>
        <v>0</v>
      </c>
      <c r="AY869" s="174">
        <f t="shared" si="149"/>
        <v>0</v>
      </c>
      <c r="AZ869" s="174">
        <f t="shared" si="150"/>
        <v>0</v>
      </c>
      <c r="BA869" s="175">
        <f>IFERROR(Table1[[#This Row],[Line total ordered for now]]*Table1[[#This Row],[GUARANTEED PRICE
for STOCK orders collected before 31.3.22]],0)</f>
        <v>0</v>
      </c>
      <c r="BB869" s="175">
        <f t="shared" si="147"/>
        <v>0</v>
      </c>
      <c r="BC869" s="176">
        <f>(AZ869+Table1[[#This Row],[Line total ordered for now]])*Z869</f>
        <v>0</v>
      </c>
      <c r="BD869" s="200">
        <v>72.93075304453005</v>
      </c>
      <c r="BE869" s="65"/>
      <c r="BF869" s="65"/>
      <c r="BG869" s="65"/>
      <c r="BH869" s="65"/>
      <c r="BI869" s="65"/>
      <c r="BJ869" s="65"/>
      <c r="BK869" s="65"/>
      <c r="BL869" s="55"/>
      <c r="BM869"/>
      <c r="BN869"/>
      <c r="BO869"/>
      <c r="BP869"/>
      <c r="BQ869"/>
      <c r="BR869"/>
      <c r="BS869"/>
      <c r="BT869"/>
    </row>
    <row r="870" spans="1:72" ht="15.75">
      <c r="A870" s="202">
        <v>866</v>
      </c>
      <c r="B870" s="68" t="s">
        <v>6378</v>
      </c>
      <c r="C870" s="149" t="s">
        <v>161</v>
      </c>
      <c r="D870" s="149" t="s">
        <v>2097</v>
      </c>
      <c r="E870" s="149" t="s">
        <v>2098</v>
      </c>
      <c r="F870" s="158" t="str">
        <f t="shared" si="148"/>
        <v>Video</v>
      </c>
      <c r="G870" s="187">
        <v>23</v>
      </c>
      <c r="H870" s="150"/>
      <c r="I870" s="184">
        <v>62.6</v>
      </c>
      <c r="J870" s="150"/>
      <c r="K870" s="151">
        <v>37.29</v>
      </c>
      <c r="L870" s="152">
        <v>67.867800000000003</v>
      </c>
      <c r="M870" s="152">
        <v>74.58</v>
      </c>
      <c r="N870" s="153" t="s">
        <v>150</v>
      </c>
      <c r="O870" s="154">
        <v>2</v>
      </c>
      <c r="P870" s="153">
        <v>10</v>
      </c>
      <c r="Q870" s="153" t="s">
        <v>146</v>
      </c>
      <c r="R870" s="155">
        <v>11</v>
      </c>
      <c r="S870" s="155">
        <v>2</v>
      </c>
      <c r="T870" s="155">
        <v>0.3</v>
      </c>
      <c r="U870" s="154" t="s">
        <v>95</v>
      </c>
      <c r="V870" s="153" t="s">
        <v>88</v>
      </c>
      <c r="W870" s="153" t="s">
        <v>627</v>
      </c>
      <c r="X870" s="151" t="s">
        <v>6378</v>
      </c>
      <c r="Y870" s="151" t="s">
        <v>6378</v>
      </c>
      <c r="Z870" s="156">
        <v>5.049E-2</v>
      </c>
      <c r="AA870" s="153" t="s">
        <v>819</v>
      </c>
      <c r="AB870" s="153" t="s">
        <v>5287</v>
      </c>
      <c r="AC870" s="153" t="s">
        <v>4790</v>
      </c>
      <c r="AD870" s="157" t="s">
        <v>2099</v>
      </c>
      <c r="AE870" s="110">
        <v>1</v>
      </c>
      <c r="AF870" s="110">
        <v>120</v>
      </c>
      <c r="AG870" s="112">
        <f t="shared" si="146"/>
        <v>0</v>
      </c>
      <c r="AH870" s="110">
        <f>SUM(AG$4:AG870)</f>
        <v>29</v>
      </c>
      <c r="AI870" s="112">
        <f t="shared" si="144"/>
        <v>0</v>
      </c>
      <c r="AJ870" s="110">
        <f>COUNTIF(AI$4:AI870,"&gt;0")</f>
        <v>145</v>
      </c>
      <c r="AK870" s="110">
        <v>1</v>
      </c>
      <c r="AL870" s="110">
        <v>142</v>
      </c>
      <c r="AM870" s="172" t="str">
        <f>IF(OR(Table1[[#This Row],[Line total ordered for now]]&gt;0,Table1[[#This Row],[Line total ordered for season]]&gt;0),1,"")</f>
        <v/>
      </c>
      <c r="AN870" s="173">
        <f>COUNTIF(AM$4:AM870,"&gt;0")</f>
        <v>0</v>
      </c>
      <c r="AO870" s="173">
        <f>Table1[[#This Row],[ORDER QUANTITY
to be collected BEFORE 31.3.22]]</f>
        <v>0</v>
      </c>
      <c r="AP870" s="174">
        <f t="shared" si="145"/>
        <v>0</v>
      </c>
      <c r="AQ870" s="174">
        <f>IFERROR(INDEX(Retail!H:H,MATCH($D870,Retail!$D:$D,0)),0)</f>
        <v>0</v>
      </c>
      <c r="AR870" s="174">
        <f>IFERROR(INDEX(Retail!J:J,MATCH($D870,Retail!$D:$D,0)),0)</f>
        <v>0</v>
      </c>
      <c r="AS870" s="174">
        <f>IFERROR(INDEX('NEW2022'!H:H,MATCH($D870,'NEW2022'!D:D,0)),0)</f>
        <v>0</v>
      </c>
      <c r="AT870" s="174">
        <f>IFERROR(INDEX('NEW2022'!J:J,MATCH($D870,'NEW2022'!D:D,0)),0)</f>
        <v>0</v>
      </c>
      <c r="AU870" s="174">
        <f>IFERROR(INDEX('Quiet Items'!H:H,MATCH($D870,'Quiet Items'!D:D,0)),0)</f>
        <v>0</v>
      </c>
      <c r="AV870" s="174">
        <f>IFERROR(INDEX('Quiet Items'!J:J,MATCH($D870,'Quiet Items'!D:D,0)),0)</f>
        <v>0</v>
      </c>
      <c r="AW870" s="174">
        <f>IFERROR(INDEX('1.4G'!H:H,MATCH($D870,'1.4G'!D:D,0)),0)</f>
        <v>0</v>
      </c>
      <c r="AX870" s="174">
        <f>IFERROR(INDEX('1.4G'!J:J,MATCH($D870,'1.4G'!D:D,0)),0)</f>
        <v>0</v>
      </c>
      <c r="AY870" s="174">
        <f t="shared" si="149"/>
        <v>0</v>
      </c>
      <c r="AZ870" s="174">
        <f t="shared" si="150"/>
        <v>0</v>
      </c>
      <c r="BA870" s="175">
        <f>IFERROR(Table1[[#This Row],[Line total ordered for now]]*Table1[[#This Row],[GUARANTEED PRICE
for STOCK orders collected before 31.3.22]],0)</f>
        <v>0</v>
      </c>
      <c r="BB870" s="175">
        <f t="shared" si="147"/>
        <v>0</v>
      </c>
      <c r="BC870" s="176">
        <f>(AZ870+Table1[[#This Row],[Line total ordered for now]])*Z870</f>
        <v>0</v>
      </c>
      <c r="BD870" s="200">
        <v>63.392999999999994</v>
      </c>
      <c r="BE870" s="65"/>
      <c r="BF870" s="65"/>
      <c r="BG870" s="65"/>
      <c r="BH870" s="65"/>
      <c r="BI870" s="65"/>
      <c r="BJ870" s="65"/>
      <c r="BK870" s="65"/>
      <c r="BL870" s="55"/>
      <c r="BM870"/>
      <c r="BN870"/>
      <c r="BO870"/>
      <c r="BP870"/>
      <c r="BQ870"/>
      <c r="BR870"/>
      <c r="BS870"/>
      <c r="BT870"/>
    </row>
    <row r="871" spans="1:72" ht="15.75">
      <c r="A871" s="202">
        <v>867</v>
      </c>
      <c r="B871" s="68" t="s">
        <v>6378</v>
      </c>
      <c r="C871" s="149" t="s">
        <v>161</v>
      </c>
      <c r="D871" s="149" t="s">
        <v>1594</v>
      </c>
      <c r="E871" s="149" t="s">
        <v>1595</v>
      </c>
      <c r="F871" s="158" t="str">
        <f t="shared" si="148"/>
        <v>Video</v>
      </c>
      <c r="G871" s="187">
        <v>12</v>
      </c>
      <c r="H871" s="150"/>
      <c r="I871" s="184">
        <v>72.430000000000007</v>
      </c>
      <c r="J871" s="150"/>
      <c r="K871" s="151">
        <v>42.787391716748189</v>
      </c>
      <c r="L871" s="152">
        <v>77.873052924481712</v>
      </c>
      <c r="M871" s="152">
        <v>85.574783433496378</v>
      </c>
      <c r="N871" s="153" t="s">
        <v>150</v>
      </c>
      <c r="O871" s="154">
        <v>2</v>
      </c>
      <c r="P871" s="153">
        <v>10</v>
      </c>
      <c r="Q871" s="153" t="s">
        <v>147</v>
      </c>
      <c r="R871" s="155">
        <v>11</v>
      </c>
      <c r="S871" s="155">
        <v>1.8</v>
      </c>
      <c r="T871" s="155">
        <v>0.3</v>
      </c>
      <c r="U871" s="154" t="s">
        <v>94</v>
      </c>
      <c r="V871" s="153" t="s">
        <v>89</v>
      </c>
      <c r="W871" s="153" t="s">
        <v>627</v>
      </c>
      <c r="X871" s="151" t="s">
        <v>6378</v>
      </c>
      <c r="Y871" s="151" t="s">
        <v>6378</v>
      </c>
      <c r="Z871" s="156">
        <v>4.6800000000000001E-2</v>
      </c>
      <c r="AA871" s="153" t="s">
        <v>1596</v>
      </c>
      <c r="AB871" s="153" t="s">
        <v>5275</v>
      </c>
      <c r="AC871" s="153" t="s">
        <v>4790</v>
      </c>
      <c r="AD871" s="157" t="s">
        <v>1597</v>
      </c>
      <c r="AE871" s="110">
        <v>0</v>
      </c>
      <c r="AF871" s="110">
        <v>120</v>
      </c>
      <c r="AG871" s="112">
        <f t="shared" si="146"/>
        <v>0</v>
      </c>
      <c r="AH871" s="110">
        <f>SUM(AG$4:AG871)</f>
        <v>29</v>
      </c>
      <c r="AI871" s="112">
        <f t="shared" si="144"/>
        <v>0</v>
      </c>
      <c r="AJ871" s="110">
        <f>COUNTIF(AI$4:AI871,"&gt;0")</f>
        <v>145</v>
      </c>
      <c r="AK871" s="110">
        <v>0</v>
      </c>
      <c r="AL871" s="110">
        <v>142</v>
      </c>
      <c r="AM871" s="172" t="str">
        <f>IF(OR(Table1[[#This Row],[Line total ordered for now]]&gt;0,Table1[[#This Row],[Line total ordered for season]]&gt;0),1,"")</f>
        <v/>
      </c>
      <c r="AN871" s="173">
        <f>COUNTIF(AM$4:AM871,"&gt;0")</f>
        <v>0</v>
      </c>
      <c r="AO871" s="173">
        <f>Table1[[#This Row],[ORDER QUANTITY
to be collected BEFORE 31.3.22]]</f>
        <v>0</v>
      </c>
      <c r="AP871" s="174">
        <f t="shared" si="145"/>
        <v>0</v>
      </c>
      <c r="AQ871" s="174">
        <f>IFERROR(INDEX(Retail!H:H,MATCH($D871,Retail!$D:$D,0)),0)</f>
        <v>0</v>
      </c>
      <c r="AR871" s="174">
        <f>IFERROR(INDEX(Retail!J:J,MATCH($D871,Retail!$D:$D,0)),0)</f>
        <v>0</v>
      </c>
      <c r="AS871" s="174">
        <f>IFERROR(INDEX('NEW2022'!H:H,MATCH($D871,'NEW2022'!D:D,0)),0)</f>
        <v>0</v>
      </c>
      <c r="AT871" s="174">
        <f>IFERROR(INDEX('NEW2022'!J:J,MATCH($D871,'NEW2022'!D:D,0)),0)</f>
        <v>0</v>
      </c>
      <c r="AU871" s="174">
        <f>IFERROR(INDEX('Quiet Items'!H:H,MATCH($D871,'Quiet Items'!D:D,0)),0)</f>
        <v>0</v>
      </c>
      <c r="AV871" s="174">
        <f>IFERROR(INDEX('Quiet Items'!J:J,MATCH($D871,'Quiet Items'!D:D,0)),0)</f>
        <v>0</v>
      </c>
      <c r="AW871" s="174">
        <f>IFERROR(INDEX('1.4G'!H:H,MATCH($D871,'1.4G'!D:D,0)),0)</f>
        <v>0</v>
      </c>
      <c r="AX871" s="174">
        <f>IFERROR(INDEX('1.4G'!J:J,MATCH($D871,'1.4G'!D:D,0)),0)</f>
        <v>0</v>
      </c>
      <c r="AY871" s="174">
        <f t="shared" si="149"/>
        <v>0</v>
      </c>
      <c r="AZ871" s="174">
        <f t="shared" si="150"/>
        <v>0</v>
      </c>
      <c r="BA871" s="175">
        <f>IFERROR(Table1[[#This Row],[Line total ordered for now]]*Table1[[#This Row],[GUARANTEED PRICE
for STOCK orders collected before 31.3.22]],0)</f>
        <v>0</v>
      </c>
      <c r="BB871" s="175">
        <f t="shared" si="147"/>
        <v>0</v>
      </c>
      <c r="BC871" s="176">
        <f>(AZ871+Table1[[#This Row],[Line total ordered for now]])*Z871</f>
        <v>0</v>
      </c>
      <c r="BD871" s="200">
        <v>72.73856591847192</v>
      </c>
      <c r="BE871" s="65"/>
      <c r="BF871" s="65"/>
      <c r="BG871" s="65"/>
      <c r="BH871" s="65"/>
      <c r="BI871" s="65"/>
      <c r="BJ871" s="65"/>
      <c r="BK871" s="65"/>
      <c r="BL871" s="55"/>
      <c r="BM871"/>
      <c r="BN871"/>
      <c r="BO871"/>
      <c r="BP871"/>
      <c r="BQ871"/>
      <c r="BR871"/>
      <c r="BS871"/>
      <c r="BT871"/>
    </row>
    <row r="872" spans="1:72" ht="15.75">
      <c r="A872" s="202">
        <v>868</v>
      </c>
      <c r="B872" s="68" t="s">
        <v>6378</v>
      </c>
      <c r="C872" s="149" t="s">
        <v>161</v>
      </c>
      <c r="D872" s="149" t="s">
        <v>1628</v>
      </c>
      <c r="E872" s="149" t="s">
        <v>1629</v>
      </c>
      <c r="F872" s="158" t="str">
        <f t="shared" si="148"/>
        <v>Video</v>
      </c>
      <c r="G872" s="187">
        <v>0</v>
      </c>
      <c r="H872" s="150"/>
      <c r="I872" s="184">
        <v>72.430000000000007</v>
      </c>
      <c r="J872" s="150"/>
      <c r="K872" s="151">
        <v>42.787391716748189</v>
      </c>
      <c r="L872" s="152">
        <v>77.873052924481712</v>
      </c>
      <c r="M872" s="152">
        <v>85.574783433496378</v>
      </c>
      <c r="N872" s="153" t="s">
        <v>150</v>
      </c>
      <c r="O872" s="154">
        <v>2</v>
      </c>
      <c r="P872" s="153">
        <v>10</v>
      </c>
      <c r="Q872" s="153" t="s">
        <v>147</v>
      </c>
      <c r="R872" s="155">
        <v>13.8</v>
      </c>
      <c r="S872" s="155">
        <v>1.5</v>
      </c>
      <c r="T872" s="155">
        <v>0.3</v>
      </c>
      <c r="U872" s="154" t="s">
        <v>95</v>
      </c>
      <c r="V872" s="153" t="s">
        <v>88</v>
      </c>
      <c r="W872" s="153" t="s">
        <v>627</v>
      </c>
      <c r="X872" s="151" t="s">
        <v>6378</v>
      </c>
      <c r="Y872" s="151" t="s">
        <v>6378</v>
      </c>
      <c r="Z872" s="156">
        <v>4.6800000000000001E-2</v>
      </c>
      <c r="AA872" s="153" t="s">
        <v>1630</v>
      </c>
      <c r="AB872" s="153" t="s">
        <v>5276</v>
      </c>
      <c r="AC872" s="153" t="s">
        <v>4790</v>
      </c>
      <c r="AD872" s="157" t="s">
        <v>1631</v>
      </c>
      <c r="AE872" s="110">
        <v>0</v>
      </c>
      <c r="AF872" s="110">
        <v>120</v>
      </c>
      <c r="AG872" s="112">
        <f t="shared" si="146"/>
        <v>0</v>
      </c>
      <c r="AH872" s="110">
        <f>SUM(AG$4:AG872)</f>
        <v>29</v>
      </c>
      <c r="AI872" s="112">
        <f t="shared" si="144"/>
        <v>0</v>
      </c>
      <c r="AJ872" s="110">
        <f>COUNTIF(AI$4:AI872,"&gt;0")</f>
        <v>145</v>
      </c>
      <c r="AK872" s="110">
        <v>1</v>
      </c>
      <c r="AL872" s="110">
        <v>143</v>
      </c>
      <c r="AM872" s="172" t="str">
        <f>IF(OR(Table1[[#This Row],[Line total ordered for now]]&gt;0,Table1[[#This Row],[Line total ordered for season]]&gt;0),1,"")</f>
        <v/>
      </c>
      <c r="AN872" s="173">
        <f>COUNTIF(AM$4:AM872,"&gt;0")</f>
        <v>0</v>
      </c>
      <c r="AO872" s="173">
        <f>Table1[[#This Row],[ORDER QUANTITY
to be collected BEFORE 31.3.22]]</f>
        <v>0</v>
      </c>
      <c r="AP872" s="174">
        <f t="shared" si="145"/>
        <v>0</v>
      </c>
      <c r="AQ872" s="174">
        <f>IFERROR(INDEX(Retail!H:H,MATCH($D872,Retail!$D:$D,0)),0)</f>
        <v>0</v>
      </c>
      <c r="AR872" s="174">
        <f>IFERROR(INDEX(Retail!J:J,MATCH($D872,Retail!$D:$D,0)),0)</f>
        <v>0</v>
      </c>
      <c r="AS872" s="174">
        <f>IFERROR(INDEX('NEW2022'!H:H,MATCH($D872,'NEW2022'!D:D,0)),0)</f>
        <v>0</v>
      </c>
      <c r="AT872" s="174">
        <f>IFERROR(INDEX('NEW2022'!J:J,MATCH($D872,'NEW2022'!D:D,0)),0)</f>
        <v>0</v>
      </c>
      <c r="AU872" s="174">
        <f>IFERROR(INDEX('Quiet Items'!H:H,MATCH($D872,'Quiet Items'!D:D,0)),0)</f>
        <v>0</v>
      </c>
      <c r="AV872" s="174">
        <f>IFERROR(INDEX('Quiet Items'!J:J,MATCH($D872,'Quiet Items'!D:D,0)),0)</f>
        <v>0</v>
      </c>
      <c r="AW872" s="174">
        <f>IFERROR(INDEX('1.4G'!H:H,MATCH($D872,'1.4G'!D:D,0)),0)</f>
        <v>0</v>
      </c>
      <c r="AX872" s="174">
        <f>IFERROR(INDEX('1.4G'!J:J,MATCH($D872,'1.4G'!D:D,0)),0)</f>
        <v>0</v>
      </c>
      <c r="AY872" s="174">
        <f t="shared" si="149"/>
        <v>0</v>
      </c>
      <c r="AZ872" s="174">
        <f t="shared" si="150"/>
        <v>0</v>
      </c>
      <c r="BA872" s="175">
        <f>IFERROR(Table1[[#This Row],[Line total ordered for now]]*Table1[[#This Row],[GUARANTEED PRICE
for STOCK orders collected before 31.3.22]],0)</f>
        <v>0</v>
      </c>
      <c r="BB872" s="175">
        <f t="shared" si="147"/>
        <v>0</v>
      </c>
      <c r="BC872" s="176">
        <f>(AZ872+Table1[[#This Row],[Line total ordered for now]])*Z872</f>
        <v>0</v>
      </c>
      <c r="BD872" s="200">
        <v>72.73856591847192</v>
      </c>
      <c r="BE872" s="65"/>
      <c r="BF872" s="65"/>
      <c r="BG872" s="65"/>
      <c r="BH872" s="65"/>
      <c r="BI872" s="65"/>
      <c r="BJ872" s="65"/>
      <c r="BK872" s="65"/>
      <c r="BL872" s="55"/>
      <c r="BM872"/>
      <c r="BN872"/>
      <c r="BO872"/>
      <c r="BP872"/>
      <c r="BQ872"/>
      <c r="BR872"/>
      <c r="BS872"/>
      <c r="BT872"/>
    </row>
    <row r="873" spans="1:72" ht="15.75">
      <c r="A873" s="202">
        <v>869</v>
      </c>
      <c r="B873" s="68" t="s">
        <v>6378</v>
      </c>
      <c r="C873" s="149" t="s">
        <v>161</v>
      </c>
      <c r="D873" s="149" t="s">
        <v>248</v>
      </c>
      <c r="E873" s="149" t="s">
        <v>433</v>
      </c>
      <c r="F873" s="158" t="str">
        <f t="shared" si="148"/>
        <v>Video</v>
      </c>
      <c r="G873" s="187">
        <v>0</v>
      </c>
      <c r="H873" s="150"/>
      <c r="I873" s="184">
        <v>51.7</v>
      </c>
      <c r="J873" s="150"/>
      <c r="K873" s="151">
        <v>61.261695546954783</v>
      </c>
      <c r="L873" s="152">
        <v>58.198610769607043</v>
      </c>
      <c r="M873" s="152">
        <v>61.261695546954783</v>
      </c>
      <c r="N873" s="153" t="s">
        <v>144</v>
      </c>
      <c r="O873" s="154">
        <v>1</v>
      </c>
      <c r="P873" s="153">
        <v>35</v>
      </c>
      <c r="Q873" s="153" t="s">
        <v>147</v>
      </c>
      <c r="R873" s="155">
        <v>9.5</v>
      </c>
      <c r="S873" s="155">
        <v>1</v>
      </c>
      <c r="T873" s="155">
        <v>0.3</v>
      </c>
      <c r="U873" s="154" t="s">
        <v>94</v>
      </c>
      <c r="V873" s="153" t="s">
        <v>89</v>
      </c>
      <c r="W873" s="153" t="s">
        <v>169</v>
      </c>
      <c r="X873" s="151">
        <v>196.99</v>
      </c>
      <c r="Y873" s="151">
        <v>149.99</v>
      </c>
      <c r="Z873" s="156">
        <v>3.9399999999999998E-2</v>
      </c>
      <c r="AA873" s="153" t="s">
        <v>434</v>
      </c>
      <c r="AB873" s="153" t="s">
        <v>5278</v>
      </c>
      <c r="AC873" s="153" t="s">
        <v>4790</v>
      </c>
      <c r="AD873" s="157" t="s">
        <v>435</v>
      </c>
      <c r="AE873" s="110">
        <v>0</v>
      </c>
      <c r="AF873" s="110">
        <v>120</v>
      </c>
      <c r="AG873" s="112">
        <f t="shared" si="146"/>
        <v>0</v>
      </c>
      <c r="AH873" s="110">
        <f>SUM(AG$4:AG873)</f>
        <v>29</v>
      </c>
      <c r="AI873" s="112">
        <f t="shared" si="144"/>
        <v>1</v>
      </c>
      <c r="AJ873" s="110">
        <f>COUNTIF(AI$4:AI873,"&gt;0")</f>
        <v>146</v>
      </c>
      <c r="AK873" s="110">
        <v>0</v>
      </c>
      <c r="AL873" s="110">
        <v>143</v>
      </c>
      <c r="AM873" s="172" t="str">
        <f>IF(OR(Table1[[#This Row],[Line total ordered for now]]&gt;0,Table1[[#This Row],[Line total ordered for season]]&gt;0),1,"")</f>
        <v/>
      </c>
      <c r="AN873" s="173">
        <f>COUNTIF(AM$4:AM873,"&gt;0")</f>
        <v>0</v>
      </c>
      <c r="AO873" s="173">
        <f>Table1[[#This Row],[ORDER QUANTITY
to be collected BEFORE 31.3.22]]</f>
        <v>0</v>
      </c>
      <c r="AP873" s="174">
        <f t="shared" si="145"/>
        <v>0</v>
      </c>
      <c r="AQ873" s="174">
        <f>IFERROR(INDEX(Retail!H:H,MATCH($D873,Retail!$D:$D,0)),0)</f>
        <v>0</v>
      </c>
      <c r="AR873" s="174">
        <f>IFERROR(INDEX(Retail!J:J,MATCH($D873,Retail!$D:$D,0)),0)</f>
        <v>0</v>
      </c>
      <c r="AS873" s="174">
        <f>IFERROR(INDEX('NEW2022'!H:H,MATCH($D873,'NEW2022'!D:D,0)),0)</f>
        <v>0</v>
      </c>
      <c r="AT873" s="174">
        <f>IFERROR(INDEX('NEW2022'!J:J,MATCH($D873,'NEW2022'!D:D,0)),0)</f>
        <v>0</v>
      </c>
      <c r="AU873" s="174">
        <f>IFERROR(INDEX('Quiet Items'!H:H,MATCH($D873,'Quiet Items'!D:D,0)),0)</f>
        <v>0</v>
      </c>
      <c r="AV873" s="174">
        <f>IFERROR(INDEX('Quiet Items'!J:J,MATCH($D873,'Quiet Items'!D:D,0)),0)</f>
        <v>0</v>
      </c>
      <c r="AW873" s="174">
        <f>IFERROR(INDEX('1.4G'!H:H,MATCH($D873,'1.4G'!D:D,0)),0)</f>
        <v>0</v>
      </c>
      <c r="AX873" s="174">
        <f>IFERROR(INDEX('1.4G'!J:J,MATCH($D873,'1.4G'!D:D,0)),0)</f>
        <v>0</v>
      </c>
      <c r="AY873" s="174">
        <f t="shared" si="149"/>
        <v>0</v>
      </c>
      <c r="AZ873" s="174">
        <f t="shared" si="150"/>
        <v>0</v>
      </c>
      <c r="BA873" s="175">
        <f>IFERROR(Table1[[#This Row],[Line total ordered for now]]*Table1[[#This Row],[GUARANTEED PRICE
for STOCK orders collected before 31.3.22]],0)</f>
        <v>0</v>
      </c>
      <c r="BB873" s="175">
        <f t="shared" si="147"/>
        <v>0</v>
      </c>
      <c r="BC873" s="176">
        <f>(AZ873+Table1[[#This Row],[Line total ordered for now]])*Z873</f>
        <v>0</v>
      </c>
      <c r="BD873" s="200">
        <v>55.135525992259304</v>
      </c>
      <c r="BE873" s="65"/>
      <c r="BF873" s="65"/>
      <c r="BG873" s="65"/>
      <c r="BH873" s="65"/>
      <c r="BI873" s="65"/>
      <c r="BJ873" s="65"/>
      <c r="BK873" s="65"/>
      <c r="BL873" s="55"/>
      <c r="BM873"/>
      <c r="BN873"/>
      <c r="BO873"/>
      <c r="BP873"/>
      <c r="BQ873"/>
      <c r="BR873"/>
      <c r="BS873"/>
      <c r="BT873"/>
    </row>
    <row r="874" spans="1:72" ht="15.75">
      <c r="A874" s="202">
        <v>870</v>
      </c>
      <c r="B874" s="68" t="s">
        <v>6378</v>
      </c>
      <c r="C874" s="149" t="s">
        <v>161</v>
      </c>
      <c r="D874" s="149" t="s">
        <v>2267</v>
      </c>
      <c r="E874" s="149" t="s">
        <v>2268</v>
      </c>
      <c r="F874" s="158" t="str">
        <f t="shared" si="148"/>
        <v>Video</v>
      </c>
      <c r="G874" s="187">
        <v>0</v>
      </c>
      <c r="H874" s="150"/>
      <c r="I874" s="184">
        <v>61.73</v>
      </c>
      <c r="J874" s="150"/>
      <c r="K874" s="151">
        <v>73.505011322624426</v>
      </c>
      <c r="L874" s="152">
        <v>66.889560303588226</v>
      </c>
      <c r="M874" s="152">
        <v>73.505011322624426</v>
      </c>
      <c r="N874" s="153" t="s">
        <v>148</v>
      </c>
      <c r="O874" s="154">
        <v>1</v>
      </c>
      <c r="P874" s="153">
        <v>55</v>
      </c>
      <c r="Q874" s="153" t="s">
        <v>147</v>
      </c>
      <c r="R874" s="155">
        <v>15</v>
      </c>
      <c r="S874" s="155">
        <v>2.15</v>
      </c>
      <c r="T874" s="155">
        <v>0.3</v>
      </c>
      <c r="U874" s="154" t="s">
        <v>94</v>
      </c>
      <c r="V874" s="153" t="s">
        <v>89</v>
      </c>
      <c r="W874" s="153" t="s">
        <v>627</v>
      </c>
      <c r="X874" s="151" t="s">
        <v>6378</v>
      </c>
      <c r="Y874" s="151" t="s">
        <v>6378</v>
      </c>
      <c r="Z874" s="156">
        <v>4.7E-2</v>
      </c>
      <c r="AA874" s="153" t="s">
        <v>1507</v>
      </c>
      <c r="AB874" s="153" t="s">
        <v>5291</v>
      </c>
      <c r="AC874" s="153" t="s">
        <v>4790</v>
      </c>
      <c r="AD874" s="157" t="s">
        <v>4648</v>
      </c>
      <c r="AE874" s="110">
        <v>0</v>
      </c>
      <c r="AF874" s="110">
        <v>120</v>
      </c>
      <c r="AG874" s="112">
        <f t="shared" si="146"/>
        <v>0</v>
      </c>
      <c r="AH874" s="110">
        <f>SUM(AG$4:AG874)</f>
        <v>29</v>
      </c>
      <c r="AI874" s="112">
        <f t="shared" si="144"/>
        <v>0</v>
      </c>
      <c r="AJ874" s="110">
        <f>COUNTIF(AI$4:AI874,"&gt;0")</f>
        <v>146</v>
      </c>
      <c r="AK874" s="110">
        <v>0</v>
      </c>
      <c r="AL874" s="110">
        <v>143</v>
      </c>
      <c r="AM874" s="172" t="str">
        <f>IF(OR(Table1[[#This Row],[Line total ordered for now]]&gt;0,Table1[[#This Row],[Line total ordered for season]]&gt;0),1,"")</f>
        <v/>
      </c>
      <c r="AN874" s="173">
        <f>COUNTIF(AM$4:AM874,"&gt;0")</f>
        <v>0</v>
      </c>
      <c r="AO874" s="173">
        <f>Table1[[#This Row],[ORDER QUANTITY
to be collected BEFORE 31.3.22]]</f>
        <v>0</v>
      </c>
      <c r="AP874" s="174">
        <f t="shared" si="145"/>
        <v>0</v>
      </c>
      <c r="AQ874" s="174">
        <f>IFERROR(INDEX(Retail!H:H,MATCH($D874,Retail!$D:$D,0)),0)</f>
        <v>0</v>
      </c>
      <c r="AR874" s="174">
        <f>IFERROR(INDEX(Retail!J:J,MATCH($D874,Retail!$D:$D,0)),0)</f>
        <v>0</v>
      </c>
      <c r="AS874" s="174">
        <f>IFERROR(INDEX('NEW2022'!H:H,MATCH($D874,'NEW2022'!D:D,0)),0)</f>
        <v>0</v>
      </c>
      <c r="AT874" s="174">
        <f>IFERROR(INDEX('NEW2022'!J:J,MATCH($D874,'NEW2022'!D:D,0)),0)</f>
        <v>0</v>
      </c>
      <c r="AU874" s="174">
        <f>IFERROR(INDEX('Quiet Items'!H:H,MATCH($D874,'Quiet Items'!D:D,0)),0)</f>
        <v>0</v>
      </c>
      <c r="AV874" s="174">
        <f>IFERROR(INDEX('Quiet Items'!J:J,MATCH($D874,'Quiet Items'!D:D,0)),0)</f>
        <v>0</v>
      </c>
      <c r="AW874" s="174">
        <f>IFERROR(INDEX('1.4G'!H:H,MATCH($D874,'1.4G'!D:D,0)),0)</f>
        <v>0</v>
      </c>
      <c r="AX874" s="174">
        <f>IFERROR(INDEX('1.4G'!J:J,MATCH($D874,'1.4G'!D:D,0)),0)</f>
        <v>0</v>
      </c>
      <c r="AY874" s="174">
        <f t="shared" si="149"/>
        <v>0</v>
      </c>
      <c r="AZ874" s="174">
        <f t="shared" si="150"/>
        <v>0</v>
      </c>
      <c r="BA874" s="175">
        <f>IFERROR(Table1[[#This Row],[Line total ordered for now]]*Table1[[#This Row],[GUARANTEED PRICE
for STOCK orders collected before 31.3.22]],0)</f>
        <v>0</v>
      </c>
      <c r="BB874" s="175">
        <f t="shared" si="147"/>
        <v>0</v>
      </c>
      <c r="BC874" s="176">
        <f>(AZ874+Table1[[#This Row],[Line total ordered for now]])*Z874</f>
        <v>0</v>
      </c>
      <c r="BD874" s="200">
        <v>62.479259624230764</v>
      </c>
      <c r="BE874" s="65"/>
      <c r="BF874" s="65"/>
      <c r="BG874" s="65"/>
      <c r="BH874" s="65"/>
      <c r="BI874" s="65"/>
      <c r="BJ874" s="65"/>
      <c r="BK874" s="65"/>
      <c r="BL874" s="55"/>
      <c r="BM874"/>
      <c r="BN874"/>
      <c r="BO874"/>
      <c r="BP874"/>
      <c r="BQ874"/>
      <c r="BR874"/>
      <c r="BS874"/>
      <c r="BT874"/>
    </row>
    <row r="875" spans="1:72" ht="15.75">
      <c r="A875" s="202">
        <v>871</v>
      </c>
      <c r="B875" s="68" t="s">
        <v>6378</v>
      </c>
      <c r="C875" s="149" t="s">
        <v>161</v>
      </c>
      <c r="D875" s="149" t="s">
        <v>2358</v>
      </c>
      <c r="E875" s="149" t="s">
        <v>2359</v>
      </c>
      <c r="F875" s="158" t="str">
        <f t="shared" si="148"/>
        <v>Video</v>
      </c>
      <c r="G875" s="187">
        <v>0</v>
      </c>
      <c r="H875" s="150"/>
      <c r="I875" s="184">
        <v>64.81</v>
      </c>
      <c r="J875" s="150"/>
      <c r="K875" s="151">
        <v>75.779478833505863</v>
      </c>
      <c r="L875" s="152">
        <v>68.959325738490335</v>
      </c>
      <c r="M875" s="152">
        <v>75.779478833505863</v>
      </c>
      <c r="N875" s="153" t="s">
        <v>148</v>
      </c>
      <c r="O875" s="154">
        <v>1</v>
      </c>
      <c r="P875" s="153">
        <v>30</v>
      </c>
      <c r="Q875" s="153" t="s">
        <v>146</v>
      </c>
      <c r="R875" s="155">
        <v>16</v>
      </c>
      <c r="S875" s="155">
        <v>2.2000000000000002</v>
      </c>
      <c r="T875" s="155">
        <v>0.3</v>
      </c>
      <c r="U875" s="154" t="s">
        <v>95</v>
      </c>
      <c r="V875" s="153" t="s">
        <v>88</v>
      </c>
      <c r="W875" s="153" t="s">
        <v>627</v>
      </c>
      <c r="X875" s="151" t="s">
        <v>6378</v>
      </c>
      <c r="Y875" s="151" t="s">
        <v>6378</v>
      </c>
      <c r="Z875" s="156">
        <v>5.5100000000000003E-2</v>
      </c>
      <c r="AA875" s="153" t="s">
        <v>793</v>
      </c>
      <c r="AB875" s="153" t="s">
        <v>5876</v>
      </c>
      <c r="AC875" s="153" t="s">
        <v>4902</v>
      </c>
      <c r="AD875" s="157" t="s">
        <v>2360</v>
      </c>
      <c r="AE875" s="110">
        <v>1</v>
      </c>
      <c r="AF875" s="110">
        <v>121</v>
      </c>
      <c r="AG875" s="112">
        <f t="shared" si="146"/>
        <v>0</v>
      </c>
      <c r="AH875" s="110">
        <f>SUM(AG$4:AG875)</f>
        <v>29</v>
      </c>
      <c r="AI875" s="112">
        <f t="shared" si="144"/>
        <v>0</v>
      </c>
      <c r="AJ875" s="110">
        <f>COUNTIF(AI$4:AI875,"&gt;0")</f>
        <v>146</v>
      </c>
      <c r="AK875" s="110">
        <v>1</v>
      </c>
      <c r="AL875" s="110">
        <v>144</v>
      </c>
      <c r="AM875" s="172" t="str">
        <f>IF(OR(Table1[[#This Row],[Line total ordered for now]]&gt;0,Table1[[#This Row],[Line total ordered for season]]&gt;0),1,"")</f>
        <v/>
      </c>
      <c r="AN875" s="173">
        <f>COUNTIF(AM$4:AM875,"&gt;0")</f>
        <v>0</v>
      </c>
      <c r="AO875" s="173">
        <f>Table1[[#This Row],[ORDER QUANTITY
to be collected BEFORE 31.3.22]]</f>
        <v>0</v>
      </c>
      <c r="AP875" s="174">
        <f t="shared" si="145"/>
        <v>0</v>
      </c>
      <c r="AQ875" s="174">
        <f>IFERROR(INDEX(Retail!H:H,MATCH($D875,Retail!$D:$D,0)),0)</f>
        <v>0</v>
      </c>
      <c r="AR875" s="174">
        <f>IFERROR(INDEX(Retail!J:J,MATCH($D875,Retail!$D:$D,0)),0)</f>
        <v>0</v>
      </c>
      <c r="AS875" s="174">
        <f>IFERROR(INDEX('NEW2022'!H:H,MATCH($D875,'NEW2022'!D:D,0)),0)</f>
        <v>0</v>
      </c>
      <c r="AT875" s="174">
        <f>IFERROR(INDEX('NEW2022'!J:J,MATCH($D875,'NEW2022'!D:D,0)),0)</f>
        <v>0</v>
      </c>
      <c r="AU875" s="174">
        <f>IFERROR(INDEX('Quiet Items'!H:H,MATCH($D875,'Quiet Items'!D:D,0)),0)</f>
        <v>0</v>
      </c>
      <c r="AV875" s="174">
        <f>IFERROR(INDEX('Quiet Items'!J:J,MATCH($D875,'Quiet Items'!D:D,0)),0)</f>
        <v>0</v>
      </c>
      <c r="AW875" s="174">
        <f>IFERROR(INDEX('1.4G'!H:H,MATCH($D875,'1.4G'!D:D,0)),0)</f>
        <v>0</v>
      </c>
      <c r="AX875" s="174">
        <f>IFERROR(INDEX('1.4G'!J:J,MATCH($D875,'1.4G'!D:D,0)),0)</f>
        <v>0</v>
      </c>
      <c r="AY875" s="174">
        <f t="shared" si="149"/>
        <v>0</v>
      </c>
      <c r="AZ875" s="174">
        <f t="shared" si="150"/>
        <v>0</v>
      </c>
      <c r="BA875" s="175">
        <f>IFERROR(Table1[[#This Row],[Line total ordered for now]]*Table1[[#This Row],[GUARANTEED PRICE
for STOCK orders collected before 31.3.22]],0)</f>
        <v>0</v>
      </c>
      <c r="BB875" s="175">
        <f t="shared" si="147"/>
        <v>0</v>
      </c>
      <c r="BC875" s="176">
        <f>(AZ875+Table1[[#This Row],[Line total ordered for now]])*Z875</f>
        <v>0</v>
      </c>
      <c r="BD875" s="200">
        <v>64.412557008479979</v>
      </c>
      <c r="BE875" s="65"/>
      <c r="BF875" s="65"/>
      <c r="BG875" s="65"/>
      <c r="BH875" s="65"/>
      <c r="BI875" s="65"/>
      <c r="BJ875" s="65"/>
      <c r="BK875" s="65"/>
      <c r="BL875" s="55"/>
      <c r="BM875"/>
      <c r="BN875"/>
      <c r="BO875"/>
      <c r="BP875"/>
      <c r="BQ875"/>
      <c r="BR875"/>
      <c r="BS875"/>
      <c r="BT875"/>
    </row>
    <row r="876" spans="1:72" ht="15.75">
      <c r="A876" s="202">
        <v>872</v>
      </c>
      <c r="B876" s="68" t="s">
        <v>6378</v>
      </c>
      <c r="C876" s="149" t="s">
        <v>161</v>
      </c>
      <c r="D876" s="149" t="s">
        <v>2980</v>
      </c>
      <c r="E876" s="149" t="s">
        <v>2981</v>
      </c>
      <c r="F876" s="158" t="str">
        <f t="shared" si="148"/>
        <v>Video</v>
      </c>
      <c r="G876" s="187">
        <v>28</v>
      </c>
      <c r="H876" s="150"/>
      <c r="I876" s="184">
        <v>66.06</v>
      </c>
      <c r="J876" s="150"/>
      <c r="K876" s="151">
        <v>78.7</v>
      </c>
      <c r="L876" s="152">
        <v>71.617000000000004</v>
      </c>
      <c r="M876" s="152">
        <v>78.7</v>
      </c>
      <c r="N876" s="153" t="s">
        <v>148</v>
      </c>
      <c r="O876" s="154">
        <v>1</v>
      </c>
      <c r="P876" s="153">
        <v>31</v>
      </c>
      <c r="Q876" s="153" t="s">
        <v>147</v>
      </c>
      <c r="R876" s="155">
        <v>15</v>
      </c>
      <c r="S876" s="155">
        <v>2.2000000000000002</v>
      </c>
      <c r="T876" s="155">
        <v>0.3</v>
      </c>
      <c r="U876" s="154" t="s">
        <v>94</v>
      </c>
      <c r="V876" s="153" t="s">
        <v>89</v>
      </c>
      <c r="W876" s="153" t="s">
        <v>627</v>
      </c>
      <c r="X876" s="151" t="s">
        <v>6378</v>
      </c>
      <c r="Y876" s="151" t="s">
        <v>6378</v>
      </c>
      <c r="Z876" s="156">
        <v>5.28E-2</v>
      </c>
      <c r="AA876" s="153" t="s">
        <v>624</v>
      </c>
      <c r="AB876" s="153" t="s">
        <v>5054</v>
      </c>
      <c r="AC876" s="153" t="s">
        <v>149</v>
      </c>
      <c r="AD876" s="157" t="s">
        <v>2982</v>
      </c>
      <c r="AE876" s="110">
        <v>0</v>
      </c>
      <c r="AF876" s="110">
        <v>121</v>
      </c>
      <c r="AG876" s="112">
        <f t="shared" si="146"/>
        <v>0</v>
      </c>
      <c r="AH876" s="110">
        <f>SUM(AG$4:AG876)</f>
        <v>29</v>
      </c>
      <c r="AI876" s="112">
        <f t="shared" si="144"/>
        <v>0</v>
      </c>
      <c r="AJ876" s="110">
        <f>COUNTIF(AI$4:AI876,"&gt;0")</f>
        <v>146</v>
      </c>
      <c r="AK876" s="110">
        <v>0</v>
      </c>
      <c r="AL876" s="110">
        <v>144</v>
      </c>
      <c r="AM876" s="172" t="str">
        <f>IF(OR(Table1[[#This Row],[Line total ordered for now]]&gt;0,Table1[[#This Row],[Line total ordered for season]]&gt;0),1,"")</f>
        <v/>
      </c>
      <c r="AN876" s="173">
        <f>COUNTIF(AM$4:AM876,"&gt;0")</f>
        <v>0</v>
      </c>
      <c r="AO876" s="173">
        <f>Table1[[#This Row],[ORDER QUANTITY
to be collected BEFORE 31.3.22]]</f>
        <v>0</v>
      </c>
      <c r="AP876" s="174">
        <f t="shared" si="145"/>
        <v>0</v>
      </c>
      <c r="AQ876" s="174">
        <f>IFERROR(INDEX(Retail!H:H,MATCH($D876,Retail!$D:$D,0)),0)</f>
        <v>0</v>
      </c>
      <c r="AR876" s="174">
        <f>IFERROR(INDEX(Retail!J:J,MATCH($D876,Retail!$D:$D,0)),0)</f>
        <v>0</v>
      </c>
      <c r="AS876" s="174">
        <f>IFERROR(INDEX('NEW2022'!H:H,MATCH($D876,'NEW2022'!D:D,0)),0)</f>
        <v>0</v>
      </c>
      <c r="AT876" s="174">
        <f>IFERROR(INDEX('NEW2022'!J:J,MATCH($D876,'NEW2022'!D:D,0)),0)</f>
        <v>0</v>
      </c>
      <c r="AU876" s="174">
        <f>IFERROR(INDEX('Quiet Items'!H:H,MATCH($D876,'Quiet Items'!D:D,0)),0)</f>
        <v>0</v>
      </c>
      <c r="AV876" s="174">
        <f>IFERROR(INDEX('Quiet Items'!J:J,MATCH($D876,'Quiet Items'!D:D,0)),0)</f>
        <v>0</v>
      </c>
      <c r="AW876" s="174">
        <f>IFERROR(INDEX('1.4G'!H:H,MATCH($D876,'1.4G'!D:D,0)),0)</f>
        <v>0</v>
      </c>
      <c r="AX876" s="174">
        <f>IFERROR(INDEX('1.4G'!J:J,MATCH($D876,'1.4G'!D:D,0)),0)</f>
        <v>0</v>
      </c>
      <c r="AY876" s="174">
        <f t="shared" si="149"/>
        <v>0</v>
      </c>
      <c r="AZ876" s="174">
        <f t="shared" si="150"/>
        <v>0</v>
      </c>
      <c r="BA876" s="175">
        <f>IFERROR(Table1[[#This Row],[Line total ordered for now]]*Table1[[#This Row],[GUARANTEED PRICE
for STOCK orders collected before 31.3.22]],0)</f>
        <v>0</v>
      </c>
      <c r="BB876" s="175">
        <f t="shared" si="147"/>
        <v>0</v>
      </c>
      <c r="BC876" s="176">
        <f>(AZ876+Table1[[#This Row],[Line total ordered for now]])*Z876</f>
        <v>0</v>
      </c>
      <c r="BD876" s="200">
        <v>66.894999999999996</v>
      </c>
      <c r="BE876" s="65"/>
      <c r="BF876" s="65"/>
      <c r="BG876" s="65"/>
      <c r="BH876" s="65"/>
      <c r="BI876" s="65"/>
      <c r="BJ876" s="65"/>
      <c r="BK876" s="65"/>
      <c r="BL876" s="55"/>
      <c r="BM876"/>
      <c r="BN876"/>
      <c r="BO876"/>
      <c r="BP876"/>
      <c r="BQ876"/>
      <c r="BR876"/>
      <c r="BS876"/>
      <c r="BT876"/>
    </row>
    <row r="877" spans="1:72" ht="15.75">
      <c r="A877" s="202">
        <v>873</v>
      </c>
      <c r="B877" s="68" t="s">
        <v>6378</v>
      </c>
      <c r="C877" s="149" t="s">
        <v>161</v>
      </c>
      <c r="D877" s="149" t="s">
        <v>3846</v>
      </c>
      <c r="E877" s="149" t="s">
        <v>3847</v>
      </c>
      <c r="F877" s="158" t="str">
        <f t="shared" si="148"/>
        <v>Video</v>
      </c>
      <c r="G877" s="187">
        <v>0</v>
      </c>
      <c r="H877" s="150"/>
      <c r="I877" s="184">
        <v>66.3</v>
      </c>
      <c r="J877" s="150"/>
      <c r="K877" s="151">
        <v>77.053432968315022</v>
      </c>
      <c r="L877" s="152">
        <v>70.118624001166665</v>
      </c>
      <c r="M877" s="152">
        <v>77.053432968315022</v>
      </c>
      <c r="N877" s="153" t="s">
        <v>148</v>
      </c>
      <c r="O877" s="154">
        <v>1</v>
      </c>
      <c r="P877" s="153">
        <v>30</v>
      </c>
      <c r="Q877" s="153" t="s">
        <v>147</v>
      </c>
      <c r="R877" s="155">
        <v>17</v>
      </c>
      <c r="S877" s="155">
        <v>2.2000000000000002</v>
      </c>
      <c r="T877" s="155">
        <v>0.3</v>
      </c>
      <c r="U877" s="154" t="s">
        <v>95</v>
      </c>
      <c r="V877" s="153" t="s">
        <v>88</v>
      </c>
      <c r="W877" s="153" t="s">
        <v>627</v>
      </c>
      <c r="X877" s="151" t="s">
        <v>6378</v>
      </c>
      <c r="Y877" s="151" t="s">
        <v>6378</v>
      </c>
      <c r="Z877" s="156">
        <v>5.5399999999999998E-2</v>
      </c>
      <c r="AA877" s="153" t="s">
        <v>624</v>
      </c>
      <c r="AB877" s="153" t="s">
        <v>5011</v>
      </c>
      <c r="AC877" s="153" t="s">
        <v>656</v>
      </c>
      <c r="AD877" s="157" t="s">
        <v>3848</v>
      </c>
      <c r="AE877" s="110">
        <v>0</v>
      </c>
      <c r="AF877" s="110">
        <v>121</v>
      </c>
      <c r="AG877" s="112">
        <f t="shared" si="146"/>
        <v>0</v>
      </c>
      <c r="AH877" s="110">
        <f>SUM(AG$4:AG877)</f>
        <v>29</v>
      </c>
      <c r="AI877" s="112">
        <f t="shared" si="144"/>
        <v>0</v>
      </c>
      <c r="AJ877" s="110">
        <f>COUNTIF(AI$4:AI877,"&gt;0")</f>
        <v>146</v>
      </c>
      <c r="AK877" s="110">
        <v>1</v>
      </c>
      <c r="AL877" s="110">
        <v>145</v>
      </c>
      <c r="AM877" s="172" t="str">
        <f>IF(OR(Table1[[#This Row],[Line total ordered for now]]&gt;0,Table1[[#This Row],[Line total ordered for season]]&gt;0),1,"")</f>
        <v/>
      </c>
      <c r="AN877" s="173">
        <f>COUNTIF(AM$4:AM877,"&gt;0")</f>
        <v>0</v>
      </c>
      <c r="AO877" s="173">
        <f>Table1[[#This Row],[ORDER QUANTITY
to be collected BEFORE 31.3.22]]</f>
        <v>0</v>
      </c>
      <c r="AP877" s="174">
        <f t="shared" si="145"/>
        <v>0</v>
      </c>
      <c r="AQ877" s="174">
        <f>IFERROR(INDEX(Retail!H:H,MATCH($D877,Retail!$D:$D,0)),0)</f>
        <v>0</v>
      </c>
      <c r="AR877" s="174">
        <f>IFERROR(INDEX(Retail!J:J,MATCH($D877,Retail!$D:$D,0)),0)</f>
        <v>0</v>
      </c>
      <c r="AS877" s="174">
        <f>IFERROR(INDEX('NEW2022'!H:H,MATCH($D877,'NEW2022'!D:D,0)),0)</f>
        <v>0</v>
      </c>
      <c r="AT877" s="174">
        <f>IFERROR(INDEX('NEW2022'!J:J,MATCH($D877,'NEW2022'!D:D,0)),0)</f>
        <v>0</v>
      </c>
      <c r="AU877" s="174">
        <f>IFERROR(INDEX('Quiet Items'!H:H,MATCH($D877,'Quiet Items'!D:D,0)),0)</f>
        <v>0</v>
      </c>
      <c r="AV877" s="174">
        <f>IFERROR(INDEX('Quiet Items'!J:J,MATCH($D877,'Quiet Items'!D:D,0)),0)</f>
        <v>0</v>
      </c>
      <c r="AW877" s="174">
        <f>IFERROR(INDEX('1.4G'!H:H,MATCH($D877,'1.4G'!D:D,0)),0)</f>
        <v>0</v>
      </c>
      <c r="AX877" s="174">
        <f>IFERROR(INDEX('1.4G'!J:J,MATCH($D877,'1.4G'!D:D,0)),0)</f>
        <v>0</v>
      </c>
      <c r="AY877" s="174">
        <f t="shared" si="149"/>
        <v>0</v>
      </c>
      <c r="AZ877" s="174">
        <f t="shared" si="150"/>
        <v>0</v>
      </c>
      <c r="BA877" s="175">
        <f>IFERROR(Table1[[#This Row],[Line total ordered for now]]*Table1[[#This Row],[GUARANTEED PRICE
for STOCK orders collected before 31.3.22]],0)</f>
        <v>0</v>
      </c>
      <c r="BB877" s="175">
        <f t="shared" si="147"/>
        <v>0</v>
      </c>
      <c r="BC877" s="176">
        <f>(AZ877+Table1[[#This Row],[Line total ordered for now]])*Z877</f>
        <v>0</v>
      </c>
      <c r="BD877" s="200">
        <v>65.495418023067771</v>
      </c>
      <c r="BE877" s="65"/>
      <c r="BF877" s="65"/>
      <c r="BG877" s="65"/>
      <c r="BH877" s="65"/>
      <c r="BI877" s="65"/>
      <c r="BJ877" s="65"/>
      <c r="BK877" s="65"/>
      <c r="BL877" s="55"/>
      <c r="BM877"/>
      <c r="BN877"/>
      <c r="BO877"/>
      <c r="BP877"/>
      <c r="BQ877"/>
      <c r="BR877"/>
      <c r="BS877"/>
      <c r="BT877"/>
    </row>
    <row r="878" spans="1:72" ht="15.75">
      <c r="A878" s="202">
        <v>874</v>
      </c>
      <c r="B878" s="68" t="s">
        <v>6378</v>
      </c>
      <c r="C878" s="149" t="s">
        <v>161</v>
      </c>
      <c r="D878" s="149" t="s">
        <v>791</v>
      </c>
      <c r="E878" s="149" t="s">
        <v>792</v>
      </c>
      <c r="F878" s="158" t="str">
        <f t="shared" si="148"/>
        <v>Video</v>
      </c>
      <c r="G878" s="187">
        <v>23</v>
      </c>
      <c r="H878" s="150"/>
      <c r="I878" s="184">
        <v>66.36</v>
      </c>
      <c r="J878" s="150"/>
      <c r="K878" s="151">
        <v>74.125487576929729</v>
      </c>
      <c r="L878" s="152">
        <v>67.454193695006055</v>
      </c>
      <c r="M878" s="152">
        <v>74.125487576929729</v>
      </c>
      <c r="N878" s="153" t="s">
        <v>148</v>
      </c>
      <c r="O878" s="154">
        <v>1</v>
      </c>
      <c r="P878" s="153">
        <v>31</v>
      </c>
      <c r="Q878" s="153" t="s">
        <v>146</v>
      </c>
      <c r="R878" s="155">
        <v>16</v>
      </c>
      <c r="S878" s="155">
        <v>2.2000000000000002</v>
      </c>
      <c r="T878" s="155">
        <v>0.3</v>
      </c>
      <c r="U878" s="154" t="s">
        <v>95</v>
      </c>
      <c r="V878" s="153" t="s">
        <v>88</v>
      </c>
      <c r="W878" s="153" t="s">
        <v>627</v>
      </c>
      <c r="X878" s="151" t="s">
        <v>6378</v>
      </c>
      <c r="Y878" s="151" t="s">
        <v>6378</v>
      </c>
      <c r="Z878" s="156">
        <v>5.5399999999999998E-2</v>
      </c>
      <c r="AA878" s="153" t="s">
        <v>793</v>
      </c>
      <c r="AB878" s="153" t="s">
        <v>4959</v>
      </c>
      <c r="AC878" s="153" t="s">
        <v>795</v>
      </c>
      <c r="AD878" s="157" t="s">
        <v>794</v>
      </c>
      <c r="AE878" s="110">
        <v>1</v>
      </c>
      <c r="AF878" s="110">
        <v>122</v>
      </c>
      <c r="AG878" s="112">
        <f t="shared" si="146"/>
        <v>0</v>
      </c>
      <c r="AH878" s="110">
        <f>SUM(AG$4:AG878)</f>
        <v>29</v>
      </c>
      <c r="AI878" s="112">
        <f t="shared" si="144"/>
        <v>0</v>
      </c>
      <c r="AJ878" s="110">
        <f>COUNTIF(AI$4:AI878,"&gt;0")</f>
        <v>146</v>
      </c>
      <c r="AK878" s="110">
        <v>1</v>
      </c>
      <c r="AL878" s="110">
        <v>146</v>
      </c>
      <c r="AM878" s="172" t="str">
        <f>IF(OR(Table1[[#This Row],[Line total ordered for now]]&gt;0,Table1[[#This Row],[Line total ordered for season]]&gt;0),1,"")</f>
        <v/>
      </c>
      <c r="AN878" s="173">
        <f>COUNTIF(AM$4:AM878,"&gt;0")</f>
        <v>0</v>
      </c>
      <c r="AO878" s="173">
        <f>Table1[[#This Row],[ORDER QUANTITY
to be collected BEFORE 31.3.22]]</f>
        <v>0</v>
      </c>
      <c r="AP878" s="174">
        <f t="shared" si="145"/>
        <v>0</v>
      </c>
      <c r="AQ878" s="174">
        <f>IFERROR(INDEX(Retail!H:H,MATCH($D878,Retail!$D:$D,0)),0)</f>
        <v>0</v>
      </c>
      <c r="AR878" s="174">
        <f>IFERROR(INDEX(Retail!J:J,MATCH($D878,Retail!$D:$D,0)),0)</f>
        <v>0</v>
      </c>
      <c r="AS878" s="174">
        <f>IFERROR(INDEX('NEW2022'!H:H,MATCH($D878,'NEW2022'!D:D,0)),0)</f>
        <v>0</v>
      </c>
      <c r="AT878" s="174">
        <f>IFERROR(INDEX('NEW2022'!J:J,MATCH($D878,'NEW2022'!D:D,0)),0)</f>
        <v>0</v>
      </c>
      <c r="AU878" s="174">
        <f>IFERROR(INDEX('Quiet Items'!H:H,MATCH($D878,'Quiet Items'!D:D,0)),0)</f>
        <v>0</v>
      </c>
      <c r="AV878" s="174">
        <f>IFERROR(INDEX('Quiet Items'!J:J,MATCH($D878,'Quiet Items'!D:D,0)),0)</f>
        <v>0</v>
      </c>
      <c r="AW878" s="174">
        <f>IFERROR(INDEX('1.4G'!H:H,MATCH($D878,'1.4G'!D:D,0)),0)</f>
        <v>0</v>
      </c>
      <c r="AX878" s="174">
        <f>IFERROR(INDEX('1.4G'!J:J,MATCH($D878,'1.4G'!D:D,0)),0)</f>
        <v>0</v>
      </c>
      <c r="AY878" s="174">
        <f t="shared" si="149"/>
        <v>0</v>
      </c>
      <c r="AZ878" s="174">
        <f t="shared" si="150"/>
        <v>0</v>
      </c>
      <c r="BA878" s="175">
        <f>IFERROR(Table1[[#This Row],[Line total ordered for now]]*Table1[[#This Row],[GUARANTEED PRICE
for STOCK orders collected before 31.3.22]],0)</f>
        <v>0</v>
      </c>
      <c r="BB878" s="175">
        <f t="shared" si="147"/>
        <v>0</v>
      </c>
      <c r="BC878" s="176">
        <f>(AZ878+Table1[[#This Row],[Line total ordered for now]])*Z878</f>
        <v>0</v>
      </c>
      <c r="BD878" s="200">
        <v>63.006664440390267</v>
      </c>
      <c r="BE878" s="65"/>
      <c r="BF878" s="65"/>
      <c r="BG878" s="65"/>
      <c r="BH878" s="65"/>
      <c r="BI878" s="65"/>
      <c r="BJ878" s="65"/>
      <c r="BK878" s="65"/>
      <c r="BL878" s="55"/>
      <c r="BM878"/>
      <c r="BN878"/>
      <c r="BO878"/>
      <c r="BP878"/>
      <c r="BQ878"/>
      <c r="BR878"/>
      <c r="BS878"/>
      <c r="BT878"/>
    </row>
    <row r="879" spans="1:72" ht="15.75">
      <c r="A879" s="202">
        <v>875</v>
      </c>
      <c r="B879" s="68" t="s">
        <v>6378</v>
      </c>
      <c r="C879" s="149" t="s">
        <v>161</v>
      </c>
      <c r="D879" s="149" t="s">
        <v>2888</v>
      </c>
      <c r="E879" s="149" t="s">
        <v>4990</v>
      </c>
      <c r="F879" s="158" t="str">
        <f t="shared" si="148"/>
        <v>Video</v>
      </c>
      <c r="G879" s="187">
        <v>23</v>
      </c>
      <c r="H879" s="150"/>
      <c r="I879" s="184">
        <v>66.86</v>
      </c>
      <c r="J879" s="150"/>
      <c r="K879" s="151">
        <v>79.660000000000011</v>
      </c>
      <c r="L879" s="152">
        <v>72.490600000000015</v>
      </c>
      <c r="M879" s="152">
        <v>79.660000000000011</v>
      </c>
      <c r="N879" s="153" t="s">
        <v>148</v>
      </c>
      <c r="O879" s="154">
        <v>1</v>
      </c>
      <c r="P879" s="153">
        <v>30</v>
      </c>
      <c r="Q879" s="153" t="s">
        <v>147</v>
      </c>
      <c r="R879" s="155">
        <v>16</v>
      </c>
      <c r="S879" s="155">
        <v>2.2000000000000002</v>
      </c>
      <c r="T879" s="155">
        <v>0.3</v>
      </c>
      <c r="U879" s="154" t="s">
        <v>94</v>
      </c>
      <c r="V879" s="153" t="s">
        <v>89</v>
      </c>
      <c r="W879" s="153" t="s">
        <v>627</v>
      </c>
      <c r="X879" s="151" t="s">
        <v>6378</v>
      </c>
      <c r="Y879" s="151" t="s">
        <v>6378</v>
      </c>
      <c r="Z879" s="156">
        <v>5.6500000000000002E-2</v>
      </c>
      <c r="AA879" s="153" t="s">
        <v>624</v>
      </c>
      <c r="AB879" s="153" t="s">
        <v>4991</v>
      </c>
      <c r="AC879" s="153" t="s">
        <v>4902</v>
      </c>
      <c r="AD879" s="157" t="s">
        <v>2889</v>
      </c>
      <c r="AE879" s="110">
        <v>0</v>
      </c>
      <c r="AF879" s="110">
        <v>122</v>
      </c>
      <c r="AG879" s="112">
        <f t="shared" si="146"/>
        <v>0</v>
      </c>
      <c r="AH879" s="110">
        <f>SUM(AG$4:AG879)</f>
        <v>29</v>
      </c>
      <c r="AI879" s="112">
        <f t="shared" si="144"/>
        <v>0</v>
      </c>
      <c r="AJ879" s="110">
        <f>COUNTIF(AI$4:AI879,"&gt;0")</f>
        <v>146</v>
      </c>
      <c r="AK879" s="110">
        <v>0</v>
      </c>
      <c r="AL879" s="110">
        <v>146</v>
      </c>
      <c r="AM879" s="172" t="str">
        <f>IF(OR(Table1[[#This Row],[Line total ordered for now]]&gt;0,Table1[[#This Row],[Line total ordered for season]]&gt;0),1,"")</f>
        <v/>
      </c>
      <c r="AN879" s="173">
        <f>COUNTIF(AM$4:AM879,"&gt;0")</f>
        <v>0</v>
      </c>
      <c r="AO879" s="173">
        <f>Table1[[#This Row],[ORDER QUANTITY
to be collected BEFORE 31.3.22]]</f>
        <v>0</v>
      </c>
      <c r="AP879" s="174">
        <f t="shared" si="145"/>
        <v>0</v>
      </c>
      <c r="AQ879" s="174">
        <f>IFERROR(INDEX(Retail!H:H,MATCH($D879,Retail!$D:$D,0)),0)</f>
        <v>0</v>
      </c>
      <c r="AR879" s="174">
        <f>IFERROR(INDEX(Retail!J:J,MATCH($D879,Retail!$D:$D,0)),0)</f>
        <v>0</v>
      </c>
      <c r="AS879" s="174">
        <f>IFERROR(INDEX('NEW2022'!H:H,MATCH($D879,'NEW2022'!D:D,0)),0)</f>
        <v>0</v>
      </c>
      <c r="AT879" s="174">
        <f>IFERROR(INDEX('NEW2022'!J:J,MATCH($D879,'NEW2022'!D:D,0)),0)</f>
        <v>0</v>
      </c>
      <c r="AU879" s="174">
        <f>IFERROR(INDEX('Quiet Items'!H:H,MATCH($D879,'Quiet Items'!D:D,0)),0)</f>
        <v>0</v>
      </c>
      <c r="AV879" s="174">
        <f>IFERROR(INDEX('Quiet Items'!J:J,MATCH($D879,'Quiet Items'!D:D,0)),0)</f>
        <v>0</v>
      </c>
      <c r="AW879" s="174">
        <f>IFERROR(INDEX('1.4G'!H:H,MATCH($D879,'1.4G'!D:D,0)),0)</f>
        <v>0</v>
      </c>
      <c r="AX879" s="174">
        <f>IFERROR(INDEX('1.4G'!J:J,MATCH($D879,'1.4G'!D:D,0)),0)</f>
        <v>0</v>
      </c>
      <c r="AY879" s="174">
        <f t="shared" si="149"/>
        <v>0</v>
      </c>
      <c r="AZ879" s="174">
        <f t="shared" si="150"/>
        <v>0</v>
      </c>
      <c r="BA879" s="175">
        <f>IFERROR(Table1[[#This Row],[Line total ordered for now]]*Table1[[#This Row],[GUARANTEED PRICE
for STOCK orders collected before 31.3.22]],0)</f>
        <v>0</v>
      </c>
      <c r="BB879" s="175">
        <f t="shared" si="147"/>
        <v>0</v>
      </c>
      <c r="BC879" s="176">
        <f>(AZ879+Table1[[#This Row],[Line total ordered for now]])*Z879</f>
        <v>0</v>
      </c>
      <c r="BD879" s="200">
        <v>67.711000000000013</v>
      </c>
      <c r="BE879" s="65"/>
      <c r="BF879" s="65"/>
      <c r="BG879" s="65"/>
      <c r="BH879" s="65"/>
      <c r="BI879" s="65"/>
      <c r="BJ879" s="65"/>
      <c r="BK879" s="65"/>
      <c r="BL879" s="55"/>
      <c r="BM879"/>
      <c r="BN879"/>
      <c r="BO879"/>
      <c r="BP879"/>
      <c r="BQ879"/>
      <c r="BR879"/>
      <c r="BS879"/>
      <c r="BT879"/>
    </row>
    <row r="880" spans="1:72" ht="15.75">
      <c r="A880" s="202">
        <v>876</v>
      </c>
      <c r="B880" s="68" t="s">
        <v>6378</v>
      </c>
      <c r="C880" s="149" t="s">
        <v>161</v>
      </c>
      <c r="D880" s="149" t="s">
        <v>3087</v>
      </c>
      <c r="E880" s="149" t="s">
        <v>3088</v>
      </c>
      <c r="F880" s="158" t="str">
        <f t="shared" si="148"/>
        <v>Video</v>
      </c>
      <c r="G880" s="187">
        <v>22</v>
      </c>
      <c r="H880" s="150"/>
      <c r="I880" s="184">
        <v>67.03</v>
      </c>
      <c r="J880" s="150"/>
      <c r="K880" s="151">
        <v>76.930685117921655</v>
      </c>
      <c r="L880" s="152">
        <v>70.006923457308702</v>
      </c>
      <c r="M880" s="152">
        <v>76.930685117921655</v>
      </c>
      <c r="N880" s="153" t="s">
        <v>148</v>
      </c>
      <c r="O880" s="154">
        <v>1</v>
      </c>
      <c r="P880" s="153">
        <v>31</v>
      </c>
      <c r="Q880" s="153" t="s">
        <v>147</v>
      </c>
      <c r="R880" s="155">
        <v>16</v>
      </c>
      <c r="S880" s="155">
        <v>2.2000000000000002</v>
      </c>
      <c r="T880" s="155">
        <v>0.3</v>
      </c>
      <c r="U880" s="154" t="s">
        <v>94</v>
      </c>
      <c r="V880" s="153" t="s">
        <v>89</v>
      </c>
      <c r="W880" s="153" t="s">
        <v>627</v>
      </c>
      <c r="X880" s="151" t="s">
        <v>6378</v>
      </c>
      <c r="Y880" s="151" t="s">
        <v>6378</v>
      </c>
      <c r="Z880" s="156">
        <v>5.5399999999999998E-2</v>
      </c>
      <c r="AA880" s="153" t="s">
        <v>624</v>
      </c>
      <c r="AB880" s="153" t="s">
        <v>4999</v>
      </c>
      <c r="AC880" s="153" t="s">
        <v>4902</v>
      </c>
      <c r="AD880" s="157" t="s">
        <v>3089</v>
      </c>
      <c r="AE880" s="110">
        <v>0</v>
      </c>
      <c r="AF880" s="110">
        <v>122</v>
      </c>
      <c r="AG880" s="112">
        <f t="shared" si="146"/>
        <v>0</v>
      </c>
      <c r="AH880" s="110">
        <f>SUM(AG$4:AG880)</f>
        <v>29</v>
      </c>
      <c r="AI880" s="112">
        <f t="shared" si="144"/>
        <v>0</v>
      </c>
      <c r="AJ880" s="110">
        <f>COUNTIF(AI$4:AI880,"&gt;0")</f>
        <v>146</v>
      </c>
      <c r="AK880" s="110">
        <v>0</v>
      </c>
      <c r="AL880" s="110">
        <v>146</v>
      </c>
      <c r="AM880" s="172" t="str">
        <f>IF(OR(Table1[[#This Row],[Line total ordered for now]]&gt;0,Table1[[#This Row],[Line total ordered for season]]&gt;0),1,"")</f>
        <v/>
      </c>
      <c r="AN880" s="173">
        <f>COUNTIF(AM$4:AM880,"&gt;0")</f>
        <v>0</v>
      </c>
      <c r="AO880" s="173">
        <f>Table1[[#This Row],[ORDER QUANTITY
to be collected BEFORE 31.3.22]]</f>
        <v>0</v>
      </c>
      <c r="AP880" s="174">
        <f t="shared" si="145"/>
        <v>0</v>
      </c>
      <c r="AQ880" s="174">
        <f>IFERROR(INDEX(Retail!H:H,MATCH($D880,Retail!$D:$D,0)),0)</f>
        <v>0</v>
      </c>
      <c r="AR880" s="174">
        <f>IFERROR(INDEX(Retail!J:J,MATCH($D880,Retail!$D:$D,0)),0)</f>
        <v>0</v>
      </c>
      <c r="AS880" s="174">
        <f>IFERROR(INDEX('NEW2022'!H:H,MATCH($D880,'NEW2022'!D:D,0)),0)</f>
        <v>0</v>
      </c>
      <c r="AT880" s="174">
        <f>IFERROR(INDEX('NEW2022'!J:J,MATCH($D880,'NEW2022'!D:D,0)),0)</f>
        <v>0</v>
      </c>
      <c r="AU880" s="174">
        <f>IFERROR(INDEX('Quiet Items'!H:H,MATCH($D880,'Quiet Items'!D:D,0)),0)</f>
        <v>0</v>
      </c>
      <c r="AV880" s="174">
        <f>IFERROR(INDEX('Quiet Items'!J:J,MATCH($D880,'Quiet Items'!D:D,0)),0)</f>
        <v>0</v>
      </c>
      <c r="AW880" s="174">
        <f>IFERROR(INDEX('1.4G'!H:H,MATCH($D880,'1.4G'!D:D,0)),0)</f>
        <v>0</v>
      </c>
      <c r="AX880" s="174">
        <f>IFERROR(INDEX('1.4G'!J:J,MATCH($D880,'1.4G'!D:D,0)),0)</f>
        <v>0</v>
      </c>
      <c r="AY880" s="174">
        <f t="shared" si="149"/>
        <v>0</v>
      </c>
      <c r="AZ880" s="174">
        <f t="shared" si="150"/>
        <v>0</v>
      </c>
      <c r="BA880" s="175">
        <f>IFERROR(Table1[[#This Row],[Line total ordered for now]]*Table1[[#This Row],[GUARANTEED PRICE
for STOCK orders collected before 31.3.22]],0)</f>
        <v>0</v>
      </c>
      <c r="BB880" s="175">
        <f t="shared" si="147"/>
        <v>0</v>
      </c>
      <c r="BC880" s="176">
        <f>(AZ880+Table1[[#This Row],[Line total ordered for now]])*Z880</f>
        <v>0</v>
      </c>
      <c r="BD880" s="200">
        <v>65.391082350233404</v>
      </c>
      <c r="BE880" s="65"/>
      <c r="BF880" s="65"/>
      <c r="BG880" s="65"/>
      <c r="BH880" s="65"/>
      <c r="BI880" s="65"/>
      <c r="BJ880" s="65"/>
      <c r="BK880" s="65"/>
      <c r="BL880" s="55"/>
      <c r="BM880"/>
      <c r="BN880"/>
      <c r="BO880"/>
      <c r="BP880"/>
      <c r="BQ880"/>
      <c r="BR880"/>
      <c r="BS880"/>
      <c r="BT880"/>
    </row>
    <row r="881" spans="1:72" ht="15.75">
      <c r="A881" s="202">
        <v>877</v>
      </c>
      <c r="B881" s="68" t="s">
        <v>6378</v>
      </c>
      <c r="C881" s="149" t="s">
        <v>161</v>
      </c>
      <c r="D881" s="149" t="s">
        <v>2361</v>
      </c>
      <c r="E881" s="149" t="s">
        <v>2362</v>
      </c>
      <c r="F881" s="158" t="str">
        <f t="shared" si="148"/>
        <v>Video</v>
      </c>
      <c r="G881" s="187">
        <v>0</v>
      </c>
      <c r="H881" s="150"/>
      <c r="I881" s="184">
        <v>67.88</v>
      </c>
      <c r="J881" s="150"/>
      <c r="K881" s="151">
        <v>78.196842051998786</v>
      </c>
      <c r="L881" s="152">
        <v>71.159126267318896</v>
      </c>
      <c r="M881" s="152">
        <v>78.196842051998786</v>
      </c>
      <c r="N881" s="153" t="s">
        <v>148</v>
      </c>
      <c r="O881" s="154">
        <v>1</v>
      </c>
      <c r="P881" s="153">
        <v>8</v>
      </c>
      <c r="Q881" s="153" t="s">
        <v>147</v>
      </c>
      <c r="R881" s="155">
        <v>15</v>
      </c>
      <c r="S881" s="155">
        <v>2.4</v>
      </c>
      <c r="T881" s="155">
        <v>0.3</v>
      </c>
      <c r="U881" s="154" t="s">
        <v>95</v>
      </c>
      <c r="V881" s="153" t="s">
        <v>88</v>
      </c>
      <c r="W881" s="153" t="s">
        <v>627</v>
      </c>
      <c r="X881" s="151" t="s">
        <v>6378</v>
      </c>
      <c r="Y881" s="151" t="s">
        <v>6378</v>
      </c>
      <c r="Z881" s="156">
        <v>5.21E-2</v>
      </c>
      <c r="AA881" s="153" t="s">
        <v>793</v>
      </c>
      <c r="AB881" s="153" t="s">
        <v>5813</v>
      </c>
      <c r="AC881" s="153" t="s">
        <v>785</v>
      </c>
      <c r="AD881" s="157" t="s">
        <v>2363</v>
      </c>
      <c r="AE881" s="110">
        <v>0</v>
      </c>
      <c r="AF881" s="110">
        <v>122</v>
      </c>
      <c r="AG881" s="112">
        <f t="shared" si="146"/>
        <v>0</v>
      </c>
      <c r="AH881" s="110">
        <f>SUM(AG$4:AG881)</f>
        <v>29</v>
      </c>
      <c r="AI881" s="112">
        <f t="shared" si="144"/>
        <v>0</v>
      </c>
      <c r="AJ881" s="110">
        <f>COUNTIF(AI$4:AI881,"&gt;0")</f>
        <v>146</v>
      </c>
      <c r="AK881" s="110">
        <v>1</v>
      </c>
      <c r="AL881" s="110">
        <v>147</v>
      </c>
      <c r="AM881" s="172" t="str">
        <f>IF(OR(Table1[[#This Row],[Line total ordered for now]]&gt;0,Table1[[#This Row],[Line total ordered for season]]&gt;0),1,"")</f>
        <v/>
      </c>
      <c r="AN881" s="173">
        <f>COUNTIF(AM$4:AM881,"&gt;0")</f>
        <v>0</v>
      </c>
      <c r="AO881" s="173">
        <f>Table1[[#This Row],[ORDER QUANTITY
to be collected BEFORE 31.3.22]]</f>
        <v>0</v>
      </c>
      <c r="AP881" s="174">
        <f t="shared" si="145"/>
        <v>0</v>
      </c>
      <c r="AQ881" s="174">
        <f>IFERROR(INDEX(Retail!H:H,MATCH($D881,Retail!$D:$D,0)),0)</f>
        <v>0</v>
      </c>
      <c r="AR881" s="174">
        <f>IFERROR(INDEX(Retail!J:J,MATCH($D881,Retail!$D:$D,0)),0)</f>
        <v>0</v>
      </c>
      <c r="AS881" s="174">
        <f>IFERROR(INDEX('NEW2022'!H:H,MATCH($D881,'NEW2022'!D:D,0)),0)</f>
        <v>0</v>
      </c>
      <c r="AT881" s="174">
        <f>IFERROR(INDEX('NEW2022'!J:J,MATCH($D881,'NEW2022'!D:D,0)),0)</f>
        <v>0</v>
      </c>
      <c r="AU881" s="174">
        <f>IFERROR(INDEX('Quiet Items'!H:H,MATCH($D881,'Quiet Items'!D:D,0)),0)</f>
        <v>0</v>
      </c>
      <c r="AV881" s="174">
        <f>IFERROR(INDEX('Quiet Items'!J:J,MATCH($D881,'Quiet Items'!D:D,0)),0)</f>
        <v>0</v>
      </c>
      <c r="AW881" s="174">
        <f>IFERROR(INDEX('1.4G'!H:H,MATCH($D881,'1.4G'!D:D,0)),0)</f>
        <v>0</v>
      </c>
      <c r="AX881" s="174">
        <f>IFERROR(INDEX('1.4G'!J:J,MATCH($D881,'1.4G'!D:D,0)),0)</f>
        <v>0</v>
      </c>
      <c r="AY881" s="174">
        <f t="shared" si="149"/>
        <v>0</v>
      </c>
      <c r="AZ881" s="174">
        <f t="shared" si="150"/>
        <v>0</v>
      </c>
      <c r="BA881" s="175">
        <f>IFERROR(Table1[[#This Row],[Line total ordered for now]]*Table1[[#This Row],[GUARANTEED PRICE
for STOCK orders collected before 31.3.22]],0)</f>
        <v>0</v>
      </c>
      <c r="BB881" s="175">
        <f t="shared" si="147"/>
        <v>0</v>
      </c>
      <c r="BC881" s="176">
        <f>(AZ881+Table1[[#This Row],[Line total ordered for now]])*Z881</f>
        <v>0</v>
      </c>
      <c r="BD881" s="200">
        <v>66.46731574419897</v>
      </c>
      <c r="BE881" s="65"/>
      <c r="BF881" s="65"/>
      <c r="BG881" s="65"/>
      <c r="BH881" s="65"/>
      <c r="BI881" s="65"/>
      <c r="BJ881" s="65"/>
      <c r="BK881" s="65"/>
      <c r="BL881" s="55"/>
      <c r="BM881"/>
      <c r="BN881"/>
      <c r="BO881"/>
      <c r="BP881"/>
      <c r="BQ881"/>
      <c r="BR881"/>
      <c r="BS881"/>
      <c r="BT881"/>
    </row>
    <row r="882" spans="1:72" ht="15.75">
      <c r="A882" s="202">
        <v>878</v>
      </c>
      <c r="B882" s="68" t="s">
        <v>6378</v>
      </c>
      <c r="C882" s="149" t="s">
        <v>161</v>
      </c>
      <c r="D882" s="149" t="s">
        <v>2304</v>
      </c>
      <c r="E882" s="149" t="s">
        <v>2305</v>
      </c>
      <c r="F882" s="158" t="str">
        <f t="shared" si="148"/>
        <v>Video</v>
      </c>
      <c r="G882" s="187">
        <v>0</v>
      </c>
      <c r="H882" s="150"/>
      <c r="I882" s="184">
        <v>69.05</v>
      </c>
      <c r="J882" s="150"/>
      <c r="K882" s="151">
        <v>83.145817094733829</v>
      </c>
      <c r="L882" s="152">
        <v>75.662693556207785</v>
      </c>
      <c r="M882" s="152">
        <v>83.145817094733829</v>
      </c>
      <c r="N882" s="153" t="s">
        <v>148</v>
      </c>
      <c r="O882" s="154">
        <v>1</v>
      </c>
      <c r="P882" s="153">
        <v>22</v>
      </c>
      <c r="Q882" s="153" t="s">
        <v>147</v>
      </c>
      <c r="R882" s="155">
        <v>14</v>
      </c>
      <c r="S882" s="155">
        <v>2.2000000000000002</v>
      </c>
      <c r="T882" s="155">
        <v>0.3</v>
      </c>
      <c r="U882" s="154" t="s">
        <v>94</v>
      </c>
      <c r="V882" s="153" t="s">
        <v>89</v>
      </c>
      <c r="W882" s="153" t="s">
        <v>627</v>
      </c>
      <c r="X882" s="151" t="s">
        <v>6378</v>
      </c>
      <c r="Y882" s="151" t="s">
        <v>6378</v>
      </c>
      <c r="Z882" s="156">
        <v>5.8799999999999998E-2</v>
      </c>
      <c r="AA882" s="153" t="s">
        <v>624</v>
      </c>
      <c r="AB882" s="153" t="s">
        <v>5900</v>
      </c>
      <c r="AC882" s="153" t="s">
        <v>164</v>
      </c>
      <c r="AD882" s="157" t="s">
        <v>2306</v>
      </c>
      <c r="AE882" s="110">
        <v>0</v>
      </c>
      <c r="AF882" s="110">
        <v>122</v>
      </c>
      <c r="AG882" s="112">
        <f t="shared" si="146"/>
        <v>0</v>
      </c>
      <c r="AH882" s="110">
        <f>SUM(AG$4:AG882)</f>
        <v>29</v>
      </c>
      <c r="AI882" s="112">
        <f t="shared" si="144"/>
        <v>0</v>
      </c>
      <c r="AJ882" s="110">
        <f>COUNTIF(AI$4:AI882,"&gt;0")</f>
        <v>146</v>
      </c>
      <c r="AK882" s="110">
        <v>0</v>
      </c>
      <c r="AL882" s="110">
        <v>147</v>
      </c>
      <c r="AM882" s="172" t="str">
        <f>IF(OR(Table1[[#This Row],[Line total ordered for now]]&gt;0,Table1[[#This Row],[Line total ordered for season]]&gt;0),1,"")</f>
        <v/>
      </c>
      <c r="AN882" s="173">
        <f>COUNTIF(AM$4:AM882,"&gt;0")</f>
        <v>0</v>
      </c>
      <c r="AO882" s="173">
        <f>Table1[[#This Row],[ORDER QUANTITY
to be collected BEFORE 31.3.22]]</f>
        <v>0</v>
      </c>
      <c r="AP882" s="174">
        <f t="shared" si="145"/>
        <v>0</v>
      </c>
      <c r="AQ882" s="174">
        <f>IFERROR(INDEX(Retail!H:H,MATCH($D882,Retail!$D:$D,0)),0)</f>
        <v>0</v>
      </c>
      <c r="AR882" s="174">
        <f>IFERROR(INDEX(Retail!J:J,MATCH($D882,Retail!$D:$D,0)),0)</f>
        <v>0</v>
      </c>
      <c r="AS882" s="174">
        <f>IFERROR(INDEX('NEW2022'!H:H,MATCH($D882,'NEW2022'!D:D,0)),0)</f>
        <v>0</v>
      </c>
      <c r="AT882" s="174">
        <f>IFERROR(INDEX('NEW2022'!J:J,MATCH($D882,'NEW2022'!D:D,0)),0)</f>
        <v>0</v>
      </c>
      <c r="AU882" s="174">
        <f>IFERROR(INDEX('Quiet Items'!H:H,MATCH($D882,'Quiet Items'!D:D,0)),0)</f>
        <v>0</v>
      </c>
      <c r="AV882" s="174">
        <f>IFERROR(INDEX('Quiet Items'!J:J,MATCH($D882,'Quiet Items'!D:D,0)),0)</f>
        <v>0</v>
      </c>
      <c r="AW882" s="174">
        <f>IFERROR(INDEX('1.4G'!H:H,MATCH($D882,'1.4G'!D:D,0)),0)</f>
        <v>0</v>
      </c>
      <c r="AX882" s="174">
        <f>IFERROR(INDEX('1.4G'!J:J,MATCH($D882,'1.4G'!D:D,0)),0)</f>
        <v>0</v>
      </c>
      <c r="AY882" s="174">
        <f t="shared" si="149"/>
        <v>0</v>
      </c>
      <c r="AZ882" s="174">
        <f t="shared" si="150"/>
        <v>0</v>
      </c>
      <c r="BA882" s="175">
        <f>IFERROR(Table1[[#This Row],[Line total ordered for now]]*Table1[[#This Row],[GUARANTEED PRICE
for STOCK orders collected before 31.3.22]],0)</f>
        <v>0</v>
      </c>
      <c r="BB882" s="175">
        <f t="shared" si="147"/>
        <v>0</v>
      </c>
      <c r="BC882" s="176">
        <f>(AZ882+Table1[[#This Row],[Line total ordered for now]])*Z882</f>
        <v>0</v>
      </c>
      <c r="BD882" s="200">
        <v>70.673944530523755</v>
      </c>
      <c r="BE882" s="65"/>
      <c r="BF882" s="65"/>
      <c r="BG882" s="65"/>
      <c r="BH882" s="65"/>
      <c r="BI882" s="65"/>
      <c r="BJ882" s="65"/>
      <c r="BK882" s="65"/>
      <c r="BL882" s="55"/>
      <c r="BM882"/>
      <c r="BN882"/>
      <c r="BO882"/>
      <c r="BP882"/>
      <c r="BQ882"/>
      <c r="BR882"/>
      <c r="BS882"/>
      <c r="BT882"/>
    </row>
    <row r="883" spans="1:72" ht="15.75">
      <c r="A883" s="202">
        <v>879</v>
      </c>
      <c r="B883" s="68" t="s">
        <v>6378</v>
      </c>
      <c r="C883" s="149" t="s">
        <v>161</v>
      </c>
      <c r="D883" s="149" t="s">
        <v>2115</v>
      </c>
      <c r="E883" s="149" t="s">
        <v>2116</v>
      </c>
      <c r="F883" s="158" t="str">
        <f t="shared" si="148"/>
        <v>Video</v>
      </c>
      <c r="G883" s="187">
        <v>37</v>
      </c>
      <c r="H883" s="150"/>
      <c r="I883" s="184">
        <v>70.2</v>
      </c>
      <c r="J883" s="150"/>
      <c r="K883" s="151">
        <v>83.64</v>
      </c>
      <c r="L883" s="152">
        <v>76.112400000000008</v>
      </c>
      <c r="M883" s="152">
        <v>83.64</v>
      </c>
      <c r="N883" s="153" t="s">
        <v>148</v>
      </c>
      <c r="O883" s="154">
        <v>1</v>
      </c>
      <c r="P883" s="153">
        <v>36</v>
      </c>
      <c r="Q883" s="153" t="s">
        <v>146</v>
      </c>
      <c r="R883" s="155">
        <v>16</v>
      </c>
      <c r="S883" s="155">
        <v>2.2000000000000002</v>
      </c>
      <c r="T883" s="155">
        <v>0.3</v>
      </c>
      <c r="U883" s="154" t="s">
        <v>95</v>
      </c>
      <c r="V883" s="153" t="s">
        <v>88</v>
      </c>
      <c r="W883" s="153" t="s">
        <v>627</v>
      </c>
      <c r="X883" s="151" t="s">
        <v>6378</v>
      </c>
      <c r="Y883" s="151" t="s">
        <v>6378</v>
      </c>
      <c r="Z883" s="156">
        <v>5.5399999999999998E-2</v>
      </c>
      <c r="AA883" s="153" t="s">
        <v>624</v>
      </c>
      <c r="AB883" s="153" t="s">
        <v>5037</v>
      </c>
      <c r="AC883" s="153" t="s">
        <v>785</v>
      </c>
      <c r="AD883" s="157" t="s">
        <v>2117</v>
      </c>
      <c r="AE883" s="110">
        <v>1</v>
      </c>
      <c r="AF883" s="110">
        <v>123</v>
      </c>
      <c r="AG883" s="112">
        <f t="shared" si="146"/>
        <v>0</v>
      </c>
      <c r="AH883" s="110">
        <f>SUM(AG$4:AG883)</f>
        <v>29</v>
      </c>
      <c r="AI883" s="112">
        <f t="shared" si="144"/>
        <v>0</v>
      </c>
      <c r="AJ883" s="110">
        <f>COUNTIF(AI$4:AI883,"&gt;0")</f>
        <v>146</v>
      </c>
      <c r="AK883" s="110">
        <v>1</v>
      </c>
      <c r="AL883" s="110">
        <v>148</v>
      </c>
      <c r="AM883" s="172" t="str">
        <f>IF(OR(Table1[[#This Row],[Line total ordered for now]]&gt;0,Table1[[#This Row],[Line total ordered for season]]&gt;0),1,"")</f>
        <v/>
      </c>
      <c r="AN883" s="173">
        <f>COUNTIF(AM$4:AM883,"&gt;0")</f>
        <v>0</v>
      </c>
      <c r="AO883" s="173">
        <f>Table1[[#This Row],[ORDER QUANTITY
to be collected BEFORE 31.3.22]]</f>
        <v>0</v>
      </c>
      <c r="AP883" s="174">
        <f t="shared" si="145"/>
        <v>0</v>
      </c>
      <c r="AQ883" s="174">
        <f>IFERROR(INDEX(Retail!H:H,MATCH($D883,Retail!$D:$D,0)),0)</f>
        <v>0</v>
      </c>
      <c r="AR883" s="174">
        <f>IFERROR(INDEX(Retail!J:J,MATCH($D883,Retail!$D:$D,0)),0)</f>
        <v>0</v>
      </c>
      <c r="AS883" s="174">
        <f>IFERROR(INDEX('NEW2022'!H:H,MATCH($D883,'NEW2022'!D:D,0)),0)</f>
        <v>0</v>
      </c>
      <c r="AT883" s="174">
        <f>IFERROR(INDEX('NEW2022'!J:J,MATCH($D883,'NEW2022'!D:D,0)),0)</f>
        <v>0</v>
      </c>
      <c r="AU883" s="174">
        <f>IFERROR(INDEX('Quiet Items'!H:H,MATCH($D883,'Quiet Items'!D:D,0)),0)</f>
        <v>0</v>
      </c>
      <c r="AV883" s="174">
        <f>IFERROR(INDEX('Quiet Items'!J:J,MATCH($D883,'Quiet Items'!D:D,0)),0)</f>
        <v>0</v>
      </c>
      <c r="AW883" s="174">
        <f>IFERROR(INDEX('1.4G'!H:H,MATCH($D883,'1.4G'!D:D,0)),0)</f>
        <v>0</v>
      </c>
      <c r="AX883" s="174">
        <f>IFERROR(INDEX('1.4G'!J:J,MATCH($D883,'1.4G'!D:D,0)),0)</f>
        <v>0</v>
      </c>
      <c r="AY883" s="174">
        <f t="shared" si="149"/>
        <v>0</v>
      </c>
      <c r="AZ883" s="174">
        <f t="shared" si="150"/>
        <v>0</v>
      </c>
      <c r="BA883" s="175">
        <f>IFERROR(Table1[[#This Row],[Line total ordered for now]]*Table1[[#This Row],[GUARANTEED PRICE
for STOCK orders collected before 31.3.22]],0)</f>
        <v>0</v>
      </c>
      <c r="BB883" s="175">
        <f t="shared" si="147"/>
        <v>0</v>
      </c>
      <c r="BC883" s="176">
        <f>(AZ883+Table1[[#This Row],[Line total ordered for now]])*Z883</f>
        <v>0</v>
      </c>
      <c r="BD883" s="200">
        <v>71.093999999999994</v>
      </c>
      <c r="BE883" s="65"/>
      <c r="BF883" s="65"/>
      <c r="BG883" s="65"/>
      <c r="BH883" s="65"/>
      <c r="BI883" s="65"/>
      <c r="BJ883" s="65"/>
      <c r="BK883" s="65"/>
      <c r="BL883" s="55"/>
      <c r="BM883"/>
      <c r="BN883"/>
      <c r="BO883"/>
      <c r="BP883"/>
      <c r="BQ883"/>
      <c r="BR883"/>
      <c r="BS883"/>
      <c r="BT883"/>
    </row>
    <row r="884" spans="1:72" ht="15.75">
      <c r="A884" s="202">
        <v>880</v>
      </c>
      <c r="B884" s="68" t="s">
        <v>6378</v>
      </c>
      <c r="C884" s="149" t="s">
        <v>161</v>
      </c>
      <c r="D884" s="149" t="s">
        <v>2347</v>
      </c>
      <c r="E884" s="149" t="s">
        <v>2348</v>
      </c>
      <c r="F884" s="158" t="str">
        <f t="shared" si="148"/>
        <v>Video</v>
      </c>
      <c r="G884" s="187">
        <v>26</v>
      </c>
      <c r="H884" s="150"/>
      <c r="I884" s="184">
        <v>70.23</v>
      </c>
      <c r="J884" s="150"/>
      <c r="K884" s="151">
        <v>86.708103823054898</v>
      </c>
      <c r="L884" s="152">
        <v>78.90437447897996</v>
      </c>
      <c r="M884" s="152">
        <v>86.708103823054898</v>
      </c>
      <c r="N884" s="153" t="s">
        <v>148</v>
      </c>
      <c r="O884" s="154">
        <v>1</v>
      </c>
      <c r="P884" s="153">
        <v>15</v>
      </c>
      <c r="Q884" s="153" t="s">
        <v>147</v>
      </c>
      <c r="R884" s="155">
        <v>15</v>
      </c>
      <c r="S884" s="155">
        <v>2.2000000000000002</v>
      </c>
      <c r="T884" s="155">
        <v>0.3</v>
      </c>
      <c r="U884" s="154" t="s">
        <v>94</v>
      </c>
      <c r="V884" s="153" t="s">
        <v>89</v>
      </c>
      <c r="W884" s="153" t="s">
        <v>627</v>
      </c>
      <c r="X884" s="151" t="s">
        <v>6378</v>
      </c>
      <c r="Y884" s="151" t="s">
        <v>6378</v>
      </c>
      <c r="Z884" s="156">
        <v>0.06</v>
      </c>
      <c r="AA884" s="153" t="s">
        <v>1507</v>
      </c>
      <c r="AB884" s="153" t="s">
        <v>436</v>
      </c>
      <c r="AC884" s="153" t="s">
        <v>277</v>
      </c>
      <c r="AD884" s="157" t="s">
        <v>2349</v>
      </c>
      <c r="AE884" s="110">
        <v>0</v>
      </c>
      <c r="AF884" s="110">
        <v>123</v>
      </c>
      <c r="AG884" s="112">
        <f t="shared" si="146"/>
        <v>0</v>
      </c>
      <c r="AH884" s="110">
        <f>SUM(AG$4:AG884)</f>
        <v>29</v>
      </c>
      <c r="AI884" s="112">
        <f t="shared" si="144"/>
        <v>0</v>
      </c>
      <c r="AJ884" s="110">
        <f>COUNTIF(AI$4:AI884,"&gt;0")</f>
        <v>146</v>
      </c>
      <c r="AK884" s="110">
        <v>0</v>
      </c>
      <c r="AL884" s="110">
        <v>148</v>
      </c>
      <c r="AM884" s="172" t="str">
        <f>IF(OR(Table1[[#This Row],[Line total ordered for now]]&gt;0,Table1[[#This Row],[Line total ordered for season]]&gt;0),1,"")</f>
        <v/>
      </c>
      <c r="AN884" s="173">
        <f>COUNTIF(AM$4:AM884,"&gt;0")</f>
        <v>0</v>
      </c>
      <c r="AO884" s="173">
        <f>Table1[[#This Row],[ORDER QUANTITY
to be collected BEFORE 31.3.22]]</f>
        <v>0</v>
      </c>
      <c r="AP884" s="174">
        <f t="shared" si="145"/>
        <v>0</v>
      </c>
      <c r="AQ884" s="174">
        <f>IFERROR(INDEX(Retail!H:H,MATCH($D884,Retail!$D:$D,0)),0)</f>
        <v>0</v>
      </c>
      <c r="AR884" s="174">
        <f>IFERROR(INDEX(Retail!J:J,MATCH($D884,Retail!$D:$D,0)),0)</f>
        <v>0</v>
      </c>
      <c r="AS884" s="174">
        <f>IFERROR(INDEX('NEW2022'!H:H,MATCH($D884,'NEW2022'!D:D,0)),0)</f>
        <v>0</v>
      </c>
      <c r="AT884" s="174">
        <f>IFERROR(INDEX('NEW2022'!J:J,MATCH($D884,'NEW2022'!D:D,0)),0)</f>
        <v>0</v>
      </c>
      <c r="AU884" s="174">
        <f>IFERROR(INDEX('Quiet Items'!H:H,MATCH($D884,'Quiet Items'!D:D,0)),0)</f>
        <v>0</v>
      </c>
      <c r="AV884" s="174">
        <f>IFERROR(INDEX('Quiet Items'!J:J,MATCH($D884,'Quiet Items'!D:D,0)),0)</f>
        <v>0</v>
      </c>
      <c r="AW884" s="174">
        <f>IFERROR(INDEX('1.4G'!H:H,MATCH($D884,'1.4G'!D:D,0)),0)</f>
        <v>0</v>
      </c>
      <c r="AX884" s="174">
        <f>IFERROR(INDEX('1.4G'!J:J,MATCH($D884,'1.4G'!D:D,0)),0)</f>
        <v>0</v>
      </c>
      <c r="AY884" s="174">
        <f t="shared" si="149"/>
        <v>0</v>
      </c>
      <c r="AZ884" s="174">
        <f t="shared" si="150"/>
        <v>0</v>
      </c>
      <c r="BA884" s="175">
        <f>IFERROR(Table1[[#This Row],[Line total ordered for now]]*Table1[[#This Row],[GUARANTEED PRICE
for STOCK orders collected before 31.3.22]],0)</f>
        <v>0</v>
      </c>
      <c r="BB884" s="175">
        <f t="shared" si="147"/>
        <v>0</v>
      </c>
      <c r="BC884" s="176">
        <f>(AZ884+Table1[[#This Row],[Line total ordered for now]])*Z884</f>
        <v>0</v>
      </c>
      <c r="BD884" s="200">
        <v>73.701888249596664</v>
      </c>
      <c r="BE884" s="65"/>
      <c r="BF884" s="65"/>
      <c r="BG884" s="65"/>
      <c r="BH884" s="65"/>
      <c r="BI884" s="65"/>
      <c r="BJ884" s="65"/>
      <c r="BK884" s="65"/>
      <c r="BL884" s="55"/>
      <c r="BM884"/>
      <c r="BN884"/>
      <c r="BO884"/>
      <c r="BP884"/>
      <c r="BQ884"/>
      <c r="BR884"/>
      <c r="BS884"/>
      <c r="BT884"/>
    </row>
    <row r="885" spans="1:72" ht="15.75">
      <c r="A885" s="202">
        <v>881</v>
      </c>
      <c r="B885" s="68" t="s">
        <v>6378</v>
      </c>
      <c r="C885" s="149" t="s">
        <v>161</v>
      </c>
      <c r="D885" s="149" t="s">
        <v>1179</v>
      </c>
      <c r="E885" s="149" t="s">
        <v>1180</v>
      </c>
      <c r="F885" s="158" t="str">
        <f t="shared" si="148"/>
        <v>Video</v>
      </c>
      <c r="G885" s="187">
        <v>0</v>
      </c>
      <c r="H885" s="150"/>
      <c r="I885" s="184">
        <v>71.11</v>
      </c>
      <c r="J885" s="150"/>
      <c r="K885" s="151">
        <v>81.892044936370667</v>
      </c>
      <c r="L885" s="152">
        <v>74.521760892097305</v>
      </c>
      <c r="M885" s="152">
        <v>81.892044936370667</v>
      </c>
      <c r="N885" s="153" t="s">
        <v>148</v>
      </c>
      <c r="O885" s="154">
        <v>1</v>
      </c>
      <c r="P885" s="153">
        <v>30</v>
      </c>
      <c r="Q885" s="153" t="s">
        <v>147</v>
      </c>
      <c r="R885" s="155">
        <v>16</v>
      </c>
      <c r="S885" s="155">
        <v>2.2000000000000002</v>
      </c>
      <c r="T885" s="155">
        <v>0.3</v>
      </c>
      <c r="U885" s="154" t="s">
        <v>94</v>
      </c>
      <c r="V885" s="153" t="s">
        <v>89</v>
      </c>
      <c r="W885" s="153" t="s">
        <v>627</v>
      </c>
      <c r="X885" s="151" t="s">
        <v>6378</v>
      </c>
      <c r="Y885" s="151" t="s">
        <v>6378</v>
      </c>
      <c r="Z885" s="156">
        <v>5.5350000000000003E-2</v>
      </c>
      <c r="AA885" s="153" t="s">
        <v>624</v>
      </c>
      <c r="AB885" s="153" t="s">
        <v>5858</v>
      </c>
      <c r="AC885" s="153" t="s">
        <v>795</v>
      </c>
      <c r="AD885" s="157" t="s">
        <v>1181</v>
      </c>
      <c r="AE885" s="110">
        <v>0</v>
      </c>
      <c r="AF885" s="110">
        <v>123</v>
      </c>
      <c r="AG885" s="112">
        <f t="shared" si="146"/>
        <v>0</v>
      </c>
      <c r="AH885" s="110">
        <f>SUM(AG$4:AG885)</f>
        <v>29</v>
      </c>
      <c r="AI885" s="112">
        <f t="shared" si="144"/>
        <v>0</v>
      </c>
      <c r="AJ885" s="110">
        <f>COUNTIF(AI$4:AI885,"&gt;0")</f>
        <v>146</v>
      </c>
      <c r="AK885" s="110">
        <v>0</v>
      </c>
      <c r="AL885" s="110">
        <v>148</v>
      </c>
      <c r="AM885" s="172" t="str">
        <f>IF(OR(Table1[[#This Row],[Line total ordered for now]]&gt;0,Table1[[#This Row],[Line total ordered for season]]&gt;0),1,"")</f>
        <v/>
      </c>
      <c r="AN885" s="173">
        <f>COUNTIF(AM$4:AM885,"&gt;0")</f>
        <v>0</v>
      </c>
      <c r="AO885" s="173">
        <f>Table1[[#This Row],[ORDER QUANTITY
to be collected BEFORE 31.3.22]]</f>
        <v>0</v>
      </c>
      <c r="AP885" s="174">
        <f t="shared" si="145"/>
        <v>0</v>
      </c>
      <c r="AQ885" s="174">
        <f>IFERROR(INDEX(Retail!H:H,MATCH($D885,Retail!$D:$D,0)),0)</f>
        <v>0</v>
      </c>
      <c r="AR885" s="174">
        <f>IFERROR(INDEX(Retail!J:J,MATCH($D885,Retail!$D:$D,0)),0)</f>
        <v>0</v>
      </c>
      <c r="AS885" s="174">
        <f>IFERROR(INDEX('NEW2022'!H:H,MATCH($D885,'NEW2022'!D:D,0)),0)</f>
        <v>0</v>
      </c>
      <c r="AT885" s="174">
        <f>IFERROR(INDEX('NEW2022'!J:J,MATCH($D885,'NEW2022'!D:D,0)),0)</f>
        <v>0</v>
      </c>
      <c r="AU885" s="174">
        <f>IFERROR(INDEX('Quiet Items'!H:H,MATCH($D885,'Quiet Items'!D:D,0)),0)</f>
        <v>0</v>
      </c>
      <c r="AV885" s="174">
        <f>IFERROR(INDEX('Quiet Items'!J:J,MATCH($D885,'Quiet Items'!D:D,0)),0)</f>
        <v>0</v>
      </c>
      <c r="AW885" s="174">
        <f>IFERROR(INDEX('1.4G'!H:H,MATCH($D885,'1.4G'!D:D,0)),0)</f>
        <v>0</v>
      </c>
      <c r="AX885" s="174">
        <f>IFERROR(INDEX('1.4G'!J:J,MATCH($D885,'1.4G'!D:D,0)),0)</f>
        <v>0</v>
      </c>
      <c r="AY885" s="174">
        <f t="shared" si="149"/>
        <v>0</v>
      </c>
      <c r="AZ885" s="174">
        <f t="shared" si="150"/>
        <v>0</v>
      </c>
      <c r="BA885" s="175">
        <f>IFERROR(Table1[[#This Row],[Line total ordered for now]]*Table1[[#This Row],[GUARANTEED PRICE
for STOCK orders collected before 31.3.22]],0)</f>
        <v>0</v>
      </c>
      <c r="BB885" s="175">
        <f t="shared" si="147"/>
        <v>0</v>
      </c>
      <c r="BC885" s="176">
        <f>(AZ885+Table1[[#This Row],[Line total ordered for now]])*Z885</f>
        <v>0</v>
      </c>
      <c r="BD885" s="200">
        <v>69.608238195915064</v>
      </c>
      <c r="BE885" s="65"/>
      <c r="BF885" s="65"/>
      <c r="BG885" s="65"/>
      <c r="BH885" s="65"/>
      <c r="BI885" s="65"/>
      <c r="BJ885" s="65"/>
      <c r="BK885" s="65"/>
      <c r="BL885" s="55"/>
      <c r="BM885"/>
      <c r="BN885"/>
      <c r="BO885"/>
      <c r="BP885"/>
      <c r="BQ885"/>
      <c r="BR885"/>
      <c r="BS885"/>
      <c r="BT885"/>
    </row>
    <row r="886" spans="1:72" ht="15.75">
      <c r="A886" s="202">
        <v>882</v>
      </c>
      <c r="B886" s="68" t="s">
        <v>6378</v>
      </c>
      <c r="C886" s="149" t="s">
        <v>161</v>
      </c>
      <c r="D886" s="149" t="s">
        <v>2278</v>
      </c>
      <c r="E886" s="149" t="s">
        <v>2279</v>
      </c>
      <c r="F886" s="158" t="str">
        <f t="shared" si="148"/>
        <v>Video</v>
      </c>
      <c r="G886" s="187">
        <v>0</v>
      </c>
      <c r="H886" s="150"/>
      <c r="I886" s="184">
        <v>71.400000000000006</v>
      </c>
      <c r="J886" s="150"/>
      <c r="K886" s="151">
        <v>82.824073616800163</v>
      </c>
      <c r="L886" s="152">
        <v>75.369906991288147</v>
      </c>
      <c r="M886" s="152">
        <v>82.824073616800163</v>
      </c>
      <c r="N886" s="153" t="s">
        <v>148</v>
      </c>
      <c r="O886" s="154">
        <v>1</v>
      </c>
      <c r="P886" s="153">
        <v>30</v>
      </c>
      <c r="Q886" s="153" t="s">
        <v>147</v>
      </c>
      <c r="R886" s="155">
        <v>14</v>
      </c>
      <c r="S886" s="155">
        <v>2.2000000000000002</v>
      </c>
      <c r="T886" s="155">
        <v>0.3</v>
      </c>
      <c r="U886" s="154" t="s">
        <v>94</v>
      </c>
      <c r="V886" s="153" t="s">
        <v>89</v>
      </c>
      <c r="W886" s="153" t="s">
        <v>627</v>
      </c>
      <c r="X886" s="151" t="s">
        <v>6378</v>
      </c>
      <c r="Y886" s="151" t="s">
        <v>6378</v>
      </c>
      <c r="Z886" s="156">
        <v>5.7599999999999998E-2</v>
      </c>
      <c r="AA886" s="153" t="s">
        <v>624</v>
      </c>
      <c r="AB886" s="153" t="s">
        <v>5157</v>
      </c>
      <c r="AC886" s="153" t="s">
        <v>164</v>
      </c>
      <c r="AD886" s="157" t="s">
        <v>2280</v>
      </c>
      <c r="AE886" s="110">
        <v>0</v>
      </c>
      <c r="AF886" s="110">
        <v>123</v>
      </c>
      <c r="AG886" s="112">
        <f t="shared" si="146"/>
        <v>0</v>
      </c>
      <c r="AH886" s="110">
        <f>SUM(AG$4:AG886)</f>
        <v>29</v>
      </c>
      <c r="AI886" s="112">
        <f t="shared" si="144"/>
        <v>0</v>
      </c>
      <c r="AJ886" s="110">
        <f>COUNTIF(AI$4:AI886,"&gt;0")</f>
        <v>146</v>
      </c>
      <c r="AK886" s="110">
        <v>0</v>
      </c>
      <c r="AL886" s="110">
        <v>148</v>
      </c>
      <c r="AM886" s="172" t="str">
        <f>IF(OR(Table1[[#This Row],[Line total ordered for now]]&gt;0,Table1[[#This Row],[Line total ordered for season]]&gt;0),1,"")</f>
        <v/>
      </c>
      <c r="AN886" s="173">
        <f>COUNTIF(AM$4:AM886,"&gt;0")</f>
        <v>0</v>
      </c>
      <c r="AO886" s="173">
        <f>Table1[[#This Row],[ORDER QUANTITY
to be collected BEFORE 31.3.22]]</f>
        <v>0</v>
      </c>
      <c r="AP886" s="174">
        <f t="shared" si="145"/>
        <v>0</v>
      </c>
      <c r="AQ886" s="174">
        <f>IFERROR(INDEX(Retail!H:H,MATCH($D886,Retail!$D:$D,0)),0)</f>
        <v>0</v>
      </c>
      <c r="AR886" s="174">
        <f>IFERROR(INDEX(Retail!J:J,MATCH($D886,Retail!$D:$D,0)),0)</f>
        <v>0</v>
      </c>
      <c r="AS886" s="174">
        <f>IFERROR(INDEX('NEW2022'!H:H,MATCH($D886,'NEW2022'!D:D,0)),0)</f>
        <v>0</v>
      </c>
      <c r="AT886" s="174">
        <f>IFERROR(INDEX('NEW2022'!J:J,MATCH($D886,'NEW2022'!D:D,0)),0)</f>
        <v>0</v>
      </c>
      <c r="AU886" s="174">
        <f>IFERROR(INDEX('Quiet Items'!H:H,MATCH($D886,'Quiet Items'!D:D,0)),0)</f>
        <v>0</v>
      </c>
      <c r="AV886" s="174">
        <f>IFERROR(INDEX('Quiet Items'!J:J,MATCH($D886,'Quiet Items'!D:D,0)),0)</f>
        <v>0</v>
      </c>
      <c r="AW886" s="174">
        <f>IFERROR(INDEX('1.4G'!H:H,MATCH($D886,'1.4G'!D:D,0)),0)</f>
        <v>0</v>
      </c>
      <c r="AX886" s="174">
        <f>IFERROR(INDEX('1.4G'!J:J,MATCH($D886,'1.4G'!D:D,0)),0)</f>
        <v>0</v>
      </c>
      <c r="AY886" s="174">
        <f t="shared" si="149"/>
        <v>0</v>
      </c>
      <c r="AZ886" s="174">
        <f t="shared" si="150"/>
        <v>0</v>
      </c>
      <c r="BA886" s="175">
        <f>IFERROR(Table1[[#This Row],[Line total ordered for now]]*Table1[[#This Row],[GUARANTEED PRICE
for STOCK orders collected before 31.3.22]],0)</f>
        <v>0</v>
      </c>
      <c r="BB886" s="175">
        <f t="shared" si="147"/>
        <v>0</v>
      </c>
      <c r="BC886" s="176">
        <f>(AZ886+Table1[[#This Row],[Line total ordered for now]])*Z886</f>
        <v>0</v>
      </c>
      <c r="BD886" s="200">
        <v>70.400462574280141</v>
      </c>
      <c r="BE886" s="65"/>
      <c r="BF886" s="65"/>
      <c r="BG886" s="65"/>
      <c r="BH886" s="65"/>
      <c r="BI886" s="65"/>
      <c r="BJ886" s="65"/>
      <c r="BK886" s="65"/>
      <c r="BL886" s="55"/>
      <c r="BM886"/>
      <c r="BN886"/>
      <c r="BO886"/>
      <c r="BP886"/>
      <c r="BQ886"/>
      <c r="BR886"/>
      <c r="BS886"/>
      <c r="BT886"/>
    </row>
    <row r="887" spans="1:72" ht="15.75">
      <c r="A887" s="202">
        <v>883</v>
      </c>
      <c r="B887" s="68" t="s">
        <v>6378</v>
      </c>
      <c r="C887" s="149" t="s">
        <v>161</v>
      </c>
      <c r="D887" s="149" t="s">
        <v>4433</v>
      </c>
      <c r="E887" s="149" t="s">
        <v>4434</v>
      </c>
      <c r="F887" s="158" t="str">
        <f t="shared" si="148"/>
        <v>Video</v>
      </c>
      <c r="G887" s="187">
        <v>0</v>
      </c>
      <c r="H887" s="150"/>
      <c r="I887" s="184">
        <v>74.44</v>
      </c>
      <c r="J887" s="150"/>
      <c r="K887" s="151">
        <v>88.690000000000012</v>
      </c>
      <c r="L887" s="152">
        <v>80.707900000000009</v>
      </c>
      <c r="M887" s="152">
        <v>88.690000000000012</v>
      </c>
      <c r="N887" s="153" t="s">
        <v>148</v>
      </c>
      <c r="O887" s="154">
        <v>1</v>
      </c>
      <c r="P887" s="153">
        <v>30</v>
      </c>
      <c r="Q887" s="153" t="s">
        <v>147</v>
      </c>
      <c r="R887" s="155">
        <v>0</v>
      </c>
      <c r="S887" s="155">
        <v>2.2000000000000002</v>
      </c>
      <c r="T887" s="155">
        <v>0.3</v>
      </c>
      <c r="U887" s="154" t="s">
        <v>94</v>
      </c>
      <c r="V887" s="153" t="s">
        <v>89</v>
      </c>
      <c r="W887" s="153" t="s">
        <v>627</v>
      </c>
      <c r="X887" s="151" t="s">
        <v>6378</v>
      </c>
      <c r="Y887" s="151" t="s">
        <v>6378</v>
      </c>
      <c r="Z887" s="156">
        <v>7.4800000000000005E-2</v>
      </c>
      <c r="AA887" s="153" t="s">
        <v>1507</v>
      </c>
      <c r="AB887" s="153" t="s">
        <v>5942</v>
      </c>
      <c r="AC887" s="153" t="s">
        <v>4790</v>
      </c>
      <c r="AD887" s="157" t="s">
        <v>4435</v>
      </c>
      <c r="AE887" s="110">
        <v>0</v>
      </c>
      <c r="AF887" s="110">
        <v>123</v>
      </c>
      <c r="AG887" s="112">
        <f t="shared" si="146"/>
        <v>0</v>
      </c>
      <c r="AH887" s="110">
        <f>SUM(AG$4:AG887)</f>
        <v>29</v>
      </c>
      <c r="AI887" s="112">
        <f t="shared" si="144"/>
        <v>0</v>
      </c>
      <c r="AJ887" s="110">
        <f>COUNTIF(AI$4:AI887,"&gt;0")</f>
        <v>146</v>
      </c>
      <c r="AK887" s="110">
        <v>0</v>
      </c>
      <c r="AL887" s="110">
        <v>148</v>
      </c>
      <c r="AM887" s="172" t="str">
        <f>IF(OR(Table1[[#This Row],[Line total ordered for now]]&gt;0,Table1[[#This Row],[Line total ordered for season]]&gt;0),1,"")</f>
        <v/>
      </c>
      <c r="AN887" s="173">
        <f>COUNTIF(AM$4:AM887,"&gt;0")</f>
        <v>0</v>
      </c>
      <c r="AO887" s="173">
        <f>Table1[[#This Row],[ORDER QUANTITY
to be collected BEFORE 31.3.22]]</f>
        <v>0</v>
      </c>
      <c r="AP887" s="174">
        <f t="shared" si="145"/>
        <v>0</v>
      </c>
      <c r="AQ887" s="174">
        <f>IFERROR(INDEX(Retail!H:H,MATCH($D887,Retail!$D:$D,0)),0)</f>
        <v>0</v>
      </c>
      <c r="AR887" s="174">
        <f>IFERROR(INDEX(Retail!J:J,MATCH($D887,Retail!$D:$D,0)),0)</f>
        <v>0</v>
      </c>
      <c r="AS887" s="174">
        <f>IFERROR(INDEX('NEW2022'!H:H,MATCH($D887,'NEW2022'!D:D,0)),0)</f>
        <v>0</v>
      </c>
      <c r="AT887" s="174">
        <f>IFERROR(INDEX('NEW2022'!J:J,MATCH($D887,'NEW2022'!D:D,0)),0)</f>
        <v>0</v>
      </c>
      <c r="AU887" s="174">
        <f>IFERROR(INDEX('Quiet Items'!H:H,MATCH($D887,'Quiet Items'!D:D,0)),0)</f>
        <v>0</v>
      </c>
      <c r="AV887" s="174">
        <f>IFERROR(INDEX('Quiet Items'!J:J,MATCH($D887,'Quiet Items'!D:D,0)),0)</f>
        <v>0</v>
      </c>
      <c r="AW887" s="174">
        <f>IFERROR(INDEX('1.4G'!H:H,MATCH($D887,'1.4G'!D:D,0)),0)</f>
        <v>0</v>
      </c>
      <c r="AX887" s="174">
        <f>IFERROR(INDEX('1.4G'!J:J,MATCH($D887,'1.4G'!D:D,0)),0)</f>
        <v>0</v>
      </c>
      <c r="AY887" s="174">
        <f t="shared" si="149"/>
        <v>0</v>
      </c>
      <c r="AZ887" s="174">
        <f t="shared" si="150"/>
        <v>0</v>
      </c>
      <c r="BA887" s="175">
        <f>IFERROR(Table1[[#This Row],[Line total ordered for now]]*Table1[[#This Row],[GUARANTEED PRICE
for STOCK orders collected before 31.3.22]],0)</f>
        <v>0</v>
      </c>
      <c r="BB887" s="175">
        <f t="shared" si="147"/>
        <v>0</v>
      </c>
      <c r="BC887" s="176">
        <f>(AZ887+Table1[[#This Row],[Line total ordered for now]])*Z887</f>
        <v>0</v>
      </c>
      <c r="BD887" s="200">
        <v>75.386500000000012</v>
      </c>
      <c r="BE887" s="65"/>
      <c r="BF887" s="65"/>
      <c r="BG887" s="65"/>
      <c r="BH887" s="65"/>
      <c r="BI887" s="65"/>
      <c r="BJ887" s="65"/>
      <c r="BK887" s="65"/>
      <c r="BL887" s="55"/>
      <c r="BM887"/>
      <c r="BN887"/>
      <c r="BO887"/>
      <c r="BP887"/>
      <c r="BQ887"/>
      <c r="BR887"/>
      <c r="BS887"/>
      <c r="BT887"/>
    </row>
    <row r="888" spans="1:72" ht="15.75">
      <c r="A888" s="202">
        <v>884</v>
      </c>
      <c r="B888" s="68" t="s">
        <v>6378</v>
      </c>
      <c r="C888" s="149" t="s">
        <v>161</v>
      </c>
      <c r="D888" s="149" t="s">
        <v>4517</v>
      </c>
      <c r="E888" s="149" t="s">
        <v>4518</v>
      </c>
      <c r="F888" s="158" t="str">
        <f t="shared" si="148"/>
        <v>Video</v>
      </c>
      <c r="G888" s="187">
        <v>0</v>
      </c>
      <c r="H888" s="150"/>
      <c r="I888" s="184">
        <v>74.87</v>
      </c>
      <c r="J888" s="150"/>
      <c r="K888" s="151">
        <v>89.2</v>
      </c>
      <c r="L888" s="152">
        <v>81.172000000000011</v>
      </c>
      <c r="M888" s="152">
        <v>89.2</v>
      </c>
      <c r="N888" s="153" t="s">
        <v>148</v>
      </c>
      <c r="O888" s="154">
        <v>1</v>
      </c>
      <c r="P888" s="153">
        <v>30</v>
      </c>
      <c r="Q888" s="153" t="s">
        <v>147</v>
      </c>
      <c r="R888" s="155">
        <v>0</v>
      </c>
      <c r="S888" s="155">
        <v>2.2000000000000002</v>
      </c>
      <c r="T888" s="155">
        <v>0.3</v>
      </c>
      <c r="U888" s="154" t="s">
        <v>94</v>
      </c>
      <c r="V888" s="153" t="s">
        <v>89</v>
      </c>
      <c r="W888" s="153" t="s">
        <v>627</v>
      </c>
      <c r="X888" s="151" t="s">
        <v>6378</v>
      </c>
      <c r="Y888" s="151" t="s">
        <v>6378</v>
      </c>
      <c r="Z888" s="156">
        <v>7.4800000000000005E-2</v>
      </c>
      <c r="AA888" s="153" t="s">
        <v>1507</v>
      </c>
      <c r="AB888" s="153" t="s">
        <v>5948</v>
      </c>
      <c r="AC888" s="153" t="s">
        <v>4790</v>
      </c>
      <c r="AD888" s="157" t="s">
        <v>4519</v>
      </c>
      <c r="AE888" s="110">
        <v>0</v>
      </c>
      <c r="AF888" s="110">
        <v>123</v>
      </c>
      <c r="AG888" s="112">
        <f t="shared" si="146"/>
        <v>0</v>
      </c>
      <c r="AH888" s="110">
        <f>SUM(AG$4:AG888)</f>
        <v>29</v>
      </c>
      <c r="AI888" s="112">
        <f t="shared" si="144"/>
        <v>0</v>
      </c>
      <c r="AJ888" s="110">
        <f>COUNTIF(AI$4:AI888,"&gt;0")</f>
        <v>146</v>
      </c>
      <c r="AK888" s="110">
        <v>0</v>
      </c>
      <c r="AL888" s="110">
        <v>148</v>
      </c>
      <c r="AM888" s="172" t="str">
        <f>IF(OR(Table1[[#This Row],[Line total ordered for now]]&gt;0,Table1[[#This Row],[Line total ordered for season]]&gt;0),1,"")</f>
        <v/>
      </c>
      <c r="AN888" s="173">
        <f>COUNTIF(AM$4:AM888,"&gt;0")</f>
        <v>0</v>
      </c>
      <c r="AO888" s="173">
        <f>Table1[[#This Row],[ORDER QUANTITY
to be collected BEFORE 31.3.22]]</f>
        <v>0</v>
      </c>
      <c r="AP888" s="174">
        <f t="shared" si="145"/>
        <v>0</v>
      </c>
      <c r="AQ888" s="174">
        <f>IFERROR(INDEX(Retail!H:H,MATCH($D888,Retail!$D:$D,0)),0)</f>
        <v>0</v>
      </c>
      <c r="AR888" s="174">
        <f>IFERROR(INDEX(Retail!J:J,MATCH($D888,Retail!$D:$D,0)),0)</f>
        <v>0</v>
      </c>
      <c r="AS888" s="174">
        <f>IFERROR(INDEX('NEW2022'!H:H,MATCH($D888,'NEW2022'!D:D,0)),0)</f>
        <v>0</v>
      </c>
      <c r="AT888" s="174">
        <f>IFERROR(INDEX('NEW2022'!J:J,MATCH($D888,'NEW2022'!D:D,0)),0)</f>
        <v>0</v>
      </c>
      <c r="AU888" s="174">
        <f>IFERROR(INDEX('Quiet Items'!H:H,MATCH($D888,'Quiet Items'!D:D,0)),0)</f>
        <v>0</v>
      </c>
      <c r="AV888" s="174">
        <f>IFERROR(INDEX('Quiet Items'!J:J,MATCH($D888,'Quiet Items'!D:D,0)),0)</f>
        <v>0</v>
      </c>
      <c r="AW888" s="174">
        <f>IFERROR(INDEX('1.4G'!H:H,MATCH($D888,'1.4G'!D:D,0)),0)</f>
        <v>0</v>
      </c>
      <c r="AX888" s="174">
        <f>IFERROR(INDEX('1.4G'!J:J,MATCH($D888,'1.4G'!D:D,0)),0)</f>
        <v>0</v>
      </c>
      <c r="AY888" s="174">
        <f t="shared" si="149"/>
        <v>0</v>
      </c>
      <c r="AZ888" s="174">
        <f t="shared" si="150"/>
        <v>0</v>
      </c>
      <c r="BA888" s="175">
        <f>IFERROR(Table1[[#This Row],[Line total ordered for now]]*Table1[[#This Row],[GUARANTEED PRICE
for STOCK orders collected before 31.3.22]],0)</f>
        <v>0</v>
      </c>
      <c r="BB888" s="175">
        <f t="shared" si="147"/>
        <v>0</v>
      </c>
      <c r="BC888" s="176">
        <f>(AZ888+Table1[[#This Row],[Line total ordered for now]])*Z888</f>
        <v>0</v>
      </c>
      <c r="BD888" s="200">
        <v>75.820000000000007</v>
      </c>
      <c r="BE888" s="65"/>
      <c r="BF888" s="65"/>
      <c r="BG888" s="65"/>
      <c r="BH888" s="65"/>
      <c r="BI888" s="65"/>
      <c r="BJ888" s="65"/>
      <c r="BK888" s="65"/>
      <c r="BL888" s="55"/>
      <c r="BM888"/>
      <c r="BN888"/>
      <c r="BO888"/>
      <c r="BP888"/>
      <c r="BQ888"/>
      <c r="BR888"/>
      <c r="BS888"/>
      <c r="BT888"/>
    </row>
    <row r="889" spans="1:72" ht="15.75">
      <c r="A889" s="202">
        <v>885</v>
      </c>
      <c r="B889" s="68" t="s">
        <v>6378</v>
      </c>
      <c r="C889" s="149" t="s">
        <v>161</v>
      </c>
      <c r="D889" s="149" t="s">
        <v>2780</v>
      </c>
      <c r="E889" s="149" t="s">
        <v>2781</v>
      </c>
      <c r="F889" s="158" t="str">
        <f t="shared" si="148"/>
        <v>Video</v>
      </c>
      <c r="G889" s="187">
        <v>12</v>
      </c>
      <c r="H889" s="150"/>
      <c r="I889" s="184">
        <v>75.44</v>
      </c>
      <c r="J889" s="150"/>
      <c r="K889" s="151">
        <v>84.608009042518418</v>
      </c>
      <c r="L889" s="152">
        <v>76.993288228691767</v>
      </c>
      <c r="M889" s="152">
        <v>84.608009042518418</v>
      </c>
      <c r="N889" s="153" t="s">
        <v>148</v>
      </c>
      <c r="O889" s="154">
        <v>1</v>
      </c>
      <c r="P889" s="153">
        <v>30</v>
      </c>
      <c r="Q889" s="153" t="s">
        <v>147</v>
      </c>
      <c r="R889" s="155">
        <v>15</v>
      </c>
      <c r="S889" s="155">
        <v>2.2999999999999998</v>
      </c>
      <c r="T889" s="155">
        <v>0.3</v>
      </c>
      <c r="U889" s="154" t="s">
        <v>95</v>
      </c>
      <c r="V889" s="153" t="s">
        <v>88</v>
      </c>
      <c r="W889" s="153" t="s">
        <v>627</v>
      </c>
      <c r="X889" s="151" t="s">
        <v>6378</v>
      </c>
      <c r="Y889" s="151" t="s">
        <v>6378</v>
      </c>
      <c r="Z889" s="156">
        <v>5.7599999999999998E-2</v>
      </c>
      <c r="AA889" s="153" t="s">
        <v>624</v>
      </c>
      <c r="AB889" s="153" t="s">
        <v>5050</v>
      </c>
      <c r="AC889" s="153" t="s">
        <v>785</v>
      </c>
      <c r="AD889" s="157" t="s">
        <v>2782</v>
      </c>
      <c r="AE889" s="110">
        <v>0</v>
      </c>
      <c r="AF889" s="110">
        <v>123</v>
      </c>
      <c r="AG889" s="112">
        <f t="shared" si="146"/>
        <v>0</v>
      </c>
      <c r="AH889" s="110">
        <f>SUM(AG$4:AG889)</f>
        <v>29</v>
      </c>
      <c r="AI889" s="112">
        <f t="shared" si="144"/>
        <v>0</v>
      </c>
      <c r="AJ889" s="110">
        <f>COUNTIF(AI$4:AI889,"&gt;0")</f>
        <v>146</v>
      </c>
      <c r="AK889" s="110">
        <v>1</v>
      </c>
      <c r="AL889" s="110">
        <v>149</v>
      </c>
      <c r="AM889" s="172" t="str">
        <f>IF(OR(Table1[[#This Row],[Line total ordered for now]]&gt;0,Table1[[#This Row],[Line total ordered for season]]&gt;0),1,"")</f>
        <v/>
      </c>
      <c r="AN889" s="173">
        <f>COUNTIF(AM$4:AM889,"&gt;0")</f>
        <v>0</v>
      </c>
      <c r="AO889" s="173">
        <f>Table1[[#This Row],[ORDER QUANTITY
to be collected BEFORE 31.3.22]]</f>
        <v>0</v>
      </c>
      <c r="AP889" s="174">
        <f t="shared" si="145"/>
        <v>0</v>
      </c>
      <c r="AQ889" s="174">
        <f>IFERROR(INDEX(Retail!H:H,MATCH($D889,Retail!$D:$D,0)),0)</f>
        <v>0</v>
      </c>
      <c r="AR889" s="174">
        <f>IFERROR(INDEX(Retail!J:J,MATCH($D889,Retail!$D:$D,0)),0)</f>
        <v>0</v>
      </c>
      <c r="AS889" s="174">
        <f>IFERROR(INDEX('NEW2022'!H:H,MATCH($D889,'NEW2022'!D:D,0)),0)</f>
        <v>0</v>
      </c>
      <c r="AT889" s="174">
        <f>IFERROR(INDEX('NEW2022'!J:J,MATCH($D889,'NEW2022'!D:D,0)),0)</f>
        <v>0</v>
      </c>
      <c r="AU889" s="174">
        <f>IFERROR(INDEX('Quiet Items'!H:H,MATCH($D889,'Quiet Items'!D:D,0)),0)</f>
        <v>0</v>
      </c>
      <c r="AV889" s="174">
        <f>IFERROR(INDEX('Quiet Items'!J:J,MATCH($D889,'Quiet Items'!D:D,0)),0)</f>
        <v>0</v>
      </c>
      <c r="AW889" s="174">
        <f>IFERROR(INDEX('1.4G'!H:H,MATCH($D889,'1.4G'!D:D,0)),0)</f>
        <v>0</v>
      </c>
      <c r="AX889" s="174">
        <f>IFERROR(INDEX('1.4G'!J:J,MATCH($D889,'1.4G'!D:D,0)),0)</f>
        <v>0</v>
      </c>
      <c r="AY889" s="174">
        <f t="shared" si="149"/>
        <v>0</v>
      </c>
      <c r="AZ889" s="174">
        <f t="shared" si="150"/>
        <v>0</v>
      </c>
      <c r="BA889" s="175">
        <f>IFERROR(Table1[[#This Row],[Line total ordered for now]]*Table1[[#This Row],[GUARANTEED PRICE
for STOCK orders collected before 31.3.22]],0)</f>
        <v>0</v>
      </c>
      <c r="BB889" s="175">
        <f t="shared" si="147"/>
        <v>0</v>
      </c>
      <c r="BC889" s="176">
        <f>(AZ889+Table1[[#This Row],[Line total ordered for now]])*Z889</f>
        <v>0</v>
      </c>
      <c r="BD889" s="200">
        <v>71.916807686140658</v>
      </c>
      <c r="BE889" s="65"/>
      <c r="BF889" s="65"/>
      <c r="BG889" s="65"/>
      <c r="BH889" s="65"/>
      <c r="BI889" s="65"/>
      <c r="BJ889" s="65"/>
      <c r="BK889" s="65"/>
      <c r="BL889" s="55"/>
      <c r="BM889"/>
      <c r="BN889"/>
      <c r="BO889"/>
      <c r="BP889"/>
      <c r="BQ889"/>
      <c r="BR889"/>
      <c r="BS889"/>
      <c r="BT889"/>
    </row>
    <row r="890" spans="1:72" ht="15.75">
      <c r="A890" s="202">
        <v>886</v>
      </c>
      <c r="B890" s="68" t="s">
        <v>6378</v>
      </c>
      <c r="C890" s="149" t="s">
        <v>161</v>
      </c>
      <c r="D890" s="149" t="s">
        <v>799</v>
      </c>
      <c r="E890" s="149" t="s">
        <v>800</v>
      </c>
      <c r="F890" s="158" t="str">
        <f t="shared" si="148"/>
        <v>Video</v>
      </c>
      <c r="G890" s="187">
        <v>0</v>
      </c>
      <c r="H890" s="150"/>
      <c r="I890" s="184">
        <v>76.2</v>
      </c>
      <c r="J890" s="150"/>
      <c r="K890" s="151">
        <v>90.78</v>
      </c>
      <c r="L890" s="152">
        <v>82.609800000000007</v>
      </c>
      <c r="M890" s="152">
        <v>90.78</v>
      </c>
      <c r="N890" s="153" t="s">
        <v>148</v>
      </c>
      <c r="O890" s="154">
        <v>1</v>
      </c>
      <c r="P890" s="153">
        <v>40</v>
      </c>
      <c r="Q890" s="153" t="s">
        <v>147</v>
      </c>
      <c r="R890" s="155">
        <v>14.8</v>
      </c>
      <c r="S890" s="155">
        <v>2.2999999999999998</v>
      </c>
      <c r="T890" s="155">
        <v>0.3</v>
      </c>
      <c r="U890" s="154" t="s">
        <v>94</v>
      </c>
      <c r="V890" s="153" t="s">
        <v>89</v>
      </c>
      <c r="W890" s="153" t="s">
        <v>627</v>
      </c>
      <c r="X890" s="151" t="s">
        <v>6378</v>
      </c>
      <c r="Y890" s="151" t="s">
        <v>6378</v>
      </c>
      <c r="Z890" s="156">
        <v>6.0299999999999999E-2</v>
      </c>
      <c r="AA890" s="153" t="s">
        <v>624</v>
      </c>
      <c r="AB890" s="153" t="s">
        <v>5118</v>
      </c>
      <c r="AC890" s="153" t="s">
        <v>149</v>
      </c>
      <c r="AD890" s="157" t="s">
        <v>801</v>
      </c>
      <c r="AE890" s="110">
        <v>0</v>
      </c>
      <c r="AF890" s="110">
        <v>123</v>
      </c>
      <c r="AG890" s="112">
        <f t="shared" si="146"/>
        <v>0</v>
      </c>
      <c r="AH890" s="110">
        <f>SUM(AG$4:AG890)</f>
        <v>29</v>
      </c>
      <c r="AI890" s="112">
        <f t="shared" si="144"/>
        <v>0</v>
      </c>
      <c r="AJ890" s="110">
        <f>COUNTIF(AI$4:AI890,"&gt;0")</f>
        <v>146</v>
      </c>
      <c r="AK890" s="110">
        <v>0</v>
      </c>
      <c r="AL890" s="110">
        <v>149</v>
      </c>
      <c r="AM890" s="172" t="str">
        <f>IF(OR(Table1[[#This Row],[Line total ordered for now]]&gt;0,Table1[[#This Row],[Line total ordered for season]]&gt;0),1,"")</f>
        <v/>
      </c>
      <c r="AN890" s="173">
        <f>COUNTIF(AM$4:AM890,"&gt;0")</f>
        <v>0</v>
      </c>
      <c r="AO890" s="173">
        <f>Table1[[#This Row],[ORDER QUANTITY
to be collected BEFORE 31.3.22]]</f>
        <v>0</v>
      </c>
      <c r="AP890" s="174">
        <f t="shared" si="145"/>
        <v>0</v>
      </c>
      <c r="AQ890" s="174">
        <f>IFERROR(INDEX(Retail!H:H,MATCH($D890,Retail!$D:$D,0)),0)</f>
        <v>0</v>
      </c>
      <c r="AR890" s="174">
        <f>IFERROR(INDEX(Retail!J:J,MATCH($D890,Retail!$D:$D,0)),0)</f>
        <v>0</v>
      </c>
      <c r="AS890" s="174">
        <f>IFERROR(INDEX('NEW2022'!H:H,MATCH($D890,'NEW2022'!D:D,0)),0)</f>
        <v>0</v>
      </c>
      <c r="AT890" s="174">
        <f>IFERROR(INDEX('NEW2022'!J:J,MATCH($D890,'NEW2022'!D:D,0)),0)</f>
        <v>0</v>
      </c>
      <c r="AU890" s="174">
        <f>IFERROR(INDEX('Quiet Items'!H:H,MATCH($D890,'Quiet Items'!D:D,0)),0)</f>
        <v>0</v>
      </c>
      <c r="AV890" s="174">
        <f>IFERROR(INDEX('Quiet Items'!J:J,MATCH($D890,'Quiet Items'!D:D,0)),0)</f>
        <v>0</v>
      </c>
      <c r="AW890" s="174">
        <f>IFERROR(INDEX('1.4G'!H:H,MATCH($D890,'1.4G'!D:D,0)),0)</f>
        <v>0</v>
      </c>
      <c r="AX890" s="174">
        <f>IFERROR(INDEX('1.4G'!J:J,MATCH($D890,'1.4G'!D:D,0)),0)</f>
        <v>0</v>
      </c>
      <c r="AY890" s="174">
        <f t="shared" si="149"/>
        <v>0</v>
      </c>
      <c r="AZ890" s="174">
        <f t="shared" si="150"/>
        <v>0</v>
      </c>
      <c r="BA890" s="175">
        <f>IFERROR(Table1[[#This Row],[Line total ordered for now]]*Table1[[#This Row],[GUARANTEED PRICE
for STOCK orders collected before 31.3.22]],0)</f>
        <v>0</v>
      </c>
      <c r="BB890" s="175">
        <f t="shared" si="147"/>
        <v>0</v>
      </c>
      <c r="BC890" s="176">
        <f>(AZ890+Table1[[#This Row],[Line total ordered for now]])*Z890</f>
        <v>0</v>
      </c>
      <c r="BD890" s="200">
        <v>77.162999999999997</v>
      </c>
      <c r="BE890" s="65"/>
      <c r="BF890" s="65"/>
      <c r="BG890" s="65"/>
      <c r="BH890" s="65"/>
      <c r="BI890" s="65"/>
      <c r="BJ890" s="65"/>
      <c r="BK890" s="65"/>
      <c r="BL890" s="55"/>
      <c r="BM890"/>
      <c r="BN890"/>
      <c r="BO890"/>
      <c r="BP890"/>
      <c r="BQ890"/>
      <c r="BR890"/>
      <c r="BS890"/>
      <c r="BT890"/>
    </row>
    <row r="891" spans="1:72" ht="15.75">
      <c r="A891" s="202">
        <v>887</v>
      </c>
      <c r="B891" s="68" t="s">
        <v>6378</v>
      </c>
      <c r="C891" s="149" t="s">
        <v>161</v>
      </c>
      <c r="D891" s="149" t="s">
        <v>1356</v>
      </c>
      <c r="E891" s="149" t="s">
        <v>1357</v>
      </c>
      <c r="F891" s="158" t="str">
        <f t="shared" si="148"/>
        <v>Video</v>
      </c>
      <c r="G891" s="187">
        <v>20</v>
      </c>
      <c r="H891" s="150"/>
      <c r="I891" s="184">
        <v>76.31</v>
      </c>
      <c r="J891" s="150"/>
      <c r="K891" s="151">
        <v>90.92</v>
      </c>
      <c r="L891" s="152">
        <v>82.737200000000001</v>
      </c>
      <c r="M891" s="152">
        <v>90.92</v>
      </c>
      <c r="N891" s="153" t="s">
        <v>148</v>
      </c>
      <c r="O891" s="154">
        <v>1</v>
      </c>
      <c r="P891" s="153">
        <v>38</v>
      </c>
      <c r="Q891" s="153" t="s">
        <v>146</v>
      </c>
      <c r="R891" s="155">
        <v>16</v>
      </c>
      <c r="S891" s="155">
        <v>2.2000000000000002</v>
      </c>
      <c r="T891" s="155">
        <v>0.3</v>
      </c>
      <c r="U891" s="154" t="s">
        <v>94</v>
      </c>
      <c r="V891" s="153" t="s">
        <v>89</v>
      </c>
      <c r="W891" s="153" t="s">
        <v>627</v>
      </c>
      <c r="X891" s="151" t="s">
        <v>6378</v>
      </c>
      <c r="Y891" s="151" t="s">
        <v>6378</v>
      </c>
      <c r="Z891" s="156">
        <v>7.6300000000000007E-2</v>
      </c>
      <c r="AA891" s="153" t="s">
        <v>858</v>
      </c>
      <c r="AB891" s="153" t="s">
        <v>5068</v>
      </c>
      <c r="AC891" s="153" t="s">
        <v>4640</v>
      </c>
      <c r="AD891" s="157" t="s">
        <v>1358</v>
      </c>
      <c r="AE891" s="110">
        <v>1</v>
      </c>
      <c r="AF891" s="110">
        <v>124</v>
      </c>
      <c r="AG891" s="112">
        <f t="shared" si="146"/>
        <v>0</v>
      </c>
      <c r="AH891" s="110">
        <f>SUM(AG$4:AG891)</f>
        <v>29</v>
      </c>
      <c r="AI891" s="112">
        <f t="shared" si="144"/>
        <v>0</v>
      </c>
      <c r="AJ891" s="110">
        <f>COUNTIF(AI$4:AI891,"&gt;0")</f>
        <v>146</v>
      </c>
      <c r="AK891" s="110">
        <v>0</v>
      </c>
      <c r="AL891" s="110">
        <v>149</v>
      </c>
      <c r="AM891" s="172" t="str">
        <f>IF(OR(Table1[[#This Row],[Line total ordered for now]]&gt;0,Table1[[#This Row],[Line total ordered for season]]&gt;0),1,"")</f>
        <v/>
      </c>
      <c r="AN891" s="173">
        <f>COUNTIF(AM$4:AM891,"&gt;0")</f>
        <v>0</v>
      </c>
      <c r="AO891" s="173">
        <f>Table1[[#This Row],[ORDER QUANTITY
to be collected BEFORE 31.3.22]]</f>
        <v>0</v>
      </c>
      <c r="AP891" s="174">
        <f t="shared" si="145"/>
        <v>0</v>
      </c>
      <c r="AQ891" s="174">
        <f>IFERROR(INDEX(Retail!H:H,MATCH($D891,Retail!$D:$D,0)),0)</f>
        <v>0</v>
      </c>
      <c r="AR891" s="174">
        <f>IFERROR(INDEX(Retail!J:J,MATCH($D891,Retail!$D:$D,0)),0)</f>
        <v>0</v>
      </c>
      <c r="AS891" s="174">
        <f>IFERROR(INDEX('NEW2022'!H:H,MATCH($D891,'NEW2022'!D:D,0)),0)</f>
        <v>0</v>
      </c>
      <c r="AT891" s="174">
        <f>IFERROR(INDEX('NEW2022'!J:J,MATCH($D891,'NEW2022'!D:D,0)),0)</f>
        <v>0</v>
      </c>
      <c r="AU891" s="174">
        <f>IFERROR(INDEX('Quiet Items'!H:H,MATCH($D891,'Quiet Items'!D:D,0)),0)</f>
        <v>0</v>
      </c>
      <c r="AV891" s="174">
        <f>IFERROR(INDEX('Quiet Items'!J:J,MATCH($D891,'Quiet Items'!D:D,0)),0)</f>
        <v>0</v>
      </c>
      <c r="AW891" s="174">
        <f>IFERROR(INDEX('1.4G'!H:H,MATCH($D891,'1.4G'!D:D,0)),0)</f>
        <v>0</v>
      </c>
      <c r="AX891" s="174">
        <f>IFERROR(INDEX('1.4G'!J:J,MATCH($D891,'1.4G'!D:D,0)),0)</f>
        <v>0</v>
      </c>
      <c r="AY891" s="174">
        <f t="shared" si="149"/>
        <v>0</v>
      </c>
      <c r="AZ891" s="174">
        <f t="shared" si="150"/>
        <v>0</v>
      </c>
      <c r="BA891" s="175">
        <f>IFERROR(Table1[[#This Row],[Line total ordered for now]]*Table1[[#This Row],[GUARANTEED PRICE
for STOCK orders collected before 31.3.22]],0)</f>
        <v>0</v>
      </c>
      <c r="BB891" s="175">
        <f t="shared" si="147"/>
        <v>0</v>
      </c>
      <c r="BC891" s="176">
        <f>(AZ891+Table1[[#This Row],[Line total ordered for now]])*Z891</f>
        <v>0</v>
      </c>
      <c r="BD891" s="200">
        <v>77.281999999999996</v>
      </c>
      <c r="BE891" s="65"/>
      <c r="BF891" s="65"/>
      <c r="BG891" s="65"/>
      <c r="BH891" s="65"/>
      <c r="BI891" s="65"/>
      <c r="BJ891" s="65"/>
      <c r="BK891" s="65"/>
      <c r="BL891" s="55"/>
      <c r="BM891"/>
      <c r="BN891"/>
      <c r="BO891"/>
      <c r="BP891"/>
      <c r="BQ891"/>
      <c r="BR891"/>
      <c r="BS891"/>
      <c r="BT891"/>
    </row>
    <row r="892" spans="1:72" ht="15.75">
      <c r="A892" s="202">
        <v>888</v>
      </c>
      <c r="B892" s="68" t="s">
        <v>6378</v>
      </c>
      <c r="C892" s="149" t="s">
        <v>161</v>
      </c>
      <c r="D892" s="149" t="s">
        <v>1999</v>
      </c>
      <c r="E892" s="149" t="s">
        <v>2000</v>
      </c>
      <c r="F892" s="158" t="str">
        <f t="shared" si="148"/>
        <v>Video</v>
      </c>
      <c r="G892" s="187">
        <v>0</v>
      </c>
      <c r="H892" s="150"/>
      <c r="I892" s="184">
        <v>76.61</v>
      </c>
      <c r="J892" s="150"/>
      <c r="K892" s="151">
        <v>87.870646057866566</v>
      </c>
      <c r="L892" s="152">
        <v>79.962287912658581</v>
      </c>
      <c r="M892" s="152">
        <v>87.870646057866566</v>
      </c>
      <c r="N892" s="153" t="s">
        <v>148</v>
      </c>
      <c r="O892" s="154">
        <v>1</v>
      </c>
      <c r="P892" s="153">
        <v>25</v>
      </c>
      <c r="Q892" s="153" t="s">
        <v>147</v>
      </c>
      <c r="R892" s="155">
        <v>17</v>
      </c>
      <c r="S892" s="155">
        <v>2</v>
      </c>
      <c r="T892" s="155">
        <v>0.3</v>
      </c>
      <c r="U892" s="154" t="s">
        <v>94</v>
      </c>
      <c r="V892" s="153" t="s">
        <v>89</v>
      </c>
      <c r="W892" s="153" t="s">
        <v>627</v>
      </c>
      <c r="X892" s="151" t="s">
        <v>6378</v>
      </c>
      <c r="Y892" s="151" t="s">
        <v>6378</v>
      </c>
      <c r="Z892" s="156">
        <v>6.0999999999999999E-2</v>
      </c>
      <c r="AA892" s="153" t="s">
        <v>1507</v>
      </c>
      <c r="AB892" s="153" t="s">
        <v>5283</v>
      </c>
      <c r="AC892" s="153" t="s">
        <v>4790</v>
      </c>
      <c r="AD892" s="157" t="s">
        <v>2001</v>
      </c>
      <c r="AE892" s="110">
        <v>0</v>
      </c>
      <c r="AF892" s="110">
        <v>124</v>
      </c>
      <c r="AG892" s="112">
        <f t="shared" si="146"/>
        <v>0</v>
      </c>
      <c r="AH892" s="110">
        <f>SUM(AG$4:AG892)</f>
        <v>29</v>
      </c>
      <c r="AI892" s="112">
        <f t="shared" si="144"/>
        <v>0</v>
      </c>
      <c r="AJ892" s="110">
        <f>COUNTIF(AI$4:AI892,"&gt;0")</f>
        <v>146</v>
      </c>
      <c r="AK892" s="110">
        <v>0</v>
      </c>
      <c r="AL892" s="110">
        <v>149</v>
      </c>
      <c r="AM892" s="172" t="str">
        <f>IF(OR(Table1[[#This Row],[Line total ordered for now]]&gt;0,Table1[[#This Row],[Line total ordered for season]]&gt;0),1,"")</f>
        <v/>
      </c>
      <c r="AN892" s="173">
        <f>COUNTIF(AM$4:AM892,"&gt;0")</f>
        <v>0</v>
      </c>
      <c r="AO892" s="173">
        <f>Table1[[#This Row],[ORDER QUANTITY
to be collected BEFORE 31.3.22]]</f>
        <v>0</v>
      </c>
      <c r="AP892" s="174">
        <f t="shared" si="145"/>
        <v>0</v>
      </c>
      <c r="AQ892" s="174">
        <f>IFERROR(INDEX(Retail!H:H,MATCH($D892,Retail!$D:$D,0)),0)</f>
        <v>0</v>
      </c>
      <c r="AR892" s="174">
        <f>IFERROR(INDEX(Retail!J:J,MATCH($D892,Retail!$D:$D,0)),0)</f>
        <v>0</v>
      </c>
      <c r="AS892" s="174">
        <f>IFERROR(INDEX('NEW2022'!H:H,MATCH($D892,'NEW2022'!D:D,0)),0)</f>
        <v>0</v>
      </c>
      <c r="AT892" s="174">
        <f>IFERROR(INDEX('NEW2022'!J:J,MATCH($D892,'NEW2022'!D:D,0)),0)</f>
        <v>0</v>
      </c>
      <c r="AU892" s="174">
        <f>IFERROR(INDEX('Quiet Items'!H:H,MATCH($D892,'Quiet Items'!D:D,0)),0)</f>
        <v>0</v>
      </c>
      <c r="AV892" s="174">
        <f>IFERROR(INDEX('Quiet Items'!J:J,MATCH($D892,'Quiet Items'!D:D,0)),0)</f>
        <v>0</v>
      </c>
      <c r="AW892" s="174">
        <f>IFERROR(INDEX('1.4G'!H:H,MATCH($D892,'1.4G'!D:D,0)),0)</f>
        <v>0</v>
      </c>
      <c r="AX892" s="174">
        <f>IFERROR(INDEX('1.4G'!J:J,MATCH($D892,'1.4G'!D:D,0)),0)</f>
        <v>0</v>
      </c>
      <c r="AY892" s="174">
        <f t="shared" si="149"/>
        <v>0</v>
      </c>
      <c r="AZ892" s="174">
        <f t="shared" si="150"/>
        <v>0</v>
      </c>
      <c r="BA892" s="175">
        <f>IFERROR(Table1[[#This Row],[Line total ordered for now]]*Table1[[#This Row],[GUARANTEED PRICE
for STOCK orders collected before 31.3.22]],0)</f>
        <v>0</v>
      </c>
      <c r="BB892" s="175">
        <f t="shared" si="147"/>
        <v>0</v>
      </c>
      <c r="BC892" s="176">
        <f>(AZ892+Table1[[#This Row],[Line total ordered for now]])*Z892</f>
        <v>0</v>
      </c>
      <c r="BD892" s="200">
        <v>74.690049149186578</v>
      </c>
      <c r="BE892" s="65"/>
      <c r="BF892" s="65"/>
      <c r="BG892" s="65"/>
      <c r="BH892" s="65"/>
      <c r="BI892" s="65"/>
      <c r="BJ892" s="65"/>
      <c r="BK892" s="65"/>
      <c r="BL892" s="55"/>
      <c r="BM892"/>
      <c r="BN892"/>
      <c r="BO892"/>
      <c r="BP892"/>
      <c r="BQ892"/>
      <c r="BR892"/>
      <c r="BS892"/>
      <c r="BT892"/>
    </row>
    <row r="893" spans="1:72" ht="15.75">
      <c r="A893" s="202">
        <v>889</v>
      </c>
      <c r="B893" s="68" t="s">
        <v>6378</v>
      </c>
      <c r="C893" s="149" t="s">
        <v>161</v>
      </c>
      <c r="D893" s="149" t="s">
        <v>2751</v>
      </c>
      <c r="E893" s="149" t="s">
        <v>2752</v>
      </c>
      <c r="F893" s="158" t="str">
        <f t="shared" si="148"/>
        <v>Video</v>
      </c>
      <c r="G893" s="187">
        <v>107</v>
      </c>
      <c r="H893" s="150"/>
      <c r="I893" s="184">
        <v>78.05</v>
      </c>
      <c r="J893" s="150"/>
      <c r="K893" s="151">
        <v>92.990000000000009</v>
      </c>
      <c r="L893" s="152">
        <v>84.620900000000006</v>
      </c>
      <c r="M893" s="152">
        <v>92.990000000000009</v>
      </c>
      <c r="N893" s="153" t="s">
        <v>148</v>
      </c>
      <c r="O893" s="154">
        <v>1</v>
      </c>
      <c r="P893" s="153">
        <v>20</v>
      </c>
      <c r="Q893" s="153" t="s">
        <v>147</v>
      </c>
      <c r="R893" s="155">
        <v>15.1</v>
      </c>
      <c r="S893" s="155">
        <v>2.4</v>
      </c>
      <c r="T893" s="155">
        <v>0.3</v>
      </c>
      <c r="U893" s="154" t="s">
        <v>95</v>
      </c>
      <c r="V893" s="153" t="s">
        <v>88</v>
      </c>
      <c r="W893" s="153" t="s">
        <v>627</v>
      </c>
      <c r="X893" s="151" t="s">
        <v>6378</v>
      </c>
      <c r="Y893" s="151" t="s">
        <v>6378</v>
      </c>
      <c r="Z893" s="156">
        <v>6.8900000000000003E-2</v>
      </c>
      <c r="AA893" s="153" t="s">
        <v>943</v>
      </c>
      <c r="AB893" s="153" t="s">
        <v>5241</v>
      </c>
      <c r="AC893" s="153" t="s">
        <v>141</v>
      </c>
      <c r="AD893" s="157" t="s">
        <v>2753</v>
      </c>
      <c r="AE893" s="110">
        <v>0</v>
      </c>
      <c r="AF893" s="110">
        <v>124</v>
      </c>
      <c r="AG893" s="112">
        <f t="shared" si="146"/>
        <v>0</v>
      </c>
      <c r="AH893" s="110">
        <f>SUM(AG$4:AG893)</f>
        <v>29</v>
      </c>
      <c r="AI893" s="112">
        <f t="shared" si="144"/>
        <v>0</v>
      </c>
      <c r="AJ893" s="110">
        <f>COUNTIF(AI$4:AI893,"&gt;0")</f>
        <v>146</v>
      </c>
      <c r="AK893" s="110">
        <v>1</v>
      </c>
      <c r="AL893" s="110">
        <v>150</v>
      </c>
      <c r="AM893" s="172" t="str">
        <f>IF(OR(Table1[[#This Row],[Line total ordered for now]]&gt;0,Table1[[#This Row],[Line total ordered for season]]&gt;0),1,"")</f>
        <v/>
      </c>
      <c r="AN893" s="173">
        <f>COUNTIF(AM$4:AM893,"&gt;0")</f>
        <v>0</v>
      </c>
      <c r="AO893" s="173">
        <f>Table1[[#This Row],[ORDER QUANTITY
to be collected BEFORE 31.3.22]]</f>
        <v>0</v>
      </c>
      <c r="AP893" s="174">
        <f t="shared" si="145"/>
        <v>0</v>
      </c>
      <c r="AQ893" s="174">
        <f>IFERROR(INDEX(Retail!H:H,MATCH($D893,Retail!$D:$D,0)),0)</f>
        <v>0</v>
      </c>
      <c r="AR893" s="174">
        <f>IFERROR(INDEX(Retail!J:J,MATCH($D893,Retail!$D:$D,0)),0)</f>
        <v>0</v>
      </c>
      <c r="AS893" s="174">
        <f>IFERROR(INDEX('NEW2022'!H:H,MATCH($D893,'NEW2022'!D:D,0)),0)</f>
        <v>0</v>
      </c>
      <c r="AT893" s="174">
        <f>IFERROR(INDEX('NEW2022'!J:J,MATCH($D893,'NEW2022'!D:D,0)),0)</f>
        <v>0</v>
      </c>
      <c r="AU893" s="174">
        <f>IFERROR(INDEX('Quiet Items'!H:H,MATCH($D893,'Quiet Items'!D:D,0)),0)</f>
        <v>0</v>
      </c>
      <c r="AV893" s="174">
        <f>IFERROR(INDEX('Quiet Items'!J:J,MATCH($D893,'Quiet Items'!D:D,0)),0)</f>
        <v>0</v>
      </c>
      <c r="AW893" s="174">
        <f>IFERROR(INDEX('1.4G'!H:H,MATCH($D893,'1.4G'!D:D,0)),0)</f>
        <v>0</v>
      </c>
      <c r="AX893" s="174">
        <f>IFERROR(INDEX('1.4G'!J:J,MATCH($D893,'1.4G'!D:D,0)),0)</f>
        <v>0</v>
      </c>
      <c r="AY893" s="174">
        <f t="shared" si="149"/>
        <v>0</v>
      </c>
      <c r="AZ893" s="174">
        <f t="shared" si="150"/>
        <v>0</v>
      </c>
      <c r="BA893" s="175">
        <f>IFERROR(Table1[[#This Row],[Line total ordered for now]]*Table1[[#This Row],[GUARANTEED PRICE
for STOCK orders collected before 31.3.22]],0)</f>
        <v>0</v>
      </c>
      <c r="BB893" s="175">
        <f t="shared" si="147"/>
        <v>0</v>
      </c>
      <c r="BC893" s="176">
        <f>(AZ893+Table1[[#This Row],[Line total ordered for now]])*Z893</f>
        <v>0</v>
      </c>
      <c r="BD893" s="200">
        <v>79.041499999999999</v>
      </c>
      <c r="BE893" s="65"/>
      <c r="BF893" s="65"/>
      <c r="BG893" s="65"/>
      <c r="BH893" s="65"/>
      <c r="BI893" s="65"/>
      <c r="BJ893" s="65"/>
      <c r="BK893" s="65"/>
      <c r="BL893" s="55"/>
      <c r="BM893"/>
      <c r="BN893"/>
      <c r="BO893"/>
      <c r="BP893"/>
      <c r="BQ893"/>
      <c r="BR893"/>
      <c r="BS893"/>
      <c r="BT893"/>
    </row>
    <row r="894" spans="1:72" ht="15.75">
      <c r="A894" s="202">
        <v>890</v>
      </c>
      <c r="B894" s="68" t="s">
        <v>6378</v>
      </c>
      <c r="C894" s="149" t="s">
        <v>161</v>
      </c>
      <c r="D894" s="149" t="s">
        <v>2930</v>
      </c>
      <c r="E894" s="149" t="s">
        <v>2931</v>
      </c>
      <c r="F894" s="158" t="str">
        <f t="shared" si="148"/>
        <v>Video</v>
      </c>
      <c r="G894" s="187">
        <v>44</v>
      </c>
      <c r="H894" s="150"/>
      <c r="I894" s="184">
        <v>78.540000000000006</v>
      </c>
      <c r="J894" s="150"/>
      <c r="K894" s="151">
        <v>85.753655646190708</v>
      </c>
      <c r="L894" s="152">
        <v>80.110800000000012</v>
      </c>
      <c r="M894" s="152">
        <v>85.753655646190708</v>
      </c>
      <c r="N894" s="153" t="s">
        <v>148</v>
      </c>
      <c r="O894" s="154">
        <v>1</v>
      </c>
      <c r="P894" s="153">
        <v>35</v>
      </c>
      <c r="Q894" s="153" t="s">
        <v>147</v>
      </c>
      <c r="R894" s="155">
        <v>15.1</v>
      </c>
      <c r="S894" s="155">
        <v>2.2999999999999998</v>
      </c>
      <c r="T894" s="155">
        <v>0.3</v>
      </c>
      <c r="U894" s="154" t="s">
        <v>94</v>
      </c>
      <c r="V894" s="153" t="s">
        <v>89</v>
      </c>
      <c r="W894" s="153" t="s">
        <v>627</v>
      </c>
      <c r="X894" s="151" t="s">
        <v>6378</v>
      </c>
      <c r="Y894" s="151" t="s">
        <v>6378</v>
      </c>
      <c r="Z894" s="156">
        <v>5.7599999999999998E-2</v>
      </c>
      <c r="AA894" s="153" t="s">
        <v>939</v>
      </c>
      <c r="AB894" s="153" t="s">
        <v>5247</v>
      </c>
      <c r="AC894" s="153" t="s">
        <v>141</v>
      </c>
      <c r="AD894" s="157" t="s">
        <v>2932</v>
      </c>
      <c r="AE894" s="110">
        <v>0</v>
      </c>
      <c r="AF894" s="110">
        <v>124</v>
      </c>
      <c r="AG894" s="112">
        <f t="shared" si="146"/>
        <v>0</v>
      </c>
      <c r="AH894" s="110">
        <f>SUM(AG$4:AG894)</f>
        <v>29</v>
      </c>
      <c r="AI894" s="112">
        <f t="shared" si="144"/>
        <v>0</v>
      </c>
      <c r="AJ894" s="110">
        <f>COUNTIF(AI$4:AI894,"&gt;0")</f>
        <v>146</v>
      </c>
      <c r="AK894" s="110">
        <v>0</v>
      </c>
      <c r="AL894" s="110">
        <v>150</v>
      </c>
      <c r="AM894" s="172" t="str">
        <f>IF(OR(Table1[[#This Row],[Line total ordered for now]]&gt;0,Table1[[#This Row],[Line total ordered for season]]&gt;0),1,"")</f>
        <v/>
      </c>
      <c r="AN894" s="173">
        <f>COUNTIF(AM$4:AM894,"&gt;0")</f>
        <v>0</v>
      </c>
      <c r="AO894" s="173">
        <f>Table1[[#This Row],[ORDER QUANTITY
to be collected BEFORE 31.3.22]]</f>
        <v>0</v>
      </c>
      <c r="AP894" s="174">
        <f t="shared" si="145"/>
        <v>0</v>
      </c>
      <c r="AQ894" s="174">
        <f>IFERROR(INDEX(Retail!H:H,MATCH($D894,Retail!$D:$D,0)),0)</f>
        <v>0</v>
      </c>
      <c r="AR894" s="174">
        <f>IFERROR(INDEX(Retail!J:J,MATCH($D894,Retail!$D:$D,0)),0)</f>
        <v>0</v>
      </c>
      <c r="AS894" s="174">
        <f>IFERROR(INDEX('NEW2022'!H:H,MATCH($D894,'NEW2022'!D:D,0)),0)</f>
        <v>0</v>
      </c>
      <c r="AT894" s="174">
        <f>IFERROR(INDEX('NEW2022'!J:J,MATCH($D894,'NEW2022'!D:D,0)),0)</f>
        <v>0</v>
      </c>
      <c r="AU894" s="174">
        <f>IFERROR(INDEX('Quiet Items'!H:H,MATCH($D894,'Quiet Items'!D:D,0)),0)</f>
        <v>0</v>
      </c>
      <c r="AV894" s="174">
        <f>IFERROR(INDEX('Quiet Items'!J:J,MATCH($D894,'Quiet Items'!D:D,0)),0)</f>
        <v>0</v>
      </c>
      <c r="AW894" s="174">
        <f>IFERROR(INDEX('1.4G'!H:H,MATCH($D894,'1.4G'!D:D,0)),0)</f>
        <v>0</v>
      </c>
      <c r="AX894" s="174">
        <f>IFERROR(INDEX('1.4G'!J:J,MATCH($D894,'1.4G'!D:D,0)),0)</f>
        <v>0</v>
      </c>
      <c r="AY894" s="174">
        <f t="shared" si="149"/>
        <v>0</v>
      </c>
      <c r="AZ894" s="174">
        <f t="shared" si="150"/>
        <v>0</v>
      </c>
      <c r="BA894" s="175">
        <f>IFERROR(Table1[[#This Row],[Line total ordered for now]]*Table1[[#This Row],[GUARANTEED PRICE
for STOCK orders collected before 31.3.22]],0)</f>
        <v>0</v>
      </c>
      <c r="BB894" s="175">
        <f t="shared" si="147"/>
        <v>0</v>
      </c>
      <c r="BC894" s="176">
        <f>(AZ894+Table1[[#This Row],[Line total ordered for now]])*Z894</f>
        <v>0</v>
      </c>
      <c r="BD894" s="200">
        <v>72.890607299262101</v>
      </c>
      <c r="BE894" s="65"/>
      <c r="BF894" s="65"/>
      <c r="BG894" s="65"/>
      <c r="BH894" s="65"/>
      <c r="BI894" s="65"/>
      <c r="BJ894" s="65"/>
      <c r="BK894" s="65"/>
      <c r="BL894" s="55"/>
      <c r="BM894"/>
      <c r="BN894"/>
      <c r="BO894"/>
      <c r="BP894"/>
      <c r="BQ894"/>
      <c r="BR894"/>
      <c r="BS894"/>
      <c r="BT894"/>
    </row>
    <row r="895" spans="1:72" ht="15.75">
      <c r="A895" s="202">
        <v>891</v>
      </c>
      <c r="B895" s="68" t="s">
        <v>6378</v>
      </c>
      <c r="C895" s="149" t="s">
        <v>161</v>
      </c>
      <c r="D895" s="149" t="s">
        <v>3684</v>
      </c>
      <c r="E895" s="149" t="s">
        <v>3685</v>
      </c>
      <c r="F895" s="158" t="str">
        <f t="shared" si="148"/>
        <v>Video</v>
      </c>
      <c r="G895" s="187">
        <v>13</v>
      </c>
      <c r="H895" s="150"/>
      <c r="I895" s="184">
        <v>78.8</v>
      </c>
      <c r="J895" s="150"/>
      <c r="K895" s="151">
        <v>93.88000000000001</v>
      </c>
      <c r="L895" s="152">
        <v>85.430800000000005</v>
      </c>
      <c r="M895" s="152">
        <v>93.88000000000001</v>
      </c>
      <c r="N895" s="153" t="s">
        <v>148</v>
      </c>
      <c r="O895" s="154">
        <v>1</v>
      </c>
      <c r="P895" s="153">
        <v>28</v>
      </c>
      <c r="Q895" s="153" t="s">
        <v>146</v>
      </c>
      <c r="R895" s="155">
        <v>16</v>
      </c>
      <c r="S895" s="155">
        <v>2.1</v>
      </c>
      <c r="T895" s="155">
        <v>0.3</v>
      </c>
      <c r="U895" s="154" t="s">
        <v>95</v>
      </c>
      <c r="V895" s="153" t="s">
        <v>88</v>
      </c>
      <c r="W895" s="153" t="s">
        <v>627</v>
      </c>
      <c r="X895" s="151" t="s">
        <v>6378</v>
      </c>
      <c r="Y895" s="151" t="s">
        <v>6378</v>
      </c>
      <c r="Z895" s="156">
        <v>7.4800000000000005E-2</v>
      </c>
      <c r="AA895" s="153" t="s">
        <v>769</v>
      </c>
      <c r="AB895" s="153" t="s">
        <v>5183</v>
      </c>
      <c r="AC895" s="153" t="s">
        <v>2412</v>
      </c>
      <c r="AD895" s="157" t="s">
        <v>3686</v>
      </c>
      <c r="AE895" s="110">
        <v>1</v>
      </c>
      <c r="AF895" s="110">
        <v>125</v>
      </c>
      <c r="AG895" s="112">
        <f t="shared" si="146"/>
        <v>0</v>
      </c>
      <c r="AH895" s="110">
        <f>SUM(AG$4:AG895)</f>
        <v>29</v>
      </c>
      <c r="AI895" s="112">
        <f t="shared" si="144"/>
        <v>0</v>
      </c>
      <c r="AJ895" s="110">
        <f>COUNTIF(AI$4:AI895,"&gt;0")</f>
        <v>146</v>
      </c>
      <c r="AK895" s="110">
        <v>1</v>
      </c>
      <c r="AL895" s="110">
        <v>151</v>
      </c>
      <c r="AM895" s="172" t="str">
        <f>IF(OR(Table1[[#This Row],[Line total ordered for now]]&gt;0,Table1[[#This Row],[Line total ordered for season]]&gt;0),1,"")</f>
        <v/>
      </c>
      <c r="AN895" s="173">
        <f>COUNTIF(AM$4:AM895,"&gt;0")</f>
        <v>0</v>
      </c>
      <c r="AO895" s="173">
        <f>Table1[[#This Row],[ORDER QUANTITY
to be collected BEFORE 31.3.22]]</f>
        <v>0</v>
      </c>
      <c r="AP895" s="174">
        <f t="shared" si="145"/>
        <v>0</v>
      </c>
      <c r="AQ895" s="174">
        <f>IFERROR(INDEX(Retail!H:H,MATCH($D895,Retail!$D:$D,0)),0)</f>
        <v>0</v>
      </c>
      <c r="AR895" s="174">
        <f>IFERROR(INDEX(Retail!J:J,MATCH($D895,Retail!$D:$D,0)),0)</f>
        <v>0</v>
      </c>
      <c r="AS895" s="174">
        <f>IFERROR(INDEX('NEW2022'!H:H,MATCH($D895,'NEW2022'!D:D,0)),0)</f>
        <v>0</v>
      </c>
      <c r="AT895" s="174">
        <f>IFERROR(INDEX('NEW2022'!J:J,MATCH($D895,'NEW2022'!D:D,0)),0)</f>
        <v>0</v>
      </c>
      <c r="AU895" s="174">
        <f>IFERROR(INDEX('Quiet Items'!H:H,MATCH($D895,'Quiet Items'!D:D,0)),0)</f>
        <v>0</v>
      </c>
      <c r="AV895" s="174">
        <f>IFERROR(INDEX('Quiet Items'!J:J,MATCH($D895,'Quiet Items'!D:D,0)),0)</f>
        <v>0</v>
      </c>
      <c r="AW895" s="174">
        <f>IFERROR(INDEX('1.4G'!H:H,MATCH($D895,'1.4G'!D:D,0)),0)</f>
        <v>0</v>
      </c>
      <c r="AX895" s="174">
        <f>IFERROR(INDEX('1.4G'!J:J,MATCH($D895,'1.4G'!D:D,0)),0)</f>
        <v>0</v>
      </c>
      <c r="AY895" s="174">
        <f t="shared" si="149"/>
        <v>0</v>
      </c>
      <c r="AZ895" s="174">
        <f t="shared" si="150"/>
        <v>0</v>
      </c>
      <c r="BA895" s="175">
        <f>IFERROR(Table1[[#This Row],[Line total ordered for now]]*Table1[[#This Row],[GUARANTEED PRICE
for STOCK orders collected before 31.3.22]],0)</f>
        <v>0</v>
      </c>
      <c r="BB895" s="175">
        <f t="shared" si="147"/>
        <v>0</v>
      </c>
      <c r="BC895" s="176">
        <f>(AZ895+Table1[[#This Row],[Line total ordered for now]])*Z895</f>
        <v>0</v>
      </c>
      <c r="BD895" s="200">
        <v>79.798000000000002</v>
      </c>
      <c r="BE895" s="65"/>
      <c r="BF895" s="65"/>
      <c r="BG895" s="65"/>
      <c r="BH895" s="65"/>
      <c r="BI895" s="65"/>
      <c r="BJ895" s="65"/>
      <c r="BK895" s="65"/>
      <c r="BL895" s="55"/>
      <c r="BM895"/>
      <c r="BN895"/>
      <c r="BO895"/>
      <c r="BP895"/>
      <c r="BQ895"/>
      <c r="BR895"/>
      <c r="BS895"/>
      <c r="BT895"/>
    </row>
    <row r="896" spans="1:72" ht="15.75">
      <c r="A896" s="202">
        <v>892</v>
      </c>
      <c r="B896" s="68" t="s">
        <v>6378</v>
      </c>
      <c r="C896" s="149" t="s">
        <v>161</v>
      </c>
      <c r="D896" s="149" t="s">
        <v>1826</v>
      </c>
      <c r="E896" s="149" t="s">
        <v>1827</v>
      </c>
      <c r="F896" s="158" t="str">
        <f t="shared" si="148"/>
        <v>Video</v>
      </c>
      <c r="G896" s="187">
        <v>5</v>
      </c>
      <c r="H896" s="150"/>
      <c r="I896" s="184">
        <v>83.43</v>
      </c>
      <c r="J896" s="150"/>
      <c r="K896" s="151">
        <v>93.706004690345196</v>
      </c>
      <c r="L896" s="152">
        <v>85.272464268214136</v>
      </c>
      <c r="M896" s="152">
        <v>93.706004690345196</v>
      </c>
      <c r="N896" s="153" t="s">
        <v>148</v>
      </c>
      <c r="O896" s="154">
        <v>1</v>
      </c>
      <c r="P896" s="153">
        <v>23</v>
      </c>
      <c r="Q896" s="153" t="s">
        <v>146</v>
      </c>
      <c r="R896" s="155">
        <v>17</v>
      </c>
      <c r="S896" s="155">
        <v>2</v>
      </c>
      <c r="T896" s="155">
        <v>0.3</v>
      </c>
      <c r="U896" s="154" t="s">
        <v>95</v>
      </c>
      <c r="V896" s="153" t="s">
        <v>88</v>
      </c>
      <c r="W896" s="153" t="s">
        <v>627</v>
      </c>
      <c r="X896" s="151" t="s">
        <v>6378</v>
      </c>
      <c r="Y896" s="151" t="s">
        <v>6378</v>
      </c>
      <c r="Z896" s="156">
        <v>6.8900000000000003E-2</v>
      </c>
      <c r="AA896" s="153" t="s">
        <v>858</v>
      </c>
      <c r="AB896" s="153" t="s">
        <v>5078</v>
      </c>
      <c r="AC896" s="153" t="s">
        <v>4640</v>
      </c>
      <c r="AD896" s="157" t="s">
        <v>1828</v>
      </c>
      <c r="AE896" s="110">
        <v>1</v>
      </c>
      <c r="AF896" s="110">
        <v>126</v>
      </c>
      <c r="AG896" s="112">
        <f t="shared" si="146"/>
        <v>0</v>
      </c>
      <c r="AH896" s="110">
        <f>SUM(AG$4:AG896)</f>
        <v>29</v>
      </c>
      <c r="AI896" s="112">
        <f t="shared" si="144"/>
        <v>0</v>
      </c>
      <c r="AJ896" s="110">
        <f>COUNTIF(AI$4:AI896,"&gt;0")</f>
        <v>146</v>
      </c>
      <c r="AK896" s="110">
        <v>1</v>
      </c>
      <c r="AL896" s="110">
        <v>152</v>
      </c>
      <c r="AM896" s="172" t="str">
        <f>IF(OR(Table1[[#This Row],[Line total ordered for now]]&gt;0,Table1[[#This Row],[Line total ordered for season]]&gt;0),1,"")</f>
        <v/>
      </c>
      <c r="AN896" s="173">
        <f>COUNTIF(AM$4:AM896,"&gt;0")</f>
        <v>0</v>
      </c>
      <c r="AO896" s="173">
        <f>Table1[[#This Row],[ORDER QUANTITY
to be collected BEFORE 31.3.22]]</f>
        <v>0</v>
      </c>
      <c r="AP896" s="174">
        <f t="shared" si="145"/>
        <v>0</v>
      </c>
      <c r="AQ896" s="174">
        <f>IFERROR(INDEX(Retail!H:H,MATCH($D896,Retail!$D:$D,0)),0)</f>
        <v>0</v>
      </c>
      <c r="AR896" s="174">
        <f>IFERROR(INDEX(Retail!J:J,MATCH($D896,Retail!$D:$D,0)),0)</f>
        <v>0</v>
      </c>
      <c r="AS896" s="174">
        <f>IFERROR(INDEX('NEW2022'!H:H,MATCH($D896,'NEW2022'!D:D,0)),0)</f>
        <v>0</v>
      </c>
      <c r="AT896" s="174">
        <f>IFERROR(INDEX('NEW2022'!J:J,MATCH($D896,'NEW2022'!D:D,0)),0)</f>
        <v>0</v>
      </c>
      <c r="AU896" s="174">
        <f>IFERROR(INDEX('Quiet Items'!H:H,MATCH($D896,'Quiet Items'!D:D,0)),0)</f>
        <v>0</v>
      </c>
      <c r="AV896" s="174">
        <f>IFERROR(INDEX('Quiet Items'!J:J,MATCH($D896,'Quiet Items'!D:D,0)),0)</f>
        <v>0</v>
      </c>
      <c r="AW896" s="174">
        <f>IFERROR(INDEX('1.4G'!H:H,MATCH($D896,'1.4G'!D:D,0)),0)</f>
        <v>0</v>
      </c>
      <c r="AX896" s="174">
        <f>IFERROR(INDEX('1.4G'!J:J,MATCH($D896,'1.4G'!D:D,0)),0)</f>
        <v>0</v>
      </c>
      <c r="AY896" s="174">
        <f t="shared" si="149"/>
        <v>0</v>
      </c>
      <c r="AZ896" s="174">
        <f t="shared" si="150"/>
        <v>0</v>
      </c>
      <c r="BA896" s="175">
        <f>IFERROR(Table1[[#This Row],[Line total ordered for now]]*Table1[[#This Row],[GUARANTEED PRICE
for STOCK orders collected before 31.3.22]],0)</f>
        <v>0</v>
      </c>
      <c r="BB896" s="175">
        <f t="shared" si="147"/>
        <v>0</v>
      </c>
      <c r="BC896" s="176">
        <f>(AZ896+Table1[[#This Row],[Line total ordered for now]])*Z896</f>
        <v>0</v>
      </c>
      <c r="BD896" s="200">
        <v>79.650103986793411</v>
      </c>
      <c r="BE896" s="65"/>
      <c r="BF896" s="65"/>
      <c r="BG896" s="65"/>
      <c r="BH896" s="65"/>
      <c r="BI896" s="65"/>
      <c r="BJ896" s="65"/>
      <c r="BK896" s="65"/>
      <c r="BL896" s="55"/>
      <c r="BM896"/>
      <c r="BN896"/>
      <c r="BO896"/>
      <c r="BP896"/>
      <c r="BQ896"/>
      <c r="BR896"/>
      <c r="BS896"/>
      <c r="BT896"/>
    </row>
    <row r="897" spans="1:72" ht="15.75">
      <c r="A897" s="202">
        <v>893</v>
      </c>
      <c r="B897" s="68" t="s">
        <v>6378</v>
      </c>
      <c r="C897" s="149" t="s">
        <v>161</v>
      </c>
      <c r="D897" s="149" t="s">
        <v>1185</v>
      </c>
      <c r="E897" s="149" t="s">
        <v>1186</v>
      </c>
      <c r="F897" s="158" t="str">
        <f t="shared" si="148"/>
        <v>Video</v>
      </c>
      <c r="G897" s="187">
        <v>14</v>
      </c>
      <c r="H897" s="150"/>
      <c r="I897" s="184">
        <v>91.38</v>
      </c>
      <c r="J897" s="150"/>
      <c r="K897" s="151">
        <v>108.87</v>
      </c>
      <c r="L897" s="152">
        <v>99.071700000000007</v>
      </c>
      <c r="M897" s="152">
        <v>108.87</v>
      </c>
      <c r="N897" s="153" t="s">
        <v>148</v>
      </c>
      <c r="O897" s="154">
        <v>1</v>
      </c>
      <c r="P897" s="153">
        <v>34</v>
      </c>
      <c r="Q897" s="153" t="s">
        <v>146</v>
      </c>
      <c r="R897" s="155">
        <v>17</v>
      </c>
      <c r="S897" s="155">
        <v>2.7</v>
      </c>
      <c r="T897" s="155">
        <v>0.3</v>
      </c>
      <c r="U897" s="154" t="s">
        <v>94</v>
      </c>
      <c r="V897" s="153" t="s">
        <v>89</v>
      </c>
      <c r="W897" s="153" t="s">
        <v>627</v>
      </c>
      <c r="X897" s="151" t="s">
        <v>6378</v>
      </c>
      <c r="Y897" s="151" t="s">
        <v>6378</v>
      </c>
      <c r="Z897" s="156">
        <v>5.9700000000000003E-2</v>
      </c>
      <c r="AA897" s="153" t="s">
        <v>858</v>
      </c>
      <c r="AB897" s="153" t="s">
        <v>5124</v>
      </c>
      <c r="AC897" s="153" t="s">
        <v>149</v>
      </c>
      <c r="AD897" s="157" t="s">
        <v>1187</v>
      </c>
      <c r="AE897" s="110">
        <v>1</v>
      </c>
      <c r="AF897" s="110">
        <v>127</v>
      </c>
      <c r="AG897" s="112">
        <f t="shared" si="146"/>
        <v>0</v>
      </c>
      <c r="AH897" s="110">
        <f>SUM(AG$4:AG897)</f>
        <v>29</v>
      </c>
      <c r="AI897" s="112">
        <f t="shared" si="144"/>
        <v>0</v>
      </c>
      <c r="AJ897" s="110">
        <f>COUNTIF(AI$4:AI897,"&gt;0")</f>
        <v>146</v>
      </c>
      <c r="AK897" s="110">
        <v>0</v>
      </c>
      <c r="AL897" s="110">
        <v>152</v>
      </c>
      <c r="AM897" s="172" t="str">
        <f>IF(OR(Table1[[#This Row],[Line total ordered for now]]&gt;0,Table1[[#This Row],[Line total ordered for season]]&gt;0),1,"")</f>
        <v/>
      </c>
      <c r="AN897" s="173">
        <f>COUNTIF(AM$4:AM897,"&gt;0")</f>
        <v>0</v>
      </c>
      <c r="AO897" s="173">
        <f>Table1[[#This Row],[ORDER QUANTITY
to be collected BEFORE 31.3.22]]</f>
        <v>0</v>
      </c>
      <c r="AP897" s="174">
        <f t="shared" si="145"/>
        <v>0</v>
      </c>
      <c r="AQ897" s="174">
        <f>IFERROR(INDEX(Retail!H:H,MATCH($D897,Retail!$D:$D,0)),0)</f>
        <v>0</v>
      </c>
      <c r="AR897" s="174">
        <f>IFERROR(INDEX(Retail!J:J,MATCH($D897,Retail!$D:$D,0)),0)</f>
        <v>0</v>
      </c>
      <c r="AS897" s="174">
        <f>IFERROR(INDEX('NEW2022'!H:H,MATCH($D897,'NEW2022'!D:D,0)),0)</f>
        <v>0</v>
      </c>
      <c r="AT897" s="174">
        <f>IFERROR(INDEX('NEW2022'!J:J,MATCH($D897,'NEW2022'!D:D,0)),0)</f>
        <v>0</v>
      </c>
      <c r="AU897" s="174">
        <f>IFERROR(INDEX('Quiet Items'!H:H,MATCH($D897,'Quiet Items'!D:D,0)),0)</f>
        <v>0</v>
      </c>
      <c r="AV897" s="174">
        <f>IFERROR(INDEX('Quiet Items'!J:J,MATCH($D897,'Quiet Items'!D:D,0)),0)</f>
        <v>0</v>
      </c>
      <c r="AW897" s="174">
        <f>IFERROR(INDEX('1.4G'!H:H,MATCH($D897,'1.4G'!D:D,0)),0)</f>
        <v>0</v>
      </c>
      <c r="AX897" s="174">
        <f>IFERROR(INDEX('1.4G'!J:J,MATCH($D897,'1.4G'!D:D,0)),0)</f>
        <v>0</v>
      </c>
      <c r="AY897" s="174">
        <f t="shared" si="149"/>
        <v>0</v>
      </c>
      <c r="AZ897" s="174">
        <f t="shared" si="150"/>
        <v>0</v>
      </c>
      <c r="BA897" s="175">
        <f>IFERROR(Table1[[#This Row],[Line total ordered for now]]*Table1[[#This Row],[GUARANTEED PRICE
for STOCK orders collected before 31.3.22]],0)</f>
        <v>0</v>
      </c>
      <c r="BB897" s="175">
        <f t="shared" si="147"/>
        <v>0</v>
      </c>
      <c r="BC897" s="176">
        <f>(AZ897+Table1[[#This Row],[Line total ordered for now]])*Z897</f>
        <v>0</v>
      </c>
      <c r="BD897" s="200">
        <v>92.539500000000004</v>
      </c>
      <c r="BE897" s="65"/>
      <c r="BF897" s="65"/>
      <c r="BG897" s="65"/>
      <c r="BH897" s="65"/>
      <c r="BI897" s="65"/>
      <c r="BJ897" s="65"/>
      <c r="BK897" s="65"/>
      <c r="BL897" s="55"/>
      <c r="BM897"/>
      <c r="BN897"/>
      <c r="BO897"/>
      <c r="BP897"/>
      <c r="BQ897"/>
      <c r="BR897"/>
      <c r="BS897"/>
      <c r="BT897"/>
    </row>
    <row r="898" spans="1:72" ht="15.75">
      <c r="A898" s="202">
        <v>894</v>
      </c>
      <c r="B898" s="68" t="s">
        <v>6378</v>
      </c>
      <c r="C898" s="149" t="s">
        <v>161</v>
      </c>
      <c r="D898" s="149" t="s">
        <v>4093</v>
      </c>
      <c r="E898" s="149" t="s">
        <v>4094</v>
      </c>
      <c r="F898" s="158" t="str">
        <f t="shared" si="148"/>
        <v>Video</v>
      </c>
      <c r="G898" s="187">
        <v>29</v>
      </c>
      <c r="H898" s="150"/>
      <c r="I898" s="184">
        <v>64.34</v>
      </c>
      <c r="J898" s="150"/>
      <c r="K898" s="151">
        <v>76.660000000000011</v>
      </c>
      <c r="L898" s="152">
        <v>69.760600000000011</v>
      </c>
      <c r="M898" s="152">
        <v>76.660000000000011</v>
      </c>
      <c r="N898" s="153" t="s">
        <v>148</v>
      </c>
      <c r="O898" s="154">
        <v>1</v>
      </c>
      <c r="P898" s="153">
        <v>60</v>
      </c>
      <c r="Q898" s="153" t="s">
        <v>147</v>
      </c>
      <c r="R898" s="155">
        <v>15</v>
      </c>
      <c r="S898" s="155">
        <v>1.94</v>
      </c>
      <c r="T898" s="155">
        <v>0.3</v>
      </c>
      <c r="U898" s="154" t="s">
        <v>94</v>
      </c>
      <c r="V898" s="153" t="s">
        <v>89</v>
      </c>
      <c r="W898" s="153" t="s">
        <v>627</v>
      </c>
      <c r="X898" s="151" t="s">
        <v>6378</v>
      </c>
      <c r="Y898" s="151" t="s">
        <v>6378</v>
      </c>
      <c r="Z898" s="156">
        <v>4.2500000000000003E-2</v>
      </c>
      <c r="AA898" s="153" t="s">
        <v>624</v>
      </c>
      <c r="AB898" s="153" t="s">
        <v>5192</v>
      </c>
      <c r="AC898" s="153" t="s">
        <v>2412</v>
      </c>
      <c r="AD898" s="157" t="s">
        <v>4095</v>
      </c>
      <c r="AE898" s="110">
        <v>0</v>
      </c>
      <c r="AF898" s="110">
        <v>127</v>
      </c>
      <c r="AG898" s="112">
        <f t="shared" si="146"/>
        <v>0</v>
      </c>
      <c r="AH898" s="110">
        <f>SUM(AG$4:AG898)</f>
        <v>29</v>
      </c>
      <c r="AI898" s="112">
        <f t="shared" si="144"/>
        <v>0</v>
      </c>
      <c r="AJ898" s="110">
        <f>COUNTIF(AI$4:AI898,"&gt;0")</f>
        <v>146</v>
      </c>
      <c r="AK898" s="110">
        <v>0</v>
      </c>
      <c r="AL898" s="110">
        <v>152</v>
      </c>
      <c r="AM898" s="172" t="str">
        <f>IF(OR(Table1[[#This Row],[Line total ordered for now]]&gt;0,Table1[[#This Row],[Line total ordered for season]]&gt;0),1,"")</f>
        <v/>
      </c>
      <c r="AN898" s="173">
        <f>COUNTIF(AM$4:AM898,"&gt;0")</f>
        <v>0</v>
      </c>
      <c r="AO898" s="173">
        <f>Table1[[#This Row],[ORDER QUANTITY
to be collected BEFORE 31.3.22]]</f>
        <v>0</v>
      </c>
      <c r="AP898" s="174">
        <f t="shared" si="145"/>
        <v>0</v>
      </c>
      <c r="AQ898" s="174">
        <f>IFERROR(INDEX(Retail!H:H,MATCH($D898,Retail!$D:$D,0)),0)</f>
        <v>0</v>
      </c>
      <c r="AR898" s="174">
        <f>IFERROR(INDEX(Retail!J:J,MATCH($D898,Retail!$D:$D,0)),0)</f>
        <v>0</v>
      </c>
      <c r="AS898" s="174">
        <f>IFERROR(INDEX('NEW2022'!H:H,MATCH($D898,'NEW2022'!D:D,0)),0)</f>
        <v>0</v>
      </c>
      <c r="AT898" s="174">
        <f>IFERROR(INDEX('NEW2022'!J:J,MATCH($D898,'NEW2022'!D:D,0)),0)</f>
        <v>0</v>
      </c>
      <c r="AU898" s="174">
        <f>IFERROR(INDEX('Quiet Items'!H:H,MATCH($D898,'Quiet Items'!D:D,0)),0)</f>
        <v>0</v>
      </c>
      <c r="AV898" s="174">
        <f>IFERROR(INDEX('Quiet Items'!J:J,MATCH($D898,'Quiet Items'!D:D,0)),0)</f>
        <v>0</v>
      </c>
      <c r="AW898" s="174">
        <f>IFERROR(INDEX('1.4G'!H:H,MATCH($D898,'1.4G'!D:D,0)),0)</f>
        <v>0</v>
      </c>
      <c r="AX898" s="174">
        <f>IFERROR(INDEX('1.4G'!J:J,MATCH($D898,'1.4G'!D:D,0)),0)</f>
        <v>0</v>
      </c>
      <c r="AY898" s="174">
        <f t="shared" si="149"/>
        <v>0</v>
      </c>
      <c r="AZ898" s="174">
        <f t="shared" si="150"/>
        <v>0</v>
      </c>
      <c r="BA898" s="175">
        <f>IFERROR(Table1[[#This Row],[Line total ordered for now]]*Table1[[#This Row],[GUARANTEED PRICE
for STOCK orders collected before 31.3.22]],0)</f>
        <v>0</v>
      </c>
      <c r="BB898" s="175">
        <f t="shared" si="147"/>
        <v>0</v>
      </c>
      <c r="BC898" s="176">
        <f>(AZ898+Table1[[#This Row],[Line total ordered for now]])*Z898</f>
        <v>0</v>
      </c>
      <c r="BD898" s="200">
        <v>65.161000000000001</v>
      </c>
      <c r="BE898" s="65"/>
      <c r="BF898" s="65"/>
      <c r="BG898" s="65"/>
      <c r="BH898" s="65"/>
      <c r="BI898" s="65"/>
      <c r="BJ898" s="65"/>
      <c r="BK898" s="65"/>
      <c r="BL898" s="55"/>
      <c r="BM898"/>
      <c r="BN898"/>
      <c r="BO898"/>
      <c r="BP898"/>
      <c r="BQ898"/>
      <c r="BR898"/>
      <c r="BS898"/>
      <c r="BT898"/>
    </row>
    <row r="899" spans="1:72" ht="15.75">
      <c r="A899" s="202">
        <v>895</v>
      </c>
      <c r="B899" s="68" t="s">
        <v>6378</v>
      </c>
      <c r="C899" s="149" t="s">
        <v>161</v>
      </c>
      <c r="D899" s="149" t="s">
        <v>3934</v>
      </c>
      <c r="E899" s="149" t="s">
        <v>3935</v>
      </c>
      <c r="F899" s="158" t="str">
        <f t="shared" si="148"/>
        <v>Video</v>
      </c>
      <c r="G899" s="187">
        <v>46</v>
      </c>
      <c r="H899" s="150"/>
      <c r="I899" s="184">
        <v>85.67</v>
      </c>
      <c r="J899" s="150"/>
      <c r="K899" s="151">
        <v>102.07000000000001</v>
      </c>
      <c r="L899" s="152">
        <v>92.883700000000005</v>
      </c>
      <c r="M899" s="152">
        <v>102.07000000000001</v>
      </c>
      <c r="N899" s="153" t="s">
        <v>148</v>
      </c>
      <c r="O899" s="154">
        <v>1</v>
      </c>
      <c r="P899" s="153">
        <v>15</v>
      </c>
      <c r="Q899" s="153" t="s">
        <v>146</v>
      </c>
      <c r="R899" s="155">
        <v>15</v>
      </c>
      <c r="S899" s="155">
        <v>2.7</v>
      </c>
      <c r="T899" s="155">
        <v>0.3</v>
      </c>
      <c r="U899" s="154" t="s">
        <v>95</v>
      </c>
      <c r="V899" s="153" t="s">
        <v>88</v>
      </c>
      <c r="W899" s="153" t="s">
        <v>627</v>
      </c>
      <c r="X899" s="151" t="s">
        <v>6378</v>
      </c>
      <c r="Y899" s="151" t="s">
        <v>6378</v>
      </c>
      <c r="Z899" s="156">
        <v>6.8900000000000003E-2</v>
      </c>
      <c r="AA899" s="153" t="s">
        <v>769</v>
      </c>
      <c r="AB899" s="153" t="s">
        <v>5187</v>
      </c>
      <c r="AC899" s="153" t="s">
        <v>2412</v>
      </c>
      <c r="AD899" s="157" t="s">
        <v>3936</v>
      </c>
      <c r="AE899" s="110">
        <v>1</v>
      </c>
      <c r="AF899" s="110">
        <v>128</v>
      </c>
      <c r="AG899" s="112">
        <f t="shared" si="146"/>
        <v>0</v>
      </c>
      <c r="AH899" s="110">
        <f>SUM(AG$4:AG899)</f>
        <v>29</v>
      </c>
      <c r="AI899" s="112">
        <f t="shared" si="144"/>
        <v>0</v>
      </c>
      <c r="AJ899" s="110">
        <f>COUNTIF(AI$4:AI899,"&gt;0")</f>
        <v>146</v>
      </c>
      <c r="AK899" s="110">
        <v>1</v>
      </c>
      <c r="AL899" s="110">
        <v>153</v>
      </c>
      <c r="AM899" s="172" t="str">
        <f>IF(OR(Table1[[#This Row],[Line total ordered for now]]&gt;0,Table1[[#This Row],[Line total ordered for season]]&gt;0),1,"")</f>
        <v/>
      </c>
      <c r="AN899" s="173">
        <f>COUNTIF(AM$4:AM899,"&gt;0")</f>
        <v>0</v>
      </c>
      <c r="AO899" s="173">
        <f>Table1[[#This Row],[ORDER QUANTITY
to be collected BEFORE 31.3.22]]</f>
        <v>0</v>
      </c>
      <c r="AP899" s="174">
        <f t="shared" si="145"/>
        <v>0</v>
      </c>
      <c r="AQ899" s="174">
        <f>IFERROR(INDEX(Retail!H:H,MATCH($D899,Retail!$D:$D,0)),0)</f>
        <v>0</v>
      </c>
      <c r="AR899" s="174">
        <f>IFERROR(INDEX(Retail!J:J,MATCH($D899,Retail!$D:$D,0)),0)</f>
        <v>0</v>
      </c>
      <c r="AS899" s="174">
        <f>IFERROR(INDEX('NEW2022'!H:H,MATCH($D899,'NEW2022'!D:D,0)),0)</f>
        <v>0</v>
      </c>
      <c r="AT899" s="174">
        <f>IFERROR(INDEX('NEW2022'!J:J,MATCH($D899,'NEW2022'!D:D,0)),0)</f>
        <v>0</v>
      </c>
      <c r="AU899" s="174">
        <f>IFERROR(INDEX('Quiet Items'!H:H,MATCH($D899,'Quiet Items'!D:D,0)),0)</f>
        <v>0</v>
      </c>
      <c r="AV899" s="174">
        <f>IFERROR(INDEX('Quiet Items'!J:J,MATCH($D899,'Quiet Items'!D:D,0)),0)</f>
        <v>0</v>
      </c>
      <c r="AW899" s="174">
        <f>IFERROR(INDEX('1.4G'!H:H,MATCH($D899,'1.4G'!D:D,0)),0)</f>
        <v>0</v>
      </c>
      <c r="AX899" s="174">
        <f>IFERROR(INDEX('1.4G'!J:J,MATCH($D899,'1.4G'!D:D,0)),0)</f>
        <v>0</v>
      </c>
      <c r="AY899" s="174">
        <f t="shared" si="149"/>
        <v>0</v>
      </c>
      <c r="AZ899" s="174">
        <f t="shared" si="150"/>
        <v>0</v>
      </c>
      <c r="BA899" s="175">
        <f>IFERROR(Table1[[#This Row],[Line total ordered for now]]*Table1[[#This Row],[GUARANTEED PRICE
for STOCK orders collected before 31.3.22]],0)</f>
        <v>0</v>
      </c>
      <c r="BB899" s="175">
        <f t="shared" si="147"/>
        <v>0</v>
      </c>
      <c r="BC899" s="176">
        <f>(AZ899+Table1[[#This Row],[Line total ordered for now]])*Z899</f>
        <v>0</v>
      </c>
      <c r="BD899" s="200">
        <v>86.759500000000003</v>
      </c>
      <c r="BE899" s="65"/>
      <c r="BF899" s="65"/>
      <c r="BG899" s="65"/>
      <c r="BH899" s="65"/>
      <c r="BI899" s="65"/>
      <c r="BJ899" s="65"/>
      <c r="BK899" s="65"/>
      <c r="BL899" s="55"/>
      <c r="BM899"/>
      <c r="BN899"/>
      <c r="BO899"/>
      <c r="BP899"/>
      <c r="BQ899"/>
      <c r="BR899"/>
      <c r="BS899"/>
      <c r="BT899"/>
    </row>
    <row r="900" spans="1:72" ht="15.75">
      <c r="A900" s="202">
        <v>896</v>
      </c>
      <c r="B900" s="68" t="s">
        <v>6378</v>
      </c>
      <c r="C900" s="149" t="s">
        <v>161</v>
      </c>
      <c r="D900" s="149" t="s">
        <v>3002</v>
      </c>
      <c r="E900" s="149" t="s">
        <v>3003</v>
      </c>
      <c r="F900" s="158" t="str">
        <f t="shared" si="148"/>
        <v>Video</v>
      </c>
      <c r="G900" s="187">
        <v>0</v>
      </c>
      <c r="H900" s="150"/>
      <c r="I900" s="184">
        <v>73.13</v>
      </c>
      <c r="J900" s="150"/>
      <c r="K900" s="151">
        <v>86.296778432651024</v>
      </c>
      <c r="L900" s="152">
        <v>78.530068373712439</v>
      </c>
      <c r="M900" s="152">
        <v>86.296778432651024</v>
      </c>
      <c r="N900" s="153" t="s">
        <v>148</v>
      </c>
      <c r="O900" s="154">
        <v>1</v>
      </c>
      <c r="P900" s="153">
        <v>34</v>
      </c>
      <c r="Q900" s="153" t="s">
        <v>147</v>
      </c>
      <c r="R900" s="155">
        <v>16.5</v>
      </c>
      <c r="S900" s="155">
        <v>2.25</v>
      </c>
      <c r="T900" s="155">
        <v>0.3</v>
      </c>
      <c r="U900" s="154" t="s">
        <v>94</v>
      </c>
      <c r="V900" s="153" t="s">
        <v>89</v>
      </c>
      <c r="W900" s="153" t="s">
        <v>627</v>
      </c>
      <c r="X900" s="151" t="s">
        <v>6378</v>
      </c>
      <c r="Y900" s="151" t="s">
        <v>6378</v>
      </c>
      <c r="Z900" s="156">
        <v>5.8999999999999997E-2</v>
      </c>
      <c r="AA900" s="153" t="s">
        <v>624</v>
      </c>
      <c r="AB900" s="153" t="s">
        <v>5921</v>
      </c>
      <c r="AC900" s="153" t="s">
        <v>164</v>
      </c>
      <c r="AD900" s="157" t="s">
        <v>3004</v>
      </c>
      <c r="AE900" s="110">
        <v>0</v>
      </c>
      <c r="AF900" s="110">
        <v>128</v>
      </c>
      <c r="AG900" s="112">
        <f t="shared" si="146"/>
        <v>0</v>
      </c>
      <c r="AH900" s="110">
        <f>SUM(AG$4:AG900)</f>
        <v>29</v>
      </c>
      <c r="AI900" s="112">
        <f t="shared" ref="AI900:AI963" si="151">IF(RIGHT(E900,6)="retail",1,0)</f>
        <v>0</v>
      </c>
      <c r="AJ900" s="110">
        <f>COUNTIF(AI$4:AI900,"&gt;0")</f>
        <v>146</v>
      </c>
      <c r="AK900" s="110">
        <v>0</v>
      </c>
      <c r="AL900" s="110">
        <v>153</v>
      </c>
      <c r="AM900" s="172" t="str">
        <f>IF(OR(Table1[[#This Row],[Line total ordered for now]]&gt;0,Table1[[#This Row],[Line total ordered for season]]&gt;0),1,"")</f>
        <v/>
      </c>
      <c r="AN900" s="173">
        <f>COUNTIF(AM$4:AM900,"&gt;0")</f>
        <v>0</v>
      </c>
      <c r="AO900" s="173">
        <f>Table1[[#This Row],[ORDER QUANTITY
to be collected BEFORE 31.3.22]]</f>
        <v>0</v>
      </c>
      <c r="AP900" s="174">
        <f t="shared" ref="AP900:AP963" si="152">J900</f>
        <v>0</v>
      </c>
      <c r="AQ900" s="174">
        <f>IFERROR(INDEX(Retail!H:H,MATCH($D900,Retail!$D:$D,0)),0)</f>
        <v>0</v>
      </c>
      <c r="AR900" s="174">
        <f>IFERROR(INDEX(Retail!J:J,MATCH($D900,Retail!$D:$D,0)),0)</f>
        <v>0</v>
      </c>
      <c r="AS900" s="174">
        <f>IFERROR(INDEX('NEW2022'!H:H,MATCH($D900,'NEW2022'!D:D,0)),0)</f>
        <v>0</v>
      </c>
      <c r="AT900" s="174">
        <f>IFERROR(INDEX('NEW2022'!J:J,MATCH($D900,'NEW2022'!D:D,0)),0)</f>
        <v>0</v>
      </c>
      <c r="AU900" s="174">
        <f>IFERROR(INDEX('Quiet Items'!H:H,MATCH($D900,'Quiet Items'!D:D,0)),0)</f>
        <v>0</v>
      </c>
      <c r="AV900" s="174">
        <f>IFERROR(INDEX('Quiet Items'!J:J,MATCH($D900,'Quiet Items'!D:D,0)),0)</f>
        <v>0</v>
      </c>
      <c r="AW900" s="174">
        <f>IFERROR(INDEX('1.4G'!H:H,MATCH($D900,'1.4G'!D:D,0)),0)</f>
        <v>0</v>
      </c>
      <c r="AX900" s="174">
        <f>IFERROR(INDEX('1.4G'!J:J,MATCH($D900,'1.4G'!D:D,0)),0)</f>
        <v>0</v>
      </c>
      <c r="AY900" s="174">
        <f t="shared" si="149"/>
        <v>0</v>
      </c>
      <c r="AZ900" s="174">
        <f t="shared" si="150"/>
        <v>0</v>
      </c>
      <c r="BA900" s="175">
        <f>IFERROR(Table1[[#This Row],[Line total ordered for now]]*Table1[[#This Row],[GUARANTEED PRICE
for STOCK orders collected before 31.3.22]],0)</f>
        <v>0</v>
      </c>
      <c r="BB900" s="175">
        <f t="shared" si="147"/>
        <v>0</v>
      </c>
      <c r="BC900" s="176">
        <f>(AZ900+Table1[[#This Row],[Line total ordered for now]])*Z900</f>
        <v>0</v>
      </c>
      <c r="BD900" s="200">
        <v>73.352261667753368</v>
      </c>
      <c r="BE900" s="65"/>
      <c r="BF900" s="65"/>
      <c r="BG900" s="65"/>
      <c r="BH900" s="65"/>
      <c r="BI900" s="65"/>
      <c r="BJ900" s="65"/>
      <c r="BK900" s="65"/>
      <c r="BL900" s="55"/>
      <c r="BM900"/>
      <c r="BN900"/>
      <c r="BO900"/>
      <c r="BP900"/>
      <c r="BQ900"/>
      <c r="BR900"/>
      <c r="BS900"/>
      <c r="BT900"/>
    </row>
    <row r="901" spans="1:72" ht="15.75">
      <c r="A901" s="202">
        <v>897</v>
      </c>
      <c r="B901" s="68" t="s">
        <v>6378</v>
      </c>
      <c r="C901" s="149" t="s">
        <v>161</v>
      </c>
      <c r="D901" s="149" t="s">
        <v>796</v>
      </c>
      <c r="E901" s="149" t="s">
        <v>797</v>
      </c>
      <c r="F901" s="158" t="str">
        <f t="shared" si="148"/>
        <v>Video</v>
      </c>
      <c r="G901" s="187">
        <v>0</v>
      </c>
      <c r="H901" s="150"/>
      <c r="I901" s="184">
        <v>74.239999999999995</v>
      </c>
      <c r="J901" s="150"/>
      <c r="K901" s="151">
        <v>82.905905517062536</v>
      </c>
      <c r="L901" s="152">
        <v>75.444374020526908</v>
      </c>
      <c r="M901" s="152">
        <v>82.905905517062536</v>
      </c>
      <c r="N901" s="153" t="s">
        <v>148</v>
      </c>
      <c r="O901" s="154">
        <v>1</v>
      </c>
      <c r="P901" s="153">
        <v>25</v>
      </c>
      <c r="Q901" s="153" t="s">
        <v>146</v>
      </c>
      <c r="R901" s="155">
        <v>15</v>
      </c>
      <c r="S901" s="155">
        <v>1.96</v>
      </c>
      <c r="T901" s="155">
        <v>0.3</v>
      </c>
      <c r="U901" s="154" t="s">
        <v>95</v>
      </c>
      <c r="V901" s="153" t="s">
        <v>88</v>
      </c>
      <c r="W901" s="153" t="s">
        <v>627</v>
      </c>
      <c r="X901" s="151" t="s">
        <v>6378</v>
      </c>
      <c r="Y901" s="151" t="s">
        <v>6378</v>
      </c>
      <c r="Z901" s="156">
        <v>5.7599999999999998E-2</v>
      </c>
      <c r="AA901" s="153" t="s">
        <v>793</v>
      </c>
      <c r="AB901" s="153" t="s">
        <v>5025</v>
      </c>
      <c r="AC901" s="153" t="s">
        <v>164</v>
      </c>
      <c r="AD901" s="157" t="s">
        <v>798</v>
      </c>
      <c r="AE901" s="110">
        <v>1</v>
      </c>
      <c r="AF901" s="110">
        <v>129</v>
      </c>
      <c r="AG901" s="112">
        <f t="shared" ref="AG901:AG964" si="153">IF(OR(B901="NEW2021",B901="NEW2022"),1,0)</f>
        <v>0</v>
      </c>
      <c r="AH901" s="110">
        <f>SUM(AG$4:AG901)</f>
        <v>29</v>
      </c>
      <c r="AI901" s="112">
        <f t="shared" si="151"/>
        <v>0</v>
      </c>
      <c r="AJ901" s="110">
        <f>COUNTIF(AI$4:AI901,"&gt;0")</f>
        <v>146</v>
      </c>
      <c r="AK901" s="110">
        <v>1</v>
      </c>
      <c r="AL901" s="110">
        <v>154</v>
      </c>
      <c r="AM901" s="172" t="str">
        <f>IF(OR(Table1[[#This Row],[Line total ordered for now]]&gt;0,Table1[[#This Row],[Line total ordered for season]]&gt;0),1,"")</f>
        <v/>
      </c>
      <c r="AN901" s="173">
        <f>COUNTIF(AM$4:AM901,"&gt;0")</f>
        <v>0</v>
      </c>
      <c r="AO901" s="173">
        <f>Table1[[#This Row],[ORDER QUANTITY
to be collected BEFORE 31.3.22]]</f>
        <v>0</v>
      </c>
      <c r="AP901" s="174">
        <f t="shared" si="152"/>
        <v>0</v>
      </c>
      <c r="AQ901" s="174">
        <f>IFERROR(INDEX(Retail!H:H,MATCH($D901,Retail!$D:$D,0)),0)</f>
        <v>0</v>
      </c>
      <c r="AR901" s="174">
        <f>IFERROR(INDEX(Retail!J:J,MATCH($D901,Retail!$D:$D,0)),0)</f>
        <v>0</v>
      </c>
      <c r="AS901" s="174">
        <f>IFERROR(INDEX('NEW2022'!H:H,MATCH($D901,'NEW2022'!D:D,0)),0)</f>
        <v>0</v>
      </c>
      <c r="AT901" s="174">
        <f>IFERROR(INDEX('NEW2022'!J:J,MATCH($D901,'NEW2022'!D:D,0)),0)</f>
        <v>0</v>
      </c>
      <c r="AU901" s="174">
        <f>IFERROR(INDEX('Quiet Items'!H:H,MATCH($D901,'Quiet Items'!D:D,0)),0)</f>
        <v>0</v>
      </c>
      <c r="AV901" s="174">
        <f>IFERROR(INDEX('Quiet Items'!J:J,MATCH($D901,'Quiet Items'!D:D,0)),0)</f>
        <v>0</v>
      </c>
      <c r="AW901" s="174">
        <f>IFERROR(INDEX('1.4G'!H:H,MATCH($D901,'1.4G'!D:D,0)),0)</f>
        <v>0</v>
      </c>
      <c r="AX901" s="174">
        <f>IFERROR(INDEX('1.4G'!J:J,MATCH($D901,'1.4G'!D:D,0)),0)</f>
        <v>0</v>
      </c>
      <c r="AY901" s="174">
        <f t="shared" si="149"/>
        <v>0</v>
      </c>
      <c r="AZ901" s="174">
        <f t="shared" si="150"/>
        <v>0</v>
      </c>
      <c r="BA901" s="175">
        <f>IFERROR(Table1[[#This Row],[Line total ordered for now]]*Table1[[#This Row],[GUARANTEED PRICE
for STOCK orders collected before 31.3.22]],0)</f>
        <v>0</v>
      </c>
      <c r="BB901" s="175">
        <f t="shared" ref="BB901:BB964" si="154">AZ901*L901</f>
        <v>0</v>
      </c>
      <c r="BC901" s="176">
        <f>(AZ901+Table1[[#This Row],[Line total ordered for now]])*Z901</f>
        <v>0</v>
      </c>
      <c r="BD901" s="200">
        <v>70.470019689503147</v>
      </c>
      <c r="BE901" s="65"/>
      <c r="BF901" s="65"/>
      <c r="BG901" s="65"/>
      <c r="BH901" s="65"/>
      <c r="BI901" s="65"/>
      <c r="BJ901" s="65"/>
      <c r="BK901" s="65"/>
      <c r="BL901" s="55"/>
      <c r="BM901"/>
      <c r="BN901"/>
      <c r="BO901"/>
      <c r="BP901"/>
      <c r="BQ901"/>
      <c r="BR901"/>
      <c r="BS901"/>
      <c r="BT901"/>
    </row>
    <row r="902" spans="1:72" ht="15.75">
      <c r="A902" s="202">
        <v>898</v>
      </c>
      <c r="B902" s="68" t="s">
        <v>6378</v>
      </c>
      <c r="C902" s="149" t="s">
        <v>161</v>
      </c>
      <c r="D902" s="149" t="s">
        <v>3901</v>
      </c>
      <c r="E902" s="149" t="s">
        <v>3902</v>
      </c>
      <c r="F902" s="158" t="str">
        <f t="shared" si="148"/>
        <v>Video</v>
      </c>
      <c r="G902" s="187">
        <v>0</v>
      </c>
      <c r="H902" s="150"/>
      <c r="I902" s="184">
        <v>59.7</v>
      </c>
      <c r="J902" s="150"/>
      <c r="K902" s="151">
        <v>39.158966107227549</v>
      </c>
      <c r="L902" s="152">
        <v>71.269318315154138</v>
      </c>
      <c r="M902" s="152">
        <v>78.317932214455098</v>
      </c>
      <c r="N902" s="153" t="s">
        <v>150</v>
      </c>
      <c r="O902" s="154">
        <v>2</v>
      </c>
      <c r="P902" s="153">
        <v>24</v>
      </c>
      <c r="Q902" s="153" t="s">
        <v>147</v>
      </c>
      <c r="R902" s="155">
        <v>12</v>
      </c>
      <c r="S902" s="155">
        <v>1.8</v>
      </c>
      <c r="T902" s="155">
        <v>0.3</v>
      </c>
      <c r="U902" s="154" t="s">
        <v>95</v>
      </c>
      <c r="V902" s="153" t="s">
        <v>88</v>
      </c>
      <c r="W902" s="153" t="s">
        <v>627</v>
      </c>
      <c r="X902" s="151" t="s">
        <v>6378</v>
      </c>
      <c r="Y902" s="151" t="s">
        <v>6378</v>
      </c>
      <c r="Z902" s="156">
        <v>0.04</v>
      </c>
      <c r="AA902" s="153" t="s">
        <v>3903</v>
      </c>
      <c r="AB902" s="153" t="s">
        <v>5746</v>
      </c>
      <c r="AC902" s="153" t="s">
        <v>2412</v>
      </c>
      <c r="AD902" s="157" t="s">
        <v>3904</v>
      </c>
      <c r="AE902" s="110">
        <v>0</v>
      </c>
      <c r="AF902" s="110">
        <v>129</v>
      </c>
      <c r="AG902" s="112">
        <f t="shared" si="153"/>
        <v>0</v>
      </c>
      <c r="AH902" s="110">
        <f>SUM(AG$4:AG902)</f>
        <v>29</v>
      </c>
      <c r="AI902" s="112">
        <f t="shared" si="151"/>
        <v>0</v>
      </c>
      <c r="AJ902" s="110">
        <f>COUNTIF(AI$4:AI902,"&gt;0")</f>
        <v>146</v>
      </c>
      <c r="AK902" s="110">
        <v>1</v>
      </c>
      <c r="AL902" s="110">
        <v>155</v>
      </c>
      <c r="AM902" s="172" t="str">
        <f>IF(OR(Table1[[#This Row],[Line total ordered for now]]&gt;0,Table1[[#This Row],[Line total ordered for season]]&gt;0),1,"")</f>
        <v/>
      </c>
      <c r="AN902" s="173">
        <f>COUNTIF(AM$4:AM902,"&gt;0")</f>
        <v>0</v>
      </c>
      <c r="AO902" s="173">
        <f>Table1[[#This Row],[ORDER QUANTITY
to be collected BEFORE 31.3.22]]</f>
        <v>0</v>
      </c>
      <c r="AP902" s="174">
        <f t="shared" si="152"/>
        <v>0</v>
      </c>
      <c r="AQ902" s="174">
        <f>IFERROR(INDEX(Retail!H:H,MATCH($D902,Retail!$D:$D,0)),0)</f>
        <v>0</v>
      </c>
      <c r="AR902" s="174">
        <f>IFERROR(INDEX(Retail!J:J,MATCH($D902,Retail!$D:$D,0)),0)</f>
        <v>0</v>
      </c>
      <c r="AS902" s="174">
        <f>IFERROR(INDEX('NEW2022'!H:H,MATCH($D902,'NEW2022'!D:D,0)),0)</f>
        <v>0</v>
      </c>
      <c r="AT902" s="174">
        <f>IFERROR(INDEX('NEW2022'!J:J,MATCH($D902,'NEW2022'!D:D,0)),0)</f>
        <v>0</v>
      </c>
      <c r="AU902" s="174">
        <f>IFERROR(INDEX('Quiet Items'!H:H,MATCH($D902,'Quiet Items'!D:D,0)),0)</f>
        <v>0</v>
      </c>
      <c r="AV902" s="174">
        <f>IFERROR(INDEX('Quiet Items'!J:J,MATCH($D902,'Quiet Items'!D:D,0)),0)</f>
        <v>0</v>
      </c>
      <c r="AW902" s="174">
        <f>IFERROR(INDEX('1.4G'!H:H,MATCH($D902,'1.4G'!D:D,0)),0)</f>
        <v>0</v>
      </c>
      <c r="AX902" s="174">
        <f>IFERROR(INDEX('1.4G'!J:J,MATCH($D902,'1.4G'!D:D,0)),0)</f>
        <v>0</v>
      </c>
      <c r="AY902" s="174">
        <f t="shared" si="149"/>
        <v>0</v>
      </c>
      <c r="AZ902" s="174">
        <f t="shared" si="150"/>
        <v>0</v>
      </c>
      <c r="BA902" s="175">
        <f>IFERROR(Table1[[#This Row],[Line total ordered for now]]*Table1[[#This Row],[GUARANTEED PRICE
for STOCK orders collected before 31.3.22]],0)</f>
        <v>0</v>
      </c>
      <c r="BB902" s="175">
        <f t="shared" si="154"/>
        <v>0</v>
      </c>
      <c r="BC902" s="176">
        <f>(AZ902+Table1[[#This Row],[Line total ordered for now]])*Z902</f>
        <v>0</v>
      </c>
      <c r="BD902" s="200">
        <v>66.570242382286835</v>
      </c>
      <c r="BE902" s="65"/>
      <c r="BF902" s="65"/>
      <c r="BG902" s="65"/>
      <c r="BH902" s="65"/>
      <c r="BI902" s="65"/>
      <c r="BJ902" s="65"/>
      <c r="BK902" s="65"/>
      <c r="BL902" s="55"/>
      <c r="BM902"/>
      <c r="BN902"/>
      <c r="BO902"/>
      <c r="BP902"/>
      <c r="BQ902"/>
      <c r="BR902"/>
      <c r="BS902"/>
      <c r="BT902"/>
    </row>
    <row r="903" spans="1:72" ht="15.75">
      <c r="A903" s="202">
        <v>899</v>
      </c>
      <c r="B903" s="68" t="s">
        <v>6378</v>
      </c>
      <c r="C903" s="149" t="s">
        <v>161</v>
      </c>
      <c r="D903" s="149" t="s">
        <v>2890</v>
      </c>
      <c r="E903" s="149" t="s">
        <v>2891</v>
      </c>
      <c r="F903" s="158" t="str">
        <f t="shared" si="148"/>
        <v>Video</v>
      </c>
      <c r="G903" s="187">
        <v>23</v>
      </c>
      <c r="H903" s="150"/>
      <c r="I903" s="184">
        <v>72.150000000000006</v>
      </c>
      <c r="J903" s="150"/>
      <c r="K903" s="151">
        <v>42.980000000000004</v>
      </c>
      <c r="L903" s="152">
        <v>78.223600000000005</v>
      </c>
      <c r="M903" s="152">
        <v>85.960000000000008</v>
      </c>
      <c r="N903" s="153" t="s">
        <v>150</v>
      </c>
      <c r="O903" s="154">
        <v>2</v>
      </c>
      <c r="P903" s="153">
        <v>21</v>
      </c>
      <c r="Q903" s="153" t="s">
        <v>146</v>
      </c>
      <c r="R903" s="155">
        <v>12</v>
      </c>
      <c r="S903" s="155">
        <v>2.06</v>
      </c>
      <c r="T903" s="155">
        <v>0.3</v>
      </c>
      <c r="U903" s="154" t="s">
        <v>95</v>
      </c>
      <c r="V903" s="153" t="s">
        <v>88</v>
      </c>
      <c r="W903" s="153" t="s">
        <v>627</v>
      </c>
      <c r="X903" s="151" t="s">
        <v>6378</v>
      </c>
      <c r="Y903" s="151" t="s">
        <v>6378</v>
      </c>
      <c r="Z903" s="156">
        <v>5.0900000000000001E-2</v>
      </c>
      <c r="AA903" s="153" t="s">
        <v>861</v>
      </c>
      <c r="AB903" s="153" t="s">
        <v>5169</v>
      </c>
      <c r="AC903" s="153" t="s">
        <v>164</v>
      </c>
      <c r="AD903" s="157" t="s">
        <v>2892</v>
      </c>
      <c r="AE903" s="110">
        <v>1</v>
      </c>
      <c r="AF903" s="110">
        <v>130</v>
      </c>
      <c r="AG903" s="112">
        <f t="shared" si="153"/>
        <v>0</v>
      </c>
      <c r="AH903" s="110">
        <f>SUM(AG$4:AG903)</f>
        <v>29</v>
      </c>
      <c r="AI903" s="112">
        <f t="shared" si="151"/>
        <v>0</v>
      </c>
      <c r="AJ903" s="110">
        <f>COUNTIF(AI$4:AI903,"&gt;0")</f>
        <v>146</v>
      </c>
      <c r="AK903" s="110">
        <v>1</v>
      </c>
      <c r="AL903" s="110">
        <v>156</v>
      </c>
      <c r="AM903" s="172" t="str">
        <f>IF(OR(Table1[[#This Row],[Line total ordered for now]]&gt;0,Table1[[#This Row],[Line total ordered for season]]&gt;0),1,"")</f>
        <v/>
      </c>
      <c r="AN903" s="173">
        <f>COUNTIF(AM$4:AM903,"&gt;0")</f>
        <v>0</v>
      </c>
      <c r="AO903" s="173">
        <f>Table1[[#This Row],[ORDER QUANTITY
to be collected BEFORE 31.3.22]]</f>
        <v>0</v>
      </c>
      <c r="AP903" s="174">
        <f t="shared" si="152"/>
        <v>0</v>
      </c>
      <c r="AQ903" s="174">
        <f>IFERROR(INDEX(Retail!H:H,MATCH($D903,Retail!$D:$D,0)),0)</f>
        <v>0</v>
      </c>
      <c r="AR903" s="174">
        <f>IFERROR(INDEX(Retail!J:J,MATCH($D903,Retail!$D:$D,0)),0)</f>
        <v>0</v>
      </c>
      <c r="AS903" s="174">
        <f>IFERROR(INDEX('NEW2022'!H:H,MATCH($D903,'NEW2022'!D:D,0)),0)</f>
        <v>0</v>
      </c>
      <c r="AT903" s="174">
        <f>IFERROR(INDEX('NEW2022'!J:J,MATCH($D903,'NEW2022'!D:D,0)),0)</f>
        <v>0</v>
      </c>
      <c r="AU903" s="174">
        <f>IFERROR(INDEX('Quiet Items'!H:H,MATCH($D903,'Quiet Items'!D:D,0)),0)</f>
        <v>0</v>
      </c>
      <c r="AV903" s="174">
        <f>IFERROR(INDEX('Quiet Items'!J:J,MATCH($D903,'Quiet Items'!D:D,0)),0)</f>
        <v>0</v>
      </c>
      <c r="AW903" s="174">
        <f>IFERROR(INDEX('1.4G'!H:H,MATCH($D903,'1.4G'!D:D,0)),0)</f>
        <v>0</v>
      </c>
      <c r="AX903" s="174">
        <f>IFERROR(INDEX('1.4G'!J:J,MATCH($D903,'1.4G'!D:D,0)),0)</f>
        <v>0</v>
      </c>
      <c r="AY903" s="174">
        <f t="shared" si="149"/>
        <v>0</v>
      </c>
      <c r="AZ903" s="174">
        <f t="shared" si="150"/>
        <v>0</v>
      </c>
      <c r="BA903" s="175">
        <f>IFERROR(Table1[[#This Row],[Line total ordered for now]]*Table1[[#This Row],[GUARANTEED PRICE
for STOCK orders collected before 31.3.22]],0)</f>
        <v>0</v>
      </c>
      <c r="BB903" s="175">
        <f t="shared" si="154"/>
        <v>0</v>
      </c>
      <c r="BC903" s="176">
        <f>(AZ903+Table1[[#This Row],[Line total ordered for now]])*Z903</f>
        <v>0</v>
      </c>
      <c r="BD903" s="200">
        <v>73.066000000000003</v>
      </c>
      <c r="BE903" s="65"/>
      <c r="BF903" s="65"/>
      <c r="BG903" s="65"/>
      <c r="BH903" s="65"/>
      <c r="BI903" s="65"/>
      <c r="BJ903" s="65"/>
      <c r="BK903" s="65"/>
      <c r="BL903" s="55"/>
      <c r="BM903"/>
      <c r="BN903"/>
      <c r="BO903"/>
      <c r="BP903"/>
      <c r="BQ903"/>
      <c r="BR903"/>
      <c r="BS903"/>
      <c r="BT903"/>
    </row>
    <row r="904" spans="1:72" ht="15.75">
      <c r="A904" s="202">
        <v>900</v>
      </c>
      <c r="B904" s="68" t="s">
        <v>6378</v>
      </c>
      <c r="C904" s="149" t="s">
        <v>161</v>
      </c>
      <c r="D904" s="149" t="s">
        <v>2561</v>
      </c>
      <c r="E904" s="149" t="s">
        <v>2562</v>
      </c>
      <c r="F904" s="158" t="str">
        <f t="shared" si="148"/>
        <v>Video</v>
      </c>
      <c r="G904" s="187">
        <v>17</v>
      </c>
      <c r="H904" s="150"/>
      <c r="I904" s="184">
        <v>77.03</v>
      </c>
      <c r="J904" s="150"/>
      <c r="K904" s="151">
        <v>45.885000000000005</v>
      </c>
      <c r="L904" s="152">
        <v>83.510700000000014</v>
      </c>
      <c r="M904" s="152">
        <v>91.77000000000001</v>
      </c>
      <c r="N904" s="153" t="s">
        <v>150</v>
      </c>
      <c r="O904" s="154">
        <v>2</v>
      </c>
      <c r="P904" s="153">
        <v>30</v>
      </c>
      <c r="Q904" s="153" t="s">
        <v>147</v>
      </c>
      <c r="R904" s="155">
        <v>11</v>
      </c>
      <c r="S904" s="155">
        <v>1.6</v>
      </c>
      <c r="T904" s="155">
        <v>0.3</v>
      </c>
      <c r="U904" s="154" t="s">
        <v>94</v>
      </c>
      <c r="V904" s="153" t="s">
        <v>89</v>
      </c>
      <c r="W904" s="153" t="s">
        <v>627</v>
      </c>
      <c r="X904" s="151" t="s">
        <v>6378</v>
      </c>
      <c r="Y904" s="151" t="s">
        <v>6378</v>
      </c>
      <c r="Z904" s="156">
        <v>4.6199999999999998E-2</v>
      </c>
      <c r="AA904" s="153" t="s">
        <v>1094</v>
      </c>
      <c r="AB904" s="153" t="s">
        <v>4932</v>
      </c>
      <c r="AC904" s="153" t="s">
        <v>4933</v>
      </c>
      <c r="AD904" s="157" t="s">
        <v>2563</v>
      </c>
      <c r="AE904" s="110">
        <v>0</v>
      </c>
      <c r="AF904" s="110">
        <v>130</v>
      </c>
      <c r="AG904" s="112">
        <f t="shared" si="153"/>
        <v>0</v>
      </c>
      <c r="AH904" s="110">
        <f>SUM(AG$4:AG904)</f>
        <v>29</v>
      </c>
      <c r="AI904" s="112">
        <f t="shared" si="151"/>
        <v>0</v>
      </c>
      <c r="AJ904" s="110">
        <f>COUNTIF(AI$4:AI904,"&gt;0")</f>
        <v>146</v>
      </c>
      <c r="AK904" s="110">
        <v>0</v>
      </c>
      <c r="AL904" s="110">
        <v>156</v>
      </c>
      <c r="AM904" s="172" t="str">
        <f>IF(OR(Table1[[#This Row],[Line total ordered for now]]&gt;0,Table1[[#This Row],[Line total ordered for season]]&gt;0),1,"")</f>
        <v/>
      </c>
      <c r="AN904" s="173">
        <f>COUNTIF(AM$4:AM904,"&gt;0")</f>
        <v>0</v>
      </c>
      <c r="AO904" s="173">
        <f>Table1[[#This Row],[ORDER QUANTITY
to be collected BEFORE 31.3.22]]</f>
        <v>0</v>
      </c>
      <c r="AP904" s="174">
        <f t="shared" si="152"/>
        <v>0</v>
      </c>
      <c r="AQ904" s="174">
        <f>IFERROR(INDEX(Retail!H:H,MATCH($D904,Retail!$D:$D,0)),0)</f>
        <v>0</v>
      </c>
      <c r="AR904" s="174">
        <f>IFERROR(INDEX(Retail!J:J,MATCH($D904,Retail!$D:$D,0)),0)</f>
        <v>0</v>
      </c>
      <c r="AS904" s="174">
        <f>IFERROR(INDEX('NEW2022'!H:H,MATCH($D904,'NEW2022'!D:D,0)),0)</f>
        <v>0</v>
      </c>
      <c r="AT904" s="174">
        <f>IFERROR(INDEX('NEW2022'!J:J,MATCH($D904,'NEW2022'!D:D,0)),0)</f>
        <v>0</v>
      </c>
      <c r="AU904" s="174">
        <f>IFERROR(INDEX('Quiet Items'!H:H,MATCH($D904,'Quiet Items'!D:D,0)),0)</f>
        <v>0</v>
      </c>
      <c r="AV904" s="174">
        <f>IFERROR(INDEX('Quiet Items'!J:J,MATCH($D904,'Quiet Items'!D:D,0)),0)</f>
        <v>0</v>
      </c>
      <c r="AW904" s="174">
        <f>IFERROR(INDEX('1.4G'!H:H,MATCH($D904,'1.4G'!D:D,0)),0)</f>
        <v>0</v>
      </c>
      <c r="AX904" s="174">
        <f>IFERROR(INDEX('1.4G'!J:J,MATCH($D904,'1.4G'!D:D,0)),0)</f>
        <v>0</v>
      </c>
      <c r="AY904" s="174">
        <f t="shared" si="149"/>
        <v>0</v>
      </c>
      <c r="AZ904" s="174">
        <f t="shared" si="150"/>
        <v>0</v>
      </c>
      <c r="BA904" s="175">
        <f>IFERROR(Table1[[#This Row],[Line total ordered for now]]*Table1[[#This Row],[GUARANTEED PRICE
for STOCK orders collected before 31.3.22]],0)</f>
        <v>0</v>
      </c>
      <c r="BB904" s="175">
        <f t="shared" si="154"/>
        <v>0</v>
      </c>
      <c r="BC904" s="176">
        <f>(AZ904+Table1[[#This Row],[Line total ordered for now]])*Z904</f>
        <v>0</v>
      </c>
      <c r="BD904" s="200">
        <v>78.004500000000007</v>
      </c>
      <c r="BE904" s="65"/>
      <c r="BF904" s="65"/>
      <c r="BG904" s="65"/>
      <c r="BH904" s="65"/>
      <c r="BI904" s="65"/>
      <c r="BJ904" s="65"/>
      <c r="BK904" s="65"/>
      <c r="BL904" s="55"/>
      <c r="BM904"/>
      <c r="BN904"/>
      <c r="BO904"/>
      <c r="BP904"/>
      <c r="BQ904"/>
      <c r="BR904"/>
      <c r="BS904"/>
      <c r="BT904"/>
    </row>
    <row r="905" spans="1:72" ht="15.75">
      <c r="A905" s="202">
        <v>901</v>
      </c>
      <c r="B905" s="68" t="s">
        <v>6378</v>
      </c>
      <c r="C905" s="149" t="s">
        <v>161</v>
      </c>
      <c r="D905" s="149" t="s">
        <v>3958</v>
      </c>
      <c r="E905" s="149" t="s">
        <v>3959</v>
      </c>
      <c r="F905" s="158" t="str">
        <f t="shared" si="148"/>
        <v>Video</v>
      </c>
      <c r="G905" s="187">
        <v>23</v>
      </c>
      <c r="H905" s="150"/>
      <c r="I905" s="184">
        <v>69.37</v>
      </c>
      <c r="J905" s="150"/>
      <c r="K905" s="151">
        <v>82.65</v>
      </c>
      <c r="L905" s="152">
        <v>75.211500000000001</v>
      </c>
      <c r="M905" s="152">
        <v>82.65</v>
      </c>
      <c r="N905" s="153" t="s">
        <v>144</v>
      </c>
      <c r="O905" s="154">
        <v>1</v>
      </c>
      <c r="P905" s="153">
        <v>15</v>
      </c>
      <c r="Q905" s="153" t="s">
        <v>146</v>
      </c>
      <c r="R905" s="155">
        <v>9</v>
      </c>
      <c r="S905" s="155">
        <v>1.45</v>
      </c>
      <c r="T905" s="155">
        <v>0.3</v>
      </c>
      <c r="U905" s="154" t="s">
        <v>95</v>
      </c>
      <c r="V905" s="153" t="s">
        <v>88</v>
      </c>
      <c r="W905" s="153" t="s">
        <v>627</v>
      </c>
      <c r="X905" s="151" t="s">
        <v>6378</v>
      </c>
      <c r="Y905" s="151" t="s">
        <v>6378</v>
      </c>
      <c r="Z905" s="156">
        <v>3.6400000000000002E-2</v>
      </c>
      <c r="AA905" s="153" t="s">
        <v>2137</v>
      </c>
      <c r="AB905" s="153" t="s">
        <v>5188</v>
      </c>
      <c r="AC905" s="153" t="s">
        <v>2412</v>
      </c>
      <c r="AD905" s="157" t="s">
        <v>3960</v>
      </c>
      <c r="AE905" s="110">
        <v>1</v>
      </c>
      <c r="AF905" s="110">
        <v>131</v>
      </c>
      <c r="AG905" s="112">
        <f t="shared" si="153"/>
        <v>0</v>
      </c>
      <c r="AH905" s="110">
        <f>SUM(AG$4:AG905)</f>
        <v>29</v>
      </c>
      <c r="AI905" s="112">
        <f t="shared" si="151"/>
        <v>0</v>
      </c>
      <c r="AJ905" s="110">
        <f>COUNTIF(AI$4:AI905,"&gt;0")</f>
        <v>146</v>
      </c>
      <c r="AK905" s="110">
        <v>1</v>
      </c>
      <c r="AL905" s="110">
        <v>157</v>
      </c>
      <c r="AM905" s="172" t="str">
        <f>IF(OR(Table1[[#This Row],[Line total ordered for now]]&gt;0,Table1[[#This Row],[Line total ordered for season]]&gt;0),1,"")</f>
        <v/>
      </c>
      <c r="AN905" s="173">
        <f>COUNTIF(AM$4:AM905,"&gt;0")</f>
        <v>0</v>
      </c>
      <c r="AO905" s="173">
        <f>Table1[[#This Row],[ORDER QUANTITY
to be collected BEFORE 31.3.22]]</f>
        <v>0</v>
      </c>
      <c r="AP905" s="174">
        <f t="shared" si="152"/>
        <v>0</v>
      </c>
      <c r="AQ905" s="174">
        <f>IFERROR(INDEX(Retail!H:H,MATCH($D905,Retail!$D:$D,0)),0)</f>
        <v>0</v>
      </c>
      <c r="AR905" s="174">
        <f>IFERROR(INDEX(Retail!J:J,MATCH($D905,Retail!$D:$D,0)),0)</f>
        <v>0</v>
      </c>
      <c r="AS905" s="174">
        <f>IFERROR(INDEX('NEW2022'!H:H,MATCH($D905,'NEW2022'!D:D,0)),0)</f>
        <v>0</v>
      </c>
      <c r="AT905" s="174">
        <f>IFERROR(INDEX('NEW2022'!J:J,MATCH($D905,'NEW2022'!D:D,0)),0)</f>
        <v>0</v>
      </c>
      <c r="AU905" s="174">
        <f>IFERROR(INDEX('Quiet Items'!H:H,MATCH($D905,'Quiet Items'!D:D,0)),0)</f>
        <v>0</v>
      </c>
      <c r="AV905" s="174">
        <f>IFERROR(INDEX('Quiet Items'!J:J,MATCH($D905,'Quiet Items'!D:D,0)),0)</f>
        <v>0</v>
      </c>
      <c r="AW905" s="174">
        <f>IFERROR(INDEX('1.4G'!H:H,MATCH($D905,'1.4G'!D:D,0)),0)</f>
        <v>0</v>
      </c>
      <c r="AX905" s="174">
        <f>IFERROR(INDEX('1.4G'!J:J,MATCH($D905,'1.4G'!D:D,0)),0)</f>
        <v>0</v>
      </c>
      <c r="AY905" s="174">
        <f t="shared" si="149"/>
        <v>0</v>
      </c>
      <c r="AZ905" s="174">
        <f t="shared" si="150"/>
        <v>0</v>
      </c>
      <c r="BA905" s="175">
        <f>IFERROR(Table1[[#This Row],[Line total ordered for now]]*Table1[[#This Row],[GUARANTEED PRICE
for STOCK orders collected before 31.3.22]],0)</f>
        <v>0</v>
      </c>
      <c r="BB905" s="175">
        <f t="shared" si="154"/>
        <v>0</v>
      </c>
      <c r="BC905" s="176">
        <f>(AZ905+Table1[[#This Row],[Line total ordered for now]])*Z905</f>
        <v>0</v>
      </c>
      <c r="BD905" s="200">
        <v>70.252499999999998</v>
      </c>
      <c r="BE905" s="65"/>
      <c r="BF905" s="65"/>
      <c r="BG905" s="65"/>
      <c r="BH905" s="65"/>
      <c r="BI905" s="65"/>
      <c r="BJ905" s="65"/>
      <c r="BK905" s="65"/>
      <c r="BL905" s="55"/>
      <c r="BM905"/>
      <c r="BN905"/>
      <c r="BO905"/>
      <c r="BP905"/>
      <c r="BQ905"/>
      <c r="BR905"/>
      <c r="BS905"/>
      <c r="BT905"/>
    </row>
    <row r="906" spans="1:72" ht="15.75">
      <c r="A906" s="202">
        <v>902</v>
      </c>
      <c r="B906" s="68" t="s">
        <v>6378</v>
      </c>
      <c r="C906" s="149" t="s">
        <v>161</v>
      </c>
      <c r="D906" s="149" t="s">
        <v>2582</v>
      </c>
      <c r="E906" s="149" t="s">
        <v>5890</v>
      </c>
      <c r="F906" s="158" t="str">
        <f t="shared" si="148"/>
        <v>Video</v>
      </c>
      <c r="G906" s="187">
        <v>0</v>
      </c>
      <c r="H906" s="150"/>
      <c r="I906" s="184">
        <v>49.7</v>
      </c>
      <c r="J906" s="150"/>
      <c r="K906" s="151">
        <v>83.079314122282</v>
      </c>
      <c r="L906" s="152">
        <v>75.602175851276627</v>
      </c>
      <c r="M906" s="152">
        <v>83.079314122282</v>
      </c>
      <c r="N906" s="153" t="s">
        <v>148</v>
      </c>
      <c r="O906" s="154">
        <v>1</v>
      </c>
      <c r="P906" s="153">
        <v>30</v>
      </c>
      <c r="Q906" s="153" t="s">
        <v>146</v>
      </c>
      <c r="R906" s="155">
        <v>14.6</v>
      </c>
      <c r="S906" s="155">
        <v>2.2000000000000002</v>
      </c>
      <c r="T906" s="155">
        <v>0.3</v>
      </c>
      <c r="U906" s="154" t="s">
        <v>95</v>
      </c>
      <c r="V906" s="153" t="s">
        <v>88</v>
      </c>
      <c r="W906" s="153" t="s">
        <v>627</v>
      </c>
      <c r="X906" s="151" t="s">
        <v>6378</v>
      </c>
      <c r="Y906" s="151" t="s">
        <v>6378</v>
      </c>
      <c r="Z906" s="156">
        <v>6.8900000000000003E-2</v>
      </c>
      <c r="AA906" s="153" t="s">
        <v>793</v>
      </c>
      <c r="AB906" s="153" t="s">
        <v>5891</v>
      </c>
      <c r="AC906" s="153" t="s">
        <v>4902</v>
      </c>
      <c r="AD906" s="157" t="s">
        <v>2583</v>
      </c>
      <c r="AE906" s="110">
        <v>1</v>
      </c>
      <c r="AF906" s="110">
        <v>132</v>
      </c>
      <c r="AG906" s="112">
        <f t="shared" si="153"/>
        <v>0</v>
      </c>
      <c r="AH906" s="110">
        <f>SUM(AG$4:AG906)</f>
        <v>29</v>
      </c>
      <c r="AI906" s="112">
        <f t="shared" si="151"/>
        <v>0</v>
      </c>
      <c r="AJ906" s="110">
        <f>COUNTIF(AI$4:AI906,"&gt;0")</f>
        <v>146</v>
      </c>
      <c r="AK906" s="110">
        <v>1</v>
      </c>
      <c r="AL906" s="110">
        <v>158</v>
      </c>
      <c r="AM906" s="172" t="str">
        <f>IF(OR(Table1[[#This Row],[Line total ordered for now]]&gt;0,Table1[[#This Row],[Line total ordered for season]]&gt;0),1,"")</f>
        <v/>
      </c>
      <c r="AN906" s="173">
        <f>COUNTIF(AM$4:AM906,"&gt;0")</f>
        <v>0</v>
      </c>
      <c r="AO906" s="173">
        <f>Table1[[#This Row],[ORDER QUANTITY
to be collected BEFORE 31.3.22]]</f>
        <v>0</v>
      </c>
      <c r="AP906" s="174">
        <f t="shared" si="152"/>
        <v>0</v>
      </c>
      <c r="AQ906" s="174">
        <f>IFERROR(INDEX(Retail!H:H,MATCH($D906,Retail!$D:$D,0)),0)</f>
        <v>0</v>
      </c>
      <c r="AR906" s="174">
        <f>IFERROR(INDEX(Retail!J:J,MATCH($D906,Retail!$D:$D,0)),0)</f>
        <v>0</v>
      </c>
      <c r="AS906" s="174">
        <f>IFERROR(INDEX('NEW2022'!H:H,MATCH($D906,'NEW2022'!D:D,0)),0)</f>
        <v>0</v>
      </c>
      <c r="AT906" s="174">
        <f>IFERROR(INDEX('NEW2022'!J:J,MATCH($D906,'NEW2022'!D:D,0)),0)</f>
        <v>0</v>
      </c>
      <c r="AU906" s="174">
        <f>IFERROR(INDEX('Quiet Items'!H:H,MATCH($D906,'Quiet Items'!D:D,0)),0)</f>
        <v>0</v>
      </c>
      <c r="AV906" s="174">
        <f>IFERROR(INDEX('Quiet Items'!J:J,MATCH($D906,'Quiet Items'!D:D,0)),0)</f>
        <v>0</v>
      </c>
      <c r="AW906" s="174">
        <f>IFERROR(INDEX('1.4G'!H:H,MATCH($D906,'1.4G'!D:D,0)),0)</f>
        <v>0</v>
      </c>
      <c r="AX906" s="174">
        <f>IFERROR(INDEX('1.4G'!J:J,MATCH($D906,'1.4G'!D:D,0)),0)</f>
        <v>0</v>
      </c>
      <c r="AY906" s="174">
        <f t="shared" si="149"/>
        <v>0</v>
      </c>
      <c r="AZ906" s="174">
        <f t="shared" si="150"/>
        <v>0</v>
      </c>
      <c r="BA906" s="175">
        <f>IFERROR(Table1[[#This Row],[Line total ordered for now]]*Table1[[#This Row],[GUARANTEED PRICE
for STOCK orders collected before 31.3.22]],0)</f>
        <v>0</v>
      </c>
      <c r="BB906" s="175">
        <f t="shared" si="154"/>
        <v>0</v>
      </c>
      <c r="BC906" s="176">
        <f>(AZ906+Table1[[#This Row],[Line total ordered for now]])*Z906</f>
        <v>0</v>
      </c>
      <c r="BD906" s="200">
        <v>70.617417003939693</v>
      </c>
      <c r="BE906" s="65"/>
      <c r="BF906" s="65"/>
      <c r="BG906" s="65"/>
      <c r="BH906" s="65"/>
      <c r="BI906" s="65"/>
      <c r="BJ906" s="65"/>
      <c r="BK906" s="65"/>
      <c r="BL906" s="55"/>
      <c r="BM906"/>
      <c r="BN906"/>
      <c r="BO906"/>
      <c r="BP906"/>
      <c r="BQ906"/>
      <c r="BR906"/>
      <c r="BS906"/>
      <c r="BT906"/>
    </row>
    <row r="907" spans="1:72" ht="15.75">
      <c r="A907" s="202">
        <v>903</v>
      </c>
      <c r="B907" s="68" t="s">
        <v>6378</v>
      </c>
      <c r="C907" s="149" t="s">
        <v>161</v>
      </c>
      <c r="D907" s="149" t="s">
        <v>2367</v>
      </c>
      <c r="E907" s="149" t="s">
        <v>5158</v>
      </c>
      <c r="F907" s="158" t="str">
        <f t="shared" si="148"/>
        <v>Video</v>
      </c>
      <c r="G907" s="187">
        <v>0</v>
      </c>
      <c r="H907" s="150"/>
      <c r="I907" s="184">
        <v>54.72</v>
      </c>
      <c r="J907" s="150"/>
      <c r="K907" s="151">
        <v>63.509488281195104</v>
      </c>
      <c r="L907" s="152">
        <v>57.793634335887546</v>
      </c>
      <c r="M907" s="152">
        <v>63.509488281195104</v>
      </c>
      <c r="N907" s="153" t="s">
        <v>148</v>
      </c>
      <c r="O907" s="154">
        <v>1</v>
      </c>
      <c r="P907" s="153">
        <v>40</v>
      </c>
      <c r="Q907" s="153" t="s">
        <v>147</v>
      </c>
      <c r="R907" s="155">
        <v>15</v>
      </c>
      <c r="S907" s="155">
        <v>2.2000000000000002</v>
      </c>
      <c r="T907" s="155">
        <v>0.3</v>
      </c>
      <c r="U907" s="154" t="s">
        <v>94</v>
      </c>
      <c r="V907" s="153" t="s">
        <v>89</v>
      </c>
      <c r="W907" s="153" t="s">
        <v>627</v>
      </c>
      <c r="X907" s="151" t="s">
        <v>6378</v>
      </c>
      <c r="Y907" s="151" t="s">
        <v>6378</v>
      </c>
      <c r="Z907" s="156">
        <v>3.5400000000000001E-2</v>
      </c>
      <c r="AA907" s="153" t="s">
        <v>624</v>
      </c>
      <c r="AB907" s="153" t="s">
        <v>5159</v>
      </c>
      <c r="AC907" s="153" t="s">
        <v>164</v>
      </c>
      <c r="AD907" s="157" t="s">
        <v>2368</v>
      </c>
      <c r="AE907" s="110">
        <v>0</v>
      </c>
      <c r="AF907" s="110">
        <v>132</v>
      </c>
      <c r="AG907" s="112">
        <f t="shared" si="153"/>
        <v>0</v>
      </c>
      <c r="AH907" s="110">
        <f>SUM(AG$4:AG907)</f>
        <v>29</v>
      </c>
      <c r="AI907" s="112">
        <f t="shared" si="151"/>
        <v>0</v>
      </c>
      <c r="AJ907" s="110">
        <f>COUNTIF(AI$4:AI907,"&gt;0")</f>
        <v>146</v>
      </c>
      <c r="AK907" s="110">
        <v>0</v>
      </c>
      <c r="AL907" s="110">
        <v>158</v>
      </c>
      <c r="AM907" s="172" t="str">
        <f>IF(OR(Table1[[#This Row],[Line total ordered for now]]&gt;0,Table1[[#This Row],[Line total ordered for season]]&gt;0),1,"")</f>
        <v/>
      </c>
      <c r="AN907" s="173">
        <f>COUNTIF(AM$4:AM907,"&gt;0")</f>
        <v>0</v>
      </c>
      <c r="AO907" s="173">
        <f>Table1[[#This Row],[ORDER QUANTITY
to be collected BEFORE 31.3.22]]</f>
        <v>0</v>
      </c>
      <c r="AP907" s="174">
        <f t="shared" si="152"/>
        <v>0</v>
      </c>
      <c r="AQ907" s="174">
        <f>IFERROR(INDEX(Retail!H:H,MATCH($D907,Retail!$D:$D,0)),0)</f>
        <v>0</v>
      </c>
      <c r="AR907" s="174">
        <f>IFERROR(INDEX(Retail!J:J,MATCH($D907,Retail!$D:$D,0)),0)</f>
        <v>0</v>
      </c>
      <c r="AS907" s="174">
        <f>IFERROR(INDEX('NEW2022'!H:H,MATCH($D907,'NEW2022'!D:D,0)),0)</f>
        <v>0</v>
      </c>
      <c r="AT907" s="174">
        <f>IFERROR(INDEX('NEW2022'!J:J,MATCH($D907,'NEW2022'!D:D,0)),0)</f>
        <v>0</v>
      </c>
      <c r="AU907" s="174">
        <f>IFERROR(INDEX('Quiet Items'!H:H,MATCH($D907,'Quiet Items'!D:D,0)),0)</f>
        <v>0</v>
      </c>
      <c r="AV907" s="174">
        <f>IFERROR(INDEX('Quiet Items'!J:J,MATCH($D907,'Quiet Items'!D:D,0)),0)</f>
        <v>0</v>
      </c>
      <c r="AW907" s="174">
        <f>IFERROR(INDEX('1.4G'!H:H,MATCH($D907,'1.4G'!D:D,0)),0)</f>
        <v>0</v>
      </c>
      <c r="AX907" s="174">
        <f>IFERROR(INDEX('1.4G'!J:J,MATCH($D907,'1.4G'!D:D,0)),0)</f>
        <v>0</v>
      </c>
      <c r="AY907" s="174">
        <f t="shared" si="149"/>
        <v>0</v>
      </c>
      <c r="AZ907" s="174">
        <f t="shared" si="150"/>
        <v>0</v>
      </c>
      <c r="BA907" s="175">
        <f>IFERROR(Table1[[#This Row],[Line total ordered for now]]*Table1[[#This Row],[GUARANTEED PRICE
for STOCK orders collected before 31.3.22]],0)</f>
        <v>0</v>
      </c>
      <c r="BB907" s="175">
        <f t="shared" si="154"/>
        <v>0</v>
      </c>
      <c r="BC907" s="176">
        <f>(AZ907+Table1[[#This Row],[Line total ordered for now]])*Z907</f>
        <v>0</v>
      </c>
      <c r="BD907" s="200">
        <v>53.983065039015834</v>
      </c>
      <c r="BE907" s="65"/>
      <c r="BF907" s="65"/>
      <c r="BG907" s="65"/>
      <c r="BH907" s="65"/>
      <c r="BI907" s="65"/>
      <c r="BJ907" s="65"/>
      <c r="BK907" s="65"/>
      <c r="BL907" s="55"/>
      <c r="BM907"/>
      <c r="BN907"/>
      <c r="BO907"/>
      <c r="BP907"/>
      <c r="BQ907"/>
      <c r="BR907"/>
      <c r="BS907"/>
      <c r="BT907"/>
    </row>
    <row r="908" spans="1:72" ht="15.75">
      <c r="A908" s="202">
        <v>904</v>
      </c>
      <c r="B908" s="68" t="s">
        <v>6378</v>
      </c>
      <c r="C908" s="149" t="s">
        <v>161</v>
      </c>
      <c r="D908" s="149" t="s">
        <v>2183</v>
      </c>
      <c r="E908" s="149" t="s">
        <v>2184</v>
      </c>
      <c r="F908" s="158" t="str">
        <f t="shared" si="148"/>
        <v>Video</v>
      </c>
      <c r="G908" s="187">
        <v>0</v>
      </c>
      <c r="H908" s="150"/>
      <c r="I908" s="184">
        <v>56.32</v>
      </c>
      <c r="J908" s="150"/>
      <c r="K908" s="151">
        <v>87.279388256374418</v>
      </c>
      <c r="L908" s="152">
        <v>79.424243313300721</v>
      </c>
      <c r="M908" s="152">
        <v>87.279388256374418</v>
      </c>
      <c r="N908" s="153" t="s">
        <v>148</v>
      </c>
      <c r="O908" s="154">
        <v>1</v>
      </c>
      <c r="P908" s="153">
        <v>17</v>
      </c>
      <c r="Q908" s="153" t="s">
        <v>146</v>
      </c>
      <c r="R908" s="155">
        <v>16</v>
      </c>
      <c r="S908" s="155">
        <v>2.2000000000000002</v>
      </c>
      <c r="T908" s="155">
        <v>0.3</v>
      </c>
      <c r="U908" s="154" t="s">
        <v>95</v>
      </c>
      <c r="V908" s="153" t="s">
        <v>88</v>
      </c>
      <c r="W908" s="153" t="s">
        <v>627</v>
      </c>
      <c r="X908" s="151" t="s">
        <v>6378</v>
      </c>
      <c r="Y908" s="151" t="s">
        <v>6378</v>
      </c>
      <c r="Z908" s="156">
        <v>5.3999999999999999E-2</v>
      </c>
      <c r="AA908" s="153" t="s">
        <v>624</v>
      </c>
      <c r="AB908" s="153" t="s">
        <v>5748</v>
      </c>
      <c r="AC908" s="153" t="s">
        <v>785</v>
      </c>
      <c r="AD908" s="157" t="s">
        <v>2185</v>
      </c>
      <c r="AE908" s="110">
        <v>1</v>
      </c>
      <c r="AF908" s="110">
        <v>133</v>
      </c>
      <c r="AG908" s="112">
        <f t="shared" si="153"/>
        <v>0</v>
      </c>
      <c r="AH908" s="110">
        <f>SUM(AG$4:AG908)</f>
        <v>29</v>
      </c>
      <c r="AI908" s="112">
        <f t="shared" si="151"/>
        <v>0</v>
      </c>
      <c r="AJ908" s="110">
        <f>COUNTIF(AI$4:AI908,"&gt;0")</f>
        <v>146</v>
      </c>
      <c r="AK908" s="110">
        <v>1</v>
      </c>
      <c r="AL908" s="110">
        <v>159</v>
      </c>
      <c r="AM908" s="172" t="str">
        <f>IF(OR(Table1[[#This Row],[Line total ordered for now]]&gt;0,Table1[[#This Row],[Line total ordered for season]]&gt;0),1,"")</f>
        <v/>
      </c>
      <c r="AN908" s="173">
        <f>COUNTIF(AM$4:AM908,"&gt;0")</f>
        <v>0</v>
      </c>
      <c r="AO908" s="173">
        <f>Table1[[#This Row],[ORDER QUANTITY
to be collected BEFORE 31.3.22]]</f>
        <v>0</v>
      </c>
      <c r="AP908" s="174">
        <f t="shared" si="152"/>
        <v>0</v>
      </c>
      <c r="AQ908" s="174">
        <f>IFERROR(INDEX(Retail!H:H,MATCH($D908,Retail!$D:$D,0)),0)</f>
        <v>0</v>
      </c>
      <c r="AR908" s="174">
        <f>IFERROR(INDEX(Retail!J:J,MATCH($D908,Retail!$D:$D,0)),0)</f>
        <v>0</v>
      </c>
      <c r="AS908" s="174">
        <f>IFERROR(INDEX('NEW2022'!H:H,MATCH($D908,'NEW2022'!D:D,0)),0)</f>
        <v>0</v>
      </c>
      <c r="AT908" s="174">
        <f>IFERROR(INDEX('NEW2022'!J:J,MATCH($D908,'NEW2022'!D:D,0)),0)</f>
        <v>0</v>
      </c>
      <c r="AU908" s="174">
        <f>IFERROR(INDEX('Quiet Items'!H:H,MATCH($D908,'Quiet Items'!D:D,0)),0)</f>
        <v>0</v>
      </c>
      <c r="AV908" s="174">
        <f>IFERROR(INDEX('Quiet Items'!J:J,MATCH($D908,'Quiet Items'!D:D,0)),0)</f>
        <v>0</v>
      </c>
      <c r="AW908" s="174">
        <f>IFERROR(INDEX('1.4G'!H:H,MATCH($D908,'1.4G'!D:D,0)),0)</f>
        <v>0</v>
      </c>
      <c r="AX908" s="174">
        <f>IFERROR(INDEX('1.4G'!J:J,MATCH($D908,'1.4G'!D:D,0)),0)</f>
        <v>0</v>
      </c>
      <c r="AY908" s="174">
        <f t="shared" si="149"/>
        <v>0</v>
      </c>
      <c r="AZ908" s="174">
        <f t="shared" si="150"/>
        <v>0</v>
      </c>
      <c r="BA908" s="175">
        <f>IFERROR(Table1[[#This Row],[Line total ordered for now]]*Table1[[#This Row],[GUARANTEED PRICE
for STOCK orders collected before 31.3.22]],0)</f>
        <v>0</v>
      </c>
      <c r="BB908" s="175">
        <f t="shared" si="154"/>
        <v>0</v>
      </c>
      <c r="BC908" s="176">
        <f>(AZ908+Table1[[#This Row],[Line total ordered for now]])*Z908</f>
        <v>0</v>
      </c>
      <c r="BD908" s="200">
        <v>74.187480017918247</v>
      </c>
      <c r="BE908" s="65"/>
      <c r="BF908" s="65"/>
      <c r="BG908" s="65"/>
      <c r="BH908" s="65"/>
      <c r="BI908" s="65"/>
      <c r="BJ908" s="65"/>
      <c r="BK908" s="65"/>
      <c r="BL908" s="55"/>
      <c r="BM908"/>
      <c r="BN908"/>
      <c r="BO908"/>
      <c r="BP908"/>
      <c r="BQ908"/>
      <c r="BR908"/>
      <c r="BS908"/>
      <c r="BT908"/>
    </row>
    <row r="909" spans="1:72" ht="15.75">
      <c r="A909" s="202">
        <v>905</v>
      </c>
      <c r="B909" s="68" t="s">
        <v>6378</v>
      </c>
      <c r="C909" s="149" t="s">
        <v>161</v>
      </c>
      <c r="D909" s="149" t="s">
        <v>1381</v>
      </c>
      <c r="E909" s="149" t="s">
        <v>1382</v>
      </c>
      <c r="F909" s="158" t="str">
        <f t="shared" si="148"/>
        <v>Video</v>
      </c>
      <c r="G909" s="187">
        <v>19</v>
      </c>
      <c r="H909" s="150"/>
      <c r="I909" s="184">
        <v>62.93</v>
      </c>
      <c r="J909" s="150"/>
      <c r="K909" s="151">
        <v>74.98</v>
      </c>
      <c r="L909" s="152">
        <v>68.231800000000007</v>
      </c>
      <c r="M909" s="152">
        <v>74.98</v>
      </c>
      <c r="N909" s="153" t="s">
        <v>148</v>
      </c>
      <c r="O909" s="154">
        <v>1</v>
      </c>
      <c r="P909" s="153">
        <v>18</v>
      </c>
      <c r="Q909" s="153" t="s">
        <v>146</v>
      </c>
      <c r="R909" s="155">
        <v>16</v>
      </c>
      <c r="S909" s="155">
        <v>2.1</v>
      </c>
      <c r="T909" s="155">
        <v>0.3</v>
      </c>
      <c r="U909" s="154" t="s">
        <v>95</v>
      </c>
      <c r="V909" s="153" t="s">
        <v>88</v>
      </c>
      <c r="W909" s="153" t="s">
        <v>627</v>
      </c>
      <c r="X909" s="151" t="s">
        <v>6378</v>
      </c>
      <c r="Y909" s="151" t="s">
        <v>6378</v>
      </c>
      <c r="Z909" s="156">
        <v>5.3999999999999999E-2</v>
      </c>
      <c r="AA909" s="153" t="s">
        <v>943</v>
      </c>
      <c r="AB909" s="153" t="s">
        <v>5069</v>
      </c>
      <c r="AC909" s="153" t="s">
        <v>4640</v>
      </c>
      <c r="AD909" s="157" t="s">
        <v>1383</v>
      </c>
      <c r="AE909" s="110">
        <v>1</v>
      </c>
      <c r="AF909" s="110">
        <v>134</v>
      </c>
      <c r="AG909" s="112">
        <f t="shared" si="153"/>
        <v>0</v>
      </c>
      <c r="AH909" s="110">
        <f>SUM(AG$4:AG909)</f>
        <v>29</v>
      </c>
      <c r="AI909" s="112">
        <f t="shared" si="151"/>
        <v>0</v>
      </c>
      <c r="AJ909" s="110">
        <f>COUNTIF(AI$4:AI909,"&gt;0")</f>
        <v>146</v>
      </c>
      <c r="AK909" s="110">
        <v>1</v>
      </c>
      <c r="AL909" s="110">
        <v>160</v>
      </c>
      <c r="AM909" s="172" t="str">
        <f>IF(OR(Table1[[#This Row],[Line total ordered for now]]&gt;0,Table1[[#This Row],[Line total ordered for season]]&gt;0),1,"")</f>
        <v/>
      </c>
      <c r="AN909" s="173">
        <f>COUNTIF(AM$4:AM909,"&gt;0")</f>
        <v>0</v>
      </c>
      <c r="AO909" s="173">
        <f>Table1[[#This Row],[ORDER QUANTITY
to be collected BEFORE 31.3.22]]</f>
        <v>0</v>
      </c>
      <c r="AP909" s="174">
        <f t="shared" si="152"/>
        <v>0</v>
      </c>
      <c r="AQ909" s="174">
        <f>IFERROR(INDEX(Retail!H:H,MATCH($D909,Retail!$D:$D,0)),0)</f>
        <v>0</v>
      </c>
      <c r="AR909" s="174">
        <f>IFERROR(INDEX(Retail!J:J,MATCH($D909,Retail!$D:$D,0)),0)</f>
        <v>0</v>
      </c>
      <c r="AS909" s="174">
        <f>IFERROR(INDEX('NEW2022'!H:H,MATCH($D909,'NEW2022'!D:D,0)),0)</f>
        <v>0</v>
      </c>
      <c r="AT909" s="174">
        <f>IFERROR(INDEX('NEW2022'!J:J,MATCH($D909,'NEW2022'!D:D,0)),0)</f>
        <v>0</v>
      </c>
      <c r="AU909" s="174">
        <f>IFERROR(INDEX('Quiet Items'!H:H,MATCH($D909,'Quiet Items'!D:D,0)),0)</f>
        <v>0</v>
      </c>
      <c r="AV909" s="174">
        <f>IFERROR(INDEX('Quiet Items'!J:J,MATCH($D909,'Quiet Items'!D:D,0)),0)</f>
        <v>0</v>
      </c>
      <c r="AW909" s="174">
        <f>IFERROR(INDEX('1.4G'!H:H,MATCH($D909,'1.4G'!D:D,0)),0)</f>
        <v>0</v>
      </c>
      <c r="AX909" s="174">
        <f>IFERROR(INDEX('1.4G'!J:J,MATCH($D909,'1.4G'!D:D,0)),0)</f>
        <v>0</v>
      </c>
      <c r="AY909" s="174">
        <f t="shared" si="149"/>
        <v>0</v>
      </c>
      <c r="AZ909" s="174">
        <f t="shared" si="150"/>
        <v>0</v>
      </c>
      <c r="BA909" s="175">
        <f>IFERROR(Table1[[#This Row],[Line total ordered for now]]*Table1[[#This Row],[GUARANTEED PRICE
for STOCK orders collected before 31.3.22]],0)</f>
        <v>0</v>
      </c>
      <c r="BB909" s="175">
        <f t="shared" si="154"/>
        <v>0</v>
      </c>
      <c r="BC909" s="176">
        <f>(AZ909+Table1[[#This Row],[Line total ordered for now]])*Z909</f>
        <v>0</v>
      </c>
      <c r="BD909" s="200">
        <v>63.733000000000004</v>
      </c>
      <c r="BE909" s="65"/>
      <c r="BF909" s="65"/>
      <c r="BG909" s="65"/>
      <c r="BH909" s="65"/>
      <c r="BI909" s="65"/>
      <c r="BJ909" s="65"/>
      <c r="BK909" s="65"/>
      <c r="BL909" s="55"/>
      <c r="BM909"/>
      <c r="BN909"/>
      <c r="BO909"/>
      <c r="BP909"/>
      <c r="BQ909"/>
      <c r="BR909"/>
      <c r="BS909"/>
      <c r="BT909"/>
    </row>
    <row r="910" spans="1:72" ht="15.75">
      <c r="A910" s="202">
        <v>906</v>
      </c>
      <c r="B910" s="68" t="s">
        <v>6378</v>
      </c>
      <c r="C910" s="149" t="s">
        <v>161</v>
      </c>
      <c r="D910" s="149" t="s">
        <v>3375</v>
      </c>
      <c r="E910" s="149" t="s">
        <v>3376</v>
      </c>
      <c r="F910" s="158" t="str">
        <f t="shared" si="148"/>
        <v>Video</v>
      </c>
      <c r="G910" s="187">
        <v>4</v>
      </c>
      <c r="H910" s="150"/>
      <c r="I910" s="184">
        <v>63.35</v>
      </c>
      <c r="J910" s="150"/>
      <c r="K910" s="151">
        <v>75.48</v>
      </c>
      <c r="L910" s="152">
        <v>68.686800000000005</v>
      </c>
      <c r="M910" s="152">
        <v>75.48</v>
      </c>
      <c r="N910" s="153" t="s">
        <v>148</v>
      </c>
      <c r="O910" s="154">
        <v>1</v>
      </c>
      <c r="P910" s="153">
        <v>25</v>
      </c>
      <c r="Q910" s="153" t="s">
        <v>146</v>
      </c>
      <c r="R910" s="155">
        <v>13</v>
      </c>
      <c r="S910" s="155">
        <v>1.8</v>
      </c>
      <c r="T910" s="155">
        <v>0.3</v>
      </c>
      <c r="U910" s="154" t="s">
        <v>95</v>
      </c>
      <c r="V910" s="153" t="s">
        <v>88</v>
      </c>
      <c r="W910" s="153" t="s">
        <v>627</v>
      </c>
      <c r="X910" s="151" t="s">
        <v>6378</v>
      </c>
      <c r="Y910" s="151" t="s">
        <v>6378</v>
      </c>
      <c r="Z910" s="156">
        <v>5.2350000000000001E-2</v>
      </c>
      <c r="AA910" s="153" t="s">
        <v>793</v>
      </c>
      <c r="AB910" s="153" t="s">
        <v>5098</v>
      </c>
      <c r="AC910" s="153" t="s">
        <v>149</v>
      </c>
      <c r="AD910" s="157" t="s">
        <v>3377</v>
      </c>
      <c r="AE910" s="110">
        <v>1</v>
      </c>
      <c r="AF910" s="110">
        <v>135</v>
      </c>
      <c r="AG910" s="112">
        <f t="shared" si="153"/>
        <v>0</v>
      </c>
      <c r="AH910" s="110">
        <f>SUM(AG$4:AG910)</f>
        <v>29</v>
      </c>
      <c r="AI910" s="112">
        <f t="shared" si="151"/>
        <v>0</v>
      </c>
      <c r="AJ910" s="110">
        <f>COUNTIF(AI$4:AI910,"&gt;0")</f>
        <v>146</v>
      </c>
      <c r="AK910" s="110">
        <v>1</v>
      </c>
      <c r="AL910" s="110">
        <v>161</v>
      </c>
      <c r="AM910" s="172" t="str">
        <f>IF(OR(Table1[[#This Row],[Line total ordered for now]]&gt;0,Table1[[#This Row],[Line total ordered for season]]&gt;0),1,"")</f>
        <v/>
      </c>
      <c r="AN910" s="173">
        <f>COUNTIF(AM$4:AM910,"&gt;0")</f>
        <v>0</v>
      </c>
      <c r="AO910" s="173">
        <f>Table1[[#This Row],[ORDER QUANTITY
to be collected BEFORE 31.3.22]]</f>
        <v>0</v>
      </c>
      <c r="AP910" s="174">
        <f t="shared" si="152"/>
        <v>0</v>
      </c>
      <c r="AQ910" s="174">
        <f>IFERROR(INDEX(Retail!H:H,MATCH($D910,Retail!$D:$D,0)),0)</f>
        <v>0</v>
      </c>
      <c r="AR910" s="174">
        <f>IFERROR(INDEX(Retail!J:J,MATCH($D910,Retail!$D:$D,0)),0)</f>
        <v>0</v>
      </c>
      <c r="AS910" s="174">
        <f>IFERROR(INDEX('NEW2022'!H:H,MATCH($D910,'NEW2022'!D:D,0)),0)</f>
        <v>0</v>
      </c>
      <c r="AT910" s="174">
        <f>IFERROR(INDEX('NEW2022'!J:J,MATCH($D910,'NEW2022'!D:D,0)),0)</f>
        <v>0</v>
      </c>
      <c r="AU910" s="174">
        <f>IFERROR(INDEX('Quiet Items'!H:H,MATCH($D910,'Quiet Items'!D:D,0)),0)</f>
        <v>0</v>
      </c>
      <c r="AV910" s="174">
        <f>IFERROR(INDEX('Quiet Items'!J:J,MATCH($D910,'Quiet Items'!D:D,0)),0)</f>
        <v>0</v>
      </c>
      <c r="AW910" s="174">
        <f>IFERROR(INDEX('1.4G'!H:H,MATCH($D910,'1.4G'!D:D,0)),0)</f>
        <v>0</v>
      </c>
      <c r="AX910" s="174">
        <f>IFERROR(INDEX('1.4G'!J:J,MATCH($D910,'1.4G'!D:D,0)),0)</f>
        <v>0</v>
      </c>
      <c r="AY910" s="174">
        <f t="shared" si="149"/>
        <v>0</v>
      </c>
      <c r="AZ910" s="174">
        <f t="shared" si="150"/>
        <v>0</v>
      </c>
      <c r="BA910" s="175">
        <f>IFERROR(Table1[[#This Row],[Line total ordered for now]]*Table1[[#This Row],[GUARANTEED PRICE
for STOCK orders collected before 31.3.22]],0)</f>
        <v>0</v>
      </c>
      <c r="BB910" s="175">
        <f t="shared" si="154"/>
        <v>0</v>
      </c>
      <c r="BC910" s="176">
        <f>(AZ910+Table1[[#This Row],[Line total ordered for now]])*Z910</f>
        <v>0</v>
      </c>
      <c r="BD910" s="200">
        <v>64.158000000000001</v>
      </c>
      <c r="BE910" s="65"/>
      <c r="BF910" s="65"/>
      <c r="BG910" s="65"/>
      <c r="BH910" s="65"/>
      <c r="BI910" s="65"/>
      <c r="BJ910" s="65"/>
      <c r="BK910" s="65"/>
      <c r="BL910" s="55"/>
      <c r="BM910"/>
      <c r="BN910"/>
      <c r="BO910"/>
      <c r="BP910"/>
      <c r="BQ910"/>
      <c r="BR910"/>
      <c r="BS910"/>
      <c r="BT910"/>
    </row>
    <row r="911" spans="1:72" ht="15.75">
      <c r="A911" s="202">
        <v>907</v>
      </c>
      <c r="B911" s="68" t="s">
        <v>6378</v>
      </c>
      <c r="C911" s="149" t="s">
        <v>161</v>
      </c>
      <c r="D911" s="149" t="s">
        <v>1681</v>
      </c>
      <c r="E911" s="149" t="s">
        <v>1682</v>
      </c>
      <c r="F911" s="158" t="str">
        <f t="shared" si="148"/>
        <v>Video</v>
      </c>
      <c r="G911" s="187">
        <v>18</v>
      </c>
      <c r="H911" s="150"/>
      <c r="I911" s="184">
        <v>63.98</v>
      </c>
      <c r="J911" s="150"/>
      <c r="K911" s="151">
        <v>73.328685899656151</v>
      </c>
      <c r="L911" s="152">
        <v>66.729104168687101</v>
      </c>
      <c r="M911" s="152">
        <v>73.328685899656151</v>
      </c>
      <c r="N911" s="153" t="s">
        <v>148</v>
      </c>
      <c r="O911" s="154">
        <v>1</v>
      </c>
      <c r="P911" s="153">
        <v>25</v>
      </c>
      <c r="Q911" s="153" t="s">
        <v>147</v>
      </c>
      <c r="R911" s="155">
        <v>16</v>
      </c>
      <c r="S911" s="155">
        <v>2.4</v>
      </c>
      <c r="T911" s="155">
        <v>0.3</v>
      </c>
      <c r="U911" s="154" t="s">
        <v>95</v>
      </c>
      <c r="V911" s="153" t="s">
        <v>88</v>
      </c>
      <c r="W911" s="153" t="s">
        <v>627</v>
      </c>
      <c r="X911" s="151" t="s">
        <v>6378</v>
      </c>
      <c r="Y911" s="151" t="s">
        <v>6378</v>
      </c>
      <c r="Z911" s="156">
        <v>5.3999999999999999E-2</v>
      </c>
      <c r="AA911" s="153" t="s">
        <v>624</v>
      </c>
      <c r="AB911" s="153" t="s">
        <v>4970</v>
      </c>
      <c r="AC911" s="153" t="s">
        <v>4937</v>
      </c>
      <c r="AD911" s="157" t="s">
        <v>1683</v>
      </c>
      <c r="AE911" s="110">
        <v>0</v>
      </c>
      <c r="AF911" s="110">
        <v>135</v>
      </c>
      <c r="AG911" s="112">
        <f t="shared" si="153"/>
        <v>0</v>
      </c>
      <c r="AH911" s="110">
        <f>SUM(AG$4:AG911)</f>
        <v>29</v>
      </c>
      <c r="AI911" s="112">
        <f t="shared" si="151"/>
        <v>0</v>
      </c>
      <c r="AJ911" s="110">
        <f>COUNTIF(AI$4:AI911,"&gt;0")</f>
        <v>146</v>
      </c>
      <c r="AK911" s="110">
        <v>1</v>
      </c>
      <c r="AL911" s="110">
        <v>162</v>
      </c>
      <c r="AM911" s="172" t="str">
        <f>IF(OR(Table1[[#This Row],[Line total ordered for now]]&gt;0,Table1[[#This Row],[Line total ordered for season]]&gt;0),1,"")</f>
        <v/>
      </c>
      <c r="AN911" s="173">
        <f>COUNTIF(AM$4:AM911,"&gt;0")</f>
        <v>0</v>
      </c>
      <c r="AO911" s="173">
        <f>Table1[[#This Row],[ORDER QUANTITY
to be collected BEFORE 31.3.22]]</f>
        <v>0</v>
      </c>
      <c r="AP911" s="174">
        <f t="shared" si="152"/>
        <v>0</v>
      </c>
      <c r="AQ911" s="174">
        <f>IFERROR(INDEX(Retail!H:H,MATCH($D911,Retail!$D:$D,0)),0)</f>
        <v>0</v>
      </c>
      <c r="AR911" s="174">
        <f>IFERROR(INDEX(Retail!J:J,MATCH($D911,Retail!$D:$D,0)),0)</f>
        <v>0</v>
      </c>
      <c r="AS911" s="174">
        <f>IFERROR(INDEX('NEW2022'!H:H,MATCH($D911,'NEW2022'!D:D,0)),0)</f>
        <v>0</v>
      </c>
      <c r="AT911" s="174">
        <f>IFERROR(INDEX('NEW2022'!J:J,MATCH($D911,'NEW2022'!D:D,0)),0)</f>
        <v>0</v>
      </c>
      <c r="AU911" s="174">
        <f>IFERROR(INDEX('Quiet Items'!H:H,MATCH($D911,'Quiet Items'!D:D,0)),0)</f>
        <v>0</v>
      </c>
      <c r="AV911" s="174">
        <f>IFERROR(INDEX('Quiet Items'!J:J,MATCH($D911,'Quiet Items'!D:D,0)),0)</f>
        <v>0</v>
      </c>
      <c r="AW911" s="174">
        <f>IFERROR(INDEX('1.4G'!H:H,MATCH($D911,'1.4G'!D:D,0)),0)</f>
        <v>0</v>
      </c>
      <c r="AX911" s="174">
        <f>IFERROR(INDEX('1.4G'!J:J,MATCH($D911,'1.4G'!D:D,0)),0)</f>
        <v>0</v>
      </c>
      <c r="AY911" s="174">
        <f t="shared" si="149"/>
        <v>0</v>
      </c>
      <c r="AZ911" s="174">
        <f t="shared" si="150"/>
        <v>0</v>
      </c>
      <c r="BA911" s="175">
        <f>IFERROR(Table1[[#This Row],[Line total ordered for now]]*Table1[[#This Row],[GUARANTEED PRICE
for STOCK orders collected before 31.3.22]],0)</f>
        <v>0</v>
      </c>
      <c r="BB911" s="175">
        <f t="shared" si="154"/>
        <v>0</v>
      </c>
      <c r="BC911" s="176">
        <f>(AZ911+Table1[[#This Row],[Line total ordered for now]])*Z911</f>
        <v>0</v>
      </c>
      <c r="BD911" s="200">
        <v>62.329383014707723</v>
      </c>
      <c r="BE911" s="65"/>
      <c r="BF911" s="65"/>
      <c r="BG911" s="65"/>
      <c r="BH911" s="65"/>
      <c r="BI911" s="65"/>
      <c r="BJ911" s="65"/>
      <c r="BK911" s="65"/>
      <c r="BL911" s="55"/>
      <c r="BM911"/>
      <c r="BN911"/>
      <c r="BO911"/>
      <c r="BP911"/>
      <c r="BQ911"/>
      <c r="BR911"/>
      <c r="BS911"/>
      <c r="BT911"/>
    </row>
    <row r="912" spans="1:72" ht="15.75">
      <c r="A912" s="202">
        <v>908</v>
      </c>
      <c r="B912" s="68" t="s">
        <v>6378</v>
      </c>
      <c r="C912" s="149" t="s">
        <v>161</v>
      </c>
      <c r="D912" s="149" t="s">
        <v>852</v>
      </c>
      <c r="E912" s="149" t="s">
        <v>853</v>
      </c>
      <c r="F912" s="158" t="str">
        <f t="shared" si="148"/>
        <v>Video</v>
      </c>
      <c r="G912" s="187">
        <v>9</v>
      </c>
      <c r="H912" s="150"/>
      <c r="I912" s="184">
        <v>64.09</v>
      </c>
      <c r="J912" s="150"/>
      <c r="K912" s="151">
        <v>74.943156812825166</v>
      </c>
      <c r="L912" s="152">
        <v>68.198272699670909</v>
      </c>
      <c r="M912" s="152">
        <v>74.943156812825166</v>
      </c>
      <c r="N912" s="153" t="s">
        <v>148</v>
      </c>
      <c r="O912" s="154">
        <v>1</v>
      </c>
      <c r="P912" s="153">
        <v>25</v>
      </c>
      <c r="Q912" s="153" t="s">
        <v>146</v>
      </c>
      <c r="R912" s="155">
        <v>16</v>
      </c>
      <c r="S912" s="155">
        <v>2.2000000000000002</v>
      </c>
      <c r="T912" s="155">
        <v>0.3</v>
      </c>
      <c r="U912" s="154" t="s">
        <v>95</v>
      </c>
      <c r="V912" s="153" t="s">
        <v>88</v>
      </c>
      <c r="W912" s="153" t="s">
        <v>627</v>
      </c>
      <c r="X912" s="151" t="s">
        <v>6378</v>
      </c>
      <c r="Y912" s="151" t="s">
        <v>6378</v>
      </c>
      <c r="Z912" s="156">
        <v>5.5100000000000003E-2</v>
      </c>
      <c r="AA912" s="153" t="s">
        <v>793</v>
      </c>
      <c r="AB912" s="153" t="s">
        <v>5026</v>
      </c>
      <c r="AC912" s="153" t="s">
        <v>164</v>
      </c>
      <c r="AD912" s="157" t="s">
        <v>854</v>
      </c>
      <c r="AE912" s="110">
        <v>1</v>
      </c>
      <c r="AF912" s="110">
        <v>136</v>
      </c>
      <c r="AG912" s="112">
        <f t="shared" si="153"/>
        <v>0</v>
      </c>
      <c r="AH912" s="110">
        <f>SUM(AG$4:AG912)</f>
        <v>29</v>
      </c>
      <c r="AI912" s="112">
        <f t="shared" si="151"/>
        <v>0</v>
      </c>
      <c r="AJ912" s="110">
        <f>COUNTIF(AI$4:AI912,"&gt;0")</f>
        <v>146</v>
      </c>
      <c r="AK912" s="110">
        <v>1</v>
      </c>
      <c r="AL912" s="110">
        <v>163</v>
      </c>
      <c r="AM912" s="172" t="str">
        <f>IF(OR(Table1[[#This Row],[Line total ordered for now]]&gt;0,Table1[[#This Row],[Line total ordered for season]]&gt;0),1,"")</f>
        <v/>
      </c>
      <c r="AN912" s="173">
        <f>COUNTIF(AM$4:AM912,"&gt;0")</f>
        <v>0</v>
      </c>
      <c r="AO912" s="173">
        <f>Table1[[#This Row],[ORDER QUANTITY
to be collected BEFORE 31.3.22]]</f>
        <v>0</v>
      </c>
      <c r="AP912" s="174">
        <f t="shared" si="152"/>
        <v>0</v>
      </c>
      <c r="AQ912" s="174">
        <f>IFERROR(INDEX(Retail!H:H,MATCH($D912,Retail!$D:$D,0)),0)</f>
        <v>0</v>
      </c>
      <c r="AR912" s="174">
        <f>IFERROR(INDEX(Retail!J:J,MATCH($D912,Retail!$D:$D,0)),0)</f>
        <v>0</v>
      </c>
      <c r="AS912" s="174">
        <f>IFERROR(INDEX('NEW2022'!H:H,MATCH($D912,'NEW2022'!D:D,0)),0)</f>
        <v>0</v>
      </c>
      <c r="AT912" s="174">
        <f>IFERROR(INDEX('NEW2022'!J:J,MATCH($D912,'NEW2022'!D:D,0)),0)</f>
        <v>0</v>
      </c>
      <c r="AU912" s="174">
        <f>IFERROR(INDEX('Quiet Items'!H:H,MATCH($D912,'Quiet Items'!D:D,0)),0)</f>
        <v>0</v>
      </c>
      <c r="AV912" s="174">
        <f>IFERROR(INDEX('Quiet Items'!J:J,MATCH($D912,'Quiet Items'!D:D,0)),0)</f>
        <v>0</v>
      </c>
      <c r="AW912" s="174">
        <f>IFERROR(INDEX('1.4G'!H:H,MATCH($D912,'1.4G'!D:D,0)),0)</f>
        <v>0</v>
      </c>
      <c r="AX912" s="174">
        <f>IFERROR(INDEX('1.4G'!J:J,MATCH($D912,'1.4G'!D:D,0)),0)</f>
        <v>0</v>
      </c>
      <c r="AY912" s="174">
        <f t="shared" si="149"/>
        <v>0</v>
      </c>
      <c r="AZ912" s="174">
        <f t="shared" si="150"/>
        <v>0</v>
      </c>
      <c r="BA912" s="175">
        <f>IFERROR(Table1[[#This Row],[Line total ordered for now]]*Table1[[#This Row],[GUARANTEED PRICE
for STOCK orders collected before 31.3.22]],0)</f>
        <v>0</v>
      </c>
      <c r="BB912" s="175">
        <f t="shared" si="154"/>
        <v>0</v>
      </c>
      <c r="BC912" s="176">
        <f>(AZ912+Table1[[#This Row],[Line total ordered for now]])*Z912</f>
        <v>0</v>
      </c>
      <c r="BD912" s="200">
        <v>63.701683290901386</v>
      </c>
      <c r="BE912" s="65"/>
      <c r="BF912" s="65"/>
      <c r="BG912" s="65"/>
      <c r="BH912" s="65"/>
      <c r="BI912" s="65"/>
      <c r="BJ912" s="65"/>
      <c r="BK912" s="65"/>
      <c r="BL912" s="55"/>
      <c r="BM912"/>
      <c r="BN912"/>
      <c r="BO912"/>
      <c r="BP912"/>
      <c r="BQ912"/>
      <c r="BR912"/>
      <c r="BS912"/>
      <c r="BT912"/>
    </row>
    <row r="913" spans="1:72" ht="15.75">
      <c r="A913" s="202">
        <v>909</v>
      </c>
      <c r="B913" s="68" t="s">
        <v>6378</v>
      </c>
      <c r="C913" s="149" t="s">
        <v>161</v>
      </c>
      <c r="D913" s="149" t="s">
        <v>2389</v>
      </c>
      <c r="E913" s="149" t="s">
        <v>2390</v>
      </c>
      <c r="F913" s="158" t="str">
        <f t="shared" si="148"/>
        <v>Video</v>
      </c>
      <c r="G913" s="187">
        <v>26</v>
      </c>
      <c r="H913" s="150"/>
      <c r="I913" s="184">
        <v>64.16</v>
      </c>
      <c r="J913" s="150"/>
      <c r="K913" s="151">
        <v>76.440000000000012</v>
      </c>
      <c r="L913" s="152">
        <v>69.560400000000016</v>
      </c>
      <c r="M913" s="152">
        <v>76.440000000000012</v>
      </c>
      <c r="N913" s="153" t="s">
        <v>148</v>
      </c>
      <c r="O913" s="154">
        <v>1</v>
      </c>
      <c r="P913" s="153">
        <v>30</v>
      </c>
      <c r="Q913" s="153" t="s">
        <v>146</v>
      </c>
      <c r="R913" s="155">
        <v>16</v>
      </c>
      <c r="S913" s="155">
        <v>2.2000000000000002</v>
      </c>
      <c r="T913" s="155">
        <v>0.3</v>
      </c>
      <c r="U913" s="154" t="s">
        <v>95</v>
      </c>
      <c r="V913" s="153" t="s">
        <v>88</v>
      </c>
      <c r="W913" s="153" t="s">
        <v>627</v>
      </c>
      <c r="X913" s="151" t="s">
        <v>6378</v>
      </c>
      <c r="Y913" s="151" t="s">
        <v>6378</v>
      </c>
      <c r="Z913" s="156">
        <v>5.5100000000000003E-2</v>
      </c>
      <c r="AA913" s="153" t="s">
        <v>793</v>
      </c>
      <c r="AB913" s="153" t="s">
        <v>4975</v>
      </c>
      <c r="AC913" s="153" t="s">
        <v>4902</v>
      </c>
      <c r="AD913" s="157" t="s">
        <v>2391</v>
      </c>
      <c r="AE913" s="110">
        <v>1</v>
      </c>
      <c r="AF913" s="110">
        <v>137</v>
      </c>
      <c r="AG913" s="112">
        <f t="shared" si="153"/>
        <v>0</v>
      </c>
      <c r="AH913" s="110">
        <f>SUM(AG$4:AG913)</f>
        <v>29</v>
      </c>
      <c r="AI913" s="112">
        <f t="shared" si="151"/>
        <v>0</v>
      </c>
      <c r="AJ913" s="110">
        <f>COUNTIF(AI$4:AI913,"&gt;0")</f>
        <v>146</v>
      </c>
      <c r="AK913" s="110">
        <v>1</v>
      </c>
      <c r="AL913" s="110">
        <v>164</v>
      </c>
      <c r="AM913" s="172" t="str">
        <f>IF(OR(Table1[[#This Row],[Line total ordered for now]]&gt;0,Table1[[#This Row],[Line total ordered for season]]&gt;0),1,"")</f>
        <v/>
      </c>
      <c r="AN913" s="173">
        <f>COUNTIF(AM$4:AM913,"&gt;0")</f>
        <v>0</v>
      </c>
      <c r="AO913" s="173">
        <f>Table1[[#This Row],[ORDER QUANTITY
to be collected BEFORE 31.3.22]]</f>
        <v>0</v>
      </c>
      <c r="AP913" s="174">
        <f t="shared" si="152"/>
        <v>0</v>
      </c>
      <c r="AQ913" s="174">
        <f>IFERROR(INDEX(Retail!H:H,MATCH($D913,Retail!$D:$D,0)),0)</f>
        <v>0</v>
      </c>
      <c r="AR913" s="174">
        <f>IFERROR(INDEX(Retail!J:J,MATCH($D913,Retail!$D:$D,0)),0)</f>
        <v>0</v>
      </c>
      <c r="AS913" s="174">
        <f>IFERROR(INDEX('NEW2022'!H:H,MATCH($D913,'NEW2022'!D:D,0)),0)</f>
        <v>0</v>
      </c>
      <c r="AT913" s="174">
        <f>IFERROR(INDEX('NEW2022'!J:J,MATCH($D913,'NEW2022'!D:D,0)),0)</f>
        <v>0</v>
      </c>
      <c r="AU913" s="174">
        <f>IFERROR(INDEX('Quiet Items'!H:H,MATCH($D913,'Quiet Items'!D:D,0)),0)</f>
        <v>0</v>
      </c>
      <c r="AV913" s="174">
        <f>IFERROR(INDEX('Quiet Items'!J:J,MATCH($D913,'Quiet Items'!D:D,0)),0)</f>
        <v>0</v>
      </c>
      <c r="AW913" s="174">
        <f>IFERROR(INDEX('1.4G'!H:H,MATCH($D913,'1.4G'!D:D,0)),0)</f>
        <v>0</v>
      </c>
      <c r="AX913" s="174">
        <f>IFERROR(INDEX('1.4G'!J:J,MATCH($D913,'1.4G'!D:D,0)),0)</f>
        <v>0</v>
      </c>
      <c r="AY913" s="174">
        <f t="shared" si="149"/>
        <v>0</v>
      </c>
      <c r="AZ913" s="174">
        <f t="shared" si="150"/>
        <v>0</v>
      </c>
      <c r="BA913" s="175">
        <f>IFERROR(Table1[[#This Row],[Line total ordered for now]]*Table1[[#This Row],[GUARANTEED PRICE
for STOCK orders collected before 31.3.22]],0)</f>
        <v>0</v>
      </c>
      <c r="BB913" s="175">
        <f t="shared" si="154"/>
        <v>0</v>
      </c>
      <c r="BC913" s="176">
        <f>(AZ913+Table1[[#This Row],[Line total ordered for now]])*Z913</f>
        <v>0</v>
      </c>
      <c r="BD913" s="200">
        <v>64.974000000000004</v>
      </c>
      <c r="BE913" s="65"/>
      <c r="BF913" s="65"/>
      <c r="BG913" s="65"/>
      <c r="BH913" s="65"/>
      <c r="BI913" s="65"/>
      <c r="BJ913" s="65"/>
      <c r="BK913" s="65"/>
      <c r="BL913" s="55"/>
      <c r="BM913"/>
      <c r="BN913"/>
      <c r="BO913"/>
      <c r="BP913"/>
      <c r="BQ913"/>
      <c r="BR913"/>
      <c r="BS913"/>
      <c r="BT913"/>
    </row>
    <row r="914" spans="1:72" ht="15.75">
      <c r="A914" s="202">
        <v>910</v>
      </c>
      <c r="B914" s="68" t="s">
        <v>6378</v>
      </c>
      <c r="C914" s="149" t="s">
        <v>161</v>
      </c>
      <c r="D914" s="149" t="s">
        <v>1338</v>
      </c>
      <c r="E914" s="149" t="s">
        <v>4651</v>
      </c>
      <c r="F914" s="158" t="str">
        <f t="shared" si="148"/>
        <v>Video</v>
      </c>
      <c r="G914" s="187">
        <v>26</v>
      </c>
      <c r="H914" s="150"/>
      <c r="I914" s="184">
        <v>64.23</v>
      </c>
      <c r="J914" s="150"/>
      <c r="K914" s="151">
        <v>73.421974265955171</v>
      </c>
      <c r="L914" s="152">
        <v>66.813996582019215</v>
      </c>
      <c r="M914" s="152">
        <v>73.421974265955171</v>
      </c>
      <c r="N914" s="153" t="s">
        <v>148</v>
      </c>
      <c r="O914" s="154">
        <v>1</v>
      </c>
      <c r="P914" s="153">
        <v>34</v>
      </c>
      <c r="Q914" s="153" t="s">
        <v>147</v>
      </c>
      <c r="R914" s="155">
        <v>16</v>
      </c>
      <c r="S914" s="155">
        <v>2.2000000000000002</v>
      </c>
      <c r="T914" s="155">
        <v>0.3</v>
      </c>
      <c r="U914" s="154" t="s">
        <v>94</v>
      </c>
      <c r="V914" s="153" t="s">
        <v>89</v>
      </c>
      <c r="W914" s="153" t="s">
        <v>627</v>
      </c>
      <c r="X914" s="151" t="s">
        <v>6378</v>
      </c>
      <c r="Y914" s="151" t="s">
        <v>6378</v>
      </c>
      <c r="Z914" s="156">
        <v>5.3999999999999999E-2</v>
      </c>
      <c r="AA914" s="153" t="s">
        <v>624</v>
      </c>
      <c r="AB914" s="153" t="s">
        <v>4965</v>
      </c>
      <c r="AC914" s="153" t="s">
        <v>4902</v>
      </c>
      <c r="AD914" s="157" t="s">
        <v>1339</v>
      </c>
      <c r="AE914" s="110">
        <v>0</v>
      </c>
      <c r="AF914" s="110">
        <v>137</v>
      </c>
      <c r="AG914" s="112">
        <f t="shared" si="153"/>
        <v>0</v>
      </c>
      <c r="AH914" s="110">
        <f>SUM(AG$4:AG914)</f>
        <v>29</v>
      </c>
      <c r="AI914" s="112">
        <f t="shared" si="151"/>
        <v>0</v>
      </c>
      <c r="AJ914" s="110">
        <f>COUNTIF(AI$4:AI914,"&gt;0")</f>
        <v>146</v>
      </c>
      <c r="AK914" s="110">
        <v>0</v>
      </c>
      <c r="AL914" s="110">
        <v>164</v>
      </c>
      <c r="AM914" s="172" t="str">
        <f>IF(OR(Table1[[#This Row],[Line total ordered for now]]&gt;0,Table1[[#This Row],[Line total ordered for season]]&gt;0),1,"")</f>
        <v/>
      </c>
      <c r="AN914" s="173">
        <f>COUNTIF(AM$4:AM914,"&gt;0")</f>
        <v>0</v>
      </c>
      <c r="AO914" s="173">
        <f>Table1[[#This Row],[ORDER QUANTITY
to be collected BEFORE 31.3.22]]</f>
        <v>0</v>
      </c>
      <c r="AP914" s="174">
        <f t="shared" si="152"/>
        <v>0</v>
      </c>
      <c r="AQ914" s="174">
        <f>IFERROR(INDEX(Retail!H:H,MATCH($D914,Retail!$D:$D,0)),0)</f>
        <v>0</v>
      </c>
      <c r="AR914" s="174">
        <f>IFERROR(INDEX(Retail!J:J,MATCH($D914,Retail!$D:$D,0)),0)</f>
        <v>0</v>
      </c>
      <c r="AS914" s="174">
        <f>IFERROR(INDEX('NEW2022'!H:H,MATCH($D914,'NEW2022'!D:D,0)),0)</f>
        <v>0</v>
      </c>
      <c r="AT914" s="174">
        <f>IFERROR(INDEX('NEW2022'!J:J,MATCH($D914,'NEW2022'!D:D,0)),0)</f>
        <v>0</v>
      </c>
      <c r="AU914" s="174">
        <f>IFERROR(INDEX('Quiet Items'!H:H,MATCH($D914,'Quiet Items'!D:D,0)),0)</f>
        <v>0</v>
      </c>
      <c r="AV914" s="174">
        <f>IFERROR(INDEX('Quiet Items'!J:J,MATCH($D914,'Quiet Items'!D:D,0)),0)</f>
        <v>0</v>
      </c>
      <c r="AW914" s="174">
        <f>IFERROR(INDEX('1.4G'!H:H,MATCH($D914,'1.4G'!D:D,0)),0)</f>
        <v>0</v>
      </c>
      <c r="AX914" s="174">
        <f>IFERROR(INDEX('1.4G'!J:J,MATCH($D914,'1.4G'!D:D,0)),0)</f>
        <v>0</v>
      </c>
      <c r="AY914" s="174">
        <f t="shared" si="149"/>
        <v>0</v>
      </c>
      <c r="AZ914" s="174">
        <f t="shared" si="150"/>
        <v>0</v>
      </c>
      <c r="BA914" s="175">
        <f>IFERROR(Table1[[#This Row],[Line total ordered for now]]*Table1[[#This Row],[GUARANTEED PRICE
for STOCK orders collected before 31.3.22]],0)</f>
        <v>0</v>
      </c>
      <c r="BB914" s="175">
        <f t="shared" si="154"/>
        <v>0</v>
      </c>
      <c r="BC914" s="176">
        <f>(AZ914+Table1[[#This Row],[Line total ordered for now]])*Z914</f>
        <v>0</v>
      </c>
      <c r="BD914" s="200">
        <v>62.408678126061893</v>
      </c>
      <c r="BE914" s="65"/>
      <c r="BF914" s="65"/>
      <c r="BG914" s="65"/>
      <c r="BH914" s="65"/>
      <c r="BI914" s="65"/>
      <c r="BJ914" s="65"/>
      <c r="BK914" s="65"/>
      <c r="BL914" s="55"/>
      <c r="BM914"/>
      <c r="BN914"/>
      <c r="BO914"/>
      <c r="BP914"/>
      <c r="BQ914"/>
      <c r="BR914"/>
      <c r="BS914"/>
      <c r="BT914"/>
    </row>
    <row r="915" spans="1:72" ht="15.75">
      <c r="A915" s="202">
        <v>911</v>
      </c>
      <c r="B915" s="68" t="s">
        <v>6378</v>
      </c>
      <c r="C915" s="149" t="s">
        <v>161</v>
      </c>
      <c r="D915" s="149" t="s">
        <v>2145</v>
      </c>
      <c r="E915" s="149" t="s">
        <v>2146</v>
      </c>
      <c r="F915" s="158" t="str">
        <f t="shared" si="148"/>
        <v>Video</v>
      </c>
      <c r="G915" s="187">
        <v>26</v>
      </c>
      <c r="H915" s="150"/>
      <c r="I915" s="184">
        <v>65.12</v>
      </c>
      <c r="J915" s="150"/>
      <c r="K915" s="151">
        <v>77.58</v>
      </c>
      <c r="L915" s="152">
        <v>70.597800000000007</v>
      </c>
      <c r="M915" s="152">
        <v>77.58</v>
      </c>
      <c r="N915" s="153" t="s">
        <v>148</v>
      </c>
      <c r="O915" s="154">
        <v>1</v>
      </c>
      <c r="P915" s="153">
        <v>30</v>
      </c>
      <c r="Q915" s="153" t="s">
        <v>146</v>
      </c>
      <c r="R915" s="155">
        <v>16</v>
      </c>
      <c r="S915" s="155">
        <v>2.2000000000000002</v>
      </c>
      <c r="T915" s="155">
        <v>0.3</v>
      </c>
      <c r="U915" s="154" t="s">
        <v>95</v>
      </c>
      <c r="V915" s="153" t="s">
        <v>88</v>
      </c>
      <c r="W915" s="153" t="s">
        <v>627</v>
      </c>
      <c r="X915" s="151" t="s">
        <v>6378</v>
      </c>
      <c r="Y915" s="151" t="s">
        <v>6378</v>
      </c>
      <c r="Z915" s="156">
        <v>5.3999999999999999E-2</v>
      </c>
      <c r="AA915" s="153" t="s">
        <v>624</v>
      </c>
      <c r="AB915" s="153" t="s">
        <v>5038</v>
      </c>
      <c r="AC915" s="153" t="s">
        <v>785</v>
      </c>
      <c r="AD915" s="157" t="s">
        <v>2147</v>
      </c>
      <c r="AE915" s="110">
        <v>1</v>
      </c>
      <c r="AF915" s="110">
        <v>138</v>
      </c>
      <c r="AG915" s="112">
        <f t="shared" si="153"/>
        <v>0</v>
      </c>
      <c r="AH915" s="110">
        <f>SUM(AG$4:AG915)</f>
        <v>29</v>
      </c>
      <c r="AI915" s="112">
        <f t="shared" si="151"/>
        <v>0</v>
      </c>
      <c r="AJ915" s="110">
        <f>COUNTIF(AI$4:AI915,"&gt;0")</f>
        <v>146</v>
      </c>
      <c r="AK915" s="110">
        <v>1</v>
      </c>
      <c r="AL915" s="110">
        <v>165</v>
      </c>
      <c r="AM915" s="172" t="str">
        <f>IF(OR(Table1[[#This Row],[Line total ordered for now]]&gt;0,Table1[[#This Row],[Line total ordered for season]]&gt;0),1,"")</f>
        <v/>
      </c>
      <c r="AN915" s="173">
        <f>COUNTIF(AM$4:AM915,"&gt;0")</f>
        <v>0</v>
      </c>
      <c r="AO915" s="173">
        <f>Table1[[#This Row],[ORDER QUANTITY
to be collected BEFORE 31.3.22]]</f>
        <v>0</v>
      </c>
      <c r="AP915" s="174">
        <f t="shared" si="152"/>
        <v>0</v>
      </c>
      <c r="AQ915" s="174">
        <f>IFERROR(INDEX(Retail!H:H,MATCH($D915,Retail!$D:$D,0)),0)</f>
        <v>0</v>
      </c>
      <c r="AR915" s="174">
        <f>IFERROR(INDEX(Retail!J:J,MATCH($D915,Retail!$D:$D,0)),0)</f>
        <v>0</v>
      </c>
      <c r="AS915" s="174">
        <f>IFERROR(INDEX('NEW2022'!H:H,MATCH($D915,'NEW2022'!D:D,0)),0)</f>
        <v>0</v>
      </c>
      <c r="AT915" s="174">
        <f>IFERROR(INDEX('NEW2022'!J:J,MATCH($D915,'NEW2022'!D:D,0)),0)</f>
        <v>0</v>
      </c>
      <c r="AU915" s="174">
        <f>IFERROR(INDEX('Quiet Items'!H:H,MATCH($D915,'Quiet Items'!D:D,0)),0)</f>
        <v>0</v>
      </c>
      <c r="AV915" s="174">
        <f>IFERROR(INDEX('Quiet Items'!J:J,MATCH($D915,'Quiet Items'!D:D,0)),0)</f>
        <v>0</v>
      </c>
      <c r="AW915" s="174">
        <f>IFERROR(INDEX('1.4G'!H:H,MATCH($D915,'1.4G'!D:D,0)),0)</f>
        <v>0</v>
      </c>
      <c r="AX915" s="174">
        <f>IFERROR(INDEX('1.4G'!J:J,MATCH($D915,'1.4G'!D:D,0)),0)</f>
        <v>0</v>
      </c>
      <c r="AY915" s="174">
        <f t="shared" si="149"/>
        <v>0</v>
      </c>
      <c r="AZ915" s="174">
        <f t="shared" si="150"/>
        <v>0</v>
      </c>
      <c r="BA915" s="175">
        <f>IFERROR(Table1[[#This Row],[Line total ordered for now]]*Table1[[#This Row],[GUARANTEED PRICE
for STOCK orders collected before 31.3.22]],0)</f>
        <v>0</v>
      </c>
      <c r="BB915" s="175">
        <f t="shared" si="154"/>
        <v>0</v>
      </c>
      <c r="BC915" s="176">
        <f>(AZ915+Table1[[#This Row],[Line total ordered for now]])*Z915</f>
        <v>0</v>
      </c>
      <c r="BD915" s="200">
        <v>65.942999999999998</v>
      </c>
      <c r="BE915" s="65"/>
      <c r="BF915" s="65"/>
      <c r="BG915" s="65"/>
      <c r="BH915" s="65"/>
      <c r="BI915" s="65"/>
      <c r="BJ915" s="65"/>
      <c r="BK915" s="65"/>
      <c r="BL915" s="55"/>
      <c r="BM915"/>
      <c r="BN915"/>
      <c r="BO915"/>
      <c r="BP915"/>
      <c r="BQ915"/>
      <c r="BR915"/>
      <c r="BS915"/>
      <c r="BT915"/>
    </row>
    <row r="916" spans="1:72" ht="15.75">
      <c r="A916" s="202">
        <v>912</v>
      </c>
      <c r="B916" s="68" t="s">
        <v>6378</v>
      </c>
      <c r="C916" s="149" t="s">
        <v>161</v>
      </c>
      <c r="D916" s="149" t="s">
        <v>2978</v>
      </c>
      <c r="E916" s="149" t="s">
        <v>4993</v>
      </c>
      <c r="F916" s="158" t="str">
        <f t="shared" si="148"/>
        <v>Video</v>
      </c>
      <c r="G916" s="187">
        <v>30</v>
      </c>
      <c r="H916" s="150"/>
      <c r="I916" s="184">
        <v>65.150000000000006</v>
      </c>
      <c r="J916" s="150"/>
      <c r="K916" s="151">
        <v>75.993132572197013</v>
      </c>
      <c r="L916" s="152">
        <v>69.153750640699286</v>
      </c>
      <c r="M916" s="152">
        <v>75.993132572197013</v>
      </c>
      <c r="N916" s="153" t="s">
        <v>148</v>
      </c>
      <c r="O916" s="154">
        <v>1</v>
      </c>
      <c r="P916" s="153">
        <v>17</v>
      </c>
      <c r="Q916" s="153" t="s">
        <v>147</v>
      </c>
      <c r="R916" s="155">
        <v>16</v>
      </c>
      <c r="S916" s="155">
        <v>2.4</v>
      </c>
      <c r="T916" s="155">
        <v>0.3</v>
      </c>
      <c r="U916" s="154" t="s">
        <v>94</v>
      </c>
      <c r="V916" s="153" t="s">
        <v>89</v>
      </c>
      <c r="W916" s="153" t="s">
        <v>627</v>
      </c>
      <c r="X916" s="151" t="s">
        <v>6378</v>
      </c>
      <c r="Y916" s="151" t="s">
        <v>6378</v>
      </c>
      <c r="Z916" s="156">
        <v>5.3999999999999999E-2</v>
      </c>
      <c r="AA916" s="153" t="s">
        <v>624</v>
      </c>
      <c r="AB916" s="153" t="s">
        <v>4994</v>
      </c>
      <c r="AC916" s="153" t="s">
        <v>4902</v>
      </c>
      <c r="AD916" s="157" t="s">
        <v>2979</v>
      </c>
      <c r="AE916" s="110">
        <v>0</v>
      </c>
      <c r="AF916" s="110">
        <v>138</v>
      </c>
      <c r="AG916" s="112">
        <f t="shared" si="153"/>
        <v>0</v>
      </c>
      <c r="AH916" s="110">
        <f>SUM(AG$4:AG916)</f>
        <v>29</v>
      </c>
      <c r="AI916" s="112">
        <f t="shared" si="151"/>
        <v>0</v>
      </c>
      <c r="AJ916" s="110">
        <f>COUNTIF(AI$4:AI916,"&gt;0")</f>
        <v>146</v>
      </c>
      <c r="AK916" s="110">
        <v>0</v>
      </c>
      <c r="AL916" s="110">
        <v>165</v>
      </c>
      <c r="AM916" s="172" t="str">
        <f>IF(OR(Table1[[#This Row],[Line total ordered for now]]&gt;0,Table1[[#This Row],[Line total ordered for season]]&gt;0),1,"")</f>
        <v/>
      </c>
      <c r="AN916" s="173">
        <f>COUNTIF(AM$4:AM916,"&gt;0")</f>
        <v>0</v>
      </c>
      <c r="AO916" s="173">
        <f>Table1[[#This Row],[ORDER QUANTITY
to be collected BEFORE 31.3.22]]</f>
        <v>0</v>
      </c>
      <c r="AP916" s="174">
        <f t="shared" si="152"/>
        <v>0</v>
      </c>
      <c r="AQ916" s="174">
        <f>IFERROR(INDEX(Retail!H:H,MATCH($D916,Retail!$D:$D,0)),0)</f>
        <v>0</v>
      </c>
      <c r="AR916" s="174">
        <f>IFERROR(INDEX(Retail!J:J,MATCH($D916,Retail!$D:$D,0)),0)</f>
        <v>0</v>
      </c>
      <c r="AS916" s="174">
        <f>IFERROR(INDEX('NEW2022'!H:H,MATCH($D916,'NEW2022'!D:D,0)),0)</f>
        <v>0</v>
      </c>
      <c r="AT916" s="174">
        <f>IFERROR(INDEX('NEW2022'!J:J,MATCH($D916,'NEW2022'!D:D,0)),0)</f>
        <v>0</v>
      </c>
      <c r="AU916" s="174">
        <f>IFERROR(INDEX('Quiet Items'!H:H,MATCH($D916,'Quiet Items'!D:D,0)),0)</f>
        <v>0</v>
      </c>
      <c r="AV916" s="174">
        <f>IFERROR(INDEX('Quiet Items'!J:J,MATCH($D916,'Quiet Items'!D:D,0)),0)</f>
        <v>0</v>
      </c>
      <c r="AW916" s="174">
        <f>IFERROR(INDEX('1.4G'!H:H,MATCH($D916,'1.4G'!D:D,0)),0)</f>
        <v>0</v>
      </c>
      <c r="AX916" s="174">
        <f>IFERROR(INDEX('1.4G'!J:J,MATCH($D916,'1.4G'!D:D,0)),0)</f>
        <v>0</v>
      </c>
      <c r="AY916" s="174">
        <f t="shared" si="149"/>
        <v>0</v>
      </c>
      <c r="AZ916" s="174">
        <f t="shared" si="150"/>
        <v>0</v>
      </c>
      <c r="BA916" s="175">
        <f>IFERROR(Table1[[#This Row],[Line total ordered for now]]*Table1[[#This Row],[GUARANTEED PRICE
for STOCK orders collected before 31.3.22]],0)</f>
        <v>0</v>
      </c>
      <c r="BB916" s="175">
        <f t="shared" si="154"/>
        <v>0</v>
      </c>
      <c r="BC916" s="176">
        <f>(AZ916+Table1[[#This Row],[Line total ordered for now]])*Z916</f>
        <v>0</v>
      </c>
      <c r="BD916" s="200">
        <v>64.594162686367454</v>
      </c>
      <c r="BE916" s="65"/>
      <c r="BF916" s="65"/>
      <c r="BG916" s="65"/>
      <c r="BH916" s="65"/>
      <c r="BI916" s="65"/>
      <c r="BJ916" s="65"/>
      <c r="BK916" s="65"/>
      <c r="BL916" s="55"/>
      <c r="BM916"/>
      <c r="BN916"/>
      <c r="BO916"/>
      <c r="BP916"/>
      <c r="BQ916"/>
      <c r="BR916"/>
      <c r="BS916"/>
      <c r="BT916"/>
    </row>
    <row r="917" spans="1:72" ht="15.75">
      <c r="A917" s="202">
        <v>913</v>
      </c>
      <c r="B917" s="68" t="s">
        <v>6378</v>
      </c>
      <c r="C917" s="149" t="s">
        <v>161</v>
      </c>
      <c r="D917" s="149" t="s">
        <v>2564</v>
      </c>
      <c r="E917" s="149" t="s">
        <v>2565</v>
      </c>
      <c r="F917" s="158" t="str">
        <f t="shared" si="148"/>
        <v>Video</v>
      </c>
      <c r="G917" s="187">
        <v>19</v>
      </c>
      <c r="H917" s="150"/>
      <c r="I917" s="184">
        <v>66.78</v>
      </c>
      <c r="J917" s="150"/>
      <c r="K917" s="151">
        <v>76.318823535240867</v>
      </c>
      <c r="L917" s="152">
        <v>69.450129417069192</v>
      </c>
      <c r="M917" s="152">
        <v>76.318823535240867</v>
      </c>
      <c r="N917" s="153" t="s">
        <v>148</v>
      </c>
      <c r="O917" s="154">
        <v>1</v>
      </c>
      <c r="P917" s="153">
        <v>34</v>
      </c>
      <c r="Q917" s="153" t="s">
        <v>147</v>
      </c>
      <c r="R917" s="155">
        <v>16</v>
      </c>
      <c r="S917" s="155">
        <v>2.4</v>
      </c>
      <c r="T917" s="155">
        <v>0.3</v>
      </c>
      <c r="U917" s="154" t="s">
        <v>94</v>
      </c>
      <c r="V917" s="153" t="s">
        <v>89</v>
      </c>
      <c r="W917" s="153" t="s">
        <v>627</v>
      </c>
      <c r="X917" s="151" t="s">
        <v>6378</v>
      </c>
      <c r="Y917" s="151" t="s">
        <v>6378</v>
      </c>
      <c r="Z917" s="156">
        <v>5.3999999999999999E-2</v>
      </c>
      <c r="AA917" s="153" t="s">
        <v>624</v>
      </c>
      <c r="AB917" s="153" t="s">
        <v>4981</v>
      </c>
      <c r="AC917" s="153" t="s">
        <v>4902</v>
      </c>
      <c r="AD917" s="157" t="s">
        <v>2566</v>
      </c>
      <c r="AE917" s="110">
        <v>0</v>
      </c>
      <c r="AF917" s="110">
        <v>138</v>
      </c>
      <c r="AG917" s="112">
        <f t="shared" si="153"/>
        <v>0</v>
      </c>
      <c r="AH917" s="110">
        <f>SUM(AG$4:AG917)</f>
        <v>29</v>
      </c>
      <c r="AI917" s="112">
        <f t="shared" si="151"/>
        <v>0</v>
      </c>
      <c r="AJ917" s="110">
        <f>COUNTIF(AI$4:AI917,"&gt;0")</f>
        <v>146</v>
      </c>
      <c r="AK917" s="110">
        <v>0</v>
      </c>
      <c r="AL917" s="110">
        <v>165</v>
      </c>
      <c r="AM917" s="172" t="str">
        <f>IF(OR(Table1[[#This Row],[Line total ordered for now]]&gt;0,Table1[[#This Row],[Line total ordered for season]]&gt;0),1,"")</f>
        <v/>
      </c>
      <c r="AN917" s="173">
        <f>COUNTIF(AM$4:AM917,"&gt;0")</f>
        <v>0</v>
      </c>
      <c r="AO917" s="173">
        <f>Table1[[#This Row],[ORDER QUANTITY
to be collected BEFORE 31.3.22]]</f>
        <v>0</v>
      </c>
      <c r="AP917" s="174">
        <f t="shared" si="152"/>
        <v>0</v>
      </c>
      <c r="AQ917" s="174">
        <f>IFERROR(INDEX(Retail!H:H,MATCH($D917,Retail!$D:$D,0)),0)</f>
        <v>0</v>
      </c>
      <c r="AR917" s="174">
        <f>IFERROR(INDEX(Retail!J:J,MATCH($D917,Retail!$D:$D,0)),0)</f>
        <v>0</v>
      </c>
      <c r="AS917" s="174">
        <f>IFERROR(INDEX('NEW2022'!H:H,MATCH($D917,'NEW2022'!D:D,0)),0)</f>
        <v>0</v>
      </c>
      <c r="AT917" s="174">
        <f>IFERROR(INDEX('NEW2022'!J:J,MATCH($D917,'NEW2022'!D:D,0)),0)</f>
        <v>0</v>
      </c>
      <c r="AU917" s="174">
        <f>IFERROR(INDEX('Quiet Items'!H:H,MATCH($D917,'Quiet Items'!D:D,0)),0)</f>
        <v>0</v>
      </c>
      <c r="AV917" s="174">
        <f>IFERROR(INDEX('Quiet Items'!J:J,MATCH($D917,'Quiet Items'!D:D,0)),0)</f>
        <v>0</v>
      </c>
      <c r="AW917" s="174">
        <f>IFERROR(INDEX('1.4G'!H:H,MATCH($D917,'1.4G'!D:D,0)),0)</f>
        <v>0</v>
      </c>
      <c r="AX917" s="174">
        <f>IFERROR(INDEX('1.4G'!J:J,MATCH($D917,'1.4G'!D:D,0)),0)</f>
        <v>0</v>
      </c>
      <c r="AY917" s="174">
        <f t="shared" si="149"/>
        <v>0</v>
      </c>
      <c r="AZ917" s="174">
        <f t="shared" si="150"/>
        <v>0</v>
      </c>
      <c r="BA917" s="175">
        <f>IFERROR(Table1[[#This Row],[Line total ordered for now]]*Table1[[#This Row],[GUARANTEED PRICE
for STOCK orders collected before 31.3.22]],0)</f>
        <v>0</v>
      </c>
      <c r="BB917" s="175">
        <f t="shared" si="154"/>
        <v>0</v>
      </c>
      <c r="BC917" s="176">
        <f>(AZ917+Table1[[#This Row],[Line total ordered for now]])*Z917</f>
        <v>0</v>
      </c>
      <c r="BD917" s="200">
        <v>64.871000004954738</v>
      </c>
      <c r="BE917" s="65"/>
      <c r="BF917" s="65"/>
      <c r="BG917" s="65"/>
      <c r="BH917" s="65"/>
      <c r="BI917" s="65"/>
      <c r="BJ917" s="65"/>
      <c r="BK917" s="65"/>
      <c r="BL917" s="55"/>
      <c r="BM917"/>
      <c r="BN917"/>
      <c r="BO917"/>
      <c r="BP917"/>
      <c r="BQ917"/>
      <c r="BR917"/>
      <c r="BS917"/>
      <c r="BT917"/>
    </row>
    <row r="918" spans="1:72" ht="15.75">
      <c r="A918" s="202">
        <v>914</v>
      </c>
      <c r="B918" s="68" t="s">
        <v>6378</v>
      </c>
      <c r="C918" s="149" t="s">
        <v>161</v>
      </c>
      <c r="D918" s="149" t="s">
        <v>1726</v>
      </c>
      <c r="E918" s="149" t="s">
        <v>1727</v>
      </c>
      <c r="F918" s="158" t="str">
        <f t="shared" si="148"/>
        <v>Video</v>
      </c>
      <c r="G918" s="187">
        <v>30</v>
      </c>
      <c r="H918" s="150"/>
      <c r="I918" s="184">
        <v>68.11</v>
      </c>
      <c r="J918" s="150"/>
      <c r="K918" s="151">
        <v>81.150000000000006</v>
      </c>
      <c r="L918" s="152">
        <v>73.846500000000006</v>
      </c>
      <c r="M918" s="152">
        <v>81.150000000000006</v>
      </c>
      <c r="N918" s="153" t="s">
        <v>148</v>
      </c>
      <c r="O918" s="154">
        <v>1</v>
      </c>
      <c r="P918" s="153">
        <v>22</v>
      </c>
      <c r="Q918" s="153" t="s">
        <v>146</v>
      </c>
      <c r="R918" s="155">
        <v>15</v>
      </c>
      <c r="S918" s="155">
        <v>1.65</v>
      </c>
      <c r="T918" s="155">
        <v>0.3</v>
      </c>
      <c r="U918" s="154" t="s">
        <v>95</v>
      </c>
      <c r="V918" s="153" t="s">
        <v>88</v>
      </c>
      <c r="W918" s="153" t="s">
        <v>627</v>
      </c>
      <c r="X918" s="151" t="s">
        <v>6378</v>
      </c>
      <c r="Y918" s="151" t="s">
        <v>6378</v>
      </c>
      <c r="Z918" s="156">
        <v>5.3800000000000001E-2</v>
      </c>
      <c r="AA918" s="153" t="s">
        <v>943</v>
      </c>
      <c r="AB918" s="153" t="s">
        <v>5141</v>
      </c>
      <c r="AC918" s="153" t="s">
        <v>164</v>
      </c>
      <c r="AD918" s="157" t="s">
        <v>1728</v>
      </c>
      <c r="AE918" s="110">
        <v>1</v>
      </c>
      <c r="AF918" s="110">
        <v>139</v>
      </c>
      <c r="AG918" s="112">
        <f t="shared" si="153"/>
        <v>0</v>
      </c>
      <c r="AH918" s="110">
        <f>SUM(AG$4:AG918)</f>
        <v>29</v>
      </c>
      <c r="AI918" s="112">
        <f t="shared" si="151"/>
        <v>0</v>
      </c>
      <c r="AJ918" s="110">
        <f>COUNTIF(AI$4:AI918,"&gt;0")</f>
        <v>146</v>
      </c>
      <c r="AK918" s="110">
        <v>1</v>
      </c>
      <c r="AL918" s="110">
        <v>166</v>
      </c>
      <c r="AM918" s="172" t="str">
        <f>IF(OR(Table1[[#This Row],[Line total ordered for now]]&gt;0,Table1[[#This Row],[Line total ordered for season]]&gt;0),1,"")</f>
        <v/>
      </c>
      <c r="AN918" s="173">
        <f>COUNTIF(AM$4:AM918,"&gt;0")</f>
        <v>0</v>
      </c>
      <c r="AO918" s="173">
        <f>Table1[[#This Row],[ORDER QUANTITY
to be collected BEFORE 31.3.22]]</f>
        <v>0</v>
      </c>
      <c r="AP918" s="174">
        <f t="shared" si="152"/>
        <v>0</v>
      </c>
      <c r="AQ918" s="174">
        <f>IFERROR(INDEX(Retail!H:H,MATCH($D918,Retail!$D:$D,0)),0)</f>
        <v>0</v>
      </c>
      <c r="AR918" s="174">
        <f>IFERROR(INDEX(Retail!J:J,MATCH($D918,Retail!$D:$D,0)),0)</f>
        <v>0</v>
      </c>
      <c r="AS918" s="174">
        <f>IFERROR(INDEX('NEW2022'!H:H,MATCH($D918,'NEW2022'!D:D,0)),0)</f>
        <v>0</v>
      </c>
      <c r="AT918" s="174">
        <f>IFERROR(INDEX('NEW2022'!J:J,MATCH($D918,'NEW2022'!D:D,0)),0)</f>
        <v>0</v>
      </c>
      <c r="AU918" s="174">
        <f>IFERROR(INDEX('Quiet Items'!H:H,MATCH($D918,'Quiet Items'!D:D,0)),0)</f>
        <v>0</v>
      </c>
      <c r="AV918" s="174">
        <f>IFERROR(INDEX('Quiet Items'!J:J,MATCH($D918,'Quiet Items'!D:D,0)),0)</f>
        <v>0</v>
      </c>
      <c r="AW918" s="174">
        <f>IFERROR(INDEX('1.4G'!H:H,MATCH($D918,'1.4G'!D:D,0)),0)</f>
        <v>0</v>
      </c>
      <c r="AX918" s="174">
        <f>IFERROR(INDEX('1.4G'!J:J,MATCH($D918,'1.4G'!D:D,0)),0)</f>
        <v>0</v>
      </c>
      <c r="AY918" s="174">
        <f t="shared" si="149"/>
        <v>0</v>
      </c>
      <c r="AZ918" s="174">
        <f t="shared" si="150"/>
        <v>0</v>
      </c>
      <c r="BA918" s="175">
        <f>IFERROR(Table1[[#This Row],[Line total ordered for now]]*Table1[[#This Row],[GUARANTEED PRICE
for STOCK orders collected before 31.3.22]],0)</f>
        <v>0</v>
      </c>
      <c r="BB918" s="175">
        <f t="shared" si="154"/>
        <v>0</v>
      </c>
      <c r="BC918" s="176">
        <f>(AZ918+Table1[[#This Row],[Line total ordered for now]])*Z918</f>
        <v>0</v>
      </c>
      <c r="BD918" s="200">
        <v>68.977500000000006</v>
      </c>
      <c r="BE918" s="65"/>
      <c r="BF918" s="65"/>
      <c r="BG918" s="65"/>
      <c r="BH918" s="65"/>
      <c r="BI918" s="65"/>
      <c r="BJ918" s="65"/>
      <c r="BK918" s="65"/>
      <c r="BL918" s="55"/>
      <c r="BM918"/>
      <c r="BN918"/>
      <c r="BO918"/>
      <c r="BP918"/>
      <c r="BQ918"/>
      <c r="BR918"/>
      <c r="BS918"/>
      <c r="BT918"/>
    </row>
    <row r="919" spans="1:72" ht="15.75">
      <c r="A919" s="202">
        <v>915</v>
      </c>
      <c r="B919" s="68" t="s">
        <v>6378</v>
      </c>
      <c r="C919" s="149" t="s">
        <v>161</v>
      </c>
      <c r="D919" s="149" t="s">
        <v>2543</v>
      </c>
      <c r="E919" s="149" t="s">
        <v>2544</v>
      </c>
      <c r="F919" s="158" t="str">
        <f t="shared" si="148"/>
        <v>Video</v>
      </c>
      <c r="G919" s="187">
        <v>17</v>
      </c>
      <c r="H919" s="150"/>
      <c r="I919" s="184">
        <v>68.150000000000006</v>
      </c>
      <c r="J919" s="150"/>
      <c r="K919" s="151">
        <v>78.522845677220516</v>
      </c>
      <c r="L919" s="152">
        <v>71.455789566270667</v>
      </c>
      <c r="M919" s="152">
        <v>78.522845677220516</v>
      </c>
      <c r="N919" s="153" t="s">
        <v>148</v>
      </c>
      <c r="O919" s="154">
        <v>1</v>
      </c>
      <c r="P919" s="153">
        <v>25</v>
      </c>
      <c r="Q919" s="153" t="s">
        <v>147</v>
      </c>
      <c r="R919" s="155">
        <v>11.5</v>
      </c>
      <c r="S919" s="155">
        <v>2.5</v>
      </c>
      <c r="T919" s="155">
        <v>0.3</v>
      </c>
      <c r="U919" s="154" t="s">
        <v>95</v>
      </c>
      <c r="V919" s="153" t="s">
        <v>88</v>
      </c>
      <c r="W919" s="153" t="s">
        <v>627</v>
      </c>
      <c r="X919" s="151" t="s">
        <v>6378</v>
      </c>
      <c r="Y919" s="151" t="s">
        <v>6378</v>
      </c>
      <c r="Z919" s="156">
        <v>5.2999999999999999E-2</v>
      </c>
      <c r="AA919" s="153" t="s">
        <v>943</v>
      </c>
      <c r="AB919" s="153" t="s">
        <v>5236</v>
      </c>
      <c r="AC919" s="153" t="s">
        <v>141</v>
      </c>
      <c r="AD919" s="157" t="s">
        <v>2545</v>
      </c>
      <c r="AE919" s="110">
        <v>0</v>
      </c>
      <c r="AF919" s="110">
        <v>139</v>
      </c>
      <c r="AG919" s="112">
        <f t="shared" si="153"/>
        <v>0</v>
      </c>
      <c r="AH919" s="110">
        <f>SUM(AG$4:AG919)</f>
        <v>29</v>
      </c>
      <c r="AI919" s="112">
        <f t="shared" si="151"/>
        <v>0</v>
      </c>
      <c r="AJ919" s="110">
        <f>COUNTIF(AI$4:AI919,"&gt;0")</f>
        <v>146</v>
      </c>
      <c r="AK919" s="110">
        <v>1</v>
      </c>
      <c r="AL919" s="110">
        <v>167</v>
      </c>
      <c r="AM919" s="172" t="str">
        <f>IF(OR(Table1[[#This Row],[Line total ordered for now]]&gt;0,Table1[[#This Row],[Line total ordered for season]]&gt;0),1,"")</f>
        <v/>
      </c>
      <c r="AN919" s="173">
        <f>COUNTIF(AM$4:AM919,"&gt;0")</f>
        <v>0</v>
      </c>
      <c r="AO919" s="173">
        <f>Table1[[#This Row],[ORDER QUANTITY
to be collected BEFORE 31.3.22]]</f>
        <v>0</v>
      </c>
      <c r="AP919" s="174">
        <f t="shared" si="152"/>
        <v>0</v>
      </c>
      <c r="AQ919" s="174">
        <f>IFERROR(INDEX(Retail!H:H,MATCH($D919,Retail!$D:$D,0)),0)</f>
        <v>0</v>
      </c>
      <c r="AR919" s="174">
        <f>IFERROR(INDEX(Retail!J:J,MATCH($D919,Retail!$D:$D,0)),0)</f>
        <v>0</v>
      </c>
      <c r="AS919" s="174">
        <f>IFERROR(INDEX('NEW2022'!H:H,MATCH($D919,'NEW2022'!D:D,0)),0)</f>
        <v>0</v>
      </c>
      <c r="AT919" s="174">
        <f>IFERROR(INDEX('NEW2022'!J:J,MATCH($D919,'NEW2022'!D:D,0)),0)</f>
        <v>0</v>
      </c>
      <c r="AU919" s="174">
        <f>IFERROR(INDEX('Quiet Items'!H:H,MATCH($D919,'Quiet Items'!D:D,0)),0)</f>
        <v>0</v>
      </c>
      <c r="AV919" s="174">
        <f>IFERROR(INDEX('Quiet Items'!J:J,MATCH($D919,'Quiet Items'!D:D,0)),0)</f>
        <v>0</v>
      </c>
      <c r="AW919" s="174">
        <f>IFERROR(INDEX('1.4G'!H:H,MATCH($D919,'1.4G'!D:D,0)),0)</f>
        <v>0</v>
      </c>
      <c r="AX919" s="174">
        <f>IFERROR(INDEX('1.4G'!J:J,MATCH($D919,'1.4G'!D:D,0)),0)</f>
        <v>0</v>
      </c>
      <c r="AY919" s="174">
        <f t="shared" si="149"/>
        <v>0</v>
      </c>
      <c r="AZ919" s="174">
        <f t="shared" si="150"/>
        <v>0</v>
      </c>
      <c r="BA919" s="175">
        <f>IFERROR(Table1[[#This Row],[Line total ordered for now]]*Table1[[#This Row],[GUARANTEED PRICE
for STOCK orders collected before 31.3.22]],0)</f>
        <v>0</v>
      </c>
      <c r="BB919" s="175">
        <f t="shared" si="154"/>
        <v>0</v>
      </c>
      <c r="BC919" s="176">
        <f>(AZ919+Table1[[#This Row],[Line total ordered for now]])*Z919</f>
        <v>0</v>
      </c>
      <c r="BD919" s="200">
        <v>66.744418825637439</v>
      </c>
      <c r="BE919" s="65"/>
      <c r="BF919" s="65"/>
      <c r="BG919" s="65"/>
      <c r="BH919" s="65"/>
      <c r="BI919" s="65"/>
      <c r="BJ919" s="65"/>
      <c r="BK919" s="65"/>
      <c r="BL919" s="55"/>
      <c r="BM919"/>
      <c r="BN919"/>
      <c r="BO919"/>
      <c r="BP919"/>
      <c r="BQ919"/>
      <c r="BR919"/>
      <c r="BS919"/>
      <c r="BT919"/>
    </row>
    <row r="920" spans="1:72" s="195" customFormat="1" ht="15.75">
      <c r="A920" s="202">
        <v>916</v>
      </c>
      <c r="B920" s="68" t="s">
        <v>6378</v>
      </c>
      <c r="C920" s="149" t="s">
        <v>161</v>
      </c>
      <c r="D920" s="149" t="s">
        <v>2307</v>
      </c>
      <c r="E920" s="149" t="s">
        <v>2308</v>
      </c>
      <c r="F920" s="158" t="str">
        <f t="shared" si="148"/>
        <v>Video</v>
      </c>
      <c r="G920" s="187">
        <v>21</v>
      </c>
      <c r="H920" s="150"/>
      <c r="I920" s="194">
        <v>69.87</v>
      </c>
      <c r="J920" s="150"/>
      <c r="K920" s="151">
        <v>83.240000000000009</v>
      </c>
      <c r="L920" s="152">
        <v>75.748400000000018</v>
      </c>
      <c r="M920" s="152">
        <v>83.240000000000009</v>
      </c>
      <c r="N920" s="153" t="s">
        <v>148</v>
      </c>
      <c r="O920" s="154">
        <v>1</v>
      </c>
      <c r="P920" s="153">
        <v>25</v>
      </c>
      <c r="Q920" s="153" t="s">
        <v>147</v>
      </c>
      <c r="R920" s="155">
        <v>15.1</v>
      </c>
      <c r="S920" s="155">
        <v>2.2999999999999998</v>
      </c>
      <c r="T920" s="155">
        <v>0.3</v>
      </c>
      <c r="U920" s="154" t="s">
        <v>95</v>
      </c>
      <c r="V920" s="153" t="s">
        <v>88</v>
      </c>
      <c r="W920" s="153" t="s">
        <v>627</v>
      </c>
      <c r="X920" s="151" t="s">
        <v>6378</v>
      </c>
      <c r="Y920" s="151" t="s">
        <v>6378</v>
      </c>
      <c r="Z920" s="156">
        <v>6.4000000000000001E-2</v>
      </c>
      <c r="AA920" s="153" t="s">
        <v>2019</v>
      </c>
      <c r="AB920" s="153" t="s">
        <v>5232</v>
      </c>
      <c r="AC920" s="153" t="s">
        <v>141</v>
      </c>
      <c r="AD920" s="157" t="s">
        <v>2309</v>
      </c>
      <c r="AE920" s="110">
        <v>0</v>
      </c>
      <c r="AF920" s="110">
        <v>139</v>
      </c>
      <c r="AG920" s="112">
        <f t="shared" si="153"/>
        <v>0</v>
      </c>
      <c r="AH920" s="110">
        <f>SUM(AG$4:AG920)</f>
        <v>29</v>
      </c>
      <c r="AI920" s="112">
        <f t="shared" si="151"/>
        <v>0</v>
      </c>
      <c r="AJ920" s="110">
        <f>COUNTIF(AI$4:AI920,"&gt;0")</f>
        <v>146</v>
      </c>
      <c r="AK920" s="110">
        <v>1</v>
      </c>
      <c r="AL920" s="110">
        <v>168</v>
      </c>
      <c r="AM920" s="172" t="str">
        <f>IF(OR(Table1[[#This Row],[Line total ordered for now]]&gt;0,Table1[[#This Row],[Line total ordered for season]]&gt;0),1,"")</f>
        <v/>
      </c>
      <c r="AN920" s="173">
        <f>COUNTIF(AM$4:AM920,"&gt;0")</f>
        <v>0</v>
      </c>
      <c r="AO920" s="173">
        <f>Table1[[#This Row],[ORDER QUANTITY
to be collected BEFORE 31.3.22]]</f>
        <v>0</v>
      </c>
      <c r="AP920" s="174">
        <f t="shared" si="152"/>
        <v>0</v>
      </c>
      <c r="AQ920" s="174">
        <f>IFERROR(INDEX(Retail!H:H,MATCH($D920,Retail!$D:$D,0)),0)</f>
        <v>0</v>
      </c>
      <c r="AR920" s="174">
        <f>IFERROR(INDEX(Retail!J:J,MATCH($D920,Retail!$D:$D,0)),0)</f>
        <v>0</v>
      </c>
      <c r="AS920" s="174">
        <f>IFERROR(INDEX('NEW2022'!H:H,MATCH($D920,'NEW2022'!D:D,0)),0)</f>
        <v>0</v>
      </c>
      <c r="AT920" s="174">
        <f>IFERROR(INDEX('NEW2022'!J:J,MATCH($D920,'NEW2022'!D:D,0)),0)</f>
        <v>0</v>
      </c>
      <c r="AU920" s="174">
        <f>IFERROR(INDEX('Quiet Items'!H:H,MATCH($D920,'Quiet Items'!D:D,0)),0)</f>
        <v>0</v>
      </c>
      <c r="AV920" s="174">
        <f>IFERROR(INDEX('Quiet Items'!J:J,MATCH($D920,'Quiet Items'!D:D,0)),0)</f>
        <v>0</v>
      </c>
      <c r="AW920" s="174">
        <f>IFERROR(INDEX('1.4G'!H:H,MATCH($D920,'1.4G'!D:D,0)),0)</f>
        <v>0</v>
      </c>
      <c r="AX920" s="174">
        <f>IFERROR(INDEX('1.4G'!J:J,MATCH($D920,'1.4G'!D:D,0)),0)</f>
        <v>0</v>
      </c>
      <c r="AY920" s="174">
        <f t="shared" si="149"/>
        <v>0</v>
      </c>
      <c r="AZ920" s="174">
        <f t="shared" si="150"/>
        <v>0</v>
      </c>
      <c r="BA920" s="175">
        <f>IFERROR(Table1[[#This Row],[Line total ordered for now]]*Table1[[#This Row],[GUARANTEED PRICE
for STOCK orders collected before 31.3.22]],0)</f>
        <v>0</v>
      </c>
      <c r="BB920" s="175">
        <f t="shared" si="154"/>
        <v>0</v>
      </c>
      <c r="BC920" s="176">
        <f>(AZ920+Table1[[#This Row],[Line total ordered for now]])*Z920</f>
        <v>0</v>
      </c>
      <c r="BD920" s="200">
        <v>70.754000000000005</v>
      </c>
      <c r="BE920" s="65"/>
      <c r="BF920" s="65"/>
      <c r="BG920" s="65"/>
      <c r="BH920" s="65"/>
      <c r="BI920" s="65"/>
      <c r="BJ920" s="65"/>
      <c r="BK920" s="65"/>
      <c r="BL920" s="55"/>
    </row>
    <row r="921" spans="1:72" s="195" customFormat="1" ht="15.75">
      <c r="A921" s="202">
        <v>917</v>
      </c>
      <c r="B921" s="68" t="s">
        <v>6378</v>
      </c>
      <c r="C921" s="149" t="s">
        <v>161</v>
      </c>
      <c r="D921" s="149" t="s">
        <v>4333</v>
      </c>
      <c r="E921" s="149" t="s">
        <v>4334</v>
      </c>
      <c r="F921" s="158" t="str">
        <f t="shared" ref="F921:F984" si="155">IF(LEFT(AD921,4)="http",HYPERLINK(AD921,"Video"),"")</f>
        <v>Video</v>
      </c>
      <c r="G921" s="187">
        <v>26</v>
      </c>
      <c r="H921" s="150"/>
      <c r="I921" s="194">
        <v>70.459999999999994</v>
      </c>
      <c r="J921" s="150"/>
      <c r="K921" s="151">
        <v>82.824073616800163</v>
      </c>
      <c r="L921" s="152">
        <v>75.369906991288147</v>
      </c>
      <c r="M921" s="152">
        <v>82.824073616800163</v>
      </c>
      <c r="N921" s="153" t="s">
        <v>148</v>
      </c>
      <c r="O921" s="154">
        <v>1</v>
      </c>
      <c r="P921" s="153">
        <v>19</v>
      </c>
      <c r="Q921" s="153" t="s">
        <v>147</v>
      </c>
      <c r="R921" s="155">
        <v>16</v>
      </c>
      <c r="S921" s="155">
        <v>2.4</v>
      </c>
      <c r="T921" s="155">
        <v>0.3</v>
      </c>
      <c r="U921" s="154" t="s">
        <v>94</v>
      </c>
      <c r="V921" s="153" t="s">
        <v>89</v>
      </c>
      <c r="W921" s="153" t="s">
        <v>627</v>
      </c>
      <c r="X921" s="151" t="s">
        <v>6378</v>
      </c>
      <c r="Y921" s="151" t="s">
        <v>6378</v>
      </c>
      <c r="Z921" s="156">
        <v>5.7599999999999998E-2</v>
      </c>
      <c r="AA921" s="153" t="s">
        <v>624</v>
      </c>
      <c r="AB921" s="153" t="s">
        <v>5019</v>
      </c>
      <c r="AC921" s="153" t="s">
        <v>164</v>
      </c>
      <c r="AD921" s="157" t="s">
        <v>4335</v>
      </c>
      <c r="AE921" s="110">
        <v>0</v>
      </c>
      <c r="AF921" s="110">
        <v>139</v>
      </c>
      <c r="AG921" s="112">
        <f t="shared" si="153"/>
        <v>0</v>
      </c>
      <c r="AH921" s="110">
        <f>SUM(AG$4:AG921)</f>
        <v>29</v>
      </c>
      <c r="AI921" s="112">
        <f t="shared" si="151"/>
        <v>0</v>
      </c>
      <c r="AJ921" s="110">
        <f>COUNTIF(AI$4:AI921,"&gt;0")</f>
        <v>146</v>
      </c>
      <c r="AK921" s="110">
        <v>0</v>
      </c>
      <c r="AL921" s="110">
        <v>168</v>
      </c>
      <c r="AM921" s="172" t="str">
        <f>IF(OR(Table1[[#This Row],[Line total ordered for now]]&gt;0,Table1[[#This Row],[Line total ordered for season]]&gt;0),1,"")</f>
        <v/>
      </c>
      <c r="AN921" s="173">
        <f>COUNTIF(AM$4:AM921,"&gt;0")</f>
        <v>0</v>
      </c>
      <c r="AO921" s="173">
        <f>Table1[[#This Row],[ORDER QUANTITY
to be collected BEFORE 31.3.22]]</f>
        <v>0</v>
      </c>
      <c r="AP921" s="174">
        <f t="shared" si="152"/>
        <v>0</v>
      </c>
      <c r="AQ921" s="174">
        <f>IFERROR(INDEX(Retail!H:H,MATCH($D921,Retail!$D:$D,0)),0)</f>
        <v>0</v>
      </c>
      <c r="AR921" s="174">
        <f>IFERROR(INDEX(Retail!J:J,MATCH($D921,Retail!$D:$D,0)),0)</f>
        <v>0</v>
      </c>
      <c r="AS921" s="174">
        <f>IFERROR(INDEX('NEW2022'!H:H,MATCH($D921,'NEW2022'!D:D,0)),0)</f>
        <v>0</v>
      </c>
      <c r="AT921" s="174">
        <f>IFERROR(INDEX('NEW2022'!J:J,MATCH($D921,'NEW2022'!D:D,0)),0)</f>
        <v>0</v>
      </c>
      <c r="AU921" s="174">
        <f>IFERROR(INDEX('Quiet Items'!H:H,MATCH($D921,'Quiet Items'!D:D,0)),0)</f>
        <v>0</v>
      </c>
      <c r="AV921" s="174">
        <f>IFERROR(INDEX('Quiet Items'!J:J,MATCH($D921,'Quiet Items'!D:D,0)),0)</f>
        <v>0</v>
      </c>
      <c r="AW921" s="174">
        <f>IFERROR(INDEX('1.4G'!H:H,MATCH($D921,'1.4G'!D:D,0)),0)</f>
        <v>0</v>
      </c>
      <c r="AX921" s="174">
        <f>IFERROR(INDEX('1.4G'!J:J,MATCH($D921,'1.4G'!D:D,0)),0)</f>
        <v>0</v>
      </c>
      <c r="AY921" s="174">
        <f t="shared" ref="AY921:AY984" si="156">IF(OR(AU921&gt;0,AW921&gt;0,AO921&gt;0,AS921&gt;0,AQ921&gt;0),AU921+AW921+AO921+AS921+AQ921,0)</f>
        <v>0</v>
      </c>
      <c r="AZ921" s="174">
        <f t="shared" ref="AZ921:AZ984" si="157">IF(OR(AV921&gt;0,AX921&gt;0,AP921&gt;0,AT921&gt;0,AR921&gt;0),AV921+AX921+AP921+AT921+AR921,0)</f>
        <v>0</v>
      </c>
      <c r="BA921" s="175">
        <f>IFERROR(Table1[[#This Row],[Line total ordered for now]]*Table1[[#This Row],[GUARANTEED PRICE
for STOCK orders collected before 31.3.22]],0)</f>
        <v>0</v>
      </c>
      <c r="BB921" s="175">
        <f t="shared" si="154"/>
        <v>0</v>
      </c>
      <c r="BC921" s="176">
        <f>(AZ921+Table1[[#This Row],[Line total ordered for now]])*Z921</f>
        <v>0</v>
      </c>
      <c r="BD921" s="200">
        <v>70.400462574280141</v>
      </c>
      <c r="BE921" s="65"/>
      <c r="BF921" s="65"/>
      <c r="BG921" s="65"/>
      <c r="BH921" s="65"/>
      <c r="BI921" s="65"/>
      <c r="BJ921" s="65"/>
      <c r="BK921" s="65"/>
      <c r="BL921" s="55"/>
    </row>
    <row r="922" spans="1:72" ht="15.75">
      <c r="A922" s="202">
        <v>918</v>
      </c>
      <c r="B922" s="68" t="s">
        <v>6378</v>
      </c>
      <c r="C922" s="149" t="s">
        <v>161</v>
      </c>
      <c r="D922" s="149" t="s">
        <v>4313</v>
      </c>
      <c r="E922" s="149" t="s">
        <v>4314</v>
      </c>
      <c r="F922" s="158" t="str">
        <f t="shared" si="155"/>
        <v>Video</v>
      </c>
      <c r="G922" s="187">
        <v>20</v>
      </c>
      <c r="H922" s="150"/>
      <c r="I922" s="184">
        <v>71.400000000000006</v>
      </c>
      <c r="J922" s="150"/>
      <c r="K922" s="151">
        <v>85.070000000000007</v>
      </c>
      <c r="L922" s="152">
        <v>77.413700000000006</v>
      </c>
      <c r="M922" s="152">
        <v>85.070000000000007</v>
      </c>
      <c r="N922" s="153" t="s">
        <v>148</v>
      </c>
      <c r="O922" s="154">
        <v>1</v>
      </c>
      <c r="P922" s="153">
        <v>25</v>
      </c>
      <c r="Q922" s="153" t="s">
        <v>147</v>
      </c>
      <c r="R922" s="155">
        <v>16</v>
      </c>
      <c r="S922" s="155">
        <v>2.4</v>
      </c>
      <c r="T922" s="155">
        <v>0.3</v>
      </c>
      <c r="U922" s="154" t="s">
        <v>94</v>
      </c>
      <c r="V922" s="153" t="s">
        <v>89</v>
      </c>
      <c r="W922" s="153" t="s">
        <v>627</v>
      </c>
      <c r="X922" s="151" t="s">
        <v>6378</v>
      </c>
      <c r="Y922" s="151" t="s">
        <v>6378</v>
      </c>
      <c r="Z922" s="156">
        <v>5.7599999999999998E-2</v>
      </c>
      <c r="AA922" s="153" t="s">
        <v>624</v>
      </c>
      <c r="AB922" s="153" t="s">
        <v>5018</v>
      </c>
      <c r="AC922" s="153" t="s">
        <v>164</v>
      </c>
      <c r="AD922" s="157" t="s">
        <v>4315</v>
      </c>
      <c r="AE922" s="110">
        <v>0</v>
      </c>
      <c r="AF922" s="110">
        <v>139</v>
      </c>
      <c r="AG922" s="112">
        <f t="shared" si="153"/>
        <v>0</v>
      </c>
      <c r="AH922" s="110">
        <f>SUM(AG$4:AG922)</f>
        <v>29</v>
      </c>
      <c r="AI922" s="112">
        <f t="shared" si="151"/>
        <v>0</v>
      </c>
      <c r="AJ922" s="110">
        <f>COUNTIF(AI$4:AI922,"&gt;0")</f>
        <v>146</v>
      </c>
      <c r="AK922" s="110">
        <v>0</v>
      </c>
      <c r="AL922" s="110">
        <v>168</v>
      </c>
      <c r="AM922" s="172" t="str">
        <f>IF(OR(Table1[[#This Row],[Line total ordered for now]]&gt;0,Table1[[#This Row],[Line total ordered for season]]&gt;0),1,"")</f>
        <v/>
      </c>
      <c r="AN922" s="173">
        <f>COUNTIF(AM$4:AM922,"&gt;0")</f>
        <v>0</v>
      </c>
      <c r="AO922" s="173">
        <f>Table1[[#This Row],[ORDER QUANTITY
to be collected BEFORE 31.3.22]]</f>
        <v>0</v>
      </c>
      <c r="AP922" s="174">
        <f t="shared" si="152"/>
        <v>0</v>
      </c>
      <c r="AQ922" s="174">
        <f>IFERROR(INDEX(Retail!H:H,MATCH($D922,Retail!$D:$D,0)),0)</f>
        <v>0</v>
      </c>
      <c r="AR922" s="174">
        <f>IFERROR(INDEX(Retail!J:J,MATCH($D922,Retail!$D:$D,0)),0)</f>
        <v>0</v>
      </c>
      <c r="AS922" s="174">
        <f>IFERROR(INDEX('NEW2022'!H:H,MATCH($D922,'NEW2022'!D:D,0)),0)</f>
        <v>0</v>
      </c>
      <c r="AT922" s="174">
        <f>IFERROR(INDEX('NEW2022'!J:J,MATCH($D922,'NEW2022'!D:D,0)),0)</f>
        <v>0</v>
      </c>
      <c r="AU922" s="174">
        <f>IFERROR(INDEX('Quiet Items'!H:H,MATCH($D922,'Quiet Items'!D:D,0)),0)</f>
        <v>0</v>
      </c>
      <c r="AV922" s="174">
        <f>IFERROR(INDEX('Quiet Items'!J:J,MATCH($D922,'Quiet Items'!D:D,0)),0)</f>
        <v>0</v>
      </c>
      <c r="AW922" s="174">
        <f>IFERROR(INDEX('1.4G'!H:H,MATCH($D922,'1.4G'!D:D,0)),0)</f>
        <v>0</v>
      </c>
      <c r="AX922" s="174">
        <f>IFERROR(INDEX('1.4G'!J:J,MATCH($D922,'1.4G'!D:D,0)),0)</f>
        <v>0</v>
      </c>
      <c r="AY922" s="174">
        <f t="shared" si="156"/>
        <v>0</v>
      </c>
      <c r="AZ922" s="174">
        <f t="shared" si="157"/>
        <v>0</v>
      </c>
      <c r="BA922" s="175">
        <f>IFERROR(Table1[[#This Row],[Line total ordered for now]]*Table1[[#This Row],[GUARANTEED PRICE
for STOCK orders collected before 31.3.22]],0)</f>
        <v>0</v>
      </c>
      <c r="BB922" s="175">
        <f t="shared" si="154"/>
        <v>0</v>
      </c>
      <c r="BC922" s="176">
        <f>(AZ922+Table1[[#This Row],[Line total ordered for now]])*Z922</f>
        <v>0</v>
      </c>
      <c r="BD922" s="200">
        <v>72.3095</v>
      </c>
      <c r="BE922" s="65"/>
      <c r="BF922" s="65"/>
      <c r="BG922" s="65"/>
      <c r="BH922" s="65"/>
      <c r="BI922" s="65"/>
      <c r="BJ922" s="65"/>
      <c r="BK922" s="65"/>
      <c r="BL922" s="55"/>
      <c r="BM922"/>
      <c r="BN922"/>
      <c r="BO922"/>
      <c r="BP922"/>
      <c r="BQ922"/>
      <c r="BR922"/>
      <c r="BS922"/>
      <c r="BT922"/>
    </row>
    <row r="923" spans="1:72" ht="15.75">
      <c r="A923" s="202">
        <v>919</v>
      </c>
      <c r="B923" s="68" t="s">
        <v>6378</v>
      </c>
      <c r="C923" s="149" t="s">
        <v>161</v>
      </c>
      <c r="D923" s="149" t="s">
        <v>3661</v>
      </c>
      <c r="E923" s="149" t="s">
        <v>3662</v>
      </c>
      <c r="F923" s="158" t="str">
        <f t="shared" si="155"/>
        <v>Video</v>
      </c>
      <c r="G923" s="187">
        <v>27</v>
      </c>
      <c r="H923" s="150"/>
      <c r="I923" s="184">
        <v>72.98</v>
      </c>
      <c r="J923" s="150"/>
      <c r="K923" s="151">
        <v>86.95</v>
      </c>
      <c r="L923" s="152">
        <v>79.124500000000012</v>
      </c>
      <c r="M923" s="152">
        <v>86.95</v>
      </c>
      <c r="N923" s="153" t="s">
        <v>148</v>
      </c>
      <c r="O923" s="154">
        <v>1</v>
      </c>
      <c r="P923" s="153">
        <v>19</v>
      </c>
      <c r="Q923" s="153" t="s">
        <v>147</v>
      </c>
      <c r="R923" s="155">
        <v>16</v>
      </c>
      <c r="S923" s="155">
        <v>2.4</v>
      </c>
      <c r="T923" s="155">
        <v>0.3</v>
      </c>
      <c r="U923" s="154" t="s">
        <v>95</v>
      </c>
      <c r="V923" s="153" t="s">
        <v>88</v>
      </c>
      <c r="W923" s="153" t="s">
        <v>627</v>
      </c>
      <c r="X923" s="151" t="s">
        <v>6378</v>
      </c>
      <c r="Y923" s="151" t="s">
        <v>6378</v>
      </c>
      <c r="Z923" s="156">
        <v>5.3999999999999999E-2</v>
      </c>
      <c r="AA923" s="153" t="s">
        <v>943</v>
      </c>
      <c r="AB923" s="153" t="s">
        <v>5182</v>
      </c>
      <c r="AC923" s="153" t="s">
        <v>2412</v>
      </c>
      <c r="AD923" s="157" t="s">
        <v>3663</v>
      </c>
      <c r="AE923" s="110">
        <v>0</v>
      </c>
      <c r="AF923" s="110">
        <v>139</v>
      </c>
      <c r="AG923" s="112">
        <f t="shared" si="153"/>
        <v>0</v>
      </c>
      <c r="AH923" s="110">
        <f>SUM(AG$4:AG923)</f>
        <v>29</v>
      </c>
      <c r="AI923" s="112">
        <f t="shared" si="151"/>
        <v>0</v>
      </c>
      <c r="AJ923" s="110">
        <f>COUNTIF(AI$4:AI923,"&gt;0")</f>
        <v>146</v>
      </c>
      <c r="AK923" s="110">
        <v>1</v>
      </c>
      <c r="AL923" s="110">
        <v>169</v>
      </c>
      <c r="AM923" s="172" t="str">
        <f>IF(OR(Table1[[#This Row],[Line total ordered for now]]&gt;0,Table1[[#This Row],[Line total ordered for season]]&gt;0),1,"")</f>
        <v/>
      </c>
      <c r="AN923" s="173">
        <f>COUNTIF(AM$4:AM923,"&gt;0")</f>
        <v>0</v>
      </c>
      <c r="AO923" s="173">
        <f>Table1[[#This Row],[ORDER QUANTITY
to be collected BEFORE 31.3.22]]</f>
        <v>0</v>
      </c>
      <c r="AP923" s="174">
        <f t="shared" si="152"/>
        <v>0</v>
      </c>
      <c r="AQ923" s="174">
        <f>IFERROR(INDEX(Retail!H:H,MATCH($D923,Retail!$D:$D,0)),0)</f>
        <v>0</v>
      </c>
      <c r="AR923" s="174">
        <f>IFERROR(INDEX(Retail!J:J,MATCH($D923,Retail!$D:$D,0)),0)</f>
        <v>0</v>
      </c>
      <c r="AS923" s="174">
        <f>IFERROR(INDEX('NEW2022'!H:H,MATCH($D923,'NEW2022'!D:D,0)),0)</f>
        <v>0</v>
      </c>
      <c r="AT923" s="174">
        <f>IFERROR(INDEX('NEW2022'!J:J,MATCH($D923,'NEW2022'!D:D,0)),0)</f>
        <v>0</v>
      </c>
      <c r="AU923" s="174">
        <f>IFERROR(INDEX('Quiet Items'!H:H,MATCH($D923,'Quiet Items'!D:D,0)),0)</f>
        <v>0</v>
      </c>
      <c r="AV923" s="174">
        <f>IFERROR(INDEX('Quiet Items'!J:J,MATCH($D923,'Quiet Items'!D:D,0)),0)</f>
        <v>0</v>
      </c>
      <c r="AW923" s="174">
        <f>IFERROR(INDEX('1.4G'!H:H,MATCH($D923,'1.4G'!D:D,0)),0)</f>
        <v>0</v>
      </c>
      <c r="AX923" s="174">
        <f>IFERROR(INDEX('1.4G'!J:J,MATCH($D923,'1.4G'!D:D,0)),0)</f>
        <v>0</v>
      </c>
      <c r="AY923" s="174">
        <f t="shared" si="156"/>
        <v>0</v>
      </c>
      <c r="AZ923" s="174">
        <f t="shared" si="157"/>
        <v>0</v>
      </c>
      <c r="BA923" s="175">
        <f>IFERROR(Table1[[#This Row],[Line total ordered for now]]*Table1[[#This Row],[GUARANTEED PRICE
for STOCK orders collected before 31.3.22]],0)</f>
        <v>0</v>
      </c>
      <c r="BB923" s="175">
        <f t="shared" si="154"/>
        <v>0</v>
      </c>
      <c r="BC923" s="176">
        <f>(AZ923+Table1[[#This Row],[Line total ordered for now]])*Z923</f>
        <v>0</v>
      </c>
      <c r="BD923" s="200">
        <v>73.907499999999999</v>
      </c>
      <c r="BE923" s="65"/>
      <c r="BF923" s="65"/>
      <c r="BG923" s="65"/>
      <c r="BH923" s="65"/>
      <c r="BI923" s="65"/>
      <c r="BJ923" s="65"/>
      <c r="BK923" s="65"/>
      <c r="BL923" s="55"/>
      <c r="BM923"/>
      <c r="BN923"/>
      <c r="BO923"/>
      <c r="BP923"/>
      <c r="BQ923"/>
      <c r="BR923"/>
      <c r="BS923"/>
      <c r="BT923"/>
    </row>
    <row r="924" spans="1:72" ht="15.75">
      <c r="A924" s="202">
        <v>920</v>
      </c>
      <c r="B924" s="68" t="s">
        <v>6378</v>
      </c>
      <c r="C924" s="149" t="s">
        <v>161</v>
      </c>
      <c r="D924" s="149" t="s">
        <v>3308</v>
      </c>
      <c r="E924" s="149" t="s">
        <v>3309</v>
      </c>
      <c r="F924" s="158" t="str">
        <f t="shared" si="155"/>
        <v>Video</v>
      </c>
      <c r="G924" s="187">
        <v>20</v>
      </c>
      <c r="H924" s="150"/>
      <c r="I924" s="184">
        <v>73.63</v>
      </c>
      <c r="J924" s="150"/>
      <c r="K924" s="151">
        <v>83.788821988038407</v>
      </c>
      <c r="L924" s="152">
        <v>76.247828009114954</v>
      </c>
      <c r="M924" s="152">
        <v>83.788821988038407</v>
      </c>
      <c r="N924" s="153" t="s">
        <v>148</v>
      </c>
      <c r="O924" s="154">
        <v>1</v>
      </c>
      <c r="P924" s="153">
        <v>18</v>
      </c>
      <c r="Q924" s="153" t="s">
        <v>147</v>
      </c>
      <c r="R924" s="155">
        <v>16</v>
      </c>
      <c r="S924" s="155">
        <v>2.2000000000000002</v>
      </c>
      <c r="T924" s="155">
        <v>0.3</v>
      </c>
      <c r="U924" s="154" t="s">
        <v>94</v>
      </c>
      <c r="V924" s="153" t="s">
        <v>89</v>
      </c>
      <c r="W924" s="153" t="s">
        <v>627</v>
      </c>
      <c r="X924" s="151" t="s">
        <v>6378</v>
      </c>
      <c r="Y924" s="151" t="s">
        <v>6378</v>
      </c>
      <c r="Z924" s="156">
        <v>6.4000000000000001E-2</v>
      </c>
      <c r="AA924" s="153" t="s">
        <v>624</v>
      </c>
      <c r="AB924" s="153" t="s">
        <v>4947</v>
      </c>
      <c r="AC924" s="153" t="s">
        <v>4933</v>
      </c>
      <c r="AD924" s="157" t="s">
        <v>3310</v>
      </c>
      <c r="AE924" s="110">
        <v>0</v>
      </c>
      <c r="AF924" s="110">
        <v>139</v>
      </c>
      <c r="AG924" s="112">
        <f t="shared" si="153"/>
        <v>0</v>
      </c>
      <c r="AH924" s="110">
        <f>SUM(AG$4:AG924)</f>
        <v>29</v>
      </c>
      <c r="AI924" s="112">
        <f t="shared" si="151"/>
        <v>0</v>
      </c>
      <c r="AJ924" s="110">
        <f>COUNTIF(AI$4:AI924,"&gt;0")</f>
        <v>146</v>
      </c>
      <c r="AK924" s="110">
        <v>0</v>
      </c>
      <c r="AL924" s="110">
        <v>169</v>
      </c>
      <c r="AM924" s="172" t="str">
        <f>IF(OR(Table1[[#This Row],[Line total ordered for now]]&gt;0,Table1[[#This Row],[Line total ordered for season]]&gt;0),1,"")</f>
        <v/>
      </c>
      <c r="AN924" s="173">
        <f>COUNTIF(AM$4:AM924,"&gt;0")</f>
        <v>0</v>
      </c>
      <c r="AO924" s="173">
        <f>Table1[[#This Row],[ORDER QUANTITY
to be collected BEFORE 31.3.22]]</f>
        <v>0</v>
      </c>
      <c r="AP924" s="174">
        <f t="shared" si="152"/>
        <v>0</v>
      </c>
      <c r="AQ924" s="174">
        <f>IFERROR(INDEX(Retail!H:H,MATCH($D924,Retail!$D:$D,0)),0)</f>
        <v>0</v>
      </c>
      <c r="AR924" s="174">
        <f>IFERROR(INDEX(Retail!J:J,MATCH($D924,Retail!$D:$D,0)),0)</f>
        <v>0</v>
      </c>
      <c r="AS924" s="174">
        <f>IFERROR(INDEX('NEW2022'!H:H,MATCH($D924,'NEW2022'!D:D,0)),0)</f>
        <v>0</v>
      </c>
      <c r="AT924" s="174">
        <f>IFERROR(INDEX('NEW2022'!J:J,MATCH($D924,'NEW2022'!D:D,0)),0)</f>
        <v>0</v>
      </c>
      <c r="AU924" s="174">
        <f>IFERROR(INDEX('Quiet Items'!H:H,MATCH($D924,'Quiet Items'!D:D,0)),0)</f>
        <v>0</v>
      </c>
      <c r="AV924" s="174">
        <f>IFERROR(INDEX('Quiet Items'!J:J,MATCH($D924,'Quiet Items'!D:D,0)),0)</f>
        <v>0</v>
      </c>
      <c r="AW924" s="174">
        <f>IFERROR(INDEX('1.4G'!H:H,MATCH($D924,'1.4G'!D:D,0)),0)</f>
        <v>0</v>
      </c>
      <c r="AX924" s="174">
        <f>IFERROR(INDEX('1.4G'!J:J,MATCH($D924,'1.4G'!D:D,0)),0)</f>
        <v>0</v>
      </c>
      <c r="AY924" s="174">
        <f t="shared" si="156"/>
        <v>0</v>
      </c>
      <c r="AZ924" s="174">
        <f t="shared" si="157"/>
        <v>0</v>
      </c>
      <c r="BA924" s="175">
        <f>IFERROR(Table1[[#This Row],[Line total ordered for now]]*Table1[[#This Row],[GUARANTEED PRICE
for STOCK orders collected before 31.3.22]],0)</f>
        <v>0</v>
      </c>
      <c r="BB924" s="175">
        <f t="shared" si="154"/>
        <v>0</v>
      </c>
      <c r="BC924" s="176">
        <f>(AZ924+Table1[[#This Row],[Line total ordered for now]])*Z924</f>
        <v>0</v>
      </c>
      <c r="BD924" s="200">
        <v>71.220498689832638</v>
      </c>
      <c r="BE924" s="65"/>
      <c r="BF924" s="65"/>
      <c r="BG924" s="65"/>
      <c r="BH924" s="65"/>
      <c r="BI924" s="65"/>
      <c r="BJ924" s="65"/>
      <c r="BK924" s="65"/>
      <c r="BL924" s="55"/>
      <c r="BM924"/>
      <c r="BN924"/>
      <c r="BO924"/>
      <c r="BP924"/>
      <c r="BQ924"/>
      <c r="BR924"/>
      <c r="BS924"/>
      <c r="BT924"/>
    </row>
    <row r="925" spans="1:72" ht="15.75">
      <c r="A925" s="202">
        <v>921</v>
      </c>
      <c r="B925" s="68" t="s">
        <v>6378</v>
      </c>
      <c r="C925" s="149" t="s">
        <v>161</v>
      </c>
      <c r="D925" s="149" t="s">
        <v>3471</v>
      </c>
      <c r="E925" s="149" t="s">
        <v>3472</v>
      </c>
      <c r="F925" s="158" t="str">
        <f t="shared" si="155"/>
        <v>Video</v>
      </c>
      <c r="G925" s="187">
        <v>0</v>
      </c>
      <c r="H925" s="150"/>
      <c r="I925" s="184">
        <v>77.39</v>
      </c>
      <c r="J925" s="150"/>
      <c r="K925" s="151">
        <v>89.10868853360887</v>
      </c>
      <c r="L925" s="152">
        <v>81.088906565584068</v>
      </c>
      <c r="M925" s="152">
        <v>89.10868853360887</v>
      </c>
      <c r="N925" s="153" t="s">
        <v>148</v>
      </c>
      <c r="O925" s="154">
        <v>1</v>
      </c>
      <c r="P925" s="153">
        <v>20</v>
      </c>
      <c r="Q925" s="153" t="s">
        <v>146</v>
      </c>
      <c r="R925" s="155">
        <v>17</v>
      </c>
      <c r="S925" s="155">
        <v>2.2000000000000002</v>
      </c>
      <c r="T925" s="155">
        <v>0.3</v>
      </c>
      <c r="U925" s="154" t="s">
        <v>95</v>
      </c>
      <c r="V925" s="153" t="s">
        <v>88</v>
      </c>
      <c r="W925" s="153" t="s">
        <v>627</v>
      </c>
      <c r="X925" s="151" t="s">
        <v>6378</v>
      </c>
      <c r="Y925" s="151" t="s">
        <v>6378</v>
      </c>
      <c r="Z925" s="156">
        <v>6.8900000000000003E-2</v>
      </c>
      <c r="AA925" s="153" t="s">
        <v>943</v>
      </c>
      <c r="AB925" s="153" t="s">
        <v>5934</v>
      </c>
      <c r="AC925" s="153" t="s">
        <v>2412</v>
      </c>
      <c r="AD925" s="157" t="s">
        <v>3473</v>
      </c>
      <c r="AE925" s="110">
        <v>1</v>
      </c>
      <c r="AF925" s="110">
        <v>140</v>
      </c>
      <c r="AG925" s="112">
        <f t="shared" si="153"/>
        <v>0</v>
      </c>
      <c r="AH925" s="110">
        <f>SUM(AG$4:AG925)</f>
        <v>29</v>
      </c>
      <c r="AI925" s="112">
        <f t="shared" si="151"/>
        <v>0</v>
      </c>
      <c r="AJ925" s="110">
        <f>COUNTIF(AI$4:AI925,"&gt;0")</f>
        <v>146</v>
      </c>
      <c r="AK925" s="110">
        <v>1</v>
      </c>
      <c r="AL925" s="110">
        <v>170</v>
      </c>
      <c r="AM925" s="172" t="str">
        <f>IF(OR(Table1[[#This Row],[Line total ordered for now]]&gt;0,Table1[[#This Row],[Line total ordered for season]]&gt;0),1,"")</f>
        <v/>
      </c>
      <c r="AN925" s="173">
        <f>COUNTIF(AM$4:AM925,"&gt;0")</f>
        <v>0</v>
      </c>
      <c r="AO925" s="173">
        <f>Table1[[#This Row],[ORDER QUANTITY
to be collected BEFORE 31.3.22]]</f>
        <v>0</v>
      </c>
      <c r="AP925" s="174">
        <f t="shared" si="152"/>
        <v>0</v>
      </c>
      <c r="AQ925" s="174">
        <f>IFERROR(INDEX(Retail!H:H,MATCH($D925,Retail!$D:$D,0)),0)</f>
        <v>0</v>
      </c>
      <c r="AR925" s="174">
        <f>IFERROR(INDEX(Retail!J:J,MATCH($D925,Retail!$D:$D,0)),0)</f>
        <v>0</v>
      </c>
      <c r="AS925" s="174">
        <f>IFERROR(INDEX('NEW2022'!H:H,MATCH($D925,'NEW2022'!D:D,0)),0)</f>
        <v>0</v>
      </c>
      <c r="AT925" s="174">
        <f>IFERROR(INDEX('NEW2022'!J:J,MATCH($D925,'NEW2022'!D:D,0)),0)</f>
        <v>0</v>
      </c>
      <c r="AU925" s="174">
        <f>IFERROR(INDEX('Quiet Items'!H:H,MATCH($D925,'Quiet Items'!D:D,0)),0)</f>
        <v>0</v>
      </c>
      <c r="AV925" s="174">
        <f>IFERROR(INDEX('Quiet Items'!J:J,MATCH($D925,'Quiet Items'!D:D,0)),0)</f>
        <v>0</v>
      </c>
      <c r="AW925" s="174">
        <f>IFERROR(INDEX('1.4G'!H:H,MATCH($D925,'1.4G'!D:D,0)),0)</f>
        <v>0</v>
      </c>
      <c r="AX925" s="174">
        <f>IFERROR(INDEX('1.4G'!J:J,MATCH($D925,'1.4G'!D:D,0)),0)</f>
        <v>0</v>
      </c>
      <c r="AY925" s="174">
        <f t="shared" si="156"/>
        <v>0</v>
      </c>
      <c r="AZ925" s="174">
        <f t="shared" si="157"/>
        <v>0</v>
      </c>
      <c r="BA925" s="175">
        <f>IFERROR(Table1[[#This Row],[Line total ordered for now]]*Table1[[#This Row],[GUARANTEED PRICE
for STOCK orders collected before 31.3.22]],0)</f>
        <v>0</v>
      </c>
      <c r="BB925" s="175">
        <f t="shared" si="154"/>
        <v>0</v>
      </c>
      <c r="BC925" s="176">
        <f>(AZ925+Table1[[#This Row],[Line total ordered for now]])*Z925</f>
        <v>0</v>
      </c>
      <c r="BD925" s="200">
        <v>75.742385253567534</v>
      </c>
      <c r="BE925" s="65"/>
      <c r="BF925" s="65"/>
      <c r="BG925" s="65"/>
      <c r="BH925" s="65"/>
      <c r="BI925" s="65"/>
      <c r="BJ925" s="65"/>
      <c r="BK925" s="65"/>
      <c r="BL925" s="55"/>
      <c r="BM925"/>
      <c r="BN925"/>
      <c r="BO925"/>
      <c r="BP925"/>
      <c r="BQ925"/>
      <c r="BR925"/>
      <c r="BS925"/>
      <c r="BT925"/>
    </row>
    <row r="926" spans="1:72" ht="15.75">
      <c r="A926" s="202">
        <v>922</v>
      </c>
      <c r="B926" s="68" t="s">
        <v>6378</v>
      </c>
      <c r="C926" s="149" t="s">
        <v>161</v>
      </c>
      <c r="D926" s="149" t="s">
        <v>2831</v>
      </c>
      <c r="E926" s="149" t="s">
        <v>2832</v>
      </c>
      <c r="F926" s="158" t="str">
        <f t="shared" si="155"/>
        <v>Video</v>
      </c>
      <c r="G926" s="187">
        <v>14</v>
      </c>
      <c r="H926" s="150"/>
      <c r="I926" s="184">
        <v>77.98</v>
      </c>
      <c r="J926" s="150"/>
      <c r="K926" s="151">
        <v>92.910000000000011</v>
      </c>
      <c r="L926" s="152">
        <v>84.548100000000019</v>
      </c>
      <c r="M926" s="152">
        <v>92.910000000000011</v>
      </c>
      <c r="N926" s="153" t="s">
        <v>148</v>
      </c>
      <c r="O926" s="154">
        <v>1</v>
      </c>
      <c r="P926" s="153">
        <v>25</v>
      </c>
      <c r="Q926" s="153" t="s">
        <v>147</v>
      </c>
      <c r="R926" s="155">
        <v>15.1</v>
      </c>
      <c r="S926" s="155">
        <v>2.2999999999999998</v>
      </c>
      <c r="T926" s="155">
        <v>0.3</v>
      </c>
      <c r="U926" s="154" t="s">
        <v>94</v>
      </c>
      <c r="V926" s="153" t="s">
        <v>89</v>
      </c>
      <c r="W926" s="153" t="s">
        <v>627</v>
      </c>
      <c r="X926" s="151" t="s">
        <v>6378</v>
      </c>
      <c r="Y926" s="151" t="s">
        <v>6378</v>
      </c>
      <c r="Z926" s="156">
        <v>5.8999999999999997E-2</v>
      </c>
      <c r="AA926" s="153" t="s">
        <v>939</v>
      </c>
      <c r="AB926" s="153" t="s">
        <v>5243</v>
      </c>
      <c r="AC926" s="153" t="s">
        <v>141</v>
      </c>
      <c r="AD926" s="157" t="s">
        <v>2833</v>
      </c>
      <c r="AE926" s="110">
        <v>0</v>
      </c>
      <c r="AF926" s="110">
        <v>140</v>
      </c>
      <c r="AG926" s="112">
        <f t="shared" si="153"/>
        <v>0</v>
      </c>
      <c r="AH926" s="110">
        <f>SUM(AG$4:AG926)</f>
        <v>29</v>
      </c>
      <c r="AI926" s="112">
        <f t="shared" si="151"/>
        <v>0</v>
      </c>
      <c r="AJ926" s="110">
        <f>COUNTIF(AI$4:AI926,"&gt;0")</f>
        <v>146</v>
      </c>
      <c r="AK926" s="110">
        <v>0</v>
      </c>
      <c r="AL926" s="110">
        <v>170</v>
      </c>
      <c r="AM926" s="172" t="str">
        <f>IF(OR(Table1[[#This Row],[Line total ordered for now]]&gt;0,Table1[[#This Row],[Line total ordered for season]]&gt;0),1,"")</f>
        <v/>
      </c>
      <c r="AN926" s="173">
        <f>COUNTIF(AM$4:AM926,"&gt;0")</f>
        <v>0</v>
      </c>
      <c r="AO926" s="173">
        <f>Table1[[#This Row],[ORDER QUANTITY
to be collected BEFORE 31.3.22]]</f>
        <v>0</v>
      </c>
      <c r="AP926" s="174">
        <f t="shared" si="152"/>
        <v>0</v>
      </c>
      <c r="AQ926" s="174">
        <f>IFERROR(INDEX(Retail!H:H,MATCH($D926,Retail!$D:$D,0)),0)</f>
        <v>0</v>
      </c>
      <c r="AR926" s="174">
        <f>IFERROR(INDEX(Retail!J:J,MATCH($D926,Retail!$D:$D,0)),0)</f>
        <v>0</v>
      </c>
      <c r="AS926" s="174">
        <f>IFERROR(INDEX('NEW2022'!H:H,MATCH($D926,'NEW2022'!D:D,0)),0)</f>
        <v>0</v>
      </c>
      <c r="AT926" s="174">
        <f>IFERROR(INDEX('NEW2022'!J:J,MATCH($D926,'NEW2022'!D:D,0)),0)</f>
        <v>0</v>
      </c>
      <c r="AU926" s="174">
        <f>IFERROR(INDEX('Quiet Items'!H:H,MATCH($D926,'Quiet Items'!D:D,0)),0)</f>
        <v>0</v>
      </c>
      <c r="AV926" s="174">
        <f>IFERROR(INDEX('Quiet Items'!J:J,MATCH($D926,'Quiet Items'!D:D,0)),0)</f>
        <v>0</v>
      </c>
      <c r="AW926" s="174">
        <f>IFERROR(INDEX('1.4G'!H:H,MATCH($D926,'1.4G'!D:D,0)),0)</f>
        <v>0</v>
      </c>
      <c r="AX926" s="174">
        <f>IFERROR(INDEX('1.4G'!J:J,MATCH($D926,'1.4G'!D:D,0)),0)</f>
        <v>0</v>
      </c>
      <c r="AY926" s="174">
        <f t="shared" si="156"/>
        <v>0</v>
      </c>
      <c r="AZ926" s="174">
        <f t="shared" si="157"/>
        <v>0</v>
      </c>
      <c r="BA926" s="175">
        <f>IFERROR(Table1[[#This Row],[Line total ordered for now]]*Table1[[#This Row],[GUARANTEED PRICE
for STOCK orders collected before 31.3.22]],0)</f>
        <v>0</v>
      </c>
      <c r="BB926" s="175">
        <f t="shared" si="154"/>
        <v>0</v>
      </c>
      <c r="BC926" s="176">
        <f>(AZ926+Table1[[#This Row],[Line total ordered for now]])*Z926</f>
        <v>0</v>
      </c>
      <c r="BD926" s="200">
        <v>78.973500000000001</v>
      </c>
      <c r="BE926" s="65"/>
      <c r="BF926" s="65"/>
      <c r="BG926" s="65"/>
      <c r="BH926" s="65"/>
      <c r="BI926" s="65"/>
      <c r="BJ926" s="65"/>
      <c r="BK926" s="65"/>
      <c r="BL926" s="55"/>
      <c r="BM926"/>
      <c r="BN926"/>
      <c r="BO926"/>
      <c r="BP926"/>
      <c r="BQ926"/>
      <c r="BR926"/>
      <c r="BS926"/>
      <c r="BT926"/>
    </row>
    <row r="927" spans="1:72" ht="15.75">
      <c r="A927" s="202">
        <v>923</v>
      </c>
      <c r="B927" s="68" t="s">
        <v>6378</v>
      </c>
      <c r="C927" s="149" t="s">
        <v>161</v>
      </c>
      <c r="D927" s="149" t="s">
        <v>1623</v>
      </c>
      <c r="E927" s="149" t="s">
        <v>1624</v>
      </c>
      <c r="F927" s="158" t="str">
        <f t="shared" si="155"/>
        <v>Video</v>
      </c>
      <c r="G927" s="187">
        <v>12</v>
      </c>
      <c r="H927" s="150"/>
      <c r="I927" s="184">
        <v>80.13</v>
      </c>
      <c r="J927" s="150"/>
      <c r="K927" s="151">
        <v>95.47</v>
      </c>
      <c r="L927" s="152">
        <v>86.877700000000004</v>
      </c>
      <c r="M927" s="152">
        <v>95.47</v>
      </c>
      <c r="N927" s="153" t="s">
        <v>148</v>
      </c>
      <c r="O927" s="154">
        <v>1</v>
      </c>
      <c r="P927" s="153">
        <v>31</v>
      </c>
      <c r="Q927" s="153" t="s">
        <v>146</v>
      </c>
      <c r="R927" s="155">
        <v>15</v>
      </c>
      <c r="S927" s="155">
        <v>2.5</v>
      </c>
      <c r="T927" s="155">
        <v>0.3</v>
      </c>
      <c r="U927" s="154" t="s">
        <v>95</v>
      </c>
      <c r="V927" s="153" t="s">
        <v>88</v>
      </c>
      <c r="W927" s="153" t="s">
        <v>627</v>
      </c>
      <c r="X927" s="151" t="s">
        <v>6378</v>
      </c>
      <c r="Y927" s="151" t="s">
        <v>6378</v>
      </c>
      <c r="Z927" s="156">
        <v>6.8900000000000003E-2</v>
      </c>
      <c r="AA927" s="153" t="s">
        <v>769</v>
      </c>
      <c r="AB927" s="153" t="s">
        <v>5073</v>
      </c>
      <c r="AC927" s="153" t="s">
        <v>4640</v>
      </c>
      <c r="AD927" s="157" t="s">
        <v>1625</v>
      </c>
      <c r="AE927" s="110">
        <v>1</v>
      </c>
      <c r="AF927" s="110">
        <v>141</v>
      </c>
      <c r="AG927" s="112">
        <f t="shared" si="153"/>
        <v>0</v>
      </c>
      <c r="AH927" s="110">
        <f>SUM(AG$4:AG927)</f>
        <v>29</v>
      </c>
      <c r="AI927" s="112">
        <f t="shared" si="151"/>
        <v>0</v>
      </c>
      <c r="AJ927" s="110">
        <f>COUNTIF(AI$4:AI927,"&gt;0")</f>
        <v>146</v>
      </c>
      <c r="AK927" s="110">
        <v>1</v>
      </c>
      <c r="AL927" s="110">
        <v>171</v>
      </c>
      <c r="AM927" s="172" t="str">
        <f>IF(OR(Table1[[#This Row],[Line total ordered for now]]&gt;0,Table1[[#This Row],[Line total ordered for season]]&gt;0),1,"")</f>
        <v/>
      </c>
      <c r="AN927" s="173">
        <f>COUNTIF(AM$4:AM927,"&gt;0")</f>
        <v>0</v>
      </c>
      <c r="AO927" s="173">
        <f>Table1[[#This Row],[ORDER QUANTITY
to be collected BEFORE 31.3.22]]</f>
        <v>0</v>
      </c>
      <c r="AP927" s="174">
        <f t="shared" si="152"/>
        <v>0</v>
      </c>
      <c r="AQ927" s="174">
        <f>IFERROR(INDEX(Retail!H:H,MATCH($D927,Retail!$D:$D,0)),0)</f>
        <v>0</v>
      </c>
      <c r="AR927" s="174">
        <f>IFERROR(INDEX(Retail!J:J,MATCH($D927,Retail!$D:$D,0)),0)</f>
        <v>0</v>
      </c>
      <c r="AS927" s="174">
        <f>IFERROR(INDEX('NEW2022'!H:H,MATCH($D927,'NEW2022'!D:D,0)),0)</f>
        <v>0</v>
      </c>
      <c r="AT927" s="174">
        <f>IFERROR(INDEX('NEW2022'!J:J,MATCH($D927,'NEW2022'!D:D,0)),0)</f>
        <v>0</v>
      </c>
      <c r="AU927" s="174">
        <f>IFERROR(INDEX('Quiet Items'!H:H,MATCH($D927,'Quiet Items'!D:D,0)),0)</f>
        <v>0</v>
      </c>
      <c r="AV927" s="174">
        <f>IFERROR(INDEX('Quiet Items'!J:J,MATCH($D927,'Quiet Items'!D:D,0)),0)</f>
        <v>0</v>
      </c>
      <c r="AW927" s="174">
        <f>IFERROR(INDEX('1.4G'!H:H,MATCH($D927,'1.4G'!D:D,0)),0)</f>
        <v>0</v>
      </c>
      <c r="AX927" s="174">
        <f>IFERROR(INDEX('1.4G'!J:J,MATCH($D927,'1.4G'!D:D,0)),0)</f>
        <v>0</v>
      </c>
      <c r="AY927" s="174">
        <f t="shared" si="156"/>
        <v>0</v>
      </c>
      <c r="AZ927" s="174">
        <f t="shared" si="157"/>
        <v>0</v>
      </c>
      <c r="BA927" s="175">
        <f>IFERROR(Table1[[#This Row],[Line total ordered for now]]*Table1[[#This Row],[GUARANTEED PRICE
for STOCK orders collected before 31.3.22]],0)</f>
        <v>0</v>
      </c>
      <c r="BB927" s="175">
        <f t="shared" si="154"/>
        <v>0</v>
      </c>
      <c r="BC927" s="176">
        <f>(AZ927+Table1[[#This Row],[Line total ordered for now]])*Z927</f>
        <v>0</v>
      </c>
      <c r="BD927" s="200">
        <v>81.149500000000003</v>
      </c>
      <c r="BE927" s="65"/>
      <c r="BF927" s="65"/>
      <c r="BG927" s="65"/>
      <c r="BH927" s="65"/>
      <c r="BI927" s="65"/>
      <c r="BJ927" s="65"/>
      <c r="BK927" s="65"/>
      <c r="BL927" s="55"/>
      <c r="BM927"/>
      <c r="BN927"/>
      <c r="BO927"/>
      <c r="BP927"/>
      <c r="BQ927"/>
      <c r="BR927"/>
      <c r="BS927"/>
      <c r="BT927"/>
    </row>
    <row r="928" spans="1:72" ht="15.75">
      <c r="A928" s="202">
        <v>924</v>
      </c>
      <c r="B928" s="68" t="s">
        <v>6377</v>
      </c>
      <c r="C928" s="149" t="s">
        <v>161</v>
      </c>
      <c r="D928" s="149" t="s">
        <v>6206</v>
      </c>
      <c r="E928" s="149" t="s">
        <v>6207</v>
      </c>
      <c r="F928" s="158" t="str">
        <f t="shared" si="155"/>
        <v>Video</v>
      </c>
      <c r="G928" s="187">
        <v>0</v>
      </c>
      <c r="H928" s="150"/>
      <c r="I928" s="184">
        <v>81.16</v>
      </c>
      <c r="J928" s="150"/>
      <c r="K928" s="151">
        <v>81.16</v>
      </c>
      <c r="L928" s="152">
        <v>73.855599999999995</v>
      </c>
      <c r="M928" s="152">
        <v>81.16</v>
      </c>
      <c r="N928" s="153" t="s">
        <v>148</v>
      </c>
      <c r="O928" s="154">
        <v>1</v>
      </c>
      <c r="P928" s="153">
        <v>20</v>
      </c>
      <c r="Q928" s="153">
        <v>0</v>
      </c>
      <c r="R928" s="155">
        <v>0</v>
      </c>
      <c r="S928" s="155">
        <v>0</v>
      </c>
      <c r="T928" s="155">
        <v>0</v>
      </c>
      <c r="U928" s="154" t="s">
        <v>6378</v>
      </c>
      <c r="V928" s="153">
        <v>0</v>
      </c>
      <c r="W928" s="153">
        <v>0</v>
      </c>
      <c r="X928" s="151" t="s">
        <v>6378</v>
      </c>
      <c r="Y928" s="151" t="s">
        <v>6378</v>
      </c>
      <c r="Z928" s="156">
        <v>5.1520000000000003E-2</v>
      </c>
      <c r="AA928" s="153">
        <v>0</v>
      </c>
      <c r="AB928" s="153">
        <v>0</v>
      </c>
      <c r="AC928" s="153">
        <v>0</v>
      </c>
      <c r="AD928" s="157" t="s">
        <v>6208</v>
      </c>
      <c r="AE928" s="110">
        <v>0</v>
      </c>
      <c r="AF928" s="110">
        <v>141</v>
      </c>
      <c r="AG928" s="112">
        <f t="shared" si="153"/>
        <v>1</v>
      </c>
      <c r="AH928" s="110">
        <f>SUM(AG$4:AG928)</f>
        <v>30</v>
      </c>
      <c r="AI928" s="112">
        <f t="shared" si="151"/>
        <v>0</v>
      </c>
      <c r="AJ928" s="110">
        <f>COUNTIF(AI$4:AI928,"&gt;0")</f>
        <v>146</v>
      </c>
      <c r="AK928" s="110">
        <v>0</v>
      </c>
      <c r="AL928" s="110">
        <v>171</v>
      </c>
      <c r="AM928" s="172" t="str">
        <f>IF(OR(Table1[[#This Row],[Line total ordered for now]]&gt;0,Table1[[#This Row],[Line total ordered for season]]&gt;0),1,"")</f>
        <v/>
      </c>
      <c r="AN928" s="173">
        <f>COUNTIF(AM$4:AM928,"&gt;0")</f>
        <v>0</v>
      </c>
      <c r="AO928" s="173">
        <f>Table1[[#This Row],[ORDER QUANTITY
to be collected BEFORE 31.3.22]]</f>
        <v>0</v>
      </c>
      <c r="AP928" s="174">
        <f t="shared" si="152"/>
        <v>0</v>
      </c>
      <c r="AQ928" s="174">
        <f>IFERROR(INDEX(Retail!H:H,MATCH($D928,Retail!$D:$D,0)),0)</f>
        <v>0</v>
      </c>
      <c r="AR928" s="174">
        <f>IFERROR(INDEX(Retail!J:J,MATCH($D928,Retail!$D:$D,0)),0)</f>
        <v>0</v>
      </c>
      <c r="AS928" s="174">
        <f>IFERROR(INDEX('NEW2022'!H:H,MATCH($D928,'NEW2022'!D:D,0)),0)</f>
        <v>0</v>
      </c>
      <c r="AT928" s="174">
        <f>IFERROR(INDEX('NEW2022'!J:J,MATCH($D928,'NEW2022'!D:D,0)),0)</f>
        <v>0</v>
      </c>
      <c r="AU928" s="174">
        <f>IFERROR(INDEX('Quiet Items'!H:H,MATCH($D928,'Quiet Items'!D:D,0)),0)</f>
        <v>0</v>
      </c>
      <c r="AV928" s="174">
        <f>IFERROR(INDEX('Quiet Items'!J:J,MATCH($D928,'Quiet Items'!D:D,0)),0)</f>
        <v>0</v>
      </c>
      <c r="AW928" s="174">
        <f>IFERROR(INDEX('1.4G'!H:H,MATCH($D928,'1.4G'!D:D,0)),0)</f>
        <v>0</v>
      </c>
      <c r="AX928" s="174">
        <f>IFERROR(INDEX('1.4G'!J:J,MATCH($D928,'1.4G'!D:D,0)),0)</f>
        <v>0</v>
      </c>
      <c r="AY928" s="174">
        <f t="shared" si="156"/>
        <v>0</v>
      </c>
      <c r="AZ928" s="174">
        <f t="shared" si="157"/>
        <v>0</v>
      </c>
      <c r="BA928" s="175">
        <f>IFERROR(Table1[[#This Row],[Line total ordered for now]]*Table1[[#This Row],[GUARANTEED PRICE
for STOCK orders collected before 31.3.22]],0)</f>
        <v>0</v>
      </c>
      <c r="BB928" s="175">
        <f t="shared" si="154"/>
        <v>0</v>
      </c>
      <c r="BC928" s="176">
        <f>(AZ928+Table1[[#This Row],[Line total ordered for now]])*Z928</f>
        <v>0</v>
      </c>
      <c r="BD928" s="200">
        <v>68.98599999999999</v>
      </c>
      <c r="BE928" s="65"/>
      <c r="BF928" s="65"/>
      <c r="BG928" s="65"/>
      <c r="BH928" s="65"/>
      <c r="BI928" s="65"/>
      <c r="BJ928" s="65"/>
      <c r="BK928" s="65"/>
      <c r="BL928" s="55"/>
      <c r="BM928"/>
      <c r="BN928"/>
      <c r="BO928"/>
      <c r="BP928"/>
      <c r="BQ928"/>
      <c r="BR928"/>
      <c r="BS928"/>
      <c r="BT928"/>
    </row>
    <row r="929" spans="1:72" ht="15.75">
      <c r="A929" s="202">
        <v>925</v>
      </c>
      <c r="B929" s="68" t="s">
        <v>6378</v>
      </c>
      <c r="C929" s="149" t="s">
        <v>161</v>
      </c>
      <c r="D929" s="149" t="s">
        <v>2590</v>
      </c>
      <c r="E929" s="149" t="s">
        <v>2591</v>
      </c>
      <c r="F929" s="158" t="str">
        <f t="shared" si="155"/>
        <v>Video</v>
      </c>
      <c r="G929" s="187">
        <v>24</v>
      </c>
      <c r="H929" s="150"/>
      <c r="I929" s="184">
        <v>81.319999999999993</v>
      </c>
      <c r="J929" s="150"/>
      <c r="K929" s="151">
        <v>91.785506912567428</v>
      </c>
      <c r="L929" s="152">
        <v>83.524811290436361</v>
      </c>
      <c r="M929" s="152">
        <v>91.785506912567428</v>
      </c>
      <c r="N929" s="153" t="s">
        <v>148</v>
      </c>
      <c r="O929" s="154">
        <v>1</v>
      </c>
      <c r="P929" s="153">
        <v>10</v>
      </c>
      <c r="Q929" s="153" t="s">
        <v>146</v>
      </c>
      <c r="R929" s="155">
        <v>15</v>
      </c>
      <c r="S929" s="155">
        <v>2.5</v>
      </c>
      <c r="T929" s="155">
        <v>0.3</v>
      </c>
      <c r="U929" s="154" t="s">
        <v>95</v>
      </c>
      <c r="V929" s="153" t="s">
        <v>88</v>
      </c>
      <c r="W929" s="153" t="s">
        <v>627</v>
      </c>
      <c r="X929" s="151" t="s">
        <v>6378</v>
      </c>
      <c r="Y929" s="151" t="s">
        <v>6378</v>
      </c>
      <c r="Z929" s="156">
        <v>6.6299999999999998E-2</v>
      </c>
      <c r="AA929" s="153" t="s">
        <v>2019</v>
      </c>
      <c r="AB929" s="153" t="s">
        <v>5238</v>
      </c>
      <c r="AC929" s="153" t="s">
        <v>141</v>
      </c>
      <c r="AD929" s="157" t="s">
        <v>2592</v>
      </c>
      <c r="AE929" s="110">
        <v>1</v>
      </c>
      <c r="AF929" s="110">
        <v>142</v>
      </c>
      <c r="AG929" s="112">
        <f t="shared" si="153"/>
        <v>0</v>
      </c>
      <c r="AH929" s="110">
        <f>SUM(AG$4:AG929)</f>
        <v>30</v>
      </c>
      <c r="AI929" s="112">
        <f t="shared" si="151"/>
        <v>0</v>
      </c>
      <c r="AJ929" s="110">
        <f>COUNTIF(AI$4:AI929,"&gt;0")</f>
        <v>146</v>
      </c>
      <c r="AK929" s="110">
        <v>1</v>
      </c>
      <c r="AL929" s="110">
        <v>172</v>
      </c>
      <c r="AM929" s="172" t="str">
        <f>IF(OR(Table1[[#This Row],[Line total ordered for now]]&gt;0,Table1[[#This Row],[Line total ordered for season]]&gt;0),1,"")</f>
        <v/>
      </c>
      <c r="AN929" s="173">
        <f>COUNTIF(AM$4:AM929,"&gt;0")</f>
        <v>0</v>
      </c>
      <c r="AO929" s="173">
        <f>Table1[[#This Row],[ORDER QUANTITY
to be collected BEFORE 31.3.22]]</f>
        <v>0</v>
      </c>
      <c r="AP929" s="174">
        <f t="shared" si="152"/>
        <v>0</v>
      </c>
      <c r="AQ929" s="174">
        <f>IFERROR(INDEX(Retail!H:H,MATCH($D929,Retail!$D:$D,0)),0)</f>
        <v>0</v>
      </c>
      <c r="AR929" s="174">
        <f>IFERROR(INDEX(Retail!J:J,MATCH($D929,Retail!$D:$D,0)),0)</f>
        <v>0</v>
      </c>
      <c r="AS929" s="174">
        <f>IFERROR(INDEX('NEW2022'!H:H,MATCH($D929,'NEW2022'!D:D,0)),0)</f>
        <v>0</v>
      </c>
      <c r="AT929" s="174">
        <f>IFERROR(INDEX('NEW2022'!J:J,MATCH($D929,'NEW2022'!D:D,0)),0)</f>
        <v>0</v>
      </c>
      <c r="AU929" s="174">
        <f>IFERROR(INDEX('Quiet Items'!H:H,MATCH($D929,'Quiet Items'!D:D,0)),0)</f>
        <v>0</v>
      </c>
      <c r="AV929" s="174">
        <f>IFERROR(INDEX('Quiet Items'!J:J,MATCH($D929,'Quiet Items'!D:D,0)),0)</f>
        <v>0</v>
      </c>
      <c r="AW929" s="174">
        <f>IFERROR(INDEX('1.4G'!H:H,MATCH($D929,'1.4G'!D:D,0)),0)</f>
        <v>0</v>
      </c>
      <c r="AX929" s="174">
        <f>IFERROR(INDEX('1.4G'!J:J,MATCH($D929,'1.4G'!D:D,0)),0)</f>
        <v>0</v>
      </c>
      <c r="AY929" s="174">
        <f t="shared" si="156"/>
        <v>0</v>
      </c>
      <c r="AZ929" s="174">
        <f t="shared" si="157"/>
        <v>0</v>
      </c>
      <c r="BA929" s="175">
        <f>IFERROR(Table1[[#This Row],[Line total ordered for now]]*Table1[[#This Row],[GUARANTEED PRICE
for STOCK orders collected before 31.3.22]],0)</f>
        <v>0</v>
      </c>
      <c r="BB929" s="175">
        <f t="shared" si="154"/>
        <v>0</v>
      </c>
      <c r="BC929" s="176">
        <f>(AZ929+Table1[[#This Row],[Line total ordered for now]])*Z929</f>
        <v>0</v>
      </c>
      <c r="BD929" s="200">
        <v>78.017680875682316</v>
      </c>
      <c r="BE929" s="65"/>
      <c r="BF929" s="65"/>
      <c r="BG929" s="65"/>
      <c r="BH929" s="65"/>
      <c r="BI929" s="65"/>
      <c r="BJ929" s="65"/>
      <c r="BK929" s="65"/>
      <c r="BL929" s="55"/>
      <c r="BM929"/>
      <c r="BN929"/>
      <c r="BO929"/>
      <c r="BP929"/>
      <c r="BQ929"/>
      <c r="BR929"/>
      <c r="BS929"/>
      <c r="BT929"/>
    </row>
    <row r="930" spans="1:72" ht="15.75">
      <c r="A930" s="202">
        <v>926</v>
      </c>
      <c r="B930" s="68" t="s">
        <v>6378</v>
      </c>
      <c r="C930" s="149" t="s">
        <v>161</v>
      </c>
      <c r="D930" s="149" t="s">
        <v>4318</v>
      </c>
      <c r="E930" s="149" t="s">
        <v>4319</v>
      </c>
      <c r="F930" s="158" t="str">
        <f t="shared" si="155"/>
        <v>Video</v>
      </c>
      <c r="G930" s="187">
        <v>12</v>
      </c>
      <c r="H930" s="150"/>
      <c r="I930" s="184">
        <v>84.89</v>
      </c>
      <c r="J930" s="150"/>
      <c r="K930" s="151">
        <v>101.14</v>
      </c>
      <c r="L930" s="152">
        <v>92.037400000000005</v>
      </c>
      <c r="M930" s="152">
        <v>101.14</v>
      </c>
      <c r="N930" s="153" t="s">
        <v>148</v>
      </c>
      <c r="O930" s="154">
        <v>1</v>
      </c>
      <c r="P930" s="153">
        <v>22</v>
      </c>
      <c r="Q930" s="153" t="s">
        <v>146</v>
      </c>
      <c r="R930" s="155">
        <v>15</v>
      </c>
      <c r="S930" s="155">
        <v>2.7</v>
      </c>
      <c r="T930" s="155">
        <v>0.3</v>
      </c>
      <c r="U930" s="154" t="s">
        <v>95</v>
      </c>
      <c r="V930" s="153" t="s">
        <v>88</v>
      </c>
      <c r="W930" s="153" t="s">
        <v>627</v>
      </c>
      <c r="X930" s="151" t="s">
        <v>6378</v>
      </c>
      <c r="Y930" s="151" t="s">
        <v>6378</v>
      </c>
      <c r="Z930" s="156">
        <v>6.8900000000000003E-2</v>
      </c>
      <c r="AA930" s="153" t="s">
        <v>858</v>
      </c>
      <c r="AB930" s="153" t="s">
        <v>5200</v>
      </c>
      <c r="AC930" s="153" t="s">
        <v>2412</v>
      </c>
      <c r="AD930" s="157" t="s">
        <v>4320</v>
      </c>
      <c r="AE930" s="110">
        <v>1</v>
      </c>
      <c r="AF930" s="110">
        <v>143</v>
      </c>
      <c r="AG930" s="112">
        <f t="shared" si="153"/>
        <v>0</v>
      </c>
      <c r="AH930" s="110">
        <f>SUM(AG$4:AG930)</f>
        <v>30</v>
      </c>
      <c r="AI930" s="112">
        <f t="shared" si="151"/>
        <v>0</v>
      </c>
      <c r="AJ930" s="110">
        <f>COUNTIF(AI$4:AI930,"&gt;0")</f>
        <v>146</v>
      </c>
      <c r="AK930" s="110">
        <v>1</v>
      </c>
      <c r="AL930" s="110">
        <v>173</v>
      </c>
      <c r="AM930" s="172" t="str">
        <f>IF(OR(Table1[[#This Row],[Line total ordered for now]]&gt;0,Table1[[#This Row],[Line total ordered for season]]&gt;0),1,"")</f>
        <v/>
      </c>
      <c r="AN930" s="173">
        <f>COUNTIF(AM$4:AM930,"&gt;0")</f>
        <v>0</v>
      </c>
      <c r="AO930" s="173">
        <f>Table1[[#This Row],[ORDER QUANTITY
to be collected BEFORE 31.3.22]]</f>
        <v>0</v>
      </c>
      <c r="AP930" s="174">
        <f t="shared" si="152"/>
        <v>0</v>
      </c>
      <c r="AQ930" s="174">
        <f>IFERROR(INDEX(Retail!H:H,MATCH($D930,Retail!$D:$D,0)),0)</f>
        <v>0</v>
      </c>
      <c r="AR930" s="174">
        <f>IFERROR(INDEX(Retail!J:J,MATCH($D930,Retail!$D:$D,0)),0)</f>
        <v>0</v>
      </c>
      <c r="AS930" s="174">
        <f>IFERROR(INDEX('NEW2022'!H:H,MATCH($D930,'NEW2022'!D:D,0)),0)</f>
        <v>0</v>
      </c>
      <c r="AT930" s="174">
        <f>IFERROR(INDEX('NEW2022'!J:J,MATCH($D930,'NEW2022'!D:D,0)),0)</f>
        <v>0</v>
      </c>
      <c r="AU930" s="174">
        <f>IFERROR(INDEX('Quiet Items'!H:H,MATCH($D930,'Quiet Items'!D:D,0)),0)</f>
        <v>0</v>
      </c>
      <c r="AV930" s="174">
        <f>IFERROR(INDEX('Quiet Items'!J:J,MATCH($D930,'Quiet Items'!D:D,0)),0)</f>
        <v>0</v>
      </c>
      <c r="AW930" s="174">
        <f>IFERROR(INDEX('1.4G'!H:H,MATCH($D930,'1.4G'!D:D,0)),0)</f>
        <v>0</v>
      </c>
      <c r="AX930" s="174">
        <f>IFERROR(INDEX('1.4G'!J:J,MATCH($D930,'1.4G'!D:D,0)),0)</f>
        <v>0</v>
      </c>
      <c r="AY930" s="174">
        <f t="shared" si="156"/>
        <v>0</v>
      </c>
      <c r="AZ930" s="174">
        <f t="shared" si="157"/>
        <v>0</v>
      </c>
      <c r="BA930" s="175">
        <f>IFERROR(Table1[[#This Row],[Line total ordered for now]]*Table1[[#This Row],[GUARANTEED PRICE
for STOCK orders collected before 31.3.22]],0)</f>
        <v>0</v>
      </c>
      <c r="BB930" s="175">
        <f t="shared" si="154"/>
        <v>0</v>
      </c>
      <c r="BC930" s="176">
        <f>(AZ930+Table1[[#This Row],[Line total ordered for now]])*Z930</f>
        <v>0</v>
      </c>
      <c r="BD930" s="200">
        <v>85.968999999999994</v>
      </c>
      <c r="BE930" s="65"/>
      <c r="BF930" s="65"/>
      <c r="BG930" s="65"/>
      <c r="BH930" s="65"/>
      <c r="BI930" s="65"/>
      <c r="BJ930" s="65"/>
      <c r="BK930" s="65"/>
      <c r="BL930" s="55"/>
      <c r="BM930"/>
      <c r="BN930"/>
      <c r="BO930"/>
      <c r="BP930"/>
      <c r="BQ930"/>
      <c r="BR930"/>
      <c r="BS930"/>
      <c r="BT930"/>
    </row>
    <row r="931" spans="1:72" ht="15.75">
      <c r="A931" s="202">
        <v>927</v>
      </c>
      <c r="B931" s="68" t="s">
        <v>6378</v>
      </c>
      <c r="C931" s="149" t="s">
        <v>158</v>
      </c>
      <c r="D931" s="149" t="s">
        <v>249</v>
      </c>
      <c r="E931" s="149" t="s">
        <v>460</v>
      </c>
      <c r="F931" s="158" t="str">
        <f t="shared" si="155"/>
        <v>Video</v>
      </c>
      <c r="G931" s="187">
        <v>0</v>
      </c>
      <c r="H931" s="150"/>
      <c r="I931" s="184">
        <v>65.59</v>
      </c>
      <c r="J931" s="150"/>
      <c r="K931" s="151">
        <v>41.639548028847635</v>
      </c>
      <c r="L931" s="152">
        <v>79.115141254810496</v>
      </c>
      <c r="M931" s="152">
        <v>83.27909605769527</v>
      </c>
      <c r="N931" s="153" t="s">
        <v>144</v>
      </c>
      <c r="O931" s="154">
        <v>2</v>
      </c>
      <c r="P931" s="153">
        <v>45</v>
      </c>
      <c r="Q931" s="153" t="s">
        <v>147</v>
      </c>
      <c r="R931" s="155">
        <v>18</v>
      </c>
      <c r="S931" s="155">
        <v>2</v>
      </c>
      <c r="T931" s="155">
        <v>0.3</v>
      </c>
      <c r="U931" s="154" t="s">
        <v>94</v>
      </c>
      <c r="V931" s="153" t="s">
        <v>89</v>
      </c>
      <c r="W931" s="153" t="s">
        <v>169</v>
      </c>
      <c r="X931" s="151">
        <v>124.99</v>
      </c>
      <c r="Y931" s="151">
        <v>93.99</v>
      </c>
      <c r="Z931" s="156">
        <v>4.3299999999999998E-2</v>
      </c>
      <c r="AA931" s="153" t="s">
        <v>235</v>
      </c>
      <c r="AB931" s="153" t="s">
        <v>5279</v>
      </c>
      <c r="AC931" s="153" t="s">
        <v>4790</v>
      </c>
      <c r="AD931" s="157" t="s">
        <v>461</v>
      </c>
      <c r="AE931" s="110">
        <v>0</v>
      </c>
      <c r="AF931" s="110">
        <v>143</v>
      </c>
      <c r="AG931" s="112">
        <f t="shared" si="153"/>
        <v>0</v>
      </c>
      <c r="AH931" s="110">
        <f>SUM(AG$4:AG931)</f>
        <v>30</v>
      </c>
      <c r="AI931" s="112">
        <f t="shared" si="151"/>
        <v>1</v>
      </c>
      <c r="AJ931" s="110">
        <f>COUNTIF(AI$4:AI931,"&gt;0")</f>
        <v>147</v>
      </c>
      <c r="AK931" s="110">
        <v>0</v>
      </c>
      <c r="AL931" s="110">
        <v>173</v>
      </c>
      <c r="AM931" s="172" t="str">
        <f>IF(OR(Table1[[#This Row],[Line total ordered for now]]&gt;0,Table1[[#This Row],[Line total ordered for season]]&gt;0),1,"")</f>
        <v/>
      </c>
      <c r="AN931" s="173">
        <f>COUNTIF(AM$4:AM931,"&gt;0")</f>
        <v>0</v>
      </c>
      <c r="AO931" s="173">
        <f>Table1[[#This Row],[ORDER QUANTITY
to be collected BEFORE 31.3.22]]</f>
        <v>0</v>
      </c>
      <c r="AP931" s="174">
        <f t="shared" si="152"/>
        <v>0</v>
      </c>
      <c r="AQ931" s="174">
        <f>IFERROR(INDEX(Retail!H:H,MATCH($D931,Retail!$D:$D,0)),0)</f>
        <v>0</v>
      </c>
      <c r="AR931" s="174">
        <f>IFERROR(INDEX(Retail!J:J,MATCH($D931,Retail!$D:$D,0)),0)</f>
        <v>0</v>
      </c>
      <c r="AS931" s="174">
        <f>IFERROR(INDEX('NEW2022'!H:H,MATCH($D931,'NEW2022'!D:D,0)),0)</f>
        <v>0</v>
      </c>
      <c r="AT931" s="174">
        <f>IFERROR(INDEX('NEW2022'!J:J,MATCH($D931,'NEW2022'!D:D,0)),0)</f>
        <v>0</v>
      </c>
      <c r="AU931" s="174">
        <f>IFERROR(INDEX('Quiet Items'!H:H,MATCH($D931,'Quiet Items'!D:D,0)),0)</f>
        <v>0</v>
      </c>
      <c r="AV931" s="174">
        <f>IFERROR(INDEX('Quiet Items'!J:J,MATCH($D931,'Quiet Items'!D:D,0)),0)</f>
        <v>0</v>
      </c>
      <c r="AW931" s="174">
        <f>IFERROR(INDEX('1.4G'!H:H,MATCH($D931,'1.4G'!D:D,0)),0)</f>
        <v>0</v>
      </c>
      <c r="AX931" s="174">
        <f>IFERROR(INDEX('1.4G'!J:J,MATCH($D931,'1.4G'!D:D,0)),0)</f>
        <v>0</v>
      </c>
      <c r="AY931" s="174">
        <f t="shared" si="156"/>
        <v>0</v>
      </c>
      <c r="AZ931" s="174">
        <f t="shared" si="157"/>
        <v>0</v>
      </c>
      <c r="BA931" s="175">
        <f>IFERROR(Table1[[#This Row],[Line total ordered for now]]*Table1[[#This Row],[GUARANTEED PRICE
for STOCK orders collected before 31.3.22]],0)</f>
        <v>0</v>
      </c>
      <c r="BB931" s="175">
        <f t="shared" si="154"/>
        <v>0</v>
      </c>
      <c r="BC931" s="176">
        <f>(AZ931+Table1[[#This Row],[Line total ordered for now]])*Z931</f>
        <v>0</v>
      </c>
      <c r="BD931" s="200">
        <v>74.95118645192575</v>
      </c>
      <c r="BE931" s="65"/>
      <c r="BF931" s="65"/>
      <c r="BG931" s="65"/>
      <c r="BH931" s="65"/>
      <c r="BI931" s="65"/>
      <c r="BJ931" s="65"/>
      <c r="BK931" s="65"/>
      <c r="BL931" s="55"/>
      <c r="BM931"/>
      <c r="BN931"/>
      <c r="BO931"/>
      <c r="BP931"/>
      <c r="BQ931"/>
      <c r="BR931"/>
      <c r="BS931"/>
      <c r="BT931"/>
    </row>
    <row r="932" spans="1:72" ht="15.75">
      <c r="A932" s="202">
        <v>928</v>
      </c>
      <c r="B932" s="68" t="s">
        <v>6378</v>
      </c>
      <c r="C932" s="149" t="s">
        <v>158</v>
      </c>
      <c r="D932" s="149" t="s">
        <v>133</v>
      </c>
      <c r="E932" s="149" t="s">
        <v>422</v>
      </c>
      <c r="F932" s="158" t="str">
        <f t="shared" si="155"/>
        <v>Video</v>
      </c>
      <c r="G932" s="187">
        <v>0</v>
      </c>
      <c r="H932" s="150"/>
      <c r="I932" s="184">
        <v>39.380000000000003</v>
      </c>
      <c r="J932" s="150"/>
      <c r="K932" s="151">
        <v>46.395930241569246</v>
      </c>
      <c r="L932" s="152">
        <v>44.076133729490785</v>
      </c>
      <c r="M932" s="152">
        <v>46.395930241569246</v>
      </c>
      <c r="N932" s="153" t="s">
        <v>150</v>
      </c>
      <c r="O932" s="154">
        <v>1</v>
      </c>
      <c r="P932" s="153">
        <v>70</v>
      </c>
      <c r="Q932" s="153" t="s">
        <v>147</v>
      </c>
      <c r="R932" s="155">
        <v>7.1</v>
      </c>
      <c r="S932" s="155">
        <v>1</v>
      </c>
      <c r="T932" s="155">
        <v>0.3</v>
      </c>
      <c r="U932" s="154" t="s">
        <v>94</v>
      </c>
      <c r="V932" s="153" t="s">
        <v>89</v>
      </c>
      <c r="W932" s="153" t="s">
        <v>169</v>
      </c>
      <c r="X932" s="151">
        <v>149.99</v>
      </c>
      <c r="Y932" s="151">
        <v>114.99</v>
      </c>
      <c r="Z932" s="156">
        <v>2.5899999999999999E-2</v>
      </c>
      <c r="AA932" s="153" t="s">
        <v>235</v>
      </c>
      <c r="AB932" s="153" t="s">
        <v>5901</v>
      </c>
      <c r="AC932" s="153" t="s">
        <v>141</v>
      </c>
      <c r="AD932" s="157" t="s">
        <v>423</v>
      </c>
      <c r="AE932" s="110">
        <v>0</v>
      </c>
      <c r="AF932" s="110">
        <v>143</v>
      </c>
      <c r="AG932" s="112">
        <f t="shared" si="153"/>
        <v>0</v>
      </c>
      <c r="AH932" s="110">
        <f>SUM(AG$4:AG932)</f>
        <v>30</v>
      </c>
      <c r="AI932" s="112">
        <f t="shared" si="151"/>
        <v>1</v>
      </c>
      <c r="AJ932" s="110">
        <f>COUNTIF(AI$4:AI932,"&gt;0")</f>
        <v>148</v>
      </c>
      <c r="AK932" s="110">
        <v>0</v>
      </c>
      <c r="AL932" s="110">
        <v>173</v>
      </c>
      <c r="AM932" s="172" t="str">
        <f>IF(OR(Table1[[#This Row],[Line total ordered for now]]&gt;0,Table1[[#This Row],[Line total ordered for season]]&gt;0),1,"")</f>
        <v/>
      </c>
      <c r="AN932" s="173">
        <f>COUNTIF(AM$4:AM932,"&gt;0")</f>
        <v>0</v>
      </c>
      <c r="AO932" s="173">
        <f>Table1[[#This Row],[ORDER QUANTITY
to be collected BEFORE 31.3.22]]</f>
        <v>0</v>
      </c>
      <c r="AP932" s="174">
        <f t="shared" si="152"/>
        <v>0</v>
      </c>
      <c r="AQ932" s="174">
        <f>IFERROR(INDEX(Retail!H:H,MATCH($D932,Retail!$D:$D,0)),0)</f>
        <v>0</v>
      </c>
      <c r="AR932" s="174">
        <f>IFERROR(INDEX(Retail!J:J,MATCH($D932,Retail!$D:$D,0)),0)</f>
        <v>0</v>
      </c>
      <c r="AS932" s="174">
        <f>IFERROR(INDEX('NEW2022'!H:H,MATCH($D932,'NEW2022'!D:D,0)),0)</f>
        <v>0</v>
      </c>
      <c r="AT932" s="174">
        <f>IFERROR(INDEX('NEW2022'!J:J,MATCH($D932,'NEW2022'!D:D,0)),0)</f>
        <v>0</v>
      </c>
      <c r="AU932" s="174">
        <f>IFERROR(INDEX('Quiet Items'!H:H,MATCH($D932,'Quiet Items'!D:D,0)),0)</f>
        <v>0</v>
      </c>
      <c r="AV932" s="174">
        <f>IFERROR(INDEX('Quiet Items'!J:J,MATCH($D932,'Quiet Items'!D:D,0)),0)</f>
        <v>0</v>
      </c>
      <c r="AW932" s="174">
        <f>IFERROR(INDEX('1.4G'!H:H,MATCH($D932,'1.4G'!D:D,0)),0)</f>
        <v>0</v>
      </c>
      <c r="AX932" s="174">
        <f>IFERROR(INDEX('1.4G'!J:J,MATCH($D932,'1.4G'!D:D,0)),0)</f>
        <v>0</v>
      </c>
      <c r="AY932" s="174">
        <f t="shared" si="156"/>
        <v>0</v>
      </c>
      <c r="AZ932" s="174">
        <f t="shared" si="157"/>
        <v>0</v>
      </c>
      <c r="BA932" s="175">
        <f>IFERROR(Table1[[#This Row],[Line total ordered for now]]*Table1[[#This Row],[GUARANTEED PRICE
for STOCK orders collected before 31.3.22]],0)</f>
        <v>0</v>
      </c>
      <c r="BB932" s="175">
        <f t="shared" si="154"/>
        <v>0</v>
      </c>
      <c r="BC932" s="176">
        <f>(AZ932+Table1[[#This Row],[Line total ordered for now]])*Z932</f>
        <v>0</v>
      </c>
      <c r="BD932" s="200">
        <v>41.756337217412323</v>
      </c>
      <c r="BE932" s="65"/>
      <c r="BF932" s="65"/>
      <c r="BG932" s="65"/>
      <c r="BH932" s="65"/>
      <c r="BI932" s="65"/>
      <c r="BJ932" s="65"/>
      <c r="BK932" s="65"/>
      <c r="BL932" s="55"/>
      <c r="BM932"/>
      <c r="BN932"/>
      <c r="BO932"/>
      <c r="BP932"/>
      <c r="BQ932"/>
      <c r="BR932"/>
      <c r="BS932"/>
      <c r="BT932"/>
    </row>
    <row r="933" spans="1:72" ht="15.75">
      <c r="A933" s="202">
        <v>929</v>
      </c>
      <c r="B933" s="68" t="s">
        <v>6378</v>
      </c>
      <c r="C933" s="149" t="s">
        <v>158</v>
      </c>
      <c r="D933" s="149" t="s">
        <v>6233</v>
      </c>
      <c r="E933" s="149" t="s">
        <v>6234</v>
      </c>
      <c r="F933" s="158" t="str">
        <f t="shared" si="155"/>
        <v/>
      </c>
      <c r="G933" s="187">
        <v>0</v>
      </c>
      <c r="H933" s="150"/>
      <c r="I933" s="184">
        <v>27.93</v>
      </c>
      <c r="J933" s="150"/>
      <c r="K933" s="151">
        <v>27.93</v>
      </c>
      <c r="L933" s="152">
        <v>26.53</v>
      </c>
      <c r="M933" s="152">
        <v>27.93</v>
      </c>
      <c r="N933" s="153" t="s">
        <v>150</v>
      </c>
      <c r="O933" s="154">
        <v>1</v>
      </c>
      <c r="P933" s="153">
        <v>90</v>
      </c>
      <c r="Q933" s="153" t="s">
        <v>147</v>
      </c>
      <c r="R933" s="155">
        <v>5.5</v>
      </c>
      <c r="S933" s="155">
        <v>0.72</v>
      </c>
      <c r="T933" s="155">
        <v>0</v>
      </c>
      <c r="U933" s="154" t="s">
        <v>95</v>
      </c>
      <c r="V933" s="153" t="s">
        <v>88</v>
      </c>
      <c r="W933" s="153" t="s">
        <v>169</v>
      </c>
      <c r="X933" s="151">
        <v>95.99</v>
      </c>
      <c r="Y933" s="151">
        <v>79.989999999999995</v>
      </c>
      <c r="Z933" s="156">
        <v>1.2E-2</v>
      </c>
      <c r="AA933" s="153">
        <v>0</v>
      </c>
      <c r="AB933" s="153">
        <v>0</v>
      </c>
      <c r="AC933" s="153">
        <v>0</v>
      </c>
      <c r="AD933" s="157">
        <v>0</v>
      </c>
      <c r="AE933" s="110">
        <v>0</v>
      </c>
      <c r="AF933" s="110">
        <v>143</v>
      </c>
      <c r="AG933" s="112">
        <f t="shared" si="153"/>
        <v>0</v>
      </c>
      <c r="AH933" s="110">
        <f>SUM(AG$4:AG933)</f>
        <v>30</v>
      </c>
      <c r="AI933" s="112">
        <f t="shared" si="151"/>
        <v>1</v>
      </c>
      <c r="AJ933" s="110">
        <f>COUNTIF(AI$4:AI933,"&gt;0")</f>
        <v>149</v>
      </c>
      <c r="AK933" s="110">
        <v>1</v>
      </c>
      <c r="AL933" s="110">
        <v>174</v>
      </c>
      <c r="AM933" s="172" t="str">
        <f>IF(OR(Table1[[#This Row],[Line total ordered for now]]&gt;0,Table1[[#This Row],[Line total ordered for season]]&gt;0),1,"")</f>
        <v/>
      </c>
      <c r="AN933" s="173">
        <f>COUNTIF(AM$4:AM933,"&gt;0")</f>
        <v>0</v>
      </c>
      <c r="AO933" s="173">
        <f>Table1[[#This Row],[ORDER QUANTITY
to be collected BEFORE 31.3.22]]</f>
        <v>0</v>
      </c>
      <c r="AP933" s="174">
        <f t="shared" si="152"/>
        <v>0</v>
      </c>
      <c r="AQ933" s="174">
        <f>IFERROR(INDEX(Retail!H:H,MATCH($D933,Retail!$D:$D,0)),0)</f>
        <v>0</v>
      </c>
      <c r="AR933" s="174">
        <f>IFERROR(INDEX(Retail!J:J,MATCH($D933,Retail!$D:$D,0)),0)</f>
        <v>0</v>
      </c>
      <c r="AS933" s="174">
        <f>IFERROR(INDEX('NEW2022'!H:H,MATCH($D933,'NEW2022'!D:D,0)),0)</f>
        <v>0</v>
      </c>
      <c r="AT933" s="174">
        <f>IFERROR(INDEX('NEW2022'!J:J,MATCH($D933,'NEW2022'!D:D,0)),0)</f>
        <v>0</v>
      </c>
      <c r="AU933" s="174">
        <f>IFERROR(INDEX('Quiet Items'!H:H,MATCH($D933,'Quiet Items'!D:D,0)),0)</f>
        <v>0</v>
      </c>
      <c r="AV933" s="174">
        <f>IFERROR(INDEX('Quiet Items'!J:J,MATCH($D933,'Quiet Items'!D:D,0)),0)</f>
        <v>0</v>
      </c>
      <c r="AW933" s="174">
        <f>IFERROR(INDEX('1.4G'!H:H,MATCH($D933,'1.4G'!D:D,0)),0)</f>
        <v>0</v>
      </c>
      <c r="AX933" s="174">
        <f>IFERROR(INDEX('1.4G'!J:J,MATCH($D933,'1.4G'!D:D,0)),0)</f>
        <v>0</v>
      </c>
      <c r="AY933" s="174">
        <f t="shared" si="156"/>
        <v>0</v>
      </c>
      <c r="AZ933" s="174">
        <f t="shared" si="157"/>
        <v>0</v>
      </c>
      <c r="BA933" s="175">
        <f>IFERROR(Table1[[#This Row],[Line total ordered for now]]*Table1[[#This Row],[GUARANTEED PRICE
for STOCK orders collected before 31.3.22]],0)</f>
        <v>0</v>
      </c>
      <c r="BB933" s="175">
        <f t="shared" si="154"/>
        <v>0</v>
      </c>
      <c r="BC933" s="176">
        <f>(AZ933+Table1[[#This Row],[Line total ordered for now]])*Z933</f>
        <v>0</v>
      </c>
      <c r="BD933" s="200">
        <v>25.137</v>
      </c>
      <c r="BE933" s="65"/>
      <c r="BF933" s="65"/>
      <c r="BG933" s="65"/>
      <c r="BH933" s="65"/>
      <c r="BI933" s="65"/>
      <c r="BJ933" s="65"/>
      <c r="BK933" s="65"/>
      <c r="BL933" s="55"/>
      <c r="BM933"/>
      <c r="BN933"/>
      <c r="BO933"/>
      <c r="BP933"/>
      <c r="BQ933"/>
      <c r="BR933"/>
      <c r="BS933"/>
      <c r="BT933"/>
    </row>
    <row r="934" spans="1:72" ht="15.75">
      <c r="A934" s="202">
        <v>930</v>
      </c>
      <c r="B934" s="68" t="s">
        <v>6378</v>
      </c>
      <c r="C934" s="149" t="s">
        <v>158</v>
      </c>
      <c r="D934" s="149" t="s">
        <v>2421</v>
      </c>
      <c r="E934" s="149" t="s">
        <v>2422</v>
      </c>
      <c r="F934" s="158" t="str">
        <f t="shared" si="155"/>
        <v>Video</v>
      </c>
      <c r="G934" s="187">
        <v>15</v>
      </c>
      <c r="H934" s="150"/>
      <c r="I934" s="184">
        <v>78.5</v>
      </c>
      <c r="J934" s="150"/>
      <c r="K934" s="151">
        <v>92.23</v>
      </c>
      <c r="L934" s="152">
        <v>83.929300000000012</v>
      </c>
      <c r="M934" s="152">
        <v>92.23</v>
      </c>
      <c r="N934" s="153" t="s">
        <v>148</v>
      </c>
      <c r="O934" s="154">
        <v>1</v>
      </c>
      <c r="P934" s="153">
        <v>30</v>
      </c>
      <c r="Q934" s="153" t="s">
        <v>147</v>
      </c>
      <c r="R934" s="155">
        <v>14</v>
      </c>
      <c r="S934" s="155">
        <v>2.4</v>
      </c>
      <c r="T934" s="155">
        <v>0.3</v>
      </c>
      <c r="U934" s="154" t="s">
        <v>94</v>
      </c>
      <c r="V934" s="153" t="s">
        <v>89</v>
      </c>
      <c r="W934" s="153" t="s">
        <v>627</v>
      </c>
      <c r="X934" s="151" t="s">
        <v>6378</v>
      </c>
      <c r="Y934" s="151" t="s">
        <v>6378</v>
      </c>
      <c r="Z934" s="156">
        <v>6.3399999999999998E-2</v>
      </c>
      <c r="AA934" s="153" t="s">
        <v>624</v>
      </c>
      <c r="AB934" s="153" t="s">
        <v>5160</v>
      </c>
      <c r="AC934" s="153" t="s">
        <v>164</v>
      </c>
      <c r="AD934" s="157" t="s">
        <v>2423</v>
      </c>
      <c r="AE934" s="110">
        <v>0</v>
      </c>
      <c r="AF934" s="110">
        <v>143</v>
      </c>
      <c r="AG934" s="112">
        <f t="shared" si="153"/>
        <v>0</v>
      </c>
      <c r="AH934" s="110">
        <f>SUM(AG$4:AG934)</f>
        <v>30</v>
      </c>
      <c r="AI934" s="112">
        <f t="shared" si="151"/>
        <v>0</v>
      </c>
      <c r="AJ934" s="110">
        <f>COUNTIF(AI$4:AI934,"&gt;0")</f>
        <v>149</v>
      </c>
      <c r="AK934" s="110">
        <v>0</v>
      </c>
      <c r="AL934" s="110">
        <v>174</v>
      </c>
      <c r="AM934" s="172" t="str">
        <f>IF(OR(Table1[[#This Row],[Line total ordered for now]]&gt;0,Table1[[#This Row],[Line total ordered for season]]&gt;0),1,"")</f>
        <v/>
      </c>
      <c r="AN934" s="173">
        <f>COUNTIF(AM$4:AM934,"&gt;0")</f>
        <v>0</v>
      </c>
      <c r="AO934" s="173">
        <f>Table1[[#This Row],[ORDER QUANTITY
to be collected BEFORE 31.3.22]]</f>
        <v>0</v>
      </c>
      <c r="AP934" s="174">
        <f t="shared" si="152"/>
        <v>0</v>
      </c>
      <c r="AQ934" s="174">
        <f>IFERROR(INDEX(Retail!H:H,MATCH($D934,Retail!$D:$D,0)),0)</f>
        <v>0</v>
      </c>
      <c r="AR934" s="174">
        <f>IFERROR(INDEX(Retail!J:J,MATCH($D934,Retail!$D:$D,0)),0)</f>
        <v>0</v>
      </c>
      <c r="AS934" s="174">
        <f>IFERROR(INDEX('NEW2022'!H:H,MATCH($D934,'NEW2022'!D:D,0)),0)</f>
        <v>0</v>
      </c>
      <c r="AT934" s="174">
        <f>IFERROR(INDEX('NEW2022'!J:J,MATCH($D934,'NEW2022'!D:D,0)),0)</f>
        <v>0</v>
      </c>
      <c r="AU934" s="174">
        <f>IFERROR(INDEX('Quiet Items'!H:H,MATCH($D934,'Quiet Items'!D:D,0)),0)</f>
        <v>0</v>
      </c>
      <c r="AV934" s="174">
        <f>IFERROR(INDEX('Quiet Items'!J:J,MATCH($D934,'Quiet Items'!D:D,0)),0)</f>
        <v>0</v>
      </c>
      <c r="AW934" s="174">
        <f>IFERROR(INDEX('1.4G'!H:H,MATCH($D934,'1.4G'!D:D,0)),0)</f>
        <v>0</v>
      </c>
      <c r="AX934" s="174">
        <f>IFERROR(INDEX('1.4G'!J:J,MATCH($D934,'1.4G'!D:D,0)),0)</f>
        <v>0</v>
      </c>
      <c r="AY934" s="174">
        <f t="shared" si="156"/>
        <v>0</v>
      </c>
      <c r="AZ934" s="174">
        <f t="shared" si="157"/>
        <v>0</v>
      </c>
      <c r="BA934" s="175">
        <f>IFERROR(Table1[[#This Row],[Line total ordered for now]]*Table1[[#This Row],[GUARANTEED PRICE
for STOCK orders collected before 31.3.22]],0)</f>
        <v>0</v>
      </c>
      <c r="BB934" s="175">
        <f t="shared" si="154"/>
        <v>0</v>
      </c>
      <c r="BC934" s="176">
        <f>(AZ934+Table1[[#This Row],[Line total ordered for now]])*Z934</f>
        <v>0</v>
      </c>
      <c r="BD934" s="200">
        <v>78.395499999999998</v>
      </c>
      <c r="BE934" s="65"/>
      <c r="BF934" s="65"/>
      <c r="BG934" s="65"/>
      <c r="BH934" s="65"/>
      <c r="BI934" s="65"/>
      <c r="BJ934" s="65"/>
      <c r="BK934" s="65"/>
      <c r="BL934" s="55"/>
      <c r="BM934"/>
      <c r="BN934"/>
      <c r="BO934"/>
      <c r="BP934"/>
      <c r="BQ934"/>
      <c r="BR934"/>
      <c r="BS934"/>
      <c r="BT934"/>
    </row>
    <row r="935" spans="1:72" ht="15.75">
      <c r="A935" s="202">
        <v>931</v>
      </c>
      <c r="B935" s="68" t="s">
        <v>6378</v>
      </c>
      <c r="C935" s="149" t="s">
        <v>158</v>
      </c>
      <c r="D935" s="149" t="s">
        <v>2786</v>
      </c>
      <c r="E935" s="149" t="s">
        <v>2787</v>
      </c>
      <c r="F935" s="158" t="str">
        <f t="shared" si="155"/>
        <v>Video</v>
      </c>
      <c r="G935" s="187">
        <v>38</v>
      </c>
      <c r="H935" s="150"/>
      <c r="I935" s="184">
        <v>88.75</v>
      </c>
      <c r="J935" s="150"/>
      <c r="K935" s="151">
        <v>104.27000000000001</v>
      </c>
      <c r="L935" s="152">
        <v>94.885700000000014</v>
      </c>
      <c r="M935" s="152">
        <v>104.27000000000001</v>
      </c>
      <c r="N935" s="153" t="s">
        <v>148</v>
      </c>
      <c r="O935" s="154">
        <v>1</v>
      </c>
      <c r="P935" s="153">
        <v>30</v>
      </c>
      <c r="Q935" s="153" t="s">
        <v>147</v>
      </c>
      <c r="R935" s="155">
        <v>16.600000000000001</v>
      </c>
      <c r="S935" s="155">
        <v>2.4</v>
      </c>
      <c r="T935" s="155">
        <v>0.3</v>
      </c>
      <c r="U935" s="154" t="s">
        <v>94</v>
      </c>
      <c r="V935" s="153" t="s">
        <v>89</v>
      </c>
      <c r="W935" s="153" t="s">
        <v>627</v>
      </c>
      <c r="X935" s="151" t="s">
        <v>6378</v>
      </c>
      <c r="Y935" s="151" t="s">
        <v>6378</v>
      </c>
      <c r="Z935" s="156">
        <v>7.8799999999999995E-2</v>
      </c>
      <c r="AA935" s="153" t="s">
        <v>939</v>
      </c>
      <c r="AB935" s="153" t="s">
        <v>5242</v>
      </c>
      <c r="AC935" s="153" t="s">
        <v>141</v>
      </c>
      <c r="AD935" s="157" t="s">
        <v>2788</v>
      </c>
      <c r="AE935" s="110">
        <v>0</v>
      </c>
      <c r="AF935" s="110">
        <v>143</v>
      </c>
      <c r="AG935" s="112">
        <f t="shared" si="153"/>
        <v>0</v>
      </c>
      <c r="AH935" s="110">
        <f>SUM(AG$4:AG935)</f>
        <v>30</v>
      </c>
      <c r="AI935" s="112">
        <f t="shared" si="151"/>
        <v>0</v>
      </c>
      <c r="AJ935" s="110">
        <f>COUNTIF(AI$4:AI935,"&gt;0")</f>
        <v>149</v>
      </c>
      <c r="AK935" s="110">
        <v>0</v>
      </c>
      <c r="AL935" s="110">
        <v>174</v>
      </c>
      <c r="AM935" s="172" t="str">
        <f>IF(OR(Table1[[#This Row],[Line total ordered for now]]&gt;0,Table1[[#This Row],[Line total ordered for season]]&gt;0),1,"")</f>
        <v/>
      </c>
      <c r="AN935" s="173">
        <f>COUNTIF(AM$4:AM935,"&gt;0")</f>
        <v>0</v>
      </c>
      <c r="AO935" s="173">
        <f>Table1[[#This Row],[ORDER QUANTITY
to be collected BEFORE 31.3.22]]</f>
        <v>0</v>
      </c>
      <c r="AP935" s="174">
        <f t="shared" si="152"/>
        <v>0</v>
      </c>
      <c r="AQ935" s="174">
        <f>IFERROR(INDEX(Retail!H:H,MATCH($D935,Retail!$D:$D,0)),0)</f>
        <v>0</v>
      </c>
      <c r="AR935" s="174">
        <f>IFERROR(INDEX(Retail!J:J,MATCH($D935,Retail!$D:$D,0)),0)</f>
        <v>0</v>
      </c>
      <c r="AS935" s="174">
        <f>IFERROR(INDEX('NEW2022'!H:H,MATCH($D935,'NEW2022'!D:D,0)),0)</f>
        <v>0</v>
      </c>
      <c r="AT935" s="174">
        <f>IFERROR(INDEX('NEW2022'!J:J,MATCH($D935,'NEW2022'!D:D,0)),0)</f>
        <v>0</v>
      </c>
      <c r="AU935" s="174">
        <f>IFERROR(INDEX('Quiet Items'!H:H,MATCH($D935,'Quiet Items'!D:D,0)),0)</f>
        <v>0</v>
      </c>
      <c r="AV935" s="174">
        <f>IFERROR(INDEX('Quiet Items'!J:J,MATCH($D935,'Quiet Items'!D:D,0)),0)</f>
        <v>0</v>
      </c>
      <c r="AW935" s="174">
        <f>IFERROR(INDEX('1.4G'!H:H,MATCH($D935,'1.4G'!D:D,0)),0)</f>
        <v>0</v>
      </c>
      <c r="AX935" s="174">
        <f>IFERROR(INDEX('1.4G'!J:J,MATCH($D935,'1.4G'!D:D,0)),0)</f>
        <v>0</v>
      </c>
      <c r="AY935" s="174">
        <f t="shared" si="156"/>
        <v>0</v>
      </c>
      <c r="AZ935" s="174">
        <f t="shared" si="157"/>
        <v>0</v>
      </c>
      <c r="BA935" s="175">
        <f>IFERROR(Table1[[#This Row],[Line total ordered for now]]*Table1[[#This Row],[GUARANTEED PRICE
for STOCK orders collected before 31.3.22]],0)</f>
        <v>0</v>
      </c>
      <c r="BB935" s="175">
        <f t="shared" si="154"/>
        <v>0</v>
      </c>
      <c r="BC935" s="176">
        <f>(AZ935+Table1[[#This Row],[Line total ordered for now]])*Z935</f>
        <v>0</v>
      </c>
      <c r="BD935" s="200">
        <v>88.629500000000007</v>
      </c>
      <c r="BE935" s="65"/>
      <c r="BF935" s="65"/>
      <c r="BG935" s="65"/>
      <c r="BH935" s="65"/>
      <c r="BI935" s="65"/>
      <c r="BJ935" s="65"/>
      <c r="BK935" s="65"/>
      <c r="BL935" s="55"/>
      <c r="BM935"/>
      <c r="BN935"/>
      <c r="BO935"/>
      <c r="BP935"/>
      <c r="BQ935"/>
      <c r="BR935"/>
      <c r="BS935"/>
      <c r="BT935"/>
    </row>
    <row r="936" spans="1:72" ht="15.75">
      <c r="A936" s="202">
        <v>932</v>
      </c>
      <c r="B936" s="68" t="s">
        <v>6378</v>
      </c>
      <c r="C936" s="149" t="s">
        <v>158</v>
      </c>
      <c r="D936" s="149" t="s">
        <v>1852</v>
      </c>
      <c r="E936" s="149" t="s">
        <v>1853</v>
      </c>
      <c r="F936" s="158" t="str">
        <f t="shared" si="155"/>
        <v>Video</v>
      </c>
      <c r="G936" s="187">
        <v>21</v>
      </c>
      <c r="H936" s="150"/>
      <c r="I936" s="184">
        <v>89.8</v>
      </c>
      <c r="J936" s="150"/>
      <c r="K936" s="151">
        <v>105.5</v>
      </c>
      <c r="L936" s="152">
        <v>96.00500000000001</v>
      </c>
      <c r="M936" s="152">
        <v>105.5</v>
      </c>
      <c r="N936" s="153" t="s">
        <v>148</v>
      </c>
      <c r="O936" s="154">
        <v>1</v>
      </c>
      <c r="P936" s="153">
        <v>10</v>
      </c>
      <c r="Q936" s="153" t="s">
        <v>146</v>
      </c>
      <c r="R936" s="155">
        <v>17</v>
      </c>
      <c r="S936" s="155">
        <v>2.5</v>
      </c>
      <c r="T936" s="155">
        <v>0.3</v>
      </c>
      <c r="U936" s="154" t="s">
        <v>94</v>
      </c>
      <c r="V936" s="153" t="s">
        <v>89</v>
      </c>
      <c r="W936" s="153" t="s">
        <v>627</v>
      </c>
      <c r="X936" s="151" t="s">
        <v>6378</v>
      </c>
      <c r="Y936" s="151" t="s">
        <v>6378</v>
      </c>
      <c r="Z936" s="156">
        <v>6.3399999999999998E-2</v>
      </c>
      <c r="AA936" s="153" t="s">
        <v>624</v>
      </c>
      <c r="AB936" s="153" t="s">
        <v>5144</v>
      </c>
      <c r="AC936" s="153" t="s">
        <v>164</v>
      </c>
      <c r="AD936" s="157" t="s">
        <v>1854</v>
      </c>
      <c r="AE936" s="110">
        <v>1</v>
      </c>
      <c r="AF936" s="110">
        <v>144</v>
      </c>
      <c r="AG936" s="112">
        <f t="shared" si="153"/>
        <v>0</v>
      </c>
      <c r="AH936" s="110">
        <f>SUM(AG$4:AG936)</f>
        <v>30</v>
      </c>
      <c r="AI936" s="112">
        <f t="shared" si="151"/>
        <v>0</v>
      </c>
      <c r="AJ936" s="110">
        <f>COUNTIF(AI$4:AI936,"&gt;0")</f>
        <v>149</v>
      </c>
      <c r="AK936" s="110">
        <v>0</v>
      </c>
      <c r="AL936" s="110">
        <v>174</v>
      </c>
      <c r="AM936" s="172" t="str">
        <f>IF(OR(Table1[[#This Row],[Line total ordered for now]]&gt;0,Table1[[#This Row],[Line total ordered for season]]&gt;0),1,"")</f>
        <v/>
      </c>
      <c r="AN936" s="173">
        <f>COUNTIF(AM$4:AM936,"&gt;0")</f>
        <v>0</v>
      </c>
      <c r="AO936" s="173">
        <f>Table1[[#This Row],[ORDER QUANTITY
to be collected BEFORE 31.3.22]]</f>
        <v>0</v>
      </c>
      <c r="AP936" s="174">
        <f t="shared" si="152"/>
        <v>0</v>
      </c>
      <c r="AQ936" s="174">
        <f>IFERROR(INDEX(Retail!H:H,MATCH($D936,Retail!$D:$D,0)),0)</f>
        <v>0</v>
      </c>
      <c r="AR936" s="174">
        <f>IFERROR(INDEX(Retail!J:J,MATCH($D936,Retail!$D:$D,0)),0)</f>
        <v>0</v>
      </c>
      <c r="AS936" s="174">
        <f>IFERROR(INDEX('NEW2022'!H:H,MATCH($D936,'NEW2022'!D:D,0)),0)</f>
        <v>0</v>
      </c>
      <c r="AT936" s="174">
        <f>IFERROR(INDEX('NEW2022'!J:J,MATCH($D936,'NEW2022'!D:D,0)),0)</f>
        <v>0</v>
      </c>
      <c r="AU936" s="174">
        <f>IFERROR(INDEX('Quiet Items'!H:H,MATCH($D936,'Quiet Items'!D:D,0)),0)</f>
        <v>0</v>
      </c>
      <c r="AV936" s="174">
        <f>IFERROR(INDEX('Quiet Items'!J:J,MATCH($D936,'Quiet Items'!D:D,0)),0)</f>
        <v>0</v>
      </c>
      <c r="AW936" s="174">
        <f>IFERROR(INDEX('1.4G'!H:H,MATCH($D936,'1.4G'!D:D,0)),0)</f>
        <v>0</v>
      </c>
      <c r="AX936" s="174">
        <f>IFERROR(INDEX('1.4G'!J:J,MATCH($D936,'1.4G'!D:D,0)),0)</f>
        <v>0</v>
      </c>
      <c r="AY936" s="174">
        <f t="shared" si="156"/>
        <v>0</v>
      </c>
      <c r="AZ936" s="174">
        <f t="shared" si="157"/>
        <v>0</v>
      </c>
      <c r="BA936" s="175">
        <f>IFERROR(Table1[[#This Row],[Line total ordered for now]]*Table1[[#This Row],[GUARANTEED PRICE
for STOCK orders collected before 31.3.22]],0)</f>
        <v>0</v>
      </c>
      <c r="BB936" s="175">
        <f t="shared" si="154"/>
        <v>0</v>
      </c>
      <c r="BC936" s="176">
        <f>(AZ936+Table1[[#This Row],[Line total ordered for now]])*Z936</f>
        <v>0</v>
      </c>
      <c r="BD936" s="200">
        <v>89.674999999999997</v>
      </c>
      <c r="BE936" s="65"/>
      <c r="BF936" s="65"/>
      <c r="BG936" s="65"/>
      <c r="BH936" s="65"/>
      <c r="BI936" s="65"/>
      <c r="BJ936" s="65"/>
      <c r="BK936" s="65"/>
      <c r="BL936" s="55"/>
      <c r="BM936"/>
      <c r="BN936"/>
      <c r="BO936"/>
      <c r="BP936"/>
      <c r="BQ936"/>
      <c r="BR936"/>
      <c r="BS936"/>
      <c r="BT936"/>
    </row>
    <row r="937" spans="1:72" ht="15.75">
      <c r="A937" s="202">
        <v>933</v>
      </c>
      <c r="B937" s="68" t="s">
        <v>6378</v>
      </c>
      <c r="C937" s="149" t="s">
        <v>158</v>
      </c>
      <c r="D937" s="149" t="s">
        <v>132</v>
      </c>
      <c r="E937" s="149" t="s">
        <v>366</v>
      </c>
      <c r="F937" s="158" t="str">
        <f t="shared" si="155"/>
        <v>Video</v>
      </c>
      <c r="G937" s="187">
        <v>0</v>
      </c>
      <c r="H937" s="150"/>
      <c r="I937" s="184">
        <v>64.260000000000005</v>
      </c>
      <c r="J937" s="150"/>
      <c r="K937" s="151">
        <v>44.822846661118191</v>
      </c>
      <c r="L937" s="152">
        <v>85.16340865612456</v>
      </c>
      <c r="M937" s="152">
        <v>89.645693322236383</v>
      </c>
      <c r="N937" s="153" t="s">
        <v>150</v>
      </c>
      <c r="O937" s="154">
        <v>2</v>
      </c>
      <c r="P937" s="153">
        <v>40</v>
      </c>
      <c r="Q937" s="153" t="s">
        <v>147</v>
      </c>
      <c r="R937" s="155">
        <v>16</v>
      </c>
      <c r="S937" s="155">
        <v>1.9</v>
      </c>
      <c r="T937" s="155">
        <v>0.3</v>
      </c>
      <c r="U937" s="154" t="s">
        <v>94</v>
      </c>
      <c r="V937" s="153" t="s">
        <v>89</v>
      </c>
      <c r="W937" s="153" t="s">
        <v>169</v>
      </c>
      <c r="X937" s="151">
        <v>122.49</v>
      </c>
      <c r="Y937" s="151">
        <v>91.99</v>
      </c>
      <c r="Z937" s="156">
        <v>5.4760000000000003E-2</v>
      </c>
      <c r="AA937" s="153" t="s">
        <v>189</v>
      </c>
      <c r="AB937" s="153" t="s">
        <v>5888</v>
      </c>
      <c r="AC937" s="153" t="s">
        <v>141</v>
      </c>
      <c r="AD937" s="157" t="s">
        <v>282</v>
      </c>
      <c r="AE937" s="110">
        <v>0</v>
      </c>
      <c r="AF937" s="110">
        <v>144</v>
      </c>
      <c r="AG937" s="112">
        <f t="shared" si="153"/>
        <v>0</v>
      </c>
      <c r="AH937" s="110">
        <f>SUM(AG$4:AG937)</f>
        <v>30</v>
      </c>
      <c r="AI937" s="112">
        <f t="shared" si="151"/>
        <v>1</v>
      </c>
      <c r="AJ937" s="110">
        <f>COUNTIF(AI$4:AI937,"&gt;0")</f>
        <v>150</v>
      </c>
      <c r="AK937" s="110">
        <v>0</v>
      </c>
      <c r="AL937" s="110">
        <v>174</v>
      </c>
      <c r="AM937" s="172" t="str">
        <f>IF(OR(Table1[[#This Row],[Line total ordered for now]]&gt;0,Table1[[#This Row],[Line total ordered for season]]&gt;0),1,"")</f>
        <v/>
      </c>
      <c r="AN937" s="173">
        <f>COUNTIF(AM$4:AM937,"&gt;0")</f>
        <v>0</v>
      </c>
      <c r="AO937" s="173">
        <f>Table1[[#This Row],[ORDER QUANTITY
to be collected BEFORE 31.3.22]]</f>
        <v>0</v>
      </c>
      <c r="AP937" s="174">
        <f t="shared" si="152"/>
        <v>0</v>
      </c>
      <c r="AQ937" s="174">
        <f>IFERROR(INDEX(Retail!H:H,MATCH($D937,Retail!$D:$D,0)),0)</f>
        <v>0</v>
      </c>
      <c r="AR937" s="174">
        <f>IFERROR(INDEX(Retail!J:J,MATCH($D937,Retail!$D:$D,0)),0)</f>
        <v>0</v>
      </c>
      <c r="AS937" s="174">
        <f>IFERROR(INDEX('NEW2022'!H:H,MATCH($D937,'NEW2022'!D:D,0)),0)</f>
        <v>0</v>
      </c>
      <c r="AT937" s="174">
        <f>IFERROR(INDEX('NEW2022'!J:J,MATCH($D937,'NEW2022'!D:D,0)),0)</f>
        <v>0</v>
      </c>
      <c r="AU937" s="174">
        <f>IFERROR(INDEX('Quiet Items'!H:H,MATCH($D937,'Quiet Items'!D:D,0)),0)</f>
        <v>0</v>
      </c>
      <c r="AV937" s="174">
        <f>IFERROR(INDEX('Quiet Items'!J:J,MATCH($D937,'Quiet Items'!D:D,0)),0)</f>
        <v>0</v>
      </c>
      <c r="AW937" s="174">
        <f>IFERROR(INDEX('1.4G'!H:H,MATCH($D937,'1.4G'!D:D,0)),0)</f>
        <v>0</v>
      </c>
      <c r="AX937" s="174">
        <f>IFERROR(INDEX('1.4G'!J:J,MATCH($D937,'1.4G'!D:D,0)),0)</f>
        <v>0</v>
      </c>
      <c r="AY937" s="174">
        <f t="shared" si="156"/>
        <v>0</v>
      </c>
      <c r="AZ937" s="174">
        <f t="shared" si="157"/>
        <v>0</v>
      </c>
      <c r="BA937" s="175">
        <f>IFERROR(Table1[[#This Row],[Line total ordered for now]]*Table1[[#This Row],[GUARANTEED PRICE
for STOCK orders collected before 31.3.22]],0)</f>
        <v>0</v>
      </c>
      <c r="BB937" s="175">
        <f t="shared" si="154"/>
        <v>0</v>
      </c>
      <c r="BC937" s="176">
        <f>(AZ937+Table1[[#This Row],[Line total ordered for now]])*Z937</f>
        <v>0</v>
      </c>
      <c r="BD937" s="200">
        <v>80.68112399001275</v>
      </c>
      <c r="BE937" s="65"/>
      <c r="BF937" s="65"/>
      <c r="BG937" s="65"/>
      <c r="BH937" s="65"/>
      <c r="BI937" s="65"/>
      <c r="BJ937" s="65"/>
      <c r="BK937" s="65"/>
      <c r="BL937" s="55"/>
      <c r="BM937"/>
      <c r="BN937"/>
      <c r="BO937"/>
      <c r="BP937"/>
      <c r="BQ937"/>
      <c r="BR937"/>
      <c r="BS937"/>
      <c r="BT937"/>
    </row>
    <row r="938" spans="1:72" ht="15.75">
      <c r="A938" s="202">
        <v>934</v>
      </c>
      <c r="B938" s="68" t="s">
        <v>6378</v>
      </c>
      <c r="C938" s="149" t="s">
        <v>158</v>
      </c>
      <c r="D938" s="149" t="s">
        <v>6247</v>
      </c>
      <c r="E938" s="149" t="s">
        <v>6248</v>
      </c>
      <c r="F938" s="158" t="str">
        <f t="shared" si="155"/>
        <v>Video</v>
      </c>
      <c r="G938" s="187">
        <v>0</v>
      </c>
      <c r="H938" s="150"/>
      <c r="I938" s="184">
        <v>39.5</v>
      </c>
      <c r="J938" s="150"/>
      <c r="K938" s="151">
        <v>39.5</v>
      </c>
      <c r="L938" s="152">
        <v>37.520000000000003</v>
      </c>
      <c r="M938" s="152">
        <v>39.5</v>
      </c>
      <c r="N938" s="153" t="s">
        <v>150</v>
      </c>
      <c r="O938" s="154">
        <v>1</v>
      </c>
      <c r="P938" s="153">
        <v>60</v>
      </c>
      <c r="Q938" s="153" t="s">
        <v>147</v>
      </c>
      <c r="R938" s="155">
        <v>9</v>
      </c>
      <c r="S938" s="155">
        <v>0.96</v>
      </c>
      <c r="T938" s="155">
        <v>0</v>
      </c>
      <c r="U938" s="154" t="s">
        <v>95</v>
      </c>
      <c r="V938" s="153" t="s">
        <v>88</v>
      </c>
      <c r="W938" s="153" t="s">
        <v>169</v>
      </c>
      <c r="X938" s="151">
        <v>143.99</v>
      </c>
      <c r="Y938" s="151">
        <v>119.99</v>
      </c>
      <c r="Z938" s="156">
        <v>0.02</v>
      </c>
      <c r="AA938" s="153">
        <v>0</v>
      </c>
      <c r="AB938" s="153" t="s">
        <v>6250</v>
      </c>
      <c r="AC938" s="153" t="s">
        <v>6149</v>
      </c>
      <c r="AD938" s="157" t="s">
        <v>6249</v>
      </c>
      <c r="AE938" s="110">
        <v>0</v>
      </c>
      <c r="AF938" s="110">
        <v>144</v>
      </c>
      <c r="AG938" s="112">
        <f t="shared" si="153"/>
        <v>0</v>
      </c>
      <c r="AH938" s="110">
        <f>SUM(AG$4:AG938)</f>
        <v>30</v>
      </c>
      <c r="AI938" s="112">
        <f t="shared" si="151"/>
        <v>1</v>
      </c>
      <c r="AJ938" s="110">
        <f>COUNTIF(AI$4:AI938,"&gt;0")</f>
        <v>151</v>
      </c>
      <c r="AK938" s="110">
        <v>1</v>
      </c>
      <c r="AL938" s="110">
        <v>175</v>
      </c>
      <c r="AM938" s="172" t="str">
        <f>IF(OR(Table1[[#This Row],[Line total ordered for now]]&gt;0,Table1[[#This Row],[Line total ordered for season]]&gt;0),1,"")</f>
        <v/>
      </c>
      <c r="AN938" s="173">
        <f>COUNTIF(AM$4:AM938,"&gt;0")</f>
        <v>0</v>
      </c>
      <c r="AO938" s="173">
        <f>Table1[[#This Row],[ORDER QUANTITY
to be collected BEFORE 31.3.22]]</f>
        <v>0</v>
      </c>
      <c r="AP938" s="174">
        <f t="shared" si="152"/>
        <v>0</v>
      </c>
      <c r="AQ938" s="174">
        <f>IFERROR(INDEX(Retail!H:H,MATCH($D938,Retail!$D:$D,0)),0)</f>
        <v>0</v>
      </c>
      <c r="AR938" s="174">
        <f>IFERROR(INDEX(Retail!J:J,MATCH($D938,Retail!$D:$D,0)),0)</f>
        <v>0</v>
      </c>
      <c r="AS938" s="174">
        <f>IFERROR(INDEX('NEW2022'!H:H,MATCH($D938,'NEW2022'!D:D,0)),0)</f>
        <v>0</v>
      </c>
      <c r="AT938" s="174">
        <f>IFERROR(INDEX('NEW2022'!J:J,MATCH($D938,'NEW2022'!D:D,0)),0)</f>
        <v>0</v>
      </c>
      <c r="AU938" s="174">
        <f>IFERROR(INDEX('Quiet Items'!H:H,MATCH($D938,'Quiet Items'!D:D,0)),0)</f>
        <v>0</v>
      </c>
      <c r="AV938" s="174">
        <f>IFERROR(INDEX('Quiet Items'!J:J,MATCH($D938,'Quiet Items'!D:D,0)),0)</f>
        <v>0</v>
      </c>
      <c r="AW938" s="174">
        <f>IFERROR(INDEX('1.4G'!H:H,MATCH($D938,'1.4G'!D:D,0)),0)</f>
        <v>0</v>
      </c>
      <c r="AX938" s="174">
        <f>IFERROR(INDEX('1.4G'!J:J,MATCH($D938,'1.4G'!D:D,0)),0)</f>
        <v>0</v>
      </c>
      <c r="AY938" s="174">
        <f t="shared" si="156"/>
        <v>0</v>
      </c>
      <c r="AZ938" s="174">
        <f t="shared" si="157"/>
        <v>0</v>
      </c>
      <c r="BA938" s="175">
        <f>IFERROR(Table1[[#This Row],[Line total ordered for now]]*Table1[[#This Row],[GUARANTEED PRICE
for STOCK orders collected before 31.3.22]],0)</f>
        <v>0</v>
      </c>
      <c r="BB938" s="175">
        <f t="shared" si="154"/>
        <v>0</v>
      </c>
      <c r="BC938" s="176">
        <f>(AZ938+Table1[[#This Row],[Line total ordered for now]])*Z938</f>
        <v>0</v>
      </c>
      <c r="BD938" s="200">
        <v>35.550000000000004</v>
      </c>
      <c r="BE938" s="65"/>
      <c r="BF938" s="65"/>
      <c r="BG938" s="65"/>
      <c r="BH938" s="65"/>
      <c r="BI938" s="65"/>
      <c r="BJ938" s="65"/>
      <c r="BK938" s="65"/>
      <c r="BL938" s="55"/>
      <c r="BM938"/>
      <c r="BN938"/>
      <c r="BO938"/>
      <c r="BP938"/>
      <c r="BQ938"/>
      <c r="BR938"/>
      <c r="BS938"/>
      <c r="BT938"/>
    </row>
    <row r="939" spans="1:72" ht="15.75">
      <c r="A939" s="202">
        <v>935</v>
      </c>
      <c r="B939" s="68" t="s">
        <v>6378</v>
      </c>
      <c r="C939" s="149" t="s">
        <v>158</v>
      </c>
      <c r="D939" s="149" t="s">
        <v>6243</v>
      </c>
      <c r="E939" s="149" t="s">
        <v>6244</v>
      </c>
      <c r="F939" s="158" t="str">
        <f t="shared" si="155"/>
        <v>Video</v>
      </c>
      <c r="G939" s="187">
        <v>0</v>
      </c>
      <c r="H939" s="150"/>
      <c r="I939" s="184">
        <v>40.75</v>
      </c>
      <c r="J939" s="150"/>
      <c r="K939" s="151">
        <v>40.75</v>
      </c>
      <c r="L939" s="152">
        <v>38.71</v>
      </c>
      <c r="M939" s="152">
        <v>40.75</v>
      </c>
      <c r="N939" s="153" t="s">
        <v>150</v>
      </c>
      <c r="O939" s="154">
        <v>1</v>
      </c>
      <c r="P939" s="153">
        <v>100</v>
      </c>
      <c r="Q939" s="153" t="s">
        <v>147</v>
      </c>
      <c r="R939" s="155">
        <v>8</v>
      </c>
      <c r="S939" s="155">
        <v>0.98</v>
      </c>
      <c r="T939" s="155">
        <v>0</v>
      </c>
      <c r="U939" s="154" t="s">
        <v>95</v>
      </c>
      <c r="V939" s="153" t="s">
        <v>88</v>
      </c>
      <c r="W939" s="153" t="s">
        <v>169</v>
      </c>
      <c r="X939" s="151">
        <v>143.99</v>
      </c>
      <c r="Y939" s="151">
        <v>119.99</v>
      </c>
      <c r="Z939" s="156">
        <v>2.1999999999999999E-2</v>
      </c>
      <c r="AA939" s="153">
        <v>0</v>
      </c>
      <c r="AB939" s="153" t="s">
        <v>6246</v>
      </c>
      <c r="AC939" s="153">
        <v>0</v>
      </c>
      <c r="AD939" s="157" t="s">
        <v>6245</v>
      </c>
      <c r="AE939" s="110">
        <v>0</v>
      </c>
      <c r="AF939" s="110">
        <v>144</v>
      </c>
      <c r="AG939" s="112">
        <f t="shared" si="153"/>
        <v>0</v>
      </c>
      <c r="AH939" s="110">
        <f>SUM(AG$4:AG939)</f>
        <v>30</v>
      </c>
      <c r="AI939" s="112">
        <f t="shared" si="151"/>
        <v>1</v>
      </c>
      <c r="AJ939" s="110">
        <f>COUNTIF(AI$4:AI939,"&gt;0")</f>
        <v>152</v>
      </c>
      <c r="AK939" s="110">
        <v>1</v>
      </c>
      <c r="AL939" s="110">
        <v>176</v>
      </c>
      <c r="AM939" s="172" t="str">
        <f>IF(OR(Table1[[#This Row],[Line total ordered for now]]&gt;0,Table1[[#This Row],[Line total ordered for season]]&gt;0),1,"")</f>
        <v/>
      </c>
      <c r="AN939" s="173">
        <f>COUNTIF(AM$4:AM939,"&gt;0")</f>
        <v>0</v>
      </c>
      <c r="AO939" s="173">
        <f>Table1[[#This Row],[ORDER QUANTITY
to be collected BEFORE 31.3.22]]</f>
        <v>0</v>
      </c>
      <c r="AP939" s="174">
        <f t="shared" si="152"/>
        <v>0</v>
      </c>
      <c r="AQ939" s="174">
        <f>IFERROR(INDEX(Retail!H:H,MATCH($D939,Retail!$D:$D,0)),0)</f>
        <v>0</v>
      </c>
      <c r="AR939" s="174">
        <f>IFERROR(INDEX(Retail!J:J,MATCH($D939,Retail!$D:$D,0)),0)</f>
        <v>0</v>
      </c>
      <c r="AS939" s="174">
        <f>IFERROR(INDEX('NEW2022'!H:H,MATCH($D939,'NEW2022'!D:D,0)),0)</f>
        <v>0</v>
      </c>
      <c r="AT939" s="174">
        <f>IFERROR(INDEX('NEW2022'!J:J,MATCH($D939,'NEW2022'!D:D,0)),0)</f>
        <v>0</v>
      </c>
      <c r="AU939" s="174">
        <f>IFERROR(INDEX('Quiet Items'!H:H,MATCH($D939,'Quiet Items'!D:D,0)),0)</f>
        <v>0</v>
      </c>
      <c r="AV939" s="174">
        <f>IFERROR(INDEX('Quiet Items'!J:J,MATCH($D939,'Quiet Items'!D:D,0)),0)</f>
        <v>0</v>
      </c>
      <c r="AW939" s="174">
        <f>IFERROR(INDEX('1.4G'!H:H,MATCH($D939,'1.4G'!D:D,0)),0)</f>
        <v>0</v>
      </c>
      <c r="AX939" s="174">
        <f>IFERROR(INDEX('1.4G'!J:J,MATCH($D939,'1.4G'!D:D,0)),0)</f>
        <v>0</v>
      </c>
      <c r="AY939" s="174">
        <f t="shared" si="156"/>
        <v>0</v>
      </c>
      <c r="AZ939" s="174">
        <f t="shared" si="157"/>
        <v>0</v>
      </c>
      <c r="BA939" s="175">
        <f>IFERROR(Table1[[#This Row],[Line total ordered for now]]*Table1[[#This Row],[GUARANTEED PRICE
for STOCK orders collected before 31.3.22]],0)</f>
        <v>0</v>
      </c>
      <c r="BB939" s="175">
        <f t="shared" si="154"/>
        <v>0</v>
      </c>
      <c r="BC939" s="176">
        <f>(AZ939+Table1[[#This Row],[Line total ordered for now]])*Z939</f>
        <v>0</v>
      </c>
      <c r="BD939" s="200">
        <v>36.675000000000004</v>
      </c>
      <c r="BE939" s="65"/>
      <c r="BF939" s="65"/>
      <c r="BG939" s="65"/>
      <c r="BH939" s="65"/>
      <c r="BI939" s="65"/>
      <c r="BJ939" s="65"/>
      <c r="BK939" s="65"/>
      <c r="BL939" s="55"/>
      <c r="BM939"/>
      <c r="BN939"/>
      <c r="BO939"/>
      <c r="BP939"/>
      <c r="BQ939"/>
      <c r="BR939"/>
      <c r="BS939"/>
      <c r="BT939"/>
    </row>
    <row r="940" spans="1:72" ht="15.75">
      <c r="A940" s="202">
        <v>936</v>
      </c>
      <c r="B940" s="68" t="s">
        <v>6378</v>
      </c>
      <c r="C940" s="149" t="s">
        <v>158</v>
      </c>
      <c r="D940" s="149" t="s">
        <v>247</v>
      </c>
      <c r="E940" s="149" t="s">
        <v>4641</v>
      </c>
      <c r="F940" s="158" t="str">
        <f t="shared" si="155"/>
        <v>Video</v>
      </c>
      <c r="G940" s="187">
        <v>0</v>
      </c>
      <c r="H940" s="150"/>
      <c r="I940" s="184">
        <v>58.51</v>
      </c>
      <c r="J940" s="150"/>
      <c r="K940" s="151">
        <v>71.715549325634655</v>
      </c>
      <c r="L940" s="152">
        <v>68.129771859352914</v>
      </c>
      <c r="M940" s="152">
        <v>71.715549325634655</v>
      </c>
      <c r="N940" s="153" t="s">
        <v>148</v>
      </c>
      <c r="O940" s="154">
        <v>1</v>
      </c>
      <c r="P940" s="153">
        <v>80</v>
      </c>
      <c r="Q940" s="153" t="s">
        <v>147</v>
      </c>
      <c r="R940" s="155">
        <v>13</v>
      </c>
      <c r="S940" s="155">
        <v>2</v>
      </c>
      <c r="T940" s="155">
        <v>0.3</v>
      </c>
      <c r="U940" s="154" t="s">
        <v>94</v>
      </c>
      <c r="V940" s="153" t="s">
        <v>89</v>
      </c>
      <c r="W940" s="153">
        <v>0</v>
      </c>
      <c r="X940" s="151">
        <v>224.99</v>
      </c>
      <c r="Y940" s="151">
        <v>169.99</v>
      </c>
      <c r="Z940" s="156">
        <v>4.2299999999999997E-2</v>
      </c>
      <c r="AA940" s="153" t="s">
        <v>493</v>
      </c>
      <c r="AB940" s="153" t="s">
        <v>5273</v>
      </c>
      <c r="AC940" s="153" t="s">
        <v>4790</v>
      </c>
      <c r="AD940" s="157" t="s">
        <v>432</v>
      </c>
      <c r="AE940" s="110">
        <v>0</v>
      </c>
      <c r="AF940" s="110">
        <v>144</v>
      </c>
      <c r="AG940" s="112">
        <f t="shared" si="153"/>
        <v>0</v>
      </c>
      <c r="AH940" s="110">
        <f>SUM(AG$4:AG940)</f>
        <v>30</v>
      </c>
      <c r="AI940" s="112">
        <f t="shared" si="151"/>
        <v>1</v>
      </c>
      <c r="AJ940" s="110">
        <f>COUNTIF(AI$4:AI940,"&gt;0")</f>
        <v>153</v>
      </c>
      <c r="AK940" s="110">
        <v>0</v>
      </c>
      <c r="AL940" s="110">
        <v>176</v>
      </c>
      <c r="AM940" s="172" t="str">
        <f>IF(OR(Table1[[#This Row],[Line total ordered for now]]&gt;0,Table1[[#This Row],[Line total ordered for season]]&gt;0),1,"")</f>
        <v/>
      </c>
      <c r="AN940" s="173">
        <f>COUNTIF(AM$4:AM940,"&gt;0")</f>
        <v>0</v>
      </c>
      <c r="AO940" s="173">
        <f>Table1[[#This Row],[ORDER QUANTITY
to be collected BEFORE 31.3.22]]</f>
        <v>0</v>
      </c>
      <c r="AP940" s="174">
        <f t="shared" si="152"/>
        <v>0</v>
      </c>
      <c r="AQ940" s="174">
        <f>IFERROR(INDEX(Retail!H:H,MATCH($D940,Retail!$D:$D,0)),0)</f>
        <v>0</v>
      </c>
      <c r="AR940" s="174">
        <f>IFERROR(INDEX(Retail!J:J,MATCH($D940,Retail!$D:$D,0)),0)</f>
        <v>0</v>
      </c>
      <c r="AS940" s="174">
        <f>IFERROR(INDEX('NEW2022'!H:H,MATCH($D940,'NEW2022'!D:D,0)),0)</f>
        <v>0</v>
      </c>
      <c r="AT940" s="174">
        <f>IFERROR(INDEX('NEW2022'!J:J,MATCH($D940,'NEW2022'!D:D,0)),0)</f>
        <v>0</v>
      </c>
      <c r="AU940" s="174">
        <f>IFERROR(INDEX('Quiet Items'!H:H,MATCH($D940,'Quiet Items'!D:D,0)),0)</f>
        <v>0</v>
      </c>
      <c r="AV940" s="174">
        <f>IFERROR(INDEX('Quiet Items'!J:J,MATCH($D940,'Quiet Items'!D:D,0)),0)</f>
        <v>0</v>
      </c>
      <c r="AW940" s="174">
        <f>IFERROR(INDEX('1.4G'!H:H,MATCH($D940,'1.4G'!D:D,0)),0)</f>
        <v>0</v>
      </c>
      <c r="AX940" s="174">
        <f>IFERROR(INDEX('1.4G'!J:J,MATCH($D940,'1.4G'!D:D,0)),0)</f>
        <v>0</v>
      </c>
      <c r="AY940" s="174">
        <f t="shared" si="156"/>
        <v>0</v>
      </c>
      <c r="AZ940" s="174">
        <f t="shared" si="157"/>
        <v>0</v>
      </c>
      <c r="BA940" s="175">
        <f>IFERROR(Table1[[#This Row],[Line total ordered for now]]*Table1[[#This Row],[GUARANTEED PRICE
for STOCK orders collected before 31.3.22]],0)</f>
        <v>0</v>
      </c>
      <c r="BB940" s="175">
        <f t="shared" si="154"/>
        <v>0</v>
      </c>
      <c r="BC940" s="176">
        <f>(AZ940+Table1[[#This Row],[Line total ordered for now]])*Z940</f>
        <v>0</v>
      </c>
      <c r="BD940" s="200">
        <v>64.543994393071188</v>
      </c>
      <c r="BE940" s="65"/>
      <c r="BF940" s="65"/>
      <c r="BG940" s="65"/>
      <c r="BH940" s="65"/>
      <c r="BI940" s="65"/>
      <c r="BJ940" s="65"/>
      <c r="BK940" s="65"/>
      <c r="BL940" s="55"/>
      <c r="BM940"/>
      <c r="BN940"/>
      <c r="BO940"/>
      <c r="BP940"/>
      <c r="BQ940"/>
      <c r="BR940"/>
      <c r="BS940"/>
      <c r="BT940"/>
    </row>
    <row r="941" spans="1:72" ht="15.75">
      <c r="A941" s="202">
        <v>937</v>
      </c>
      <c r="B941" s="68" t="s">
        <v>6378</v>
      </c>
      <c r="C941" s="149" t="s">
        <v>158</v>
      </c>
      <c r="D941" s="149" t="s">
        <v>1878</v>
      </c>
      <c r="E941" s="149" t="s">
        <v>1879</v>
      </c>
      <c r="F941" s="158" t="str">
        <f t="shared" si="155"/>
        <v>Video</v>
      </c>
      <c r="G941" s="187">
        <v>46</v>
      </c>
      <c r="H941" s="150"/>
      <c r="I941" s="184">
        <v>68.290000000000006</v>
      </c>
      <c r="J941" s="150"/>
      <c r="K941" s="151">
        <v>77.666019341060007</v>
      </c>
      <c r="L941" s="152">
        <v>70.676077600364607</v>
      </c>
      <c r="M941" s="152">
        <v>77.666019341060007</v>
      </c>
      <c r="N941" s="153" t="s">
        <v>148</v>
      </c>
      <c r="O941" s="154">
        <v>1</v>
      </c>
      <c r="P941" s="153">
        <v>131</v>
      </c>
      <c r="Q941" s="153" t="s">
        <v>147</v>
      </c>
      <c r="R941" s="155">
        <v>19</v>
      </c>
      <c r="S941" s="155">
        <v>2.5</v>
      </c>
      <c r="T941" s="155">
        <v>0.3</v>
      </c>
      <c r="U941" s="154" t="s">
        <v>94</v>
      </c>
      <c r="V941" s="153" t="s">
        <v>89</v>
      </c>
      <c r="W941" s="153" t="s">
        <v>627</v>
      </c>
      <c r="X941" s="151" t="s">
        <v>6378</v>
      </c>
      <c r="Y941" s="151" t="s">
        <v>6378</v>
      </c>
      <c r="Z941" s="156">
        <v>4.58E-2</v>
      </c>
      <c r="AA941" s="153" t="s">
        <v>624</v>
      </c>
      <c r="AB941" s="153" t="s">
        <v>5035</v>
      </c>
      <c r="AC941" s="153" t="s">
        <v>785</v>
      </c>
      <c r="AD941" s="157" t="s">
        <v>1880</v>
      </c>
      <c r="AE941" s="110">
        <v>0</v>
      </c>
      <c r="AF941" s="110">
        <v>144</v>
      </c>
      <c r="AG941" s="112">
        <f t="shared" si="153"/>
        <v>0</v>
      </c>
      <c r="AH941" s="110">
        <f>SUM(AG$4:AG941)</f>
        <v>30</v>
      </c>
      <c r="AI941" s="112">
        <f t="shared" si="151"/>
        <v>0</v>
      </c>
      <c r="AJ941" s="110">
        <f>COUNTIF(AI$4:AI941,"&gt;0")</f>
        <v>153</v>
      </c>
      <c r="AK941" s="110">
        <v>0</v>
      </c>
      <c r="AL941" s="110">
        <v>176</v>
      </c>
      <c r="AM941" s="172" t="str">
        <f>IF(OR(Table1[[#This Row],[Line total ordered for now]]&gt;0,Table1[[#This Row],[Line total ordered for season]]&gt;0),1,"")</f>
        <v/>
      </c>
      <c r="AN941" s="173">
        <f>COUNTIF(AM$4:AM941,"&gt;0")</f>
        <v>0</v>
      </c>
      <c r="AO941" s="173">
        <f>Table1[[#This Row],[ORDER QUANTITY
to be collected BEFORE 31.3.22]]</f>
        <v>0</v>
      </c>
      <c r="AP941" s="174">
        <f t="shared" si="152"/>
        <v>0</v>
      </c>
      <c r="AQ941" s="174">
        <f>IFERROR(INDEX(Retail!H:H,MATCH($D941,Retail!$D:$D,0)),0)</f>
        <v>0</v>
      </c>
      <c r="AR941" s="174">
        <f>IFERROR(INDEX(Retail!J:J,MATCH($D941,Retail!$D:$D,0)),0)</f>
        <v>0</v>
      </c>
      <c r="AS941" s="174">
        <f>IFERROR(INDEX('NEW2022'!H:H,MATCH($D941,'NEW2022'!D:D,0)),0)</f>
        <v>0</v>
      </c>
      <c r="AT941" s="174">
        <f>IFERROR(INDEX('NEW2022'!J:J,MATCH($D941,'NEW2022'!D:D,0)),0)</f>
        <v>0</v>
      </c>
      <c r="AU941" s="174">
        <f>IFERROR(INDEX('Quiet Items'!H:H,MATCH($D941,'Quiet Items'!D:D,0)),0)</f>
        <v>0</v>
      </c>
      <c r="AV941" s="174">
        <f>IFERROR(INDEX('Quiet Items'!J:J,MATCH($D941,'Quiet Items'!D:D,0)),0)</f>
        <v>0</v>
      </c>
      <c r="AW941" s="174">
        <f>IFERROR(INDEX('1.4G'!H:H,MATCH($D941,'1.4G'!D:D,0)),0)</f>
        <v>0</v>
      </c>
      <c r="AX941" s="174">
        <f>IFERROR(INDEX('1.4G'!J:J,MATCH($D941,'1.4G'!D:D,0)),0)</f>
        <v>0</v>
      </c>
      <c r="AY941" s="174">
        <f t="shared" si="156"/>
        <v>0</v>
      </c>
      <c r="AZ941" s="174">
        <f t="shared" si="157"/>
        <v>0</v>
      </c>
      <c r="BA941" s="175">
        <f>IFERROR(Table1[[#This Row],[Line total ordered for now]]*Table1[[#This Row],[GUARANTEED PRICE
for STOCK orders collected before 31.3.22]],0)</f>
        <v>0</v>
      </c>
      <c r="BB941" s="175">
        <f t="shared" si="154"/>
        <v>0</v>
      </c>
      <c r="BC941" s="176">
        <f>(AZ941+Table1[[#This Row],[Line total ordered for now]])*Z941</f>
        <v>0</v>
      </c>
      <c r="BD941" s="200">
        <v>66.016116439900998</v>
      </c>
      <c r="BE941" s="65"/>
      <c r="BF941" s="65"/>
      <c r="BG941" s="65"/>
      <c r="BH941" s="65"/>
      <c r="BI941" s="65"/>
      <c r="BJ941" s="65"/>
      <c r="BK941" s="65"/>
      <c r="BL941" s="55"/>
      <c r="BM941"/>
      <c r="BN941"/>
      <c r="BO941"/>
      <c r="BP941"/>
      <c r="BQ941"/>
      <c r="BR941"/>
      <c r="BS941"/>
      <c r="BT941"/>
    </row>
    <row r="942" spans="1:72" ht="15.75">
      <c r="A942" s="202">
        <v>938</v>
      </c>
      <c r="B942" s="68" t="s">
        <v>6378</v>
      </c>
      <c r="C942" s="149" t="s">
        <v>158</v>
      </c>
      <c r="D942" s="149" t="s">
        <v>2616</v>
      </c>
      <c r="E942" s="149" t="s">
        <v>2617</v>
      </c>
      <c r="F942" s="158" t="str">
        <f t="shared" si="155"/>
        <v>Video</v>
      </c>
      <c r="G942" s="187">
        <v>40</v>
      </c>
      <c r="H942" s="150"/>
      <c r="I942" s="184">
        <v>69.03</v>
      </c>
      <c r="J942" s="150"/>
      <c r="K942" s="151">
        <v>78.163557294654922</v>
      </c>
      <c r="L942" s="152">
        <v>71.128837138135978</v>
      </c>
      <c r="M942" s="152">
        <v>78.163557294654922</v>
      </c>
      <c r="N942" s="153" t="s">
        <v>148</v>
      </c>
      <c r="O942" s="154">
        <v>1</v>
      </c>
      <c r="P942" s="153">
        <v>45</v>
      </c>
      <c r="Q942" s="153" t="s">
        <v>147</v>
      </c>
      <c r="R942" s="155">
        <v>19</v>
      </c>
      <c r="S942" s="155">
        <v>2.5</v>
      </c>
      <c r="T942" s="155">
        <v>0.3</v>
      </c>
      <c r="U942" s="154" t="s">
        <v>94</v>
      </c>
      <c r="V942" s="153" t="s">
        <v>89</v>
      </c>
      <c r="W942" s="153" t="s">
        <v>627</v>
      </c>
      <c r="X942" s="151" t="s">
        <v>6378</v>
      </c>
      <c r="Y942" s="151" t="s">
        <v>6378</v>
      </c>
      <c r="Z942" s="156">
        <v>4.58E-2</v>
      </c>
      <c r="AA942" s="153" t="s">
        <v>624</v>
      </c>
      <c r="AB942" s="153" t="s">
        <v>4934</v>
      </c>
      <c r="AC942" s="153" t="s">
        <v>4933</v>
      </c>
      <c r="AD942" s="157" t="s">
        <v>2618</v>
      </c>
      <c r="AE942" s="110">
        <v>0</v>
      </c>
      <c r="AF942" s="110">
        <v>144</v>
      </c>
      <c r="AG942" s="112">
        <f t="shared" si="153"/>
        <v>0</v>
      </c>
      <c r="AH942" s="110">
        <f>SUM(AG$4:AG942)</f>
        <v>30</v>
      </c>
      <c r="AI942" s="112">
        <f t="shared" si="151"/>
        <v>0</v>
      </c>
      <c r="AJ942" s="110">
        <f>COUNTIF(AI$4:AI942,"&gt;0")</f>
        <v>153</v>
      </c>
      <c r="AK942" s="110">
        <v>0</v>
      </c>
      <c r="AL942" s="110">
        <v>176</v>
      </c>
      <c r="AM942" s="172" t="str">
        <f>IF(OR(Table1[[#This Row],[Line total ordered for now]]&gt;0,Table1[[#This Row],[Line total ordered for season]]&gt;0),1,"")</f>
        <v/>
      </c>
      <c r="AN942" s="173">
        <f>COUNTIF(AM$4:AM942,"&gt;0")</f>
        <v>0</v>
      </c>
      <c r="AO942" s="173">
        <f>Table1[[#This Row],[ORDER QUANTITY
to be collected BEFORE 31.3.22]]</f>
        <v>0</v>
      </c>
      <c r="AP942" s="174">
        <f t="shared" si="152"/>
        <v>0</v>
      </c>
      <c r="AQ942" s="174">
        <f>IFERROR(INDEX(Retail!H:H,MATCH($D942,Retail!$D:$D,0)),0)</f>
        <v>0</v>
      </c>
      <c r="AR942" s="174">
        <f>IFERROR(INDEX(Retail!J:J,MATCH($D942,Retail!$D:$D,0)),0)</f>
        <v>0</v>
      </c>
      <c r="AS942" s="174">
        <f>IFERROR(INDEX('NEW2022'!H:H,MATCH($D942,'NEW2022'!D:D,0)),0)</f>
        <v>0</v>
      </c>
      <c r="AT942" s="174">
        <f>IFERROR(INDEX('NEW2022'!J:J,MATCH($D942,'NEW2022'!D:D,0)),0)</f>
        <v>0</v>
      </c>
      <c r="AU942" s="174">
        <f>IFERROR(INDEX('Quiet Items'!H:H,MATCH($D942,'Quiet Items'!D:D,0)),0)</f>
        <v>0</v>
      </c>
      <c r="AV942" s="174">
        <f>IFERROR(INDEX('Quiet Items'!J:J,MATCH($D942,'Quiet Items'!D:D,0)),0)</f>
        <v>0</v>
      </c>
      <c r="AW942" s="174">
        <f>IFERROR(INDEX('1.4G'!H:H,MATCH($D942,'1.4G'!D:D,0)),0)</f>
        <v>0</v>
      </c>
      <c r="AX942" s="174">
        <f>IFERROR(INDEX('1.4G'!J:J,MATCH($D942,'1.4G'!D:D,0)),0)</f>
        <v>0</v>
      </c>
      <c r="AY942" s="174">
        <f t="shared" si="156"/>
        <v>0</v>
      </c>
      <c r="AZ942" s="174">
        <f t="shared" si="157"/>
        <v>0</v>
      </c>
      <c r="BA942" s="175">
        <f>IFERROR(Table1[[#This Row],[Line total ordered for now]]*Table1[[#This Row],[GUARANTEED PRICE
for STOCK orders collected before 31.3.22]],0)</f>
        <v>0</v>
      </c>
      <c r="BB942" s="175">
        <f t="shared" si="154"/>
        <v>0</v>
      </c>
      <c r="BC942" s="176">
        <f>(AZ942+Table1[[#This Row],[Line total ordered for now]])*Z942</f>
        <v>0</v>
      </c>
      <c r="BD942" s="200">
        <v>66.439023700456687</v>
      </c>
      <c r="BE942" s="65"/>
      <c r="BF942" s="65"/>
      <c r="BG942" s="65"/>
      <c r="BH942" s="65"/>
      <c r="BI942" s="65"/>
      <c r="BJ942" s="65"/>
      <c r="BK942" s="65"/>
      <c r="BL942" s="55"/>
      <c r="BM942"/>
      <c r="BN942"/>
      <c r="BO942"/>
      <c r="BP942"/>
      <c r="BQ942"/>
      <c r="BR942"/>
      <c r="BS942"/>
      <c r="BT942"/>
    </row>
    <row r="943" spans="1:72" ht="15.75">
      <c r="A943" s="202">
        <v>939</v>
      </c>
      <c r="B943" s="68" t="s">
        <v>6378</v>
      </c>
      <c r="C943" s="149" t="s">
        <v>158</v>
      </c>
      <c r="D943" s="149" t="s">
        <v>1210</v>
      </c>
      <c r="E943" s="149" t="s">
        <v>5125</v>
      </c>
      <c r="F943" s="158" t="str">
        <f t="shared" si="155"/>
        <v>Video</v>
      </c>
      <c r="G943" s="187">
        <v>41</v>
      </c>
      <c r="H943" s="150"/>
      <c r="I943" s="184">
        <v>86.88</v>
      </c>
      <c r="J943" s="150"/>
      <c r="K943" s="151">
        <v>102.07000000000001</v>
      </c>
      <c r="L943" s="152">
        <v>92.883700000000005</v>
      </c>
      <c r="M943" s="152">
        <v>102.07000000000001</v>
      </c>
      <c r="N943" s="153" t="s">
        <v>148</v>
      </c>
      <c r="O943" s="154">
        <v>1</v>
      </c>
      <c r="P943" s="153">
        <v>28</v>
      </c>
      <c r="Q943" s="153" t="s">
        <v>147</v>
      </c>
      <c r="R943" s="155">
        <v>20</v>
      </c>
      <c r="S943" s="155">
        <v>2.4</v>
      </c>
      <c r="T943" s="155">
        <v>0.3</v>
      </c>
      <c r="U943" s="154" t="s">
        <v>95</v>
      </c>
      <c r="V943" s="153" t="s">
        <v>88</v>
      </c>
      <c r="W943" s="153" t="s">
        <v>627</v>
      </c>
      <c r="X943" s="151" t="s">
        <v>6378</v>
      </c>
      <c r="Y943" s="151" t="s">
        <v>6378</v>
      </c>
      <c r="Z943" s="156">
        <v>6.8900000000000003E-2</v>
      </c>
      <c r="AA943" s="153" t="s">
        <v>624</v>
      </c>
      <c r="AB943" s="153" t="s">
        <v>5126</v>
      </c>
      <c r="AC943" s="153" t="s">
        <v>149</v>
      </c>
      <c r="AD943" s="157" t="s">
        <v>1211</v>
      </c>
      <c r="AE943" s="110">
        <v>0</v>
      </c>
      <c r="AF943" s="110">
        <v>144</v>
      </c>
      <c r="AG943" s="112">
        <f t="shared" si="153"/>
        <v>0</v>
      </c>
      <c r="AH943" s="110">
        <f>SUM(AG$4:AG943)</f>
        <v>30</v>
      </c>
      <c r="AI943" s="112">
        <f t="shared" si="151"/>
        <v>0</v>
      </c>
      <c r="AJ943" s="110">
        <f>COUNTIF(AI$4:AI943,"&gt;0")</f>
        <v>153</v>
      </c>
      <c r="AK943" s="110">
        <v>1</v>
      </c>
      <c r="AL943" s="110">
        <v>177</v>
      </c>
      <c r="AM943" s="172" t="str">
        <f>IF(OR(Table1[[#This Row],[Line total ordered for now]]&gt;0,Table1[[#This Row],[Line total ordered for season]]&gt;0),1,"")</f>
        <v/>
      </c>
      <c r="AN943" s="173">
        <f>COUNTIF(AM$4:AM943,"&gt;0")</f>
        <v>0</v>
      </c>
      <c r="AO943" s="173">
        <f>Table1[[#This Row],[ORDER QUANTITY
to be collected BEFORE 31.3.22]]</f>
        <v>0</v>
      </c>
      <c r="AP943" s="174">
        <f t="shared" si="152"/>
        <v>0</v>
      </c>
      <c r="AQ943" s="174">
        <f>IFERROR(INDEX(Retail!H:H,MATCH($D943,Retail!$D:$D,0)),0)</f>
        <v>0</v>
      </c>
      <c r="AR943" s="174">
        <f>IFERROR(INDEX(Retail!J:J,MATCH($D943,Retail!$D:$D,0)),0)</f>
        <v>0</v>
      </c>
      <c r="AS943" s="174">
        <f>IFERROR(INDEX('NEW2022'!H:H,MATCH($D943,'NEW2022'!D:D,0)),0)</f>
        <v>0</v>
      </c>
      <c r="AT943" s="174">
        <f>IFERROR(INDEX('NEW2022'!J:J,MATCH($D943,'NEW2022'!D:D,0)),0)</f>
        <v>0</v>
      </c>
      <c r="AU943" s="174">
        <f>IFERROR(INDEX('Quiet Items'!H:H,MATCH($D943,'Quiet Items'!D:D,0)),0)</f>
        <v>0</v>
      </c>
      <c r="AV943" s="174">
        <f>IFERROR(INDEX('Quiet Items'!J:J,MATCH($D943,'Quiet Items'!D:D,0)),0)</f>
        <v>0</v>
      </c>
      <c r="AW943" s="174">
        <f>IFERROR(INDEX('1.4G'!H:H,MATCH($D943,'1.4G'!D:D,0)),0)</f>
        <v>0</v>
      </c>
      <c r="AX943" s="174">
        <f>IFERROR(INDEX('1.4G'!J:J,MATCH($D943,'1.4G'!D:D,0)),0)</f>
        <v>0</v>
      </c>
      <c r="AY943" s="174">
        <f t="shared" si="156"/>
        <v>0</v>
      </c>
      <c r="AZ943" s="174">
        <f t="shared" si="157"/>
        <v>0</v>
      </c>
      <c r="BA943" s="175">
        <f>IFERROR(Table1[[#This Row],[Line total ordered for now]]*Table1[[#This Row],[GUARANTEED PRICE
for STOCK orders collected before 31.3.22]],0)</f>
        <v>0</v>
      </c>
      <c r="BB943" s="175">
        <f t="shared" si="154"/>
        <v>0</v>
      </c>
      <c r="BC943" s="176">
        <f>(AZ943+Table1[[#This Row],[Line total ordered for now]])*Z943</f>
        <v>0</v>
      </c>
      <c r="BD943" s="200">
        <v>86.759500000000003</v>
      </c>
      <c r="BE943" s="65"/>
      <c r="BF943" s="65"/>
      <c r="BG943" s="65"/>
      <c r="BH943" s="65"/>
      <c r="BI943" s="65"/>
      <c r="BJ943" s="65"/>
      <c r="BK943" s="65"/>
      <c r="BL943" s="55"/>
      <c r="BM943"/>
      <c r="BN943"/>
      <c r="BO943"/>
      <c r="BP943"/>
      <c r="BQ943"/>
      <c r="BR943"/>
      <c r="BS943"/>
      <c r="BT943"/>
    </row>
    <row r="944" spans="1:72" ht="15.75">
      <c r="A944" s="202">
        <v>940</v>
      </c>
      <c r="B944" s="68" t="s">
        <v>6378</v>
      </c>
      <c r="C944" s="149" t="s">
        <v>158</v>
      </c>
      <c r="D944" s="149" t="s">
        <v>1238</v>
      </c>
      <c r="E944" s="149" t="s">
        <v>5127</v>
      </c>
      <c r="F944" s="158" t="str">
        <f t="shared" si="155"/>
        <v>Video</v>
      </c>
      <c r="G944" s="187">
        <v>46</v>
      </c>
      <c r="H944" s="150"/>
      <c r="I944" s="184">
        <v>84.56</v>
      </c>
      <c r="J944" s="150"/>
      <c r="K944" s="151">
        <v>99.34</v>
      </c>
      <c r="L944" s="152">
        <v>90.3994</v>
      </c>
      <c r="M944" s="152">
        <v>99.34</v>
      </c>
      <c r="N944" s="153" t="s">
        <v>144</v>
      </c>
      <c r="O944" s="154">
        <v>1</v>
      </c>
      <c r="P944" s="153">
        <v>20</v>
      </c>
      <c r="Q944" s="153" t="s">
        <v>147</v>
      </c>
      <c r="R944" s="155">
        <v>20</v>
      </c>
      <c r="S944" s="155">
        <v>2.5</v>
      </c>
      <c r="T944" s="155">
        <v>0.3</v>
      </c>
      <c r="U944" s="154" t="s">
        <v>94</v>
      </c>
      <c r="V944" s="153" t="s">
        <v>89</v>
      </c>
      <c r="W944" s="153" t="s">
        <v>627</v>
      </c>
      <c r="X944" s="151" t="s">
        <v>6378</v>
      </c>
      <c r="Y944" s="151" t="s">
        <v>6378</v>
      </c>
      <c r="Z944" s="156">
        <v>6.4100000000000004E-2</v>
      </c>
      <c r="AA944" s="153" t="s">
        <v>624</v>
      </c>
      <c r="AB944" s="153" t="s">
        <v>5128</v>
      </c>
      <c r="AC944" s="153" t="s">
        <v>149</v>
      </c>
      <c r="AD944" s="157" t="s">
        <v>1239</v>
      </c>
      <c r="AE944" s="110">
        <v>0</v>
      </c>
      <c r="AF944" s="110">
        <v>144</v>
      </c>
      <c r="AG944" s="112">
        <f t="shared" si="153"/>
        <v>0</v>
      </c>
      <c r="AH944" s="110">
        <f>SUM(AG$4:AG944)</f>
        <v>30</v>
      </c>
      <c r="AI944" s="112">
        <f t="shared" si="151"/>
        <v>0</v>
      </c>
      <c r="AJ944" s="110">
        <f>COUNTIF(AI$4:AI944,"&gt;0")</f>
        <v>153</v>
      </c>
      <c r="AK944" s="110">
        <v>0</v>
      </c>
      <c r="AL944" s="110">
        <v>177</v>
      </c>
      <c r="AM944" s="172" t="str">
        <f>IF(OR(Table1[[#This Row],[Line total ordered for now]]&gt;0,Table1[[#This Row],[Line total ordered for season]]&gt;0),1,"")</f>
        <v/>
      </c>
      <c r="AN944" s="173">
        <f>COUNTIF(AM$4:AM944,"&gt;0")</f>
        <v>0</v>
      </c>
      <c r="AO944" s="173">
        <f>Table1[[#This Row],[ORDER QUANTITY
to be collected BEFORE 31.3.22]]</f>
        <v>0</v>
      </c>
      <c r="AP944" s="174">
        <f t="shared" si="152"/>
        <v>0</v>
      </c>
      <c r="AQ944" s="174">
        <f>IFERROR(INDEX(Retail!H:H,MATCH($D944,Retail!$D:$D,0)),0)</f>
        <v>0</v>
      </c>
      <c r="AR944" s="174">
        <f>IFERROR(INDEX(Retail!J:J,MATCH($D944,Retail!$D:$D,0)),0)</f>
        <v>0</v>
      </c>
      <c r="AS944" s="174">
        <f>IFERROR(INDEX('NEW2022'!H:H,MATCH($D944,'NEW2022'!D:D,0)),0)</f>
        <v>0</v>
      </c>
      <c r="AT944" s="174">
        <f>IFERROR(INDEX('NEW2022'!J:J,MATCH($D944,'NEW2022'!D:D,0)),0)</f>
        <v>0</v>
      </c>
      <c r="AU944" s="174">
        <f>IFERROR(INDEX('Quiet Items'!H:H,MATCH($D944,'Quiet Items'!D:D,0)),0)</f>
        <v>0</v>
      </c>
      <c r="AV944" s="174">
        <f>IFERROR(INDEX('Quiet Items'!J:J,MATCH($D944,'Quiet Items'!D:D,0)),0)</f>
        <v>0</v>
      </c>
      <c r="AW944" s="174">
        <f>IFERROR(INDEX('1.4G'!H:H,MATCH($D944,'1.4G'!D:D,0)),0)</f>
        <v>0</v>
      </c>
      <c r="AX944" s="174">
        <f>IFERROR(INDEX('1.4G'!J:J,MATCH($D944,'1.4G'!D:D,0)),0)</f>
        <v>0</v>
      </c>
      <c r="AY944" s="174">
        <f t="shared" si="156"/>
        <v>0</v>
      </c>
      <c r="AZ944" s="174">
        <f t="shared" si="157"/>
        <v>0</v>
      </c>
      <c r="BA944" s="175">
        <f>IFERROR(Table1[[#This Row],[Line total ordered for now]]*Table1[[#This Row],[GUARANTEED PRICE
for STOCK orders collected before 31.3.22]],0)</f>
        <v>0</v>
      </c>
      <c r="BB944" s="175">
        <f t="shared" si="154"/>
        <v>0</v>
      </c>
      <c r="BC944" s="176">
        <f>(AZ944+Table1[[#This Row],[Line total ordered for now]])*Z944</f>
        <v>0</v>
      </c>
      <c r="BD944" s="200">
        <v>84.439000000000007</v>
      </c>
      <c r="BE944" s="65"/>
      <c r="BF944" s="65"/>
      <c r="BG944" s="65"/>
      <c r="BH944" s="65"/>
      <c r="BI944" s="65"/>
      <c r="BJ944" s="65"/>
      <c r="BK944" s="65"/>
      <c r="BL944" s="55"/>
      <c r="BM944"/>
      <c r="BN944"/>
      <c r="BO944"/>
      <c r="BP944"/>
      <c r="BQ944"/>
      <c r="BR944"/>
      <c r="BS944"/>
      <c r="BT944"/>
    </row>
    <row r="945" spans="1:72" ht="15.75">
      <c r="A945" s="202">
        <v>941</v>
      </c>
      <c r="B945" s="68" t="s">
        <v>582</v>
      </c>
      <c r="C945" s="149" t="s">
        <v>158</v>
      </c>
      <c r="D945" s="149" t="s">
        <v>515</v>
      </c>
      <c r="E945" s="149" t="s">
        <v>516</v>
      </c>
      <c r="F945" s="158" t="str">
        <f t="shared" si="155"/>
        <v>Video</v>
      </c>
      <c r="G945" s="187">
        <v>0</v>
      </c>
      <c r="H945" s="150"/>
      <c r="I945" s="184">
        <v>35.6</v>
      </c>
      <c r="J945" s="150"/>
      <c r="K945" s="151">
        <v>42.14304140753368</v>
      </c>
      <c r="L945" s="152">
        <v>40.035889337156995</v>
      </c>
      <c r="M945" s="152">
        <v>42.14304140753368</v>
      </c>
      <c r="N945" s="153" t="s">
        <v>150</v>
      </c>
      <c r="O945" s="154">
        <v>1</v>
      </c>
      <c r="P945" s="153">
        <v>108</v>
      </c>
      <c r="Q945" s="153" t="s">
        <v>147</v>
      </c>
      <c r="R945" s="155">
        <v>11</v>
      </c>
      <c r="S945" s="155">
        <v>1.25</v>
      </c>
      <c r="T945" s="155">
        <v>0</v>
      </c>
      <c r="U945" s="154" t="s">
        <v>94</v>
      </c>
      <c r="V945" s="153" t="s">
        <v>89</v>
      </c>
      <c r="W945" s="153" t="s">
        <v>169</v>
      </c>
      <c r="X945" s="151">
        <v>135.99</v>
      </c>
      <c r="Y945" s="151">
        <v>104.99</v>
      </c>
      <c r="Z945" s="156">
        <v>0.02</v>
      </c>
      <c r="AA945" s="153" t="s">
        <v>5968</v>
      </c>
      <c r="AB945" s="153" t="s">
        <v>4642</v>
      </c>
      <c r="AC945" s="153" t="s">
        <v>277</v>
      </c>
      <c r="AD945" s="157" t="s">
        <v>517</v>
      </c>
      <c r="AE945" s="110">
        <v>0</v>
      </c>
      <c r="AF945" s="110">
        <v>144</v>
      </c>
      <c r="AG945" s="112">
        <f t="shared" si="153"/>
        <v>1</v>
      </c>
      <c r="AH945" s="110">
        <f>SUM(AG$4:AG945)</f>
        <v>31</v>
      </c>
      <c r="AI945" s="112">
        <f t="shared" si="151"/>
        <v>1</v>
      </c>
      <c r="AJ945" s="110">
        <f>COUNTIF(AI$4:AI945,"&gt;0")</f>
        <v>154</v>
      </c>
      <c r="AK945" s="110">
        <v>0</v>
      </c>
      <c r="AL945" s="110">
        <v>177</v>
      </c>
      <c r="AM945" s="172" t="str">
        <f>IF(OR(Table1[[#This Row],[Line total ordered for now]]&gt;0,Table1[[#This Row],[Line total ordered for season]]&gt;0),1,"")</f>
        <v/>
      </c>
      <c r="AN945" s="173">
        <f>COUNTIF(AM$4:AM945,"&gt;0")</f>
        <v>0</v>
      </c>
      <c r="AO945" s="173">
        <f>Table1[[#This Row],[ORDER QUANTITY
to be collected BEFORE 31.3.22]]</f>
        <v>0</v>
      </c>
      <c r="AP945" s="174">
        <f t="shared" si="152"/>
        <v>0</v>
      </c>
      <c r="AQ945" s="174">
        <f>IFERROR(INDEX(Retail!H:H,MATCH($D945,Retail!$D:$D,0)),0)</f>
        <v>0</v>
      </c>
      <c r="AR945" s="174">
        <f>IFERROR(INDEX(Retail!J:J,MATCH($D945,Retail!$D:$D,0)),0)</f>
        <v>0</v>
      </c>
      <c r="AS945" s="174">
        <f>IFERROR(INDEX('NEW2022'!H:H,MATCH($D945,'NEW2022'!D:D,0)),0)</f>
        <v>0</v>
      </c>
      <c r="AT945" s="174">
        <f>IFERROR(INDEX('NEW2022'!J:J,MATCH($D945,'NEW2022'!D:D,0)),0)</f>
        <v>0</v>
      </c>
      <c r="AU945" s="174">
        <f>IFERROR(INDEX('Quiet Items'!H:H,MATCH($D945,'Quiet Items'!D:D,0)),0)</f>
        <v>0</v>
      </c>
      <c r="AV945" s="174">
        <f>IFERROR(INDEX('Quiet Items'!J:J,MATCH($D945,'Quiet Items'!D:D,0)),0)</f>
        <v>0</v>
      </c>
      <c r="AW945" s="174">
        <f>IFERROR(INDEX('1.4G'!H:H,MATCH($D945,'1.4G'!D:D,0)),0)</f>
        <v>0</v>
      </c>
      <c r="AX945" s="174">
        <f>IFERROR(INDEX('1.4G'!J:J,MATCH($D945,'1.4G'!D:D,0)),0)</f>
        <v>0</v>
      </c>
      <c r="AY945" s="174">
        <f t="shared" si="156"/>
        <v>0</v>
      </c>
      <c r="AZ945" s="174">
        <f t="shared" si="157"/>
        <v>0</v>
      </c>
      <c r="BA945" s="175">
        <f>IFERROR(Table1[[#This Row],[Line total ordered for now]]*Table1[[#This Row],[GUARANTEED PRICE
for STOCK orders collected before 31.3.22]],0)</f>
        <v>0</v>
      </c>
      <c r="BB945" s="175">
        <f t="shared" si="154"/>
        <v>0</v>
      </c>
      <c r="BC945" s="176">
        <f>(AZ945+Table1[[#This Row],[Line total ordered for now]])*Z945</f>
        <v>0</v>
      </c>
      <c r="BD945" s="200">
        <v>37.92873726678031</v>
      </c>
      <c r="BE945" s="65"/>
      <c r="BF945" s="65"/>
      <c r="BG945" s="65"/>
      <c r="BH945" s="65"/>
      <c r="BI945" s="65"/>
      <c r="BJ945" s="65"/>
      <c r="BK945" s="65"/>
      <c r="BL945" s="55"/>
      <c r="BM945"/>
      <c r="BN945"/>
      <c r="BO945"/>
      <c r="BP945"/>
      <c r="BQ945"/>
      <c r="BR945"/>
      <c r="BS945"/>
      <c r="BT945"/>
    </row>
    <row r="946" spans="1:72" ht="15.75">
      <c r="A946" s="202">
        <v>942</v>
      </c>
      <c r="B946" s="68" t="s">
        <v>6378</v>
      </c>
      <c r="C946" s="149" t="s">
        <v>158</v>
      </c>
      <c r="D946" s="149" t="s">
        <v>53</v>
      </c>
      <c r="E946" s="149" t="s">
        <v>344</v>
      </c>
      <c r="F946" s="158" t="str">
        <f t="shared" si="155"/>
        <v>Video</v>
      </c>
      <c r="G946" s="187">
        <v>0</v>
      </c>
      <c r="H946" s="150"/>
      <c r="I946" s="184">
        <v>39.14</v>
      </c>
      <c r="J946" s="150"/>
      <c r="K946" s="151">
        <v>45.179858299619696</v>
      </c>
      <c r="L946" s="152">
        <v>42.920865384638709</v>
      </c>
      <c r="M946" s="152">
        <v>45.179858299619696</v>
      </c>
      <c r="N946" s="153" t="s">
        <v>221</v>
      </c>
      <c r="O946" s="154">
        <v>1</v>
      </c>
      <c r="P946" s="153">
        <v>84</v>
      </c>
      <c r="Q946" s="153" t="s">
        <v>147</v>
      </c>
      <c r="R946" s="155">
        <v>10</v>
      </c>
      <c r="S946" s="155">
        <v>0.96</v>
      </c>
      <c r="T946" s="155">
        <v>0.3</v>
      </c>
      <c r="U946" s="154" t="s">
        <v>94</v>
      </c>
      <c r="V946" s="153" t="s">
        <v>89</v>
      </c>
      <c r="W946" s="153" t="s">
        <v>169</v>
      </c>
      <c r="X946" s="151">
        <v>149.99</v>
      </c>
      <c r="Y946" s="151">
        <v>114.99</v>
      </c>
      <c r="Z946" s="156">
        <v>2.4E-2</v>
      </c>
      <c r="AA946" s="153" t="s">
        <v>220</v>
      </c>
      <c r="AB946" s="153" t="s">
        <v>5772</v>
      </c>
      <c r="AC946" s="153" t="s">
        <v>149</v>
      </c>
      <c r="AD946" s="157" t="s">
        <v>500</v>
      </c>
      <c r="AE946" s="110">
        <v>0</v>
      </c>
      <c r="AF946" s="110">
        <v>144</v>
      </c>
      <c r="AG946" s="112">
        <f t="shared" si="153"/>
        <v>0</v>
      </c>
      <c r="AH946" s="110">
        <f>SUM(AG$4:AG946)</f>
        <v>31</v>
      </c>
      <c r="AI946" s="112">
        <f t="shared" si="151"/>
        <v>1</v>
      </c>
      <c r="AJ946" s="110">
        <f>COUNTIF(AI$4:AI946,"&gt;0")</f>
        <v>155</v>
      </c>
      <c r="AK946" s="110">
        <v>0</v>
      </c>
      <c r="AL946" s="110">
        <v>177</v>
      </c>
      <c r="AM946" s="172" t="str">
        <f>IF(OR(Table1[[#This Row],[Line total ordered for now]]&gt;0,Table1[[#This Row],[Line total ordered for season]]&gt;0),1,"")</f>
        <v/>
      </c>
      <c r="AN946" s="173">
        <f>COUNTIF(AM$4:AM946,"&gt;0")</f>
        <v>0</v>
      </c>
      <c r="AO946" s="173">
        <f>Table1[[#This Row],[ORDER QUANTITY
to be collected BEFORE 31.3.22]]</f>
        <v>0</v>
      </c>
      <c r="AP946" s="174">
        <f t="shared" si="152"/>
        <v>0</v>
      </c>
      <c r="AQ946" s="174">
        <f>IFERROR(INDEX(Retail!H:H,MATCH($D946,Retail!$D:$D,0)),0)</f>
        <v>0</v>
      </c>
      <c r="AR946" s="174">
        <f>IFERROR(INDEX(Retail!J:J,MATCH($D946,Retail!$D:$D,0)),0)</f>
        <v>0</v>
      </c>
      <c r="AS946" s="174">
        <f>IFERROR(INDEX('NEW2022'!H:H,MATCH($D946,'NEW2022'!D:D,0)),0)</f>
        <v>0</v>
      </c>
      <c r="AT946" s="174">
        <f>IFERROR(INDEX('NEW2022'!J:J,MATCH($D946,'NEW2022'!D:D,0)),0)</f>
        <v>0</v>
      </c>
      <c r="AU946" s="174">
        <f>IFERROR(INDEX('Quiet Items'!H:H,MATCH($D946,'Quiet Items'!D:D,0)),0)</f>
        <v>0</v>
      </c>
      <c r="AV946" s="174">
        <f>IFERROR(INDEX('Quiet Items'!J:J,MATCH($D946,'Quiet Items'!D:D,0)),0)</f>
        <v>0</v>
      </c>
      <c r="AW946" s="174">
        <f>IFERROR(INDEX('1.4G'!H:H,MATCH($D946,'1.4G'!D:D,0)),0)</f>
        <v>0</v>
      </c>
      <c r="AX946" s="174">
        <f>IFERROR(INDEX('1.4G'!J:J,MATCH($D946,'1.4G'!D:D,0)),0)</f>
        <v>0</v>
      </c>
      <c r="AY946" s="174">
        <f t="shared" si="156"/>
        <v>0</v>
      </c>
      <c r="AZ946" s="174">
        <f t="shared" si="157"/>
        <v>0</v>
      </c>
      <c r="BA946" s="175">
        <f>IFERROR(Table1[[#This Row],[Line total ordered for now]]*Table1[[#This Row],[GUARANTEED PRICE
for STOCK orders collected before 31.3.22]],0)</f>
        <v>0</v>
      </c>
      <c r="BB946" s="175">
        <f t="shared" si="154"/>
        <v>0</v>
      </c>
      <c r="BC946" s="176">
        <f>(AZ946+Table1[[#This Row],[Line total ordered for now]])*Z946</f>
        <v>0</v>
      </c>
      <c r="BD946" s="200">
        <v>40.66187246965773</v>
      </c>
      <c r="BE946" s="65"/>
      <c r="BF946" s="65"/>
      <c r="BG946" s="65"/>
      <c r="BH946" s="65"/>
      <c r="BI946" s="65"/>
      <c r="BJ946" s="65"/>
      <c r="BK946" s="65"/>
      <c r="BL946" s="55"/>
      <c r="BM946"/>
      <c r="BN946"/>
      <c r="BO946"/>
      <c r="BP946"/>
      <c r="BQ946"/>
      <c r="BR946"/>
      <c r="BS946"/>
      <c r="BT946"/>
    </row>
    <row r="947" spans="1:72" ht="15.75">
      <c r="A947" s="202">
        <v>943</v>
      </c>
      <c r="B947" s="68" t="s">
        <v>6378</v>
      </c>
      <c r="C947" s="149" t="s">
        <v>158</v>
      </c>
      <c r="D947" s="149" t="s">
        <v>6257</v>
      </c>
      <c r="E947" s="149" t="s">
        <v>6258</v>
      </c>
      <c r="F947" s="158" t="str">
        <f t="shared" si="155"/>
        <v>Video</v>
      </c>
      <c r="G947" s="187">
        <v>12</v>
      </c>
      <c r="H947" s="150"/>
      <c r="I947" s="184">
        <v>49.69</v>
      </c>
      <c r="J947" s="150"/>
      <c r="K947" s="151">
        <v>49.69</v>
      </c>
      <c r="L947" s="152">
        <v>47.21</v>
      </c>
      <c r="M947" s="152">
        <v>49.69</v>
      </c>
      <c r="N947" s="153" t="s">
        <v>150</v>
      </c>
      <c r="O947" s="154">
        <v>1</v>
      </c>
      <c r="P947" s="153">
        <v>90</v>
      </c>
      <c r="Q947" s="153" t="s">
        <v>147</v>
      </c>
      <c r="R947" s="155">
        <v>8</v>
      </c>
      <c r="S947" s="155">
        <v>0.99</v>
      </c>
      <c r="T947" s="155">
        <v>0</v>
      </c>
      <c r="U947" s="154" t="s">
        <v>94</v>
      </c>
      <c r="V947" s="153" t="s">
        <v>89</v>
      </c>
      <c r="W947" s="153" t="s">
        <v>169</v>
      </c>
      <c r="X947" s="151">
        <v>177.59</v>
      </c>
      <c r="Y947" s="151">
        <v>147.99</v>
      </c>
      <c r="Z947" s="156">
        <v>2.9600000000000001E-2</v>
      </c>
      <c r="AA947" s="153" t="s">
        <v>6217</v>
      </c>
      <c r="AB947" s="153">
        <v>0</v>
      </c>
      <c r="AC947" s="153">
        <v>0</v>
      </c>
      <c r="AD947" s="157" t="s">
        <v>6259</v>
      </c>
      <c r="AE947" s="110">
        <v>0</v>
      </c>
      <c r="AF947" s="110">
        <v>144</v>
      </c>
      <c r="AG947" s="112">
        <f t="shared" si="153"/>
        <v>0</v>
      </c>
      <c r="AH947" s="110">
        <f>SUM(AG$4:AG947)</f>
        <v>31</v>
      </c>
      <c r="AI947" s="112">
        <f t="shared" si="151"/>
        <v>1</v>
      </c>
      <c r="AJ947" s="110">
        <f>COUNTIF(AI$4:AI947,"&gt;0")</f>
        <v>156</v>
      </c>
      <c r="AK947" s="110">
        <v>0</v>
      </c>
      <c r="AL947" s="110">
        <v>177</v>
      </c>
      <c r="AM947" s="172" t="str">
        <f>IF(OR(Table1[[#This Row],[Line total ordered for now]]&gt;0,Table1[[#This Row],[Line total ordered for season]]&gt;0),1,"")</f>
        <v/>
      </c>
      <c r="AN947" s="173">
        <f>COUNTIF(AM$4:AM947,"&gt;0")</f>
        <v>0</v>
      </c>
      <c r="AO947" s="173">
        <f>Table1[[#This Row],[ORDER QUANTITY
to be collected BEFORE 31.3.22]]</f>
        <v>0</v>
      </c>
      <c r="AP947" s="174">
        <f t="shared" si="152"/>
        <v>0</v>
      </c>
      <c r="AQ947" s="174">
        <f>IFERROR(INDEX(Retail!H:H,MATCH($D947,Retail!$D:$D,0)),0)</f>
        <v>0</v>
      </c>
      <c r="AR947" s="174">
        <f>IFERROR(INDEX(Retail!J:J,MATCH($D947,Retail!$D:$D,0)),0)</f>
        <v>0</v>
      </c>
      <c r="AS947" s="174">
        <f>IFERROR(INDEX('NEW2022'!H:H,MATCH($D947,'NEW2022'!D:D,0)),0)</f>
        <v>0</v>
      </c>
      <c r="AT947" s="174">
        <f>IFERROR(INDEX('NEW2022'!J:J,MATCH($D947,'NEW2022'!D:D,0)),0)</f>
        <v>0</v>
      </c>
      <c r="AU947" s="174">
        <f>IFERROR(INDEX('Quiet Items'!H:H,MATCH($D947,'Quiet Items'!D:D,0)),0)</f>
        <v>0</v>
      </c>
      <c r="AV947" s="174">
        <f>IFERROR(INDEX('Quiet Items'!J:J,MATCH($D947,'Quiet Items'!D:D,0)),0)</f>
        <v>0</v>
      </c>
      <c r="AW947" s="174">
        <f>IFERROR(INDEX('1.4G'!H:H,MATCH($D947,'1.4G'!D:D,0)),0)</f>
        <v>0</v>
      </c>
      <c r="AX947" s="174">
        <f>IFERROR(INDEX('1.4G'!J:J,MATCH($D947,'1.4G'!D:D,0)),0)</f>
        <v>0</v>
      </c>
      <c r="AY947" s="174">
        <f t="shared" si="156"/>
        <v>0</v>
      </c>
      <c r="AZ947" s="174">
        <f t="shared" si="157"/>
        <v>0</v>
      </c>
      <c r="BA947" s="175">
        <f>IFERROR(Table1[[#This Row],[Line total ordered for now]]*Table1[[#This Row],[GUARANTEED PRICE
for STOCK orders collected before 31.3.22]],0)</f>
        <v>0</v>
      </c>
      <c r="BB947" s="175">
        <f t="shared" si="154"/>
        <v>0</v>
      </c>
      <c r="BC947" s="176">
        <f>(AZ947+Table1[[#This Row],[Line total ordered for now]])*Z947</f>
        <v>0</v>
      </c>
      <c r="BD947" s="200">
        <v>44.720999999999997</v>
      </c>
      <c r="BE947" s="65"/>
      <c r="BF947" s="65"/>
      <c r="BG947" s="65"/>
      <c r="BH947" s="65"/>
      <c r="BI947" s="65"/>
      <c r="BJ947" s="65"/>
      <c r="BK947" s="65"/>
      <c r="BL947" s="55"/>
      <c r="BM947"/>
      <c r="BN947"/>
      <c r="BO947"/>
      <c r="BP947"/>
      <c r="BQ947"/>
      <c r="BR947"/>
      <c r="BS947"/>
      <c r="BT947"/>
    </row>
    <row r="948" spans="1:72" ht="15.75">
      <c r="A948" s="202">
        <v>944</v>
      </c>
      <c r="B948" s="68" t="s">
        <v>6378</v>
      </c>
      <c r="C948" s="149" t="s">
        <v>158</v>
      </c>
      <c r="D948" s="149" t="s">
        <v>3592</v>
      </c>
      <c r="E948" s="149" t="s">
        <v>3593</v>
      </c>
      <c r="F948" s="158" t="str">
        <f t="shared" si="155"/>
        <v>Video</v>
      </c>
      <c r="G948" s="187">
        <v>0</v>
      </c>
      <c r="H948" s="150"/>
      <c r="I948" s="184">
        <v>68.33</v>
      </c>
      <c r="J948" s="150"/>
      <c r="K948" s="151">
        <v>106.67744043402683</v>
      </c>
      <c r="L948" s="152">
        <v>97.076470794964422</v>
      </c>
      <c r="M948" s="152">
        <v>106.67744043402683</v>
      </c>
      <c r="N948" s="153" t="s">
        <v>150</v>
      </c>
      <c r="O948" s="154">
        <v>1</v>
      </c>
      <c r="P948" s="153">
        <v>14</v>
      </c>
      <c r="Q948" s="153" t="s">
        <v>146</v>
      </c>
      <c r="R948" s="155">
        <v>19</v>
      </c>
      <c r="S948" s="155">
        <v>2.7</v>
      </c>
      <c r="T948" s="155">
        <v>0.3</v>
      </c>
      <c r="U948" s="154" t="s">
        <v>95</v>
      </c>
      <c r="V948" s="153" t="s">
        <v>88</v>
      </c>
      <c r="W948" s="153" t="s">
        <v>627</v>
      </c>
      <c r="X948" s="151" t="s">
        <v>6378</v>
      </c>
      <c r="Y948" s="151" t="s">
        <v>6378</v>
      </c>
      <c r="Z948" s="156">
        <v>8.3000000000000004E-2</v>
      </c>
      <c r="AA948" s="153" t="s">
        <v>858</v>
      </c>
      <c r="AB948" s="153" t="s">
        <v>5940</v>
      </c>
      <c r="AC948" s="153" t="s">
        <v>2412</v>
      </c>
      <c r="AD948" s="157" t="s">
        <v>3594</v>
      </c>
      <c r="AE948" s="110">
        <v>1</v>
      </c>
      <c r="AF948" s="110">
        <v>145</v>
      </c>
      <c r="AG948" s="112">
        <f t="shared" si="153"/>
        <v>0</v>
      </c>
      <c r="AH948" s="110">
        <f>SUM(AG$4:AG948)</f>
        <v>31</v>
      </c>
      <c r="AI948" s="112">
        <f t="shared" si="151"/>
        <v>0</v>
      </c>
      <c r="AJ948" s="110">
        <f>COUNTIF(AI$4:AI948,"&gt;0")</f>
        <v>156</v>
      </c>
      <c r="AK948" s="110">
        <v>1</v>
      </c>
      <c r="AL948" s="110">
        <v>178</v>
      </c>
      <c r="AM948" s="172" t="str">
        <f>IF(OR(Table1[[#This Row],[Line total ordered for now]]&gt;0,Table1[[#This Row],[Line total ordered for season]]&gt;0),1,"")</f>
        <v/>
      </c>
      <c r="AN948" s="173">
        <f>COUNTIF(AM$4:AM948,"&gt;0")</f>
        <v>0</v>
      </c>
      <c r="AO948" s="173">
        <f>Table1[[#This Row],[ORDER QUANTITY
to be collected BEFORE 31.3.22]]</f>
        <v>0</v>
      </c>
      <c r="AP948" s="174">
        <f t="shared" si="152"/>
        <v>0</v>
      </c>
      <c r="AQ948" s="174">
        <f>IFERROR(INDEX(Retail!H:H,MATCH($D948,Retail!$D:$D,0)),0)</f>
        <v>0</v>
      </c>
      <c r="AR948" s="174">
        <f>IFERROR(INDEX(Retail!J:J,MATCH($D948,Retail!$D:$D,0)),0)</f>
        <v>0</v>
      </c>
      <c r="AS948" s="174">
        <f>IFERROR(INDEX('NEW2022'!H:H,MATCH($D948,'NEW2022'!D:D,0)),0)</f>
        <v>0</v>
      </c>
      <c r="AT948" s="174">
        <f>IFERROR(INDEX('NEW2022'!J:J,MATCH($D948,'NEW2022'!D:D,0)),0)</f>
        <v>0</v>
      </c>
      <c r="AU948" s="174">
        <f>IFERROR(INDEX('Quiet Items'!H:H,MATCH($D948,'Quiet Items'!D:D,0)),0)</f>
        <v>0</v>
      </c>
      <c r="AV948" s="174">
        <f>IFERROR(INDEX('Quiet Items'!J:J,MATCH($D948,'Quiet Items'!D:D,0)),0)</f>
        <v>0</v>
      </c>
      <c r="AW948" s="174">
        <f>IFERROR(INDEX('1.4G'!H:H,MATCH($D948,'1.4G'!D:D,0)),0)</f>
        <v>0</v>
      </c>
      <c r="AX948" s="174">
        <f>IFERROR(INDEX('1.4G'!J:J,MATCH($D948,'1.4G'!D:D,0)),0)</f>
        <v>0</v>
      </c>
      <c r="AY948" s="174">
        <f t="shared" si="156"/>
        <v>0</v>
      </c>
      <c r="AZ948" s="174">
        <f t="shared" si="157"/>
        <v>0</v>
      </c>
      <c r="BA948" s="175">
        <f>IFERROR(Table1[[#This Row],[Line total ordered for now]]*Table1[[#This Row],[GUARANTEED PRICE
for STOCK orders collected before 31.3.22]],0)</f>
        <v>0</v>
      </c>
      <c r="BB948" s="175">
        <f t="shared" si="154"/>
        <v>0</v>
      </c>
      <c r="BC948" s="176">
        <f>(AZ948+Table1[[#This Row],[Line total ordered for now]])*Z948</f>
        <v>0</v>
      </c>
      <c r="BD948" s="200">
        <v>90.675824368922804</v>
      </c>
      <c r="BE948" s="65"/>
      <c r="BF948" s="65"/>
      <c r="BG948" s="65"/>
      <c r="BH948" s="65"/>
      <c r="BI948" s="65"/>
      <c r="BJ948" s="65"/>
      <c r="BK948" s="65"/>
      <c r="BL948" s="55"/>
      <c r="BM948"/>
      <c r="BN948"/>
      <c r="BO948"/>
      <c r="BP948"/>
      <c r="BQ948"/>
      <c r="BR948"/>
      <c r="BS948"/>
      <c r="BT948"/>
    </row>
    <row r="949" spans="1:72" ht="15.75">
      <c r="A949" s="202">
        <v>945</v>
      </c>
      <c r="B949" s="68" t="s">
        <v>6378</v>
      </c>
      <c r="C949" s="149" t="s">
        <v>158</v>
      </c>
      <c r="D949" s="149" t="s">
        <v>2032</v>
      </c>
      <c r="E949" s="149" t="s">
        <v>2033</v>
      </c>
      <c r="F949" s="158" t="str">
        <f t="shared" si="155"/>
        <v>Video</v>
      </c>
      <c r="G949" s="187">
        <v>25</v>
      </c>
      <c r="H949" s="150"/>
      <c r="I949" s="184">
        <v>92.79</v>
      </c>
      <c r="J949" s="150"/>
      <c r="K949" s="151">
        <v>109.40895354942751</v>
      </c>
      <c r="L949" s="152">
        <v>99.562147729979031</v>
      </c>
      <c r="M949" s="152">
        <v>109.40895354942751</v>
      </c>
      <c r="N949" s="153" t="s">
        <v>221</v>
      </c>
      <c r="O949" s="154">
        <v>1</v>
      </c>
      <c r="P949" s="153">
        <v>15</v>
      </c>
      <c r="Q949" s="153" t="s">
        <v>146</v>
      </c>
      <c r="R949" s="155">
        <v>21</v>
      </c>
      <c r="S949" s="155">
        <v>2.5</v>
      </c>
      <c r="T949" s="155">
        <v>0.3</v>
      </c>
      <c r="U949" s="154" t="s">
        <v>95</v>
      </c>
      <c r="V949" s="153" t="s">
        <v>88</v>
      </c>
      <c r="W949" s="153" t="s">
        <v>627</v>
      </c>
      <c r="X949" s="151" t="s">
        <v>6378</v>
      </c>
      <c r="Y949" s="151" t="s">
        <v>6378</v>
      </c>
      <c r="Z949" s="156">
        <v>7.1800000000000003E-2</v>
      </c>
      <c r="AA949" s="153" t="s">
        <v>858</v>
      </c>
      <c r="AB949" s="153" t="s">
        <v>5148</v>
      </c>
      <c r="AC949" s="153" t="s">
        <v>164</v>
      </c>
      <c r="AD949" s="157" t="s">
        <v>2034</v>
      </c>
      <c r="AE949" s="110">
        <v>1</v>
      </c>
      <c r="AF949" s="110">
        <v>146</v>
      </c>
      <c r="AG949" s="112">
        <f t="shared" si="153"/>
        <v>0</v>
      </c>
      <c r="AH949" s="110">
        <f>SUM(AG$4:AG949)</f>
        <v>31</v>
      </c>
      <c r="AI949" s="112">
        <f t="shared" si="151"/>
        <v>0</v>
      </c>
      <c r="AJ949" s="110">
        <f>COUNTIF(AI$4:AI949,"&gt;0")</f>
        <v>156</v>
      </c>
      <c r="AK949" s="110">
        <v>1</v>
      </c>
      <c r="AL949" s="110">
        <v>179</v>
      </c>
      <c r="AM949" s="172" t="str">
        <f>IF(OR(Table1[[#This Row],[Line total ordered for now]]&gt;0,Table1[[#This Row],[Line total ordered for season]]&gt;0),1,"")</f>
        <v/>
      </c>
      <c r="AN949" s="173">
        <f>COUNTIF(AM$4:AM949,"&gt;0")</f>
        <v>0</v>
      </c>
      <c r="AO949" s="173">
        <f>Table1[[#This Row],[ORDER QUANTITY
to be collected BEFORE 31.3.22]]</f>
        <v>0</v>
      </c>
      <c r="AP949" s="174">
        <f t="shared" si="152"/>
        <v>0</v>
      </c>
      <c r="AQ949" s="174">
        <f>IFERROR(INDEX(Retail!H:H,MATCH($D949,Retail!$D:$D,0)),0)</f>
        <v>0</v>
      </c>
      <c r="AR949" s="174">
        <f>IFERROR(INDEX(Retail!J:J,MATCH($D949,Retail!$D:$D,0)),0)</f>
        <v>0</v>
      </c>
      <c r="AS949" s="174">
        <f>IFERROR(INDEX('NEW2022'!H:H,MATCH($D949,'NEW2022'!D:D,0)),0)</f>
        <v>0</v>
      </c>
      <c r="AT949" s="174">
        <f>IFERROR(INDEX('NEW2022'!J:J,MATCH($D949,'NEW2022'!D:D,0)),0)</f>
        <v>0</v>
      </c>
      <c r="AU949" s="174">
        <f>IFERROR(INDEX('Quiet Items'!H:H,MATCH($D949,'Quiet Items'!D:D,0)),0)</f>
        <v>0</v>
      </c>
      <c r="AV949" s="174">
        <f>IFERROR(INDEX('Quiet Items'!J:J,MATCH($D949,'Quiet Items'!D:D,0)),0)</f>
        <v>0</v>
      </c>
      <c r="AW949" s="174">
        <f>IFERROR(INDEX('1.4G'!H:H,MATCH($D949,'1.4G'!D:D,0)),0)</f>
        <v>0</v>
      </c>
      <c r="AX949" s="174">
        <f>IFERROR(INDEX('1.4G'!J:J,MATCH($D949,'1.4G'!D:D,0)),0)</f>
        <v>0</v>
      </c>
      <c r="AY949" s="174">
        <f t="shared" si="156"/>
        <v>0</v>
      </c>
      <c r="AZ949" s="174">
        <f t="shared" si="157"/>
        <v>0</v>
      </c>
      <c r="BA949" s="175">
        <f>IFERROR(Table1[[#This Row],[Line total ordered for now]]*Table1[[#This Row],[GUARANTEED PRICE
for STOCK orders collected before 31.3.22]],0)</f>
        <v>0</v>
      </c>
      <c r="BB949" s="175">
        <f t="shared" si="154"/>
        <v>0</v>
      </c>
      <c r="BC949" s="176">
        <f>(AZ949+Table1[[#This Row],[Line total ordered for now]])*Z949</f>
        <v>0</v>
      </c>
      <c r="BD949" s="200">
        <v>92.997610517013385</v>
      </c>
      <c r="BE949" s="65"/>
      <c r="BF949" s="65"/>
      <c r="BG949" s="65"/>
      <c r="BH949" s="65"/>
      <c r="BI949" s="65"/>
      <c r="BJ949" s="65"/>
      <c r="BK949" s="65"/>
      <c r="BL949" s="55"/>
      <c r="BM949"/>
      <c r="BN949"/>
      <c r="BO949"/>
      <c r="BP949"/>
      <c r="BQ949"/>
      <c r="BR949"/>
      <c r="BS949"/>
      <c r="BT949"/>
    </row>
    <row r="950" spans="1:72" ht="15.75">
      <c r="A950" s="202">
        <v>946</v>
      </c>
      <c r="B950" s="68" t="s">
        <v>6378</v>
      </c>
      <c r="C950" s="149" t="s">
        <v>158</v>
      </c>
      <c r="D950" s="149" t="s">
        <v>1849</v>
      </c>
      <c r="E950" s="149" t="s">
        <v>1850</v>
      </c>
      <c r="F950" s="158" t="str">
        <f t="shared" si="155"/>
        <v>Video</v>
      </c>
      <c r="G950" s="187">
        <v>0</v>
      </c>
      <c r="H950" s="150"/>
      <c r="I950" s="184">
        <v>104.2</v>
      </c>
      <c r="J950" s="150"/>
      <c r="K950" s="151">
        <v>123.85535190580923</v>
      </c>
      <c r="L950" s="152">
        <v>112.70837023428641</v>
      </c>
      <c r="M950" s="152">
        <v>123.85535190580923</v>
      </c>
      <c r="N950" s="153" t="s">
        <v>148</v>
      </c>
      <c r="O950" s="154">
        <v>1</v>
      </c>
      <c r="P950" s="153">
        <v>8</v>
      </c>
      <c r="Q950" s="153" t="s">
        <v>146</v>
      </c>
      <c r="R950" s="155">
        <v>20</v>
      </c>
      <c r="S950" s="155">
        <v>2.6</v>
      </c>
      <c r="T950" s="155">
        <v>0.3</v>
      </c>
      <c r="U950" s="154" t="s">
        <v>95</v>
      </c>
      <c r="V950" s="153" t="s">
        <v>88</v>
      </c>
      <c r="W950" s="153" t="s">
        <v>627</v>
      </c>
      <c r="X950" s="151" t="s">
        <v>6378</v>
      </c>
      <c r="Y950" s="151" t="s">
        <v>6378</v>
      </c>
      <c r="Z950" s="156">
        <v>8.4400000000000003E-2</v>
      </c>
      <c r="AA950" s="153" t="s">
        <v>858</v>
      </c>
      <c r="AB950" s="153" t="s">
        <v>5079</v>
      </c>
      <c r="AC950" s="153" t="s">
        <v>4640</v>
      </c>
      <c r="AD950" s="157" t="s">
        <v>1851</v>
      </c>
      <c r="AE950" s="110">
        <v>1</v>
      </c>
      <c r="AF950" s="110">
        <v>147</v>
      </c>
      <c r="AG950" s="112">
        <f t="shared" si="153"/>
        <v>0</v>
      </c>
      <c r="AH950" s="110">
        <f>SUM(AG$4:AG950)</f>
        <v>31</v>
      </c>
      <c r="AI950" s="112">
        <f t="shared" si="151"/>
        <v>0</v>
      </c>
      <c r="AJ950" s="110">
        <f>COUNTIF(AI$4:AI950,"&gt;0")</f>
        <v>156</v>
      </c>
      <c r="AK950" s="110">
        <v>1</v>
      </c>
      <c r="AL950" s="110">
        <v>180</v>
      </c>
      <c r="AM950" s="172" t="str">
        <f>IF(OR(Table1[[#This Row],[Line total ordered for now]]&gt;0,Table1[[#This Row],[Line total ordered for season]]&gt;0),1,"")</f>
        <v/>
      </c>
      <c r="AN950" s="173">
        <f>COUNTIF(AM$4:AM950,"&gt;0")</f>
        <v>0</v>
      </c>
      <c r="AO950" s="173">
        <f>Table1[[#This Row],[ORDER QUANTITY
to be collected BEFORE 31.3.22]]</f>
        <v>0</v>
      </c>
      <c r="AP950" s="174">
        <f t="shared" si="152"/>
        <v>0</v>
      </c>
      <c r="AQ950" s="174">
        <f>IFERROR(INDEX(Retail!H:H,MATCH($D950,Retail!$D:$D,0)),0)</f>
        <v>0</v>
      </c>
      <c r="AR950" s="174">
        <f>IFERROR(INDEX(Retail!J:J,MATCH($D950,Retail!$D:$D,0)),0)</f>
        <v>0</v>
      </c>
      <c r="AS950" s="174">
        <f>IFERROR(INDEX('NEW2022'!H:H,MATCH($D950,'NEW2022'!D:D,0)),0)</f>
        <v>0</v>
      </c>
      <c r="AT950" s="174">
        <f>IFERROR(INDEX('NEW2022'!J:J,MATCH($D950,'NEW2022'!D:D,0)),0)</f>
        <v>0</v>
      </c>
      <c r="AU950" s="174">
        <f>IFERROR(INDEX('Quiet Items'!H:H,MATCH($D950,'Quiet Items'!D:D,0)),0)</f>
        <v>0</v>
      </c>
      <c r="AV950" s="174">
        <f>IFERROR(INDEX('Quiet Items'!J:J,MATCH($D950,'Quiet Items'!D:D,0)),0)</f>
        <v>0</v>
      </c>
      <c r="AW950" s="174">
        <f>IFERROR(INDEX('1.4G'!H:H,MATCH($D950,'1.4G'!D:D,0)),0)</f>
        <v>0</v>
      </c>
      <c r="AX950" s="174">
        <f>IFERROR(INDEX('1.4G'!J:J,MATCH($D950,'1.4G'!D:D,0)),0)</f>
        <v>0</v>
      </c>
      <c r="AY950" s="174">
        <f t="shared" si="156"/>
        <v>0</v>
      </c>
      <c r="AZ950" s="174">
        <f t="shared" si="157"/>
        <v>0</v>
      </c>
      <c r="BA950" s="175">
        <f>IFERROR(Table1[[#This Row],[Line total ordered for now]]*Table1[[#This Row],[GUARANTEED PRICE
for STOCK orders collected before 31.3.22]],0)</f>
        <v>0</v>
      </c>
      <c r="BB950" s="175">
        <f t="shared" si="154"/>
        <v>0</v>
      </c>
      <c r="BC950" s="176">
        <f>(AZ950+Table1[[#This Row],[Line total ordered for now]])*Z950</f>
        <v>0</v>
      </c>
      <c r="BD950" s="200">
        <v>105.27704911993784</v>
      </c>
      <c r="BE950" s="65"/>
      <c r="BF950" s="65"/>
      <c r="BG950" s="65"/>
      <c r="BH950" s="65"/>
      <c r="BI950" s="65"/>
      <c r="BJ950" s="65"/>
      <c r="BK950" s="65"/>
      <c r="BL950" s="55"/>
      <c r="BM950"/>
      <c r="BN950"/>
      <c r="BO950"/>
      <c r="BP950"/>
      <c r="BQ950"/>
      <c r="BR950"/>
      <c r="BS950"/>
      <c r="BT950"/>
    </row>
    <row r="951" spans="1:72" ht="15.75">
      <c r="A951" s="202">
        <v>947</v>
      </c>
      <c r="B951" s="68" t="s">
        <v>6378</v>
      </c>
      <c r="C951" s="149" t="s">
        <v>158</v>
      </c>
      <c r="D951" s="149" t="s">
        <v>1315</v>
      </c>
      <c r="E951" s="149" t="s">
        <v>1316</v>
      </c>
      <c r="F951" s="158" t="str">
        <f t="shared" si="155"/>
        <v>Video</v>
      </c>
      <c r="G951" s="187">
        <v>24</v>
      </c>
      <c r="H951" s="150"/>
      <c r="I951" s="184">
        <v>91.14</v>
      </c>
      <c r="J951" s="150"/>
      <c r="K951" s="151">
        <v>107.07000000000001</v>
      </c>
      <c r="L951" s="152">
        <v>97.433700000000016</v>
      </c>
      <c r="M951" s="152">
        <v>107.07000000000001</v>
      </c>
      <c r="N951" s="153" t="s">
        <v>148</v>
      </c>
      <c r="O951" s="154">
        <v>1</v>
      </c>
      <c r="P951" s="153">
        <v>45</v>
      </c>
      <c r="Q951" s="153" t="s">
        <v>146</v>
      </c>
      <c r="R951" s="155">
        <v>18.100000000000001</v>
      </c>
      <c r="S951" s="155">
        <v>3.12</v>
      </c>
      <c r="T951" s="155">
        <v>0.3</v>
      </c>
      <c r="U951" s="154" t="s">
        <v>95</v>
      </c>
      <c r="V951" s="153" t="s">
        <v>88</v>
      </c>
      <c r="W951" s="153" t="s">
        <v>627</v>
      </c>
      <c r="X951" s="151" t="s">
        <v>6378</v>
      </c>
      <c r="Y951" s="151" t="s">
        <v>6378</v>
      </c>
      <c r="Z951" s="156">
        <v>7.0000000000000007E-2</v>
      </c>
      <c r="AA951" s="153" t="s">
        <v>793</v>
      </c>
      <c r="AB951" s="153" t="s">
        <v>5130</v>
      </c>
      <c r="AC951" s="153" t="s">
        <v>149</v>
      </c>
      <c r="AD951" s="157" t="s">
        <v>1317</v>
      </c>
      <c r="AE951" s="110">
        <v>1</v>
      </c>
      <c r="AF951" s="110">
        <v>148</v>
      </c>
      <c r="AG951" s="112">
        <f t="shared" si="153"/>
        <v>0</v>
      </c>
      <c r="AH951" s="110">
        <f>SUM(AG$4:AG951)</f>
        <v>31</v>
      </c>
      <c r="AI951" s="112">
        <f t="shared" si="151"/>
        <v>0</v>
      </c>
      <c r="AJ951" s="110">
        <f>COUNTIF(AI$4:AI951,"&gt;0")</f>
        <v>156</v>
      </c>
      <c r="AK951" s="110">
        <v>1</v>
      </c>
      <c r="AL951" s="110">
        <v>181</v>
      </c>
      <c r="AM951" s="172" t="str">
        <f>IF(OR(Table1[[#This Row],[Line total ordered for now]]&gt;0,Table1[[#This Row],[Line total ordered for season]]&gt;0),1,"")</f>
        <v/>
      </c>
      <c r="AN951" s="173">
        <f>COUNTIF(AM$4:AM951,"&gt;0")</f>
        <v>0</v>
      </c>
      <c r="AO951" s="173">
        <f>Table1[[#This Row],[ORDER QUANTITY
to be collected BEFORE 31.3.22]]</f>
        <v>0</v>
      </c>
      <c r="AP951" s="174">
        <f t="shared" si="152"/>
        <v>0</v>
      </c>
      <c r="AQ951" s="174">
        <f>IFERROR(INDEX(Retail!H:H,MATCH($D951,Retail!$D:$D,0)),0)</f>
        <v>0</v>
      </c>
      <c r="AR951" s="174">
        <f>IFERROR(INDEX(Retail!J:J,MATCH($D951,Retail!$D:$D,0)),0)</f>
        <v>0</v>
      </c>
      <c r="AS951" s="174">
        <f>IFERROR(INDEX('NEW2022'!H:H,MATCH($D951,'NEW2022'!D:D,0)),0)</f>
        <v>0</v>
      </c>
      <c r="AT951" s="174">
        <f>IFERROR(INDEX('NEW2022'!J:J,MATCH($D951,'NEW2022'!D:D,0)),0)</f>
        <v>0</v>
      </c>
      <c r="AU951" s="174">
        <f>IFERROR(INDEX('Quiet Items'!H:H,MATCH($D951,'Quiet Items'!D:D,0)),0)</f>
        <v>0</v>
      </c>
      <c r="AV951" s="174">
        <f>IFERROR(INDEX('Quiet Items'!J:J,MATCH($D951,'Quiet Items'!D:D,0)),0)</f>
        <v>0</v>
      </c>
      <c r="AW951" s="174">
        <f>IFERROR(INDEX('1.4G'!H:H,MATCH($D951,'1.4G'!D:D,0)),0)</f>
        <v>0</v>
      </c>
      <c r="AX951" s="174">
        <f>IFERROR(INDEX('1.4G'!J:J,MATCH($D951,'1.4G'!D:D,0)),0)</f>
        <v>0</v>
      </c>
      <c r="AY951" s="174">
        <f t="shared" si="156"/>
        <v>0</v>
      </c>
      <c r="AZ951" s="174">
        <f t="shared" si="157"/>
        <v>0</v>
      </c>
      <c r="BA951" s="175">
        <f>IFERROR(Table1[[#This Row],[Line total ordered for now]]*Table1[[#This Row],[GUARANTEED PRICE
for STOCK orders collected before 31.3.22]],0)</f>
        <v>0</v>
      </c>
      <c r="BB951" s="175">
        <f t="shared" si="154"/>
        <v>0</v>
      </c>
      <c r="BC951" s="176">
        <f>(AZ951+Table1[[#This Row],[Line total ordered for now]])*Z951</f>
        <v>0</v>
      </c>
      <c r="BD951" s="200">
        <v>91.009500000000003</v>
      </c>
      <c r="BE951" s="65"/>
      <c r="BF951" s="65"/>
      <c r="BG951" s="65"/>
      <c r="BH951" s="65"/>
      <c r="BI951" s="65"/>
      <c r="BJ951" s="65"/>
      <c r="BK951" s="65"/>
      <c r="BL951" s="55"/>
      <c r="BM951"/>
      <c r="BN951"/>
      <c r="BO951"/>
      <c r="BP951"/>
      <c r="BQ951"/>
      <c r="BR951"/>
      <c r="BS951"/>
      <c r="BT951"/>
    </row>
    <row r="952" spans="1:72" ht="15.75">
      <c r="A952" s="202">
        <v>948</v>
      </c>
      <c r="B952" s="68" t="s">
        <v>6378</v>
      </c>
      <c r="C952" s="149" t="s">
        <v>158</v>
      </c>
      <c r="D952" s="149" t="s">
        <v>1946</v>
      </c>
      <c r="E952" s="149" t="s">
        <v>5081</v>
      </c>
      <c r="F952" s="158" t="str">
        <f t="shared" si="155"/>
        <v>Video</v>
      </c>
      <c r="G952" s="187">
        <v>0</v>
      </c>
      <c r="H952" s="150"/>
      <c r="I952" s="184">
        <v>98.04</v>
      </c>
      <c r="J952" s="150"/>
      <c r="K952" s="151">
        <v>115.18</v>
      </c>
      <c r="L952" s="152">
        <v>104.81380000000001</v>
      </c>
      <c r="M952" s="152">
        <v>115.18</v>
      </c>
      <c r="N952" s="153" t="s">
        <v>148</v>
      </c>
      <c r="O952" s="154">
        <v>1</v>
      </c>
      <c r="P952" s="153">
        <v>5</v>
      </c>
      <c r="Q952" s="153" t="s">
        <v>146</v>
      </c>
      <c r="R952" s="155">
        <v>20</v>
      </c>
      <c r="S952" s="155">
        <v>2.6</v>
      </c>
      <c r="T952" s="155">
        <v>0.3</v>
      </c>
      <c r="U952" s="154" t="s">
        <v>95</v>
      </c>
      <c r="V952" s="153" t="s">
        <v>88</v>
      </c>
      <c r="W952" s="153" t="s">
        <v>627</v>
      </c>
      <c r="X952" s="151" t="s">
        <v>6378</v>
      </c>
      <c r="Y952" s="151" t="s">
        <v>6378</v>
      </c>
      <c r="Z952" s="156">
        <v>6.6299999999999998E-2</v>
      </c>
      <c r="AA952" s="153" t="s">
        <v>858</v>
      </c>
      <c r="AB952" s="153" t="s">
        <v>5082</v>
      </c>
      <c r="AC952" s="153" t="s">
        <v>4640</v>
      </c>
      <c r="AD952" s="157" t="s">
        <v>1947</v>
      </c>
      <c r="AE952" s="110">
        <v>1</v>
      </c>
      <c r="AF952" s="110">
        <v>149</v>
      </c>
      <c r="AG952" s="112">
        <f t="shared" si="153"/>
        <v>0</v>
      </c>
      <c r="AH952" s="110">
        <f>SUM(AG$4:AG952)</f>
        <v>31</v>
      </c>
      <c r="AI952" s="112">
        <f t="shared" si="151"/>
        <v>0</v>
      </c>
      <c r="AJ952" s="110">
        <f>COUNTIF(AI$4:AI952,"&gt;0")</f>
        <v>156</v>
      </c>
      <c r="AK952" s="110">
        <v>1</v>
      </c>
      <c r="AL952" s="110">
        <v>182</v>
      </c>
      <c r="AM952" s="172" t="str">
        <f>IF(OR(Table1[[#This Row],[Line total ordered for now]]&gt;0,Table1[[#This Row],[Line total ordered for season]]&gt;0),1,"")</f>
        <v/>
      </c>
      <c r="AN952" s="173">
        <f>COUNTIF(AM$4:AM952,"&gt;0")</f>
        <v>0</v>
      </c>
      <c r="AO952" s="173">
        <f>Table1[[#This Row],[ORDER QUANTITY
to be collected BEFORE 31.3.22]]</f>
        <v>0</v>
      </c>
      <c r="AP952" s="174">
        <f t="shared" si="152"/>
        <v>0</v>
      </c>
      <c r="AQ952" s="174">
        <f>IFERROR(INDEX(Retail!H:H,MATCH($D952,Retail!$D:$D,0)),0)</f>
        <v>0</v>
      </c>
      <c r="AR952" s="174">
        <f>IFERROR(INDEX(Retail!J:J,MATCH($D952,Retail!$D:$D,0)),0)</f>
        <v>0</v>
      </c>
      <c r="AS952" s="174">
        <f>IFERROR(INDEX('NEW2022'!H:H,MATCH($D952,'NEW2022'!D:D,0)),0)</f>
        <v>0</v>
      </c>
      <c r="AT952" s="174">
        <f>IFERROR(INDEX('NEW2022'!J:J,MATCH($D952,'NEW2022'!D:D,0)),0)</f>
        <v>0</v>
      </c>
      <c r="AU952" s="174">
        <f>IFERROR(INDEX('Quiet Items'!H:H,MATCH($D952,'Quiet Items'!D:D,0)),0)</f>
        <v>0</v>
      </c>
      <c r="AV952" s="174">
        <f>IFERROR(INDEX('Quiet Items'!J:J,MATCH($D952,'Quiet Items'!D:D,0)),0)</f>
        <v>0</v>
      </c>
      <c r="AW952" s="174">
        <f>IFERROR(INDEX('1.4G'!H:H,MATCH($D952,'1.4G'!D:D,0)),0)</f>
        <v>0</v>
      </c>
      <c r="AX952" s="174">
        <f>IFERROR(INDEX('1.4G'!J:J,MATCH($D952,'1.4G'!D:D,0)),0)</f>
        <v>0</v>
      </c>
      <c r="AY952" s="174">
        <f t="shared" si="156"/>
        <v>0</v>
      </c>
      <c r="AZ952" s="174">
        <f t="shared" si="157"/>
        <v>0</v>
      </c>
      <c r="BA952" s="175">
        <f>IFERROR(Table1[[#This Row],[Line total ordered for now]]*Table1[[#This Row],[GUARANTEED PRICE
for STOCK orders collected before 31.3.22]],0)</f>
        <v>0</v>
      </c>
      <c r="BB952" s="175">
        <f t="shared" si="154"/>
        <v>0</v>
      </c>
      <c r="BC952" s="176">
        <f>(AZ952+Table1[[#This Row],[Line total ordered for now]])*Z952</f>
        <v>0</v>
      </c>
      <c r="BD952" s="200">
        <v>97.903000000000006</v>
      </c>
      <c r="BE952" s="65"/>
      <c r="BF952" s="65"/>
      <c r="BG952" s="65"/>
      <c r="BH952" s="65"/>
      <c r="BI952" s="65"/>
      <c r="BJ952" s="65"/>
      <c r="BK952" s="65"/>
      <c r="BL952" s="55"/>
      <c r="BM952"/>
      <c r="BN952"/>
      <c r="BO952"/>
      <c r="BP952"/>
      <c r="BQ952"/>
      <c r="BR952"/>
      <c r="BS952"/>
      <c r="BT952"/>
    </row>
    <row r="953" spans="1:72" ht="15.75">
      <c r="A953" s="202">
        <v>949</v>
      </c>
      <c r="B953" s="68" t="s">
        <v>6378</v>
      </c>
      <c r="C953" s="149" t="s">
        <v>158</v>
      </c>
      <c r="D953" s="149" t="s">
        <v>4460</v>
      </c>
      <c r="E953" s="149" t="s">
        <v>4461</v>
      </c>
      <c r="F953" s="158" t="str">
        <f t="shared" si="155"/>
        <v>Video</v>
      </c>
      <c r="G953" s="187">
        <v>18</v>
      </c>
      <c r="H953" s="150"/>
      <c r="I953" s="184">
        <v>82.85</v>
      </c>
      <c r="J953" s="150"/>
      <c r="K953" s="151">
        <v>100.89284202208309</v>
      </c>
      <c r="L953" s="152">
        <v>91.812486240095609</v>
      </c>
      <c r="M953" s="152">
        <v>100.89284202208309</v>
      </c>
      <c r="N953" s="153" t="s">
        <v>148</v>
      </c>
      <c r="O953" s="154">
        <v>1</v>
      </c>
      <c r="P953" s="153">
        <v>15</v>
      </c>
      <c r="Q953" s="153" t="s">
        <v>146</v>
      </c>
      <c r="R953" s="155">
        <v>20</v>
      </c>
      <c r="S953" s="155">
        <v>2.5</v>
      </c>
      <c r="T953" s="155">
        <v>0.3</v>
      </c>
      <c r="U953" s="154" t="s">
        <v>95</v>
      </c>
      <c r="V953" s="153" t="s">
        <v>88</v>
      </c>
      <c r="W953" s="153" t="s">
        <v>627</v>
      </c>
      <c r="X953" s="151" t="s">
        <v>6378</v>
      </c>
      <c r="Y953" s="151" t="s">
        <v>6378</v>
      </c>
      <c r="Z953" s="156">
        <v>7.3599999999999999E-2</v>
      </c>
      <c r="AA953" s="153" t="s">
        <v>943</v>
      </c>
      <c r="AB953" s="153" t="s">
        <v>436</v>
      </c>
      <c r="AC953" s="153" t="s">
        <v>277</v>
      </c>
      <c r="AD953" s="157" t="s">
        <v>4462</v>
      </c>
      <c r="AE953" s="110">
        <v>1</v>
      </c>
      <c r="AF953" s="110">
        <v>150</v>
      </c>
      <c r="AG953" s="112">
        <f t="shared" si="153"/>
        <v>0</v>
      </c>
      <c r="AH953" s="110">
        <f>SUM(AG$4:AG953)</f>
        <v>31</v>
      </c>
      <c r="AI953" s="112">
        <f t="shared" si="151"/>
        <v>0</v>
      </c>
      <c r="AJ953" s="110">
        <f>COUNTIF(AI$4:AI953,"&gt;0")</f>
        <v>156</v>
      </c>
      <c r="AK953" s="110">
        <v>1</v>
      </c>
      <c r="AL953" s="110">
        <v>183</v>
      </c>
      <c r="AM953" s="172" t="str">
        <f>IF(OR(Table1[[#This Row],[Line total ordered for now]]&gt;0,Table1[[#This Row],[Line total ordered for season]]&gt;0),1,"")</f>
        <v/>
      </c>
      <c r="AN953" s="173">
        <f>COUNTIF(AM$4:AM953,"&gt;0")</f>
        <v>0</v>
      </c>
      <c r="AO953" s="173">
        <f>Table1[[#This Row],[ORDER QUANTITY
to be collected BEFORE 31.3.22]]</f>
        <v>0</v>
      </c>
      <c r="AP953" s="174">
        <f t="shared" si="152"/>
        <v>0</v>
      </c>
      <c r="AQ953" s="174">
        <f>IFERROR(INDEX(Retail!H:H,MATCH($D953,Retail!$D:$D,0)),0)</f>
        <v>0</v>
      </c>
      <c r="AR953" s="174">
        <f>IFERROR(INDEX(Retail!J:J,MATCH($D953,Retail!$D:$D,0)),0)</f>
        <v>0</v>
      </c>
      <c r="AS953" s="174">
        <f>IFERROR(INDEX('NEW2022'!H:H,MATCH($D953,'NEW2022'!D:D,0)),0)</f>
        <v>0</v>
      </c>
      <c r="AT953" s="174">
        <f>IFERROR(INDEX('NEW2022'!J:J,MATCH($D953,'NEW2022'!D:D,0)),0)</f>
        <v>0</v>
      </c>
      <c r="AU953" s="174">
        <f>IFERROR(INDEX('Quiet Items'!H:H,MATCH($D953,'Quiet Items'!D:D,0)),0)</f>
        <v>0</v>
      </c>
      <c r="AV953" s="174">
        <f>IFERROR(INDEX('Quiet Items'!J:J,MATCH($D953,'Quiet Items'!D:D,0)),0)</f>
        <v>0</v>
      </c>
      <c r="AW953" s="174">
        <f>IFERROR(INDEX('1.4G'!H:H,MATCH($D953,'1.4G'!D:D,0)),0)</f>
        <v>0</v>
      </c>
      <c r="AX953" s="174">
        <f>IFERROR(INDEX('1.4G'!J:J,MATCH($D953,'1.4G'!D:D,0)),0)</f>
        <v>0</v>
      </c>
      <c r="AY953" s="174">
        <f t="shared" si="156"/>
        <v>0</v>
      </c>
      <c r="AZ953" s="174">
        <f t="shared" si="157"/>
        <v>0</v>
      </c>
      <c r="BA953" s="175">
        <f>IFERROR(Table1[[#This Row],[Line total ordered for now]]*Table1[[#This Row],[GUARANTEED PRICE
for STOCK orders collected before 31.3.22]],0)</f>
        <v>0</v>
      </c>
      <c r="BB953" s="175">
        <f t="shared" si="154"/>
        <v>0</v>
      </c>
      <c r="BC953" s="176">
        <f>(AZ953+Table1[[#This Row],[Line total ordered for now]])*Z953</f>
        <v>0</v>
      </c>
      <c r="BD953" s="200">
        <v>85.758915718770623</v>
      </c>
      <c r="BE953" s="65"/>
      <c r="BF953" s="65"/>
      <c r="BG953" s="65"/>
      <c r="BH953" s="65"/>
      <c r="BI953" s="65"/>
      <c r="BJ953" s="65"/>
      <c r="BK953" s="65"/>
      <c r="BL953" s="55"/>
      <c r="BM953"/>
      <c r="BN953"/>
      <c r="BO953"/>
      <c r="BP953"/>
      <c r="BQ953"/>
      <c r="BR953"/>
      <c r="BS953"/>
      <c r="BT953"/>
    </row>
    <row r="954" spans="1:72" ht="15.75">
      <c r="A954" s="202">
        <v>950</v>
      </c>
      <c r="B954" s="68" t="s">
        <v>6378</v>
      </c>
      <c r="C954" s="149" t="s">
        <v>158</v>
      </c>
      <c r="D954" s="149" t="s">
        <v>4569</v>
      </c>
      <c r="E954" s="149" t="s">
        <v>4570</v>
      </c>
      <c r="F954" s="158" t="str">
        <f t="shared" si="155"/>
        <v>Video</v>
      </c>
      <c r="G954" s="187">
        <v>13</v>
      </c>
      <c r="H954" s="150"/>
      <c r="I954" s="184">
        <v>96.16</v>
      </c>
      <c r="J954" s="150"/>
      <c r="K954" s="151">
        <v>120.78829058775787</v>
      </c>
      <c r="L954" s="152">
        <v>109.91734443485967</v>
      </c>
      <c r="M954" s="152">
        <v>120.78829058775787</v>
      </c>
      <c r="N954" s="153" t="s">
        <v>148</v>
      </c>
      <c r="O954" s="154">
        <v>1</v>
      </c>
      <c r="P954" s="153">
        <v>25</v>
      </c>
      <c r="Q954" s="153" t="s">
        <v>147</v>
      </c>
      <c r="R954" s="155">
        <v>22</v>
      </c>
      <c r="S954" s="155">
        <v>3</v>
      </c>
      <c r="T954" s="155">
        <v>0.3</v>
      </c>
      <c r="U954" s="154" t="s">
        <v>94</v>
      </c>
      <c r="V954" s="153" t="s">
        <v>89</v>
      </c>
      <c r="W954" s="153" t="s">
        <v>627</v>
      </c>
      <c r="X954" s="151" t="s">
        <v>6378</v>
      </c>
      <c r="Y954" s="151" t="s">
        <v>6378</v>
      </c>
      <c r="Z954" s="156">
        <v>9.1200000000000003E-2</v>
      </c>
      <c r="AA954" s="153" t="s">
        <v>1507</v>
      </c>
      <c r="AB954" s="153" t="s">
        <v>5262</v>
      </c>
      <c r="AC954" s="153" t="s">
        <v>4790</v>
      </c>
      <c r="AD954" s="157" t="s">
        <v>4571</v>
      </c>
      <c r="AE954" s="110">
        <v>0</v>
      </c>
      <c r="AF954" s="110">
        <v>150</v>
      </c>
      <c r="AG954" s="112">
        <f t="shared" si="153"/>
        <v>0</v>
      </c>
      <c r="AH954" s="110">
        <f>SUM(AG$4:AG954)</f>
        <v>31</v>
      </c>
      <c r="AI954" s="112">
        <f t="shared" si="151"/>
        <v>0</v>
      </c>
      <c r="AJ954" s="110">
        <f>COUNTIF(AI$4:AI954,"&gt;0")</f>
        <v>156</v>
      </c>
      <c r="AK954" s="110">
        <v>0</v>
      </c>
      <c r="AL954" s="110">
        <v>183</v>
      </c>
      <c r="AM954" s="172" t="str">
        <f>IF(OR(Table1[[#This Row],[Line total ordered for now]]&gt;0,Table1[[#This Row],[Line total ordered for season]]&gt;0),1,"")</f>
        <v/>
      </c>
      <c r="AN954" s="173">
        <f>COUNTIF(AM$4:AM954,"&gt;0")</f>
        <v>0</v>
      </c>
      <c r="AO954" s="173">
        <f>Table1[[#This Row],[ORDER QUANTITY
to be collected BEFORE 31.3.22]]</f>
        <v>0</v>
      </c>
      <c r="AP954" s="174">
        <f t="shared" si="152"/>
        <v>0</v>
      </c>
      <c r="AQ954" s="174">
        <f>IFERROR(INDEX(Retail!H:H,MATCH($D954,Retail!$D:$D,0)),0)</f>
        <v>0</v>
      </c>
      <c r="AR954" s="174">
        <f>IFERROR(INDEX(Retail!J:J,MATCH($D954,Retail!$D:$D,0)),0)</f>
        <v>0</v>
      </c>
      <c r="AS954" s="174">
        <f>IFERROR(INDEX('NEW2022'!H:H,MATCH($D954,'NEW2022'!D:D,0)),0)</f>
        <v>0</v>
      </c>
      <c r="AT954" s="174">
        <f>IFERROR(INDEX('NEW2022'!J:J,MATCH($D954,'NEW2022'!D:D,0)),0)</f>
        <v>0</v>
      </c>
      <c r="AU954" s="174">
        <f>IFERROR(INDEX('Quiet Items'!H:H,MATCH($D954,'Quiet Items'!D:D,0)),0)</f>
        <v>0</v>
      </c>
      <c r="AV954" s="174">
        <f>IFERROR(INDEX('Quiet Items'!J:J,MATCH($D954,'Quiet Items'!D:D,0)),0)</f>
        <v>0</v>
      </c>
      <c r="AW954" s="174">
        <f>IFERROR(INDEX('1.4G'!H:H,MATCH($D954,'1.4G'!D:D,0)),0)</f>
        <v>0</v>
      </c>
      <c r="AX954" s="174">
        <f>IFERROR(INDEX('1.4G'!J:J,MATCH($D954,'1.4G'!D:D,0)),0)</f>
        <v>0</v>
      </c>
      <c r="AY954" s="174">
        <f t="shared" si="156"/>
        <v>0</v>
      </c>
      <c r="AZ954" s="174">
        <f t="shared" si="157"/>
        <v>0</v>
      </c>
      <c r="BA954" s="175">
        <f>IFERROR(Table1[[#This Row],[Line total ordered for now]]*Table1[[#This Row],[GUARANTEED PRICE
for STOCK orders collected before 31.3.22]],0)</f>
        <v>0</v>
      </c>
      <c r="BB954" s="175">
        <f t="shared" si="154"/>
        <v>0</v>
      </c>
      <c r="BC954" s="176">
        <f>(AZ954+Table1[[#This Row],[Line total ordered for now]])*Z954</f>
        <v>0</v>
      </c>
      <c r="BD954" s="200">
        <v>102.67004699959419</v>
      </c>
      <c r="BE954" s="65"/>
      <c r="BF954" s="65"/>
      <c r="BG954" s="65"/>
      <c r="BH954" s="65"/>
      <c r="BI954" s="65"/>
      <c r="BJ954" s="65"/>
      <c r="BK954" s="65"/>
      <c r="BL954" s="55"/>
      <c r="BM954"/>
      <c r="BN954"/>
      <c r="BO954"/>
      <c r="BP954"/>
      <c r="BQ954"/>
      <c r="BR954"/>
      <c r="BS954"/>
      <c r="BT954"/>
    </row>
    <row r="955" spans="1:72" ht="15.75">
      <c r="A955" s="202">
        <v>951</v>
      </c>
      <c r="B955" s="68" t="s">
        <v>6378</v>
      </c>
      <c r="C955" s="149" t="s">
        <v>158</v>
      </c>
      <c r="D955" s="149" t="s">
        <v>4217</v>
      </c>
      <c r="E955" s="149" t="s">
        <v>4218</v>
      </c>
      <c r="F955" s="158" t="str">
        <f t="shared" si="155"/>
        <v>Video</v>
      </c>
      <c r="G955" s="187">
        <v>8</v>
      </c>
      <c r="H955" s="150"/>
      <c r="I955" s="184">
        <v>125.74</v>
      </c>
      <c r="J955" s="150"/>
      <c r="K955" s="151">
        <v>145.0749855757409</v>
      </c>
      <c r="L955" s="152">
        <v>132.01823687392422</v>
      </c>
      <c r="M955" s="152">
        <v>145.0749855757409</v>
      </c>
      <c r="N955" s="153" t="s">
        <v>148</v>
      </c>
      <c r="O955" s="154">
        <v>1</v>
      </c>
      <c r="P955" s="153">
        <v>15</v>
      </c>
      <c r="Q955" s="153" t="s">
        <v>146</v>
      </c>
      <c r="R955" s="155">
        <v>24</v>
      </c>
      <c r="S955" s="155">
        <v>3.66</v>
      </c>
      <c r="T955" s="155">
        <v>0.3</v>
      </c>
      <c r="U955" s="154" t="s">
        <v>95</v>
      </c>
      <c r="V955" s="153" t="s">
        <v>88</v>
      </c>
      <c r="W955" s="153" t="s">
        <v>627</v>
      </c>
      <c r="X955" s="151" t="s">
        <v>6378</v>
      </c>
      <c r="Y955" s="151" t="s">
        <v>6378</v>
      </c>
      <c r="Z955" s="156">
        <v>9.98E-2</v>
      </c>
      <c r="AA955" s="153" t="s">
        <v>769</v>
      </c>
      <c r="AB955" s="153" t="s">
        <v>5196</v>
      </c>
      <c r="AC955" s="153" t="s">
        <v>2412</v>
      </c>
      <c r="AD955" s="157" t="s">
        <v>4219</v>
      </c>
      <c r="AE955" s="110">
        <v>1</v>
      </c>
      <c r="AF955" s="110">
        <v>151</v>
      </c>
      <c r="AG955" s="112">
        <f t="shared" si="153"/>
        <v>0</v>
      </c>
      <c r="AH955" s="110">
        <f>SUM(AG$4:AG955)</f>
        <v>31</v>
      </c>
      <c r="AI955" s="112">
        <f t="shared" si="151"/>
        <v>0</v>
      </c>
      <c r="AJ955" s="110">
        <f>COUNTIF(AI$4:AI955,"&gt;0")</f>
        <v>156</v>
      </c>
      <c r="AK955" s="110">
        <v>1</v>
      </c>
      <c r="AL955" s="110">
        <v>184</v>
      </c>
      <c r="AM955" s="172" t="str">
        <f>IF(OR(Table1[[#This Row],[Line total ordered for now]]&gt;0,Table1[[#This Row],[Line total ordered for season]]&gt;0),1,"")</f>
        <v/>
      </c>
      <c r="AN955" s="173">
        <f>COUNTIF(AM$4:AM955,"&gt;0")</f>
        <v>0</v>
      </c>
      <c r="AO955" s="173">
        <f>Table1[[#This Row],[ORDER QUANTITY
to be collected BEFORE 31.3.22]]</f>
        <v>0</v>
      </c>
      <c r="AP955" s="174">
        <f t="shared" si="152"/>
        <v>0</v>
      </c>
      <c r="AQ955" s="174">
        <f>IFERROR(INDEX(Retail!H:H,MATCH($D955,Retail!$D:$D,0)),0)</f>
        <v>0</v>
      </c>
      <c r="AR955" s="174">
        <f>IFERROR(INDEX(Retail!J:J,MATCH($D955,Retail!$D:$D,0)),0)</f>
        <v>0</v>
      </c>
      <c r="AS955" s="174">
        <f>IFERROR(INDEX('NEW2022'!H:H,MATCH($D955,'NEW2022'!D:D,0)),0)</f>
        <v>0</v>
      </c>
      <c r="AT955" s="174">
        <f>IFERROR(INDEX('NEW2022'!J:J,MATCH($D955,'NEW2022'!D:D,0)),0)</f>
        <v>0</v>
      </c>
      <c r="AU955" s="174">
        <f>IFERROR(INDEX('Quiet Items'!H:H,MATCH($D955,'Quiet Items'!D:D,0)),0)</f>
        <v>0</v>
      </c>
      <c r="AV955" s="174">
        <f>IFERROR(INDEX('Quiet Items'!J:J,MATCH($D955,'Quiet Items'!D:D,0)),0)</f>
        <v>0</v>
      </c>
      <c r="AW955" s="174">
        <f>IFERROR(INDEX('1.4G'!H:H,MATCH($D955,'1.4G'!D:D,0)),0)</f>
        <v>0</v>
      </c>
      <c r="AX955" s="174">
        <f>IFERROR(INDEX('1.4G'!J:J,MATCH($D955,'1.4G'!D:D,0)),0)</f>
        <v>0</v>
      </c>
      <c r="AY955" s="174">
        <f t="shared" si="156"/>
        <v>0</v>
      </c>
      <c r="AZ955" s="174">
        <f t="shared" si="157"/>
        <v>0</v>
      </c>
      <c r="BA955" s="175">
        <f>IFERROR(Table1[[#This Row],[Line total ordered for now]]*Table1[[#This Row],[GUARANTEED PRICE
for STOCK orders collected before 31.3.22]],0)</f>
        <v>0</v>
      </c>
      <c r="BB955" s="175">
        <f t="shared" si="154"/>
        <v>0</v>
      </c>
      <c r="BC955" s="176">
        <f>(AZ955+Table1[[#This Row],[Line total ordered for now]])*Z955</f>
        <v>0</v>
      </c>
      <c r="BD955" s="200">
        <v>123.31373773937976</v>
      </c>
      <c r="BE955" s="65"/>
      <c r="BF955" s="65"/>
      <c r="BG955" s="65"/>
      <c r="BH955" s="65"/>
      <c r="BI955" s="65"/>
      <c r="BJ955" s="65"/>
      <c r="BK955" s="65"/>
      <c r="BL955" s="55"/>
      <c r="BM955"/>
      <c r="BN955"/>
      <c r="BO955"/>
      <c r="BP955"/>
      <c r="BQ955"/>
      <c r="BR955"/>
      <c r="BS955"/>
      <c r="BT955"/>
    </row>
    <row r="956" spans="1:72" ht="15.75">
      <c r="A956" s="202">
        <v>952</v>
      </c>
      <c r="B956" s="68" t="s">
        <v>6378</v>
      </c>
      <c r="C956" s="149" t="s">
        <v>158</v>
      </c>
      <c r="D956" s="149" t="s">
        <v>4267</v>
      </c>
      <c r="E956" s="149" t="s">
        <v>5105</v>
      </c>
      <c r="F956" s="158" t="str">
        <f t="shared" si="155"/>
        <v>Video</v>
      </c>
      <c r="G956" s="187">
        <v>7</v>
      </c>
      <c r="H956" s="150"/>
      <c r="I956" s="184">
        <v>90.32</v>
      </c>
      <c r="J956" s="150"/>
      <c r="K956" s="151">
        <v>48.463827910442959</v>
      </c>
      <c r="L956" s="152">
        <v>92.12639999999999</v>
      </c>
      <c r="M956" s="152">
        <v>96.927655820885917</v>
      </c>
      <c r="N956" s="153" t="s">
        <v>150</v>
      </c>
      <c r="O956" s="154">
        <v>2</v>
      </c>
      <c r="P956" s="153">
        <v>17</v>
      </c>
      <c r="Q956" s="153" t="s">
        <v>147</v>
      </c>
      <c r="R956" s="155">
        <v>15</v>
      </c>
      <c r="S956" s="155">
        <v>1.9</v>
      </c>
      <c r="T956" s="155">
        <v>0.3</v>
      </c>
      <c r="U956" s="154" t="s">
        <v>94</v>
      </c>
      <c r="V956" s="153" t="s">
        <v>89</v>
      </c>
      <c r="W956" s="153" t="s">
        <v>627</v>
      </c>
      <c r="X956" s="151" t="s">
        <v>6378</v>
      </c>
      <c r="Y956" s="151" t="s">
        <v>6378</v>
      </c>
      <c r="Z956" s="156">
        <v>6.3200000000000006E-2</v>
      </c>
      <c r="AA956" s="153" t="s">
        <v>1094</v>
      </c>
      <c r="AB956" s="153" t="s">
        <v>5106</v>
      </c>
      <c r="AC956" s="153" t="s">
        <v>149</v>
      </c>
      <c r="AD956" s="157" t="s">
        <v>4268</v>
      </c>
      <c r="AE956" s="110">
        <v>0</v>
      </c>
      <c r="AF956" s="110">
        <v>151</v>
      </c>
      <c r="AG956" s="112">
        <f t="shared" si="153"/>
        <v>0</v>
      </c>
      <c r="AH956" s="110">
        <f>SUM(AG$4:AG956)</f>
        <v>31</v>
      </c>
      <c r="AI956" s="112">
        <f t="shared" si="151"/>
        <v>0</v>
      </c>
      <c r="AJ956" s="110">
        <f>COUNTIF(AI$4:AI956,"&gt;0")</f>
        <v>156</v>
      </c>
      <c r="AK956" s="110">
        <v>0</v>
      </c>
      <c r="AL956" s="110">
        <v>184</v>
      </c>
      <c r="AM956" s="172" t="str">
        <f>IF(OR(Table1[[#This Row],[Line total ordered for now]]&gt;0,Table1[[#This Row],[Line total ordered for season]]&gt;0),1,"")</f>
        <v/>
      </c>
      <c r="AN956" s="173">
        <f>COUNTIF(AM$4:AM956,"&gt;0")</f>
        <v>0</v>
      </c>
      <c r="AO956" s="173">
        <f>Table1[[#This Row],[ORDER QUANTITY
to be collected BEFORE 31.3.22]]</f>
        <v>0</v>
      </c>
      <c r="AP956" s="174">
        <f t="shared" si="152"/>
        <v>0</v>
      </c>
      <c r="AQ956" s="174">
        <f>IFERROR(INDEX(Retail!H:H,MATCH($D956,Retail!$D:$D,0)),0)</f>
        <v>0</v>
      </c>
      <c r="AR956" s="174">
        <f>IFERROR(INDEX(Retail!J:J,MATCH($D956,Retail!$D:$D,0)),0)</f>
        <v>0</v>
      </c>
      <c r="AS956" s="174">
        <f>IFERROR(INDEX('NEW2022'!H:H,MATCH($D956,'NEW2022'!D:D,0)),0)</f>
        <v>0</v>
      </c>
      <c r="AT956" s="174">
        <f>IFERROR(INDEX('NEW2022'!J:J,MATCH($D956,'NEW2022'!D:D,0)),0)</f>
        <v>0</v>
      </c>
      <c r="AU956" s="174">
        <f>IFERROR(INDEX('Quiet Items'!H:H,MATCH($D956,'Quiet Items'!D:D,0)),0)</f>
        <v>0</v>
      </c>
      <c r="AV956" s="174">
        <f>IFERROR(INDEX('Quiet Items'!J:J,MATCH($D956,'Quiet Items'!D:D,0)),0)</f>
        <v>0</v>
      </c>
      <c r="AW956" s="174">
        <f>IFERROR(INDEX('1.4G'!H:H,MATCH($D956,'1.4G'!D:D,0)),0)</f>
        <v>0</v>
      </c>
      <c r="AX956" s="174">
        <f>IFERROR(INDEX('1.4G'!J:J,MATCH($D956,'1.4G'!D:D,0)),0)</f>
        <v>0</v>
      </c>
      <c r="AY956" s="174">
        <f t="shared" si="156"/>
        <v>0</v>
      </c>
      <c r="AZ956" s="174">
        <f t="shared" si="157"/>
        <v>0</v>
      </c>
      <c r="BA956" s="175">
        <f>IFERROR(Table1[[#This Row],[Line total ordered for now]]*Table1[[#This Row],[GUARANTEED PRICE
for STOCK orders collected before 31.3.22]],0)</f>
        <v>0</v>
      </c>
      <c r="BB956" s="175">
        <f t="shared" si="154"/>
        <v>0</v>
      </c>
      <c r="BC956" s="176">
        <f>(AZ956+Table1[[#This Row],[Line total ordered for now]])*Z956</f>
        <v>0</v>
      </c>
      <c r="BD956" s="200">
        <v>82.388507447753028</v>
      </c>
      <c r="BE956" s="65"/>
      <c r="BF956" s="65"/>
      <c r="BG956" s="65"/>
      <c r="BH956" s="65"/>
      <c r="BI956" s="65"/>
      <c r="BJ956" s="65"/>
      <c r="BK956" s="65"/>
      <c r="BL956" s="55"/>
      <c r="BM956"/>
      <c r="BN956"/>
      <c r="BO956"/>
      <c r="BP956"/>
      <c r="BQ956"/>
      <c r="BR956"/>
      <c r="BS956"/>
      <c r="BT956"/>
    </row>
    <row r="957" spans="1:72" ht="15.75">
      <c r="A957" s="202">
        <v>953</v>
      </c>
      <c r="B957" s="68" t="s">
        <v>6378</v>
      </c>
      <c r="C957" s="149" t="s">
        <v>158</v>
      </c>
      <c r="D957" s="149" t="s">
        <v>4316</v>
      </c>
      <c r="E957" s="149" t="s">
        <v>5109</v>
      </c>
      <c r="F957" s="158" t="str">
        <f t="shared" si="155"/>
        <v>Video</v>
      </c>
      <c r="G957" s="187">
        <v>20</v>
      </c>
      <c r="H957" s="150"/>
      <c r="I957" s="184">
        <v>47.21</v>
      </c>
      <c r="J957" s="150"/>
      <c r="K957" s="151">
        <v>55.47</v>
      </c>
      <c r="L957" s="152">
        <v>50.477699999999999</v>
      </c>
      <c r="M957" s="152">
        <v>55.47</v>
      </c>
      <c r="N957" s="153" t="s">
        <v>150</v>
      </c>
      <c r="O957" s="154">
        <v>1</v>
      </c>
      <c r="P957" s="153">
        <v>24</v>
      </c>
      <c r="Q957" s="153" t="s">
        <v>146</v>
      </c>
      <c r="R957" s="155">
        <v>8.5</v>
      </c>
      <c r="S957" s="155">
        <v>1.92</v>
      </c>
      <c r="T957" s="155">
        <v>0.3</v>
      </c>
      <c r="U957" s="154" t="s">
        <v>95</v>
      </c>
      <c r="V957" s="153" t="s">
        <v>88</v>
      </c>
      <c r="W957" s="153" t="s">
        <v>627</v>
      </c>
      <c r="X957" s="151" t="s">
        <v>6378</v>
      </c>
      <c r="Y957" s="151" t="s">
        <v>6378</v>
      </c>
      <c r="Z957" s="156">
        <v>3.1899999999999998E-2</v>
      </c>
      <c r="AA957" s="153" t="s">
        <v>861</v>
      </c>
      <c r="AB957" s="153" t="s">
        <v>5110</v>
      </c>
      <c r="AC957" s="153" t="s">
        <v>149</v>
      </c>
      <c r="AD957" s="157" t="s">
        <v>4317</v>
      </c>
      <c r="AE957" s="110">
        <v>1</v>
      </c>
      <c r="AF957" s="110">
        <v>152</v>
      </c>
      <c r="AG957" s="112">
        <f t="shared" si="153"/>
        <v>0</v>
      </c>
      <c r="AH957" s="110">
        <f>SUM(AG$4:AG957)</f>
        <v>31</v>
      </c>
      <c r="AI957" s="112">
        <f t="shared" si="151"/>
        <v>0</v>
      </c>
      <c r="AJ957" s="110">
        <f>COUNTIF(AI$4:AI957,"&gt;0")</f>
        <v>156</v>
      </c>
      <c r="AK957" s="110">
        <v>1</v>
      </c>
      <c r="AL957" s="110">
        <v>185</v>
      </c>
      <c r="AM957" s="172" t="str">
        <f>IF(OR(Table1[[#This Row],[Line total ordered for now]]&gt;0,Table1[[#This Row],[Line total ordered for season]]&gt;0),1,"")</f>
        <v/>
      </c>
      <c r="AN957" s="173">
        <f>COUNTIF(AM$4:AM957,"&gt;0")</f>
        <v>0</v>
      </c>
      <c r="AO957" s="173">
        <f>Table1[[#This Row],[ORDER QUANTITY
to be collected BEFORE 31.3.22]]</f>
        <v>0</v>
      </c>
      <c r="AP957" s="174">
        <f t="shared" si="152"/>
        <v>0</v>
      </c>
      <c r="AQ957" s="174">
        <f>IFERROR(INDEX(Retail!H:H,MATCH($D957,Retail!$D:$D,0)),0)</f>
        <v>0</v>
      </c>
      <c r="AR957" s="174">
        <f>IFERROR(INDEX(Retail!J:J,MATCH($D957,Retail!$D:$D,0)),0)</f>
        <v>0</v>
      </c>
      <c r="AS957" s="174">
        <f>IFERROR(INDEX('NEW2022'!H:H,MATCH($D957,'NEW2022'!D:D,0)),0)</f>
        <v>0</v>
      </c>
      <c r="AT957" s="174">
        <f>IFERROR(INDEX('NEW2022'!J:J,MATCH($D957,'NEW2022'!D:D,0)),0)</f>
        <v>0</v>
      </c>
      <c r="AU957" s="174">
        <f>IFERROR(INDEX('Quiet Items'!H:H,MATCH($D957,'Quiet Items'!D:D,0)),0)</f>
        <v>0</v>
      </c>
      <c r="AV957" s="174">
        <f>IFERROR(INDEX('Quiet Items'!J:J,MATCH($D957,'Quiet Items'!D:D,0)),0)</f>
        <v>0</v>
      </c>
      <c r="AW957" s="174">
        <f>IFERROR(INDEX('1.4G'!H:H,MATCH($D957,'1.4G'!D:D,0)),0)</f>
        <v>0</v>
      </c>
      <c r="AX957" s="174">
        <f>IFERROR(INDEX('1.4G'!J:J,MATCH($D957,'1.4G'!D:D,0)),0)</f>
        <v>0</v>
      </c>
      <c r="AY957" s="174">
        <f t="shared" si="156"/>
        <v>0</v>
      </c>
      <c r="AZ957" s="174">
        <f t="shared" si="157"/>
        <v>0</v>
      </c>
      <c r="BA957" s="175">
        <f>IFERROR(Table1[[#This Row],[Line total ordered for now]]*Table1[[#This Row],[GUARANTEED PRICE
for STOCK orders collected before 31.3.22]],0)</f>
        <v>0</v>
      </c>
      <c r="BB957" s="175">
        <f t="shared" si="154"/>
        <v>0</v>
      </c>
      <c r="BC957" s="176">
        <f>(AZ957+Table1[[#This Row],[Line total ordered for now]])*Z957</f>
        <v>0</v>
      </c>
      <c r="BD957" s="200">
        <v>47.149499999999996</v>
      </c>
      <c r="BE957" s="65"/>
      <c r="BF957" s="65"/>
      <c r="BG957" s="65"/>
      <c r="BH957" s="65"/>
      <c r="BI957" s="65"/>
      <c r="BJ957" s="65"/>
      <c r="BK957" s="65"/>
      <c r="BL957" s="55"/>
      <c r="BM957"/>
      <c r="BN957"/>
      <c r="BO957"/>
      <c r="BP957"/>
      <c r="BQ957"/>
      <c r="BR957"/>
      <c r="BS957"/>
      <c r="BT957"/>
    </row>
    <row r="958" spans="1:72" ht="15.75">
      <c r="A958" s="202">
        <v>954</v>
      </c>
      <c r="B958" s="68" t="s">
        <v>6378</v>
      </c>
      <c r="C958" s="149" t="s">
        <v>158</v>
      </c>
      <c r="D958" s="149" t="s">
        <v>4288</v>
      </c>
      <c r="E958" s="149" t="s">
        <v>5107</v>
      </c>
      <c r="F958" s="158" t="str">
        <f t="shared" si="155"/>
        <v>Video</v>
      </c>
      <c r="G958" s="187">
        <v>5</v>
      </c>
      <c r="H958" s="150"/>
      <c r="I958" s="184">
        <v>91.37</v>
      </c>
      <c r="J958" s="150"/>
      <c r="K958" s="151">
        <v>51.327944419623748</v>
      </c>
      <c r="L958" s="152">
        <v>93.416858843715218</v>
      </c>
      <c r="M958" s="152">
        <v>102.6558888392475</v>
      </c>
      <c r="N958" s="153" t="s">
        <v>150</v>
      </c>
      <c r="O958" s="154">
        <v>2</v>
      </c>
      <c r="P958" s="153">
        <v>19</v>
      </c>
      <c r="Q958" s="153" t="s">
        <v>147</v>
      </c>
      <c r="R958" s="155">
        <v>15</v>
      </c>
      <c r="S958" s="155">
        <v>1.7</v>
      </c>
      <c r="T958" s="155">
        <v>0.3</v>
      </c>
      <c r="U958" s="154" t="s">
        <v>95</v>
      </c>
      <c r="V958" s="153" t="s">
        <v>88</v>
      </c>
      <c r="W958" s="153" t="s">
        <v>627</v>
      </c>
      <c r="X958" s="151" t="s">
        <v>6378</v>
      </c>
      <c r="Y958" s="151" t="s">
        <v>6378</v>
      </c>
      <c r="Z958" s="156">
        <v>6.3200000000000006E-2</v>
      </c>
      <c r="AA958" s="153" t="s">
        <v>1094</v>
      </c>
      <c r="AB958" s="153" t="s">
        <v>5108</v>
      </c>
      <c r="AC958" s="153" t="s">
        <v>149</v>
      </c>
      <c r="AD958" s="157" t="s">
        <v>4289</v>
      </c>
      <c r="AE958" s="110">
        <v>0</v>
      </c>
      <c r="AF958" s="110">
        <v>152</v>
      </c>
      <c r="AG958" s="112">
        <f t="shared" si="153"/>
        <v>0</v>
      </c>
      <c r="AH958" s="110">
        <f>SUM(AG$4:AG958)</f>
        <v>31</v>
      </c>
      <c r="AI958" s="112">
        <f t="shared" si="151"/>
        <v>0</v>
      </c>
      <c r="AJ958" s="110">
        <f>COUNTIF(AI$4:AI958,"&gt;0")</f>
        <v>156</v>
      </c>
      <c r="AK958" s="110">
        <v>1</v>
      </c>
      <c r="AL958" s="110">
        <v>186</v>
      </c>
      <c r="AM958" s="172" t="str">
        <f>IF(OR(Table1[[#This Row],[Line total ordered for now]]&gt;0,Table1[[#This Row],[Line total ordered for season]]&gt;0),1,"")</f>
        <v/>
      </c>
      <c r="AN958" s="173">
        <f>COUNTIF(AM$4:AM958,"&gt;0")</f>
        <v>0</v>
      </c>
      <c r="AO958" s="173">
        <f>Table1[[#This Row],[ORDER QUANTITY
to be collected BEFORE 31.3.22]]</f>
        <v>0</v>
      </c>
      <c r="AP958" s="174">
        <f t="shared" si="152"/>
        <v>0</v>
      </c>
      <c r="AQ958" s="174">
        <f>IFERROR(INDEX(Retail!H:H,MATCH($D958,Retail!$D:$D,0)),0)</f>
        <v>0</v>
      </c>
      <c r="AR958" s="174">
        <f>IFERROR(INDEX(Retail!J:J,MATCH($D958,Retail!$D:$D,0)),0)</f>
        <v>0</v>
      </c>
      <c r="AS958" s="174">
        <f>IFERROR(INDEX('NEW2022'!H:H,MATCH($D958,'NEW2022'!D:D,0)),0)</f>
        <v>0</v>
      </c>
      <c r="AT958" s="174">
        <f>IFERROR(INDEX('NEW2022'!J:J,MATCH($D958,'NEW2022'!D:D,0)),0)</f>
        <v>0</v>
      </c>
      <c r="AU958" s="174">
        <f>IFERROR(INDEX('Quiet Items'!H:H,MATCH($D958,'Quiet Items'!D:D,0)),0)</f>
        <v>0</v>
      </c>
      <c r="AV958" s="174">
        <f>IFERROR(INDEX('Quiet Items'!J:J,MATCH($D958,'Quiet Items'!D:D,0)),0)</f>
        <v>0</v>
      </c>
      <c r="AW958" s="174">
        <f>IFERROR(INDEX('1.4G'!H:H,MATCH($D958,'1.4G'!D:D,0)),0)</f>
        <v>0</v>
      </c>
      <c r="AX958" s="174">
        <f>IFERROR(INDEX('1.4G'!J:J,MATCH($D958,'1.4G'!D:D,0)),0)</f>
        <v>0</v>
      </c>
      <c r="AY958" s="174">
        <f t="shared" si="156"/>
        <v>0</v>
      </c>
      <c r="AZ958" s="174">
        <f t="shared" si="157"/>
        <v>0</v>
      </c>
      <c r="BA958" s="175">
        <f>IFERROR(Table1[[#This Row],[Line total ordered for now]]*Table1[[#This Row],[GUARANTEED PRICE
for STOCK orders collected before 31.3.22]],0)</f>
        <v>0</v>
      </c>
      <c r="BB958" s="175">
        <f t="shared" si="154"/>
        <v>0</v>
      </c>
      <c r="BC958" s="176">
        <f>(AZ958+Table1[[#This Row],[Line total ordered for now]])*Z958</f>
        <v>0</v>
      </c>
      <c r="BD958" s="200">
        <v>87.257505513360371</v>
      </c>
      <c r="BE958" s="65"/>
      <c r="BF958" s="65"/>
      <c r="BG958" s="65"/>
      <c r="BH958" s="65"/>
      <c r="BI958" s="65"/>
      <c r="BJ958" s="65"/>
      <c r="BK958" s="65"/>
      <c r="BL958" s="55"/>
      <c r="BM958"/>
      <c r="BN958"/>
      <c r="BO958"/>
      <c r="BP958"/>
      <c r="BQ958"/>
      <c r="BR958"/>
      <c r="BS958"/>
      <c r="BT958"/>
    </row>
    <row r="959" spans="1:72" ht="15.75">
      <c r="A959" s="202">
        <v>955</v>
      </c>
      <c r="B959" s="68" t="s">
        <v>6378</v>
      </c>
      <c r="C959" s="149" t="s">
        <v>158</v>
      </c>
      <c r="D959" s="149" t="s">
        <v>1585</v>
      </c>
      <c r="E959" s="149" t="s">
        <v>1586</v>
      </c>
      <c r="F959" s="158" t="str">
        <f t="shared" si="155"/>
        <v>Video</v>
      </c>
      <c r="G959" s="187">
        <v>0</v>
      </c>
      <c r="H959" s="150"/>
      <c r="I959" s="184">
        <v>52.79</v>
      </c>
      <c r="J959" s="150"/>
      <c r="K959" s="151">
        <v>57.628277645977278</v>
      </c>
      <c r="L959" s="152">
        <v>53.845799999999997</v>
      </c>
      <c r="M959" s="152">
        <v>57.628277645977278</v>
      </c>
      <c r="N959" s="153" t="s">
        <v>150</v>
      </c>
      <c r="O959" s="154">
        <v>1</v>
      </c>
      <c r="P959" s="153">
        <v>15</v>
      </c>
      <c r="Q959" s="153" t="s">
        <v>146</v>
      </c>
      <c r="R959" s="155">
        <v>9</v>
      </c>
      <c r="S959" s="155">
        <v>2</v>
      </c>
      <c r="T959" s="155">
        <v>0.3</v>
      </c>
      <c r="U959" s="154" t="s">
        <v>95</v>
      </c>
      <c r="V959" s="153" t="s">
        <v>88</v>
      </c>
      <c r="W959" s="153" t="s">
        <v>627</v>
      </c>
      <c r="X959" s="151" t="s">
        <v>6378</v>
      </c>
      <c r="Y959" s="151" t="s">
        <v>6378</v>
      </c>
      <c r="Z959" s="156">
        <v>3.5799999999999998E-2</v>
      </c>
      <c r="AA959" s="153" t="s">
        <v>1094</v>
      </c>
      <c r="AB959" s="153" t="s">
        <v>4968</v>
      </c>
      <c r="AC959" s="153" t="s">
        <v>4937</v>
      </c>
      <c r="AD959" s="157" t="s">
        <v>1587</v>
      </c>
      <c r="AE959" s="110">
        <v>1</v>
      </c>
      <c r="AF959" s="110">
        <v>153</v>
      </c>
      <c r="AG959" s="112">
        <f t="shared" si="153"/>
        <v>0</v>
      </c>
      <c r="AH959" s="110">
        <f>SUM(AG$4:AG959)</f>
        <v>31</v>
      </c>
      <c r="AI959" s="112">
        <f t="shared" si="151"/>
        <v>0</v>
      </c>
      <c r="AJ959" s="110">
        <f>COUNTIF(AI$4:AI959,"&gt;0")</f>
        <v>156</v>
      </c>
      <c r="AK959" s="110">
        <v>1</v>
      </c>
      <c r="AL959" s="110">
        <v>187</v>
      </c>
      <c r="AM959" s="172" t="str">
        <f>IF(OR(Table1[[#This Row],[Line total ordered for now]]&gt;0,Table1[[#This Row],[Line total ordered for season]]&gt;0),1,"")</f>
        <v/>
      </c>
      <c r="AN959" s="173">
        <f>COUNTIF(AM$4:AM959,"&gt;0")</f>
        <v>0</v>
      </c>
      <c r="AO959" s="173">
        <f>Table1[[#This Row],[ORDER QUANTITY
to be collected BEFORE 31.3.22]]</f>
        <v>0</v>
      </c>
      <c r="AP959" s="174">
        <f t="shared" si="152"/>
        <v>0</v>
      </c>
      <c r="AQ959" s="174">
        <f>IFERROR(INDEX(Retail!H:H,MATCH($D959,Retail!$D:$D,0)),0)</f>
        <v>0</v>
      </c>
      <c r="AR959" s="174">
        <f>IFERROR(INDEX(Retail!J:J,MATCH($D959,Retail!$D:$D,0)),0)</f>
        <v>0</v>
      </c>
      <c r="AS959" s="174">
        <f>IFERROR(INDEX('NEW2022'!H:H,MATCH($D959,'NEW2022'!D:D,0)),0)</f>
        <v>0</v>
      </c>
      <c r="AT959" s="174">
        <f>IFERROR(INDEX('NEW2022'!J:J,MATCH($D959,'NEW2022'!D:D,0)),0)</f>
        <v>0</v>
      </c>
      <c r="AU959" s="174">
        <f>IFERROR(INDEX('Quiet Items'!H:H,MATCH($D959,'Quiet Items'!D:D,0)),0)</f>
        <v>0</v>
      </c>
      <c r="AV959" s="174">
        <f>IFERROR(INDEX('Quiet Items'!J:J,MATCH($D959,'Quiet Items'!D:D,0)),0)</f>
        <v>0</v>
      </c>
      <c r="AW959" s="174">
        <f>IFERROR(INDEX('1.4G'!H:H,MATCH($D959,'1.4G'!D:D,0)),0)</f>
        <v>0</v>
      </c>
      <c r="AX959" s="174">
        <f>IFERROR(INDEX('1.4G'!J:J,MATCH($D959,'1.4G'!D:D,0)),0)</f>
        <v>0</v>
      </c>
      <c r="AY959" s="174">
        <f t="shared" si="156"/>
        <v>0</v>
      </c>
      <c r="AZ959" s="174">
        <f t="shared" si="157"/>
        <v>0</v>
      </c>
      <c r="BA959" s="175">
        <f>IFERROR(Table1[[#This Row],[Line total ordered for now]]*Table1[[#This Row],[GUARANTEED PRICE
for STOCK orders collected before 31.3.22]],0)</f>
        <v>0</v>
      </c>
      <c r="BB959" s="175">
        <f t="shared" si="154"/>
        <v>0</v>
      </c>
      <c r="BC959" s="176">
        <f>(AZ959+Table1[[#This Row],[Line total ordered for now]])*Z959</f>
        <v>0</v>
      </c>
      <c r="BD959" s="200">
        <v>48.984035999080682</v>
      </c>
      <c r="BE959" s="65"/>
      <c r="BF959" s="65"/>
      <c r="BG959" s="65"/>
      <c r="BH959" s="65"/>
      <c r="BI959" s="65"/>
      <c r="BJ959" s="65"/>
      <c r="BK959" s="65"/>
      <c r="BL959" s="55"/>
      <c r="BM959"/>
      <c r="BN959"/>
      <c r="BO959"/>
      <c r="BP959"/>
      <c r="BQ959"/>
      <c r="BR959"/>
      <c r="BS959"/>
      <c r="BT959"/>
    </row>
    <row r="960" spans="1:72" ht="15.75">
      <c r="A960" s="202">
        <v>956</v>
      </c>
      <c r="B960" s="68" t="s">
        <v>6378</v>
      </c>
      <c r="C960" s="149" t="s">
        <v>158</v>
      </c>
      <c r="D960" s="149" t="s">
        <v>3051</v>
      </c>
      <c r="E960" s="149" t="s">
        <v>3052</v>
      </c>
      <c r="F960" s="158" t="str">
        <f t="shared" si="155"/>
        <v>Video</v>
      </c>
      <c r="G960" s="187">
        <v>0</v>
      </c>
      <c r="H960" s="150"/>
      <c r="I960" s="184">
        <v>45.63</v>
      </c>
      <c r="J960" s="150"/>
      <c r="K960" s="151">
        <v>52.500690775541194</v>
      </c>
      <c r="L960" s="152">
        <v>47.77562860574249</v>
      </c>
      <c r="M960" s="152">
        <v>52.500690775541194</v>
      </c>
      <c r="N960" s="153" t="s">
        <v>150</v>
      </c>
      <c r="O960" s="154">
        <v>1</v>
      </c>
      <c r="P960" s="153">
        <v>10</v>
      </c>
      <c r="Q960" s="153" t="s">
        <v>146</v>
      </c>
      <c r="R960" s="155">
        <v>9</v>
      </c>
      <c r="S960" s="155">
        <v>2</v>
      </c>
      <c r="T960" s="155">
        <v>0.3</v>
      </c>
      <c r="U960" s="154" t="s">
        <v>95</v>
      </c>
      <c r="V960" s="153" t="s">
        <v>88</v>
      </c>
      <c r="W960" s="153" t="s">
        <v>627</v>
      </c>
      <c r="X960" s="151" t="s">
        <v>6378</v>
      </c>
      <c r="Y960" s="151" t="s">
        <v>6378</v>
      </c>
      <c r="Z960" s="156">
        <v>3.5799999999999998E-2</v>
      </c>
      <c r="AA960" s="153" t="s">
        <v>861</v>
      </c>
      <c r="AB960" s="153" t="s">
        <v>4943</v>
      </c>
      <c r="AC960" s="153" t="s">
        <v>4933</v>
      </c>
      <c r="AD960" s="157" t="s">
        <v>3053</v>
      </c>
      <c r="AE960" s="110">
        <v>1</v>
      </c>
      <c r="AF960" s="110">
        <v>154</v>
      </c>
      <c r="AG960" s="112">
        <f t="shared" si="153"/>
        <v>0</v>
      </c>
      <c r="AH960" s="110">
        <f>SUM(AG$4:AG960)</f>
        <v>31</v>
      </c>
      <c r="AI960" s="112">
        <f t="shared" si="151"/>
        <v>0</v>
      </c>
      <c r="AJ960" s="110">
        <f>COUNTIF(AI$4:AI960,"&gt;0")</f>
        <v>156</v>
      </c>
      <c r="AK960" s="110">
        <v>1</v>
      </c>
      <c r="AL960" s="110">
        <v>188</v>
      </c>
      <c r="AM960" s="172" t="str">
        <f>IF(OR(Table1[[#This Row],[Line total ordered for now]]&gt;0,Table1[[#This Row],[Line total ordered for season]]&gt;0),1,"")</f>
        <v/>
      </c>
      <c r="AN960" s="173">
        <f>COUNTIF(AM$4:AM960,"&gt;0")</f>
        <v>0</v>
      </c>
      <c r="AO960" s="173">
        <f>Table1[[#This Row],[ORDER QUANTITY
to be collected BEFORE 31.3.22]]</f>
        <v>0</v>
      </c>
      <c r="AP960" s="174">
        <f t="shared" si="152"/>
        <v>0</v>
      </c>
      <c r="AQ960" s="174">
        <f>IFERROR(INDEX(Retail!H:H,MATCH($D960,Retail!$D:$D,0)),0)</f>
        <v>0</v>
      </c>
      <c r="AR960" s="174">
        <f>IFERROR(INDEX(Retail!J:J,MATCH($D960,Retail!$D:$D,0)),0)</f>
        <v>0</v>
      </c>
      <c r="AS960" s="174">
        <f>IFERROR(INDEX('NEW2022'!H:H,MATCH($D960,'NEW2022'!D:D,0)),0)</f>
        <v>0</v>
      </c>
      <c r="AT960" s="174">
        <f>IFERROR(INDEX('NEW2022'!J:J,MATCH($D960,'NEW2022'!D:D,0)),0)</f>
        <v>0</v>
      </c>
      <c r="AU960" s="174">
        <f>IFERROR(INDEX('Quiet Items'!H:H,MATCH($D960,'Quiet Items'!D:D,0)),0)</f>
        <v>0</v>
      </c>
      <c r="AV960" s="174">
        <f>IFERROR(INDEX('Quiet Items'!J:J,MATCH($D960,'Quiet Items'!D:D,0)),0)</f>
        <v>0</v>
      </c>
      <c r="AW960" s="174">
        <f>IFERROR(INDEX('1.4G'!H:H,MATCH($D960,'1.4G'!D:D,0)),0)</f>
        <v>0</v>
      </c>
      <c r="AX960" s="174">
        <f>IFERROR(INDEX('1.4G'!J:J,MATCH($D960,'1.4G'!D:D,0)),0)</f>
        <v>0</v>
      </c>
      <c r="AY960" s="174">
        <f t="shared" si="156"/>
        <v>0</v>
      </c>
      <c r="AZ960" s="174">
        <f t="shared" si="157"/>
        <v>0</v>
      </c>
      <c r="BA960" s="175">
        <f>IFERROR(Table1[[#This Row],[Line total ordered for now]]*Table1[[#This Row],[GUARANTEED PRICE
for STOCK orders collected before 31.3.22]],0)</f>
        <v>0</v>
      </c>
      <c r="BB960" s="175">
        <f t="shared" si="154"/>
        <v>0</v>
      </c>
      <c r="BC960" s="176">
        <f>(AZ960+Table1[[#This Row],[Line total ordered for now]])*Z960</f>
        <v>0</v>
      </c>
      <c r="BD960" s="200">
        <v>44.625587159210014</v>
      </c>
      <c r="BE960" s="65"/>
      <c r="BF960" s="65"/>
      <c r="BG960" s="65"/>
      <c r="BH960" s="65"/>
      <c r="BI960" s="65"/>
      <c r="BJ960" s="65"/>
      <c r="BK960" s="65"/>
      <c r="BL960" s="55"/>
      <c r="BM960"/>
      <c r="BN960"/>
      <c r="BO960"/>
      <c r="BP960"/>
      <c r="BQ960"/>
      <c r="BR960"/>
      <c r="BS960"/>
      <c r="BT960"/>
    </row>
    <row r="961" spans="1:72" ht="15.75">
      <c r="A961" s="202">
        <v>957</v>
      </c>
      <c r="B961" s="68" t="s">
        <v>6378</v>
      </c>
      <c r="C961" s="149" t="s">
        <v>158</v>
      </c>
      <c r="D961" s="149" t="s">
        <v>2567</v>
      </c>
      <c r="E961" s="149" t="s">
        <v>2568</v>
      </c>
      <c r="F961" s="158" t="str">
        <f t="shared" si="155"/>
        <v>Video</v>
      </c>
      <c r="G961" s="187">
        <v>46</v>
      </c>
      <c r="H961" s="150"/>
      <c r="I961" s="184">
        <v>91.83</v>
      </c>
      <c r="J961" s="150"/>
      <c r="K961" s="151">
        <v>107.88000000000001</v>
      </c>
      <c r="L961" s="152">
        <v>98.170800000000014</v>
      </c>
      <c r="M961" s="152">
        <v>107.88000000000001</v>
      </c>
      <c r="N961" s="153" t="s">
        <v>148</v>
      </c>
      <c r="O961" s="154">
        <v>1</v>
      </c>
      <c r="P961" s="153">
        <v>30</v>
      </c>
      <c r="Q961" s="153" t="s">
        <v>146</v>
      </c>
      <c r="R961" s="155">
        <v>22.6</v>
      </c>
      <c r="S961" s="155">
        <v>2.7</v>
      </c>
      <c r="T961" s="155">
        <v>0.3</v>
      </c>
      <c r="U961" s="154" t="s">
        <v>95</v>
      </c>
      <c r="V961" s="153" t="s">
        <v>88</v>
      </c>
      <c r="W961" s="153" t="s">
        <v>627</v>
      </c>
      <c r="X961" s="151" t="s">
        <v>6378</v>
      </c>
      <c r="Y961" s="151" t="s">
        <v>6378</v>
      </c>
      <c r="Z961" s="156">
        <v>7.9699999999999993E-2</v>
      </c>
      <c r="AA961" s="153" t="s">
        <v>943</v>
      </c>
      <c r="AB961" s="153" t="s">
        <v>5237</v>
      </c>
      <c r="AC961" s="153" t="s">
        <v>141</v>
      </c>
      <c r="AD961" s="157" t="s">
        <v>2569</v>
      </c>
      <c r="AE961" s="110">
        <v>1</v>
      </c>
      <c r="AF961" s="110">
        <v>155</v>
      </c>
      <c r="AG961" s="112">
        <f t="shared" si="153"/>
        <v>0</v>
      </c>
      <c r="AH961" s="110">
        <f>SUM(AG$4:AG961)</f>
        <v>31</v>
      </c>
      <c r="AI961" s="112">
        <f t="shared" si="151"/>
        <v>0</v>
      </c>
      <c r="AJ961" s="110">
        <f>COUNTIF(AI$4:AI961,"&gt;0")</f>
        <v>156</v>
      </c>
      <c r="AK961" s="110">
        <v>1</v>
      </c>
      <c r="AL961" s="110">
        <v>189</v>
      </c>
      <c r="AM961" s="172" t="str">
        <f>IF(OR(Table1[[#This Row],[Line total ordered for now]]&gt;0,Table1[[#This Row],[Line total ordered for season]]&gt;0),1,"")</f>
        <v/>
      </c>
      <c r="AN961" s="173">
        <f>COUNTIF(AM$4:AM961,"&gt;0")</f>
        <v>0</v>
      </c>
      <c r="AO961" s="173">
        <f>Table1[[#This Row],[ORDER QUANTITY
to be collected BEFORE 31.3.22]]</f>
        <v>0</v>
      </c>
      <c r="AP961" s="174">
        <f t="shared" si="152"/>
        <v>0</v>
      </c>
      <c r="AQ961" s="174">
        <f>IFERROR(INDEX(Retail!H:H,MATCH($D961,Retail!$D:$D,0)),0)</f>
        <v>0</v>
      </c>
      <c r="AR961" s="174">
        <f>IFERROR(INDEX(Retail!J:J,MATCH($D961,Retail!$D:$D,0)),0)</f>
        <v>0</v>
      </c>
      <c r="AS961" s="174">
        <f>IFERROR(INDEX('NEW2022'!H:H,MATCH($D961,'NEW2022'!D:D,0)),0)</f>
        <v>0</v>
      </c>
      <c r="AT961" s="174">
        <f>IFERROR(INDEX('NEW2022'!J:J,MATCH($D961,'NEW2022'!D:D,0)),0)</f>
        <v>0</v>
      </c>
      <c r="AU961" s="174">
        <f>IFERROR(INDEX('Quiet Items'!H:H,MATCH($D961,'Quiet Items'!D:D,0)),0)</f>
        <v>0</v>
      </c>
      <c r="AV961" s="174">
        <f>IFERROR(INDEX('Quiet Items'!J:J,MATCH($D961,'Quiet Items'!D:D,0)),0)</f>
        <v>0</v>
      </c>
      <c r="AW961" s="174">
        <f>IFERROR(INDEX('1.4G'!H:H,MATCH($D961,'1.4G'!D:D,0)),0)</f>
        <v>0</v>
      </c>
      <c r="AX961" s="174">
        <f>IFERROR(INDEX('1.4G'!J:J,MATCH($D961,'1.4G'!D:D,0)),0)</f>
        <v>0</v>
      </c>
      <c r="AY961" s="174">
        <f t="shared" si="156"/>
        <v>0</v>
      </c>
      <c r="AZ961" s="174">
        <f t="shared" si="157"/>
        <v>0</v>
      </c>
      <c r="BA961" s="175">
        <f>IFERROR(Table1[[#This Row],[Line total ordered for now]]*Table1[[#This Row],[GUARANTEED PRICE
for STOCK orders collected before 31.3.22]],0)</f>
        <v>0</v>
      </c>
      <c r="BB961" s="175">
        <f t="shared" si="154"/>
        <v>0</v>
      </c>
      <c r="BC961" s="176">
        <f>(AZ961+Table1[[#This Row],[Line total ordered for now]])*Z961</f>
        <v>0</v>
      </c>
      <c r="BD961" s="200">
        <v>91.698000000000008</v>
      </c>
      <c r="BE961" s="65"/>
      <c r="BF961" s="65"/>
      <c r="BG961" s="65"/>
      <c r="BH961" s="65"/>
      <c r="BI961" s="65"/>
      <c r="BJ961" s="65"/>
      <c r="BK961" s="65"/>
      <c r="BL961" s="55"/>
      <c r="BM961"/>
      <c r="BN961"/>
      <c r="BO961"/>
      <c r="BP961"/>
      <c r="BQ961"/>
      <c r="BR961"/>
      <c r="BS961"/>
      <c r="BT961"/>
    </row>
    <row r="962" spans="1:72" ht="15.75">
      <c r="A962" s="202">
        <v>958</v>
      </c>
      <c r="B962" s="68" t="s">
        <v>6378</v>
      </c>
      <c r="C962" s="149" t="s">
        <v>158</v>
      </c>
      <c r="D962" s="149" t="s">
        <v>4269</v>
      </c>
      <c r="E962" s="149" t="s">
        <v>4270</v>
      </c>
      <c r="F962" s="158" t="str">
        <f t="shared" si="155"/>
        <v>Video</v>
      </c>
      <c r="G962" s="187">
        <v>18</v>
      </c>
      <c r="H962" s="150"/>
      <c r="I962" s="184">
        <v>53.3</v>
      </c>
      <c r="J962" s="150"/>
      <c r="K962" s="151">
        <v>60.193324274236616</v>
      </c>
      <c r="L962" s="152">
        <v>54.775925089555322</v>
      </c>
      <c r="M962" s="152">
        <v>60.193324274236616</v>
      </c>
      <c r="N962" s="153" t="s">
        <v>181</v>
      </c>
      <c r="O962" s="154">
        <v>1</v>
      </c>
      <c r="P962" s="153">
        <v>10</v>
      </c>
      <c r="Q962" s="153" t="s">
        <v>147</v>
      </c>
      <c r="R962" s="155">
        <v>8</v>
      </c>
      <c r="S962" s="155">
        <v>1.28</v>
      </c>
      <c r="T962" s="155">
        <v>0.3</v>
      </c>
      <c r="U962" s="154" t="s">
        <v>95</v>
      </c>
      <c r="V962" s="153" t="s">
        <v>88</v>
      </c>
      <c r="W962" s="153" t="s">
        <v>627</v>
      </c>
      <c r="X962" s="151" t="s">
        <v>6378</v>
      </c>
      <c r="Y962" s="151" t="s">
        <v>6378</v>
      </c>
      <c r="Z962" s="156">
        <v>2.92E-2</v>
      </c>
      <c r="AA962" s="153" t="s">
        <v>3903</v>
      </c>
      <c r="AB962" s="153" t="s">
        <v>5198</v>
      </c>
      <c r="AC962" s="153" t="s">
        <v>2412</v>
      </c>
      <c r="AD962" s="157" t="s">
        <v>4271</v>
      </c>
      <c r="AE962" s="110">
        <v>0</v>
      </c>
      <c r="AF962" s="110">
        <v>155</v>
      </c>
      <c r="AG962" s="112">
        <f t="shared" si="153"/>
        <v>0</v>
      </c>
      <c r="AH962" s="110">
        <f>SUM(AG$4:AG962)</f>
        <v>31</v>
      </c>
      <c r="AI962" s="112">
        <f t="shared" si="151"/>
        <v>0</v>
      </c>
      <c r="AJ962" s="110">
        <f>COUNTIF(AI$4:AI962,"&gt;0")</f>
        <v>156</v>
      </c>
      <c r="AK962" s="110">
        <v>1</v>
      </c>
      <c r="AL962" s="110">
        <v>190</v>
      </c>
      <c r="AM962" s="172" t="str">
        <f>IF(OR(Table1[[#This Row],[Line total ordered for now]]&gt;0,Table1[[#This Row],[Line total ordered for season]]&gt;0),1,"")</f>
        <v/>
      </c>
      <c r="AN962" s="173">
        <f>COUNTIF(AM$4:AM962,"&gt;0")</f>
        <v>0</v>
      </c>
      <c r="AO962" s="173">
        <f>Table1[[#This Row],[ORDER QUANTITY
to be collected BEFORE 31.3.22]]</f>
        <v>0</v>
      </c>
      <c r="AP962" s="174">
        <f t="shared" si="152"/>
        <v>0</v>
      </c>
      <c r="AQ962" s="174">
        <f>IFERROR(INDEX(Retail!H:H,MATCH($D962,Retail!$D:$D,0)),0)</f>
        <v>0</v>
      </c>
      <c r="AR962" s="174">
        <f>IFERROR(INDEX(Retail!J:J,MATCH($D962,Retail!$D:$D,0)),0)</f>
        <v>0</v>
      </c>
      <c r="AS962" s="174">
        <f>IFERROR(INDEX('NEW2022'!H:H,MATCH($D962,'NEW2022'!D:D,0)),0)</f>
        <v>0</v>
      </c>
      <c r="AT962" s="174">
        <f>IFERROR(INDEX('NEW2022'!J:J,MATCH($D962,'NEW2022'!D:D,0)),0)</f>
        <v>0</v>
      </c>
      <c r="AU962" s="174">
        <f>IFERROR(INDEX('Quiet Items'!H:H,MATCH($D962,'Quiet Items'!D:D,0)),0)</f>
        <v>0</v>
      </c>
      <c r="AV962" s="174">
        <f>IFERROR(INDEX('Quiet Items'!J:J,MATCH($D962,'Quiet Items'!D:D,0)),0)</f>
        <v>0</v>
      </c>
      <c r="AW962" s="174">
        <f>IFERROR(INDEX('1.4G'!H:H,MATCH($D962,'1.4G'!D:D,0)),0)</f>
        <v>0</v>
      </c>
      <c r="AX962" s="174">
        <f>IFERROR(INDEX('1.4G'!J:J,MATCH($D962,'1.4G'!D:D,0)),0)</f>
        <v>0</v>
      </c>
      <c r="AY962" s="174">
        <f t="shared" si="156"/>
        <v>0</v>
      </c>
      <c r="AZ962" s="174">
        <f t="shared" si="157"/>
        <v>0</v>
      </c>
      <c r="BA962" s="175">
        <f>IFERROR(Table1[[#This Row],[Line total ordered for now]]*Table1[[#This Row],[GUARANTEED PRICE
for STOCK orders collected before 31.3.22]],0)</f>
        <v>0</v>
      </c>
      <c r="BB962" s="175">
        <f t="shared" si="154"/>
        <v>0</v>
      </c>
      <c r="BC962" s="176">
        <f>(AZ962+Table1[[#This Row],[Line total ordered for now]])*Z962</f>
        <v>0</v>
      </c>
      <c r="BD962" s="200">
        <v>51.164325633101122</v>
      </c>
      <c r="BE962" s="65"/>
      <c r="BF962" s="65"/>
      <c r="BG962" s="65"/>
      <c r="BH962" s="65"/>
      <c r="BI962" s="65"/>
      <c r="BJ962" s="65"/>
      <c r="BK962" s="65"/>
      <c r="BL962" s="55"/>
      <c r="BM962"/>
      <c r="BN962"/>
      <c r="BO962"/>
      <c r="BP962"/>
      <c r="BQ962"/>
      <c r="BR962"/>
      <c r="BS962"/>
      <c r="BT962"/>
    </row>
    <row r="963" spans="1:72" ht="15.75">
      <c r="A963" s="202">
        <v>959</v>
      </c>
      <c r="B963" s="68" t="s">
        <v>6378</v>
      </c>
      <c r="C963" s="149" t="s">
        <v>158</v>
      </c>
      <c r="D963" s="149" t="s">
        <v>2240</v>
      </c>
      <c r="E963" s="149" t="s">
        <v>5154</v>
      </c>
      <c r="F963" s="158" t="str">
        <f t="shared" si="155"/>
        <v>Video</v>
      </c>
      <c r="G963" s="187">
        <v>1</v>
      </c>
      <c r="H963" s="150"/>
      <c r="I963" s="184">
        <v>64.19</v>
      </c>
      <c r="J963" s="150"/>
      <c r="K963" s="151">
        <v>73.292587182712467</v>
      </c>
      <c r="L963" s="152">
        <v>66.696254336268353</v>
      </c>
      <c r="M963" s="152">
        <v>73.292587182712467</v>
      </c>
      <c r="N963" s="153" t="s">
        <v>150</v>
      </c>
      <c r="O963" s="154">
        <v>1</v>
      </c>
      <c r="P963" s="153">
        <v>10</v>
      </c>
      <c r="Q963" s="153" t="s">
        <v>146</v>
      </c>
      <c r="R963" s="155">
        <v>8</v>
      </c>
      <c r="S963" s="155">
        <v>1.76</v>
      </c>
      <c r="T963" s="155">
        <v>0.3</v>
      </c>
      <c r="U963" s="154" t="s">
        <v>95</v>
      </c>
      <c r="V963" s="153" t="s">
        <v>88</v>
      </c>
      <c r="W963" s="153" t="s">
        <v>627</v>
      </c>
      <c r="X963" s="151" t="s">
        <v>6378</v>
      </c>
      <c r="Y963" s="151" t="s">
        <v>6378</v>
      </c>
      <c r="Z963" s="156">
        <v>3.9600000000000003E-2</v>
      </c>
      <c r="AA963" s="153" t="s">
        <v>1094</v>
      </c>
      <c r="AB963" s="153" t="s">
        <v>5155</v>
      </c>
      <c r="AC963" s="153" t="s">
        <v>164</v>
      </c>
      <c r="AD963" s="157" t="s">
        <v>2241</v>
      </c>
      <c r="AE963" s="110">
        <v>1</v>
      </c>
      <c r="AF963" s="110">
        <v>156</v>
      </c>
      <c r="AG963" s="112">
        <f t="shared" si="153"/>
        <v>0</v>
      </c>
      <c r="AH963" s="110">
        <f>SUM(AG$4:AG963)</f>
        <v>31</v>
      </c>
      <c r="AI963" s="112">
        <f t="shared" si="151"/>
        <v>0</v>
      </c>
      <c r="AJ963" s="110">
        <f>COUNTIF(AI$4:AI963,"&gt;0")</f>
        <v>156</v>
      </c>
      <c r="AK963" s="110">
        <v>1</v>
      </c>
      <c r="AL963" s="110">
        <v>191</v>
      </c>
      <c r="AM963" s="172" t="str">
        <f>IF(OR(Table1[[#This Row],[Line total ordered for now]]&gt;0,Table1[[#This Row],[Line total ordered for season]]&gt;0),1,"")</f>
        <v/>
      </c>
      <c r="AN963" s="173">
        <f>COUNTIF(AM$4:AM963,"&gt;0")</f>
        <v>0</v>
      </c>
      <c r="AO963" s="173">
        <f>Table1[[#This Row],[ORDER QUANTITY
to be collected BEFORE 31.3.22]]</f>
        <v>0</v>
      </c>
      <c r="AP963" s="174">
        <f t="shared" si="152"/>
        <v>0</v>
      </c>
      <c r="AQ963" s="174">
        <f>IFERROR(INDEX(Retail!H:H,MATCH($D963,Retail!$D:$D,0)),0)</f>
        <v>0</v>
      </c>
      <c r="AR963" s="174">
        <f>IFERROR(INDEX(Retail!J:J,MATCH($D963,Retail!$D:$D,0)),0)</f>
        <v>0</v>
      </c>
      <c r="AS963" s="174">
        <f>IFERROR(INDEX('NEW2022'!H:H,MATCH($D963,'NEW2022'!D:D,0)),0)</f>
        <v>0</v>
      </c>
      <c r="AT963" s="174">
        <f>IFERROR(INDEX('NEW2022'!J:J,MATCH($D963,'NEW2022'!D:D,0)),0)</f>
        <v>0</v>
      </c>
      <c r="AU963" s="174">
        <f>IFERROR(INDEX('Quiet Items'!H:H,MATCH($D963,'Quiet Items'!D:D,0)),0)</f>
        <v>0</v>
      </c>
      <c r="AV963" s="174">
        <f>IFERROR(INDEX('Quiet Items'!J:J,MATCH($D963,'Quiet Items'!D:D,0)),0)</f>
        <v>0</v>
      </c>
      <c r="AW963" s="174">
        <f>IFERROR(INDEX('1.4G'!H:H,MATCH($D963,'1.4G'!D:D,0)),0)</f>
        <v>0</v>
      </c>
      <c r="AX963" s="174">
        <f>IFERROR(INDEX('1.4G'!J:J,MATCH($D963,'1.4G'!D:D,0)),0)</f>
        <v>0</v>
      </c>
      <c r="AY963" s="174">
        <f t="shared" si="156"/>
        <v>0</v>
      </c>
      <c r="AZ963" s="174">
        <f t="shared" si="157"/>
        <v>0</v>
      </c>
      <c r="BA963" s="175">
        <f>IFERROR(Table1[[#This Row],[Line total ordered for now]]*Table1[[#This Row],[GUARANTEED PRICE
for STOCK orders collected before 31.3.22]],0)</f>
        <v>0</v>
      </c>
      <c r="BB963" s="175">
        <f t="shared" si="154"/>
        <v>0</v>
      </c>
      <c r="BC963" s="176">
        <f>(AZ963+Table1[[#This Row],[Line total ordered for now]])*Z963</f>
        <v>0</v>
      </c>
      <c r="BD963" s="200">
        <v>62.298699105305595</v>
      </c>
      <c r="BE963" s="65"/>
      <c r="BF963" s="65"/>
      <c r="BG963" s="65"/>
      <c r="BH963" s="65"/>
      <c r="BI963" s="65"/>
      <c r="BJ963" s="65"/>
      <c r="BK963" s="65"/>
      <c r="BL963" s="55"/>
      <c r="BM963"/>
      <c r="BN963"/>
      <c r="BO963"/>
      <c r="BP963"/>
      <c r="BQ963"/>
      <c r="BR963"/>
      <c r="BS963"/>
      <c r="BT963"/>
    </row>
    <row r="964" spans="1:72" ht="15.75">
      <c r="A964" s="202">
        <v>960</v>
      </c>
      <c r="B964" s="68" t="s">
        <v>6378</v>
      </c>
      <c r="C964" s="149" t="s">
        <v>158</v>
      </c>
      <c r="D964" s="149" t="s">
        <v>1093</v>
      </c>
      <c r="E964" s="149" t="s">
        <v>5211</v>
      </c>
      <c r="F964" s="158" t="str">
        <f t="shared" si="155"/>
        <v>Video</v>
      </c>
      <c r="G964" s="187">
        <v>27</v>
      </c>
      <c r="H964" s="150"/>
      <c r="I964" s="184">
        <v>64.05</v>
      </c>
      <c r="J964" s="150"/>
      <c r="K964" s="151">
        <v>72.997125986131252</v>
      </c>
      <c r="L964" s="152">
        <v>66.427384647379441</v>
      </c>
      <c r="M964" s="152">
        <v>72.997125986131252</v>
      </c>
      <c r="N964" s="153" t="s">
        <v>150</v>
      </c>
      <c r="O964" s="154">
        <v>1</v>
      </c>
      <c r="P964" s="153">
        <v>15</v>
      </c>
      <c r="Q964" s="153" t="s">
        <v>146</v>
      </c>
      <c r="R964" s="155">
        <v>8.5</v>
      </c>
      <c r="S964" s="155">
        <v>1.76</v>
      </c>
      <c r="T964" s="155">
        <v>0.3</v>
      </c>
      <c r="U964" s="154" t="s">
        <v>95</v>
      </c>
      <c r="V964" s="153" t="s">
        <v>88</v>
      </c>
      <c r="W964" s="153" t="s">
        <v>627</v>
      </c>
      <c r="X964" s="151" t="s">
        <v>6378</v>
      </c>
      <c r="Y964" s="151" t="s">
        <v>6378</v>
      </c>
      <c r="Z964" s="156">
        <v>3.9199999999999999E-2</v>
      </c>
      <c r="AA964" s="153" t="s">
        <v>1094</v>
      </c>
      <c r="AB964" s="153" t="s">
        <v>5212</v>
      </c>
      <c r="AC964" s="153" t="s">
        <v>2412</v>
      </c>
      <c r="AD964" s="157" t="s">
        <v>1095</v>
      </c>
      <c r="AE964" s="110">
        <v>1</v>
      </c>
      <c r="AF964" s="110">
        <v>157</v>
      </c>
      <c r="AG964" s="112">
        <f t="shared" si="153"/>
        <v>0</v>
      </c>
      <c r="AH964" s="110">
        <f>SUM(AG$4:AG964)</f>
        <v>31</v>
      </c>
      <c r="AI964" s="112">
        <f t="shared" ref="AI964:AI1027" si="158">IF(RIGHT(E964,6)="retail",1,0)</f>
        <v>0</v>
      </c>
      <c r="AJ964" s="110">
        <f>COUNTIF(AI$4:AI964,"&gt;0")</f>
        <v>156</v>
      </c>
      <c r="AK964" s="110">
        <v>1</v>
      </c>
      <c r="AL964" s="110">
        <v>192</v>
      </c>
      <c r="AM964" s="172" t="str">
        <f>IF(OR(Table1[[#This Row],[Line total ordered for now]]&gt;0,Table1[[#This Row],[Line total ordered for season]]&gt;0),1,"")</f>
        <v/>
      </c>
      <c r="AN964" s="173">
        <f>COUNTIF(AM$4:AM964,"&gt;0")</f>
        <v>0</v>
      </c>
      <c r="AO964" s="173">
        <f>Table1[[#This Row],[ORDER QUANTITY
to be collected BEFORE 31.3.22]]</f>
        <v>0</v>
      </c>
      <c r="AP964" s="174">
        <f t="shared" ref="AP964:AP1027" si="159">J964</f>
        <v>0</v>
      </c>
      <c r="AQ964" s="174">
        <f>IFERROR(INDEX(Retail!H:H,MATCH($D964,Retail!$D:$D,0)),0)</f>
        <v>0</v>
      </c>
      <c r="AR964" s="174">
        <f>IFERROR(INDEX(Retail!J:J,MATCH($D964,Retail!$D:$D,0)),0)</f>
        <v>0</v>
      </c>
      <c r="AS964" s="174">
        <f>IFERROR(INDEX('NEW2022'!H:H,MATCH($D964,'NEW2022'!D:D,0)),0)</f>
        <v>0</v>
      </c>
      <c r="AT964" s="174">
        <f>IFERROR(INDEX('NEW2022'!J:J,MATCH($D964,'NEW2022'!D:D,0)),0)</f>
        <v>0</v>
      </c>
      <c r="AU964" s="174">
        <f>IFERROR(INDEX('Quiet Items'!H:H,MATCH($D964,'Quiet Items'!D:D,0)),0)</f>
        <v>0</v>
      </c>
      <c r="AV964" s="174">
        <f>IFERROR(INDEX('Quiet Items'!J:J,MATCH($D964,'Quiet Items'!D:D,0)),0)</f>
        <v>0</v>
      </c>
      <c r="AW964" s="174">
        <f>IFERROR(INDEX('1.4G'!H:H,MATCH($D964,'1.4G'!D:D,0)),0)</f>
        <v>0</v>
      </c>
      <c r="AX964" s="174">
        <f>IFERROR(INDEX('1.4G'!J:J,MATCH($D964,'1.4G'!D:D,0)),0)</f>
        <v>0</v>
      </c>
      <c r="AY964" s="174">
        <f t="shared" si="156"/>
        <v>0</v>
      </c>
      <c r="AZ964" s="174">
        <f t="shared" si="157"/>
        <v>0</v>
      </c>
      <c r="BA964" s="175">
        <f>IFERROR(Table1[[#This Row],[Line total ordered for now]]*Table1[[#This Row],[GUARANTEED PRICE
for STOCK orders collected before 31.3.22]],0)</f>
        <v>0</v>
      </c>
      <c r="BB964" s="175">
        <f t="shared" si="154"/>
        <v>0</v>
      </c>
      <c r="BC964" s="176">
        <f>(AZ964+Table1[[#This Row],[Line total ordered for now]])*Z964</f>
        <v>0</v>
      </c>
      <c r="BD964" s="200">
        <v>62.047557088211562</v>
      </c>
      <c r="BE964" s="65"/>
      <c r="BF964" s="65"/>
      <c r="BG964" s="65"/>
      <c r="BH964" s="65"/>
      <c r="BI964" s="65"/>
      <c r="BJ964" s="65"/>
      <c r="BK964" s="65"/>
      <c r="BL964" s="55"/>
      <c r="BM964"/>
      <c r="BN964"/>
      <c r="BO964"/>
      <c r="BP964"/>
      <c r="BQ964"/>
      <c r="BR964"/>
      <c r="BS964"/>
      <c r="BT964"/>
    </row>
    <row r="965" spans="1:72" ht="15.75">
      <c r="A965" s="202">
        <v>961</v>
      </c>
      <c r="B965" s="68" t="s">
        <v>6378</v>
      </c>
      <c r="C965" s="149" t="s">
        <v>158</v>
      </c>
      <c r="D965" s="149" t="s">
        <v>909</v>
      </c>
      <c r="E965" s="149" t="s">
        <v>5206</v>
      </c>
      <c r="F965" s="158" t="str">
        <f t="shared" si="155"/>
        <v>Video</v>
      </c>
      <c r="G965" s="187">
        <v>13</v>
      </c>
      <c r="H965" s="150"/>
      <c r="I965" s="184">
        <v>62.43</v>
      </c>
      <c r="J965" s="150"/>
      <c r="K965" s="151">
        <v>73.350000000000009</v>
      </c>
      <c r="L965" s="152">
        <v>66.748500000000007</v>
      </c>
      <c r="M965" s="152">
        <v>73.350000000000009</v>
      </c>
      <c r="N965" s="153" t="s">
        <v>150</v>
      </c>
      <c r="O965" s="154">
        <v>1</v>
      </c>
      <c r="P965" s="153">
        <v>10</v>
      </c>
      <c r="Q965" s="153" t="s">
        <v>146</v>
      </c>
      <c r="R965" s="155">
        <v>8.1</v>
      </c>
      <c r="S965" s="155">
        <v>2.1</v>
      </c>
      <c r="T965" s="155">
        <v>0.3</v>
      </c>
      <c r="U965" s="154" t="s">
        <v>95</v>
      </c>
      <c r="V965" s="153" t="s">
        <v>88</v>
      </c>
      <c r="W965" s="153" t="s">
        <v>627</v>
      </c>
      <c r="X965" s="151" t="s">
        <v>6378</v>
      </c>
      <c r="Y965" s="151" t="s">
        <v>6378</v>
      </c>
      <c r="Z965" s="156">
        <v>3.9199999999999999E-2</v>
      </c>
      <c r="AA965" s="153" t="s">
        <v>910</v>
      </c>
      <c r="AB965" s="153" t="s">
        <v>5207</v>
      </c>
      <c r="AC965" s="153" t="s">
        <v>141</v>
      </c>
      <c r="AD965" s="157" t="s">
        <v>911</v>
      </c>
      <c r="AE965" s="110">
        <v>1</v>
      </c>
      <c r="AF965" s="110">
        <v>158</v>
      </c>
      <c r="AG965" s="112">
        <f t="shared" ref="AG965:AG1028" si="160">IF(OR(B965="NEW2021",B965="NEW2022"),1,0)</f>
        <v>0</v>
      </c>
      <c r="AH965" s="110">
        <f>SUM(AG$4:AG965)</f>
        <v>31</v>
      </c>
      <c r="AI965" s="112">
        <f t="shared" si="158"/>
        <v>0</v>
      </c>
      <c r="AJ965" s="110">
        <f>COUNTIF(AI$4:AI965,"&gt;0")</f>
        <v>156</v>
      </c>
      <c r="AK965" s="110">
        <v>1</v>
      </c>
      <c r="AL965" s="110">
        <v>193</v>
      </c>
      <c r="AM965" s="172" t="str">
        <f>IF(OR(Table1[[#This Row],[Line total ordered for now]]&gt;0,Table1[[#This Row],[Line total ordered for season]]&gt;0),1,"")</f>
        <v/>
      </c>
      <c r="AN965" s="173">
        <f>COUNTIF(AM$4:AM965,"&gt;0")</f>
        <v>0</v>
      </c>
      <c r="AO965" s="173">
        <f>Table1[[#This Row],[ORDER QUANTITY
to be collected BEFORE 31.3.22]]</f>
        <v>0</v>
      </c>
      <c r="AP965" s="174">
        <f t="shared" si="159"/>
        <v>0</v>
      </c>
      <c r="AQ965" s="174">
        <f>IFERROR(INDEX(Retail!H:H,MATCH($D965,Retail!$D:$D,0)),0)</f>
        <v>0</v>
      </c>
      <c r="AR965" s="174">
        <f>IFERROR(INDEX(Retail!J:J,MATCH($D965,Retail!$D:$D,0)),0)</f>
        <v>0</v>
      </c>
      <c r="AS965" s="174">
        <f>IFERROR(INDEX('NEW2022'!H:H,MATCH($D965,'NEW2022'!D:D,0)),0)</f>
        <v>0</v>
      </c>
      <c r="AT965" s="174">
        <f>IFERROR(INDEX('NEW2022'!J:J,MATCH($D965,'NEW2022'!D:D,0)),0)</f>
        <v>0</v>
      </c>
      <c r="AU965" s="174">
        <f>IFERROR(INDEX('Quiet Items'!H:H,MATCH($D965,'Quiet Items'!D:D,0)),0)</f>
        <v>0</v>
      </c>
      <c r="AV965" s="174">
        <f>IFERROR(INDEX('Quiet Items'!J:J,MATCH($D965,'Quiet Items'!D:D,0)),0)</f>
        <v>0</v>
      </c>
      <c r="AW965" s="174">
        <f>IFERROR(INDEX('1.4G'!H:H,MATCH($D965,'1.4G'!D:D,0)),0)</f>
        <v>0</v>
      </c>
      <c r="AX965" s="174">
        <f>IFERROR(INDEX('1.4G'!J:J,MATCH($D965,'1.4G'!D:D,0)),0)</f>
        <v>0</v>
      </c>
      <c r="AY965" s="174">
        <f t="shared" si="156"/>
        <v>0</v>
      </c>
      <c r="AZ965" s="174">
        <f t="shared" si="157"/>
        <v>0</v>
      </c>
      <c r="BA965" s="175">
        <f>IFERROR(Table1[[#This Row],[Line total ordered for now]]*Table1[[#This Row],[GUARANTEED PRICE
for STOCK orders collected before 31.3.22]],0)</f>
        <v>0</v>
      </c>
      <c r="BB965" s="175">
        <f t="shared" ref="BB965:BB1028" si="161">AZ965*L965</f>
        <v>0</v>
      </c>
      <c r="BC965" s="176">
        <f>(AZ965+Table1[[#This Row],[Line total ordered for now]])*Z965</f>
        <v>0</v>
      </c>
      <c r="BD965" s="200">
        <v>62.347500000000004</v>
      </c>
      <c r="BE965" s="65"/>
      <c r="BF965" s="65"/>
      <c r="BG965" s="65"/>
      <c r="BH965" s="65"/>
      <c r="BI965" s="65"/>
      <c r="BJ965" s="65"/>
      <c r="BK965" s="65"/>
      <c r="BL965" s="55"/>
      <c r="BM965"/>
      <c r="BN965"/>
      <c r="BO965"/>
      <c r="BP965"/>
      <c r="BQ965"/>
      <c r="BR965"/>
      <c r="BS965"/>
      <c r="BT965"/>
    </row>
    <row r="966" spans="1:72" ht="15.75">
      <c r="A966" s="202">
        <v>962</v>
      </c>
      <c r="B966" s="68" t="s">
        <v>6377</v>
      </c>
      <c r="C966" s="149" t="s">
        <v>158</v>
      </c>
      <c r="D966" s="149" t="s">
        <v>6251</v>
      </c>
      <c r="E966" s="149" t="s">
        <v>6252</v>
      </c>
      <c r="F966" s="158" t="str">
        <f t="shared" si="155"/>
        <v>Video</v>
      </c>
      <c r="G966" s="187">
        <v>0</v>
      </c>
      <c r="H966" s="150"/>
      <c r="I966" s="184">
        <v>52.05</v>
      </c>
      <c r="J966" s="150"/>
      <c r="K966" s="151">
        <v>52.05</v>
      </c>
      <c r="L966" s="152">
        <v>47.365499999999997</v>
      </c>
      <c r="M966" s="152">
        <v>52.05</v>
      </c>
      <c r="N966" s="153" t="s">
        <v>150</v>
      </c>
      <c r="O966" s="154">
        <v>1</v>
      </c>
      <c r="P966" s="153">
        <v>12</v>
      </c>
      <c r="Q966" s="153">
        <v>0</v>
      </c>
      <c r="R966" s="155">
        <v>0</v>
      </c>
      <c r="S966" s="155">
        <v>0</v>
      </c>
      <c r="T966" s="155">
        <v>0</v>
      </c>
      <c r="U966" s="154" t="s">
        <v>6378</v>
      </c>
      <c r="V966" s="153">
        <v>0</v>
      </c>
      <c r="W966" s="153">
        <v>0</v>
      </c>
      <c r="X966" s="151" t="s">
        <v>6378</v>
      </c>
      <c r="Y966" s="151" t="s">
        <v>6378</v>
      </c>
      <c r="Z966" s="156">
        <v>2.5000000000000001E-2</v>
      </c>
      <c r="AA966" s="153">
        <v>0</v>
      </c>
      <c r="AB966" s="153">
        <v>0</v>
      </c>
      <c r="AC966" s="153">
        <v>0</v>
      </c>
      <c r="AD966" s="157" t="s">
        <v>6253</v>
      </c>
      <c r="AE966" s="110">
        <v>0</v>
      </c>
      <c r="AF966" s="110">
        <v>158</v>
      </c>
      <c r="AG966" s="112">
        <f t="shared" si="160"/>
        <v>1</v>
      </c>
      <c r="AH966" s="110">
        <f>SUM(AG$4:AG966)</f>
        <v>32</v>
      </c>
      <c r="AI966" s="112">
        <f t="shared" si="158"/>
        <v>0</v>
      </c>
      <c r="AJ966" s="110">
        <f>COUNTIF(AI$4:AI966,"&gt;0")</f>
        <v>156</v>
      </c>
      <c r="AK966" s="110">
        <v>0</v>
      </c>
      <c r="AL966" s="110">
        <v>193</v>
      </c>
      <c r="AM966" s="172" t="str">
        <f>IF(OR(Table1[[#This Row],[Line total ordered for now]]&gt;0,Table1[[#This Row],[Line total ordered for season]]&gt;0),1,"")</f>
        <v/>
      </c>
      <c r="AN966" s="173">
        <f>COUNTIF(AM$4:AM966,"&gt;0")</f>
        <v>0</v>
      </c>
      <c r="AO966" s="173">
        <f>Table1[[#This Row],[ORDER QUANTITY
to be collected BEFORE 31.3.22]]</f>
        <v>0</v>
      </c>
      <c r="AP966" s="174">
        <f t="shared" si="159"/>
        <v>0</v>
      </c>
      <c r="AQ966" s="174">
        <f>IFERROR(INDEX(Retail!H:H,MATCH($D966,Retail!$D:$D,0)),0)</f>
        <v>0</v>
      </c>
      <c r="AR966" s="174">
        <f>IFERROR(INDEX(Retail!J:J,MATCH($D966,Retail!$D:$D,0)),0)</f>
        <v>0</v>
      </c>
      <c r="AS966" s="174">
        <f>IFERROR(INDEX('NEW2022'!H:H,MATCH($D966,'NEW2022'!D:D,0)),0)</f>
        <v>0</v>
      </c>
      <c r="AT966" s="174">
        <f>IFERROR(INDEX('NEW2022'!J:J,MATCH($D966,'NEW2022'!D:D,0)),0)</f>
        <v>0</v>
      </c>
      <c r="AU966" s="174">
        <f>IFERROR(INDEX('Quiet Items'!H:H,MATCH($D966,'Quiet Items'!D:D,0)),0)</f>
        <v>0</v>
      </c>
      <c r="AV966" s="174">
        <f>IFERROR(INDEX('Quiet Items'!J:J,MATCH($D966,'Quiet Items'!D:D,0)),0)</f>
        <v>0</v>
      </c>
      <c r="AW966" s="174">
        <f>IFERROR(INDEX('1.4G'!H:H,MATCH($D966,'1.4G'!D:D,0)),0)</f>
        <v>0</v>
      </c>
      <c r="AX966" s="174">
        <f>IFERROR(INDEX('1.4G'!J:J,MATCH($D966,'1.4G'!D:D,0)),0)</f>
        <v>0</v>
      </c>
      <c r="AY966" s="174">
        <f t="shared" si="156"/>
        <v>0</v>
      </c>
      <c r="AZ966" s="174">
        <f t="shared" si="157"/>
        <v>0</v>
      </c>
      <c r="BA966" s="175">
        <f>IFERROR(Table1[[#This Row],[Line total ordered for now]]*Table1[[#This Row],[GUARANTEED PRICE
for STOCK orders collected before 31.3.22]],0)</f>
        <v>0</v>
      </c>
      <c r="BB966" s="175">
        <f t="shared" si="161"/>
        <v>0</v>
      </c>
      <c r="BC966" s="176">
        <f>(AZ966+Table1[[#This Row],[Line total ordered for now]])*Z966</f>
        <v>0</v>
      </c>
      <c r="BD966" s="200">
        <v>44.2425</v>
      </c>
      <c r="BE966" s="65"/>
      <c r="BF966" s="65"/>
      <c r="BG966" s="65"/>
      <c r="BH966" s="65"/>
      <c r="BI966" s="65"/>
      <c r="BJ966" s="65"/>
      <c r="BK966" s="65"/>
      <c r="BL966" s="55"/>
      <c r="BM966"/>
      <c r="BN966"/>
      <c r="BO966"/>
      <c r="BP966"/>
      <c r="BQ966"/>
      <c r="BR966"/>
      <c r="BS966"/>
      <c r="BT966"/>
    </row>
    <row r="967" spans="1:72" ht="15.75">
      <c r="A967" s="202">
        <v>963</v>
      </c>
      <c r="B967" s="68" t="s">
        <v>6378</v>
      </c>
      <c r="C967" s="149" t="s">
        <v>158</v>
      </c>
      <c r="D967" s="149" t="s">
        <v>3708</v>
      </c>
      <c r="E967" s="149" t="s">
        <v>5945</v>
      </c>
      <c r="F967" s="158" t="str">
        <f t="shared" si="155"/>
        <v>Video</v>
      </c>
      <c r="G967" s="187">
        <v>0</v>
      </c>
      <c r="H967" s="150"/>
      <c r="I967" s="184">
        <v>56.33</v>
      </c>
      <c r="J967" s="150"/>
      <c r="K967" s="151">
        <v>63.460916695904643</v>
      </c>
      <c r="L967" s="152">
        <v>57.749434193273224</v>
      </c>
      <c r="M967" s="152">
        <v>63.460916695904643</v>
      </c>
      <c r="N967" s="153" t="s">
        <v>150</v>
      </c>
      <c r="O967" s="154">
        <v>1</v>
      </c>
      <c r="P967" s="153">
        <v>10</v>
      </c>
      <c r="Q967" s="153" t="s">
        <v>146</v>
      </c>
      <c r="R967" s="155">
        <v>11</v>
      </c>
      <c r="S967" s="155">
        <v>1.6</v>
      </c>
      <c r="T967" s="155">
        <v>0.3</v>
      </c>
      <c r="U967" s="154" t="s">
        <v>95</v>
      </c>
      <c r="V967" s="153" t="s">
        <v>88</v>
      </c>
      <c r="W967" s="153" t="s">
        <v>627</v>
      </c>
      <c r="X967" s="151" t="s">
        <v>6378</v>
      </c>
      <c r="Y967" s="151" t="s">
        <v>6378</v>
      </c>
      <c r="Z967" s="156">
        <v>4.3200000000000002E-2</v>
      </c>
      <c r="AA967" s="153" t="s">
        <v>861</v>
      </c>
      <c r="AB967" s="153" t="s">
        <v>5946</v>
      </c>
      <c r="AC967" s="153" t="s">
        <v>2412</v>
      </c>
      <c r="AD967" s="157" t="s">
        <v>3709</v>
      </c>
      <c r="AE967" s="110">
        <v>1</v>
      </c>
      <c r="AF967" s="110">
        <v>159</v>
      </c>
      <c r="AG967" s="112">
        <f t="shared" si="160"/>
        <v>0</v>
      </c>
      <c r="AH967" s="110">
        <f>SUM(AG$4:AG967)</f>
        <v>32</v>
      </c>
      <c r="AI967" s="112">
        <f t="shared" si="158"/>
        <v>0</v>
      </c>
      <c r="AJ967" s="110">
        <f>COUNTIF(AI$4:AI967,"&gt;0")</f>
        <v>156</v>
      </c>
      <c r="AK967" s="110">
        <v>1</v>
      </c>
      <c r="AL967" s="110">
        <v>194</v>
      </c>
      <c r="AM967" s="172" t="str">
        <f>IF(OR(Table1[[#This Row],[Line total ordered for now]]&gt;0,Table1[[#This Row],[Line total ordered for season]]&gt;0),1,"")</f>
        <v/>
      </c>
      <c r="AN967" s="173">
        <f>COUNTIF(AM$4:AM967,"&gt;0")</f>
        <v>0</v>
      </c>
      <c r="AO967" s="173">
        <f>Table1[[#This Row],[ORDER QUANTITY
to be collected BEFORE 31.3.22]]</f>
        <v>0</v>
      </c>
      <c r="AP967" s="174">
        <f t="shared" si="159"/>
        <v>0</v>
      </c>
      <c r="AQ967" s="174">
        <f>IFERROR(INDEX(Retail!H:H,MATCH($D967,Retail!$D:$D,0)),0)</f>
        <v>0</v>
      </c>
      <c r="AR967" s="174">
        <f>IFERROR(INDEX(Retail!J:J,MATCH($D967,Retail!$D:$D,0)),0)</f>
        <v>0</v>
      </c>
      <c r="AS967" s="174">
        <f>IFERROR(INDEX('NEW2022'!H:H,MATCH($D967,'NEW2022'!D:D,0)),0)</f>
        <v>0</v>
      </c>
      <c r="AT967" s="174">
        <f>IFERROR(INDEX('NEW2022'!J:J,MATCH($D967,'NEW2022'!D:D,0)),0)</f>
        <v>0</v>
      </c>
      <c r="AU967" s="174">
        <f>IFERROR(INDEX('Quiet Items'!H:H,MATCH($D967,'Quiet Items'!D:D,0)),0)</f>
        <v>0</v>
      </c>
      <c r="AV967" s="174">
        <f>IFERROR(INDEX('Quiet Items'!J:J,MATCH($D967,'Quiet Items'!D:D,0)),0)</f>
        <v>0</v>
      </c>
      <c r="AW967" s="174">
        <f>IFERROR(INDEX('1.4G'!H:H,MATCH($D967,'1.4G'!D:D,0)),0)</f>
        <v>0</v>
      </c>
      <c r="AX967" s="174">
        <f>IFERROR(INDEX('1.4G'!J:J,MATCH($D967,'1.4G'!D:D,0)),0)</f>
        <v>0</v>
      </c>
      <c r="AY967" s="174">
        <f t="shared" si="156"/>
        <v>0</v>
      </c>
      <c r="AZ967" s="174">
        <f t="shared" si="157"/>
        <v>0</v>
      </c>
      <c r="BA967" s="175">
        <f>IFERROR(Table1[[#This Row],[Line total ordered for now]]*Table1[[#This Row],[GUARANTEED PRICE
for STOCK orders collected before 31.3.22]],0)</f>
        <v>0</v>
      </c>
      <c r="BB967" s="175">
        <f t="shared" si="161"/>
        <v>0</v>
      </c>
      <c r="BC967" s="176">
        <f>(AZ967+Table1[[#This Row],[Line total ordered for now]])*Z967</f>
        <v>0</v>
      </c>
      <c r="BD967" s="200">
        <v>53.941779191518947</v>
      </c>
      <c r="BE967" s="65"/>
      <c r="BF967" s="65"/>
      <c r="BG967" s="65"/>
      <c r="BH967" s="65"/>
      <c r="BI967" s="65"/>
      <c r="BJ967" s="65"/>
      <c r="BK967" s="65"/>
      <c r="BL967" s="55"/>
      <c r="BM967"/>
      <c r="BN967"/>
      <c r="BO967"/>
      <c r="BP967"/>
      <c r="BQ967"/>
      <c r="BR967"/>
      <c r="BS967"/>
      <c r="BT967"/>
    </row>
    <row r="968" spans="1:72" ht="15.75">
      <c r="A968" s="202">
        <v>964</v>
      </c>
      <c r="B968" s="68" t="s">
        <v>6378</v>
      </c>
      <c r="C968" s="149" t="s">
        <v>158</v>
      </c>
      <c r="D968" s="149" t="s">
        <v>4539</v>
      </c>
      <c r="E968" s="149" t="s">
        <v>4540</v>
      </c>
      <c r="F968" s="158" t="str">
        <f t="shared" si="155"/>
        <v>Video</v>
      </c>
      <c r="G968" s="187">
        <v>0</v>
      </c>
      <c r="H968" s="150"/>
      <c r="I968" s="184">
        <v>109.41</v>
      </c>
      <c r="J968" s="150"/>
      <c r="K968" s="151">
        <v>122.61119605586453</v>
      </c>
      <c r="L968" s="152">
        <v>111.57618841083672</v>
      </c>
      <c r="M968" s="152">
        <v>122.61119605586453</v>
      </c>
      <c r="N968" s="153" t="s">
        <v>150</v>
      </c>
      <c r="O968" s="154">
        <v>1</v>
      </c>
      <c r="P968" s="153">
        <v>120</v>
      </c>
      <c r="Q968" s="153" t="s">
        <v>146</v>
      </c>
      <c r="R968" s="155">
        <v>26</v>
      </c>
      <c r="S968" s="155">
        <v>3.33</v>
      </c>
      <c r="T968" s="155">
        <v>0.3</v>
      </c>
      <c r="U968" s="154" t="s">
        <v>95</v>
      </c>
      <c r="V968" s="153" t="s">
        <v>88</v>
      </c>
      <c r="W968" s="153" t="s">
        <v>627</v>
      </c>
      <c r="X968" s="151" t="s">
        <v>6378</v>
      </c>
      <c r="Y968" s="151" t="s">
        <v>6378</v>
      </c>
      <c r="Z968" s="156">
        <v>7.6700000000000004E-2</v>
      </c>
      <c r="AA968" s="153" t="s">
        <v>793</v>
      </c>
      <c r="AB968" s="153" t="s">
        <v>5116</v>
      </c>
      <c r="AC968" s="153" t="s">
        <v>149</v>
      </c>
      <c r="AD968" s="157" t="s">
        <v>4541</v>
      </c>
      <c r="AE968" s="110">
        <v>1</v>
      </c>
      <c r="AF968" s="110">
        <v>160</v>
      </c>
      <c r="AG968" s="112">
        <f t="shared" si="160"/>
        <v>0</v>
      </c>
      <c r="AH968" s="110">
        <f>SUM(AG$4:AG968)</f>
        <v>32</v>
      </c>
      <c r="AI968" s="112">
        <f t="shared" si="158"/>
        <v>0</v>
      </c>
      <c r="AJ968" s="110">
        <f>COUNTIF(AI$4:AI968,"&gt;0")</f>
        <v>156</v>
      </c>
      <c r="AK968" s="110">
        <v>1</v>
      </c>
      <c r="AL968" s="110">
        <v>195</v>
      </c>
      <c r="AM968" s="172" t="str">
        <f>IF(OR(Table1[[#This Row],[Line total ordered for now]]&gt;0,Table1[[#This Row],[Line total ordered for season]]&gt;0),1,"")</f>
        <v/>
      </c>
      <c r="AN968" s="173">
        <f>COUNTIF(AM$4:AM968,"&gt;0")</f>
        <v>0</v>
      </c>
      <c r="AO968" s="173">
        <f>Table1[[#This Row],[ORDER QUANTITY
to be collected BEFORE 31.3.22]]</f>
        <v>0</v>
      </c>
      <c r="AP968" s="174">
        <f t="shared" si="159"/>
        <v>0</v>
      </c>
      <c r="AQ968" s="174">
        <f>IFERROR(INDEX(Retail!H:H,MATCH($D968,Retail!$D:$D,0)),0)</f>
        <v>0</v>
      </c>
      <c r="AR968" s="174">
        <f>IFERROR(INDEX(Retail!J:J,MATCH($D968,Retail!$D:$D,0)),0)</f>
        <v>0</v>
      </c>
      <c r="AS968" s="174">
        <f>IFERROR(INDEX('NEW2022'!H:H,MATCH($D968,'NEW2022'!D:D,0)),0)</f>
        <v>0</v>
      </c>
      <c r="AT968" s="174">
        <f>IFERROR(INDEX('NEW2022'!J:J,MATCH($D968,'NEW2022'!D:D,0)),0)</f>
        <v>0</v>
      </c>
      <c r="AU968" s="174">
        <f>IFERROR(INDEX('Quiet Items'!H:H,MATCH($D968,'Quiet Items'!D:D,0)),0)</f>
        <v>0</v>
      </c>
      <c r="AV968" s="174">
        <f>IFERROR(INDEX('Quiet Items'!J:J,MATCH($D968,'Quiet Items'!D:D,0)),0)</f>
        <v>0</v>
      </c>
      <c r="AW968" s="174">
        <f>IFERROR(INDEX('1.4G'!H:H,MATCH($D968,'1.4G'!D:D,0)),0)</f>
        <v>0</v>
      </c>
      <c r="AX968" s="174">
        <f>IFERROR(INDEX('1.4G'!J:J,MATCH($D968,'1.4G'!D:D,0)),0)</f>
        <v>0</v>
      </c>
      <c r="AY968" s="174">
        <f t="shared" si="156"/>
        <v>0</v>
      </c>
      <c r="AZ968" s="174">
        <f t="shared" si="157"/>
        <v>0</v>
      </c>
      <c r="BA968" s="175">
        <f>IFERROR(Table1[[#This Row],[Line total ordered for now]]*Table1[[#This Row],[GUARANTEED PRICE
for STOCK orders collected before 31.3.22]],0)</f>
        <v>0</v>
      </c>
      <c r="BB968" s="175">
        <f t="shared" si="161"/>
        <v>0</v>
      </c>
      <c r="BC968" s="176">
        <f>(AZ968+Table1[[#This Row],[Line total ordered for now]])*Z968</f>
        <v>0</v>
      </c>
      <c r="BD968" s="200">
        <v>104.21951664748484</v>
      </c>
      <c r="BE968" s="65"/>
      <c r="BF968" s="65"/>
      <c r="BG968" s="65"/>
      <c r="BH968" s="65"/>
      <c r="BI968" s="65"/>
      <c r="BJ968" s="65"/>
      <c r="BK968" s="65"/>
      <c r="BL968" s="55"/>
      <c r="BM968"/>
      <c r="BN968"/>
      <c r="BO968"/>
      <c r="BP968"/>
      <c r="BQ968"/>
      <c r="BR968"/>
      <c r="BS968"/>
      <c r="BT968"/>
    </row>
    <row r="969" spans="1:72" ht="15.75">
      <c r="A969" s="202">
        <v>965</v>
      </c>
      <c r="B969" s="68" t="s">
        <v>6378</v>
      </c>
      <c r="C969" s="149" t="s">
        <v>158</v>
      </c>
      <c r="D969" s="149" t="s">
        <v>4356</v>
      </c>
      <c r="E969" s="149" t="s">
        <v>4357</v>
      </c>
      <c r="F969" s="158" t="str">
        <f t="shared" si="155"/>
        <v>Video</v>
      </c>
      <c r="G969" s="187">
        <v>9</v>
      </c>
      <c r="H969" s="150"/>
      <c r="I969" s="184">
        <v>87.38</v>
      </c>
      <c r="J969" s="150"/>
      <c r="K969" s="151">
        <v>101.24768319948394</v>
      </c>
      <c r="L969" s="152">
        <v>92.135391711530389</v>
      </c>
      <c r="M969" s="152">
        <v>101.24768319948394</v>
      </c>
      <c r="N969" s="153" t="s">
        <v>150</v>
      </c>
      <c r="O969" s="154">
        <v>1</v>
      </c>
      <c r="P969" s="153">
        <v>28</v>
      </c>
      <c r="Q969" s="153" t="s">
        <v>146</v>
      </c>
      <c r="R969" s="155">
        <v>14</v>
      </c>
      <c r="S969" s="155">
        <v>3.2</v>
      </c>
      <c r="T969" s="155">
        <v>0.3</v>
      </c>
      <c r="U969" s="154" t="s">
        <v>95</v>
      </c>
      <c r="V969" s="153" t="s">
        <v>88</v>
      </c>
      <c r="W969" s="153" t="s">
        <v>627</v>
      </c>
      <c r="X969" s="151" t="s">
        <v>6378</v>
      </c>
      <c r="Y969" s="151" t="s">
        <v>6378</v>
      </c>
      <c r="Z969" s="156">
        <v>5.91E-2</v>
      </c>
      <c r="AA969" s="153" t="s">
        <v>624</v>
      </c>
      <c r="AB969" s="153" t="s">
        <v>5020</v>
      </c>
      <c r="AC969" s="153" t="s">
        <v>164</v>
      </c>
      <c r="AD969" s="157" t="s">
        <v>4358</v>
      </c>
      <c r="AE969" s="110">
        <v>1</v>
      </c>
      <c r="AF969" s="110">
        <v>161</v>
      </c>
      <c r="AG969" s="112">
        <f t="shared" si="160"/>
        <v>0</v>
      </c>
      <c r="AH969" s="110">
        <f>SUM(AG$4:AG969)</f>
        <v>32</v>
      </c>
      <c r="AI969" s="112">
        <f t="shared" si="158"/>
        <v>0</v>
      </c>
      <c r="AJ969" s="110">
        <f>COUNTIF(AI$4:AI969,"&gt;0")</f>
        <v>156</v>
      </c>
      <c r="AK969" s="110">
        <v>1</v>
      </c>
      <c r="AL969" s="110">
        <v>196</v>
      </c>
      <c r="AM969" s="172" t="str">
        <f>IF(OR(Table1[[#This Row],[Line total ordered for now]]&gt;0,Table1[[#This Row],[Line total ordered for season]]&gt;0),1,"")</f>
        <v/>
      </c>
      <c r="AN969" s="173">
        <f>COUNTIF(AM$4:AM969,"&gt;0")</f>
        <v>0</v>
      </c>
      <c r="AO969" s="173">
        <f>Table1[[#This Row],[ORDER QUANTITY
to be collected BEFORE 31.3.22]]</f>
        <v>0</v>
      </c>
      <c r="AP969" s="174">
        <f t="shared" si="159"/>
        <v>0</v>
      </c>
      <c r="AQ969" s="174">
        <f>IFERROR(INDEX(Retail!H:H,MATCH($D969,Retail!$D:$D,0)),0)</f>
        <v>0</v>
      </c>
      <c r="AR969" s="174">
        <f>IFERROR(INDEX(Retail!J:J,MATCH($D969,Retail!$D:$D,0)),0)</f>
        <v>0</v>
      </c>
      <c r="AS969" s="174">
        <f>IFERROR(INDEX('NEW2022'!H:H,MATCH($D969,'NEW2022'!D:D,0)),0)</f>
        <v>0</v>
      </c>
      <c r="AT969" s="174">
        <f>IFERROR(INDEX('NEW2022'!J:J,MATCH($D969,'NEW2022'!D:D,0)),0)</f>
        <v>0</v>
      </c>
      <c r="AU969" s="174">
        <f>IFERROR(INDEX('Quiet Items'!H:H,MATCH($D969,'Quiet Items'!D:D,0)),0)</f>
        <v>0</v>
      </c>
      <c r="AV969" s="174">
        <f>IFERROR(INDEX('Quiet Items'!J:J,MATCH($D969,'Quiet Items'!D:D,0)),0)</f>
        <v>0</v>
      </c>
      <c r="AW969" s="174">
        <f>IFERROR(INDEX('1.4G'!H:H,MATCH($D969,'1.4G'!D:D,0)),0)</f>
        <v>0</v>
      </c>
      <c r="AX969" s="174">
        <f>IFERROR(INDEX('1.4G'!J:J,MATCH($D969,'1.4G'!D:D,0)),0)</f>
        <v>0</v>
      </c>
      <c r="AY969" s="174">
        <f t="shared" si="156"/>
        <v>0</v>
      </c>
      <c r="AZ969" s="174">
        <f t="shared" si="157"/>
        <v>0</v>
      </c>
      <c r="BA969" s="175">
        <f>IFERROR(Table1[[#This Row],[Line total ordered for now]]*Table1[[#This Row],[GUARANTEED PRICE
for STOCK orders collected before 31.3.22]],0)</f>
        <v>0</v>
      </c>
      <c r="BB969" s="175">
        <f t="shared" si="161"/>
        <v>0</v>
      </c>
      <c r="BC969" s="176">
        <f>(AZ969+Table1[[#This Row],[Line total ordered for now]])*Z969</f>
        <v>0</v>
      </c>
      <c r="BD969" s="200">
        <v>86.060530719561356</v>
      </c>
      <c r="BE969" s="65"/>
      <c r="BF969" s="65"/>
      <c r="BG969" s="65"/>
      <c r="BH969" s="65"/>
      <c r="BI969" s="65"/>
      <c r="BJ969" s="65"/>
      <c r="BK969" s="65"/>
      <c r="BL969" s="55"/>
      <c r="BM969"/>
      <c r="BN969"/>
      <c r="BO969"/>
      <c r="BP969"/>
      <c r="BQ969"/>
      <c r="BR969"/>
      <c r="BS969"/>
      <c r="BT969"/>
    </row>
    <row r="970" spans="1:72" ht="15.75">
      <c r="A970" s="202">
        <v>966</v>
      </c>
      <c r="B970" s="68" t="s">
        <v>6378</v>
      </c>
      <c r="C970" s="149" t="s">
        <v>158</v>
      </c>
      <c r="D970" s="149" t="s">
        <v>2281</v>
      </c>
      <c r="E970" s="149" t="s">
        <v>5292</v>
      </c>
      <c r="F970" s="158" t="str">
        <f t="shared" si="155"/>
        <v>Video</v>
      </c>
      <c r="G970" s="187">
        <v>19</v>
      </c>
      <c r="H970" s="150"/>
      <c r="I970" s="184">
        <v>64.95</v>
      </c>
      <c r="J970" s="150"/>
      <c r="K970" s="151">
        <v>79.476574152680755</v>
      </c>
      <c r="L970" s="152">
        <v>72.323682478939489</v>
      </c>
      <c r="M970" s="152">
        <v>79.476574152680755</v>
      </c>
      <c r="N970" s="153" t="s">
        <v>150</v>
      </c>
      <c r="O970" s="154">
        <v>1</v>
      </c>
      <c r="P970" s="153">
        <v>20</v>
      </c>
      <c r="Q970" s="153" t="s">
        <v>146</v>
      </c>
      <c r="R970" s="155">
        <v>11</v>
      </c>
      <c r="S970" s="155">
        <v>2</v>
      </c>
      <c r="T970" s="155">
        <v>0.3</v>
      </c>
      <c r="U970" s="154" t="s">
        <v>95</v>
      </c>
      <c r="V970" s="153" t="s">
        <v>88</v>
      </c>
      <c r="W970" s="153" t="s">
        <v>627</v>
      </c>
      <c r="X970" s="151" t="s">
        <v>6378</v>
      </c>
      <c r="Y970" s="151" t="s">
        <v>6378</v>
      </c>
      <c r="Z970" s="156">
        <v>4.5999999999999999E-2</v>
      </c>
      <c r="AA970" s="153" t="s">
        <v>819</v>
      </c>
      <c r="AB970" s="153" t="s">
        <v>5293</v>
      </c>
      <c r="AC970" s="153" t="s">
        <v>4790</v>
      </c>
      <c r="AD970" s="157" t="s">
        <v>2282</v>
      </c>
      <c r="AE970" s="110">
        <v>1</v>
      </c>
      <c r="AF970" s="110">
        <v>162</v>
      </c>
      <c r="AG970" s="112">
        <f t="shared" si="160"/>
        <v>0</v>
      </c>
      <c r="AH970" s="110">
        <f>SUM(AG$4:AG970)</f>
        <v>32</v>
      </c>
      <c r="AI970" s="112">
        <f t="shared" si="158"/>
        <v>0</v>
      </c>
      <c r="AJ970" s="110">
        <f>COUNTIF(AI$4:AI970,"&gt;0")</f>
        <v>156</v>
      </c>
      <c r="AK970" s="110">
        <v>1</v>
      </c>
      <c r="AL970" s="110">
        <v>197</v>
      </c>
      <c r="AM970" s="172" t="str">
        <f>IF(OR(Table1[[#This Row],[Line total ordered for now]]&gt;0,Table1[[#This Row],[Line total ordered for season]]&gt;0),1,"")</f>
        <v/>
      </c>
      <c r="AN970" s="173">
        <f>COUNTIF(AM$4:AM970,"&gt;0")</f>
        <v>0</v>
      </c>
      <c r="AO970" s="173">
        <f>Table1[[#This Row],[ORDER QUANTITY
to be collected BEFORE 31.3.22]]</f>
        <v>0</v>
      </c>
      <c r="AP970" s="174">
        <f t="shared" si="159"/>
        <v>0</v>
      </c>
      <c r="AQ970" s="174">
        <f>IFERROR(INDEX(Retail!H:H,MATCH($D970,Retail!$D:$D,0)),0)</f>
        <v>0</v>
      </c>
      <c r="AR970" s="174">
        <f>IFERROR(INDEX(Retail!J:J,MATCH($D970,Retail!$D:$D,0)),0)</f>
        <v>0</v>
      </c>
      <c r="AS970" s="174">
        <f>IFERROR(INDEX('NEW2022'!H:H,MATCH($D970,'NEW2022'!D:D,0)),0)</f>
        <v>0</v>
      </c>
      <c r="AT970" s="174">
        <f>IFERROR(INDEX('NEW2022'!J:J,MATCH($D970,'NEW2022'!D:D,0)),0)</f>
        <v>0</v>
      </c>
      <c r="AU970" s="174">
        <f>IFERROR(INDEX('Quiet Items'!H:H,MATCH($D970,'Quiet Items'!D:D,0)),0)</f>
        <v>0</v>
      </c>
      <c r="AV970" s="174">
        <f>IFERROR(INDEX('Quiet Items'!J:J,MATCH($D970,'Quiet Items'!D:D,0)),0)</f>
        <v>0</v>
      </c>
      <c r="AW970" s="174">
        <f>IFERROR(INDEX('1.4G'!H:H,MATCH($D970,'1.4G'!D:D,0)),0)</f>
        <v>0</v>
      </c>
      <c r="AX970" s="174">
        <f>IFERROR(INDEX('1.4G'!J:J,MATCH($D970,'1.4G'!D:D,0)),0)</f>
        <v>0</v>
      </c>
      <c r="AY970" s="174">
        <f t="shared" si="156"/>
        <v>0</v>
      </c>
      <c r="AZ970" s="174">
        <f t="shared" si="157"/>
        <v>0</v>
      </c>
      <c r="BA970" s="175">
        <f>IFERROR(Table1[[#This Row],[Line total ordered for now]]*Table1[[#This Row],[GUARANTEED PRICE
for STOCK orders collected before 31.3.22]],0)</f>
        <v>0</v>
      </c>
      <c r="BB970" s="175">
        <f t="shared" si="161"/>
        <v>0</v>
      </c>
      <c r="BC970" s="176">
        <f>(AZ970+Table1[[#This Row],[Line total ordered for now]])*Z970</f>
        <v>0</v>
      </c>
      <c r="BD970" s="200">
        <v>67.555088029778645</v>
      </c>
      <c r="BE970" s="65"/>
      <c r="BF970" s="65"/>
      <c r="BG970" s="65"/>
      <c r="BH970" s="65"/>
      <c r="BI970" s="65"/>
      <c r="BJ970" s="65"/>
      <c r="BK970" s="65"/>
      <c r="BL970" s="55"/>
      <c r="BM970"/>
      <c r="BN970"/>
      <c r="BO970"/>
      <c r="BP970"/>
      <c r="BQ970"/>
      <c r="BR970"/>
      <c r="BS970"/>
      <c r="BT970"/>
    </row>
    <row r="971" spans="1:72" ht="15.75">
      <c r="A971" s="202">
        <v>967</v>
      </c>
      <c r="B971" s="68" t="s">
        <v>6378</v>
      </c>
      <c r="C971" s="149" t="s">
        <v>158</v>
      </c>
      <c r="D971" s="149" t="s">
        <v>2724</v>
      </c>
      <c r="E971" s="149" t="s">
        <v>2725</v>
      </c>
      <c r="F971" s="158" t="str">
        <f t="shared" si="155"/>
        <v>Video</v>
      </c>
      <c r="G971" s="187">
        <v>26</v>
      </c>
      <c r="H971" s="150"/>
      <c r="I971" s="184">
        <v>60.84</v>
      </c>
      <c r="J971" s="150"/>
      <c r="K971" s="151">
        <v>68.294135817572879</v>
      </c>
      <c r="L971" s="152">
        <v>62.147663593991325</v>
      </c>
      <c r="M971" s="152">
        <v>68.294135817572879</v>
      </c>
      <c r="N971" s="153" t="s">
        <v>150</v>
      </c>
      <c r="O971" s="154">
        <v>1</v>
      </c>
      <c r="P971" s="153">
        <v>7</v>
      </c>
      <c r="Q971" s="153" t="s">
        <v>147</v>
      </c>
      <c r="R971" s="155">
        <v>12</v>
      </c>
      <c r="S971" s="155">
        <v>3.3</v>
      </c>
      <c r="T971" s="155">
        <v>0.3</v>
      </c>
      <c r="U971" s="154" t="s">
        <v>95</v>
      </c>
      <c r="V971" s="153" t="s">
        <v>88</v>
      </c>
      <c r="W971" s="153" t="s">
        <v>627</v>
      </c>
      <c r="X971" s="151" t="s">
        <v>6378</v>
      </c>
      <c r="Y971" s="151" t="s">
        <v>6378</v>
      </c>
      <c r="Z971" s="156">
        <v>4.1717999999999998E-2</v>
      </c>
      <c r="AA971" s="153" t="s">
        <v>861</v>
      </c>
      <c r="AB971" s="153" t="s">
        <v>5048</v>
      </c>
      <c r="AC971" s="153" t="s">
        <v>785</v>
      </c>
      <c r="AD971" s="157" t="s">
        <v>2726</v>
      </c>
      <c r="AE971" s="110">
        <v>0</v>
      </c>
      <c r="AF971" s="110">
        <v>162</v>
      </c>
      <c r="AG971" s="112">
        <f t="shared" si="160"/>
        <v>0</v>
      </c>
      <c r="AH971" s="110">
        <f>SUM(AG$4:AG971)</f>
        <v>32</v>
      </c>
      <c r="AI971" s="112">
        <f t="shared" si="158"/>
        <v>0</v>
      </c>
      <c r="AJ971" s="110">
        <f>COUNTIF(AI$4:AI971,"&gt;0")</f>
        <v>156</v>
      </c>
      <c r="AK971" s="110">
        <v>1</v>
      </c>
      <c r="AL971" s="110">
        <v>198</v>
      </c>
      <c r="AM971" s="172" t="str">
        <f>IF(OR(Table1[[#This Row],[Line total ordered for now]]&gt;0,Table1[[#This Row],[Line total ordered for season]]&gt;0),1,"")</f>
        <v/>
      </c>
      <c r="AN971" s="173">
        <f>COUNTIF(AM$4:AM971,"&gt;0")</f>
        <v>0</v>
      </c>
      <c r="AO971" s="173">
        <f>Table1[[#This Row],[ORDER QUANTITY
to be collected BEFORE 31.3.22]]</f>
        <v>0</v>
      </c>
      <c r="AP971" s="174">
        <f t="shared" si="159"/>
        <v>0</v>
      </c>
      <c r="AQ971" s="174">
        <f>IFERROR(INDEX(Retail!H:H,MATCH($D971,Retail!$D:$D,0)),0)</f>
        <v>0</v>
      </c>
      <c r="AR971" s="174">
        <f>IFERROR(INDEX(Retail!J:J,MATCH($D971,Retail!$D:$D,0)),0)</f>
        <v>0</v>
      </c>
      <c r="AS971" s="174">
        <f>IFERROR(INDEX('NEW2022'!H:H,MATCH($D971,'NEW2022'!D:D,0)),0)</f>
        <v>0</v>
      </c>
      <c r="AT971" s="174">
        <f>IFERROR(INDEX('NEW2022'!J:J,MATCH($D971,'NEW2022'!D:D,0)),0)</f>
        <v>0</v>
      </c>
      <c r="AU971" s="174">
        <f>IFERROR(INDEX('Quiet Items'!H:H,MATCH($D971,'Quiet Items'!D:D,0)),0)</f>
        <v>0</v>
      </c>
      <c r="AV971" s="174">
        <f>IFERROR(INDEX('Quiet Items'!J:J,MATCH($D971,'Quiet Items'!D:D,0)),0)</f>
        <v>0</v>
      </c>
      <c r="AW971" s="174">
        <f>IFERROR(INDEX('1.4G'!H:H,MATCH($D971,'1.4G'!D:D,0)),0)</f>
        <v>0</v>
      </c>
      <c r="AX971" s="174">
        <f>IFERROR(INDEX('1.4G'!J:J,MATCH($D971,'1.4G'!D:D,0)),0)</f>
        <v>0</v>
      </c>
      <c r="AY971" s="174">
        <f t="shared" si="156"/>
        <v>0</v>
      </c>
      <c r="AZ971" s="174">
        <f t="shared" si="157"/>
        <v>0</v>
      </c>
      <c r="BA971" s="175">
        <f>IFERROR(Table1[[#This Row],[Line total ordered for now]]*Table1[[#This Row],[GUARANTEED PRICE
for STOCK orders collected before 31.3.22]],0)</f>
        <v>0</v>
      </c>
      <c r="BB971" s="175">
        <f t="shared" si="161"/>
        <v>0</v>
      </c>
      <c r="BC971" s="176">
        <f>(AZ971+Table1[[#This Row],[Line total ordered for now]])*Z971</f>
        <v>0</v>
      </c>
      <c r="BD971" s="200">
        <v>58.050015444936946</v>
      </c>
      <c r="BE971" s="65"/>
      <c r="BF971" s="65"/>
      <c r="BG971" s="65"/>
      <c r="BH971" s="65"/>
      <c r="BI971" s="65"/>
      <c r="BJ971" s="65"/>
      <c r="BK971" s="65"/>
      <c r="BL971" s="55"/>
      <c r="BM971"/>
      <c r="BN971"/>
      <c r="BO971"/>
      <c r="BP971"/>
      <c r="BQ971"/>
      <c r="BR971"/>
      <c r="BS971"/>
      <c r="BT971"/>
    </row>
    <row r="972" spans="1:72" ht="15.75">
      <c r="A972" s="202">
        <v>968</v>
      </c>
      <c r="B972" s="68" t="s">
        <v>6378</v>
      </c>
      <c r="C972" s="149" t="s">
        <v>158</v>
      </c>
      <c r="D972" s="149" t="s">
        <v>4119</v>
      </c>
      <c r="E972" s="149" t="s">
        <v>5254</v>
      </c>
      <c r="F972" s="158" t="str">
        <f t="shared" si="155"/>
        <v>Video</v>
      </c>
      <c r="G972" s="187">
        <v>14</v>
      </c>
      <c r="H972" s="150"/>
      <c r="I972" s="184">
        <v>87.25</v>
      </c>
      <c r="J972" s="150"/>
      <c r="K972" s="151">
        <v>50.075097178497778</v>
      </c>
      <c r="L972" s="152">
        <v>91.136676864865962</v>
      </c>
      <c r="M972" s="152">
        <v>100.15019435699556</v>
      </c>
      <c r="N972" s="153" t="s">
        <v>153</v>
      </c>
      <c r="O972" s="154">
        <v>2</v>
      </c>
      <c r="P972" s="153">
        <v>10</v>
      </c>
      <c r="Q972" s="153" t="s">
        <v>146</v>
      </c>
      <c r="R972" s="155">
        <v>13.1</v>
      </c>
      <c r="S972" s="155">
        <v>1.5</v>
      </c>
      <c r="T972" s="155">
        <v>0.3</v>
      </c>
      <c r="U972" s="154" t="s">
        <v>95</v>
      </c>
      <c r="V972" s="153" t="s">
        <v>88</v>
      </c>
      <c r="W972" s="153" t="s">
        <v>627</v>
      </c>
      <c r="X972" s="151" t="s">
        <v>6378</v>
      </c>
      <c r="Y972" s="151" t="s">
        <v>6378</v>
      </c>
      <c r="Z972" s="156">
        <v>7.0000000000000007E-2</v>
      </c>
      <c r="AA972" s="153" t="s">
        <v>2894</v>
      </c>
      <c r="AB972" s="153" t="s">
        <v>5255</v>
      </c>
      <c r="AC972" s="153" t="s">
        <v>141</v>
      </c>
      <c r="AD972" s="157" t="s">
        <v>4120</v>
      </c>
      <c r="AE972" s="110">
        <v>1</v>
      </c>
      <c r="AF972" s="110">
        <v>163</v>
      </c>
      <c r="AG972" s="112">
        <f t="shared" si="160"/>
        <v>0</v>
      </c>
      <c r="AH972" s="110">
        <f>SUM(AG$4:AG972)</f>
        <v>32</v>
      </c>
      <c r="AI972" s="112">
        <f t="shared" si="158"/>
        <v>0</v>
      </c>
      <c r="AJ972" s="110">
        <f>COUNTIF(AI$4:AI972,"&gt;0")</f>
        <v>156</v>
      </c>
      <c r="AK972" s="110">
        <v>1</v>
      </c>
      <c r="AL972" s="110">
        <v>199</v>
      </c>
      <c r="AM972" s="172" t="str">
        <f>IF(OR(Table1[[#This Row],[Line total ordered for now]]&gt;0,Table1[[#This Row],[Line total ordered for season]]&gt;0),1,"")</f>
        <v/>
      </c>
      <c r="AN972" s="173">
        <f>COUNTIF(AM$4:AM972,"&gt;0")</f>
        <v>0</v>
      </c>
      <c r="AO972" s="173">
        <f>Table1[[#This Row],[ORDER QUANTITY
to be collected BEFORE 31.3.22]]</f>
        <v>0</v>
      </c>
      <c r="AP972" s="174">
        <f t="shared" si="159"/>
        <v>0</v>
      </c>
      <c r="AQ972" s="174">
        <f>IFERROR(INDEX(Retail!H:H,MATCH($D972,Retail!$D:$D,0)),0)</f>
        <v>0</v>
      </c>
      <c r="AR972" s="174">
        <f>IFERROR(INDEX(Retail!J:J,MATCH($D972,Retail!$D:$D,0)),0)</f>
        <v>0</v>
      </c>
      <c r="AS972" s="174">
        <f>IFERROR(INDEX('NEW2022'!H:H,MATCH($D972,'NEW2022'!D:D,0)),0)</f>
        <v>0</v>
      </c>
      <c r="AT972" s="174">
        <f>IFERROR(INDEX('NEW2022'!J:J,MATCH($D972,'NEW2022'!D:D,0)),0)</f>
        <v>0</v>
      </c>
      <c r="AU972" s="174">
        <f>IFERROR(INDEX('Quiet Items'!H:H,MATCH($D972,'Quiet Items'!D:D,0)),0)</f>
        <v>0</v>
      </c>
      <c r="AV972" s="174">
        <f>IFERROR(INDEX('Quiet Items'!J:J,MATCH($D972,'Quiet Items'!D:D,0)),0)</f>
        <v>0</v>
      </c>
      <c r="AW972" s="174">
        <f>IFERROR(INDEX('1.4G'!H:H,MATCH($D972,'1.4G'!D:D,0)),0)</f>
        <v>0</v>
      </c>
      <c r="AX972" s="174">
        <f>IFERROR(INDEX('1.4G'!J:J,MATCH($D972,'1.4G'!D:D,0)),0)</f>
        <v>0</v>
      </c>
      <c r="AY972" s="174">
        <f t="shared" si="156"/>
        <v>0</v>
      </c>
      <c r="AZ972" s="174">
        <f t="shared" si="157"/>
        <v>0</v>
      </c>
      <c r="BA972" s="175">
        <f>IFERROR(Table1[[#This Row],[Line total ordered for now]]*Table1[[#This Row],[GUARANTEED PRICE
for STOCK orders collected before 31.3.22]],0)</f>
        <v>0</v>
      </c>
      <c r="BB972" s="175">
        <f t="shared" si="161"/>
        <v>0</v>
      </c>
      <c r="BC972" s="176">
        <f>(AZ972+Table1[[#This Row],[Line total ordered for now]])*Z972</f>
        <v>0</v>
      </c>
      <c r="BD972" s="200">
        <v>85.127665203446213</v>
      </c>
      <c r="BE972" s="65"/>
      <c r="BF972" s="65"/>
      <c r="BG972" s="65"/>
      <c r="BH972" s="65"/>
      <c r="BI972" s="65"/>
      <c r="BJ972" s="65"/>
      <c r="BK972" s="65"/>
      <c r="BL972" s="55"/>
      <c r="BM972"/>
      <c r="BN972"/>
      <c r="BO972"/>
      <c r="BP972"/>
      <c r="BQ972"/>
      <c r="BR972"/>
      <c r="BS972"/>
      <c r="BT972"/>
    </row>
    <row r="973" spans="1:72" ht="15.75">
      <c r="A973" s="202">
        <v>969</v>
      </c>
      <c r="B973" s="68" t="s">
        <v>6378</v>
      </c>
      <c r="C973" s="149" t="s">
        <v>158</v>
      </c>
      <c r="D973" s="149" t="s">
        <v>1881</v>
      </c>
      <c r="E973" s="149" t="s">
        <v>1882</v>
      </c>
      <c r="F973" s="158" t="str">
        <f t="shared" si="155"/>
        <v>Video</v>
      </c>
      <c r="G973" s="187">
        <v>0</v>
      </c>
      <c r="H973" s="150"/>
      <c r="I973" s="184">
        <v>127.66</v>
      </c>
      <c r="J973" s="150"/>
      <c r="K973" s="151">
        <v>143.15817489808023</v>
      </c>
      <c r="L973" s="152">
        <v>130.27393915725301</v>
      </c>
      <c r="M973" s="152">
        <v>143.15817489808023</v>
      </c>
      <c r="N973" s="153" t="s">
        <v>150</v>
      </c>
      <c r="O973" s="154">
        <v>1</v>
      </c>
      <c r="P973" s="153">
        <v>10</v>
      </c>
      <c r="Q973" s="153" t="s">
        <v>146</v>
      </c>
      <c r="R973" s="155">
        <v>16</v>
      </c>
      <c r="S973" s="155">
        <v>2.8</v>
      </c>
      <c r="T973" s="155">
        <v>0.3</v>
      </c>
      <c r="U973" s="154" t="s">
        <v>95</v>
      </c>
      <c r="V973" s="153" t="s">
        <v>88</v>
      </c>
      <c r="W973" s="153" t="s">
        <v>627</v>
      </c>
      <c r="X973" s="151" t="s">
        <v>6378</v>
      </c>
      <c r="Y973" s="151" t="s">
        <v>6378</v>
      </c>
      <c r="Z973" s="156">
        <v>7.85E-2</v>
      </c>
      <c r="AA973" s="153" t="s">
        <v>861</v>
      </c>
      <c r="AB973" s="153" t="s">
        <v>5080</v>
      </c>
      <c r="AC973" s="153" t="s">
        <v>4640</v>
      </c>
      <c r="AD973" s="157" t="s">
        <v>1883</v>
      </c>
      <c r="AE973" s="110">
        <v>1</v>
      </c>
      <c r="AF973" s="110">
        <v>164</v>
      </c>
      <c r="AG973" s="112">
        <f t="shared" si="160"/>
        <v>0</v>
      </c>
      <c r="AH973" s="110">
        <f>SUM(AG$4:AG973)</f>
        <v>32</v>
      </c>
      <c r="AI973" s="112">
        <f t="shared" si="158"/>
        <v>0</v>
      </c>
      <c r="AJ973" s="110">
        <f>COUNTIF(AI$4:AI973,"&gt;0")</f>
        <v>156</v>
      </c>
      <c r="AK973" s="110">
        <v>1</v>
      </c>
      <c r="AL973" s="110">
        <v>200</v>
      </c>
      <c r="AM973" s="172" t="str">
        <f>IF(OR(Table1[[#This Row],[Line total ordered for now]]&gt;0,Table1[[#This Row],[Line total ordered for season]]&gt;0),1,"")</f>
        <v/>
      </c>
      <c r="AN973" s="173">
        <f>COUNTIF(AM$4:AM973,"&gt;0")</f>
        <v>0</v>
      </c>
      <c r="AO973" s="173">
        <f>Table1[[#This Row],[ORDER QUANTITY
to be collected BEFORE 31.3.22]]</f>
        <v>0</v>
      </c>
      <c r="AP973" s="174">
        <f t="shared" si="159"/>
        <v>0</v>
      </c>
      <c r="AQ973" s="174">
        <f>IFERROR(INDEX(Retail!H:H,MATCH($D973,Retail!$D:$D,0)),0)</f>
        <v>0</v>
      </c>
      <c r="AR973" s="174">
        <f>IFERROR(INDEX(Retail!J:J,MATCH($D973,Retail!$D:$D,0)),0)</f>
        <v>0</v>
      </c>
      <c r="AS973" s="174">
        <f>IFERROR(INDEX('NEW2022'!H:H,MATCH($D973,'NEW2022'!D:D,0)),0)</f>
        <v>0</v>
      </c>
      <c r="AT973" s="174">
        <f>IFERROR(INDEX('NEW2022'!J:J,MATCH($D973,'NEW2022'!D:D,0)),0)</f>
        <v>0</v>
      </c>
      <c r="AU973" s="174">
        <f>IFERROR(INDEX('Quiet Items'!H:H,MATCH($D973,'Quiet Items'!D:D,0)),0)</f>
        <v>0</v>
      </c>
      <c r="AV973" s="174">
        <f>IFERROR(INDEX('Quiet Items'!J:J,MATCH($D973,'Quiet Items'!D:D,0)),0)</f>
        <v>0</v>
      </c>
      <c r="AW973" s="174">
        <f>IFERROR(INDEX('1.4G'!H:H,MATCH($D973,'1.4G'!D:D,0)),0)</f>
        <v>0</v>
      </c>
      <c r="AX973" s="174">
        <f>IFERROR(INDEX('1.4G'!J:J,MATCH($D973,'1.4G'!D:D,0)),0)</f>
        <v>0</v>
      </c>
      <c r="AY973" s="174">
        <f t="shared" si="156"/>
        <v>0</v>
      </c>
      <c r="AZ973" s="174">
        <f t="shared" si="157"/>
        <v>0</v>
      </c>
      <c r="BA973" s="175">
        <f>IFERROR(Table1[[#This Row],[Line total ordered for now]]*Table1[[#This Row],[GUARANTEED PRICE
for STOCK orders collected before 31.3.22]],0)</f>
        <v>0</v>
      </c>
      <c r="BB973" s="175">
        <f t="shared" si="161"/>
        <v>0</v>
      </c>
      <c r="BC973" s="176">
        <f>(AZ973+Table1[[#This Row],[Line total ordered for now]])*Z973</f>
        <v>0</v>
      </c>
      <c r="BD973" s="200">
        <v>121.6844486633682</v>
      </c>
      <c r="BE973" s="65"/>
      <c r="BF973" s="65"/>
      <c r="BG973" s="65"/>
      <c r="BH973" s="65"/>
      <c r="BI973" s="65"/>
      <c r="BJ973" s="65"/>
      <c r="BK973" s="65"/>
      <c r="BL973" s="55"/>
      <c r="BM973"/>
      <c r="BN973"/>
      <c r="BO973"/>
      <c r="BP973"/>
      <c r="BQ973"/>
      <c r="BR973"/>
      <c r="BS973"/>
      <c r="BT973"/>
    </row>
    <row r="974" spans="1:72" ht="15.75">
      <c r="A974" s="202">
        <v>970</v>
      </c>
      <c r="B974" s="68" t="s">
        <v>6378</v>
      </c>
      <c r="C974" s="149" t="s">
        <v>158</v>
      </c>
      <c r="D974" s="149" t="s">
        <v>1928</v>
      </c>
      <c r="E974" s="149" t="s">
        <v>5280</v>
      </c>
      <c r="F974" s="158" t="str">
        <f t="shared" si="155"/>
        <v>Video</v>
      </c>
      <c r="G974" s="187">
        <v>29</v>
      </c>
      <c r="H974" s="150"/>
      <c r="I974" s="184">
        <v>127.49</v>
      </c>
      <c r="J974" s="150"/>
      <c r="K974" s="151">
        <v>140.57288942799477</v>
      </c>
      <c r="L974" s="152">
        <v>127.92132937947524</v>
      </c>
      <c r="M974" s="152">
        <v>140.57288942799477</v>
      </c>
      <c r="N974" s="153" t="s">
        <v>150</v>
      </c>
      <c r="O974" s="154">
        <v>1</v>
      </c>
      <c r="P974" s="153">
        <v>10</v>
      </c>
      <c r="Q974" s="153" t="s">
        <v>147</v>
      </c>
      <c r="R974" s="155">
        <v>16</v>
      </c>
      <c r="S974" s="155">
        <v>2.8</v>
      </c>
      <c r="T974" s="155">
        <v>0.3</v>
      </c>
      <c r="U974" s="154" t="s">
        <v>95</v>
      </c>
      <c r="V974" s="153" t="s">
        <v>88</v>
      </c>
      <c r="W974" s="153" t="s">
        <v>627</v>
      </c>
      <c r="X974" s="151" t="s">
        <v>6378</v>
      </c>
      <c r="Y974" s="151" t="s">
        <v>6378</v>
      </c>
      <c r="Z974" s="156">
        <v>7.4999999999999997E-2</v>
      </c>
      <c r="AA974" s="153" t="s">
        <v>1596</v>
      </c>
      <c r="AB974" s="153" t="s">
        <v>5281</v>
      </c>
      <c r="AC974" s="153" t="s">
        <v>4790</v>
      </c>
      <c r="AD974" s="157" t="s">
        <v>1929</v>
      </c>
      <c r="AE974" s="110">
        <v>0</v>
      </c>
      <c r="AF974" s="110">
        <v>164</v>
      </c>
      <c r="AG974" s="112">
        <f t="shared" si="160"/>
        <v>0</v>
      </c>
      <c r="AH974" s="110">
        <f>SUM(AG$4:AG974)</f>
        <v>32</v>
      </c>
      <c r="AI974" s="112">
        <f t="shared" si="158"/>
        <v>0</v>
      </c>
      <c r="AJ974" s="110">
        <f>COUNTIF(AI$4:AI974,"&gt;0")</f>
        <v>156</v>
      </c>
      <c r="AK974" s="110">
        <v>1</v>
      </c>
      <c r="AL974" s="110">
        <v>201</v>
      </c>
      <c r="AM974" s="172" t="str">
        <f>IF(OR(Table1[[#This Row],[Line total ordered for now]]&gt;0,Table1[[#This Row],[Line total ordered for season]]&gt;0),1,"")</f>
        <v/>
      </c>
      <c r="AN974" s="173">
        <f>COUNTIF(AM$4:AM974,"&gt;0")</f>
        <v>0</v>
      </c>
      <c r="AO974" s="173">
        <f>Table1[[#This Row],[ORDER QUANTITY
to be collected BEFORE 31.3.22]]</f>
        <v>0</v>
      </c>
      <c r="AP974" s="174">
        <f t="shared" si="159"/>
        <v>0</v>
      </c>
      <c r="AQ974" s="174">
        <f>IFERROR(INDEX(Retail!H:H,MATCH($D974,Retail!$D:$D,0)),0)</f>
        <v>0</v>
      </c>
      <c r="AR974" s="174">
        <f>IFERROR(INDEX(Retail!J:J,MATCH($D974,Retail!$D:$D,0)),0)</f>
        <v>0</v>
      </c>
      <c r="AS974" s="174">
        <f>IFERROR(INDEX('NEW2022'!H:H,MATCH($D974,'NEW2022'!D:D,0)),0)</f>
        <v>0</v>
      </c>
      <c r="AT974" s="174">
        <f>IFERROR(INDEX('NEW2022'!J:J,MATCH($D974,'NEW2022'!D:D,0)),0)</f>
        <v>0</v>
      </c>
      <c r="AU974" s="174">
        <f>IFERROR(INDEX('Quiet Items'!H:H,MATCH($D974,'Quiet Items'!D:D,0)),0)</f>
        <v>0</v>
      </c>
      <c r="AV974" s="174">
        <f>IFERROR(INDEX('Quiet Items'!J:J,MATCH($D974,'Quiet Items'!D:D,0)),0)</f>
        <v>0</v>
      </c>
      <c r="AW974" s="174">
        <f>IFERROR(INDEX('1.4G'!H:H,MATCH($D974,'1.4G'!D:D,0)),0)</f>
        <v>0</v>
      </c>
      <c r="AX974" s="174">
        <f>IFERROR(INDEX('1.4G'!J:J,MATCH($D974,'1.4G'!D:D,0)),0)</f>
        <v>0</v>
      </c>
      <c r="AY974" s="174">
        <f t="shared" si="156"/>
        <v>0</v>
      </c>
      <c r="AZ974" s="174">
        <f t="shared" si="157"/>
        <v>0</v>
      </c>
      <c r="BA974" s="175">
        <f>IFERROR(Table1[[#This Row],[Line total ordered for now]]*Table1[[#This Row],[GUARANTEED PRICE
for STOCK orders collected before 31.3.22]],0)</f>
        <v>0</v>
      </c>
      <c r="BB974" s="175">
        <f t="shared" si="161"/>
        <v>0</v>
      </c>
      <c r="BC974" s="176">
        <f>(AZ974+Table1[[#This Row],[Line total ordered for now]])*Z974</f>
        <v>0</v>
      </c>
      <c r="BD974" s="200">
        <v>119.48695601379555</v>
      </c>
      <c r="BE974" s="65"/>
      <c r="BF974" s="65"/>
      <c r="BG974" s="65"/>
      <c r="BH974" s="65"/>
      <c r="BI974" s="65"/>
      <c r="BJ974" s="65"/>
      <c r="BK974" s="65"/>
      <c r="BL974" s="55"/>
      <c r="BM974"/>
      <c r="BN974"/>
      <c r="BO974"/>
      <c r="BP974"/>
      <c r="BQ974"/>
      <c r="BR974"/>
      <c r="BS974"/>
      <c r="BT974"/>
    </row>
    <row r="975" spans="1:72" ht="15.75">
      <c r="A975" s="202">
        <v>971</v>
      </c>
      <c r="B975" s="68" t="s">
        <v>6378</v>
      </c>
      <c r="C975" s="149" t="s">
        <v>158</v>
      </c>
      <c r="D975" s="149" t="s">
        <v>4514</v>
      </c>
      <c r="E975" s="149" t="s">
        <v>4515</v>
      </c>
      <c r="F975" s="158" t="str">
        <f t="shared" si="155"/>
        <v>Video</v>
      </c>
      <c r="G975" s="187">
        <v>36</v>
      </c>
      <c r="H975" s="150"/>
      <c r="I975" s="184">
        <v>101.45</v>
      </c>
      <c r="J975" s="150"/>
      <c r="K975" s="151">
        <v>112.00158939473532</v>
      </c>
      <c r="L975" s="152">
        <v>101.92144634920915</v>
      </c>
      <c r="M975" s="152">
        <v>112.00158939473532</v>
      </c>
      <c r="N975" s="153" t="s">
        <v>181</v>
      </c>
      <c r="O975" s="154">
        <v>1</v>
      </c>
      <c r="P975" s="153">
        <v>19</v>
      </c>
      <c r="Q975" s="153" t="s">
        <v>147</v>
      </c>
      <c r="R975" s="155">
        <v>17</v>
      </c>
      <c r="S975" s="155">
        <v>2.8</v>
      </c>
      <c r="T975" s="155">
        <v>0.3</v>
      </c>
      <c r="U975" s="154" t="s">
        <v>95</v>
      </c>
      <c r="V975" s="153" t="s">
        <v>88</v>
      </c>
      <c r="W975" s="153" t="s">
        <v>627</v>
      </c>
      <c r="X975" s="151" t="s">
        <v>6378</v>
      </c>
      <c r="Y975" s="151" t="s">
        <v>6378</v>
      </c>
      <c r="Z975" s="156">
        <v>7.5520000000000004E-2</v>
      </c>
      <c r="AA975" s="153" t="s">
        <v>1543</v>
      </c>
      <c r="AB975" s="153" t="s">
        <v>5022</v>
      </c>
      <c r="AC975" s="153" t="s">
        <v>164</v>
      </c>
      <c r="AD975" s="157" t="s">
        <v>4516</v>
      </c>
      <c r="AE975" s="110">
        <v>0</v>
      </c>
      <c r="AF975" s="110">
        <v>164</v>
      </c>
      <c r="AG975" s="112">
        <f t="shared" si="160"/>
        <v>0</v>
      </c>
      <c r="AH975" s="110">
        <f>SUM(AG$4:AG975)</f>
        <v>32</v>
      </c>
      <c r="AI975" s="112">
        <f t="shared" si="158"/>
        <v>0</v>
      </c>
      <c r="AJ975" s="110">
        <f>COUNTIF(AI$4:AI975,"&gt;0")</f>
        <v>156</v>
      </c>
      <c r="AK975" s="110">
        <v>1</v>
      </c>
      <c r="AL975" s="110">
        <v>202</v>
      </c>
      <c r="AM975" s="172" t="str">
        <f>IF(OR(Table1[[#This Row],[Line total ordered for now]]&gt;0,Table1[[#This Row],[Line total ordered for season]]&gt;0),1,"")</f>
        <v/>
      </c>
      <c r="AN975" s="173">
        <f>COUNTIF(AM$4:AM975,"&gt;0")</f>
        <v>0</v>
      </c>
      <c r="AO975" s="173">
        <f>Table1[[#This Row],[ORDER QUANTITY
to be collected BEFORE 31.3.22]]</f>
        <v>0</v>
      </c>
      <c r="AP975" s="174">
        <f t="shared" si="159"/>
        <v>0</v>
      </c>
      <c r="AQ975" s="174">
        <f>IFERROR(INDEX(Retail!H:H,MATCH($D975,Retail!$D:$D,0)),0)</f>
        <v>0</v>
      </c>
      <c r="AR975" s="174">
        <f>IFERROR(INDEX(Retail!J:J,MATCH($D975,Retail!$D:$D,0)),0)</f>
        <v>0</v>
      </c>
      <c r="AS975" s="174">
        <f>IFERROR(INDEX('NEW2022'!H:H,MATCH($D975,'NEW2022'!D:D,0)),0)</f>
        <v>0</v>
      </c>
      <c r="AT975" s="174">
        <f>IFERROR(INDEX('NEW2022'!J:J,MATCH($D975,'NEW2022'!D:D,0)),0)</f>
        <v>0</v>
      </c>
      <c r="AU975" s="174">
        <f>IFERROR(INDEX('Quiet Items'!H:H,MATCH($D975,'Quiet Items'!D:D,0)),0)</f>
        <v>0</v>
      </c>
      <c r="AV975" s="174">
        <f>IFERROR(INDEX('Quiet Items'!J:J,MATCH($D975,'Quiet Items'!D:D,0)),0)</f>
        <v>0</v>
      </c>
      <c r="AW975" s="174">
        <f>IFERROR(INDEX('1.4G'!H:H,MATCH($D975,'1.4G'!D:D,0)),0)</f>
        <v>0</v>
      </c>
      <c r="AX975" s="174">
        <f>IFERROR(INDEX('1.4G'!J:J,MATCH($D975,'1.4G'!D:D,0)),0)</f>
        <v>0</v>
      </c>
      <c r="AY975" s="174">
        <f t="shared" si="156"/>
        <v>0</v>
      </c>
      <c r="AZ975" s="174">
        <f t="shared" si="157"/>
        <v>0</v>
      </c>
      <c r="BA975" s="175">
        <f>IFERROR(Table1[[#This Row],[Line total ordered for now]]*Table1[[#This Row],[GUARANTEED PRICE
for STOCK orders collected before 31.3.22]],0)</f>
        <v>0</v>
      </c>
      <c r="BB975" s="175">
        <f t="shared" si="161"/>
        <v>0</v>
      </c>
      <c r="BC975" s="176">
        <f>(AZ975+Table1[[#This Row],[Line total ordered for now]])*Z975</f>
        <v>0</v>
      </c>
      <c r="BD975" s="200">
        <v>95.201350985525025</v>
      </c>
      <c r="BE975" s="65"/>
      <c r="BF975" s="65"/>
      <c r="BG975" s="65"/>
      <c r="BH975" s="65"/>
      <c r="BI975" s="65"/>
      <c r="BJ975" s="65"/>
      <c r="BK975" s="65"/>
      <c r="BL975" s="55"/>
      <c r="BM975"/>
      <c r="BN975"/>
      <c r="BO975"/>
      <c r="BP975"/>
      <c r="BQ975"/>
      <c r="BR975"/>
      <c r="BS975"/>
      <c r="BT975"/>
    </row>
    <row r="976" spans="1:72" ht="15.75">
      <c r="A976" s="202">
        <v>972</v>
      </c>
      <c r="B976" s="68" t="s">
        <v>6378</v>
      </c>
      <c r="C976" s="149" t="s">
        <v>158</v>
      </c>
      <c r="D976" s="149" t="s">
        <v>4480</v>
      </c>
      <c r="E976" s="149" t="s">
        <v>4481</v>
      </c>
      <c r="F976" s="158" t="str">
        <f t="shared" si="155"/>
        <v>Video</v>
      </c>
      <c r="G976" s="187">
        <v>34</v>
      </c>
      <c r="H976" s="150"/>
      <c r="I976" s="184">
        <v>100.01</v>
      </c>
      <c r="J976" s="150"/>
      <c r="K976" s="151">
        <v>120.25515485519175</v>
      </c>
      <c r="L976" s="152">
        <v>109.43219091822449</v>
      </c>
      <c r="M976" s="152">
        <v>120.25515485519175</v>
      </c>
      <c r="N976" s="153" t="s">
        <v>150</v>
      </c>
      <c r="O976" s="154">
        <v>1</v>
      </c>
      <c r="P976" s="153">
        <v>10</v>
      </c>
      <c r="Q976" s="153" t="s">
        <v>146</v>
      </c>
      <c r="R976" s="155">
        <v>17</v>
      </c>
      <c r="S976" s="155">
        <v>3.2</v>
      </c>
      <c r="T976" s="155">
        <v>0.3</v>
      </c>
      <c r="U976" s="154" t="s">
        <v>95</v>
      </c>
      <c r="V976" s="153" t="s">
        <v>88</v>
      </c>
      <c r="W976" s="153" t="s">
        <v>627</v>
      </c>
      <c r="X976" s="151" t="s">
        <v>6378</v>
      </c>
      <c r="Y976" s="151" t="s">
        <v>6378</v>
      </c>
      <c r="Z976" s="156">
        <v>7.5520000000000004E-2</v>
      </c>
      <c r="AA976" s="153" t="s">
        <v>819</v>
      </c>
      <c r="AB976" s="153" t="s">
        <v>5260</v>
      </c>
      <c r="AC976" s="153" t="s">
        <v>4790</v>
      </c>
      <c r="AD976" s="157" t="s">
        <v>4482</v>
      </c>
      <c r="AE976" s="110">
        <v>1</v>
      </c>
      <c r="AF976" s="110">
        <v>165</v>
      </c>
      <c r="AG976" s="112">
        <f t="shared" si="160"/>
        <v>0</v>
      </c>
      <c r="AH976" s="110">
        <f>SUM(AG$4:AG976)</f>
        <v>32</v>
      </c>
      <c r="AI976" s="112">
        <f t="shared" si="158"/>
        <v>0</v>
      </c>
      <c r="AJ976" s="110">
        <f>COUNTIF(AI$4:AI976,"&gt;0")</f>
        <v>156</v>
      </c>
      <c r="AK976" s="110">
        <v>1</v>
      </c>
      <c r="AL976" s="110">
        <v>203</v>
      </c>
      <c r="AM976" s="172" t="str">
        <f>IF(OR(Table1[[#This Row],[Line total ordered for now]]&gt;0,Table1[[#This Row],[Line total ordered for season]]&gt;0),1,"")</f>
        <v/>
      </c>
      <c r="AN976" s="173">
        <f>COUNTIF(AM$4:AM976,"&gt;0")</f>
        <v>0</v>
      </c>
      <c r="AO976" s="173">
        <f>Table1[[#This Row],[ORDER QUANTITY
to be collected BEFORE 31.3.22]]</f>
        <v>0</v>
      </c>
      <c r="AP976" s="174">
        <f t="shared" si="159"/>
        <v>0</v>
      </c>
      <c r="AQ976" s="174">
        <f>IFERROR(INDEX(Retail!H:H,MATCH($D976,Retail!$D:$D,0)),0)</f>
        <v>0</v>
      </c>
      <c r="AR976" s="174">
        <f>IFERROR(INDEX(Retail!J:J,MATCH($D976,Retail!$D:$D,0)),0)</f>
        <v>0</v>
      </c>
      <c r="AS976" s="174">
        <f>IFERROR(INDEX('NEW2022'!H:H,MATCH($D976,'NEW2022'!D:D,0)),0)</f>
        <v>0</v>
      </c>
      <c r="AT976" s="174">
        <f>IFERROR(INDEX('NEW2022'!J:J,MATCH($D976,'NEW2022'!D:D,0)),0)</f>
        <v>0</v>
      </c>
      <c r="AU976" s="174">
        <f>IFERROR(INDEX('Quiet Items'!H:H,MATCH($D976,'Quiet Items'!D:D,0)),0)</f>
        <v>0</v>
      </c>
      <c r="AV976" s="174">
        <f>IFERROR(INDEX('Quiet Items'!J:J,MATCH($D976,'Quiet Items'!D:D,0)),0)</f>
        <v>0</v>
      </c>
      <c r="AW976" s="174">
        <f>IFERROR(INDEX('1.4G'!H:H,MATCH($D976,'1.4G'!D:D,0)),0)</f>
        <v>0</v>
      </c>
      <c r="AX976" s="174">
        <f>IFERROR(INDEX('1.4G'!J:J,MATCH($D976,'1.4G'!D:D,0)),0)</f>
        <v>0</v>
      </c>
      <c r="AY976" s="174">
        <f t="shared" si="156"/>
        <v>0</v>
      </c>
      <c r="AZ976" s="174">
        <f t="shared" si="157"/>
        <v>0</v>
      </c>
      <c r="BA976" s="175">
        <f>IFERROR(Table1[[#This Row],[Line total ordered for now]]*Table1[[#This Row],[GUARANTEED PRICE
for STOCK orders collected before 31.3.22]],0)</f>
        <v>0</v>
      </c>
      <c r="BB976" s="175">
        <f t="shared" si="161"/>
        <v>0</v>
      </c>
      <c r="BC976" s="176">
        <f>(AZ976+Table1[[#This Row],[Line total ordered for now]])*Z976</f>
        <v>0</v>
      </c>
      <c r="BD976" s="200">
        <v>102.21688162691298</v>
      </c>
      <c r="BE976" s="65"/>
      <c r="BF976" s="65"/>
      <c r="BG976" s="65"/>
      <c r="BH976" s="65"/>
      <c r="BI976" s="65"/>
      <c r="BJ976" s="65"/>
      <c r="BK976" s="65"/>
      <c r="BL976" s="55"/>
      <c r="BM976"/>
      <c r="BN976"/>
      <c r="BO976"/>
      <c r="BP976"/>
      <c r="BQ976"/>
      <c r="BR976"/>
      <c r="BS976"/>
      <c r="BT976"/>
    </row>
    <row r="977" spans="1:72" ht="15.75">
      <c r="A977" s="202">
        <v>973</v>
      </c>
      <c r="B977" s="68" t="s">
        <v>6378</v>
      </c>
      <c r="C977" s="149" t="s">
        <v>158</v>
      </c>
      <c r="D977" s="149" t="s">
        <v>4545</v>
      </c>
      <c r="E977" s="149" t="s">
        <v>4546</v>
      </c>
      <c r="F977" s="158" t="str">
        <f t="shared" si="155"/>
        <v>Video</v>
      </c>
      <c r="G977" s="187">
        <v>4</v>
      </c>
      <c r="H977" s="150"/>
      <c r="I977" s="184">
        <v>104.15</v>
      </c>
      <c r="J977" s="150"/>
      <c r="K977" s="151">
        <v>127.42890634607002</v>
      </c>
      <c r="L977" s="152">
        <v>115.96030477492373</v>
      </c>
      <c r="M977" s="152">
        <v>127.42890634607002</v>
      </c>
      <c r="N977" s="153" t="s">
        <v>150</v>
      </c>
      <c r="O977" s="154">
        <v>1</v>
      </c>
      <c r="P977" s="153">
        <v>5</v>
      </c>
      <c r="Q977" s="153" t="s">
        <v>147</v>
      </c>
      <c r="R977" s="155">
        <v>17</v>
      </c>
      <c r="S977" s="155">
        <v>3.7</v>
      </c>
      <c r="T977" s="155">
        <v>0.3</v>
      </c>
      <c r="U977" s="154" t="s">
        <v>95</v>
      </c>
      <c r="V977" s="153" t="s">
        <v>88</v>
      </c>
      <c r="W977" s="153" t="s">
        <v>627</v>
      </c>
      <c r="X977" s="151" t="s">
        <v>6378</v>
      </c>
      <c r="Y977" s="151" t="s">
        <v>6378</v>
      </c>
      <c r="Z977" s="156">
        <v>7.0400000000000004E-2</v>
      </c>
      <c r="AA977" s="153" t="s">
        <v>1596</v>
      </c>
      <c r="AB977" s="153" t="s">
        <v>5261</v>
      </c>
      <c r="AC977" s="153" t="s">
        <v>4790</v>
      </c>
      <c r="AD977" s="157" t="s">
        <v>4547</v>
      </c>
      <c r="AE977" s="110">
        <v>0</v>
      </c>
      <c r="AF977" s="110">
        <v>165</v>
      </c>
      <c r="AG977" s="112">
        <f t="shared" si="160"/>
        <v>0</v>
      </c>
      <c r="AH977" s="110">
        <f>SUM(AG$4:AG977)</f>
        <v>32</v>
      </c>
      <c r="AI977" s="112">
        <f t="shared" si="158"/>
        <v>0</v>
      </c>
      <c r="AJ977" s="110">
        <f>COUNTIF(AI$4:AI977,"&gt;0")</f>
        <v>156</v>
      </c>
      <c r="AK977" s="110">
        <v>1</v>
      </c>
      <c r="AL977" s="110">
        <v>204</v>
      </c>
      <c r="AM977" s="172" t="str">
        <f>IF(OR(Table1[[#This Row],[Line total ordered for now]]&gt;0,Table1[[#This Row],[Line total ordered for season]]&gt;0),1,"")</f>
        <v/>
      </c>
      <c r="AN977" s="173">
        <f>COUNTIF(AM$4:AM977,"&gt;0")</f>
        <v>0</v>
      </c>
      <c r="AO977" s="173">
        <f>Table1[[#This Row],[ORDER QUANTITY
to be collected BEFORE 31.3.22]]</f>
        <v>0</v>
      </c>
      <c r="AP977" s="174">
        <f t="shared" si="159"/>
        <v>0</v>
      </c>
      <c r="AQ977" s="174">
        <f>IFERROR(INDEX(Retail!H:H,MATCH($D977,Retail!$D:$D,0)),0)</f>
        <v>0</v>
      </c>
      <c r="AR977" s="174">
        <f>IFERROR(INDEX(Retail!J:J,MATCH($D977,Retail!$D:$D,0)),0)</f>
        <v>0</v>
      </c>
      <c r="AS977" s="174">
        <f>IFERROR(INDEX('NEW2022'!H:H,MATCH($D977,'NEW2022'!D:D,0)),0)</f>
        <v>0</v>
      </c>
      <c r="AT977" s="174">
        <f>IFERROR(INDEX('NEW2022'!J:J,MATCH($D977,'NEW2022'!D:D,0)),0)</f>
        <v>0</v>
      </c>
      <c r="AU977" s="174">
        <f>IFERROR(INDEX('Quiet Items'!H:H,MATCH($D977,'Quiet Items'!D:D,0)),0)</f>
        <v>0</v>
      </c>
      <c r="AV977" s="174">
        <f>IFERROR(INDEX('Quiet Items'!J:J,MATCH($D977,'Quiet Items'!D:D,0)),0)</f>
        <v>0</v>
      </c>
      <c r="AW977" s="174">
        <f>IFERROR(INDEX('1.4G'!H:H,MATCH($D977,'1.4G'!D:D,0)),0)</f>
        <v>0</v>
      </c>
      <c r="AX977" s="174">
        <f>IFERROR(INDEX('1.4G'!J:J,MATCH($D977,'1.4G'!D:D,0)),0)</f>
        <v>0</v>
      </c>
      <c r="AY977" s="174">
        <f t="shared" si="156"/>
        <v>0</v>
      </c>
      <c r="AZ977" s="174">
        <f t="shared" si="157"/>
        <v>0</v>
      </c>
      <c r="BA977" s="175">
        <f>IFERROR(Table1[[#This Row],[Line total ordered for now]]*Table1[[#This Row],[GUARANTEED PRICE
for STOCK orders collected before 31.3.22]],0)</f>
        <v>0</v>
      </c>
      <c r="BB977" s="175">
        <f t="shared" si="161"/>
        <v>0</v>
      </c>
      <c r="BC977" s="176">
        <f>(AZ977+Table1[[#This Row],[Line total ordered for now]])*Z977</f>
        <v>0</v>
      </c>
      <c r="BD977" s="200">
        <v>108.31457039415952</v>
      </c>
      <c r="BE977" s="65"/>
      <c r="BF977" s="65"/>
      <c r="BG977" s="65"/>
      <c r="BH977" s="65"/>
      <c r="BI977" s="65"/>
      <c r="BJ977" s="65"/>
      <c r="BK977" s="65"/>
      <c r="BL977" s="55"/>
      <c r="BM977"/>
      <c r="BN977"/>
      <c r="BO977"/>
      <c r="BP977"/>
      <c r="BQ977"/>
      <c r="BR977"/>
      <c r="BS977"/>
      <c r="BT977"/>
    </row>
    <row r="978" spans="1:72" ht="15.75">
      <c r="A978" s="202">
        <v>974</v>
      </c>
      <c r="B978" s="68" t="s">
        <v>6378</v>
      </c>
      <c r="C978" s="149" t="s">
        <v>158</v>
      </c>
      <c r="D978" s="149" t="s">
        <v>2893</v>
      </c>
      <c r="E978" s="149" t="s">
        <v>5245</v>
      </c>
      <c r="F978" s="158" t="str">
        <f t="shared" si="155"/>
        <v>Video</v>
      </c>
      <c r="G978" s="187">
        <v>40</v>
      </c>
      <c r="H978" s="150"/>
      <c r="I978" s="184">
        <v>79.72</v>
      </c>
      <c r="J978" s="150"/>
      <c r="K978" s="151">
        <v>94.340901416960136</v>
      </c>
      <c r="L978" s="152">
        <v>85.850220289433722</v>
      </c>
      <c r="M978" s="152">
        <v>94.340901416960136</v>
      </c>
      <c r="N978" s="153" t="s">
        <v>153</v>
      </c>
      <c r="O978" s="154">
        <v>1</v>
      </c>
      <c r="P978" s="153">
        <v>18</v>
      </c>
      <c r="Q978" s="153" t="s">
        <v>146</v>
      </c>
      <c r="R978" s="155">
        <v>13.1</v>
      </c>
      <c r="S978" s="155">
        <v>1.6</v>
      </c>
      <c r="T978" s="155">
        <v>0.3</v>
      </c>
      <c r="U978" s="154" t="s">
        <v>95</v>
      </c>
      <c r="V978" s="153" t="s">
        <v>88</v>
      </c>
      <c r="W978" s="153" t="s">
        <v>627</v>
      </c>
      <c r="X978" s="151" t="s">
        <v>6378</v>
      </c>
      <c r="Y978" s="151" t="s">
        <v>6378</v>
      </c>
      <c r="Z978" s="156">
        <v>6.2799999999999995E-2</v>
      </c>
      <c r="AA978" s="153" t="s">
        <v>2894</v>
      </c>
      <c r="AB978" s="153" t="s">
        <v>5246</v>
      </c>
      <c r="AC978" s="153" t="s">
        <v>141</v>
      </c>
      <c r="AD978" s="157" t="s">
        <v>2895</v>
      </c>
      <c r="AE978" s="110">
        <v>1</v>
      </c>
      <c r="AF978" s="110">
        <v>166</v>
      </c>
      <c r="AG978" s="112">
        <f t="shared" si="160"/>
        <v>0</v>
      </c>
      <c r="AH978" s="110">
        <f>SUM(AG$4:AG978)</f>
        <v>32</v>
      </c>
      <c r="AI978" s="112">
        <f t="shared" si="158"/>
        <v>0</v>
      </c>
      <c r="AJ978" s="110">
        <f>COUNTIF(AI$4:AI978,"&gt;0")</f>
        <v>156</v>
      </c>
      <c r="AK978" s="110">
        <v>1</v>
      </c>
      <c r="AL978" s="110">
        <v>205</v>
      </c>
      <c r="AM978" s="172" t="str">
        <f>IF(OR(Table1[[#This Row],[Line total ordered for now]]&gt;0,Table1[[#This Row],[Line total ordered for season]]&gt;0),1,"")</f>
        <v/>
      </c>
      <c r="AN978" s="173">
        <f>COUNTIF(AM$4:AM978,"&gt;0")</f>
        <v>0</v>
      </c>
      <c r="AO978" s="173">
        <f>Table1[[#This Row],[ORDER QUANTITY
to be collected BEFORE 31.3.22]]</f>
        <v>0</v>
      </c>
      <c r="AP978" s="174">
        <f t="shared" si="159"/>
        <v>0</v>
      </c>
      <c r="AQ978" s="174">
        <f>IFERROR(INDEX(Retail!H:H,MATCH($D978,Retail!$D:$D,0)),0)</f>
        <v>0</v>
      </c>
      <c r="AR978" s="174">
        <f>IFERROR(INDEX(Retail!J:J,MATCH($D978,Retail!$D:$D,0)),0)</f>
        <v>0</v>
      </c>
      <c r="AS978" s="174">
        <f>IFERROR(INDEX('NEW2022'!H:H,MATCH($D978,'NEW2022'!D:D,0)),0)</f>
        <v>0</v>
      </c>
      <c r="AT978" s="174">
        <f>IFERROR(INDEX('NEW2022'!J:J,MATCH($D978,'NEW2022'!D:D,0)),0)</f>
        <v>0</v>
      </c>
      <c r="AU978" s="174">
        <f>IFERROR(INDEX('Quiet Items'!H:H,MATCH($D978,'Quiet Items'!D:D,0)),0)</f>
        <v>0</v>
      </c>
      <c r="AV978" s="174">
        <f>IFERROR(INDEX('Quiet Items'!J:J,MATCH($D978,'Quiet Items'!D:D,0)),0)</f>
        <v>0</v>
      </c>
      <c r="AW978" s="174">
        <f>IFERROR(INDEX('1.4G'!H:H,MATCH($D978,'1.4G'!D:D,0)),0)</f>
        <v>0</v>
      </c>
      <c r="AX978" s="174">
        <f>IFERROR(INDEX('1.4G'!J:J,MATCH($D978,'1.4G'!D:D,0)),0)</f>
        <v>0</v>
      </c>
      <c r="AY978" s="174">
        <f t="shared" si="156"/>
        <v>0</v>
      </c>
      <c r="AZ978" s="174">
        <f t="shared" si="157"/>
        <v>0</v>
      </c>
      <c r="BA978" s="175">
        <f>IFERROR(Table1[[#This Row],[Line total ordered for now]]*Table1[[#This Row],[GUARANTEED PRICE
for STOCK orders collected before 31.3.22]],0)</f>
        <v>0</v>
      </c>
      <c r="BB978" s="175">
        <f t="shared" si="161"/>
        <v>0</v>
      </c>
      <c r="BC978" s="176">
        <f>(AZ978+Table1[[#This Row],[Line total ordered for now]])*Z978</f>
        <v>0</v>
      </c>
      <c r="BD978" s="200">
        <v>80.189766204416117</v>
      </c>
      <c r="BE978" s="65"/>
      <c r="BF978" s="65"/>
      <c r="BG978" s="65"/>
      <c r="BH978" s="65"/>
      <c r="BI978" s="65"/>
      <c r="BJ978" s="65"/>
      <c r="BK978" s="65"/>
      <c r="BL978" s="55"/>
      <c r="BM978"/>
      <c r="BN978"/>
      <c r="BO978"/>
      <c r="BP978"/>
      <c r="BQ978"/>
      <c r="BR978"/>
      <c r="BS978"/>
      <c r="BT978"/>
    </row>
    <row r="979" spans="1:72" ht="15.75">
      <c r="A979" s="202">
        <v>975</v>
      </c>
      <c r="B979" s="68" t="s">
        <v>6378</v>
      </c>
      <c r="C979" s="149" t="s">
        <v>2483</v>
      </c>
      <c r="D979" s="149" t="s">
        <v>2958</v>
      </c>
      <c r="E979" s="149" t="s">
        <v>2959</v>
      </c>
      <c r="F979" s="158" t="str">
        <f t="shared" si="155"/>
        <v>Video</v>
      </c>
      <c r="G979" s="187">
        <v>18</v>
      </c>
      <c r="H979" s="150"/>
      <c r="I979" s="184">
        <v>120.32</v>
      </c>
      <c r="J979" s="150"/>
      <c r="K979" s="151">
        <v>132.35999999999999</v>
      </c>
      <c r="L979" s="152">
        <v>120.44759999999999</v>
      </c>
      <c r="M979" s="152">
        <v>132.35999999999999</v>
      </c>
      <c r="N979" s="153" t="s">
        <v>625</v>
      </c>
      <c r="O979" s="154">
        <v>1</v>
      </c>
      <c r="P979" s="153">
        <v>10</v>
      </c>
      <c r="Q979" s="153" t="s">
        <v>147</v>
      </c>
      <c r="R979" s="155">
        <v>14</v>
      </c>
      <c r="S979" s="155">
        <v>0.8</v>
      </c>
      <c r="T979" s="155">
        <v>0.3</v>
      </c>
      <c r="U979" s="154" t="s">
        <v>95</v>
      </c>
      <c r="V979" s="153" t="s">
        <v>88</v>
      </c>
      <c r="W979" s="153" t="s">
        <v>627</v>
      </c>
      <c r="X979" s="151" t="s">
        <v>6378</v>
      </c>
      <c r="Y979" s="151" t="s">
        <v>6378</v>
      </c>
      <c r="Z979" s="156">
        <v>9.11E-2</v>
      </c>
      <c r="AA979" s="153" t="s">
        <v>2960</v>
      </c>
      <c r="AB979" s="153" t="s">
        <v>5053</v>
      </c>
      <c r="AC979" s="153" t="s">
        <v>785</v>
      </c>
      <c r="AD979" s="157" t="s">
        <v>2961</v>
      </c>
      <c r="AE979" s="110">
        <v>0</v>
      </c>
      <c r="AF979" s="110">
        <v>166</v>
      </c>
      <c r="AG979" s="112">
        <f t="shared" si="160"/>
        <v>0</v>
      </c>
      <c r="AH979" s="110">
        <f>SUM(AG$4:AG979)</f>
        <v>32</v>
      </c>
      <c r="AI979" s="112">
        <f t="shared" si="158"/>
        <v>0</v>
      </c>
      <c r="AJ979" s="110">
        <f>COUNTIF(AI$4:AI979,"&gt;0")</f>
        <v>156</v>
      </c>
      <c r="AK979" s="110">
        <v>1</v>
      </c>
      <c r="AL979" s="110">
        <v>206</v>
      </c>
      <c r="AM979" s="172" t="str">
        <f>IF(OR(Table1[[#This Row],[Line total ordered for now]]&gt;0,Table1[[#This Row],[Line total ordered for season]]&gt;0),1,"")</f>
        <v/>
      </c>
      <c r="AN979" s="173">
        <f>COUNTIF(AM$4:AM979,"&gt;0")</f>
        <v>0</v>
      </c>
      <c r="AO979" s="173">
        <f>Table1[[#This Row],[ORDER QUANTITY
to be collected BEFORE 31.3.22]]</f>
        <v>0</v>
      </c>
      <c r="AP979" s="174">
        <f t="shared" si="159"/>
        <v>0</v>
      </c>
      <c r="AQ979" s="174">
        <f>IFERROR(INDEX(Retail!H:H,MATCH($D979,Retail!$D:$D,0)),0)</f>
        <v>0</v>
      </c>
      <c r="AR979" s="174">
        <f>IFERROR(INDEX(Retail!J:J,MATCH($D979,Retail!$D:$D,0)),0)</f>
        <v>0</v>
      </c>
      <c r="AS979" s="174">
        <f>IFERROR(INDEX('NEW2022'!H:H,MATCH($D979,'NEW2022'!D:D,0)),0)</f>
        <v>0</v>
      </c>
      <c r="AT979" s="174">
        <f>IFERROR(INDEX('NEW2022'!J:J,MATCH($D979,'NEW2022'!D:D,0)),0)</f>
        <v>0</v>
      </c>
      <c r="AU979" s="174">
        <f>IFERROR(INDEX('Quiet Items'!H:H,MATCH($D979,'Quiet Items'!D:D,0)),0)</f>
        <v>0</v>
      </c>
      <c r="AV979" s="174">
        <f>IFERROR(INDEX('Quiet Items'!J:J,MATCH($D979,'Quiet Items'!D:D,0)),0)</f>
        <v>0</v>
      </c>
      <c r="AW979" s="174">
        <f>IFERROR(INDEX('1.4G'!H:H,MATCH($D979,'1.4G'!D:D,0)),0)</f>
        <v>0</v>
      </c>
      <c r="AX979" s="174">
        <f>IFERROR(INDEX('1.4G'!J:J,MATCH($D979,'1.4G'!D:D,0)),0)</f>
        <v>0</v>
      </c>
      <c r="AY979" s="174">
        <f t="shared" si="156"/>
        <v>0</v>
      </c>
      <c r="AZ979" s="174">
        <f t="shared" si="157"/>
        <v>0</v>
      </c>
      <c r="BA979" s="175">
        <f>IFERROR(Table1[[#This Row],[Line total ordered for now]]*Table1[[#This Row],[GUARANTEED PRICE
for STOCK orders collected before 31.3.22]],0)</f>
        <v>0</v>
      </c>
      <c r="BB979" s="175">
        <f t="shared" si="161"/>
        <v>0</v>
      </c>
      <c r="BC979" s="176">
        <f>(AZ979+Table1[[#This Row],[Line total ordered for now]])*Z979</f>
        <v>0</v>
      </c>
      <c r="BD979" s="200">
        <v>112.50599999999999</v>
      </c>
      <c r="BE979" s="65"/>
      <c r="BF979" s="65"/>
      <c r="BG979" s="65"/>
      <c r="BH979" s="65"/>
      <c r="BI979" s="65"/>
      <c r="BJ979" s="65"/>
      <c r="BK979" s="65"/>
      <c r="BL979" s="55"/>
      <c r="BM979"/>
      <c r="BN979"/>
      <c r="BO979"/>
      <c r="BP979"/>
      <c r="BQ979"/>
      <c r="BR979"/>
      <c r="BS979"/>
      <c r="BT979"/>
    </row>
    <row r="980" spans="1:72" ht="15.75">
      <c r="A980" s="202">
        <v>976</v>
      </c>
      <c r="B980" s="68" t="s">
        <v>6378</v>
      </c>
      <c r="C980" s="149" t="s">
        <v>2483</v>
      </c>
      <c r="D980" s="149" t="s">
        <v>2920</v>
      </c>
      <c r="E980" s="149" t="s">
        <v>2921</v>
      </c>
      <c r="F980" s="158" t="str">
        <f t="shared" si="155"/>
        <v>Video</v>
      </c>
      <c r="G980" s="187">
        <v>15</v>
      </c>
      <c r="H980" s="150"/>
      <c r="I980" s="184">
        <v>143.47</v>
      </c>
      <c r="J980" s="150"/>
      <c r="K980" s="151">
        <v>157.82</v>
      </c>
      <c r="L980" s="152">
        <v>143.61619999999999</v>
      </c>
      <c r="M980" s="152">
        <v>157.82</v>
      </c>
      <c r="N980" s="153" t="s">
        <v>625</v>
      </c>
      <c r="O980" s="154">
        <v>1</v>
      </c>
      <c r="P980" s="153">
        <v>0</v>
      </c>
      <c r="Q980" s="153" t="s">
        <v>146</v>
      </c>
      <c r="R980" s="155">
        <v>19</v>
      </c>
      <c r="S980" s="155">
        <v>1</v>
      </c>
      <c r="T980" s="155">
        <v>0.3</v>
      </c>
      <c r="U980" s="154" t="s">
        <v>95</v>
      </c>
      <c r="V980" s="153" t="s">
        <v>88</v>
      </c>
      <c r="W980" s="153" t="s">
        <v>627</v>
      </c>
      <c r="X980" s="151" t="s">
        <v>6378</v>
      </c>
      <c r="Y980" s="151" t="s">
        <v>6378</v>
      </c>
      <c r="Z980" s="156">
        <v>9.11E-2</v>
      </c>
      <c r="AA980" s="153" t="s">
        <v>2922</v>
      </c>
      <c r="AB980" s="153" t="s">
        <v>5053</v>
      </c>
      <c r="AC980" s="153" t="s">
        <v>785</v>
      </c>
      <c r="AD980" s="157" t="s">
        <v>2923</v>
      </c>
      <c r="AE980" s="110">
        <v>1</v>
      </c>
      <c r="AF980" s="110">
        <v>167</v>
      </c>
      <c r="AG980" s="112">
        <f t="shared" si="160"/>
        <v>0</v>
      </c>
      <c r="AH980" s="110">
        <f>SUM(AG$4:AG980)</f>
        <v>32</v>
      </c>
      <c r="AI980" s="112">
        <f t="shared" si="158"/>
        <v>0</v>
      </c>
      <c r="AJ980" s="110">
        <f>COUNTIF(AI$4:AI980,"&gt;0")</f>
        <v>156</v>
      </c>
      <c r="AK980" s="110">
        <v>1</v>
      </c>
      <c r="AL980" s="110">
        <v>207</v>
      </c>
      <c r="AM980" s="172" t="str">
        <f>IF(OR(Table1[[#This Row],[Line total ordered for now]]&gt;0,Table1[[#This Row],[Line total ordered for season]]&gt;0),1,"")</f>
        <v/>
      </c>
      <c r="AN980" s="173">
        <f>COUNTIF(AM$4:AM980,"&gt;0")</f>
        <v>0</v>
      </c>
      <c r="AO980" s="173">
        <f>Table1[[#This Row],[ORDER QUANTITY
to be collected BEFORE 31.3.22]]</f>
        <v>0</v>
      </c>
      <c r="AP980" s="174">
        <f t="shared" si="159"/>
        <v>0</v>
      </c>
      <c r="AQ980" s="174">
        <f>IFERROR(INDEX(Retail!H:H,MATCH($D980,Retail!$D:$D,0)),0)</f>
        <v>0</v>
      </c>
      <c r="AR980" s="174">
        <f>IFERROR(INDEX(Retail!J:J,MATCH($D980,Retail!$D:$D,0)),0)</f>
        <v>0</v>
      </c>
      <c r="AS980" s="174">
        <f>IFERROR(INDEX('NEW2022'!H:H,MATCH($D980,'NEW2022'!D:D,0)),0)</f>
        <v>0</v>
      </c>
      <c r="AT980" s="174">
        <f>IFERROR(INDEX('NEW2022'!J:J,MATCH($D980,'NEW2022'!D:D,0)),0)</f>
        <v>0</v>
      </c>
      <c r="AU980" s="174">
        <f>IFERROR(INDEX('Quiet Items'!H:H,MATCH($D980,'Quiet Items'!D:D,0)),0)</f>
        <v>0</v>
      </c>
      <c r="AV980" s="174">
        <f>IFERROR(INDEX('Quiet Items'!J:J,MATCH($D980,'Quiet Items'!D:D,0)),0)</f>
        <v>0</v>
      </c>
      <c r="AW980" s="174">
        <f>IFERROR(INDEX('1.4G'!H:H,MATCH($D980,'1.4G'!D:D,0)),0)</f>
        <v>0</v>
      </c>
      <c r="AX980" s="174">
        <f>IFERROR(INDEX('1.4G'!J:J,MATCH($D980,'1.4G'!D:D,0)),0)</f>
        <v>0</v>
      </c>
      <c r="AY980" s="174">
        <f t="shared" si="156"/>
        <v>0</v>
      </c>
      <c r="AZ980" s="174">
        <f t="shared" si="157"/>
        <v>0</v>
      </c>
      <c r="BA980" s="175">
        <f>IFERROR(Table1[[#This Row],[Line total ordered for now]]*Table1[[#This Row],[GUARANTEED PRICE
for STOCK orders collected before 31.3.22]],0)</f>
        <v>0</v>
      </c>
      <c r="BB980" s="175">
        <f t="shared" si="161"/>
        <v>0</v>
      </c>
      <c r="BC980" s="176">
        <f>(AZ980+Table1[[#This Row],[Line total ordered for now]])*Z980</f>
        <v>0</v>
      </c>
      <c r="BD980" s="200">
        <v>134.14699999999999</v>
      </c>
      <c r="BE980" s="65"/>
      <c r="BF980" s="65"/>
      <c r="BG980" s="65"/>
      <c r="BH980" s="65"/>
      <c r="BI980" s="65"/>
      <c r="BJ980" s="65"/>
      <c r="BK980" s="65"/>
      <c r="BL980" s="55"/>
      <c r="BM980"/>
      <c r="BN980"/>
      <c r="BO980"/>
      <c r="BP980"/>
      <c r="BQ980"/>
      <c r="BR980"/>
      <c r="BS980"/>
      <c r="BT980"/>
    </row>
    <row r="981" spans="1:72" ht="15.75">
      <c r="A981" s="202">
        <v>977</v>
      </c>
      <c r="B981" s="68" t="s">
        <v>6378</v>
      </c>
      <c r="C981" s="149" t="s">
        <v>2483</v>
      </c>
      <c r="D981" s="149" t="s">
        <v>3020</v>
      </c>
      <c r="E981" s="149" t="s">
        <v>3021</v>
      </c>
      <c r="F981" s="158" t="str">
        <f t="shared" si="155"/>
        <v>Video</v>
      </c>
      <c r="G981" s="187">
        <v>7</v>
      </c>
      <c r="H981" s="150"/>
      <c r="I981" s="184">
        <v>136.76</v>
      </c>
      <c r="J981" s="150"/>
      <c r="K981" s="151">
        <v>150.44</v>
      </c>
      <c r="L981" s="152">
        <v>136.90039999999999</v>
      </c>
      <c r="M981" s="152">
        <v>150.44</v>
      </c>
      <c r="N981" s="153" t="s">
        <v>1033</v>
      </c>
      <c r="O981" s="154">
        <v>1</v>
      </c>
      <c r="P981" s="153">
        <v>75</v>
      </c>
      <c r="Q981" s="153" t="s">
        <v>146</v>
      </c>
      <c r="R981" s="155">
        <v>14</v>
      </c>
      <c r="S981" s="155">
        <v>1.62</v>
      </c>
      <c r="T981" s="155">
        <v>0.3</v>
      </c>
      <c r="U981" s="154" t="s">
        <v>94</v>
      </c>
      <c r="V981" s="153" t="s">
        <v>89</v>
      </c>
      <c r="W981" s="153" t="s">
        <v>627</v>
      </c>
      <c r="X981" s="151" t="s">
        <v>6378</v>
      </c>
      <c r="Y981" s="151" t="s">
        <v>6378</v>
      </c>
      <c r="Z981" s="156">
        <v>9.11E-2</v>
      </c>
      <c r="AA981" s="153" t="s">
        <v>3022</v>
      </c>
      <c r="AB981" s="153" t="s">
        <v>4995</v>
      </c>
      <c r="AC981" s="153" t="s">
        <v>4902</v>
      </c>
      <c r="AD981" s="157" t="s">
        <v>3023</v>
      </c>
      <c r="AE981" s="110">
        <v>1</v>
      </c>
      <c r="AF981" s="110">
        <v>168</v>
      </c>
      <c r="AG981" s="112">
        <f t="shared" si="160"/>
        <v>0</v>
      </c>
      <c r="AH981" s="110">
        <f>SUM(AG$4:AG981)</f>
        <v>32</v>
      </c>
      <c r="AI981" s="112">
        <f t="shared" si="158"/>
        <v>0</v>
      </c>
      <c r="AJ981" s="110">
        <f>COUNTIF(AI$4:AI981,"&gt;0")</f>
        <v>156</v>
      </c>
      <c r="AK981" s="110">
        <v>0</v>
      </c>
      <c r="AL981" s="110">
        <v>207</v>
      </c>
      <c r="AM981" s="172" t="str">
        <f>IF(OR(Table1[[#This Row],[Line total ordered for now]]&gt;0,Table1[[#This Row],[Line total ordered for season]]&gt;0),1,"")</f>
        <v/>
      </c>
      <c r="AN981" s="173">
        <f>COUNTIF(AM$4:AM981,"&gt;0")</f>
        <v>0</v>
      </c>
      <c r="AO981" s="173">
        <f>Table1[[#This Row],[ORDER QUANTITY
to be collected BEFORE 31.3.22]]</f>
        <v>0</v>
      </c>
      <c r="AP981" s="174">
        <f t="shared" si="159"/>
        <v>0</v>
      </c>
      <c r="AQ981" s="174">
        <f>IFERROR(INDEX(Retail!H:H,MATCH($D981,Retail!$D:$D,0)),0)</f>
        <v>0</v>
      </c>
      <c r="AR981" s="174">
        <f>IFERROR(INDEX(Retail!J:J,MATCH($D981,Retail!$D:$D,0)),0)</f>
        <v>0</v>
      </c>
      <c r="AS981" s="174">
        <f>IFERROR(INDEX('NEW2022'!H:H,MATCH($D981,'NEW2022'!D:D,0)),0)</f>
        <v>0</v>
      </c>
      <c r="AT981" s="174">
        <f>IFERROR(INDEX('NEW2022'!J:J,MATCH($D981,'NEW2022'!D:D,0)),0)</f>
        <v>0</v>
      </c>
      <c r="AU981" s="174">
        <f>IFERROR(INDEX('Quiet Items'!H:H,MATCH($D981,'Quiet Items'!D:D,0)),0)</f>
        <v>0</v>
      </c>
      <c r="AV981" s="174">
        <f>IFERROR(INDEX('Quiet Items'!J:J,MATCH($D981,'Quiet Items'!D:D,0)),0)</f>
        <v>0</v>
      </c>
      <c r="AW981" s="174">
        <f>IFERROR(INDEX('1.4G'!H:H,MATCH($D981,'1.4G'!D:D,0)),0)</f>
        <v>0</v>
      </c>
      <c r="AX981" s="174">
        <f>IFERROR(INDEX('1.4G'!J:J,MATCH($D981,'1.4G'!D:D,0)),0)</f>
        <v>0</v>
      </c>
      <c r="AY981" s="174">
        <f t="shared" si="156"/>
        <v>0</v>
      </c>
      <c r="AZ981" s="174">
        <f t="shared" si="157"/>
        <v>0</v>
      </c>
      <c r="BA981" s="175">
        <f>IFERROR(Table1[[#This Row],[Line total ordered for now]]*Table1[[#This Row],[GUARANTEED PRICE
for STOCK orders collected before 31.3.22]],0)</f>
        <v>0</v>
      </c>
      <c r="BB981" s="175">
        <f t="shared" si="161"/>
        <v>0</v>
      </c>
      <c r="BC981" s="176">
        <f>(AZ981+Table1[[#This Row],[Line total ordered for now]])*Z981</f>
        <v>0</v>
      </c>
      <c r="BD981" s="200">
        <v>127.874</v>
      </c>
      <c r="BE981" s="65"/>
      <c r="BF981" s="65"/>
      <c r="BG981" s="65"/>
      <c r="BH981" s="65"/>
      <c r="BI981" s="65"/>
      <c r="BJ981" s="65"/>
      <c r="BK981" s="65"/>
      <c r="BL981" s="55"/>
      <c r="BM981"/>
      <c r="BN981"/>
      <c r="BO981"/>
      <c r="BP981"/>
      <c r="BQ981"/>
      <c r="BR981"/>
      <c r="BS981"/>
      <c r="BT981"/>
    </row>
    <row r="982" spans="1:72" ht="15.75">
      <c r="A982" s="202">
        <v>978</v>
      </c>
      <c r="B982" s="68" t="s">
        <v>6378</v>
      </c>
      <c r="C982" s="149" t="s">
        <v>2483</v>
      </c>
      <c r="D982" s="149" t="s">
        <v>3054</v>
      </c>
      <c r="E982" s="149" t="s">
        <v>4996</v>
      </c>
      <c r="F982" s="158" t="str">
        <f t="shared" si="155"/>
        <v>Video</v>
      </c>
      <c r="G982" s="187">
        <v>17</v>
      </c>
      <c r="H982" s="150"/>
      <c r="I982" s="184">
        <v>142.91</v>
      </c>
      <c r="J982" s="150"/>
      <c r="K982" s="151">
        <v>157.20999999999998</v>
      </c>
      <c r="L982" s="152">
        <v>143.06109999999998</v>
      </c>
      <c r="M982" s="152">
        <v>157.20999999999998</v>
      </c>
      <c r="N982" s="153" t="s">
        <v>1033</v>
      </c>
      <c r="O982" s="154">
        <v>1</v>
      </c>
      <c r="P982" s="153">
        <v>10</v>
      </c>
      <c r="Q982" s="153" t="s">
        <v>147</v>
      </c>
      <c r="R982" s="155">
        <v>14</v>
      </c>
      <c r="S982" s="155">
        <v>0.8</v>
      </c>
      <c r="T982" s="155">
        <v>0.3</v>
      </c>
      <c r="U982" s="154" t="s">
        <v>94</v>
      </c>
      <c r="V982" s="153" t="s">
        <v>89</v>
      </c>
      <c r="W982" s="153" t="s">
        <v>627</v>
      </c>
      <c r="X982" s="151" t="s">
        <v>6378</v>
      </c>
      <c r="Y982" s="151" t="s">
        <v>6378</v>
      </c>
      <c r="Z982" s="156">
        <v>9.11E-2</v>
      </c>
      <c r="AA982" s="153" t="s">
        <v>3055</v>
      </c>
      <c r="AB982" s="153" t="s">
        <v>4997</v>
      </c>
      <c r="AC982" s="153" t="s">
        <v>4902</v>
      </c>
      <c r="AD982" s="157" t="s">
        <v>3056</v>
      </c>
      <c r="AE982" s="110">
        <v>0</v>
      </c>
      <c r="AF982" s="110">
        <v>168</v>
      </c>
      <c r="AG982" s="112">
        <f t="shared" si="160"/>
        <v>0</v>
      </c>
      <c r="AH982" s="110">
        <f>SUM(AG$4:AG982)</f>
        <v>32</v>
      </c>
      <c r="AI982" s="112">
        <f t="shared" si="158"/>
        <v>0</v>
      </c>
      <c r="AJ982" s="110">
        <f>COUNTIF(AI$4:AI982,"&gt;0")</f>
        <v>156</v>
      </c>
      <c r="AK982" s="110">
        <v>0</v>
      </c>
      <c r="AL982" s="110">
        <v>207</v>
      </c>
      <c r="AM982" s="172" t="str">
        <f>IF(OR(Table1[[#This Row],[Line total ordered for now]]&gt;0,Table1[[#This Row],[Line total ordered for season]]&gt;0),1,"")</f>
        <v/>
      </c>
      <c r="AN982" s="173">
        <f>COUNTIF(AM$4:AM982,"&gt;0")</f>
        <v>0</v>
      </c>
      <c r="AO982" s="173">
        <f>Table1[[#This Row],[ORDER QUANTITY
to be collected BEFORE 31.3.22]]</f>
        <v>0</v>
      </c>
      <c r="AP982" s="174">
        <f t="shared" si="159"/>
        <v>0</v>
      </c>
      <c r="AQ982" s="174">
        <f>IFERROR(INDEX(Retail!H:H,MATCH($D982,Retail!$D:$D,0)),0)</f>
        <v>0</v>
      </c>
      <c r="AR982" s="174">
        <f>IFERROR(INDEX(Retail!J:J,MATCH($D982,Retail!$D:$D,0)),0)</f>
        <v>0</v>
      </c>
      <c r="AS982" s="174">
        <f>IFERROR(INDEX('NEW2022'!H:H,MATCH($D982,'NEW2022'!D:D,0)),0)</f>
        <v>0</v>
      </c>
      <c r="AT982" s="174">
        <f>IFERROR(INDEX('NEW2022'!J:J,MATCH($D982,'NEW2022'!D:D,0)),0)</f>
        <v>0</v>
      </c>
      <c r="AU982" s="174">
        <f>IFERROR(INDEX('Quiet Items'!H:H,MATCH($D982,'Quiet Items'!D:D,0)),0)</f>
        <v>0</v>
      </c>
      <c r="AV982" s="174">
        <f>IFERROR(INDEX('Quiet Items'!J:J,MATCH($D982,'Quiet Items'!D:D,0)),0)</f>
        <v>0</v>
      </c>
      <c r="AW982" s="174">
        <f>IFERROR(INDEX('1.4G'!H:H,MATCH($D982,'1.4G'!D:D,0)),0)</f>
        <v>0</v>
      </c>
      <c r="AX982" s="174">
        <f>IFERROR(INDEX('1.4G'!J:J,MATCH($D982,'1.4G'!D:D,0)),0)</f>
        <v>0</v>
      </c>
      <c r="AY982" s="174">
        <f t="shared" si="156"/>
        <v>0</v>
      </c>
      <c r="AZ982" s="174">
        <f t="shared" si="157"/>
        <v>0</v>
      </c>
      <c r="BA982" s="175">
        <f>IFERROR(Table1[[#This Row],[Line total ordered for now]]*Table1[[#This Row],[GUARANTEED PRICE
for STOCK orders collected before 31.3.22]],0)</f>
        <v>0</v>
      </c>
      <c r="BB982" s="175">
        <f t="shared" si="161"/>
        <v>0</v>
      </c>
      <c r="BC982" s="176">
        <f>(AZ982+Table1[[#This Row],[Line total ordered for now]])*Z982</f>
        <v>0</v>
      </c>
      <c r="BD982" s="200">
        <v>133.62849999999997</v>
      </c>
      <c r="BE982" s="65"/>
      <c r="BF982" s="65"/>
      <c r="BG982" s="65"/>
      <c r="BH982" s="65"/>
      <c r="BI982" s="65"/>
      <c r="BJ982" s="65"/>
      <c r="BK982" s="65"/>
      <c r="BL982" s="55"/>
      <c r="BM982"/>
      <c r="BN982"/>
      <c r="BO982"/>
      <c r="BP982"/>
      <c r="BQ982"/>
      <c r="BR982"/>
      <c r="BS982"/>
      <c r="BT982"/>
    </row>
    <row r="983" spans="1:72" ht="15.75">
      <c r="A983" s="202">
        <v>979</v>
      </c>
      <c r="B983" s="68" t="s">
        <v>6377</v>
      </c>
      <c r="C983" s="149" t="s">
        <v>196</v>
      </c>
      <c r="D983" s="149" t="s">
        <v>6079</v>
      </c>
      <c r="E983" s="149" t="s">
        <v>6080</v>
      </c>
      <c r="F983" s="158" t="str">
        <f t="shared" si="155"/>
        <v/>
      </c>
      <c r="G983" s="187">
        <v>0</v>
      </c>
      <c r="H983" s="150"/>
      <c r="I983" s="184">
        <v>67.91</v>
      </c>
      <c r="J983" s="150"/>
      <c r="K983" s="151">
        <v>16.977499999999999</v>
      </c>
      <c r="L983" s="152">
        <v>64.510000000000005</v>
      </c>
      <c r="M983" s="152">
        <v>67.91</v>
      </c>
      <c r="N983" s="153" t="s">
        <v>150</v>
      </c>
      <c r="O983" s="154">
        <v>4</v>
      </c>
      <c r="P983" s="153">
        <v>64</v>
      </c>
      <c r="Q983" s="153" t="s">
        <v>147</v>
      </c>
      <c r="R983" s="155">
        <v>10</v>
      </c>
      <c r="S983" s="155">
        <v>0.5</v>
      </c>
      <c r="T983" s="155">
        <v>0</v>
      </c>
      <c r="U983" s="154" t="s">
        <v>95</v>
      </c>
      <c r="V983" s="153" t="s">
        <v>88</v>
      </c>
      <c r="W983" s="153" t="s">
        <v>154</v>
      </c>
      <c r="X983" s="151">
        <v>69.989999999999995</v>
      </c>
      <c r="Y983" s="151">
        <v>59.99</v>
      </c>
      <c r="Z983" s="156">
        <v>3.5999999999999997E-2</v>
      </c>
      <c r="AA983" s="153" t="s">
        <v>5974</v>
      </c>
      <c r="AB983" s="153" t="s">
        <v>4642</v>
      </c>
      <c r="AC983" s="153" t="s">
        <v>277</v>
      </c>
      <c r="AD983" s="157">
        <v>0</v>
      </c>
      <c r="AE983" s="110">
        <v>0</v>
      </c>
      <c r="AF983" s="110">
        <v>168</v>
      </c>
      <c r="AG983" s="112">
        <f t="shared" si="160"/>
        <v>1</v>
      </c>
      <c r="AH983" s="110">
        <f>SUM(AG$4:AG983)</f>
        <v>33</v>
      </c>
      <c r="AI983" s="112">
        <f t="shared" si="158"/>
        <v>1</v>
      </c>
      <c r="AJ983" s="110">
        <f>COUNTIF(AI$4:AI983,"&gt;0")</f>
        <v>157</v>
      </c>
      <c r="AK983" s="110">
        <v>1</v>
      </c>
      <c r="AL983" s="110">
        <v>208</v>
      </c>
      <c r="AM983" s="172" t="str">
        <f>IF(OR(Table1[[#This Row],[Line total ordered for now]]&gt;0,Table1[[#This Row],[Line total ordered for season]]&gt;0),1,"")</f>
        <v/>
      </c>
      <c r="AN983" s="173">
        <f>COUNTIF(AM$4:AM983,"&gt;0")</f>
        <v>0</v>
      </c>
      <c r="AO983" s="173">
        <f>Table1[[#This Row],[ORDER QUANTITY
to be collected BEFORE 31.3.22]]</f>
        <v>0</v>
      </c>
      <c r="AP983" s="174">
        <f t="shared" si="159"/>
        <v>0</v>
      </c>
      <c r="AQ983" s="174">
        <f>IFERROR(INDEX(Retail!H:H,MATCH($D983,Retail!$D:$D,0)),0)</f>
        <v>0</v>
      </c>
      <c r="AR983" s="174">
        <f>IFERROR(INDEX(Retail!J:J,MATCH($D983,Retail!$D:$D,0)),0)</f>
        <v>0</v>
      </c>
      <c r="AS983" s="174">
        <f>IFERROR(INDEX('NEW2022'!H:H,MATCH($D983,'NEW2022'!D:D,0)),0)</f>
        <v>0</v>
      </c>
      <c r="AT983" s="174">
        <f>IFERROR(INDEX('NEW2022'!J:J,MATCH($D983,'NEW2022'!D:D,0)),0)</f>
        <v>0</v>
      </c>
      <c r="AU983" s="174">
        <f>IFERROR(INDEX('Quiet Items'!H:H,MATCH($D983,'Quiet Items'!D:D,0)),0)</f>
        <v>0</v>
      </c>
      <c r="AV983" s="174">
        <f>IFERROR(INDEX('Quiet Items'!J:J,MATCH($D983,'Quiet Items'!D:D,0)),0)</f>
        <v>0</v>
      </c>
      <c r="AW983" s="174">
        <f>IFERROR(INDEX('1.4G'!H:H,MATCH($D983,'1.4G'!D:D,0)),0)</f>
        <v>0</v>
      </c>
      <c r="AX983" s="174">
        <f>IFERROR(INDEX('1.4G'!J:J,MATCH($D983,'1.4G'!D:D,0)),0)</f>
        <v>0</v>
      </c>
      <c r="AY983" s="174">
        <f t="shared" si="156"/>
        <v>0</v>
      </c>
      <c r="AZ983" s="174">
        <f t="shared" si="157"/>
        <v>0</v>
      </c>
      <c r="BA983" s="175">
        <f>IFERROR(Table1[[#This Row],[Line total ordered for now]]*Table1[[#This Row],[GUARANTEED PRICE
for STOCK orders collected before 31.3.22]],0)</f>
        <v>0</v>
      </c>
      <c r="BB983" s="175">
        <f t="shared" si="161"/>
        <v>0</v>
      </c>
      <c r="BC983" s="176">
        <f>(AZ983+Table1[[#This Row],[Line total ordered for now]])*Z983</f>
        <v>0</v>
      </c>
      <c r="BD983" s="200">
        <v>61.119</v>
      </c>
      <c r="BE983" s="65"/>
      <c r="BF983" s="65"/>
      <c r="BG983" s="65"/>
      <c r="BH983" s="65"/>
      <c r="BI983" s="65"/>
      <c r="BJ983" s="65"/>
      <c r="BK983" s="65"/>
      <c r="BL983" s="55"/>
      <c r="BM983"/>
      <c r="BN983"/>
      <c r="BO983"/>
      <c r="BP983"/>
      <c r="BQ983"/>
      <c r="BR983"/>
      <c r="BS983"/>
      <c r="BT983"/>
    </row>
    <row r="984" spans="1:72" ht="15.75">
      <c r="A984" s="202">
        <v>980</v>
      </c>
      <c r="B984" s="68" t="s">
        <v>582</v>
      </c>
      <c r="C984" s="149" t="s">
        <v>196</v>
      </c>
      <c r="D984" s="149" t="s">
        <v>535</v>
      </c>
      <c r="E984" s="149" t="s">
        <v>536</v>
      </c>
      <c r="F984" s="158" t="str">
        <f t="shared" si="155"/>
        <v>Video</v>
      </c>
      <c r="G984" s="187">
        <v>101</v>
      </c>
      <c r="H984" s="150"/>
      <c r="I984" s="184">
        <v>59.09</v>
      </c>
      <c r="J984" s="150"/>
      <c r="K984" s="151">
        <v>16.977500000000003</v>
      </c>
      <c r="L984" s="152">
        <v>64.514500000000012</v>
      </c>
      <c r="M984" s="152">
        <v>67.910000000000011</v>
      </c>
      <c r="N984" s="153" t="s">
        <v>150</v>
      </c>
      <c r="O984" s="154">
        <v>4</v>
      </c>
      <c r="P984" s="153">
        <v>64</v>
      </c>
      <c r="Q984" s="153" t="s">
        <v>147</v>
      </c>
      <c r="R984" s="155">
        <v>10</v>
      </c>
      <c r="S984" s="155">
        <v>2.4</v>
      </c>
      <c r="T984" s="155">
        <v>0</v>
      </c>
      <c r="U984" s="154" t="s">
        <v>95</v>
      </c>
      <c r="V984" s="153" t="s">
        <v>88</v>
      </c>
      <c r="W984" s="153" t="s">
        <v>154</v>
      </c>
      <c r="X984" s="151">
        <v>56.49</v>
      </c>
      <c r="Y984" s="151">
        <v>42.49</v>
      </c>
      <c r="Z984" s="156">
        <v>3.5999999999999997E-2</v>
      </c>
      <c r="AA984" s="153" t="s">
        <v>5974</v>
      </c>
      <c r="AB984" s="153" t="s">
        <v>4642</v>
      </c>
      <c r="AC984" s="153" t="s">
        <v>277</v>
      </c>
      <c r="AD984" s="157" t="s">
        <v>537</v>
      </c>
      <c r="AE984" s="110">
        <v>0</v>
      </c>
      <c r="AF984" s="110">
        <v>168</v>
      </c>
      <c r="AG984" s="112">
        <f t="shared" si="160"/>
        <v>1</v>
      </c>
      <c r="AH984" s="110">
        <f>SUM(AG$4:AG984)</f>
        <v>34</v>
      </c>
      <c r="AI984" s="112">
        <f t="shared" si="158"/>
        <v>1</v>
      </c>
      <c r="AJ984" s="110">
        <f>COUNTIF(AI$4:AI984,"&gt;0")</f>
        <v>158</v>
      </c>
      <c r="AK984" s="110">
        <v>1</v>
      </c>
      <c r="AL984" s="110">
        <v>209</v>
      </c>
      <c r="AM984" s="172" t="str">
        <f>IF(OR(Table1[[#This Row],[Line total ordered for now]]&gt;0,Table1[[#This Row],[Line total ordered for season]]&gt;0),1,"")</f>
        <v/>
      </c>
      <c r="AN984" s="173">
        <f>COUNTIF(AM$4:AM984,"&gt;0")</f>
        <v>0</v>
      </c>
      <c r="AO984" s="173">
        <f>Table1[[#This Row],[ORDER QUANTITY
to be collected BEFORE 31.3.22]]</f>
        <v>0</v>
      </c>
      <c r="AP984" s="174">
        <f t="shared" si="159"/>
        <v>0</v>
      </c>
      <c r="AQ984" s="174">
        <f>IFERROR(INDEX(Retail!H:H,MATCH($D984,Retail!$D:$D,0)),0)</f>
        <v>0</v>
      </c>
      <c r="AR984" s="174">
        <f>IFERROR(INDEX(Retail!J:J,MATCH($D984,Retail!$D:$D,0)),0)</f>
        <v>0</v>
      </c>
      <c r="AS984" s="174">
        <f>IFERROR(INDEX('NEW2022'!H:H,MATCH($D984,'NEW2022'!D:D,0)),0)</f>
        <v>0</v>
      </c>
      <c r="AT984" s="174">
        <f>IFERROR(INDEX('NEW2022'!J:J,MATCH($D984,'NEW2022'!D:D,0)),0)</f>
        <v>0</v>
      </c>
      <c r="AU984" s="174">
        <f>IFERROR(INDEX('Quiet Items'!H:H,MATCH($D984,'Quiet Items'!D:D,0)),0)</f>
        <v>0</v>
      </c>
      <c r="AV984" s="174">
        <f>IFERROR(INDEX('Quiet Items'!J:J,MATCH($D984,'Quiet Items'!D:D,0)),0)</f>
        <v>0</v>
      </c>
      <c r="AW984" s="174">
        <f>IFERROR(INDEX('1.4G'!H:H,MATCH($D984,'1.4G'!D:D,0)),0)</f>
        <v>0</v>
      </c>
      <c r="AX984" s="174">
        <f>IFERROR(INDEX('1.4G'!J:J,MATCH($D984,'1.4G'!D:D,0)),0)</f>
        <v>0</v>
      </c>
      <c r="AY984" s="174">
        <f t="shared" si="156"/>
        <v>0</v>
      </c>
      <c r="AZ984" s="174">
        <f t="shared" si="157"/>
        <v>0</v>
      </c>
      <c r="BA984" s="175">
        <f>IFERROR(Table1[[#This Row],[Line total ordered for now]]*Table1[[#This Row],[GUARANTEED PRICE
for STOCK orders collected before 31.3.22]],0)</f>
        <v>0</v>
      </c>
      <c r="BB984" s="175">
        <f t="shared" si="161"/>
        <v>0</v>
      </c>
      <c r="BC984" s="176">
        <f>(AZ984+Table1[[#This Row],[Line total ordered for now]])*Z984</f>
        <v>0</v>
      </c>
      <c r="BD984" s="200">
        <v>61.119000000000014</v>
      </c>
      <c r="BE984" s="65"/>
      <c r="BF984" s="65"/>
      <c r="BG984" s="65"/>
      <c r="BH984" s="65"/>
      <c r="BI984" s="65"/>
      <c r="BJ984" s="65"/>
      <c r="BK984" s="65"/>
      <c r="BL984" s="55"/>
      <c r="BM984"/>
      <c r="BN984"/>
      <c r="BO984"/>
      <c r="BP984"/>
      <c r="BQ984"/>
      <c r="BR984"/>
      <c r="BS984"/>
      <c r="BT984"/>
    </row>
    <row r="985" spans="1:72" ht="15.75">
      <c r="A985" s="202">
        <v>981</v>
      </c>
      <c r="B985" s="68" t="s">
        <v>6378</v>
      </c>
      <c r="C985" s="149" t="s">
        <v>196</v>
      </c>
      <c r="D985" s="149" t="s">
        <v>134</v>
      </c>
      <c r="E985" s="149" t="s">
        <v>394</v>
      </c>
      <c r="F985" s="158" t="str">
        <f t="shared" ref="F985:F1048" si="162">IF(LEFT(AD985,4)="http",HYPERLINK(AD985,"Video"),"")</f>
        <v>Video</v>
      </c>
      <c r="G985" s="187">
        <v>0</v>
      </c>
      <c r="H985" s="150"/>
      <c r="I985" s="184">
        <v>40</v>
      </c>
      <c r="J985" s="150"/>
      <c r="K985" s="151">
        <v>47.353324678628169</v>
      </c>
      <c r="L985" s="152">
        <v>44.98565844469676</v>
      </c>
      <c r="M985" s="152">
        <v>47.353324678628169</v>
      </c>
      <c r="N985" s="153" t="s">
        <v>150</v>
      </c>
      <c r="O985" s="154">
        <v>1</v>
      </c>
      <c r="P985" s="153">
        <v>70</v>
      </c>
      <c r="Q985" s="153" t="s">
        <v>147</v>
      </c>
      <c r="R985" s="155">
        <v>8</v>
      </c>
      <c r="S985" s="155">
        <v>1.2</v>
      </c>
      <c r="T985" s="155">
        <v>0.3</v>
      </c>
      <c r="U985" s="154" t="s">
        <v>94</v>
      </c>
      <c r="V985" s="153" t="s">
        <v>89</v>
      </c>
      <c r="W985" s="153" t="s">
        <v>154</v>
      </c>
      <c r="X985" s="151">
        <v>152.99</v>
      </c>
      <c r="Y985" s="151">
        <v>114.99</v>
      </c>
      <c r="Z985" s="156">
        <v>2.76E-2</v>
      </c>
      <c r="AA985" s="153" t="s">
        <v>198</v>
      </c>
      <c r="AB985" s="153" t="s">
        <v>5327</v>
      </c>
      <c r="AC985" s="153" t="s">
        <v>141</v>
      </c>
      <c r="AD985" s="157" t="s">
        <v>587</v>
      </c>
      <c r="AE985" s="110">
        <v>0</v>
      </c>
      <c r="AF985" s="110">
        <v>168</v>
      </c>
      <c r="AG985" s="112">
        <f t="shared" si="160"/>
        <v>0</v>
      </c>
      <c r="AH985" s="110">
        <f>SUM(AG$4:AG985)</f>
        <v>34</v>
      </c>
      <c r="AI985" s="112">
        <f t="shared" si="158"/>
        <v>1</v>
      </c>
      <c r="AJ985" s="110">
        <f>COUNTIF(AI$4:AI985,"&gt;0")</f>
        <v>159</v>
      </c>
      <c r="AK985" s="110">
        <v>0</v>
      </c>
      <c r="AL985" s="110">
        <v>209</v>
      </c>
      <c r="AM985" s="172" t="str">
        <f>IF(OR(Table1[[#This Row],[Line total ordered for now]]&gt;0,Table1[[#This Row],[Line total ordered for season]]&gt;0),1,"")</f>
        <v/>
      </c>
      <c r="AN985" s="173">
        <f>COUNTIF(AM$4:AM985,"&gt;0")</f>
        <v>0</v>
      </c>
      <c r="AO985" s="173">
        <f>Table1[[#This Row],[ORDER QUANTITY
to be collected BEFORE 31.3.22]]</f>
        <v>0</v>
      </c>
      <c r="AP985" s="174">
        <f t="shared" si="159"/>
        <v>0</v>
      </c>
      <c r="AQ985" s="174">
        <f>IFERROR(INDEX(Retail!H:H,MATCH($D985,Retail!$D:$D,0)),0)</f>
        <v>0</v>
      </c>
      <c r="AR985" s="174">
        <f>IFERROR(INDEX(Retail!J:J,MATCH($D985,Retail!$D:$D,0)),0)</f>
        <v>0</v>
      </c>
      <c r="AS985" s="174">
        <f>IFERROR(INDEX('NEW2022'!H:H,MATCH($D985,'NEW2022'!D:D,0)),0)</f>
        <v>0</v>
      </c>
      <c r="AT985" s="174">
        <f>IFERROR(INDEX('NEW2022'!J:J,MATCH($D985,'NEW2022'!D:D,0)),0)</f>
        <v>0</v>
      </c>
      <c r="AU985" s="174">
        <f>IFERROR(INDEX('Quiet Items'!H:H,MATCH($D985,'Quiet Items'!D:D,0)),0)</f>
        <v>0</v>
      </c>
      <c r="AV985" s="174">
        <f>IFERROR(INDEX('Quiet Items'!J:J,MATCH($D985,'Quiet Items'!D:D,0)),0)</f>
        <v>0</v>
      </c>
      <c r="AW985" s="174">
        <f>IFERROR(INDEX('1.4G'!H:H,MATCH($D985,'1.4G'!D:D,0)),0)</f>
        <v>0</v>
      </c>
      <c r="AX985" s="174">
        <f>IFERROR(INDEX('1.4G'!J:J,MATCH($D985,'1.4G'!D:D,0)),0)</f>
        <v>0</v>
      </c>
      <c r="AY985" s="174">
        <f t="shared" ref="AY985:AY1048" si="163">IF(OR(AU985&gt;0,AW985&gt;0,AO985&gt;0,AS985&gt;0,AQ985&gt;0),AU985+AW985+AO985+AS985+AQ985,0)</f>
        <v>0</v>
      </c>
      <c r="AZ985" s="174">
        <f t="shared" ref="AZ985:AZ1048" si="164">IF(OR(AV985&gt;0,AX985&gt;0,AP985&gt;0,AT985&gt;0,AR985&gt;0),AV985+AX985+AP985+AT985+AR985,0)</f>
        <v>0</v>
      </c>
      <c r="BA985" s="175">
        <f>IFERROR(Table1[[#This Row],[Line total ordered for now]]*Table1[[#This Row],[GUARANTEED PRICE
for STOCK orders collected before 31.3.22]],0)</f>
        <v>0</v>
      </c>
      <c r="BB985" s="175">
        <f t="shared" si="161"/>
        <v>0</v>
      </c>
      <c r="BC985" s="176">
        <f>(AZ985+Table1[[#This Row],[Line total ordered for now]])*Z985</f>
        <v>0</v>
      </c>
      <c r="BD985" s="200">
        <v>42.617992210765351</v>
      </c>
      <c r="BE985" s="65"/>
      <c r="BF985" s="65"/>
      <c r="BG985" s="65"/>
      <c r="BH985" s="65"/>
      <c r="BI985" s="65"/>
      <c r="BJ985" s="65"/>
      <c r="BK985" s="65"/>
      <c r="BL985" s="55"/>
      <c r="BM985"/>
      <c r="BN985"/>
      <c r="BO985"/>
      <c r="BP985"/>
      <c r="BQ985"/>
      <c r="BR985"/>
      <c r="BS985"/>
      <c r="BT985"/>
    </row>
    <row r="986" spans="1:72" ht="15.75">
      <c r="A986" s="202">
        <v>982</v>
      </c>
      <c r="B986" s="68" t="s">
        <v>6378</v>
      </c>
      <c r="C986" s="149" t="s">
        <v>196</v>
      </c>
      <c r="D986" s="149" t="s">
        <v>135</v>
      </c>
      <c r="E986" s="149" t="s">
        <v>391</v>
      </c>
      <c r="F986" s="158" t="str">
        <f t="shared" si="162"/>
        <v>Video</v>
      </c>
      <c r="G986" s="187">
        <v>0</v>
      </c>
      <c r="H986" s="150"/>
      <c r="I986" s="184">
        <v>54.87</v>
      </c>
      <c r="J986" s="150"/>
      <c r="K986" s="151">
        <v>69.658862402557745</v>
      </c>
      <c r="L986" s="152">
        <v>66.175919282429859</v>
      </c>
      <c r="M986" s="152">
        <v>69.658862402557745</v>
      </c>
      <c r="N986" s="153" t="s">
        <v>150</v>
      </c>
      <c r="O986" s="154">
        <v>1</v>
      </c>
      <c r="P986" s="153">
        <v>125</v>
      </c>
      <c r="Q986" s="153" t="s">
        <v>147</v>
      </c>
      <c r="R986" s="155">
        <v>12</v>
      </c>
      <c r="S986" s="155">
        <v>2</v>
      </c>
      <c r="T986" s="155">
        <v>0.3</v>
      </c>
      <c r="U986" s="154" t="s">
        <v>94</v>
      </c>
      <c r="V986" s="153" t="s">
        <v>89</v>
      </c>
      <c r="W986" s="153" t="s">
        <v>154</v>
      </c>
      <c r="X986" s="151">
        <v>209.99</v>
      </c>
      <c r="Y986" s="151">
        <v>154.99</v>
      </c>
      <c r="Z986" s="156">
        <v>3.9600000000000003E-2</v>
      </c>
      <c r="AA986" s="153" t="s">
        <v>278</v>
      </c>
      <c r="AB986" s="153" t="s">
        <v>5936</v>
      </c>
      <c r="AC986" s="153" t="s">
        <v>141</v>
      </c>
      <c r="AD986" s="157" t="s">
        <v>4645</v>
      </c>
      <c r="AE986" s="110">
        <v>0</v>
      </c>
      <c r="AF986" s="110">
        <v>168</v>
      </c>
      <c r="AG986" s="112">
        <f t="shared" si="160"/>
        <v>0</v>
      </c>
      <c r="AH986" s="110">
        <f>SUM(AG$4:AG986)</f>
        <v>34</v>
      </c>
      <c r="AI986" s="112">
        <f t="shared" si="158"/>
        <v>1</v>
      </c>
      <c r="AJ986" s="110">
        <f>COUNTIF(AI$4:AI986,"&gt;0")</f>
        <v>160</v>
      </c>
      <c r="AK986" s="110">
        <v>0</v>
      </c>
      <c r="AL986" s="110">
        <v>209</v>
      </c>
      <c r="AM986" s="172" t="str">
        <f>IF(OR(Table1[[#This Row],[Line total ordered for now]]&gt;0,Table1[[#This Row],[Line total ordered for season]]&gt;0),1,"")</f>
        <v/>
      </c>
      <c r="AN986" s="173">
        <f>COUNTIF(AM$4:AM986,"&gt;0")</f>
        <v>0</v>
      </c>
      <c r="AO986" s="173">
        <f>Table1[[#This Row],[ORDER QUANTITY
to be collected BEFORE 31.3.22]]</f>
        <v>0</v>
      </c>
      <c r="AP986" s="174">
        <f t="shared" si="159"/>
        <v>0</v>
      </c>
      <c r="AQ986" s="174">
        <f>IFERROR(INDEX(Retail!H:H,MATCH($D986,Retail!$D:$D,0)),0)</f>
        <v>0</v>
      </c>
      <c r="AR986" s="174">
        <f>IFERROR(INDEX(Retail!J:J,MATCH($D986,Retail!$D:$D,0)),0)</f>
        <v>0</v>
      </c>
      <c r="AS986" s="174">
        <f>IFERROR(INDEX('NEW2022'!H:H,MATCH($D986,'NEW2022'!D:D,0)),0)</f>
        <v>0</v>
      </c>
      <c r="AT986" s="174">
        <f>IFERROR(INDEX('NEW2022'!J:J,MATCH($D986,'NEW2022'!D:D,0)),0)</f>
        <v>0</v>
      </c>
      <c r="AU986" s="174">
        <f>IFERROR(INDEX('Quiet Items'!H:H,MATCH($D986,'Quiet Items'!D:D,0)),0)</f>
        <v>0</v>
      </c>
      <c r="AV986" s="174">
        <f>IFERROR(INDEX('Quiet Items'!J:J,MATCH($D986,'Quiet Items'!D:D,0)),0)</f>
        <v>0</v>
      </c>
      <c r="AW986" s="174">
        <f>IFERROR(INDEX('1.4G'!H:H,MATCH($D986,'1.4G'!D:D,0)),0)</f>
        <v>0</v>
      </c>
      <c r="AX986" s="174">
        <f>IFERROR(INDEX('1.4G'!J:J,MATCH($D986,'1.4G'!D:D,0)),0)</f>
        <v>0</v>
      </c>
      <c r="AY986" s="174">
        <f t="shared" si="163"/>
        <v>0</v>
      </c>
      <c r="AZ986" s="174">
        <f t="shared" si="164"/>
        <v>0</v>
      </c>
      <c r="BA986" s="175">
        <f>IFERROR(Table1[[#This Row],[Line total ordered for now]]*Table1[[#This Row],[GUARANTEED PRICE
for STOCK orders collected before 31.3.22]],0)</f>
        <v>0</v>
      </c>
      <c r="BB986" s="175">
        <f t="shared" si="161"/>
        <v>0</v>
      </c>
      <c r="BC986" s="176">
        <f>(AZ986+Table1[[#This Row],[Line total ordered for now]])*Z986</f>
        <v>0</v>
      </c>
      <c r="BD986" s="200">
        <v>62.692976162301974</v>
      </c>
      <c r="BE986" s="65"/>
      <c r="BF986" s="65"/>
      <c r="BG986" s="65"/>
      <c r="BH986" s="65"/>
      <c r="BI986" s="65"/>
      <c r="BJ986" s="65"/>
      <c r="BK986" s="65"/>
      <c r="BL986" s="55"/>
      <c r="BM986"/>
      <c r="BN986"/>
      <c r="BO986"/>
      <c r="BP986"/>
      <c r="BQ986"/>
      <c r="BR986"/>
      <c r="BS986"/>
      <c r="BT986"/>
    </row>
    <row r="987" spans="1:72" ht="15.75">
      <c r="A987" s="202">
        <v>983</v>
      </c>
      <c r="B987" s="68" t="s">
        <v>6378</v>
      </c>
      <c r="C987" s="149" t="s">
        <v>196</v>
      </c>
      <c r="D987" s="149" t="s">
        <v>6276</v>
      </c>
      <c r="E987" s="149" t="s">
        <v>6277</v>
      </c>
      <c r="F987" s="158" t="str">
        <f t="shared" si="162"/>
        <v>Video</v>
      </c>
      <c r="G987" s="187">
        <v>0</v>
      </c>
      <c r="H987" s="150"/>
      <c r="I987" s="184">
        <v>103.06</v>
      </c>
      <c r="J987" s="150"/>
      <c r="K987" s="151">
        <v>103.06</v>
      </c>
      <c r="L987" s="152">
        <v>97.9</v>
      </c>
      <c r="M987" s="152">
        <v>103.06</v>
      </c>
      <c r="N987" s="153" t="s">
        <v>150</v>
      </c>
      <c r="O987" s="154">
        <v>1</v>
      </c>
      <c r="P987" s="153">
        <v>120</v>
      </c>
      <c r="Q987" s="153" t="s">
        <v>147</v>
      </c>
      <c r="R987" s="155">
        <v>17.5</v>
      </c>
      <c r="S987" s="155">
        <v>2.12</v>
      </c>
      <c r="T987" s="155">
        <v>0</v>
      </c>
      <c r="U987" s="154" t="s">
        <v>95</v>
      </c>
      <c r="V987" s="153" t="s">
        <v>88</v>
      </c>
      <c r="W987" s="153" t="s">
        <v>169</v>
      </c>
      <c r="X987" s="151">
        <v>359.99</v>
      </c>
      <c r="Y987" s="151">
        <v>299.99</v>
      </c>
      <c r="Z987" s="156">
        <v>6.0999999999999999E-2</v>
      </c>
      <c r="AA987" s="153">
        <v>0</v>
      </c>
      <c r="AB987" s="153" t="s">
        <v>6279</v>
      </c>
      <c r="AC987" s="153" t="s">
        <v>6086</v>
      </c>
      <c r="AD987" s="157" t="s">
        <v>6278</v>
      </c>
      <c r="AE987" s="110">
        <v>0</v>
      </c>
      <c r="AF987" s="110">
        <v>168</v>
      </c>
      <c r="AG987" s="112">
        <f t="shared" si="160"/>
        <v>0</v>
      </c>
      <c r="AH987" s="110">
        <f>SUM(AG$4:AG987)</f>
        <v>34</v>
      </c>
      <c r="AI987" s="112">
        <f t="shared" si="158"/>
        <v>1</v>
      </c>
      <c r="AJ987" s="110">
        <f>COUNTIF(AI$4:AI987,"&gt;0")</f>
        <v>161</v>
      </c>
      <c r="AK987" s="110">
        <v>1</v>
      </c>
      <c r="AL987" s="110">
        <v>210</v>
      </c>
      <c r="AM987" s="172" t="str">
        <f>IF(OR(Table1[[#This Row],[Line total ordered for now]]&gt;0,Table1[[#This Row],[Line total ordered for season]]&gt;0),1,"")</f>
        <v/>
      </c>
      <c r="AN987" s="173">
        <f>COUNTIF(AM$4:AM987,"&gt;0")</f>
        <v>0</v>
      </c>
      <c r="AO987" s="173">
        <f>Table1[[#This Row],[ORDER QUANTITY
to be collected BEFORE 31.3.22]]</f>
        <v>0</v>
      </c>
      <c r="AP987" s="174">
        <f t="shared" si="159"/>
        <v>0</v>
      </c>
      <c r="AQ987" s="174">
        <f>IFERROR(INDEX(Retail!H:H,MATCH($D987,Retail!$D:$D,0)),0)</f>
        <v>0</v>
      </c>
      <c r="AR987" s="174">
        <f>IFERROR(INDEX(Retail!J:J,MATCH($D987,Retail!$D:$D,0)),0)</f>
        <v>0</v>
      </c>
      <c r="AS987" s="174">
        <f>IFERROR(INDEX('NEW2022'!H:H,MATCH($D987,'NEW2022'!D:D,0)),0)</f>
        <v>0</v>
      </c>
      <c r="AT987" s="174">
        <f>IFERROR(INDEX('NEW2022'!J:J,MATCH($D987,'NEW2022'!D:D,0)),0)</f>
        <v>0</v>
      </c>
      <c r="AU987" s="174">
        <f>IFERROR(INDEX('Quiet Items'!H:H,MATCH($D987,'Quiet Items'!D:D,0)),0)</f>
        <v>0</v>
      </c>
      <c r="AV987" s="174">
        <f>IFERROR(INDEX('Quiet Items'!J:J,MATCH($D987,'Quiet Items'!D:D,0)),0)</f>
        <v>0</v>
      </c>
      <c r="AW987" s="174">
        <f>IFERROR(INDEX('1.4G'!H:H,MATCH($D987,'1.4G'!D:D,0)),0)</f>
        <v>0</v>
      </c>
      <c r="AX987" s="174">
        <f>IFERROR(INDEX('1.4G'!J:J,MATCH($D987,'1.4G'!D:D,0)),0)</f>
        <v>0</v>
      </c>
      <c r="AY987" s="174">
        <f t="shared" si="163"/>
        <v>0</v>
      </c>
      <c r="AZ987" s="174">
        <f t="shared" si="164"/>
        <v>0</v>
      </c>
      <c r="BA987" s="175">
        <f>IFERROR(Table1[[#This Row],[Line total ordered for now]]*Table1[[#This Row],[GUARANTEED PRICE
for STOCK orders collected before 31.3.22]],0)</f>
        <v>0</v>
      </c>
      <c r="BB987" s="175">
        <f t="shared" si="161"/>
        <v>0</v>
      </c>
      <c r="BC987" s="176">
        <f>(AZ987+Table1[[#This Row],[Line total ordered for now]])*Z987</f>
        <v>0</v>
      </c>
      <c r="BD987" s="200">
        <v>92.754000000000005</v>
      </c>
      <c r="BE987" s="65"/>
      <c r="BF987" s="65"/>
      <c r="BG987" s="65"/>
      <c r="BH987" s="65"/>
      <c r="BI987" s="65"/>
      <c r="BJ987" s="65"/>
      <c r="BK987" s="65"/>
      <c r="BL987" s="55"/>
      <c r="BM987"/>
      <c r="BN987"/>
      <c r="BO987"/>
      <c r="BP987"/>
      <c r="BQ987"/>
      <c r="BR987"/>
      <c r="BS987"/>
      <c r="BT987"/>
    </row>
    <row r="988" spans="1:72" ht="15.75">
      <c r="A988" s="202">
        <v>984</v>
      </c>
      <c r="B988" s="68" t="s">
        <v>6377</v>
      </c>
      <c r="C988" s="149" t="s">
        <v>196</v>
      </c>
      <c r="D988" s="149" t="s">
        <v>6354</v>
      </c>
      <c r="E988" s="149" t="s">
        <v>6355</v>
      </c>
      <c r="F988" s="158" t="str">
        <f t="shared" si="162"/>
        <v>Video</v>
      </c>
      <c r="G988" s="187">
        <v>0</v>
      </c>
      <c r="H988" s="150"/>
      <c r="I988" s="184">
        <v>94.12</v>
      </c>
      <c r="J988" s="150"/>
      <c r="K988" s="151">
        <v>47.059152760224677</v>
      </c>
      <c r="L988" s="152">
        <v>89.412390244426888</v>
      </c>
      <c r="M988" s="152">
        <v>94.118305520449354</v>
      </c>
      <c r="N988" s="153" t="s">
        <v>144</v>
      </c>
      <c r="O988" s="154">
        <v>2</v>
      </c>
      <c r="P988" s="153">
        <v>28</v>
      </c>
      <c r="Q988" s="153">
        <v>0</v>
      </c>
      <c r="R988" s="155">
        <v>0</v>
      </c>
      <c r="S988" s="155">
        <v>0</v>
      </c>
      <c r="T988" s="155">
        <v>0</v>
      </c>
      <c r="U988" s="154" t="s">
        <v>6378</v>
      </c>
      <c r="V988" s="153">
        <v>0</v>
      </c>
      <c r="W988" s="153">
        <v>0</v>
      </c>
      <c r="X988" s="151">
        <v>169.99</v>
      </c>
      <c r="Y988" s="151">
        <v>135.99</v>
      </c>
      <c r="Z988" s="156">
        <v>0.05</v>
      </c>
      <c r="AA988" s="153">
        <v>0</v>
      </c>
      <c r="AB988" s="153">
        <v>0</v>
      </c>
      <c r="AC988" s="153">
        <v>0</v>
      </c>
      <c r="AD988" s="157" t="s">
        <v>6356</v>
      </c>
      <c r="AE988" s="110">
        <v>0</v>
      </c>
      <c r="AF988" s="110">
        <v>168</v>
      </c>
      <c r="AG988" s="112">
        <f t="shared" si="160"/>
        <v>1</v>
      </c>
      <c r="AH988" s="110">
        <f>SUM(AG$4:AG988)</f>
        <v>35</v>
      </c>
      <c r="AI988" s="112">
        <f t="shared" si="158"/>
        <v>1</v>
      </c>
      <c r="AJ988" s="110">
        <f>COUNTIF(AI$4:AI988,"&gt;0")</f>
        <v>162</v>
      </c>
      <c r="AK988" s="110">
        <v>0</v>
      </c>
      <c r="AL988" s="110">
        <v>210</v>
      </c>
      <c r="AM988" s="172" t="str">
        <f>IF(OR(Table1[[#This Row],[Line total ordered for now]]&gt;0,Table1[[#This Row],[Line total ordered for season]]&gt;0),1,"")</f>
        <v/>
      </c>
      <c r="AN988" s="173">
        <f>COUNTIF(AM$4:AM988,"&gt;0")</f>
        <v>0</v>
      </c>
      <c r="AO988" s="173">
        <f>Table1[[#This Row],[ORDER QUANTITY
to be collected BEFORE 31.3.22]]</f>
        <v>0</v>
      </c>
      <c r="AP988" s="174">
        <f t="shared" si="159"/>
        <v>0</v>
      </c>
      <c r="AQ988" s="174">
        <f>IFERROR(INDEX(Retail!H:H,MATCH($D988,Retail!$D:$D,0)),0)</f>
        <v>0</v>
      </c>
      <c r="AR988" s="174">
        <f>IFERROR(INDEX(Retail!J:J,MATCH($D988,Retail!$D:$D,0)),0)</f>
        <v>0</v>
      </c>
      <c r="AS988" s="174">
        <f>IFERROR(INDEX('NEW2022'!H:H,MATCH($D988,'NEW2022'!D:D,0)),0)</f>
        <v>0</v>
      </c>
      <c r="AT988" s="174">
        <f>IFERROR(INDEX('NEW2022'!J:J,MATCH($D988,'NEW2022'!D:D,0)),0)</f>
        <v>0</v>
      </c>
      <c r="AU988" s="174">
        <f>IFERROR(INDEX('Quiet Items'!H:H,MATCH($D988,'Quiet Items'!D:D,0)),0)</f>
        <v>0</v>
      </c>
      <c r="AV988" s="174">
        <f>IFERROR(INDEX('Quiet Items'!J:J,MATCH($D988,'Quiet Items'!D:D,0)),0)</f>
        <v>0</v>
      </c>
      <c r="AW988" s="174">
        <f>IFERROR(INDEX('1.4G'!H:H,MATCH($D988,'1.4G'!D:D,0)),0)</f>
        <v>0</v>
      </c>
      <c r="AX988" s="174">
        <f>IFERROR(INDEX('1.4G'!J:J,MATCH($D988,'1.4G'!D:D,0)),0)</f>
        <v>0</v>
      </c>
      <c r="AY988" s="174">
        <f t="shared" si="163"/>
        <v>0</v>
      </c>
      <c r="AZ988" s="174">
        <f t="shared" si="164"/>
        <v>0</v>
      </c>
      <c r="BA988" s="175">
        <f>IFERROR(Table1[[#This Row],[Line total ordered for now]]*Table1[[#This Row],[GUARANTEED PRICE
for STOCK orders collected before 31.3.22]],0)</f>
        <v>0</v>
      </c>
      <c r="BB988" s="175">
        <f t="shared" si="161"/>
        <v>0</v>
      </c>
      <c r="BC988" s="176">
        <f>(AZ988+Table1[[#This Row],[Line total ordered for now]])*Z988</f>
        <v>0</v>
      </c>
      <c r="BD988" s="200">
        <v>84.706474968404422</v>
      </c>
      <c r="BE988" s="65"/>
      <c r="BF988" s="65"/>
      <c r="BG988" s="65"/>
      <c r="BH988" s="65"/>
      <c r="BI988" s="65"/>
      <c r="BJ988" s="65"/>
      <c r="BK988" s="65"/>
      <c r="BL988" s="55"/>
      <c r="BM988"/>
      <c r="BN988"/>
      <c r="BO988"/>
      <c r="BP988"/>
      <c r="BQ988"/>
      <c r="BR988"/>
      <c r="BS988"/>
      <c r="BT988"/>
    </row>
    <row r="989" spans="1:72" ht="15.75">
      <c r="A989" s="202">
        <v>985</v>
      </c>
      <c r="B989" s="68" t="s">
        <v>6378</v>
      </c>
      <c r="C989" s="149" t="s">
        <v>196</v>
      </c>
      <c r="D989" s="149" t="s">
        <v>86</v>
      </c>
      <c r="E989" s="149" t="s">
        <v>390</v>
      </c>
      <c r="F989" s="158" t="str">
        <f t="shared" si="162"/>
        <v>Video</v>
      </c>
      <c r="G989" s="187">
        <v>0</v>
      </c>
      <c r="H989" s="150"/>
      <c r="I989" s="184">
        <v>54.55</v>
      </c>
      <c r="J989" s="150"/>
      <c r="K989" s="151">
        <v>63.061122476832765</v>
      </c>
      <c r="L989" s="152">
        <v>59.908066352991121</v>
      </c>
      <c r="M989" s="152">
        <v>63.061122476832765</v>
      </c>
      <c r="N989" s="153" t="s">
        <v>144</v>
      </c>
      <c r="O989" s="154">
        <v>1</v>
      </c>
      <c r="P989" s="153">
        <v>120</v>
      </c>
      <c r="Q989" s="153" t="s">
        <v>147</v>
      </c>
      <c r="R989" s="155">
        <v>12</v>
      </c>
      <c r="S989" s="155">
        <v>1.84</v>
      </c>
      <c r="T989" s="155">
        <v>0.3</v>
      </c>
      <c r="U989" s="154" t="s">
        <v>94</v>
      </c>
      <c r="V989" s="153" t="s">
        <v>89</v>
      </c>
      <c r="W989" s="153" t="s">
        <v>154</v>
      </c>
      <c r="X989" s="151">
        <v>209.99</v>
      </c>
      <c r="Y989" s="151">
        <v>154.99</v>
      </c>
      <c r="Z989" s="156">
        <v>3.1199999999999999E-2</v>
      </c>
      <c r="AA989" s="153" t="s">
        <v>267</v>
      </c>
      <c r="AB989" s="153" t="s">
        <v>5325</v>
      </c>
      <c r="AC989" s="153" t="s">
        <v>2412</v>
      </c>
      <c r="AD989" s="157" t="s">
        <v>577</v>
      </c>
      <c r="AE989" s="110">
        <v>0</v>
      </c>
      <c r="AF989" s="110">
        <v>168</v>
      </c>
      <c r="AG989" s="112">
        <f t="shared" si="160"/>
        <v>0</v>
      </c>
      <c r="AH989" s="110">
        <f>SUM(AG$4:AG989)</f>
        <v>35</v>
      </c>
      <c r="AI989" s="112">
        <f t="shared" si="158"/>
        <v>1</v>
      </c>
      <c r="AJ989" s="110">
        <f>COUNTIF(AI$4:AI989,"&gt;0")</f>
        <v>163</v>
      </c>
      <c r="AK989" s="110">
        <v>0</v>
      </c>
      <c r="AL989" s="110">
        <v>210</v>
      </c>
      <c r="AM989" s="172" t="str">
        <f>IF(OR(Table1[[#This Row],[Line total ordered for now]]&gt;0,Table1[[#This Row],[Line total ordered for season]]&gt;0),1,"")</f>
        <v/>
      </c>
      <c r="AN989" s="173">
        <f>COUNTIF(AM$4:AM989,"&gt;0")</f>
        <v>0</v>
      </c>
      <c r="AO989" s="173">
        <f>Table1[[#This Row],[ORDER QUANTITY
to be collected BEFORE 31.3.22]]</f>
        <v>0</v>
      </c>
      <c r="AP989" s="174">
        <f t="shared" si="159"/>
        <v>0</v>
      </c>
      <c r="AQ989" s="174">
        <f>IFERROR(INDEX(Retail!H:H,MATCH($D989,Retail!$D:$D,0)),0)</f>
        <v>0</v>
      </c>
      <c r="AR989" s="174">
        <f>IFERROR(INDEX(Retail!J:J,MATCH($D989,Retail!$D:$D,0)),0)</f>
        <v>0</v>
      </c>
      <c r="AS989" s="174">
        <f>IFERROR(INDEX('NEW2022'!H:H,MATCH($D989,'NEW2022'!D:D,0)),0)</f>
        <v>0</v>
      </c>
      <c r="AT989" s="174">
        <f>IFERROR(INDEX('NEW2022'!J:J,MATCH($D989,'NEW2022'!D:D,0)),0)</f>
        <v>0</v>
      </c>
      <c r="AU989" s="174">
        <f>IFERROR(INDEX('Quiet Items'!H:H,MATCH($D989,'Quiet Items'!D:D,0)),0)</f>
        <v>0</v>
      </c>
      <c r="AV989" s="174">
        <f>IFERROR(INDEX('Quiet Items'!J:J,MATCH($D989,'Quiet Items'!D:D,0)),0)</f>
        <v>0</v>
      </c>
      <c r="AW989" s="174">
        <f>IFERROR(INDEX('1.4G'!H:H,MATCH($D989,'1.4G'!D:D,0)),0)</f>
        <v>0</v>
      </c>
      <c r="AX989" s="174">
        <f>IFERROR(INDEX('1.4G'!J:J,MATCH($D989,'1.4G'!D:D,0)),0)</f>
        <v>0</v>
      </c>
      <c r="AY989" s="174">
        <f t="shared" si="163"/>
        <v>0</v>
      </c>
      <c r="AZ989" s="174">
        <f t="shared" si="164"/>
        <v>0</v>
      </c>
      <c r="BA989" s="175">
        <f>IFERROR(Table1[[#This Row],[Line total ordered for now]]*Table1[[#This Row],[GUARANTEED PRICE
for STOCK orders collected before 31.3.22]],0)</f>
        <v>0</v>
      </c>
      <c r="BB989" s="175">
        <f t="shared" si="161"/>
        <v>0</v>
      </c>
      <c r="BC989" s="176">
        <f>(AZ989+Table1[[#This Row],[Line total ordered for now]])*Z989</f>
        <v>0</v>
      </c>
      <c r="BD989" s="200">
        <v>56.755010229149491</v>
      </c>
      <c r="BE989" s="65"/>
      <c r="BF989" s="65"/>
      <c r="BG989" s="65"/>
      <c r="BH989" s="65"/>
      <c r="BI989" s="65"/>
      <c r="BJ989" s="65"/>
      <c r="BK989" s="65"/>
      <c r="BL989" s="55"/>
      <c r="BM989"/>
      <c r="BN989"/>
      <c r="BO989"/>
      <c r="BP989"/>
      <c r="BQ989"/>
      <c r="BR989"/>
      <c r="BS989"/>
      <c r="BT989"/>
    </row>
    <row r="990" spans="1:72" ht="15.75">
      <c r="A990" s="202">
        <v>986</v>
      </c>
      <c r="B990" s="68" t="s">
        <v>6378</v>
      </c>
      <c r="C990" s="149" t="s">
        <v>196</v>
      </c>
      <c r="D990" s="149" t="s">
        <v>136</v>
      </c>
      <c r="E990" s="149" t="s">
        <v>583</v>
      </c>
      <c r="F990" s="158" t="str">
        <f t="shared" si="162"/>
        <v>Video</v>
      </c>
      <c r="G990" s="187">
        <v>0</v>
      </c>
      <c r="H990" s="150"/>
      <c r="I990" s="184">
        <v>54.08</v>
      </c>
      <c r="J990" s="150"/>
      <c r="K990" s="151">
        <v>68.176309174111694</v>
      </c>
      <c r="L990" s="152">
        <v>64.767493715406104</v>
      </c>
      <c r="M990" s="152">
        <v>68.176309174111694</v>
      </c>
      <c r="N990" s="153" t="s">
        <v>144</v>
      </c>
      <c r="O990" s="154">
        <v>1</v>
      </c>
      <c r="P990" s="153">
        <v>50</v>
      </c>
      <c r="Q990" s="153" t="s">
        <v>147</v>
      </c>
      <c r="R990" s="155">
        <v>11</v>
      </c>
      <c r="S990" s="155">
        <v>1.9</v>
      </c>
      <c r="T990" s="155">
        <v>0.3</v>
      </c>
      <c r="U990" s="154" t="s">
        <v>94</v>
      </c>
      <c r="V990" s="153" t="s">
        <v>89</v>
      </c>
      <c r="W990" s="153" t="s">
        <v>154</v>
      </c>
      <c r="X990" s="151">
        <v>209.99</v>
      </c>
      <c r="Y990" s="151">
        <v>154.99</v>
      </c>
      <c r="Z990" s="156">
        <v>3.8539999999999998E-2</v>
      </c>
      <c r="AA990" s="153" t="s">
        <v>197</v>
      </c>
      <c r="AB990" s="153" t="s">
        <v>5932</v>
      </c>
      <c r="AC990" s="153" t="s">
        <v>141</v>
      </c>
      <c r="AD990" s="157" t="s">
        <v>442</v>
      </c>
      <c r="AE990" s="110">
        <v>0</v>
      </c>
      <c r="AF990" s="110">
        <v>168</v>
      </c>
      <c r="AG990" s="112">
        <f t="shared" si="160"/>
        <v>0</v>
      </c>
      <c r="AH990" s="110">
        <f>SUM(AG$4:AG990)</f>
        <v>35</v>
      </c>
      <c r="AI990" s="112">
        <f t="shared" si="158"/>
        <v>1</v>
      </c>
      <c r="AJ990" s="110">
        <f>COUNTIF(AI$4:AI990,"&gt;0")</f>
        <v>164</v>
      </c>
      <c r="AK990" s="110">
        <v>0</v>
      </c>
      <c r="AL990" s="110">
        <v>210</v>
      </c>
      <c r="AM990" s="172" t="str">
        <f>IF(OR(Table1[[#This Row],[Line total ordered for now]]&gt;0,Table1[[#This Row],[Line total ordered for season]]&gt;0),1,"")</f>
        <v/>
      </c>
      <c r="AN990" s="173">
        <f>COUNTIF(AM$4:AM990,"&gt;0")</f>
        <v>0</v>
      </c>
      <c r="AO990" s="173">
        <f>Table1[[#This Row],[ORDER QUANTITY
to be collected BEFORE 31.3.22]]</f>
        <v>0</v>
      </c>
      <c r="AP990" s="174">
        <f t="shared" si="159"/>
        <v>0</v>
      </c>
      <c r="AQ990" s="174">
        <f>IFERROR(INDEX(Retail!H:H,MATCH($D990,Retail!$D:$D,0)),0)</f>
        <v>0</v>
      </c>
      <c r="AR990" s="174">
        <f>IFERROR(INDEX(Retail!J:J,MATCH($D990,Retail!$D:$D,0)),0)</f>
        <v>0</v>
      </c>
      <c r="AS990" s="174">
        <f>IFERROR(INDEX('NEW2022'!H:H,MATCH($D990,'NEW2022'!D:D,0)),0)</f>
        <v>0</v>
      </c>
      <c r="AT990" s="174">
        <f>IFERROR(INDEX('NEW2022'!J:J,MATCH($D990,'NEW2022'!D:D,0)),0)</f>
        <v>0</v>
      </c>
      <c r="AU990" s="174">
        <f>IFERROR(INDEX('Quiet Items'!H:H,MATCH($D990,'Quiet Items'!D:D,0)),0)</f>
        <v>0</v>
      </c>
      <c r="AV990" s="174">
        <f>IFERROR(INDEX('Quiet Items'!J:J,MATCH($D990,'Quiet Items'!D:D,0)),0)</f>
        <v>0</v>
      </c>
      <c r="AW990" s="174">
        <f>IFERROR(INDEX('1.4G'!H:H,MATCH($D990,'1.4G'!D:D,0)),0)</f>
        <v>0</v>
      </c>
      <c r="AX990" s="174">
        <f>IFERROR(INDEX('1.4G'!J:J,MATCH($D990,'1.4G'!D:D,0)),0)</f>
        <v>0</v>
      </c>
      <c r="AY990" s="174">
        <f t="shared" si="163"/>
        <v>0</v>
      </c>
      <c r="AZ990" s="174">
        <f t="shared" si="164"/>
        <v>0</v>
      </c>
      <c r="BA990" s="175">
        <f>IFERROR(Table1[[#This Row],[Line total ordered for now]]*Table1[[#This Row],[GUARANTEED PRICE
for STOCK orders collected before 31.3.22]],0)</f>
        <v>0</v>
      </c>
      <c r="BB990" s="175">
        <f t="shared" si="161"/>
        <v>0</v>
      </c>
      <c r="BC990" s="176">
        <f>(AZ990+Table1[[#This Row],[Line total ordered for now]])*Z990</f>
        <v>0</v>
      </c>
      <c r="BD990" s="200">
        <v>61.358678256700529</v>
      </c>
      <c r="BE990" s="65"/>
      <c r="BF990" s="65"/>
      <c r="BG990" s="65"/>
      <c r="BH990" s="65"/>
      <c r="BI990" s="65"/>
      <c r="BJ990" s="65"/>
      <c r="BK990" s="65"/>
      <c r="BL990" s="55"/>
      <c r="BM990"/>
      <c r="BN990"/>
      <c r="BO990"/>
      <c r="BP990"/>
      <c r="BQ990"/>
      <c r="BR990"/>
      <c r="BS990"/>
      <c r="BT990"/>
    </row>
    <row r="991" spans="1:72" ht="15.75">
      <c r="A991" s="202">
        <v>987</v>
      </c>
      <c r="B991" s="68" t="s">
        <v>6378</v>
      </c>
      <c r="C991" s="149" t="s">
        <v>196</v>
      </c>
      <c r="D991" s="149" t="s">
        <v>6263</v>
      </c>
      <c r="E991" s="149" t="s">
        <v>6264</v>
      </c>
      <c r="F991" s="158" t="str">
        <f t="shared" si="162"/>
        <v>Video</v>
      </c>
      <c r="G991" s="187">
        <v>0</v>
      </c>
      <c r="H991" s="150"/>
      <c r="I991" s="184">
        <v>73.69</v>
      </c>
      <c r="J991" s="150"/>
      <c r="K991" s="151">
        <v>73.69</v>
      </c>
      <c r="L991" s="152">
        <v>70</v>
      </c>
      <c r="M991" s="152">
        <v>73.69</v>
      </c>
      <c r="N991" s="153" t="s">
        <v>144</v>
      </c>
      <c r="O991" s="154">
        <v>1</v>
      </c>
      <c r="P991" s="153">
        <v>120</v>
      </c>
      <c r="Q991" s="153" t="s">
        <v>147</v>
      </c>
      <c r="R991" s="155">
        <v>15</v>
      </c>
      <c r="S991" s="155">
        <v>1.8</v>
      </c>
      <c r="T991" s="155">
        <v>0</v>
      </c>
      <c r="U991" s="154" t="s">
        <v>94</v>
      </c>
      <c r="V991" s="153" t="s">
        <v>89</v>
      </c>
      <c r="W991" s="153" t="s">
        <v>154</v>
      </c>
      <c r="X991" s="151">
        <v>263.99</v>
      </c>
      <c r="Y991" s="151">
        <v>219.99</v>
      </c>
      <c r="Z991" s="156">
        <v>3.95E-2</v>
      </c>
      <c r="AA991" s="153" t="s">
        <v>6265</v>
      </c>
      <c r="AB991" s="153">
        <v>0</v>
      </c>
      <c r="AC991" s="153">
        <v>0</v>
      </c>
      <c r="AD991" s="157" t="s">
        <v>6266</v>
      </c>
      <c r="AE991" s="110">
        <v>0</v>
      </c>
      <c r="AF991" s="110">
        <v>168</v>
      </c>
      <c r="AG991" s="112">
        <f t="shared" si="160"/>
        <v>0</v>
      </c>
      <c r="AH991" s="110">
        <f>SUM(AG$4:AG991)</f>
        <v>35</v>
      </c>
      <c r="AI991" s="112">
        <f t="shared" si="158"/>
        <v>1</v>
      </c>
      <c r="AJ991" s="110">
        <f>COUNTIF(AI$4:AI991,"&gt;0")</f>
        <v>165</v>
      </c>
      <c r="AK991" s="110">
        <v>0</v>
      </c>
      <c r="AL991" s="110">
        <v>210</v>
      </c>
      <c r="AM991" s="172" t="str">
        <f>IF(OR(Table1[[#This Row],[Line total ordered for now]]&gt;0,Table1[[#This Row],[Line total ordered for season]]&gt;0),1,"")</f>
        <v/>
      </c>
      <c r="AN991" s="173">
        <f>COUNTIF(AM$4:AM991,"&gt;0")</f>
        <v>0</v>
      </c>
      <c r="AO991" s="173">
        <f>Table1[[#This Row],[ORDER QUANTITY
to be collected BEFORE 31.3.22]]</f>
        <v>0</v>
      </c>
      <c r="AP991" s="174">
        <f t="shared" si="159"/>
        <v>0</v>
      </c>
      <c r="AQ991" s="174">
        <f>IFERROR(INDEX(Retail!H:H,MATCH($D991,Retail!$D:$D,0)),0)</f>
        <v>0</v>
      </c>
      <c r="AR991" s="174">
        <f>IFERROR(INDEX(Retail!J:J,MATCH($D991,Retail!$D:$D,0)),0)</f>
        <v>0</v>
      </c>
      <c r="AS991" s="174">
        <f>IFERROR(INDEX('NEW2022'!H:H,MATCH($D991,'NEW2022'!D:D,0)),0)</f>
        <v>0</v>
      </c>
      <c r="AT991" s="174">
        <f>IFERROR(INDEX('NEW2022'!J:J,MATCH($D991,'NEW2022'!D:D,0)),0)</f>
        <v>0</v>
      </c>
      <c r="AU991" s="174">
        <f>IFERROR(INDEX('Quiet Items'!H:H,MATCH($D991,'Quiet Items'!D:D,0)),0)</f>
        <v>0</v>
      </c>
      <c r="AV991" s="174">
        <f>IFERROR(INDEX('Quiet Items'!J:J,MATCH($D991,'Quiet Items'!D:D,0)),0)</f>
        <v>0</v>
      </c>
      <c r="AW991" s="174">
        <f>IFERROR(INDEX('1.4G'!H:H,MATCH($D991,'1.4G'!D:D,0)),0)</f>
        <v>0</v>
      </c>
      <c r="AX991" s="174">
        <f>IFERROR(INDEX('1.4G'!J:J,MATCH($D991,'1.4G'!D:D,0)),0)</f>
        <v>0</v>
      </c>
      <c r="AY991" s="174">
        <f t="shared" si="163"/>
        <v>0</v>
      </c>
      <c r="AZ991" s="174">
        <f t="shared" si="164"/>
        <v>0</v>
      </c>
      <c r="BA991" s="175">
        <f>IFERROR(Table1[[#This Row],[Line total ordered for now]]*Table1[[#This Row],[GUARANTEED PRICE
for STOCK orders collected before 31.3.22]],0)</f>
        <v>0</v>
      </c>
      <c r="BB991" s="175">
        <f t="shared" si="161"/>
        <v>0</v>
      </c>
      <c r="BC991" s="176">
        <f>(AZ991+Table1[[#This Row],[Line total ordered for now]])*Z991</f>
        <v>0</v>
      </c>
      <c r="BD991" s="200">
        <v>66.320999999999998</v>
      </c>
      <c r="BE991" s="65"/>
      <c r="BF991" s="65"/>
      <c r="BG991" s="65"/>
      <c r="BH991" s="65"/>
      <c r="BI991" s="65"/>
      <c r="BJ991" s="65"/>
      <c r="BK991" s="65"/>
      <c r="BL991" s="55"/>
      <c r="BM991"/>
      <c r="BN991"/>
      <c r="BO991"/>
      <c r="BP991"/>
      <c r="BQ991"/>
      <c r="BR991"/>
      <c r="BS991"/>
      <c r="BT991"/>
    </row>
    <row r="992" spans="1:72" ht="15.75">
      <c r="A992" s="202">
        <v>988</v>
      </c>
      <c r="B992" s="68" t="s">
        <v>6378</v>
      </c>
      <c r="C992" s="149" t="s">
        <v>196</v>
      </c>
      <c r="D992" s="149" t="s">
        <v>6267</v>
      </c>
      <c r="E992" s="149" t="s">
        <v>6268</v>
      </c>
      <c r="F992" s="158" t="str">
        <f t="shared" si="162"/>
        <v>Video</v>
      </c>
      <c r="G992" s="187">
        <v>0</v>
      </c>
      <c r="H992" s="150"/>
      <c r="I992" s="184">
        <v>77.02</v>
      </c>
      <c r="J992" s="150"/>
      <c r="K992" s="151">
        <v>77.02</v>
      </c>
      <c r="L992" s="152">
        <v>73.17</v>
      </c>
      <c r="M992" s="152">
        <v>77.02</v>
      </c>
      <c r="N992" s="153" t="s">
        <v>144</v>
      </c>
      <c r="O992" s="154">
        <v>1</v>
      </c>
      <c r="P992" s="153">
        <v>100</v>
      </c>
      <c r="Q992" s="153" t="s">
        <v>147</v>
      </c>
      <c r="R992" s="155">
        <v>13</v>
      </c>
      <c r="S992" s="155">
        <v>1.55</v>
      </c>
      <c r="T992" s="155">
        <v>0</v>
      </c>
      <c r="U992" s="154" t="s">
        <v>95</v>
      </c>
      <c r="V992" s="153" t="s">
        <v>88</v>
      </c>
      <c r="W992" s="153" t="s">
        <v>154</v>
      </c>
      <c r="X992" s="151">
        <v>263.99</v>
      </c>
      <c r="Y992" s="151">
        <v>219.99</v>
      </c>
      <c r="Z992" s="156">
        <v>4.4999999999999998E-2</v>
      </c>
      <c r="AA992" s="153" t="s">
        <v>6269</v>
      </c>
      <c r="AB992" s="153" t="s">
        <v>6271</v>
      </c>
      <c r="AC992" s="153" t="s">
        <v>6272</v>
      </c>
      <c r="AD992" s="157" t="s">
        <v>6270</v>
      </c>
      <c r="AE992" s="110">
        <v>0</v>
      </c>
      <c r="AF992" s="110">
        <v>168</v>
      </c>
      <c r="AG992" s="112">
        <f t="shared" si="160"/>
        <v>0</v>
      </c>
      <c r="AH992" s="110">
        <f>SUM(AG$4:AG992)</f>
        <v>35</v>
      </c>
      <c r="AI992" s="112">
        <f t="shared" si="158"/>
        <v>1</v>
      </c>
      <c r="AJ992" s="110">
        <f>COUNTIF(AI$4:AI992,"&gt;0")</f>
        <v>166</v>
      </c>
      <c r="AK992" s="110">
        <v>1</v>
      </c>
      <c r="AL992" s="110">
        <v>211</v>
      </c>
      <c r="AM992" s="172" t="str">
        <f>IF(OR(Table1[[#This Row],[Line total ordered for now]]&gt;0,Table1[[#This Row],[Line total ordered for season]]&gt;0),1,"")</f>
        <v/>
      </c>
      <c r="AN992" s="173">
        <f>COUNTIF(AM$4:AM992,"&gt;0")</f>
        <v>0</v>
      </c>
      <c r="AO992" s="173">
        <f>Table1[[#This Row],[ORDER QUANTITY
to be collected BEFORE 31.3.22]]</f>
        <v>0</v>
      </c>
      <c r="AP992" s="174">
        <f t="shared" si="159"/>
        <v>0</v>
      </c>
      <c r="AQ992" s="174">
        <f>IFERROR(INDEX(Retail!H:H,MATCH($D992,Retail!$D:$D,0)),0)</f>
        <v>0</v>
      </c>
      <c r="AR992" s="174">
        <f>IFERROR(INDEX(Retail!J:J,MATCH($D992,Retail!$D:$D,0)),0)</f>
        <v>0</v>
      </c>
      <c r="AS992" s="174">
        <f>IFERROR(INDEX('NEW2022'!H:H,MATCH($D992,'NEW2022'!D:D,0)),0)</f>
        <v>0</v>
      </c>
      <c r="AT992" s="174">
        <f>IFERROR(INDEX('NEW2022'!J:J,MATCH($D992,'NEW2022'!D:D,0)),0)</f>
        <v>0</v>
      </c>
      <c r="AU992" s="174">
        <f>IFERROR(INDEX('Quiet Items'!H:H,MATCH($D992,'Quiet Items'!D:D,0)),0)</f>
        <v>0</v>
      </c>
      <c r="AV992" s="174">
        <f>IFERROR(INDEX('Quiet Items'!J:J,MATCH($D992,'Quiet Items'!D:D,0)),0)</f>
        <v>0</v>
      </c>
      <c r="AW992" s="174">
        <f>IFERROR(INDEX('1.4G'!H:H,MATCH($D992,'1.4G'!D:D,0)),0)</f>
        <v>0</v>
      </c>
      <c r="AX992" s="174">
        <f>IFERROR(INDEX('1.4G'!J:J,MATCH($D992,'1.4G'!D:D,0)),0)</f>
        <v>0</v>
      </c>
      <c r="AY992" s="174">
        <f t="shared" si="163"/>
        <v>0</v>
      </c>
      <c r="AZ992" s="174">
        <f t="shared" si="164"/>
        <v>0</v>
      </c>
      <c r="BA992" s="175">
        <f>IFERROR(Table1[[#This Row],[Line total ordered for now]]*Table1[[#This Row],[GUARANTEED PRICE
for STOCK orders collected before 31.3.22]],0)</f>
        <v>0</v>
      </c>
      <c r="BB992" s="175">
        <f t="shared" si="161"/>
        <v>0</v>
      </c>
      <c r="BC992" s="176">
        <f>(AZ992+Table1[[#This Row],[Line total ordered for now]])*Z992</f>
        <v>0</v>
      </c>
      <c r="BD992" s="200">
        <v>69.317999999999998</v>
      </c>
      <c r="BE992" s="65"/>
      <c r="BF992" s="65"/>
      <c r="BG992" s="65"/>
      <c r="BH992" s="65"/>
      <c r="BI992" s="65"/>
      <c r="BJ992" s="65"/>
      <c r="BK992" s="65"/>
      <c r="BL992" s="55"/>
      <c r="BM992"/>
      <c r="BN992"/>
      <c r="BO992"/>
      <c r="BP992"/>
      <c r="BQ992"/>
      <c r="BR992"/>
      <c r="BS992"/>
      <c r="BT992"/>
    </row>
    <row r="993" spans="1:72" ht="15.75">
      <c r="A993" s="202">
        <v>989</v>
      </c>
      <c r="B993" s="68" t="s">
        <v>6378</v>
      </c>
      <c r="C993" s="149" t="s">
        <v>196</v>
      </c>
      <c r="D993" s="149" t="s">
        <v>6273</v>
      </c>
      <c r="E993" s="149" t="s">
        <v>6274</v>
      </c>
      <c r="F993" s="158" t="str">
        <f t="shared" si="162"/>
        <v>Video</v>
      </c>
      <c r="G993" s="187">
        <v>0</v>
      </c>
      <c r="H993" s="150"/>
      <c r="I993" s="184">
        <v>113.3</v>
      </c>
      <c r="J993" s="150"/>
      <c r="K993" s="151">
        <v>113.3</v>
      </c>
      <c r="L993" s="152">
        <v>107.64</v>
      </c>
      <c r="M993" s="152">
        <v>113.3</v>
      </c>
      <c r="N993" s="153" t="s">
        <v>148</v>
      </c>
      <c r="O993" s="154">
        <v>1</v>
      </c>
      <c r="P993" s="153">
        <v>100</v>
      </c>
      <c r="Q993" s="153" t="s">
        <v>147</v>
      </c>
      <c r="R993" s="155">
        <v>25</v>
      </c>
      <c r="S993" s="155">
        <v>3.03</v>
      </c>
      <c r="T993" s="155">
        <v>0</v>
      </c>
      <c r="U993" s="154" t="s">
        <v>94</v>
      </c>
      <c r="V993" s="153" t="s">
        <v>89</v>
      </c>
      <c r="W993" s="153" t="s">
        <v>169</v>
      </c>
      <c r="X993" s="151">
        <v>395.99</v>
      </c>
      <c r="Y993" s="151">
        <v>329.99</v>
      </c>
      <c r="Z993" s="156">
        <v>7.2700000000000001E-2</v>
      </c>
      <c r="AA993" s="153">
        <v>0</v>
      </c>
      <c r="AB993" s="153">
        <v>0</v>
      </c>
      <c r="AC993" s="153">
        <v>0</v>
      </c>
      <c r="AD993" s="157" t="s">
        <v>6275</v>
      </c>
      <c r="AE993" s="110">
        <v>0</v>
      </c>
      <c r="AF993" s="110">
        <v>168</v>
      </c>
      <c r="AG993" s="112">
        <f t="shared" si="160"/>
        <v>0</v>
      </c>
      <c r="AH993" s="110">
        <f>SUM(AG$4:AG993)</f>
        <v>35</v>
      </c>
      <c r="AI993" s="112">
        <f t="shared" si="158"/>
        <v>1</v>
      </c>
      <c r="AJ993" s="110">
        <f>COUNTIF(AI$4:AI993,"&gt;0")</f>
        <v>167</v>
      </c>
      <c r="AK993" s="110">
        <v>0</v>
      </c>
      <c r="AL993" s="110">
        <v>211</v>
      </c>
      <c r="AM993" s="172" t="str">
        <f>IF(OR(Table1[[#This Row],[Line total ordered for now]]&gt;0,Table1[[#This Row],[Line total ordered for season]]&gt;0),1,"")</f>
        <v/>
      </c>
      <c r="AN993" s="173">
        <f>COUNTIF(AM$4:AM993,"&gt;0")</f>
        <v>0</v>
      </c>
      <c r="AO993" s="173">
        <f>Table1[[#This Row],[ORDER QUANTITY
to be collected BEFORE 31.3.22]]</f>
        <v>0</v>
      </c>
      <c r="AP993" s="174">
        <f t="shared" si="159"/>
        <v>0</v>
      </c>
      <c r="AQ993" s="174">
        <f>IFERROR(INDEX(Retail!H:H,MATCH($D993,Retail!$D:$D,0)),0)</f>
        <v>0</v>
      </c>
      <c r="AR993" s="174">
        <f>IFERROR(INDEX(Retail!J:J,MATCH($D993,Retail!$D:$D,0)),0)</f>
        <v>0</v>
      </c>
      <c r="AS993" s="174">
        <f>IFERROR(INDEX('NEW2022'!H:H,MATCH($D993,'NEW2022'!D:D,0)),0)</f>
        <v>0</v>
      </c>
      <c r="AT993" s="174">
        <f>IFERROR(INDEX('NEW2022'!J:J,MATCH($D993,'NEW2022'!D:D,0)),0)</f>
        <v>0</v>
      </c>
      <c r="AU993" s="174">
        <f>IFERROR(INDEX('Quiet Items'!H:H,MATCH($D993,'Quiet Items'!D:D,0)),0)</f>
        <v>0</v>
      </c>
      <c r="AV993" s="174">
        <f>IFERROR(INDEX('Quiet Items'!J:J,MATCH($D993,'Quiet Items'!D:D,0)),0)</f>
        <v>0</v>
      </c>
      <c r="AW993" s="174">
        <f>IFERROR(INDEX('1.4G'!H:H,MATCH($D993,'1.4G'!D:D,0)),0)</f>
        <v>0</v>
      </c>
      <c r="AX993" s="174">
        <f>IFERROR(INDEX('1.4G'!J:J,MATCH($D993,'1.4G'!D:D,0)),0)</f>
        <v>0</v>
      </c>
      <c r="AY993" s="174">
        <f t="shared" si="163"/>
        <v>0</v>
      </c>
      <c r="AZ993" s="174">
        <f t="shared" si="164"/>
        <v>0</v>
      </c>
      <c r="BA993" s="175">
        <f>IFERROR(Table1[[#This Row],[Line total ordered for now]]*Table1[[#This Row],[GUARANTEED PRICE
for STOCK orders collected before 31.3.22]],0)</f>
        <v>0</v>
      </c>
      <c r="BB993" s="175">
        <f t="shared" si="161"/>
        <v>0</v>
      </c>
      <c r="BC993" s="176">
        <f>(AZ993+Table1[[#This Row],[Line total ordered for now]])*Z993</f>
        <v>0</v>
      </c>
      <c r="BD993" s="200">
        <v>101.97</v>
      </c>
      <c r="BE993" s="65"/>
      <c r="BF993" s="65"/>
      <c r="BG993" s="65"/>
      <c r="BH993" s="65"/>
      <c r="BI993" s="65"/>
      <c r="BJ993" s="65"/>
      <c r="BK993" s="65"/>
      <c r="BL993" s="55"/>
      <c r="BM993"/>
      <c r="BN993"/>
      <c r="BO993"/>
      <c r="BP993"/>
      <c r="BQ993"/>
      <c r="BR993"/>
      <c r="BS993"/>
      <c r="BT993"/>
    </row>
    <row r="994" spans="1:72" ht="15.75">
      <c r="A994" s="202">
        <v>990</v>
      </c>
      <c r="B994" s="68" t="s">
        <v>582</v>
      </c>
      <c r="C994" s="149" t="s">
        <v>196</v>
      </c>
      <c r="D994" s="149" t="s">
        <v>540</v>
      </c>
      <c r="E994" s="149" t="s">
        <v>541</v>
      </c>
      <c r="F994" s="158" t="str">
        <f t="shared" si="162"/>
        <v>Video</v>
      </c>
      <c r="G994" s="187">
        <v>0</v>
      </c>
      <c r="H994" s="150"/>
      <c r="I994" s="184">
        <v>52.4</v>
      </c>
      <c r="J994" s="150"/>
      <c r="K994" s="151">
        <v>61.42015074169894</v>
      </c>
      <c r="L994" s="152">
        <v>58.349143204613988</v>
      </c>
      <c r="M994" s="152">
        <v>61.42015074169894</v>
      </c>
      <c r="N994" s="153" t="s">
        <v>142</v>
      </c>
      <c r="O994" s="154">
        <v>1</v>
      </c>
      <c r="P994" s="153">
        <v>123</v>
      </c>
      <c r="Q994" s="153" t="s">
        <v>147</v>
      </c>
      <c r="R994" s="155">
        <v>13</v>
      </c>
      <c r="S994" s="155">
        <v>1.85</v>
      </c>
      <c r="T994" s="155">
        <v>0</v>
      </c>
      <c r="U994" s="154" t="s">
        <v>95</v>
      </c>
      <c r="V994" s="153" t="s">
        <v>88</v>
      </c>
      <c r="W994" s="153">
        <v>0</v>
      </c>
      <c r="X994" s="151">
        <v>199.99</v>
      </c>
      <c r="Y994" s="151">
        <v>149.99</v>
      </c>
      <c r="Z994" s="156">
        <v>3.1E-2</v>
      </c>
      <c r="AA994" s="153" t="s">
        <v>6011</v>
      </c>
      <c r="AB994" s="153" t="s">
        <v>4642</v>
      </c>
      <c r="AC994" s="153" t="s">
        <v>277</v>
      </c>
      <c r="AD994" s="157" t="s">
        <v>542</v>
      </c>
      <c r="AE994" s="110">
        <v>0</v>
      </c>
      <c r="AF994" s="110">
        <v>168</v>
      </c>
      <c r="AG994" s="112">
        <f t="shared" si="160"/>
        <v>1</v>
      </c>
      <c r="AH994" s="110">
        <f>SUM(AG$4:AG994)</f>
        <v>36</v>
      </c>
      <c r="AI994" s="112">
        <f t="shared" si="158"/>
        <v>1</v>
      </c>
      <c r="AJ994" s="110">
        <f>COUNTIF(AI$4:AI994,"&gt;0")</f>
        <v>168</v>
      </c>
      <c r="AK994" s="110">
        <v>1</v>
      </c>
      <c r="AL994" s="110">
        <v>212</v>
      </c>
      <c r="AM994" s="172" t="str">
        <f>IF(OR(Table1[[#This Row],[Line total ordered for now]]&gt;0,Table1[[#This Row],[Line total ordered for season]]&gt;0),1,"")</f>
        <v/>
      </c>
      <c r="AN994" s="173">
        <f>COUNTIF(AM$4:AM994,"&gt;0")</f>
        <v>0</v>
      </c>
      <c r="AO994" s="173">
        <f>Table1[[#This Row],[ORDER QUANTITY
to be collected BEFORE 31.3.22]]</f>
        <v>0</v>
      </c>
      <c r="AP994" s="174">
        <f t="shared" si="159"/>
        <v>0</v>
      </c>
      <c r="AQ994" s="174">
        <f>IFERROR(INDEX(Retail!H:H,MATCH($D994,Retail!$D:$D,0)),0)</f>
        <v>0</v>
      </c>
      <c r="AR994" s="174">
        <f>IFERROR(INDEX(Retail!J:J,MATCH($D994,Retail!$D:$D,0)),0)</f>
        <v>0</v>
      </c>
      <c r="AS994" s="174">
        <f>IFERROR(INDEX('NEW2022'!H:H,MATCH($D994,'NEW2022'!D:D,0)),0)</f>
        <v>0</v>
      </c>
      <c r="AT994" s="174">
        <f>IFERROR(INDEX('NEW2022'!J:J,MATCH($D994,'NEW2022'!D:D,0)),0)</f>
        <v>0</v>
      </c>
      <c r="AU994" s="174">
        <f>IFERROR(INDEX('Quiet Items'!H:H,MATCH($D994,'Quiet Items'!D:D,0)),0)</f>
        <v>0</v>
      </c>
      <c r="AV994" s="174">
        <f>IFERROR(INDEX('Quiet Items'!J:J,MATCH($D994,'Quiet Items'!D:D,0)),0)</f>
        <v>0</v>
      </c>
      <c r="AW994" s="174">
        <f>IFERROR(INDEX('1.4G'!H:H,MATCH($D994,'1.4G'!D:D,0)),0)</f>
        <v>0</v>
      </c>
      <c r="AX994" s="174">
        <f>IFERROR(INDEX('1.4G'!J:J,MATCH($D994,'1.4G'!D:D,0)),0)</f>
        <v>0</v>
      </c>
      <c r="AY994" s="174">
        <f t="shared" si="163"/>
        <v>0</v>
      </c>
      <c r="AZ994" s="174">
        <f t="shared" si="164"/>
        <v>0</v>
      </c>
      <c r="BA994" s="175">
        <f>IFERROR(Table1[[#This Row],[Line total ordered for now]]*Table1[[#This Row],[GUARANTEED PRICE
for STOCK orders collected before 31.3.22]],0)</f>
        <v>0</v>
      </c>
      <c r="BB994" s="175">
        <f t="shared" si="161"/>
        <v>0</v>
      </c>
      <c r="BC994" s="176">
        <f>(AZ994+Table1[[#This Row],[Line total ordered for now]])*Z994</f>
        <v>0</v>
      </c>
      <c r="BD994" s="200">
        <v>55.27813566752905</v>
      </c>
      <c r="BE994" s="65"/>
      <c r="BF994" s="65"/>
      <c r="BG994" s="65"/>
      <c r="BH994" s="65"/>
      <c r="BI994" s="65"/>
      <c r="BJ994" s="65"/>
      <c r="BK994" s="65"/>
      <c r="BL994" s="55"/>
      <c r="BM994"/>
      <c r="BN994"/>
      <c r="BO994"/>
      <c r="BP994"/>
      <c r="BQ994"/>
      <c r="BR994"/>
      <c r="BS994"/>
      <c r="BT994"/>
    </row>
    <row r="995" spans="1:72" ht="15.75">
      <c r="A995" s="202">
        <v>991</v>
      </c>
      <c r="B995" s="68" t="s">
        <v>582</v>
      </c>
      <c r="C995" s="149" t="s">
        <v>196</v>
      </c>
      <c r="D995" s="149" t="s">
        <v>538</v>
      </c>
      <c r="E995" s="149" t="s">
        <v>543</v>
      </c>
      <c r="F995" s="158" t="str">
        <f t="shared" si="162"/>
        <v>Video</v>
      </c>
      <c r="G995" s="187">
        <v>0</v>
      </c>
      <c r="H995" s="150"/>
      <c r="I995" s="184">
        <v>72.98</v>
      </c>
      <c r="J995" s="150"/>
      <c r="K995" s="151">
        <v>96.688852222759749</v>
      </c>
      <c r="L995" s="152">
        <v>91.854409611621762</v>
      </c>
      <c r="M995" s="152">
        <v>96.688852222759749</v>
      </c>
      <c r="N995" s="153" t="s">
        <v>144</v>
      </c>
      <c r="O995" s="154">
        <v>1</v>
      </c>
      <c r="P995" s="153">
        <v>115</v>
      </c>
      <c r="Q995" s="153" t="s">
        <v>147</v>
      </c>
      <c r="R995" s="155">
        <v>16.5</v>
      </c>
      <c r="S995" s="155">
        <v>1.9</v>
      </c>
      <c r="T995" s="155">
        <v>0</v>
      </c>
      <c r="U995" s="154" t="s">
        <v>95</v>
      </c>
      <c r="V995" s="153" t="s">
        <v>88</v>
      </c>
      <c r="W995" s="153" t="s">
        <v>169</v>
      </c>
      <c r="X995" s="151">
        <v>279.99</v>
      </c>
      <c r="Y995" s="151">
        <v>209.99</v>
      </c>
      <c r="Z995" s="156">
        <v>5.0999999999999997E-2</v>
      </c>
      <c r="AA995" s="153" t="s">
        <v>5975</v>
      </c>
      <c r="AB995" s="153" t="s">
        <v>4642</v>
      </c>
      <c r="AC995" s="153" t="s">
        <v>277</v>
      </c>
      <c r="AD995" s="157" t="s">
        <v>539</v>
      </c>
      <c r="AE995" s="110">
        <v>0</v>
      </c>
      <c r="AF995" s="110">
        <v>168</v>
      </c>
      <c r="AG995" s="112">
        <f t="shared" si="160"/>
        <v>1</v>
      </c>
      <c r="AH995" s="110">
        <f>SUM(AG$4:AG995)</f>
        <v>37</v>
      </c>
      <c r="AI995" s="112">
        <f t="shared" si="158"/>
        <v>1</v>
      </c>
      <c r="AJ995" s="110">
        <f>COUNTIF(AI$4:AI995,"&gt;0")</f>
        <v>169</v>
      </c>
      <c r="AK995" s="110">
        <v>1</v>
      </c>
      <c r="AL995" s="110">
        <v>213</v>
      </c>
      <c r="AM995" s="172" t="str">
        <f>IF(OR(Table1[[#This Row],[Line total ordered for now]]&gt;0,Table1[[#This Row],[Line total ordered for season]]&gt;0),1,"")</f>
        <v/>
      </c>
      <c r="AN995" s="173">
        <f>COUNTIF(AM$4:AM995,"&gt;0")</f>
        <v>0</v>
      </c>
      <c r="AO995" s="173">
        <f>Table1[[#This Row],[ORDER QUANTITY
to be collected BEFORE 31.3.22]]</f>
        <v>0</v>
      </c>
      <c r="AP995" s="174">
        <f t="shared" si="159"/>
        <v>0</v>
      </c>
      <c r="AQ995" s="174">
        <f>IFERROR(INDEX(Retail!H:H,MATCH($D995,Retail!$D:$D,0)),0)</f>
        <v>0</v>
      </c>
      <c r="AR995" s="174">
        <f>IFERROR(INDEX(Retail!J:J,MATCH($D995,Retail!$D:$D,0)),0)</f>
        <v>0</v>
      </c>
      <c r="AS995" s="174">
        <f>IFERROR(INDEX('NEW2022'!H:H,MATCH($D995,'NEW2022'!D:D,0)),0)</f>
        <v>0</v>
      </c>
      <c r="AT995" s="174">
        <f>IFERROR(INDEX('NEW2022'!J:J,MATCH($D995,'NEW2022'!D:D,0)),0)</f>
        <v>0</v>
      </c>
      <c r="AU995" s="174">
        <f>IFERROR(INDEX('Quiet Items'!H:H,MATCH($D995,'Quiet Items'!D:D,0)),0)</f>
        <v>0</v>
      </c>
      <c r="AV995" s="174">
        <f>IFERROR(INDEX('Quiet Items'!J:J,MATCH($D995,'Quiet Items'!D:D,0)),0)</f>
        <v>0</v>
      </c>
      <c r="AW995" s="174">
        <f>IFERROR(INDEX('1.4G'!H:H,MATCH($D995,'1.4G'!D:D,0)),0)</f>
        <v>0</v>
      </c>
      <c r="AX995" s="174">
        <f>IFERROR(INDEX('1.4G'!J:J,MATCH($D995,'1.4G'!D:D,0)),0)</f>
        <v>0</v>
      </c>
      <c r="AY995" s="174">
        <f t="shared" si="163"/>
        <v>0</v>
      </c>
      <c r="AZ995" s="174">
        <f t="shared" si="164"/>
        <v>0</v>
      </c>
      <c r="BA995" s="175">
        <f>IFERROR(Table1[[#This Row],[Line total ordered for now]]*Table1[[#This Row],[GUARANTEED PRICE
for STOCK orders collected before 31.3.22]],0)</f>
        <v>0</v>
      </c>
      <c r="BB995" s="175">
        <f t="shared" si="161"/>
        <v>0</v>
      </c>
      <c r="BC995" s="176">
        <f>(AZ995+Table1[[#This Row],[Line total ordered for now]])*Z995</f>
        <v>0</v>
      </c>
      <c r="BD995" s="200">
        <v>87.019967000483774</v>
      </c>
      <c r="BE995" s="65"/>
      <c r="BF995" s="65"/>
      <c r="BG995" s="65"/>
      <c r="BH995" s="65"/>
      <c r="BI995" s="65"/>
      <c r="BJ995" s="65"/>
      <c r="BK995" s="65"/>
      <c r="BL995" s="55"/>
      <c r="BM995"/>
      <c r="BN995"/>
      <c r="BO995"/>
      <c r="BP995"/>
      <c r="BQ995"/>
      <c r="BR995"/>
      <c r="BS995"/>
      <c r="BT995"/>
    </row>
    <row r="996" spans="1:72" ht="15.75">
      <c r="A996" s="202">
        <v>992</v>
      </c>
      <c r="B996" s="68" t="s">
        <v>6378</v>
      </c>
      <c r="C996" s="149" t="s">
        <v>196</v>
      </c>
      <c r="D996" s="149" t="s">
        <v>87</v>
      </c>
      <c r="E996" s="149" t="s">
        <v>440</v>
      </c>
      <c r="F996" s="158" t="str">
        <f t="shared" si="162"/>
        <v>Video</v>
      </c>
      <c r="G996" s="187">
        <v>0</v>
      </c>
      <c r="H996" s="150"/>
      <c r="I996" s="184">
        <v>100.28</v>
      </c>
      <c r="J996" s="150"/>
      <c r="K996" s="151">
        <v>109.98331856371924</v>
      </c>
      <c r="L996" s="152">
        <v>104.48415263553328</v>
      </c>
      <c r="M996" s="152">
        <v>109.98331856371924</v>
      </c>
      <c r="N996" s="153" t="s">
        <v>144</v>
      </c>
      <c r="O996" s="154">
        <v>1</v>
      </c>
      <c r="P996" s="153">
        <v>120</v>
      </c>
      <c r="Q996" s="153" t="s">
        <v>147</v>
      </c>
      <c r="R996" s="155">
        <v>23</v>
      </c>
      <c r="S996" s="155">
        <v>3.4</v>
      </c>
      <c r="T996" s="155">
        <v>0.3</v>
      </c>
      <c r="U996" s="154" t="s">
        <v>94</v>
      </c>
      <c r="V996" s="153" t="s">
        <v>89</v>
      </c>
      <c r="W996" s="153" t="s">
        <v>169</v>
      </c>
      <c r="X996" s="151">
        <v>384.99</v>
      </c>
      <c r="Y996" s="151">
        <v>289.99</v>
      </c>
      <c r="Z996" s="156">
        <v>5.62E-2</v>
      </c>
      <c r="AA996" s="153" t="s">
        <v>268</v>
      </c>
      <c r="AB996" s="153" t="s">
        <v>5923</v>
      </c>
      <c r="AC996" s="153" t="s">
        <v>2412</v>
      </c>
      <c r="AD996" s="157" t="s">
        <v>441</v>
      </c>
      <c r="AE996" s="110">
        <v>0</v>
      </c>
      <c r="AF996" s="110">
        <v>168</v>
      </c>
      <c r="AG996" s="112">
        <f t="shared" si="160"/>
        <v>0</v>
      </c>
      <c r="AH996" s="110">
        <f>SUM(AG$4:AG996)</f>
        <v>37</v>
      </c>
      <c r="AI996" s="112">
        <f t="shared" si="158"/>
        <v>1</v>
      </c>
      <c r="AJ996" s="110">
        <f>COUNTIF(AI$4:AI996,"&gt;0")</f>
        <v>170</v>
      </c>
      <c r="AK996" s="110">
        <v>0</v>
      </c>
      <c r="AL996" s="110">
        <v>213</v>
      </c>
      <c r="AM996" s="172" t="str">
        <f>IF(OR(Table1[[#This Row],[Line total ordered for now]]&gt;0,Table1[[#This Row],[Line total ordered for season]]&gt;0),1,"")</f>
        <v/>
      </c>
      <c r="AN996" s="173">
        <f>COUNTIF(AM$4:AM996,"&gt;0")</f>
        <v>0</v>
      </c>
      <c r="AO996" s="173">
        <f>Table1[[#This Row],[ORDER QUANTITY
to be collected BEFORE 31.3.22]]</f>
        <v>0</v>
      </c>
      <c r="AP996" s="174">
        <f t="shared" si="159"/>
        <v>0</v>
      </c>
      <c r="AQ996" s="174">
        <f>IFERROR(INDEX(Retail!H:H,MATCH($D996,Retail!$D:$D,0)),0)</f>
        <v>0</v>
      </c>
      <c r="AR996" s="174">
        <f>IFERROR(INDEX(Retail!J:J,MATCH($D996,Retail!$D:$D,0)),0)</f>
        <v>0</v>
      </c>
      <c r="AS996" s="174">
        <f>IFERROR(INDEX('NEW2022'!H:H,MATCH($D996,'NEW2022'!D:D,0)),0)</f>
        <v>0</v>
      </c>
      <c r="AT996" s="174">
        <f>IFERROR(INDEX('NEW2022'!J:J,MATCH($D996,'NEW2022'!D:D,0)),0)</f>
        <v>0</v>
      </c>
      <c r="AU996" s="174">
        <f>IFERROR(INDEX('Quiet Items'!H:H,MATCH($D996,'Quiet Items'!D:D,0)),0)</f>
        <v>0</v>
      </c>
      <c r="AV996" s="174">
        <f>IFERROR(INDEX('Quiet Items'!J:J,MATCH($D996,'Quiet Items'!D:D,0)),0)</f>
        <v>0</v>
      </c>
      <c r="AW996" s="174">
        <f>IFERROR(INDEX('1.4G'!H:H,MATCH($D996,'1.4G'!D:D,0)),0)</f>
        <v>0</v>
      </c>
      <c r="AX996" s="174">
        <f>IFERROR(INDEX('1.4G'!J:J,MATCH($D996,'1.4G'!D:D,0)),0)</f>
        <v>0</v>
      </c>
      <c r="AY996" s="174">
        <f t="shared" si="163"/>
        <v>0</v>
      </c>
      <c r="AZ996" s="174">
        <f t="shared" si="164"/>
        <v>0</v>
      </c>
      <c r="BA996" s="175">
        <f>IFERROR(Table1[[#This Row],[Line total ordered for now]]*Table1[[#This Row],[GUARANTEED PRICE
for STOCK orders collected before 31.3.22]],0)</f>
        <v>0</v>
      </c>
      <c r="BB996" s="175">
        <f t="shared" si="161"/>
        <v>0</v>
      </c>
      <c r="BC996" s="176">
        <f>(AZ996+Table1[[#This Row],[Line total ordered for now]])*Z996</f>
        <v>0</v>
      </c>
      <c r="BD996" s="200">
        <v>98.984986707347318</v>
      </c>
      <c r="BE996" s="65"/>
      <c r="BF996" s="65"/>
      <c r="BG996" s="65"/>
      <c r="BH996" s="65"/>
      <c r="BI996" s="65"/>
      <c r="BJ996" s="65"/>
      <c r="BK996" s="65"/>
      <c r="BL996" s="55"/>
      <c r="BM996"/>
      <c r="BN996"/>
      <c r="BO996"/>
      <c r="BP996"/>
      <c r="BQ996"/>
      <c r="BR996"/>
      <c r="BS996"/>
      <c r="BT996"/>
    </row>
    <row r="997" spans="1:72" ht="15.75">
      <c r="A997" s="202">
        <v>993</v>
      </c>
      <c r="B997" s="68" t="s">
        <v>6378</v>
      </c>
      <c r="C997" s="149" t="s">
        <v>196</v>
      </c>
      <c r="D997" s="149" t="s">
        <v>260</v>
      </c>
      <c r="E997" s="149" t="s">
        <v>445</v>
      </c>
      <c r="F997" s="158" t="str">
        <f t="shared" si="162"/>
        <v>Video</v>
      </c>
      <c r="G997" s="187">
        <v>0</v>
      </c>
      <c r="H997" s="150"/>
      <c r="I997" s="184">
        <v>80.33</v>
      </c>
      <c r="J997" s="150"/>
      <c r="K997" s="151">
        <v>104.37918041666963</v>
      </c>
      <c r="L997" s="152">
        <v>99.160221395836146</v>
      </c>
      <c r="M997" s="152">
        <v>104.37918041666963</v>
      </c>
      <c r="N997" s="153" t="s">
        <v>148</v>
      </c>
      <c r="O997" s="154">
        <v>1</v>
      </c>
      <c r="P997" s="153">
        <v>95</v>
      </c>
      <c r="Q997" s="153" t="s">
        <v>146</v>
      </c>
      <c r="R997" s="155">
        <v>15</v>
      </c>
      <c r="S997" s="155">
        <v>2</v>
      </c>
      <c r="T997" s="155">
        <v>0.3</v>
      </c>
      <c r="U997" s="154" t="s">
        <v>95</v>
      </c>
      <c r="V997" s="153" t="s">
        <v>88</v>
      </c>
      <c r="W997" s="153">
        <v>0</v>
      </c>
      <c r="X997" s="151">
        <v>309.99</v>
      </c>
      <c r="Y997" s="151">
        <v>229.99</v>
      </c>
      <c r="Z997" s="156">
        <v>7.0999999999999994E-2</v>
      </c>
      <c r="AA997" s="153" t="s">
        <v>494</v>
      </c>
      <c r="AB997" s="153" t="s">
        <v>5330</v>
      </c>
      <c r="AC997" s="153" t="s">
        <v>4790</v>
      </c>
      <c r="AD997" s="157" t="s">
        <v>446</v>
      </c>
      <c r="AE997" s="110">
        <v>1</v>
      </c>
      <c r="AF997" s="110">
        <v>169</v>
      </c>
      <c r="AG997" s="112">
        <f t="shared" si="160"/>
        <v>0</v>
      </c>
      <c r="AH997" s="110">
        <f>SUM(AG$4:AG997)</f>
        <v>37</v>
      </c>
      <c r="AI997" s="112">
        <f t="shared" si="158"/>
        <v>1</v>
      </c>
      <c r="AJ997" s="110">
        <f>COUNTIF(AI$4:AI997,"&gt;0")</f>
        <v>171</v>
      </c>
      <c r="AK997" s="110">
        <v>1</v>
      </c>
      <c r="AL997" s="110">
        <v>214</v>
      </c>
      <c r="AM997" s="172" t="str">
        <f>IF(OR(Table1[[#This Row],[Line total ordered for now]]&gt;0,Table1[[#This Row],[Line total ordered for season]]&gt;0),1,"")</f>
        <v/>
      </c>
      <c r="AN997" s="173">
        <f>COUNTIF(AM$4:AM997,"&gt;0")</f>
        <v>0</v>
      </c>
      <c r="AO997" s="173">
        <f>Table1[[#This Row],[ORDER QUANTITY
to be collected BEFORE 31.3.22]]</f>
        <v>0</v>
      </c>
      <c r="AP997" s="174">
        <f t="shared" si="159"/>
        <v>0</v>
      </c>
      <c r="AQ997" s="174">
        <f>IFERROR(INDEX(Retail!H:H,MATCH($D997,Retail!$D:$D,0)),0)</f>
        <v>0</v>
      </c>
      <c r="AR997" s="174">
        <f>IFERROR(INDEX(Retail!J:J,MATCH($D997,Retail!$D:$D,0)),0)</f>
        <v>0</v>
      </c>
      <c r="AS997" s="174">
        <f>IFERROR(INDEX('NEW2022'!H:H,MATCH($D997,'NEW2022'!D:D,0)),0)</f>
        <v>0</v>
      </c>
      <c r="AT997" s="174">
        <f>IFERROR(INDEX('NEW2022'!J:J,MATCH($D997,'NEW2022'!D:D,0)),0)</f>
        <v>0</v>
      </c>
      <c r="AU997" s="174">
        <f>IFERROR(INDEX('Quiet Items'!H:H,MATCH($D997,'Quiet Items'!D:D,0)),0)</f>
        <v>0</v>
      </c>
      <c r="AV997" s="174">
        <f>IFERROR(INDEX('Quiet Items'!J:J,MATCH($D997,'Quiet Items'!D:D,0)),0)</f>
        <v>0</v>
      </c>
      <c r="AW997" s="174">
        <f>IFERROR(INDEX('1.4G'!H:H,MATCH($D997,'1.4G'!D:D,0)),0)</f>
        <v>0</v>
      </c>
      <c r="AX997" s="174">
        <f>IFERROR(INDEX('1.4G'!J:J,MATCH($D997,'1.4G'!D:D,0)),0)</f>
        <v>0</v>
      </c>
      <c r="AY997" s="174">
        <f t="shared" si="163"/>
        <v>0</v>
      </c>
      <c r="AZ997" s="174">
        <f t="shared" si="164"/>
        <v>0</v>
      </c>
      <c r="BA997" s="175">
        <f>IFERROR(Table1[[#This Row],[Line total ordered for now]]*Table1[[#This Row],[GUARANTEED PRICE
for STOCK orders collected before 31.3.22]],0)</f>
        <v>0</v>
      </c>
      <c r="BB997" s="175">
        <f t="shared" si="161"/>
        <v>0</v>
      </c>
      <c r="BC997" s="176">
        <f>(AZ997+Table1[[#This Row],[Line total ordered for now]])*Z997</f>
        <v>0</v>
      </c>
      <c r="BD997" s="200">
        <v>93.941262375002665</v>
      </c>
      <c r="BE997" s="65"/>
      <c r="BF997" s="65"/>
      <c r="BG997" s="65"/>
      <c r="BH997" s="65"/>
      <c r="BI997" s="65"/>
      <c r="BJ997" s="65"/>
      <c r="BK997" s="65"/>
      <c r="BL997" s="55"/>
      <c r="BM997"/>
      <c r="BN997"/>
      <c r="BO997"/>
      <c r="BP997"/>
      <c r="BQ997"/>
      <c r="BR997"/>
      <c r="BS997"/>
      <c r="BT997"/>
    </row>
    <row r="998" spans="1:72" ht="15.75">
      <c r="A998" s="202">
        <v>994</v>
      </c>
      <c r="B998" s="68" t="s">
        <v>6378</v>
      </c>
      <c r="C998" s="149" t="s">
        <v>828</v>
      </c>
      <c r="D998" s="149" t="s">
        <v>4605</v>
      </c>
      <c r="E998" s="149" t="s">
        <v>4606</v>
      </c>
      <c r="F998" s="158" t="str">
        <f t="shared" si="162"/>
        <v>Video</v>
      </c>
      <c r="G998" s="187">
        <v>43</v>
      </c>
      <c r="H998" s="150"/>
      <c r="I998" s="184">
        <v>95.74</v>
      </c>
      <c r="J998" s="150"/>
      <c r="K998" s="151">
        <v>16.754999999999999</v>
      </c>
      <c r="L998" s="152">
        <v>97.654799999999994</v>
      </c>
      <c r="M998" s="152">
        <v>100.53</v>
      </c>
      <c r="N998" s="153" t="s">
        <v>148</v>
      </c>
      <c r="O998" s="154">
        <v>6</v>
      </c>
      <c r="P998" s="153">
        <v>15</v>
      </c>
      <c r="Q998" s="153" t="s">
        <v>147</v>
      </c>
      <c r="R998" s="155">
        <v>17.5</v>
      </c>
      <c r="S998" s="155">
        <v>1.8</v>
      </c>
      <c r="T998" s="155">
        <v>0.3</v>
      </c>
      <c r="U998" s="154" t="s">
        <v>95</v>
      </c>
      <c r="V998" s="153" t="s">
        <v>88</v>
      </c>
      <c r="W998" s="153" t="s">
        <v>627</v>
      </c>
      <c r="X998" s="151" t="s">
        <v>6378</v>
      </c>
      <c r="Y998" s="151" t="s">
        <v>6378</v>
      </c>
      <c r="Z998" s="156">
        <v>5.1071999999999999E-2</v>
      </c>
      <c r="AA998" s="153" t="s">
        <v>829</v>
      </c>
      <c r="AB998" s="153" t="s">
        <v>831</v>
      </c>
      <c r="AC998" s="153" t="s">
        <v>277</v>
      </c>
      <c r="AD998" s="157" t="s">
        <v>4607</v>
      </c>
      <c r="AE998" s="110">
        <v>0</v>
      </c>
      <c r="AF998" s="110">
        <v>169</v>
      </c>
      <c r="AG998" s="112">
        <f t="shared" si="160"/>
        <v>0</v>
      </c>
      <c r="AH998" s="110">
        <f>SUM(AG$4:AG998)</f>
        <v>37</v>
      </c>
      <c r="AI998" s="112">
        <f t="shared" si="158"/>
        <v>0</v>
      </c>
      <c r="AJ998" s="110">
        <f>COUNTIF(AI$4:AI998,"&gt;0")</f>
        <v>171</v>
      </c>
      <c r="AK998" s="110">
        <v>1</v>
      </c>
      <c r="AL998" s="110">
        <v>215</v>
      </c>
      <c r="AM998" s="172" t="str">
        <f>IF(OR(Table1[[#This Row],[Line total ordered for now]]&gt;0,Table1[[#This Row],[Line total ordered for season]]&gt;0),1,"")</f>
        <v/>
      </c>
      <c r="AN998" s="173">
        <f>COUNTIF(AM$4:AM998,"&gt;0")</f>
        <v>0</v>
      </c>
      <c r="AO998" s="173">
        <f>Table1[[#This Row],[ORDER QUANTITY
to be collected BEFORE 31.3.22]]</f>
        <v>0</v>
      </c>
      <c r="AP998" s="174">
        <f t="shared" si="159"/>
        <v>0</v>
      </c>
      <c r="AQ998" s="174">
        <f>IFERROR(INDEX(Retail!H:H,MATCH($D998,Retail!$D:$D,0)),0)</f>
        <v>0</v>
      </c>
      <c r="AR998" s="174">
        <f>IFERROR(INDEX(Retail!J:J,MATCH($D998,Retail!$D:$D,0)),0)</f>
        <v>0</v>
      </c>
      <c r="AS998" s="174">
        <f>IFERROR(INDEX('NEW2022'!H:H,MATCH($D998,'NEW2022'!D:D,0)),0)</f>
        <v>0</v>
      </c>
      <c r="AT998" s="174">
        <f>IFERROR(INDEX('NEW2022'!J:J,MATCH($D998,'NEW2022'!D:D,0)),0)</f>
        <v>0</v>
      </c>
      <c r="AU998" s="174">
        <f>IFERROR(INDEX('Quiet Items'!H:H,MATCH($D998,'Quiet Items'!D:D,0)),0)</f>
        <v>0</v>
      </c>
      <c r="AV998" s="174">
        <f>IFERROR(INDEX('Quiet Items'!J:J,MATCH($D998,'Quiet Items'!D:D,0)),0)</f>
        <v>0</v>
      </c>
      <c r="AW998" s="174">
        <f>IFERROR(INDEX('1.4G'!H:H,MATCH($D998,'1.4G'!D:D,0)),0)</f>
        <v>0</v>
      </c>
      <c r="AX998" s="174">
        <f>IFERROR(INDEX('1.4G'!J:J,MATCH($D998,'1.4G'!D:D,0)),0)</f>
        <v>0</v>
      </c>
      <c r="AY998" s="174">
        <f t="shared" si="163"/>
        <v>0</v>
      </c>
      <c r="AZ998" s="174">
        <f t="shared" si="164"/>
        <v>0</v>
      </c>
      <c r="BA998" s="175">
        <f>IFERROR(Table1[[#This Row],[Line total ordered for now]]*Table1[[#This Row],[GUARANTEED PRICE
for STOCK orders collected before 31.3.22]],0)</f>
        <v>0</v>
      </c>
      <c r="BB998" s="175">
        <f t="shared" si="161"/>
        <v>0</v>
      </c>
      <c r="BC998" s="176">
        <f>(AZ998+Table1[[#This Row],[Line total ordered for now]])*Z998</f>
        <v>0</v>
      </c>
      <c r="BD998" s="200">
        <v>85.450500000000005</v>
      </c>
      <c r="BE998" s="65"/>
      <c r="BF998" s="65"/>
      <c r="BG998" s="65"/>
      <c r="BH998" s="65"/>
      <c r="BI998" s="65"/>
      <c r="BJ998" s="65"/>
      <c r="BK998" s="65"/>
      <c r="BL998" s="55"/>
      <c r="BM998"/>
      <c r="BN998"/>
      <c r="BO998"/>
      <c r="BP998"/>
      <c r="BQ998"/>
      <c r="BR998"/>
      <c r="BS998"/>
      <c r="BT998"/>
    </row>
    <row r="999" spans="1:72" ht="15.75">
      <c r="A999" s="202">
        <v>995</v>
      </c>
      <c r="B999" s="68" t="s">
        <v>6378</v>
      </c>
      <c r="C999" s="149" t="s">
        <v>828</v>
      </c>
      <c r="D999" s="149" t="s">
        <v>826</v>
      </c>
      <c r="E999" s="149" t="s">
        <v>827</v>
      </c>
      <c r="F999" s="158" t="str">
        <f t="shared" si="162"/>
        <v>Video</v>
      </c>
      <c r="G999" s="187">
        <v>45</v>
      </c>
      <c r="H999" s="150"/>
      <c r="I999" s="184">
        <v>95.74</v>
      </c>
      <c r="J999" s="150"/>
      <c r="K999" s="151">
        <v>16.754999999999999</v>
      </c>
      <c r="L999" s="152">
        <v>97.654799999999994</v>
      </c>
      <c r="M999" s="152">
        <v>100.53</v>
      </c>
      <c r="N999" s="153" t="s">
        <v>148</v>
      </c>
      <c r="O999" s="154">
        <v>6</v>
      </c>
      <c r="P999" s="153">
        <v>15</v>
      </c>
      <c r="Q999" s="153" t="s">
        <v>147</v>
      </c>
      <c r="R999" s="155">
        <v>17.5</v>
      </c>
      <c r="S999" s="155">
        <v>2.4</v>
      </c>
      <c r="T999" s="155">
        <v>0.3</v>
      </c>
      <c r="U999" s="154" t="s">
        <v>95</v>
      </c>
      <c r="V999" s="153" t="s">
        <v>88</v>
      </c>
      <c r="W999" s="153" t="s">
        <v>627</v>
      </c>
      <c r="X999" s="151" t="s">
        <v>6378</v>
      </c>
      <c r="Y999" s="151" t="s">
        <v>6378</v>
      </c>
      <c r="Z999" s="156">
        <v>5.1071999999999999E-2</v>
      </c>
      <c r="AA999" s="153" t="s">
        <v>829</v>
      </c>
      <c r="AB999" s="153" t="s">
        <v>831</v>
      </c>
      <c r="AC999" s="153" t="s">
        <v>277</v>
      </c>
      <c r="AD999" s="157" t="s">
        <v>830</v>
      </c>
      <c r="AE999" s="110">
        <v>0</v>
      </c>
      <c r="AF999" s="110">
        <v>169</v>
      </c>
      <c r="AG999" s="112">
        <f t="shared" si="160"/>
        <v>0</v>
      </c>
      <c r="AH999" s="110">
        <f>SUM(AG$4:AG999)</f>
        <v>37</v>
      </c>
      <c r="AI999" s="112">
        <f t="shared" si="158"/>
        <v>0</v>
      </c>
      <c r="AJ999" s="110">
        <f>COUNTIF(AI$4:AI999,"&gt;0")</f>
        <v>171</v>
      </c>
      <c r="AK999" s="110">
        <v>1</v>
      </c>
      <c r="AL999" s="110">
        <v>216</v>
      </c>
      <c r="AM999" s="172" t="str">
        <f>IF(OR(Table1[[#This Row],[Line total ordered for now]]&gt;0,Table1[[#This Row],[Line total ordered for season]]&gt;0),1,"")</f>
        <v/>
      </c>
      <c r="AN999" s="173">
        <f>COUNTIF(AM$4:AM999,"&gt;0")</f>
        <v>0</v>
      </c>
      <c r="AO999" s="173">
        <f>Table1[[#This Row],[ORDER QUANTITY
to be collected BEFORE 31.3.22]]</f>
        <v>0</v>
      </c>
      <c r="AP999" s="174">
        <f t="shared" si="159"/>
        <v>0</v>
      </c>
      <c r="AQ999" s="174">
        <f>IFERROR(INDEX(Retail!H:H,MATCH($D999,Retail!$D:$D,0)),0)</f>
        <v>0</v>
      </c>
      <c r="AR999" s="174">
        <f>IFERROR(INDEX(Retail!J:J,MATCH($D999,Retail!$D:$D,0)),0)</f>
        <v>0</v>
      </c>
      <c r="AS999" s="174">
        <f>IFERROR(INDEX('NEW2022'!H:H,MATCH($D999,'NEW2022'!D:D,0)),0)</f>
        <v>0</v>
      </c>
      <c r="AT999" s="174">
        <f>IFERROR(INDEX('NEW2022'!J:J,MATCH($D999,'NEW2022'!D:D,0)),0)</f>
        <v>0</v>
      </c>
      <c r="AU999" s="174">
        <f>IFERROR(INDEX('Quiet Items'!H:H,MATCH($D999,'Quiet Items'!D:D,0)),0)</f>
        <v>0</v>
      </c>
      <c r="AV999" s="174">
        <f>IFERROR(INDEX('Quiet Items'!J:J,MATCH($D999,'Quiet Items'!D:D,0)),0)</f>
        <v>0</v>
      </c>
      <c r="AW999" s="174">
        <f>IFERROR(INDEX('1.4G'!H:H,MATCH($D999,'1.4G'!D:D,0)),0)</f>
        <v>0</v>
      </c>
      <c r="AX999" s="174">
        <f>IFERROR(INDEX('1.4G'!J:J,MATCH($D999,'1.4G'!D:D,0)),0)</f>
        <v>0</v>
      </c>
      <c r="AY999" s="174">
        <f t="shared" si="163"/>
        <v>0</v>
      </c>
      <c r="AZ999" s="174">
        <f t="shared" si="164"/>
        <v>0</v>
      </c>
      <c r="BA999" s="175">
        <f>IFERROR(Table1[[#This Row],[Line total ordered for now]]*Table1[[#This Row],[GUARANTEED PRICE
for STOCK orders collected before 31.3.22]],0)</f>
        <v>0</v>
      </c>
      <c r="BB999" s="175">
        <f t="shared" si="161"/>
        <v>0</v>
      </c>
      <c r="BC999" s="176">
        <f>(AZ999+Table1[[#This Row],[Line total ordered for now]])*Z999</f>
        <v>0</v>
      </c>
      <c r="BD999" s="200">
        <v>85.450500000000005</v>
      </c>
      <c r="BE999" s="65"/>
      <c r="BF999" s="65"/>
      <c r="BG999" s="65"/>
      <c r="BH999" s="65"/>
      <c r="BI999" s="65"/>
      <c r="BJ999" s="65"/>
      <c r="BK999" s="65"/>
      <c r="BL999" s="55"/>
      <c r="BM999"/>
      <c r="BN999"/>
      <c r="BO999"/>
      <c r="BP999"/>
      <c r="BQ999"/>
      <c r="BR999"/>
      <c r="BS999"/>
      <c r="BT999"/>
    </row>
    <row r="1000" spans="1:72" ht="15.75">
      <c r="A1000" s="202">
        <v>996</v>
      </c>
      <c r="B1000" s="68" t="s">
        <v>6378</v>
      </c>
      <c r="C1000" s="149" t="s">
        <v>828</v>
      </c>
      <c r="D1000" s="149" t="s">
        <v>879</v>
      </c>
      <c r="E1000" s="149" t="s">
        <v>880</v>
      </c>
      <c r="F1000" s="158" t="str">
        <f t="shared" si="162"/>
        <v>Video</v>
      </c>
      <c r="G1000" s="187">
        <v>43</v>
      </c>
      <c r="H1000" s="150"/>
      <c r="I1000" s="184">
        <v>95.74</v>
      </c>
      <c r="J1000" s="150"/>
      <c r="K1000" s="151">
        <v>16.754999999999999</v>
      </c>
      <c r="L1000" s="152">
        <v>97.654799999999994</v>
      </c>
      <c r="M1000" s="152">
        <v>100.53</v>
      </c>
      <c r="N1000" s="153" t="s">
        <v>148</v>
      </c>
      <c r="O1000" s="154">
        <v>6</v>
      </c>
      <c r="P1000" s="153">
        <v>15</v>
      </c>
      <c r="Q1000" s="153" t="s">
        <v>147</v>
      </c>
      <c r="R1000" s="155">
        <v>17.5</v>
      </c>
      <c r="S1000" s="155">
        <v>2.4</v>
      </c>
      <c r="T1000" s="155">
        <v>0.3</v>
      </c>
      <c r="U1000" s="154" t="s">
        <v>95</v>
      </c>
      <c r="V1000" s="153" t="s">
        <v>88</v>
      </c>
      <c r="W1000" s="153" t="s">
        <v>627</v>
      </c>
      <c r="X1000" s="151" t="s">
        <v>6378</v>
      </c>
      <c r="Y1000" s="151" t="s">
        <v>6378</v>
      </c>
      <c r="Z1000" s="156">
        <v>5.1071999999999999E-2</v>
      </c>
      <c r="AA1000" s="153" t="s">
        <v>829</v>
      </c>
      <c r="AB1000" s="153" t="s">
        <v>831</v>
      </c>
      <c r="AC1000" s="153" t="s">
        <v>277</v>
      </c>
      <c r="AD1000" s="157" t="s">
        <v>881</v>
      </c>
      <c r="AE1000" s="110">
        <v>0</v>
      </c>
      <c r="AF1000" s="110">
        <v>169</v>
      </c>
      <c r="AG1000" s="112">
        <f t="shared" si="160"/>
        <v>0</v>
      </c>
      <c r="AH1000" s="110">
        <f>SUM(AG$4:AG1000)</f>
        <v>37</v>
      </c>
      <c r="AI1000" s="112">
        <f t="shared" si="158"/>
        <v>0</v>
      </c>
      <c r="AJ1000" s="110">
        <f>COUNTIF(AI$4:AI1000,"&gt;0")</f>
        <v>171</v>
      </c>
      <c r="AK1000" s="110">
        <v>1</v>
      </c>
      <c r="AL1000" s="110">
        <v>217</v>
      </c>
      <c r="AM1000" s="172" t="str">
        <f>IF(OR(Table1[[#This Row],[Line total ordered for now]]&gt;0,Table1[[#This Row],[Line total ordered for season]]&gt;0),1,"")</f>
        <v/>
      </c>
      <c r="AN1000" s="173">
        <f>COUNTIF(AM$4:AM1000,"&gt;0")</f>
        <v>0</v>
      </c>
      <c r="AO1000" s="173">
        <f>Table1[[#This Row],[ORDER QUANTITY
to be collected BEFORE 31.3.22]]</f>
        <v>0</v>
      </c>
      <c r="AP1000" s="174">
        <f t="shared" si="159"/>
        <v>0</v>
      </c>
      <c r="AQ1000" s="174">
        <f>IFERROR(INDEX(Retail!H:H,MATCH($D1000,Retail!$D:$D,0)),0)</f>
        <v>0</v>
      </c>
      <c r="AR1000" s="174">
        <f>IFERROR(INDEX(Retail!J:J,MATCH($D1000,Retail!$D:$D,0)),0)</f>
        <v>0</v>
      </c>
      <c r="AS1000" s="174">
        <f>IFERROR(INDEX('NEW2022'!H:H,MATCH($D1000,'NEW2022'!D:D,0)),0)</f>
        <v>0</v>
      </c>
      <c r="AT1000" s="174">
        <f>IFERROR(INDEX('NEW2022'!J:J,MATCH($D1000,'NEW2022'!D:D,0)),0)</f>
        <v>0</v>
      </c>
      <c r="AU1000" s="174">
        <f>IFERROR(INDEX('Quiet Items'!H:H,MATCH($D1000,'Quiet Items'!D:D,0)),0)</f>
        <v>0</v>
      </c>
      <c r="AV1000" s="174">
        <f>IFERROR(INDEX('Quiet Items'!J:J,MATCH($D1000,'Quiet Items'!D:D,0)),0)</f>
        <v>0</v>
      </c>
      <c r="AW1000" s="174">
        <f>IFERROR(INDEX('1.4G'!H:H,MATCH($D1000,'1.4G'!D:D,0)),0)</f>
        <v>0</v>
      </c>
      <c r="AX1000" s="174">
        <f>IFERROR(INDEX('1.4G'!J:J,MATCH($D1000,'1.4G'!D:D,0)),0)</f>
        <v>0</v>
      </c>
      <c r="AY1000" s="174">
        <f t="shared" si="163"/>
        <v>0</v>
      </c>
      <c r="AZ1000" s="174">
        <f t="shared" si="164"/>
        <v>0</v>
      </c>
      <c r="BA1000" s="175">
        <f>IFERROR(Table1[[#This Row],[Line total ordered for now]]*Table1[[#This Row],[GUARANTEED PRICE
for STOCK orders collected before 31.3.22]],0)</f>
        <v>0</v>
      </c>
      <c r="BB1000" s="175">
        <f t="shared" si="161"/>
        <v>0</v>
      </c>
      <c r="BC1000" s="176">
        <f>(AZ1000+Table1[[#This Row],[Line total ordered for now]])*Z1000</f>
        <v>0</v>
      </c>
      <c r="BD1000" s="200">
        <v>85.450500000000005</v>
      </c>
      <c r="BE1000" s="65"/>
      <c r="BF1000" s="65"/>
      <c r="BG1000" s="65"/>
      <c r="BH1000" s="65"/>
      <c r="BI1000" s="65"/>
      <c r="BJ1000" s="65"/>
      <c r="BK1000" s="65"/>
      <c r="BL1000" s="55"/>
      <c r="BM1000"/>
      <c r="BN1000"/>
      <c r="BO1000"/>
      <c r="BP1000"/>
      <c r="BQ1000"/>
      <c r="BR1000"/>
      <c r="BS1000"/>
      <c r="BT1000"/>
    </row>
    <row r="1001" spans="1:72" ht="15.75">
      <c r="A1001" s="202">
        <v>997</v>
      </c>
      <c r="B1001" s="68" t="s">
        <v>6378</v>
      </c>
      <c r="C1001" s="149" t="s">
        <v>828</v>
      </c>
      <c r="D1001" s="149" t="s">
        <v>912</v>
      </c>
      <c r="E1001" s="149" t="s">
        <v>913</v>
      </c>
      <c r="F1001" s="158" t="str">
        <f t="shared" si="162"/>
        <v>Video</v>
      </c>
      <c r="G1001" s="187">
        <v>38</v>
      </c>
      <c r="H1001" s="150"/>
      <c r="I1001" s="184">
        <v>95.74</v>
      </c>
      <c r="J1001" s="150"/>
      <c r="K1001" s="151">
        <v>16.754999999999999</v>
      </c>
      <c r="L1001" s="152">
        <v>97.654799999999994</v>
      </c>
      <c r="M1001" s="152">
        <v>100.53</v>
      </c>
      <c r="N1001" s="153" t="s">
        <v>148</v>
      </c>
      <c r="O1001" s="154">
        <v>6</v>
      </c>
      <c r="P1001" s="153">
        <v>15</v>
      </c>
      <c r="Q1001" s="153" t="s">
        <v>147</v>
      </c>
      <c r="R1001" s="155">
        <v>17.5</v>
      </c>
      <c r="S1001" s="155">
        <v>2.4</v>
      </c>
      <c r="T1001" s="155">
        <v>0.3</v>
      </c>
      <c r="U1001" s="154" t="s">
        <v>94</v>
      </c>
      <c r="V1001" s="153" t="s">
        <v>89</v>
      </c>
      <c r="W1001" s="153" t="s">
        <v>627</v>
      </c>
      <c r="X1001" s="151" t="s">
        <v>6378</v>
      </c>
      <c r="Y1001" s="151" t="s">
        <v>6378</v>
      </c>
      <c r="Z1001" s="156">
        <v>5.1071999999999999E-2</v>
      </c>
      <c r="AA1001" s="153" t="s">
        <v>829</v>
      </c>
      <c r="AB1001" s="153" t="s">
        <v>831</v>
      </c>
      <c r="AC1001" s="153" t="s">
        <v>277</v>
      </c>
      <c r="AD1001" s="157" t="s">
        <v>914</v>
      </c>
      <c r="AE1001" s="110">
        <v>0</v>
      </c>
      <c r="AF1001" s="110">
        <v>169</v>
      </c>
      <c r="AG1001" s="112">
        <f t="shared" si="160"/>
        <v>0</v>
      </c>
      <c r="AH1001" s="110">
        <f>SUM(AG$4:AG1001)</f>
        <v>37</v>
      </c>
      <c r="AI1001" s="112">
        <f t="shared" si="158"/>
        <v>0</v>
      </c>
      <c r="AJ1001" s="110">
        <f>COUNTIF(AI$4:AI1001,"&gt;0")</f>
        <v>171</v>
      </c>
      <c r="AK1001" s="110">
        <v>0</v>
      </c>
      <c r="AL1001" s="110">
        <v>217</v>
      </c>
      <c r="AM1001" s="172" t="str">
        <f>IF(OR(Table1[[#This Row],[Line total ordered for now]]&gt;0,Table1[[#This Row],[Line total ordered for season]]&gt;0),1,"")</f>
        <v/>
      </c>
      <c r="AN1001" s="173">
        <f>COUNTIF(AM$4:AM1001,"&gt;0")</f>
        <v>0</v>
      </c>
      <c r="AO1001" s="173">
        <f>Table1[[#This Row],[ORDER QUANTITY
to be collected BEFORE 31.3.22]]</f>
        <v>0</v>
      </c>
      <c r="AP1001" s="174">
        <f t="shared" si="159"/>
        <v>0</v>
      </c>
      <c r="AQ1001" s="174">
        <f>IFERROR(INDEX(Retail!H:H,MATCH($D1001,Retail!$D:$D,0)),0)</f>
        <v>0</v>
      </c>
      <c r="AR1001" s="174">
        <f>IFERROR(INDEX(Retail!J:J,MATCH($D1001,Retail!$D:$D,0)),0)</f>
        <v>0</v>
      </c>
      <c r="AS1001" s="174">
        <f>IFERROR(INDEX('NEW2022'!H:H,MATCH($D1001,'NEW2022'!D:D,0)),0)</f>
        <v>0</v>
      </c>
      <c r="AT1001" s="174">
        <f>IFERROR(INDEX('NEW2022'!J:J,MATCH($D1001,'NEW2022'!D:D,0)),0)</f>
        <v>0</v>
      </c>
      <c r="AU1001" s="174">
        <f>IFERROR(INDEX('Quiet Items'!H:H,MATCH($D1001,'Quiet Items'!D:D,0)),0)</f>
        <v>0</v>
      </c>
      <c r="AV1001" s="174">
        <f>IFERROR(INDEX('Quiet Items'!J:J,MATCH($D1001,'Quiet Items'!D:D,0)),0)</f>
        <v>0</v>
      </c>
      <c r="AW1001" s="174">
        <f>IFERROR(INDEX('1.4G'!H:H,MATCH($D1001,'1.4G'!D:D,0)),0)</f>
        <v>0</v>
      </c>
      <c r="AX1001" s="174">
        <f>IFERROR(INDEX('1.4G'!J:J,MATCH($D1001,'1.4G'!D:D,0)),0)</f>
        <v>0</v>
      </c>
      <c r="AY1001" s="174">
        <f t="shared" si="163"/>
        <v>0</v>
      </c>
      <c r="AZ1001" s="174">
        <f t="shared" si="164"/>
        <v>0</v>
      </c>
      <c r="BA1001" s="175">
        <f>IFERROR(Table1[[#This Row],[Line total ordered for now]]*Table1[[#This Row],[GUARANTEED PRICE
for STOCK orders collected before 31.3.22]],0)</f>
        <v>0</v>
      </c>
      <c r="BB1001" s="175">
        <f t="shared" si="161"/>
        <v>0</v>
      </c>
      <c r="BC1001" s="176">
        <f>(AZ1001+Table1[[#This Row],[Line total ordered for now]])*Z1001</f>
        <v>0</v>
      </c>
      <c r="BD1001" s="200">
        <v>85.450500000000005</v>
      </c>
      <c r="BE1001" s="65"/>
      <c r="BF1001" s="65"/>
      <c r="BG1001" s="65"/>
      <c r="BH1001" s="65"/>
      <c r="BI1001" s="65"/>
      <c r="BJ1001" s="65"/>
      <c r="BK1001" s="65"/>
      <c r="BL1001" s="55"/>
      <c r="BM1001"/>
      <c r="BN1001"/>
      <c r="BO1001"/>
      <c r="BP1001"/>
      <c r="BQ1001"/>
      <c r="BR1001"/>
      <c r="BS1001"/>
      <c r="BT1001"/>
    </row>
    <row r="1002" spans="1:72" ht="15.75">
      <c r="A1002" s="202">
        <v>998</v>
      </c>
      <c r="B1002" s="68" t="s">
        <v>6378</v>
      </c>
      <c r="C1002" s="149" t="s">
        <v>828</v>
      </c>
      <c r="D1002" s="149" t="s">
        <v>945</v>
      </c>
      <c r="E1002" s="149" t="s">
        <v>946</v>
      </c>
      <c r="F1002" s="158" t="str">
        <f t="shared" si="162"/>
        <v>Video</v>
      </c>
      <c r="G1002" s="187">
        <v>39</v>
      </c>
      <c r="H1002" s="150"/>
      <c r="I1002" s="184">
        <v>78.62</v>
      </c>
      <c r="J1002" s="150"/>
      <c r="K1002" s="151">
        <v>82.56</v>
      </c>
      <c r="L1002" s="152">
        <v>80.192400000000006</v>
      </c>
      <c r="M1002" s="152">
        <v>82.56</v>
      </c>
      <c r="N1002" s="153" t="s">
        <v>148</v>
      </c>
      <c r="O1002" s="154">
        <v>1</v>
      </c>
      <c r="P1002" s="153">
        <v>10</v>
      </c>
      <c r="Q1002" s="153" t="s">
        <v>147</v>
      </c>
      <c r="R1002" s="155">
        <v>13</v>
      </c>
      <c r="S1002" s="155">
        <v>1.6</v>
      </c>
      <c r="T1002" s="155">
        <v>0.3</v>
      </c>
      <c r="U1002" s="154" t="s">
        <v>94</v>
      </c>
      <c r="V1002" s="153" t="s">
        <v>89</v>
      </c>
      <c r="W1002" s="153" t="s">
        <v>627</v>
      </c>
      <c r="X1002" s="151" t="s">
        <v>6378</v>
      </c>
      <c r="Y1002" s="151" t="s">
        <v>6378</v>
      </c>
      <c r="Z1002" s="156">
        <v>5.4239999999999997E-2</v>
      </c>
      <c r="AA1002" s="153" t="s">
        <v>829</v>
      </c>
      <c r="AB1002" s="153" t="s">
        <v>831</v>
      </c>
      <c r="AC1002" s="153" t="s">
        <v>277</v>
      </c>
      <c r="AD1002" s="157" t="s">
        <v>947</v>
      </c>
      <c r="AE1002" s="110">
        <v>0</v>
      </c>
      <c r="AF1002" s="110">
        <v>169</v>
      </c>
      <c r="AG1002" s="112">
        <f t="shared" si="160"/>
        <v>0</v>
      </c>
      <c r="AH1002" s="110">
        <f>SUM(AG$4:AG1002)</f>
        <v>37</v>
      </c>
      <c r="AI1002" s="112">
        <f t="shared" si="158"/>
        <v>0</v>
      </c>
      <c r="AJ1002" s="110">
        <f>COUNTIF(AI$4:AI1002,"&gt;0")</f>
        <v>171</v>
      </c>
      <c r="AK1002" s="110">
        <v>0</v>
      </c>
      <c r="AL1002" s="110">
        <v>217</v>
      </c>
      <c r="AM1002" s="172" t="str">
        <f>IF(OR(Table1[[#This Row],[Line total ordered for now]]&gt;0,Table1[[#This Row],[Line total ordered for season]]&gt;0),1,"")</f>
        <v/>
      </c>
      <c r="AN1002" s="173">
        <f>COUNTIF(AM$4:AM1002,"&gt;0")</f>
        <v>0</v>
      </c>
      <c r="AO1002" s="173">
        <f>Table1[[#This Row],[ORDER QUANTITY
to be collected BEFORE 31.3.22]]</f>
        <v>0</v>
      </c>
      <c r="AP1002" s="174">
        <f t="shared" si="159"/>
        <v>0</v>
      </c>
      <c r="AQ1002" s="174">
        <f>IFERROR(INDEX(Retail!H:H,MATCH($D1002,Retail!$D:$D,0)),0)</f>
        <v>0</v>
      </c>
      <c r="AR1002" s="174">
        <f>IFERROR(INDEX(Retail!J:J,MATCH($D1002,Retail!$D:$D,0)),0)</f>
        <v>0</v>
      </c>
      <c r="AS1002" s="174">
        <f>IFERROR(INDEX('NEW2022'!H:H,MATCH($D1002,'NEW2022'!D:D,0)),0)</f>
        <v>0</v>
      </c>
      <c r="AT1002" s="174">
        <f>IFERROR(INDEX('NEW2022'!J:J,MATCH($D1002,'NEW2022'!D:D,0)),0)</f>
        <v>0</v>
      </c>
      <c r="AU1002" s="174">
        <f>IFERROR(INDEX('Quiet Items'!H:H,MATCH($D1002,'Quiet Items'!D:D,0)),0)</f>
        <v>0</v>
      </c>
      <c r="AV1002" s="174">
        <f>IFERROR(INDEX('Quiet Items'!J:J,MATCH($D1002,'Quiet Items'!D:D,0)),0)</f>
        <v>0</v>
      </c>
      <c r="AW1002" s="174">
        <f>IFERROR(INDEX('1.4G'!H:H,MATCH($D1002,'1.4G'!D:D,0)),0)</f>
        <v>0</v>
      </c>
      <c r="AX1002" s="174">
        <f>IFERROR(INDEX('1.4G'!J:J,MATCH($D1002,'1.4G'!D:D,0)),0)</f>
        <v>0</v>
      </c>
      <c r="AY1002" s="174">
        <f t="shared" si="163"/>
        <v>0</v>
      </c>
      <c r="AZ1002" s="174">
        <f t="shared" si="164"/>
        <v>0</v>
      </c>
      <c r="BA1002" s="175">
        <f>IFERROR(Table1[[#This Row],[Line total ordered for now]]*Table1[[#This Row],[GUARANTEED PRICE
for STOCK orders collected before 31.3.22]],0)</f>
        <v>0</v>
      </c>
      <c r="BB1002" s="175">
        <f t="shared" si="161"/>
        <v>0</v>
      </c>
      <c r="BC1002" s="176">
        <f>(AZ1002+Table1[[#This Row],[Line total ordered for now]])*Z1002</f>
        <v>0</v>
      </c>
      <c r="BD1002" s="200">
        <v>70.176000000000002</v>
      </c>
      <c r="BE1002" s="65"/>
      <c r="BF1002" s="65"/>
      <c r="BG1002" s="65"/>
      <c r="BH1002" s="65"/>
      <c r="BI1002" s="65"/>
      <c r="BJ1002" s="65"/>
      <c r="BK1002" s="65"/>
      <c r="BL1002" s="55"/>
      <c r="BM1002"/>
      <c r="BN1002"/>
      <c r="BO1002"/>
      <c r="BP1002"/>
      <c r="BQ1002"/>
      <c r="BR1002"/>
      <c r="BS1002"/>
      <c r="BT1002"/>
    </row>
    <row r="1003" spans="1:72" ht="15.75">
      <c r="A1003" s="202">
        <v>999</v>
      </c>
      <c r="B1003" s="68" t="s">
        <v>6378</v>
      </c>
      <c r="C1003" s="149" t="s">
        <v>828</v>
      </c>
      <c r="D1003" s="149" t="s">
        <v>976</v>
      </c>
      <c r="E1003" s="149" t="s">
        <v>977</v>
      </c>
      <c r="F1003" s="158" t="str">
        <f t="shared" si="162"/>
        <v>Video</v>
      </c>
      <c r="G1003" s="187">
        <v>43</v>
      </c>
      <c r="H1003" s="150"/>
      <c r="I1003" s="184">
        <v>82.06</v>
      </c>
      <c r="J1003" s="150"/>
      <c r="K1003" s="151">
        <v>14.361666666666666</v>
      </c>
      <c r="L1003" s="152">
        <v>83.7012</v>
      </c>
      <c r="M1003" s="152">
        <v>86.17</v>
      </c>
      <c r="N1003" s="153" t="s">
        <v>148</v>
      </c>
      <c r="O1003" s="154">
        <v>6</v>
      </c>
      <c r="P1003" s="153">
        <v>15</v>
      </c>
      <c r="Q1003" s="153" t="s">
        <v>147</v>
      </c>
      <c r="R1003" s="155">
        <v>21</v>
      </c>
      <c r="S1003" s="155">
        <v>3.7</v>
      </c>
      <c r="T1003" s="155">
        <v>0.3</v>
      </c>
      <c r="U1003" s="154" t="s">
        <v>94</v>
      </c>
      <c r="V1003" s="153" t="s">
        <v>89</v>
      </c>
      <c r="W1003" s="153" t="s">
        <v>627</v>
      </c>
      <c r="X1003" s="151" t="s">
        <v>6378</v>
      </c>
      <c r="Y1003" s="151" t="s">
        <v>6378</v>
      </c>
      <c r="Z1003" s="156">
        <v>5.9808E-2</v>
      </c>
      <c r="AA1003" s="153" t="s">
        <v>829</v>
      </c>
      <c r="AB1003" s="153" t="s">
        <v>831</v>
      </c>
      <c r="AC1003" s="153" t="s">
        <v>277</v>
      </c>
      <c r="AD1003" s="157" t="s">
        <v>978</v>
      </c>
      <c r="AE1003" s="110">
        <v>0</v>
      </c>
      <c r="AF1003" s="110">
        <v>169</v>
      </c>
      <c r="AG1003" s="112">
        <f t="shared" si="160"/>
        <v>0</v>
      </c>
      <c r="AH1003" s="110">
        <f>SUM(AG$4:AG1003)</f>
        <v>37</v>
      </c>
      <c r="AI1003" s="112">
        <f t="shared" si="158"/>
        <v>0</v>
      </c>
      <c r="AJ1003" s="110">
        <f>COUNTIF(AI$4:AI1003,"&gt;0")</f>
        <v>171</v>
      </c>
      <c r="AK1003" s="110">
        <v>0</v>
      </c>
      <c r="AL1003" s="110">
        <v>217</v>
      </c>
      <c r="AM1003" s="172" t="str">
        <f>IF(OR(Table1[[#This Row],[Line total ordered for now]]&gt;0,Table1[[#This Row],[Line total ordered for season]]&gt;0),1,"")</f>
        <v/>
      </c>
      <c r="AN1003" s="173">
        <f>COUNTIF(AM$4:AM1003,"&gt;0")</f>
        <v>0</v>
      </c>
      <c r="AO1003" s="173">
        <f>Table1[[#This Row],[ORDER QUANTITY
to be collected BEFORE 31.3.22]]</f>
        <v>0</v>
      </c>
      <c r="AP1003" s="174">
        <f t="shared" si="159"/>
        <v>0</v>
      </c>
      <c r="AQ1003" s="174">
        <f>IFERROR(INDEX(Retail!H:H,MATCH($D1003,Retail!$D:$D,0)),0)</f>
        <v>0</v>
      </c>
      <c r="AR1003" s="174">
        <f>IFERROR(INDEX(Retail!J:J,MATCH($D1003,Retail!$D:$D,0)),0)</f>
        <v>0</v>
      </c>
      <c r="AS1003" s="174">
        <f>IFERROR(INDEX('NEW2022'!H:H,MATCH($D1003,'NEW2022'!D:D,0)),0)</f>
        <v>0</v>
      </c>
      <c r="AT1003" s="174">
        <f>IFERROR(INDEX('NEW2022'!J:J,MATCH($D1003,'NEW2022'!D:D,0)),0)</f>
        <v>0</v>
      </c>
      <c r="AU1003" s="174">
        <f>IFERROR(INDEX('Quiet Items'!H:H,MATCH($D1003,'Quiet Items'!D:D,0)),0)</f>
        <v>0</v>
      </c>
      <c r="AV1003" s="174">
        <f>IFERROR(INDEX('Quiet Items'!J:J,MATCH($D1003,'Quiet Items'!D:D,0)),0)</f>
        <v>0</v>
      </c>
      <c r="AW1003" s="174">
        <f>IFERROR(INDEX('1.4G'!H:H,MATCH($D1003,'1.4G'!D:D,0)),0)</f>
        <v>0</v>
      </c>
      <c r="AX1003" s="174">
        <f>IFERROR(INDEX('1.4G'!J:J,MATCH($D1003,'1.4G'!D:D,0)),0)</f>
        <v>0</v>
      </c>
      <c r="AY1003" s="174">
        <f t="shared" si="163"/>
        <v>0</v>
      </c>
      <c r="AZ1003" s="174">
        <f t="shared" si="164"/>
        <v>0</v>
      </c>
      <c r="BA1003" s="175">
        <f>IFERROR(Table1[[#This Row],[Line total ordered for now]]*Table1[[#This Row],[GUARANTEED PRICE
for STOCK orders collected before 31.3.22]],0)</f>
        <v>0</v>
      </c>
      <c r="BB1003" s="175">
        <f t="shared" si="161"/>
        <v>0</v>
      </c>
      <c r="BC1003" s="176">
        <f>(AZ1003+Table1[[#This Row],[Line total ordered for now]])*Z1003</f>
        <v>0</v>
      </c>
      <c r="BD1003" s="200">
        <v>73.244500000000002</v>
      </c>
      <c r="BE1003" s="65"/>
      <c r="BF1003" s="65"/>
      <c r="BG1003" s="65"/>
      <c r="BH1003" s="65"/>
      <c r="BI1003" s="65"/>
      <c r="BJ1003" s="65"/>
      <c r="BK1003" s="65"/>
      <c r="BL1003" s="55"/>
      <c r="BM1003"/>
      <c r="BN1003"/>
      <c r="BO1003"/>
      <c r="BP1003"/>
      <c r="BQ1003"/>
      <c r="BR1003"/>
      <c r="BS1003"/>
      <c r="BT1003"/>
    </row>
    <row r="1004" spans="1:72" ht="15.75">
      <c r="A1004" s="202">
        <v>1000</v>
      </c>
      <c r="B1004" s="68" t="s">
        <v>6378</v>
      </c>
      <c r="C1004" s="149" t="s">
        <v>1001</v>
      </c>
      <c r="D1004" s="149" t="s">
        <v>1000</v>
      </c>
      <c r="E1004" s="149" t="s">
        <v>4891</v>
      </c>
      <c r="F1004" s="158" t="str">
        <f t="shared" si="162"/>
        <v>Video</v>
      </c>
      <c r="G1004" s="187">
        <v>55</v>
      </c>
      <c r="H1004" s="150"/>
      <c r="I1004" s="184">
        <v>76.13</v>
      </c>
      <c r="J1004" s="150"/>
      <c r="K1004" s="151">
        <v>8.2453213341217371</v>
      </c>
      <c r="L1004" s="152">
        <v>77.652599999999993</v>
      </c>
      <c r="M1004" s="152">
        <v>82.453213341217364</v>
      </c>
      <c r="N1004" s="153" t="s">
        <v>1003</v>
      </c>
      <c r="O1004" s="154">
        <v>10</v>
      </c>
      <c r="P1004" s="153">
        <v>25</v>
      </c>
      <c r="Q1004" s="153" t="s">
        <v>146</v>
      </c>
      <c r="R1004" s="155">
        <v>14</v>
      </c>
      <c r="S1004" s="155">
        <v>2.2999999999999998</v>
      </c>
      <c r="T1004" s="155">
        <v>0.3</v>
      </c>
      <c r="U1004" s="154" t="s">
        <v>95</v>
      </c>
      <c r="V1004" s="153" t="s">
        <v>88</v>
      </c>
      <c r="W1004" s="153" t="s">
        <v>627</v>
      </c>
      <c r="X1004" s="151" t="s">
        <v>6378</v>
      </c>
      <c r="Y1004" s="151" t="s">
        <v>6378</v>
      </c>
      <c r="Z1004" s="156">
        <v>3.0700000000000002E-2</v>
      </c>
      <c r="AA1004" s="153" t="s">
        <v>1002</v>
      </c>
      <c r="AB1004" s="153" t="s">
        <v>831</v>
      </c>
      <c r="AC1004" s="153" t="s">
        <v>277</v>
      </c>
      <c r="AD1004" s="157" t="s">
        <v>1004</v>
      </c>
      <c r="AE1004" s="110">
        <v>1</v>
      </c>
      <c r="AF1004" s="110">
        <v>170</v>
      </c>
      <c r="AG1004" s="112">
        <f t="shared" si="160"/>
        <v>0</v>
      </c>
      <c r="AH1004" s="110">
        <f>SUM(AG$4:AG1004)</f>
        <v>37</v>
      </c>
      <c r="AI1004" s="112">
        <f t="shared" si="158"/>
        <v>0</v>
      </c>
      <c r="AJ1004" s="110">
        <f>COUNTIF(AI$4:AI1004,"&gt;0")</f>
        <v>171</v>
      </c>
      <c r="AK1004" s="110">
        <v>1</v>
      </c>
      <c r="AL1004" s="110">
        <v>218</v>
      </c>
      <c r="AM1004" s="172" t="str">
        <f>IF(OR(Table1[[#This Row],[Line total ordered for now]]&gt;0,Table1[[#This Row],[Line total ordered for season]]&gt;0),1,"")</f>
        <v/>
      </c>
      <c r="AN1004" s="173">
        <f>COUNTIF(AM$4:AM1004,"&gt;0")</f>
        <v>0</v>
      </c>
      <c r="AO1004" s="173">
        <f>Table1[[#This Row],[ORDER QUANTITY
to be collected BEFORE 31.3.22]]</f>
        <v>0</v>
      </c>
      <c r="AP1004" s="174">
        <f t="shared" si="159"/>
        <v>0</v>
      </c>
      <c r="AQ1004" s="174">
        <f>IFERROR(INDEX(Retail!H:H,MATCH($D1004,Retail!$D:$D,0)),0)</f>
        <v>0</v>
      </c>
      <c r="AR1004" s="174">
        <f>IFERROR(INDEX(Retail!J:J,MATCH($D1004,Retail!$D:$D,0)),0)</f>
        <v>0</v>
      </c>
      <c r="AS1004" s="174">
        <f>IFERROR(INDEX('NEW2022'!H:H,MATCH($D1004,'NEW2022'!D:D,0)),0)</f>
        <v>0</v>
      </c>
      <c r="AT1004" s="174">
        <f>IFERROR(INDEX('NEW2022'!J:J,MATCH($D1004,'NEW2022'!D:D,0)),0)</f>
        <v>0</v>
      </c>
      <c r="AU1004" s="174">
        <f>IFERROR(INDEX('Quiet Items'!H:H,MATCH($D1004,'Quiet Items'!D:D,0)),0)</f>
        <v>0</v>
      </c>
      <c r="AV1004" s="174">
        <f>IFERROR(INDEX('Quiet Items'!J:J,MATCH($D1004,'Quiet Items'!D:D,0)),0)</f>
        <v>0</v>
      </c>
      <c r="AW1004" s="174">
        <f>IFERROR(INDEX('1.4G'!H:H,MATCH($D1004,'1.4G'!D:D,0)),0)</f>
        <v>0</v>
      </c>
      <c r="AX1004" s="174">
        <f>IFERROR(INDEX('1.4G'!J:J,MATCH($D1004,'1.4G'!D:D,0)),0)</f>
        <v>0</v>
      </c>
      <c r="AY1004" s="174">
        <f t="shared" si="163"/>
        <v>0</v>
      </c>
      <c r="AZ1004" s="174">
        <f t="shared" si="164"/>
        <v>0</v>
      </c>
      <c r="BA1004" s="175">
        <f>IFERROR(Table1[[#This Row],[Line total ordered for now]]*Table1[[#This Row],[GUARANTEED PRICE
for STOCK orders collected before 31.3.22]],0)</f>
        <v>0</v>
      </c>
      <c r="BB1004" s="175">
        <f t="shared" si="161"/>
        <v>0</v>
      </c>
      <c r="BC1004" s="176">
        <f>(AZ1004+Table1[[#This Row],[Line total ordered for now]])*Z1004</f>
        <v>0</v>
      </c>
      <c r="BD1004" s="200">
        <v>70.085231340034753</v>
      </c>
      <c r="BE1004" s="65"/>
      <c r="BF1004" s="65"/>
      <c r="BG1004" s="65"/>
      <c r="BH1004" s="65"/>
      <c r="BI1004" s="65"/>
      <c r="BJ1004" s="65"/>
      <c r="BK1004" s="65"/>
      <c r="BL1004" s="55"/>
      <c r="BM1004"/>
      <c r="BN1004"/>
      <c r="BO1004"/>
      <c r="BP1004"/>
      <c r="BQ1004"/>
      <c r="BR1004"/>
      <c r="BS1004"/>
      <c r="BT1004"/>
    </row>
    <row r="1005" spans="1:72" ht="15.75">
      <c r="A1005" s="202">
        <v>1001</v>
      </c>
      <c r="B1005" s="68" t="s">
        <v>6378</v>
      </c>
      <c r="C1005" s="149" t="s">
        <v>1001</v>
      </c>
      <c r="D1005" s="149" t="s">
        <v>1023</v>
      </c>
      <c r="E1005" s="149" t="s">
        <v>4892</v>
      </c>
      <c r="F1005" s="158" t="str">
        <f t="shared" si="162"/>
        <v>Video</v>
      </c>
      <c r="G1005" s="187">
        <v>62</v>
      </c>
      <c r="H1005" s="150"/>
      <c r="I1005" s="184">
        <v>76.13</v>
      </c>
      <c r="J1005" s="150"/>
      <c r="K1005" s="151">
        <v>8.2453213341217371</v>
      </c>
      <c r="L1005" s="152">
        <v>77.652599999999993</v>
      </c>
      <c r="M1005" s="152">
        <v>82.453213341217364</v>
      </c>
      <c r="N1005" s="153" t="s">
        <v>1003</v>
      </c>
      <c r="O1005" s="154">
        <v>10</v>
      </c>
      <c r="P1005" s="153">
        <v>25</v>
      </c>
      <c r="Q1005" s="153" t="s">
        <v>146</v>
      </c>
      <c r="R1005" s="155">
        <v>15</v>
      </c>
      <c r="S1005" s="155">
        <v>2.2999999999999998</v>
      </c>
      <c r="T1005" s="155">
        <v>0.3</v>
      </c>
      <c r="U1005" s="154" t="s">
        <v>95</v>
      </c>
      <c r="V1005" s="153" t="s">
        <v>88</v>
      </c>
      <c r="W1005" s="153" t="s">
        <v>627</v>
      </c>
      <c r="X1005" s="151" t="s">
        <v>6378</v>
      </c>
      <c r="Y1005" s="151" t="s">
        <v>6378</v>
      </c>
      <c r="Z1005" s="156">
        <v>3.0700000000000002E-2</v>
      </c>
      <c r="AA1005" s="153" t="s">
        <v>1002</v>
      </c>
      <c r="AB1005" s="153" t="s">
        <v>831</v>
      </c>
      <c r="AC1005" s="153" t="s">
        <v>277</v>
      </c>
      <c r="AD1005" s="157" t="s">
        <v>4635</v>
      </c>
      <c r="AE1005" s="110">
        <v>1</v>
      </c>
      <c r="AF1005" s="110">
        <v>171</v>
      </c>
      <c r="AG1005" s="112">
        <f t="shared" si="160"/>
        <v>0</v>
      </c>
      <c r="AH1005" s="110">
        <f>SUM(AG$4:AG1005)</f>
        <v>37</v>
      </c>
      <c r="AI1005" s="112">
        <f t="shared" si="158"/>
        <v>0</v>
      </c>
      <c r="AJ1005" s="110">
        <f>COUNTIF(AI$4:AI1005,"&gt;0")</f>
        <v>171</v>
      </c>
      <c r="AK1005" s="110">
        <v>1</v>
      </c>
      <c r="AL1005" s="110">
        <v>219</v>
      </c>
      <c r="AM1005" s="172" t="str">
        <f>IF(OR(Table1[[#This Row],[Line total ordered for now]]&gt;0,Table1[[#This Row],[Line total ordered for season]]&gt;0),1,"")</f>
        <v/>
      </c>
      <c r="AN1005" s="173">
        <f>COUNTIF(AM$4:AM1005,"&gt;0")</f>
        <v>0</v>
      </c>
      <c r="AO1005" s="173">
        <f>Table1[[#This Row],[ORDER QUANTITY
to be collected BEFORE 31.3.22]]</f>
        <v>0</v>
      </c>
      <c r="AP1005" s="174">
        <f t="shared" si="159"/>
        <v>0</v>
      </c>
      <c r="AQ1005" s="174">
        <f>IFERROR(INDEX(Retail!H:H,MATCH($D1005,Retail!$D:$D,0)),0)</f>
        <v>0</v>
      </c>
      <c r="AR1005" s="174">
        <f>IFERROR(INDEX(Retail!J:J,MATCH($D1005,Retail!$D:$D,0)),0)</f>
        <v>0</v>
      </c>
      <c r="AS1005" s="174">
        <f>IFERROR(INDEX('NEW2022'!H:H,MATCH($D1005,'NEW2022'!D:D,0)),0)</f>
        <v>0</v>
      </c>
      <c r="AT1005" s="174">
        <f>IFERROR(INDEX('NEW2022'!J:J,MATCH($D1005,'NEW2022'!D:D,0)),0)</f>
        <v>0</v>
      </c>
      <c r="AU1005" s="174">
        <f>IFERROR(INDEX('Quiet Items'!H:H,MATCH($D1005,'Quiet Items'!D:D,0)),0)</f>
        <v>0</v>
      </c>
      <c r="AV1005" s="174">
        <f>IFERROR(INDEX('Quiet Items'!J:J,MATCH($D1005,'Quiet Items'!D:D,0)),0)</f>
        <v>0</v>
      </c>
      <c r="AW1005" s="174">
        <f>IFERROR(INDEX('1.4G'!H:H,MATCH($D1005,'1.4G'!D:D,0)),0)</f>
        <v>0</v>
      </c>
      <c r="AX1005" s="174">
        <f>IFERROR(INDEX('1.4G'!J:J,MATCH($D1005,'1.4G'!D:D,0)),0)</f>
        <v>0</v>
      </c>
      <c r="AY1005" s="174">
        <f t="shared" si="163"/>
        <v>0</v>
      </c>
      <c r="AZ1005" s="174">
        <f t="shared" si="164"/>
        <v>0</v>
      </c>
      <c r="BA1005" s="175">
        <f>IFERROR(Table1[[#This Row],[Line total ordered for now]]*Table1[[#This Row],[GUARANTEED PRICE
for STOCK orders collected before 31.3.22]],0)</f>
        <v>0</v>
      </c>
      <c r="BB1005" s="175">
        <f t="shared" si="161"/>
        <v>0</v>
      </c>
      <c r="BC1005" s="176">
        <f>(AZ1005+Table1[[#This Row],[Line total ordered for now]])*Z1005</f>
        <v>0</v>
      </c>
      <c r="BD1005" s="200">
        <v>70.085231340034753</v>
      </c>
      <c r="BE1005" s="65"/>
      <c r="BF1005" s="65"/>
      <c r="BG1005" s="65"/>
      <c r="BH1005" s="65"/>
      <c r="BI1005" s="65"/>
      <c r="BJ1005" s="65"/>
      <c r="BK1005" s="65"/>
      <c r="BL1005" s="55"/>
      <c r="BM1005"/>
      <c r="BN1005"/>
      <c r="BO1005"/>
      <c r="BP1005"/>
      <c r="BQ1005"/>
      <c r="BR1005"/>
      <c r="BS1005"/>
      <c r="BT1005"/>
    </row>
    <row r="1006" spans="1:72" ht="15.75">
      <c r="A1006" s="202">
        <v>1002</v>
      </c>
      <c r="B1006" s="68" t="s">
        <v>6378</v>
      </c>
      <c r="C1006" s="149" t="s">
        <v>1001</v>
      </c>
      <c r="D1006" s="149" t="s">
        <v>6298</v>
      </c>
      <c r="E1006" s="149" t="s">
        <v>6299</v>
      </c>
      <c r="F1006" s="158" t="str">
        <f t="shared" si="162"/>
        <v>Video</v>
      </c>
      <c r="G1006" s="187">
        <v>11</v>
      </c>
      <c r="H1006" s="150"/>
      <c r="I1006" s="184">
        <v>107.38</v>
      </c>
      <c r="J1006" s="150"/>
      <c r="K1006" s="151">
        <v>17.896666666666665</v>
      </c>
      <c r="L1006" s="152">
        <v>102.01</v>
      </c>
      <c r="M1006" s="152">
        <v>107.38</v>
      </c>
      <c r="N1006" s="153" t="s">
        <v>1003</v>
      </c>
      <c r="O1006" s="154">
        <v>6</v>
      </c>
      <c r="P1006" s="153">
        <v>30</v>
      </c>
      <c r="Q1006" s="153" t="s">
        <v>147</v>
      </c>
      <c r="R1006" s="155">
        <v>17</v>
      </c>
      <c r="S1006" s="155">
        <v>3.1</v>
      </c>
      <c r="T1006" s="155">
        <v>0</v>
      </c>
      <c r="U1006" s="154" t="s">
        <v>95</v>
      </c>
      <c r="V1006" s="153" t="s">
        <v>88</v>
      </c>
      <c r="W1006" s="153" t="s">
        <v>169</v>
      </c>
      <c r="X1006" s="151">
        <v>64.790000000000006</v>
      </c>
      <c r="Y1006" s="151">
        <v>53.99</v>
      </c>
      <c r="Z1006" s="156">
        <v>3.5000000000000003E-2</v>
      </c>
      <c r="AA1006" s="153" t="s">
        <v>6300</v>
      </c>
      <c r="AB1006" s="153" t="s">
        <v>6302</v>
      </c>
      <c r="AC1006" s="153">
        <v>0</v>
      </c>
      <c r="AD1006" s="157" t="s">
        <v>6301</v>
      </c>
      <c r="AE1006" s="110">
        <v>0</v>
      </c>
      <c r="AF1006" s="110">
        <v>171</v>
      </c>
      <c r="AG1006" s="112">
        <f t="shared" si="160"/>
        <v>0</v>
      </c>
      <c r="AH1006" s="110">
        <f>SUM(AG$4:AG1006)</f>
        <v>37</v>
      </c>
      <c r="AI1006" s="112">
        <f t="shared" si="158"/>
        <v>1</v>
      </c>
      <c r="AJ1006" s="110">
        <f>COUNTIF(AI$4:AI1006,"&gt;0")</f>
        <v>172</v>
      </c>
      <c r="AK1006" s="110">
        <v>1</v>
      </c>
      <c r="AL1006" s="110">
        <v>220</v>
      </c>
      <c r="AM1006" s="172" t="str">
        <f>IF(OR(Table1[[#This Row],[Line total ordered for now]]&gt;0,Table1[[#This Row],[Line total ordered for season]]&gt;0),1,"")</f>
        <v/>
      </c>
      <c r="AN1006" s="173">
        <f>COUNTIF(AM$4:AM1006,"&gt;0")</f>
        <v>0</v>
      </c>
      <c r="AO1006" s="173">
        <f>Table1[[#This Row],[ORDER QUANTITY
to be collected BEFORE 31.3.22]]</f>
        <v>0</v>
      </c>
      <c r="AP1006" s="174">
        <f t="shared" si="159"/>
        <v>0</v>
      </c>
      <c r="AQ1006" s="174">
        <f>IFERROR(INDEX(Retail!H:H,MATCH($D1006,Retail!$D:$D,0)),0)</f>
        <v>0</v>
      </c>
      <c r="AR1006" s="174">
        <f>IFERROR(INDEX(Retail!J:J,MATCH($D1006,Retail!$D:$D,0)),0)</f>
        <v>0</v>
      </c>
      <c r="AS1006" s="174">
        <f>IFERROR(INDEX('NEW2022'!H:H,MATCH($D1006,'NEW2022'!D:D,0)),0)</f>
        <v>0</v>
      </c>
      <c r="AT1006" s="174">
        <f>IFERROR(INDEX('NEW2022'!J:J,MATCH($D1006,'NEW2022'!D:D,0)),0)</f>
        <v>0</v>
      </c>
      <c r="AU1006" s="174">
        <f>IFERROR(INDEX('Quiet Items'!H:H,MATCH($D1006,'Quiet Items'!D:D,0)),0)</f>
        <v>0</v>
      </c>
      <c r="AV1006" s="174">
        <f>IFERROR(INDEX('Quiet Items'!J:J,MATCH($D1006,'Quiet Items'!D:D,0)),0)</f>
        <v>0</v>
      </c>
      <c r="AW1006" s="174">
        <f>IFERROR(INDEX('1.4G'!H:H,MATCH($D1006,'1.4G'!D:D,0)),0)</f>
        <v>0</v>
      </c>
      <c r="AX1006" s="174">
        <f>IFERROR(INDEX('1.4G'!J:J,MATCH($D1006,'1.4G'!D:D,0)),0)</f>
        <v>0</v>
      </c>
      <c r="AY1006" s="174">
        <f t="shared" si="163"/>
        <v>0</v>
      </c>
      <c r="AZ1006" s="174">
        <f t="shared" si="164"/>
        <v>0</v>
      </c>
      <c r="BA1006" s="175">
        <f>IFERROR(Table1[[#This Row],[Line total ordered for now]]*Table1[[#This Row],[GUARANTEED PRICE
for STOCK orders collected before 31.3.22]],0)</f>
        <v>0</v>
      </c>
      <c r="BB1006" s="175">
        <f t="shared" si="161"/>
        <v>0</v>
      </c>
      <c r="BC1006" s="176">
        <f>(AZ1006+Table1[[#This Row],[Line total ordered for now]])*Z1006</f>
        <v>0</v>
      </c>
      <c r="BD1006" s="200">
        <v>96.641999999999996</v>
      </c>
      <c r="BE1006" s="65"/>
      <c r="BF1006" s="65"/>
      <c r="BG1006" s="65"/>
      <c r="BH1006" s="65"/>
      <c r="BI1006" s="65"/>
      <c r="BJ1006" s="65"/>
      <c r="BK1006" s="65"/>
      <c r="BL1006" s="55"/>
      <c r="BM1006"/>
      <c r="BN1006"/>
      <c r="BO1006"/>
      <c r="BP1006"/>
      <c r="BQ1006"/>
      <c r="BR1006"/>
      <c r="BS1006"/>
      <c r="BT1006"/>
    </row>
    <row r="1007" spans="1:72" ht="15.75">
      <c r="A1007" s="202">
        <v>1003</v>
      </c>
      <c r="B1007" s="68" t="s">
        <v>6378</v>
      </c>
      <c r="C1007" s="149" t="s">
        <v>152</v>
      </c>
      <c r="D1007" s="149" t="s">
        <v>787</v>
      </c>
      <c r="E1007" s="149" t="s">
        <v>788</v>
      </c>
      <c r="F1007" s="158" t="str">
        <f t="shared" si="162"/>
        <v>Video</v>
      </c>
      <c r="G1007" s="187">
        <v>16</v>
      </c>
      <c r="H1007" s="150"/>
      <c r="I1007" s="184">
        <v>94.45</v>
      </c>
      <c r="J1007" s="150"/>
      <c r="K1007" s="151">
        <v>11.544444444444444</v>
      </c>
      <c r="L1007" s="152">
        <v>94.549000000000007</v>
      </c>
      <c r="M1007" s="152">
        <v>103.9</v>
      </c>
      <c r="N1007" s="153" t="s">
        <v>789</v>
      </c>
      <c r="O1007" s="154">
        <v>9</v>
      </c>
      <c r="P1007" s="153">
        <v>30</v>
      </c>
      <c r="Q1007" s="153" t="s">
        <v>146</v>
      </c>
      <c r="R1007" s="155">
        <v>10</v>
      </c>
      <c r="S1007" s="155">
        <v>1.9</v>
      </c>
      <c r="T1007" s="155">
        <v>2.8</v>
      </c>
      <c r="U1007" s="154" t="s">
        <v>95</v>
      </c>
      <c r="V1007" s="153" t="s">
        <v>88</v>
      </c>
      <c r="W1007" s="153" t="s">
        <v>627</v>
      </c>
      <c r="X1007" s="151" t="s">
        <v>6378</v>
      </c>
      <c r="Y1007" s="151" t="s">
        <v>6378</v>
      </c>
      <c r="Z1007" s="156">
        <v>3.4099999999999998E-2</v>
      </c>
      <c r="AA1007" s="153" t="s">
        <v>698</v>
      </c>
      <c r="AB1007" s="153" t="s">
        <v>4888</v>
      </c>
      <c r="AC1007" s="153" t="s">
        <v>2412</v>
      </c>
      <c r="AD1007" s="157" t="s">
        <v>790</v>
      </c>
      <c r="AE1007" s="110">
        <v>1</v>
      </c>
      <c r="AF1007" s="110">
        <v>172</v>
      </c>
      <c r="AG1007" s="112">
        <f t="shared" si="160"/>
        <v>0</v>
      </c>
      <c r="AH1007" s="110">
        <f>SUM(AG$4:AG1007)</f>
        <v>37</v>
      </c>
      <c r="AI1007" s="112">
        <f t="shared" si="158"/>
        <v>0</v>
      </c>
      <c r="AJ1007" s="110">
        <f>COUNTIF(AI$4:AI1007,"&gt;0")</f>
        <v>172</v>
      </c>
      <c r="AK1007" s="110">
        <v>1</v>
      </c>
      <c r="AL1007" s="110">
        <v>221</v>
      </c>
      <c r="AM1007" s="172" t="str">
        <f>IF(OR(Table1[[#This Row],[Line total ordered for now]]&gt;0,Table1[[#This Row],[Line total ordered for season]]&gt;0),1,"")</f>
        <v/>
      </c>
      <c r="AN1007" s="173">
        <f>COUNTIF(AM$4:AM1007,"&gt;0")</f>
        <v>0</v>
      </c>
      <c r="AO1007" s="173">
        <f>Table1[[#This Row],[ORDER QUANTITY
to be collected BEFORE 31.3.22]]</f>
        <v>0</v>
      </c>
      <c r="AP1007" s="174">
        <f t="shared" si="159"/>
        <v>0</v>
      </c>
      <c r="AQ1007" s="174">
        <f>IFERROR(INDEX(Retail!H:H,MATCH($D1007,Retail!$D:$D,0)),0)</f>
        <v>0</v>
      </c>
      <c r="AR1007" s="174">
        <f>IFERROR(INDEX(Retail!J:J,MATCH($D1007,Retail!$D:$D,0)),0)</f>
        <v>0</v>
      </c>
      <c r="AS1007" s="174">
        <f>IFERROR(INDEX('NEW2022'!H:H,MATCH($D1007,'NEW2022'!D:D,0)),0)</f>
        <v>0</v>
      </c>
      <c r="AT1007" s="174">
        <f>IFERROR(INDEX('NEW2022'!J:J,MATCH($D1007,'NEW2022'!D:D,0)),0)</f>
        <v>0</v>
      </c>
      <c r="AU1007" s="174">
        <f>IFERROR(INDEX('Quiet Items'!H:H,MATCH($D1007,'Quiet Items'!D:D,0)),0)</f>
        <v>0</v>
      </c>
      <c r="AV1007" s="174">
        <f>IFERROR(INDEX('Quiet Items'!J:J,MATCH($D1007,'Quiet Items'!D:D,0)),0)</f>
        <v>0</v>
      </c>
      <c r="AW1007" s="174">
        <f>IFERROR(INDEX('1.4G'!H:H,MATCH($D1007,'1.4G'!D:D,0)),0)</f>
        <v>0</v>
      </c>
      <c r="AX1007" s="174">
        <f>IFERROR(INDEX('1.4G'!J:J,MATCH($D1007,'1.4G'!D:D,0)),0)</f>
        <v>0</v>
      </c>
      <c r="AY1007" s="174">
        <f t="shared" si="163"/>
        <v>0</v>
      </c>
      <c r="AZ1007" s="174">
        <f t="shared" si="164"/>
        <v>0</v>
      </c>
      <c r="BA1007" s="175">
        <f>IFERROR(Table1[[#This Row],[Line total ordered for now]]*Table1[[#This Row],[GUARANTEED PRICE
for STOCK orders collected before 31.3.22]],0)</f>
        <v>0</v>
      </c>
      <c r="BB1007" s="175">
        <f t="shared" si="161"/>
        <v>0</v>
      </c>
      <c r="BC1007" s="176">
        <f>(AZ1007+Table1[[#This Row],[Line total ordered for now]])*Z1007</f>
        <v>0</v>
      </c>
      <c r="BD1007" s="200">
        <v>88.314999999999998</v>
      </c>
      <c r="BE1007" s="65"/>
      <c r="BF1007" s="65"/>
      <c r="BG1007" s="65"/>
      <c r="BH1007" s="65"/>
      <c r="BI1007" s="65"/>
      <c r="BJ1007" s="65"/>
      <c r="BK1007" s="65"/>
      <c r="BL1007" s="55"/>
      <c r="BM1007"/>
      <c r="BN1007"/>
      <c r="BO1007"/>
      <c r="BP1007"/>
      <c r="BQ1007"/>
      <c r="BR1007"/>
      <c r="BS1007"/>
      <c r="BT1007"/>
    </row>
    <row r="1008" spans="1:72" ht="15.75">
      <c r="A1008" s="202">
        <v>1004</v>
      </c>
      <c r="B1008" s="68" t="s">
        <v>6378</v>
      </c>
      <c r="C1008" s="149" t="s">
        <v>152</v>
      </c>
      <c r="D1008" s="149" t="s">
        <v>4032</v>
      </c>
      <c r="E1008" s="149" t="s">
        <v>4033</v>
      </c>
      <c r="F1008" s="158" t="str">
        <f t="shared" si="162"/>
        <v>Video</v>
      </c>
      <c r="G1008" s="187">
        <v>22</v>
      </c>
      <c r="H1008" s="150"/>
      <c r="I1008" s="184">
        <v>85.64</v>
      </c>
      <c r="J1008" s="150"/>
      <c r="K1008" s="151">
        <v>3.9139909992677406</v>
      </c>
      <c r="L1008" s="152">
        <v>87.352800000000002</v>
      </c>
      <c r="M1008" s="152">
        <v>93.935783982425775</v>
      </c>
      <c r="N1008" s="153" t="s">
        <v>153</v>
      </c>
      <c r="O1008" s="154">
        <v>24</v>
      </c>
      <c r="P1008" s="153">
        <v>25</v>
      </c>
      <c r="Q1008" s="153" t="s">
        <v>146</v>
      </c>
      <c r="R1008" s="155">
        <v>16</v>
      </c>
      <c r="S1008" s="155">
        <v>2.4</v>
      </c>
      <c r="T1008" s="155">
        <v>2.8</v>
      </c>
      <c r="U1008" s="154" t="s">
        <v>95</v>
      </c>
      <c r="V1008" s="153" t="s">
        <v>88</v>
      </c>
      <c r="W1008" s="153" t="s">
        <v>627</v>
      </c>
      <c r="X1008" s="151" t="s">
        <v>6378</v>
      </c>
      <c r="Y1008" s="151" t="s">
        <v>6378</v>
      </c>
      <c r="Z1008" s="156">
        <v>3.5574000000000001E-2</v>
      </c>
      <c r="AA1008" s="153" t="s">
        <v>698</v>
      </c>
      <c r="AB1008" s="153" t="s">
        <v>4868</v>
      </c>
      <c r="AC1008" s="153" t="s">
        <v>145</v>
      </c>
      <c r="AD1008" s="157" t="s">
        <v>4034</v>
      </c>
      <c r="AE1008" s="110">
        <v>1</v>
      </c>
      <c r="AF1008" s="110">
        <v>173</v>
      </c>
      <c r="AG1008" s="112">
        <f t="shared" si="160"/>
        <v>0</v>
      </c>
      <c r="AH1008" s="110">
        <f>SUM(AG$4:AG1008)</f>
        <v>37</v>
      </c>
      <c r="AI1008" s="112">
        <f t="shared" si="158"/>
        <v>0</v>
      </c>
      <c r="AJ1008" s="110">
        <f>COUNTIF(AI$4:AI1008,"&gt;0")</f>
        <v>172</v>
      </c>
      <c r="AK1008" s="110">
        <v>1</v>
      </c>
      <c r="AL1008" s="110">
        <v>222</v>
      </c>
      <c r="AM1008" s="172" t="str">
        <f>IF(OR(Table1[[#This Row],[Line total ordered for now]]&gt;0,Table1[[#This Row],[Line total ordered for season]]&gt;0),1,"")</f>
        <v/>
      </c>
      <c r="AN1008" s="173">
        <f>COUNTIF(AM$4:AM1008,"&gt;0")</f>
        <v>0</v>
      </c>
      <c r="AO1008" s="173">
        <f>Table1[[#This Row],[ORDER QUANTITY
to be collected BEFORE 31.3.22]]</f>
        <v>0</v>
      </c>
      <c r="AP1008" s="174">
        <f t="shared" si="159"/>
        <v>0</v>
      </c>
      <c r="AQ1008" s="174">
        <f>IFERROR(INDEX(Retail!H:H,MATCH($D1008,Retail!$D:$D,0)),0)</f>
        <v>0</v>
      </c>
      <c r="AR1008" s="174">
        <f>IFERROR(INDEX(Retail!J:J,MATCH($D1008,Retail!$D:$D,0)),0)</f>
        <v>0</v>
      </c>
      <c r="AS1008" s="174">
        <f>IFERROR(INDEX('NEW2022'!H:H,MATCH($D1008,'NEW2022'!D:D,0)),0)</f>
        <v>0</v>
      </c>
      <c r="AT1008" s="174">
        <f>IFERROR(INDEX('NEW2022'!J:J,MATCH($D1008,'NEW2022'!D:D,0)),0)</f>
        <v>0</v>
      </c>
      <c r="AU1008" s="174">
        <f>IFERROR(INDEX('Quiet Items'!H:H,MATCH($D1008,'Quiet Items'!D:D,0)),0)</f>
        <v>0</v>
      </c>
      <c r="AV1008" s="174">
        <f>IFERROR(INDEX('Quiet Items'!J:J,MATCH($D1008,'Quiet Items'!D:D,0)),0)</f>
        <v>0</v>
      </c>
      <c r="AW1008" s="174">
        <f>IFERROR(INDEX('1.4G'!H:H,MATCH($D1008,'1.4G'!D:D,0)),0)</f>
        <v>0</v>
      </c>
      <c r="AX1008" s="174">
        <f>IFERROR(INDEX('1.4G'!J:J,MATCH($D1008,'1.4G'!D:D,0)),0)</f>
        <v>0</v>
      </c>
      <c r="AY1008" s="174">
        <f t="shared" si="163"/>
        <v>0</v>
      </c>
      <c r="AZ1008" s="174">
        <f t="shared" si="164"/>
        <v>0</v>
      </c>
      <c r="BA1008" s="175">
        <f>IFERROR(Table1[[#This Row],[Line total ordered for now]]*Table1[[#This Row],[GUARANTEED PRICE
for STOCK orders collected before 31.3.22]],0)</f>
        <v>0</v>
      </c>
      <c r="BB1008" s="175">
        <f t="shared" si="161"/>
        <v>0</v>
      </c>
      <c r="BC1008" s="176">
        <f>(AZ1008+Table1[[#This Row],[Line total ordered for now]])*Z1008</f>
        <v>0</v>
      </c>
      <c r="BD1008" s="200">
        <v>79.84541638506191</v>
      </c>
      <c r="BE1008" s="65"/>
      <c r="BF1008" s="65"/>
      <c r="BG1008" s="65"/>
      <c r="BH1008" s="65"/>
      <c r="BI1008" s="65"/>
      <c r="BJ1008" s="65"/>
      <c r="BK1008" s="65"/>
      <c r="BL1008" s="55"/>
      <c r="BM1008"/>
      <c r="BN1008"/>
      <c r="BO1008"/>
      <c r="BP1008"/>
      <c r="BQ1008"/>
      <c r="BR1008"/>
      <c r="BS1008"/>
      <c r="BT1008"/>
    </row>
    <row r="1009" spans="1:72" ht="15.75">
      <c r="A1009" s="202">
        <v>1005</v>
      </c>
      <c r="B1009" s="68" t="s">
        <v>6378</v>
      </c>
      <c r="C1009" s="149" t="s">
        <v>152</v>
      </c>
      <c r="D1009" s="149" t="s">
        <v>3973</v>
      </c>
      <c r="E1009" s="149" t="s">
        <v>3974</v>
      </c>
      <c r="F1009" s="158" t="str">
        <f t="shared" si="162"/>
        <v>Video</v>
      </c>
      <c r="G1009" s="187">
        <v>61</v>
      </c>
      <c r="H1009" s="150"/>
      <c r="I1009" s="184">
        <v>85.64</v>
      </c>
      <c r="J1009" s="150"/>
      <c r="K1009" s="151">
        <v>3.925416666666667</v>
      </c>
      <c r="L1009" s="152">
        <v>85.731100000000012</v>
      </c>
      <c r="M1009" s="152">
        <v>94.210000000000008</v>
      </c>
      <c r="N1009" s="153" t="s">
        <v>153</v>
      </c>
      <c r="O1009" s="154">
        <v>24</v>
      </c>
      <c r="P1009" s="153">
        <v>25</v>
      </c>
      <c r="Q1009" s="153" t="s">
        <v>146</v>
      </c>
      <c r="R1009" s="155">
        <v>16</v>
      </c>
      <c r="S1009" s="155">
        <v>2.4</v>
      </c>
      <c r="T1009" s="155">
        <v>2.8</v>
      </c>
      <c r="U1009" s="154" t="s">
        <v>95</v>
      </c>
      <c r="V1009" s="153" t="s">
        <v>88</v>
      </c>
      <c r="W1009" s="153" t="s">
        <v>627</v>
      </c>
      <c r="X1009" s="151" t="s">
        <v>6378</v>
      </c>
      <c r="Y1009" s="151" t="s">
        <v>6378</v>
      </c>
      <c r="Z1009" s="156">
        <v>3.5574000000000001E-2</v>
      </c>
      <c r="AA1009" s="153" t="s">
        <v>698</v>
      </c>
      <c r="AB1009" s="153" t="s">
        <v>4897</v>
      </c>
      <c r="AC1009" s="153" t="s">
        <v>145</v>
      </c>
      <c r="AD1009" s="157" t="s">
        <v>3975</v>
      </c>
      <c r="AE1009" s="110">
        <v>1</v>
      </c>
      <c r="AF1009" s="110">
        <v>174</v>
      </c>
      <c r="AG1009" s="112">
        <f t="shared" si="160"/>
        <v>0</v>
      </c>
      <c r="AH1009" s="110">
        <f>SUM(AG$4:AG1009)</f>
        <v>37</v>
      </c>
      <c r="AI1009" s="112">
        <f t="shared" si="158"/>
        <v>0</v>
      </c>
      <c r="AJ1009" s="110">
        <f>COUNTIF(AI$4:AI1009,"&gt;0")</f>
        <v>172</v>
      </c>
      <c r="AK1009" s="110">
        <v>1</v>
      </c>
      <c r="AL1009" s="110">
        <v>223</v>
      </c>
      <c r="AM1009" s="172" t="str">
        <f>IF(OR(Table1[[#This Row],[Line total ordered for now]]&gt;0,Table1[[#This Row],[Line total ordered for season]]&gt;0),1,"")</f>
        <v/>
      </c>
      <c r="AN1009" s="173">
        <f>COUNTIF(AM$4:AM1009,"&gt;0")</f>
        <v>0</v>
      </c>
      <c r="AO1009" s="173">
        <f>Table1[[#This Row],[ORDER QUANTITY
to be collected BEFORE 31.3.22]]</f>
        <v>0</v>
      </c>
      <c r="AP1009" s="174">
        <f t="shared" si="159"/>
        <v>0</v>
      </c>
      <c r="AQ1009" s="174">
        <f>IFERROR(INDEX(Retail!H:H,MATCH($D1009,Retail!$D:$D,0)),0)</f>
        <v>0</v>
      </c>
      <c r="AR1009" s="174">
        <f>IFERROR(INDEX(Retail!J:J,MATCH($D1009,Retail!$D:$D,0)),0)</f>
        <v>0</v>
      </c>
      <c r="AS1009" s="174">
        <f>IFERROR(INDEX('NEW2022'!H:H,MATCH($D1009,'NEW2022'!D:D,0)),0)</f>
        <v>0</v>
      </c>
      <c r="AT1009" s="174">
        <f>IFERROR(INDEX('NEW2022'!J:J,MATCH($D1009,'NEW2022'!D:D,0)),0)</f>
        <v>0</v>
      </c>
      <c r="AU1009" s="174">
        <f>IFERROR(INDEX('Quiet Items'!H:H,MATCH($D1009,'Quiet Items'!D:D,0)),0)</f>
        <v>0</v>
      </c>
      <c r="AV1009" s="174">
        <f>IFERROR(INDEX('Quiet Items'!J:J,MATCH($D1009,'Quiet Items'!D:D,0)),0)</f>
        <v>0</v>
      </c>
      <c r="AW1009" s="174">
        <f>IFERROR(INDEX('1.4G'!H:H,MATCH($D1009,'1.4G'!D:D,0)),0)</f>
        <v>0</v>
      </c>
      <c r="AX1009" s="174">
        <f>IFERROR(INDEX('1.4G'!J:J,MATCH($D1009,'1.4G'!D:D,0)),0)</f>
        <v>0</v>
      </c>
      <c r="AY1009" s="174">
        <f t="shared" si="163"/>
        <v>0</v>
      </c>
      <c r="AZ1009" s="174">
        <f t="shared" si="164"/>
        <v>0</v>
      </c>
      <c r="BA1009" s="175">
        <f>IFERROR(Table1[[#This Row],[Line total ordered for now]]*Table1[[#This Row],[GUARANTEED PRICE
for STOCK orders collected before 31.3.22]],0)</f>
        <v>0</v>
      </c>
      <c r="BB1009" s="175">
        <f t="shared" si="161"/>
        <v>0</v>
      </c>
      <c r="BC1009" s="176">
        <f>(AZ1009+Table1[[#This Row],[Line total ordered for now]])*Z1009</f>
        <v>0</v>
      </c>
      <c r="BD1009" s="200">
        <v>80.078500000000005</v>
      </c>
      <c r="BE1009" s="65"/>
      <c r="BF1009" s="65"/>
      <c r="BG1009" s="65"/>
      <c r="BH1009" s="65"/>
      <c r="BI1009" s="65"/>
      <c r="BJ1009" s="65"/>
      <c r="BK1009" s="65"/>
      <c r="BL1009" s="55"/>
      <c r="BM1009"/>
      <c r="BN1009"/>
      <c r="BO1009"/>
      <c r="BP1009"/>
      <c r="BQ1009"/>
      <c r="BR1009"/>
      <c r="BS1009"/>
      <c r="BT1009"/>
    </row>
    <row r="1010" spans="1:72" ht="15.75">
      <c r="A1010" s="202">
        <v>1006</v>
      </c>
      <c r="B1010" s="68" t="s">
        <v>6378</v>
      </c>
      <c r="C1010" s="149" t="s">
        <v>152</v>
      </c>
      <c r="D1010" s="149" t="s">
        <v>4056</v>
      </c>
      <c r="E1010" s="149" t="s">
        <v>4057</v>
      </c>
      <c r="F1010" s="158" t="str">
        <f t="shared" si="162"/>
        <v>Video</v>
      </c>
      <c r="G1010" s="187">
        <v>20</v>
      </c>
      <c r="H1010" s="150"/>
      <c r="I1010" s="184">
        <v>85.64</v>
      </c>
      <c r="J1010" s="150"/>
      <c r="K1010" s="151">
        <v>3.9413603602429723</v>
      </c>
      <c r="L1010" s="152">
        <v>86.079310267706518</v>
      </c>
      <c r="M1010" s="152">
        <v>94.592648645831332</v>
      </c>
      <c r="N1010" s="153" t="s">
        <v>153</v>
      </c>
      <c r="O1010" s="154">
        <v>24</v>
      </c>
      <c r="P1010" s="153">
        <v>25</v>
      </c>
      <c r="Q1010" s="153" t="s">
        <v>146</v>
      </c>
      <c r="R1010" s="155">
        <v>14</v>
      </c>
      <c r="S1010" s="155">
        <v>2.4</v>
      </c>
      <c r="T1010" s="155">
        <v>2.8</v>
      </c>
      <c r="U1010" s="154" t="s">
        <v>95</v>
      </c>
      <c r="V1010" s="153" t="s">
        <v>88</v>
      </c>
      <c r="W1010" s="153" t="s">
        <v>627</v>
      </c>
      <c r="X1010" s="151" t="s">
        <v>6378</v>
      </c>
      <c r="Y1010" s="151" t="s">
        <v>6378</v>
      </c>
      <c r="Z1010" s="156">
        <v>3.5574000000000001E-2</v>
      </c>
      <c r="AA1010" s="153" t="s">
        <v>698</v>
      </c>
      <c r="AB1010" s="153" t="s">
        <v>4869</v>
      </c>
      <c r="AC1010" s="153" t="s">
        <v>145</v>
      </c>
      <c r="AD1010" s="157" t="s">
        <v>4058</v>
      </c>
      <c r="AE1010" s="110">
        <v>1</v>
      </c>
      <c r="AF1010" s="110">
        <v>175</v>
      </c>
      <c r="AG1010" s="112">
        <f t="shared" si="160"/>
        <v>0</v>
      </c>
      <c r="AH1010" s="110">
        <f>SUM(AG$4:AG1010)</f>
        <v>37</v>
      </c>
      <c r="AI1010" s="112">
        <f t="shared" si="158"/>
        <v>0</v>
      </c>
      <c r="AJ1010" s="110">
        <f>COUNTIF(AI$4:AI1010,"&gt;0")</f>
        <v>172</v>
      </c>
      <c r="AK1010" s="110">
        <v>1</v>
      </c>
      <c r="AL1010" s="110">
        <v>224</v>
      </c>
      <c r="AM1010" s="172" t="str">
        <f>IF(OR(Table1[[#This Row],[Line total ordered for now]]&gt;0,Table1[[#This Row],[Line total ordered for season]]&gt;0),1,"")</f>
        <v/>
      </c>
      <c r="AN1010" s="173">
        <f>COUNTIF(AM$4:AM1010,"&gt;0")</f>
        <v>0</v>
      </c>
      <c r="AO1010" s="173">
        <f>Table1[[#This Row],[ORDER QUANTITY
to be collected BEFORE 31.3.22]]</f>
        <v>0</v>
      </c>
      <c r="AP1010" s="174">
        <f t="shared" si="159"/>
        <v>0</v>
      </c>
      <c r="AQ1010" s="174">
        <f>IFERROR(INDEX(Retail!H:H,MATCH($D1010,Retail!$D:$D,0)),0)</f>
        <v>0</v>
      </c>
      <c r="AR1010" s="174">
        <f>IFERROR(INDEX(Retail!J:J,MATCH($D1010,Retail!$D:$D,0)),0)</f>
        <v>0</v>
      </c>
      <c r="AS1010" s="174">
        <f>IFERROR(INDEX('NEW2022'!H:H,MATCH($D1010,'NEW2022'!D:D,0)),0)</f>
        <v>0</v>
      </c>
      <c r="AT1010" s="174">
        <f>IFERROR(INDEX('NEW2022'!J:J,MATCH($D1010,'NEW2022'!D:D,0)),0)</f>
        <v>0</v>
      </c>
      <c r="AU1010" s="174">
        <f>IFERROR(INDEX('Quiet Items'!H:H,MATCH($D1010,'Quiet Items'!D:D,0)),0)</f>
        <v>0</v>
      </c>
      <c r="AV1010" s="174">
        <f>IFERROR(INDEX('Quiet Items'!J:J,MATCH($D1010,'Quiet Items'!D:D,0)),0)</f>
        <v>0</v>
      </c>
      <c r="AW1010" s="174">
        <f>IFERROR(INDEX('1.4G'!H:H,MATCH($D1010,'1.4G'!D:D,0)),0)</f>
        <v>0</v>
      </c>
      <c r="AX1010" s="174">
        <f>IFERROR(INDEX('1.4G'!J:J,MATCH($D1010,'1.4G'!D:D,0)),0)</f>
        <v>0</v>
      </c>
      <c r="AY1010" s="174">
        <f t="shared" si="163"/>
        <v>0</v>
      </c>
      <c r="AZ1010" s="174">
        <f t="shared" si="164"/>
        <v>0</v>
      </c>
      <c r="BA1010" s="175">
        <f>IFERROR(Table1[[#This Row],[Line total ordered for now]]*Table1[[#This Row],[GUARANTEED PRICE
for STOCK orders collected before 31.3.22]],0)</f>
        <v>0</v>
      </c>
      <c r="BB1010" s="175">
        <f t="shared" si="161"/>
        <v>0</v>
      </c>
      <c r="BC1010" s="176">
        <f>(AZ1010+Table1[[#This Row],[Line total ordered for now]])*Z1010</f>
        <v>0</v>
      </c>
      <c r="BD1010" s="200">
        <v>80.403751348956632</v>
      </c>
      <c r="BE1010" s="65"/>
      <c r="BF1010" s="65"/>
      <c r="BG1010" s="65"/>
      <c r="BH1010" s="65"/>
      <c r="BI1010" s="65"/>
      <c r="BJ1010" s="65"/>
      <c r="BK1010" s="65"/>
      <c r="BL1010" s="55"/>
      <c r="BM1010"/>
      <c r="BN1010"/>
      <c r="BO1010"/>
      <c r="BP1010"/>
      <c r="BQ1010"/>
      <c r="BR1010"/>
      <c r="BS1010"/>
      <c r="BT1010"/>
    </row>
    <row r="1011" spans="1:72" ht="15.75">
      <c r="A1011" s="202">
        <v>1007</v>
      </c>
      <c r="B1011" s="68" t="s">
        <v>6378</v>
      </c>
      <c r="C1011" s="149" t="s">
        <v>152</v>
      </c>
      <c r="D1011" s="149" t="s">
        <v>4278</v>
      </c>
      <c r="E1011" s="149" t="s">
        <v>4279</v>
      </c>
      <c r="F1011" s="158" t="str">
        <f t="shared" si="162"/>
        <v>Video</v>
      </c>
      <c r="G1011" s="187">
        <v>7</v>
      </c>
      <c r="H1011" s="150"/>
      <c r="I1011" s="184">
        <v>85.64</v>
      </c>
      <c r="J1011" s="150"/>
      <c r="K1011" s="151">
        <v>3.9413603602429723</v>
      </c>
      <c r="L1011" s="152">
        <v>86.079310267706518</v>
      </c>
      <c r="M1011" s="152">
        <v>94.592648645831332</v>
      </c>
      <c r="N1011" s="153" t="s">
        <v>153</v>
      </c>
      <c r="O1011" s="154">
        <v>24</v>
      </c>
      <c r="P1011" s="153">
        <v>25</v>
      </c>
      <c r="Q1011" s="153" t="s">
        <v>146</v>
      </c>
      <c r="R1011" s="155">
        <v>14</v>
      </c>
      <c r="S1011" s="155">
        <v>2.4</v>
      </c>
      <c r="T1011" s="155">
        <v>2.8</v>
      </c>
      <c r="U1011" s="154" t="s">
        <v>95</v>
      </c>
      <c r="V1011" s="153" t="s">
        <v>88</v>
      </c>
      <c r="W1011" s="153" t="s">
        <v>627</v>
      </c>
      <c r="X1011" s="151" t="s">
        <v>6378</v>
      </c>
      <c r="Y1011" s="151" t="s">
        <v>6378</v>
      </c>
      <c r="Z1011" s="156">
        <v>3.5574000000000001E-2</v>
      </c>
      <c r="AA1011" s="153" t="s">
        <v>698</v>
      </c>
      <c r="AB1011" s="153" t="s">
        <v>4878</v>
      </c>
      <c r="AC1011" s="153" t="s">
        <v>149</v>
      </c>
      <c r="AD1011" s="157" t="s">
        <v>4280</v>
      </c>
      <c r="AE1011" s="110">
        <v>1</v>
      </c>
      <c r="AF1011" s="110">
        <v>176</v>
      </c>
      <c r="AG1011" s="112">
        <f t="shared" si="160"/>
        <v>0</v>
      </c>
      <c r="AH1011" s="110">
        <f>SUM(AG$4:AG1011)</f>
        <v>37</v>
      </c>
      <c r="AI1011" s="112">
        <f t="shared" si="158"/>
        <v>0</v>
      </c>
      <c r="AJ1011" s="110">
        <f>COUNTIF(AI$4:AI1011,"&gt;0")</f>
        <v>172</v>
      </c>
      <c r="AK1011" s="110">
        <v>1</v>
      </c>
      <c r="AL1011" s="110">
        <v>225</v>
      </c>
      <c r="AM1011" s="172" t="str">
        <f>IF(OR(Table1[[#This Row],[Line total ordered for now]]&gt;0,Table1[[#This Row],[Line total ordered for season]]&gt;0),1,"")</f>
        <v/>
      </c>
      <c r="AN1011" s="173">
        <f>COUNTIF(AM$4:AM1011,"&gt;0")</f>
        <v>0</v>
      </c>
      <c r="AO1011" s="173">
        <f>Table1[[#This Row],[ORDER QUANTITY
to be collected BEFORE 31.3.22]]</f>
        <v>0</v>
      </c>
      <c r="AP1011" s="174">
        <f t="shared" si="159"/>
        <v>0</v>
      </c>
      <c r="AQ1011" s="174">
        <f>IFERROR(INDEX(Retail!H:H,MATCH($D1011,Retail!$D:$D,0)),0)</f>
        <v>0</v>
      </c>
      <c r="AR1011" s="174">
        <f>IFERROR(INDEX(Retail!J:J,MATCH($D1011,Retail!$D:$D,0)),0)</f>
        <v>0</v>
      </c>
      <c r="AS1011" s="174">
        <f>IFERROR(INDEX('NEW2022'!H:H,MATCH($D1011,'NEW2022'!D:D,0)),0)</f>
        <v>0</v>
      </c>
      <c r="AT1011" s="174">
        <f>IFERROR(INDEX('NEW2022'!J:J,MATCH($D1011,'NEW2022'!D:D,0)),0)</f>
        <v>0</v>
      </c>
      <c r="AU1011" s="174">
        <f>IFERROR(INDEX('Quiet Items'!H:H,MATCH($D1011,'Quiet Items'!D:D,0)),0)</f>
        <v>0</v>
      </c>
      <c r="AV1011" s="174">
        <f>IFERROR(INDEX('Quiet Items'!J:J,MATCH($D1011,'Quiet Items'!D:D,0)),0)</f>
        <v>0</v>
      </c>
      <c r="AW1011" s="174">
        <f>IFERROR(INDEX('1.4G'!H:H,MATCH($D1011,'1.4G'!D:D,0)),0)</f>
        <v>0</v>
      </c>
      <c r="AX1011" s="174">
        <f>IFERROR(INDEX('1.4G'!J:J,MATCH($D1011,'1.4G'!D:D,0)),0)</f>
        <v>0</v>
      </c>
      <c r="AY1011" s="174">
        <f t="shared" si="163"/>
        <v>0</v>
      </c>
      <c r="AZ1011" s="174">
        <f t="shared" si="164"/>
        <v>0</v>
      </c>
      <c r="BA1011" s="175">
        <f>IFERROR(Table1[[#This Row],[Line total ordered for now]]*Table1[[#This Row],[GUARANTEED PRICE
for STOCK orders collected before 31.3.22]],0)</f>
        <v>0</v>
      </c>
      <c r="BB1011" s="175">
        <f t="shared" si="161"/>
        <v>0</v>
      </c>
      <c r="BC1011" s="176">
        <f>(AZ1011+Table1[[#This Row],[Line total ordered for now]])*Z1011</f>
        <v>0</v>
      </c>
      <c r="BD1011" s="200">
        <v>80.403751348956632</v>
      </c>
      <c r="BE1011" s="65"/>
      <c r="BF1011" s="65"/>
      <c r="BG1011" s="65"/>
      <c r="BH1011" s="65"/>
      <c r="BI1011" s="65"/>
      <c r="BJ1011" s="65"/>
      <c r="BK1011" s="65"/>
      <c r="BL1011" s="55"/>
      <c r="BM1011"/>
      <c r="BN1011"/>
      <c r="BO1011"/>
      <c r="BP1011"/>
      <c r="BQ1011"/>
      <c r="BR1011"/>
      <c r="BS1011"/>
      <c r="BT1011"/>
    </row>
    <row r="1012" spans="1:72" ht="15.75">
      <c r="A1012" s="202">
        <v>1008</v>
      </c>
      <c r="B1012" s="68" t="s">
        <v>6378</v>
      </c>
      <c r="C1012" s="149" t="s">
        <v>152</v>
      </c>
      <c r="D1012" s="149" t="s">
        <v>3885</v>
      </c>
      <c r="E1012" s="149" t="s">
        <v>3886</v>
      </c>
      <c r="F1012" s="158" t="str">
        <f t="shared" si="162"/>
        <v>Video</v>
      </c>
      <c r="G1012" s="187">
        <v>9</v>
      </c>
      <c r="H1012" s="150"/>
      <c r="I1012" s="184">
        <v>82.08</v>
      </c>
      <c r="J1012" s="150"/>
      <c r="K1012" s="151">
        <v>3.9413603602429723</v>
      </c>
      <c r="L1012" s="152">
        <v>86.079310267706518</v>
      </c>
      <c r="M1012" s="152">
        <v>94.592648645831332</v>
      </c>
      <c r="N1012" s="153" t="s">
        <v>153</v>
      </c>
      <c r="O1012" s="154">
        <v>24</v>
      </c>
      <c r="P1012" s="153">
        <v>25</v>
      </c>
      <c r="Q1012" s="153" t="s">
        <v>146</v>
      </c>
      <c r="R1012" s="155">
        <v>14</v>
      </c>
      <c r="S1012" s="155">
        <v>3.2</v>
      </c>
      <c r="T1012" s="155">
        <v>2.8</v>
      </c>
      <c r="U1012" s="154" t="s">
        <v>95</v>
      </c>
      <c r="V1012" s="153" t="s">
        <v>88</v>
      </c>
      <c r="W1012" s="153" t="s">
        <v>627</v>
      </c>
      <c r="X1012" s="151" t="s">
        <v>6378</v>
      </c>
      <c r="Y1012" s="151" t="s">
        <v>6378</v>
      </c>
      <c r="Z1012" s="156">
        <v>3.5574000000000001E-2</v>
      </c>
      <c r="AA1012" s="153" t="s">
        <v>698</v>
      </c>
      <c r="AB1012" s="153" t="s">
        <v>4895</v>
      </c>
      <c r="AC1012" s="153" t="s">
        <v>145</v>
      </c>
      <c r="AD1012" s="157" t="s">
        <v>3887</v>
      </c>
      <c r="AE1012" s="110">
        <v>1</v>
      </c>
      <c r="AF1012" s="110">
        <v>177</v>
      </c>
      <c r="AG1012" s="112">
        <f t="shared" si="160"/>
        <v>0</v>
      </c>
      <c r="AH1012" s="110">
        <f>SUM(AG$4:AG1012)</f>
        <v>37</v>
      </c>
      <c r="AI1012" s="112">
        <f t="shared" si="158"/>
        <v>0</v>
      </c>
      <c r="AJ1012" s="110">
        <f>COUNTIF(AI$4:AI1012,"&gt;0")</f>
        <v>172</v>
      </c>
      <c r="AK1012" s="110">
        <v>1</v>
      </c>
      <c r="AL1012" s="110">
        <v>226</v>
      </c>
      <c r="AM1012" s="172" t="str">
        <f>IF(OR(Table1[[#This Row],[Line total ordered for now]]&gt;0,Table1[[#This Row],[Line total ordered for season]]&gt;0),1,"")</f>
        <v/>
      </c>
      <c r="AN1012" s="173">
        <f>COUNTIF(AM$4:AM1012,"&gt;0")</f>
        <v>0</v>
      </c>
      <c r="AO1012" s="173">
        <f>Table1[[#This Row],[ORDER QUANTITY
to be collected BEFORE 31.3.22]]</f>
        <v>0</v>
      </c>
      <c r="AP1012" s="174">
        <f t="shared" si="159"/>
        <v>0</v>
      </c>
      <c r="AQ1012" s="174">
        <f>IFERROR(INDEX(Retail!H:H,MATCH($D1012,Retail!$D:$D,0)),0)</f>
        <v>0</v>
      </c>
      <c r="AR1012" s="174">
        <f>IFERROR(INDEX(Retail!J:J,MATCH($D1012,Retail!$D:$D,0)),0)</f>
        <v>0</v>
      </c>
      <c r="AS1012" s="174">
        <f>IFERROR(INDEX('NEW2022'!H:H,MATCH($D1012,'NEW2022'!D:D,0)),0)</f>
        <v>0</v>
      </c>
      <c r="AT1012" s="174">
        <f>IFERROR(INDEX('NEW2022'!J:J,MATCH($D1012,'NEW2022'!D:D,0)),0)</f>
        <v>0</v>
      </c>
      <c r="AU1012" s="174">
        <f>IFERROR(INDEX('Quiet Items'!H:H,MATCH($D1012,'Quiet Items'!D:D,0)),0)</f>
        <v>0</v>
      </c>
      <c r="AV1012" s="174">
        <f>IFERROR(INDEX('Quiet Items'!J:J,MATCH($D1012,'Quiet Items'!D:D,0)),0)</f>
        <v>0</v>
      </c>
      <c r="AW1012" s="174">
        <f>IFERROR(INDEX('1.4G'!H:H,MATCH($D1012,'1.4G'!D:D,0)),0)</f>
        <v>0</v>
      </c>
      <c r="AX1012" s="174">
        <f>IFERROR(INDEX('1.4G'!J:J,MATCH($D1012,'1.4G'!D:D,0)),0)</f>
        <v>0</v>
      </c>
      <c r="AY1012" s="174">
        <f t="shared" si="163"/>
        <v>0</v>
      </c>
      <c r="AZ1012" s="174">
        <f t="shared" si="164"/>
        <v>0</v>
      </c>
      <c r="BA1012" s="175">
        <f>IFERROR(Table1[[#This Row],[Line total ordered for now]]*Table1[[#This Row],[GUARANTEED PRICE
for STOCK orders collected before 31.3.22]],0)</f>
        <v>0</v>
      </c>
      <c r="BB1012" s="175">
        <f t="shared" si="161"/>
        <v>0</v>
      </c>
      <c r="BC1012" s="176">
        <f>(AZ1012+Table1[[#This Row],[Line total ordered for now]])*Z1012</f>
        <v>0</v>
      </c>
      <c r="BD1012" s="200">
        <v>80.403751348956632</v>
      </c>
      <c r="BE1012" s="65"/>
      <c r="BF1012" s="65"/>
      <c r="BG1012" s="65"/>
      <c r="BH1012" s="65"/>
      <c r="BI1012" s="65"/>
      <c r="BJ1012" s="65"/>
      <c r="BK1012" s="65"/>
      <c r="BL1012" s="55"/>
      <c r="BM1012"/>
      <c r="BN1012"/>
      <c r="BO1012"/>
      <c r="BP1012"/>
      <c r="BQ1012"/>
      <c r="BR1012"/>
      <c r="BS1012"/>
      <c r="BT1012"/>
    </row>
    <row r="1013" spans="1:72" ht="15.75">
      <c r="A1013" s="202">
        <v>1009</v>
      </c>
      <c r="B1013" s="68" t="s">
        <v>6378</v>
      </c>
      <c r="C1013" s="149" t="s">
        <v>152</v>
      </c>
      <c r="D1013" s="149" t="s">
        <v>3917</v>
      </c>
      <c r="E1013" s="149" t="s">
        <v>3918</v>
      </c>
      <c r="F1013" s="158" t="str">
        <f t="shared" si="162"/>
        <v>Video</v>
      </c>
      <c r="G1013" s="187">
        <v>4</v>
      </c>
      <c r="H1013" s="150"/>
      <c r="I1013" s="184">
        <v>85.64</v>
      </c>
      <c r="J1013" s="150"/>
      <c r="K1013" s="151">
        <v>3.9413603602429723</v>
      </c>
      <c r="L1013" s="152">
        <v>86.079310267706518</v>
      </c>
      <c r="M1013" s="152">
        <v>94.592648645831332</v>
      </c>
      <c r="N1013" s="153" t="s">
        <v>153</v>
      </c>
      <c r="O1013" s="154">
        <v>24</v>
      </c>
      <c r="P1013" s="153">
        <v>25</v>
      </c>
      <c r="Q1013" s="153" t="s">
        <v>146</v>
      </c>
      <c r="R1013" s="155">
        <v>16</v>
      </c>
      <c r="S1013" s="155">
        <v>2.4</v>
      </c>
      <c r="T1013" s="155">
        <v>2.8</v>
      </c>
      <c r="U1013" s="154" t="s">
        <v>95</v>
      </c>
      <c r="V1013" s="153" t="s">
        <v>88</v>
      </c>
      <c r="W1013" s="153" t="s">
        <v>627</v>
      </c>
      <c r="X1013" s="151" t="s">
        <v>6378</v>
      </c>
      <c r="Y1013" s="151" t="s">
        <v>6378</v>
      </c>
      <c r="Z1013" s="156">
        <v>3.5574000000000001E-2</v>
      </c>
      <c r="AA1013" s="153" t="s">
        <v>698</v>
      </c>
      <c r="AB1013" s="153" t="s">
        <v>4896</v>
      </c>
      <c r="AC1013" s="153" t="s">
        <v>145</v>
      </c>
      <c r="AD1013" s="157" t="s">
        <v>3919</v>
      </c>
      <c r="AE1013" s="110">
        <v>1</v>
      </c>
      <c r="AF1013" s="110">
        <v>178</v>
      </c>
      <c r="AG1013" s="112">
        <f t="shared" si="160"/>
        <v>0</v>
      </c>
      <c r="AH1013" s="110">
        <f>SUM(AG$4:AG1013)</f>
        <v>37</v>
      </c>
      <c r="AI1013" s="112">
        <f t="shared" si="158"/>
        <v>0</v>
      </c>
      <c r="AJ1013" s="110">
        <f>COUNTIF(AI$4:AI1013,"&gt;0")</f>
        <v>172</v>
      </c>
      <c r="AK1013" s="110">
        <v>1</v>
      </c>
      <c r="AL1013" s="110">
        <v>227</v>
      </c>
      <c r="AM1013" s="172" t="str">
        <f>IF(OR(Table1[[#This Row],[Line total ordered for now]]&gt;0,Table1[[#This Row],[Line total ordered for season]]&gt;0),1,"")</f>
        <v/>
      </c>
      <c r="AN1013" s="173">
        <f>COUNTIF(AM$4:AM1013,"&gt;0")</f>
        <v>0</v>
      </c>
      <c r="AO1013" s="173">
        <f>Table1[[#This Row],[ORDER QUANTITY
to be collected BEFORE 31.3.22]]</f>
        <v>0</v>
      </c>
      <c r="AP1013" s="174">
        <f t="shared" si="159"/>
        <v>0</v>
      </c>
      <c r="AQ1013" s="174">
        <f>IFERROR(INDEX(Retail!H:H,MATCH($D1013,Retail!$D:$D,0)),0)</f>
        <v>0</v>
      </c>
      <c r="AR1013" s="174">
        <f>IFERROR(INDEX(Retail!J:J,MATCH($D1013,Retail!$D:$D,0)),0)</f>
        <v>0</v>
      </c>
      <c r="AS1013" s="174">
        <f>IFERROR(INDEX('NEW2022'!H:H,MATCH($D1013,'NEW2022'!D:D,0)),0)</f>
        <v>0</v>
      </c>
      <c r="AT1013" s="174">
        <f>IFERROR(INDEX('NEW2022'!J:J,MATCH($D1013,'NEW2022'!D:D,0)),0)</f>
        <v>0</v>
      </c>
      <c r="AU1013" s="174">
        <f>IFERROR(INDEX('Quiet Items'!H:H,MATCH($D1013,'Quiet Items'!D:D,0)),0)</f>
        <v>0</v>
      </c>
      <c r="AV1013" s="174">
        <f>IFERROR(INDEX('Quiet Items'!J:J,MATCH($D1013,'Quiet Items'!D:D,0)),0)</f>
        <v>0</v>
      </c>
      <c r="AW1013" s="174">
        <f>IFERROR(INDEX('1.4G'!H:H,MATCH($D1013,'1.4G'!D:D,0)),0)</f>
        <v>0</v>
      </c>
      <c r="AX1013" s="174">
        <f>IFERROR(INDEX('1.4G'!J:J,MATCH($D1013,'1.4G'!D:D,0)),0)</f>
        <v>0</v>
      </c>
      <c r="AY1013" s="174">
        <f t="shared" si="163"/>
        <v>0</v>
      </c>
      <c r="AZ1013" s="174">
        <f t="shared" si="164"/>
        <v>0</v>
      </c>
      <c r="BA1013" s="175">
        <f>IFERROR(Table1[[#This Row],[Line total ordered for now]]*Table1[[#This Row],[GUARANTEED PRICE
for STOCK orders collected before 31.3.22]],0)</f>
        <v>0</v>
      </c>
      <c r="BB1013" s="175">
        <f t="shared" si="161"/>
        <v>0</v>
      </c>
      <c r="BC1013" s="176">
        <f>(AZ1013+Table1[[#This Row],[Line total ordered for now]])*Z1013</f>
        <v>0</v>
      </c>
      <c r="BD1013" s="200">
        <v>80.403751348956632</v>
      </c>
      <c r="BE1013" s="65"/>
      <c r="BF1013" s="65"/>
      <c r="BG1013" s="65"/>
      <c r="BH1013" s="65"/>
      <c r="BI1013" s="65"/>
      <c r="BJ1013" s="65"/>
      <c r="BK1013" s="65"/>
      <c r="BL1013" s="55"/>
      <c r="BM1013"/>
      <c r="BN1013"/>
      <c r="BO1013"/>
      <c r="BP1013"/>
      <c r="BQ1013"/>
      <c r="BR1013"/>
      <c r="BS1013"/>
      <c r="BT1013"/>
    </row>
    <row r="1014" spans="1:72" ht="15.75">
      <c r="A1014" s="202">
        <v>1010</v>
      </c>
      <c r="B1014" s="68" t="s">
        <v>6378</v>
      </c>
      <c r="C1014" s="149" t="s">
        <v>152</v>
      </c>
      <c r="D1014" s="149" t="s">
        <v>4005</v>
      </c>
      <c r="E1014" s="149" t="s">
        <v>4006</v>
      </c>
      <c r="F1014" s="158" t="str">
        <f t="shared" si="162"/>
        <v>Video</v>
      </c>
      <c r="G1014" s="187">
        <v>23</v>
      </c>
      <c r="H1014" s="150"/>
      <c r="I1014" s="184">
        <v>85.65</v>
      </c>
      <c r="J1014" s="150"/>
      <c r="K1014" s="151">
        <v>3.942160567650379</v>
      </c>
      <c r="L1014" s="152">
        <v>86.096786797484285</v>
      </c>
      <c r="M1014" s="152">
        <v>94.611853623609093</v>
      </c>
      <c r="N1014" s="153" t="s">
        <v>153</v>
      </c>
      <c r="O1014" s="154">
        <v>24</v>
      </c>
      <c r="P1014" s="153">
        <v>25</v>
      </c>
      <c r="Q1014" s="153" t="s">
        <v>146</v>
      </c>
      <c r="R1014" s="155">
        <v>16</v>
      </c>
      <c r="S1014" s="155">
        <v>2.4</v>
      </c>
      <c r="T1014" s="155">
        <v>2.8</v>
      </c>
      <c r="U1014" s="154" t="s">
        <v>95</v>
      </c>
      <c r="V1014" s="153" t="s">
        <v>88</v>
      </c>
      <c r="W1014" s="153" t="s">
        <v>627</v>
      </c>
      <c r="X1014" s="151" t="s">
        <v>6378</v>
      </c>
      <c r="Y1014" s="151" t="s">
        <v>6378</v>
      </c>
      <c r="Z1014" s="156">
        <v>3.56E-2</v>
      </c>
      <c r="AA1014" s="153" t="s">
        <v>698</v>
      </c>
      <c r="AB1014" s="153" t="s">
        <v>4867</v>
      </c>
      <c r="AC1014" s="153" t="s">
        <v>145</v>
      </c>
      <c r="AD1014" s="157" t="s">
        <v>4007</v>
      </c>
      <c r="AE1014" s="110">
        <v>1</v>
      </c>
      <c r="AF1014" s="110">
        <v>179</v>
      </c>
      <c r="AG1014" s="112">
        <f t="shared" si="160"/>
        <v>0</v>
      </c>
      <c r="AH1014" s="110">
        <f>SUM(AG$4:AG1014)</f>
        <v>37</v>
      </c>
      <c r="AI1014" s="112">
        <f t="shared" si="158"/>
        <v>0</v>
      </c>
      <c r="AJ1014" s="110">
        <f>COUNTIF(AI$4:AI1014,"&gt;0")</f>
        <v>172</v>
      </c>
      <c r="AK1014" s="110">
        <v>1</v>
      </c>
      <c r="AL1014" s="110">
        <v>228</v>
      </c>
      <c r="AM1014" s="172" t="str">
        <f>IF(OR(Table1[[#This Row],[Line total ordered for now]]&gt;0,Table1[[#This Row],[Line total ordered for season]]&gt;0),1,"")</f>
        <v/>
      </c>
      <c r="AN1014" s="173">
        <f>COUNTIF(AM$4:AM1014,"&gt;0")</f>
        <v>0</v>
      </c>
      <c r="AO1014" s="173">
        <f>Table1[[#This Row],[ORDER QUANTITY
to be collected BEFORE 31.3.22]]</f>
        <v>0</v>
      </c>
      <c r="AP1014" s="174">
        <f t="shared" si="159"/>
        <v>0</v>
      </c>
      <c r="AQ1014" s="174">
        <f>IFERROR(INDEX(Retail!H:H,MATCH($D1014,Retail!$D:$D,0)),0)</f>
        <v>0</v>
      </c>
      <c r="AR1014" s="174">
        <f>IFERROR(INDEX(Retail!J:J,MATCH($D1014,Retail!$D:$D,0)),0)</f>
        <v>0</v>
      </c>
      <c r="AS1014" s="174">
        <f>IFERROR(INDEX('NEW2022'!H:H,MATCH($D1014,'NEW2022'!D:D,0)),0)</f>
        <v>0</v>
      </c>
      <c r="AT1014" s="174">
        <f>IFERROR(INDEX('NEW2022'!J:J,MATCH($D1014,'NEW2022'!D:D,0)),0)</f>
        <v>0</v>
      </c>
      <c r="AU1014" s="174">
        <f>IFERROR(INDEX('Quiet Items'!H:H,MATCH($D1014,'Quiet Items'!D:D,0)),0)</f>
        <v>0</v>
      </c>
      <c r="AV1014" s="174">
        <f>IFERROR(INDEX('Quiet Items'!J:J,MATCH($D1014,'Quiet Items'!D:D,0)),0)</f>
        <v>0</v>
      </c>
      <c r="AW1014" s="174">
        <f>IFERROR(INDEX('1.4G'!H:H,MATCH($D1014,'1.4G'!D:D,0)),0)</f>
        <v>0</v>
      </c>
      <c r="AX1014" s="174">
        <f>IFERROR(INDEX('1.4G'!J:J,MATCH($D1014,'1.4G'!D:D,0)),0)</f>
        <v>0</v>
      </c>
      <c r="AY1014" s="174">
        <f t="shared" si="163"/>
        <v>0</v>
      </c>
      <c r="AZ1014" s="174">
        <f t="shared" si="164"/>
        <v>0</v>
      </c>
      <c r="BA1014" s="175">
        <f>IFERROR(Table1[[#This Row],[Line total ordered for now]]*Table1[[#This Row],[GUARANTEED PRICE
for STOCK orders collected before 31.3.22]],0)</f>
        <v>0</v>
      </c>
      <c r="BB1014" s="175">
        <f t="shared" si="161"/>
        <v>0</v>
      </c>
      <c r="BC1014" s="176">
        <f>(AZ1014+Table1[[#This Row],[Line total ordered for now]])*Z1014</f>
        <v>0</v>
      </c>
      <c r="BD1014" s="200">
        <v>80.420075580067731</v>
      </c>
      <c r="BE1014" s="65"/>
      <c r="BF1014" s="65"/>
      <c r="BG1014" s="65"/>
      <c r="BH1014" s="65"/>
      <c r="BI1014" s="65"/>
      <c r="BJ1014" s="65"/>
      <c r="BK1014" s="65"/>
      <c r="BL1014" s="55"/>
      <c r="BM1014"/>
      <c r="BN1014"/>
      <c r="BO1014"/>
      <c r="BP1014"/>
      <c r="BQ1014"/>
      <c r="BR1014"/>
      <c r="BS1014"/>
      <c r="BT1014"/>
    </row>
    <row r="1015" spans="1:72" ht="15.75">
      <c r="A1015" s="202">
        <v>1011</v>
      </c>
      <c r="B1015" s="68" t="s">
        <v>6378</v>
      </c>
      <c r="C1015" s="149" t="s">
        <v>152</v>
      </c>
      <c r="D1015" s="149" t="s">
        <v>4129</v>
      </c>
      <c r="E1015" s="149" t="s">
        <v>4130</v>
      </c>
      <c r="F1015" s="158" t="str">
        <f t="shared" si="162"/>
        <v>Video</v>
      </c>
      <c r="G1015" s="187">
        <v>13</v>
      </c>
      <c r="H1015" s="150"/>
      <c r="I1015" s="184">
        <v>85.65</v>
      </c>
      <c r="J1015" s="150"/>
      <c r="K1015" s="151">
        <v>3.942160567650379</v>
      </c>
      <c r="L1015" s="152">
        <v>86.096786797484285</v>
      </c>
      <c r="M1015" s="152">
        <v>94.611853623609093</v>
      </c>
      <c r="N1015" s="153" t="s">
        <v>153</v>
      </c>
      <c r="O1015" s="154">
        <v>24</v>
      </c>
      <c r="P1015" s="153">
        <v>25</v>
      </c>
      <c r="Q1015" s="153" t="s">
        <v>146</v>
      </c>
      <c r="R1015" s="155">
        <v>14.5</v>
      </c>
      <c r="S1015" s="155">
        <v>2.4</v>
      </c>
      <c r="T1015" s="155">
        <v>2.8</v>
      </c>
      <c r="U1015" s="154" t="s">
        <v>95</v>
      </c>
      <c r="V1015" s="153" t="s">
        <v>88</v>
      </c>
      <c r="W1015" s="153" t="s">
        <v>627</v>
      </c>
      <c r="X1015" s="151" t="s">
        <v>6378</v>
      </c>
      <c r="Y1015" s="151" t="s">
        <v>6378</v>
      </c>
      <c r="Z1015" s="156">
        <v>3.56E-2</v>
      </c>
      <c r="AA1015" s="153" t="s">
        <v>698</v>
      </c>
      <c r="AB1015" s="153" t="s">
        <v>4872</v>
      </c>
      <c r="AC1015" s="153" t="s">
        <v>145</v>
      </c>
      <c r="AD1015" s="157" t="s">
        <v>4131</v>
      </c>
      <c r="AE1015" s="110">
        <v>1</v>
      </c>
      <c r="AF1015" s="110">
        <v>180</v>
      </c>
      <c r="AG1015" s="112">
        <f t="shared" si="160"/>
        <v>0</v>
      </c>
      <c r="AH1015" s="110">
        <f>SUM(AG$4:AG1015)</f>
        <v>37</v>
      </c>
      <c r="AI1015" s="112">
        <f t="shared" si="158"/>
        <v>0</v>
      </c>
      <c r="AJ1015" s="110">
        <f>COUNTIF(AI$4:AI1015,"&gt;0")</f>
        <v>172</v>
      </c>
      <c r="AK1015" s="110">
        <v>1</v>
      </c>
      <c r="AL1015" s="110">
        <v>229</v>
      </c>
      <c r="AM1015" s="172" t="str">
        <f>IF(OR(Table1[[#This Row],[Line total ordered for now]]&gt;0,Table1[[#This Row],[Line total ordered for season]]&gt;0),1,"")</f>
        <v/>
      </c>
      <c r="AN1015" s="173">
        <f>COUNTIF(AM$4:AM1015,"&gt;0")</f>
        <v>0</v>
      </c>
      <c r="AO1015" s="173">
        <f>Table1[[#This Row],[ORDER QUANTITY
to be collected BEFORE 31.3.22]]</f>
        <v>0</v>
      </c>
      <c r="AP1015" s="174">
        <f t="shared" si="159"/>
        <v>0</v>
      </c>
      <c r="AQ1015" s="174">
        <f>IFERROR(INDEX(Retail!H:H,MATCH($D1015,Retail!$D:$D,0)),0)</f>
        <v>0</v>
      </c>
      <c r="AR1015" s="174">
        <f>IFERROR(INDEX(Retail!J:J,MATCH($D1015,Retail!$D:$D,0)),0)</f>
        <v>0</v>
      </c>
      <c r="AS1015" s="174">
        <f>IFERROR(INDEX('NEW2022'!H:H,MATCH($D1015,'NEW2022'!D:D,0)),0)</f>
        <v>0</v>
      </c>
      <c r="AT1015" s="174">
        <f>IFERROR(INDEX('NEW2022'!J:J,MATCH($D1015,'NEW2022'!D:D,0)),0)</f>
        <v>0</v>
      </c>
      <c r="AU1015" s="174">
        <f>IFERROR(INDEX('Quiet Items'!H:H,MATCH($D1015,'Quiet Items'!D:D,0)),0)</f>
        <v>0</v>
      </c>
      <c r="AV1015" s="174">
        <f>IFERROR(INDEX('Quiet Items'!J:J,MATCH($D1015,'Quiet Items'!D:D,0)),0)</f>
        <v>0</v>
      </c>
      <c r="AW1015" s="174">
        <f>IFERROR(INDEX('1.4G'!H:H,MATCH($D1015,'1.4G'!D:D,0)),0)</f>
        <v>0</v>
      </c>
      <c r="AX1015" s="174">
        <f>IFERROR(INDEX('1.4G'!J:J,MATCH($D1015,'1.4G'!D:D,0)),0)</f>
        <v>0</v>
      </c>
      <c r="AY1015" s="174">
        <f t="shared" si="163"/>
        <v>0</v>
      </c>
      <c r="AZ1015" s="174">
        <f t="shared" si="164"/>
        <v>0</v>
      </c>
      <c r="BA1015" s="175">
        <f>IFERROR(Table1[[#This Row],[Line total ordered for now]]*Table1[[#This Row],[GUARANTEED PRICE
for STOCK orders collected before 31.3.22]],0)</f>
        <v>0</v>
      </c>
      <c r="BB1015" s="175">
        <f t="shared" si="161"/>
        <v>0</v>
      </c>
      <c r="BC1015" s="176">
        <f>(AZ1015+Table1[[#This Row],[Line total ordered for now]])*Z1015</f>
        <v>0</v>
      </c>
      <c r="BD1015" s="200">
        <v>80.420075580067731</v>
      </c>
      <c r="BE1015" s="65"/>
      <c r="BF1015" s="65"/>
      <c r="BG1015" s="65"/>
      <c r="BH1015" s="65"/>
      <c r="BI1015" s="65"/>
      <c r="BJ1015" s="65"/>
      <c r="BK1015" s="65"/>
      <c r="BL1015" s="55"/>
      <c r="BM1015"/>
      <c r="BN1015"/>
      <c r="BO1015"/>
      <c r="BP1015"/>
      <c r="BQ1015"/>
      <c r="BR1015"/>
      <c r="BS1015"/>
      <c r="BT1015"/>
    </row>
    <row r="1016" spans="1:72" ht="15.75">
      <c r="A1016" s="202">
        <v>1012</v>
      </c>
      <c r="B1016" s="68" t="s">
        <v>6378</v>
      </c>
      <c r="C1016" s="149" t="s">
        <v>152</v>
      </c>
      <c r="D1016" s="149" t="s">
        <v>4260</v>
      </c>
      <c r="E1016" s="149" t="s">
        <v>4261</v>
      </c>
      <c r="F1016" s="158" t="str">
        <f t="shared" si="162"/>
        <v>Video</v>
      </c>
      <c r="G1016" s="187">
        <v>0</v>
      </c>
      <c r="H1016" s="150"/>
      <c r="I1016" s="184">
        <v>97.37</v>
      </c>
      <c r="J1016" s="150"/>
      <c r="K1016" s="151">
        <v>4.4531438838084663</v>
      </c>
      <c r="L1016" s="152">
        <v>99.317400000000006</v>
      </c>
      <c r="M1016" s="152">
        <v>106.8754532114032</v>
      </c>
      <c r="N1016" s="153" t="s">
        <v>153</v>
      </c>
      <c r="O1016" s="154">
        <v>24</v>
      </c>
      <c r="P1016" s="153">
        <v>25</v>
      </c>
      <c r="Q1016" s="153" t="s">
        <v>146</v>
      </c>
      <c r="R1016" s="155">
        <v>14</v>
      </c>
      <c r="S1016" s="155">
        <v>2.4</v>
      </c>
      <c r="T1016" s="155">
        <v>2.8</v>
      </c>
      <c r="U1016" s="154" t="s">
        <v>95</v>
      </c>
      <c r="V1016" s="153" t="s">
        <v>88</v>
      </c>
      <c r="W1016" s="153" t="s">
        <v>627</v>
      </c>
      <c r="X1016" s="151" t="s">
        <v>6378</v>
      </c>
      <c r="Y1016" s="151" t="s">
        <v>6378</v>
      </c>
      <c r="Z1016" s="156">
        <v>3.5574000000000001E-2</v>
      </c>
      <c r="AA1016" s="153" t="s">
        <v>698</v>
      </c>
      <c r="AB1016" s="153" t="s">
        <v>4877</v>
      </c>
      <c r="AC1016" s="153" t="s">
        <v>656</v>
      </c>
      <c r="AD1016" s="157" t="s">
        <v>4262</v>
      </c>
      <c r="AE1016" s="110">
        <v>1</v>
      </c>
      <c r="AF1016" s="110">
        <v>181</v>
      </c>
      <c r="AG1016" s="112">
        <f t="shared" si="160"/>
        <v>0</v>
      </c>
      <c r="AH1016" s="110">
        <f>SUM(AG$4:AG1016)</f>
        <v>37</v>
      </c>
      <c r="AI1016" s="112">
        <f t="shared" si="158"/>
        <v>0</v>
      </c>
      <c r="AJ1016" s="110">
        <f>COUNTIF(AI$4:AI1016,"&gt;0")</f>
        <v>172</v>
      </c>
      <c r="AK1016" s="110">
        <v>1</v>
      </c>
      <c r="AL1016" s="110">
        <v>230</v>
      </c>
      <c r="AM1016" s="172" t="str">
        <f>IF(OR(Table1[[#This Row],[Line total ordered for now]]&gt;0,Table1[[#This Row],[Line total ordered for season]]&gt;0),1,"")</f>
        <v/>
      </c>
      <c r="AN1016" s="173">
        <f>COUNTIF(AM$4:AM1016,"&gt;0")</f>
        <v>0</v>
      </c>
      <c r="AO1016" s="173">
        <f>Table1[[#This Row],[ORDER QUANTITY
to be collected BEFORE 31.3.22]]</f>
        <v>0</v>
      </c>
      <c r="AP1016" s="174">
        <f t="shared" si="159"/>
        <v>0</v>
      </c>
      <c r="AQ1016" s="174">
        <f>IFERROR(INDEX(Retail!H:H,MATCH($D1016,Retail!$D:$D,0)),0)</f>
        <v>0</v>
      </c>
      <c r="AR1016" s="174">
        <f>IFERROR(INDEX(Retail!J:J,MATCH($D1016,Retail!$D:$D,0)),0)</f>
        <v>0</v>
      </c>
      <c r="AS1016" s="174">
        <f>IFERROR(INDEX('NEW2022'!H:H,MATCH($D1016,'NEW2022'!D:D,0)),0)</f>
        <v>0</v>
      </c>
      <c r="AT1016" s="174">
        <f>IFERROR(INDEX('NEW2022'!J:J,MATCH($D1016,'NEW2022'!D:D,0)),0)</f>
        <v>0</v>
      </c>
      <c r="AU1016" s="174">
        <f>IFERROR(INDEX('Quiet Items'!H:H,MATCH($D1016,'Quiet Items'!D:D,0)),0)</f>
        <v>0</v>
      </c>
      <c r="AV1016" s="174">
        <f>IFERROR(INDEX('Quiet Items'!J:J,MATCH($D1016,'Quiet Items'!D:D,0)),0)</f>
        <v>0</v>
      </c>
      <c r="AW1016" s="174">
        <f>IFERROR(INDEX('1.4G'!H:H,MATCH($D1016,'1.4G'!D:D,0)),0)</f>
        <v>0</v>
      </c>
      <c r="AX1016" s="174">
        <f>IFERROR(INDEX('1.4G'!J:J,MATCH($D1016,'1.4G'!D:D,0)),0)</f>
        <v>0</v>
      </c>
      <c r="AY1016" s="174">
        <f t="shared" si="163"/>
        <v>0</v>
      </c>
      <c r="AZ1016" s="174">
        <f t="shared" si="164"/>
        <v>0</v>
      </c>
      <c r="BA1016" s="175">
        <f>IFERROR(Table1[[#This Row],[Line total ordered for now]]*Table1[[#This Row],[GUARANTEED PRICE
for STOCK orders collected before 31.3.22]],0)</f>
        <v>0</v>
      </c>
      <c r="BB1016" s="175">
        <f t="shared" si="161"/>
        <v>0</v>
      </c>
      <c r="BC1016" s="176">
        <f>(AZ1016+Table1[[#This Row],[Line total ordered for now]])*Z1016</f>
        <v>0</v>
      </c>
      <c r="BD1016" s="200">
        <v>90.844135229692711</v>
      </c>
      <c r="BE1016" s="65"/>
      <c r="BF1016" s="65"/>
      <c r="BG1016" s="65"/>
      <c r="BH1016" s="65"/>
      <c r="BI1016" s="65"/>
      <c r="BJ1016" s="65"/>
      <c r="BK1016" s="65"/>
      <c r="BL1016" s="55"/>
      <c r="BM1016"/>
      <c r="BN1016"/>
      <c r="BO1016"/>
      <c r="BP1016"/>
      <c r="BQ1016"/>
      <c r="BR1016"/>
      <c r="BS1016"/>
      <c r="BT1016"/>
    </row>
    <row r="1017" spans="1:72" ht="15.75">
      <c r="A1017" s="202">
        <v>1013</v>
      </c>
      <c r="B1017" s="68" t="s">
        <v>6378</v>
      </c>
      <c r="C1017" s="149" t="s">
        <v>152</v>
      </c>
      <c r="D1017" s="149" t="s">
        <v>3836</v>
      </c>
      <c r="E1017" s="149" t="s">
        <v>3837</v>
      </c>
      <c r="F1017" s="158" t="str">
        <f t="shared" si="162"/>
        <v>Video</v>
      </c>
      <c r="G1017" s="187">
        <v>16</v>
      </c>
      <c r="H1017" s="150"/>
      <c r="I1017" s="184">
        <v>95.25</v>
      </c>
      <c r="J1017" s="150"/>
      <c r="K1017" s="151">
        <v>4.4765137106583763</v>
      </c>
      <c r="L1017" s="152">
        <v>97.767059440778937</v>
      </c>
      <c r="M1017" s="152">
        <v>107.43632905580102</v>
      </c>
      <c r="N1017" s="153" t="s">
        <v>153</v>
      </c>
      <c r="O1017" s="154">
        <v>24</v>
      </c>
      <c r="P1017" s="153">
        <v>28</v>
      </c>
      <c r="Q1017" s="153" t="s">
        <v>147</v>
      </c>
      <c r="R1017" s="155">
        <v>14</v>
      </c>
      <c r="S1017" s="155">
        <v>3.2</v>
      </c>
      <c r="T1017" s="155">
        <v>2.8</v>
      </c>
      <c r="U1017" s="154" t="s">
        <v>95</v>
      </c>
      <c r="V1017" s="153" t="s">
        <v>88</v>
      </c>
      <c r="W1017" s="153" t="s">
        <v>627</v>
      </c>
      <c r="X1017" s="151" t="s">
        <v>6378</v>
      </c>
      <c r="Y1017" s="151" t="s">
        <v>6378</v>
      </c>
      <c r="Z1017" s="156">
        <v>3.5574000000000001E-2</v>
      </c>
      <c r="AA1017" s="153" t="s">
        <v>698</v>
      </c>
      <c r="AB1017" s="153" t="s">
        <v>4893</v>
      </c>
      <c r="AC1017" s="153" t="s">
        <v>145</v>
      </c>
      <c r="AD1017" s="157" t="s">
        <v>3838</v>
      </c>
      <c r="AE1017" s="110">
        <v>0</v>
      </c>
      <c r="AF1017" s="110">
        <v>181</v>
      </c>
      <c r="AG1017" s="112">
        <f t="shared" si="160"/>
        <v>0</v>
      </c>
      <c r="AH1017" s="110">
        <f>SUM(AG$4:AG1017)</f>
        <v>37</v>
      </c>
      <c r="AI1017" s="112">
        <f t="shared" si="158"/>
        <v>0</v>
      </c>
      <c r="AJ1017" s="110">
        <f>COUNTIF(AI$4:AI1017,"&gt;0")</f>
        <v>172</v>
      </c>
      <c r="AK1017" s="110">
        <v>1</v>
      </c>
      <c r="AL1017" s="110">
        <v>231</v>
      </c>
      <c r="AM1017" s="172" t="str">
        <f>IF(OR(Table1[[#This Row],[Line total ordered for now]]&gt;0,Table1[[#This Row],[Line total ordered for season]]&gt;0),1,"")</f>
        <v/>
      </c>
      <c r="AN1017" s="173">
        <f>COUNTIF(AM$4:AM1017,"&gt;0")</f>
        <v>0</v>
      </c>
      <c r="AO1017" s="173">
        <f>Table1[[#This Row],[ORDER QUANTITY
to be collected BEFORE 31.3.22]]</f>
        <v>0</v>
      </c>
      <c r="AP1017" s="174">
        <f t="shared" si="159"/>
        <v>0</v>
      </c>
      <c r="AQ1017" s="174">
        <f>IFERROR(INDEX(Retail!H:H,MATCH($D1017,Retail!$D:$D,0)),0)</f>
        <v>0</v>
      </c>
      <c r="AR1017" s="174">
        <f>IFERROR(INDEX(Retail!J:J,MATCH($D1017,Retail!$D:$D,0)),0)</f>
        <v>0</v>
      </c>
      <c r="AS1017" s="174">
        <f>IFERROR(INDEX('NEW2022'!H:H,MATCH($D1017,'NEW2022'!D:D,0)),0)</f>
        <v>0</v>
      </c>
      <c r="AT1017" s="174">
        <f>IFERROR(INDEX('NEW2022'!J:J,MATCH($D1017,'NEW2022'!D:D,0)),0)</f>
        <v>0</v>
      </c>
      <c r="AU1017" s="174">
        <f>IFERROR(INDEX('Quiet Items'!H:H,MATCH($D1017,'Quiet Items'!D:D,0)),0)</f>
        <v>0</v>
      </c>
      <c r="AV1017" s="174">
        <f>IFERROR(INDEX('Quiet Items'!J:J,MATCH($D1017,'Quiet Items'!D:D,0)),0)</f>
        <v>0</v>
      </c>
      <c r="AW1017" s="174">
        <f>IFERROR(INDEX('1.4G'!H:H,MATCH($D1017,'1.4G'!D:D,0)),0)</f>
        <v>0</v>
      </c>
      <c r="AX1017" s="174">
        <f>IFERROR(INDEX('1.4G'!J:J,MATCH($D1017,'1.4G'!D:D,0)),0)</f>
        <v>0</v>
      </c>
      <c r="AY1017" s="174">
        <f t="shared" si="163"/>
        <v>0</v>
      </c>
      <c r="AZ1017" s="174">
        <f t="shared" si="164"/>
        <v>0</v>
      </c>
      <c r="BA1017" s="175">
        <f>IFERROR(Table1[[#This Row],[Line total ordered for now]]*Table1[[#This Row],[GUARANTEED PRICE
for STOCK orders collected before 31.3.22]],0)</f>
        <v>0</v>
      </c>
      <c r="BB1017" s="175">
        <f t="shared" si="161"/>
        <v>0</v>
      </c>
      <c r="BC1017" s="176">
        <f>(AZ1017+Table1[[#This Row],[Line total ordered for now]])*Z1017</f>
        <v>0</v>
      </c>
      <c r="BD1017" s="200">
        <v>91.320879697430868</v>
      </c>
      <c r="BE1017" s="65"/>
      <c r="BF1017" s="65"/>
      <c r="BG1017" s="65"/>
      <c r="BH1017" s="65"/>
      <c r="BI1017" s="65"/>
      <c r="BJ1017" s="65"/>
      <c r="BK1017" s="65"/>
      <c r="BL1017" s="55"/>
      <c r="BM1017"/>
      <c r="BN1017"/>
      <c r="BO1017"/>
      <c r="BP1017"/>
      <c r="BQ1017"/>
      <c r="BR1017"/>
      <c r="BS1017"/>
      <c r="BT1017"/>
    </row>
    <row r="1018" spans="1:72" ht="15.75">
      <c r="A1018" s="202">
        <v>1014</v>
      </c>
      <c r="B1018" s="68" t="s">
        <v>6378</v>
      </c>
      <c r="C1018" s="149" t="s">
        <v>152</v>
      </c>
      <c r="D1018" s="149" t="s">
        <v>3807</v>
      </c>
      <c r="E1018" s="149" t="s">
        <v>3808</v>
      </c>
      <c r="F1018" s="158" t="str">
        <f t="shared" si="162"/>
        <v>Video</v>
      </c>
      <c r="G1018" s="187">
        <v>67</v>
      </c>
      <c r="H1018" s="150"/>
      <c r="I1018" s="184">
        <v>97.63</v>
      </c>
      <c r="J1018" s="150"/>
      <c r="K1018" s="151">
        <v>4.4886691575098405</v>
      </c>
      <c r="L1018" s="152">
        <v>98.03253440001491</v>
      </c>
      <c r="M1018" s="152">
        <v>107.72805978023617</v>
      </c>
      <c r="N1018" s="153" t="s">
        <v>153</v>
      </c>
      <c r="O1018" s="154">
        <v>24</v>
      </c>
      <c r="P1018" s="153">
        <v>25</v>
      </c>
      <c r="Q1018" s="153" t="s">
        <v>146</v>
      </c>
      <c r="R1018" s="155">
        <v>13.5</v>
      </c>
      <c r="S1018" s="155">
        <v>3.2</v>
      </c>
      <c r="T1018" s="155">
        <v>2.8</v>
      </c>
      <c r="U1018" s="154" t="s">
        <v>95</v>
      </c>
      <c r="V1018" s="153" t="s">
        <v>88</v>
      </c>
      <c r="W1018" s="153" t="s">
        <v>627</v>
      </c>
      <c r="X1018" s="151" t="s">
        <v>6378</v>
      </c>
      <c r="Y1018" s="151" t="s">
        <v>6378</v>
      </c>
      <c r="Z1018" s="156">
        <v>3.5574000000000001E-2</v>
      </c>
      <c r="AA1018" s="153" t="s">
        <v>698</v>
      </c>
      <c r="AB1018" s="153" t="s">
        <v>4884</v>
      </c>
      <c r="AC1018" s="153" t="s">
        <v>145</v>
      </c>
      <c r="AD1018" s="157" t="s">
        <v>3809</v>
      </c>
      <c r="AE1018" s="110">
        <v>1</v>
      </c>
      <c r="AF1018" s="110">
        <v>182</v>
      </c>
      <c r="AG1018" s="112">
        <f t="shared" si="160"/>
        <v>0</v>
      </c>
      <c r="AH1018" s="110">
        <f>SUM(AG$4:AG1018)</f>
        <v>37</v>
      </c>
      <c r="AI1018" s="112">
        <f t="shared" si="158"/>
        <v>0</v>
      </c>
      <c r="AJ1018" s="110">
        <f>COUNTIF(AI$4:AI1018,"&gt;0")</f>
        <v>172</v>
      </c>
      <c r="AK1018" s="110">
        <v>1</v>
      </c>
      <c r="AL1018" s="110">
        <v>232</v>
      </c>
      <c r="AM1018" s="172" t="str">
        <f>IF(OR(Table1[[#This Row],[Line total ordered for now]]&gt;0,Table1[[#This Row],[Line total ordered for season]]&gt;0),1,"")</f>
        <v/>
      </c>
      <c r="AN1018" s="173">
        <f>COUNTIF(AM$4:AM1018,"&gt;0")</f>
        <v>0</v>
      </c>
      <c r="AO1018" s="173">
        <f>Table1[[#This Row],[ORDER QUANTITY
to be collected BEFORE 31.3.22]]</f>
        <v>0</v>
      </c>
      <c r="AP1018" s="174">
        <f t="shared" si="159"/>
        <v>0</v>
      </c>
      <c r="AQ1018" s="174">
        <f>IFERROR(INDEX(Retail!H:H,MATCH($D1018,Retail!$D:$D,0)),0)</f>
        <v>0</v>
      </c>
      <c r="AR1018" s="174">
        <f>IFERROR(INDEX(Retail!J:J,MATCH($D1018,Retail!$D:$D,0)),0)</f>
        <v>0</v>
      </c>
      <c r="AS1018" s="174">
        <f>IFERROR(INDEX('NEW2022'!H:H,MATCH($D1018,'NEW2022'!D:D,0)),0)</f>
        <v>0</v>
      </c>
      <c r="AT1018" s="174">
        <f>IFERROR(INDEX('NEW2022'!J:J,MATCH($D1018,'NEW2022'!D:D,0)),0)</f>
        <v>0</v>
      </c>
      <c r="AU1018" s="174">
        <f>IFERROR(INDEX('Quiet Items'!H:H,MATCH($D1018,'Quiet Items'!D:D,0)),0)</f>
        <v>0</v>
      </c>
      <c r="AV1018" s="174">
        <f>IFERROR(INDEX('Quiet Items'!J:J,MATCH($D1018,'Quiet Items'!D:D,0)),0)</f>
        <v>0</v>
      </c>
      <c r="AW1018" s="174">
        <f>IFERROR(INDEX('1.4G'!H:H,MATCH($D1018,'1.4G'!D:D,0)),0)</f>
        <v>0</v>
      </c>
      <c r="AX1018" s="174">
        <f>IFERROR(INDEX('1.4G'!J:J,MATCH($D1018,'1.4G'!D:D,0)),0)</f>
        <v>0</v>
      </c>
      <c r="AY1018" s="174">
        <f t="shared" si="163"/>
        <v>0</v>
      </c>
      <c r="AZ1018" s="174">
        <f t="shared" si="164"/>
        <v>0</v>
      </c>
      <c r="BA1018" s="175">
        <f>IFERROR(Table1[[#This Row],[Line total ordered for now]]*Table1[[#This Row],[GUARANTEED PRICE
for STOCK orders collected before 31.3.22]],0)</f>
        <v>0</v>
      </c>
      <c r="BB1018" s="175">
        <f t="shared" si="161"/>
        <v>0</v>
      </c>
      <c r="BC1018" s="176">
        <f>(AZ1018+Table1[[#This Row],[Line total ordered for now]])*Z1018</f>
        <v>0</v>
      </c>
      <c r="BD1018" s="200">
        <v>91.56885081320074</v>
      </c>
      <c r="BE1018" s="65"/>
      <c r="BF1018" s="65"/>
      <c r="BG1018" s="65"/>
      <c r="BH1018" s="65"/>
      <c r="BI1018" s="65"/>
      <c r="BJ1018" s="65"/>
      <c r="BK1018" s="65"/>
      <c r="BL1018" s="55"/>
      <c r="BM1018"/>
      <c r="BN1018"/>
      <c r="BO1018"/>
      <c r="BP1018"/>
      <c r="BQ1018"/>
      <c r="BR1018"/>
      <c r="BS1018"/>
      <c r="BT1018"/>
    </row>
    <row r="1019" spans="1:72" ht="15.75">
      <c r="A1019" s="202">
        <v>1015</v>
      </c>
      <c r="B1019" s="68" t="s">
        <v>6378</v>
      </c>
      <c r="C1019" s="149" t="s">
        <v>152</v>
      </c>
      <c r="D1019" s="149" t="s">
        <v>4079</v>
      </c>
      <c r="E1019" s="149" t="s">
        <v>4080</v>
      </c>
      <c r="F1019" s="158" t="str">
        <f t="shared" si="162"/>
        <v>Video</v>
      </c>
      <c r="G1019" s="187">
        <v>32</v>
      </c>
      <c r="H1019" s="150"/>
      <c r="I1019" s="184">
        <v>101.13</v>
      </c>
      <c r="J1019" s="150"/>
      <c r="K1019" s="151">
        <v>4.6173502143620793</v>
      </c>
      <c r="L1019" s="152">
        <v>103.15259999999999</v>
      </c>
      <c r="M1019" s="152">
        <v>110.81640514468991</v>
      </c>
      <c r="N1019" s="153" t="s">
        <v>153</v>
      </c>
      <c r="O1019" s="154">
        <v>24</v>
      </c>
      <c r="P1019" s="153">
        <v>28</v>
      </c>
      <c r="Q1019" s="153" t="s">
        <v>146</v>
      </c>
      <c r="R1019" s="155">
        <v>17</v>
      </c>
      <c r="S1019" s="155">
        <v>3.2</v>
      </c>
      <c r="T1019" s="155">
        <v>2.8</v>
      </c>
      <c r="U1019" s="154" t="s">
        <v>95</v>
      </c>
      <c r="V1019" s="153" t="s">
        <v>88</v>
      </c>
      <c r="W1019" s="153" t="s">
        <v>627</v>
      </c>
      <c r="X1019" s="151" t="s">
        <v>6378</v>
      </c>
      <c r="Y1019" s="151" t="s">
        <v>6378</v>
      </c>
      <c r="Z1019" s="156">
        <v>4.0149999999999998E-2</v>
      </c>
      <c r="AA1019" s="153" t="s">
        <v>698</v>
      </c>
      <c r="AB1019" s="153" t="s">
        <v>4870</v>
      </c>
      <c r="AC1019" s="153" t="s">
        <v>145</v>
      </c>
      <c r="AD1019" s="157" t="s">
        <v>4081</v>
      </c>
      <c r="AE1019" s="110">
        <v>1</v>
      </c>
      <c r="AF1019" s="110">
        <v>183</v>
      </c>
      <c r="AG1019" s="112">
        <f t="shared" si="160"/>
        <v>0</v>
      </c>
      <c r="AH1019" s="110">
        <f>SUM(AG$4:AG1019)</f>
        <v>37</v>
      </c>
      <c r="AI1019" s="112">
        <f t="shared" si="158"/>
        <v>0</v>
      </c>
      <c r="AJ1019" s="110">
        <f>COUNTIF(AI$4:AI1019,"&gt;0")</f>
        <v>172</v>
      </c>
      <c r="AK1019" s="110">
        <v>1</v>
      </c>
      <c r="AL1019" s="110">
        <v>233</v>
      </c>
      <c r="AM1019" s="172" t="str">
        <f>IF(OR(Table1[[#This Row],[Line total ordered for now]]&gt;0,Table1[[#This Row],[Line total ordered for season]]&gt;0),1,"")</f>
        <v/>
      </c>
      <c r="AN1019" s="173">
        <f>COUNTIF(AM$4:AM1019,"&gt;0")</f>
        <v>0</v>
      </c>
      <c r="AO1019" s="173">
        <f>Table1[[#This Row],[ORDER QUANTITY
to be collected BEFORE 31.3.22]]</f>
        <v>0</v>
      </c>
      <c r="AP1019" s="174">
        <f t="shared" si="159"/>
        <v>0</v>
      </c>
      <c r="AQ1019" s="174">
        <f>IFERROR(INDEX(Retail!H:H,MATCH($D1019,Retail!$D:$D,0)),0)</f>
        <v>0</v>
      </c>
      <c r="AR1019" s="174">
        <f>IFERROR(INDEX(Retail!J:J,MATCH($D1019,Retail!$D:$D,0)),0)</f>
        <v>0</v>
      </c>
      <c r="AS1019" s="174">
        <f>IFERROR(INDEX('NEW2022'!H:H,MATCH($D1019,'NEW2022'!D:D,0)),0)</f>
        <v>0</v>
      </c>
      <c r="AT1019" s="174">
        <f>IFERROR(INDEX('NEW2022'!J:J,MATCH($D1019,'NEW2022'!D:D,0)),0)</f>
        <v>0</v>
      </c>
      <c r="AU1019" s="174">
        <f>IFERROR(INDEX('Quiet Items'!H:H,MATCH($D1019,'Quiet Items'!D:D,0)),0)</f>
        <v>0</v>
      </c>
      <c r="AV1019" s="174">
        <f>IFERROR(INDEX('Quiet Items'!J:J,MATCH($D1019,'Quiet Items'!D:D,0)),0)</f>
        <v>0</v>
      </c>
      <c r="AW1019" s="174">
        <f>IFERROR(INDEX('1.4G'!H:H,MATCH($D1019,'1.4G'!D:D,0)),0)</f>
        <v>0</v>
      </c>
      <c r="AX1019" s="174">
        <f>IFERROR(INDEX('1.4G'!J:J,MATCH($D1019,'1.4G'!D:D,0)),0)</f>
        <v>0</v>
      </c>
      <c r="AY1019" s="174">
        <f t="shared" si="163"/>
        <v>0</v>
      </c>
      <c r="AZ1019" s="174">
        <f t="shared" si="164"/>
        <v>0</v>
      </c>
      <c r="BA1019" s="175">
        <f>IFERROR(Table1[[#This Row],[Line total ordered for now]]*Table1[[#This Row],[GUARANTEED PRICE
for STOCK orders collected before 31.3.22]],0)</f>
        <v>0</v>
      </c>
      <c r="BB1019" s="175">
        <f t="shared" si="161"/>
        <v>0</v>
      </c>
      <c r="BC1019" s="176">
        <f>(AZ1019+Table1[[#This Row],[Line total ordered for now]])*Z1019</f>
        <v>0</v>
      </c>
      <c r="BD1019" s="200">
        <v>94.193944372986422</v>
      </c>
      <c r="BE1019" s="65"/>
      <c r="BF1019" s="65"/>
      <c r="BG1019" s="65"/>
      <c r="BH1019" s="65"/>
      <c r="BI1019" s="65"/>
      <c r="BJ1019" s="65"/>
      <c r="BK1019" s="65"/>
      <c r="BL1019" s="55"/>
      <c r="BM1019"/>
      <c r="BN1019"/>
      <c r="BO1019"/>
      <c r="BP1019"/>
      <c r="BQ1019"/>
      <c r="BR1019"/>
      <c r="BS1019"/>
      <c r="BT1019"/>
    </row>
    <row r="1020" spans="1:72" ht="15.75">
      <c r="A1020" s="202">
        <v>1016</v>
      </c>
      <c r="B1020" s="68" t="s">
        <v>6378</v>
      </c>
      <c r="C1020" s="149" t="s">
        <v>152</v>
      </c>
      <c r="D1020" s="149" t="s">
        <v>4149</v>
      </c>
      <c r="E1020" s="149" t="s">
        <v>4150</v>
      </c>
      <c r="F1020" s="158" t="str">
        <f t="shared" si="162"/>
        <v>Video</v>
      </c>
      <c r="G1020" s="187">
        <v>39</v>
      </c>
      <c r="H1020" s="150"/>
      <c r="I1020" s="184">
        <v>97.93</v>
      </c>
      <c r="J1020" s="150"/>
      <c r="K1020" s="151">
        <v>4.6173502143620793</v>
      </c>
      <c r="L1020" s="152">
        <v>100.84292868166781</v>
      </c>
      <c r="M1020" s="152">
        <v>110.81640514468991</v>
      </c>
      <c r="N1020" s="153" t="s">
        <v>153</v>
      </c>
      <c r="O1020" s="154">
        <v>24</v>
      </c>
      <c r="P1020" s="153">
        <v>28</v>
      </c>
      <c r="Q1020" s="153" t="s">
        <v>146</v>
      </c>
      <c r="R1020" s="155">
        <v>16</v>
      </c>
      <c r="S1020" s="155">
        <v>3.2</v>
      </c>
      <c r="T1020" s="155">
        <v>2.8</v>
      </c>
      <c r="U1020" s="154" t="s">
        <v>95</v>
      </c>
      <c r="V1020" s="153" t="s">
        <v>88</v>
      </c>
      <c r="W1020" s="153" t="s">
        <v>627</v>
      </c>
      <c r="X1020" s="151" t="s">
        <v>6378</v>
      </c>
      <c r="Y1020" s="151" t="s">
        <v>6378</v>
      </c>
      <c r="Z1020" s="156">
        <v>4.0149999999999998E-2</v>
      </c>
      <c r="AA1020" s="153" t="s">
        <v>698</v>
      </c>
      <c r="AB1020" s="153" t="s">
        <v>4873</v>
      </c>
      <c r="AC1020" s="153" t="s">
        <v>145</v>
      </c>
      <c r="AD1020" s="157" t="s">
        <v>4151</v>
      </c>
      <c r="AE1020" s="110">
        <v>1</v>
      </c>
      <c r="AF1020" s="110">
        <v>184</v>
      </c>
      <c r="AG1020" s="112">
        <f t="shared" si="160"/>
        <v>0</v>
      </c>
      <c r="AH1020" s="110">
        <f>SUM(AG$4:AG1020)</f>
        <v>37</v>
      </c>
      <c r="AI1020" s="112">
        <f t="shared" si="158"/>
        <v>0</v>
      </c>
      <c r="AJ1020" s="110">
        <f>COUNTIF(AI$4:AI1020,"&gt;0")</f>
        <v>172</v>
      </c>
      <c r="AK1020" s="110">
        <v>1</v>
      </c>
      <c r="AL1020" s="110">
        <v>234</v>
      </c>
      <c r="AM1020" s="172" t="str">
        <f>IF(OR(Table1[[#This Row],[Line total ordered for now]]&gt;0,Table1[[#This Row],[Line total ordered for season]]&gt;0),1,"")</f>
        <v/>
      </c>
      <c r="AN1020" s="173">
        <f>COUNTIF(AM$4:AM1020,"&gt;0")</f>
        <v>0</v>
      </c>
      <c r="AO1020" s="173">
        <f>Table1[[#This Row],[ORDER QUANTITY
to be collected BEFORE 31.3.22]]</f>
        <v>0</v>
      </c>
      <c r="AP1020" s="174">
        <f t="shared" si="159"/>
        <v>0</v>
      </c>
      <c r="AQ1020" s="174">
        <f>IFERROR(INDEX(Retail!H:H,MATCH($D1020,Retail!$D:$D,0)),0)</f>
        <v>0</v>
      </c>
      <c r="AR1020" s="174">
        <f>IFERROR(INDEX(Retail!J:J,MATCH($D1020,Retail!$D:$D,0)),0)</f>
        <v>0</v>
      </c>
      <c r="AS1020" s="174">
        <f>IFERROR(INDEX('NEW2022'!H:H,MATCH($D1020,'NEW2022'!D:D,0)),0)</f>
        <v>0</v>
      </c>
      <c r="AT1020" s="174">
        <f>IFERROR(INDEX('NEW2022'!J:J,MATCH($D1020,'NEW2022'!D:D,0)),0)</f>
        <v>0</v>
      </c>
      <c r="AU1020" s="174">
        <f>IFERROR(INDEX('Quiet Items'!H:H,MATCH($D1020,'Quiet Items'!D:D,0)),0)</f>
        <v>0</v>
      </c>
      <c r="AV1020" s="174">
        <f>IFERROR(INDEX('Quiet Items'!J:J,MATCH($D1020,'Quiet Items'!D:D,0)),0)</f>
        <v>0</v>
      </c>
      <c r="AW1020" s="174">
        <f>IFERROR(INDEX('1.4G'!H:H,MATCH($D1020,'1.4G'!D:D,0)),0)</f>
        <v>0</v>
      </c>
      <c r="AX1020" s="174">
        <f>IFERROR(INDEX('1.4G'!J:J,MATCH($D1020,'1.4G'!D:D,0)),0)</f>
        <v>0</v>
      </c>
      <c r="AY1020" s="174">
        <f t="shared" si="163"/>
        <v>0</v>
      </c>
      <c r="AZ1020" s="174">
        <f t="shared" si="164"/>
        <v>0</v>
      </c>
      <c r="BA1020" s="175">
        <f>IFERROR(Table1[[#This Row],[Line total ordered for now]]*Table1[[#This Row],[GUARANTEED PRICE
for STOCK orders collected before 31.3.22]],0)</f>
        <v>0</v>
      </c>
      <c r="BB1020" s="175">
        <f t="shared" si="161"/>
        <v>0</v>
      </c>
      <c r="BC1020" s="176">
        <f>(AZ1020+Table1[[#This Row],[Line total ordered for now]])*Z1020</f>
        <v>0</v>
      </c>
      <c r="BD1020" s="200">
        <v>94.193944372986422</v>
      </c>
      <c r="BE1020" s="65"/>
      <c r="BF1020" s="65"/>
      <c r="BG1020" s="65"/>
      <c r="BH1020" s="65"/>
      <c r="BI1020" s="65"/>
      <c r="BJ1020" s="65"/>
      <c r="BK1020" s="65"/>
      <c r="BL1020" s="55"/>
      <c r="BM1020"/>
      <c r="BN1020"/>
      <c r="BO1020"/>
      <c r="BP1020"/>
      <c r="BQ1020"/>
      <c r="BR1020"/>
      <c r="BS1020"/>
      <c r="BT1020"/>
    </row>
    <row r="1021" spans="1:72" ht="15.75">
      <c r="A1021" s="202">
        <v>1017</v>
      </c>
      <c r="B1021" s="68" t="s">
        <v>6378</v>
      </c>
      <c r="C1021" s="149" t="s">
        <v>152</v>
      </c>
      <c r="D1021" s="149" t="s">
        <v>4178</v>
      </c>
      <c r="E1021" s="149" t="s">
        <v>4179</v>
      </c>
      <c r="F1021" s="158" t="str">
        <f t="shared" si="162"/>
        <v/>
      </c>
      <c r="G1021" s="187">
        <v>36</v>
      </c>
      <c r="H1021" s="150"/>
      <c r="I1021" s="184">
        <v>97.95</v>
      </c>
      <c r="J1021" s="150"/>
      <c r="K1021" s="151">
        <v>4.6173502143620793</v>
      </c>
      <c r="L1021" s="152">
        <v>100.84292868166781</v>
      </c>
      <c r="M1021" s="152">
        <v>110.81640514468991</v>
      </c>
      <c r="N1021" s="153" t="s">
        <v>153</v>
      </c>
      <c r="O1021" s="154">
        <v>24</v>
      </c>
      <c r="P1021" s="153">
        <v>28</v>
      </c>
      <c r="Q1021" s="153" t="s">
        <v>146</v>
      </c>
      <c r="R1021" s="155">
        <v>16</v>
      </c>
      <c r="S1021" s="155">
        <v>3.2</v>
      </c>
      <c r="T1021" s="155">
        <v>2.8</v>
      </c>
      <c r="U1021" s="154" t="s">
        <v>95</v>
      </c>
      <c r="V1021" s="153" t="s">
        <v>88</v>
      </c>
      <c r="W1021" s="153" t="s">
        <v>627</v>
      </c>
      <c r="X1021" s="151" t="s">
        <v>6378</v>
      </c>
      <c r="Y1021" s="151" t="s">
        <v>6378</v>
      </c>
      <c r="Z1021" s="156">
        <v>4.0149999999999998E-2</v>
      </c>
      <c r="AA1021" s="153" t="s">
        <v>698</v>
      </c>
      <c r="AB1021" s="153" t="s">
        <v>4874</v>
      </c>
      <c r="AC1021" s="153" t="s">
        <v>145</v>
      </c>
      <c r="AD1021" s="157">
        <v>0</v>
      </c>
      <c r="AE1021" s="110">
        <v>1</v>
      </c>
      <c r="AF1021" s="110">
        <v>185</v>
      </c>
      <c r="AG1021" s="112">
        <f t="shared" si="160"/>
        <v>0</v>
      </c>
      <c r="AH1021" s="110">
        <f>SUM(AG$4:AG1021)</f>
        <v>37</v>
      </c>
      <c r="AI1021" s="112">
        <f t="shared" si="158"/>
        <v>0</v>
      </c>
      <c r="AJ1021" s="110">
        <f>COUNTIF(AI$4:AI1021,"&gt;0")</f>
        <v>172</v>
      </c>
      <c r="AK1021" s="110">
        <v>1</v>
      </c>
      <c r="AL1021" s="110">
        <v>235</v>
      </c>
      <c r="AM1021" s="172" t="str">
        <f>IF(OR(Table1[[#This Row],[Line total ordered for now]]&gt;0,Table1[[#This Row],[Line total ordered for season]]&gt;0),1,"")</f>
        <v/>
      </c>
      <c r="AN1021" s="173">
        <f>COUNTIF(AM$4:AM1021,"&gt;0")</f>
        <v>0</v>
      </c>
      <c r="AO1021" s="173">
        <f>Table1[[#This Row],[ORDER QUANTITY
to be collected BEFORE 31.3.22]]</f>
        <v>0</v>
      </c>
      <c r="AP1021" s="174">
        <f t="shared" si="159"/>
        <v>0</v>
      </c>
      <c r="AQ1021" s="174">
        <f>IFERROR(INDEX(Retail!H:H,MATCH($D1021,Retail!$D:$D,0)),0)</f>
        <v>0</v>
      </c>
      <c r="AR1021" s="174">
        <f>IFERROR(INDEX(Retail!J:J,MATCH($D1021,Retail!$D:$D,0)),0)</f>
        <v>0</v>
      </c>
      <c r="AS1021" s="174">
        <f>IFERROR(INDEX('NEW2022'!H:H,MATCH($D1021,'NEW2022'!D:D,0)),0)</f>
        <v>0</v>
      </c>
      <c r="AT1021" s="174">
        <f>IFERROR(INDEX('NEW2022'!J:J,MATCH($D1021,'NEW2022'!D:D,0)),0)</f>
        <v>0</v>
      </c>
      <c r="AU1021" s="174">
        <f>IFERROR(INDEX('Quiet Items'!H:H,MATCH($D1021,'Quiet Items'!D:D,0)),0)</f>
        <v>0</v>
      </c>
      <c r="AV1021" s="174">
        <f>IFERROR(INDEX('Quiet Items'!J:J,MATCH($D1021,'Quiet Items'!D:D,0)),0)</f>
        <v>0</v>
      </c>
      <c r="AW1021" s="174">
        <f>IFERROR(INDEX('1.4G'!H:H,MATCH($D1021,'1.4G'!D:D,0)),0)</f>
        <v>0</v>
      </c>
      <c r="AX1021" s="174">
        <f>IFERROR(INDEX('1.4G'!J:J,MATCH($D1021,'1.4G'!D:D,0)),0)</f>
        <v>0</v>
      </c>
      <c r="AY1021" s="174">
        <f t="shared" si="163"/>
        <v>0</v>
      </c>
      <c r="AZ1021" s="174">
        <f t="shared" si="164"/>
        <v>0</v>
      </c>
      <c r="BA1021" s="175">
        <f>IFERROR(Table1[[#This Row],[Line total ordered for now]]*Table1[[#This Row],[GUARANTEED PRICE
for STOCK orders collected before 31.3.22]],0)</f>
        <v>0</v>
      </c>
      <c r="BB1021" s="175">
        <f t="shared" si="161"/>
        <v>0</v>
      </c>
      <c r="BC1021" s="176">
        <f>(AZ1021+Table1[[#This Row],[Line total ordered for now]])*Z1021</f>
        <v>0</v>
      </c>
      <c r="BD1021" s="200">
        <v>94.193944372986422</v>
      </c>
      <c r="BE1021" s="65"/>
      <c r="BF1021" s="65"/>
      <c r="BG1021" s="65"/>
      <c r="BH1021" s="65"/>
      <c r="BI1021" s="65"/>
      <c r="BJ1021" s="65"/>
      <c r="BK1021" s="65"/>
      <c r="BL1021" s="55"/>
      <c r="BM1021"/>
      <c r="BN1021"/>
      <c r="BO1021"/>
      <c r="BP1021"/>
      <c r="BQ1021"/>
      <c r="BR1021"/>
      <c r="BS1021"/>
      <c r="BT1021"/>
    </row>
    <row r="1022" spans="1:72" ht="15.75">
      <c r="A1022" s="202">
        <v>1018</v>
      </c>
      <c r="B1022" s="68" t="s">
        <v>6378</v>
      </c>
      <c r="C1022" s="149" t="s">
        <v>152</v>
      </c>
      <c r="D1022" s="149" t="s">
        <v>4204</v>
      </c>
      <c r="E1022" s="149" t="s">
        <v>4205</v>
      </c>
      <c r="F1022" s="158" t="str">
        <f t="shared" si="162"/>
        <v/>
      </c>
      <c r="G1022" s="187">
        <v>33</v>
      </c>
      <c r="H1022" s="150"/>
      <c r="I1022" s="184">
        <v>97.95</v>
      </c>
      <c r="J1022" s="150"/>
      <c r="K1022" s="151">
        <v>4.6173502143620793</v>
      </c>
      <c r="L1022" s="152">
        <v>100.84292868166781</v>
      </c>
      <c r="M1022" s="152">
        <v>110.81640514468991</v>
      </c>
      <c r="N1022" s="153" t="s">
        <v>153</v>
      </c>
      <c r="O1022" s="154">
        <v>24</v>
      </c>
      <c r="P1022" s="153">
        <v>28</v>
      </c>
      <c r="Q1022" s="153" t="s">
        <v>147</v>
      </c>
      <c r="R1022" s="155">
        <v>16</v>
      </c>
      <c r="S1022" s="155">
        <v>3.2</v>
      </c>
      <c r="T1022" s="155">
        <v>2.8</v>
      </c>
      <c r="U1022" s="154" t="s">
        <v>95</v>
      </c>
      <c r="V1022" s="153" t="s">
        <v>88</v>
      </c>
      <c r="W1022" s="153" t="s">
        <v>627</v>
      </c>
      <c r="X1022" s="151" t="s">
        <v>6378</v>
      </c>
      <c r="Y1022" s="151" t="s">
        <v>6378</v>
      </c>
      <c r="Z1022" s="156">
        <v>4.0149999999999998E-2</v>
      </c>
      <c r="AA1022" s="153" t="s">
        <v>698</v>
      </c>
      <c r="AB1022" s="153" t="s">
        <v>4875</v>
      </c>
      <c r="AC1022" s="153" t="s">
        <v>145</v>
      </c>
      <c r="AD1022" s="157">
        <v>0</v>
      </c>
      <c r="AE1022" s="110">
        <v>0</v>
      </c>
      <c r="AF1022" s="110">
        <v>185</v>
      </c>
      <c r="AG1022" s="112">
        <f t="shared" si="160"/>
        <v>0</v>
      </c>
      <c r="AH1022" s="110">
        <f>SUM(AG$4:AG1022)</f>
        <v>37</v>
      </c>
      <c r="AI1022" s="112">
        <f t="shared" si="158"/>
        <v>0</v>
      </c>
      <c r="AJ1022" s="110">
        <f>COUNTIF(AI$4:AI1022,"&gt;0")</f>
        <v>172</v>
      </c>
      <c r="AK1022" s="110">
        <v>1</v>
      </c>
      <c r="AL1022" s="110">
        <v>236</v>
      </c>
      <c r="AM1022" s="172" t="str">
        <f>IF(OR(Table1[[#This Row],[Line total ordered for now]]&gt;0,Table1[[#This Row],[Line total ordered for season]]&gt;0),1,"")</f>
        <v/>
      </c>
      <c r="AN1022" s="173">
        <f>COUNTIF(AM$4:AM1022,"&gt;0")</f>
        <v>0</v>
      </c>
      <c r="AO1022" s="173">
        <f>Table1[[#This Row],[ORDER QUANTITY
to be collected BEFORE 31.3.22]]</f>
        <v>0</v>
      </c>
      <c r="AP1022" s="174">
        <f t="shared" si="159"/>
        <v>0</v>
      </c>
      <c r="AQ1022" s="174">
        <f>IFERROR(INDEX(Retail!H:H,MATCH($D1022,Retail!$D:$D,0)),0)</f>
        <v>0</v>
      </c>
      <c r="AR1022" s="174">
        <f>IFERROR(INDEX(Retail!J:J,MATCH($D1022,Retail!$D:$D,0)),0)</f>
        <v>0</v>
      </c>
      <c r="AS1022" s="174">
        <f>IFERROR(INDEX('NEW2022'!H:H,MATCH($D1022,'NEW2022'!D:D,0)),0)</f>
        <v>0</v>
      </c>
      <c r="AT1022" s="174">
        <f>IFERROR(INDEX('NEW2022'!J:J,MATCH($D1022,'NEW2022'!D:D,0)),0)</f>
        <v>0</v>
      </c>
      <c r="AU1022" s="174">
        <f>IFERROR(INDEX('Quiet Items'!H:H,MATCH($D1022,'Quiet Items'!D:D,0)),0)</f>
        <v>0</v>
      </c>
      <c r="AV1022" s="174">
        <f>IFERROR(INDEX('Quiet Items'!J:J,MATCH($D1022,'Quiet Items'!D:D,0)),0)</f>
        <v>0</v>
      </c>
      <c r="AW1022" s="174">
        <f>IFERROR(INDEX('1.4G'!H:H,MATCH($D1022,'1.4G'!D:D,0)),0)</f>
        <v>0</v>
      </c>
      <c r="AX1022" s="174">
        <f>IFERROR(INDEX('1.4G'!J:J,MATCH($D1022,'1.4G'!D:D,0)),0)</f>
        <v>0</v>
      </c>
      <c r="AY1022" s="174">
        <f t="shared" si="163"/>
        <v>0</v>
      </c>
      <c r="AZ1022" s="174">
        <f t="shared" si="164"/>
        <v>0</v>
      </c>
      <c r="BA1022" s="175">
        <f>IFERROR(Table1[[#This Row],[Line total ordered for now]]*Table1[[#This Row],[GUARANTEED PRICE
for STOCK orders collected before 31.3.22]],0)</f>
        <v>0</v>
      </c>
      <c r="BB1022" s="175">
        <f t="shared" si="161"/>
        <v>0</v>
      </c>
      <c r="BC1022" s="176">
        <f>(AZ1022+Table1[[#This Row],[Line total ordered for now]])*Z1022</f>
        <v>0</v>
      </c>
      <c r="BD1022" s="200">
        <v>94.193944372986422</v>
      </c>
      <c r="BE1022" s="65"/>
      <c r="BF1022" s="65"/>
      <c r="BG1022" s="65"/>
      <c r="BH1022" s="65"/>
      <c r="BI1022" s="65"/>
      <c r="BJ1022" s="65"/>
      <c r="BK1022" s="65"/>
      <c r="BL1022" s="55"/>
      <c r="BM1022"/>
      <c r="BN1022"/>
      <c r="BO1022"/>
      <c r="BP1022"/>
      <c r="BQ1022"/>
      <c r="BR1022"/>
      <c r="BS1022"/>
      <c r="BT1022"/>
    </row>
    <row r="1023" spans="1:72" ht="15.75">
      <c r="A1023" s="202">
        <v>1019</v>
      </c>
      <c r="B1023" s="68" t="s">
        <v>6378</v>
      </c>
      <c r="C1023" s="149" t="s">
        <v>152</v>
      </c>
      <c r="D1023" s="149" t="s">
        <v>4226</v>
      </c>
      <c r="E1023" s="149" t="s">
        <v>4227</v>
      </c>
      <c r="F1023" s="158" t="str">
        <f t="shared" si="162"/>
        <v>Video</v>
      </c>
      <c r="G1023" s="187">
        <v>42</v>
      </c>
      <c r="H1023" s="150"/>
      <c r="I1023" s="184">
        <v>101.13</v>
      </c>
      <c r="J1023" s="150"/>
      <c r="K1023" s="151">
        <v>4.6173502143620793</v>
      </c>
      <c r="L1023" s="152">
        <v>103.15259999999999</v>
      </c>
      <c r="M1023" s="152">
        <v>110.81640514468991</v>
      </c>
      <c r="N1023" s="153" t="s">
        <v>153</v>
      </c>
      <c r="O1023" s="154">
        <v>24</v>
      </c>
      <c r="P1023" s="153">
        <v>28</v>
      </c>
      <c r="Q1023" s="153" t="s">
        <v>147</v>
      </c>
      <c r="R1023" s="155">
        <v>16.5</v>
      </c>
      <c r="S1023" s="155">
        <v>3.2</v>
      </c>
      <c r="T1023" s="155">
        <v>2.8</v>
      </c>
      <c r="U1023" s="154" t="s">
        <v>95</v>
      </c>
      <c r="V1023" s="153" t="s">
        <v>88</v>
      </c>
      <c r="W1023" s="153" t="s">
        <v>627</v>
      </c>
      <c r="X1023" s="151" t="s">
        <v>6378</v>
      </c>
      <c r="Y1023" s="151" t="s">
        <v>6378</v>
      </c>
      <c r="Z1023" s="156">
        <v>4.0149999999999998E-2</v>
      </c>
      <c r="AA1023" s="153" t="s">
        <v>698</v>
      </c>
      <c r="AB1023" s="153" t="s">
        <v>4876</v>
      </c>
      <c r="AC1023" s="153" t="s">
        <v>145</v>
      </c>
      <c r="AD1023" s="157" t="s">
        <v>730</v>
      </c>
      <c r="AE1023" s="110">
        <v>0</v>
      </c>
      <c r="AF1023" s="110">
        <v>185</v>
      </c>
      <c r="AG1023" s="112">
        <f t="shared" si="160"/>
        <v>0</v>
      </c>
      <c r="AH1023" s="110">
        <f>SUM(AG$4:AG1023)</f>
        <v>37</v>
      </c>
      <c r="AI1023" s="112">
        <f t="shared" si="158"/>
        <v>0</v>
      </c>
      <c r="AJ1023" s="110">
        <f>COUNTIF(AI$4:AI1023,"&gt;0")</f>
        <v>172</v>
      </c>
      <c r="AK1023" s="110">
        <v>1</v>
      </c>
      <c r="AL1023" s="110">
        <v>237</v>
      </c>
      <c r="AM1023" s="172" t="str">
        <f>IF(OR(Table1[[#This Row],[Line total ordered for now]]&gt;0,Table1[[#This Row],[Line total ordered for season]]&gt;0),1,"")</f>
        <v/>
      </c>
      <c r="AN1023" s="173">
        <f>COUNTIF(AM$4:AM1023,"&gt;0")</f>
        <v>0</v>
      </c>
      <c r="AO1023" s="173">
        <f>Table1[[#This Row],[ORDER QUANTITY
to be collected BEFORE 31.3.22]]</f>
        <v>0</v>
      </c>
      <c r="AP1023" s="174">
        <f t="shared" si="159"/>
        <v>0</v>
      </c>
      <c r="AQ1023" s="174">
        <f>IFERROR(INDEX(Retail!H:H,MATCH($D1023,Retail!$D:$D,0)),0)</f>
        <v>0</v>
      </c>
      <c r="AR1023" s="174">
        <f>IFERROR(INDEX(Retail!J:J,MATCH($D1023,Retail!$D:$D,0)),0)</f>
        <v>0</v>
      </c>
      <c r="AS1023" s="174">
        <f>IFERROR(INDEX('NEW2022'!H:H,MATCH($D1023,'NEW2022'!D:D,0)),0)</f>
        <v>0</v>
      </c>
      <c r="AT1023" s="174">
        <f>IFERROR(INDEX('NEW2022'!J:J,MATCH($D1023,'NEW2022'!D:D,0)),0)</f>
        <v>0</v>
      </c>
      <c r="AU1023" s="174">
        <f>IFERROR(INDEX('Quiet Items'!H:H,MATCH($D1023,'Quiet Items'!D:D,0)),0)</f>
        <v>0</v>
      </c>
      <c r="AV1023" s="174">
        <f>IFERROR(INDEX('Quiet Items'!J:J,MATCH($D1023,'Quiet Items'!D:D,0)),0)</f>
        <v>0</v>
      </c>
      <c r="AW1023" s="174">
        <f>IFERROR(INDEX('1.4G'!H:H,MATCH($D1023,'1.4G'!D:D,0)),0)</f>
        <v>0</v>
      </c>
      <c r="AX1023" s="174">
        <f>IFERROR(INDEX('1.4G'!J:J,MATCH($D1023,'1.4G'!D:D,0)),0)</f>
        <v>0</v>
      </c>
      <c r="AY1023" s="174">
        <f t="shared" si="163"/>
        <v>0</v>
      </c>
      <c r="AZ1023" s="174">
        <f t="shared" si="164"/>
        <v>0</v>
      </c>
      <c r="BA1023" s="175">
        <f>IFERROR(Table1[[#This Row],[Line total ordered for now]]*Table1[[#This Row],[GUARANTEED PRICE
for STOCK orders collected before 31.3.22]],0)</f>
        <v>0</v>
      </c>
      <c r="BB1023" s="175">
        <f t="shared" si="161"/>
        <v>0</v>
      </c>
      <c r="BC1023" s="176">
        <f>(AZ1023+Table1[[#This Row],[Line total ordered for now]])*Z1023</f>
        <v>0</v>
      </c>
      <c r="BD1023" s="200">
        <v>94.193944372986422</v>
      </c>
      <c r="BE1023" s="65"/>
      <c r="BF1023" s="65"/>
      <c r="BG1023" s="65"/>
      <c r="BH1023" s="65"/>
      <c r="BI1023" s="65"/>
      <c r="BJ1023" s="65"/>
      <c r="BK1023" s="65"/>
      <c r="BL1023" s="55"/>
      <c r="BM1023"/>
      <c r="BN1023"/>
      <c r="BO1023"/>
      <c r="BP1023"/>
      <c r="BQ1023"/>
      <c r="BR1023"/>
      <c r="BS1023"/>
      <c r="BT1023"/>
    </row>
    <row r="1024" spans="1:72" ht="15.75">
      <c r="A1024" s="202">
        <v>1020</v>
      </c>
      <c r="B1024" s="68" t="s">
        <v>6378</v>
      </c>
      <c r="C1024" s="149" t="s">
        <v>152</v>
      </c>
      <c r="D1024" s="149" t="s">
        <v>4109</v>
      </c>
      <c r="E1024" s="149" t="s">
        <v>4110</v>
      </c>
      <c r="F1024" s="158" t="str">
        <f t="shared" si="162"/>
        <v/>
      </c>
      <c r="G1024" s="187">
        <v>23</v>
      </c>
      <c r="H1024" s="150"/>
      <c r="I1024" s="184">
        <v>94.31</v>
      </c>
      <c r="J1024" s="150"/>
      <c r="K1024" s="151">
        <v>4.6188890747609399</v>
      </c>
      <c r="L1024" s="152">
        <v>100.87653739277893</v>
      </c>
      <c r="M1024" s="152">
        <v>110.85333779426256</v>
      </c>
      <c r="N1024" s="153" t="s">
        <v>153</v>
      </c>
      <c r="O1024" s="154">
        <v>24</v>
      </c>
      <c r="P1024" s="153">
        <v>25</v>
      </c>
      <c r="Q1024" s="153" t="s">
        <v>147</v>
      </c>
      <c r="R1024" s="155">
        <v>16</v>
      </c>
      <c r="S1024" s="155">
        <v>3.2</v>
      </c>
      <c r="T1024" s="155">
        <v>2.8</v>
      </c>
      <c r="U1024" s="154" t="s">
        <v>95</v>
      </c>
      <c r="V1024" s="153" t="s">
        <v>88</v>
      </c>
      <c r="W1024" s="153" t="s">
        <v>627</v>
      </c>
      <c r="X1024" s="151" t="s">
        <v>6378</v>
      </c>
      <c r="Y1024" s="151" t="s">
        <v>6378</v>
      </c>
      <c r="Z1024" s="156">
        <v>4.02E-2</v>
      </c>
      <c r="AA1024" s="153" t="s">
        <v>698</v>
      </c>
      <c r="AB1024" s="153" t="s">
        <v>4871</v>
      </c>
      <c r="AC1024" s="153" t="s">
        <v>145</v>
      </c>
      <c r="AD1024" s="157">
        <v>0</v>
      </c>
      <c r="AE1024" s="110">
        <v>0</v>
      </c>
      <c r="AF1024" s="110">
        <v>185</v>
      </c>
      <c r="AG1024" s="112">
        <f t="shared" si="160"/>
        <v>0</v>
      </c>
      <c r="AH1024" s="110">
        <f>SUM(AG$4:AG1024)</f>
        <v>37</v>
      </c>
      <c r="AI1024" s="112">
        <f t="shared" si="158"/>
        <v>0</v>
      </c>
      <c r="AJ1024" s="110">
        <f>COUNTIF(AI$4:AI1024,"&gt;0")</f>
        <v>172</v>
      </c>
      <c r="AK1024" s="110">
        <v>1</v>
      </c>
      <c r="AL1024" s="110">
        <v>238</v>
      </c>
      <c r="AM1024" s="172" t="str">
        <f>IF(OR(Table1[[#This Row],[Line total ordered for now]]&gt;0,Table1[[#This Row],[Line total ordered for season]]&gt;0),1,"")</f>
        <v/>
      </c>
      <c r="AN1024" s="173">
        <f>COUNTIF(AM$4:AM1024,"&gt;0")</f>
        <v>0</v>
      </c>
      <c r="AO1024" s="173">
        <f>Table1[[#This Row],[ORDER QUANTITY
to be collected BEFORE 31.3.22]]</f>
        <v>0</v>
      </c>
      <c r="AP1024" s="174">
        <f t="shared" si="159"/>
        <v>0</v>
      </c>
      <c r="AQ1024" s="174">
        <f>IFERROR(INDEX(Retail!H:H,MATCH($D1024,Retail!$D:$D,0)),0)</f>
        <v>0</v>
      </c>
      <c r="AR1024" s="174">
        <f>IFERROR(INDEX(Retail!J:J,MATCH($D1024,Retail!$D:$D,0)),0)</f>
        <v>0</v>
      </c>
      <c r="AS1024" s="174">
        <f>IFERROR(INDEX('NEW2022'!H:H,MATCH($D1024,'NEW2022'!D:D,0)),0)</f>
        <v>0</v>
      </c>
      <c r="AT1024" s="174">
        <f>IFERROR(INDEX('NEW2022'!J:J,MATCH($D1024,'NEW2022'!D:D,0)),0)</f>
        <v>0</v>
      </c>
      <c r="AU1024" s="174">
        <f>IFERROR(INDEX('Quiet Items'!H:H,MATCH($D1024,'Quiet Items'!D:D,0)),0)</f>
        <v>0</v>
      </c>
      <c r="AV1024" s="174">
        <f>IFERROR(INDEX('Quiet Items'!J:J,MATCH($D1024,'Quiet Items'!D:D,0)),0)</f>
        <v>0</v>
      </c>
      <c r="AW1024" s="174">
        <f>IFERROR(INDEX('1.4G'!H:H,MATCH($D1024,'1.4G'!D:D,0)),0)</f>
        <v>0</v>
      </c>
      <c r="AX1024" s="174">
        <f>IFERROR(INDEX('1.4G'!J:J,MATCH($D1024,'1.4G'!D:D,0)),0)</f>
        <v>0</v>
      </c>
      <c r="AY1024" s="174">
        <f t="shared" si="163"/>
        <v>0</v>
      </c>
      <c r="AZ1024" s="174">
        <f t="shared" si="164"/>
        <v>0</v>
      </c>
      <c r="BA1024" s="175">
        <f>IFERROR(Table1[[#This Row],[Line total ordered for now]]*Table1[[#This Row],[GUARANTEED PRICE
for STOCK orders collected before 31.3.22]],0)</f>
        <v>0</v>
      </c>
      <c r="BB1024" s="175">
        <f t="shared" si="161"/>
        <v>0</v>
      </c>
      <c r="BC1024" s="176">
        <f>(AZ1024+Table1[[#This Row],[Line total ordered for now]])*Z1024</f>
        <v>0</v>
      </c>
      <c r="BD1024" s="200">
        <v>94.225337125123175</v>
      </c>
      <c r="BE1024" s="65"/>
      <c r="BF1024" s="65"/>
      <c r="BG1024" s="65"/>
      <c r="BH1024" s="65"/>
      <c r="BI1024" s="65"/>
      <c r="BJ1024" s="65"/>
      <c r="BK1024" s="65"/>
      <c r="BL1024" s="55"/>
      <c r="BM1024"/>
      <c r="BN1024"/>
      <c r="BO1024"/>
      <c r="BP1024"/>
      <c r="BQ1024"/>
      <c r="BR1024"/>
      <c r="BS1024"/>
      <c r="BT1024"/>
    </row>
    <row r="1025" spans="1:72" ht="15.75">
      <c r="A1025" s="202">
        <v>1021</v>
      </c>
      <c r="B1025" s="68" t="s">
        <v>6378</v>
      </c>
      <c r="C1025" s="149" t="s">
        <v>152</v>
      </c>
      <c r="D1025" s="149" t="s">
        <v>4374</v>
      </c>
      <c r="E1025" s="149" t="s">
        <v>4375</v>
      </c>
      <c r="F1025" s="158" t="str">
        <f t="shared" si="162"/>
        <v>Video</v>
      </c>
      <c r="G1025" s="187">
        <v>19</v>
      </c>
      <c r="H1025" s="150"/>
      <c r="I1025" s="184">
        <v>100.84</v>
      </c>
      <c r="J1025" s="150"/>
      <c r="K1025" s="151">
        <v>4.6335150306366346</v>
      </c>
      <c r="L1025" s="152">
        <v>101.19596826910411</v>
      </c>
      <c r="M1025" s="152">
        <v>111.20436073527924</v>
      </c>
      <c r="N1025" s="153" t="s">
        <v>153</v>
      </c>
      <c r="O1025" s="154">
        <v>24</v>
      </c>
      <c r="P1025" s="153">
        <v>28</v>
      </c>
      <c r="Q1025" s="153" t="s">
        <v>146</v>
      </c>
      <c r="R1025" s="155">
        <v>15</v>
      </c>
      <c r="S1025" s="155">
        <v>3.5</v>
      </c>
      <c r="T1025" s="155">
        <v>2.8</v>
      </c>
      <c r="U1025" s="154" t="s">
        <v>95</v>
      </c>
      <c r="V1025" s="153" t="s">
        <v>88</v>
      </c>
      <c r="W1025" s="153" t="s">
        <v>627</v>
      </c>
      <c r="X1025" s="151" t="s">
        <v>6378</v>
      </c>
      <c r="Y1025" s="151" t="s">
        <v>6378</v>
      </c>
      <c r="Z1025" s="156">
        <v>3.5574000000000001E-2</v>
      </c>
      <c r="AA1025" s="153" t="s">
        <v>698</v>
      </c>
      <c r="AB1025" s="153" t="s">
        <v>4881</v>
      </c>
      <c r="AC1025" s="153" t="s">
        <v>149</v>
      </c>
      <c r="AD1025" s="157" t="s">
        <v>745</v>
      </c>
      <c r="AE1025" s="110">
        <v>1</v>
      </c>
      <c r="AF1025" s="110">
        <v>186</v>
      </c>
      <c r="AG1025" s="112">
        <f t="shared" si="160"/>
        <v>0</v>
      </c>
      <c r="AH1025" s="110">
        <f>SUM(AG$4:AG1025)</f>
        <v>37</v>
      </c>
      <c r="AI1025" s="112">
        <f t="shared" si="158"/>
        <v>0</v>
      </c>
      <c r="AJ1025" s="110">
        <f>COUNTIF(AI$4:AI1025,"&gt;0")</f>
        <v>172</v>
      </c>
      <c r="AK1025" s="110">
        <v>1</v>
      </c>
      <c r="AL1025" s="110">
        <v>239</v>
      </c>
      <c r="AM1025" s="172" t="str">
        <f>IF(OR(Table1[[#This Row],[Line total ordered for now]]&gt;0,Table1[[#This Row],[Line total ordered for season]]&gt;0),1,"")</f>
        <v/>
      </c>
      <c r="AN1025" s="173">
        <f>COUNTIF(AM$4:AM1025,"&gt;0")</f>
        <v>0</v>
      </c>
      <c r="AO1025" s="173">
        <f>Table1[[#This Row],[ORDER QUANTITY
to be collected BEFORE 31.3.22]]</f>
        <v>0</v>
      </c>
      <c r="AP1025" s="174">
        <f t="shared" si="159"/>
        <v>0</v>
      </c>
      <c r="AQ1025" s="174">
        <f>IFERROR(INDEX(Retail!H:H,MATCH($D1025,Retail!$D:$D,0)),0)</f>
        <v>0</v>
      </c>
      <c r="AR1025" s="174">
        <f>IFERROR(INDEX(Retail!J:J,MATCH($D1025,Retail!$D:$D,0)),0)</f>
        <v>0</v>
      </c>
      <c r="AS1025" s="174">
        <f>IFERROR(INDEX('NEW2022'!H:H,MATCH($D1025,'NEW2022'!D:D,0)),0)</f>
        <v>0</v>
      </c>
      <c r="AT1025" s="174">
        <f>IFERROR(INDEX('NEW2022'!J:J,MATCH($D1025,'NEW2022'!D:D,0)),0)</f>
        <v>0</v>
      </c>
      <c r="AU1025" s="174">
        <f>IFERROR(INDEX('Quiet Items'!H:H,MATCH($D1025,'Quiet Items'!D:D,0)),0)</f>
        <v>0</v>
      </c>
      <c r="AV1025" s="174">
        <f>IFERROR(INDEX('Quiet Items'!J:J,MATCH($D1025,'Quiet Items'!D:D,0)),0)</f>
        <v>0</v>
      </c>
      <c r="AW1025" s="174">
        <f>IFERROR(INDEX('1.4G'!H:H,MATCH($D1025,'1.4G'!D:D,0)),0)</f>
        <v>0</v>
      </c>
      <c r="AX1025" s="174">
        <f>IFERROR(INDEX('1.4G'!J:J,MATCH($D1025,'1.4G'!D:D,0)),0)</f>
        <v>0</v>
      </c>
      <c r="AY1025" s="174">
        <f t="shared" si="163"/>
        <v>0</v>
      </c>
      <c r="AZ1025" s="174">
        <f t="shared" si="164"/>
        <v>0</v>
      </c>
      <c r="BA1025" s="175">
        <f>IFERROR(Table1[[#This Row],[Line total ordered for now]]*Table1[[#This Row],[GUARANTEED PRICE
for STOCK orders collected before 31.3.22]],0)</f>
        <v>0</v>
      </c>
      <c r="BB1025" s="175">
        <f t="shared" si="161"/>
        <v>0</v>
      </c>
      <c r="BC1025" s="176">
        <f>(AZ1025+Table1[[#This Row],[Line total ordered for now]])*Z1025</f>
        <v>0</v>
      </c>
      <c r="BD1025" s="200">
        <v>94.523706624987355</v>
      </c>
      <c r="BE1025" s="65"/>
      <c r="BF1025" s="65"/>
      <c r="BG1025" s="65"/>
      <c r="BH1025" s="65"/>
      <c r="BI1025" s="65"/>
      <c r="BJ1025" s="65"/>
      <c r="BK1025" s="65"/>
      <c r="BL1025" s="55"/>
      <c r="BM1025"/>
      <c r="BN1025"/>
      <c r="BO1025"/>
      <c r="BP1025"/>
      <c r="BQ1025"/>
      <c r="BR1025"/>
      <c r="BS1025"/>
      <c r="BT1025"/>
    </row>
    <row r="1026" spans="1:72" ht="15.75">
      <c r="A1026" s="202">
        <v>1022</v>
      </c>
      <c r="B1026" s="68" t="s">
        <v>6378</v>
      </c>
      <c r="C1026" s="149" t="s">
        <v>152</v>
      </c>
      <c r="D1026" s="149" t="s">
        <v>54</v>
      </c>
      <c r="E1026" s="149" t="s">
        <v>318</v>
      </c>
      <c r="F1026" s="158" t="str">
        <f t="shared" si="162"/>
        <v>Video</v>
      </c>
      <c r="G1026" s="187">
        <v>4</v>
      </c>
      <c r="H1026" s="150"/>
      <c r="I1026" s="184">
        <v>53.87</v>
      </c>
      <c r="J1026" s="150"/>
      <c r="K1026" s="151">
        <v>4.6827210799333443</v>
      </c>
      <c r="L1026" s="152">
        <v>54.947400000000002</v>
      </c>
      <c r="M1026" s="152">
        <v>56.192652959200132</v>
      </c>
      <c r="N1026" s="153" t="s">
        <v>153</v>
      </c>
      <c r="O1026" s="154">
        <v>12</v>
      </c>
      <c r="P1026" s="153">
        <v>25</v>
      </c>
      <c r="Q1026" s="153" t="s">
        <v>146</v>
      </c>
      <c r="R1026" s="155">
        <v>8</v>
      </c>
      <c r="S1026" s="155">
        <v>1.68</v>
      </c>
      <c r="T1026" s="155">
        <v>2.8</v>
      </c>
      <c r="U1026" s="154" t="s">
        <v>95</v>
      </c>
      <c r="V1026" s="153" t="s">
        <v>88</v>
      </c>
      <c r="W1026" s="153" t="s">
        <v>154</v>
      </c>
      <c r="X1026" s="151">
        <v>17.489999999999998</v>
      </c>
      <c r="Y1026" s="151">
        <v>12.99</v>
      </c>
      <c r="Z1026" s="156">
        <v>0.02</v>
      </c>
      <c r="AA1026" s="153" t="s">
        <v>261</v>
      </c>
      <c r="AB1026" s="153" t="s">
        <v>4899</v>
      </c>
      <c r="AC1026" s="153" t="s">
        <v>149</v>
      </c>
      <c r="AD1026" s="157" t="s">
        <v>585</v>
      </c>
      <c r="AE1026" s="110">
        <v>1</v>
      </c>
      <c r="AF1026" s="110">
        <v>187</v>
      </c>
      <c r="AG1026" s="112">
        <f t="shared" si="160"/>
        <v>0</v>
      </c>
      <c r="AH1026" s="110">
        <f>SUM(AG$4:AG1026)</f>
        <v>37</v>
      </c>
      <c r="AI1026" s="112">
        <f t="shared" si="158"/>
        <v>1</v>
      </c>
      <c r="AJ1026" s="110">
        <f>COUNTIF(AI$4:AI1026,"&gt;0")</f>
        <v>173</v>
      </c>
      <c r="AK1026" s="110">
        <v>1</v>
      </c>
      <c r="AL1026" s="110">
        <v>240</v>
      </c>
      <c r="AM1026" s="172" t="str">
        <f>IF(OR(Table1[[#This Row],[Line total ordered for now]]&gt;0,Table1[[#This Row],[Line total ordered for season]]&gt;0),1,"")</f>
        <v/>
      </c>
      <c r="AN1026" s="173">
        <f>COUNTIF(AM$4:AM1026,"&gt;0")</f>
        <v>0</v>
      </c>
      <c r="AO1026" s="173">
        <f>Table1[[#This Row],[ORDER QUANTITY
to be collected BEFORE 31.3.22]]</f>
        <v>0</v>
      </c>
      <c r="AP1026" s="174">
        <f t="shared" si="159"/>
        <v>0</v>
      </c>
      <c r="AQ1026" s="174">
        <f>IFERROR(INDEX(Retail!H:H,MATCH($D1026,Retail!$D:$D,0)),0)</f>
        <v>0</v>
      </c>
      <c r="AR1026" s="174">
        <f>IFERROR(INDEX(Retail!J:J,MATCH($D1026,Retail!$D:$D,0)),0)</f>
        <v>0</v>
      </c>
      <c r="AS1026" s="174">
        <f>IFERROR(INDEX('NEW2022'!H:H,MATCH($D1026,'NEW2022'!D:D,0)),0)</f>
        <v>0</v>
      </c>
      <c r="AT1026" s="174">
        <f>IFERROR(INDEX('NEW2022'!J:J,MATCH($D1026,'NEW2022'!D:D,0)),0)</f>
        <v>0</v>
      </c>
      <c r="AU1026" s="174">
        <f>IFERROR(INDEX('Quiet Items'!H:H,MATCH($D1026,'Quiet Items'!D:D,0)),0)</f>
        <v>0</v>
      </c>
      <c r="AV1026" s="174">
        <f>IFERROR(INDEX('Quiet Items'!J:J,MATCH($D1026,'Quiet Items'!D:D,0)),0)</f>
        <v>0</v>
      </c>
      <c r="AW1026" s="174">
        <f>IFERROR(INDEX('1.4G'!H:H,MATCH($D1026,'1.4G'!D:D,0)),0)</f>
        <v>0</v>
      </c>
      <c r="AX1026" s="174">
        <f>IFERROR(INDEX('1.4G'!J:J,MATCH($D1026,'1.4G'!D:D,0)),0)</f>
        <v>0</v>
      </c>
      <c r="AY1026" s="174">
        <f t="shared" si="163"/>
        <v>0</v>
      </c>
      <c r="AZ1026" s="174">
        <f t="shared" si="164"/>
        <v>0</v>
      </c>
      <c r="BA1026" s="175">
        <f>IFERROR(Table1[[#This Row],[Line total ordered for now]]*Table1[[#This Row],[GUARANTEED PRICE
for STOCK orders collected before 31.3.22]],0)</f>
        <v>0</v>
      </c>
      <c r="BB1026" s="175">
        <f t="shared" si="161"/>
        <v>0</v>
      </c>
      <c r="BC1026" s="176">
        <f>(AZ1026+Table1[[#This Row],[Line total ordered for now]])*Z1026</f>
        <v>0</v>
      </c>
      <c r="BD1026" s="200">
        <v>50.573387663280123</v>
      </c>
      <c r="BE1026" s="65"/>
      <c r="BF1026" s="65"/>
      <c r="BG1026" s="65"/>
      <c r="BH1026" s="65"/>
      <c r="BI1026" s="65"/>
      <c r="BJ1026" s="65"/>
      <c r="BK1026" s="65"/>
      <c r="BL1026" s="55"/>
      <c r="BM1026"/>
      <c r="BN1026"/>
      <c r="BO1026"/>
      <c r="BP1026"/>
      <c r="BQ1026"/>
      <c r="BR1026"/>
      <c r="BS1026"/>
      <c r="BT1026"/>
    </row>
    <row r="1027" spans="1:72" ht="15.75">
      <c r="A1027" s="202">
        <v>1023</v>
      </c>
      <c r="B1027" s="68" t="s">
        <v>6378</v>
      </c>
      <c r="C1027" s="149" t="s">
        <v>152</v>
      </c>
      <c r="D1027" s="149" t="s">
        <v>56</v>
      </c>
      <c r="E1027" s="149" t="s">
        <v>317</v>
      </c>
      <c r="F1027" s="158" t="str">
        <f t="shared" si="162"/>
        <v>Video</v>
      </c>
      <c r="G1027" s="187">
        <v>0</v>
      </c>
      <c r="H1027" s="150"/>
      <c r="I1027" s="184">
        <v>53.87</v>
      </c>
      <c r="J1027" s="150"/>
      <c r="K1027" s="151">
        <v>4.7204270068564211</v>
      </c>
      <c r="L1027" s="152">
        <v>54.947400000000002</v>
      </c>
      <c r="M1027" s="152">
        <v>56.64512408227705</v>
      </c>
      <c r="N1027" s="153" t="s">
        <v>153</v>
      </c>
      <c r="O1027" s="154">
        <v>12</v>
      </c>
      <c r="P1027" s="153">
        <v>25</v>
      </c>
      <c r="Q1027" s="153" t="s">
        <v>146</v>
      </c>
      <c r="R1027" s="155">
        <v>8</v>
      </c>
      <c r="S1027" s="155">
        <v>1.68</v>
      </c>
      <c r="T1027" s="155">
        <v>2.8</v>
      </c>
      <c r="U1027" s="154" t="s">
        <v>95</v>
      </c>
      <c r="V1027" s="153" t="s">
        <v>88</v>
      </c>
      <c r="W1027" s="153" t="s">
        <v>154</v>
      </c>
      <c r="X1027" s="151">
        <v>17.489999999999998</v>
      </c>
      <c r="Y1027" s="151">
        <v>12.99</v>
      </c>
      <c r="Z1027" s="156">
        <v>2.0594000000000001E-2</v>
      </c>
      <c r="AA1027" s="153" t="s">
        <v>261</v>
      </c>
      <c r="AB1027" s="153" t="s">
        <v>4898</v>
      </c>
      <c r="AC1027" s="153" t="s">
        <v>149</v>
      </c>
      <c r="AD1027" s="157" t="s">
        <v>584</v>
      </c>
      <c r="AE1027" s="110">
        <v>1</v>
      </c>
      <c r="AF1027" s="110">
        <v>188</v>
      </c>
      <c r="AG1027" s="112">
        <f t="shared" si="160"/>
        <v>0</v>
      </c>
      <c r="AH1027" s="110">
        <f>SUM(AG$4:AG1027)</f>
        <v>37</v>
      </c>
      <c r="AI1027" s="112">
        <f t="shared" si="158"/>
        <v>1</v>
      </c>
      <c r="AJ1027" s="110">
        <f>COUNTIF(AI$4:AI1027,"&gt;0")</f>
        <v>174</v>
      </c>
      <c r="AK1027" s="110">
        <v>1</v>
      </c>
      <c r="AL1027" s="110">
        <v>241</v>
      </c>
      <c r="AM1027" s="172" t="str">
        <f>IF(OR(Table1[[#This Row],[Line total ordered for now]]&gt;0,Table1[[#This Row],[Line total ordered for season]]&gt;0),1,"")</f>
        <v/>
      </c>
      <c r="AN1027" s="173">
        <f>COUNTIF(AM$4:AM1027,"&gt;0")</f>
        <v>0</v>
      </c>
      <c r="AO1027" s="173">
        <f>Table1[[#This Row],[ORDER QUANTITY
to be collected BEFORE 31.3.22]]</f>
        <v>0</v>
      </c>
      <c r="AP1027" s="174">
        <f t="shared" si="159"/>
        <v>0</v>
      </c>
      <c r="AQ1027" s="174">
        <f>IFERROR(INDEX(Retail!H:H,MATCH($D1027,Retail!$D:$D,0)),0)</f>
        <v>0</v>
      </c>
      <c r="AR1027" s="174">
        <f>IFERROR(INDEX(Retail!J:J,MATCH($D1027,Retail!$D:$D,0)),0)</f>
        <v>0</v>
      </c>
      <c r="AS1027" s="174">
        <f>IFERROR(INDEX('NEW2022'!H:H,MATCH($D1027,'NEW2022'!D:D,0)),0)</f>
        <v>0</v>
      </c>
      <c r="AT1027" s="174">
        <f>IFERROR(INDEX('NEW2022'!J:J,MATCH($D1027,'NEW2022'!D:D,0)),0)</f>
        <v>0</v>
      </c>
      <c r="AU1027" s="174">
        <f>IFERROR(INDEX('Quiet Items'!H:H,MATCH($D1027,'Quiet Items'!D:D,0)),0)</f>
        <v>0</v>
      </c>
      <c r="AV1027" s="174">
        <f>IFERROR(INDEX('Quiet Items'!J:J,MATCH($D1027,'Quiet Items'!D:D,0)),0)</f>
        <v>0</v>
      </c>
      <c r="AW1027" s="174">
        <f>IFERROR(INDEX('1.4G'!H:H,MATCH($D1027,'1.4G'!D:D,0)),0)</f>
        <v>0</v>
      </c>
      <c r="AX1027" s="174">
        <f>IFERROR(INDEX('1.4G'!J:J,MATCH($D1027,'1.4G'!D:D,0)),0)</f>
        <v>0</v>
      </c>
      <c r="AY1027" s="174">
        <f t="shared" si="163"/>
        <v>0</v>
      </c>
      <c r="AZ1027" s="174">
        <f t="shared" si="164"/>
        <v>0</v>
      </c>
      <c r="BA1027" s="175">
        <f>IFERROR(Table1[[#This Row],[Line total ordered for now]]*Table1[[#This Row],[GUARANTEED PRICE
for STOCK orders collected before 31.3.22]],0)</f>
        <v>0</v>
      </c>
      <c r="BB1027" s="175">
        <f t="shared" si="161"/>
        <v>0</v>
      </c>
      <c r="BC1027" s="176">
        <f>(AZ1027+Table1[[#This Row],[Line total ordered for now]])*Z1027</f>
        <v>0</v>
      </c>
      <c r="BD1027" s="200">
        <v>50.980611674049349</v>
      </c>
      <c r="BE1027" s="65"/>
      <c r="BF1027" s="65"/>
      <c r="BG1027" s="65"/>
      <c r="BH1027" s="65"/>
      <c r="BI1027" s="65"/>
      <c r="BJ1027" s="65"/>
      <c r="BK1027" s="65"/>
      <c r="BL1027" s="55"/>
      <c r="BM1027"/>
      <c r="BN1027"/>
      <c r="BO1027"/>
      <c r="BP1027"/>
      <c r="BQ1027"/>
      <c r="BR1027"/>
      <c r="BS1027"/>
      <c r="BT1027"/>
    </row>
    <row r="1028" spans="1:72" ht="15.75">
      <c r="A1028" s="202">
        <v>1024</v>
      </c>
      <c r="B1028" s="68" t="s">
        <v>6378</v>
      </c>
      <c r="C1028" s="149" t="s">
        <v>152</v>
      </c>
      <c r="D1028" s="149" t="s">
        <v>55</v>
      </c>
      <c r="E1028" s="149" t="s">
        <v>319</v>
      </c>
      <c r="F1028" s="158" t="str">
        <f t="shared" si="162"/>
        <v>Video</v>
      </c>
      <c r="G1028" s="187">
        <v>0</v>
      </c>
      <c r="H1028" s="150"/>
      <c r="I1028" s="184">
        <v>53.87</v>
      </c>
      <c r="J1028" s="150"/>
      <c r="K1028" s="151">
        <v>4.7204270068564211</v>
      </c>
      <c r="L1028" s="152">
        <v>54.947400000000002</v>
      </c>
      <c r="M1028" s="152">
        <v>56.64512408227705</v>
      </c>
      <c r="N1028" s="153" t="s">
        <v>153</v>
      </c>
      <c r="O1028" s="154">
        <v>12</v>
      </c>
      <c r="P1028" s="153">
        <v>25</v>
      </c>
      <c r="Q1028" s="153" t="s">
        <v>146</v>
      </c>
      <c r="R1028" s="155">
        <v>8</v>
      </c>
      <c r="S1028" s="155">
        <v>1.68</v>
      </c>
      <c r="T1028" s="155">
        <v>2.8</v>
      </c>
      <c r="U1028" s="154" t="s">
        <v>95</v>
      </c>
      <c r="V1028" s="153" t="s">
        <v>88</v>
      </c>
      <c r="W1028" s="153" t="s">
        <v>154</v>
      </c>
      <c r="X1028" s="151">
        <v>17.489999999999998</v>
      </c>
      <c r="Y1028" s="151">
        <v>12.99</v>
      </c>
      <c r="Z1028" s="156">
        <v>2.0594000000000001E-2</v>
      </c>
      <c r="AA1028" s="153" t="s">
        <v>261</v>
      </c>
      <c r="AB1028" s="153" t="s">
        <v>4900</v>
      </c>
      <c r="AC1028" s="153" t="s">
        <v>149</v>
      </c>
      <c r="AD1028" s="157" t="s">
        <v>4643</v>
      </c>
      <c r="AE1028" s="110">
        <v>1</v>
      </c>
      <c r="AF1028" s="110">
        <v>189</v>
      </c>
      <c r="AG1028" s="112">
        <f t="shared" si="160"/>
        <v>0</v>
      </c>
      <c r="AH1028" s="110">
        <f>SUM(AG$4:AG1028)</f>
        <v>37</v>
      </c>
      <c r="AI1028" s="112">
        <f t="shared" ref="AI1028:AI1091" si="165">IF(RIGHT(E1028,6)="retail",1,0)</f>
        <v>1</v>
      </c>
      <c r="AJ1028" s="110">
        <f>COUNTIF(AI$4:AI1028,"&gt;0")</f>
        <v>175</v>
      </c>
      <c r="AK1028" s="110">
        <v>1</v>
      </c>
      <c r="AL1028" s="110">
        <v>242</v>
      </c>
      <c r="AM1028" s="172" t="str">
        <f>IF(OR(Table1[[#This Row],[Line total ordered for now]]&gt;0,Table1[[#This Row],[Line total ordered for season]]&gt;0),1,"")</f>
        <v/>
      </c>
      <c r="AN1028" s="173">
        <f>COUNTIF(AM$4:AM1028,"&gt;0")</f>
        <v>0</v>
      </c>
      <c r="AO1028" s="173">
        <f>Table1[[#This Row],[ORDER QUANTITY
to be collected BEFORE 31.3.22]]</f>
        <v>0</v>
      </c>
      <c r="AP1028" s="174">
        <f t="shared" ref="AP1028:AP1091" si="166">J1028</f>
        <v>0</v>
      </c>
      <c r="AQ1028" s="174">
        <f>IFERROR(INDEX(Retail!H:H,MATCH($D1028,Retail!$D:$D,0)),0)</f>
        <v>0</v>
      </c>
      <c r="AR1028" s="174">
        <f>IFERROR(INDEX(Retail!J:J,MATCH($D1028,Retail!$D:$D,0)),0)</f>
        <v>0</v>
      </c>
      <c r="AS1028" s="174">
        <f>IFERROR(INDEX('NEW2022'!H:H,MATCH($D1028,'NEW2022'!D:D,0)),0)</f>
        <v>0</v>
      </c>
      <c r="AT1028" s="174">
        <f>IFERROR(INDEX('NEW2022'!J:J,MATCH($D1028,'NEW2022'!D:D,0)),0)</f>
        <v>0</v>
      </c>
      <c r="AU1028" s="174">
        <f>IFERROR(INDEX('Quiet Items'!H:H,MATCH($D1028,'Quiet Items'!D:D,0)),0)</f>
        <v>0</v>
      </c>
      <c r="AV1028" s="174">
        <f>IFERROR(INDEX('Quiet Items'!J:J,MATCH($D1028,'Quiet Items'!D:D,0)),0)</f>
        <v>0</v>
      </c>
      <c r="AW1028" s="174">
        <f>IFERROR(INDEX('1.4G'!H:H,MATCH($D1028,'1.4G'!D:D,0)),0)</f>
        <v>0</v>
      </c>
      <c r="AX1028" s="174">
        <f>IFERROR(INDEX('1.4G'!J:J,MATCH($D1028,'1.4G'!D:D,0)),0)</f>
        <v>0</v>
      </c>
      <c r="AY1028" s="174">
        <f t="shared" si="163"/>
        <v>0</v>
      </c>
      <c r="AZ1028" s="174">
        <f t="shared" si="164"/>
        <v>0</v>
      </c>
      <c r="BA1028" s="175">
        <f>IFERROR(Table1[[#This Row],[Line total ordered for now]]*Table1[[#This Row],[GUARANTEED PRICE
for STOCK orders collected before 31.3.22]],0)</f>
        <v>0</v>
      </c>
      <c r="BB1028" s="175">
        <f t="shared" si="161"/>
        <v>0</v>
      </c>
      <c r="BC1028" s="176">
        <f>(AZ1028+Table1[[#This Row],[Line total ordered for now]])*Z1028</f>
        <v>0</v>
      </c>
      <c r="BD1028" s="200">
        <v>50.980611674049349</v>
      </c>
      <c r="BE1028" s="65"/>
      <c r="BF1028" s="65"/>
      <c r="BG1028" s="65"/>
      <c r="BH1028" s="65"/>
      <c r="BI1028" s="65"/>
      <c r="BJ1028" s="65"/>
      <c r="BK1028" s="65"/>
      <c r="BL1028" s="55"/>
      <c r="BM1028"/>
      <c r="BN1028"/>
      <c r="BO1028"/>
      <c r="BP1028"/>
      <c r="BQ1028"/>
      <c r="BR1028"/>
      <c r="BS1028"/>
      <c r="BT1028"/>
    </row>
    <row r="1029" spans="1:72" ht="15.75">
      <c r="A1029" s="202">
        <v>1025</v>
      </c>
      <c r="B1029" s="68" t="s">
        <v>6378</v>
      </c>
      <c r="C1029" s="149" t="s">
        <v>152</v>
      </c>
      <c r="D1029" s="149" t="s">
        <v>4351</v>
      </c>
      <c r="E1029" s="149" t="s">
        <v>4352</v>
      </c>
      <c r="F1029" s="158" t="str">
        <f t="shared" si="162"/>
        <v>Video</v>
      </c>
      <c r="G1029" s="187">
        <v>19</v>
      </c>
      <c r="H1029" s="150"/>
      <c r="I1029" s="184">
        <v>104.01</v>
      </c>
      <c r="J1029" s="150"/>
      <c r="K1029" s="151">
        <v>4.7399241719674841</v>
      </c>
      <c r="L1029" s="152">
        <v>106.09020000000001</v>
      </c>
      <c r="M1029" s="152">
        <v>113.75818012721962</v>
      </c>
      <c r="N1029" s="153" t="s">
        <v>153</v>
      </c>
      <c r="O1029" s="154">
        <v>24</v>
      </c>
      <c r="P1029" s="153">
        <v>28</v>
      </c>
      <c r="Q1029" s="153" t="s">
        <v>146</v>
      </c>
      <c r="R1029" s="155">
        <v>16.5</v>
      </c>
      <c r="S1029" s="155">
        <v>3.2</v>
      </c>
      <c r="T1029" s="155">
        <v>2.8</v>
      </c>
      <c r="U1029" s="154" t="s">
        <v>95</v>
      </c>
      <c r="V1029" s="153" t="s">
        <v>88</v>
      </c>
      <c r="W1029" s="153" t="s">
        <v>627</v>
      </c>
      <c r="X1029" s="151" t="s">
        <v>6378</v>
      </c>
      <c r="Y1029" s="151" t="s">
        <v>6378</v>
      </c>
      <c r="Z1029" s="156">
        <v>4.0149999999999998E-2</v>
      </c>
      <c r="AA1029" s="153" t="s">
        <v>698</v>
      </c>
      <c r="AB1029" s="153" t="s">
        <v>4880</v>
      </c>
      <c r="AC1029" s="153" t="s">
        <v>149</v>
      </c>
      <c r="AD1029" s="157" t="s">
        <v>743</v>
      </c>
      <c r="AE1029" s="110">
        <v>1</v>
      </c>
      <c r="AF1029" s="110">
        <v>190</v>
      </c>
      <c r="AG1029" s="112">
        <f t="shared" ref="AG1029:AG1092" si="167">IF(OR(B1029="NEW2021",B1029="NEW2022"),1,0)</f>
        <v>0</v>
      </c>
      <c r="AH1029" s="110">
        <f>SUM(AG$4:AG1029)</f>
        <v>37</v>
      </c>
      <c r="AI1029" s="112">
        <f t="shared" si="165"/>
        <v>0</v>
      </c>
      <c r="AJ1029" s="110">
        <f>COUNTIF(AI$4:AI1029,"&gt;0")</f>
        <v>175</v>
      </c>
      <c r="AK1029" s="110">
        <v>1</v>
      </c>
      <c r="AL1029" s="110">
        <v>243</v>
      </c>
      <c r="AM1029" s="172" t="str">
        <f>IF(OR(Table1[[#This Row],[Line total ordered for now]]&gt;0,Table1[[#This Row],[Line total ordered for season]]&gt;0),1,"")</f>
        <v/>
      </c>
      <c r="AN1029" s="173">
        <f>COUNTIF(AM$4:AM1029,"&gt;0")</f>
        <v>0</v>
      </c>
      <c r="AO1029" s="173">
        <f>Table1[[#This Row],[ORDER QUANTITY
to be collected BEFORE 31.3.22]]</f>
        <v>0</v>
      </c>
      <c r="AP1029" s="174">
        <f t="shared" si="166"/>
        <v>0</v>
      </c>
      <c r="AQ1029" s="174">
        <f>IFERROR(INDEX(Retail!H:H,MATCH($D1029,Retail!$D:$D,0)),0)</f>
        <v>0</v>
      </c>
      <c r="AR1029" s="174">
        <f>IFERROR(INDEX(Retail!J:J,MATCH($D1029,Retail!$D:$D,0)),0)</f>
        <v>0</v>
      </c>
      <c r="AS1029" s="174">
        <f>IFERROR(INDEX('NEW2022'!H:H,MATCH($D1029,'NEW2022'!D:D,0)),0)</f>
        <v>0</v>
      </c>
      <c r="AT1029" s="174">
        <f>IFERROR(INDEX('NEW2022'!J:J,MATCH($D1029,'NEW2022'!D:D,0)),0)</f>
        <v>0</v>
      </c>
      <c r="AU1029" s="174">
        <f>IFERROR(INDEX('Quiet Items'!H:H,MATCH($D1029,'Quiet Items'!D:D,0)),0)</f>
        <v>0</v>
      </c>
      <c r="AV1029" s="174">
        <f>IFERROR(INDEX('Quiet Items'!J:J,MATCH($D1029,'Quiet Items'!D:D,0)),0)</f>
        <v>0</v>
      </c>
      <c r="AW1029" s="174">
        <f>IFERROR(INDEX('1.4G'!H:H,MATCH($D1029,'1.4G'!D:D,0)),0)</f>
        <v>0</v>
      </c>
      <c r="AX1029" s="174">
        <f>IFERROR(INDEX('1.4G'!J:J,MATCH($D1029,'1.4G'!D:D,0)),0)</f>
        <v>0</v>
      </c>
      <c r="AY1029" s="174">
        <f t="shared" si="163"/>
        <v>0</v>
      </c>
      <c r="AZ1029" s="174">
        <f t="shared" si="164"/>
        <v>0</v>
      </c>
      <c r="BA1029" s="175">
        <f>IFERROR(Table1[[#This Row],[Line total ordered for now]]*Table1[[#This Row],[GUARANTEED PRICE
for STOCK orders collected before 31.3.22]],0)</f>
        <v>0</v>
      </c>
      <c r="BB1029" s="175">
        <f t="shared" ref="BB1029:BB1092" si="168">AZ1029*L1029</f>
        <v>0</v>
      </c>
      <c r="BC1029" s="176">
        <f>(AZ1029+Table1[[#This Row],[Line total ordered for now]])*Z1029</f>
        <v>0</v>
      </c>
      <c r="BD1029" s="200">
        <v>96.69445310813667</v>
      </c>
      <c r="BE1029" s="65"/>
      <c r="BF1029" s="65"/>
      <c r="BG1029" s="65"/>
      <c r="BH1029" s="65"/>
      <c r="BI1029" s="65"/>
      <c r="BJ1029" s="65"/>
      <c r="BK1029" s="65"/>
      <c r="BL1029" s="55"/>
      <c r="BM1029"/>
      <c r="BN1029"/>
      <c r="BO1029"/>
      <c r="BP1029"/>
      <c r="BQ1029"/>
      <c r="BR1029"/>
      <c r="BS1029"/>
      <c r="BT1029"/>
    </row>
    <row r="1030" spans="1:72" ht="15.75">
      <c r="A1030" s="202">
        <v>1026</v>
      </c>
      <c r="B1030" s="68" t="s">
        <v>6378</v>
      </c>
      <c r="C1030" s="149" t="s">
        <v>152</v>
      </c>
      <c r="D1030" s="149" t="s">
        <v>4307</v>
      </c>
      <c r="E1030" s="149" t="s">
        <v>4308</v>
      </c>
      <c r="F1030" s="158" t="str">
        <f t="shared" si="162"/>
        <v>Video</v>
      </c>
      <c r="G1030" s="187">
        <v>36</v>
      </c>
      <c r="H1030" s="150"/>
      <c r="I1030" s="184">
        <v>104.01</v>
      </c>
      <c r="J1030" s="150"/>
      <c r="K1030" s="151">
        <v>4.7400025942052348</v>
      </c>
      <c r="L1030" s="152">
        <v>106.09020000000001</v>
      </c>
      <c r="M1030" s="152">
        <v>113.76006226092564</v>
      </c>
      <c r="N1030" s="153" t="s">
        <v>153</v>
      </c>
      <c r="O1030" s="154">
        <v>24</v>
      </c>
      <c r="P1030" s="153">
        <v>28</v>
      </c>
      <c r="Q1030" s="153" t="s">
        <v>146</v>
      </c>
      <c r="R1030" s="155">
        <v>16.5</v>
      </c>
      <c r="S1030" s="155">
        <v>3.2</v>
      </c>
      <c r="T1030" s="155">
        <v>2.8</v>
      </c>
      <c r="U1030" s="154" t="s">
        <v>95</v>
      </c>
      <c r="V1030" s="153" t="s">
        <v>88</v>
      </c>
      <c r="W1030" s="153" t="s">
        <v>627</v>
      </c>
      <c r="X1030" s="151" t="s">
        <v>6378</v>
      </c>
      <c r="Y1030" s="151" t="s">
        <v>6378</v>
      </c>
      <c r="Z1030" s="156">
        <v>4.0149999999999998E-2</v>
      </c>
      <c r="AA1030" s="153" t="s">
        <v>698</v>
      </c>
      <c r="AB1030" s="153" t="s">
        <v>4879</v>
      </c>
      <c r="AC1030" s="153" t="s">
        <v>149</v>
      </c>
      <c r="AD1030" s="157" t="s">
        <v>740</v>
      </c>
      <c r="AE1030" s="110">
        <v>1</v>
      </c>
      <c r="AF1030" s="110">
        <v>191</v>
      </c>
      <c r="AG1030" s="112">
        <f t="shared" si="167"/>
        <v>0</v>
      </c>
      <c r="AH1030" s="110">
        <f>SUM(AG$4:AG1030)</f>
        <v>37</v>
      </c>
      <c r="AI1030" s="112">
        <f t="shared" si="165"/>
        <v>0</v>
      </c>
      <c r="AJ1030" s="110">
        <f>COUNTIF(AI$4:AI1030,"&gt;0")</f>
        <v>175</v>
      </c>
      <c r="AK1030" s="110">
        <v>1</v>
      </c>
      <c r="AL1030" s="110">
        <v>244</v>
      </c>
      <c r="AM1030" s="172" t="str">
        <f>IF(OR(Table1[[#This Row],[Line total ordered for now]]&gt;0,Table1[[#This Row],[Line total ordered for season]]&gt;0),1,"")</f>
        <v/>
      </c>
      <c r="AN1030" s="173">
        <f>COUNTIF(AM$4:AM1030,"&gt;0")</f>
        <v>0</v>
      </c>
      <c r="AO1030" s="173">
        <f>Table1[[#This Row],[ORDER QUANTITY
to be collected BEFORE 31.3.22]]</f>
        <v>0</v>
      </c>
      <c r="AP1030" s="174">
        <f t="shared" si="166"/>
        <v>0</v>
      </c>
      <c r="AQ1030" s="174">
        <f>IFERROR(INDEX(Retail!H:H,MATCH($D1030,Retail!$D:$D,0)),0)</f>
        <v>0</v>
      </c>
      <c r="AR1030" s="174">
        <f>IFERROR(INDEX(Retail!J:J,MATCH($D1030,Retail!$D:$D,0)),0)</f>
        <v>0</v>
      </c>
      <c r="AS1030" s="174">
        <f>IFERROR(INDEX('NEW2022'!H:H,MATCH($D1030,'NEW2022'!D:D,0)),0)</f>
        <v>0</v>
      </c>
      <c r="AT1030" s="174">
        <f>IFERROR(INDEX('NEW2022'!J:J,MATCH($D1030,'NEW2022'!D:D,0)),0)</f>
        <v>0</v>
      </c>
      <c r="AU1030" s="174">
        <f>IFERROR(INDEX('Quiet Items'!H:H,MATCH($D1030,'Quiet Items'!D:D,0)),0)</f>
        <v>0</v>
      </c>
      <c r="AV1030" s="174">
        <f>IFERROR(INDEX('Quiet Items'!J:J,MATCH($D1030,'Quiet Items'!D:D,0)),0)</f>
        <v>0</v>
      </c>
      <c r="AW1030" s="174">
        <f>IFERROR(INDEX('1.4G'!H:H,MATCH($D1030,'1.4G'!D:D,0)),0)</f>
        <v>0</v>
      </c>
      <c r="AX1030" s="174">
        <f>IFERROR(INDEX('1.4G'!J:J,MATCH($D1030,'1.4G'!D:D,0)),0)</f>
        <v>0</v>
      </c>
      <c r="AY1030" s="174">
        <f t="shared" si="163"/>
        <v>0</v>
      </c>
      <c r="AZ1030" s="174">
        <f t="shared" si="164"/>
        <v>0</v>
      </c>
      <c r="BA1030" s="175">
        <f>IFERROR(Table1[[#This Row],[Line total ordered for now]]*Table1[[#This Row],[GUARANTEED PRICE
for STOCK orders collected before 31.3.22]],0)</f>
        <v>0</v>
      </c>
      <c r="BB1030" s="175">
        <f t="shared" si="168"/>
        <v>0</v>
      </c>
      <c r="BC1030" s="176">
        <f>(AZ1030+Table1[[#This Row],[Line total ordered for now]])*Z1030</f>
        <v>0</v>
      </c>
      <c r="BD1030" s="200">
        <v>96.696052921786787</v>
      </c>
      <c r="BE1030" s="65"/>
      <c r="BF1030" s="65"/>
      <c r="BG1030" s="65"/>
      <c r="BH1030" s="65"/>
      <c r="BI1030" s="65"/>
      <c r="BJ1030" s="65"/>
      <c r="BK1030" s="65"/>
      <c r="BL1030" s="55"/>
      <c r="BM1030"/>
      <c r="BN1030"/>
      <c r="BO1030"/>
      <c r="BP1030"/>
      <c r="BQ1030"/>
      <c r="BR1030"/>
      <c r="BS1030"/>
      <c r="BT1030"/>
    </row>
    <row r="1031" spans="1:72" ht="15.75">
      <c r="A1031" s="202">
        <v>1027</v>
      </c>
      <c r="B1031" s="68" t="s">
        <v>6378</v>
      </c>
      <c r="C1031" s="149" t="s">
        <v>152</v>
      </c>
      <c r="D1031" s="149" t="s">
        <v>3857</v>
      </c>
      <c r="E1031" s="149" t="s">
        <v>3858</v>
      </c>
      <c r="F1031" s="158" t="str">
        <f t="shared" si="162"/>
        <v>Video</v>
      </c>
      <c r="G1031" s="187">
        <v>32</v>
      </c>
      <c r="H1031" s="150"/>
      <c r="I1031" s="184">
        <v>104.01</v>
      </c>
      <c r="J1031" s="150"/>
      <c r="K1031" s="151">
        <v>4.7675000000000001</v>
      </c>
      <c r="L1031" s="152">
        <v>104.12220000000001</v>
      </c>
      <c r="M1031" s="152">
        <v>114.42</v>
      </c>
      <c r="N1031" s="153" t="s">
        <v>153</v>
      </c>
      <c r="O1031" s="154">
        <v>24</v>
      </c>
      <c r="P1031" s="153">
        <v>28</v>
      </c>
      <c r="Q1031" s="153" t="s">
        <v>146</v>
      </c>
      <c r="R1031" s="155">
        <v>15.2</v>
      </c>
      <c r="S1031" s="155">
        <v>2.7</v>
      </c>
      <c r="T1031" s="155">
        <v>2.8</v>
      </c>
      <c r="U1031" s="154" t="s">
        <v>95</v>
      </c>
      <c r="V1031" s="153" t="s">
        <v>88</v>
      </c>
      <c r="W1031" s="153" t="s">
        <v>627</v>
      </c>
      <c r="X1031" s="151" t="s">
        <v>6378</v>
      </c>
      <c r="Y1031" s="151" t="s">
        <v>6378</v>
      </c>
      <c r="Z1031" s="156">
        <v>4.0149999999999998E-2</v>
      </c>
      <c r="AA1031" s="153" t="s">
        <v>698</v>
      </c>
      <c r="AB1031" s="153" t="s">
        <v>4894</v>
      </c>
      <c r="AC1031" s="153" t="s">
        <v>145</v>
      </c>
      <c r="AD1031" s="157" t="s">
        <v>703</v>
      </c>
      <c r="AE1031" s="110">
        <v>1</v>
      </c>
      <c r="AF1031" s="110">
        <v>192</v>
      </c>
      <c r="AG1031" s="112">
        <f t="shared" si="167"/>
        <v>0</v>
      </c>
      <c r="AH1031" s="110">
        <f>SUM(AG$4:AG1031)</f>
        <v>37</v>
      </c>
      <c r="AI1031" s="112">
        <f t="shared" si="165"/>
        <v>0</v>
      </c>
      <c r="AJ1031" s="110">
        <f>COUNTIF(AI$4:AI1031,"&gt;0")</f>
        <v>175</v>
      </c>
      <c r="AK1031" s="110">
        <v>1</v>
      </c>
      <c r="AL1031" s="110">
        <v>245</v>
      </c>
      <c r="AM1031" s="172" t="str">
        <f>IF(OR(Table1[[#This Row],[Line total ordered for now]]&gt;0,Table1[[#This Row],[Line total ordered for season]]&gt;0),1,"")</f>
        <v/>
      </c>
      <c r="AN1031" s="173">
        <f>COUNTIF(AM$4:AM1031,"&gt;0")</f>
        <v>0</v>
      </c>
      <c r="AO1031" s="173">
        <f>Table1[[#This Row],[ORDER QUANTITY
to be collected BEFORE 31.3.22]]</f>
        <v>0</v>
      </c>
      <c r="AP1031" s="174">
        <f t="shared" si="166"/>
        <v>0</v>
      </c>
      <c r="AQ1031" s="174">
        <f>IFERROR(INDEX(Retail!H:H,MATCH($D1031,Retail!$D:$D,0)),0)</f>
        <v>0</v>
      </c>
      <c r="AR1031" s="174">
        <f>IFERROR(INDEX(Retail!J:J,MATCH($D1031,Retail!$D:$D,0)),0)</f>
        <v>0</v>
      </c>
      <c r="AS1031" s="174">
        <f>IFERROR(INDEX('NEW2022'!H:H,MATCH($D1031,'NEW2022'!D:D,0)),0)</f>
        <v>0</v>
      </c>
      <c r="AT1031" s="174">
        <f>IFERROR(INDEX('NEW2022'!J:J,MATCH($D1031,'NEW2022'!D:D,0)),0)</f>
        <v>0</v>
      </c>
      <c r="AU1031" s="174">
        <f>IFERROR(INDEX('Quiet Items'!H:H,MATCH($D1031,'Quiet Items'!D:D,0)),0)</f>
        <v>0</v>
      </c>
      <c r="AV1031" s="174">
        <f>IFERROR(INDEX('Quiet Items'!J:J,MATCH($D1031,'Quiet Items'!D:D,0)),0)</f>
        <v>0</v>
      </c>
      <c r="AW1031" s="174">
        <f>IFERROR(INDEX('1.4G'!H:H,MATCH($D1031,'1.4G'!D:D,0)),0)</f>
        <v>0</v>
      </c>
      <c r="AX1031" s="174">
        <f>IFERROR(INDEX('1.4G'!J:J,MATCH($D1031,'1.4G'!D:D,0)),0)</f>
        <v>0</v>
      </c>
      <c r="AY1031" s="174">
        <f t="shared" si="163"/>
        <v>0</v>
      </c>
      <c r="AZ1031" s="174">
        <f t="shared" si="164"/>
        <v>0</v>
      </c>
      <c r="BA1031" s="175">
        <f>IFERROR(Table1[[#This Row],[Line total ordered for now]]*Table1[[#This Row],[GUARANTEED PRICE
for STOCK orders collected before 31.3.22]],0)</f>
        <v>0</v>
      </c>
      <c r="BB1031" s="175">
        <f t="shared" si="168"/>
        <v>0</v>
      </c>
      <c r="BC1031" s="176">
        <f>(AZ1031+Table1[[#This Row],[Line total ordered for now]])*Z1031</f>
        <v>0</v>
      </c>
      <c r="BD1031" s="200">
        <v>97.257000000000005</v>
      </c>
      <c r="BE1031" s="65"/>
      <c r="BF1031" s="65"/>
      <c r="BG1031" s="65"/>
      <c r="BH1031" s="65"/>
      <c r="BI1031" s="65"/>
      <c r="BJ1031" s="65"/>
      <c r="BK1031" s="65"/>
      <c r="BL1031" s="55"/>
      <c r="BM1031"/>
      <c r="BN1031"/>
      <c r="BO1031"/>
      <c r="BP1031"/>
      <c r="BQ1031"/>
      <c r="BR1031"/>
      <c r="BS1031"/>
      <c r="BT1031"/>
    </row>
    <row r="1032" spans="1:72" ht="15.75">
      <c r="A1032" s="202">
        <v>1028</v>
      </c>
      <c r="B1032" s="68" t="s">
        <v>582</v>
      </c>
      <c r="C1032" s="149" t="s">
        <v>152</v>
      </c>
      <c r="D1032" s="149" t="s">
        <v>507</v>
      </c>
      <c r="E1032" s="149" t="s">
        <v>4623</v>
      </c>
      <c r="F1032" s="158" t="str">
        <f t="shared" si="162"/>
        <v>Video</v>
      </c>
      <c r="G1032" s="187">
        <v>0</v>
      </c>
      <c r="H1032" s="150"/>
      <c r="I1032" s="184">
        <v>55.13</v>
      </c>
      <c r="J1032" s="150"/>
      <c r="K1032" s="151">
        <v>4.8519908040428295</v>
      </c>
      <c r="L1032" s="152">
        <v>55.312695166088254</v>
      </c>
      <c r="M1032" s="152">
        <v>58.223889648513953</v>
      </c>
      <c r="N1032" s="153" t="s">
        <v>153</v>
      </c>
      <c r="O1032" s="154">
        <v>12</v>
      </c>
      <c r="P1032" s="153">
        <v>32</v>
      </c>
      <c r="Q1032" s="153" t="s">
        <v>146</v>
      </c>
      <c r="R1032" s="155">
        <v>7</v>
      </c>
      <c r="S1032" s="155">
        <v>1.67</v>
      </c>
      <c r="T1032" s="155">
        <v>0</v>
      </c>
      <c r="U1032" s="154" t="s">
        <v>95</v>
      </c>
      <c r="V1032" s="153" t="s">
        <v>88</v>
      </c>
      <c r="W1032" s="153" t="s">
        <v>154</v>
      </c>
      <c r="X1032" s="151">
        <v>17.489999999999998</v>
      </c>
      <c r="Y1032" s="151">
        <v>12.99</v>
      </c>
      <c r="Z1032" s="156">
        <v>2.06E-2</v>
      </c>
      <c r="AA1032" s="153" t="s">
        <v>5976</v>
      </c>
      <c r="AB1032" s="153" t="s">
        <v>4642</v>
      </c>
      <c r="AC1032" s="153" t="s">
        <v>277</v>
      </c>
      <c r="AD1032" s="157" t="s">
        <v>4644</v>
      </c>
      <c r="AE1032" s="110">
        <v>1</v>
      </c>
      <c r="AF1032" s="110">
        <v>193</v>
      </c>
      <c r="AG1032" s="112">
        <f t="shared" si="167"/>
        <v>1</v>
      </c>
      <c r="AH1032" s="110">
        <f>SUM(AG$4:AG1032)</f>
        <v>38</v>
      </c>
      <c r="AI1032" s="112">
        <f t="shared" si="165"/>
        <v>1</v>
      </c>
      <c r="AJ1032" s="110">
        <f>COUNTIF(AI$4:AI1032,"&gt;0")</f>
        <v>176</v>
      </c>
      <c r="AK1032" s="110">
        <v>1</v>
      </c>
      <c r="AL1032" s="110">
        <v>246</v>
      </c>
      <c r="AM1032" s="172" t="str">
        <f>IF(OR(Table1[[#This Row],[Line total ordered for now]]&gt;0,Table1[[#This Row],[Line total ordered for season]]&gt;0),1,"")</f>
        <v/>
      </c>
      <c r="AN1032" s="173">
        <f>COUNTIF(AM$4:AM1032,"&gt;0")</f>
        <v>0</v>
      </c>
      <c r="AO1032" s="173">
        <f>Table1[[#This Row],[ORDER QUANTITY
to be collected BEFORE 31.3.22]]</f>
        <v>0</v>
      </c>
      <c r="AP1032" s="174">
        <f t="shared" si="166"/>
        <v>0</v>
      </c>
      <c r="AQ1032" s="174">
        <f>IFERROR(INDEX(Retail!H:H,MATCH($D1032,Retail!$D:$D,0)),0)</f>
        <v>0</v>
      </c>
      <c r="AR1032" s="174">
        <f>IFERROR(INDEX(Retail!J:J,MATCH($D1032,Retail!$D:$D,0)),0)</f>
        <v>0</v>
      </c>
      <c r="AS1032" s="174">
        <f>IFERROR(INDEX('NEW2022'!H:H,MATCH($D1032,'NEW2022'!D:D,0)),0)</f>
        <v>0</v>
      </c>
      <c r="AT1032" s="174">
        <f>IFERROR(INDEX('NEW2022'!J:J,MATCH($D1032,'NEW2022'!D:D,0)),0)</f>
        <v>0</v>
      </c>
      <c r="AU1032" s="174">
        <f>IFERROR(INDEX('Quiet Items'!H:H,MATCH($D1032,'Quiet Items'!D:D,0)),0)</f>
        <v>0</v>
      </c>
      <c r="AV1032" s="174">
        <f>IFERROR(INDEX('Quiet Items'!J:J,MATCH($D1032,'Quiet Items'!D:D,0)),0)</f>
        <v>0</v>
      </c>
      <c r="AW1032" s="174">
        <f>IFERROR(INDEX('1.4G'!H:H,MATCH($D1032,'1.4G'!D:D,0)),0)</f>
        <v>0</v>
      </c>
      <c r="AX1032" s="174">
        <f>IFERROR(INDEX('1.4G'!J:J,MATCH($D1032,'1.4G'!D:D,0)),0)</f>
        <v>0</v>
      </c>
      <c r="AY1032" s="174">
        <f t="shared" si="163"/>
        <v>0</v>
      </c>
      <c r="AZ1032" s="174">
        <f t="shared" si="164"/>
        <v>0</v>
      </c>
      <c r="BA1032" s="175">
        <f>IFERROR(Table1[[#This Row],[Line total ordered for now]]*Table1[[#This Row],[GUARANTEED PRICE
for STOCK orders collected before 31.3.22]],0)</f>
        <v>0</v>
      </c>
      <c r="BB1032" s="175">
        <f t="shared" si="168"/>
        <v>0</v>
      </c>
      <c r="BC1032" s="176">
        <f>(AZ1032+Table1[[#This Row],[Line total ordered for now]])*Z1032</f>
        <v>0</v>
      </c>
      <c r="BD1032" s="200">
        <v>52.401500683662562</v>
      </c>
      <c r="BE1032" s="65"/>
      <c r="BF1032" s="65"/>
      <c r="BG1032" s="65"/>
      <c r="BH1032" s="65"/>
      <c r="BI1032" s="65"/>
      <c r="BJ1032" s="65"/>
      <c r="BK1032" s="65"/>
      <c r="BL1032" s="55"/>
      <c r="BM1032"/>
      <c r="BN1032"/>
      <c r="BO1032"/>
      <c r="BP1032"/>
      <c r="BQ1032"/>
      <c r="BR1032"/>
      <c r="BS1032"/>
      <c r="BT1032"/>
    </row>
    <row r="1033" spans="1:72" ht="15.75">
      <c r="A1033" s="202">
        <v>1029</v>
      </c>
      <c r="B1033" s="68" t="s">
        <v>6378</v>
      </c>
      <c r="C1033" s="149" t="s">
        <v>152</v>
      </c>
      <c r="D1033" s="149" t="s">
        <v>4491</v>
      </c>
      <c r="E1033" s="149" t="s">
        <v>4492</v>
      </c>
      <c r="F1033" s="158" t="str">
        <f t="shared" si="162"/>
        <v>Video</v>
      </c>
      <c r="G1033" s="187">
        <v>19</v>
      </c>
      <c r="H1033" s="150"/>
      <c r="I1033" s="184">
        <v>88.04</v>
      </c>
      <c r="J1033" s="150"/>
      <c r="K1033" s="151">
        <v>9.6850000000000005</v>
      </c>
      <c r="L1033" s="152">
        <v>88.133500000000012</v>
      </c>
      <c r="M1033" s="152">
        <v>96.850000000000009</v>
      </c>
      <c r="N1033" s="153" t="s">
        <v>153</v>
      </c>
      <c r="O1033" s="154">
        <v>10</v>
      </c>
      <c r="P1033" s="153">
        <v>25</v>
      </c>
      <c r="Q1033" s="153" t="s">
        <v>146</v>
      </c>
      <c r="R1033" s="155">
        <v>17</v>
      </c>
      <c r="S1033" s="155">
        <v>3.1</v>
      </c>
      <c r="T1033" s="155">
        <v>2.8</v>
      </c>
      <c r="U1033" s="154" t="s">
        <v>95</v>
      </c>
      <c r="V1033" s="153" t="s">
        <v>88</v>
      </c>
      <c r="W1033" s="153" t="s">
        <v>627</v>
      </c>
      <c r="X1033" s="151" t="s">
        <v>6378</v>
      </c>
      <c r="Y1033" s="151" t="s">
        <v>6378</v>
      </c>
      <c r="Z1033" s="156">
        <v>3.4099999999999998E-2</v>
      </c>
      <c r="AA1033" s="153" t="s">
        <v>698</v>
      </c>
      <c r="AB1033" s="153" t="s">
        <v>4886</v>
      </c>
      <c r="AC1033" s="153" t="s">
        <v>2412</v>
      </c>
      <c r="AD1033" s="157" t="s">
        <v>4493</v>
      </c>
      <c r="AE1033" s="110">
        <v>1</v>
      </c>
      <c r="AF1033" s="110">
        <v>194</v>
      </c>
      <c r="AG1033" s="112">
        <f t="shared" si="167"/>
        <v>0</v>
      </c>
      <c r="AH1033" s="110">
        <f>SUM(AG$4:AG1033)</f>
        <v>38</v>
      </c>
      <c r="AI1033" s="112">
        <f t="shared" si="165"/>
        <v>0</v>
      </c>
      <c r="AJ1033" s="110">
        <f>COUNTIF(AI$4:AI1033,"&gt;0")</f>
        <v>176</v>
      </c>
      <c r="AK1033" s="110">
        <v>1</v>
      </c>
      <c r="AL1033" s="110">
        <v>247</v>
      </c>
      <c r="AM1033" s="172" t="str">
        <f>IF(OR(Table1[[#This Row],[Line total ordered for now]]&gt;0,Table1[[#This Row],[Line total ordered for season]]&gt;0),1,"")</f>
        <v/>
      </c>
      <c r="AN1033" s="173">
        <f>COUNTIF(AM$4:AM1033,"&gt;0")</f>
        <v>0</v>
      </c>
      <c r="AO1033" s="173">
        <f>Table1[[#This Row],[ORDER QUANTITY
to be collected BEFORE 31.3.22]]</f>
        <v>0</v>
      </c>
      <c r="AP1033" s="174">
        <f t="shared" si="166"/>
        <v>0</v>
      </c>
      <c r="AQ1033" s="174">
        <f>IFERROR(INDEX(Retail!H:H,MATCH($D1033,Retail!$D:$D,0)),0)</f>
        <v>0</v>
      </c>
      <c r="AR1033" s="174">
        <f>IFERROR(INDEX(Retail!J:J,MATCH($D1033,Retail!$D:$D,0)),0)</f>
        <v>0</v>
      </c>
      <c r="AS1033" s="174">
        <f>IFERROR(INDEX('NEW2022'!H:H,MATCH($D1033,'NEW2022'!D:D,0)),0)</f>
        <v>0</v>
      </c>
      <c r="AT1033" s="174">
        <f>IFERROR(INDEX('NEW2022'!J:J,MATCH($D1033,'NEW2022'!D:D,0)),0)</f>
        <v>0</v>
      </c>
      <c r="AU1033" s="174">
        <f>IFERROR(INDEX('Quiet Items'!H:H,MATCH($D1033,'Quiet Items'!D:D,0)),0)</f>
        <v>0</v>
      </c>
      <c r="AV1033" s="174">
        <f>IFERROR(INDEX('Quiet Items'!J:J,MATCH($D1033,'Quiet Items'!D:D,0)),0)</f>
        <v>0</v>
      </c>
      <c r="AW1033" s="174">
        <f>IFERROR(INDEX('1.4G'!H:H,MATCH($D1033,'1.4G'!D:D,0)),0)</f>
        <v>0</v>
      </c>
      <c r="AX1033" s="174">
        <f>IFERROR(INDEX('1.4G'!J:J,MATCH($D1033,'1.4G'!D:D,0)),0)</f>
        <v>0</v>
      </c>
      <c r="AY1033" s="174">
        <f t="shared" si="163"/>
        <v>0</v>
      </c>
      <c r="AZ1033" s="174">
        <f t="shared" si="164"/>
        <v>0</v>
      </c>
      <c r="BA1033" s="175">
        <f>IFERROR(Table1[[#This Row],[Line total ordered for now]]*Table1[[#This Row],[GUARANTEED PRICE
for STOCK orders collected before 31.3.22]],0)</f>
        <v>0</v>
      </c>
      <c r="BB1033" s="175">
        <f t="shared" si="168"/>
        <v>0</v>
      </c>
      <c r="BC1033" s="176">
        <f>(AZ1033+Table1[[#This Row],[Line total ordered for now]])*Z1033</f>
        <v>0</v>
      </c>
      <c r="BD1033" s="200">
        <v>82.322500000000005</v>
      </c>
      <c r="BE1033" s="65"/>
      <c r="BF1033" s="65"/>
      <c r="BG1033" s="65"/>
      <c r="BH1033" s="65"/>
      <c r="BI1033" s="65"/>
      <c r="BJ1033" s="65"/>
      <c r="BK1033" s="65"/>
      <c r="BL1033" s="55"/>
      <c r="BM1033"/>
      <c r="BN1033"/>
      <c r="BO1033"/>
      <c r="BP1033"/>
      <c r="BQ1033"/>
      <c r="BR1033"/>
      <c r="BS1033"/>
      <c r="BT1033"/>
    </row>
    <row r="1034" spans="1:72" ht="15.75">
      <c r="A1034" s="202">
        <v>1030</v>
      </c>
      <c r="B1034" s="68" t="s">
        <v>6378</v>
      </c>
      <c r="C1034" s="149" t="s">
        <v>152</v>
      </c>
      <c r="D1034" s="149" t="s">
        <v>73</v>
      </c>
      <c r="E1034" s="149" t="s">
        <v>480</v>
      </c>
      <c r="F1034" s="158" t="str">
        <f t="shared" si="162"/>
        <v>Video</v>
      </c>
      <c r="G1034" s="187">
        <v>0</v>
      </c>
      <c r="H1034" s="150"/>
      <c r="I1034" s="184">
        <v>90.08</v>
      </c>
      <c r="J1034" s="150"/>
      <c r="K1034" s="151">
        <v>10.107000000000001</v>
      </c>
      <c r="L1034" s="152">
        <v>96.016500000000008</v>
      </c>
      <c r="M1034" s="152">
        <v>101.07000000000001</v>
      </c>
      <c r="N1034" s="153" t="s">
        <v>153</v>
      </c>
      <c r="O1034" s="154">
        <v>10</v>
      </c>
      <c r="P1034" s="153">
        <v>25</v>
      </c>
      <c r="Q1034" s="153" t="s">
        <v>146</v>
      </c>
      <c r="R1034" s="155">
        <v>17</v>
      </c>
      <c r="S1034" s="155">
        <v>3.1</v>
      </c>
      <c r="T1034" s="155">
        <v>2.8</v>
      </c>
      <c r="U1034" s="154" t="s">
        <v>95</v>
      </c>
      <c r="V1034" s="153" t="s">
        <v>88</v>
      </c>
      <c r="W1034" s="153" t="s">
        <v>154</v>
      </c>
      <c r="X1034" s="151">
        <v>34.49</v>
      </c>
      <c r="Y1034" s="151">
        <v>25.99</v>
      </c>
      <c r="Z1034" s="156">
        <v>3.4056000000000003E-2</v>
      </c>
      <c r="AA1034" s="153" t="s">
        <v>226</v>
      </c>
      <c r="AB1034" s="153" t="s">
        <v>4885</v>
      </c>
      <c r="AC1034" s="153" t="s">
        <v>2412</v>
      </c>
      <c r="AD1034" s="157" t="s">
        <v>481</v>
      </c>
      <c r="AE1034" s="110">
        <v>1</v>
      </c>
      <c r="AF1034" s="110">
        <v>195</v>
      </c>
      <c r="AG1034" s="112">
        <f t="shared" si="167"/>
        <v>0</v>
      </c>
      <c r="AH1034" s="110">
        <f>SUM(AG$4:AG1034)</f>
        <v>38</v>
      </c>
      <c r="AI1034" s="112">
        <f t="shared" si="165"/>
        <v>1</v>
      </c>
      <c r="AJ1034" s="110">
        <f>COUNTIF(AI$4:AI1034,"&gt;0")</f>
        <v>177</v>
      </c>
      <c r="AK1034" s="110">
        <v>1</v>
      </c>
      <c r="AL1034" s="110">
        <v>248</v>
      </c>
      <c r="AM1034" s="172" t="str">
        <f>IF(OR(Table1[[#This Row],[Line total ordered for now]]&gt;0,Table1[[#This Row],[Line total ordered for season]]&gt;0),1,"")</f>
        <v/>
      </c>
      <c r="AN1034" s="173">
        <f>COUNTIF(AM$4:AM1034,"&gt;0")</f>
        <v>0</v>
      </c>
      <c r="AO1034" s="173">
        <f>Table1[[#This Row],[ORDER QUANTITY
to be collected BEFORE 31.3.22]]</f>
        <v>0</v>
      </c>
      <c r="AP1034" s="174">
        <f t="shared" si="166"/>
        <v>0</v>
      </c>
      <c r="AQ1034" s="174">
        <f>IFERROR(INDEX(Retail!H:H,MATCH($D1034,Retail!$D:$D,0)),0)</f>
        <v>0</v>
      </c>
      <c r="AR1034" s="174">
        <f>IFERROR(INDEX(Retail!J:J,MATCH($D1034,Retail!$D:$D,0)),0)</f>
        <v>0</v>
      </c>
      <c r="AS1034" s="174">
        <f>IFERROR(INDEX('NEW2022'!H:H,MATCH($D1034,'NEW2022'!D:D,0)),0)</f>
        <v>0</v>
      </c>
      <c r="AT1034" s="174">
        <f>IFERROR(INDEX('NEW2022'!J:J,MATCH($D1034,'NEW2022'!D:D,0)),0)</f>
        <v>0</v>
      </c>
      <c r="AU1034" s="174">
        <f>IFERROR(INDEX('Quiet Items'!H:H,MATCH($D1034,'Quiet Items'!D:D,0)),0)</f>
        <v>0</v>
      </c>
      <c r="AV1034" s="174">
        <f>IFERROR(INDEX('Quiet Items'!J:J,MATCH($D1034,'Quiet Items'!D:D,0)),0)</f>
        <v>0</v>
      </c>
      <c r="AW1034" s="174">
        <f>IFERROR(INDEX('1.4G'!H:H,MATCH($D1034,'1.4G'!D:D,0)),0)</f>
        <v>0</v>
      </c>
      <c r="AX1034" s="174">
        <f>IFERROR(INDEX('1.4G'!J:J,MATCH($D1034,'1.4G'!D:D,0)),0)</f>
        <v>0</v>
      </c>
      <c r="AY1034" s="174">
        <f t="shared" si="163"/>
        <v>0</v>
      </c>
      <c r="AZ1034" s="174">
        <f t="shared" si="164"/>
        <v>0</v>
      </c>
      <c r="BA1034" s="175">
        <f>IFERROR(Table1[[#This Row],[Line total ordered for now]]*Table1[[#This Row],[GUARANTEED PRICE
for STOCK orders collected before 31.3.22]],0)</f>
        <v>0</v>
      </c>
      <c r="BB1034" s="175">
        <f t="shared" si="168"/>
        <v>0</v>
      </c>
      <c r="BC1034" s="176">
        <f>(AZ1034+Table1[[#This Row],[Line total ordered for now]])*Z1034</f>
        <v>0</v>
      </c>
      <c r="BD1034" s="200">
        <v>90.963000000000008</v>
      </c>
      <c r="BE1034" s="65"/>
      <c r="BF1034" s="65"/>
      <c r="BG1034" s="65"/>
      <c r="BH1034" s="65"/>
      <c r="BI1034" s="65"/>
      <c r="BJ1034" s="65"/>
      <c r="BK1034" s="65"/>
      <c r="BL1034" s="55"/>
      <c r="BM1034"/>
      <c r="BN1034"/>
      <c r="BO1034"/>
      <c r="BP1034"/>
      <c r="BQ1034"/>
      <c r="BR1034"/>
      <c r="BS1034"/>
      <c r="BT1034"/>
    </row>
    <row r="1035" spans="1:72" ht="15.75">
      <c r="A1035" s="202">
        <v>1031</v>
      </c>
      <c r="B1035" s="68" t="s">
        <v>6378</v>
      </c>
      <c r="C1035" s="149" t="s">
        <v>152</v>
      </c>
      <c r="D1035" s="149" t="s">
        <v>75</v>
      </c>
      <c r="E1035" s="149" t="s">
        <v>316</v>
      </c>
      <c r="F1035" s="158" t="str">
        <f t="shared" si="162"/>
        <v>Video</v>
      </c>
      <c r="G1035" s="187">
        <v>10</v>
      </c>
      <c r="H1035" s="150"/>
      <c r="I1035" s="184">
        <v>90.09</v>
      </c>
      <c r="J1035" s="150"/>
      <c r="K1035" s="151">
        <v>10.109</v>
      </c>
      <c r="L1035" s="152">
        <v>96.035499999999999</v>
      </c>
      <c r="M1035" s="152">
        <v>101.09</v>
      </c>
      <c r="N1035" s="153" t="s">
        <v>153</v>
      </c>
      <c r="O1035" s="154">
        <v>10</v>
      </c>
      <c r="P1035" s="153">
        <v>25</v>
      </c>
      <c r="Q1035" s="153" t="s">
        <v>146</v>
      </c>
      <c r="R1035" s="155">
        <v>17</v>
      </c>
      <c r="S1035" s="155">
        <v>3.1</v>
      </c>
      <c r="T1035" s="155">
        <v>2.8</v>
      </c>
      <c r="U1035" s="154" t="s">
        <v>95</v>
      </c>
      <c r="V1035" s="153" t="s">
        <v>88</v>
      </c>
      <c r="W1035" s="153" t="s">
        <v>154</v>
      </c>
      <c r="X1035" s="151">
        <v>34.49</v>
      </c>
      <c r="Y1035" s="151">
        <v>25.99</v>
      </c>
      <c r="Z1035" s="156">
        <v>3.4099999999999998E-2</v>
      </c>
      <c r="AA1035" s="153" t="s">
        <v>226</v>
      </c>
      <c r="AB1035" s="153" t="s">
        <v>4890</v>
      </c>
      <c r="AC1035" s="153" t="s">
        <v>2412</v>
      </c>
      <c r="AD1035" s="157" t="s">
        <v>281</v>
      </c>
      <c r="AE1035" s="110">
        <v>1</v>
      </c>
      <c r="AF1035" s="110">
        <v>196</v>
      </c>
      <c r="AG1035" s="112">
        <f t="shared" si="167"/>
        <v>0</v>
      </c>
      <c r="AH1035" s="110">
        <f>SUM(AG$4:AG1035)</f>
        <v>38</v>
      </c>
      <c r="AI1035" s="112">
        <f t="shared" si="165"/>
        <v>1</v>
      </c>
      <c r="AJ1035" s="110">
        <f>COUNTIF(AI$4:AI1035,"&gt;0")</f>
        <v>178</v>
      </c>
      <c r="AK1035" s="110">
        <v>1</v>
      </c>
      <c r="AL1035" s="110">
        <v>249</v>
      </c>
      <c r="AM1035" s="172" t="str">
        <f>IF(OR(Table1[[#This Row],[Line total ordered for now]]&gt;0,Table1[[#This Row],[Line total ordered for season]]&gt;0),1,"")</f>
        <v/>
      </c>
      <c r="AN1035" s="173">
        <f>COUNTIF(AM$4:AM1035,"&gt;0")</f>
        <v>0</v>
      </c>
      <c r="AO1035" s="173">
        <f>Table1[[#This Row],[ORDER QUANTITY
to be collected BEFORE 31.3.22]]</f>
        <v>0</v>
      </c>
      <c r="AP1035" s="174">
        <f t="shared" si="166"/>
        <v>0</v>
      </c>
      <c r="AQ1035" s="174">
        <f>IFERROR(INDEX(Retail!H:H,MATCH($D1035,Retail!$D:$D,0)),0)</f>
        <v>0</v>
      </c>
      <c r="AR1035" s="174">
        <f>IFERROR(INDEX(Retail!J:J,MATCH($D1035,Retail!$D:$D,0)),0)</f>
        <v>0</v>
      </c>
      <c r="AS1035" s="174">
        <f>IFERROR(INDEX('NEW2022'!H:H,MATCH($D1035,'NEW2022'!D:D,0)),0)</f>
        <v>0</v>
      </c>
      <c r="AT1035" s="174">
        <f>IFERROR(INDEX('NEW2022'!J:J,MATCH($D1035,'NEW2022'!D:D,0)),0)</f>
        <v>0</v>
      </c>
      <c r="AU1035" s="174">
        <f>IFERROR(INDEX('Quiet Items'!H:H,MATCH($D1035,'Quiet Items'!D:D,0)),0)</f>
        <v>0</v>
      </c>
      <c r="AV1035" s="174">
        <f>IFERROR(INDEX('Quiet Items'!J:J,MATCH($D1035,'Quiet Items'!D:D,0)),0)</f>
        <v>0</v>
      </c>
      <c r="AW1035" s="174">
        <f>IFERROR(INDEX('1.4G'!H:H,MATCH($D1035,'1.4G'!D:D,0)),0)</f>
        <v>0</v>
      </c>
      <c r="AX1035" s="174">
        <f>IFERROR(INDEX('1.4G'!J:J,MATCH($D1035,'1.4G'!D:D,0)),0)</f>
        <v>0</v>
      </c>
      <c r="AY1035" s="174">
        <f t="shared" si="163"/>
        <v>0</v>
      </c>
      <c r="AZ1035" s="174">
        <f t="shared" si="164"/>
        <v>0</v>
      </c>
      <c r="BA1035" s="175">
        <f>IFERROR(Table1[[#This Row],[Line total ordered for now]]*Table1[[#This Row],[GUARANTEED PRICE
for STOCK orders collected before 31.3.22]],0)</f>
        <v>0</v>
      </c>
      <c r="BB1035" s="175">
        <f t="shared" si="168"/>
        <v>0</v>
      </c>
      <c r="BC1035" s="176">
        <f>(AZ1035+Table1[[#This Row],[Line total ordered for now]])*Z1035</f>
        <v>0</v>
      </c>
      <c r="BD1035" s="200">
        <v>90.981000000000009</v>
      </c>
      <c r="BE1035" s="65"/>
      <c r="BF1035" s="65"/>
      <c r="BG1035" s="65"/>
      <c r="BH1035" s="65"/>
      <c r="BI1035" s="65"/>
      <c r="BJ1035" s="65"/>
      <c r="BK1035" s="65"/>
      <c r="BL1035" s="55"/>
      <c r="BM1035"/>
      <c r="BN1035"/>
      <c r="BO1035"/>
      <c r="BP1035"/>
      <c r="BQ1035"/>
      <c r="BR1035"/>
      <c r="BS1035"/>
      <c r="BT1035"/>
    </row>
    <row r="1036" spans="1:72" ht="15.75">
      <c r="A1036" s="202">
        <v>1032</v>
      </c>
      <c r="B1036" s="68" t="s">
        <v>6378</v>
      </c>
      <c r="C1036" s="149" t="s">
        <v>152</v>
      </c>
      <c r="D1036" s="149" t="s">
        <v>74</v>
      </c>
      <c r="E1036" s="149" t="s">
        <v>315</v>
      </c>
      <c r="F1036" s="158" t="str">
        <f t="shared" si="162"/>
        <v>Video</v>
      </c>
      <c r="G1036" s="187">
        <v>1</v>
      </c>
      <c r="H1036" s="150"/>
      <c r="I1036" s="184">
        <v>91.41</v>
      </c>
      <c r="J1036" s="150"/>
      <c r="K1036" s="151">
        <v>10.257000000000001</v>
      </c>
      <c r="L1036" s="152">
        <v>97.441500000000005</v>
      </c>
      <c r="M1036" s="152">
        <v>102.57000000000001</v>
      </c>
      <c r="N1036" s="153" t="s">
        <v>153</v>
      </c>
      <c r="O1036" s="154">
        <v>10</v>
      </c>
      <c r="P1036" s="153">
        <v>25</v>
      </c>
      <c r="Q1036" s="153" t="s">
        <v>146</v>
      </c>
      <c r="R1036" s="155">
        <v>17</v>
      </c>
      <c r="S1036" s="155">
        <v>3.1</v>
      </c>
      <c r="T1036" s="155">
        <v>2.8</v>
      </c>
      <c r="U1036" s="154" t="s">
        <v>95</v>
      </c>
      <c r="V1036" s="153" t="s">
        <v>88</v>
      </c>
      <c r="W1036" s="153" t="s">
        <v>154</v>
      </c>
      <c r="X1036" s="151">
        <v>34.99</v>
      </c>
      <c r="Y1036" s="151">
        <v>25.99</v>
      </c>
      <c r="Z1036" s="156">
        <v>3.4056000000000003E-2</v>
      </c>
      <c r="AA1036" s="153" t="s">
        <v>226</v>
      </c>
      <c r="AB1036" s="153" t="s">
        <v>4887</v>
      </c>
      <c r="AC1036" s="153" t="s">
        <v>2412</v>
      </c>
      <c r="AD1036" s="157" t="s">
        <v>408</v>
      </c>
      <c r="AE1036" s="110">
        <v>1</v>
      </c>
      <c r="AF1036" s="110">
        <v>197</v>
      </c>
      <c r="AG1036" s="112">
        <f t="shared" si="167"/>
        <v>0</v>
      </c>
      <c r="AH1036" s="110">
        <f>SUM(AG$4:AG1036)</f>
        <v>38</v>
      </c>
      <c r="AI1036" s="112">
        <f t="shared" si="165"/>
        <v>1</v>
      </c>
      <c r="AJ1036" s="110">
        <f>COUNTIF(AI$4:AI1036,"&gt;0")</f>
        <v>179</v>
      </c>
      <c r="AK1036" s="110">
        <v>1</v>
      </c>
      <c r="AL1036" s="110">
        <v>250</v>
      </c>
      <c r="AM1036" s="172" t="str">
        <f>IF(OR(Table1[[#This Row],[Line total ordered for now]]&gt;0,Table1[[#This Row],[Line total ordered for season]]&gt;0),1,"")</f>
        <v/>
      </c>
      <c r="AN1036" s="173">
        <f>COUNTIF(AM$4:AM1036,"&gt;0")</f>
        <v>0</v>
      </c>
      <c r="AO1036" s="173">
        <f>Table1[[#This Row],[ORDER QUANTITY
to be collected BEFORE 31.3.22]]</f>
        <v>0</v>
      </c>
      <c r="AP1036" s="174">
        <f t="shared" si="166"/>
        <v>0</v>
      </c>
      <c r="AQ1036" s="174">
        <f>IFERROR(INDEX(Retail!H:H,MATCH($D1036,Retail!$D:$D,0)),0)</f>
        <v>0</v>
      </c>
      <c r="AR1036" s="174">
        <f>IFERROR(INDEX(Retail!J:J,MATCH($D1036,Retail!$D:$D,0)),0)</f>
        <v>0</v>
      </c>
      <c r="AS1036" s="174">
        <f>IFERROR(INDEX('NEW2022'!H:H,MATCH($D1036,'NEW2022'!D:D,0)),0)</f>
        <v>0</v>
      </c>
      <c r="AT1036" s="174">
        <f>IFERROR(INDEX('NEW2022'!J:J,MATCH($D1036,'NEW2022'!D:D,0)),0)</f>
        <v>0</v>
      </c>
      <c r="AU1036" s="174">
        <f>IFERROR(INDEX('Quiet Items'!H:H,MATCH($D1036,'Quiet Items'!D:D,0)),0)</f>
        <v>0</v>
      </c>
      <c r="AV1036" s="174">
        <f>IFERROR(INDEX('Quiet Items'!J:J,MATCH($D1036,'Quiet Items'!D:D,0)),0)</f>
        <v>0</v>
      </c>
      <c r="AW1036" s="174">
        <f>IFERROR(INDEX('1.4G'!H:H,MATCH($D1036,'1.4G'!D:D,0)),0)</f>
        <v>0</v>
      </c>
      <c r="AX1036" s="174">
        <f>IFERROR(INDEX('1.4G'!J:J,MATCH($D1036,'1.4G'!D:D,0)),0)</f>
        <v>0</v>
      </c>
      <c r="AY1036" s="174">
        <f t="shared" si="163"/>
        <v>0</v>
      </c>
      <c r="AZ1036" s="174">
        <f t="shared" si="164"/>
        <v>0</v>
      </c>
      <c r="BA1036" s="175">
        <f>IFERROR(Table1[[#This Row],[Line total ordered for now]]*Table1[[#This Row],[GUARANTEED PRICE
for STOCK orders collected before 31.3.22]],0)</f>
        <v>0</v>
      </c>
      <c r="BB1036" s="175">
        <f t="shared" si="168"/>
        <v>0</v>
      </c>
      <c r="BC1036" s="176">
        <f>(AZ1036+Table1[[#This Row],[Line total ordered for now]])*Z1036</f>
        <v>0</v>
      </c>
      <c r="BD1036" s="200">
        <v>92.313000000000002</v>
      </c>
      <c r="BE1036" s="65"/>
      <c r="BF1036" s="65"/>
      <c r="BG1036" s="65"/>
      <c r="BH1036" s="65"/>
      <c r="BI1036" s="65"/>
      <c r="BJ1036" s="65"/>
      <c r="BK1036" s="65"/>
      <c r="BL1036" s="55"/>
      <c r="BM1036"/>
      <c r="BN1036"/>
      <c r="BO1036"/>
      <c r="BP1036"/>
      <c r="BQ1036"/>
      <c r="BR1036"/>
      <c r="BS1036"/>
      <c r="BT1036"/>
    </row>
    <row r="1037" spans="1:72" ht="15.75">
      <c r="A1037" s="202">
        <v>1033</v>
      </c>
      <c r="B1037" s="68" t="s">
        <v>6378</v>
      </c>
      <c r="C1037" s="149" t="s">
        <v>152</v>
      </c>
      <c r="D1037" s="149" t="s">
        <v>4380</v>
      </c>
      <c r="E1037" s="149" t="s">
        <v>4381</v>
      </c>
      <c r="F1037" s="158" t="str">
        <f t="shared" si="162"/>
        <v>Video</v>
      </c>
      <c r="G1037" s="187">
        <v>0</v>
      </c>
      <c r="H1037" s="150"/>
      <c r="I1037" s="184">
        <v>144.06</v>
      </c>
      <c r="J1037" s="150"/>
      <c r="K1037" s="151">
        <v>15.802737421706174</v>
      </c>
      <c r="L1037" s="152">
        <v>146.94120000000001</v>
      </c>
      <c r="M1037" s="152">
        <v>158.02737421706175</v>
      </c>
      <c r="N1037" s="153" t="s">
        <v>153</v>
      </c>
      <c r="O1037" s="154">
        <v>10</v>
      </c>
      <c r="P1037" s="153">
        <v>25</v>
      </c>
      <c r="Q1037" s="153" t="s">
        <v>147</v>
      </c>
      <c r="R1037" s="155">
        <v>27.5</v>
      </c>
      <c r="S1037" s="155">
        <v>4.8</v>
      </c>
      <c r="T1037" s="155">
        <v>2.8</v>
      </c>
      <c r="U1037" s="154" t="s">
        <v>95</v>
      </c>
      <c r="V1037" s="153" t="s">
        <v>88</v>
      </c>
      <c r="W1037" s="153" t="s">
        <v>627</v>
      </c>
      <c r="X1037" s="151" t="s">
        <v>6378</v>
      </c>
      <c r="Y1037" s="151" t="s">
        <v>6378</v>
      </c>
      <c r="Z1037" s="156">
        <v>5.4100000000000002E-2</v>
      </c>
      <c r="AA1037" s="153" t="s">
        <v>4382</v>
      </c>
      <c r="AB1037" s="153" t="s">
        <v>4882</v>
      </c>
      <c r="AC1037" s="153" t="s">
        <v>149</v>
      </c>
      <c r="AD1037" s="157" t="s">
        <v>4383</v>
      </c>
      <c r="AE1037" s="110">
        <v>0</v>
      </c>
      <c r="AF1037" s="110">
        <v>197</v>
      </c>
      <c r="AG1037" s="112">
        <f t="shared" si="167"/>
        <v>0</v>
      </c>
      <c r="AH1037" s="110">
        <f>SUM(AG$4:AG1037)</f>
        <v>38</v>
      </c>
      <c r="AI1037" s="112">
        <f t="shared" si="165"/>
        <v>0</v>
      </c>
      <c r="AJ1037" s="110">
        <f>COUNTIF(AI$4:AI1037,"&gt;0")</f>
        <v>179</v>
      </c>
      <c r="AK1037" s="110">
        <v>1</v>
      </c>
      <c r="AL1037" s="110">
        <v>251</v>
      </c>
      <c r="AM1037" s="172" t="str">
        <f>IF(OR(Table1[[#This Row],[Line total ordered for now]]&gt;0,Table1[[#This Row],[Line total ordered for season]]&gt;0),1,"")</f>
        <v/>
      </c>
      <c r="AN1037" s="173">
        <f>COUNTIF(AM$4:AM1037,"&gt;0")</f>
        <v>0</v>
      </c>
      <c r="AO1037" s="173">
        <f>Table1[[#This Row],[ORDER QUANTITY
to be collected BEFORE 31.3.22]]</f>
        <v>0</v>
      </c>
      <c r="AP1037" s="174">
        <f t="shared" si="166"/>
        <v>0</v>
      </c>
      <c r="AQ1037" s="174">
        <f>IFERROR(INDEX(Retail!H:H,MATCH($D1037,Retail!$D:$D,0)),0)</f>
        <v>0</v>
      </c>
      <c r="AR1037" s="174">
        <f>IFERROR(INDEX(Retail!J:J,MATCH($D1037,Retail!$D:$D,0)),0)</f>
        <v>0</v>
      </c>
      <c r="AS1037" s="174">
        <f>IFERROR(INDEX('NEW2022'!H:H,MATCH($D1037,'NEW2022'!D:D,0)),0)</f>
        <v>0</v>
      </c>
      <c r="AT1037" s="174">
        <f>IFERROR(INDEX('NEW2022'!J:J,MATCH($D1037,'NEW2022'!D:D,0)),0)</f>
        <v>0</v>
      </c>
      <c r="AU1037" s="174">
        <f>IFERROR(INDEX('Quiet Items'!H:H,MATCH($D1037,'Quiet Items'!D:D,0)),0)</f>
        <v>0</v>
      </c>
      <c r="AV1037" s="174">
        <f>IFERROR(INDEX('Quiet Items'!J:J,MATCH($D1037,'Quiet Items'!D:D,0)),0)</f>
        <v>0</v>
      </c>
      <c r="AW1037" s="174">
        <f>IFERROR(INDEX('1.4G'!H:H,MATCH($D1037,'1.4G'!D:D,0)),0)</f>
        <v>0</v>
      </c>
      <c r="AX1037" s="174">
        <f>IFERROR(INDEX('1.4G'!J:J,MATCH($D1037,'1.4G'!D:D,0)),0)</f>
        <v>0</v>
      </c>
      <c r="AY1037" s="174">
        <f t="shared" si="163"/>
        <v>0</v>
      </c>
      <c r="AZ1037" s="174">
        <f t="shared" si="164"/>
        <v>0</v>
      </c>
      <c r="BA1037" s="175">
        <f>IFERROR(Table1[[#This Row],[Line total ordered for now]]*Table1[[#This Row],[GUARANTEED PRICE
for STOCK orders collected before 31.3.22]],0)</f>
        <v>0</v>
      </c>
      <c r="BB1037" s="175">
        <f t="shared" si="168"/>
        <v>0</v>
      </c>
      <c r="BC1037" s="176">
        <f>(AZ1037+Table1[[#This Row],[Line total ordered for now]])*Z1037</f>
        <v>0</v>
      </c>
      <c r="BD1037" s="200">
        <v>134.32326808450247</v>
      </c>
      <c r="BE1037" s="65"/>
      <c r="BF1037" s="65"/>
      <c r="BG1037" s="65"/>
      <c r="BH1037" s="65"/>
      <c r="BI1037" s="65"/>
      <c r="BJ1037" s="65"/>
      <c r="BK1037" s="65"/>
      <c r="BL1037" s="55"/>
      <c r="BM1037"/>
      <c r="BN1037"/>
      <c r="BO1037"/>
      <c r="BP1037"/>
      <c r="BQ1037"/>
      <c r="BR1037"/>
      <c r="BS1037"/>
      <c r="BT1037"/>
    </row>
    <row r="1038" spans="1:72" ht="15.75">
      <c r="A1038" s="202">
        <v>1034</v>
      </c>
      <c r="B1038" s="68" t="s">
        <v>6378</v>
      </c>
      <c r="C1038" s="149" t="s">
        <v>152</v>
      </c>
      <c r="D1038" s="149" t="s">
        <v>3747</v>
      </c>
      <c r="E1038" s="149" t="s">
        <v>3748</v>
      </c>
      <c r="F1038" s="158" t="str">
        <f t="shared" si="162"/>
        <v>Video</v>
      </c>
      <c r="G1038" s="187">
        <v>8</v>
      </c>
      <c r="H1038" s="150"/>
      <c r="I1038" s="184">
        <v>148.19999999999999</v>
      </c>
      <c r="J1038" s="150"/>
      <c r="K1038" s="151">
        <v>16.302</v>
      </c>
      <c r="L1038" s="152">
        <v>148.34820000000002</v>
      </c>
      <c r="M1038" s="152">
        <v>163.02000000000001</v>
      </c>
      <c r="N1038" s="153" t="s">
        <v>153</v>
      </c>
      <c r="O1038" s="154">
        <v>10</v>
      </c>
      <c r="P1038" s="153">
        <v>30</v>
      </c>
      <c r="Q1038" s="153" t="s">
        <v>146</v>
      </c>
      <c r="R1038" s="155">
        <v>25</v>
      </c>
      <c r="S1038" s="155">
        <v>5.25</v>
      </c>
      <c r="T1038" s="155">
        <v>2.8</v>
      </c>
      <c r="U1038" s="154" t="s">
        <v>95</v>
      </c>
      <c r="V1038" s="153" t="s">
        <v>88</v>
      </c>
      <c r="W1038" s="153" t="s">
        <v>627</v>
      </c>
      <c r="X1038" s="151" t="s">
        <v>6378</v>
      </c>
      <c r="Y1038" s="151" t="s">
        <v>6378</v>
      </c>
      <c r="Z1038" s="156">
        <v>5.7799999999999997E-2</v>
      </c>
      <c r="AA1038" s="153" t="s">
        <v>698</v>
      </c>
      <c r="AB1038" s="153" t="s">
        <v>4883</v>
      </c>
      <c r="AC1038" s="153" t="s">
        <v>145</v>
      </c>
      <c r="AD1038" s="157" t="s">
        <v>3749</v>
      </c>
      <c r="AE1038" s="110">
        <v>1</v>
      </c>
      <c r="AF1038" s="110">
        <v>198</v>
      </c>
      <c r="AG1038" s="112">
        <f t="shared" si="167"/>
        <v>0</v>
      </c>
      <c r="AH1038" s="110">
        <f>SUM(AG$4:AG1038)</f>
        <v>38</v>
      </c>
      <c r="AI1038" s="112">
        <f t="shared" si="165"/>
        <v>0</v>
      </c>
      <c r="AJ1038" s="110">
        <f>COUNTIF(AI$4:AI1038,"&gt;0")</f>
        <v>179</v>
      </c>
      <c r="AK1038" s="110">
        <v>1</v>
      </c>
      <c r="AL1038" s="110">
        <v>252</v>
      </c>
      <c r="AM1038" s="172" t="str">
        <f>IF(OR(Table1[[#This Row],[Line total ordered for now]]&gt;0,Table1[[#This Row],[Line total ordered for season]]&gt;0),1,"")</f>
        <v/>
      </c>
      <c r="AN1038" s="173">
        <f>COUNTIF(AM$4:AM1038,"&gt;0")</f>
        <v>0</v>
      </c>
      <c r="AO1038" s="173">
        <f>Table1[[#This Row],[ORDER QUANTITY
to be collected BEFORE 31.3.22]]</f>
        <v>0</v>
      </c>
      <c r="AP1038" s="174">
        <f t="shared" si="166"/>
        <v>0</v>
      </c>
      <c r="AQ1038" s="174">
        <f>IFERROR(INDEX(Retail!H:H,MATCH($D1038,Retail!$D:$D,0)),0)</f>
        <v>0</v>
      </c>
      <c r="AR1038" s="174">
        <f>IFERROR(INDEX(Retail!J:J,MATCH($D1038,Retail!$D:$D,0)),0)</f>
        <v>0</v>
      </c>
      <c r="AS1038" s="174">
        <f>IFERROR(INDEX('NEW2022'!H:H,MATCH($D1038,'NEW2022'!D:D,0)),0)</f>
        <v>0</v>
      </c>
      <c r="AT1038" s="174">
        <f>IFERROR(INDEX('NEW2022'!J:J,MATCH($D1038,'NEW2022'!D:D,0)),0)</f>
        <v>0</v>
      </c>
      <c r="AU1038" s="174">
        <f>IFERROR(INDEX('Quiet Items'!H:H,MATCH($D1038,'Quiet Items'!D:D,0)),0)</f>
        <v>0</v>
      </c>
      <c r="AV1038" s="174">
        <f>IFERROR(INDEX('Quiet Items'!J:J,MATCH($D1038,'Quiet Items'!D:D,0)),0)</f>
        <v>0</v>
      </c>
      <c r="AW1038" s="174">
        <f>IFERROR(INDEX('1.4G'!H:H,MATCH($D1038,'1.4G'!D:D,0)),0)</f>
        <v>0</v>
      </c>
      <c r="AX1038" s="174">
        <f>IFERROR(INDEX('1.4G'!J:J,MATCH($D1038,'1.4G'!D:D,0)),0)</f>
        <v>0</v>
      </c>
      <c r="AY1038" s="174">
        <f t="shared" si="163"/>
        <v>0</v>
      </c>
      <c r="AZ1038" s="174">
        <f t="shared" si="164"/>
        <v>0</v>
      </c>
      <c r="BA1038" s="175">
        <f>IFERROR(Table1[[#This Row],[Line total ordered for now]]*Table1[[#This Row],[GUARANTEED PRICE
for STOCK orders collected before 31.3.22]],0)</f>
        <v>0</v>
      </c>
      <c r="BB1038" s="175">
        <f t="shared" si="168"/>
        <v>0</v>
      </c>
      <c r="BC1038" s="176">
        <f>(AZ1038+Table1[[#This Row],[Line total ordered for now]])*Z1038</f>
        <v>0</v>
      </c>
      <c r="BD1038" s="200">
        <v>138.56700000000001</v>
      </c>
      <c r="BE1038" s="65"/>
      <c r="BF1038" s="65"/>
      <c r="BG1038" s="65"/>
      <c r="BH1038" s="65"/>
      <c r="BI1038" s="65"/>
      <c r="BJ1038" s="65"/>
      <c r="BK1038" s="65"/>
      <c r="BL1038" s="55"/>
      <c r="BM1038"/>
      <c r="BN1038"/>
      <c r="BO1038"/>
      <c r="BP1038"/>
      <c r="BQ1038"/>
      <c r="BR1038"/>
      <c r="BS1038"/>
      <c r="BT1038"/>
    </row>
    <row r="1039" spans="1:72" ht="15.75">
      <c r="A1039" s="202">
        <v>1035</v>
      </c>
      <c r="B1039" s="68" t="s">
        <v>6378</v>
      </c>
      <c r="C1039" s="149" t="s">
        <v>152</v>
      </c>
      <c r="D1039" s="149" t="s">
        <v>849</v>
      </c>
      <c r="E1039" s="149" t="s">
        <v>850</v>
      </c>
      <c r="F1039" s="158" t="str">
        <f t="shared" si="162"/>
        <v>Video</v>
      </c>
      <c r="G1039" s="187">
        <v>25</v>
      </c>
      <c r="H1039" s="150"/>
      <c r="I1039" s="184">
        <v>153.76</v>
      </c>
      <c r="J1039" s="150"/>
      <c r="K1039" s="151">
        <v>16.913999999999998</v>
      </c>
      <c r="L1039" s="152">
        <v>153.91739999999999</v>
      </c>
      <c r="M1039" s="152">
        <v>169.14</v>
      </c>
      <c r="N1039" s="153" t="s">
        <v>153</v>
      </c>
      <c r="O1039" s="154">
        <v>10</v>
      </c>
      <c r="P1039" s="153">
        <v>30</v>
      </c>
      <c r="Q1039" s="153" t="s">
        <v>146</v>
      </c>
      <c r="R1039" s="155">
        <v>26</v>
      </c>
      <c r="S1039" s="155">
        <v>5.3</v>
      </c>
      <c r="T1039" s="155">
        <v>2.8</v>
      </c>
      <c r="U1039" s="154" t="s">
        <v>95</v>
      </c>
      <c r="V1039" s="153" t="s">
        <v>88</v>
      </c>
      <c r="W1039" s="153" t="s">
        <v>627</v>
      </c>
      <c r="X1039" s="151" t="s">
        <v>6378</v>
      </c>
      <c r="Y1039" s="151" t="s">
        <v>6378</v>
      </c>
      <c r="Z1039" s="156">
        <v>5.8000000000000003E-2</v>
      </c>
      <c r="AA1039" s="153" t="s">
        <v>698</v>
      </c>
      <c r="AB1039" s="153" t="s">
        <v>4889</v>
      </c>
      <c r="AC1039" s="153" t="s">
        <v>2412</v>
      </c>
      <c r="AD1039" s="157" t="s">
        <v>851</v>
      </c>
      <c r="AE1039" s="110">
        <v>1</v>
      </c>
      <c r="AF1039" s="110">
        <v>199</v>
      </c>
      <c r="AG1039" s="112">
        <f t="shared" si="167"/>
        <v>0</v>
      </c>
      <c r="AH1039" s="110">
        <f>SUM(AG$4:AG1039)</f>
        <v>38</v>
      </c>
      <c r="AI1039" s="112">
        <f t="shared" si="165"/>
        <v>0</v>
      </c>
      <c r="AJ1039" s="110">
        <f>COUNTIF(AI$4:AI1039,"&gt;0")</f>
        <v>179</v>
      </c>
      <c r="AK1039" s="110">
        <v>1</v>
      </c>
      <c r="AL1039" s="110">
        <v>253</v>
      </c>
      <c r="AM1039" s="172" t="str">
        <f>IF(OR(Table1[[#This Row],[Line total ordered for now]]&gt;0,Table1[[#This Row],[Line total ordered for season]]&gt;0),1,"")</f>
        <v/>
      </c>
      <c r="AN1039" s="173">
        <f>COUNTIF(AM$4:AM1039,"&gt;0")</f>
        <v>0</v>
      </c>
      <c r="AO1039" s="173">
        <f>Table1[[#This Row],[ORDER QUANTITY
to be collected BEFORE 31.3.22]]</f>
        <v>0</v>
      </c>
      <c r="AP1039" s="174">
        <f t="shared" si="166"/>
        <v>0</v>
      </c>
      <c r="AQ1039" s="174">
        <f>IFERROR(INDEX(Retail!H:H,MATCH($D1039,Retail!$D:$D,0)),0)</f>
        <v>0</v>
      </c>
      <c r="AR1039" s="174">
        <f>IFERROR(INDEX(Retail!J:J,MATCH($D1039,Retail!$D:$D,0)),0)</f>
        <v>0</v>
      </c>
      <c r="AS1039" s="174">
        <f>IFERROR(INDEX('NEW2022'!H:H,MATCH($D1039,'NEW2022'!D:D,0)),0)</f>
        <v>0</v>
      </c>
      <c r="AT1039" s="174">
        <f>IFERROR(INDEX('NEW2022'!J:J,MATCH($D1039,'NEW2022'!D:D,0)),0)</f>
        <v>0</v>
      </c>
      <c r="AU1039" s="174">
        <f>IFERROR(INDEX('Quiet Items'!H:H,MATCH($D1039,'Quiet Items'!D:D,0)),0)</f>
        <v>0</v>
      </c>
      <c r="AV1039" s="174">
        <f>IFERROR(INDEX('Quiet Items'!J:J,MATCH($D1039,'Quiet Items'!D:D,0)),0)</f>
        <v>0</v>
      </c>
      <c r="AW1039" s="174">
        <f>IFERROR(INDEX('1.4G'!H:H,MATCH($D1039,'1.4G'!D:D,0)),0)</f>
        <v>0</v>
      </c>
      <c r="AX1039" s="174">
        <f>IFERROR(INDEX('1.4G'!J:J,MATCH($D1039,'1.4G'!D:D,0)),0)</f>
        <v>0</v>
      </c>
      <c r="AY1039" s="174">
        <f t="shared" si="163"/>
        <v>0</v>
      </c>
      <c r="AZ1039" s="174">
        <f t="shared" si="164"/>
        <v>0</v>
      </c>
      <c r="BA1039" s="175">
        <f>IFERROR(Table1[[#This Row],[Line total ordered for now]]*Table1[[#This Row],[GUARANTEED PRICE
for STOCK orders collected before 31.3.22]],0)</f>
        <v>0</v>
      </c>
      <c r="BB1039" s="175">
        <f t="shared" si="168"/>
        <v>0</v>
      </c>
      <c r="BC1039" s="176">
        <f>(AZ1039+Table1[[#This Row],[Line total ordered for now]])*Z1039</f>
        <v>0</v>
      </c>
      <c r="BD1039" s="200">
        <v>143.76899999999998</v>
      </c>
      <c r="BE1039" s="65"/>
      <c r="BF1039" s="65"/>
      <c r="BG1039" s="65"/>
      <c r="BH1039" s="65"/>
      <c r="BI1039" s="65"/>
      <c r="BJ1039" s="65"/>
      <c r="BK1039" s="65"/>
      <c r="BL1039" s="55"/>
      <c r="BM1039"/>
      <c r="BN1039"/>
      <c r="BO1039"/>
      <c r="BP1039"/>
      <c r="BQ1039"/>
      <c r="BR1039"/>
      <c r="BS1039"/>
      <c r="BT1039"/>
    </row>
    <row r="1040" spans="1:72" ht="15.75">
      <c r="A1040" s="202">
        <v>1036</v>
      </c>
      <c r="B1040" s="68" t="s">
        <v>6378</v>
      </c>
      <c r="C1040" s="149" t="s">
        <v>152</v>
      </c>
      <c r="D1040" s="149" t="s">
        <v>3700</v>
      </c>
      <c r="E1040" s="149" t="s">
        <v>3701</v>
      </c>
      <c r="F1040" s="158" t="str">
        <f t="shared" si="162"/>
        <v/>
      </c>
      <c r="G1040" s="187">
        <v>0</v>
      </c>
      <c r="H1040" s="150"/>
      <c r="I1040" s="184">
        <v>147.13999999999999</v>
      </c>
      <c r="J1040" s="150"/>
      <c r="K1040" s="151">
        <v>17.866167981795048</v>
      </c>
      <c r="L1040" s="152">
        <v>162.58212863433494</v>
      </c>
      <c r="M1040" s="152">
        <v>178.66167981795047</v>
      </c>
      <c r="N1040" s="153" t="s">
        <v>153</v>
      </c>
      <c r="O1040" s="154">
        <v>10</v>
      </c>
      <c r="P1040" s="153">
        <v>30</v>
      </c>
      <c r="Q1040" s="153" t="s">
        <v>146</v>
      </c>
      <c r="R1040" s="155">
        <v>26</v>
      </c>
      <c r="S1040" s="155">
        <v>5.3</v>
      </c>
      <c r="T1040" s="155">
        <v>2.8</v>
      </c>
      <c r="U1040" s="154" t="s">
        <v>95</v>
      </c>
      <c r="V1040" s="153" t="s">
        <v>88</v>
      </c>
      <c r="W1040" s="153" t="s">
        <v>627</v>
      </c>
      <c r="X1040" s="151" t="s">
        <v>6378</v>
      </c>
      <c r="Y1040" s="151" t="s">
        <v>6378</v>
      </c>
      <c r="Z1040" s="156">
        <v>6.5199999999999994E-2</v>
      </c>
      <c r="AA1040" s="153" t="s">
        <v>698</v>
      </c>
      <c r="AB1040" s="153" t="s">
        <v>5893</v>
      </c>
      <c r="AC1040" s="153" t="s">
        <v>145</v>
      </c>
      <c r="AD1040" s="157" t="s">
        <v>626</v>
      </c>
      <c r="AE1040" s="110">
        <v>1</v>
      </c>
      <c r="AF1040" s="110">
        <v>200</v>
      </c>
      <c r="AG1040" s="112">
        <f t="shared" si="167"/>
        <v>0</v>
      </c>
      <c r="AH1040" s="110">
        <f>SUM(AG$4:AG1040)</f>
        <v>38</v>
      </c>
      <c r="AI1040" s="112">
        <f t="shared" si="165"/>
        <v>0</v>
      </c>
      <c r="AJ1040" s="110">
        <f>COUNTIF(AI$4:AI1040,"&gt;0")</f>
        <v>179</v>
      </c>
      <c r="AK1040" s="110">
        <v>1</v>
      </c>
      <c r="AL1040" s="110">
        <v>254</v>
      </c>
      <c r="AM1040" s="172" t="str">
        <f>IF(OR(Table1[[#This Row],[Line total ordered for now]]&gt;0,Table1[[#This Row],[Line total ordered for season]]&gt;0),1,"")</f>
        <v/>
      </c>
      <c r="AN1040" s="173">
        <f>COUNTIF(AM$4:AM1040,"&gt;0")</f>
        <v>0</v>
      </c>
      <c r="AO1040" s="173">
        <f>Table1[[#This Row],[ORDER QUANTITY
to be collected BEFORE 31.3.22]]</f>
        <v>0</v>
      </c>
      <c r="AP1040" s="174">
        <f t="shared" si="166"/>
        <v>0</v>
      </c>
      <c r="AQ1040" s="174">
        <f>IFERROR(INDEX(Retail!H:H,MATCH($D1040,Retail!$D:$D,0)),0)</f>
        <v>0</v>
      </c>
      <c r="AR1040" s="174">
        <f>IFERROR(INDEX(Retail!J:J,MATCH($D1040,Retail!$D:$D,0)),0)</f>
        <v>0</v>
      </c>
      <c r="AS1040" s="174">
        <f>IFERROR(INDEX('NEW2022'!H:H,MATCH($D1040,'NEW2022'!D:D,0)),0)</f>
        <v>0</v>
      </c>
      <c r="AT1040" s="174">
        <f>IFERROR(INDEX('NEW2022'!J:J,MATCH($D1040,'NEW2022'!D:D,0)),0)</f>
        <v>0</v>
      </c>
      <c r="AU1040" s="174">
        <f>IFERROR(INDEX('Quiet Items'!H:H,MATCH($D1040,'Quiet Items'!D:D,0)),0)</f>
        <v>0</v>
      </c>
      <c r="AV1040" s="174">
        <f>IFERROR(INDEX('Quiet Items'!J:J,MATCH($D1040,'Quiet Items'!D:D,0)),0)</f>
        <v>0</v>
      </c>
      <c r="AW1040" s="174">
        <f>IFERROR(INDEX('1.4G'!H:H,MATCH($D1040,'1.4G'!D:D,0)),0)</f>
        <v>0</v>
      </c>
      <c r="AX1040" s="174">
        <f>IFERROR(INDEX('1.4G'!J:J,MATCH($D1040,'1.4G'!D:D,0)),0)</f>
        <v>0</v>
      </c>
      <c r="AY1040" s="174">
        <f t="shared" si="163"/>
        <v>0</v>
      </c>
      <c r="AZ1040" s="174">
        <f t="shared" si="164"/>
        <v>0</v>
      </c>
      <c r="BA1040" s="175">
        <f>IFERROR(Table1[[#This Row],[Line total ordered for now]]*Table1[[#This Row],[GUARANTEED PRICE
for STOCK orders collected before 31.3.22]],0)</f>
        <v>0</v>
      </c>
      <c r="BB1040" s="175">
        <f t="shared" si="168"/>
        <v>0</v>
      </c>
      <c r="BC1040" s="176">
        <f>(AZ1040+Table1[[#This Row],[Line total ordered for now]])*Z1040</f>
        <v>0</v>
      </c>
      <c r="BD1040" s="200">
        <v>151.86242784525788</v>
      </c>
      <c r="BE1040" s="65"/>
      <c r="BF1040" s="65"/>
      <c r="BG1040" s="65"/>
      <c r="BH1040" s="65"/>
      <c r="BI1040" s="65"/>
      <c r="BJ1040" s="65"/>
      <c r="BK1040" s="65"/>
      <c r="BL1040" s="55"/>
      <c r="BM1040"/>
      <c r="BN1040"/>
      <c r="BO1040"/>
      <c r="BP1040"/>
      <c r="BQ1040"/>
      <c r="BR1040"/>
      <c r="BS1040"/>
      <c r="BT1040"/>
    </row>
    <row r="1041" spans="1:72" ht="15.75">
      <c r="A1041" s="202">
        <v>1037</v>
      </c>
      <c r="B1041" s="68" t="s">
        <v>6378</v>
      </c>
      <c r="C1041" s="149" t="s">
        <v>192</v>
      </c>
      <c r="D1041" s="149" t="s">
        <v>3758</v>
      </c>
      <c r="E1041" s="149" t="s">
        <v>3759</v>
      </c>
      <c r="F1041" s="158" t="str">
        <f t="shared" si="162"/>
        <v/>
      </c>
      <c r="G1041" s="187">
        <v>18</v>
      </c>
      <c r="H1041" s="150"/>
      <c r="I1041" s="184">
        <v>81.900000000000006</v>
      </c>
      <c r="J1041" s="150"/>
      <c r="K1041" s="151">
        <v>1.25125</v>
      </c>
      <c r="L1041" s="152">
        <v>81.98190000000001</v>
      </c>
      <c r="M1041" s="152">
        <v>90.09</v>
      </c>
      <c r="N1041" s="153" t="s">
        <v>150</v>
      </c>
      <c r="O1041" s="154">
        <v>72</v>
      </c>
      <c r="P1041" s="153">
        <v>30</v>
      </c>
      <c r="Q1041" s="153" t="s">
        <v>146</v>
      </c>
      <c r="R1041" s="155">
        <v>17</v>
      </c>
      <c r="S1041" s="155">
        <v>4.9000000000000004</v>
      </c>
      <c r="T1041" s="155">
        <v>1</v>
      </c>
      <c r="U1041" s="154" t="s">
        <v>95</v>
      </c>
      <c r="V1041" s="153" t="s">
        <v>88</v>
      </c>
      <c r="W1041" s="153" t="s">
        <v>627</v>
      </c>
      <c r="X1041" s="151" t="s">
        <v>6378</v>
      </c>
      <c r="Y1041" s="151" t="s">
        <v>6378</v>
      </c>
      <c r="Z1041" s="156">
        <v>3.8100000000000002E-2</v>
      </c>
      <c r="AA1041" s="153" t="s">
        <v>3760</v>
      </c>
      <c r="AB1041" s="153" t="s">
        <v>5315</v>
      </c>
      <c r="AC1041" s="153" t="s">
        <v>2412</v>
      </c>
      <c r="AD1041" s="157" t="s">
        <v>626</v>
      </c>
      <c r="AE1041" s="110">
        <v>1</v>
      </c>
      <c r="AF1041" s="110">
        <v>201</v>
      </c>
      <c r="AG1041" s="112">
        <f t="shared" si="167"/>
        <v>0</v>
      </c>
      <c r="AH1041" s="110">
        <f>SUM(AG$4:AG1041)</f>
        <v>38</v>
      </c>
      <c r="AI1041" s="112">
        <f t="shared" si="165"/>
        <v>0</v>
      </c>
      <c r="AJ1041" s="110">
        <f>COUNTIF(AI$4:AI1041,"&gt;0")</f>
        <v>179</v>
      </c>
      <c r="AK1041" s="110">
        <v>1</v>
      </c>
      <c r="AL1041" s="110">
        <v>255</v>
      </c>
      <c r="AM1041" s="172" t="str">
        <f>IF(OR(Table1[[#This Row],[Line total ordered for now]]&gt;0,Table1[[#This Row],[Line total ordered for season]]&gt;0),1,"")</f>
        <v/>
      </c>
      <c r="AN1041" s="173">
        <f>COUNTIF(AM$4:AM1041,"&gt;0")</f>
        <v>0</v>
      </c>
      <c r="AO1041" s="173">
        <f>Table1[[#This Row],[ORDER QUANTITY
to be collected BEFORE 31.3.22]]</f>
        <v>0</v>
      </c>
      <c r="AP1041" s="174">
        <f t="shared" si="166"/>
        <v>0</v>
      </c>
      <c r="AQ1041" s="174">
        <f>IFERROR(INDEX(Retail!H:H,MATCH($D1041,Retail!$D:$D,0)),0)</f>
        <v>0</v>
      </c>
      <c r="AR1041" s="174">
        <f>IFERROR(INDEX(Retail!J:J,MATCH($D1041,Retail!$D:$D,0)),0)</f>
        <v>0</v>
      </c>
      <c r="AS1041" s="174">
        <f>IFERROR(INDEX('NEW2022'!H:H,MATCH($D1041,'NEW2022'!D:D,0)),0)</f>
        <v>0</v>
      </c>
      <c r="AT1041" s="174">
        <f>IFERROR(INDEX('NEW2022'!J:J,MATCH($D1041,'NEW2022'!D:D,0)),0)</f>
        <v>0</v>
      </c>
      <c r="AU1041" s="174">
        <f>IFERROR(INDEX('Quiet Items'!H:H,MATCH($D1041,'Quiet Items'!D:D,0)),0)</f>
        <v>0</v>
      </c>
      <c r="AV1041" s="174">
        <f>IFERROR(INDEX('Quiet Items'!J:J,MATCH($D1041,'Quiet Items'!D:D,0)),0)</f>
        <v>0</v>
      </c>
      <c r="AW1041" s="174">
        <f>IFERROR(INDEX('1.4G'!H:H,MATCH($D1041,'1.4G'!D:D,0)),0)</f>
        <v>0</v>
      </c>
      <c r="AX1041" s="174">
        <f>IFERROR(INDEX('1.4G'!J:J,MATCH($D1041,'1.4G'!D:D,0)),0)</f>
        <v>0</v>
      </c>
      <c r="AY1041" s="174">
        <f t="shared" si="163"/>
        <v>0</v>
      </c>
      <c r="AZ1041" s="174">
        <f t="shared" si="164"/>
        <v>0</v>
      </c>
      <c r="BA1041" s="175">
        <f>IFERROR(Table1[[#This Row],[Line total ordered for now]]*Table1[[#This Row],[GUARANTEED PRICE
for STOCK orders collected before 31.3.22]],0)</f>
        <v>0</v>
      </c>
      <c r="BB1041" s="175">
        <f t="shared" si="168"/>
        <v>0</v>
      </c>
      <c r="BC1041" s="176">
        <f>(AZ1041+Table1[[#This Row],[Line total ordered for now]])*Z1041</f>
        <v>0</v>
      </c>
      <c r="BD1041" s="200">
        <v>76.576499999999996</v>
      </c>
      <c r="BE1041" s="65"/>
      <c r="BF1041" s="65"/>
      <c r="BG1041" s="65"/>
      <c r="BH1041" s="65"/>
      <c r="BI1041" s="65"/>
      <c r="BJ1041" s="65"/>
      <c r="BK1041" s="65"/>
      <c r="BL1041" s="55"/>
      <c r="BM1041"/>
      <c r="BN1041"/>
      <c r="BO1041"/>
      <c r="BP1041"/>
      <c r="BQ1041"/>
      <c r="BR1041"/>
      <c r="BS1041"/>
      <c r="BT1041"/>
    </row>
    <row r="1042" spans="1:72" ht="15.75">
      <c r="A1042" s="202">
        <v>1038</v>
      </c>
      <c r="B1042" s="68" t="s">
        <v>6378</v>
      </c>
      <c r="C1042" s="149" t="s">
        <v>192</v>
      </c>
      <c r="D1042" s="149" t="s">
        <v>3789</v>
      </c>
      <c r="E1042" s="149" t="s">
        <v>3790</v>
      </c>
      <c r="F1042" s="158" t="str">
        <f t="shared" si="162"/>
        <v/>
      </c>
      <c r="G1042" s="187">
        <v>32</v>
      </c>
      <c r="H1042" s="150"/>
      <c r="I1042" s="184">
        <v>81.900000000000006</v>
      </c>
      <c r="J1042" s="150"/>
      <c r="K1042" s="151">
        <v>1.25125</v>
      </c>
      <c r="L1042" s="152">
        <v>81.98190000000001</v>
      </c>
      <c r="M1042" s="152">
        <v>90.09</v>
      </c>
      <c r="N1042" s="153" t="s">
        <v>150</v>
      </c>
      <c r="O1042" s="154">
        <v>72</v>
      </c>
      <c r="P1042" s="153">
        <v>30</v>
      </c>
      <c r="Q1042" s="153" t="s">
        <v>146</v>
      </c>
      <c r="R1042" s="155">
        <v>17</v>
      </c>
      <c r="S1042" s="155">
        <v>4.9000000000000004</v>
      </c>
      <c r="T1042" s="155">
        <v>1</v>
      </c>
      <c r="U1042" s="154" t="s">
        <v>95</v>
      </c>
      <c r="V1042" s="153" t="s">
        <v>88</v>
      </c>
      <c r="W1042" s="153" t="s">
        <v>627</v>
      </c>
      <c r="X1042" s="151" t="s">
        <v>6378</v>
      </c>
      <c r="Y1042" s="151" t="s">
        <v>6378</v>
      </c>
      <c r="Z1042" s="156">
        <v>3.8100000000000002E-2</v>
      </c>
      <c r="AA1042" s="153" t="s">
        <v>3760</v>
      </c>
      <c r="AB1042" s="153" t="s">
        <v>5316</v>
      </c>
      <c r="AC1042" s="153" t="s">
        <v>2412</v>
      </c>
      <c r="AD1042" s="157" t="s">
        <v>626</v>
      </c>
      <c r="AE1042" s="110">
        <v>1</v>
      </c>
      <c r="AF1042" s="110">
        <v>202</v>
      </c>
      <c r="AG1042" s="112">
        <f t="shared" si="167"/>
        <v>0</v>
      </c>
      <c r="AH1042" s="110">
        <f>SUM(AG$4:AG1042)</f>
        <v>38</v>
      </c>
      <c r="AI1042" s="112">
        <f t="shared" si="165"/>
        <v>0</v>
      </c>
      <c r="AJ1042" s="110">
        <f>COUNTIF(AI$4:AI1042,"&gt;0")</f>
        <v>179</v>
      </c>
      <c r="AK1042" s="110">
        <v>1</v>
      </c>
      <c r="AL1042" s="110">
        <v>256</v>
      </c>
      <c r="AM1042" s="172" t="str">
        <f>IF(OR(Table1[[#This Row],[Line total ordered for now]]&gt;0,Table1[[#This Row],[Line total ordered for season]]&gt;0),1,"")</f>
        <v/>
      </c>
      <c r="AN1042" s="173">
        <f>COUNTIF(AM$4:AM1042,"&gt;0")</f>
        <v>0</v>
      </c>
      <c r="AO1042" s="173">
        <f>Table1[[#This Row],[ORDER QUANTITY
to be collected BEFORE 31.3.22]]</f>
        <v>0</v>
      </c>
      <c r="AP1042" s="174">
        <f t="shared" si="166"/>
        <v>0</v>
      </c>
      <c r="AQ1042" s="174">
        <f>IFERROR(INDEX(Retail!H:H,MATCH($D1042,Retail!$D:$D,0)),0)</f>
        <v>0</v>
      </c>
      <c r="AR1042" s="174">
        <f>IFERROR(INDEX(Retail!J:J,MATCH($D1042,Retail!$D:$D,0)),0)</f>
        <v>0</v>
      </c>
      <c r="AS1042" s="174">
        <f>IFERROR(INDEX('NEW2022'!H:H,MATCH($D1042,'NEW2022'!D:D,0)),0)</f>
        <v>0</v>
      </c>
      <c r="AT1042" s="174">
        <f>IFERROR(INDEX('NEW2022'!J:J,MATCH($D1042,'NEW2022'!D:D,0)),0)</f>
        <v>0</v>
      </c>
      <c r="AU1042" s="174">
        <f>IFERROR(INDEX('Quiet Items'!H:H,MATCH($D1042,'Quiet Items'!D:D,0)),0)</f>
        <v>0</v>
      </c>
      <c r="AV1042" s="174">
        <f>IFERROR(INDEX('Quiet Items'!J:J,MATCH($D1042,'Quiet Items'!D:D,0)),0)</f>
        <v>0</v>
      </c>
      <c r="AW1042" s="174">
        <f>IFERROR(INDEX('1.4G'!H:H,MATCH($D1042,'1.4G'!D:D,0)),0)</f>
        <v>0</v>
      </c>
      <c r="AX1042" s="174">
        <f>IFERROR(INDEX('1.4G'!J:J,MATCH($D1042,'1.4G'!D:D,0)),0)</f>
        <v>0</v>
      </c>
      <c r="AY1042" s="174">
        <f t="shared" si="163"/>
        <v>0</v>
      </c>
      <c r="AZ1042" s="174">
        <f t="shared" si="164"/>
        <v>0</v>
      </c>
      <c r="BA1042" s="175">
        <f>IFERROR(Table1[[#This Row],[Line total ordered for now]]*Table1[[#This Row],[GUARANTEED PRICE
for STOCK orders collected before 31.3.22]],0)</f>
        <v>0</v>
      </c>
      <c r="BB1042" s="175">
        <f t="shared" si="168"/>
        <v>0</v>
      </c>
      <c r="BC1042" s="176">
        <f>(AZ1042+Table1[[#This Row],[Line total ordered for now]])*Z1042</f>
        <v>0</v>
      </c>
      <c r="BD1042" s="200">
        <v>76.576499999999996</v>
      </c>
      <c r="BE1042" s="65"/>
      <c r="BF1042" s="65"/>
      <c r="BG1042" s="65"/>
      <c r="BH1042" s="65"/>
      <c r="BI1042" s="65"/>
      <c r="BJ1042" s="65"/>
      <c r="BK1042" s="65"/>
      <c r="BL1042" s="55"/>
      <c r="BM1042"/>
      <c r="BN1042"/>
      <c r="BO1042"/>
      <c r="BP1042"/>
      <c r="BQ1042"/>
      <c r="BR1042"/>
      <c r="BS1042"/>
      <c r="BT1042"/>
    </row>
    <row r="1043" spans="1:72" ht="15.75">
      <c r="A1043" s="202">
        <v>1039</v>
      </c>
      <c r="B1043" s="68" t="s">
        <v>6378</v>
      </c>
      <c r="C1043" s="149" t="s">
        <v>192</v>
      </c>
      <c r="D1043" s="149" t="s">
        <v>3822</v>
      </c>
      <c r="E1043" s="149" t="s">
        <v>3823</v>
      </c>
      <c r="F1043" s="158" t="str">
        <f t="shared" si="162"/>
        <v/>
      </c>
      <c r="G1043" s="187">
        <v>34</v>
      </c>
      <c r="H1043" s="150"/>
      <c r="I1043" s="184">
        <v>81.900000000000006</v>
      </c>
      <c r="J1043" s="150"/>
      <c r="K1043" s="151">
        <v>1.25125</v>
      </c>
      <c r="L1043" s="152">
        <v>81.98190000000001</v>
      </c>
      <c r="M1043" s="152">
        <v>90.09</v>
      </c>
      <c r="N1043" s="153" t="s">
        <v>150</v>
      </c>
      <c r="O1043" s="154">
        <v>72</v>
      </c>
      <c r="P1043" s="153">
        <v>30</v>
      </c>
      <c r="Q1043" s="153" t="s">
        <v>146</v>
      </c>
      <c r="R1043" s="155">
        <v>17</v>
      </c>
      <c r="S1043" s="155">
        <v>4.9000000000000004</v>
      </c>
      <c r="T1043" s="155">
        <v>1</v>
      </c>
      <c r="U1043" s="154" t="s">
        <v>95</v>
      </c>
      <c r="V1043" s="153" t="s">
        <v>88</v>
      </c>
      <c r="W1043" s="153" t="s">
        <v>627</v>
      </c>
      <c r="X1043" s="151" t="s">
        <v>6378</v>
      </c>
      <c r="Y1043" s="151" t="s">
        <v>6378</v>
      </c>
      <c r="Z1043" s="156">
        <v>3.8100000000000002E-2</v>
      </c>
      <c r="AA1043" s="153" t="s">
        <v>3760</v>
      </c>
      <c r="AB1043" s="153" t="s">
        <v>5317</v>
      </c>
      <c r="AC1043" s="153" t="s">
        <v>2412</v>
      </c>
      <c r="AD1043" s="157" t="s">
        <v>626</v>
      </c>
      <c r="AE1043" s="110">
        <v>1</v>
      </c>
      <c r="AF1043" s="110">
        <v>203</v>
      </c>
      <c r="AG1043" s="112">
        <f t="shared" si="167"/>
        <v>0</v>
      </c>
      <c r="AH1043" s="110">
        <f>SUM(AG$4:AG1043)</f>
        <v>38</v>
      </c>
      <c r="AI1043" s="112">
        <f t="shared" si="165"/>
        <v>0</v>
      </c>
      <c r="AJ1043" s="110">
        <f>COUNTIF(AI$4:AI1043,"&gt;0")</f>
        <v>179</v>
      </c>
      <c r="AK1043" s="110">
        <v>1</v>
      </c>
      <c r="AL1043" s="110">
        <v>257</v>
      </c>
      <c r="AM1043" s="172" t="str">
        <f>IF(OR(Table1[[#This Row],[Line total ordered for now]]&gt;0,Table1[[#This Row],[Line total ordered for season]]&gt;0),1,"")</f>
        <v/>
      </c>
      <c r="AN1043" s="173">
        <f>COUNTIF(AM$4:AM1043,"&gt;0")</f>
        <v>0</v>
      </c>
      <c r="AO1043" s="173">
        <f>Table1[[#This Row],[ORDER QUANTITY
to be collected BEFORE 31.3.22]]</f>
        <v>0</v>
      </c>
      <c r="AP1043" s="174">
        <f t="shared" si="166"/>
        <v>0</v>
      </c>
      <c r="AQ1043" s="174">
        <f>IFERROR(INDEX(Retail!H:H,MATCH($D1043,Retail!$D:$D,0)),0)</f>
        <v>0</v>
      </c>
      <c r="AR1043" s="174">
        <f>IFERROR(INDEX(Retail!J:J,MATCH($D1043,Retail!$D:$D,0)),0)</f>
        <v>0</v>
      </c>
      <c r="AS1043" s="174">
        <f>IFERROR(INDEX('NEW2022'!H:H,MATCH($D1043,'NEW2022'!D:D,0)),0)</f>
        <v>0</v>
      </c>
      <c r="AT1043" s="174">
        <f>IFERROR(INDEX('NEW2022'!J:J,MATCH($D1043,'NEW2022'!D:D,0)),0)</f>
        <v>0</v>
      </c>
      <c r="AU1043" s="174">
        <f>IFERROR(INDEX('Quiet Items'!H:H,MATCH($D1043,'Quiet Items'!D:D,0)),0)</f>
        <v>0</v>
      </c>
      <c r="AV1043" s="174">
        <f>IFERROR(INDEX('Quiet Items'!J:J,MATCH($D1043,'Quiet Items'!D:D,0)),0)</f>
        <v>0</v>
      </c>
      <c r="AW1043" s="174">
        <f>IFERROR(INDEX('1.4G'!H:H,MATCH($D1043,'1.4G'!D:D,0)),0)</f>
        <v>0</v>
      </c>
      <c r="AX1043" s="174">
        <f>IFERROR(INDEX('1.4G'!J:J,MATCH($D1043,'1.4G'!D:D,0)),0)</f>
        <v>0</v>
      </c>
      <c r="AY1043" s="174">
        <f t="shared" si="163"/>
        <v>0</v>
      </c>
      <c r="AZ1043" s="174">
        <f t="shared" si="164"/>
        <v>0</v>
      </c>
      <c r="BA1043" s="175">
        <f>IFERROR(Table1[[#This Row],[Line total ordered for now]]*Table1[[#This Row],[GUARANTEED PRICE
for STOCK orders collected before 31.3.22]],0)</f>
        <v>0</v>
      </c>
      <c r="BB1043" s="175">
        <f t="shared" si="168"/>
        <v>0</v>
      </c>
      <c r="BC1043" s="176">
        <f>(AZ1043+Table1[[#This Row],[Line total ordered for now]])*Z1043</f>
        <v>0</v>
      </c>
      <c r="BD1043" s="200">
        <v>76.576499999999996</v>
      </c>
      <c r="BE1043" s="65"/>
      <c r="BF1043" s="65"/>
      <c r="BG1043" s="65"/>
      <c r="BH1043" s="65"/>
      <c r="BI1043" s="65"/>
      <c r="BJ1043" s="65"/>
      <c r="BK1043" s="65"/>
      <c r="BL1043" s="55"/>
      <c r="BM1043"/>
      <c r="BN1043"/>
      <c r="BO1043"/>
      <c r="BP1043"/>
      <c r="BQ1043"/>
      <c r="BR1043"/>
      <c r="BS1043"/>
      <c r="BT1043"/>
    </row>
    <row r="1044" spans="1:72" ht="15.75">
      <c r="A1044" s="202">
        <v>1040</v>
      </c>
      <c r="B1044" s="68" t="s">
        <v>6378</v>
      </c>
      <c r="C1044" s="149" t="s">
        <v>192</v>
      </c>
      <c r="D1044" s="149" t="s">
        <v>3871</v>
      </c>
      <c r="E1044" s="149" t="s">
        <v>3872</v>
      </c>
      <c r="F1044" s="158" t="str">
        <f t="shared" si="162"/>
        <v/>
      </c>
      <c r="G1044" s="187">
        <v>21</v>
      </c>
      <c r="H1044" s="150"/>
      <c r="I1044" s="184">
        <v>81.900000000000006</v>
      </c>
      <c r="J1044" s="150"/>
      <c r="K1044" s="151">
        <v>1.25125</v>
      </c>
      <c r="L1044" s="152">
        <v>81.98190000000001</v>
      </c>
      <c r="M1044" s="152">
        <v>90.09</v>
      </c>
      <c r="N1044" s="153" t="s">
        <v>150</v>
      </c>
      <c r="O1044" s="154">
        <v>72</v>
      </c>
      <c r="P1044" s="153">
        <v>30</v>
      </c>
      <c r="Q1044" s="153" t="s">
        <v>146</v>
      </c>
      <c r="R1044" s="155">
        <v>17</v>
      </c>
      <c r="S1044" s="155">
        <v>4.9000000000000004</v>
      </c>
      <c r="T1044" s="155">
        <v>1</v>
      </c>
      <c r="U1044" s="154" t="s">
        <v>95</v>
      </c>
      <c r="V1044" s="153" t="s">
        <v>88</v>
      </c>
      <c r="W1044" s="153" t="s">
        <v>627</v>
      </c>
      <c r="X1044" s="151" t="s">
        <v>6378</v>
      </c>
      <c r="Y1044" s="151" t="s">
        <v>6378</v>
      </c>
      <c r="Z1044" s="156">
        <v>3.8100000000000002E-2</v>
      </c>
      <c r="AA1044" s="153" t="s">
        <v>3760</v>
      </c>
      <c r="AB1044" s="153" t="s">
        <v>5318</v>
      </c>
      <c r="AC1044" s="153" t="s">
        <v>2412</v>
      </c>
      <c r="AD1044" s="157" t="s">
        <v>626</v>
      </c>
      <c r="AE1044" s="110">
        <v>1</v>
      </c>
      <c r="AF1044" s="110">
        <v>204</v>
      </c>
      <c r="AG1044" s="112">
        <f t="shared" si="167"/>
        <v>0</v>
      </c>
      <c r="AH1044" s="110">
        <f>SUM(AG$4:AG1044)</f>
        <v>38</v>
      </c>
      <c r="AI1044" s="112">
        <f t="shared" si="165"/>
        <v>0</v>
      </c>
      <c r="AJ1044" s="110">
        <f>COUNTIF(AI$4:AI1044,"&gt;0")</f>
        <v>179</v>
      </c>
      <c r="AK1044" s="110">
        <v>1</v>
      </c>
      <c r="AL1044" s="110">
        <v>258</v>
      </c>
      <c r="AM1044" s="172" t="str">
        <f>IF(OR(Table1[[#This Row],[Line total ordered for now]]&gt;0,Table1[[#This Row],[Line total ordered for season]]&gt;0),1,"")</f>
        <v/>
      </c>
      <c r="AN1044" s="173">
        <f>COUNTIF(AM$4:AM1044,"&gt;0")</f>
        <v>0</v>
      </c>
      <c r="AO1044" s="173">
        <f>Table1[[#This Row],[ORDER QUANTITY
to be collected BEFORE 31.3.22]]</f>
        <v>0</v>
      </c>
      <c r="AP1044" s="174">
        <f t="shared" si="166"/>
        <v>0</v>
      </c>
      <c r="AQ1044" s="174">
        <f>IFERROR(INDEX(Retail!H:H,MATCH($D1044,Retail!$D:$D,0)),0)</f>
        <v>0</v>
      </c>
      <c r="AR1044" s="174">
        <f>IFERROR(INDEX(Retail!J:J,MATCH($D1044,Retail!$D:$D,0)),0)</f>
        <v>0</v>
      </c>
      <c r="AS1044" s="174">
        <f>IFERROR(INDEX('NEW2022'!H:H,MATCH($D1044,'NEW2022'!D:D,0)),0)</f>
        <v>0</v>
      </c>
      <c r="AT1044" s="174">
        <f>IFERROR(INDEX('NEW2022'!J:J,MATCH($D1044,'NEW2022'!D:D,0)),0)</f>
        <v>0</v>
      </c>
      <c r="AU1044" s="174">
        <f>IFERROR(INDEX('Quiet Items'!H:H,MATCH($D1044,'Quiet Items'!D:D,0)),0)</f>
        <v>0</v>
      </c>
      <c r="AV1044" s="174">
        <f>IFERROR(INDEX('Quiet Items'!J:J,MATCH($D1044,'Quiet Items'!D:D,0)),0)</f>
        <v>0</v>
      </c>
      <c r="AW1044" s="174">
        <f>IFERROR(INDEX('1.4G'!H:H,MATCH($D1044,'1.4G'!D:D,0)),0)</f>
        <v>0</v>
      </c>
      <c r="AX1044" s="174">
        <f>IFERROR(INDEX('1.4G'!J:J,MATCH($D1044,'1.4G'!D:D,0)),0)</f>
        <v>0</v>
      </c>
      <c r="AY1044" s="174">
        <f t="shared" si="163"/>
        <v>0</v>
      </c>
      <c r="AZ1044" s="174">
        <f t="shared" si="164"/>
        <v>0</v>
      </c>
      <c r="BA1044" s="175">
        <f>IFERROR(Table1[[#This Row],[Line total ordered for now]]*Table1[[#This Row],[GUARANTEED PRICE
for STOCK orders collected before 31.3.22]],0)</f>
        <v>0</v>
      </c>
      <c r="BB1044" s="175">
        <f t="shared" si="168"/>
        <v>0</v>
      </c>
      <c r="BC1044" s="176">
        <f>(AZ1044+Table1[[#This Row],[Line total ordered for now]])*Z1044</f>
        <v>0</v>
      </c>
      <c r="BD1044" s="200">
        <v>76.576499999999996</v>
      </c>
      <c r="BE1044" s="65"/>
      <c r="BF1044" s="65"/>
      <c r="BG1044" s="65"/>
      <c r="BH1044" s="65"/>
      <c r="BI1044" s="65"/>
      <c r="BJ1044" s="65"/>
      <c r="BK1044" s="65"/>
      <c r="BL1044" s="55"/>
      <c r="BM1044"/>
      <c r="BN1044"/>
      <c r="BO1044"/>
      <c r="BP1044"/>
      <c r="BQ1044"/>
      <c r="BR1044"/>
      <c r="BS1044"/>
      <c r="BT1044"/>
    </row>
    <row r="1045" spans="1:72" ht="15.75">
      <c r="A1045" s="202">
        <v>1041</v>
      </c>
      <c r="B1045" s="68" t="s">
        <v>6378</v>
      </c>
      <c r="C1045" s="149" t="s">
        <v>192</v>
      </c>
      <c r="D1045" s="149" t="s">
        <v>3896</v>
      </c>
      <c r="E1045" s="149" t="s">
        <v>3897</v>
      </c>
      <c r="F1045" s="158" t="str">
        <f t="shared" si="162"/>
        <v/>
      </c>
      <c r="G1045" s="187">
        <v>24</v>
      </c>
      <c r="H1045" s="150"/>
      <c r="I1045" s="184">
        <v>81.900000000000006</v>
      </c>
      <c r="J1045" s="150"/>
      <c r="K1045" s="151">
        <v>1.25125</v>
      </c>
      <c r="L1045" s="152">
        <v>81.98190000000001</v>
      </c>
      <c r="M1045" s="152">
        <v>90.09</v>
      </c>
      <c r="N1045" s="153" t="s">
        <v>150</v>
      </c>
      <c r="O1045" s="154">
        <v>72</v>
      </c>
      <c r="P1045" s="153">
        <v>30</v>
      </c>
      <c r="Q1045" s="153" t="s">
        <v>146</v>
      </c>
      <c r="R1045" s="155">
        <v>17</v>
      </c>
      <c r="S1045" s="155">
        <v>4.9000000000000004</v>
      </c>
      <c r="T1045" s="155">
        <v>1</v>
      </c>
      <c r="U1045" s="154" t="s">
        <v>95</v>
      </c>
      <c r="V1045" s="153" t="s">
        <v>88</v>
      </c>
      <c r="W1045" s="153" t="s">
        <v>627</v>
      </c>
      <c r="X1045" s="151" t="s">
        <v>6378</v>
      </c>
      <c r="Y1045" s="151" t="s">
        <v>6378</v>
      </c>
      <c r="Z1045" s="156">
        <v>3.8100000000000002E-2</v>
      </c>
      <c r="AA1045" s="153" t="s">
        <v>3760</v>
      </c>
      <c r="AB1045" s="153" t="s">
        <v>5319</v>
      </c>
      <c r="AC1045" s="153" t="s">
        <v>2412</v>
      </c>
      <c r="AD1045" s="157" t="s">
        <v>626</v>
      </c>
      <c r="AE1045" s="110">
        <v>1</v>
      </c>
      <c r="AF1045" s="110">
        <v>205</v>
      </c>
      <c r="AG1045" s="112">
        <f t="shared" si="167"/>
        <v>0</v>
      </c>
      <c r="AH1045" s="110">
        <f>SUM(AG$4:AG1045)</f>
        <v>38</v>
      </c>
      <c r="AI1045" s="112">
        <f t="shared" si="165"/>
        <v>0</v>
      </c>
      <c r="AJ1045" s="110">
        <f>COUNTIF(AI$4:AI1045,"&gt;0")</f>
        <v>179</v>
      </c>
      <c r="AK1045" s="110">
        <v>1</v>
      </c>
      <c r="AL1045" s="110">
        <v>259</v>
      </c>
      <c r="AM1045" s="172" t="str">
        <f>IF(OR(Table1[[#This Row],[Line total ordered for now]]&gt;0,Table1[[#This Row],[Line total ordered for season]]&gt;0),1,"")</f>
        <v/>
      </c>
      <c r="AN1045" s="173">
        <f>COUNTIF(AM$4:AM1045,"&gt;0")</f>
        <v>0</v>
      </c>
      <c r="AO1045" s="173">
        <f>Table1[[#This Row],[ORDER QUANTITY
to be collected BEFORE 31.3.22]]</f>
        <v>0</v>
      </c>
      <c r="AP1045" s="174">
        <f t="shared" si="166"/>
        <v>0</v>
      </c>
      <c r="AQ1045" s="174">
        <f>IFERROR(INDEX(Retail!H:H,MATCH($D1045,Retail!$D:$D,0)),0)</f>
        <v>0</v>
      </c>
      <c r="AR1045" s="174">
        <f>IFERROR(INDEX(Retail!J:J,MATCH($D1045,Retail!$D:$D,0)),0)</f>
        <v>0</v>
      </c>
      <c r="AS1045" s="174">
        <f>IFERROR(INDEX('NEW2022'!H:H,MATCH($D1045,'NEW2022'!D:D,0)),0)</f>
        <v>0</v>
      </c>
      <c r="AT1045" s="174">
        <f>IFERROR(INDEX('NEW2022'!J:J,MATCH($D1045,'NEW2022'!D:D,0)),0)</f>
        <v>0</v>
      </c>
      <c r="AU1045" s="174">
        <f>IFERROR(INDEX('Quiet Items'!H:H,MATCH($D1045,'Quiet Items'!D:D,0)),0)</f>
        <v>0</v>
      </c>
      <c r="AV1045" s="174">
        <f>IFERROR(INDEX('Quiet Items'!J:J,MATCH($D1045,'Quiet Items'!D:D,0)),0)</f>
        <v>0</v>
      </c>
      <c r="AW1045" s="174">
        <f>IFERROR(INDEX('1.4G'!H:H,MATCH($D1045,'1.4G'!D:D,0)),0)</f>
        <v>0</v>
      </c>
      <c r="AX1045" s="174">
        <f>IFERROR(INDEX('1.4G'!J:J,MATCH($D1045,'1.4G'!D:D,0)),0)</f>
        <v>0</v>
      </c>
      <c r="AY1045" s="174">
        <f t="shared" si="163"/>
        <v>0</v>
      </c>
      <c r="AZ1045" s="174">
        <f t="shared" si="164"/>
        <v>0</v>
      </c>
      <c r="BA1045" s="175">
        <f>IFERROR(Table1[[#This Row],[Line total ordered for now]]*Table1[[#This Row],[GUARANTEED PRICE
for STOCK orders collected before 31.3.22]],0)</f>
        <v>0</v>
      </c>
      <c r="BB1045" s="175">
        <f t="shared" si="168"/>
        <v>0</v>
      </c>
      <c r="BC1045" s="176">
        <f>(AZ1045+Table1[[#This Row],[Line total ordered for now]])*Z1045</f>
        <v>0</v>
      </c>
      <c r="BD1045" s="200">
        <v>76.576499999999996</v>
      </c>
      <c r="BE1045" s="65"/>
      <c r="BF1045" s="65"/>
      <c r="BG1045" s="65"/>
      <c r="BH1045" s="65"/>
      <c r="BI1045" s="65"/>
      <c r="BJ1045" s="65"/>
      <c r="BK1045" s="65"/>
      <c r="BL1045" s="55"/>
      <c r="BM1045"/>
      <c r="BN1045"/>
      <c r="BO1045"/>
      <c r="BP1045"/>
      <c r="BQ1045"/>
      <c r="BR1045"/>
      <c r="BS1045"/>
      <c r="BT1045"/>
    </row>
    <row r="1046" spans="1:72" ht="15.75">
      <c r="A1046" s="202">
        <v>1042</v>
      </c>
      <c r="B1046" s="68" t="s">
        <v>6378</v>
      </c>
      <c r="C1046" s="149" t="s">
        <v>192</v>
      </c>
      <c r="D1046" s="149" t="s">
        <v>3929</v>
      </c>
      <c r="E1046" s="149" t="s">
        <v>3930</v>
      </c>
      <c r="F1046" s="158" t="str">
        <f t="shared" si="162"/>
        <v/>
      </c>
      <c r="G1046" s="187">
        <v>39</v>
      </c>
      <c r="H1046" s="150"/>
      <c r="I1046" s="184">
        <v>81.900000000000006</v>
      </c>
      <c r="J1046" s="150"/>
      <c r="K1046" s="151">
        <v>1.25125</v>
      </c>
      <c r="L1046" s="152">
        <v>81.98190000000001</v>
      </c>
      <c r="M1046" s="152">
        <v>90.09</v>
      </c>
      <c r="N1046" s="153" t="s">
        <v>150</v>
      </c>
      <c r="O1046" s="154">
        <v>72</v>
      </c>
      <c r="P1046" s="153">
        <v>30</v>
      </c>
      <c r="Q1046" s="153" t="s">
        <v>146</v>
      </c>
      <c r="R1046" s="155">
        <v>17</v>
      </c>
      <c r="S1046" s="155">
        <v>4.9000000000000004</v>
      </c>
      <c r="T1046" s="155">
        <v>1</v>
      </c>
      <c r="U1046" s="154" t="s">
        <v>95</v>
      </c>
      <c r="V1046" s="153" t="s">
        <v>88</v>
      </c>
      <c r="W1046" s="153" t="s">
        <v>627</v>
      </c>
      <c r="X1046" s="151" t="s">
        <v>6378</v>
      </c>
      <c r="Y1046" s="151" t="s">
        <v>6378</v>
      </c>
      <c r="Z1046" s="156">
        <v>3.8100000000000002E-2</v>
      </c>
      <c r="AA1046" s="153" t="s">
        <v>3760</v>
      </c>
      <c r="AB1046" s="153" t="s">
        <v>5320</v>
      </c>
      <c r="AC1046" s="153" t="s">
        <v>2412</v>
      </c>
      <c r="AD1046" s="157" t="s">
        <v>626</v>
      </c>
      <c r="AE1046" s="110">
        <v>1</v>
      </c>
      <c r="AF1046" s="110">
        <v>206</v>
      </c>
      <c r="AG1046" s="112">
        <f t="shared" si="167"/>
        <v>0</v>
      </c>
      <c r="AH1046" s="110">
        <f>SUM(AG$4:AG1046)</f>
        <v>38</v>
      </c>
      <c r="AI1046" s="112">
        <f t="shared" si="165"/>
        <v>0</v>
      </c>
      <c r="AJ1046" s="110">
        <f>COUNTIF(AI$4:AI1046,"&gt;0")</f>
        <v>179</v>
      </c>
      <c r="AK1046" s="110">
        <v>1</v>
      </c>
      <c r="AL1046" s="110">
        <v>260</v>
      </c>
      <c r="AM1046" s="172" t="str">
        <f>IF(OR(Table1[[#This Row],[Line total ordered for now]]&gt;0,Table1[[#This Row],[Line total ordered for season]]&gt;0),1,"")</f>
        <v/>
      </c>
      <c r="AN1046" s="173">
        <f>COUNTIF(AM$4:AM1046,"&gt;0")</f>
        <v>0</v>
      </c>
      <c r="AO1046" s="173">
        <f>Table1[[#This Row],[ORDER QUANTITY
to be collected BEFORE 31.3.22]]</f>
        <v>0</v>
      </c>
      <c r="AP1046" s="174">
        <f t="shared" si="166"/>
        <v>0</v>
      </c>
      <c r="AQ1046" s="174">
        <f>IFERROR(INDEX(Retail!H:H,MATCH($D1046,Retail!$D:$D,0)),0)</f>
        <v>0</v>
      </c>
      <c r="AR1046" s="174">
        <f>IFERROR(INDEX(Retail!J:J,MATCH($D1046,Retail!$D:$D,0)),0)</f>
        <v>0</v>
      </c>
      <c r="AS1046" s="174">
        <f>IFERROR(INDEX('NEW2022'!H:H,MATCH($D1046,'NEW2022'!D:D,0)),0)</f>
        <v>0</v>
      </c>
      <c r="AT1046" s="174">
        <f>IFERROR(INDEX('NEW2022'!J:J,MATCH($D1046,'NEW2022'!D:D,0)),0)</f>
        <v>0</v>
      </c>
      <c r="AU1046" s="174">
        <f>IFERROR(INDEX('Quiet Items'!H:H,MATCH($D1046,'Quiet Items'!D:D,0)),0)</f>
        <v>0</v>
      </c>
      <c r="AV1046" s="174">
        <f>IFERROR(INDEX('Quiet Items'!J:J,MATCH($D1046,'Quiet Items'!D:D,0)),0)</f>
        <v>0</v>
      </c>
      <c r="AW1046" s="174">
        <f>IFERROR(INDEX('1.4G'!H:H,MATCH($D1046,'1.4G'!D:D,0)),0)</f>
        <v>0</v>
      </c>
      <c r="AX1046" s="174">
        <f>IFERROR(INDEX('1.4G'!J:J,MATCH($D1046,'1.4G'!D:D,0)),0)</f>
        <v>0</v>
      </c>
      <c r="AY1046" s="174">
        <f t="shared" si="163"/>
        <v>0</v>
      </c>
      <c r="AZ1046" s="174">
        <f t="shared" si="164"/>
        <v>0</v>
      </c>
      <c r="BA1046" s="175">
        <f>IFERROR(Table1[[#This Row],[Line total ordered for now]]*Table1[[#This Row],[GUARANTEED PRICE
for STOCK orders collected before 31.3.22]],0)</f>
        <v>0</v>
      </c>
      <c r="BB1046" s="175">
        <f t="shared" si="168"/>
        <v>0</v>
      </c>
      <c r="BC1046" s="176">
        <f>(AZ1046+Table1[[#This Row],[Line total ordered for now]])*Z1046</f>
        <v>0</v>
      </c>
      <c r="BD1046" s="200">
        <v>76.576499999999996</v>
      </c>
      <c r="BE1046" s="65"/>
      <c r="BF1046" s="65"/>
      <c r="BG1046" s="65"/>
      <c r="BH1046" s="65"/>
      <c r="BI1046" s="65"/>
      <c r="BJ1046" s="65"/>
      <c r="BK1046" s="65"/>
      <c r="BL1046" s="55"/>
      <c r="BM1046"/>
      <c r="BN1046"/>
      <c r="BO1046"/>
      <c r="BP1046"/>
      <c r="BQ1046"/>
      <c r="BR1046"/>
      <c r="BS1046"/>
      <c r="BT1046"/>
    </row>
    <row r="1047" spans="1:72" ht="15.75">
      <c r="A1047" s="202">
        <v>1043</v>
      </c>
      <c r="B1047" s="68" t="s">
        <v>6378</v>
      </c>
      <c r="C1047" s="149" t="s">
        <v>192</v>
      </c>
      <c r="D1047" s="149" t="s">
        <v>3953</v>
      </c>
      <c r="E1047" s="149" t="s">
        <v>3954</v>
      </c>
      <c r="F1047" s="158" t="str">
        <f t="shared" si="162"/>
        <v/>
      </c>
      <c r="G1047" s="187">
        <v>30</v>
      </c>
      <c r="H1047" s="150"/>
      <c r="I1047" s="184">
        <v>81.900000000000006</v>
      </c>
      <c r="J1047" s="150"/>
      <c r="K1047" s="151">
        <v>1.25125</v>
      </c>
      <c r="L1047" s="152">
        <v>81.98190000000001</v>
      </c>
      <c r="M1047" s="152">
        <v>90.09</v>
      </c>
      <c r="N1047" s="153" t="s">
        <v>150</v>
      </c>
      <c r="O1047" s="154">
        <v>72</v>
      </c>
      <c r="P1047" s="153">
        <v>30</v>
      </c>
      <c r="Q1047" s="153" t="s">
        <v>146</v>
      </c>
      <c r="R1047" s="155">
        <v>17</v>
      </c>
      <c r="S1047" s="155">
        <v>4.9000000000000004</v>
      </c>
      <c r="T1047" s="155">
        <v>1</v>
      </c>
      <c r="U1047" s="154" t="s">
        <v>95</v>
      </c>
      <c r="V1047" s="153" t="s">
        <v>88</v>
      </c>
      <c r="W1047" s="153" t="s">
        <v>627</v>
      </c>
      <c r="X1047" s="151" t="s">
        <v>6378</v>
      </c>
      <c r="Y1047" s="151" t="s">
        <v>6378</v>
      </c>
      <c r="Z1047" s="156">
        <v>3.8100000000000002E-2</v>
      </c>
      <c r="AA1047" s="153" t="s">
        <v>3760</v>
      </c>
      <c r="AB1047" s="153" t="s">
        <v>5321</v>
      </c>
      <c r="AC1047" s="153" t="s">
        <v>2412</v>
      </c>
      <c r="AD1047" s="157" t="s">
        <v>626</v>
      </c>
      <c r="AE1047" s="110">
        <v>1</v>
      </c>
      <c r="AF1047" s="110">
        <v>207</v>
      </c>
      <c r="AG1047" s="112">
        <f t="shared" si="167"/>
        <v>0</v>
      </c>
      <c r="AH1047" s="110">
        <f>SUM(AG$4:AG1047)</f>
        <v>38</v>
      </c>
      <c r="AI1047" s="112">
        <f t="shared" si="165"/>
        <v>0</v>
      </c>
      <c r="AJ1047" s="110">
        <f>COUNTIF(AI$4:AI1047,"&gt;0")</f>
        <v>179</v>
      </c>
      <c r="AK1047" s="110">
        <v>1</v>
      </c>
      <c r="AL1047" s="110">
        <v>261</v>
      </c>
      <c r="AM1047" s="172" t="str">
        <f>IF(OR(Table1[[#This Row],[Line total ordered for now]]&gt;0,Table1[[#This Row],[Line total ordered for season]]&gt;0),1,"")</f>
        <v/>
      </c>
      <c r="AN1047" s="173">
        <f>COUNTIF(AM$4:AM1047,"&gt;0")</f>
        <v>0</v>
      </c>
      <c r="AO1047" s="173">
        <f>Table1[[#This Row],[ORDER QUANTITY
to be collected BEFORE 31.3.22]]</f>
        <v>0</v>
      </c>
      <c r="AP1047" s="174">
        <f t="shared" si="166"/>
        <v>0</v>
      </c>
      <c r="AQ1047" s="174">
        <f>IFERROR(INDEX(Retail!H:H,MATCH($D1047,Retail!$D:$D,0)),0)</f>
        <v>0</v>
      </c>
      <c r="AR1047" s="174">
        <f>IFERROR(INDEX(Retail!J:J,MATCH($D1047,Retail!$D:$D,0)),0)</f>
        <v>0</v>
      </c>
      <c r="AS1047" s="174">
        <f>IFERROR(INDEX('NEW2022'!H:H,MATCH($D1047,'NEW2022'!D:D,0)),0)</f>
        <v>0</v>
      </c>
      <c r="AT1047" s="174">
        <f>IFERROR(INDEX('NEW2022'!J:J,MATCH($D1047,'NEW2022'!D:D,0)),0)</f>
        <v>0</v>
      </c>
      <c r="AU1047" s="174">
        <f>IFERROR(INDEX('Quiet Items'!H:H,MATCH($D1047,'Quiet Items'!D:D,0)),0)</f>
        <v>0</v>
      </c>
      <c r="AV1047" s="174">
        <f>IFERROR(INDEX('Quiet Items'!J:J,MATCH($D1047,'Quiet Items'!D:D,0)),0)</f>
        <v>0</v>
      </c>
      <c r="AW1047" s="174">
        <f>IFERROR(INDEX('1.4G'!H:H,MATCH($D1047,'1.4G'!D:D,0)),0)</f>
        <v>0</v>
      </c>
      <c r="AX1047" s="174">
        <f>IFERROR(INDEX('1.4G'!J:J,MATCH($D1047,'1.4G'!D:D,0)),0)</f>
        <v>0</v>
      </c>
      <c r="AY1047" s="174">
        <f t="shared" si="163"/>
        <v>0</v>
      </c>
      <c r="AZ1047" s="174">
        <f t="shared" si="164"/>
        <v>0</v>
      </c>
      <c r="BA1047" s="175">
        <f>IFERROR(Table1[[#This Row],[Line total ordered for now]]*Table1[[#This Row],[GUARANTEED PRICE
for STOCK orders collected before 31.3.22]],0)</f>
        <v>0</v>
      </c>
      <c r="BB1047" s="175">
        <f t="shared" si="168"/>
        <v>0</v>
      </c>
      <c r="BC1047" s="176">
        <f>(AZ1047+Table1[[#This Row],[Line total ordered for now]])*Z1047</f>
        <v>0</v>
      </c>
      <c r="BD1047" s="200">
        <v>76.576499999999996</v>
      </c>
      <c r="BE1047" s="65"/>
      <c r="BF1047" s="65"/>
      <c r="BG1047" s="65"/>
      <c r="BH1047" s="65"/>
      <c r="BI1047" s="65"/>
      <c r="BJ1047" s="65"/>
      <c r="BK1047" s="65"/>
      <c r="BL1047" s="55"/>
      <c r="BM1047"/>
      <c r="BN1047"/>
      <c r="BO1047"/>
      <c r="BP1047"/>
      <c r="BQ1047"/>
      <c r="BR1047"/>
      <c r="BS1047"/>
      <c r="BT1047"/>
    </row>
    <row r="1048" spans="1:72" ht="15.75">
      <c r="A1048" s="202">
        <v>1044</v>
      </c>
      <c r="B1048" s="68" t="s">
        <v>6378</v>
      </c>
      <c r="C1048" s="149" t="s">
        <v>192</v>
      </c>
      <c r="D1048" s="149" t="s">
        <v>3980</v>
      </c>
      <c r="E1048" s="149" t="s">
        <v>3981</v>
      </c>
      <c r="F1048" s="158" t="str">
        <f t="shared" si="162"/>
        <v/>
      </c>
      <c r="G1048" s="187">
        <v>35</v>
      </c>
      <c r="H1048" s="150"/>
      <c r="I1048" s="184">
        <v>81.900000000000006</v>
      </c>
      <c r="J1048" s="150"/>
      <c r="K1048" s="151">
        <v>1.25125</v>
      </c>
      <c r="L1048" s="152">
        <v>81.98190000000001</v>
      </c>
      <c r="M1048" s="152">
        <v>90.09</v>
      </c>
      <c r="N1048" s="153" t="s">
        <v>150</v>
      </c>
      <c r="O1048" s="154">
        <v>72</v>
      </c>
      <c r="P1048" s="153">
        <v>30</v>
      </c>
      <c r="Q1048" s="153" t="s">
        <v>146</v>
      </c>
      <c r="R1048" s="155">
        <v>17</v>
      </c>
      <c r="S1048" s="155">
        <v>4.9000000000000004</v>
      </c>
      <c r="T1048" s="155">
        <v>1</v>
      </c>
      <c r="U1048" s="154" t="s">
        <v>95</v>
      </c>
      <c r="V1048" s="153" t="s">
        <v>88</v>
      </c>
      <c r="W1048" s="153" t="s">
        <v>627</v>
      </c>
      <c r="X1048" s="151" t="s">
        <v>6378</v>
      </c>
      <c r="Y1048" s="151" t="s">
        <v>6378</v>
      </c>
      <c r="Z1048" s="156">
        <v>3.8100000000000002E-2</v>
      </c>
      <c r="AA1048" s="153" t="s">
        <v>3760</v>
      </c>
      <c r="AB1048" s="153" t="s">
        <v>5322</v>
      </c>
      <c r="AC1048" s="153" t="s">
        <v>2412</v>
      </c>
      <c r="AD1048" s="157" t="s">
        <v>626</v>
      </c>
      <c r="AE1048" s="110">
        <v>1</v>
      </c>
      <c r="AF1048" s="110">
        <v>208</v>
      </c>
      <c r="AG1048" s="112">
        <f t="shared" si="167"/>
        <v>0</v>
      </c>
      <c r="AH1048" s="110">
        <f>SUM(AG$4:AG1048)</f>
        <v>38</v>
      </c>
      <c r="AI1048" s="112">
        <f t="shared" si="165"/>
        <v>0</v>
      </c>
      <c r="AJ1048" s="110">
        <f>COUNTIF(AI$4:AI1048,"&gt;0")</f>
        <v>179</v>
      </c>
      <c r="AK1048" s="110">
        <v>1</v>
      </c>
      <c r="AL1048" s="110">
        <v>262</v>
      </c>
      <c r="AM1048" s="172" t="str">
        <f>IF(OR(Table1[[#This Row],[Line total ordered for now]]&gt;0,Table1[[#This Row],[Line total ordered for season]]&gt;0),1,"")</f>
        <v/>
      </c>
      <c r="AN1048" s="173">
        <f>COUNTIF(AM$4:AM1048,"&gt;0")</f>
        <v>0</v>
      </c>
      <c r="AO1048" s="173">
        <f>Table1[[#This Row],[ORDER QUANTITY
to be collected BEFORE 31.3.22]]</f>
        <v>0</v>
      </c>
      <c r="AP1048" s="174">
        <f t="shared" si="166"/>
        <v>0</v>
      </c>
      <c r="AQ1048" s="174">
        <f>IFERROR(INDEX(Retail!H:H,MATCH($D1048,Retail!$D:$D,0)),0)</f>
        <v>0</v>
      </c>
      <c r="AR1048" s="174">
        <f>IFERROR(INDEX(Retail!J:J,MATCH($D1048,Retail!$D:$D,0)),0)</f>
        <v>0</v>
      </c>
      <c r="AS1048" s="174">
        <f>IFERROR(INDEX('NEW2022'!H:H,MATCH($D1048,'NEW2022'!D:D,0)),0)</f>
        <v>0</v>
      </c>
      <c r="AT1048" s="174">
        <f>IFERROR(INDEX('NEW2022'!J:J,MATCH($D1048,'NEW2022'!D:D,0)),0)</f>
        <v>0</v>
      </c>
      <c r="AU1048" s="174">
        <f>IFERROR(INDEX('Quiet Items'!H:H,MATCH($D1048,'Quiet Items'!D:D,0)),0)</f>
        <v>0</v>
      </c>
      <c r="AV1048" s="174">
        <f>IFERROR(INDEX('Quiet Items'!J:J,MATCH($D1048,'Quiet Items'!D:D,0)),0)</f>
        <v>0</v>
      </c>
      <c r="AW1048" s="174">
        <f>IFERROR(INDEX('1.4G'!H:H,MATCH($D1048,'1.4G'!D:D,0)),0)</f>
        <v>0</v>
      </c>
      <c r="AX1048" s="174">
        <f>IFERROR(INDEX('1.4G'!J:J,MATCH($D1048,'1.4G'!D:D,0)),0)</f>
        <v>0</v>
      </c>
      <c r="AY1048" s="174">
        <f t="shared" si="163"/>
        <v>0</v>
      </c>
      <c r="AZ1048" s="174">
        <f t="shared" si="164"/>
        <v>0</v>
      </c>
      <c r="BA1048" s="175">
        <f>IFERROR(Table1[[#This Row],[Line total ordered for now]]*Table1[[#This Row],[GUARANTEED PRICE
for STOCK orders collected before 31.3.22]],0)</f>
        <v>0</v>
      </c>
      <c r="BB1048" s="175">
        <f t="shared" si="168"/>
        <v>0</v>
      </c>
      <c r="BC1048" s="176">
        <f>(AZ1048+Table1[[#This Row],[Line total ordered for now]])*Z1048</f>
        <v>0</v>
      </c>
      <c r="BD1048" s="200">
        <v>76.576499999999996</v>
      </c>
      <c r="BE1048" s="65"/>
      <c r="BF1048" s="65"/>
      <c r="BG1048" s="65"/>
      <c r="BH1048" s="65"/>
      <c r="BI1048" s="65"/>
      <c r="BJ1048" s="65"/>
      <c r="BK1048" s="65"/>
      <c r="BL1048" s="55"/>
      <c r="BM1048"/>
      <c r="BN1048"/>
      <c r="BO1048"/>
      <c r="BP1048"/>
      <c r="BQ1048"/>
      <c r="BR1048"/>
      <c r="BS1048"/>
      <c r="BT1048"/>
    </row>
    <row r="1049" spans="1:72" ht="15.75">
      <c r="A1049" s="202">
        <v>1045</v>
      </c>
      <c r="B1049" s="68" t="s">
        <v>6378</v>
      </c>
      <c r="C1049" s="149" t="s">
        <v>192</v>
      </c>
      <c r="D1049" s="149" t="s">
        <v>4012</v>
      </c>
      <c r="E1049" s="149" t="s">
        <v>4013</v>
      </c>
      <c r="F1049" s="158" t="str">
        <f t="shared" ref="F1049:F1112" si="169">IF(LEFT(AD1049,4)="http",HYPERLINK(AD1049,"Video"),"")</f>
        <v/>
      </c>
      <c r="G1049" s="187">
        <v>39</v>
      </c>
      <c r="H1049" s="150"/>
      <c r="I1049" s="184">
        <v>81.900000000000006</v>
      </c>
      <c r="J1049" s="150"/>
      <c r="K1049" s="151">
        <v>1.25125</v>
      </c>
      <c r="L1049" s="152">
        <v>81.98190000000001</v>
      </c>
      <c r="M1049" s="152">
        <v>90.09</v>
      </c>
      <c r="N1049" s="153" t="s">
        <v>150</v>
      </c>
      <c r="O1049" s="154">
        <v>72</v>
      </c>
      <c r="P1049" s="153">
        <v>30</v>
      </c>
      <c r="Q1049" s="153" t="s">
        <v>146</v>
      </c>
      <c r="R1049" s="155">
        <v>17</v>
      </c>
      <c r="S1049" s="155">
        <v>4.9000000000000004</v>
      </c>
      <c r="T1049" s="155">
        <v>1</v>
      </c>
      <c r="U1049" s="154" t="s">
        <v>95</v>
      </c>
      <c r="V1049" s="153" t="s">
        <v>88</v>
      </c>
      <c r="W1049" s="153" t="s">
        <v>627</v>
      </c>
      <c r="X1049" s="151" t="s">
        <v>6378</v>
      </c>
      <c r="Y1049" s="151" t="s">
        <v>6378</v>
      </c>
      <c r="Z1049" s="156">
        <v>3.8100000000000002E-2</v>
      </c>
      <c r="AA1049" s="153" t="s">
        <v>3760</v>
      </c>
      <c r="AB1049" s="153" t="s">
        <v>5323</v>
      </c>
      <c r="AC1049" s="153" t="s">
        <v>2412</v>
      </c>
      <c r="AD1049" s="157" t="s">
        <v>626</v>
      </c>
      <c r="AE1049" s="110">
        <v>1</v>
      </c>
      <c r="AF1049" s="110">
        <v>209</v>
      </c>
      <c r="AG1049" s="112">
        <f t="shared" si="167"/>
        <v>0</v>
      </c>
      <c r="AH1049" s="110">
        <f>SUM(AG$4:AG1049)</f>
        <v>38</v>
      </c>
      <c r="AI1049" s="112">
        <f t="shared" si="165"/>
        <v>0</v>
      </c>
      <c r="AJ1049" s="110">
        <f>COUNTIF(AI$4:AI1049,"&gt;0")</f>
        <v>179</v>
      </c>
      <c r="AK1049" s="110">
        <v>1</v>
      </c>
      <c r="AL1049" s="110">
        <v>263</v>
      </c>
      <c r="AM1049" s="172" t="str">
        <f>IF(OR(Table1[[#This Row],[Line total ordered for now]]&gt;0,Table1[[#This Row],[Line total ordered for season]]&gt;0),1,"")</f>
        <v/>
      </c>
      <c r="AN1049" s="173">
        <f>COUNTIF(AM$4:AM1049,"&gt;0")</f>
        <v>0</v>
      </c>
      <c r="AO1049" s="173">
        <f>Table1[[#This Row],[ORDER QUANTITY
to be collected BEFORE 31.3.22]]</f>
        <v>0</v>
      </c>
      <c r="AP1049" s="174">
        <f t="shared" si="166"/>
        <v>0</v>
      </c>
      <c r="AQ1049" s="174">
        <f>IFERROR(INDEX(Retail!H:H,MATCH($D1049,Retail!$D:$D,0)),0)</f>
        <v>0</v>
      </c>
      <c r="AR1049" s="174">
        <f>IFERROR(INDEX(Retail!J:J,MATCH($D1049,Retail!$D:$D,0)),0)</f>
        <v>0</v>
      </c>
      <c r="AS1049" s="174">
        <f>IFERROR(INDEX('NEW2022'!H:H,MATCH($D1049,'NEW2022'!D:D,0)),0)</f>
        <v>0</v>
      </c>
      <c r="AT1049" s="174">
        <f>IFERROR(INDEX('NEW2022'!J:J,MATCH($D1049,'NEW2022'!D:D,0)),0)</f>
        <v>0</v>
      </c>
      <c r="AU1049" s="174">
        <f>IFERROR(INDEX('Quiet Items'!H:H,MATCH($D1049,'Quiet Items'!D:D,0)),0)</f>
        <v>0</v>
      </c>
      <c r="AV1049" s="174">
        <f>IFERROR(INDEX('Quiet Items'!J:J,MATCH($D1049,'Quiet Items'!D:D,0)),0)</f>
        <v>0</v>
      </c>
      <c r="AW1049" s="174">
        <f>IFERROR(INDEX('1.4G'!H:H,MATCH($D1049,'1.4G'!D:D,0)),0)</f>
        <v>0</v>
      </c>
      <c r="AX1049" s="174">
        <f>IFERROR(INDEX('1.4G'!J:J,MATCH($D1049,'1.4G'!D:D,0)),0)</f>
        <v>0</v>
      </c>
      <c r="AY1049" s="174">
        <f t="shared" ref="AY1049:AY1112" si="170">IF(OR(AU1049&gt;0,AW1049&gt;0,AO1049&gt;0,AS1049&gt;0,AQ1049&gt;0),AU1049+AW1049+AO1049+AS1049+AQ1049,0)</f>
        <v>0</v>
      </c>
      <c r="AZ1049" s="174">
        <f t="shared" ref="AZ1049:AZ1112" si="171">IF(OR(AV1049&gt;0,AX1049&gt;0,AP1049&gt;0,AT1049&gt;0,AR1049&gt;0),AV1049+AX1049+AP1049+AT1049+AR1049,0)</f>
        <v>0</v>
      </c>
      <c r="BA1049" s="175">
        <f>IFERROR(Table1[[#This Row],[Line total ordered for now]]*Table1[[#This Row],[GUARANTEED PRICE
for STOCK orders collected before 31.3.22]],0)</f>
        <v>0</v>
      </c>
      <c r="BB1049" s="175">
        <f t="shared" si="168"/>
        <v>0</v>
      </c>
      <c r="BC1049" s="176">
        <f>(AZ1049+Table1[[#This Row],[Line total ordered for now]])*Z1049</f>
        <v>0</v>
      </c>
      <c r="BD1049" s="200">
        <v>76.576499999999996</v>
      </c>
      <c r="BE1049" s="65"/>
      <c r="BF1049" s="65"/>
      <c r="BG1049" s="65"/>
      <c r="BH1049" s="65"/>
      <c r="BI1049" s="65"/>
      <c r="BJ1049" s="65"/>
      <c r="BK1049" s="65"/>
      <c r="BL1049" s="55"/>
      <c r="BM1049"/>
      <c r="BN1049"/>
      <c r="BO1049"/>
      <c r="BP1049"/>
      <c r="BQ1049"/>
      <c r="BR1049"/>
      <c r="BS1049"/>
      <c r="BT1049"/>
    </row>
    <row r="1050" spans="1:72" ht="15.75">
      <c r="A1050" s="202">
        <v>1046</v>
      </c>
      <c r="B1050" s="68" t="s">
        <v>6378</v>
      </c>
      <c r="C1050" s="149" t="s">
        <v>192</v>
      </c>
      <c r="D1050" s="149" t="s">
        <v>4040</v>
      </c>
      <c r="E1050" s="149" t="s">
        <v>4041</v>
      </c>
      <c r="F1050" s="158" t="str">
        <f t="shared" si="169"/>
        <v/>
      </c>
      <c r="G1050" s="187">
        <v>32</v>
      </c>
      <c r="H1050" s="150"/>
      <c r="I1050" s="184">
        <v>81.900000000000006</v>
      </c>
      <c r="J1050" s="150"/>
      <c r="K1050" s="151">
        <v>1.25125</v>
      </c>
      <c r="L1050" s="152">
        <v>81.98190000000001</v>
      </c>
      <c r="M1050" s="152">
        <v>90.09</v>
      </c>
      <c r="N1050" s="153" t="s">
        <v>150</v>
      </c>
      <c r="O1050" s="154">
        <v>72</v>
      </c>
      <c r="P1050" s="153">
        <v>30</v>
      </c>
      <c r="Q1050" s="153" t="s">
        <v>146</v>
      </c>
      <c r="R1050" s="155">
        <v>17</v>
      </c>
      <c r="S1050" s="155">
        <v>4.9000000000000004</v>
      </c>
      <c r="T1050" s="155">
        <v>1</v>
      </c>
      <c r="U1050" s="154" t="s">
        <v>95</v>
      </c>
      <c r="V1050" s="153" t="s">
        <v>88</v>
      </c>
      <c r="W1050" s="153" t="s">
        <v>627</v>
      </c>
      <c r="X1050" s="151" t="s">
        <v>6378</v>
      </c>
      <c r="Y1050" s="151" t="s">
        <v>6378</v>
      </c>
      <c r="Z1050" s="156">
        <v>3.8100000000000002E-2</v>
      </c>
      <c r="AA1050" s="153" t="s">
        <v>3760</v>
      </c>
      <c r="AB1050" s="153" t="s">
        <v>5324</v>
      </c>
      <c r="AC1050" s="153" t="s">
        <v>2412</v>
      </c>
      <c r="AD1050" s="157" t="s">
        <v>626</v>
      </c>
      <c r="AE1050" s="110">
        <v>1</v>
      </c>
      <c r="AF1050" s="110">
        <v>210</v>
      </c>
      <c r="AG1050" s="112">
        <f t="shared" si="167"/>
        <v>0</v>
      </c>
      <c r="AH1050" s="110">
        <f>SUM(AG$4:AG1050)</f>
        <v>38</v>
      </c>
      <c r="AI1050" s="112">
        <f t="shared" si="165"/>
        <v>0</v>
      </c>
      <c r="AJ1050" s="110">
        <f>COUNTIF(AI$4:AI1050,"&gt;0")</f>
        <v>179</v>
      </c>
      <c r="AK1050" s="110">
        <v>1</v>
      </c>
      <c r="AL1050" s="110">
        <v>264</v>
      </c>
      <c r="AM1050" s="172" t="str">
        <f>IF(OR(Table1[[#This Row],[Line total ordered for now]]&gt;0,Table1[[#This Row],[Line total ordered for season]]&gt;0),1,"")</f>
        <v/>
      </c>
      <c r="AN1050" s="173">
        <f>COUNTIF(AM$4:AM1050,"&gt;0")</f>
        <v>0</v>
      </c>
      <c r="AO1050" s="173">
        <f>Table1[[#This Row],[ORDER QUANTITY
to be collected BEFORE 31.3.22]]</f>
        <v>0</v>
      </c>
      <c r="AP1050" s="174">
        <f t="shared" si="166"/>
        <v>0</v>
      </c>
      <c r="AQ1050" s="174">
        <f>IFERROR(INDEX(Retail!H:H,MATCH($D1050,Retail!$D:$D,0)),0)</f>
        <v>0</v>
      </c>
      <c r="AR1050" s="174">
        <f>IFERROR(INDEX(Retail!J:J,MATCH($D1050,Retail!$D:$D,0)),0)</f>
        <v>0</v>
      </c>
      <c r="AS1050" s="174">
        <f>IFERROR(INDEX('NEW2022'!H:H,MATCH($D1050,'NEW2022'!D:D,0)),0)</f>
        <v>0</v>
      </c>
      <c r="AT1050" s="174">
        <f>IFERROR(INDEX('NEW2022'!J:J,MATCH($D1050,'NEW2022'!D:D,0)),0)</f>
        <v>0</v>
      </c>
      <c r="AU1050" s="174">
        <f>IFERROR(INDEX('Quiet Items'!H:H,MATCH($D1050,'Quiet Items'!D:D,0)),0)</f>
        <v>0</v>
      </c>
      <c r="AV1050" s="174">
        <f>IFERROR(INDEX('Quiet Items'!J:J,MATCH($D1050,'Quiet Items'!D:D,0)),0)</f>
        <v>0</v>
      </c>
      <c r="AW1050" s="174">
        <f>IFERROR(INDEX('1.4G'!H:H,MATCH($D1050,'1.4G'!D:D,0)),0)</f>
        <v>0</v>
      </c>
      <c r="AX1050" s="174">
        <f>IFERROR(INDEX('1.4G'!J:J,MATCH($D1050,'1.4G'!D:D,0)),0)</f>
        <v>0</v>
      </c>
      <c r="AY1050" s="174">
        <f t="shared" si="170"/>
        <v>0</v>
      </c>
      <c r="AZ1050" s="174">
        <f t="shared" si="171"/>
        <v>0</v>
      </c>
      <c r="BA1050" s="175">
        <f>IFERROR(Table1[[#This Row],[Line total ordered for now]]*Table1[[#This Row],[GUARANTEED PRICE
for STOCK orders collected before 31.3.22]],0)</f>
        <v>0</v>
      </c>
      <c r="BB1050" s="175">
        <f t="shared" si="168"/>
        <v>0</v>
      </c>
      <c r="BC1050" s="176">
        <f>(AZ1050+Table1[[#This Row],[Line total ordered for now]])*Z1050</f>
        <v>0</v>
      </c>
      <c r="BD1050" s="200">
        <v>76.576499999999996</v>
      </c>
      <c r="BE1050" s="65"/>
      <c r="BF1050" s="65"/>
      <c r="BG1050" s="65"/>
      <c r="BH1050" s="65"/>
      <c r="BI1050" s="65"/>
      <c r="BJ1050" s="65"/>
      <c r="BK1050" s="65"/>
      <c r="BL1050" s="55"/>
      <c r="BM1050"/>
      <c r="BN1050"/>
      <c r="BO1050"/>
      <c r="BP1050"/>
      <c r="BQ1050"/>
      <c r="BR1050"/>
      <c r="BS1050"/>
      <c r="BT1050"/>
    </row>
    <row r="1051" spans="1:72" ht="15.75">
      <c r="A1051" s="202">
        <v>1047</v>
      </c>
      <c r="B1051" s="68" t="s">
        <v>6378</v>
      </c>
      <c r="C1051" s="149" t="s">
        <v>192</v>
      </c>
      <c r="D1051" s="149" t="s">
        <v>67</v>
      </c>
      <c r="E1051" s="149" t="s">
        <v>4618</v>
      </c>
      <c r="F1051" s="158" t="str">
        <f t="shared" si="169"/>
        <v>Video</v>
      </c>
      <c r="G1051" s="187">
        <v>0</v>
      </c>
      <c r="H1051" s="150"/>
      <c r="I1051" s="184">
        <v>84.9</v>
      </c>
      <c r="J1051" s="150"/>
      <c r="K1051" s="151">
        <v>1.5463944496258069</v>
      </c>
      <c r="L1051" s="152">
        <v>105.77338035440518</v>
      </c>
      <c r="M1051" s="152">
        <v>111.34040037305809</v>
      </c>
      <c r="N1051" s="153" t="s">
        <v>150</v>
      </c>
      <c r="O1051" s="154">
        <v>72</v>
      </c>
      <c r="P1051" s="153">
        <v>30</v>
      </c>
      <c r="Q1051" s="153" t="s">
        <v>146</v>
      </c>
      <c r="R1051" s="155">
        <v>17</v>
      </c>
      <c r="S1051" s="155">
        <v>4.68</v>
      </c>
      <c r="T1051" s="155">
        <v>1</v>
      </c>
      <c r="U1051" s="154" t="s">
        <v>95</v>
      </c>
      <c r="V1051" s="153" t="s">
        <v>88</v>
      </c>
      <c r="W1051" s="153" t="s">
        <v>169</v>
      </c>
      <c r="X1051" s="151">
        <v>4.49</v>
      </c>
      <c r="Y1051" s="151">
        <v>3.49</v>
      </c>
      <c r="Z1051" s="156">
        <v>3.6600000000000001E-2</v>
      </c>
      <c r="AA1051" s="153" t="s">
        <v>193</v>
      </c>
      <c r="AB1051" s="153" t="s">
        <v>194</v>
      </c>
      <c r="AC1051" s="153" t="s">
        <v>277</v>
      </c>
      <c r="AD1051" s="157" t="s">
        <v>590</v>
      </c>
      <c r="AE1051" s="110">
        <v>1</v>
      </c>
      <c r="AF1051" s="110">
        <v>211</v>
      </c>
      <c r="AG1051" s="112">
        <f t="shared" si="167"/>
        <v>0</v>
      </c>
      <c r="AH1051" s="110">
        <f>SUM(AG$4:AG1051)</f>
        <v>38</v>
      </c>
      <c r="AI1051" s="112">
        <f t="shared" si="165"/>
        <v>1</v>
      </c>
      <c r="AJ1051" s="110">
        <f>COUNTIF(AI$4:AI1051,"&gt;0")</f>
        <v>180</v>
      </c>
      <c r="AK1051" s="110">
        <v>1</v>
      </c>
      <c r="AL1051" s="110">
        <v>265</v>
      </c>
      <c r="AM1051" s="172" t="str">
        <f>IF(OR(Table1[[#This Row],[Line total ordered for now]]&gt;0,Table1[[#This Row],[Line total ordered for season]]&gt;0),1,"")</f>
        <v/>
      </c>
      <c r="AN1051" s="173">
        <f>COUNTIF(AM$4:AM1051,"&gt;0")</f>
        <v>0</v>
      </c>
      <c r="AO1051" s="173">
        <f>Table1[[#This Row],[ORDER QUANTITY
to be collected BEFORE 31.3.22]]</f>
        <v>0</v>
      </c>
      <c r="AP1051" s="174">
        <f t="shared" si="166"/>
        <v>0</v>
      </c>
      <c r="AQ1051" s="174">
        <f>IFERROR(INDEX(Retail!H:H,MATCH($D1051,Retail!$D:$D,0)),0)</f>
        <v>0</v>
      </c>
      <c r="AR1051" s="174">
        <f>IFERROR(INDEX(Retail!J:J,MATCH($D1051,Retail!$D:$D,0)),0)</f>
        <v>0</v>
      </c>
      <c r="AS1051" s="174">
        <f>IFERROR(INDEX('NEW2022'!H:H,MATCH($D1051,'NEW2022'!D:D,0)),0)</f>
        <v>0</v>
      </c>
      <c r="AT1051" s="174">
        <f>IFERROR(INDEX('NEW2022'!J:J,MATCH($D1051,'NEW2022'!D:D,0)),0)</f>
        <v>0</v>
      </c>
      <c r="AU1051" s="174">
        <f>IFERROR(INDEX('Quiet Items'!H:H,MATCH($D1051,'Quiet Items'!D:D,0)),0)</f>
        <v>0</v>
      </c>
      <c r="AV1051" s="174">
        <f>IFERROR(INDEX('Quiet Items'!J:J,MATCH($D1051,'Quiet Items'!D:D,0)),0)</f>
        <v>0</v>
      </c>
      <c r="AW1051" s="174">
        <f>IFERROR(INDEX('1.4G'!H:H,MATCH($D1051,'1.4G'!D:D,0)),0)</f>
        <v>0</v>
      </c>
      <c r="AX1051" s="174">
        <f>IFERROR(INDEX('1.4G'!J:J,MATCH($D1051,'1.4G'!D:D,0)),0)</f>
        <v>0</v>
      </c>
      <c r="AY1051" s="174">
        <f t="shared" si="170"/>
        <v>0</v>
      </c>
      <c r="AZ1051" s="174">
        <f t="shared" si="171"/>
        <v>0</v>
      </c>
      <c r="BA1051" s="175">
        <f>IFERROR(Table1[[#This Row],[Line total ordered for now]]*Table1[[#This Row],[GUARANTEED PRICE
for STOCK orders collected before 31.3.22]],0)</f>
        <v>0</v>
      </c>
      <c r="BB1051" s="175">
        <f t="shared" si="168"/>
        <v>0</v>
      </c>
      <c r="BC1051" s="176">
        <f>(AZ1051+Table1[[#This Row],[Line total ordered for now]])*Z1051</f>
        <v>0</v>
      </c>
      <c r="BD1051" s="200">
        <v>100.20636033575228</v>
      </c>
      <c r="BE1051" s="65"/>
      <c r="BF1051" s="65"/>
      <c r="BG1051" s="65"/>
      <c r="BH1051" s="65"/>
      <c r="BI1051" s="65"/>
      <c r="BJ1051" s="65"/>
      <c r="BK1051" s="65"/>
      <c r="BL1051" s="55"/>
      <c r="BM1051"/>
      <c r="BN1051"/>
      <c r="BO1051"/>
      <c r="BP1051"/>
      <c r="BQ1051"/>
      <c r="BR1051"/>
      <c r="BS1051"/>
      <c r="BT1051"/>
    </row>
    <row r="1052" spans="1:72" ht="15.75">
      <c r="A1052" s="202">
        <v>1048</v>
      </c>
      <c r="B1052" s="68" t="s">
        <v>6378</v>
      </c>
      <c r="C1052" s="149" t="s">
        <v>192</v>
      </c>
      <c r="D1052" s="149" t="s">
        <v>68</v>
      </c>
      <c r="E1052" s="149" t="s">
        <v>4619</v>
      </c>
      <c r="F1052" s="158" t="str">
        <f t="shared" si="169"/>
        <v>Video</v>
      </c>
      <c r="G1052" s="187">
        <v>0</v>
      </c>
      <c r="H1052" s="150"/>
      <c r="I1052" s="184">
        <v>84.9</v>
      </c>
      <c r="J1052" s="150"/>
      <c r="K1052" s="151">
        <v>1.5463944496258069</v>
      </c>
      <c r="L1052" s="152">
        <v>105.77338035440518</v>
      </c>
      <c r="M1052" s="152">
        <v>111.34040037305809</v>
      </c>
      <c r="N1052" s="153" t="s">
        <v>150</v>
      </c>
      <c r="O1052" s="154">
        <v>72</v>
      </c>
      <c r="P1052" s="153">
        <v>30</v>
      </c>
      <c r="Q1052" s="153" t="s">
        <v>146</v>
      </c>
      <c r="R1052" s="155">
        <v>17</v>
      </c>
      <c r="S1052" s="155">
        <v>4.9000000000000004</v>
      </c>
      <c r="T1052" s="155">
        <v>1</v>
      </c>
      <c r="U1052" s="154" t="s">
        <v>95</v>
      </c>
      <c r="V1052" s="153" t="s">
        <v>88</v>
      </c>
      <c r="W1052" s="153" t="s">
        <v>169</v>
      </c>
      <c r="X1052" s="151">
        <v>4.49</v>
      </c>
      <c r="Y1052" s="151">
        <v>3.49</v>
      </c>
      <c r="Z1052" s="156">
        <v>3.6600000000000001E-2</v>
      </c>
      <c r="AA1052" s="153" t="s">
        <v>193</v>
      </c>
      <c r="AB1052" s="153" t="s">
        <v>194</v>
      </c>
      <c r="AC1052" s="153" t="s">
        <v>277</v>
      </c>
      <c r="AD1052" s="157" t="s">
        <v>591</v>
      </c>
      <c r="AE1052" s="110">
        <v>1</v>
      </c>
      <c r="AF1052" s="110">
        <v>212</v>
      </c>
      <c r="AG1052" s="112">
        <f t="shared" si="167"/>
        <v>0</v>
      </c>
      <c r="AH1052" s="110">
        <f>SUM(AG$4:AG1052)</f>
        <v>38</v>
      </c>
      <c r="AI1052" s="112">
        <f t="shared" si="165"/>
        <v>1</v>
      </c>
      <c r="AJ1052" s="110">
        <f>COUNTIF(AI$4:AI1052,"&gt;0")</f>
        <v>181</v>
      </c>
      <c r="AK1052" s="110">
        <v>1</v>
      </c>
      <c r="AL1052" s="110">
        <v>266</v>
      </c>
      <c r="AM1052" s="172" t="str">
        <f>IF(OR(Table1[[#This Row],[Line total ordered for now]]&gt;0,Table1[[#This Row],[Line total ordered for season]]&gt;0),1,"")</f>
        <v/>
      </c>
      <c r="AN1052" s="173">
        <f>COUNTIF(AM$4:AM1052,"&gt;0")</f>
        <v>0</v>
      </c>
      <c r="AO1052" s="173">
        <f>Table1[[#This Row],[ORDER QUANTITY
to be collected BEFORE 31.3.22]]</f>
        <v>0</v>
      </c>
      <c r="AP1052" s="174">
        <f t="shared" si="166"/>
        <v>0</v>
      </c>
      <c r="AQ1052" s="174">
        <f>IFERROR(INDEX(Retail!H:H,MATCH($D1052,Retail!$D:$D,0)),0)</f>
        <v>0</v>
      </c>
      <c r="AR1052" s="174">
        <f>IFERROR(INDEX(Retail!J:J,MATCH($D1052,Retail!$D:$D,0)),0)</f>
        <v>0</v>
      </c>
      <c r="AS1052" s="174">
        <f>IFERROR(INDEX('NEW2022'!H:H,MATCH($D1052,'NEW2022'!D:D,0)),0)</f>
        <v>0</v>
      </c>
      <c r="AT1052" s="174">
        <f>IFERROR(INDEX('NEW2022'!J:J,MATCH($D1052,'NEW2022'!D:D,0)),0)</f>
        <v>0</v>
      </c>
      <c r="AU1052" s="174">
        <f>IFERROR(INDEX('Quiet Items'!H:H,MATCH($D1052,'Quiet Items'!D:D,0)),0)</f>
        <v>0</v>
      </c>
      <c r="AV1052" s="174">
        <f>IFERROR(INDEX('Quiet Items'!J:J,MATCH($D1052,'Quiet Items'!D:D,0)),0)</f>
        <v>0</v>
      </c>
      <c r="AW1052" s="174">
        <f>IFERROR(INDEX('1.4G'!H:H,MATCH($D1052,'1.4G'!D:D,0)),0)</f>
        <v>0</v>
      </c>
      <c r="AX1052" s="174">
        <f>IFERROR(INDEX('1.4G'!J:J,MATCH($D1052,'1.4G'!D:D,0)),0)</f>
        <v>0</v>
      </c>
      <c r="AY1052" s="174">
        <f t="shared" si="170"/>
        <v>0</v>
      </c>
      <c r="AZ1052" s="174">
        <f t="shared" si="171"/>
        <v>0</v>
      </c>
      <c r="BA1052" s="175">
        <f>IFERROR(Table1[[#This Row],[Line total ordered for now]]*Table1[[#This Row],[GUARANTEED PRICE
for STOCK orders collected before 31.3.22]],0)</f>
        <v>0</v>
      </c>
      <c r="BB1052" s="175">
        <f t="shared" si="168"/>
        <v>0</v>
      </c>
      <c r="BC1052" s="176">
        <f>(AZ1052+Table1[[#This Row],[Line total ordered for now]])*Z1052</f>
        <v>0</v>
      </c>
      <c r="BD1052" s="200">
        <v>100.20636033575228</v>
      </c>
      <c r="BE1052" s="65"/>
      <c r="BF1052" s="65"/>
      <c r="BG1052" s="65"/>
      <c r="BH1052" s="65"/>
      <c r="BI1052" s="65"/>
      <c r="BJ1052" s="65"/>
      <c r="BK1052" s="65"/>
      <c r="BL1052" s="55"/>
      <c r="BM1052"/>
      <c r="BN1052"/>
      <c r="BO1052"/>
      <c r="BP1052"/>
      <c r="BQ1052"/>
      <c r="BR1052"/>
      <c r="BS1052"/>
      <c r="BT1052"/>
    </row>
    <row r="1053" spans="1:72" ht="15.75">
      <c r="A1053" s="202">
        <v>1049</v>
      </c>
      <c r="B1053" s="68" t="s">
        <v>6378</v>
      </c>
      <c r="C1053" s="149" t="s">
        <v>192</v>
      </c>
      <c r="D1053" s="149" t="s">
        <v>69</v>
      </c>
      <c r="E1053" s="149" t="s">
        <v>388</v>
      </c>
      <c r="F1053" s="158" t="str">
        <f t="shared" si="169"/>
        <v>Video</v>
      </c>
      <c r="G1053" s="187">
        <v>0</v>
      </c>
      <c r="H1053" s="150"/>
      <c r="I1053" s="184">
        <v>84.9</v>
      </c>
      <c r="J1053" s="150"/>
      <c r="K1053" s="151">
        <v>1.5463944496258069</v>
      </c>
      <c r="L1053" s="152">
        <v>105.77338035440518</v>
      </c>
      <c r="M1053" s="152">
        <v>111.34040037305809</v>
      </c>
      <c r="N1053" s="153" t="s">
        <v>150</v>
      </c>
      <c r="O1053" s="154">
        <v>72</v>
      </c>
      <c r="P1053" s="153">
        <v>30</v>
      </c>
      <c r="Q1053" s="153" t="s">
        <v>146</v>
      </c>
      <c r="R1053" s="155">
        <v>17</v>
      </c>
      <c r="S1053" s="155">
        <v>4.68</v>
      </c>
      <c r="T1053" s="155">
        <v>1</v>
      </c>
      <c r="U1053" s="154" t="s">
        <v>95</v>
      </c>
      <c r="V1053" s="153" t="s">
        <v>88</v>
      </c>
      <c r="W1053" s="153" t="s">
        <v>169</v>
      </c>
      <c r="X1053" s="151">
        <v>4.49</v>
      </c>
      <c r="Y1053" s="151">
        <v>3.49</v>
      </c>
      <c r="Z1053" s="156">
        <v>3.6600000000000001E-2</v>
      </c>
      <c r="AA1053" s="153" t="s">
        <v>193</v>
      </c>
      <c r="AB1053" s="153" t="s">
        <v>194</v>
      </c>
      <c r="AC1053" s="153" t="s">
        <v>277</v>
      </c>
      <c r="AD1053" s="157" t="s">
        <v>195</v>
      </c>
      <c r="AE1053" s="110">
        <v>1</v>
      </c>
      <c r="AF1053" s="110">
        <v>213</v>
      </c>
      <c r="AG1053" s="112">
        <f t="shared" si="167"/>
        <v>0</v>
      </c>
      <c r="AH1053" s="110">
        <f>SUM(AG$4:AG1053)</f>
        <v>38</v>
      </c>
      <c r="AI1053" s="112">
        <f t="shared" si="165"/>
        <v>1</v>
      </c>
      <c r="AJ1053" s="110">
        <f>COUNTIF(AI$4:AI1053,"&gt;0")</f>
        <v>182</v>
      </c>
      <c r="AK1053" s="110">
        <v>1</v>
      </c>
      <c r="AL1053" s="110">
        <v>267</v>
      </c>
      <c r="AM1053" s="172" t="str">
        <f>IF(OR(Table1[[#This Row],[Line total ordered for now]]&gt;0,Table1[[#This Row],[Line total ordered for season]]&gt;0),1,"")</f>
        <v/>
      </c>
      <c r="AN1053" s="173">
        <f>COUNTIF(AM$4:AM1053,"&gt;0")</f>
        <v>0</v>
      </c>
      <c r="AO1053" s="173">
        <f>Table1[[#This Row],[ORDER QUANTITY
to be collected BEFORE 31.3.22]]</f>
        <v>0</v>
      </c>
      <c r="AP1053" s="174">
        <f t="shared" si="166"/>
        <v>0</v>
      </c>
      <c r="AQ1053" s="174">
        <f>IFERROR(INDEX(Retail!H:H,MATCH($D1053,Retail!$D:$D,0)),0)</f>
        <v>0</v>
      </c>
      <c r="AR1053" s="174">
        <f>IFERROR(INDEX(Retail!J:J,MATCH($D1053,Retail!$D:$D,0)),0)</f>
        <v>0</v>
      </c>
      <c r="AS1053" s="174">
        <f>IFERROR(INDEX('NEW2022'!H:H,MATCH($D1053,'NEW2022'!D:D,0)),0)</f>
        <v>0</v>
      </c>
      <c r="AT1053" s="174">
        <f>IFERROR(INDEX('NEW2022'!J:J,MATCH($D1053,'NEW2022'!D:D,0)),0)</f>
        <v>0</v>
      </c>
      <c r="AU1053" s="174">
        <f>IFERROR(INDEX('Quiet Items'!H:H,MATCH($D1053,'Quiet Items'!D:D,0)),0)</f>
        <v>0</v>
      </c>
      <c r="AV1053" s="174">
        <f>IFERROR(INDEX('Quiet Items'!J:J,MATCH($D1053,'Quiet Items'!D:D,0)),0)</f>
        <v>0</v>
      </c>
      <c r="AW1053" s="174">
        <f>IFERROR(INDEX('1.4G'!H:H,MATCH($D1053,'1.4G'!D:D,0)),0)</f>
        <v>0</v>
      </c>
      <c r="AX1053" s="174">
        <f>IFERROR(INDEX('1.4G'!J:J,MATCH($D1053,'1.4G'!D:D,0)),0)</f>
        <v>0</v>
      </c>
      <c r="AY1053" s="174">
        <f t="shared" si="170"/>
        <v>0</v>
      </c>
      <c r="AZ1053" s="174">
        <f t="shared" si="171"/>
        <v>0</v>
      </c>
      <c r="BA1053" s="175">
        <f>IFERROR(Table1[[#This Row],[Line total ordered for now]]*Table1[[#This Row],[GUARANTEED PRICE
for STOCK orders collected before 31.3.22]],0)</f>
        <v>0</v>
      </c>
      <c r="BB1053" s="175">
        <f t="shared" si="168"/>
        <v>0</v>
      </c>
      <c r="BC1053" s="176">
        <f>(AZ1053+Table1[[#This Row],[Line total ordered for now]])*Z1053</f>
        <v>0</v>
      </c>
      <c r="BD1053" s="200">
        <v>100.20636033575228</v>
      </c>
      <c r="BE1053" s="65"/>
      <c r="BF1053" s="65"/>
      <c r="BG1053" s="65"/>
      <c r="BH1053" s="65"/>
      <c r="BI1053" s="65"/>
      <c r="BJ1053" s="65"/>
      <c r="BK1053" s="65"/>
      <c r="BL1053" s="55"/>
      <c r="BM1053"/>
      <c r="BN1053"/>
      <c r="BO1053"/>
      <c r="BP1053"/>
      <c r="BQ1053"/>
      <c r="BR1053"/>
      <c r="BS1053"/>
      <c r="BT1053"/>
    </row>
    <row r="1054" spans="1:72" ht="15.75">
      <c r="A1054" s="202">
        <v>1050</v>
      </c>
      <c r="B1054" s="68" t="s">
        <v>6378</v>
      </c>
      <c r="C1054" s="149" t="s">
        <v>192</v>
      </c>
      <c r="D1054" s="149" t="s">
        <v>70</v>
      </c>
      <c r="E1054" s="149" t="s">
        <v>4620</v>
      </c>
      <c r="F1054" s="158" t="str">
        <f t="shared" si="169"/>
        <v>Video</v>
      </c>
      <c r="G1054" s="187">
        <v>0</v>
      </c>
      <c r="H1054" s="150"/>
      <c r="I1054" s="184">
        <v>95.3</v>
      </c>
      <c r="J1054" s="150"/>
      <c r="K1054" s="151">
        <v>1.5463944496258069</v>
      </c>
      <c r="L1054" s="152">
        <v>105.77338035440518</v>
      </c>
      <c r="M1054" s="152">
        <v>111.34040037305809</v>
      </c>
      <c r="N1054" s="153" t="s">
        <v>150</v>
      </c>
      <c r="O1054" s="154">
        <v>72</v>
      </c>
      <c r="P1054" s="153">
        <v>30</v>
      </c>
      <c r="Q1054" s="153" t="s">
        <v>146</v>
      </c>
      <c r="R1054" s="155">
        <v>17</v>
      </c>
      <c r="S1054" s="155">
        <v>4.9000000000000004</v>
      </c>
      <c r="T1054" s="155">
        <v>1</v>
      </c>
      <c r="U1054" s="154" t="s">
        <v>95</v>
      </c>
      <c r="V1054" s="153" t="s">
        <v>88</v>
      </c>
      <c r="W1054" s="153" t="s">
        <v>169</v>
      </c>
      <c r="X1054" s="151">
        <v>4.49</v>
      </c>
      <c r="Y1054" s="151">
        <v>3.49</v>
      </c>
      <c r="Z1054" s="156">
        <v>3.6600000000000001E-2</v>
      </c>
      <c r="AA1054" s="153" t="s">
        <v>193</v>
      </c>
      <c r="AB1054" s="153" t="s">
        <v>194</v>
      </c>
      <c r="AC1054" s="153" t="s">
        <v>277</v>
      </c>
      <c r="AD1054" s="157" t="s">
        <v>592</v>
      </c>
      <c r="AE1054" s="110">
        <v>1</v>
      </c>
      <c r="AF1054" s="110">
        <v>214</v>
      </c>
      <c r="AG1054" s="112">
        <f t="shared" si="167"/>
        <v>0</v>
      </c>
      <c r="AH1054" s="110">
        <f>SUM(AG$4:AG1054)</f>
        <v>38</v>
      </c>
      <c r="AI1054" s="112">
        <f t="shared" si="165"/>
        <v>1</v>
      </c>
      <c r="AJ1054" s="110">
        <f>COUNTIF(AI$4:AI1054,"&gt;0")</f>
        <v>183</v>
      </c>
      <c r="AK1054" s="110">
        <v>1</v>
      </c>
      <c r="AL1054" s="110">
        <v>268</v>
      </c>
      <c r="AM1054" s="172" t="str">
        <f>IF(OR(Table1[[#This Row],[Line total ordered for now]]&gt;0,Table1[[#This Row],[Line total ordered for season]]&gt;0),1,"")</f>
        <v/>
      </c>
      <c r="AN1054" s="173">
        <f>COUNTIF(AM$4:AM1054,"&gt;0")</f>
        <v>0</v>
      </c>
      <c r="AO1054" s="173">
        <f>Table1[[#This Row],[ORDER QUANTITY
to be collected BEFORE 31.3.22]]</f>
        <v>0</v>
      </c>
      <c r="AP1054" s="174">
        <f t="shared" si="166"/>
        <v>0</v>
      </c>
      <c r="AQ1054" s="174">
        <f>IFERROR(INDEX(Retail!H:H,MATCH($D1054,Retail!$D:$D,0)),0)</f>
        <v>0</v>
      </c>
      <c r="AR1054" s="174">
        <f>IFERROR(INDEX(Retail!J:J,MATCH($D1054,Retail!$D:$D,0)),0)</f>
        <v>0</v>
      </c>
      <c r="AS1054" s="174">
        <f>IFERROR(INDEX('NEW2022'!H:H,MATCH($D1054,'NEW2022'!D:D,0)),0)</f>
        <v>0</v>
      </c>
      <c r="AT1054" s="174">
        <f>IFERROR(INDEX('NEW2022'!J:J,MATCH($D1054,'NEW2022'!D:D,0)),0)</f>
        <v>0</v>
      </c>
      <c r="AU1054" s="174">
        <f>IFERROR(INDEX('Quiet Items'!H:H,MATCH($D1054,'Quiet Items'!D:D,0)),0)</f>
        <v>0</v>
      </c>
      <c r="AV1054" s="174">
        <f>IFERROR(INDEX('Quiet Items'!J:J,MATCH($D1054,'Quiet Items'!D:D,0)),0)</f>
        <v>0</v>
      </c>
      <c r="AW1054" s="174">
        <f>IFERROR(INDEX('1.4G'!H:H,MATCH($D1054,'1.4G'!D:D,0)),0)</f>
        <v>0</v>
      </c>
      <c r="AX1054" s="174">
        <f>IFERROR(INDEX('1.4G'!J:J,MATCH($D1054,'1.4G'!D:D,0)),0)</f>
        <v>0</v>
      </c>
      <c r="AY1054" s="174">
        <f t="shared" si="170"/>
        <v>0</v>
      </c>
      <c r="AZ1054" s="174">
        <f t="shared" si="171"/>
        <v>0</v>
      </c>
      <c r="BA1054" s="175">
        <f>IFERROR(Table1[[#This Row],[Line total ordered for now]]*Table1[[#This Row],[GUARANTEED PRICE
for STOCK orders collected before 31.3.22]],0)</f>
        <v>0</v>
      </c>
      <c r="BB1054" s="175">
        <f t="shared" si="168"/>
        <v>0</v>
      </c>
      <c r="BC1054" s="176">
        <f>(AZ1054+Table1[[#This Row],[Line total ordered for now]])*Z1054</f>
        <v>0</v>
      </c>
      <c r="BD1054" s="200">
        <v>100.20636033575228</v>
      </c>
      <c r="BE1054" s="65"/>
      <c r="BF1054" s="65"/>
      <c r="BG1054" s="65"/>
      <c r="BH1054" s="65"/>
      <c r="BI1054" s="65"/>
      <c r="BJ1054" s="65"/>
      <c r="BK1054" s="65"/>
      <c r="BL1054" s="55"/>
      <c r="BM1054"/>
      <c r="BN1054"/>
      <c r="BO1054"/>
      <c r="BP1054"/>
      <c r="BQ1054"/>
      <c r="BR1054"/>
      <c r="BS1054"/>
      <c r="BT1054"/>
    </row>
    <row r="1055" spans="1:72" ht="15.75">
      <c r="A1055" s="202">
        <v>1051</v>
      </c>
      <c r="B1055" s="68" t="s">
        <v>6378</v>
      </c>
      <c r="C1055" s="149" t="s">
        <v>192</v>
      </c>
      <c r="D1055" s="149" t="s">
        <v>71</v>
      </c>
      <c r="E1055" s="149" t="s">
        <v>389</v>
      </c>
      <c r="F1055" s="158" t="str">
        <f t="shared" si="169"/>
        <v>Video</v>
      </c>
      <c r="G1055" s="187">
        <v>0</v>
      </c>
      <c r="H1055" s="150"/>
      <c r="I1055" s="184">
        <v>95.3</v>
      </c>
      <c r="J1055" s="150"/>
      <c r="K1055" s="151">
        <v>1.5463944496258069</v>
      </c>
      <c r="L1055" s="152">
        <v>105.77338035440518</v>
      </c>
      <c r="M1055" s="152">
        <v>111.34040037305809</v>
      </c>
      <c r="N1055" s="153" t="s">
        <v>150</v>
      </c>
      <c r="O1055" s="154">
        <v>72</v>
      </c>
      <c r="P1055" s="153">
        <v>30</v>
      </c>
      <c r="Q1055" s="153" t="s">
        <v>146</v>
      </c>
      <c r="R1055" s="155">
        <v>17</v>
      </c>
      <c r="S1055" s="155">
        <v>4.9000000000000004</v>
      </c>
      <c r="T1055" s="155">
        <v>1</v>
      </c>
      <c r="U1055" s="154" t="s">
        <v>95</v>
      </c>
      <c r="V1055" s="153" t="s">
        <v>88</v>
      </c>
      <c r="W1055" s="153" t="s">
        <v>169</v>
      </c>
      <c r="X1055" s="151">
        <v>4.49</v>
      </c>
      <c r="Y1055" s="151">
        <v>3.49</v>
      </c>
      <c r="Z1055" s="156">
        <v>3.6600000000000001E-2</v>
      </c>
      <c r="AA1055" s="153" t="s">
        <v>193</v>
      </c>
      <c r="AB1055" s="153" t="s">
        <v>194</v>
      </c>
      <c r="AC1055" s="153" t="s">
        <v>277</v>
      </c>
      <c r="AD1055" s="157" t="s">
        <v>572</v>
      </c>
      <c r="AE1055" s="110">
        <v>1</v>
      </c>
      <c r="AF1055" s="110">
        <v>215</v>
      </c>
      <c r="AG1055" s="112">
        <f t="shared" si="167"/>
        <v>0</v>
      </c>
      <c r="AH1055" s="110">
        <f>SUM(AG$4:AG1055)</f>
        <v>38</v>
      </c>
      <c r="AI1055" s="112">
        <f t="shared" si="165"/>
        <v>1</v>
      </c>
      <c r="AJ1055" s="110">
        <f>COUNTIF(AI$4:AI1055,"&gt;0")</f>
        <v>184</v>
      </c>
      <c r="AK1055" s="110">
        <v>1</v>
      </c>
      <c r="AL1055" s="110">
        <v>269</v>
      </c>
      <c r="AM1055" s="172" t="str">
        <f>IF(OR(Table1[[#This Row],[Line total ordered for now]]&gt;0,Table1[[#This Row],[Line total ordered for season]]&gt;0),1,"")</f>
        <v/>
      </c>
      <c r="AN1055" s="173">
        <f>COUNTIF(AM$4:AM1055,"&gt;0")</f>
        <v>0</v>
      </c>
      <c r="AO1055" s="173">
        <f>Table1[[#This Row],[ORDER QUANTITY
to be collected BEFORE 31.3.22]]</f>
        <v>0</v>
      </c>
      <c r="AP1055" s="174">
        <f t="shared" si="166"/>
        <v>0</v>
      </c>
      <c r="AQ1055" s="174">
        <f>IFERROR(INDEX(Retail!H:H,MATCH($D1055,Retail!$D:$D,0)),0)</f>
        <v>0</v>
      </c>
      <c r="AR1055" s="174">
        <f>IFERROR(INDEX(Retail!J:J,MATCH($D1055,Retail!$D:$D,0)),0)</f>
        <v>0</v>
      </c>
      <c r="AS1055" s="174">
        <f>IFERROR(INDEX('NEW2022'!H:H,MATCH($D1055,'NEW2022'!D:D,0)),0)</f>
        <v>0</v>
      </c>
      <c r="AT1055" s="174">
        <f>IFERROR(INDEX('NEW2022'!J:J,MATCH($D1055,'NEW2022'!D:D,0)),0)</f>
        <v>0</v>
      </c>
      <c r="AU1055" s="174">
        <f>IFERROR(INDEX('Quiet Items'!H:H,MATCH($D1055,'Quiet Items'!D:D,0)),0)</f>
        <v>0</v>
      </c>
      <c r="AV1055" s="174">
        <f>IFERROR(INDEX('Quiet Items'!J:J,MATCH($D1055,'Quiet Items'!D:D,0)),0)</f>
        <v>0</v>
      </c>
      <c r="AW1055" s="174">
        <f>IFERROR(INDEX('1.4G'!H:H,MATCH($D1055,'1.4G'!D:D,0)),0)</f>
        <v>0</v>
      </c>
      <c r="AX1055" s="174">
        <f>IFERROR(INDEX('1.4G'!J:J,MATCH($D1055,'1.4G'!D:D,0)),0)</f>
        <v>0</v>
      </c>
      <c r="AY1055" s="174">
        <f t="shared" si="170"/>
        <v>0</v>
      </c>
      <c r="AZ1055" s="174">
        <f t="shared" si="171"/>
        <v>0</v>
      </c>
      <c r="BA1055" s="175">
        <f>IFERROR(Table1[[#This Row],[Line total ordered for now]]*Table1[[#This Row],[GUARANTEED PRICE
for STOCK orders collected before 31.3.22]],0)</f>
        <v>0</v>
      </c>
      <c r="BB1055" s="175">
        <f t="shared" si="168"/>
        <v>0</v>
      </c>
      <c r="BC1055" s="176">
        <f>(AZ1055+Table1[[#This Row],[Line total ordered for now]])*Z1055</f>
        <v>0</v>
      </c>
      <c r="BD1055" s="200">
        <v>100.20636033575228</v>
      </c>
      <c r="BE1055" s="65"/>
      <c r="BF1055" s="65"/>
      <c r="BG1055" s="65"/>
      <c r="BH1055" s="65"/>
      <c r="BI1055" s="65"/>
      <c r="BJ1055" s="65"/>
      <c r="BK1055" s="65"/>
      <c r="BL1055" s="55"/>
      <c r="BM1055"/>
      <c r="BN1055"/>
      <c r="BO1055"/>
      <c r="BP1055"/>
      <c r="BQ1055"/>
      <c r="BR1055"/>
      <c r="BS1055"/>
      <c r="BT1055"/>
    </row>
    <row r="1056" spans="1:72" ht="15.75">
      <c r="A1056" s="202">
        <v>1052</v>
      </c>
      <c r="B1056" s="68" t="s">
        <v>6378</v>
      </c>
      <c r="C1056" s="149" t="s">
        <v>643</v>
      </c>
      <c r="D1056" s="149" t="s">
        <v>3234</v>
      </c>
      <c r="E1056" s="149" t="s">
        <v>3235</v>
      </c>
      <c r="F1056" s="158" t="str">
        <f t="shared" si="169"/>
        <v>Video</v>
      </c>
      <c r="G1056" s="187">
        <v>0</v>
      </c>
      <c r="H1056" s="150"/>
      <c r="I1056" s="184">
        <v>121.76</v>
      </c>
      <c r="J1056" s="150"/>
      <c r="K1056" s="151">
        <v>3.7205555555555554</v>
      </c>
      <c r="L1056" s="152">
        <v>121.8854</v>
      </c>
      <c r="M1056" s="152">
        <v>133.94</v>
      </c>
      <c r="N1056" s="153" t="s">
        <v>144</v>
      </c>
      <c r="O1056" s="154">
        <v>36</v>
      </c>
      <c r="P1056" s="153">
        <v>27</v>
      </c>
      <c r="Q1056" s="153" t="s">
        <v>146</v>
      </c>
      <c r="R1056" s="155">
        <v>15</v>
      </c>
      <c r="S1056" s="155">
        <v>4.18</v>
      </c>
      <c r="T1056" s="155">
        <v>0.3</v>
      </c>
      <c r="U1056" s="154" t="s">
        <v>95</v>
      </c>
      <c r="V1056" s="153" t="s">
        <v>88</v>
      </c>
      <c r="W1056" s="153" t="s">
        <v>627</v>
      </c>
      <c r="X1056" s="151" t="s">
        <v>6378</v>
      </c>
      <c r="Y1056" s="151" t="s">
        <v>6378</v>
      </c>
      <c r="Z1056" s="156">
        <v>4.3099999999999999E-2</v>
      </c>
      <c r="AA1056" s="153" t="s">
        <v>1058</v>
      </c>
      <c r="AB1056" s="153" t="s">
        <v>4853</v>
      </c>
      <c r="AC1056" s="153" t="s">
        <v>656</v>
      </c>
      <c r="AD1056" s="157" t="s">
        <v>3236</v>
      </c>
      <c r="AE1056" s="110">
        <v>1</v>
      </c>
      <c r="AF1056" s="110">
        <v>216</v>
      </c>
      <c r="AG1056" s="112">
        <f t="shared" si="167"/>
        <v>0</v>
      </c>
      <c r="AH1056" s="110">
        <f>SUM(AG$4:AG1056)</f>
        <v>38</v>
      </c>
      <c r="AI1056" s="112">
        <f t="shared" si="165"/>
        <v>0</v>
      </c>
      <c r="AJ1056" s="110">
        <f>COUNTIF(AI$4:AI1056,"&gt;0")</f>
        <v>184</v>
      </c>
      <c r="AK1056" s="110">
        <v>1</v>
      </c>
      <c r="AL1056" s="110">
        <v>270</v>
      </c>
      <c r="AM1056" s="172" t="str">
        <f>IF(OR(Table1[[#This Row],[Line total ordered for now]]&gt;0,Table1[[#This Row],[Line total ordered for season]]&gt;0),1,"")</f>
        <v/>
      </c>
      <c r="AN1056" s="173">
        <f>COUNTIF(AM$4:AM1056,"&gt;0")</f>
        <v>0</v>
      </c>
      <c r="AO1056" s="173">
        <f>Table1[[#This Row],[ORDER QUANTITY
to be collected BEFORE 31.3.22]]</f>
        <v>0</v>
      </c>
      <c r="AP1056" s="174">
        <f t="shared" si="166"/>
        <v>0</v>
      </c>
      <c r="AQ1056" s="174">
        <f>IFERROR(INDEX(Retail!H:H,MATCH($D1056,Retail!$D:$D,0)),0)</f>
        <v>0</v>
      </c>
      <c r="AR1056" s="174">
        <f>IFERROR(INDEX(Retail!J:J,MATCH($D1056,Retail!$D:$D,0)),0)</f>
        <v>0</v>
      </c>
      <c r="AS1056" s="174">
        <f>IFERROR(INDEX('NEW2022'!H:H,MATCH($D1056,'NEW2022'!D:D,0)),0)</f>
        <v>0</v>
      </c>
      <c r="AT1056" s="174">
        <f>IFERROR(INDEX('NEW2022'!J:J,MATCH($D1056,'NEW2022'!D:D,0)),0)</f>
        <v>0</v>
      </c>
      <c r="AU1056" s="174">
        <f>IFERROR(INDEX('Quiet Items'!H:H,MATCH($D1056,'Quiet Items'!D:D,0)),0)</f>
        <v>0</v>
      </c>
      <c r="AV1056" s="174">
        <f>IFERROR(INDEX('Quiet Items'!J:J,MATCH($D1056,'Quiet Items'!D:D,0)),0)</f>
        <v>0</v>
      </c>
      <c r="AW1056" s="174">
        <f>IFERROR(INDEX('1.4G'!H:H,MATCH($D1056,'1.4G'!D:D,0)),0)</f>
        <v>0</v>
      </c>
      <c r="AX1056" s="174">
        <f>IFERROR(INDEX('1.4G'!J:J,MATCH($D1056,'1.4G'!D:D,0)),0)</f>
        <v>0</v>
      </c>
      <c r="AY1056" s="174">
        <f t="shared" si="170"/>
        <v>0</v>
      </c>
      <c r="AZ1056" s="174">
        <f t="shared" si="171"/>
        <v>0</v>
      </c>
      <c r="BA1056" s="175">
        <f>IFERROR(Table1[[#This Row],[Line total ordered for now]]*Table1[[#This Row],[GUARANTEED PRICE
for STOCK orders collected before 31.3.22]],0)</f>
        <v>0</v>
      </c>
      <c r="BB1056" s="175">
        <f t="shared" si="168"/>
        <v>0</v>
      </c>
      <c r="BC1056" s="176">
        <f>(AZ1056+Table1[[#This Row],[Line total ordered for now]])*Z1056</f>
        <v>0</v>
      </c>
      <c r="BD1056" s="200">
        <v>113.84899999999999</v>
      </c>
      <c r="BE1056" s="65"/>
      <c r="BF1056" s="65"/>
      <c r="BG1056" s="65"/>
      <c r="BH1056" s="65"/>
      <c r="BI1056" s="65"/>
      <c r="BJ1056" s="65"/>
      <c r="BK1056" s="65"/>
      <c r="BL1056" s="55"/>
      <c r="BM1056"/>
      <c r="BN1056"/>
      <c r="BO1056"/>
      <c r="BP1056"/>
      <c r="BQ1056"/>
      <c r="BR1056"/>
      <c r="BS1056"/>
      <c r="BT1056"/>
    </row>
    <row r="1057" spans="1:72" ht="15.75">
      <c r="A1057" s="202">
        <v>1053</v>
      </c>
      <c r="B1057" s="68" t="s">
        <v>6378</v>
      </c>
      <c r="C1057" s="149" t="s">
        <v>643</v>
      </c>
      <c r="D1057" s="149" t="s">
        <v>3302</v>
      </c>
      <c r="E1057" s="149" t="s">
        <v>3303</v>
      </c>
      <c r="F1057" s="158" t="str">
        <f t="shared" si="169"/>
        <v>Video</v>
      </c>
      <c r="G1057" s="187">
        <v>0</v>
      </c>
      <c r="H1057" s="150"/>
      <c r="I1057" s="184">
        <v>122.37</v>
      </c>
      <c r="J1057" s="150"/>
      <c r="K1057" s="151">
        <v>3.7391666666666663</v>
      </c>
      <c r="L1057" s="152">
        <v>122.49509999999999</v>
      </c>
      <c r="M1057" s="152">
        <v>134.60999999999999</v>
      </c>
      <c r="N1057" s="153" t="s">
        <v>144</v>
      </c>
      <c r="O1057" s="154">
        <v>36</v>
      </c>
      <c r="P1057" s="153">
        <v>27</v>
      </c>
      <c r="Q1057" s="153" t="s">
        <v>146</v>
      </c>
      <c r="R1057" s="155">
        <v>15</v>
      </c>
      <c r="S1057" s="155">
        <v>4.18</v>
      </c>
      <c r="T1057" s="155">
        <v>0.3</v>
      </c>
      <c r="U1057" s="154" t="s">
        <v>95</v>
      </c>
      <c r="V1057" s="153" t="s">
        <v>88</v>
      </c>
      <c r="W1057" s="153" t="s">
        <v>627</v>
      </c>
      <c r="X1057" s="151" t="s">
        <v>6378</v>
      </c>
      <c r="Y1057" s="151" t="s">
        <v>6378</v>
      </c>
      <c r="Z1057" s="156">
        <v>4.4900000000000002E-2</v>
      </c>
      <c r="AA1057" s="153" t="s">
        <v>1058</v>
      </c>
      <c r="AB1057" s="153" t="s">
        <v>4854</v>
      </c>
      <c r="AC1057" s="153" t="s">
        <v>656</v>
      </c>
      <c r="AD1057" s="157" t="s">
        <v>3304</v>
      </c>
      <c r="AE1057" s="110">
        <v>1</v>
      </c>
      <c r="AF1057" s="110">
        <v>217</v>
      </c>
      <c r="AG1057" s="112">
        <f t="shared" si="167"/>
        <v>0</v>
      </c>
      <c r="AH1057" s="110">
        <f>SUM(AG$4:AG1057)</f>
        <v>38</v>
      </c>
      <c r="AI1057" s="112">
        <f t="shared" si="165"/>
        <v>0</v>
      </c>
      <c r="AJ1057" s="110">
        <f>COUNTIF(AI$4:AI1057,"&gt;0")</f>
        <v>184</v>
      </c>
      <c r="AK1057" s="110">
        <v>1</v>
      </c>
      <c r="AL1057" s="110">
        <v>271</v>
      </c>
      <c r="AM1057" s="172" t="str">
        <f>IF(OR(Table1[[#This Row],[Line total ordered for now]]&gt;0,Table1[[#This Row],[Line total ordered for season]]&gt;0),1,"")</f>
        <v/>
      </c>
      <c r="AN1057" s="173">
        <f>COUNTIF(AM$4:AM1057,"&gt;0")</f>
        <v>0</v>
      </c>
      <c r="AO1057" s="173">
        <f>Table1[[#This Row],[ORDER QUANTITY
to be collected BEFORE 31.3.22]]</f>
        <v>0</v>
      </c>
      <c r="AP1057" s="174">
        <f t="shared" si="166"/>
        <v>0</v>
      </c>
      <c r="AQ1057" s="174">
        <f>IFERROR(INDEX(Retail!H:H,MATCH($D1057,Retail!$D:$D,0)),0)</f>
        <v>0</v>
      </c>
      <c r="AR1057" s="174">
        <f>IFERROR(INDEX(Retail!J:J,MATCH($D1057,Retail!$D:$D,0)),0)</f>
        <v>0</v>
      </c>
      <c r="AS1057" s="174">
        <f>IFERROR(INDEX('NEW2022'!H:H,MATCH($D1057,'NEW2022'!D:D,0)),0)</f>
        <v>0</v>
      </c>
      <c r="AT1057" s="174">
        <f>IFERROR(INDEX('NEW2022'!J:J,MATCH($D1057,'NEW2022'!D:D,0)),0)</f>
        <v>0</v>
      </c>
      <c r="AU1057" s="174">
        <f>IFERROR(INDEX('Quiet Items'!H:H,MATCH($D1057,'Quiet Items'!D:D,0)),0)</f>
        <v>0</v>
      </c>
      <c r="AV1057" s="174">
        <f>IFERROR(INDEX('Quiet Items'!J:J,MATCH($D1057,'Quiet Items'!D:D,0)),0)</f>
        <v>0</v>
      </c>
      <c r="AW1057" s="174">
        <f>IFERROR(INDEX('1.4G'!H:H,MATCH($D1057,'1.4G'!D:D,0)),0)</f>
        <v>0</v>
      </c>
      <c r="AX1057" s="174">
        <f>IFERROR(INDEX('1.4G'!J:J,MATCH($D1057,'1.4G'!D:D,0)),0)</f>
        <v>0</v>
      </c>
      <c r="AY1057" s="174">
        <f t="shared" si="170"/>
        <v>0</v>
      </c>
      <c r="AZ1057" s="174">
        <f t="shared" si="171"/>
        <v>0</v>
      </c>
      <c r="BA1057" s="175">
        <f>IFERROR(Table1[[#This Row],[Line total ordered for now]]*Table1[[#This Row],[GUARANTEED PRICE
for STOCK orders collected before 31.3.22]],0)</f>
        <v>0</v>
      </c>
      <c r="BB1057" s="175">
        <f t="shared" si="168"/>
        <v>0</v>
      </c>
      <c r="BC1057" s="176">
        <f>(AZ1057+Table1[[#This Row],[Line total ordered for now]])*Z1057</f>
        <v>0</v>
      </c>
      <c r="BD1057" s="200">
        <v>114.41849999999998</v>
      </c>
      <c r="BE1057" s="65"/>
      <c r="BF1057" s="65"/>
      <c r="BG1057" s="65"/>
      <c r="BH1057" s="65"/>
      <c r="BI1057" s="65"/>
      <c r="BJ1057" s="65"/>
      <c r="BK1057" s="65"/>
      <c r="BL1057" s="55"/>
      <c r="BM1057"/>
      <c r="BN1057"/>
      <c r="BO1057"/>
      <c r="BP1057"/>
      <c r="BQ1057"/>
      <c r="BR1057"/>
      <c r="BS1057"/>
      <c r="BT1057"/>
    </row>
    <row r="1058" spans="1:72" ht="15.75">
      <c r="A1058" s="202">
        <v>1054</v>
      </c>
      <c r="B1058" s="68" t="s">
        <v>6378</v>
      </c>
      <c r="C1058" s="149" t="s">
        <v>643</v>
      </c>
      <c r="D1058" s="149" t="s">
        <v>1056</v>
      </c>
      <c r="E1058" s="149" t="s">
        <v>1057</v>
      </c>
      <c r="F1058" s="158" t="str">
        <f t="shared" si="169"/>
        <v>Video</v>
      </c>
      <c r="G1058" s="187">
        <v>0</v>
      </c>
      <c r="H1058" s="150"/>
      <c r="I1058" s="184">
        <v>127.46</v>
      </c>
      <c r="J1058" s="150"/>
      <c r="K1058" s="151">
        <v>3.8947222222222218</v>
      </c>
      <c r="L1058" s="152">
        <v>127.59109999999998</v>
      </c>
      <c r="M1058" s="152">
        <v>140.20999999999998</v>
      </c>
      <c r="N1058" s="153" t="s">
        <v>144</v>
      </c>
      <c r="O1058" s="154">
        <v>36</v>
      </c>
      <c r="P1058" s="153">
        <v>27</v>
      </c>
      <c r="Q1058" s="153" t="s">
        <v>146</v>
      </c>
      <c r="R1058" s="155">
        <v>15</v>
      </c>
      <c r="S1058" s="155">
        <v>4.18</v>
      </c>
      <c r="T1058" s="155">
        <v>0.3</v>
      </c>
      <c r="U1058" s="154" t="s">
        <v>95</v>
      </c>
      <c r="V1058" s="153" t="s">
        <v>88</v>
      </c>
      <c r="W1058" s="153" t="s">
        <v>627</v>
      </c>
      <c r="X1058" s="151" t="s">
        <v>6378</v>
      </c>
      <c r="Y1058" s="151" t="s">
        <v>6378</v>
      </c>
      <c r="Z1058" s="156">
        <v>4.4900000000000002E-2</v>
      </c>
      <c r="AA1058" s="153" t="s">
        <v>1058</v>
      </c>
      <c r="AB1058" s="153" t="s">
        <v>4706</v>
      </c>
      <c r="AC1058" s="153" t="s">
        <v>145</v>
      </c>
      <c r="AD1058" s="157" t="s">
        <v>1059</v>
      </c>
      <c r="AE1058" s="110">
        <v>1</v>
      </c>
      <c r="AF1058" s="110">
        <v>218</v>
      </c>
      <c r="AG1058" s="112">
        <f t="shared" si="167"/>
        <v>0</v>
      </c>
      <c r="AH1058" s="110">
        <f>SUM(AG$4:AG1058)</f>
        <v>38</v>
      </c>
      <c r="AI1058" s="112">
        <f t="shared" si="165"/>
        <v>0</v>
      </c>
      <c r="AJ1058" s="110">
        <f>COUNTIF(AI$4:AI1058,"&gt;0")</f>
        <v>184</v>
      </c>
      <c r="AK1058" s="110">
        <v>1</v>
      </c>
      <c r="AL1058" s="110">
        <v>272</v>
      </c>
      <c r="AM1058" s="172" t="str">
        <f>IF(OR(Table1[[#This Row],[Line total ordered for now]]&gt;0,Table1[[#This Row],[Line total ordered for season]]&gt;0),1,"")</f>
        <v/>
      </c>
      <c r="AN1058" s="173">
        <f>COUNTIF(AM$4:AM1058,"&gt;0")</f>
        <v>0</v>
      </c>
      <c r="AO1058" s="173">
        <f>Table1[[#This Row],[ORDER QUANTITY
to be collected BEFORE 31.3.22]]</f>
        <v>0</v>
      </c>
      <c r="AP1058" s="174">
        <f t="shared" si="166"/>
        <v>0</v>
      </c>
      <c r="AQ1058" s="174">
        <f>IFERROR(INDEX(Retail!H:H,MATCH($D1058,Retail!$D:$D,0)),0)</f>
        <v>0</v>
      </c>
      <c r="AR1058" s="174">
        <f>IFERROR(INDEX(Retail!J:J,MATCH($D1058,Retail!$D:$D,0)),0)</f>
        <v>0</v>
      </c>
      <c r="AS1058" s="174">
        <f>IFERROR(INDEX('NEW2022'!H:H,MATCH($D1058,'NEW2022'!D:D,0)),0)</f>
        <v>0</v>
      </c>
      <c r="AT1058" s="174">
        <f>IFERROR(INDEX('NEW2022'!J:J,MATCH($D1058,'NEW2022'!D:D,0)),0)</f>
        <v>0</v>
      </c>
      <c r="AU1058" s="174">
        <f>IFERROR(INDEX('Quiet Items'!H:H,MATCH($D1058,'Quiet Items'!D:D,0)),0)</f>
        <v>0</v>
      </c>
      <c r="AV1058" s="174">
        <f>IFERROR(INDEX('Quiet Items'!J:J,MATCH($D1058,'Quiet Items'!D:D,0)),0)</f>
        <v>0</v>
      </c>
      <c r="AW1058" s="174">
        <f>IFERROR(INDEX('1.4G'!H:H,MATCH($D1058,'1.4G'!D:D,0)),0)</f>
        <v>0</v>
      </c>
      <c r="AX1058" s="174">
        <f>IFERROR(INDEX('1.4G'!J:J,MATCH($D1058,'1.4G'!D:D,0)),0)</f>
        <v>0</v>
      </c>
      <c r="AY1058" s="174">
        <f t="shared" si="170"/>
        <v>0</v>
      </c>
      <c r="AZ1058" s="174">
        <f t="shared" si="171"/>
        <v>0</v>
      </c>
      <c r="BA1058" s="175">
        <f>IFERROR(Table1[[#This Row],[Line total ordered for now]]*Table1[[#This Row],[GUARANTEED PRICE
for STOCK orders collected before 31.3.22]],0)</f>
        <v>0</v>
      </c>
      <c r="BB1058" s="175">
        <f t="shared" si="168"/>
        <v>0</v>
      </c>
      <c r="BC1058" s="176">
        <f>(AZ1058+Table1[[#This Row],[Line total ordered for now]])*Z1058</f>
        <v>0</v>
      </c>
      <c r="BD1058" s="200">
        <v>119.17849999999999</v>
      </c>
      <c r="BE1058" s="65"/>
      <c r="BF1058" s="65"/>
      <c r="BG1058" s="65"/>
      <c r="BH1058" s="65"/>
      <c r="BI1058" s="65"/>
      <c r="BJ1058" s="65"/>
      <c r="BK1058" s="65"/>
      <c r="BL1058" s="55"/>
      <c r="BM1058"/>
      <c r="BN1058"/>
      <c r="BO1058"/>
      <c r="BP1058"/>
      <c r="BQ1058"/>
      <c r="BR1058"/>
      <c r="BS1058"/>
      <c r="BT1058"/>
    </row>
    <row r="1059" spans="1:72" ht="15.75">
      <c r="A1059" s="202">
        <v>1055</v>
      </c>
      <c r="B1059" s="68" t="s">
        <v>6378</v>
      </c>
      <c r="C1059" s="149" t="s">
        <v>643</v>
      </c>
      <c r="D1059" s="149" t="s">
        <v>3334</v>
      </c>
      <c r="E1059" s="149" t="s">
        <v>3335</v>
      </c>
      <c r="F1059" s="158" t="str">
        <f t="shared" si="169"/>
        <v>Video</v>
      </c>
      <c r="G1059" s="187">
        <v>2</v>
      </c>
      <c r="H1059" s="150"/>
      <c r="I1059" s="184">
        <v>122.37</v>
      </c>
      <c r="J1059" s="150"/>
      <c r="K1059" s="151">
        <v>4.2309101693933169</v>
      </c>
      <c r="L1059" s="152">
        <v>138.60461714932507</v>
      </c>
      <c r="M1059" s="152">
        <v>152.31276609815941</v>
      </c>
      <c r="N1059" s="153" t="s">
        <v>144</v>
      </c>
      <c r="O1059" s="154">
        <v>36</v>
      </c>
      <c r="P1059" s="153">
        <v>27</v>
      </c>
      <c r="Q1059" s="153" t="s">
        <v>146</v>
      </c>
      <c r="R1059" s="155">
        <v>15</v>
      </c>
      <c r="S1059" s="155">
        <v>4.18</v>
      </c>
      <c r="T1059" s="155">
        <v>0.3</v>
      </c>
      <c r="U1059" s="154" t="s">
        <v>95</v>
      </c>
      <c r="V1059" s="153" t="s">
        <v>88</v>
      </c>
      <c r="W1059" s="153" t="s">
        <v>627</v>
      </c>
      <c r="X1059" s="151" t="s">
        <v>6378</v>
      </c>
      <c r="Y1059" s="151" t="s">
        <v>6378</v>
      </c>
      <c r="Z1059" s="156">
        <v>4.4900000000000002E-2</v>
      </c>
      <c r="AA1059" s="153" t="s">
        <v>1058</v>
      </c>
      <c r="AB1059" s="153" t="s">
        <v>4855</v>
      </c>
      <c r="AC1059" s="153" t="s">
        <v>656</v>
      </c>
      <c r="AD1059" s="157" t="s">
        <v>3336</v>
      </c>
      <c r="AE1059" s="110">
        <v>1</v>
      </c>
      <c r="AF1059" s="110">
        <v>219</v>
      </c>
      <c r="AG1059" s="112">
        <f t="shared" si="167"/>
        <v>0</v>
      </c>
      <c r="AH1059" s="110">
        <f>SUM(AG$4:AG1059)</f>
        <v>38</v>
      </c>
      <c r="AI1059" s="112">
        <f t="shared" si="165"/>
        <v>0</v>
      </c>
      <c r="AJ1059" s="110">
        <f>COUNTIF(AI$4:AI1059,"&gt;0")</f>
        <v>184</v>
      </c>
      <c r="AK1059" s="110">
        <v>1</v>
      </c>
      <c r="AL1059" s="110">
        <v>273</v>
      </c>
      <c r="AM1059" s="172" t="str">
        <f>IF(OR(Table1[[#This Row],[Line total ordered for now]]&gt;0,Table1[[#This Row],[Line total ordered for season]]&gt;0),1,"")</f>
        <v/>
      </c>
      <c r="AN1059" s="173">
        <f>COUNTIF(AM$4:AM1059,"&gt;0")</f>
        <v>0</v>
      </c>
      <c r="AO1059" s="173">
        <f>Table1[[#This Row],[ORDER QUANTITY
to be collected BEFORE 31.3.22]]</f>
        <v>0</v>
      </c>
      <c r="AP1059" s="174">
        <f t="shared" si="166"/>
        <v>0</v>
      </c>
      <c r="AQ1059" s="174">
        <f>IFERROR(INDEX(Retail!H:H,MATCH($D1059,Retail!$D:$D,0)),0)</f>
        <v>0</v>
      </c>
      <c r="AR1059" s="174">
        <f>IFERROR(INDEX(Retail!J:J,MATCH($D1059,Retail!$D:$D,0)),0)</f>
        <v>0</v>
      </c>
      <c r="AS1059" s="174">
        <f>IFERROR(INDEX('NEW2022'!H:H,MATCH($D1059,'NEW2022'!D:D,0)),0)</f>
        <v>0</v>
      </c>
      <c r="AT1059" s="174">
        <f>IFERROR(INDEX('NEW2022'!J:J,MATCH($D1059,'NEW2022'!D:D,0)),0)</f>
        <v>0</v>
      </c>
      <c r="AU1059" s="174">
        <f>IFERROR(INDEX('Quiet Items'!H:H,MATCH($D1059,'Quiet Items'!D:D,0)),0)</f>
        <v>0</v>
      </c>
      <c r="AV1059" s="174">
        <f>IFERROR(INDEX('Quiet Items'!J:J,MATCH($D1059,'Quiet Items'!D:D,0)),0)</f>
        <v>0</v>
      </c>
      <c r="AW1059" s="174">
        <f>IFERROR(INDEX('1.4G'!H:H,MATCH($D1059,'1.4G'!D:D,0)),0)</f>
        <v>0</v>
      </c>
      <c r="AX1059" s="174">
        <f>IFERROR(INDEX('1.4G'!J:J,MATCH($D1059,'1.4G'!D:D,0)),0)</f>
        <v>0</v>
      </c>
      <c r="AY1059" s="174">
        <f t="shared" si="170"/>
        <v>0</v>
      </c>
      <c r="AZ1059" s="174">
        <f t="shared" si="171"/>
        <v>0</v>
      </c>
      <c r="BA1059" s="175">
        <f>IFERROR(Table1[[#This Row],[Line total ordered for now]]*Table1[[#This Row],[GUARANTEED PRICE
for STOCK orders collected before 31.3.22]],0)</f>
        <v>0</v>
      </c>
      <c r="BB1059" s="175">
        <f t="shared" si="168"/>
        <v>0</v>
      </c>
      <c r="BC1059" s="176">
        <f>(AZ1059+Table1[[#This Row],[Line total ordered for now]])*Z1059</f>
        <v>0</v>
      </c>
      <c r="BD1059" s="200">
        <v>129.46585118343549</v>
      </c>
      <c r="BE1059" s="65"/>
      <c r="BF1059" s="65"/>
      <c r="BG1059" s="65"/>
      <c r="BH1059" s="65"/>
      <c r="BI1059" s="65"/>
      <c r="BJ1059" s="65"/>
      <c r="BK1059" s="65"/>
      <c r="BL1059" s="55"/>
      <c r="BM1059"/>
      <c r="BN1059"/>
      <c r="BO1059"/>
      <c r="BP1059"/>
      <c r="BQ1059"/>
      <c r="BR1059"/>
      <c r="BS1059"/>
      <c r="BT1059"/>
    </row>
    <row r="1060" spans="1:72" ht="15.75">
      <c r="A1060" s="202">
        <v>1056</v>
      </c>
      <c r="B1060" s="68" t="s">
        <v>6378</v>
      </c>
      <c r="C1060" s="149" t="s">
        <v>643</v>
      </c>
      <c r="D1060" s="149" t="s">
        <v>1078</v>
      </c>
      <c r="E1060" s="149" t="s">
        <v>1079</v>
      </c>
      <c r="F1060" s="158" t="str">
        <f t="shared" si="169"/>
        <v>Video</v>
      </c>
      <c r="G1060" s="187">
        <v>1</v>
      </c>
      <c r="H1060" s="150"/>
      <c r="I1060" s="184">
        <v>127.46</v>
      </c>
      <c r="J1060" s="150"/>
      <c r="K1060" s="151">
        <v>4.4354899200490827</v>
      </c>
      <c r="L1060" s="152">
        <v>145.30664978080796</v>
      </c>
      <c r="M1060" s="152">
        <v>159.67763712176699</v>
      </c>
      <c r="N1060" s="153" t="s">
        <v>144</v>
      </c>
      <c r="O1060" s="154">
        <v>36</v>
      </c>
      <c r="P1060" s="153">
        <v>27</v>
      </c>
      <c r="Q1060" s="153" t="s">
        <v>146</v>
      </c>
      <c r="R1060" s="155">
        <v>17.399999999999999</v>
      </c>
      <c r="S1060" s="155">
        <v>4.18</v>
      </c>
      <c r="T1060" s="155">
        <v>0.3</v>
      </c>
      <c r="U1060" s="154" t="s">
        <v>95</v>
      </c>
      <c r="V1060" s="153" t="s">
        <v>88</v>
      </c>
      <c r="W1060" s="153" t="s">
        <v>627</v>
      </c>
      <c r="X1060" s="151" t="s">
        <v>6378</v>
      </c>
      <c r="Y1060" s="151" t="s">
        <v>6378</v>
      </c>
      <c r="Z1060" s="156">
        <v>4.4900000000000002E-2</v>
      </c>
      <c r="AA1060" s="153" t="s">
        <v>1058</v>
      </c>
      <c r="AB1060" s="153" t="s">
        <v>4760</v>
      </c>
      <c r="AC1060" s="153" t="s">
        <v>145</v>
      </c>
      <c r="AD1060" s="157" t="s">
        <v>1080</v>
      </c>
      <c r="AE1060" s="110">
        <v>1</v>
      </c>
      <c r="AF1060" s="110">
        <v>220</v>
      </c>
      <c r="AG1060" s="112">
        <f t="shared" si="167"/>
        <v>0</v>
      </c>
      <c r="AH1060" s="110">
        <f>SUM(AG$4:AG1060)</f>
        <v>38</v>
      </c>
      <c r="AI1060" s="112">
        <f t="shared" si="165"/>
        <v>0</v>
      </c>
      <c r="AJ1060" s="110">
        <f>COUNTIF(AI$4:AI1060,"&gt;0")</f>
        <v>184</v>
      </c>
      <c r="AK1060" s="110">
        <v>1</v>
      </c>
      <c r="AL1060" s="110">
        <v>274</v>
      </c>
      <c r="AM1060" s="172" t="str">
        <f>IF(OR(Table1[[#This Row],[Line total ordered for now]]&gt;0,Table1[[#This Row],[Line total ordered for season]]&gt;0),1,"")</f>
        <v/>
      </c>
      <c r="AN1060" s="173">
        <f>COUNTIF(AM$4:AM1060,"&gt;0")</f>
        <v>0</v>
      </c>
      <c r="AO1060" s="173">
        <f>Table1[[#This Row],[ORDER QUANTITY
to be collected BEFORE 31.3.22]]</f>
        <v>0</v>
      </c>
      <c r="AP1060" s="174">
        <f t="shared" si="166"/>
        <v>0</v>
      </c>
      <c r="AQ1060" s="174">
        <f>IFERROR(INDEX(Retail!H:H,MATCH($D1060,Retail!$D:$D,0)),0)</f>
        <v>0</v>
      </c>
      <c r="AR1060" s="174">
        <f>IFERROR(INDEX(Retail!J:J,MATCH($D1060,Retail!$D:$D,0)),0)</f>
        <v>0</v>
      </c>
      <c r="AS1060" s="174">
        <f>IFERROR(INDEX('NEW2022'!H:H,MATCH($D1060,'NEW2022'!D:D,0)),0)</f>
        <v>0</v>
      </c>
      <c r="AT1060" s="174">
        <f>IFERROR(INDEX('NEW2022'!J:J,MATCH($D1060,'NEW2022'!D:D,0)),0)</f>
        <v>0</v>
      </c>
      <c r="AU1060" s="174">
        <f>IFERROR(INDEX('Quiet Items'!H:H,MATCH($D1060,'Quiet Items'!D:D,0)),0)</f>
        <v>0</v>
      </c>
      <c r="AV1060" s="174">
        <f>IFERROR(INDEX('Quiet Items'!J:J,MATCH($D1060,'Quiet Items'!D:D,0)),0)</f>
        <v>0</v>
      </c>
      <c r="AW1060" s="174">
        <f>IFERROR(INDEX('1.4G'!H:H,MATCH($D1060,'1.4G'!D:D,0)),0)</f>
        <v>0</v>
      </c>
      <c r="AX1060" s="174">
        <f>IFERROR(INDEX('1.4G'!J:J,MATCH($D1060,'1.4G'!D:D,0)),0)</f>
        <v>0</v>
      </c>
      <c r="AY1060" s="174">
        <f t="shared" si="170"/>
        <v>0</v>
      </c>
      <c r="AZ1060" s="174">
        <f t="shared" si="171"/>
        <v>0</v>
      </c>
      <c r="BA1060" s="175">
        <f>IFERROR(Table1[[#This Row],[Line total ordered for now]]*Table1[[#This Row],[GUARANTEED PRICE
for STOCK orders collected before 31.3.22]],0)</f>
        <v>0</v>
      </c>
      <c r="BB1060" s="175">
        <f t="shared" si="168"/>
        <v>0</v>
      </c>
      <c r="BC1060" s="176">
        <f>(AZ1060+Table1[[#This Row],[Line total ordered for now]])*Z1060</f>
        <v>0</v>
      </c>
      <c r="BD1060" s="200">
        <v>135.72599155350193</v>
      </c>
      <c r="BE1060" s="65"/>
      <c r="BF1060" s="65"/>
      <c r="BG1060" s="65"/>
      <c r="BH1060" s="65"/>
      <c r="BI1060" s="65"/>
      <c r="BJ1060" s="65"/>
      <c r="BK1060" s="65"/>
      <c r="BL1060" s="55"/>
      <c r="BM1060"/>
      <c r="BN1060"/>
      <c r="BO1060"/>
      <c r="BP1060"/>
      <c r="BQ1060"/>
      <c r="BR1060"/>
      <c r="BS1060"/>
      <c r="BT1060"/>
    </row>
    <row r="1061" spans="1:72" ht="15.75">
      <c r="A1061" s="202">
        <v>1057</v>
      </c>
      <c r="B1061" s="68" t="s">
        <v>6378</v>
      </c>
      <c r="C1061" s="149" t="s">
        <v>643</v>
      </c>
      <c r="D1061" s="149" t="s">
        <v>3189</v>
      </c>
      <c r="E1061" s="149" t="s">
        <v>3190</v>
      </c>
      <c r="F1061" s="158" t="str">
        <f t="shared" si="169"/>
        <v>Video</v>
      </c>
      <c r="G1061" s="187">
        <v>0</v>
      </c>
      <c r="H1061" s="150"/>
      <c r="I1061" s="184">
        <v>127.46</v>
      </c>
      <c r="J1061" s="150"/>
      <c r="K1061" s="151">
        <v>4.4354899200490827</v>
      </c>
      <c r="L1061" s="152">
        <v>145.30664978080796</v>
      </c>
      <c r="M1061" s="152">
        <v>159.67763712176699</v>
      </c>
      <c r="N1061" s="153" t="s">
        <v>144</v>
      </c>
      <c r="O1061" s="154">
        <v>36</v>
      </c>
      <c r="P1061" s="153">
        <v>27</v>
      </c>
      <c r="Q1061" s="153" t="s">
        <v>146</v>
      </c>
      <c r="R1061" s="155">
        <v>15</v>
      </c>
      <c r="S1061" s="155">
        <v>4.18</v>
      </c>
      <c r="T1061" s="155">
        <v>0.3</v>
      </c>
      <c r="U1061" s="154" t="s">
        <v>95</v>
      </c>
      <c r="V1061" s="153" t="s">
        <v>88</v>
      </c>
      <c r="W1061" s="153" t="s">
        <v>627</v>
      </c>
      <c r="X1061" s="151" t="s">
        <v>6378</v>
      </c>
      <c r="Y1061" s="151" t="s">
        <v>6378</v>
      </c>
      <c r="Z1061" s="156">
        <v>4.4900000000000002E-2</v>
      </c>
      <c r="AA1061" s="153" t="s">
        <v>1058</v>
      </c>
      <c r="AB1061" s="153" t="s">
        <v>4852</v>
      </c>
      <c r="AC1061" s="153" t="s">
        <v>656</v>
      </c>
      <c r="AD1061" s="157" t="s">
        <v>3191</v>
      </c>
      <c r="AE1061" s="110">
        <v>1</v>
      </c>
      <c r="AF1061" s="110">
        <v>221</v>
      </c>
      <c r="AG1061" s="112">
        <f t="shared" si="167"/>
        <v>0</v>
      </c>
      <c r="AH1061" s="110">
        <f>SUM(AG$4:AG1061)</f>
        <v>38</v>
      </c>
      <c r="AI1061" s="112">
        <f t="shared" si="165"/>
        <v>0</v>
      </c>
      <c r="AJ1061" s="110">
        <f>COUNTIF(AI$4:AI1061,"&gt;0")</f>
        <v>184</v>
      </c>
      <c r="AK1061" s="110">
        <v>1</v>
      </c>
      <c r="AL1061" s="110">
        <v>275</v>
      </c>
      <c r="AM1061" s="172" t="str">
        <f>IF(OR(Table1[[#This Row],[Line total ordered for now]]&gt;0,Table1[[#This Row],[Line total ordered for season]]&gt;0),1,"")</f>
        <v/>
      </c>
      <c r="AN1061" s="173">
        <f>COUNTIF(AM$4:AM1061,"&gt;0")</f>
        <v>0</v>
      </c>
      <c r="AO1061" s="173">
        <f>Table1[[#This Row],[ORDER QUANTITY
to be collected BEFORE 31.3.22]]</f>
        <v>0</v>
      </c>
      <c r="AP1061" s="174">
        <f t="shared" si="166"/>
        <v>0</v>
      </c>
      <c r="AQ1061" s="174">
        <f>IFERROR(INDEX(Retail!H:H,MATCH($D1061,Retail!$D:$D,0)),0)</f>
        <v>0</v>
      </c>
      <c r="AR1061" s="174">
        <f>IFERROR(INDEX(Retail!J:J,MATCH($D1061,Retail!$D:$D,0)),0)</f>
        <v>0</v>
      </c>
      <c r="AS1061" s="174">
        <f>IFERROR(INDEX('NEW2022'!H:H,MATCH($D1061,'NEW2022'!D:D,0)),0)</f>
        <v>0</v>
      </c>
      <c r="AT1061" s="174">
        <f>IFERROR(INDEX('NEW2022'!J:J,MATCH($D1061,'NEW2022'!D:D,0)),0)</f>
        <v>0</v>
      </c>
      <c r="AU1061" s="174">
        <f>IFERROR(INDEX('Quiet Items'!H:H,MATCH($D1061,'Quiet Items'!D:D,0)),0)</f>
        <v>0</v>
      </c>
      <c r="AV1061" s="174">
        <f>IFERROR(INDEX('Quiet Items'!J:J,MATCH($D1061,'Quiet Items'!D:D,0)),0)</f>
        <v>0</v>
      </c>
      <c r="AW1061" s="174">
        <f>IFERROR(INDEX('1.4G'!H:H,MATCH($D1061,'1.4G'!D:D,0)),0)</f>
        <v>0</v>
      </c>
      <c r="AX1061" s="174">
        <f>IFERROR(INDEX('1.4G'!J:J,MATCH($D1061,'1.4G'!D:D,0)),0)</f>
        <v>0</v>
      </c>
      <c r="AY1061" s="174">
        <f t="shared" si="170"/>
        <v>0</v>
      </c>
      <c r="AZ1061" s="174">
        <f t="shared" si="171"/>
        <v>0</v>
      </c>
      <c r="BA1061" s="175">
        <f>IFERROR(Table1[[#This Row],[Line total ordered for now]]*Table1[[#This Row],[GUARANTEED PRICE
for STOCK orders collected before 31.3.22]],0)</f>
        <v>0</v>
      </c>
      <c r="BB1061" s="175">
        <f t="shared" si="168"/>
        <v>0</v>
      </c>
      <c r="BC1061" s="176">
        <f>(AZ1061+Table1[[#This Row],[Line total ordered for now]])*Z1061</f>
        <v>0</v>
      </c>
      <c r="BD1061" s="200">
        <v>135.72599155350193</v>
      </c>
      <c r="BE1061" s="65"/>
      <c r="BF1061" s="65"/>
      <c r="BG1061" s="65"/>
      <c r="BH1061" s="65"/>
      <c r="BI1061" s="65"/>
      <c r="BJ1061" s="65"/>
      <c r="BK1061" s="65"/>
      <c r="BL1061" s="55"/>
      <c r="BM1061"/>
      <c r="BN1061"/>
      <c r="BO1061"/>
      <c r="BP1061"/>
      <c r="BQ1061"/>
      <c r="BR1061"/>
      <c r="BS1061"/>
      <c r="BT1061"/>
    </row>
    <row r="1062" spans="1:72" ht="15.75">
      <c r="A1062" s="202">
        <v>1058</v>
      </c>
      <c r="B1062" s="68" t="s">
        <v>6378</v>
      </c>
      <c r="C1062" s="149" t="s">
        <v>643</v>
      </c>
      <c r="D1062" s="149" t="s">
        <v>3224</v>
      </c>
      <c r="E1062" s="149" t="s">
        <v>3225</v>
      </c>
      <c r="F1062" s="158" t="str">
        <f t="shared" si="169"/>
        <v>Video</v>
      </c>
      <c r="G1062" s="187">
        <v>0</v>
      </c>
      <c r="H1062" s="150"/>
      <c r="I1062" s="184">
        <v>119.47</v>
      </c>
      <c r="J1062" s="150"/>
      <c r="K1062" s="151">
        <v>4.4354899200490827</v>
      </c>
      <c r="L1062" s="152">
        <v>145.30664978080796</v>
      </c>
      <c r="M1062" s="152">
        <v>159.67763712176699</v>
      </c>
      <c r="N1062" s="153" t="s">
        <v>144</v>
      </c>
      <c r="O1062" s="154">
        <v>36</v>
      </c>
      <c r="P1062" s="153">
        <v>27</v>
      </c>
      <c r="Q1062" s="153" t="s">
        <v>146</v>
      </c>
      <c r="R1062" s="155">
        <v>15</v>
      </c>
      <c r="S1062" s="155">
        <v>4.18</v>
      </c>
      <c r="T1062" s="155">
        <v>0.3</v>
      </c>
      <c r="U1062" s="154" t="s">
        <v>95</v>
      </c>
      <c r="V1062" s="153" t="s">
        <v>88</v>
      </c>
      <c r="W1062" s="153" t="s">
        <v>627</v>
      </c>
      <c r="X1062" s="151" t="s">
        <v>6378</v>
      </c>
      <c r="Y1062" s="151" t="s">
        <v>6378</v>
      </c>
      <c r="Z1062" s="156">
        <v>4.4900000000000002E-2</v>
      </c>
      <c r="AA1062" s="153" t="s">
        <v>1058</v>
      </c>
      <c r="AB1062" s="153" t="s">
        <v>5827</v>
      </c>
      <c r="AC1062" s="153" t="s">
        <v>656</v>
      </c>
      <c r="AD1062" s="157" t="s">
        <v>3226</v>
      </c>
      <c r="AE1062" s="110">
        <v>1</v>
      </c>
      <c r="AF1062" s="110">
        <v>222</v>
      </c>
      <c r="AG1062" s="112">
        <f t="shared" si="167"/>
        <v>0</v>
      </c>
      <c r="AH1062" s="110">
        <f>SUM(AG$4:AG1062)</f>
        <v>38</v>
      </c>
      <c r="AI1062" s="112">
        <f t="shared" si="165"/>
        <v>0</v>
      </c>
      <c r="AJ1062" s="110">
        <f>COUNTIF(AI$4:AI1062,"&gt;0")</f>
        <v>184</v>
      </c>
      <c r="AK1062" s="110">
        <v>1</v>
      </c>
      <c r="AL1062" s="110">
        <v>276</v>
      </c>
      <c r="AM1062" s="172" t="str">
        <f>IF(OR(Table1[[#This Row],[Line total ordered for now]]&gt;0,Table1[[#This Row],[Line total ordered for season]]&gt;0),1,"")</f>
        <v/>
      </c>
      <c r="AN1062" s="173">
        <f>COUNTIF(AM$4:AM1062,"&gt;0")</f>
        <v>0</v>
      </c>
      <c r="AO1062" s="173">
        <f>Table1[[#This Row],[ORDER QUANTITY
to be collected BEFORE 31.3.22]]</f>
        <v>0</v>
      </c>
      <c r="AP1062" s="174">
        <f t="shared" si="166"/>
        <v>0</v>
      </c>
      <c r="AQ1062" s="174">
        <f>IFERROR(INDEX(Retail!H:H,MATCH($D1062,Retail!$D:$D,0)),0)</f>
        <v>0</v>
      </c>
      <c r="AR1062" s="174">
        <f>IFERROR(INDEX(Retail!J:J,MATCH($D1062,Retail!$D:$D,0)),0)</f>
        <v>0</v>
      </c>
      <c r="AS1062" s="174">
        <f>IFERROR(INDEX('NEW2022'!H:H,MATCH($D1062,'NEW2022'!D:D,0)),0)</f>
        <v>0</v>
      </c>
      <c r="AT1062" s="174">
        <f>IFERROR(INDEX('NEW2022'!J:J,MATCH($D1062,'NEW2022'!D:D,0)),0)</f>
        <v>0</v>
      </c>
      <c r="AU1062" s="174">
        <f>IFERROR(INDEX('Quiet Items'!H:H,MATCH($D1062,'Quiet Items'!D:D,0)),0)</f>
        <v>0</v>
      </c>
      <c r="AV1062" s="174">
        <f>IFERROR(INDEX('Quiet Items'!J:J,MATCH($D1062,'Quiet Items'!D:D,0)),0)</f>
        <v>0</v>
      </c>
      <c r="AW1062" s="174">
        <f>IFERROR(INDEX('1.4G'!H:H,MATCH($D1062,'1.4G'!D:D,0)),0)</f>
        <v>0</v>
      </c>
      <c r="AX1062" s="174">
        <f>IFERROR(INDEX('1.4G'!J:J,MATCH($D1062,'1.4G'!D:D,0)),0)</f>
        <v>0</v>
      </c>
      <c r="AY1062" s="174">
        <f t="shared" si="170"/>
        <v>0</v>
      </c>
      <c r="AZ1062" s="174">
        <f t="shared" si="171"/>
        <v>0</v>
      </c>
      <c r="BA1062" s="175">
        <f>IFERROR(Table1[[#This Row],[Line total ordered for now]]*Table1[[#This Row],[GUARANTEED PRICE
for STOCK orders collected before 31.3.22]],0)</f>
        <v>0</v>
      </c>
      <c r="BB1062" s="175">
        <f t="shared" si="168"/>
        <v>0</v>
      </c>
      <c r="BC1062" s="176">
        <f>(AZ1062+Table1[[#This Row],[Line total ordered for now]])*Z1062</f>
        <v>0</v>
      </c>
      <c r="BD1062" s="200">
        <v>135.72599155350193</v>
      </c>
      <c r="BE1062" s="65"/>
      <c r="BF1062" s="65"/>
      <c r="BG1062" s="65"/>
      <c r="BH1062" s="65"/>
      <c r="BI1062" s="65"/>
      <c r="BJ1062" s="65"/>
      <c r="BK1062" s="65"/>
      <c r="BL1062" s="55"/>
      <c r="BM1062"/>
      <c r="BN1062"/>
      <c r="BO1062"/>
      <c r="BP1062"/>
      <c r="BQ1062"/>
      <c r="BR1062"/>
      <c r="BS1062"/>
      <c r="BT1062"/>
    </row>
    <row r="1063" spans="1:72" ht="15.75">
      <c r="A1063" s="202">
        <v>1059</v>
      </c>
      <c r="B1063" s="68" t="s">
        <v>6378</v>
      </c>
      <c r="C1063" s="149" t="s">
        <v>870</v>
      </c>
      <c r="D1063" s="149" t="s">
        <v>2025</v>
      </c>
      <c r="E1063" s="149" t="s">
        <v>2026</v>
      </c>
      <c r="F1063" s="158" t="str">
        <f t="shared" si="169"/>
        <v>Video</v>
      </c>
      <c r="G1063" s="187">
        <v>5</v>
      </c>
      <c r="H1063" s="150"/>
      <c r="I1063" s="184">
        <v>115.57</v>
      </c>
      <c r="J1063" s="150"/>
      <c r="K1063" s="151">
        <v>5.0852000000000004</v>
      </c>
      <c r="L1063" s="152">
        <v>115.68830000000001</v>
      </c>
      <c r="M1063" s="152">
        <v>127.13000000000001</v>
      </c>
      <c r="N1063" s="153" t="s">
        <v>148</v>
      </c>
      <c r="O1063" s="154">
        <v>25</v>
      </c>
      <c r="P1063" s="153">
        <v>27</v>
      </c>
      <c r="Q1063" s="153" t="s">
        <v>146</v>
      </c>
      <c r="R1063" s="155">
        <v>15</v>
      </c>
      <c r="S1063" s="155">
        <v>4.05</v>
      </c>
      <c r="T1063" s="155">
        <v>0.3</v>
      </c>
      <c r="U1063" s="154" t="s">
        <v>94</v>
      </c>
      <c r="V1063" s="153" t="s">
        <v>89</v>
      </c>
      <c r="W1063" s="153" t="s">
        <v>627</v>
      </c>
      <c r="X1063" s="151" t="s">
        <v>6378</v>
      </c>
      <c r="Y1063" s="151" t="s">
        <v>6378</v>
      </c>
      <c r="Z1063" s="156">
        <v>3.7199999999999997E-2</v>
      </c>
      <c r="AA1063" s="153" t="s">
        <v>871</v>
      </c>
      <c r="AB1063" s="153" t="s">
        <v>4751</v>
      </c>
      <c r="AC1063" s="153" t="s">
        <v>145</v>
      </c>
      <c r="AD1063" s="157" t="s">
        <v>2027</v>
      </c>
      <c r="AE1063" s="110">
        <v>1</v>
      </c>
      <c r="AF1063" s="110">
        <v>223</v>
      </c>
      <c r="AG1063" s="112">
        <f t="shared" si="167"/>
        <v>0</v>
      </c>
      <c r="AH1063" s="110">
        <f>SUM(AG$4:AG1063)</f>
        <v>38</v>
      </c>
      <c r="AI1063" s="112">
        <f t="shared" si="165"/>
        <v>0</v>
      </c>
      <c r="AJ1063" s="110">
        <f>COUNTIF(AI$4:AI1063,"&gt;0")</f>
        <v>184</v>
      </c>
      <c r="AK1063" s="110">
        <v>0</v>
      </c>
      <c r="AL1063" s="110">
        <v>276</v>
      </c>
      <c r="AM1063" s="172" t="str">
        <f>IF(OR(Table1[[#This Row],[Line total ordered for now]]&gt;0,Table1[[#This Row],[Line total ordered for season]]&gt;0),1,"")</f>
        <v/>
      </c>
      <c r="AN1063" s="173">
        <f>COUNTIF(AM$4:AM1063,"&gt;0")</f>
        <v>0</v>
      </c>
      <c r="AO1063" s="173">
        <f>Table1[[#This Row],[ORDER QUANTITY
to be collected BEFORE 31.3.22]]</f>
        <v>0</v>
      </c>
      <c r="AP1063" s="174">
        <f t="shared" si="166"/>
        <v>0</v>
      </c>
      <c r="AQ1063" s="174">
        <f>IFERROR(INDEX(Retail!H:H,MATCH($D1063,Retail!$D:$D,0)),0)</f>
        <v>0</v>
      </c>
      <c r="AR1063" s="174">
        <f>IFERROR(INDEX(Retail!J:J,MATCH($D1063,Retail!$D:$D,0)),0)</f>
        <v>0</v>
      </c>
      <c r="AS1063" s="174">
        <f>IFERROR(INDEX('NEW2022'!H:H,MATCH($D1063,'NEW2022'!D:D,0)),0)</f>
        <v>0</v>
      </c>
      <c r="AT1063" s="174">
        <f>IFERROR(INDEX('NEW2022'!J:J,MATCH($D1063,'NEW2022'!D:D,0)),0)</f>
        <v>0</v>
      </c>
      <c r="AU1063" s="174">
        <f>IFERROR(INDEX('Quiet Items'!H:H,MATCH($D1063,'Quiet Items'!D:D,0)),0)</f>
        <v>0</v>
      </c>
      <c r="AV1063" s="174">
        <f>IFERROR(INDEX('Quiet Items'!J:J,MATCH($D1063,'Quiet Items'!D:D,0)),0)</f>
        <v>0</v>
      </c>
      <c r="AW1063" s="174">
        <f>IFERROR(INDEX('1.4G'!H:H,MATCH($D1063,'1.4G'!D:D,0)),0)</f>
        <v>0</v>
      </c>
      <c r="AX1063" s="174">
        <f>IFERROR(INDEX('1.4G'!J:J,MATCH($D1063,'1.4G'!D:D,0)),0)</f>
        <v>0</v>
      </c>
      <c r="AY1063" s="174">
        <f t="shared" si="170"/>
        <v>0</v>
      </c>
      <c r="AZ1063" s="174">
        <f t="shared" si="171"/>
        <v>0</v>
      </c>
      <c r="BA1063" s="175">
        <f>IFERROR(Table1[[#This Row],[Line total ordered for now]]*Table1[[#This Row],[GUARANTEED PRICE
for STOCK orders collected before 31.3.22]],0)</f>
        <v>0</v>
      </c>
      <c r="BB1063" s="175">
        <f t="shared" si="168"/>
        <v>0</v>
      </c>
      <c r="BC1063" s="176">
        <f>(AZ1063+Table1[[#This Row],[Line total ordered for now]])*Z1063</f>
        <v>0</v>
      </c>
      <c r="BD1063" s="200">
        <v>108.0605</v>
      </c>
      <c r="BE1063" s="65"/>
      <c r="BF1063" s="65"/>
      <c r="BG1063" s="65"/>
      <c r="BH1063" s="65"/>
      <c r="BI1063" s="65"/>
      <c r="BJ1063" s="65"/>
      <c r="BK1063" s="65"/>
      <c r="BL1063" s="55"/>
      <c r="BM1063"/>
      <c r="BN1063"/>
      <c r="BO1063"/>
      <c r="BP1063"/>
      <c r="BQ1063"/>
      <c r="BR1063"/>
      <c r="BS1063"/>
      <c r="BT1063"/>
    </row>
    <row r="1064" spans="1:72" ht="15.75">
      <c r="A1064" s="202">
        <v>1060</v>
      </c>
      <c r="B1064" s="68" t="s">
        <v>6378</v>
      </c>
      <c r="C1064" s="149" t="s">
        <v>870</v>
      </c>
      <c r="D1064" s="149" t="s">
        <v>928</v>
      </c>
      <c r="E1064" s="149" t="s">
        <v>929</v>
      </c>
      <c r="F1064" s="158" t="str">
        <f t="shared" si="169"/>
        <v>Video</v>
      </c>
      <c r="G1064" s="187">
        <v>0</v>
      </c>
      <c r="H1064" s="150"/>
      <c r="I1064" s="184">
        <v>121.49</v>
      </c>
      <c r="J1064" s="150"/>
      <c r="K1064" s="151">
        <v>5.3455999999999992</v>
      </c>
      <c r="L1064" s="152">
        <v>121.61239999999999</v>
      </c>
      <c r="M1064" s="152">
        <v>133.63999999999999</v>
      </c>
      <c r="N1064" s="153" t="s">
        <v>148</v>
      </c>
      <c r="O1064" s="154">
        <v>25</v>
      </c>
      <c r="P1064" s="153">
        <v>27</v>
      </c>
      <c r="Q1064" s="153" t="s">
        <v>146</v>
      </c>
      <c r="R1064" s="155">
        <v>15</v>
      </c>
      <c r="S1064" s="155">
        <v>4.05</v>
      </c>
      <c r="T1064" s="155">
        <v>0.3</v>
      </c>
      <c r="U1064" s="154" t="s">
        <v>95</v>
      </c>
      <c r="V1064" s="153" t="s">
        <v>88</v>
      </c>
      <c r="W1064" s="153" t="s">
        <v>627</v>
      </c>
      <c r="X1064" s="151" t="s">
        <v>6378</v>
      </c>
      <c r="Y1064" s="151" t="s">
        <v>6378</v>
      </c>
      <c r="Z1064" s="156">
        <v>3.7199999999999997E-2</v>
      </c>
      <c r="AA1064" s="153" t="s">
        <v>871</v>
      </c>
      <c r="AB1064" s="153" t="s">
        <v>4738</v>
      </c>
      <c r="AC1064" s="153" t="s">
        <v>785</v>
      </c>
      <c r="AD1064" s="157" t="s">
        <v>930</v>
      </c>
      <c r="AE1064" s="110">
        <v>1</v>
      </c>
      <c r="AF1064" s="110">
        <v>224</v>
      </c>
      <c r="AG1064" s="112">
        <f t="shared" si="167"/>
        <v>0</v>
      </c>
      <c r="AH1064" s="110">
        <f>SUM(AG$4:AG1064)</f>
        <v>38</v>
      </c>
      <c r="AI1064" s="112">
        <f t="shared" si="165"/>
        <v>0</v>
      </c>
      <c r="AJ1064" s="110">
        <f>COUNTIF(AI$4:AI1064,"&gt;0")</f>
        <v>184</v>
      </c>
      <c r="AK1064" s="110">
        <v>1</v>
      </c>
      <c r="AL1064" s="110">
        <v>277</v>
      </c>
      <c r="AM1064" s="172" t="str">
        <f>IF(OR(Table1[[#This Row],[Line total ordered for now]]&gt;0,Table1[[#This Row],[Line total ordered for season]]&gt;0),1,"")</f>
        <v/>
      </c>
      <c r="AN1064" s="173">
        <f>COUNTIF(AM$4:AM1064,"&gt;0")</f>
        <v>0</v>
      </c>
      <c r="AO1064" s="173">
        <f>Table1[[#This Row],[ORDER QUANTITY
to be collected BEFORE 31.3.22]]</f>
        <v>0</v>
      </c>
      <c r="AP1064" s="174">
        <f t="shared" si="166"/>
        <v>0</v>
      </c>
      <c r="AQ1064" s="174">
        <f>IFERROR(INDEX(Retail!H:H,MATCH($D1064,Retail!$D:$D,0)),0)</f>
        <v>0</v>
      </c>
      <c r="AR1064" s="174">
        <f>IFERROR(INDEX(Retail!J:J,MATCH($D1064,Retail!$D:$D,0)),0)</f>
        <v>0</v>
      </c>
      <c r="AS1064" s="174">
        <f>IFERROR(INDEX('NEW2022'!H:H,MATCH($D1064,'NEW2022'!D:D,0)),0)</f>
        <v>0</v>
      </c>
      <c r="AT1064" s="174">
        <f>IFERROR(INDEX('NEW2022'!J:J,MATCH($D1064,'NEW2022'!D:D,0)),0)</f>
        <v>0</v>
      </c>
      <c r="AU1064" s="174">
        <f>IFERROR(INDEX('Quiet Items'!H:H,MATCH($D1064,'Quiet Items'!D:D,0)),0)</f>
        <v>0</v>
      </c>
      <c r="AV1064" s="174">
        <f>IFERROR(INDEX('Quiet Items'!J:J,MATCH($D1064,'Quiet Items'!D:D,0)),0)</f>
        <v>0</v>
      </c>
      <c r="AW1064" s="174">
        <f>IFERROR(INDEX('1.4G'!H:H,MATCH($D1064,'1.4G'!D:D,0)),0)</f>
        <v>0</v>
      </c>
      <c r="AX1064" s="174">
        <f>IFERROR(INDEX('1.4G'!J:J,MATCH($D1064,'1.4G'!D:D,0)),0)</f>
        <v>0</v>
      </c>
      <c r="AY1064" s="174">
        <f t="shared" si="170"/>
        <v>0</v>
      </c>
      <c r="AZ1064" s="174">
        <f t="shared" si="171"/>
        <v>0</v>
      </c>
      <c r="BA1064" s="175">
        <f>IFERROR(Table1[[#This Row],[Line total ordered for now]]*Table1[[#This Row],[GUARANTEED PRICE
for STOCK orders collected before 31.3.22]],0)</f>
        <v>0</v>
      </c>
      <c r="BB1064" s="175">
        <f t="shared" si="168"/>
        <v>0</v>
      </c>
      <c r="BC1064" s="176">
        <f>(AZ1064+Table1[[#This Row],[Line total ordered for now]])*Z1064</f>
        <v>0</v>
      </c>
      <c r="BD1064" s="200">
        <v>113.59399999999998</v>
      </c>
      <c r="BE1064" s="65"/>
      <c r="BF1064" s="65"/>
      <c r="BG1064" s="65"/>
      <c r="BH1064" s="65"/>
      <c r="BI1064" s="65"/>
      <c r="BJ1064" s="65"/>
      <c r="BK1064" s="65"/>
      <c r="BL1064" s="55"/>
      <c r="BM1064"/>
      <c r="BN1064"/>
      <c r="BO1064"/>
      <c r="BP1064"/>
      <c r="BQ1064"/>
      <c r="BR1064"/>
      <c r="BS1064"/>
      <c r="BT1064"/>
    </row>
    <row r="1065" spans="1:72" ht="15.75">
      <c r="A1065" s="202">
        <v>1061</v>
      </c>
      <c r="B1065" s="68" t="s">
        <v>6378</v>
      </c>
      <c r="C1065" s="149" t="s">
        <v>870</v>
      </c>
      <c r="D1065" s="149" t="s">
        <v>1986</v>
      </c>
      <c r="E1065" s="149" t="s">
        <v>1987</v>
      </c>
      <c r="F1065" s="158" t="str">
        <f t="shared" si="169"/>
        <v>Video</v>
      </c>
      <c r="G1065" s="187">
        <v>2</v>
      </c>
      <c r="H1065" s="150"/>
      <c r="I1065" s="184">
        <v>121.49</v>
      </c>
      <c r="J1065" s="150"/>
      <c r="K1065" s="151">
        <v>5.3455999999999992</v>
      </c>
      <c r="L1065" s="152">
        <v>121.61239999999999</v>
      </c>
      <c r="M1065" s="152">
        <v>133.63999999999999</v>
      </c>
      <c r="N1065" s="153" t="s">
        <v>148</v>
      </c>
      <c r="O1065" s="154">
        <v>25</v>
      </c>
      <c r="P1065" s="153">
        <v>27</v>
      </c>
      <c r="Q1065" s="153" t="s">
        <v>146</v>
      </c>
      <c r="R1065" s="155">
        <v>14.8</v>
      </c>
      <c r="S1065" s="155">
        <v>4.05</v>
      </c>
      <c r="T1065" s="155">
        <v>0.3</v>
      </c>
      <c r="U1065" s="154" t="s">
        <v>94</v>
      </c>
      <c r="V1065" s="153" t="s">
        <v>89</v>
      </c>
      <c r="W1065" s="153" t="s">
        <v>627</v>
      </c>
      <c r="X1065" s="151" t="s">
        <v>6378</v>
      </c>
      <c r="Y1065" s="151" t="s">
        <v>6378</v>
      </c>
      <c r="Z1065" s="156">
        <v>3.7199999999999997E-2</v>
      </c>
      <c r="AA1065" s="153" t="s">
        <v>871</v>
      </c>
      <c r="AB1065" s="153" t="s">
        <v>4740</v>
      </c>
      <c r="AC1065" s="153" t="s">
        <v>145</v>
      </c>
      <c r="AD1065" s="157" t="s">
        <v>1988</v>
      </c>
      <c r="AE1065" s="110">
        <v>1</v>
      </c>
      <c r="AF1065" s="110">
        <v>225</v>
      </c>
      <c r="AG1065" s="112">
        <f t="shared" si="167"/>
        <v>0</v>
      </c>
      <c r="AH1065" s="110">
        <f>SUM(AG$4:AG1065)</f>
        <v>38</v>
      </c>
      <c r="AI1065" s="112">
        <f t="shared" si="165"/>
        <v>0</v>
      </c>
      <c r="AJ1065" s="110">
        <f>COUNTIF(AI$4:AI1065,"&gt;0")</f>
        <v>184</v>
      </c>
      <c r="AK1065" s="110">
        <v>0</v>
      </c>
      <c r="AL1065" s="110">
        <v>277</v>
      </c>
      <c r="AM1065" s="172" t="str">
        <f>IF(OR(Table1[[#This Row],[Line total ordered for now]]&gt;0,Table1[[#This Row],[Line total ordered for season]]&gt;0),1,"")</f>
        <v/>
      </c>
      <c r="AN1065" s="173">
        <f>COUNTIF(AM$4:AM1065,"&gt;0")</f>
        <v>0</v>
      </c>
      <c r="AO1065" s="173">
        <f>Table1[[#This Row],[ORDER QUANTITY
to be collected BEFORE 31.3.22]]</f>
        <v>0</v>
      </c>
      <c r="AP1065" s="174">
        <f t="shared" si="166"/>
        <v>0</v>
      </c>
      <c r="AQ1065" s="174">
        <f>IFERROR(INDEX(Retail!H:H,MATCH($D1065,Retail!$D:$D,0)),0)</f>
        <v>0</v>
      </c>
      <c r="AR1065" s="174">
        <f>IFERROR(INDEX(Retail!J:J,MATCH($D1065,Retail!$D:$D,0)),0)</f>
        <v>0</v>
      </c>
      <c r="AS1065" s="174">
        <f>IFERROR(INDEX('NEW2022'!H:H,MATCH($D1065,'NEW2022'!D:D,0)),0)</f>
        <v>0</v>
      </c>
      <c r="AT1065" s="174">
        <f>IFERROR(INDEX('NEW2022'!J:J,MATCH($D1065,'NEW2022'!D:D,0)),0)</f>
        <v>0</v>
      </c>
      <c r="AU1065" s="174">
        <f>IFERROR(INDEX('Quiet Items'!H:H,MATCH($D1065,'Quiet Items'!D:D,0)),0)</f>
        <v>0</v>
      </c>
      <c r="AV1065" s="174">
        <f>IFERROR(INDEX('Quiet Items'!J:J,MATCH($D1065,'Quiet Items'!D:D,0)),0)</f>
        <v>0</v>
      </c>
      <c r="AW1065" s="174">
        <f>IFERROR(INDEX('1.4G'!H:H,MATCH($D1065,'1.4G'!D:D,0)),0)</f>
        <v>0</v>
      </c>
      <c r="AX1065" s="174">
        <f>IFERROR(INDEX('1.4G'!J:J,MATCH($D1065,'1.4G'!D:D,0)),0)</f>
        <v>0</v>
      </c>
      <c r="AY1065" s="174">
        <f t="shared" si="170"/>
        <v>0</v>
      </c>
      <c r="AZ1065" s="174">
        <f t="shared" si="171"/>
        <v>0</v>
      </c>
      <c r="BA1065" s="175">
        <f>IFERROR(Table1[[#This Row],[Line total ordered for now]]*Table1[[#This Row],[GUARANTEED PRICE
for STOCK orders collected before 31.3.22]],0)</f>
        <v>0</v>
      </c>
      <c r="BB1065" s="175">
        <f t="shared" si="168"/>
        <v>0</v>
      </c>
      <c r="BC1065" s="176">
        <f>(AZ1065+Table1[[#This Row],[Line total ordered for now]])*Z1065</f>
        <v>0</v>
      </c>
      <c r="BD1065" s="200">
        <v>113.59399999999998</v>
      </c>
      <c r="BE1065" s="65"/>
      <c r="BF1065" s="65"/>
      <c r="BG1065" s="65"/>
      <c r="BH1065" s="65"/>
      <c r="BI1065" s="65"/>
      <c r="BJ1065" s="65"/>
      <c r="BK1065" s="65"/>
      <c r="BL1065" s="55"/>
      <c r="BM1065"/>
      <c r="BN1065"/>
      <c r="BO1065"/>
      <c r="BP1065"/>
      <c r="BQ1065"/>
      <c r="BR1065"/>
      <c r="BS1065"/>
      <c r="BT1065"/>
    </row>
    <row r="1066" spans="1:72" ht="15.75">
      <c r="A1066" s="202">
        <v>1062</v>
      </c>
      <c r="B1066" s="68" t="s">
        <v>6378</v>
      </c>
      <c r="C1066" s="149" t="s">
        <v>870</v>
      </c>
      <c r="D1066" s="149" t="s">
        <v>3950</v>
      </c>
      <c r="E1066" s="149" t="s">
        <v>3951</v>
      </c>
      <c r="F1066" s="158" t="str">
        <f t="shared" si="169"/>
        <v>Video</v>
      </c>
      <c r="G1066" s="187">
        <v>10</v>
      </c>
      <c r="H1066" s="150"/>
      <c r="I1066" s="184">
        <v>121.49</v>
      </c>
      <c r="J1066" s="150"/>
      <c r="K1066" s="151">
        <v>5.3455999999999992</v>
      </c>
      <c r="L1066" s="152">
        <v>121.61239999999999</v>
      </c>
      <c r="M1066" s="152">
        <v>133.63999999999999</v>
      </c>
      <c r="N1066" s="153" t="s">
        <v>148</v>
      </c>
      <c r="O1066" s="154">
        <v>25</v>
      </c>
      <c r="P1066" s="153">
        <v>27</v>
      </c>
      <c r="Q1066" s="153" t="s">
        <v>146</v>
      </c>
      <c r="R1066" s="155">
        <v>14.2</v>
      </c>
      <c r="S1066" s="155">
        <v>4.05</v>
      </c>
      <c r="T1066" s="155">
        <v>0.3</v>
      </c>
      <c r="U1066" s="154" t="s">
        <v>95</v>
      </c>
      <c r="V1066" s="153" t="s">
        <v>88</v>
      </c>
      <c r="W1066" s="153" t="s">
        <v>627</v>
      </c>
      <c r="X1066" s="151" t="s">
        <v>6378</v>
      </c>
      <c r="Y1066" s="151" t="s">
        <v>6378</v>
      </c>
      <c r="Z1066" s="156">
        <v>3.7199999999999997E-2</v>
      </c>
      <c r="AA1066" s="153" t="s">
        <v>871</v>
      </c>
      <c r="AB1066" s="153" t="s">
        <v>4719</v>
      </c>
      <c r="AC1066" s="153" t="s">
        <v>785</v>
      </c>
      <c r="AD1066" s="157" t="s">
        <v>3952</v>
      </c>
      <c r="AE1066" s="110">
        <v>1</v>
      </c>
      <c r="AF1066" s="110">
        <v>226</v>
      </c>
      <c r="AG1066" s="112">
        <f t="shared" si="167"/>
        <v>0</v>
      </c>
      <c r="AH1066" s="110">
        <f>SUM(AG$4:AG1066)</f>
        <v>38</v>
      </c>
      <c r="AI1066" s="112">
        <f t="shared" si="165"/>
        <v>0</v>
      </c>
      <c r="AJ1066" s="110">
        <f>COUNTIF(AI$4:AI1066,"&gt;0")</f>
        <v>184</v>
      </c>
      <c r="AK1066" s="110">
        <v>1</v>
      </c>
      <c r="AL1066" s="110">
        <v>278</v>
      </c>
      <c r="AM1066" s="172" t="str">
        <f>IF(OR(Table1[[#This Row],[Line total ordered for now]]&gt;0,Table1[[#This Row],[Line total ordered for season]]&gt;0),1,"")</f>
        <v/>
      </c>
      <c r="AN1066" s="173">
        <f>COUNTIF(AM$4:AM1066,"&gt;0")</f>
        <v>0</v>
      </c>
      <c r="AO1066" s="173">
        <f>Table1[[#This Row],[ORDER QUANTITY
to be collected BEFORE 31.3.22]]</f>
        <v>0</v>
      </c>
      <c r="AP1066" s="174">
        <f t="shared" si="166"/>
        <v>0</v>
      </c>
      <c r="AQ1066" s="174">
        <f>IFERROR(INDEX(Retail!H:H,MATCH($D1066,Retail!$D:$D,0)),0)</f>
        <v>0</v>
      </c>
      <c r="AR1066" s="174">
        <f>IFERROR(INDEX(Retail!J:J,MATCH($D1066,Retail!$D:$D,0)),0)</f>
        <v>0</v>
      </c>
      <c r="AS1066" s="174">
        <f>IFERROR(INDEX('NEW2022'!H:H,MATCH($D1066,'NEW2022'!D:D,0)),0)</f>
        <v>0</v>
      </c>
      <c r="AT1066" s="174">
        <f>IFERROR(INDEX('NEW2022'!J:J,MATCH($D1066,'NEW2022'!D:D,0)),0)</f>
        <v>0</v>
      </c>
      <c r="AU1066" s="174">
        <f>IFERROR(INDEX('Quiet Items'!H:H,MATCH($D1066,'Quiet Items'!D:D,0)),0)</f>
        <v>0</v>
      </c>
      <c r="AV1066" s="174">
        <f>IFERROR(INDEX('Quiet Items'!J:J,MATCH($D1066,'Quiet Items'!D:D,0)),0)</f>
        <v>0</v>
      </c>
      <c r="AW1066" s="174">
        <f>IFERROR(INDEX('1.4G'!H:H,MATCH($D1066,'1.4G'!D:D,0)),0)</f>
        <v>0</v>
      </c>
      <c r="AX1066" s="174">
        <f>IFERROR(INDEX('1.4G'!J:J,MATCH($D1066,'1.4G'!D:D,0)),0)</f>
        <v>0</v>
      </c>
      <c r="AY1066" s="174">
        <f t="shared" si="170"/>
        <v>0</v>
      </c>
      <c r="AZ1066" s="174">
        <f t="shared" si="171"/>
        <v>0</v>
      </c>
      <c r="BA1066" s="175">
        <f>IFERROR(Table1[[#This Row],[Line total ordered for now]]*Table1[[#This Row],[GUARANTEED PRICE
for STOCK orders collected before 31.3.22]],0)</f>
        <v>0</v>
      </c>
      <c r="BB1066" s="175">
        <f t="shared" si="168"/>
        <v>0</v>
      </c>
      <c r="BC1066" s="176">
        <f>(AZ1066+Table1[[#This Row],[Line total ordered for now]])*Z1066</f>
        <v>0</v>
      </c>
      <c r="BD1066" s="200">
        <v>113.59399999999998</v>
      </c>
      <c r="BE1066" s="65"/>
      <c r="BF1066" s="65"/>
      <c r="BG1066" s="65"/>
      <c r="BH1066" s="65"/>
      <c r="BI1066" s="65"/>
      <c r="BJ1066" s="65"/>
      <c r="BK1066" s="65"/>
      <c r="BL1066" s="55"/>
      <c r="BM1066"/>
      <c r="BN1066"/>
      <c r="BO1066"/>
      <c r="BP1066"/>
      <c r="BQ1066"/>
      <c r="BR1066"/>
      <c r="BS1066"/>
      <c r="BT1066"/>
    </row>
    <row r="1067" spans="1:72" ht="15.75">
      <c r="A1067" s="202">
        <v>1063</v>
      </c>
      <c r="B1067" s="68" t="s">
        <v>6378</v>
      </c>
      <c r="C1067" s="149" t="s">
        <v>870</v>
      </c>
      <c r="D1067" s="149" t="s">
        <v>4009</v>
      </c>
      <c r="E1067" s="149" t="s">
        <v>4010</v>
      </c>
      <c r="F1067" s="158" t="str">
        <f t="shared" si="169"/>
        <v>Video</v>
      </c>
      <c r="G1067" s="187">
        <v>20</v>
      </c>
      <c r="H1067" s="150"/>
      <c r="I1067" s="184">
        <v>121.49</v>
      </c>
      <c r="J1067" s="150"/>
      <c r="K1067" s="151">
        <v>5.3455999999999992</v>
      </c>
      <c r="L1067" s="152">
        <v>121.61239999999999</v>
      </c>
      <c r="M1067" s="152">
        <v>133.63999999999999</v>
      </c>
      <c r="N1067" s="153" t="s">
        <v>148</v>
      </c>
      <c r="O1067" s="154">
        <v>25</v>
      </c>
      <c r="P1067" s="153">
        <v>27</v>
      </c>
      <c r="Q1067" s="153" t="s">
        <v>146</v>
      </c>
      <c r="R1067" s="155">
        <v>15</v>
      </c>
      <c r="S1067" s="155">
        <v>4.05</v>
      </c>
      <c r="T1067" s="155">
        <v>0.3</v>
      </c>
      <c r="U1067" s="154" t="s">
        <v>95</v>
      </c>
      <c r="V1067" s="153" t="s">
        <v>88</v>
      </c>
      <c r="W1067" s="153" t="s">
        <v>627</v>
      </c>
      <c r="X1067" s="151" t="s">
        <v>6378</v>
      </c>
      <c r="Y1067" s="151" t="s">
        <v>6378</v>
      </c>
      <c r="Z1067" s="156">
        <v>3.7199999999999997E-2</v>
      </c>
      <c r="AA1067" s="153" t="s">
        <v>871</v>
      </c>
      <c r="AB1067" s="153" t="s">
        <v>4720</v>
      </c>
      <c r="AC1067" s="153" t="s">
        <v>785</v>
      </c>
      <c r="AD1067" s="157" t="s">
        <v>4011</v>
      </c>
      <c r="AE1067" s="110">
        <v>1</v>
      </c>
      <c r="AF1067" s="110">
        <v>227</v>
      </c>
      <c r="AG1067" s="112">
        <f t="shared" si="167"/>
        <v>0</v>
      </c>
      <c r="AH1067" s="110">
        <f>SUM(AG$4:AG1067)</f>
        <v>38</v>
      </c>
      <c r="AI1067" s="112">
        <f t="shared" si="165"/>
        <v>0</v>
      </c>
      <c r="AJ1067" s="110">
        <f>COUNTIF(AI$4:AI1067,"&gt;0")</f>
        <v>184</v>
      </c>
      <c r="AK1067" s="110">
        <v>1</v>
      </c>
      <c r="AL1067" s="110">
        <v>279</v>
      </c>
      <c r="AM1067" s="172" t="str">
        <f>IF(OR(Table1[[#This Row],[Line total ordered for now]]&gt;0,Table1[[#This Row],[Line total ordered for season]]&gt;0),1,"")</f>
        <v/>
      </c>
      <c r="AN1067" s="173">
        <f>COUNTIF(AM$4:AM1067,"&gt;0")</f>
        <v>0</v>
      </c>
      <c r="AO1067" s="173">
        <f>Table1[[#This Row],[ORDER QUANTITY
to be collected BEFORE 31.3.22]]</f>
        <v>0</v>
      </c>
      <c r="AP1067" s="174">
        <f t="shared" si="166"/>
        <v>0</v>
      </c>
      <c r="AQ1067" s="174">
        <f>IFERROR(INDEX(Retail!H:H,MATCH($D1067,Retail!$D:$D,0)),0)</f>
        <v>0</v>
      </c>
      <c r="AR1067" s="174">
        <f>IFERROR(INDEX(Retail!J:J,MATCH($D1067,Retail!$D:$D,0)),0)</f>
        <v>0</v>
      </c>
      <c r="AS1067" s="174">
        <f>IFERROR(INDEX('NEW2022'!H:H,MATCH($D1067,'NEW2022'!D:D,0)),0)</f>
        <v>0</v>
      </c>
      <c r="AT1067" s="174">
        <f>IFERROR(INDEX('NEW2022'!J:J,MATCH($D1067,'NEW2022'!D:D,0)),0)</f>
        <v>0</v>
      </c>
      <c r="AU1067" s="174">
        <f>IFERROR(INDEX('Quiet Items'!H:H,MATCH($D1067,'Quiet Items'!D:D,0)),0)</f>
        <v>0</v>
      </c>
      <c r="AV1067" s="174">
        <f>IFERROR(INDEX('Quiet Items'!J:J,MATCH($D1067,'Quiet Items'!D:D,0)),0)</f>
        <v>0</v>
      </c>
      <c r="AW1067" s="174">
        <f>IFERROR(INDEX('1.4G'!H:H,MATCH($D1067,'1.4G'!D:D,0)),0)</f>
        <v>0</v>
      </c>
      <c r="AX1067" s="174">
        <f>IFERROR(INDEX('1.4G'!J:J,MATCH($D1067,'1.4G'!D:D,0)),0)</f>
        <v>0</v>
      </c>
      <c r="AY1067" s="174">
        <f t="shared" si="170"/>
        <v>0</v>
      </c>
      <c r="AZ1067" s="174">
        <f t="shared" si="171"/>
        <v>0</v>
      </c>
      <c r="BA1067" s="175">
        <f>IFERROR(Table1[[#This Row],[Line total ordered for now]]*Table1[[#This Row],[GUARANTEED PRICE
for STOCK orders collected before 31.3.22]],0)</f>
        <v>0</v>
      </c>
      <c r="BB1067" s="175">
        <f t="shared" si="168"/>
        <v>0</v>
      </c>
      <c r="BC1067" s="176">
        <f>(AZ1067+Table1[[#This Row],[Line total ordered for now]])*Z1067</f>
        <v>0</v>
      </c>
      <c r="BD1067" s="200">
        <v>113.59399999999998</v>
      </c>
      <c r="BE1067" s="65"/>
      <c r="BF1067" s="65"/>
      <c r="BG1067" s="65"/>
      <c r="BH1067" s="65"/>
      <c r="BI1067" s="65"/>
      <c r="BJ1067" s="65"/>
      <c r="BK1067" s="65"/>
      <c r="BL1067" s="55"/>
      <c r="BM1067"/>
      <c r="BN1067"/>
      <c r="BO1067"/>
      <c r="BP1067"/>
      <c r="BQ1067"/>
      <c r="BR1067"/>
      <c r="BS1067"/>
      <c r="BT1067"/>
    </row>
    <row r="1068" spans="1:72" ht="15.75">
      <c r="A1068" s="202">
        <v>1064</v>
      </c>
      <c r="B1068" s="68" t="s">
        <v>6378</v>
      </c>
      <c r="C1068" s="149" t="s">
        <v>870</v>
      </c>
      <c r="D1068" s="149" t="s">
        <v>868</v>
      </c>
      <c r="E1068" s="149" t="s">
        <v>869</v>
      </c>
      <c r="F1068" s="158" t="str">
        <f t="shared" si="169"/>
        <v>Video</v>
      </c>
      <c r="G1068" s="187">
        <v>21</v>
      </c>
      <c r="H1068" s="150"/>
      <c r="I1068" s="184">
        <v>121.49</v>
      </c>
      <c r="J1068" s="150"/>
      <c r="K1068" s="151">
        <v>5.3455999999999992</v>
      </c>
      <c r="L1068" s="152">
        <v>121.61239999999999</v>
      </c>
      <c r="M1068" s="152">
        <v>133.63999999999999</v>
      </c>
      <c r="N1068" s="153" t="s">
        <v>148</v>
      </c>
      <c r="O1068" s="154">
        <v>25</v>
      </c>
      <c r="P1068" s="153">
        <v>27</v>
      </c>
      <c r="Q1068" s="153" t="s">
        <v>146</v>
      </c>
      <c r="R1068" s="155">
        <v>15</v>
      </c>
      <c r="S1068" s="155">
        <v>4.05</v>
      </c>
      <c r="T1068" s="155">
        <v>0.3</v>
      </c>
      <c r="U1068" s="154" t="s">
        <v>95</v>
      </c>
      <c r="V1068" s="153" t="s">
        <v>88</v>
      </c>
      <c r="W1068" s="153" t="s">
        <v>627</v>
      </c>
      <c r="X1068" s="151" t="s">
        <v>6378</v>
      </c>
      <c r="Y1068" s="151" t="s">
        <v>6378</v>
      </c>
      <c r="Z1068" s="156">
        <v>3.7199999999999997E-2</v>
      </c>
      <c r="AA1068" s="153" t="s">
        <v>871</v>
      </c>
      <c r="AB1068" s="153" t="s">
        <v>4736</v>
      </c>
      <c r="AC1068" s="153" t="s">
        <v>785</v>
      </c>
      <c r="AD1068" s="157" t="s">
        <v>872</v>
      </c>
      <c r="AE1068" s="110">
        <v>1</v>
      </c>
      <c r="AF1068" s="110">
        <v>228</v>
      </c>
      <c r="AG1068" s="112">
        <f t="shared" si="167"/>
        <v>0</v>
      </c>
      <c r="AH1068" s="110">
        <f>SUM(AG$4:AG1068)</f>
        <v>38</v>
      </c>
      <c r="AI1068" s="112">
        <f t="shared" si="165"/>
        <v>0</v>
      </c>
      <c r="AJ1068" s="110">
        <f>COUNTIF(AI$4:AI1068,"&gt;0")</f>
        <v>184</v>
      </c>
      <c r="AK1068" s="110">
        <v>1</v>
      </c>
      <c r="AL1068" s="110">
        <v>280</v>
      </c>
      <c r="AM1068" s="172" t="str">
        <f>IF(OR(Table1[[#This Row],[Line total ordered for now]]&gt;0,Table1[[#This Row],[Line total ordered for season]]&gt;0),1,"")</f>
        <v/>
      </c>
      <c r="AN1068" s="173">
        <f>COUNTIF(AM$4:AM1068,"&gt;0")</f>
        <v>0</v>
      </c>
      <c r="AO1068" s="173">
        <f>Table1[[#This Row],[ORDER QUANTITY
to be collected BEFORE 31.3.22]]</f>
        <v>0</v>
      </c>
      <c r="AP1068" s="174">
        <f t="shared" si="166"/>
        <v>0</v>
      </c>
      <c r="AQ1068" s="174">
        <f>IFERROR(INDEX(Retail!H:H,MATCH($D1068,Retail!$D:$D,0)),0)</f>
        <v>0</v>
      </c>
      <c r="AR1068" s="174">
        <f>IFERROR(INDEX(Retail!J:J,MATCH($D1068,Retail!$D:$D,0)),0)</f>
        <v>0</v>
      </c>
      <c r="AS1068" s="174">
        <f>IFERROR(INDEX('NEW2022'!H:H,MATCH($D1068,'NEW2022'!D:D,0)),0)</f>
        <v>0</v>
      </c>
      <c r="AT1068" s="174">
        <f>IFERROR(INDEX('NEW2022'!J:J,MATCH($D1068,'NEW2022'!D:D,0)),0)</f>
        <v>0</v>
      </c>
      <c r="AU1068" s="174">
        <f>IFERROR(INDEX('Quiet Items'!H:H,MATCH($D1068,'Quiet Items'!D:D,0)),0)</f>
        <v>0</v>
      </c>
      <c r="AV1068" s="174">
        <f>IFERROR(INDEX('Quiet Items'!J:J,MATCH($D1068,'Quiet Items'!D:D,0)),0)</f>
        <v>0</v>
      </c>
      <c r="AW1068" s="174">
        <f>IFERROR(INDEX('1.4G'!H:H,MATCH($D1068,'1.4G'!D:D,0)),0)</f>
        <v>0</v>
      </c>
      <c r="AX1068" s="174">
        <f>IFERROR(INDEX('1.4G'!J:J,MATCH($D1068,'1.4G'!D:D,0)),0)</f>
        <v>0</v>
      </c>
      <c r="AY1068" s="174">
        <f t="shared" si="170"/>
        <v>0</v>
      </c>
      <c r="AZ1068" s="174">
        <f t="shared" si="171"/>
        <v>0</v>
      </c>
      <c r="BA1068" s="175">
        <f>IFERROR(Table1[[#This Row],[Line total ordered for now]]*Table1[[#This Row],[GUARANTEED PRICE
for STOCK orders collected before 31.3.22]],0)</f>
        <v>0</v>
      </c>
      <c r="BB1068" s="175">
        <f t="shared" si="168"/>
        <v>0</v>
      </c>
      <c r="BC1068" s="176">
        <f>(AZ1068+Table1[[#This Row],[Line total ordered for now]])*Z1068</f>
        <v>0</v>
      </c>
      <c r="BD1068" s="200">
        <v>113.59399999999998</v>
      </c>
      <c r="BE1068" s="65"/>
      <c r="BF1068" s="65"/>
      <c r="BG1068" s="65"/>
      <c r="BH1068" s="65"/>
      <c r="BI1068" s="65"/>
      <c r="BJ1068" s="65"/>
      <c r="BK1068" s="65"/>
      <c r="BL1068" s="55"/>
      <c r="BM1068"/>
      <c r="BN1068"/>
      <c r="BO1068"/>
      <c r="BP1068"/>
      <c r="BQ1068"/>
      <c r="BR1068"/>
      <c r="BS1068"/>
      <c r="BT1068"/>
    </row>
    <row r="1069" spans="1:72" ht="15.75">
      <c r="A1069" s="202">
        <v>1065</v>
      </c>
      <c r="B1069" s="68" t="s">
        <v>6378</v>
      </c>
      <c r="C1069" s="149" t="s">
        <v>870</v>
      </c>
      <c r="D1069" s="149" t="s">
        <v>4037</v>
      </c>
      <c r="E1069" s="149" t="s">
        <v>4038</v>
      </c>
      <c r="F1069" s="158" t="str">
        <f t="shared" si="169"/>
        <v>Video</v>
      </c>
      <c r="G1069" s="187">
        <v>8</v>
      </c>
      <c r="H1069" s="150"/>
      <c r="I1069" s="184">
        <v>123.16</v>
      </c>
      <c r="J1069" s="150"/>
      <c r="K1069" s="151">
        <v>5.4192</v>
      </c>
      <c r="L1069" s="152">
        <v>123.2868</v>
      </c>
      <c r="M1069" s="152">
        <v>135.47999999999999</v>
      </c>
      <c r="N1069" s="153" t="s">
        <v>148</v>
      </c>
      <c r="O1069" s="154">
        <v>25</v>
      </c>
      <c r="P1069" s="153">
        <v>27</v>
      </c>
      <c r="Q1069" s="153" t="s">
        <v>146</v>
      </c>
      <c r="R1069" s="155">
        <v>15</v>
      </c>
      <c r="S1069" s="155">
        <v>4.05</v>
      </c>
      <c r="T1069" s="155">
        <v>0.3</v>
      </c>
      <c r="U1069" s="154" t="s">
        <v>95</v>
      </c>
      <c r="V1069" s="153" t="s">
        <v>88</v>
      </c>
      <c r="W1069" s="153" t="s">
        <v>627</v>
      </c>
      <c r="X1069" s="151" t="s">
        <v>6378</v>
      </c>
      <c r="Y1069" s="151" t="s">
        <v>6378</v>
      </c>
      <c r="Z1069" s="156">
        <v>4.2099999999999999E-2</v>
      </c>
      <c r="AA1069" s="153" t="s">
        <v>871</v>
      </c>
      <c r="AB1069" s="153" t="s">
        <v>4721</v>
      </c>
      <c r="AC1069" s="153" t="s">
        <v>785</v>
      </c>
      <c r="AD1069" s="157" t="s">
        <v>4039</v>
      </c>
      <c r="AE1069" s="110">
        <v>1</v>
      </c>
      <c r="AF1069" s="110">
        <v>229</v>
      </c>
      <c r="AG1069" s="112">
        <f t="shared" si="167"/>
        <v>0</v>
      </c>
      <c r="AH1069" s="110">
        <f>SUM(AG$4:AG1069)</f>
        <v>38</v>
      </c>
      <c r="AI1069" s="112">
        <f t="shared" si="165"/>
        <v>0</v>
      </c>
      <c r="AJ1069" s="110">
        <f>COUNTIF(AI$4:AI1069,"&gt;0")</f>
        <v>184</v>
      </c>
      <c r="AK1069" s="110">
        <v>1</v>
      </c>
      <c r="AL1069" s="110">
        <v>281</v>
      </c>
      <c r="AM1069" s="172" t="str">
        <f>IF(OR(Table1[[#This Row],[Line total ordered for now]]&gt;0,Table1[[#This Row],[Line total ordered for season]]&gt;0),1,"")</f>
        <v/>
      </c>
      <c r="AN1069" s="173">
        <f>COUNTIF(AM$4:AM1069,"&gt;0")</f>
        <v>0</v>
      </c>
      <c r="AO1069" s="173">
        <f>Table1[[#This Row],[ORDER QUANTITY
to be collected BEFORE 31.3.22]]</f>
        <v>0</v>
      </c>
      <c r="AP1069" s="174">
        <f t="shared" si="166"/>
        <v>0</v>
      </c>
      <c r="AQ1069" s="174">
        <f>IFERROR(INDEX(Retail!H:H,MATCH($D1069,Retail!$D:$D,0)),0)</f>
        <v>0</v>
      </c>
      <c r="AR1069" s="174">
        <f>IFERROR(INDEX(Retail!J:J,MATCH($D1069,Retail!$D:$D,0)),0)</f>
        <v>0</v>
      </c>
      <c r="AS1069" s="174">
        <f>IFERROR(INDEX('NEW2022'!H:H,MATCH($D1069,'NEW2022'!D:D,0)),0)</f>
        <v>0</v>
      </c>
      <c r="AT1069" s="174">
        <f>IFERROR(INDEX('NEW2022'!J:J,MATCH($D1069,'NEW2022'!D:D,0)),0)</f>
        <v>0</v>
      </c>
      <c r="AU1069" s="174">
        <f>IFERROR(INDEX('Quiet Items'!H:H,MATCH($D1069,'Quiet Items'!D:D,0)),0)</f>
        <v>0</v>
      </c>
      <c r="AV1069" s="174">
        <f>IFERROR(INDEX('Quiet Items'!J:J,MATCH($D1069,'Quiet Items'!D:D,0)),0)</f>
        <v>0</v>
      </c>
      <c r="AW1069" s="174">
        <f>IFERROR(INDEX('1.4G'!H:H,MATCH($D1069,'1.4G'!D:D,0)),0)</f>
        <v>0</v>
      </c>
      <c r="AX1069" s="174">
        <f>IFERROR(INDEX('1.4G'!J:J,MATCH($D1069,'1.4G'!D:D,0)),0)</f>
        <v>0</v>
      </c>
      <c r="AY1069" s="174">
        <f t="shared" si="170"/>
        <v>0</v>
      </c>
      <c r="AZ1069" s="174">
        <f t="shared" si="171"/>
        <v>0</v>
      </c>
      <c r="BA1069" s="175">
        <f>IFERROR(Table1[[#This Row],[Line total ordered for now]]*Table1[[#This Row],[GUARANTEED PRICE
for STOCK orders collected before 31.3.22]],0)</f>
        <v>0</v>
      </c>
      <c r="BB1069" s="175">
        <f t="shared" si="168"/>
        <v>0</v>
      </c>
      <c r="BC1069" s="176">
        <f>(AZ1069+Table1[[#This Row],[Line total ordered for now]])*Z1069</f>
        <v>0</v>
      </c>
      <c r="BD1069" s="200">
        <v>115.15799999999999</v>
      </c>
      <c r="BE1069" s="65"/>
      <c r="BF1069" s="65"/>
      <c r="BG1069" s="65"/>
      <c r="BH1069" s="65"/>
      <c r="BI1069" s="65"/>
      <c r="BJ1069" s="65"/>
      <c r="BK1069" s="65"/>
      <c r="BL1069" s="55"/>
      <c r="BM1069"/>
      <c r="BN1069"/>
      <c r="BO1069"/>
      <c r="BP1069"/>
      <c r="BQ1069"/>
      <c r="BR1069"/>
      <c r="BS1069"/>
      <c r="BT1069"/>
    </row>
    <row r="1070" spans="1:72" ht="15.75">
      <c r="A1070" s="202">
        <v>1066</v>
      </c>
      <c r="B1070" s="68" t="s">
        <v>6378</v>
      </c>
      <c r="C1070" s="149" t="s">
        <v>870</v>
      </c>
      <c r="D1070" s="149" t="s">
        <v>4060</v>
      </c>
      <c r="E1070" s="149" t="s">
        <v>4061</v>
      </c>
      <c r="F1070" s="158" t="str">
        <f t="shared" si="169"/>
        <v>Video</v>
      </c>
      <c r="G1070" s="187">
        <v>0</v>
      </c>
      <c r="H1070" s="150"/>
      <c r="I1070" s="184">
        <v>121.49</v>
      </c>
      <c r="J1070" s="150"/>
      <c r="K1070" s="151">
        <v>5.7537141382021115</v>
      </c>
      <c r="L1070" s="152">
        <v>130.89699664409804</v>
      </c>
      <c r="M1070" s="152">
        <v>143.84285345505279</v>
      </c>
      <c r="N1070" s="153" t="s">
        <v>148</v>
      </c>
      <c r="O1070" s="154">
        <v>25</v>
      </c>
      <c r="P1070" s="153">
        <v>27</v>
      </c>
      <c r="Q1070" s="153" t="s">
        <v>147</v>
      </c>
      <c r="R1070" s="155">
        <v>15</v>
      </c>
      <c r="S1070" s="155">
        <v>4.05</v>
      </c>
      <c r="T1070" s="155">
        <v>0.3</v>
      </c>
      <c r="U1070" s="154" t="s">
        <v>95</v>
      </c>
      <c r="V1070" s="153" t="s">
        <v>88</v>
      </c>
      <c r="W1070" s="153" t="s">
        <v>627</v>
      </c>
      <c r="X1070" s="151" t="s">
        <v>6378</v>
      </c>
      <c r="Y1070" s="151" t="s">
        <v>6378</v>
      </c>
      <c r="Z1070" s="156">
        <v>3.7199999999999997E-2</v>
      </c>
      <c r="AA1070" s="153" t="s">
        <v>871</v>
      </c>
      <c r="AB1070" s="153" t="s">
        <v>5879</v>
      </c>
      <c r="AC1070" s="153" t="s">
        <v>785</v>
      </c>
      <c r="AD1070" s="157" t="s">
        <v>4062</v>
      </c>
      <c r="AE1070" s="110">
        <v>0</v>
      </c>
      <c r="AF1070" s="110">
        <v>229</v>
      </c>
      <c r="AG1070" s="112">
        <f t="shared" si="167"/>
        <v>0</v>
      </c>
      <c r="AH1070" s="110">
        <f>SUM(AG$4:AG1070)</f>
        <v>38</v>
      </c>
      <c r="AI1070" s="112">
        <f t="shared" si="165"/>
        <v>0</v>
      </c>
      <c r="AJ1070" s="110">
        <f>COUNTIF(AI$4:AI1070,"&gt;0")</f>
        <v>184</v>
      </c>
      <c r="AK1070" s="110">
        <v>1</v>
      </c>
      <c r="AL1070" s="110">
        <v>282</v>
      </c>
      <c r="AM1070" s="172" t="str">
        <f>IF(OR(Table1[[#This Row],[Line total ordered for now]]&gt;0,Table1[[#This Row],[Line total ordered for season]]&gt;0),1,"")</f>
        <v/>
      </c>
      <c r="AN1070" s="173">
        <f>COUNTIF(AM$4:AM1070,"&gt;0")</f>
        <v>0</v>
      </c>
      <c r="AO1070" s="173">
        <f>Table1[[#This Row],[ORDER QUANTITY
to be collected BEFORE 31.3.22]]</f>
        <v>0</v>
      </c>
      <c r="AP1070" s="174">
        <f t="shared" si="166"/>
        <v>0</v>
      </c>
      <c r="AQ1070" s="174">
        <f>IFERROR(INDEX(Retail!H:H,MATCH($D1070,Retail!$D:$D,0)),0)</f>
        <v>0</v>
      </c>
      <c r="AR1070" s="174">
        <f>IFERROR(INDEX(Retail!J:J,MATCH($D1070,Retail!$D:$D,0)),0)</f>
        <v>0</v>
      </c>
      <c r="AS1070" s="174">
        <f>IFERROR(INDEX('NEW2022'!H:H,MATCH($D1070,'NEW2022'!D:D,0)),0)</f>
        <v>0</v>
      </c>
      <c r="AT1070" s="174">
        <f>IFERROR(INDEX('NEW2022'!J:J,MATCH($D1070,'NEW2022'!D:D,0)),0)</f>
        <v>0</v>
      </c>
      <c r="AU1070" s="174">
        <f>IFERROR(INDEX('Quiet Items'!H:H,MATCH($D1070,'Quiet Items'!D:D,0)),0)</f>
        <v>0</v>
      </c>
      <c r="AV1070" s="174">
        <f>IFERROR(INDEX('Quiet Items'!J:J,MATCH($D1070,'Quiet Items'!D:D,0)),0)</f>
        <v>0</v>
      </c>
      <c r="AW1070" s="174">
        <f>IFERROR(INDEX('1.4G'!H:H,MATCH($D1070,'1.4G'!D:D,0)),0)</f>
        <v>0</v>
      </c>
      <c r="AX1070" s="174">
        <f>IFERROR(INDEX('1.4G'!J:J,MATCH($D1070,'1.4G'!D:D,0)),0)</f>
        <v>0</v>
      </c>
      <c r="AY1070" s="174">
        <f t="shared" si="170"/>
        <v>0</v>
      </c>
      <c r="AZ1070" s="174">
        <f t="shared" si="171"/>
        <v>0</v>
      </c>
      <c r="BA1070" s="175">
        <f>IFERROR(Table1[[#This Row],[Line total ordered for now]]*Table1[[#This Row],[GUARANTEED PRICE
for STOCK orders collected before 31.3.22]],0)</f>
        <v>0</v>
      </c>
      <c r="BB1070" s="175">
        <f t="shared" si="168"/>
        <v>0</v>
      </c>
      <c r="BC1070" s="176">
        <f>(AZ1070+Table1[[#This Row],[Line total ordered for now]])*Z1070</f>
        <v>0</v>
      </c>
      <c r="BD1070" s="200">
        <v>122.26642543679486</v>
      </c>
      <c r="BE1070" s="65"/>
      <c r="BF1070" s="65"/>
      <c r="BG1070" s="65"/>
      <c r="BH1070" s="65"/>
      <c r="BI1070" s="65"/>
      <c r="BJ1070" s="65"/>
      <c r="BK1070" s="65"/>
      <c r="BL1070" s="55"/>
      <c r="BM1070"/>
      <c r="BN1070"/>
      <c r="BO1070"/>
      <c r="BP1070"/>
      <c r="BQ1070"/>
      <c r="BR1070"/>
      <c r="BS1070"/>
      <c r="BT1070"/>
    </row>
    <row r="1071" spans="1:72" ht="15.75">
      <c r="A1071" s="202">
        <v>1067</v>
      </c>
      <c r="B1071" s="68" t="s">
        <v>6378</v>
      </c>
      <c r="C1071" s="149" t="s">
        <v>870</v>
      </c>
      <c r="D1071" s="149" t="s">
        <v>960</v>
      </c>
      <c r="E1071" s="149" t="s">
        <v>961</v>
      </c>
      <c r="F1071" s="158" t="str">
        <f t="shared" si="169"/>
        <v>Video</v>
      </c>
      <c r="G1071" s="187">
        <v>0</v>
      </c>
      <c r="H1071" s="150"/>
      <c r="I1071" s="184">
        <v>121.49</v>
      </c>
      <c r="J1071" s="150"/>
      <c r="K1071" s="151">
        <v>5.7537141382021115</v>
      </c>
      <c r="L1071" s="152">
        <v>130.89699664409804</v>
      </c>
      <c r="M1071" s="152">
        <v>143.84285345505279</v>
      </c>
      <c r="N1071" s="153" t="s">
        <v>148</v>
      </c>
      <c r="O1071" s="154">
        <v>25</v>
      </c>
      <c r="P1071" s="153">
        <v>27</v>
      </c>
      <c r="Q1071" s="153" t="s">
        <v>146</v>
      </c>
      <c r="R1071" s="155">
        <v>15</v>
      </c>
      <c r="S1071" s="155">
        <v>4.05</v>
      </c>
      <c r="T1071" s="155">
        <v>0.3</v>
      </c>
      <c r="U1071" s="154" t="s">
        <v>95</v>
      </c>
      <c r="V1071" s="153" t="s">
        <v>88</v>
      </c>
      <c r="W1071" s="153" t="s">
        <v>627</v>
      </c>
      <c r="X1071" s="151" t="s">
        <v>6378</v>
      </c>
      <c r="Y1071" s="151" t="s">
        <v>6378</v>
      </c>
      <c r="Z1071" s="156">
        <v>3.7199999999999997E-2</v>
      </c>
      <c r="AA1071" s="153" t="s">
        <v>871</v>
      </c>
      <c r="AB1071" s="153" t="s">
        <v>4739</v>
      </c>
      <c r="AC1071" s="153" t="s">
        <v>785</v>
      </c>
      <c r="AD1071" s="157" t="s">
        <v>962</v>
      </c>
      <c r="AE1071" s="110">
        <v>1</v>
      </c>
      <c r="AF1071" s="110">
        <v>230</v>
      </c>
      <c r="AG1071" s="112">
        <f t="shared" si="167"/>
        <v>0</v>
      </c>
      <c r="AH1071" s="110">
        <f>SUM(AG$4:AG1071)</f>
        <v>38</v>
      </c>
      <c r="AI1071" s="112">
        <f t="shared" si="165"/>
        <v>0</v>
      </c>
      <c r="AJ1071" s="110">
        <f>COUNTIF(AI$4:AI1071,"&gt;0")</f>
        <v>184</v>
      </c>
      <c r="AK1071" s="110">
        <v>1</v>
      </c>
      <c r="AL1071" s="110">
        <v>283</v>
      </c>
      <c r="AM1071" s="172" t="str">
        <f>IF(OR(Table1[[#This Row],[Line total ordered for now]]&gt;0,Table1[[#This Row],[Line total ordered for season]]&gt;0),1,"")</f>
        <v/>
      </c>
      <c r="AN1071" s="173">
        <f>COUNTIF(AM$4:AM1071,"&gt;0")</f>
        <v>0</v>
      </c>
      <c r="AO1071" s="173">
        <f>Table1[[#This Row],[ORDER QUANTITY
to be collected BEFORE 31.3.22]]</f>
        <v>0</v>
      </c>
      <c r="AP1071" s="174">
        <f t="shared" si="166"/>
        <v>0</v>
      </c>
      <c r="AQ1071" s="174">
        <f>IFERROR(INDEX(Retail!H:H,MATCH($D1071,Retail!$D:$D,0)),0)</f>
        <v>0</v>
      </c>
      <c r="AR1071" s="174">
        <f>IFERROR(INDEX(Retail!J:J,MATCH($D1071,Retail!$D:$D,0)),0)</f>
        <v>0</v>
      </c>
      <c r="AS1071" s="174">
        <f>IFERROR(INDEX('NEW2022'!H:H,MATCH($D1071,'NEW2022'!D:D,0)),0)</f>
        <v>0</v>
      </c>
      <c r="AT1071" s="174">
        <f>IFERROR(INDEX('NEW2022'!J:J,MATCH($D1071,'NEW2022'!D:D,0)),0)</f>
        <v>0</v>
      </c>
      <c r="AU1071" s="174">
        <f>IFERROR(INDEX('Quiet Items'!H:H,MATCH($D1071,'Quiet Items'!D:D,0)),0)</f>
        <v>0</v>
      </c>
      <c r="AV1071" s="174">
        <f>IFERROR(INDEX('Quiet Items'!J:J,MATCH($D1071,'Quiet Items'!D:D,0)),0)</f>
        <v>0</v>
      </c>
      <c r="AW1071" s="174">
        <f>IFERROR(INDEX('1.4G'!H:H,MATCH($D1071,'1.4G'!D:D,0)),0)</f>
        <v>0</v>
      </c>
      <c r="AX1071" s="174">
        <f>IFERROR(INDEX('1.4G'!J:J,MATCH($D1071,'1.4G'!D:D,0)),0)</f>
        <v>0</v>
      </c>
      <c r="AY1071" s="174">
        <f t="shared" si="170"/>
        <v>0</v>
      </c>
      <c r="AZ1071" s="174">
        <f t="shared" si="171"/>
        <v>0</v>
      </c>
      <c r="BA1071" s="175">
        <f>IFERROR(Table1[[#This Row],[Line total ordered for now]]*Table1[[#This Row],[GUARANTEED PRICE
for STOCK orders collected before 31.3.22]],0)</f>
        <v>0</v>
      </c>
      <c r="BB1071" s="175">
        <f t="shared" si="168"/>
        <v>0</v>
      </c>
      <c r="BC1071" s="176">
        <f>(AZ1071+Table1[[#This Row],[Line total ordered for now]])*Z1071</f>
        <v>0</v>
      </c>
      <c r="BD1071" s="200">
        <v>122.26642543679486</v>
      </c>
      <c r="BE1071" s="65"/>
      <c r="BF1071" s="65"/>
      <c r="BG1071" s="65"/>
      <c r="BH1071" s="65"/>
      <c r="BI1071" s="65"/>
      <c r="BJ1071" s="65"/>
      <c r="BK1071" s="65"/>
      <c r="BL1071" s="55"/>
      <c r="BM1071"/>
      <c r="BN1071"/>
      <c r="BO1071"/>
      <c r="BP1071"/>
      <c r="BQ1071"/>
      <c r="BR1071"/>
      <c r="BS1071"/>
      <c r="BT1071"/>
    </row>
    <row r="1072" spans="1:72" ht="15.75">
      <c r="A1072" s="202">
        <v>1068</v>
      </c>
      <c r="B1072" s="68" t="s">
        <v>6378</v>
      </c>
      <c r="C1072" s="149" t="s">
        <v>870</v>
      </c>
      <c r="D1072" s="149" t="s">
        <v>2011</v>
      </c>
      <c r="E1072" s="149" t="s">
        <v>2012</v>
      </c>
      <c r="F1072" s="158" t="str">
        <f t="shared" si="169"/>
        <v>Video</v>
      </c>
      <c r="G1072" s="187">
        <v>0</v>
      </c>
      <c r="H1072" s="150"/>
      <c r="I1072" s="184">
        <v>121.49</v>
      </c>
      <c r="J1072" s="150"/>
      <c r="K1072" s="151">
        <v>5.7537141382021115</v>
      </c>
      <c r="L1072" s="152">
        <v>130.89699664409804</v>
      </c>
      <c r="M1072" s="152">
        <v>143.84285345505279</v>
      </c>
      <c r="N1072" s="153" t="s">
        <v>148</v>
      </c>
      <c r="O1072" s="154">
        <v>25</v>
      </c>
      <c r="P1072" s="153">
        <v>27</v>
      </c>
      <c r="Q1072" s="153" t="s">
        <v>146</v>
      </c>
      <c r="R1072" s="155">
        <v>15</v>
      </c>
      <c r="S1072" s="155">
        <v>4.05</v>
      </c>
      <c r="T1072" s="155">
        <v>0.3</v>
      </c>
      <c r="U1072" s="154" t="s">
        <v>94</v>
      </c>
      <c r="V1072" s="153" t="s">
        <v>89</v>
      </c>
      <c r="W1072" s="153" t="s">
        <v>627</v>
      </c>
      <c r="X1072" s="151" t="s">
        <v>6378</v>
      </c>
      <c r="Y1072" s="151" t="s">
        <v>6378</v>
      </c>
      <c r="Z1072" s="156">
        <v>3.7199999999999997E-2</v>
      </c>
      <c r="AA1072" s="153" t="s">
        <v>871</v>
      </c>
      <c r="AB1072" s="153" t="s">
        <v>4743</v>
      </c>
      <c r="AC1072" s="153" t="s">
        <v>145</v>
      </c>
      <c r="AD1072" s="157" t="s">
        <v>2013</v>
      </c>
      <c r="AE1072" s="110">
        <v>1</v>
      </c>
      <c r="AF1072" s="110">
        <v>231</v>
      </c>
      <c r="AG1072" s="112">
        <f t="shared" si="167"/>
        <v>0</v>
      </c>
      <c r="AH1072" s="110">
        <f>SUM(AG$4:AG1072)</f>
        <v>38</v>
      </c>
      <c r="AI1072" s="112">
        <f t="shared" si="165"/>
        <v>0</v>
      </c>
      <c r="AJ1072" s="110">
        <f>COUNTIF(AI$4:AI1072,"&gt;0")</f>
        <v>184</v>
      </c>
      <c r="AK1072" s="110">
        <v>0</v>
      </c>
      <c r="AL1072" s="110">
        <v>283</v>
      </c>
      <c r="AM1072" s="172" t="str">
        <f>IF(OR(Table1[[#This Row],[Line total ordered for now]]&gt;0,Table1[[#This Row],[Line total ordered for season]]&gt;0),1,"")</f>
        <v/>
      </c>
      <c r="AN1072" s="173">
        <f>COUNTIF(AM$4:AM1072,"&gt;0")</f>
        <v>0</v>
      </c>
      <c r="AO1072" s="173">
        <f>Table1[[#This Row],[ORDER QUANTITY
to be collected BEFORE 31.3.22]]</f>
        <v>0</v>
      </c>
      <c r="AP1072" s="174">
        <f t="shared" si="166"/>
        <v>0</v>
      </c>
      <c r="AQ1072" s="174">
        <f>IFERROR(INDEX(Retail!H:H,MATCH($D1072,Retail!$D:$D,0)),0)</f>
        <v>0</v>
      </c>
      <c r="AR1072" s="174">
        <f>IFERROR(INDEX(Retail!J:J,MATCH($D1072,Retail!$D:$D,0)),0)</f>
        <v>0</v>
      </c>
      <c r="AS1072" s="174">
        <f>IFERROR(INDEX('NEW2022'!H:H,MATCH($D1072,'NEW2022'!D:D,0)),0)</f>
        <v>0</v>
      </c>
      <c r="AT1072" s="174">
        <f>IFERROR(INDEX('NEW2022'!J:J,MATCH($D1072,'NEW2022'!D:D,0)),0)</f>
        <v>0</v>
      </c>
      <c r="AU1072" s="174">
        <f>IFERROR(INDEX('Quiet Items'!H:H,MATCH($D1072,'Quiet Items'!D:D,0)),0)</f>
        <v>0</v>
      </c>
      <c r="AV1072" s="174">
        <f>IFERROR(INDEX('Quiet Items'!J:J,MATCH($D1072,'Quiet Items'!D:D,0)),0)</f>
        <v>0</v>
      </c>
      <c r="AW1072" s="174">
        <f>IFERROR(INDEX('1.4G'!H:H,MATCH($D1072,'1.4G'!D:D,0)),0)</f>
        <v>0</v>
      </c>
      <c r="AX1072" s="174">
        <f>IFERROR(INDEX('1.4G'!J:J,MATCH($D1072,'1.4G'!D:D,0)),0)</f>
        <v>0</v>
      </c>
      <c r="AY1072" s="174">
        <f t="shared" si="170"/>
        <v>0</v>
      </c>
      <c r="AZ1072" s="174">
        <f t="shared" si="171"/>
        <v>0</v>
      </c>
      <c r="BA1072" s="175">
        <f>IFERROR(Table1[[#This Row],[Line total ordered for now]]*Table1[[#This Row],[GUARANTEED PRICE
for STOCK orders collected before 31.3.22]],0)</f>
        <v>0</v>
      </c>
      <c r="BB1072" s="175">
        <f t="shared" si="168"/>
        <v>0</v>
      </c>
      <c r="BC1072" s="176">
        <f>(AZ1072+Table1[[#This Row],[Line total ordered for now]])*Z1072</f>
        <v>0</v>
      </c>
      <c r="BD1072" s="200">
        <v>122.26642543679486</v>
      </c>
      <c r="BE1072" s="65"/>
      <c r="BF1072" s="65"/>
      <c r="BG1072" s="65"/>
      <c r="BH1072" s="65"/>
      <c r="BI1072" s="65"/>
      <c r="BJ1072" s="65"/>
      <c r="BK1072" s="65"/>
      <c r="BL1072" s="55"/>
      <c r="BM1072"/>
      <c r="BN1072"/>
      <c r="BO1072"/>
      <c r="BP1072"/>
      <c r="BQ1072"/>
      <c r="BR1072"/>
      <c r="BS1072"/>
      <c r="BT1072"/>
    </row>
    <row r="1073" spans="1:72" ht="15.75">
      <c r="A1073" s="202">
        <v>1069</v>
      </c>
      <c r="B1073" s="68" t="s">
        <v>6378</v>
      </c>
      <c r="C1073" s="149" t="s">
        <v>870</v>
      </c>
      <c r="D1073" s="149" t="s">
        <v>2049</v>
      </c>
      <c r="E1073" s="149" t="s">
        <v>2050</v>
      </c>
      <c r="F1073" s="158" t="str">
        <f t="shared" si="169"/>
        <v>Video</v>
      </c>
      <c r="G1073" s="187">
        <v>0</v>
      </c>
      <c r="H1073" s="150"/>
      <c r="I1073" s="184">
        <v>121.49</v>
      </c>
      <c r="J1073" s="150"/>
      <c r="K1073" s="151">
        <v>5.7537141382021115</v>
      </c>
      <c r="L1073" s="152">
        <v>130.89699664409804</v>
      </c>
      <c r="M1073" s="152">
        <v>143.84285345505279</v>
      </c>
      <c r="N1073" s="153" t="s">
        <v>148</v>
      </c>
      <c r="O1073" s="154">
        <v>25</v>
      </c>
      <c r="P1073" s="153">
        <v>27</v>
      </c>
      <c r="Q1073" s="153" t="s">
        <v>146</v>
      </c>
      <c r="R1073" s="155">
        <v>15</v>
      </c>
      <c r="S1073" s="155">
        <v>4.05</v>
      </c>
      <c r="T1073" s="155">
        <v>0.3</v>
      </c>
      <c r="U1073" s="154" t="s">
        <v>95</v>
      </c>
      <c r="V1073" s="153" t="s">
        <v>88</v>
      </c>
      <c r="W1073" s="153" t="s">
        <v>627</v>
      </c>
      <c r="X1073" s="151" t="s">
        <v>6378</v>
      </c>
      <c r="Y1073" s="151" t="s">
        <v>6378</v>
      </c>
      <c r="Z1073" s="156">
        <v>3.7199999999999997E-2</v>
      </c>
      <c r="AA1073" s="153" t="s">
        <v>871</v>
      </c>
      <c r="AB1073" s="153" t="s">
        <v>5786</v>
      </c>
      <c r="AC1073" s="153" t="s">
        <v>145</v>
      </c>
      <c r="AD1073" s="157" t="s">
        <v>2051</v>
      </c>
      <c r="AE1073" s="110">
        <v>1</v>
      </c>
      <c r="AF1073" s="110">
        <v>232</v>
      </c>
      <c r="AG1073" s="112">
        <f t="shared" si="167"/>
        <v>0</v>
      </c>
      <c r="AH1073" s="110">
        <f>SUM(AG$4:AG1073)</f>
        <v>38</v>
      </c>
      <c r="AI1073" s="112">
        <f t="shared" si="165"/>
        <v>0</v>
      </c>
      <c r="AJ1073" s="110">
        <f>COUNTIF(AI$4:AI1073,"&gt;0")</f>
        <v>184</v>
      </c>
      <c r="AK1073" s="110">
        <v>1</v>
      </c>
      <c r="AL1073" s="110">
        <v>284</v>
      </c>
      <c r="AM1073" s="172" t="str">
        <f>IF(OR(Table1[[#This Row],[Line total ordered for now]]&gt;0,Table1[[#This Row],[Line total ordered for season]]&gt;0),1,"")</f>
        <v/>
      </c>
      <c r="AN1073" s="173">
        <f>COUNTIF(AM$4:AM1073,"&gt;0")</f>
        <v>0</v>
      </c>
      <c r="AO1073" s="173">
        <f>Table1[[#This Row],[ORDER QUANTITY
to be collected BEFORE 31.3.22]]</f>
        <v>0</v>
      </c>
      <c r="AP1073" s="174">
        <f t="shared" si="166"/>
        <v>0</v>
      </c>
      <c r="AQ1073" s="174">
        <f>IFERROR(INDEX(Retail!H:H,MATCH($D1073,Retail!$D:$D,0)),0)</f>
        <v>0</v>
      </c>
      <c r="AR1073" s="174">
        <f>IFERROR(INDEX(Retail!J:J,MATCH($D1073,Retail!$D:$D,0)),0)</f>
        <v>0</v>
      </c>
      <c r="AS1073" s="174">
        <f>IFERROR(INDEX('NEW2022'!H:H,MATCH($D1073,'NEW2022'!D:D,0)),0)</f>
        <v>0</v>
      </c>
      <c r="AT1073" s="174">
        <f>IFERROR(INDEX('NEW2022'!J:J,MATCH($D1073,'NEW2022'!D:D,0)),0)</f>
        <v>0</v>
      </c>
      <c r="AU1073" s="174">
        <f>IFERROR(INDEX('Quiet Items'!H:H,MATCH($D1073,'Quiet Items'!D:D,0)),0)</f>
        <v>0</v>
      </c>
      <c r="AV1073" s="174">
        <f>IFERROR(INDEX('Quiet Items'!J:J,MATCH($D1073,'Quiet Items'!D:D,0)),0)</f>
        <v>0</v>
      </c>
      <c r="AW1073" s="174">
        <f>IFERROR(INDEX('1.4G'!H:H,MATCH($D1073,'1.4G'!D:D,0)),0)</f>
        <v>0</v>
      </c>
      <c r="AX1073" s="174">
        <f>IFERROR(INDEX('1.4G'!J:J,MATCH($D1073,'1.4G'!D:D,0)),0)</f>
        <v>0</v>
      </c>
      <c r="AY1073" s="174">
        <f t="shared" si="170"/>
        <v>0</v>
      </c>
      <c r="AZ1073" s="174">
        <f t="shared" si="171"/>
        <v>0</v>
      </c>
      <c r="BA1073" s="175">
        <f>IFERROR(Table1[[#This Row],[Line total ordered for now]]*Table1[[#This Row],[GUARANTEED PRICE
for STOCK orders collected before 31.3.22]],0)</f>
        <v>0</v>
      </c>
      <c r="BB1073" s="175">
        <f t="shared" si="168"/>
        <v>0</v>
      </c>
      <c r="BC1073" s="176">
        <f>(AZ1073+Table1[[#This Row],[Line total ordered for now]])*Z1073</f>
        <v>0</v>
      </c>
      <c r="BD1073" s="200">
        <v>122.26642543679486</v>
      </c>
      <c r="BE1073" s="65"/>
      <c r="BF1073" s="65"/>
      <c r="BG1073" s="65"/>
      <c r="BH1073" s="65"/>
      <c r="BI1073" s="65"/>
      <c r="BJ1073" s="65"/>
      <c r="BK1073" s="65"/>
      <c r="BL1073" s="55"/>
      <c r="BM1073"/>
      <c r="BN1073"/>
      <c r="BO1073"/>
      <c r="BP1073"/>
      <c r="BQ1073"/>
      <c r="BR1073"/>
      <c r="BS1073"/>
      <c r="BT1073"/>
    </row>
    <row r="1074" spans="1:72" ht="15.75">
      <c r="A1074" s="202">
        <v>1070</v>
      </c>
      <c r="B1074" s="68" t="s">
        <v>6378</v>
      </c>
      <c r="C1074" s="149" t="s">
        <v>870</v>
      </c>
      <c r="D1074" s="149" t="s">
        <v>1064</v>
      </c>
      <c r="E1074" s="149" t="s">
        <v>1065</v>
      </c>
      <c r="F1074" s="158" t="str">
        <f t="shared" si="169"/>
        <v>Video</v>
      </c>
      <c r="G1074" s="187">
        <v>0</v>
      </c>
      <c r="H1074" s="150"/>
      <c r="I1074" s="184">
        <v>131.99</v>
      </c>
      <c r="J1074" s="150"/>
      <c r="K1074" s="151">
        <v>5.8075999999999999</v>
      </c>
      <c r="L1074" s="152">
        <v>132.12290000000002</v>
      </c>
      <c r="M1074" s="152">
        <v>145.19</v>
      </c>
      <c r="N1074" s="153" t="s">
        <v>148</v>
      </c>
      <c r="O1074" s="154">
        <v>25</v>
      </c>
      <c r="P1074" s="153">
        <v>25</v>
      </c>
      <c r="Q1074" s="153" t="s">
        <v>146</v>
      </c>
      <c r="R1074" s="155">
        <v>15</v>
      </c>
      <c r="S1074" s="155">
        <v>2.15</v>
      </c>
      <c r="T1074" s="155">
        <v>0.3</v>
      </c>
      <c r="U1074" s="154" t="s">
        <v>94</v>
      </c>
      <c r="V1074" s="153" t="s">
        <v>89</v>
      </c>
      <c r="W1074" s="153" t="s">
        <v>627</v>
      </c>
      <c r="X1074" s="151" t="s">
        <v>6378</v>
      </c>
      <c r="Y1074" s="151" t="s">
        <v>6378</v>
      </c>
      <c r="Z1074" s="156">
        <v>0.05</v>
      </c>
      <c r="AA1074" s="153" t="s">
        <v>1066</v>
      </c>
      <c r="AB1074" s="153" t="s">
        <v>4803</v>
      </c>
      <c r="AC1074" s="153" t="s">
        <v>4790</v>
      </c>
      <c r="AD1074" s="157" t="s">
        <v>1067</v>
      </c>
      <c r="AE1074" s="110">
        <v>1</v>
      </c>
      <c r="AF1074" s="110">
        <v>233</v>
      </c>
      <c r="AG1074" s="112">
        <f t="shared" si="167"/>
        <v>0</v>
      </c>
      <c r="AH1074" s="110">
        <f>SUM(AG$4:AG1074)</f>
        <v>38</v>
      </c>
      <c r="AI1074" s="112">
        <f t="shared" si="165"/>
        <v>0</v>
      </c>
      <c r="AJ1074" s="110">
        <f>COUNTIF(AI$4:AI1074,"&gt;0")</f>
        <v>184</v>
      </c>
      <c r="AK1074" s="110">
        <v>0</v>
      </c>
      <c r="AL1074" s="110">
        <v>284</v>
      </c>
      <c r="AM1074" s="172" t="str">
        <f>IF(OR(Table1[[#This Row],[Line total ordered for now]]&gt;0,Table1[[#This Row],[Line total ordered for season]]&gt;0),1,"")</f>
        <v/>
      </c>
      <c r="AN1074" s="173">
        <f>COUNTIF(AM$4:AM1074,"&gt;0")</f>
        <v>0</v>
      </c>
      <c r="AO1074" s="173">
        <f>Table1[[#This Row],[ORDER QUANTITY
to be collected BEFORE 31.3.22]]</f>
        <v>0</v>
      </c>
      <c r="AP1074" s="174">
        <f t="shared" si="166"/>
        <v>0</v>
      </c>
      <c r="AQ1074" s="174">
        <f>IFERROR(INDEX(Retail!H:H,MATCH($D1074,Retail!$D:$D,0)),0)</f>
        <v>0</v>
      </c>
      <c r="AR1074" s="174">
        <f>IFERROR(INDEX(Retail!J:J,MATCH($D1074,Retail!$D:$D,0)),0)</f>
        <v>0</v>
      </c>
      <c r="AS1074" s="174">
        <f>IFERROR(INDEX('NEW2022'!H:H,MATCH($D1074,'NEW2022'!D:D,0)),0)</f>
        <v>0</v>
      </c>
      <c r="AT1074" s="174">
        <f>IFERROR(INDEX('NEW2022'!J:J,MATCH($D1074,'NEW2022'!D:D,0)),0)</f>
        <v>0</v>
      </c>
      <c r="AU1074" s="174">
        <f>IFERROR(INDEX('Quiet Items'!H:H,MATCH($D1074,'Quiet Items'!D:D,0)),0)</f>
        <v>0</v>
      </c>
      <c r="AV1074" s="174">
        <f>IFERROR(INDEX('Quiet Items'!J:J,MATCH($D1074,'Quiet Items'!D:D,0)),0)</f>
        <v>0</v>
      </c>
      <c r="AW1074" s="174">
        <f>IFERROR(INDEX('1.4G'!H:H,MATCH($D1074,'1.4G'!D:D,0)),0)</f>
        <v>0</v>
      </c>
      <c r="AX1074" s="174">
        <f>IFERROR(INDEX('1.4G'!J:J,MATCH($D1074,'1.4G'!D:D,0)),0)</f>
        <v>0</v>
      </c>
      <c r="AY1074" s="174">
        <f t="shared" si="170"/>
        <v>0</v>
      </c>
      <c r="AZ1074" s="174">
        <f t="shared" si="171"/>
        <v>0</v>
      </c>
      <c r="BA1074" s="175">
        <f>IFERROR(Table1[[#This Row],[Line total ordered for now]]*Table1[[#This Row],[GUARANTEED PRICE
for STOCK orders collected before 31.3.22]],0)</f>
        <v>0</v>
      </c>
      <c r="BB1074" s="175">
        <f t="shared" si="168"/>
        <v>0</v>
      </c>
      <c r="BC1074" s="176">
        <f>(AZ1074+Table1[[#This Row],[Line total ordered for now]])*Z1074</f>
        <v>0</v>
      </c>
      <c r="BD1074" s="200">
        <v>123.41149999999999</v>
      </c>
      <c r="BE1074" s="65"/>
      <c r="BF1074" s="65"/>
      <c r="BG1074" s="65"/>
      <c r="BH1074" s="65"/>
      <c r="BI1074" s="65"/>
      <c r="BJ1074" s="65"/>
      <c r="BK1074" s="65"/>
      <c r="BL1074" s="55"/>
      <c r="BM1074"/>
      <c r="BN1074"/>
      <c r="BO1074"/>
      <c r="BP1074"/>
      <c r="BQ1074"/>
      <c r="BR1074"/>
      <c r="BS1074"/>
      <c r="BT1074"/>
    </row>
    <row r="1075" spans="1:72" ht="15.75">
      <c r="A1075" s="202">
        <v>1071</v>
      </c>
      <c r="B1075" s="68" t="s">
        <v>6378</v>
      </c>
      <c r="C1075" s="149" t="s">
        <v>870</v>
      </c>
      <c r="D1075" s="149" t="s">
        <v>898</v>
      </c>
      <c r="E1075" s="149" t="s">
        <v>899</v>
      </c>
      <c r="F1075" s="158" t="str">
        <f t="shared" si="169"/>
        <v>Video</v>
      </c>
      <c r="G1075" s="187">
        <v>0</v>
      </c>
      <c r="H1075" s="150"/>
      <c r="I1075" s="184">
        <v>123.16</v>
      </c>
      <c r="J1075" s="150"/>
      <c r="K1075" s="151">
        <v>5.8984901245268961</v>
      </c>
      <c r="L1075" s="152">
        <v>134.19065033298691</v>
      </c>
      <c r="M1075" s="152">
        <v>147.46225311317241</v>
      </c>
      <c r="N1075" s="153" t="s">
        <v>148</v>
      </c>
      <c r="O1075" s="154">
        <v>25</v>
      </c>
      <c r="P1075" s="153">
        <v>27</v>
      </c>
      <c r="Q1075" s="153" t="s">
        <v>146</v>
      </c>
      <c r="R1075" s="155">
        <v>15</v>
      </c>
      <c r="S1075" s="155">
        <v>4.05</v>
      </c>
      <c r="T1075" s="155">
        <v>0.3</v>
      </c>
      <c r="U1075" s="154" t="s">
        <v>95</v>
      </c>
      <c r="V1075" s="153" t="s">
        <v>88</v>
      </c>
      <c r="W1075" s="153" t="s">
        <v>627</v>
      </c>
      <c r="X1075" s="151" t="s">
        <v>6378</v>
      </c>
      <c r="Y1075" s="151" t="s">
        <v>6378</v>
      </c>
      <c r="Z1075" s="156">
        <v>4.2099999999999999E-2</v>
      </c>
      <c r="AA1075" s="153" t="s">
        <v>871</v>
      </c>
      <c r="AB1075" s="153" t="s">
        <v>4737</v>
      </c>
      <c r="AC1075" s="153" t="s">
        <v>785</v>
      </c>
      <c r="AD1075" s="157" t="s">
        <v>900</v>
      </c>
      <c r="AE1075" s="110">
        <v>1</v>
      </c>
      <c r="AF1075" s="110">
        <v>234</v>
      </c>
      <c r="AG1075" s="112">
        <f t="shared" si="167"/>
        <v>0</v>
      </c>
      <c r="AH1075" s="110">
        <f>SUM(AG$4:AG1075)</f>
        <v>38</v>
      </c>
      <c r="AI1075" s="112">
        <f t="shared" si="165"/>
        <v>0</v>
      </c>
      <c r="AJ1075" s="110">
        <f>COUNTIF(AI$4:AI1075,"&gt;0")</f>
        <v>184</v>
      </c>
      <c r="AK1075" s="110">
        <v>1</v>
      </c>
      <c r="AL1075" s="110">
        <v>285</v>
      </c>
      <c r="AM1075" s="172" t="str">
        <f>IF(OR(Table1[[#This Row],[Line total ordered for now]]&gt;0,Table1[[#This Row],[Line total ordered for season]]&gt;0),1,"")</f>
        <v/>
      </c>
      <c r="AN1075" s="173">
        <f>COUNTIF(AM$4:AM1075,"&gt;0")</f>
        <v>0</v>
      </c>
      <c r="AO1075" s="173">
        <f>Table1[[#This Row],[ORDER QUANTITY
to be collected BEFORE 31.3.22]]</f>
        <v>0</v>
      </c>
      <c r="AP1075" s="174">
        <f t="shared" si="166"/>
        <v>0</v>
      </c>
      <c r="AQ1075" s="174">
        <f>IFERROR(INDEX(Retail!H:H,MATCH($D1075,Retail!$D:$D,0)),0)</f>
        <v>0</v>
      </c>
      <c r="AR1075" s="174">
        <f>IFERROR(INDEX(Retail!J:J,MATCH($D1075,Retail!$D:$D,0)),0)</f>
        <v>0</v>
      </c>
      <c r="AS1075" s="174">
        <f>IFERROR(INDEX('NEW2022'!H:H,MATCH($D1075,'NEW2022'!D:D,0)),0)</f>
        <v>0</v>
      </c>
      <c r="AT1075" s="174">
        <f>IFERROR(INDEX('NEW2022'!J:J,MATCH($D1075,'NEW2022'!D:D,0)),0)</f>
        <v>0</v>
      </c>
      <c r="AU1075" s="174">
        <f>IFERROR(INDEX('Quiet Items'!H:H,MATCH($D1075,'Quiet Items'!D:D,0)),0)</f>
        <v>0</v>
      </c>
      <c r="AV1075" s="174">
        <f>IFERROR(INDEX('Quiet Items'!J:J,MATCH($D1075,'Quiet Items'!D:D,0)),0)</f>
        <v>0</v>
      </c>
      <c r="AW1075" s="174">
        <f>IFERROR(INDEX('1.4G'!H:H,MATCH($D1075,'1.4G'!D:D,0)),0)</f>
        <v>0</v>
      </c>
      <c r="AX1075" s="174">
        <f>IFERROR(INDEX('1.4G'!J:J,MATCH($D1075,'1.4G'!D:D,0)),0)</f>
        <v>0</v>
      </c>
      <c r="AY1075" s="174">
        <f t="shared" si="170"/>
        <v>0</v>
      </c>
      <c r="AZ1075" s="174">
        <f t="shared" si="171"/>
        <v>0</v>
      </c>
      <c r="BA1075" s="175">
        <f>IFERROR(Table1[[#This Row],[Line total ordered for now]]*Table1[[#This Row],[GUARANTEED PRICE
for STOCK orders collected before 31.3.22]],0)</f>
        <v>0</v>
      </c>
      <c r="BB1075" s="175">
        <f t="shared" si="168"/>
        <v>0</v>
      </c>
      <c r="BC1075" s="176">
        <f>(AZ1075+Table1[[#This Row],[Line total ordered for now]])*Z1075</f>
        <v>0</v>
      </c>
      <c r="BD1075" s="200">
        <v>125.34291514619655</v>
      </c>
      <c r="BE1075" s="65"/>
      <c r="BF1075" s="65"/>
      <c r="BG1075" s="65"/>
      <c r="BH1075" s="65"/>
      <c r="BI1075" s="65"/>
      <c r="BJ1075" s="65"/>
      <c r="BK1075" s="65"/>
      <c r="BL1075" s="55"/>
      <c r="BM1075"/>
      <c r="BN1075"/>
      <c r="BO1075"/>
      <c r="BP1075"/>
      <c r="BQ1075"/>
      <c r="BR1075"/>
      <c r="BS1075"/>
      <c r="BT1075"/>
    </row>
    <row r="1076" spans="1:72" ht="15.75">
      <c r="A1076" s="202">
        <v>1072</v>
      </c>
      <c r="B1076" s="68" t="s">
        <v>6378</v>
      </c>
      <c r="C1076" s="149" t="s">
        <v>870</v>
      </c>
      <c r="D1076" s="149" t="s">
        <v>1020</v>
      </c>
      <c r="E1076" s="149" t="s">
        <v>1021</v>
      </c>
      <c r="F1076" s="158" t="str">
        <f t="shared" si="169"/>
        <v>Video</v>
      </c>
      <c r="G1076" s="187">
        <v>2</v>
      </c>
      <c r="H1076" s="150"/>
      <c r="I1076" s="184">
        <v>123.16</v>
      </c>
      <c r="J1076" s="150"/>
      <c r="K1076" s="151">
        <v>5.8984901245268961</v>
      </c>
      <c r="L1076" s="152">
        <v>134.19065033298691</v>
      </c>
      <c r="M1076" s="152">
        <v>147.46225311317241</v>
      </c>
      <c r="N1076" s="153" t="s">
        <v>148</v>
      </c>
      <c r="O1076" s="154">
        <v>25</v>
      </c>
      <c r="P1076" s="153">
        <v>27</v>
      </c>
      <c r="Q1076" s="153" t="s">
        <v>146</v>
      </c>
      <c r="R1076" s="155">
        <v>15</v>
      </c>
      <c r="S1076" s="155">
        <v>4.05</v>
      </c>
      <c r="T1076" s="155">
        <v>0.3</v>
      </c>
      <c r="U1076" s="154" t="s">
        <v>95</v>
      </c>
      <c r="V1076" s="153" t="s">
        <v>88</v>
      </c>
      <c r="W1076" s="153" t="s">
        <v>627</v>
      </c>
      <c r="X1076" s="151" t="s">
        <v>6378</v>
      </c>
      <c r="Y1076" s="151" t="s">
        <v>6378</v>
      </c>
      <c r="Z1076" s="156">
        <v>4.2099999999999999E-2</v>
      </c>
      <c r="AA1076" s="153" t="s">
        <v>871</v>
      </c>
      <c r="AB1076" s="153" t="s">
        <v>4741</v>
      </c>
      <c r="AC1076" s="153" t="s">
        <v>785</v>
      </c>
      <c r="AD1076" s="157" t="s">
        <v>1022</v>
      </c>
      <c r="AE1076" s="110">
        <v>1</v>
      </c>
      <c r="AF1076" s="110">
        <v>235</v>
      </c>
      <c r="AG1076" s="112">
        <f t="shared" si="167"/>
        <v>0</v>
      </c>
      <c r="AH1076" s="110">
        <f>SUM(AG$4:AG1076)</f>
        <v>38</v>
      </c>
      <c r="AI1076" s="112">
        <f t="shared" si="165"/>
        <v>0</v>
      </c>
      <c r="AJ1076" s="110">
        <f>COUNTIF(AI$4:AI1076,"&gt;0")</f>
        <v>184</v>
      </c>
      <c r="AK1076" s="110">
        <v>1</v>
      </c>
      <c r="AL1076" s="110">
        <v>286</v>
      </c>
      <c r="AM1076" s="172" t="str">
        <f>IF(OR(Table1[[#This Row],[Line total ordered for now]]&gt;0,Table1[[#This Row],[Line total ordered for season]]&gt;0),1,"")</f>
        <v/>
      </c>
      <c r="AN1076" s="173">
        <f>COUNTIF(AM$4:AM1076,"&gt;0")</f>
        <v>0</v>
      </c>
      <c r="AO1076" s="173">
        <f>Table1[[#This Row],[ORDER QUANTITY
to be collected BEFORE 31.3.22]]</f>
        <v>0</v>
      </c>
      <c r="AP1076" s="174">
        <f t="shared" si="166"/>
        <v>0</v>
      </c>
      <c r="AQ1076" s="174">
        <f>IFERROR(INDEX(Retail!H:H,MATCH($D1076,Retail!$D:$D,0)),0)</f>
        <v>0</v>
      </c>
      <c r="AR1076" s="174">
        <f>IFERROR(INDEX(Retail!J:J,MATCH($D1076,Retail!$D:$D,0)),0)</f>
        <v>0</v>
      </c>
      <c r="AS1076" s="174">
        <f>IFERROR(INDEX('NEW2022'!H:H,MATCH($D1076,'NEW2022'!D:D,0)),0)</f>
        <v>0</v>
      </c>
      <c r="AT1076" s="174">
        <f>IFERROR(INDEX('NEW2022'!J:J,MATCH($D1076,'NEW2022'!D:D,0)),0)</f>
        <v>0</v>
      </c>
      <c r="AU1076" s="174">
        <f>IFERROR(INDEX('Quiet Items'!H:H,MATCH($D1076,'Quiet Items'!D:D,0)),0)</f>
        <v>0</v>
      </c>
      <c r="AV1076" s="174">
        <f>IFERROR(INDEX('Quiet Items'!J:J,MATCH($D1076,'Quiet Items'!D:D,0)),0)</f>
        <v>0</v>
      </c>
      <c r="AW1076" s="174">
        <f>IFERROR(INDEX('1.4G'!H:H,MATCH($D1076,'1.4G'!D:D,0)),0)</f>
        <v>0</v>
      </c>
      <c r="AX1076" s="174">
        <f>IFERROR(INDEX('1.4G'!J:J,MATCH($D1076,'1.4G'!D:D,0)),0)</f>
        <v>0</v>
      </c>
      <c r="AY1076" s="174">
        <f t="shared" si="170"/>
        <v>0</v>
      </c>
      <c r="AZ1076" s="174">
        <f t="shared" si="171"/>
        <v>0</v>
      </c>
      <c r="BA1076" s="175">
        <f>IFERROR(Table1[[#This Row],[Line total ordered for now]]*Table1[[#This Row],[GUARANTEED PRICE
for STOCK orders collected before 31.3.22]],0)</f>
        <v>0</v>
      </c>
      <c r="BB1076" s="175">
        <f t="shared" si="168"/>
        <v>0</v>
      </c>
      <c r="BC1076" s="176">
        <f>(AZ1076+Table1[[#This Row],[Line total ordered for now]])*Z1076</f>
        <v>0</v>
      </c>
      <c r="BD1076" s="200">
        <v>125.34291514619655</v>
      </c>
      <c r="BE1076" s="65"/>
      <c r="BF1076" s="65"/>
      <c r="BG1076" s="65"/>
      <c r="BH1076" s="65"/>
      <c r="BI1076" s="65"/>
      <c r="BJ1076" s="65"/>
      <c r="BK1076" s="65"/>
      <c r="BL1076" s="55"/>
      <c r="BM1076"/>
      <c r="BN1076"/>
      <c r="BO1076"/>
      <c r="BP1076"/>
      <c r="BQ1076"/>
      <c r="BR1076"/>
      <c r="BS1076"/>
      <c r="BT1076"/>
    </row>
    <row r="1077" spans="1:72" ht="15.75">
      <c r="A1077" s="202">
        <v>1073</v>
      </c>
      <c r="B1077" s="68" t="s">
        <v>6378</v>
      </c>
      <c r="C1077" s="149" t="s">
        <v>870</v>
      </c>
      <c r="D1077" s="149" t="s">
        <v>3750</v>
      </c>
      <c r="E1077" s="149" t="s">
        <v>3751</v>
      </c>
      <c r="F1077" s="158" t="str">
        <f t="shared" si="169"/>
        <v>Video</v>
      </c>
      <c r="G1077" s="187">
        <v>0</v>
      </c>
      <c r="H1077" s="150"/>
      <c r="I1077" s="184">
        <v>119.2</v>
      </c>
      <c r="J1077" s="150"/>
      <c r="K1077" s="151">
        <v>5.9869552123738803</v>
      </c>
      <c r="L1077" s="152">
        <v>136.20323108150578</v>
      </c>
      <c r="M1077" s="152">
        <v>149.673880309347</v>
      </c>
      <c r="N1077" s="153" t="s">
        <v>148</v>
      </c>
      <c r="O1077" s="154">
        <v>25</v>
      </c>
      <c r="P1077" s="153">
        <v>30</v>
      </c>
      <c r="Q1077" s="153" t="s">
        <v>147</v>
      </c>
      <c r="R1077" s="155">
        <v>14.1</v>
      </c>
      <c r="S1077" s="155">
        <v>3.2</v>
      </c>
      <c r="T1077" s="155">
        <v>0.3</v>
      </c>
      <c r="U1077" s="154" t="s">
        <v>94</v>
      </c>
      <c r="V1077" s="153" t="s">
        <v>89</v>
      </c>
      <c r="W1077" s="153" t="s">
        <v>627</v>
      </c>
      <c r="X1077" s="151" t="s">
        <v>6378</v>
      </c>
      <c r="Y1077" s="151" t="s">
        <v>6378</v>
      </c>
      <c r="Z1077" s="156">
        <v>4.3099999999999999E-2</v>
      </c>
      <c r="AA1077" s="153" t="s">
        <v>3752</v>
      </c>
      <c r="AB1077" s="153" t="s">
        <v>5784</v>
      </c>
      <c r="AC1077" s="153" t="s">
        <v>141</v>
      </c>
      <c r="AD1077" s="157" t="s">
        <v>3753</v>
      </c>
      <c r="AE1077" s="110">
        <v>0</v>
      </c>
      <c r="AF1077" s="110">
        <v>235</v>
      </c>
      <c r="AG1077" s="112">
        <f t="shared" si="167"/>
        <v>0</v>
      </c>
      <c r="AH1077" s="110">
        <f>SUM(AG$4:AG1077)</f>
        <v>38</v>
      </c>
      <c r="AI1077" s="112">
        <f t="shared" si="165"/>
        <v>0</v>
      </c>
      <c r="AJ1077" s="110">
        <f>COUNTIF(AI$4:AI1077,"&gt;0")</f>
        <v>184</v>
      </c>
      <c r="AK1077" s="110">
        <v>0</v>
      </c>
      <c r="AL1077" s="110">
        <v>286</v>
      </c>
      <c r="AM1077" s="172" t="str">
        <f>IF(OR(Table1[[#This Row],[Line total ordered for now]]&gt;0,Table1[[#This Row],[Line total ordered for season]]&gt;0),1,"")</f>
        <v/>
      </c>
      <c r="AN1077" s="173">
        <f>COUNTIF(AM$4:AM1077,"&gt;0")</f>
        <v>0</v>
      </c>
      <c r="AO1077" s="173">
        <f>Table1[[#This Row],[ORDER QUANTITY
to be collected BEFORE 31.3.22]]</f>
        <v>0</v>
      </c>
      <c r="AP1077" s="174">
        <f t="shared" si="166"/>
        <v>0</v>
      </c>
      <c r="AQ1077" s="174">
        <f>IFERROR(INDEX(Retail!H:H,MATCH($D1077,Retail!$D:$D,0)),0)</f>
        <v>0</v>
      </c>
      <c r="AR1077" s="174">
        <f>IFERROR(INDEX(Retail!J:J,MATCH($D1077,Retail!$D:$D,0)),0)</f>
        <v>0</v>
      </c>
      <c r="AS1077" s="174">
        <f>IFERROR(INDEX('NEW2022'!H:H,MATCH($D1077,'NEW2022'!D:D,0)),0)</f>
        <v>0</v>
      </c>
      <c r="AT1077" s="174">
        <f>IFERROR(INDEX('NEW2022'!J:J,MATCH($D1077,'NEW2022'!D:D,0)),0)</f>
        <v>0</v>
      </c>
      <c r="AU1077" s="174">
        <f>IFERROR(INDEX('Quiet Items'!H:H,MATCH($D1077,'Quiet Items'!D:D,0)),0)</f>
        <v>0</v>
      </c>
      <c r="AV1077" s="174">
        <f>IFERROR(INDEX('Quiet Items'!J:J,MATCH($D1077,'Quiet Items'!D:D,0)),0)</f>
        <v>0</v>
      </c>
      <c r="AW1077" s="174">
        <f>IFERROR(INDEX('1.4G'!H:H,MATCH($D1077,'1.4G'!D:D,0)),0)</f>
        <v>0</v>
      </c>
      <c r="AX1077" s="174">
        <f>IFERROR(INDEX('1.4G'!J:J,MATCH($D1077,'1.4G'!D:D,0)),0)</f>
        <v>0</v>
      </c>
      <c r="AY1077" s="174">
        <f t="shared" si="170"/>
        <v>0</v>
      </c>
      <c r="AZ1077" s="174">
        <f t="shared" si="171"/>
        <v>0</v>
      </c>
      <c r="BA1077" s="175">
        <f>IFERROR(Table1[[#This Row],[Line total ordered for now]]*Table1[[#This Row],[GUARANTEED PRICE
for STOCK orders collected before 31.3.22]],0)</f>
        <v>0</v>
      </c>
      <c r="BB1077" s="175">
        <f t="shared" si="168"/>
        <v>0</v>
      </c>
      <c r="BC1077" s="176">
        <f>(AZ1077+Table1[[#This Row],[Line total ordered for now]])*Z1077</f>
        <v>0</v>
      </c>
      <c r="BD1077" s="200">
        <v>127.22279826294495</v>
      </c>
      <c r="BE1077" s="65"/>
      <c r="BF1077" s="65"/>
      <c r="BG1077" s="65"/>
      <c r="BH1077" s="65"/>
      <c r="BI1077" s="65"/>
      <c r="BJ1077" s="65"/>
      <c r="BK1077" s="65"/>
      <c r="BL1077" s="55"/>
      <c r="BM1077"/>
      <c r="BN1077"/>
      <c r="BO1077"/>
      <c r="BP1077"/>
      <c r="BQ1077"/>
      <c r="BR1077"/>
      <c r="BS1077"/>
      <c r="BT1077"/>
    </row>
    <row r="1078" spans="1:72" ht="15.75">
      <c r="A1078" s="202">
        <v>1074</v>
      </c>
      <c r="B1078" s="68" t="s">
        <v>6378</v>
      </c>
      <c r="C1078" s="149" t="s">
        <v>870</v>
      </c>
      <c r="D1078" s="149" t="s">
        <v>3783</v>
      </c>
      <c r="E1078" s="149" t="s">
        <v>3784</v>
      </c>
      <c r="F1078" s="158" t="str">
        <f t="shared" si="169"/>
        <v>Video</v>
      </c>
      <c r="G1078" s="187">
        <v>0</v>
      </c>
      <c r="H1078" s="150"/>
      <c r="I1078" s="184">
        <v>126.58</v>
      </c>
      <c r="J1078" s="150"/>
      <c r="K1078" s="151">
        <v>5.9869552123738803</v>
      </c>
      <c r="L1078" s="152">
        <v>136.20323108150578</v>
      </c>
      <c r="M1078" s="152">
        <v>149.673880309347</v>
      </c>
      <c r="N1078" s="153" t="s">
        <v>148</v>
      </c>
      <c r="O1078" s="154">
        <v>25</v>
      </c>
      <c r="P1078" s="153">
        <v>30</v>
      </c>
      <c r="Q1078" s="153" t="s">
        <v>147</v>
      </c>
      <c r="R1078" s="155">
        <v>14.1</v>
      </c>
      <c r="S1078" s="155">
        <v>3.2</v>
      </c>
      <c r="T1078" s="155">
        <v>0.3</v>
      </c>
      <c r="U1078" s="154" t="s">
        <v>94</v>
      </c>
      <c r="V1078" s="153" t="s">
        <v>89</v>
      </c>
      <c r="W1078" s="153" t="s">
        <v>627</v>
      </c>
      <c r="X1078" s="151" t="s">
        <v>6378</v>
      </c>
      <c r="Y1078" s="151" t="s">
        <v>6378</v>
      </c>
      <c r="Z1078" s="156">
        <v>4.3099999999999999E-2</v>
      </c>
      <c r="AA1078" s="153" t="s">
        <v>3752</v>
      </c>
      <c r="AB1078" s="153" t="s">
        <v>4786</v>
      </c>
      <c r="AC1078" s="153" t="s">
        <v>141</v>
      </c>
      <c r="AD1078" s="157" t="s">
        <v>3785</v>
      </c>
      <c r="AE1078" s="110">
        <v>0</v>
      </c>
      <c r="AF1078" s="110">
        <v>235</v>
      </c>
      <c r="AG1078" s="112">
        <f t="shared" si="167"/>
        <v>0</v>
      </c>
      <c r="AH1078" s="110">
        <f>SUM(AG$4:AG1078)</f>
        <v>38</v>
      </c>
      <c r="AI1078" s="112">
        <f t="shared" si="165"/>
        <v>0</v>
      </c>
      <c r="AJ1078" s="110">
        <f>COUNTIF(AI$4:AI1078,"&gt;0")</f>
        <v>184</v>
      </c>
      <c r="AK1078" s="110">
        <v>0</v>
      </c>
      <c r="AL1078" s="110">
        <v>286</v>
      </c>
      <c r="AM1078" s="172" t="str">
        <f>IF(OR(Table1[[#This Row],[Line total ordered for now]]&gt;0,Table1[[#This Row],[Line total ordered for season]]&gt;0),1,"")</f>
        <v/>
      </c>
      <c r="AN1078" s="173">
        <f>COUNTIF(AM$4:AM1078,"&gt;0")</f>
        <v>0</v>
      </c>
      <c r="AO1078" s="173">
        <f>Table1[[#This Row],[ORDER QUANTITY
to be collected BEFORE 31.3.22]]</f>
        <v>0</v>
      </c>
      <c r="AP1078" s="174">
        <f t="shared" si="166"/>
        <v>0</v>
      </c>
      <c r="AQ1078" s="174">
        <f>IFERROR(INDEX(Retail!H:H,MATCH($D1078,Retail!$D:$D,0)),0)</f>
        <v>0</v>
      </c>
      <c r="AR1078" s="174">
        <f>IFERROR(INDEX(Retail!J:J,MATCH($D1078,Retail!$D:$D,0)),0)</f>
        <v>0</v>
      </c>
      <c r="AS1078" s="174">
        <f>IFERROR(INDEX('NEW2022'!H:H,MATCH($D1078,'NEW2022'!D:D,0)),0)</f>
        <v>0</v>
      </c>
      <c r="AT1078" s="174">
        <f>IFERROR(INDEX('NEW2022'!J:J,MATCH($D1078,'NEW2022'!D:D,0)),0)</f>
        <v>0</v>
      </c>
      <c r="AU1078" s="174">
        <f>IFERROR(INDEX('Quiet Items'!H:H,MATCH($D1078,'Quiet Items'!D:D,0)),0)</f>
        <v>0</v>
      </c>
      <c r="AV1078" s="174">
        <f>IFERROR(INDEX('Quiet Items'!J:J,MATCH($D1078,'Quiet Items'!D:D,0)),0)</f>
        <v>0</v>
      </c>
      <c r="AW1078" s="174">
        <f>IFERROR(INDEX('1.4G'!H:H,MATCH($D1078,'1.4G'!D:D,0)),0)</f>
        <v>0</v>
      </c>
      <c r="AX1078" s="174">
        <f>IFERROR(INDEX('1.4G'!J:J,MATCH($D1078,'1.4G'!D:D,0)),0)</f>
        <v>0</v>
      </c>
      <c r="AY1078" s="174">
        <f t="shared" si="170"/>
        <v>0</v>
      </c>
      <c r="AZ1078" s="174">
        <f t="shared" si="171"/>
        <v>0</v>
      </c>
      <c r="BA1078" s="175">
        <f>IFERROR(Table1[[#This Row],[Line total ordered for now]]*Table1[[#This Row],[GUARANTEED PRICE
for STOCK orders collected before 31.3.22]],0)</f>
        <v>0</v>
      </c>
      <c r="BB1078" s="175">
        <f t="shared" si="168"/>
        <v>0</v>
      </c>
      <c r="BC1078" s="176">
        <f>(AZ1078+Table1[[#This Row],[Line total ordered for now]])*Z1078</f>
        <v>0</v>
      </c>
      <c r="BD1078" s="200">
        <v>127.22279826294495</v>
      </c>
      <c r="BE1078" s="65"/>
      <c r="BF1078" s="65"/>
      <c r="BG1078" s="65"/>
      <c r="BH1078" s="65"/>
      <c r="BI1078" s="65"/>
      <c r="BJ1078" s="65"/>
      <c r="BK1078" s="65"/>
      <c r="BL1078" s="55"/>
      <c r="BM1078"/>
      <c r="BN1078"/>
      <c r="BO1078"/>
      <c r="BP1078"/>
      <c r="BQ1078"/>
      <c r="BR1078"/>
      <c r="BS1078"/>
      <c r="BT1078"/>
    </row>
    <row r="1079" spans="1:72" ht="15.75">
      <c r="A1079" s="202">
        <v>1075</v>
      </c>
      <c r="B1079" s="68" t="s">
        <v>6378</v>
      </c>
      <c r="C1079" s="149" t="s">
        <v>870</v>
      </c>
      <c r="D1079" s="149" t="s">
        <v>3866</v>
      </c>
      <c r="E1079" s="149" t="s">
        <v>3867</v>
      </c>
      <c r="F1079" s="158" t="str">
        <f t="shared" si="169"/>
        <v/>
      </c>
      <c r="G1079" s="187">
        <v>1</v>
      </c>
      <c r="H1079" s="150"/>
      <c r="I1079" s="184">
        <v>126.58</v>
      </c>
      <c r="J1079" s="150"/>
      <c r="K1079" s="151">
        <v>5.9869552123738803</v>
      </c>
      <c r="L1079" s="152">
        <v>136.20323108150578</v>
      </c>
      <c r="M1079" s="152">
        <v>149.673880309347</v>
      </c>
      <c r="N1079" s="153" t="s">
        <v>148</v>
      </c>
      <c r="O1079" s="154">
        <v>25</v>
      </c>
      <c r="P1079" s="153">
        <v>30</v>
      </c>
      <c r="Q1079" s="153" t="s">
        <v>147</v>
      </c>
      <c r="R1079" s="155">
        <v>14.1</v>
      </c>
      <c r="S1079" s="155">
        <v>3.2</v>
      </c>
      <c r="T1079" s="155">
        <v>0.3</v>
      </c>
      <c r="U1079" s="154" t="s">
        <v>94</v>
      </c>
      <c r="V1079" s="153" t="s">
        <v>89</v>
      </c>
      <c r="W1079" s="153" t="s">
        <v>627</v>
      </c>
      <c r="X1079" s="151" t="s">
        <v>6378</v>
      </c>
      <c r="Y1079" s="151" t="s">
        <v>6378</v>
      </c>
      <c r="Z1079" s="156">
        <v>4.3099999999999999E-2</v>
      </c>
      <c r="AA1079" s="153" t="s">
        <v>3752</v>
      </c>
      <c r="AB1079" s="153" t="s">
        <v>4787</v>
      </c>
      <c r="AC1079" s="153" t="s">
        <v>141</v>
      </c>
      <c r="AD1079" s="157">
        <v>0</v>
      </c>
      <c r="AE1079" s="110">
        <v>0</v>
      </c>
      <c r="AF1079" s="110">
        <v>235</v>
      </c>
      <c r="AG1079" s="112">
        <f t="shared" si="167"/>
        <v>0</v>
      </c>
      <c r="AH1079" s="110">
        <f>SUM(AG$4:AG1079)</f>
        <v>38</v>
      </c>
      <c r="AI1079" s="112">
        <f t="shared" si="165"/>
        <v>0</v>
      </c>
      <c r="AJ1079" s="110">
        <f>COUNTIF(AI$4:AI1079,"&gt;0")</f>
        <v>184</v>
      </c>
      <c r="AK1079" s="110">
        <v>0</v>
      </c>
      <c r="AL1079" s="110">
        <v>286</v>
      </c>
      <c r="AM1079" s="172" t="str">
        <f>IF(OR(Table1[[#This Row],[Line total ordered for now]]&gt;0,Table1[[#This Row],[Line total ordered for season]]&gt;0),1,"")</f>
        <v/>
      </c>
      <c r="AN1079" s="173">
        <f>COUNTIF(AM$4:AM1079,"&gt;0")</f>
        <v>0</v>
      </c>
      <c r="AO1079" s="173">
        <f>Table1[[#This Row],[ORDER QUANTITY
to be collected BEFORE 31.3.22]]</f>
        <v>0</v>
      </c>
      <c r="AP1079" s="174">
        <f t="shared" si="166"/>
        <v>0</v>
      </c>
      <c r="AQ1079" s="174">
        <f>IFERROR(INDEX(Retail!H:H,MATCH($D1079,Retail!$D:$D,0)),0)</f>
        <v>0</v>
      </c>
      <c r="AR1079" s="174">
        <f>IFERROR(INDEX(Retail!J:J,MATCH($D1079,Retail!$D:$D,0)),0)</f>
        <v>0</v>
      </c>
      <c r="AS1079" s="174">
        <f>IFERROR(INDEX('NEW2022'!H:H,MATCH($D1079,'NEW2022'!D:D,0)),0)</f>
        <v>0</v>
      </c>
      <c r="AT1079" s="174">
        <f>IFERROR(INDEX('NEW2022'!J:J,MATCH($D1079,'NEW2022'!D:D,0)),0)</f>
        <v>0</v>
      </c>
      <c r="AU1079" s="174">
        <f>IFERROR(INDEX('Quiet Items'!H:H,MATCH($D1079,'Quiet Items'!D:D,0)),0)</f>
        <v>0</v>
      </c>
      <c r="AV1079" s="174">
        <f>IFERROR(INDEX('Quiet Items'!J:J,MATCH($D1079,'Quiet Items'!D:D,0)),0)</f>
        <v>0</v>
      </c>
      <c r="AW1079" s="174">
        <f>IFERROR(INDEX('1.4G'!H:H,MATCH($D1079,'1.4G'!D:D,0)),0)</f>
        <v>0</v>
      </c>
      <c r="AX1079" s="174">
        <f>IFERROR(INDEX('1.4G'!J:J,MATCH($D1079,'1.4G'!D:D,0)),0)</f>
        <v>0</v>
      </c>
      <c r="AY1079" s="174">
        <f t="shared" si="170"/>
        <v>0</v>
      </c>
      <c r="AZ1079" s="174">
        <f t="shared" si="171"/>
        <v>0</v>
      </c>
      <c r="BA1079" s="175">
        <f>IFERROR(Table1[[#This Row],[Line total ordered for now]]*Table1[[#This Row],[GUARANTEED PRICE
for STOCK orders collected before 31.3.22]],0)</f>
        <v>0</v>
      </c>
      <c r="BB1079" s="175">
        <f t="shared" si="168"/>
        <v>0</v>
      </c>
      <c r="BC1079" s="176">
        <f>(AZ1079+Table1[[#This Row],[Line total ordered for now]])*Z1079</f>
        <v>0</v>
      </c>
      <c r="BD1079" s="200">
        <v>127.22279826294495</v>
      </c>
      <c r="BE1079" s="65"/>
      <c r="BF1079" s="65"/>
      <c r="BG1079" s="65"/>
      <c r="BH1079" s="65"/>
      <c r="BI1079" s="65"/>
      <c r="BJ1079" s="65"/>
      <c r="BK1079" s="65"/>
      <c r="BL1079" s="55"/>
      <c r="BM1079"/>
      <c r="BN1079"/>
      <c r="BO1079"/>
      <c r="BP1079"/>
      <c r="BQ1079"/>
      <c r="BR1079"/>
      <c r="BS1079"/>
      <c r="BT1079"/>
    </row>
    <row r="1080" spans="1:72" ht="15.75">
      <c r="A1080" s="202">
        <v>1076</v>
      </c>
      <c r="B1080" s="68" t="s">
        <v>6378</v>
      </c>
      <c r="C1080" s="149" t="s">
        <v>870</v>
      </c>
      <c r="D1080" s="149" t="s">
        <v>3868</v>
      </c>
      <c r="E1080" s="149" t="s">
        <v>3869</v>
      </c>
      <c r="F1080" s="158" t="str">
        <f t="shared" si="169"/>
        <v>Video</v>
      </c>
      <c r="G1080" s="187">
        <v>2</v>
      </c>
      <c r="H1080" s="150"/>
      <c r="I1080" s="184">
        <v>126.58</v>
      </c>
      <c r="J1080" s="150"/>
      <c r="K1080" s="151">
        <v>5.9869552123738803</v>
      </c>
      <c r="L1080" s="152">
        <v>136.20323108150578</v>
      </c>
      <c r="M1080" s="152">
        <v>149.673880309347</v>
      </c>
      <c r="N1080" s="153" t="s">
        <v>148</v>
      </c>
      <c r="O1080" s="154">
        <v>25</v>
      </c>
      <c r="P1080" s="153">
        <v>30</v>
      </c>
      <c r="Q1080" s="153" t="s">
        <v>147</v>
      </c>
      <c r="R1080" s="155">
        <v>14.1</v>
      </c>
      <c r="S1080" s="155">
        <v>3.2</v>
      </c>
      <c r="T1080" s="155">
        <v>0.3</v>
      </c>
      <c r="U1080" s="154" t="s">
        <v>94</v>
      </c>
      <c r="V1080" s="153" t="s">
        <v>89</v>
      </c>
      <c r="W1080" s="153" t="s">
        <v>627</v>
      </c>
      <c r="X1080" s="151" t="s">
        <v>6378</v>
      </c>
      <c r="Y1080" s="151" t="s">
        <v>6378</v>
      </c>
      <c r="Z1080" s="156">
        <v>4.3099999999999999E-2</v>
      </c>
      <c r="AA1080" s="153" t="s">
        <v>3752</v>
      </c>
      <c r="AB1080" s="153" t="s">
        <v>4788</v>
      </c>
      <c r="AC1080" s="153" t="s">
        <v>141</v>
      </c>
      <c r="AD1080" s="157" t="s">
        <v>3870</v>
      </c>
      <c r="AE1080" s="110">
        <v>0</v>
      </c>
      <c r="AF1080" s="110">
        <v>235</v>
      </c>
      <c r="AG1080" s="112">
        <f t="shared" si="167"/>
        <v>0</v>
      </c>
      <c r="AH1080" s="110">
        <f>SUM(AG$4:AG1080)</f>
        <v>38</v>
      </c>
      <c r="AI1080" s="112">
        <f t="shared" si="165"/>
        <v>0</v>
      </c>
      <c r="AJ1080" s="110">
        <f>COUNTIF(AI$4:AI1080,"&gt;0")</f>
        <v>184</v>
      </c>
      <c r="AK1080" s="110">
        <v>0</v>
      </c>
      <c r="AL1080" s="110">
        <v>286</v>
      </c>
      <c r="AM1080" s="172" t="str">
        <f>IF(OR(Table1[[#This Row],[Line total ordered for now]]&gt;0,Table1[[#This Row],[Line total ordered for season]]&gt;0),1,"")</f>
        <v/>
      </c>
      <c r="AN1080" s="173">
        <f>COUNTIF(AM$4:AM1080,"&gt;0")</f>
        <v>0</v>
      </c>
      <c r="AO1080" s="173">
        <f>Table1[[#This Row],[ORDER QUANTITY
to be collected BEFORE 31.3.22]]</f>
        <v>0</v>
      </c>
      <c r="AP1080" s="174">
        <f t="shared" si="166"/>
        <v>0</v>
      </c>
      <c r="AQ1080" s="174">
        <f>IFERROR(INDEX(Retail!H:H,MATCH($D1080,Retail!$D:$D,0)),0)</f>
        <v>0</v>
      </c>
      <c r="AR1080" s="174">
        <f>IFERROR(INDEX(Retail!J:J,MATCH($D1080,Retail!$D:$D,0)),0)</f>
        <v>0</v>
      </c>
      <c r="AS1080" s="174">
        <f>IFERROR(INDEX('NEW2022'!H:H,MATCH($D1080,'NEW2022'!D:D,0)),0)</f>
        <v>0</v>
      </c>
      <c r="AT1080" s="174">
        <f>IFERROR(INDEX('NEW2022'!J:J,MATCH($D1080,'NEW2022'!D:D,0)),0)</f>
        <v>0</v>
      </c>
      <c r="AU1080" s="174">
        <f>IFERROR(INDEX('Quiet Items'!H:H,MATCH($D1080,'Quiet Items'!D:D,0)),0)</f>
        <v>0</v>
      </c>
      <c r="AV1080" s="174">
        <f>IFERROR(INDEX('Quiet Items'!J:J,MATCH($D1080,'Quiet Items'!D:D,0)),0)</f>
        <v>0</v>
      </c>
      <c r="AW1080" s="174">
        <f>IFERROR(INDEX('1.4G'!H:H,MATCH($D1080,'1.4G'!D:D,0)),0)</f>
        <v>0</v>
      </c>
      <c r="AX1080" s="174">
        <f>IFERROR(INDEX('1.4G'!J:J,MATCH($D1080,'1.4G'!D:D,0)),0)</f>
        <v>0</v>
      </c>
      <c r="AY1080" s="174">
        <f t="shared" si="170"/>
        <v>0</v>
      </c>
      <c r="AZ1080" s="174">
        <f t="shared" si="171"/>
        <v>0</v>
      </c>
      <c r="BA1080" s="175">
        <f>IFERROR(Table1[[#This Row],[Line total ordered for now]]*Table1[[#This Row],[GUARANTEED PRICE
for STOCK orders collected before 31.3.22]],0)</f>
        <v>0</v>
      </c>
      <c r="BB1080" s="175">
        <f t="shared" si="168"/>
        <v>0</v>
      </c>
      <c r="BC1080" s="176">
        <f>(AZ1080+Table1[[#This Row],[Line total ordered for now]])*Z1080</f>
        <v>0</v>
      </c>
      <c r="BD1080" s="200">
        <v>127.22279826294495</v>
      </c>
      <c r="BE1080" s="65"/>
      <c r="BF1080" s="65"/>
      <c r="BG1080" s="65"/>
      <c r="BH1080" s="65"/>
      <c r="BI1080" s="65"/>
      <c r="BJ1080" s="65"/>
      <c r="BK1080" s="65"/>
      <c r="BL1080" s="55"/>
      <c r="BM1080"/>
      <c r="BN1080"/>
      <c r="BO1080"/>
      <c r="BP1080"/>
      <c r="BQ1080"/>
      <c r="BR1080"/>
      <c r="BS1080"/>
      <c r="BT1080"/>
    </row>
    <row r="1081" spans="1:72" ht="15.75">
      <c r="A1081" s="202">
        <v>1077</v>
      </c>
      <c r="B1081" s="68" t="s">
        <v>6378</v>
      </c>
      <c r="C1081" s="149" t="s">
        <v>870</v>
      </c>
      <c r="D1081" s="149" t="s">
        <v>1087</v>
      </c>
      <c r="E1081" s="149" t="s">
        <v>1088</v>
      </c>
      <c r="F1081" s="158" t="str">
        <f t="shared" si="169"/>
        <v>Video</v>
      </c>
      <c r="G1081" s="187">
        <v>9</v>
      </c>
      <c r="H1081" s="150"/>
      <c r="I1081" s="184">
        <v>131.99</v>
      </c>
      <c r="J1081" s="150"/>
      <c r="K1081" s="151">
        <v>7.0287820967009376</v>
      </c>
      <c r="L1081" s="152">
        <v>159.90479269994634</v>
      </c>
      <c r="M1081" s="152">
        <v>175.71955241752343</v>
      </c>
      <c r="N1081" s="153" t="s">
        <v>148</v>
      </c>
      <c r="O1081" s="154">
        <v>25</v>
      </c>
      <c r="P1081" s="153">
        <v>25</v>
      </c>
      <c r="Q1081" s="153" t="s">
        <v>146</v>
      </c>
      <c r="R1081" s="155">
        <v>15</v>
      </c>
      <c r="S1081" s="155">
        <v>2.15</v>
      </c>
      <c r="T1081" s="155">
        <v>0.3</v>
      </c>
      <c r="U1081" s="154" t="s">
        <v>94</v>
      </c>
      <c r="V1081" s="153" t="s">
        <v>89</v>
      </c>
      <c r="W1081" s="153" t="s">
        <v>627</v>
      </c>
      <c r="X1081" s="151" t="s">
        <v>6378</v>
      </c>
      <c r="Y1081" s="151" t="s">
        <v>6378</v>
      </c>
      <c r="Z1081" s="156">
        <v>0.05</v>
      </c>
      <c r="AA1081" s="153" t="s">
        <v>1066</v>
      </c>
      <c r="AB1081" s="153" t="s">
        <v>4804</v>
      </c>
      <c r="AC1081" s="153" t="s">
        <v>4790</v>
      </c>
      <c r="AD1081" s="157" t="s">
        <v>1089</v>
      </c>
      <c r="AE1081" s="110">
        <v>1</v>
      </c>
      <c r="AF1081" s="110">
        <v>236</v>
      </c>
      <c r="AG1081" s="112">
        <f t="shared" si="167"/>
        <v>0</v>
      </c>
      <c r="AH1081" s="110">
        <f>SUM(AG$4:AG1081)</f>
        <v>38</v>
      </c>
      <c r="AI1081" s="112">
        <f t="shared" si="165"/>
        <v>0</v>
      </c>
      <c r="AJ1081" s="110">
        <f>COUNTIF(AI$4:AI1081,"&gt;0")</f>
        <v>184</v>
      </c>
      <c r="AK1081" s="110">
        <v>0</v>
      </c>
      <c r="AL1081" s="110">
        <v>286</v>
      </c>
      <c r="AM1081" s="172" t="str">
        <f>IF(OR(Table1[[#This Row],[Line total ordered for now]]&gt;0,Table1[[#This Row],[Line total ordered for season]]&gt;0),1,"")</f>
        <v/>
      </c>
      <c r="AN1081" s="173">
        <f>COUNTIF(AM$4:AM1081,"&gt;0")</f>
        <v>0</v>
      </c>
      <c r="AO1081" s="173">
        <f>Table1[[#This Row],[ORDER QUANTITY
to be collected BEFORE 31.3.22]]</f>
        <v>0</v>
      </c>
      <c r="AP1081" s="174">
        <f t="shared" si="166"/>
        <v>0</v>
      </c>
      <c r="AQ1081" s="174">
        <f>IFERROR(INDEX(Retail!H:H,MATCH($D1081,Retail!$D:$D,0)),0)</f>
        <v>0</v>
      </c>
      <c r="AR1081" s="174">
        <f>IFERROR(INDEX(Retail!J:J,MATCH($D1081,Retail!$D:$D,0)),0)</f>
        <v>0</v>
      </c>
      <c r="AS1081" s="174">
        <f>IFERROR(INDEX('NEW2022'!H:H,MATCH($D1081,'NEW2022'!D:D,0)),0)</f>
        <v>0</v>
      </c>
      <c r="AT1081" s="174">
        <f>IFERROR(INDEX('NEW2022'!J:J,MATCH($D1081,'NEW2022'!D:D,0)),0)</f>
        <v>0</v>
      </c>
      <c r="AU1081" s="174">
        <f>IFERROR(INDEX('Quiet Items'!H:H,MATCH($D1081,'Quiet Items'!D:D,0)),0)</f>
        <v>0</v>
      </c>
      <c r="AV1081" s="174">
        <f>IFERROR(INDEX('Quiet Items'!J:J,MATCH($D1081,'Quiet Items'!D:D,0)),0)</f>
        <v>0</v>
      </c>
      <c r="AW1081" s="174">
        <f>IFERROR(INDEX('1.4G'!H:H,MATCH($D1081,'1.4G'!D:D,0)),0)</f>
        <v>0</v>
      </c>
      <c r="AX1081" s="174">
        <f>IFERROR(INDEX('1.4G'!J:J,MATCH($D1081,'1.4G'!D:D,0)),0)</f>
        <v>0</v>
      </c>
      <c r="AY1081" s="174">
        <f t="shared" si="170"/>
        <v>0</v>
      </c>
      <c r="AZ1081" s="174">
        <f t="shared" si="171"/>
        <v>0</v>
      </c>
      <c r="BA1081" s="175">
        <f>IFERROR(Table1[[#This Row],[Line total ordered for now]]*Table1[[#This Row],[GUARANTEED PRICE
for STOCK orders collected before 31.3.22]],0)</f>
        <v>0</v>
      </c>
      <c r="BB1081" s="175">
        <f t="shared" si="168"/>
        <v>0</v>
      </c>
      <c r="BC1081" s="176">
        <f>(AZ1081+Table1[[#This Row],[Line total ordered for now]])*Z1081</f>
        <v>0</v>
      </c>
      <c r="BD1081" s="200">
        <v>149.3616195548949</v>
      </c>
      <c r="BE1081" s="65"/>
      <c r="BF1081" s="65"/>
      <c r="BG1081" s="65"/>
      <c r="BH1081" s="65"/>
      <c r="BI1081" s="65"/>
      <c r="BJ1081" s="65"/>
      <c r="BK1081" s="65"/>
      <c r="BL1081" s="55"/>
      <c r="BM1081"/>
      <c r="BN1081"/>
      <c r="BO1081"/>
      <c r="BP1081"/>
      <c r="BQ1081"/>
      <c r="BR1081"/>
      <c r="BS1081"/>
      <c r="BT1081"/>
    </row>
    <row r="1082" spans="1:72" ht="15.75">
      <c r="A1082" s="202">
        <v>1078</v>
      </c>
      <c r="B1082" s="68" t="s">
        <v>6378</v>
      </c>
      <c r="C1082" s="149" t="s">
        <v>870</v>
      </c>
      <c r="D1082" s="149" t="s">
        <v>1109</v>
      </c>
      <c r="E1082" s="149" t="s">
        <v>1110</v>
      </c>
      <c r="F1082" s="158" t="str">
        <f t="shared" si="169"/>
        <v>Video</v>
      </c>
      <c r="G1082" s="187">
        <v>0</v>
      </c>
      <c r="H1082" s="150"/>
      <c r="I1082" s="184">
        <v>140.86000000000001</v>
      </c>
      <c r="J1082" s="150"/>
      <c r="K1082" s="151">
        <v>7.0287820967009376</v>
      </c>
      <c r="L1082" s="152">
        <v>159.90479269994634</v>
      </c>
      <c r="M1082" s="152">
        <v>175.71955241752343</v>
      </c>
      <c r="N1082" s="153" t="s">
        <v>148</v>
      </c>
      <c r="O1082" s="154">
        <v>25</v>
      </c>
      <c r="P1082" s="153">
        <v>25</v>
      </c>
      <c r="Q1082" s="153" t="s">
        <v>146</v>
      </c>
      <c r="R1082" s="155">
        <v>15</v>
      </c>
      <c r="S1082" s="155">
        <v>2.15</v>
      </c>
      <c r="T1082" s="155">
        <v>0.3</v>
      </c>
      <c r="U1082" s="154" t="s">
        <v>94</v>
      </c>
      <c r="V1082" s="153" t="s">
        <v>89</v>
      </c>
      <c r="W1082" s="153" t="s">
        <v>627</v>
      </c>
      <c r="X1082" s="151" t="s">
        <v>6378</v>
      </c>
      <c r="Y1082" s="151" t="s">
        <v>6378</v>
      </c>
      <c r="Z1082" s="156">
        <v>0.05</v>
      </c>
      <c r="AA1082" s="153" t="s">
        <v>1066</v>
      </c>
      <c r="AB1082" s="153" t="s">
        <v>4805</v>
      </c>
      <c r="AC1082" s="153" t="s">
        <v>4790</v>
      </c>
      <c r="AD1082" s="157" t="s">
        <v>1111</v>
      </c>
      <c r="AE1082" s="110">
        <v>1</v>
      </c>
      <c r="AF1082" s="110">
        <v>237</v>
      </c>
      <c r="AG1082" s="112">
        <f t="shared" si="167"/>
        <v>0</v>
      </c>
      <c r="AH1082" s="110">
        <f>SUM(AG$4:AG1082)</f>
        <v>38</v>
      </c>
      <c r="AI1082" s="112">
        <f t="shared" si="165"/>
        <v>0</v>
      </c>
      <c r="AJ1082" s="110">
        <f>COUNTIF(AI$4:AI1082,"&gt;0")</f>
        <v>184</v>
      </c>
      <c r="AK1082" s="110">
        <v>0</v>
      </c>
      <c r="AL1082" s="110">
        <v>286</v>
      </c>
      <c r="AM1082" s="172" t="str">
        <f>IF(OR(Table1[[#This Row],[Line total ordered for now]]&gt;0,Table1[[#This Row],[Line total ordered for season]]&gt;0),1,"")</f>
        <v/>
      </c>
      <c r="AN1082" s="173">
        <f>COUNTIF(AM$4:AM1082,"&gt;0")</f>
        <v>0</v>
      </c>
      <c r="AO1082" s="173">
        <f>Table1[[#This Row],[ORDER QUANTITY
to be collected BEFORE 31.3.22]]</f>
        <v>0</v>
      </c>
      <c r="AP1082" s="174">
        <f t="shared" si="166"/>
        <v>0</v>
      </c>
      <c r="AQ1082" s="174">
        <f>IFERROR(INDEX(Retail!H:H,MATCH($D1082,Retail!$D:$D,0)),0)</f>
        <v>0</v>
      </c>
      <c r="AR1082" s="174">
        <f>IFERROR(INDEX(Retail!J:J,MATCH($D1082,Retail!$D:$D,0)),0)</f>
        <v>0</v>
      </c>
      <c r="AS1082" s="174">
        <f>IFERROR(INDEX('NEW2022'!H:H,MATCH($D1082,'NEW2022'!D:D,0)),0)</f>
        <v>0</v>
      </c>
      <c r="AT1082" s="174">
        <f>IFERROR(INDEX('NEW2022'!J:J,MATCH($D1082,'NEW2022'!D:D,0)),0)</f>
        <v>0</v>
      </c>
      <c r="AU1082" s="174">
        <f>IFERROR(INDEX('Quiet Items'!H:H,MATCH($D1082,'Quiet Items'!D:D,0)),0)</f>
        <v>0</v>
      </c>
      <c r="AV1082" s="174">
        <f>IFERROR(INDEX('Quiet Items'!J:J,MATCH($D1082,'Quiet Items'!D:D,0)),0)</f>
        <v>0</v>
      </c>
      <c r="AW1082" s="174">
        <f>IFERROR(INDEX('1.4G'!H:H,MATCH($D1082,'1.4G'!D:D,0)),0)</f>
        <v>0</v>
      </c>
      <c r="AX1082" s="174">
        <f>IFERROR(INDEX('1.4G'!J:J,MATCH($D1082,'1.4G'!D:D,0)),0)</f>
        <v>0</v>
      </c>
      <c r="AY1082" s="174">
        <f t="shared" si="170"/>
        <v>0</v>
      </c>
      <c r="AZ1082" s="174">
        <f t="shared" si="171"/>
        <v>0</v>
      </c>
      <c r="BA1082" s="175">
        <f>IFERROR(Table1[[#This Row],[Line total ordered for now]]*Table1[[#This Row],[GUARANTEED PRICE
for STOCK orders collected before 31.3.22]],0)</f>
        <v>0</v>
      </c>
      <c r="BB1082" s="175">
        <f t="shared" si="168"/>
        <v>0</v>
      </c>
      <c r="BC1082" s="176">
        <f>(AZ1082+Table1[[#This Row],[Line total ordered for now]])*Z1082</f>
        <v>0</v>
      </c>
      <c r="BD1082" s="200">
        <v>149.3616195548949</v>
      </c>
      <c r="BE1082" s="65"/>
      <c r="BF1082" s="65"/>
      <c r="BG1082" s="65"/>
      <c r="BH1082" s="65"/>
      <c r="BI1082" s="65"/>
      <c r="BJ1082" s="65"/>
      <c r="BK1082" s="65"/>
      <c r="BL1082" s="55"/>
      <c r="BM1082"/>
      <c r="BN1082"/>
      <c r="BO1082"/>
      <c r="BP1082"/>
      <c r="BQ1082"/>
      <c r="BR1082"/>
      <c r="BS1082"/>
      <c r="BT1082"/>
    </row>
    <row r="1083" spans="1:72" ht="15.75">
      <c r="A1083" s="202">
        <v>1079</v>
      </c>
      <c r="B1083" s="68" t="s">
        <v>6378</v>
      </c>
      <c r="C1083" s="149" t="s">
        <v>870</v>
      </c>
      <c r="D1083" s="149" t="s">
        <v>1128</v>
      </c>
      <c r="E1083" s="149" t="s">
        <v>1129</v>
      </c>
      <c r="F1083" s="158" t="str">
        <f t="shared" si="169"/>
        <v>Video</v>
      </c>
      <c r="G1083" s="187">
        <v>2</v>
      </c>
      <c r="H1083" s="150"/>
      <c r="I1083" s="184">
        <v>140.86000000000001</v>
      </c>
      <c r="J1083" s="150"/>
      <c r="K1083" s="151">
        <v>7.0287820967009376</v>
      </c>
      <c r="L1083" s="152">
        <v>159.90479269994634</v>
      </c>
      <c r="M1083" s="152">
        <v>175.71955241752343</v>
      </c>
      <c r="N1083" s="153" t="s">
        <v>148</v>
      </c>
      <c r="O1083" s="154">
        <v>25</v>
      </c>
      <c r="P1083" s="153">
        <v>25</v>
      </c>
      <c r="Q1083" s="153" t="s">
        <v>146</v>
      </c>
      <c r="R1083" s="155">
        <v>15</v>
      </c>
      <c r="S1083" s="155">
        <v>2.15</v>
      </c>
      <c r="T1083" s="155">
        <v>0.3</v>
      </c>
      <c r="U1083" s="154" t="s">
        <v>94</v>
      </c>
      <c r="V1083" s="153" t="s">
        <v>89</v>
      </c>
      <c r="W1083" s="153" t="s">
        <v>627</v>
      </c>
      <c r="X1083" s="151" t="s">
        <v>6378</v>
      </c>
      <c r="Y1083" s="151" t="s">
        <v>6378</v>
      </c>
      <c r="Z1083" s="156">
        <v>0.05</v>
      </c>
      <c r="AA1083" s="153" t="s">
        <v>1066</v>
      </c>
      <c r="AB1083" s="153" t="s">
        <v>5817</v>
      </c>
      <c r="AC1083" s="153" t="s">
        <v>4790</v>
      </c>
      <c r="AD1083" s="157" t="s">
        <v>1130</v>
      </c>
      <c r="AE1083" s="110">
        <v>1</v>
      </c>
      <c r="AF1083" s="110">
        <v>238</v>
      </c>
      <c r="AG1083" s="112">
        <f t="shared" si="167"/>
        <v>0</v>
      </c>
      <c r="AH1083" s="110">
        <f>SUM(AG$4:AG1083)</f>
        <v>38</v>
      </c>
      <c r="AI1083" s="112">
        <f t="shared" si="165"/>
        <v>0</v>
      </c>
      <c r="AJ1083" s="110">
        <f>COUNTIF(AI$4:AI1083,"&gt;0")</f>
        <v>184</v>
      </c>
      <c r="AK1083" s="110">
        <v>0</v>
      </c>
      <c r="AL1083" s="110">
        <v>286</v>
      </c>
      <c r="AM1083" s="172" t="str">
        <f>IF(OR(Table1[[#This Row],[Line total ordered for now]]&gt;0,Table1[[#This Row],[Line total ordered for season]]&gt;0),1,"")</f>
        <v/>
      </c>
      <c r="AN1083" s="173">
        <f>COUNTIF(AM$4:AM1083,"&gt;0")</f>
        <v>0</v>
      </c>
      <c r="AO1083" s="173">
        <f>Table1[[#This Row],[ORDER QUANTITY
to be collected BEFORE 31.3.22]]</f>
        <v>0</v>
      </c>
      <c r="AP1083" s="174">
        <f t="shared" si="166"/>
        <v>0</v>
      </c>
      <c r="AQ1083" s="174">
        <f>IFERROR(INDEX(Retail!H:H,MATCH($D1083,Retail!$D:$D,0)),0)</f>
        <v>0</v>
      </c>
      <c r="AR1083" s="174">
        <f>IFERROR(INDEX(Retail!J:J,MATCH($D1083,Retail!$D:$D,0)),0)</f>
        <v>0</v>
      </c>
      <c r="AS1083" s="174">
        <f>IFERROR(INDEX('NEW2022'!H:H,MATCH($D1083,'NEW2022'!D:D,0)),0)</f>
        <v>0</v>
      </c>
      <c r="AT1083" s="174">
        <f>IFERROR(INDEX('NEW2022'!J:J,MATCH($D1083,'NEW2022'!D:D,0)),0)</f>
        <v>0</v>
      </c>
      <c r="AU1083" s="174">
        <f>IFERROR(INDEX('Quiet Items'!H:H,MATCH($D1083,'Quiet Items'!D:D,0)),0)</f>
        <v>0</v>
      </c>
      <c r="AV1083" s="174">
        <f>IFERROR(INDEX('Quiet Items'!J:J,MATCH($D1083,'Quiet Items'!D:D,0)),0)</f>
        <v>0</v>
      </c>
      <c r="AW1083" s="174">
        <f>IFERROR(INDEX('1.4G'!H:H,MATCH($D1083,'1.4G'!D:D,0)),0)</f>
        <v>0</v>
      </c>
      <c r="AX1083" s="174">
        <f>IFERROR(INDEX('1.4G'!J:J,MATCH($D1083,'1.4G'!D:D,0)),0)</f>
        <v>0</v>
      </c>
      <c r="AY1083" s="174">
        <f t="shared" si="170"/>
        <v>0</v>
      </c>
      <c r="AZ1083" s="174">
        <f t="shared" si="171"/>
        <v>0</v>
      </c>
      <c r="BA1083" s="175">
        <f>IFERROR(Table1[[#This Row],[Line total ordered for now]]*Table1[[#This Row],[GUARANTEED PRICE
for STOCK orders collected before 31.3.22]],0)</f>
        <v>0</v>
      </c>
      <c r="BB1083" s="175">
        <f t="shared" si="168"/>
        <v>0</v>
      </c>
      <c r="BC1083" s="176">
        <f>(AZ1083+Table1[[#This Row],[Line total ordered for now]])*Z1083</f>
        <v>0</v>
      </c>
      <c r="BD1083" s="200">
        <v>149.3616195548949</v>
      </c>
      <c r="BE1083" s="65"/>
      <c r="BF1083" s="65"/>
      <c r="BG1083" s="65"/>
      <c r="BH1083" s="65"/>
      <c r="BI1083" s="65"/>
      <c r="BJ1083" s="65"/>
      <c r="BK1083" s="65"/>
      <c r="BL1083" s="55"/>
      <c r="BM1083"/>
      <c r="BN1083"/>
      <c r="BO1083"/>
      <c r="BP1083"/>
      <c r="BQ1083"/>
      <c r="BR1083"/>
      <c r="BS1083"/>
      <c r="BT1083"/>
    </row>
    <row r="1084" spans="1:72" ht="15.75">
      <c r="A1084" s="202">
        <v>1080</v>
      </c>
      <c r="B1084" s="68" t="s">
        <v>6378</v>
      </c>
      <c r="C1084" s="149" t="s">
        <v>870</v>
      </c>
      <c r="D1084" s="149" t="s">
        <v>1176</v>
      </c>
      <c r="E1084" s="149" t="s">
        <v>1177</v>
      </c>
      <c r="F1084" s="158" t="str">
        <f t="shared" si="169"/>
        <v>Video</v>
      </c>
      <c r="G1084" s="187">
        <v>0</v>
      </c>
      <c r="H1084" s="150"/>
      <c r="I1084" s="184">
        <v>140.86000000000001</v>
      </c>
      <c r="J1084" s="150"/>
      <c r="K1084" s="151">
        <v>7.0287820967009376</v>
      </c>
      <c r="L1084" s="152">
        <v>159.90479269994634</v>
      </c>
      <c r="M1084" s="152">
        <v>175.71955241752343</v>
      </c>
      <c r="N1084" s="153" t="s">
        <v>148</v>
      </c>
      <c r="O1084" s="154">
        <v>25</v>
      </c>
      <c r="P1084" s="153">
        <v>25</v>
      </c>
      <c r="Q1084" s="153" t="s">
        <v>146</v>
      </c>
      <c r="R1084" s="155">
        <v>15</v>
      </c>
      <c r="S1084" s="155">
        <v>2.15</v>
      </c>
      <c r="T1084" s="155">
        <v>0.3</v>
      </c>
      <c r="U1084" s="154" t="s">
        <v>94</v>
      </c>
      <c r="V1084" s="153" t="s">
        <v>89</v>
      </c>
      <c r="W1084" s="153" t="s">
        <v>627</v>
      </c>
      <c r="X1084" s="151" t="s">
        <v>6378</v>
      </c>
      <c r="Y1084" s="151" t="s">
        <v>6378</v>
      </c>
      <c r="Z1084" s="156">
        <v>0.05</v>
      </c>
      <c r="AA1084" s="153" t="s">
        <v>1066</v>
      </c>
      <c r="AB1084" s="153" t="s">
        <v>4806</v>
      </c>
      <c r="AC1084" s="153" t="s">
        <v>4790</v>
      </c>
      <c r="AD1084" s="157" t="s">
        <v>1178</v>
      </c>
      <c r="AE1084" s="110">
        <v>1</v>
      </c>
      <c r="AF1084" s="110">
        <v>239</v>
      </c>
      <c r="AG1084" s="112">
        <f t="shared" si="167"/>
        <v>0</v>
      </c>
      <c r="AH1084" s="110">
        <f>SUM(AG$4:AG1084)</f>
        <v>38</v>
      </c>
      <c r="AI1084" s="112">
        <f t="shared" si="165"/>
        <v>0</v>
      </c>
      <c r="AJ1084" s="110">
        <f>COUNTIF(AI$4:AI1084,"&gt;0")</f>
        <v>184</v>
      </c>
      <c r="AK1084" s="110">
        <v>0</v>
      </c>
      <c r="AL1084" s="110">
        <v>286</v>
      </c>
      <c r="AM1084" s="172" t="str">
        <f>IF(OR(Table1[[#This Row],[Line total ordered for now]]&gt;0,Table1[[#This Row],[Line total ordered for season]]&gt;0),1,"")</f>
        <v/>
      </c>
      <c r="AN1084" s="173">
        <f>COUNTIF(AM$4:AM1084,"&gt;0")</f>
        <v>0</v>
      </c>
      <c r="AO1084" s="173">
        <f>Table1[[#This Row],[ORDER QUANTITY
to be collected BEFORE 31.3.22]]</f>
        <v>0</v>
      </c>
      <c r="AP1084" s="174">
        <f t="shared" si="166"/>
        <v>0</v>
      </c>
      <c r="AQ1084" s="174">
        <f>IFERROR(INDEX(Retail!H:H,MATCH($D1084,Retail!$D:$D,0)),0)</f>
        <v>0</v>
      </c>
      <c r="AR1084" s="174">
        <f>IFERROR(INDEX(Retail!J:J,MATCH($D1084,Retail!$D:$D,0)),0)</f>
        <v>0</v>
      </c>
      <c r="AS1084" s="174">
        <f>IFERROR(INDEX('NEW2022'!H:H,MATCH($D1084,'NEW2022'!D:D,0)),0)</f>
        <v>0</v>
      </c>
      <c r="AT1084" s="174">
        <f>IFERROR(INDEX('NEW2022'!J:J,MATCH($D1084,'NEW2022'!D:D,0)),0)</f>
        <v>0</v>
      </c>
      <c r="AU1084" s="174">
        <f>IFERROR(INDEX('Quiet Items'!H:H,MATCH($D1084,'Quiet Items'!D:D,0)),0)</f>
        <v>0</v>
      </c>
      <c r="AV1084" s="174">
        <f>IFERROR(INDEX('Quiet Items'!J:J,MATCH($D1084,'Quiet Items'!D:D,0)),0)</f>
        <v>0</v>
      </c>
      <c r="AW1084" s="174">
        <f>IFERROR(INDEX('1.4G'!H:H,MATCH($D1084,'1.4G'!D:D,0)),0)</f>
        <v>0</v>
      </c>
      <c r="AX1084" s="174">
        <f>IFERROR(INDEX('1.4G'!J:J,MATCH($D1084,'1.4G'!D:D,0)),0)</f>
        <v>0</v>
      </c>
      <c r="AY1084" s="174">
        <f t="shared" si="170"/>
        <v>0</v>
      </c>
      <c r="AZ1084" s="174">
        <f t="shared" si="171"/>
        <v>0</v>
      </c>
      <c r="BA1084" s="175">
        <f>IFERROR(Table1[[#This Row],[Line total ordered for now]]*Table1[[#This Row],[GUARANTEED PRICE
for STOCK orders collected before 31.3.22]],0)</f>
        <v>0</v>
      </c>
      <c r="BB1084" s="175">
        <f t="shared" si="168"/>
        <v>0</v>
      </c>
      <c r="BC1084" s="176">
        <f>(AZ1084+Table1[[#This Row],[Line total ordered for now]])*Z1084</f>
        <v>0</v>
      </c>
      <c r="BD1084" s="200">
        <v>149.3616195548949</v>
      </c>
      <c r="BE1084" s="65"/>
      <c r="BF1084" s="65"/>
      <c r="BG1084" s="65"/>
      <c r="BH1084" s="65"/>
      <c r="BI1084" s="65"/>
      <c r="BJ1084" s="65"/>
      <c r="BK1084" s="65"/>
      <c r="BL1084" s="55"/>
      <c r="BM1084"/>
      <c r="BN1084"/>
      <c r="BO1084"/>
      <c r="BP1084"/>
      <c r="BQ1084"/>
      <c r="BR1084"/>
      <c r="BS1084"/>
      <c r="BT1084"/>
    </row>
    <row r="1085" spans="1:72" ht="15.75">
      <c r="A1085" s="202">
        <v>1081</v>
      </c>
      <c r="B1085" s="68" t="s">
        <v>6378</v>
      </c>
      <c r="C1085" s="149" t="s">
        <v>1106</v>
      </c>
      <c r="D1085" s="149" t="s">
        <v>2610</v>
      </c>
      <c r="E1085" s="149" t="s">
        <v>2611</v>
      </c>
      <c r="F1085" s="158" t="str">
        <f t="shared" si="169"/>
        <v>Video</v>
      </c>
      <c r="G1085" s="187">
        <v>0</v>
      </c>
      <c r="H1085" s="150"/>
      <c r="I1085" s="184">
        <v>193.86</v>
      </c>
      <c r="J1085" s="150"/>
      <c r="K1085" s="151">
        <v>8.5299999999999994</v>
      </c>
      <c r="L1085" s="152">
        <v>194.0575</v>
      </c>
      <c r="M1085" s="152">
        <v>213.25</v>
      </c>
      <c r="N1085" s="153" t="s">
        <v>625</v>
      </c>
      <c r="O1085" s="154">
        <v>25</v>
      </c>
      <c r="P1085" s="153">
        <v>30</v>
      </c>
      <c r="Q1085" s="153" t="s">
        <v>146</v>
      </c>
      <c r="R1085" s="155">
        <v>22</v>
      </c>
      <c r="S1085" s="155">
        <v>4.7</v>
      </c>
      <c r="T1085" s="155">
        <v>0.3</v>
      </c>
      <c r="U1085" s="154" t="s">
        <v>94</v>
      </c>
      <c r="V1085" s="153" t="s">
        <v>89</v>
      </c>
      <c r="W1085" s="153" t="s">
        <v>627</v>
      </c>
      <c r="X1085" s="151" t="s">
        <v>6378</v>
      </c>
      <c r="Y1085" s="151" t="s">
        <v>6378</v>
      </c>
      <c r="Z1085" s="156">
        <v>7.6399999999999996E-2</v>
      </c>
      <c r="AA1085" s="153" t="s">
        <v>1107</v>
      </c>
      <c r="AB1085" s="153" t="s">
        <v>5958</v>
      </c>
      <c r="AC1085" s="153" t="s">
        <v>2412</v>
      </c>
      <c r="AD1085" s="157" t="s">
        <v>2612</v>
      </c>
      <c r="AE1085" s="110">
        <v>1</v>
      </c>
      <c r="AF1085" s="110">
        <v>240</v>
      </c>
      <c r="AG1085" s="112">
        <f t="shared" si="167"/>
        <v>0</v>
      </c>
      <c r="AH1085" s="110">
        <f>SUM(AG$4:AG1085)</f>
        <v>38</v>
      </c>
      <c r="AI1085" s="112">
        <f t="shared" si="165"/>
        <v>0</v>
      </c>
      <c r="AJ1085" s="110">
        <f>COUNTIF(AI$4:AI1085,"&gt;0")</f>
        <v>184</v>
      </c>
      <c r="AK1085" s="110">
        <v>0</v>
      </c>
      <c r="AL1085" s="110">
        <v>286</v>
      </c>
      <c r="AM1085" s="172" t="str">
        <f>IF(OR(Table1[[#This Row],[Line total ordered for now]]&gt;0,Table1[[#This Row],[Line total ordered for season]]&gt;0),1,"")</f>
        <v/>
      </c>
      <c r="AN1085" s="173">
        <f>COUNTIF(AM$4:AM1085,"&gt;0")</f>
        <v>0</v>
      </c>
      <c r="AO1085" s="173">
        <f>Table1[[#This Row],[ORDER QUANTITY
to be collected BEFORE 31.3.22]]</f>
        <v>0</v>
      </c>
      <c r="AP1085" s="174">
        <f t="shared" si="166"/>
        <v>0</v>
      </c>
      <c r="AQ1085" s="174">
        <f>IFERROR(INDEX(Retail!H:H,MATCH($D1085,Retail!$D:$D,0)),0)</f>
        <v>0</v>
      </c>
      <c r="AR1085" s="174">
        <f>IFERROR(INDEX(Retail!J:J,MATCH($D1085,Retail!$D:$D,0)),0)</f>
        <v>0</v>
      </c>
      <c r="AS1085" s="174">
        <f>IFERROR(INDEX('NEW2022'!H:H,MATCH($D1085,'NEW2022'!D:D,0)),0)</f>
        <v>0</v>
      </c>
      <c r="AT1085" s="174">
        <f>IFERROR(INDEX('NEW2022'!J:J,MATCH($D1085,'NEW2022'!D:D,0)),0)</f>
        <v>0</v>
      </c>
      <c r="AU1085" s="174">
        <f>IFERROR(INDEX('Quiet Items'!H:H,MATCH($D1085,'Quiet Items'!D:D,0)),0)</f>
        <v>0</v>
      </c>
      <c r="AV1085" s="174">
        <f>IFERROR(INDEX('Quiet Items'!J:J,MATCH($D1085,'Quiet Items'!D:D,0)),0)</f>
        <v>0</v>
      </c>
      <c r="AW1085" s="174">
        <f>IFERROR(INDEX('1.4G'!H:H,MATCH($D1085,'1.4G'!D:D,0)),0)</f>
        <v>0</v>
      </c>
      <c r="AX1085" s="174">
        <f>IFERROR(INDEX('1.4G'!J:J,MATCH($D1085,'1.4G'!D:D,0)),0)</f>
        <v>0</v>
      </c>
      <c r="AY1085" s="174">
        <f t="shared" si="170"/>
        <v>0</v>
      </c>
      <c r="AZ1085" s="174">
        <f t="shared" si="171"/>
        <v>0</v>
      </c>
      <c r="BA1085" s="175">
        <f>IFERROR(Table1[[#This Row],[Line total ordered for now]]*Table1[[#This Row],[GUARANTEED PRICE
for STOCK orders collected before 31.3.22]],0)</f>
        <v>0</v>
      </c>
      <c r="BB1085" s="175">
        <f t="shared" si="168"/>
        <v>0</v>
      </c>
      <c r="BC1085" s="176">
        <f>(AZ1085+Table1[[#This Row],[Line total ordered for now]])*Z1085</f>
        <v>0</v>
      </c>
      <c r="BD1085" s="200">
        <v>181.26249999999999</v>
      </c>
      <c r="BE1085" s="65"/>
      <c r="BF1085" s="65"/>
      <c r="BG1085" s="65"/>
      <c r="BH1085" s="65"/>
      <c r="BI1085" s="65"/>
      <c r="BJ1085" s="65"/>
      <c r="BK1085" s="65"/>
      <c r="BL1085" s="55"/>
      <c r="BM1085"/>
      <c r="BN1085"/>
      <c r="BO1085"/>
      <c r="BP1085"/>
      <c r="BQ1085"/>
      <c r="BR1085"/>
      <c r="BS1085"/>
      <c r="BT1085"/>
    </row>
    <row r="1086" spans="1:72" ht="15.75">
      <c r="A1086" s="202">
        <v>1082</v>
      </c>
      <c r="B1086" s="68" t="s">
        <v>6378</v>
      </c>
      <c r="C1086" s="149" t="s">
        <v>1106</v>
      </c>
      <c r="D1086" s="149" t="s">
        <v>2578</v>
      </c>
      <c r="E1086" s="149" t="s">
        <v>2579</v>
      </c>
      <c r="F1086" s="158" t="str">
        <f t="shared" si="169"/>
        <v>Video</v>
      </c>
      <c r="G1086" s="187">
        <v>0</v>
      </c>
      <c r="H1086" s="150"/>
      <c r="I1086" s="184">
        <v>193.86</v>
      </c>
      <c r="J1086" s="150"/>
      <c r="K1086" s="151">
        <v>8.5299999999999994</v>
      </c>
      <c r="L1086" s="152">
        <v>194.0575</v>
      </c>
      <c r="M1086" s="152">
        <v>213.25</v>
      </c>
      <c r="N1086" s="153" t="s">
        <v>625</v>
      </c>
      <c r="O1086" s="154">
        <v>25</v>
      </c>
      <c r="P1086" s="153">
        <v>30</v>
      </c>
      <c r="Q1086" s="153" t="s">
        <v>2581</v>
      </c>
      <c r="R1086" s="155">
        <v>22</v>
      </c>
      <c r="S1086" s="155">
        <v>4.7</v>
      </c>
      <c r="T1086" s="155">
        <v>0.3</v>
      </c>
      <c r="U1086" s="154" t="s">
        <v>94</v>
      </c>
      <c r="V1086" s="153" t="s">
        <v>89</v>
      </c>
      <c r="W1086" s="153" t="s">
        <v>627</v>
      </c>
      <c r="X1086" s="151" t="s">
        <v>6378</v>
      </c>
      <c r="Y1086" s="151" t="s">
        <v>6378</v>
      </c>
      <c r="Z1086" s="156">
        <v>7.6399999999999996E-2</v>
      </c>
      <c r="AA1086" s="153" t="s">
        <v>1107</v>
      </c>
      <c r="AB1086" s="153" t="s">
        <v>5954</v>
      </c>
      <c r="AC1086" s="153" t="s">
        <v>2412</v>
      </c>
      <c r="AD1086" s="157" t="s">
        <v>2580</v>
      </c>
      <c r="AE1086" s="110">
        <v>1</v>
      </c>
      <c r="AF1086" s="110">
        <v>241</v>
      </c>
      <c r="AG1086" s="112">
        <f t="shared" si="167"/>
        <v>0</v>
      </c>
      <c r="AH1086" s="110">
        <f>SUM(AG$4:AG1086)</f>
        <v>38</v>
      </c>
      <c r="AI1086" s="112">
        <f t="shared" si="165"/>
        <v>0</v>
      </c>
      <c r="AJ1086" s="110">
        <f>COUNTIF(AI$4:AI1086,"&gt;0")</f>
        <v>184</v>
      </c>
      <c r="AK1086" s="110">
        <v>0</v>
      </c>
      <c r="AL1086" s="110">
        <v>286</v>
      </c>
      <c r="AM1086" s="172" t="str">
        <f>IF(OR(Table1[[#This Row],[Line total ordered for now]]&gt;0,Table1[[#This Row],[Line total ordered for season]]&gt;0),1,"")</f>
        <v/>
      </c>
      <c r="AN1086" s="173">
        <f>COUNTIF(AM$4:AM1086,"&gt;0")</f>
        <v>0</v>
      </c>
      <c r="AO1086" s="173">
        <f>Table1[[#This Row],[ORDER QUANTITY
to be collected BEFORE 31.3.22]]</f>
        <v>0</v>
      </c>
      <c r="AP1086" s="174">
        <f t="shared" si="166"/>
        <v>0</v>
      </c>
      <c r="AQ1086" s="174">
        <f>IFERROR(INDEX(Retail!H:H,MATCH($D1086,Retail!$D:$D,0)),0)</f>
        <v>0</v>
      </c>
      <c r="AR1086" s="174">
        <f>IFERROR(INDEX(Retail!J:J,MATCH($D1086,Retail!$D:$D,0)),0)</f>
        <v>0</v>
      </c>
      <c r="AS1086" s="174">
        <f>IFERROR(INDEX('NEW2022'!H:H,MATCH($D1086,'NEW2022'!D:D,0)),0)</f>
        <v>0</v>
      </c>
      <c r="AT1086" s="174">
        <f>IFERROR(INDEX('NEW2022'!J:J,MATCH($D1086,'NEW2022'!D:D,0)),0)</f>
        <v>0</v>
      </c>
      <c r="AU1086" s="174">
        <f>IFERROR(INDEX('Quiet Items'!H:H,MATCH($D1086,'Quiet Items'!D:D,0)),0)</f>
        <v>0</v>
      </c>
      <c r="AV1086" s="174">
        <f>IFERROR(INDEX('Quiet Items'!J:J,MATCH($D1086,'Quiet Items'!D:D,0)),0)</f>
        <v>0</v>
      </c>
      <c r="AW1086" s="174">
        <f>IFERROR(INDEX('1.4G'!H:H,MATCH($D1086,'1.4G'!D:D,0)),0)</f>
        <v>0</v>
      </c>
      <c r="AX1086" s="174">
        <f>IFERROR(INDEX('1.4G'!J:J,MATCH($D1086,'1.4G'!D:D,0)),0)</f>
        <v>0</v>
      </c>
      <c r="AY1086" s="174">
        <f t="shared" si="170"/>
        <v>0</v>
      </c>
      <c r="AZ1086" s="174">
        <f t="shared" si="171"/>
        <v>0</v>
      </c>
      <c r="BA1086" s="175">
        <f>IFERROR(Table1[[#This Row],[Line total ordered for now]]*Table1[[#This Row],[GUARANTEED PRICE
for STOCK orders collected before 31.3.22]],0)</f>
        <v>0</v>
      </c>
      <c r="BB1086" s="175">
        <f t="shared" si="168"/>
        <v>0</v>
      </c>
      <c r="BC1086" s="176">
        <f>(AZ1086+Table1[[#This Row],[Line total ordered for now]])*Z1086</f>
        <v>0</v>
      </c>
      <c r="BD1086" s="200">
        <v>181.26249999999999</v>
      </c>
      <c r="BE1086" s="65"/>
      <c r="BF1086" s="65"/>
      <c r="BG1086" s="65"/>
      <c r="BH1086" s="65"/>
      <c r="BI1086" s="65"/>
      <c r="BJ1086" s="65"/>
      <c r="BK1086" s="65"/>
      <c r="BL1086" s="55"/>
      <c r="BM1086"/>
      <c r="BN1086"/>
      <c r="BO1086"/>
      <c r="BP1086"/>
      <c r="BQ1086"/>
      <c r="BR1086"/>
      <c r="BS1086"/>
      <c r="BT1086"/>
    </row>
    <row r="1087" spans="1:72" ht="15.75">
      <c r="A1087" s="202">
        <v>1083</v>
      </c>
      <c r="B1087" s="68" t="s">
        <v>6378</v>
      </c>
      <c r="C1087" s="149" t="s">
        <v>1106</v>
      </c>
      <c r="D1087" s="149" t="s">
        <v>4133</v>
      </c>
      <c r="E1087" s="149" t="s">
        <v>4134</v>
      </c>
      <c r="F1087" s="158" t="str">
        <f t="shared" si="169"/>
        <v>Video</v>
      </c>
      <c r="G1087" s="187">
        <v>3</v>
      </c>
      <c r="H1087" s="150"/>
      <c r="I1087" s="184">
        <v>161.65</v>
      </c>
      <c r="J1087" s="150"/>
      <c r="K1087" s="151">
        <v>7.1128</v>
      </c>
      <c r="L1087" s="152">
        <v>161.81620000000001</v>
      </c>
      <c r="M1087" s="152">
        <v>177.82</v>
      </c>
      <c r="N1087" s="153" t="s">
        <v>620</v>
      </c>
      <c r="O1087" s="154">
        <v>25</v>
      </c>
      <c r="P1087" s="153">
        <v>27</v>
      </c>
      <c r="Q1087" s="153" t="s">
        <v>146</v>
      </c>
      <c r="R1087" s="155">
        <v>22</v>
      </c>
      <c r="S1087" s="155">
        <v>7.4</v>
      </c>
      <c r="T1087" s="155">
        <v>0.3</v>
      </c>
      <c r="U1087" s="154" t="s">
        <v>94</v>
      </c>
      <c r="V1087" s="153" t="s">
        <v>89</v>
      </c>
      <c r="W1087" s="153" t="s">
        <v>627</v>
      </c>
      <c r="X1087" s="151" t="s">
        <v>6378</v>
      </c>
      <c r="Y1087" s="151" t="s">
        <v>6378</v>
      </c>
      <c r="Z1087" s="156">
        <v>6.1600000000000002E-2</v>
      </c>
      <c r="AA1087" s="153" t="s">
        <v>1107</v>
      </c>
      <c r="AB1087" s="153" t="s">
        <v>4723</v>
      </c>
      <c r="AC1087" s="153" t="s">
        <v>785</v>
      </c>
      <c r="AD1087" s="157" t="s">
        <v>4135</v>
      </c>
      <c r="AE1087" s="110">
        <v>1</v>
      </c>
      <c r="AF1087" s="110">
        <v>242</v>
      </c>
      <c r="AG1087" s="112">
        <f t="shared" si="167"/>
        <v>0</v>
      </c>
      <c r="AH1087" s="110">
        <f>SUM(AG$4:AG1087)</f>
        <v>38</v>
      </c>
      <c r="AI1087" s="112">
        <f t="shared" si="165"/>
        <v>0</v>
      </c>
      <c r="AJ1087" s="110">
        <f>COUNTIF(AI$4:AI1087,"&gt;0")</f>
        <v>184</v>
      </c>
      <c r="AK1087" s="110">
        <v>0</v>
      </c>
      <c r="AL1087" s="110">
        <v>286</v>
      </c>
      <c r="AM1087" s="172" t="str">
        <f>IF(OR(Table1[[#This Row],[Line total ordered for now]]&gt;0,Table1[[#This Row],[Line total ordered for season]]&gt;0),1,"")</f>
        <v/>
      </c>
      <c r="AN1087" s="173">
        <f>COUNTIF(AM$4:AM1087,"&gt;0")</f>
        <v>0</v>
      </c>
      <c r="AO1087" s="173">
        <f>Table1[[#This Row],[ORDER QUANTITY
to be collected BEFORE 31.3.22]]</f>
        <v>0</v>
      </c>
      <c r="AP1087" s="174">
        <f t="shared" si="166"/>
        <v>0</v>
      </c>
      <c r="AQ1087" s="174">
        <f>IFERROR(INDEX(Retail!H:H,MATCH($D1087,Retail!$D:$D,0)),0)</f>
        <v>0</v>
      </c>
      <c r="AR1087" s="174">
        <f>IFERROR(INDEX(Retail!J:J,MATCH($D1087,Retail!$D:$D,0)),0)</f>
        <v>0</v>
      </c>
      <c r="AS1087" s="174">
        <f>IFERROR(INDEX('NEW2022'!H:H,MATCH($D1087,'NEW2022'!D:D,0)),0)</f>
        <v>0</v>
      </c>
      <c r="AT1087" s="174">
        <f>IFERROR(INDEX('NEW2022'!J:J,MATCH($D1087,'NEW2022'!D:D,0)),0)</f>
        <v>0</v>
      </c>
      <c r="AU1087" s="174">
        <f>IFERROR(INDEX('Quiet Items'!H:H,MATCH($D1087,'Quiet Items'!D:D,0)),0)</f>
        <v>0</v>
      </c>
      <c r="AV1087" s="174">
        <f>IFERROR(INDEX('Quiet Items'!J:J,MATCH($D1087,'Quiet Items'!D:D,0)),0)</f>
        <v>0</v>
      </c>
      <c r="AW1087" s="174">
        <f>IFERROR(INDEX('1.4G'!H:H,MATCH($D1087,'1.4G'!D:D,0)),0)</f>
        <v>0</v>
      </c>
      <c r="AX1087" s="174">
        <f>IFERROR(INDEX('1.4G'!J:J,MATCH($D1087,'1.4G'!D:D,0)),0)</f>
        <v>0</v>
      </c>
      <c r="AY1087" s="174">
        <f t="shared" si="170"/>
        <v>0</v>
      </c>
      <c r="AZ1087" s="174">
        <f t="shared" si="171"/>
        <v>0</v>
      </c>
      <c r="BA1087" s="175">
        <f>IFERROR(Table1[[#This Row],[Line total ordered for now]]*Table1[[#This Row],[GUARANTEED PRICE
for STOCK orders collected before 31.3.22]],0)</f>
        <v>0</v>
      </c>
      <c r="BB1087" s="175">
        <f t="shared" si="168"/>
        <v>0</v>
      </c>
      <c r="BC1087" s="176">
        <f>(AZ1087+Table1[[#This Row],[Line total ordered for now]])*Z1087</f>
        <v>0</v>
      </c>
      <c r="BD1087" s="200">
        <v>151.14699999999999</v>
      </c>
      <c r="BE1087" s="65"/>
      <c r="BF1087" s="65"/>
      <c r="BG1087" s="65"/>
      <c r="BH1087" s="65"/>
      <c r="BI1087" s="65"/>
      <c r="BJ1087" s="65"/>
      <c r="BK1087" s="65"/>
      <c r="BL1087" s="55"/>
      <c r="BM1087"/>
      <c r="BN1087"/>
      <c r="BO1087"/>
      <c r="BP1087"/>
      <c r="BQ1087"/>
      <c r="BR1087"/>
      <c r="BS1087"/>
      <c r="BT1087"/>
    </row>
    <row r="1088" spans="1:72" ht="15.75">
      <c r="A1088" s="202">
        <v>1084</v>
      </c>
      <c r="B1088" s="68" t="s">
        <v>6378</v>
      </c>
      <c r="C1088" s="149" t="s">
        <v>1106</v>
      </c>
      <c r="D1088" s="149" t="s">
        <v>1200</v>
      </c>
      <c r="E1088" s="149" t="s">
        <v>1201</v>
      </c>
      <c r="F1088" s="158" t="str">
        <f t="shared" si="169"/>
        <v>Video</v>
      </c>
      <c r="G1088" s="187">
        <v>8</v>
      </c>
      <c r="H1088" s="150"/>
      <c r="I1088" s="184">
        <v>176.15</v>
      </c>
      <c r="J1088" s="150"/>
      <c r="K1088" s="151">
        <v>7.750799999999999</v>
      </c>
      <c r="L1088" s="152">
        <v>176.33069999999998</v>
      </c>
      <c r="M1088" s="152">
        <v>193.76999999999998</v>
      </c>
      <c r="N1088" s="153" t="s">
        <v>620</v>
      </c>
      <c r="O1088" s="154">
        <v>25</v>
      </c>
      <c r="P1088" s="153">
        <v>27</v>
      </c>
      <c r="Q1088" s="153" t="s">
        <v>146</v>
      </c>
      <c r="R1088" s="155">
        <v>22</v>
      </c>
      <c r="S1088" s="155">
        <v>7.4</v>
      </c>
      <c r="T1088" s="155">
        <v>0.3</v>
      </c>
      <c r="U1088" s="154" t="s">
        <v>94</v>
      </c>
      <c r="V1088" s="153" t="s">
        <v>89</v>
      </c>
      <c r="W1088" s="153" t="s">
        <v>627</v>
      </c>
      <c r="X1088" s="151" t="s">
        <v>6378</v>
      </c>
      <c r="Y1088" s="151" t="s">
        <v>6378</v>
      </c>
      <c r="Z1088" s="156">
        <v>5.5399999999999998E-2</v>
      </c>
      <c r="AA1088" s="153" t="s">
        <v>1107</v>
      </c>
      <c r="AB1088" s="153" t="s">
        <v>4747</v>
      </c>
      <c r="AC1088" s="153" t="s">
        <v>4640</v>
      </c>
      <c r="AD1088" s="157" t="s">
        <v>1202</v>
      </c>
      <c r="AE1088" s="110">
        <v>1</v>
      </c>
      <c r="AF1088" s="110">
        <v>243</v>
      </c>
      <c r="AG1088" s="112">
        <f t="shared" si="167"/>
        <v>0</v>
      </c>
      <c r="AH1088" s="110">
        <f>SUM(AG$4:AG1088)</f>
        <v>38</v>
      </c>
      <c r="AI1088" s="112">
        <f t="shared" si="165"/>
        <v>0</v>
      </c>
      <c r="AJ1088" s="110">
        <f>COUNTIF(AI$4:AI1088,"&gt;0")</f>
        <v>184</v>
      </c>
      <c r="AK1088" s="110">
        <v>0</v>
      </c>
      <c r="AL1088" s="110">
        <v>286</v>
      </c>
      <c r="AM1088" s="172" t="str">
        <f>IF(OR(Table1[[#This Row],[Line total ordered for now]]&gt;0,Table1[[#This Row],[Line total ordered for season]]&gt;0),1,"")</f>
        <v/>
      </c>
      <c r="AN1088" s="173">
        <f>COUNTIF(AM$4:AM1088,"&gt;0")</f>
        <v>0</v>
      </c>
      <c r="AO1088" s="173">
        <f>Table1[[#This Row],[ORDER QUANTITY
to be collected BEFORE 31.3.22]]</f>
        <v>0</v>
      </c>
      <c r="AP1088" s="174">
        <f t="shared" si="166"/>
        <v>0</v>
      </c>
      <c r="AQ1088" s="174">
        <f>IFERROR(INDEX(Retail!H:H,MATCH($D1088,Retail!$D:$D,0)),0)</f>
        <v>0</v>
      </c>
      <c r="AR1088" s="174">
        <f>IFERROR(INDEX(Retail!J:J,MATCH($D1088,Retail!$D:$D,0)),0)</f>
        <v>0</v>
      </c>
      <c r="AS1088" s="174">
        <f>IFERROR(INDEX('NEW2022'!H:H,MATCH($D1088,'NEW2022'!D:D,0)),0)</f>
        <v>0</v>
      </c>
      <c r="AT1088" s="174">
        <f>IFERROR(INDEX('NEW2022'!J:J,MATCH($D1088,'NEW2022'!D:D,0)),0)</f>
        <v>0</v>
      </c>
      <c r="AU1088" s="174">
        <f>IFERROR(INDEX('Quiet Items'!H:H,MATCH($D1088,'Quiet Items'!D:D,0)),0)</f>
        <v>0</v>
      </c>
      <c r="AV1088" s="174">
        <f>IFERROR(INDEX('Quiet Items'!J:J,MATCH($D1088,'Quiet Items'!D:D,0)),0)</f>
        <v>0</v>
      </c>
      <c r="AW1088" s="174">
        <f>IFERROR(INDEX('1.4G'!H:H,MATCH($D1088,'1.4G'!D:D,0)),0)</f>
        <v>0</v>
      </c>
      <c r="AX1088" s="174">
        <f>IFERROR(INDEX('1.4G'!J:J,MATCH($D1088,'1.4G'!D:D,0)),0)</f>
        <v>0</v>
      </c>
      <c r="AY1088" s="174">
        <f t="shared" si="170"/>
        <v>0</v>
      </c>
      <c r="AZ1088" s="174">
        <f t="shared" si="171"/>
        <v>0</v>
      </c>
      <c r="BA1088" s="175">
        <f>IFERROR(Table1[[#This Row],[Line total ordered for now]]*Table1[[#This Row],[GUARANTEED PRICE
for STOCK orders collected before 31.3.22]],0)</f>
        <v>0</v>
      </c>
      <c r="BB1088" s="175">
        <f t="shared" si="168"/>
        <v>0</v>
      </c>
      <c r="BC1088" s="176">
        <f>(AZ1088+Table1[[#This Row],[Line total ordered for now]])*Z1088</f>
        <v>0</v>
      </c>
      <c r="BD1088" s="200">
        <v>164.70449999999997</v>
      </c>
      <c r="BE1088" s="65"/>
      <c r="BF1088" s="65"/>
      <c r="BG1088" s="65"/>
      <c r="BH1088" s="65"/>
      <c r="BI1088" s="65"/>
      <c r="BJ1088" s="65"/>
      <c r="BK1088" s="65"/>
      <c r="BL1088" s="55"/>
      <c r="BM1088"/>
      <c r="BN1088"/>
      <c r="BO1088"/>
      <c r="BP1088"/>
      <c r="BQ1088"/>
      <c r="BR1088"/>
      <c r="BS1088"/>
      <c r="BT1088"/>
    </row>
    <row r="1089" spans="1:72" ht="15.75">
      <c r="A1089" s="202">
        <v>1085</v>
      </c>
      <c r="B1089" s="68" t="s">
        <v>6378</v>
      </c>
      <c r="C1089" s="149" t="s">
        <v>1106</v>
      </c>
      <c r="D1089" s="149" t="s">
        <v>2088</v>
      </c>
      <c r="E1089" s="149" t="s">
        <v>2089</v>
      </c>
      <c r="F1089" s="158" t="str">
        <f t="shared" si="169"/>
        <v>Video</v>
      </c>
      <c r="G1089" s="187">
        <v>11</v>
      </c>
      <c r="H1089" s="150"/>
      <c r="I1089" s="184">
        <v>179.18</v>
      </c>
      <c r="J1089" s="150"/>
      <c r="K1089" s="151">
        <v>7.8839999999999995</v>
      </c>
      <c r="L1089" s="152">
        <v>179.36099999999999</v>
      </c>
      <c r="M1089" s="152">
        <v>197.1</v>
      </c>
      <c r="N1089" s="153" t="s">
        <v>620</v>
      </c>
      <c r="O1089" s="154">
        <v>25</v>
      </c>
      <c r="P1089" s="153">
        <v>27</v>
      </c>
      <c r="Q1089" s="153" t="s">
        <v>146</v>
      </c>
      <c r="R1089" s="155">
        <v>22</v>
      </c>
      <c r="S1089" s="155">
        <v>7.4</v>
      </c>
      <c r="T1089" s="155">
        <v>0.3</v>
      </c>
      <c r="U1089" s="154" t="s">
        <v>94</v>
      </c>
      <c r="V1089" s="153" t="s">
        <v>89</v>
      </c>
      <c r="W1089" s="153" t="s">
        <v>627</v>
      </c>
      <c r="X1089" s="151" t="s">
        <v>6378</v>
      </c>
      <c r="Y1089" s="151" t="s">
        <v>6378</v>
      </c>
      <c r="Z1089" s="156">
        <v>6.1600000000000002E-2</v>
      </c>
      <c r="AA1089" s="153" t="s">
        <v>1107</v>
      </c>
      <c r="AB1089" s="153" t="s">
        <v>4765</v>
      </c>
      <c r="AC1089" s="153" t="s">
        <v>145</v>
      </c>
      <c r="AD1089" s="157" t="s">
        <v>2090</v>
      </c>
      <c r="AE1089" s="110">
        <v>1</v>
      </c>
      <c r="AF1089" s="110">
        <v>244</v>
      </c>
      <c r="AG1089" s="112">
        <f t="shared" si="167"/>
        <v>0</v>
      </c>
      <c r="AH1089" s="110">
        <f>SUM(AG$4:AG1089)</f>
        <v>38</v>
      </c>
      <c r="AI1089" s="112">
        <f t="shared" si="165"/>
        <v>0</v>
      </c>
      <c r="AJ1089" s="110">
        <f>COUNTIF(AI$4:AI1089,"&gt;0")</f>
        <v>184</v>
      </c>
      <c r="AK1089" s="110">
        <v>0</v>
      </c>
      <c r="AL1089" s="110">
        <v>286</v>
      </c>
      <c r="AM1089" s="172" t="str">
        <f>IF(OR(Table1[[#This Row],[Line total ordered for now]]&gt;0,Table1[[#This Row],[Line total ordered for season]]&gt;0),1,"")</f>
        <v/>
      </c>
      <c r="AN1089" s="173">
        <f>COUNTIF(AM$4:AM1089,"&gt;0")</f>
        <v>0</v>
      </c>
      <c r="AO1089" s="173">
        <f>Table1[[#This Row],[ORDER QUANTITY
to be collected BEFORE 31.3.22]]</f>
        <v>0</v>
      </c>
      <c r="AP1089" s="174">
        <f t="shared" si="166"/>
        <v>0</v>
      </c>
      <c r="AQ1089" s="174">
        <f>IFERROR(INDEX(Retail!H:H,MATCH($D1089,Retail!$D:$D,0)),0)</f>
        <v>0</v>
      </c>
      <c r="AR1089" s="174">
        <f>IFERROR(INDEX(Retail!J:J,MATCH($D1089,Retail!$D:$D,0)),0)</f>
        <v>0</v>
      </c>
      <c r="AS1089" s="174">
        <f>IFERROR(INDEX('NEW2022'!H:H,MATCH($D1089,'NEW2022'!D:D,0)),0)</f>
        <v>0</v>
      </c>
      <c r="AT1089" s="174">
        <f>IFERROR(INDEX('NEW2022'!J:J,MATCH($D1089,'NEW2022'!D:D,0)),0)</f>
        <v>0</v>
      </c>
      <c r="AU1089" s="174">
        <f>IFERROR(INDEX('Quiet Items'!H:H,MATCH($D1089,'Quiet Items'!D:D,0)),0)</f>
        <v>0</v>
      </c>
      <c r="AV1089" s="174">
        <f>IFERROR(INDEX('Quiet Items'!J:J,MATCH($D1089,'Quiet Items'!D:D,0)),0)</f>
        <v>0</v>
      </c>
      <c r="AW1089" s="174">
        <f>IFERROR(INDEX('1.4G'!H:H,MATCH($D1089,'1.4G'!D:D,0)),0)</f>
        <v>0</v>
      </c>
      <c r="AX1089" s="174">
        <f>IFERROR(INDEX('1.4G'!J:J,MATCH($D1089,'1.4G'!D:D,0)),0)</f>
        <v>0</v>
      </c>
      <c r="AY1089" s="174">
        <f t="shared" si="170"/>
        <v>0</v>
      </c>
      <c r="AZ1089" s="174">
        <f t="shared" si="171"/>
        <v>0</v>
      </c>
      <c r="BA1089" s="175">
        <f>IFERROR(Table1[[#This Row],[Line total ordered for now]]*Table1[[#This Row],[GUARANTEED PRICE
for STOCK orders collected before 31.3.22]],0)</f>
        <v>0</v>
      </c>
      <c r="BB1089" s="175">
        <f t="shared" si="168"/>
        <v>0</v>
      </c>
      <c r="BC1089" s="176">
        <f>(AZ1089+Table1[[#This Row],[Line total ordered for now]])*Z1089</f>
        <v>0</v>
      </c>
      <c r="BD1089" s="200">
        <v>167.535</v>
      </c>
      <c r="BE1089" s="65"/>
      <c r="BF1089" s="65"/>
      <c r="BG1089" s="65"/>
      <c r="BH1089" s="65"/>
      <c r="BI1089" s="65"/>
      <c r="BJ1089" s="65"/>
      <c r="BK1089" s="65"/>
      <c r="BL1089" s="55"/>
      <c r="BM1089"/>
      <c r="BN1089"/>
      <c r="BO1089"/>
      <c r="BP1089"/>
      <c r="BQ1089"/>
      <c r="BR1089"/>
      <c r="BS1089"/>
      <c r="BT1089"/>
    </row>
    <row r="1090" spans="1:72" ht="15.75">
      <c r="A1090" s="202">
        <v>1086</v>
      </c>
      <c r="B1090" s="68" t="s">
        <v>6378</v>
      </c>
      <c r="C1090" s="149" t="s">
        <v>1106</v>
      </c>
      <c r="D1090" s="149" t="s">
        <v>3589</v>
      </c>
      <c r="E1090" s="149" t="s">
        <v>3590</v>
      </c>
      <c r="F1090" s="158" t="str">
        <f t="shared" si="169"/>
        <v>Video</v>
      </c>
      <c r="G1090" s="187">
        <v>0</v>
      </c>
      <c r="H1090" s="150"/>
      <c r="I1090" s="184">
        <v>155.87</v>
      </c>
      <c r="J1090" s="150"/>
      <c r="K1090" s="151">
        <v>7.9546242715647368</v>
      </c>
      <c r="L1090" s="152">
        <v>180.96770217809777</v>
      </c>
      <c r="M1090" s="152">
        <v>198.86560678911843</v>
      </c>
      <c r="N1090" s="153" t="s">
        <v>620</v>
      </c>
      <c r="O1090" s="154">
        <v>25</v>
      </c>
      <c r="P1090" s="153">
        <v>27</v>
      </c>
      <c r="Q1090" s="153" t="s">
        <v>146</v>
      </c>
      <c r="R1090" s="155">
        <v>22</v>
      </c>
      <c r="S1090" s="155">
        <v>7.4</v>
      </c>
      <c r="T1090" s="155">
        <v>0.3</v>
      </c>
      <c r="U1090" s="154" t="s">
        <v>94</v>
      </c>
      <c r="V1090" s="153" t="s">
        <v>89</v>
      </c>
      <c r="W1090" s="153" t="s">
        <v>627</v>
      </c>
      <c r="X1090" s="151" t="s">
        <v>6378</v>
      </c>
      <c r="Y1090" s="151" t="s">
        <v>6378</v>
      </c>
      <c r="Z1090" s="156">
        <v>5.9400000000000001E-2</v>
      </c>
      <c r="AA1090" s="153" t="s">
        <v>1107</v>
      </c>
      <c r="AB1090" s="153" t="s">
        <v>5855</v>
      </c>
      <c r="AC1090" s="153" t="s">
        <v>656</v>
      </c>
      <c r="AD1090" s="157" t="s">
        <v>3591</v>
      </c>
      <c r="AE1090" s="110">
        <v>1</v>
      </c>
      <c r="AF1090" s="110">
        <v>245</v>
      </c>
      <c r="AG1090" s="112">
        <f t="shared" si="167"/>
        <v>0</v>
      </c>
      <c r="AH1090" s="110">
        <f>SUM(AG$4:AG1090)</f>
        <v>38</v>
      </c>
      <c r="AI1090" s="112">
        <f t="shared" si="165"/>
        <v>0</v>
      </c>
      <c r="AJ1090" s="110">
        <f>COUNTIF(AI$4:AI1090,"&gt;0")</f>
        <v>184</v>
      </c>
      <c r="AK1090" s="110">
        <v>0</v>
      </c>
      <c r="AL1090" s="110">
        <v>286</v>
      </c>
      <c r="AM1090" s="172" t="str">
        <f>IF(OR(Table1[[#This Row],[Line total ordered for now]]&gt;0,Table1[[#This Row],[Line total ordered for season]]&gt;0),1,"")</f>
        <v/>
      </c>
      <c r="AN1090" s="173">
        <f>COUNTIF(AM$4:AM1090,"&gt;0")</f>
        <v>0</v>
      </c>
      <c r="AO1090" s="173">
        <f>Table1[[#This Row],[ORDER QUANTITY
to be collected BEFORE 31.3.22]]</f>
        <v>0</v>
      </c>
      <c r="AP1090" s="174">
        <f t="shared" si="166"/>
        <v>0</v>
      </c>
      <c r="AQ1090" s="174">
        <f>IFERROR(INDEX(Retail!H:H,MATCH($D1090,Retail!$D:$D,0)),0)</f>
        <v>0</v>
      </c>
      <c r="AR1090" s="174">
        <f>IFERROR(INDEX(Retail!J:J,MATCH($D1090,Retail!$D:$D,0)),0)</f>
        <v>0</v>
      </c>
      <c r="AS1090" s="174">
        <f>IFERROR(INDEX('NEW2022'!H:H,MATCH($D1090,'NEW2022'!D:D,0)),0)</f>
        <v>0</v>
      </c>
      <c r="AT1090" s="174">
        <f>IFERROR(INDEX('NEW2022'!J:J,MATCH($D1090,'NEW2022'!D:D,0)),0)</f>
        <v>0</v>
      </c>
      <c r="AU1090" s="174">
        <f>IFERROR(INDEX('Quiet Items'!H:H,MATCH($D1090,'Quiet Items'!D:D,0)),0)</f>
        <v>0</v>
      </c>
      <c r="AV1090" s="174">
        <f>IFERROR(INDEX('Quiet Items'!J:J,MATCH($D1090,'Quiet Items'!D:D,0)),0)</f>
        <v>0</v>
      </c>
      <c r="AW1090" s="174">
        <f>IFERROR(INDEX('1.4G'!H:H,MATCH($D1090,'1.4G'!D:D,0)),0)</f>
        <v>0</v>
      </c>
      <c r="AX1090" s="174">
        <f>IFERROR(INDEX('1.4G'!J:J,MATCH($D1090,'1.4G'!D:D,0)),0)</f>
        <v>0</v>
      </c>
      <c r="AY1090" s="174">
        <f t="shared" si="170"/>
        <v>0</v>
      </c>
      <c r="AZ1090" s="174">
        <f t="shared" si="171"/>
        <v>0</v>
      </c>
      <c r="BA1090" s="175">
        <f>IFERROR(Table1[[#This Row],[Line total ordered for now]]*Table1[[#This Row],[GUARANTEED PRICE
for STOCK orders collected before 31.3.22]],0)</f>
        <v>0</v>
      </c>
      <c r="BB1090" s="175">
        <f t="shared" si="168"/>
        <v>0</v>
      </c>
      <c r="BC1090" s="176">
        <f>(AZ1090+Table1[[#This Row],[Line total ordered for now]])*Z1090</f>
        <v>0</v>
      </c>
      <c r="BD1090" s="200">
        <v>169.03576577075066</v>
      </c>
      <c r="BE1090" s="65"/>
      <c r="BF1090" s="65"/>
      <c r="BG1090" s="65"/>
      <c r="BH1090" s="65"/>
      <c r="BI1090" s="65"/>
      <c r="BJ1090" s="65"/>
      <c r="BK1090" s="65"/>
      <c r="BL1090" s="55"/>
      <c r="BM1090"/>
      <c r="BN1090"/>
      <c r="BO1090"/>
      <c r="BP1090"/>
      <c r="BQ1090"/>
      <c r="BR1090"/>
      <c r="BS1090"/>
      <c r="BT1090"/>
    </row>
    <row r="1091" spans="1:72" ht="15.75">
      <c r="A1091" s="202">
        <v>1087</v>
      </c>
      <c r="B1091" s="68" t="s">
        <v>6378</v>
      </c>
      <c r="C1091" s="149" t="s">
        <v>1106</v>
      </c>
      <c r="D1091" s="149" t="s">
        <v>3505</v>
      </c>
      <c r="E1091" s="149" t="s">
        <v>3506</v>
      </c>
      <c r="F1091" s="158" t="str">
        <f t="shared" si="169"/>
        <v>Video</v>
      </c>
      <c r="G1091" s="187">
        <v>0</v>
      </c>
      <c r="H1091" s="150"/>
      <c r="I1091" s="184">
        <v>167.31</v>
      </c>
      <c r="J1091" s="150"/>
      <c r="K1091" s="151">
        <v>8.0196257348125997</v>
      </c>
      <c r="L1091" s="152">
        <v>182.44648546698667</v>
      </c>
      <c r="M1091" s="152">
        <v>200.49064337031501</v>
      </c>
      <c r="N1091" s="153" t="s">
        <v>620</v>
      </c>
      <c r="O1091" s="154">
        <v>25</v>
      </c>
      <c r="P1091" s="153">
        <v>27</v>
      </c>
      <c r="Q1091" s="153" t="s">
        <v>146</v>
      </c>
      <c r="R1091" s="155">
        <v>22</v>
      </c>
      <c r="S1091" s="155">
        <v>7.4</v>
      </c>
      <c r="T1091" s="155">
        <v>0.3</v>
      </c>
      <c r="U1091" s="154" t="s">
        <v>94</v>
      </c>
      <c r="V1091" s="153" t="s">
        <v>89</v>
      </c>
      <c r="W1091" s="153" t="s">
        <v>627</v>
      </c>
      <c r="X1091" s="151" t="s">
        <v>6378</v>
      </c>
      <c r="Y1091" s="151" t="s">
        <v>6378</v>
      </c>
      <c r="Z1091" s="156">
        <v>6.1600000000000002E-2</v>
      </c>
      <c r="AA1091" s="153" t="s">
        <v>1107</v>
      </c>
      <c r="AB1091" s="153" t="s">
        <v>4707</v>
      </c>
      <c r="AC1091" s="153" t="s">
        <v>656</v>
      </c>
      <c r="AD1091" s="157" t="s">
        <v>3507</v>
      </c>
      <c r="AE1091" s="110">
        <v>1</v>
      </c>
      <c r="AF1091" s="110">
        <v>246</v>
      </c>
      <c r="AG1091" s="112">
        <f t="shared" si="167"/>
        <v>0</v>
      </c>
      <c r="AH1091" s="110">
        <f>SUM(AG$4:AG1091)</f>
        <v>38</v>
      </c>
      <c r="AI1091" s="112">
        <f t="shared" si="165"/>
        <v>0</v>
      </c>
      <c r="AJ1091" s="110">
        <f>COUNTIF(AI$4:AI1091,"&gt;0")</f>
        <v>184</v>
      </c>
      <c r="AK1091" s="110">
        <v>0</v>
      </c>
      <c r="AL1091" s="110">
        <v>286</v>
      </c>
      <c r="AM1091" s="172" t="str">
        <f>IF(OR(Table1[[#This Row],[Line total ordered for now]]&gt;0,Table1[[#This Row],[Line total ordered for season]]&gt;0),1,"")</f>
        <v/>
      </c>
      <c r="AN1091" s="173">
        <f>COUNTIF(AM$4:AM1091,"&gt;0")</f>
        <v>0</v>
      </c>
      <c r="AO1091" s="173">
        <f>Table1[[#This Row],[ORDER QUANTITY
to be collected BEFORE 31.3.22]]</f>
        <v>0</v>
      </c>
      <c r="AP1091" s="174">
        <f t="shared" si="166"/>
        <v>0</v>
      </c>
      <c r="AQ1091" s="174">
        <f>IFERROR(INDEX(Retail!H:H,MATCH($D1091,Retail!$D:$D,0)),0)</f>
        <v>0</v>
      </c>
      <c r="AR1091" s="174">
        <f>IFERROR(INDEX(Retail!J:J,MATCH($D1091,Retail!$D:$D,0)),0)</f>
        <v>0</v>
      </c>
      <c r="AS1091" s="174">
        <f>IFERROR(INDEX('NEW2022'!H:H,MATCH($D1091,'NEW2022'!D:D,0)),0)</f>
        <v>0</v>
      </c>
      <c r="AT1091" s="174">
        <f>IFERROR(INDEX('NEW2022'!J:J,MATCH($D1091,'NEW2022'!D:D,0)),0)</f>
        <v>0</v>
      </c>
      <c r="AU1091" s="174">
        <f>IFERROR(INDEX('Quiet Items'!H:H,MATCH($D1091,'Quiet Items'!D:D,0)),0)</f>
        <v>0</v>
      </c>
      <c r="AV1091" s="174">
        <f>IFERROR(INDEX('Quiet Items'!J:J,MATCH($D1091,'Quiet Items'!D:D,0)),0)</f>
        <v>0</v>
      </c>
      <c r="AW1091" s="174">
        <f>IFERROR(INDEX('1.4G'!H:H,MATCH($D1091,'1.4G'!D:D,0)),0)</f>
        <v>0</v>
      </c>
      <c r="AX1091" s="174">
        <f>IFERROR(INDEX('1.4G'!J:J,MATCH($D1091,'1.4G'!D:D,0)),0)</f>
        <v>0</v>
      </c>
      <c r="AY1091" s="174">
        <f t="shared" si="170"/>
        <v>0</v>
      </c>
      <c r="AZ1091" s="174">
        <f t="shared" si="171"/>
        <v>0</v>
      </c>
      <c r="BA1091" s="175">
        <f>IFERROR(Table1[[#This Row],[Line total ordered for now]]*Table1[[#This Row],[GUARANTEED PRICE
for STOCK orders collected before 31.3.22]],0)</f>
        <v>0</v>
      </c>
      <c r="BB1091" s="175">
        <f t="shared" si="168"/>
        <v>0</v>
      </c>
      <c r="BC1091" s="176">
        <f>(AZ1091+Table1[[#This Row],[Line total ordered for now]])*Z1091</f>
        <v>0</v>
      </c>
      <c r="BD1091" s="200">
        <v>170.41704686476777</v>
      </c>
      <c r="BE1091" s="65"/>
      <c r="BF1091" s="65"/>
      <c r="BG1091" s="65"/>
      <c r="BH1091" s="65"/>
      <c r="BI1091" s="65"/>
      <c r="BJ1091" s="65"/>
      <c r="BK1091" s="65"/>
      <c r="BL1091" s="55"/>
      <c r="BM1091"/>
      <c r="BN1091"/>
      <c r="BO1091"/>
      <c r="BP1091"/>
      <c r="BQ1091"/>
      <c r="BR1091"/>
      <c r="BS1091"/>
      <c r="BT1091"/>
    </row>
    <row r="1092" spans="1:72" ht="15.75">
      <c r="A1092" s="202">
        <v>1088</v>
      </c>
      <c r="B1092" s="68" t="s">
        <v>6378</v>
      </c>
      <c r="C1092" s="149" t="s">
        <v>1106</v>
      </c>
      <c r="D1092" s="149" t="s">
        <v>3508</v>
      </c>
      <c r="E1092" s="149" t="s">
        <v>3509</v>
      </c>
      <c r="F1092" s="158" t="str">
        <f t="shared" si="169"/>
        <v>Video</v>
      </c>
      <c r="G1092" s="187">
        <v>0</v>
      </c>
      <c r="H1092" s="150"/>
      <c r="I1092" s="184">
        <v>167.31</v>
      </c>
      <c r="J1092" s="150"/>
      <c r="K1092" s="151">
        <v>8.0196257348125997</v>
      </c>
      <c r="L1092" s="152">
        <v>182.44648546698667</v>
      </c>
      <c r="M1092" s="152">
        <v>200.49064337031501</v>
      </c>
      <c r="N1092" s="153" t="s">
        <v>620</v>
      </c>
      <c r="O1092" s="154">
        <v>25</v>
      </c>
      <c r="P1092" s="153">
        <v>27</v>
      </c>
      <c r="Q1092" s="153" t="s">
        <v>146</v>
      </c>
      <c r="R1092" s="155">
        <v>22</v>
      </c>
      <c r="S1092" s="155">
        <v>7.4</v>
      </c>
      <c r="T1092" s="155">
        <v>0.3</v>
      </c>
      <c r="U1092" s="154" t="s">
        <v>94</v>
      </c>
      <c r="V1092" s="153" t="s">
        <v>89</v>
      </c>
      <c r="W1092" s="153" t="s">
        <v>627</v>
      </c>
      <c r="X1092" s="151" t="s">
        <v>6378</v>
      </c>
      <c r="Y1092" s="151" t="s">
        <v>6378</v>
      </c>
      <c r="Z1092" s="156">
        <v>6.1600000000000002E-2</v>
      </c>
      <c r="AA1092" s="153" t="s">
        <v>1107</v>
      </c>
      <c r="AB1092" s="153" t="s">
        <v>4708</v>
      </c>
      <c r="AC1092" s="153" t="s">
        <v>656</v>
      </c>
      <c r="AD1092" s="157" t="s">
        <v>3510</v>
      </c>
      <c r="AE1092" s="110">
        <v>1</v>
      </c>
      <c r="AF1092" s="110">
        <v>247</v>
      </c>
      <c r="AG1092" s="112">
        <f t="shared" si="167"/>
        <v>0</v>
      </c>
      <c r="AH1092" s="110">
        <f>SUM(AG$4:AG1092)</f>
        <v>38</v>
      </c>
      <c r="AI1092" s="112">
        <f t="shared" ref="AI1092:AI1155" si="172">IF(RIGHT(E1092,6)="retail",1,0)</f>
        <v>0</v>
      </c>
      <c r="AJ1092" s="110">
        <f>COUNTIF(AI$4:AI1092,"&gt;0")</f>
        <v>184</v>
      </c>
      <c r="AK1092" s="110">
        <v>0</v>
      </c>
      <c r="AL1092" s="110">
        <v>286</v>
      </c>
      <c r="AM1092" s="172" t="str">
        <f>IF(OR(Table1[[#This Row],[Line total ordered for now]]&gt;0,Table1[[#This Row],[Line total ordered for season]]&gt;0),1,"")</f>
        <v/>
      </c>
      <c r="AN1092" s="173">
        <f>COUNTIF(AM$4:AM1092,"&gt;0")</f>
        <v>0</v>
      </c>
      <c r="AO1092" s="173">
        <f>Table1[[#This Row],[ORDER QUANTITY
to be collected BEFORE 31.3.22]]</f>
        <v>0</v>
      </c>
      <c r="AP1092" s="174">
        <f t="shared" ref="AP1092:AP1155" si="173">J1092</f>
        <v>0</v>
      </c>
      <c r="AQ1092" s="174">
        <f>IFERROR(INDEX(Retail!H:H,MATCH($D1092,Retail!$D:$D,0)),0)</f>
        <v>0</v>
      </c>
      <c r="AR1092" s="174">
        <f>IFERROR(INDEX(Retail!J:J,MATCH($D1092,Retail!$D:$D,0)),0)</f>
        <v>0</v>
      </c>
      <c r="AS1092" s="174">
        <f>IFERROR(INDEX('NEW2022'!H:H,MATCH($D1092,'NEW2022'!D:D,0)),0)</f>
        <v>0</v>
      </c>
      <c r="AT1092" s="174">
        <f>IFERROR(INDEX('NEW2022'!J:J,MATCH($D1092,'NEW2022'!D:D,0)),0)</f>
        <v>0</v>
      </c>
      <c r="AU1092" s="174">
        <f>IFERROR(INDEX('Quiet Items'!H:H,MATCH($D1092,'Quiet Items'!D:D,0)),0)</f>
        <v>0</v>
      </c>
      <c r="AV1092" s="174">
        <f>IFERROR(INDEX('Quiet Items'!J:J,MATCH($D1092,'Quiet Items'!D:D,0)),0)</f>
        <v>0</v>
      </c>
      <c r="AW1092" s="174">
        <f>IFERROR(INDEX('1.4G'!H:H,MATCH($D1092,'1.4G'!D:D,0)),0)</f>
        <v>0</v>
      </c>
      <c r="AX1092" s="174">
        <f>IFERROR(INDEX('1.4G'!J:J,MATCH($D1092,'1.4G'!D:D,0)),0)</f>
        <v>0</v>
      </c>
      <c r="AY1092" s="174">
        <f t="shared" si="170"/>
        <v>0</v>
      </c>
      <c r="AZ1092" s="174">
        <f t="shared" si="171"/>
        <v>0</v>
      </c>
      <c r="BA1092" s="175">
        <f>IFERROR(Table1[[#This Row],[Line total ordered for now]]*Table1[[#This Row],[GUARANTEED PRICE
for STOCK orders collected before 31.3.22]],0)</f>
        <v>0</v>
      </c>
      <c r="BB1092" s="175">
        <f t="shared" si="168"/>
        <v>0</v>
      </c>
      <c r="BC1092" s="176">
        <f>(AZ1092+Table1[[#This Row],[Line total ordered for now]])*Z1092</f>
        <v>0</v>
      </c>
      <c r="BD1092" s="200">
        <v>170.41704686476777</v>
      </c>
      <c r="BE1092" s="65"/>
      <c r="BF1092" s="65"/>
      <c r="BG1092" s="65"/>
      <c r="BH1092" s="65"/>
      <c r="BI1092" s="65"/>
      <c r="BJ1092" s="65"/>
      <c r="BK1092" s="65"/>
      <c r="BL1092" s="55"/>
      <c r="BM1092"/>
      <c r="BN1092"/>
      <c r="BO1092"/>
      <c r="BP1092"/>
      <c r="BQ1092"/>
      <c r="BR1092"/>
      <c r="BS1092"/>
      <c r="BT1092"/>
    </row>
    <row r="1093" spans="1:72" ht="15.75">
      <c r="A1093" s="202">
        <v>1089</v>
      </c>
      <c r="B1093" s="68" t="s">
        <v>6378</v>
      </c>
      <c r="C1093" s="149" t="s">
        <v>1106</v>
      </c>
      <c r="D1093" s="149" t="s">
        <v>3407</v>
      </c>
      <c r="E1093" s="149" t="s">
        <v>3408</v>
      </c>
      <c r="F1093" s="158" t="str">
        <f t="shared" si="169"/>
        <v>Video</v>
      </c>
      <c r="G1093" s="187">
        <v>0</v>
      </c>
      <c r="H1093" s="150"/>
      <c r="I1093" s="184">
        <v>167.31</v>
      </c>
      <c r="J1093" s="150"/>
      <c r="K1093" s="151">
        <v>8.0196257348125997</v>
      </c>
      <c r="L1093" s="152">
        <v>182.44648546698667</v>
      </c>
      <c r="M1093" s="152">
        <v>200.49064337031501</v>
      </c>
      <c r="N1093" s="153" t="s">
        <v>620</v>
      </c>
      <c r="O1093" s="154">
        <v>25</v>
      </c>
      <c r="P1093" s="153">
        <v>27</v>
      </c>
      <c r="Q1093" s="153" t="s">
        <v>147</v>
      </c>
      <c r="R1093" s="155">
        <v>22</v>
      </c>
      <c r="S1093" s="155">
        <v>7.4</v>
      </c>
      <c r="T1093" s="155">
        <v>0.3</v>
      </c>
      <c r="U1093" s="154" t="s">
        <v>94</v>
      </c>
      <c r="V1093" s="153" t="s">
        <v>89</v>
      </c>
      <c r="W1093" s="153" t="s">
        <v>627</v>
      </c>
      <c r="X1093" s="151" t="s">
        <v>6378</v>
      </c>
      <c r="Y1093" s="151" t="s">
        <v>6378</v>
      </c>
      <c r="Z1093" s="156">
        <v>6.1600000000000002E-2</v>
      </c>
      <c r="AA1093" s="153" t="s">
        <v>1107</v>
      </c>
      <c r="AB1093" s="153" t="s">
        <v>4857</v>
      </c>
      <c r="AC1093" s="153" t="s">
        <v>656</v>
      </c>
      <c r="AD1093" s="157" t="s">
        <v>3409</v>
      </c>
      <c r="AE1093" s="110">
        <v>0</v>
      </c>
      <c r="AF1093" s="110">
        <v>247</v>
      </c>
      <c r="AG1093" s="112">
        <f t="shared" ref="AG1093:AG1156" si="174">IF(OR(B1093="NEW2021",B1093="NEW2022"),1,0)</f>
        <v>0</v>
      </c>
      <c r="AH1093" s="110">
        <f>SUM(AG$4:AG1093)</f>
        <v>38</v>
      </c>
      <c r="AI1093" s="112">
        <f t="shared" si="172"/>
        <v>0</v>
      </c>
      <c r="AJ1093" s="110">
        <f>COUNTIF(AI$4:AI1093,"&gt;0")</f>
        <v>184</v>
      </c>
      <c r="AK1093" s="110">
        <v>0</v>
      </c>
      <c r="AL1093" s="110">
        <v>286</v>
      </c>
      <c r="AM1093" s="172" t="str">
        <f>IF(OR(Table1[[#This Row],[Line total ordered for now]]&gt;0,Table1[[#This Row],[Line total ordered for season]]&gt;0),1,"")</f>
        <v/>
      </c>
      <c r="AN1093" s="173">
        <f>COUNTIF(AM$4:AM1093,"&gt;0")</f>
        <v>0</v>
      </c>
      <c r="AO1093" s="173">
        <f>Table1[[#This Row],[ORDER QUANTITY
to be collected BEFORE 31.3.22]]</f>
        <v>0</v>
      </c>
      <c r="AP1093" s="174">
        <f t="shared" si="173"/>
        <v>0</v>
      </c>
      <c r="AQ1093" s="174">
        <f>IFERROR(INDEX(Retail!H:H,MATCH($D1093,Retail!$D:$D,0)),0)</f>
        <v>0</v>
      </c>
      <c r="AR1093" s="174">
        <f>IFERROR(INDEX(Retail!J:J,MATCH($D1093,Retail!$D:$D,0)),0)</f>
        <v>0</v>
      </c>
      <c r="AS1093" s="174">
        <f>IFERROR(INDEX('NEW2022'!H:H,MATCH($D1093,'NEW2022'!D:D,0)),0)</f>
        <v>0</v>
      </c>
      <c r="AT1093" s="174">
        <f>IFERROR(INDEX('NEW2022'!J:J,MATCH($D1093,'NEW2022'!D:D,0)),0)</f>
        <v>0</v>
      </c>
      <c r="AU1093" s="174">
        <f>IFERROR(INDEX('Quiet Items'!H:H,MATCH($D1093,'Quiet Items'!D:D,0)),0)</f>
        <v>0</v>
      </c>
      <c r="AV1093" s="174">
        <f>IFERROR(INDEX('Quiet Items'!J:J,MATCH($D1093,'Quiet Items'!D:D,0)),0)</f>
        <v>0</v>
      </c>
      <c r="AW1093" s="174">
        <f>IFERROR(INDEX('1.4G'!H:H,MATCH($D1093,'1.4G'!D:D,0)),0)</f>
        <v>0</v>
      </c>
      <c r="AX1093" s="174">
        <f>IFERROR(INDEX('1.4G'!J:J,MATCH($D1093,'1.4G'!D:D,0)),0)</f>
        <v>0</v>
      </c>
      <c r="AY1093" s="174">
        <f t="shared" si="170"/>
        <v>0</v>
      </c>
      <c r="AZ1093" s="174">
        <f t="shared" si="171"/>
        <v>0</v>
      </c>
      <c r="BA1093" s="175">
        <f>IFERROR(Table1[[#This Row],[Line total ordered for now]]*Table1[[#This Row],[GUARANTEED PRICE
for STOCK orders collected before 31.3.22]],0)</f>
        <v>0</v>
      </c>
      <c r="BB1093" s="175">
        <f t="shared" ref="BB1093:BB1156" si="175">AZ1093*L1093</f>
        <v>0</v>
      </c>
      <c r="BC1093" s="176">
        <f>(AZ1093+Table1[[#This Row],[Line total ordered for now]])*Z1093</f>
        <v>0</v>
      </c>
      <c r="BD1093" s="200">
        <v>170.41704686476777</v>
      </c>
      <c r="BE1093" s="65"/>
      <c r="BF1093" s="65"/>
      <c r="BG1093" s="65"/>
      <c r="BH1093" s="65"/>
      <c r="BI1093" s="65"/>
      <c r="BJ1093" s="65"/>
      <c r="BK1093" s="65"/>
      <c r="BL1093" s="55"/>
      <c r="BM1093"/>
      <c r="BN1093"/>
      <c r="BO1093"/>
      <c r="BP1093"/>
      <c r="BQ1093"/>
      <c r="BR1093"/>
      <c r="BS1093"/>
      <c r="BT1093"/>
    </row>
    <row r="1094" spans="1:72" ht="15.75">
      <c r="A1094" s="202">
        <v>1090</v>
      </c>
      <c r="B1094" s="68" t="s">
        <v>6378</v>
      </c>
      <c r="C1094" s="149" t="s">
        <v>1106</v>
      </c>
      <c r="D1094" s="149" t="s">
        <v>1203</v>
      </c>
      <c r="E1094" s="149" t="s">
        <v>1204</v>
      </c>
      <c r="F1094" s="158" t="str">
        <f t="shared" si="169"/>
        <v>Video</v>
      </c>
      <c r="G1094" s="187">
        <v>15</v>
      </c>
      <c r="H1094" s="150"/>
      <c r="I1094" s="184">
        <v>185.13</v>
      </c>
      <c r="J1094" s="150"/>
      <c r="K1094" s="151">
        <v>8.145999999999999</v>
      </c>
      <c r="L1094" s="152">
        <v>185.32149999999999</v>
      </c>
      <c r="M1094" s="152">
        <v>203.64999999999998</v>
      </c>
      <c r="N1094" s="153" t="s">
        <v>620</v>
      </c>
      <c r="O1094" s="154">
        <v>25</v>
      </c>
      <c r="P1094" s="153">
        <v>25</v>
      </c>
      <c r="Q1094" s="153" t="s">
        <v>146</v>
      </c>
      <c r="R1094" s="155">
        <v>0</v>
      </c>
      <c r="S1094" s="155">
        <v>2.15</v>
      </c>
      <c r="T1094" s="155">
        <v>0.3</v>
      </c>
      <c r="U1094" s="154" t="s">
        <v>94</v>
      </c>
      <c r="V1094" s="153" t="s">
        <v>89</v>
      </c>
      <c r="W1094" s="153" t="s">
        <v>627</v>
      </c>
      <c r="X1094" s="151" t="s">
        <v>6378</v>
      </c>
      <c r="Y1094" s="151" t="s">
        <v>6378</v>
      </c>
      <c r="Z1094" s="156">
        <v>6.9000000000000006E-2</v>
      </c>
      <c r="AA1094" s="153" t="s">
        <v>1205</v>
      </c>
      <c r="AB1094" s="153" t="s">
        <v>4807</v>
      </c>
      <c r="AC1094" s="153" t="s">
        <v>4790</v>
      </c>
      <c r="AD1094" s="157" t="s">
        <v>1206</v>
      </c>
      <c r="AE1094" s="110">
        <v>1</v>
      </c>
      <c r="AF1094" s="110">
        <v>248</v>
      </c>
      <c r="AG1094" s="112">
        <f t="shared" si="174"/>
        <v>0</v>
      </c>
      <c r="AH1094" s="110">
        <f>SUM(AG$4:AG1094)</f>
        <v>38</v>
      </c>
      <c r="AI1094" s="112">
        <f t="shared" si="172"/>
        <v>0</v>
      </c>
      <c r="AJ1094" s="110">
        <f>COUNTIF(AI$4:AI1094,"&gt;0")</f>
        <v>184</v>
      </c>
      <c r="AK1094" s="110">
        <v>0</v>
      </c>
      <c r="AL1094" s="110">
        <v>286</v>
      </c>
      <c r="AM1094" s="172" t="str">
        <f>IF(OR(Table1[[#This Row],[Line total ordered for now]]&gt;0,Table1[[#This Row],[Line total ordered for season]]&gt;0),1,"")</f>
        <v/>
      </c>
      <c r="AN1094" s="173">
        <f>COUNTIF(AM$4:AM1094,"&gt;0")</f>
        <v>0</v>
      </c>
      <c r="AO1094" s="173">
        <f>Table1[[#This Row],[ORDER QUANTITY
to be collected BEFORE 31.3.22]]</f>
        <v>0</v>
      </c>
      <c r="AP1094" s="174">
        <f t="shared" si="173"/>
        <v>0</v>
      </c>
      <c r="AQ1094" s="174">
        <f>IFERROR(INDEX(Retail!H:H,MATCH($D1094,Retail!$D:$D,0)),0)</f>
        <v>0</v>
      </c>
      <c r="AR1094" s="174">
        <f>IFERROR(INDEX(Retail!J:J,MATCH($D1094,Retail!$D:$D,0)),0)</f>
        <v>0</v>
      </c>
      <c r="AS1094" s="174">
        <f>IFERROR(INDEX('NEW2022'!H:H,MATCH($D1094,'NEW2022'!D:D,0)),0)</f>
        <v>0</v>
      </c>
      <c r="AT1094" s="174">
        <f>IFERROR(INDEX('NEW2022'!J:J,MATCH($D1094,'NEW2022'!D:D,0)),0)</f>
        <v>0</v>
      </c>
      <c r="AU1094" s="174">
        <f>IFERROR(INDEX('Quiet Items'!H:H,MATCH($D1094,'Quiet Items'!D:D,0)),0)</f>
        <v>0</v>
      </c>
      <c r="AV1094" s="174">
        <f>IFERROR(INDEX('Quiet Items'!J:J,MATCH($D1094,'Quiet Items'!D:D,0)),0)</f>
        <v>0</v>
      </c>
      <c r="AW1094" s="174">
        <f>IFERROR(INDEX('1.4G'!H:H,MATCH($D1094,'1.4G'!D:D,0)),0)</f>
        <v>0</v>
      </c>
      <c r="AX1094" s="174">
        <f>IFERROR(INDEX('1.4G'!J:J,MATCH($D1094,'1.4G'!D:D,0)),0)</f>
        <v>0</v>
      </c>
      <c r="AY1094" s="174">
        <f t="shared" si="170"/>
        <v>0</v>
      </c>
      <c r="AZ1094" s="174">
        <f t="shared" si="171"/>
        <v>0</v>
      </c>
      <c r="BA1094" s="175">
        <f>IFERROR(Table1[[#This Row],[Line total ordered for now]]*Table1[[#This Row],[GUARANTEED PRICE
for STOCK orders collected before 31.3.22]],0)</f>
        <v>0</v>
      </c>
      <c r="BB1094" s="175">
        <f t="shared" si="175"/>
        <v>0</v>
      </c>
      <c r="BC1094" s="176">
        <f>(AZ1094+Table1[[#This Row],[Line total ordered for now]])*Z1094</f>
        <v>0</v>
      </c>
      <c r="BD1094" s="200">
        <v>173.10249999999996</v>
      </c>
      <c r="BE1094" s="65"/>
      <c r="BF1094" s="65"/>
      <c r="BG1094" s="65"/>
      <c r="BH1094" s="65"/>
      <c r="BI1094" s="65"/>
      <c r="BJ1094" s="65"/>
      <c r="BK1094" s="65"/>
      <c r="BL1094" s="55"/>
      <c r="BM1094"/>
      <c r="BN1094"/>
      <c r="BO1094"/>
      <c r="BP1094"/>
      <c r="BQ1094"/>
      <c r="BR1094"/>
      <c r="BS1094"/>
      <c r="BT1094"/>
    </row>
    <row r="1095" spans="1:72" ht="15.75">
      <c r="A1095" s="202">
        <v>1091</v>
      </c>
      <c r="B1095" s="68" t="s">
        <v>6378</v>
      </c>
      <c r="C1095" s="149" t="s">
        <v>1106</v>
      </c>
      <c r="D1095" s="149" t="s">
        <v>1231</v>
      </c>
      <c r="E1095" s="149" t="s">
        <v>1232</v>
      </c>
      <c r="F1095" s="158" t="str">
        <f t="shared" si="169"/>
        <v>Video</v>
      </c>
      <c r="G1095" s="187">
        <v>28</v>
      </c>
      <c r="H1095" s="150"/>
      <c r="I1095" s="184">
        <v>185.13</v>
      </c>
      <c r="J1095" s="150"/>
      <c r="K1095" s="151">
        <v>8.145999999999999</v>
      </c>
      <c r="L1095" s="152">
        <v>185.32149999999999</v>
      </c>
      <c r="M1095" s="152">
        <v>203.64999999999998</v>
      </c>
      <c r="N1095" s="153" t="s">
        <v>620</v>
      </c>
      <c r="O1095" s="154">
        <v>25</v>
      </c>
      <c r="P1095" s="153">
        <v>25</v>
      </c>
      <c r="Q1095" s="153" t="s">
        <v>146</v>
      </c>
      <c r="R1095" s="155">
        <v>0</v>
      </c>
      <c r="S1095" s="155">
        <v>2.15</v>
      </c>
      <c r="T1095" s="155">
        <v>0.3</v>
      </c>
      <c r="U1095" s="154" t="s">
        <v>94</v>
      </c>
      <c r="V1095" s="153" t="s">
        <v>89</v>
      </c>
      <c r="W1095" s="153" t="s">
        <v>627</v>
      </c>
      <c r="X1095" s="151" t="s">
        <v>6378</v>
      </c>
      <c r="Y1095" s="151" t="s">
        <v>6378</v>
      </c>
      <c r="Z1095" s="156">
        <v>6.9000000000000006E-2</v>
      </c>
      <c r="AA1095" s="153" t="s">
        <v>1205</v>
      </c>
      <c r="AB1095" s="153" t="s">
        <v>4808</v>
      </c>
      <c r="AC1095" s="153" t="s">
        <v>4790</v>
      </c>
      <c r="AD1095" s="157" t="s">
        <v>1233</v>
      </c>
      <c r="AE1095" s="110">
        <v>1</v>
      </c>
      <c r="AF1095" s="110">
        <v>249</v>
      </c>
      <c r="AG1095" s="112">
        <f t="shared" si="174"/>
        <v>0</v>
      </c>
      <c r="AH1095" s="110">
        <f>SUM(AG$4:AG1095)</f>
        <v>38</v>
      </c>
      <c r="AI1095" s="112">
        <f t="shared" si="172"/>
        <v>0</v>
      </c>
      <c r="AJ1095" s="110">
        <f>COUNTIF(AI$4:AI1095,"&gt;0")</f>
        <v>184</v>
      </c>
      <c r="AK1095" s="110">
        <v>0</v>
      </c>
      <c r="AL1095" s="110">
        <v>286</v>
      </c>
      <c r="AM1095" s="172" t="str">
        <f>IF(OR(Table1[[#This Row],[Line total ordered for now]]&gt;0,Table1[[#This Row],[Line total ordered for season]]&gt;0),1,"")</f>
        <v/>
      </c>
      <c r="AN1095" s="173">
        <f>COUNTIF(AM$4:AM1095,"&gt;0")</f>
        <v>0</v>
      </c>
      <c r="AO1095" s="173">
        <f>Table1[[#This Row],[ORDER QUANTITY
to be collected BEFORE 31.3.22]]</f>
        <v>0</v>
      </c>
      <c r="AP1095" s="174">
        <f t="shared" si="173"/>
        <v>0</v>
      </c>
      <c r="AQ1095" s="174">
        <f>IFERROR(INDEX(Retail!H:H,MATCH($D1095,Retail!$D:$D,0)),0)</f>
        <v>0</v>
      </c>
      <c r="AR1095" s="174">
        <f>IFERROR(INDEX(Retail!J:J,MATCH($D1095,Retail!$D:$D,0)),0)</f>
        <v>0</v>
      </c>
      <c r="AS1095" s="174">
        <f>IFERROR(INDEX('NEW2022'!H:H,MATCH($D1095,'NEW2022'!D:D,0)),0)</f>
        <v>0</v>
      </c>
      <c r="AT1095" s="174">
        <f>IFERROR(INDEX('NEW2022'!J:J,MATCH($D1095,'NEW2022'!D:D,0)),0)</f>
        <v>0</v>
      </c>
      <c r="AU1095" s="174">
        <f>IFERROR(INDEX('Quiet Items'!H:H,MATCH($D1095,'Quiet Items'!D:D,0)),0)</f>
        <v>0</v>
      </c>
      <c r="AV1095" s="174">
        <f>IFERROR(INDEX('Quiet Items'!J:J,MATCH($D1095,'Quiet Items'!D:D,0)),0)</f>
        <v>0</v>
      </c>
      <c r="AW1095" s="174">
        <f>IFERROR(INDEX('1.4G'!H:H,MATCH($D1095,'1.4G'!D:D,0)),0)</f>
        <v>0</v>
      </c>
      <c r="AX1095" s="174">
        <f>IFERROR(INDEX('1.4G'!J:J,MATCH($D1095,'1.4G'!D:D,0)),0)</f>
        <v>0</v>
      </c>
      <c r="AY1095" s="174">
        <f t="shared" si="170"/>
        <v>0</v>
      </c>
      <c r="AZ1095" s="174">
        <f t="shared" si="171"/>
        <v>0</v>
      </c>
      <c r="BA1095" s="175">
        <f>IFERROR(Table1[[#This Row],[Line total ordered for now]]*Table1[[#This Row],[GUARANTEED PRICE
for STOCK orders collected before 31.3.22]],0)</f>
        <v>0</v>
      </c>
      <c r="BB1095" s="175">
        <f t="shared" si="175"/>
        <v>0</v>
      </c>
      <c r="BC1095" s="176">
        <f>(AZ1095+Table1[[#This Row],[Line total ordered for now]])*Z1095</f>
        <v>0</v>
      </c>
      <c r="BD1095" s="200">
        <v>173.10249999999996</v>
      </c>
      <c r="BE1095" s="65"/>
      <c r="BF1095" s="65"/>
      <c r="BG1095" s="65"/>
      <c r="BH1095" s="65"/>
      <c r="BI1095" s="65"/>
      <c r="BJ1095" s="65"/>
      <c r="BK1095" s="65"/>
      <c r="BL1095" s="55"/>
      <c r="BM1095"/>
      <c r="BN1095"/>
      <c r="BO1095"/>
      <c r="BP1095"/>
      <c r="BQ1095"/>
      <c r="BR1095"/>
      <c r="BS1095"/>
      <c r="BT1095"/>
    </row>
    <row r="1096" spans="1:72" ht="15.75">
      <c r="A1096" s="202">
        <v>1092</v>
      </c>
      <c r="B1096" s="68" t="s">
        <v>6378</v>
      </c>
      <c r="C1096" s="149" t="s">
        <v>1106</v>
      </c>
      <c r="D1096" s="149" t="s">
        <v>1259</v>
      </c>
      <c r="E1096" s="149" t="s">
        <v>1260</v>
      </c>
      <c r="F1096" s="158" t="str">
        <f t="shared" si="169"/>
        <v>Video</v>
      </c>
      <c r="G1096" s="187">
        <v>19</v>
      </c>
      <c r="H1096" s="150"/>
      <c r="I1096" s="184">
        <v>185.13</v>
      </c>
      <c r="J1096" s="150"/>
      <c r="K1096" s="151">
        <v>8.145999999999999</v>
      </c>
      <c r="L1096" s="152">
        <v>185.32149999999999</v>
      </c>
      <c r="M1096" s="152">
        <v>203.64999999999998</v>
      </c>
      <c r="N1096" s="153" t="s">
        <v>620</v>
      </c>
      <c r="O1096" s="154">
        <v>25</v>
      </c>
      <c r="P1096" s="153">
        <v>25</v>
      </c>
      <c r="Q1096" s="153" t="s">
        <v>146</v>
      </c>
      <c r="R1096" s="155">
        <v>0</v>
      </c>
      <c r="S1096" s="155">
        <v>2.15</v>
      </c>
      <c r="T1096" s="155">
        <v>0.3</v>
      </c>
      <c r="U1096" s="154" t="s">
        <v>94</v>
      </c>
      <c r="V1096" s="153" t="s">
        <v>89</v>
      </c>
      <c r="W1096" s="153" t="s">
        <v>627</v>
      </c>
      <c r="X1096" s="151" t="s">
        <v>6378</v>
      </c>
      <c r="Y1096" s="151" t="s">
        <v>6378</v>
      </c>
      <c r="Z1096" s="156">
        <v>6.9000000000000006E-2</v>
      </c>
      <c r="AA1096" s="153" t="s">
        <v>1205</v>
      </c>
      <c r="AB1096" s="153" t="s">
        <v>436</v>
      </c>
      <c r="AC1096" s="153" t="s">
        <v>277</v>
      </c>
      <c r="AD1096" s="157" t="s">
        <v>1261</v>
      </c>
      <c r="AE1096" s="110">
        <v>1</v>
      </c>
      <c r="AF1096" s="110">
        <v>250</v>
      </c>
      <c r="AG1096" s="112">
        <f t="shared" si="174"/>
        <v>0</v>
      </c>
      <c r="AH1096" s="110">
        <f>SUM(AG$4:AG1096)</f>
        <v>38</v>
      </c>
      <c r="AI1096" s="112">
        <f t="shared" si="172"/>
        <v>0</v>
      </c>
      <c r="AJ1096" s="110">
        <f>COUNTIF(AI$4:AI1096,"&gt;0")</f>
        <v>184</v>
      </c>
      <c r="AK1096" s="110">
        <v>0</v>
      </c>
      <c r="AL1096" s="110">
        <v>286</v>
      </c>
      <c r="AM1096" s="172" t="str">
        <f>IF(OR(Table1[[#This Row],[Line total ordered for now]]&gt;0,Table1[[#This Row],[Line total ordered for season]]&gt;0),1,"")</f>
        <v/>
      </c>
      <c r="AN1096" s="173">
        <f>COUNTIF(AM$4:AM1096,"&gt;0")</f>
        <v>0</v>
      </c>
      <c r="AO1096" s="173">
        <f>Table1[[#This Row],[ORDER QUANTITY
to be collected BEFORE 31.3.22]]</f>
        <v>0</v>
      </c>
      <c r="AP1096" s="174">
        <f t="shared" si="173"/>
        <v>0</v>
      </c>
      <c r="AQ1096" s="174">
        <f>IFERROR(INDEX(Retail!H:H,MATCH($D1096,Retail!$D:$D,0)),0)</f>
        <v>0</v>
      </c>
      <c r="AR1096" s="174">
        <f>IFERROR(INDEX(Retail!J:J,MATCH($D1096,Retail!$D:$D,0)),0)</f>
        <v>0</v>
      </c>
      <c r="AS1096" s="174">
        <f>IFERROR(INDEX('NEW2022'!H:H,MATCH($D1096,'NEW2022'!D:D,0)),0)</f>
        <v>0</v>
      </c>
      <c r="AT1096" s="174">
        <f>IFERROR(INDEX('NEW2022'!J:J,MATCH($D1096,'NEW2022'!D:D,0)),0)</f>
        <v>0</v>
      </c>
      <c r="AU1096" s="174">
        <f>IFERROR(INDEX('Quiet Items'!H:H,MATCH($D1096,'Quiet Items'!D:D,0)),0)</f>
        <v>0</v>
      </c>
      <c r="AV1096" s="174">
        <f>IFERROR(INDEX('Quiet Items'!J:J,MATCH($D1096,'Quiet Items'!D:D,0)),0)</f>
        <v>0</v>
      </c>
      <c r="AW1096" s="174">
        <f>IFERROR(INDEX('1.4G'!H:H,MATCH($D1096,'1.4G'!D:D,0)),0)</f>
        <v>0</v>
      </c>
      <c r="AX1096" s="174">
        <f>IFERROR(INDEX('1.4G'!J:J,MATCH($D1096,'1.4G'!D:D,0)),0)</f>
        <v>0</v>
      </c>
      <c r="AY1096" s="174">
        <f t="shared" si="170"/>
        <v>0</v>
      </c>
      <c r="AZ1096" s="174">
        <f t="shared" si="171"/>
        <v>0</v>
      </c>
      <c r="BA1096" s="175">
        <f>IFERROR(Table1[[#This Row],[Line total ordered for now]]*Table1[[#This Row],[GUARANTEED PRICE
for STOCK orders collected before 31.3.22]],0)</f>
        <v>0</v>
      </c>
      <c r="BB1096" s="175">
        <f t="shared" si="175"/>
        <v>0</v>
      </c>
      <c r="BC1096" s="176">
        <f>(AZ1096+Table1[[#This Row],[Line total ordered for now]])*Z1096</f>
        <v>0</v>
      </c>
      <c r="BD1096" s="200">
        <v>173.10249999999996</v>
      </c>
      <c r="BE1096" s="65"/>
      <c r="BF1096" s="65"/>
      <c r="BG1096" s="65"/>
      <c r="BH1096" s="65"/>
      <c r="BI1096" s="65"/>
      <c r="BJ1096" s="65"/>
      <c r="BK1096" s="65"/>
      <c r="BL1096" s="55"/>
      <c r="BM1096"/>
      <c r="BN1096"/>
      <c r="BO1096"/>
      <c r="BP1096"/>
      <c r="BQ1096"/>
      <c r="BR1096"/>
      <c r="BS1096"/>
      <c r="BT1096"/>
    </row>
    <row r="1097" spans="1:72" ht="15.75">
      <c r="A1097" s="202">
        <v>1093</v>
      </c>
      <c r="B1097" s="68" t="s">
        <v>6378</v>
      </c>
      <c r="C1097" s="149" t="s">
        <v>1106</v>
      </c>
      <c r="D1097" s="149" t="s">
        <v>3629</v>
      </c>
      <c r="E1097" s="149" t="s">
        <v>3630</v>
      </c>
      <c r="F1097" s="158" t="str">
        <f t="shared" si="169"/>
        <v>Video</v>
      </c>
      <c r="G1097" s="187">
        <v>5</v>
      </c>
      <c r="H1097" s="150"/>
      <c r="I1097" s="184">
        <v>186.26</v>
      </c>
      <c r="J1097" s="150"/>
      <c r="K1097" s="151">
        <v>8.1955999999999989</v>
      </c>
      <c r="L1097" s="152">
        <v>186.44989999999999</v>
      </c>
      <c r="M1097" s="152">
        <v>204.89</v>
      </c>
      <c r="N1097" s="153" t="s">
        <v>620</v>
      </c>
      <c r="O1097" s="154">
        <v>25</v>
      </c>
      <c r="P1097" s="153">
        <v>27</v>
      </c>
      <c r="Q1097" s="153" t="s">
        <v>146</v>
      </c>
      <c r="R1097" s="155">
        <v>22</v>
      </c>
      <c r="S1097" s="155">
        <v>7.4</v>
      </c>
      <c r="T1097" s="155">
        <v>0.3</v>
      </c>
      <c r="U1097" s="154" t="s">
        <v>94</v>
      </c>
      <c r="V1097" s="153" t="s">
        <v>89</v>
      </c>
      <c r="W1097" s="153" t="s">
        <v>627</v>
      </c>
      <c r="X1097" s="151" t="s">
        <v>6378</v>
      </c>
      <c r="Y1097" s="151" t="s">
        <v>6378</v>
      </c>
      <c r="Z1097" s="156">
        <v>6.1600000000000002E-2</v>
      </c>
      <c r="AA1097" s="153" t="s">
        <v>1107</v>
      </c>
      <c r="AB1097" s="153" t="s">
        <v>4710</v>
      </c>
      <c r="AC1097" s="153" t="s">
        <v>656</v>
      </c>
      <c r="AD1097" s="157" t="s">
        <v>3631</v>
      </c>
      <c r="AE1097" s="110">
        <v>1</v>
      </c>
      <c r="AF1097" s="110">
        <v>251</v>
      </c>
      <c r="AG1097" s="112">
        <f t="shared" si="174"/>
        <v>0</v>
      </c>
      <c r="AH1097" s="110">
        <f>SUM(AG$4:AG1097)</f>
        <v>38</v>
      </c>
      <c r="AI1097" s="112">
        <f t="shared" si="172"/>
        <v>0</v>
      </c>
      <c r="AJ1097" s="110">
        <f>COUNTIF(AI$4:AI1097,"&gt;0")</f>
        <v>184</v>
      </c>
      <c r="AK1097" s="110">
        <v>0</v>
      </c>
      <c r="AL1097" s="110">
        <v>286</v>
      </c>
      <c r="AM1097" s="172" t="str">
        <f>IF(OR(Table1[[#This Row],[Line total ordered for now]]&gt;0,Table1[[#This Row],[Line total ordered for season]]&gt;0),1,"")</f>
        <v/>
      </c>
      <c r="AN1097" s="173">
        <f>COUNTIF(AM$4:AM1097,"&gt;0")</f>
        <v>0</v>
      </c>
      <c r="AO1097" s="173">
        <f>Table1[[#This Row],[ORDER QUANTITY
to be collected BEFORE 31.3.22]]</f>
        <v>0</v>
      </c>
      <c r="AP1097" s="174">
        <f t="shared" si="173"/>
        <v>0</v>
      </c>
      <c r="AQ1097" s="174">
        <f>IFERROR(INDEX(Retail!H:H,MATCH($D1097,Retail!$D:$D,0)),0)</f>
        <v>0</v>
      </c>
      <c r="AR1097" s="174">
        <f>IFERROR(INDEX(Retail!J:J,MATCH($D1097,Retail!$D:$D,0)),0)</f>
        <v>0</v>
      </c>
      <c r="AS1097" s="174">
        <f>IFERROR(INDEX('NEW2022'!H:H,MATCH($D1097,'NEW2022'!D:D,0)),0)</f>
        <v>0</v>
      </c>
      <c r="AT1097" s="174">
        <f>IFERROR(INDEX('NEW2022'!J:J,MATCH($D1097,'NEW2022'!D:D,0)),0)</f>
        <v>0</v>
      </c>
      <c r="AU1097" s="174">
        <f>IFERROR(INDEX('Quiet Items'!H:H,MATCH($D1097,'Quiet Items'!D:D,0)),0)</f>
        <v>0</v>
      </c>
      <c r="AV1097" s="174">
        <f>IFERROR(INDEX('Quiet Items'!J:J,MATCH($D1097,'Quiet Items'!D:D,0)),0)</f>
        <v>0</v>
      </c>
      <c r="AW1097" s="174">
        <f>IFERROR(INDEX('1.4G'!H:H,MATCH($D1097,'1.4G'!D:D,0)),0)</f>
        <v>0</v>
      </c>
      <c r="AX1097" s="174">
        <f>IFERROR(INDEX('1.4G'!J:J,MATCH($D1097,'1.4G'!D:D,0)),0)</f>
        <v>0</v>
      </c>
      <c r="AY1097" s="174">
        <f t="shared" si="170"/>
        <v>0</v>
      </c>
      <c r="AZ1097" s="174">
        <f t="shared" si="171"/>
        <v>0</v>
      </c>
      <c r="BA1097" s="175">
        <f>IFERROR(Table1[[#This Row],[Line total ordered for now]]*Table1[[#This Row],[GUARANTEED PRICE
for STOCK orders collected before 31.3.22]],0)</f>
        <v>0</v>
      </c>
      <c r="BB1097" s="175">
        <f t="shared" si="175"/>
        <v>0</v>
      </c>
      <c r="BC1097" s="176">
        <f>(AZ1097+Table1[[#This Row],[Line total ordered for now]])*Z1097</f>
        <v>0</v>
      </c>
      <c r="BD1097" s="200">
        <v>174.15649999999999</v>
      </c>
      <c r="BE1097" s="65"/>
      <c r="BF1097" s="65"/>
      <c r="BG1097" s="65"/>
      <c r="BH1097" s="65"/>
      <c r="BI1097" s="65"/>
      <c r="BJ1097" s="65"/>
      <c r="BK1097" s="65"/>
      <c r="BL1097" s="55"/>
      <c r="BM1097"/>
      <c r="BN1097"/>
      <c r="BO1097"/>
      <c r="BP1097"/>
      <c r="BQ1097"/>
      <c r="BR1097"/>
      <c r="BS1097"/>
      <c r="BT1097"/>
    </row>
    <row r="1098" spans="1:72" ht="15.75">
      <c r="A1098" s="202">
        <v>1094</v>
      </c>
      <c r="B1098" s="68" t="s">
        <v>6378</v>
      </c>
      <c r="C1098" s="149" t="s">
        <v>1106</v>
      </c>
      <c r="D1098" s="149" t="s">
        <v>3606</v>
      </c>
      <c r="E1098" s="149" t="s">
        <v>3607</v>
      </c>
      <c r="F1098" s="158" t="str">
        <f t="shared" si="169"/>
        <v>Video</v>
      </c>
      <c r="G1098" s="187">
        <v>0</v>
      </c>
      <c r="H1098" s="150"/>
      <c r="I1098" s="184">
        <v>168.54</v>
      </c>
      <c r="J1098" s="150"/>
      <c r="K1098" s="151">
        <v>8.3015915286769193</v>
      </c>
      <c r="L1098" s="152">
        <v>188.86120727739993</v>
      </c>
      <c r="M1098" s="152">
        <v>207.539788216923</v>
      </c>
      <c r="N1098" s="153" t="s">
        <v>620</v>
      </c>
      <c r="O1098" s="154">
        <v>25</v>
      </c>
      <c r="P1098" s="153">
        <v>27</v>
      </c>
      <c r="Q1098" s="153" t="s">
        <v>146</v>
      </c>
      <c r="R1098" s="155">
        <v>22</v>
      </c>
      <c r="S1098" s="155">
        <v>7.4</v>
      </c>
      <c r="T1098" s="155">
        <v>0.3</v>
      </c>
      <c r="U1098" s="154" t="s">
        <v>94</v>
      </c>
      <c r="V1098" s="153" t="s">
        <v>89</v>
      </c>
      <c r="W1098" s="153" t="s">
        <v>627</v>
      </c>
      <c r="X1098" s="151" t="s">
        <v>6378</v>
      </c>
      <c r="Y1098" s="151" t="s">
        <v>6378</v>
      </c>
      <c r="Z1098" s="156">
        <v>5.9400000000000001E-2</v>
      </c>
      <c r="AA1098" s="153" t="s">
        <v>1107</v>
      </c>
      <c r="AB1098" s="153" t="s">
        <v>5857</v>
      </c>
      <c r="AC1098" s="153" t="s">
        <v>656</v>
      </c>
      <c r="AD1098" s="157" t="s">
        <v>3608</v>
      </c>
      <c r="AE1098" s="110">
        <v>1</v>
      </c>
      <c r="AF1098" s="110">
        <v>252</v>
      </c>
      <c r="AG1098" s="112">
        <f t="shared" si="174"/>
        <v>0</v>
      </c>
      <c r="AH1098" s="110">
        <f>SUM(AG$4:AG1098)</f>
        <v>38</v>
      </c>
      <c r="AI1098" s="112">
        <f t="shared" si="172"/>
        <v>0</v>
      </c>
      <c r="AJ1098" s="110">
        <f>COUNTIF(AI$4:AI1098,"&gt;0")</f>
        <v>184</v>
      </c>
      <c r="AK1098" s="110">
        <v>0</v>
      </c>
      <c r="AL1098" s="110">
        <v>286</v>
      </c>
      <c r="AM1098" s="172" t="str">
        <f>IF(OR(Table1[[#This Row],[Line total ordered for now]]&gt;0,Table1[[#This Row],[Line total ordered for season]]&gt;0),1,"")</f>
        <v/>
      </c>
      <c r="AN1098" s="173">
        <f>COUNTIF(AM$4:AM1098,"&gt;0")</f>
        <v>0</v>
      </c>
      <c r="AO1098" s="173">
        <f>Table1[[#This Row],[ORDER QUANTITY
to be collected BEFORE 31.3.22]]</f>
        <v>0</v>
      </c>
      <c r="AP1098" s="174">
        <f t="shared" si="173"/>
        <v>0</v>
      </c>
      <c r="AQ1098" s="174">
        <f>IFERROR(INDEX(Retail!H:H,MATCH($D1098,Retail!$D:$D,0)),0)</f>
        <v>0</v>
      </c>
      <c r="AR1098" s="174">
        <f>IFERROR(INDEX(Retail!J:J,MATCH($D1098,Retail!$D:$D,0)),0)</f>
        <v>0</v>
      </c>
      <c r="AS1098" s="174">
        <f>IFERROR(INDEX('NEW2022'!H:H,MATCH($D1098,'NEW2022'!D:D,0)),0)</f>
        <v>0</v>
      </c>
      <c r="AT1098" s="174">
        <f>IFERROR(INDEX('NEW2022'!J:J,MATCH($D1098,'NEW2022'!D:D,0)),0)</f>
        <v>0</v>
      </c>
      <c r="AU1098" s="174">
        <f>IFERROR(INDEX('Quiet Items'!H:H,MATCH($D1098,'Quiet Items'!D:D,0)),0)</f>
        <v>0</v>
      </c>
      <c r="AV1098" s="174">
        <f>IFERROR(INDEX('Quiet Items'!J:J,MATCH($D1098,'Quiet Items'!D:D,0)),0)</f>
        <v>0</v>
      </c>
      <c r="AW1098" s="174">
        <f>IFERROR(INDEX('1.4G'!H:H,MATCH($D1098,'1.4G'!D:D,0)),0)</f>
        <v>0</v>
      </c>
      <c r="AX1098" s="174">
        <f>IFERROR(INDEX('1.4G'!J:J,MATCH($D1098,'1.4G'!D:D,0)),0)</f>
        <v>0</v>
      </c>
      <c r="AY1098" s="174">
        <f t="shared" si="170"/>
        <v>0</v>
      </c>
      <c r="AZ1098" s="174">
        <f t="shared" si="171"/>
        <v>0</v>
      </c>
      <c r="BA1098" s="175">
        <f>IFERROR(Table1[[#This Row],[Line total ordered for now]]*Table1[[#This Row],[GUARANTEED PRICE
for STOCK orders collected before 31.3.22]],0)</f>
        <v>0</v>
      </c>
      <c r="BB1098" s="175">
        <f t="shared" si="175"/>
        <v>0</v>
      </c>
      <c r="BC1098" s="176">
        <f>(AZ1098+Table1[[#This Row],[Line total ordered for now]])*Z1098</f>
        <v>0</v>
      </c>
      <c r="BD1098" s="200">
        <v>176.40881998438454</v>
      </c>
      <c r="BE1098" s="65"/>
      <c r="BF1098" s="65"/>
      <c r="BG1098" s="65"/>
      <c r="BH1098" s="65"/>
      <c r="BI1098" s="65"/>
      <c r="BJ1098" s="65"/>
      <c r="BK1098" s="65"/>
      <c r="BL1098" s="55"/>
      <c r="BM1098"/>
      <c r="BN1098"/>
      <c r="BO1098"/>
      <c r="BP1098"/>
      <c r="BQ1098"/>
      <c r="BR1098"/>
      <c r="BS1098"/>
      <c r="BT1098"/>
    </row>
    <row r="1099" spans="1:72" ht="15.75">
      <c r="A1099" s="202">
        <v>1095</v>
      </c>
      <c r="B1099" s="68" t="s">
        <v>6378</v>
      </c>
      <c r="C1099" s="149" t="s">
        <v>1106</v>
      </c>
      <c r="D1099" s="149" t="s">
        <v>1228</v>
      </c>
      <c r="E1099" s="149" t="s">
        <v>1229</v>
      </c>
      <c r="F1099" s="158" t="str">
        <f t="shared" si="169"/>
        <v>Video</v>
      </c>
      <c r="G1099" s="187">
        <v>0</v>
      </c>
      <c r="H1099" s="150"/>
      <c r="I1099" s="184">
        <v>189.35</v>
      </c>
      <c r="J1099" s="150"/>
      <c r="K1099" s="151">
        <v>8.3315999999999999</v>
      </c>
      <c r="L1099" s="152">
        <v>189.54390000000001</v>
      </c>
      <c r="M1099" s="152">
        <v>208.29</v>
      </c>
      <c r="N1099" s="153" t="s">
        <v>620</v>
      </c>
      <c r="O1099" s="154">
        <v>25</v>
      </c>
      <c r="P1099" s="153">
        <v>27</v>
      </c>
      <c r="Q1099" s="153" t="s">
        <v>146</v>
      </c>
      <c r="R1099" s="155">
        <v>22</v>
      </c>
      <c r="S1099" s="155">
        <v>7.4</v>
      </c>
      <c r="T1099" s="155">
        <v>0.3</v>
      </c>
      <c r="U1099" s="154" t="s">
        <v>94</v>
      </c>
      <c r="V1099" s="153" t="s">
        <v>89</v>
      </c>
      <c r="W1099" s="153" t="s">
        <v>627</v>
      </c>
      <c r="X1099" s="151" t="s">
        <v>6378</v>
      </c>
      <c r="Y1099" s="151" t="s">
        <v>6378</v>
      </c>
      <c r="Z1099" s="156">
        <v>6.1600000000000002E-2</v>
      </c>
      <c r="AA1099" s="153" t="s">
        <v>1107</v>
      </c>
      <c r="AB1099" s="153" t="s">
        <v>4748</v>
      </c>
      <c r="AC1099" s="153" t="s">
        <v>4640</v>
      </c>
      <c r="AD1099" s="157" t="s">
        <v>1230</v>
      </c>
      <c r="AE1099" s="110">
        <v>1</v>
      </c>
      <c r="AF1099" s="110">
        <v>253</v>
      </c>
      <c r="AG1099" s="112">
        <f t="shared" si="174"/>
        <v>0</v>
      </c>
      <c r="AH1099" s="110">
        <f>SUM(AG$4:AG1099)</f>
        <v>38</v>
      </c>
      <c r="AI1099" s="112">
        <f t="shared" si="172"/>
        <v>0</v>
      </c>
      <c r="AJ1099" s="110">
        <f>COUNTIF(AI$4:AI1099,"&gt;0")</f>
        <v>184</v>
      </c>
      <c r="AK1099" s="110">
        <v>0</v>
      </c>
      <c r="AL1099" s="110">
        <v>286</v>
      </c>
      <c r="AM1099" s="172" t="str">
        <f>IF(OR(Table1[[#This Row],[Line total ordered for now]]&gt;0,Table1[[#This Row],[Line total ordered for season]]&gt;0),1,"")</f>
        <v/>
      </c>
      <c r="AN1099" s="173">
        <f>COUNTIF(AM$4:AM1099,"&gt;0")</f>
        <v>0</v>
      </c>
      <c r="AO1099" s="173">
        <f>Table1[[#This Row],[ORDER QUANTITY
to be collected BEFORE 31.3.22]]</f>
        <v>0</v>
      </c>
      <c r="AP1099" s="174">
        <f t="shared" si="173"/>
        <v>0</v>
      </c>
      <c r="AQ1099" s="174">
        <f>IFERROR(INDEX(Retail!H:H,MATCH($D1099,Retail!$D:$D,0)),0)</f>
        <v>0</v>
      </c>
      <c r="AR1099" s="174">
        <f>IFERROR(INDEX(Retail!J:J,MATCH($D1099,Retail!$D:$D,0)),0)</f>
        <v>0</v>
      </c>
      <c r="AS1099" s="174">
        <f>IFERROR(INDEX('NEW2022'!H:H,MATCH($D1099,'NEW2022'!D:D,0)),0)</f>
        <v>0</v>
      </c>
      <c r="AT1099" s="174">
        <f>IFERROR(INDEX('NEW2022'!J:J,MATCH($D1099,'NEW2022'!D:D,0)),0)</f>
        <v>0</v>
      </c>
      <c r="AU1099" s="174">
        <f>IFERROR(INDEX('Quiet Items'!H:H,MATCH($D1099,'Quiet Items'!D:D,0)),0)</f>
        <v>0</v>
      </c>
      <c r="AV1099" s="174">
        <f>IFERROR(INDEX('Quiet Items'!J:J,MATCH($D1099,'Quiet Items'!D:D,0)),0)</f>
        <v>0</v>
      </c>
      <c r="AW1099" s="174">
        <f>IFERROR(INDEX('1.4G'!H:H,MATCH($D1099,'1.4G'!D:D,0)),0)</f>
        <v>0</v>
      </c>
      <c r="AX1099" s="174">
        <f>IFERROR(INDEX('1.4G'!J:J,MATCH($D1099,'1.4G'!D:D,0)),0)</f>
        <v>0</v>
      </c>
      <c r="AY1099" s="174">
        <f t="shared" si="170"/>
        <v>0</v>
      </c>
      <c r="AZ1099" s="174">
        <f t="shared" si="171"/>
        <v>0</v>
      </c>
      <c r="BA1099" s="175">
        <f>IFERROR(Table1[[#This Row],[Line total ordered for now]]*Table1[[#This Row],[GUARANTEED PRICE
for STOCK orders collected before 31.3.22]],0)</f>
        <v>0</v>
      </c>
      <c r="BB1099" s="175">
        <f t="shared" si="175"/>
        <v>0</v>
      </c>
      <c r="BC1099" s="176">
        <f>(AZ1099+Table1[[#This Row],[Line total ordered for now]])*Z1099</f>
        <v>0</v>
      </c>
      <c r="BD1099" s="200">
        <v>177.04649999999998</v>
      </c>
      <c r="BE1099" s="65"/>
      <c r="BF1099" s="65"/>
      <c r="BG1099" s="65"/>
      <c r="BH1099" s="65"/>
      <c r="BI1099" s="65"/>
      <c r="BJ1099" s="65"/>
      <c r="BK1099" s="65"/>
      <c r="BL1099" s="55"/>
      <c r="BM1099"/>
      <c r="BN1099"/>
      <c r="BO1099"/>
      <c r="BP1099"/>
      <c r="BQ1099"/>
      <c r="BR1099"/>
      <c r="BS1099"/>
      <c r="BT1099"/>
    </row>
    <row r="1100" spans="1:72" ht="15.75">
      <c r="A1100" s="202">
        <v>1096</v>
      </c>
      <c r="B1100" s="68" t="s">
        <v>6378</v>
      </c>
      <c r="C1100" s="149" t="s">
        <v>1106</v>
      </c>
      <c r="D1100" s="149" t="s">
        <v>1256</v>
      </c>
      <c r="E1100" s="149" t="s">
        <v>1257</v>
      </c>
      <c r="F1100" s="158" t="str">
        <f t="shared" si="169"/>
        <v>Video</v>
      </c>
      <c r="G1100" s="187">
        <v>8</v>
      </c>
      <c r="H1100" s="150"/>
      <c r="I1100" s="184">
        <v>189.35</v>
      </c>
      <c r="J1100" s="150"/>
      <c r="K1100" s="151">
        <v>8.3315999999999999</v>
      </c>
      <c r="L1100" s="152">
        <v>189.54390000000001</v>
      </c>
      <c r="M1100" s="152">
        <v>208.29</v>
      </c>
      <c r="N1100" s="153" t="s">
        <v>620</v>
      </c>
      <c r="O1100" s="154">
        <v>25</v>
      </c>
      <c r="P1100" s="153">
        <v>27</v>
      </c>
      <c r="Q1100" s="153" t="s">
        <v>146</v>
      </c>
      <c r="R1100" s="155">
        <v>22</v>
      </c>
      <c r="S1100" s="155">
        <v>9.8000000000000007</v>
      </c>
      <c r="T1100" s="155">
        <v>0.3</v>
      </c>
      <c r="U1100" s="154" t="s">
        <v>94</v>
      </c>
      <c r="V1100" s="153" t="s">
        <v>89</v>
      </c>
      <c r="W1100" s="153" t="s">
        <v>627</v>
      </c>
      <c r="X1100" s="151" t="s">
        <v>6378</v>
      </c>
      <c r="Y1100" s="151" t="s">
        <v>6378</v>
      </c>
      <c r="Z1100" s="156">
        <v>6.1600000000000002E-2</v>
      </c>
      <c r="AA1100" s="153" t="s">
        <v>1107</v>
      </c>
      <c r="AB1100" s="153" t="s">
        <v>4749</v>
      </c>
      <c r="AC1100" s="153" t="s">
        <v>4640</v>
      </c>
      <c r="AD1100" s="157" t="s">
        <v>1258</v>
      </c>
      <c r="AE1100" s="110">
        <v>1</v>
      </c>
      <c r="AF1100" s="110">
        <v>254</v>
      </c>
      <c r="AG1100" s="112">
        <f t="shared" si="174"/>
        <v>0</v>
      </c>
      <c r="AH1100" s="110">
        <f>SUM(AG$4:AG1100)</f>
        <v>38</v>
      </c>
      <c r="AI1100" s="112">
        <f t="shared" si="172"/>
        <v>0</v>
      </c>
      <c r="AJ1100" s="110">
        <f>COUNTIF(AI$4:AI1100,"&gt;0")</f>
        <v>184</v>
      </c>
      <c r="AK1100" s="110">
        <v>0</v>
      </c>
      <c r="AL1100" s="110">
        <v>286</v>
      </c>
      <c r="AM1100" s="172" t="str">
        <f>IF(OR(Table1[[#This Row],[Line total ordered for now]]&gt;0,Table1[[#This Row],[Line total ordered for season]]&gt;0),1,"")</f>
        <v/>
      </c>
      <c r="AN1100" s="173">
        <f>COUNTIF(AM$4:AM1100,"&gt;0")</f>
        <v>0</v>
      </c>
      <c r="AO1100" s="173">
        <f>Table1[[#This Row],[ORDER QUANTITY
to be collected BEFORE 31.3.22]]</f>
        <v>0</v>
      </c>
      <c r="AP1100" s="174">
        <f t="shared" si="173"/>
        <v>0</v>
      </c>
      <c r="AQ1100" s="174">
        <f>IFERROR(INDEX(Retail!H:H,MATCH($D1100,Retail!$D:$D,0)),0)</f>
        <v>0</v>
      </c>
      <c r="AR1100" s="174">
        <f>IFERROR(INDEX(Retail!J:J,MATCH($D1100,Retail!$D:$D,0)),0)</f>
        <v>0</v>
      </c>
      <c r="AS1100" s="174">
        <f>IFERROR(INDEX('NEW2022'!H:H,MATCH($D1100,'NEW2022'!D:D,0)),0)</f>
        <v>0</v>
      </c>
      <c r="AT1100" s="174">
        <f>IFERROR(INDEX('NEW2022'!J:J,MATCH($D1100,'NEW2022'!D:D,0)),0)</f>
        <v>0</v>
      </c>
      <c r="AU1100" s="174">
        <f>IFERROR(INDEX('Quiet Items'!H:H,MATCH($D1100,'Quiet Items'!D:D,0)),0)</f>
        <v>0</v>
      </c>
      <c r="AV1100" s="174">
        <f>IFERROR(INDEX('Quiet Items'!J:J,MATCH($D1100,'Quiet Items'!D:D,0)),0)</f>
        <v>0</v>
      </c>
      <c r="AW1100" s="174">
        <f>IFERROR(INDEX('1.4G'!H:H,MATCH($D1100,'1.4G'!D:D,0)),0)</f>
        <v>0</v>
      </c>
      <c r="AX1100" s="174">
        <f>IFERROR(INDEX('1.4G'!J:J,MATCH($D1100,'1.4G'!D:D,0)),0)</f>
        <v>0</v>
      </c>
      <c r="AY1100" s="174">
        <f t="shared" si="170"/>
        <v>0</v>
      </c>
      <c r="AZ1100" s="174">
        <f t="shared" si="171"/>
        <v>0</v>
      </c>
      <c r="BA1100" s="175">
        <f>IFERROR(Table1[[#This Row],[Line total ordered for now]]*Table1[[#This Row],[GUARANTEED PRICE
for STOCK orders collected before 31.3.22]],0)</f>
        <v>0</v>
      </c>
      <c r="BB1100" s="175">
        <f t="shared" si="175"/>
        <v>0</v>
      </c>
      <c r="BC1100" s="176">
        <f>(AZ1100+Table1[[#This Row],[Line total ordered for now]])*Z1100</f>
        <v>0</v>
      </c>
      <c r="BD1100" s="200">
        <v>177.04649999999998</v>
      </c>
      <c r="BE1100" s="65"/>
      <c r="BF1100" s="65"/>
      <c r="BG1100" s="65"/>
      <c r="BH1100" s="65"/>
      <c r="BI1100" s="65"/>
      <c r="BJ1100" s="65"/>
      <c r="BK1100" s="65"/>
      <c r="BL1100" s="55"/>
      <c r="BM1100"/>
      <c r="BN1100"/>
      <c r="BO1100"/>
      <c r="BP1100"/>
      <c r="BQ1100"/>
      <c r="BR1100"/>
      <c r="BS1100"/>
      <c r="BT1100"/>
    </row>
    <row r="1101" spans="1:72" ht="15.75">
      <c r="A1101" s="202">
        <v>1097</v>
      </c>
      <c r="B1101" s="68" t="s">
        <v>6378</v>
      </c>
      <c r="C1101" s="149" t="s">
        <v>1106</v>
      </c>
      <c r="D1101" s="149" t="s">
        <v>3565</v>
      </c>
      <c r="E1101" s="149" t="s">
        <v>3566</v>
      </c>
      <c r="F1101" s="158" t="str">
        <f t="shared" si="169"/>
        <v>Video</v>
      </c>
      <c r="G1101" s="187">
        <v>0</v>
      </c>
      <c r="H1101" s="150"/>
      <c r="I1101" s="184">
        <v>198.85</v>
      </c>
      <c r="J1101" s="150"/>
      <c r="K1101" s="151">
        <v>8.7495999999999992</v>
      </c>
      <c r="L1101" s="152">
        <v>199.05339999999998</v>
      </c>
      <c r="M1101" s="152">
        <v>218.73999999999998</v>
      </c>
      <c r="N1101" s="153" t="s">
        <v>620</v>
      </c>
      <c r="O1101" s="154">
        <v>25</v>
      </c>
      <c r="P1101" s="153">
        <v>27</v>
      </c>
      <c r="Q1101" s="153" t="s">
        <v>147</v>
      </c>
      <c r="R1101" s="155">
        <v>22</v>
      </c>
      <c r="S1101" s="155">
        <v>7.4</v>
      </c>
      <c r="T1101" s="155">
        <v>0.3</v>
      </c>
      <c r="U1101" s="154" t="s">
        <v>94</v>
      </c>
      <c r="V1101" s="153" t="s">
        <v>89</v>
      </c>
      <c r="W1101" s="153" t="s">
        <v>627</v>
      </c>
      <c r="X1101" s="151" t="s">
        <v>6378</v>
      </c>
      <c r="Y1101" s="151" t="s">
        <v>6378</v>
      </c>
      <c r="Z1101" s="156">
        <v>6.8900000000000003E-2</v>
      </c>
      <c r="AA1101" s="153" t="s">
        <v>1107</v>
      </c>
      <c r="AB1101" s="153" t="s">
        <v>4709</v>
      </c>
      <c r="AC1101" s="153" t="s">
        <v>656</v>
      </c>
      <c r="AD1101" s="157" t="s">
        <v>3567</v>
      </c>
      <c r="AE1101" s="110">
        <v>0</v>
      </c>
      <c r="AF1101" s="110">
        <v>254</v>
      </c>
      <c r="AG1101" s="112">
        <f t="shared" si="174"/>
        <v>0</v>
      </c>
      <c r="AH1101" s="110">
        <f>SUM(AG$4:AG1101)</f>
        <v>38</v>
      </c>
      <c r="AI1101" s="112">
        <f t="shared" si="172"/>
        <v>0</v>
      </c>
      <c r="AJ1101" s="110">
        <f>COUNTIF(AI$4:AI1101,"&gt;0")</f>
        <v>184</v>
      </c>
      <c r="AK1101" s="110">
        <v>0</v>
      </c>
      <c r="AL1101" s="110">
        <v>286</v>
      </c>
      <c r="AM1101" s="172" t="str">
        <f>IF(OR(Table1[[#This Row],[Line total ordered for now]]&gt;0,Table1[[#This Row],[Line total ordered for season]]&gt;0),1,"")</f>
        <v/>
      </c>
      <c r="AN1101" s="173">
        <f>COUNTIF(AM$4:AM1101,"&gt;0")</f>
        <v>0</v>
      </c>
      <c r="AO1101" s="173">
        <f>Table1[[#This Row],[ORDER QUANTITY
to be collected BEFORE 31.3.22]]</f>
        <v>0</v>
      </c>
      <c r="AP1101" s="174">
        <f t="shared" si="173"/>
        <v>0</v>
      </c>
      <c r="AQ1101" s="174">
        <f>IFERROR(INDEX(Retail!H:H,MATCH($D1101,Retail!$D:$D,0)),0)</f>
        <v>0</v>
      </c>
      <c r="AR1101" s="174">
        <f>IFERROR(INDEX(Retail!J:J,MATCH($D1101,Retail!$D:$D,0)),0)</f>
        <v>0</v>
      </c>
      <c r="AS1101" s="174">
        <f>IFERROR(INDEX('NEW2022'!H:H,MATCH($D1101,'NEW2022'!D:D,0)),0)</f>
        <v>0</v>
      </c>
      <c r="AT1101" s="174">
        <f>IFERROR(INDEX('NEW2022'!J:J,MATCH($D1101,'NEW2022'!D:D,0)),0)</f>
        <v>0</v>
      </c>
      <c r="AU1101" s="174">
        <f>IFERROR(INDEX('Quiet Items'!H:H,MATCH($D1101,'Quiet Items'!D:D,0)),0)</f>
        <v>0</v>
      </c>
      <c r="AV1101" s="174">
        <f>IFERROR(INDEX('Quiet Items'!J:J,MATCH($D1101,'Quiet Items'!D:D,0)),0)</f>
        <v>0</v>
      </c>
      <c r="AW1101" s="174">
        <f>IFERROR(INDEX('1.4G'!H:H,MATCH($D1101,'1.4G'!D:D,0)),0)</f>
        <v>0</v>
      </c>
      <c r="AX1101" s="174">
        <f>IFERROR(INDEX('1.4G'!J:J,MATCH($D1101,'1.4G'!D:D,0)),0)</f>
        <v>0</v>
      </c>
      <c r="AY1101" s="174">
        <f t="shared" si="170"/>
        <v>0</v>
      </c>
      <c r="AZ1101" s="174">
        <f t="shared" si="171"/>
        <v>0</v>
      </c>
      <c r="BA1101" s="175">
        <f>IFERROR(Table1[[#This Row],[Line total ordered for now]]*Table1[[#This Row],[GUARANTEED PRICE
for STOCK orders collected before 31.3.22]],0)</f>
        <v>0</v>
      </c>
      <c r="BB1101" s="175">
        <f t="shared" si="175"/>
        <v>0</v>
      </c>
      <c r="BC1101" s="176">
        <f>(AZ1101+Table1[[#This Row],[Line total ordered for now]])*Z1101</f>
        <v>0</v>
      </c>
      <c r="BD1101" s="200">
        <v>185.92899999999997</v>
      </c>
      <c r="BE1101" s="65"/>
      <c r="BF1101" s="65"/>
      <c r="BG1101" s="65"/>
      <c r="BH1101" s="65"/>
      <c r="BI1101" s="65"/>
      <c r="BJ1101" s="65"/>
      <c r="BK1101" s="65"/>
      <c r="BL1101" s="55"/>
      <c r="BM1101"/>
      <c r="BN1101"/>
      <c r="BO1101"/>
      <c r="BP1101"/>
      <c r="BQ1101"/>
      <c r="BR1101"/>
      <c r="BS1101"/>
      <c r="BT1101"/>
    </row>
    <row r="1102" spans="1:72" ht="15.75">
      <c r="A1102" s="202">
        <v>1098</v>
      </c>
      <c r="B1102" s="68" t="s">
        <v>6378</v>
      </c>
      <c r="C1102" s="149" t="s">
        <v>1106</v>
      </c>
      <c r="D1102" s="149" t="s">
        <v>3364</v>
      </c>
      <c r="E1102" s="149" t="s">
        <v>3365</v>
      </c>
      <c r="F1102" s="158" t="str">
        <f t="shared" si="169"/>
        <v>Video</v>
      </c>
      <c r="G1102" s="187">
        <v>4</v>
      </c>
      <c r="H1102" s="150"/>
      <c r="I1102" s="184">
        <v>185.17</v>
      </c>
      <c r="J1102" s="150"/>
      <c r="K1102" s="151">
        <v>8.8903171536035579</v>
      </c>
      <c r="L1102" s="152">
        <v>202.25471524448093</v>
      </c>
      <c r="M1102" s="152">
        <v>222.25792884008894</v>
      </c>
      <c r="N1102" s="153" t="s">
        <v>620</v>
      </c>
      <c r="O1102" s="154">
        <v>25</v>
      </c>
      <c r="P1102" s="153">
        <v>27</v>
      </c>
      <c r="Q1102" s="153" t="s">
        <v>146</v>
      </c>
      <c r="R1102" s="155">
        <v>22</v>
      </c>
      <c r="S1102" s="155">
        <v>7.4</v>
      </c>
      <c r="T1102" s="155">
        <v>0.3</v>
      </c>
      <c r="U1102" s="154" t="s">
        <v>94</v>
      </c>
      <c r="V1102" s="153" t="s">
        <v>89</v>
      </c>
      <c r="W1102" s="153" t="s">
        <v>627</v>
      </c>
      <c r="X1102" s="151" t="s">
        <v>6378</v>
      </c>
      <c r="Y1102" s="151" t="s">
        <v>6378</v>
      </c>
      <c r="Z1102" s="156">
        <v>6.1600000000000002E-2</v>
      </c>
      <c r="AA1102" s="153" t="s">
        <v>2166</v>
      </c>
      <c r="AB1102" s="153" t="s">
        <v>4856</v>
      </c>
      <c r="AC1102" s="153" t="s">
        <v>656</v>
      </c>
      <c r="AD1102" s="157" t="s">
        <v>3366</v>
      </c>
      <c r="AE1102" s="110">
        <v>1</v>
      </c>
      <c r="AF1102" s="110">
        <v>255</v>
      </c>
      <c r="AG1102" s="112">
        <f t="shared" si="174"/>
        <v>0</v>
      </c>
      <c r="AH1102" s="110">
        <f>SUM(AG$4:AG1102)</f>
        <v>38</v>
      </c>
      <c r="AI1102" s="112">
        <f t="shared" si="172"/>
        <v>0</v>
      </c>
      <c r="AJ1102" s="110">
        <f>COUNTIF(AI$4:AI1102,"&gt;0")</f>
        <v>184</v>
      </c>
      <c r="AK1102" s="110">
        <v>0</v>
      </c>
      <c r="AL1102" s="110">
        <v>286</v>
      </c>
      <c r="AM1102" s="172" t="str">
        <f>IF(OR(Table1[[#This Row],[Line total ordered for now]]&gt;0,Table1[[#This Row],[Line total ordered for season]]&gt;0),1,"")</f>
        <v/>
      </c>
      <c r="AN1102" s="173">
        <f>COUNTIF(AM$4:AM1102,"&gt;0")</f>
        <v>0</v>
      </c>
      <c r="AO1102" s="173">
        <f>Table1[[#This Row],[ORDER QUANTITY
to be collected BEFORE 31.3.22]]</f>
        <v>0</v>
      </c>
      <c r="AP1102" s="174">
        <f t="shared" si="173"/>
        <v>0</v>
      </c>
      <c r="AQ1102" s="174">
        <f>IFERROR(INDEX(Retail!H:H,MATCH($D1102,Retail!$D:$D,0)),0)</f>
        <v>0</v>
      </c>
      <c r="AR1102" s="174">
        <f>IFERROR(INDEX(Retail!J:J,MATCH($D1102,Retail!$D:$D,0)),0)</f>
        <v>0</v>
      </c>
      <c r="AS1102" s="174">
        <f>IFERROR(INDEX('NEW2022'!H:H,MATCH($D1102,'NEW2022'!D:D,0)),0)</f>
        <v>0</v>
      </c>
      <c r="AT1102" s="174">
        <f>IFERROR(INDEX('NEW2022'!J:J,MATCH($D1102,'NEW2022'!D:D,0)),0)</f>
        <v>0</v>
      </c>
      <c r="AU1102" s="174">
        <f>IFERROR(INDEX('Quiet Items'!H:H,MATCH($D1102,'Quiet Items'!D:D,0)),0)</f>
        <v>0</v>
      </c>
      <c r="AV1102" s="174">
        <f>IFERROR(INDEX('Quiet Items'!J:J,MATCH($D1102,'Quiet Items'!D:D,0)),0)</f>
        <v>0</v>
      </c>
      <c r="AW1102" s="174">
        <f>IFERROR(INDEX('1.4G'!H:H,MATCH($D1102,'1.4G'!D:D,0)),0)</f>
        <v>0</v>
      </c>
      <c r="AX1102" s="174">
        <f>IFERROR(INDEX('1.4G'!J:J,MATCH($D1102,'1.4G'!D:D,0)),0)</f>
        <v>0</v>
      </c>
      <c r="AY1102" s="174">
        <f t="shared" si="170"/>
        <v>0</v>
      </c>
      <c r="AZ1102" s="174">
        <f t="shared" si="171"/>
        <v>0</v>
      </c>
      <c r="BA1102" s="175">
        <f>IFERROR(Table1[[#This Row],[Line total ordered for now]]*Table1[[#This Row],[GUARANTEED PRICE
for STOCK orders collected before 31.3.22]],0)</f>
        <v>0</v>
      </c>
      <c r="BB1102" s="175">
        <f t="shared" si="175"/>
        <v>0</v>
      </c>
      <c r="BC1102" s="176">
        <f>(AZ1102+Table1[[#This Row],[Line total ordered for now]])*Z1102</f>
        <v>0</v>
      </c>
      <c r="BD1102" s="200">
        <v>188.9192395140756</v>
      </c>
      <c r="BE1102" s="65"/>
      <c r="BF1102" s="65"/>
      <c r="BG1102" s="65"/>
      <c r="BH1102" s="65"/>
      <c r="BI1102" s="65"/>
      <c r="BJ1102" s="65"/>
      <c r="BK1102" s="65"/>
      <c r="BL1102" s="55"/>
      <c r="BM1102"/>
      <c r="BN1102"/>
      <c r="BO1102"/>
      <c r="BP1102"/>
      <c r="BQ1102"/>
      <c r="BR1102"/>
      <c r="BS1102"/>
      <c r="BT1102"/>
    </row>
    <row r="1103" spans="1:72" ht="15.75">
      <c r="A1103" s="202">
        <v>1099</v>
      </c>
      <c r="B1103" s="68" t="s">
        <v>6378</v>
      </c>
      <c r="C1103" s="149" t="s">
        <v>1106</v>
      </c>
      <c r="D1103" s="149" t="s">
        <v>3392</v>
      </c>
      <c r="E1103" s="149" t="s">
        <v>3393</v>
      </c>
      <c r="F1103" s="158" t="str">
        <f t="shared" si="169"/>
        <v>Video</v>
      </c>
      <c r="G1103" s="187">
        <v>0</v>
      </c>
      <c r="H1103" s="150"/>
      <c r="I1103" s="184">
        <v>171.32</v>
      </c>
      <c r="J1103" s="150"/>
      <c r="K1103" s="151">
        <v>8.8903171536035579</v>
      </c>
      <c r="L1103" s="152">
        <v>202.25471524448093</v>
      </c>
      <c r="M1103" s="152">
        <v>222.25792884008894</v>
      </c>
      <c r="N1103" s="153" t="s">
        <v>620</v>
      </c>
      <c r="O1103" s="154">
        <v>25</v>
      </c>
      <c r="P1103" s="153">
        <v>27</v>
      </c>
      <c r="Q1103" s="153" t="s">
        <v>146</v>
      </c>
      <c r="R1103" s="155">
        <v>22</v>
      </c>
      <c r="S1103" s="155">
        <v>7.4</v>
      </c>
      <c r="T1103" s="155">
        <v>0.3</v>
      </c>
      <c r="U1103" s="154" t="s">
        <v>94</v>
      </c>
      <c r="V1103" s="153" t="s">
        <v>89</v>
      </c>
      <c r="W1103" s="153" t="s">
        <v>627</v>
      </c>
      <c r="X1103" s="151" t="s">
        <v>6378</v>
      </c>
      <c r="Y1103" s="151" t="s">
        <v>6378</v>
      </c>
      <c r="Z1103" s="156">
        <v>6.1600000000000002E-2</v>
      </c>
      <c r="AA1103" s="153" t="s">
        <v>2166</v>
      </c>
      <c r="AB1103" s="153" t="s">
        <v>5843</v>
      </c>
      <c r="AC1103" s="153" t="s">
        <v>656</v>
      </c>
      <c r="AD1103" s="157" t="s">
        <v>3394</v>
      </c>
      <c r="AE1103" s="110">
        <v>1</v>
      </c>
      <c r="AF1103" s="110">
        <v>256</v>
      </c>
      <c r="AG1103" s="112">
        <f t="shared" si="174"/>
        <v>0</v>
      </c>
      <c r="AH1103" s="110">
        <f>SUM(AG$4:AG1103)</f>
        <v>38</v>
      </c>
      <c r="AI1103" s="112">
        <f t="shared" si="172"/>
        <v>0</v>
      </c>
      <c r="AJ1103" s="110">
        <f>COUNTIF(AI$4:AI1103,"&gt;0")</f>
        <v>184</v>
      </c>
      <c r="AK1103" s="110">
        <v>0</v>
      </c>
      <c r="AL1103" s="110">
        <v>286</v>
      </c>
      <c r="AM1103" s="172" t="str">
        <f>IF(OR(Table1[[#This Row],[Line total ordered for now]]&gt;0,Table1[[#This Row],[Line total ordered for season]]&gt;0),1,"")</f>
        <v/>
      </c>
      <c r="AN1103" s="173">
        <f>COUNTIF(AM$4:AM1103,"&gt;0")</f>
        <v>0</v>
      </c>
      <c r="AO1103" s="173">
        <f>Table1[[#This Row],[ORDER QUANTITY
to be collected BEFORE 31.3.22]]</f>
        <v>0</v>
      </c>
      <c r="AP1103" s="174">
        <f t="shared" si="173"/>
        <v>0</v>
      </c>
      <c r="AQ1103" s="174">
        <f>IFERROR(INDEX(Retail!H:H,MATCH($D1103,Retail!$D:$D,0)),0)</f>
        <v>0</v>
      </c>
      <c r="AR1103" s="174">
        <f>IFERROR(INDEX(Retail!J:J,MATCH($D1103,Retail!$D:$D,0)),0)</f>
        <v>0</v>
      </c>
      <c r="AS1103" s="174">
        <f>IFERROR(INDEX('NEW2022'!H:H,MATCH($D1103,'NEW2022'!D:D,0)),0)</f>
        <v>0</v>
      </c>
      <c r="AT1103" s="174">
        <f>IFERROR(INDEX('NEW2022'!J:J,MATCH($D1103,'NEW2022'!D:D,0)),0)</f>
        <v>0</v>
      </c>
      <c r="AU1103" s="174">
        <f>IFERROR(INDEX('Quiet Items'!H:H,MATCH($D1103,'Quiet Items'!D:D,0)),0)</f>
        <v>0</v>
      </c>
      <c r="AV1103" s="174">
        <f>IFERROR(INDEX('Quiet Items'!J:J,MATCH($D1103,'Quiet Items'!D:D,0)),0)</f>
        <v>0</v>
      </c>
      <c r="AW1103" s="174">
        <f>IFERROR(INDEX('1.4G'!H:H,MATCH($D1103,'1.4G'!D:D,0)),0)</f>
        <v>0</v>
      </c>
      <c r="AX1103" s="174">
        <f>IFERROR(INDEX('1.4G'!J:J,MATCH($D1103,'1.4G'!D:D,0)),0)</f>
        <v>0</v>
      </c>
      <c r="AY1103" s="174">
        <f t="shared" si="170"/>
        <v>0</v>
      </c>
      <c r="AZ1103" s="174">
        <f t="shared" si="171"/>
        <v>0</v>
      </c>
      <c r="BA1103" s="175">
        <f>IFERROR(Table1[[#This Row],[Line total ordered for now]]*Table1[[#This Row],[GUARANTEED PRICE
for STOCK orders collected before 31.3.22]],0)</f>
        <v>0</v>
      </c>
      <c r="BB1103" s="175">
        <f t="shared" si="175"/>
        <v>0</v>
      </c>
      <c r="BC1103" s="176">
        <f>(AZ1103+Table1[[#This Row],[Line total ordered for now]])*Z1103</f>
        <v>0</v>
      </c>
      <c r="BD1103" s="200">
        <v>188.9192395140756</v>
      </c>
      <c r="BE1103" s="65"/>
      <c r="BF1103" s="65"/>
      <c r="BG1103" s="65"/>
      <c r="BH1103" s="65"/>
      <c r="BI1103" s="65"/>
      <c r="BJ1103" s="65"/>
      <c r="BK1103" s="65"/>
      <c r="BL1103" s="55"/>
      <c r="BM1103"/>
      <c r="BN1103"/>
      <c r="BO1103"/>
      <c r="BP1103"/>
      <c r="BQ1103"/>
      <c r="BR1103"/>
      <c r="BS1103"/>
      <c r="BT1103"/>
    </row>
    <row r="1104" spans="1:72" ht="15.75">
      <c r="A1104" s="202">
        <v>1100</v>
      </c>
      <c r="B1104" s="68" t="s">
        <v>6378</v>
      </c>
      <c r="C1104" s="149" t="s">
        <v>1106</v>
      </c>
      <c r="D1104" s="149" t="s">
        <v>1803</v>
      </c>
      <c r="E1104" s="149" t="s">
        <v>1804</v>
      </c>
      <c r="F1104" s="158" t="str">
        <f t="shared" si="169"/>
        <v>Video</v>
      </c>
      <c r="G1104" s="187">
        <v>4</v>
      </c>
      <c r="H1104" s="150"/>
      <c r="I1104" s="184">
        <v>188.61</v>
      </c>
      <c r="J1104" s="150"/>
      <c r="K1104" s="151">
        <v>8.9562467307753852</v>
      </c>
      <c r="L1104" s="152">
        <v>203.75461312514003</v>
      </c>
      <c r="M1104" s="152">
        <v>223.90616826938464</v>
      </c>
      <c r="N1104" s="153" t="s">
        <v>620</v>
      </c>
      <c r="O1104" s="154">
        <v>25</v>
      </c>
      <c r="P1104" s="153">
        <v>27</v>
      </c>
      <c r="Q1104" s="153" t="s">
        <v>146</v>
      </c>
      <c r="R1104" s="155">
        <v>22</v>
      </c>
      <c r="S1104" s="155">
        <v>7.4</v>
      </c>
      <c r="T1104" s="155">
        <v>0.3</v>
      </c>
      <c r="U1104" s="154" t="s">
        <v>94</v>
      </c>
      <c r="V1104" s="153" t="s">
        <v>89</v>
      </c>
      <c r="W1104" s="153" t="s">
        <v>627</v>
      </c>
      <c r="X1104" s="151" t="s">
        <v>6378</v>
      </c>
      <c r="Y1104" s="151" t="s">
        <v>6378</v>
      </c>
      <c r="Z1104" s="156">
        <v>5.9400000000000001E-2</v>
      </c>
      <c r="AA1104" s="153" t="s">
        <v>1107</v>
      </c>
      <c r="AB1104" s="153" t="s">
        <v>5377</v>
      </c>
      <c r="AC1104" s="153" t="s">
        <v>4933</v>
      </c>
      <c r="AD1104" s="157" t="s">
        <v>1805</v>
      </c>
      <c r="AE1104" s="110">
        <v>1</v>
      </c>
      <c r="AF1104" s="110">
        <v>257</v>
      </c>
      <c r="AG1104" s="112">
        <f t="shared" si="174"/>
        <v>0</v>
      </c>
      <c r="AH1104" s="110">
        <f>SUM(AG$4:AG1104)</f>
        <v>38</v>
      </c>
      <c r="AI1104" s="112">
        <f t="shared" si="172"/>
        <v>0</v>
      </c>
      <c r="AJ1104" s="110">
        <f>COUNTIF(AI$4:AI1104,"&gt;0")</f>
        <v>184</v>
      </c>
      <c r="AK1104" s="110">
        <v>0</v>
      </c>
      <c r="AL1104" s="110">
        <v>286</v>
      </c>
      <c r="AM1104" s="172" t="str">
        <f>IF(OR(Table1[[#This Row],[Line total ordered for now]]&gt;0,Table1[[#This Row],[Line total ordered for season]]&gt;0),1,"")</f>
        <v/>
      </c>
      <c r="AN1104" s="173">
        <f>COUNTIF(AM$4:AM1104,"&gt;0")</f>
        <v>0</v>
      </c>
      <c r="AO1104" s="173">
        <f>Table1[[#This Row],[ORDER QUANTITY
to be collected BEFORE 31.3.22]]</f>
        <v>0</v>
      </c>
      <c r="AP1104" s="174">
        <f t="shared" si="173"/>
        <v>0</v>
      </c>
      <c r="AQ1104" s="174">
        <f>IFERROR(INDEX(Retail!H:H,MATCH($D1104,Retail!$D:$D,0)),0)</f>
        <v>0</v>
      </c>
      <c r="AR1104" s="174">
        <f>IFERROR(INDEX(Retail!J:J,MATCH($D1104,Retail!$D:$D,0)),0)</f>
        <v>0</v>
      </c>
      <c r="AS1104" s="174">
        <f>IFERROR(INDEX('NEW2022'!H:H,MATCH($D1104,'NEW2022'!D:D,0)),0)</f>
        <v>0</v>
      </c>
      <c r="AT1104" s="174">
        <f>IFERROR(INDEX('NEW2022'!J:J,MATCH($D1104,'NEW2022'!D:D,0)),0)</f>
        <v>0</v>
      </c>
      <c r="AU1104" s="174">
        <f>IFERROR(INDEX('Quiet Items'!H:H,MATCH($D1104,'Quiet Items'!D:D,0)),0)</f>
        <v>0</v>
      </c>
      <c r="AV1104" s="174">
        <f>IFERROR(INDEX('Quiet Items'!J:J,MATCH($D1104,'Quiet Items'!D:D,0)),0)</f>
        <v>0</v>
      </c>
      <c r="AW1104" s="174">
        <f>IFERROR(INDEX('1.4G'!H:H,MATCH($D1104,'1.4G'!D:D,0)),0)</f>
        <v>0</v>
      </c>
      <c r="AX1104" s="174">
        <f>IFERROR(INDEX('1.4G'!J:J,MATCH($D1104,'1.4G'!D:D,0)),0)</f>
        <v>0</v>
      </c>
      <c r="AY1104" s="174">
        <f t="shared" si="170"/>
        <v>0</v>
      </c>
      <c r="AZ1104" s="174">
        <f t="shared" si="171"/>
        <v>0</v>
      </c>
      <c r="BA1104" s="175">
        <f>IFERROR(Table1[[#This Row],[Line total ordered for now]]*Table1[[#This Row],[GUARANTEED PRICE
for STOCK orders collected before 31.3.22]],0)</f>
        <v>0</v>
      </c>
      <c r="BB1104" s="175">
        <f t="shared" si="175"/>
        <v>0</v>
      </c>
      <c r="BC1104" s="176">
        <f>(AZ1104+Table1[[#This Row],[Line total ordered for now]])*Z1104</f>
        <v>0</v>
      </c>
      <c r="BD1104" s="200">
        <v>190.32024302897693</v>
      </c>
      <c r="BE1104" s="65"/>
      <c r="BF1104" s="65"/>
      <c r="BG1104" s="65"/>
      <c r="BH1104" s="65"/>
      <c r="BI1104" s="65"/>
      <c r="BJ1104" s="65"/>
      <c r="BK1104" s="65"/>
      <c r="BL1104" s="55"/>
      <c r="BM1104"/>
      <c r="BN1104"/>
      <c r="BO1104"/>
      <c r="BP1104"/>
      <c r="BQ1104"/>
      <c r="BR1104"/>
      <c r="BS1104"/>
      <c r="BT1104"/>
    </row>
    <row r="1105" spans="1:72" ht="15.75">
      <c r="A1105" s="202">
        <v>1101</v>
      </c>
      <c r="B1105" s="68" t="s">
        <v>6378</v>
      </c>
      <c r="C1105" s="149" t="s">
        <v>1106</v>
      </c>
      <c r="D1105" s="149" t="s">
        <v>1104</v>
      </c>
      <c r="E1105" s="149" t="s">
        <v>1105</v>
      </c>
      <c r="F1105" s="158" t="str">
        <f t="shared" si="169"/>
        <v>Video</v>
      </c>
      <c r="G1105" s="187">
        <v>4</v>
      </c>
      <c r="H1105" s="150"/>
      <c r="I1105" s="184">
        <v>204.2</v>
      </c>
      <c r="J1105" s="150"/>
      <c r="K1105" s="151">
        <v>8.9847999999999999</v>
      </c>
      <c r="L1105" s="152">
        <v>204.4042</v>
      </c>
      <c r="M1105" s="152">
        <v>224.62</v>
      </c>
      <c r="N1105" s="153" t="s">
        <v>620</v>
      </c>
      <c r="O1105" s="154">
        <v>25</v>
      </c>
      <c r="P1105" s="153">
        <v>25</v>
      </c>
      <c r="Q1105" s="153" t="s">
        <v>146</v>
      </c>
      <c r="R1105" s="155">
        <v>22</v>
      </c>
      <c r="S1105" s="155">
        <v>7.4</v>
      </c>
      <c r="T1105" s="155">
        <v>0.3</v>
      </c>
      <c r="U1105" s="154" t="s">
        <v>94</v>
      </c>
      <c r="V1105" s="153" t="s">
        <v>89</v>
      </c>
      <c r="W1105" s="153" t="s">
        <v>627</v>
      </c>
      <c r="X1105" s="151" t="s">
        <v>6378</v>
      </c>
      <c r="Y1105" s="151" t="s">
        <v>6378</v>
      </c>
      <c r="Z1105" s="156">
        <v>6.1600000000000002E-2</v>
      </c>
      <c r="AA1105" s="153" t="s">
        <v>1107</v>
      </c>
      <c r="AB1105" s="153" t="s">
        <v>4744</v>
      </c>
      <c r="AC1105" s="153" t="s">
        <v>875</v>
      </c>
      <c r="AD1105" s="157" t="s">
        <v>1108</v>
      </c>
      <c r="AE1105" s="110">
        <v>1</v>
      </c>
      <c r="AF1105" s="110">
        <v>258</v>
      </c>
      <c r="AG1105" s="112">
        <f t="shared" si="174"/>
        <v>0</v>
      </c>
      <c r="AH1105" s="110">
        <f>SUM(AG$4:AG1105)</f>
        <v>38</v>
      </c>
      <c r="AI1105" s="112">
        <f t="shared" si="172"/>
        <v>0</v>
      </c>
      <c r="AJ1105" s="110">
        <f>COUNTIF(AI$4:AI1105,"&gt;0")</f>
        <v>184</v>
      </c>
      <c r="AK1105" s="110">
        <v>0</v>
      </c>
      <c r="AL1105" s="110">
        <v>286</v>
      </c>
      <c r="AM1105" s="172" t="str">
        <f>IF(OR(Table1[[#This Row],[Line total ordered for now]]&gt;0,Table1[[#This Row],[Line total ordered for season]]&gt;0),1,"")</f>
        <v/>
      </c>
      <c r="AN1105" s="173">
        <f>COUNTIF(AM$4:AM1105,"&gt;0")</f>
        <v>0</v>
      </c>
      <c r="AO1105" s="173">
        <f>Table1[[#This Row],[ORDER QUANTITY
to be collected BEFORE 31.3.22]]</f>
        <v>0</v>
      </c>
      <c r="AP1105" s="174">
        <f t="shared" si="173"/>
        <v>0</v>
      </c>
      <c r="AQ1105" s="174">
        <f>IFERROR(INDEX(Retail!H:H,MATCH($D1105,Retail!$D:$D,0)),0)</f>
        <v>0</v>
      </c>
      <c r="AR1105" s="174">
        <f>IFERROR(INDEX(Retail!J:J,MATCH($D1105,Retail!$D:$D,0)),0)</f>
        <v>0</v>
      </c>
      <c r="AS1105" s="174">
        <f>IFERROR(INDEX('NEW2022'!H:H,MATCH($D1105,'NEW2022'!D:D,0)),0)</f>
        <v>0</v>
      </c>
      <c r="AT1105" s="174">
        <f>IFERROR(INDEX('NEW2022'!J:J,MATCH($D1105,'NEW2022'!D:D,0)),0)</f>
        <v>0</v>
      </c>
      <c r="AU1105" s="174">
        <f>IFERROR(INDEX('Quiet Items'!H:H,MATCH($D1105,'Quiet Items'!D:D,0)),0)</f>
        <v>0</v>
      </c>
      <c r="AV1105" s="174">
        <f>IFERROR(INDEX('Quiet Items'!J:J,MATCH($D1105,'Quiet Items'!D:D,0)),0)</f>
        <v>0</v>
      </c>
      <c r="AW1105" s="174">
        <f>IFERROR(INDEX('1.4G'!H:H,MATCH($D1105,'1.4G'!D:D,0)),0)</f>
        <v>0</v>
      </c>
      <c r="AX1105" s="174">
        <f>IFERROR(INDEX('1.4G'!J:J,MATCH($D1105,'1.4G'!D:D,0)),0)</f>
        <v>0</v>
      </c>
      <c r="AY1105" s="174">
        <f t="shared" si="170"/>
        <v>0</v>
      </c>
      <c r="AZ1105" s="174">
        <f t="shared" si="171"/>
        <v>0</v>
      </c>
      <c r="BA1105" s="175">
        <f>IFERROR(Table1[[#This Row],[Line total ordered for now]]*Table1[[#This Row],[GUARANTEED PRICE
for STOCK orders collected before 31.3.22]],0)</f>
        <v>0</v>
      </c>
      <c r="BB1105" s="175">
        <f t="shared" si="175"/>
        <v>0</v>
      </c>
      <c r="BC1105" s="176">
        <f>(AZ1105+Table1[[#This Row],[Line total ordered for now]])*Z1105</f>
        <v>0</v>
      </c>
      <c r="BD1105" s="200">
        <v>190.92699999999999</v>
      </c>
      <c r="BE1105" s="65"/>
      <c r="BF1105" s="65"/>
      <c r="BG1105" s="65"/>
      <c r="BH1105" s="65"/>
      <c r="BI1105" s="65"/>
      <c r="BJ1105" s="65"/>
      <c r="BK1105" s="65"/>
      <c r="BL1105" s="55"/>
      <c r="BM1105"/>
      <c r="BN1105"/>
      <c r="BO1105"/>
      <c r="BP1105"/>
      <c r="BQ1105"/>
      <c r="BR1105"/>
      <c r="BS1105"/>
      <c r="BT1105"/>
    </row>
    <row r="1106" spans="1:72" ht="15.75">
      <c r="A1106" s="202">
        <v>1102</v>
      </c>
      <c r="B1106" s="68" t="s">
        <v>6378</v>
      </c>
      <c r="C1106" s="149" t="s">
        <v>1106</v>
      </c>
      <c r="D1106" s="149" t="s">
        <v>3439</v>
      </c>
      <c r="E1106" s="149" t="s">
        <v>3440</v>
      </c>
      <c r="F1106" s="158" t="str">
        <f t="shared" si="169"/>
        <v>Video</v>
      </c>
      <c r="G1106" s="187">
        <v>6</v>
      </c>
      <c r="H1106" s="150"/>
      <c r="I1106" s="184">
        <v>189.35</v>
      </c>
      <c r="J1106" s="150"/>
      <c r="K1106" s="151">
        <v>9.021248194023249</v>
      </c>
      <c r="L1106" s="152">
        <v>205.2333964140289</v>
      </c>
      <c r="M1106" s="152">
        <v>225.53120485058122</v>
      </c>
      <c r="N1106" s="153" t="s">
        <v>620</v>
      </c>
      <c r="O1106" s="154">
        <v>25</v>
      </c>
      <c r="P1106" s="153">
        <v>27</v>
      </c>
      <c r="Q1106" s="153" t="s">
        <v>146</v>
      </c>
      <c r="R1106" s="155">
        <v>22</v>
      </c>
      <c r="S1106" s="155">
        <v>7.4</v>
      </c>
      <c r="T1106" s="155">
        <v>0.3</v>
      </c>
      <c r="U1106" s="154" t="s">
        <v>94</v>
      </c>
      <c r="V1106" s="153" t="s">
        <v>89</v>
      </c>
      <c r="W1106" s="153" t="s">
        <v>627</v>
      </c>
      <c r="X1106" s="151" t="s">
        <v>6378</v>
      </c>
      <c r="Y1106" s="151" t="s">
        <v>6378</v>
      </c>
      <c r="Z1106" s="156">
        <v>6.1600000000000002E-2</v>
      </c>
      <c r="AA1106" s="153" t="s">
        <v>1107</v>
      </c>
      <c r="AB1106" s="153" t="s">
        <v>4858</v>
      </c>
      <c r="AC1106" s="153" t="s">
        <v>656</v>
      </c>
      <c r="AD1106" s="157" t="s">
        <v>3441</v>
      </c>
      <c r="AE1106" s="110">
        <v>1</v>
      </c>
      <c r="AF1106" s="110">
        <v>259</v>
      </c>
      <c r="AG1106" s="112">
        <f t="shared" si="174"/>
        <v>0</v>
      </c>
      <c r="AH1106" s="110">
        <f>SUM(AG$4:AG1106)</f>
        <v>38</v>
      </c>
      <c r="AI1106" s="112">
        <f t="shared" si="172"/>
        <v>0</v>
      </c>
      <c r="AJ1106" s="110">
        <f>COUNTIF(AI$4:AI1106,"&gt;0")</f>
        <v>184</v>
      </c>
      <c r="AK1106" s="110">
        <v>0</v>
      </c>
      <c r="AL1106" s="110">
        <v>286</v>
      </c>
      <c r="AM1106" s="172" t="str">
        <f>IF(OR(Table1[[#This Row],[Line total ordered for now]]&gt;0,Table1[[#This Row],[Line total ordered for season]]&gt;0),1,"")</f>
        <v/>
      </c>
      <c r="AN1106" s="173">
        <f>COUNTIF(AM$4:AM1106,"&gt;0")</f>
        <v>0</v>
      </c>
      <c r="AO1106" s="173">
        <f>Table1[[#This Row],[ORDER QUANTITY
to be collected BEFORE 31.3.22]]</f>
        <v>0</v>
      </c>
      <c r="AP1106" s="174">
        <f t="shared" si="173"/>
        <v>0</v>
      </c>
      <c r="AQ1106" s="174">
        <f>IFERROR(INDEX(Retail!H:H,MATCH($D1106,Retail!$D:$D,0)),0)</f>
        <v>0</v>
      </c>
      <c r="AR1106" s="174">
        <f>IFERROR(INDEX(Retail!J:J,MATCH($D1106,Retail!$D:$D,0)),0)</f>
        <v>0</v>
      </c>
      <c r="AS1106" s="174">
        <f>IFERROR(INDEX('NEW2022'!H:H,MATCH($D1106,'NEW2022'!D:D,0)),0)</f>
        <v>0</v>
      </c>
      <c r="AT1106" s="174">
        <f>IFERROR(INDEX('NEW2022'!J:J,MATCH($D1106,'NEW2022'!D:D,0)),0)</f>
        <v>0</v>
      </c>
      <c r="AU1106" s="174">
        <f>IFERROR(INDEX('Quiet Items'!H:H,MATCH($D1106,'Quiet Items'!D:D,0)),0)</f>
        <v>0</v>
      </c>
      <c r="AV1106" s="174">
        <f>IFERROR(INDEX('Quiet Items'!J:J,MATCH($D1106,'Quiet Items'!D:D,0)),0)</f>
        <v>0</v>
      </c>
      <c r="AW1106" s="174">
        <f>IFERROR(INDEX('1.4G'!H:H,MATCH($D1106,'1.4G'!D:D,0)),0)</f>
        <v>0</v>
      </c>
      <c r="AX1106" s="174">
        <f>IFERROR(INDEX('1.4G'!J:J,MATCH($D1106,'1.4G'!D:D,0)),0)</f>
        <v>0</v>
      </c>
      <c r="AY1106" s="174">
        <f t="shared" si="170"/>
        <v>0</v>
      </c>
      <c r="AZ1106" s="174">
        <f t="shared" si="171"/>
        <v>0</v>
      </c>
      <c r="BA1106" s="175">
        <f>IFERROR(Table1[[#This Row],[Line total ordered for now]]*Table1[[#This Row],[GUARANTEED PRICE
for STOCK orders collected before 31.3.22]],0)</f>
        <v>0</v>
      </c>
      <c r="BB1106" s="175">
        <f t="shared" si="175"/>
        <v>0</v>
      </c>
      <c r="BC1106" s="176">
        <f>(AZ1106+Table1[[#This Row],[Line total ordered for now]])*Z1106</f>
        <v>0</v>
      </c>
      <c r="BD1106" s="200">
        <v>191.70152412299404</v>
      </c>
      <c r="BE1106" s="65"/>
      <c r="BF1106" s="65"/>
      <c r="BG1106" s="65"/>
      <c r="BH1106" s="65"/>
      <c r="BI1106" s="65"/>
      <c r="BJ1106" s="65"/>
      <c r="BK1106" s="65"/>
      <c r="BL1106" s="55"/>
      <c r="BM1106"/>
      <c r="BN1106"/>
      <c r="BO1106"/>
      <c r="BP1106"/>
      <c r="BQ1106"/>
      <c r="BR1106"/>
      <c r="BS1106"/>
      <c r="BT1106"/>
    </row>
    <row r="1107" spans="1:72" ht="15.75">
      <c r="A1107" s="202">
        <v>1103</v>
      </c>
      <c r="B1107" s="68" t="s">
        <v>6378</v>
      </c>
      <c r="C1107" s="149" t="s">
        <v>1106</v>
      </c>
      <c r="D1107" s="149" t="s">
        <v>3460</v>
      </c>
      <c r="E1107" s="149" t="s">
        <v>3461</v>
      </c>
      <c r="F1107" s="158" t="str">
        <f t="shared" si="169"/>
        <v>Video</v>
      </c>
      <c r="G1107" s="187">
        <v>10</v>
      </c>
      <c r="H1107" s="150"/>
      <c r="I1107" s="184">
        <v>220.34</v>
      </c>
      <c r="J1107" s="150"/>
      <c r="K1107" s="151">
        <v>9.6951999999999998</v>
      </c>
      <c r="L1107" s="152">
        <v>220.5658</v>
      </c>
      <c r="M1107" s="152">
        <v>242.38</v>
      </c>
      <c r="N1107" s="153" t="s">
        <v>620</v>
      </c>
      <c r="O1107" s="154">
        <v>25</v>
      </c>
      <c r="P1107" s="153">
        <v>27</v>
      </c>
      <c r="Q1107" s="153" t="s">
        <v>146</v>
      </c>
      <c r="R1107" s="155">
        <v>27</v>
      </c>
      <c r="S1107" s="155">
        <v>7.4</v>
      </c>
      <c r="T1107" s="155">
        <v>0.3</v>
      </c>
      <c r="U1107" s="154" t="s">
        <v>94</v>
      </c>
      <c r="V1107" s="153" t="s">
        <v>89</v>
      </c>
      <c r="W1107" s="153" t="s">
        <v>627</v>
      </c>
      <c r="X1107" s="151" t="s">
        <v>6378</v>
      </c>
      <c r="Y1107" s="151" t="s">
        <v>6378</v>
      </c>
      <c r="Z1107" s="156">
        <v>7.6399999999999996E-2</v>
      </c>
      <c r="AA1107" s="153" t="s">
        <v>1107</v>
      </c>
      <c r="AB1107" s="153" t="s">
        <v>4859</v>
      </c>
      <c r="AC1107" s="153" t="s">
        <v>656</v>
      </c>
      <c r="AD1107" s="157" t="s">
        <v>3462</v>
      </c>
      <c r="AE1107" s="110">
        <v>1</v>
      </c>
      <c r="AF1107" s="110">
        <v>260</v>
      </c>
      <c r="AG1107" s="112">
        <f t="shared" si="174"/>
        <v>0</v>
      </c>
      <c r="AH1107" s="110">
        <f>SUM(AG$4:AG1107)</f>
        <v>38</v>
      </c>
      <c r="AI1107" s="112">
        <f t="shared" si="172"/>
        <v>0</v>
      </c>
      <c r="AJ1107" s="110">
        <f>COUNTIF(AI$4:AI1107,"&gt;0")</f>
        <v>184</v>
      </c>
      <c r="AK1107" s="110">
        <v>0</v>
      </c>
      <c r="AL1107" s="110">
        <v>286</v>
      </c>
      <c r="AM1107" s="172" t="str">
        <f>IF(OR(Table1[[#This Row],[Line total ordered for now]]&gt;0,Table1[[#This Row],[Line total ordered for season]]&gt;0),1,"")</f>
        <v/>
      </c>
      <c r="AN1107" s="173">
        <f>COUNTIF(AM$4:AM1107,"&gt;0")</f>
        <v>0</v>
      </c>
      <c r="AO1107" s="173">
        <f>Table1[[#This Row],[ORDER QUANTITY
to be collected BEFORE 31.3.22]]</f>
        <v>0</v>
      </c>
      <c r="AP1107" s="174">
        <f t="shared" si="173"/>
        <v>0</v>
      </c>
      <c r="AQ1107" s="174">
        <f>IFERROR(INDEX(Retail!H:H,MATCH($D1107,Retail!$D:$D,0)),0)</f>
        <v>0</v>
      </c>
      <c r="AR1107" s="174">
        <f>IFERROR(INDEX(Retail!J:J,MATCH($D1107,Retail!$D:$D,0)),0)</f>
        <v>0</v>
      </c>
      <c r="AS1107" s="174">
        <f>IFERROR(INDEX('NEW2022'!H:H,MATCH($D1107,'NEW2022'!D:D,0)),0)</f>
        <v>0</v>
      </c>
      <c r="AT1107" s="174">
        <f>IFERROR(INDEX('NEW2022'!J:J,MATCH($D1107,'NEW2022'!D:D,0)),0)</f>
        <v>0</v>
      </c>
      <c r="AU1107" s="174">
        <f>IFERROR(INDEX('Quiet Items'!H:H,MATCH($D1107,'Quiet Items'!D:D,0)),0)</f>
        <v>0</v>
      </c>
      <c r="AV1107" s="174">
        <f>IFERROR(INDEX('Quiet Items'!J:J,MATCH($D1107,'Quiet Items'!D:D,0)),0)</f>
        <v>0</v>
      </c>
      <c r="AW1107" s="174">
        <f>IFERROR(INDEX('1.4G'!H:H,MATCH($D1107,'1.4G'!D:D,0)),0)</f>
        <v>0</v>
      </c>
      <c r="AX1107" s="174">
        <f>IFERROR(INDEX('1.4G'!J:J,MATCH($D1107,'1.4G'!D:D,0)),0)</f>
        <v>0</v>
      </c>
      <c r="AY1107" s="174">
        <f t="shared" si="170"/>
        <v>0</v>
      </c>
      <c r="AZ1107" s="174">
        <f t="shared" si="171"/>
        <v>0</v>
      </c>
      <c r="BA1107" s="175">
        <f>IFERROR(Table1[[#This Row],[Line total ordered for now]]*Table1[[#This Row],[GUARANTEED PRICE
for STOCK orders collected before 31.3.22]],0)</f>
        <v>0</v>
      </c>
      <c r="BB1107" s="175">
        <f t="shared" si="175"/>
        <v>0</v>
      </c>
      <c r="BC1107" s="176">
        <f>(AZ1107+Table1[[#This Row],[Line total ordered for now]])*Z1107</f>
        <v>0</v>
      </c>
      <c r="BD1107" s="200">
        <v>206.023</v>
      </c>
      <c r="BE1107" s="65"/>
      <c r="BF1107" s="65"/>
      <c r="BG1107" s="65"/>
      <c r="BH1107" s="65"/>
      <c r="BI1107" s="65"/>
      <c r="BJ1107" s="65"/>
      <c r="BK1107" s="65"/>
      <c r="BL1107" s="55"/>
      <c r="BM1107"/>
      <c r="BN1107"/>
      <c r="BO1107"/>
      <c r="BP1107"/>
      <c r="BQ1107"/>
      <c r="BR1107"/>
      <c r="BS1107"/>
      <c r="BT1107"/>
    </row>
    <row r="1108" spans="1:72" ht="15.75">
      <c r="A1108" s="202">
        <v>1104</v>
      </c>
      <c r="B1108" s="68" t="s">
        <v>6378</v>
      </c>
      <c r="C1108" s="149" t="s">
        <v>1106</v>
      </c>
      <c r="D1108" s="149" t="s">
        <v>3891</v>
      </c>
      <c r="E1108" s="149" t="s">
        <v>3892</v>
      </c>
      <c r="F1108" s="158" t="str">
        <f t="shared" si="169"/>
        <v>Video</v>
      </c>
      <c r="G1108" s="187">
        <v>0</v>
      </c>
      <c r="H1108" s="150"/>
      <c r="I1108" s="184">
        <v>221.55</v>
      </c>
      <c r="J1108" s="150"/>
      <c r="K1108" s="151">
        <v>9.7483999999999984</v>
      </c>
      <c r="L1108" s="152">
        <v>221.77609999999999</v>
      </c>
      <c r="M1108" s="152">
        <v>243.70999999999998</v>
      </c>
      <c r="N1108" s="153" t="s">
        <v>620</v>
      </c>
      <c r="O1108" s="154">
        <v>25</v>
      </c>
      <c r="P1108" s="153">
        <v>27</v>
      </c>
      <c r="Q1108" s="153" t="s">
        <v>146</v>
      </c>
      <c r="R1108" s="155">
        <v>22</v>
      </c>
      <c r="S1108" s="155">
        <v>7.4</v>
      </c>
      <c r="T1108" s="155">
        <v>0.3</v>
      </c>
      <c r="U1108" s="154" t="s">
        <v>94</v>
      </c>
      <c r="V1108" s="153" t="s">
        <v>89</v>
      </c>
      <c r="W1108" s="153" t="s">
        <v>627</v>
      </c>
      <c r="X1108" s="151" t="s">
        <v>6378</v>
      </c>
      <c r="Y1108" s="151" t="s">
        <v>6378</v>
      </c>
      <c r="Z1108" s="156">
        <v>7.6399999999999996E-2</v>
      </c>
      <c r="AA1108" s="153" t="s">
        <v>2166</v>
      </c>
      <c r="AB1108" s="153" t="s">
        <v>4718</v>
      </c>
      <c r="AC1108" s="153" t="s">
        <v>164</v>
      </c>
      <c r="AD1108" s="157" t="s">
        <v>3893</v>
      </c>
      <c r="AE1108" s="110">
        <v>1</v>
      </c>
      <c r="AF1108" s="110">
        <v>261</v>
      </c>
      <c r="AG1108" s="112">
        <f t="shared" si="174"/>
        <v>0</v>
      </c>
      <c r="AH1108" s="110">
        <f>SUM(AG$4:AG1108)</f>
        <v>38</v>
      </c>
      <c r="AI1108" s="112">
        <f t="shared" si="172"/>
        <v>0</v>
      </c>
      <c r="AJ1108" s="110">
        <f>COUNTIF(AI$4:AI1108,"&gt;0")</f>
        <v>184</v>
      </c>
      <c r="AK1108" s="110">
        <v>0</v>
      </c>
      <c r="AL1108" s="110">
        <v>286</v>
      </c>
      <c r="AM1108" s="172" t="str">
        <f>IF(OR(Table1[[#This Row],[Line total ordered for now]]&gt;0,Table1[[#This Row],[Line total ordered for season]]&gt;0),1,"")</f>
        <v/>
      </c>
      <c r="AN1108" s="173">
        <f>COUNTIF(AM$4:AM1108,"&gt;0")</f>
        <v>0</v>
      </c>
      <c r="AO1108" s="173">
        <f>Table1[[#This Row],[ORDER QUANTITY
to be collected BEFORE 31.3.22]]</f>
        <v>0</v>
      </c>
      <c r="AP1108" s="174">
        <f t="shared" si="173"/>
        <v>0</v>
      </c>
      <c r="AQ1108" s="174">
        <f>IFERROR(INDEX(Retail!H:H,MATCH($D1108,Retail!$D:$D,0)),0)</f>
        <v>0</v>
      </c>
      <c r="AR1108" s="174">
        <f>IFERROR(INDEX(Retail!J:J,MATCH($D1108,Retail!$D:$D,0)),0)</f>
        <v>0</v>
      </c>
      <c r="AS1108" s="174">
        <f>IFERROR(INDEX('NEW2022'!H:H,MATCH($D1108,'NEW2022'!D:D,0)),0)</f>
        <v>0</v>
      </c>
      <c r="AT1108" s="174">
        <f>IFERROR(INDEX('NEW2022'!J:J,MATCH($D1108,'NEW2022'!D:D,0)),0)</f>
        <v>0</v>
      </c>
      <c r="AU1108" s="174">
        <f>IFERROR(INDEX('Quiet Items'!H:H,MATCH($D1108,'Quiet Items'!D:D,0)),0)</f>
        <v>0</v>
      </c>
      <c r="AV1108" s="174">
        <f>IFERROR(INDEX('Quiet Items'!J:J,MATCH($D1108,'Quiet Items'!D:D,0)),0)</f>
        <v>0</v>
      </c>
      <c r="AW1108" s="174">
        <f>IFERROR(INDEX('1.4G'!H:H,MATCH($D1108,'1.4G'!D:D,0)),0)</f>
        <v>0</v>
      </c>
      <c r="AX1108" s="174">
        <f>IFERROR(INDEX('1.4G'!J:J,MATCH($D1108,'1.4G'!D:D,0)),0)</f>
        <v>0</v>
      </c>
      <c r="AY1108" s="174">
        <f t="shared" si="170"/>
        <v>0</v>
      </c>
      <c r="AZ1108" s="174">
        <f t="shared" si="171"/>
        <v>0</v>
      </c>
      <c r="BA1108" s="175">
        <f>IFERROR(Table1[[#This Row],[Line total ordered for now]]*Table1[[#This Row],[GUARANTEED PRICE
for STOCK orders collected before 31.3.22]],0)</f>
        <v>0</v>
      </c>
      <c r="BB1108" s="175">
        <f t="shared" si="175"/>
        <v>0</v>
      </c>
      <c r="BC1108" s="176">
        <f>(AZ1108+Table1[[#This Row],[Line total ordered for now]])*Z1108</f>
        <v>0</v>
      </c>
      <c r="BD1108" s="200">
        <v>207.15349999999998</v>
      </c>
      <c r="BE1108" s="65"/>
      <c r="BF1108" s="65"/>
      <c r="BG1108" s="65"/>
      <c r="BH1108" s="65"/>
      <c r="BI1108" s="65"/>
      <c r="BJ1108" s="65"/>
      <c r="BK1108" s="65"/>
      <c r="BL1108" s="55"/>
      <c r="BM1108"/>
      <c r="BN1108"/>
      <c r="BO1108"/>
      <c r="BP1108"/>
      <c r="BQ1108"/>
      <c r="BR1108"/>
      <c r="BS1108"/>
      <c r="BT1108"/>
    </row>
    <row r="1109" spans="1:72" ht="15.75">
      <c r="A1109" s="202">
        <v>1105</v>
      </c>
      <c r="B1109" s="68" t="s">
        <v>6378</v>
      </c>
      <c r="C1109" s="149" t="s">
        <v>1106</v>
      </c>
      <c r="D1109" s="149" t="s">
        <v>2165</v>
      </c>
      <c r="E1109" s="149" t="s">
        <v>5380</v>
      </c>
      <c r="F1109" s="158" t="str">
        <f t="shared" si="169"/>
        <v>Video</v>
      </c>
      <c r="G1109" s="187">
        <v>0</v>
      </c>
      <c r="H1109" s="150"/>
      <c r="I1109" s="184">
        <v>208.32</v>
      </c>
      <c r="J1109" s="150"/>
      <c r="K1109" s="151">
        <v>10.003230997170936</v>
      </c>
      <c r="L1109" s="152">
        <v>227.57350518563882</v>
      </c>
      <c r="M1109" s="152">
        <v>250.08077492927342</v>
      </c>
      <c r="N1109" s="153" t="s">
        <v>620</v>
      </c>
      <c r="O1109" s="154">
        <v>25</v>
      </c>
      <c r="P1109" s="153">
        <v>25</v>
      </c>
      <c r="Q1109" s="153" t="s">
        <v>146</v>
      </c>
      <c r="R1109" s="155">
        <v>45.75</v>
      </c>
      <c r="S1109" s="155">
        <v>18.75</v>
      </c>
      <c r="T1109" s="155">
        <v>0.3</v>
      </c>
      <c r="U1109" s="154" t="s">
        <v>95</v>
      </c>
      <c r="V1109" s="153" t="s">
        <v>88</v>
      </c>
      <c r="W1109" s="153" t="s">
        <v>627</v>
      </c>
      <c r="X1109" s="151" t="s">
        <v>6378</v>
      </c>
      <c r="Y1109" s="151" t="s">
        <v>6378</v>
      </c>
      <c r="Z1109" s="156">
        <v>6.1600000000000002E-2</v>
      </c>
      <c r="AA1109" s="153" t="s">
        <v>2166</v>
      </c>
      <c r="AB1109" s="153" t="s">
        <v>5381</v>
      </c>
      <c r="AC1109" s="153" t="s">
        <v>875</v>
      </c>
      <c r="AD1109" s="157" t="s">
        <v>2167</v>
      </c>
      <c r="AE1109" s="110">
        <v>1</v>
      </c>
      <c r="AF1109" s="110">
        <v>262</v>
      </c>
      <c r="AG1109" s="112">
        <f t="shared" si="174"/>
        <v>0</v>
      </c>
      <c r="AH1109" s="110">
        <f>SUM(AG$4:AG1109)</f>
        <v>38</v>
      </c>
      <c r="AI1109" s="112">
        <f t="shared" si="172"/>
        <v>0</v>
      </c>
      <c r="AJ1109" s="110">
        <f>COUNTIF(AI$4:AI1109,"&gt;0")</f>
        <v>184</v>
      </c>
      <c r="AK1109" s="110">
        <v>1</v>
      </c>
      <c r="AL1109" s="110">
        <v>287</v>
      </c>
      <c r="AM1109" s="172" t="str">
        <f>IF(OR(Table1[[#This Row],[Line total ordered for now]]&gt;0,Table1[[#This Row],[Line total ordered for season]]&gt;0),1,"")</f>
        <v/>
      </c>
      <c r="AN1109" s="173">
        <f>COUNTIF(AM$4:AM1109,"&gt;0")</f>
        <v>0</v>
      </c>
      <c r="AO1109" s="173">
        <f>Table1[[#This Row],[ORDER QUANTITY
to be collected BEFORE 31.3.22]]</f>
        <v>0</v>
      </c>
      <c r="AP1109" s="174">
        <f t="shared" si="173"/>
        <v>0</v>
      </c>
      <c r="AQ1109" s="174">
        <f>IFERROR(INDEX(Retail!H:H,MATCH($D1109,Retail!$D:$D,0)),0)</f>
        <v>0</v>
      </c>
      <c r="AR1109" s="174">
        <f>IFERROR(INDEX(Retail!J:J,MATCH($D1109,Retail!$D:$D,0)),0)</f>
        <v>0</v>
      </c>
      <c r="AS1109" s="174">
        <f>IFERROR(INDEX('NEW2022'!H:H,MATCH($D1109,'NEW2022'!D:D,0)),0)</f>
        <v>0</v>
      </c>
      <c r="AT1109" s="174">
        <f>IFERROR(INDEX('NEW2022'!J:J,MATCH($D1109,'NEW2022'!D:D,0)),0)</f>
        <v>0</v>
      </c>
      <c r="AU1109" s="174">
        <f>IFERROR(INDEX('Quiet Items'!H:H,MATCH($D1109,'Quiet Items'!D:D,0)),0)</f>
        <v>0</v>
      </c>
      <c r="AV1109" s="174">
        <f>IFERROR(INDEX('Quiet Items'!J:J,MATCH($D1109,'Quiet Items'!D:D,0)),0)</f>
        <v>0</v>
      </c>
      <c r="AW1109" s="174">
        <f>IFERROR(INDEX('1.4G'!H:H,MATCH($D1109,'1.4G'!D:D,0)),0)</f>
        <v>0</v>
      </c>
      <c r="AX1109" s="174">
        <f>IFERROR(INDEX('1.4G'!J:J,MATCH($D1109,'1.4G'!D:D,0)),0)</f>
        <v>0</v>
      </c>
      <c r="AY1109" s="174">
        <f t="shared" si="170"/>
        <v>0</v>
      </c>
      <c r="AZ1109" s="174">
        <f t="shared" si="171"/>
        <v>0</v>
      </c>
      <c r="BA1109" s="175">
        <f>IFERROR(Table1[[#This Row],[Line total ordered for now]]*Table1[[#This Row],[GUARANTEED PRICE
for STOCK orders collected before 31.3.22]],0)</f>
        <v>0</v>
      </c>
      <c r="BB1109" s="175">
        <f t="shared" si="175"/>
        <v>0</v>
      </c>
      <c r="BC1109" s="176">
        <f>(AZ1109+Table1[[#This Row],[Line total ordered for now]])*Z1109</f>
        <v>0</v>
      </c>
      <c r="BD1109" s="200">
        <v>212.5686586898824</v>
      </c>
      <c r="BE1109" s="65"/>
      <c r="BF1109" s="65"/>
      <c r="BG1109" s="65"/>
      <c r="BH1109" s="65"/>
      <c r="BI1109" s="65"/>
      <c r="BJ1109" s="65"/>
      <c r="BK1109" s="65"/>
      <c r="BL1109" s="55"/>
      <c r="BM1109"/>
      <c r="BN1109"/>
      <c r="BO1109"/>
      <c r="BP1109"/>
      <c r="BQ1109"/>
      <c r="BR1109"/>
      <c r="BS1109"/>
      <c r="BT1109"/>
    </row>
    <row r="1110" spans="1:72" ht="15.75">
      <c r="A1110" s="202">
        <v>1106</v>
      </c>
      <c r="B1110" s="68" t="s">
        <v>6378</v>
      </c>
      <c r="C1110" s="149" t="s">
        <v>757</v>
      </c>
      <c r="D1110" s="149" t="s">
        <v>3863</v>
      </c>
      <c r="E1110" s="149" t="s">
        <v>3864</v>
      </c>
      <c r="F1110" s="158" t="str">
        <f t="shared" si="169"/>
        <v>Video</v>
      </c>
      <c r="G1110" s="187">
        <v>3</v>
      </c>
      <c r="H1110" s="150"/>
      <c r="I1110" s="184">
        <v>132.41999999999999</v>
      </c>
      <c r="J1110" s="150"/>
      <c r="K1110" s="151">
        <v>12.139166666666666</v>
      </c>
      <c r="L1110" s="152">
        <v>132.55969999999999</v>
      </c>
      <c r="M1110" s="152">
        <v>145.66999999999999</v>
      </c>
      <c r="N1110" s="153" t="s">
        <v>652</v>
      </c>
      <c r="O1110" s="154">
        <v>12</v>
      </c>
      <c r="P1110" s="153">
        <v>30</v>
      </c>
      <c r="Q1110" s="153" t="s">
        <v>146</v>
      </c>
      <c r="R1110" s="155">
        <v>19</v>
      </c>
      <c r="S1110" s="155">
        <v>7.46</v>
      </c>
      <c r="T1110" s="155">
        <v>0.3</v>
      </c>
      <c r="U1110" s="154" t="s">
        <v>94</v>
      </c>
      <c r="V1110" s="153" t="s">
        <v>89</v>
      </c>
      <c r="W1110" s="153" t="s">
        <v>627</v>
      </c>
      <c r="X1110" s="151" t="s">
        <v>6378</v>
      </c>
      <c r="Y1110" s="151" t="s">
        <v>6378</v>
      </c>
      <c r="Z1110" s="156">
        <v>4.4900000000000002E-2</v>
      </c>
      <c r="AA1110" s="153" t="s">
        <v>2114</v>
      </c>
      <c r="AB1110" s="153" t="s">
        <v>4717</v>
      </c>
      <c r="AC1110" s="153" t="s">
        <v>4640</v>
      </c>
      <c r="AD1110" s="157" t="s">
        <v>3865</v>
      </c>
      <c r="AE1110" s="110">
        <v>1</v>
      </c>
      <c r="AF1110" s="110">
        <v>263</v>
      </c>
      <c r="AG1110" s="112">
        <f t="shared" si="174"/>
        <v>0</v>
      </c>
      <c r="AH1110" s="110">
        <f>SUM(AG$4:AG1110)</f>
        <v>38</v>
      </c>
      <c r="AI1110" s="112">
        <f t="shared" si="172"/>
        <v>0</v>
      </c>
      <c r="AJ1110" s="110">
        <f>COUNTIF(AI$4:AI1110,"&gt;0")</f>
        <v>184</v>
      </c>
      <c r="AK1110" s="110">
        <v>0</v>
      </c>
      <c r="AL1110" s="110">
        <v>287</v>
      </c>
      <c r="AM1110" s="172" t="str">
        <f>IF(OR(Table1[[#This Row],[Line total ordered for now]]&gt;0,Table1[[#This Row],[Line total ordered for season]]&gt;0),1,"")</f>
        <v/>
      </c>
      <c r="AN1110" s="173">
        <f>COUNTIF(AM$4:AM1110,"&gt;0")</f>
        <v>0</v>
      </c>
      <c r="AO1110" s="173">
        <f>Table1[[#This Row],[ORDER QUANTITY
to be collected BEFORE 31.3.22]]</f>
        <v>0</v>
      </c>
      <c r="AP1110" s="174">
        <f t="shared" si="173"/>
        <v>0</v>
      </c>
      <c r="AQ1110" s="174">
        <f>IFERROR(INDEX(Retail!H:H,MATCH($D1110,Retail!$D:$D,0)),0)</f>
        <v>0</v>
      </c>
      <c r="AR1110" s="174">
        <f>IFERROR(INDEX(Retail!J:J,MATCH($D1110,Retail!$D:$D,0)),0)</f>
        <v>0</v>
      </c>
      <c r="AS1110" s="174">
        <f>IFERROR(INDEX('NEW2022'!H:H,MATCH($D1110,'NEW2022'!D:D,0)),0)</f>
        <v>0</v>
      </c>
      <c r="AT1110" s="174">
        <f>IFERROR(INDEX('NEW2022'!J:J,MATCH($D1110,'NEW2022'!D:D,0)),0)</f>
        <v>0</v>
      </c>
      <c r="AU1110" s="174">
        <f>IFERROR(INDEX('Quiet Items'!H:H,MATCH($D1110,'Quiet Items'!D:D,0)),0)</f>
        <v>0</v>
      </c>
      <c r="AV1110" s="174">
        <f>IFERROR(INDEX('Quiet Items'!J:J,MATCH($D1110,'Quiet Items'!D:D,0)),0)</f>
        <v>0</v>
      </c>
      <c r="AW1110" s="174">
        <f>IFERROR(INDEX('1.4G'!H:H,MATCH($D1110,'1.4G'!D:D,0)),0)</f>
        <v>0</v>
      </c>
      <c r="AX1110" s="174">
        <f>IFERROR(INDEX('1.4G'!J:J,MATCH($D1110,'1.4G'!D:D,0)),0)</f>
        <v>0</v>
      </c>
      <c r="AY1110" s="174">
        <f t="shared" si="170"/>
        <v>0</v>
      </c>
      <c r="AZ1110" s="174">
        <f t="shared" si="171"/>
        <v>0</v>
      </c>
      <c r="BA1110" s="175">
        <f>IFERROR(Table1[[#This Row],[Line total ordered for now]]*Table1[[#This Row],[GUARANTEED PRICE
for STOCK orders collected before 31.3.22]],0)</f>
        <v>0</v>
      </c>
      <c r="BB1110" s="175">
        <f t="shared" si="175"/>
        <v>0</v>
      </c>
      <c r="BC1110" s="176">
        <f>(AZ1110+Table1[[#This Row],[Line total ordered for now]])*Z1110</f>
        <v>0</v>
      </c>
      <c r="BD1110" s="200">
        <v>123.81949999999999</v>
      </c>
      <c r="BE1110" s="65"/>
      <c r="BF1110" s="65"/>
      <c r="BG1110" s="65"/>
      <c r="BH1110" s="65"/>
      <c r="BI1110" s="65"/>
      <c r="BJ1110" s="65"/>
      <c r="BK1110" s="65"/>
      <c r="BL1110" s="55"/>
      <c r="BM1110"/>
      <c r="BN1110"/>
      <c r="BO1110"/>
      <c r="BP1110"/>
      <c r="BQ1110"/>
      <c r="BR1110"/>
      <c r="BS1110"/>
      <c r="BT1110"/>
    </row>
    <row r="1111" spans="1:72" ht="15.75">
      <c r="A1111" s="202">
        <v>1107</v>
      </c>
      <c r="B1111" s="68" t="s">
        <v>6378</v>
      </c>
      <c r="C1111" s="149" t="s">
        <v>757</v>
      </c>
      <c r="D1111" s="149" t="s">
        <v>1288</v>
      </c>
      <c r="E1111" s="149" t="s">
        <v>4809</v>
      </c>
      <c r="F1111" s="158" t="str">
        <f t="shared" si="169"/>
        <v>Video</v>
      </c>
      <c r="G1111" s="187">
        <v>6</v>
      </c>
      <c r="H1111" s="150"/>
      <c r="I1111" s="184">
        <v>138.74</v>
      </c>
      <c r="J1111" s="150"/>
      <c r="K1111" s="151">
        <v>12.718333333333334</v>
      </c>
      <c r="L1111" s="152">
        <v>138.88420000000002</v>
      </c>
      <c r="M1111" s="152">
        <v>152.62</v>
      </c>
      <c r="N1111" s="153" t="s">
        <v>652</v>
      </c>
      <c r="O1111" s="154">
        <v>12</v>
      </c>
      <c r="P1111" s="153">
        <v>25</v>
      </c>
      <c r="Q1111" s="153" t="s">
        <v>146</v>
      </c>
      <c r="R1111" s="155">
        <v>21</v>
      </c>
      <c r="S1111" s="155">
        <v>3</v>
      </c>
      <c r="T1111" s="155">
        <v>0.3</v>
      </c>
      <c r="U1111" s="154" t="s">
        <v>94</v>
      </c>
      <c r="V1111" s="153" t="s">
        <v>89</v>
      </c>
      <c r="W1111" s="153" t="s">
        <v>627</v>
      </c>
      <c r="X1111" s="151" t="s">
        <v>6378</v>
      </c>
      <c r="Y1111" s="151" t="s">
        <v>6378</v>
      </c>
      <c r="Z1111" s="156">
        <v>0.05</v>
      </c>
      <c r="AA1111" s="153" t="s">
        <v>1289</v>
      </c>
      <c r="AB1111" s="153" t="s">
        <v>4810</v>
      </c>
      <c r="AC1111" s="153" t="s">
        <v>4790</v>
      </c>
      <c r="AD1111" s="157" t="s">
        <v>1290</v>
      </c>
      <c r="AE1111" s="110">
        <v>1</v>
      </c>
      <c r="AF1111" s="110">
        <v>264</v>
      </c>
      <c r="AG1111" s="112">
        <f t="shared" si="174"/>
        <v>0</v>
      </c>
      <c r="AH1111" s="110">
        <f>SUM(AG$4:AG1111)</f>
        <v>38</v>
      </c>
      <c r="AI1111" s="112">
        <f t="shared" si="172"/>
        <v>0</v>
      </c>
      <c r="AJ1111" s="110">
        <f>COUNTIF(AI$4:AI1111,"&gt;0")</f>
        <v>184</v>
      </c>
      <c r="AK1111" s="110">
        <v>0</v>
      </c>
      <c r="AL1111" s="110">
        <v>287</v>
      </c>
      <c r="AM1111" s="172" t="str">
        <f>IF(OR(Table1[[#This Row],[Line total ordered for now]]&gt;0,Table1[[#This Row],[Line total ordered for season]]&gt;0),1,"")</f>
        <v/>
      </c>
      <c r="AN1111" s="173">
        <f>COUNTIF(AM$4:AM1111,"&gt;0")</f>
        <v>0</v>
      </c>
      <c r="AO1111" s="173">
        <f>Table1[[#This Row],[ORDER QUANTITY
to be collected BEFORE 31.3.22]]</f>
        <v>0</v>
      </c>
      <c r="AP1111" s="174">
        <f t="shared" si="173"/>
        <v>0</v>
      </c>
      <c r="AQ1111" s="174">
        <f>IFERROR(INDEX(Retail!H:H,MATCH($D1111,Retail!$D:$D,0)),0)</f>
        <v>0</v>
      </c>
      <c r="AR1111" s="174">
        <f>IFERROR(INDEX(Retail!J:J,MATCH($D1111,Retail!$D:$D,0)),0)</f>
        <v>0</v>
      </c>
      <c r="AS1111" s="174">
        <f>IFERROR(INDEX('NEW2022'!H:H,MATCH($D1111,'NEW2022'!D:D,0)),0)</f>
        <v>0</v>
      </c>
      <c r="AT1111" s="174">
        <f>IFERROR(INDEX('NEW2022'!J:J,MATCH($D1111,'NEW2022'!D:D,0)),0)</f>
        <v>0</v>
      </c>
      <c r="AU1111" s="174">
        <f>IFERROR(INDEX('Quiet Items'!H:H,MATCH($D1111,'Quiet Items'!D:D,0)),0)</f>
        <v>0</v>
      </c>
      <c r="AV1111" s="174">
        <f>IFERROR(INDEX('Quiet Items'!J:J,MATCH($D1111,'Quiet Items'!D:D,0)),0)</f>
        <v>0</v>
      </c>
      <c r="AW1111" s="174">
        <f>IFERROR(INDEX('1.4G'!H:H,MATCH($D1111,'1.4G'!D:D,0)),0)</f>
        <v>0</v>
      </c>
      <c r="AX1111" s="174">
        <f>IFERROR(INDEX('1.4G'!J:J,MATCH($D1111,'1.4G'!D:D,0)),0)</f>
        <v>0</v>
      </c>
      <c r="AY1111" s="174">
        <f t="shared" si="170"/>
        <v>0</v>
      </c>
      <c r="AZ1111" s="174">
        <f t="shared" si="171"/>
        <v>0</v>
      </c>
      <c r="BA1111" s="175">
        <f>IFERROR(Table1[[#This Row],[Line total ordered for now]]*Table1[[#This Row],[GUARANTEED PRICE
for STOCK orders collected before 31.3.22]],0)</f>
        <v>0</v>
      </c>
      <c r="BB1111" s="175">
        <f t="shared" si="175"/>
        <v>0</v>
      </c>
      <c r="BC1111" s="176">
        <f>(AZ1111+Table1[[#This Row],[Line total ordered for now]])*Z1111</f>
        <v>0</v>
      </c>
      <c r="BD1111" s="200">
        <v>129.727</v>
      </c>
      <c r="BE1111" s="65"/>
      <c r="BF1111" s="65"/>
      <c r="BG1111" s="65"/>
      <c r="BH1111" s="65"/>
      <c r="BI1111" s="65"/>
      <c r="BJ1111" s="65"/>
      <c r="BK1111" s="65"/>
      <c r="BL1111" s="55"/>
      <c r="BM1111"/>
      <c r="BN1111"/>
      <c r="BO1111"/>
      <c r="BP1111"/>
      <c r="BQ1111"/>
      <c r="BR1111"/>
      <c r="BS1111"/>
      <c r="BT1111"/>
    </row>
    <row r="1112" spans="1:72" ht="15.75">
      <c r="A1112" s="202">
        <v>1108</v>
      </c>
      <c r="B1112" s="68" t="s">
        <v>6378</v>
      </c>
      <c r="C1112" s="149" t="s">
        <v>757</v>
      </c>
      <c r="D1112" s="149" t="s">
        <v>1310</v>
      </c>
      <c r="E1112" s="149" t="s">
        <v>4811</v>
      </c>
      <c r="F1112" s="158" t="str">
        <f t="shared" si="169"/>
        <v>Video</v>
      </c>
      <c r="G1112" s="187">
        <v>6</v>
      </c>
      <c r="H1112" s="150"/>
      <c r="I1112" s="184">
        <v>138.74</v>
      </c>
      <c r="J1112" s="150"/>
      <c r="K1112" s="151">
        <v>12.718333333333334</v>
      </c>
      <c r="L1112" s="152">
        <v>138.88420000000002</v>
      </c>
      <c r="M1112" s="152">
        <v>152.62</v>
      </c>
      <c r="N1112" s="153" t="s">
        <v>652</v>
      </c>
      <c r="O1112" s="154">
        <v>12</v>
      </c>
      <c r="P1112" s="153">
        <v>25</v>
      </c>
      <c r="Q1112" s="153" t="s">
        <v>147</v>
      </c>
      <c r="R1112" s="155">
        <v>0</v>
      </c>
      <c r="S1112" s="155">
        <v>2.15</v>
      </c>
      <c r="T1112" s="155">
        <v>0.3</v>
      </c>
      <c r="U1112" s="154" t="s">
        <v>94</v>
      </c>
      <c r="V1112" s="153" t="s">
        <v>89</v>
      </c>
      <c r="W1112" s="153" t="s">
        <v>627</v>
      </c>
      <c r="X1112" s="151" t="s">
        <v>6378</v>
      </c>
      <c r="Y1112" s="151" t="s">
        <v>6378</v>
      </c>
      <c r="Z1112" s="156">
        <v>0.05</v>
      </c>
      <c r="AA1112" s="153" t="s">
        <v>1289</v>
      </c>
      <c r="AB1112" s="153" t="s">
        <v>4812</v>
      </c>
      <c r="AC1112" s="153" t="s">
        <v>4790</v>
      </c>
      <c r="AD1112" s="157" t="s">
        <v>1311</v>
      </c>
      <c r="AE1112" s="110">
        <v>0</v>
      </c>
      <c r="AF1112" s="110">
        <v>264</v>
      </c>
      <c r="AG1112" s="112">
        <f t="shared" si="174"/>
        <v>0</v>
      </c>
      <c r="AH1112" s="110">
        <f>SUM(AG$4:AG1112)</f>
        <v>38</v>
      </c>
      <c r="AI1112" s="112">
        <f t="shared" si="172"/>
        <v>0</v>
      </c>
      <c r="AJ1112" s="110">
        <f>COUNTIF(AI$4:AI1112,"&gt;0")</f>
        <v>184</v>
      </c>
      <c r="AK1112" s="110">
        <v>0</v>
      </c>
      <c r="AL1112" s="110">
        <v>287</v>
      </c>
      <c r="AM1112" s="172" t="str">
        <f>IF(OR(Table1[[#This Row],[Line total ordered for now]]&gt;0,Table1[[#This Row],[Line total ordered for season]]&gt;0),1,"")</f>
        <v/>
      </c>
      <c r="AN1112" s="173">
        <f>COUNTIF(AM$4:AM1112,"&gt;0")</f>
        <v>0</v>
      </c>
      <c r="AO1112" s="173">
        <f>Table1[[#This Row],[ORDER QUANTITY
to be collected BEFORE 31.3.22]]</f>
        <v>0</v>
      </c>
      <c r="AP1112" s="174">
        <f t="shared" si="173"/>
        <v>0</v>
      </c>
      <c r="AQ1112" s="174">
        <f>IFERROR(INDEX(Retail!H:H,MATCH($D1112,Retail!$D:$D,0)),0)</f>
        <v>0</v>
      </c>
      <c r="AR1112" s="174">
        <f>IFERROR(INDEX(Retail!J:J,MATCH($D1112,Retail!$D:$D,0)),0)</f>
        <v>0</v>
      </c>
      <c r="AS1112" s="174">
        <f>IFERROR(INDEX('NEW2022'!H:H,MATCH($D1112,'NEW2022'!D:D,0)),0)</f>
        <v>0</v>
      </c>
      <c r="AT1112" s="174">
        <f>IFERROR(INDEX('NEW2022'!J:J,MATCH($D1112,'NEW2022'!D:D,0)),0)</f>
        <v>0</v>
      </c>
      <c r="AU1112" s="174">
        <f>IFERROR(INDEX('Quiet Items'!H:H,MATCH($D1112,'Quiet Items'!D:D,0)),0)</f>
        <v>0</v>
      </c>
      <c r="AV1112" s="174">
        <f>IFERROR(INDEX('Quiet Items'!J:J,MATCH($D1112,'Quiet Items'!D:D,0)),0)</f>
        <v>0</v>
      </c>
      <c r="AW1112" s="174">
        <f>IFERROR(INDEX('1.4G'!H:H,MATCH($D1112,'1.4G'!D:D,0)),0)</f>
        <v>0</v>
      </c>
      <c r="AX1112" s="174">
        <f>IFERROR(INDEX('1.4G'!J:J,MATCH($D1112,'1.4G'!D:D,0)),0)</f>
        <v>0</v>
      </c>
      <c r="AY1112" s="174">
        <f t="shared" si="170"/>
        <v>0</v>
      </c>
      <c r="AZ1112" s="174">
        <f t="shared" si="171"/>
        <v>0</v>
      </c>
      <c r="BA1112" s="175">
        <f>IFERROR(Table1[[#This Row],[Line total ordered for now]]*Table1[[#This Row],[GUARANTEED PRICE
for STOCK orders collected before 31.3.22]],0)</f>
        <v>0</v>
      </c>
      <c r="BB1112" s="175">
        <f t="shared" si="175"/>
        <v>0</v>
      </c>
      <c r="BC1112" s="176">
        <f>(AZ1112+Table1[[#This Row],[Line total ordered for now]])*Z1112</f>
        <v>0</v>
      </c>
      <c r="BD1112" s="200">
        <v>129.727</v>
      </c>
      <c r="BE1112" s="65"/>
      <c r="BF1112" s="65"/>
      <c r="BG1112" s="65"/>
      <c r="BH1112" s="65"/>
      <c r="BI1112" s="65"/>
      <c r="BJ1112" s="65"/>
      <c r="BK1112" s="65"/>
      <c r="BL1112" s="55"/>
      <c r="BM1112"/>
      <c r="BN1112"/>
      <c r="BO1112"/>
      <c r="BP1112"/>
      <c r="BQ1112"/>
      <c r="BR1112"/>
      <c r="BS1112"/>
      <c r="BT1112"/>
    </row>
    <row r="1113" spans="1:72" ht="15.75">
      <c r="A1113" s="202">
        <v>1109</v>
      </c>
      <c r="B1113" s="68" t="s">
        <v>6378</v>
      </c>
      <c r="C1113" s="149" t="s">
        <v>757</v>
      </c>
      <c r="D1113" s="149" t="s">
        <v>3843</v>
      </c>
      <c r="E1113" s="149" t="s">
        <v>3844</v>
      </c>
      <c r="F1113" s="158" t="str">
        <f t="shared" ref="F1113:F1178" si="176">IF(LEFT(AD1113,4)="http",HYPERLINK(AD1113,"Video"),"")</f>
        <v>Video</v>
      </c>
      <c r="G1113" s="187">
        <v>0</v>
      </c>
      <c r="H1113" s="150"/>
      <c r="I1113" s="184">
        <v>133.85</v>
      </c>
      <c r="J1113" s="150"/>
      <c r="K1113" s="151">
        <v>13.206654927767351</v>
      </c>
      <c r="L1113" s="152">
        <v>144.21667181121947</v>
      </c>
      <c r="M1113" s="152">
        <v>158.47985913320821</v>
      </c>
      <c r="N1113" s="153" t="s">
        <v>652</v>
      </c>
      <c r="O1113" s="154">
        <v>12</v>
      </c>
      <c r="P1113" s="153">
        <v>30</v>
      </c>
      <c r="Q1113" s="153" t="s">
        <v>146</v>
      </c>
      <c r="R1113" s="155">
        <v>19</v>
      </c>
      <c r="S1113" s="155">
        <v>7.46</v>
      </c>
      <c r="T1113" s="155">
        <v>0.3</v>
      </c>
      <c r="U1113" s="154" t="s">
        <v>94</v>
      </c>
      <c r="V1113" s="153" t="s">
        <v>89</v>
      </c>
      <c r="W1113" s="153" t="s">
        <v>627</v>
      </c>
      <c r="X1113" s="151" t="s">
        <v>6378</v>
      </c>
      <c r="Y1113" s="151" t="s">
        <v>6378</v>
      </c>
      <c r="Z1113" s="156">
        <v>4.3499999999999997E-2</v>
      </c>
      <c r="AA1113" s="153" t="s">
        <v>1032</v>
      </c>
      <c r="AB1113" s="153" t="s">
        <v>5865</v>
      </c>
      <c r="AC1113" s="153" t="s">
        <v>4640</v>
      </c>
      <c r="AD1113" s="157" t="s">
        <v>3845</v>
      </c>
      <c r="AE1113" s="110">
        <v>1</v>
      </c>
      <c r="AF1113" s="110">
        <v>265</v>
      </c>
      <c r="AG1113" s="112">
        <f t="shared" si="174"/>
        <v>0</v>
      </c>
      <c r="AH1113" s="110">
        <f>SUM(AG$4:AG1113)</f>
        <v>38</v>
      </c>
      <c r="AI1113" s="112">
        <f t="shared" si="172"/>
        <v>0</v>
      </c>
      <c r="AJ1113" s="110">
        <f>COUNTIF(AI$4:AI1113,"&gt;0")</f>
        <v>184</v>
      </c>
      <c r="AK1113" s="110">
        <v>0</v>
      </c>
      <c r="AL1113" s="110">
        <v>287</v>
      </c>
      <c r="AM1113" s="172" t="str">
        <f>IF(OR(Table1[[#This Row],[Line total ordered for now]]&gt;0,Table1[[#This Row],[Line total ordered for season]]&gt;0),1,"")</f>
        <v/>
      </c>
      <c r="AN1113" s="173">
        <f>COUNTIF(AM$4:AM1113,"&gt;0")</f>
        <v>0</v>
      </c>
      <c r="AO1113" s="173">
        <f>Table1[[#This Row],[ORDER QUANTITY
to be collected BEFORE 31.3.22]]</f>
        <v>0</v>
      </c>
      <c r="AP1113" s="174">
        <f t="shared" si="173"/>
        <v>0</v>
      </c>
      <c r="AQ1113" s="174">
        <f>IFERROR(INDEX(Retail!H:H,MATCH($D1113,Retail!$D:$D,0)),0)</f>
        <v>0</v>
      </c>
      <c r="AR1113" s="174">
        <f>IFERROR(INDEX(Retail!J:J,MATCH($D1113,Retail!$D:$D,0)),0)</f>
        <v>0</v>
      </c>
      <c r="AS1113" s="174">
        <f>IFERROR(INDEX('NEW2022'!H:H,MATCH($D1113,'NEW2022'!D:D,0)),0)</f>
        <v>0</v>
      </c>
      <c r="AT1113" s="174">
        <f>IFERROR(INDEX('NEW2022'!J:J,MATCH($D1113,'NEW2022'!D:D,0)),0)</f>
        <v>0</v>
      </c>
      <c r="AU1113" s="174">
        <f>IFERROR(INDEX('Quiet Items'!H:H,MATCH($D1113,'Quiet Items'!D:D,0)),0)</f>
        <v>0</v>
      </c>
      <c r="AV1113" s="174">
        <f>IFERROR(INDEX('Quiet Items'!J:J,MATCH($D1113,'Quiet Items'!D:D,0)),0)</f>
        <v>0</v>
      </c>
      <c r="AW1113" s="174">
        <f>IFERROR(INDEX('1.4G'!H:H,MATCH($D1113,'1.4G'!D:D,0)),0)</f>
        <v>0</v>
      </c>
      <c r="AX1113" s="174">
        <f>IFERROR(INDEX('1.4G'!J:J,MATCH($D1113,'1.4G'!D:D,0)),0)</f>
        <v>0</v>
      </c>
      <c r="AY1113" s="174">
        <f t="shared" ref="AY1113:AY1178" si="177">IF(OR(AU1113&gt;0,AW1113&gt;0,AO1113&gt;0,AS1113&gt;0,AQ1113&gt;0),AU1113+AW1113+AO1113+AS1113+AQ1113,0)</f>
        <v>0</v>
      </c>
      <c r="AZ1113" s="174">
        <f t="shared" ref="AZ1113:AZ1178" si="178">IF(OR(AV1113&gt;0,AX1113&gt;0,AP1113&gt;0,AT1113&gt;0,AR1113&gt;0),AV1113+AX1113+AP1113+AT1113+AR1113,0)</f>
        <v>0</v>
      </c>
      <c r="BA1113" s="175">
        <f>IFERROR(Table1[[#This Row],[Line total ordered for now]]*Table1[[#This Row],[GUARANTEED PRICE
for STOCK orders collected before 31.3.22]],0)</f>
        <v>0</v>
      </c>
      <c r="BB1113" s="175">
        <f t="shared" si="175"/>
        <v>0</v>
      </c>
      <c r="BC1113" s="176">
        <f>(AZ1113+Table1[[#This Row],[Line total ordered for now]])*Z1113</f>
        <v>0</v>
      </c>
      <c r="BD1113" s="200">
        <v>134.70788026322697</v>
      </c>
      <c r="BE1113" s="65"/>
      <c r="BF1113" s="65"/>
      <c r="BG1113" s="65"/>
      <c r="BH1113" s="65"/>
      <c r="BI1113" s="65"/>
      <c r="BJ1113" s="65"/>
      <c r="BK1113" s="65"/>
      <c r="BL1113" s="55"/>
      <c r="BM1113"/>
      <c r="BN1113"/>
      <c r="BO1113"/>
      <c r="BP1113"/>
      <c r="BQ1113"/>
      <c r="BR1113"/>
      <c r="BS1113"/>
      <c r="BT1113"/>
    </row>
    <row r="1114" spans="1:72" ht="15.75">
      <c r="A1114" s="202">
        <v>1110</v>
      </c>
      <c r="B1114" s="68" t="s">
        <v>6378</v>
      </c>
      <c r="C1114" s="149" t="s">
        <v>757</v>
      </c>
      <c r="D1114" s="149" t="s">
        <v>2175</v>
      </c>
      <c r="E1114" s="149" t="s">
        <v>2176</v>
      </c>
      <c r="F1114" s="158" t="str">
        <f t="shared" si="176"/>
        <v>Video</v>
      </c>
      <c r="G1114" s="187">
        <v>5</v>
      </c>
      <c r="H1114" s="150"/>
      <c r="I1114" s="184">
        <v>134.33000000000001</v>
      </c>
      <c r="J1114" s="150"/>
      <c r="K1114" s="151">
        <v>13.292831110103533</v>
      </c>
      <c r="L1114" s="152">
        <v>145.15771572233058</v>
      </c>
      <c r="M1114" s="152">
        <v>159.51397332124239</v>
      </c>
      <c r="N1114" s="153" t="s">
        <v>652</v>
      </c>
      <c r="O1114" s="154">
        <v>12</v>
      </c>
      <c r="P1114" s="153">
        <v>30</v>
      </c>
      <c r="Q1114" s="153" t="s">
        <v>146</v>
      </c>
      <c r="R1114" s="155">
        <v>19</v>
      </c>
      <c r="S1114" s="155">
        <v>7.46</v>
      </c>
      <c r="T1114" s="155">
        <v>0.3</v>
      </c>
      <c r="U1114" s="154" t="s">
        <v>94</v>
      </c>
      <c r="V1114" s="153" t="s">
        <v>89</v>
      </c>
      <c r="W1114" s="153" t="s">
        <v>627</v>
      </c>
      <c r="X1114" s="151" t="s">
        <v>6378</v>
      </c>
      <c r="Y1114" s="151" t="s">
        <v>6378</v>
      </c>
      <c r="Z1114" s="156">
        <v>4.4900000000000002E-2</v>
      </c>
      <c r="AA1114" s="153" t="s">
        <v>1032</v>
      </c>
      <c r="AB1114" s="153" t="s">
        <v>4818</v>
      </c>
      <c r="AC1114" s="153" t="s">
        <v>145</v>
      </c>
      <c r="AD1114" s="157" t="s">
        <v>2177</v>
      </c>
      <c r="AE1114" s="110">
        <v>1</v>
      </c>
      <c r="AF1114" s="110">
        <v>266</v>
      </c>
      <c r="AG1114" s="112">
        <f t="shared" si="174"/>
        <v>0</v>
      </c>
      <c r="AH1114" s="110">
        <f>SUM(AG$4:AG1114)</f>
        <v>38</v>
      </c>
      <c r="AI1114" s="112">
        <f t="shared" si="172"/>
        <v>0</v>
      </c>
      <c r="AJ1114" s="110">
        <f>COUNTIF(AI$4:AI1114,"&gt;0")</f>
        <v>184</v>
      </c>
      <c r="AK1114" s="110">
        <v>0</v>
      </c>
      <c r="AL1114" s="110">
        <v>287</v>
      </c>
      <c r="AM1114" s="172" t="str">
        <f>IF(OR(Table1[[#This Row],[Line total ordered for now]]&gt;0,Table1[[#This Row],[Line total ordered for season]]&gt;0),1,"")</f>
        <v/>
      </c>
      <c r="AN1114" s="173">
        <f>COUNTIF(AM$4:AM1114,"&gt;0")</f>
        <v>0</v>
      </c>
      <c r="AO1114" s="173">
        <f>Table1[[#This Row],[ORDER QUANTITY
to be collected BEFORE 31.3.22]]</f>
        <v>0</v>
      </c>
      <c r="AP1114" s="174">
        <f t="shared" si="173"/>
        <v>0</v>
      </c>
      <c r="AQ1114" s="174">
        <f>IFERROR(INDEX(Retail!H:H,MATCH($D1114,Retail!$D:$D,0)),0)</f>
        <v>0</v>
      </c>
      <c r="AR1114" s="174">
        <f>IFERROR(INDEX(Retail!J:J,MATCH($D1114,Retail!$D:$D,0)),0)</f>
        <v>0</v>
      </c>
      <c r="AS1114" s="174">
        <f>IFERROR(INDEX('NEW2022'!H:H,MATCH($D1114,'NEW2022'!D:D,0)),0)</f>
        <v>0</v>
      </c>
      <c r="AT1114" s="174">
        <f>IFERROR(INDEX('NEW2022'!J:J,MATCH($D1114,'NEW2022'!D:D,0)),0)</f>
        <v>0</v>
      </c>
      <c r="AU1114" s="174">
        <f>IFERROR(INDEX('Quiet Items'!H:H,MATCH($D1114,'Quiet Items'!D:D,0)),0)</f>
        <v>0</v>
      </c>
      <c r="AV1114" s="174">
        <f>IFERROR(INDEX('Quiet Items'!J:J,MATCH($D1114,'Quiet Items'!D:D,0)),0)</f>
        <v>0</v>
      </c>
      <c r="AW1114" s="174">
        <f>IFERROR(INDEX('1.4G'!H:H,MATCH($D1114,'1.4G'!D:D,0)),0)</f>
        <v>0</v>
      </c>
      <c r="AX1114" s="174">
        <f>IFERROR(INDEX('1.4G'!J:J,MATCH($D1114,'1.4G'!D:D,0)),0)</f>
        <v>0</v>
      </c>
      <c r="AY1114" s="174">
        <f t="shared" si="177"/>
        <v>0</v>
      </c>
      <c r="AZ1114" s="174">
        <f t="shared" si="178"/>
        <v>0</v>
      </c>
      <c r="BA1114" s="175">
        <f>IFERROR(Table1[[#This Row],[Line total ordered for now]]*Table1[[#This Row],[GUARANTEED PRICE
for STOCK orders collected before 31.3.22]],0)</f>
        <v>0</v>
      </c>
      <c r="BB1114" s="175">
        <f t="shared" si="175"/>
        <v>0</v>
      </c>
      <c r="BC1114" s="176">
        <f>(AZ1114+Table1[[#This Row],[Line total ordered for now]])*Z1114</f>
        <v>0</v>
      </c>
      <c r="BD1114" s="200">
        <v>135.58687732305603</v>
      </c>
      <c r="BE1114" s="65"/>
      <c r="BF1114" s="65"/>
      <c r="BG1114" s="65"/>
      <c r="BH1114" s="65"/>
      <c r="BI1114" s="65"/>
      <c r="BJ1114" s="65"/>
      <c r="BK1114" s="65"/>
      <c r="BL1114" s="55"/>
      <c r="BM1114"/>
      <c r="BN1114"/>
      <c r="BO1114"/>
      <c r="BP1114"/>
      <c r="BQ1114"/>
      <c r="BR1114"/>
      <c r="BS1114"/>
      <c r="BT1114"/>
    </row>
    <row r="1115" spans="1:72" ht="15.75">
      <c r="A1115" s="202">
        <v>1111</v>
      </c>
      <c r="B1115" s="68" t="s">
        <v>6378</v>
      </c>
      <c r="C1115" s="149" t="s">
        <v>757</v>
      </c>
      <c r="D1115" s="149" t="s">
        <v>1084</v>
      </c>
      <c r="E1115" s="149" t="s">
        <v>1085</v>
      </c>
      <c r="F1115" s="158" t="str">
        <f t="shared" si="176"/>
        <v>Video</v>
      </c>
      <c r="G1115" s="187">
        <v>0</v>
      </c>
      <c r="H1115" s="150"/>
      <c r="I1115" s="184">
        <v>130.16999999999999</v>
      </c>
      <c r="J1115" s="150"/>
      <c r="K1115" s="151">
        <v>13.440561708394133</v>
      </c>
      <c r="L1115" s="152">
        <v>146.77093385566394</v>
      </c>
      <c r="M1115" s="152">
        <v>161.28674050072959</v>
      </c>
      <c r="N1115" s="153" t="s">
        <v>652</v>
      </c>
      <c r="O1115" s="154">
        <v>12</v>
      </c>
      <c r="P1115" s="153">
        <v>30</v>
      </c>
      <c r="Q1115" s="153" t="s">
        <v>146</v>
      </c>
      <c r="R1115" s="155">
        <v>19</v>
      </c>
      <c r="S1115" s="155">
        <v>7.46</v>
      </c>
      <c r="T1115" s="155">
        <v>0.3</v>
      </c>
      <c r="U1115" s="154" t="s">
        <v>94</v>
      </c>
      <c r="V1115" s="153" t="s">
        <v>89</v>
      </c>
      <c r="W1115" s="153" t="s">
        <v>627</v>
      </c>
      <c r="X1115" s="151" t="s">
        <v>6378</v>
      </c>
      <c r="Y1115" s="151" t="s">
        <v>6378</v>
      </c>
      <c r="Z1115" s="156">
        <v>4.7300000000000002E-2</v>
      </c>
      <c r="AA1115" s="153" t="s">
        <v>1032</v>
      </c>
      <c r="AB1115" s="153" t="s">
        <v>5912</v>
      </c>
      <c r="AC1115" s="153" t="s">
        <v>785</v>
      </c>
      <c r="AD1115" s="157" t="s">
        <v>1086</v>
      </c>
      <c r="AE1115" s="110">
        <v>1</v>
      </c>
      <c r="AF1115" s="110">
        <v>267</v>
      </c>
      <c r="AG1115" s="112">
        <f t="shared" si="174"/>
        <v>0</v>
      </c>
      <c r="AH1115" s="110">
        <f>SUM(AG$4:AG1115)</f>
        <v>38</v>
      </c>
      <c r="AI1115" s="112">
        <f t="shared" si="172"/>
        <v>0</v>
      </c>
      <c r="AJ1115" s="110">
        <f>COUNTIF(AI$4:AI1115,"&gt;0")</f>
        <v>184</v>
      </c>
      <c r="AK1115" s="110">
        <v>0</v>
      </c>
      <c r="AL1115" s="110">
        <v>287</v>
      </c>
      <c r="AM1115" s="172" t="str">
        <f>IF(OR(Table1[[#This Row],[Line total ordered for now]]&gt;0,Table1[[#This Row],[Line total ordered for season]]&gt;0),1,"")</f>
        <v/>
      </c>
      <c r="AN1115" s="173">
        <f>COUNTIF(AM$4:AM1115,"&gt;0")</f>
        <v>0</v>
      </c>
      <c r="AO1115" s="173">
        <f>Table1[[#This Row],[ORDER QUANTITY
to be collected BEFORE 31.3.22]]</f>
        <v>0</v>
      </c>
      <c r="AP1115" s="174">
        <f t="shared" si="173"/>
        <v>0</v>
      </c>
      <c r="AQ1115" s="174">
        <f>IFERROR(INDEX(Retail!H:H,MATCH($D1115,Retail!$D:$D,0)),0)</f>
        <v>0</v>
      </c>
      <c r="AR1115" s="174">
        <f>IFERROR(INDEX(Retail!J:J,MATCH($D1115,Retail!$D:$D,0)),0)</f>
        <v>0</v>
      </c>
      <c r="AS1115" s="174">
        <f>IFERROR(INDEX('NEW2022'!H:H,MATCH($D1115,'NEW2022'!D:D,0)),0)</f>
        <v>0</v>
      </c>
      <c r="AT1115" s="174">
        <f>IFERROR(INDEX('NEW2022'!J:J,MATCH($D1115,'NEW2022'!D:D,0)),0)</f>
        <v>0</v>
      </c>
      <c r="AU1115" s="174">
        <f>IFERROR(INDEX('Quiet Items'!H:H,MATCH($D1115,'Quiet Items'!D:D,0)),0)</f>
        <v>0</v>
      </c>
      <c r="AV1115" s="174">
        <f>IFERROR(INDEX('Quiet Items'!J:J,MATCH($D1115,'Quiet Items'!D:D,0)),0)</f>
        <v>0</v>
      </c>
      <c r="AW1115" s="174">
        <f>IFERROR(INDEX('1.4G'!H:H,MATCH($D1115,'1.4G'!D:D,0)),0)</f>
        <v>0</v>
      </c>
      <c r="AX1115" s="174">
        <f>IFERROR(INDEX('1.4G'!J:J,MATCH($D1115,'1.4G'!D:D,0)),0)</f>
        <v>0</v>
      </c>
      <c r="AY1115" s="174">
        <f t="shared" si="177"/>
        <v>0</v>
      </c>
      <c r="AZ1115" s="174">
        <f t="shared" si="178"/>
        <v>0</v>
      </c>
      <c r="BA1115" s="175">
        <f>IFERROR(Table1[[#This Row],[Line total ordered for now]]*Table1[[#This Row],[GUARANTEED PRICE
for STOCK orders collected before 31.3.22]],0)</f>
        <v>0</v>
      </c>
      <c r="BB1115" s="175">
        <f t="shared" si="175"/>
        <v>0</v>
      </c>
      <c r="BC1115" s="176">
        <f>(AZ1115+Table1[[#This Row],[Line total ordered for now]])*Z1115</f>
        <v>0</v>
      </c>
      <c r="BD1115" s="200">
        <v>137.09372942562015</v>
      </c>
      <c r="BE1115" s="65"/>
      <c r="BF1115" s="65"/>
      <c r="BG1115" s="65"/>
      <c r="BH1115" s="65"/>
      <c r="BI1115" s="65"/>
      <c r="BJ1115" s="65"/>
      <c r="BK1115" s="65"/>
      <c r="BL1115" s="55"/>
      <c r="BM1115"/>
      <c r="BN1115"/>
      <c r="BO1115"/>
      <c r="BP1115"/>
      <c r="BQ1115"/>
      <c r="BR1115"/>
      <c r="BS1115"/>
      <c r="BT1115"/>
    </row>
    <row r="1116" spans="1:72" ht="15.75">
      <c r="A1116" s="202">
        <v>1112</v>
      </c>
      <c r="B1116" s="68" t="s">
        <v>6378</v>
      </c>
      <c r="C1116" s="149" t="s">
        <v>757</v>
      </c>
      <c r="D1116" s="149" t="s">
        <v>1933</v>
      </c>
      <c r="E1116" s="149" t="s">
        <v>1934</v>
      </c>
      <c r="F1116" s="158" t="str">
        <f t="shared" si="176"/>
        <v>Video</v>
      </c>
      <c r="G1116" s="187">
        <v>2</v>
      </c>
      <c r="H1116" s="150"/>
      <c r="I1116" s="184">
        <v>136.82</v>
      </c>
      <c r="J1116" s="150"/>
      <c r="K1116" s="151">
        <v>13.562097951143405</v>
      </c>
      <c r="L1116" s="152">
        <v>148.09810962648598</v>
      </c>
      <c r="M1116" s="152">
        <v>162.74517541372086</v>
      </c>
      <c r="N1116" s="153" t="s">
        <v>652</v>
      </c>
      <c r="O1116" s="154">
        <v>12</v>
      </c>
      <c r="P1116" s="153">
        <v>30</v>
      </c>
      <c r="Q1116" s="153" t="s">
        <v>147</v>
      </c>
      <c r="R1116" s="155">
        <v>19</v>
      </c>
      <c r="S1116" s="155">
        <v>7.46</v>
      </c>
      <c r="T1116" s="155">
        <v>0.3</v>
      </c>
      <c r="U1116" s="154" t="s">
        <v>94</v>
      </c>
      <c r="V1116" s="153" t="s">
        <v>89</v>
      </c>
      <c r="W1116" s="153" t="s">
        <v>627</v>
      </c>
      <c r="X1116" s="151" t="s">
        <v>6378</v>
      </c>
      <c r="Y1116" s="151" t="s">
        <v>6378</v>
      </c>
      <c r="Z1116" s="156">
        <v>5.57E-2</v>
      </c>
      <c r="AA1116" s="153" t="s">
        <v>1935</v>
      </c>
      <c r="AB1116" s="153" t="s">
        <v>5378</v>
      </c>
      <c r="AC1116" s="153" t="s">
        <v>4937</v>
      </c>
      <c r="AD1116" s="157" t="s">
        <v>1936</v>
      </c>
      <c r="AE1116" s="110">
        <v>0</v>
      </c>
      <c r="AF1116" s="110">
        <v>267</v>
      </c>
      <c r="AG1116" s="112">
        <f t="shared" si="174"/>
        <v>0</v>
      </c>
      <c r="AH1116" s="110">
        <f>SUM(AG$4:AG1116)</f>
        <v>38</v>
      </c>
      <c r="AI1116" s="112">
        <f t="shared" si="172"/>
        <v>0</v>
      </c>
      <c r="AJ1116" s="110">
        <f>COUNTIF(AI$4:AI1116,"&gt;0")</f>
        <v>184</v>
      </c>
      <c r="AK1116" s="110">
        <v>0</v>
      </c>
      <c r="AL1116" s="110">
        <v>287</v>
      </c>
      <c r="AM1116" s="172" t="str">
        <f>IF(OR(Table1[[#This Row],[Line total ordered for now]]&gt;0,Table1[[#This Row],[Line total ordered for season]]&gt;0),1,"")</f>
        <v/>
      </c>
      <c r="AN1116" s="173">
        <f>COUNTIF(AM$4:AM1116,"&gt;0")</f>
        <v>0</v>
      </c>
      <c r="AO1116" s="173">
        <f>Table1[[#This Row],[ORDER QUANTITY
to be collected BEFORE 31.3.22]]</f>
        <v>0</v>
      </c>
      <c r="AP1116" s="174">
        <f t="shared" si="173"/>
        <v>0</v>
      </c>
      <c r="AQ1116" s="174">
        <f>IFERROR(INDEX(Retail!H:H,MATCH($D1116,Retail!$D:$D,0)),0)</f>
        <v>0</v>
      </c>
      <c r="AR1116" s="174">
        <f>IFERROR(INDEX(Retail!J:J,MATCH($D1116,Retail!$D:$D,0)),0)</f>
        <v>0</v>
      </c>
      <c r="AS1116" s="174">
        <f>IFERROR(INDEX('NEW2022'!H:H,MATCH($D1116,'NEW2022'!D:D,0)),0)</f>
        <v>0</v>
      </c>
      <c r="AT1116" s="174">
        <f>IFERROR(INDEX('NEW2022'!J:J,MATCH($D1116,'NEW2022'!D:D,0)),0)</f>
        <v>0</v>
      </c>
      <c r="AU1116" s="174">
        <f>IFERROR(INDEX('Quiet Items'!H:H,MATCH($D1116,'Quiet Items'!D:D,0)),0)</f>
        <v>0</v>
      </c>
      <c r="AV1116" s="174">
        <f>IFERROR(INDEX('Quiet Items'!J:J,MATCH($D1116,'Quiet Items'!D:D,0)),0)</f>
        <v>0</v>
      </c>
      <c r="AW1116" s="174">
        <f>IFERROR(INDEX('1.4G'!H:H,MATCH($D1116,'1.4G'!D:D,0)),0)</f>
        <v>0</v>
      </c>
      <c r="AX1116" s="174">
        <f>IFERROR(INDEX('1.4G'!J:J,MATCH($D1116,'1.4G'!D:D,0)),0)</f>
        <v>0</v>
      </c>
      <c r="AY1116" s="174">
        <f t="shared" si="177"/>
        <v>0</v>
      </c>
      <c r="AZ1116" s="174">
        <f t="shared" si="178"/>
        <v>0</v>
      </c>
      <c r="BA1116" s="175">
        <f>IFERROR(Table1[[#This Row],[Line total ordered for now]]*Table1[[#This Row],[GUARANTEED PRICE
for STOCK orders collected before 31.3.22]],0)</f>
        <v>0</v>
      </c>
      <c r="BB1116" s="175">
        <f t="shared" si="175"/>
        <v>0</v>
      </c>
      <c r="BC1116" s="176">
        <f>(AZ1116+Table1[[#This Row],[Line total ordered for now]])*Z1116</f>
        <v>0</v>
      </c>
      <c r="BD1116" s="200">
        <v>138.33339910166274</v>
      </c>
      <c r="BE1116" s="65"/>
      <c r="BF1116" s="65"/>
      <c r="BG1116" s="65"/>
      <c r="BH1116" s="65"/>
      <c r="BI1116" s="65"/>
      <c r="BJ1116" s="65"/>
      <c r="BK1116" s="65"/>
      <c r="BL1116" s="55"/>
      <c r="BM1116"/>
      <c r="BN1116"/>
      <c r="BO1116"/>
      <c r="BP1116"/>
      <c r="BQ1116"/>
      <c r="BR1116"/>
      <c r="BS1116"/>
      <c r="BT1116"/>
    </row>
    <row r="1117" spans="1:72" s="196" customFormat="1" ht="15.75">
      <c r="A1117" s="202">
        <v>1113</v>
      </c>
      <c r="B1117" s="68" t="s">
        <v>6378</v>
      </c>
      <c r="C1117" s="149" t="s">
        <v>757</v>
      </c>
      <c r="D1117" s="149" t="s">
        <v>3657</v>
      </c>
      <c r="E1117" s="149" t="s">
        <v>3658</v>
      </c>
      <c r="F1117" s="158" t="str">
        <f>IF(LEFT(AD1117,4)="http",HYPERLINK(AD1117,"Video"),"")</f>
        <v>Video</v>
      </c>
      <c r="G1117" s="187">
        <v>8</v>
      </c>
      <c r="H1117" s="150"/>
      <c r="I1117" s="184">
        <v>140.77000000000001</v>
      </c>
      <c r="J1117" s="150"/>
      <c r="K1117" s="151">
        <v>14.298585053504178</v>
      </c>
      <c r="L1117" s="152">
        <v>156.14054878426563</v>
      </c>
      <c r="M1117" s="152">
        <v>171.58302064205014</v>
      </c>
      <c r="N1117" s="153" t="s">
        <v>652</v>
      </c>
      <c r="O1117" s="154">
        <v>12</v>
      </c>
      <c r="P1117" s="153">
        <v>30</v>
      </c>
      <c r="Q1117" s="153" t="s">
        <v>147</v>
      </c>
      <c r="R1117" s="155">
        <v>19</v>
      </c>
      <c r="S1117" s="155">
        <v>3.91</v>
      </c>
      <c r="T1117" s="155">
        <v>0.3</v>
      </c>
      <c r="U1117" s="154" t="s">
        <v>94</v>
      </c>
      <c r="V1117" s="153" t="s">
        <v>89</v>
      </c>
      <c r="W1117" s="153" t="s">
        <v>627</v>
      </c>
      <c r="X1117" s="151" t="s">
        <v>6378</v>
      </c>
      <c r="Y1117" s="151" t="s">
        <v>6378</v>
      </c>
      <c r="Z1117" s="156">
        <v>5.57E-2</v>
      </c>
      <c r="AA1117" s="153" t="s">
        <v>1032</v>
      </c>
      <c r="AB1117" s="153" t="s">
        <v>4711</v>
      </c>
      <c r="AC1117" s="153" t="s">
        <v>656</v>
      </c>
      <c r="AD1117" s="157" t="s">
        <v>3659</v>
      </c>
      <c r="AE1117" s="110">
        <v>0</v>
      </c>
      <c r="AF1117" s="110">
        <v>267</v>
      </c>
      <c r="AG1117" s="112">
        <f t="shared" si="174"/>
        <v>0</v>
      </c>
      <c r="AH1117" s="110">
        <f>SUM(AG$4:AG1117)</f>
        <v>38</v>
      </c>
      <c r="AI1117" s="112">
        <f t="shared" si="172"/>
        <v>0</v>
      </c>
      <c r="AJ1117" s="110">
        <f>COUNTIF(AI$4:AI1117,"&gt;0")</f>
        <v>184</v>
      </c>
      <c r="AK1117" s="110">
        <v>0</v>
      </c>
      <c r="AL1117" s="110">
        <v>287</v>
      </c>
      <c r="AM1117" s="172" t="str">
        <f>IF(OR(Table1[[#This Row],[Line total ordered for now]]&gt;0,Table1[[#This Row],[Line total ordered for season]]&gt;0),1,"")</f>
        <v/>
      </c>
      <c r="AN1117" s="173">
        <f>COUNTIF(AM$4:AM1117,"&gt;0")</f>
        <v>0</v>
      </c>
      <c r="AO1117" s="173">
        <f>Table1[[#This Row],[ORDER QUANTITY
to be collected BEFORE 31.3.22]]</f>
        <v>0</v>
      </c>
      <c r="AP1117" s="174">
        <f t="shared" si="173"/>
        <v>0</v>
      </c>
      <c r="AQ1117" s="174">
        <f>IFERROR(INDEX(Retail!H:H,MATCH($D1117,Retail!$D:$D,0)),0)</f>
        <v>0</v>
      </c>
      <c r="AR1117" s="174">
        <f>IFERROR(INDEX(Retail!J:J,MATCH($D1117,Retail!$D:$D,0)),0)</f>
        <v>0</v>
      </c>
      <c r="AS1117" s="174">
        <f>IFERROR(INDEX('NEW2022'!H:H,MATCH($D1117,'NEW2022'!D:D,0)),0)</f>
        <v>0</v>
      </c>
      <c r="AT1117" s="174">
        <f>IFERROR(INDEX('NEW2022'!J:J,MATCH($D1117,'NEW2022'!D:D,0)),0)</f>
        <v>0</v>
      </c>
      <c r="AU1117" s="174">
        <f>IFERROR(INDEX('Quiet Items'!H:H,MATCH($D1117,'Quiet Items'!D:D,0)),0)</f>
        <v>0</v>
      </c>
      <c r="AV1117" s="174">
        <f>IFERROR(INDEX('Quiet Items'!J:J,MATCH($D1117,'Quiet Items'!D:D,0)),0)</f>
        <v>0</v>
      </c>
      <c r="AW1117" s="174">
        <f>IFERROR(INDEX('1.4G'!H:H,MATCH($D1117,'1.4G'!D:D,0)),0)</f>
        <v>0</v>
      </c>
      <c r="AX1117" s="174">
        <f>IFERROR(INDEX('1.4G'!J:J,MATCH($D1117,'1.4G'!D:D,0)),0)</f>
        <v>0</v>
      </c>
      <c r="AY1117" s="174">
        <f>IF(OR(AU1117&gt;0,AW1117&gt;0,AO1117&gt;0,AS1117&gt;0,AQ1117&gt;0),AU1117+AW1117+AO1117+AS1117+AQ1117,0)</f>
        <v>0</v>
      </c>
      <c r="AZ1117" s="174">
        <f>IF(OR(AV1117&gt;0,AX1117&gt;0,AP1117&gt;0,AT1117&gt;0,AR1117&gt;0),AV1117+AX1117+AP1117+AT1117+AR1117,0)</f>
        <v>0</v>
      </c>
      <c r="BA1117" s="175">
        <f>IFERROR(Table1[[#This Row],[Line total ordered for now]]*Table1[[#This Row],[GUARANTEED PRICE
for STOCK orders collected before 31.3.22]],0)</f>
        <v>0</v>
      </c>
      <c r="BB1117" s="175">
        <f t="shared" si="175"/>
        <v>0</v>
      </c>
      <c r="BC1117" s="176">
        <f>(AZ1117+Table1[[#This Row],[Line total ordered for now]])*Z1117</f>
        <v>0</v>
      </c>
      <c r="BD1117" s="200">
        <v>145.84556754574263</v>
      </c>
      <c r="BE1117" s="65"/>
      <c r="BF1117" s="65"/>
      <c r="BG1117" s="65"/>
      <c r="BH1117" s="65"/>
      <c r="BI1117" s="65"/>
      <c r="BJ1117" s="65"/>
      <c r="BK1117" s="65"/>
      <c r="BL1117" s="55"/>
    </row>
    <row r="1118" spans="1:72" s="196" customFormat="1" ht="15.75">
      <c r="A1118" s="202">
        <v>1114</v>
      </c>
      <c r="B1118" s="68" t="s">
        <v>6378</v>
      </c>
      <c r="C1118" s="149" t="s">
        <v>757</v>
      </c>
      <c r="D1118" s="149" t="s">
        <v>3780</v>
      </c>
      <c r="E1118" s="149" t="s">
        <v>3781</v>
      </c>
      <c r="F1118" s="158" t="str">
        <f>IF(LEFT(AD1118,4)="http",HYPERLINK(AD1118,"Video"),"")</f>
        <v>Video</v>
      </c>
      <c r="G1118" s="187">
        <v>0</v>
      </c>
      <c r="H1118" s="150"/>
      <c r="I1118" s="184">
        <v>150.38999999999999</v>
      </c>
      <c r="J1118" s="150"/>
      <c r="K1118" s="151">
        <v>14.557719404334811</v>
      </c>
      <c r="L1118" s="152">
        <v>158.97029589533614</v>
      </c>
      <c r="M1118" s="152">
        <v>174.69263285201774</v>
      </c>
      <c r="N1118" s="153" t="s">
        <v>652</v>
      </c>
      <c r="O1118" s="154">
        <v>12</v>
      </c>
      <c r="P1118" s="153">
        <v>30</v>
      </c>
      <c r="Q1118" s="153" t="s">
        <v>147</v>
      </c>
      <c r="R1118" s="155">
        <v>19</v>
      </c>
      <c r="S1118" s="155">
        <v>7.46</v>
      </c>
      <c r="T1118" s="155">
        <v>0.3</v>
      </c>
      <c r="U1118" s="154" t="s">
        <v>94</v>
      </c>
      <c r="V1118" s="153" t="s">
        <v>89</v>
      </c>
      <c r="W1118" s="153" t="s">
        <v>627</v>
      </c>
      <c r="X1118" s="151" t="s">
        <v>6378</v>
      </c>
      <c r="Y1118" s="151" t="s">
        <v>6378</v>
      </c>
      <c r="Z1118" s="156">
        <v>5.57E-2</v>
      </c>
      <c r="AA1118" s="153" t="s">
        <v>1935</v>
      </c>
      <c r="AB1118" s="153" t="s">
        <v>4715</v>
      </c>
      <c r="AC1118" s="153" t="s">
        <v>4640</v>
      </c>
      <c r="AD1118" s="157" t="s">
        <v>3782</v>
      </c>
      <c r="AE1118" s="110">
        <v>0</v>
      </c>
      <c r="AF1118" s="110">
        <v>267</v>
      </c>
      <c r="AG1118" s="112">
        <f t="shared" si="174"/>
        <v>0</v>
      </c>
      <c r="AH1118" s="110">
        <f>SUM(AG$4:AG1118)</f>
        <v>38</v>
      </c>
      <c r="AI1118" s="112">
        <f t="shared" si="172"/>
        <v>0</v>
      </c>
      <c r="AJ1118" s="110">
        <f>COUNTIF(AI$4:AI1118,"&gt;0")</f>
        <v>184</v>
      </c>
      <c r="AK1118" s="110">
        <v>0</v>
      </c>
      <c r="AL1118" s="110">
        <v>287</v>
      </c>
      <c r="AM1118" s="172" t="str">
        <f>IF(OR(Table1[[#This Row],[Line total ordered for now]]&gt;0,Table1[[#This Row],[Line total ordered for season]]&gt;0),1,"")</f>
        <v/>
      </c>
      <c r="AN1118" s="173">
        <f>COUNTIF(AM$4:AM1118,"&gt;0")</f>
        <v>0</v>
      </c>
      <c r="AO1118" s="173">
        <f>Table1[[#This Row],[ORDER QUANTITY
to be collected BEFORE 31.3.22]]</f>
        <v>0</v>
      </c>
      <c r="AP1118" s="174">
        <f t="shared" si="173"/>
        <v>0</v>
      </c>
      <c r="AQ1118" s="174">
        <f>IFERROR(INDEX(Retail!H:H,MATCH($D1118,Retail!$D:$D,0)),0)</f>
        <v>0</v>
      </c>
      <c r="AR1118" s="174">
        <f>IFERROR(INDEX(Retail!J:J,MATCH($D1118,Retail!$D:$D,0)),0)</f>
        <v>0</v>
      </c>
      <c r="AS1118" s="174">
        <f>IFERROR(INDEX('NEW2022'!H:H,MATCH($D1118,'NEW2022'!D:D,0)),0)</f>
        <v>0</v>
      </c>
      <c r="AT1118" s="174">
        <f>IFERROR(INDEX('NEW2022'!J:J,MATCH($D1118,'NEW2022'!D:D,0)),0)</f>
        <v>0</v>
      </c>
      <c r="AU1118" s="174">
        <f>IFERROR(INDEX('Quiet Items'!H:H,MATCH($D1118,'Quiet Items'!D:D,0)),0)</f>
        <v>0</v>
      </c>
      <c r="AV1118" s="174">
        <f>IFERROR(INDEX('Quiet Items'!J:J,MATCH($D1118,'Quiet Items'!D:D,0)),0)</f>
        <v>0</v>
      </c>
      <c r="AW1118" s="174">
        <f>IFERROR(INDEX('1.4G'!H:H,MATCH($D1118,'1.4G'!D:D,0)),0)</f>
        <v>0</v>
      </c>
      <c r="AX1118" s="174">
        <f>IFERROR(INDEX('1.4G'!J:J,MATCH($D1118,'1.4G'!D:D,0)),0)</f>
        <v>0</v>
      </c>
      <c r="AY1118" s="174">
        <f>IF(OR(AU1118&gt;0,AW1118&gt;0,AO1118&gt;0,AS1118&gt;0,AQ1118&gt;0),AU1118+AW1118+AO1118+AS1118+AQ1118,0)</f>
        <v>0</v>
      </c>
      <c r="AZ1118" s="174">
        <f>IF(OR(AV1118&gt;0,AX1118&gt;0,AP1118&gt;0,AT1118&gt;0,AR1118&gt;0),AV1118+AX1118+AP1118+AT1118+AR1118,0)</f>
        <v>0</v>
      </c>
      <c r="BA1118" s="175">
        <f>IFERROR(Table1[[#This Row],[Line total ordered for now]]*Table1[[#This Row],[GUARANTEED PRICE
for STOCK orders collected before 31.3.22]],0)</f>
        <v>0</v>
      </c>
      <c r="BB1118" s="175">
        <f t="shared" si="175"/>
        <v>0</v>
      </c>
      <c r="BC1118" s="176">
        <f>(AZ1118+Table1[[#This Row],[Line total ordered for now]])*Z1118</f>
        <v>0</v>
      </c>
      <c r="BD1118" s="200">
        <v>148.48873792421509</v>
      </c>
      <c r="BE1118" s="65"/>
      <c r="BF1118" s="65"/>
      <c r="BG1118" s="65"/>
      <c r="BH1118" s="65"/>
      <c r="BI1118" s="65"/>
      <c r="BJ1118" s="65"/>
      <c r="BK1118" s="65"/>
      <c r="BL1118" s="55"/>
    </row>
    <row r="1119" spans="1:72" ht="15.75">
      <c r="A1119" s="202">
        <v>1115</v>
      </c>
      <c r="B1119" s="68" t="s">
        <v>6378</v>
      </c>
      <c r="C1119" s="149" t="s">
        <v>757</v>
      </c>
      <c r="D1119" s="149" t="s">
        <v>1800</v>
      </c>
      <c r="E1119" s="149" t="s">
        <v>1801</v>
      </c>
      <c r="F1119" s="158" t="str">
        <f t="shared" si="176"/>
        <v>Video</v>
      </c>
      <c r="G1119" s="187">
        <v>4</v>
      </c>
      <c r="H1119" s="150"/>
      <c r="I1119" s="184">
        <v>147.25</v>
      </c>
      <c r="J1119" s="150"/>
      <c r="K1119" s="151">
        <v>14.584996704422252</v>
      </c>
      <c r="L1119" s="152">
        <v>159.26816401229101</v>
      </c>
      <c r="M1119" s="152">
        <v>175.01996045306703</v>
      </c>
      <c r="N1119" s="153" t="s">
        <v>652</v>
      </c>
      <c r="O1119" s="154">
        <v>12</v>
      </c>
      <c r="P1119" s="153">
        <v>30</v>
      </c>
      <c r="Q1119" s="153" t="s">
        <v>147</v>
      </c>
      <c r="R1119" s="155">
        <v>19</v>
      </c>
      <c r="S1119" s="155">
        <v>3.91</v>
      </c>
      <c r="T1119" s="155">
        <v>0.3</v>
      </c>
      <c r="U1119" s="154" t="s">
        <v>94</v>
      </c>
      <c r="V1119" s="153" t="s">
        <v>89</v>
      </c>
      <c r="W1119" s="153" t="s">
        <v>627</v>
      </c>
      <c r="X1119" s="151" t="s">
        <v>6378</v>
      </c>
      <c r="Y1119" s="151" t="s">
        <v>6378</v>
      </c>
      <c r="Z1119" s="156">
        <v>5.57E-2</v>
      </c>
      <c r="AA1119" s="153" t="s">
        <v>1032</v>
      </c>
      <c r="AB1119" s="153" t="s">
        <v>5376</v>
      </c>
      <c r="AC1119" s="153" t="s">
        <v>4933</v>
      </c>
      <c r="AD1119" s="157" t="s">
        <v>1802</v>
      </c>
      <c r="AE1119" s="110">
        <v>0</v>
      </c>
      <c r="AF1119" s="110">
        <v>267</v>
      </c>
      <c r="AG1119" s="112">
        <f t="shared" si="174"/>
        <v>0</v>
      </c>
      <c r="AH1119" s="110">
        <f>SUM(AG$4:AG1119)</f>
        <v>38</v>
      </c>
      <c r="AI1119" s="112">
        <f t="shared" si="172"/>
        <v>0</v>
      </c>
      <c r="AJ1119" s="110">
        <f>COUNTIF(AI$4:AI1119,"&gt;0")</f>
        <v>184</v>
      </c>
      <c r="AK1119" s="110">
        <v>0</v>
      </c>
      <c r="AL1119" s="110">
        <v>287</v>
      </c>
      <c r="AM1119" s="172" t="str">
        <f>IF(OR(Table1[[#This Row],[Line total ordered for now]]&gt;0,Table1[[#This Row],[Line total ordered for season]]&gt;0),1,"")</f>
        <v/>
      </c>
      <c r="AN1119" s="173">
        <f>COUNTIF(AM$4:AM1119,"&gt;0")</f>
        <v>0</v>
      </c>
      <c r="AO1119" s="173">
        <f>Table1[[#This Row],[ORDER QUANTITY
to be collected BEFORE 31.3.22]]</f>
        <v>0</v>
      </c>
      <c r="AP1119" s="174">
        <f t="shared" si="173"/>
        <v>0</v>
      </c>
      <c r="AQ1119" s="174">
        <f>IFERROR(INDEX(Retail!H:H,MATCH($D1119,Retail!$D:$D,0)),0)</f>
        <v>0</v>
      </c>
      <c r="AR1119" s="174">
        <f>IFERROR(INDEX(Retail!J:J,MATCH($D1119,Retail!$D:$D,0)),0)</f>
        <v>0</v>
      </c>
      <c r="AS1119" s="174">
        <f>IFERROR(INDEX('NEW2022'!H:H,MATCH($D1119,'NEW2022'!D:D,0)),0)</f>
        <v>0</v>
      </c>
      <c r="AT1119" s="174">
        <f>IFERROR(INDEX('NEW2022'!J:J,MATCH($D1119,'NEW2022'!D:D,0)),0)</f>
        <v>0</v>
      </c>
      <c r="AU1119" s="174">
        <f>IFERROR(INDEX('Quiet Items'!H:H,MATCH($D1119,'Quiet Items'!D:D,0)),0)</f>
        <v>0</v>
      </c>
      <c r="AV1119" s="174">
        <f>IFERROR(INDEX('Quiet Items'!J:J,MATCH($D1119,'Quiet Items'!D:D,0)),0)</f>
        <v>0</v>
      </c>
      <c r="AW1119" s="174">
        <f>IFERROR(INDEX('1.4G'!H:H,MATCH($D1119,'1.4G'!D:D,0)),0)</f>
        <v>0</v>
      </c>
      <c r="AX1119" s="174">
        <f>IFERROR(INDEX('1.4G'!J:J,MATCH($D1119,'1.4G'!D:D,0)),0)</f>
        <v>0</v>
      </c>
      <c r="AY1119" s="174">
        <f t="shared" si="177"/>
        <v>0</v>
      </c>
      <c r="AZ1119" s="174">
        <f t="shared" si="178"/>
        <v>0</v>
      </c>
      <c r="BA1119" s="175">
        <f>IFERROR(Table1[[#This Row],[Line total ordered for now]]*Table1[[#This Row],[GUARANTEED PRICE
for STOCK orders collected before 31.3.22]],0)</f>
        <v>0</v>
      </c>
      <c r="BB1119" s="175">
        <f t="shared" si="175"/>
        <v>0</v>
      </c>
      <c r="BC1119" s="176">
        <f>(AZ1119+Table1[[#This Row],[Line total ordered for now]])*Z1119</f>
        <v>0</v>
      </c>
      <c r="BD1119" s="200">
        <v>148.76696638510697</v>
      </c>
      <c r="BE1119" s="65"/>
      <c r="BF1119" s="65"/>
      <c r="BG1119" s="65"/>
      <c r="BH1119" s="65"/>
      <c r="BI1119" s="65"/>
      <c r="BJ1119" s="65"/>
      <c r="BK1119" s="65"/>
      <c r="BL1119" s="55"/>
      <c r="BM1119"/>
      <c r="BN1119"/>
      <c r="BO1119"/>
      <c r="BP1119"/>
      <c r="BQ1119"/>
      <c r="BR1119"/>
      <c r="BS1119"/>
      <c r="BT1119"/>
    </row>
    <row r="1120" spans="1:72" ht="15.75">
      <c r="A1120" s="202">
        <v>1116</v>
      </c>
      <c r="B1120" s="68" t="s">
        <v>6378</v>
      </c>
      <c r="C1120" s="149" t="s">
        <v>757</v>
      </c>
      <c r="D1120" s="149" t="s">
        <v>3924</v>
      </c>
      <c r="E1120" s="149" t="s">
        <v>3925</v>
      </c>
      <c r="F1120" s="158" t="str">
        <f t="shared" si="176"/>
        <v>Video</v>
      </c>
      <c r="G1120" s="187">
        <v>0</v>
      </c>
      <c r="H1120" s="150"/>
      <c r="I1120" s="184">
        <v>159.72999999999999</v>
      </c>
      <c r="J1120" s="150"/>
      <c r="K1120" s="151">
        <v>14.642499999999998</v>
      </c>
      <c r="L1120" s="152">
        <v>159.89609999999999</v>
      </c>
      <c r="M1120" s="152">
        <v>175.70999999999998</v>
      </c>
      <c r="N1120" s="153" t="s">
        <v>652</v>
      </c>
      <c r="O1120" s="154">
        <v>12</v>
      </c>
      <c r="P1120" s="153">
        <v>30</v>
      </c>
      <c r="Q1120" s="153" t="s">
        <v>147</v>
      </c>
      <c r="R1120" s="155">
        <v>19</v>
      </c>
      <c r="S1120" s="155">
        <v>3.91</v>
      </c>
      <c r="T1120" s="155">
        <v>0.3</v>
      </c>
      <c r="U1120" s="154" t="s">
        <v>94</v>
      </c>
      <c r="V1120" s="153" t="s">
        <v>89</v>
      </c>
      <c r="W1120" s="153" t="s">
        <v>627</v>
      </c>
      <c r="X1120" s="151" t="s">
        <v>6378</v>
      </c>
      <c r="Y1120" s="151" t="s">
        <v>6378</v>
      </c>
      <c r="Z1120" s="156">
        <v>5.4100000000000002E-2</v>
      </c>
      <c r="AA1120" s="153" t="s">
        <v>1032</v>
      </c>
      <c r="AB1120" s="153" t="s">
        <v>5872</v>
      </c>
      <c r="AC1120" s="153" t="s">
        <v>164</v>
      </c>
      <c r="AD1120" s="157" t="s">
        <v>3926</v>
      </c>
      <c r="AE1120" s="110">
        <v>0</v>
      </c>
      <c r="AF1120" s="110">
        <v>267</v>
      </c>
      <c r="AG1120" s="112">
        <f t="shared" si="174"/>
        <v>0</v>
      </c>
      <c r="AH1120" s="110">
        <f>SUM(AG$4:AG1120)</f>
        <v>38</v>
      </c>
      <c r="AI1120" s="112">
        <f t="shared" si="172"/>
        <v>0</v>
      </c>
      <c r="AJ1120" s="110">
        <f>COUNTIF(AI$4:AI1120,"&gt;0")</f>
        <v>184</v>
      </c>
      <c r="AK1120" s="110">
        <v>0</v>
      </c>
      <c r="AL1120" s="110">
        <v>287</v>
      </c>
      <c r="AM1120" s="172" t="str">
        <f>IF(OR(Table1[[#This Row],[Line total ordered for now]]&gt;0,Table1[[#This Row],[Line total ordered for season]]&gt;0),1,"")</f>
        <v/>
      </c>
      <c r="AN1120" s="173">
        <f>COUNTIF(AM$4:AM1120,"&gt;0")</f>
        <v>0</v>
      </c>
      <c r="AO1120" s="173">
        <f>Table1[[#This Row],[ORDER QUANTITY
to be collected BEFORE 31.3.22]]</f>
        <v>0</v>
      </c>
      <c r="AP1120" s="174">
        <f t="shared" si="173"/>
        <v>0</v>
      </c>
      <c r="AQ1120" s="174">
        <f>IFERROR(INDEX(Retail!H:H,MATCH($D1120,Retail!$D:$D,0)),0)</f>
        <v>0</v>
      </c>
      <c r="AR1120" s="174">
        <f>IFERROR(INDEX(Retail!J:J,MATCH($D1120,Retail!$D:$D,0)),0)</f>
        <v>0</v>
      </c>
      <c r="AS1120" s="174">
        <f>IFERROR(INDEX('NEW2022'!H:H,MATCH($D1120,'NEW2022'!D:D,0)),0)</f>
        <v>0</v>
      </c>
      <c r="AT1120" s="174">
        <f>IFERROR(INDEX('NEW2022'!J:J,MATCH($D1120,'NEW2022'!D:D,0)),0)</f>
        <v>0</v>
      </c>
      <c r="AU1120" s="174">
        <f>IFERROR(INDEX('Quiet Items'!H:H,MATCH($D1120,'Quiet Items'!D:D,0)),0)</f>
        <v>0</v>
      </c>
      <c r="AV1120" s="174">
        <f>IFERROR(INDEX('Quiet Items'!J:J,MATCH($D1120,'Quiet Items'!D:D,0)),0)</f>
        <v>0</v>
      </c>
      <c r="AW1120" s="174">
        <f>IFERROR(INDEX('1.4G'!H:H,MATCH($D1120,'1.4G'!D:D,0)),0)</f>
        <v>0</v>
      </c>
      <c r="AX1120" s="174">
        <f>IFERROR(INDEX('1.4G'!J:J,MATCH($D1120,'1.4G'!D:D,0)),0)</f>
        <v>0</v>
      </c>
      <c r="AY1120" s="174">
        <f t="shared" si="177"/>
        <v>0</v>
      </c>
      <c r="AZ1120" s="174">
        <f t="shared" si="178"/>
        <v>0</v>
      </c>
      <c r="BA1120" s="175">
        <f>IFERROR(Table1[[#This Row],[Line total ordered for now]]*Table1[[#This Row],[GUARANTEED PRICE
for STOCK orders collected before 31.3.22]],0)</f>
        <v>0</v>
      </c>
      <c r="BB1120" s="175">
        <f t="shared" si="175"/>
        <v>0</v>
      </c>
      <c r="BC1120" s="176">
        <f>(AZ1120+Table1[[#This Row],[Line total ordered for now]])*Z1120</f>
        <v>0</v>
      </c>
      <c r="BD1120" s="200">
        <v>149.35349999999997</v>
      </c>
      <c r="BE1120" s="65"/>
      <c r="BF1120" s="65"/>
      <c r="BG1120" s="65"/>
      <c r="BH1120" s="65"/>
      <c r="BI1120" s="65"/>
      <c r="BJ1120" s="65"/>
      <c r="BK1120" s="65"/>
      <c r="BL1120" s="55"/>
      <c r="BM1120"/>
      <c r="BN1120"/>
      <c r="BO1120"/>
      <c r="BP1120"/>
      <c r="BQ1120"/>
      <c r="BR1120"/>
      <c r="BS1120"/>
      <c r="BT1120"/>
    </row>
    <row r="1121" spans="1:72" ht="15.75">
      <c r="A1121" s="202">
        <v>1117</v>
      </c>
      <c r="B1121" s="68" t="s">
        <v>6378</v>
      </c>
      <c r="C1121" s="149" t="s">
        <v>757</v>
      </c>
      <c r="D1121" s="149" t="s">
        <v>3817</v>
      </c>
      <c r="E1121" s="149" t="s">
        <v>3818</v>
      </c>
      <c r="F1121" s="158" t="str">
        <f t="shared" si="176"/>
        <v>Video</v>
      </c>
      <c r="G1121" s="187">
        <v>0</v>
      </c>
      <c r="H1121" s="150"/>
      <c r="I1121" s="184">
        <v>151.13999999999999</v>
      </c>
      <c r="J1121" s="150"/>
      <c r="K1121" s="151">
        <v>15.171458656302121</v>
      </c>
      <c r="L1121" s="152">
        <v>165.67232852681917</v>
      </c>
      <c r="M1121" s="152">
        <v>182.05750387562546</v>
      </c>
      <c r="N1121" s="153" t="s">
        <v>652</v>
      </c>
      <c r="O1121" s="154">
        <v>12</v>
      </c>
      <c r="P1121" s="153">
        <v>30</v>
      </c>
      <c r="Q1121" s="153" t="s">
        <v>146</v>
      </c>
      <c r="R1121" s="155">
        <v>19</v>
      </c>
      <c r="S1121" s="155">
        <v>7.46</v>
      </c>
      <c r="T1121" s="155">
        <v>0.3</v>
      </c>
      <c r="U1121" s="154" t="s">
        <v>94</v>
      </c>
      <c r="V1121" s="153" t="s">
        <v>89</v>
      </c>
      <c r="W1121" s="153" t="s">
        <v>627</v>
      </c>
      <c r="X1121" s="151" t="s">
        <v>6378</v>
      </c>
      <c r="Y1121" s="151" t="s">
        <v>6378</v>
      </c>
      <c r="Z1121" s="156">
        <v>5.57E-2</v>
      </c>
      <c r="AA1121" s="153" t="s">
        <v>2114</v>
      </c>
      <c r="AB1121" s="153" t="s">
        <v>4716</v>
      </c>
      <c r="AC1121" s="153" t="s">
        <v>4640</v>
      </c>
      <c r="AD1121" s="157" t="s">
        <v>3819</v>
      </c>
      <c r="AE1121" s="110">
        <v>1</v>
      </c>
      <c r="AF1121" s="110">
        <v>268</v>
      </c>
      <c r="AG1121" s="112">
        <f t="shared" si="174"/>
        <v>0</v>
      </c>
      <c r="AH1121" s="110">
        <f>SUM(AG$4:AG1121)</f>
        <v>38</v>
      </c>
      <c r="AI1121" s="112">
        <f t="shared" si="172"/>
        <v>0</v>
      </c>
      <c r="AJ1121" s="110">
        <f>COUNTIF(AI$4:AI1121,"&gt;0")</f>
        <v>184</v>
      </c>
      <c r="AK1121" s="110">
        <v>0</v>
      </c>
      <c r="AL1121" s="110">
        <v>287</v>
      </c>
      <c r="AM1121" s="172" t="str">
        <f>IF(OR(Table1[[#This Row],[Line total ordered for now]]&gt;0,Table1[[#This Row],[Line total ordered for season]]&gt;0),1,"")</f>
        <v/>
      </c>
      <c r="AN1121" s="173">
        <f>COUNTIF(AM$4:AM1121,"&gt;0")</f>
        <v>0</v>
      </c>
      <c r="AO1121" s="173">
        <f>Table1[[#This Row],[ORDER QUANTITY
to be collected BEFORE 31.3.22]]</f>
        <v>0</v>
      </c>
      <c r="AP1121" s="174">
        <f t="shared" si="173"/>
        <v>0</v>
      </c>
      <c r="AQ1121" s="174">
        <f>IFERROR(INDEX(Retail!H:H,MATCH($D1121,Retail!$D:$D,0)),0)</f>
        <v>0</v>
      </c>
      <c r="AR1121" s="174">
        <f>IFERROR(INDEX(Retail!J:J,MATCH($D1121,Retail!$D:$D,0)),0)</f>
        <v>0</v>
      </c>
      <c r="AS1121" s="174">
        <f>IFERROR(INDEX('NEW2022'!H:H,MATCH($D1121,'NEW2022'!D:D,0)),0)</f>
        <v>0</v>
      </c>
      <c r="AT1121" s="174">
        <f>IFERROR(INDEX('NEW2022'!J:J,MATCH($D1121,'NEW2022'!D:D,0)),0)</f>
        <v>0</v>
      </c>
      <c r="AU1121" s="174">
        <f>IFERROR(INDEX('Quiet Items'!H:H,MATCH($D1121,'Quiet Items'!D:D,0)),0)</f>
        <v>0</v>
      </c>
      <c r="AV1121" s="174">
        <f>IFERROR(INDEX('Quiet Items'!J:J,MATCH($D1121,'Quiet Items'!D:D,0)),0)</f>
        <v>0</v>
      </c>
      <c r="AW1121" s="174">
        <f>IFERROR(INDEX('1.4G'!H:H,MATCH($D1121,'1.4G'!D:D,0)),0)</f>
        <v>0</v>
      </c>
      <c r="AX1121" s="174">
        <f>IFERROR(INDEX('1.4G'!J:J,MATCH($D1121,'1.4G'!D:D,0)),0)</f>
        <v>0</v>
      </c>
      <c r="AY1121" s="174">
        <f t="shared" si="177"/>
        <v>0</v>
      </c>
      <c r="AZ1121" s="174">
        <f t="shared" si="178"/>
        <v>0</v>
      </c>
      <c r="BA1121" s="175">
        <f>IFERROR(Table1[[#This Row],[Line total ordered for now]]*Table1[[#This Row],[GUARANTEED PRICE
for STOCK orders collected before 31.3.22]],0)</f>
        <v>0</v>
      </c>
      <c r="BB1121" s="175">
        <f t="shared" si="175"/>
        <v>0</v>
      </c>
      <c r="BC1121" s="176">
        <f>(AZ1121+Table1[[#This Row],[Line total ordered for now]])*Z1121</f>
        <v>0</v>
      </c>
      <c r="BD1121" s="200">
        <v>154.74887829428164</v>
      </c>
      <c r="BE1121" s="65"/>
      <c r="BF1121" s="65"/>
      <c r="BG1121" s="65"/>
      <c r="BH1121" s="65"/>
      <c r="BI1121" s="65"/>
      <c r="BJ1121" s="65"/>
      <c r="BK1121" s="65"/>
      <c r="BL1121" s="55"/>
      <c r="BM1121"/>
      <c r="BN1121"/>
      <c r="BO1121"/>
      <c r="BP1121"/>
      <c r="BQ1121"/>
      <c r="BR1121"/>
      <c r="BS1121"/>
      <c r="BT1121"/>
    </row>
    <row r="1122" spans="1:72" ht="15.75">
      <c r="A1122" s="202">
        <v>1118</v>
      </c>
      <c r="B1122" s="68" t="s">
        <v>6378</v>
      </c>
      <c r="C1122" s="149" t="s">
        <v>757</v>
      </c>
      <c r="D1122" s="149" t="s">
        <v>1285</v>
      </c>
      <c r="E1122" s="149" t="s">
        <v>1286</v>
      </c>
      <c r="F1122" s="158" t="str">
        <f t="shared" si="176"/>
        <v>Video</v>
      </c>
      <c r="G1122" s="187">
        <v>0</v>
      </c>
      <c r="H1122" s="150"/>
      <c r="I1122" s="184">
        <v>156.24</v>
      </c>
      <c r="J1122" s="150"/>
      <c r="K1122" s="151">
        <v>15.427576491911724</v>
      </c>
      <c r="L1122" s="152">
        <v>168.46913529167603</v>
      </c>
      <c r="M1122" s="152">
        <v>185.13091790294069</v>
      </c>
      <c r="N1122" s="153" t="s">
        <v>652</v>
      </c>
      <c r="O1122" s="154">
        <v>12</v>
      </c>
      <c r="P1122" s="153">
        <v>27</v>
      </c>
      <c r="Q1122" s="153" t="s">
        <v>146</v>
      </c>
      <c r="R1122" s="155">
        <v>19</v>
      </c>
      <c r="S1122" s="155">
        <v>7.46</v>
      </c>
      <c r="T1122" s="155">
        <v>0.3</v>
      </c>
      <c r="U1122" s="154" t="s">
        <v>94</v>
      </c>
      <c r="V1122" s="153" t="s">
        <v>89</v>
      </c>
      <c r="W1122" s="153" t="s">
        <v>627</v>
      </c>
      <c r="X1122" s="151" t="s">
        <v>6378</v>
      </c>
      <c r="Y1122" s="151" t="s">
        <v>6378</v>
      </c>
      <c r="Z1122" s="156">
        <v>5.4100000000000002E-2</v>
      </c>
      <c r="AA1122" s="153" t="s">
        <v>1032</v>
      </c>
      <c r="AB1122" s="153" t="s">
        <v>4750</v>
      </c>
      <c r="AC1122" s="153" t="s">
        <v>4640</v>
      </c>
      <c r="AD1122" s="157" t="s">
        <v>1287</v>
      </c>
      <c r="AE1122" s="110">
        <v>1</v>
      </c>
      <c r="AF1122" s="110">
        <v>269</v>
      </c>
      <c r="AG1122" s="112">
        <f t="shared" si="174"/>
        <v>0</v>
      </c>
      <c r="AH1122" s="110">
        <f>SUM(AG$4:AG1122)</f>
        <v>38</v>
      </c>
      <c r="AI1122" s="112">
        <f t="shared" si="172"/>
        <v>0</v>
      </c>
      <c r="AJ1122" s="110">
        <f>COUNTIF(AI$4:AI1122,"&gt;0")</f>
        <v>184</v>
      </c>
      <c r="AK1122" s="110">
        <v>0</v>
      </c>
      <c r="AL1122" s="110">
        <v>287</v>
      </c>
      <c r="AM1122" s="172" t="str">
        <f>IF(OR(Table1[[#This Row],[Line total ordered for now]]&gt;0,Table1[[#This Row],[Line total ordered for season]]&gt;0),1,"")</f>
        <v/>
      </c>
      <c r="AN1122" s="173">
        <f>COUNTIF(AM$4:AM1122,"&gt;0")</f>
        <v>0</v>
      </c>
      <c r="AO1122" s="173">
        <f>Table1[[#This Row],[ORDER QUANTITY
to be collected BEFORE 31.3.22]]</f>
        <v>0</v>
      </c>
      <c r="AP1122" s="174">
        <f t="shared" si="173"/>
        <v>0</v>
      </c>
      <c r="AQ1122" s="174">
        <f>IFERROR(INDEX(Retail!H:H,MATCH($D1122,Retail!$D:$D,0)),0)</f>
        <v>0</v>
      </c>
      <c r="AR1122" s="174">
        <f>IFERROR(INDEX(Retail!J:J,MATCH($D1122,Retail!$D:$D,0)),0)</f>
        <v>0</v>
      </c>
      <c r="AS1122" s="174">
        <f>IFERROR(INDEX('NEW2022'!H:H,MATCH($D1122,'NEW2022'!D:D,0)),0)</f>
        <v>0</v>
      </c>
      <c r="AT1122" s="174">
        <f>IFERROR(INDEX('NEW2022'!J:J,MATCH($D1122,'NEW2022'!D:D,0)),0)</f>
        <v>0</v>
      </c>
      <c r="AU1122" s="174">
        <f>IFERROR(INDEX('Quiet Items'!H:H,MATCH($D1122,'Quiet Items'!D:D,0)),0)</f>
        <v>0</v>
      </c>
      <c r="AV1122" s="174">
        <f>IFERROR(INDEX('Quiet Items'!J:J,MATCH($D1122,'Quiet Items'!D:D,0)),0)</f>
        <v>0</v>
      </c>
      <c r="AW1122" s="174">
        <f>IFERROR(INDEX('1.4G'!H:H,MATCH($D1122,'1.4G'!D:D,0)),0)</f>
        <v>0</v>
      </c>
      <c r="AX1122" s="174">
        <f>IFERROR(INDEX('1.4G'!J:J,MATCH($D1122,'1.4G'!D:D,0)),0)</f>
        <v>0</v>
      </c>
      <c r="AY1122" s="174">
        <f t="shared" si="177"/>
        <v>0</v>
      </c>
      <c r="AZ1122" s="174">
        <f t="shared" si="178"/>
        <v>0</v>
      </c>
      <c r="BA1122" s="175">
        <f>IFERROR(Table1[[#This Row],[Line total ordered for now]]*Table1[[#This Row],[GUARANTEED PRICE
for STOCK orders collected before 31.3.22]],0)</f>
        <v>0</v>
      </c>
      <c r="BB1122" s="175">
        <f t="shared" si="175"/>
        <v>0</v>
      </c>
      <c r="BC1122" s="176">
        <f>(AZ1122+Table1[[#This Row],[Line total ordered for now]])*Z1122</f>
        <v>0</v>
      </c>
      <c r="BD1122" s="200">
        <v>157.3612802174996</v>
      </c>
      <c r="BE1122" s="65"/>
      <c r="BF1122" s="65"/>
      <c r="BG1122" s="65"/>
      <c r="BH1122" s="65"/>
      <c r="BI1122" s="65"/>
      <c r="BJ1122" s="65"/>
      <c r="BK1122" s="65"/>
      <c r="BL1122" s="55"/>
      <c r="BM1122"/>
      <c r="BN1122"/>
      <c r="BO1122"/>
      <c r="BP1122"/>
      <c r="BQ1122"/>
      <c r="BR1122"/>
      <c r="BS1122"/>
      <c r="BT1122"/>
    </row>
    <row r="1123" spans="1:72" ht="15.75">
      <c r="A1123" s="202">
        <v>1119</v>
      </c>
      <c r="B1123" s="68" t="s">
        <v>6378</v>
      </c>
      <c r="C1123" s="149" t="s">
        <v>757</v>
      </c>
      <c r="D1123" s="149" t="s">
        <v>3702</v>
      </c>
      <c r="E1123" s="149" t="s">
        <v>3703</v>
      </c>
      <c r="F1123" s="158" t="str">
        <f t="shared" si="176"/>
        <v>Video</v>
      </c>
      <c r="G1123" s="187">
        <v>7</v>
      </c>
      <c r="H1123" s="150"/>
      <c r="I1123" s="184">
        <v>160.28</v>
      </c>
      <c r="J1123" s="150"/>
      <c r="K1123" s="151">
        <v>15.539702207482504</v>
      </c>
      <c r="L1123" s="152">
        <v>169.69354810570894</v>
      </c>
      <c r="M1123" s="152">
        <v>186.47642648979004</v>
      </c>
      <c r="N1123" s="153" t="s">
        <v>652</v>
      </c>
      <c r="O1123" s="154">
        <v>12</v>
      </c>
      <c r="P1123" s="153">
        <v>30</v>
      </c>
      <c r="Q1123" s="153" t="s">
        <v>146</v>
      </c>
      <c r="R1123" s="155">
        <v>19</v>
      </c>
      <c r="S1123" s="155">
        <v>7.46</v>
      </c>
      <c r="T1123" s="155">
        <v>0.3</v>
      </c>
      <c r="U1123" s="154" t="s">
        <v>94</v>
      </c>
      <c r="V1123" s="153" t="s">
        <v>89</v>
      </c>
      <c r="W1123" s="153" t="s">
        <v>627</v>
      </c>
      <c r="X1123" s="151" t="s">
        <v>6378</v>
      </c>
      <c r="Y1123" s="151" t="s">
        <v>6378</v>
      </c>
      <c r="Z1123" s="156">
        <v>5.57E-2</v>
      </c>
      <c r="AA1123" s="153" t="s">
        <v>2114</v>
      </c>
      <c r="AB1123" s="153" t="s">
        <v>4712</v>
      </c>
      <c r="AC1123" s="153" t="s">
        <v>656</v>
      </c>
      <c r="AD1123" s="157" t="s">
        <v>3704</v>
      </c>
      <c r="AE1123" s="110">
        <v>1</v>
      </c>
      <c r="AF1123" s="110">
        <v>270</v>
      </c>
      <c r="AG1123" s="112">
        <f t="shared" si="174"/>
        <v>0</v>
      </c>
      <c r="AH1123" s="110">
        <f>SUM(AG$4:AG1123)</f>
        <v>38</v>
      </c>
      <c r="AI1123" s="112">
        <f t="shared" si="172"/>
        <v>0</v>
      </c>
      <c r="AJ1123" s="110">
        <f>COUNTIF(AI$4:AI1123,"&gt;0")</f>
        <v>184</v>
      </c>
      <c r="AK1123" s="110">
        <v>0</v>
      </c>
      <c r="AL1123" s="110">
        <v>287</v>
      </c>
      <c r="AM1123" s="172" t="str">
        <f>IF(OR(Table1[[#This Row],[Line total ordered for now]]&gt;0,Table1[[#This Row],[Line total ordered for season]]&gt;0),1,"")</f>
        <v/>
      </c>
      <c r="AN1123" s="173">
        <f>COUNTIF(AM$4:AM1123,"&gt;0")</f>
        <v>0</v>
      </c>
      <c r="AO1123" s="173">
        <f>Table1[[#This Row],[ORDER QUANTITY
to be collected BEFORE 31.3.22]]</f>
        <v>0</v>
      </c>
      <c r="AP1123" s="174">
        <f t="shared" si="173"/>
        <v>0</v>
      </c>
      <c r="AQ1123" s="174">
        <f>IFERROR(INDEX(Retail!H:H,MATCH($D1123,Retail!$D:$D,0)),0)</f>
        <v>0</v>
      </c>
      <c r="AR1123" s="174">
        <f>IFERROR(INDEX(Retail!J:J,MATCH($D1123,Retail!$D:$D,0)),0)</f>
        <v>0</v>
      </c>
      <c r="AS1123" s="174">
        <f>IFERROR(INDEX('NEW2022'!H:H,MATCH($D1123,'NEW2022'!D:D,0)),0)</f>
        <v>0</v>
      </c>
      <c r="AT1123" s="174">
        <f>IFERROR(INDEX('NEW2022'!J:J,MATCH($D1123,'NEW2022'!D:D,0)),0)</f>
        <v>0</v>
      </c>
      <c r="AU1123" s="174">
        <f>IFERROR(INDEX('Quiet Items'!H:H,MATCH($D1123,'Quiet Items'!D:D,0)),0)</f>
        <v>0</v>
      </c>
      <c r="AV1123" s="174">
        <f>IFERROR(INDEX('Quiet Items'!J:J,MATCH($D1123,'Quiet Items'!D:D,0)),0)</f>
        <v>0</v>
      </c>
      <c r="AW1123" s="174">
        <f>IFERROR(INDEX('1.4G'!H:H,MATCH($D1123,'1.4G'!D:D,0)),0)</f>
        <v>0</v>
      </c>
      <c r="AX1123" s="174">
        <f>IFERROR(INDEX('1.4G'!J:J,MATCH($D1123,'1.4G'!D:D,0)),0)</f>
        <v>0</v>
      </c>
      <c r="AY1123" s="174">
        <f t="shared" si="177"/>
        <v>0</v>
      </c>
      <c r="AZ1123" s="174">
        <f t="shared" si="178"/>
        <v>0</v>
      </c>
      <c r="BA1123" s="175">
        <f>IFERROR(Table1[[#This Row],[Line total ordered for now]]*Table1[[#This Row],[GUARANTEED PRICE
for STOCK orders collected before 31.3.22]],0)</f>
        <v>0</v>
      </c>
      <c r="BB1123" s="175">
        <f t="shared" si="175"/>
        <v>0</v>
      </c>
      <c r="BC1123" s="176">
        <f>(AZ1123+Table1[[#This Row],[Line total ordered for now]])*Z1123</f>
        <v>0</v>
      </c>
      <c r="BD1123" s="200">
        <v>158.50496251632154</v>
      </c>
      <c r="BE1123" s="65"/>
      <c r="BF1123" s="65"/>
      <c r="BG1123" s="65"/>
      <c r="BH1123" s="65"/>
      <c r="BI1123" s="65"/>
      <c r="BJ1123" s="65"/>
      <c r="BK1123" s="65"/>
      <c r="BL1123" s="55"/>
      <c r="BM1123"/>
      <c r="BN1123"/>
      <c r="BO1123"/>
      <c r="BP1123"/>
      <c r="BQ1123"/>
      <c r="BR1123"/>
      <c r="BS1123"/>
      <c r="BT1123"/>
    </row>
    <row r="1124" spans="1:72" ht="15.75">
      <c r="A1124" s="202">
        <v>1120</v>
      </c>
      <c r="B1124" s="68" t="s">
        <v>6378</v>
      </c>
      <c r="C1124" s="149" t="s">
        <v>757</v>
      </c>
      <c r="D1124" s="149" t="s">
        <v>4152</v>
      </c>
      <c r="E1124" s="149" t="s">
        <v>4153</v>
      </c>
      <c r="F1124" s="158" t="str">
        <f t="shared" si="176"/>
        <v>Video</v>
      </c>
      <c r="G1124" s="187">
        <v>7</v>
      </c>
      <c r="H1124" s="150"/>
      <c r="I1124" s="184">
        <v>160.28</v>
      </c>
      <c r="J1124" s="150"/>
      <c r="K1124" s="151">
        <v>15.539702207482504</v>
      </c>
      <c r="L1124" s="152">
        <v>169.69354810570894</v>
      </c>
      <c r="M1124" s="152">
        <v>186.47642648979004</v>
      </c>
      <c r="N1124" s="153" t="s">
        <v>652</v>
      </c>
      <c r="O1124" s="154">
        <v>12</v>
      </c>
      <c r="P1124" s="153">
        <v>27</v>
      </c>
      <c r="Q1124" s="153" t="s">
        <v>147</v>
      </c>
      <c r="R1124" s="155">
        <v>16</v>
      </c>
      <c r="S1124" s="155">
        <v>3.91</v>
      </c>
      <c r="T1124" s="155">
        <v>0.3</v>
      </c>
      <c r="U1124" s="154" t="s">
        <v>94</v>
      </c>
      <c r="V1124" s="153" t="s">
        <v>89</v>
      </c>
      <c r="W1124" s="153" t="s">
        <v>627</v>
      </c>
      <c r="X1124" s="151" t="s">
        <v>6378</v>
      </c>
      <c r="Y1124" s="151" t="s">
        <v>6378</v>
      </c>
      <c r="Z1124" s="156">
        <v>5.57E-2</v>
      </c>
      <c r="AA1124" s="153" t="s">
        <v>1032</v>
      </c>
      <c r="AB1124" s="153" t="s">
        <v>4724</v>
      </c>
      <c r="AC1124" s="153" t="s">
        <v>785</v>
      </c>
      <c r="AD1124" s="157" t="s">
        <v>4154</v>
      </c>
      <c r="AE1124" s="110">
        <v>0</v>
      </c>
      <c r="AF1124" s="110">
        <v>270</v>
      </c>
      <c r="AG1124" s="112">
        <f t="shared" si="174"/>
        <v>0</v>
      </c>
      <c r="AH1124" s="110">
        <f>SUM(AG$4:AG1124)</f>
        <v>38</v>
      </c>
      <c r="AI1124" s="112">
        <f t="shared" si="172"/>
        <v>0</v>
      </c>
      <c r="AJ1124" s="110">
        <f>COUNTIF(AI$4:AI1124,"&gt;0")</f>
        <v>184</v>
      </c>
      <c r="AK1124" s="110">
        <v>0</v>
      </c>
      <c r="AL1124" s="110">
        <v>287</v>
      </c>
      <c r="AM1124" s="172" t="str">
        <f>IF(OR(Table1[[#This Row],[Line total ordered for now]]&gt;0,Table1[[#This Row],[Line total ordered for season]]&gt;0),1,"")</f>
        <v/>
      </c>
      <c r="AN1124" s="173">
        <f>COUNTIF(AM$4:AM1124,"&gt;0")</f>
        <v>0</v>
      </c>
      <c r="AO1124" s="173">
        <f>Table1[[#This Row],[ORDER QUANTITY
to be collected BEFORE 31.3.22]]</f>
        <v>0</v>
      </c>
      <c r="AP1124" s="174">
        <f t="shared" si="173"/>
        <v>0</v>
      </c>
      <c r="AQ1124" s="174">
        <f>IFERROR(INDEX(Retail!H:H,MATCH($D1124,Retail!$D:$D,0)),0)</f>
        <v>0</v>
      </c>
      <c r="AR1124" s="174">
        <f>IFERROR(INDEX(Retail!J:J,MATCH($D1124,Retail!$D:$D,0)),0)</f>
        <v>0</v>
      </c>
      <c r="AS1124" s="174">
        <f>IFERROR(INDEX('NEW2022'!H:H,MATCH($D1124,'NEW2022'!D:D,0)),0)</f>
        <v>0</v>
      </c>
      <c r="AT1124" s="174">
        <f>IFERROR(INDEX('NEW2022'!J:J,MATCH($D1124,'NEW2022'!D:D,0)),0)</f>
        <v>0</v>
      </c>
      <c r="AU1124" s="174">
        <f>IFERROR(INDEX('Quiet Items'!H:H,MATCH($D1124,'Quiet Items'!D:D,0)),0)</f>
        <v>0</v>
      </c>
      <c r="AV1124" s="174">
        <f>IFERROR(INDEX('Quiet Items'!J:J,MATCH($D1124,'Quiet Items'!D:D,0)),0)</f>
        <v>0</v>
      </c>
      <c r="AW1124" s="174">
        <f>IFERROR(INDEX('1.4G'!H:H,MATCH($D1124,'1.4G'!D:D,0)),0)</f>
        <v>0</v>
      </c>
      <c r="AX1124" s="174">
        <f>IFERROR(INDEX('1.4G'!J:J,MATCH($D1124,'1.4G'!D:D,0)),0)</f>
        <v>0</v>
      </c>
      <c r="AY1124" s="174">
        <f t="shared" si="177"/>
        <v>0</v>
      </c>
      <c r="AZ1124" s="174">
        <f t="shared" si="178"/>
        <v>0</v>
      </c>
      <c r="BA1124" s="175">
        <f>IFERROR(Table1[[#This Row],[Line total ordered for now]]*Table1[[#This Row],[GUARANTEED PRICE
for STOCK orders collected before 31.3.22]],0)</f>
        <v>0</v>
      </c>
      <c r="BB1124" s="175">
        <f t="shared" si="175"/>
        <v>0</v>
      </c>
      <c r="BC1124" s="176">
        <f>(AZ1124+Table1[[#This Row],[Line total ordered for now]])*Z1124</f>
        <v>0</v>
      </c>
      <c r="BD1124" s="200">
        <v>158.50496251632154</v>
      </c>
      <c r="BE1124" s="65"/>
      <c r="BF1124" s="65"/>
      <c r="BG1124" s="65"/>
      <c r="BH1124" s="65"/>
      <c r="BI1124" s="65"/>
      <c r="BJ1124" s="65"/>
      <c r="BK1124" s="65"/>
      <c r="BL1124" s="55"/>
      <c r="BM1124"/>
      <c r="BN1124"/>
      <c r="BO1124"/>
      <c r="BP1124"/>
      <c r="BQ1124"/>
      <c r="BR1124"/>
      <c r="BS1124"/>
      <c r="BT1124"/>
    </row>
    <row r="1125" spans="1:72" ht="15.75">
      <c r="A1125" s="202">
        <v>1121</v>
      </c>
      <c r="B1125" s="68" t="s">
        <v>6378</v>
      </c>
      <c r="C1125" s="149" t="s">
        <v>757</v>
      </c>
      <c r="D1125" s="149" t="s">
        <v>2197</v>
      </c>
      <c r="E1125" s="149" t="s">
        <v>2198</v>
      </c>
      <c r="F1125" s="158" t="str">
        <f t="shared" si="176"/>
        <v>Video</v>
      </c>
      <c r="G1125" s="187">
        <v>2</v>
      </c>
      <c r="H1125" s="150"/>
      <c r="I1125" s="184">
        <v>160.44</v>
      </c>
      <c r="J1125" s="150"/>
      <c r="K1125" s="151">
        <v>15.867029808531745</v>
      </c>
      <c r="L1125" s="152">
        <v>173.26796550916666</v>
      </c>
      <c r="M1125" s="152">
        <v>190.40435770238093</v>
      </c>
      <c r="N1125" s="153" t="s">
        <v>652</v>
      </c>
      <c r="O1125" s="154">
        <v>12</v>
      </c>
      <c r="P1125" s="153">
        <v>25</v>
      </c>
      <c r="Q1125" s="153" t="s">
        <v>147</v>
      </c>
      <c r="R1125" s="155">
        <v>19</v>
      </c>
      <c r="S1125" s="155">
        <v>3.91</v>
      </c>
      <c r="T1125" s="155">
        <v>0.3</v>
      </c>
      <c r="U1125" s="154" t="s">
        <v>95</v>
      </c>
      <c r="V1125" s="153" t="s">
        <v>88</v>
      </c>
      <c r="W1125" s="153" t="s">
        <v>627</v>
      </c>
      <c r="X1125" s="151" t="s">
        <v>6378</v>
      </c>
      <c r="Y1125" s="151" t="s">
        <v>6378</v>
      </c>
      <c r="Z1125" s="156">
        <v>5.57E-2</v>
      </c>
      <c r="AA1125" s="153" t="s">
        <v>1032</v>
      </c>
      <c r="AB1125" s="153" t="s">
        <v>5382</v>
      </c>
      <c r="AC1125" s="153" t="s">
        <v>875</v>
      </c>
      <c r="AD1125" s="157" t="s">
        <v>2199</v>
      </c>
      <c r="AE1125" s="110">
        <v>0</v>
      </c>
      <c r="AF1125" s="110">
        <v>270</v>
      </c>
      <c r="AG1125" s="112">
        <f t="shared" si="174"/>
        <v>0</v>
      </c>
      <c r="AH1125" s="110">
        <f>SUM(AG$4:AG1125)</f>
        <v>38</v>
      </c>
      <c r="AI1125" s="112">
        <f t="shared" si="172"/>
        <v>0</v>
      </c>
      <c r="AJ1125" s="110">
        <f>COUNTIF(AI$4:AI1125,"&gt;0")</f>
        <v>184</v>
      </c>
      <c r="AK1125" s="110">
        <v>1</v>
      </c>
      <c r="AL1125" s="110">
        <v>288</v>
      </c>
      <c r="AM1125" s="172" t="str">
        <f>IF(OR(Table1[[#This Row],[Line total ordered for now]]&gt;0,Table1[[#This Row],[Line total ordered for season]]&gt;0),1,"")</f>
        <v/>
      </c>
      <c r="AN1125" s="173">
        <f>COUNTIF(AM$4:AM1125,"&gt;0")</f>
        <v>0</v>
      </c>
      <c r="AO1125" s="173">
        <f>Table1[[#This Row],[ORDER QUANTITY
to be collected BEFORE 31.3.22]]</f>
        <v>0</v>
      </c>
      <c r="AP1125" s="174">
        <f t="shared" si="173"/>
        <v>0</v>
      </c>
      <c r="AQ1125" s="174">
        <f>IFERROR(INDEX(Retail!H:H,MATCH($D1125,Retail!$D:$D,0)),0)</f>
        <v>0</v>
      </c>
      <c r="AR1125" s="174">
        <f>IFERROR(INDEX(Retail!J:J,MATCH($D1125,Retail!$D:$D,0)),0)</f>
        <v>0</v>
      </c>
      <c r="AS1125" s="174">
        <f>IFERROR(INDEX('NEW2022'!H:H,MATCH($D1125,'NEW2022'!D:D,0)),0)</f>
        <v>0</v>
      </c>
      <c r="AT1125" s="174">
        <f>IFERROR(INDEX('NEW2022'!J:J,MATCH($D1125,'NEW2022'!D:D,0)),0)</f>
        <v>0</v>
      </c>
      <c r="AU1125" s="174">
        <f>IFERROR(INDEX('Quiet Items'!H:H,MATCH($D1125,'Quiet Items'!D:D,0)),0)</f>
        <v>0</v>
      </c>
      <c r="AV1125" s="174">
        <f>IFERROR(INDEX('Quiet Items'!J:J,MATCH($D1125,'Quiet Items'!D:D,0)),0)</f>
        <v>0</v>
      </c>
      <c r="AW1125" s="174">
        <f>IFERROR(INDEX('1.4G'!H:H,MATCH($D1125,'1.4G'!D:D,0)),0)</f>
        <v>0</v>
      </c>
      <c r="AX1125" s="174">
        <f>IFERROR(INDEX('1.4G'!J:J,MATCH($D1125,'1.4G'!D:D,0)),0)</f>
        <v>0</v>
      </c>
      <c r="AY1125" s="174">
        <f t="shared" si="177"/>
        <v>0</v>
      </c>
      <c r="AZ1125" s="174">
        <f t="shared" si="178"/>
        <v>0</v>
      </c>
      <c r="BA1125" s="175">
        <f>IFERROR(Table1[[#This Row],[Line total ordered for now]]*Table1[[#This Row],[GUARANTEED PRICE
for STOCK orders collected before 31.3.22]],0)</f>
        <v>0</v>
      </c>
      <c r="BB1125" s="175">
        <f t="shared" si="175"/>
        <v>0</v>
      </c>
      <c r="BC1125" s="176">
        <f>(AZ1125+Table1[[#This Row],[Line total ordered for now]])*Z1125</f>
        <v>0</v>
      </c>
      <c r="BD1125" s="200">
        <v>161.84370404702378</v>
      </c>
      <c r="BE1125" s="65"/>
      <c r="BF1125" s="65"/>
      <c r="BG1125" s="65"/>
      <c r="BH1125" s="65"/>
      <c r="BI1125" s="65"/>
      <c r="BJ1125" s="65"/>
      <c r="BK1125" s="65"/>
      <c r="BL1125" s="55"/>
      <c r="BM1125"/>
      <c r="BN1125"/>
      <c r="BO1125"/>
      <c r="BP1125"/>
      <c r="BQ1125"/>
      <c r="BR1125"/>
      <c r="BS1125"/>
      <c r="BT1125"/>
    </row>
    <row r="1126" spans="1:72" ht="15.75">
      <c r="A1126" s="202">
        <v>1122</v>
      </c>
      <c r="B1126" s="68" t="s">
        <v>6378</v>
      </c>
      <c r="C1126" s="149" t="s">
        <v>691</v>
      </c>
      <c r="D1126" s="149" t="s">
        <v>4310</v>
      </c>
      <c r="E1126" s="149" t="s">
        <v>4311</v>
      </c>
      <c r="F1126" s="158" t="str">
        <f t="shared" si="176"/>
        <v>Video</v>
      </c>
      <c r="G1126" s="187">
        <v>0</v>
      </c>
      <c r="H1126" s="150"/>
      <c r="I1126" s="184">
        <v>72.22</v>
      </c>
      <c r="J1126" s="150"/>
      <c r="K1126" s="151">
        <v>0.73664399999999997</v>
      </c>
      <c r="L1126" s="152">
        <v>73.664400000000001</v>
      </c>
      <c r="M1126" s="152">
        <v>73.664400000000001</v>
      </c>
      <c r="N1126" s="153" t="s">
        <v>148</v>
      </c>
      <c r="O1126" s="154">
        <v>100</v>
      </c>
      <c r="P1126" s="153">
        <v>2</v>
      </c>
      <c r="Q1126" s="153" t="s">
        <v>146</v>
      </c>
      <c r="R1126" s="155">
        <v>13</v>
      </c>
      <c r="S1126" s="155">
        <v>3.5</v>
      </c>
      <c r="T1126" s="155">
        <v>0.2</v>
      </c>
      <c r="U1126" s="154" t="s">
        <v>95</v>
      </c>
      <c r="V1126" s="153" t="s">
        <v>88</v>
      </c>
      <c r="W1126" s="153" t="s">
        <v>627</v>
      </c>
      <c r="X1126" s="151" t="s">
        <v>6378</v>
      </c>
      <c r="Y1126" s="151" t="s">
        <v>6378</v>
      </c>
      <c r="Z1126" s="156">
        <v>4.48E-2</v>
      </c>
      <c r="AA1126" s="153" t="s">
        <v>1336</v>
      </c>
      <c r="AB1126" s="153" t="s">
        <v>5742</v>
      </c>
      <c r="AC1126" s="153" t="s">
        <v>785</v>
      </c>
      <c r="AD1126" s="157" t="s">
        <v>4312</v>
      </c>
      <c r="AE1126" s="110">
        <v>1</v>
      </c>
      <c r="AF1126" s="110">
        <v>271</v>
      </c>
      <c r="AG1126" s="112">
        <f t="shared" si="174"/>
        <v>0</v>
      </c>
      <c r="AH1126" s="110">
        <f>SUM(AG$4:AG1126)</f>
        <v>38</v>
      </c>
      <c r="AI1126" s="112">
        <f t="shared" si="172"/>
        <v>0</v>
      </c>
      <c r="AJ1126" s="110">
        <f>COUNTIF(AI$4:AI1126,"&gt;0")</f>
        <v>184</v>
      </c>
      <c r="AK1126" s="110">
        <v>1</v>
      </c>
      <c r="AL1126" s="110">
        <v>289</v>
      </c>
      <c r="AM1126" s="172" t="str">
        <f>IF(OR(Table1[[#This Row],[Line total ordered for now]]&gt;0,Table1[[#This Row],[Line total ordered for season]]&gt;0),1,"")</f>
        <v/>
      </c>
      <c r="AN1126" s="173">
        <f>COUNTIF(AM$4:AM1126,"&gt;0")</f>
        <v>0</v>
      </c>
      <c r="AO1126" s="173">
        <f>Table1[[#This Row],[ORDER QUANTITY
to be collected BEFORE 31.3.22]]</f>
        <v>0</v>
      </c>
      <c r="AP1126" s="174">
        <f t="shared" si="173"/>
        <v>0</v>
      </c>
      <c r="AQ1126" s="174">
        <f>IFERROR(INDEX(Retail!H:H,MATCH($D1126,Retail!$D:$D,0)),0)</f>
        <v>0</v>
      </c>
      <c r="AR1126" s="174">
        <f>IFERROR(INDEX(Retail!J:J,MATCH($D1126,Retail!$D:$D,0)),0)</f>
        <v>0</v>
      </c>
      <c r="AS1126" s="174">
        <f>IFERROR(INDEX('NEW2022'!H:H,MATCH($D1126,'NEW2022'!D:D,0)),0)</f>
        <v>0</v>
      </c>
      <c r="AT1126" s="174">
        <f>IFERROR(INDEX('NEW2022'!J:J,MATCH($D1126,'NEW2022'!D:D,0)),0)</f>
        <v>0</v>
      </c>
      <c r="AU1126" s="174">
        <f>IFERROR(INDEX('Quiet Items'!H:H,MATCH($D1126,'Quiet Items'!D:D,0)),0)</f>
        <v>0</v>
      </c>
      <c r="AV1126" s="174">
        <f>IFERROR(INDEX('Quiet Items'!J:J,MATCH($D1126,'Quiet Items'!D:D,0)),0)</f>
        <v>0</v>
      </c>
      <c r="AW1126" s="174">
        <f>IFERROR(INDEX('1.4G'!H:H,MATCH($D1126,'1.4G'!D:D,0)),0)</f>
        <v>0</v>
      </c>
      <c r="AX1126" s="174">
        <f>IFERROR(INDEX('1.4G'!J:J,MATCH($D1126,'1.4G'!D:D,0)),0)</f>
        <v>0</v>
      </c>
      <c r="AY1126" s="174">
        <f t="shared" si="177"/>
        <v>0</v>
      </c>
      <c r="AZ1126" s="174">
        <f t="shared" si="178"/>
        <v>0</v>
      </c>
      <c r="BA1126" s="175">
        <f>IFERROR(Table1[[#This Row],[Line total ordered for now]]*Table1[[#This Row],[GUARANTEED PRICE
for STOCK orders collected before 31.3.22]],0)</f>
        <v>0</v>
      </c>
      <c r="BB1126" s="175">
        <f t="shared" si="175"/>
        <v>0</v>
      </c>
      <c r="BC1126" s="176">
        <f>(AZ1126+Table1[[#This Row],[Line total ordered for now]])*Z1126</f>
        <v>0</v>
      </c>
      <c r="BD1126" s="200">
        <v>0</v>
      </c>
      <c r="BE1126" s="65"/>
      <c r="BF1126" s="65"/>
      <c r="BG1126" s="65"/>
      <c r="BH1126" s="65"/>
      <c r="BI1126" s="65"/>
      <c r="BJ1126" s="65"/>
      <c r="BK1126" s="65"/>
      <c r="BL1126" s="55"/>
      <c r="BM1126"/>
      <c r="BN1126"/>
      <c r="BO1126"/>
      <c r="BP1126"/>
      <c r="BQ1126"/>
      <c r="BR1126"/>
      <c r="BS1126"/>
      <c r="BT1126"/>
    </row>
    <row r="1127" spans="1:72" ht="15.75">
      <c r="A1127" s="202">
        <v>1123</v>
      </c>
      <c r="B1127" s="68" t="s">
        <v>6378</v>
      </c>
      <c r="C1127" s="149" t="s">
        <v>691</v>
      </c>
      <c r="D1127" s="149" t="s">
        <v>4506</v>
      </c>
      <c r="E1127" s="149" t="s">
        <v>4507</v>
      </c>
      <c r="F1127" s="158" t="str">
        <f t="shared" si="176"/>
        <v>Video</v>
      </c>
      <c r="G1127" s="187">
        <v>0</v>
      </c>
      <c r="H1127" s="150"/>
      <c r="I1127" s="184">
        <v>76.72</v>
      </c>
      <c r="J1127" s="150"/>
      <c r="K1127" s="151">
        <v>0.84400000000000008</v>
      </c>
      <c r="L1127" s="152">
        <v>76.804000000000002</v>
      </c>
      <c r="M1127" s="152">
        <v>84.4</v>
      </c>
      <c r="N1127" s="153" t="s">
        <v>148</v>
      </c>
      <c r="O1127" s="154">
        <v>100</v>
      </c>
      <c r="P1127" s="153">
        <v>3</v>
      </c>
      <c r="Q1127" s="153" t="s">
        <v>146</v>
      </c>
      <c r="R1127" s="155">
        <v>14</v>
      </c>
      <c r="S1127" s="155">
        <v>2.7</v>
      </c>
      <c r="T1127" s="155">
        <v>0.2</v>
      </c>
      <c r="U1127" s="154" t="s">
        <v>95</v>
      </c>
      <c r="V1127" s="153" t="s">
        <v>88</v>
      </c>
      <c r="W1127" s="153" t="s">
        <v>627</v>
      </c>
      <c r="X1127" s="151" t="s">
        <v>6378</v>
      </c>
      <c r="Y1127" s="151" t="s">
        <v>6378</v>
      </c>
      <c r="Z1127" s="156">
        <v>4.2999999999999997E-2</v>
      </c>
      <c r="AA1127" s="153" t="s">
        <v>786</v>
      </c>
      <c r="AB1127" s="153" t="s">
        <v>4798</v>
      </c>
      <c r="AC1127" s="153" t="s">
        <v>4790</v>
      </c>
      <c r="AD1127" s="157" t="s">
        <v>4508</v>
      </c>
      <c r="AE1127" s="110">
        <v>1</v>
      </c>
      <c r="AF1127" s="110">
        <v>272</v>
      </c>
      <c r="AG1127" s="112">
        <f t="shared" si="174"/>
        <v>0</v>
      </c>
      <c r="AH1127" s="110">
        <f>SUM(AG$4:AG1127)</f>
        <v>38</v>
      </c>
      <c r="AI1127" s="112">
        <f t="shared" si="172"/>
        <v>0</v>
      </c>
      <c r="AJ1127" s="110">
        <f>COUNTIF(AI$4:AI1127,"&gt;0")</f>
        <v>184</v>
      </c>
      <c r="AK1127" s="110">
        <v>1</v>
      </c>
      <c r="AL1127" s="110">
        <v>290</v>
      </c>
      <c r="AM1127" s="172" t="str">
        <f>IF(OR(Table1[[#This Row],[Line total ordered for now]]&gt;0,Table1[[#This Row],[Line total ordered for season]]&gt;0),1,"")</f>
        <v/>
      </c>
      <c r="AN1127" s="173">
        <f>COUNTIF(AM$4:AM1127,"&gt;0")</f>
        <v>0</v>
      </c>
      <c r="AO1127" s="173">
        <f>Table1[[#This Row],[ORDER QUANTITY
to be collected BEFORE 31.3.22]]</f>
        <v>0</v>
      </c>
      <c r="AP1127" s="174">
        <f t="shared" si="173"/>
        <v>0</v>
      </c>
      <c r="AQ1127" s="174">
        <f>IFERROR(INDEX(Retail!H:H,MATCH($D1127,Retail!$D:$D,0)),0)</f>
        <v>0</v>
      </c>
      <c r="AR1127" s="174">
        <f>IFERROR(INDEX(Retail!J:J,MATCH($D1127,Retail!$D:$D,0)),0)</f>
        <v>0</v>
      </c>
      <c r="AS1127" s="174">
        <f>IFERROR(INDEX('NEW2022'!H:H,MATCH($D1127,'NEW2022'!D:D,0)),0)</f>
        <v>0</v>
      </c>
      <c r="AT1127" s="174">
        <f>IFERROR(INDEX('NEW2022'!J:J,MATCH($D1127,'NEW2022'!D:D,0)),0)</f>
        <v>0</v>
      </c>
      <c r="AU1127" s="174">
        <f>IFERROR(INDEX('Quiet Items'!H:H,MATCH($D1127,'Quiet Items'!D:D,0)),0)</f>
        <v>0</v>
      </c>
      <c r="AV1127" s="174">
        <f>IFERROR(INDEX('Quiet Items'!J:J,MATCH($D1127,'Quiet Items'!D:D,0)),0)</f>
        <v>0</v>
      </c>
      <c r="AW1127" s="174">
        <f>IFERROR(INDEX('1.4G'!H:H,MATCH($D1127,'1.4G'!D:D,0)),0)</f>
        <v>0</v>
      </c>
      <c r="AX1127" s="174">
        <f>IFERROR(INDEX('1.4G'!J:J,MATCH($D1127,'1.4G'!D:D,0)),0)</f>
        <v>0</v>
      </c>
      <c r="AY1127" s="174">
        <f t="shared" si="177"/>
        <v>0</v>
      </c>
      <c r="AZ1127" s="174">
        <f t="shared" si="178"/>
        <v>0</v>
      </c>
      <c r="BA1127" s="175">
        <f>IFERROR(Table1[[#This Row],[Line total ordered for now]]*Table1[[#This Row],[GUARANTEED PRICE
for STOCK orders collected before 31.3.22]],0)</f>
        <v>0</v>
      </c>
      <c r="BB1127" s="175">
        <f t="shared" si="175"/>
        <v>0</v>
      </c>
      <c r="BC1127" s="176">
        <f>(AZ1127+Table1[[#This Row],[Line total ordered for now]])*Z1127</f>
        <v>0</v>
      </c>
      <c r="BD1127" s="200">
        <v>71.740000000000009</v>
      </c>
      <c r="BE1127" s="65"/>
      <c r="BF1127" s="65"/>
      <c r="BG1127" s="65"/>
      <c r="BH1127" s="65"/>
      <c r="BI1127" s="65"/>
      <c r="BJ1127" s="65"/>
      <c r="BK1127" s="65"/>
      <c r="BL1127" s="55"/>
      <c r="BM1127"/>
      <c r="BN1127"/>
      <c r="BO1127"/>
      <c r="BP1127"/>
      <c r="BQ1127"/>
      <c r="BR1127"/>
      <c r="BS1127"/>
      <c r="BT1127"/>
    </row>
    <row r="1128" spans="1:72" ht="15.75">
      <c r="A1128" s="202">
        <v>1124</v>
      </c>
      <c r="B1128" s="68" t="s">
        <v>6378</v>
      </c>
      <c r="C1128" s="149" t="s">
        <v>691</v>
      </c>
      <c r="D1128" s="149" t="s">
        <v>1378</v>
      </c>
      <c r="E1128" s="149" t="s">
        <v>1379</v>
      </c>
      <c r="F1128" s="158" t="str">
        <f t="shared" si="176"/>
        <v>Video</v>
      </c>
      <c r="G1128" s="187">
        <v>0</v>
      </c>
      <c r="H1128" s="150"/>
      <c r="I1128" s="184">
        <v>76.72</v>
      </c>
      <c r="J1128" s="150"/>
      <c r="K1128" s="151">
        <v>0.84400000000000008</v>
      </c>
      <c r="L1128" s="152">
        <v>76.804000000000002</v>
      </c>
      <c r="M1128" s="152">
        <v>84.4</v>
      </c>
      <c r="N1128" s="153" t="s">
        <v>148</v>
      </c>
      <c r="O1128" s="154">
        <v>100</v>
      </c>
      <c r="P1128" s="153">
        <v>3</v>
      </c>
      <c r="Q1128" s="153" t="s">
        <v>146</v>
      </c>
      <c r="R1128" s="155">
        <v>13.5</v>
      </c>
      <c r="S1128" s="155">
        <v>2.7</v>
      </c>
      <c r="T1128" s="155">
        <v>0.2</v>
      </c>
      <c r="U1128" s="154" t="s">
        <v>95</v>
      </c>
      <c r="V1128" s="153" t="s">
        <v>88</v>
      </c>
      <c r="W1128" s="153" t="s">
        <v>627</v>
      </c>
      <c r="X1128" s="151" t="s">
        <v>6378</v>
      </c>
      <c r="Y1128" s="151" t="s">
        <v>6378</v>
      </c>
      <c r="Z1128" s="156">
        <v>4.2999999999999997E-2</v>
      </c>
      <c r="AA1128" s="153" t="s">
        <v>786</v>
      </c>
      <c r="AB1128" s="153" t="s">
        <v>4813</v>
      </c>
      <c r="AC1128" s="153" t="s">
        <v>4790</v>
      </c>
      <c r="AD1128" s="157" t="s">
        <v>1380</v>
      </c>
      <c r="AE1128" s="110">
        <v>1</v>
      </c>
      <c r="AF1128" s="110">
        <v>273</v>
      </c>
      <c r="AG1128" s="112">
        <f t="shared" si="174"/>
        <v>0</v>
      </c>
      <c r="AH1128" s="110">
        <f>SUM(AG$4:AG1128)</f>
        <v>38</v>
      </c>
      <c r="AI1128" s="112">
        <f t="shared" si="172"/>
        <v>0</v>
      </c>
      <c r="AJ1128" s="110">
        <f>COUNTIF(AI$4:AI1128,"&gt;0")</f>
        <v>184</v>
      </c>
      <c r="AK1128" s="110">
        <v>1</v>
      </c>
      <c r="AL1128" s="110">
        <v>291</v>
      </c>
      <c r="AM1128" s="172" t="str">
        <f>IF(OR(Table1[[#This Row],[Line total ordered for now]]&gt;0,Table1[[#This Row],[Line total ordered for season]]&gt;0),1,"")</f>
        <v/>
      </c>
      <c r="AN1128" s="173">
        <f>COUNTIF(AM$4:AM1128,"&gt;0")</f>
        <v>0</v>
      </c>
      <c r="AO1128" s="173">
        <f>Table1[[#This Row],[ORDER QUANTITY
to be collected BEFORE 31.3.22]]</f>
        <v>0</v>
      </c>
      <c r="AP1128" s="174">
        <f t="shared" si="173"/>
        <v>0</v>
      </c>
      <c r="AQ1128" s="174">
        <f>IFERROR(INDEX(Retail!H:H,MATCH($D1128,Retail!$D:$D,0)),0)</f>
        <v>0</v>
      </c>
      <c r="AR1128" s="174">
        <f>IFERROR(INDEX(Retail!J:J,MATCH($D1128,Retail!$D:$D,0)),0)</f>
        <v>0</v>
      </c>
      <c r="AS1128" s="174">
        <f>IFERROR(INDEX('NEW2022'!H:H,MATCH($D1128,'NEW2022'!D:D,0)),0)</f>
        <v>0</v>
      </c>
      <c r="AT1128" s="174">
        <f>IFERROR(INDEX('NEW2022'!J:J,MATCH($D1128,'NEW2022'!D:D,0)),0)</f>
        <v>0</v>
      </c>
      <c r="AU1128" s="174">
        <f>IFERROR(INDEX('Quiet Items'!H:H,MATCH($D1128,'Quiet Items'!D:D,0)),0)</f>
        <v>0</v>
      </c>
      <c r="AV1128" s="174">
        <f>IFERROR(INDEX('Quiet Items'!J:J,MATCH($D1128,'Quiet Items'!D:D,0)),0)</f>
        <v>0</v>
      </c>
      <c r="AW1128" s="174">
        <f>IFERROR(INDEX('1.4G'!H:H,MATCH($D1128,'1.4G'!D:D,0)),0)</f>
        <v>0</v>
      </c>
      <c r="AX1128" s="174">
        <f>IFERROR(INDEX('1.4G'!J:J,MATCH($D1128,'1.4G'!D:D,0)),0)</f>
        <v>0</v>
      </c>
      <c r="AY1128" s="174">
        <f t="shared" si="177"/>
        <v>0</v>
      </c>
      <c r="AZ1128" s="174">
        <f t="shared" si="178"/>
        <v>0</v>
      </c>
      <c r="BA1128" s="175">
        <f>IFERROR(Table1[[#This Row],[Line total ordered for now]]*Table1[[#This Row],[GUARANTEED PRICE
for STOCK orders collected before 31.3.22]],0)</f>
        <v>0</v>
      </c>
      <c r="BB1128" s="175">
        <f t="shared" si="175"/>
        <v>0</v>
      </c>
      <c r="BC1128" s="176">
        <f>(AZ1128+Table1[[#This Row],[Line total ordered for now]])*Z1128</f>
        <v>0</v>
      </c>
      <c r="BD1128" s="200">
        <v>71.740000000000009</v>
      </c>
      <c r="BE1128" s="65"/>
      <c r="BF1128" s="65"/>
      <c r="BG1128" s="65"/>
      <c r="BH1128" s="65"/>
      <c r="BI1128" s="65"/>
      <c r="BJ1128" s="65"/>
      <c r="BK1128" s="65"/>
      <c r="BL1128" s="55"/>
      <c r="BM1128"/>
      <c r="BN1128"/>
      <c r="BO1128"/>
      <c r="BP1128"/>
      <c r="BQ1128"/>
      <c r="BR1128"/>
      <c r="BS1128"/>
      <c r="BT1128"/>
    </row>
    <row r="1129" spans="1:72" ht="15.75">
      <c r="A1129" s="202">
        <v>1125</v>
      </c>
      <c r="B1129" s="68" t="s">
        <v>6378</v>
      </c>
      <c r="C1129" s="149" t="s">
        <v>691</v>
      </c>
      <c r="D1129" s="149" t="s">
        <v>1405</v>
      </c>
      <c r="E1129" s="149" t="s">
        <v>1406</v>
      </c>
      <c r="F1129" s="158" t="str">
        <f t="shared" si="176"/>
        <v>Video</v>
      </c>
      <c r="G1129" s="187">
        <v>0</v>
      </c>
      <c r="H1129" s="150"/>
      <c r="I1129" s="184">
        <v>76.72</v>
      </c>
      <c r="J1129" s="150"/>
      <c r="K1129" s="151">
        <v>0.84400000000000008</v>
      </c>
      <c r="L1129" s="152">
        <v>76.804000000000002</v>
      </c>
      <c r="M1129" s="152">
        <v>84.4</v>
      </c>
      <c r="N1129" s="153" t="s">
        <v>148</v>
      </c>
      <c r="O1129" s="154">
        <v>100</v>
      </c>
      <c r="P1129" s="153">
        <v>3</v>
      </c>
      <c r="Q1129" s="153" t="s">
        <v>146</v>
      </c>
      <c r="R1129" s="155">
        <v>13.5</v>
      </c>
      <c r="S1129" s="155">
        <v>2.99</v>
      </c>
      <c r="T1129" s="155">
        <v>0.2</v>
      </c>
      <c r="U1129" s="154" t="s">
        <v>95</v>
      </c>
      <c r="V1129" s="153" t="s">
        <v>88</v>
      </c>
      <c r="W1129" s="153" t="s">
        <v>627</v>
      </c>
      <c r="X1129" s="151" t="s">
        <v>6378</v>
      </c>
      <c r="Y1129" s="151" t="s">
        <v>6378</v>
      </c>
      <c r="Z1129" s="156">
        <v>4.2999999999999997E-2</v>
      </c>
      <c r="AA1129" s="153" t="s">
        <v>786</v>
      </c>
      <c r="AB1129" s="153" t="s">
        <v>4814</v>
      </c>
      <c r="AC1129" s="153" t="s">
        <v>4790</v>
      </c>
      <c r="AD1129" s="157" t="s">
        <v>1407</v>
      </c>
      <c r="AE1129" s="110">
        <v>1</v>
      </c>
      <c r="AF1129" s="110">
        <v>274</v>
      </c>
      <c r="AG1129" s="112">
        <f t="shared" si="174"/>
        <v>0</v>
      </c>
      <c r="AH1129" s="110">
        <f>SUM(AG$4:AG1129)</f>
        <v>38</v>
      </c>
      <c r="AI1129" s="112">
        <f t="shared" si="172"/>
        <v>0</v>
      </c>
      <c r="AJ1129" s="110">
        <f>COUNTIF(AI$4:AI1129,"&gt;0")</f>
        <v>184</v>
      </c>
      <c r="AK1129" s="110">
        <v>1</v>
      </c>
      <c r="AL1129" s="110">
        <v>292</v>
      </c>
      <c r="AM1129" s="172" t="str">
        <f>IF(OR(Table1[[#This Row],[Line total ordered for now]]&gt;0,Table1[[#This Row],[Line total ordered for season]]&gt;0),1,"")</f>
        <v/>
      </c>
      <c r="AN1129" s="173">
        <f>COUNTIF(AM$4:AM1129,"&gt;0")</f>
        <v>0</v>
      </c>
      <c r="AO1129" s="173">
        <f>Table1[[#This Row],[ORDER QUANTITY
to be collected BEFORE 31.3.22]]</f>
        <v>0</v>
      </c>
      <c r="AP1129" s="174">
        <f t="shared" si="173"/>
        <v>0</v>
      </c>
      <c r="AQ1129" s="174">
        <f>IFERROR(INDEX(Retail!H:H,MATCH($D1129,Retail!$D:$D,0)),0)</f>
        <v>0</v>
      </c>
      <c r="AR1129" s="174">
        <f>IFERROR(INDEX(Retail!J:J,MATCH($D1129,Retail!$D:$D,0)),0)</f>
        <v>0</v>
      </c>
      <c r="AS1129" s="174">
        <f>IFERROR(INDEX('NEW2022'!H:H,MATCH($D1129,'NEW2022'!D:D,0)),0)</f>
        <v>0</v>
      </c>
      <c r="AT1129" s="174">
        <f>IFERROR(INDEX('NEW2022'!J:J,MATCH($D1129,'NEW2022'!D:D,0)),0)</f>
        <v>0</v>
      </c>
      <c r="AU1129" s="174">
        <f>IFERROR(INDEX('Quiet Items'!H:H,MATCH($D1129,'Quiet Items'!D:D,0)),0)</f>
        <v>0</v>
      </c>
      <c r="AV1129" s="174">
        <f>IFERROR(INDEX('Quiet Items'!J:J,MATCH($D1129,'Quiet Items'!D:D,0)),0)</f>
        <v>0</v>
      </c>
      <c r="AW1129" s="174">
        <f>IFERROR(INDEX('1.4G'!H:H,MATCH($D1129,'1.4G'!D:D,0)),0)</f>
        <v>0</v>
      </c>
      <c r="AX1129" s="174">
        <f>IFERROR(INDEX('1.4G'!J:J,MATCH($D1129,'1.4G'!D:D,0)),0)</f>
        <v>0</v>
      </c>
      <c r="AY1129" s="174">
        <f t="shared" si="177"/>
        <v>0</v>
      </c>
      <c r="AZ1129" s="174">
        <f t="shared" si="178"/>
        <v>0</v>
      </c>
      <c r="BA1129" s="175">
        <f>IFERROR(Table1[[#This Row],[Line total ordered for now]]*Table1[[#This Row],[GUARANTEED PRICE
for STOCK orders collected before 31.3.22]],0)</f>
        <v>0</v>
      </c>
      <c r="BB1129" s="175">
        <f t="shared" si="175"/>
        <v>0</v>
      </c>
      <c r="BC1129" s="176">
        <f>(AZ1129+Table1[[#This Row],[Line total ordered for now]])*Z1129</f>
        <v>0</v>
      </c>
      <c r="BD1129" s="200">
        <v>71.740000000000009</v>
      </c>
      <c r="BE1129" s="65"/>
      <c r="BF1129" s="65"/>
      <c r="BG1129" s="65"/>
      <c r="BH1129" s="65"/>
      <c r="BI1129" s="65"/>
      <c r="BJ1129" s="65"/>
      <c r="BK1129" s="65"/>
      <c r="BL1129" s="55"/>
      <c r="BM1129"/>
      <c r="BN1129"/>
      <c r="BO1129"/>
      <c r="BP1129"/>
      <c r="BQ1129"/>
      <c r="BR1129"/>
      <c r="BS1129"/>
      <c r="BT1129"/>
    </row>
    <row r="1130" spans="1:72" ht="15.75">
      <c r="A1130" s="202">
        <v>1126</v>
      </c>
      <c r="B1130" s="68" t="s">
        <v>6378</v>
      </c>
      <c r="C1130" s="149" t="s">
        <v>691</v>
      </c>
      <c r="D1130" s="149" t="s">
        <v>845</v>
      </c>
      <c r="E1130" s="149" t="s">
        <v>846</v>
      </c>
      <c r="F1130" s="158" t="str">
        <f t="shared" si="176"/>
        <v>Video</v>
      </c>
      <c r="G1130" s="187">
        <v>10</v>
      </c>
      <c r="H1130" s="150"/>
      <c r="I1130" s="184">
        <v>80.010000000000005</v>
      </c>
      <c r="J1130" s="150"/>
      <c r="K1130" s="151">
        <v>0.88020000000000009</v>
      </c>
      <c r="L1130" s="152">
        <v>80.098200000000006</v>
      </c>
      <c r="M1130" s="152">
        <v>88.02000000000001</v>
      </c>
      <c r="N1130" s="153" t="s">
        <v>148</v>
      </c>
      <c r="O1130" s="154">
        <v>100</v>
      </c>
      <c r="P1130" s="153">
        <v>3</v>
      </c>
      <c r="Q1130" s="153" t="s">
        <v>735</v>
      </c>
      <c r="R1130" s="155">
        <v>16</v>
      </c>
      <c r="S1130" s="155">
        <v>2.15</v>
      </c>
      <c r="T1130" s="155">
        <v>0.2</v>
      </c>
      <c r="U1130" s="154" t="s">
        <v>94</v>
      </c>
      <c r="V1130" s="153" t="s">
        <v>89</v>
      </c>
      <c r="W1130" s="153" t="s">
        <v>627</v>
      </c>
      <c r="X1130" s="151" t="s">
        <v>6378</v>
      </c>
      <c r="Y1130" s="151" t="s">
        <v>6378</v>
      </c>
      <c r="Z1130" s="156">
        <v>4.2999999999999997E-2</v>
      </c>
      <c r="AA1130" s="153" t="s">
        <v>847</v>
      </c>
      <c r="AB1130" s="153" t="s">
        <v>4801</v>
      </c>
      <c r="AC1130" s="153" t="s">
        <v>4790</v>
      </c>
      <c r="AD1130" s="157" t="s">
        <v>848</v>
      </c>
      <c r="AE1130" s="110">
        <v>0</v>
      </c>
      <c r="AF1130" s="110">
        <v>274</v>
      </c>
      <c r="AG1130" s="112">
        <f t="shared" si="174"/>
        <v>0</v>
      </c>
      <c r="AH1130" s="110">
        <f>SUM(AG$4:AG1130)</f>
        <v>38</v>
      </c>
      <c r="AI1130" s="112">
        <f t="shared" si="172"/>
        <v>0</v>
      </c>
      <c r="AJ1130" s="110">
        <f>COUNTIF(AI$4:AI1130,"&gt;0")</f>
        <v>184</v>
      </c>
      <c r="AK1130" s="110">
        <v>0</v>
      </c>
      <c r="AL1130" s="110">
        <v>292</v>
      </c>
      <c r="AM1130" s="172" t="str">
        <f>IF(OR(Table1[[#This Row],[Line total ordered for now]]&gt;0,Table1[[#This Row],[Line total ordered for season]]&gt;0),1,"")</f>
        <v/>
      </c>
      <c r="AN1130" s="173">
        <f>COUNTIF(AM$4:AM1130,"&gt;0")</f>
        <v>0</v>
      </c>
      <c r="AO1130" s="173">
        <f>Table1[[#This Row],[ORDER QUANTITY
to be collected BEFORE 31.3.22]]</f>
        <v>0</v>
      </c>
      <c r="AP1130" s="174">
        <f t="shared" si="173"/>
        <v>0</v>
      </c>
      <c r="AQ1130" s="174">
        <f>IFERROR(INDEX(Retail!H:H,MATCH($D1130,Retail!$D:$D,0)),0)</f>
        <v>0</v>
      </c>
      <c r="AR1130" s="174">
        <f>IFERROR(INDEX(Retail!J:J,MATCH($D1130,Retail!$D:$D,0)),0)</f>
        <v>0</v>
      </c>
      <c r="AS1130" s="174">
        <f>IFERROR(INDEX('NEW2022'!H:H,MATCH($D1130,'NEW2022'!D:D,0)),0)</f>
        <v>0</v>
      </c>
      <c r="AT1130" s="174">
        <f>IFERROR(INDEX('NEW2022'!J:J,MATCH($D1130,'NEW2022'!D:D,0)),0)</f>
        <v>0</v>
      </c>
      <c r="AU1130" s="174">
        <f>IFERROR(INDEX('Quiet Items'!H:H,MATCH($D1130,'Quiet Items'!D:D,0)),0)</f>
        <v>0</v>
      </c>
      <c r="AV1130" s="174">
        <f>IFERROR(INDEX('Quiet Items'!J:J,MATCH($D1130,'Quiet Items'!D:D,0)),0)</f>
        <v>0</v>
      </c>
      <c r="AW1130" s="174">
        <f>IFERROR(INDEX('1.4G'!H:H,MATCH($D1130,'1.4G'!D:D,0)),0)</f>
        <v>0</v>
      </c>
      <c r="AX1130" s="174">
        <f>IFERROR(INDEX('1.4G'!J:J,MATCH($D1130,'1.4G'!D:D,0)),0)</f>
        <v>0</v>
      </c>
      <c r="AY1130" s="174">
        <f t="shared" si="177"/>
        <v>0</v>
      </c>
      <c r="AZ1130" s="174">
        <f t="shared" si="178"/>
        <v>0</v>
      </c>
      <c r="BA1130" s="175">
        <f>IFERROR(Table1[[#This Row],[Line total ordered for now]]*Table1[[#This Row],[GUARANTEED PRICE
for STOCK orders collected before 31.3.22]],0)</f>
        <v>0</v>
      </c>
      <c r="BB1130" s="175">
        <f t="shared" si="175"/>
        <v>0</v>
      </c>
      <c r="BC1130" s="176">
        <f>(AZ1130+Table1[[#This Row],[Line total ordered for now]])*Z1130</f>
        <v>0</v>
      </c>
      <c r="BD1130" s="200">
        <v>74.817000000000007</v>
      </c>
      <c r="BE1130" s="65"/>
      <c r="BF1130" s="65"/>
      <c r="BG1130" s="65"/>
      <c r="BH1130" s="65"/>
      <c r="BI1130" s="65"/>
      <c r="BJ1130" s="65"/>
      <c r="BK1130" s="65"/>
      <c r="BL1130" s="55"/>
      <c r="BM1130"/>
      <c r="BN1130"/>
      <c r="BO1130"/>
      <c r="BP1130"/>
      <c r="BQ1130"/>
      <c r="BR1130"/>
      <c r="BS1130"/>
      <c r="BT1130"/>
    </row>
    <row r="1131" spans="1:72" ht="15.75">
      <c r="A1131" s="202">
        <v>1127</v>
      </c>
      <c r="B1131" s="68" t="s">
        <v>6378</v>
      </c>
      <c r="C1131" s="149" t="s">
        <v>691</v>
      </c>
      <c r="D1131" s="149" t="s">
        <v>931</v>
      </c>
      <c r="E1131" s="149" t="s">
        <v>932</v>
      </c>
      <c r="F1131" s="158" t="str">
        <f t="shared" si="176"/>
        <v>Video</v>
      </c>
      <c r="G1131" s="187">
        <v>7</v>
      </c>
      <c r="H1131" s="150"/>
      <c r="I1131" s="184">
        <v>80.010000000000005</v>
      </c>
      <c r="J1131" s="150"/>
      <c r="K1131" s="151">
        <v>0.88020000000000009</v>
      </c>
      <c r="L1131" s="152">
        <v>80.098200000000006</v>
      </c>
      <c r="M1131" s="152">
        <v>88.02000000000001</v>
      </c>
      <c r="N1131" s="153" t="s">
        <v>148</v>
      </c>
      <c r="O1131" s="154">
        <v>100</v>
      </c>
      <c r="P1131" s="153">
        <v>3</v>
      </c>
      <c r="Q1131" s="153" t="s">
        <v>735</v>
      </c>
      <c r="R1131" s="155">
        <v>16</v>
      </c>
      <c r="S1131" s="155">
        <v>2.15</v>
      </c>
      <c r="T1131" s="155">
        <v>0.2</v>
      </c>
      <c r="U1131" s="154" t="s">
        <v>94</v>
      </c>
      <c r="V1131" s="153" t="s">
        <v>89</v>
      </c>
      <c r="W1131" s="153" t="s">
        <v>627</v>
      </c>
      <c r="X1131" s="151" t="s">
        <v>6378</v>
      </c>
      <c r="Y1131" s="151" t="s">
        <v>6378</v>
      </c>
      <c r="Z1131" s="156">
        <v>4.2999999999999997E-2</v>
      </c>
      <c r="AA1131" s="153" t="s">
        <v>847</v>
      </c>
      <c r="AB1131" s="153" t="s">
        <v>4802</v>
      </c>
      <c r="AC1131" s="153" t="s">
        <v>4790</v>
      </c>
      <c r="AD1131" s="157" t="s">
        <v>933</v>
      </c>
      <c r="AE1131" s="110">
        <v>0</v>
      </c>
      <c r="AF1131" s="110">
        <v>274</v>
      </c>
      <c r="AG1131" s="112">
        <f t="shared" si="174"/>
        <v>0</v>
      </c>
      <c r="AH1131" s="110">
        <f>SUM(AG$4:AG1131)</f>
        <v>38</v>
      </c>
      <c r="AI1131" s="112">
        <f t="shared" si="172"/>
        <v>0</v>
      </c>
      <c r="AJ1131" s="110">
        <f>COUNTIF(AI$4:AI1131,"&gt;0")</f>
        <v>184</v>
      </c>
      <c r="AK1131" s="110">
        <v>0</v>
      </c>
      <c r="AL1131" s="110">
        <v>292</v>
      </c>
      <c r="AM1131" s="172" t="str">
        <f>IF(OR(Table1[[#This Row],[Line total ordered for now]]&gt;0,Table1[[#This Row],[Line total ordered for season]]&gt;0),1,"")</f>
        <v/>
      </c>
      <c r="AN1131" s="173">
        <f>COUNTIF(AM$4:AM1131,"&gt;0")</f>
        <v>0</v>
      </c>
      <c r="AO1131" s="173">
        <f>Table1[[#This Row],[ORDER QUANTITY
to be collected BEFORE 31.3.22]]</f>
        <v>0</v>
      </c>
      <c r="AP1131" s="174">
        <f t="shared" si="173"/>
        <v>0</v>
      </c>
      <c r="AQ1131" s="174">
        <f>IFERROR(INDEX(Retail!H:H,MATCH($D1131,Retail!$D:$D,0)),0)</f>
        <v>0</v>
      </c>
      <c r="AR1131" s="174">
        <f>IFERROR(INDEX(Retail!J:J,MATCH($D1131,Retail!$D:$D,0)),0)</f>
        <v>0</v>
      </c>
      <c r="AS1131" s="174">
        <f>IFERROR(INDEX('NEW2022'!H:H,MATCH($D1131,'NEW2022'!D:D,0)),0)</f>
        <v>0</v>
      </c>
      <c r="AT1131" s="174">
        <f>IFERROR(INDEX('NEW2022'!J:J,MATCH($D1131,'NEW2022'!D:D,0)),0)</f>
        <v>0</v>
      </c>
      <c r="AU1131" s="174">
        <f>IFERROR(INDEX('Quiet Items'!H:H,MATCH($D1131,'Quiet Items'!D:D,0)),0)</f>
        <v>0</v>
      </c>
      <c r="AV1131" s="174">
        <f>IFERROR(INDEX('Quiet Items'!J:J,MATCH($D1131,'Quiet Items'!D:D,0)),0)</f>
        <v>0</v>
      </c>
      <c r="AW1131" s="174">
        <f>IFERROR(INDEX('1.4G'!H:H,MATCH($D1131,'1.4G'!D:D,0)),0)</f>
        <v>0</v>
      </c>
      <c r="AX1131" s="174">
        <f>IFERROR(INDEX('1.4G'!J:J,MATCH($D1131,'1.4G'!D:D,0)),0)</f>
        <v>0</v>
      </c>
      <c r="AY1131" s="174">
        <f t="shared" si="177"/>
        <v>0</v>
      </c>
      <c r="AZ1131" s="174">
        <f t="shared" si="178"/>
        <v>0</v>
      </c>
      <c r="BA1131" s="175">
        <f>IFERROR(Table1[[#This Row],[Line total ordered for now]]*Table1[[#This Row],[GUARANTEED PRICE
for STOCK orders collected before 31.3.22]],0)</f>
        <v>0</v>
      </c>
      <c r="BB1131" s="175">
        <f t="shared" si="175"/>
        <v>0</v>
      </c>
      <c r="BC1131" s="176">
        <f>(AZ1131+Table1[[#This Row],[Line total ordered for now]])*Z1131</f>
        <v>0</v>
      </c>
      <c r="BD1131" s="200">
        <v>74.817000000000007</v>
      </c>
      <c r="BE1131" s="65"/>
      <c r="BF1131" s="65"/>
      <c r="BG1131" s="65"/>
      <c r="BH1131" s="65"/>
      <c r="BI1131" s="65"/>
      <c r="BJ1131" s="65"/>
      <c r="BK1131" s="65"/>
      <c r="BL1131" s="55"/>
      <c r="BM1131"/>
      <c r="BN1131"/>
      <c r="BO1131"/>
      <c r="BP1131"/>
      <c r="BQ1131"/>
      <c r="BR1131"/>
      <c r="BS1131"/>
      <c r="BT1131"/>
    </row>
    <row r="1132" spans="1:72" ht="15.75">
      <c r="A1132" s="202">
        <v>1128</v>
      </c>
      <c r="B1132" s="68" t="s">
        <v>6378</v>
      </c>
      <c r="C1132" s="149" t="s">
        <v>691</v>
      </c>
      <c r="D1132" s="149" t="s">
        <v>1427</v>
      </c>
      <c r="E1132" s="149" t="s">
        <v>1428</v>
      </c>
      <c r="F1132" s="158" t="str">
        <f t="shared" si="176"/>
        <v>Video</v>
      </c>
      <c r="G1132" s="187">
        <v>5</v>
      </c>
      <c r="H1132" s="150"/>
      <c r="I1132" s="184">
        <v>80.010000000000005</v>
      </c>
      <c r="J1132" s="150"/>
      <c r="K1132" s="151">
        <v>0.88020000000000009</v>
      </c>
      <c r="L1132" s="152">
        <v>80.098200000000006</v>
      </c>
      <c r="M1132" s="152">
        <v>88.02000000000001</v>
      </c>
      <c r="N1132" s="153" t="s">
        <v>148</v>
      </c>
      <c r="O1132" s="154">
        <v>100</v>
      </c>
      <c r="P1132" s="153">
        <v>3</v>
      </c>
      <c r="Q1132" s="153" t="s">
        <v>735</v>
      </c>
      <c r="R1132" s="155">
        <v>16</v>
      </c>
      <c r="S1132" s="155">
        <v>2.15</v>
      </c>
      <c r="T1132" s="155">
        <v>0.2</v>
      </c>
      <c r="U1132" s="154" t="s">
        <v>94</v>
      </c>
      <c r="V1132" s="153" t="s">
        <v>89</v>
      </c>
      <c r="W1132" s="153" t="s">
        <v>627</v>
      </c>
      <c r="X1132" s="151" t="s">
        <v>6378</v>
      </c>
      <c r="Y1132" s="151" t="s">
        <v>6378</v>
      </c>
      <c r="Z1132" s="156">
        <v>4.2999999999999997E-2</v>
      </c>
      <c r="AA1132" s="153" t="s">
        <v>847</v>
      </c>
      <c r="AB1132" s="153" t="s">
        <v>5826</v>
      </c>
      <c r="AC1132" s="153" t="s">
        <v>4790</v>
      </c>
      <c r="AD1132" s="157" t="s">
        <v>1429</v>
      </c>
      <c r="AE1132" s="110">
        <v>0</v>
      </c>
      <c r="AF1132" s="110">
        <v>274</v>
      </c>
      <c r="AG1132" s="112">
        <f t="shared" si="174"/>
        <v>0</v>
      </c>
      <c r="AH1132" s="110">
        <f>SUM(AG$4:AG1132)</f>
        <v>38</v>
      </c>
      <c r="AI1132" s="112">
        <f t="shared" si="172"/>
        <v>0</v>
      </c>
      <c r="AJ1132" s="110">
        <f>COUNTIF(AI$4:AI1132,"&gt;0")</f>
        <v>184</v>
      </c>
      <c r="AK1132" s="110">
        <v>0</v>
      </c>
      <c r="AL1132" s="110">
        <v>292</v>
      </c>
      <c r="AM1132" s="172" t="str">
        <f>IF(OR(Table1[[#This Row],[Line total ordered for now]]&gt;0,Table1[[#This Row],[Line total ordered for season]]&gt;0),1,"")</f>
        <v/>
      </c>
      <c r="AN1132" s="173">
        <f>COUNTIF(AM$4:AM1132,"&gt;0")</f>
        <v>0</v>
      </c>
      <c r="AO1132" s="173">
        <f>Table1[[#This Row],[ORDER QUANTITY
to be collected BEFORE 31.3.22]]</f>
        <v>0</v>
      </c>
      <c r="AP1132" s="174">
        <f t="shared" si="173"/>
        <v>0</v>
      </c>
      <c r="AQ1132" s="174">
        <f>IFERROR(INDEX(Retail!H:H,MATCH($D1132,Retail!$D:$D,0)),0)</f>
        <v>0</v>
      </c>
      <c r="AR1132" s="174">
        <f>IFERROR(INDEX(Retail!J:J,MATCH($D1132,Retail!$D:$D,0)),0)</f>
        <v>0</v>
      </c>
      <c r="AS1132" s="174">
        <f>IFERROR(INDEX('NEW2022'!H:H,MATCH($D1132,'NEW2022'!D:D,0)),0)</f>
        <v>0</v>
      </c>
      <c r="AT1132" s="174">
        <f>IFERROR(INDEX('NEW2022'!J:J,MATCH($D1132,'NEW2022'!D:D,0)),0)</f>
        <v>0</v>
      </c>
      <c r="AU1132" s="174">
        <f>IFERROR(INDEX('Quiet Items'!H:H,MATCH($D1132,'Quiet Items'!D:D,0)),0)</f>
        <v>0</v>
      </c>
      <c r="AV1132" s="174">
        <f>IFERROR(INDEX('Quiet Items'!J:J,MATCH($D1132,'Quiet Items'!D:D,0)),0)</f>
        <v>0</v>
      </c>
      <c r="AW1132" s="174">
        <f>IFERROR(INDEX('1.4G'!H:H,MATCH($D1132,'1.4G'!D:D,0)),0)</f>
        <v>0</v>
      </c>
      <c r="AX1132" s="174">
        <f>IFERROR(INDEX('1.4G'!J:J,MATCH($D1132,'1.4G'!D:D,0)),0)</f>
        <v>0</v>
      </c>
      <c r="AY1132" s="174">
        <f t="shared" si="177"/>
        <v>0</v>
      </c>
      <c r="AZ1132" s="174">
        <f t="shared" si="178"/>
        <v>0</v>
      </c>
      <c r="BA1132" s="175">
        <f>IFERROR(Table1[[#This Row],[Line total ordered for now]]*Table1[[#This Row],[GUARANTEED PRICE
for STOCK orders collected before 31.3.22]],0)</f>
        <v>0</v>
      </c>
      <c r="BB1132" s="175">
        <f t="shared" si="175"/>
        <v>0</v>
      </c>
      <c r="BC1132" s="176">
        <f>(AZ1132+Table1[[#This Row],[Line total ordered for now]])*Z1132</f>
        <v>0</v>
      </c>
      <c r="BD1132" s="200">
        <v>74.817000000000007</v>
      </c>
      <c r="BE1132" s="65"/>
      <c r="BF1132" s="65"/>
      <c r="BG1132" s="65"/>
      <c r="BH1132" s="65"/>
      <c r="BI1132" s="65"/>
      <c r="BJ1132" s="65"/>
      <c r="BK1132" s="65"/>
      <c r="BL1132" s="55"/>
      <c r="BM1132"/>
      <c r="BN1132"/>
      <c r="BO1132"/>
      <c r="BP1132"/>
      <c r="BQ1132"/>
      <c r="BR1132"/>
      <c r="BS1132"/>
      <c r="BT1132"/>
    </row>
    <row r="1133" spans="1:72" ht="15.75">
      <c r="A1133" s="202">
        <v>1129</v>
      </c>
      <c r="B1133" s="68" t="s">
        <v>6378</v>
      </c>
      <c r="C1133" s="149" t="s">
        <v>691</v>
      </c>
      <c r="D1133" s="149" t="s">
        <v>4534</v>
      </c>
      <c r="E1133" s="149" t="s">
        <v>4535</v>
      </c>
      <c r="F1133" s="158" t="str">
        <f t="shared" si="176"/>
        <v>Video</v>
      </c>
      <c r="G1133" s="187">
        <v>8</v>
      </c>
      <c r="H1133" s="150"/>
      <c r="I1133" s="184">
        <v>80.510000000000005</v>
      </c>
      <c r="J1133" s="150"/>
      <c r="K1133" s="151">
        <v>0.88570000000000004</v>
      </c>
      <c r="L1133" s="152">
        <v>80.598700000000008</v>
      </c>
      <c r="M1133" s="152">
        <v>88.570000000000007</v>
      </c>
      <c r="N1133" s="153" t="s">
        <v>148</v>
      </c>
      <c r="O1133" s="154">
        <v>100</v>
      </c>
      <c r="P1133" s="153">
        <v>3</v>
      </c>
      <c r="Q1133" s="153" t="s">
        <v>146</v>
      </c>
      <c r="R1133" s="155">
        <v>13</v>
      </c>
      <c r="S1133" s="155">
        <v>2.99</v>
      </c>
      <c r="T1133" s="155">
        <v>0.2</v>
      </c>
      <c r="U1133" s="154" t="s">
        <v>95</v>
      </c>
      <c r="V1133" s="153" t="s">
        <v>88</v>
      </c>
      <c r="W1133" s="153" t="s">
        <v>627</v>
      </c>
      <c r="X1133" s="151" t="s">
        <v>6378</v>
      </c>
      <c r="Y1133" s="151" t="s">
        <v>6378</v>
      </c>
      <c r="Z1133" s="156">
        <v>4.2999999999999997E-2</v>
      </c>
      <c r="AA1133" s="153" t="s">
        <v>786</v>
      </c>
      <c r="AB1133" s="153" t="s">
        <v>4799</v>
      </c>
      <c r="AC1133" s="153" t="s">
        <v>4790</v>
      </c>
      <c r="AD1133" s="157" t="s">
        <v>4536</v>
      </c>
      <c r="AE1133" s="110">
        <v>1</v>
      </c>
      <c r="AF1133" s="110">
        <v>275</v>
      </c>
      <c r="AG1133" s="112">
        <f t="shared" si="174"/>
        <v>0</v>
      </c>
      <c r="AH1133" s="110">
        <f>SUM(AG$4:AG1133)</f>
        <v>38</v>
      </c>
      <c r="AI1133" s="112">
        <f t="shared" si="172"/>
        <v>0</v>
      </c>
      <c r="AJ1133" s="110">
        <f>COUNTIF(AI$4:AI1133,"&gt;0")</f>
        <v>184</v>
      </c>
      <c r="AK1133" s="110">
        <v>1</v>
      </c>
      <c r="AL1133" s="110">
        <v>293</v>
      </c>
      <c r="AM1133" s="172" t="str">
        <f>IF(OR(Table1[[#This Row],[Line total ordered for now]]&gt;0,Table1[[#This Row],[Line total ordered for season]]&gt;0),1,"")</f>
        <v/>
      </c>
      <c r="AN1133" s="173">
        <f>COUNTIF(AM$4:AM1133,"&gt;0")</f>
        <v>0</v>
      </c>
      <c r="AO1133" s="173">
        <f>Table1[[#This Row],[ORDER QUANTITY
to be collected BEFORE 31.3.22]]</f>
        <v>0</v>
      </c>
      <c r="AP1133" s="174">
        <f t="shared" si="173"/>
        <v>0</v>
      </c>
      <c r="AQ1133" s="174">
        <f>IFERROR(INDEX(Retail!H:H,MATCH($D1133,Retail!$D:$D,0)),0)</f>
        <v>0</v>
      </c>
      <c r="AR1133" s="174">
        <f>IFERROR(INDEX(Retail!J:J,MATCH($D1133,Retail!$D:$D,0)),0)</f>
        <v>0</v>
      </c>
      <c r="AS1133" s="174">
        <f>IFERROR(INDEX('NEW2022'!H:H,MATCH($D1133,'NEW2022'!D:D,0)),0)</f>
        <v>0</v>
      </c>
      <c r="AT1133" s="174">
        <f>IFERROR(INDEX('NEW2022'!J:J,MATCH($D1133,'NEW2022'!D:D,0)),0)</f>
        <v>0</v>
      </c>
      <c r="AU1133" s="174">
        <f>IFERROR(INDEX('Quiet Items'!H:H,MATCH($D1133,'Quiet Items'!D:D,0)),0)</f>
        <v>0</v>
      </c>
      <c r="AV1133" s="174">
        <f>IFERROR(INDEX('Quiet Items'!J:J,MATCH($D1133,'Quiet Items'!D:D,0)),0)</f>
        <v>0</v>
      </c>
      <c r="AW1133" s="174">
        <f>IFERROR(INDEX('1.4G'!H:H,MATCH($D1133,'1.4G'!D:D,0)),0)</f>
        <v>0</v>
      </c>
      <c r="AX1133" s="174">
        <f>IFERROR(INDEX('1.4G'!J:J,MATCH($D1133,'1.4G'!D:D,0)),0)</f>
        <v>0</v>
      </c>
      <c r="AY1133" s="174">
        <f t="shared" si="177"/>
        <v>0</v>
      </c>
      <c r="AZ1133" s="174">
        <f t="shared" si="178"/>
        <v>0</v>
      </c>
      <c r="BA1133" s="175">
        <f>IFERROR(Table1[[#This Row],[Line total ordered for now]]*Table1[[#This Row],[GUARANTEED PRICE
for STOCK orders collected before 31.3.22]],0)</f>
        <v>0</v>
      </c>
      <c r="BB1133" s="175">
        <f t="shared" si="175"/>
        <v>0</v>
      </c>
      <c r="BC1133" s="176">
        <f>(AZ1133+Table1[[#This Row],[Line total ordered for now]])*Z1133</f>
        <v>0</v>
      </c>
      <c r="BD1133" s="200">
        <v>75.284500000000008</v>
      </c>
      <c r="BE1133" s="65"/>
      <c r="BF1133" s="65"/>
      <c r="BG1133" s="65"/>
      <c r="BH1133" s="65"/>
      <c r="BI1133" s="65"/>
      <c r="BJ1133" s="65"/>
      <c r="BK1133" s="65"/>
      <c r="BL1133" s="55"/>
      <c r="BM1133"/>
      <c r="BN1133"/>
      <c r="BO1133"/>
      <c r="BP1133"/>
      <c r="BQ1133"/>
      <c r="BR1133"/>
      <c r="BS1133"/>
      <c r="BT1133"/>
    </row>
    <row r="1134" spans="1:72" ht="15.75">
      <c r="A1134" s="202">
        <v>1130</v>
      </c>
      <c r="B1134" s="68" t="s">
        <v>6378</v>
      </c>
      <c r="C1134" s="149" t="s">
        <v>691</v>
      </c>
      <c r="D1134" s="149" t="s">
        <v>2203</v>
      </c>
      <c r="E1134" s="149" t="s">
        <v>2204</v>
      </c>
      <c r="F1134" s="158" t="str">
        <f t="shared" si="176"/>
        <v>Video</v>
      </c>
      <c r="G1134" s="187">
        <v>2</v>
      </c>
      <c r="H1134" s="150"/>
      <c r="I1134" s="184">
        <v>85.47</v>
      </c>
      <c r="J1134" s="150"/>
      <c r="K1134" s="151">
        <v>0.9614568504758858</v>
      </c>
      <c r="L1134" s="152">
        <v>87.492573393305619</v>
      </c>
      <c r="M1134" s="152">
        <v>96.145685047588586</v>
      </c>
      <c r="N1134" s="153" t="s">
        <v>148</v>
      </c>
      <c r="O1134" s="154">
        <v>100</v>
      </c>
      <c r="P1134" s="153">
        <v>2</v>
      </c>
      <c r="Q1134" s="153" t="s">
        <v>146</v>
      </c>
      <c r="R1134" s="155">
        <v>13</v>
      </c>
      <c r="S1134" s="155">
        <v>3.5</v>
      </c>
      <c r="T1134" s="155">
        <v>0.2</v>
      </c>
      <c r="U1134" s="154" t="s">
        <v>94</v>
      </c>
      <c r="V1134" s="153" t="s">
        <v>89</v>
      </c>
      <c r="W1134" s="153" t="s">
        <v>627</v>
      </c>
      <c r="X1134" s="151" t="s">
        <v>6378</v>
      </c>
      <c r="Y1134" s="151" t="s">
        <v>6378</v>
      </c>
      <c r="Z1134" s="156">
        <v>4.2200000000000001E-2</v>
      </c>
      <c r="AA1134" s="153" t="s">
        <v>1336</v>
      </c>
      <c r="AB1134" s="153" t="s">
        <v>4819</v>
      </c>
      <c r="AC1134" s="153" t="s">
        <v>656</v>
      </c>
      <c r="AD1134" s="157" t="s">
        <v>2205</v>
      </c>
      <c r="AE1134" s="110">
        <v>1</v>
      </c>
      <c r="AF1134" s="110">
        <v>276</v>
      </c>
      <c r="AG1134" s="112">
        <f t="shared" si="174"/>
        <v>0</v>
      </c>
      <c r="AH1134" s="110">
        <f>SUM(AG$4:AG1134)</f>
        <v>38</v>
      </c>
      <c r="AI1134" s="112">
        <f t="shared" si="172"/>
        <v>0</v>
      </c>
      <c r="AJ1134" s="110">
        <f>COUNTIF(AI$4:AI1134,"&gt;0")</f>
        <v>184</v>
      </c>
      <c r="AK1134" s="110">
        <v>0</v>
      </c>
      <c r="AL1134" s="110">
        <v>293</v>
      </c>
      <c r="AM1134" s="172" t="str">
        <f>IF(OR(Table1[[#This Row],[Line total ordered for now]]&gt;0,Table1[[#This Row],[Line total ordered for season]]&gt;0),1,"")</f>
        <v/>
      </c>
      <c r="AN1134" s="173">
        <f>COUNTIF(AM$4:AM1134,"&gt;0")</f>
        <v>0</v>
      </c>
      <c r="AO1134" s="173">
        <f>Table1[[#This Row],[ORDER QUANTITY
to be collected BEFORE 31.3.22]]</f>
        <v>0</v>
      </c>
      <c r="AP1134" s="174">
        <f t="shared" si="173"/>
        <v>0</v>
      </c>
      <c r="AQ1134" s="174">
        <f>IFERROR(INDEX(Retail!H:H,MATCH($D1134,Retail!$D:$D,0)),0)</f>
        <v>0</v>
      </c>
      <c r="AR1134" s="174">
        <f>IFERROR(INDEX(Retail!J:J,MATCH($D1134,Retail!$D:$D,0)),0)</f>
        <v>0</v>
      </c>
      <c r="AS1134" s="174">
        <f>IFERROR(INDEX('NEW2022'!H:H,MATCH($D1134,'NEW2022'!D:D,0)),0)</f>
        <v>0</v>
      </c>
      <c r="AT1134" s="174">
        <f>IFERROR(INDEX('NEW2022'!J:J,MATCH($D1134,'NEW2022'!D:D,0)),0)</f>
        <v>0</v>
      </c>
      <c r="AU1134" s="174">
        <f>IFERROR(INDEX('Quiet Items'!H:H,MATCH($D1134,'Quiet Items'!D:D,0)),0)</f>
        <v>0</v>
      </c>
      <c r="AV1134" s="174">
        <f>IFERROR(INDEX('Quiet Items'!J:J,MATCH($D1134,'Quiet Items'!D:D,0)),0)</f>
        <v>0</v>
      </c>
      <c r="AW1134" s="174">
        <f>IFERROR(INDEX('1.4G'!H:H,MATCH($D1134,'1.4G'!D:D,0)),0)</f>
        <v>0</v>
      </c>
      <c r="AX1134" s="174">
        <f>IFERROR(INDEX('1.4G'!J:J,MATCH($D1134,'1.4G'!D:D,0)),0)</f>
        <v>0</v>
      </c>
      <c r="AY1134" s="174">
        <f t="shared" si="177"/>
        <v>0</v>
      </c>
      <c r="AZ1134" s="174">
        <f t="shared" si="178"/>
        <v>0</v>
      </c>
      <c r="BA1134" s="175">
        <f>IFERROR(Table1[[#This Row],[Line total ordered for now]]*Table1[[#This Row],[GUARANTEED PRICE
for STOCK orders collected before 31.3.22]],0)</f>
        <v>0</v>
      </c>
      <c r="BB1134" s="175">
        <f t="shared" si="175"/>
        <v>0</v>
      </c>
      <c r="BC1134" s="176">
        <f>(AZ1134+Table1[[#This Row],[Line total ordered for now]])*Z1134</f>
        <v>0</v>
      </c>
      <c r="BD1134" s="200">
        <v>81.723832290450289</v>
      </c>
      <c r="BE1134" s="65"/>
      <c r="BF1134" s="65"/>
      <c r="BG1134" s="65"/>
      <c r="BH1134" s="65"/>
      <c r="BI1134" s="65"/>
      <c r="BJ1134" s="65"/>
      <c r="BK1134" s="65"/>
      <c r="BL1134" s="55"/>
      <c r="BM1134"/>
      <c r="BN1134"/>
      <c r="BO1134"/>
      <c r="BP1134"/>
      <c r="BQ1134"/>
      <c r="BR1134"/>
      <c r="BS1134"/>
      <c r="BT1134"/>
    </row>
    <row r="1135" spans="1:72" ht="15.75">
      <c r="A1135" s="202">
        <v>1131</v>
      </c>
      <c r="B1135" s="68" t="s">
        <v>6378</v>
      </c>
      <c r="C1135" s="149" t="s">
        <v>691</v>
      </c>
      <c r="D1135" s="149" t="s">
        <v>2228</v>
      </c>
      <c r="E1135" s="149" t="s">
        <v>2229</v>
      </c>
      <c r="F1135" s="158" t="str">
        <f t="shared" si="176"/>
        <v>Video</v>
      </c>
      <c r="G1135" s="187">
        <v>5</v>
      </c>
      <c r="H1135" s="150"/>
      <c r="I1135" s="184">
        <v>85.47</v>
      </c>
      <c r="J1135" s="150"/>
      <c r="K1135" s="151">
        <v>0.9614568504758858</v>
      </c>
      <c r="L1135" s="152">
        <v>87.492573393305619</v>
      </c>
      <c r="M1135" s="152">
        <v>96.145685047588586</v>
      </c>
      <c r="N1135" s="153" t="s">
        <v>148</v>
      </c>
      <c r="O1135" s="154">
        <v>100</v>
      </c>
      <c r="P1135" s="153">
        <v>2</v>
      </c>
      <c r="Q1135" s="153" t="s">
        <v>146</v>
      </c>
      <c r="R1135" s="155">
        <v>13</v>
      </c>
      <c r="S1135" s="155">
        <v>3.5</v>
      </c>
      <c r="T1135" s="155">
        <v>0.2</v>
      </c>
      <c r="U1135" s="154" t="s">
        <v>94</v>
      </c>
      <c r="V1135" s="153" t="s">
        <v>89</v>
      </c>
      <c r="W1135" s="153" t="s">
        <v>627</v>
      </c>
      <c r="X1135" s="151" t="s">
        <v>6378</v>
      </c>
      <c r="Y1135" s="151" t="s">
        <v>6378</v>
      </c>
      <c r="Z1135" s="156">
        <v>4.2200000000000001E-2</v>
      </c>
      <c r="AA1135" s="153" t="s">
        <v>1336</v>
      </c>
      <c r="AB1135" s="153" t="s">
        <v>4820</v>
      </c>
      <c r="AC1135" s="153" t="s">
        <v>656</v>
      </c>
      <c r="AD1135" s="157" t="s">
        <v>2230</v>
      </c>
      <c r="AE1135" s="110">
        <v>1</v>
      </c>
      <c r="AF1135" s="110">
        <v>277</v>
      </c>
      <c r="AG1135" s="112">
        <f t="shared" si="174"/>
        <v>0</v>
      </c>
      <c r="AH1135" s="110">
        <f>SUM(AG$4:AG1135)</f>
        <v>38</v>
      </c>
      <c r="AI1135" s="112">
        <f t="shared" si="172"/>
        <v>0</v>
      </c>
      <c r="AJ1135" s="110">
        <f>COUNTIF(AI$4:AI1135,"&gt;0")</f>
        <v>184</v>
      </c>
      <c r="AK1135" s="110">
        <v>0</v>
      </c>
      <c r="AL1135" s="110">
        <v>293</v>
      </c>
      <c r="AM1135" s="172" t="str">
        <f>IF(OR(Table1[[#This Row],[Line total ordered for now]]&gt;0,Table1[[#This Row],[Line total ordered for season]]&gt;0),1,"")</f>
        <v/>
      </c>
      <c r="AN1135" s="173">
        <f>COUNTIF(AM$4:AM1135,"&gt;0")</f>
        <v>0</v>
      </c>
      <c r="AO1135" s="173">
        <f>Table1[[#This Row],[ORDER QUANTITY
to be collected BEFORE 31.3.22]]</f>
        <v>0</v>
      </c>
      <c r="AP1135" s="174">
        <f t="shared" si="173"/>
        <v>0</v>
      </c>
      <c r="AQ1135" s="174">
        <f>IFERROR(INDEX(Retail!H:H,MATCH($D1135,Retail!$D:$D,0)),0)</f>
        <v>0</v>
      </c>
      <c r="AR1135" s="174">
        <f>IFERROR(INDEX(Retail!J:J,MATCH($D1135,Retail!$D:$D,0)),0)</f>
        <v>0</v>
      </c>
      <c r="AS1135" s="174">
        <f>IFERROR(INDEX('NEW2022'!H:H,MATCH($D1135,'NEW2022'!D:D,0)),0)</f>
        <v>0</v>
      </c>
      <c r="AT1135" s="174">
        <f>IFERROR(INDEX('NEW2022'!J:J,MATCH($D1135,'NEW2022'!D:D,0)),0)</f>
        <v>0</v>
      </c>
      <c r="AU1135" s="174">
        <f>IFERROR(INDEX('Quiet Items'!H:H,MATCH($D1135,'Quiet Items'!D:D,0)),0)</f>
        <v>0</v>
      </c>
      <c r="AV1135" s="174">
        <f>IFERROR(INDEX('Quiet Items'!J:J,MATCH($D1135,'Quiet Items'!D:D,0)),0)</f>
        <v>0</v>
      </c>
      <c r="AW1135" s="174">
        <f>IFERROR(INDEX('1.4G'!H:H,MATCH($D1135,'1.4G'!D:D,0)),0)</f>
        <v>0</v>
      </c>
      <c r="AX1135" s="174">
        <f>IFERROR(INDEX('1.4G'!J:J,MATCH($D1135,'1.4G'!D:D,0)),0)</f>
        <v>0</v>
      </c>
      <c r="AY1135" s="174">
        <f t="shared" si="177"/>
        <v>0</v>
      </c>
      <c r="AZ1135" s="174">
        <f t="shared" si="178"/>
        <v>0</v>
      </c>
      <c r="BA1135" s="175">
        <f>IFERROR(Table1[[#This Row],[Line total ordered for now]]*Table1[[#This Row],[GUARANTEED PRICE
for STOCK orders collected before 31.3.22]],0)</f>
        <v>0</v>
      </c>
      <c r="BB1135" s="175">
        <f t="shared" si="175"/>
        <v>0</v>
      </c>
      <c r="BC1135" s="176">
        <f>(AZ1135+Table1[[#This Row],[Line total ordered for now]])*Z1135</f>
        <v>0</v>
      </c>
      <c r="BD1135" s="200">
        <v>81.723832290450289</v>
      </c>
      <c r="BE1135" s="65"/>
      <c r="BF1135" s="65"/>
      <c r="BG1135" s="65"/>
      <c r="BH1135" s="65"/>
      <c r="BI1135" s="65"/>
      <c r="BJ1135" s="65"/>
      <c r="BK1135" s="65"/>
      <c r="BL1135" s="55"/>
      <c r="BM1135"/>
      <c r="BN1135"/>
      <c r="BO1135"/>
      <c r="BP1135"/>
      <c r="BQ1135"/>
      <c r="BR1135"/>
      <c r="BS1135"/>
      <c r="BT1135"/>
    </row>
    <row r="1136" spans="1:72" ht="15.75">
      <c r="A1136" s="202">
        <v>1132</v>
      </c>
      <c r="B1136" s="68" t="s">
        <v>6378</v>
      </c>
      <c r="C1136" s="149" t="s">
        <v>691</v>
      </c>
      <c r="D1136" s="149" t="s">
        <v>2254</v>
      </c>
      <c r="E1136" s="149" t="s">
        <v>2255</v>
      </c>
      <c r="F1136" s="158" t="str">
        <f t="shared" si="176"/>
        <v>Video</v>
      </c>
      <c r="G1136" s="187">
        <v>1</v>
      </c>
      <c r="H1136" s="150"/>
      <c r="I1136" s="184">
        <v>84.95</v>
      </c>
      <c r="J1136" s="150"/>
      <c r="K1136" s="151">
        <v>0.9614568504758858</v>
      </c>
      <c r="L1136" s="152">
        <v>87.492573393305619</v>
      </c>
      <c r="M1136" s="152">
        <v>96.145685047588586</v>
      </c>
      <c r="N1136" s="153" t="s">
        <v>148</v>
      </c>
      <c r="O1136" s="154">
        <v>100</v>
      </c>
      <c r="P1136" s="153">
        <v>2</v>
      </c>
      <c r="Q1136" s="153" t="s">
        <v>146</v>
      </c>
      <c r="R1136" s="155">
        <v>13</v>
      </c>
      <c r="S1136" s="155">
        <v>3.5</v>
      </c>
      <c r="T1136" s="155">
        <v>0.2</v>
      </c>
      <c r="U1136" s="154" t="s">
        <v>94</v>
      </c>
      <c r="V1136" s="153" t="s">
        <v>89</v>
      </c>
      <c r="W1136" s="153" t="s">
        <v>627</v>
      </c>
      <c r="X1136" s="151" t="s">
        <v>6378</v>
      </c>
      <c r="Y1136" s="151" t="s">
        <v>6378</v>
      </c>
      <c r="Z1136" s="156">
        <v>4.2200000000000001E-2</v>
      </c>
      <c r="AA1136" s="153" t="s">
        <v>1336</v>
      </c>
      <c r="AB1136" s="153" t="s">
        <v>4821</v>
      </c>
      <c r="AC1136" s="153" t="s">
        <v>656</v>
      </c>
      <c r="AD1136" s="157" t="s">
        <v>2256</v>
      </c>
      <c r="AE1136" s="110">
        <v>1</v>
      </c>
      <c r="AF1136" s="110">
        <v>278</v>
      </c>
      <c r="AG1136" s="112">
        <f t="shared" si="174"/>
        <v>0</v>
      </c>
      <c r="AH1136" s="110">
        <f>SUM(AG$4:AG1136)</f>
        <v>38</v>
      </c>
      <c r="AI1136" s="112">
        <f t="shared" si="172"/>
        <v>0</v>
      </c>
      <c r="AJ1136" s="110">
        <f>COUNTIF(AI$4:AI1136,"&gt;0")</f>
        <v>184</v>
      </c>
      <c r="AK1136" s="110">
        <v>0</v>
      </c>
      <c r="AL1136" s="110">
        <v>293</v>
      </c>
      <c r="AM1136" s="172" t="str">
        <f>IF(OR(Table1[[#This Row],[Line total ordered for now]]&gt;0,Table1[[#This Row],[Line total ordered for season]]&gt;0),1,"")</f>
        <v/>
      </c>
      <c r="AN1136" s="173">
        <f>COUNTIF(AM$4:AM1136,"&gt;0")</f>
        <v>0</v>
      </c>
      <c r="AO1136" s="173">
        <f>Table1[[#This Row],[ORDER QUANTITY
to be collected BEFORE 31.3.22]]</f>
        <v>0</v>
      </c>
      <c r="AP1136" s="174">
        <f t="shared" si="173"/>
        <v>0</v>
      </c>
      <c r="AQ1136" s="174">
        <f>IFERROR(INDEX(Retail!H:H,MATCH($D1136,Retail!$D:$D,0)),0)</f>
        <v>0</v>
      </c>
      <c r="AR1136" s="174">
        <f>IFERROR(INDEX(Retail!J:J,MATCH($D1136,Retail!$D:$D,0)),0)</f>
        <v>0</v>
      </c>
      <c r="AS1136" s="174">
        <f>IFERROR(INDEX('NEW2022'!H:H,MATCH($D1136,'NEW2022'!D:D,0)),0)</f>
        <v>0</v>
      </c>
      <c r="AT1136" s="174">
        <f>IFERROR(INDEX('NEW2022'!J:J,MATCH($D1136,'NEW2022'!D:D,0)),0)</f>
        <v>0</v>
      </c>
      <c r="AU1136" s="174">
        <f>IFERROR(INDEX('Quiet Items'!H:H,MATCH($D1136,'Quiet Items'!D:D,0)),0)</f>
        <v>0</v>
      </c>
      <c r="AV1136" s="174">
        <f>IFERROR(INDEX('Quiet Items'!J:J,MATCH($D1136,'Quiet Items'!D:D,0)),0)</f>
        <v>0</v>
      </c>
      <c r="AW1136" s="174">
        <f>IFERROR(INDEX('1.4G'!H:H,MATCH($D1136,'1.4G'!D:D,0)),0)</f>
        <v>0</v>
      </c>
      <c r="AX1136" s="174">
        <f>IFERROR(INDEX('1.4G'!J:J,MATCH($D1136,'1.4G'!D:D,0)),0)</f>
        <v>0</v>
      </c>
      <c r="AY1136" s="174">
        <f t="shared" si="177"/>
        <v>0</v>
      </c>
      <c r="AZ1136" s="174">
        <f t="shared" si="178"/>
        <v>0</v>
      </c>
      <c r="BA1136" s="175">
        <f>IFERROR(Table1[[#This Row],[Line total ordered for now]]*Table1[[#This Row],[GUARANTEED PRICE
for STOCK orders collected before 31.3.22]],0)</f>
        <v>0</v>
      </c>
      <c r="BB1136" s="175">
        <f t="shared" si="175"/>
        <v>0</v>
      </c>
      <c r="BC1136" s="176">
        <f>(AZ1136+Table1[[#This Row],[Line total ordered for now]])*Z1136</f>
        <v>0</v>
      </c>
      <c r="BD1136" s="200">
        <v>81.723832290450289</v>
      </c>
      <c r="BE1136" s="65"/>
      <c r="BF1136" s="65"/>
      <c r="BG1136" s="65"/>
      <c r="BH1136" s="65"/>
      <c r="BI1136" s="65"/>
      <c r="BJ1136" s="65"/>
      <c r="BK1136" s="65"/>
      <c r="BL1136" s="55"/>
      <c r="BM1136"/>
      <c r="BN1136"/>
      <c r="BO1136"/>
      <c r="BP1136"/>
      <c r="BQ1136"/>
      <c r="BR1136"/>
      <c r="BS1136"/>
      <c r="BT1136"/>
    </row>
    <row r="1137" spans="1:72" ht="15.75">
      <c r="A1137" s="202">
        <v>1133</v>
      </c>
      <c r="B1137" s="68" t="s">
        <v>6378</v>
      </c>
      <c r="C1137" s="149" t="s">
        <v>691</v>
      </c>
      <c r="D1137" s="149" t="s">
        <v>4208</v>
      </c>
      <c r="E1137" s="149" t="s">
        <v>4209</v>
      </c>
      <c r="F1137" s="158" t="str">
        <f t="shared" si="176"/>
        <v>Video</v>
      </c>
      <c r="G1137" s="187">
        <v>6</v>
      </c>
      <c r="H1137" s="150"/>
      <c r="I1137" s="184">
        <v>85.89</v>
      </c>
      <c r="J1137" s="150"/>
      <c r="K1137" s="151">
        <v>0.96636676449162451</v>
      </c>
      <c r="L1137" s="152">
        <v>87.93937556873783</v>
      </c>
      <c r="M1137" s="152">
        <v>96.636676449162451</v>
      </c>
      <c r="N1137" s="153" t="s">
        <v>148</v>
      </c>
      <c r="O1137" s="154">
        <v>100</v>
      </c>
      <c r="P1137" s="153">
        <v>2</v>
      </c>
      <c r="Q1137" s="153" t="s">
        <v>146</v>
      </c>
      <c r="R1137" s="155">
        <v>13</v>
      </c>
      <c r="S1137" s="155">
        <v>3.5</v>
      </c>
      <c r="T1137" s="155">
        <v>0.2</v>
      </c>
      <c r="U1137" s="154" t="s">
        <v>95</v>
      </c>
      <c r="V1137" s="153" t="s">
        <v>88</v>
      </c>
      <c r="W1137" s="153" t="s">
        <v>627</v>
      </c>
      <c r="X1137" s="151" t="s">
        <v>6378</v>
      </c>
      <c r="Y1137" s="151" t="s">
        <v>6378</v>
      </c>
      <c r="Z1137" s="156">
        <v>4.2200000000000001E-2</v>
      </c>
      <c r="AA1137" s="153" t="s">
        <v>1336</v>
      </c>
      <c r="AB1137" s="153" t="s">
        <v>4726</v>
      </c>
      <c r="AC1137" s="153" t="s">
        <v>785</v>
      </c>
      <c r="AD1137" s="157" t="s">
        <v>4210</v>
      </c>
      <c r="AE1137" s="110">
        <v>1</v>
      </c>
      <c r="AF1137" s="110">
        <v>279</v>
      </c>
      <c r="AG1137" s="112">
        <f t="shared" si="174"/>
        <v>0</v>
      </c>
      <c r="AH1137" s="110">
        <f>SUM(AG$4:AG1137)</f>
        <v>38</v>
      </c>
      <c r="AI1137" s="112">
        <f t="shared" si="172"/>
        <v>0</v>
      </c>
      <c r="AJ1137" s="110">
        <f>COUNTIF(AI$4:AI1137,"&gt;0")</f>
        <v>184</v>
      </c>
      <c r="AK1137" s="110">
        <v>1</v>
      </c>
      <c r="AL1137" s="110">
        <v>294</v>
      </c>
      <c r="AM1137" s="172" t="str">
        <f>IF(OR(Table1[[#This Row],[Line total ordered for now]]&gt;0,Table1[[#This Row],[Line total ordered for season]]&gt;0),1,"")</f>
        <v/>
      </c>
      <c r="AN1137" s="173">
        <f>COUNTIF(AM$4:AM1137,"&gt;0")</f>
        <v>0</v>
      </c>
      <c r="AO1137" s="173">
        <f>Table1[[#This Row],[ORDER QUANTITY
to be collected BEFORE 31.3.22]]</f>
        <v>0</v>
      </c>
      <c r="AP1137" s="174">
        <f t="shared" si="173"/>
        <v>0</v>
      </c>
      <c r="AQ1137" s="174">
        <f>IFERROR(INDEX(Retail!H:H,MATCH($D1137,Retail!$D:$D,0)),0)</f>
        <v>0</v>
      </c>
      <c r="AR1137" s="174">
        <f>IFERROR(INDEX(Retail!J:J,MATCH($D1137,Retail!$D:$D,0)),0)</f>
        <v>0</v>
      </c>
      <c r="AS1137" s="174">
        <f>IFERROR(INDEX('NEW2022'!H:H,MATCH($D1137,'NEW2022'!D:D,0)),0)</f>
        <v>0</v>
      </c>
      <c r="AT1137" s="174">
        <f>IFERROR(INDEX('NEW2022'!J:J,MATCH($D1137,'NEW2022'!D:D,0)),0)</f>
        <v>0</v>
      </c>
      <c r="AU1137" s="174">
        <f>IFERROR(INDEX('Quiet Items'!H:H,MATCH($D1137,'Quiet Items'!D:D,0)),0)</f>
        <v>0</v>
      </c>
      <c r="AV1137" s="174">
        <f>IFERROR(INDEX('Quiet Items'!J:J,MATCH($D1137,'Quiet Items'!D:D,0)),0)</f>
        <v>0</v>
      </c>
      <c r="AW1137" s="174">
        <f>IFERROR(INDEX('1.4G'!H:H,MATCH($D1137,'1.4G'!D:D,0)),0)</f>
        <v>0</v>
      </c>
      <c r="AX1137" s="174">
        <f>IFERROR(INDEX('1.4G'!J:J,MATCH($D1137,'1.4G'!D:D,0)),0)</f>
        <v>0</v>
      </c>
      <c r="AY1137" s="174">
        <f t="shared" si="177"/>
        <v>0</v>
      </c>
      <c r="AZ1137" s="174">
        <f t="shared" si="178"/>
        <v>0</v>
      </c>
      <c r="BA1137" s="175">
        <f>IFERROR(Table1[[#This Row],[Line total ordered for now]]*Table1[[#This Row],[GUARANTEED PRICE
for STOCK orders collected before 31.3.22]],0)</f>
        <v>0</v>
      </c>
      <c r="BB1137" s="175">
        <f t="shared" si="175"/>
        <v>0</v>
      </c>
      <c r="BC1137" s="176">
        <f>(AZ1137+Table1[[#This Row],[Line total ordered for now]])*Z1137</f>
        <v>0</v>
      </c>
      <c r="BD1137" s="200">
        <v>82.141174981788083</v>
      </c>
      <c r="BE1137" s="65"/>
      <c r="BF1137" s="65"/>
      <c r="BG1137" s="65"/>
      <c r="BH1137" s="65"/>
      <c r="BI1137" s="65"/>
      <c r="BJ1137" s="65"/>
      <c r="BK1137" s="65"/>
      <c r="BL1137" s="55"/>
      <c r="BM1137"/>
      <c r="BN1137"/>
      <c r="BO1137"/>
      <c r="BP1137"/>
      <c r="BQ1137"/>
      <c r="BR1137"/>
      <c r="BS1137"/>
      <c r="BT1137"/>
    </row>
    <row r="1138" spans="1:72" ht="15.75">
      <c r="A1138" s="202">
        <v>1134</v>
      </c>
      <c r="B1138" s="68" t="s">
        <v>6378</v>
      </c>
      <c r="C1138" s="149" t="s">
        <v>691</v>
      </c>
      <c r="D1138" s="149" t="s">
        <v>4232</v>
      </c>
      <c r="E1138" s="149" t="s">
        <v>4233</v>
      </c>
      <c r="F1138" s="158" t="str">
        <f t="shared" si="176"/>
        <v>Video</v>
      </c>
      <c r="G1138" s="187">
        <v>2</v>
      </c>
      <c r="H1138" s="150"/>
      <c r="I1138" s="184">
        <v>85.89</v>
      </c>
      <c r="J1138" s="150"/>
      <c r="K1138" s="151">
        <v>0.96636676449162451</v>
      </c>
      <c r="L1138" s="152">
        <v>87.93937556873783</v>
      </c>
      <c r="M1138" s="152">
        <v>96.636676449162451</v>
      </c>
      <c r="N1138" s="153" t="s">
        <v>148</v>
      </c>
      <c r="O1138" s="154">
        <v>100</v>
      </c>
      <c r="P1138" s="153">
        <v>2</v>
      </c>
      <c r="Q1138" s="153" t="s">
        <v>146</v>
      </c>
      <c r="R1138" s="155">
        <v>13</v>
      </c>
      <c r="S1138" s="155">
        <v>3.5</v>
      </c>
      <c r="T1138" s="155">
        <v>0.2</v>
      </c>
      <c r="U1138" s="154" t="s">
        <v>95</v>
      </c>
      <c r="V1138" s="153" t="s">
        <v>88</v>
      </c>
      <c r="W1138" s="153" t="s">
        <v>627</v>
      </c>
      <c r="X1138" s="151" t="s">
        <v>6378</v>
      </c>
      <c r="Y1138" s="151" t="s">
        <v>6378</v>
      </c>
      <c r="Z1138" s="156">
        <v>4.2200000000000001E-2</v>
      </c>
      <c r="AA1138" s="153" t="s">
        <v>1336</v>
      </c>
      <c r="AB1138" s="153" t="s">
        <v>4727</v>
      </c>
      <c r="AC1138" s="153" t="s">
        <v>785</v>
      </c>
      <c r="AD1138" s="157" t="s">
        <v>4234</v>
      </c>
      <c r="AE1138" s="110">
        <v>1</v>
      </c>
      <c r="AF1138" s="110">
        <v>280</v>
      </c>
      <c r="AG1138" s="112">
        <f t="shared" si="174"/>
        <v>0</v>
      </c>
      <c r="AH1138" s="110">
        <f>SUM(AG$4:AG1138)</f>
        <v>38</v>
      </c>
      <c r="AI1138" s="112">
        <f t="shared" si="172"/>
        <v>0</v>
      </c>
      <c r="AJ1138" s="110">
        <f>COUNTIF(AI$4:AI1138,"&gt;0")</f>
        <v>184</v>
      </c>
      <c r="AK1138" s="110">
        <v>1</v>
      </c>
      <c r="AL1138" s="110">
        <v>295</v>
      </c>
      <c r="AM1138" s="172" t="str">
        <f>IF(OR(Table1[[#This Row],[Line total ordered for now]]&gt;0,Table1[[#This Row],[Line total ordered for season]]&gt;0),1,"")</f>
        <v/>
      </c>
      <c r="AN1138" s="173">
        <f>COUNTIF(AM$4:AM1138,"&gt;0")</f>
        <v>0</v>
      </c>
      <c r="AO1138" s="173">
        <f>Table1[[#This Row],[ORDER QUANTITY
to be collected BEFORE 31.3.22]]</f>
        <v>0</v>
      </c>
      <c r="AP1138" s="174">
        <f t="shared" si="173"/>
        <v>0</v>
      </c>
      <c r="AQ1138" s="174">
        <f>IFERROR(INDEX(Retail!H:H,MATCH($D1138,Retail!$D:$D,0)),0)</f>
        <v>0</v>
      </c>
      <c r="AR1138" s="174">
        <f>IFERROR(INDEX(Retail!J:J,MATCH($D1138,Retail!$D:$D,0)),0)</f>
        <v>0</v>
      </c>
      <c r="AS1138" s="174">
        <f>IFERROR(INDEX('NEW2022'!H:H,MATCH($D1138,'NEW2022'!D:D,0)),0)</f>
        <v>0</v>
      </c>
      <c r="AT1138" s="174">
        <f>IFERROR(INDEX('NEW2022'!J:J,MATCH($D1138,'NEW2022'!D:D,0)),0)</f>
        <v>0</v>
      </c>
      <c r="AU1138" s="174">
        <f>IFERROR(INDEX('Quiet Items'!H:H,MATCH($D1138,'Quiet Items'!D:D,0)),0)</f>
        <v>0</v>
      </c>
      <c r="AV1138" s="174">
        <f>IFERROR(INDEX('Quiet Items'!J:J,MATCH($D1138,'Quiet Items'!D:D,0)),0)</f>
        <v>0</v>
      </c>
      <c r="AW1138" s="174">
        <f>IFERROR(INDEX('1.4G'!H:H,MATCH($D1138,'1.4G'!D:D,0)),0)</f>
        <v>0</v>
      </c>
      <c r="AX1138" s="174">
        <f>IFERROR(INDEX('1.4G'!J:J,MATCH($D1138,'1.4G'!D:D,0)),0)</f>
        <v>0</v>
      </c>
      <c r="AY1138" s="174">
        <f t="shared" si="177"/>
        <v>0</v>
      </c>
      <c r="AZ1138" s="174">
        <f t="shared" si="178"/>
        <v>0</v>
      </c>
      <c r="BA1138" s="175">
        <f>IFERROR(Table1[[#This Row],[Line total ordered for now]]*Table1[[#This Row],[GUARANTEED PRICE
for STOCK orders collected before 31.3.22]],0)</f>
        <v>0</v>
      </c>
      <c r="BB1138" s="175">
        <f t="shared" si="175"/>
        <v>0</v>
      </c>
      <c r="BC1138" s="176">
        <f>(AZ1138+Table1[[#This Row],[Line total ordered for now]])*Z1138</f>
        <v>0</v>
      </c>
      <c r="BD1138" s="200">
        <v>82.141174981788083</v>
      </c>
      <c r="BE1138" s="65"/>
      <c r="BF1138" s="65"/>
      <c r="BG1138" s="65"/>
      <c r="BH1138" s="65"/>
      <c r="BI1138" s="65"/>
      <c r="BJ1138" s="65"/>
      <c r="BK1138" s="65"/>
      <c r="BL1138" s="55"/>
      <c r="BM1138"/>
      <c r="BN1138"/>
      <c r="BO1138"/>
      <c r="BP1138"/>
      <c r="BQ1138"/>
      <c r="BR1138"/>
      <c r="BS1138"/>
      <c r="BT1138"/>
    </row>
    <row r="1139" spans="1:72" ht="15.75">
      <c r="A1139" s="202">
        <v>1135</v>
      </c>
      <c r="B1139" s="68" t="s">
        <v>6378</v>
      </c>
      <c r="C1139" s="149" t="s">
        <v>691</v>
      </c>
      <c r="D1139" s="149" t="s">
        <v>1515</v>
      </c>
      <c r="E1139" s="149" t="s">
        <v>1516</v>
      </c>
      <c r="F1139" s="158" t="str">
        <f t="shared" si="176"/>
        <v>Video</v>
      </c>
      <c r="G1139" s="187">
        <v>0</v>
      </c>
      <c r="H1139" s="150"/>
      <c r="I1139" s="184">
        <v>85.89</v>
      </c>
      <c r="J1139" s="150"/>
      <c r="K1139" s="151">
        <v>0.96636676449162451</v>
      </c>
      <c r="L1139" s="152">
        <v>87.93937556873783</v>
      </c>
      <c r="M1139" s="152">
        <v>96.636676449162451</v>
      </c>
      <c r="N1139" s="153" t="s">
        <v>148</v>
      </c>
      <c r="O1139" s="154">
        <v>100</v>
      </c>
      <c r="P1139" s="153">
        <v>2</v>
      </c>
      <c r="Q1139" s="153" t="s">
        <v>146</v>
      </c>
      <c r="R1139" s="155">
        <v>13</v>
      </c>
      <c r="S1139" s="155">
        <v>3.5</v>
      </c>
      <c r="T1139" s="155">
        <v>0.2</v>
      </c>
      <c r="U1139" s="154" t="s">
        <v>95</v>
      </c>
      <c r="V1139" s="153" t="s">
        <v>88</v>
      </c>
      <c r="W1139" s="153" t="s">
        <v>627</v>
      </c>
      <c r="X1139" s="151" t="s">
        <v>6378</v>
      </c>
      <c r="Y1139" s="151" t="s">
        <v>6378</v>
      </c>
      <c r="Z1139" s="156">
        <v>4.2200000000000001E-2</v>
      </c>
      <c r="AA1139" s="153" t="s">
        <v>1336</v>
      </c>
      <c r="AB1139" s="153" t="s">
        <v>4756</v>
      </c>
      <c r="AC1139" s="153" t="s">
        <v>149</v>
      </c>
      <c r="AD1139" s="157" t="s">
        <v>1517</v>
      </c>
      <c r="AE1139" s="110">
        <v>1</v>
      </c>
      <c r="AF1139" s="110">
        <v>281</v>
      </c>
      <c r="AG1139" s="112">
        <f t="shared" si="174"/>
        <v>0</v>
      </c>
      <c r="AH1139" s="110">
        <f>SUM(AG$4:AG1139)</f>
        <v>38</v>
      </c>
      <c r="AI1139" s="112">
        <f t="shared" si="172"/>
        <v>0</v>
      </c>
      <c r="AJ1139" s="110">
        <f>COUNTIF(AI$4:AI1139,"&gt;0")</f>
        <v>184</v>
      </c>
      <c r="AK1139" s="110">
        <v>1</v>
      </c>
      <c r="AL1139" s="110">
        <v>296</v>
      </c>
      <c r="AM1139" s="172" t="str">
        <f>IF(OR(Table1[[#This Row],[Line total ordered for now]]&gt;0,Table1[[#This Row],[Line total ordered for season]]&gt;0),1,"")</f>
        <v/>
      </c>
      <c r="AN1139" s="173">
        <f>COUNTIF(AM$4:AM1139,"&gt;0")</f>
        <v>0</v>
      </c>
      <c r="AO1139" s="173">
        <f>Table1[[#This Row],[ORDER QUANTITY
to be collected BEFORE 31.3.22]]</f>
        <v>0</v>
      </c>
      <c r="AP1139" s="174">
        <f t="shared" si="173"/>
        <v>0</v>
      </c>
      <c r="AQ1139" s="174">
        <f>IFERROR(INDEX(Retail!H:H,MATCH($D1139,Retail!$D:$D,0)),0)</f>
        <v>0</v>
      </c>
      <c r="AR1139" s="174">
        <f>IFERROR(INDEX(Retail!J:J,MATCH($D1139,Retail!$D:$D,0)),0)</f>
        <v>0</v>
      </c>
      <c r="AS1139" s="174">
        <f>IFERROR(INDEX('NEW2022'!H:H,MATCH($D1139,'NEW2022'!D:D,0)),0)</f>
        <v>0</v>
      </c>
      <c r="AT1139" s="174">
        <f>IFERROR(INDEX('NEW2022'!J:J,MATCH($D1139,'NEW2022'!D:D,0)),0)</f>
        <v>0</v>
      </c>
      <c r="AU1139" s="174">
        <f>IFERROR(INDEX('Quiet Items'!H:H,MATCH($D1139,'Quiet Items'!D:D,0)),0)</f>
        <v>0</v>
      </c>
      <c r="AV1139" s="174">
        <f>IFERROR(INDEX('Quiet Items'!J:J,MATCH($D1139,'Quiet Items'!D:D,0)),0)</f>
        <v>0</v>
      </c>
      <c r="AW1139" s="174">
        <f>IFERROR(INDEX('1.4G'!H:H,MATCH($D1139,'1.4G'!D:D,0)),0)</f>
        <v>0</v>
      </c>
      <c r="AX1139" s="174">
        <f>IFERROR(INDEX('1.4G'!J:J,MATCH($D1139,'1.4G'!D:D,0)),0)</f>
        <v>0</v>
      </c>
      <c r="AY1139" s="174">
        <f t="shared" si="177"/>
        <v>0</v>
      </c>
      <c r="AZ1139" s="174">
        <f t="shared" si="178"/>
        <v>0</v>
      </c>
      <c r="BA1139" s="175">
        <f>IFERROR(Table1[[#This Row],[Line total ordered for now]]*Table1[[#This Row],[GUARANTEED PRICE
for STOCK orders collected before 31.3.22]],0)</f>
        <v>0</v>
      </c>
      <c r="BB1139" s="175">
        <f t="shared" si="175"/>
        <v>0</v>
      </c>
      <c r="BC1139" s="176">
        <f>(AZ1139+Table1[[#This Row],[Line total ordered for now]])*Z1139</f>
        <v>0</v>
      </c>
      <c r="BD1139" s="200">
        <v>82.141174981788083</v>
      </c>
      <c r="BE1139" s="65"/>
      <c r="BF1139" s="65"/>
      <c r="BG1139" s="65"/>
      <c r="BH1139" s="65"/>
      <c r="BI1139" s="65"/>
      <c r="BJ1139" s="65"/>
      <c r="BK1139" s="65"/>
      <c r="BL1139" s="55"/>
      <c r="BM1139"/>
      <c r="BN1139"/>
      <c r="BO1139"/>
      <c r="BP1139"/>
      <c r="BQ1139"/>
      <c r="BR1139"/>
      <c r="BS1139"/>
      <c r="BT1139"/>
    </row>
    <row r="1140" spans="1:72" ht="15.75">
      <c r="A1140" s="202">
        <v>1136</v>
      </c>
      <c r="B1140" s="68" t="s">
        <v>6378</v>
      </c>
      <c r="C1140" s="149" t="s">
        <v>691</v>
      </c>
      <c r="D1140" s="149" t="s">
        <v>2275</v>
      </c>
      <c r="E1140" s="149" t="s">
        <v>2276</v>
      </c>
      <c r="F1140" s="158" t="str">
        <f t="shared" si="176"/>
        <v>Video</v>
      </c>
      <c r="G1140" s="187">
        <v>0</v>
      </c>
      <c r="H1140" s="150"/>
      <c r="I1140" s="184">
        <v>85.89</v>
      </c>
      <c r="J1140" s="150"/>
      <c r="K1140" s="151">
        <v>0.96636676449162451</v>
      </c>
      <c r="L1140" s="152">
        <v>87.93937556873783</v>
      </c>
      <c r="M1140" s="152">
        <v>96.636676449162451</v>
      </c>
      <c r="N1140" s="153" t="s">
        <v>148</v>
      </c>
      <c r="O1140" s="154">
        <v>100</v>
      </c>
      <c r="P1140" s="153">
        <v>2</v>
      </c>
      <c r="Q1140" s="153" t="s">
        <v>146</v>
      </c>
      <c r="R1140" s="155">
        <v>13</v>
      </c>
      <c r="S1140" s="155">
        <v>3.5</v>
      </c>
      <c r="T1140" s="155">
        <v>0.2</v>
      </c>
      <c r="U1140" s="154" t="s">
        <v>95</v>
      </c>
      <c r="V1140" s="153" t="s">
        <v>88</v>
      </c>
      <c r="W1140" s="153" t="s">
        <v>627</v>
      </c>
      <c r="X1140" s="151" t="s">
        <v>6378</v>
      </c>
      <c r="Y1140" s="151" t="s">
        <v>6378</v>
      </c>
      <c r="Z1140" s="156">
        <v>4.2200000000000001E-2</v>
      </c>
      <c r="AA1140" s="153" t="s">
        <v>1336</v>
      </c>
      <c r="AB1140" s="153" t="s">
        <v>5795</v>
      </c>
      <c r="AC1140" s="153" t="s">
        <v>656</v>
      </c>
      <c r="AD1140" s="157" t="s">
        <v>2277</v>
      </c>
      <c r="AE1140" s="110">
        <v>1</v>
      </c>
      <c r="AF1140" s="110">
        <v>282</v>
      </c>
      <c r="AG1140" s="112">
        <f t="shared" si="174"/>
        <v>0</v>
      </c>
      <c r="AH1140" s="110">
        <f>SUM(AG$4:AG1140)</f>
        <v>38</v>
      </c>
      <c r="AI1140" s="112">
        <f t="shared" si="172"/>
        <v>0</v>
      </c>
      <c r="AJ1140" s="110">
        <f>COUNTIF(AI$4:AI1140,"&gt;0")</f>
        <v>184</v>
      </c>
      <c r="AK1140" s="110">
        <v>1</v>
      </c>
      <c r="AL1140" s="110">
        <v>297</v>
      </c>
      <c r="AM1140" s="172" t="str">
        <f>IF(OR(Table1[[#This Row],[Line total ordered for now]]&gt;0,Table1[[#This Row],[Line total ordered for season]]&gt;0),1,"")</f>
        <v/>
      </c>
      <c r="AN1140" s="173">
        <f>COUNTIF(AM$4:AM1140,"&gt;0")</f>
        <v>0</v>
      </c>
      <c r="AO1140" s="173">
        <f>Table1[[#This Row],[ORDER QUANTITY
to be collected BEFORE 31.3.22]]</f>
        <v>0</v>
      </c>
      <c r="AP1140" s="174">
        <f t="shared" si="173"/>
        <v>0</v>
      </c>
      <c r="AQ1140" s="174">
        <f>IFERROR(INDEX(Retail!H:H,MATCH($D1140,Retail!$D:$D,0)),0)</f>
        <v>0</v>
      </c>
      <c r="AR1140" s="174">
        <f>IFERROR(INDEX(Retail!J:J,MATCH($D1140,Retail!$D:$D,0)),0)</f>
        <v>0</v>
      </c>
      <c r="AS1140" s="174">
        <f>IFERROR(INDEX('NEW2022'!H:H,MATCH($D1140,'NEW2022'!D:D,0)),0)</f>
        <v>0</v>
      </c>
      <c r="AT1140" s="174">
        <f>IFERROR(INDEX('NEW2022'!J:J,MATCH($D1140,'NEW2022'!D:D,0)),0)</f>
        <v>0</v>
      </c>
      <c r="AU1140" s="174">
        <f>IFERROR(INDEX('Quiet Items'!H:H,MATCH($D1140,'Quiet Items'!D:D,0)),0)</f>
        <v>0</v>
      </c>
      <c r="AV1140" s="174">
        <f>IFERROR(INDEX('Quiet Items'!J:J,MATCH($D1140,'Quiet Items'!D:D,0)),0)</f>
        <v>0</v>
      </c>
      <c r="AW1140" s="174">
        <f>IFERROR(INDEX('1.4G'!H:H,MATCH($D1140,'1.4G'!D:D,0)),0)</f>
        <v>0</v>
      </c>
      <c r="AX1140" s="174">
        <f>IFERROR(INDEX('1.4G'!J:J,MATCH($D1140,'1.4G'!D:D,0)),0)</f>
        <v>0</v>
      </c>
      <c r="AY1140" s="174">
        <f t="shared" si="177"/>
        <v>0</v>
      </c>
      <c r="AZ1140" s="174">
        <f t="shared" si="178"/>
        <v>0</v>
      </c>
      <c r="BA1140" s="175">
        <f>IFERROR(Table1[[#This Row],[Line total ordered for now]]*Table1[[#This Row],[GUARANTEED PRICE
for STOCK orders collected before 31.3.22]],0)</f>
        <v>0</v>
      </c>
      <c r="BB1140" s="175">
        <f t="shared" si="175"/>
        <v>0</v>
      </c>
      <c r="BC1140" s="176">
        <f>(AZ1140+Table1[[#This Row],[Line total ordered for now]])*Z1140</f>
        <v>0</v>
      </c>
      <c r="BD1140" s="200">
        <v>82.141174981788083</v>
      </c>
      <c r="BE1140" s="65"/>
      <c r="BF1140" s="65"/>
      <c r="BG1140" s="65"/>
      <c r="BH1140" s="65"/>
      <c r="BI1140" s="65"/>
      <c r="BJ1140" s="65"/>
      <c r="BK1140" s="65"/>
      <c r="BL1140" s="55"/>
      <c r="BM1140"/>
      <c r="BN1140"/>
      <c r="BO1140"/>
      <c r="BP1140"/>
      <c r="BQ1140"/>
      <c r="BR1140"/>
      <c r="BS1140"/>
      <c r="BT1140"/>
    </row>
    <row r="1141" spans="1:72" ht="15.75">
      <c r="A1141" s="202">
        <v>1137</v>
      </c>
      <c r="B1141" s="68" t="s">
        <v>6378</v>
      </c>
      <c r="C1141" s="149" t="s">
        <v>691</v>
      </c>
      <c r="D1141" s="149" t="s">
        <v>2078</v>
      </c>
      <c r="E1141" s="149" t="s">
        <v>2079</v>
      </c>
      <c r="F1141" s="158" t="str">
        <f t="shared" si="176"/>
        <v>Video</v>
      </c>
      <c r="G1141" s="187">
        <v>0</v>
      </c>
      <c r="H1141" s="150"/>
      <c r="I1141" s="184">
        <v>85.89</v>
      </c>
      <c r="J1141" s="150"/>
      <c r="K1141" s="151">
        <v>0.96636676449162451</v>
      </c>
      <c r="L1141" s="152">
        <v>87.93937556873783</v>
      </c>
      <c r="M1141" s="152">
        <v>96.636676449162451</v>
      </c>
      <c r="N1141" s="153" t="s">
        <v>148</v>
      </c>
      <c r="O1141" s="154">
        <v>100</v>
      </c>
      <c r="P1141" s="153">
        <v>2</v>
      </c>
      <c r="Q1141" s="153" t="s">
        <v>146</v>
      </c>
      <c r="R1141" s="155">
        <v>13</v>
      </c>
      <c r="S1141" s="155">
        <v>3.5</v>
      </c>
      <c r="T1141" s="155">
        <v>0.2</v>
      </c>
      <c r="U1141" s="154" t="s">
        <v>95</v>
      </c>
      <c r="V1141" s="153" t="s">
        <v>88</v>
      </c>
      <c r="W1141" s="153" t="s">
        <v>627</v>
      </c>
      <c r="X1141" s="151" t="s">
        <v>6378</v>
      </c>
      <c r="Y1141" s="151" t="s">
        <v>6378</v>
      </c>
      <c r="Z1141" s="156">
        <v>4.2200000000000001E-2</v>
      </c>
      <c r="AA1141" s="153" t="s">
        <v>1336</v>
      </c>
      <c r="AB1141" s="153" t="s">
        <v>5924</v>
      </c>
      <c r="AC1141" s="153" t="s">
        <v>875</v>
      </c>
      <c r="AD1141" s="157" t="s">
        <v>2080</v>
      </c>
      <c r="AE1141" s="110">
        <v>1</v>
      </c>
      <c r="AF1141" s="110">
        <v>283</v>
      </c>
      <c r="AG1141" s="112">
        <f t="shared" si="174"/>
        <v>0</v>
      </c>
      <c r="AH1141" s="110">
        <f>SUM(AG$4:AG1141)</f>
        <v>38</v>
      </c>
      <c r="AI1141" s="112">
        <f t="shared" si="172"/>
        <v>0</v>
      </c>
      <c r="AJ1141" s="110">
        <f>COUNTIF(AI$4:AI1141,"&gt;0")</f>
        <v>184</v>
      </c>
      <c r="AK1141" s="110">
        <v>1</v>
      </c>
      <c r="AL1141" s="110">
        <v>298</v>
      </c>
      <c r="AM1141" s="172" t="str">
        <f>IF(OR(Table1[[#This Row],[Line total ordered for now]]&gt;0,Table1[[#This Row],[Line total ordered for season]]&gt;0),1,"")</f>
        <v/>
      </c>
      <c r="AN1141" s="173">
        <f>COUNTIF(AM$4:AM1141,"&gt;0")</f>
        <v>0</v>
      </c>
      <c r="AO1141" s="173">
        <f>Table1[[#This Row],[ORDER QUANTITY
to be collected BEFORE 31.3.22]]</f>
        <v>0</v>
      </c>
      <c r="AP1141" s="174">
        <f t="shared" si="173"/>
        <v>0</v>
      </c>
      <c r="AQ1141" s="174">
        <f>IFERROR(INDEX(Retail!H:H,MATCH($D1141,Retail!$D:$D,0)),0)</f>
        <v>0</v>
      </c>
      <c r="AR1141" s="174">
        <f>IFERROR(INDEX(Retail!J:J,MATCH($D1141,Retail!$D:$D,0)),0)</f>
        <v>0</v>
      </c>
      <c r="AS1141" s="174">
        <f>IFERROR(INDEX('NEW2022'!H:H,MATCH($D1141,'NEW2022'!D:D,0)),0)</f>
        <v>0</v>
      </c>
      <c r="AT1141" s="174">
        <f>IFERROR(INDEX('NEW2022'!J:J,MATCH($D1141,'NEW2022'!D:D,0)),0)</f>
        <v>0</v>
      </c>
      <c r="AU1141" s="174">
        <f>IFERROR(INDEX('Quiet Items'!H:H,MATCH($D1141,'Quiet Items'!D:D,0)),0)</f>
        <v>0</v>
      </c>
      <c r="AV1141" s="174">
        <f>IFERROR(INDEX('Quiet Items'!J:J,MATCH($D1141,'Quiet Items'!D:D,0)),0)</f>
        <v>0</v>
      </c>
      <c r="AW1141" s="174">
        <f>IFERROR(INDEX('1.4G'!H:H,MATCH($D1141,'1.4G'!D:D,0)),0)</f>
        <v>0</v>
      </c>
      <c r="AX1141" s="174">
        <f>IFERROR(INDEX('1.4G'!J:J,MATCH($D1141,'1.4G'!D:D,0)),0)</f>
        <v>0</v>
      </c>
      <c r="AY1141" s="174">
        <f t="shared" si="177"/>
        <v>0</v>
      </c>
      <c r="AZ1141" s="174">
        <f t="shared" si="178"/>
        <v>0</v>
      </c>
      <c r="BA1141" s="175">
        <f>IFERROR(Table1[[#This Row],[Line total ordered for now]]*Table1[[#This Row],[GUARANTEED PRICE
for STOCK orders collected before 31.3.22]],0)</f>
        <v>0</v>
      </c>
      <c r="BB1141" s="175">
        <f t="shared" si="175"/>
        <v>0</v>
      </c>
      <c r="BC1141" s="176">
        <f>(AZ1141+Table1[[#This Row],[Line total ordered for now]])*Z1141</f>
        <v>0</v>
      </c>
      <c r="BD1141" s="200">
        <v>82.141174981788083</v>
      </c>
      <c r="BE1141" s="65"/>
      <c r="BF1141" s="65"/>
      <c r="BG1141" s="65"/>
      <c r="BH1141" s="65"/>
      <c r="BI1141" s="65"/>
      <c r="BJ1141" s="65"/>
      <c r="BK1141" s="65"/>
      <c r="BL1141" s="55"/>
      <c r="BM1141"/>
      <c r="BN1141"/>
      <c r="BO1141"/>
      <c r="BP1141"/>
      <c r="BQ1141"/>
      <c r="BR1141"/>
      <c r="BS1141"/>
      <c r="BT1141"/>
    </row>
    <row r="1142" spans="1:72" ht="15.75">
      <c r="A1142" s="202">
        <v>1138</v>
      </c>
      <c r="B1142" s="68" t="s">
        <v>6378</v>
      </c>
      <c r="C1142" s="149" t="s">
        <v>691</v>
      </c>
      <c r="D1142" s="149" t="s">
        <v>4560</v>
      </c>
      <c r="E1142" s="149" t="s">
        <v>4561</v>
      </c>
      <c r="F1142" s="158" t="str">
        <f t="shared" si="176"/>
        <v>Video</v>
      </c>
      <c r="G1142" s="187">
        <v>0</v>
      </c>
      <c r="H1142" s="150"/>
      <c r="I1142" s="184">
        <v>88.58</v>
      </c>
      <c r="J1142" s="150"/>
      <c r="K1142" s="151">
        <v>0.97440000000000015</v>
      </c>
      <c r="L1142" s="152">
        <v>88.670400000000015</v>
      </c>
      <c r="M1142" s="152">
        <v>97.440000000000012</v>
      </c>
      <c r="N1142" s="153" t="s">
        <v>148</v>
      </c>
      <c r="O1142" s="154">
        <v>100</v>
      </c>
      <c r="P1142" s="153">
        <v>3</v>
      </c>
      <c r="Q1142" s="153" t="s">
        <v>146</v>
      </c>
      <c r="R1142" s="155">
        <v>14</v>
      </c>
      <c r="S1142" s="155">
        <v>2.99</v>
      </c>
      <c r="T1142" s="155">
        <v>0.2</v>
      </c>
      <c r="U1142" s="154" t="s">
        <v>95</v>
      </c>
      <c r="V1142" s="153" t="s">
        <v>88</v>
      </c>
      <c r="W1142" s="153" t="s">
        <v>627</v>
      </c>
      <c r="X1142" s="151" t="s">
        <v>6378</v>
      </c>
      <c r="Y1142" s="151" t="s">
        <v>6378</v>
      </c>
      <c r="Z1142" s="156">
        <v>4.2999999999999997E-2</v>
      </c>
      <c r="AA1142" s="153" t="s">
        <v>786</v>
      </c>
      <c r="AB1142" s="153" t="s">
        <v>4800</v>
      </c>
      <c r="AC1142" s="153" t="s">
        <v>4790</v>
      </c>
      <c r="AD1142" s="157" t="s">
        <v>4562</v>
      </c>
      <c r="AE1142" s="110">
        <v>1</v>
      </c>
      <c r="AF1142" s="110">
        <v>284</v>
      </c>
      <c r="AG1142" s="112">
        <f t="shared" si="174"/>
        <v>0</v>
      </c>
      <c r="AH1142" s="110">
        <f>SUM(AG$4:AG1142)</f>
        <v>38</v>
      </c>
      <c r="AI1142" s="112">
        <f t="shared" si="172"/>
        <v>0</v>
      </c>
      <c r="AJ1142" s="110">
        <f>COUNTIF(AI$4:AI1142,"&gt;0")</f>
        <v>184</v>
      </c>
      <c r="AK1142" s="110">
        <v>1</v>
      </c>
      <c r="AL1142" s="110">
        <v>299</v>
      </c>
      <c r="AM1142" s="172" t="str">
        <f>IF(OR(Table1[[#This Row],[Line total ordered for now]]&gt;0,Table1[[#This Row],[Line total ordered for season]]&gt;0),1,"")</f>
        <v/>
      </c>
      <c r="AN1142" s="173">
        <f>COUNTIF(AM$4:AM1142,"&gt;0")</f>
        <v>0</v>
      </c>
      <c r="AO1142" s="173">
        <f>Table1[[#This Row],[ORDER QUANTITY
to be collected BEFORE 31.3.22]]</f>
        <v>0</v>
      </c>
      <c r="AP1142" s="174">
        <f t="shared" si="173"/>
        <v>0</v>
      </c>
      <c r="AQ1142" s="174">
        <f>IFERROR(INDEX(Retail!H:H,MATCH($D1142,Retail!$D:$D,0)),0)</f>
        <v>0</v>
      </c>
      <c r="AR1142" s="174">
        <f>IFERROR(INDEX(Retail!J:J,MATCH($D1142,Retail!$D:$D,0)),0)</f>
        <v>0</v>
      </c>
      <c r="AS1142" s="174">
        <f>IFERROR(INDEX('NEW2022'!H:H,MATCH($D1142,'NEW2022'!D:D,0)),0)</f>
        <v>0</v>
      </c>
      <c r="AT1142" s="174">
        <f>IFERROR(INDEX('NEW2022'!J:J,MATCH($D1142,'NEW2022'!D:D,0)),0)</f>
        <v>0</v>
      </c>
      <c r="AU1142" s="174">
        <f>IFERROR(INDEX('Quiet Items'!H:H,MATCH($D1142,'Quiet Items'!D:D,0)),0)</f>
        <v>0</v>
      </c>
      <c r="AV1142" s="174">
        <f>IFERROR(INDEX('Quiet Items'!J:J,MATCH($D1142,'Quiet Items'!D:D,0)),0)</f>
        <v>0</v>
      </c>
      <c r="AW1142" s="174">
        <f>IFERROR(INDEX('1.4G'!H:H,MATCH($D1142,'1.4G'!D:D,0)),0)</f>
        <v>0</v>
      </c>
      <c r="AX1142" s="174">
        <f>IFERROR(INDEX('1.4G'!J:J,MATCH($D1142,'1.4G'!D:D,0)),0)</f>
        <v>0</v>
      </c>
      <c r="AY1142" s="174">
        <f t="shared" si="177"/>
        <v>0</v>
      </c>
      <c r="AZ1142" s="174">
        <f t="shared" si="178"/>
        <v>0</v>
      </c>
      <c r="BA1142" s="175">
        <f>IFERROR(Table1[[#This Row],[Line total ordered for now]]*Table1[[#This Row],[GUARANTEED PRICE
for STOCK orders collected before 31.3.22]],0)</f>
        <v>0</v>
      </c>
      <c r="BB1142" s="175">
        <f t="shared" si="175"/>
        <v>0</v>
      </c>
      <c r="BC1142" s="176">
        <f>(AZ1142+Table1[[#This Row],[Line total ordered for now]])*Z1142</f>
        <v>0</v>
      </c>
      <c r="BD1142" s="200">
        <v>82.824000000000012</v>
      </c>
      <c r="BE1142" s="65"/>
      <c r="BF1142" s="65"/>
      <c r="BG1142" s="65"/>
      <c r="BH1142" s="65"/>
      <c r="BI1142" s="65"/>
      <c r="BJ1142" s="65"/>
      <c r="BK1142" s="65"/>
      <c r="BL1142" s="55"/>
      <c r="BM1142"/>
      <c r="BN1142"/>
      <c r="BO1142"/>
      <c r="BP1142"/>
      <c r="BQ1142"/>
      <c r="BR1142"/>
      <c r="BS1142"/>
      <c r="BT1142"/>
    </row>
    <row r="1143" spans="1:72" ht="15.75">
      <c r="A1143" s="202">
        <v>1139</v>
      </c>
      <c r="B1143" s="68" t="s">
        <v>6378</v>
      </c>
      <c r="C1143" s="149" t="s">
        <v>691</v>
      </c>
      <c r="D1143" s="149" t="s">
        <v>1578</v>
      </c>
      <c r="E1143" s="149" t="s">
        <v>1579</v>
      </c>
      <c r="F1143" s="158" t="str">
        <f t="shared" si="176"/>
        <v>Video</v>
      </c>
      <c r="G1143" s="187">
        <v>0</v>
      </c>
      <c r="H1143" s="150"/>
      <c r="I1143" s="184">
        <v>76.180000000000007</v>
      </c>
      <c r="J1143" s="150"/>
      <c r="K1143" s="151">
        <v>0.98557174226940214</v>
      </c>
      <c r="L1143" s="152">
        <v>89.687028546515606</v>
      </c>
      <c r="M1143" s="152">
        <v>98.557174226940219</v>
      </c>
      <c r="N1143" s="153" t="s">
        <v>148</v>
      </c>
      <c r="O1143" s="154">
        <v>100</v>
      </c>
      <c r="P1143" s="153">
        <v>2</v>
      </c>
      <c r="Q1143" s="153" t="s">
        <v>146</v>
      </c>
      <c r="R1143" s="155">
        <v>13</v>
      </c>
      <c r="S1143" s="155">
        <v>3.5</v>
      </c>
      <c r="T1143" s="155">
        <v>0.2</v>
      </c>
      <c r="U1143" s="154" t="s">
        <v>95</v>
      </c>
      <c r="V1143" s="153" t="s">
        <v>88</v>
      </c>
      <c r="W1143" s="153" t="s">
        <v>627</v>
      </c>
      <c r="X1143" s="151" t="s">
        <v>6378</v>
      </c>
      <c r="Y1143" s="151" t="s">
        <v>6378</v>
      </c>
      <c r="Z1143" s="156">
        <v>4.48E-2</v>
      </c>
      <c r="AA1143" s="153" t="s">
        <v>1336</v>
      </c>
      <c r="AB1143" s="153" t="s">
        <v>5937</v>
      </c>
      <c r="AC1143" s="153" t="s">
        <v>149</v>
      </c>
      <c r="AD1143" s="157" t="s">
        <v>1580</v>
      </c>
      <c r="AE1143" s="110">
        <v>1</v>
      </c>
      <c r="AF1143" s="110">
        <v>285</v>
      </c>
      <c r="AG1143" s="112">
        <f t="shared" si="174"/>
        <v>0</v>
      </c>
      <c r="AH1143" s="110">
        <f>SUM(AG$4:AG1143)</f>
        <v>38</v>
      </c>
      <c r="AI1143" s="112">
        <f t="shared" si="172"/>
        <v>0</v>
      </c>
      <c r="AJ1143" s="110">
        <f>COUNTIF(AI$4:AI1143,"&gt;0")</f>
        <v>184</v>
      </c>
      <c r="AK1143" s="110">
        <v>1</v>
      </c>
      <c r="AL1143" s="110">
        <v>300</v>
      </c>
      <c r="AM1143" s="172" t="str">
        <f>IF(OR(Table1[[#This Row],[Line total ordered for now]]&gt;0,Table1[[#This Row],[Line total ordered for season]]&gt;0),1,"")</f>
        <v/>
      </c>
      <c r="AN1143" s="173">
        <f>COUNTIF(AM$4:AM1143,"&gt;0")</f>
        <v>0</v>
      </c>
      <c r="AO1143" s="173">
        <f>Table1[[#This Row],[ORDER QUANTITY
to be collected BEFORE 31.3.22]]</f>
        <v>0</v>
      </c>
      <c r="AP1143" s="174">
        <f t="shared" si="173"/>
        <v>0</v>
      </c>
      <c r="AQ1143" s="174">
        <f>IFERROR(INDEX(Retail!H:H,MATCH($D1143,Retail!$D:$D,0)),0)</f>
        <v>0</v>
      </c>
      <c r="AR1143" s="174">
        <f>IFERROR(INDEX(Retail!J:J,MATCH($D1143,Retail!$D:$D,0)),0)</f>
        <v>0</v>
      </c>
      <c r="AS1143" s="174">
        <f>IFERROR(INDEX('NEW2022'!H:H,MATCH($D1143,'NEW2022'!D:D,0)),0)</f>
        <v>0</v>
      </c>
      <c r="AT1143" s="174">
        <f>IFERROR(INDEX('NEW2022'!J:J,MATCH($D1143,'NEW2022'!D:D,0)),0)</f>
        <v>0</v>
      </c>
      <c r="AU1143" s="174">
        <f>IFERROR(INDEX('Quiet Items'!H:H,MATCH($D1143,'Quiet Items'!D:D,0)),0)</f>
        <v>0</v>
      </c>
      <c r="AV1143" s="174">
        <f>IFERROR(INDEX('Quiet Items'!J:J,MATCH($D1143,'Quiet Items'!D:D,0)),0)</f>
        <v>0</v>
      </c>
      <c r="AW1143" s="174">
        <f>IFERROR(INDEX('1.4G'!H:H,MATCH($D1143,'1.4G'!D:D,0)),0)</f>
        <v>0</v>
      </c>
      <c r="AX1143" s="174">
        <f>IFERROR(INDEX('1.4G'!J:J,MATCH($D1143,'1.4G'!D:D,0)),0)</f>
        <v>0</v>
      </c>
      <c r="AY1143" s="174">
        <f t="shared" si="177"/>
        <v>0</v>
      </c>
      <c r="AZ1143" s="174">
        <f t="shared" si="178"/>
        <v>0</v>
      </c>
      <c r="BA1143" s="175">
        <f>IFERROR(Table1[[#This Row],[Line total ordered for now]]*Table1[[#This Row],[GUARANTEED PRICE
for STOCK orders collected before 31.3.22]],0)</f>
        <v>0</v>
      </c>
      <c r="BB1143" s="175">
        <f t="shared" si="175"/>
        <v>0</v>
      </c>
      <c r="BC1143" s="176">
        <f>(AZ1143+Table1[[#This Row],[Line total ordered for now]])*Z1143</f>
        <v>0</v>
      </c>
      <c r="BD1143" s="200">
        <v>83.773598092899178</v>
      </c>
      <c r="BE1143" s="65"/>
      <c r="BF1143" s="65"/>
      <c r="BG1143" s="65"/>
      <c r="BH1143" s="65"/>
      <c r="BI1143" s="65"/>
      <c r="BJ1143" s="65"/>
      <c r="BK1143" s="65"/>
      <c r="BL1143" s="55"/>
      <c r="BM1143"/>
      <c r="BN1143"/>
      <c r="BO1143"/>
      <c r="BP1143"/>
      <c r="BQ1143"/>
      <c r="BR1143"/>
      <c r="BS1143"/>
      <c r="BT1143"/>
    </row>
    <row r="1144" spans="1:72" ht="15.75">
      <c r="A1144" s="202">
        <v>1140</v>
      </c>
      <c r="B1144" s="68" t="s">
        <v>6378</v>
      </c>
      <c r="C1144" s="149" t="s">
        <v>691</v>
      </c>
      <c r="D1144" s="149" t="s">
        <v>2327</v>
      </c>
      <c r="E1144" s="149" t="s">
        <v>2328</v>
      </c>
      <c r="F1144" s="158" t="str">
        <f t="shared" si="176"/>
        <v>Video</v>
      </c>
      <c r="G1144" s="187">
        <v>0</v>
      </c>
      <c r="H1144" s="150"/>
      <c r="I1144" s="184">
        <v>86.78</v>
      </c>
      <c r="J1144" s="150"/>
      <c r="K1144" s="151">
        <v>0.98557174226940214</v>
      </c>
      <c r="L1144" s="152">
        <v>89.687028546515606</v>
      </c>
      <c r="M1144" s="152">
        <v>98.557174226940219</v>
      </c>
      <c r="N1144" s="153" t="s">
        <v>148</v>
      </c>
      <c r="O1144" s="154">
        <v>100</v>
      </c>
      <c r="P1144" s="153">
        <v>2</v>
      </c>
      <c r="Q1144" s="153" t="s">
        <v>146</v>
      </c>
      <c r="R1144" s="155">
        <v>13</v>
      </c>
      <c r="S1144" s="155">
        <v>3.5</v>
      </c>
      <c r="T1144" s="155">
        <v>0.2</v>
      </c>
      <c r="U1144" s="154" t="s">
        <v>95</v>
      </c>
      <c r="V1144" s="153" t="s">
        <v>88</v>
      </c>
      <c r="W1144" s="153" t="s">
        <v>627</v>
      </c>
      <c r="X1144" s="151" t="s">
        <v>6378</v>
      </c>
      <c r="Y1144" s="151" t="s">
        <v>6378</v>
      </c>
      <c r="Z1144" s="156">
        <v>4.48E-2</v>
      </c>
      <c r="AA1144" s="153" t="s">
        <v>1336</v>
      </c>
      <c r="AB1144" s="153" t="s">
        <v>4822</v>
      </c>
      <c r="AC1144" s="153" t="s">
        <v>656</v>
      </c>
      <c r="AD1144" s="157" t="s">
        <v>2329</v>
      </c>
      <c r="AE1144" s="110">
        <v>1</v>
      </c>
      <c r="AF1144" s="110">
        <v>286</v>
      </c>
      <c r="AG1144" s="112">
        <f t="shared" si="174"/>
        <v>0</v>
      </c>
      <c r="AH1144" s="110">
        <f>SUM(AG$4:AG1144)</f>
        <v>38</v>
      </c>
      <c r="AI1144" s="112">
        <f t="shared" si="172"/>
        <v>0</v>
      </c>
      <c r="AJ1144" s="110">
        <f>COUNTIF(AI$4:AI1144,"&gt;0")</f>
        <v>184</v>
      </c>
      <c r="AK1144" s="110">
        <v>1</v>
      </c>
      <c r="AL1144" s="110">
        <v>301</v>
      </c>
      <c r="AM1144" s="172" t="str">
        <f>IF(OR(Table1[[#This Row],[Line total ordered for now]]&gt;0,Table1[[#This Row],[Line total ordered for season]]&gt;0),1,"")</f>
        <v/>
      </c>
      <c r="AN1144" s="173">
        <f>COUNTIF(AM$4:AM1144,"&gt;0")</f>
        <v>0</v>
      </c>
      <c r="AO1144" s="173">
        <f>Table1[[#This Row],[ORDER QUANTITY
to be collected BEFORE 31.3.22]]</f>
        <v>0</v>
      </c>
      <c r="AP1144" s="174">
        <f t="shared" si="173"/>
        <v>0</v>
      </c>
      <c r="AQ1144" s="174">
        <f>IFERROR(INDEX(Retail!H:H,MATCH($D1144,Retail!$D:$D,0)),0)</f>
        <v>0</v>
      </c>
      <c r="AR1144" s="174">
        <f>IFERROR(INDEX(Retail!J:J,MATCH($D1144,Retail!$D:$D,0)),0)</f>
        <v>0</v>
      </c>
      <c r="AS1144" s="174">
        <f>IFERROR(INDEX('NEW2022'!H:H,MATCH($D1144,'NEW2022'!D:D,0)),0)</f>
        <v>0</v>
      </c>
      <c r="AT1144" s="174">
        <f>IFERROR(INDEX('NEW2022'!J:J,MATCH($D1144,'NEW2022'!D:D,0)),0)</f>
        <v>0</v>
      </c>
      <c r="AU1144" s="174">
        <f>IFERROR(INDEX('Quiet Items'!H:H,MATCH($D1144,'Quiet Items'!D:D,0)),0)</f>
        <v>0</v>
      </c>
      <c r="AV1144" s="174">
        <f>IFERROR(INDEX('Quiet Items'!J:J,MATCH($D1144,'Quiet Items'!D:D,0)),0)</f>
        <v>0</v>
      </c>
      <c r="AW1144" s="174">
        <f>IFERROR(INDEX('1.4G'!H:H,MATCH($D1144,'1.4G'!D:D,0)),0)</f>
        <v>0</v>
      </c>
      <c r="AX1144" s="174">
        <f>IFERROR(INDEX('1.4G'!J:J,MATCH($D1144,'1.4G'!D:D,0)),0)</f>
        <v>0</v>
      </c>
      <c r="AY1144" s="174">
        <f t="shared" si="177"/>
        <v>0</v>
      </c>
      <c r="AZ1144" s="174">
        <f t="shared" si="178"/>
        <v>0</v>
      </c>
      <c r="BA1144" s="175">
        <f>IFERROR(Table1[[#This Row],[Line total ordered for now]]*Table1[[#This Row],[GUARANTEED PRICE
for STOCK orders collected before 31.3.22]],0)</f>
        <v>0</v>
      </c>
      <c r="BB1144" s="175">
        <f t="shared" si="175"/>
        <v>0</v>
      </c>
      <c r="BC1144" s="176">
        <f>(AZ1144+Table1[[#This Row],[Line total ordered for now]])*Z1144</f>
        <v>0</v>
      </c>
      <c r="BD1144" s="200">
        <v>83.773598092899178</v>
      </c>
      <c r="BE1144" s="65"/>
      <c r="BF1144" s="65"/>
      <c r="BG1144" s="65"/>
      <c r="BH1144" s="65"/>
      <c r="BI1144" s="65"/>
      <c r="BJ1144" s="65"/>
      <c r="BK1144" s="65"/>
      <c r="BL1144" s="55"/>
      <c r="BM1144"/>
      <c r="BN1144"/>
      <c r="BO1144"/>
      <c r="BP1144"/>
      <c r="BQ1144"/>
      <c r="BR1144"/>
      <c r="BS1144"/>
      <c r="BT1144"/>
    </row>
    <row r="1145" spans="1:72" ht="15.75">
      <c r="A1145" s="202">
        <v>1141</v>
      </c>
      <c r="B1145" s="68" t="s">
        <v>6378</v>
      </c>
      <c r="C1145" s="149" t="s">
        <v>691</v>
      </c>
      <c r="D1145" s="149" t="s">
        <v>1353</v>
      </c>
      <c r="E1145" s="149" t="s">
        <v>1354</v>
      </c>
      <c r="F1145" s="158" t="str">
        <f t="shared" si="176"/>
        <v>Video</v>
      </c>
      <c r="G1145" s="187">
        <v>9</v>
      </c>
      <c r="H1145" s="150"/>
      <c r="I1145" s="184">
        <v>94.87</v>
      </c>
      <c r="J1145" s="150"/>
      <c r="K1145" s="151">
        <v>1.0436000000000001</v>
      </c>
      <c r="L1145" s="152">
        <v>94.967600000000004</v>
      </c>
      <c r="M1145" s="152">
        <v>104.36</v>
      </c>
      <c r="N1145" s="153" t="s">
        <v>148</v>
      </c>
      <c r="O1145" s="154">
        <v>100</v>
      </c>
      <c r="P1145" s="153">
        <v>2</v>
      </c>
      <c r="Q1145" s="153" t="s">
        <v>146</v>
      </c>
      <c r="R1145" s="155">
        <v>13</v>
      </c>
      <c r="S1145" s="155">
        <v>3.5</v>
      </c>
      <c r="T1145" s="155">
        <v>0.2</v>
      </c>
      <c r="U1145" s="154" t="s">
        <v>94</v>
      </c>
      <c r="V1145" s="153" t="s">
        <v>89</v>
      </c>
      <c r="W1145" s="153" t="s">
        <v>627</v>
      </c>
      <c r="X1145" s="151" t="s">
        <v>6378</v>
      </c>
      <c r="Y1145" s="151" t="s">
        <v>6378</v>
      </c>
      <c r="Z1145" s="156">
        <v>4.2200000000000001E-2</v>
      </c>
      <c r="AA1145" s="153" t="s">
        <v>1336</v>
      </c>
      <c r="AB1145" s="153" t="s">
        <v>4753</v>
      </c>
      <c r="AC1145" s="153" t="s">
        <v>149</v>
      </c>
      <c r="AD1145" s="157" t="s">
        <v>1355</v>
      </c>
      <c r="AE1145" s="110">
        <v>1</v>
      </c>
      <c r="AF1145" s="110">
        <v>287</v>
      </c>
      <c r="AG1145" s="112">
        <f t="shared" si="174"/>
        <v>0</v>
      </c>
      <c r="AH1145" s="110">
        <f>SUM(AG$4:AG1145)</f>
        <v>38</v>
      </c>
      <c r="AI1145" s="112">
        <f t="shared" si="172"/>
        <v>0</v>
      </c>
      <c r="AJ1145" s="110">
        <f>COUNTIF(AI$4:AI1145,"&gt;0")</f>
        <v>184</v>
      </c>
      <c r="AK1145" s="110">
        <v>0</v>
      </c>
      <c r="AL1145" s="110">
        <v>301</v>
      </c>
      <c r="AM1145" s="172" t="str">
        <f>IF(OR(Table1[[#This Row],[Line total ordered for now]]&gt;0,Table1[[#This Row],[Line total ordered for season]]&gt;0),1,"")</f>
        <v/>
      </c>
      <c r="AN1145" s="173">
        <f>COUNTIF(AM$4:AM1145,"&gt;0")</f>
        <v>0</v>
      </c>
      <c r="AO1145" s="173">
        <f>Table1[[#This Row],[ORDER QUANTITY
to be collected BEFORE 31.3.22]]</f>
        <v>0</v>
      </c>
      <c r="AP1145" s="174">
        <f t="shared" si="173"/>
        <v>0</v>
      </c>
      <c r="AQ1145" s="174">
        <f>IFERROR(INDEX(Retail!H:H,MATCH($D1145,Retail!$D:$D,0)),0)</f>
        <v>0</v>
      </c>
      <c r="AR1145" s="174">
        <f>IFERROR(INDEX(Retail!J:J,MATCH($D1145,Retail!$D:$D,0)),0)</f>
        <v>0</v>
      </c>
      <c r="AS1145" s="174">
        <f>IFERROR(INDEX('NEW2022'!H:H,MATCH($D1145,'NEW2022'!D:D,0)),0)</f>
        <v>0</v>
      </c>
      <c r="AT1145" s="174">
        <f>IFERROR(INDEX('NEW2022'!J:J,MATCH($D1145,'NEW2022'!D:D,0)),0)</f>
        <v>0</v>
      </c>
      <c r="AU1145" s="174">
        <f>IFERROR(INDEX('Quiet Items'!H:H,MATCH($D1145,'Quiet Items'!D:D,0)),0)</f>
        <v>0</v>
      </c>
      <c r="AV1145" s="174">
        <f>IFERROR(INDEX('Quiet Items'!J:J,MATCH($D1145,'Quiet Items'!D:D,0)),0)</f>
        <v>0</v>
      </c>
      <c r="AW1145" s="174">
        <f>IFERROR(INDEX('1.4G'!H:H,MATCH($D1145,'1.4G'!D:D,0)),0)</f>
        <v>0</v>
      </c>
      <c r="AX1145" s="174">
        <f>IFERROR(INDEX('1.4G'!J:J,MATCH($D1145,'1.4G'!D:D,0)),0)</f>
        <v>0</v>
      </c>
      <c r="AY1145" s="174">
        <f t="shared" si="177"/>
        <v>0</v>
      </c>
      <c r="AZ1145" s="174">
        <f t="shared" si="178"/>
        <v>0</v>
      </c>
      <c r="BA1145" s="175">
        <f>IFERROR(Table1[[#This Row],[Line total ordered for now]]*Table1[[#This Row],[GUARANTEED PRICE
for STOCK orders collected before 31.3.22]],0)</f>
        <v>0</v>
      </c>
      <c r="BB1145" s="175">
        <f t="shared" si="175"/>
        <v>0</v>
      </c>
      <c r="BC1145" s="176">
        <f>(AZ1145+Table1[[#This Row],[Line total ordered for now]])*Z1145</f>
        <v>0</v>
      </c>
      <c r="BD1145" s="200">
        <v>88.706000000000003</v>
      </c>
      <c r="BE1145" s="65"/>
      <c r="BF1145" s="65"/>
      <c r="BG1145" s="65"/>
      <c r="BH1145" s="65"/>
      <c r="BI1145" s="65"/>
      <c r="BJ1145" s="65"/>
      <c r="BK1145" s="65"/>
      <c r="BL1145" s="55"/>
      <c r="BM1145"/>
      <c r="BN1145"/>
      <c r="BO1145"/>
      <c r="BP1145"/>
      <c r="BQ1145"/>
      <c r="BR1145"/>
      <c r="BS1145"/>
      <c r="BT1145"/>
    </row>
    <row r="1146" spans="1:72" ht="15.75">
      <c r="A1146" s="202">
        <v>1142</v>
      </c>
      <c r="B1146" s="68" t="s">
        <v>6378</v>
      </c>
      <c r="C1146" s="149" t="s">
        <v>691</v>
      </c>
      <c r="D1146" s="149" t="s">
        <v>1402</v>
      </c>
      <c r="E1146" s="149" t="s">
        <v>1403</v>
      </c>
      <c r="F1146" s="158" t="str">
        <f t="shared" si="176"/>
        <v>Video</v>
      </c>
      <c r="G1146" s="187">
        <v>0</v>
      </c>
      <c r="H1146" s="150"/>
      <c r="I1146" s="184">
        <v>94.87</v>
      </c>
      <c r="J1146" s="150"/>
      <c r="K1146" s="151">
        <v>1.0436000000000001</v>
      </c>
      <c r="L1146" s="152">
        <v>94.967600000000004</v>
      </c>
      <c r="M1146" s="152">
        <v>104.36</v>
      </c>
      <c r="N1146" s="153" t="s">
        <v>148</v>
      </c>
      <c r="O1146" s="154">
        <v>100</v>
      </c>
      <c r="P1146" s="153">
        <v>2</v>
      </c>
      <c r="Q1146" s="153" t="s">
        <v>146</v>
      </c>
      <c r="R1146" s="155">
        <v>13</v>
      </c>
      <c r="S1146" s="155">
        <v>3.5</v>
      </c>
      <c r="T1146" s="155">
        <v>0.2</v>
      </c>
      <c r="U1146" s="154" t="s">
        <v>94</v>
      </c>
      <c r="V1146" s="153" t="s">
        <v>89</v>
      </c>
      <c r="W1146" s="153" t="s">
        <v>627</v>
      </c>
      <c r="X1146" s="151" t="s">
        <v>6378</v>
      </c>
      <c r="Y1146" s="151" t="s">
        <v>6378</v>
      </c>
      <c r="Z1146" s="156">
        <v>4.2200000000000001E-2</v>
      </c>
      <c r="AA1146" s="153" t="s">
        <v>1336</v>
      </c>
      <c r="AB1146" s="153" t="s">
        <v>4754</v>
      </c>
      <c r="AC1146" s="153" t="s">
        <v>149</v>
      </c>
      <c r="AD1146" s="157" t="s">
        <v>1404</v>
      </c>
      <c r="AE1146" s="110">
        <v>1</v>
      </c>
      <c r="AF1146" s="110">
        <v>288</v>
      </c>
      <c r="AG1146" s="112">
        <f t="shared" si="174"/>
        <v>0</v>
      </c>
      <c r="AH1146" s="110">
        <f>SUM(AG$4:AG1146)</f>
        <v>38</v>
      </c>
      <c r="AI1146" s="112">
        <f t="shared" si="172"/>
        <v>0</v>
      </c>
      <c r="AJ1146" s="110">
        <f>COUNTIF(AI$4:AI1146,"&gt;0")</f>
        <v>184</v>
      </c>
      <c r="AK1146" s="110">
        <v>0</v>
      </c>
      <c r="AL1146" s="110">
        <v>301</v>
      </c>
      <c r="AM1146" s="172" t="str">
        <f>IF(OR(Table1[[#This Row],[Line total ordered for now]]&gt;0,Table1[[#This Row],[Line total ordered for season]]&gt;0),1,"")</f>
        <v/>
      </c>
      <c r="AN1146" s="173">
        <f>COUNTIF(AM$4:AM1146,"&gt;0")</f>
        <v>0</v>
      </c>
      <c r="AO1146" s="173">
        <f>Table1[[#This Row],[ORDER QUANTITY
to be collected BEFORE 31.3.22]]</f>
        <v>0</v>
      </c>
      <c r="AP1146" s="174">
        <f t="shared" si="173"/>
        <v>0</v>
      </c>
      <c r="AQ1146" s="174">
        <f>IFERROR(INDEX(Retail!H:H,MATCH($D1146,Retail!$D:$D,0)),0)</f>
        <v>0</v>
      </c>
      <c r="AR1146" s="174">
        <f>IFERROR(INDEX(Retail!J:J,MATCH($D1146,Retail!$D:$D,0)),0)</f>
        <v>0</v>
      </c>
      <c r="AS1146" s="174">
        <f>IFERROR(INDEX('NEW2022'!H:H,MATCH($D1146,'NEW2022'!D:D,0)),0)</f>
        <v>0</v>
      </c>
      <c r="AT1146" s="174">
        <f>IFERROR(INDEX('NEW2022'!J:J,MATCH($D1146,'NEW2022'!D:D,0)),0)</f>
        <v>0</v>
      </c>
      <c r="AU1146" s="174">
        <f>IFERROR(INDEX('Quiet Items'!H:H,MATCH($D1146,'Quiet Items'!D:D,0)),0)</f>
        <v>0</v>
      </c>
      <c r="AV1146" s="174">
        <f>IFERROR(INDEX('Quiet Items'!J:J,MATCH($D1146,'Quiet Items'!D:D,0)),0)</f>
        <v>0</v>
      </c>
      <c r="AW1146" s="174">
        <f>IFERROR(INDEX('1.4G'!H:H,MATCH($D1146,'1.4G'!D:D,0)),0)</f>
        <v>0</v>
      </c>
      <c r="AX1146" s="174">
        <f>IFERROR(INDEX('1.4G'!J:J,MATCH($D1146,'1.4G'!D:D,0)),0)</f>
        <v>0</v>
      </c>
      <c r="AY1146" s="174">
        <f t="shared" si="177"/>
        <v>0</v>
      </c>
      <c r="AZ1146" s="174">
        <f t="shared" si="178"/>
        <v>0</v>
      </c>
      <c r="BA1146" s="175">
        <f>IFERROR(Table1[[#This Row],[Line total ordered for now]]*Table1[[#This Row],[GUARANTEED PRICE
for STOCK orders collected before 31.3.22]],0)</f>
        <v>0</v>
      </c>
      <c r="BB1146" s="175">
        <f t="shared" si="175"/>
        <v>0</v>
      </c>
      <c r="BC1146" s="176">
        <f>(AZ1146+Table1[[#This Row],[Line total ordered for now]])*Z1146</f>
        <v>0</v>
      </c>
      <c r="BD1146" s="200">
        <v>88.706000000000003</v>
      </c>
      <c r="BE1146" s="65"/>
      <c r="BF1146" s="65"/>
      <c r="BG1146" s="65"/>
      <c r="BH1146" s="65"/>
      <c r="BI1146" s="65"/>
      <c r="BJ1146" s="65"/>
      <c r="BK1146" s="65"/>
      <c r="BL1146" s="55"/>
      <c r="BM1146"/>
      <c r="BN1146"/>
      <c r="BO1146"/>
      <c r="BP1146"/>
      <c r="BQ1146"/>
      <c r="BR1146"/>
      <c r="BS1146"/>
      <c r="BT1146"/>
    </row>
    <row r="1147" spans="1:72" ht="15.75">
      <c r="A1147" s="202">
        <v>1143</v>
      </c>
      <c r="B1147" s="68" t="s">
        <v>6378</v>
      </c>
      <c r="C1147" s="149" t="s">
        <v>691</v>
      </c>
      <c r="D1147" s="149" t="s">
        <v>1636</v>
      </c>
      <c r="E1147" s="149" t="s">
        <v>1637</v>
      </c>
      <c r="F1147" s="158" t="str">
        <f t="shared" si="176"/>
        <v>Video</v>
      </c>
      <c r="G1147" s="187">
        <v>10</v>
      </c>
      <c r="H1147" s="150"/>
      <c r="I1147" s="184">
        <v>94.87</v>
      </c>
      <c r="J1147" s="150"/>
      <c r="K1147" s="151">
        <v>1.0436000000000001</v>
      </c>
      <c r="L1147" s="152">
        <v>94.967600000000004</v>
      </c>
      <c r="M1147" s="152">
        <v>104.36</v>
      </c>
      <c r="N1147" s="153" t="s">
        <v>148</v>
      </c>
      <c r="O1147" s="154">
        <v>100</v>
      </c>
      <c r="P1147" s="153">
        <v>2</v>
      </c>
      <c r="Q1147" s="153" t="s">
        <v>146</v>
      </c>
      <c r="R1147" s="155">
        <v>13</v>
      </c>
      <c r="S1147" s="155">
        <v>3.5</v>
      </c>
      <c r="T1147" s="155">
        <v>0.2</v>
      </c>
      <c r="U1147" s="154" t="s">
        <v>94</v>
      </c>
      <c r="V1147" s="153" t="s">
        <v>89</v>
      </c>
      <c r="W1147" s="153" t="s">
        <v>627</v>
      </c>
      <c r="X1147" s="151" t="s">
        <v>6378</v>
      </c>
      <c r="Y1147" s="151" t="s">
        <v>6378</v>
      </c>
      <c r="Z1147" s="156">
        <v>4.2200000000000001E-2</v>
      </c>
      <c r="AA1147" s="153" t="s">
        <v>1336</v>
      </c>
      <c r="AB1147" s="153" t="s">
        <v>4758</v>
      </c>
      <c r="AC1147" s="153" t="s">
        <v>149</v>
      </c>
      <c r="AD1147" s="157" t="s">
        <v>1638</v>
      </c>
      <c r="AE1147" s="110">
        <v>1</v>
      </c>
      <c r="AF1147" s="110">
        <v>289</v>
      </c>
      <c r="AG1147" s="112">
        <f t="shared" si="174"/>
        <v>0</v>
      </c>
      <c r="AH1147" s="110">
        <f>SUM(AG$4:AG1147)</f>
        <v>38</v>
      </c>
      <c r="AI1147" s="112">
        <f t="shared" si="172"/>
        <v>0</v>
      </c>
      <c r="AJ1147" s="110">
        <f>COUNTIF(AI$4:AI1147,"&gt;0")</f>
        <v>184</v>
      </c>
      <c r="AK1147" s="110">
        <v>0</v>
      </c>
      <c r="AL1147" s="110">
        <v>301</v>
      </c>
      <c r="AM1147" s="172" t="str">
        <f>IF(OR(Table1[[#This Row],[Line total ordered for now]]&gt;0,Table1[[#This Row],[Line total ordered for season]]&gt;0),1,"")</f>
        <v/>
      </c>
      <c r="AN1147" s="173">
        <f>COUNTIF(AM$4:AM1147,"&gt;0")</f>
        <v>0</v>
      </c>
      <c r="AO1147" s="173">
        <f>Table1[[#This Row],[ORDER QUANTITY
to be collected BEFORE 31.3.22]]</f>
        <v>0</v>
      </c>
      <c r="AP1147" s="174">
        <f t="shared" si="173"/>
        <v>0</v>
      </c>
      <c r="AQ1147" s="174">
        <f>IFERROR(INDEX(Retail!H:H,MATCH($D1147,Retail!$D:$D,0)),0)</f>
        <v>0</v>
      </c>
      <c r="AR1147" s="174">
        <f>IFERROR(INDEX(Retail!J:J,MATCH($D1147,Retail!$D:$D,0)),0)</f>
        <v>0</v>
      </c>
      <c r="AS1147" s="174">
        <f>IFERROR(INDEX('NEW2022'!H:H,MATCH($D1147,'NEW2022'!D:D,0)),0)</f>
        <v>0</v>
      </c>
      <c r="AT1147" s="174">
        <f>IFERROR(INDEX('NEW2022'!J:J,MATCH($D1147,'NEW2022'!D:D,0)),0)</f>
        <v>0</v>
      </c>
      <c r="AU1147" s="174">
        <f>IFERROR(INDEX('Quiet Items'!H:H,MATCH($D1147,'Quiet Items'!D:D,0)),0)</f>
        <v>0</v>
      </c>
      <c r="AV1147" s="174">
        <f>IFERROR(INDEX('Quiet Items'!J:J,MATCH($D1147,'Quiet Items'!D:D,0)),0)</f>
        <v>0</v>
      </c>
      <c r="AW1147" s="174">
        <f>IFERROR(INDEX('1.4G'!H:H,MATCH($D1147,'1.4G'!D:D,0)),0)</f>
        <v>0</v>
      </c>
      <c r="AX1147" s="174">
        <f>IFERROR(INDEX('1.4G'!J:J,MATCH($D1147,'1.4G'!D:D,0)),0)</f>
        <v>0</v>
      </c>
      <c r="AY1147" s="174">
        <f t="shared" si="177"/>
        <v>0</v>
      </c>
      <c r="AZ1147" s="174">
        <f t="shared" si="178"/>
        <v>0</v>
      </c>
      <c r="BA1147" s="175">
        <f>IFERROR(Table1[[#This Row],[Line total ordered for now]]*Table1[[#This Row],[GUARANTEED PRICE
for STOCK orders collected before 31.3.22]],0)</f>
        <v>0</v>
      </c>
      <c r="BB1147" s="175">
        <f t="shared" si="175"/>
        <v>0</v>
      </c>
      <c r="BC1147" s="176">
        <f>(AZ1147+Table1[[#This Row],[Line total ordered for now]])*Z1147</f>
        <v>0</v>
      </c>
      <c r="BD1147" s="200">
        <v>88.706000000000003</v>
      </c>
      <c r="BE1147" s="65"/>
      <c r="BF1147" s="65"/>
      <c r="BG1147" s="65"/>
      <c r="BH1147" s="65"/>
      <c r="BI1147" s="65"/>
      <c r="BJ1147" s="65"/>
      <c r="BK1147" s="65"/>
      <c r="BL1147" s="55"/>
      <c r="BM1147"/>
      <c r="BN1147"/>
      <c r="BO1147"/>
      <c r="BP1147"/>
      <c r="BQ1147"/>
      <c r="BR1147"/>
      <c r="BS1147"/>
      <c r="BT1147"/>
    </row>
    <row r="1148" spans="1:72" ht="15.75">
      <c r="A1148" s="202">
        <v>1144</v>
      </c>
      <c r="B1148" s="68" t="s">
        <v>6378</v>
      </c>
      <c r="C1148" s="149" t="s">
        <v>691</v>
      </c>
      <c r="D1148" s="149" t="s">
        <v>1334</v>
      </c>
      <c r="E1148" s="149" t="s">
        <v>1335</v>
      </c>
      <c r="F1148" s="158" t="str">
        <f t="shared" si="176"/>
        <v>Video</v>
      </c>
      <c r="G1148" s="187">
        <v>0</v>
      </c>
      <c r="H1148" s="150"/>
      <c r="I1148" s="184">
        <v>94.87</v>
      </c>
      <c r="J1148" s="150"/>
      <c r="K1148" s="151">
        <v>1.0629284068011475</v>
      </c>
      <c r="L1148" s="152">
        <v>96.726485018904427</v>
      </c>
      <c r="M1148" s="152">
        <v>106.29284068011475</v>
      </c>
      <c r="N1148" s="153" t="s">
        <v>148</v>
      </c>
      <c r="O1148" s="154">
        <v>100</v>
      </c>
      <c r="P1148" s="153">
        <v>2</v>
      </c>
      <c r="Q1148" s="153" t="s">
        <v>146</v>
      </c>
      <c r="R1148" s="155">
        <v>13</v>
      </c>
      <c r="S1148" s="155">
        <v>3.5</v>
      </c>
      <c r="T1148" s="155">
        <v>0.2</v>
      </c>
      <c r="U1148" s="154" t="s">
        <v>94</v>
      </c>
      <c r="V1148" s="153" t="s">
        <v>89</v>
      </c>
      <c r="W1148" s="153" t="s">
        <v>627</v>
      </c>
      <c r="X1148" s="151" t="s">
        <v>6378</v>
      </c>
      <c r="Y1148" s="151" t="s">
        <v>6378</v>
      </c>
      <c r="Z1148" s="156">
        <v>4.2200000000000001E-2</v>
      </c>
      <c r="AA1148" s="153" t="s">
        <v>1336</v>
      </c>
      <c r="AB1148" s="153" t="s">
        <v>4752</v>
      </c>
      <c r="AC1148" s="153" t="s">
        <v>149</v>
      </c>
      <c r="AD1148" s="157" t="s">
        <v>1337</v>
      </c>
      <c r="AE1148" s="110">
        <v>1</v>
      </c>
      <c r="AF1148" s="110">
        <v>290</v>
      </c>
      <c r="AG1148" s="112">
        <f t="shared" si="174"/>
        <v>0</v>
      </c>
      <c r="AH1148" s="110">
        <f>SUM(AG$4:AG1148)</f>
        <v>38</v>
      </c>
      <c r="AI1148" s="112">
        <f t="shared" si="172"/>
        <v>0</v>
      </c>
      <c r="AJ1148" s="110">
        <f>COUNTIF(AI$4:AI1148,"&gt;0")</f>
        <v>184</v>
      </c>
      <c r="AK1148" s="110">
        <v>0</v>
      </c>
      <c r="AL1148" s="110">
        <v>301</v>
      </c>
      <c r="AM1148" s="172" t="str">
        <f>IF(OR(Table1[[#This Row],[Line total ordered for now]]&gt;0,Table1[[#This Row],[Line total ordered for season]]&gt;0),1,"")</f>
        <v/>
      </c>
      <c r="AN1148" s="173">
        <f>COUNTIF(AM$4:AM1148,"&gt;0")</f>
        <v>0</v>
      </c>
      <c r="AO1148" s="173">
        <f>Table1[[#This Row],[ORDER QUANTITY
to be collected BEFORE 31.3.22]]</f>
        <v>0</v>
      </c>
      <c r="AP1148" s="174">
        <f t="shared" si="173"/>
        <v>0</v>
      </c>
      <c r="AQ1148" s="174">
        <f>IFERROR(INDEX(Retail!H:H,MATCH($D1148,Retail!$D:$D,0)),0)</f>
        <v>0</v>
      </c>
      <c r="AR1148" s="174">
        <f>IFERROR(INDEX(Retail!J:J,MATCH($D1148,Retail!$D:$D,0)),0)</f>
        <v>0</v>
      </c>
      <c r="AS1148" s="174">
        <f>IFERROR(INDEX('NEW2022'!H:H,MATCH($D1148,'NEW2022'!D:D,0)),0)</f>
        <v>0</v>
      </c>
      <c r="AT1148" s="174">
        <f>IFERROR(INDEX('NEW2022'!J:J,MATCH($D1148,'NEW2022'!D:D,0)),0)</f>
        <v>0</v>
      </c>
      <c r="AU1148" s="174">
        <f>IFERROR(INDEX('Quiet Items'!H:H,MATCH($D1148,'Quiet Items'!D:D,0)),0)</f>
        <v>0</v>
      </c>
      <c r="AV1148" s="174">
        <f>IFERROR(INDEX('Quiet Items'!J:J,MATCH($D1148,'Quiet Items'!D:D,0)),0)</f>
        <v>0</v>
      </c>
      <c r="AW1148" s="174">
        <f>IFERROR(INDEX('1.4G'!H:H,MATCH($D1148,'1.4G'!D:D,0)),0)</f>
        <v>0</v>
      </c>
      <c r="AX1148" s="174">
        <f>IFERROR(INDEX('1.4G'!J:J,MATCH($D1148,'1.4G'!D:D,0)),0)</f>
        <v>0</v>
      </c>
      <c r="AY1148" s="174">
        <f t="shared" si="177"/>
        <v>0</v>
      </c>
      <c r="AZ1148" s="174">
        <f t="shared" si="178"/>
        <v>0</v>
      </c>
      <c r="BA1148" s="175">
        <f>IFERROR(Table1[[#This Row],[Line total ordered for now]]*Table1[[#This Row],[GUARANTEED PRICE
for STOCK orders collected before 31.3.22]],0)</f>
        <v>0</v>
      </c>
      <c r="BB1148" s="175">
        <f t="shared" si="175"/>
        <v>0</v>
      </c>
      <c r="BC1148" s="176">
        <f>(AZ1148+Table1[[#This Row],[Line total ordered for now]])*Z1148</f>
        <v>0</v>
      </c>
      <c r="BD1148" s="200">
        <v>90.348914578097535</v>
      </c>
      <c r="BE1148" s="65"/>
      <c r="BF1148" s="65"/>
      <c r="BG1148" s="65"/>
      <c r="BH1148" s="65"/>
      <c r="BI1148" s="65"/>
      <c r="BJ1148" s="65"/>
      <c r="BK1148" s="65"/>
      <c r="BL1148" s="55"/>
      <c r="BM1148"/>
      <c r="BN1148"/>
      <c r="BO1148"/>
      <c r="BP1148"/>
      <c r="BQ1148"/>
      <c r="BR1148"/>
      <c r="BS1148"/>
      <c r="BT1148"/>
    </row>
    <row r="1149" spans="1:72" ht="15.75">
      <c r="A1149" s="202">
        <v>1145</v>
      </c>
      <c r="B1149" s="68" t="s">
        <v>6378</v>
      </c>
      <c r="C1149" s="149" t="s">
        <v>691</v>
      </c>
      <c r="D1149" s="149" t="s">
        <v>1484</v>
      </c>
      <c r="E1149" s="149" t="s">
        <v>1485</v>
      </c>
      <c r="F1149" s="158" t="str">
        <f t="shared" si="176"/>
        <v>Video</v>
      </c>
      <c r="G1149" s="187">
        <v>3</v>
      </c>
      <c r="H1149" s="150"/>
      <c r="I1149" s="184">
        <v>94.87</v>
      </c>
      <c r="J1149" s="150"/>
      <c r="K1149" s="151">
        <v>1.0629284068011475</v>
      </c>
      <c r="L1149" s="152">
        <v>96.726485018904427</v>
      </c>
      <c r="M1149" s="152">
        <v>106.29284068011475</v>
      </c>
      <c r="N1149" s="153" t="s">
        <v>148</v>
      </c>
      <c r="O1149" s="154">
        <v>100</v>
      </c>
      <c r="P1149" s="153">
        <v>2</v>
      </c>
      <c r="Q1149" s="153" t="s">
        <v>146</v>
      </c>
      <c r="R1149" s="155">
        <v>13</v>
      </c>
      <c r="S1149" s="155">
        <v>2.92</v>
      </c>
      <c r="T1149" s="155">
        <v>0.2</v>
      </c>
      <c r="U1149" s="154" t="s">
        <v>94</v>
      </c>
      <c r="V1149" s="153" t="s">
        <v>89</v>
      </c>
      <c r="W1149" s="153" t="s">
        <v>627</v>
      </c>
      <c r="X1149" s="151" t="s">
        <v>6378</v>
      </c>
      <c r="Y1149" s="151" t="s">
        <v>6378</v>
      </c>
      <c r="Z1149" s="156">
        <v>4.2200000000000001E-2</v>
      </c>
      <c r="AA1149" s="153" t="s">
        <v>1336</v>
      </c>
      <c r="AB1149" s="153" t="s">
        <v>4755</v>
      </c>
      <c r="AC1149" s="153" t="s">
        <v>149</v>
      </c>
      <c r="AD1149" s="157" t="s">
        <v>1486</v>
      </c>
      <c r="AE1149" s="110">
        <v>1</v>
      </c>
      <c r="AF1149" s="110">
        <v>291</v>
      </c>
      <c r="AG1149" s="112">
        <f t="shared" si="174"/>
        <v>0</v>
      </c>
      <c r="AH1149" s="110">
        <f>SUM(AG$4:AG1149)</f>
        <v>38</v>
      </c>
      <c r="AI1149" s="112">
        <f t="shared" si="172"/>
        <v>0</v>
      </c>
      <c r="AJ1149" s="110">
        <f>COUNTIF(AI$4:AI1149,"&gt;0")</f>
        <v>184</v>
      </c>
      <c r="AK1149" s="110">
        <v>0</v>
      </c>
      <c r="AL1149" s="110">
        <v>301</v>
      </c>
      <c r="AM1149" s="172" t="str">
        <f>IF(OR(Table1[[#This Row],[Line total ordered for now]]&gt;0,Table1[[#This Row],[Line total ordered for season]]&gt;0),1,"")</f>
        <v/>
      </c>
      <c r="AN1149" s="173">
        <f>COUNTIF(AM$4:AM1149,"&gt;0")</f>
        <v>0</v>
      </c>
      <c r="AO1149" s="173">
        <f>Table1[[#This Row],[ORDER QUANTITY
to be collected BEFORE 31.3.22]]</f>
        <v>0</v>
      </c>
      <c r="AP1149" s="174">
        <f t="shared" si="173"/>
        <v>0</v>
      </c>
      <c r="AQ1149" s="174">
        <f>IFERROR(INDEX(Retail!H:H,MATCH($D1149,Retail!$D:$D,0)),0)</f>
        <v>0</v>
      </c>
      <c r="AR1149" s="174">
        <f>IFERROR(INDEX(Retail!J:J,MATCH($D1149,Retail!$D:$D,0)),0)</f>
        <v>0</v>
      </c>
      <c r="AS1149" s="174">
        <f>IFERROR(INDEX('NEW2022'!H:H,MATCH($D1149,'NEW2022'!D:D,0)),0)</f>
        <v>0</v>
      </c>
      <c r="AT1149" s="174">
        <f>IFERROR(INDEX('NEW2022'!J:J,MATCH($D1149,'NEW2022'!D:D,0)),0)</f>
        <v>0</v>
      </c>
      <c r="AU1149" s="174">
        <f>IFERROR(INDEX('Quiet Items'!H:H,MATCH($D1149,'Quiet Items'!D:D,0)),0)</f>
        <v>0</v>
      </c>
      <c r="AV1149" s="174">
        <f>IFERROR(INDEX('Quiet Items'!J:J,MATCH($D1149,'Quiet Items'!D:D,0)),0)</f>
        <v>0</v>
      </c>
      <c r="AW1149" s="174">
        <f>IFERROR(INDEX('1.4G'!H:H,MATCH($D1149,'1.4G'!D:D,0)),0)</f>
        <v>0</v>
      </c>
      <c r="AX1149" s="174">
        <f>IFERROR(INDEX('1.4G'!J:J,MATCH($D1149,'1.4G'!D:D,0)),0)</f>
        <v>0</v>
      </c>
      <c r="AY1149" s="174">
        <f t="shared" si="177"/>
        <v>0</v>
      </c>
      <c r="AZ1149" s="174">
        <f t="shared" si="178"/>
        <v>0</v>
      </c>
      <c r="BA1149" s="175">
        <f>IFERROR(Table1[[#This Row],[Line total ordered for now]]*Table1[[#This Row],[GUARANTEED PRICE
for STOCK orders collected before 31.3.22]],0)</f>
        <v>0</v>
      </c>
      <c r="BB1149" s="175">
        <f t="shared" si="175"/>
        <v>0</v>
      </c>
      <c r="BC1149" s="176">
        <f>(AZ1149+Table1[[#This Row],[Line total ordered for now]])*Z1149</f>
        <v>0</v>
      </c>
      <c r="BD1149" s="200">
        <v>90.348914578097535</v>
      </c>
      <c r="BE1149" s="65"/>
      <c r="BF1149" s="65"/>
      <c r="BG1149" s="65"/>
      <c r="BH1149" s="65"/>
      <c r="BI1149" s="65"/>
      <c r="BJ1149" s="65"/>
      <c r="BK1149" s="65"/>
      <c r="BL1149" s="55"/>
      <c r="BM1149"/>
      <c r="BN1149"/>
      <c r="BO1149"/>
      <c r="BP1149"/>
      <c r="BQ1149"/>
      <c r="BR1149"/>
      <c r="BS1149"/>
      <c r="BT1149"/>
    </row>
    <row r="1150" spans="1:72" ht="15.75">
      <c r="A1150" s="202">
        <v>1146</v>
      </c>
      <c r="B1150" s="68" t="s">
        <v>6378</v>
      </c>
      <c r="C1150" s="149" t="s">
        <v>691</v>
      </c>
      <c r="D1150" s="149" t="s">
        <v>1609</v>
      </c>
      <c r="E1150" s="149" t="s">
        <v>1610</v>
      </c>
      <c r="F1150" s="158" t="str">
        <f t="shared" si="176"/>
        <v>Video</v>
      </c>
      <c r="G1150" s="187">
        <v>7</v>
      </c>
      <c r="H1150" s="150"/>
      <c r="I1150" s="184">
        <v>94.87</v>
      </c>
      <c r="J1150" s="150"/>
      <c r="K1150" s="151">
        <v>1.0629284068011475</v>
      </c>
      <c r="L1150" s="152">
        <v>96.726485018904427</v>
      </c>
      <c r="M1150" s="152">
        <v>106.29284068011475</v>
      </c>
      <c r="N1150" s="153" t="s">
        <v>148</v>
      </c>
      <c r="O1150" s="154">
        <v>100</v>
      </c>
      <c r="P1150" s="153">
        <v>2</v>
      </c>
      <c r="Q1150" s="153" t="s">
        <v>146</v>
      </c>
      <c r="R1150" s="155">
        <v>13</v>
      </c>
      <c r="S1150" s="155">
        <v>3.5</v>
      </c>
      <c r="T1150" s="155">
        <v>0.2</v>
      </c>
      <c r="U1150" s="154" t="s">
        <v>94</v>
      </c>
      <c r="V1150" s="153" t="s">
        <v>89</v>
      </c>
      <c r="W1150" s="153" t="s">
        <v>627</v>
      </c>
      <c r="X1150" s="151" t="s">
        <v>6378</v>
      </c>
      <c r="Y1150" s="151" t="s">
        <v>6378</v>
      </c>
      <c r="Z1150" s="156">
        <v>4.2200000000000001E-2</v>
      </c>
      <c r="AA1150" s="153" t="s">
        <v>1336</v>
      </c>
      <c r="AB1150" s="153" t="s">
        <v>4757</v>
      </c>
      <c r="AC1150" s="153" t="s">
        <v>149</v>
      </c>
      <c r="AD1150" s="157" t="s">
        <v>1611</v>
      </c>
      <c r="AE1150" s="110">
        <v>1</v>
      </c>
      <c r="AF1150" s="110">
        <v>292</v>
      </c>
      <c r="AG1150" s="112">
        <f t="shared" si="174"/>
        <v>0</v>
      </c>
      <c r="AH1150" s="110">
        <f>SUM(AG$4:AG1150)</f>
        <v>38</v>
      </c>
      <c r="AI1150" s="112">
        <f t="shared" si="172"/>
        <v>0</v>
      </c>
      <c r="AJ1150" s="110">
        <f>COUNTIF(AI$4:AI1150,"&gt;0")</f>
        <v>184</v>
      </c>
      <c r="AK1150" s="110">
        <v>0</v>
      </c>
      <c r="AL1150" s="110">
        <v>301</v>
      </c>
      <c r="AM1150" s="172" t="str">
        <f>IF(OR(Table1[[#This Row],[Line total ordered for now]]&gt;0,Table1[[#This Row],[Line total ordered for season]]&gt;0),1,"")</f>
        <v/>
      </c>
      <c r="AN1150" s="173">
        <f>COUNTIF(AM$4:AM1150,"&gt;0")</f>
        <v>0</v>
      </c>
      <c r="AO1150" s="173">
        <f>Table1[[#This Row],[ORDER QUANTITY
to be collected BEFORE 31.3.22]]</f>
        <v>0</v>
      </c>
      <c r="AP1150" s="174">
        <f t="shared" si="173"/>
        <v>0</v>
      </c>
      <c r="AQ1150" s="174">
        <f>IFERROR(INDEX(Retail!H:H,MATCH($D1150,Retail!$D:$D,0)),0)</f>
        <v>0</v>
      </c>
      <c r="AR1150" s="174">
        <f>IFERROR(INDEX(Retail!J:J,MATCH($D1150,Retail!$D:$D,0)),0)</f>
        <v>0</v>
      </c>
      <c r="AS1150" s="174">
        <f>IFERROR(INDEX('NEW2022'!H:H,MATCH($D1150,'NEW2022'!D:D,0)),0)</f>
        <v>0</v>
      </c>
      <c r="AT1150" s="174">
        <f>IFERROR(INDEX('NEW2022'!J:J,MATCH($D1150,'NEW2022'!D:D,0)),0)</f>
        <v>0</v>
      </c>
      <c r="AU1150" s="174">
        <f>IFERROR(INDEX('Quiet Items'!H:H,MATCH($D1150,'Quiet Items'!D:D,0)),0)</f>
        <v>0</v>
      </c>
      <c r="AV1150" s="174">
        <f>IFERROR(INDEX('Quiet Items'!J:J,MATCH($D1150,'Quiet Items'!D:D,0)),0)</f>
        <v>0</v>
      </c>
      <c r="AW1150" s="174">
        <f>IFERROR(INDEX('1.4G'!H:H,MATCH($D1150,'1.4G'!D:D,0)),0)</f>
        <v>0</v>
      </c>
      <c r="AX1150" s="174">
        <f>IFERROR(INDEX('1.4G'!J:J,MATCH($D1150,'1.4G'!D:D,0)),0)</f>
        <v>0</v>
      </c>
      <c r="AY1150" s="174">
        <f t="shared" si="177"/>
        <v>0</v>
      </c>
      <c r="AZ1150" s="174">
        <f t="shared" si="178"/>
        <v>0</v>
      </c>
      <c r="BA1150" s="175">
        <f>IFERROR(Table1[[#This Row],[Line total ordered for now]]*Table1[[#This Row],[GUARANTEED PRICE
for STOCK orders collected before 31.3.22]],0)</f>
        <v>0</v>
      </c>
      <c r="BB1150" s="175">
        <f t="shared" si="175"/>
        <v>0</v>
      </c>
      <c r="BC1150" s="176">
        <f>(AZ1150+Table1[[#This Row],[Line total ordered for now]])*Z1150</f>
        <v>0</v>
      </c>
      <c r="BD1150" s="200">
        <v>90.348914578097535</v>
      </c>
      <c r="BE1150" s="65"/>
      <c r="BF1150" s="65"/>
      <c r="BG1150" s="65"/>
      <c r="BH1150" s="65"/>
      <c r="BI1150" s="65"/>
      <c r="BJ1150" s="65"/>
      <c r="BK1150" s="65"/>
      <c r="BL1150" s="55"/>
      <c r="BM1150"/>
      <c r="BN1150"/>
      <c r="BO1150"/>
      <c r="BP1150"/>
      <c r="BQ1150"/>
      <c r="BR1150"/>
      <c r="BS1150"/>
      <c r="BT1150"/>
    </row>
    <row r="1151" spans="1:72" ht="15.75">
      <c r="A1151" s="202">
        <v>1147</v>
      </c>
      <c r="B1151" s="68" t="s">
        <v>6378</v>
      </c>
      <c r="C1151" s="149" t="s">
        <v>691</v>
      </c>
      <c r="D1151" s="149" t="s">
        <v>1675</v>
      </c>
      <c r="E1151" s="149" t="s">
        <v>1676</v>
      </c>
      <c r="F1151" s="158" t="str">
        <f t="shared" si="176"/>
        <v>Video</v>
      </c>
      <c r="G1151" s="187">
        <v>0</v>
      </c>
      <c r="H1151" s="150"/>
      <c r="I1151" s="184">
        <v>94.87</v>
      </c>
      <c r="J1151" s="150"/>
      <c r="K1151" s="151">
        <v>1.0629284068011475</v>
      </c>
      <c r="L1151" s="152">
        <v>96.726485018904427</v>
      </c>
      <c r="M1151" s="152">
        <v>106.29284068011475</v>
      </c>
      <c r="N1151" s="153" t="s">
        <v>148</v>
      </c>
      <c r="O1151" s="154">
        <v>100</v>
      </c>
      <c r="P1151" s="153">
        <v>2</v>
      </c>
      <c r="Q1151" s="153" t="s">
        <v>146</v>
      </c>
      <c r="R1151" s="155">
        <v>13</v>
      </c>
      <c r="S1151" s="155">
        <v>3.5</v>
      </c>
      <c r="T1151" s="155">
        <v>0.2</v>
      </c>
      <c r="U1151" s="154" t="s">
        <v>94</v>
      </c>
      <c r="V1151" s="153" t="s">
        <v>89</v>
      </c>
      <c r="W1151" s="153" t="s">
        <v>627</v>
      </c>
      <c r="X1151" s="151" t="s">
        <v>6378</v>
      </c>
      <c r="Y1151" s="151" t="s">
        <v>6378</v>
      </c>
      <c r="Z1151" s="156">
        <v>4.2200000000000001E-2</v>
      </c>
      <c r="AA1151" s="153" t="s">
        <v>1336</v>
      </c>
      <c r="AB1151" s="153" t="s">
        <v>5939</v>
      </c>
      <c r="AC1151" s="153" t="s">
        <v>149</v>
      </c>
      <c r="AD1151" s="157" t="s">
        <v>1677</v>
      </c>
      <c r="AE1151" s="110">
        <v>1</v>
      </c>
      <c r="AF1151" s="110">
        <v>293</v>
      </c>
      <c r="AG1151" s="112">
        <f t="shared" si="174"/>
        <v>0</v>
      </c>
      <c r="AH1151" s="110">
        <f>SUM(AG$4:AG1151)</f>
        <v>38</v>
      </c>
      <c r="AI1151" s="112">
        <f t="shared" si="172"/>
        <v>0</v>
      </c>
      <c r="AJ1151" s="110">
        <f>COUNTIF(AI$4:AI1151,"&gt;0")</f>
        <v>184</v>
      </c>
      <c r="AK1151" s="110">
        <v>0</v>
      </c>
      <c r="AL1151" s="110">
        <v>301</v>
      </c>
      <c r="AM1151" s="172" t="str">
        <f>IF(OR(Table1[[#This Row],[Line total ordered for now]]&gt;0,Table1[[#This Row],[Line total ordered for season]]&gt;0),1,"")</f>
        <v/>
      </c>
      <c r="AN1151" s="173">
        <f>COUNTIF(AM$4:AM1151,"&gt;0")</f>
        <v>0</v>
      </c>
      <c r="AO1151" s="173">
        <f>Table1[[#This Row],[ORDER QUANTITY
to be collected BEFORE 31.3.22]]</f>
        <v>0</v>
      </c>
      <c r="AP1151" s="174">
        <f t="shared" si="173"/>
        <v>0</v>
      </c>
      <c r="AQ1151" s="174">
        <f>IFERROR(INDEX(Retail!H:H,MATCH($D1151,Retail!$D:$D,0)),0)</f>
        <v>0</v>
      </c>
      <c r="AR1151" s="174">
        <f>IFERROR(INDEX(Retail!J:J,MATCH($D1151,Retail!$D:$D,0)),0)</f>
        <v>0</v>
      </c>
      <c r="AS1151" s="174">
        <f>IFERROR(INDEX('NEW2022'!H:H,MATCH($D1151,'NEW2022'!D:D,0)),0)</f>
        <v>0</v>
      </c>
      <c r="AT1151" s="174">
        <f>IFERROR(INDEX('NEW2022'!J:J,MATCH($D1151,'NEW2022'!D:D,0)),0)</f>
        <v>0</v>
      </c>
      <c r="AU1151" s="174">
        <f>IFERROR(INDEX('Quiet Items'!H:H,MATCH($D1151,'Quiet Items'!D:D,0)),0)</f>
        <v>0</v>
      </c>
      <c r="AV1151" s="174">
        <f>IFERROR(INDEX('Quiet Items'!J:J,MATCH($D1151,'Quiet Items'!D:D,0)),0)</f>
        <v>0</v>
      </c>
      <c r="AW1151" s="174">
        <f>IFERROR(INDEX('1.4G'!H:H,MATCH($D1151,'1.4G'!D:D,0)),0)</f>
        <v>0</v>
      </c>
      <c r="AX1151" s="174">
        <f>IFERROR(INDEX('1.4G'!J:J,MATCH($D1151,'1.4G'!D:D,0)),0)</f>
        <v>0</v>
      </c>
      <c r="AY1151" s="174">
        <f t="shared" si="177"/>
        <v>0</v>
      </c>
      <c r="AZ1151" s="174">
        <f t="shared" si="178"/>
        <v>0</v>
      </c>
      <c r="BA1151" s="175">
        <f>IFERROR(Table1[[#This Row],[Line total ordered for now]]*Table1[[#This Row],[GUARANTEED PRICE
for STOCK orders collected before 31.3.22]],0)</f>
        <v>0</v>
      </c>
      <c r="BB1151" s="175">
        <f t="shared" si="175"/>
        <v>0</v>
      </c>
      <c r="BC1151" s="176">
        <f>(AZ1151+Table1[[#This Row],[Line total ordered for now]])*Z1151</f>
        <v>0</v>
      </c>
      <c r="BD1151" s="200">
        <v>90.348914578097535</v>
      </c>
      <c r="BE1151" s="65"/>
      <c r="BF1151" s="65"/>
      <c r="BG1151" s="65"/>
      <c r="BH1151" s="65"/>
      <c r="BI1151" s="65"/>
      <c r="BJ1151" s="65"/>
      <c r="BK1151" s="65"/>
      <c r="BL1151" s="55"/>
      <c r="BM1151"/>
      <c r="BN1151"/>
      <c r="BO1151"/>
      <c r="BP1151"/>
      <c r="BQ1151"/>
      <c r="BR1151"/>
      <c r="BS1151"/>
      <c r="BT1151"/>
    </row>
    <row r="1152" spans="1:72" ht="15.75">
      <c r="A1152" s="202">
        <v>1148</v>
      </c>
      <c r="B1152" s="68" t="s">
        <v>6378</v>
      </c>
      <c r="C1152" s="149" t="s">
        <v>691</v>
      </c>
      <c r="D1152" s="149" t="s">
        <v>1868</v>
      </c>
      <c r="E1152" s="149" t="s">
        <v>1869</v>
      </c>
      <c r="F1152" s="158" t="str">
        <f t="shared" si="176"/>
        <v>Video</v>
      </c>
      <c r="G1152" s="187">
        <v>0</v>
      </c>
      <c r="H1152" s="150"/>
      <c r="I1152" s="184">
        <v>94.22</v>
      </c>
      <c r="J1152" s="150"/>
      <c r="K1152" s="151">
        <v>1.0629284068011475</v>
      </c>
      <c r="L1152" s="152">
        <v>96.726485018904427</v>
      </c>
      <c r="M1152" s="152">
        <v>106.29284068011475</v>
      </c>
      <c r="N1152" s="153" t="s">
        <v>148</v>
      </c>
      <c r="O1152" s="154">
        <v>100</v>
      </c>
      <c r="P1152" s="153">
        <v>2</v>
      </c>
      <c r="Q1152" s="153" t="s">
        <v>146</v>
      </c>
      <c r="R1152" s="155">
        <v>13</v>
      </c>
      <c r="S1152" s="155">
        <v>3.5</v>
      </c>
      <c r="T1152" s="155">
        <v>0.2</v>
      </c>
      <c r="U1152" s="154" t="s">
        <v>95</v>
      </c>
      <c r="V1152" s="153" t="s">
        <v>88</v>
      </c>
      <c r="W1152" s="153" t="s">
        <v>627</v>
      </c>
      <c r="X1152" s="151" t="s">
        <v>6378</v>
      </c>
      <c r="Y1152" s="151" t="s">
        <v>6378</v>
      </c>
      <c r="Z1152" s="156">
        <v>4.2200000000000001E-2</v>
      </c>
      <c r="AA1152" s="153" t="s">
        <v>1336</v>
      </c>
      <c r="AB1152" s="153" t="s">
        <v>4763</v>
      </c>
      <c r="AC1152" s="153" t="s">
        <v>2412</v>
      </c>
      <c r="AD1152" s="157" t="s">
        <v>1870</v>
      </c>
      <c r="AE1152" s="110">
        <v>1</v>
      </c>
      <c r="AF1152" s="110">
        <v>294</v>
      </c>
      <c r="AG1152" s="112">
        <f t="shared" si="174"/>
        <v>0</v>
      </c>
      <c r="AH1152" s="110">
        <f>SUM(AG$4:AG1152)</f>
        <v>38</v>
      </c>
      <c r="AI1152" s="112">
        <f t="shared" si="172"/>
        <v>0</v>
      </c>
      <c r="AJ1152" s="110">
        <f>COUNTIF(AI$4:AI1152,"&gt;0")</f>
        <v>184</v>
      </c>
      <c r="AK1152" s="110">
        <v>1</v>
      </c>
      <c r="AL1152" s="110">
        <v>302</v>
      </c>
      <c r="AM1152" s="172" t="str">
        <f>IF(OR(Table1[[#This Row],[Line total ordered for now]]&gt;0,Table1[[#This Row],[Line total ordered for season]]&gt;0),1,"")</f>
        <v/>
      </c>
      <c r="AN1152" s="173">
        <f>COUNTIF(AM$4:AM1152,"&gt;0")</f>
        <v>0</v>
      </c>
      <c r="AO1152" s="173">
        <f>Table1[[#This Row],[ORDER QUANTITY
to be collected BEFORE 31.3.22]]</f>
        <v>0</v>
      </c>
      <c r="AP1152" s="174">
        <f t="shared" si="173"/>
        <v>0</v>
      </c>
      <c r="AQ1152" s="174">
        <f>IFERROR(INDEX(Retail!H:H,MATCH($D1152,Retail!$D:$D,0)),0)</f>
        <v>0</v>
      </c>
      <c r="AR1152" s="174">
        <f>IFERROR(INDEX(Retail!J:J,MATCH($D1152,Retail!$D:$D,0)),0)</f>
        <v>0</v>
      </c>
      <c r="AS1152" s="174">
        <f>IFERROR(INDEX('NEW2022'!H:H,MATCH($D1152,'NEW2022'!D:D,0)),0)</f>
        <v>0</v>
      </c>
      <c r="AT1152" s="174">
        <f>IFERROR(INDEX('NEW2022'!J:J,MATCH($D1152,'NEW2022'!D:D,0)),0)</f>
        <v>0</v>
      </c>
      <c r="AU1152" s="174">
        <f>IFERROR(INDEX('Quiet Items'!H:H,MATCH($D1152,'Quiet Items'!D:D,0)),0)</f>
        <v>0</v>
      </c>
      <c r="AV1152" s="174">
        <f>IFERROR(INDEX('Quiet Items'!J:J,MATCH($D1152,'Quiet Items'!D:D,0)),0)</f>
        <v>0</v>
      </c>
      <c r="AW1152" s="174">
        <f>IFERROR(INDEX('1.4G'!H:H,MATCH($D1152,'1.4G'!D:D,0)),0)</f>
        <v>0</v>
      </c>
      <c r="AX1152" s="174">
        <f>IFERROR(INDEX('1.4G'!J:J,MATCH($D1152,'1.4G'!D:D,0)),0)</f>
        <v>0</v>
      </c>
      <c r="AY1152" s="174">
        <f t="shared" si="177"/>
        <v>0</v>
      </c>
      <c r="AZ1152" s="174">
        <f t="shared" si="178"/>
        <v>0</v>
      </c>
      <c r="BA1152" s="175">
        <f>IFERROR(Table1[[#This Row],[Line total ordered for now]]*Table1[[#This Row],[GUARANTEED PRICE
for STOCK orders collected before 31.3.22]],0)</f>
        <v>0</v>
      </c>
      <c r="BB1152" s="175">
        <f t="shared" si="175"/>
        <v>0</v>
      </c>
      <c r="BC1152" s="176">
        <f>(AZ1152+Table1[[#This Row],[Line total ordered for now]])*Z1152</f>
        <v>0</v>
      </c>
      <c r="BD1152" s="200">
        <v>90.348914578097535</v>
      </c>
      <c r="BE1152" s="65"/>
      <c r="BF1152" s="65"/>
      <c r="BG1152" s="65"/>
      <c r="BH1152" s="65"/>
      <c r="BI1152" s="65"/>
      <c r="BJ1152" s="65"/>
      <c r="BK1152" s="65"/>
      <c r="BL1152" s="55"/>
      <c r="BM1152"/>
      <c r="BN1152"/>
      <c r="BO1152"/>
      <c r="BP1152"/>
      <c r="BQ1152"/>
      <c r="BR1152"/>
      <c r="BS1152"/>
      <c r="BT1152"/>
    </row>
    <row r="1153" spans="1:72" ht="15.75">
      <c r="A1153" s="202">
        <v>1149</v>
      </c>
      <c r="B1153" s="68" t="s">
        <v>6378</v>
      </c>
      <c r="C1153" s="149" t="s">
        <v>691</v>
      </c>
      <c r="D1153" s="149" t="s">
        <v>1774</v>
      </c>
      <c r="E1153" s="149" t="s">
        <v>1775</v>
      </c>
      <c r="F1153" s="158" t="str">
        <f t="shared" si="176"/>
        <v>Video</v>
      </c>
      <c r="G1153" s="187">
        <v>13</v>
      </c>
      <c r="H1153" s="150"/>
      <c r="I1153" s="184">
        <v>92.98</v>
      </c>
      <c r="J1153" s="150"/>
      <c r="K1153" s="151">
        <v>1.0825680628641001</v>
      </c>
      <c r="L1153" s="152">
        <v>98.513693720633114</v>
      </c>
      <c r="M1153" s="152">
        <v>108.25680628641001</v>
      </c>
      <c r="N1153" s="153" t="s">
        <v>148</v>
      </c>
      <c r="O1153" s="154">
        <v>100</v>
      </c>
      <c r="P1153" s="153">
        <v>2</v>
      </c>
      <c r="Q1153" s="153" t="s">
        <v>146</v>
      </c>
      <c r="R1153" s="155">
        <v>13</v>
      </c>
      <c r="S1153" s="155">
        <v>3.5</v>
      </c>
      <c r="T1153" s="155">
        <v>0.2</v>
      </c>
      <c r="U1153" s="154" t="s">
        <v>95</v>
      </c>
      <c r="V1153" s="153" t="s">
        <v>88</v>
      </c>
      <c r="W1153" s="153" t="s">
        <v>627</v>
      </c>
      <c r="X1153" s="151" t="s">
        <v>6378</v>
      </c>
      <c r="Y1153" s="151" t="s">
        <v>6378</v>
      </c>
      <c r="Z1153" s="156">
        <v>4.2200000000000001E-2</v>
      </c>
      <c r="AA1153" s="153" t="s">
        <v>1776</v>
      </c>
      <c r="AB1153" s="153" t="s">
        <v>4759</v>
      </c>
      <c r="AC1153" s="153" t="s">
        <v>2412</v>
      </c>
      <c r="AD1153" s="157" t="s">
        <v>1777</v>
      </c>
      <c r="AE1153" s="110">
        <v>1</v>
      </c>
      <c r="AF1153" s="110">
        <v>295</v>
      </c>
      <c r="AG1153" s="112">
        <f t="shared" si="174"/>
        <v>0</v>
      </c>
      <c r="AH1153" s="110">
        <f>SUM(AG$4:AG1153)</f>
        <v>38</v>
      </c>
      <c r="AI1153" s="112">
        <f t="shared" si="172"/>
        <v>0</v>
      </c>
      <c r="AJ1153" s="110">
        <f>COUNTIF(AI$4:AI1153,"&gt;0")</f>
        <v>184</v>
      </c>
      <c r="AK1153" s="110">
        <v>1</v>
      </c>
      <c r="AL1153" s="110">
        <v>303</v>
      </c>
      <c r="AM1153" s="172" t="str">
        <f>IF(OR(Table1[[#This Row],[Line total ordered for now]]&gt;0,Table1[[#This Row],[Line total ordered for season]]&gt;0),1,"")</f>
        <v/>
      </c>
      <c r="AN1153" s="173">
        <f>COUNTIF(AM$4:AM1153,"&gt;0")</f>
        <v>0</v>
      </c>
      <c r="AO1153" s="173">
        <f>Table1[[#This Row],[ORDER QUANTITY
to be collected BEFORE 31.3.22]]</f>
        <v>0</v>
      </c>
      <c r="AP1153" s="174">
        <f t="shared" si="173"/>
        <v>0</v>
      </c>
      <c r="AQ1153" s="174">
        <f>IFERROR(INDEX(Retail!H:H,MATCH($D1153,Retail!$D:$D,0)),0)</f>
        <v>0</v>
      </c>
      <c r="AR1153" s="174">
        <f>IFERROR(INDEX(Retail!J:J,MATCH($D1153,Retail!$D:$D,0)),0)</f>
        <v>0</v>
      </c>
      <c r="AS1153" s="174">
        <f>IFERROR(INDEX('NEW2022'!H:H,MATCH($D1153,'NEW2022'!D:D,0)),0)</f>
        <v>0</v>
      </c>
      <c r="AT1153" s="174">
        <f>IFERROR(INDEX('NEW2022'!J:J,MATCH($D1153,'NEW2022'!D:D,0)),0)</f>
        <v>0</v>
      </c>
      <c r="AU1153" s="174">
        <f>IFERROR(INDEX('Quiet Items'!H:H,MATCH($D1153,'Quiet Items'!D:D,0)),0)</f>
        <v>0</v>
      </c>
      <c r="AV1153" s="174">
        <f>IFERROR(INDEX('Quiet Items'!J:J,MATCH($D1153,'Quiet Items'!D:D,0)),0)</f>
        <v>0</v>
      </c>
      <c r="AW1153" s="174">
        <f>IFERROR(INDEX('1.4G'!H:H,MATCH($D1153,'1.4G'!D:D,0)),0)</f>
        <v>0</v>
      </c>
      <c r="AX1153" s="174">
        <f>IFERROR(INDEX('1.4G'!J:J,MATCH($D1153,'1.4G'!D:D,0)),0)</f>
        <v>0</v>
      </c>
      <c r="AY1153" s="174">
        <f t="shared" si="177"/>
        <v>0</v>
      </c>
      <c r="AZ1153" s="174">
        <f t="shared" si="178"/>
        <v>0</v>
      </c>
      <c r="BA1153" s="175">
        <f>IFERROR(Table1[[#This Row],[Line total ordered for now]]*Table1[[#This Row],[GUARANTEED PRICE
for STOCK orders collected before 31.3.22]],0)</f>
        <v>0</v>
      </c>
      <c r="BB1153" s="175">
        <f t="shared" si="175"/>
        <v>0</v>
      </c>
      <c r="BC1153" s="176">
        <f>(AZ1153+Table1[[#This Row],[Line total ordered for now]])*Z1153</f>
        <v>0</v>
      </c>
      <c r="BD1153" s="200">
        <v>92.018285343448511</v>
      </c>
      <c r="BE1153" s="65"/>
      <c r="BF1153" s="65"/>
      <c r="BG1153" s="65"/>
      <c r="BH1153" s="65"/>
      <c r="BI1153" s="65"/>
      <c r="BJ1153" s="65"/>
      <c r="BK1153" s="65"/>
      <c r="BL1153" s="55"/>
      <c r="BM1153"/>
      <c r="BN1153"/>
      <c r="BO1153"/>
      <c r="BP1153"/>
      <c r="BQ1153"/>
      <c r="BR1153"/>
      <c r="BS1153"/>
      <c r="BT1153"/>
    </row>
    <row r="1154" spans="1:72" ht="15.75">
      <c r="A1154" s="202">
        <v>1150</v>
      </c>
      <c r="B1154" s="68" t="s">
        <v>6378</v>
      </c>
      <c r="C1154" s="149" t="s">
        <v>691</v>
      </c>
      <c r="D1154" s="149" t="s">
        <v>1816</v>
      </c>
      <c r="E1154" s="149" t="s">
        <v>1817</v>
      </c>
      <c r="F1154" s="158" t="str">
        <f t="shared" si="176"/>
        <v>Video</v>
      </c>
      <c r="G1154" s="187">
        <v>2</v>
      </c>
      <c r="H1154" s="150"/>
      <c r="I1154" s="184">
        <v>96.01</v>
      </c>
      <c r="J1154" s="150"/>
      <c r="K1154" s="151">
        <v>1.0825680628641001</v>
      </c>
      <c r="L1154" s="152">
        <v>98.513693720633114</v>
      </c>
      <c r="M1154" s="152">
        <v>108.25680628641001</v>
      </c>
      <c r="N1154" s="153" t="s">
        <v>148</v>
      </c>
      <c r="O1154" s="154">
        <v>100</v>
      </c>
      <c r="P1154" s="153">
        <v>2</v>
      </c>
      <c r="Q1154" s="153" t="s">
        <v>146</v>
      </c>
      <c r="R1154" s="155">
        <v>14.4</v>
      </c>
      <c r="S1154" s="155">
        <v>3.5</v>
      </c>
      <c r="T1154" s="155">
        <v>0.2</v>
      </c>
      <c r="U1154" s="154" t="s">
        <v>95</v>
      </c>
      <c r="V1154" s="153" t="s">
        <v>88</v>
      </c>
      <c r="W1154" s="153" t="s">
        <v>627</v>
      </c>
      <c r="X1154" s="151" t="s">
        <v>6378</v>
      </c>
      <c r="Y1154" s="151" t="s">
        <v>6378</v>
      </c>
      <c r="Z1154" s="156">
        <v>4.2200000000000001E-2</v>
      </c>
      <c r="AA1154" s="153" t="s">
        <v>1776</v>
      </c>
      <c r="AB1154" s="153" t="s">
        <v>4761</v>
      </c>
      <c r="AC1154" s="153" t="s">
        <v>2412</v>
      </c>
      <c r="AD1154" s="157" t="s">
        <v>1818</v>
      </c>
      <c r="AE1154" s="110">
        <v>1</v>
      </c>
      <c r="AF1154" s="110">
        <v>296</v>
      </c>
      <c r="AG1154" s="112">
        <f t="shared" si="174"/>
        <v>0</v>
      </c>
      <c r="AH1154" s="110">
        <f>SUM(AG$4:AG1154)</f>
        <v>38</v>
      </c>
      <c r="AI1154" s="112">
        <f t="shared" si="172"/>
        <v>0</v>
      </c>
      <c r="AJ1154" s="110">
        <f>COUNTIF(AI$4:AI1154,"&gt;0")</f>
        <v>184</v>
      </c>
      <c r="AK1154" s="110">
        <v>1</v>
      </c>
      <c r="AL1154" s="110">
        <v>304</v>
      </c>
      <c r="AM1154" s="172" t="str">
        <f>IF(OR(Table1[[#This Row],[Line total ordered for now]]&gt;0,Table1[[#This Row],[Line total ordered for season]]&gt;0),1,"")</f>
        <v/>
      </c>
      <c r="AN1154" s="173">
        <f>COUNTIF(AM$4:AM1154,"&gt;0")</f>
        <v>0</v>
      </c>
      <c r="AO1154" s="173">
        <f>Table1[[#This Row],[ORDER QUANTITY
to be collected BEFORE 31.3.22]]</f>
        <v>0</v>
      </c>
      <c r="AP1154" s="174">
        <f t="shared" si="173"/>
        <v>0</v>
      </c>
      <c r="AQ1154" s="174">
        <f>IFERROR(INDEX(Retail!H:H,MATCH($D1154,Retail!$D:$D,0)),0)</f>
        <v>0</v>
      </c>
      <c r="AR1154" s="174">
        <f>IFERROR(INDEX(Retail!J:J,MATCH($D1154,Retail!$D:$D,0)),0)</f>
        <v>0</v>
      </c>
      <c r="AS1154" s="174">
        <f>IFERROR(INDEX('NEW2022'!H:H,MATCH($D1154,'NEW2022'!D:D,0)),0)</f>
        <v>0</v>
      </c>
      <c r="AT1154" s="174">
        <f>IFERROR(INDEX('NEW2022'!J:J,MATCH($D1154,'NEW2022'!D:D,0)),0)</f>
        <v>0</v>
      </c>
      <c r="AU1154" s="174">
        <f>IFERROR(INDEX('Quiet Items'!H:H,MATCH($D1154,'Quiet Items'!D:D,0)),0)</f>
        <v>0</v>
      </c>
      <c r="AV1154" s="174">
        <f>IFERROR(INDEX('Quiet Items'!J:J,MATCH($D1154,'Quiet Items'!D:D,0)),0)</f>
        <v>0</v>
      </c>
      <c r="AW1154" s="174">
        <f>IFERROR(INDEX('1.4G'!H:H,MATCH($D1154,'1.4G'!D:D,0)),0)</f>
        <v>0</v>
      </c>
      <c r="AX1154" s="174">
        <f>IFERROR(INDEX('1.4G'!J:J,MATCH($D1154,'1.4G'!D:D,0)),0)</f>
        <v>0</v>
      </c>
      <c r="AY1154" s="174">
        <f t="shared" si="177"/>
        <v>0</v>
      </c>
      <c r="AZ1154" s="174">
        <f t="shared" si="178"/>
        <v>0</v>
      </c>
      <c r="BA1154" s="175">
        <f>IFERROR(Table1[[#This Row],[Line total ordered for now]]*Table1[[#This Row],[GUARANTEED PRICE
for STOCK orders collected before 31.3.22]],0)</f>
        <v>0</v>
      </c>
      <c r="BB1154" s="175">
        <f t="shared" si="175"/>
        <v>0</v>
      </c>
      <c r="BC1154" s="176">
        <f>(AZ1154+Table1[[#This Row],[Line total ordered for now]])*Z1154</f>
        <v>0</v>
      </c>
      <c r="BD1154" s="200">
        <v>92.018285343448511</v>
      </c>
      <c r="BE1154" s="65"/>
      <c r="BF1154" s="65"/>
      <c r="BG1154" s="65"/>
      <c r="BH1154" s="65"/>
      <c r="BI1154" s="65"/>
      <c r="BJ1154" s="65"/>
      <c r="BK1154" s="65"/>
      <c r="BL1154" s="55"/>
      <c r="BM1154"/>
      <c r="BN1154"/>
      <c r="BO1154"/>
      <c r="BP1154"/>
      <c r="BQ1154"/>
      <c r="BR1154"/>
      <c r="BS1154"/>
      <c r="BT1154"/>
    </row>
    <row r="1155" spans="1:72" ht="15.75">
      <c r="A1155" s="202">
        <v>1151</v>
      </c>
      <c r="B1155" s="68" t="s">
        <v>6378</v>
      </c>
      <c r="C1155" s="149" t="s">
        <v>691</v>
      </c>
      <c r="D1155" s="149" t="s">
        <v>1839</v>
      </c>
      <c r="E1155" s="149" t="s">
        <v>1840</v>
      </c>
      <c r="F1155" s="158" t="str">
        <f t="shared" si="176"/>
        <v>Video</v>
      </c>
      <c r="G1155" s="187">
        <v>2</v>
      </c>
      <c r="H1155" s="150"/>
      <c r="I1155" s="184">
        <v>96.01</v>
      </c>
      <c r="J1155" s="150"/>
      <c r="K1155" s="151">
        <v>1.0825680628641001</v>
      </c>
      <c r="L1155" s="152">
        <v>98.513693720633114</v>
      </c>
      <c r="M1155" s="152">
        <v>108.25680628641001</v>
      </c>
      <c r="N1155" s="153" t="s">
        <v>148</v>
      </c>
      <c r="O1155" s="154">
        <v>100</v>
      </c>
      <c r="P1155" s="153">
        <v>2</v>
      </c>
      <c r="Q1155" s="153" t="s">
        <v>146</v>
      </c>
      <c r="R1155" s="155">
        <v>14.5</v>
      </c>
      <c r="S1155" s="155">
        <v>3.5</v>
      </c>
      <c r="T1155" s="155">
        <v>0.2</v>
      </c>
      <c r="U1155" s="154" t="s">
        <v>95</v>
      </c>
      <c r="V1155" s="153" t="s">
        <v>88</v>
      </c>
      <c r="W1155" s="153" t="s">
        <v>627</v>
      </c>
      <c r="X1155" s="151" t="s">
        <v>6378</v>
      </c>
      <c r="Y1155" s="151" t="s">
        <v>6378</v>
      </c>
      <c r="Z1155" s="156">
        <v>4.2200000000000001E-2</v>
      </c>
      <c r="AA1155" s="153" t="s">
        <v>1776</v>
      </c>
      <c r="AB1155" s="153" t="s">
        <v>4762</v>
      </c>
      <c r="AC1155" s="153" t="s">
        <v>2412</v>
      </c>
      <c r="AD1155" s="157" t="s">
        <v>1841</v>
      </c>
      <c r="AE1155" s="110">
        <v>1</v>
      </c>
      <c r="AF1155" s="110">
        <v>297</v>
      </c>
      <c r="AG1155" s="112">
        <f t="shared" si="174"/>
        <v>0</v>
      </c>
      <c r="AH1155" s="110">
        <f>SUM(AG$4:AG1155)</f>
        <v>38</v>
      </c>
      <c r="AI1155" s="112">
        <f t="shared" si="172"/>
        <v>0</v>
      </c>
      <c r="AJ1155" s="110">
        <f>COUNTIF(AI$4:AI1155,"&gt;0")</f>
        <v>184</v>
      </c>
      <c r="AK1155" s="110">
        <v>1</v>
      </c>
      <c r="AL1155" s="110">
        <v>305</v>
      </c>
      <c r="AM1155" s="172" t="str">
        <f>IF(OR(Table1[[#This Row],[Line total ordered for now]]&gt;0,Table1[[#This Row],[Line total ordered for season]]&gt;0),1,"")</f>
        <v/>
      </c>
      <c r="AN1155" s="173">
        <f>COUNTIF(AM$4:AM1155,"&gt;0")</f>
        <v>0</v>
      </c>
      <c r="AO1155" s="173">
        <f>Table1[[#This Row],[ORDER QUANTITY
to be collected BEFORE 31.3.22]]</f>
        <v>0</v>
      </c>
      <c r="AP1155" s="174">
        <f t="shared" si="173"/>
        <v>0</v>
      </c>
      <c r="AQ1155" s="174">
        <f>IFERROR(INDEX(Retail!H:H,MATCH($D1155,Retail!$D:$D,0)),0)</f>
        <v>0</v>
      </c>
      <c r="AR1155" s="174">
        <f>IFERROR(INDEX(Retail!J:J,MATCH($D1155,Retail!$D:$D,0)),0)</f>
        <v>0</v>
      </c>
      <c r="AS1155" s="174">
        <f>IFERROR(INDEX('NEW2022'!H:H,MATCH($D1155,'NEW2022'!D:D,0)),0)</f>
        <v>0</v>
      </c>
      <c r="AT1155" s="174">
        <f>IFERROR(INDEX('NEW2022'!J:J,MATCH($D1155,'NEW2022'!D:D,0)),0)</f>
        <v>0</v>
      </c>
      <c r="AU1155" s="174">
        <f>IFERROR(INDEX('Quiet Items'!H:H,MATCH($D1155,'Quiet Items'!D:D,0)),0)</f>
        <v>0</v>
      </c>
      <c r="AV1155" s="174">
        <f>IFERROR(INDEX('Quiet Items'!J:J,MATCH($D1155,'Quiet Items'!D:D,0)),0)</f>
        <v>0</v>
      </c>
      <c r="AW1155" s="174">
        <f>IFERROR(INDEX('1.4G'!H:H,MATCH($D1155,'1.4G'!D:D,0)),0)</f>
        <v>0</v>
      </c>
      <c r="AX1155" s="174">
        <f>IFERROR(INDEX('1.4G'!J:J,MATCH($D1155,'1.4G'!D:D,0)),0)</f>
        <v>0</v>
      </c>
      <c r="AY1155" s="174">
        <f t="shared" si="177"/>
        <v>0</v>
      </c>
      <c r="AZ1155" s="174">
        <f t="shared" si="178"/>
        <v>0</v>
      </c>
      <c r="BA1155" s="175">
        <f>IFERROR(Table1[[#This Row],[Line total ordered for now]]*Table1[[#This Row],[GUARANTEED PRICE
for STOCK orders collected before 31.3.22]],0)</f>
        <v>0</v>
      </c>
      <c r="BB1155" s="175">
        <f t="shared" si="175"/>
        <v>0</v>
      </c>
      <c r="BC1155" s="176">
        <f>(AZ1155+Table1[[#This Row],[Line total ordered for now]])*Z1155</f>
        <v>0</v>
      </c>
      <c r="BD1155" s="200">
        <v>92.018285343448511</v>
      </c>
      <c r="BE1155" s="65"/>
      <c r="BF1155" s="65"/>
      <c r="BG1155" s="65"/>
      <c r="BH1155" s="65"/>
      <c r="BI1155" s="65"/>
      <c r="BJ1155" s="65"/>
      <c r="BK1155" s="65"/>
      <c r="BL1155" s="55"/>
      <c r="BM1155"/>
      <c r="BN1155"/>
      <c r="BO1155"/>
      <c r="BP1155"/>
      <c r="BQ1155"/>
      <c r="BR1155"/>
      <c r="BS1155"/>
      <c r="BT1155"/>
    </row>
    <row r="1156" spans="1:72" ht="15.75">
      <c r="A1156" s="202">
        <v>1152</v>
      </c>
      <c r="B1156" s="68" t="s">
        <v>6378</v>
      </c>
      <c r="C1156" s="149" t="s">
        <v>691</v>
      </c>
      <c r="D1156" s="149" t="s">
        <v>1307</v>
      </c>
      <c r="E1156" s="149" t="s">
        <v>1308</v>
      </c>
      <c r="F1156" s="158" t="str">
        <f t="shared" si="176"/>
        <v>Video</v>
      </c>
      <c r="G1156" s="187">
        <v>0</v>
      </c>
      <c r="H1156" s="150"/>
      <c r="I1156" s="184">
        <v>114.14</v>
      </c>
      <c r="J1156" s="150"/>
      <c r="K1156" s="151">
        <v>1.164228</v>
      </c>
      <c r="L1156" s="152">
        <v>116.42280000000001</v>
      </c>
      <c r="M1156" s="152">
        <v>116.42280000000001</v>
      </c>
      <c r="N1156" s="153" t="s">
        <v>148</v>
      </c>
      <c r="O1156" s="154">
        <v>100</v>
      </c>
      <c r="P1156" s="153">
        <v>2</v>
      </c>
      <c r="Q1156" s="153" t="s">
        <v>146</v>
      </c>
      <c r="R1156" s="155">
        <v>14.5</v>
      </c>
      <c r="S1156" s="155">
        <v>2</v>
      </c>
      <c r="T1156" s="155">
        <v>0.2</v>
      </c>
      <c r="U1156" s="154" t="s">
        <v>95</v>
      </c>
      <c r="V1156" s="153" t="s">
        <v>88</v>
      </c>
      <c r="W1156" s="153" t="s">
        <v>627</v>
      </c>
      <c r="X1156" s="151" t="s">
        <v>6378</v>
      </c>
      <c r="Y1156" s="151" t="s">
        <v>6378</v>
      </c>
      <c r="Z1156" s="156">
        <v>3.9199999999999999E-2</v>
      </c>
      <c r="AA1156" s="153" t="s">
        <v>1062</v>
      </c>
      <c r="AB1156" s="153" t="s">
        <v>5925</v>
      </c>
      <c r="AC1156" s="153" t="s">
        <v>4640</v>
      </c>
      <c r="AD1156" s="157" t="s">
        <v>1309</v>
      </c>
      <c r="AE1156" s="110">
        <v>1</v>
      </c>
      <c r="AF1156" s="110">
        <v>298</v>
      </c>
      <c r="AG1156" s="112">
        <f t="shared" si="174"/>
        <v>0</v>
      </c>
      <c r="AH1156" s="110">
        <f>SUM(AG$4:AG1156)</f>
        <v>38</v>
      </c>
      <c r="AI1156" s="112">
        <f t="shared" ref="AI1156:AI1219" si="179">IF(RIGHT(E1156,6)="retail",1,0)</f>
        <v>0</v>
      </c>
      <c r="AJ1156" s="110">
        <f>COUNTIF(AI$4:AI1156,"&gt;0")</f>
        <v>184</v>
      </c>
      <c r="AK1156" s="110">
        <v>1</v>
      </c>
      <c r="AL1156" s="110">
        <v>306</v>
      </c>
      <c r="AM1156" s="172" t="str">
        <f>IF(OR(Table1[[#This Row],[Line total ordered for now]]&gt;0,Table1[[#This Row],[Line total ordered for season]]&gt;0),1,"")</f>
        <v/>
      </c>
      <c r="AN1156" s="173">
        <f>COUNTIF(AM$4:AM1156,"&gt;0")</f>
        <v>0</v>
      </c>
      <c r="AO1156" s="173">
        <f>Table1[[#This Row],[ORDER QUANTITY
to be collected BEFORE 31.3.22]]</f>
        <v>0</v>
      </c>
      <c r="AP1156" s="174">
        <f t="shared" ref="AP1156:AP1219" si="180">J1156</f>
        <v>0</v>
      </c>
      <c r="AQ1156" s="174">
        <f>IFERROR(INDEX(Retail!H:H,MATCH($D1156,Retail!$D:$D,0)),0)</f>
        <v>0</v>
      </c>
      <c r="AR1156" s="174">
        <f>IFERROR(INDEX(Retail!J:J,MATCH($D1156,Retail!$D:$D,0)),0)</f>
        <v>0</v>
      </c>
      <c r="AS1156" s="174">
        <f>IFERROR(INDEX('NEW2022'!H:H,MATCH($D1156,'NEW2022'!D:D,0)),0)</f>
        <v>0</v>
      </c>
      <c r="AT1156" s="174">
        <f>IFERROR(INDEX('NEW2022'!J:J,MATCH($D1156,'NEW2022'!D:D,0)),0)</f>
        <v>0</v>
      </c>
      <c r="AU1156" s="174">
        <f>IFERROR(INDEX('Quiet Items'!H:H,MATCH($D1156,'Quiet Items'!D:D,0)),0)</f>
        <v>0</v>
      </c>
      <c r="AV1156" s="174">
        <f>IFERROR(INDEX('Quiet Items'!J:J,MATCH($D1156,'Quiet Items'!D:D,0)),0)</f>
        <v>0</v>
      </c>
      <c r="AW1156" s="174">
        <f>IFERROR(INDEX('1.4G'!H:H,MATCH($D1156,'1.4G'!D:D,0)),0)</f>
        <v>0</v>
      </c>
      <c r="AX1156" s="174">
        <f>IFERROR(INDEX('1.4G'!J:J,MATCH($D1156,'1.4G'!D:D,0)),0)</f>
        <v>0</v>
      </c>
      <c r="AY1156" s="174">
        <f t="shared" si="177"/>
        <v>0</v>
      </c>
      <c r="AZ1156" s="174">
        <f t="shared" si="178"/>
        <v>0</v>
      </c>
      <c r="BA1156" s="175">
        <f>IFERROR(Table1[[#This Row],[Line total ordered for now]]*Table1[[#This Row],[GUARANTEED PRICE
for STOCK orders collected before 31.3.22]],0)</f>
        <v>0</v>
      </c>
      <c r="BB1156" s="175">
        <f t="shared" si="175"/>
        <v>0</v>
      </c>
      <c r="BC1156" s="176">
        <f>(AZ1156+Table1[[#This Row],[Line total ordered for now]])*Z1156</f>
        <v>0</v>
      </c>
      <c r="BD1156" s="200">
        <v>98.95938000000001</v>
      </c>
      <c r="BE1156" s="65"/>
      <c r="BF1156" s="65"/>
      <c r="BG1156" s="65"/>
      <c r="BH1156" s="65"/>
      <c r="BI1156" s="65"/>
      <c r="BJ1156" s="65"/>
      <c r="BK1156" s="65"/>
      <c r="BL1156" s="55"/>
      <c r="BM1156"/>
      <c r="BN1156"/>
      <c r="BO1156"/>
      <c r="BP1156"/>
      <c r="BQ1156"/>
      <c r="BR1156"/>
      <c r="BS1156"/>
      <c r="BT1156"/>
    </row>
    <row r="1157" spans="1:72" ht="15.75">
      <c r="A1157" s="202">
        <v>1153</v>
      </c>
      <c r="B1157" s="68" t="s">
        <v>6378</v>
      </c>
      <c r="C1157" s="149" t="s">
        <v>691</v>
      </c>
      <c r="D1157" s="149" t="s">
        <v>715</v>
      </c>
      <c r="E1157" s="149" t="s">
        <v>3699</v>
      </c>
      <c r="F1157" s="158" t="str">
        <f t="shared" si="176"/>
        <v/>
      </c>
      <c r="G1157" s="187">
        <v>2</v>
      </c>
      <c r="H1157" s="150"/>
      <c r="I1157" s="184">
        <v>104.6</v>
      </c>
      <c r="J1157" s="150"/>
      <c r="K1157" s="151">
        <v>2.3012000000000001</v>
      </c>
      <c r="L1157" s="152">
        <v>104.7046</v>
      </c>
      <c r="M1157" s="152">
        <v>115.06</v>
      </c>
      <c r="N1157" s="153" t="s">
        <v>148</v>
      </c>
      <c r="O1157" s="154">
        <v>50</v>
      </c>
      <c r="P1157" s="153">
        <v>3</v>
      </c>
      <c r="Q1157" s="153" t="s">
        <v>146</v>
      </c>
      <c r="R1157" s="155">
        <v>5.5</v>
      </c>
      <c r="S1157" s="155">
        <v>1.45</v>
      </c>
      <c r="T1157" s="155">
        <v>0.3</v>
      </c>
      <c r="U1157" s="154" t="s">
        <v>95</v>
      </c>
      <c r="V1157" s="153" t="s">
        <v>88</v>
      </c>
      <c r="W1157" s="153" t="s">
        <v>1039</v>
      </c>
      <c r="X1157" s="151" t="s">
        <v>6378</v>
      </c>
      <c r="Y1157" s="151" t="s">
        <v>6378</v>
      </c>
      <c r="Z1157" s="156">
        <v>0.04</v>
      </c>
      <c r="AA1157" s="153" t="s">
        <v>3655</v>
      </c>
      <c r="AB1157" s="153" t="s">
        <v>3656</v>
      </c>
      <c r="AC1157" s="153" t="s">
        <v>277</v>
      </c>
      <c r="AD1157" s="157">
        <v>0</v>
      </c>
      <c r="AE1157" s="110">
        <v>1</v>
      </c>
      <c r="AF1157" s="110">
        <v>299</v>
      </c>
      <c r="AG1157" s="112">
        <f t="shared" ref="AG1157:AG1220" si="181">IF(OR(B1157="NEW2021",B1157="NEW2022"),1,0)</f>
        <v>0</v>
      </c>
      <c r="AH1157" s="110">
        <f>SUM(AG$4:AG1157)</f>
        <v>38</v>
      </c>
      <c r="AI1157" s="112">
        <f t="shared" si="179"/>
        <v>0</v>
      </c>
      <c r="AJ1157" s="110">
        <f>COUNTIF(AI$4:AI1157,"&gt;0")</f>
        <v>184</v>
      </c>
      <c r="AK1157" s="110">
        <v>1</v>
      </c>
      <c r="AL1157" s="110">
        <v>307</v>
      </c>
      <c r="AM1157" s="172" t="str">
        <f>IF(OR(Table1[[#This Row],[Line total ordered for now]]&gt;0,Table1[[#This Row],[Line total ordered for season]]&gt;0),1,"")</f>
        <v/>
      </c>
      <c r="AN1157" s="173">
        <f>COUNTIF(AM$4:AM1157,"&gt;0")</f>
        <v>0</v>
      </c>
      <c r="AO1157" s="173">
        <f>Table1[[#This Row],[ORDER QUANTITY
to be collected BEFORE 31.3.22]]</f>
        <v>0</v>
      </c>
      <c r="AP1157" s="174">
        <f t="shared" si="180"/>
        <v>0</v>
      </c>
      <c r="AQ1157" s="174">
        <f>IFERROR(INDEX(Retail!H:H,MATCH($D1157,Retail!$D:$D,0)),0)</f>
        <v>0</v>
      </c>
      <c r="AR1157" s="174">
        <f>IFERROR(INDEX(Retail!J:J,MATCH($D1157,Retail!$D:$D,0)),0)</f>
        <v>0</v>
      </c>
      <c r="AS1157" s="174">
        <f>IFERROR(INDEX('NEW2022'!H:H,MATCH($D1157,'NEW2022'!D:D,0)),0)</f>
        <v>0</v>
      </c>
      <c r="AT1157" s="174">
        <f>IFERROR(INDEX('NEW2022'!J:J,MATCH($D1157,'NEW2022'!D:D,0)),0)</f>
        <v>0</v>
      </c>
      <c r="AU1157" s="174">
        <f>IFERROR(INDEX('Quiet Items'!H:H,MATCH($D1157,'Quiet Items'!D:D,0)),0)</f>
        <v>0</v>
      </c>
      <c r="AV1157" s="174">
        <f>IFERROR(INDEX('Quiet Items'!J:J,MATCH($D1157,'Quiet Items'!D:D,0)),0)</f>
        <v>0</v>
      </c>
      <c r="AW1157" s="174">
        <f>IFERROR(INDEX('1.4G'!H:H,MATCH($D1157,'1.4G'!D:D,0)),0)</f>
        <v>0</v>
      </c>
      <c r="AX1157" s="174">
        <f>IFERROR(INDEX('1.4G'!J:J,MATCH($D1157,'1.4G'!D:D,0)),0)</f>
        <v>0</v>
      </c>
      <c r="AY1157" s="174">
        <f t="shared" si="177"/>
        <v>0</v>
      </c>
      <c r="AZ1157" s="174">
        <f t="shared" si="178"/>
        <v>0</v>
      </c>
      <c r="BA1157" s="175">
        <f>IFERROR(Table1[[#This Row],[Line total ordered for now]]*Table1[[#This Row],[GUARANTEED PRICE
for STOCK orders collected before 31.3.22]],0)</f>
        <v>0</v>
      </c>
      <c r="BB1157" s="175">
        <f t="shared" ref="BB1157:BB1220" si="182">AZ1157*L1157</f>
        <v>0</v>
      </c>
      <c r="BC1157" s="176">
        <f>(AZ1157+Table1[[#This Row],[Line total ordered for now]])*Z1157</f>
        <v>0</v>
      </c>
      <c r="BD1157" s="200">
        <v>97.801000000000002</v>
      </c>
      <c r="BE1157" s="65"/>
      <c r="BF1157" s="65"/>
      <c r="BG1157" s="65"/>
      <c r="BH1157" s="65"/>
      <c r="BI1157" s="65"/>
      <c r="BJ1157" s="65"/>
      <c r="BK1157" s="65"/>
      <c r="BL1157" s="55"/>
      <c r="BM1157"/>
      <c r="BN1157"/>
      <c r="BO1157"/>
      <c r="BP1157"/>
      <c r="BQ1157"/>
      <c r="BR1157"/>
      <c r="BS1157"/>
      <c r="BT1157"/>
    </row>
    <row r="1158" spans="1:72" ht="15.75">
      <c r="A1158" s="202">
        <v>1154</v>
      </c>
      <c r="B1158" s="68" t="s">
        <v>6378</v>
      </c>
      <c r="C1158" s="149" t="s">
        <v>691</v>
      </c>
      <c r="D1158" s="149" t="s">
        <v>716</v>
      </c>
      <c r="E1158" s="149" t="s">
        <v>3746</v>
      </c>
      <c r="F1158" s="158" t="str">
        <f t="shared" si="176"/>
        <v/>
      </c>
      <c r="G1158" s="187">
        <v>2</v>
      </c>
      <c r="H1158" s="150"/>
      <c r="I1158" s="184">
        <v>104.6</v>
      </c>
      <c r="J1158" s="150"/>
      <c r="K1158" s="151">
        <v>2.3012000000000001</v>
      </c>
      <c r="L1158" s="152">
        <v>104.7046</v>
      </c>
      <c r="M1158" s="152">
        <v>115.06</v>
      </c>
      <c r="N1158" s="153" t="s">
        <v>148</v>
      </c>
      <c r="O1158" s="154">
        <v>50</v>
      </c>
      <c r="P1158" s="153">
        <v>3</v>
      </c>
      <c r="Q1158" s="153" t="s">
        <v>146</v>
      </c>
      <c r="R1158" s="155">
        <v>5.5</v>
      </c>
      <c r="S1158" s="155">
        <v>1.45</v>
      </c>
      <c r="T1158" s="155">
        <v>0.3</v>
      </c>
      <c r="U1158" s="154" t="s">
        <v>95</v>
      </c>
      <c r="V1158" s="153" t="s">
        <v>88</v>
      </c>
      <c r="W1158" s="153" t="s">
        <v>1039</v>
      </c>
      <c r="X1158" s="151" t="s">
        <v>6378</v>
      </c>
      <c r="Y1158" s="151" t="s">
        <v>6378</v>
      </c>
      <c r="Z1158" s="156">
        <v>0.04</v>
      </c>
      <c r="AA1158" s="153" t="s">
        <v>3655</v>
      </c>
      <c r="AB1158" s="153" t="s">
        <v>3656</v>
      </c>
      <c r="AC1158" s="153" t="s">
        <v>277</v>
      </c>
      <c r="AD1158" s="157">
        <v>0</v>
      </c>
      <c r="AE1158" s="110">
        <v>1</v>
      </c>
      <c r="AF1158" s="110">
        <v>300</v>
      </c>
      <c r="AG1158" s="112">
        <f t="shared" si="181"/>
        <v>0</v>
      </c>
      <c r="AH1158" s="110">
        <f>SUM(AG$4:AG1158)</f>
        <v>38</v>
      </c>
      <c r="AI1158" s="112">
        <f t="shared" si="179"/>
        <v>0</v>
      </c>
      <c r="AJ1158" s="110">
        <f>COUNTIF(AI$4:AI1158,"&gt;0")</f>
        <v>184</v>
      </c>
      <c r="AK1158" s="110">
        <v>1</v>
      </c>
      <c r="AL1158" s="110">
        <v>308</v>
      </c>
      <c r="AM1158" s="172" t="str">
        <f>IF(OR(Table1[[#This Row],[Line total ordered for now]]&gt;0,Table1[[#This Row],[Line total ordered for season]]&gt;0),1,"")</f>
        <v/>
      </c>
      <c r="AN1158" s="173">
        <f>COUNTIF(AM$4:AM1158,"&gt;0")</f>
        <v>0</v>
      </c>
      <c r="AO1158" s="173">
        <f>Table1[[#This Row],[ORDER QUANTITY
to be collected BEFORE 31.3.22]]</f>
        <v>0</v>
      </c>
      <c r="AP1158" s="174">
        <f t="shared" si="180"/>
        <v>0</v>
      </c>
      <c r="AQ1158" s="174">
        <f>IFERROR(INDEX(Retail!H:H,MATCH($D1158,Retail!$D:$D,0)),0)</f>
        <v>0</v>
      </c>
      <c r="AR1158" s="174">
        <f>IFERROR(INDEX(Retail!J:J,MATCH($D1158,Retail!$D:$D,0)),0)</f>
        <v>0</v>
      </c>
      <c r="AS1158" s="174">
        <f>IFERROR(INDEX('NEW2022'!H:H,MATCH($D1158,'NEW2022'!D:D,0)),0)</f>
        <v>0</v>
      </c>
      <c r="AT1158" s="174">
        <f>IFERROR(INDEX('NEW2022'!J:J,MATCH($D1158,'NEW2022'!D:D,0)),0)</f>
        <v>0</v>
      </c>
      <c r="AU1158" s="174">
        <f>IFERROR(INDEX('Quiet Items'!H:H,MATCH($D1158,'Quiet Items'!D:D,0)),0)</f>
        <v>0</v>
      </c>
      <c r="AV1158" s="174">
        <f>IFERROR(INDEX('Quiet Items'!J:J,MATCH($D1158,'Quiet Items'!D:D,0)),0)</f>
        <v>0</v>
      </c>
      <c r="AW1158" s="174">
        <f>IFERROR(INDEX('1.4G'!H:H,MATCH($D1158,'1.4G'!D:D,0)),0)</f>
        <v>0</v>
      </c>
      <c r="AX1158" s="174">
        <f>IFERROR(INDEX('1.4G'!J:J,MATCH($D1158,'1.4G'!D:D,0)),0)</f>
        <v>0</v>
      </c>
      <c r="AY1158" s="174">
        <f t="shared" si="177"/>
        <v>0</v>
      </c>
      <c r="AZ1158" s="174">
        <f t="shared" si="178"/>
        <v>0</v>
      </c>
      <c r="BA1158" s="175">
        <f>IFERROR(Table1[[#This Row],[Line total ordered for now]]*Table1[[#This Row],[GUARANTEED PRICE
for STOCK orders collected before 31.3.22]],0)</f>
        <v>0</v>
      </c>
      <c r="BB1158" s="175">
        <f t="shared" si="182"/>
        <v>0</v>
      </c>
      <c r="BC1158" s="176">
        <f>(AZ1158+Table1[[#This Row],[Line total ordered for now]])*Z1158</f>
        <v>0</v>
      </c>
      <c r="BD1158" s="200">
        <v>97.801000000000002</v>
      </c>
      <c r="BE1158" s="65"/>
      <c r="BF1158" s="65"/>
      <c r="BG1158" s="65"/>
      <c r="BH1158" s="65"/>
      <c r="BI1158" s="65"/>
      <c r="BJ1158" s="65"/>
      <c r="BK1158" s="65"/>
      <c r="BL1158" s="55"/>
      <c r="BM1158"/>
      <c r="BN1158"/>
      <c r="BO1158"/>
      <c r="BP1158"/>
      <c r="BQ1158"/>
      <c r="BR1158"/>
      <c r="BS1158"/>
      <c r="BT1158"/>
    </row>
    <row r="1159" spans="1:72" ht="15.75">
      <c r="A1159" s="202">
        <v>1155</v>
      </c>
      <c r="B1159" s="68" t="s">
        <v>6378</v>
      </c>
      <c r="C1159" s="149" t="s">
        <v>691</v>
      </c>
      <c r="D1159" s="149" t="s">
        <v>717</v>
      </c>
      <c r="E1159" s="149" t="s">
        <v>3779</v>
      </c>
      <c r="F1159" s="158" t="str">
        <f t="shared" ref="F1159" si="183">IF(LEFT(AD1159,4)="http",HYPERLINK(AD1159,"Video"),"")</f>
        <v/>
      </c>
      <c r="G1159" s="187">
        <v>7</v>
      </c>
      <c r="H1159" s="150"/>
      <c r="I1159" s="184">
        <v>104.6</v>
      </c>
      <c r="J1159" s="150"/>
      <c r="K1159" s="151">
        <v>2.3012000000000001</v>
      </c>
      <c r="L1159" s="152">
        <v>104.7046</v>
      </c>
      <c r="M1159" s="152">
        <v>115.06</v>
      </c>
      <c r="N1159" s="153" t="s">
        <v>148</v>
      </c>
      <c r="O1159" s="154">
        <v>50</v>
      </c>
      <c r="P1159" s="153">
        <v>3</v>
      </c>
      <c r="Q1159" s="153" t="s">
        <v>146</v>
      </c>
      <c r="R1159" s="155">
        <v>5.5</v>
      </c>
      <c r="S1159" s="155">
        <v>1.45</v>
      </c>
      <c r="T1159" s="155">
        <v>0.3</v>
      </c>
      <c r="U1159" s="154" t="s">
        <v>95</v>
      </c>
      <c r="V1159" s="153" t="s">
        <v>88</v>
      </c>
      <c r="W1159" s="153" t="s">
        <v>1039</v>
      </c>
      <c r="X1159" s="151" t="s">
        <v>6378</v>
      </c>
      <c r="Y1159" s="151" t="s">
        <v>6378</v>
      </c>
      <c r="Z1159" s="156">
        <v>0.04</v>
      </c>
      <c r="AA1159" s="153" t="s">
        <v>3655</v>
      </c>
      <c r="AB1159" s="153" t="s">
        <v>3656</v>
      </c>
      <c r="AC1159" s="153" t="s">
        <v>277</v>
      </c>
      <c r="AD1159" s="157">
        <v>0</v>
      </c>
      <c r="AE1159" s="110">
        <v>1</v>
      </c>
      <c r="AF1159" s="110">
        <v>301</v>
      </c>
      <c r="AG1159" s="112">
        <f t="shared" si="181"/>
        <v>0</v>
      </c>
      <c r="AH1159" s="110">
        <f>SUM(AG$4:AG1159)</f>
        <v>38</v>
      </c>
      <c r="AI1159" s="112">
        <f t="shared" si="179"/>
        <v>0</v>
      </c>
      <c r="AJ1159" s="110">
        <f>COUNTIF(AI$4:AI1159,"&gt;0")</f>
        <v>184</v>
      </c>
      <c r="AK1159" s="110">
        <v>1</v>
      </c>
      <c r="AL1159" s="110">
        <v>309</v>
      </c>
      <c r="AM1159" s="172" t="str">
        <f>IF(OR(Table1[[#This Row],[Line total ordered for now]]&gt;0,Table1[[#This Row],[Line total ordered for season]]&gt;0),1,"")</f>
        <v/>
      </c>
      <c r="AN1159" s="173">
        <f>COUNTIF(AM$4:AM1159,"&gt;0")</f>
        <v>0</v>
      </c>
      <c r="AO1159" s="173">
        <f>Table1[[#This Row],[ORDER QUANTITY
to be collected BEFORE 31.3.22]]</f>
        <v>0</v>
      </c>
      <c r="AP1159" s="174">
        <f t="shared" si="180"/>
        <v>0</v>
      </c>
      <c r="AQ1159" s="174">
        <f>IFERROR(INDEX(Retail!H:H,MATCH($D1159,Retail!$D:$D,0)),0)</f>
        <v>0</v>
      </c>
      <c r="AR1159" s="174">
        <f>IFERROR(INDEX(Retail!J:J,MATCH($D1159,Retail!$D:$D,0)),0)</f>
        <v>0</v>
      </c>
      <c r="AS1159" s="174">
        <f>IFERROR(INDEX('NEW2022'!H:H,MATCH($D1159,'NEW2022'!D:D,0)),0)</f>
        <v>0</v>
      </c>
      <c r="AT1159" s="174">
        <f>IFERROR(INDEX('NEW2022'!J:J,MATCH($D1159,'NEW2022'!D:D,0)),0)</f>
        <v>0</v>
      </c>
      <c r="AU1159" s="174">
        <f>IFERROR(INDEX('Quiet Items'!H:H,MATCH($D1159,'Quiet Items'!D:D,0)),0)</f>
        <v>0</v>
      </c>
      <c r="AV1159" s="174">
        <f>IFERROR(INDEX('Quiet Items'!J:J,MATCH($D1159,'Quiet Items'!D:D,0)),0)</f>
        <v>0</v>
      </c>
      <c r="AW1159" s="174">
        <f>IFERROR(INDEX('1.4G'!H:H,MATCH($D1159,'1.4G'!D:D,0)),0)</f>
        <v>0</v>
      </c>
      <c r="AX1159" s="174">
        <f>IFERROR(INDEX('1.4G'!J:J,MATCH($D1159,'1.4G'!D:D,0)),0)</f>
        <v>0</v>
      </c>
      <c r="AY1159" s="174">
        <f t="shared" ref="AY1159" si="184">IF(OR(AU1159&gt;0,AW1159&gt;0,AO1159&gt;0,AS1159&gt;0,AQ1159&gt;0),AU1159+AW1159+AO1159+AS1159+AQ1159,0)</f>
        <v>0</v>
      </c>
      <c r="AZ1159" s="174">
        <f t="shared" ref="AZ1159" si="185">IF(OR(AV1159&gt;0,AX1159&gt;0,AP1159&gt;0,AT1159&gt;0,AR1159&gt;0),AV1159+AX1159+AP1159+AT1159+AR1159,0)</f>
        <v>0</v>
      </c>
      <c r="BA1159" s="175">
        <f>IFERROR(Table1[[#This Row],[Line total ordered for now]]*Table1[[#This Row],[GUARANTEED PRICE
for STOCK orders collected before 31.3.22]],0)</f>
        <v>0</v>
      </c>
      <c r="BB1159" s="175">
        <f t="shared" si="182"/>
        <v>0</v>
      </c>
      <c r="BC1159" s="176">
        <f>(AZ1159+Table1[[#This Row],[Line total ordered for now]])*Z1159</f>
        <v>0</v>
      </c>
      <c r="BD1159" s="200">
        <v>97.801000000000002</v>
      </c>
      <c r="BE1159" s="65"/>
      <c r="BF1159" s="65"/>
      <c r="BG1159" s="65"/>
      <c r="BH1159" s="65"/>
      <c r="BI1159" s="65"/>
      <c r="BJ1159" s="65"/>
      <c r="BK1159" s="65"/>
      <c r="BL1159" s="55"/>
      <c r="BM1159"/>
      <c r="BN1159"/>
      <c r="BO1159"/>
      <c r="BP1159"/>
      <c r="BQ1159"/>
      <c r="BR1159"/>
      <c r="BS1159"/>
      <c r="BT1159"/>
    </row>
    <row r="1160" spans="1:72" ht="15.75">
      <c r="A1160" s="202">
        <v>1156</v>
      </c>
      <c r="B1160" s="68" t="s">
        <v>6378</v>
      </c>
      <c r="C1160" s="149" t="s">
        <v>691</v>
      </c>
      <c r="D1160" s="149" t="s">
        <v>720</v>
      </c>
      <c r="E1160" s="149" t="s">
        <v>3816</v>
      </c>
      <c r="F1160" s="158" t="str">
        <f t="shared" si="176"/>
        <v/>
      </c>
      <c r="G1160" s="187">
        <v>1</v>
      </c>
      <c r="H1160" s="150"/>
      <c r="I1160" s="184">
        <v>104.6</v>
      </c>
      <c r="J1160" s="150"/>
      <c r="K1160" s="151">
        <v>2.3012000000000001</v>
      </c>
      <c r="L1160" s="152">
        <v>104.7046</v>
      </c>
      <c r="M1160" s="152">
        <v>115.06</v>
      </c>
      <c r="N1160" s="153" t="s">
        <v>148</v>
      </c>
      <c r="O1160" s="154">
        <v>50</v>
      </c>
      <c r="P1160" s="153">
        <v>3</v>
      </c>
      <c r="Q1160" s="153" t="s">
        <v>146</v>
      </c>
      <c r="R1160" s="155">
        <v>5.5</v>
      </c>
      <c r="S1160" s="155">
        <v>1.45</v>
      </c>
      <c r="T1160" s="155">
        <v>0.3</v>
      </c>
      <c r="U1160" s="154" t="s">
        <v>95</v>
      </c>
      <c r="V1160" s="153" t="s">
        <v>88</v>
      </c>
      <c r="W1160" s="153" t="s">
        <v>1039</v>
      </c>
      <c r="X1160" s="151" t="s">
        <v>6378</v>
      </c>
      <c r="Y1160" s="151" t="s">
        <v>6378</v>
      </c>
      <c r="Z1160" s="156">
        <v>0.04</v>
      </c>
      <c r="AA1160" s="153" t="s">
        <v>3655</v>
      </c>
      <c r="AB1160" s="153" t="s">
        <v>3656</v>
      </c>
      <c r="AC1160" s="153" t="s">
        <v>277</v>
      </c>
      <c r="AD1160" s="157">
        <v>0</v>
      </c>
      <c r="AE1160" s="110">
        <v>1</v>
      </c>
      <c r="AF1160" s="110">
        <v>302</v>
      </c>
      <c r="AG1160" s="112">
        <f t="shared" si="181"/>
        <v>0</v>
      </c>
      <c r="AH1160" s="110">
        <f>SUM(AG$4:AG1160)</f>
        <v>38</v>
      </c>
      <c r="AI1160" s="112">
        <f t="shared" si="179"/>
        <v>0</v>
      </c>
      <c r="AJ1160" s="110">
        <f>COUNTIF(AI$4:AI1160,"&gt;0")</f>
        <v>184</v>
      </c>
      <c r="AK1160" s="110">
        <v>1</v>
      </c>
      <c r="AL1160" s="110">
        <v>310</v>
      </c>
      <c r="AM1160" s="172" t="str">
        <f>IF(OR(Table1[[#This Row],[Line total ordered for now]]&gt;0,Table1[[#This Row],[Line total ordered for season]]&gt;0),1,"")</f>
        <v/>
      </c>
      <c r="AN1160" s="173">
        <f>COUNTIF(AM$4:AM1160,"&gt;0")</f>
        <v>0</v>
      </c>
      <c r="AO1160" s="173">
        <f>Table1[[#This Row],[ORDER QUANTITY
to be collected BEFORE 31.3.22]]</f>
        <v>0</v>
      </c>
      <c r="AP1160" s="174">
        <f t="shared" si="180"/>
        <v>0</v>
      </c>
      <c r="AQ1160" s="174">
        <f>IFERROR(INDEX(Retail!H:H,MATCH($D1160,Retail!$D:$D,0)),0)</f>
        <v>0</v>
      </c>
      <c r="AR1160" s="174">
        <f>IFERROR(INDEX(Retail!J:J,MATCH($D1160,Retail!$D:$D,0)),0)</f>
        <v>0</v>
      </c>
      <c r="AS1160" s="174">
        <f>IFERROR(INDEX('NEW2022'!H:H,MATCH($D1160,'NEW2022'!D:D,0)),0)</f>
        <v>0</v>
      </c>
      <c r="AT1160" s="174">
        <f>IFERROR(INDEX('NEW2022'!J:J,MATCH($D1160,'NEW2022'!D:D,0)),0)</f>
        <v>0</v>
      </c>
      <c r="AU1160" s="174">
        <f>IFERROR(INDEX('Quiet Items'!H:H,MATCH($D1160,'Quiet Items'!D:D,0)),0)</f>
        <v>0</v>
      </c>
      <c r="AV1160" s="174">
        <f>IFERROR(INDEX('Quiet Items'!J:J,MATCH($D1160,'Quiet Items'!D:D,0)),0)</f>
        <v>0</v>
      </c>
      <c r="AW1160" s="174">
        <f>IFERROR(INDEX('1.4G'!H:H,MATCH($D1160,'1.4G'!D:D,0)),0)</f>
        <v>0</v>
      </c>
      <c r="AX1160" s="174">
        <f>IFERROR(INDEX('1.4G'!J:J,MATCH($D1160,'1.4G'!D:D,0)),0)</f>
        <v>0</v>
      </c>
      <c r="AY1160" s="174">
        <f t="shared" si="177"/>
        <v>0</v>
      </c>
      <c r="AZ1160" s="174">
        <f t="shared" si="178"/>
        <v>0</v>
      </c>
      <c r="BA1160" s="175">
        <f>IFERROR(Table1[[#This Row],[Line total ordered for now]]*Table1[[#This Row],[GUARANTEED PRICE
for STOCK orders collected before 31.3.22]],0)</f>
        <v>0</v>
      </c>
      <c r="BB1160" s="175">
        <f t="shared" si="182"/>
        <v>0</v>
      </c>
      <c r="BC1160" s="176">
        <f>(AZ1160+Table1[[#This Row],[Line total ordered for now]])*Z1160</f>
        <v>0</v>
      </c>
      <c r="BD1160" s="200">
        <v>97.801000000000002</v>
      </c>
      <c r="BE1160" s="65"/>
      <c r="BF1160" s="65"/>
      <c r="BG1160" s="65"/>
      <c r="BH1160" s="65"/>
      <c r="BI1160" s="65"/>
      <c r="BJ1160" s="65"/>
      <c r="BK1160" s="65"/>
      <c r="BL1160" s="55"/>
      <c r="BM1160"/>
      <c r="BN1160"/>
      <c r="BO1160"/>
      <c r="BP1160"/>
      <c r="BQ1160"/>
      <c r="BR1160"/>
      <c r="BS1160"/>
      <c r="BT1160"/>
    </row>
    <row r="1161" spans="1:72" ht="15.75">
      <c r="A1161" s="202">
        <v>1157</v>
      </c>
      <c r="B1161" s="68" t="s">
        <v>6378</v>
      </c>
      <c r="C1161" s="149" t="s">
        <v>691</v>
      </c>
      <c r="D1161" s="149" t="s">
        <v>721</v>
      </c>
      <c r="E1161" s="149" t="s">
        <v>3842</v>
      </c>
      <c r="F1161" s="158" t="str">
        <f t="shared" si="176"/>
        <v/>
      </c>
      <c r="G1161" s="187">
        <v>19</v>
      </c>
      <c r="H1161" s="150"/>
      <c r="I1161" s="184">
        <v>104.6</v>
      </c>
      <c r="J1161" s="150"/>
      <c r="K1161" s="151">
        <v>2.3012000000000001</v>
      </c>
      <c r="L1161" s="152">
        <v>104.7046</v>
      </c>
      <c r="M1161" s="152">
        <v>115.06</v>
      </c>
      <c r="N1161" s="153" t="s">
        <v>148</v>
      </c>
      <c r="O1161" s="154">
        <v>50</v>
      </c>
      <c r="P1161" s="153">
        <v>3</v>
      </c>
      <c r="Q1161" s="153" t="s">
        <v>146</v>
      </c>
      <c r="R1161" s="155">
        <v>5.5</v>
      </c>
      <c r="S1161" s="155">
        <v>1.45</v>
      </c>
      <c r="T1161" s="155">
        <v>0.3</v>
      </c>
      <c r="U1161" s="154" t="s">
        <v>95</v>
      </c>
      <c r="V1161" s="153" t="s">
        <v>88</v>
      </c>
      <c r="W1161" s="153" t="s">
        <v>1039</v>
      </c>
      <c r="X1161" s="151" t="s">
        <v>6378</v>
      </c>
      <c r="Y1161" s="151" t="s">
        <v>6378</v>
      </c>
      <c r="Z1161" s="156">
        <v>0.04</v>
      </c>
      <c r="AA1161" s="153" t="s">
        <v>3655</v>
      </c>
      <c r="AB1161" s="153" t="s">
        <v>3656</v>
      </c>
      <c r="AC1161" s="153" t="s">
        <v>277</v>
      </c>
      <c r="AD1161" s="157">
        <v>0</v>
      </c>
      <c r="AE1161" s="110">
        <v>1</v>
      </c>
      <c r="AF1161" s="110">
        <v>303</v>
      </c>
      <c r="AG1161" s="112">
        <f t="shared" si="181"/>
        <v>0</v>
      </c>
      <c r="AH1161" s="110">
        <f>SUM(AG$4:AG1161)</f>
        <v>38</v>
      </c>
      <c r="AI1161" s="112">
        <f t="shared" si="179"/>
        <v>0</v>
      </c>
      <c r="AJ1161" s="110">
        <f>COUNTIF(AI$4:AI1161,"&gt;0")</f>
        <v>184</v>
      </c>
      <c r="AK1161" s="110">
        <v>1</v>
      </c>
      <c r="AL1161" s="110">
        <v>311</v>
      </c>
      <c r="AM1161" s="172" t="str">
        <f>IF(OR(Table1[[#This Row],[Line total ordered for now]]&gt;0,Table1[[#This Row],[Line total ordered for season]]&gt;0),1,"")</f>
        <v/>
      </c>
      <c r="AN1161" s="173">
        <f>COUNTIF(AM$4:AM1161,"&gt;0")</f>
        <v>0</v>
      </c>
      <c r="AO1161" s="173">
        <f>Table1[[#This Row],[ORDER QUANTITY
to be collected BEFORE 31.3.22]]</f>
        <v>0</v>
      </c>
      <c r="AP1161" s="174">
        <f t="shared" si="180"/>
        <v>0</v>
      </c>
      <c r="AQ1161" s="174">
        <f>IFERROR(INDEX(Retail!H:H,MATCH($D1161,Retail!$D:$D,0)),0)</f>
        <v>0</v>
      </c>
      <c r="AR1161" s="174">
        <f>IFERROR(INDEX(Retail!J:J,MATCH($D1161,Retail!$D:$D,0)),0)</f>
        <v>0</v>
      </c>
      <c r="AS1161" s="174">
        <f>IFERROR(INDEX('NEW2022'!H:H,MATCH($D1161,'NEW2022'!D:D,0)),0)</f>
        <v>0</v>
      </c>
      <c r="AT1161" s="174">
        <f>IFERROR(INDEX('NEW2022'!J:J,MATCH($D1161,'NEW2022'!D:D,0)),0)</f>
        <v>0</v>
      </c>
      <c r="AU1161" s="174">
        <f>IFERROR(INDEX('Quiet Items'!H:H,MATCH($D1161,'Quiet Items'!D:D,0)),0)</f>
        <v>0</v>
      </c>
      <c r="AV1161" s="174">
        <f>IFERROR(INDEX('Quiet Items'!J:J,MATCH($D1161,'Quiet Items'!D:D,0)),0)</f>
        <v>0</v>
      </c>
      <c r="AW1161" s="174">
        <f>IFERROR(INDEX('1.4G'!H:H,MATCH($D1161,'1.4G'!D:D,0)),0)</f>
        <v>0</v>
      </c>
      <c r="AX1161" s="174">
        <f>IFERROR(INDEX('1.4G'!J:J,MATCH($D1161,'1.4G'!D:D,0)),0)</f>
        <v>0</v>
      </c>
      <c r="AY1161" s="174">
        <f t="shared" si="177"/>
        <v>0</v>
      </c>
      <c r="AZ1161" s="174">
        <f t="shared" si="178"/>
        <v>0</v>
      </c>
      <c r="BA1161" s="175">
        <f>IFERROR(Table1[[#This Row],[Line total ordered for now]]*Table1[[#This Row],[GUARANTEED PRICE
for STOCK orders collected before 31.3.22]],0)</f>
        <v>0</v>
      </c>
      <c r="BB1161" s="175">
        <f t="shared" si="182"/>
        <v>0</v>
      </c>
      <c r="BC1161" s="176">
        <f>(AZ1161+Table1[[#This Row],[Line total ordered for now]])*Z1161</f>
        <v>0</v>
      </c>
      <c r="BD1161" s="200">
        <v>97.801000000000002</v>
      </c>
      <c r="BE1161" s="65"/>
      <c r="BF1161" s="65"/>
      <c r="BG1161" s="65"/>
      <c r="BH1161" s="65"/>
      <c r="BI1161" s="65"/>
      <c r="BJ1161" s="65"/>
      <c r="BK1161" s="65"/>
      <c r="BL1161" s="55"/>
      <c r="BM1161"/>
      <c r="BN1161"/>
      <c r="BO1161"/>
      <c r="BP1161"/>
      <c r="BQ1161"/>
      <c r="BR1161"/>
      <c r="BS1161"/>
      <c r="BT1161"/>
    </row>
    <row r="1162" spans="1:72" ht="15.75">
      <c r="A1162" s="202">
        <v>1158</v>
      </c>
      <c r="B1162" s="68" t="s">
        <v>6378</v>
      </c>
      <c r="C1162" s="149" t="s">
        <v>691</v>
      </c>
      <c r="D1162" s="149" t="s">
        <v>723</v>
      </c>
      <c r="E1162" s="149" t="s">
        <v>3862</v>
      </c>
      <c r="F1162" s="158" t="str">
        <f t="shared" si="176"/>
        <v/>
      </c>
      <c r="G1162" s="187">
        <v>4</v>
      </c>
      <c r="H1162" s="150"/>
      <c r="I1162" s="184">
        <v>104.6</v>
      </c>
      <c r="J1162" s="150"/>
      <c r="K1162" s="151">
        <v>2.3012000000000001</v>
      </c>
      <c r="L1162" s="152">
        <v>104.7046</v>
      </c>
      <c r="M1162" s="152">
        <v>115.06</v>
      </c>
      <c r="N1162" s="153" t="s">
        <v>148</v>
      </c>
      <c r="O1162" s="154">
        <v>50</v>
      </c>
      <c r="P1162" s="153">
        <v>3</v>
      </c>
      <c r="Q1162" s="153" t="s">
        <v>146</v>
      </c>
      <c r="R1162" s="155">
        <v>5.5</v>
      </c>
      <c r="S1162" s="155">
        <v>1.45</v>
      </c>
      <c r="T1162" s="155">
        <v>0.3</v>
      </c>
      <c r="U1162" s="154" t="s">
        <v>95</v>
      </c>
      <c r="V1162" s="153" t="s">
        <v>88</v>
      </c>
      <c r="W1162" s="153" t="s">
        <v>1039</v>
      </c>
      <c r="X1162" s="151" t="s">
        <v>6378</v>
      </c>
      <c r="Y1162" s="151" t="s">
        <v>6378</v>
      </c>
      <c r="Z1162" s="156">
        <v>0.04</v>
      </c>
      <c r="AA1162" s="153" t="s">
        <v>3655</v>
      </c>
      <c r="AB1162" s="153" t="s">
        <v>3656</v>
      </c>
      <c r="AC1162" s="153" t="s">
        <v>277</v>
      </c>
      <c r="AD1162" s="157">
        <v>0</v>
      </c>
      <c r="AE1162" s="110">
        <v>1</v>
      </c>
      <c r="AF1162" s="110">
        <v>304</v>
      </c>
      <c r="AG1162" s="112">
        <f t="shared" si="181"/>
        <v>0</v>
      </c>
      <c r="AH1162" s="110">
        <f>SUM(AG$4:AG1162)</f>
        <v>38</v>
      </c>
      <c r="AI1162" s="112">
        <f t="shared" si="179"/>
        <v>0</v>
      </c>
      <c r="AJ1162" s="110">
        <f>COUNTIF(AI$4:AI1162,"&gt;0")</f>
        <v>184</v>
      </c>
      <c r="AK1162" s="110">
        <v>1</v>
      </c>
      <c r="AL1162" s="110">
        <v>312</v>
      </c>
      <c r="AM1162" s="172" t="str">
        <f>IF(OR(Table1[[#This Row],[Line total ordered for now]]&gt;0,Table1[[#This Row],[Line total ordered for season]]&gt;0),1,"")</f>
        <v/>
      </c>
      <c r="AN1162" s="173">
        <f>COUNTIF(AM$4:AM1162,"&gt;0")</f>
        <v>0</v>
      </c>
      <c r="AO1162" s="173">
        <f>Table1[[#This Row],[ORDER QUANTITY
to be collected BEFORE 31.3.22]]</f>
        <v>0</v>
      </c>
      <c r="AP1162" s="174">
        <f t="shared" si="180"/>
        <v>0</v>
      </c>
      <c r="AQ1162" s="174">
        <f>IFERROR(INDEX(Retail!H:H,MATCH($D1162,Retail!$D:$D,0)),0)</f>
        <v>0</v>
      </c>
      <c r="AR1162" s="174">
        <f>IFERROR(INDEX(Retail!J:J,MATCH($D1162,Retail!$D:$D,0)),0)</f>
        <v>0</v>
      </c>
      <c r="AS1162" s="174">
        <f>IFERROR(INDEX('NEW2022'!H:H,MATCH($D1162,'NEW2022'!D:D,0)),0)</f>
        <v>0</v>
      </c>
      <c r="AT1162" s="174">
        <f>IFERROR(INDEX('NEW2022'!J:J,MATCH($D1162,'NEW2022'!D:D,0)),0)</f>
        <v>0</v>
      </c>
      <c r="AU1162" s="174">
        <f>IFERROR(INDEX('Quiet Items'!H:H,MATCH($D1162,'Quiet Items'!D:D,0)),0)</f>
        <v>0</v>
      </c>
      <c r="AV1162" s="174">
        <f>IFERROR(INDEX('Quiet Items'!J:J,MATCH($D1162,'Quiet Items'!D:D,0)),0)</f>
        <v>0</v>
      </c>
      <c r="AW1162" s="174">
        <f>IFERROR(INDEX('1.4G'!H:H,MATCH($D1162,'1.4G'!D:D,0)),0)</f>
        <v>0</v>
      </c>
      <c r="AX1162" s="174">
        <f>IFERROR(INDEX('1.4G'!J:J,MATCH($D1162,'1.4G'!D:D,0)),0)</f>
        <v>0</v>
      </c>
      <c r="AY1162" s="174">
        <f t="shared" si="177"/>
        <v>0</v>
      </c>
      <c r="AZ1162" s="174">
        <f t="shared" si="178"/>
        <v>0</v>
      </c>
      <c r="BA1162" s="175">
        <f>IFERROR(Table1[[#This Row],[Line total ordered for now]]*Table1[[#This Row],[GUARANTEED PRICE
for STOCK orders collected before 31.3.22]],0)</f>
        <v>0</v>
      </c>
      <c r="BB1162" s="175">
        <f t="shared" si="182"/>
        <v>0</v>
      </c>
      <c r="BC1162" s="176">
        <f>(AZ1162+Table1[[#This Row],[Line total ordered for now]])*Z1162</f>
        <v>0</v>
      </c>
      <c r="BD1162" s="200">
        <v>97.801000000000002</v>
      </c>
      <c r="BE1162" s="65"/>
      <c r="BF1162" s="65"/>
      <c r="BG1162" s="65"/>
      <c r="BH1162" s="65"/>
      <c r="BI1162" s="65"/>
      <c r="BJ1162" s="65"/>
      <c r="BK1162" s="65"/>
      <c r="BL1162" s="55"/>
      <c r="BM1162"/>
      <c r="BN1162"/>
      <c r="BO1162"/>
      <c r="BP1162"/>
      <c r="BQ1162"/>
      <c r="BR1162"/>
      <c r="BS1162"/>
      <c r="BT1162"/>
    </row>
    <row r="1163" spans="1:72" ht="15.75">
      <c r="A1163" s="202">
        <v>1159</v>
      </c>
      <c r="B1163" s="68" t="s">
        <v>6378</v>
      </c>
      <c r="C1163" s="149" t="s">
        <v>691</v>
      </c>
      <c r="D1163" s="149" t="s">
        <v>726</v>
      </c>
      <c r="E1163" s="149" t="s">
        <v>3923</v>
      </c>
      <c r="F1163" s="158" t="str">
        <f t="shared" si="176"/>
        <v/>
      </c>
      <c r="G1163" s="187">
        <v>5</v>
      </c>
      <c r="H1163" s="150"/>
      <c r="I1163" s="184">
        <v>104.6</v>
      </c>
      <c r="J1163" s="150"/>
      <c r="K1163" s="151">
        <v>2.3012000000000001</v>
      </c>
      <c r="L1163" s="152">
        <v>104.7046</v>
      </c>
      <c r="M1163" s="152">
        <v>115.06</v>
      </c>
      <c r="N1163" s="153" t="s">
        <v>148</v>
      </c>
      <c r="O1163" s="154">
        <v>50</v>
      </c>
      <c r="P1163" s="153">
        <v>3</v>
      </c>
      <c r="Q1163" s="153" t="s">
        <v>146</v>
      </c>
      <c r="R1163" s="155">
        <v>5.5</v>
      </c>
      <c r="S1163" s="155">
        <v>1.45</v>
      </c>
      <c r="T1163" s="155">
        <v>0.3</v>
      </c>
      <c r="U1163" s="154" t="s">
        <v>95</v>
      </c>
      <c r="V1163" s="153" t="s">
        <v>88</v>
      </c>
      <c r="W1163" s="153" t="s">
        <v>1039</v>
      </c>
      <c r="X1163" s="151" t="s">
        <v>6378</v>
      </c>
      <c r="Y1163" s="151" t="s">
        <v>6378</v>
      </c>
      <c r="Z1163" s="156">
        <v>0.04</v>
      </c>
      <c r="AA1163" s="153" t="s">
        <v>3655</v>
      </c>
      <c r="AB1163" s="153" t="s">
        <v>3656</v>
      </c>
      <c r="AC1163" s="153" t="s">
        <v>277</v>
      </c>
      <c r="AD1163" s="157">
        <v>0</v>
      </c>
      <c r="AE1163" s="110">
        <v>1</v>
      </c>
      <c r="AF1163" s="110">
        <v>305</v>
      </c>
      <c r="AG1163" s="112">
        <f t="shared" si="181"/>
        <v>0</v>
      </c>
      <c r="AH1163" s="110">
        <f>SUM(AG$4:AG1163)</f>
        <v>38</v>
      </c>
      <c r="AI1163" s="112">
        <f t="shared" si="179"/>
        <v>0</v>
      </c>
      <c r="AJ1163" s="110">
        <f>COUNTIF(AI$4:AI1163,"&gt;0")</f>
        <v>184</v>
      </c>
      <c r="AK1163" s="110">
        <v>1</v>
      </c>
      <c r="AL1163" s="110">
        <v>313</v>
      </c>
      <c r="AM1163" s="172" t="str">
        <f>IF(OR(Table1[[#This Row],[Line total ordered for now]]&gt;0,Table1[[#This Row],[Line total ordered for season]]&gt;0),1,"")</f>
        <v/>
      </c>
      <c r="AN1163" s="173">
        <f>COUNTIF(AM$4:AM1163,"&gt;0")</f>
        <v>0</v>
      </c>
      <c r="AO1163" s="173">
        <f>Table1[[#This Row],[ORDER QUANTITY
to be collected BEFORE 31.3.22]]</f>
        <v>0</v>
      </c>
      <c r="AP1163" s="174">
        <f t="shared" si="180"/>
        <v>0</v>
      </c>
      <c r="AQ1163" s="174">
        <f>IFERROR(INDEX(Retail!H:H,MATCH($D1163,Retail!$D:$D,0)),0)</f>
        <v>0</v>
      </c>
      <c r="AR1163" s="174">
        <f>IFERROR(INDEX(Retail!J:J,MATCH($D1163,Retail!$D:$D,0)),0)</f>
        <v>0</v>
      </c>
      <c r="AS1163" s="174">
        <f>IFERROR(INDEX('NEW2022'!H:H,MATCH($D1163,'NEW2022'!D:D,0)),0)</f>
        <v>0</v>
      </c>
      <c r="AT1163" s="174">
        <f>IFERROR(INDEX('NEW2022'!J:J,MATCH($D1163,'NEW2022'!D:D,0)),0)</f>
        <v>0</v>
      </c>
      <c r="AU1163" s="174">
        <f>IFERROR(INDEX('Quiet Items'!H:H,MATCH($D1163,'Quiet Items'!D:D,0)),0)</f>
        <v>0</v>
      </c>
      <c r="AV1163" s="174">
        <f>IFERROR(INDEX('Quiet Items'!J:J,MATCH($D1163,'Quiet Items'!D:D,0)),0)</f>
        <v>0</v>
      </c>
      <c r="AW1163" s="174">
        <f>IFERROR(INDEX('1.4G'!H:H,MATCH($D1163,'1.4G'!D:D,0)),0)</f>
        <v>0</v>
      </c>
      <c r="AX1163" s="174">
        <f>IFERROR(INDEX('1.4G'!J:J,MATCH($D1163,'1.4G'!D:D,0)),0)</f>
        <v>0</v>
      </c>
      <c r="AY1163" s="174">
        <f t="shared" si="177"/>
        <v>0</v>
      </c>
      <c r="AZ1163" s="174">
        <f t="shared" si="178"/>
        <v>0</v>
      </c>
      <c r="BA1163" s="175">
        <f>IFERROR(Table1[[#This Row],[Line total ordered for now]]*Table1[[#This Row],[GUARANTEED PRICE
for STOCK orders collected before 31.3.22]],0)</f>
        <v>0</v>
      </c>
      <c r="BB1163" s="175">
        <f t="shared" si="182"/>
        <v>0</v>
      </c>
      <c r="BC1163" s="176">
        <f>(AZ1163+Table1[[#This Row],[Line total ordered for now]])*Z1163</f>
        <v>0</v>
      </c>
      <c r="BD1163" s="200">
        <v>97.801000000000002</v>
      </c>
      <c r="BE1163" s="65"/>
      <c r="BF1163" s="65"/>
      <c r="BG1163" s="65"/>
      <c r="BH1163" s="65"/>
      <c r="BI1163" s="65"/>
      <c r="BJ1163" s="65"/>
      <c r="BK1163" s="65"/>
      <c r="BL1163" s="55"/>
      <c r="BM1163"/>
      <c r="BN1163"/>
      <c r="BO1163"/>
      <c r="BP1163"/>
      <c r="BQ1163"/>
      <c r="BR1163"/>
      <c r="BS1163"/>
      <c r="BT1163"/>
    </row>
    <row r="1164" spans="1:72" ht="15.75">
      <c r="A1164" s="202">
        <v>1160</v>
      </c>
      <c r="B1164" s="68" t="s">
        <v>6378</v>
      </c>
      <c r="C1164" s="149" t="s">
        <v>691</v>
      </c>
      <c r="D1164" s="149" t="s">
        <v>727</v>
      </c>
      <c r="E1164" s="149" t="s">
        <v>3949</v>
      </c>
      <c r="F1164" s="158" t="str">
        <f t="shared" si="176"/>
        <v/>
      </c>
      <c r="G1164" s="187">
        <v>4</v>
      </c>
      <c r="H1164" s="150"/>
      <c r="I1164" s="184">
        <v>104.6</v>
      </c>
      <c r="J1164" s="150"/>
      <c r="K1164" s="151">
        <v>2.3012000000000001</v>
      </c>
      <c r="L1164" s="152">
        <v>104.7046</v>
      </c>
      <c r="M1164" s="152">
        <v>115.06</v>
      </c>
      <c r="N1164" s="153" t="s">
        <v>148</v>
      </c>
      <c r="O1164" s="154">
        <v>50</v>
      </c>
      <c r="P1164" s="153">
        <v>3</v>
      </c>
      <c r="Q1164" s="153" t="s">
        <v>146</v>
      </c>
      <c r="R1164" s="155">
        <v>5.5</v>
      </c>
      <c r="S1164" s="155">
        <v>1.45</v>
      </c>
      <c r="T1164" s="155">
        <v>0.3</v>
      </c>
      <c r="U1164" s="154" t="s">
        <v>95</v>
      </c>
      <c r="V1164" s="153" t="s">
        <v>88</v>
      </c>
      <c r="W1164" s="153" t="s">
        <v>1039</v>
      </c>
      <c r="X1164" s="151" t="s">
        <v>6378</v>
      </c>
      <c r="Y1164" s="151" t="s">
        <v>6378</v>
      </c>
      <c r="Z1164" s="156">
        <v>0.04</v>
      </c>
      <c r="AA1164" s="153" t="s">
        <v>3655</v>
      </c>
      <c r="AB1164" s="153" t="s">
        <v>3656</v>
      </c>
      <c r="AC1164" s="153" t="s">
        <v>277</v>
      </c>
      <c r="AD1164" s="157">
        <v>0</v>
      </c>
      <c r="AE1164" s="110">
        <v>1</v>
      </c>
      <c r="AF1164" s="110">
        <v>306</v>
      </c>
      <c r="AG1164" s="112">
        <f t="shared" si="181"/>
        <v>0</v>
      </c>
      <c r="AH1164" s="110">
        <f>SUM(AG$4:AG1164)</f>
        <v>38</v>
      </c>
      <c r="AI1164" s="112">
        <f t="shared" si="179"/>
        <v>0</v>
      </c>
      <c r="AJ1164" s="110">
        <f>COUNTIF(AI$4:AI1164,"&gt;0")</f>
        <v>184</v>
      </c>
      <c r="AK1164" s="110">
        <v>1</v>
      </c>
      <c r="AL1164" s="110">
        <v>314</v>
      </c>
      <c r="AM1164" s="172" t="str">
        <f>IF(OR(Table1[[#This Row],[Line total ordered for now]]&gt;0,Table1[[#This Row],[Line total ordered for season]]&gt;0),1,"")</f>
        <v/>
      </c>
      <c r="AN1164" s="173">
        <f>COUNTIF(AM$4:AM1164,"&gt;0")</f>
        <v>0</v>
      </c>
      <c r="AO1164" s="173">
        <f>Table1[[#This Row],[ORDER QUANTITY
to be collected BEFORE 31.3.22]]</f>
        <v>0</v>
      </c>
      <c r="AP1164" s="174">
        <f t="shared" si="180"/>
        <v>0</v>
      </c>
      <c r="AQ1164" s="174">
        <f>IFERROR(INDEX(Retail!H:H,MATCH($D1164,Retail!$D:$D,0)),0)</f>
        <v>0</v>
      </c>
      <c r="AR1164" s="174">
        <f>IFERROR(INDEX(Retail!J:J,MATCH($D1164,Retail!$D:$D,0)),0)</f>
        <v>0</v>
      </c>
      <c r="AS1164" s="174">
        <f>IFERROR(INDEX('NEW2022'!H:H,MATCH($D1164,'NEW2022'!D:D,0)),0)</f>
        <v>0</v>
      </c>
      <c r="AT1164" s="174">
        <f>IFERROR(INDEX('NEW2022'!J:J,MATCH($D1164,'NEW2022'!D:D,0)),0)</f>
        <v>0</v>
      </c>
      <c r="AU1164" s="174">
        <f>IFERROR(INDEX('Quiet Items'!H:H,MATCH($D1164,'Quiet Items'!D:D,0)),0)</f>
        <v>0</v>
      </c>
      <c r="AV1164" s="174">
        <f>IFERROR(INDEX('Quiet Items'!J:J,MATCH($D1164,'Quiet Items'!D:D,0)),0)</f>
        <v>0</v>
      </c>
      <c r="AW1164" s="174">
        <f>IFERROR(INDEX('1.4G'!H:H,MATCH($D1164,'1.4G'!D:D,0)),0)</f>
        <v>0</v>
      </c>
      <c r="AX1164" s="174">
        <f>IFERROR(INDEX('1.4G'!J:J,MATCH($D1164,'1.4G'!D:D,0)),0)</f>
        <v>0</v>
      </c>
      <c r="AY1164" s="174">
        <f t="shared" si="177"/>
        <v>0</v>
      </c>
      <c r="AZ1164" s="174">
        <f t="shared" si="178"/>
        <v>0</v>
      </c>
      <c r="BA1164" s="175">
        <f>IFERROR(Table1[[#This Row],[Line total ordered for now]]*Table1[[#This Row],[GUARANTEED PRICE
for STOCK orders collected before 31.3.22]],0)</f>
        <v>0</v>
      </c>
      <c r="BB1164" s="175">
        <f t="shared" si="182"/>
        <v>0</v>
      </c>
      <c r="BC1164" s="176">
        <f>(AZ1164+Table1[[#This Row],[Line total ordered for now]])*Z1164</f>
        <v>0</v>
      </c>
      <c r="BD1164" s="200">
        <v>97.801000000000002</v>
      </c>
      <c r="BE1164" s="65"/>
      <c r="BF1164" s="65"/>
      <c r="BG1164" s="65"/>
      <c r="BH1164" s="65"/>
      <c r="BI1164" s="65"/>
      <c r="BJ1164" s="65"/>
      <c r="BK1164" s="65"/>
      <c r="BL1164" s="55"/>
      <c r="BM1164"/>
      <c r="BN1164"/>
      <c r="BO1164"/>
      <c r="BP1164"/>
      <c r="BQ1164"/>
      <c r="BR1164"/>
      <c r="BS1164"/>
      <c r="BT1164"/>
    </row>
    <row r="1165" spans="1:72" ht="15.75">
      <c r="A1165" s="202">
        <v>1161</v>
      </c>
      <c r="B1165" s="68" t="s">
        <v>6378</v>
      </c>
      <c r="C1165" s="149" t="s">
        <v>691</v>
      </c>
      <c r="D1165" s="149" t="s">
        <v>734</v>
      </c>
      <c r="E1165" s="149" t="s">
        <v>4082</v>
      </c>
      <c r="F1165" s="158" t="str">
        <f t="shared" si="176"/>
        <v/>
      </c>
      <c r="G1165" s="187">
        <v>3</v>
      </c>
      <c r="H1165" s="150"/>
      <c r="I1165" s="184">
        <v>104.6</v>
      </c>
      <c r="J1165" s="150"/>
      <c r="K1165" s="151">
        <v>2.3012000000000001</v>
      </c>
      <c r="L1165" s="152">
        <v>104.7046</v>
      </c>
      <c r="M1165" s="152">
        <v>115.06</v>
      </c>
      <c r="N1165" s="153" t="s">
        <v>148</v>
      </c>
      <c r="O1165" s="154">
        <v>50</v>
      </c>
      <c r="P1165" s="153">
        <v>3</v>
      </c>
      <c r="Q1165" s="153" t="s">
        <v>146</v>
      </c>
      <c r="R1165" s="155">
        <v>5.5</v>
      </c>
      <c r="S1165" s="155">
        <v>1.45</v>
      </c>
      <c r="T1165" s="155">
        <v>0.3</v>
      </c>
      <c r="U1165" s="154" t="s">
        <v>95</v>
      </c>
      <c r="V1165" s="153" t="s">
        <v>88</v>
      </c>
      <c r="W1165" s="153" t="s">
        <v>1039</v>
      </c>
      <c r="X1165" s="151" t="s">
        <v>6378</v>
      </c>
      <c r="Y1165" s="151" t="s">
        <v>6378</v>
      </c>
      <c r="Z1165" s="156">
        <v>0.04</v>
      </c>
      <c r="AA1165" s="153" t="s">
        <v>3655</v>
      </c>
      <c r="AB1165" s="153" t="s">
        <v>3656</v>
      </c>
      <c r="AC1165" s="153" t="s">
        <v>277</v>
      </c>
      <c r="AD1165" s="157">
        <v>0</v>
      </c>
      <c r="AE1165" s="110">
        <v>1</v>
      </c>
      <c r="AF1165" s="110">
        <v>307</v>
      </c>
      <c r="AG1165" s="112">
        <f t="shared" si="181"/>
        <v>0</v>
      </c>
      <c r="AH1165" s="110">
        <f>SUM(AG$4:AG1165)</f>
        <v>38</v>
      </c>
      <c r="AI1165" s="112">
        <f t="shared" si="179"/>
        <v>0</v>
      </c>
      <c r="AJ1165" s="110">
        <f>COUNTIF(AI$4:AI1165,"&gt;0")</f>
        <v>184</v>
      </c>
      <c r="AK1165" s="110">
        <v>1</v>
      </c>
      <c r="AL1165" s="110">
        <v>315</v>
      </c>
      <c r="AM1165" s="172" t="str">
        <f>IF(OR(Table1[[#This Row],[Line total ordered for now]]&gt;0,Table1[[#This Row],[Line total ordered for season]]&gt;0),1,"")</f>
        <v/>
      </c>
      <c r="AN1165" s="173">
        <f>COUNTIF(AM$4:AM1165,"&gt;0")</f>
        <v>0</v>
      </c>
      <c r="AO1165" s="173">
        <f>Table1[[#This Row],[ORDER QUANTITY
to be collected BEFORE 31.3.22]]</f>
        <v>0</v>
      </c>
      <c r="AP1165" s="174">
        <f t="shared" si="180"/>
        <v>0</v>
      </c>
      <c r="AQ1165" s="174">
        <f>IFERROR(INDEX(Retail!H:H,MATCH($D1165,Retail!$D:$D,0)),0)</f>
        <v>0</v>
      </c>
      <c r="AR1165" s="174">
        <f>IFERROR(INDEX(Retail!J:J,MATCH($D1165,Retail!$D:$D,0)),0)</f>
        <v>0</v>
      </c>
      <c r="AS1165" s="174">
        <f>IFERROR(INDEX('NEW2022'!H:H,MATCH($D1165,'NEW2022'!D:D,0)),0)</f>
        <v>0</v>
      </c>
      <c r="AT1165" s="174">
        <f>IFERROR(INDEX('NEW2022'!J:J,MATCH($D1165,'NEW2022'!D:D,0)),0)</f>
        <v>0</v>
      </c>
      <c r="AU1165" s="174">
        <f>IFERROR(INDEX('Quiet Items'!H:H,MATCH($D1165,'Quiet Items'!D:D,0)),0)</f>
        <v>0</v>
      </c>
      <c r="AV1165" s="174">
        <f>IFERROR(INDEX('Quiet Items'!J:J,MATCH($D1165,'Quiet Items'!D:D,0)),0)</f>
        <v>0</v>
      </c>
      <c r="AW1165" s="174">
        <f>IFERROR(INDEX('1.4G'!H:H,MATCH($D1165,'1.4G'!D:D,0)),0)</f>
        <v>0</v>
      </c>
      <c r="AX1165" s="174">
        <f>IFERROR(INDEX('1.4G'!J:J,MATCH($D1165,'1.4G'!D:D,0)),0)</f>
        <v>0</v>
      </c>
      <c r="AY1165" s="174">
        <f t="shared" si="177"/>
        <v>0</v>
      </c>
      <c r="AZ1165" s="174">
        <f t="shared" si="178"/>
        <v>0</v>
      </c>
      <c r="BA1165" s="175">
        <f>IFERROR(Table1[[#This Row],[Line total ordered for now]]*Table1[[#This Row],[GUARANTEED PRICE
for STOCK orders collected before 31.3.22]],0)</f>
        <v>0</v>
      </c>
      <c r="BB1165" s="175">
        <f t="shared" si="182"/>
        <v>0</v>
      </c>
      <c r="BC1165" s="176">
        <f>(AZ1165+Table1[[#This Row],[Line total ordered for now]])*Z1165</f>
        <v>0</v>
      </c>
      <c r="BD1165" s="200">
        <v>97.801000000000002</v>
      </c>
      <c r="BE1165" s="65"/>
      <c r="BF1165" s="65"/>
      <c r="BG1165" s="65"/>
      <c r="BH1165" s="65"/>
      <c r="BI1165" s="65"/>
      <c r="BJ1165" s="65"/>
      <c r="BK1165" s="65"/>
      <c r="BL1165" s="55"/>
      <c r="BM1165"/>
      <c r="BN1165"/>
      <c r="BO1165"/>
      <c r="BP1165"/>
      <c r="BQ1165"/>
      <c r="BR1165"/>
      <c r="BS1165"/>
      <c r="BT1165"/>
    </row>
    <row r="1166" spans="1:72" ht="15.75">
      <c r="A1166" s="202">
        <v>1162</v>
      </c>
      <c r="B1166" s="68" t="s">
        <v>6378</v>
      </c>
      <c r="C1166" s="149" t="s">
        <v>691</v>
      </c>
      <c r="D1166" s="149" t="s">
        <v>714</v>
      </c>
      <c r="E1166" s="149" t="s">
        <v>3682</v>
      </c>
      <c r="F1166" s="158" t="str">
        <f t="shared" si="176"/>
        <v/>
      </c>
      <c r="G1166" s="187">
        <v>0</v>
      </c>
      <c r="H1166" s="150"/>
      <c r="I1166" s="184">
        <v>104.6</v>
      </c>
      <c r="J1166" s="150"/>
      <c r="K1166" s="151">
        <v>2.3012000000000001</v>
      </c>
      <c r="L1166" s="152">
        <v>104.7046</v>
      </c>
      <c r="M1166" s="152">
        <v>115.06</v>
      </c>
      <c r="N1166" s="153" t="s">
        <v>148</v>
      </c>
      <c r="O1166" s="154">
        <v>50</v>
      </c>
      <c r="P1166" s="153">
        <v>3</v>
      </c>
      <c r="Q1166" s="153" t="s">
        <v>146</v>
      </c>
      <c r="R1166" s="155">
        <v>5.5</v>
      </c>
      <c r="S1166" s="155">
        <v>1.45</v>
      </c>
      <c r="T1166" s="155">
        <v>0.3</v>
      </c>
      <c r="U1166" s="154" t="s">
        <v>95</v>
      </c>
      <c r="V1166" s="153" t="s">
        <v>88</v>
      </c>
      <c r="W1166" s="153" t="s">
        <v>1039</v>
      </c>
      <c r="X1166" s="151" t="s">
        <v>6378</v>
      </c>
      <c r="Y1166" s="151" t="s">
        <v>6378</v>
      </c>
      <c r="Z1166" s="156">
        <v>0.04</v>
      </c>
      <c r="AA1166" s="153" t="s">
        <v>3655</v>
      </c>
      <c r="AB1166" s="153" t="s">
        <v>3656</v>
      </c>
      <c r="AC1166" s="153" t="s">
        <v>277</v>
      </c>
      <c r="AD1166" s="157">
        <v>0</v>
      </c>
      <c r="AE1166" s="110">
        <v>1</v>
      </c>
      <c r="AF1166" s="110">
        <v>308</v>
      </c>
      <c r="AG1166" s="112">
        <f t="shared" si="181"/>
        <v>0</v>
      </c>
      <c r="AH1166" s="110">
        <f>SUM(AG$4:AG1166)</f>
        <v>38</v>
      </c>
      <c r="AI1166" s="112">
        <f t="shared" si="179"/>
        <v>0</v>
      </c>
      <c r="AJ1166" s="110">
        <f>COUNTIF(AI$4:AI1166,"&gt;0")</f>
        <v>184</v>
      </c>
      <c r="AK1166" s="110">
        <v>1</v>
      </c>
      <c r="AL1166" s="110">
        <v>316</v>
      </c>
      <c r="AM1166" s="172" t="str">
        <f>IF(OR(Table1[[#This Row],[Line total ordered for now]]&gt;0,Table1[[#This Row],[Line total ordered for season]]&gt;0),1,"")</f>
        <v/>
      </c>
      <c r="AN1166" s="173">
        <f>COUNTIF(AM$4:AM1166,"&gt;0")</f>
        <v>0</v>
      </c>
      <c r="AO1166" s="173">
        <f>Table1[[#This Row],[ORDER QUANTITY
to be collected BEFORE 31.3.22]]</f>
        <v>0</v>
      </c>
      <c r="AP1166" s="174">
        <f t="shared" si="180"/>
        <v>0</v>
      </c>
      <c r="AQ1166" s="174">
        <f>IFERROR(INDEX(Retail!H:H,MATCH($D1166,Retail!$D:$D,0)),0)</f>
        <v>0</v>
      </c>
      <c r="AR1166" s="174">
        <f>IFERROR(INDEX(Retail!J:J,MATCH($D1166,Retail!$D:$D,0)),0)</f>
        <v>0</v>
      </c>
      <c r="AS1166" s="174">
        <f>IFERROR(INDEX('NEW2022'!H:H,MATCH($D1166,'NEW2022'!D:D,0)),0)</f>
        <v>0</v>
      </c>
      <c r="AT1166" s="174">
        <f>IFERROR(INDEX('NEW2022'!J:J,MATCH($D1166,'NEW2022'!D:D,0)),0)</f>
        <v>0</v>
      </c>
      <c r="AU1166" s="174">
        <f>IFERROR(INDEX('Quiet Items'!H:H,MATCH($D1166,'Quiet Items'!D:D,0)),0)</f>
        <v>0</v>
      </c>
      <c r="AV1166" s="174">
        <f>IFERROR(INDEX('Quiet Items'!J:J,MATCH($D1166,'Quiet Items'!D:D,0)),0)</f>
        <v>0</v>
      </c>
      <c r="AW1166" s="174">
        <f>IFERROR(INDEX('1.4G'!H:H,MATCH($D1166,'1.4G'!D:D,0)),0)</f>
        <v>0</v>
      </c>
      <c r="AX1166" s="174">
        <f>IFERROR(INDEX('1.4G'!J:J,MATCH($D1166,'1.4G'!D:D,0)),0)</f>
        <v>0</v>
      </c>
      <c r="AY1166" s="174">
        <f t="shared" si="177"/>
        <v>0</v>
      </c>
      <c r="AZ1166" s="174">
        <f t="shared" si="178"/>
        <v>0</v>
      </c>
      <c r="BA1166" s="175">
        <f>IFERROR(Table1[[#This Row],[Line total ordered for now]]*Table1[[#This Row],[GUARANTEED PRICE
for STOCK orders collected before 31.3.22]],0)</f>
        <v>0</v>
      </c>
      <c r="BB1166" s="175">
        <f t="shared" si="182"/>
        <v>0</v>
      </c>
      <c r="BC1166" s="176">
        <f>(AZ1166+Table1[[#This Row],[Line total ordered for now]])*Z1166</f>
        <v>0</v>
      </c>
      <c r="BD1166" s="200">
        <v>97.801000000000002</v>
      </c>
      <c r="BE1166" s="65"/>
      <c r="BF1166" s="65"/>
      <c r="BG1166" s="65"/>
      <c r="BH1166" s="65"/>
      <c r="BI1166" s="65"/>
      <c r="BJ1166" s="65"/>
      <c r="BK1166" s="65"/>
      <c r="BL1166" s="55"/>
      <c r="BM1166"/>
      <c r="BN1166"/>
      <c r="BO1166"/>
      <c r="BP1166"/>
      <c r="BQ1166"/>
      <c r="BR1166"/>
      <c r="BS1166"/>
      <c r="BT1166"/>
    </row>
    <row r="1167" spans="1:72" ht="15.75">
      <c r="A1167" s="202">
        <v>1163</v>
      </c>
      <c r="B1167" s="68" t="s">
        <v>6378</v>
      </c>
      <c r="C1167" s="149" t="s">
        <v>691</v>
      </c>
      <c r="D1167" s="149" t="s">
        <v>732</v>
      </c>
      <c r="E1167" s="149" t="s">
        <v>4059</v>
      </c>
      <c r="F1167" s="158" t="str">
        <f t="shared" si="176"/>
        <v/>
      </c>
      <c r="G1167" s="187">
        <v>0</v>
      </c>
      <c r="H1167" s="150"/>
      <c r="I1167" s="184">
        <v>104.6</v>
      </c>
      <c r="J1167" s="150"/>
      <c r="K1167" s="151">
        <v>2.3012000000000001</v>
      </c>
      <c r="L1167" s="152">
        <v>104.7046</v>
      </c>
      <c r="M1167" s="152">
        <v>115.06</v>
      </c>
      <c r="N1167" s="153" t="s">
        <v>148</v>
      </c>
      <c r="O1167" s="154">
        <v>50</v>
      </c>
      <c r="P1167" s="153">
        <v>3</v>
      </c>
      <c r="Q1167" s="153" t="s">
        <v>146</v>
      </c>
      <c r="R1167" s="155">
        <v>5.5</v>
      </c>
      <c r="S1167" s="155">
        <v>1.45</v>
      </c>
      <c r="T1167" s="155">
        <v>0.3</v>
      </c>
      <c r="U1167" s="154" t="s">
        <v>95</v>
      </c>
      <c r="V1167" s="153" t="s">
        <v>88</v>
      </c>
      <c r="W1167" s="153" t="s">
        <v>1039</v>
      </c>
      <c r="X1167" s="151" t="s">
        <v>6378</v>
      </c>
      <c r="Y1167" s="151" t="s">
        <v>6378</v>
      </c>
      <c r="Z1167" s="156">
        <v>0.04</v>
      </c>
      <c r="AA1167" s="153" t="s">
        <v>3655</v>
      </c>
      <c r="AB1167" s="153" t="s">
        <v>3656</v>
      </c>
      <c r="AC1167" s="153" t="s">
        <v>277</v>
      </c>
      <c r="AD1167" s="157">
        <v>0</v>
      </c>
      <c r="AE1167" s="110">
        <v>1</v>
      </c>
      <c r="AF1167" s="110">
        <v>309</v>
      </c>
      <c r="AG1167" s="112">
        <f t="shared" si="181"/>
        <v>0</v>
      </c>
      <c r="AH1167" s="110">
        <f>SUM(AG$4:AG1167)</f>
        <v>38</v>
      </c>
      <c r="AI1167" s="112">
        <f t="shared" si="179"/>
        <v>0</v>
      </c>
      <c r="AJ1167" s="110">
        <f>COUNTIF(AI$4:AI1167,"&gt;0")</f>
        <v>184</v>
      </c>
      <c r="AK1167" s="110">
        <v>1</v>
      </c>
      <c r="AL1167" s="110">
        <v>317</v>
      </c>
      <c r="AM1167" s="172" t="str">
        <f>IF(OR(Table1[[#This Row],[Line total ordered for now]]&gt;0,Table1[[#This Row],[Line total ordered for season]]&gt;0),1,"")</f>
        <v/>
      </c>
      <c r="AN1167" s="173">
        <f>COUNTIF(AM$4:AM1167,"&gt;0")</f>
        <v>0</v>
      </c>
      <c r="AO1167" s="173">
        <f>Table1[[#This Row],[ORDER QUANTITY
to be collected BEFORE 31.3.22]]</f>
        <v>0</v>
      </c>
      <c r="AP1167" s="174">
        <f t="shared" si="180"/>
        <v>0</v>
      </c>
      <c r="AQ1167" s="174">
        <f>IFERROR(INDEX(Retail!H:H,MATCH($D1167,Retail!$D:$D,0)),0)</f>
        <v>0</v>
      </c>
      <c r="AR1167" s="174">
        <f>IFERROR(INDEX(Retail!J:J,MATCH($D1167,Retail!$D:$D,0)),0)</f>
        <v>0</v>
      </c>
      <c r="AS1167" s="174">
        <f>IFERROR(INDEX('NEW2022'!H:H,MATCH($D1167,'NEW2022'!D:D,0)),0)</f>
        <v>0</v>
      </c>
      <c r="AT1167" s="174">
        <f>IFERROR(INDEX('NEW2022'!J:J,MATCH($D1167,'NEW2022'!D:D,0)),0)</f>
        <v>0</v>
      </c>
      <c r="AU1167" s="174">
        <f>IFERROR(INDEX('Quiet Items'!H:H,MATCH($D1167,'Quiet Items'!D:D,0)),0)</f>
        <v>0</v>
      </c>
      <c r="AV1167" s="174">
        <f>IFERROR(INDEX('Quiet Items'!J:J,MATCH($D1167,'Quiet Items'!D:D,0)),0)</f>
        <v>0</v>
      </c>
      <c r="AW1167" s="174">
        <f>IFERROR(INDEX('1.4G'!H:H,MATCH($D1167,'1.4G'!D:D,0)),0)</f>
        <v>0</v>
      </c>
      <c r="AX1167" s="174">
        <f>IFERROR(INDEX('1.4G'!J:J,MATCH($D1167,'1.4G'!D:D,0)),0)</f>
        <v>0</v>
      </c>
      <c r="AY1167" s="174">
        <f t="shared" si="177"/>
        <v>0</v>
      </c>
      <c r="AZ1167" s="174">
        <f t="shared" si="178"/>
        <v>0</v>
      </c>
      <c r="BA1167" s="175">
        <f>IFERROR(Table1[[#This Row],[Line total ordered for now]]*Table1[[#This Row],[GUARANTEED PRICE
for STOCK orders collected before 31.3.22]],0)</f>
        <v>0</v>
      </c>
      <c r="BB1167" s="175">
        <f t="shared" si="182"/>
        <v>0</v>
      </c>
      <c r="BC1167" s="176">
        <f>(AZ1167+Table1[[#This Row],[Line total ordered for now]])*Z1167</f>
        <v>0</v>
      </c>
      <c r="BD1167" s="200">
        <v>97.801000000000002</v>
      </c>
      <c r="BE1167" s="65"/>
      <c r="BF1167" s="65"/>
      <c r="BG1167" s="65"/>
      <c r="BH1167" s="65"/>
      <c r="BI1167" s="65"/>
      <c r="BJ1167" s="65"/>
      <c r="BK1167" s="65"/>
      <c r="BL1167" s="55"/>
      <c r="BM1167"/>
      <c r="BN1167"/>
      <c r="BO1167"/>
      <c r="BP1167"/>
      <c r="BQ1167"/>
      <c r="BR1167"/>
      <c r="BS1167"/>
      <c r="BT1167"/>
    </row>
    <row r="1168" spans="1:72" ht="15.75">
      <c r="A1168" s="202">
        <v>1164</v>
      </c>
      <c r="B1168" s="68" t="s">
        <v>6378</v>
      </c>
      <c r="C1168" s="149" t="s">
        <v>691</v>
      </c>
      <c r="D1168" s="149" t="s">
        <v>712</v>
      </c>
      <c r="E1168" s="149" t="s">
        <v>3654</v>
      </c>
      <c r="F1168" s="158" t="str">
        <f t="shared" si="176"/>
        <v/>
      </c>
      <c r="G1168" s="187">
        <v>0</v>
      </c>
      <c r="H1168" s="150"/>
      <c r="I1168" s="184">
        <v>104.6</v>
      </c>
      <c r="J1168" s="150"/>
      <c r="K1168" s="151">
        <v>2.3012000000000001</v>
      </c>
      <c r="L1168" s="152">
        <v>104.7046</v>
      </c>
      <c r="M1168" s="152">
        <v>115.06</v>
      </c>
      <c r="N1168" s="153" t="s">
        <v>148</v>
      </c>
      <c r="O1168" s="154">
        <v>50</v>
      </c>
      <c r="P1168" s="153">
        <v>3</v>
      </c>
      <c r="Q1168" s="153" t="s">
        <v>146</v>
      </c>
      <c r="R1168" s="155">
        <v>5.5</v>
      </c>
      <c r="S1168" s="155">
        <v>1.45</v>
      </c>
      <c r="T1168" s="155">
        <v>0.3</v>
      </c>
      <c r="U1168" s="154" t="s">
        <v>95</v>
      </c>
      <c r="V1168" s="153" t="s">
        <v>88</v>
      </c>
      <c r="W1168" s="153" t="s">
        <v>1039</v>
      </c>
      <c r="X1168" s="151" t="s">
        <v>6378</v>
      </c>
      <c r="Y1168" s="151" t="s">
        <v>6378</v>
      </c>
      <c r="Z1168" s="156">
        <v>0.04</v>
      </c>
      <c r="AA1168" s="153" t="s">
        <v>3655</v>
      </c>
      <c r="AB1168" s="153" t="s">
        <v>3656</v>
      </c>
      <c r="AC1168" s="153" t="s">
        <v>277</v>
      </c>
      <c r="AD1168" s="157">
        <v>0</v>
      </c>
      <c r="AE1168" s="110">
        <v>1</v>
      </c>
      <c r="AF1168" s="110">
        <v>310</v>
      </c>
      <c r="AG1168" s="112">
        <f t="shared" si="181"/>
        <v>0</v>
      </c>
      <c r="AH1168" s="110">
        <f>SUM(AG$4:AG1168)</f>
        <v>38</v>
      </c>
      <c r="AI1168" s="112">
        <f t="shared" si="179"/>
        <v>0</v>
      </c>
      <c r="AJ1168" s="110">
        <f>COUNTIF(AI$4:AI1168,"&gt;0")</f>
        <v>184</v>
      </c>
      <c r="AK1168" s="110">
        <v>1</v>
      </c>
      <c r="AL1168" s="110">
        <v>318</v>
      </c>
      <c r="AM1168" s="172" t="str">
        <f>IF(OR(Table1[[#This Row],[Line total ordered for now]]&gt;0,Table1[[#This Row],[Line total ordered for season]]&gt;0),1,"")</f>
        <v/>
      </c>
      <c r="AN1168" s="173">
        <f>COUNTIF(AM$4:AM1168,"&gt;0")</f>
        <v>0</v>
      </c>
      <c r="AO1168" s="173">
        <f>Table1[[#This Row],[ORDER QUANTITY
to be collected BEFORE 31.3.22]]</f>
        <v>0</v>
      </c>
      <c r="AP1168" s="174">
        <f t="shared" si="180"/>
        <v>0</v>
      </c>
      <c r="AQ1168" s="174">
        <f>IFERROR(INDEX(Retail!H:H,MATCH($D1168,Retail!$D:$D,0)),0)</f>
        <v>0</v>
      </c>
      <c r="AR1168" s="174">
        <f>IFERROR(INDEX(Retail!J:J,MATCH($D1168,Retail!$D:$D,0)),0)</f>
        <v>0</v>
      </c>
      <c r="AS1168" s="174">
        <f>IFERROR(INDEX('NEW2022'!H:H,MATCH($D1168,'NEW2022'!D:D,0)),0)</f>
        <v>0</v>
      </c>
      <c r="AT1168" s="174">
        <f>IFERROR(INDEX('NEW2022'!J:J,MATCH($D1168,'NEW2022'!D:D,0)),0)</f>
        <v>0</v>
      </c>
      <c r="AU1168" s="174">
        <f>IFERROR(INDEX('Quiet Items'!H:H,MATCH($D1168,'Quiet Items'!D:D,0)),0)</f>
        <v>0</v>
      </c>
      <c r="AV1168" s="174">
        <f>IFERROR(INDEX('Quiet Items'!J:J,MATCH($D1168,'Quiet Items'!D:D,0)),0)</f>
        <v>0</v>
      </c>
      <c r="AW1168" s="174">
        <f>IFERROR(INDEX('1.4G'!H:H,MATCH($D1168,'1.4G'!D:D,0)),0)</f>
        <v>0</v>
      </c>
      <c r="AX1168" s="174">
        <f>IFERROR(INDEX('1.4G'!J:J,MATCH($D1168,'1.4G'!D:D,0)),0)</f>
        <v>0</v>
      </c>
      <c r="AY1168" s="174">
        <f t="shared" si="177"/>
        <v>0</v>
      </c>
      <c r="AZ1168" s="174">
        <f t="shared" si="178"/>
        <v>0</v>
      </c>
      <c r="BA1168" s="175">
        <f>IFERROR(Table1[[#This Row],[Line total ordered for now]]*Table1[[#This Row],[GUARANTEED PRICE
for STOCK orders collected before 31.3.22]],0)</f>
        <v>0</v>
      </c>
      <c r="BB1168" s="175">
        <f t="shared" si="182"/>
        <v>0</v>
      </c>
      <c r="BC1168" s="176">
        <f>(AZ1168+Table1[[#This Row],[Line total ordered for now]])*Z1168</f>
        <v>0</v>
      </c>
      <c r="BD1168" s="200">
        <v>97.801000000000002</v>
      </c>
      <c r="BE1168" s="65"/>
      <c r="BF1168" s="65"/>
      <c r="BG1168" s="65"/>
      <c r="BH1168" s="65"/>
      <c r="BI1168" s="65"/>
      <c r="BJ1168" s="65"/>
      <c r="BK1168" s="65"/>
      <c r="BL1168" s="55"/>
      <c r="BM1168"/>
      <c r="BN1168"/>
      <c r="BO1168"/>
      <c r="BP1168"/>
      <c r="BQ1168"/>
      <c r="BR1168"/>
      <c r="BS1168"/>
      <c r="BT1168"/>
    </row>
    <row r="1169" spans="1:72" ht="15.75">
      <c r="A1169" s="202">
        <v>1165</v>
      </c>
      <c r="B1169" s="68" t="s">
        <v>6378</v>
      </c>
      <c r="C1169" s="149" t="s">
        <v>691</v>
      </c>
      <c r="D1169" s="149" t="s">
        <v>738</v>
      </c>
      <c r="E1169" s="149" t="s">
        <v>4132</v>
      </c>
      <c r="F1169" s="158" t="str">
        <f t="shared" si="176"/>
        <v/>
      </c>
      <c r="G1169" s="187">
        <v>0</v>
      </c>
      <c r="H1169" s="150"/>
      <c r="I1169" s="184">
        <v>104.6</v>
      </c>
      <c r="J1169" s="150"/>
      <c r="K1169" s="151">
        <v>2.3012000000000001</v>
      </c>
      <c r="L1169" s="152">
        <v>104.7046</v>
      </c>
      <c r="M1169" s="152">
        <v>115.06</v>
      </c>
      <c r="N1169" s="153" t="s">
        <v>148</v>
      </c>
      <c r="O1169" s="154">
        <v>50</v>
      </c>
      <c r="P1169" s="153">
        <v>3</v>
      </c>
      <c r="Q1169" s="153" t="s">
        <v>146</v>
      </c>
      <c r="R1169" s="155">
        <v>5.5</v>
      </c>
      <c r="S1169" s="155">
        <v>1.45</v>
      </c>
      <c r="T1169" s="155">
        <v>0.3</v>
      </c>
      <c r="U1169" s="154" t="s">
        <v>95</v>
      </c>
      <c r="V1169" s="153" t="s">
        <v>88</v>
      </c>
      <c r="W1169" s="153" t="s">
        <v>1039</v>
      </c>
      <c r="X1169" s="151" t="s">
        <v>6378</v>
      </c>
      <c r="Y1169" s="151" t="s">
        <v>6378</v>
      </c>
      <c r="Z1169" s="156">
        <v>0.04</v>
      </c>
      <c r="AA1169" s="153" t="s">
        <v>3655</v>
      </c>
      <c r="AB1169" s="153" t="s">
        <v>3656</v>
      </c>
      <c r="AC1169" s="153" t="s">
        <v>277</v>
      </c>
      <c r="AD1169" s="157">
        <v>0</v>
      </c>
      <c r="AE1169" s="110">
        <v>1</v>
      </c>
      <c r="AF1169" s="110">
        <v>311</v>
      </c>
      <c r="AG1169" s="112">
        <f t="shared" si="181"/>
        <v>0</v>
      </c>
      <c r="AH1169" s="110">
        <f>SUM(AG$4:AG1169)</f>
        <v>38</v>
      </c>
      <c r="AI1169" s="112">
        <f t="shared" si="179"/>
        <v>0</v>
      </c>
      <c r="AJ1169" s="110">
        <f>COUNTIF(AI$4:AI1169,"&gt;0")</f>
        <v>184</v>
      </c>
      <c r="AK1169" s="110">
        <v>1</v>
      </c>
      <c r="AL1169" s="110">
        <v>319</v>
      </c>
      <c r="AM1169" s="172" t="str">
        <f>IF(OR(Table1[[#This Row],[Line total ordered for now]]&gt;0,Table1[[#This Row],[Line total ordered for season]]&gt;0),1,"")</f>
        <v/>
      </c>
      <c r="AN1169" s="173">
        <f>COUNTIF(AM$4:AM1169,"&gt;0")</f>
        <v>0</v>
      </c>
      <c r="AO1169" s="173">
        <f>Table1[[#This Row],[ORDER QUANTITY
to be collected BEFORE 31.3.22]]</f>
        <v>0</v>
      </c>
      <c r="AP1169" s="174">
        <f t="shared" si="180"/>
        <v>0</v>
      </c>
      <c r="AQ1169" s="174">
        <f>IFERROR(INDEX(Retail!H:H,MATCH($D1169,Retail!$D:$D,0)),0)</f>
        <v>0</v>
      </c>
      <c r="AR1169" s="174">
        <f>IFERROR(INDEX(Retail!J:J,MATCH($D1169,Retail!$D:$D,0)),0)</f>
        <v>0</v>
      </c>
      <c r="AS1169" s="174">
        <f>IFERROR(INDEX('NEW2022'!H:H,MATCH($D1169,'NEW2022'!D:D,0)),0)</f>
        <v>0</v>
      </c>
      <c r="AT1169" s="174">
        <f>IFERROR(INDEX('NEW2022'!J:J,MATCH($D1169,'NEW2022'!D:D,0)),0)</f>
        <v>0</v>
      </c>
      <c r="AU1169" s="174">
        <f>IFERROR(INDEX('Quiet Items'!H:H,MATCH($D1169,'Quiet Items'!D:D,0)),0)</f>
        <v>0</v>
      </c>
      <c r="AV1169" s="174">
        <f>IFERROR(INDEX('Quiet Items'!J:J,MATCH($D1169,'Quiet Items'!D:D,0)),0)</f>
        <v>0</v>
      </c>
      <c r="AW1169" s="174">
        <f>IFERROR(INDEX('1.4G'!H:H,MATCH($D1169,'1.4G'!D:D,0)),0)</f>
        <v>0</v>
      </c>
      <c r="AX1169" s="174">
        <f>IFERROR(INDEX('1.4G'!J:J,MATCH($D1169,'1.4G'!D:D,0)),0)</f>
        <v>0</v>
      </c>
      <c r="AY1169" s="174">
        <f t="shared" si="177"/>
        <v>0</v>
      </c>
      <c r="AZ1169" s="174">
        <f t="shared" si="178"/>
        <v>0</v>
      </c>
      <c r="BA1169" s="175">
        <f>IFERROR(Table1[[#This Row],[Line total ordered for now]]*Table1[[#This Row],[GUARANTEED PRICE
for STOCK orders collected before 31.3.22]],0)</f>
        <v>0</v>
      </c>
      <c r="BB1169" s="175">
        <f t="shared" si="182"/>
        <v>0</v>
      </c>
      <c r="BC1169" s="176">
        <f>(AZ1169+Table1[[#This Row],[Line total ordered for now]])*Z1169</f>
        <v>0</v>
      </c>
      <c r="BD1169" s="200">
        <v>97.801000000000002</v>
      </c>
      <c r="BE1169" s="65"/>
      <c r="BF1169" s="65"/>
      <c r="BG1169" s="65"/>
      <c r="BH1169" s="65"/>
      <c r="BI1169" s="65"/>
      <c r="BJ1169" s="65"/>
      <c r="BK1169" s="65"/>
      <c r="BL1169" s="55"/>
      <c r="BM1169"/>
      <c r="BN1169"/>
      <c r="BO1169"/>
      <c r="BP1169"/>
      <c r="BQ1169"/>
      <c r="BR1169"/>
      <c r="BS1169"/>
      <c r="BT1169"/>
    </row>
    <row r="1170" spans="1:72" ht="15.75">
      <c r="A1170" s="202">
        <v>1166</v>
      </c>
      <c r="B1170" s="68" t="s">
        <v>6378</v>
      </c>
      <c r="C1170" s="149" t="s">
        <v>691</v>
      </c>
      <c r="D1170" s="149" t="s">
        <v>756</v>
      </c>
      <c r="E1170" s="149" t="s">
        <v>4206</v>
      </c>
      <c r="F1170" s="158" t="str">
        <f t="shared" si="176"/>
        <v/>
      </c>
      <c r="G1170" s="187">
        <v>0</v>
      </c>
      <c r="H1170" s="150"/>
      <c r="I1170" s="184">
        <v>105.93</v>
      </c>
      <c r="J1170" s="150"/>
      <c r="K1170" s="151">
        <v>2.3306</v>
      </c>
      <c r="L1170" s="152">
        <v>106.04230000000001</v>
      </c>
      <c r="M1170" s="152">
        <v>116.53</v>
      </c>
      <c r="N1170" s="153" t="s">
        <v>148</v>
      </c>
      <c r="O1170" s="154">
        <v>50</v>
      </c>
      <c r="P1170" s="153">
        <v>3</v>
      </c>
      <c r="Q1170" s="153" t="s">
        <v>146</v>
      </c>
      <c r="R1170" s="155">
        <v>5.5</v>
      </c>
      <c r="S1170" s="155">
        <v>1.45</v>
      </c>
      <c r="T1170" s="155">
        <v>0.3</v>
      </c>
      <c r="U1170" s="154" t="s">
        <v>95</v>
      </c>
      <c r="V1170" s="153" t="s">
        <v>88</v>
      </c>
      <c r="W1170" s="153" t="s">
        <v>1039</v>
      </c>
      <c r="X1170" s="151" t="s">
        <v>6378</v>
      </c>
      <c r="Y1170" s="151" t="s">
        <v>6378</v>
      </c>
      <c r="Z1170" s="156">
        <v>0.04</v>
      </c>
      <c r="AA1170" s="153" t="s">
        <v>3655</v>
      </c>
      <c r="AB1170" s="153" t="s">
        <v>4207</v>
      </c>
      <c r="AC1170" s="153" t="s">
        <v>277</v>
      </c>
      <c r="AD1170" s="157">
        <v>0</v>
      </c>
      <c r="AE1170" s="110">
        <v>1</v>
      </c>
      <c r="AF1170" s="110">
        <v>312</v>
      </c>
      <c r="AG1170" s="112">
        <f t="shared" si="181"/>
        <v>0</v>
      </c>
      <c r="AH1170" s="110">
        <f>SUM(AG$4:AG1170)</f>
        <v>38</v>
      </c>
      <c r="AI1170" s="112">
        <f t="shared" si="179"/>
        <v>0</v>
      </c>
      <c r="AJ1170" s="110">
        <f>COUNTIF(AI$4:AI1170,"&gt;0")</f>
        <v>184</v>
      </c>
      <c r="AK1170" s="110">
        <v>1</v>
      </c>
      <c r="AL1170" s="110">
        <v>320</v>
      </c>
      <c r="AM1170" s="172" t="str">
        <f>IF(OR(Table1[[#This Row],[Line total ordered for now]]&gt;0,Table1[[#This Row],[Line total ordered for season]]&gt;0),1,"")</f>
        <v/>
      </c>
      <c r="AN1170" s="173">
        <f>COUNTIF(AM$4:AM1170,"&gt;0")</f>
        <v>0</v>
      </c>
      <c r="AO1170" s="173">
        <f>Table1[[#This Row],[ORDER QUANTITY
to be collected BEFORE 31.3.22]]</f>
        <v>0</v>
      </c>
      <c r="AP1170" s="174">
        <f t="shared" si="180"/>
        <v>0</v>
      </c>
      <c r="AQ1170" s="174">
        <f>IFERROR(INDEX(Retail!H:H,MATCH($D1170,Retail!$D:$D,0)),0)</f>
        <v>0</v>
      </c>
      <c r="AR1170" s="174">
        <f>IFERROR(INDEX(Retail!J:J,MATCH($D1170,Retail!$D:$D,0)),0)</f>
        <v>0</v>
      </c>
      <c r="AS1170" s="174">
        <f>IFERROR(INDEX('NEW2022'!H:H,MATCH($D1170,'NEW2022'!D:D,0)),0)</f>
        <v>0</v>
      </c>
      <c r="AT1170" s="174">
        <f>IFERROR(INDEX('NEW2022'!J:J,MATCH($D1170,'NEW2022'!D:D,0)),0)</f>
        <v>0</v>
      </c>
      <c r="AU1170" s="174">
        <f>IFERROR(INDEX('Quiet Items'!H:H,MATCH($D1170,'Quiet Items'!D:D,0)),0)</f>
        <v>0</v>
      </c>
      <c r="AV1170" s="174">
        <f>IFERROR(INDEX('Quiet Items'!J:J,MATCH($D1170,'Quiet Items'!D:D,0)),0)</f>
        <v>0</v>
      </c>
      <c r="AW1170" s="174">
        <f>IFERROR(INDEX('1.4G'!H:H,MATCH($D1170,'1.4G'!D:D,0)),0)</f>
        <v>0</v>
      </c>
      <c r="AX1170" s="174">
        <f>IFERROR(INDEX('1.4G'!J:J,MATCH($D1170,'1.4G'!D:D,0)),0)</f>
        <v>0</v>
      </c>
      <c r="AY1170" s="174">
        <f t="shared" si="177"/>
        <v>0</v>
      </c>
      <c r="AZ1170" s="174">
        <f t="shared" si="178"/>
        <v>0</v>
      </c>
      <c r="BA1170" s="175">
        <f>IFERROR(Table1[[#This Row],[Line total ordered for now]]*Table1[[#This Row],[GUARANTEED PRICE
for STOCK orders collected before 31.3.22]],0)</f>
        <v>0</v>
      </c>
      <c r="BB1170" s="175">
        <f t="shared" si="182"/>
        <v>0</v>
      </c>
      <c r="BC1170" s="176">
        <f>(AZ1170+Table1[[#This Row],[Line total ordered for now]])*Z1170</f>
        <v>0</v>
      </c>
      <c r="BD1170" s="200">
        <v>99.0505</v>
      </c>
      <c r="BE1170" s="65"/>
      <c r="BF1170" s="65"/>
      <c r="BG1170" s="65"/>
      <c r="BH1170" s="65"/>
      <c r="BI1170" s="65"/>
      <c r="BJ1170" s="65"/>
      <c r="BK1170" s="65"/>
      <c r="BL1170" s="55"/>
      <c r="BM1170"/>
      <c r="BN1170"/>
      <c r="BO1170"/>
      <c r="BP1170"/>
      <c r="BQ1170"/>
      <c r="BR1170"/>
      <c r="BS1170"/>
      <c r="BT1170"/>
    </row>
    <row r="1171" spans="1:72" ht="15.75">
      <c r="A1171" s="202">
        <v>1167</v>
      </c>
      <c r="B1171" s="68" t="s">
        <v>6378</v>
      </c>
      <c r="C1171" s="149" t="s">
        <v>691</v>
      </c>
      <c r="D1171" s="149" t="s">
        <v>739</v>
      </c>
      <c r="E1171" s="149" t="s">
        <v>4284</v>
      </c>
      <c r="F1171" s="158" t="str">
        <f t="shared" si="176"/>
        <v/>
      </c>
      <c r="G1171" s="187">
        <v>0</v>
      </c>
      <c r="H1171" s="150"/>
      <c r="I1171" s="184">
        <v>105.93</v>
      </c>
      <c r="J1171" s="150"/>
      <c r="K1171" s="151">
        <v>2.3306</v>
      </c>
      <c r="L1171" s="152">
        <v>106.04230000000001</v>
      </c>
      <c r="M1171" s="152">
        <v>116.53</v>
      </c>
      <c r="N1171" s="153" t="s">
        <v>148</v>
      </c>
      <c r="O1171" s="154">
        <v>50</v>
      </c>
      <c r="P1171" s="153">
        <v>3</v>
      </c>
      <c r="Q1171" s="153" t="s">
        <v>146</v>
      </c>
      <c r="R1171" s="155">
        <v>5.5</v>
      </c>
      <c r="S1171" s="155">
        <v>1.45</v>
      </c>
      <c r="T1171" s="155">
        <v>0.3</v>
      </c>
      <c r="U1171" s="154" t="s">
        <v>95</v>
      </c>
      <c r="V1171" s="153" t="s">
        <v>88</v>
      </c>
      <c r="W1171" s="153" t="s">
        <v>1039</v>
      </c>
      <c r="X1171" s="151" t="s">
        <v>6378</v>
      </c>
      <c r="Y1171" s="151" t="s">
        <v>6378</v>
      </c>
      <c r="Z1171" s="156">
        <v>0.04</v>
      </c>
      <c r="AA1171" s="153" t="s">
        <v>3655</v>
      </c>
      <c r="AB1171" s="153" t="s">
        <v>4207</v>
      </c>
      <c r="AC1171" s="153" t="s">
        <v>277</v>
      </c>
      <c r="AD1171" s="157">
        <v>0</v>
      </c>
      <c r="AE1171" s="110">
        <v>1</v>
      </c>
      <c r="AF1171" s="110">
        <v>313</v>
      </c>
      <c r="AG1171" s="112">
        <f t="shared" si="181"/>
        <v>0</v>
      </c>
      <c r="AH1171" s="110">
        <f>SUM(AG$4:AG1171)</f>
        <v>38</v>
      </c>
      <c r="AI1171" s="112">
        <f t="shared" si="179"/>
        <v>0</v>
      </c>
      <c r="AJ1171" s="110">
        <f>COUNTIF(AI$4:AI1171,"&gt;0")</f>
        <v>184</v>
      </c>
      <c r="AK1171" s="110">
        <v>1</v>
      </c>
      <c r="AL1171" s="110">
        <v>321</v>
      </c>
      <c r="AM1171" s="172" t="str">
        <f>IF(OR(Table1[[#This Row],[Line total ordered for now]]&gt;0,Table1[[#This Row],[Line total ordered for season]]&gt;0),1,"")</f>
        <v/>
      </c>
      <c r="AN1171" s="173">
        <f>COUNTIF(AM$4:AM1171,"&gt;0")</f>
        <v>0</v>
      </c>
      <c r="AO1171" s="173">
        <f>Table1[[#This Row],[ORDER QUANTITY
to be collected BEFORE 31.3.22]]</f>
        <v>0</v>
      </c>
      <c r="AP1171" s="174">
        <f t="shared" si="180"/>
        <v>0</v>
      </c>
      <c r="AQ1171" s="174">
        <f>IFERROR(INDEX(Retail!H:H,MATCH($D1171,Retail!$D:$D,0)),0)</f>
        <v>0</v>
      </c>
      <c r="AR1171" s="174">
        <f>IFERROR(INDEX(Retail!J:J,MATCH($D1171,Retail!$D:$D,0)),0)</f>
        <v>0</v>
      </c>
      <c r="AS1171" s="174">
        <f>IFERROR(INDEX('NEW2022'!H:H,MATCH($D1171,'NEW2022'!D:D,0)),0)</f>
        <v>0</v>
      </c>
      <c r="AT1171" s="174">
        <f>IFERROR(INDEX('NEW2022'!J:J,MATCH($D1171,'NEW2022'!D:D,0)),0)</f>
        <v>0</v>
      </c>
      <c r="AU1171" s="174">
        <f>IFERROR(INDEX('Quiet Items'!H:H,MATCH($D1171,'Quiet Items'!D:D,0)),0)</f>
        <v>0</v>
      </c>
      <c r="AV1171" s="174">
        <f>IFERROR(INDEX('Quiet Items'!J:J,MATCH($D1171,'Quiet Items'!D:D,0)),0)</f>
        <v>0</v>
      </c>
      <c r="AW1171" s="174">
        <f>IFERROR(INDEX('1.4G'!H:H,MATCH($D1171,'1.4G'!D:D,0)),0)</f>
        <v>0</v>
      </c>
      <c r="AX1171" s="174">
        <f>IFERROR(INDEX('1.4G'!J:J,MATCH($D1171,'1.4G'!D:D,0)),0)</f>
        <v>0</v>
      </c>
      <c r="AY1171" s="174">
        <f t="shared" si="177"/>
        <v>0</v>
      </c>
      <c r="AZ1171" s="174">
        <f t="shared" si="178"/>
        <v>0</v>
      </c>
      <c r="BA1171" s="175">
        <f>IFERROR(Table1[[#This Row],[Line total ordered for now]]*Table1[[#This Row],[GUARANTEED PRICE
for STOCK orders collected before 31.3.22]],0)</f>
        <v>0</v>
      </c>
      <c r="BB1171" s="175">
        <f t="shared" si="182"/>
        <v>0</v>
      </c>
      <c r="BC1171" s="176">
        <f>(AZ1171+Table1[[#This Row],[Line total ordered for now]])*Z1171</f>
        <v>0</v>
      </c>
      <c r="BD1171" s="200">
        <v>99.0505</v>
      </c>
      <c r="BE1171" s="65"/>
      <c r="BF1171" s="65"/>
      <c r="BG1171" s="65"/>
      <c r="BH1171" s="65"/>
      <c r="BI1171" s="65"/>
      <c r="BJ1171" s="65"/>
      <c r="BK1171" s="65"/>
      <c r="BL1171" s="55"/>
      <c r="BM1171"/>
      <c r="BN1171"/>
      <c r="BO1171"/>
      <c r="BP1171"/>
      <c r="BQ1171"/>
      <c r="BR1171"/>
      <c r="BS1171"/>
      <c r="BT1171"/>
    </row>
    <row r="1172" spans="1:72" ht="15.75">
      <c r="A1172" s="202">
        <v>1168</v>
      </c>
      <c r="B1172" s="68" t="s">
        <v>6378</v>
      </c>
      <c r="C1172" s="149" t="s">
        <v>691</v>
      </c>
      <c r="D1172" s="149" t="s">
        <v>742</v>
      </c>
      <c r="E1172" s="149" t="s">
        <v>4353</v>
      </c>
      <c r="F1172" s="158" t="str">
        <f t="shared" si="176"/>
        <v/>
      </c>
      <c r="G1172" s="187">
        <v>0</v>
      </c>
      <c r="H1172" s="150"/>
      <c r="I1172" s="184">
        <v>105.93</v>
      </c>
      <c r="J1172" s="150"/>
      <c r="K1172" s="151">
        <v>2.3306</v>
      </c>
      <c r="L1172" s="152">
        <v>106.04230000000001</v>
      </c>
      <c r="M1172" s="152">
        <v>116.53</v>
      </c>
      <c r="N1172" s="153" t="s">
        <v>148</v>
      </c>
      <c r="O1172" s="154">
        <v>50</v>
      </c>
      <c r="P1172" s="153">
        <v>3</v>
      </c>
      <c r="Q1172" s="153" t="s">
        <v>146</v>
      </c>
      <c r="R1172" s="155">
        <v>5.5</v>
      </c>
      <c r="S1172" s="155">
        <v>1.45</v>
      </c>
      <c r="T1172" s="155">
        <v>0.3</v>
      </c>
      <c r="U1172" s="154" t="s">
        <v>95</v>
      </c>
      <c r="V1172" s="153" t="s">
        <v>88</v>
      </c>
      <c r="W1172" s="153" t="s">
        <v>1039</v>
      </c>
      <c r="X1172" s="151" t="s">
        <v>6378</v>
      </c>
      <c r="Y1172" s="151" t="s">
        <v>6378</v>
      </c>
      <c r="Z1172" s="156">
        <v>0.04</v>
      </c>
      <c r="AA1172" s="153" t="s">
        <v>3655</v>
      </c>
      <c r="AB1172" s="153" t="s">
        <v>4207</v>
      </c>
      <c r="AC1172" s="153" t="s">
        <v>277</v>
      </c>
      <c r="AD1172" s="157">
        <v>0</v>
      </c>
      <c r="AE1172" s="110">
        <v>1</v>
      </c>
      <c r="AF1172" s="110">
        <v>314</v>
      </c>
      <c r="AG1172" s="112">
        <f t="shared" si="181"/>
        <v>0</v>
      </c>
      <c r="AH1172" s="110">
        <f>SUM(AG$4:AG1172)</f>
        <v>38</v>
      </c>
      <c r="AI1172" s="112">
        <f t="shared" si="179"/>
        <v>0</v>
      </c>
      <c r="AJ1172" s="110">
        <f>COUNTIF(AI$4:AI1172,"&gt;0")</f>
        <v>184</v>
      </c>
      <c r="AK1172" s="110">
        <v>1</v>
      </c>
      <c r="AL1172" s="110">
        <v>322</v>
      </c>
      <c r="AM1172" s="172" t="str">
        <f>IF(OR(Table1[[#This Row],[Line total ordered for now]]&gt;0,Table1[[#This Row],[Line total ordered for season]]&gt;0),1,"")</f>
        <v/>
      </c>
      <c r="AN1172" s="173">
        <f>COUNTIF(AM$4:AM1172,"&gt;0")</f>
        <v>0</v>
      </c>
      <c r="AO1172" s="173">
        <f>Table1[[#This Row],[ORDER QUANTITY
to be collected BEFORE 31.3.22]]</f>
        <v>0</v>
      </c>
      <c r="AP1172" s="174">
        <f t="shared" si="180"/>
        <v>0</v>
      </c>
      <c r="AQ1172" s="174">
        <f>IFERROR(INDEX(Retail!H:H,MATCH($D1172,Retail!$D:$D,0)),0)</f>
        <v>0</v>
      </c>
      <c r="AR1172" s="174">
        <f>IFERROR(INDEX(Retail!J:J,MATCH($D1172,Retail!$D:$D,0)),0)</f>
        <v>0</v>
      </c>
      <c r="AS1172" s="174">
        <f>IFERROR(INDEX('NEW2022'!H:H,MATCH($D1172,'NEW2022'!D:D,0)),0)</f>
        <v>0</v>
      </c>
      <c r="AT1172" s="174">
        <f>IFERROR(INDEX('NEW2022'!J:J,MATCH($D1172,'NEW2022'!D:D,0)),0)</f>
        <v>0</v>
      </c>
      <c r="AU1172" s="174">
        <f>IFERROR(INDEX('Quiet Items'!H:H,MATCH($D1172,'Quiet Items'!D:D,0)),0)</f>
        <v>0</v>
      </c>
      <c r="AV1172" s="174">
        <f>IFERROR(INDEX('Quiet Items'!J:J,MATCH($D1172,'Quiet Items'!D:D,0)),0)</f>
        <v>0</v>
      </c>
      <c r="AW1172" s="174">
        <f>IFERROR(INDEX('1.4G'!H:H,MATCH($D1172,'1.4G'!D:D,0)),0)</f>
        <v>0</v>
      </c>
      <c r="AX1172" s="174">
        <f>IFERROR(INDEX('1.4G'!J:J,MATCH($D1172,'1.4G'!D:D,0)),0)</f>
        <v>0</v>
      </c>
      <c r="AY1172" s="174">
        <f t="shared" si="177"/>
        <v>0</v>
      </c>
      <c r="AZ1172" s="174">
        <f t="shared" si="178"/>
        <v>0</v>
      </c>
      <c r="BA1172" s="175">
        <f>IFERROR(Table1[[#This Row],[Line total ordered for now]]*Table1[[#This Row],[GUARANTEED PRICE
for STOCK orders collected before 31.3.22]],0)</f>
        <v>0</v>
      </c>
      <c r="BB1172" s="175">
        <f t="shared" si="182"/>
        <v>0</v>
      </c>
      <c r="BC1172" s="176">
        <f>(AZ1172+Table1[[#This Row],[Line total ordered for now]])*Z1172</f>
        <v>0</v>
      </c>
      <c r="BD1172" s="200">
        <v>99.0505</v>
      </c>
      <c r="BE1172" s="65"/>
      <c r="BF1172" s="65"/>
      <c r="BG1172" s="65"/>
      <c r="BH1172" s="65"/>
      <c r="BI1172" s="65"/>
      <c r="BJ1172" s="65"/>
      <c r="BK1172" s="65"/>
      <c r="BL1172" s="55"/>
      <c r="BM1172"/>
      <c r="BN1172"/>
      <c r="BO1172"/>
      <c r="BP1172"/>
      <c r="BQ1172"/>
      <c r="BR1172"/>
      <c r="BS1172"/>
      <c r="BT1172"/>
    </row>
    <row r="1173" spans="1:72" ht="15.75">
      <c r="A1173" s="202">
        <v>1169</v>
      </c>
      <c r="B1173" s="68" t="s">
        <v>6378</v>
      </c>
      <c r="C1173" s="149" t="s">
        <v>691</v>
      </c>
      <c r="D1173" s="149" t="s">
        <v>744</v>
      </c>
      <c r="E1173" s="149" t="s">
        <v>4376</v>
      </c>
      <c r="F1173" s="158" t="str">
        <f t="shared" si="176"/>
        <v/>
      </c>
      <c r="G1173" s="187">
        <v>1</v>
      </c>
      <c r="H1173" s="150"/>
      <c r="I1173" s="184">
        <v>105.93</v>
      </c>
      <c r="J1173" s="150"/>
      <c r="K1173" s="151">
        <v>2.3306</v>
      </c>
      <c r="L1173" s="152">
        <v>106.04230000000001</v>
      </c>
      <c r="M1173" s="152">
        <v>116.53</v>
      </c>
      <c r="N1173" s="153" t="s">
        <v>148</v>
      </c>
      <c r="O1173" s="154">
        <v>50</v>
      </c>
      <c r="P1173" s="153">
        <v>3</v>
      </c>
      <c r="Q1173" s="153" t="s">
        <v>146</v>
      </c>
      <c r="R1173" s="155">
        <v>5.5</v>
      </c>
      <c r="S1173" s="155">
        <v>1.45</v>
      </c>
      <c r="T1173" s="155">
        <v>0.3</v>
      </c>
      <c r="U1173" s="154" t="s">
        <v>95</v>
      </c>
      <c r="V1173" s="153" t="s">
        <v>88</v>
      </c>
      <c r="W1173" s="153" t="s">
        <v>1039</v>
      </c>
      <c r="X1173" s="151" t="s">
        <v>6378</v>
      </c>
      <c r="Y1173" s="151" t="s">
        <v>6378</v>
      </c>
      <c r="Z1173" s="156">
        <v>0.04</v>
      </c>
      <c r="AA1173" s="153" t="s">
        <v>3655</v>
      </c>
      <c r="AB1173" s="153" t="s">
        <v>4207</v>
      </c>
      <c r="AC1173" s="153" t="s">
        <v>277</v>
      </c>
      <c r="AD1173" s="157">
        <v>0</v>
      </c>
      <c r="AE1173" s="110">
        <v>1</v>
      </c>
      <c r="AF1173" s="110">
        <v>315</v>
      </c>
      <c r="AG1173" s="112">
        <f t="shared" si="181"/>
        <v>0</v>
      </c>
      <c r="AH1173" s="110">
        <f>SUM(AG$4:AG1173)</f>
        <v>38</v>
      </c>
      <c r="AI1173" s="112">
        <f t="shared" si="179"/>
        <v>0</v>
      </c>
      <c r="AJ1173" s="110">
        <f>COUNTIF(AI$4:AI1173,"&gt;0")</f>
        <v>184</v>
      </c>
      <c r="AK1173" s="110">
        <v>1</v>
      </c>
      <c r="AL1173" s="110">
        <v>323</v>
      </c>
      <c r="AM1173" s="172" t="str">
        <f>IF(OR(Table1[[#This Row],[Line total ordered for now]]&gt;0,Table1[[#This Row],[Line total ordered for season]]&gt;0),1,"")</f>
        <v/>
      </c>
      <c r="AN1173" s="173">
        <f>COUNTIF(AM$4:AM1173,"&gt;0")</f>
        <v>0</v>
      </c>
      <c r="AO1173" s="173">
        <f>Table1[[#This Row],[ORDER QUANTITY
to be collected BEFORE 31.3.22]]</f>
        <v>0</v>
      </c>
      <c r="AP1173" s="174">
        <f t="shared" si="180"/>
        <v>0</v>
      </c>
      <c r="AQ1173" s="174">
        <f>IFERROR(INDEX(Retail!H:H,MATCH($D1173,Retail!$D:$D,0)),0)</f>
        <v>0</v>
      </c>
      <c r="AR1173" s="174">
        <f>IFERROR(INDEX(Retail!J:J,MATCH($D1173,Retail!$D:$D,0)),0)</f>
        <v>0</v>
      </c>
      <c r="AS1173" s="174">
        <f>IFERROR(INDEX('NEW2022'!H:H,MATCH($D1173,'NEW2022'!D:D,0)),0)</f>
        <v>0</v>
      </c>
      <c r="AT1173" s="174">
        <f>IFERROR(INDEX('NEW2022'!J:J,MATCH($D1173,'NEW2022'!D:D,0)),0)</f>
        <v>0</v>
      </c>
      <c r="AU1173" s="174">
        <f>IFERROR(INDEX('Quiet Items'!H:H,MATCH($D1173,'Quiet Items'!D:D,0)),0)</f>
        <v>0</v>
      </c>
      <c r="AV1173" s="174">
        <f>IFERROR(INDEX('Quiet Items'!J:J,MATCH($D1173,'Quiet Items'!D:D,0)),0)</f>
        <v>0</v>
      </c>
      <c r="AW1173" s="174">
        <f>IFERROR(INDEX('1.4G'!H:H,MATCH($D1173,'1.4G'!D:D,0)),0)</f>
        <v>0</v>
      </c>
      <c r="AX1173" s="174">
        <f>IFERROR(INDEX('1.4G'!J:J,MATCH($D1173,'1.4G'!D:D,0)),0)</f>
        <v>0</v>
      </c>
      <c r="AY1173" s="174">
        <f t="shared" si="177"/>
        <v>0</v>
      </c>
      <c r="AZ1173" s="174">
        <f t="shared" si="178"/>
        <v>0</v>
      </c>
      <c r="BA1173" s="175">
        <f>IFERROR(Table1[[#This Row],[Line total ordered for now]]*Table1[[#This Row],[GUARANTEED PRICE
for STOCK orders collected before 31.3.22]],0)</f>
        <v>0</v>
      </c>
      <c r="BB1173" s="175">
        <f t="shared" si="182"/>
        <v>0</v>
      </c>
      <c r="BC1173" s="176">
        <f>(AZ1173+Table1[[#This Row],[Line total ordered for now]])*Z1173</f>
        <v>0</v>
      </c>
      <c r="BD1173" s="200">
        <v>99.0505</v>
      </c>
      <c r="BE1173" s="65"/>
      <c r="BF1173" s="65"/>
      <c r="BG1173" s="65"/>
      <c r="BH1173" s="65"/>
      <c r="BI1173" s="65"/>
      <c r="BJ1173" s="65"/>
      <c r="BK1173" s="65"/>
      <c r="BL1173" s="55"/>
      <c r="BM1173"/>
      <c r="BN1173"/>
      <c r="BO1173"/>
      <c r="BP1173"/>
      <c r="BQ1173"/>
      <c r="BR1173"/>
      <c r="BS1173"/>
      <c r="BT1173"/>
    </row>
    <row r="1174" spans="1:72" ht="15.75">
      <c r="A1174" s="202">
        <v>1170</v>
      </c>
      <c r="B1174" s="68" t="s">
        <v>6378</v>
      </c>
      <c r="C1174" s="149" t="s">
        <v>691</v>
      </c>
      <c r="D1174" s="149" t="s">
        <v>746</v>
      </c>
      <c r="E1174" s="149" t="s">
        <v>4403</v>
      </c>
      <c r="F1174" s="158" t="str">
        <f t="shared" si="176"/>
        <v/>
      </c>
      <c r="G1174" s="187">
        <v>0</v>
      </c>
      <c r="H1174" s="150"/>
      <c r="I1174" s="184">
        <v>105.93</v>
      </c>
      <c r="J1174" s="150"/>
      <c r="K1174" s="151">
        <v>2.3306</v>
      </c>
      <c r="L1174" s="152">
        <v>106.04230000000001</v>
      </c>
      <c r="M1174" s="152">
        <v>116.53</v>
      </c>
      <c r="N1174" s="153" t="s">
        <v>148</v>
      </c>
      <c r="O1174" s="154">
        <v>50</v>
      </c>
      <c r="P1174" s="153">
        <v>3</v>
      </c>
      <c r="Q1174" s="153" t="s">
        <v>146</v>
      </c>
      <c r="R1174" s="155">
        <v>5.5</v>
      </c>
      <c r="S1174" s="155">
        <v>1.45</v>
      </c>
      <c r="T1174" s="155">
        <v>0.3</v>
      </c>
      <c r="U1174" s="154" t="s">
        <v>95</v>
      </c>
      <c r="V1174" s="153" t="s">
        <v>88</v>
      </c>
      <c r="W1174" s="153" t="s">
        <v>1039</v>
      </c>
      <c r="X1174" s="151" t="s">
        <v>6378</v>
      </c>
      <c r="Y1174" s="151" t="s">
        <v>6378</v>
      </c>
      <c r="Z1174" s="156">
        <v>0.04</v>
      </c>
      <c r="AA1174" s="153" t="s">
        <v>3655</v>
      </c>
      <c r="AB1174" s="153" t="s">
        <v>4207</v>
      </c>
      <c r="AC1174" s="153" t="s">
        <v>277</v>
      </c>
      <c r="AD1174" s="157">
        <v>0</v>
      </c>
      <c r="AE1174" s="110">
        <v>1</v>
      </c>
      <c r="AF1174" s="110">
        <v>316</v>
      </c>
      <c r="AG1174" s="112">
        <f t="shared" si="181"/>
        <v>0</v>
      </c>
      <c r="AH1174" s="110">
        <f>SUM(AG$4:AG1174)</f>
        <v>38</v>
      </c>
      <c r="AI1174" s="112">
        <f t="shared" si="179"/>
        <v>0</v>
      </c>
      <c r="AJ1174" s="110">
        <f>COUNTIF(AI$4:AI1174,"&gt;0")</f>
        <v>184</v>
      </c>
      <c r="AK1174" s="110">
        <v>1</v>
      </c>
      <c r="AL1174" s="110">
        <v>324</v>
      </c>
      <c r="AM1174" s="172" t="str">
        <f>IF(OR(Table1[[#This Row],[Line total ordered for now]]&gt;0,Table1[[#This Row],[Line total ordered for season]]&gt;0),1,"")</f>
        <v/>
      </c>
      <c r="AN1174" s="173">
        <f>COUNTIF(AM$4:AM1174,"&gt;0")</f>
        <v>0</v>
      </c>
      <c r="AO1174" s="173">
        <f>Table1[[#This Row],[ORDER QUANTITY
to be collected BEFORE 31.3.22]]</f>
        <v>0</v>
      </c>
      <c r="AP1174" s="174">
        <f t="shared" si="180"/>
        <v>0</v>
      </c>
      <c r="AQ1174" s="174">
        <f>IFERROR(INDEX(Retail!H:H,MATCH($D1174,Retail!$D:$D,0)),0)</f>
        <v>0</v>
      </c>
      <c r="AR1174" s="174">
        <f>IFERROR(INDEX(Retail!J:J,MATCH($D1174,Retail!$D:$D,0)),0)</f>
        <v>0</v>
      </c>
      <c r="AS1174" s="174">
        <f>IFERROR(INDEX('NEW2022'!H:H,MATCH($D1174,'NEW2022'!D:D,0)),0)</f>
        <v>0</v>
      </c>
      <c r="AT1174" s="174">
        <f>IFERROR(INDEX('NEW2022'!J:J,MATCH($D1174,'NEW2022'!D:D,0)),0)</f>
        <v>0</v>
      </c>
      <c r="AU1174" s="174">
        <f>IFERROR(INDEX('Quiet Items'!H:H,MATCH($D1174,'Quiet Items'!D:D,0)),0)</f>
        <v>0</v>
      </c>
      <c r="AV1174" s="174">
        <f>IFERROR(INDEX('Quiet Items'!J:J,MATCH($D1174,'Quiet Items'!D:D,0)),0)</f>
        <v>0</v>
      </c>
      <c r="AW1174" s="174">
        <f>IFERROR(INDEX('1.4G'!H:H,MATCH($D1174,'1.4G'!D:D,0)),0)</f>
        <v>0</v>
      </c>
      <c r="AX1174" s="174">
        <f>IFERROR(INDEX('1.4G'!J:J,MATCH($D1174,'1.4G'!D:D,0)),0)</f>
        <v>0</v>
      </c>
      <c r="AY1174" s="174">
        <f t="shared" si="177"/>
        <v>0</v>
      </c>
      <c r="AZ1174" s="174">
        <f t="shared" si="178"/>
        <v>0</v>
      </c>
      <c r="BA1174" s="175">
        <f>IFERROR(Table1[[#This Row],[Line total ordered for now]]*Table1[[#This Row],[GUARANTEED PRICE
for STOCK orders collected before 31.3.22]],0)</f>
        <v>0</v>
      </c>
      <c r="BB1174" s="175">
        <f t="shared" si="182"/>
        <v>0</v>
      </c>
      <c r="BC1174" s="176">
        <f>(AZ1174+Table1[[#This Row],[Line total ordered for now]])*Z1174</f>
        <v>0</v>
      </c>
      <c r="BD1174" s="200">
        <v>99.0505</v>
      </c>
      <c r="BE1174" s="65"/>
      <c r="BF1174" s="65"/>
      <c r="BG1174" s="65"/>
      <c r="BH1174" s="65"/>
      <c r="BI1174" s="65"/>
      <c r="BJ1174" s="65"/>
      <c r="BK1174" s="65"/>
      <c r="BL1174" s="55"/>
      <c r="BM1174"/>
      <c r="BN1174"/>
      <c r="BO1174"/>
      <c r="BP1174"/>
      <c r="BQ1174"/>
      <c r="BR1174"/>
      <c r="BS1174"/>
      <c r="BT1174"/>
    </row>
    <row r="1175" spans="1:72" ht="15.75">
      <c r="A1175" s="202">
        <v>1171</v>
      </c>
      <c r="B1175" s="68" t="s">
        <v>6378</v>
      </c>
      <c r="C1175" s="149" t="s">
        <v>691</v>
      </c>
      <c r="D1175" s="149" t="s">
        <v>752</v>
      </c>
      <c r="E1175" s="149" t="s">
        <v>4448</v>
      </c>
      <c r="F1175" s="158" t="str">
        <f t="shared" si="176"/>
        <v/>
      </c>
      <c r="G1175" s="187">
        <v>6</v>
      </c>
      <c r="H1175" s="150"/>
      <c r="I1175" s="184">
        <v>105.93</v>
      </c>
      <c r="J1175" s="150"/>
      <c r="K1175" s="151">
        <v>2.3306</v>
      </c>
      <c r="L1175" s="152">
        <v>106.04230000000001</v>
      </c>
      <c r="M1175" s="152">
        <v>116.53</v>
      </c>
      <c r="N1175" s="153" t="s">
        <v>148</v>
      </c>
      <c r="O1175" s="154">
        <v>50</v>
      </c>
      <c r="P1175" s="153">
        <v>3</v>
      </c>
      <c r="Q1175" s="153" t="s">
        <v>146</v>
      </c>
      <c r="R1175" s="155">
        <v>5.5</v>
      </c>
      <c r="S1175" s="155">
        <v>1.45</v>
      </c>
      <c r="T1175" s="155">
        <v>0.3</v>
      </c>
      <c r="U1175" s="154" t="s">
        <v>95</v>
      </c>
      <c r="V1175" s="153" t="s">
        <v>88</v>
      </c>
      <c r="W1175" s="153" t="s">
        <v>1039</v>
      </c>
      <c r="X1175" s="151" t="s">
        <v>6378</v>
      </c>
      <c r="Y1175" s="151" t="s">
        <v>6378</v>
      </c>
      <c r="Z1175" s="156">
        <v>0.04</v>
      </c>
      <c r="AA1175" s="153" t="s">
        <v>3655</v>
      </c>
      <c r="AB1175" s="153" t="s">
        <v>4207</v>
      </c>
      <c r="AC1175" s="153" t="s">
        <v>277</v>
      </c>
      <c r="AD1175" s="157">
        <v>0</v>
      </c>
      <c r="AE1175" s="110">
        <v>1</v>
      </c>
      <c r="AF1175" s="110">
        <v>317</v>
      </c>
      <c r="AG1175" s="112">
        <f t="shared" si="181"/>
        <v>0</v>
      </c>
      <c r="AH1175" s="110">
        <f>SUM(AG$4:AG1175)</f>
        <v>38</v>
      </c>
      <c r="AI1175" s="112">
        <f t="shared" si="179"/>
        <v>0</v>
      </c>
      <c r="AJ1175" s="110">
        <f>COUNTIF(AI$4:AI1175,"&gt;0")</f>
        <v>184</v>
      </c>
      <c r="AK1175" s="110">
        <v>1</v>
      </c>
      <c r="AL1175" s="110">
        <v>325</v>
      </c>
      <c r="AM1175" s="172" t="str">
        <f>IF(OR(Table1[[#This Row],[Line total ordered for now]]&gt;0,Table1[[#This Row],[Line total ordered for season]]&gt;0),1,"")</f>
        <v/>
      </c>
      <c r="AN1175" s="173">
        <f>COUNTIF(AM$4:AM1175,"&gt;0")</f>
        <v>0</v>
      </c>
      <c r="AO1175" s="173">
        <f>Table1[[#This Row],[ORDER QUANTITY
to be collected BEFORE 31.3.22]]</f>
        <v>0</v>
      </c>
      <c r="AP1175" s="174">
        <f t="shared" si="180"/>
        <v>0</v>
      </c>
      <c r="AQ1175" s="174">
        <f>IFERROR(INDEX(Retail!H:H,MATCH($D1175,Retail!$D:$D,0)),0)</f>
        <v>0</v>
      </c>
      <c r="AR1175" s="174">
        <f>IFERROR(INDEX(Retail!J:J,MATCH($D1175,Retail!$D:$D,0)),0)</f>
        <v>0</v>
      </c>
      <c r="AS1175" s="174">
        <f>IFERROR(INDEX('NEW2022'!H:H,MATCH($D1175,'NEW2022'!D:D,0)),0)</f>
        <v>0</v>
      </c>
      <c r="AT1175" s="174">
        <f>IFERROR(INDEX('NEW2022'!J:J,MATCH($D1175,'NEW2022'!D:D,0)),0)</f>
        <v>0</v>
      </c>
      <c r="AU1175" s="174">
        <f>IFERROR(INDEX('Quiet Items'!H:H,MATCH($D1175,'Quiet Items'!D:D,0)),0)</f>
        <v>0</v>
      </c>
      <c r="AV1175" s="174">
        <f>IFERROR(INDEX('Quiet Items'!J:J,MATCH($D1175,'Quiet Items'!D:D,0)),0)</f>
        <v>0</v>
      </c>
      <c r="AW1175" s="174">
        <f>IFERROR(INDEX('1.4G'!H:H,MATCH($D1175,'1.4G'!D:D,0)),0)</f>
        <v>0</v>
      </c>
      <c r="AX1175" s="174">
        <f>IFERROR(INDEX('1.4G'!J:J,MATCH($D1175,'1.4G'!D:D,0)),0)</f>
        <v>0</v>
      </c>
      <c r="AY1175" s="174">
        <f t="shared" si="177"/>
        <v>0</v>
      </c>
      <c r="AZ1175" s="174">
        <f t="shared" si="178"/>
        <v>0</v>
      </c>
      <c r="BA1175" s="175">
        <f>IFERROR(Table1[[#This Row],[Line total ordered for now]]*Table1[[#This Row],[GUARANTEED PRICE
for STOCK orders collected before 31.3.22]],0)</f>
        <v>0</v>
      </c>
      <c r="BB1175" s="175">
        <f t="shared" si="182"/>
        <v>0</v>
      </c>
      <c r="BC1175" s="176">
        <f>(AZ1175+Table1[[#This Row],[Line total ordered for now]])*Z1175</f>
        <v>0</v>
      </c>
      <c r="BD1175" s="200">
        <v>99.0505</v>
      </c>
      <c r="BE1175" s="65"/>
      <c r="BF1175" s="65"/>
      <c r="BG1175" s="65"/>
      <c r="BH1175" s="65"/>
      <c r="BI1175" s="65"/>
      <c r="BJ1175" s="65"/>
      <c r="BK1175" s="65"/>
      <c r="BL1175" s="55"/>
      <c r="BM1175"/>
      <c r="BN1175"/>
      <c r="BO1175"/>
      <c r="BP1175"/>
      <c r="BQ1175"/>
      <c r="BR1175"/>
      <c r="BS1175"/>
      <c r="BT1175"/>
    </row>
    <row r="1176" spans="1:72" ht="15.75">
      <c r="A1176" s="202">
        <v>1172</v>
      </c>
      <c r="B1176" s="68" t="s">
        <v>6378</v>
      </c>
      <c r="C1176" s="149" t="s">
        <v>691</v>
      </c>
      <c r="D1176" s="149" t="s">
        <v>751</v>
      </c>
      <c r="E1176" s="149" t="s">
        <v>4473</v>
      </c>
      <c r="F1176" s="158" t="str">
        <f t="shared" si="176"/>
        <v/>
      </c>
      <c r="G1176" s="187">
        <v>0</v>
      </c>
      <c r="H1176" s="150"/>
      <c r="I1176" s="184">
        <v>105.93</v>
      </c>
      <c r="J1176" s="150"/>
      <c r="K1176" s="151">
        <v>2.3306</v>
      </c>
      <c r="L1176" s="152">
        <v>106.04230000000001</v>
      </c>
      <c r="M1176" s="152">
        <v>116.53</v>
      </c>
      <c r="N1176" s="153" t="s">
        <v>148</v>
      </c>
      <c r="O1176" s="154">
        <v>50</v>
      </c>
      <c r="P1176" s="153">
        <v>3</v>
      </c>
      <c r="Q1176" s="153" t="s">
        <v>146</v>
      </c>
      <c r="R1176" s="155">
        <v>5.5</v>
      </c>
      <c r="S1176" s="155">
        <v>1.45</v>
      </c>
      <c r="T1176" s="155">
        <v>0.3</v>
      </c>
      <c r="U1176" s="154" t="s">
        <v>95</v>
      </c>
      <c r="V1176" s="153" t="s">
        <v>88</v>
      </c>
      <c r="W1176" s="153" t="s">
        <v>1039</v>
      </c>
      <c r="X1176" s="151" t="s">
        <v>6378</v>
      </c>
      <c r="Y1176" s="151" t="s">
        <v>6378</v>
      </c>
      <c r="Z1176" s="156">
        <v>0.04</v>
      </c>
      <c r="AA1176" s="153" t="s">
        <v>3655</v>
      </c>
      <c r="AB1176" s="153" t="s">
        <v>4207</v>
      </c>
      <c r="AC1176" s="153" t="s">
        <v>277</v>
      </c>
      <c r="AD1176" s="157">
        <v>0</v>
      </c>
      <c r="AE1176" s="110">
        <v>1</v>
      </c>
      <c r="AF1176" s="110">
        <v>318</v>
      </c>
      <c r="AG1176" s="112">
        <f t="shared" si="181"/>
        <v>0</v>
      </c>
      <c r="AH1176" s="110">
        <f>SUM(AG$4:AG1176)</f>
        <v>38</v>
      </c>
      <c r="AI1176" s="112">
        <f t="shared" si="179"/>
        <v>0</v>
      </c>
      <c r="AJ1176" s="110">
        <f>COUNTIF(AI$4:AI1176,"&gt;0")</f>
        <v>184</v>
      </c>
      <c r="AK1176" s="110">
        <v>1</v>
      </c>
      <c r="AL1176" s="110">
        <v>326</v>
      </c>
      <c r="AM1176" s="172" t="str">
        <f>IF(OR(Table1[[#This Row],[Line total ordered for now]]&gt;0,Table1[[#This Row],[Line total ordered for season]]&gt;0),1,"")</f>
        <v/>
      </c>
      <c r="AN1176" s="173">
        <f>COUNTIF(AM$4:AM1176,"&gt;0")</f>
        <v>0</v>
      </c>
      <c r="AO1176" s="173">
        <f>Table1[[#This Row],[ORDER QUANTITY
to be collected BEFORE 31.3.22]]</f>
        <v>0</v>
      </c>
      <c r="AP1176" s="174">
        <f t="shared" si="180"/>
        <v>0</v>
      </c>
      <c r="AQ1176" s="174">
        <f>IFERROR(INDEX(Retail!H:H,MATCH($D1176,Retail!$D:$D,0)),0)</f>
        <v>0</v>
      </c>
      <c r="AR1176" s="174">
        <f>IFERROR(INDEX(Retail!J:J,MATCH($D1176,Retail!$D:$D,0)),0)</f>
        <v>0</v>
      </c>
      <c r="AS1176" s="174">
        <f>IFERROR(INDEX('NEW2022'!H:H,MATCH($D1176,'NEW2022'!D:D,0)),0)</f>
        <v>0</v>
      </c>
      <c r="AT1176" s="174">
        <f>IFERROR(INDEX('NEW2022'!J:J,MATCH($D1176,'NEW2022'!D:D,0)),0)</f>
        <v>0</v>
      </c>
      <c r="AU1176" s="174">
        <f>IFERROR(INDEX('Quiet Items'!H:H,MATCH($D1176,'Quiet Items'!D:D,0)),0)</f>
        <v>0</v>
      </c>
      <c r="AV1176" s="174">
        <f>IFERROR(INDEX('Quiet Items'!J:J,MATCH($D1176,'Quiet Items'!D:D,0)),0)</f>
        <v>0</v>
      </c>
      <c r="AW1176" s="174">
        <f>IFERROR(INDEX('1.4G'!H:H,MATCH($D1176,'1.4G'!D:D,0)),0)</f>
        <v>0</v>
      </c>
      <c r="AX1176" s="174">
        <f>IFERROR(INDEX('1.4G'!J:J,MATCH($D1176,'1.4G'!D:D,0)),0)</f>
        <v>0</v>
      </c>
      <c r="AY1176" s="174">
        <f t="shared" si="177"/>
        <v>0</v>
      </c>
      <c r="AZ1176" s="174">
        <f t="shared" si="178"/>
        <v>0</v>
      </c>
      <c r="BA1176" s="175">
        <f>IFERROR(Table1[[#This Row],[Line total ordered for now]]*Table1[[#This Row],[GUARANTEED PRICE
for STOCK orders collected before 31.3.22]],0)</f>
        <v>0</v>
      </c>
      <c r="BB1176" s="175">
        <f t="shared" si="182"/>
        <v>0</v>
      </c>
      <c r="BC1176" s="176">
        <f>(AZ1176+Table1[[#This Row],[Line total ordered for now]])*Z1176</f>
        <v>0</v>
      </c>
      <c r="BD1176" s="200">
        <v>99.0505</v>
      </c>
      <c r="BE1176" s="65"/>
      <c r="BF1176" s="65"/>
      <c r="BG1176" s="65"/>
      <c r="BH1176" s="65"/>
      <c r="BI1176" s="65"/>
      <c r="BJ1176" s="65"/>
      <c r="BK1176" s="65"/>
      <c r="BL1176" s="55"/>
      <c r="BM1176"/>
      <c r="BN1176"/>
      <c r="BO1176"/>
      <c r="BP1176"/>
      <c r="BQ1176"/>
      <c r="BR1176"/>
      <c r="BS1176"/>
      <c r="BT1176"/>
    </row>
    <row r="1177" spans="1:72" ht="15.75">
      <c r="A1177" s="202">
        <v>1173</v>
      </c>
      <c r="B1177" s="68" t="s">
        <v>6378</v>
      </c>
      <c r="C1177" s="149" t="s">
        <v>691</v>
      </c>
      <c r="D1177" s="149" t="s">
        <v>754</v>
      </c>
      <c r="E1177" s="149" t="s">
        <v>4490</v>
      </c>
      <c r="F1177" s="158" t="str">
        <f t="shared" si="176"/>
        <v/>
      </c>
      <c r="G1177" s="187">
        <v>6</v>
      </c>
      <c r="H1177" s="150"/>
      <c r="I1177" s="184">
        <v>105.93</v>
      </c>
      <c r="J1177" s="150"/>
      <c r="K1177" s="151">
        <v>2.3306</v>
      </c>
      <c r="L1177" s="152">
        <v>106.04230000000001</v>
      </c>
      <c r="M1177" s="152">
        <v>116.53</v>
      </c>
      <c r="N1177" s="153" t="s">
        <v>148</v>
      </c>
      <c r="O1177" s="154">
        <v>50</v>
      </c>
      <c r="P1177" s="153">
        <v>3</v>
      </c>
      <c r="Q1177" s="153" t="s">
        <v>146</v>
      </c>
      <c r="R1177" s="155">
        <v>5.5</v>
      </c>
      <c r="S1177" s="155">
        <v>1.45</v>
      </c>
      <c r="T1177" s="155">
        <v>0.3</v>
      </c>
      <c r="U1177" s="154" t="s">
        <v>95</v>
      </c>
      <c r="V1177" s="153" t="s">
        <v>88</v>
      </c>
      <c r="W1177" s="153" t="s">
        <v>1039</v>
      </c>
      <c r="X1177" s="151" t="s">
        <v>6378</v>
      </c>
      <c r="Y1177" s="151" t="s">
        <v>6378</v>
      </c>
      <c r="Z1177" s="156">
        <v>0.04</v>
      </c>
      <c r="AA1177" s="153" t="s">
        <v>3655</v>
      </c>
      <c r="AB1177" s="153" t="s">
        <v>4207</v>
      </c>
      <c r="AC1177" s="153" t="s">
        <v>277</v>
      </c>
      <c r="AD1177" s="157">
        <v>0</v>
      </c>
      <c r="AE1177" s="110">
        <v>1</v>
      </c>
      <c r="AF1177" s="110">
        <v>319</v>
      </c>
      <c r="AG1177" s="112">
        <f t="shared" si="181"/>
        <v>0</v>
      </c>
      <c r="AH1177" s="110">
        <f>SUM(AG$4:AG1177)</f>
        <v>38</v>
      </c>
      <c r="AI1177" s="112">
        <f t="shared" si="179"/>
        <v>0</v>
      </c>
      <c r="AJ1177" s="110">
        <f>COUNTIF(AI$4:AI1177,"&gt;0")</f>
        <v>184</v>
      </c>
      <c r="AK1177" s="110">
        <v>1</v>
      </c>
      <c r="AL1177" s="110">
        <v>327</v>
      </c>
      <c r="AM1177" s="172" t="str">
        <f>IF(OR(Table1[[#This Row],[Line total ordered for now]]&gt;0,Table1[[#This Row],[Line total ordered for season]]&gt;0),1,"")</f>
        <v/>
      </c>
      <c r="AN1177" s="173">
        <f>COUNTIF(AM$4:AM1177,"&gt;0")</f>
        <v>0</v>
      </c>
      <c r="AO1177" s="173">
        <f>Table1[[#This Row],[ORDER QUANTITY
to be collected BEFORE 31.3.22]]</f>
        <v>0</v>
      </c>
      <c r="AP1177" s="174">
        <f t="shared" si="180"/>
        <v>0</v>
      </c>
      <c r="AQ1177" s="174">
        <f>IFERROR(INDEX(Retail!H:H,MATCH($D1177,Retail!$D:$D,0)),0)</f>
        <v>0</v>
      </c>
      <c r="AR1177" s="174">
        <f>IFERROR(INDEX(Retail!J:J,MATCH($D1177,Retail!$D:$D,0)),0)</f>
        <v>0</v>
      </c>
      <c r="AS1177" s="174">
        <f>IFERROR(INDEX('NEW2022'!H:H,MATCH($D1177,'NEW2022'!D:D,0)),0)</f>
        <v>0</v>
      </c>
      <c r="AT1177" s="174">
        <f>IFERROR(INDEX('NEW2022'!J:J,MATCH($D1177,'NEW2022'!D:D,0)),0)</f>
        <v>0</v>
      </c>
      <c r="AU1177" s="174">
        <f>IFERROR(INDEX('Quiet Items'!H:H,MATCH($D1177,'Quiet Items'!D:D,0)),0)</f>
        <v>0</v>
      </c>
      <c r="AV1177" s="174">
        <f>IFERROR(INDEX('Quiet Items'!J:J,MATCH($D1177,'Quiet Items'!D:D,0)),0)</f>
        <v>0</v>
      </c>
      <c r="AW1177" s="174">
        <f>IFERROR(INDEX('1.4G'!H:H,MATCH($D1177,'1.4G'!D:D,0)),0)</f>
        <v>0</v>
      </c>
      <c r="AX1177" s="174">
        <f>IFERROR(INDEX('1.4G'!J:J,MATCH($D1177,'1.4G'!D:D,0)),0)</f>
        <v>0</v>
      </c>
      <c r="AY1177" s="174">
        <f t="shared" si="177"/>
        <v>0</v>
      </c>
      <c r="AZ1177" s="174">
        <f t="shared" si="178"/>
        <v>0</v>
      </c>
      <c r="BA1177" s="175">
        <f>IFERROR(Table1[[#This Row],[Line total ordered for now]]*Table1[[#This Row],[GUARANTEED PRICE
for STOCK orders collected before 31.3.22]],0)</f>
        <v>0</v>
      </c>
      <c r="BB1177" s="175">
        <f t="shared" si="182"/>
        <v>0</v>
      </c>
      <c r="BC1177" s="176">
        <f>(AZ1177+Table1[[#This Row],[Line total ordered for now]])*Z1177</f>
        <v>0</v>
      </c>
      <c r="BD1177" s="200">
        <v>99.0505</v>
      </c>
      <c r="BE1177" s="65"/>
      <c r="BF1177" s="65"/>
      <c r="BG1177" s="65"/>
      <c r="BH1177" s="65"/>
      <c r="BI1177" s="65"/>
      <c r="BJ1177" s="65"/>
      <c r="BK1177" s="65"/>
      <c r="BL1177" s="55"/>
      <c r="BM1177"/>
      <c r="BN1177"/>
      <c r="BO1177"/>
      <c r="BP1177"/>
      <c r="BQ1177"/>
      <c r="BR1177"/>
      <c r="BS1177"/>
      <c r="BT1177"/>
    </row>
    <row r="1178" spans="1:72" ht="15.75">
      <c r="A1178" s="202">
        <v>1174</v>
      </c>
      <c r="B1178" s="68" t="s">
        <v>6378</v>
      </c>
      <c r="C1178" s="149" t="s">
        <v>691</v>
      </c>
      <c r="D1178" s="149" t="s">
        <v>741</v>
      </c>
      <c r="E1178" s="149" t="s">
        <v>4231</v>
      </c>
      <c r="F1178" s="158" t="str">
        <f t="shared" si="176"/>
        <v/>
      </c>
      <c r="G1178" s="187">
        <v>0</v>
      </c>
      <c r="H1178" s="150"/>
      <c r="I1178" s="184">
        <v>105.93</v>
      </c>
      <c r="J1178" s="150"/>
      <c r="K1178" s="151">
        <v>2.3306</v>
      </c>
      <c r="L1178" s="152">
        <v>106.04230000000001</v>
      </c>
      <c r="M1178" s="152">
        <v>116.53</v>
      </c>
      <c r="N1178" s="153" t="s">
        <v>148</v>
      </c>
      <c r="O1178" s="154">
        <v>50</v>
      </c>
      <c r="P1178" s="153">
        <v>3</v>
      </c>
      <c r="Q1178" s="153" t="s">
        <v>146</v>
      </c>
      <c r="R1178" s="155">
        <v>5.5</v>
      </c>
      <c r="S1178" s="155">
        <v>1.45</v>
      </c>
      <c r="T1178" s="155">
        <v>0.3</v>
      </c>
      <c r="U1178" s="154" t="s">
        <v>95</v>
      </c>
      <c r="V1178" s="153" t="s">
        <v>88</v>
      </c>
      <c r="W1178" s="153" t="s">
        <v>1039</v>
      </c>
      <c r="X1178" s="151" t="s">
        <v>6378</v>
      </c>
      <c r="Y1178" s="151" t="s">
        <v>6378</v>
      </c>
      <c r="Z1178" s="156">
        <v>0.04</v>
      </c>
      <c r="AA1178" s="153" t="s">
        <v>3655</v>
      </c>
      <c r="AB1178" s="153" t="s">
        <v>4207</v>
      </c>
      <c r="AC1178" s="153" t="s">
        <v>277</v>
      </c>
      <c r="AD1178" s="157">
        <v>0</v>
      </c>
      <c r="AE1178" s="110">
        <v>1</v>
      </c>
      <c r="AF1178" s="110">
        <v>320</v>
      </c>
      <c r="AG1178" s="112">
        <f t="shared" si="181"/>
        <v>0</v>
      </c>
      <c r="AH1178" s="110">
        <f>SUM(AG$4:AG1178)</f>
        <v>38</v>
      </c>
      <c r="AI1178" s="112">
        <f t="shared" si="179"/>
        <v>0</v>
      </c>
      <c r="AJ1178" s="110">
        <f>COUNTIF(AI$4:AI1178,"&gt;0")</f>
        <v>184</v>
      </c>
      <c r="AK1178" s="110">
        <v>1</v>
      </c>
      <c r="AL1178" s="110">
        <v>328</v>
      </c>
      <c r="AM1178" s="172" t="str">
        <f>IF(OR(Table1[[#This Row],[Line total ordered for now]]&gt;0,Table1[[#This Row],[Line total ordered for season]]&gt;0),1,"")</f>
        <v/>
      </c>
      <c r="AN1178" s="173">
        <f>COUNTIF(AM$4:AM1178,"&gt;0")</f>
        <v>0</v>
      </c>
      <c r="AO1178" s="173">
        <f>Table1[[#This Row],[ORDER QUANTITY
to be collected BEFORE 31.3.22]]</f>
        <v>0</v>
      </c>
      <c r="AP1178" s="174">
        <f t="shared" si="180"/>
        <v>0</v>
      </c>
      <c r="AQ1178" s="174">
        <f>IFERROR(INDEX(Retail!H:H,MATCH($D1178,Retail!$D:$D,0)),0)</f>
        <v>0</v>
      </c>
      <c r="AR1178" s="174">
        <f>IFERROR(INDEX(Retail!J:J,MATCH($D1178,Retail!$D:$D,0)),0)</f>
        <v>0</v>
      </c>
      <c r="AS1178" s="174">
        <f>IFERROR(INDEX('NEW2022'!H:H,MATCH($D1178,'NEW2022'!D:D,0)),0)</f>
        <v>0</v>
      </c>
      <c r="AT1178" s="174">
        <f>IFERROR(INDEX('NEW2022'!J:J,MATCH($D1178,'NEW2022'!D:D,0)),0)</f>
        <v>0</v>
      </c>
      <c r="AU1178" s="174">
        <f>IFERROR(INDEX('Quiet Items'!H:H,MATCH($D1178,'Quiet Items'!D:D,0)),0)</f>
        <v>0</v>
      </c>
      <c r="AV1178" s="174">
        <f>IFERROR(INDEX('Quiet Items'!J:J,MATCH($D1178,'Quiet Items'!D:D,0)),0)</f>
        <v>0</v>
      </c>
      <c r="AW1178" s="174">
        <f>IFERROR(INDEX('1.4G'!H:H,MATCH($D1178,'1.4G'!D:D,0)),0)</f>
        <v>0</v>
      </c>
      <c r="AX1178" s="174">
        <f>IFERROR(INDEX('1.4G'!J:J,MATCH($D1178,'1.4G'!D:D,0)),0)</f>
        <v>0</v>
      </c>
      <c r="AY1178" s="174">
        <f t="shared" si="177"/>
        <v>0</v>
      </c>
      <c r="AZ1178" s="174">
        <f t="shared" si="178"/>
        <v>0</v>
      </c>
      <c r="BA1178" s="175">
        <f>IFERROR(Table1[[#This Row],[Line total ordered for now]]*Table1[[#This Row],[GUARANTEED PRICE
for STOCK orders collected before 31.3.22]],0)</f>
        <v>0</v>
      </c>
      <c r="BB1178" s="175">
        <f t="shared" si="182"/>
        <v>0</v>
      </c>
      <c r="BC1178" s="176">
        <f>(AZ1178+Table1[[#This Row],[Line total ordered for now]])*Z1178</f>
        <v>0</v>
      </c>
      <c r="BD1178" s="200">
        <v>99.0505</v>
      </c>
      <c r="BE1178" s="65"/>
      <c r="BF1178" s="65"/>
      <c r="BG1178" s="65"/>
      <c r="BH1178" s="65"/>
      <c r="BI1178" s="65"/>
      <c r="BJ1178" s="65"/>
      <c r="BK1178" s="65"/>
      <c r="BL1178" s="55"/>
      <c r="BM1178"/>
      <c r="BN1178"/>
      <c r="BO1178"/>
      <c r="BP1178"/>
      <c r="BQ1178"/>
      <c r="BR1178"/>
      <c r="BS1178"/>
      <c r="BT1178"/>
    </row>
    <row r="1179" spans="1:72" ht="15.75">
      <c r="A1179" s="202">
        <v>1175</v>
      </c>
      <c r="B1179" s="68" t="s">
        <v>6378</v>
      </c>
      <c r="C1179" s="149" t="s">
        <v>691</v>
      </c>
      <c r="D1179" s="149" t="s">
        <v>731</v>
      </c>
      <c r="E1179" s="149" t="s">
        <v>4008</v>
      </c>
      <c r="F1179" s="158" t="str">
        <f t="shared" ref="F1179:F1247" si="186">IF(LEFT(AD1179,4)="http",HYPERLINK(AD1179,"Video"),"")</f>
        <v/>
      </c>
      <c r="G1179" s="187">
        <v>9</v>
      </c>
      <c r="H1179" s="150"/>
      <c r="I1179" s="184">
        <v>106.57</v>
      </c>
      <c r="J1179" s="150"/>
      <c r="K1179" s="151">
        <v>2.3446000000000002</v>
      </c>
      <c r="L1179" s="152">
        <v>106.67930000000001</v>
      </c>
      <c r="M1179" s="152">
        <v>117.23</v>
      </c>
      <c r="N1179" s="153" t="s">
        <v>148</v>
      </c>
      <c r="O1179" s="154">
        <v>50</v>
      </c>
      <c r="P1179" s="153">
        <v>3</v>
      </c>
      <c r="Q1179" s="153" t="s">
        <v>146</v>
      </c>
      <c r="R1179" s="155">
        <v>5.5</v>
      </c>
      <c r="S1179" s="155">
        <v>1.45</v>
      </c>
      <c r="T1179" s="155">
        <v>0.3</v>
      </c>
      <c r="U1179" s="154" t="s">
        <v>95</v>
      </c>
      <c r="V1179" s="153" t="s">
        <v>88</v>
      </c>
      <c r="W1179" s="153" t="s">
        <v>1039</v>
      </c>
      <c r="X1179" s="151" t="s">
        <v>6378</v>
      </c>
      <c r="Y1179" s="151" t="s">
        <v>6378</v>
      </c>
      <c r="Z1179" s="156">
        <v>0.04</v>
      </c>
      <c r="AA1179" s="153" t="s">
        <v>3655</v>
      </c>
      <c r="AB1179" s="153" t="s">
        <v>3656</v>
      </c>
      <c r="AC1179" s="153" t="s">
        <v>277</v>
      </c>
      <c r="AD1179" s="157">
        <v>0</v>
      </c>
      <c r="AE1179" s="110">
        <v>1</v>
      </c>
      <c r="AF1179" s="110">
        <v>321</v>
      </c>
      <c r="AG1179" s="112">
        <f t="shared" si="181"/>
        <v>0</v>
      </c>
      <c r="AH1179" s="110">
        <f>SUM(AG$4:AG1179)</f>
        <v>38</v>
      </c>
      <c r="AI1179" s="112">
        <f t="shared" si="179"/>
        <v>0</v>
      </c>
      <c r="AJ1179" s="110">
        <f>COUNTIF(AI$4:AI1179,"&gt;0")</f>
        <v>184</v>
      </c>
      <c r="AK1179" s="110">
        <v>1</v>
      </c>
      <c r="AL1179" s="110">
        <v>329</v>
      </c>
      <c r="AM1179" s="172" t="str">
        <f>IF(OR(Table1[[#This Row],[Line total ordered for now]]&gt;0,Table1[[#This Row],[Line total ordered for season]]&gt;0),1,"")</f>
        <v/>
      </c>
      <c r="AN1179" s="173">
        <f>COUNTIF(AM$4:AM1179,"&gt;0")</f>
        <v>0</v>
      </c>
      <c r="AO1179" s="173">
        <f>Table1[[#This Row],[ORDER QUANTITY
to be collected BEFORE 31.3.22]]</f>
        <v>0</v>
      </c>
      <c r="AP1179" s="174">
        <f t="shared" si="180"/>
        <v>0</v>
      </c>
      <c r="AQ1179" s="174">
        <f>IFERROR(INDEX(Retail!H:H,MATCH($D1179,Retail!$D:$D,0)),0)</f>
        <v>0</v>
      </c>
      <c r="AR1179" s="174">
        <f>IFERROR(INDEX(Retail!J:J,MATCH($D1179,Retail!$D:$D,0)),0)</f>
        <v>0</v>
      </c>
      <c r="AS1179" s="174">
        <f>IFERROR(INDEX('NEW2022'!H:H,MATCH($D1179,'NEW2022'!D:D,0)),0)</f>
        <v>0</v>
      </c>
      <c r="AT1179" s="174">
        <f>IFERROR(INDEX('NEW2022'!J:J,MATCH($D1179,'NEW2022'!D:D,0)),0)</f>
        <v>0</v>
      </c>
      <c r="AU1179" s="174">
        <f>IFERROR(INDEX('Quiet Items'!H:H,MATCH($D1179,'Quiet Items'!D:D,0)),0)</f>
        <v>0</v>
      </c>
      <c r="AV1179" s="174">
        <f>IFERROR(INDEX('Quiet Items'!J:J,MATCH($D1179,'Quiet Items'!D:D,0)),0)</f>
        <v>0</v>
      </c>
      <c r="AW1179" s="174">
        <f>IFERROR(INDEX('1.4G'!H:H,MATCH($D1179,'1.4G'!D:D,0)),0)</f>
        <v>0</v>
      </c>
      <c r="AX1179" s="174">
        <f>IFERROR(INDEX('1.4G'!J:J,MATCH($D1179,'1.4G'!D:D,0)),0)</f>
        <v>0</v>
      </c>
      <c r="AY1179" s="174">
        <f t="shared" ref="AY1179:AY1247" si="187">IF(OR(AU1179&gt;0,AW1179&gt;0,AO1179&gt;0,AS1179&gt;0,AQ1179&gt;0),AU1179+AW1179+AO1179+AS1179+AQ1179,0)</f>
        <v>0</v>
      </c>
      <c r="AZ1179" s="174">
        <f t="shared" ref="AZ1179:AZ1247" si="188">IF(OR(AV1179&gt;0,AX1179&gt;0,AP1179&gt;0,AT1179&gt;0,AR1179&gt;0),AV1179+AX1179+AP1179+AT1179+AR1179,0)</f>
        <v>0</v>
      </c>
      <c r="BA1179" s="175">
        <f>IFERROR(Table1[[#This Row],[Line total ordered for now]]*Table1[[#This Row],[GUARANTEED PRICE
for STOCK orders collected before 31.3.22]],0)</f>
        <v>0</v>
      </c>
      <c r="BB1179" s="175">
        <f t="shared" si="182"/>
        <v>0</v>
      </c>
      <c r="BC1179" s="176">
        <f>(AZ1179+Table1[[#This Row],[Line total ordered for now]])*Z1179</f>
        <v>0</v>
      </c>
      <c r="BD1179" s="200">
        <v>99.645499999999998</v>
      </c>
      <c r="BE1179" s="65"/>
      <c r="BF1179" s="65"/>
      <c r="BG1179" s="65"/>
      <c r="BH1179" s="65"/>
      <c r="BI1179" s="65"/>
      <c r="BJ1179" s="65"/>
      <c r="BK1179" s="65"/>
      <c r="BL1179" s="55"/>
      <c r="BM1179"/>
      <c r="BN1179"/>
      <c r="BO1179"/>
      <c r="BP1179"/>
      <c r="BQ1179"/>
      <c r="BR1179"/>
      <c r="BS1179"/>
      <c r="BT1179"/>
    </row>
    <row r="1180" spans="1:72" ht="15.75">
      <c r="A1180" s="202">
        <v>1176</v>
      </c>
      <c r="B1180" s="68" t="s">
        <v>6378</v>
      </c>
      <c r="C1180" s="149" t="s">
        <v>691</v>
      </c>
      <c r="D1180" s="149" t="s">
        <v>749</v>
      </c>
      <c r="E1180" s="149" t="s">
        <v>4263</v>
      </c>
      <c r="F1180" s="158" t="str">
        <f t="shared" si="186"/>
        <v/>
      </c>
      <c r="G1180" s="187">
        <v>5</v>
      </c>
      <c r="H1180" s="150"/>
      <c r="I1180" s="184">
        <v>109.79</v>
      </c>
      <c r="J1180" s="150"/>
      <c r="K1180" s="151">
        <v>2.4154</v>
      </c>
      <c r="L1180" s="152">
        <v>109.90070000000001</v>
      </c>
      <c r="M1180" s="152">
        <v>120.77000000000001</v>
      </c>
      <c r="N1180" s="153" t="s">
        <v>148</v>
      </c>
      <c r="O1180" s="154">
        <v>50</v>
      </c>
      <c r="P1180" s="153">
        <v>3</v>
      </c>
      <c r="Q1180" s="153" t="s">
        <v>146</v>
      </c>
      <c r="R1180" s="155">
        <v>5.5</v>
      </c>
      <c r="S1180" s="155">
        <v>1.45</v>
      </c>
      <c r="T1180" s="155">
        <v>0.3</v>
      </c>
      <c r="U1180" s="154" t="s">
        <v>95</v>
      </c>
      <c r="V1180" s="153" t="s">
        <v>88</v>
      </c>
      <c r="W1180" s="153" t="s">
        <v>1039</v>
      </c>
      <c r="X1180" s="151" t="s">
        <v>6378</v>
      </c>
      <c r="Y1180" s="151" t="s">
        <v>6378</v>
      </c>
      <c r="Z1180" s="156">
        <v>0.04</v>
      </c>
      <c r="AA1180" s="153" t="s">
        <v>3655</v>
      </c>
      <c r="AB1180" s="153" t="s">
        <v>4207</v>
      </c>
      <c r="AC1180" s="153" t="s">
        <v>277</v>
      </c>
      <c r="AD1180" s="157">
        <v>0</v>
      </c>
      <c r="AE1180" s="110">
        <v>1</v>
      </c>
      <c r="AF1180" s="110">
        <v>322</v>
      </c>
      <c r="AG1180" s="112">
        <f t="shared" si="181"/>
        <v>0</v>
      </c>
      <c r="AH1180" s="110">
        <f>SUM(AG$4:AG1180)</f>
        <v>38</v>
      </c>
      <c r="AI1180" s="112">
        <f t="shared" si="179"/>
        <v>0</v>
      </c>
      <c r="AJ1180" s="110">
        <f>COUNTIF(AI$4:AI1180,"&gt;0")</f>
        <v>184</v>
      </c>
      <c r="AK1180" s="110">
        <v>1</v>
      </c>
      <c r="AL1180" s="110">
        <v>330</v>
      </c>
      <c r="AM1180" s="172" t="str">
        <f>IF(OR(Table1[[#This Row],[Line total ordered for now]]&gt;0,Table1[[#This Row],[Line total ordered for season]]&gt;0),1,"")</f>
        <v/>
      </c>
      <c r="AN1180" s="173">
        <f>COUNTIF(AM$4:AM1180,"&gt;0")</f>
        <v>0</v>
      </c>
      <c r="AO1180" s="173">
        <f>Table1[[#This Row],[ORDER QUANTITY
to be collected BEFORE 31.3.22]]</f>
        <v>0</v>
      </c>
      <c r="AP1180" s="174">
        <f t="shared" si="180"/>
        <v>0</v>
      </c>
      <c r="AQ1180" s="174">
        <f>IFERROR(INDEX(Retail!H:H,MATCH($D1180,Retail!$D:$D,0)),0)</f>
        <v>0</v>
      </c>
      <c r="AR1180" s="174">
        <f>IFERROR(INDEX(Retail!J:J,MATCH($D1180,Retail!$D:$D,0)),0)</f>
        <v>0</v>
      </c>
      <c r="AS1180" s="174">
        <f>IFERROR(INDEX('NEW2022'!H:H,MATCH($D1180,'NEW2022'!D:D,0)),0)</f>
        <v>0</v>
      </c>
      <c r="AT1180" s="174">
        <f>IFERROR(INDEX('NEW2022'!J:J,MATCH($D1180,'NEW2022'!D:D,0)),0)</f>
        <v>0</v>
      </c>
      <c r="AU1180" s="174">
        <f>IFERROR(INDEX('Quiet Items'!H:H,MATCH($D1180,'Quiet Items'!D:D,0)),0)</f>
        <v>0</v>
      </c>
      <c r="AV1180" s="174">
        <f>IFERROR(INDEX('Quiet Items'!J:J,MATCH($D1180,'Quiet Items'!D:D,0)),0)</f>
        <v>0</v>
      </c>
      <c r="AW1180" s="174">
        <f>IFERROR(INDEX('1.4G'!H:H,MATCH($D1180,'1.4G'!D:D,0)),0)</f>
        <v>0</v>
      </c>
      <c r="AX1180" s="174">
        <f>IFERROR(INDEX('1.4G'!J:J,MATCH($D1180,'1.4G'!D:D,0)),0)</f>
        <v>0</v>
      </c>
      <c r="AY1180" s="174">
        <f t="shared" si="187"/>
        <v>0</v>
      </c>
      <c r="AZ1180" s="174">
        <f t="shared" si="188"/>
        <v>0</v>
      </c>
      <c r="BA1180" s="175">
        <f>IFERROR(Table1[[#This Row],[Line total ordered for now]]*Table1[[#This Row],[GUARANTEED PRICE
for STOCK orders collected before 31.3.22]],0)</f>
        <v>0</v>
      </c>
      <c r="BB1180" s="175">
        <f t="shared" si="182"/>
        <v>0</v>
      </c>
      <c r="BC1180" s="176">
        <f>(AZ1180+Table1[[#This Row],[Line total ordered for now]])*Z1180</f>
        <v>0</v>
      </c>
      <c r="BD1180" s="200">
        <v>102.65450000000001</v>
      </c>
      <c r="BE1180" s="65"/>
      <c r="BF1180" s="65"/>
      <c r="BG1180" s="65"/>
      <c r="BH1180" s="65"/>
      <c r="BI1180" s="65"/>
      <c r="BJ1180" s="65"/>
      <c r="BK1180" s="65"/>
      <c r="BL1180" s="55"/>
      <c r="BM1180"/>
      <c r="BN1180"/>
      <c r="BO1180"/>
      <c r="BP1180"/>
      <c r="BQ1180"/>
      <c r="BR1180"/>
      <c r="BS1180"/>
      <c r="BT1180"/>
    </row>
    <row r="1181" spans="1:72" ht="15.75">
      <c r="A1181" s="202">
        <v>1177</v>
      </c>
      <c r="B1181" s="68" t="s">
        <v>6378</v>
      </c>
      <c r="C1181" s="149" t="s">
        <v>691</v>
      </c>
      <c r="D1181" s="149" t="s">
        <v>750</v>
      </c>
      <c r="E1181" s="149" t="s">
        <v>4332</v>
      </c>
      <c r="F1181" s="158" t="str">
        <f t="shared" si="186"/>
        <v/>
      </c>
      <c r="G1181" s="187">
        <v>0</v>
      </c>
      <c r="H1181" s="150"/>
      <c r="I1181" s="184">
        <v>109.79</v>
      </c>
      <c r="J1181" s="150"/>
      <c r="K1181" s="151">
        <v>2.4154</v>
      </c>
      <c r="L1181" s="152">
        <v>109.90070000000001</v>
      </c>
      <c r="M1181" s="152">
        <v>120.77000000000001</v>
      </c>
      <c r="N1181" s="153" t="s">
        <v>148</v>
      </c>
      <c r="O1181" s="154">
        <v>50</v>
      </c>
      <c r="P1181" s="153">
        <v>3</v>
      </c>
      <c r="Q1181" s="153" t="s">
        <v>146</v>
      </c>
      <c r="R1181" s="155">
        <v>5.5</v>
      </c>
      <c r="S1181" s="155">
        <v>1.45</v>
      </c>
      <c r="T1181" s="155">
        <v>0.3</v>
      </c>
      <c r="U1181" s="154" t="s">
        <v>95</v>
      </c>
      <c r="V1181" s="153" t="s">
        <v>88</v>
      </c>
      <c r="W1181" s="153" t="s">
        <v>1039</v>
      </c>
      <c r="X1181" s="151" t="s">
        <v>6378</v>
      </c>
      <c r="Y1181" s="151" t="s">
        <v>6378</v>
      </c>
      <c r="Z1181" s="156">
        <v>0.04</v>
      </c>
      <c r="AA1181" s="153" t="s">
        <v>3655</v>
      </c>
      <c r="AB1181" s="153" t="s">
        <v>4207</v>
      </c>
      <c r="AC1181" s="153" t="s">
        <v>277</v>
      </c>
      <c r="AD1181" s="157">
        <v>0</v>
      </c>
      <c r="AE1181" s="110">
        <v>1</v>
      </c>
      <c r="AF1181" s="110">
        <v>323</v>
      </c>
      <c r="AG1181" s="112">
        <f t="shared" si="181"/>
        <v>0</v>
      </c>
      <c r="AH1181" s="110">
        <f>SUM(AG$4:AG1181)</f>
        <v>38</v>
      </c>
      <c r="AI1181" s="112">
        <f t="shared" si="179"/>
        <v>0</v>
      </c>
      <c r="AJ1181" s="110">
        <f>COUNTIF(AI$4:AI1181,"&gt;0")</f>
        <v>184</v>
      </c>
      <c r="AK1181" s="110">
        <v>1</v>
      </c>
      <c r="AL1181" s="110">
        <v>331</v>
      </c>
      <c r="AM1181" s="172" t="str">
        <f>IF(OR(Table1[[#This Row],[Line total ordered for now]]&gt;0,Table1[[#This Row],[Line total ordered for season]]&gt;0),1,"")</f>
        <v/>
      </c>
      <c r="AN1181" s="173">
        <f>COUNTIF(AM$4:AM1181,"&gt;0")</f>
        <v>0</v>
      </c>
      <c r="AO1181" s="173">
        <f>Table1[[#This Row],[ORDER QUANTITY
to be collected BEFORE 31.3.22]]</f>
        <v>0</v>
      </c>
      <c r="AP1181" s="174">
        <f t="shared" si="180"/>
        <v>0</v>
      </c>
      <c r="AQ1181" s="174">
        <f>IFERROR(INDEX(Retail!H:H,MATCH($D1181,Retail!$D:$D,0)),0)</f>
        <v>0</v>
      </c>
      <c r="AR1181" s="174">
        <f>IFERROR(INDEX(Retail!J:J,MATCH($D1181,Retail!$D:$D,0)),0)</f>
        <v>0</v>
      </c>
      <c r="AS1181" s="174">
        <f>IFERROR(INDEX('NEW2022'!H:H,MATCH($D1181,'NEW2022'!D:D,0)),0)</f>
        <v>0</v>
      </c>
      <c r="AT1181" s="174">
        <f>IFERROR(INDEX('NEW2022'!J:J,MATCH($D1181,'NEW2022'!D:D,0)),0)</f>
        <v>0</v>
      </c>
      <c r="AU1181" s="174">
        <f>IFERROR(INDEX('Quiet Items'!H:H,MATCH($D1181,'Quiet Items'!D:D,0)),0)</f>
        <v>0</v>
      </c>
      <c r="AV1181" s="174">
        <f>IFERROR(INDEX('Quiet Items'!J:J,MATCH($D1181,'Quiet Items'!D:D,0)),0)</f>
        <v>0</v>
      </c>
      <c r="AW1181" s="174">
        <f>IFERROR(INDEX('1.4G'!H:H,MATCH($D1181,'1.4G'!D:D,0)),0)</f>
        <v>0</v>
      </c>
      <c r="AX1181" s="174">
        <f>IFERROR(INDEX('1.4G'!J:J,MATCH($D1181,'1.4G'!D:D,0)),0)</f>
        <v>0</v>
      </c>
      <c r="AY1181" s="174">
        <f t="shared" si="187"/>
        <v>0</v>
      </c>
      <c r="AZ1181" s="174">
        <f t="shared" si="188"/>
        <v>0</v>
      </c>
      <c r="BA1181" s="175">
        <f>IFERROR(Table1[[#This Row],[Line total ordered for now]]*Table1[[#This Row],[GUARANTEED PRICE
for STOCK orders collected before 31.3.22]],0)</f>
        <v>0</v>
      </c>
      <c r="BB1181" s="175">
        <f t="shared" si="182"/>
        <v>0</v>
      </c>
      <c r="BC1181" s="176">
        <f>(AZ1181+Table1[[#This Row],[Line total ordered for now]])*Z1181</f>
        <v>0</v>
      </c>
      <c r="BD1181" s="200">
        <v>102.65450000000001</v>
      </c>
      <c r="BE1181" s="65"/>
      <c r="BF1181" s="65"/>
      <c r="BG1181" s="65"/>
      <c r="BH1181" s="65"/>
      <c r="BI1181" s="65"/>
      <c r="BJ1181" s="65"/>
      <c r="BK1181" s="65"/>
      <c r="BL1181" s="55"/>
      <c r="BM1181"/>
      <c r="BN1181"/>
      <c r="BO1181"/>
      <c r="BP1181"/>
      <c r="BQ1181"/>
      <c r="BR1181"/>
      <c r="BS1181"/>
      <c r="BT1181"/>
    </row>
    <row r="1182" spans="1:72" ht="15.75">
      <c r="A1182" s="202">
        <v>1178</v>
      </c>
      <c r="B1182" s="68" t="s">
        <v>6378</v>
      </c>
      <c r="C1182" s="149" t="s">
        <v>691</v>
      </c>
      <c r="D1182" s="149" t="s">
        <v>748</v>
      </c>
      <c r="E1182" s="149" t="s">
        <v>4309</v>
      </c>
      <c r="F1182" s="158" t="str">
        <f t="shared" si="186"/>
        <v/>
      </c>
      <c r="G1182" s="187">
        <v>0</v>
      </c>
      <c r="H1182" s="150"/>
      <c r="I1182" s="184">
        <v>109.79</v>
      </c>
      <c r="J1182" s="150"/>
      <c r="K1182" s="151">
        <v>2.4154</v>
      </c>
      <c r="L1182" s="152">
        <v>109.90070000000001</v>
      </c>
      <c r="M1182" s="152">
        <v>120.77000000000001</v>
      </c>
      <c r="N1182" s="153" t="s">
        <v>148</v>
      </c>
      <c r="O1182" s="154">
        <v>50</v>
      </c>
      <c r="P1182" s="153">
        <v>3</v>
      </c>
      <c r="Q1182" s="153" t="s">
        <v>146</v>
      </c>
      <c r="R1182" s="155">
        <v>5.5</v>
      </c>
      <c r="S1182" s="155">
        <v>1.45</v>
      </c>
      <c r="T1182" s="155">
        <v>0.3</v>
      </c>
      <c r="U1182" s="154" t="s">
        <v>95</v>
      </c>
      <c r="V1182" s="153" t="s">
        <v>88</v>
      </c>
      <c r="W1182" s="153" t="s">
        <v>1039</v>
      </c>
      <c r="X1182" s="151" t="s">
        <v>6378</v>
      </c>
      <c r="Y1182" s="151" t="s">
        <v>6378</v>
      </c>
      <c r="Z1182" s="156">
        <v>0.04</v>
      </c>
      <c r="AA1182" s="153" t="s">
        <v>3655</v>
      </c>
      <c r="AB1182" s="153" t="s">
        <v>4207</v>
      </c>
      <c r="AC1182" s="153" t="s">
        <v>277</v>
      </c>
      <c r="AD1182" s="157">
        <v>0</v>
      </c>
      <c r="AE1182" s="110">
        <v>1</v>
      </c>
      <c r="AF1182" s="110">
        <v>324</v>
      </c>
      <c r="AG1182" s="112">
        <f t="shared" si="181"/>
        <v>0</v>
      </c>
      <c r="AH1182" s="110">
        <f>SUM(AG$4:AG1182)</f>
        <v>38</v>
      </c>
      <c r="AI1182" s="112">
        <f t="shared" si="179"/>
        <v>0</v>
      </c>
      <c r="AJ1182" s="110">
        <f>COUNTIF(AI$4:AI1182,"&gt;0")</f>
        <v>184</v>
      </c>
      <c r="AK1182" s="110">
        <v>1</v>
      </c>
      <c r="AL1182" s="110">
        <v>332</v>
      </c>
      <c r="AM1182" s="172" t="str">
        <f>IF(OR(Table1[[#This Row],[Line total ordered for now]]&gt;0,Table1[[#This Row],[Line total ordered for season]]&gt;0),1,"")</f>
        <v/>
      </c>
      <c r="AN1182" s="173">
        <f>COUNTIF(AM$4:AM1182,"&gt;0")</f>
        <v>0</v>
      </c>
      <c r="AO1182" s="173">
        <f>Table1[[#This Row],[ORDER QUANTITY
to be collected BEFORE 31.3.22]]</f>
        <v>0</v>
      </c>
      <c r="AP1182" s="174">
        <f t="shared" si="180"/>
        <v>0</v>
      </c>
      <c r="AQ1182" s="174">
        <f>IFERROR(INDEX(Retail!H:H,MATCH($D1182,Retail!$D:$D,0)),0)</f>
        <v>0</v>
      </c>
      <c r="AR1182" s="174">
        <f>IFERROR(INDEX(Retail!J:J,MATCH($D1182,Retail!$D:$D,0)),0)</f>
        <v>0</v>
      </c>
      <c r="AS1182" s="174">
        <f>IFERROR(INDEX('NEW2022'!H:H,MATCH($D1182,'NEW2022'!D:D,0)),0)</f>
        <v>0</v>
      </c>
      <c r="AT1182" s="174">
        <f>IFERROR(INDEX('NEW2022'!J:J,MATCH($D1182,'NEW2022'!D:D,0)),0)</f>
        <v>0</v>
      </c>
      <c r="AU1182" s="174">
        <f>IFERROR(INDEX('Quiet Items'!H:H,MATCH($D1182,'Quiet Items'!D:D,0)),0)</f>
        <v>0</v>
      </c>
      <c r="AV1182" s="174">
        <f>IFERROR(INDEX('Quiet Items'!J:J,MATCH($D1182,'Quiet Items'!D:D,0)),0)</f>
        <v>0</v>
      </c>
      <c r="AW1182" s="174">
        <f>IFERROR(INDEX('1.4G'!H:H,MATCH($D1182,'1.4G'!D:D,0)),0)</f>
        <v>0</v>
      </c>
      <c r="AX1182" s="174">
        <f>IFERROR(INDEX('1.4G'!J:J,MATCH($D1182,'1.4G'!D:D,0)),0)</f>
        <v>0</v>
      </c>
      <c r="AY1182" s="174">
        <f t="shared" si="187"/>
        <v>0</v>
      </c>
      <c r="AZ1182" s="174">
        <f t="shared" si="188"/>
        <v>0</v>
      </c>
      <c r="BA1182" s="175">
        <f>IFERROR(Table1[[#This Row],[Line total ordered for now]]*Table1[[#This Row],[GUARANTEED PRICE
for STOCK orders collected before 31.3.22]],0)</f>
        <v>0</v>
      </c>
      <c r="BB1182" s="175">
        <f t="shared" si="182"/>
        <v>0</v>
      </c>
      <c r="BC1182" s="176">
        <f>(AZ1182+Table1[[#This Row],[Line total ordered for now]])*Z1182</f>
        <v>0</v>
      </c>
      <c r="BD1182" s="200">
        <v>102.65450000000001</v>
      </c>
      <c r="BE1182" s="65"/>
      <c r="BF1182" s="65"/>
      <c r="BG1182" s="65"/>
      <c r="BH1182" s="65"/>
      <c r="BI1182" s="65"/>
      <c r="BJ1182" s="65"/>
      <c r="BK1182" s="65"/>
      <c r="BL1182" s="55"/>
      <c r="BM1182"/>
      <c r="BN1182"/>
      <c r="BO1182"/>
      <c r="BP1182"/>
      <c r="BQ1182"/>
      <c r="BR1182"/>
      <c r="BS1182"/>
      <c r="BT1182"/>
    </row>
    <row r="1183" spans="1:72" ht="15.75">
      <c r="A1183" s="202">
        <v>1179</v>
      </c>
      <c r="B1183" s="68" t="s">
        <v>6378</v>
      </c>
      <c r="C1183" s="149" t="s">
        <v>618</v>
      </c>
      <c r="D1183" s="149" t="s">
        <v>2091</v>
      </c>
      <c r="E1183" s="149" t="s">
        <v>2092</v>
      </c>
      <c r="F1183" s="158" t="str">
        <f t="shared" si="186"/>
        <v>Video</v>
      </c>
      <c r="G1183" s="187">
        <v>0</v>
      </c>
      <c r="H1183" s="150"/>
      <c r="I1183" s="184">
        <v>71.95</v>
      </c>
      <c r="J1183" s="150"/>
      <c r="K1183" s="151">
        <v>1.5178873247445155</v>
      </c>
      <c r="L1183" s="152">
        <v>82.876647931050556</v>
      </c>
      <c r="M1183" s="152">
        <v>91.073239484670935</v>
      </c>
      <c r="N1183" s="153" t="s">
        <v>625</v>
      </c>
      <c r="O1183" s="154">
        <v>60</v>
      </c>
      <c r="P1183" s="153">
        <v>3</v>
      </c>
      <c r="Q1183" s="153" t="s">
        <v>146</v>
      </c>
      <c r="R1183" s="155">
        <v>15</v>
      </c>
      <c r="S1183" s="155">
        <v>3.12</v>
      </c>
      <c r="T1183" s="155">
        <v>0.2</v>
      </c>
      <c r="U1183" s="154" t="s">
        <v>94</v>
      </c>
      <c r="V1183" s="153" t="s">
        <v>89</v>
      </c>
      <c r="W1183" s="153" t="s">
        <v>627</v>
      </c>
      <c r="X1183" s="151" t="s">
        <v>6378</v>
      </c>
      <c r="Y1183" s="151" t="s">
        <v>6378</v>
      </c>
      <c r="Z1183" s="156">
        <v>3.7999999999999999E-2</v>
      </c>
      <c r="AA1183" s="153" t="s">
        <v>1126</v>
      </c>
      <c r="AB1183" s="153" t="s">
        <v>5752</v>
      </c>
      <c r="AC1183" s="153" t="s">
        <v>2412</v>
      </c>
      <c r="AD1183" s="157" t="s">
        <v>2093</v>
      </c>
      <c r="AE1183" s="110">
        <v>1</v>
      </c>
      <c r="AF1183" s="110">
        <v>325</v>
      </c>
      <c r="AG1183" s="112">
        <f t="shared" si="181"/>
        <v>0</v>
      </c>
      <c r="AH1183" s="110">
        <f>SUM(AG$4:AG1183)</f>
        <v>38</v>
      </c>
      <c r="AI1183" s="112">
        <f t="shared" si="179"/>
        <v>0</v>
      </c>
      <c r="AJ1183" s="110">
        <f>COUNTIF(AI$4:AI1183,"&gt;0")</f>
        <v>184</v>
      </c>
      <c r="AK1183" s="110">
        <v>0</v>
      </c>
      <c r="AL1183" s="110">
        <v>332</v>
      </c>
      <c r="AM1183" s="172" t="str">
        <f>IF(OR(Table1[[#This Row],[Line total ordered for now]]&gt;0,Table1[[#This Row],[Line total ordered for season]]&gt;0),1,"")</f>
        <v/>
      </c>
      <c r="AN1183" s="173">
        <f>COUNTIF(AM$4:AM1183,"&gt;0")</f>
        <v>0</v>
      </c>
      <c r="AO1183" s="173">
        <f>Table1[[#This Row],[ORDER QUANTITY
to be collected BEFORE 31.3.22]]</f>
        <v>0</v>
      </c>
      <c r="AP1183" s="174">
        <f t="shared" si="180"/>
        <v>0</v>
      </c>
      <c r="AQ1183" s="174">
        <f>IFERROR(INDEX(Retail!H:H,MATCH($D1183,Retail!$D:$D,0)),0)</f>
        <v>0</v>
      </c>
      <c r="AR1183" s="174">
        <f>IFERROR(INDEX(Retail!J:J,MATCH($D1183,Retail!$D:$D,0)),0)</f>
        <v>0</v>
      </c>
      <c r="AS1183" s="174">
        <f>IFERROR(INDEX('NEW2022'!H:H,MATCH($D1183,'NEW2022'!D:D,0)),0)</f>
        <v>0</v>
      </c>
      <c r="AT1183" s="174">
        <f>IFERROR(INDEX('NEW2022'!J:J,MATCH($D1183,'NEW2022'!D:D,0)),0)</f>
        <v>0</v>
      </c>
      <c r="AU1183" s="174">
        <f>IFERROR(INDEX('Quiet Items'!H:H,MATCH($D1183,'Quiet Items'!D:D,0)),0)</f>
        <v>0</v>
      </c>
      <c r="AV1183" s="174">
        <f>IFERROR(INDEX('Quiet Items'!J:J,MATCH($D1183,'Quiet Items'!D:D,0)),0)</f>
        <v>0</v>
      </c>
      <c r="AW1183" s="174">
        <f>IFERROR(INDEX('1.4G'!H:H,MATCH($D1183,'1.4G'!D:D,0)),0)</f>
        <v>0</v>
      </c>
      <c r="AX1183" s="174">
        <f>IFERROR(INDEX('1.4G'!J:J,MATCH($D1183,'1.4G'!D:D,0)),0)</f>
        <v>0</v>
      </c>
      <c r="AY1183" s="174">
        <f t="shared" si="187"/>
        <v>0</v>
      </c>
      <c r="AZ1183" s="174">
        <f t="shared" si="188"/>
        <v>0</v>
      </c>
      <c r="BA1183" s="175">
        <f>IFERROR(Table1[[#This Row],[Line total ordered for now]]*Table1[[#This Row],[GUARANTEED PRICE
for STOCK orders collected before 31.3.22]],0)</f>
        <v>0</v>
      </c>
      <c r="BB1183" s="175">
        <f t="shared" si="182"/>
        <v>0</v>
      </c>
      <c r="BC1183" s="176">
        <f>(AZ1183+Table1[[#This Row],[Line total ordered for now]])*Z1183</f>
        <v>0</v>
      </c>
      <c r="BD1183" s="200">
        <v>77.412253561970289</v>
      </c>
      <c r="BE1183" s="65"/>
      <c r="BF1183" s="65"/>
      <c r="BG1183" s="65"/>
      <c r="BH1183" s="65"/>
      <c r="BI1183" s="65"/>
      <c r="BJ1183" s="65"/>
      <c r="BK1183" s="65"/>
      <c r="BL1183" s="55"/>
      <c r="BM1183"/>
      <c r="BN1183"/>
      <c r="BO1183"/>
      <c r="BP1183"/>
      <c r="BQ1183"/>
      <c r="BR1183"/>
      <c r="BS1183"/>
      <c r="BT1183"/>
    </row>
    <row r="1184" spans="1:72" ht="15.75">
      <c r="A1184" s="202">
        <v>1180</v>
      </c>
      <c r="B1184" s="68" t="s">
        <v>6378</v>
      </c>
      <c r="C1184" s="149" t="s">
        <v>618</v>
      </c>
      <c r="D1184" s="149" t="s">
        <v>2142</v>
      </c>
      <c r="E1184" s="149" t="s">
        <v>2143</v>
      </c>
      <c r="F1184" s="158" t="str">
        <f t="shared" si="186"/>
        <v>Video</v>
      </c>
      <c r="G1184" s="187">
        <v>0</v>
      </c>
      <c r="H1184" s="150"/>
      <c r="I1184" s="184">
        <v>71.95</v>
      </c>
      <c r="J1184" s="150"/>
      <c r="K1184" s="151">
        <v>1.5321288031201659</v>
      </c>
      <c r="L1184" s="152">
        <v>83.654232650361052</v>
      </c>
      <c r="M1184" s="152">
        <v>91.927728187209951</v>
      </c>
      <c r="N1184" s="153" t="s">
        <v>625</v>
      </c>
      <c r="O1184" s="154">
        <v>60</v>
      </c>
      <c r="P1184" s="153">
        <v>3</v>
      </c>
      <c r="Q1184" s="153" t="s">
        <v>146</v>
      </c>
      <c r="R1184" s="155">
        <v>15</v>
      </c>
      <c r="S1184" s="155">
        <v>3.12</v>
      </c>
      <c r="T1184" s="155">
        <v>0.2</v>
      </c>
      <c r="U1184" s="154" t="s">
        <v>94</v>
      </c>
      <c r="V1184" s="153" t="s">
        <v>89</v>
      </c>
      <c r="W1184" s="153" t="s">
        <v>627</v>
      </c>
      <c r="X1184" s="151" t="s">
        <v>6378</v>
      </c>
      <c r="Y1184" s="151" t="s">
        <v>6378</v>
      </c>
      <c r="Z1184" s="156">
        <v>3.7999999999999999E-2</v>
      </c>
      <c r="AA1184" s="153" t="s">
        <v>1126</v>
      </c>
      <c r="AB1184" s="153" t="s">
        <v>5753</v>
      </c>
      <c r="AC1184" s="153" t="s">
        <v>2412</v>
      </c>
      <c r="AD1184" s="157" t="s">
        <v>2144</v>
      </c>
      <c r="AE1184" s="110">
        <v>1</v>
      </c>
      <c r="AF1184" s="110">
        <v>326</v>
      </c>
      <c r="AG1184" s="112">
        <f t="shared" si="181"/>
        <v>0</v>
      </c>
      <c r="AH1184" s="110">
        <f>SUM(AG$4:AG1184)</f>
        <v>38</v>
      </c>
      <c r="AI1184" s="112">
        <f t="shared" si="179"/>
        <v>0</v>
      </c>
      <c r="AJ1184" s="110">
        <f>COUNTIF(AI$4:AI1184,"&gt;0")</f>
        <v>184</v>
      </c>
      <c r="AK1184" s="110">
        <v>0</v>
      </c>
      <c r="AL1184" s="110">
        <v>332</v>
      </c>
      <c r="AM1184" s="172" t="str">
        <f>IF(OR(Table1[[#This Row],[Line total ordered for now]]&gt;0,Table1[[#This Row],[Line total ordered for season]]&gt;0),1,"")</f>
        <v/>
      </c>
      <c r="AN1184" s="173">
        <f>COUNTIF(AM$4:AM1184,"&gt;0")</f>
        <v>0</v>
      </c>
      <c r="AO1184" s="173">
        <f>Table1[[#This Row],[ORDER QUANTITY
to be collected BEFORE 31.3.22]]</f>
        <v>0</v>
      </c>
      <c r="AP1184" s="174">
        <f t="shared" si="180"/>
        <v>0</v>
      </c>
      <c r="AQ1184" s="174">
        <f>IFERROR(INDEX(Retail!H:H,MATCH($D1184,Retail!$D:$D,0)),0)</f>
        <v>0</v>
      </c>
      <c r="AR1184" s="174">
        <f>IFERROR(INDEX(Retail!J:J,MATCH($D1184,Retail!$D:$D,0)),0)</f>
        <v>0</v>
      </c>
      <c r="AS1184" s="174">
        <f>IFERROR(INDEX('NEW2022'!H:H,MATCH($D1184,'NEW2022'!D:D,0)),0)</f>
        <v>0</v>
      </c>
      <c r="AT1184" s="174">
        <f>IFERROR(INDEX('NEW2022'!J:J,MATCH($D1184,'NEW2022'!D:D,0)),0)</f>
        <v>0</v>
      </c>
      <c r="AU1184" s="174">
        <f>IFERROR(INDEX('Quiet Items'!H:H,MATCH($D1184,'Quiet Items'!D:D,0)),0)</f>
        <v>0</v>
      </c>
      <c r="AV1184" s="174">
        <f>IFERROR(INDEX('Quiet Items'!J:J,MATCH($D1184,'Quiet Items'!D:D,0)),0)</f>
        <v>0</v>
      </c>
      <c r="AW1184" s="174">
        <f>IFERROR(INDEX('1.4G'!H:H,MATCH($D1184,'1.4G'!D:D,0)),0)</f>
        <v>0</v>
      </c>
      <c r="AX1184" s="174">
        <f>IFERROR(INDEX('1.4G'!J:J,MATCH($D1184,'1.4G'!D:D,0)),0)</f>
        <v>0</v>
      </c>
      <c r="AY1184" s="174">
        <f t="shared" si="187"/>
        <v>0</v>
      </c>
      <c r="AZ1184" s="174">
        <f t="shared" si="188"/>
        <v>0</v>
      </c>
      <c r="BA1184" s="175">
        <f>IFERROR(Table1[[#This Row],[Line total ordered for now]]*Table1[[#This Row],[GUARANTEED PRICE
for STOCK orders collected before 31.3.22]],0)</f>
        <v>0</v>
      </c>
      <c r="BB1184" s="175">
        <f t="shared" si="182"/>
        <v>0</v>
      </c>
      <c r="BC1184" s="176">
        <f>(AZ1184+Table1[[#This Row],[Line total ordered for now]])*Z1184</f>
        <v>0</v>
      </c>
      <c r="BD1184" s="200">
        <v>78.138568959128463</v>
      </c>
      <c r="BE1184" s="65"/>
      <c r="BF1184" s="65"/>
      <c r="BG1184" s="65"/>
      <c r="BH1184" s="65"/>
      <c r="BI1184" s="65"/>
      <c r="BJ1184" s="65"/>
      <c r="BK1184" s="65"/>
      <c r="BL1184" s="55"/>
      <c r="BM1184"/>
      <c r="BN1184"/>
      <c r="BO1184"/>
      <c r="BP1184"/>
      <c r="BQ1184"/>
      <c r="BR1184"/>
      <c r="BS1184"/>
      <c r="BT1184"/>
    </row>
    <row r="1185" spans="1:72" ht="15.75">
      <c r="A1185" s="202">
        <v>1181</v>
      </c>
      <c r="B1185" s="68" t="s">
        <v>6378</v>
      </c>
      <c r="C1185" s="149" t="s">
        <v>618</v>
      </c>
      <c r="D1185" s="149" t="s">
        <v>2607</v>
      </c>
      <c r="E1185" s="149" t="s">
        <v>2608</v>
      </c>
      <c r="F1185" s="158" t="str">
        <f t="shared" si="186"/>
        <v>Video</v>
      </c>
      <c r="G1185" s="187">
        <v>8</v>
      </c>
      <c r="H1185" s="150"/>
      <c r="I1185" s="184">
        <v>76.14</v>
      </c>
      <c r="J1185" s="150"/>
      <c r="K1185" s="151">
        <v>1.3960000000000001</v>
      </c>
      <c r="L1185" s="152">
        <v>76.221600000000009</v>
      </c>
      <c r="M1185" s="152">
        <v>83.76</v>
      </c>
      <c r="N1185" s="153" t="s">
        <v>620</v>
      </c>
      <c r="O1185" s="154">
        <v>60</v>
      </c>
      <c r="P1185" s="153">
        <v>3</v>
      </c>
      <c r="Q1185" s="153" t="s">
        <v>146</v>
      </c>
      <c r="R1185" s="155">
        <v>15</v>
      </c>
      <c r="S1185" s="155">
        <v>3.12</v>
      </c>
      <c r="T1185" s="155">
        <v>0.2</v>
      </c>
      <c r="U1185" s="154" t="s">
        <v>94</v>
      </c>
      <c r="V1185" s="153" t="s">
        <v>89</v>
      </c>
      <c r="W1185" s="153" t="s">
        <v>627</v>
      </c>
      <c r="X1185" s="151" t="s">
        <v>6378</v>
      </c>
      <c r="Y1185" s="151" t="s">
        <v>6378</v>
      </c>
      <c r="Z1185" s="156">
        <v>3.7999999999999999E-2</v>
      </c>
      <c r="AA1185" s="153" t="s">
        <v>1126</v>
      </c>
      <c r="AB1185" s="153" t="s">
        <v>4838</v>
      </c>
      <c r="AC1185" s="153" t="s">
        <v>656</v>
      </c>
      <c r="AD1185" s="157" t="s">
        <v>2609</v>
      </c>
      <c r="AE1185" s="110">
        <v>1</v>
      </c>
      <c r="AF1185" s="110">
        <v>327</v>
      </c>
      <c r="AG1185" s="112">
        <f t="shared" si="181"/>
        <v>0</v>
      </c>
      <c r="AH1185" s="110">
        <f>SUM(AG$4:AG1185)</f>
        <v>38</v>
      </c>
      <c r="AI1185" s="112">
        <f t="shared" si="179"/>
        <v>0</v>
      </c>
      <c r="AJ1185" s="110">
        <f>COUNTIF(AI$4:AI1185,"&gt;0")</f>
        <v>184</v>
      </c>
      <c r="AK1185" s="110">
        <v>0</v>
      </c>
      <c r="AL1185" s="110">
        <v>332</v>
      </c>
      <c r="AM1185" s="172" t="str">
        <f>IF(OR(Table1[[#This Row],[Line total ordered for now]]&gt;0,Table1[[#This Row],[Line total ordered for season]]&gt;0),1,"")</f>
        <v/>
      </c>
      <c r="AN1185" s="173">
        <f>COUNTIF(AM$4:AM1185,"&gt;0")</f>
        <v>0</v>
      </c>
      <c r="AO1185" s="173">
        <f>Table1[[#This Row],[ORDER QUANTITY
to be collected BEFORE 31.3.22]]</f>
        <v>0</v>
      </c>
      <c r="AP1185" s="174">
        <f t="shared" si="180"/>
        <v>0</v>
      </c>
      <c r="AQ1185" s="174">
        <f>IFERROR(INDEX(Retail!H:H,MATCH($D1185,Retail!$D:$D,0)),0)</f>
        <v>0</v>
      </c>
      <c r="AR1185" s="174">
        <f>IFERROR(INDEX(Retail!J:J,MATCH($D1185,Retail!$D:$D,0)),0)</f>
        <v>0</v>
      </c>
      <c r="AS1185" s="174">
        <f>IFERROR(INDEX('NEW2022'!H:H,MATCH($D1185,'NEW2022'!D:D,0)),0)</f>
        <v>0</v>
      </c>
      <c r="AT1185" s="174">
        <f>IFERROR(INDEX('NEW2022'!J:J,MATCH($D1185,'NEW2022'!D:D,0)),0)</f>
        <v>0</v>
      </c>
      <c r="AU1185" s="174">
        <f>IFERROR(INDEX('Quiet Items'!H:H,MATCH($D1185,'Quiet Items'!D:D,0)),0)</f>
        <v>0</v>
      </c>
      <c r="AV1185" s="174">
        <f>IFERROR(INDEX('Quiet Items'!J:J,MATCH($D1185,'Quiet Items'!D:D,0)),0)</f>
        <v>0</v>
      </c>
      <c r="AW1185" s="174">
        <f>IFERROR(INDEX('1.4G'!H:H,MATCH($D1185,'1.4G'!D:D,0)),0)</f>
        <v>0</v>
      </c>
      <c r="AX1185" s="174">
        <f>IFERROR(INDEX('1.4G'!J:J,MATCH($D1185,'1.4G'!D:D,0)),0)</f>
        <v>0</v>
      </c>
      <c r="AY1185" s="174">
        <f t="shared" si="187"/>
        <v>0</v>
      </c>
      <c r="AZ1185" s="174">
        <f t="shared" si="188"/>
        <v>0</v>
      </c>
      <c r="BA1185" s="175">
        <f>IFERROR(Table1[[#This Row],[Line total ordered for now]]*Table1[[#This Row],[GUARANTEED PRICE
for STOCK orders collected before 31.3.22]],0)</f>
        <v>0</v>
      </c>
      <c r="BB1185" s="175">
        <f t="shared" si="182"/>
        <v>0</v>
      </c>
      <c r="BC1185" s="176">
        <f>(AZ1185+Table1[[#This Row],[Line total ordered for now]])*Z1185</f>
        <v>0</v>
      </c>
      <c r="BD1185" s="200">
        <v>71.195999999999998</v>
      </c>
      <c r="BE1185" s="65"/>
      <c r="BF1185" s="65"/>
      <c r="BG1185" s="65"/>
      <c r="BH1185" s="65"/>
      <c r="BI1185" s="65"/>
      <c r="BJ1185" s="65"/>
      <c r="BK1185" s="65"/>
      <c r="BL1185" s="55"/>
      <c r="BM1185"/>
      <c r="BN1185"/>
      <c r="BO1185"/>
      <c r="BP1185"/>
      <c r="BQ1185"/>
      <c r="BR1185"/>
      <c r="BS1185"/>
      <c r="BT1185"/>
    </row>
    <row r="1186" spans="1:72" ht="15.75">
      <c r="A1186" s="202">
        <v>1182</v>
      </c>
      <c r="B1186" s="68" t="s">
        <v>6378</v>
      </c>
      <c r="C1186" s="149" t="s">
        <v>618</v>
      </c>
      <c r="D1186" s="149" t="s">
        <v>1962</v>
      </c>
      <c r="E1186" s="149" t="s">
        <v>1963</v>
      </c>
      <c r="F1186" s="158" t="str">
        <f t="shared" si="186"/>
        <v>Video</v>
      </c>
      <c r="G1186" s="187">
        <v>2</v>
      </c>
      <c r="H1186" s="150"/>
      <c r="I1186" s="184">
        <v>77.09</v>
      </c>
      <c r="J1186" s="150"/>
      <c r="K1186" s="151">
        <v>1.4133333333333336</v>
      </c>
      <c r="L1186" s="152">
        <v>77.168000000000006</v>
      </c>
      <c r="M1186" s="152">
        <v>84.800000000000011</v>
      </c>
      <c r="N1186" s="153" t="s">
        <v>620</v>
      </c>
      <c r="O1186" s="154">
        <v>60</v>
      </c>
      <c r="P1186" s="153">
        <v>3</v>
      </c>
      <c r="Q1186" s="153" t="s">
        <v>146</v>
      </c>
      <c r="R1186" s="155">
        <v>15</v>
      </c>
      <c r="S1186" s="155">
        <v>3.12</v>
      </c>
      <c r="T1186" s="155">
        <v>0.2</v>
      </c>
      <c r="U1186" s="154" t="s">
        <v>94</v>
      </c>
      <c r="V1186" s="153" t="s">
        <v>89</v>
      </c>
      <c r="W1186" s="153" t="s">
        <v>627</v>
      </c>
      <c r="X1186" s="151" t="s">
        <v>6378</v>
      </c>
      <c r="Y1186" s="151" t="s">
        <v>6378</v>
      </c>
      <c r="Z1186" s="156">
        <v>3.7999999999999999E-2</v>
      </c>
      <c r="AA1186" s="153" t="s">
        <v>1126</v>
      </c>
      <c r="AB1186" s="153" t="s">
        <v>4764</v>
      </c>
      <c r="AC1186" s="153" t="s">
        <v>2412</v>
      </c>
      <c r="AD1186" s="157" t="s">
        <v>1964</v>
      </c>
      <c r="AE1186" s="110">
        <v>1</v>
      </c>
      <c r="AF1186" s="110">
        <v>328</v>
      </c>
      <c r="AG1186" s="112">
        <f t="shared" si="181"/>
        <v>0</v>
      </c>
      <c r="AH1186" s="110">
        <f>SUM(AG$4:AG1186)</f>
        <v>38</v>
      </c>
      <c r="AI1186" s="112">
        <f t="shared" si="179"/>
        <v>0</v>
      </c>
      <c r="AJ1186" s="110">
        <f>COUNTIF(AI$4:AI1186,"&gt;0")</f>
        <v>184</v>
      </c>
      <c r="AK1186" s="110">
        <v>0</v>
      </c>
      <c r="AL1186" s="110">
        <v>332</v>
      </c>
      <c r="AM1186" s="172" t="str">
        <f>IF(OR(Table1[[#This Row],[Line total ordered for now]]&gt;0,Table1[[#This Row],[Line total ordered for season]]&gt;0),1,"")</f>
        <v/>
      </c>
      <c r="AN1186" s="173">
        <f>COUNTIF(AM$4:AM1186,"&gt;0")</f>
        <v>0</v>
      </c>
      <c r="AO1186" s="173">
        <f>Table1[[#This Row],[ORDER QUANTITY
to be collected BEFORE 31.3.22]]</f>
        <v>0</v>
      </c>
      <c r="AP1186" s="174">
        <f t="shared" si="180"/>
        <v>0</v>
      </c>
      <c r="AQ1186" s="174">
        <f>IFERROR(INDEX(Retail!H:H,MATCH($D1186,Retail!$D:$D,0)),0)</f>
        <v>0</v>
      </c>
      <c r="AR1186" s="174">
        <f>IFERROR(INDEX(Retail!J:J,MATCH($D1186,Retail!$D:$D,0)),0)</f>
        <v>0</v>
      </c>
      <c r="AS1186" s="174">
        <f>IFERROR(INDEX('NEW2022'!H:H,MATCH($D1186,'NEW2022'!D:D,0)),0)</f>
        <v>0</v>
      </c>
      <c r="AT1186" s="174">
        <f>IFERROR(INDEX('NEW2022'!J:J,MATCH($D1186,'NEW2022'!D:D,0)),0)</f>
        <v>0</v>
      </c>
      <c r="AU1186" s="174">
        <f>IFERROR(INDEX('Quiet Items'!H:H,MATCH($D1186,'Quiet Items'!D:D,0)),0)</f>
        <v>0</v>
      </c>
      <c r="AV1186" s="174">
        <f>IFERROR(INDEX('Quiet Items'!J:J,MATCH($D1186,'Quiet Items'!D:D,0)),0)</f>
        <v>0</v>
      </c>
      <c r="AW1186" s="174">
        <f>IFERROR(INDEX('1.4G'!H:H,MATCH($D1186,'1.4G'!D:D,0)),0)</f>
        <v>0</v>
      </c>
      <c r="AX1186" s="174">
        <f>IFERROR(INDEX('1.4G'!J:J,MATCH($D1186,'1.4G'!D:D,0)),0)</f>
        <v>0</v>
      </c>
      <c r="AY1186" s="174">
        <f t="shared" si="187"/>
        <v>0</v>
      </c>
      <c r="AZ1186" s="174">
        <f t="shared" si="188"/>
        <v>0</v>
      </c>
      <c r="BA1186" s="175">
        <f>IFERROR(Table1[[#This Row],[Line total ordered for now]]*Table1[[#This Row],[GUARANTEED PRICE
for STOCK orders collected before 31.3.22]],0)</f>
        <v>0</v>
      </c>
      <c r="BB1186" s="175">
        <f t="shared" si="182"/>
        <v>0</v>
      </c>
      <c r="BC1186" s="176">
        <f>(AZ1186+Table1[[#This Row],[Line total ordered for now]])*Z1186</f>
        <v>0</v>
      </c>
      <c r="BD1186" s="200">
        <v>72.080000000000013</v>
      </c>
      <c r="BE1186" s="65"/>
      <c r="BF1186" s="65"/>
      <c r="BG1186" s="65"/>
      <c r="BH1186" s="65"/>
      <c r="BI1186" s="65"/>
      <c r="BJ1186" s="65"/>
      <c r="BK1186" s="65"/>
      <c r="BL1186" s="55"/>
      <c r="BM1186"/>
      <c r="BN1186"/>
      <c r="BO1186"/>
      <c r="BP1186"/>
      <c r="BQ1186"/>
      <c r="BR1186"/>
      <c r="BS1186"/>
      <c r="BT1186"/>
    </row>
    <row r="1187" spans="1:72" ht="15.75">
      <c r="A1187" s="202">
        <v>1183</v>
      </c>
      <c r="B1187" s="68" t="s">
        <v>6378</v>
      </c>
      <c r="C1187" s="149" t="s">
        <v>618</v>
      </c>
      <c r="D1187" s="149" t="s">
        <v>2719</v>
      </c>
      <c r="E1187" s="149" t="s">
        <v>1874</v>
      </c>
      <c r="F1187" s="158" t="str">
        <f t="shared" si="186"/>
        <v>Video</v>
      </c>
      <c r="G1187" s="187">
        <v>0</v>
      </c>
      <c r="H1187" s="150"/>
      <c r="I1187" s="184">
        <v>75.67</v>
      </c>
      <c r="J1187" s="150"/>
      <c r="K1187" s="151">
        <v>1.4277017513304306</v>
      </c>
      <c r="L1187" s="152">
        <v>77.952515622641513</v>
      </c>
      <c r="M1187" s="152">
        <v>85.662105079825835</v>
      </c>
      <c r="N1187" s="153" t="s">
        <v>620</v>
      </c>
      <c r="O1187" s="154">
        <v>60</v>
      </c>
      <c r="P1187" s="153">
        <v>3</v>
      </c>
      <c r="Q1187" s="153" t="s">
        <v>146</v>
      </c>
      <c r="R1187" s="155">
        <v>15</v>
      </c>
      <c r="S1187" s="155">
        <v>3.12</v>
      </c>
      <c r="T1187" s="155">
        <v>0.2</v>
      </c>
      <c r="U1187" s="154" t="s">
        <v>94</v>
      </c>
      <c r="V1187" s="153" t="s">
        <v>89</v>
      </c>
      <c r="W1187" s="153" t="s">
        <v>627</v>
      </c>
      <c r="X1187" s="151" t="s">
        <v>6378</v>
      </c>
      <c r="Y1187" s="151" t="s">
        <v>6378</v>
      </c>
      <c r="Z1187" s="156">
        <v>3.7999999999999999E-2</v>
      </c>
      <c r="AA1187" s="153" t="s">
        <v>1126</v>
      </c>
      <c r="AB1187" s="153" t="s">
        <v>5767</v>
      </c>
      <c r="AC1187" s="153" t="s">
        <v>2412</v>
      </c>
      <c r="AD1187" s="157" t="s">
        <v>2720</v>
      </c>
      <c r="AE1187" s="110">
        <v>1</v>
      </c>
      <c r="AF1187" s="110">
        <v>329</v>
      </c>
      <c r="AG1187" s="112">
        <f t="shared" si="181"/>
        <v>0</v>
      </c>
      <c r="AH1187" s="110">
        <f>SUM(AG$4:AG1187)</f>
        <v>38</v>
      </c>
      <c r="AI1187" s="112">
        <f t="shared" si="179"/>
        <v>0</v>
      </c>
      <c r="AJ1187" s="110">
        <f>COUNTIF(AI$4:AI1187,"&gt;0")</f>
        <v>184</v>
      </c>
      <c r="AK1187" s="110">
        <v>0</v>
      </c>
      <c r="AL1187" s="110">
        <v>332</v>
      </c>
      <c r="AM1187" s="172" t="str">
        <f>IF(OR(Table1[[#This Row],[Line total ordered for now]]&gt;0,Table1[[#This Row],[Line total ordered for season]]&gt;0),1,"")</f>
        <v/>
      </c>
      <c r="AN1187" s="173">
        <f>COUNTIF(AM$4:AM1187,"&gt;0")</f>
        <v>0</v>
      </c>
      <c r="AO1187" s="173">
        <f>Table1[[#This Row],[ORDER QUANTITY
to be collected BEFORE 31.3.22]]</f>
        <v>0</v>
      </c>
      <c r="AP1187" s="174">
        <f t="shared" si="180"/>
        <v>0</v>
      </c>
      <c r="AQ1187" s="174">
        <f>IFERROR(INDEX(Retail!H:H,MATCH($D1187,Retail!$D:$D,0)),0)</f>
        <v>0</v>
      </c>
      <c r="AR1187" s="174">
        <f>IFERROR(INDEX(Retail!J:J,MATCH($D1187,Retail!$D:$D,0)),0)</f>
        <v>0</v>
      </c>
      <c r="AS1187" s="174">
        <f>IFERROR(INDEX('NEW2022'!H:H,MATCH($D1187,'NEW2022'!D:D,0)),0)</f>
        <v>0</v>
      </c>
      <c r="AT1187" s="174">
        <f>IFERROR(INDEX('NEW2022'!J:J,MATCH($D1187,'NEW2022'!D:D,0)),0)</f>
        <v>0</v>
      </c>
      <c r="AU1187" s="174">
        <f>IFERROR(INDEX('Quiet Items'!H:H,MATCH($D1187,'Quiet Items'!D:D,0)),0)</f>
        <v>0</v>
      </c>
      <c r="AV1187" s="174">
        <f>IFERROR(INDEX('Quiet Items'!J:J,MATCH($D1187,'Quiet Items'!D:D,0)),0)</f>
        <v>0</v>
      </c>
      <c r="AW1187" s="174">
        <f>IFERROR(INDEX('1.4G'!H:H,MATCH($D1187,'1.4G'!D:D,0)),0)</f>
        <v>0</v>
      </c>
      <c r="AX1187" s="174">
        <f>IFERROR(INDEX('1.4G'!J:J,MATCH($D1187,'1.4G'!D:D,0)),0)</f>
        <v>0</v>
      </c>
      <c r="AY1187" s="174">
        <f t="shared" si="187"/>
        <v>0</v>
      </c>
      <c r="AZ1187" s="174">
        <f t="shared" si="188"/>
        <v>0</v>
      </c>
      <c r="BA1187" s="175">
        <f>IFERROR(Table1[[#This Row],[Line total ordered for now]]*Table1[[#This Row],[GUARANTEED PRICE
for STOCK orders collected before 31.3.22]],0)</f>
        <v>0</v>
      </c>
      <c r="BB1187" s="175">
        <f t="shared" si="182"/>
        <v>0</v>
      </c>
      <c r="BC1187" s="176">
        <f>(AZ1187+Table1[[#This Row],[Line total ordered for now]])*Z1187</f>
        <v>0</v>
      </c>
      <c r="BD1187" s="200">
        <v>72.812789317851951</v>
      </c>
      <c r="BE1187" s="65"/>
      <c r="BF1187" s="65"/>
      <c r="BG1187" s="65"/>
      <c r="BH1187" s="65"/>
      <c r="BI1187" s="65"/>
      <c r="BJ1187" s="65"/>
      <c r="BK1187" s="65"/>
      <c r="BL1187" s="55"/>
      <c r="BM1187"/>
      <c r="BN1187"/>
      <c r="BO1187"/>
      <c r="BP1187"/>
      <c r="BQ1187"/>
      <c r="BR1187"/>
      <c r="BS1187"/>
      <c r="BT1187"/>
    </row>
    <row r="1188" spans="1:72" ht="15.75">
      <c r="A1188" s="202">
        <v>1184</v>
      </c>
      <c r="B1188" s="68" t="s">
        <v>6378</v>
      </c>
      <c r="C1188" s="149" t="s">
        <v>618</v>
      </c>
      <c r="D1188" s="149" t="s">
        <v>2795</v>
      </c>
      <c r="E1188" s="149" t="s">
        <v>2206</v>
      </c>
      <c r="F1188" s="158" t="str">
        <f t="shared" si="186"/>
        <v>Video</v>
      </c>
      <c r="G1188" s="187">
        <v>0</v>
      </c>
      <c r="H1188" s="150"/>
      <c r="I1188" s="184">
        <v>75.67</v>
      </c>
      <c r="J1188" s="150"/>
      <c r="K1188" s="151">
        <v>1.4306504274698824</v>
      </c>
      <c r="L1188" s="152">
        <v>78.113513339855587</v>
      </c>
      <c r="M1188" s="152">
        <v>85.839025648192944</v>
      </c>
      <c r="N1188" s="153" t="s">
        <v>620</v>
      </c>
      <c r="O1188" s="154">
        <v>60</v>
      </c>
      <c r="P1188" s="153">
        <v>3</v>
      </c>
      <c r="Q1188" s="153" t="s">
        <v>146</v>
      </c>
      <c r="R1188" s="155">
        <v>15</v>
      </c>
      <c r="S1188" s="155">
        <v>3.12</v>
      </c>
      <c r="T1188" s="155">
        <v>0.2</v>
      </c>
      <c r="U1188" s="154" t="s">
        <v>95</v>
      </c>
      <c r="V1188" s="153" t="s">
        <v>88</v>
      </c>
      <c r="W1188" s="153" t="s">
        <v>627</v>
      </c>
      <c r="X1188" s="151" t="s">
        <v>6378</v>
      </c>
      <c r="Y1188" s="151" t="s">
        <v>6378</v>
      </c>
      <c r="Z1188" s="156">
        <v>3.7999999999999999E-2</v>
      </c>
      <c r="AA1188" s="153" t="s">
        <v>1062</v>
      </c>
      <c r="AB1188" s="153" t="s">
        <v>4774</v>
      </c>
      <c r="AC1188" s="153" t="s">
        <v>2412</v>
      </c>
      <c r="AD1188" s="157" t="s">
        <v>2796</v>
      </c>
      <c r="AE1188" s="110">
        <v>1</v>
      </c>
      <c r="AF1188" s="110">
        <v>330</v>
      </c>
      <c r="AG1188" s="112">
        <f t="shared" si="181"/>
        <v>0</v>
      </c>
      <c r="AH1188" s="110">
        <f>SUM(AG$4:AG1188)</f>
        <v>38</v>
      </c>
      <c r="AI1188" s="112">
        <f t="shared" si="179"/>
        <v>0</v>
      </c>
      <c r="AJ1188" s="110">
        <f>COUNTIF(AI$4:AI1188,"&gt;0")</f>
        <v>184</v>
      </c>
      <c r="AK1188" s="110">
        <v>1</v>
      </c>
      <c r="AL1188" s="110">
        <v>333</v>
      </c>
      <c r="AM1188" s="172" t="str">
        <f>IF(OR(Table1[[#This Row],[Line total ordered for now]]&gt;0,Table1[[#This Row],[Line total ordered for season]]&gt;0),1,"")</f>
        <v/>
      </c>
      <c r="AN1188" s="173">
        <f>COUNTIF(AM$4:AM1188,"&gt;0")</f>
        <v>0</v>
      </c>
      <c r="AO1188" s="173">
        <f>Table1[[#This Row],[ORDER QUANTITY
to be collected BEFORE 31.3.22]]</f>
        <v>0</v>
      </c>
      <c r="AP1188" s="174">
        <f t="shared" si="180"/>
        <v>0</v>
      </c>
      <c r="AQ1188" s="174">
        <f>IFERROR(INDEX(Retail!H:H,MATCH($D1188,Retail!$D:$D,0)),0)</f>
        <v>0</v>
      </c>
      <c r="AR1188" s="174">
        <f>IFERROR(INDEX(Retail!J:J,MATCH($D1188,Retail!$D:$D,0)),0)</f>
        <v>0</v>
      </c>
      <c r="AS1188" s="174">
        <f>IFERROR(INDEX('NEW2022'!H:H,MATCH($D1188,'NEW2022'!D:D,0)),0)</f>
        <v>0</v>
      </c>
      <c r="AT1188" s="174">
        <f>IFERROR(INDEX('NEW2022'!J:J,MATCH($D1188,'NEW2022'!D:D,0)),0)</f>
        <v>0</v>
      </c>
      <c r="AU1188" s="174">
        <f>IFERROR(INDEX('Quiet Items'!H:H,MATCH($D1188,'Quiet Items'!D:D,0)),0)</f>
        <v>0</v>
      </c>
      <c r="AV1188" s="174">
        <f>IFERROR(INDEX('Quiet Items'!J:J,MATCH($D1188,'Quiet Items'!D:D,0)),0)</f>
        <v>0</v>
      </c>
      <c r="AW1188" s="174">
        <f>IFERROR(INDEX('1.4G'!H:H,MATCH($D1188,'1.4G'!D:D,0)),0)</f>
        <v>0</v>
      </c>
      <c r="AX1188" s="174">
        <f>IFERROR(INDEX('1.4G'!J:J,MATCH($D1188,'1.4G'!D:D,0)),0)</f>
        <v>0</v>
      </c>
      <c r="AY1188" s="174">
        <f t="shared" si="187"/>
        <v>0</v>
      </c>
      <c r="AZ1188" s="174">
        <f t="shared" si="188"/>
        <v>0</v>
      </c>
      <c r="BA1188" s="175">
        <f>IFERROR(Table1[[#This Row],[Line total ordered for now]]*Table1[[#This Row],[GUARANTEED PRICE
for STOCK orders collected before 31.3.22]],0)</f>
        <v>0</v>
      </c>
      <c r="BB1188" s="175">
        <f t="shared" si="182"/>
        <v>0</v>
      </c>
      <c r="BC1188" s="176">
        <f>(AZ1188+Table1[[#This Row],[Line total ordered for now]])*Z1188</f>
        <v>0</v>
      </c>
      <c r="BD1188" s="200">
        <v>72.963171800964005</v>
      </c>
      <c r="BE1188" s="65"/>
      <c r="BF1188" s="65"/>
      <c r="BG1188" s="65"/>
      <c r="BH1188" s="65"/>
      <c r="BI1188" s="65"/>
      <c r="BJ1188" s="65"/>
      <c r="BK1188" s="65"/>
      <c r="BL1188" s="55"/>
      <c r="BM1188"/>
      <c r="BN1188"/>
      <c r="BO1188"/>
      <c r="BP1188"/>
      <c r="BQ1188"/>
      <c r="BR1188"/>
      <c r="BS1188"/>
      <c r="BT1188"/>
    </row>
    <row r="1189" spans="1:72" ht="15.75">
      <c r="A1189" s="202">
        <v>1185</v>
      </c>
      <c r="B1189" s="68" t="s">
        <v>6378</v>
      </c>
      <c r="C1189" s="149" t="s">
        <v>618</v>
      </c>
      <c r="D1189" s="149" t="s">
        <v>2575</v>
      </c>
      <c r="E1189" s="149" t="s">
        <v>2576</v>
      </c>
      <c r="F1189" s="158" t="str">
        <f t="shared" si="186"/>
        <v>Video</v>
      </c>
      <c r="G1189" s="187">
        <v>0</v>
      </c>
      <c r="H1189" s="150"/>
      <c r="I1189" s="184">
        <v>77.02</v>
      </c>
      <c r="J1189" s="150"/>
      <c r="K1189" s="151">
        <v>1.4626587237661788</v>
      </c>
      <c r="L1189" s="152">
        <v>79.861166317633362</v>
      </c>
      <c r="M1189" s="152">
        <v>87.759523425970727</v>
      </c>
      <c r="N1189" s="153" t="s">
        <v>620</v>
      </c>
      <c r="O1189" s="154">
        <v>60</v>
      </c>
      <c r="P1189" s="153">
        <v>3</v>
      </c>
      <c r="Q1189" s="153" t="s">
        <v>146</v>
      </c>
      <c r="R1189" s="155">
        <v>15</v>
      </c>
      <c r="S1189" s="155">
        <v>3.12</v>
      </c>
      <c r="T1189" s="155">
        <v>0.2</v>
      </c>
      <c r="U1189" s="154" t="s">
        <v>94</v>
      </c>
      <c r="V1189" s="153" t="s">
        <v>89</v>
      </c>
      <c r="W1189" s="153" t="s">
        <v>627</v>
      </c>
      <c r="X1189" s="151" t="s">
        <v>6378</v>
      </c>
      <c r="Y1189" s="151" t="s">
        <v>6378</v>
      </c>
      <c r="Z1189" s="156">
        <v>4.0599999999999997E-2</v>
      </c>
      <c r="AA1189" s="153" t="s">
        <v>1126</v>
      </c>
      <c r="AB1189" s="153" t="s">
        <v>4831</v>
      </c>
      <c r="AC1189" s="153" t="s">
        <v>656</v>
      </c>
      <c r="AD1189" s="157" t="s">
        <v>2577</v>
      </c>
      <c r="AE1189" s="110">
        <v>1</v>
      </c>
      <c r="AF1189" s="110">
        <v>331</v>
      </c>
      <c r="AG1189" s="112">
        <f t="shared" si="181"/>
        <v>0</v>
      </c>
      <c r="AH1189" s="110">
        <f>SUM(AG$4:AG1189)</f>
        <v>38</v>
      </c>
      <c r="AI1189" s="112">
        <f t="shared" si="179"/>
        <v>0</v>
      </c>
      <c r="AJ1189" s="110">
        <f>COUNTIF(AI$4:AI1189,"&gt;0")</f>
        <v>184</v>
      </c>
      <c r="AK1189" s="110">
        <v>0</v>
      </c>
      <c r="AL1189" s="110">
        <v>333</v>
      </c>
      <c r="AM1189" s="172" t="str">
        <f>IF(OR(Table1[[#This Row],[Line total ordered for now]]&gt;0,Table1[[#This Row],[Line total ordered for season]]&gt;0),1,"")</f>
        <v/>
      </c>
      <c r="AN1189" s="173">
        <f>COUNTIF(AM$4:AM1189,"&gt;0")</f>
        <v>0</v>
      </c>
      <c r="AO1189" s="173">
        <f>Table1[[#This Row],[ORDER QUANTITY
to be collected BEFORE 31.3.22]]</f>
        <v>0</v>
      </c>
      <c r="AP1189" s="174">
        <f t="shared" si="180"/>
        <v>0</v>
      </c>
      <c r="AQ1189" s="174">
        <f>IFERROR(INDEX(Retail!H:H,MATCH($D1189,Retail!$D:$D,0)),0)</f>
        <v>0</v>
      </c>
      <c r="AR1189" s="174">
        <f>IFERROR(INDEX(Retail!J:J,MATCH($D1189,Retail!$D:$D,0)),0)</f>
        <v>0</v>
      </c>
      <c r="AS1189" s="174">
        <f>IFERROR(INDEX('NEW2022'!H:H,MATCH($D1189,'NEW2022'!D:D,0)),0)</f>
        <v>0</v>
      </c>
      <c r="AT1189" s="174">
        <f>IFERROR(INDEX('NEW2022'!J:J,MATCH($D1189,'NEW2022'!D:D,0)),0)</f>
        <v>0</v>
      </c>
      <c r="AU1189" s="174">
        <f>IFERROR(INDEX('Quiet Items'!H:H,MATCH($D1189,'Quiet Items'!D:D,0)),0)</f>
        <v>0</v>
      </c>
      <c r="AV1189" s="174">
        <f>IFERROR(INDEX('Quiet Items'!J:J,MATCH($D1189,'Quiet Items'!D:D,0)),0)</f>
        <v>0</v>
      </c>
      <c r="AW1189" s="174">
        <f>IFERROR(INDEX('1.4G'!H:H,MATCH($D1189,'1.4G'!D:D,0)),0)</f>
        <v>0</v>
      </c>
      <c r="AX1189" s="174">
        <f>IFERROR(INDEX('1.4G'!J:J,MATCH($D1189,'1.4G'!D:D,0)),0)</f>
        <v>0</v>
      </c>
      <c r="AY1189" s="174">
        <f t="shared" si="187"/>
        <v>0</v>
      </c>
      <c r="AZ1189" s="174">
        <f t="shared" si="188"/>
        <v>0</v>
      </c>
      <c r="BA1189" s="175">
        <f>IFERROR(Table1[[#This Row],[Line total ordered for now]]*Table1[[#This Row],[GUARANTEED PRICE
for STOCK orders collected before 31.3.22]],0)</f>
        <v>0</v>
      </c>
      <c r="BB1189" s="175">
        <f t="shared" si="182"/>
        <v>0</v>
      </c>
      <c r="BC1189" s="176">
        <f>(AZ1189+Table1[[#This Row],[Line total ordered for now]])*Z1189</f>
        <v>0</v>
      </c>
      <c r="BD1189" s="200">
        <v>74.595594912075114</v>
      </c>
      <c r="BE1189" s="65"/>
      <c r="BF1189" s="65"/>
      <c r="BG1189" s="65"/>
      <c r="BH1189" s="65"/>
      <c r="BI1189" s="65"/>
      <c r="BJ1189" s="65"/>
      <c r="BK1189" s="65"/>
      <c r="BL1189" s="55"/>
      <c r="BM1189"/>
      <c r="BN1189"/>
      <c r="BO1189"/>
      <c r="BP1189"/>
      <c r="BQ1189"/>
      <c r="BR1189"/>
      <c r="BS1189"/>
      <c r="BT1189"/>
    </row>
    <row r="1190" spans="1:72" ht="15.75">
      <c r="A1190" s="202">
        <v>1186</v>
      </c>
      <c r="B1190" s="68" t="s">
        <v>6378</v>
      </c>
      <c r="C1190" s="149" t="s">
        <v>618</v>
      </c>
      <c r="D1190" s="149" t="s">
        <v>2970</v>
      </c>
      <c r="E1190" s="149" t="s">
        <v>2971</v>
      </c>
      <c r="F1190" s="158" t="str">
        <f t="shared" si="186"/>
        <v>Video</v>
      </c>
      <c r="G1190" s="187">
        <v>5</v>
      </c>
      <c r="H1190" s="150"/>
      <c r="I1190" s="184">
        <v>79.819999999999993</v>
      </c>
      <c r="J1190" s="150"/>
      <c r="K1190" s="151">
        <v>1.4635</v>
      </c>
      <c r="L1190" s="152">
        <v>79.9071</v>
      </c>
      <c r="M1190" s="152">
        <v>87.81</v>
      </c>
      <c r="N1190" s="153" t="s">
        <v>620</v>
      </c>
      <c r="O1190" s="154">
        <v>60</v>
      </c>
      <c r="P1190" s="153">
        <v>3</v>
      </c>
      <c r="Q1190" s="153" t="s">
        <v>146</v>
      </c>
      <c r="R1190" s="155">
        <v>15</v>
      </c>
      <c r="S1190" s="155">
        <v>3.12</v>
      </c>
      <c r="T1190" s="155">
        <v>0.2</v>
      </c>
      <c r="U1190" s="154" t="s">
        <v>95</v>
      </c>
      <c r="V1190" s="153" t="s">
        <v>88</v>
      </c>
      <c r="W1190" s="153" t="s">
        <v>627</v>
      </c>
      <c r="X1190" s="151" t="s">
        <v>6378</v>
      </c>
      <c r="Y1190" s="151" t="s">
        <v>6378</v>
      </c>
      <c r="Z1190" s="156">
        <v>3.7999999999999999E-2</v>
      </c>
      <c r="AA1190" s="153" t="s">
        <v>1062</v>
      </c>
      <c r="AB1190" s="153" t="s">
        <v>4777</v>
      </c>
      <c r="AC1190" s="153" t="s">
        <v>2412</v>
      </c>
      <c r="AD1190" s="157" t="s">
        <v>2972</v>
      </c>
      <c r="AE1190" s="110">
        <v>1</v>
      </c>
      <c r="AF1190" s="110">
        <v>332</v>
      </c>
      <c r="AG1190" s="112">
        <f t="shared" si="181"/>
        <v>0</v>
      </c>
      <c r="AH1190" s="110">
        <f>SUM(AG$4:AG1190)</f>
        <v>38</v>
      </c>
      <c r="AI1190" s="112">
        <f t="shared" si="179"/>
        <v>0</v>
      </c>
      <c r="AJ1190" s="110">
        <f>COUNTIF(AI$4:AI1190,"&gt;0")</f>
        <v>184</v>
      </c>
      <c r="AK1190" s="110">
        <v>1</v>
      </c>
      <c r="AL1190" s="110">
        <v>334</v>
      </c>
      <c r="AM1190" s="172" t="str">
        <f>IF(OR(Table1[[#This Row],[Line total ordered for now]]&gt;0,Table1[[#This Row],[Line total ordered for season]]&gt;0),1,"")</f>
        <v/>
      </c>
      <c r="AN1190" s="173">
        <f>COUNTIF(AM$4:AM1190,"&gt;0")</f>
        <v>0</v>
      </c>
      <c r="AO1190" s="173">
        <f>Table1[[#This Row],[ORDER QUANTITY
to be collected BEFORE 31.3.22]]</f>
        <v>0</v>
      </c>
      <c r="AP1190" s="174">
        <f t="shared" si="180"/>
        <v>0</v>
      </c>
      <c r="AQ1190" s="174">
        <f>IFERROR(INDEX(Retail!H:H,MATCH($D1190,Retail!$D:$D,0)),0)</f>
        <v>0</v>
      </c>
      <c r="AR1190" s="174">
        <f>IFERROR(INDEX(Retail!J:J,MATCH($D1190,Retail!$D:$D,0)),0)</f>
        <v>0</v>
      </c>
      <c r="AS1190" s="174">
        <f>IFERROR(INDEX('NEW2022'!H:H,MATCH($D1190,'NEW2022'!D:D,0)),0)</f>
        <v>0</v>
      </c>
      <c r="AT1190" s="174">
        <f>IFERROR(INDEX('NEW2022'!J:J,MATCH($D1190,'NEW2022'!D:D,0)),0)</f>
        <v>0</v>
      </c>
      <c r="AU1190" s="174">
        <f>IFERROR(INDEX('Quiet Items'!H:H,MATCH($D1190,'Quiet Items'!D:D,0)),0)</f>
        <v>0</v>
      </c>
      <c r="AV1190" s="174">
        <f>IFERROR(INDEX('Quiet Items'!J:J,MATCH($D1190,'Quiet Items'!D:D,0)),0)</f>
        <v>0</v>
      </c>
      <c r="AW1190" s="174">
        <f>IFERROR(INDEX('1.4G'!H:H,MATCH($D1190,'1.4G'!D:D,0)),0)</f>
        <v>0</v>
      </c>
      <c r="AX1190" s="174">
        <f>IFERROR(INDEX('1.4G'!J:J,MATCH($D1190,'1.4G'!D:D,0)),0)</f>
        <v>0</v>
      </c>
      <c r="AY1190" s="174">
        <f t="shared" si="187"/>
        <v>0</v>
      </c>
      <c r="AZ1190" s="174">
        <f t="shared" si="188"/>
        <v>0</v>
      </c>
      <c r="BA1190" s="175">
        <f>IFERROR(Table1[[#This Row],[Line total ordered for now]]*Table1[[#This Row],[GUARANTEED PRICE
for STOCK orders collected before 31.3.22]],0)</f>
        <v>0</v>
      </c>
      <c r="BB1190" s="175">
        <f t="shared" si="182"/>
        <v>0</v>
      </c>
      <c r="BC1190" s="176">
        <f>(AZ1190+Table1[[#This Row],[Line total ordered for now]])*Z1190</f>
        <v>0</v>
      </c>
      <c r="BD1190" s="200">
        <v>74.638499999999993</v>
      </c>
      <c r="BE1190" s="65"/>
      <c r="BF1190" s="65"/>
      <c r="BG1190" s="65"/>
      <c r="BH1190" s="65"/>
      <c r="BI1190" s="65"/>
      <c r="BJ1190" s="65"/>
      <c r="BK1190" s="65"/>
      <c r="BL1190" s="55"/>
      <c r="BM1190"/>
      <c r="BN1190"/>
      <c r="BO1190"/>
      <c r="BP1190"/>
      <c r="BQ1190"/>
      <c r="BR1190"/>
      <c r="BS1190"/>
      <c r="BT1190"/>
    </row>
    <row r="1191" spans="1:72" ht="15.75">
      <c r="A1191" s="202">
        <v>1187</v>
      </c>
      <c r="B1191" s="68" t="s">
        <v>6378</v>
      </c>
      <c r="C1191" s="149" t="s">
        <v>618</v>
      </c>
      <c r="D1191" s="149" t="s">
        <v>3073</v>
      </c>
      <c r="E1191" s="149" t="s">
        <v>3074</v>
      </c>
      <c r="F1191" s="158" t="str">
        <f t="shared" si="186"/>
        <v>Video</v>
      </c>
      <c r="G1191" s="187">
        <v>1</v>
      </c>
      <c r="H1191" s="150"/>
      <c r="I1191" s="184">
        <v>79.819999999999993</v>
      </c>
      <c r="J1191" s="150"/>
      <c r="K1191" s="151">
        <v>1.4635</v>
      </c>
      <c r="L1191" s="152">
        <v>79.9071</v>
      </c>
      <c r="M1191" s="152">
        <v>87.81</v>
      </c>
      <c r="N1191" s="153" t="s">
        <v>620</v>
      </c>
      <c r="O1191" s="154">
        <v>60</v>
      </c>
      <c r="P1191" s="153">
        <v>3</v>
      </c>
      <c r="Q1191" s="153" t="s">
        <v>146</v>
      </c>
      <c r="R1191" s="155">
        <v>15</v>
      </c>
      <c r="S1191" s="155">
        <v>3.12</v>
      </c>
      <c r="T1191" s="155">
        <v>0.2</v>
      </c>
      <c r="U1191" s="154" t="s">
        <v>95</v>
      </c>
      <c r="V1191" s="153" t="s">
        <v>88</v>
      </c>
      <c r="W1191" s="153" t="s">
        <v>627</v>
      </c>
      <c r="X1191" s="151" t="s">
        <v>6378</v>
      </c>
      <c r="Y1191" s="151" t="s">
        <v>6378</v>
      </c>
      <c r="Z1191" s="156">
        <v>3.7999999999999999E-2</v>
      </c>
      <c r="AA1191" s="153" t="s">
        <v>1062</v>
      </c>
      <c r="AB1191" s="153" t="s">
        <v>4780</v>
      </c>
      <c r="AC1191" s="153" t="s">
        <v>2412</v>
      </c>
      <c r="AD1191" s="157" t="s">
        <v>3075</v>
      </c>
      <c r="AE1191" s="110">
        <v>1</v>
      </c>
      <c r="AF1191" s="110">
        <v>333</v>
      </c>
      <c r="AG1191" s="112">
        <f t="shared" si="181"/>
        <v>0</v>
      </c>
      <c r="AH1191" s="110">
        <f>SUM(AG$4:AG1191)</f>
        <v>38</v>
      </c>
      <c r="AI1191" s="112">
        <f t="shared" si="179"/>
        <v>0</v>
      </c>
      <c r="AJ1191" s="110">
        <f>COUNTIF(AI$4:AI1191,"&gt;0")</f>
        <v>184</v>
      </c>
      <c r="AK1191" s="110">
        <v>1</v>
      </c>
      <c r="AL1191" s="110">
        <v>335</v>
      </c>
      <c r="AM1191" s="172" t="str">
        <f>IF(OR(Table1[[#This Row],[Line total ordered for now]]&gt;0,Table1[[#This Row],[Line total ordered for season]]&gt;0),1,"")</f>
        <v/>
      </c>
      <c r="AN1191" s="173">
        <f>COUNTIF(AM$4:AM1191,"&gt;0")</f>
        <v>0</v>
      </c>
      <c r="AO1191" s="173">
        <f>Table1[[#This Row],[ORDER QUANTITY
to be collected BEFORE 31.3.22]]</f>
        <v>0</v>
      </c>
      <c r="AP1191" s="174">
        <f t="shared" si="180"/>
        <v>0</v>
      </c>
      <c r="AQ1191" s="174">
        <f>IFERROR(INDEX(Retail!H:H,MATCH($D1191,Retail!$D:$D,0)),0)</f>
        <v>0</v>
      </c>
      <c r="AR1191" s="174">
        <f>IFERROR(INDEX(Retail!J:J,MATCH($D1191,Retail!$D:$D,0)),0)</f>
        <v>0</v>
      </c>
      <c r="AS1191" s="174">
        <f>IFERROR(INDEX('NEW2022'!H:H,MATCH($D1191,'NEW2022'!D:D,0)),0)</f>
        <v>0</v>
      </c>
      <c r="AT1191" s="174">
        <f>IFERROR(INDEX('NEW2022'!J:J,MATCH($D1191,'NEW2022'!D:D,0)),0)</f>
        <v>0</v>
      </c>
      <c r="AU1191" s="174">
        <f>IFERROR(INDEX('Quiet Items'!H:H,MATCH($D1191,'Quiet Items'!D:D,0)),0)</f>
        <v>0</v>
      </c>
      <c r="AV1191" s="174">
        <f>IFERROR(INDEX('Quiet Items'!J:J,MATCH($D1191,'Quiet Items'!D:D,0)),0)</f>
        <v>0</v>
      </c>
      <c r="AW1191" s="174">
        <f>IFERROR(INDEX('1.4G'!H:H,MATCH($D1191,'1.4G'!D:D,0)),0)</f>
        <v>0</v>
      </c>
      <c r="AX1191" s="174">
        <f>IFERROR(INDEX('1.4G'!J:J,MATCH($D1191,'1.4G'!D:D,0)),0)</f>
        <v>0</v>
      </c>
      <c r="AY1191" s="174">
        <f t="shared" si="187"/>
        <v>0</v>
      </c>
      <c r="AZ1191" s="174">
        <f t="shared" si="188"/>
        <v>0</v>
      </c>
      <c r="BA1191" s="175">
        <f>IFERROR(Table1[[#This Row],[Line total ordered for now]]*Table1[[#This Row],[GUARANTEED PRICE
for STOCK orders collected before 31.3.22]],0)</f>
        <v>0</v>
      </c>
      <c r="BB1191" s="175">
        <f t="shared" si="182"/>
        <v>0</v>
      </c>
      <c r="BC1191" s="176">
        <f>(AZ1191+Table1[[#This Row],[Line total ordered for now]])*Z1191</f>
        <v>0</v>
      </c>
      <c r="BD1191" s="200">
        <v>74.638499999999993</v>
      </c>
      <c r="BE1191" s="65"/>
      <c r="BF1191" s="65"/>
      <c r="BG1191" s="65"/>
      <c r="BH1191" s="65"/>
      <c r="BI1191" s="65"/>
      <c r="BJ1191" s="65"/>
      <c r="BK1191" s="65"/>
      <c r="BL1191" s="55"/>
      <c r="BM1191"/>
      <c r="BN1191"/>
      <c r="BO1191"/>
      <c r="BP1191"/>
      <c r="BQ1191"/>
      <c r="BR1191"/>
      <c r="BS1191"/>
      <c r="BT1191"/>
    </row>
    <row r="1192" spans="1:72" ht="15.75">
      <c r="A1192" s="202">
        <v>1188</v>
      </c>
      <c r="B1192" s="68" t="s">
        <v>6378</v>
      </c>
      <c r="C1192" s="149" t="s">
        <v>618</v>
      </c>
      <c r="D1192" s="149" t="s">
        <v>3192</v>
      </c>
      <c r="E1192" s="149" t="s">
        <v>2031</v>
      </c>
      <c r="F1192" s="158" t="str">
        <f t="shared" si="186"/>
        <v>Video</v>
      </c>
      <c r="G1192" s="187">
        <v>6</v>
      </c>
      <c r="H1192" s="150"/>
      <c r="I1192" s="184">
        <v>79.819999999999993</v>
      </c>
      <c r="J1192" s="150"/>
      <c r="K1192" s="151">
        <v>1.4635</v>
      </c>
      <c r="L1192" s="152">
        <v>79.9071</v>
      </c>
      <c r="M1192" s="152">
        <v>87.81</v>
      </c>
      <c r="N1192" s="153" t="s">
        <v>620</v>
      </c>
      <c r="O1192" s="154">
        <v>60</v>
      </c>
      <c r="P1192" s="153">
        <v>3</v>
      </c>
      <c r="Q1192" s="153" t="s">
        <v>146</v>
      </c>
      <c r="R1192" s="155">
        <v>15</v>
      </c>
      <c r="S1192" s="155">
        <v>3.12</v>
      </c>
      <c r="T1192" s="155">
        <v>0.2</v>
      </c>
      <c r="U1192" s="154" t="s">
        <v>95</v>
      </c>
      <c r="V1192" s="153" t="s">
        <v>88</v>
      </c>
      <c r="W1192" s="153" t="s">
        <v>627</v>
      </c>
      <c r="X1192" s="151" t="s">
        <v>6378</v>
      </c>
      <c r="Y1192" s="151" t="s">
        <v>6378</v>
      </c>
      <c r="Z1192" s="156">
        <v>3.7999999999999999E-2</v>
      </c>
      <c r="AA1192" s="153" t="s">
        <v>1126</v>
      </c>
      <c r="AB1192" s="153" t="s">
        <v>4783</v>
      </c>
      <c r="AC1192" s="153" t="s">
        <v>2412</v>
      </c>
      <c r="AD1192" s="157" t="s">
        <v>3193</v>
      </c>
      <c r="AE1192" s="110">
        <v>1</v>
      </c>
      <c r="AF1192" s="110">
        <v>334</v>
      </c>
      <c r="AG1192" s="112">
        <f t="shared" si="181"/>
        <v>0</v>
      </c>
      <c r="AH1192" s="110">
        <f>SUM(AG$4:AG1192)</f>
        <v>38</v>
      </c>
      <c r="AI1192" s="112">
        <f t="shared" si="179"/>
        <v>0</v>
      </c>
      <c r="AJ1192" s="110">
        <f>COUNTIF(AI$4:AI1192,"&gt;0")</f>
        <v>184</v>
      </c>
      <c r="AK1192" s="110">
        <v>1</v>
      </c>
      <c r="AL1192" s="110">
        <v>336</v>
      </c>
      <c r="AM1192" s="172" t="str">
        <f>IF(OR(Table1[[#This Row],[Line total ordered for now]]&gt;0,Table1[[#This Row],[Line total ordered for season]]&gt;0),1,"")</f>
        <v/>
      </c>
      <c r="AN1192" s="173">
        <f>COUNTIF(AM$4:AM1192,"&gt;0")</f>
        <v>0</v>
      </c>
      <c r="AO1192" s="173">
        <f>Table1[[#This Row],[ORDER QUANTITY
to be collected BEFORE 31.3.22]]</f>
        <v>0</v>
      </c>
      <c r="AP1192" s="174">
        <f t="shared" si="180"/>
        <v>0</v>
      </c>
      <c r="AQ1192" s="174">
        <f>IFERROR(INDEX(Retail!H:H,MATCH($D1192,Retail!$D:$D,0)),0)</f>
        <v>0</v>
      </c>
      <c r="AR1192" s="174">
        <f>IFERROR(INDEX(Retail!J:J,MATCH($D1192,Retail!$D:$D,0)),0)</f>
        <v>0</v>
      </c>
      <c r="AS1192" s="174">
        <f>IFERROR(INDEX('NEW2022'!H:H,MATCH($D1192,'NEW2022'!D:D,0)),0)</f>
        <v>0</v>
      </c>
      <c r="AT1192" s="174">
        <f>IFERROR(INDEX('NEW2022'!J:J,MATCH($D1192,'NEW2022'!D:D,0)),0)</f>
        <v>0</v>
      </c>
      <c r="AU1192" s="174">
        <f>IFERROR(INDEX('Quiet Items'!H:H,MATCH($D1192,'Quiet Items'!D:D,0)),0)</f>
        <v>0</v>
      </c>
      <c r="AV1192" s="174">
        <f>IFERROR(INDEX('Quiet Items'!J:J,MATCH($D1192,'Quiet Items'!D:D,0)),0)</f>
        <v>0</v>
      </c>
      <c r="AW1192" s="174">
        <f>IFERROR(INDEX('1.4G'!H:H,MATCH($D1192,'1.4G'!D:D,0)),0)</f>
        <v>0</v>
      </c>
      <c r="AX1192" s="174">
        <f>IFERROR(INDEX('1.4G'!J:J,MATCH($D1192,'1.4G'!D:D,0)),0)</f>
        <v>0</v>
      </c>
      <c r="AY1192" s="174">
        <f t="shared" si="187"/>
        <v>0</v>
      </c>
      <c r="AZ1192" s="174">
        <f t="shared" si="188"/>
        <v>0</v>
      </c>
      <c r="BA1192" s="175">
        <f>IFERROR(Table1[[#This Row],[Line total ordered for now]]*Table1[[#This Row],[GUARANTEED PRICE
for STOCK orders collected before 31.3.22]],0)</f>
        <v>0</v>
      </c>
      <c r="BB1192" s="175">
        <f t="shared" si="182"/>
        <v>0</v>
      </c>
      <c r="BC1192" s="176">
        <f>(AZ1192+Table1[[#This Row],[Line total ordered for now]])*Z1192</f>
        <v>0</v>
      </c>
      <c r="BD1192" s="200">
        <v>74.638499999999993</v>
      </c>
      <c r="BE1192" s="65"/>
      <c r="BF1192" s="65"/>
      <c r="BG1192" s="65"/>
      <c r="BH1192" s="65"/>
      <c r="BI1192" s="65"/>
      <c r="BJ1192" s="65"/>
      <c r="BK1192" s="65"/>
      <c r="BL1192" s="55"/>
      <c r="BM1192"/>
      <c r="BN1192"/>
      <c r="BO1192"/>
      <c r="BP1192"/>
      <c r="BQ1192"/>
      <c r="BR1192"/>
      <c r="BS1192"/>
      <c r="BT1192"/>
    </row>
    <row r="1193" spans="1:72" ht="15.75">
      <c r="A1193" s="202">
        <v>1189</v>
      </c>
      <c r="B1193" s="68" t="s">
        <v>6378</v>
      </c>
      <c r="C1193" s="149" t="s">
        <v>618</v>
      </c>
      <c r="D1193" s="149" t="s">
        <v>2555</v>
      </c>
      <c r="E1193" s="149" t="s">
        <v>2556</v>
      </c>
      <c r="F1193" s="158" t="str">
        <f t="shared" si="186"/>
        <v>Video</v>
      </c>
      <c r="G1193" s="187">
        <v>8</v>
      </c>
      <c r="H1193" s="150"/>
      <c r="I1193" s="184">
        <v>80.63</v>
      </c>
      <c r="J1193" s="150"/>
      <c r="K1193" s="151">
        <v>1.4783333333333333</v>
      </c>
      <c r="L1193" s="152">
        <v>80.716999999999999</v>
      </c>
      <c r="M1193" s="152">
        <v>88.7</v>
      </c>
      <c r="N1193" s="153" t="s">
        <v>620</v>
      </c>
      <c r="O1193" s="154">
        <v>60</v>
      </c>
      <c r="P1193" s="153">
        <v>3</v>
      </c>
      <c r="Q1193" s="153" t="s">
        <v>146</v>
      </c>
      <c r="R1193" s="155">
        <v>15</v>
      </c>
      <c r="S1193" s="155">
        <v>3.12</v>
      </c>
      <c r="T1193" s="155">
        <v>0.2</v>
      </c>
      <c r="U1193" s="154" t="s">
        <v>94</v>
      </c>
      <c r="V1193" s="153" t="s">
        <v>89</v>
      </c>
      <c r="W1193" s="153" t="s">
        <v>627</v>
      </c>
      <c r="X1193" s="151" t="s">
        <v>6378</v>
      </c>
      <c r="Y1193" s="151" t="s">
        <v>6378</v>
      </c>
      <c r="Z1193" s="156">
        <v>3.7999999999999999E-2</v>
      </c>
      <c r="AA1193" s="153" t="s">
        <v>1126</v>
      </c>
      <c r="AB1193" s="153" t="s">
        <v>4829</v>
      </c>
      <c r="AC1193" s="153" t="s">
        <v>656</v>
      </c>
      <c r="AD1193" s="157" t="s">
        <v>2557</v>
      </c>
      <c r="AE1193" s="110">
        <v>1</v>
      </c>
      <c r="AF1193" s="110">
        <v>335</v>
      </c>
      <c r="AG1193" s="112">
        <f t="shared" si="181"/>
        <v>0</v>
      </c>
      <c r="AH1193" s="110">
        <f>SUM(AG$4:AG1193)</f>
        <v>38</v>
      </c>
      <c r="AI1193" s="112">
        <f t="shared" si="179"/>
        <v>0</v>
      </c>
      <c r="AJ1193" s="110">
        <f>COUNTIF(AI$4:AI1193,"&gt;0")</f>
        <v>184</v>
      </c>
      <c r="AK1193" s="110">
        <v>0</v>
      </c>
      <c r="AL1193" s="110">
        <v>336</v>
      </c>
      <c r="AM1193" s="172" t="str">
        <f>IF(OR(Table1[[#This Row],[Line total ordered for now]]&gt;0,Table1[[#This Row],[Line total ordered for season]]&gt;0),1,"")</f>
        <v/>
      </c>
      <c r="AN1193" s="173">
        <f>COUNTIF(AM$4:AM1193,"&gt;0")</f>
        <v>0</v>
      </c>
      <c r="AO1193" s="173">
        <f>Table1[[#This Row],[ORDER QUANTITY
to be collected BEFORE 31.3.22]]</f>
        <v>0</v>
      </c>
      <c r="AP1193" s="174">
        <f t="shared" si="180"/>
        <v>0</v>
      </c>
      <c r="AQ1193" s="174">
        <f>IFERROR(INDEX(Retail!H:H,MATCH($D1193,Retail!$D:$D,0)),0)</f>
        <v>0</v>
      </c>
      <c r="AR1193" s="174">
        <f>IFERROR(INDEX(Retail!J:J,MATCH($D1193,Retail!$D:$D,0)),0)</f>
        <v>0</v>
      </c>
      <c r="AS1193" s="174">
        <f>IFERROR(INDEX('NEW2022'!H:H,MATCH($D1193,'NEW2022'!D:D,0)),0)</f>
        <v>0</v>
      </c>
      <c r="AT1193" s="174">
        <f>IFERROR(INDEX('NEW2022'!J:J,MATCH($D1193,'NEW2022'!D:D,0)),0)</f>
        <v>0</v>
      </c>
      <c r="AU1193" s="174">
        <f>IFERROR(INDEX('Quiet Items'!H:H,MATCH($D1193,'Quiet Items'!D:D,0)),0)</f>
        <v>0</v>
      </c>
      <c r="AV1193" s="174">
        <f>IFERROR(INDEX('Quiet Items'!J:J,MATCH($D1193,'Quiet Items'!D:D,0)),0)</f>
        <v>0</v>
      </c>
      <c r="AW1193" s="174">
        <f>IFERROR(INDEX('1.4G'!H:H,MATCH($D1193,'1.4G'!D:D,0)),0)</f>
        <v>0</v>
      </c>
      <c r="AX1193" s="174">
        <f>IFERROR(INDEX('1.4G'!J:J,MATCH($D1193,'1.4G'!D:D,0)),0)</f>
        <v>0</v>
      </c>
      <c r="AY1193" s="174">
        <f t="shared" si="187"/>
        <v>0</v>
      </c>
      <c r="AZ1193" s="174">
        <f t="shared" si="188"/>
        <v>0</v>
      </c>
      <c r="BA1193" s="175">
        <f>IFERROR(Table1[[#This Row],[Line total ordered for now]]*Table1[[#This Row],[GUARANTEED PRICE
for STOCK orders collected before 31.3.22]],0)</f>
        <v>0</v>
      </c>
      <c r="BB1193" s="175">
        <f t="shared" si="182"/>
        <v>0</v>
      </c>
      <c r="BC1193" s="176">
        <f>(AZ1193+Table1[[#This Row],[Line total ordered for now]])*Z1193</f>
        <v>0</v>
      </c>
      <c r="BD1193" s="200">
        <v>75.394999999999996</v>
      </c>
      <c r="BE1193" s="65"/>
      <c r="BF1193" s="65"/>
      <c r="BG1193" s="65"/>
      <c r="BH1193" s="65"/>
      <c r="BI1193" s="65"/>
      <c r="BJ1193" s="65"/>
      <c r="BK1193" s="65"/>
      <c r="BL1193" s="55"/>
      <c r="BM1193"/>
      <c r="BN1193"/>
      <c r="BO1193"/>
      <c r="BP1193"/>
      <c r="BQ1193"/>
      <c r="BR1193"/>
      <c r="BS1193"/>
      <c r="BT1193"/>
    </row>
    <row r="1194" spans="1:72" ht="15.75">
      <c r="A1194" s="202">
        <v>1190</v>
      </c>
      <c r="B1194" s="68" t="s">
        <v>6378</v>
      </c>
      <c r="C1194" s="149" t="s">
        <v>618</v>
      </c>
      <c r="D1194" s="149" t="s">
        <v>2504</v>
      </c>
      <c r="E1194" s="149" t="s">
        <v>2505</v>
      </c>
      <c r="F1194" s="158" t="str">
        <f t="shared" si="186"/>
        <v>Video</v>
      </c>
      <c r="G1194" s="187">
        <v>4</v>
      </c>
      <c r="H1194" s="150"/>
      <c r="I1194" s="184">
        <v>81.14</v>
      </c>
      <c r="J1194" s="150"/>
      <c r="K1194" s="151">
        <v>1.4876666666666667</v>
      </c>
      <c r="L1194" s="152">
        <v>81.226600000000005</v>
      </c>
      <c r="M1194" s="152">
        <v>89.26</v>
      </c>
      <c r="N1194" s="153" t="s">
        <v>620</v>
      </c>
      <c r="O1194" s="154">
        <v>60</v>
      </c>
      <c r="P1194" s="153">
        <v>3</v>
      </c>
      <c r="Q1194" s="153" t="s">
        <v>146</v>
      </c>
      <c r="R1194" s="155">
        <v>15</v>
      </c>
      <c r="S1194" s="155">
        <v>3.12</v>
      </c>
      <c r="T1194" s="155">
        <v>0.2</v>
      </c>
      <c r="U1194" s="154" t="s">
        <v>94</v>
      </c>
      <c r="V1194" s="153" t="s">
        <v>89</v>
      </c>
      <c r="W1194" s="153" t="s">
        <v>627</v>
      </c>
      <c r="X1194" s="151" t="s">
        <v>6378</v>
      </c>
      <c r="Y1194" s="151" t="s">
        <v>6378</v>
      </c>
      <c r="Z1194" s="156">
        <v>3.7999999999999999E-2</v>
      </c>
      <c r="AA1194" s="153" t="s">
        <v>1126</v>
      </c>
      <c r="AB1194" s="153" t="s">
        <v>4827</v>
      </c>
      <c r="AC1194" s="153" t="s">
        <v>656</v>
      </c>
      <c r="AD1194" s="157" t="s">
        <v>2506</v>
      </c>
      <c r="AE1194" s="110">
        <v>1</v>
      </c>
      <c r="AF1194" s="110">
        <v>336</v>
      </c>
      <c r="AG1194" s="112">
        <f t="shared" si="181"/>
        <v>0</v>
      </c>
      <c r="AH1194" s="110">
        <f>SUM(AG$4:AG1194)</f>
        <v>38</v>
      </c>
      <c r="AI1194" s="112">
        <f t="shared" si="179"/>
        <v>0</v>
      </c>
      <c r="AJ1194" s="110">
        <f>COUNTIF(AI$4:AI1194,"&gt;0")</f>
        <v>184</v>
      </c>
      <c r="AK1194" s="110">
        <v>0</v>
      </c>
      <c r="AL1194" s="110">
        <v>336</v>
      </c>
      <c r="AM1194" s="172" t="str">
        <f>IF(OR(Table1[[#This Row],[Line total ordered for now]]&gt;0,Table1[[#This Row],[Line total ordered for season]]&gt;0),1,"")</f>
        <v/>
      </c>
      <c r="AN1194" s="173">
        <f>COUNTIF(AM$4:AM1194,"&gt;0")</f>
        <v>0</v>
      </c>
      <c r="AO1194" s="173">
        <f>Table1[[#This Row],[ORDER QUANTITY
to be collected BEFORE 31.3.22]]</f>
        <v>0</v>
      </c>
      <c r="AP1194" s="174">
        <f t="shared" si="180"/>
        <v>0</v>
      </c>
      <c r="AQ1194" s="174">
        <f>IFERROR(INDEX(Retail!H:H,MATCH($D1194,Retail!$D:$D,0)),0)</f>
        <v>0</v>
      </c>
      <c r="AR1194" s="174">
        <f>IFERROR(INDEX(Retail!J:J,MATCH($D1194,Retail!$D:$D,0)),0)</f>
        <v>0</v>
      </c>
      <c r="AS1194" s="174">
        <f>IFERROR(INDEX('NEW2022'!H:H,MATCH($D1194,'NEW2022'!D:D,0)),0)</f>
        <v>0</v>
      </c>
      <c r="AT1194" s="174">
        <f>IFERROR(INDEX('NEW2022'!J:J,MATCH($D1194,'NEW2022'!D:D,0)),0)</f>
        <v>0</v>
      </c>
      <c r="AU1194" s="174">
        <f>IFERROR(INDEX('Quiet Items'!H:H,MATCH($D1194,'Quiet Items'!D:D,0)),0)</f>
        <v>0</v>
      </c>
      <c r="AV1194" s="174">
        <f>IFERROR(INDEX('Quiet Items'!J:J,MATCH($D1194,'Quiet Items'!D:D,0)),0)</f>
        <v>0</v>
      </c>
      <c r="AW1194" s="174">
        <f>IFERROR(INDEX('1.4G'!H:H,MATCH($D1194,'1.4G'!D:D,0)),0)</f>
        <v>0</v>
      </c>
      <c r="AX1194" s="174">
        <f>IFERROR(INDEX('1.4G'!J:J,MATCH($D1194,'1.4G'!D:D,0)),0)</f>
        <v>0</v>
      </c>
      <c r="AY1194" s="174">
        <f t="shared" si="187"/>
        <v>0</v>
      </c>
      <c r="AZ1194" s="174">
        <f t="shared" si="188"/>
        <v>0</v>
      </c>
      <c r="BA1194" s="175">
        <f>IFERROR(Table1[[#This Row],[Line total ordered for now]]*Table1[[#This Row],[GUARANTEED PRICE
for STOCK orders collected before 31.3.22]],0)</f>
        <v>0</v>
      </c>
      <c r="BB1194" s="175">
        <f t="shared" si="182"/>
        <v>0</v>
      </c>
      <c r="BC1194" s="176">
        <f>(AZ1194+Table1[[#This Row],[Line total ordered for now]])*Z1194</f>
        <v>0</v>
      </c>
      <c r="BD1194" s="200">
        <v>75.871000000000009</v>
      </c>
      <c r="BE1194" s="65"/>
      <c r="BF1194" s="65"/>
      <c r="BG1194" s="65"/>
      <c r="BH1194" s="65"/>
      <c r="BI1194" s="65"/>
      <c r="BJ1194" s="65"/>
      <c r="BK1194" s="65"/>
      <c r="BL1194" s="55"/>
      <c r="BM1194"/>
      <c r="BN1194"/>
      <c r="BO1194"/>
      <c r="BP1194"/>
      <c r="BQ1194"/>
      <c r="BR1194"/>
      <c r="BS1194"/>
      <c r="BT1194"/>
    </row>
    <row r="1195" spans="1:72" ht="15.75">
      <c r="A1195" s="202">
        <v>1191</v>
      </c>
      <c r="B1195" s="68" t="s">
        <v>6378</v>
      </c>
      <c r="C1195" s="149" t="s">
        <v>618</v>
      </c>
      <c r="D1195" s="149" t="s">
        <v>2178</v>
      </c>
      <c r="E1195" s="149" t="s">
        <v>2179</v>
      </c>
      <c r="F1195" s="158" t="str">
        <f t="shared" si="186"/>
        <v>Video</v>
      </c>
      <c r="G1195" s="187">
        <v>3</v>
      </c>
      <c r="H1195" s="150"/>
      <c r="I1195" s="184">
        <v>81.290000000000006</v>
      </c>
      <c r="J1195" s="150"/>
      <c r="K1195" s="151">
        <v>1.4903333333333333</v>
      </c>
      <c r="L1195" s="152">
        <v>81.372200000000007</v>
      </c>
      <c r="M1195" s="152">
        <v>89.42</v>
      </c>
      <c r="N1195" s="153" t="s">
        <v>620</v>
      </c>
      <c r="O1195" s="154">
        <v>60</v>
      </c>
      <c r="P1195" s="153">
        <v>3</v>
      </c>
      <c r="Q1195" s="153" t="s">
        <v>146</v>
      </c>
      <c r="R1195" s="155">
        <v>15</v>
      </c>
      <c r="S1195" s="155">
        <v>3.12</v>
      </c>
      <c r="T1195" s="155">
        <v>0.2</v>
      </c>
      <c r="U1195" s="154" t="s">
        <v>95</v>
      </c>
      <c r="V1195" s="153" t="s">
        <v>88</v>
      </c>
      <c r="W1195" s="153" t="s">
        <v>627</v>
      </c>
      <c r="X1195" s="151" t="s">
        <v>6378</v>
      </c>
      <c r="Y1195" s="151" t="s">
        <v>6378</v>
      </c>
      <c r="Z1195" s="156">
        <v>3.7999999999999999E-2</v>
      </c>
      <c r="AA1195" s="153" t="s">
        <v>1062</v>
      </c>
      <c r="AB1195" s="153" t="s">
        <v>4769</v>
      </c>
      <c r="AC1195" s="153" t="s">
        <v>2412</v>
      </c>
      <c r="AD1195" s="157" t="s">
        <v>2180</v>
      </c>
      <c r="AE1195" s="110">
        <v>1</v>
      </c>
      <c r="AF1195" s="110">
        <v>337</v>
      </c>
      <c r="AG1195" s="112">
        <f t="shared" si="181"/>
        <v>0</v>
      </c>
      <c r="AH1195" s="110">
        <f>SUM(AG$4:AG1195)</f>
        <v>38</v>
      </c>
      <c r="AI1195" s="112">
        <f t="shared" si="179"/>
        <v>0</v>
      </c>
      <c r="AJ1195" s="110">
        <f>COUNTIF(AI$4:AI1195,"&gt;0")</f>
        <v>184</v>
      </c>
      <c r="AK1195" s="110">
        <v>1</v>
      </c>
      <c r="AL1195" s="110">
        <v>337</v>
      </c>
      <c r="AM1195" s="172" t="str">
        <f>IF(OR(Table1[[#This Row],[Line total ordered for now]]&gt;0,Table1[[#This Row],[Line total ordered for season]]&gt;0),1,"")</f>
        <v/>
      </c>
      <c r="AN1195" s="173">
        <f>COUNTIF(AM$4:AM1195,"&gt;0")</f>
        <v>0</v>
      </c>
      <c r="AO1195" s="173">
        <f>Table1[[#This Row],[ORDER QUANTITY
to be collected BEFORE 31.3.22]]</f>
        <v>0</v>
      </c>
      <c r="AP1195" s="174">
        <f t="shared" si="180"/>
        <v>0</v>
      </c>
      <c r="AQ1195" s="174">
        <f>IFERROR(INDEX(Retail!H:H,MATCH($D1195,Retail!$D:$D,0)),0)</f>
        <v>0</v>
      </c>
      <c r="AR1195" s="174">
        <f>IFERROR(INDEX(Retail!J:J,MATCH($D1195,Retail!$D:$D,0)),0)</f>
        <v>0</v>
      </c>
      <c r="AS1195" s="174">
        <f>IFERROR(INDEX('NEW2022'!H:H,MATCH($D1195,'NEW2022'!D:D,0)),0)</f>
        <v>0</v>
      </c>
      <c r="AT1195" s="174">
        <f>IFERROR(INDEX('NEW2022'!J:J,MATCH($D1195,'NEW2022'!D:D,0)),0)</f>
        <v>0</v>
      </c>
      <c r="AU1195" s="174">
        <f>IFERROR(INDEX('Quiet Items'!H:H,MATCH($D1195,'Quiet Items'!D:D,0)),0)</f>
        <v>0</v>
      </c>
      <c r="AV1195" s="174">
        <f>IFERROR(INDEX('Quiet Items'!J:J,MATCH($D1195,'Quiet Items'!D:D,0)),0)</f>
        <v>0</v>
      </c>
      <c r="AW1195" s="174">
        <f>IFERROR(INDEX('1.4G'!H:H,MATCH($D1195,'1.4G'!D:D,0)),0)</f>
        <v>0</v>
      </c>
      <c r="AX1195" s="174">
        <f>IFERROR(INDEX('1.4G'!J:J,MATCH($D1195,'1.4G'!D:D,0)),0)</f>
        <v>0</v>
      </c>
      <c r="AY1195" s="174">
        <f t="shared" si="187"/>
        <v>0</v>
      </c>
      <c r="AZ1195" s="174">
        <f t="shared" si="188"/>
        <v>0</v>
      </c>
      <c r="BA1195" s="175">
        <f>IFERROR(Table1[[#This Row],[Line total ordered for now]]*Table1[[#This Row],[GUARANTEED PRICE
for STOCK orders collected before 31.3.22]],0)</f>
        <v>0</v>
      </c>
      <c r="BB1195" s="175">
        <f t="shared" si="182"/>
        <v>0</v>
      </c>
      <c r="BC1195" s="176">
        <f>(AZ1195+Table1[[#This Row],[Line total ordered for now]])*Z1195</f>
        <v>0</v>
      </c>
      <c r="BD1195" s="200">
        <v>76.007000000000005</v>
      </c>
      <c r="BE1195" s="65"/>
      <c r="BF1195" s="65"/>
      <c r="BG1195" s="65"/>
      <c r="BH1195" s="65"/>
      <c r="BI1195" s="65"/>
      <c r="BJ1195" s="65"/>
      <c r="BK1195" s="65"/>
      <c r="BL1195" s="55"/>
      <c r="BM1195"/>
      <c r="BN1195"/>
      <c r="BO1195"/>
      <c r="BP1195"/>
      <c r="BQ1195"/>
      <c r="BR1195"/>
      <c r="BS1195"/>
      <c r="BT1195"/>
    </row>
    <row r="1196" spans="1:72" ht="15.75">
      <c r="A1196" s="202">
        <v>1192</v>
      </c>
      <c r="B1196" s="68" t="s">
        <v>6378</v>
      </c>
      <c r="C1196" s="149" t="s">
        <v>618</v>
      </c>
      <c r="D1196" s="149" t="s">
        <v>4083</v>
      </c>
      <c r="E1196" s="149" t="s">
        <v>4084</v>
      </c>
      <c r="F1196" s="158" t="str">
        <f t="shared" si="186"/>
        <v>Video</v>
      </c>
      <c r="G1196" s="187">
        <v>15</v>
      </c>
      <c r="H1196" s="150"/>
      <c r="I1196" s="184">
        <v>81.93</v>
      </c>
      <c r="J1196" s="150"/>
      <c r="K1196" s="151">
        <v>1.5021666666666669</v>
      </c>
      <c r="L1196" s="152">
        <v>82.018300000000011</v>
      </c>
      <c r="M1196" s="152">
        <v>90.13000000000001</v>
      </c>
      <c r="N1196" s="153" t="s">
        <v>620</v>
      </c>
      <c r="O1196" s="154">
        <v>60</v>
      </c>
      <c r="P1196" s="153">
        <v>3</v>
      </c>
      <c r="Q1196" s="153" t="s">
        <v>146</v>
      </c>
      <c r="R1196" s="155">
        <v>15</v>
      </c>
      <c r="S1196" s="155">
        <v>3.12</v>
      </c>
      <c r="T1196" s="155">
        <v>0.2</v>
      </c>
      <c r="U1196" s="154" t="s">
        <v>95</v>
      </c>
      <c r="V1196" s="153" t="s">
        <v>88</v>
      </c>
      <c r="W1196" s="153" t="s">
        <v>627</v>
      </c>
      <c r="X1196" s="151" t="s">
        <v>6378</v>
      </c>
      <c r="Y1196" s="151" t="s">
        <v>6378</v>
      </c>
      <c r="Z1196" s="156">
        <v>3.7999999999999999E-2</v>
      </c>
      <c r="AA1196" s="153" t="s">
        <v>1062</v>
      </c>
      <c r="AB1196" s="153" t="s">
        <v>4722</v>
      </c>
      <c r="AC1196" s="153" t="s">
        <v>785</v>
      </c>
      <c r="AD1196" s="157" t="s">
        <v>4085</v>
      </c>
      <c r="AE1196" s="110">
        <v>1</v>
      </c>
      <c r="AF1196" s="110">
        <v>338</v>
      </c>
      <c r="AG1196" s="112">
        <f t="shared" si="181"/>
        <v>0</v>
      </c>
      <c r="AH1196" s="110">
        <f>SUM(AG$4:AG1196)</f>
        <v>38</v>
      </c>
      <c r="AI1196" s="112">
        <f t="shared" si="179"/>
        <v>0</v>
      </c>
      <c r="AJ1196" s="110">
        <f>COUNTIF(AI$4:AI1196,"&gt;0")</f>
        <v>184</v>
      </c>
      <c r="AK1196" s="110">
        <v>1</v>
      </c>
      <c r="AL1196" s="110">
        <v>338</v>
      </c>
      <c r="AM1196" s="172" t="str">
        <f>IF(OR(Table1[[#This Row],[Line total ordered for now]]&gt;0,Table1[[#This Row],[Line total ordered for season]]&gt;0),1,"")</f>
        <v/>
      </c>
      <c r="AN1196" s="173">
        <f>COUNTIF(AM$4:AM1196,"&gt;0")</f>
        <v>0</v>
      </c>
      <c r="AO1196" s="173">
        <f>Table1[[#This Row],[ORDER QUANTITY
to be collected BEFORE 31.3.22]]</f>
        <v>0</v>
      </c>
      <c r="AP1196" s="174">
        <f t="shared" si="180"/>
        <v>0</v>
      </c>
      <c r="AQ1196" s="174">
        <f>IFERROR(INDEX(Retail!H:H,MATCH($D1196,Retail!$D:$D,0)),0)</f>
        <v>0</v>
      </c>
      <c r="AR1196" s="174">
        <f>IFERROR(INDEX(Retail!J:J,MATCH($D1196,Retail!$D:$D,0)),0)</f>
        <v>0</v>
      </c>
      <c r="AS1196" s="174">
        <f>IFERROR(INDEX('NEW2022'!H:H,MATCH($D1196,'NEW2022'!D:D,0)),0)</f>
        <v>0</v>
      </c>
      <c r="AT1196" s="174">
        <f>IFERROR(INDEX('NEW2022'!J:J,MATCH($D1196,'NEW2022'!D:D,0)),0)</f>
        <v>0</v>
      </c>
      <c r="AU1196" s="174">
        <f>IFERROR(INDEX('Quiet Items'!H:H,MATCH($D1196,'Quiet Items'!D:D,0)),0)</f>
        <v>0</v>
      </c>
      <c r="AV1196" s="174">
        <f>IFERROR(INDEX('Quiet Items'!J:J,MATCH($D1196,'Quiet Items'!D:D,0)),0)</f>
        <v>0</v>
      </c>
      <c r="AW1196" s="174">
        <f>IFERROR(INDEX('1.4G'!H:H,MATCH($D1196,'1.4G'!D:D,0)),0)</f>
        <v>0</v>
      </c>
      <c r="AX1196" s="174">
        <f>IFERROR(INDEX('1.4G'!J:J,MATCH($D1196,'1.4G'!D:D,0)),0)</f>
        <v>0</v>
      </c>
      <c r="AY1196" s="174">
        <f t="shared" si="187"/>
        <v>0</v>
      </c>
      <c r="AZ1196" s="174">
        <f t="shared" si="188"/>
        <v>0</v>
      </c>
      <c r="BA1196" s="175">
        <f>IFERROR(Table1[[#This Row],[Line total ordered for now]]*Table1[[#This Row],[GUARANTEED PRICE
for STOCK orders collected before 31.3.22]],0)</f>
        <v>0</v>
      </c>
      <c r="BB1196" s="175">
        <f t="shared" si="182"/>
        <v>0</v>
      </c>
      <c r="BC1196" s="176">
        <f>(AZ1196+Table1[[#This Row],[Line total ordered for now]])*Z1196</f>
        <v>0</v>
      </c>
      <c r="BD1196" s="200">
        <v>76.610500000000002</v>
      </c>
      <c r="BE1196" s="65"/>
      <c r="BF1196" s="65"/>
      <c r="BG1196" s="65"/>
      <c r="BH1196" s="65"/>
      <c r="BI1196" s="65"/>
      <c r="BJ1196" s="65"/>
      <c r="BK1196" s="65"/>
      <c r="BL1196" s="55"/>
      <c r="BM1196"/>
      <c r="BN1196"/>
      <c r="BO1196"/>
      <c r="BP1196"/>
      <c r="BQ1196"/>
      <c r="BR1196"/>
      <c r="BS1196"/>
      <c r="BT1196"/>
    </row>
    <row r="1197" spans="1:72" s="196" customFormat="1" ht="15.75">
      <c r="A1197" s="202">
        <v>1193</v>
      </c>
      <c r="B1197" s="68" t="s">
        <v>6378</v>
      </c>
      <c r="C1197" s="149" t="s">
        <v>618</v>
      </c>
      <c r="D1197" s="149" t="s">
        <v>4474</v>
      </c>
      <c r="E1197" s="149" t="s">
        <v>4475</v>
      </c>
      <c r="F1197" s="158" t="str">
        <f t="shared" ref="F1197:F1199" si="189">IF(LEFT(AD1197,4)="http",HYPERLINK(AD1197,"Video"),"")</f>
        <v>Video</v>
      </c>
      <c r="G1197" s="187">
        <v>3</v>
      </c>
      <c r="H1197" s="150"/>
      <c r="I1197" s="184">
        <v>82.49</v>
      </c>
      <c r="J1197" s="150"/>
      <c r="K1197" s="151">
        <v>1.5123333333333335</v>
      </c>
      <c r="L1197" s="152">
        <v>82.573400000000007</v>
      </c>
      <c r="M1197" s="152">
        <v>90.740000000000009</v>
      </c>
      <c r="N1197" s="153" t="s">
        <v>620</v>
      </c>
      <c r="O1197" s="154">
        <v>60</v>
      </c>
      <c r="P1197" s="153">
        <v>3</v>
      </c>
      <c r="Q1197" s="153" t="s">
        <v>146</v>
      </c>
      <c r="R1197" s="155">
        <v>13</v>
      </c>
      <c r="S1197" s="155">
        <v>3.3</v>
      </c>
      <c r="T1197" s="155">
        <v>0.2</v>
      </c>
      <c r="U1197" s="154" t="s">
        <v>95</v>
      </c>
      <c r="V1197" s="153" t="s">
        <v>88</v>
      </c>
      <c r="W1197" s="153" t="s">
        <v>627</v>
      </c>
      <c r="X1197" s="151" t="s">
        <v>6378</v>
      </c>
      <c r="Y1197" s="151" t="s">
        <v>6378</v>
      </c>
      <c r="Z1197" s="156">
        <v>3.7999999999999999E-2</v>
      </c>
      <c r="AA1197" s="153" t="s">
        <v>1062</v>
      </c>
      <c r="AB1197" s="153" t="s">
        <v>4732</v>
      </c>
      <c r="AC1197" s="153" t="s">
        <v>785</v>
      </c>
      <c r="AD1197" s="157" t="s">
        <v>4476</v>
      </c>
      <c r="AE1197" s="110">
        <v>1</v>
      </c>
      <c r="AF1197" s="110">
        <v>339</v>
      </c>
      <c r="AG1197" s="112">
        <f t="shared" si="181"/>
        <v>0</v>
      </c>
      <c r="AH1197" s="110">
        <f>SUM(AG$4:AG1197)</f>
        <v>38</v>
      </c>
      <c r="AI1197" s="112">
        <f t="shared" si="179"/>
        <v>0</v>
      </c>
      <c r="AJ1197" s="110">
        <f>COUNTIF(AI$4:AI1197,"&gt;0")</f>
        <v>184</v>
      </c>
      <c r="AK1197" s="110">
        <v>1</v>
      </c>
      <c r="AL1197" s="110">
        <v>339</v>
      </c>
      <c r="AM1197" s="172" t="str">
        <f>IF(OR(Table1[[#This Row],[Line total ordered for now]]&gt;0,Table1[[#This Row],[Line total ordered for season]]&gt;0),1,"")</f>
        <v/>
      </c>
      <c r="AN1197" s="173">
        <f>COUNTIF(AM$4:AM1197,"&gt;0")</f>
        <v>0</v>
      </c>
      <c r="AO1197" s="173">
        <f>Table1[[#This Row],[ORDER QUANTITY
to be collected BEFORE 31.3.22]]</f>
        <v>0</v>
      </c>
      <c r="AP1197" s="174">
        <f t="shared" si="180"/>
        <v>0</v>
      </c>
      <c r="AQ1197" s="174">
        <f>IFERROR(INDEX(Retail!H:H,MATCH($D1197,Retail!$D:$D,0)),0)</f>
        <v>0</v>
      </c>
      <c r="AR1197" s="174">
        <f>IFERROR(INDEX(Retail!J:J,MATCH($D1197,Retail!$D:$D,0)),0)</f>
        <v>0</v>
      </c>
      <c r="AS1197" s="174">
        <f>IFERROR(INDEX('NEW2022'!H:H,MATCH($D1197,'NEW2022'!D:D,0)),0)</f>
        <v>0</v>
      </c>
      <c r="AT1197" s="174">
        <f>IFERROR(INDEX('NEW2022'!J:J,MATCH($D1197,'NEW2022'!D:D,0)),0)</f>
        <v>0</v>
      </c>
      <c r="AU1197" s="174">
        <f>IFERROR(INDEX('Quiet Items'!H:H,MATCH($D1197,'Quiet Items'!D:D,0)),0)</f>
        <v>0</v>
      </c>
      <c r="AV1197" s="174">
        <f>IFERROR(INDEX('Quiet Items'!J:J,MATCH($D1197,'Quiet Items'!D:D,0)),0)</f>
        <v>0</v>
      </c>
      <c r="AW1197" s="174">
        <f>IFERROR(INDEX('1.4G'!H:H,MATCH($D1197,'1.4G'!D:D,0)),0)</f>
        <v>0</v>
      </c>
      <c r="AX1197" s="174">
        <f>IFERROR(INDEX('1.4G'!J:J,MATCH($D1197,'1.4G'!D:D,0)),0)</f>
        <v>0</v>
      </c>
      <c r="AY1197" s="174">
        <f t="shared" ref="AY1197:AY1199" si="190">IF(OR(AU1197&gt;0,AW1197&gt;0,AO1197&gt;0,AS1197&gt;0,AQ1197&gt;0),AU1197+AW1197+AO1197+AS1197+AQ1197,0)</f>
        <v>0</v>
      </c>
      <c r="AZ1197" s="174">
        <f t="shared" ref="AZ1197:AZ1199" si="191">IF(OR(AV1197&gt;0,AX1197&gt;0,AP1197&gt;0,AT1197&gt;0,AR1197&gt;0),AV1197+AX1197+AP1197+AT1197+AR1197,0)</f>
        <v>0</v>
      </c>
      <c r="BA1197" s="175">
        <f>IFERROR(Table1[[#This Row],[Line total ordered for now]]*Table1[[#This Row],[GUARANTEED PRICE
for STOCK orders collected before 31.3.22]],0)</f>
        <v>0</v>
      </c>
      <c r="BB1197" s="175">
        <f t="shared" si="182"/>
        <v>0</v>
      </c>
      <c r="BC1197" s="176">
        <f>(AZ1197+Table1[[#This Row],[Line total ordered for now]])*Z1197</f>
        <v>0</v>
      </c>
      <c r="BD1197" s="200">
        <v>77.129000000000005</v>
      </c>
      <c r="BE1197" s="65"/>
      <c r="BF1197" s="65"/>
      <c r="BG1197" s="65"/>
      <c r="BH1197" s="65"/>
      <c r="BI1197" s="65"/>
      <c r="BJ1197" s="65"/>
      <c r="BK1197" s="65"/>
      <c r="BL1197" s="55"/>
    </row>
    <row r="1198" spans="1:72" s="196" customFormat="1" ht="15.75">
      <c r="A1198" s="202">
        <v>1194</v>
      </c>
      <c r="B1198" s="68" t="s">
        <v>6378</v>
      </c>
      <c r="C1198" s="149" t="s">
        <v>618</v>
      </c>
      <c r="D1198" s="149" t="s">
        <v>4354</v>
      </c>
      <c r="E1198" s="149" t="s">
        <v>1924</v>
      </c>
      <c r="F1198" s="158" t="str">
        <f t="shared" si="189"/>
        <v>Video</v>
      </c>
      <c r="G1198" s="187">
        <v>11</v>
      </c>
      <c r="H1198" s="150"/>
      <c r="I1198" s="184">
        <v>82.49</v>
      </c>
      <c r="J1198" s="150"/>
      <c r="K1198" s="151">
        <v>1.5123333333333335</v>
      </c>
      <c r="L1198" s="152">
        <v>82.573400000000007</v>
      </c>
      <c r="M1198" s="152">
        <v>90.740000000000009</v>
      </c>
      <c r="N1198" s="153" t="s">
        <v>620</v>
      </c>
      <c r="O1198" s="154">
        <v>60</v>
      </c>
      <c r="P1198" s="153">
        <v>3</v>
      </c>
      <c r="Q1198" s="153" t="s">
        <v>146</v>
      </c>
      <c r="R1198" s="155">
        <v>15</v>
      </c>
      <c r="S1198" s="155">
        <v>3.12</v>
      </c>
      <c r="T1198" s="155">
        <v>0.2</v>
      </c>
      <c r="U1198" s="154" t="s">
        <v>95</v>
      </c>
      <c r="V1198" s="153" t="s">
        <v>88</v>
      </c>
      <c r="W1198" s="153" t="s">
        <v>627</v>
      </c>
      <c r="X1198" s="151" t="s">
        <v>6378</v>
      </c>
      <c r="Y1198" s="151" t="s">
        <v>6378</v>
      </c>
      <c r="Z1198" s="156">
        <v>3.7999999999999999E-2</v>
      </c>
      <c r="AA1198" s="153" t="s">
        <v>1062</v>
      </c>
      <c r="AB1198" s="153" t="s">
        <v>4728</v>
      </c>
      <c r="AC1198" s="153" t="s">
        <v>785</v>
      </c>
      <c r="AD1198" s="157" t="s">
        <v>4355</v>
      </c>
      <c r="AE1198" s="110">
        <v>1</v>
      </c>
      <c r="AF1198" s="110">
        <v>340</v>
      </c>
      <c r="AG1198" s="112">
        <f t="shared" si="181"/>
        <v>0</v>
      </c>
      <c r="AH1198" s="110">
        <f>SUM(AG$4:AG1198)</f>
        <v>38</v>
      </c>
      <c r="AI1198" s="112">
        <f t="shared" si="179"/>
        <v>0</v>
      </c>
      <c r="AJ1198" s="110">
        <f>COUNTIF(AI$4:AI1198,"&gt;0")</f>
        <v>184</v>
      </c>
      <c r="AK1198" s="110">
        <v>1</v>
      </c>
      <c r="AL1198" s="110">
        <v>340</v>
      </c>
      <c r="AM1198" s="172" t="str">
        <f>IF(OR(Table1[[#This Row],[Line total ordered for now]]&gt;0,Table1[[#This Row],[Line total ordered for season]]&gt;0),1,"")</f>
        <v/>
      </c>
      <c r="AN1198" s="173">
        <f>COUNTIF(AM$4:AM1198,"&gt;0")</f>
        <v>0</v>
      </c>
      <c r="AO1198" s="173">
        <f>Table1[[#This Row],[ORDER QUANTITY
to be collected BEFORE 31.3.22]]</f>
        <v>0</v>
      </c>
      <c r="AP1198" s="174">
        <f t="shared" si="180"/>
        <v>0</v>
      </c>
      <c r="AQ1198" s="174">
        <f>IFERROR(INDEX(Retail!H:H,MATCH($D1198,Retail!$D:$D,0)),0)</f>
        <v>0</v>
      </c>
      <c r="AR1198" s="174">
        <f>IFERROR(INDEX(Retail!J:J,MATCH($D1198,Retail!$D:$D,0)),0)</f>
        <v>0</v>
      </c>
      <c r="AS1198" s="174">
        <f>IFERROR(INDEX('NEW2022'!H:H,MATCH($D1198,'NEW2022'!D:D,0)),0)</f>
        <v>0</v>
      </c>
      <c r="AT1198" s="174">
        <f>IFERROR(INDEX('NEW2022'!J:J,MATCH($D1198,'NEW2022'!D:D,0)),0)</f>
        <v>0</v>
      </c>
      <c r="AU1198" s="174">
        <f>IFERROR(INDEX('Quiet Items'!H:H,MATCH($D1198,'Quiet Items'!D:D,0)),0)</f>
        <v>0</v>
      </c>
      <c r="AV1198" s="174">
        <f>IFERROR(INDEX('Quiet Items'!J:J,MATCH($D1198,'Quiet Items'!D:D,0)),0)</f>
        <v>0</v>
      </c>
      <c r="AW1198" s="174">
        <f>IFERROR(INDEX('1.4G'!H:H,MATCH($D1198,'1.4G'!D:D,0)),0)</f>
        <v>0</v>
      </c>
      <c r="AX1198" s="174">
        <f>IFERROR(INDEX('1.4G'!J:J,MATCH($D1198,'1.4G'!D:D,0)),0)</f>
        <v>0</v>
      </c>
      <c r="AY1198" s="174">
        <f t="shared" si="190"/>
        <v>0</v>
      </c>
      <c r="AZ1198" s="174">
        <f t="shared" si="191"/>
        <v>0</v>
      </c>
      <c r="BA1198" s="175">
        <f>IFERROR(Table1[[#This Row],[Line total ordered for now]]*Table1[[#This Row],[GUARANTEED PRICE
for STOCK orders collected before 31.3.22]],0)</f>
        <v>0</v>
      </c>
      <c r="BB1198" s="175">
        <f t="shared" si="182"/>
        <v>0</v>
      </c>
      <c r="BC1198" s="176">
        <f>(AZ1198+Table1[[#This Row],[Line total ordered for now]])*Z1198</f>
        <v>0</v>
      </c>
      <c r="BD1198" s="200">
        <v>77.129000000000005</v>
      </c>
      <c r="BE1198" s="65"/>
      <c r="BF1198" s="65"/>
      <c r="BG1198" s="65"/>
      <c r="BH1198" s="65"/>
      <c r="BI1198" s="65"/>
      <c r="BJ1198" s="65"/>
      <c r="BK1198" s="65"/>
      <c r="BL1198" s="55"/>
    </row>
    <row r="1199" spans="1:72" ht="15.75">
      <c r="A1199" s="202">
        <v>1195</v>
      </c>
      <c r="B1199" s="68" t="s">
        <v>6378</v>
      </c>
      <c r="C1199" s="149" t="s">
        <v>618</v>
      </c>
      <c r="D1199" s="149" t="s">
        <v>1124</v>
      </c>
      <c r="E1199" s="149" t="s">
        <v>1125</v>
      </c>
      <c r="F1199" s="158" t="str">
        <f t="shared" si="189"/>
        <v>Video</v>
      </c>
      <c r="G1199" s="187">
        <v>3</v>
      </c>
      <c r="H1199" s="150"/>
      <c r="I1199" s="184">
        <v>80.63</v>
      </c>
      <c r="J1199" s="150"/>
      <c r="K1199" s="151">
        <v>1.5178873247445155</v>
      </c>
      <c r="L1199" s="152">
        <v>82.876647931050556</v>
      </c>
      <c r="M1199" s="152">
        <v>91.073239484670935</v>
      </c>
      <c r="N1199" s="153" t="s">
        <v>620</v>
      </c>
      <c r="O1199" s="154">
        <v>60</v>
      </c>
      <c r="P1199" s="153">
        <v>3</v>
      </c>
      <c r="Q1199" s="153" t="s">
        <v>146</v>
      </c>
      <c r="R1199" s="155">
        <v>15</v>
      </c>
      <c r="S1199" s="155">
        <v>3.12</v>
      </c>
      <c r="T1199" s="155">
        <v>0.2</v>
      </c>
      <c r="U1199" s="154" t="s">
        <v>94</v>
      </c>
      <c r="V1199" s="153" t="s">
        <v>89</v>
      </c>
      <c r="W1199" s="153" t="s">
        <v>627</v>
      </c>
      <c r="X1199" s="151" t="s">
        <v>6378</v>
      </c>
      <c r="Y1199" s="151" t="s">
        <v>6378</v>
      </c>
      <c r="Z1199" s="156">
        <v>3.7999999999999999E-2</v>
      </c>
      <c r="AA1199" s="153" t="s">
        <v>1126</v>
      </c>
      <c r="AB1199" s="153" t="s">
        <v>4745</v>
      </c>
      <c r="AC1199" s="153" t="s">
        <v>4640</v>
      </c>
      <c r="AD1199" s="157" t="s">
        <v>1127</v>
      </c>
      <c r="AE1199" s="110">
        <v>1</v>
      </c>
      <c r="AF1199" s="110">
        <v>341</v>
      </c>
      <c r="AG1199" s="112">
        <f t="shared" si="181"/>
        <v>0</v>
      </c>
      <c r="AH1199" s="110">
        <f>SUM(AG$4:AG1199)</f>
        <v>38</v>
      </c>
      <c r="AI1199" s="112">
        <f t="shared" si="179"/>
        <v>0</v>
      </c>
      <c r="AJ1199" s="110">
        <f>COUNTIF(AI$4:AI1199,"&gt;0")</f>
        <v>184</v>
      </c>
      <c r="AK1199" s="110">
        <v>0</v>
      </c>
      <c r="AL1199" s="110">
        <v>340</v>
      </c>
      <c r="AM1199" s="172" t="str">
        <f>IF(OR(Table1[[#This Row],[Line total ordered for now]]&gt;0,Table1[[#This Row],[Line total ordered for season]]&gt;0),1,"")</f>
        <v/>
      </c>
      <c r="AN1199" s="173">
        <f>COUNTIF(AM$4:AM1199,"&gt;0")</f>
        <v>0</v>
      </c>
      <c r="AO1199" s="173">
        <f>Table1[[#This Row],[ORDER QUANTITY
to be collected BEFORE 31.3.22]]</f>
        <v>0</v>
      </c>
      <c r="AP1199" s="174">
        <f t="shared" si="180"/>
        <v>0</v>
      </c>
      <c r="AQ1199" s="174">
        <f>IFERROR(INDEX(Retail!H:H,MATCH($D1199,Retail!$D:$D,0)),0)</f>
        <v>0</v>
      </c>
      <c r="AR1199" s="174">
        <f>IFERROR(INDEX(Retail!J:J,MATCH($D1199,Retail!$D:$D,0)),0)</f>
        <v>0</v>
      </c>
      <c r="AS1199" s="174">
        <f>IFERROR(INDEX('NEW2022'!H:H,MATCH($D1199,'NEW2022'!D:D,0)),0)</f>
        <v>0</v>
      </c>
      <c r="AT1199" s="174">
        <f>IFERROR(INDEX('NEW2022'!J:J,MATCH($D1199,'NEW2022'!D:D,0)),0)</f>
        <v>0</v>
      </c>
      <c r="AU1199" s="174">
        <f>IFERROR(INDEX('Quiet Items'!H:H,MATCH($D1199,'Quiet Items'!D:D,0)),0)</f>
        <v>0</v>
      </c>
      <c r="AV1199" s="174">
        <f>IFERROR(INDEX('Quiet Items'!J:J,MATCH($D1199,'Quiet Items'!D:D,0)),0)</f>
        <v>0</v>
      </c>
      <c r="AW1199" s="174">
        <f>IFERROR(INDEX('1.4G'!H:H,MATCH($D1199,'1.4G'!D:D,0)),0)</f>
        <v>0</v>
      </c>
      <c r="AX1199" s="174">
        <f>IFERROR(INDEX('1.4G'!J:J,MATCH($D1199,'1.4G'!D:D,0)),0)</f>
        <v>0</v>
      </c>
      <c r="AY1199" s="174">
        <f t="shared" si="190"/>
        <v>0</v>
      </c>
      <c r="AZ1199" s="174">
        <f t="shared" si="191"/>
        <v>0</v>
      </c>
      <c r="BA1199" s="175">
        <f>IFERROR(Table1[[#This Row],[Line total ordered for now]]*Table1[[#This Row],[GUARANTEED PRICE
for STOCK orders collected before 31.3.22]],0)</f>
        <v>0</v>
      </c>
      <c r="BB1199" s="175">
        <f t="shared" si="182"/>
        <v>0</v>
      </c>
      <c r="BC1199" s="176">
        <f>(AZ1199+Table1[[#This Row],[Line total ordered for now]])*Z1199</f>
        <v>0</v>
      </c>
      <c r="BD1199" s="200">
        <v>77.412253561970289</v>
      </c>
      <c r="BE1199" s="65"/>
      <c r="BF1199" s="65"/>
      <c r="BG1199" s="65"/>
      <c r="BH1199" s="65"/>
      <c r="BI1199" s="65"/>
      <c r="BJ1199" s="65"/>
      <c r="BK1199" s="65"/>
      <c r="BL1199" s="55"/>
      <c r="BM1199"/>
      <c r="BN1199"/>
      <c r="BO1199"/>
      <c r="BP1199"/>
      <c r="BQ1199"/>
      <c r="BR1199"/>
      <c r="BS1199"/>
      <c r="BT1199"/>
    </row>
    <row r="1200" spans="1:72" ht="15.75">
      <c r="A1200" s="202">
        <v>1196</v>
      </c>
      <c r="B1200" s="68" t="s">
        <v>6378</v>
      </c>
      <c r="C1200" s="149" t="s">
        <v>618</v>
      </c>
      <c r="D1200" s="149" t="s">
        <v>2052</v>
      </c>
      <c r="E1200" s="149" t="s">
        <v>2053</v>
      </c>
      <c r="F1200" s="158" t="str">
        <f t="shared" ref="F1200" si="192">IF(LEFT(AD1200,4)="http",HYPERLINK(AD1200,"Video"),"")</f>
        <v>Video</v>
      </c>
      <c r="G1200" s="187">
        <v>3</v>
      </c>
      <c r="H1200" s="150"/>
      <c r="I1200" s="184">
        <v>80.5</v>
      </c>
      <c r="J1200" s="150"/>
      <c r="K1200" s="151">
        <v>1.5178873247445155</v>
      </c>
      <c r="L1200" s="152">
        <v>82.876647931050556</v>
      </c>
      <c r="M1200" s="152">
        <v>91.073239484670935</v>
      </c>
      <c r="N1200" s="153" t="s">
        <v>620</v>
      </c>
      <c r="O1200" s="154">
        <v>60</v>
      </c>
      <c r="P1200" s="153">
        <v>3</v>
      </c>
      <c r="Q1200" s="153" t="s">
        <v>146</v>
      </c>
      <c r="R1200" s="155">
        <v>15</v>
      </c>
      <c r="S1200" s="155">
        <v>3.12</v>
      </c>
      <c r="T1200" s="155">
        <v>0.2</v>
      </c>
      <c r="U1200" s="154" t="s">
        <v>94</v>
      </c>
      <c r="V1200" s="153" t="s">
        <v>89</v>
      </c>
      <c r="W1200" s="153" t="s">
        <v>627</v>
      </c>
      <c r="X1200" s="151" t="s">
        <v>6378</v>
      </c>
      <c r="Y1200" s="151" t="s">
        <v>6378</v>
      </c>
      <c r="Z1200" s="156">
        <v>3.7999999999999999E-2</v>
      </c>
      <c r="AA1200" s="153" t="s">
        <v>1126</v>
      </c>
      <c r="AB1200" s="153" t="s">
        <v>4767</v>
      </c>
      <c r="AC1200" s="153" t="s">
        <v>2412</v>
      </c>
      <c r="AD1200" s="157" t="s">
        <v>2054</v>
      </c>
      <c r="AE1200" s="110">
        <v>1</v>
      </c>
      <c r="AF1200" s="110">
        <v>342</v>
      </c>
      <c r="AG1200" s="112">
        <f t="shared" si="181"/>
        <v>0</v>
      </c>
      <c r="AH1200" s="110">
        <f>SUM(AG$4:AG1200)</f>
        <v>38</v>
      </c>
      <c r="AI1200" s="112">
        <f t="shared" si="179"/>
        <v>0</v>
      </c>
      <c r="AJ1200" s="110">
        <f>COUNTIF(AI$4:AI1200,"&gt;0")</f>
        <v>184</v>
      </c>
      <c r="AK1200" s="110">
        <v>0</v>
      </c>
      <c r="AL1200" s="110">
        <v>340</v>
      </c>
      <c r="AM1200" s="172" t="str">
        <f>IF(OR(Table1[[#This Row],[Line total ordered for now]]&gt;0,Table1[[#This Row],[Line total ordered for season]]&gt;0),1,"")</f>
        <v/>
      </c>
      <c r="AN1200" s="173">
        <f>COUNTIF(AM$4:AM1200,"&gt;0")</f>
        <v>0</v>
      </c>
      <c r="AO1200" s="173">
        <f>Table1[[#This Row],[ORDER QUANTITY
to be collected BEFORE 31.3.22]]</f>
        <v>0</v>
      </c>
      <c r="AP1200" s="174">
        <f t="shared" si="180"/>
        <v>0</v>
      </c>
      <c r="AQ1200" s="174">
        <f>IFERROR(INDEX(Retail!H:H,MATCH($D1200,Retail!$D:$D,0)),0)</f>
        <v>0</v>
      </c>
      <c r="AR1200" s="174">
        <f>IFERROR(INDEX(Retail!J:J,MATCH($D1200,Retail!$D:$D,0)),0)</f>
        <v>0</v>
      </c>
      <c r="AS1200" s="174">
        <f>IFERROR(INDEX('NEW2022'!H:H,MATCH($D1200,'NEW2022'!D:D,0)),0)</f>
        <v>0</v>
      </c>
      <c r="AT1200" s="174">
        <f>IFERROR(INDEX('NEW2022'!J:J,MATCH($D1200,'NEW2022'!D:D,0)),0)</f>
        <v>0</v>
      </c>
      <c r="AU1200" s="174">
        <f>IFERROR(INDEX('Quiet Items'!H:H,MATCH($D1200,'Quiet Items'!D:D,0)),0)</f>
        <v>0</v>
      </c>
      <c r="AV1200" s="174">
        <f>IFERROR(INDEX('Quiet Items'!J:J,MATCH($D1200,'Quiet Items'!D:D,0)),0)</f>
        <v>0</v>
      </c>
      <c r="AW1200" s="174">
        <f>IFERROR(INDEX('1.4G'!H:H,MATCH($D1200,'1.4G'!D:D,0)),0)</f>
        <v>0</v>
      </c>
      <c r="AX1200" s="174">
        <f>IFERROR(INDEX('1.4G'!J:J,MATCH($D1200,'1.4G'!D:D,0)),0)</f>
        <v>0</v>
      </c>
      <c r="AY1200" s="174">
        <f t="shared" ref="AY1200" si="193">IF(OR(AU1200&gt;0,AW1200&gt;0,AO1200&gt;0,AS1200&gt;0,AQ1200&gt;0),AU1200+AW1200+AO1200+AS1200+AQ1200,0)</f>
        <v>0</v>
      </c>
      <c r="AZ1200" s="174">
        <f t="shared" ref="AZ1200" si="194">IF(OR(AV1200&gt;0,AX1200&gt;0,AP1200&gt;0,AT1200&gt;0,AR1200&gt;0),AV1200+AX1200+AP1200+AT1200+AR1200,0)</f>
        <v>0</v>
      </c>
      <c r="BA1200" s="175">
        <f>IFERROR(Table1[[#This Row],[Line total ordered for now]]*Table1[[#This Row],[GUARANTEED PRICE
for STOCK orders collected before 31.3.22]],0)</f>
        <v>0</v>
      </c>
      <c r="BB1200" s="175">
        <f t="shared" si="182"/>
        <v>0</v>
      </c>
      <c r="BC1200" s="176">
        <f>(AZ1200+Table1[[#This Row],[Line total ordered for now]])*Z1200</f>
        <v>0</v>
      </c>
      <c r="BD1200" s="200">
        <v>77.412253561970289</v>
      </c>
      <c r="BE1200" s="65"/>
      <c r="BF1200" s="65"/>
      <c r="BG1200" s="65"/>
      <c r="BH1200" s="65"/>
      <c r="BI1200" s="65"/>
      <c r="BJ1200" s="65"/>
      <c r="BK1200" s="65"/>
      <c r="BL1200" s="55"/>
      <c r="BM1200"/>
      <c r="BN1200"/>
      <c r="BO1200"/>
      <c r="BP1200"/>
      <c r="BQ1200"/>
      <c r="BR1200"/>
      <c r="BS1200"/>
      <c r="BT1200"/>
    </row>
    <row r="1201" spans="1:72" ht="15.75">
      <c r="A1201" s="202">
        <v>1197</v>
      </c>
      <c r="B1201" s="68" t="s">
        <v>6378</v>
      </c>
      <c r="C1201" s="149" t="s">
        <v>618</v>
      </c>
      <c r="D1201" s="149" t="s">
        <v>2066</v>
      </c>
      <c r="E1201" s="149" t="s">
        <v>2067</v>
      </c>
      <c r="F1201" s="158" t="str">
        <f t="shared" si="186"/>
        <v>Video</v>
      </c>
      <c r="G1201" s="187">
        <v>3</v>
      </c>
      <c r="H1201" s="150"/>
      <c r="I1201" s="184">
        <v>80.5</v>
      </c>
      <c r="J1201" s="150"/>
      <c r="K1201" s="151">
        <v>1.5178873247445155</v>
      </c>
      <c r="L1201" s="152">
        <v>82.876647931050556</v>
      </c>
      <c r="M1201" s="152">
        <v>91.073239484670935</v>
      </c>
      <c r="N1201" s="153" t="s">
        <v>620</v>
      </c>
      <c r="O1201" s="154">
        <v>60</v>
      </c>
      <c r="P1201" s="153">
        <v>3</v>
      </c>
      <c r="Q1201" s="153" t="s">
        <v>146</v>
      </c>
      <c r="R1201" s="155">
        <v>15</v>
      </c>
      <c r="S1201" s="155">
        <v>3.12</v>
      </c>
      <c r="T1201" s="155">
        <v>0.2</v>
      </c>
      <c r="U1201" s="154" t="s">
        <v>94</v>
      </c>
      <c r="V1201" s="153" t="s">
        <v>89</v>
      </c>
      <c r="W1201" s="153" t="s">
        <v>627</v>
      </c>
      <c r="X1201" s="151" t="s">
        <v>6378</v>
      </c>
      <c r="Y1201" s="151" t="s">
        <v>6378</v>
      </c>
      <c r="Z1201" s="156">
        <v>3.7999999999999999E-2</v>
      </c>
      <c r="AA1201" s="153" t="s">
        <v>1126</v>
      </c>
      <c r="AB1201" s="153" t="s">
        <v>4768</v>
      </c>
      <c r="AC1201" s="153" t="s">
        <v>2412</v>
      </c>
      <c r="AD1201" s="157" t="s">
        <v>2068</v>
      </c>
      <c r="AE1201" s="110">
        <v>1</v>
      </c>
      <c r="AF1201" s="110">
        <v>343</v>
      </c>
      <c r="AG1201" s="112">
        <f t="shared" si="181"/>
        <v>0</v>
      </c>
      <c r="AH1201" s="110">
        <f>SUM(AG$4:AG1201)</f>
        <v>38</v>
      </c>
      <c r="AI1201" s="112">
        <f t="shared" si="179"/>
        <v>0</v>
      </c>
      <c r="AJ1201" s="110">
        <f>COUNTIF(AI$4:AI1201,"&gt;0")</f>
        <v>184</v>
      </c>
      <c r="AK1201" s="110">
        <v>0</v>
      </c>
      <c r="AL1201" s="110">
        <v>340</v>
      </c>
      <c r="AM1201" s="172" t="str">
        <f>IF(OR(Table1[[#This Row],[Line total ordered for now]]&gt;0,Table1[[#This Row],[Line total ordered for season]]&gt;0),1,"")</f>
        <v/>
      </c>
      <c r="AN1201" s="173">
        <f>COUNTIF(AM$4:AM1201,"&gt;0")</f>
        <v>0</v>
      </c>
      <c r="AO1201" s="173">
        <f>Table1[[#This Row],[ORDER QUANTITY
to be collected BEFORE 31.3.22]]</f>
        <v>0</v>
      </c>
      <c r="AP1201" s="174">
        <f t="shared" si="180"/>
        <v>0</v>
      </c>
      <c r="AQ1201" s="174">
        <f>IFERROR(INDEX(Retail!H:H,MATCH($D1201,Retail!$D:$D,0)),0)</f>
        <v>0</v>
      </c>
      <c r="AR1201" s="174">
        <f>IFERROR(INDEX(Retail!J:J,MATCH($D1201,Retail!$D:$D,0)),0)</f>
        <v>0</v>
      </c>
      <c r="AS1201" s="174">
        <f>IFERROR(INDEX('NEW2022'!H:H,MATCH($D1201,'NEW2022'!D:D,0)),0)</f>
        <v>0</v>
      </c>
      <c r="AT1201" s="174">
        <f>IFERROR(INDEX('NEW2022'!J:J,MATCH($D1201,'NEW2022'!D:D,0)),0)</f>
        <v>0</v>
      </c>
      <c r="AU1201" s="174">
        <f>IFERROR(INDEX('Quiet Items'!H:H,MATCH($D1201,'Quiet Items'!D:D,0)),0)</f>
        <v>0</v>
      </c>
      <c r="AV1201" s="174">
        <f>IFERROR(INDEX('Quiet Items'!J:J,MATCH($D1201,'Quiet Items'!D:D,0)),0)</f>
        <v>0</v>
      </c>
      <c r="AW1201" s="174">
        <f>IFERROR(INDEX('1.4G'!H:H,MATCH($D1201,'1.4G'!D:D,0)),0)</f>
        <v>0</v>
      </c>
      <c r="AX1201" s="174">
        <f>IFERROR(INDEX('1.4G'!J:J,MATCH($D1201,'1.4G'!D:D,0)),0)</f>
        <v>0</v>
      </c>
      <c r="AY1201" s="174">
        <f t="shared" si="187"/>
        <v>0</v>
      </c>
      <c r="AZ1201" s="174">
        <f t="shared" si="188"/>
        <v>0</v>
      </c>
      <c r="BA1201" s="175">
        <f>IFERROR(Table1[[#This Row],[Line total ordered for now]]*Table1[[#This Row],[GUARANTEED PRICE
for STOCK orders collected before 31.3.22]],0)</f>
        <v>0</v>
      </c>
      <c r="BB1201" s="175">
        <f t="shared" si="182"/>
        <v>0</v>
      </c>
      <c r="BC1201" s="176">
        <f>(AZ1201+Table1[[#This Row],[Line total ordered for now]])*Z1201</f>
        <v>0</v>
      </c>
      <c r="BD1201" s="200">
        <v>77.412253561970289</v>
      </c>
      <c r="BE1201" s="65"/>
      <c r="BF1201" s="65"/>
      <c r="BG1201" s="65"/>
      <c r="BH1201" s="65"/>
      <c r="BI1201" s="65"/>
      <c r="BJ1201" s="65"/>
      <c r="BK1201" s="65"/>
      <c r="BL1201" s="55"/>
      <c r="BM1201"/>
      <c r="BN1201"/>
      <c r="BO1201"/>
      <c r="BP1201"/>
      <c r="BQ1201"/>
      <c r="BR1201"/>
      <c r="BS1201"/>
      <c r="BT1201"/>
    </row>
    <row r="1202" spans="1:72" ht="15.75">
      <c r="A1202" s="202">
        <v>1198</v>
      </c>
      <c r="B1202" s="68" t="s">
        <v>6378</v>
      </c>
      <c r="C1202" s="149" t="s">
        <v>618</v>
      </c>
      <c r="D1202" s="149" t="s">
        <v>2853</v>
      </c>
      <c r="E1202" s="149" t="s">
        <v>2854</v>
      </c>
      <c r="F1202" s="158" t="str">
        <f t="shared" si="186"/>
        <v/>
      </c>
      <c r="G1202" s="187">
        <v>0</v>
      </c>
      <c r="H1202" s="150"/>
      <c r="I1202" s="184">
        <v>78.430000000000007</v>
      </c>
      <c r="J1202" s="150"/>
      <c r="K1202" s="151">
        <v>1.5178873247445155</v>
      </c>
      <c r="L1202" s="152">
        <v>82.876647931050556</v>
      </c>
      <c r="M1202" s="152">
        <v>91.073239484670935</v>
      </c>
      <c r="N1202" s="153" t="s">
        <v>620</v>
      </c>
      <c r="O1202" s="154">
        <v>60</v>
      </c>
      <c r="P1202" s="153">
        <v>3</v>
      </c>
      <c r="Q1202" s="153" t="s">
        <v>146</v>
      </c>
      <c r="R1202" s="155">
        <v>15</v>
      </c>
      <c r="S1202" s="155">
        <v>3.12</v>
      </c>
      <c r="T1202" s="155">
        <v>0.2</v>
      </c>
      <c r="U1202" s="154" t="s">
        <v>94</v>
      </c>
      <c r="V1202" s="153" t="s">
        <v>89</v>
      </c>
      <c r="W1202" s="153" t="s">
        <v>627</v>
      </c>
      <c r="X1202" s="151" t="s">
        <v>6378</v>
      </c>
      <c r="Y1202" s="151" t="s">
        <v>6378</v>
      </c>
      <c r="Z1202" s="156">
        <v>3.7999999999999999E-2</v>
      </c>
      <c r="AA1202" s="153" t="s">
        <v>1126</v>
      </c>
      <c r="AB1202" s="153" t="s">
        <v>4775</v>
      </c>
      <c r="AC1202" s="153" t="s">
        <v>2412</v>
      </c>
      <c r="AD1202" s="157" t="s">
        <v>626</v>
      </c>
      <c r="AE1202" s="110">
        <v>1</v>
      </c>
      <c r="AF1202" s="110">
        <v>344</v>
      </c>
      <c r="AG1202" s="112">
        <f t="shared" si="181"/>
        <v>0</v>
      </c>
      <c r="AH1202" s="110">
        <f>SUM(AG$4:AG1202)</f>
        <v>38</v>
      </c>
      <c r="AI1202" s="112">
        <f t="shared" si="179"/>
        <v>0</v>
      </c>
      <c r="AJ1202" s="110">
        <f>COUNTIF(AI$4:AI1202,"&gt;0")</f>
        <v>184</v>
      </c>
      <c r="AK1202" s="110">
        <v>0</v>
      </c>
      <c r="AL1202" s="110">
        <v>340</v>
      </c>
      <c r="AM1202" s="172" t="str">
        <f>IF(OR(Table1[[#This Row],[Line total ordered for now]]&gt;0,Table1[[#This Row],[Line total ordered for season]]&gt;0),1,"")</f>
        <v/>
      </c>
      <c r="AN1202" s="173">
        <f>COUNTIF(AM$4:AM1202,"&gt;0")</f>
        <v>0</v>
      </c>
      <c r="AO1202" s="173">
        <f>Table1[[#This Row],[ORDER QUANTITY
to be collected BEFORE 31.3.22]]</f>
        <v>0</v>
      </c>
      <c r="AP1202" s="174">
        <f t="shared" si="180"/>
        <v>0</v>
      </c>
      <c r="AQ1202" s="174">
        <f>IFERROR(INDEX(Retail!H:H,MATCH($D1202,Retail!$D:$D,0)),0)</f>
        <v>0</v>
      </c>
      <c r="AR1202" s="174">
        <f>IFERROR(INDEX(Retail!J:J,MATCH($D1202,Retail!$D:$D,0)),0)</f>
        <v>0</v>
      </c>
      <c r="AS1202" s="174">
        <f>IFERROR(INDEX('NEW2022'!H:H,MATCH($D1202,'NEW2022'!D:D,0)),0)</f>
        <v>0</v>
      </c>
      <c r="AT1202" s="174">
        <f>IFERROR(INDEX('NEW2022'!J:J,MATCH($D1202,'NEW2022'!D:D,0)),0)</f>
        <v>0</v>
      </c>
      <c r="AU1202" s="174">
        <f>IFERROR(INDEX('Quiet Items'!H:H,MATCH($D1202,'Quiet Items'!D:D,0)),0)</f>
        <v>0</v>
      </c>
      <c r="AV1202" s="174">
        <f>IFERROR(INDEX('Quiet Items'!J:J,MATCH($D1202,'Quiet Items'!D:D,0)),0)</f>
        <v>0</v>
      </c>
      <c r="AW1202" s="174">
        <f>IFERROR(INDEX('1.4G'!H:H,MATCH($D1202,'1.4G'!D:D,0)),0)</f>
        <v>0</v>
      </c>
      <c r="AX1202" s="174">
        <f>IFERROR(INDEX('1.4G'!J:J,MATCH($D1202,'1.4G'!D:D,0)),0)</f>
        <v>0</v>
      </c>
      <c r="AY1202" s="174">
        <f t="shared" si="187"/>
        <v>0</v>
      </c>
      <c r="AZ1202" s="174">
        <f t="shared" si="188"/>
        <v>0</v>
      </c>
      <c r="BA1202" s="175">
        <f>IFERROR(Table1[[#This Row],[Line total ordered for now]]*Table1[[#This Row],[GUARANTEED PRICE
for STOCK orders collected before 31.3.22]],0)</f>
        <v>0</v>
      </c>
      <c r="BB1202" s="175">
        <f t="shared" si="182"/>
        <v>0</v>
      </c>
      <c r="BC1202" s="176">
        <f>(AZ1202+Table1[[#This Row],[Line total ordered for now]])*Z1202</f>
        <v>0</v>
      </c>
      <c r="BD1202" s="200">
        <v>77.412253561970289</v>
      </c>
      <c r="BE1202" s="65"/>
      <c r="BF1202" s="65"/>
      <c r="BG1202" s="65"/>
      <c r="BH1202" s="65"/>
      <c r="BI1202" s="65"/>
      <c r="BJ1202" s="65"/>
      <c r="BK1202" s="65"/>
      <c r="BL1202" s="55"/>
      <c r="BM1202"/>
      <c r="BN1202"/>
      <c r="BO1202"/>
      <c r="BP1202"/>
      <c r="BQ1202"/>
      <c r="BR1202"/>
      <c r="BS1202"/>
      <c r="BT1202"/>
    </row>
    <row r="1203" spans="1:72" s="196" customFormat="1" ht="15.75">
      <c r="A1203" s="202">
        <v>1199</v>
      </c>
      <c r="B1203" s="68" t="s">
        <v>6378</v>
      </c>
      <c r="C1203" s="149" t="s">
        <v>618</v>
      </c>
      <c r="D1203" s="149" t="s">
        <v>3138</v>
      </c>
      <c r="E1203" s="149" t="s">
        <v>3139</v>
      </c>
      <c r="F1203" s="158" t="str">
        <f>IF(LEFT(AD1203,4)="http",HYPERLINK(AD1203,"Video"),"")</f>
        <v>Video</v>
      </c>
      <c r="G1203" s="187">
        <v>0</v>
      </c>
      <c r="H1203" s="150"/>
      <c r="I1203" s="184">
        <v>79.819999999999993</v>
      </c>
      <c r="J1203" s="150"/>
      <c r="K1203" s="151">
        <v>1.5178873247445155</v>
      </c>
      <c r="L1203" s="152">
        <v>82.876647931050556</v>
      </c>
      <c r="M1203" s="152">
        <v>91.073239484670935</v>
      </c>
      <c r="N1203" s="153" t="s">
        <v>620</v>
      </c>
      <c r="O1203" s="154">
        <v>60</v>
      </c>
      <c r="P1203" s="153">
        <v>3</v>
      </c>
      <c r="Q1203" s="153" t="s">
        <v>146</v>
      </c>
      <c r="R1203" s="155">
        <v>15</v>
      </c>
      <c r="S1203" s="155">
        <v>3.12</v>
      </c>
      <c r="T1203" s="155">
        <v>0.2</v>
      </c>
      <c r="U1203" s="154" t="s">
        <v>95</v>
      </c>
      <c r="V1203" s="153" t="s">
        <v>88</v>
      </c>
      <c r="W1203" s="153" t="s">
        <v>627</v>
      </c>
      <c r="X1203" s="151" t="s">
        <v>6378</v>
      </c>
      <c r="Y1203" s="151" t="s">
        <v>6378</v>
      </c>
      <c r="Z1203" s="156">
        <v>3.7999999999999999E-2</v>
      </c>
      <c r="AA1203" s="153" t="s">
        <v>1126</v>
      </c>
      <c r="AB1203" s="153" t="s">
        <v>4782</v>
      </c>
      <c r="AC1203" s="153" t="s">
        <v>2412</v>
      </c>
      <c r="AD1203" s="157" t="s">
        <v>3140</v>
      </c>
      <c r="AE1203" s="110">
        <v>1</v>
      </c>
      <c r="AF1203" s="110">
        <v>345</v>
      </c>
      <c r="AG1203" s="112">
        <f t="shared" si="181"/>
        <v>0</v>
      </c>
      <c r="AH1203" s="110">
        <f>SUM(AG$4:AG1203)</f>
        <v>38</v>
      </c>
      <c r="AI1203" s="112">
        <f t="shared" si="179"/>
        <v>0</v>
      </c>
      <c r="AJ1203" s="110">
        <f>COUNTIF(AI$4:AI1203,"&gt;0")</f>
        <v>184</v>
      </c>
      <c r="AK1203" s="110">
        <v>1</v>
      </c>
      <c r="AL1203" s="110">
        <v>341</v>
      </c>
      <c r="AM1203" s="172" t="str">
        <f>IF(OR(Table1[[#This Row],[Line total ordered for now]]&gt;0,Table1[[#This Row],[Line total ordered for season]]&gt;0),1,"")</f>
        <v/>
      </c>
      <c r="AN1203" s="173">
        <f>COUNTIF(AM$4:AM1203,"&gt;0")</f>
        <v>0</v>
      </c>
      <c r="AO1203" s="173">
        <f>Table1[[#This Row],[ORDER QUANTITY
to be collected BEFORE 31.3.22]]</f>
        <v>0</v>
      </c>
      <c r="AP1203" s="174">
        <f t="shared" si="180"/>
        <v>0</v>
      </c>
      <c r="AQ1203" s="174">
        <f>IFERROR(INDEX(Retail!H:H,MATCH($D1203,Retail!$D:$D,0)),0)</f>
        <v>0</v>
      </c>
      <c r="AR1203" s="174">
        <f>IFERROR(INDEX(Retail!J:J,MATCH($D1203,Retail!$D:$D,0)),0)</f>
        <v>0</v>
      </c>
      <c r="AS1203" s="174">
        <f>IFERROR(INDEX('NEW2022'!H:H,MATCH($D1203,'NEW2022'!D:D,0)),0)</f>
        <v>0</v>
      </c>
      <c r="AT1203" s="174">
        <f>IFERROR(INDEX('NEW2022'!J:J,MATCH($D1203,'NEW2022'!D:D,0)),0)</f>
        <v>0</v>
      </c>
      <c r="AU1203" s="174">
        <f>IFERROR(INDEX('Quiet Items'!H:H,MATCH($D1203,'Quiet Items'!D:D,0)),0)</f>
        <v>0</v>
      </c>
      <c r="AV1203" s="174">
        <f>IFERROR(INDEX('Quiet Items'!J:J,MATCH($D1203,'Quiet Items'!D:D,0)),0)</f>
        <v>0</v>
      </c>
      <c r="AW1203" s="174">
        <f>IFERROR(INDEX('1.4G'!H:H,MATCH($D1203,'1.4G'!D:D,0)),0)</f>
        <v>0</v>
      </c>
      <c r="AX1203" s="174">
        <f>IFERROR(INDEX('1.4G'!J:J,MATCH($D1203,'1.4G'!D:D,0)),0)</f>
        <v>0</v>
      </c>
      <c r="AY1203" s="174">
        <f>IF(OR(AU1203&gt;0,AW1203&gt;0,AO1203&gt;0,AS1203&gt;0,AQ1203&gt;0),AU1203+AW1203+AO1203+AS1203+AQ1203,0)</f>
        <v>0</v>
      </c>
      <c r="AZ1203" s="174">
        <f>IF(OR(AV1203&gt;0,AX1203&gt;0,AP1203&gt;0,AT1203&gt;0,AR1203&gt;0),AV1203+AX1203+AP1203+AT1203+AR1203,0)</f>
        <v>0</v>
      </c>
      <c r="BA1203" s="175">
        <f>IFERROR(Table1[[#This Row],[Line total ordered for now]]*Table1[[#This Row],[GUARANTEED PRICE
for STOCK orders collected before 31.3.22]],0)</f>
        <v>0</v>
      </c>
      <c r="BB1203" s="175">
        <f t="shared" si="182"/>
        <v>0</v>
      </c>
      <c r="BC1203" s="176">
        <f>(AZ1203+Table1[[#This Row],[Line total ordered for now]])*Z1203</f>
        <v>0</v>
      </c>
      <c r="BD1203" s="200">
        <v>77.412253561970289</v>
      </c>
      <c r="BE1203" s="65"/>
      <c r="BF1203" s="65"/>
      <c r="BG1203" s="65"/>
      <c r="BH1203" s="65"/>
      <c r="BI1203" s="65"/>
      <c r="BJ1203" s="65"/>
      <c r="BK1203" s="65"/>
      <c r="BL1203" s="55"/>
    </row>
    <row r="1204" spans="1:72" ht="15.75">
      <c r="A1204" s="202">
        <v>1200</v>
      </c>
      <c r="B1204" s="68" t="s">
        <v>6378</v>
      </c>
      <c r="C1204" s="149" t="s">
        <v>618</v>
      </c>
      <c r="D1204" s="149" t="s">
        <v>3227</v>
      </c>
      <c r="E1204" s="149" t="s">
        <v>2233</v>
      </c>
      <c r="F1204" s="158" t="str">
        <f t="shared" si="186"/>
        <v>Video</v>
      </c>
      <c r="G1204" s="187">
        <v>6</v>
      </c>
      <c r="H1204" s="150"/>
      <c r="I1204" s="184">
        <v>79.819999999999993</v>
      </c>
      <c r="J1204" s="150"/>
      <c r="K1204" s="151">
        <v>1.5178873247445155</v>
      </c>
      <c r="L1204" s="152">
        <v>82.876647931050556</v>
      </c>
      <c r="M1204" s="152">
        <v>91.073239484670935</v>
      </c>
      <c r="N1204" s="153" t="s">
        <v>620</v>
      </c>
      <c r="O1204" s="154">
        <v>60</v>
      </c>
      <c r="P1204" s="153">
        <v>3</v>
      </c>
      <c r="Q1204" s="153" t="s">
        <v>146</v>
      </c>
      <c r="R1204" s="155">
        <v>12.2</v>
      </c>
      <c r="S1204" s="155">
        <v>3.12</v>
      </c>
      <c r="T1204" s="155">
        <v>0.2</v>
      </c>
      <c r="U1204" s="154" t="s">
        <v>95</v>
      </c>
      <c r="V1204" s="153" t="s">
        <v>88</v>
      </c>
      <c r="W1204" s="153" t="s">
        <v>627</v>
      </c>
      <c r="X1204" s="151" t="s">
        <v>6378</v>
      </c>
      <c r="Y1204" s="151" t="s">
        <v>6378</v>
      </c>
      <c r="Z1204" s="156">
        <v>3.7999999999999999E-2</v>
      </c>
      <c r="AA1204" s="153" t="s">
        <v>1062</v>
      </c>
      <c r="AB1204" s="153" t="s">
        <v>4784</v>
      </c>
      <c r="AC1204" s="153" t="s">
        <v>2412</v>
      </c>
      <c r="AD1204" s="157" t="s">
        <v>3228</v>
      </c>
      <c r="AE1204" s="110">
        <v>1</v>
      </c>
      <c r="AF1204" s="110">
        <v>346</v>
      </c>
      <c r="AG1204" s="112">
        <f t="shared" si="181"/>
        <v>0</v>
      </c>
      <c r="AH1204" s="110">
        <f>SUM(AG$4:AG1204)</f>
        <v>38</v>
      </c>
      <c r="AI1204" s="112">
        <f t="shared" si="179"/>
        <v>0</v>
      </c>
      <c r="AJ1204" s="110">
        <f>COUNTIF(AI$4:AI1204,"&gt;0")</f>
        <v>184</v>
      </c>
      <c r="AK1204" s="110">
        <v>1</v>
      </c>
      <c r="AL1204" s="110">
        <v>342</v>
      </c>
      <c r="AM1204" s="172" t="str">
        <f>IF(OR(Table1[[#This Row],[Line total ordered for now]]&gt;0,Table1[[#This Row],[Line total ordered for season]]&gt;0),1,"")</f>
        <v/>
      </c>
      <c r="AN1204" s="173">
        <f>COUNTIF(AM$4:AM1204,"&gt;0")</f>
        <v>0</v>
      </c>
      <c r="AO1204" s="173">
        <f>Table1[[#This Row],[ORDER QUANTITY
to be collected BEFORE 31.3.22]]</f>
        <v>0</v>
      </c>
      <c r="AP1204" s="174">
        <f t="shared" si="180"/>
        <v>0</v>
      </c>
      <c r="AQ1204" s="174">
        <f>IFERROR(INDEX(Retail!H:H,MATCH($D1204,Retail!$D:$D,0)),0)</f>
        <v>0</v>
      </c>
      <c r="AR1204" s="174">
        <f>IFERROR(INDEX(Retail!J:J,MATCH($D1204,Retail!$D:$D,0)),0)</f>
        <v>0</v>
      </c>
      <c r="AS1204" s="174">
        <f>IFERROR(INDEX('NEW2022'!H:H,MATCH($D1204,'NEW2022'!D:D,0)),0)</f>
        <v>0</v>
      </c>
      <c r="AT1204" s="174">
        <f>IFERROR(INDEX('NEW2022'!J:J,MATCH($D1204,'NEW2022'!D:D,0)),0)</f>
        <v>0</v>
      </c>
      <c r="AU1204" s="174">
        <f>IFERROR(INDEX('Quiet Items'!H:H,MATCH($D1204,'Quiet Items'!D:D,0)),0)</f>
        <v>0</v>
      </c>
      <c r="AV1204" s="174">
        <f>IFERROR(INDEX('Quiet Items'!J:J,MATCH($D1204,'Quiet Items'!D:D,0)),0)</f>
        <v>0</v>
      </c>
      <c r="AW1204" s="174">
        <f>IFERROR(INDEX('1.4G'!H:H,MATCH($D1204,'1.4G'!D:D,0)),0)</f>
        <v>0</v>
      </c>
      <c r="AX1204" s="174">
        <f>IFERROR(INDEX('1.4G'!J:J,MATCH($D1204,'1.4G'!D:D,0)),0)</f>
        <v>0</v>
      </c>
      <c r="AY1204" s="174">
        <f t="shared" si="187"/>
        <v>0</v>
      </c>
      <c r="AZ1204" s="174">
        <f t="shared" si="188"/>
        <v>0</v>
      </c>
      <c r="BA1204" s="175">
        <f>IFERROR(Table1[[#This Row],[Line total ordered for now]]*Table1[[#This Row],[GUARANTEED PRICE
for STOCK orders collected before 31.3.22]],0)</f>
        <v>0</v>
      </c>
      <c r="BB1204" s="175">
        <f t="shared" si="182"/>
        <v>0</v>
      </c>
      <c r="BC1204" s="176">
        <f>(AZ1204+Table1[[#This Row],[Line total ordered for now]])*Z1204</f>
        <v>0</v>
      </c>
      <c r="BD1204" s="200">
        <v>77.412253561970289</v>
      </c>
      <c r="BE1204" s="65"/>
      <c r="BF1204" s="65"/>
      <c r="BG1204" s="65"/>
      <c r="BH1204" s="65"/>
      <c r="BI1204" s="65"/>
      <c r="BJ1204" s="65"/>
      <c r="BK1204" s="65"/>
      <c r="BL1204" s="55"/>
      <c r="BM1204"/>
      <c r="BN1204"/>
      <c r="BO1204"/>
      <c r="BP1204"/>
      <c r="BQ1204"/>
      <c r="BR1204"/>
      <c r="BS1204"/>
      <c r="BT1204"/>
    </row>
    <row r="1205" spans="1:72" ht="15.75">
      <c r="A1205" s="202">
        <v>1201</v>
      </c>
      <c r="B1205" s="68" t="s">
        <v>6378</v>
      </c>
      <c r="C1205" s="149" t="s">
        <v>618</v>
      </c>
      <c r="D1205" s="149" t="s">
        <v>2355</v>
      </c>
      <c r="E1205" s="149" t="s">
        <v>2356</v>
      </c>
      <c r="F1205" s="158" t="str">
        <f t="shared" si="186"/>
        <v>Video</v>
      </c>
      <c r="G1205" s="187">
        <v>12</v>
      </c>
      <c r="H1205" s="150"/>
      <c r="I1205" s="184">
        <v>80.63</v>
      </c>
      <c r="J1205" s="150"/>
      <c r="K1205" s="151">
        <v>1.5178873247445155</v>
      </c>
      <c r="L1205" s="152">
        <v>82.876647931050556</v>
      </c>
      <c r="M1205" s="152">
        <v>91.073239484670935</v>
      </c>
      <c r="N1205" s="153" t="s">
        <v>620</v>
      </c>
      <c r="O1205" s="154">
        <v>60</v>
      </c>
      <c r="P1205" s="153">
        <v>3</v>
      </c>
      <c r="Q1205" s="153" t="s">
        <v>146</v>
      </c>
      <c r="R1205" s="155">
        <v>15</v>
      </c>
      <c r="S1205" s="155">
        <v>3.12</v>
      </c>
      <c r="T1205" s="155">
        <v>0.2</v>
      </c>
      <c r="U1205" s="154" t="s">
        <v>94</v>
      </c>
      <c r="V1205" s="153" t="s">
        <v>89</v>
      </c>
      <c r="W1205" s="153" t="s">
        <v>627</v>
      </c>
      <c r="X1205" s="151" t="s">
        <v>6378</v>
      </c>
      <c r="Y1205" s="151" t="s">
        <v>6378</v>
      </c>
      <c r="Z1205" s="156">
        <v>3.7999999999999999E-2</v>
      </c>
      <c r="AA1205" s="153" t="s">
        <v>1126</v>
      </c>
      <c r="AB1205" s="153" t="s">
        <v>4823</v>
      </c>
      <c r="AC1205" s="153" t="s">
        <v>656</v>
      </c>
      <c r="AD1205" s="157" t="s">
        <v>2357</v>
      </c>
      <c r="AE1205" s="110">
        <v>1</v>
      </c>
      <c r="AF1205" s="110">
        <v>347</v>
      </c>
      <c r="AG1205" s="112">
        <f t="shared" si="181"/>
        <v>0</v>
      </c>
      <c r="AH1205" s="110">
        <f>SUM(AG$4:AG1205)</f>
        <v>38</v>
      </c>
      <c r="AI1205" s="112">
        <f t="shared" si="179"/>
        <v>0</v>
      </c>
      <c r="AJ1205" s="110">
        <f>COUNTIF(AI$4:AI1205,"&gt;0")</f>
        <v>184</v>
      </c>
      <c r="AK1205" s="110">
        <v>0</v>
      </c>
      <c r="AL1205" s="110">
        <v>342</v>
      </c>
      <c r="AM1205" s="172" t="str">
        <f>IF(OR(Table1[[#This Row],[Line total ordered for now]]&gt;0,Table1[[#This Row],[Line total ordered for season]]&gt;0),1,"")</f>
        <v/>
      </c>
      <c r="AN1205" s="173">
        <f>COUNTIF(AM$4:AM1205,"&gt;0")</f>
        <v>0</v>
      </c>
      <c r="AO1205" s="173">
        <f>Table1[[#This Row],[ORDER QUANTITY
to be collected BEFORE 31.3.22]]</f>
        <v>0</v>
      </c>
      <c r="AP1205" s="174">
        <f t="shared" si="180"/>
        <v>0</v>
      </c>
      <c r="AQ1205" s="174">
        <f>IFERROR(INDEX(Retail!H:H,MATCH($D1205,Retail!$D:$D,0)),0)</f>
        <v>0</v>
      </c>
      <c r="AR1205" s="174">
        <f>IFERROR(INDEX(Retail!J:J,MATCH($D1205,Retail!$D:$D,0)),0)</f>
        <v>0</v>
      </c>
      <c r="AS1205" s="174">
        <f>IFERROR(INDEX('NEW2022'!H:H,MATCH($D1205,'NEW2022'!D:D,0)),0)</f>
        <v>0</v>
      </c>
      <c r="AT1205" s="174">
        <f>IFERROR(INDEX('NEW2022'!J:J,MATCH($D1205,'NEW2022'!D:D,0)),0)</f>
        <v>0</v>
      </c>
      <c r="AU1205" s="174">
        <f>IFERROR(INDEX('Quiet Items'!H:H,MATCH($D1205,'Quiet Items'!D:D,0)),0)</f>
        <v>0</v>
      </c>
      <c r="AV1205" s="174">
        <f>IFERROR(INDEX('Quiet Items'!J:J,MATCH($D1205,'Quiet Items'!D:D,0)),0)</f>
        <v>0</v>
      </c>
      <c r="AW1205" s="174">
        <f>IFERROR(INDEX('1.4G'!H:H,MATCH($D1205,'1.4G'!D:D,0)),0)</f>
        <v>0</v>
      </c>
      <c r="AX1205" s="174">
        <f>IFERROR(INDEX('1.4G'!J:J,MATCH($D1205,'1.4G'!D:D,0)),0)</f>
        <v>0</v>
      </c>
      <c r="AY1205" s="174">
        <f t="shared" si="187"/>
        <v>0</v>
      </c>
      <c r="AZ1205" s="174">
        <f t="shared" si="188"/>
        <v>0</v>
      </c>
      <c r="BA1205" s="175">
        <f>IFERROR(Table1[[#This Row],[Line total ordered for now]]*Table1[[#This Row],[GUARANTEED PRICE
for STOCK orders collected before 31.3.22]],0)</f>
        <v>0</v>
      </c>
      <c r="BB1205" s="175">
        <f t="shared" si="182"/>
        <v>0</v>
      </c>
      <c r="BC1205" s="176">
        <f>(AZ1205+Table1[[#This Row],[Line total ordered for now]])*Z1205</f>
        <v>0</v>
      </c>
      <c r="BD1205" s="200">
        <v>77.412253561970289</v>
      </c>
      <c r="BE1205" s="65"/>
      <c r="BF1205" s="65"/>
      <c r="BG1205" s="65"/>
      <c r="BH1205" s="65"/>
      <c r="BI1205" s="65"/>
      <c r="BJ1205" s="65"/>
      <c r="BK1205" s="65"/>
      <c r="BL1205" s="55"/>
      <c r="BM1205"/>
      <c r="BN1205"/>
      <c r="BO1205"/>
      <c r="BP1205"/>
      <c r="BQ1205"/>
      <c r="BR1205"/>
      <c r="BS1205"/>
      <c r="BT1205"/>
    </row>
    <row r="1206" spans="1:72" ht="15.75">
      <c r="A1206" s="202">
        <v>1202</v>
      </c>
      <c r="B1206" s="68" t="s">
        <v>6378</v>
      </c>
      <c r="C1206" s="149" t="s">
        <v>618</v>
      </c>
      <c r="D1206" s="149" t="s">
        <v>2384</v>
      </c>
      <c r="E1206" s="149" t="s">
        <v>2385</v>
      </c>
      <c r="F1206" s="158" t="str">
        <f t="shared" si="186"/>
        <v>Video</v>
      </c>
      <c r="G1206" s="187">
        <v>21</v>
      </c>
      <c r="H1206" s="150"/>
      <c r="I1206" s="184">
        <v>80.63</v>
      </c>
      <c r="J1206" s="150"/>
      <c r="K1206" s="151">
        <v>1.5178873247445155</v>
      </c>
      <c r="L1206" s="152">
        <v>82.876647931050556</v>
      </c>
      <c r="M1206" s="152">
        <v>91.073239484670935</v>
      </c>
      <c r="N1206" s="153" t="s">
        <v>620</v>
      </c>
      <c r="O1206" s="154">
        <v>60</v>
      </c>
      <c r="P1206" s="153">
        <v>3</v>
      </c>
      <c r="Q1206" s="153" t="s">
        <v>146</v>
      </c>
      <c r="R1206" s="155">
        <v>15</v>
      </c>
      <c r="S1206" s="155">
        <v>3.12</v>
      </c>
      <c r="T1206" s="155">
        <v>0.2</v>
      </c>
      <c r="U1206" s="154" t="s">
        <v>94</v>
      </c>
      <c r="V1206" s="153" t="s">
        <v>89</v>
      </c>
      <c r="W1206" s="153" t="s">
        <v>627</v>
      </c>
      <c r="X1206" s="151" t="s">
        <v>6378</v>
      </c>
      <c r="Y1206" s="151" t="s">
        <v>6378</v>
      </c>
      <c r="Z1206" s="156">
        <v>3.7999999999999999E-2</v>
      </c>
      <c r="AA1206" s="153" t="s">
        <v>1126</v>
      </c>
      <c r="AB1206" s="153" t="s">
        <v>4824</v>
      </c>
      <c r="AC1206" s="153" t="s">
        <v>656</v>
      </c>
      <c r="AD1206" s="157" t="s">
        <v>2386</v>
      </c>
      <c r="AE1206" s="110">
        <v>1</v>
      </c>
      <c r="AF1206" s="110">
        <v>348</v>
      </c>
      <c r="AG1206" s="112">
        <f t="shared" si="181"/>
        <v>0</v>
      </c>
      <c r="AH1206" s="110">
        <f>SUM(AG$4:AG1206)</f>
        <v>38</v>
      </c>
      <c r="AI1206" s="112">
        <f t="shared" si="179"/>
        <v>0</v>
      </c>
      <c r="AJ1206" s="110">
        <f>COUNTIF(AI$4:AI1206,"&gt;0")</f>
        <v>184</v>
      </c>
      <c r="AK1206" s="110">
        <v>0</v>
      </c>
      <c r="AL1206" s="110">
        <v>342</v>
      </c>
      <c r="AM1206" s="172" t="str">
        <f>IF(OR(Table1[[#This Row],[Line total ordered for now]]&gt;0,Table1[[#This Row],[Line total ordered for season]]&gt;0),1,"")</f>
        <v/>
      </c>
      <c r="AN1206" s="173">
        <f>COUNTIF(AM$4:AM1206,"&gt;0")</f>
        <v>0</v>
      </c>
      <c r="AO1206" s="173">
        <f>Table1[[#This Row],[ORDER QUANTITY
to be collected BEFORE 31.3.22]]</f>
        <v>0</v>
      </c>
      <c r="AP1206" s="174">
        <f t="shared" si="180"/>
        <v>0</v>
      </c>
      <c r="AQ1206" s="174">
        <f>IFERROR(INDEX(Retail!H:H,MATCH($D1206,Retail!$D:$D,0)),0)</f>
        <v>0</v>
      </c>
      <c r="AR1206" s="174">
        <f>IFERROR(INDEX(Retail!J:J,MATCH($D1206,Retail!$D:$D,0)),0)</f>
        <v>0</v>
      </c>
      <c r="AS1206" s="174">
        <f>IFERROR(INDEX('NEW2022'!H:H,MATCH($D1206,'NEW2022'!D:D,0)),0)</f>
        <v>0</v>
      </c>
      <c r="AT1206" s="174">
        <f>IFERROR(INDEX('NEW2022'!J:J,MATCH($D1206,'NEW2022'!D:D,0)),0)</f>
        <v>0</v>
      </c>
      <c r="AU1206" s="174">
        <f>IFERROR(INDEX('Quiet Items'!H:H,MATCH($D1206,'Quiet Items'!D:D,0)),0)</f>
        <v>0</v>
      </c>
      <c r="AV1206" s="174">
        <f>IFERROR(INDEX('Quiet Items'!J:J,MATCH($D1206,'Quiet Items'!D:D,0)),0)</f>
        <v>0</v>
      </c>
      <c r="AW1206" s="174">
        <f>IFERROR(INDEX('1.4G'!H:H,MATCH($D1206,'1.4G'!D:D,0)),0)</f>
        <v>0</v>
      </c>
      <c r="AX1206" s="174">
        <f>IFERROR(INDEX('1.4G'!J:J,MATCH($D1206,'1.4G'!D:D,0)),0)</f>
        <v>0</v>
      </c>
      <c r="AY1206" s="174">
        <f t="shared" si="187"/>
        <v>0</v>
      </c>
      <c r="AZ1206" s="174">
        <f t="shared" si="188"/>
        <v>0</v>
      </c>
      <c r="BA1206" s="175">
        <f>IFERROR(Table1[[#This Row],[Line total ordered for now]]*Table1[[#This Row],[GUARANTEED PRICE
for STOCK orders collected before 31.3.22]],0)</f>
        <v>0</v>
      </c>
      <c r="BB1206" s="175">
        <f t="shared" si="182"/>
        <v>0</v>
      </c>
      <c r="BC1206" s="176">
        <f>(AZ1206+Table1[[#This Row],[Line total ordered for now]])*Z1206</f>
        <v>0</v>
      </c>
      <c r="BD1206" s="200">
        <v>77.412253561970289</v>
      </c>
      <c r="BE1206" s="65"/>
      <c r="BF1206" s="65"/>
      <c r="BG1206" s="65"/>
      <c r="BH1206" s="65"/>
      <c r="BI1206" s="65"/>
      <c r="BJ1206" s="65"/>
      <c r="BK1206" s="65"/>
      <c r="BL1206" s="55"/>
      <c r="BM1206"/>
      <c r="BN1206"/>
      <c r="BO1206"/>
      <c r="BP1206"/>
      <c r="BQ1206"/>
      <c r="BR1206"/>
      <c r="BS1206"/>
      <c r="BT1206"/>
    </row>
    <row r="1207" spans="1:72" ht="15.75">
      <c r="A1207" s="202">
        <v>1203</v>
      </c>
      <c r="B1207" s="68" t="s">
        <v>6378</v>
      </c>
      <c r="C1207" s="149" t="s">
        <v>618</v>
      </c>
      <c r="D1207" s="149" t="s">
        <v>2439</v>
      </c>
      <c r="E1207" s="149" t="s">
        <v>2440</v>
      </c>
      <c r="F1207" s="158" t="str">
        <f t="shared" si="186"/>
        <v>Video</v>
      </c>
      <c r="G1207" s="187">
        <v>4</v>
      </c>
      <c r="H1207" s="150"/>
      <c r="I1207" s="184">
        <v>81.14</v>
      </c>
      <c r="J1207" s="150"/>
      <c r="K1207" s="151">
        <v>1.5178873247445155</v>
      </c>
      <c r="L1207" s="152">
        <v>82.876647931050556</v>
      </c>
      <c r="M1207" s="152">
        <v>91.073239484670935</v>
      </c>
      <c r="N1207" s="153" t="s">
        <v>620</v>
      </c>
      <c r="O1207" s="154">
        <v>60</v>
      </c>
      <c r="P1207" s="153">
        <v>3</v>
      </c>
      <c r="Q1207" s="153" t="s">
        <v>146</v>
      </c>
      <c r="R1207" s="155">
        <v>15</v>
      </c>
      <c r="S1207" s="155">
        <v>3.12</v>
      </c>
      <c r="T1207" s="155">
        <v>0.2</v>
      </c>
      <c r="U1207" s="154" t="s">
        <v>94</v>
      </c>
      <c r="V1207" s="153" t="s">
        <v>89</v>
      </c>
      <c r="W1207" s="153" t="s">
        <v>627</v>
      </c>
      <c r="X1207" s="151" t="s">
        <v>6378</v>
      </c>
      <c r="Y1207" s="151" t="s">
        <v>6378</v>
      </c>
      <c r="Z1207" s="156">
        <v>3.7999999999999999E-2</v>
      </c>
      <c r="AA1207" s="153" t="s">
        <v>1126</v>
      </c>
      <c r="AB1207" s="153" t="s">
        <v>4825</v>
      </c>
      <c r="AC1207" s="153" t="s">
        <v>656</v>
      </c>
      <c r="AD1207" s="157" t="s">
        <v>2441</v>
      </c>
      <c r="AE1207" s="110">
        <v>1</v>
      </c>
      <c r="AF1207" s="110">
        <v>349</v>
      </c>
      <c r="AG1207" s="112">
        <f t="shared" si="181"/>
        <v>0</v>
      </c>
      <c r="AH1207" s="110">
        <f>SUM(AG$4:AG1207)</f>
        <v>38</v>
      </c>
      <c r="AI1207" s="112">
        <f t="shared" si="179"/>
        <v>0</v>
      </c>
      <c r="AJ1207" s="110">
        <f>COUNTIF(AI$4:AI1207,"&gt;0")</f>
        <v>184</v>
      </c>
      <c r="AK1207" s="110">
        <v>0</v>
      </c>
      <c r="AL1207" s="110">
        <v>342</v>
      </c>
      <c r="AM1207" s="172" t="str">
        <f>IF(OR(Table1[[#This Row],[Line total ordered for now]]&gt;0,Table1[[#This Row],[Line total ordered for season]]&gt;0),1,"")</f>
        <v/>
      </c>
      <c r="AN1207" s="173">
        <f>COUNTIF(AM$4:AM1207,"&gt;0")</f>
        <v>0</v>
      </c>
      <c r="AO1207" s="173">
        <f>Table1[[#This Row],[ORDER QUANTITY
to be collected BEFORE 31.3.22]]</f>
        <v>0</v>
      </c>
      <c r="AP1207" s="174">
        <f t="shared" si="180"/>
        <v>0</v>
      </c>
      <c r="AQ1207" s="174">
        <f>IFERROR(INDEX(Retail!H:H,MATCH($D1207,Retail!$D:$D,0)),0)</f>
        <v>0</v>
      </c>
      <c r="AR1207" s="174">
        <f>IFERROR(INDEX(Retail!J:J,MATCH($D1207,Retail!$D:$D,0)),0)</f>
        <v>0</v>
      </c>
      <c r="AS1207" s="174">
        <f>IFERROR(INDEX('NEW2022'!H:H,MATCH($D1207,'NEW2022'!D:D,0)),0)</f>
        <v>0</v>
      </c>
      <c r="AT1207" s="174">
        <f>IFERROR(INDEX('NEW2022'!J:J,MATCH($D1207,'NEW2022'!D:D,0)),0)</f>
        <v>0</v>
      </c>
      <c r="AU1207" s="174">
        <f>IFERROR(INDEX('Quiet Items'!H:H,MATCH($D1207,'Quiet Items'!D:D,0)),0)</f>
        <v>0</v>
      </c>
      <c r="AV1207" s="174">
        <f>IFERROR(INDEX('Quiet Items'!J:J,MATCH($D1207,'Quiet Items'!D:D,0)),0)</f>
        <v>0</v>
      </c>
      <c r="AW1207" s="174">
        <f>IFERROR(INDEX('1.4G'!H:H,MATCH($D1207,'1.4G'!D:D,0)),0)</f>
        <v>0</v>
      </c>
      <c r="AX1207" s="174">
        <f>IFERROR(INDEX('1.4G'!J:J,MATCH($D1207,'1.4G'!D:D,0)),0)</f>
        <v>0</v>
      </c>
      <c r="AY1207" s="174">
        <f t="shared" si="187"/>
        <v>0</v>
      </c>
      <c r="AZ1207" s="174">
        <f t="shared" si="188"/>
        <v>0</v>
      </c>
      <c r="BA1207" s="175">
        <f>IFERROR(Table1[[#This Row],[Line total ordered for now]]*Table1[[#This Row],[GUARANTEED PRICE
for STOCK orders collected before 31.3.22]],0)</f>
        <v>0</v>
      </c>
      <c r="BB1207" s="175">
        <f t="shared" si="182"/>
        <v>0</v>
      </c>
      <c r="BC1207" s="176">
        <f>(AZ1207+Table1[[#This Row],[Line total ordered for now]])*Z1207</f>
        <v>0</v>
      </c>
      <c r="BD1207" s="200">
        <v>77.412253561970289</v>
      </c>
      <c r="BE1207" s="65"/>
      <c r="BF1207" s="65"/>
      <c r="BG1207" s="65"/>
      <c r="BH1207" s="65"/>
      <c r="BI1207" s="65"/>
      <c r="BJ1207" s="65"/>
      <c r="BK1207" s="65"/>
      <c r="BL1207" s="55"/>
      <c r="BM1207"/>
      <c r="BN1207"/>
      <c r="BO1207"/>
      <c r="BP1207"/>
      <c r="BQ1207"/>
      <c r="BR1207"/>
      <c r="BS1207"/>
      <c r="BT1207"/>
    </row>
    <row r="1208" spans="1:72" ht="15.75">
      <c r="A1208" s="202">
        <v>1204</v>
      </c>
      <c r="B1208" s="68" t="s">
        <v>6378</v>
      </c>
      <c r="C1208" s="149" t="s">
        <v>618</v>
      </c>
      <c r="D1208" s="149" t="s">
        <v>2468</v>
      </c>
      <c r="E1208" s="149" t="s">
        <v>2469</v>
      </c>
      <c r="F1208" s="158" t="str">
        <f t="shared" si="186"/>
        <v>Video</v>
      </c>
      <c r="G1208" s="187">
        <v>11</v>
      </c>
      <c r="H1208" s="150"/>
      <c r="I1208" s="184">
        <v>81.14</v>
      </c>
      <c r="J1208" s="150"/>
      <c r="K1208" s="151">
        <v>1.5178873247445155</v>
      </c>
      <c r="L1208" s="152">
        <v>82.876647931050556</v>
      </c>
      <c r="M1208" s="152">
        <v>91.073239484670935</v>
      </c>
      <c r="N1208" s="153" t="s">
        <v>620</v>
      </c>
      <c r="O1208" s="154">
        <v>60</v>
      </c>
      <c r="P1208" s="153">
        <v>3</v>
      </c>
      <c r="Q1208" s="153" t="s">
        <v>146</v>
      </c>
      <c r="R1208" s="155">
        <v>15</v>
      </c>
      <c r="S1208" s="155">
        <v>3.12</v>
      </c>
      <c r="T1208" s="155">
        <v>0.2</v>
      </c>
      <c r="U1208" s="154" t="s">
        <v>94</v>
      </c>
      <c r="V1208" s="153" t="s">
        <v>89</v>
      </c>
      <c r="W1208" s="153" t="s">
        <v>627</v>
      </c>
      <c r="X1208" s="151" t="s">
        <v>6378</v>
      </c>
      <c r="Y1208" s="151" t="s">
        <v>6378</v>
      </c>
      <c r="Z1208" s="156">
        <v>3.7999999999999999E-2</v>
      </c>
      <c r="AA1208" s="153" t="s">
        <v>1126</v>
      </c>
      <c r="AB1208" s="153" t="s">
        <v>4826</v>
      </c>
      <c r="AC1208" s="153" t="s">
        <v>656</v>
      </c>
      <c r="AD1208" s="157" t="s">
        <v>2470</v>
      </c>
      <c r="AE1208" s="110">
        <v>1</v>
      </c>
      <c r="AF1208" s="110">
        <v>350</v>
      </c>
      <c r="AG1208" s="112">
        <f t="shared" si="181"/>
        <v>0</v>
      </c>
      <c r="AH1208" s="110">
        <f>SUM(AG$4:AG1208)</f>
        <v>38</v>
      </c>
      <c r="AI1208" s="112">
        <f t="shared" si="179"/>
        <v>0</v>
      </c>
      <c r="AJ1208" s="110">
        <f>COUNTIF(AI$4:AI1208,"&gt;0")</f>
        <v>184</v>
      </c>
      <c r="AK1208" s="110">
        <v>0</v>
      </c>
      <c r="AL1208" s="110">
        <v>342</v>
      </c>
      <c r="AM1208" s="172" t="str">
        <f>IF(OR(Table1[[#This Row],[Line total ordered for now]]&gt;0,Table1[[#This Row],[Line total ordered for season]]&gt;0),1,"")</f>
        <v/>
      </c>
      <c r="AN1208" s="173">
        <f>COUNTIF(AM$4:AM1208,"&gt;0")</f>
        <v>0</v>
      </c>
      <c r="AO1208" s="173">
        <f>Table1[[#This Row],[ORDER QUANTITY
to be collected BEFORE 31.3.22]]</f>
        <v>0</v>
      </c>
      <c r="AP1208" s="174">
        <f t="shared" si="180"/>
        <v>0</v>
      </c>
      <c r="AQ1208" s="174">
        <f>IFERROR(INDEX(Retail!H:H,MATCH($D1208,Retail!$D:$D,0)),0)</f>
        <v>0</v>
      </c>
      <c r="AR1208" s="174">
        <f>IFERROR(INDEX(Retail!J:J,MATCH($D1208,Retail!$D:$D,0)),0)</f>
        <v>0</v>
      </c>
      <c r="AS1208" s="174">
        <f>IFERROR(INDEX('NEW2022'!H:H,MATCH($D1208,'NEW2022'!D:D,0)),0)</f>
        <v>0</v>
      </c>
      <c r="AT1208" s="174">
        <f>IFERROR(INDEX('NEW2022'!J:J,MATCH($D1208,'NEW2022'!D:D,0)),0)</f>
        <v>0</v>
      </c>
      <c r="AU1208" s="174">
        <f>IFERROR(INDEX('Quiet Items'!H:H,MATCH($D1208,'Quiet Items'!D:D,0)),0)</f>
        <v>0</v>
      </c>
      <c r="AV1208" s="174">
        <f>IFERROR(INDEX('Quiet Items'!J:J,MATCH($D1208,'Quiet Items'!D:D,0)),0)</f>
        <v>0</v>
      </c>
      <c r="AW1208" s="174">
        <f>IFERROR(INDEX('1.4G'!H:H,MATCH($D1208,'1.4G'!D:D,0)),0)</f>
        <v>0</v>
      </c>
      <c r="AX1208" s="174">
        <f>IFERROR(INDEX('1.4G'!J:J,MATCH($D1208,'1.4G'!D:D,0)),0)</f>
        <v>0</v>
      </c>
      <c r="AY1208" s="174">
        <f t="shared" si="187"/>
        <v>0</v>
      </c>
      <c r="AZ1208" s="174">
        <f t="shared" si="188"/>
        <v>0</v>
      </c>
      <c r="BA1208" s="175">
        <f>IFERROR(Table1[[#This Row],[Line total ordered for now]]*Table1[[#This Row],[GUARANTEED PRICE
for STOCK orders collected before 31.3.22]],0)</f>
        <v>0</v>
      </c>
      <c r="BB1208" s="175">
        <f t="shared" si="182"/>
        <v>0</v>
      </c>
      <c r="BC1208" s="176">
        <f>(AZ1208+Table1[[#This Row],[Line total ordered for now]])*Z1208</f>
        <v>0</v>
      </c>
      <c r="BD1208" s="200">
        <v>77.412253561970289</v>
      </c>
      <c r="BE1208" s="65"/>
      <c r="BF1208" s="65"/>
      <c r="BG1208" s="65"/>
      <c r="BH1208" s="65"/>
      <c r="BI1208" s="65"/>
      <c r="BJ1208" s="65"/>
      <c r="BK1208" s="65"/>
      <c r="BL1208" s="55"/>
      <c r="BM1208"/>
      <c r="BN1208"/>
      <c r="BO1208"/>
      <c r="BP1208"/>
      <c r="BQ1208"/>
      <c r="BR1208"/>
      <c r="BS1208"/>
      <c r="BT1208"/>
    </row>
    <row r="1209" spans="1:72" ht="15.75">
      <c r="A1209" s="202">
        <v>1205</v>
      </c>
      <c r="B1209" s="68" t="s">
        <v>6378</v>
      </c>
      <c r="C1209" s="149" t="s">
        <v>618</v>
      </c>
      <c r="D1209" s="149" t="s">
        <v>2529</v>
      </c>
      <c r="E1209" s="149" t="s">
        <v>2530</v>
      </c>
      <c r="F1209" s="158" t="str">
        <f t="shared" si="186"/>
        <v>Video</v>
      </c>
      <c r="G1209" s="187">
        <v>20</v>
      </c>
      <c r="H1209" s="150"/>
      <c r="I1209" s="184">
        <v>81.14</v>
      </c>
      <c r="J1209" s="150"/>
      <c r="K1209" s="151">
        <v>1.5178873247445155</v>
      </c>
      <c r="L1209" s="152">
        <v>82.876647931050556</v>
      </c>
      <c r="M1209" s="152">
        <v>91.073239484670935</v>
      </c>
      <c r="N1209" s="153" t="s">
        <v>620</v>
      </c>
      <c r="O1209" s="154">
        <v>60</v>
      </c>
      <c r="P1209" s="153">
        <v>3</v>
      </c>
      <c r="Q1209" s="153" t="s">
        <v>146</v>
      </c>
      <c r="R1209" s="155">
        <v>15</v>
      </c>
      <c r="S1209" s="155">
        <v>3.12</v>
      </c>
      <c r="T1209" s="155">
        <v>0.2</v>
      </c>
      <c r="U1209" s="154" t="s">
        <v>94</v>
      </c>
      <c r="V1209" s="153" t="s">
        <v>89</v>
      </c>
      <c r="W1209" s="153" t="s">
        <v>627</v>
      </c>
      <c r="X1209" s="151" t="s">
        <v>6378</v>
      </c>
      <c r="Y1209" s="151" t="s">
        <v>6378</v>
      </c>
      <c r="Z1209" s="156">
        <v>3.7999999999999999E-2</v>
      </c>
      <c r="AA1209" s="153" t="s">
        <v>1126</v>
      </c>
      <c r="AB1209" s="153" t="s">
        <v>4828</v>
      </c>
      <c r="AC1209" s="153" t="s">
        <v>656</v>
      </c>
      <c r="AD1209" s="157" t="s">
        <v>2531</v>
      </c>
      <c r="AE1209" s="110">
        <v>1</v>
      </c>
      <c r="AF1209" s="110">
        <v>351</v>
      </c>
      <c r="AG1209" s="112">
        <f t="shared" si="181"/>
        <v>0</v>
      </c>
      <c r="AH1209" s="110">
        <f>SUM(AG$4:AG1209)</f>
        <v>38</v>
      </c>
      <c r="AI1209" s="112">
        <f t="shared" si="179"/>
        <v>0</v>
      </c>
      <c r="AJ1209" s="110">
        <f>COUNTIF(AI$4:AI1209,"&gt;0")</f>
        <v>184</v>
      </c>
      <c r="AK1209" s="110">
        <v>0</v>
      </c>
      <c r="AL1209" s="110">
        <v>342</v>
      </c>
      <c r="AM1209" s="172" t="str">
        <f>IF(OR(Table1[[#This Row],[Line total ordered for now]]&gt;0,Table1[[#This Row],[Line total ordered for season]]&gt;0),1,"")</f>
        <v/>
      </c>
      <c r="AN1209" s="173">
        <f>COUNTIF(AM$4:AM1209,"&gt;0")</f>
        <v>0</v>
      </c>
      <c r="AO1209" s="173">
        <f>Table1[[#This Row],[ORDER QUANTITY
to be collected BEFORE 31.3.22]]</f>
        <v>0</v>
      </c>
      <c r="AP1209" s="174">
        <f t="shared" si="180"/>
        <v>0</v>
      </c>
      <c r="AQ1209" s="174">
        <f>IFERROR(INDEX(Retail!H:H,MATCH($D1209,Retail!$D:$D,0)),0)</f>
        <v>0</v>
      </c>
      <c r="AR1209" s="174">
        <f>IFERROR(INDEX(Retail!J:J,MATCH($D1209,Retail!$D:$D,0)),0)</f>
        <v>0</v>
      </c>
      <c r="AS1209" s="174">
        <f>IFERROR(INDEX('NEW2022'!H:H,MATCH($D1209,'NEW2022'!D:D,0)),0)</f>
        <v>0</v>
      </c>
      <c r="AT1209" s="174">
        <f>IFERROR(INDEX('NEW2022'!J:J,MATCH($D1209,'NEW2022'!D:D,0)),0)</f>
        <v>0</v>
      </c>
      <c r="AU1209" s="174">
        <f>IFERROR(INDEX('Quiet Items'!H:H,MATCH($D1209,'Quiet Items'!D:D,0)),0)</f>
        <v>0</v>
      </c>
      <c r="AV1209" s="174">
        <f>IFERROR(INDEX('Quiet Items'!J:J,MATCH($D1209,'Quiet Items'!D:D,0)),0)</f>
        <v>0</v>
      </c>
      <c r="AW1209" s="174">
        <f>IFERROR(INDEX('1.4G'!H:H,MATCH($D1209,'1.4G'!D:D,0)),0)</f>
        <v>0</v>
      </c>
      <c r="AX1209" s="174">
        <f>IFERROR(INDEX('1.4G'!J:J,MATCH($D1209,'1.4G'!D:D,0)),0)</f>
        <v>0</v>
      </c>
      <c r="AY1209" s="174">
        <f t="shared" si="187"/>
        <v>0</v>
      </c>
      <c r="AZ1209" s="174">
        <f t="shared" si="188"/>
        <v>0</v>
      </c>
      <c r="BA1209" s="175">
        <f>IFERROR(Table1[[#This Row],[Line total ordered for now]]*Table1[[#This Row],[GUARANTEED PRICE
for STOCK orders collected before 31.3.22]],0)</f>
        <v>0</v>
      </c>
      <c r="BB1209" s="175">
        <f t="shared" si="182"/>
        <v>0</v>
      </c>
      <c r="BC1209" s="176">
        <f>(AZ1209+Table1[[#This Row],[Line total ordered for now]])*Z1209</f>
        <v>0</v>
      </c>
      <c r="BD1209" s="200">
        <v>77.412253561970289</v>
      </c>
      <c r="BE1209" s="65"/>
      <c r="BF1209" s="65"/>
      <c r="BG1209" s="65"/>
      <c r="BH1209" s="65"/>
      <c r="BI1209" s="65"/>
      <c r="BJ1209" s="65"/>
      <c r="BK1209" s="65"/>
      <c r="BL1209" s="55"/>
      <c r="BM1209"/>
      <c r="BN1209"/>
      <c r="BO1209"/>
      <c r="BP1209"/>
      <c r="BQ1209"/>
      <c r="BR1209"/>
      <c r="BS1209"/>
      <c r="BT1209"/>
    </row>
    <row r="1210" spans="1:72" ht="15.75">
      <c r="A1210" s="202">
        <v>1206</v>
      </c>
      <c r="B1210" s="68" t="s">
        <v>6378</v>
      </c>
      <c r="C1210" s="149" t="s">
        <v>618</v>
      </c>
      <c r="D1210" s="149" t="s">
        <v>4180</v>
      </c>
      <c r="E1210" s="149" t="s">
        <v>4181</v>
      </c>
      <c r="F1210" s="158" t="str">
        <f t="shared" si="186"/>
        <v>Video</v>
      </c>
      <c r="G1210" s="187">
        <v>0</v>
      </c>
      <c r="H1210" s="150"/>
      <c r="I1210" s="184">
        <v>80.88</v>
      </c>
      <c r="J1210" s="150"/>
      <c r="K1210" s="151">
        <v>1.5321288031201659</v>
      </c>
      <c r="L1210" s="152">
        <v>83.654232650361052</v>
      </c>
      <c r="M1210" s="152">
        <v>91.927728187209951</v>
      </c>
      <c r="N1210" s="153" t="s">
        <v>620</v>
      </c>
      <c r="O1210" s="154">
        <v>60</v>
      </c>
      <c r="P1210" s="153">
        <v>3</v>
      </c>
      <c r="Q1210" s="153" t="s">
        <v>146</v>
      </c>
      <c r="R1210" s="155">
        <v>15</v>
      </c>
      <c r="S1210" s="155">
        <v>3.54</v>
      </c>
      <c r="T1210" s="155">
        <v>0.2</v>
      </c>
      <c r="U1210" s="154" t="s">
        <v>95</v>
      </c>
      <c r="V1210" s="153" t="s">
        <v>88</v>
      </c>
      <c r="W1210" s="153" t="s">
        <v>627</v>
      </c>
      <c r="X1210" s="151" t="s">
        <v>6378</v>
      </c>
      <c r="Y1210" s="151" t="s">
        <v>6378</v>
      </c>
      <c r="Z1210" s="156">
        <v>3.7999999999999999E-2</v>
      </c>
      <c r="AA1210" s="153" t="s">
        <v>1126</v>
      </c>
      <c r="AB1210" s="153" t="s">
        <v>4725</v>
      </c>
      <c r="AC1210" s="153" t="s">
        <v>785</v>
      </c>
      <c r="AD1210" s="157" t="s">
        <v>4182</v>
      </c>
      <c r="AE1210" s="110">
        <v>1</v>
      </c>
      <c r="AF1210" s="110">
        <v>352</v>
      </c>
      <c r="AG1210" s="112">
        <f t="shared" si="181"/>
        <v>0</v>
      </c>
      <c r="AH1210" s="110">
        <f>SUM(AG$4:AG1210)</f>
        <v>38</v>
      </c>
      <c r="AI1210" s="112">
        <f t="shared" si="179"/>
        <v>0</v>
      </c>
      <c r="AJ1210" s="110">
        <f>COUNTIF(AI$4:AI1210,"&gt;0")</f>
        <v>184</v>
      </c>
      <c r="AK1210" s="110">
        <v>1</v>
      </c>
      <c r="AL1210" s="110">
        <v>343</v>
      </c>
      <c r="AM1210" s="172" t="str">
        <f>IF(OR(Table1[[#This Row],[Line total ordered for now]]&gt;0,Table1[[#This Row],[Line total ordered for season]]&gt;0),1,"")</f>
        <v/>
      </c>
      <c r="AN1210" s="173">
        <f>COUNTIF(AM$4:AM1210,"&gt;0")</f>
        <v>0</v>
      </c>
      <c r="AO1210" s="173">
        <f>Table1[[#This Row],[ORDER QUANTITY
to be collected BEFORE 31.3.22]]</f>
        <v>0</v>
      </c>
      <c r="AP1210" s="174">
        <f t="shared" si="180"/>
        <v>0</v>
      </c>
      <c r="AQ1210" s="174">
        <f>IFERROR(INDEX(Retail!H:H,MATCH($D1210,Retail!$D:$D,0)),0)</f>
        <v>0</v>
      </c>
      <c r="AR1210" s="174">
        <f>IFERROR(INDEX(Retail!J:J,MATCH($D1210,Retail!$D:$D,0)),0)</f>
        <v>0</v>
      </c>
      <c r="AS1210" s="174">
        <f>IFERROR(INDEX('NEW2022'!H:H,MATCH($D1210,'NEW2022'!D:D,0)),0)</f>
        <v>0</v>
      </c>
      <c r="AT1210" s="174">
        <f>IFERROR(INDEX('NEW2022'!J:J,MATCH($D1210,'NEW2022'!D:D,0)),0)</f>
        <v>0</v>
      </c>
      <c r="AU1210" s="174">
        <f>IFERROR(INDEX('Quiet Items'!H:H,MATCH($D1210,'Quiet Items'!D:D,0)),0)</f>
        <v>0</v>
      </c>
      <c r="AV1210" s="174">
        <f>IFERROR(INDEX('Quiet Items'!J:J,MATCH($D1210,'Quiet Items'!D:D,0)),0)</f>
        <v>0</v>
      </c>
      <c r="AW1210" s="174">
        <f>IFERROR(INDEX('1.4G'!H:H,MATCH($D1210,'1.4G'!D:D,0)),0)</f>
        <v>0</v>
      </c>
      <c r="AX1210" s="174">
        <f>IFERROR(INDEX('1.4G'!J:J,MATCH($D1210,'1.4G'!D:D,0)),0)</f>
        <v>0</v>
      </c>
      <c r="AY1210" s="174">
        <f t="shared" si="187"/>
        <v>0</v>
      </c>
      <c r="AZ1210" s="174">
        <f t="shared" si="188"/>
        <v>0</v>
      </c>
      <c r="BA1210" s="175">
        <f>IFERROR(Table1[[#This Row],[Line total ordered for now]]*Table1[[#This Row],[GUARANTEED PRICE
for STOCK orders collected before 31.3.22]],0)</f>
        <v>0</v>
      </c>
      <c r="BB1210" s="175">
        <f t="shared" si="182"/>
        <v>0</v>
      </c>
      <c r="BC1210" s="176">
        <f>(AZ1210+Table1[[#This Row],[Line total ordered for now]])*Z1210</f>
        <v>0</v>
      </c>
      <c r="BD1210" s="200">
        <v>78.138568959128463</v>
      </c>
      <c r="BE1210" s="65"/>
      <c r="BF1210" s="65"/>
      <c r="BG1210" s="65"/>
      <c r="BH1210" s="65"/>
      <c r="BI1210" s="65"/>
      <c r="BJ1210" s="65"/>
      <c r="BK1210" s="65"/>
      <c r="BL1210" s="55"/>
      <c r="BM1210"/>
      <c r="BN1210"/>
      <c r="BO1210"/>
      <c r="BP1210"/>
      <c r="BQ1210"/>
      <c r="BR1210"/>
      <c r="BS1210"/>
      <c r="BT1210"/>
    </row>
    <row r="1211" spans="1:72" ht="15.75">
      <c r="A1211" s="202">
        <v>1207</v>
      </c>
      <c r="B1211" s="68" t="s">
        <v>6378</v>
      </c>
      <c r="C1211" s="149" t="s">
        <v>618</v>
      </c>
      <c r="D1211" s="149" t="s">
        <v>4377</v>
      </c>
      <c r="E1211" s="149" t="s">
        <v>4378</v>
      </c>
      <c r="F1211" s="158" t="str">
        <f t="shared" si="186"/>
        <v>Video</v>
      </c>
      <c r="G1211" s="187">
        <v>1</v>
      </c>
      <c r="H1211" s="150"/>
      <c r="I1211" s="184">
        <v>81.93</v>
      </c>
      <c r="J1211" s="150"/>
      <c r="K1211" s="151">
        <v>1.5321288031201659</v>
      </c>
      <c r="L1211" s="152">
        <v>83.654232650361052</v>
      </c>
      <c r="M1211" s="152">
        <v>91.927728187209951</v>
      </c>
      <c r="N1211" s="153" t="s">
        <v>620</v>
      </c>
      <c r="O1211" s="154">
        <v>60</v>
      </c>
      <c r="P1211" s="153">
        <v>3</v>
      </c>
      <c r="Q1211" s="153" t="s">
        <v>146</v>
      </c>
      <c r="R1211" s="155">
        <v>15</v>
      </c>
      <c r="S1211" s="155">
        <v>3.12</v>
      </c>
      <c r="T1211" s="155">
        <v>0.2</v>
      </c>
      <c r="U1211" s="154" t="s">
        <v>94</v>
      </c>
      <c r="V1211" s="153" t="s">
        <v>89</v>
      </c>
      <c r="W1211" s="153" t="s">
        <v>627</v>
      </c>
      <c r="X1211" s="151" t="s">
        <v>6378</v>
      </c>
      <c r="Y1211" s="151" t="s">
        <v>6378</v>
      </c>
      <c r="Z1211" s="156">
        <v>3.7999999999999999E-2</v>
      </c>
      <c r="AA1211" s="153" t="s">
        <v>1062</v>
      </c>
      <c r="AB1211" s="153" t="s">
        <v>4729</v>
      </c>
      <c r="AC1211" s="153" t="s">
        <v>785</v>
      </c>
      <c r="AD1211" s="157" t="s">
        <v>4379</v>
      </c>
      <c r="AE1211" s="110">
        <v>1</v>
      </c>
      <c r="AF1211" s="110">
        <v>353</v>
      </c>
      <c r="AG1211" s="112">
        <f t="shared" si="181"/>
        <v>0</v>
      </c>
      <c r="AH1211" s="110">
        <f>SUM(AG$4:AG1211)</f>
        <v>38</v>
      </c>
      <c r="AI1211" s="112">
        <f t="shared" si="179"/>
        <v>0</v>
      </c>
      <c r="AJ1211" s="110">
        <f>COUNTIF(AI$4:AI1211,"&gt;0")</f>
        <v>184</v>
      </c>
      <c r="AK1211" s="110">
        <v>0</v>
      </c>
      <c r="AL1211" s="110">
        <v>343</v>
      </c>
      <c r="AM1211" s="172" t="str">
        <f>IF(OR(Table1[[#This Row],[Line total ordered for now]]&gt;0,Table1[[#This Row],[Line total ordered for season]]&gt;0),1,"")</f>
        <v/>
      </c>
      <c r="AN1211" s="173">
        <f>COUNTIF(AM$4:AM1211,"&gt;0")</f>
        <v>0</v>
      </c>
      <c r="AO1211" s="173">
        <f>Table1[[#This Row],[ORDER QUANTITY
to be collected BEFORE 31.3.22]]</f>
        <v>0</v>
      </c>
      <c r="AP1211" s="174">
        <f t="shared" si="180"/>
        <v>0</v>
      </c>
      <c r="AQ1211" s="174">
        <f>IFERROR(INDEX(Retail!H:H,MATCH($D1211,Retail!$D:$D,0)),0)</f>
        <v>0</v>
      </c>
      <c r="AR1211" s="174">
        <f>IFERROR(INDEX(Retail!J:J,MATCH($D1211,Retail!$D:$D,0)),0)</f>
        <v>0</v>
      </c>
      <c r="AS1211" s="174">
        <f>IFERROR(INDEX('NEW2022'!H:H,MATCH($D1211,'NEW2022'!D:D,0)),0)</f>
        <v>0</v>
      </c>
      <c r="AT1211" s="174">
        <f>IFERROR(INDEX('NEW2022'!J:J,MATCH($D1211,'NEW2022'!D:D,0)),0)</f>
        <v>0</v>
      </c>
      <c r="AU1211" s="174">
        <f>IFERROR(INDEX('Quiet Items'!H:H,MATCH($D1211,'Quiet Items'!D:D,0)),0)</f>
        <v>0</v>
      </c>
      <c r="AV1211" s="174">
        <f>IFERROR(INDEX('Quiet Items'!J:J,MATCH($D1211,'Quiet Items'!D:D,0)),0)</f>
        <v>0</v>
      </c>
      <c r="AW1211" s="174">
        <f>IFERROR(INDEX('1.4G'!H:H,MATCH($D1211,'1.4G'!D:D,0)),0)</f>
        <v>0</v>
      </c>
      <c r="AX1211" s="174">
        <f>IFERROR(INDEX('1.4G'!J:J,MATCH($D1211,'1.4G'!D:D,0)),0)</f>
        <v>0</v>
      </c>
      <c r="AY1211" s="174">
        <f t="shared" si="187"/>
        <v>0</v>
      </c>
      <c r="AZ1211" s="174">
        <f t="shared" si="188"/>
        <v>0</v>
      </c>
      <c r="BA1211" s="175">
        <f>IFERROR(Table1[[#This Row],[Line total ordered for now]]*Table1[[#This Row],[GUARANTEED PRICE
for STOCK orders collected before 31.3.22]],0)</f>
        <v>0</v>
      </c>
      <c r="BB1211" s="175">
        <f t="shared" si="182"/>
        <v>0</v>
      </c>
      <c r="BC1211" s="176">
        <f>(AZ1211+Table1[[#This Row],[Line total ordered for now]])*Z1211</f>
        <v>0</v>
      </c>
      <c r="BD1211" s="200">
        <v>78.138568959128463</v>
      </c>
      <c r="BE1211" s="65"/>
      <c r="BF1211" s="65"/>
      <c r="BG1211" s="65"/>
      <c r="BH1211" s="65"/>
      <c r="BI1211" s="65"/>
      <c r="BJ1211" s="65"/>
      <c r="BK1211" s="65"/>
      <c r="BL1211" s="55"/>
      <c r="BM1211"/>
      <c r="BN1211"/>
      <c r="BO1211"/>
      <c r="BP1211"/>
      <c r="BQ1211"/>
      <c r="BR1211"/>
      <c r="BS1211"/>
      <c r="BT1211"/>
    </row>
    <row r="1212" spans="1:72" ht="15.75">
      <c r="A1212" s="202">
        <v>1208</v>
      </c>
      <c r="B1212" s="68" t="s">
        <v>6378</v>
      </c>
      <c r="C1212" s="149" t="s">
        <v>618</v>
      </c>
      <c r="D1212" s="149" t="s">
        <v>4422</v>
      </c>
      <c r="E1212" s="149" t="s">
        <v>4423</v>
      </c>
      <c r="F1212" s="158" t="str">
        <f t="shared" si="186"/>
        <v>Video</v>
      </c>
      <c r="G1212" s="187">
        <v>0</v>
      </c>
      <c r="H1212" s="150"/>
      <c r="I1212" s="184">
        <v>81.93</v>
      </c>
      <c r="J1212" s="150"/>
      <c r="K1212" s="151">
        <v>1.5321288031201659</v>
      </c>
      <c r="L1212" s="152">
        <v>83.654232650361052</v>
      </c>
      <c r="M1212" s="152">
        <v>91.927728187209951</v>
      </c>
      <c r="N1212" s="153" t="s">
        <v>620</v>
      </c>
      <c r="O1212" s="154">
        <v>60</v>
      </c>
      <c r="P1212" s="153">
        <v>3</v>
      </c>
      <c r="Q1212" s="153" t="s">
        <v>146</v>
      </c>
      <c r="R1212" s="155">
        <v>15</v>
      </c>
      <c r="S1212" s="155">
        <v>3.54</v>
      </c>
      <c r="T1212" s="155">
        <v>0.2</v>
      </c>
      <c r="U1212" s="154" t="s">
        <v>95</v>
      </c>
      <c r="V1212" s="153" t="s">
        <v>88</v>
      </c>
      <c r="W1212" s="153" t="s">
        <v>627</v>
      </c>
      <c r="X1212" s="151" t="s">
        <v>6378</v>
      </c>
      <c r="Y1212" s="151" t="s">
        <v>6378</v>
      </c>
      <c r="Z1212" s="156">
        <v>3.7999999999999999E-2</v>
      </c>
      <c r="AA1212" s="153" t="s">
        <v>1062</v>
      </c>
      <c r="AB1212" s="153" t="s">
        <v>4730</v>
      </c>
      <c r="AC1212" s="153" t="s">
        <v>785</v>
      </c>
      <c r="AD1212" s="157" t="s">
        <v>4424</v>
      </c>
      <c r="AE1212" s="110">
        <v>1</v>
      </c>
      <c r="AF1212" s="110">
        <v>354</v>
      </c>
      <c r="AG1212" s="112">
        <f t="shared" si="181"/>
        <v>0</v>
      </c>
      <c r="AH1212" s="110">
        <f>SUM(AG$4:AG1212)</f>
        <v>38</v>
      </c>
      <c r="AI1212" s="112">
        <f t="shared" si="179"/>
        <v>0</v>
      </c>
      <c r="AJ1212" s="110">
        <f>COUNTIF(AI$4:AI1212,"&gt;0")</f>
        <v>184</v>
      </c>
      <c r="AK1212" s="110">
        <v>1</v>
      </c>
      <c r="AL1212" s="110">
        <v>344</v>
      </c>
      <c r="AM1212" s="172" t="str">
        <f>IF(OR(Table1[[#This Row],[Line total ordered for now]]&gt;0,Table1[[#This Row],[Line total ordered for season]]&gt;0),1,"")</f>
        <v/>
      </c>
      <c r="AN1212" s="173">
        <f>COUNTIF(AM$4:AM1212,"&gt;0")</f>
        <v>0</v>
      </c>
      <c r="AO1212" s="173">
        <f>Table1[[#This Row],[ORDER QUANTITY
to be collected BEFORE 31.3.22]]</f>
        <v>0</v>
      </c>
      <c r="AP1212" s="174">
        <f t="shared" si="180"/>
        <v>0</v>
      </c>
      <c r="AQ1212" s="174">
        <f>IFERROR(INDEX(Retail!H:H,MATCH($D1212,Retail!$D:$D,0)),0)</f>
        <v>0</v>
      </c>
      <c r="AR1212" s="174">
        <f>IFERROR(INDEX(Retail!J:J,MATCH($D1212,Retail!$D:$D,0)),0)</f>
        <v>0</v>
      </c>
      <c r="AS1212" s="174">
        <f>IFERROR(INDEX('NEW2022'!H:H,MATCH($D1212,'NEW2022'!D:D,0)),0)</f>
        <v>0</v>
      </c>
      <c r="AT1212" s="174">
        <f>IFERROR(INDEX('NEW2022'!J:J,MATCH($D1212,'NEW2022'!D:D,0)),0)</f>
        <v>0</v>
      </c>
      <c r="AU1212" s="174">
        <f>IFERROR(INDEX('Quiet Items'!H:H,MATCH($D1212,'Quiet Items'!D:D,0)),0)</f>
        <v>0</v>
      </c>
      <c r="AV1212" s="174">
        <f>IFERROR(INDEX('Quiet Items'!J:J,MATCH($D1212,'Quiet Items'!D:D,0)),0)</f>
        <v>0</v>
      </c>
      <c r="AW1212" s="174">
        <f>IFERROR(INDEX('1.4G'!H:H,MATCH($D1212,'1.4G'!D:D,0)),0)</f>
        <v>0</v>
      </c>
      <c r="AX1212" s="174">
        <f>IFERROR(INDEX('1.4G'!J:J,MATCH($D1212,'1.4G'!D:D,0)),0)</f>
        <v>0</v>
      </c>
      <c r="AY1212" s="174">
        <f t="shared" si="187"/>
        <v>0</v>
      </c>
      <c r="AZ1212" s="174">
        <f t="shared" si="188"/>
        <v>0</v>
      </c>
      <c r="BA1212" s="175">
        <f>IFERROR(Table1[[#This Row],[Line total ordered for now]]*Table1[[#This Row],[GUARANTEED PRICE
for STOCK orders collected before 31.3.22]],0)</f>
        <v>0</v>
      </c>
      <c r="BB1212" s="175">
        <f t="shared" si="182"/>
        <v>0</v>
      </c>
      <c r="BC1212" s="176">
        <f>(AZ1212+Table1[[#This Row],[Line total ordered for now]])*Z1212</f>
        <v>0</v>
      </c>
      <c r="BD1212" s="200">
        <v>78.138568959128463</v>
      </c>
      <c r="BE1212" s="65"/>
      <c r="BF1212" s="65"/>
      <c r="BG1212" s="65"/>
      <c r="BH1212" s="65"/>
      <c r="BI1212" s="65"/>
      <c r="BJ1212" s="65"/>
      <c r="BK1212" s="65"/>
      <c r="BL1212" s="55"/>
      <c r="BM1212"/>
      <c r="BN1212"/>
      <c r="BO1212"/>
      <c r="BP1212"/>
      <c r="BQ1212"/>
      <c r="BR1212"/>
      <c r="BS1212"/>
      <c r="BT1212"/>
    </row>
    <row r="1213" spans="1:72" ht="15.75">
      <c r="A1213" s="202">
        <v>1209</v>
      </c>
      <c r="B1213" s="68" t="s">
        <v>6378</v>
      </c>
      <c r="C1213" s="149" t="s">
        <v>618</v>
      </c>
      <c r="D1213" s="149" t="s">
        <v>4449</v>
      </c>
      <c r="E1213" s="149" t="s">
        <v>4450</v>
      </c>
      <c r="F1213" s="158" t="str">
        <f t="shared" si="186"/>
        <v>Video</v>
      </c>
      <c r="G1213" s="187">
        <v>5</v>
      </c>
      <c r="H1213" s="150"/>
      <c r="I1213" s="184">
        <v>82.49</v>
      </c>
      <c r="J1213" s="150"/>
      <c r="K1213" s="151">
        <v>1.5321288031201659</v>
      </c>
      <c r="L1213" s="152">
        <v>83.654232650361052</v>
      </c>
      <c r="M1213" s="152">
        <v>91.927728187209951</v>
      </c>
      <c r="N1213" s="153" t="s">
        <v>620</v>
      </c>
      <c r="O1213" s="154">
        <v>60</v>
      </c>
      <c r="P1213" s="153">
        <v>3</v>
      </c>
      <c r="Q1213" s="153" t="s">
        <v>146</v>
      </c>
      <c r="R1213" s="155">
        <v>15</v>
      </c>
      <c r="S1213" s="155">
        <v>3.12</v>
      </c>
      <c r="T1213" s="155">
        <v>0.2</v>
      </c>
      <c r="U1213" s="154" t="s">
        <v>95</v>
      </c>
      <c r="V1213" s="153" t="s">
        <v>88</v>
      </c>
      <c r="W1213" s="153" t="s">
        <v>627</v>
      </c>
      <c r="X1213" s="151" t="s">
        <v>6378</v>
      </c>
      <c r="Y1213" s="151" t="s">
        <v>6378</v>
      </c>
      <c r="Z1213" s="156">
        <v>3.7999999999999999E-2</v>
      </c>
      <c r="AA1213" s="153" t="s">
        <v>1062</v>
      </c>
      <c r="AB1213" s="153" t="s">
        <v>4731</v>
      </c>
      <c r="AC1213" s="153" t="s">
        <v>785</v>
      </c>
      <c r="AD1213" s="157" t="s">
        <v>4451</v>
      </c>
      <c r="AE1213" s="110">
        <v>1</v>
      </c>
      <c r="AF1213" s="110">
        <v>355</v>
      </c>
      <c r="AG1213" s="112">
        <f t="shared" si="181"/>
        <v>0</v>
      </c>
      <c r="AH1213" s="110">
        <f>SUM(AG$4:AG1213)</f>
        <v>38</v>
      </c>
      <c r="AI1213" s="112">
        <f t="shared" si="179"/>
        <v>0</v>
      </c>
      <c r="AJ1213" s="110">
        <f>COUNTIF(AI$4:AI1213,"&gt;0")</f>
        <v>184</v>
      </c>
      <c r="AK1213" s="110">
        <v>1</v>
      </c>
      <c r="AL1213" s="110">
        <v>345</v>
      </c>
      <c r="AM1213" s="172" t="str">
        <f>IF(OR(Table1[[#This Row],[Line total ordered for now]]&gt;0,Table1[[#This Row],[Line total ordered for season]]&gt;0),1,"")</f>
        <v/>
      </c>
      <c r="AN1213" s="173">
        <f>COUNTIF(AM$4:AM1213,"&gt;0")</f>
        <v>0</v>
      </c>
      <c r="AO1213" s="173">
        <f>Table1[[#This Row],[ORDER QUANTITY
to be collected BEFORE 31.3.22]]</f>
        <v>0</v>
      </c>
      <c r="AP1213" s="174">
        <f t="shared" si="180"/>
        <v>0</v>
      </c>
      <c r="AQ1213" s="174">
        <f>IFERROR(INDEX(Retail!H:H,MATCH($D1213,Retail!$D:$D,0)),0)</f>
        <v>0</v>
      </c>
      <c r="AR1213" s="174">
        <f>IFERROR(INDEX(Retail!J:J,MATCH($D1213,Retail!$D:$D,0)),0)</f>
        <v>0</v>
      </c>
      <c r="AS1213" s="174">
        <f>IFERROR(INDEX('NEW2022'!H:H,MATCH($D1213,'NEW2022'!D:D,0)),0)</f>
        <v>0</v>
      </c>
      <c r="AT1213" s="174">
        <f>IFERROR(INDEX('NEW2022'!J:J,MATCH($D1213,'NEW2022'!D:D,0)),0)</f>
        <v>0</v>
      </c>
      <c r="AU1213" s="174">
        <f>IFERROR(INDEX('Quiet Items'!H:H,MATCH($D1213,'Quiet Items'!D:D,0)),0)</f>
        <v>0</v>
      </c>
      <c r="AV1213" s="174">
        <f>IFERROR(INDEX('Quiet Items'!J:J,MATCH($D1213,'Quiet Items'!D:D,0)),0)</f>
        <v>0</v>
      </c>
      <c r="AW1213" s="174">
        <f>IFERROR(INDEX('1.4G'!H:H,MATCH($D1213,'1.4G'!D:D,0)),0)</f>
        <v>0</v>
      </c>
      <c r="AX1213" s="174">
        <f>IFERROR(INDEX('1.4G'!J:J,MATCH($D1213,'1.4G'!D:D,0)),0)</f>
        <v>0</v>
      </c>
      <c r="AY1213" s="174">
        <f t="shared" si="187"/>
        <v>0</v>
      </c>
      <c r="AZ1213" s="174">
        <f t="shared" si="188"/>
        <v>0</v>
      </c>
      <c r="BA1213" s="175">
        <f>IFERROR(Table1[[#This Row],[Line total ordered for now]]*Table1[[#This Row],[GUARANTEED PRICE
for STOCK orders collected before 31.3.22]],0)</f>
        <v>0</v>
      </c>
      <c r="BB1213" s="175">
        <f t="shared" si="182"/>
        <v>0</v>
      </c>
      <c r="BC1213" s="176">
        <f>(AZ1213+Table1[[#This Row],[Line total ordered for now]])*Z1213</f>
        <v>0</v>
      </c>
      <c r="BD1213" s="200">
        <v>78.138568959128463</v>
      </c>
      <c r="BE1213" s="65"/>
      <c r="BF1213" s="65"/>
      <c r="BG1213" s="65"/>
      <c r="BH1213" s="65"/>
      <c r="BI1213" s="65"/>
      <c r="BJ1213" s="65"/>
      <c r="BK1213" s="65"/>
      <c r="BL1213" s="55"/>
      <c r="BM1213"/>
      <c r="BN1213"/>
      <c r="BO1213"/>
      <c r="BP1213"/>
      <c r="BQ1213"/>
      <c r="BR1213"/>
      <c r="BS1213"/>
      <c r="BT1213"/>
    </row>
    <row r="1214" spans="1:72" ht="15.75">
      <c r="A1214" s="202">
        <v>1210</v>
      </c>
      <c r="B1214" s="68" t="s">
        <v>6378</v>
      </c>
      <c r="C1214" s="149" t="s">
        <v>618</v>
      </c>
      <c r="D1214" s="149" t="s">
        <v>1060</v>
      </c>
      <c r="E1214" s="149" t="s">
        <v>1061</v>
      </c>
      <c r="F1214" s="158" t="str">
        <f t="shared" si="186"/>
        <v>Video</v>
      </c>
      <c r="G1214" s="187">
        <v>0</v>
      </c>
      <c r="H1214" s="150"/>
      <c r="I1214" s="184">
        <v>81.93</v>
      </c>
      <c r="J1214" s="150"/>
      <c r="K1214" s="151">
        <v>1.5321288031201659</v>
      </c>
      <c r="L1214" s="152">
        <v>83.654232650361052</v>
      </c>
      <c r="M1214" s="152">
        <v>91.927728187209951</v>
      </c>
      <c r="N1214" s="153" t="s">
        <v>620</v>
      </c>
      <c r="O1214" s="154">
        <v>60</v>
      </c>
      <c r="P1214" s="153">
        <v>3</v>
      </c>
      <c r="Q1214" s="153" t="s">
        <v>146</v>
      </c>
      <c r="R1214" s="155">
        <v>12.4</v>
      </c>
      <c r="S1214" s="155">
        <v>3.12</v>
      </c>
      <c r="T1214" s="155">
        <v>0.2</v>
      </c>
      <c r="U1214" s="154" t="s">
        <v>95</v>
      </c>
      <c r="V1214" s="153" t="s">
        <v>88</v>
      </c>
      <c r="W1214" s="153" t="s">
        <v>627</v>
      </c>
      <c r="X1214" s="151" t="s">
        <v>6378</v>
      </c>
      <c r="Y1214" s="151" t="s">
        <v>6378</v>
      </c>
      <c r="Z1214" s="156">
        <v>3.7999999999999999E-2</v>
      </c>
      <c r="AA1214" s="153" t="s">
        <v>1062</v>
      </c>
      <c r="AB1214" s="153" t="s">
        <v>4742</v>
      </c>
      <c r="AC1214" s="153" t="s">
        <v>785</v>
      </c>
      <c r="AD1214" s="157" t="s">
        <v>1063</v>
      </c>
      <c r="AE1214" s="110">
        <v>1</v>
      </c>
      <c r="AF1214" s="110">
        <v>356</v>
      </c>
      <c r="AG1214" s="112">
        <f t="shared" si="181"/>
        <v>0</v>
      </c>
      <c r="AH1214" s="110">
        <f>SUM(AG$4:AG1214)</f>
        <v>38</v>
      </c>
      <c r="AI1214" s="112">
        <f t="shared" si="179"/>
        <v>0</v>
      </c>
      <c r="AJ1214" s="110">
        <f>COUNTIF(AI$4:AI1214,"&gt;0")</f>
        <v>184</v>
      </c>
      <c r="AK1214" s="110">
        <v>1</v>
      </c>
      <c r="AL1214" s="110">
        <v>346</v>
      </c>
      <c r="AM1214" s="172" t="str">
        <f>IF(OR(Table1[[#This Row],[Line total ordered for now]]&gt;0,Table1[[#This Row],[Line total ordered for season]]&gt;0),1,"")</f>
        <v/>
      </c>
      <c r="AN1214" s="173">
        <f>COUNTIF(AM$4:AM1214,"&gt;0")</f>
        <v>0</v>
      </c>
      <c r="AO1214" s="173">
        <f>Table1[[#This Row],[ORDER QUANTITY
to be collected BEFORE 31.3.22]]</f>
        <v>0</v>
      </c>
      <c r="AP1214" s="174">
        <f t="shared" si="180"/>
        <v>0</v>
      </c>
      <c r="AQ1214" s="174">
        <f>IFERROR(INDEX(Retail!H:H,MATCH($D1214,Retail!$D:$D,0)),0)</f>
        <v>0</v>
      </c>
      <c r="AR1214" s="174">
        <f>IFERROR(INDEX(Retail!J:J,MATCH($D1214,Retail!$D:$D,0)),0)</f>
        <v>0</v>
      </c>
      <c r="AS1214" s="174">
        <f>IFERROR(INDEX('NEW2022'!H:H,MATCH($D1214,'NEW2022'!D:D,0)),0)</f>
        <v>0</v>
      </c>
      <c r="AT1214" s="174">
        <f>IFERROR(INDEX('NEW2022'!J:J,MATCH($D1214,'NEW2022'!D:D,0)),0)</f>
        <v>0</v>
      </c>
      <c r="AU1214" s="174">
        <f>IFERROR(INDEX('Quiet Items'!H:H,MATCH($D1214,'Quiet Items'!D:D,0)),0)</f>
        <v>0</v>
      </c>
      <c r="AV1214" s="174">
        <f>IFERROR(INDEX('Quiet Items'!J:J,MATCH($D1214,'Quiet Items'!D:D,0)),0)</f>
        <v>0</v>
      </c>
      <c r="AW1214" s="174">
        <f>IFERROR(INDEX('1.4G'!H:H,MATCH($D1214,'1.4G'!D:D,0)),0)</f>
        <v>0</v>
      </c>
      <c r="AX1214" s="174">
        <f>IFERROR(INDEX('1.4G'!J:J,MATCH($D1214,'1.4G'!D:D,0)),0)</f>
        <v>0</v>
      </c>
      <c r="AY1214" s="174">
        <f t="shared" si="187"/>
        <v>0</v>
      </c>
      <c r="AZ1214" s="174">
        <f t="shared" si="188"/>
        <v>0</v>
      </c>
      <c r="BA1214" s="175">
        <f>IFERROR(Table1[[#This Row],[Line total ordered for now]]*Table1[[#This Row],[GUARANTEED PRICE
for STOCK orders collected before 31.3.22]],0)</f>
        <v>0</v>
      </c>
      <c r="BB1214" s="175">
        <f t="shared" si="182"/>
        <v>0</v>
      </c>
      <c r="BC1214" s="176">
        <f>(AZ1214+Table1[[#This Row],[Line total ordered for now]])*Z1214</f>
        <v>0</v>
      </c>
      <c r="BD1214" s="200">
        <v>78.138568959128463</v>
      </c>
      <c r="BE1214" s="65"/>
      <c r="BF1214" s="65"/>
      <c r="BG1214" s="65"/>
      <c r="BH1214" s="65"/>
      <c r="BI1214" s="65"/>
      <c r="BJ1214" s="65"/>
      <c r="BK1214" s="65"/>
      <c r="BL1214" s="55"/>
      <c r="BM1214"/>
      <c r="BN1214"/>
      <c r="BO1214"/>
      <c r="BP1214"/>
      <c r="BQ1214"/>
      <c r="BR1214"/>
      <c r="BS1214"/>
      <c r="BT1214"/>
    </row>
    <row r="1215" spans="1:72" ht="15.75">
      <c r="A1215" s="202">
        <v>1211</v>
      </c>
      <c r="B1215" s="68" t="s">
        <v>6378</v>
      </c>
      <c r="C1215" s="149" t="s">
        <v>618</v>
      </c>
      <c r="D1215" s="149" t="s">
        <v>1896</v>
      </c>
      <c r="E1215" s="149" t="s">
        <v>1897</v>
      </c>
      <c r="F1215" s="158" t="str">
        <f t="shared" si="186"/>
        <v>Video</v>
      </c>
      <c r="G1215" s="187">
        <v>0</v>
      </c>
      <c r="H1215" s="150"/>
      <c r="I1215" s="184">
        <v>81.290000000000006</v>
      </c>
      <c r="J1215" s="150"/>
      <c r="K1215" s="151">
        <v>1.5321288031201659</v>
      </c>
      <c r="L1215" s="152">
        <v>83.654232650361052</v>
      </c>
      <c r="M1215" s="152">
        <v>91.927728187209951</v>
      </c>
      <c r="N1215" s="153" t="s">
        <v>620</v>
      </c>
      <c r="O1215" s="154">
        <v>60</v>
      </c>
      <c r="P1215" s="153">
        <v>3</v>
      </c>
      <c r="Q1215" s="153" t="s">
        <v>146</v>
      </c>
      <c r="R1215" s="155">
        <v>12.7</v>
      </c>
      <c r="S1215" s="155">
        <v>3.12</v>
      </c>
      <c r="T1215" s="155">
        <v>0.2</v>
      </c>
      <c r="U1215" s="154" t="s">
        <v>95</v>
      </c>
      <c r="V1215" s="153" t="s">
        <v>88</v>
      </c>
      <c r="W1215" s="153" t="s">
        <v>627</v>
      </c>
      <c r="X1215" s="151" t="s">
        <v>6378</v>
      </c>
      <c r="Y1215" s="151" t="s">
        <v>6378</v>
      </c>
      <c r="Z1215" s="156">
        <v>3.7999999999999999E-2</v>
      </c>
      <c r="AA1215" s="153" t="s">
        <v>1062</v>
      </c>
      <c r="AB1215" s="153" t="s">
        <v>5944</v>
      </c>
      <c r="AC1215" s="153" t="s">
        <v>2412</v>
      </c>
      <c r="AD1215" s="157" t="s">
        <v>1898</v>
      </c>
      <c r="AE1215" s="110">
        <v>1</v>
      </c>
      <c r="AF1215" s="110">
        <v>357</v>
      </c>
      <c r="AG1215" s="112">
        <f t="shared" si="181"/>
        <v>0</v>
      </c>
      <c r="AH1215" s="110">
        <f>SUM(AG$4:AG1215)</f>
        <v>38</v>
      </c>
      <c r="AI1215" s="112">
        <f t="shared" si="179"/>
        <v>0</v>
      </c>
      <c r="AJ1215" s="110">
        <f>COUNTIF(AI$4:AI1215,"&gt;0")</f>
        <v>184</v>
      </c>
      <c r="AK1215" s="110">
        <v>1</v>
      </c>
      <c r="AL1215" s="110">
        <v>347</v>
      </c>
      <c r="AM1215" s="172" t="str">
        <f>IF(OR(Table1[[#This Row],[Line total ordered for now]]&gt;0,Table1[[#This Row],[Line total ordered for season]]&gt;0),1,"")</f>
        <v/>
      </c>
      <c r="AN1215" s="173">
        <f>COUNTIF(AM$4:AM1215,"&gt;0")</f>
        <v>0</v>
      </c>
      <c r="AO1215" s="173">
        <f>Table1[[#This Row],[ORDER QUANTITY
to be collected BEFORE 31.3.22]]</f>
        <v>0</v>
      </c>
      <c r="AP1215" s="174">
        <f t="shared" si="180"/>
        <v>0</v>
      </c>
      <c r="AQ1215" s="174">
        <f>IFERROR(INDEX(Retail!H:H,MATCH($D1215,Retail!$D:$D,0)),0)</f>
        <v>0</v>
      </c>
      <c r="AR1215" s="174">
        <f>IFERROR(INDEX(Retail!J:J,MATCH($D1215,Retail!$D:$D,0)),0)</f>
        <v>0</v>
      </c>
      <c r="AS1215" s="174">
        <f>IFERROR(INDEX('NEW2022'!H:H,MATCH($D1215,'NEW2022'!D:D,0)),0)</f>
        <v>0</v>
      </c>
      <c r="AT1215" s="174">
        <f>IFERROR(INDEX('NEW2022'!J:J,MATCH($D1215,'NEW2022'!D:D,0)),0)</f>
        <v>0</v>
      </c>
      <c r="AU1215" s="174">
        <f>IFERROR(INDEX('Quiet Items'!H:H,MATCH($D1215,'Quiet Items'!D:D,0)),0)</f>
        <v>0</v>
      </c>
      <c r="AV1215" s="174">
        <f>IFERROR(INDEX('Quiet Items'!J:J,MATCH($D1215,'Quiet Items'!D:D,0)),0)</f>
        <v>0</v>
      </c>
      <c r="AW1215" s="174">
        <f>IFERROR(INDEX('1.4G'!H:H,MATCH($D1215,'1.4G'!D:D,0)),0)</f>
        <v>0</v>
      </c>
      <c r="AX1215" s="174">
        <f>IFERROR(INDEX('1.4G'!J:J,MATCH($D1215,'1.4G'!D:D,0)),0)</f>
        <v>0</v>
      </c>
      <c r="AY1215" s="174">
        <f t="shared" si="187"/>
        <v>0</v>
      </c>
      <c r="AZ1215" s="174">
        <f t="shared" si="188"/>
        <v>0</v>
      </c>
      <c r="BA1215" s="175">
        <f>IFERROR(Table1[[#This Row],[Line total ordered for now]]*Table1[[#This Row],[GUARANTEED PRICE
for STOCK orders collected before 31.3.22]],0)</f>
        <v>0</v>
      </c>
      <c r="BB1215" s="175">
        <f t="shared" si="182"/>
        <v>0</v>
      </c>
      <c r="BC1215" s="176">
        <f>(AZ1215+Table1[[#This Row],[Line total ordered for now]])*Z1215</f>
        <v>0</v>
      </c>
      <c r="BD1215" s="200">
        <v>78.138568959128463</v>
      </c>
      <c r="BE1215" s="65"/>
      <c r="BF1215" s="65"/>
      <c r="BG1215" s="65"/>
      <c r="BH1215" s="65"/>
      <c r="BI1215" s="65"/>
      <c r="BJ1215" s="65"/>
      <c r="BK1215" s="65"/>
      <c r="BL1215" s="55"/>
      <c r="BM1215"/>
      <c r="BN1215"/>
      <c r="BO1215"/>
      <c r="BP1215"/>
      <c r="BQ1215"/>
      <c r="BR1215"/>
      <c r="BS1215"/>
      <c r="BT1215"/>
    </row>
    <row r="1216" spans="1:72" ht="15.75">
      <c r="A1216" s="202">
        <v>1212</v>
      </c>
      <c r="B1216" s="68" t="s">
        <v>6378</v>
      </c>
      <c r="C1216" s="149" t="s">
        <v>618</v>
      </c>
      <c r="D1216" s="149" t="s">
        <v>2028</v>
      </c>
      <c r="E1216" s="149" t="s">
        <v>2029</v>
      </c>
      <c r="F1216" s="158" t="str">
        <f t="shared" si="186"/>
        <v>Video</v>
      </c>
      <c r="G1216" s="187">
        <v>0</v>
      </c>
      <c r="H1216" s="150"/>
      <c r="I1216" s="184">
        <v>80.5</v>
      </c>
      <c r="J1216" s="150"/>
      <c r="K1216" s="151">
        <v>1.5321288031201659</v>
      </c>
      <c r="L1216" s="152">
        <v>83.654232650361052</v>
      </c>
      <c r="M1216" s="152">
        <v>91.927728187209951</v>
      </c>
      <c r="N1216" s="153" t="s">
        <v>620</v>
      </c>
      <c r="O1216" s="154">
        <v>60</v>
      </c>
      <c r="P1216" s="153">
        <v>3</v>
      </c>
      <c r="Q1216" s="153" t="s">
        <v>146</v>
      </c>
      <c r="R1216" s="155">
        <v>15</v>
      </c>
      <c r="S1216" s="155">
        <v>3.12</v>
      </c>
      <c r="T1216" s="155">
        <v>0.2</v>
      </c>
      <c r="U1216" s="154" t="s">
        <v>94</v>
      </c>
      <c r="V1216" s="153" t="s">
        <v>89</v>
      </c>
      <c r="W1216" s="153" t="s">
        <v>627</v>
      </c>
      <c r="X1216" s="151" t="s">
        <v>6378</v>
      </c>
      <c r="Y1216" s="151" t="s">
        <v>6378</v>
      </c>
      <c r="Z1216" s="156">
        <v>3.7999999999999999E-2</v>
      </c>
      <c r="AA1216" s="153" t="s">
        <v>1126</v>
      </c>
      <c r="AB1216" s="153" t="s">
        <v>4766</v>
      </c>
      <c r="AC1216" s="153" t="s">
        <v>2412</v>
      </c>
      <c r="AD1216" s="157" t="s">
        <v>2030</v>
      </c>
      <c r="AE1216" s="110">
        <v>1</v>
      </c>
      <c r="AF1216" s="110">
        <v>358</v>
      </c>
      <c r="AG1216" s="112">
        <f t="shared" si="181"/>
        <v>0</v>
      </c>
      <c r="AH1216" s="110">
        <f>SUM(AG$4:AG1216)</f>
        <v>38</v>
      </c>
      <c r="AI1216" s="112">
        <f t="shared" si="179"/>
        <v>0</v>
      </c>
      <c r="AJ1216" s="110">
        <f>COUNTIF(AI$4:AI1216,"&gt;0")</f>
        <v>184</v>
      </c>
      <c r="AK1216" s="110">
        <v>0</v>
      </c>
      <c r="AL1216" s="110">
        <v>347</v>
      </c>
      <c r="AM1216" s="172" t="str">
        <f>IF(OR(Table1[[#This Row],[Line total ordered for now]]&gt;0,Table1[[#This Row],[Line total ordered for season]]&gt;0),1,"")</f>
        <v/>
      </c>
      <c r="AN1216" s="173">
        <f>COUNTIF(AM$4:AM1216,"&gt;0")</f>
        <v>0</v>
      </c>
      <c r="AO1216" s="173">
        <f>Table1[[#This Row],[ORDER QUANTITY
to be collected BEFORE 31.3.22]]</f>
        <v>0</v>
      </c>
      <c r="AP1216" s="174">
        <f t="shared" si="180"/>
        <v>0</v>
      </c>
      <c r="AQ1216" s="174">
        <f>IFERROR(INDEX(Retail!H:H,MATCH($D1216,Retail!$D:$D,0)),0)</f>
        <v>0</v>
      </c>
      <c r="AR1216" s="174">
        <f>IFERROR(INDEX(Retail!J:J,MATCH($D1216,Retail!$D:$D,0)),0)</f>
        <v>0</v>
      </c>
      <c r="AS1216" s="174">
        <f>IFERROR(INDEX('NEW2022'!H:H,MATCH($D1216,'NEW2022'!D:D,0)),0)</f>
        <v>0</v>
      </c>
      <c r="AT1216" s="174">
        <f>IFERROR(INDEX('NEW2022'!J:J,MATCH($D1216,'NEW2022'!D:D,0)),0)</f>
        <v>0</v>
      </c>
      <c r="AU1216" s="174">
        <f>IFERROR(INDEX('Quiet Items'!H:H,MATCH($D1216,'Quiet Items'!D:D,0)),0)</f>
        <v>0</v>
      </c>
      <c r="AV1216" s="174">
        <f>IFERROR(INDEX('Quiet Items'!J:J,MATCH($D1216,'Quiet Items'!D:D,0)),0)</f>
        <v>0</v>
      </c>
      <c r="AW1216" s="174">
        <f>IFERROR(INDEX('1.4G'!H:H,MATCH($D1216,'1.4G'!D:D,0)),0)</f>
        <v>0</v>
      </c>
      <c r="AX1216" s="174">
        <f>IFERROR(INDEX('1.4G'!J:J,MATCH($D1216,'1.4G'!D:D,0)),0)</f>
        <v>0</v>
      </c>
      <c r="AY1216" s="174">
        <f t="shared" si="187"/>
        <v>0</v>
      </c>
      <c r="AZ1216" s="174">
        <f t="shared" si="188"/>
        <v>0</v>
      </c>
      <c r="BA1216" s="175">
        <f>IFERROR(Table1[[#This Row],[Line total ordered for now]]*Table1[[#This Row],[GUARANTEED PRICE
for STOCK orders collected before 31.3.22]],0)</f>
        <v>0</v>
      </c>
      <c r="BB1216" s="175">
        <f t="shared" si="182"/>
        <v>0</v>
      </c>
      <c r="BC1216" s="176">
        <f>(AZ1216+Table1[[#This Row],[Line total ordered for now]])*Z1216</f>
        <v>0</v>
      </c>
      <c r="BD1216" s="200">
        <v>78.138568959128463</v>
      </c>
      <c r="BE1216" s="65"/>
      <c r="BF1216" s="65"/>
      <c r="BG1216" s="65"/>
      <c r="BH1216" s="65"/>
      <c r="BI1216" s="65"/>
      <c r="BJ1216" s="65"/>
      <c r="BK1216" s="65"/>
      <c r="BL1216" s="55"/>
      <c r="BM1216"/>
      <c r="BN1216"/>
      <c r="BO1216"/>
      <c r="BP1216"/>
      <c r="BQ1216"/>
      <c r="BR1216"/>
      <c r="BS1216"/>
      <c r="BT1216"/>
    </row>
    <row r="1217" spans="1:72" ht="15.75">
      <c r="A1217" s="202">
        <v>1213</v>
      </c>
      <c r="B1217" s="68" t="s">
        <v>6378</v>
      </c>
      <c r="C1217" s="149" t="s">
        <v>618</v>
      </c>
      <c r="D1217" s="149" t="s">
        <v>2231</v>
      </c>
      <c r="E1217" s="149" t="s">
        <v>2232</v>
      </c>
      <c r="F1217" s="158" t="str">
        <f t="shared" si="186"/>
        <v/>
      </c>
      <c r="G1217" s="187">
        <v>0</v>
      </c>
      <c r="H1217" s="150"/>
      <c r="I1217" s="184">
        <v>81.290000000000006</v>
      </c>
      <c r="J1217" s="150"/>
      <c r="K1217" s="151">
        <v>1.5321288031201659</v>
      </c>
      <c r="L1217" s="152">
        <v>83.654232650361052</v>
      </c>
      <c r="M1217" s="152">
        <v>91.927728187209951</v>
      </c>
      <c r="N1217" s="153" t="s">
        <v>620</v>
      </c>
      <c r="O1217" s="154">
        <v>60</v>
      </c>
      <c r="P1217" s="153">
        <v>3</v>
      </c>
      <c r="Q1217" s="153" t="s">
        <v>146</v>
      </c>
      <c r="R1217" s="155">
        <v>12.8</v>
      </c>
      <c r="S1217" s="155">
        <v>3.12</v>
      </c>
      <c r="T1217" s="155">
        <v>0.2</v>
      </c>
      <c r="U1217" s="154" t="s">
        <v>95</v>
      </c>
      <c r="V1217" s="153" t="s">
        <v>88</v>
      </c>
      <c r="W1217" s="153" t="s">
        <v>627</v>
      </c>
      <c r="X1217" s="151" t="s">
        <v>6378</v>
      </c>
      <c r="Y1217" s="151" t="s">
        <v>6378</v>
      </c>
      <c r="Z1217" s="156">
        <v>3.7999999999999999E-2</v>
      </c>
      <c r="AA1217" s="153" t="s">
        <v>1062</v>
      </c>
      <c r="AB1217" s="153" t="s">
        <v>5951</v>
      </c>
      <c r="AC1217" s="153" t="s">
        <v>2412</v>
      </c>
      <c r="AD1217" s="157">
        <v>0</v>
      </c>
      <c r="AE1217" s="110">
        <v>1</v>
      </c>
      <c r="AF1217" s="110">
        <v>359</v>
      </c>
      <c r="AG1217" s="112">
        <f t="shared" si="181"/>
        <v>0</v>
      </c>
      <c r="AH1217" s="110">
        <f>SUM(AG$4:AG1217)</f>
        <v>38</v>
      </c>
      <c r="AI1217" s="112">
        <f t="shared" si="179"/>
        <v>0</v>
      </c>
      <c r="AJ1217" s="110">
        <f>COUNTIF(AI$4:AI1217,"&gt;0")</f>
        <v>184</v>
      </c>
      <c r="AK1217" s="110">
        <v>1</v>
      </c>
      <c r="AL1217" s="110">
        <v>348</v>
      </c>
      <c r="AM1217" s="172" t="str">
        <f>IF(OR(Table1[[#This Row],[Line total ordered for now]]&gt;0,Table1[[#This Row],[Line total ordered for season]]&gt;0),1,"")</f>
        <v/>
      </c>
      <c r="AN1217" s="173">
        <f>COUNTIF(AM$4:AM1217,"&gt;0")</f>
        <v>0</v>
      </c>
      <c r="AO1217" s="173">
        <f>Table1[[#This Row],[ORDER QUANTITY
to be collected BEFORE 31.3.22]]</f>
        <v>0</v>
      </c>
      <c r="AP1217" s="174">
        <f t="shared" si="180"/>
        <v>0</v>
      </c>
      <c r="AQ1217" s="174">
        <f>IFERROR(INDEX(Retail!H:H,MATCH($D1217,Retail!$D:$D,0)),0)</f>
        <v>0</v>
      </c>
      <c r="AR1217" s="174">
        <f>IFERROR(INDEX(Retail!J:J,MATCH($D1217,Retail!$D:$D,0)),0)</f>
        <v>0</v>
      </c>
      <c r="AS1217" s="174">
        <f>IFERROR(INDEX('NEW2022'!H:H,MATCH($D1217,'NEW2022'!D:D,0)),0)</f>
        <v>0</v>
      </c>
      <c r="AT1217" s="174">
        <f>IFERROR(INDEX('NEW2022'!J:J,MATCH($D1217,'NEW2022'!D:D,0)),0)</f>
        <v>0</v>
      </c>
      <c r="AU1217" s="174">
        <f>IFERROR(INDEX('Quiet Items'!H:H,MATCH($D1217,'Quiet Items'!D:D,0)),0)</f>
        <v>0</v>
      </c>
      <c r="AV1217" s="174">
        <f>IFERROR(INDEX('Quiet Items'!J:J,MATCH($D1217,'Quiet Items'!D:D,0)),0)</f>
        <v>0</v>
      </c>
      <c r="AW1217" s="174">
        <f>IFERROR(INDEX('1.4G'!H:H,MATCH($D1217,'1.4G'!D:D,0)),0)</f>
        <v>0</v>
      </c>
      <c r="AX1217" s="174">
        <f>IFERROR(INDEX('1.4G'!J:J,MATCH($D1217,'1.4G'!D:D,0)),0)</f>
        <v>0</v>
      </c>
      <c r="AY1217" s="174">
        <f t="shared" si="187"/>
        <v>0</v>
      </c>
      <c r="AZ1217" s="174">
        <f t="shared" si="188"/>
        <v>0</v>
      </c>
      <c r="BA1217" s="175">
        <f>IFERROR(Table1[[#This Row],[Line total ordered for now]]*Table1[[#This Row],[GUARANTEED PRICE
for STOCK orders collected before 31.3.22]],0)</f>
        <v>0</v>
      </c>
      <c r="BB1217" s="175">
        <f t="shared" si="182"/>
        <v>0</v>
      </c>
      <c r="BC1217" s="176">
        <f>(AZ1217+Table1[[#This Row],[Line total ordered for now]])*Z1217</f>
        <v>0</v>
      </c>
      <c r="BD1217" s="200">
        <v>78.138568959128463</v>
      </c>
      <c r="BE1217" s="65"/>
      <c r="BF1217" s="65"/>
      <c r="BG1217" s="65"/>
      <c r="BH1217" s="65"/>
      <c r="BI1217" s="65"/>
      <c r="BJ1217" s="65"/>
      <c r="BK1217" s="65"/>
      <c r="BL1217" s="55"/>
      <c r="BM1217"/>
      <c r="BN1217"/>
      <c r="BO1217"/>
      <c r="BP1217"/>
      <c r="BQ1217"/>
      <c r="BR1217"/>
      <c r="BS1217"/>
      <c r="BT1217"/>
    </row>
    <row r="1218" spans="1:72" ht="15.75">
      <c r="A1218" s="202">
        <v>1214</v>
      </c>
      <c r="B1218" s="68" t="s">
        <v>6378</v>
      </c>
      <c r="C1218" s="149" t="s">
        <v>618</v>
      </c>
      <c r="D1218" s="149" t="s">
        <v>2330</v>
      </c>
      <c r="E1218" s="149" t="s">
        <v>2331</v>
      </c>
      <c r="F1218" s="158" t="str">
        <f t="shared" si="186"/>
        <v>Video</v>
      </c>
      <c r="G1218" s="187">
        <v>0</v>
      </c>
      <c r="H1218" s="150"/>
      <c r="I1218" s="184">
        <v>81.290000000000006</v>
      </c>
      <c r="J1218" s="150"/>
      <c r="K1218" s="151">
        <v>1.5321288031201659</v>
      </c>
      <c r="L1218" s="152">
        <v>83.654232650361052</v>
      </c>
      <c r="M1218" s="152">
        <v>91.927728187209951</v>
      </c>
      <c r="N1218" s="153" t="s">
        <v>620</v>
      </c>
      <c r="O1218" s="154">
        <v>60</v>
      </c>
      <c r="P1218" s="153">
        <v>3</v>
      </c>
      <c r="Q1218" s="153" t="s">
        <v>146</v>
      </c>
      <c r="R1218" s="155">
        <v>15</v>
      </c>
      <c r="S1218" s="155">
        <v>3.12</v>
      </c>
      <c r="T1218" s="155">
        <v>0.2</v>
      </c>
      <c r="U1218" s="154" t="s">
        <v>95</v>
      </c>
      <c r="V1218" s="153" t="s">
        <v>88</v>
      </c>
      <c r="W1218" s="153" t="s">
        <v>627</v>
      </c>
      <c r="X1218" s="151" t="s">
        <v>6378</v>
      </c>
      <c r="Y1218" s="151" t="s">
        <v>6378</v>
      </c>
      <c r="Z1218" s="156">
        <v>3.7999999999999999E-2</v>
      </c>
      <c r="AA1218" s="153" t="s">
        <v>1062</v>
      </c>
      <c r="AB1218" s="153" t="s">
        <v>4770</v>
      </c>
      <c r="AC1218" s="153" t="s">
        <v>2412</v>
      </c>
      <c r="AD1218" s="157" t="s">
        <v>2332</v>
      </c>
      <c r="AE1218" s="110">
        <v>1</v>
      </c>
      <c r="AF1218" s="110">
        <v>360</v>
      </c>
      <c r="AG1218" s="112">
        <f t="shared" si="181"/>
        <v>0</v>
      </c>
      <c r="AH1218" s="110">
        <f>SUM(AG$4:AG1218)</f>
        <v>38</v>
      </c>
      <c r="AI1218" s="112">
        <f t="shared" si="179"/>
        <v>0</v>
      </c>
      <c r="AJ1218" s="110">
        <f>COUNTIF(AI$4:AI1218,"&gt;0")</f>
        <v>184</v>
      </c>
      <c r="AK1218" s="110">
        <v>1</v>
      </c>
      <c r="AL1218" s="110">
        <v>349</v>
      </c>
      <c r="AM1218" s="172" t="str">
        <f>IF(OR(Table1[[#This Row],[Line total ordered for now]]&gt;0,Table1[[#This Row],[Line total ordered for season]]&gt;0),1,"")</f>
        <v/>
      </c>
      <c r="AN1218" s="173">
        <f>COUNTIF(AM$4:AM1218,"&gt;0")</f>
        <v>0</v>
      </c>
      <c r="AO1218" s="173">
        <f>Table1[[#This Row],[ORDER QUANTITY
to be collected BEFORE 31.3.22]]</f>
        <v>0</v>
      </c>
      <c r="AP1218" s="174">
        <f t="shared" si="180"/>
        <v>0</v>
      </c>
      <c r="AQ1218" s="174">
        <f>IFERROR(INDEX(Retail!H:H,MATCH($D1218,Retail!$D:$D,0)),0)</f>
        <v>0</v>
      </c>
      <c r="AR1218" s="174">
        <f>IFERROR(INDEX(Retail!J:J,MATCH($D1218,Retail!$D:$D,0)),0)</f>
        <v>0</v>
      </c>
      <c r="AS1218" s="174">
        <f>IFERROR(INDEX('NEW2022'!H:H,MATCH($D1218,'NEW2022'!D:D,0)),0)</f>
        <v>0</v>
      </c>
      <c r="AT1218" s="174">
        <f>IFERROR(INDEX('NEW2022'!J:J,MATCH($D1218,'NEW2022'!D:D,0)),0)</f>
        <v>0</v>
      </c>
      <c r="AU1218" s="174">
        <f>IFERROR(INDEX('Quiet Items'!H:H,MATCH($D1218,'Quiet Items'!D:D,0)),0)</f>
        <v>0</v>
      </c>
      <c r="AV1218" s="174">
        <f>IFERROR(INDEX('Quiet Items'!J:J,MATCH($D1218,'Quiet Items'!D:D,0)),0)</f>
        <v>0</v>
      </c>
      <c r="AW1218" s="174">
        <f>IFERROR(INDEX('1.4G'!H:H,MATCH($D1218,'1.4G'!D:D,0)),0)</f>
        <v>0</v>
      </c>
      <c r="AX1218" s="174">
        <f>IFERROR(INDEX('1.4G'!J:J,MATCH($D1218,'1.4G'!D:D,0)),0)</f>
        <v>0</v>
      </c>
      <c r="AY1218" s="174">
        <f t="shared" si="187"/>
        <v>0</v>
      </c>
      <c r="AZ1218" s="174">
        <f t="shared" si="188"/>
        <v>0</v>
      </c>
      <c r="BA1218" s="175">
        <f>IFERROR(Table1[[#This Row],[Line total ordered for now]]*Table1[[#This Row],[GUARANTEED PRICE
for STOCK orders collected before 31.3.22]],0)</f>
        <v>0</v>
      </c>
      <c r="BB1218" s="175">
        <f t="shared" si="182"/>
        <v>0</v>
      </c>
      <c r="BC1218" s="176">
        <f>(AZ1218+Table1[[#This Row],[Line total ordered for now]])*Z1218</f>
        <v>0</v>
      </c>
      <c r="BD1218" s="200">
        <v>78.138568959128463</v>
      </c>
      <c r="BE1218" s="65"/>
      <c r="BF1218" s="65"/>
      <c r="BG1218" s="65"/>
      <c r="BH1218" s="65"/>
      <c r="BI1218" s="65"/>
      <c r="BJ1218" s="65"/>
      <c r="BK1218" s="65"/>
      <c r="BL1218" s="55"/>
      <c r="BM1218"/>
      <c r="BN1218"/>
      <c r="BO1218"/>
      <c r="BP1218"/>
      <c r="BQ1218"/>
      <c r="BR1218"/>
      <c r="BS1218"/>
      <c r="BT1218"/>
    </row>
    <row r="1219" spans="1:72" ht="15.75">
      <c r="A1219" s="202">
        <v>1215</v>
      </c>
      <c r="B1219" s="68" t="s">
        <v>6378</v>
      </c>
      <c r="C1219" s="149" t="s">
        <v>618</v>
      </c>
      <c r="D1219" s="149" t="s">
        <v>2442</v>
      </c>
      <c r="E1219" s="149" t="s">
        <v>2443</v>
      </c>
      <c r="F1219" s="158" t="str">
        <f t="shared" si="186"/>
        <v>Video</v>
      </c>
      <c r="G1219" s="187">
        <v>5</v>
      </c>
      <c r="H1219" s="150"/>
      <c r="I1219" s="184">
        <v>81.290000000000006</v>
      </c>
      <c r="J1219" s="150"/>
      <c r="K1219" s="151">
        <v>1.5321288031201659</v>
      </c>
      <c r="L1219" s="152">
        <v>83.654232650361052</v>
      </c>
      <c r="M1219" s="152">
        <v>91.927728187209951</v>
      </c>
      <c r="N1219" s="153" t="s">
        <v>620</v>
      </c>
      <c r="O1219" s="154">
        <v>60</v>
      </c>
      <c r="P1219" s="153">
        <v>3</v>
      </c>
      <c r="Q1219" s="153" t="s">
        <v>146</v>
      </c>
      <c r="R1219" s="155">
        <v>15</v>
      </c>
      <c r="S1219" s="155">
        <v>3.12</v>
      </c>
      <c r="T1219" s="155">
        <v>0.2</v>
      </c>
      <c r="U1219" s="154" t="s">
        <v>95</v>
      </c>
      <c r="V1219" s="153" t="s">
        <v>88</v>
      </c>
      <c r="W1219" s="153" t="s">
        <v>627</v>
      </c>
      <c r="X1219" s="151" t="s">
        <v>6378</v>
      </c>
      <c r="Y1219" s="151" t="s">
        <v>6378</v>
      </c>
      <c r="Z1219" s="156">
        <v>3.7999999999999999E-2</v>
      </c>
      <c r="AA1219" s="153" t="s">
        <v>1062</v>
      </c>
      <c r="AB1219" s="153" t="s">
        <v>4771</v>
      </c>
      <c r="AC1219" s="153" t="s">
        <v>2412</v>
      </c>
      <c r="AD1219" s="157" t="s">
        <v>2444</v>
      </c>
      <c r="AE1219" s="110">
        <v>1</v>
      </c>
      <c r="AF1219" s="110">
        <v>361</v>
      </c>
      <c r="AG1219" s="112">
        <f t="shared" si="181"/>
        <v>0</v>
      </c>
      <c r="AH1219" s="110">
        <f>SUM(AG$4:AG1219)</f>
        <v>38</v>
      </c>
      <c r="AI1219" s="112">
        <f t="shared" si="179"/>
        <v>0</v>
      </c>
      <c r="AJ1219" s="110">
        <f>COUNTIF(AI$4:AI1219,"&gt;0")</f>
        <v>184</v>
      </c>
      <c r="AK1219" s="110">
        <v>1</v>
      </c>
      <c r="AL1219" s="110">
        <v>350</v>
      </c>
      <c r="AM1219" s="172" t="str">
        <f>IF(OR(Table1[[#This Row],[Line total ordered for now]]&gt;0,Table1[[#This Row],[Line total ordered for season]]&gt;0),1,"")</f>
        <v/>
      </c>
      <c r="AN1219" s="173">
        <f>COUNTIF(AM$4:AM1219,"&gt;0")</f>
        <v>0</v>
      </c>
      <c r="AO1219" s="173">
        <f>Table1[[#This Row],[ORDER QUANTITY
to be collected BEFORE 31.3.22]]</f>
        <v>0</v>
      </c>
      <c r="AP1219" s="174">
        <f t="shared" si="180"/>
        <v>0</v>
      </c>
      <c r="AQ1219" s="174">
        <f>IFERROR(INDEX(Retail!H:H,MATCH($D1219,Retail!$D:$D,0)),0)</f>
        <v>0</v>
      </c>
      <c r="AR1219" s="174">
        <f>IFERROR(INDEX(Retail!J:J,MATCH($D1219,Retail!$D:$D,0)),0)</f>
        <v>0</v>
      </c>
      <c r="AS1219" s="174">
        <f>IFERROR(INDEX('NEW2022'!H:H,MATCH($D1219,'NEW2022'!D:D,0)),0)</f>
        <v>0</v>
      </c>
      <c r="AT1219" s="174">
        <f>IFERROR(INDEX('NEW2022'!J:J,MATCH($D1219,'NEW2022'!D:D,0)),0)</f>
        <v>0</v>
      </c>
      <c r="AU1219" s="174">
        <f>IFERROR(INDEX('Quiet Items'!H:H,MATCH($D1219,'Quiet Items'!D:D,0)),0)</f>
        <v>0</v>
      </c>
      <c r="AV1219" s="174">
        <f>IFERROR(INDEX('Quiet Items'!J:J,MATCH($D1219,'Quiet Items'!D:D,0)),0)</f>
        <v>0</v>
      </c>
      <c r="AW1219" s="174">
        <f>IFERROR(INDEX('1.4G'!H:H,MATCH($D1219,'1.4G'!D:D,0)),0)</f>
        <v>0</v>
      </c>
      <c r="AX1219" s="174">
        <f>IFERROR(INDEX('1.4G'!J:J,MATCH($D1219,'1.4G'!D:D,0)),0)</f>
        <v>0</v>
      </c>
      <c r="AY1219" s="174">
        <f t="shared" si="187"/>
        <v>0</v>
      </c>
      <c r="AZ1219" s="174">
        <f t="shared" si="188"/>
        <v>0</v>
      </c>
      <c r="BA1219" s="175">
        <f>IFERROR(Table1[[#This Row],[Line total ordered for now]]*Table1[[#This Row],[GUARANTEED PRICE
for STOCK orders collected before 31.3.22]],0)</f>
        <v>0</v>
      </c>
      <c r="BB1219" s="175">
        <f t="shared" si="182"/>
        <v>0</v>
      </c>
      <c r="BC1219" s="176">
        <f>(AZ1219+Table1[[#This Row],[Line total ordered for now]])*Z1219</f>
        <v>0</v>
      </c>
      <c r="BD1219" s="200">
        <v>78.138568959128463</v>
      </c>
      <c r="BE1219" s="65"/>
      <c r="BF1219" s="65"/>
      <c r="BG1219" s="65"/>
      <c r="BH1219" s="65"/>
      <c r="BI1219" s="65"/>
      <c r="BJ1219" s="65"/>
      <c r="BK1219" s="65"/>
      <c r="BL1219" s="55"/>
      <c r="BM1219"/>
      <c r="BN1219"/>
      <c r="BO1219"/>
      <c r="BP1219"/>
      <c r="BQ1219"/>
      <c r="BR1219"/>
      <c r="BS1219"/>
      <c r="BT1219"/>
    </row>
    <row r="1220" spans="1:72" ht="15.75">
      <c r="A1220" s="202">
        <v>1216</v>
      </c>
      <c r="B1220" s="68" t="s">
        <v>6378</v>
      </c>
      <c r="C1220" s="149" t="s">
        <v>618</v>
      </c>
      <c r="D1220" s="149" t="s">
        <v>2939</v>
      </c>
      <c r="E1220" s="149" t="s">
        <v>2940</v>
      </c>
      <c r="F1220" s="158" t="str">
        <f t="shared" si="186"/>
        <v>Video</v>
      </c>
      <c r="G1220" s="187">
        <v>2</v>
      </c>
      <c r="H1220" s="150"/>
      <c r="I1220" s="184">
        <v>79.819999999999993</v>
      </c>
      <c r="J1220" s="150"/>
      <c r="K1220" s="151">
        <v>1.5321288031201659</v>
      </c>
      <c r="L1220" s="152">
        <v>83.654232650361052</v>
      </c>
      <c r="M1220" s="152">
        <v>91.927728187209951</v>
      </c>
      <c r="N1220" s="153" t="s">
        <v>620</v>
      </c>
      <c r="O1220" s="154">
        <v>60</v>
      </c>
      <c r="P1220" s="153">
        <v>3</v>
      </c>
      <c r="Q1220" s="153" t="s">
        <v>146</v>
      </c>
      <c r="R1220" s="155">
        <v>15</v>
      </c>
      <c r="S1220" s="155">
        <v>3.12</v>
      </c>
      <c r="T1220" s="155">
        <v>0.2</v>
      </c>
      <c r="U1220" s="154" t="s">
        <v>95</v>
      </c>
      <c r="V1220" s="153" t="s">
        <v>88</v>
      </c>
      <c r="W1220" s="153" t="s">
        <v>627</v>
      </c>
      <c r="X1220" s="151" t="s">
        <v>6378</v>
      </c>
      <c r="Y1220" s="151" t="s">
        <v>6378</v>
      </c>
      <c r="Z1220" s="156">
        <v>3.7999999999999999E-2</v>
      </c>
      <c r="AA1220" s="153" t="s">
        <v>1062</v>
      </c>
      <c r="AB1220" s="153" t="s">
        <v>4776</v>
      </c>
      <c r="AC1220" s="153" t="s">
        <v>2412</v>
      </c>
      <c r="AD1220" s="157" t="s">
        <v>2941</v>
      </c>
      <c r="AE1220" s="110">
        <v>1</v>
      </c>
      <c r="AF1220" s="110">
        <v>362</v>
      </c>
      <c r="AG1220" s="112">
        <f t="shared" si="181"/>
        <v>0</v>
      </c>
      <c r="AH1220" s="110">
        <f>SUM(AG$4:AG1220)</f>
        <v>38</v>
      </c>
      <c r="AI1220" s="112">
        <f t="shared" ref="AI1220:AI1283" si="195">IF(RIGHT(E1220,6)="retail",1,0)</f>
        <v>0</v>
      </c>
      <c r="AJ1220" s="110">
        <f>COUNTIF(AI$4:AI1220,"&gt;0")</f>
        <v>184</v>
      </c>
      <c r="AK1220" s="110">
        <v>1</v>
      </c>
      <c r="AL1220" s="110">
        <v>351</v>
      </c>
      <c r="AM1220" s="172" t="str">
        <f>IF(OR(Table1[[#This Row],[Line total ordered for now]]&gt;0,Table1[[#This Row],[Line total ordered for season]]&gt;0),1,"")</f>
        <v/>
      </c>
      <c r="AN1220" s="173">
        <f>COUNTIF(AM$4:AM1220,"&gt;0")</f>
        <v>0</v>
      </c>
      <c r="AO1220" s="173">
        <f>Table1[[#This Row],[ORDER QUANTITY
to be collected BEFORE 31.3.22]]</f>
        <v>0</v>
      </c>
      <c r="AP1220" s="174">
        <f t="shared" ref="AP1220:AP1283" si="196">J1220</f>
        <v>0</v>
      </c>
      <c r="AQ1220" s="174">
        <f>IFERROR(INDEX(Retail!H:H,MATCH($D1220,Retail!$D:$D,0)),0)</f>
        <v>0</v>
      </c>
      <c r="AR1220" s="174">
        <f>IFERROR(INDEX(Retail!J:J,MATCH($D1220,Retail!$D:$D,0)),0)</f>
        <v>0</v>
      </c>
      <c r="AS1220" s="174">
        <f>IFERROR(INDEX('NEW2022'!H:H,MATCH($D1220,'NEW2022'!D:D,0)),0)</f>
        <v>0</v>
      </c>
      <c r="AT1220" s="174">
        <f>IFERROR(INDEX('NEW2022'!J:J,MATCH($D1220,'NEW2022'!D:D,0)),0)</f>
        <v>0</v>
      </c>
      <c r="AU1220" s="174">
        <f>IFERROR(INDEX('Quiet Items'!H:H,MATCH($D1220,'Quiet Items'!D:D,0)),0)</f>
        <v>0</v>
      </c>
      <c r="AV1220" s="174">
        <f>IFERROR(INDEX('Quiet Items'!J:J,MATCH($D1220,'Quiet Items'!D:D,0)),0)</f>
        <v>0</v>
      </c>
      <c r="AW1220" s="174">
        <f>IFERROR(INDEX('1.4G'!H:H,MATCH($D1220,'1.4G'!D:D,0)),0)</f>
        <v>0</v>
      </c>
      <c r="AX1220" s="174">
        <f>IFERROR(INDEX('1.4G'!J:J,MATCH($D1220,'1.4G'!D:D,0)),0)</f>
        <v>0</v>
      </c>
      <c r="AY1220" s="174">
        <f t="shared" si="187"/>
        <v>0</v>
      </c>
      <c r="AZ1220" s="174">
        <f t="shared" si="188"/>
        <v>0</v>
      </c>
      <c r="BA1220" s="175">
        <f>IFERROR(Table1[[#This Row],[Line total ordered for now]]*Table1[[#This Row],[GUARANTEED PRICE
for STOCK orders collected before 31.3.22]],0)</f>
        <v>0</v>
      </c>
      <c r="BB1220" s="175">
        <f t="shared" si="182"/>
        <v>0</v>
      </c>
      <c r="BC1220" s="176">
        <f>(AZ1220+Table1[[#This Row],[Line total ordered for now]])*Z1220</f>
        <v>0</v>
      </c>
      <c r="BD1220" s="200">
        <v>78.138568959128463</v>
      </c>
      <c r="BE1220" s="65"/>
      <c r="BF1220" s="65"/>
      <c r="BG1220" s="65"/>
      <c r="BH1220" s="65"/>
      <c r="BI1220" s="65"/>
      <c r="BJ1220" s="65"/>
      <c r="BK1220" s="65"/>
      <c r="BL1220" s="55"/>
      <c r="BM1220"/>
      <c r="BN1220"/>
      <c r="BO1220"/>
      <c r="BP1220"/>
      <c r="BQ1220"/>
      <c r="BR1220"/>
      <c r="BS1220"/>
      <c r="BT1220"/>
    </row>
    <row r="1221" spans="1:72" ht="15.75">
      <c r="A1221" s="202">
        <v>1217</v>
      </c>
      <c r="B1221" s="68" t="s">
        <v>6378</v>
      </c>
      <c r="C1221" s="149" t="s">
        <v>618</v>
      </c>
      <c r="D1221" s="149" t="s">
        <v>2996</v>
      </c>
      <c r="E1221" s="149" t="s">
        <v>2997</v>
      </c>
      <c r="F1221" s="158" t="str">
        <f t="shared" si="186"/>
        <v>Video</v>
      </c>
      <c r="G1221" s="187">
        <v>0</v>
      </c>
      <c r="H1221" s="150"/>
      <c r="I1221" s="184">
        <v>79.819999999999993</v>
      </c>
      <c r="J1221" s="150"/>
      <c r="K1221" s="151">
        <v>1.5321288031201659</v>
      </c>
      <c r="L1221" s="152">
        <v>83.654232650361052</v>
      </c>
      <c r="M1221" s="152">
        <v>91.927728187209951</v>
      </c>
      <c r="N1221" s="153" t="s">
        <v>620</v>
      </c>
      <c r="O1221" s="154">
        <v>60</v>
      </c>
      <c r="P1221" s="153">
        <v>3</v>
      </c>
      <c r="Q1221" s="153" t="s">
        <v>146</v>
      </c>
      <c r="R1221" s="155">
        <v>15</v>
      </c>
      <c r="S1221" s="155">
        <v>3.12</v>
      </c>
      <c r="T1221" s="155">
        <v>0.2</v>
      </c>
      <c r="U1221" s="154" t="s">
        <v>95</v>
      </c>
      <c r="V1221" s="153" t="s">
        <v>88</v>
      </c>
      <c r="W1221" s="153" t="s">
        <v>627</v>
      </c>
      <c r="X1221" s="151" t="s">
        <v>6378</v>
      </c>
      <c r="Y1221" s="151" t="s">
        <v>6378</v>
      </c>
      <c r="Z1221" s="156">
        <v>3.7999999999999999E-2</v>
      </c>
      <c r="AA1221" s="153" t="s">
        <v>1062</v>
      </c>
      <c r="AB1221" s="153" t="s">
        <v>4778</v>
      </c>
      <c r="AC1221" s="153" t="s">
        <v>2412</v>
      </c>
      <c r="AD1221" s="157" t="s">
        <v>2998</v>
      </c>
      <c r="AE1221" s="110">
        <v>1</v>
      </c>
      <c r="AF1221" s="110">
        <v>363</v>
      </c>
      <c r="AG1221" s="112">
        <f t="shared" ref="AG1221:AG1284" si="197">IF(OR(B1221="NEW2021",B1221="NEW2022"),1,0)</f>
        <v>0</v>
      </c>
      <c r="AH1221" s="110">
        <f>SUM(AG$4:AG1221)</f>
        <v>38</v>
      </c>
      <c r="AI1221" s="112">
        <f t="shared" si="195"/>
        <v>0</v>
      </c>
      <c r="AJ1221" s="110">
        <f>COUNTIF(AI$4:AI1221,"&gt;0")</f>
        <v>184</v>
      </c>
      <c r="AK1221" s="110">
        <v>1</v>
      </c>
      <c r="AL1221" s="110">
        <v>352</v>
      </c>
      <c r="AM1221" s="172" t="str">
        <f>IF(OR(Table1[[#This Row],[Line total ordered for now]]&gt;0,Table1[[#This Row],[Line total ordered for season]]&gt;0),1,"")</f>
        <v/>
      </c>
      <c r="AN1221" s="173">
        <f>COUNTIF(AM$4:AM1221,"&gt;0")</f>
        <v>0</v>
      </c>
      <c r="AO1221" s="173">
        <f>Table1[[#This Row],[ORDER QUANTITY
to be collected BEFORE 31.3.22]]</f>
        <v>0</v>
      </c>
      <c r="AP1221" s="174">
        <f t="shared" si="196"/>
        <v>0</v>
      </c>
      <c r="AQ1221" s="174">
        <f>IFERROR(INDEX(Retail!H:H,MATCH($D1221,Retail!$D:$D,0)),0)</f>
        <v>0</v>
      </c>
      <c r="AR1221" s="174">
        <f>IFERROR(INDEX(Retail!J:J,MATCH($D1221,Retail!$D:$D,0)),0)</f>
        <v>0</v>
      </c>
      <c r="AS1221" s="174">
        <f>IFERROR(INDEX('NEW2022'!H:H,MATCH($D1221,'NEW2022'!D:D,0)),0)</f>
        <v>0</v>
      </c>
      <c r="AT1221" s="174">
        <f>IFERROR(INDEX('NEW2022'!J:J,MATCH($D1221,'NEW2022'!D:D,0)),0)</f>
        <v>0</v>
      </c>
      <c r="AU1221" s="174">
        <f>IFERROR(INDEX('Quiet Items'!H:H,MATCH($D1221,'Quiet Items'!D:D,0)),0)</f>
        <v>0</v>
      </c>
      <c r="AV1221" s="174">
        <f>IFERROR(INDEX('Quiet Items'!J:J,MATCH($D1221,'Quiet Items'!D:D,0)),0)</f>
        <v>0</v>
      </c>
      <c r="AW1221" s="174">
        <f>IFERROR(INDEX('1.4G'!H:H,MATCH($D1221,'1.4G'!D:D,0)),0)</f>
        <v>0</v>
      </c>
      <c r="AX1221" s="174">
        <f>IFERROR(INDEX('1.4G'!J:J,MATCH($D1221,'1.4G'!D:D,0)),0)</f>
        <v>0</v>
      </c>
      <c r="AY1221" s="174">
        <f t="shared" si="187"/>
        <v>0</v>
      </c>
      <c r="AZ1221" s="174">
        <f t="shared" si="188"/>
        <v>0</v>
      </c>
      <c r="BA1221" s="175">
        <f>IFERROR(Table1[[#This Row],[Line total ordered for now]]*Table1[[#This Row],[GUARANTEED PRICE
for STOCK orders collected before 31.3.22]],0)</f>
        <v>0</v>
      </c>
      <c r="BB1221" s="175">
        <f t="shared" ref="BB1221:BB1284" si="198">AZ1221*L1221</f>
        <v>0</v>
      </c>
      <c r="BC1221" s="176">
        <f>(AZ1221+Table1[[#This Row],[Line total ordered for now]])*Z1221</f>
        <v>0</v>
      </c>
      <c r="BD1221" s="200">
        <v>78.138568959128463</v>
      </c>
      <c r="BE1221" s="65"/>
      <c r="BF1221" s="65"/>
      <c r="BG1221" s="65"/>
      <c r="BH1221" s="65"/>
      <c r="BI1221" s="65"/>
      <c r="BJ1221" s="65"/>
      <c r="BK1221" s="65"/>
      <c r="BL1221" s="55"/>
      <c r="BM1221"/>
      <c r="BN1221"/>
      <c r="BO1221"/>
      <c r="BP1221"/>
      <c r="BQ1221"/>
      <c r="BR1221"/>
      <c r="BS1221"/>
      <c r="BT1221"/>
    </row>
    <row r="1222" spans="1:72" ht="15.75">
      <c r="A1222" s="202">
        <v>1218</v>
      </c>
      <c r="B1222" s="68" t="s">
        <v>6378</v>
      </c>
      <c r="C1222" s="149" t="s">
        <v>618</v>
      </c>
      <c r="D1222" s="149" t="s">
        <v>3046</v>
      </c>
      <c r="E1222" s="149" t="s">
        <v>3047</v>
      </c>
      <c r="F1222" s="158" t="str">
        <f t="shared" si="186"/>
        <v>Video</v>
      </c>
      <c r="G1222" s="187">
        <v>2</v>
      </c>
      <c r="H1222" s="150"/>
      <c r="I1222" s="184">
        <v>79.819999999999993</v>
      </c>
      <c r="J1222" s="150"/>
      <c r="K1222" s="151">
        <v>1.5321288031201659</v>
      </c>
      <c r="L1222" s="152">
        <v>83.654232650361052</v>
      </c>
      <c r="M1222" s="152">
        <v>91.927728187209951</v>
      </c>
      <c r="N1222" s="153" t="s">
        <v>620</v>
      </c>
      <c r="O1222" s="154">
        <v>60</v>
      </c>
      <c r="P1222" s="153">
        <v>3</v>
      </c>
      <c r="Q1222" s="153" t="s">
        <v>146</v>
      </c>
      <c r="R1222" s="155">
        <v>15</v>
      </c>
      <c r="S1222" s="155">
        <v>3.12</v>
      </c>
      <c r="T1222" s="155">
        <v>0.2</v>
      </c>
      <c r="U1222" s="154" t="s">
        <v>95</v>
      </c>
      <c r="V1222" s="153" t="s">
        <v>88</v>
      </c>
      <c r="W1222" s="153" t="s">
        <v>627</v>
      </c>
      <c r="X1222" s="151" t="s">
        <v>6378</v>
      </c>
      <c r="Y1222" s="151" t="s">
        <v>6378</v>
      </c>
      <c r="Z1222" s="156">
        <v>3.7999999999999999E-2</v>
      </c>
      <c r="AA1222" s="153" t="s">
        <v>1062</v>
      </c>
      <c r="AB1222" s="153" t="s">
        <v>4779</v>
      </c>
      <c r="AC1222" s="153" t="s">
        <v>2412</v>
      </c>
      <c r="AD1222" s="157" t="s">
        <v>3048</v>
      </c>
      <c r="AE1222" s="110">
        <v>1</v>
      </c>
      <c r="AF1222" s="110">
        <v>364</v>
      </c>
      <c r="AG1222" s="112">
        <f t="shared" si="197"/>
        <v>0</v>
      </c>
      <c r="AH1222" s="110">
        <f>SUM(AG$4:AG1222)</f>
        <v>38</v>
      </c>
      <c r="AI1222" s="112">
        <f t="shared" si="195"/>
        <v>0</v>
      </c>
      <c r="AJ1222" s="110">
        <f>COUNTIF(AI$4:AI1222,"&gt;0")</f>
        <v>184</v>
      </c>
      <c r="AK1222" s="110">
        <v>1</v>
      </c>
      <c r="AL1222" s="110">
        <v>353</v>
      </c>
      <c r="AM1222" s="172" t="str">
        <f>IF(OR(Table1[[#This Row],[Line total ordered for now]]&gt;0,Table1[[#This Row],[Line total ordered for season]]&gt;0),1,"")</f>
        <v/>
      </c>
      <c r="AN1222" s="173">
        <f>COUNTIF(AM$4:AM1222,"&gt;0")</f>
        <v>0</v>
      </c>
      <c r="AO1222" s="173">
        <f>Table1[[#This Row],[ORDER QUANTITY
to be collected BEFORE 31.3.22]]</f>
        <v>0</v>
      </c>
      <c r="AP1222" s="174">
        <f t="shared" si="196"/>
        <v>0</v>
      </c>
      <c r="AQ1222" s="174">
        <f>IFERROR(INDEX(Retail!H:H,MATCH($D1222,Retail!$D:$D,0)),0)</f>
        <v>0</v>
      </c>
      <c r="AR1222" s="174">
        <f>IFERROR(INDEX(Retail!J:J,MATCH($D1222,Retail!$D:$D,0)),0)</f>
        <v>0</v>
      </c>
      <c r="AS1222" s="174">
        <f>IFERROR(INDEX('NEW2022'!H:H,MATCH($D1222,'NEW2022'!D:D,0)),0)</f>
        <v>0</v>
      </c>
      <c r="AT1222" s="174">
        <f>IFERROR(INDEX('NEW2022'!J:J,MATCH($D1222,'NEW2022'!D:D,0)),0)</f>
        <v>0</v>
      </c>
      <c r="AU1222" s="174">
        <f>IFERROR(INDEX('Quiet Items'!H:H,MATCH($D1222,'Quiet Items'!D:D,0)),0)</f>
        <v>0</v>
      </c>
      <c r="AV1222" s="174">
        <f>IFERROR(INDEX('Quiet Items'!J:J,MATCH($D1222,'Quiet Items'!D:D,0)),0)</f>
        <v>0</v>
      </c>
      <c r="AW1222" s="174">
        <f>IFERROR(INDEX('1.4G'!H:H,MATCH($D1222,'1.4G'!D:D,0)),0)</f>
        <v>0</v>
      </c>
      <c r="AX1222" s="174">
        <f>IFERROR(INDEX('1.4G'!J:J,MATCH($D1222,'1.4G'!D:D,0)),0)</f>
        <v>0</v>
      </c>
      <c r="AY1222" s="174">
        <f t="shared" si="187"/>
        <v>0</v>
      </c>
      <c r="AZ1222" s="174">
        <f t="shared" si="188"/>
        <v>0</v>
      </c>
      <c r="BA1222" s="175">
        <f>IFERROR(Table1[[#This Row],[Line total ordered for now]]*Table1[[#This Row],[GUARANTEED PRICE
for STOCK orders collected before 31.3.22]],0)</f>
        <v>0</v>
      </c>
      <c r="BB1222" s="175">
        <f t="shared" si="198"/>
        <v>0</v>
      </c>
      <c r="BC1222" s="176">
        <f>(AZ1222+Table1[[#This Row],[Line total ordered for now]])*Z1222</f>
        <v>0</v>
      </c>
      <c r="BD1222" s="200">
        <v>78.138568959128463</v>
      </c>
      <c r="BE1222" s="65"/>
      <c r="BF1222" s="65"/>
      <c r="BG1222" s="65"/>
      <c r="BH1222" s="65"/>
      <c r="BI1222" s="65"/>
      <c r="BJ1222" s="65"/>
      <c r="BK1222" s="65"/>
      <c r="BL1222" s="55"/>
      <c r="BM1222"/>
      <c r="BN1222"/>
      <c r="BO1222"/>
      <c r="BP1222"/>
      <c r="BQ1222"/>
      <c r="BR1222"/>
      <c r="BS1222"/>
      <c r="BT1222"/>
    </row>
    <row r="1223" spans="1:72" ht="15.75">
      <c r="A1223" s="202">
        <v>1219</v>
      </c>
      <c r="B1223" s="68" t="s">
        <v>6378</v>
      </c>
      <c r="C1223" s="149" t="s">
        <v>618</v>
      </c>
      <c r="D1223" s="149" t="s">
        <v>2634</v>
      </c>
      <c r="E1223" s="149" t="s">
        <v>2635</v>
      </c>
      <c r="F1223" s="158" t="str">
        <f t="shared" si="186"/>
        <v>Video</v>
      </c>
      <c r="G1223" s="187">
        <v>0</v>
      </c>
      <c r="H1223" s="150"/>
      <c r="I1223" s="184">
        <v>81.93</v>
      </c>
      <c r="J1223" s="150"/>
      <c r="K1223" s="151">
        <v>1.5321288031201659</v>
      </c>
      <c r="L1223" s="152">
        <v>83.654232650361052</v>
      </c>
      <c r="M1223" s="152">
        <v>91.927728187209951</v>
      </c>
      <c r="N1223" s="153" t="s">
        <v>620</v>
      </c>
      <c r="O1223" s="154">
        <v>60</v>
      </c>
      <c r="P1223" s="153">
        <v>3</v>
      </c>
      <c r="Q1223" s="153" t="s">
        <v>146</v>
      </c>
      <c r="R1223" s="155">
        <v>15</v>
      </c>
      <c r="S1223" s="155">
        <v>3.12</v>
      </c>
      <c r="T1223" s="155">
        <v>0.2</v>
      </c>
      <c r="U1223" s="154" t="s">
        <v>95</v>
      </c>
      <c r="V1223" s="153" t="s">
        <v>88</v>
      </c>
      <c r="W1223" s="153" t="s">
        <v>627</v>
      </c>
      <c r="X1223" s="151" t="s">
        <v>6378</v>
      </c>
      <c r="Y1223" s="151" t="s">
        <v>6378</v>
      </c>
      <c r="Z1223" s="156">
        <v>3.7999999999999999E-2</v>
      </c>
      <c r="AA1223" s="153" t="s">
        <v>1062</v>
      </c>
      <c r="AB1223" s="153" t="s">
        <v>4839</v>
      </c>
      <c r="AC1223" s="153" t="s">
        <v>656</v>
      </c>
      <c r="AD1223" s="157" t="s">
        <v>2636</v>
      </c>
      <c r="AE1223" s="110">
        <v>1</v>
      </c>
      <c r="AF1223" s="110">
        <v>365</v>
      </c>
      <c r="AG1223" s="112">
        <f t="shared" si="197"/>
        <v>0</v>
      </c>
      <c r="AH1223" s="110">
        <f>SUM(AG$4:AG1223)</f>
        <v>38</v>
      </c>
      <c r="AI1223" s="112">
        <f t="shared" si="195"/>
        <v>0</v>
      </c>
      <c r="AJ1223" s="110">
        <f>COUNTIF(AI$4:AI1223,"&gt;0")</f>
        <v>184</v>
      </c>
      <c r="AK1223" s="110">
        <v>1</v>
      </c>
      <c r="AL1223" s="110">
        <v>354</v>
      </c>
      <c r="AM1223" s="172" t="str">
        <f>IF(OR(Table1[[#This Row],[Line total ordered for now]]&gt;0,Table1[[#This Row],[Line total ordered for season]]&gt;0),1,"")</f>
        <v/>
      </c>
      <c r="AN1223" s="173">
        <f>COUNTIF(AM$4:AM1223,"&gt;0")</f>
        <v>0</v>
      </c>
      <c r="AO1223" s="173">
        <f>Table1[[#This Row],[ORDER QUANTITY
to be collected BEFORE 31.3.22]]</f>
        <v>0</v>
      </c>
      <c r="AP1223" s="174">
        <f t="shared" si="196"/>
        <v>0</v>
      </c>
      <c r="AQ1223" s="174">
        <f>IFERROR(INDEX(Retail!H:H,MATCH($D1223,Retail!$D:$D,0)),0)</f>
        <v>0</v>
      </c>
      <c r="AR1223" s="174">
        <f>IFERROR(INDEX(Retail!J:J,MATCH($D1223,Retail!$D:$D,0)),0)</f>
        <v>0</v>
      </c>
      <c r="AS1223" s="174">
        <f>IFERROR(INDEX('NEW2022'!H:H,MATCH($D1223,'NEW2022'!D:D,0)),0)</f>
        <v>0</v>
      </c>
      <c r="AT1223" s="174">
        <f>IFERROR(INDEX('NEW2022'!J:J,MATCH($D1223,'NEW2022'!D:D,0)),0)</f>
        <v>0</v>
      </c>
      <c r="AU1223" s="174">
        <f>IFERROR(INDEX('Quiet Items'!H:H,MATCH($D1223,'Quiet Items'!D:D,0)),0)</f>
        <v>0</v>
      </c>
      <c r="AV1223" s="174">
        <f>IFERROR(INDEX('Quiet Items'!J:J,MATCH($D1223,'Quiet Items'!D:D,0)),0)</f>
        <v>0</v>
      </c>
      <c r="AW1223" s="174">
        <f>IFERROR(INDEX('1.4G'!H:H,MATCH($D1223,'1.4G'!D:D,0)),0)</f>
        <v>0</v>
      </c>
      <c r="AX1223" s="174">
        <f>IFERROR(INDEX('1.4G'!J:J,MATCH($D1223,'1.4G'!D:D,0)),0)</f>
        <v>0</v>
      </c>
      <c r="AY1223" s="174">
        <f t="shared" si="187"/>
        <v>0</v>
      </c>
      <c r="AZ1223" s="174">
        <f t="shared" si="188"/>
        <v>0</v>
      </c>
      <c r="BA1223" s="175">
        <f>IFERROR(Table1[[#This Row],[Line total ordered for now]]*Table1[[#This Row],[GUARANTEED PRICE
for STOCK orders collected before 31.3.22]],0)</f>
        <v>0</v>
      </c>
      <c r="BB1223" s="175">
        <f t="shared" si="198"/>
        <v>0</v>
      </c>
      <c r="BC1223" s="176">
        <f>(AZ1223+Table1[[#This Row],[Line total ordered for now]])*Z1223</f>
        <v>0</v>
      </c>
      <c r="BD1223" s="200">
        <v>78.138568959128463</v>
      </c>
      <c r="BE1223" s="65"/>
      <c r="BF1223" s="65"/>
      <c r="BG1223" s="65"/>
      <c r="BH1223" s="65"/>
      <c r="BI1223" s="65"/>
      <c r="BJ1223" s="65"/>
      <c r="BK1223" s="65"/>
      <c r="BL1223" s="55"/>
      <c r="BM1223"/>
      <c r="BN1223"/>
      <c r="BO1223"/>
      <c r="BP1223"/>
      <c r="BQ1223"/>
      <c r="BR1223"/>
      <c r="BS1223"/>
      <c r="BT1223"/>
    </row>
    <row r="1224" spans="1:72" ht="15.75">
      <c r="A1224" s="202">
        <v>1220</v>
      </c>
      <c r="B1224" s="68" t="s">
        <v>6378</v>
      </c>
      <c r="C1224" s="149" t="s">
        <v>618</v>
      </c>
      <c r="D1224" s="149" t="s">
        <v>2667</v>
      </c>
      <c r="E1224" s="149" t="s">
        <v>2668</v>
      </c>
      <c r="F1224" s="158" t="str">
        <f t="shared" si="186"/>
        <v>Video</v>
      </c>
      <c r="G1224" s="187">
        <v>4</v>
      </c>
      <c r="H1224" s="150"/>
      <c r="I1224" s="184">
        <v>81.93</v>
      </c>
      <c r="J1224" s="150"/>
      <c r="K1224" s="151">
        <v>1.5321288031201659</v>
      </c>
      <c r="L1224" s="152">
        <v>83.654232650361052</v>
      </c>
      <c r="M1224" s="152">
        <v>91.927728187209951</v>
      </c>
      <c r="N1224" s="153" t="s">
        <v>620</v>
      </c>
      <c r="O1224" s="154">
        <v>60</v>
      </c>
      <c r="P1224" s="153">
        <v>3</v>
      </c>
      <c r="Q1224" s="153" t="s">
        <v>146</v>
      </c>
      <c r="R1224" s="155">
        <v>15</v>
      </c>
      <c r="S1224" s="155">
        <v>3.12</v>
      </c>
      <c r="T1224" s="155">
        <v>0.2</v>
      </c>
      <c r="U1224" s="154" t="s">
        <v>95</v>
      </c>
      <c r="V1224" s="153" t="s">
        <v>88</v>
      </c>
      <c r="W1224" s="153" t="s">
        <v>627</v>
      </c>
      <c r="X1224" s="151" t="s">
        <v>6378</v>
      </c>
      <c r="Y1224" s="151" t="s">
        <v>6378</v>
      </c>
      <c r="Z1224" s="156">
        <v>3.7999999999999999E-2</v>
      </c>
      <c r="AA1224" s="153" t="s">
        <v>1062</v>
      </c>
      <c r="AB1224" s="153" t="s">
        <v>4840</v>
      </c>
      <c r="AC1224" s="153" t="s">
        <v>656</v>
      </c>
      <c r="AD1224" s="157" t="s">
        <v>2669</v>
      </c>
      <c r="AE1224" s="110">
        <v>1</v>
      </c>
      <c r="AF1224" s="110">
        <v>366</v>
      </c>
      <c r="AG1224" s="112">
        <f t="shared" si="197"/>
        <v>0</v>
      </c>
      <c r="AH1224" s="110">
        <f>SUM(AG$4:AG1224)</f>
        <v>38</v>
      </c>
      <c r="AI1224" s="112">
        <f t="shared" si="195"/>
        <v>0</v>
      </c>
      <c r="AJ1224" s="110">
        <f>COUNTIF(AI$4:AI1224,"&gt;0")</f>
        <v>184</v>
      </c>
      <c r="AK1224" s="110">
        <v>1</v>
      </c>
      <c r="AL1224" s="110">
        <v>355</v>
      </c>
      <c r="AM1224" s="172" t="str">
        <f>IF(OR(Table1[[#This Row],[Line total ordered for now]]&gt;0,Table1[[#This Row],[Line total ordered for season]]&gt;0),1,"")</f>
        <v/>
      </c>
      <c r="AN1224" s="173">
        <f>COUNTIF(AM$4:AM1224,"&gt;0")</f>
        <v>0</v>
      </c>
      <c r="AO1224" s="173">
        <f>Table1[[#This Row],[ORDER QUANTITY
to be collected BEFORE 31.3.22]]</f>
        <v>0</v>
      </c>
      <c r="AP1224" s="174">
        <f t="shared" si="196"/>
        <v>0</v>
      </c>
      <c r="AQ1224" s="174">
        <f>IFERROR(INDEX(Retail!H:H,MATCH($D1224,Retail!$D:$D,0)),0)</f>
        <v>0</v>
      </c>
      <c r="AR1224" s="174">
        <f>IFERROR(INDEX(Retail!J:J,MATCH($D1224,Retail!$D:$D,0)),0)</f>
        <v>0</v>
      </c>
      <c r="AS1224" s="174">
        <f>IFERROR(INDEX('NEW2022'!H:H,MATCH($D1224,'NEW2022'!D:D,0)),0)</f>
        <v>0</v>
      </c>
      <c r="AT1224" s="174">
        <f>IFERROR(INDEX('NEW2022'!J:J,MATCH($D1224,'NEW2022'!D:D,0)),0)</f>
        <v>0</v>
      </c>
      <c r="AU1224" s="174">
        <f>IFERROR(INDEX('Quiet Items'!H:H,MATCH($D1224,'Quiet Items'!D:D,0)),0)</f>
        <v>0</v>
      </c>
      <c r="AV1224" s="174">
        <f>IFERROR(INDEX('Quiet Items'!J:J,MATCH($D1224,'Quiet Items'!D:D,0)),0)</f>
        <v>0</v>
      </c>
      <c r="AW1224" s="174">
        <f>IFERROR(INDEX('1.4G'!H:H,MATCH($D1224,'1.4G'!D:D,0)),0)</f>
        <v>0</v>
      </c>
      <c r="AX1224" s="174">
        <f>IFERROR(INDEX('1.4G'!J:J,MATCH($D1224,'1.4G'!D:D,0)),0)</f>
        <v>0</v>
      </c>
      <c r="AY1224" s="174">
        <f t="shared" si="187"/>
        <v>0</v>
      </c>
      <c r="AZ1224" s="174">
        <f t="shared" si="188"/>
        <v>0</v>
      </c>
      <c r="BA1224" s="175">
        <f>IFERROR(Table1[[#This Row],[Line total ordered for now]]*Table1[[#This Row],[GUARANTEED PRICE
for STOCK orders collected before 31.3.22]],0)</f>
        <v>0</v>
      </c>
      <c r="BB1224" s="175">
        <f t="shared" si="198"/>
        <v>0</v>
      </c>
      <c r="BC1224" s="176">
        <f>(AZ1224+Table1[[#This Row],[Line total ordered for now]])*Z1224</f>
        <v>0</v>
      </c>
      <c r="BD1224" s="200">
        <v>78.138568959128463</v>
      </c>
      <c r="BE1224" s="65"/>
      <c r="BF1224" s="65"/>
      <c r="BG1224" s="65"/>
      <c r="BH1224" s="65"/>
      <c r="BI1224" s="65"/>
      <c r="BJ1224" s="65"/>
      <c r="BK1224" s="65"/>
      <c r="BL1224" s="55"/>
      <c r="BM1224"/>
      <c r="BN1224"/>
      <c r="BO1224"/>
      <c r="BP1224"/>
      <c r="BQ1224"/>
      <c r="BR1224"/>
      <c r="BS1224"/>
      <c r="BT1224"/>
    </row>
    <row r="1225" spans="1:72" ht="15.75">
      <c r="A1225" s="202">
        <v>1221</v>
      </c>
      <c r="B1225" s="68" t="s">
        <v>6378</v>
      </c>
      <c r="C1225" s="149" t="s">
        <v>618</v>
      </c>
      <c r="D1225" s="149" t="s">
        <v>2716</v>
      </c>
      <c r="E1225" s="149" t="s">
        <v>2717</v>
      </c>
      <c r="F1225" s="158" t="str">
        <f t="shared" si="186"/>
        <v>Video</v>
      </c>
      <c r="G1225" s="187">
        <v>6</v>
      </c>
      <c r="H1225" s="150"/>
      <c r="I1225" s="184">
        <v>81.93</v>
      </c>
      <c r="J1225" s="150"/>
      <c r="K1225" s="151">
        <v>1.5321288031201659</v>
      </c>
      <c r="L1225" s="152">
        <v>83.654232650361052</v>
      </c>
      <c r="M1225" s="152">
        <v>91.927728187209951</v>
      </c>
      <c r="N1225" s="153" t="s">
        <v>620</v>
      </c>
      <c r="O1225" s="154">
        <v>60</v>
      </c>
      <c r="P1225" s="153">
        <v>3</v>
      </c>
      <c r="Q1225" s="153" t="s">
        <v>146</v>
      </c>
      <c r="R1225" s="155">
        <v>15</v>
      </c>
      <c r="S1225" s="155">
        <v>3.12</v>
      </c>
      <c r="T1225" s="155">
        <v>0.2</v>
      </c>
      <c r="U1225" s="154" t="s">
        <v>95</v>
      </c>
      <c r="V1225" s="153" t="s">
        <v>88</v>
      </c>
      <c r="W1225" s="153" t="s">
        <v>627</v>
      </c>
      <c r="X1225" s="151" t="s">
        <v>6378</v>
      </c>
      <c r="Y1225" s="151" t="s">
        <v>6378</v>
      </c>
      <c r="Z1225" s="156">
        <v>3.7999999999999999E-2</v>
      </c>
      <c r="AA1225" s="153" t="s">
        <v>1062</v>
      </c>
      <c r="AB1225" s="153" t="s">
        <v>4841</v>
      </c>
      <c r="AC1225" s="153" t="s">
        <v>656</v>
      </c>
      <c r="AD1225" s="157" t="s">
        <v>2718</v>
      </c>
      <c r="AE1225" s="110">
        <v>1</v>
      </c>
      <c r="AF1225" s="110">
        <v>367</v>
      </c>
      <c r="AG1225" s="112">
        <f t="shared" si="197"/>
        <v>0</v>
      </c>
      <c r="AH1225" s="110">
        <f>SUM(AG$4:AG1225)</f>
        <v>38</v>
      </c>
      <c r="AI1225" s="112">
        <f t="shared" si="195"/>
        <v>0</v>
      </c>
      <c r="AJ1225" s="110">
        <f>COUNTIF(AI$4:AI1225,"&gt;0")</f>
        <v>184</v>
      </c>
      <c r="AK1225" s="110">
        <v>1</v>
      </c>
      <c r="AL1225" s="110">
        <v>356</v>
      </c>
      <c r="AM1225" s="172" t="str">
        <f>IF(OR(Table1[[#This Row],[Line total ordered for now]]&gt;0,Table1[[#This Row],[Line total ordered for season]]&gt;0),1,"")</f>
        <v/>
      </c>
      <c r="AN1225" s="173">
        <f>COUNTIF(AM$4:AM1225,"&gt;0")</f>
        <v>0</v>
      </c>
      <c r="AO1225" s="173">
        <f>Table1[[#This Row],[ORDER QUANTITY
to be collected BEFORE 31.3.22]]</f>
        <v>0</v>
      </c>
      <c r="AP1225" s="174">
        <f t="shared" si="196"/>
        <v>0</v>
      </c>
      <c r="AQ1225" s="174">
        <f>IFERROR(INDEX(Retail!H:H,MATCH($D1225,Retail!$D:$D,0)),0)</f>
        <v>0</v>
      </c>
      <c r="AR1225" s="174">
        <f>IFERROR(INDEX(Retail!J:J,MATCH($D1225,Retail!$D:$D,0)),0)</f>
        <v>0</v>
      </c>
      <c r="AS1225" s="174">
        <f>IFERROR(INDEX('NEW2022'!H:H,MATCH($D1225,'NEW2022'!D:D,0)),0)</f>
        <v>0</v>
      </c>
      <c r="AT1225" s="174">
        <f>IFERROR(INDEX('NEW2022'!J:J,MATCH($D1225,'NEW2022'!D:D,0)),0)</f>
        <v>0</v>
      </c>
      <c r="AU1225" s="174">
        <f>IFERROR(INDEX('Quiet Items'!H:H,MATCH($D1225,'Quiet Items'!D:D,0)),0)</f>
        <v>0</v>
      </c>
      <c r="AV1225" s="174">
        <f>IFERROR(INDEX('Quiet Items'!J:J,MATCH($D1225,'Quiet Items'!D:D,0)),0)</f>
        <v>0</v>
      </c>
      <c r="AW1225" s="174">
        <f>IFERROR(INDEX('1.4G'!H:H,MATCH($D1225,'1.4G'!D:D,0)),0)</f>
        <v>0</v>
      </c>
      <c r="AX1225" s="174">
        <f>IFERROR(INDEX('1.4G'!J:J,MATCH($D1225,'1.4G'!D:D,0)),0)</f>
        <v>0</v>
      </c>
      <c r="AY1225" s="174">
        <f t="shared" si="187"/>
        <v>0</v>
      </c>
      <c r="AZ1225" s="174">
        <f t="shared" si="188"/>
        <v>0</v>
      </c>
      <c r="BA1225" s="175">
        <f>IFERROR(Table1[[#This Row],[Line total ordered for now]]*Table1[[#This Row],[GUARANTEED PRICE
for STOCK orders collected before 31.3.22]],0)</f>
        <v>0</v>
      </c>
      <c r="BB1225" s="175">
        <f t="shared" si="198"/>
        <v>0</v>
      </c>
      <c r="BC1225" s="176">
        <f>(AZ1225+Table1[[#This Row],[Line total ordered for now]])*Z1225</f>
        <v>0</v>
      </c>
      <c r="BD1225" s="200">
        <v>78.138568959128463</v>
      </c>
      <c r="BE1225" s="65"/>
      <c r="BF1225" s="65"/>
      <c r="BG1225" s="65"/>
      <c r="BH1225" s="65"/>
      <c r="BI1225" s="65"/>
      <c r="BJ1225" s="65"/>
      <c r="BK1225" s="65"/>
      <c r="BL1225" s="55"/>
      <c r="BM1225"/>
      <c r="BN1225"/>
      <c r="BO1225"/>
      <c r="BP1225"/>
      <c r="BQ1225"/>
      <c r="BR1225"/>
      <c r="BS1225"/>
      <c r="BT1225"/>
    </row>
    <row r="1226" spans="1:72" ht="15.75">
      <c r="A1226" s="202">
        <v>1222</v>
      </c>
      <c r="B1226" s="68" t="s">
        <v>6378</v>
      </c>
      <c r="C1226" s="149" t="s">
        <v>618</v>
      </c>
      <c r="D1226" s="149" t="s">
        <v>2742</v>
      </c>
      <c r="E1226" s="149" t="s">
        <v>2743</v>
      </c>
      <c r="F1226" s="158" t="str">
        <f t="shared" si="186"/>
        <v>Video</v>
      </c>
      <c r="G1226" s="187">
        <v>4</v>
      </c>
      <c r="H1226" s="150"/>
      <c r="I1226" s="184">
        <v>81.93</v>
      </c>
      <c r="J1226" s="150"/>
      <c r="K1226" s="151">
        <v>1.5321288031201659</v>
      </c>
      <c r="L1226" s="152">
        <v>83.654232650361052</v>
      </c>
      <c r="M1226" s="152">
        <v>91.927728187209951</v>
      </c>
      <c r="N1226" s="153" t="s">
        <v>620</v>
      </c>
      <c r="O1226" s="154">
        <v>60</v>
      </c>
      <c r="P1226" s="153">
        <v>3</v>
      </c>
      <c r="Q1226" s="153" t="s">
        <v>146</v>
      </c>
      <c r="R1226" s="155">
        <v>15</v>
      </c>
      <c r="S1226" s="155">
        <v>3.12</v>
      </c>
      <c r="T1226" s="155">
        <v>0.2</v>
      </c>
      <c r="U1226" s="154" t="s">
        <v>95</v>
      </c>
      <c r="V1226" s="153" t="s">
        <v>88</v>
      </c>
      <c r="W1226" s="153" t="s">
        <v>627</v>
      </c>
      <c r="X1226" s="151" t="s">
        <v>6378</v>
      </c>
      <c r="Y1226" s="151" t="s">
        <v>6378</v>
      </c>
      <c r="Z1226" s="156">
        <v>3.7999999999999999E-2</v>
      </c>
      <c r="AA1226" s="153" t="s">
        <v>1062</v>
      </c>
      <c r="AB1226" s="153" t="s">
        <v>4842</v>
      </c>
      <c r="AC1226" s="153" t="s">
        <v>656</v>
      </c>
      <c r="AD1226" s="157" t="s">
        <v>2744</v>
      </c>
      <c r="AE1226" s="110">
        <v>1</v>
      </c>
      <c r="AF1226" s="110">
        <v>368</v>
      </c>
      <c r="AG1226" s="112">
        <f t="shared" si="197"/>
        <v>0</v>
      </c>
      <c r="AH1226" s="110">
        <f>SUM(AG$4:AG1226)</f>
        <v>38</v>
      </c>
      <c r="AI1226" s="112">
        <f t="shared" si="195"/>
        <v>0</v>
      </c>
      <c r="AJ1226" s="110">
        <f>COUNTIF(AI$4:AI1226,"&gt;0")</f>
        <v>184</v>
      </c>
      <c r="AK1226" s="110">
        <v>1</v>
      </c>
      <c r="AL1226" s="110">
        <v>357</v>
      </c>
      <c r="AM1226" s="172" t="str">
        <f>IF(OR(Table1[[#This Row],[Line total ordered for now]]&gt;0,Table1[[#This Row],[Line total ordered for season]]&gt;0),1,"")</f>
        <v/>
      </c>
      <c r="AN1226" s="173">
        <f>COUNTIF(AM$4:AM1226,"&gt;0")</f>
        <v>0</v>
      </c>
      <c r="AO1226" s="173">
        <f>Table1[[#This Row],[ORDER QUANTITY
to be collected BEFORE 31.3.22]]</f>
        <v>0</v>
      </c>
      <c r="AP1226" s="174">
        <f t="shared" si="196"/>
        <v>0</v>
      </c>
      <c r="AQ1226" s="174">
        <f>IFERROR(INDEX(Retail!H:H,MATCH($D1226,Retail!$D:$D,0)),0)</f>
        <v>0</v>
      </c>
      <c r="AR1226" s="174">
        <f>IFERROR(INDEX(Retail!J:J,MATCH($D1226,Retail!$D:$D,0)),0)</f>
        <v>0</v>
      </c>
      <c r="AS1226" s="174">
        <f>IFERROR(INDEX('NEW2022'!H:H,MATCH($D1226,'NEW2022'!D:D,0)),0)</f>
        <v>0</v>
      </c>
      <c r="AT1226" s="174">
        <f>IFERROR(INDEX('NEW2022'!J:J,MATCH($D1226,'NEW2022'!D:D,0)),0)</f>
        <v>0</v>
      </c>
      <c r="AU1226" s="174">
        <f>IFERROR(INDEX('Quiet Items'!H:H,MATCH($D1226,'Quiet Items'!D:D,0)),0)</f>
        <v>0</v>
      </c>
      <c r="AV1226" s="174">
        <f>IFERROR(INDEX('Quiet Items'!J:J,MATCH($D1226,'Quiet Items'!D:D,0)),0)</f>
        <v>0</v>
      </c>
      <c r="AW1226" s="174">
        <f>IFERROR(INDEX('1.4G'!H:H,MATCH($D1226,'1.4G'!D:D,0)),0)</f>
        <v>0</v>
      </c>
      <c r="AX1226" s="174">
        <f>IFERROR(INDEX('1.4G'!J:J,MATCH($D1226,'1.4G'!D:D,0)),0)</f>
        <v>0</v>
      </c>
      <c r="AY1226" s="174">
        <f t="shared" si="187"/>
        <v>0</v>
      </c>
      <c r="AZ1226" s="174">
        <f t="shared" si="188"/>
        <v>0</v>
      </c>
      <c r="BA1226" s="175">
        <f>IFERROR(Table1[[#This Row],[Line total ordered for now]]*Table1[[#This Row],[GUARANTEED PRICE
for STOCK orders collected before 31.3.22]],0)</f>
        <v>0</v>
      </c>
      <c r="BB1226" s="175">
        <f t="shared" si="198"/>
        <v>0</v>
      </c>
      <c r="BC1226" s="176">
        <f>(AZ1226+Table1[[#This Row],[Line total ordered for now]])*Z1226</f>
        <v>0</v>
      </c>
      <c r="BD1226" s="200">
        <v>78.138568959128463</v>
      </c>
      <c r="BE1226" s="65"/>
      <c r="BF1226" s="65"/>
      <c r="BG1226" s="65"/>
      <c r="BH1226" s="65"/>
      <c r="BI1226" s="65"/>
      <c r="BJ1226" s="65"/>
      <c r="BK1226" s="65"/>
      <c r="BL1226" s="55"/>
      <c r="BM1226"/>
      <c r="BN1226"/>
      <c r="BO1226"/>
      <c r="BP1226"/>
      <c r="BQ1226"/>
      <c r="BR1226"/>
      <c r="BS1226"/>
      <c r="BT1226"/>
    </row>
    <row r="1227" spans="1:72" ht="15.75">
      <c r="A1227" s="202">
        <v>1223</v>
      </c>
      <c r="B1227" s="68" t="s">
        <v>6378</v>
      </c>
      <c r="C1227" s="149" t="s">
        <v>618</v>
      </c>
      <c r="D1227" s="149" t="s">
        <v>2104</v>
      </c>
      <c r="E1227" s="149" t="s">
        <v>2105</v>
      </c>
      <c r="F1227" s="158" t="str">
        <f t="shared" si="186"/>
        <v>Video</v>
      </c>
      <c r="G1227" s="187">
        <v>10</v>
      </c>
      <c r="H1227" s="150"/>
      <c r="I1227" s="184">
        <v>81.93</v>
      </c>
      <c r="J1227" s="150"/>
      <c r="K1227" s="151">
        <v>1.5321288031201659</v>
      </c>
      <c r="L1227" s="152">
        <v>83.654232650361052</v>
      </c>
      <c r="M1227" s="152">
        <v>91.927728187209951</v>
      </c>
      <c r="N1227" s="153" t="s">
        <v>620</v>
      </c>
      <c r="O1227" s="154">
        <v>60</v>
      </c>
      <c r="P1227" s="153">
        <v>3</v>
      </c>
      <c r="Q1227" s="153" t="s">
        <v>147</v>
      </c>
      <c r="R1227" s="155">
        <v>15</v>
      </c>
      <c r="S1227" s="155">
        <v>3.12</v>
      </c>
      <c r="T1227" s="155">
        <v>0.2</v>
      </c>
      <c r="U1227" s="154" t="s">
        <v>95</v>
      </c>
      <c r="V1227" s="153" t="s">
        <v>88</v>
      </c>
      <c r="W1227" s="153" t="s">
        <v>627</v>
      </c>
      <c r="X1227" s="151" t="s">
        <v>6378</v>
      </c>
      <c r="Y1227" s="151" t="s">
        <v>6378</v>
      </c>
      <c r="Z1227" s="156">
        <v>3.7999999999999999E-2</v>
      </c>
      <c r="AA1227" s="153" t="s">
        <v>1062</v>
      </c>
      <c r="AB1227" s="153" t="s">
        <v>5379</v>
      </c>
      <c r="AC1227" s="153" t="s">
        <v>875</v>
      </c>
      <c r="AD1227" s="157" t="s">
        <v>2106</v>
      </c>
      <c r="AE1227" s="110">
        <v>0</v>
      </c>
      <c r="AF1227" s="110">
        <v>368</v>
      </c>
      <c r="AG1227" s="112">
        <f t="shared" si="197"/>
        <v>0</v>
      </c>
      <c r="AH1227" s="110">
        <f>SUM(AG$4:AG1227)</f>
        <v>38</v>
      </c>
      <c r="AI1227" s="112">
        <f t="shared" si="195"/>
        <v>0</v>
      </c>
      <c r="AJ1227" s="110">
        <f>COUNTIF(AI$4:AI1227,"&gt;0")</f>
        <v>184</v>
      </c>
      <c r="AK1227" s="110">
        <v>1</v>
      </c>
      <c r="AL1227" s="110">
        <v>358</v>
      </c>
      <c r="AM1227" s="172" t="str">
        <f>IF(OR(Table1[[#This Row],[Line total ordered for now]]&gt;0,Table1[[#This Row],[Line total ordered for season]]&gt;0),1,"")</f>
        <v/>
      </c>
      <c r="AN1227" s="173">
        <f>COUNTIF(AM$4:AM1227,"&gt;0")</f>
        <v>0</v>
      </c>
      <c r="AO1227" s="173">
        <f>Table1[[#This Row],[ORDER QUANTITY
to be collected BEFORE 31.3.22]]</f>
        <v>0</v>
      </c>
      <c r="AP1227" s="174">
        <f t="shared" si="196"/>
        <v>0</v>
      </c>
      <c r="AQ1227" s="174">
        <f>IFERROR(INDEX(Retail!H:H,MATCH($D1227,Retail!$D:$D,0)),0)</f>
        <v>0</v>
      </c>
      <c r="AR1227" s="174">
        <f>IFERROR(INDEX(Retail!J:J,MATCH($D1227,Retail!$D:$D,0)),0)</f>
        <v>0</v>
      </c>
      <c r="AS1227" s="174">
        <f>IFERROR(INDEX('NEW2022'!H:H,MATCH($D1227,'NEW2022'!D:D,0)),0)</f>
        <v>0</v>
      </c>
      <c r="AT1227" s="174">
        <f>IFERROR(INDEX('NEW2022'!J:J,MATCH($D1227,'NEW2022'!D:D,0)),0)</f>
        <v>0</v>
      </c>
      <c r="AU1227" s="174">
        <f>IFERROR(INDEX('Quiet Items'!H:H,MATCH($D1227,'Quiet Items'!D:D,0)),0)</f>
        <v>0</v>
      </c>
      <c r="AV1227" s="174">
        <f>IFERROR(INDEX('Quiet Items'!J:J,MATCH($D1227,'Quiet Items'!D:D,0)),0)</f>
        <v>0</v>
      </c>
      <c r="AW1227" s="174">
        <f>IFERROR(INDEX('1.4G'!H:H,MATCH($D1227,'1.4G'!D:D,0)),0)</f>
        <v>0</v>
      </c>
      <c r="AX1227" s="174">
        <f>IFERROR(INDEX('1.4G'!J:J,MATCH($D1227,'1.4G'!D:D,0)),0)</f>
        <v>0</v>
      </c>
      <c r="AY1227" s="174">
        <f t="shared" si="187"/>
        <v>0</v>
      </c>
      <c r="AZ1227" s="174">
        <f t="shared" si="188"/>
        <v>0</v>
      </c>
      <c r="BA1227" s="175">
        <f>IFERROR(Table1[[#This Row],[Line total ordered for now]]*Table1[[#This Row],[GUARANTEED PRICE
for STOCK orders collected before 31.3.22]],0)</f>
        <v>0</v>
      </c>
      <c r="BB1227" s="175">
        <f t="shared" si="198"/>
        <v>0</v>
      </c>
      <c r="BC1227" s="176">
        <f>(AZ1227+Table1[[#This Row],[Line total ordered for now]])*Z1227</f>
        <v>0</v>
      </c>
      <c r="BD1227" s="200">
        <v>78.138568959128463</v>
      </c>
      <c r="BE1227" s="65"/>
      <c r="BF1227" s="65"/>
      <c r="BG1227" s="65"/>
      <c r="BH1227" s="65"/>
      <c r="BI1227" s="65"/>
      <c r="BJ1227" s="65"/>
      <c r="BK1227" s="65"/>
      <c r="BL1227" s="55"/>
      <c r="BM1227"/>
      <c r="BN1227"/>
      <c r="BO1227"/>
      <c r="BP1227"/>
      <c r="BQ1227"/>
      <c r="BR1227"/>
      <c r="BS1227"/>
      <c r="BT1227"/>
    </row>
    <row r="1228" spans="1:72" ht="15.75">
      <c r="A1228" s="202">
        <v>1224</v>
      </c>
      <c r="B1228" s="68" t="s">
        <v>6378</v>
      </c>
      <c r="C1228" s="149" t="s">
        <v>618</v>
      </c>
      <c r="D1228" s="149" t="s">
        <v>3110</v>
      </c>
      <c r="E1228" s="149" t="s">
        <v>3111</v>
      </c>
      <c r="F1228" s="158" t="str">
        <f t="shared" si="186"/>
        <v>Video</v>
      </c>
      <c r="G1228" s="187">
        <v>5</v>
      </c>
      <c r="H1228" s="150"/>
      <c r="I1228" s="184">
        <v>86.12</v>
      </c>
      <c r="J1228" s="150"/>
      <c r="K1228" s="151">
        <v>1.6433440342576284</v>
      </c>
      <c r="L1228" s="152">
        <v>89.726584270466518</v>
      </c>
      <c r="M1228" s="152">
        <v>98.600642055457712</v>
      </c>
      <c r="N1228" s="153" t="s">
        <v>620</v>
      </c>
      <c r="O1228" s="154">
        <v>60</v>
      </c>
      <c r="P1228" s="153">
        <v>2</v>
      </c>
      <c r="Q1228" s="153" t="s">
        <v>146</v>
      </c>
      <c r="R1228" s="155">
        <v>12.7</v>
      </c>
      <c r="S1228" s="155">
        <v>3.12</v>
      </c>
      <c r="T1228" s="155">
        <v>0.2</v>
      </c>
      <c r="U1228" s="154" t="s">
        <v>95</v>
      </c>
      <c r="V1228" s="153" t="s">
        <v>88</v>
      </c>
      <c r="W1228" s="153" t="s">
        <v>627</v>
      </c>
      <c r="X1228" s="151" t="s">
        <v>6378</v>
      </c>
      <c r="Y1228" s="151" t="s">
        <v>6378</v>
      </c>
      <c r="Z1228" s="156">
        <v>4.2200000000000001E-2</v>
      </c>
      <c r="AA1228" s="153" t="s">
        <v>1062</v>
      </c>
      <c r="AB1228" s="153" t="s">
        <v>4781</v>
      </c>
      <c r="AC1228" s="153" t="s">
        <v>2412</v>
      </c>
      <c r="AD1228" s="157" t="s">
        <v>3112</v>
      </c>
      <c r="AE1228" s="110">
        <v>1</v>
      </c>
      <c r="AF1228" s="110">
        <v>369</v>
      </c>
      <c r="AG1228" s="112">
        <f t="shared" si="197"/>
        <v>0</v>
      </c>
      <c r="AH1228" s="110">
        <f>SUM(AG$4:AG1228)</f>
        <v>38</v>
      </c>
      <c r="AI1228" s="112">
        <f t="shared" si="195"/>
        <v>0</v>
      </c>
      <c r="AJ1228" s="110">
        <f>COUNTIF(AI$4:AI1228,"&gt;0")</f>
        <v>184</v>
      </c>
      <c r="AK1228" s="110">
        <v>1</v>
      </c>
      <c r="AL1228" s="110">
        <v>359</v>
      </c>
      <c r="AM1228" s="172" t="str">
        <f>IF(OR(Table1[[#This Row],[Line total ordered for now]]&gt;0,Table1[[#This Row],[Line total ordered for season]]&gt;0),1,"")</f>
        <v/>
      </c>
      <c r="AN1228" s="173">
        <f>COUNTIF(AM$4:AM1228,"&gt;0")</f>
        <v>0</v>
      </c>
      <c r="AO1228" s="173">
        <f>Table1[[#This Row],[ORDER QUANTITY
to be collected BEFORE 31.3.22]]</f>
        <v>0</v>
      </c>
      <c r="AP1228" s="174">
        <f t="shared" si="196"/>
        <v>0</v>
      </c>
      <c r="AQ1228" s="174">
        <f>IFERROR(INDEX(Retail!H:H,MATCH($D1228,Retail!$D:$D,0)),0)</f>
        <v>0</v>
      </c>
      <c r="AR1228" s="174">
        <f>IFERROR(INDEX(Retail!J:J,MATCH($D1228,Retail!$D:$D,0)),0)</f>
        <v>0</v>
      </c>
      <c r="AS1228" s="174">
        <f>IFERROR(INDEX('NEW2022'!H:H,MATCH($D1228,'NEW2022'!D:D,0)),0)</f>
        <v>0</v>
      </c>
      <c r="AT1228" s="174">
        <f>IFERROR(INDEX('NEW2022'!J:J,MATCH($D1228,'NEW2022'!D:D,0)),0)</f>
        <v>0</v>
      </c>
      <c r="AU1228" s="174">
        <f>IFERROR(INDEX('Quiet Items'!H:H,MATCH($D1228,'Quiet Items'!D:D,0)),0)</f>
        <v>0</v>
      </c>
      <c r="AV1228" s="174">
        <f>IFERROR(INDEX('Quiet Items'!J:J,MATCH($D1228,'Quiet Items'!D:D,0)),0)</f>
        <v>0</v>
      </c>
      <c r="AW1228" s="174">
        <f>IFERROR(INDEX('1.4G'!H:H,MATCH($D1228,'1.4G'!D:D,0)),0)</f>
        <v>0</v>
      </c>
      <c r="AX1228" s="174">
        <f>IFERROR(INDEX('1.4G'!J:J,MATCH($D1228,'1.4G'!D:D,0)),0)</f>
        <v>0</v>
      </c>
      <c r="AY1228" s="174">
        <f t="shared" si="187"/>
        <v>0</v>
      </c>
      <c r="AZ1228" s="174">
        <f t="shared" si="188"/>
        <v>0</v>
      </c>
      <c r="BA1228" s="175">
        <f>IFERROR(Table1[[#This Row],[Line total ordered for now]]*Table1[[#This Row],[GUARANTEED PRICE
for STOCK orders collected before 31.3.22]],0)</f>
        <v>0</v>
      </c>
      <c r="BB1228" s="175">
        <f t="shared" si="198"/>
        <v>0</v>
      </c>
      <c r="BC1228" s="176">
        <f>(AZ1228+Table1[[#This Row],[Line total ordered for now]])*Z1228</f>
        <v>0</v>
      </c>
      <c r="BD1228" s="200">
        <v>83.810545747139059</v>
      </c>
      <c r="BE1228" s="65"/>
      <c r="BF1228" s="65"/>
      <c r="BG1228" s="65"/>
      <c r="BH1228" s="65"/>
      <c r="BI1228" s="65"/>
      <c r="BJ1228" s="65"/>
      <c r="BK1228" s="65"/>
      <c r="BL1228" s="55"/>
      <c r="BM1228"/>
      <c r="BN1228"/>
      <c r="BO1228"/>
      <c r="BP1228"/>
      <c r="BQ1228"/>
      <c r="BR1228"/>
      <c r="BS1228"/>
      <c r="BT1228"/>
    </row>
    <row r="1229" spans="1:72" ht="15.75">
      <c r="A1229" s="202">
        <v>1225</v>
      </c>
      <c r="B1229" s="68" t="s">
        <v>6378</v>
      </c>
      <c r="C1229" s="149" t="s">
        <v>618</v>
      </c>
      <c r="D1229" s="149" t="s">
        <v>2682</v>
      </c>
      <c r="E1229" s="149" t="s">
        <v>2683</v>
      </c>
      <c r="F1229" s="158" t="str">
        <f t="shared" si="186"/>
        <v>Video</v>
      </c>
      <c r="G1229" s="187">
        <v>8</v>
      </c>
      <c r="H1229" s="150"/>
      <c r="I1229" s="184">
        <v>109.52</v>
      </c>
      <c r="J1229" s="150"/>
      <c r="K1229" s="151">
        <v>1.9819228839315042</v>
      </c>
      <c r="L1229" s="152">
        <v>111.71039999999999</v>
      </c>
      <c r="M1229" s="152">
        <v>118.91537303589025</v>
      </c>
      <c r="N1229" s="153" t="s">
        <v>620</v>
      </c>
      <c r="O1229" s="154">
        <v>60</v>
      </c>
      <c r="P1229" s="153">
        <v>3</v>
      </c>
      <c r="Q1229" s="153" t="s">
        <v>146</v>
      </c>
      <c r="R1229" s="155">
        <v>12</v>
      </c>
      <c r="S1229" s="155">
        <v>2.7</v>
      </c>
      <c r="T1229" s="155">
        <v>0.2</v>
      </c>
      <c r="U1229" s="154" t="s">
        <v>94</v>
      </c>
      <c r="V1229" s="153" t="s">
        <v>89</v>
      </c>
      <c r="W1229" s="153" t="s">
        <v>627</v>
      </c>
      <c r="X1229" s="151" t="s">
        <v>6378</v>
      </c>
      <c r="Y1229" s="151" t="s">
        <v>6378</v>
      </c>
      <c r="Z1229" s="156">
        <v>4.1200000000000001E-2</v>
      </c>
      <c r="AA1229" s="153" t="s">
        <v>1062</v>
      </c>
      <c r="AB1229" s="153" t="s">
        <v>4773</v>
      </c>
      <c r="AC1229" s="153" t="s">
        <v>2412</v>
      </c>
      <c r="AD1229" s="157" t="s">
        <v>2684</v>
      </c>
      <c r="AE1229" s="110">
        <v>1</v>
      </c>
      <c r="AF1229" s="110">
        <v>370</v>
      </c>
      <c r="AG1229" s="112">
        <f t="shared" si="197"/>
        <v>0</v>
      </c>
      <c r="AH1229" s="110">
        <f>SUM(AG$4:AG1229)</f>
        <v>38</v>
      </c>
      <c r="AI1229" s="112">
        <f t="shared" si="195"/>
        <v>0</v>
      </c>
      <c r="AJ1229" s="110">
        <f>COUNTIF(AI$4:AI1229,"&gt;0")</f>
        <v>184</v>
      </c>
      <c r="AK1229" s="110">
        <v>0</v>
      </c>
      <c r="AL1229" s="110">
        <v>359</v>
      </c>
      <c r="AM1229" s="172" t="str">
        <f>IF(OR(Table1[[#This Row],[Line total ordered for now]]&gt;0,Table1[[#This Row],[Line total ordered for season]]&gt;0),1,"")</f>
        <v/>
      </c>
      <c r="AN1229" s="173">
        <f>COUNTIF(AM$4:AM1229,"&gt;0")</f>
        <v>0</v>
      </c>
      <c r="AO1229" s="173">
        <f>Table1[[#This Row],[ORDER QUANTITY
to be collected BEFORE 31.3.22]]</f>
        <v>0</v>
      </c>
      <c r="AP1229" s="174">
        <f t="shared" si="196"/>
        <v>0</v>
      </c>
      <c r="AQ1229" s="174">
        <f>IFERROR(INDEX(Retail!H:H,MATCH($D1229,Retail!$D:$D,0)),0)</f>
        <v>0</v>
      </c>
      <c r="AR1229" s="174">
        <f>IFERROR(INDEX(Retail!J:J,MATCH($D1229,Retail!$D:$D,0)),0)</f>
        <v>0</v>
      </c>
      <c r="AS1229" s="174">
        <f>IFERROR(INDEX('NEW2022'!H:H,MATCH($D1229,'NEW2022'!D:D,0)),0)</f>
        <v>0</v>
      </c>
      <c r="AT1229" s="174">
        <f>IFERROR(INDEX('NEW2022'!J:J,MATCH($D1229,'NEW2022'!D:D,0)),0)</f>
        <v>0</v>
      </c>
      <c r="AU1229" s="174">
        <f>IFERROR(INDEX('Quiet Items'!H:H,MATCH($D1229,'Quiet Items'!D:D,0)),0)</f>
        <v>0</v>
      </c>
      <c r="AV1229" s="174">
        <f>IFERROR(INDEX('Quiet Items'!J:J,MATCH($D1229,'Quiet Items'!D:D,0)),0)</f>
        <v>0</v>
      </c>
      <c r="AW1229" s="174">
        <f>IFERROR(INDEX('1.4G'!H:H,MATCH($D1229,'1.4G'!D:D,0)),0)</f>
        <v>0</v>
      </c>
      <c r="AX1229" s="174">
        <f>IFERROR(INDEX('1.4G'!J:J,MATCH($D1229,'1.4G'!D:D,0)),0)</f>
        <v>0</v>
      </c>
      <c r="AY1229" s="174">
        <f t="shared" si="187"/>
        <v>0</v>
      </c>
      <c r="AZ1229" s="174">
        <f t="shared" si="188"/>
        <v>0</v>
      </c>
      <c r="BA1229" s="175">
        <f>IFERROR(Table1[[#This Row],[Line total ordered for now]]*Table1[[#This Row],[GUARANTEED PRICE
for STOCK orders collected before 31.3.22]],0)</f>
        <v>0</v>
      </c>
      <c r="BB1229" s="175">
        <f t="shared" si="198"/>
        <v>0</v>
      </c>
      <c r="BC1229" s="176">
        <f>(AZ1229+Table1[[#This Row],[Line total ordered for now]])*Z1229</f>
        <v>0</v>
      </c>
      <c r="BD1229" s="200">
        <v>101.07806708050671</v>
      </c>
      <c r="BE1229" s="65"/>
      <c r="BF1229" s="65"/>
      <c r="BG1229" s="65"/>
      <c r="BH1229" s="65"/>
      <c r="BI1229" s="65"/>
      <c r="BJ1229" s="65"/>
      <c r="BK1229" s="65"/>
      <c r="BL1229" s="55"/>
      <c r="BM1229"/>
      <c r="BN1229"/>
      <c r="BO1229"/>
      <c r="BP1229"/>
      <c r="BQ1229"/>
      <c r="BR1229"/>
      <c r="BS1229"/>
      <c r="BT1229"/>
    </row>
    <row r="1230" spans="1:72" ht="15.75">
      <c r="A1230" s="202">
        <v>1226</v>
      </c>
      <c r="B1230" s="68" t="s">
        <v>6378</v>
      </c>
      <c r="C1230" s="149" t="s">
        <v>618</v>
      </c>
      <c r="D1230" s="149" t="s">
        <v>4183</v>
      </c>
      <c r="E1230" s="149" t="s">
        <v>4184</v>
      </c>
      <c r="F1230" s="158" t="str">
        <f t="shared" si="186"/>
        <v>Video</v>
      </c>
      <c r="G1230" s="187">
        <v>5</v>
      </c>
      <c r="H1230" s="150"/>
      <c r="I1230" s="184">
        <v>104.19</v>
      </c>
      <c r="J1230" s="150"/>
      <c r="K1230" s="151">
        <v>2.4166752242312168</v>
      </c>
      <c r="L1230" s="152">
        <v>109.95872270252038</v>
      </c>
      <c r="M1230" s="152">
        <v>120.83376121156084</v>
      </c>
      <c r="N1230" s="153" t="s">
        <v>620</v>
      </c>
      <c r="O1230" s="154">
        <v>50</v>
      </c>
      <c r="P1230" s="153">
        <v>3</v>
      </c>
      <c r="Q1230" s="153" t="s">
        <v>146</v>
      </c>
      <c r="R1230" s="155">
        <v>14</v>
      </c>
      <c r="S1230" s="155">
        <v>3.1</v>
      </c>
      <c r="T1230" s="155">
        <v>0.2</v>
      </c>
      <c r="U1230" s="154" t="s">
        <v>95</v>
      </c>
      <c r="V1230" s="153" t="s">
        <v>88</v>
      </c>
      <c r="W1230" s="153" t="s">
        <v>627</v>
      </c>
      <c r="X1230" s="151" t="s">
        <v>6378</v>
      </c>
      <c r="Y1230" s="151" t="s">
        <v>6378</v>
      </c>
      <c r="Z1230" s="156">
        <v>4.8719999999999999E-2</v>
      </c>
      <c r="AA1230" s="153" t="s">
        <v>1462</v>
      </c>
      <c r="AB1230" s="153" t="s">
        <v>4794</v>
      </c>
      <c r="AC1230" s="153" t="s">
        <v>4790</v>
      </c>
      <c r="AD1230" s="157" t="s">
        <v>4185</v>
      </c>
      <c r="AE1230" s="110">
        <v>1</v>
      </c>
      <c r="AF1230" s="110">
        <v>371</v>
      </c>
      <c r="AG1230" s="112">
        <f t="shared" si="197"/>
        <v>0</v>
      </c>
      <c r="AH1230" s="110">
        <f>SUM(AG$4:AG1230)</f>
        <v>38</v>
      </c>
      <c r="AI1230" s="112">
        <f t="shared" si="195"/>
        <v>0</v>
      </c>
      <c r="AJ1230" s="110">
        <f>COUNTIF(AI$4:AI1230,"&gt;0")</f>
        <v>184</v>
      </c>
      <c r="AK1230" s="110">
        <v>1</v>
      </c>
      <c r="AL1230" s="110">
        <v>360</v>
      </c>
      <c r="AM1230" s="172" t="str">
        <f>IF(OR(Table1[[#This Row],[Line total ordered for now]]&gt;0,Table1[[#This Row],[Line total ordered for season]]&gt;0),1,"")</f>
        <v/>
      </c>
      <c r="AN1230" s="173">
        <f>COUNTIF(AM$4:AM1230,"&gt;0")</f>
        <v>0</v>
      </c>
      <c r="AO1230" s="173">
        <f>Table1[[#This Row],[ORDER QUANTITY
to be collected BEFORE 31.3.22]]</f>
        <v>0</v>
      </c>
      <c r="AP1230" s="174">
        <f t="shared" si="196"/>
        <v>0</v>
      </c>
      <c r="AQ1230" s="174">
        <f>IFERROR(INDEX(Retail!H:H,MATCH($D1230,Retail!$D:$D,0)),0)</f>
        <v>0</v>
      </c>
      <c r="AR1230" s="174">
        <f>IFERROR(INDEX(Retail!J:J,MATCH($D1230,Retail!$D:$D,0)),0)</f>
        <v>0</v>
      </c>
      <c r="AS1230" s="174">
        <f>IFERROR(INDEX('NEW2022'!H:H,MATCH($D1230,'NEW2022'!D:D,0)),0)</f>
        <v>0</v>
      </c>
      <c r="AT1230" s="174">
        <f>IFERROR(INDEX('NEW2022'!J:J,MATCH($D1230,'NEW2022'!D:D,0)),0)</f>
        <v>0</v>
      </c>
      <c r="AU1230" s="174">
        <f>IFERROR(INDEX('Quiet Items'!H:H,MATCH($D1230,'Quiet Items'!D:D,0)),0)</f>
        <v>0</v>
      </c>
      <c r="AV1230" s="174">
        <f>IFERROR(INDEX('Quiet Items'!J:J,MATCH($D1230,'Quiet Items'!D:D,0)),0)</f>
        <v>0</v>
      </c>
      <c r="AW1230" s="174">
        <f>IFERROR(INDEX('1.4G'!H:H,MATCH($D1230,'1.4G'!D:D,0)),0)</f>
        <v>0</v>
      </c>
      <c r="AX1230" s="174">
        <f>IFERROR(INDEX('1.4G'!J:J,MATCH($D1230,'1.4G'!D:D,0)),0)</f>
        <v>0</v>
      </c>
      <c r="AY1230" s="174">
        <f t="shared" si="187"/>
        <v>0</v>
      </c>
      <c r="AZ1230" s="174">
        <f t="shared" si="188"/>
        <v>0</v>
      </c>
      <c r="BA1230" s="175">
        <f>IFERROR(Table1[[#This Row],[Line total ordered for now]]*Table1[[#This Row],[GUARANTEED PRICE
for STOCK orders collected before 31.3.22]],0)</f>
        <v>0</v>
      </c>
      <c r="BB1230" s="175">
        <f t="shared" si="198"/>
        <v>0</v>
      </c>
      <c r="BC1230" s="176">
        <f>(AZ1230+Table1[[#This Row],[Line total ordered for now]])*Z1230</f>
        <v>0</v>
      </c>
      <c r="BD1230" s="200">
        <v>102.70869702982671</v>
      </c>
      <c r="BE1230" s="65"/>
      <c r="BF1230" s="65"/>
      <c r="BG1230" s="65"/>
      <c r="BH1230" s="65"/>
      <c r="BI1230" s="65"/>
      <c r="BJ1230" s="65"/>
      <c r="BK1230" s="65"/>
      <c r="BL1230" s="55"/>
      <c r="BM1230"/>
      <c r="BN1230"/>
      <c r="BO1230"/>
      <c r="BP1230"/>
      <c r="BQ1230"/>
      <c r="BR1230"/>
      <c r="BS1230"/>
      <c r="BT1230"/>
    </row>
    <row r="1231" spans="1:72" ht="15.75">
      <c r="A1231" s="202">
        <v>1227</v>
      </c>
      <c r="B1231" s="68" t="s">
        <v>6378</v>
      </c>
      <c r="C1231" s="149" t="s">
        <v>618</v>
      </c>
      <c r="D1231" s="149" t="s">
        <v>4452</v>
      </c>
      <c r="E1231" s="149" t="s">
        <v>4453</v>
      </c>
      <c r="F1231" s="158" t="str">
        <f t="shared" si="186"/>
        <v>Video</v>
      </c>
      <c r="G1231" s="187">
        <v>1</v>
      </c>
      <c r="H1231" s="150"/>
      <c r="I1231" s="184">
        <v>109.64</v>
      </c>
      <c r="J1231" s="150"/>
      <c r="K1231" s="151">
        <v>2.5378846348997475</v>
      </c>
      <c r="L1231" s="152">
        <v>115.47375088793851</v>
      </c>
      <c r="M1231" s="152">
        <v>126.89423174498737</v>
      </c>
      <c r="N1231" s="153" t="s">
        <v>620</v>
      </c>
      <c r="O1231" s="154">
        <v>50</v>
      </c>
      <c r="P1231" s="153">
        <v>3</v>
      </c>
      <c r="Q1231" s="153" t="s">
        <v>146</v>
      </c>
      <c r="R1231" s="155">
        <v>14</v>
      </c>
      <c r="S1231" s="155">
        <v>3.1</v>
      </c>
      <c r="T1231" s="155">
        <v>0.2</v>
      </c>
      <c r="U1231" s="154" t="s">
        <v>95</v>
      </c>
      <c r="V1231" s="153" t="s">
        <v>88</v>
      </c>
      <c r="W1231" s="153" t="s">
        <v>627</v>
      </c>
      <c r="X1231" s="151" t="s">
        <v>6378</v>
      </c>
      <c r="Y1231" s="151" t="s">
        <v>6378</v>
      </c>
      <c r="Z1231" s="156">
        <v>4.8719999999999999E-2</v>
      </c>
      <c r="AA1231" s="153" t="s">
        <v>1462</v>
      </c>
      <c r="AB1231" s="153" t="s">
        <v>4796</v>
      </c>
      <c r="AC1231" s="153" t="s">
        <v>4790</v>
      </c>
      <c r="AD1231" s="157" t="s">
        <v>4454</v>
      </c>
      <c r="AE1231" s="110">
        <v>1</v>
      </c>
      <c r="AF1231" s="110">
        <v>372</v>
      </c>
      <c r="AG1231" s="112">
        <f t="shared" si="197"/>
        <v>0</v>
      </c>
      <c r="AH1231" s="110">
        <f>SUM(AG$4:AG1231)</f>
        <v>38</v>
      </c>
      <c r="AI1231" s="112">
        <f t="shared" si="195"/>
        <v>0</v>
      </c>
      <c r="AJ1231" s="110">
        <f>COUNTIF(AI$4:AI1231,"&gt;0")</f>
        <v>184</v>
      </c>
      <c r="AK1231" s="110">
        <v>1</v>
      </c>
      <c r="AL1231" s="110">
        <v>361</v>
      </c>
      <c r="AM1231" s="172" t="str">
        <f>IF(OR(Table1[[#This Row],[Line total ordered for now]]&gt;0,Table1[[#This Row],[Line total ordered for season]]&gt;0),1,"")</f>
        <v/>
      </c>
      <c r="AN1231" s="173">
        <f>COUNTIF(AM$4:AM1231,"&gt;0")</f>
        <v>0</v>
      </c>
      <c r="AO1231" s="173">
        <f>Table1[[#This Row],[ORDER QUANTITY
to be collected BEFORE 31.3.22]]</f>
        <v>0</v>
      </c>
      <c r="AP1231" s="174">
        <f t="shared" si="196"/>
        <v>0</v>
      </c>
      <c r="AQ1231" s="174">
        <f>IFERROR(INDEX(Retail!H:H,MATCH($D1231,Retail!$D:$D,0)),0)</f>
        <v>0</v>
      </c>
      <c r="AR1231" s="174">
        <f>IFERROR(INDEX(Retail!J:J,MATCH($D1231,Retail!$D:$D,0)),0)</f>
        <v>0</v>
      </c>
      <c r="AS1231" s="174">
        <f>IFERROR(INDEX('NEW2022'!H:H,MATCH($D1231,'NEW2022'!D:D,0)),0)</f>
        <v>0</v>
      </c>
      <c r="AT1231" s="174">
        <f>IFERROR(INDEX('NEW2022'!J:J,MATCH($D1231,'NEW2022'!D:D,0)),0)</f>
        <v>0</v>
      </c>
      <c r="AU1231" s="174">
        <f>IFERROR(INDEX('Quiet Items'!H:H,MATCH($D1231,'Quiet Items'!D:D,0)),0)</f>
        <v>0</v>
      </c>
      <c r="AV1231" s="174">
        <f>IFERROR(INDEX('Quiet Items'!J:J,MATCH($D1231,'Quiet Items'!D:D,0)),0)</f>
        <v>0</v>
      </c>
      <c r="AW1231" s="174">
        <f>IFERROR(INDEX('1.4G'!H:H,MATCH($D1231,'1.4G'!D:D,0)),0)</f>
        <v>0</v>
      </c>
      <c r="AX1231" s="174">
        <f>IFERROR(INDEX('1.4G'!J:J,MATCH($D1231,'1.4G'!D:D,0)),0)</f>
        <v>0</v>
      </c>
      <c r="AY1231" s="174">
        <f t="shared" si="187"/>
        <v>0</v>
      </c>
      <c r="AZ1231" s="174">
        <f t="shared" si="188"/>
        <v>0</v>
      </c>
      <c r="BA1231" s="175">
        <f>IFERROR(Table1[[#This Row],[Line total ordered for now]]*Table1[[#This Row],[GUARANTEED PRICE
for STOCK orders collected before 31.3.22]],0)</f>
        <v>0</v>
      </c>
      <c r="BB1231" s="175">
        <f t="shared" si="198"/>
        <v>0</v>
      </c>
      <c r="BC1231" s="176">
        <f>(AZ1231+Table1[[#This Row],[Line total ordered for now]])*Z1231</f>
        <v>0</v>
      </c>
      <c r="BD1231" s="200">
        <v>107.86009698323926</v>
      </c>
      <c r="BE1231" s="65"/>
      <c r="BF1231" s="65"/>
      <c r="BG1231" s="65"/>
      <c r="BH1231" s="65"/>
      <c r="BI1231" s="65"/>
      <c r="BJ1231" s="65"/>
      <c r="BK1231" s="65"/>
      <c r="BL1231" s="55"/>
      <c r="BM1231"/>
      <c r="BN1231"/>
      <c r="BO1231"/>
      <c r="BP1231"/>
      <c r="BQ1231"/>
      <c r="BR1231"/>
      <c r="BS1231"/>
      <c r="BT1231"/>
    </row>
    <row r="1232" spans="1:72" s="196" customFormat="1" ht="15.75">
      <c r="A1232" s="202">
        <v>1228</v>
      </c>
      <c r="B1232" s="68" t="s">
        <v>6378</v>
      </c>
      <c r="C1232" s="149" t="s">
        <v>618</v>
      </c>
      <c r="D1232" s="149" t="s">
        <v>4477</v>
      </c>
      <c r="E1232" s="149" t="s">
        <v>4478</v>
      </c>
      <c r="F1232" s="158" t="str">
        <f>IF(LEFT(AD1232,4)="http",HYPERLINK(AD1232,"Video"),"")</f>
        <v>Video</v>
      </c>
      <c r="G1232" s="187">
        <v>0</v>
      </c>
      <c r="H1232" s="150"/>
      <c r="I1232" s="184">
        <v>120.25</v>
      </c>
      <c r="J1232" s="150"/>
      <c r="K1232" s="151">
        <v>2.7681895471769788</v>
      </c>
      <c r="L1232" s="152">
        <v>125.95262439655254</v>
      </c>
      <c r="M1232" s="152">
        <v>138.40947735884893</v>
      </c>
      <c r="N1232" s="153" t="s">
        <v>620</v>
      </c>
      <c r="O1232" s="154">
        <v>50</v>
      </c>
      <c r="P1232" s="153">
        <v>3</v>
      </c>
      <c r="Q1232" s="153" t="s">
        <v>146</v>
      </c>
      <c r="R1232" s="155">
        <v>12</v>
      </c>
      <c r="S1232" s="155">
        <v>3.1</v>
      </c>
      <c r="T1232" s="155">
        <v>0.2</v>
      </c>
      <c r="U1232" s="154" t="s">
        <v>95</v>
      </c>
      <c r="V1232" s="153" t="s">
        <v>88</v>
      </c>
      <c r="W1232" s="153" t="s">
        <v>627</v>
      </c>
      <c r="X1232" s="151" t="s">
        <v>6378</v>
      </c>
      <c r="Y1232" s="151" t="s">
        <v>6378</v>
      </c>
      <c r="Z1232" s="156">
        <v>4.7899999999999998E-2</v>
      </c>
      <c r="AA1232" s="153" t="s">
        <v>1462</v>
      </c>
      <c r="AB1232" s="153" t="s">
        <v>4797</v>
      </c>
      <c r="AC1232" s="153" t="s">
        <v>4790</v>
      </c>
      <c r="AD1232" s="157" t="s">
        <v>4479</v>
      </c>
      <c r="AE1232" s="110">
        <v>1</v>
      </c>
      <c r="AF1232" s="110">
        <v>373</v>
      </c>
      <c r="AG1232" s="112">
        <f t="shared" si="197"/>
        <v>0</v>
      </c>
      <c r="AH1232" s="110">
        <f>SUM(AG$4:AG1232)</f>
        <v>38</v>
      </c>
      <c r="AI1232" s="112">
        <f t="shared" si="195"/>
        <v>0</v>
      </c>
      <c r="AJ1232" s="110">
        <f>COUNTIF(AI$4:AI1232,"&gt;0")</f>
        <v>184</v>
      </c>
      <c r="AK1232" s="110">
        <v>1</v>
      </c>
      <c r="AL1232" s="110">
        <v>362</v>
      </c>
      <c r="AM1232" s="172" t="str">
        <f>IF(OR(Table1[[#This Row],[Line total ordered for now]]&gt;0,Table1[[#This Row],[Line total ordered for season]]&gt;0),1,"")</f>
        <v/>
      </c>
      <c r="AN1232" s="173">
        <f>COUNTIF(AM$4:AM1232,"&gt;0")</f>
        <v>0</v>
      </c>
      <c r="AO1232" s="173">
        <f>Table1[[#This Row],[ORDER QUANTITY
to be collected BEFORE 31.3.22]]</f>
        <v>0</v>
      </c>
      <c r="AP1232" s="174">
        <f t="shared" si="196"/>
        <v>0</v>
      </c>
      <c r="AQ1232" s="174">
        <f>IFERROR(INDEX(Retail!H:H,MATCH($D1232,Retail!$D:$D,0)),0)</f>
        <v>0</v>
      </c>
      <c r="AR1232" s="174">
        <f>IFERROR(INDEX(Retail!J:J,MATCH($D1232,Retail!$D:$D,0)),0)</f>
        <v>0</v>
      </c>
      <c r="AS1232" s="174">
        <f>IFERROR(INDEX('NEW2022'!H:H,MATCH($D1232,'NEW2022'!D:D,0)),0)</f>
        <v>0</v>
      </c>
      <c r="AT1232" s="174">
        <f>IFERROR(INDEX('NEW2022'!J:J,MATCH($D1232,'NEW2022'!D:D,0)),0)</f>
        <v>0</v>
      </c>
      <c r="AU1232" s="174">
        <f>IFERROR(INDEX('Quiet Items'!H:H,MATCH($D1232,'Quiet Items'!D:D,0)),0)</f>
        <v>0</v>
      </c>
      <c r="AV1232" s="174">
        <f>IFERROR(INDEX('Quiet Items'!J:J,MATCH($D1232,'Quiet Items'!D:D,0)),0)</f>
        <v>0</v>
      </c>
      <c r="AW1232" s="174">
        <f>IFERROR(INDEX('1.4G'!H:H,MATCH($D1232,'1.4G'!D:D,0)),0)</f>
        <v>0</v>
      </c>
      <c r="AX1232" s="174">
        <f>IFERROR(INDEX('1.4G'!J:J,MATCH($D1232,'1.4G'!D:D,0)),0)</f>
        <v>0</v>
      </c>
      <c r="AY1232" s="174">
        <f>IF(OR(AU1232&gt;0,AW1232&gt;0,AO1232&gt;0,AS1232&gt;0,AQ1232&gt;0),AU1232+AW1232+AO1232+AS1232+AQ1232,0)</f>
        <v>0</v>
      </c>
      <c r="AZ1232" s="174">
        <f>IF(OR(AV1232&gt;0,AX1232&gt;0,AP1232&gt;0,AT1232&gt;0,AR1232&gt;0),AV1232+AX1232+AP1232+AT1232+AR1232,0)</f>
        <v>0</v>
      </c>
      <c r="BA1232" s="175">
        <f>IFERROR(Table1[[#This Row],[Line total ordered for now]]*Table1[[#This Row],[GUARANTEED PRICE
for STOCK orders collected before 31.3.22]],0)</f>
        <v>0</v>
      </c>
      <c r="BB1232" s="175">
        <f t="shared" si="198"/>
        <v>0</v>
      </c>
      <c r="BC1232" s="176">
        <f>(AZ1232+Table1[[#This Row],[Line total ordered for now]])*Z1232</f>
        <v>0</v>
      </c>
      <c r="BD1232" s="200">
        <v>117.64805575502159</v>
      </c>
      <c r="BE1232" s="65"/>
      <c r="BF1232" s="65"/>
      <c r="BG1232" s="65"/>
      <c r="BH1232" s="65"/>
      <c r="BI1232" s="65"/>
      <c r="BJ1232" s="65"/>
      <c r="BK1232" s="65"/>
      <c r="BL1232" s="55"/>
    </row>
    <row r="1233" spans="1:72" ht="15.75">
      <c r="A1233" s="202">
        <v>1229</v>
      </c>
      <c r="B1233" s="68" t="s">
        <v>6378</v>
      </c>
      <c r="C1233" s="149" t="s">
        <v>618</v>
      </c>
      <c r="D1233" s="149" t="s">
        <v>4285</v>
      </c>
      <c r="E1233" s="149" t="s">
        <v>4286</v>
      </c>
      <c r="F1233" s="158" t="str">
        <f t="shared" si="186"/>
        <v>Video</v>
      </c>
      <c r="G1233" s="187">
        <v>0</v>
      </c>
      <c r="H1233" s="150"/>
      <c r="I1233" s="184">
        <v>120.53</v>
      </c>
      <c r="J1233" s="150"/>
      <c r="K1233" s="151">
        <v>2.7803034562368079</v>
      </c>
      <c r="L1233" s="152">
        <v>126.50380725877476</v>
      </c>
      <c r="M1233" s="152">
        <v>139.01517281184039</v>
      </c>
      <c r="N1233" s="153" t="s">
        <v>620</v>
      </c>
      <c r="O1233" s="154">
        <v>50</v>
      </c>
      <c r="P1233" s="153">
        <v>3</v>
      </c>
      <c r="Q1233" s="153" t="s">
        <v>146</v>
      </c>
      <c r="R1233" s="155">
        <v>13</v>
      </c>
      <c r="S1233" s="155">
        <v>3.1</v>
      </c>
      <c r="T1233" s="155">
        <v>0.2</v>
      </c>
      <c r="U1233" s="154" t="s">
        <v>95</v>
      </c>
      <c r="V1233" s="153" t="s">
        <v>88</v>
      </c>
      <c r="W1233" s="153" t="s">
        <v>627</v>
      </c>
      <c r="X1233" s="151" t="s">
        <v>6378</v>
      </c>
      <c r="Y1233" s="151" t="s">
        <v>6378</v>
      </c>
      <c r="Z1233" s="156">
        <v>4.8719999999999999E-2</v>
      </c>
      <c r="AA1233" s="153" t="s">
        <v>1462</v>
      </c>
      <c r="AB1233" s="153" t="s">
        <v>5804</v>
      </c>
      <c r="AC1233" s="153" t="s">
        <v>4790</v>
      </c>
      <c r="AD1233" s="157" t="s">
        <v>4287</v>
      </c>
      <c r="AE1233" s="110">
        <v>1</v>
      </c>
      <c r="AF1233" s="110">
        <v>374</v>
      </c>
      <c r="AG1233" s="112">
        <f t="shared" si="197"/>
        <v>0</v>
      </c>
      <c r="AH1233" s="110">
        <f>SUM(AG$4:AG1233)</f>
        <v>38</v>
      </c>
      <c r="AI1233" s="112">
        <f t="shared" si="195"/>
        <v>0</v>
      </c>
      <c r="AJ1233" s="110">
        <f>COUNTIF(AI$4:AI1233,"&gt;0")</f>
        <v>184</v>
      </c>
      <c r="AK1233" s="110">
        <v>1</v>
      </c>
      <c r="AL1233" s="110">
        <v>363</v>
      </c>
      <c r="AM1233" s="172" t="str">
        <f>IF(OR(Table1[[#This Row],[Line total ordered for now]]&gt;0,Table1[[#This Row],[Line total ordered for season]]&gt;0),1,"")</f>
        <v/>
      </c>
      <c r="AN1233" s="173">
        <f>COUNTIF(AM$4:AM1233,"&gt;0")</f>
        <v>0</v>
      </c>
      <c r="AO1233" s="173">
        <f>Table1[[#This Row],[ORDER QUANTITY
to be collected BEFORE 31.3.22]]</f>
        <v>0</v>
      </c>
      <c r="AP1233" s="174">
        <f t="shared" si="196"/>
        <v>0</v>
      </c>
      <c r="AQ1233" s="174">
        <f>IFERROR(INDEX(Retail!H:H,MATCH($D1233,Retail!$D:$D,0)),0)</f>
        <v>0</v>
      </c>
      <c r="AR1233" s="174">
        <f>IFERROR(INDEX(Retail!J:J,MATCH($D1233,Retail!$D:$D,0)),0)</f>
        <v>0</v>
      </c>
      <c r="AS1233" s="174">
        <f>IFERROR(INDEX('NEW2022'!H:H,MATCH($D1233,'NEW2022'!D:D,0)),0)</f>
        <v>0</v>
      </c>
      <c r="AT1233" s="174">
        <f>IFERROR(INDEX('NEW2022'!J:J,MATCH($D1233,'NEW2022'!D:D,0)),0)</f>
        <v>0</v>
      </c>
      <c r="AU1233" s="174">
        <f>IFERROR(INDEX('Quiet Items'!H:H,MATCH($D1233,'Quiet Items'!D:D,0)),0)</f>
        <v>0</v>
      </c>
      <c r="AV1233" s="174">
        <f>IFERROR(INDEX('Quiet Items'!J:J,MATCH($D1233,'Quiet Items'!D:D,0)),0)</f>
        <v>0</v>
      </c>
      <c r="AW1233" s="174">
        <f>IFERROR(INDEX('1.4G'!H:H,MATCH($D1233,'1.4G'!D:D,0)),0)</f>
        <v>0</v>
      </c>
      <c r="AX1233" s="174">
        <f>IFERROR(INDEX('1.4G'!J:J,MATCH($D1233,'1.4G'!D:D,0)),0)</f>
        <v>0</v>
      </c>
      <c r="AY1233" s="174">
        <f t="shared" si="187"/>
        <v>0</v>
      </c>
      <c r="AZ1233" s="174">
        <f t="shared" si="188"/>
        <v>0</v>
      </c>
      <c r="BA1233" s="175">
        <f>IFERROR(Table1[[#This Row],[Line total ordered for now]]*Table1[[#This Row],[GUARANTEED PRICE
for STOCK orders collected before 31.3.22]],0)</f>
        <v>0</v>
      </c>
      <c r="BB1233" s="175">
        <f t="shared" si="198"/>
        <v>0</v>
      </c>
      <c r="BC1233" s="176">
        <f>(AZ1233+Table1[[#This Row],[Line total ordered for now]])*Z1233</f>
        <v>0</v>
      </c>
      <c r="BD1233" s="200">
        <v>118.16289689006433</v>
      </c>
      <c r="BE1233" s="65"/>
      <c r="BF1233" s="65"/>
      <c r="BG1233" s="65"/>
      <c r="BH1233" s="65"/>
      <c r="BI1233" s="65"/>
      <c r="BJ1233" s="65"/>
      <c r="BK1233" s="65"/>
      <c r="BL1233" s="55"/>
      <c r="BM1233"/>
      <c r="BN1233"/>
      <c r="BO1233"/>
      <c r="BP1233"/>
      <c r="BQ1233"/>
      <c r="BR1233"/>
      <c r="BS1233"/>
      <c r="BT1233"/>
    </row>
    <row r="1234" spans="1:72" s="196" customFormat="1" ht="15.75">
      <c r="A1234" s="202">
        <v>1230</v>
      </c>
      <c r="B1234" s="68" t="s">
        <v>6378</v>
      </c>
      <c r="C1234" s="149" t="s">
        <v>618</v>
      </c>
      <c r="D1234" s="149" t="s">
        <v>775</v>
      </c>
      <c r="E1234" s="149" t="s">
        <v>1175</v>
      </c>
      <c r="F1234" s="158" t="str">
        <f>IF(LEFT(AD1234,4)="http",HYPERLINK(AD1234,"Video"),"")</f>
        <v/>
      </c>
      <c r="G1234" s="187">
        <v>2</v>
      </c>
      <c r="H1234" s="150"/>
      <c r="I1234" s="184">
        <v>106.56</v>
      </c>
      <c r="J1234" s="150"/>
      <c r="K1234" s="151">
        <v>2.1738240000000002</v>
      </c>
      <c r="L1234" s="152">
        <v>108.69120000000001</v>
      </c>
      <c r="M1234" s="152">
        <v>108.69120000000001</v>
      </c>
      <c r="N1234" s="153" t="s">
        <v>620</v>
      </c>
      <c r="O1234" s="154">
        <v>50</v>
      </c>
      <c r="P1234" s="153">
        <v>3</v>
      </c>
      <c r="Q1234" s="153" t="s">
        <v>146</v>
      </c>
      <c r="R1234" s="155">
        <v>7</v>
      </c>
      <c r="S1234" s="155">
        <v>2.2000000000000002</v>
      </c>
      <c r="T1234" s="155">
        <v>0.3</v>
      </c>
      <c r="U1234" s="154" t="s">
        <v>6378</v>
      </c>
      <c r="V1234" s="153" t="s">
        <v>995</v>
      </c>
      <c r="W1234" s="153" t="s">
        <v>1039</v>
      </c>
      <c r="X1234" s="151" t="s">
        <v>6378</v>
      </c>
      <c r="Y1234" s="151" t="s">
        <v>6378</v>
      </c>
      <c r="Z1234" s="156">
        <v>0.05</v>
      </c>
      <c r="AA1234" s="153" t="s">
        <v>1149</v>
      </c>
      <c r="AB1234" s="153" t="s">
        <v>1150</v>
      </c>
      <c r="AC1234" s="153" t="s">
        <v>277</v>
      </c>
      <c r="AD1234" s="157">
        <v>0</v>
      </c>
      <c r="AE1234" s="110">
        <v>1</v>
      </c>
      <c r="AF1234" s="110">
        <v>375</v>
      </c>
      <c r="AG1234" s="112">
        <f t="shared" si="197"/>
        <v>0</v>
      </c>
      <c r="AH1234" s="110">
        <f>SUM(AG$4:AG1234)</f>
        <v>38</v>
      </c>
      <c r="AI1234" s="112">
        <f t="shared" si="195"/>
        <v>0</v>
      </c>
      <c r="AJ1234" s="110">
        <f>COUNTIF(AI$4:AI1234,"&gt;0")</f>
        <v>184</v>
      </c>
      <c r="AK1234" s="110">
        <v>0</v>
      </c>
      <c r="AL1234" s="110">
        <v>363</v>
      </c>
      <c r="AM1234" s="172" t="str">
        <f>IF(OR(Table1[[#This Row],[Line total ordered for now]]&gt;0,Table1[[#This Row],[Line total ordered for season]]&gt;0),1,"")</f>
        <v/>
      </c>
      <c r="AN1234" s="173">
        <f>COUNTIF(AM$4:AM1234,"&gt;0")</f>
        <v>0</v>
      </c>
      <c r="AO1234" s="173">
        <f>Table1[[#This Row],[ORDER QUANTITY
to be collected BEFORE 31.3.22]]</f>
        <v>0</v>
      </c>
      <c r="AP1234" s="174">
        <f t="shared" si="196"/>
        <v>0</v>
      </c>
      <c r="AQ1234" s="174">
        <f>IFERROR(INDEX(Retail!H:H,MATCH($D1234,Retail!$D:$D,0)),0)</f>
        <v>0</v>
      </c>
      <c r="AR1234" s="174">
        <f>IFERROR(INDEX(Retail!J:J,MATCH($D1234,Retail!$D:$D,0)),0)</f>
        <v>0</v>
      </c>
      <c r="AS1234" s="174">
        <f>IFERROR(INDEX('NEW2022'!H:H,MATCH($D1234,'NEW2022'!D:D,0)),0)</f>
        <v>0</v>
      </c>
      <c r="AT1234" s="174">
        <f>IFERROR(INDEX('NEW2022'!J:J,MATCH($D1234,'NEW2022'!D:D,0)),0)</f>
        <v>0</v>
      </c>
      <c r="AU1234" s="174">
        <f>IFERROR(INDEX('Quiet Items'!H:H,MATCH($D1234,'Quiet Items'!D:D,0)),0)</f>
        <v>0</v>
      </c>
      <c r="AV1234" s="174">
        <f>IFERROR(INDEX('Quiet Items'!J:J,MATCH($D1234,'Quiet Items'!D:D,0)),0)</f>
        <v>0</v>
      </c>
      <c r="AW1234" s="174">
        <f>IFERROR(INDEX('1.4G'!H:H,MATCH($D1234,'1.4G'!D:D,0)),0)</f>
        <v>0</v>
      </c>
      <c r="AX1234" s="174">
        <f>IFERROR(INDEX('1.4G'!J:J,MATCH($D1234,'1.4G'!D:D,0)),0)</f>
        <v>0</v>
      </c>
      <c r="AY1234" s="174">
        <f>IF(OR(AU1234&gt;0,AW1234&gt;0,AO1234&gt;0,AS1234&gt;0,AQ1234&gt;0),AU1234+AW1234+AO1234+AS1234+AQ1234,0)</f>
        <v>0</v>
      </c>
      <c r="AZ1234" s="174">
        <f>IF(OR(AV1234&gt;0,AX1234&gt;0,AP1234&gt;0,AT1234&gt;0,AR1234&gt;0),AV1234+AX1234+AP1234+AT1234+AR1234,0)</f>
        <v>0</v>
      </c>
      <c r="BA1234" s="175">
        <f>IFERROR(Table1[[#This Row],[Line total ordered for now]]*Table1[[#This Row],[GUARANTEED PRICE
for STOCK orders collected before 31.3.22]],0)</f>
        <v>0</v>
      </c>
      <c r="BB1234" s="175">
        <f t="shared" si="198"/>
        <v>0</v>
      </c>
      <c r="BC1234" s="176">
        <f>(AZ1234+Table1[[#This Row],[Line total ordered for now]])*Z1234</f>
        <v>0</v>
      </c>
      <c r="BD1234" s="200">
        <v>92.387520000000009</v>
      </c>
      <c r="BE1234" s="65"/>
      <c r="BF1234" s="65"/>
      <c r="BG1234" s="65"/>
      <c r="BH1234" s="65"/>
      <c r="BI1234" s="65"/>
      <c r="BJ1234" s="65"/>
      <c r="BK1234" s="65"/>
      <c r="BL1234" s="55"/>
    </row>
    <row r="1235" spans="1:72" ht="15.75">
      <c r="A1235" s="202">
        <v>1231</v>
      </c>
      <c r="B1235" s="68" t="s">
        <v>6378</v>
      </c>
      <c r="C1235" s="149" t="s">
        <v>618</v>
      </c>
      <c r="D1235" s="149" t="s">
        <v>619</v>
      </c>
      <c r="E1235" s="149" t="s">
        <v>1199</v>
      </c>
      <c r="F1235" s="158" t="str">
        <f t="shared" ref="F1235" si="199">IF(LEFT(AD1235,4)="http",HYPERLINK(AD1235,"Video"),"")</f>
        <v/>
      </c>
      <c r="G1235" s="187">
        <v>3</v>
      </c>
      <c r="H1235" s="150"/>
      <c r="I1235" s="184">
        <v>106.56</v>
      </c>
      <c r="J1235" s="150"/>
      <c r="K1235" s="151">
        <v>2.1738240000000002</v>
      </c>
      <c r="L1235" s="152">
        <v>108.69120000000001</v>
      </c>
      <c r="M1235" s="152">
        <v>108.69120000000001</v>
      </c>
      <c r="N1235" s="153" t="s">
        <v>620</v>
      </c>
      <c r="O1235" s="154">
        <v>50</v>
      </c>
      <c r="P1235" s="153">
        <v>3</v>
      </c>
      <c r="Q1235" s="153" t="s">
        <v>146</v>
      </c>
      <c r="R1235" s="155">
        <v>7</v>
      </c>
      <c r="S1235" s="155">
        <v>2.2000000000000002</v>
      </c>
      <c r="T1235" s="155">
        <v>0.3</v>
      </c>
      <c r="U1235" s="154" t="s">
        <v>6378</v>
      </c>
      <c r="V1235" s="153" t="s">
        <v>995</v>
      </c>
      <c r="W1235" s="153" t="s">
        <v>1039</v>
      </c>
      <c r="X1235" s="151" t="s">
        <v>6378</v>
      </c>
      <c r="Y1235" s="151" t="s">
        <v>6378</v>
      </c>
      <c r="Z1235" s="156">
        <v>0.05</v>
      </c>
      <c r="AA1235" s="153" t="s">
        <v>1149</v>
      </c>
      <c r="AB1235" s="153" t="s">
        <v>1150</v>
      </c>
      <c r="AC1235" s="153" t="s">
        <v>277</v>
      </c>
      <c r="AD1235" s="157">
        <v>0</v>
      </c>
      <c r="AE1235" s="110">
        <v>1</v>
      </c>
      <c r="AF1235" s="110">
        <v>376</v>
      </c>
      <c r="AG1235" s="112">
        <f t="shared" si="197"/>
        <v>0</v>
      </c>
      <c r="AH1235" s="110">
        <f>SUM(AG$4:AG1235)</f>
        <v>38</v>
      </c>
      <c r="AI1235" s="112">
        <f t="shared" si="195"/>
        <v>0</v>
      </c>
      <c r="AJ1235" s="110">
        <f>COUNTIF(AI$4:AI1235,"&gt;0")</f>
        <v>184</v>
      </c>
      <c r="AK1235" s="110">
        <v>0</v>
      </c>
      <c r="AL1235" s="110">
        <v>363</v>
      </c>
      <c r="AM1235" s="172" t="str">
        <f>IF(OR(Table1[[#This Row],[Line total ordered for now]]&gt;0,Table1[[#This Row],[Line total ordered for season]]&gt;0),1,"")</f>
        <v/>
      </c>
      <c r="AN1235" s="173">
        <f>COUNTIF(AM$4:AM1235,"&gt;0")</f>
        <v>0</v>
      </c>
      <c r="AO1235" s="173">
        <f>Table1[[#This Row],[ORDER QUANTITY
to be collected BEFORE 31.3.22]]</f>
        <v>0</v>
      </c>
      <c r="AP1235" s="174">
        <f t="shared" si="196"/>
        <v>0</v>
      </c>
      <c r="AQ1235" s="174">
        <f>IFERROR(INDEX(Retail!H:H,MATCH($D1235,Retail!$D:$D,0)),0)</f>
        <v>0</v>
      </c>
      <c r="AR1235" s="174">
        <f>IFERROR(INDEX(Retail!J:J,MATCH($D1235,Retail!$D:$D,0)),0)</f>
        <v>0</v>
      </c>
      <c r="AS1235" s="174">
        <f>IFERROR(INDEX('NEW2022'!H:H,MATCH($D1235,'NEW2022'!D:D,0)),0)</f>
        <v>0</v>
      </c>
      <c r="AT1235" s="174">
        <f>IFERROR(INDEX('NEW2022'!J:J,MATCH($D1235,'NEW2022'!D:D,0)),0)</f>
        <v>0</v>
      </c>
      <c r="AU1235" s="174">
        <f>IFERROR(INDEX('Quiet Items'!H:H,MATCH($D1235,'Quiet Items'!D:D,0)),0)</f>
        <v>0</v>
      </c>
      <c r="AV1235" s="174">
        <f>IFERROR(INDEX('Quiet Items'!J:J,MATCH($D1235,'Quiet Items'!D:D,0)),0)</f>
        <v>0</v>
      </c>
      <c r="AW1235" s="174">
        <f>IFERROR(INDEX('1.4G'!H:H,MATCH($D1235,'1.4G'!D:D,0)),0)</f>
        <v>0</v>
      </c>
      <c r="AX1235" s="174">
        <f>IFERROR(INDEX('1.4G'!J:J,MATCH($D1235,'1.4G'!D:D,0)),0)</f>
        <v>0</v>
      </c>
      <c r="AY1235" s="174">
        <f t="shared" ref="AY1235" si="200">IF(OR(AU1235&gt;0,AW1235&gt;0,AO1235&gt;0,AS1235&gt;0,AQ1235&gt;0),AU1235+AW1235+AO1235+AS1235+AQ1235,0)</f>
        <v>0</v>
      </c>
      <c r="AZ1235" s="174">
        <f t="shared" ref="AZ1235" si="201">IF(OR(AV1235&gt;0,AX1235&gt;0,AP1235&gt;0,AT1235&gt;0,AR1235&gt;0),AV1235+AX1235+AP1235+AT1235+AR1235,0)</f>
        <v>0</v>
      </c>
      <c r="BA1235" s="175">
        <f>IFERROR(Table1[[#This Row],[Line total ordered for now]]*Table1[[#This Row],[GUARANTEED PRICE
for STOCK orders collected before 31.3.22]],0)</f>
        <v>0</v>
      </c>
      <c r="BB1235" s="175">
        <f t="shared" si="198"/>
        <v>0</v>
      </c>
      <c r="BC1235" s="176">
        <f>(AZ1235+Table1[[#This Row],[Line total ordered for now]])*Z1235</f>
        <v>0</v>
      </c>
      <c r="BD1235" s="200">
        <v>92.387520000000009</v>
      </c>
      <c r="BE1235" s="65"/>
      <c r="BF1235" s="65"/>
      <c r="BG1235" s="65"/>
      <c r="BH1235" s="65"/>
      <c r="BI1235" s="65"/>
      <c r="BJ1235" s="65"/>
      <c r="BK1235" s="65"/>
      <c r="BL1235" s="55"/>
      <c r="BM1235"/>
      <c r="BN1235"/>
      <c r="BO1235"/>
      <c r="BP1235"/>
      <c r="BQ1235"/>
      <c r="BR1235"/>
      <c r="BS1235"/>
      <c r="BT1235"/>
    </row>
    <row r="1236" spans="1:72" ht="15.75">
      <c r="A1236" s="202">
        <v>1232</v>
      </c>
      <c r="B1236" s="68" t="s">
        <v>6378</v>
      </c>
      <c r="C1236" s="149" t="s">
        <v>618</v>
      </c>
      <c r="D1236" s="149" t="s">
        <v>623</v>
      </c>
      <c r="E1236" s="149" t="s">
        <v>1227</v>
      </c>
      <c r="F1236" s="158" t="str">
        <f t="shared" si="186"/>
        <v/>
      </c>
      <c r="G1236" s="187">
        <v>6</v>
      </c>
      <c r="H1236" s="150"/>
      <c r="I1236" s="184">
        <v>106.56</v>
      </c>
      <c r="J1236" s="150"/>
      <c r="K1236" s="151">
        <v>2.1738240000000002</v>
      </c>
      <c r="L1236" s="152">
        <v>108.69120000000001</v>
      </c>
      <c r="M1236" s="152">
        <v>108.69120000000001</v>
      </c>
      <c r="N1236" s="153" t="s">
        <v>620</v>
      </c>
      <c r="O1236" s="154">
        <v>50</v>
      </c>
      <c r="P1236" s="153">
        <v>3</v>
      </c>
      <c r="Q1236" s="153" t="s">
        <v>146</v>
      </c>
      <c r="R1236" s="155">
        <v>7</v>
      </c>
      <c r="S1236" s="155">
        <v>2.2000000000000002</v>
      </c>
      <c r="T1236" s="155">
        <v>0.3</v>
      </c>
      <c r="U1236" s="154" t="s">
        <v>6378</v>
      </c>
      <c r="V1236" s="153" t="s">
        <v>995</v>
      </c>
      <c r="W1236" s="153" t="s">
        <v>1039</v>
      </c>
      <c r="X1236" s="151" t="s">
        <v>6378</v>
      </c>
      <c r="Y1236" s="151" t="s">
        <v>6378</v>
      </c>
      <c r="Z1236" s="156">
        <v>0.05</v>
      </c>
      <c r="AA1236" s="153" t="s">
        <v>1149</v>
      </c>
      <c r="AB1236" s="153" t="s">
        <v>1150</v>
      </c>
      <c r="AC1236" s="153" t="s">
        <v>277</v>
      </c>
      <c r="AD1236" s="157">
        <v>0</v>
      </c>
      <c r="AE1236" s="110">
        <v>1</v>
      </c>
      <c r="AF1236" s="110">
        <v>377</v>
      </c>
      <c r="AG1236" s="112">
        <f t="shared" si="197"/>
        <v>0</v>
      </c>
      <c r="AH1236" s="110">
        <f>SUM(AG$4:AG1236)</f>
        <v>38</v>
      </c>
      <c r="AI1236" s="112">
        <f t="shared" si="195"/>
        <v>0</v>
      </c>
      <c r="AJ1236" s="110">
        <f>COUNTIF(AI$4:AI1236,"&gt;0")</f>
        <v>184</v>
      </c>
      <c r="AK1236" s="110">
        <v>0</v>
      </c>
      <c r="AL1236" s="110">
        <v>363</v>
      </c>
      <c r="AM1236" s="172" t="str">
        <f>IF(OR(Table1[[#This Row],[Line total ordered for now]]&gt;0,Table1[[#This Row],[Line total ordered for season]]&gt;0),1,"")</f>
        <v/>
      </c>
      <c r="AN1236" s="173">
        <f>COUNTIF(AM$4:AM1236,"&gt;0")</f>
        <v>0</v>
      </c>
      <c r="AO1236" s="173">
        <f>Table1[[#This Row],[ORDER QUANTITY
to be collected BEFORE 31.3.22]]</f>
        <v>0</v>
      </c>
      <c r="AP1236" s="174">
        <f t="shared" si="196"/>
        <v>0</v>
      </c>
      <c r="AQ1236" s="174">
        <f>IFERROR(INDEX(Retail!H:H,MATCH($D1236,Retail!$D:$D,0)),0)</f>
        <v>0</v>
      </c>
      <c r="AR1236" s="174">
        <f>IFERROR(INDEX(Retail!J:J,MATCH($D1236,Retail!$D:$D,0)),0)</f>
        <v>0</v>
      </c>
      <c r="AS1236" s="174">
        <f>IFERROR(INDEX('NEW2022'!H:H,MATCH($D1236,'NEW2022'!D:D,0)),0)</f>
        <v>0</v>
      </c>
      <c r="AT1236" s="174">
        <f>IFERROR(INDEX('NEW2022'!J:J,MATCH($D1236,'NEW2022'!D:D,0)),0)</f>
        <v>0</v>
      </c>
      <c r="AU1236" s="174">
        <f>IFERROR(INDEX('Quiet Items'!H:H,MATCH($D1236,'Quiet Items'!D:D,0)),0)</f>
        <v>0</v>
      </c>
      <c r="AV1236" s="174">
        <f>IFERROR(INDEX('Quiet Items'!J:J,MATCH($D1236,'Quiet Items'!D:D,0)),0)</f>
        <v>0</v>
      </c>
      <c r="AW1236" s="174">
        <f>IFERROR(INDEX('1.4G'!H:H,MATCH($D1236,'1.4G'!D:D,0)),0)</f>
        <v>0</v>
      </c>
      <c r="AX1236" s="174">
        <f>IFERROR(INDEX('1.4G'!J:J,MATCH($D1236,'1.4G'!D:D,0)),0)</f>
        <v>0</v>
      </c>
      <c r="AY1236" s="174">
        <f t="shared" si="187"/>
        <v>0</v>
      </c>
      <c r="AZ1236" s="174">
        <f t="shared" si="188"/>
        <v>0</v>
      </c>
      <c r="BA1236" s="175">
        <f>IFERROR(Table1[[#This Row],[Line total ordered for now]]*Table1[[#This Row],[GUARANTEED PRICE
for STOCK orders collected before 31.3.22]],0)</f>
        <v>0</v>
      </c>
      <c r="BB1236" s="175">
        <f t="shared" si="198"/>
        <v>0</v>
      </c>
      <c r="BC1236" s="176">
        <f>(AZ1236+Table1[[#This Row],[Line total ordered for now]])*Z1236</f>
        <v>0</v>
      </c>
      <c r="BD1236" s="200">
        <v>92.387520000000009</v>
      </c>
      <c r="BE1236" s="65"/>
      <c r="BF1236" s="65"/>
      <c r="BG1236" s="65"/>
      <c r="BH1236" s="65"/>
      <c r="BI1236" s="65"/>
      <c r="BJ1236" s="65"/>
      <c r="BK1236" s="65"/>
      <c r="BL1236" s="55"/>
      <c r="BM1236"/>
      <c r="BN1236"/>
      <c r="BO1236"/>
      <c r="BP1236"/>
      <c r="BQ1236"/>
      <c r="BR1236"/>
      <c r="BS1236"/>
      <c r="BT1236"/>
    </row>
    <row r="1237" spans="1:72" ht="15.75">
      <c r="A1237" s="202">
        <v>1233</v>
      </c>
      <c r="B1237" s="68" t="s">
        <v>6378</v>
      </c>
      <c r="C1237" s="149" t="s">
        <v>618</v>
      </c>
      <c r="D1237" s="149" t="s">
        <v>628</v>
      </c>
      <c r="E1237" s="149" t="s">
        <v>1255</v>
      </c>
      <c r="F1237" s="158" t="str">
        <f t="shared" ref="F1237:F1238" si="202">IF(LEFT(AD1237,4)="http",HYPERLINK(AD1237,"Video"),"")</f>
        <v/>
      </c>
      <c r="G1237" s="187">
        <v>2</v>
      </c>
      <c r="H1237" s="150"/>
      <c r="I1237" s="184">
        <v>106.56</v>
      </c>
      <c r="J1237" s="150"/>
      <c r="K1237" s="151">
        <v>2.1738240000000002</v>
      </c>
      <c r="L1237" s="152">
        <v>108.69120000000001</v>
      </c>
      <c r="M1237" s="152">
        <v>108.69120000000001</v>
      </c>
      <c r="N1237" s="153" t="s">
        <v>620</v>
      </c>
      <c r="O1237" s="154">
        <v>50</v>
      </c>
      <c r="P1237" s="153">
        <v>3</v>
      </c>
      <c r="Q1237" s="153" t="s">
        <v>146</v>
      </c>
      <c r="R1237" s="155">
        <v>7</v>
      </c>
      <c r="S1237" s="155">
        <v>2.2000000000000002</v>
      </c>
      <c r="T1237" s="155">
        <v>0.3</v>
      </c>
      <c r="U1237" s="154" t="s">
        <v>6378</v>
      </c>
      <c r="V1237" s="153" t="s">
        <v>995</v>
      </c>
      <c r="W1237" s="153" t="s">
        <v>1039</v>
      </c>
      <c r="X1237" s="151" t="s">
        <v>6378</v>
      </c>
      <c r="Y1237" s="151" t="s">
        <v>6378</v>
      </c>
      <c r="Z1237" s="156">
        <v>0.05</v>
      </c>
      <c r="AA1237" s="153" t="s">
        <v>1149</v>
      </c>
      <c r="AB1237" s="153" t="s">
        <v>1150</v>
      </c>
      <c r="AC1237" s="153" t="s">
        <v>277</v>
      </c>
      <c r="AD1237" s="157">
        <v>0</v>
      </c>
      <c r="AE1237" s="110">
        <v>1</v>
      </c>
      <c r="AF1237" s="110">
        <v>378</v>
      </c>
      <c r="AG1237" s="112">
        <f t="shared" si="197"/>
        <v>0</v>
      </c>
      <c r="AH1237" s="110">
        <f>SUM(AG$4:AG1237)</f>
        <v>38</v>
      </c>
      <c r="AI1237" s="112">
        <f t="shared" si="195"/>
        <v>0</v>
      </c>
      <c r="AJ1237" s="110">
        <f>COUNTIF(AI$4:AI1237,"&gt;0")</f>
        <v>184</v>
      </c>
      <c r="AK1237" s="110">
        <v>0</v>
      </c>
      <c r="AL1237" s="110">
        <v>363</v>
      </c>
      <c r="AM1237" s="172" t="str">
        <f>IF(OR(Table1[[#This Row],[Line total ordered for now]]&gt;0,Table1[[#This Row],[Line total ordered for season]]&gt;0),1,"")</f>
        <v/>
      </c>
      <c r="AN1237" s="173">
        <f>COUNTIF(AM$4:AM1237,"&gt;0")</f>
        <v>0</v>
      </c>
      <c r="AO1237" s="173">
        <f>Table1[[#This Row],[ORDER QUANTITY
to be collected BEFORE 31.3.22]]</f>
        <v>0</v>
      </c>
      <c r="AP1237" s="174">
        <f t="shared" si="196"/>
        <v>0</v>
      </c>
      <c r="AQ1237" s="174">
        <f>IFERROR(INDEX(Retail!H:H,MATCH($D1237,Retail!$D:$D,0)),0)</f>
        <v>0</v>
      </c>
      <c r="AR1237" s="174">
        <f>IFERROR(INDEX(Retail!J:J,MATCH($D1237,Retail!$D:$D,0)),0)</f>
        <v>0</v>
      </c>
      <c r="AS1237" s="174">
        <f>IFERROR(INDEX('NEW2022'!H:H,MATCH($D1237,'NEW2022'!D:D,0)),0)</f>
        <v>0</v>
      </c>
      <c r="AT1237" s="174">
        <f>IFERROR(INDEX('NEW2022'!J:J,MATCH($D1237,'NEW2022'!D:D,0)),0)</f>
        <v>0</v>
      </c>
      <c r="AU1237" s="174">
        <f>IFERROR(INDEX('Quiet Items'!H:H,MATCH($D1237,'Quiet Items'!D:D,0)),0)</f>
        <v>0</v>
      </c>
      <c r="AV1237" s="174">
        <f>IFERROR(INDEX('Quiet Items'!J:J,MATCH($D1237,'Quiet Items'!D:D,0)),0)</f>
        <v>0</v>
      </c>
      <c r="AW1237" s="174">
        <f>IFERROR(INDEX('1.4G'!H:H,MATCH($D1237,'1.4G'!D:D,0)),0)</f>
        <v>0</v>
      </c>
      <c r="AX1237" s="174">
        <f>IFERROR(INDEX('1.4G'!J:J,MATCH($D1237,'1.4G'!D:D,0)),0)</f>
        <v>0</v>
      </c>
      <c r="AY1237" s="174">
        <f t="shared" ref="AY1237:AY1238" si="203">IF(OR(AU1237&gt;0,AW1237&gt;0,AO1237&gt;0,AS1237&gt;0,AQ1237&gt;0),AU1237+AW1237+AO1237+AS1237+AQ1237,0)</f>
        <v>0</v>
      </c>
      <c r="AZ1237" s="174">
        <f t="shared" ref="AZ1237:AZ1238" si="204">IF(OR(AV1237&gt;0,AX1237&gt;0,AP1237&gt;0,AT1237&gt;0,AR1237&gt;0),AV1237+AX1237+AP1237+AT1237+AR1237,0)</f>
        <v>0</v>
      </c>
      <c r="BA1237" s="175">
        <f>IFERROR(Table1[[#This Row],[Line total ordered for now]]*Table1[[#This Row],[GUARANTEED PRICE
for STOCK orders collected before 31.3.22]],0)</f>
        <v>0</v>
      </c>
      <c r="BB1237" s="175">
        <f t="shared" si="198"/>
        <v>0</v>
      </c>
      <c r="BC1237" s="176">
        <f>(AZ1237+Table1[[#This Row],[Line total ordered for now]])*Z1237</f>
        <v>0</v>
      </c>
      <c r="BD1237" s="200">
        <v>92.387520000000009</v>
      </c>
      <c r="BE1237" s="65"/>
      <c r="BF1237" s="65"/>
      <c r="BG1237" s="65"/>
      <c r="BH1237" s="65"/>
      <c r="BI1237" s="65"/>
      <c r="BJ1237" s="65"/>
      <c r="BK1237" s="65"/>
      <c r="BL1237" s="55"/>
      <c r="BM1237"/>
      <c r="BN1237"/>
      <c r="BO1237"/>
      <c r="BP1237"/>
      <c r="BQ1237"/>
      <c r="BR1237"/>
      <c r="BS1237"/>
      <c r="BT1237"/>
    </row>
    <row r="1238" spans="1:72" ht="15.75">
      <c r="A1238" s="202">
        <v>1234</v>
      </c>
      <c r="B1238" s="68" t="s">
        <v>6378</v>
      </c>
      <c r="C1238" s="149" t="s">
        <v>618</v>
      </c>
      <c r="D1238" s="149" t="s">
        <v>631</v>
      </c>
      <c r="E1238" s="149" t="s">
        <v>1306</v>
      </c>
      <c r="F1238" s="158" t="str">
        <f t="shared" si="202"/>
        <v/>
      </c>
      <c r="G1238" s="187">
        <v>1</v>
      </c>
      <c r="H1238" s="150"/>
      <c r="I1238" s="184">
        <v>106.56</v>
      </c>
      <c r="J1238" s="150"/>
      <c r="K1238" s="151">
        <v>2.1738240000000002</v>
      </c>
      <c r="L1238" s="152">
        <v>108.69120000000001</v>
      </c>
      <c r="M1238" s="152">
        <v>108.69120000000001</v>
      </c>
      <c r="N1238" s="153" t="s">
        <v>620</v>
      </c>
      <c r="O1238" s="154">
        <v>50</v>
      </c>
      <c r="P1238" s="153">
        <v>3</v>
      </c>
      <c r="Q1238" s="153" t="s">
        <v>146</v>
      </c>
      <c r="R1238" s="155">
        <v>7</v>
      </c>
      <c r="S1238" s="155">
        <v>2.2000000000000002</v>
      </c>
      <c r="T1238" s="155">
        <v>0.3</v>
      </c>
      <c r="U1238" s="154" t="s">
        <v>6378</v>
      </c>
      <c r="V1238" s="153" t="s">
        <v>995</v>
      </c>
      <c r="W1238" s="153" t="s">
        <v>1039</v>
      </c>
      <c r="X1238" s="151" t="s">
        <v>6378</v>
      </c>
      <c r="Y1238" s="151" t="s">
        <v>6378</v>
      </c>
      <c r="Z1238" s="156">
        <v>0.05</v>
      </c>
      <c r="AA1238" s="153" t="s">
        <v>1149</v>
      </c>
      <c r="AB1238" s="153" t="s">
        <v>1150</v>
      </c>
      <c r="AC1238" s="153" t="s">
        <v>277</v>
      </c>
      <c r="AD1238" s="157">
        <v>0</v>
      </c>
      <c r="AE1238" s="110">
        <v>1</v>
      </c>
      <c r="AF1238" s="110">
        <v>379</v>
      </c>
      <c r="AG1238" s="112">
        <f t="shared" si="197"/>
        <v>0</v>
      </c>
      <c r="AH1238" s="110">
        <f>SUM(AG$4:AG1238)</f>
        <v>38</v>
      </c>
      <c r="AI1238" s="112">
        <f t="shared" si="195"/>
        <v>0</v>
      </c>
      <c r="AJ1238" s="110">
        <f>COUNTIF(AI$4:AI1238,"&gt;0")</f>
        <v>184</v>
      </c>
      <c r="AK1238" s="110">
        <v>0</v>
      </c>
      <c r="AL1238" s="110">
        <v>363</v>
      </c>
      <c r="AM1238" s="172" t="str">
        <f>IF(OR(Table1[[#This Row],[Line total ordered for now]]&gt;0,Table1[[#This Row],[Line total ordered for season]]&gt;0),1,"")</f>
        <v/>
      </c>
      <c r="AN1238" s="173">
        <f>COUNTIF(AM$4:AM1238,"&gt;0")</f>
        <v>0</v>
      </c>
      <c r="AO1238" s="173">
        <f>Table1[[#This Row],[ORDER QUANTITY
to be collected BEFORE 31.3.22]]</f>
        <v>0</v>
      </c>
      <c r="AP1238" s="174">
        <f t="shared" si="196"/>
        <v>0</v>
      </c>
      <c r="AQ1238" s="174">
        <f>IFERROR(INDEX(Retail!H:H,MATCH($D1238,Retail!$D:$D,0)),0)</f>
        <v>0</v>
      </c>
      <c r="AR1238" s="174">
        <f>IFERROR(INDEX(Retail!J:J,MATCH($D1238,Retail!$D:$D,0)),0)</f>
        <v>0</v>
      </c>
      <c r="AS1238" s="174">
        <f>IFERROR(INDEX('NEW2022'!H:H,MATCH($D1238,'NEW2022'!D:D,0)),0)</f>
        <v>0</v>
      </c>
      <c r="AT1238" s="174">
        <f>IFERROR(INDEX('NEW2022'!J:J,MATCH($D1238,'NEW2022'!D:D,0)),0)</f>
        <v>0</v>
      </c>
      <c r="AU1238" s="174">
        <f>IFERROR(INDEX('Quiet Items'!H:H,MATCH($D1238,'Quiet Items'!D:D,0)),0)</f>
        <v>0</v>
      </c>
      <c r="AV1238" s="174">
        <f>IFERROR(INDEX('Quiet Items'!J:J,MATCH($D1238,'Quiet Items'!D:D,0)),0)</f>
        <v>0</v>
      </c>
      <c r="AW1238" s="174">
        <f>IFERROR(INDEX('1.4G'!H:H,MATCH($D1238,'1.4G'!D:D,0)),0)</f>
        <v>0</v>
      </c>
      <c r="AX1238" s="174">
        <f>IFERROR(INDEX('1.4G'!J:J,MATCH($D1238,'1.4G'!D:D,0)),0)</f>
        <v>0</v>
      </c>
      <c r="AY1238" s="174">
        <f t="shared" si="203"/>
        <v>0</v>
      </c>
      <c r="AZ1238" s="174">
        <f t="shared" si="204"/>
        <v>0</v>
      </c>
      <c r="BA1238" s="175">
        <f>IFERROR(Table1[[#This Row],[Line total ordered for now]]*Table1[[#This Row],[GUARANTEED PRICE
for STOCK orders collected before 31.3.22]],0)</f>
        <v>0</v>
      </c>
      <c r="BB1238" s="175">
        <f t="shared" si="198"/>
        <v>0</v>
      </c>
      <c r="BC1238" s="176">
        <f>(AZ1238+Table1[[#This Row],[Line total ordered for now]])*Z1238</f>
        <v>0</v>
      </c>
      <c r="BD1238" s="200">
        <v>92.387520000000009</v>
      </c>
      <c r="BE1238" s="65"/>
      <c r="BF1238" s="65"/>
      <c r="BG1238" s="65"/>
      <c r="BH1238" s="65"/>
      <c r="BI1238" s="65"/>
      <c r="BJ1238" s="65"/>
      <c r="BK1238" s="65"/>
      <c r="BL1238" s="55"/>
      <c r="BM1238"/>
      <c r="BN1238"/>
      <c r="BO1238"/>
      <c r="BP1238"/>
      <c r="BQ1238"/>
      <c r="BR1238"/>
      <c r="BS1238"/>
      <c r="BT1238"/>
    </row>
    <row r="1239" spans="1:72" ht="15.75">
      <c r="A1239" s="202">
        <v>1235</v>
      </c>
      <c r="B1239" s="68" t="s">
        <v>6378</v>
      </c>
      <c r="C1239" s="149" t="s">
        <v>618</v>
      </c>
      <c r="D1239" s="149" t="s">
        <v>761</v>
      </c>
      <c r="E1239" s="149" t="s">
        <v>4556</v>
      </c>
      <c r="F1239" s="158" t="str">
        <f t="shared" si="186"/>
        <v/>
      </c>
      <c r="G1239" s="187">
        <v>7</v>
      </c>
      <c r="H1239" s="150"/>
      <c r="I1239" s="184">
        <v>117.78</v>
      </c>
      <c r="J1239" s="150"/>
      <c r="K1239" s="151">
        <v>2.4027119999999997</v>
      </c>
      <c r="L1239" s="152">
        <v>120.1356</v>
      </c>
      <c r="M1239" s="152">
        <v>120.1356</v>
      </c>
      <c r="N1239" s="153" t="s">
        <v>620</v>
      </c>
      <c r="O1239" s="154">
        <v>50</v>
      </c>
      <c r="P1239" s="153">
        <v>3</v>
      </c>
      <c r="Q1239" s="153" t="s">
        <v>146</v>
      </c>
      <c r="R1239" s="155">
        <v>7</v>
      </c>
      <c r="S1239" s="155">
        <v>2.4500000000000002</v>
      </c>
      <c r="T1239" s="155">
        <v>0.3</v>
      </c>
      <c r="U1239" s="154" t="s">
        <v>94</v>
      </c>
      <c r="V1239" s="153" t="s">
        <v>89</v>
      </c>
      <c r="W1239" s="153" t="s">
        <v>996</v>
      </c>
      <c r="X1239" s="151" t="s">
        <v>6378</v>
      </c>
      <c r="Y1239" s="151" t="s">
        <v>6378</v>
      </c>
      <c r="Z1239" s="156">
        <v>0.05</v>
      </c>
      <c r="AA1239" s="153" t="s">
        <v>4504</v>
      </c>
      <c r="AB1239" s="153" t="s">
        <v>4505</v>
      </c>
      <c r="AC1239" s="153" t="s">
        <v>277</v>
      </c>
      <c r="AD1239" s="157">
        <v>0</v>
      </c>
      <c r="AE1239" s="110">
        <v>1</v>
      </c>
      <c r="AF1239" s="110">
        <v>380</v>
      </c>
      <c r="AG1239" s="112">
        <f t="shared" si="197"/>
        <v>0</v>
      </c>
      <c r="AH1239" s="110">
        <f>SUM(AG$4:AG1239)</f>
        <v>38</v>
      </c>
      <c r="AI1239" s="112">
        <f t="shared" si="195"/>
        <v>0</v>
      </c>
      <c r="AJ1239" s="110">
        <f>COUNTIF(AI$4:AI1239,"&gt;0")</f>
        <v>184</v>
      </c>
      <c r="AK1239" s="110">
        <v>0</v>
      </c>
      <c r="AL1239" s="110">
        <v>363</v>
      </c>
      <c r="AM1239" s="172" t="str">
        <f>IF(OR(Table1[[#This Row],[Line total ordered for now]]&gt;0,Table1[[#This Row],[Line total ordered for season]]&gt;0),1,"")</f>
        <v/>
      </c>
      <c r="AN1239" s="173">
        <f>COUNTIF(AM$4:AM1239,"&gt;0")</f>
        <v>0</v>
      </c>
      <c r="AO1239" s="173">
        <f>Table1[[#This Row],[ORDER QUANTITY
to be collected BEFORE 31.3.22]]</f>
        <v>0</v>
      </c>
      <c r="AP1239" s="174">
        <f t="shared" si="196"/>
        <v>0</v>
      </c>
      <c r="AQ1239" s="174">
        <f>IFERROR(INDEX(Retail!H:H,MATCH($D1239,Retail!$D:$D,0)),0)</f>
        <v>0</v>
      </c>
      <c r="AR1239" s="174">
        <f>IFERROR(INDEX(Retail!J:J,MATCH($D1239,Retail!$D:$D,0)),0)</f>
        <v>0</v>
      </c>
      <c r="AS1239" s="174">
        <f>IFERROR(INDEX('NEW2022'!H:H,MATCH($D1239,'NEW2022'!D:D,0)),0)</f>
        <v>0</v>
      </c>
      <c r="AT1239" s="174">
        <f>IFERROR(INDEX('NEW2022'!J:J,MATCH($D1239,'NEW2022'!D:D,0)),0)</f>
        <v>0</v>
      </c>
      <c r="AU1239" s="174">
        <f>IFERROR(INDEX('Quiet Items'!H:H,MATCH($D1239,'Quiet Items'!D:D,0)),0)</f>
        <v>0</v>
      </c>
      <c r="AV1239" s="174">
        <f>IFERROR(INDEX('Quiet Items'!J:J,MATCH($D1239,'Quiet Items'!D:D,0)),0)</f>
        <v>0</v>
      </c>
      <c r="AW1239" s="174">
        <f>IFERROR(INDEX('1.4G'!H:H,MATCH($D1239,'1.4G'!D:D,0)),0)</f>
        <v>0</v>
      </c>
      <c r="AX1239" s="174">
        <f>IFERROR(INDEX('1.4G'!J:J,MATCH($D1239,'1.4G'!D:D,0)),0)</f>
        <v>0</v>
      </c>
      <c r="AY1239" s="174">
        <f t="shared" si="187"/>
        <v>0</v>
      </c>
      <c r="AZ1239" s="174">
        <f t="shared" si="188"/>
        <v>0</v>
      </c>
      <c r="BA1239" s="175">
        <f>IFERROR(Table1[[#This Row],[Line total ordered for now]]*Table1[[#This Row],[GUARANTEED PRICE
for STOCK orders collected before 31.3.22]],0)</f>
        <v>0</v>
      </c>
      <c r="BB1239" s="175">
        <f t="shared" si="198"/>
        <v>0</v>
      </c>
      <c r="BC1239" s="176">
        <f>(AZ1239+Table1[[#This Row],[Line total ordered for now]])*Z1239</f>
        <v>0</v>
      </c>
      <c r="BD1239" s="200">
        <v>102.11525999999999</v>
      </c>
      <c r="BE1239" s="65"/>
      <c r="BF1239" s="65"/>
      <c r="BG1239" s="65"/>
      <c r="BH1239" s="65"/>
      <c r="BI1239" s="65"/>
      <c r="BJ1239" s="65"/>
      <c r="BK1239" s="65"/>
      <c r="BL1239" s="55"/>
      <c r="BM1239"/>
      <c r="BN1239"/>
      <c r="BO1239"/>
      <c r="BP1239"/>
      <c r="BQ1239"/>
      <c r="BR1239"/>
      <c r="BS1239"/>
      <c r="BT1239"/>
    </row>
    <row r="1240" spans="1:72" ht="15.75">
      <c r="A1240" s="202">
        <v>1236</v>
      </c>
      <c r="B1240" s="68" t="s">
        <v>6378</v>
      </c>
      <c r="C1240" s="149" t="s">
        <v>618</v>
      </c>
      <c r="D1240" s="149" t="s">
        <v>763</v>
      </c>
      <c r="E1240" s="149" t="s">
        <v>4589</v>
      </c>
      <c r="F1240" s="158" t="str">
        <f t="shared" si="186"/>
        <v/>
      </c>
      <c r="G1240" s="187">
        <v>7</v>
      </c>
      <c r="H1240" s="150"/>
      <c r="I1240" s="184">
        <v>117.78</v>
      </c>
      <c r="J1240" s="150"/>
      <c r="K1240" s="151">
        <v>2.4027119999999997</v>
      </c>
      <c r="L1240" s="152">
        <v>120.1356</v>
      </c>
      <c r="M1240" s="152">
        <v>120.1356</v>
      </c>
      <c r="N1240" s="153" t="s">
        <v>620</v>
      </c>
      <c r="O1240" s="154">
        <v>50</v>
      </c>
      <c r="P1240" s="153">
        <v>3</v>
      </c>
      <c r="Q1240" s="153" t="s">
        <v>146</v>
      </c>
      <c r="R1240" s="155">
        <v>7</v>
      </c>
      <c r="S1240" s="155">
        <v>2.4500000000000002</v>
      </c>
      <c r="T1240" s="155">
        <v>0.3</v>
      </c>
      <c r="U1240" s="154" t="s">
        <v>94</v>
      </c>
      <c r="V1240" s="153" t="s">
        <v>89</v>
      </c>
      <c r="W1240" s="153" t="s">
        <v>996</v>
      </c>
      <c r="X1240" s="151" t="s">
        <v>6378</v>
      </c>
      <c r="Y1240" s="151" t="s">
        <v>6378</v>
      </c>
      <c r="Z1240" s="156">
        <v>0.05</v>
      </c>
      <c r="AA1240" s="153" t="s">
        <v>4504</v>
      </c>
      <c r="AB1240" s="153" t="s">
        <v>4505</v>
      </c>
      <c r="AC1240" s="153" t="s">
        <v>277</v>
      </c>
      <c r="AD1240" s="157">
        <v>0</v>
      </c>
      <c r="AE1240" s="110">
        <v>1</v>
      </c>
      <c r="AF1240" s="110">
        <v>381</v>
      </c>
      <c r="AG1240" s="112">
        <f t="shared" si="197"/>
        <v>0</v>
      </c>
      <c r="AH1240" s="110">
        <f>SUM(AG$4:AG1240)</f>
        <v>38</v>
      </c>
      <c r="AI1240" s="112">
        <f t="shared" si="195"/>
        <v>0</v>
      </c>
      <c r="AJ1240" s="110">
        <f>COUNTIF(AI$4:AI1240,"&gt;0")</f>
        <v>184</v>
      </c>
      <c r="AK1240" s="110">
        <v>0</v>
      </c>
      <c r="AL1240" s="110">
        <v>363</v>
      </c>
      <c r="AM1240" s="172" t="str">
        <f>IF(OR(Table1[[#This Row],[Line total ordered for now]]&gt;0,Table1[[#This Row],[Line total ordered for season]]&gt;0),1,"")</f>
        <v/>
      </c>
      <c r="AN1240" s="173">
        <f>COUNTIF(AM$4:AM1240,"&gt;0")</f>
        <v>0</v>
      </c>
      <c r="AO1240" s="173">
        <f>Table1[[#This Row],[ORDER QUANTITY
to be collected BEFORE 31.3.22]]</f>
        <v>0</v>
      </c>
      <c r="AP1240" s="174">
        <f t="shared" si="196"/>
        <v>0</v>
      </c>
      <c r="AQ1240" s="174">
        <f>IFERROR(INDEX(Retail!H:H,MATCH($D1240,Retail!$D:$D,0)),0)</f>
        <v>0</v>
      </c>
      <c r="AR1240" s="174">
        <f>IFERROR(INDEX(Retail!J:J,MATCH($D1240,Retail!$D:$D,0)),0)</f>
        <v>0</v>
      </c>
      <c r="AS1240" s="174">
        <f>IFERROR(INDEX('NEW2022'!H:H,MATCH($D1240,'NEW2022'!D:D,0)),0)</f>
        <v>0</v>
      </c>
      <c r="AT1240" s="174">
        <f>IFERROR(INDEX('NEW2022'!J:J,MATCH($D1240,'NEW2022'!D:D,0)),0)</f>
        <v>0</v>
      </c>
      <c r="AU1240" s="174">
        <f>IFERROR(INDEX('Quiet Items'!H:H,MATCH($D1240,'Quiet Items'!D:D,0)),0)</f>
        <v>0</v>
      </c>
      <c r="AV1240" s="174">
        <f>IFERROR(INDEX('Quiet Items'!J:J,MATCH($D1240,'Quiet Items'!D:D,0)),0)</f>
        <v>0</v>
      </c>
      <c r="AW1240" s="174">
        <f>IFERROR(INDEX('1.4G'!H:H,MATCH($D1240,'1.4G'!D:D,0)),0)</f>
        <v>0</v>
      </c>
      <c r="AX1240" s="174">
        <f>IFERROR(INDEX('1.4G'!J:J,MATCH($D1240,'1.4G'!D:D,0)),0)</f>
        <v>0</v>
      </c>
      <c r="AY1240" s="174">
        <f t="shared" si="187"/>
        <v>0</v>
      </c>
      <c r="AZ1240" s="174">
        <f t="shared" si="188"/>
        <v>0</v>
      </c>
      <c r="BA1240" s="175">
        <f>IFERROR(Table1[[#This Row],[Line total ordered for now]]*Table1[[#This Row],[GUARANTEED PRICE
for STOCK orders collected before 31.3.22]],0)</f>
        <v>0</v>
      </c>
      <c r="BB1240" s="175">
        <f t="shared" si="198"/>
        <v>0</v>
      </c>
      <c r="BC1240" s="176">
        <f>(AZ1240+Table1[[#This Row],[Line total ordered for now]])*Z1240</f>
        <v>0</v>
      </c>
      <c r="BD1240" s="200">
        <v>102.11525999999999</v>
      </c>
      <c r="BE1240" s="65"/>
      <c r="BF1240" s="65"/>
      <c r="BG1240" s="65"/>
      <c r="BH1240" s="65"/>
      <c r="BI1240" s="65"/>
      <c r="BJ1240" s="65"/>
      <c r="BK1240" s="65"/>
      <c r="BL1240" s="55"/>
      <c r="BM1240"/>
      <c r="BN1240"/>
      <c r="BO1240"/>
      <c r="BP1240"/>
      <c r="BQ1240"/>
      <c r="BR1240"/>
      <c r="BS1240"/>
      <c r="BT1240"/>
    </row>
    <row r="1241" spans="1:72" ht="15.75">
      <c r="A1241" s="202">
        <v>1237</v>
      </c>
      <c r="B1241" s="68" t="s">
        <v>6378</v>
      </c>
      <c r="C1241" s="149" t="s">
        <v>618</v>
      </c>
      <c r="D1241" s="149" t="s">
        <v>772</v>
      </c>
      <c r="E1241" s="149" t="s">
        <v>1331</v>
      </c>
      <c r="F1241" s="158" t="str">
        <f t="shared" si="186"/>
        <v/>
      </c>
      <c r="G1241" s="187">
        <v>7</v>
      </c>
      <c r="H1241" s="150"/>
      <c r="I1241" s="184">
        <v>120.6</v>
      </c>
      <c r="J1241" s="150"/>
      <c r="K1241" s="151">
        <v>2.4602400000000002</v>
      </c>
      <c r="L1241" s="152">
        <v>123.012</v>
      </c>
      <c r="M1241" s="152">
        <v>123.012</v>
      </c>
      <c r="N1241" s="153" t="s">
        <v>620</v>
      </c>
      <c r="O1241" s="154">
        <v>50</v>
      </c>
      <c r="P1241" s="153">
        <v>3</v>
      </c>
      <c r="Q1241" s="153" t="s">
        <v>146</v>
      </c>
      <c r="R1241" s="155">
        <v>7</v>
      </c>
      <c r="S1241" s="155">
        <v>3.1</v>
      </c>
      <c r="T1241" s="155">
        <v>0.3</v>
      </c>
      <c r="U1241" s="154" t="s">
        <v>94</v>
      </c>
      <c r="V1241" s="153" t="s">
        <v>89</v>
      </c>
      <c r="W1241" s="153" t="s">
        <v>996</v>
      </c>
      <c r="X1241" s="151" t="s">
        <v>6378</v>
      </c>
      <c r="Y1241" s="151" t="s">
        <v>6378</v>
      </c>
      <c r="Z1241" s="156">
        <v>0.05</v>
      </c>
      <c r="AA1241" s="153" t="s">
        <v>1332</v>
      </c>
      <c r="AB1241" s="153" t="s">
        <v>1333</v>
      </c>
      <c r="AC1241" s="153" t="s">
        <v>277</v>
      </c>
      <c r="AD1241" s="157">
        <v>0</v>
      </c>
      <c r="AE1241" s="110">
        <v>1</v>
      </c>
      <c r="AF1241" s="110">
        <v>382</v>
      </c>
      <c r="AG1241" s="112">
        <f t="shared" si="197"/>
        <v>0</v>
      </c>
      <c r="AH1241" s="110">
        <f>SUM(AG$4:AG1241)</f>
        <v>38</v>
      </c>
      <c r="AI1241" s="112">
        <f t="shared" si="195"/>
        <v>0</v>
      </c>
      <c r="AJ1241" s="110">
        <f>COUNTIF(AI$4:AI1241,"&gt;0")</f>
        <v>184</v>
      </c>
      <c r="AK1241" s="110">
        <v>0</v>
      </c>
      <c r="AL1241" s="110">
        <v>363</v>
      </c>
      <c r="AM1241" s="172" t="str">
        <f>IF(OR(Table1[[#This Row],[Line total ordered for now]]&gt;0,Table1[[#This Row],[Line total ordered for season]]&gt;0),1,"")</f>
        <v/>
      </c>
      <c r="AN1241" s="173">
        <f>COUNTIF(AM$4:AM1241,"&gt;0")</f>
        <v>0</v>
      </c>
      <c r="AO1241" s="173">
        <f>Table1[[#This Row],[ORDER QUANTITY
to be collected BEFORE 31.3.22]]</f>
        <v>0</v>
      </c>
      <c r="AP1241" s="174">
        <f t="shared" si="196"/>
        <v>0</v>
      </c>
      <c r="AQ1241" s="174">
        <f>IFERROR(INDEX(Retail!H:H,MATCH($D1241,Retail!$D:$D,0)),0)</f>
        <v>0</v>
      </c>
      <c r="AR1241" s="174">
        <f>IFERROR(INDEX(Retail!J:J,MATCH($D1241,Retail!$D:$D,0)),0)</f>
        <v>0</v>
      </c>
      <c r="AS1241" s="174">
        <f>IFERROR(INDEX('NEW2022'!H:H,MATCH($D1241,'NEW2022'!D:D,0)),0)</f>
        <v>0</v>
      </c>
      <c r="AT1241" s="174">
        <f>IFERROR(INDEX('NEW2022'!J:J,MATCH($D1241,'NEW2022'!D:D,0)),0)</f>
        <v>0</v>
      </c>
      <c r="AU1241" s="174">
        <f>IFERROR(INDEX('Quiet Items'!H:H,MATCH($D1241,'Quiet Items'!D:D,0)),0)</f>
        <v>0</v>
      </c>
      <c r="AV1241" s="174">
        <f>IFERROR(INDEX('Quiet Items'!J:J,MATCH($D1241,'Quiet Items'!D:D,0)),0)</f>
        <v>0</v>
      </c>
      <c r="AW1241" s="174">
        <f>IFERROR(INDEX('1.4G'!H:H,MATCH($D1241,'1.4G'!D:D,0)),0)</f>
        <v>0</v>
      </c>
      <c r="AX1241" s="174">
        <f>IFERROR(INDEX('1.4G'!J:J,MATCH($D1241,'1.4G'!D:D,0)),0)</f>
        <v>0</v>
      </c>
      <c r="AY1241" s="174">
        <f t="shared" si="187"/>
        <v>0</v>
      </c>
      <c r="AZ1241" s="174">
        <f t="shared" si="188"/>
        <v>0</v>
      </c>
      <c r="BA1241" s="175">
        <f>IFERROR(Table1[[#This Row],[Line total ordered for now]]*Table1[[#This Row],[GUARANTEED PRICE
for STOCK orders collected before 31.3.22]],0)</f>
        <v>0</v>
      </c>
      <c r="BB1241" s="175">
        <f t="shared" si="198"/>
        <v>0</v>
      </c>
      <c r="BC1241" s="176">
        <f>(AZ1241+Table1[[#This Row],[Line total ordered for now]])*Z1241</f>
        <v>0</v>
      </c>
      <c r="BD1241" s="200">
        <v>104.56019999999999</v>
      </c>
      <c r="BE1241" s="65"/>
      <c r="BF1241" s="65"/>
      <c r="BG1241" s="65"/>
      <c r="BH1241" s="65"/>
      <c r="BI1241" s="65"/>
      <c r="BJ1241" s="65"/>
      <c r="BK1241" s="65"/>
      <c r="BL1241" s="55"/>
      <c r="BM1241"/>
      <c r="BN1241"/>
      <c r="BO1241"/>
      <c r="BP1241"/>
      <c r="BQ1241"/>
      <c r="BR1241"/>
      <c r="BS1241"/>
      <c r="BT1241"/>
    </row>
    <row r="1242" spans="1:72" ht="15.75">
      <c r="A1242" s="202">
        <v>1238</v>
      </c>
      <c r="B1242" s="68" t="s">
        <v>6378</v>
      </c>
      <c r="C1242" s="149" t="s">
        <v>618</v>
      </c>
      <c r="D1242" s="149" t="s">
        <v>773</v>
      </c>
      <c r="E1242" s="149" t="s">
        <v>1352</v>
      </c>
      <c r="F1242" s="158" t="str">
        <f t="shared" si="186"/>
        <v/>
      </c>
      <c r="G1242" s="187">
        <v>7</v>
      </c>
      <c r="H1242" s="150"/>
      <c r="I1242" s="184">
        <v>120.6</v>
      </c>
      <c r="J1242" s="150"/>
      <c r="K1242" s="151">
        <v>2.4602400000000002</v>
      </c>
      <c r="L1242" s="152">
        <v>123.012</v>
      </c>
      <c r="M1242" s="152">
        <v>123.012</v>
      </c>
      <c r="N1242" s="153" t="s">
        <v>620</v>
      </c>
      <c r="O1242" s="154">
        <v>50</v>
      </c>
      <c r="P1242" s="153">
        <v>3</v>
      </c>
      <c r="Q1242" s="153" t="s">
        <v>146</v>
      </c>
      <c r="R1242" s="155">
        <v>7</v>
      </c>
      <c r="S1242" s="155">
        <v>3.1</v>
      </c>
      <c r="T1242" s="155">
        <v>0.3</v>
      </c>
      <c r="U1242" s="154" t="s">
        <v>94</v>
      </c>
      <c r="V1242" s="153" t="s">
        <v>89</v>
      </c>
      <c r="W1242" s="153" t="s">
        <v>996</v>
      </c>
      <c r="X1242" s="151" t="s">
        <v>6378</v>
      </c>
      <c r="Y1242" s="151" t="s">
        <v>6378</v>
      </c>
      <c r="Z1242" s="156">
        <v>0.05</v>
      </c>
      <c r="AA1242" s="153" t="s">
        <v>1332</v>
      </c>
      <c r="AB1242" s="153" t="s">
        <v>1333</v>
      </c>
      <c r="AC1242" s="153" t="s">
        <v>277</v>
      </c>
      <c r="AD1242" s="157">
        <v>0</v>
      </c>
      <c r="AE1242" s="110">
        <v>1</v>
      </c>
      <c r="AF1242" s="110">
        <v>383</v>
      </c>
      <c r="AG1242" s="112">
        <f t="shared" si="197"/>
        <v>0</v>
      </c>
      <c r="AH1242" s="110">
        <f>SUM(AG$4:AG1242)</f>
        <v>38</v>
      </c>
      <c r="AI1242" s="112">
        <f t="shared" si="195"/>
        <v>0</v>
      </c>
      <c r="AJ1242" s="110">
        <f>COUNTIF(AI$4:AI1242,"&gt;0")</f>
        <v>184</v>
      </c>
      <c r="AK1242" s="110">
        <v>0</v>
      </c>
      <c r="AL1242" s="110">
        <v>363</v>
      </c>
      <c r="AM1242" s="172" t="str">
        <f>IF(OR(Table1[[#This Row],[Line total ordered for now]]&gt;0,Table1[[#This Row],[Line total ordered for season]]&gt;0),1,"")</f>
        <v/>
      </c>
      <c r="AN1242" s="173">
        <f>COUNTIF(AM$4:AM1242,"&gt;0")</f>
        <v>0</v>
      </c>
      <c r="AO1242" s="173">
        <f>Table1[[#This Row],[ORDER QUANTITY
to be collected BEFORE 31.3.22]]</f>
        <v>0</v>
      </c>
      <c r="AP1242" s="174">
        <f t="shared" si="196"/>
        <v>0</v>
      </c>
      <c r="AQ1242" s="174">
        <f>IFERROR(INDEX(Retail!H:H,MATCH($D1242,Retail!$D:$D,0)),0)</f>
        <v>0</v>
      </c>
      <c r="AR1242" s="174">
        <f>IFERROR(INDEX(Retail!J:J,MATCH($D1242,Retail!$D:$D,0)),0)</f>
        <v>0</v>
      </c>
      <c r="AS1242" s="174">
        <f>IFERROR(INDEX('NEW2022'!H:H,MATCH($D1242,'NEW2022'!D:D,0)),0)</f>
        <v>0</v>
      </c>
      <c r="AT1242" s="174">
        <f>IFERROR(INDEX('NEW2022'!J:J,MATCH($D1242,'NEW2022'!D:D,0)),0)</f>
        <v>0</v>
      </c>
      <c r="AU1242" s="174">
        <f>IFERROR(INDEX('Quiet Items'!H:H,MATCH($D1242,'Quiet Items'!D:D,0)),0)</f>
        <v>0</v>
      </c>
      <c r="AV1242" s="174">
        <f>IFERROR(INDEX('Quiet Items'!J:J,MATCH($D1242,'Quiet Items'!D:D,0)),0)</f>
        <v>0</v>
      </c>
      <c r="AW1242" s="174">
        <f>IFERROR(INDEX('1.4G'!H:H,MATCH($D1242,'1.4G'!D:D,0)),0)</f>
        <v>0</v>
      </c>
      <c r="AX1242" s="174">
        <f>IFERROR(INDEX('1.4G'!J:J,MATCH($D1242,'1.4G'!D:D,0)),0)</f>
        <v>0</v>
      </c>
      <c r="AY1242" s="174">
        <f t="shared" si="187"/>
        <v>0</v>
      </c>
      <c r="AZ1242" s="174">
        <f t="shared" si="188"/>
        <v>0</v>
      </c>
      <c r="BA1242" s="175">
        <f>IFERROR(Table1[[#This Row],[Line total ordered for now]]*Table1[[#This Row],[GUARANTEED PRICE
for STOCK orders collected before 31.3.22]],0)</f>
        <v>0</v>
      </c>
      <c r="BB1242" s="175">
        <f t="shared" si="198"/>
        <v>0</v>
      </c>
      <c r="BC1242" s="176">
        <f>(AZ1242+Table1[[#This Row],[Line total ordered for now]])*Z1242</f>
        <v>0</v>
      </c>
      <c r="BD1242" s="200">
        <v>104.56019999999999</v>
      </c>
      <c r="BE1242" s="65"/>
      <c r="BF1242" s="65"/>
      <c r="BG1242" s="65"/>
      <c r="BH1242" s="65"/>
      <c r="BI1242" s="65"/>
      <c r="BJ1242" s="65"/>
      <c r="BK1242" s="65"/>
      <c r="BL1242" s="55"/>
      <c r="BM1242"/>
      <c r="BN1242"/>
      <c r="BO1242"/>
      <c r="BP1242"/>
      <c r="BQ1242"/>
      <c r="BR1242"/>
      <c r="BS1242"/>
      <c r="BT1242"/>
    </row>
    <row r="1243" spans="1:72" ht="15.75">
      <c r="A1243" s="202">
        <v>1239</v>
      </c>
      <c r="B1243" s="68" t="s">
        <v>6378</v>
      </c>
      <c r="C1243" s="149" t="s">
        <v>618</v>
      </c>
      <c r="D1243" s="149" t="s">
        <v>765</v>
      </c>
      <c r="E1243" s="149" t="s">
        <v>1377</v>
      </c>
      <c r="F1243" s="158" t="str">
        <f t="shared" si="186"/>
        <v/>
      </c>
      <c r="G1243" s="187">
        <v>4</v>
      </c>
      <c r="H1243" s="150"/>
      <c r="I1243" s="184">
        <v>120.6</v>
      </c>
      <c r="J1243" s="150"/>
      <c r="K1243" s="151">
        <v>2.4602400000000002</v>
      </c>
      <c r="L1243" s="152">
        <v>123.012</v>
      </c>
      <c r="M1243" s="152">
        <v>123.012</v>
      </c>
      <c r="N1243" s="153" t="s">
        <v>620</v>
      </c>
      <c r="O1243" s="154">
        <v>50</v>
      </c>
      <c r="P1243" s="153">
        <v>3</v>
      </c>
      <c r="Q1243" s="153" t="s">
        <v>146</v>
      </c>
      <c r="R1243" s="155">
        <v>7</v>
      </c>
      <c r="S1243" s="155">
        <v>3.1</v>
      </c>
      <c r="T1243" s="155">
        <v>0.3</v>
      </c>
      <c r="U1243" s="154" t="s">
        <v>94</v>
      </c>
      <c r="V1243" s="153" t="s">
        <v>89</v>
      </c>
      <c r="W1243" s="153" t="s">
        <v>996</v>
      </c>
      <c r="X1243" s="151" t="s">
        <v>6378</v>
      </c>
      <c r="Y1243" s="151" t="s">
        <v>6378</v>
      </c>
      <c r="Z1243" s="156">
        <v>0.05</v>
      </c>
      <c r="AA1243" s="153" t="s">
        <v>1332</v>
      </c>
      <c r="AB1243" s="153" t="s">
        <v>1333</v>
      </c>
      <c r="AC1243" s="153" t="s">
        <v>277</v>
      </c>
      <c r="AD1243" s="157">
        <v>0</v>
      </c>
      <c r="AE1243" s="110">
        <v>1</v>
      </c>
      <c r="AF1243" s="110">
        <v>384</v>
      </c>
      <c r="AG1243" s="112">
        <f t="shared" si="197"/>
        <v>0</v>
      </c>
      <c r="AH1243" s="110">
        <f>SUM(AG$4:AG1243)</f>
        <v>38</v>
      </c>
      <c r="AI1243" s="112">
        <f t="shared" si="195"/>
        <v>0</v>
      </c>
      <c r="AJ1243" s="110">
        <f>COUNTIF(AI$4:AI1243,"&gt;0")</f>
        <v>184</v>
      </c>
      <c r="AK1243" s="110">
        <v>0</v>
      </c>
      <c r="AL1243" s="110">
        <v>363</v>
      </c>
      <c r="AM1243" s="172" t="str">
        <f>IF(OR(Table1[[#This Row],[Line total ordered for now]]&gt;0,Table1[[#This Row],[Line total ordered for season]]&gt;0),1,"")</f>
        <v/>
      </c>
      <c r="AN1243" s="173">
        <f>COUNTIF(AM$4:AM1243,"&gt;0")</f>
        <v>0</v>
      </c>
      <c r="AO1243" s="173">
        <f>Table1[[#This Row],[ORDER QUANTITY
to be collected BEFORE 31.3.22]]</f>
        <v>0</v>
      </c>
      <c r="AP1243" s="174">
        <f t="shared" si="196"/>
        <v>0</v>
      </c>
      <c r="AQ1243" s="174">
        <f>IFERROR(INDEX(Retail!H:H,MATCH($D1243,Retail!$D:$D,0)),0)</f>
        <v>0</v>
      </c>
      <c r="AR1243" s="174">
        <f>IFERROR(INDEX(Retail!J:J,MATCH($D1243,Retail!$D:$D,0)),0)</f>
        <v>0</v>
      </c>
      <c r="AS1243" s="174">
        <f>IFERROR(INDEX('NEW2022'!H:H,MATCH($D1243,'NEW2022'!D:D,0)),0)</f>
        <v>0</v>
      </c>
      <c r="AT1243" s="174">
        <f>IFERROR(INDEX('NEW2022'!J:J,MATCH($D1243,'NEW2022'!D:D,0)),0)</f>
        <v>0</v>
      </c>
      <c r="AU1243" s="174">
        <f>IFERROR(INDEX('Quiet Items'!H:H,MATCH($D1243,'Quiet Items'!D:D,0)),0)</f>
        <v>0</v>
      </c>
      <c r="AV1243" s="174">
        <f>IFERROR(INDEX('Quiet Items'!J:J,MATCH($D1243,'Quiet Items'!D:D,0)),0)</f>
        <v>0</v>
      </c>
      <c r="AW1243" s="174">
        <f>IFERROR(INDEX('1.4G'!H:H,MATCH($D1243,'1.4G'!D:D,0)),0)</f>
        <v>0</v>
      </c>
      <c r="AX1243" s="174">
        <f>IFERROR(INDEX('1.4G'!J:J,MATCH($D1243,'1.4G'!D:D,0)),0)</f>
        <v>0</v>
      </c>
      <c r="AY1243" s="174">
        <f t="shared" si="187"/>
        <v>0</v>
      </c>
      <c r="AZ1243" s="174">
        <f t="shared" si="188"/>
        <v>0</v>
      </c>
      <c r="BA1243" s="175">
        <f>IFERROR(Table1[[#This Row],[Line total ordered for now]]*Table1[[#This Row],[GUARANTEED PRICE
for STOCK orders collected before 31.3.22]],0)</f>
        <v>0</v>
      </c>
      <c r="BB1243" s="175">
        <f t="shared" si="198"/>
        <v>0</v>
      </c>
      <c r="BC1243" s="176">
        <f>(AZ1243+Table1[[#This Row],[Line total ordered for now]])*Z1243</f>
        <v>0</v>
      </c>
      <c r="BD1243" s="200">
        <v>104.56019999999999</v>
      </c>
      <c r="BE1243" s="65"/>
      <c r="BF1243" s="65"/>
      <c r="BG1243" s="65"/>
      <c r="BH1243" s="65"/>
      <c r="BI1243" s="65"/>
      <c r="BJ1243" s="65"/>
      <c r="BK1243" s="65"/>
      <c r="BL1243" s="55"/>
      <c r="BM1243"/>
      <c r="BN1243"/>
      <c r="BO1243"/>
      <c r="BP1243"/>
      <c r="BQ1243"/>
      <c r="BR1243"/>
      <c r="BS1243"/>
      <c r="BT1243"/>
    </row>
    <row r="1244" spans="1:72" ht="15.75">
      <c r="A1244" s="202">
        <v>1240</v>
      </c>
      <c r="B1244" s="68" t="s">
        <v>6378</v>
      </c>
      <c r="C1244" s="149" t="s">
        <v>618</v>
      </c>
      <c r="D1244" s="149" t="s">
        <v>771</v>
      </c>
      <c r="E1244" s="149" t="s">
        <v>1401</v>
      </c>
      <c r="F1244" s="158" t="str">
        <f t="shared" si="186"/>
        <v/>
      </c>
      <c r="G1244" s="187">
        <v>7</v>
      </c>
      <c r="H1244" s="150"/>
      <c r="I1244" s="184">
        <v>120.6</v>
      </c>
      <c r="J1244" s="150"/>
      <c r="K1244" s="151">
        <v>2.4602400000000002</v>
      </c>
      <c r="L1244" s="152">
        <v>123.012</v>
      </c>
      <c r="M1244" s="152">
        <v>123.012</v>
      </c>
      <c r="N1244" s="153" t="s">
        <v>620</v>
      </c>
      <c r="O1244" s="154">
        <v>50</v>
      </c>
      <c r="P1244" s="153">
        <v>3</v>
      </c>
      <c r="Q1244" s="153" t="s">
        <v>146</v>
      </c>
      <c r="R1244" s="155">
        <v>7</v>
      </c>
      <c r="S1244" s="155">
        <v>3.1</v>
      </c>
      <c r="T1244" s="155">
        <v>0.3</v>
      </c>
      <c r="U1244" s="154" t="s">
        <v>94</v>
      </c>
      <c r="V1244" s="153" t="s">
        <v>89</v>
      </c>
      <c r="W1244" s="153" t="s">
        <v>996</v>
      </c>
      <c r="X1244" s="151" t="s">
        <v>6378</v>
      </c>
      <c r="Y1244" s="151" t="s">
        <v>6378</v>
      </c>
      <c r="Z1244" s="156">
        <v>0.05</v>
      </c>
      <c r="AA1244" s="153" t="s">
        <v>1332</v>
      </c>
      <c r="AB1244" s="153" t="s">
        <v>1333</v>
      </c>
      <c r="AC1244" s="153" t="s">
        <v>277</v>
      </c>
      <c r="AD1244" s="157">
        <v>0</v>
      </c>
      <c r="AE1244" s="110">
        <v>1</v>
      </c>
      <c r="AF1244" s="110">
        <v>385</v>
      </c>
      <c r="AG1244" s="112">
        <f t="shared" si="197"/>
        <v>0</v>
      </c>
      <c r="AH1244" s="110">
        <f>SUM(AG$4:AG1244)</f>
        <v>38</v>
      </c>
      <c r="AI1244" s="112">
        <f t="shared" si="195"/>
        <v>0</v>
      </c>
      <c r="AJ1244" s="110">
        <f>COUNTIF(AI$4:AI1244,"&gt;0")</f>
        <v>184</v>
      </c>
      <c r="AK1244" s="110">
        <v>0</v>
      </c>
      <c r="AL1244" s="110">
        <v>363</v>
      </c>
      <c r="AM1244" s="172" t="str">
        <f>IF(OR(Table1[[#This Row],[Line total ordered for now]]&gt;0,Table1[[#This Row],[Line total ordered for season]]&gt;0),1,"")</f>
        <v/>
      </c>
      <c r="AN1244" s="173">
        <f>COUNTIF(AM$4:AM1244,"&gt;0")</f>
        <v>0</v>
      </c>
      <c r="AO1244" s="173">
        <f>Table1[[#This Row],[ORDER QUANTITY
to be collected BEFORE 31.3.22]]</f>
        <v>0</v>
      </c>
      <c r="AP1244" s="174">
        <f t="shared" si="196"/>
        <v>0</v>
      </c>
      <c r="AQ1244" s="174">
        <f>IFERROR(INDEX(Retail!H:H,MATCH($D1244,Retail!$D:$D,0)),0)</f>
        <v>0</v>
      </c>
      <c r="AR1244" s="174">
        <f>IFERROR(INDEX(Retail!J:J,MATCH($D1244,Retail!$D:$D,0)),0)</f>
        <v>0</v>
      </c>
      <c r="AS1244" s="174">
        <f>IFERROR(INDEX('NEW2022'!H:H,MATCH($D1244,'NEW2022'!D:D,0)),0)</f>
        <v>0</v>
      </c>
      <c r="AT1244" s="174">
        <f>IFERROR(INDEX('NEW2022'!J:J,MATCH($D1244,'NEW2022'!D:D,0)),0)</f>
        <v>0</v>
      </c>
      <c r="AU1244" s="174">
        <f>IFERROR(INDEX('Quiet Items'!H:H,MATCH($D1244,'Quiet Items'!D:D,0)),0)</f>
        <v>0</v>
      </c>
      <c r="AV1244" s="174">
        <f>IFERROR(INDEX('Quiet Items'!J:J,MATCH($D1244,'Quiet Items'!D:D,0)),0)</f>
        <v>0</v>
      </c>
      <c r="AW1244" s="174">
        <f>IFERROR(INDEX('1.4G'!H:H,MATCH($D1244,'1.4G'!D:D,0)),0)</f>
        <v>0</v>
      </c>
      <c r="AX1244" s="174">
        <f>IFERROR(INDEX('1.4G'!J:J,MATCH($D1244,'1.4G'!D:D,0)),0)</f>
        <v>0</v>
      </c>
      <c r="AY1244" s="174">
        <f t="shared" si="187"/>
        <v>0</v>
      </c>
      <c r="AZ1244" s="174">
        <f t="shared" si="188"/>
        <v>0</v>
      </c>
      <c r="BA1244" s="175">
        <f>IFERROR(Table1[[#This Row],[Line total ordered for now]]*Table1[[#This Row],[GUARANTEED PRICE
for STOCK orders collected before 31.3.22]],0)</f>
        <v>0</v>
      </c>
      <c r="BB1244" s="175">
        <f t="shared" si="198"/>
        <v>0</v>
      </c>
      <c r="BC1244" s="176">
        <f>(AZ1244+Table1[[#This Row],[Line total ordered for now]])*Z1244</f>
        <v>0</v>
      </c>
      <c r="BD1244" s="200">
        <v>104.56019999999999</v>
      </c>
      <c r="BE1244" s="65"/>
      <c r="BF1244" s="65"/>
      <c r="BG1244" s="65"/>
      <c r="BH1244" s="65"/>
      <c r="BI1244" s="65"/>
      <c r="BJ1244" s="65"/>
      <c r="BK1244" s="65"/>
      <c r="BL1244" s="55"/>
      <c r="BM1244"/>
      <c r="BN1244"/>
      <c r="BO1244"/>
      <c r="BP1244"/>
      <c r="BQ1244"/>
      <c r="BR1244"/>
      <c r="BS1244"/>
      <c r="BT1244"/>
    </row>
    <row r="1245" spans="1:72" ht="15.75">
      <c r="A1245" s="202">
        <v>1241</v>
      </c>
      <c r="B1245" s="68" t="s">
        <v>6378</v>
      </c>
      <c r="C1245" s="149" t="s">
        <v>618</v>
      </c>
      <c r="D1245" s="149" t="s">
        <v>764</v>
      </c>
      <c r="E1245" s="149" t="s">
        <v>1458</v>
      </c>
      <c r="F1245" s="158" t="str">
        <f t="shared" si="186"/>
        <v/>
      </c>
      <c r="G1245" s="187">
        <v>6</v>
      </c>
      <c r="H1245" s="150"/>
      <c r="I1245" s="184">
        <v>120.6</v>
      </c>
      <c r="J1245" s="150"/>
      <c r="K1245" s="151">
        <v>2.4602400000000002</v>
      </c>
      <c r="L1245" s="152">
        <v>123.012</v>
      </c>
      <c r="M1245" s="152">
        <v>123.012</v>
      </c>
      <c r="N1245" s="153" t="s">
        <v>620</v>
      </c>
      <c r="O1245" s="154">
        <v>50</v>
      </c>
      <c r="P1245" s="153">
        <v>3</v>
      </c>
      <c r="Q1245" s="153" t="s">
        <v>146</v>
      </c>
      <c r="R1245" s="155">
        <v>7</v>
      </c>
      <c r="S1245" s="155">
        <v>3.1</v>
      </c>
      <c r="T1245" s="155">
        <v>0.3</v>
      </c>
      <c r="U1245" s="154" t="s">
        <v>94</v>
      </c>
      <c r="V1245" s="153" t="s">
        <v>89</v>
      </c>
      <c r="W1245" s="153" t="s">
        <v>996</v>
      </c>
      <c r="X1245" s="151" t="s">
        <v>6378</v>
      </c>
      <c r="Y1245" s="151" t="s">
        <v>6378</v>
      </c>
      <c r="Z1245" s="156">
        <v>0.05</v>
      </c>
      <c r="AA1245" s="153" t="s">
        <v>1332</v>
      </c>
      <c r="AB1245" s="153" t="s">
        <v>1333</v>
      </c>
      <c r="AC1245" s="153" t="s">
        <v>277</v>
      </c>
      <c r="AD1245" s="157">
        <v>0</v>
      </c>
      <c r="AE1245" s="110">
        <v>1</v>
      </c>
      <c r="AF1245" s="110">
        <v>386</v>
      </c>
      <c r="AG1245" s="112">
        <f t="shared" si="197"/>
        <v>0</v>
      </c>
      <c r="AH1245" s="110">
        <f>SUM(AG$4:AG1245)</f>
        <v>38</v>
      </c>
      <c r="AI1245" s="112">
        <f t="shared" si="195"/>
        <v>0</v>
      </c>
      <c r="AJ1245" s="110">
        <f>COUNTIF(AI$4:AI1245,"&gt;0")</f>
        <v>184</v>
      </c>
      <c r="AK1245" s="110">
        <v>0</v>
      </c>
      <c r="AL1245" s="110">
        <v>363</v>
      </c>
      <c r="AM1245" s="172" t="str">
        <f>IF(OR(Table1[[#This Row],[Line total ordered for now]]&gt;0,Table1[[#This Row],[Line total ordered for season]]&gt;0),1,"")</f>
        <v/>
      </c>
      <c r="AN1245" s="173">
        <f>COUNTIF(AM$4:AM1245,"&gt;0")</f>
        <v>0</v>
      </c>
      <c r="AO1245" s="173">
        <f>Table1[[#This Row],[ORDER QUANTITY
to be collected BEFORE 31.3.22]]</f>
        <v>0</v>
      </c>
      <c r="AP1245" s="174">
        <f t="shared" si="196"/>
        <v>0</v>
      </c>
      <c r="AQ1245" s="174">
        <f>IFERROR(INDEX(Retail!H:H,MATCH($D1245,Retail!$D:$D,0)),0)</f>
        <v>0</v>
      </c>
      <c r="AR1245" s="174">
        <f>IFERROR(INDEX(Retail!J:J,MATCH($D1245,Retail!$D:$D,0)),0)</f>
        <v>0</v>
      </c>
      <c r="AS1245" s="174">
        <f>IFERROR(INDEX('NEW2022'!H:H,MATCH($D1245,'NEW2022'!D:D,0)),0)</f>
        <v>0</v>
      </c>
      <c r="AT1245" s="174">
        <f>IFERROR(INDEX('NEW2022'!J:J,MATCH($D1245,'NEW2022'!D:D,0)),0)</f>
        <v>0</v>
      </c>
      <c r="AU1245" s="174">
        <f>IFERROR(INDEX('Quiet Items'!H:H,MATCH($D1245,'Quiet Items'!D:D,0)),0)</f>
        <v>0</v>
      </c>
      <c r="AV1245" s="174">
        <f>IFERROR(INDEX('Quiet Items'!J:J,MATCH($D1245,'Quiet Items'!D:D,0)),0)</f>
        <v>0</v>
      </c>
      <c r="AW1245" s="174">
        <f>IFERROR(INDEX('1.4G'!H:H,MATCH($D1245,'1.4G'!D:D,0)),0)</f>
        <v>0</v>
      </c>
      <c r="AX1245" s="174">
        <f>IFERROR(INDEX('1.4G'!J:J,MATCH($D1245,'1.4G'!D:D,0)),0)</f>
        <v>0</v>
      </c>
      <c r="AY1245" s="174">
        <f t="shared" si="187"/>
        <v>0</v>
      </c>
      <c r="AZ1245" s="174">
        <f t="shared" si="188"/>
        <v>0</v>
      </c>
      <c r="BA1245" s="175">
        <f>IFERROR(Table1[[#This Row],[Line total ordered for now]]*Table1[[#This Row],[GUARANTEED PRICE
for STOCK orders collected before 31.3.22]],0)</f>
        <v>0</v>
      </c>
      <c r="BB1245" s="175">
        <f t="shared" si="198"/>
        <v>0</v>
      </c>
      <c r="BC1245" s="176">
        <f>(AZ1245+Table1[[#This Row],[Line total ordered for now]])*Z1245</f>
        <v>0</v>
      </c>
      <c r="BD1245" s="200">
        <v>104.56019999999999</v>
      </c>
      <c r="BE1245" s="65"/>
      <c r="BF1245" s="65"/>
      <c r="BG1245" s="65"/>
      <c r="BH1245" s="65"/>
      <c r="BI1245" s="65"/>
      <c r="BJ1245" s="65"/>
      <c r="BK1245" s="65"/>
      <c r="BL1245" s="55"/>
      <c r="BM1245"/>
      <c r="BN1245"/>
      <c r="BO1245"/>
      <c r="BP1245"/>
      <c r="BQ1245"/>
      <c r="BR1245"/>
      <c r="BS1245"/>
      <c r="BT1245"/>
    </row>
    <row r="1246" spans="1:72" ht="15.75">
      <c r="A1246" s="202">
        <v>1242</v>
      </c>
      <c r="B1246" s="68" t="s">
        <v>6378</v>
      </c>
      <c r="C1246" s="149" t="s">
        <v>618</v>
      </c>
      <c r="D1246" s="149" t="s">
        <v>770</v>
      </c>
      <c r="E1246" s="149" t="s">
        <v>1483</v>
      </c>
      <c r="F1246" s="158" t="str">
        <f t="shared" si="186"/>
        <v/>
      </c>
      <c r="G1246" s="187">
        <v>7</v>
      </c>
      <c r="H1246" s="150"/>
      <c r="I1246" s="184">
        <v>120.6</v>
      </c>
      <c r="J1246" s="150"/>
      <c r="K1246" s="151">
        <v>2.4602400000000002</v>
      </c>
      <c r="L1246" s="152">
        <v>123.012</v>
      </c>
      <c r="M1246" s="152">
        <v>123.012</v>
      </c>
      <c r="N1246" s="153" t="s">
        <v>620</v>
      </c>
      <c r="O1246" s="154">
        <v>50</v>
      </c>
      <c r="P1246" s="153">
        <v>3</v>
      </c>
      <c r="Q1246" s="153" t="s">
        <v>146</v>
      </c>
      <c r="R1246" s="155">
        <v>7</v>
      </c>
      <c r="S1246" s="155">
        <v>3.1</v>
      </c>
      <c r="T1246" s="155">
        <v>0.3</v>
      </c>
      <c r="U1246" s="154" t="s">
        <v>94</v>
      </c>
      <c r="V1246" s="153" t="s">
        <v>89</v>
      </c>
      <c r="W1246" s="153" t="s">
        <v>996</v>
      </c>
      <c r="X1246" s="151" t="s">
        <v>6378</v>
      </c>
      <c r="Y1246" s="151" t="s">
        <v>6378</v>
      </c>
      <c r="Z1246" s="156">
        <v>0.05</v>
      </c>
      <c r="AA1246" s="153" t="s">
        <v>1332</v>
      </c>
      <c r="AB1246" s="153" t="s">
        <v>1333</v>
      </c>
      <c r="AC1246" s="153" t="s">
        <v>277</v>
      </c>
      <c r="AD1246" s="157">
        <v>0</v>
      </c>
      <c r="AE1246" s="110">
        <v>1</v>
      </c>
      <c r="AF1246" s="110">
        <v>387</v>
      </c>
      <c r="AG1246" s="112">
        <f t="shared" si="197"/>
        <v>0</v>
      </c>
      <c r="AH1246" s="110">
        <f>SUM(AG$4:AG1246)</f>
        <v>38</v>
      </c>
      <c r="AI1246" s="112">
        <f t="shared" si="195"/>
        <v>0</v>
      </c>
      <c r="AJ1246" s="110">
        <f>COUNTIF(AI$4:AI1246,"&gt;0")</f>
        <v>184</v>
      </c>
      <c r="AK1246" s="110">
        <v>0</v>
      </c>
      <c r="AL1246" s="110">
        <v>363</v>
      </c>
      <c r="AM1246" s="172" t="str">
        <f>IF(OR(Table1[[#This Row],[Line total ordered for now]]&gt;0,Table1[[#This Row],[Line total ordered for season]]&gt;0),1,"")</f>
        <v/>
      </c>
      <c r="AN1246" s="173">
        <f>COUNTIF(AM$4:AM1246,"&gt;0")</f>
        <v>0</v>
      </c>
      <c r="AO1246" s="173">
        <f>Table1[[#This Row],[ORDER QUANTITY
to be collected BEFORE 31.3.22]]</f>
        <v>0</v>
      </c>
      <c r="AP1246" s="174">
        <f t="shared" si="196"/>
        <v>0</v>
      </c>
      <c r="AQ1246" s="174">
        <f>IFERROR(INDEX(Retail!H:H,MATCH($D1246,Retail!$D:$D,0)),0)</f>
        <v>0</v>
      </c>
      <c r="AR1246" s="174">
        <f>IFERROR(INDEX(Retail!J:J,MATCH($D1246,Retail!$D:$D,0)),0)</f>
        <v>0</v>
      </c>
      <c r="AS1246" s="174">
        <f>IFERROR(INDEX('NEW2022'!H:H,MATCH($D1246,'NEW2022'!D:D,0)),0)</f>
        <v>0</v>
      </c>
      <c r="AT1246" s="174">
        <f>IFERROR(INDEX('NEW2022'!J:J,MATCH($D1246,'NEW2022'!D:D,0)),0)</f>
        <v>0</v>
      </c>
      <c r="AU1246" s="174">
        <f>IFERROR(INDEX('Quiet Items'!H:H,MATCH($D1246,'Quiet Items'!D:D,0)),0)</f>
        <v>0</v>
      </c>
      <c r="AV1246" s="174">
        <f>IFERROR(INDEX('Quiet Items'!J:J,MATCH($D1246,'Quiet Items'!D:D,0)),0)</f>
        <v>0</v>
      </c>
      <c r="AW1246" s="174">
        <f>IFERROR(INDEX('1.4G'!H:H,MATCH($D1246,'1.4G'!D:D,0)),0)</f>
        <v>0</v>
      </c>
      <c r="AX1246" s="174">
        <f>IFERROR(INDEX('1.4G'!J:J,MATCH($D1246,'1.4G'!D:D,0)),0)</f>
        <v>0</v>
      </c>
      <c r="AY1246" s="174">
        <f t="shared" si="187"/>
        <v>0</v>
      </c>
      <c r="AZ1246" s="174">
        <f t="shared" si="188"/>
        <v>0</v>
      </c>
      <c r="BA1246" s="175">
        <f>IFERROR(Table1[[#This Row],[Line total ordered for now]]*Table1[[#This Row],[GUARANTEED PRICE
for STOCK orders collected before 31.3.22]],0)</f>
        <v>0</v>
      </c>
      <c r="BB1246" s="175">
        <f t="shared" si="198"/>
        <v>0</v>
      </c>
      <c r="BC1246" s="176">
        <f>(AZ1246+Table1[[#This Row],[Line total ordered for now]])*Z1246</f>
        <v>0</v>
      </c>
      <c r="BD1246" s="200">
        <v>104.56019999999999</v>
      </c>
      <c r="BE1246" s="65"/>
      <c r="BF1246" s="65"/>
      <c r="BG1246" s="65"/>
      <c r="BH1246" s="65"/>
      <c r="BI1246" s="65"/>
      <c r="BJ1246" s="65"/>
      <c r="BK1246" s="65"/>
      <c r="BL1246" s="55"/>
      <c r="BM1246"/>
      <c r="BN1246"/>
      <c r="BO1246"/>
      <c r="BP1246"/>
      <c r="BQ1246"/>
      <c r="BR1246"/>
      <c r="BS1246"/>
      <c r="BT1246"/>
    </row>
    <row r="1247" spans="1:72" ht="15.75">
      <c r="A1247" s="202">
        <v>1243</v>
      </c>
      <c r="B1247" s="68" t="s">
        <v>6378</v>
      </c>
      <c r="C1247" s="149" t="s">
        <v>618</v>
      </c>
      <c r="D1247" s="149" t="s">
        <v>766</v>
      </c>
      <c r="E1247" s="149" t="s">
        <v>1514</v>
      </c>
      <c r="F1247" s="158" t="str">
        <f t="shared" si="186"/>
        <v/>
      </c>
      <c r="G1247" s="187">
        <v>7</v>
      </c>
      <c r="H1247" s="150"/>
      <c r="I1247" s="184">
        <v>120.6</v>
      </c>
      <c r="J1247" s="150"/>
      <c r="K1247" s="151">
        <v>2.4602400000000002</v>
      </c>
      <c r="L1247" s="152">
        <v>123.012</v>
      </c>
      <c r="M1247" s="152">
        <v>123.012</v>
      </c>
      <c r="N1247" s="153" t="s">
        <v>620</v>
      </c>
      <c r="O1247" s="154">
        <v>50</v>
      </c>
      <c r="P1247" s="153">
        <v>3</v>
      </c>
      <c r="Q1247" s="153" t="s">
        <v>146</v>
      </c>
      <c r="R1247" s="155">
        <v>7</v>
      </c>
      <c r="S1247" s="155">
        <v>3.1</v>
      </c>
      <c r="T1247" s="155">
        <v>0.3</v>
      </c>
      <c r="U1247" s="154" t="s">
        <v>94</v>
      </c>
      <c r="V1247" s="153" t="s">
        <v>89</v>
      </c>
      <c r="W1247" s="153" t="s">
        <v>996</v>
      </c>
      <c r="X1247" s="151" t="s">
        <v>6378</v>
      </c>
      <c r="Y1247" s="151" t="s">
        <v>6378</v>
      </c>
      <c r="Z1247" s="156">
        <v>0.05</v>
      </c>
      <c r="AA1247" s="153" t="s">
        <v>1332</v>
      </c>
      <c r="AB1247" s="153" t="s">
        <v>1333</v>
      </c>
      <c r="AC1247" s="153" t="s">
        <v>277</v>
      </c>
      <c r="AD1247" s="157">
        <v>0</v>
      </c>
      <c r="AE1247" s="110">
        <v>1</v>
      </c>
      <c r="AF1247" s="110">
        <v>388</v>
      </c>
      <c r="AG1247" s="112">
        <f t="shared" si="197"/>
        <v>0</v>
      </c>
      <c r="AH1247" s="110">
        <f>SUM(AG$4:AG1247)</f>
        <v>38</v>
      </c>
      <c r="AI1247" s="112">
        <f t="shared" si="195"/>
        <v>0</v>
      </c>
      <c r="AJ1247" s="110">
        <f>COUNTIF(AI$4:AI1247,"&gt;0")</f>
        <v>184</v>
      </c>
      <c r="AK1247" s="110">
        <v>0</v>
      </c>
      <c r="AL1247" s="110">
        <v>363</v>
      </c>
      <c r="AM1247" s="172" t="str">
        <f>IF(OR(Table1[[#This Row],[Line total ordered for now]]&gt;0,Table1[[#This Row],[Line total ordered for season]]&gt;0),1,"")</f>
        <v/>
      </c>
      <c r="AN1247" s="173">
        <f>COUNTIF(AM$4:AM1247,"&gt;0")</f>
        <v>0</v>
      </c>
      <c r="AO1247" s="173">
        <f>Table1[[#This Row],[ORDER QUANTITY
to be collected BEFORE 31.3.22]]</f>
        <v>0</v>
      </c>
      <c r="AP1247" s="174">
        <f t="shared" si="196"/>
        <v>0</v>
      </c>
      <c r="AQ1247" s="174">
        <f>IFERROR(INDEX(Retail!H:H,MATCH($D1247,Retail!$D:$D,0)),0)</f>
        <v>0</v>
      </c>
      <c r="AR1247" s="174">
        <f>IFERROR(INDEX(Retail!J:J,MATCH($D1247,Retail!$D:$D,0)),0)</f>
        <v>0</v>
      </c>
      <c r="AS1247" s="174">
        <f>IFERROR(INDEX('NEW2022'!H:H,MATCH($D1247,'NEW2022'!D:D,0)),0)</f>
        <v>0</v>
      </c>
      <c r="AT1247" s="174">
        <f>IFERROR(INDEX('NEW2022'!J:J,MATCH($D1247,'NEW2022'!D:D,0)),0)</f>
        <v>0</v>
      </c>
      <c r="AU1247" s="174">
        <f>IFERROR(INDEX('Quiet Items'!H:H,MATCH($D1247,'Quiet Items'!D:D,0)),0)</f>
        <v>0</v>
      </c>
      <c r="AV1247" s="174">
        <f>IFERROR(INDEX('Quiet Items'!J:J,MATCH($D1247,'Quiet Items'!D:D,0)),0)</f>
        <v>0</v>
      </c>
      <c r="AW1247" s="174">
        <f>IFERROR(INDEX('1.4G'!H:H,MATCH($D1247,'1.4G'!D:D,0)),0)</f>
        <v>0</v>
      </c>
      <c r="AX1247" s="174">
        <f>IFERROR(INDEX('1.4G'!J:J,MATCH($D1247,'1.4G'!D:D,0)),0)</f>
        <v>0</v>
      </c>
      <c r="AY1247" s="174">
        <f t="shared" si="187"/>
        <v>0</v>
      </c>
      <c r="AZ1247" s="174">
        <f t="shared" si="188"/>
        <v>0</v>
      </c>
      <c r="BA1247" s="175">
        <f>IFERROR(Table1[[#This Row],[Line total ordered for now]]*Table1[[#This Row],[GUARANTEED PRICE
for STOCK orders collected before 31.3.22]],0)</f>
        <v>0</v>
      </c>
      <c r="BB1247" s="175">
        <f t="shared" si="198"/>
        <v>0</v>
      </c>
      <c r="BC1247" s="176">
        <f>(AZ1247+Table1[[#This Row],[Line total ordered for now]])*Z1247</f>
        <v>0</v>
      </c>
      <c r="BD1247" s="200">
        <v>104.56019999999999</v>
      </c>
      <c r="BE1247" s="65"/>
      <c r="BF1247" s="65"/>
      <c r="BG1247" s="65"/>
      <c r="BH1247" s="65"/>
      <c r="BI1247" s="65"/>
      <c r="BJ1247" s="65"/>
      <c r="BK1247" s="65"/>
      <c r="BL1247" s="55"/>
      <c r="BM1247"/>
      <c r="BN1247"/>
      <c r="BO1247"/>
      <c r="BP1247"/>
      <c r="BQ1247"/>
      <c r="BR1247"/>
      <c r="BS1247"/>
      <c r="BT1247"/>
    </row>
    <row r="1248" spans="1:72" ht="15.75">
      <c r="A1248" s="202">
        <v>1244</v>
      </c>
      <c r="B1248" s="68" t="s">
        <v>6378</v>
      </c>
      <c r="C1248" s="149" t="s">
        <v>618</v>
      </c>
      <c r="D1248" s="149" t="s">
        <v>767</v>
      </c>
      <c r="E1248" s="149" t="s">
        <v>1577</v>
      </c>
      <c r="F1248" s="158" t="str">
        <f t="shared" ref="F1248:F1311" si="205">IF(LEFT(AD1248,4)="http",HYPERLINK(AD1248,"Video"),"")</f>
        <v/>
      </c>
      <c r="G1248" s="187">
        <v>7</v>
      </c>
      <c r="H1248" s="150"/>
      <c r="I1248" s="184">
        <v>120.6</v>
      </c>
      <c r="J1248" s="150"/>
      <c r="K1248" s="151">
        <v>2.4602400000000002</v>
      </c>
      <c r="L1248" s="152">
        <v>123.012</v>
      </c>
      <c r="M1248" s="152">
        <v>123.012</v>
      </c>
      <c r="N1248" s="153" t="s">
        <v>620</v>
      </c>
      <c r="O1248" s="154">
        <v>50</v>
      </c>
      <c r="P1248" s="153">
        <v>3</v>
      </c>
      <c r="Q1248" s="153" t="s">
        <v>146</v>
      </c>
      <c r="R1248" s="155">
        <v>7</v>
      </c>
      <c r="S1248" s="155">
        <v>3.1</v>
      </c>
      <c r="T1248" s="155">
        <v>0.3</v>
      </c>
      <c r="U1248" s="154" t="s">
        <v>94</v>
      </c>
      <c r="V1248" s="153" t="s">
        <v>89</v>
      </c>
      <c r="W1248" s="153" t="s">
        <v>996</v>
      </c>
      <c r="X1248" s="151" t="s">
        <v>6378</v>
      </c>
      <c r="Y1248" s="151" t="s">
        <v>6378</v>
      </c>
      <c r="Z1248" s="156">
        <v>0.05</v>
      </c>
      <c r="AA1248" s="153" t="s">
        <v>1332</v>
      </c>
      <c r="AB1248" s="153" t="s">
        <v>1333</v>
      </c>
      <c r="AC1248" s="153" t="s">
        <v>277</v>
      </c>
      <c r="AD1248" s="157">
        <v>0</v>
      </c>
      <c r="AE1248" s="110">
        <v>1</v>
      </c>
      <c r="AF1248" s="110">
        <v>389</v>
      </c>
      <c r="AG1248" s="112">
        <f t="shared" si="197"/>
        <v>0</v>
      </c>
      <c r="AH1248" s="110">
        <f>SUM(AG$4:AG1248)</f>
        <v>38</v>
      </c>
      <c r="AI1248" s="112">
        <f t="shared" si="195"/>
        <v>0</v>
      </c>
      <c r="AJ1248" s="110">
        <f>COUNTIF(AI$4:AI1248,"&gt;0")</f>
        <v>184</v>
      </c>
      <c r="AK1248" s="110">
        <v>0</v>
      </c>
      <c r="AL1248" s="110">
        <v>363</v>
      </c>
      <c r="AM1248" s="172" t="str">
        <f>IF(OR(Table1[[#This Row],[Line total ordered for now]]&gt;0,Table1[[#This Row],[Line total ordered for season]]&gt;0),1,"")</f>
        <v/>
      </c>
      <c r="AN1248" s="173">
        <f>COUNTIF(AM$4:AM1248,"&gt;0")</f>
        <v>0</v>
      </c>
      <c r="AO1248" s="173">
        <f>Table1[[#This Row],[ORDER QUANTITY
to be collected BEFORE 31.3.22]]</f>
        <v>0</v>
      </c>
      <c r="AP1248" s="174">
        <f t="shared" si="196"/>
        <v>0</v>
      </c>
      <c r="AQ1248" s="174">
        <f>IFERROR(INDEX(Retail!H:H,MATCH($D1248,Retail!$D:$D,0)),0)</f>
        <v>0</v>
      </c>
      <c r="AR1248" s="174">
        <f>IFERROR(INDEX(Retail!J:J,MATCH($D1248,Retail!$D:$D,0)),0)</f>
        <v>0</v>
      </c>
      <c r="AS1248" s="174">
        <f>IFERROR(INDEX('NEW2022'!H:H,MATCH($D1248,'NEW2022'!D:D,0)),0)</f>
        <v>0</v>
      </c>
      <c r="AT1248" s="174">
        <f>IFERROR(INDEX('NEW2022'!J:J,MATCH($D1248,'NEW2022'!D:D,0)),0)</f>
        <v>0</v>
      </c>
      <c r="AU1248" s="174">
        <f>IFERROR(INDEX('Quiet Items'!H:H,MATCH($D1248,'Quiet Items'!D:D,0)),0)</f>
        <v>0</v>
      </c>
      <c r="AV1248" s="174">
        <f>IFERROR(INDEX('Quiet Items'!J:J,MATCH($D1248,'Quiet Items'!D:D,0)),0)</f>
        <v>0</v>
      </c>
      <c r="AW1248" s="174">
        <f>IFERROR(INDEX('1.4G'!H:H,MATCH($D1248,'1.4G'!D:D,0)),0)</f>
        <v>0</v>
      </c>
      <c r="AX1248" s="174">
        <f>IFERROR(INDEX('1.4G'!J:J,MATCH($D1248,'1.4G'!D:D,0)),0)</f>
        <v>0</v>
      </c>
      <c r="AY1248" s="174">
        <f t="shared" ref="AY1248:AY1311" si="206">IF(OR(AU1248&gt;0,AW1248&gt;0,AO1248&gt;0,AS1248&gt;0,AQ1248&gt;0),AU1248+AW1248+AO1248+AS1248+AQ1248,0)</f>
        <v>0</v>
      </c>
      <c r="AZ1248" s="174">
        <f t="shared" ref="AZ1248:AZ1311" si="207">IF(OR(AV1248&gt;0,AX1248&gt;0,AP1248&gt;0,AT1248&gt;0,AR1248&gt;0),AV1248+AX1248+AP1248+AT1248+AR1248,0)</f>
        <v>0</v>
      </c>
      <c r="BA1248" s="175">
        <f>IFERROR(Table1[[#This Row],[Line total ordered for now]]*Table1[[#This Row],[GUARANTEED PRICE
for STOCK orders collected before 31.3.22]],0)</f>
        <v>0</v>
      </c>
      <c r="BB1248" s="175">
        <f t="shared" si="198"/>
        <v>0</v>
      </c>
      <c r="BC1248" s="176">
        <f>(AZ1248+Table1[[#This Row],[Line total ordered for now]])*Z1248</f>
        <v>0</v>
      </c>
      <c r="BD1248" s="200">
        <v>104.56019999999999</v>
      </c>
      <c r="BE1248" s="65"/>
      <c r="BF1248" s="65"/>
      <c r="BG1248" s="65"/>
      <c r="BH1248" s="65"/>
      <c r="BI1248" s="65"/>
      <c r="BJ1248" s="65"/>
      <c r="BK1248" s="65"/>
      <c r="BL1248" s="55"/>
      <c r="BM1248"/>
      <c r="BN1248"/>
      <c r="BO1248"/>
      <c r="BP1248"/>
      <c r="BQ1248"/>
      <c r="BR1248"/>
      <c r="BS1248"/>
      <c r="BT1248"/>
    </row>
    <row r="1249" spans="1:72" ht="15.75">
      <c r="A1249" s="202">
        <v>1245</v>
      </c>
      <c r="B1249" s="68" t="s">
        <v>6378</v>
      </c>
      <c r="C1249" s="149" t="s">
        <v>618</v>
      </c>
      <c r="D1249" s="149" t="s">
        <v>774</v>
      </c>
      <c r="E1249" s="149" t="s">
        <v>1148</v>
      </c>
      <c r="F1249" s="158" t="str">
        <f t="shared" si="205"/>
        <v/>
      </c>
      <c r="G1249" s="187">
        <v>2</v>
      </c>
      <c r="H1249" s="150"/>
      <c r="I1249" s="184">
        <v>117.07</v>
      </c>
      <c r="J1249" s="150"/>
      <c r="K1249" s="151">
        <v>2.5756000000000001</v>
      </c>
      <c r="L1249" s="152">
        <v>117.18980000000001</v>
      </c>
      <c r="M1249" s="152">
        <v>128.78</v>
      </c>
      <c r="N1249" s="153" t="s">
        <v>620</v>
      </c>
      <c r="O1249" s="154">
        <v>50</v>
      </c>
      <c r="P1249" s="153">
        <v>3</v>
      </c>
      <c r="Q1249" s="153" t="s">
        <v>147</v>
      </c>
      <c r="R1249" s="155">
        <v>7</v>
      </c>
      <c r="S1249" s="155">
        <v>2.2000000000000002</v>
      </c>
      <c r="T1249" s="155">
        <v>0.3</v>
      </c>
      <c r="U1249" s="154" t="s">
        <v>6378</v>
      </c>
      <c r="V1249" s="153" t="s">
        <v>995</v>
      </c>
      <c r="W1249" s="153" t="s">
        <v>1039</v>
      </c>
      <c r="X1249" s="151" t="s">
        <v>6378</v>
      </c>
      <c r="Y1249" s="151" t="s">
        <v>6378</v>
      </c>
      <c r="Z1249" s="156">
        <v>0.05</v>
      </c>
      <c r="AA1249" s="153" t="s">
        <v>1149</v>
      </c>
      <c r="AB1249" s="153" t="s">
        <v>1150</v>
      </c>
      <c r="AC1249" s="153" t="s">
        <v>277</v>
      </c>
      <c r="AD1249" s="157">
        <v>0</v>
      </c>
      <c r="AE1249" s="110">
        <v>0</v>
      </c>
      <c r="AF1249" s="110">
        <v>389</v>
      </c>
      <c r="AG1249" s="112">
        <f t="shared" si="197"/>
        <v>0</v>
      </c>
      <c r="AH1249" s="110">
        <f>SUM(AG$4:AG1249)</f>
        <v>38</v>
      </c>
      <c r="AI1249" s="112">
        <f t="shared" si="195"/>
        <v>0</v>
      </c>
      <c r="AJ1249" s="110">
        <f>COUNTIF(AI$4:AI1249,"&gt;0")</f>
        <v>184</v>
      </c>
      <c r="AK1249" s="110">
        <v>0</v>
      </c>
      <c r="AL1249" s="110">
        <v>363</v>
      </c>
      <c r="AM1249" s="172" t="str">
        <f>IF(OR(Table1[[#This Row],[Line total ordered for now]]&gt;0,Table1[[#This Row],[Line total ordered for season]]&gt;0),1,"")</f>
        <v/>
      </c>
      <c r="AN1249" s="173">
        <f>COUNTIF(AM$4:AM1249,"&gt;0")</f>
        <v>0</v>
      </c>
      <c r="AO1249" s="173">
        <f>Table1[[#This Row],[ORDER QUANTITY
to be collected BEFORE 31.3.22]]</f>
        <v>0</v>
      </c>
      <c r="AP1249" s="174">
        <f t="shared" si="196"/>
        <v>0</v>
      </c>
      <c r="AQ1249" s="174">
        <f>IFERROR(INDEX(Retail!H:H,MATCH($D1249,Retail!$D:$D,0)),0)</f>
        <v>0</v>
      </c>
      <c r="AR1249" s="174">
        <f>IFERROR(INDEX(Retail!J:J,MATCH($D1249,Retail!$D:$D,0)),0)</f>
        <v>0</v>
      </c>
      <c r="AS1249" s="174">
        <f>IFERROR(INDEX('NEW2022'!H:H,MATCH($D1249,'NEW2022'!D:D,0)),0)</f>
        <v>0</v>
      </c>
      <c r="AT1249" s="174">
        <f>IFERROR(INDEX('NEW2022'!J:J,MATCH($D1249,'NEW2022'!D:D,0)),0)</f>
        <v>0</v>
      </c>
      <c r="AU1249" s="174">
        <f>IFERROR(INDEX('Quiet Items'!H:H,MATCH($D1249,'Quiet Items'!D:D,0)),0)</f>
        <v>0</v>
      </c>
      <c r="AV1249" s="174">
        <f>IFERROR(INDEX('Quiet Items'!J:J,MATCH($D1249,'Quiet Items'!D:D,0)),0)</f>
        <v>0</v>
      </c>
      <c r="AW1249" s="174">
        <f>IFERROR(INDEX('1.4G'!H:H,MATCH($D1249,'1.4G'!D:D,0)),0)</f>
        <v>0</v>
      </c>
      <c r="AX1249" s="174">
        <f>IFERROR(INDEX('1.4G'!J:J,MATCH($D1249,'1.4G'!D:D,0)),0)</f>
        <v>0</v>
      </c>
      <c r="AY1249" s="174">
        <f t="shared" si="206"/>
        <v>0</v>
      </c>
      <c r="AZ1249" s="174">
        <f t="shared" si="207"/>
        <v>0</v>
      </c>
      <c r="BA1249" s="175">
        <f>IFERROR(Table1[[#This Row],[Line total ordered for now]]*Table1[[#This Row],[GUARANTEED PRICE
for STOCK orders collected before 31.3.22]],0)</f>
        <v>0</v>
      </c>
      <c r="BB1249" s="175">
        <f t="shared" si="198"/>
        <v>0</v>
      </c>
      <c r="BC1249" s="176">
        <f>(AZ1249+Table1[[#This Row],[Line total ordered for now]])*Z1249</f>
        <v>0</v>
      </c>
      <c r="BD1249" s="200">
        <v>109.46299999999999</v>
      </c>
      <c r="BE1249" s="65"/>
      <c r="BF1249" s="65"/>
      <c r="BG1249" s="65"/>
      <c r="BH1249" s="65"/>
      <c r="BI1249" s="65"/>
      <c r="BJ1249" s="65"/>
      <c r="BK1249" s="65"/>
      <c r="BL1249" s="55"/>
      <c r="BM1249"/>
      <c r="BN1249"/>
      <c r="BO1249"/>
      <c r="BP1249"/>
      <c r="BQ1249"/>
      <c r="BR1249"/>
      <c r="BS1249"/>
      <c r="BT1249"/>
    </row>
    <row r="1250" spans="1:72" ht="15.75">
      <c r="A1250" s="202">
        <v>1246</v>
      </c>
      <c r="B1250" s="68" t="s">
        <v>6378</v>
      </c>
      <c r="C1250" s="149" t="s">
        <v>618</v>
      </c>
      <c r="D1250" s="149" t="s">
        <v>758</v>
      </c>
      <c r="E1250" s="149" t="s">
        <v>4503</v>
      </c>
      <c r="F1250" s="158" t="str">
        <f t="shared" si="205"/>
        <v/>
      </c>
      <c r="G1250" s="187">
        <v>20</v>
      </c>
      <c r="H1250" s="150"/>
      <c r="I1250" s="184">
        <v>127.61</v>
      </c>
      <c r="J1250" s="150"/>
      <c r="K1250" s="151">
        <v>2.8075999999999999</v>
      </c>
      <c r="L1250" s="152">
        <v>127.7458</v>
      </c>
      <c r="M1250" s="152">
        <v>140.38</v>
      </c>
      <c r="N1250" s="153" t="s">
        <v>620</v>
      </c>
      <c r="O1250" s="154">
        <v>50</v>
      </c>
      <c r="P1250" s="153">
        <v>3</v>
      </c>
      <c r="Q1250" s="153" t="s">
        <v>146</v>
      </c>
      <c r="R1250" s="155">
        <v>7</v>
      </c>
      <c r="S1250" s="155">
        <v>2.4500000000000002</v>
      </c>
      <c r="T1250" s="155">
        <v>0.3</v>
      </c>
      <c r="U1250" s="154" t="s">
        <v>94</v>
      </c>
      <c r="V1250" s="153" t="s">
        <v>89</v>
      </c>
      <c r="W1250" s="153" t="s">
        <v>996</v>
      </c>
      <c r="X1250" s="151" t="s">
        <v>6378</v>
      </c>
      <c r="Y1250" s="151" t="s">
        <v>6378</v>
      </c>
      <c r="Z1250" s="156">
        <v>0.05</v>
      </c>
      <c r="AA1250" s="153" t="s">
        <v>4504</v>
      </c>
      <c r="AB1250" s="153" t="s">
        <v>4505</v>
      </c>
      <c r="AC1250" s="153" t="s">
        <v>277</v>
      </c>
      <c r="AD1250" s="157">
        <v>0</v>
      </c>
      <c r="AE1250" s="110">
        <v>1</v>
      </c>
      <c r="AF1250" s="110">
        <v>390</v>
      </c>
      <c r="AG1250" s="112">
        <f t="shared" si="197"/>
        <v>0</v>
      </c>
      <c r="AH1250" s="110">
        <f>SUM(AG$4:AG1250)</f>
        <v>38</v>
      </c>
      <c r="AI1250" s="112">
        <f t="shared" si="195"/>
        <v>0</v>
      </c>
      <c r="AJ1250" s="110">
        <f>COUNTIF(AI$4:AI1250,"&gt;0")</f>
        <v>184</v>
      </c>
      <c r="AK1250" s="110">
        <v>0</v>
      </c>
      <c r="AL1250" s="110">
        <v>363</v>
      </c>
      <c r="AM1250" s="172" t="str">
        <f>IF(OR(Table1[[#This Row],[Line total ordered for now]]&gt;0,Table1[[#This Row],[Line total ordered for season]]&gt;0),1,"")</f>
        <v/>
      </c>
      <c r="AN1250" s="173">
        <f>COUNTIF(AM$4:AM1250,"&gt;0")</f>
        <v>0</v>
      </c>
      <c r="AO1250" s="173">
        <f>Table1[[#This Row],[ORDER QUANTITY
to be collected BEFORE 31.3.22]]</f>
        <v>0</v>
      </c>
      <c r="AP1250" s="174">
        <f t="shared" si="196"/>
        <v>0</v>
      </c>
      <c r="AQ1250" s="174">
        <f>IFERROR(INDEX(Retail!H:H,MATCH($D1250,Retail!$D:$D,0)),0)</f>
        <v>0</v>
      </c>
      <c r="AR1250" s="174">
        <f>IFERROR(INDEX(Retail!J:J,MATCH($D1250,Retail!$D:$D,0)),0)</f>
        <v>0</v>
      </c>
      <c r="AS1250" s="174">
        <f>IFERROR(INDEX('NEW2022'!H:H,MATCH($D1250,'NEW2022'!D:D,0)),0)</f>
        <v>0</v>
      </c>
      <c r="AT1250" s="174">
        <f>IFERROR(INDEX('NEW2022'!J:J,MATCH($D1250,'NEW2022'!D:D,0)),0)</f>
        <v>0</v>
      </c>
      <c r="AU1250" s="174">
        <f>IFERROR(INDEX('Quiet Items'!H:H,MATCH($D1250,'Quiet Items'!D:D,0)),0)</f>
        <v>0</v>
      </c>
      <c r="AV1250" s="174">
        <f>IFERROR(INDEX('Quiet Items'!J:J,MATCH($D1250,'Quiet Items'!D:D,0)),0)</f>
        <v>0</v>
      </c>
      <c r="AW1250" s="174">
        <f>IFERROR(INDEX('1.4G'!H:H,MATCH($D1250,'1.4G'!D:D,0)),0)</f>
        <v>0</v>
      </c>
      <c r="AX1250" s="174">
        <f>IFERROR(INDEX('1.4G'!J:J,MATCH($D1250,'1.4G'!D:D,0)),0)</f>
        <v>0</v>
      </c>
      <c r="AY1250" s="174">
        <f t="shared" si="206"/>
        <v>0</v>
      </c>
      <c r="AZ1250" s="174">
        <f t="shared" si="207"/>
        <v>0</v>
      </c>
      <c r="BA1250" s="175">
        <f>IFERROR(Table1[[#This Row],[Line total ordered for now]]*Table1[[#This Row],[GUARANTEED PRICE
for STOCK orders collected before 31.3.22]],0)</f>
        <v>0</v>
      </c>
      <c r="BB1250" s="175">
        <f t="shared" si="198"/>
        <v>0</v>
      </c>
      <c r="BC1250" s="176">
        <f>(AZ1250+Table1[[#This Row],[Line total ordered for now]])*Z1250</f>
        <v>0</v>
      </c>
      <c r="BD1250" s="200">
        <v>119.32299999999999</v>
      </c>
      <c r="BE1250" s="65"/>
      <c r="BF1250" s="65"/>
      <c r="BG1250" s="65"/>
      <c r="BH1250" s="65"/>
      <c r="BI1250" s="65"/>
      <c r="BJ1250" s="65"/>
      <c r="BK1250" s="65"/>
      <c r="BL1250" s="55"/>
      <c r="BM1250"/>
      <c r="BN1250"/>
      <c r="BO1250"/>
      <c r="BP1250"/>
      <c r="BQ1250"/>
      <c r="BR1250"/>
      <c r="BS1250"/>
      <c r="BT1250"/>
    </row>
    <row r="1251" spans="1:72" ht="15.75">
      <c r="A1251" s="202">
        <v>1247</v>
      </c>
      <c r="B1251" s="68" t="s">
        <v>6378</v>
      </c>
      <c r="C1251" s="149" t="s">
        <v>618</v>
      </c>
      <c r="D1251" s="149" t="s">
        <v>760</v>
      </c>
      <c r="E1251" s="149" t="s">
        <v>4533</v>
      </c>
      <c r="F1251" s="158" t="str">
        <f t="shared" si="205"/>
        <v/>
      </c>
      <c r="G1251" s="187">
        <v>5</v>
      </c>
      <c r="H1251" s="150"/>
      <c r="I1251" s="184">
        <v>127.61</v>
      </c>
      <c r="J1251" s="150"/>
      <c r="K1251" s="151">
        <v>2.8075999999999999</v>
      </c>
      <c r="L1251" s="152">
        <v>127.7458</v>
      </c>
      <c r="M1251" s="152">
        <v>140.38</v>
      </c>
      <c r="N1251" s="153" t="s">
        <v>620</v>
      </c>
      <c r="O1251" s="154">
        <v>50</v>
      </c>
      <c r="P1251" s="153">
        <v>3</v>
      </c>
      <c r="Q1251" s="153" t="s">
        <v>146</v>
      </c>
      <c r="R1251" s="155">
        <v>7</v>
      </c>
      <c r="S1251" s="155">
        <v>2.4500000000000002</v>
      </c>
      <c r="T1251" s="155">
        <v>0.3</v>
      </c>
      <c r="U1251" s="154" t="s">
        <v>94</v>
      </c>
      <c r="V1251" s="153" t="s">
        <v>89</v>
      </c>
      <c r="W1251" s="153" t="s">
        <v>996</v>
      </c>
      <c r="X1251" s="151" t="s">
        <v>6378</v>
      </c>
      <c r="Y1251" s="151" t="s">
        <v>6378</v>
      </c>
      <c r="Z1251" s="156">
        <v>0.05</v>
      </c>
      <c r="AA1251" s="153" t="s">
        <v>4504</v>
      </c>
      <c r="AB1251" s="153" t="s">
        <v>4505</v>
      </c>
      <c r="AC1251" s="153" t="s">
        <v>277</v>
      </c>
      <c r="AD1251" s="157">
        <v>0</v>
      </c>
      <c r="AE1251" s="110">
        <v>1</v>
      </c>
      <c r="AF1251" s="110">
        <v>391</v>
      </c>
      <c r="AG1251" s="112">
        <f t="shared" si="197"/>
        <v>0</v>
      </c>
      <c r="AH1251" s="110">
        <f>SUM(AG$4:AG1251)</f>
        <v>38</v>
      </c>
      <c r="AI1251" s="112">
        <f t="shared" si="195"/>
        <v>0</v>
      </c>
      <c r="AJ1251" s="110">
        <f>COUNTIF(AI$4:AI1251,"&gt;0")</f>
        <v>184</v>
      </c>
      <c r="AK1251" s="110">
        <v>0</v>
      </c>
      <c r="AL1251" s="110">
        <v>363</v>
      </c>
      <c r="AM1251" s="172" t="str">
        <f>IF(OR(Table1[[#This Row],[Line total ordered for now]]&gt;0,Table1[[#This Row],[Line total ordered for season]]&gt;0),1,"")</f>
        <v/>
      </c>
      <c r="AN1251" s="173">
        <f>COUNTIF(AM$4:AM1251,"&gt;0")</f>
        <v>0</v>
      </c>
      <c r="AO1251" s="173">
        <f>Table1[[#This Row],[ORDER QUANTITY
to be collected BEFORE 31.3.22]]</f>
        <v>0</v>
      </c>
      <c r="AP1251" s="174">
        <f t="shared" si="196"/>
        <v>0</v>
      </c>
      <c r="AQ1251" s="174">
        <f>IFERROR(INDEX(Retail!H:H,MATCH($D1251,Retail!$D:$D,0)),0)</f>
        <v>0</v>
      </c>
      <c r="AR1251" s="174">
        <f>IFERROR(INDEX(Retail!J:J,MATCH($D1251,Retail!$D:$D,0)),0)</f>
        <v>0</v>
      </c>
      <c r="AS1251" s="174">
        <f>IFERROR(INDEX('NEW2022'!H:H,MATCH($D1251,'NEW2022'!D:D,0)),0)</f>
        <v>0</v>
      </c>
      <c r="AT1251" s="174">
        <f>IFERROR(INDEX('NEW2022'!J:J,MATCH($D1251,'NEW2022'!D:D,0)),0)</f>
        <v>0</v>
      </c>
      <c r="AU1251" s="174">
        <f>IFERROR(INDEX('Quiet Items'!H:H,MATCH($D1251,'Quiet Items'!D:D,0)),0)</f>
        <v>0</v>
      </c>
      <c r="AV1251" s="174">
        <f>IFERROR(INDEX('Quiet Items'!J:J,MATCH($D1251,'Quiet Items'!D:D,0)),0)</f>
        <v>0</v>
      </c>
      <c r="AW1251" s="174">
        <f>IFERROR(INDEX('1.4G'!H:H,MATCH($D1251,'1.4G'!D:D,0)),0)</f>
        <v>0</v>
      </c>
      <c r="AX1251" s="174">
        <f>IFERROR(INDEX('1.4G'!J:J,MATCH($D1251,'1.4G'!D:D,0)),0)</f>
        <v>0</v>
      </c>
      <c r="AY1251" s="174">
        <f t="shared" si="206"/>
        <v>0</v>
      </c>
      <c r="AZ1251" s="174">
        <f t="shared" si="207"/>
        <v>0</v>
      </c>
      <c r="BA1251" s="175">
        <f>IFERROR(Table1[[#This Row],[Line total ordered for now]]*Table1[[#This Row],[GUARANTEED PRICE
for STOCK orders collected before 31.3.22]],0)</f>
        <v>0</v>
      </c>
      <c r="BB1251" s="175">
        <f t="shared" si="198"/>
        <v>0</v>
      </c>
      <c r="BC1251" s="176">
        <f>(AZ1251+Table1[[#This Row],[Line total ordered for now]])*Z1251</f>
        <v>0</v>
      </c>
      <c r="BD1251" s="200">
        <v>119.32299999999999</v>
      </c>
      <c r="BE1251" s="65"/>
      <c r="BF1251" s="65"/>
      <c r="BG1251" s="65"/>
      <c r="BH1251" s="65"/>
      <c r="BI1251" s="65"/>
      <c r="BJ1251" s="65"/>
      <c r="BK1251" s="65"/>
      <c r="BL1251" s="55"/>
      <c r="BM1251"/>
      <c r="BN1251"/>
      <c r="BO1251"/>
      <c r="BP1251"/>
      <c r="BQ1251"/>
      <c r="BR1251"/>
      <c r="BS1251"/>
      <c r="BT1251"/>
    </row>
    <row r="1252" spans="1:72" ht="15.75">
      <c r="A1252" s="202">
        <v>1248</v>
      </c>
      <c r="B1252" s="68" t="s">
        <v>6378</v>
      </c>
      <c r="C1252" s="149" t="s">
        <v>618</v>
      </c>
      <c r="D1252" s="149" t="s">
        <v>768</v>
      </c>
      <c r="E1252" s="149" t="s">
        <v>1537</v>
      </c>
      <c r="F1252" s="158" t="str">
        <f t="shared" si="205"/>
        <v/>
      </c>
      <c r="G1252" s="187">
        <v>4</v>
      </c>
      <c r="H1252" s="150"/>
      <c r="I1252" s="184">
        <v>130.26</v>
      </c>
      <c r="J1252" s="150"/>
      <c r="K1252" s="151">
        <v>2.8657999999999997</v>
      </c>
      <c r="L1252" s="152">
        <v>130.3939</v>
      </c>
      <c r="M1252" s="152">
        <v>143.29</v>
      </c>
      <c r="N1252" s="153" t="s">
        <v>620</v>
      </c>
      <c r="O1252" s="154">
        <v>50</v>
      </c>
      <c r="P1252" s="153">
        <v>3</v>
      </c>
      <c r="Q1252" s="153" t="s">
        <v>146</v>
      </c>
      <c r="R1252" s="155">
        <v>7</v>
      </c>
      <c r="S1252" s="155">
        <v>3.1</v>
      </c>
      <c r="T1252" s="155">
        <v>0.3</v>
      </c>
      <c r="U1252" s="154" t="s">
        <v>94</v>
      </c>
      <c r="V1252" s="153" t="s">
        <v>89</v>
      </c>
      <c r="W1252" s="153" t="s">
        <v>996</v>
      </c>
      <c r="X1252" s="151" t="s">
        <v>6378</v>
      </c>
      <c r="Y1252" s="151" t="s">
        <v>6378</v>
      </c>
      <c r="Z1252" s="156">
        <v>0.05</v>
      </c>
      <c r="AA1252" s="153" t="s">
        <v>1332</v>
      </c>
      <c r="AB1252" s="153" t="s">
        <v>1333</v>
      </c>
      <c r="AC1252" s="153" t="s">
        <v>277</v>
      </c>
      <c r="AD1252" s="157">
        <v>0</v>
      </c>
      <c r="AE1252" s="110">
        <v>1</v>
      </c>
      <c r="AF1252" s="110">
        <v>392</v>
      </c>
      <c r="AG1252" s="112">
        <f t="shared" si="197"/>
        <v>0</v>
      </c>
      <c r="AH1252" s="110">
        <f>SUM(AG$4:AG1252)</f>
        <v>38</v>
      </c>
      <c r="AI1252" s="112">
        <f t="shared" si="195"/>
        <v>0</v>
      </c>
      <c r="AJ1252" s="110">
        <f>COUNTIF(AI$4:AI1252,"&gt;0")</f>
        <v>184</v>
      </c>
      <c r="AK1252" s="110">
        <v>0</v>
      </c>
      <c r="AL1252" s="110">
        <v>363</v>
      </c>
      <c r="AM1252" s="172" t="str">
        <f>IF(OR(Table1[[#This Row],[Line total ordered for now]]&gt;0,Table1[[#This Row],[Line total ordered for season]]&gt;0),1,"")</f>
        <v/>
      </c>
      <c r="AN1252" s="173">
        <f>COUNTIF(AM$4:AM1252,"&gt;0")</f>
        <v>0</v>
      </c>
      <c r="AO1252" s="173">
        <f>Table1[[#This Row],[ORDER QUANTITY
to be collected BEFORE 31.3.22]]</f>
        <v>0</v>
      </c>
      <c r="AP1252" s="174">
        <f t="shared" si="196"/>
        <v>0</v>
      </c>
      <c r="AQ1252" s="174">
        <f>IFERROR(INDEX(Retail!H:H,MATCH($D1252,Retail!$D:$D,0)),0)</f>
        <v>0</v>
      </c>
      <c r="AR1252" s="174">
        <f>IFERROR(INDEX(Retail!J:J,MATCH($D1252,Retail!$D:$D,0)),0)</f>
        <v>0</v>
      </c>
      <c r="AS1252" s="174">
        <f>IFERROR(INDEX('NEW2022'!H:H,MATCH($D1252,'NEW2022'!D:D,0)),0)</f>
        <v>0</v>
      </c>
      <c r="AT1252" s="174">
        <f>IFERROR(INDEX('NEW2022'!J:J,MATCH($D1252,'NEW2022'!D:D,0)),0)</f>
        <v>0</v>
      </c>
      <c r="AU1252" s="174">
        <f>IFERROR(INDEX('Quiet Items'!H:H,MATCH($D1252,'Quiet Items'!D:D,0)),0)</f>
        <v>0</v>
      </c>
      <c r="AV1252" s="174">
        <f>IFERROR(INDEX('Quiet Items'!J:J,MATCH($D1252,'Quiet Items'!D:D,0)),0)</f>
        <v>0</v>
      </c>
      <c r="AW1252" s="174">
        <f>IFERROR(INDEX('1.4G'!H:H,MATCH($D1252,'1.4G'!D:D,0)),0)</f>
        <v>0</v>
      </c>
      <c r="AX1252" s="174">
        <f>IFERROR(INDEX('1.4G'!J:J,MATCH($D1252,'1.4G'!D:D,0)),0)</f>
        <v>0</v>
      </c>
      <c r="AY1252" s="174">
        <f t="shared" si="206"/>
        <v>0</v>
      </c>
      <c r="AZ1252" s="174">
        <f t="shared" si="207"/>
        <v>0</v>
      </c>
      <c r="BA1252" s="175">
        <f>IFERROR(Table1[[#This Row],[Line total ordered for now]]*Table1[[#This Row],[GUARANTEED PRICE
for STOCK orders collected before 31.3.22]],0)</f>
        <v>0</v>
      </c>
      <c r="BB1252" s="175">
        <f t="shared" si="198"/>
        <v>0</v>
      </c>
      <c r="BC1252" s="176">
        <f>(AZ1252+Table1[[#This Row],[Line total ordered for now]])*Z1252</f>
        <v>0</v>
      </c>
      <c r="BD1252" s="200">
        <v>121.79649999999999</v>
      </c>
      <c r="BE1252" s="65"/>
      <c r="BF1252" s="65"/>
      <c r="BG1252" s="65"/>
      <c r="BH1252" s="65"/>
      <c r="BI1252" s="65"/>
      <c r="BJ1252" s="65"/>
      <c r="BK1252" s="65"/>
      <c r="BL1252" s="55"/>
      <c r="BM1252"/>
      <c r="BN1252"/>
      <c r="BO1252"/>
      <c r="BP1252"/>
      <c r="BQ1252"/>
      <c r="BR1252"/>
      <c r="BS1252"/>
      <c r="BT1252"/>
    </row>
    <row r="1253" spans="1:72" ht="15.75">
      <c r="A1253" s="202">
        <v>1249</v>
      </c>
      <c r="B1253" s="68" t="s">
        <v>6378</v>
      </c>
      <c r="C1253" s="149" t="s">
        <v>782</v>
      </c>
      <c r="D1253" s="149" t="s">
        <v>2879</v>
      </c>
      <c r="E1253" s="149" t="s">
        <v>2880</v>
      </c>
      <c r="F1253" s="158" t="str">
        <f t="shared" si="205"/>
        <v>Video</v>
      </c>
      <c r="G1253" s="187">
        <v>3</v>
      </c>
      <c r="H1253" s="150"/>
      <c r="I1253" s="184">
        <v>72.53</v>
      </c>
      <c r="J1253" s="150"/>
      <c r="K1253" s="151">
        <v>2.1092500000000003</v>
      </c>
      <c r="L1253" s="152">
        <v>76.776700000000005</v>
      </c>
      <c r="M1253" s="152">
        <v>84.37</v>
      </c>
      <c r="N1253" s="153" t="s">
        <v>652</v>
      </c>
      <c r="O1253" s="154">
        <v>40</v>
      </c>
      <c r="P1253" s="153">
        <v>3</v>
      </c>
      <c r="Q1253" s="153" t="s">
        <v>146</v>
      </c>
      <c r="R1253" s="155">
        <v>19</v>
      </c>
      <c r="S1253" s="155">
        <v>4.4000000000000004</v>
      </c>
      <c r="T1253" s="155">
        <v>0.2</v>
      </c>
      <c r="U1253" s="154" t="s">
        <v>94</v>
      </c>
      <c r="V1253" s="153" t="s">
        <v>89</v>
      </c>
      <c r="W1253" s="153" t="s">
        <v>627</v>
      </c>
      <c r="X1253" s="151" t="s">
        <v>6378</v>
      </c>
      <c r="Y1253" s="151" t="s">
        <v>6378</v>
      </c>
      <c r="Z1253" s="156">
        <v>4.0599999999999997E-2</v>
      </c>
      <c r="AA1253" s="153" t="s">
        <v>2794</v>
      </c>
      <c r="AB1253" s="153" t="s">
        <v>4845</v>
      </c>
      <c r="AC1253" s="153" t="s">
        <v>656</v>
      </c>
      <c r="AD1253" s="157" t="s">
        <v>2881</v>
      </c>
      <c r="AE1253" s="110">
        <v>1</v>
      </c>
      <c r="AF1253" s="110">
        <v>393</v>
      </c>
      <c r="AG1253" s="112">
        <f t="shared" si="197"/>
        <v>0</v>
      </c>
      <c r="AH1253" s="110">
        <f>SUM(AG$4:AG1253)</f>
        <v>38</v>
      </c>
      <c r="AI1253" s="112">
        <f t="shared" si="195"/>
        <v>0</v>
      </c>
      <c r="AJ1253" s="110">
        <f>COUNTIF(AI$4:AI1253,"&gt;0")</f>
        <v>184</v>
      </c>
      <c r="AK1253" s="110">
        <v>0</v>
      </c>
      <c r="AL1253" s="110">
        <v>363</v>
      </c>
      <c r="AM1253" s="172" t="str">
        <f>IF(OR(Table1[[#This Row],[Line total ordered for now]]&gt;0,Table1[[#This Row],[Line total ordered for season]]&gt;0),1,"")</f>
        <v/>
      </c>
      <c r="AN1253" s="173">
        <f>COUNTIF(AM$4:AM1253,"&gt;0")</f>
        <v>0</v>
      </c>
      <c r="AO1253" s="173">
        <f>Table1[[#This Row],[ORDER QUANTITY
to be collected BEFORE 31.3.22]]</f>
        <v>0</v>
      </c>
      <c r="AP1253" s="174">
        <f t="shared" si="196"/>
        <v>0</v>
      </c>
      <c r="AQ1253" s="174">
        <f>IFERROR(INDEX(Retail!H:H,MATCH($D1253,Retail!$D:$D,0)),0)</f>
        <v>0</v>
      </c>
      <c r="AR1253" s="174">
        <f>IFERROR(INDEX(Retail!J:J,MATCH($D1253,Retail!$D:$D,0)),0)</f>
        <v>0</v>
      </c>
      <c r="AS1253" s="174">
        <f>IFERROR(INDEX('NEW2022'!H:H,MATCH($D1253,'NEW2022'!D:D,0)),0)</f>
        <v>0</v>
      </c>
      <c r="AT1253" s="174">
        <f>IFERROR(INDEX('NEW2022'!J:J,MATCH($D1253,'NEW2022'!D:D,0)),0)</f>
        <v>0</v>
      </c>
      <c r="AU1253" s="174">
        <f>IFERROR(INDEX('Quiet Items'!H:H,MATCH($D1253,'Quiet Items'!D:D,0)),0)</f>
        <v>0</v>
      </c>
      <c r="AV1253" s="174">
        <f>IFERROR(INDEX('Quiet Items'!J:J,MATCH($D1253,'Quiet Items'!D:D,0)),0)</f>
        <v>0</v>
      </c>
      <c r="AW1253" s="174">
        <f>IFERROR(INDEX('1.4G'!H:H,MATCH($D1253,'1.4G'!D:D,0)),0)</f>
        <v>0</v>
      </c>
      <c r="AX1253" s="174">
        <f>IFERROR(INDEX('1.4G'!J:J,MATCH($D1253,'1.4G'!D:D,0)),0)</f>
        <v>0</v>
      </c>
      <c r="AY1253" s="174">
        <f t="shared" si="206"/>
        <v>0</v>
      </c>
      <c r="AZ1253" s="174">
        <f t="shared" si="207"/>
        <v>0</v>
      </c>
      <c r="BA1253" s="175">
        <f>IFERROR(Table1[[#This Row],[Line total ordered for now]]*Table1[[#This Row],[GUARANTEED PRICE
for STOCK orders collected before 31.3.22]],0)</f>
        <v>0</v>
      </c>
      <c r="BB1253" s="175">
        <f t="shared" si="198"/>
        <v>0</v>
      </c>
      <c r="BC1253" s="176">
        <f>(AZ1253+Table1[[#This Row],[Line total ordered for now]])*Z1253</f>
        <v>0</v>
      </c>
      <c r="BD1253" s="200">
        <v>71.714500000000001</v>
      </c>
      <c r="BE1253" s="65"/>
      <c r="BF1253" s="65"/>
      <c r="BG1253" s="65"/>
      <c r="BH1253" s="65"/>
      <c r="BI1253" s="65"/>
      <c r="BJ1253" s="65"/>
      <c r="BK1253" s="65"/>
      <c r="BL1253" s="55"/>
      <c r="BM1253"/>
      <c r="BN1253"/>
      <c r="BO1253"/>
      <c r="BP1253"/>
      <c r="BQ1253"/>
      <c r="BR1253"/>
      <c r="BS1253"/>
      <c r="BT1253"/>
    </row>
    <row r="1254" spans="1:72" ht="15.75">
      <c r="A1254" s="202">
        <v>1250</v>
      </c>
      <c r="B1254" s="68" t="s">
        <v>6378</v>
      </c>
      <c r="C1254" s="149" t="s">
        <v>782</v>
      </c>
      <c r="D1254" s="149" t="s">
        <v>2908</v>
      </c>
      <c r="E1254" s="149" t="s">
        <v>2909</v>
      </c>
      <c r="F1254" s="158" t="str">
        <f t="shared" si="205"/>
        <v>Video</v>
      </c>
      <c r="G1254" s="187">
        <v>0</v>
      </c>
      <c r="H1254" s="150"/>
      <c r="I1254" s="184">
        <v>78.73</v>
      </c>
      <c r="J1254" s="150"/>
      <c r="K1254" s="151">
        <v>2.2389445974663587</v>
      </c>
      <c r="L1254" s="152">
        <v>81.497583347775461</v>
      </c>
      <c r="M1254" s="152">
        <v>89.55778389865435</v>
      </c>
      <c r="N1254" s="153" t="s">
        <v>652</v>
      </c>
      <c r="O1254" s="154">
        <v>40</v>
      </c>
      <c r="P1254" s="153">
        <v>3</v>
      </c>
      <c r="Q1254" s="153" t="s">
        <v>146</v>
      </c>
      <c r="R1254" s="155">
        <v>13</v>
      </c>
      <c r="S1254" s="155">
        <v>3.6</v>
      </c>
      <c r="T1254" s="155">
        <v>0.2</v>
      </c>
      <c r="U1254" s="154" t="s">
        <v>94</v>
      </c>
      <c r="V1254" s="153" t="s">
        <v>89</v>
      </c>
      <c r="W1254" s="153" t="s">
        <v>627</v>
      </c>
      <c r="X1254" s="151" t="s">
        <v>6378</v>
      </c>
      <c r="Y1254" s="151" t="s">
        <v>6378</v>
      </c>
      <c r="Z1254" s="156">
        <v>4.2000000000000003E-2</v>
      </c>
      <c r="AA1254" s="153" t="s">
        <v>783</v>
      </c>
      <c r="AB1254" s="153" t="s">
        <v>4846</v>
      </c>
      <c r="AC1254" s="153" t="s">
        <v>656</v>
      </c>
      <c r="AD1254" s="157" t="s">
        <v>2910</v>
      </c>
      <c r="AE1254" s="110">
        <v>1</v>
      </c>
      <c r="AF1254" s="110">
        <v>394</v>
      </c>
      <c r="AG1254" s="112">
        <f t="shared" si="197"/>
        <v>0</v>
      </c>
      <c r="AH1254" s="110">
        <f>SUM(AG$4:AG1254)</f>
        <v>38</v>
      </c>
      <c r="AI1254" s="112">
        <f t="shared" si="195"/>
        <v>0</v>
      </c>
      <c r="AJ1254" s="110">
        <f>COUNTIF(AI$4:AI1254,"&gt;0")</f>
        <v>184</v>
      </c>
      <c r="AK1254" s="110">
        <v>0</v>
      </c>
      <c r="AL1254" s="110">
        <v>363</v>
      </c>
      <c r="AM1254" s="172" t="str">
        <f>IF(OR(Table1[[#This Row],[Line total ordered for now]]&gt;0,Table1[[#This Row],[Line total ordered for season]]&gt;0),1,"")</f>
        <v/>
      </c>
      <c r="AN1254" s="173">
        <f>COUNTIF(AM$4:AM1254,"&gt;0")</f>
        <v>0</v>
      </c>
      <c r="AO1254" s="173">
        <f>Table1[[#This Row],[ORDER QUANTITY
to be collected BEFORE 31.3.22]]</f>
        <v>0</v>
      </c>
      <c r="AP1254" s="174">
        <f t="shared" si="196"/>
        <v>0</v>
      </c>
      <c r="AQ1254" s="174">
        <f>IFERROR(INDEX(Retail!H:H,MATCH($D1254,Retail!$D:$D,0)),0)</f>
        <v>0</v>
      </c>
      <c r="AR1254" s="174">
        <f>IFERROR(INDEX(Retail!J:J,MATCH($D1254,Retail!$D:$D,0)),0)</f>
        <v>0</v>
      </c>
      <c r="AS1254" s="174">
        <f>IFERROR(INDEX('NEW2022'!H:H,MATCH($D1254,'NEW2022'!D:D,0)),0)</f>
        <v>0</v>
      </c>
      <c r="AT1254" s="174">
        <f>IFERROR(INDEX('NEW2022'!J:J,MATCH($D1254,'NEW2022'!D:D,0)),0)</f>
        <v>0</v>
      </c>
      <c r="AU1254" s="174">
        <f>IFERROR(INDEX('Quiet Items'!H:H,MATCH($D1254,'Quiet Items'!D:D,0)),0)</f>
        <v>0</v>
      </c>
      <c r="AV1254" s="174">
        <f>IFERROR(INDEX('Quiet Items'!J:J,MATCH($D1254,'Quiet Items'!D:D,0)),0)</f>
        <v>0</v>
      </c>
      <c r="AW1254" s="174">
        <f>IFERROR(INDEX('1.4G'!H:H,MATCH($D1254,'1.4G'!D:D,0)),0)</f>
        <v>0</v>
      </c>
      <c r="AX1254" s="174">
        <f>IFERROR(INDEX('1.4G'!J:J,MATCH($D1254,'1.4G'!D:D,0)),0)</f>
        <v>0</v>
      </c>
      <c r="AY1254" s="174">
        <f t="shared" si="206"/>
        <v>0</v>
      </c>
      <c r="AZ1254" s="174">
        <f t="shared" si="207"/>
        <v>0</v>
      </c>
      <c r="BA1254" s="175">
        <f>IFERROR(Table1[[#This Row],[Line total ordered for now]]*Table1[[#This Row],[GUARANTEED PRICE
for STOCK orders collected before 31.3.22]],0)</f>
        <v>0</v>
      </c>
      <c r="BB1254" s="175">
        <f t="shared" si="198"/>
        <v>0</v>
      </c>
      <c r="BC1254" s="176">
        <f>(AZ1254+Table1[[#This Row],[Line total ordered for now]])*Z1254</f>
        <v>0</v>
      </c>
      <c r="BD1254" s="200">
        <v>76.124116313856192</v>
      </c>
      <c r="BE1254" s="65"/>
      <c r="BF1254" s="65"/>
      <c r="BG1254" s="65"/>
      <c r="BH1254" s="65"/>
      <c r="BI1254" s="65"/>
      <c r="BJ1254" s="65"/>
      <c r="BK1254" s="65"/>
      <c r="BL1254" s="55"/>
      <c r="BM1254"/>
      <c r="BN1254"/>
      <c r="BO1254"/>
      <c r="BP1254"/>
      <c r="BQ1254"/>
      <c r="BR1254"/>
      <c r="BS1254"/>
      <c r="BT1254"/>
    </row>
    <row r="1255" spans="1:72" ht="15.75">
      <c r="A1255" s="202">
        <v>1251</v>
      </c>
      <c r="B1255" s="68" t="s">
        <v>6378</v>
      </c>
      <c r="C1255" s="149" t="s">
        <v>782</v>
      </c>
      <c r="D1255" s="149" t="s">
        <v>3135</v>
      </c>
      <c r="E1255" s="149" t="s">
        <v>3136</v>
      </c>
      <c r="F1255" s="158" t="str">
        <f t="shared" si="205"/>
        <v>Video</v>
      </c>
      <c r="G1255" s="187">
        <v>0</v>
      </c>
      <c r="H1255" s="150"/>
      <c r="I1255" s="184">
        <v>81.94</v>
      </c>
      <c r="J1255" s="150"/>
      <c r="K1255" s="151">
        <v>2.3216173205038615</v>
      </c>
      <c r="L1255" s="152">
        <v>84.506870466340558</v>
      </c>
      <c r="M1255" s="152">
        <v>92.86469282015446</v>
      </c>
      <c r="N1255" s="153" t="s">
        <v>652</v>
      </c>
      <c r="O1255" s="154">
        <v>40</v>
      </c>
      <c r="P1255" s="153">
        <v>3</v>
      </c>
      <c r="Q1255" s="153" t="s">
        <v>147</v>
      </c>
      <c r="R1255" s="155">
        <v>12</v>
      </c>
      <c r="S1255" s="155">
        <v>2.8</v>
      </c>
      <c r="T1255" s="155">
        <v>0.2</v>
      </c>
      <c r="U1255" s="154" t="s">
        <v>95</v>
      </c>
      <c r="V1255" s="153" t="s">
        <v>88</v>
      </c>
      <c r="W1255" s="153" t="s">
        <v>627</v>
      </c>
      <c r="X1255" s="151" t="s">
        <v>6378</v>
      </c>
      <c r="Y1255" s="151" t="s">
        <v>6378</v>
      </c>
      <c r="Z1255" s="156">
        <v>4.2000000000000003E-2</v>
      </c>
      <c r="AA1255" s="153" t="s">
        <v>1459</v>
      </c>
      <c r="AB1255" s="153" t="s">
        <v>4851</v>
      </c>
      <c r="AC1255" s="153" t="s">
        <v>656</v>
      </c>
      <c r="AD1255" s="157" t="s">
        <v>3137</v>
      </c>
      <c r="AE1255" s="110">
        <v>0</v>
      </c>
      <c r="AF1255" s="110">
        <v>394</v>
      </c>
      <c r="AG1255" s="112">
        <f t="shared" si="197"/>
        <v>0</v>
      </c>
      <c r="AH1255" s="110">
        <f>SUM(AG$4:AG1255)</f>
        <v>38</v>
      </c>
      <c r="AI1255" s="112">
        <f t="shared" si="195"/>
        <v>0</v>
      </c>
      <c r="AJ1255" s="110">
        <f>COUNTIF(AI$4:AI1255,"&gt;0")</f>
        <v>184</v>
      </c>
      <c r="AK1255" s="110">
        <v>1</v>
      </c>
      <c r="AL1255" s="110">
        <v>364</v>
      </c>
      <c r="AM1255" s="172" t="str">
        <f>IF(OR(Table1[[#This Row],[Line total ordered for now]]&gt;0,Table1[[#This Row],[Line total ordered for season]]&gt;0),1,"")</f>
        <v/>
      </c>
      <c r="AN1255" s="173">
        <f>COUNTIF(AM$4:AM1255,"&gt;0")</f>
        <v>0</v>
      </c>
      <c r="AO1255" s="173">
        <f>Table1[[#This Row],[ORDER QUANTITY
to be collected BEFORE 31.3.22]]</f>
        <v>0</v>
      </c>
      <c r="AP1255" s="174">
        <f t="shared" si="196"/>
        <v>0</v>
      </c>
      <c r="AQ1255" s="174">
        <f>IFERROR(INDEX(Retail!H:H,MATCH($D1255,Retail!$D:$D,0)),0)</f>
        <v>0</v>
      </c>
      <c r="AR1255" s="174">
        <f>IFERROR(INDEX(Retail!J:J,MATCH($D1255,Retail!$D:$D,0)),0)</f>
        <v>0</v>
      </c>
      <c r="AS1255" s="174">
        <f>IFERROR(INDEX('NEW2022'!H:H,MATCH($D1255,'NEW2022'!D:D,0)),0)</f>
        <v>0</v>
      </c>
      <c r="AT1255" s="174">
        <f>IFERROR(INDEX('NEW2022'!J:J,MATCH($D1255,'NEW2022'!D:D,0)),0)</f>
        <v>0</v>
      </c>
      <c r="AU1255" s="174">
        <f>IFERROR(INDEX('Quiet Items'!H:H,MATCH($D1255,'Quiet Items'!D:D,0)),0)</f>
        <v>0</v>
      </c>
      <c r="AV1255" s="174">
        <f>IFERROR(INDEX('Quiet Items'!J:J,MATCH($D1255,'Quiet Items'!D:D,0)),0)</f>
        <v>0</v>
      </c>
      <c r="AW1255" s="174">
        <f>IFERROR(INDEX('1.4G'!H:H,MATCH($D1255,'1.4G'!D:D,0)),0)</f>
        <v>0</v>
      </c>
      <c r="AX1255" s="174">
        <f>IFERROR(INDEX('1.4G'!J:J,MATCH($D1255,'1.4G'!D:D,0)),0)</f>
        <v>0</v>
      </c>
      <c r="AY1255" s="174">
        <f t="shared" si="206"/>
        <v>0</v>
      </c>
      <c r="AZ1255" s="174">
        <f t="shared" si="207"/>
        <v>0</v>
      </c>
      <c r="BA1255" s="175">
        <f>IFERROR(Table1[[#This Row],[Line total ordered for now]]*Table1[[#This Row],[GUARANTEED PRICE
for STOCK orders collected before 31.3.22]],0)</f>
        <v>0</v>
      </c>
      <c r="BB1255" s="175">
        <f t="shared" si="198"/>
        <v>0</v>
      </c>
      <c r="BC1255" s="176">
        <f>(AZ1255+Table1[[#This Row],[Line total ordered for now]])*Z1255</f>
        <v>0</v>
      </c>
      <c r="BD1255" s="200">
        <v>78.934988897131291</v>
      </c>
      <c r="BE1255" s="65"/>
      <c r="BF1255" s="65"/>
      <c r="BG1255" s="65"/>
      <c r="BH1255" s="65"/>
      <c r="BI1255" s="65"/>
      <c r="BJ1255" s="65"/>
      <c r="BK1255" s="65"/>
      <c r="BL1255" s="55"/>
      <c r="BM1255"/>
      <c r="BN1255"/>
      <c r="BO1255"/>
      <c r="BP1255"/>
      <c r="BQ1255"/>
      <c r="BR1255"/>
      <c r="BS1255"/>
      <c r="BT1255"/>
    </row>
    <row r="1256" spans="1:72" ht="15.75">
      <c r="A1256" s="202">
        <v>1252</v>
      </c>
      <c r="B1256" s="68" t="s">
        <v>6378</v>
      </c>
      <c r="C1256" s="149" t="s">
        <v>782</v>
      </c>
      <c r="D1256" s="149" t="s">
        <v>4557</v>
      </c>
      <c r="E1256" s="149" t="s">
        <v>4558</v>
      </c>
      <c r="F1256" s="158" t="str">
        <f t="shared" si="205"/>
        <v>Video</v>
      </c>
      <c r="G1256" s="187">
        <v>0</v>
      </c>
      <c r="H1256" s="150"/>
      <c r="I1256" s="184">
        <v>84.73</v>
      </c>
      <c r="J1256" s="150"/>
      <c r="K1256" s="151">
        <v>2.3506962862620724</v>
      </c>
      <c r="L1256" s="152">
        <v>85.56534481993944</v>
      </c>
      <c r="M1256" s="152">
        <v>94.027851450482899</v>
      </c>
      <c r="N1256" s="153" t="s">
        <v>652</v>
      </c>
      <c r="O1256" s="154">
        <v>40</v>
      </c>
      <c r="P1256" s="153">
        <v>3</v>
      </c>
      <c r="Q1256" s="153" t="s">
        <v>146</v>
      </c>
      <c r="R1256" s="155">
        <v>13</v>
      </c>
      <c r="S1256" s="155">
        <v>3.6</v>
      </c>
      <c r="T1256" s="155">
        <v>0.2</v>
      </c>
      <c r="U1256" s="154" t="s">
        <v>94</v>
      </c>
      <c r="V1256" s="153" t="s">
        <v>89</v>
      </c>
      <c r="W1256" s="153" t="s">
        <v>627</v>
      </c>
      <c r="X1256" s="151" t="s">
        <v>6378</v>
      </c>
      <c r="Y1256" s="151" t="s">
        <v>6378</v>
      </c>
      <c r="Z1256" s="156">
        <v>4.2000000000000003E-2</v>
      </c>
      <c r="AA1256" s="153" t="s">
        <v>783</v>
      </c>
      <c r="AB1256" s="153" t="s">
        <v>4733</v>
      </c>
      <c r="AC1256" s="153" t="s">
        <v>785</v>
      </c>
      <c r="AD1256" s="157" t="s">
        <v>4559</v>
      </c>
      <c r="AE1256" s="110">
        <v>1</v>
      </c>
      <c r="AF1256" s="110">
        <v>395</v>
      </c>
      <c r="AG1256" s="112">
        <f t="shared" si="197"/>
        <v>0</v>
      </c>
      <c r="AH1256" s="110">
        <f>SUM(AG$4:AG1256)</f>
        <v>38</v>
      </c>
      <c r="AI1256" s="112">
        <f t="shared" si="195"/>
        <v>0</v>
      </c>
      <c r="AJ1256" s="110">
        <f>COUNTIF(AI$4:AI1256,"&gt;0")</f>
        <v>184</v>
      </c>
      <c r="AK1256" s="110">
        <v>0</v>
      </c>
      <c r="AL1256" s="110">
        <v>364</v>
      </c>
      <c r="AM1256" s="172" t="str">
        <f>IF(OR(Table1[[#This Row],[Line total ordered for now]]&gt;0,Table1[[#This Row],[Line total ordered for season]]&gt;0),1,"")</f>
        <v/>
      </c>
      <c r="AN1256" s="173">
        <f>COUNTIF(AM$4:AM1256,"&gt;0")</f>
        <v>0</v>
      </c>
      <c r="AO1256" s="173">
        <f>Table1[[#This Row],[ORDER QUANTITY
to be collected BEFORE 31.3.22]]</f>
        <v>0</v>
      </c>
      <c r="AP1256" s="174">
        <f t="shared" si="196"/>
        <v>0</v>
      </c>
      <c r="AQ1256" s="174">
        <f>IFERROR(INDEX(Retail!H:H,MATCH($D1256,Retail!$D:$D,0)),0)</f>
        <v>0</v>
      </c>
      <c r="AR1256" s="174">
        <f>IFERROR(INDEX(Retail!J:J,MATCH($D1256,Retail!$D:$D,0)),0)</f>
        <v>0</v>
      </c>
      <c r="AS1256" s="174">
        <f>IFERROR(INDEX('NEW2022'!H:H,MATCH($D1256,'NEW2022'!D:D,0)),0)</f>
        <v>0</v>
      </c>
      <c r="AT1256" s="174">
        <f>IFERROR(INDEX('NEW2022'!J:J,MATCH($D1256,'NEW2022'!D:D,0)),0)</f>
        <v>0</v>
      </c>
      <c r="AU1256" s="174">
        <f>IFERROR(INDEX('Quiet Items'!H:H,MATCH($D1256,'Quiet Items'!D:D,0)),0)</f>
        <v>0</v>
      </c>
      <c r="AV1256" s="174">
        <f>IFERROR(INDEX('Quiet Items'!J:J,MATCH($D1256,'Quiet Items'!D:D,0)),0)</f>
        <v>0</v>
      </c>
      <c r="AW1256" s="174">
        <f>IFERROR(INDEX('1.4G'!H:H,MATCH($D1256,'1.4G'!D:D,0)),0)</f>
        <v>0</v>
      </c>
      <c r="AX1256" s="174">
        <f>IFERROR(INDEX('1.4G'!J:J,MATCH($D1256,'1.4G'!D:D,0)),0)</f>
        <v>0</v>
      </c>
      <c r="AY1256" s="174">
        <f t="shared" si="206"/>
        <v>0</v>
      </c>
      <c r="AZ1256" s="174">
        <f t="shared" si="207"/>
        <v>0</v>
      </c>
      <c r="BA1256" s="175">
        <f>IFERROR(Table1[[#This Row],[Line total ordered for now]]*Table1[[#This Row],[GUARANTEED PRICE
for STOCK orders collected before 31.3.22]],0)</f>
        <v>0</v>
      </c>
      <c r="BB1256" s="175">
        <f t="shared" si="198"/>
        <v>0</v>
      </c>
      <c r="BC1256" s="176">
        <f>(AZ1256+Table1[[#This Row],[Line total ordered for now]])*Z1256</f>
        <v>0</v>
      </c>
      <c r="BD1256" s="200">
        <v>79.923673732910459</v>
      </c>
      <c r="BE1256" s="65"/>
      <c r="BF1256" s="65"/>
      <c r="BG1256" s="65"/>
      <c r="BH1256" s="65"/>
      <c r="BI1256" s="65"/>
      <c r="BJ1256" s="65"/>
      <c r="BK1256" s="65"/>
      <c r="BL1256" s="55"/>
      <c r="BM1256"/>
      <c r="BN1256"/>
      <c r="BO1256"/>
      <c r="BP1256"/>
      <c r="BQ1256"/>
      <c r="BR1256"/>
      <c r="BS1256"/>
      <c r="BT1256"/>
    </row>
    <row r="1257" spans="1:72" ht="15.75">
      <c r="A1257" s="202">
        <v>1253</v>
      </c>
      <c r="B1257" s="68" t="s">
        <v>6378</v>
      </c>
      <c r="C1257" s="149" t="s">
        <v>782</v>
      </c>
      <c r="D1257" s="149" t="s">
        <v>2773</v>
      </c>
      <c r="E1257" s="149" t="s">
        <v>2774</v>
      </c>
      <c r="F1257" s="158" t="str">
        <f t="shared" si="205"/>
        <v>Video</v>
      </c>
      <c r="G1257" s="187">
        <v>9</v>
      </c>
      <c r="H1257" s="150"/>
      <c r="I1257" s="184">
        <v>84.68</v>
      </c>
      <c r="J1257" s="150"/>
      <c r="K1257" s="151">
        <v>2.4624999999999999</v>
      </c>
      <c r="L1257" s="152">
        <v>89.635000000000005</v>
      </c>
      <c r="M1257" s="152">
        <v>98.5</v>
      </c>
      <c r="N1257" s="153" t="s">
        <v>652</v>
      </c>
      <c r="O1257" s="154">
        <v>40</v>
      </c>
      <c r="P1257" s="153">
        <v>3</v>
      </c>
      <c r="Q1257" s="153" t="s">
        <v>146</v>
      </c>
      <c r="R1257" s="155">
        <v>12</v>
      </c>
      <c r="S1257" s="155">
        <v>3.4</v>
      </c>
      <c r="T1257" s="155">
        <v>0.2</v>
      </c>
      <c r="U1257" s="154" t="s">
        <v>94</v>
      </c>
      <c r="V1257" s="153" t="s">
        <v>89</v>
      </c>
      <c r="W1257" s="153" t="s">
        <v>627</v>
      </c>
      <c r="X1257" s="151" t="s">
        <v>6378</v>
      </c>
      <c r="Y1257" s="151" t="s">
        <v>6378</v>
      </c>
      <c r="Z1257" s="156">
        <v>4.2000000000000003E-2</v>
      </c>
      <c r="AA1257" s="153" t="s">
        <v>783</v>
      </c>
      <c r="AB1257" s="153" t="s">
        <v>4843</v>
      </c>
      <c r="AC1257" s="153" t="s">
        <v>656</v>
      </c>
      <c r="AD1257" s="157" t="s">
        <v>2775</v>
      </c>
      <c r="AE1257" s="110">
        <v>1</v>
      </c>
      <c r="AF1257" s="110">
        <v>396</v>
      </c>
      <c r="AG1257" s="112">
        <f t="shared" si="197"/>
        <v>0</v>
      </c>
      <c r="AH1257" s="110">
        <f>SUM(AG$4:AG1257)</f>
        <v>38</v>
      </c>
      <c r="AI1257" s="112">
        <f t="shared" si="195"/>
        <v>0</v>
      </c>
      <c r="AJ1257" s="110">
        <f>COUNTIF(AI$4:AI1257,"&gt;0")</f>
        <v>184</v>
      </c>
      <c r="AK1257" s="110">
        <v>0</v>
      </c>
      <c r="AL1257" s="110">
        <v>364</v>
      </c>
      <c r="AM1257" s="172" t="str">
        <f>IF(OR(Table1[[#This Row],[Line total ordered for now]]&gt;0,Table1[[#This Row],[Line total ordered for season]]&gt;0),1,"")</f>
        <v/>
      </c>
      <c r="AN1257" s="173">
        <f>COUNTIF(AM$4:AM1257,"&gt;0")</f>
        <v>0</v>
      </c>
      <c r="AO1257" s="173">
        <f>Table1[[#This Row],[ORDER QUANTITY
to be collected BEFORE 31.3.22]]</f>
        <v>0</v>
      </c>
      <c r="AP1257" s="174">
        <f t="shared" si="196"/>
        <v>0</v>
      </c>
      <c r="AQ1257" s="174">
        <f>IFERROR(INDEX(Retail!H:H,MATCH($D1257,Retail!$D:$D,0)),0)</f>
        <v>0</v>
      </c>
      <c r="AR1257" s="174">
        <f>IFERROR(INDEX(Retail!J:J,MATCH($D1257,Retail!$D:$D,0)),0)</f>
        <v>0</v>
      </c>
      <c r="AS1257" s="174">
        <f>IFERROR(INDEX('NEW2022'!H:H,MATCH($D1257,'NEW2022'!D:D,0)),0)</f>
        <v>0</v>
      </c>
      <c r="AT1257" s="174">
        <f>IFERROR(INDEX('NEW2022'!J:J,MATCH($D1257,'NEW2022'!D:D,0)),0)</f>
        <v>0</v>
      </c>
      <c r="AU1257" s="174">
        <f>IFERROR(INDEX('Quiet Items'!H:H,MATCH($D1257,'Quiet Items'!D:D,0)),0)</f>
        <v>0</v>
      </c>
      <c r="AV1257" s="174">
        <f>IFERROR(INDEX('Quiet Items'!J:J,MATCH($D1257,'Quiet Items'!D:D,0)),0)</f>
        <v>0</v>
      </c>
      <c r="AW1257" s="174">
        <f>IFERROR(INDEX('1.4G'!H:H,MATCH($D1257,'1.4G'!D:D,0)),0)</f>
        <v>0</v>
      </c>
      <c r="AX1257" s="174">
        <f>IFERROR(INDEX('1.4G'!J:J,MATCH($D1257,'1.4G'!D:D,0)),0)</f>
        <v>0</v>
      </c>
      <c r="AY1257" s="174">
        <f t="shared" si="206"/>
        <v>0</v>
      </c>
      <c r="AZ1257" s="174">
        <f t="shared" si="207"/>
        <v>0</v>
      </c>
      <c r="BA1257" s="175">
        <f>IFERROR(Table1[[#This Row],[Line total ordered for now]]*Table1[[#This Row],[GUARANTEED PRICE
for STOCK orders collected before 31.3.22]],0)</f>
        <v>0</v>
      </c>
      <c r="BB1257" s="175">
        <f t="shared" si="198"/>
        <v>0</v>
      </c>
      <c r="BC1257" s="176">
        <f>(AZ1257+Table1[[#This Row],[Line total ordered for now]])*Z1257</f>
        <v>0</v>
      </c>
      <c r="BD1257" s="200">
        <v>83.724999999999994</v>
      </c>
      <c r="BE1257" s="65"/>
      <c r="BF1257" s="65"/>
      <c r="BG1257" s="65"/>
      <c r="BH1257" s="65"/>
      <c r="BI1257" s="65"/>
      <c r="BJ1257" s="65"/>
      <c r="BK1257" s="65"/>
      <c r="BL1257" s="55"/>
      <c r="BM1257"/>
      <c r="BN1257"/>
      <c r="BO1257"/>
      <c r="BP1257"/>
      <c r="BQ1257"/>
      <c r="BR1257"/>
      <c r="BS1257"/>
      <c r="BT1257"/>
    </row>
    <row r="1258" spans="1:72" ht="15.75">
      <c r="A1258" s="202">
        <v>1254</v>
      </c>
      <c r="B1258" s="68" t="s">
        <v>6378</v>
      </c>
      <c r="C1258" s="149" t="s">
        <v>782</v>
      </c>
      <c r="D1258" s="149" t="s">
        <v>2532</v>
      </c>
      <c r="E1258" s="149" t="s">
        <v>2533</v>
      </c>
      <c r="F1258" s="158" t="str">
        <f t="shared" si="205"/>
        <v>Video</v>
      </c>
      <c r="G1258" s="187">
        <v>13</v>
      </c>
      <c r="H1258" s="150"/>
      <c r="I1258" s="184">
        <v>85.17</v>
      </c>
      <c r="J1258" s="150"/>
      <c r="K1258" s="151">
        <v>2.47675</v>
      </c>
      <c r="L1258" s="152">
        <v>90.153700000000015</v>
      </c>
      <c r="M1258" s="152">
        <v>99.070000000000007</v>
      </c>
      <c r="N1258" s="153" t="s">
        <v>652</v>
      </c>
      <c r="O1258" s="154">
        <v>40</v>
      </c>
      <c r="P1258" s="153">
        <v>3</v>
      </c>
      <c r="Q1258" s="153" t="s">
        <v>146</v>
      </c>
      <c r="R1258" s="155">
        <v>13</v>
      </c>
      <c r="S1258" s="155">
        <v>3.6</v>
      </c>
      <c r="T1258" s="155">
        <v>0.2</v>
      </c>
      <c r="U1258" s="154" t="s">
        <v>95</v>
      </c>
      <c r="V1258" s="153" t="s">
        <v>88</v>
      </c>
      <c r="W1258" s="153" t="s">
        <v>627</v>
      </c>
      <c r="X1258" s="151" t="s">
        <v>6378</v>
      </c>
      <c r="Y1258" s="151" t="s">
        <v>6378</v>
      </c>
      <c r="Z1258" s="156">
        <v>4.2000000000000003E-2</v>
      </c>
      <c r="AA1258" s="153" t="s">
        <v>1716</v>
      </c>
      <c r="AB1258" s="153" t="s">
        <v>4772</v>
      </c>
      <c r="AC1258" s="153" t="s">
        <v>2412</v>
      </c>
      <c r="AD1258" s="157" t="s">
        <v>2534</v>
      </c>
      <c r="AE1258" s="110">
        <v>1</v>
      </c>
      <c r="AF1258" s="110">
        <v>397</v>
      </c>
      <c r="AG1258" s="112">
        <f t="shared" si="197"/>
        <v>0</v>
      </c>
      <c r="AH1258" s="110">
        <f>SUM(AG$4:AG1258)</f>
        <v>38</v>
      </c>
      <c r="AI1258" s="112">
        <f t="shared" si="195"/>
        <v>0</v>
      </c>
      <c r="AJ1258" s="110">
        <f>COUNTIF(AI$4:AI1258,"&gt;0")</f>
        <v>184</v>
      </c>
      <c r="AK1258" s="110">
        <v>1</v>
      </c>
      <c r="AL1258" s="110">
        <v>365</v>
      </c>
      <c r="AM1258" s="172" t="str">
        <f>IF(OR(Table1[[#This Row],[Line total ordered for now]]&gt;0,Table1[[#This Row],[Line total ordered for season]]&gt;0),1,"")</f>
        <v/>
      </c>
      <c r="AN1258" s="173">
        <f>COUNTIF(AM$4:AM1258,"&gt;0")</f>
        <v>0</v>
      </c>
      <c r="AO1258" s="173">
        <f>Table1[[#This Row],[ORDER QUANTITY
to be collected BEFORE 31.3.22]]</f>
        <v>0</v>
      </c>
      <c r="AP1258" s="174">
        <f t="shared" si="196"/>
        <v>0</v>
      </c>
      <c r="AQ1258" s="174">
        <f>IFERROR(INDEX(Retail!H:H,MATCH($D1258,Retail!$D:$D,0)),0)</f>
        <v>0</v>
      </c>
      <c r="AR1258" s="174">
        <f>IFERROR(INDEX(Retail!J:J,MATCH($D1258,Retail!$D:$D,0)),0)</f>
        <v>0</v>
      </c>
      <c r="AS1258" s="174">
        <f>IFERROR(INDEX('NEW2022'!H:H,MATCH($D1258,'NEW2022'!D:D,0)),0)</f>
        <v>0</v>
      </c>
      <c r="AT1258" s="174">
        <f>IFERROR(INDEX('NEW2022'!J:J,MATCH($D1258,'NEW2022'!D:D,0)),0)</f>
        <v>0</v>
      </c>
      <c r="AU1258" s="174">
        <f>IFERROR(INDEX('Quiet Items'!H:H,MATCH($D1258,'Quiet Items'!D:D,0)),0)</f>
        <v>0</v>
      </c>
      <c r="AV1258" s="174">
        <f>IFERROR(INDEX('Quiet Items'!J:J,MATCH($D1258,'Quiet Items'!D:D,0)),0)</f>
        <v>0</v>
      </c>
      <c r="AW1258" s="174">
        <f>IFERROR(INDEX('1.4G'!H:H,MATCH($D1258,'1.4G'!D:D,0)),0)</f>
        <v>0</v>
      </c>
      <c r="AX1258" s="174">
        <f>IFERROR(INDEX('1.4G'!J:J,MATCH($D1258,'1.4G'!D:D,0)),0)</f>
        <v>0</v>
      </c>
      <c r="AY1258" s="174">
        <f t="shared" si="206"/>
        <v>0</v>
      </c>
      <c r="AZ1258" s="174">
        <f t="shared" si="207"/>
        <v>0</v>
      </c>
      <c r="BA1258" s="175">
        <f>IFERROR(Table1[[#This Row],[Line total ordered for now]]*Table1[[#This Row],[GUARANTEED PRICE
for STOCK orders collected before 31.3.22]],0)</f>
        <v>0</v>
      </c>
      <c r="BB1258" s="175">
        <f t="shared" si="198"/>
        <v>0</v>
      </c>
      <c r="BC1258" s="176">
        <f>(AZ1258+Table1[[#This Row],[Line total ordered for now]])*Z1258</f>
        <v>0</v>
      </c>
      <c r="BD1258" s="200">
        <v>84.209500000000006</v>
      </c>
      <c r="BE1258" s="65"/>
      <c r="BF1258" s="65"/>
      <c r="BG1258" s="65"/>
      <c r="BH1258" s="65"/>
      <c r="BI1258" s="65"/>
      <c r="BJ1258" s="65"/>
      <c r="BK1258" s="65"/>
      <c r="BL1258" s="55"/>
      <c r="BM1258"/>
      <c r="BN1258"/>
      <c r="BO1258"/>
      <c r="BP1258"/>
      <c r="BQ1258"/>
      <c r="BR1258"/>
      <c r="BS1258"/>
      <c r="BT1258"/>
    </row>
    <row r="1259" spans="1:72" ht="15.75">
      <c r="A1259" s="202">
        <v>1255</v>
      </c>
      <c r="B1259" s="68" t="s">
        <v>6378</v>
      </c>
      <c r="C1259" s="149" t="s">
        <v>782</v>
      </c>
      <c r="D1259" s="149" t="s">
        <v>1151</v>
      </c>
      <c r="E1259" s="149" t="s">
        <v>1152</v>
      </c>
      <c r="F1259" s="158" t="str">
        <f t="shared" si="205"/>
        <v>Video</v>
      </c>
      <c r="G1259" s="187">
        <v>9</v>
      </c>
      <c r="H1259" s="150"/>
      <c r="I1259" s="184">
        <v>85.33</v>
      </c>
      <c r="J1259" s="150"/>
      <c r="K1259" s="151">
        <v>2.4815</v>
      </c>
      <c r="L1259" s="152">
        <v>90.326600000000013</v>
      </c>
      <c r="M1259" s="152">
        <v>99.26</v>
      </c>
      <c r="N1259" s="153" t="s">
        <v>652</v>
      </c>
      <c r="O1259" s="154">
        <v>40</v>
      </c>
      <c r="P1259" s="153">
        <v>3</v>
      </c>
      <c r="Q1259" s="153" t="s">
        <v>146</v>
      </c>
      <c r="R1259" s="155">
        <v>13</v>
      </c>
      <c r="S1259" s="155">
        <v>2.8</v>
      </c>
      <c r="T1259" s="155">
        <v>0.2</v>
      </c>
      <c r="U1259" s="154" t="s">
        <v>94</v>
      </c>
      <c r="V1259" s="153" t="s">
        <v>89</v>
      </c>
      <c r="W1259" s="153" t="s">
        <v>627</v>
      </c>
      <c r="X1259" s="151" t="s">
        <v>6378</v>
      </c>
      <c r="Y1259" s="151" t="s">
        <v>6378</v>
      </c>
      <c r="Z1259" s="156">
        <v>4.2000000000000003E-2</v>
      </c>
      <c r="AA1259" s="153" t="s">
        <v>1153</v>
      </c>
      <c r="AB1259" s="153" t="s">
        <v>4746</v>
      </c>
      <c r="AC1259" s="153" t="s">
        <v>4640</v>
      </c>
      <c r="AD1259" s="157" t="s">
        <v>1154</v>
      </c>
      <c r="AE1259" s="110">
        <v>1</v>
      </c>
      <c r="AF1259" s="110">
        <v>398</v>
      </c>
      <c r="AG1259" s="112">
        <f t="shared" si="197"/>
        <v>0</v>
      </c>
      <c r="AH1259" s="110">
        <f>SUM(AG$4:AG1259)</f>
        <v>38</v>
      </c>
      <c r="AI1259" s="112">
        <f t="shared" si="195"/>
        <v>0</v>
      </c>
      <c r="AJ1259" s="110">
        <f>COUNTIF(AI$4:AI1259,"&gt;0")</f>
        <v>184</v>
      </c>
      <c r="AK1259" s="110">
        <v>0</v>
      </c>
      <c r="AL1259" s="110">
        <v>365</v>
      </c>
      <c r="AM1259" s="172" t="str">
        <f>IF(OR(Table1[[#This Row],[Line total ordered for now]]&gt;0,Table1[[#This Row],[Line total ordered for season]]&gt;0),1,"")</f>
        <v/>
      </c>
      <c r="AN1259" s="173">
        <f>COUNTIF(AM$4:AM1259,"&gt;0")</f>
        <v>0</v>
      </c>
      <c r="AO1259" s="173">
        <f>Table1[[#This Row],[ORDER QUANTITY
to be collected BEFORE 31.3.22]]</f>
        <v>0</v>
      </c>
      <c r="AP1259" s="174">
        <f t="shared" si="196"/>
        <v>0</v>
      </c>
      <c r="AQ1259" s="174">
        <f>IFERROR(INDEX(Retail!H:H,MATCH($D1259,Retail!$D:$D,0)),0)</f>
        <v>0</v>
      </c>
      <c r="AR1259" s="174">
        <f>IFERROR(INDEX(Retail!J:J,MATCH($D1259,Retail!$D:$D,0)),0)</f>
        <v>0</v>
      </c>
      <c r="AS1259" s="174">
        <f>IFERROR(INDEX('NEW2022'!H:H,MATCH($D1259,'NEW2022'!D:D,0)),0)</f>
        <v>0</v>
      </c>
      <c r="AT1259" s="174">
        <f>IFERROR(INDEX('NEW2022'!J:J,MATCH($D1259,'NEW2022'!D:D,0)),0)</f>
        <v>0</v>
      </c>
      <c r="AU1259" s="174">
        <f>IFERROR(INDEX('Quiet Items'!H:H,MATCH($D1259,'Quiet Items'!D:D,0)),0)</f>
        <v>0</v>
      </c>
      <c r="AV1259" s="174">
        <f>IFERROR(INDEX('Quiet Items'!J:J,MATCH($D1259,'Quiet Items'!D:D,0)),0)</f>
        <v>0</v>
      </c>
      <c r="AW1259" s="174">
        <f>IFERROR(INDEX('1.4G'!H:H,MATCH($D1259,'1.4G'!D:D,0)),0)</f>
        <v>0</v>
      </c>
      <c r="AX1259" s="174">
        <f>IFERROR(INDEX('1.4G'!J:J,MATCH($D1259,'1.4G'!D:D,0)),0)</f>
        <v>0</v>
      </c>
      <c r="AY1259" s="174">
        <f t="shared" si="206"/>
        <v>0</v>
      </c>
      <c r="AZ1259" s="174">
        <f t="shared" si="207"/>
        <v>0</v>
      </c>
      <c r="BA1259" s="175">
        <f>IFERROR(Table1[[#This Row],[Line total ordered for now]]*Table1[[#This Row],[GUARANTEED PRICE
for STOCK orders collected before 31.3.22]],0)</f>
        <v>0</v>
      </c>
      <c r="BB1259" s="175">
        <f t="shared" si="198"/>
        <v>0</v>
      </c>
      <c r="BC1259" s="176">
        <f>(AZ1259+Table1[[#This Row],[Line total ordered for now]])*Z1259</f>
        <v>0</v>
      </c>
      <c r="BD1259" s="200">
        <v>84.370999999999995</v>
      </c>
      <c r="BE1259" s="65"/>
      <c r="BF1259" s="65"/>
      <c r="BG1259" s="65"/>
      <c r="BH1259" s="65"/>
      <c r="BI1259" s="65"/>
      <c r="BJ1259" s="65"/>
      <c r="BK1259" s="65"/>
      <c r="BL1259" s="55"/>
      <c r="BM1259"/>
      <c r="BN1259"/>
      <c r="BO1259"/>
      <c r="BP1259"/>
      <c r="BQ1259"/>
      <c r="BR1259"/>
      <c r="BS1259"/>
      <c r="BT1259"/>
    </row>
    <row r="1260" spans="1:72" ht="15.75">
      <c r="A1260" s="202">
        <v>1256</v>
      </c>
      <c r="B1260" s="68" t="s">
        <v>6378</v>
      </c>
      <c r="C1260" s="149" t="s">
        <v>782</v>
      </c>
      <c r="D1260" s="149" t="s">
        <v>2850</v>
      </c>
      <c r="E1260" s="149" t="s">
        <v>2851</v>
      </c>
      <c r="F1260" s="158" t="str">
        <f t="shared" si="205"/>
        <v>Video</v>
      </c>
      <c r="G1260" s="187">
        <v>1</v>
      </c>
      <c r="H1260" s="150"/>
      <c r="I1260" s="184">
        <v>86.46</v>
      </c>
      <c r="J1260" s="150"/>
      <c r="K1260" s="151">
        <v>2.5142500000000001</v>
      </c>
      <c r="L1260" s="152">
        <v>91.51870000000001</v>
      </c>
      <c r="M1260" s="152">
        <v>100.57000000000001</v>
      </c>
      <c r="N1260" s="153" t="s">
        <v>652</v>
      </c>
      <c r="O1260" s="154">
        <v>40</v>
      </c>
      <c r="P1260" s="153">
        <v>3</v>
      </c>
      <c r="Q1260" s="153" t="s">
        <v>146</v>
      </c>
      <c r="R1260" s="155">
        <v>11.8</v>
      </c>
      <c r="S1260" s="155">
        <v>3.6</v>
      </c>
      <c r="T1260" s="155">
        <v>0.2</v>
      </c>
      <c r="U1260" s="154" t="s">
        <v>94</v>
      </c>
      <c r="V1260" s="153" t="s">
        <v>89</v>
      </c>
      <c r="W1260" s="153" t="s">
        <v>627</v>
      </c>
      <c r="X1260" s="151" t="s">
        <v>6378</v>
      </c>
      <c r="Y1260" s="151" t="s">
        <v>6378</v>
      </c>
      <c r="Z1260" s="156">
        <v>4.2000000000000003E-2</v>
      </c>
      <c r="AA1260" s="153" t="s">
        <v>783</v>
      </c>
      <c r="AB1260" s="153" t="s">
        <v>4844</v>
      </c>
      <c r="AC1260" s="153" t="s">
        <v>656</v>
      </c>
      <c r="AD1260" s="157" t="s">
        <v>2852</v>
      </c>
      <c r="AE1260" s="110">
        <v>1</v>
      </c>
      <c r="AF1260" s="110">
        <v>399</v>
      </c>
      <c r="AG1260" s="112">
        <f t="shared" si="197"/>
        <v>0</v>
      </c>
      <c r="AH1260" s="110">
        <f>SUM(AG$4:AG1260)</f>
        <v>38</v>
      </c>
      <c r="AI1260" s="112">
        <f t="shared" si="195"/>
        <v>0</v>
      </c>
      <c r="AJ1260" s="110">
        <f>COUNTIF(AI$4:AI1260,"&gt;0")</f>
        <v>184</v>
      </c>
      <c r="AK1260" s="110">
        <v>0</v>
      </c>
      <c r="AL1260" s="110">
        <v>365</v>
      </c>
      <c r="AM1260" s="172" t="str">
        <f>IF(OR(Table1[[#This Row],[Line total ordered for now]]&gt;0,Table1[[#This Row],[Line total ordered for season]]&gt;0),1,"")</f>
        <v/>
      </c>
      <c r="AN1260" s="173">
        <f>COUNTIF(AM$4:AM1260,"&gt;0")</f>
        <v>0</v>
      </c>
      <c r="AO1260" s="173">
        <f>Table1[[#This Row],[ORDER QUANTITY
to be collected BEFORE 31.3.22]]</f>
        <v>0</v>
      </c>
      <c r="AP1260" s="174">
        <f t="shared" si="196"/>
        <v>0</v>
      </c>
      <c r="AQ1260" s="174">
        <f>IFERROR(INDEX(Retail!H:H,MATCH($D1260,Retail!$D:$D,0)),0)</f>
        <v>0</v>
      </c>
      <c r="AR1260" s="174">
        <f>IFERROR(INDEX(Retail!J:J,MATCH($D1260,Retail!$D:$D,0)),0)</f>
        <v>0</v>
      </c>
      <c r="AS1260" s="174">
        <f>IFERROR(INDEX('NEW2022'!H:H,MATCH($D1260,'NEW2022'!D:D,0)),0)</f>
        <v>0</v>
      </c>
      <c r="AT1260" s="174">
        <f>IFERROR(INDEX('NEW2022'!J:J,MATCH($D1260,'NEW2022'!D:D,0)),0)</f>
        <v>0</v>
      </c>
      <c r="AU1260" s="174">
        <f>IFERROR(INDEX('Quiet Items'!H:H,MATCH($D1260,'Quiet Items'!D:D,0)),0)</f>
        <v>0</v>
      </c>
      <c r="AV1260" s="174">
        <f>IFERROR(INDEX('Quiet Items'!J:J,MATCH($D1260,'Quiet Items'!D:D,0)),0)</f>
        <v>0</v>
      </c>
      <c r="AW1260" s="174">
        <f>IFERROR(INDEX('1.4G'!H:H,MATCH($D1260,'1.4G'!D:D,0)),0)</f>
        <v>0</v>
      </c>
      <c r="AX1260" s="174">
        <f>IFERROR(INDEX('1.4G'!J:J,MATCH($D1260,'1.4G'!D:D,0)),0)</f>
        <v>0</v>
      </c>
      <c r="AY1260" s="174">
        <f t="shared" si="206"/>
        <v>0</v>
      </c>
      <c r="AZ1260" s="174">
        <f t="shared" si="207"/>
        <v>0</v>
      </c>
      <c r="BA1260" s="175">
        <f>IFERROR(Table1[[#This Row],[Line total ordered for now]]*Table1[[#This Row],[GUARANTEED PRICE
for STOCK orders collected before 31.3.22]],0)</f>
        <v>0</v>
      </c>
      <c r="BB1260" s="175">
        <f t="shared" si="198"/>
        <v>0</v>
      </c>
      <c r="BC1260" s="176">
        <f>(AZ1260+Table1[[#This Row],[Line total ordered for now]])*Z1260</f>
        <v>0</v>
      </c>
      <c r="BD1260" s="200">
        <v>85.484499999999997</v>
      </c>
      <c r="BE1260" s="65"/>
      <c r="BF1260" s="65"/>
      <c r="BG1260" s="65"/>
      <c r="BH1260" s="65"/>
      <c r="BI1260" s="65"/>
      <c r="BJ1260" s="65"/>
      <c r="BK1260" s="65"/>
      <c r="BL1260" s="55"/>
      <c r="BM1260"/>
      <c r="BN1260"/>
      <c r="BO1260"/>
      <c r="BP1260"/>
      <c r="BQ1260"/>
      <c r="BR1260"/>
      <c r="BS1260"/>
      <c r="BT1260"/>
    </row>
    <row r="1261" spans="1:72" ht="15.75">
      <c r="A1261" s="202">
        <v>1257</v>
      </c>
      <c r="B1261" s="68" t="s">
        <v>6378</v>
      </c>
      <c r="C1261" s="149" t="s">
        <v>782</v>
      </c>
      <c r="D1261" s="149" t="s">
        <v>780</v>
      </c>
      <c r="E1261" s="149" t="s">
        <v>781</v>
      </c>
      <c r="F1261" s="158" t="str">
        <f t="shared" si="205"/>
        <v>Video</v>
      </c>
      <c r="G1261" s="187">
        <v>0</v>
      </c>
      <c r="H1261" s="150"/>
      <c r="I1261" s="184">
        <v>88.25</v>
      </c>
      <c r="J1261" s="150"/>
      <c r="K1261" s="151">
        <v>2.5665000000000004</v>
      </c>
      <c r="L1261" s="152">
        <v>93.420600000000007</v>
      </c>
      <c r="M1261" s="152">
        <v>102.66000000000001</v>
      </c>
      <c r="N1261" s="153" t="s">
        <v>652</v>
      </c>
      <c r="O1261" s="154">
        <v>40</v>
      </c>
      <c r="P1261" s="153">
        <v>3</v>
      </c>
      <c r="Q1261" s="153" t="s">
        <v>146</v>
      </c>
      <c r="R1261" s="155">
        <v>13</v>
      </c>
      <c r="S1261" s="155">
        <v>3.6</v>
      </c>
      <c r="T1261" s="155">
        <v>0.2</v>
      </c>
      <c r="U1261" s="154" t="s">
        <v>95</v>
      </c>
      <c r="V1261" s="153" t="s">
        <v>88</v>
      </c>
      <c r="W1261" s="153" t="s">
        <v>627</v>
      </c>
      <c r="X1261" s="151" t="s">
        <v>6378</v>
      </c>
      <c r="Y1261" s="151" t="s">
        <v>6378</v>
      </c>
      <c r="Z1261" s="156">
        <v>4.2000000000000003E-2</v>
      </c>
      <c r="AA1261" s="153" t="s">
        <v>783</v>
      </c>
      <c r="AB1261" s="153" t="s">
        <v>4734</v>
      </c>
      <c r="AC1261" s="153" t="s">
        <v>785</v>
      </c>
      <c r="AD1261" s="157" t="s">
        <v>784</v>
      </c>
      <c r="AE1261" s="110">
        <v>1</v>
      </c>
      <c r="AF1261" s="110">
        <v>400</v>
      </c>
      <c r="AG1261" s="112">
        <f t="shared" si="197"/>
        <v>0</v>
      </c>
      <c r="AH1261" s="110">
        <f>SUM(AG$4:AG1261)</f>
        <v>38</v>
      </c>
      <c r="AI1261" s="112">
        <f t="shared" si="195"/>
        <v>0</v>
      </c>
      <c r="AJ1261" s="110">
        <f>COUNTIF(AI$4:AI1261,"&gt;0")</f>
        <v>184</v>
      </c>
      <c r="AK1261" s="110">
        <v>1</v>
      </c>
      <c r="AL1261" s="110">
        <v>366</v>
      </c>
      <c r="AM1261" s="172" t="str">
        <f>IF(OR(Table1[[#This Row],[Line total ordered for now]]&gt;0,Table1[[#This Row],[Line total ordered for season]]&gt;0),1,"")</f>
        <v/>
      </c>
      <c r="AN1261" s="173">
        <f>COUNTIF(AM$4:AM1261,"&gt;0")</f>
        <v>0</v>
      </c>
      <c r="AO1261" s="173">
        <f>Table1[[#This Row],[ORDER QUANTITY
to be collected BEFORE 31.3.22]]</f>
        <v>0</v>
      </c>
      <c r="AP1261" s="174">
        <f t="shared" si="196"/>
        <v>0</v>
      </c>
      <c r="AQ1261" s="174">
        <f>IFERROR(INDEX(Retail!H:H,MATCH($D1261,Retail!$D:$D,0)),0)</f>
        <v>0</v>
      </c>
      <c r="AR1261" s="174">
        <f>IFERROR(INDEX(Retail!J:J,MATCH($D1261,Retail!$D:$D,0)),0)</f>
        <v>0</v>
      </c>
      <c r="AS1261" s="174">
        <f>IFERROR(INDEX('NEW2022'!H:H,MATCH($D1261,'NEW2022'!D:D,0)),0)</f>
        <v>0</v>
      </c>
      <c r="AT1261" s="174">
        <f>IFERROR(INDEX('NEW2022'!J:J,MATCH($D1261,'NEW2022'!D:D,0)),0)</f>
        <v>0</v>
      </c>
      <c r="AU1261" s="174">
        <f>IFERROR(INDEX('Quiet Items'!H:H,MATCH($D1261,'Quiet Items'!D:D,0)),0)</f>
        <v>0</v>
      </c>
      <c r="AV1261" s="174">
        <f>IFERROR(INDEX('Quiet Items'!J:J,MATCH($D1261,'Quiet Items'!D:D,0)),0)</f>
        <v>0</v>
      </c>
      <c r="AW1261" s="174">
        <f>IFERROR(INDEX('1.4G'!H:H,MATCH($D1261,'1.4G'!D:D,0)),0)</f>
        <v>0</v>
      </c>
      <c r="AX1261" s="174">
        <f>IFERROR(INDEX('1.4G'!J:J,MATCH($D1261,'1.4G'!D:D,0)),0)</f>
        <v>0</v>
      </c>
      <c r="AY1261" s="174">
        <f t="shared" si="206"/>
        <v>0</v>
      </c>
      <c r="AZ1261" s="174">
        <f t="shared" si="207"/>
        <v>0</v>
      </c>
      <c r="BA1261" s="175">
        <f>IFERROR(Table1[[#This Row],[Line total ordered for now]]*Table1[[#This Row],[GUARANTEED PRICE
for STOCK orders collected before 31.3.22]],0)</f>
        <v>0</v>
      </c>
      <c r="BB1261" s="175">
        <f t="shared" si="198"/>
        <v>0</v>
      </c>
      <c r="BC1261" s="176">
        <f>(AZ1261+Table1[[#This Row],[Line total ordered for now]])*Z1261</f>
        <v>0</v>
      </c>
      <c r="BD1261" s="200">
        <v>87.26100000000001</v>
      </c>
      <c r="BE1261" s="65"/>
      <c r="BF1261" s="65"/>
      <c r="BG1261" s="65"/>
      <c r="BH1261" s="65"/>
      <c r="BI1261" s="65"/>
      <c r="BJ1261" s="65"/>
      <c r="BK1261" s="65"/>
      <c r="BL1261" s="55"/>
      <c r="BM1261"/>
      <c r="BN1261"/>
      <c r="BO1261"/>
      <c r="BP1261"/>
      <c r="BQ1261"/>
      <c r="BR1261"/>
      <c r="BS1261"/>
      <c r="BT1261"/>
    </row>
    <row r="1262" spans="1:72" ht="15.75">
      <c r="A1262" s="202">
        <v>1258</v>
      </c>
      <c r="B1262" s="68" t="s">
        <v>6378</v>
      </c>
      <c r="C1262" s="149" t="s">
        <v>782</v>
      </c>
      <c r="D1262" s="149" t="s">
        <v>3107</v>
      </c>
      <c r="E1262" s="149" t="s">
        <v>3108</v>
      </c>
      <c r="F1262" s="158" t="str">
        <f t="shared" si="205"/>
        <v>Video</v>
      </c>
      <c r="G1262" s="187">
        <v>0</v>
      </c>
      <c r="H1262" s="150"/>
      <c r="I1262" s="184">
        <v>89.49</v>
      </c>
      <c r="J1262" s="150"/>
      <c r="K1262" s="151">
        <v>2.6025</v>
      </c>
      <c r="L1262" s="152">
        <v>94.731000000000009</v>
      </c>
      <c r="M1262" s="152">
        <v>104.10000000000001</v>
      </c>
      <c r="N1262" s="153" t="s">
        <v>652</v>
      </c>
      <c r="O1262" s="154">
        <v>40</v>
      </c>
      <c r="P1262" s="153">
        <v>3</v>
      </c>
      <c r="Q1262" s="153" t="s">
        <v>146</v>
      </c>
      <c r="R1262" s="155">
        <v>13</v>
      </c>
      <c r="S1262" s="155">
        <v>2.8</v>
      </c>
      <c r="T1262" s="155">
        <v>0.2</v>
      </c>
      <c r="U1262" s="154" t="s">
        <v>95</v>
      </c>
      <c r="V1262" s="153" t="s">
        <v>88</v>
      </c>
      <c r="W1262" s="153" t="s">
        <v>627</v>
      </c>
      <c r="X1262" s="151" t="s">
        <v>6378</v>
      </c>
      <c r="Y1262" s="151" t="s">
        <v>6378</v>
      </c>
      <c r="Z1262" s="156">
        <v>4.2000000000000003E-2</v>
      </c>
      <c r="AA1262" s="153" t="s">
        <v>1426</v>
      </c>
      <c r="AB1262" s="153" t="s">
        <v>4850</v>
      </c>
      <c r="AC1262" s="153" t="s">
        <v>656</v>
      </c>
      <c r="AD1262" s="157" t="s">
        <v>3109</v>
      </c>
      <c r="AE1262" s="110">
        <v>1</v>
      </c>
      <c r="AF1262" s="110">
        <v>401</v>
      </c>
      <c r="AG1262" s="112">
        <f t="shared" si="197"/>
        <v>0</v>
      </c>
      <c r="AH1262" s="110">
        <f>SUM(AG$4:AG1262)</f>
        <v>38</v>
      </c>
      <c r="AI1262" s="112">
        <f t="shared" si="195"/>
        <v>0</v>
      </c>
      <c r="AJ1262" s="110">
        <f>COUNTIF(AI$4:AI1262,"&gt;0")</f>
        <v>184</v>
      </c>
      <c r="AK1262" s="110">
        <v>1</v>
      </c>
      <c r="AL1262" s="110">
        <v>367</v>
      </c>
      <c r="AM1262" s="172" t="str">
        <f>IF(OR(Table1[[#This Row],[Line total ordered for now]]&gt;0,Table1[[#This Row],[Line total ordered for season]]&gt;0),1,"")</f>
        <v/>
      </c>
      <c r="AN1262" s="173">
        <f>COUNTIF(AM$4:AM1262,"&gt;0")</f>
        <v>0</v>
      </c>
      <c r="AO1262" s="173">
        <f>Table1[[#This Row],[ORDER QUANTITY
to be collected BEFORE 31.3.22]]</f>
        <v>0</v>
      </c>
      <c r="AP1262" s="174">
        <f t="shared" si="196"/>
        <v>0</v>
      </c>
      <c r="AQ1262" s="174">
        <f>IFERROR(INDEX(Retail!H:H,MATCH($D1262,Retail!$D:$D,0)),0)</f>
        <v>0</v>
      </c>
      <c r="AR1262" s="174">
        <f>IFERROR(INDEX(Retail!J:J,MATCH($D1262,Retail!$D:$D,0)),0)</f>
        <v>0</v>
      </c>
      <c r="AS1262" s="174">
        <f>IFERROR(INDEX('NEW2022'!H:H,MATCH($D1262,'NEW2022'!D:D,0)),0)</f>
        <v>0</v>
      </c>
      <c r="AT1262" s="174">
        <f>IFERROR(INDEX('NEW2022'!J:J,MATCH($D1262,'NEW2022'!D:D,0)),0)</f>
        <v>0</v>
      </c>
      <c r="AU1262" s="174">
        <f>IFERROR(INDEX('Quiet Items'!H:H,MATCH($D1262,'Quiet Items'!D:D,0)),0)</f>
        <v>0</v>
      </c>
      <c r="AV1262" s="174">
        <f>IFERROR(INDEX('Quiet Items'!J:J,MATCH($D1262,'Quiet Items'!D:D,0)),0)</f>
        <v>0</v>
      </c>
      <c r="AW1262" s="174">
        <f>IFERROR(INDEX('1.4G'!H:H,MATCH($D1262,'1.4G'!D:D,0)),0)</f>
        <v>0</v>
      </c>
      <c r="AX1262" s="174">
        <f>IFERROR(INDEX('1.4G'!J:J,MATCH($D1262,'1.4G'!D:D,0)),0)</f>
        <v>0</v>
      </c>
      <c r="AY1262" s="174">
        <f t="shared" si="206"/>
        <v>0</v>
      </c>
      <c r="AZ1262" s="174">
        <f t="shared" si="207"/>
        <v>0</v>
      </c>
      <c r="BA1262" s="175">
        <f>IFERROR(Table1[[#This Row],[Line total ordered for now]]*Table1[[#This Row],[GUARANTEED PRICE
for STOCK orders collected before 31.3.22]],0)</f>
        <v>0</v>
      </c>
      <c r="BB1262" s="175">
        <f t="shared" si="198"/>
        <v>0</v>
      </c>
      <c r="BC1262" s="176">
        <f>(AZ1262+Table1[[#This Row],[Line total ordered for now]])*Z1262</f>
        <v>0</v>
      </c>
      <c r="BD1262" s="200">
        <v>88.484999999999999</v>
      </c>
      <c r="BE1262" s="65"/>
      <c r="BF1262" s="65"/>
      <c r="BG1262" s="65"/>
      <c r="BH1262" s="65"/>
      <c r="BI1262" s="65"/>
      <c r="BJ1262" s="65"/>
      <c r="BK1262" s="65"/>
      <c r="BL1262" s="55"/>
      <c r="BM1262"/>
      <c r="BN1262"/>
      <c r="BO1262"/>
      <c r="BP1262"/>
      <c r="BQ1262"/>
      <c r="BR1262"/>
      <c r="BS1262"/>
      <c r="BT1262"/>
    </row>
    <row r="1263" spans="1:72" ht="15.75">
      <c r="A1263" s="202">
        <v>1259</v>
      </c>
      <c r="B1263" s="68" t="s">
        <v>6378</v>
      </c>
      <c r="C1263" s="149" t="s">
        <v>782</v>
      </c>
      <c r="D1263" s="149" t="s">
        <v>842</v>
      </c>
      <c r="E1263" s="149" t="s">
        <v>843</v>
      </c>
      <c r="F1263" s="158" t="str">
        <f t="shared" si="205"/>
        <v>Video</v>
      </c>
      <c r="G1263" s="187">
        <v>5</v>
      </c>
      <c r="H1263" s="150"/>
      <c r="I1263" s="184">
        <v>90.01</v>
      </c>
      <c r="J1263" s="150"/>
      <c r="K1263" s="151">
        <v>2.6175000000000002</v>
      </c>
      <c r="L1263" s="152">
        <v>95.277000000000001</v>
      </c>
      <c r="M1263" s="152">
        <v>104.7</v>
      </c>
      <c r="N1263" s="153" t="s">
        <v>652</v>
      </c>
      <c r="O1263" s="154">
        <v>40</v>
      </c>
      <c r="P1263" s="153">
        <v>3</v>
      </c>
      <c r="Q1263" s="153" t="s">
        <v>146</v>
      </c>
      <c r="R1263" s="155">
        <v>13</v>
      </c>
      <c r="S1263" s="155">
        <v>2.8</v>
      </c>
      <c r="T1263" s="155">
        <v>0.2</v>
      </c>
      <c r="U1263" s="154" t="s">
        <v>95</v>
      </c>
      <c r="V1263" s="153" t="s">
        <v>88</v>
      </c>
      <c r="W1263" s="153" t="s">
        <v>627</v>
      </c>
      <c r="X1263" s="151" t="s">
        <v>6378</v>
      </c>
      <c r="Y1263" s="151" t="s">
        <v>6378</v>
      </c>
      <c r="Z1263" s="156">
        <v>4.7199999999999999E-2</v>
      </c>
      <c r="AA1263" s="153" t="s">
        <v>783</v>
      </c>
      <c r="AB1263" s="153" t="s">
        <v>4735</v>
      </c>
      <c r="AC1263" s="153" t="s">
        <v>785</v>
      </c>
      <c r="AD1263" s="157" t="s">
        <v>844</v>
      </c>
      <c r="AE1263" s="110">
        <v>1</v>
      </c>
      <c r="AF1263" s="110">
        <v>402</v>
      </c>
      <c r="AG1263" s="112">
        <f t="shared" si="197"/>
        <v>0</v>
      </c>
      <c r="AH1263" s="110">
        <f>SUM(AG$4:AG1263)</f>
        <v>38</v>
      </c>
      <c r="AI1263" s="112">
        <f t="shared" si="195"/>
        <v>0</v>
      </c>
      <c r="AJ1263" s="110">
        <f>COUNTIF(AI$4:AI1263,"&gt;0")</f>
        <v>184</v>
      </c>
      <c r="AK1263" s="110">
        <v>1</v>
      </c>
      <c r="AL1263" s="110">
        <v>368</v>
      </c>
      <c r="AM1263" s="172" t="str">
        <f>IF(OR(Table1[[#This Row],[Line total ordered for now]]&gt;0,Table1[[#This Row],[Line total ordered for season]]&gt;0),1,"")</f>
        <v/>
      </c>
      <c r="AN1263" s="173">
        <f>COUNTIF(AM$4:AM1263,"&gt;0")</f>
        <v>0</v>
      </c>
      <c r="AO1263" s="173">
        <f>Table1[[#This Row],[ORDER QUANTITY
to be collected BEFORE 31.3.22]]</f>
        <v>0</v>
      </c>
      <c r="AP1263" s="174">
        <f t="shared" si="196"/>
        <v>0</v>
      </c>
      <c r="AQ1263" s="174">
        <f>IFERROR(INDEX(Retail!H:H,MATCH($D1263,Retail!$D:$D,0)),0)</f>
        <v>0</v>
      </c>
      <c r="AR1263" s="174">
        <f>IFERROR(INDEX(Retail!J:J,MATCH($D1263,Retail!$D:$D,0)),0)</f>
        <v>0</v>
      </c>
      <c r="AS1263" s="174">
        <f>IFERROR(INDEX('NEW2022'!H:H,MATCH($D1263,'NEW2022'!D:D,0)),0)</f>
        <v>0</v>
      </c>
      <c r="AT1263" s="174">
        <f>IFERROR(INDEX('NEW2022'!J:J,MATCH($D1263,'NEW2022'!D:D,0)),0)</f>
        <v>0</v>
      </c>
      <c r="AU1263" s="174">
        <f>IFERROR(INDEX('Quiet Items'!H:H,MATCH($D1263,'Quiet Items'!D:D,0)),0)</f>
        <v>0</v>
      </c>
      <c r="AV1263" s="174">
        <f>IFERROR(INDEX('Quiet Items'!J:J,MATCH($D1263,'Quiet Items'!D:D,0)),0)</f>
        <v>0</v>
      </c>
      <c r="AW1263" s="174">
        <f>IFERROR(INDEX('1.4G'!H:H,MATCH($D1263,'1.4G'!D:D,0)),0)</f>
        <v>0</v>
      </c>
      <c r="AX1263" s="174">
        <f>IFERROR(INDEX('1.4G'!J:J,MATCH($D1263,'1.4G'!D:D,0)),0)</f>
        <v>0</v>
      </c>
      <c r="AY1263" s="174">
        <f t="shared" si="206"/>
        <v>0</v>
      </c>
      <c r="AZ1263" s="174">
        <f t="shared" si="207"/>
        <v>0</v>
      </c>
      <c r="BA1263" s="175">
        <f>IFERROR(Table1[[#This Row],[Line total ordered for now]]*Table1[[#This Row],[GUARANTEED PRICE
for STOCK orders collected before 31.3.22]],0)</f>
        <v>0</v>
      </c>
      <c r="BB1263" s="175">
        <f t="shared" si="198"/>
        <v>0</v>
      </c>
      <c r="BC1263" s="176">
        <f>(AZ1263+Table1[[#This Row],[Line total ordered for now]])*Z1263</f>
        <v>0</v>
      </c>
      <c r="BD1263" s="200">
        <v>88.995000000000005</v>
      </c>
      <c r="BE1263" s="65"/>
      <c r="BF1263" s="65"/>
      <c r="BG1263" s="65"/>
      <c r="BH1263" s="65"/>
      <c r="BI1263" s="65"/>
      <c r="BJ1263" s="65"/>
      <c r="BK1263" s="65"/>
      <c r="BL1263" s="55"/>
      <c r="BM1263"/>
      <c r="BN1263"/>
      <c r="BO1263"/>
      <c r="BP1263"/>
      <c r="BQ1263"/>
      <c r="BR1263"/>
      <c r="BS1263"/>
      <c r="BT1263"/>
    </row>
    <row r="1264" spans="1:72" ht="15.75">
      <c r="A1264" s="202">
        <v>1260</v>
      </c>
      <c r="B1264" s="68" t="s">
        <v>6378</v>
      </c>
      <c r="C1264" s="149" t="s">
        <v>782</v>
      </c>
      <c r="D1264" s="149" t="s">
        <v>1460</v>
      </c>
      <c r="E1264" s="149" t="s">
        <v>1461</v>
      </c>
      <c r="F1264" s="158" t="str">
        <f t="shared" si="205"/>
        <v>Video</v>
      </c>
      <c r="G1264" s="187">
        <v>4</v>
      </c>
      <c r="H1264" s="150"/>
      <c r="I1264" s="184">
        <v>98.28</v>
      </c>
      <c r="J1264" s="150"/>
      <c r="K1264" s="151">
        <v>2.8580000000000001</v>
      </c>
      <c r="L1264" s="152">
        <v>104.03120000000001</v>
      </c>
      <c r="M1264" s="152">
        <v>114.32000000000001</v>
      </c>
      <c r="N1264" s="153" t="s">
        <v>652</v>
      </c>
      <c r="O1264" s="154">
        <v>40</v>
      </c>
      <c r="P1264" s="153">
        <v>3</v>
      </c>
      <c r="Q1264" s="153" t="s">
        <v>146</v>
      </c>
      <c r="R1264" s="155">
        <v>13</v>
      </c>
      <c r="S1264" s="155">
        <v>4.2</v>
      </c>
      <c r="T1264" s="155">
        <v>0.2</v>
      </c>
      <c r="U1264" s="154" t="s">
        <v>95</v>
      </c>
      <c r="V1264" s="153" t="s">
        <v>88</v>
      </c>
      <c r="W1264" s="153" t="s">
        <v>627</v>
      </c>
      <c r="X1264" s="151" t="s">
        <v>6378</v>
      </c>
      <c r="Y1264" s="151" t="s">
        <v>6378</v>
      </c>
      <c r="Z1264" s="156">
        <v>5.3400000000000003E-2</v>
      </c>
      <c r="AA1264" s="153" t="s">
        <v>1462</v>
      </c>
      <c r="AB1264" s="153" t="s">
        <v>4815</v>
      </c>
      <c r="AC1264" s="153" t="s">
        <v>4790</v>
      </c>
      <c r="AD1264" s="157" t="s">
        <v>1463</v>
      </c>
      <c r="AE1264" s="110">
        <v>1</v>
      </c>
      <c r="AF1264" s="110">
        <v>403</v>
      </c>
      <c r="AG1264" s="112">
        <f t="shared" si="197"/>
        <v>0</v>
      </c>
      <c r="AH1264" s="110">
        <f>SUM(AG$4:AG1264)</f>
        <v>38</v>
      </c>
      <c r="AI1264" s="112">
        <f t="shared" si="195"/>
        <v>0</v>
      </c>
      <c r="AJ1264" s="110">
        <f>COUNTIF(AI$4:AI1264,"&gt;0")</f>
        <v>184</v>
      </c>
      <c r="AK1264" s="110">
        <v>1</v>
      </c>
      <c r="AL1264" s="110">
        <v>369</v>
      </c>
      <c r="AM1264" s="172" t="str">
        <f>IF(OR(Table1[[#This Row],[Line total ordered for now]]&gt;0,Table1[[#This Row],[Line total ordered for season]]&gt;0),1,"")</f>
        <v/>
      </c>
      <c r="AN1264" s="173">
        <f>COUNTIF(AM$4:AM1264,"&gt;0")</f>
        <v>0</v>
      </c>
      <c r="AO1264" s="173">
        <f>Table1[[#This Row],[ORDER QUANTITY
to be collected BEFORE 31.3.22]]</f>
        <v>0</v>
      </c>
      <c r="AP1264" s="174">
        <f t="shared" si="196"/>
        <v>0</v>
      </c>
      <c r="AQ1264" s="174">
        <f>IFERROR(INDEX(Retail!H:H,MATCH($D1264,Retail!$D:$D,0)),0)</f>
        <v>0</v>
      </c>
      <c r="AR1264" s="174">
        <f>IFERROR(INDEX(Retail!J:J,MATCH($D1264,Retail!$D:$D,0)),0)</f>
        <v>0</v>
      </c>
      <c r="AS1264" s="174">
        <f>IFERROR(INDEX('NEW2022'!H:H,MATCH($D1264,'NEW2022'!D:D,0)),0)</f>
        <v>0</v>
      </c>
      <c r="AT1264" s="174">
        <f>IFERROR(INDEX('NEW2022'!J:J,MATCH($D1264,'NEW2022'!D:D,0)),0)</f>
        <v>0</v>
      </c>
      <c r="AU1264" s="174">
        <f>IFERROR(INDEX('Quiet Items'!H:H,MATCH($D1264,'Quiet Items'!D:D,0)),0)</f>
        <v>0</v>
      </c>
      <c r="AV1264" s="174">
        <f>IFERROR(INDEX('Quiet Items'!J:J,MATCH($D1264,'Quiet Items'!D:D,0)),0)</f>
        <v>0</v>
      </c>
      <c r="AW1264" s="174">
        <f>IFERROR(INDEX('1.4G'!H:H,MATCH($D1264,'1.4G'!D:D,0)),0)</f>
        <v>0</v>
      </c>
      <c r="AX1264" s="174">
        <f>IFERROR(INDEX('1.4G'!J:J,MATCH($D1264,'1.4G'!D:D,0)),0)</f>
        <v>0</v>
      </c>
      <c r="AY1264" s="174">
        <f t="shared" si="206"/>
        <v>0</v>
      </c>
      <c r="AZ1264" s="174">
        <f t="shared" si="207"/>
        <v>0</v>
      </c>
      <c r="BA1264" s="175">
        <f>IFERROR(Table1[[#This Row],[Line total ordered for now]]*Table1[[#This Row],[GUARANTEED PRICE
for STOCK orders collected before 31.3.22]],0)</f>
        <v>0</v>
      </c>
      <c r="BB1264" s="175">
        <f t="shared" si="198"/>
        <v>0</v>
      </c>
      <c r="BC1264" s="176">
        <f>(AZ1264+Table1[[#This Row],[Line total ordered for now]])*Z1264</f>
        <v>0</v>
      </c>
      <c r="BD1264" s="200">
        <v>97.171999999999997</v>
      </c>
      <c r="BE1264" s="65"/>
      <c r="BF1264" s="65"/>
      <c r="BG1264" s="65"/>
      <c r="BH1264" s="65"/>
      <c r="BI1264" s="65"/>
      <c r="BJ1264" s="65"/>
      <c r="BK1264" s="65"/>
      <c r="BL1264" s="55"/>
      <c r="BM1264"/>
      <c r="BN1264"/>
      <c r="BO1264"/>
      <c r="BP1264"/>
      <c r="BQ1264"/>
      <c r="BR1264"/>
      <c r="BS1264"/>
      <c r="BT1264"/>
    </row>
    <row r="1265" spans="1:72" ht="15.75">
      <c r="A1265" s="202">
        <v>1261</v>
      </c>
      <c r="B1265" s="68" t="s">
        <v>6378</v>
      </c>
      <c r="C1265" s="149" t="s">
        <v>782</v>
      </c>
      <c r="D1265" s="149" t="s">
        <v>2936</v>
      </c>
      <c r="E1265" s="149" t="s">
        <v>2937</v>
      </c>
      <c r="F1265" s="158" t="str">
        <f t="shared" si="205"/>
        <v>Video</v>
      </c>
      <c r="G1265" s="187">
        <v>0</v>
      </c>
      <c r="H1265" s="150"/>
      <c r="I1265" s="184">
        <v>98.36</v>
      </c>
      <c r="J1265" s="150"/>
      <c r="K1265" s="151">
        <v>2.8605</v>
      </c>
      <c r="L1265" s="152">
        <v>104.12220000000001</v>
      </c>
      <c r="M1265" s="152">
        <v>114.42</v>
      </c>
      <c r="N1265" s="153" t="s">
        <v>652</v>
      </c>
      <c r="O1265" s="154">
        <v>40</v>
      </c>
      <c r="P1265" s="153">
        <v>3</v>
      </c>
      <c r="Q1265" s="153" t="s">
        <v>146</v>
      </c>
      <c r="R1265" s="155">
        <v>19</v>
      </c>
      <c r="S1265" s="155">
        <v>4.4000000000000004</v>
      </c>
      <c r="T1265" s="155">
        <v>0.2</v>
      </c>
      <c r="U1265" s="154" t="s">
        <v>94</v>
      </c>
      <c r="V1265" s="153" t="s">
        <v>89</v>
      </c>
      <c r="W1265" s="153" t="s">
        <v>627</v>
      </c>
      <c r="X1265" s="151" t="s">
        <v>6378</v>
      </c>
      <c r="Y1265" s="151" t="s">
        <v>6378</v>
      </c>
      <c r="Z1265" s="156">
        <v>4.2599999999999999E-2</v>
      </c>
      <c r="AA1265" s="153" t="s">
        <v>2794</v>
      </c>
      <c r="AB1265" s="153" t="s">
        <v>4847</v>
      </c>
      <c r="AC1265" s="153" t="s">
        <v>656</v>
      </c>
      <c r="AD1265" s="157" t="s">
        <v>2938</v>
      </c>
      <c r="AE1265" s="110">
        <v>1</v>
      </c>
      <c r="AF1265" s="110">
        <v>404</v>
      </c>
      <c r="AG1265" s="112">
        <f t="shared" si="197"/>
        <v>0</v>
      </c>
      <c r="AH1265" s="110">
        <f>SUM(AG$4:AG1265)</f>
        <v>38</v>
      </c>
      <c r="AI1265" s="112">
        <f t="shared" si="195"/>
        <v>0</v>
      </c>
      <c r="AJ1265" s="110">
        <f>COUNTIF(AI$4:AI1265,"&gt;0")</f>
        <v>184</v>
      </c>
      <c r="AK1265" s="110">
        <v>0</v>
      </c>
      <c r="AL1265" s="110">
        <v>369</v>
      </c>
      <c r="AM1265" s="172" t="str">
        <f>IF(OR(Table1[[#This Row],[Line total ordered for now]]&gt;0,Table1[[#This Row],[Line total ordered for season]]&gt;0),1,"")</f>
        <v/>
      </c>
      <c r="AN1265" s="173">
        <f>COUNTIF(AM$4:AM1265,"&gt;0")</f>
        <v>0</v>
      </c>
      <c r="AO1265" s="173">
        <f>Table1[[#This Row],[ORDER QUANTITY
to be collected BEFORE 31.3.22]]</f>
        <v>0</v>
      </c>
      <c r="AP1265" s="174">
        <f t="shared" si="196"/>
        <v>0</v>
      </c>
      <c r="AQ1265" s="174">
        <f>IFERROR(INDEX(Retail!H:H,MATCH($D1265,Retail!$D:$D,0)),0)</f>
        <v>0</v>
      </c>
      <c r="AR1265" s="174">
        <f>IFERROR(INDEX(Retail!J:J,MATCH($D1265,Retail!$D:$D,0)),0)</f>
        <v>0</v>
      </c>
      <c r="AS1265" s="174">
        <f>IFERROR(INDEX('NEW2022'!H:H,MATCH($D1265,'NEW2022'!D:D,0)),0)</f>
        <v>0</v>
      </c>
      <c r="AT1265" s="174">
        <f>IFERROR(INDEX('NEW2022'!J:J,MATCH($D1265,'NEW2022'!D:D,0)),0)</f>
        <v>0</v>
      </c>
      <c r="AU1265" s="174">
        <f>IFERROR(INDEX('Quiet Items'!H:H,MATCH($D1265,'Quiet Items'!D:D,0)),0)</f>
        <v>0</v>
      </c>
      <c r="AV1265" s="174">
        <f>IFERROR(INDEX('Quiet Items'!J:J,MATCH($D1265,'Quiet Items'!D:D,0)),0)</f>
        <v>0</v>
      </c>
      <c r="AW1265" s="174">
        <f>IFERROR(INDEX('1.4G'!H:H,MATCH($D1265,'1.4G'!D:D,0)),0)</f>
        <v>0</v>
      </c>
      <c r="AX1265" s="174">
        <f>IFERROR(INDEX('1.4G'!J:J,MATCH($D1265,'1.4G'!D:D,0)),0)</f>
        <v>0</v>
      </c>
      <c r="AY1265" s="174">
        <f t="shared" si="206"/>
        <v>0</v>
      </c>
      <c r="AZ1265" s="174">
        <f t="shared" si="207"/>
        <v>0</v>
      </c>
      <c r="BA1265" s="175">
        <f>IFERROR(Table1[[#This Row],[Line total ordered for now]]*Table1[[#This Row],[GUARANTEED PRICE
for STOCK orders collected before 31.3.22]],0)</f>
        <v>0</v>
      </c>
      <c r="BB1265" s="175">
        <f t="shared" si="198"/>
        <v>0</v>
      </c>
      <c r="BC1265" s="176">
        <f>(AZ1265+Table1[[#This Row],[Line total ordered for now]])*Z1265</f>
        <v>0</v>
      </c>
      <c r="BD1265" s="200">
        <v>97.257000000000005</v>
      </c>
      <c r="BE1265" s="65"/>
      <c r="BF1265" s="65"/>
      <c r="BG1265" s="65"/>
      <c r="BH1265" s="65"/>
      <c r="BI1265" s="65"/>
      <c r="BJ1265" s="65"/>
      <c r="BK1265" s="65"/>
      <c r="BL1265" s="55"/>
      <c r="BM1265"/>
      <c r="BN1265"/>
      <c r="BO1265"/>
      <c r="BP1265"/>
      <c r="BQ1265"/>
      <c r="BR1265"/>
      <c r="BS1265"/>
      <c r="BT1265"/>
    </row>
    <row r="1266" spans="1:72" ht="15.75">
      <c r="A1266" s="202">
        <v>1262</v>
      </c>
      <c r="B1266" s="68" t="s">
        <v>6378</v>
      </c>
      <c r="C1266" s="149" t="s">
        <v>782</v>
      </c>
      <c r="D1266" s="149" t="s">
        <v>1487</v>
      </c>
      <c r="E1266" s="149" t="s">
        <v>1488</v>
      </c>
      <c r="F1266" s="158" t="str">
        <f t="shared" si="205"/>
        <v>Video</v>
      </c>
      <c r="G1266" s="187">
        <v>1</v>
      </c>
      <c r="H1266" s="150"/>
      <c r="I1266" s="184">
        <v>103.18</v>
      </c>
      <c r="J1266" s="150"/>
      <c r="K1266" s="151">
        <v>3.0005000000000002</v>
      </c>
      <c r="L1266" s="152">
        <v>109.21820000000001</v>
      </c>
      <c r="M1266" s="152">
        <v>120.02000000000001</v>
      </c>
      <c r="N1266" s="153" t="s">
        <v>652</v>
      </c>
      <c r="O1266" s="154">
        <v>40</v>
      </c>
      <c r="P1266" s="153">
        <v>3</v>
      </c>
      <c r="Q1266" s="153" t="s">
        <v>147</v>
      </c>
      <c r="R1266" s="155">
        <v>13</v>
      </c>
      <c r="S1266" s="155">
        <v>4.2</v>
      </c>
      <c r="T1266" s="155">
        <v>0.2</v>
      </c>
      <c r="U1266" s="154" t="s">
        <v>95</v>
      </c>
      <c r="V1266" s="153" t="s">
        <v>88</v>
      </c>
      <c r="W1266" s="153" t="s">
        <v>627</v>
      </c>
      <c r="X1266" s="151" t="s">
        <v>6378</v>
      </c>
      <c r="Y1266" s="151" t="s">
        <v>6378</v>
      </c>
      <c r="Z1266" s="156">
        <v>5.3400000000000003E-2</v>
      </c>
      <c r="AA1266" s="153" t="s">
        <v>1462</v>
      </c>
      <c r="AB1266" s="153" t="s">
        <v>4816</v>
      </c>
      <c r="AC1266" s="153" t="s">
        <v>4790</v>
      </c>
      <c r="AD1266" s="157" t="s">
        <v>1489</v>
      </c>
      <c r="AE1266" s="110">
        <v>0</v>
      </c>
      <c r="AF1266" s="110">
        <v>404</v>
      </c>
      <c r="AG1266" s="112">
        <f t="shared" si="197"/>
        <v>0</v>
      </c>
      <c r="AH1266" s="110">
        <f>SUM(AG$4:AG1266)</f>
        <v>38</v>
      </c>
      <c r="AI1266" s="112">
        <f t="shared" si="195"/>
        <v>0</v>
      </c>
      <c r="AJ1266" s="110">
        <f>COUNTIF(AI$4:AI1266,"&gt;0")</f>
        <v>184</v>
      </c>
      <c r="AK1266" s="110">
        <v>1</v>
      </c>
      <c r="AL1266" s="110">
        <v>370</v>
      </c>
      <c r="AM1266" s="172" t="str">
        <f>IF(OR(Table1[[#This Row],[Line total ordered for now]]&gt;0,Table1[[#This Row],[Line total ordered for season]]&gt;0),1,"")</f>
        <v/>
      </c>
      <c r="AN1266" s="173">
        <f>COUNTIF(AM$4:AM1266,"&gt;0")</f>
        <v>0</v>
      </c>
      <c r="AO1266" s="173">
        <f>Table1[[#This Row],[ORDER QUANTITY
to be collected BEFORE 31.3.22]]</f>
        <v>0</v>
      </c>
      <c r="AP1266" s="174">
        <f t="shared" si="196"/>
        <v>0</v>
      </c>
      <c r="AQ1266" s="174">
        <f>IFERROR(INDEX(Retail!H:H,MATCH($D1266,Retail!$D:$D,0)),0)</f>
        <v>0</v>
      </c>
      <c r="AR1266" s="174">
        <f>IFERROR(INDEX(Retail!J:J,MATCH($D1266,Retail!$D:$D,0)),0)</f>
        <v>0</v>
      </c>
      <c r="AS1266" s="174">
        <f>IFERROR(INDEX('NEW2022'!H:H,MATCH($D1266,'NEW2022'!D:D,0)),0)</f>
        <v>0</v>
      </c>
      <c r="AT1266" s="174">
        <f>IFERROR(INDEX('NEW2022'!J:J,MATCH($D1266,'NEW2022'!D:D,0)),0)</f>
        <v>0</v>
      </c>
      <c r="AU1266" s="174">
        <f>IFERROR(INDEX('Quiet Items'!H:H,MATCH($D1266,'Quiet Items'!D:D,0)),0)</f>
        <v>0</v>
      </c>
      <c r="AV1266" s="174">
        <f>IFERROR(INDEX('Quiet Items'!J:J,MATCH($D1266,'Quiet Items'!D:D,0)),0)</f>
        <v>0</v>
      </c>
      <c r="AW1266" s="174">
        <f>IFERROR(INDEX('1.4G'!H:H,MATCH($D1266,'1.4G'!D:D,0)),0)</f>
        <v>0</v>
      </c>
      <c r="AX1266" s="174">
        <f>IFERROR(INDEX('1.4G'!J:J,MATCH($D1266,'1.4G'!D:D,0)),0)</f>
        <v>0</v>
      </c>
      <c r="AY1266" s="174">
        <f t="shared" si="206"/>
        <v>0</v>
      </c>
      <c r="AZ1266" s="174">
        <f t="shared" si="207"/>
        <v>0</v>
      </c>
      <c r="BA1266" s="175">
        <f>IFERROR(Table1[[#This Row],[Line total ordered for now]]*Table1[[#This Row],[GUARANTEED PRICE
for STOCK orders collected before 31.3.22]],0)</f>
        <v>0</v>
      </c>
      <c r="BB1266" s="175">
        <f t="shared" si="198"/>
        <v>0</v>
      </c>
      <c r="BC1266" s="176">
        <f>(AZ1266+Table1[[#This Row],[Line total ordered for now]])*Z1266</f>
        <v>0</v>
      </c>
      <c r="BD1266" s="200">
        <v>102.01700000000001</v>
      </c>
      <c r="BE1266" s="65"/>
      <c r="BF1266" s="65"/>
      <c r="BG1266" s="65"/>
      <c r="BH1266" s="65"/>
      <c r="BI1266" s="65"/>
      <c r="BJ1266" s="65"/>
      <c r="BK1266" s="65"/>
      <c r="BL1266" s="55"/>
      <c r="BM1266"/>
      <c r="BN1266"/>
      <c r="BO1266"/>
      <c r="BP1266"/>
      <c r="BQ1266"/>
      <c r="BR1266"/>
      <c r="BS1266"/>
      <c r="BT1266"/>
    </row>
    <row r="1267" spans="1:72" ht="15.75">
      <c r="A1267" s="202">
        <v>1263</v>
      </c>
      <c r="B1267" s="68" t="s">
        <v>6378</v>
      </c>
      <c r="C1267" s="149" t="s">
        <v>782</v>
      </c>
      <c r="D1267" s="149" t="s">
        <v>4086</v>
      </c>
      <c r="E1267" s="149" t="s">
        <v>4087</v>
      </c>
      <c r="F1267" s="158" t="str">
        <f t="shared" si="205"/>
        <v>Video</v>
      </c>
      <c r="G1267" s="187">
        <v>0</v>
      </c>
      <c r="H1267" s="150"/>
      <c r="I1267" s="184">
        <v>106.22</v>
      </c>
      <c r="J1267" s="150"/>
      <c r="K1267" s="151">
        <v>3.0761093380637532</v>
      </c>
      <c r="L1267" s="152">
        <v>111.97037990552063</v>
      </c>
      <c r="M1267" s="152">
        <v>123.04437352255013</v>
      </c>
      <c r="N1267" s="153" t="s">
        <v>652</v>
      </c>
      <c r="O1267" s="154">
        <v>40</v>
      </c>
      <c r="P1267" s="153">
        <v>3</v>
      </c>
      <c r="Q1267" s="153" t="s">
        <v>146</v>
      </c>
      <c r="R1267" s="155">
        <v>14.5</v>
      </c>
      <c r="S1267" s="155">
        <v>3.6</v>
      </c>
      <c r="T1267" s="155">
        <v>0.2</v>
      </c>
      <c r="U1267" s="154" t="s">
        <v>94</v>
      </c>
      <c r="V1267" s="153" t="s">
        <v>89</v>
      </c>
      <c r="W1267" s="153" t="s">
        <v>627</v>
      </c>
      <c r="X1267" s="151" t="s">
        <v>6378</v>
      </c>
      <c r="Y1267" s="151" t="s">
        <v>6378</v>
      </c>
      <c r="Z1267" s="156">
        <v>5.04E-2</v>
      </c>
      <c r="AA1267" s="153" t="s">
        <v>4088</v>
      </c>
      <c r="AB1267" s="153" t="s">
        <v>4793</v>
      </c>
      <c r="AC1267" s="153" t="s">
        <v>4790</v>
      </c>
      <c r="AD1267" s="157" t="s">
        <v>4089</v>
      </c>
      <c r="AE1267" s="110">
        <v>1</v>
      </c>
      <c r="AF1267" s="110">
        <v>405</v>
      </c>
      <c r="AG1267" s="112">
        <f t="shared" si="197"/>
        <v>0</v>
      </c>
      <c r="AH1267" s="110">
        <f>SUM(AG$4:AG1267)</f>
        <v>38</v>
      </c>
      <c r="AI1267" s="112">
        <f t="shared" si="195"/>
        <v>0</v>
      </c>
      <c r="AJ1267" s="110">
        <f>COUNTIF(AI$4:AI1267,"&gt;0")</f>
        <v>184</v>
      </c>
      <c r="AK1267" s="110">
        <v>0</v>
      </c>
      <c r="AL1267" s="110">
        <v>370</v>
      </c>
      <c r="AM1267" s="172" t="str">
        <f>IF(OR(Table1[[#This Row],[Line total ordered for now]]&gt;0,Table1[[#This Row],[Line total ordered for season]]&gt;0),1,"")</f>
        <v/>
      </c>
      <c r="AN1267" s="173">
        <f>COUNTIF(AM$4:AM1267,"&gt;0")</f>
        <v>0</v>
      </c>
      <c r="AO1267" s="173">
        <f>Table1[[#This Row],[ORDER QUANTITY
to be collected BEFORE 31.3.22]]</f>
        <v>0</v>
      </c>
      <c r="AP1267" s="174">
        <f t="shared" si="196"/>
        <v>0</v>
      </c>
      <c r="AQ1267" s="174">
        <f>IFERROR(INDEX(Retail!H:H,MATCH($D1267,Retail!$D:$D,0)),0)</f>
        <v>0</v>
      </c>
      <c r="AR1267" s="174">
        <f>IFERROR(INDEX(Retail!J:J,MATCH($D1267,Retail!$D:$D,0)),0)</f>
        <v>0</v>
      </c>
      <c r="AS1267" s="174">
        <f>IFERROR(INDEX('NEW2022'!H:H,MATCH($D1267,'NEW2022'!D:D,0)),0)</f>
        <v>0</v>
      </c>
      <c r="AT1267" s="174">
        <f>IFERROR(INDEX('NEW2022'!J:J,MATCH($D1267,'NEW2022'!D:D,0)),0)</f>
        <v>0</v>
      </c>
      <c r="AU1267" s="174">
        <f>IFERROR(INDEX('Quiet Items'!H:H,MATCH($D1267,'Quiet Items'!D:D,0)),0)</f>
        <v>0</v>
      </c>
      <c r="AV1267" s="174">
        <f>IFERROR(INDEX('Quiet Items'!J:J,MATCH($D1267,'Quiet Items'!D:D,0)),0)</f>
        <v>0</v>
      </c>
      <c r="AW1267" s="174">
        <f>IFERROR(INDEX('1.4G'!H:H,MATCH($D1267,'1.4G'!D:D,0)),0)</f>
        <v>0</v>
      </c>
      <c r="AX1267" s="174">
        <f>IFERROR(INDEX('1.4G'!J:J,MATCH($D1267,'1.4G'!D:D,0)),0)</f>
        <v>0</v>
      </c>
      <c r="AY1267" s="174">
        <f t="shared" si="206"/>
        <v>0</v>
      </c>
      <c r="AZ1267" s="174">
        <f t="shared" si="207"/>
        <v>0</v>
      </c>
      <c r="BA1267" s="175">
        <f>IFERROR(Table1[[#This Row],[Line total ordered for now]]*Table1[[#This Row],[GUARANTEED PRICE
for STOCK orders collected before 31.3.22]],0)</f>
        <v>0</v>
      </c>
      <c r="BB1267" s="175">
        <f t="shared" si="198"/>
        <v>0</v>
      </c>
      <c r="BC1267" s="176">
        <f>(AZ1267+Table1[[#This Row],[Line total ordered for now]])*Z1267</f>
        <v>0</v>
      </c>
      <c r="BD1267" s="200">
        <v>104.58771749416761</v>
      </c>
      <c r="BE1267" s="65"/>
      <c r="BF1267" s="65"/>
      <c r="BG1267" s="65"/>
      <c r="BH1267" s="65"/>
      <c r="BI1267" s="65"/>
      <c r="BJ1267" s="65"/>
      <c r="BK1267" s="65"/>
      <c r="BL1267" s="55"/>
      <c r="BM1267"/>
      <c r="BN1267"/>
      <c r="BO1267"/>
      <c r="BP1267"/>
      <c r="BQ1267"/>
      <c r="BR1267"/>
      <c r="BS1267"/>
      <c r="BT1267"/>
    </row>
    <row r="1268" spans="1:72" ht="15.75">
      <c r="A1268" s="202">
        <v>1264</v>
      </c>
      <c r="B1268" s="68" t="s">
        <v>6378</v>
      </c>
      <c r="C1268" s="149" t="s">
        <v>782</v>
      </c>
      <c r="D1268" s="149" t="s">
        <v>4264</v>
      </c>
      <c r="E1268" s="149" t="s">
        <v>4265</v>
      </c>
      <c r="F1268" s="158" t="str">
        <f t="shared" si="205"/>
        <v>Video</v>
      </c>
      <c r="G1268" s="187">
        <v>1</v>
      </c>
      <c r="H1268" s="150"/>
      <c r="I1268" s="184">
        <v>106.92</v>
      </c>
      <c r="J1268" s="150"/>
      <c r="K1268" s="151">
        <v>3.079380507247218</v>
      </c>
      <c r="L1268" s="152">
        <v>112.08945046379874</v>
      </c>
      <c r="M1268" s="152">
        <v>123.17522028988873</v>
      </c>
      <c r="N1268" s="153" t="s">
        <v>652</v>
      </c>
      <c r="O1268" s="154">
        <v>40</v>
      </c>
      <c r="P1268" s="153">
        <v>3</v>
      </c>
      <c r="Q1268" s="153" t="s">
        <v>146</v>
      </c>
      <c r="R1268" s="155">
        <v>13</v>
      </c>
      <c r="S1268" s="155">
        <v>3.6</v>
      </c>
      <c r="T1268" s="155">
        <v>0.2</v>
      </c>
      <c r="U1268" s="154" t="s">
        <v>95</v>
      </c>
      <c r="V1268" s="153" t="s">
        <v>88</v>
      </c>
      <c r="W1268" s="153" t="s">
        <v>627</v>
      </c>
      <c r="X1268" s="151" t="s">
        <v>6378</v>
      </c>
      <c r="Y1268" s="151" t="s">
        <v>6378</v>
      </c>
      <c r="Z1268" s="156">
        <v>4.8607999999999998E-2</v>
      </c>
      <c r="AA1268" s="153" t="s">
        <v>999</v>
      </c>
      <c r="AB1268" s="153" t="s">
        <v>4795</v>
      </c>
      <c r="AC1268" s="153" t="s">
        <v>4790</v>
      </c>
      <c r="AD1268" s="157" t="s">
        <v>4266</v>
      </c>
      <c r="AE1268" s="110">
        <v>1</v>
      </c>
      <c r="AF1268" s="110">
        <v>406</v>
      </c>
      <c r="AG1268" s="112">
        <f t="shared" si="197"/>
        <v>0</v>
      </c>
      <c r="AH1268" s="110">
        <f>SUM(AG$4:AG1268)</f>
        <v>38</v>
      </c>
      <c r="AI1268" s="112">
        <f t="shared" si="195"/>
        <v>0</v>
      </c>
      <c r="AJ1268" s="110">
        <f>COUNTIF(AI$4:AI1268,"&gt;0")</f>
        <v>184</v>
      </c>
      <c r="AK1268" s="110">
        <v>1</v>
      </c>
      <c r="AL1268" s="110">
        <v>371</v>
      </c>
      <c r="AM1268" s="172" t="str">
        <f>IF(OR(Table1[[#This Row],[Line total ordered for now]]&gt;0,Table1[[#This Row],[Line total ordered for season]]&gt;0),1,"")</f>
        <v/>
      </c>
      <c r="AN1268" s="173">
        <f>COUNTIF(AM$4:AM1268,"&gt;0")</f>
        <v>0</v>
      </c>
      <c r="AO1268" s="173">
        <f>Table1[[#This Row],[ORDER QUANTITY
to be collected BEFORE 31.3.22]]</f>
        <v>0</v>
      </c>
      <c r="AP1268" s="174">
        <f t="shared" si="196"/>
        <v>0</v>
      </c>
      <c r="AQ1268" s="174">
        <f>IFERROR(INDEX(Retail!H:H,MATCH($D1268,Retail!$D:$D,0)),0)</f>
        <v>0</v>
      </c>
      <c r="AR1268" s="174">
        <f>IFERROR(INDEX(Retail!J:J,MATCH($D1268,Retail!$D:$D,0)),0)</f>
        <v>0</v>
      </c>
      <c r="AS1268" s="174">
        <f>IFERROR(INDEX('NEW2022'!H:H,MATCH($D1268,'NEW2022'!D:D,0)),0)</f>
        <v>0</v>
      </c>
      <c r="AT1268" s="174">
        <f>IFERROR(INDEX('NEW2022'!J:J,MATCH($D1268,'NEW2022'!D:D,0)),0)</f>
        <v>0</v>
      </c>
      <c r="AU1268" s="174">
        <f>IFERROR(INDEX('Quiet Items'!H:H,MATCH($D1268,'Quiet Items'!D:D,0)),0)</f>
        <v>0</v>
      </c>
      <c r="AV1268" s="174">
        <f>IFERROR(INDEX('Quiet Items'!J:J,MATCH($D1268,'Quiet Items'!D:D,0)),0)</f>
        <v>0</v>
      </c>
      <c r="AW1268" s="174">
        <f>IFERROR(INDEX('1.4G'!H:H,MATCH($D1268,'1.4G'!D:D,0)),0)</f>
        <v>0</v>
      </c>
      <c r="AX1268" s="174">
        <f>IFERROR(INDEX('1.4G'!J:J,MATCH($D1268,'1.4G'!D:D,0)),0)</f>
        <v>0</v>
      </c>
      <c r="AY1268" s="174">
        <f t="shared" si="206"/>
        <v>0</v>
      </c>
      <c r="AZ1268" s="174">
        <f t="shared" si="207"/>
        <v>0</v>
      </c>
      <c r="BA1268" s="175">
        <f>IFERROR(Table1[[#This Row],[Line total ordered for now]]*Table1[[#This Row],[GUARANTEED PRICE
for STOCK orders collected before 31.3.22]],0)</f>
        <v>0</v>
      </c>
      <c r="BB1268" s="175">
        <f t="shared" si="198"/>
        <v>0</v>
      </c>
      <c r="BC1268" s="176">
        <f>(AZ1268+Table1[[#This Row],[Line total ordered for now]])*Z1268</f>
        <v>0</v>
      </c>
      <c r="BD1268" s="200">
        <v>104.69893724640542</v>
      </c>
      <c r="BE1268" s="65"/>
      <c r="BF1268" s="65"/>
      <c r="BG1268" s="65"/>
      <c r="BH1268" s="65"/>
      <c r="BI1268" s="65"/>
      <c r="BJ1268" s="65"/>
      <c r="BK1268" s="65"/>
      <c r="BL1268" s="55"/>
      <c r="BM1268"/>
      <c r="BN1268"/>
      <c r="BO1268"/>
      <c r="BP1268"/>
      <c r="BQ1268"/>
      <c r="BR1268"/>
      <c r="BS1268"/>
      <c r="BT1268"/>
    </row>
    <row r="1269" spans="1:72" ht="15.75">
      <c r="A1269" s="202">
        <v>1265</v>
      </c>
      <c r="B1269" s="68" t="s">
        <v>6378</v>
      </c>
      <c r="C1269" s="149" t="s">
        <v>782</v>
      </c>
      <c r="D1269" s="149" t="s">
        <v>3976</v>
      </c>
      <c r="E1269" s="149" t="s">
        <v>3977</v>
      </c>
      <c r="F1269" s="158" t="str">
        <f t="shared" si="205"/>
        <v>Video</v>
      </c>
      <c r="G1269" s="187">
        <v>0</v>
      </c>
      <c r="H1269" s="150"/>
      <c r="I1269" s="184">
        <v>111.28</v>
      </c>
      <c r="J1269" s="150"/>
      <c r="K1269" s="151">
        <v>3.2005899179157487</v>
      </c>
      <c r="L1269" s="152">
        <v>116.50147301213326</v>
      </c>
      <c r="M1269" s="152">
        <v>128.02359671662995</v>
      </c>
      <c r="N1269" s="153" t="s">
        <v>652</v>
      </c>
      <c r="O1269" s="154">
        <v>40</v>
      </c>
      <c r="P1269" s="153">
        <v>3</v>
      </c>
      <c r="Q1269" s="153" t="s">
        <v>735</v>
      </c>
      <c r="R1269" s="155">
        <v>12</v>
      </c>
      <c r="S1269" s="155">
        <v>3.6</v>
      </c>
      <c r="T1269" s="155">
        <v>0.2</v>
      </c>
      <c r="U1269" s="154" t="s">
        <v>94</v>
      </c>
      <c r="V1269" s="153" t="s">
        <v>89</v>
      </c>
      <c r="W1269" s="153" t="s">
        <v>627</v>
      </c>
      <c r="X1269" s="151" t="s">
        <v>6378</v>
      </c>
      <c r="Y1269" s="151" t="s">
        <v>6378</v>
      </c>
      <c r="Z1269" s="156">
        <v>4.8607999999999998E-2</v>
      </c>
      <c r="AA1269" s="153" t="s">
        <v>3978</v>
      </c>
      <c r="AB1269" s="153" t="s">
        <v>5796</v>
      </c>
      <c r="AC1269" s="153" t="s">
        <v>4790</v>
      </c>
      <c r="AD1269" s="157" t="s">
        <v>3979</v>
      </c>
      <c r="AE1269" s="110">
        <v>0</v>
      </c>
      <c r="AF1269" s="110">
        <v>406</v>
      </c>
      <c r="AG1269" s="112">
        <f t="shared" si="197"/>
        <v>0</v>
      </c>
      <c r="AH1269" s="110">
        <f>SUM(AG$4:AG1269)</f>
        <v>38</v>
      </c>
      <c r="AI1269" s="112">
        <f t="shared" si="195"/>
        <v>0</v>
      </c>
      <c r="AJ1269" s="110">
        <f>COUNTIF(AI$4:AI1269,"&gt;0")</f>
        <v>184</v>
      </c>
      <c r="AK1269" s="110">
        <v>0</v>
      </c>
      <c r="AL1269" s="110">
        <v>371</v>
      </c>
      <c r="AM1269" s="172" t="str">
        <f>IF(OR(Table1[[#This Row],[Line total ordered for now]]&gt;0,Table1[[#This Row],[Line total ordered for season]]&gt;0),1,"")</f>
        <v/>
      </c>
      <c r="AN1269" s="173">
        <f>COUNTIF(AM$4:AM1269,"&gt;0")</f>
        <v>0</v>
      </c>
      <c r="AO1269" s="173">
        <f>Table1[[#This Row],[ORDER QUANTITY
to be collected BEFORE 31.3.22]]</f>
        <v>0</v>
      </c>
      <c r="AP1269" s="174">
        <f t="shared" si="196"/>
        <v>0</v>
      </c>
      <c r="AQ1269" s="174">
        <f>IFERROR(INDEX(Retail!H:H,MATCH($D1269,Retail!$D:$D,0)),0)</f>
        <v>0</v>
      </c>
      <c r="AR1269" s="174">
        <f>IFERROR(INDEX(Retail!J:J,MATCH($D1269,Retail!$D:$D,0)),0)</f>
        <v>0</v>
      </c>
      <c r="AS1269" s="174">
        <f>IFERROR(INDEX('NEW2022'!H:H,MATCH($D1269,'NEW2022'!D:D,0)),0)</f>
        <v>0</v>
      </c>
      <c r="AT1269" s="174">
        <f>IFERROR(INDEX('NEW2022'!J:J,MATCH($D1269,'NEW2022'!D:D,0)),0)</f>
        <v>0</v>
      </c>
      <c r="AU1269" s="174">
        <f>IFERROR(INDEX('Quiet Items'!H:H,MATCH($D1269,'Quiet Items'!D:D,0)),0)</f>
        <v>0</v>
      </c>
      <c r="AV1269" s="174">
        <f>IFERROR(INDEX('Quiet Items'!J:J,MATCH($D1269,'Quiet Items'!D:D,0)),0)</f>
        <v>0</v>
      </c>
      <c r="AW1269" s="174">
        <f>IFERROR(INDEX('1.4G'!H:H,MATCH($D1269,'1.4G'!D:D,0)),0)</f>
        <v>0</v>
      </c>
      <c r="AX1269" s="174">
        <f>IFERROR(INDEX('1.4G'!J:J,MATCH($D1269,'1.4G'!D:D,0)),0)</f>
        <v>0</v>
      </c>
      <c r="AY1269" s="174">
        <f t="shared" si="206"/>
        <v>0</v>
      </c>
      <c r="AZ1269" s="174">
        <f t="shared" si="207"/>
        <v>0</v>
      </c>
      <c r="BA1269" s="175">
        <f>IFERROR(Table1[[#This Row],[Line total ordered for now]]*Table1[[#This Row],[GUARANTEED PRICE
for STOCK orders collected before 31.3.22]],0)</f>
        <v>0</v>
      </c>
      <c r="BB1269" s="175">
        <f t="shared" si="198"/>
        <v>0</v>
      </c>
      <c r="BC1269" s="176">
        <f>(AZ1269+Table1[[#This Row],[Line total ordered for now]])*Z1269</f>
        <v>0</v>
      </c>
      <c r="BD1269" s="200">
        <v>108.82005720913546</v>
      </c>
      <c r="BE1269" s="65"/>
      <c r="BF1269" s="65"/>
      <c r="BG1269" s="65"/>
      <c r="BH1269" s="65"/>
      <c r="BI1269" s="65"/>
      <c r="BJ1269" s="65"/>
      <c r="BK1269" s="65"/>
      <c r="BL1269" s="55"/>
      <c r="BM1269"/>
      <c r="BN1269"/>
      <c r="BO1269"/>
      <c r="BP1269"/>
      <c r="BQ1269"/>
      <c r="BR1269"/>
      <c r="BS1269"/>
      <c r="BT1269"/>
    </row>
    <row r="1270" spans="1:72" ht="15.75">
      <c r="A1270" s="202">
        <v>1266</v>
      </c>
      <c r="B1270" s="68" t="s">
        <v>6378</v>
      </c>
      <c r="C1270" s="149" t="s">
        <v>782</v>
      </c>
      <c r="D1270" s="149" t="s">
        <v>3237</v>
      </c>
      <c r="E1270" s="149" t="s">
        <v>3238</v>
      </c>
      <c r="F1270" s="158" t="str">
        <f t="shared" si="205"/>
        <v>Video</v>
      </c>
      <c r="G1270" s="187">
        <v>0</v>
      </c>
      <c r="H1270" s="150"/>
      <c r="I1270" s="184">
        <v>129.21</v>
      </c>
      <c r="J1270" s="150"/>
      <c r="K1270" s="151">
        <v>3.2948550000000005</v>
      </c>
      <c r="L1270" s="152">
        <v>131.79420000000002</v>
      </c>
      <c r="M1270" s="152">
        <v>131.79420000000002</v>
      </c>
      <c r="N1270" s="153" t="s">
        <v>652</v>
      </c>
      <c r="O1270" s="154">
        <v>40</v>
      </c>
      <c r="P1270" s="153">
        <v>3</v>
      </c>
      <c r="Q1270" s="153" t="s">
        <v>147</v>
      </c>
      <c r="R1270" s="155">
        <v>13</v>
      </c>
      <c r="S1270" s="155">
        <v>2.7</v>
      </c>
      <c r="T1270" s="155">
        <v>0.2</v>
      </c>
      <c r="U1270" s="154" t="s">
        <v>94</v>
      </c>
      <c r="V1270" s="153" t="s">
        <v>89</v>
      </c>
      <c r="W1270" s="153" t="s">
        <v>627</v>
      </c>
      <c r="X1270" s="151" t="s">
        <v>6378</v>
      </c>
      <c r="Y1270" s="151" t="s">
        <v>6378</v>
      </c>
      <c r="Z1270" s="156">
        <v>4.2000000000000003E-2</v>
      </c>
      <c r="AA1270" s="153" t="s">
        <v>1459</v>
      </c>
      <c r="AB1270" s="153" t="s">
        <v>4785</v>
      </c>
      <c r="AC1270" s="153" t="s">
        <v>2412</v>
      </c>
      <c r="AD1270" s="157" t="s">
        <v>3239</v>
      </c>
      <c r="AE1270" s="110">
        <v>0</v>
      </c>
      <c r="AF1270" s="110">
        <v>406</v>
      </c>
      <c r="AG1270" s="112">
        <f t="shared" si="197"/>
        <v>0</v>
      </c>
      <c r="AH1270" s="110">
        <f>SUM(AG$4:AG1270)</f>
        <v>38</v>
      </c>
      <c r="AI1270" s="112">
        <f t="shared" si="195"/>
        <v>0</v>
      </c>
      <c r="AJ1270" s="110">
        <f>COUNTIF(AI$4:AI1270,"&gt;0")</f>
        <v>184</v>
      </c>
      <c r="AK1270" s="110">
        <v>0</v>
      </c>
      <c r="AL1270" s="110">
        <v>371</v>
      </c>
      <c r="AM1270" s="172" t="str">
        <f>IF(OR(Table1[[#This Row],[Line total ordered for now]]&gt;0,Table1[[#This Row],[Line total ordered for season]]&gt;0),1,"")</f>
        <v/>
      </c>
      <c r="AN1270" s="173">
        <f>COUNTIF(AM$4:AM1270,"&gt;0")</f>
        <v>0</v>
      </c>
      <c r="AO1270" s="173">
        <f>Table1[[#This Row],[ORDER QUANTITY
to be collected BEFORE 31.3.22]]</f>
        <v>0</v>
      </c>
      <c r="AP1270" s="174">
        <f t="shared" si="196"/>
        <v>0</v>
      </c>
      <c r="AQ1270" s="174">
        <f>IFERROR(INDEX(Retail!H:H,MATCH($D1270,Retail!$D:$D,0)),0)</f>
        <v>0</v>
      </c>
      <c r="AR1270" s="174">
        <f>IFERROR(INDEX(Retail!J:J,MATCH($D1270,Retail!$D:$D,0)),0)</f>
        <v>0</v>
      </c>
      <c r="AS1270" s="174">
        <f>IFERROR(INDEX('NEW2022'!H:H,MATCH($D1270,'NEW2022'!D:D,0)),0)</f>
        <v>0</v>
      </c>
      <c r="AT1270" s="174">
        <f>IFERROR(INDEX('NEW2022'!J:J,MATCH($D1270,'NEW2022'!D:D,0)),0)</f>
        <v>0</v>
      </c>
      <c r="AU1270" s="174">
        <f>IFERROR(INDEX('Quiet Items'!H:H,MATCH($D1270,'Quiet Items'!D:D,0)),0)</f>
        <v>0</v>
      </c>
      <c r="AV1270" s="174">
        <f>IFERROR(INDEX('Quiet Items'!J:J,MATCH($D1270,'Quiet Items'!D:D,0)),0)</f>
        <v>0</v>
      </c>
      <c r="AW1270" s="174">
        <f>IFERROR(INDEX('1.4G'!H:H,MATCH($D1270,'1.4G'!D:D,0)),0)</f>
        <v>0</v>
      </c>
      <c r="AX1270" s="174">
        <f>IFERROR(INDEX('1.4G'!J:J,MATCH($D1270,'1.4G'!D:D,0)),0)</f>
        <v>0</v>
      </c>
      <c r="AY1270" s="174">
        <f t="shared" si="206"/>
        <v>0</v>
      </c>
      <c r="AZ1270" s="174">
        <f t="shared" si="207"/>
        <v>0</v>
      </c>
      <c r="BA1270" s="175">
        <f>IFERROR(Table1[[#This Row],[Line total ordered for now]]*Table1[[#This Row],[GUARANTEED PRICE
for STOCK orders collected before 31.3.22]],0)</f>
        <v>0</v>
      </c>
      <c r="BB1270" s="175">
        <f t="shared" si="198"/>
        <v>0</v>
      </c>
      <c r="BC1270" s="176">
        <f>(AZ1270+Table1[[#This Row],[Line total ordered for now]])*Z1270</f>
        <v>0</v>
      </c>
      <c r="BD1270" s="200">
        <v>112.02507000000001</v>
      </c>
      <c r="BE1270" s="65"/>
      <c r="BF1270" s="65"/>
      <c r="BG1270" s="65"/>
      <c r="BH1270" s="65"/>
      <c r="BI1270" s="65"/>
      <c r="BJ1270" s="65"/>
      <c r="BK1270" s="65"/>
      <c r="BL1270" s="55"/>
      <c r="BM1270"/>
      <c r="BN1270"/>
      <c r="BO1270"/>
      <c r="BP1270"/>
      <c r="BQ1270"/>
      <c r="BR1270"/>
      <c r="BS1270"/>
      <c r="BT1270"/>
    </row>
    <row r="1271" spans="1:72" ht="15.75">
      <c r="A1271" s="202">
        <v>1267</v>
      </c>
      <c r="B1271" s="68" t="s">
        <v>6378</v>
      </c>
      <c r="C1271" s="149" t="s">
        <v>782</v>
      </c>
      <c r="D1271" s="149" t="s">
        <v>1518</v>
      </c>
      <c r="E1271" s="149" t="s">
        <v>1519</v>
      </c>
      <c r="F1271" s="158" t="str">
        <f t="shared" si="205"/>
        <v>Video</v>
      </c>
      <c r="G1271" s="187">
        <v>0</v>
      </c>
      <c r="H1271" s="150"/>
      <c r="I1271" s="184">
        <v>117.58</v>
      </c>
      <c r="J1271" s="150"/>
      <c r="K1271" s="151">
        <v>3.430666100125662</v>
      </c>
      <c r="L1271" s="152">
        <v>124.8762460445741</v>
      </c>
      <c r="M1271" s="152">
        <v>137.22664400502649</v>
      </c>
      <c r="N1271" s="153" t="s">
        <v>652</v>
      </c>
      <c r="O1271" s="154">
        <v>40</v>
      </c>
      <c r="P1271" s="153">
        <v>5</v>
      </c>
      <c r="Q1271" s="153" t="s">
        <v>146</v>
      </c>
      <c r="R1271" s="155">
        <v>13</v>
      </c>
      <c r="S1271" s="155">
        <v>4.2</v>
      </c>
      <c r="T1271" s="155">
        <v>0.2</v>
      </c>
      <c r="U1271" s="154" t="s">
        <v>95</v>
      </c>
      <c r="V1271" s="153" t="s">
        <v>88</v>
      </c>
      <c r="W1271" s="153" t="s">
        <v>627</v>
      </c>
      <c r="X1271" s="151" t="s">
        <v>6378</v>
      </c>
      <c r="Y1271" s="151" t="s">
        <v>6378</v>
      </c>
      <c r="Z1271" s="156">
        <v>5.3400000000000003E-2</v>
      </c>
      <c r="AA1271" s="153" t="s">
        <v>1462</v>
      </c>
      <c r="AB1271" s="153" t="s">
        <v>4817</v>
      </c>
      <c r="AC1271" s="153" t="s">
        <v>4790</v>
      </c>
      <c r="AD1271" s="157" t="s">
        <v>1520</v>
      </c>
      <c r="AE1271" s="110">
        <v>1</v>
      </c>
      <c r="AF1271" s="110">
        <v>407</v>
      </c>
      <c r="AG1271" s="112">
        <f t="shared" si="197"/>
        <v>0</v>
      </c>
      <c r="AH1271" s="110">
        <f>SUM(AG$4:AG1271)</f>
        <v>38</v>
      </c>
      <c r="AI1271" s="112">
        <f t="shared" si="195"/>
        <v>0</v>
      </c>
      <c r="AJ1271" s="110">
        <f>COUNTIF(AI$4:AI1271,"&gt;0")</f>
        <v>184</v>
      </c>
      <c r="AK1271" s="110">
        <v>1</v>
      </c>
      <c r="AL1271" s="110">
        <v>372</v>
      </c>
      <c r="AM1271" s="172" t="str">
        <f>IF(OR(Table1[[#This Row],[Line total ordered for now]]&gt;0,Table1[[#This Row],[Line total ordered for season]]&gt;0),1,"")</f>
        <v/>
      </c>
      <c r="AN1271" s="173">
        <f>COUNTIF(AM$4:AM1271,"&gt;0")</f>
        <v>0</v>
      </c>
      <c r="AO1271" s="173">
        <f>Table1[[#This Row],[ORDER QUANTITY
to be collected BEFORE 31.3.22]]</f>
        <v>0</v>
      </c>
      <c r="AP1271" s="174">
        <f t="shared" si="196"/>
        <v>0</v>
      </c>
      <c r="AQ1271" s="174">
        <f>IFERROR(INDEX(Retail!H:H,MATCH($D1271,Retail!$D:$D,0)),0)</f>
        <v>0</v>
      </c>
      <c r="AR1271" s="174">
        <f>IFERROR(INDEX(Retail!J:J,MATCH($D1271,Retail!$D:$D,0)),0)</f>
        <v>0</v>
      </c>
      <c r="AS1271" s="174">
        <f>IFERROR(INDEX('NEW2022'!H:H,MATCH($D1271,'NEW2022'!D:D,0)),0)</f>
        <v>0</v>
      </c>
      <c r="AT1271" s="174">
        <f>IFERROR(INDEX('NEW2022'!J:J,MATCH($D1271,'NEW2022'!D:D,0)),0)</f>
        <v>0</v>
      </c>
      <c r="AU1271" s="174">
        <f>IFERROR(INDEX('Quiet Items'!H:H,MATCH($D1271,'Quiet Items'!D:D,0)),0)</f>
        <v>0</v>
      </c>
      <c r="AV1271" s="174">
        <f>IFERROR(INDEX('Quiet Items'!J:J,MATCH($D1271,'Quiet Items'!D:D,0)),0)</f>
        <v>0</v>
      </c>
      <c r="AW1271" s="174">
        <f>IFERROR(INDEX('1.4G'!H:H,MATCH($D1271,'1.4G'!D:D,0)),0)</f>
        <v>0</v>
      </c>
      <c r="AX1271" s="174">
        <f>IFERROR(INDEX('1.4G'!J:J,MATCH($D1271,'1.4G'!D:D,0)),0)</f>
        <v>0</v>
      </c>
      <c r="AY1271" s="174">
        <f t="shared" si="206"/>
        <v>0</v>
      </c>
      <c r="AZ1271" s="174">
        <f t="shared" si="207"/>
        <v>0</v>
      </c>
      <c r="BA1271" s="175">
        <f>IFERROR(Table1[[#This Row],[Line total ordered for now]]*Table1[[#This Row],[GUARANTEED PRICE
for STOCK orders collected before 31.3.22]],0)</f>
        <v>0</v>
      </c>
      <c r="BB1271" s="175">
        <f t="shared" si="198"/>
        <v>0</v>
      </c>
      <c r="BC1271" s="176">
        <f>(AZ1271+Table1[[#This Row],[Line total ordered for now]])*Z1271</f>
        <v>0</v>
      </c>
      <c r="BD1271" s="200">
        <v>116.64264740427251</v>
      </c>
      <c r="BE1271" s="65"/>
      <c r="BF1271" s="65"/>
      <c r="BG1271" s="65"/>
      <c r="BH1271" s="65"/>
      <c r="BI1271" s="65"/>
      <c r="BJ1271" s="65"/>
      <c r="BK1271" s="65"/>
      <c r="BL1271" s="55"/>
      <c r="BM1271"/>
      <c r="BN1271"/>
      <c r="BO1271"/>
      <c r="BP1271"/>
      <c r="BQ1271"/>
      <c r="BR1271"/>
      <c r="BS1271"/>
      <c r="BT1271"/>
    </row>
    <row r="1272" spans="1:72" ht="15.75">
      <c r="A1272" s="202">
        <v>1268</v>
      </c>
      <c r="B1272" s="68" t="s">
        <v>6378</v>
      </c>
      <c r="C1272" s="149" t="s">
        <v>782</v>
      </c>
      <c r="D1272" s="149" t="s">
        <v>4063</v>
      </c>
      <c r="E1272" s="149" t="s">
        <v>4064</v>
      </c>
      <c r="F1272" s="158" t="str">
        <f t="shared" si="205"/>
        <v>Video</v>
      </c>
      <c r="G1272" s="187">
        <v>0</v>
      </c>
      <c r="H1272" s="150"/>
      <c r="I1272" s="184">
        <v>146.12</v>
      </c>
      <c r="J1272" s="150"/>
      <c r="K1272" s="151">
        <v>4.1702652032639893</v>
      </c>
      <c r="L1272" s="152">
        <v>151.79765339880922</v>
      </c>
      <c r="M1272" s="152">
        <v>166.81060813055959</v>
      </c>
      <c r="N1272" s="153" t="s">
        <v>652</v>
      </c>
      <c r="O1272" s="154">
        <v>40</v>
      </c>
      <c r="P1272" s="153">
        <v>3</v>
      </c>
      <c r="Q1272" s="153" t="s">
        <v>146</v>
      </c>
      <c r="R1272" s="155">
        <v>14</v>
      </c>
      <c r="S1272" s="155">
        <v>3.8</v>
      </c>
      <c r="T1272" s="155">
        <v>0.2</v>
      </c>
      <c r="U1272" s="154" t="s">
        <v>94</v>
      </c>
      <c r="V1272" s="153" t="s">
        <v>89</v>
      </c>
      <c r="W1272" s="153" t="s">
        <v>627</v>
      </c>
      <c r="X1272" s="151" t="s">
        <v>6378</v>
      </c>
      <c r="Y1272" s="151" t="s">
        <v>6378</v>
      </c>
      <c r="Z1272" s="156">
        <v>4.8607999999999998E-2</v>
      </c>
      <c r="AA1272" s="153" t="s">
        <v>999</v>
      </c>
      <c r="AB1272" s="153" t="s">
        <v>4792</v>
      </c>
      <c r="AC1272" s="153" t="s">
        <v>4790</v>
      </c>
      <c r="AD1272" s="157" t="s">
        <v>4065</v>
      </c>
      <c r="AE1272" s="110">
        <v>1</v>
      </c>
      <c r="AF1272" s="110">
        <v>408</v>
      </c>
      <c r="AG1272" s="112">
        <f t="shared" si="197"/>
        <v>0</v>
      </c>
      <c r="AH1272" s="110">
        <f>SUM(AG$4:AG1272)</f>
        <v>38</v>
      </c>
      <c r="AI1272" s="112">
        <f t="shared" si="195"/>
        <v>0</v>
      </c>
      <c r="AJ1272" s="110">
        <f>COUNTIF(AI$4:AI1272,"&gt;0")</f>
        <v>184</v>
      </c>
      <c r="AK1272" s="110">
        <v>0</v>
      </c>
      <c r="AL1272" s="110">
        <v>372</v>
      </c>
      <c r="AM1272" s="172" t="str">
        <f>IF(OR(Table1[[#This Row],[Line total ordered for now]]&gt;0,Table1[[#This Row],[Line total ordered for season]]&gt;0),1,"")</f>
        <v/>
      </c>
      <c r="AN1272" s="173">
        <f>COUNTIF(AM$4:AM1272,"&gt;0")</f>
        <v>0</v>
      </c>
      <c r="AO1272" s="173">
        <f>Table1[[#This Row],[ORDER QUANTITY
to be collected BEFORE 31.3.22]]</f>
        <v>0</v>
      </c>
      <c r="AP1272" s="174">
        <f t="shared" si="196"/>
        <v>0</v>
      </c>
      <c r="AQ1272" s="174">
        <f>IFERROR(INDEX(Retail!H:H,MATCH($D1272,Retail!$D:$D,0)),0)</f>
        <v>0</v>
      </c>
      <c r="AR1272" s="174">
        <f>IFERROR(INDEX(Retail!J:J,MATCH($D1272,Retail!$D:$D,0)),0)</f>
        <v>0</v>
      </c>
      <c r="AS1272" s="174">
        <f>IFERROR(INDEX('NEW2022'!H:H,MATCH($D1272,'NEW2022'!D:D,0)),0)</f>
        <v>0</v>
      </c>
      <c r="AT1272" s="174">
        <f>IFERROR(INDEX('NEW2022'!J:J,MATCH($D1272,'NEW2022'!D:D,0)),0)</f>
        <v>0</v>
      </c>
      <c r="AU1272" s="174">
        <f>IFERROR(INDEX('Quiet Items'!H:H,MATCH($D1272,'Quiet Items'!D:D,0)),0)</f>
        <v>0</v>
      </c>
      <c r="AV1272" s="174">
        <f>IFERROR(INDEX('Quiet Items'!J:J,MATCH($D1272,'Quiet Items'!D:D,0)),0)</f>
        <v>0</v>
      </c>
      <c r="AW1272" s="174">
        <f>IFERROR(INDEX('1.4G'!H:H,MATCH($D1272,'1.4G'!D:D,0)),0)</f>
        <v>0</v>
      </c>
      <c r="AX1272" s="174">
        <f>IFERROR(INDEX('1.4G'!J:J,MATCH($D1272,'1.4G'!D:D,0)),0)</f>
        <v>0</v>
      </c>
      <c r="AY1272" s="174">
        <f t="shared" si="206"/>
        <v>0</v>
      </c>
      <c r="AZ1272" s="174">
        <f t="shared" si="207"/>
        <v>0</v>
      </c>
      <c r="BA1272" s="175">
        <f>IFERROR(Table1[[#This Row],[Line total ordered for now]]*Table1[[#This Row],[GUARANTEED PRICE
for STOCK orders collected before 31.3.22]],0)</f>
        <v>0</v>
      </c>
      <c r="BB1272" s="175">
        <f t="shared" si="198"/>
        <v>0</v>
      </c>
      <c r="BC1272" s="176">
        <f>(AZ1272+Table1[[#This Row],[Line total ordered for now]])*Z1272</f>
        <v>0</v>
      </c>
      <c r="BD1272" s="200">
        <v>141.78901691097565</v>
      </c>
      <c r="BE1272" s="65"/>
      <c r="BF1272" s="65"/>
      <c r="BG1272" s="65"/>
      <c r="BH1272" s="65"/>
      <c r="BI1272" s="65"/>
      <c r="BJ1272" s="65"/>
      <c r="BK1272" s="65"/>
      <c r="BL1272" s="55"/>
      <c r="BM1272"/>
      <c r="BN1272"/>
      <c r="BO1272"/>
      <c r="BP1272"/>
      <c r="BQ1272"/>
      <c r="BR1272"/>
      <c r="BS1272"/>
      <c r="BT1272"/>
    </row>
    <row r="1273" spans="1:72" ht="15.75">
      <c r="A1273" s="202">
        <v>1269</v>
      </c>
      <c r="B1273" s="68" t="s">
        <v>6378</v>
      </c>
      <c r="C1273" s="149" t="s">
        <v>782</v>
      </c>
      <c r="D1273" s="149" t="s">
        <v>3894</v>
      </c>
      <c r="E1273" s="149" t="s">
        <v>3895</v>
      </c>
      <c r="F1273" s="158" t="str">
        <f t="shared" si="205"/>
        <v/>
      </c>
      <c r="G1273" s="187">
        <v>2</v>
      </c>
      <c r="H1273" s="150"/>
      <c r="I1273" s="184">
        <v>146.12</v>
      </c>
      <c r="J1273" s="150"/>
      <c r="K1273" s="151">
        <v>4.24925</v>
      </c>
      <c r="L1273" s="152">
        <v>154.67269999999999</v>
      </c>
      <c r="M1273" s="152">
        <v>169.97</v>
      </c>
      <c r="N1273" s="153" t="s">
        <v>652</v>
      </c>
      <c r="O1273" s="154">
        <v>40</v>
      </c>
      <c r="P1273" s="153">
        <v>3</v>
      </c>
      <c r="Q1273" s="153" t="s">
        <v>146</v>
      </c>
      <c r="R1273" s="155">
        <v>0</v>
      </c>
      <c r="S1273" s="155">
        <v>2.15</v>
      </c>
      <c r="T1273" s="155">
        <v>0.2</v>
      </c>
      <c r="U1273" s="154" t="s">
        <v>94</v>
      </c>
      <c r="V1273" s="153" t="s">
        <v>89</v>
      </c>
      <c r="W1273" s="153" t="s">
        <v>627</v>
      </c>
      <c r="X1273" s="151" t="s">
        <v>6378</v>
      </c>
      <c r="Y1273" s="151" t="s">
        <v>6378</v>
      </c>
      <c r="Z1273" s="156">
        <v>4.8607999999999998E-2</v>
      </c>
      <c r="AA1273" s="153" t="s">
        <v>999</v>
      </c>
      <c r="AB1273" s="153" t="s">
        <v>4789</v>
      </c>
      <c r="AC1273" s="153" t="s">
        <v>4790</v>
      </c>
      <c r="AD1273" s="157">
        <v>0</v>
      </c>
      <c r="AE1273" s="110">
        <v>1</v>
      </c>
      <c r="AF1273" s="110">
        <v>409</v>
      </c>
      <c r="AG1273" s="112">
        <f t="shared" si="197"/>
        <v>0</v>
      </c>
      <c r="AH1273" s="110">
        <f>SUM(AG$4:AG1273)</f>
        <v>38</v>
      </c>
      <c r="AI1273" s="112">
        <f t="shared" si="195"/>
        <v>0</v>
      </c>
      <c r="AJ1273" s="110">
        <f>COUNTIF(AI$4:AI1273,"&gt;0")</f>
        <v>184</v>
      </c>
      <c r="AK1273" s="110">
        <v>0</v>
      </c>
      <c r="AL1273" s="110">
        <v>372</v>
      </c>
      <c r="AM1273" s="172" t="str">
        <f>IF(OR(Table1[[#This Row],[Line total ordered for now]]&gt;0,Table1[[#This Row],[Line total ordered for season]]&gt;0),1,"")</f>
        <v/>
      </c>
      <c r="AN1273" s="173">
        <f>COUNTIF(AM$4:AM1273,"&gt;0")</f>
        <v>0</v>
      </c>
      <c r="AO1273" s="173">
        <f>Table1[[#This Row],[ORDER QUANTITY
to be collected BEFORE 31.3.22]]</f>
        <v>0</v>
      </c>
      <c r="AP1273" s="174">
        <f t="shared" si="196"/>
        <v>0</v>
      </c>
      <c r="AQ1273" s="174">
        <f>IFERROR(INDEX(Retail!H:H,MATCH($D1273,Retail!$D:$D,0)),0)</f>
        <v>0</v>
      </c>
      <c r="AR1273" s="174">
        <f>IFERROR(INDEX(Retail!J:J,MATCH($D1273,Retail!$D:$D,0)),0)</f>
        <v>0</v>
      </c>
      <c r="AS1273" s="174">
        <f>IFERROR(INDEX('NEW2022'!H:H,MATCH($D1273,'NEW2022'!D:D,0)),0)</f>
        <v>0</v>
      </c>
      <c r="AT1273" s="174">
        <f>IFERROR(INDEX('NEW2022'!J:J,MATCH($D1273,'NEW2022'!D:D,0)),0)</f>
        <v>0</v>
      </c>
      <c r="AU1273" s="174">
        <f>IFERROR(INDEX('Quiet Items'!H:H,MATCH($D1273,'Quiet Items'!D:D,0)),0)</f>
        <v>0</v>
      </c>
      <c r="AV1273" s="174">
        <f>IFERROR(INDEX('Quiet Items'!J:J,MATCH($D1273,'Quiet Items'!D:D,0)),0)</f>
        <v>0</v>
      </c>
      <c r="AW1273" s="174">
        <f>IFERROR(INDEX('1.4G'!H:H,MATCH($D1273,'1.4G'!D:D,0)),0)</f>
        <v>0</v>
      </c>
      <c r="AX1273" s="174">
        <f>IFERROR(INDEX('1.4G'!J:J,MATCH($D1273,'1.4G'!D:D,0)),0)</f>
        <v>0</v>
      </c>
      <c r="AY1273" s="174">
        <f t="shared" si="206"/>
        <v>0</v>
      </c>
      <c r="AZ1273" s="174">
        <f t="shared" si="207"/>
        <v>0</v>
      </c>
      <c r="BA1273" s="175">
        <f>IFERROR(Table1[[#This Row],[Line total ordered for now]]*Table1[[#This Row],[GUARANTEED PRICE
for STOCK orders collected before 31.3.22]],0)</f>
        <v>0</v>
      </c>
      <c r="BB1273" s="175">
        <f t="shared" si="198"/>
        <v>0</v>
      </c>
      <c r="BC1273" s="176">
        <f>(AZ1273+Table1[[#This Row],[Line total ordered for now]])*Z1273</f>
        <v>0</v>
      </c>
      <c r="BD1273" s="200">
        <v>144.47450000000001</v>
      </c>
      <c r="BE1273" s="65"/>
      <c r="BF1273" s="65"/>
      <c r="BG1273" s="65"/>
      <c r="BH1273" s="65"/>
      <c r="BI1273" s="65"/>
      <c r="BJ1273" s="65"/>
      <c r="BK1273" s="65"/>
      <c r="BL1273" s="55"/>
      <c r="BM1273"/>
      <c r="BN1273"/>
      <c r="BO1273"/>
      <c r="BP1273"/>
      <c r="BQ1273"/>
      <c r="BR1273"/>
      <c r="BS1273"/>
      <c r="BT1273"/>
    </row>
    <row r="1274" spans="1:72" ht="15.75">
      <c r="A1274" s="202">
        <v>1270</v>
      </c>
      <c r="B1274" s="68" t="s">
        <v>6378</v>
      </c>
      <c r="C1274" s="149" t="s">
        <v>782</v>
      </c>
      <c r="D1274" s="149" t="s">
        <v>3927</v>
      </c>
      <c r="E1274" s="149" t="s">
        <v>3928</v>
      </c>
      <c r="F1274" s="158" t="str">
        <f t="shared" si="205"/>
        <v/>
      </c>
      <c r="G1274" s="187">
        <v>7</v>
      </c>
      <c r="H1274" s="150"/>
      <c r="I1274" s="184">
        <v>146.74</v>
      </c>
      <c r="J1274" s="150"/>
      <c r="K1274" s="151">
        <v>4.2672499999999998</v>
      </c>
      <c r="L1274" s="152">
        <v>155.3279</v>
      </c>
      <c r="M1274" s="152">
        <v>170.69</v>
      </c>
      <c r="N1274" s="153" t="s">
        <v>652</v>
      </c>
      <c r="O1274" s="154">
        <v>40</v>
      </c>
      <c r="P1274" s="153">
        <v>3</v>
      </c>
      <c r="Q1274" s="153" t="s">
        <v>146</v>
      </c>
      <c r="R1274" s="155">
        <v>14</v>
      </c>
      <c r="S1274" s="155">
        <v>3.8</v>
      </c>
      <c r="T1274" s="155">
        <v>0.2</v>
      </c>
      <c r="U1274" s="154" t="s">
        <v>94</v>
      </c>
      <c r="V1274" s="153" t="s">
        <v>89</v>
      </c>
      <c r="W1274" s="153" t="s">
        <v>627</v>
      </c>
      <c r="X1274" s="151" t="s">
        <v>6378</v>
      </c>
      <c r="Y1274" s="151" t="s">
        <v>6378</v>
      </c>
      <c r="Z1274" s="156">
        <v>5.04E-2</v>
      </c>
      <c r="AA1274" s="153" t="s">
        <v>999</v>
      </c>
      <c r="AB1274" s="153" t="s">
        <v>4791</v>
      </c>
      <c r="AC1274" s="153" t="s">
        <v>4790</v>
      </c>
      <c r="AD1274" s="157">
        <v>0</v>
      </c>
      <c r="AE1274" s="110">
        <v>1</v>
      </c>
      <c r="AF1274" s="110">
        <v>410</v>
      </c>
      <c r="AG1274" s="112">
        <f t="shared" si="197"/>
        <v>0</v>
      </c>
      <c r="AH1274" s="110">
        <f>SUM(AG$4:AG1274)</f>
        <v>38</v>
      </c>
      <c r="AI1274" s="112">
        <f t="shared" si="195"/>
        <v>0</v>
      </c>
      <c r="AJ1274" s="110">
        <f>COUNTIF(AI$4:AI1274,"&gt;0")</f>
        <v>184</v>
      </c>
      <c r="AK1274" s="110">
        <v>0</v>
      </c>
      <c r="AL1274" s="110">
        <v>372</v>
      </c>
      <c r="AM1274" s="172" t="str">
        <f>IF(OR(Table1[[#This Row],[Line total ordered for now]]&gt;0,Table1[[#This Row],[Line total ordered for season]]&gt;0),1,"")</f>
        <v/>
      </c>
      <c r="AN1274" s="173">
        <f>COUNTIF(AM$4:AM1274,"&gt;0")</f>
        <v>0</v>
      </c>
      <c r="AO1274" s="173">
        <f>Table1[[#This Row],[ORDER QUANTITY
to be collected BEFORE 31.3.22]]</f>
        <v>0</v>
      </c>
      <c r="AP1274" s="174">
        <f t="shared" si="196"/>
        <v>0</v>
      </c>
      <c r="AQ1274" s="174">
        <f>IFERROR(INDEX(Retail!H:H,MATCH($D1274,Retail!$D:$D,0)),0)</f>
        <v>0</v>
      </c>
      <c r="AR1274" s="174">
        <f>IFERROR(INDEX(Retail!J:J,MATCH($D1274,Retail!$D:$D,0)),0)</f>
        <v>0</v>
      </c>
      <c r="AS1274" s="174">
        <f>IFERROR(INDEX('NEW2022'!H:H,MATCH($D1274,'NEW2022'!D:D,0)),0)</f>
        <v>0</v>
      </c>
      <c r="AT1274" s="174">
        <f>IFERROR(INDEX('NEW2022'!J:J,MATCH($D1274,'NEW2022'!D:D,0)),0)</f>
        <v>0</v>
      </c>
      <c r="AU1274" s="174">
        <f>IFERROR(INDEX('Quiet Items'!H:H,MATCH($D1274,'Quiet Items'!D:D,0)),0)</f>
        <v>0</v>
      </c>
      <c r="AV1274" s="174">
        <f>IFERROR(INDEX('Quiet Items'!J:J,MATCH($D1274,'Quiet Items'!D:D,0)),0)</f>
        <v>0</v>
      </c>
      <c r="AW1274" s="174">
        <f>IFERROR(INDEX('1.4G'!H:H,MATCH($D1274,'1.4G'!D:D,0)),0)</f>
        <v>0</v>
      </c>
      <c r="AX1274" s="174">
        <f>IFERROR(INDEX('1.4G'!J:J,MATCH($D1274,'1.4G'!D:D,0)),0)</f>
        <v>0</v>
      </c>
      <c r="AY1274" s="174">
        <f t="shared" si="206"/>
        <v>0</v>
      </c>
      <c r="AZ1274" s="174">
        <f t="shared" si="207"/>
        <v>0</v>
      </c>
      <c r="BA1274" s="175">
        <f>IFERROR(Table1[[#This Row],[Line total ordered for now]]*Table1[[#This Row],[GUARANTEED PRICE
for STOCK orders collected before 31.3.22]],0)</f>
        <v>0</v>
      </c>
      <c r="BB1274" s="175">
        <f t="shared" si="198"/>
        <v>0</v>
      </c>
      <c r="BC1274" s="176">
        <f>(AZ1274+Table1[[#This Row],[Line total ordered for now]])*Z1274</f>
        <v>0</v>
      </c>
      <c r="BD1274" s="200">
        <v>145.0865</v>
      </c>
      <c r="BE1274" s="65"/>
      <c r="BF1274" s="65"/>
      <c r="BG1274" s="65"/>
      <c r="BH1274" s="65"/>
      <c r="BI1274" s="65"/>
      <c r="BJ1274" s="65"/>
      <c r="BK1274" s="65"/>
      <c r="BL1274" s="55"/>
      <c r="BM1274"/>
      <c r="BN1274"/>
      <c r="BO1274"/>
      <c r="BP1274"/>
      <c r="BQ1274"/>
      <c r="BR1274"/>
      <c r="BS1274"/>
      <c r="BT1274"/>
    </row>
    <row r="1275" spans="1:72" ht="15.75">
      <c r="A1275" s="202">
        <v>1271</v>
      </c>
      <c r="B1275" s="68" t="s">
        <v>6378</v>
      </c>
      <c r="C1275" s="149" t="s">
        <v>782</v>
      </c>
      <c r="D1275" s="149" t="s">
        <v>2637</v>
      </c>
      <c r="E1275" s="149" t="s">
        <v>2638</v>
      </c>
      <c r="F1275" s="158" t="str">
        <f t="shared" si="205"/>
        <v>Video</v>
      </c>
      <c r="G1275" s="187">
        <v>0</v>
      </c>
      <c r="H1275" s="150"/>
      <c r="I1275" s="184">
        <v>84.71</v>
      </c>
      <c r="J1275" s="150"/>
      <c r="K1275" s="151">
        <v>3.0456181025999389</v>
      </c>
      <c r="L1275" s="152">
        <v>110.86049893463777</v>
      </c>
      <c r="M1275" s="152">
        <v>121.82472410399755</v>
      </c>
      <c r="N1275" s="153" t="s">
        <v>2640</v>
      </c>
      <c r="O1275" s="154">
        <v>40</v>
      </c>
      <c r="P1275" s="153">
        <v>3</v>
      </c>
      <c r="Q1275" s="153" t="s">
        <v>146</v>
      </c>
      <c r="R1275" s="155">
        <v>17.5</v>
      </c>
      <c r="S1275" s="155">
        <v>6.4</v>
      </c>
      <c r="T1275" s="155">
        <v>0.2</v>
      </c>
      <c r="U1275" s="154" t="s">
        <v>95</v>
      </c>
      <c r="V1275" s="153" t="s">
        <v>88</v>
      </c>
      <c r="W1275" s="153" t="s">
        <v>627</v>
      </c>
      <c r="X1275" s="151" t="s">
        <v>6378</v>
      </c>
      <c r="Y1275" s="151" t="s">
        <v>6378</v>
      </c>
      <c r="Z1275" s="156">
        <v>5.74E-2</v>
      </c>
      <c r="AA1275" s="153" t="s">
        <v>2639</v>
      </c>
      <c r="AB1275" s="153" t="s">
        <v>5766</v>
      </c>
      <c r="AC1275" s="153" t="s">
        <v>2412</v>
      </c>
      <c r="AD1275" s="157" t="s">
        <v>2641</v>
      </c>
      <c r="AE1275" s="110">
        <v>1</v>
      </c>
      <c r="AF1275" s="110">
        <v>411</v>
      </c>
      <c r="AG1275" s="112">
        <f t="shared" si="197"/>
        <v>0</v>
      </c>
      <c r="AH1275" s="110">
        <f>SUM(AG$4:AG1275)</f>
        <v>38</v>
      </c>
      <c r="AI1275" s="112">
        <f t="shared" si="195"/>
        <v>0</v>
      </c>
      <c r="AJ1275" s="110">
        <f>COUNTIF(AI$4:AI1275,"&gt;0")</f>
        <v>184</v>
      </c>
      <c r="AK1275" s="110">
        <v>1</v>
      </c>
      <c r="AL1275" s="110">
        <v>373</v>
      </c>
      <c r="AM1275" s="172" t="str">
        <f>IF(OR(Table1[[#This Row],[Line total ordered for now]]&gt;0,Table1[[#This Row],[Line total ordered for season]]&gt;0),1,"")</f>
        <v/>
      </c>
      <c r="AN1275" s="173">
        <f>COUNTIF(AM$4:AM1275,"&gt;0")</f>
        <v>0</v>
      </c>
      <c r="AO1275" s="173">
        <f>Table1[[#This Row],[ORDER QUANTITY
to be collected BEFORE 31.3.22]]</f>
        <v>0</v>
      </c>
      <c r="AP1275" s="174">
        <f t="shared" si="196"/>
        <v>0</v>
      </c>
      <c r="AQ1275" s="174">
        <f>IFERROR(INDEX(Retail!H:H,MATCH($D1275,Retail!$D:$D,0)),0)</f>
        <v>0</v>
      </c>
      <c r="AR1275" s="174">
        <f>IFERROR(INDEX(Retail!J:J,MATCH($D1275,Retail!$D:$D,0)),0)</f>
        <v>0</v>
      </c>
      <c r="AS1275" s="174">
        <f>IFERROR(INDEX('NEW2022'!H:H,MATCH($D1275,'NEW2022'!D:D,0)),0)</f>
        <v>0</v>
      </c>
      <c r="AT1275" s="174">
        <f>IFERROR(INDEX('NEW2022'!J:J,MATCH($D1275,'NEW2022'!D:D,0)),0)</f>
        <v>0</v>
      </c>
      <c r="AU1275" s="174">
        <f>IFERROR(INDEX('Quiet Items'!H:H,MATCH($D1275,'Quiet Items'!D:D,0)),0)</f>
        <v>0</v>
      </c>
      <c r="AV1275" s="174">
        <f>IFERROR(INDEX('Quiet Items'!J:J,MATCH($D1275,'Quiet Items'!D:D,0)),0)</f>
        <v>0</v>
      </c>
      <c r="AW1275" s="174">
        <f>IFERROR(INDEX('1.4G'!H:H,MATCH($D1275,'1.4G'!D:D,0)),0)</f>
        <v>0</v>
      </c>
      <c r="AX1275" s="174">
        <f>IFERROR(INDEX('1.4G'!J:J,MATCH($D1275,'1.4G'!D:D,0)),0)</f>
        <v>0</v>
      </c>
      <c r="AY1275" s="174">
        <f t="shared" si="206"/>
        <v>0</v>
      </c>
      <c r="AZ1275" s="174">
        <f t="shared" si="207"/>
        <v>0</v>
      </c>
      <c r="BA1275" s="175">
        <f>IFERROR(Table1[[#This Row],[Line total ordered for now]]*Table1[[#This Row],[GUARANTEED PRICE
for STOCK orders collected before 31.3.22]],0)</f>
        <v>0</v>
      </c>
      <c r="BB1275" s="175">
        <f t="shared" si="198"/>
        <v>0</v>
      </c>
      <c r="BC1275" s="176">
        <f>(AZ1275+Table1[[#This Row],[Line total ordered for now]])*Z1275</f>
        <v>0</v>
      </c>
      <c r="BD1275" s="200">
        <v>103.55101548839792</v>
      </c>
      <c r="BE1275" s="65"/>
      <c r="BF1275" s="65"/>
      <c r="BG1275" s="65"/>
      <c r="BH1275" s="65"/>
      <c r="BI1275" s="65"/>
      <c r="BJ1275" s="65"/>
      <c r="BK1275" s="65"/>
      <c r="BL1275" s="55"/>
      <c r="BM1275"/>
      <c r="BN1275"/>
      <c r="BO1275"/>
      <c r="BP1275"/>
      <c r="BQ1275"/>
      <c r="BR1275"/>
      <c r="BS1275"/>
      <c r="BT1275"/>
    </row>
    <row r="1276" spans="1:72" ht="15.75">
      <c r="A1276" s="202">
        <v>1272</v>
      </c>
      <c r="B1276" s="68" t="s">
        <v>6378</v>
      </c>
      <c r="C1276" s="149" t="s">
        <v>2793</v>
      </c>
      <c r="D1276" s="149" t="s">
        <v>2967</v>
      </c>
      <c r="E1276" s="149" t="s">
        <v>2968</v>
      </c>
      <c r="F1276" s="158" t="str">
        <f t="shared" si="205"/>
        <v>Video</v>
      </c>
      <c r="G1276" s="187">
        <v>11</v>
      </c>
      <c r="H1276" s="150"/>
      <c r="I1276" s="184">
        <v>107.36</v>
      </c>
      <c r="J1276" s="150"/>
      <c r="K1276" s="151">
        <v>2.9525000000000001</v>
      </c>
      <c r="L1276" s="152">
        <v>107.47100000000002</v>
      </c>
      <c r="M1276" s="152">
        <v>118.10000000000001</v>
      </c>
      <c r="N1276" s="153" t="s">
        <v>2640</v>
      </c>
      <c r="O1276" s="154">
        <v>40</v>
      </c>
      <c r="P1276" s="153">
        <v>3</v>
      </c>
      <c r="Q1276" s="153" t="s">
        <v>146</v>
      </c>
      <c r="R1276" s="155">
        <v>19</v>
      </c>
      <c r="S1276" s="155">
        <v>4.4000000000000004</v>
      </c>
      <c r="T1276" s="155">
        <v>0.2</v>
      </c>
      <c r="U1276" s="154" t="s">
        <v>94</v>
      </c>
      <c r="V1276" s="153" t="s">
        <v>89</v>
      </c>
      <c r="W1276" s="153" t="s">
        <v>627</v>
      </c>
      <c r="X1276" s="151" t="s">
        <v>6378</v>
      </c>
      <c r="Y1276" s="151" t="s">
        <v>6378</v>
      </c>
      <c r="Z1276" s="156">
        <v>5.79E-2</v>
      </c>
      <c r="AA1276" s="153" t="s">
        <v>2639</v>
      </c>
      <c r="AB1276" s="153" t="s">
        <v>4848</v>
      </c>
      <c r="AC1276" s="153" t="s">
        <v>656</v>
      </c>
      <c r="AD1276" s="157" t="s">
        <v>2969</v>
      </c>
      <c r="AE1276" s="110">
        <v>1</v>
      </c>
      <c r="AF1276" s="110">
        <v>412</v>
      </c>
      <c r="AG1276" s="112">
        <f t="shared" si="197"/>
        <v>0</v>
      </c>
      <c r="AH1276" s="110">
        <f>SUM(AG$4:AG1276)</f>
        <v>38</v>
      </c>
      <c r="AI1276" s="112">
        <f t="shared" si="195"/>
        <v>0</v>
      </c>
      <c r="AJ1276" s="110">
        <f>COUNTIF(AI$4:AI1276,"&gt;0")</f>
        <v>184</v>
      </c>
      <c r="AK1276" s="110">
        <v>0</v>
      </c>
      <c r="AL1276" s="110">
        <v>373</v>
      </c>
      <c r="AM1276" s="172" t="str">
        <f>IF(OR(Table1[[#This Row],[Line total ordered for now]]&gt;0,Table1[[#This Row],[Line total ordered for season]]&gt;0),1,"")</f>
        <v/>
      </c>
      <c r="AN1276" s="173">
        <f>COUNTIF(AM$4:AM1276,"&gt;0")</f>
        <v>0</v>
      </c>
      <c r="AO1276" s="173">
        <f>Table1[[#This Row],[ORDER QUANTITY
to be collected BEFORE 31.3.22]]</f>
        <v>0</v>
      </c>
      <c r="AP1276" s="174">
        <f t="shared" si="196"/>
        <v>0</v>
      </c>
      <c r="AQ1276" s="174">
        <f>IFERROR(INDEX(Retail!H:H,MATCH($D1276,Retail!$D:$D,0)),0)</f>
        <v>0</v>
      </c>
      <c r="AR1276" s="174">
        <f>IFERROR(INDEX(Retail!J:J,MATCH($D1276,Retail!$D:$D,0)),0)</f>
        <v>0</v>
      </c>
      <c r="AS1276" s="174">
        <f>IFERROR(INDEX('NEW2022'!H:H,MATCH($D1276,'NEW2022'!D:D,0)),0)</f>
        <v>0</v>
      </c>
      <c r="AT1276" s="174">
        <f>IFERROR(INDEX('NEW2022'!J:J,MATCH($D1276,'NEW2022'!D:D,0)),0)</f>
        <v>0</v>
      </c>
      <c r="AU1276" s="174">
        <f>IFERROR(INDEX('Quiet Items'!H:H,MATCH($D1276,'Quiet Items'!D:D,0)),0)</f>
        <v>0</v>
      </c>
      <c r="AV1276" s="174">
        <f>IFERROR(INDEX('Quiet Items'!J:J,MATCH($D1276,'Quiet Items'!D:D,0)),0)</f>
        <v>0</v>
      </c>
      <c r="AW1276" s="174">
        <f>IFERROR(INDEX('1.4G'!H:H,MATCH($D1276,'1.4G'!D:D,0)),0)</f>
        <v>0</v>
      </c>
      <c r="AX1276" s="174">
        <f>IFERROR(INDEX('1.4G'!J:J,MATCH($D1276,'1.4G'!D:D,0)),0)</f>
        <v>0</v>
      </c>
      <c r="AY1276" s="174">
        <f t="shared" si="206"/>
        <v>0</v>
      </c>
      <c r="AZ1276" s="174">
        <f t="shared" si="207"/>
        <v>0</v>
      </c>
      <c r="BA1276" s="175">
        <f>IFERROR(Table1[[#This Row],[Line total ordered for now]]*Table1[[#This Row],[GUARANTEED PRICE
for STOCK orders collected before 31.3.22]],0)</f>
        <v>0</v>
      </c>
      <c r="BB1276" s="175">
        <f t="shared" si="198"/>
        <v>0</v>
      </c>
      <c r="BC1276" s="176">
        <f>(AZ1276+Table1[[#This Row],[Line total ordered for now]])*Z1276</f>
        <v>0</v>
      </c>
      <c r="BD1276" s="200">
        <v>100.38500000000001</v>
      </c>
      <c r="BE1276" s="65"/>
      <c r="BF1276" s="65"/>
      <c r="BG1276" s="65"/>
      <c r="BH1276" s="65"/>
      <c r="BI1276" s="65"/>
      <c r="BJ1276" s="65"/>
      <c r="BK1276" s="65"/>
      <c r="BL1276" s="55"/>
      <c r="BM1276"/>
      <c r="BN1276"/>
      <c r="BO1276"/>
      <c r="BP1276"/>
      <c r="BQ1276"/>
      <c r="BR1276"/>
      <c r="BS1276"/>
      <c r="BT1276"/>
    </row>
    <row r="1277" spans="1:72" ht="15.75">
      <c r="A1277" s="202">
        <v>1273</v>
      </c>
      <c r="B1277" s="68" t="s">
        <v>6378</v>
      </c>
      <c r="C1277" s="149" t="s">
        <v>2793</v>
      </c>
      <c r="D1277" s="149" t="s">
        <v>3070</v>
      </c>
      <c r="E1277" s="149" t="s">
        <v>3071</v>
      </c>
      <c r="F1277" s="158" t="str">
        <f t="shared" si="205"/>
        <v>Video</v>
      </c>
      <c r="G1277" s="187">
        <v>4</v>
      </c>
      <c r="H1277" s="150"/>
      <c r="I1277" s="184">
        <v>110.82</v>
      </c>
      <c r="J1277" s="150"/>
      <c r="K1277" s="151">
        <v>3.0477500000000002</v>
      </c>
      <c r="L1277" s="152">
        <v>110.93810000000002</v>
      </c>
      <c r="M1277" s="152">
        <v>121.91000000000001</v>
      </c>
      <c r="N1277" s="153" t="s">
        <v>2640</v>
      </c>
      <c r="O1277" s="154">
        <v>40</v>
      </c>
      <c r="P1277" s="153">
        <v>3</v>
      </c>
      <c r="Q1277" s="153" t="s">
        <v>146</v>
      </c>
      <c r="R1277" s="155">
        <v>19</v>
      </c>
      <c r="S1277" s="155">
        <v>4.4000000000000004</v>
      </c>
      <c r="T1277" s="155">
        <v>0.2</v>
      </c>
      <c r="U1277" s="154" t="s">
        <v>94</v>
      </c>
      <c r="V1277" s="153" t="s">
        <v>89</v>
      </c>
      <c r="W1277" s="153" t="s">
        <v>627</v>
      </c>
      <c r="X1277" s="151" t="s">
        <v>6378</v>
      </c>
      <c r="Y1277" s="151" t="s">
        <v>6378</v>
      </c>
      <c r="Z1277" s="156">
        <v>6.3799999999999996E-2</v>
      </c>
      <c r="AA1277" s="153" t="s">
        <v>2639</v>
      </c>
      <c r="AB1277" s="153" t="s">
        <v>4849</v>
      </c>
      <c r="AC1277" s="153" t="s">
        <v>656</v>
      </c>
      <c r="AD1277" s="157" t="s">
        <v>3072</v>
      </c>
      <c r="AE1277" s="110">
        <v>1</v>
      </c>
      <c r="AF1277" s="110">
        <v>413</v>
      </c>
      <c r="AG1277" s="112">
        <f t="shared" si="197"/>
        <v>0</v>
      </c>
      <c r="AH1277" s="110">
        <f>SUM(AG$4:AG1277)</f>
        <v>38</v>
      </c>
      <c r="AI1277" s="112">
        <f t="shared" si="195"/>
        <v>0</v>
      </c>
      <c r="AJ1277" s="110">
        <f>COUNTIF(AI$4:AI1277,"&gt;0")</f>
        <v>184</v>
      </c>
      <c r="AK1277" s="110">
        <v>0</v>
      </c>
      <c r="AL1277" s="110">
        <v>373</v>
      </c>
      <c r="AM1277" s="172" t="str">
        <f>IF(OR(Table1[[#This Row],[Line total ordered for now]]&gt;0,Table1[[#This Row],[Line total ordered for season]]&gt;0),1,"")</f>
        <v/>
      </c>
      <c r="AN1277" s="173">
        <f>COUNTIF(AM$4:AM1277,"&gt;0")</f>
        <v>0</v>
      </c>
      <c r="AO1277" s="173">
        <f>Table1[[#This Row],[ORDER QUANTITY
to be collected BEFORE 31.3.22]]</f>
        <v>0</v>
      </c>
      <c r="AP1277" s="174">
        <f t="shared" si="196"/>
        <v>0</v>
      </c>
      <c r="AQ1277" s="174">
        <f>IFERROR(INDEX(Retail!H:H,MATCH($D1277,Retail!$D:$D,0)),0)</f>
        <v>0</v>
      </c>
      <c r="AR1277" s="174">
        <f>IFERROR(INDEX(Retail!J:J,MATCH($D1277,Retail!$D:$D,0)),0)</f>
        <v>0</v>
      </c>
      <c r="AS1277" s="174">
        <f>IFERROR(INDEX('NEW2022'!H:H,MATCH($D1277,'NEW2022'!D:D,0)),0)</f>
        <v>0</v>
      </c>
      <c r="AT1277" s="174">
        <f>IFERROR(INDEX('NEW2022'!J:J,MATCH($D1277,'NEW2022'!D:D,0)),0)</f>
        <v>0</v>
      </c>
      <c r="AU1277" s="174">
        <f>IFERROR(INDEX('Quiet Items'!H:H,MATCH($D1277,'Quiet Items'!D:D,0)),0)</f>
        <v>0</v>
      </c>
      <c r="AV1277" s="174">
        <f>IFERROR(INDEX('Quiet Items'!J:J,MATCH($D1277,'Quiet Items'!D:D,0)),0)</f>
        <v>0</v>
      </c>
      <c r="AW1277" s="174">
        <f>IFERROR(INDEX('1.4G'!H:H,MATCH($D1277,'1.4G'!D:D,0)),0)</f>
        <v>0</v>
      </c>
      <c r="AX1277" s="174">
        <f>IFERROR(INDEX('1.4G'!J:J,MATCH($D1277,'1.4G'!D:D,0)),0)</f>
        <v>0</v>
      </c>
      <c r="AY1277" s="174">
        <f t="shared" si="206"/>
        <v>0</v>
      </c>
      <c r="AZ1277" s="174">
        <f t="shared" si="207"/>
        <v>0</v>
      </c>
      <c r="BA1277" s="175">
        <f>IFERROR(Table1[[#This Row],[Line total ordered for now]]*Table1[[#This Row],[GUARANTEED PRICE
for STOCK orders collected before 31.3.22]],0)</f>
        <v>0</v>
      </c>
      <c r="BB1277" s="175">
        <f t="shared" si="198"/>
        <v>0</v>
      </c>
      <c r="BC1277" s="176">
        <f>(AZ1277+Table1[[#This Row],[Line total ordered for now]])*Z1277</f>
        <v>0</v>
      </c>
      <c r="BD1277" s="200">
        <v>103.62350000000001</v>
      </c>
      <c r="BE1277" s="65"/>
      <c r="BF1277" s="65"/>
      <c r="BG1277" s="65"/>
      <c r="BH1277" s="65"/>
      <c r="BI1277" s="65"/>
      <c r="BJ1277" s="65"/>
      <c r="BK1277" s="65"/>
      <c r="BL1277" s="55"/>
      <c r="BM1277"/>
      <c r="BN1277"/>
      <c r="BO1277"/>
      <c r="BP1277"/>
      <c r="BQ1277"/>
      <c r="BR1277"/>
      <c r="BS1277"/>
      <c r="BT1277"/>
    </row>
    <row r="1278" spans="1:72" ht="15.75">
      <c r="A1278" s="202">
        <v>1274</v>
      </c>
      <c r="B1278" s="68" t="s">
        <v>6378</v>
      </c>
      <c r="C1278" s="149" t="s">
        <v>2793</v>
      </c>
      <c r="D1278" s="149" t="s">
        <v>4111</v>
      </c>
      <c r="E1278" s="149" t="s">
        <v>4112</v>
      </c>
      <c r="F1278" s="158" t="str">
        <f t="shared" si="205"/>
        <v>Video</v>
      </c>
      <c r="G1278" s="187">
        <v>0</v>
      </c>
      <c r="H1278" s="150"/>
      <c r="I1278" s="184">
        <v>137.61000000000001</v>
      </c>
      <c r="J1278" s="150"/>
      <c r="K1278" s="151">
        <v>5.5650809834972854</v>
      </c>
      <c r="L1278" s="152">
        <v>151.92671084947591</v>
      </c>
      <c r="M1278" s="152">
        <v>166.95242950491857</v>
      </c>
      <c r="N1278" s="153" t="s">
        <v>2640</v>
      </c>
      <c r="O1278" s="154">
        <v>30</v>
      </c>
      <c r="P1278" s="153">
        <v>3</v>
      </c>
      <c r="Q1278" s="153" t="s">
        <v>146</v>
      </c>
      <c r="R1278" s="155">
        <v>0</v>
      </c>
      <c r="S1278" s="155">
        <v>0</v>
      </c>
      <c r="T1278" s="155">
        <v>0.2</v>
      </c>
      <c r="U1278" s="154" t="s">
        <v>95</v>
      </c>
      <c r="V1278" s="153" t="s">
        <v>88</v>
      </c>
      <c r="W1278" s="153" t="s">
        <v>627</v>
      </c>
      <c r="X1278" s="151" t="s">
        <v>6378</v>
      </c>
      <c r="Y1278" s="151" t="s">
        <v>6378</v>
      </c>
      <c r="Z1278" s="156">
        <v>4.8800000000000003E-2</v>
      </c>
      <c r="AA1278" s="153" t="s">
        <v>4113</v>
      </c>
      <c r="AB1278" s="153" t="s">
        <v>5759</v>
      </c>
      <c r="AC1278" s="153" t="s">
        <v>4790</v>
      </c>
      <c r="AD1278" s="157" t="s">
        <v>4114</v>
      </c>
      <c r="AE1278" s="110">
        <v>1</v>
      </c>
      <c r="AF1278" s="110">
        <v>414</v>
      </c>
      <c r="AG1278" s="112">
        <f t="shared" si="197"/>
        <v>0</v>
      </c>
      <c r="AH1278" s="110">
        <f>SUM(AG$4:AG1278)</f>
        <v>38</v>
      </c>
      <c r="AI1278" s="112">
        <f t="shared" si="195"/>
        <v>0</v>
      </c>
      <c r="AJ1278" s="110">
        <f>COUNTIF(AI$4:AI1278,"&gt;0")</f>
        <v>184</v>
      </c>
      <c r="AK1278" s="110">
        <v>1</v>
      </c>
      <c r="AL1278" s="110">
        <v>374</v>
      </c>
      <c r="AM1278" s="172" t="str">
        <f>IF(OR(Table1[[#This Row],[Line total ordered for now]]&gt;0,Table1[[#This Row],[Line total ordered for season]]&gt;0),1,"")</f>
        <v/>
      </c>
      <c r="AN1278" s="173">
        <f>COUNTIF(AM$4:AM1278,"&gt;0")</f>
        <v>0</v>
      </c>
      <c r="AO1278" s="173">
        <f>Table1[[#This Row],[ORDER QUANTITY
to be collected BEFORE 31.3.22]]</f>
        <v>0</v>
      </c>
      <c r="AP1278" s="174">
        <f t="shared" si="196"/>
        <v>0</v>
      </c>
      <c r="AQ1278" s="174">
        <f>IFERROR(INDEX(Retail!H:H,MATCH($D1278,Retail!$D:$D,0)),0)</f>
        <v>0</v>
      </c>
      <c r="AR1278" s="174">
        <f>IFERROR(INDEX(Retail!J:J,MATCH($D1278,Retail!$D:$D,0)),0)</f>
        <v>0</v>
      </c>
      <c r="AS1278" s="174">
        <f>IFERROR(INDEX('NEW2022'!H:H,MATCH($D1278,'NEW2022'!D:D,0)),0)</f>
        <v>0</v>
      </c>
      <c r="AT1278" s="174">
        <f>IFERROR(INDEX('NEW2022'!J:J,MATCH($D1278,'NEW2022'!D:D,0)),0)</f>
        <v>0</v>
      </c>
      <c r="AU1278" s="174">
        <f>IFERROR(INDEX('Quiet Items'!H:H,MATCH($D1278,'Quiet Items'!D:D,0)),0)</f>
        <v>0</v>
      </c>
      <c r="AV1278" s="174">
        <f>IFERROR(INDEX('Quiet Items'!J:J,MATCH($D1278,'Quiet Items'!D:D,0)),0)</f>
        <v>0</v>
      </c>
      <c r="AW1278" s="174">
        <f>IFERROR(INDEX('1.4G'!H:H,MATCH($D1278,'1.4G'!D:D,0)),0)</f>
        <v>0</v>
      </c>
      <c r="AX1278" s="174">
        <f>IFERROR(INDEX('1.4G'!J:J,MATCH($D1278,'1.4G'!D:D,0)),0)</f>
        <v>0</v>
      </c>
      <c r="AY1278" s="174">
        <f t="shared" si="206"/>
        <v>0</v>
      </c>
      <c r="AZ1278" s="174">
        <f t="shared" si="207"/>
        <v>0</v>
      </c>
      <c r="BA1278" s="175">
        <f>IFERROR(Table1[[#This Row],[Line total ordered for now]]*Table1[[#This Row],[GUARANTEED PRICE
for STOCK orders collected before 31.3.22]],0)</f>
        <v>0</v>
      </c>
      <c r="BB1278" s="175">
        <f t="shared" si="198"/>
        <v>0</v>
      </c>
      <c r="BC1278" s="176">
        <f>(AZ1278+Table1[[#This Row],[Line total ordered for now]])*Z1278</f>
        <v>0</v>
      </c>
      <c r="BD1278" s="200">
        <v>141.90956507918079</v>
      </c>
      <c r="BE1278" s="65"/>
      <c r="BF1278" s="65"/>
      <c r="BG1278" s="65"/>
      <c r="BH1278" s="65"/>
      <c r="BI1278" s="65"/>
      <c r="BJ1278" s="65"/>
      <c r="BK1278" s="65"/>
      <c r="BL1278" s="55"/>
      <c r="BM1278"/>
      <c r="BN1278"/>
      <c r="BO1278"/>
      <c r="BP1278"/>
      <c r="BQ1278"/>
      <c r="BR1278"/>
      <c r="BS1278"/>
      <c r="BT1278"/>
    </row>
    <row r="1279" spans="1:72" ht="15.75">
      <c r="A1279" s="202">
        <v>1275</v>
      </c>
      <c r="B1279" s="68" t="s">
        <v>6378</v>
      </c>
      <c r="C1279" s="149" t="s">
        <v>2793</v>
      </c>
      <c r="D1279" s="149" t="s">
        <v>4136</v>
      </c>
      <c r="E1279" s="149" t="s">
        <v>4137</v>
      </c>
      <c r="F1279" s="158" t="str">
        <f t="shared" si="205"/>
        <v>Video</v>
      </c>
      <c r="G1279" s="187">
        <v>0</v>
      </c>
      <c r="H1279" s="150"/>
      <c r="I1279" s="184">
        <v>137.61000000000001</v>
      </c>
      <c r="J1279" s="150"/>
      <c r="K1279" s="151">
        <v>5.5650809834972854</v>
      </c>
      <c r="L1279" s="152">
        <v>151.92671084947591</v>
      </c>
      <c r="M1279" s="152">
        <v>166.95242950491857</v>
      </c>
      <c r="N1279" s="153" t="s">
        <v>2640</v>
      </c>
      <c r="O1279" s="154">
        <v>30</v>
      </c>
      <c r="P1279" s="153">
        <v>3</v>
      </c>
      <c r="Q1279" s="153" t="s">
        <v>146</v>
      </c>
      <c r="R1279" s="155">
        <v>0</v>
      </c>
      <c r="S1279" s="155">
        <v>0</v>
      </c>
      <c r="T1279" s="155">
        <v>0.2</v>
      </c>
      <c r="U1279" s="154" t="s">
        <v>95</v>
      </c>
      <c r="V1279" s="153" t="s">
        <v>88</v>
      </c>
      <c r="W1279" s="153" t="s">
        <v>627</v>
      </c>
      <c r="X1279" s="151" t="s">
        <v>6378</v>
      </c>
      <c r="Y1279" s="151" t="s">
        <v>6378</v>
      </c>
      <c r="Z1279" s="156">
        <v>4.8800000000000003E-2</v>
      </c>
      <c r="AA1279" s="153" t="s">
        <v>4113</v>
      </c>
      <c r="AB1279" s="153" t="s">
        <v>5760</v>
      </c>
      <c r="AC1279" s="153" t="s">
        <v>4790</v>
      </c>
      <c r="AD1279" s="157" t="s">
        <v>4138</v>
      </c>
      <c r="AE1279" s="110">
        <v>1</v>
      </c>
      <c r="AF1279" s="110">
        <v>415</v>
      </c>
      <c r="AG1279" s="112">
        <f t="shared" si="197"/>
        <v>0</v>
      </c>
      <c r="AH1279" s="110">
        <f>SUM(AG$4:AG1279)</f>
        <v>38</v>
      </c>
      <c r="AI1279" s="112">
        <f t="shared" si="195"/>
        <v>0</v>
      </c>
      <c r="AJ1279" s="110">
        <f>COUNTIF(AI$4:AI1279,"&gt;0")</f>
        <v>184</v>
      </c>
      <c r="AK1279" s="110">
        <v>1</v>
      </c>
      <c r="AL1279" s="110">
        <v>375</v>
      </c>
      <c r="AM1279" s="172" t="str">
        <f>IF(OR(Table1[[#This Row],[Line total ordered for now]]&gt;0,Table1[[#This Row],[Line total ordered for season]]&gt;0),1,"")</f>
        <v/>
      </c>
      <c r="AN1279" s="173">
        <f>COUNTIF(AM$4:AM1279,"&gt;0")</f>
        <v>0</v>
      </c>
      <c r="AO1279" s="173">
        <f>Table1[[#This Row],[ORDER QUANTITY
to be collected BEFORE 31.3.22]]</f>
        <v>0</v>
      </c>
      <c r="AP1279" s="174">
        <f t="shared" si="196"/>
        <v>0</v>
      </c>
      <c r="AQ1279" s="174">
        <f>IFERROR(INDEX(Retail!H:H,MATCH($D1279,Retail!$D:$D,0)),0)</f>
        <v>0</v>
      </c>
      <c r="AR1279" s="174">
        <f>IFERROR(INDEX(Retail!J:J,MATCH($D1279,Retail!$D:$D,0)),0)</f>
        <v>0</v>
      </c>
      <c r="AS1279" s="174">
        <f>IFERROR(INDEX('NEW2022'!H:H,MATCH($D1279,'NEW2022'!D:D,0)),0)</f>
        <v>0</v>
      </c>
      <c r="AT1279" s="174">
        <f>IFERROR(INDEX('NEW2022'!J:J,MATCH($D1279,'NEW2022'!D:D,0)),0)</f>
        <v>0</v>
      </c>
      <c r="AU1279" s="174">
        <f>IFERROR(INDEX('Quiet Items'!H:H,MATCH($D1279,'Quiet Items'!D:D,0)),0)</f>
        <v>0</v>
      </c>
      <c r="AV1279" s="174">
        <f>IFERROR(INDEX('Quiet Items'!J:J,MATCH($D1279,'Quiet Items'!D:D,0)),0)</f>
        <v>0</v>
      </c>
      <c r="AW1279" s="174">
        <f>IFERROR(INDEX('1.4G'!H:H,MATCH($D1279,'1.4G'!D:D,0)),0)</f>
        <v>0</v>
      </c>
      <c r="AX1279" s="174">
        <f>IFERROR(INDEX('1.4G'!J:J,MATCH($D1279,'1.4G'!D:D,0)),0)</f>
        <v>0</v>
      </c>
      <c r="AY1279" s="174">
        <f t="shared" si="206"/>
        <v>0</v>
      </c>
      <c r="AZ1279" s="174">
        <f t="shared" si="207"/>
        <v>0</v>
      </c>
      <c r="BA1279" s="175">
        <f>IFERROR(Table1[[#This Row],[Line total ordered for now]]*Table1[[#This Row],[GUARANTEED PRICE
for STOCK orders collected before 31.3.22]],0)</f>
        <v>0</v>
      </c>
      <c r="BB1279" s="175">
        <f t="shared" si="198"/>
        <v>0</v>
      </c>
      <c r="BC1279" s="176">
        <f>(AZ1279+Table1[[#This Row],[Line total ordered for now]])*Z1279</f>
        <v>0</v>
      </c>
      <c r="BD1279" s="200">
        <v>141.90956507918079</v>
      </c>
      <c r="BE1279" s="65"/>
      <c r="BF1279" s="65"/>
      <c r="BG1279" s="65"/>
      <c r="BH1279" s="65"/>
      <c r="BI1279" s="65"/>
      <c r="BJ1279" s="65"/>
      <c r="BK1279" s="65"/>
      <c r="BL1279" s="55"/>
      <c r="BM1279"/>
      <c r="BN1279"/>
      <c r="BO1279"/>
      <c r="BP1279"/>
      <c r="BQ1279"/>
      <c r="BR1279"/>
      <c r="BS1279"/>
      <c r="BT1279"/>
    </row>
    <row r="1280" spans="1:72" ht="15.75">
      <c r="A1280" s="202">
        <v>1276</v>
      </c>
      <c r="B1280" s="68" t="s">
        <v>6378</v>
      </c>
      <c r="C1280" s="149" t="s">
        <v>622</v>
      </c>
      <c r="D1280" s="149" t="s">
        <v>4201</v>
      </c>
      <c r="E1280" s="149" t="s">
        <v>4202</v>
      </c>
      <c r="F1280" s="158" t="str">
        <f t="shared" si="205"/>
        <v>Video</v>
      </c>
      <c r="G1280" s="187">
        <v>0</v>
      </c>
      <c r="H1280" s="150"/>
      <c r="I1280" s="184">
        <v>87.66</v>
      </c>
      <c r="J1280" s="150"/>
      <c r="K1280" s="151">
        <v>4.4706600000000005</v>
      </c>
      <c r="L1280" s="152">
        <v>89.413200000000003</v>
      </c>
      <c r="M1280" s="152">
        <v>89.413200000000003</v>
      </c>
      <c r="N1280" s="153" t="s">
        <v>148</v>
      </c>
      <c r="O1280" s="154">
        <v>20</v>
      </c>
      <c r="P1280" s="153">
        <v>3</v>
      </c>
      <c r="Q1280" s="153" t="s">
        <v>147</v>
      </c>
      <c r="R1280" s="155">
        <v>16</v>
      </c>
      <c r="S1280" s="155">
        <v>0.87</v>
      </c>
      <c r="T1280" s="155">
        <v>0.3</v>
      </c>
      <c r="U1280" s="154" t="s">
        <v>94</v>
      </c>
      <c r="V1280" s="153" t="s">
        <v>89</v>
      </c>
      <c r="W1280" s="153" t="s">
        <v>627</v>
      </c>
      <c r="X1280" s="151" t="s">
        <v>6378</v>
      </c>
      <c r="Y1280" s="151" t="s">
        <v>6378</v>
      </c>
      <c r="Z1280" s="156">
        <v>7.0699999999999999E-2</v>
      </c>
      <c r="AA1280" s="153" t="s">
        <v>793</v>
      </c>
      <c r="AB1280" s="153" t="s">
        <v>5673</v>
      </c>
      <c r="AC1280" s="153" t="s">
        <v>149</v>
      </c>
      <c r="AD1280" s="157" t="s">
        <v>4203</v>
      </c>
      <c r="AE1280" s="110">
        <v>0</v>
      </c>
      <c r="AF1280" s="110">
        <v>415</v>
      </c>
      <c r="AG1280" s="112">
        <f t="shared" si="197"/>
        <v>0</v>
      </c>
      <c r="AH1280" s="110">
        <f>SUM(AG$4:AG1280)</f>
        <v>38</v>
      </c>
      <c r="AI1280" s="112">
        <f t="shared" si="195"/>
        <v>0</v>
      </c>
      <c r="AJ1280" s="110">
        <f>COUNTIF(AI$4:AI1280,"&gt;0")</f>
        <v>184</v>
      </c>
      <c r="AK1280" s="110">
        <v>0</v>
      </c>
      <c r="AL1280" s="110">
        <v>375</v>
      </c>
      <c r="AM1280" s="172" t="str">
        <f>IF(OR(Table1[[#This Row],[Line total ordered for now]]&gt;0,Table1[[#This Row],[Line total ordered for season]]&gt;0),1,"")</f>
        <v/>
      </c>
      <c r="AN1280" s="173">
        <f>COUNTIF(AM$4:AM1280,"&gt;0")</f>
        <v>0</v>
      </c>
      <c r="AO1280" s="173">
        <f>Table1[[#This Row],[ORDER QUANTITY
to be collected BEFORE 31.3.22]]</f>
        <v>0</v>
      </c>
      <c r="AP1280" s="174">
        <f t="shared" si="196"/>
        <v>0</v>
      </c>
      <c r="AQ1280" s="174">
        <f>IFERROR(INDEX(Retail!H:H,MATCH($D1280,Retail!$D:$D,0)),0)</f>
        <v>0</v>
      </c>
      <c r="AR1280" s="174">
        <f>IFERROR(INDEX(Retail!J:J,MATCH($D1280,Retail!$D:$D,0)),0)</f>
        <v>0</v>
      </c>
      <c r="AS1280" s="174">
        <f>IFERROR(INDEX('NEW2022'!H:H,MATCH($D1280,'NEW2022'!D:D,0)),0)</f>
        <v>0</v>
      </c>
      <c r="AT1280" s="174">
        <f>IFERROR(INDEX('NEW2022'!J:J,MATCH($D1280,'NEW2022'!D:D,0)),0)</f>
        <v>0</v>
      </c>
      <c r="AU1280" s="174">
        <f>IFERROR(INDEX('Quiet Items'!H:H,MATCH($D1280,'Quiet Items'!D:D,0)),0)</f>
        <v>0</v>
      </c>
      <c r="AV1280" s="174">
        <f>IFERROR(INDEX('Quiet Items'!J:J,MATCH($D1280,'Quiet Items'!D:D,0)),0)</f>
        <v>0</v>
      </c>
      <c r="AW1280" s="174">
        <f>IFERROR(INDEX('1.4G'!H:H,MATCH($D1280,'1.4G'!D:D,0)),0)</f>
        <v>0</v>
      </c>
      <c r="AX1280" s="174">
        <f>IFERROR(INDEX('1.4G'!J:J,MATCH($D1280,'1.4G'!D:D,0)),0)</f>
        <v>0</v>
      </c>
      <c r="AY1280" s="174">
        <f t="shared" si="206"/>
        <v>0</v>
      </c>
      <c r="AZ1280" s="174">
        <f t="shared" si="207"/>
        <v>0</v>
      </c>
      <c r="BA1280" s="175">
        <f>IFERROR(Table1[[#This Row],[Line total ordered for now]]*Table1[[#This Row],[GUARANTEED PRICE
for STOCK orders collected before 31.3.22]],0)</f>
        <v>0</v>
      </c>
      <c r="BB1280" s="175">
        <f t="shared" si="198"/>
        <v>0</v>
      </c>
      <c r="BC1280" s="176">
        <f>(AZ1280+Table1[[#This Row],[Line total ordered for now]])*Z1280</f>
        <v>0</v>
      </c>
      <c r="BD1280" s="200">
        <v>76.001220000000004</v>
      </c>
      <c r="BE1280" s="65"/>
      <c r="BF1280" s="65"/>
      <c r="BG1280" s="65"/>
      <c r="BH1280" s="65"/>
      <c r="BI1280" s="65"/>
      <c r="BJ1280" s="65"/>
      <c r="BK1280" s="65"/>
      <c r="BL1280" s="55"/>
      <c r="BM1280"/>
      <c r="BN1280"/>
      <c r="BO1280"/>
      <c r="BP1280"/>
      <c r="BQ1280"/>
      <c r="BR1280"/>
      <c r="BS1280"/>
      <c r="BT1280"/>
    </row>
    <row r="1281" spans="1:72" ht="15.75">
      <c r="A1281" s="202">
        <v>1277</v>
      </c>
      <c r="B1281" s="68" t="s">
        <v>6378</v>
      </c>
      <c r="C1281" s="149" t="s">
        <v>622</v>
      </c>
      <c r="D1281" s="149" t="s">
        <v>4257</v>
      </c>
      <c r="E1281" s="149" t="s">
        <v>4258</v>
      </c>
      <c r="F1281" s="158" t="str">
        <f t="shared" si="205"/>
        <v>Video</v>
      </c>
      <c r="G1281" s="187">
        <v>0</v>
      </c>
      <c r="H1281" s="150"/>
      <c r="I1281" s="184">
        <v>87.66</v>
      </c>
      <c r="J1281" s="150"/>
      <c r="K1281" s="151">
        <v>4.4706600000000005</v>
      </c>
      <c r="L1281" s="152">
        <v>89.413200000000003</v>
      </c>
      <c r="M1281" s="152">
        <v>89.413200000000003</v>
      </c>
      <c r="N1281" s="153" t="s">
        <v>148</v>
      </c>
      <c r="O1281" s="154">
        <v>20</v>
      </c>
      <c r="P1281" s="153">
        <v>3</v>
      </c>
      <c r="Q1281" s="153" t="s">
        <v>146</v>
      </c>
      <c r="R1281" s="155">
        <v>16</v>
      </c>
      <c r="S1281" s="155">
        <v>0.87</v>
      </c>
      <c r="T1281" s="155">
        <v>0.3</v>
      </c>
      <c r="U1281" s="154" t="s">
        <v>94</v>
      </c>
      <c r="V1281" s="153" t="s">
        <v>89</v>
      </c>
      <c r="W1281" s="153" t="s">
        <v>627</v>
      </c>
      <c r="X1281" s="151" t="s">
        <v>6378</v>
      </c>
      <c r="Y1281" s="151" t="s">
        <v>6378</v>
      </c>
      <c r="Z1281" s="156">
        <v>7.0699999999999999E-2</v>
      </c>
      <c r="AA1281" s="153" t="s">
        <v>793</v>
      </c>
      <c r="AB1281" s="153" t="s">
        <v>5909</v>
      </c>
      <c r="AC1281" s="153" t="s">
        <v>149</v>
      </c>
      <c r="AD1281" s="157" t="s">
        <v>4259</v>
      </c>
      <c r="AE1281" s="110">
        <v>1</v>
      </c>
      <c r="AF1281" s="110">
        <v>416</v>
      </c>
      <c r="AG1281" s="112">
        <f t="shared" si="197"/>
        <v>0</v>
      </c>
      <c r="AH1281" s="110">
        <f>SUM(AG$4:AG1281)</f>
        <v>38</v>
      </c>
      <c r="AI1281" s="112">
        <f t="shared" si="195"/>
        <v>0</v>
      </c>
      <c r="AJ1281" s="110">
        <f>COUNTIF(AI$4:AI1281,"&gt;0")</f>
        <v>184</v>
      </c>
      <c r="AK1281" s="110">
        <v>0</v>
      </c>
      <c r="AL1281" s="110">
        <v>375</v>
      </c>
      <c r="AM1281" s="172" t="str">
        <f>IF(OR(Table1[[#This Row],[Line total ordered for now]]&gt;0,Table1[[#This Row],[Line total ordered for season]]&gt;0),1,"")</f>
        <v/>
      </c>
      <c r="AN1281" s="173">
        <f>COUNTIF(AM$4:AM1281,"&gt;0")</f>
        <v>0</v>
      </c>
      <c r="AO1281" s="173">
        <f>Table1[[#This Row],[ORDER QUANTITY
to be collected BEFORE 31.3.22]]</f>
        <v>0</v>
      </c>
      <c r="AP1281" s="174">
        <f t="shared" si="196"/>
        <v>0</v>
      </c>
      <c r="AQ1281" s="174">
        <f>IFERROR(INDEX(Retail!H:H,MATCH($D1281,Retail!$D:$D,0)),0)</f>
        <v>0</v>
      </c>
      <c r="AR1281" s="174">
        <f>IFERROR(INDEX(Retail!J:J,MATCH($D1281,Retail!$D:$D,0)),0)</f>
        <v>0</v>
      </c>
      <c r="AS1281" s="174">
        <f>IFERROR(INDEX('NEW2022'!H:H,MATCH($D1281,'NEW2022'!D:D,0)),0)</f>
        <v>0</v>
      </c>
      <c r="AT1281" s="174">
        <f>IFERROR(INDEX('NEW2022'!J:J,MATCH($D1281,'NEW2022'!D:D,0)),0)</f>
        <v>0</v>
      </c>
      <c r="AU1281" s="174">
        <f>IFERROR(INDEX('Quiet Items'!H:H,MATCH($D1281,'Quiet Items'!D:D,0)),0)</f>
        <v>0</v>
      </c>
      <c r="AV1281" s="174">
        <f>IFERROR(INDEX('Quiet Items'!J:J,MATCH($D1281,'Quiet Items'!D:D,0)),0)</f>
        <v>0</v>
      </c>
      <c r="AW1281" s="174">
        <f>IFERROR(INDEX('1.4G'!H:H,MATCH($D1281,'1.4G'!D:D,0)),0)</f>
        <v>0</v>
      </c>
      <c r="AX1281" s="174">
        <f>IFERROR(INDEX('1.4G'!J:J,MATCH($D1281,'1.4G'!D:D,0)),0)</f>
        <v>0</v>
      </c>
      <c r="AY1281" s="174">
        <f t="shared" si="206"/>
        <v>0</v>
      </c>
      <c r="AZ1281" s="174">
        <f t="shared" si="207"/>
        <v>0</v>
      </c>
      <c r="BA1281" s="175">
        <f>IFERROR(Table1[[#This Row],[Line total ordered for now]]*Table1[[#This Row],[GUARANTEED PRICE
for STOCK orders collected before 31.3.22]],0)</f>
        <v>0</v>
      </c>
      <c r="BB1281" s="175">
        <f t="shared" si="198"/>
        <v>0</v>
      </c>
      <c r="BC1281" s="176">
        <f>(AZ1281+Table1[[#This Row],[Line total ordered for now]])*Z1281</f>
        <v>0</v>
      </c>
      <c r="BD1281" s="200">
        <v>76.001220000000004</v>
      </c>
      <c r="BE1281" s="65"/>
      <c r="BF1281" s="65"/>
      <c r="BG1281" s="65"/>
      <c r="BH1281" s="65"/>
      <c r="BI1281" s="65"/>
      <c r="BJ1281" s="65"/>
      <c r="BK1281" s="65"/>
      <c r="BL1281" s="55"/>
      <c r="BM1281"/>
      <c r="BN1281"/>
      <c r="BO1281"/>
      <c r="BP1281"/>
      <c r="BQ1281"/>
      <c r="BR1281"/>
      <c r="BS1281"/>
      <c r="BT1281"/>
    </row>
    <row r="1282" spans="1:72" ht="15.75">
      <c r="A1282" s="202">
        <v>1278</v>
      </c>
      <c r="B1282" s="68" t="s">
        <v>6378</v>
      </c>
      <c r="C1282" s="149" t="s">
        <v>622</v>
      </c>
      <c r="D1282" s="149" t="s">
        <v>689</v>
      </c>
      <c r="E1282" s="149" t="s">
        <v>3695</v>
      </c>
      <c r="F1282" s="158" t="str">
        <f t="shared" si="205"/>
        <v>Video</v>
      </c>
      <c r="G1282" s="187">
        <v>0</v>
      </c>
      <c r="H1282" s="150"/>
      <c r="I1282" s="184">
        <v>77.400000000000006</v>
      </c>
      <c r="J1282" s="150"/>
      <c r="K1282" s="151">
        <v>5.1134447366896527</v>
      </c>
      <c r="L1282" s="152">
        <v>93.064694207751685</v>
      </c>
      <c r="M1282" s="152">
        <v>102.26889473379306</v>
      </c>
      <c r="N1282" s="153" t="s">
        <v>148</v>
      </c>
      <c r="O1282" s="154">
        <v>20</v>
      </c>
      <c r="P1282" s="153">
        <v>3</v>
      </c>
      <c r="Q1282" s="153" t="s">
        <v>146</v>
      </c>
      <c r="R1282" s="155">
        <v>17</v>
      </c>
      <c r="S1282" s="155">
        <v>2</v>
      </c>
      <c r="T1282" s="155">
        <v>0.3</v>
      </c>
      <c r="U1282" s="154" t="s">
        <v>95</v>
      </c>
      <c r="V1282" s="153" t="s">
        <v>88</v>
      </c>
      <c r="W1282" s="153" t="s">
        <v>627</v>
      </c>
      <c r="X1282" s="151" t="s">
        <v>6378</v>
      </c>
      <c r="Y1282" s="151" t="s">
        <v>6378</v>
      </c>
      <c r="Z1282" s="156">
        <v>6.8900000000000003E-2</v>
      </c>
      <c r="AA1282" s="153" t="s">
        <v>793</v>
      </c>
      <c r="AB1282" s="153" t="s">
        <v>6066</v>
      </c>
      <c r="AC1282" s="153" t="s">
        <v>6061</v>
      </c>
      <c r="AD1282" s="157" t="s">
        <v>3696</v>
      </c>
      <c r="AE1282" s="110">
        <v>1</v>
      </c>
      <c r="AF1282" s="110">
        <v>417</v>
      </c>
      <c r="AG1282" s="112">
        <f t="shared" si="197"/>
        <v>0</v>
      </c>
      <c r="AH1282" s="110">
        <f>SUM(AG$4:AG1282)</f>
        <v>38</v>
      </c>
      <c r="AI1282" s="112">
        <f t="shared" si="195"/>
        <v>0</v>
      </c>
      <c r="AJ1282" s="110">
        <f>COUNTIF(AI$4:AI1282,"&gt;0")</f>
        <v>184</v>
      </c>
      <c r="AK1282" s="110">
        <v>1</v>
      </c>
      <c r="AL1282" s="110">
        <v>376</v>
      </c>
      <c r="AM1282" s="172" t="str">
        <f>IF(OR(Table1[[#This Row],[Line total ordered for now]]&gt;0,Table1[[#This Row],[Line total ordered for season]]&gt;0),1,"")</f>
        <v/>
      </c>
      <c r="AN1282" s="173">
        <f>COUNTIF(AM$4:AM1282,"&gt;0")</f>
        <v>0</v>
      </c>
      <c r="AO1282" s="173">
        <f>Table1[[#This Row],[ORDER QUANTITY
to be collected BEFORE 31.3.22]]</f>
        <v>0</v>
      </c>
      <c r="AP1282" s="174">
        <f t="shared" si="196"/>
        <v>0</v>
      </c>
      <c r="AQ1282" s="174">
        <f>IFERROR(INDEX(Retail!H:H,MATCH($D1282,Retail!$D:$D,0)),0)</f>
        <v>0</v>
      </c>
      <c r="AR1282" s="174">
        <f>IFERROR(INDEX(Retail!J:J,MATCH($D1282,Retail!$D:$D,0)),0)</f>
        <v>0</v>
      </c>
      <c r="AS1282" s="174">
        <f>IFERROR(INDEX('NEW2022'!H:H,MATCH($D1282,'NEW2022'!D:D,0)),0)</f>
        <v>0</v>
      </c>
      <c r="AT1282" s="174">
        <f>IFERROR(INDEX('NEW2022'!J:J,MATCH($D1282,'NEW2022'!D:D,0)),0)</f>
        <v>0</v>
      </c>
      <c r="AU1282" s="174">
        <f>IFERROR(INDEX('Quiet Items'!H:H,MATCH($D1282,'Quiet Items'!D:D,0)),0)</f>
        <v>0</v>
      </c>
      <c r="AV1282" s="174">
        <f>IFERROR(INDEX('Quiet Items'!J:J,MATCH($D1282,'Quiet Items'!D:D,0)),0)</f>
        <v>0</v>
      </c>
      <c r="AW1282" s="174">
        <f>IFERROR(INDEX('1.4G'!H:H,MATCH($D1282,'1.4G'!D:D,0)),0)</f>
        <v>0</v>
      </c>
      <c r="AX1282" s="174">
        <f>IFERROR(INDEX('1.4G'!J:J,MATCH($D1282,'1.4G'!D:D,0)),0)</f>
        <v>0</v>
      </c>
      <c r="AY1282" s="174">
        <f t="shared" si="206"/>
        <v>0</v>
      </c>
      <c r="AZ1282" s="174">
        <f t="shared" si="207"/>
        <v>0</v>
      </c>
      <c r="BA1282" s="175">
        <f>IFERROR(Table1[[#This Row],[Line total ordered for now]]*Table1[[#This Row],[GUARANTEED PRICE
for STOCK orders collected before 31.3.22]],0)</f>
        <v>0</v>
      </c>
      <c r="BB1282" s="175">
        <f t="shared" si="198"/>
        <v>0</v>
      </c>
      <c r="BC1282" s="176">
        <f>(AZ1282+Table1[[#This Row],[Line total ordered for now]])*Z1282</f>
        <v>0</v>
      </c>
      <c r="BD1282" s="200">
        <v>86.928560523724101</v>
      </c>
      <c r="BE1282" s="65"/>
      <c r="BF1282" s="65"/>
      <c r="BG1282" s="65"/>
      <c r="BH1282" s="65"/>
      <c r="BI1282" s="65"/>
      <c r="BJ1282" s="65"/>
      <c r="BK1282" s="65"/>
      <c r="BL1282" s="55"/>
      <c r="BM1282"/>
      <c r="BN1282"/>
      <c r="BO1282"/>
      <c r="BP1282"/>
      <c r="BQ1282"/>
      <c r="BR1282"/>
      <c r="BS1282"/>
      <c r="BT1282"/>
    </row>
    <row r="1283" spans="1:72" ht="15.75">
      <c r="A1283" s="202">
        <v>1279</v>
      </c>
      <c r="B1283" s="68" t="s">
        <v>6378</v>
      </c>
      <c r="C1283" s="149" t="s">
        <v>622</v>
      </c>
      <c r="D1283" s="149" t="s">
        <v>4223</v>
      </c>
      <c r="E1283" s="149" t="s">
        <v>4224</v>
      </c>
      <c r="F1283" s="158" t="str">
        <f t="shared" si="205"/>
        <v>Video</v>
      </c>
      <c r="G1283" s="187">
        <v>0</v>
      </c>
      <c r="H1283" s="150"/>
      <c r="I1283" s="184">
        <v>97.01</v>
      </c>
      <c r="J1283" s="150"/>
      <c r="K1283" s="151">
        <v>5.668534449675013</v>
      </c>
      <c r="L1283" s="152">
        <v>103.16732698408525</v>
      </c>
      <c r="M1283" s="152">
        <v>113.37068899350027</v>
      </c>
      <c r="N1283" s="153" t="s">
        <v>148</v>
      </c>
      <c r="O1283" s="154">
        <v>20</v>
      </c>
      <c r="P1283" s="153">
        <v>3</v>
      </c>
      <c r="Q1283" s="153" t="s">
        <v>146</v>
      </c>
      <c r="R1283" s="155">
        <v>16</v>
      </c>
      <c r="S1283" s="155">
        <v>0.87</v>
      </c>
      <c r="T1283" s="155">
        <v>0.3</v>
      </c>
      <c r="U1283" s="154" t="s">
        <v>94</v>
      </c>
      <c r="V1283" s="153" t="s">
        <v>89</v>
      </c>
      <c r="W1283" s="153" t="s">
        <v>627</v>
      </c>
      <c r="X1283" s="151" t="s">
        <v>6378</v>
      </c>
      <c r="Y1283" s="151" t="s">
        <v>6378</v>
      </c>
      <c r="Z1283" s="156">
        <v>7.9699999999999993E-2</v>
      </c>
      <c r="AA1283" s="153" t="s">
        <v>793</v>
      </c>
      <c r="AB1283" s="153" t="s">
        <v>5674</v>
      </c>
      <c r="AC1283" s="153" t="s">
        <v>149</v>
      </c>
      <c r="AD1283" s="157" t="s">
        <v>4225</v>
      </c>
      <c r="AE1283" s="110">
        <v>1</v>
      </c>
      <c r="AF1283" s="110">
        <v>418</v>
      </c>
      <c r="AG1283" s="112">
        <f t="shared" si="197"/>
        <v>0</v>
      </c>
      <c r="AH1283" s="110">
        <f>SUM(AG$4:AG1283)</f>
        <v>38</v>
      </c>
      <c r="AI1283" s="112">
        <f t="shared" si="195"/>
        <v>0</v>
      </c>
      <c r="AJ1283" s="110">
        <f>COUNTIF(AI$4:AI1283,"&gt;0")</f>
        <v>184</v>
      </c>
      <c r="AK1283" s="110">
        <v>0</v>
      </c>
      <c r="AL1283" s="110">
        <v>376</v>
      </c>
      <c r="AM1283" s="172" t="str">
        <f>IF(OR(Table1[[#This Row],[Line total ordered for now]]&gt;0,Table1[[#This Row],[Line total ordered for season]]&gt;0),1,"")</f>
        <v/>
      </c>
      <c r="AN1283" s="173">
        <f>COUNTIF(AM$4:AM1283,"&gt;0")</f>
        <v>0</v>
      </c>
      <c r="AO1283" s="173">
        <f>Table1[[#This Row],[ORDER QUANTITY
to be collected BEFORE 31.3.22]]</f>
        <v>0</v>
      </c>
      <c r="AP1283" s="174">
        <f t="shared" si="196"/>
        <v>0</v>
      </c>
      <c r="AQ1283" s="174">
        <f>IFERROR(INDEX(Retail!H:H,MATCH($D1283,Retail!$D:$D,0)),0)</f>
        <v>0</v>
      </c>
      <c r="AR1283" s="174">
        <f>IFERROR(INDEX(Retail!J:J,MATCH($D1283,Retail!$D:$D,0)),0)</f>
        <v>0</v>
      </c>
      <c r="AS1283" s="174">
        <f>IFERROR(INDEX('NEW2022'!H:H,MATCH($D1283,'NEW2022'!D:D,0)),0)</f>
        <v>0</v>
      </c>
      <c r="AT1283" s="174">
        <f>IFERROR(INDEX('NEW2022'!J:J,MATCH($D1283,'NEW2022'!D:D,0)),0)</f>
        <v>0</v>
      </c>
      <c r="AU1283" s="174">
        <f>IFERROR(INDEX('Quiet Items'!H:H,MATCH($D1283,'Quiet Items'!D:D,0)),0)</f>
        <v>0</v>
      </c>
      <c r="AV1283" s="174">
        <f>IFERROR(INDEX('Quiet Items'!J:J,MATCH($D1283,'Quiet Items'!D:D,0)),0)</f>
        <v>0</v>
      </c>
      <c r="AW1283" s="174">
        <f>IFERROR(INDEX('1.4G'!H:H,MATCH($D1283,'1.4G'!D:D,0)),0)</f>
        <v>0</v>
      </c>
      <c r="AX1283" s="174">
        <f>IFERROR(INDEX('1.4G'!J:J,MATCH($D1283,'1.4G'!D:D,0)),0)</f>
        <v>0</v>
      </c>
      <c r="AY1283" s="174">
        <f t="shared" si="206"/>
        <v>0</v>
      </c>
      <c r="AZ1283" s="174">
        <f t="shared" si="207"/>
        <v>0</v>
      </c>
      <c r="BA1283" s="175">
        <f>IFERROR(Table1[[#This Row],[Line total ordered for now]]*Table1[[#This Row],[GUARANTEED PRICE
for STOCK orders collected before 31.3.22]],0)</f>
        <v>0</v>
      </c>
      <c r="BB1283" s="175">
        <f t="shared" si="198"/>
        <v>0</v>
      </c>
      <c r="BC1283" s="176">
        <f>(AZ1283+Table1[[#This Row],[Line total ordered for now]])*Z1283</f>
        <v>0</v>
      </c>
      <c r="BD1283" s="200">
        <v>96.365085644475229</v>
      </c>
      <c r="BE1283" s="65"/>
      <c r="BF1283" s="65"/>
      <c r="BG1283" s="65"/>
      <c r="BH1283" s="65"/>
      <c r="BI1283" s="65"/>
      <c r="BJ1283" s="65"/>
      <c r="BK1283" s="65"/>
      <c r="BL1283" s="55"/>
      <c r="BM1283"/>
      <c r="BN1283"/>
      <c r="BO1283"/>
      <c r="BP1283"/>
      <c r="BQ1283"/>
      <c r="BR1283"/>
      <c r="BS1283"/>
      <c r="BT1283"/>
    </row>
    <row r="1284" spans="1:72" ht="15.75">
      <c r="A1284" s="202">
        <v>1280</v>
      </c>
      <c r="B1284" s="68" t="s">
        <v>6378</v>
      </c>
      <c r="C1284" s="149" t="s">
        <v>622</v>
      </c>
      <c r="D1284" s="149" t="s">
        <v>4371</v>
      </c>
      <c r="E1284" s="149" t="s">
        <v>4372</v>
      </c>
      <c r="F1284" s="158" t="str">
        <f t="shared" si="205"/>
        <v>Video</v>
      </c>
      <c r="G1284" s="187">
        <v>0</v>
      </c>
      <c r="H1284" s="150"/>
      <c r="I1284" s="184">
        <v>51.43</v>
      </c>
      <c r="J1284" s="150"/>
      <c r="K1284" s="151">
        <v>5.9266768878137928</v>
      </c>
      <c r="L1284" s="152">
        <v>53.932759679105516</v>
      </c>
      <c r="M1284" s="152">
        <v>59.266768878137931</v>
      </c>
      <c r="N1284" s="153" t="s">
        <v>148</v>
      </c>
      <c r="O1284" s="154">
        <v>10</v>
      </c>
      <c r="P1284" s="153">
        <v>3</v>
      </c>
      <c r="Q1284" s="153" t="s">
        <v>146</v>
      </c>
      <c r="R1284" s="155">
        <v>8</v>
      </c>
      <c r="S1284" s="155">
        <v>1.3</v>
      </c>
      <c r="T1284" s="155">
        <v>0.3</v>
      </c>
      <c r="U1284" s="154" t="s">
        <v>95</v>
      </c>
      <c r="V1284" s="153" t="s">
        <v>88</v>
      </c>
      <c r="W1284" s="153" t="s">
        <v>627</v>
      </c>
      <c r="X1284" s="151" t="s">
        <v>6378</v>
      </c>
      <c r="Y1284" s="151" t="s">
        <v>6378</v>
      </c>
      <c r="Z1284" s="156">
        <v>3.5900000000000001E-2</v>
      </c>
      <c r="AA1284" s="153" t="s">
        <v>769</v>
      </c>
      <c r="AB1284" s="153" t="s">
        <v>5678</v>
      </c>
      <c r="AC1284" s="153" t="s">
        <v>2412</v>
      </c>
      <c r="AD1284" s="157" t="s">
        <v>4373</v>
      </c>
      <c r="AE1284" s="110">
        <v>1</v>
      </c>
      <c r="AF1284" s="110">
        <v>419</v>
      </c>
      <c r="AG1284" s="112">
        <f t="shared" si="197"/>
        <v>0</v>
      </c>
      <c r="AH1284" s="110">
        <f>SUM(AG$4:AG1284)</f>
        <v>38</v>
      </c>
      <c r="AI1284" s="112">
        <f t="shared" ref="AI1284:AI1347" si="208">IF(RIGHT(E1284,6)="retail",1,0)</f>
        <v>0</v>
      </c>
      <c r="AJ1284" s="110">
        <f>COUNTIF(AI$4:AI1284,"&gt;0")</f>
        <v>184</v>
      </c>
      <c r="AK1284" s="110">
        <v>1</v>
      </c>
      <c r="AL1284" s="110">
        <v>377</v>
      </c>
      <c r="AM1284" s="172" t="str">
        <f>IF(OR(Table1[[#This Row],[Line total ordered for now]]&gt;0,Table1[[#This Row],[Line total ordered for season]]&gt;0),1,"")</f>
        <v/>
      </c>
      <c r="AN1284" s="173">
        <f>COUNTIF(AM$4:AM1284,"&gt;0")</f>
        <v>0</v>
      </c>
      <c r="AO1284" s="173">
        <f>Table1[[#This Row],[ORDER QUANTITY
to be collected BEFORE 31.3.22]]</f>
        <v>0</v>
      </c>
      <c r="AP1284" s="174">
        <f t="shared" ref="AP1284:AP1347" si="209">J1284</f>
        <v>0</v>
      </c>
      <c r="AQ1284" s="174">
        <f>IFERROR(INDEX(Retail!H:H,MATCH($D1284,Retail!$D:$D,0)),0)</f>
        <v>0</v>
      </c>
      <c r="AR1284" s="174">
        <f>IFERROR(INDEX(Retail!J:J,MATCH($D1284,Retail!$D:$D,0)),0)</f>
        <v>0</v>
      </c>
      <c r="AS1284" s="174">
        <f>IFERROR(INDEX('NEW2022'!H:H,MATCH($D1284,'NEW2022'!D:D,0)),0)</f>
        <v>0</v>
      </c>
      <c r="AT1284" s="174">
        <f>IFERROR(INDEX('NEW2022'!J:J,MATCH($D1284,'NEW2022'!D:D,0)),0)</f>
        <v>0</v>
      </c>
      <c r="AU1284" s="174">
        <f>IFERROR(INDEX('Quiet Items'!H:H,MATCH($D1284,'Quiet Items'!D:D,0)),0)</f>
        <v>0</v>
      </c>
      <c r="AV1284" s="174">
        <f>IFERROR(INDEX('Quiet Items'!J:J,MATCH($D1284,'Quiet Items'!D:D,0)),0)</f>
        <v>0</v>
      </c>
      <c r="AW1284" s="174">
        <f>IFERROR(INDEX('1.4G'!H:H,MATCH($D1284,'1.4G'!D:D,0)),0)</f>
        <v>0</v>
      </c>
      <c r="AX1284" s="174">
        <f>IFERROR(INDEX('1.4G'!J:J,MATCH($D1284,'1.4G'!D:D,0)),0)</f>
        <v>0</v>
      </c>
      <c r="AY1284" s="174">
        <f t="shared" si="206"/>
        <v>0</v>
      </c>
      <c r="AZ1284" s="174">
        <f t="shared" si="207"/>
        <v>0</v>
      </c>
      <c r="BA1284" s="175">
        <f>IFERROR(Table1[[#This Row],[Line total ordered for now]]*Table1[[#This Row],[GUARANTEED PRICE
for STOCK orders collected before 31.3.22]],0)</f>
        <v>0</v>
      </c>
      <c r="BB1284" s="175">
        <f t="shared" si="198"/>
        <v>0</v>
      </c>
      <c r="BC1284" s="176">
        <f>(AZ1284+Table1[[#This Row],[Line total ordered for now]])*Z1284</f>
        <v>0</v>
      </c>
      <c r="BD1284" s="200">
        <v>50.376753546417241</v>
      </c>
      <c r="BE1284" s="65"/>
      <c r="BF1284" s="65"/>
      <c r="BG1284" s="65"/>
      <c r="BH1284" s="65"/>
      <c r="BI1284" s="65"/>
      <c r="BJ1284" s="65"/>
      <c r="BK1284" s="65"/>
      <c r="BL1284" s="55"/>
      <c r="BM1284"/>
      <c r="BN1284"/>
      <c r="BO1284"/>
      <c r="BP1284"/>
      <c r="BQ1284"/>
      <c r="BR1284"/>
      <c r="BS1284"/>
      <c r="BT1284"/>
    </row>
    <row r="1285" spans="1:72" ht="15.75">
      <c r="A1285" s="202">
        <v>1281</v>
      </c>
      <c r="B1285" s="68" t="s">
        <v>6378</v>
      </c>
      <c r="C1285" s="149" t="s">
        <v>622</v>
      </c>
      <c r="D1285" s="149" t="s">
        <v>4400</v>
      </c>
      <c r="E1285" s="149" t="s">
        <v>4401</v>
      </c>
      <c r="F1285" s="158" t="str">
        <f t="shared" si="205"/>
        <v>Video</v>
      </c>
      <c r="G1285" s="187">
        <v>0</v>
      </c>
      <c r="H1285" s="150"/>
      <c r="I1285" s="184">
        <v>51.43</v>
      </c>
      <c r="J1285" s="150"/>
      <c r="K1285" s="151">
        <v>5.9266768878137928</v>
      </c>
      <c r="L1285" s="152">
        <v>53.932759679105516</v>
      </c>
      <c r="M1285" s="152">
        <v>59.266768878137931</v>
      </c>
      <c r="N1285" s="153" t="s">
        <v>148</v>
      </c>
      <c r="O1285" s="154">
        <v>10</v>
      </c>
      <c r="P1285" s="153">
        <v>3</v>
      </c>
      <c r="Q1285" s="153" t="s">
        <v>146</v>
      </c>
      <c r="R1285" s="155">
        <v>8</v>
      </c>
      <c r="S1285" s="155">
        <v>1.3</v>
      </c>
      <c r="T1285" s="155">
        <v>0.3</v>
      </c>
      <c r="U1285" s="154" t="s">
        <v>95</v>
      </c>
      <c r="V1285" s="153" t="s">
        <v>88</v>
      </c>
      <c r="W1285" s="153" t="s">
        <v>627</v>
      </c>
      <c r="X1285" s="151" t="s">
        <v>6378</v>
      </c>
      <c r="Y1285" s="151" t="s">
        <v>6378</v>
      </c>
      <c r="Z1285" s="156">
        <v>3.5900000000000001E-2</v>
      </c>
      <c r="AA1285" s="153" t="s">
        <v>769</v>
      </c>
      <c r="AB1285" s="153" t="s">
        <v>5679</v>
      </c>
      <c r="AC1285" s="153" t="s">
        <v>2412</v>
      </c>
      <c r="AD1285" s="157" t="s">
        <v>4402</v>
      </c>
      <c r="AE1285" s="110">
        <v>1</v>
      </c>
      <c r="AF1285" s="110">
        <v>420</v>
      </c>
      <c r="AG1285" s="112">
        <f t="shared" ref="AG1285:AG1348" si="210">IF(OR(B1285="NEW2021",B1285="NEW2022"),1,0)</f>
        <v>0</v>
      </c>
      <c r="AH1285" s="110">
        <f>SUM(AG$4:AG1285)</f>
        <v>38</v>
      </c>
      <c r="AI1285" s="112">
        <f t="shared" si="208"/>
        <v>0</v>
      </c>
      <c r="AJ1285" s="110">
        <f>COUNTIF(AI$4:AI1285,"&gt;0")</f>
        <v>184</v>
      </c>
      <c r="AK1285" s="110">
        <v>1</v>
      </c>
      <c r="AL1285" s="110">
        <v>378</v>
      </c>
      <c r="AM1285" s="172" t="str">
        <f>IF(OR(Table1[[#This Row],[Line total ordered for now]]&gt;0,Table1[[#This Row],[Line total ordered for season]]&gt;0),1,"")</f>
        <v/>
      </c>
      <c r="AN1285" s="173">
        <f>COUNTIF(AM$4:AM1285,"&gt;0")</f>
        <v>0</v>
      </c>
      <c r="AO1285" s="173">
        <f>Table1[[#This Row],[ORDER QUANTITY
to be collected BEFORE 31.3.22]]</f>
        <v>0</v>
      </c>
      <c r="AP1285" s="174">
        <f t="shared" si="209"/>
        <v>0</v>
      </c>
      <c r="AQ1285" s="174">
        <f>IFERROR(INDEX(Retail!H:H,MATCH($D1285,Retail!$D:$D,0)),0)</f>
        <v>0</v>
      </c>
      <c r="AR1285" s="174">
        <f>IFERROR(INDEX(Retail!J:J,MATCH($D1285,Retail!$D:$D,0)),0)</f>
        <v>0</v>
      </c>
      <c r="AS1285" s="174">
        <f>IFERROR(INDEX('NEW2022'!H:H,MATCH($D1285,'NEW2022'!D:D,0)),0)</f>
        <v>0</v>
      </c>
      <c r="AT1285" s="174">
        <f>IFERROR(INDEX('NEW2022'!J:J,MATCH($D1285,'NEW2022'!D:D,0)),0)</f>
        <v>0</v>
      </c>
      <c r="AU1285" s="174">
        <f>IFERROR(INDEX('Quiet Items'!H:H,MATCH($D1285,'Quiet Items'!D:D,0)),0)</f>
        <v>0</v>
      </c>
      <c r="AV1285" s="174">
        <f>IFERROR(INDEX('Quiet Items'!J:J,MATCH($D1285,'Quiet Items'!D:D,0)),0)</f>
        <v>0</v>
      </c>
      <c r="AW1285" s="174">
        <f>IFERROR(INDEX('1.4G'!H:H,MATCH($D1285,'1.4G'!D:D,0)),0)</f>
        <v>0</v>
      </c>
      <c r="AX1285" s="174">
        <f>IFERROR(INDEX('1.4G'!J:J,MATCH($D1285,'1.4G'!D:D,0)),0)</f>
        <v>0</v>
      </c>
      <c r="AY1285" s="174">
        <f t="shared" si="206"/>
        <v>0</v>
      </c>
      <c r="AZ1285" s="174">
        <f t="shared" si="207"/>
        <v>0</v>
      </c>
      <c r="BA1285" s="175">
        <f>IFERROR(Table1[[#This Row],[Line total ordered for now]]*Table1[[#This Row],[GUARANTEED PRICE
for STOCK orders collected before 31.3.22]],0)</f>
        <v>0</v>
      </c>
      <c r="BB1285" s="175">
        <f t="shared" ref="BB1285:BB1348" si="211">AZ1285*L1285</f>
        <v>0</v>
      </c>
      <c r="BC1285" s="176">
        <f>(AZ1285+Table1[[#This Row],[Line total ordered for now]])*Z1285</f>
        <v>0</v>
      </c>
      <c r="BD1285" s="200">
        <v>50.376753546417241</v>
      </c>
      <c r="BE1285" s="65"/>
      <c r="BF1285" s="65"/>
      <c r="BG1285" s="65"/>
      <c r="BH1285" s="65"/>
      <c r="BI1285" s="65"/>
      <c r="BJ1285" s="65"/>
      <c r="BK1285" s="65"/>
      <c r="BL1285" s="55"/>
      <c r="BM1285"/>
      <c r="BN1285"/>
      <c r="BO1285"/>
      <c r="BP1285"/>
      <c r="BQ1285"/>
      <c r="BR1285"/>
      <c r="BS1285"/>
      <c r="BT1285"/>
    </row>
    <row r="1286" spans="1:72" ht="15.75">
      <c r="A1286" s="202">
        <v>1282</v>
      </c>
      <c r="B1286" s="68" t="s">
        <v>6378</v>
      </c>
      <c r="C1286" s="149" t="s">
        <v>622</v>
      </c>
      <c r="D1286" s="149" t="s">
        <v>4444</v>
      </c>
      <c r="E1286" s="149" t="s">
        <v>4445</v>
      </c>
      <c r="F1286" s="158" t="str">
        <f t="shared" si="205"/>
        <v>Video</v>
      </c>
      <c r="G1286" s="187">
        <v>0</v>
      </c>
      <c r="H1286" s="150"/>
      <c r="I1286" s="184">
        <v>51.43</v>
      </c>
      <c r="J1286" s="150"/>
      <c r="K1286" s="151">
        <v>5.9266768878137928</v>
      </c>
      <c r="L1286" s="152">
        <v>53.932759679105516</v>
      </c>
      <c r="M1286" s="152">
        <v>59.266768878137931</v>
      </c>
      <c r="N1286" s="153" t="s">
        <v>148</v>
      </c>
      <c r="O1286" s="154">
        <v>10</v>
      </c>
      <c r="P1286" s="153">
        <v>3</v>
      </c>
      <c r="Q1286" s="153" t="s">
        <v>146</v>
      </c>
      <c r="R1286" s="155">
        <v>8</v>
      </c>
      <c r="S1286" s="155">
        <v>1.3</v>
      </c>
      <c r="T1286" s="155">
        <v>0.3</v>
      </c>
      <c r="U1286" s="154" t="s">
        <v>95</v>
      </c>
      <c r="V1286" s="153" t="s">
        <v>88</v>
      </c>
      <c r="W1286" s="153" t="s">
        <v>627</v>
      </c>
      <c r="X1286" s="151" t="s">
        <v>6378</v>
      </c>
      <c r="Y1286" s="151" t="s">
        <v>6378</v>
      </c>
      <c r="Z1286" s="156">
        <v>3.5900000000000001E-2</v>
      </c>
      <c r="AA1286" s="153" t="s">
        <v>769</v>
      </c>
      <c r="AB1286" s="153" t="s">
        <v>5919</v>
      </c>
      <c r="AC1286" s="153" t="s">
        <v>2412</v>
      </c>
      <c r="AD1286" s="157" t="s">
        <v>4446</v>
      </c>
      <c r="AE1286" s="110">
        <v>1</v>
      </c>
      <c r="AF1286" s="110">
        <v>421</v>
      </c>
      <c r="AG1286" s="112">
        <f t="shared" si="210"/>
        <v>0</v>
      </c>
      <c r="AH1286" s="110">
        <f>SUM(AG$4:AG1286)</f>
        <v>38</v>
      </c>
      <c r="AI1286" s="112">
        <f t="shared" si="208"/>
        <v>0</v>
      </c>
      <c r="AJ1286" s="110">
        <f>COUNTIF(AI$4:AI1286,"&gt;0")</f>
        <v>184</v>
      </c>
      <c r="AK1286" s="110">
        <v>1</v>
      </c>
      <c r="AL1286" s="110">
        <v>379</v>
      </c>
      <c r="AM1286" s="172" t="str">
        <f>IF(OR(Table1[[#This Row],[Line total ordered for now]]&gt;0,Table1[[#This Row],[Line total ordered for season]]&gt;0),1,"")</f>
        <v/>
      </c>
      <c r="AN1286" s="173">
        <f>COUNTIF(AM$4:AM1286,"&gt;0")</f>
        <v>0</v>
      </c>
      <c r="AO1286" s="173">
        <f>Table1[[#This Row],[ORDER QUANTITY
to be collected BEFORE 31.3.22]]</f>
        <v>0</v>
      </c>
      <c r="AP1286" s="174">
        <f t="shared" si="209"/>
        <v>0</v>
      </c>
      <c r="AQ1286" s="174">
        <f>IFERROR(INDEX(Retail!H:H,MATCH($D1286,Retail!$D:$D,0)),0)</f>
        <v>0</v>
      </c>
      <c r="AR1286" s="174">
        <f>IFERROR(INDEX(Retail!J:J,MATCH($D1286,Retail!$D:$D,0)),0)</f>
        <v>0</v>
      </c>
      <c r="AS1286" s="174">
        <f>IFERROR(INDEX('NEW2022'!H:H,MATCH($D1286,'NEW2022'!D:D,0)),0)</f>
        <v>0</v>
      </c>
      <c r="AT1286" s="174">
        <f>IFERROR(INDEX('NEW2022'!J:J,MATCH($D1286,'NEW2022'!D:D,0)),0)</f>
        <v>0</v>
      </c>
      <c r="AU1286" s="174">
        <f>IFERROR(INDEX('Quiet Items'!H:H,MATCH($D1286,'Quiet Items'!D:D,0)),0)</f>
        <v>0</v>
      </c>
      <c r="AV1286" s="174">
        <f>IFERROR(INDEX('Quiet Items'!J:J,MATCH($D1286,'Quiet Items'!D:D,0)),0)</f>
        <v>0</v>
      </c>
      <c r="AW1286" s="174">
        <f>IFERROR(INDEX('1.4G'!H:H,MATCH($D1286,'1.4G'!D:D,0)),0)</f>
        <v>0</v>
      </c>
      <c r="AX1286" s="174">
        <f>IFERROR(INDEX('1.4G'!J:J,MATCH($D1286,'1.4G'!D:D,0)),0)</f>
        <v>0</v>
      </c>
      <c r="AY1286" s="174">
        <f t="shared" si="206"/>
        <v>0</v>
      </c>
      <c r="AZ1286" s="174">
        <f t="shared" si="207"/>
        <v>0</v>
      </c>
      <c r="BA1286" s="175">
        <f>IFERROR(Table1[[#This Row],[Line total ordered for now]]*Table1[[#This Row],[GUARANTEED PRICE
for STOCK orders collected before 31.3.22]],0)</f>
        <v>0</v>
      </c>
      <c r="BB1286" s="175">
        <f t="shared" si="211"/>
        <v>0</v>
      </c>
      <c r="BC1286" s="176">
        <f>(AZ1286+Table1[[#This Row],[Line total ordered for now]])*Z1286</f>
        <v>0</v>
      </c>
      <c r="BD1286" s="200">
        <v>50.376753546417241</v>
      </c>
      <c r="BE1286" s="65"/>
      <c r="BF1286" s="65"/>
      <c r="BG1286" s="65"/>
      <c r="BH1286" s="65"/>
      <c r="BI1286" s="65"/>
      <c r="BJ1286" s="65"/>
      <c r="BK1286" s="65"/>
      <c r="BL1286" s="55"/>
      <c r="BM1286"/>
      <c r="BN1286"/>
      <c r="BO1286"/>
      <c r="BP1286"/>
      <c r="BQ1286"/>
      <c r="BR1286"/>
      <c r="BS1286"/>
      <c r="BT1286"/>
    </row>
    <row r="1287" spans="1:72" ht="15.75">
      <c r="A1287" s="202">
        <v>1283</v>
      </c>
      <c r="B1287" s="68" t="s">
        <v>6378</v>
      </c>
      <c r="C1287" s="149" t="s">
        <v>622</v>
      </c>
      <c r="D1287" s="149" t="s">
        <v>4469</v>
      </c>
      <c r="E1287" s="149" t="s">
        <v>4470</v>
      </c>
      <c r="F1287" s="158" t="str">
        <f t="shared" si="205"/>
        <v>Video</v>
      </c>
      <c r="G1287" s="187">
        <v>0</v>
      </c>
      <c r="H1287" s="150"/>
      <c r="I1287" s="184">
        <v>51.43</v>
      </c>
      <c r="J1287" s="150"/>
      <c r="K1287" s="151">
        <v>5.9266768878137928</v>
      </c>
      <c r="L1287" s="152">
        <v>53.932759679105516</v>
      </c>
      <c r="M1287" s="152">
        <v>59.266768878137931</v>
      </c>
      <c r="N1287" s="153" t="s">
        <v>148</v>
      </c>
      <c r="O1287" s="154">
        <v>10</v>
      </c>
      <c r="P1287" s="153">
        <v>3</v>
      </c>
      <c r="Q1287" s="153" t="s">
        <v>146</v>
      </c>
      <c r="R1287" s="155">
        <v>7</v>
      </c>
      <c r="S1287" s="155">
        <v>1.3</v>
      </c>
      <c r="T1287" s="155">
        <v>0.3</v>
      </c>
      <c r="U1287" s="154" t="s">
        <v>95</v>
      </c>
      <c r="V1287" s="153" t="s">
        <v>88</v>
      </c>
      <c r="W1287" s="153" t="s">
        <v>627</v>
      </c>
      <c r="X1287" s="151" t="s">
        <v>6378</v>
      </c>
      <c r="Y1287" s="151" t="s">
        <v>6378</v>
      </c>
      <c r="Z1287" s="156">
        <v>3.5900000000000001E-2</v>
      </c>
      <c r="AA1287" s="153" t="s">
        <v>769</v>
      </c>
      <c r="AB1287" s="153" t="s">
        <v>5680</v>
      </c>
      <c r="AC1287" s="153" t="s">
        <v>2412</v>
      </c>
      <c r="AD1287" s="157" t="s">
        <v>4471</v>
      </c>
      <c r="AE1287" s="110">
        <v>1</v>
      </c>
      <c r="AF1287" s="110">
        <v>422</v>
      </c>
      <c r="AG1287" s="112">
        <f t="shared" si="210"/>
        <v>0</v>
      </c>
      <c r="AH1287" s="110">
        <f>SUM(AG$4:AG1287)</f>
        <v>38</v>
      </c>
      <c r="AI1287" s="112">
        <f t="shared" si="208"/>
        <v>0</v>
      </c>
      <c r="AJ1287" s="110">
        <f>COUNTIF(AI$4:AI1287,"&gt;0")</f>
        <v>184</v>
      </c>
      <c r="AK1287" s="110">
        <v>1</v>
      </c>
      <c r="AL1287" s="110">
        <v>380</v>
      </c>
      <c r="AM1287" s="172" t="str">
        <f>IF(OR(Table1[[#This Row],[Line total ordered for now]]&gt;0,Table1[[#This Row],[Line total ordered for season]]&gt;0),1,"")</f>
        <v/>
      </c>
      <c r="AN1287" s="173">
        <f>COUNTIF(AM$4:AM1287,"&gt;0")</f>
        <v>0</v>
      </c>
      <c r="AO1287" s="173">
        <f>Table1[[#This Row],[ORDER QUANTITY
to be collected BEFORE 31.3.22]]</f>
        <v>0</v>
      </c>
      <c r="AP1287" s="174">
        <f t="shared" si="209"/>
        <v>0</v>
      </c>
      <c r="AQ1287" s="174">
        <f>IFERROR(INDEX(Retail!H:H,MATCH($D1287,Retail!$D:$D,0)),0)</f>
        <v>0</v>
      </c>
      <c r="AR1287" s="174">
        <f>IFERROR(INDEX(Retail!J:J,MATCH($D1287,Retail!$D:$D,0)),0)</f>
        <v>0</v>
      </c>
      <c r="AS1287" s="174">
        <f>IFERROR(INDEX('NEW2022'!H:H,MATCH($D1287,'NEW2022'!D:D,0)),0)</f>
        <v>0</v>
      </c>
      <c r="AT1287" s="174">
        <f>IFERROR(INDEX('NEW2022'!J:J,MATCH($D1287,'NEW2022'!D:D,0)),0)</f>
        <v>0</v>
      </c>
      <c r="AU1287" s="174">
        <f>IFERROR(INDEX('Quiet Items'!H:H,MATCH($D1287,'Quiet Items'!D:D,0)),0)</f>
        <v>0</v>
      </c>
      <c r="AV1287" s="174">
        <f>IFERROR(INDEX('Quiet Items'!J:J,MATCH($D1287,'Quiet Items'!D:D,0)),0)</f>
        <v>0</v>
      </c>
      <c r="AW1287" s="174">
        <f>IFERROR(INDEX('1.4G'!H:H,MATCH($D1287,'1.4G'!D:D,0)),0)</f>
        <v>0</v>
      </c>
      <c r="AX1287" s="174">
        <f>IFERROR(INDEX('1.4G'!J:J,MATCH($D1287,'1.4G'!D:D,0)),0)</f>
        <v>0</v>
      </c>
      <c r="AY1287" s="174">
        <f t="shared" si="206"/>
        <v>0</v>
      </c>
      <c r="AZ1287" s="174">
        <f t="shared" si="207"/>
        <v>0</v>
      </c>
      <c r="BA1287" s="175">
        <f>IFERROR(Table1[[#This Row],[Line total ordered for now]]*Table1[[#This Row],[GUARANTEED PRICE
for STOCK orders collected before 31.3.22]],0)</f>
        <v>0</v>
      </c>
      <c r="BB1287" s="175">
        <f t="shared" si="211"/>
        <v>0</v>
      </c>
      <c r="BC1287" s="176">
        <f>(AZ1287+Table1[[#This Row],[Line total ordered for now]])*Z1287</f>
        <v>0</v>
      </c>
      <c r="BD1287" s="200">
        <v>50.376753546417241</v>
      </c>
      <c r="BE1287" s="65"/>
      <c r="BF1287" s="65"/>
      <c r="BG1287" s="65"/>
      <c r="BH1287" s="65"/>
      <c r="BI1287" s="65"/>
      <c r="BJ1287" s="65"/>
      <c r="BK1287" s="65"/>
      <c r="BL1287" s="55"/>
      <c r="BM1287"/>
      <c r="BN1287"/>
      <c r="BO1287"/>
      <c r="BP1287"/>
      <c r="BQ1287"/>
      <c r="BR1287"/>
      <c r="BS1287"/>
      <c r="BT1287"/>
    </row>
    <row r="1288" spans="1:72" ht="15.75">
      <c r="A1288" s="202">
        <v>1284</v>
      </c>
      <c r="B1288" s="68" t="s">
        <v>6378</v>
      </c>
      <c r="C1288" s="149" t="s">
        <v>622</v>
      </c>
      <c r="D1288" s="149" t="s">
        <v>4329</v>
      </c>
      <c r="E1288" s="149" t="s">
        <v>4330</v>
      </c>
      <c r="F1288" s="158" t="str">
        <f t="shared" si="205"/>
        <v>Video</v>
      </c>
      <c r="G1288" s="187">
        <v>5</v>
      </c>
      <c r="H1288" s="150"/>
      <c r="I1288" s="184">
        <v>107.23</v>
      </c>
      <c r="J1288" s="150"/>
      <c r="K1288" s="151">
        <v>18.410988274961625</v>
      </c>
      <c r="L1288" s="152">
        <v>109.3746</v>
      </c>
      <c r="M1288" s="152">
        <v>110.46592964976975</v>
      </c>
      <c r="N1288" s="153" t="s">
        <v>620</v>
      </c>
      <c r="O1288" s="154">
        <v>6</v>
      </c>
      <c r="P1288" s="153">
        <v>3</v>
      </c>
      <c r="Q1288" s="153" t="s">
        <v>147</v>
      </c>
      <c r="R1288" s="155">
        <v>17</v>
      </c>
      <c r="S1288" s="155">
        <v>2.7</v>
      </c>
      <c r="T1288" s="155">
        <v>0.3</v>
      </c>
      <c r="U1288" s="154" t="s">
        <v>94</v>
      </c>
      <c r="V1288" s="153" t="s">
        <v>89</v>
      </c>
      <c r="W1288" s="153" t="s">
        <v>627</v>
      </c>
      <c r="X1288" s="151" t="s">
        <v>6378</v>
      </c>
      <c r="Y1288" s="151" t="s">
        <v>6378</v>
      </c>
      <c r="Z1288" s="156">
        <v>7.8005000000000005E-2</v>
      </c>
      <c r="AA1288" s="153" t="s">
        <v>1236</v>
      </c>
      <c r="AB1288" s="153" t="s">
        <v>5676</v>
      </c>
      <c r="AC1288" s="153" t="s">
        <v>164</v>
      </c>
      <c r="AD1288" s="157" t="s">
        <v>4331</v>
      </c>
      <c r="AE1288" s="110">
        <v>0</v>
      </c>
      <c r="AF1288" s="110">
        <v>422</v>
      </c>
      <c r="AG1288" s="112">
        <f t="shared" si="210"/>
        <v>0</v>
      </c>
      <c r="AH1288" s="110">
        <f>SUM(AG$4:AG1288)</f>
        <v>38</v>
      </c>
      <c r="AI1288" s="112">
        <f t="shared" si="208"/>
        <v>0</v>
      </c>
      <c r="AJ1288" s="110">
        <f>COUNTIF(AI$4:AI1288,"&gt;0")</f>
        <v>184</v>
      </c>
      <c r="AK1288" s="110">
        <v>0</v>
      </c>
      <c r="AL1288" s="110">
        <v>380</v>
      </c>
      <c r="AM1288" s="172" t="str">
        <f>IF(OR(Table1[[#This Row],[Line total ordered for now]]&gt;0,Table1[[#This Row],[Line total ordered for season]]&gt;0),1,"")</f>
        <v/>
      </c>
      <c r="AN1288" s="173">
        <f>COUNTIF(AM$4:AM1288,"&gt;0")</f>
        <v>0</v>
      </c>
      <c r="AO1288" s="173">
        <f>Table1[[#This Row],[ORDER QUANTITY
to be collected BEFORE 31.3.22]]</f>
        <v>0</v>
      </c>
      <c r="AP1288" s="174">
        <f t="shared" si="209"/>
        <v>0</v>
      </c>
      <c r="AQ1288" s="174">
        <f>IFERROR(INDEX(Retail!H:H,MATCH($D1288,Retail!$D:$D,0)),0)</f>
        <v>0</v>
      </c>
      <c r="AR1288" s="174">
        <f>IFERROR(INDEX(Retail!J:J,MATCH($D1288,Retail!$D:$D,0)),0)</f>
        <v>0</v>
      </c>
      <c r="AS1288" s="174">
        <f>IFERROR(INDEX('NEW2022'!H:H,MATCH($D1288,'NEW2022'!D:D,0)),0)</f>
        <v>0</v>
      </c>
      <c r="AT1288" s="174">
        <f>IFERROR(INDEX('NEW2022'!J:J,MATCH($D1288,'NEW2022'!D:D,0)),0)</f>
        <v>0</v>
      </c>
      <c r="AU1288" s="174">
        <f>IFERROR(INDEX('Quiet Items'!H:H,MATCH($D1288,'Quiet Items'!D:D,0)),0)</f>
        <v>0</v>
      </c>
      <c r="AV1288" s="174">
        <f>IFERROR(INDEX('Quiet Items'!J:J,MATCH($D1288,'Quiet Items'!D:D,0)),0)</f>
        <v>0</v>
      </c>
      <c r="AW1288" s="174">
        <f>IFERROR(INDEX('1.4G'!H:H,MATCH($D1288,'1.4G'!D:D,0)),0)</f>
        <v>0</v>
      </c>
      <c r="AX1288" s="174">
        <f>IFERROR(INDEX('1.4G'!J:J,MATCH($D1288,'1.4G'!D:D,0)),0)</f>
        <v>0</v>
      </c>
      <c r="AY1288" s="174">
        <f t="shared" si="206"/>
        <v>0</v>
      </c>
      <c r="AZ1288" s="174">
        <f t="shared" si="207"/>
        <v>0</v>
      </c>
      <c r="BA1288" s="175">
        <f>IFERROR(Table1[[#This Row],[Line total ordered for now]]*Table1[[#This Row],[GUARANTEED PRICE
for STOCK orders collected before 31.3.22]],0)</f>
        <v>0</v>
      </c>
      <c r="BB1288" s="175">
        <f t="shared" si="211"/>
        <v>0</v>
      </c>
      <c r="BC1288" s="176">
        <f>(AZ1288+Table1[[#This Row],[Line total ordered for now]])*Z1288</f>
        <v>0</v>
      </c>
      <c r="BD1288" s="200">
        <v>93.896040202304277</v>
      </c>
      <c r="BE1288" s="65"/>
      <c r="BF1288" s="65"/>
      <c r="BG1288" s="65"/>
      <c r="BH1288" s="65"/>
      <c r="BI1288" s="65"/>
      <c r="BJ1288" s="65"/>
      <c r="BK1288" s="65"/>
      <c r="BL1288" s="55"/>
      <c r="BM1288"/>
      <c r="BN1288"/>
      <c r="BO1288"/>
      <c r="BP1288"/>
      <c r="BQ1288"/>
      <c r="BR1288"/>
      <c r="BS1288"/>
      <c r="BT1288"/>
    </row>
    <row r="1289" spans="1:72" ht="15.75">
      <c r="A1289" s="202">
        <v>1285</v>
      </c>
      <c r="B1289" s="68" t="s">
        <v>6378</v>
      </c>
      <c r="C1289" s="149" t="s">
        <v>622</v>
      </c>
      <c r="D1289" s="149" t="s">
        <v>3676</v>
      </c>
      <c r="E1289" s="149" t="s">
        <v>3677</v>
      </c>
      <c r="F1289" s="158" t="str">
        <f t="shared" si="205"/>
        <v>Video</v>
      </c>
      <c r="G1289" s="187">
        <v>10</v>
      </c>
      <c r="H1289" s="150"/>
      <c r="I1289" s="184">
        <v>164.36</v>
      </c>
      <c r="J1289" s="150"/>
      <c r="K1289" s="151">
        <v>18.487708517264242</v>
      </c>
      <c r="L1289" s="152">
        <v>168.2381475071046</v>
      </c>
      <c r="M1289" s="152">
        <v>184.87708517264241</v>
      </c>
      <c r="N1289" s="153" t="s">
        <v>652</v>
      </c>
      <c r="O1289" s="154">
        <v>10</v>
      </c>
      <c r="P1289" s="153">
        <v>3</v>
      </c>
      <c r="Q1289" s="153" t="s">
        <v>147</v>
      </c>
      <c r="R1289" s="155">
        <v>25</v>
      </c>
      <c r="S1289" s="155">
        <v>1.4</v>
      </c>
      <c r="T1289" s="155">
        <v>0.3</v>
      </c>
      <c r="U1289" s="154" t="s">
        <v>94</v>
      </c>
      <c r="V1289" s="153" t="s">
        <v>89</v>
      </c>
      <c r="W1289" s="153" t="s">
        <v>627</v>
      </c>
      <c r="X1289" s="151" t="s">
        <v>6378</v>
      </c>
      <c r="Y1289" s="151" t="s">
        <v>6378</v>
      </c>
      <c r="Z1289" s="156">
        <v>0.1305</v>
      </c>
      <c r="AA1289" s="153" t="s">
        <v>1236</v>
      </c>
      <c r="AB1289" s="153" t="s">
        <v>5589</v>
      </c>
      <c r="AC1289" s="153" t="s">
        <v>164</v>
      </c>
      <c r="AD1289" s="157" t="s">
        <v>3678</v>
      </c>
      <c r="AE1289" s="110">
        <v>0</v>
      </c>
      <c r="AF1289" s="110">
        <v>422</v>
      </c>
      <c r="AG1289" s="112">
        <f t="shared" si="210"/>
        <v>0</v>
      </c>
      <c r="AH1289" s="110">
        <f>SUM(AG$4:AG1289)</f>
        <v>38</v>
      </c>
      <c r="AI1289" s="112">
        <f t="shared" si="208"/>
        <v>0</v>
      </c>
      <c r="AJ1289" s="110">
        <f>COUNTIF(AI$4:AI1289,"&gt;0")</f>
        <v>184</v>
      </c>
      <c r="AK1289" s="110">
        <v>0</v>
      </c>
      <c r="AL1289" s="110">
        <v>380</v>
      </c>
      <c r="AM1289" s="172" t="str">
        <f>IF(OR(Table1[[#This Row],[Line total ordered for now]]&gt;0,Table1[[#This Row],[Line total ordered for season]]&gt;0),1,"")</f>
        <v/>
      </c>
      <c r="AN1289" s="173">
        <f>COUNTIF(AM$4:AM1289,"&gt;0")</f>
        <v>0</v>
      </c>
      <c r="AO1289" s="173">
        <f>Table1[[#This Row],[ORDER QUANTITY
to be collected BEFORE 31.3.22]]</f>
        <v>0</v>
      </c>
      <c r="AP1289" s="174">
        <f t="shared" si="209"/>
        <v>0</v>
      </c>
      <c r="AQ1289" s="174">
        <f>IFERROR(INDEX(Retail!H:H,MATCH($D1289,Retail!$D:$D,0)),0)</f>
        <v>0</v>
      </c>
      <c r="AR1289" s="174">
        <f>IFERROR(INDEX(Retail!J:J,MATCH($D1289,Retail!$D:$D,0)),0)</f>
        <v>0</v>
      </c>
      <c r="AS1289" s="174">
        <f>IFERROR(INDEX('NEW2022'!H:H,MATCH($D1289,'NEW2022'!D:D,0)),0)</f>
        <v>0</v>
      </c>
      <c r="AT1289" s="174">
        <f>IFERROR(INDEX('NEW2022'!J:J,MATCH($D1289,'NEW2022'!D:D,0)),0)</f>
        <v>0</v>
      </c>
      <c r="AU1289" s="174">
        <f>IFERROR(INDEX('Quiet Items'!H:H,MATCH($D1289,'Quiet Items'!D:D,0)),0)</f>
        <v>0</v>
      </c>
      <c r="AV1289" s="174">
        <f>IFERROR(INDEX('Quiet Items'!J:J,MATCH($D1289,'Quiet Items'!D:D,0)),0)</f>
        <v>0</v>
      </c>
      <c r="AW1289" s="174">
        <f>IFERROR(INDEX('1.4G'!H:H,MATCH($D1289,'1.4G'!D:D,0)),0)</f>
        <v>0</v>
      </c>
      <c r="AX1289" s="174">
        <f>IFERROR(INDEX('1.4G'!J:J,MATCH($D1289,'1.4G'!D:D,0)),0)</f>
        <v>0</v>
      </c>
      <c r="AY1289" s="174">
        <f t="shared" si="206"/>
        <v>0</v>
      </c>
      <c r="AZ1289" s="174">
        <f t="shared" si="207"/>
        <v>0</v>
      </c>
      <c r="BA1289" s="175">
        <f>IFERROR(Table1[[#This Row],[Line total ordered for now]]*Table1[[#This Row],[GUARANTEED PRICE
for STOCK orders collected before 31.3.22]],0)</f>
        <v>0</v>
      </c>
      <c r="BB1289" s="175">
        <f t="shared" si="211"/>
        <v>0</v>
      </c>
      <c r="BC1289" s="176">
        <f>(AZ1289+Table1[[#This Row],[Line total ordered for now]])*Z1289</f>
        <v>0</v>
      </c>
      <c r="BD1289" s="200">
        <v>157.14552239674603</v>
      </c>
      <c r="BE1289" s="65"/>
      <c r="BF1289" s="65"/>
      <c r="BG1289" s="65"/>
      <c r="BH1289" s="65"/>
      <c r="BI1289" s="65"/>
      <c r="BJ1289" s="65"/>
      <c r="BK1289" s="65"/>
      <c r="BL1289" s="55"/>
      <c r="BM1289"/>
      <c r="BN1289"/>
      <c r="BO1289"/>
      <c r="BP1289"/>
      <c r="BQ1289"/>
      <c r="BR1289"/>
      <c r="BS1289"/>
      <c r="BT1289"/>
    </row>
    <row r="1290" spans="1:72" ht="15.75">
      <c r="A1290" s="202">
        <v>1286</v>
      </c>
      <c r="B1290" s="68" t="s">
        <v>6378</v>
      </c>
      <c r="C1290" s="149" t="s">
        <v>622</v>
      </c>
      <c r="D1290" s="149" t="s">
        <v>4348</v>
      </c>
      <c r="E1290" s="149" t="s">
        <v>4349</v>
      </c>
      <c r="F1290" s="158" t="str">
        <f t="shared" si="205"/>
        <v>Video</v>
      </c>
      <c r="G1290" s="187">
        <v>10</v>
      </c>
      <c r="H1290" s="150"/>
      <c r="I1290" s="184">
        <v>107.83</v>
      </c>
      <c r="J1290" s="150"/>
      <c r="K1290" s="151">
        <v>12.724</v>
      </c>
      <c r="L1290" s="152">
        <v>115.78840000000001</v>
      </c>
      <c r="M1290" s="152">
        <v>127.24000000000001</v>
      </c>
      <c r="N1290" s="153" t="s">
        <v>737</v>
      </c>
      <c r="O1290" s="154">
        <v>10</v>
      </c>
      <c r="P1290" s="153">
        <v>3</v>
      </c>
      <c r="Q1290" s="153" t="s">
        <v>147</v>
      </c>
      <c r="R1290" s="155">
        <v>18</v>
      </c>
      <c r="S1290" s="155">
        <v>2.7</v>
      </c>
      <c r="T1290" s="155">
        <v>0.3</v>
      </c>
      <c r="U1290" s="154" t="s">
        <v>95</v>
      </c>
      <c r="V1290" s="153" t="s">
        <v>88</v>
      </c>
      <c r="W1290" s="153" t="s">
        <v>627</v>
      </c>
      <c r="X1290" s="151" t="s">
        <v>6378</v>
      </c>
      <c r="Y1290" s="151" t="s">
        <v>6378</v>
      </c>
      <c r="Z1290" s="156">
        <v>7.9399999999999998E-2</v>
      </c>
      <c r="AA1290" s="153" t="s">
        <v>3652</v>
      </c>
      <c r="AB1290" s="153" t="s">
        <v>5677</v>
      </c>
      <c r="AC1290" s="153" t="s">
        <v>2412</v>
      </c>
      <c r="AD1290" s="157" t="s">
        <v>4350</v>
      </c>
      <c r="AE1290" s="110">
        <v>0</v>
      </c>
      <c r="AF1290" s="110">
        <v>422</v>
      </c>
      <c r="AG1290" s="112">
        <f t="shared" si="210"/>
        <v>0</v>
      </c>
      <c r="AH1290" s="110">
        <f>SUM(AG$4:AG1290)</f>
        <v>38</v>
      </c>
      <c r="AI1290" s="112">
        <f t="shared" si="208"/>
        <v>0</v>
      </c>
      <c r="AJ1290" s="110">
        <f>COUNTIF(AI$4:AI1290,"&gt;0")</f>
        <v>184</v>
      </c>
      <c r="AK1290" s="110">
        <v>1</v>
      </c>
      <c r="AL1290" s="110">
        <v>381</v>
      </c>
      <c r="AM1290" s="172" t="str">
        <f>IF(OR(Table1[[#This Row],[Line total ordered for now]]&gt;0,Table1[[#This Row],[Line total ordered for season]]&gt;0),1,"")</f>
        <v/>
      </c>
      <c r="AN1290" s="173">
        <f>COUNTIF(AM$4:AM1290,"&gt;0")</f>
        <v>0</v>
      </c>
      <c r="AO1290" s="173">
        <f>Table1[[#This Row],[ORDER QUANTITY
to be collected BEFORE 31.3.22]]</f>
        <v>0</v>
      </c>
      <c r="AP1290" s="174">
        <f t="shared" si="209"/>
        <v>0</v>
      </c>
      <c r="AQ1290" s="174">
        <f>IFERROR(INDEX(Retail!H:H,MATCH($D1290,Retail!$D:$D,0)),0)</f>
        <v>0</v>
      </c>
      <c r="AR1290" s="174">
        <f>IFERROR(INDEX(Retail!J:J,MATCH($D1290,Retail!$D:$D,0)),0)</f>
        <v>0</v>
      </c>
      <c r="AS1290" s="174">
        <f>IFERROR(INDEX('NEW2022'!H:H,MATCH($D1290,'NEW2022'!D:D,0)),0)</f>
        <v>0</v>
      </c>
      <c r="AT1290" s="174">
        <f>IFERROR(INDEX('NEW2022'!J:J,MATCH($D1290,'NEW2022'!D:D,0)),0)</f>
        <v>0</v>
      </c>
      <c r="AU1290" s="174">
        <f>IFERROR(INDEX('Quiet Items'!H:H,MATCH($D1290,'Quiet Items'!D:D,0)),0)</f>
        <v>0</v>
      </c>
      <c r="AV1290" s="174">
        <f>IFERROR(INDEX('Quiet Items'!J:J,MATCH($D1290,'Quiet Items'!D:D,0)),0)</f>
        <v>0</v>
      </c>
      <c r="AW1290" s="174">
        <f>IFERROR(INDEX('1.4G'!H:H,MATCH($D1290,'1.4G'!D:D,0)),0)</f>
        <v>0</v>
      </c>
      <c r="AX1290" s="174">
        <f>IFERROR(INDEX('1.4G'!J:J,MATCH($D1290,'1.4G'!D:D,0)),0)</f>
        <v>0</v>
      </c>
      <c r="AY1290" s="174">
        <f t="shared" si="206"/>
        <v>0</v>
      </c>
      <c r="AZ1290" s="174">
        <f t="shared" si="207"/>
        <v>0</v>
      </c>
      <c r="BA1290" s="175">
        <f>IFERROR(Table1[[#This Row],[Line total ordered for now]]*Table1[[#This Row],[GUARANTEED PRICE
for STOCK orders collected before 31.3.22]],0)</f>
        <v>0</v>
      </c>
      <c r="BB1290" s="175">
        <f t="shared" si="211"/>
        <v>0</v>
      </c>
      <c r="BC1290" s="176">
        <f>(AZ1290+Table1[[#This Row],[Line total ordered for now]])*Z1290</f>
        <v>0</v>
      </c>
      <c r="BD1290" s="200">
        <v>108.15400000000001</v>
      </c>
      <c r="BE1290" s="65"/>
      <c r="BF1290" s="65"/>
      <c r="BG1290" s="65"/>
      <c r="BH1290" s="65"/>
      <c r="BI1290" s="65"/>
      <c r="BJ1290" s="65"/>
      <c r="BK1290" s="65"/>
      <c r="BL1290" s="55"/>
      <c r="BM1290"/>
      <c r="BN1290"/>
      <c r="BO1290"/>
      <c r="BP1290"/>
      <c r="BQ1290"/>
      <c r="BR1290"/>
      <c r="BS1290"/>
      <c r="BT1290"/>
    </row>
    <row r="1291" spans="1:72" ht="15.75">
      <c r="A1291" s="202">
        <v>1287</v>
      </c>
      <c r="B1291" s="68" t="s">
        <v>6378</v>
      </c>
      <c r="C1291" s="149" t="s">
        <v>622</v>
      </c>
      <c r="D1291" s="149" t="s">
        <v>4304</v>
      </c>
      <c r="E1291" s="149" t="s">
        <v>4305</v>
      </c>
      <c r="F1291" s="158" t="str">
        <f t="shared" si="205"/>
        <v>Video</v>
      </c>
      <c r="G1291" s="187">
        <v>5</v>
      </c>
      <c r="H1291" s="150"/>
      <c r="I1291" s="184">
        <v>113.68</v>
      </c>
      <c r="J1291" s="150"/>
      <c r="K1291" s="151">
        <v>20.610962567327849</v>
      </c>
      <c r="L1291" s="152">
        <v>115.95360000000001</v>
      </c>
      <c r="M1291" s="152">
        <v>123.66577540396709</v>
      </c>
      <c r="N1291" s="153" t="s">
        <v>737</v>
      </c>
      <c r="O1291" s="154">
        <v>6</v>
      </c>
      <c r="P1291" s="153">
        <v>3</v>
      </c>
      <c r="Q1291" s="153" t="s">
        <v>146</v>
      </c>
      <c r="R1291" s="155">
        <v>18</v>
      </c>
      <c r="S1291" s="155">
        <v>2.91</v>
      </c>
      <c r="T1291" s="155">
        <v>0.3</v>
      </c>
      <c r="U1291" s="154" t="s">
        <v>95</v>
      </c>
      <c r="V1291" s="153" t="s">
        <v>88</v>
      </c>
      <c r="W1291" s="153" t="s">
        <v>627</v>
      </c>
      <c r="X1291" s="151" t="s">
        <v>6378</v>
      </c>
      <c r="Y1291" s="151" t="s">
        <v>6378</v>
      </c>
      <c r="Z1291" s="156">
        <v>7.9399999999999998E-2</v>
      </c>
      <c r="AA1291" s="153" t="s">
        <v>3652</v>
      </c>
      <c r="AB1291" s="153" t="s">
        <v>5675</v>
      </c>
      <c r="AC1291" s="153" t="s">
        <v>164</v>
      </c>
      <c r="AD1291" s="157" t="s">
        <v>4306</v>
      </c>
      <c r="AE1291" s="110">
        <v>1</v>
      </c>
      <c r="AF1291" s="110">
        <v>423</v>
      </c>
      <c r="AG1291" s="112">
        <f t="shared" si="210"/>
        <v>0</v>
      </c>
      <c r="AH1291" s="110">
        <f>SUM(AG$4:AG1291)</f>
        <v>38</v>
      </c>
      <c r="AI1291" s="112">
        <f t="shared" si="208"/>
        <v>0</v>
      </c>
      <c r="AJ1291" s="110">
        <f>COUNTIF(AI$4:AI1291,"&gt;0")</f>
        <v>184</v>
      </c>
      <c r="AK1291" s="110">
        <v>1</v>
      </c>
      <c r="AL1291" s="110">
        <v>382</v>
      </c>
      <c r="AM1291" s="172" t="str">
        <f>IF(OR(Table1[[#This Row],[Line total ordered for now]]&gt;0,Table1[[#This Row],[Line total ordered for season]]&gt;0),1,"")</f>
        <v/>
      </c>
      <c r="AN1291" s="173">
        <f>COUNTIF(AM$4:AM1291,"&gt;0")</f>
        <v>0</v>
      </c>
      <c r="AO1291" s="173">
        <f>Table1[[#This Row],[ORDER QUANTITY
to be collected BEFORE 31.3.22]]</f>
        <v>0</v>
      </c>
      <c r="AP1291" s="174">
        <f t="shared" si="209"/>
        <v>0</v>
      </c>
      <c r="AQ1291" s="174">
        <f>IFERROR(INDEX(Retail!H:H,MATCH($D1291,Retail!$D:$D,0)),0)</f>
        <v>0</v>
      </c>
      <c r="AR1291" s="174">
        <f>IFERROR(INDEX(Retail!J:J,MATCH($D1291,Retail!$D:$D,0)),0)</f>
        <v>0</v>
      </c>
      <c r="AS1291" s="174">
        <f>IFERROR(INDEX('NEW2022'!H:H,MATCH($D1291,'NEW2022'!D:D,0)),0)</f>
        <v>0</v>
      </c>
      <c r="AT1291" s="174">
        <f>IFERROR(INDEX('NEW2022'!J:J,MATCH($D1291,'NEW2022'!D:D,0)),0)</f>
        <v>0</v>
      </c>
      <c r="AU1291" s="174">
        <f>IFERROR(INDEX('Quiet Items'!H:H,MATCH($D1291,'Quiet Items'!D:D,0)),0)</f>
        <v>0</v>
      </c>
      <c r="AV1291" s="174">
        <f>IFERROR(INDEX('Quiet Items'!J:J,MATCH($D1291,'Quiet Items'!D:D,0)),0)</f>
        <v>0</v>
      </c>
      <c r="AW1291" s="174">
        <f>IFERROR(INDEX('1.4G'!H:H,MATCH($D1291,'1.4G'!D:D,0)),0)</f>
        <v>0</v>
      </c>
      <c r="AX1291" s="174">
        <f>IFERROR(INDEX('1.4G'!J:J,MATCH($D1291,'1.4G'!D:D,0)),0)</f>
        <v>0</v>
      </c>
      <c r="AY1291" s="174">
        <f t="shared" si="206"/>
        <v>0</v>
      </c>
      <c r="AZ1291" s="174">
        <f t="shared" si="207"/>
        <v>0</v>
      </c>
      <c r="BA1291" s="175">
        <f>IFERROR(Table1[[#This Row],[Line total ordered for now]]*Table1[[#This Row],[GUARANTEED PRICE
for STOCK orders collected before 31.3.22]],0)</f>
        <v>0</v>
      </c>
      <c r="BB1291" s="175">
        <f t="shared" si="211"/>
        <v>0</v>
      </c>
      <c r="BC1291" s="176">
        <f>(AZ1291+Table1[[#This Row],[Line total ordered for now]])*Z1291</f>
        <v>0</v>
      </c>
      <c r="BD1291" s="200">
        <v>105.11590909337203</v>
      </c>
      <c r="BE1291" s="65"/>
      <c r="BF1291" s="65"/>
      <c r="BG1291" s="65"/>
      <c r="BH1291" s="65"/>
      <c r="BI1291" s="65"/>
      <c r="BJ1291" s="65"/>
      <c r="BK1291" s="65"/>
      <c r="BL1291" s="55"/>
      <c r="BM1291"/>
      <c r="BN1291"/>
      <c r="BO1291"/>
      <c r="BP1291"/>
      <c r="BQ1291"/>
      <c r="BR1291"/>
      <c r="BS1291"/>
      <c r="BT1291"/>
    </row>
    <row r="1292" spans="1:72" ht="15.75">
      <c r="A1292" s="202">
        <v>1288</v>
      </c>
      <c r="B1292" s="68" t="s">
        <v>6378</v>
      </c>
      <c r="C1292" s="149" t="s">
        <v>675</v>
      </c>
      <c r="D1292" s="149" t="s">
        <v>3946</v>
      </c>
      <c r="E1292" s="149" t="s">
        <v>3947</v>
      </c>
      <c r="F1292" s="158" t="str">
        <f t="shared" si="205"/>
        <v>Video</v>
      </c>
      <c r="G1292" s="187">
        <v>7</v>
      </c>
      <c r="H1292" s="150"/>
      <c r="I1292" s="184">
        <v>70.28</v>
      </c>
      <c r="J1292" s="150"/>
      <c r="K1292" s="151">
        <v>7.9369373515227064</v>
      </c>
      <c r="L1292" s="152">
        <v>72.226129898856641</v>
      </c>
      <c r="M1292" s="152">
        <v>79.369373515227068</v>
      </c>
      <c r="N1292" s="153" t="s">
        <v>148</v>
      </c>
      <c r="O1292" s="154">
        <v>10</v>
      </c>
      <c r="P1292" s="153">
        <v>3</v>
      </c>
      <c r="Q1292" s="153" t="s">
        <v>147</v>
      </c>
      <c r="R1292" s="155">
        <v>25</v>
      </c>
      <c r="S1292" s="155">
        <v>2.2999999999999998</v>
      </c>
      <c r="T1292" s="155">
        <v>0.3</v>
      </c>
      <c r="U1292" s="154" t="s">
        <v>94</v>
      </c>
      <c r="V1292" s="153" t="s">
        <v>89</v>
      </c>
      <c r="W1292" s="153" t="s">
        <v>627</v>
      </c>
      <c r="X1292" s="151" t="s">
        <v>6378</v>
      </c>
      <c r="Y1292" s="151" t="s">
        <v>6378</v>
      </c>
      <c r="Z1292" s="156">
        <v>4.9399999999999999E-2</v>
      </c>
      <c r="AA1292" s="153" t="s">
        <v>624</v>
      </c>
      <c r="AB1292" s="153" t="s">
        <v>5596</v>
      </c>
      <c r="AC1292" s="153" t="s">
        <v>785</v>
      </c>
      <c r="AD1292" s="157" t="s">
        <v>3948</v>
      </c>
      <c r="AE1292" s="110">
        <v>0</v>
      </c>
      <c r="AF1292" s="110">
        <v>423</v>
      </c>
      <c r="AG1292" s="112">
        <f t="shared" si="210"/>
        <v>0</v>
      </c>
      <c r="AH1292" s="110">
        <f>SUM(AG$4:AG1292)</f>
        <v>38</v>
      </c>
      <c r="AI1292" s="112">
        <f t="shared" si="208"/>
        <v>0</v>
      </c>
      <c r="AJ1292" s="110">
        <f>COUNTIF(AI$4:AI1292,"&gt;0")</f>
        <v>184</v>
      </c>
      <c r="AK1292" s="110">
        <v>0</v>
      </c>
      <c r="AL1292" s="110">
        <v>382</v>
      </c>
      <c r="AM1292" s="172" t="str">
        <f>IF(OR(Table1[[#This Row],[Line total ordered for now]]&gt;0,Table1[[#This Row],[Line total ordered for season]]&gt;0),1,"")</f>
        <v/>
      </c>
      <c r="AN1292" s="173">
        <f>COUNTIF(AM$4:AM1292,"&gt;0")</f>
        <v>0</v>
      </c>
      <c r="AO1292" s="173">
        <f>Table1[[#This Row],[ORDER QUANTITY
to be collected BEFORE 31.3.22]]</f>
        <v>0</v>
      </c>
      <c r="AP1292" s="174">
        <f t="shared" si="209"/>
        <v>0</v>
      </c>
      <c r="AQ1292" s="174">
        <f>IFERROR(INDEX(Retail!H:H,MATCH($D1292,Retail!$D:$D,0)),0)</f>
        <v>0</v>
      </c>
      <c r="AR1292" s="174">
        <f>IFERROR(INDEX(Retail!J:J,MATCH($D1292,Retail!$D:$D,0)),0)</f>
        <v>0</v>
      </c>
      <c r="AS1292" s="174">
        <f>IFERROR(INDEX('NEW2022'!H:H,MATCH($D1292,'NEW2022'!D:D,0)),0)</f>
        <v>0</v>
      </c>
      <c r="AT1292" s="174">
        <f>IFERROR(INDEX('NEW2022'!J:J,MATCH($D1292,'NEW2022'!D:D,0)),0)</f>
        <v>0</v>
      </c>
      <c r="AU1292" s="174">
        <f>IFERROR(INDEX('Quiet Items'!H:H,MATCH($D1292,'Quiet Items'!D:D,0)),0)</f>
        <v>0</v>
      </c>
      <c r="AV1292" s="174">
        <f>IFERROR(INDEX('Quiet Items'!J:J,MATCH($D1292,'Quiet Items'!D:D,0)),0)</f>
        <v>0</v>
      </c>
      <c r="AW1292" s="174">
        <f>IFERROR(INDEX('1.4G'!H:H,MATCH($D1292,'1.4G'!D:D,0)),0)</f>
        <v>0</v>
      </c>
      <c r="AX1292" s="174">
        <f>IFERROR(INDEX('1.4G'!J:J,MATCH($D1292,'1.4G'!D:D,0)),0)</f>
        <v>0</v>
      </c>
      <c r="AY1292" s="174">
        <f t="shared" si="206"/>
        <v>0</v>
      </c>
      <c r="AZ1292" s="174">
        <f t="shared" si="207"/>
        <v>0</v>
      </c>
      <c r="BA1292" s="175">
        <f>IFERROR(Table1[[#This Row],[Line total ordered for now]]*Table1[[#This Row],[GUARANTEED PRICE
for STOCK orders collected before 31.3.22]],0)</f>
        <v>0</v>
      </c>
      <c r="BB1292" s="175">
        <f t="shared" si="211"/>
        <v>0</v>
      </c>
      <c r="BC1292" s="176">
        <f>(AZ1292+Table1[[#This Row],[Line total ordered for now]])*Z1292</f>
        <v>0</v>
      </c>
      <c r="BD1292" s="200">
        <v>67.463967487943009</v>
      </c>
      <c r="BE1292" s="65"/>
      <c r="BF1292" s="65"/>
      <c r="BG1292" s="65"/>
      <c r="BH1292" s="65"/>
      <c r="BI1292" s="65"/>
      <c r="BJ1292" s="65"/>
      <c r="BK1292" s="65"/>
      <c r="BL1292" s="55"/>
      <c r="BM1292"/>
      <c r="BN1292"/>
      <c r="BO1292"/>
      <c r="BP1292"/>
      <c r="BQ1292"/>
      <c r="BR1292"/>
      <c r="BS1292"/>
      <c r="BT1292"/>
    </row>
    <row r="1293" spans="1:72" ht="15.75">
      <c r="A1293" s="202">
        <v>1289</v>
      </c>
      <c r="B1293" s="68" t="s">
        <v>6378</v>
      </c>
      <c r="C1293" s="149" t="s">
        <v>675</v>
      </c>
      <c r="D1293" s="149" t="s">
        <v>4027</v>
      </c>
      <c r="E1293" s="149" t="s">
        <v>4028</v>
      </c>
      <c r="F1293" s="158" t="str">
        <f t="shared" si="205"/>
        <v>Video</v>
      </c>
      <c r="G1293" s="187">
        <v>0</v>
      </c>
      <c r="H1293" s="150"/>
      <c r="I1293" s="184">
        <v>67.02</v>
      </c>
      <c r="J1293" s="150"/>
      <c r="K1293" s="151">
        <v>14.522435919654535</v>
      </c>
      <c r="L1293" s="152">
        <v>68.360399999999998</v>
      </c>
      <c r="M1293" s="152">
        <v>72.612179598272675</v>
      </c>
      <c r="N1293" s="153" t="s">
        <v>1033</v>
      </c>
      <c r="O1293" s="154">
        <v>5</v>
      </c>
      <c r="P1293" s="153">
        <v>3</v>
      </c>
      <c r="Q1293" s="153" t="s">
        <v>735</v>
      </c>
      <c r="R1293" s="155">
        <v>11.5</v>
      </c>
      <c r="S1293" s="155">
        <v>1.4</v>
      </c>
      <c r="T1293" s="155">
        <v>0.3</v>
      </c>
      <c r="U1293" s="154" t="s">
        <v>94</v>
      </c>
      <c r="V1293" s="153" t="s">
        <v>89</v>
      </c>
      <c r="W1293" s="153" t="s">
        <v>627</v>
      </c>
      <c r="X1293" s="151" t="s">
        <v>6378</v>
      </c>
      <c r="Y1293" s="151" t="s">
        <v>6378</v>
      </c>
      <c r="Z1293" s="156">
        <v>5.6500000000000002E-2</v>
      </c>
      <c r="AA1293" s="153" t="s">
        <v>4001</v>
      </c>
      <c r="AB1293" s="153" t="s">
        <v>5943</v>
      </c>
      <c r="AC1293" s="153" t="s">
        <v>4790</v>
      </c>
      <c r="AD1293" s="157" t="s">
        <v>4029</v>
      </c>
      <c r="AE1293" s="110">
        <v>0</v>
      </c>
      <c r="AF1293" s="110">
        <v>423</v>
      </c>
      <c r="AG1293" s="112">
        <f t="shared" si="210"/>
        <v>0</v>
      </c>
      <c r="AH1293" s="110">
        <f>SUM(AG$4:AG1293)</f>
        <v>38</v>
      </c>
      <c r="AI1293" s="112">
        <f t="shared" si="208"/>
        <v>0</v>
      </c>
      <c r="AJ1293" s="110">
        <f>COUNTIF(AI$4:AI1293,"&gt;0")</f>
        <v>184</v>
      </c>
      <c r="AK1293" s="110">
        <v>0</v>
      </c>
      <c r="AL1293" s="110">
        <v>382</v>
      </c>
      <c r="AM1293" s="172" t="str">
        <f>IF(OR(Table1[[#This Row],[Line total ordered for now]]&gt;0,Table1[[#This Row],[Line total ordered for season]]&gt;0),1,"")</f>
        <v/>
      </c>
      <c r="AN1293" s="173">
        <f>COUNTIF(AM$4:AM1293,"&gt;0")</f>
        <v>0</v>
      </c>
      <c r="AO1293" s="173">
        <f>Table1[[#This Row],[ORDER QUANTITY
to be collected BEFORE 31.3.22]]</f>
        <v>0</v>
      </c>
      <c r="AP1293" s="174">
        <f t="shared" si="209"/>
        <v>0</v>
      </c>
      <c r="AQ1293" s="174">
        <f>IFERROR(INDEX(Retail!H:H,MATCH($D1293,Retail!$D:$D,0)),0)</f>
        <v>0</v>
      </c>
      <c r="AR1293" s="174">
        <f>IFERROR(INDEX(Retail!J:J,MATCH($D1293,Retail!$D:$D,0)),0)</f>
        <v>0</v>
      </c>
      <c r="AS1293" s="174">
        <f>IFERROR(INDEX('NEW2022'!H:H,MATCH($D1293,'NEW2022'!D:D,0)),0)</f>
        <v>0</v>
      </c>
      <c r="AT1293" s="174">
        <f>IFERROR(INDEX('NEW2022'!J:J,MATCH($D1293,'NEW2022'!D:D,0)),0)</f>
        <v>0</v>
      </c>
      <c r="AU1293" s="174">
        <f>IFERROR(INDEX('Quiet Items'!H:H,MATCH($D1293,'Quiet Items'!D:D,0)),0)</f>
        <v>0</v>
      </c>
      <c r="AV1293" s="174">
        <f>IFERROR(INDEX('Quiet Items'!J:J,MATCH($D1293,'Quiet Items'!D:D,0)),0)</f>
        <v>0</v>
      </c>
      <c r="AW1293" s="174">
        <f>IFERROR(INDEX('1.4G'!H:H,MATCH($D1293,'1.4G'!D:D,0)),0)</f>
        <v>0</v>
      </c>
      <c r="AX1293" s="174">
        <f>IFERROR(INDEX('1.4G'!J:J,MATCH($D1293,'1.4G'!D:D,0)),0)</f>
        <v>0</v>
      </c>
      <c r="AY1293" s="174">
        <f t="shared" si="206"/>
        <v>0</v>
      </c>
      <c r="AZ1293" s="174">
        <f t="shared" si="207"/>
        <v>0</v>
      </c>
      <c r="BA1293" s="175">
        <f>IFERROR(Table1[[#This Row],[Line total ordered for now]]*Table1[[#This Row],[GUARANTEED PRICE
for STOCK orders collected before 31.3.22]],0)</f>
        <v>0</v>
      </c>
      <c r="BB1293" s="175">
        <f t="shared" si="211"/>
        <v>0</v>
      </c>
      <c r="BC1293" s="176">
        <f>(AZ1293+Table1[[#This Row],[Line total ordered for now]])*Z1293</f>
        <v>0</v>
      </c>
      <c r="BD1293" s="200">
        <v>61.720352658531773</v>
      </c>
      <c r="BE1293" s="65"/>
      <c r="BF1293" s="65"/>
      <c r="BG1293" s="65"/>
      <c r="BH1293" s="65"/>
      <c r="BI1293" s="65"/>
      <c r="BJ1293" s="65"/>
      <c r="BK1293" s="65"/>
      <c r="BL1293" s="55"/>
      <c r="BM1293"/>
      <c r="BN1293"/>
      <c r="BO1293"/>
      <c r="BP1293"/>
      <c r="BQ1293"/>
      <c r="BR1293"/>
      <c r="BS1293"/>
      <c r="BT1293"/>
    </row>
    <row r="1294" spans="1:72" ht="15.75">
      <c r="A1294" s="202">
        <v>1290</v>
      </c>
      <c r="B1294" s="68" t="s">
        <v>6378</v>
      </c>
      <c r="C1294" s="149" t="s">
        <v>675</v>
      </c>
      <c r="D1294" s="149" t="s">
        <v>3999</v>
      </c>
      <c r="E1294" s="149" t="s">
        <v>4000</v>
      </c>
      <c r="F1294" s="158" t="str">
        <f t="shared" si="205"/>
        <v>Video</v>
      </c>
      <c r="G1294" s="187">
        <v>5</v>
      </c>
      <c r="H1294" s="150"/>
      <c r="I1294" s="184">
        <v>64.58</v>
      </c>
      <c r="J1294" s="150"/>
      <c r="K1294" s="151">
        <v>14.697474354315611</v>
      </c>
      <c r="L1294" s="152">
        <v>66.873508312136025</v>
      </c>
      <c r="M1294" s="152">
        <v>73.487371771578054</v>
      </c>
      <c r="N1294" s="153" t="s">
        <v>1033</v>
      </c>
      <c r="O1294" s="154">
        <v>5</v>
      </c>
      <c r="P1294" s="153">
        <v>3</v>
      </c>
      <c r="Q1294" s="153" t="s">
        <v>735</v>
      </c>
      <c r="R1294" s="155">
        <v>0</v>
      </c>
      <c r="S1294" s="155">
        <v>0</v>
      </c>
      <c r="T1294" s="155">
        <v>0.3</v>
      </c>
      <c r="U1294" s="154" t="s">
        <v>94</v>
      </c>
      <c r="V1294" s="153" t="s">
        <v>89</v>
      </c>
      <c r="W1294" s="153" t="s">
        <v>627</v>
      </c>
      <c r="X1294" s="151" t="s">
        <v>6378</v>
      </c>
      <c r="Y1294" s="151" t="s">
        <v>6378</v>
      </c>
      <c r="Z1294" s="156">
        <v>5.6500000000000002E-2</v>
      </c>
      <c r="AA1294" s="153" t="s">
        <v>4001</v>
      </c>
      <c r="AB1294" s="153" t="s">
        <v>5597</v>
      </c>
      <c r="AC1294" s="153" t="s">
        <v>4790</v>
      </c>
      <c r="AD1294" s="157" t="s">
        <v>4002</v>
      </c>
      <c r="AE1294" s="110">
        <v>0</v>
      </c>
      <c r="AF1294" s="110">
        <v>423</v>
      </c>
      <c r="AG1294" s="112">
        <f t="shared" si="210"/>
        <v>0</v>
      </c>
      <c r="AH1294" s="110">
        <f>SUM(AG$4:AG1294)</f>
        <v>38</v>
      </c>
      <c r="AI1294" s="112">
        <f t="shared" si="208"/>
        <v>0</v>
      </c>
      <c r="AJ1294" s="110">
        <f>COUNTIF(AI$4:AI1294,"&gt;0")</f>
        <v>184</v>
      </c>
      <c r="AK1294" s="110">
        <v>0</v>
      </c>
      <c r="AL1294" s="110">
        <v>382</v>
      </c>
      <c r="AM1294" s="172" t="str">
        <f>IF(OR(Table1[[#This Row],[Line total ordered for now]]&gt;0,Table1[[#This Row],[Line total ordered for season]]&gt;0),1,"")</f>
        <v/>
      </c>
      <c r="AN1294" s="173">
        <f>COUNTIF(AM$4:AM1294,"&gt;0")</f>
        <v>0</v>
      </c>
      <c r="AO1294" s="173">
        <f>Table1[[#This Row],[ORDER QUANTITY
to be collected BEFORE 31.3.22]]</f>
        <v>0</v>
      </c>
      <c r="AP1294" s="174">
        <f t="shared" si="209"/>
        <v>0</v>
      </c>
      <c r="AQ1294" s="174">
        <f>IFERROR(INDEX(Retail!H:H,MATCH($D1294,Retail!$D:$D,0)),0)</f>
        <v>0</v>
      </c>
      <c r="AR1294" s="174">
        <f>IFERROR(INDEX(Retail!J:J,MATCH($D1294,Retail!$D:$D,0)),0)</f>
        <v>0</v>
      </c>
      <c r="AS1294" s="174">
        <f>IFERROR(INDEX('NEW2022'!H:H,MATCH($D1294,'NEW2022'!D:D,0)),0)</f>
        <v>0</v>
      </c>
      <c r="AT1294" s="174">
        <f>IFERROR(INDEX('NEW2022'!J:J,MATCH($D1294,'NEW2022'!D:D,0)),0)</f>
        <v>0</v>
      </c>
      <c r="AU1294" s="174">
        <f>IFERROR(INDEX('Quiet Items'!H:H,MATCH($D1294,'Quiet Items'!D:D,0)),0)</f>
        <v>0</v>
      </c>
      <c r="AV1294" s="174">
        <f>IFERROR(INDEX('Quiet Items'!J:J,MATCH($D1294,'Quiet Items'!D:D,0)),0)</f>
        <v>0</v>
      </c>
      <c r="AW1294" s="174">
        <f>IFERROR(INDEX('1.4G'!H:H,MATCH($D1294,'1.4G'!D:D,0)),0)</f>
        <v>0</v>
      </c>
      <c r="AX1294" s="174">
        <f>IFERROR(INDEX('1.4G'!J:J,MATCH($D1294,'1.4G'!D:D,0)),0)</f>
        <v>0</v>
      </c>
      <c r="AY1294" s="174">
        <f t="shared" si="206"/>
        <v>0</v>
      </c>
      <c r="AZ1294" s="174">
        <f t="shared" si="207"/>
        <v>0</v>
      </c>
      <c r="BA1294" s="175">
        <f>IFERROR(Table1[[#This Row],[Line total ordered for now]]*Table1[[#This Row],[GUARANTEED PRICE
for STOCK orders collected before 31.3.22]],0)</f>
        <v>0</v>
      </c>
      <c r="BB1294" s="175">
        <f t="shared" si="211"/>
        <v>0</v>
      </c>
      <c r="BC1294" s="176">
        <f>(AZ1294+Table1[[#This Row],[Line total ordered for now]])*Z1294</f>
        <v>0</v>
      </c>
      <c r="BD1294" s="200">
        <v>62.464266005841345</v>
      </c>
      <c r="BE1294" s="65"/>
      <c r="BF1294" s="65"/>
      <c r="BG1294" s="65"/>
      <c r="BH1294" s="65"/>
      <c r="BI1294" s="65"/>
      <c r="BJ1294" s="65"/>
      <c r="BK1294" s="65"/>
      <c r="BL1294" s="55"/>
      <c r="BM1294"/>
      <c r="BN1294"/>
      <c r="BO1294"/>
      <c r="BP1294"/>
      <c r="BQ1294"/>
      <c r="BR1294"/>
      <c r="BS1294"/>
      <c r="BT1294"/>
    </row>
    <row r="1295" spans="1:72" ht="15.75">
      <c r="A1295" s="202">
        <v>1291</v>
      </c>
      <c r="B1295" s="68" t="s">
        <v>6378</v>
      </c>
      <c r="C1295" s="149" t="s">
        <v>675</v>
      </c>
      <c r="D1295" s="149" t="s">
        <v>3859</v>
      </c>
      <c r="E1295" s="149" t="s">
        <v>3860</v>
      </c>
      <c r="F1295" s="158" t="str">
        <f t="shared" si="205"/>
        <v>Video</v>
      </c>
      <c r="G1295" s="187">
        <v>0</v>
      </c>
      <c r="H1295" s="150"/>
      <c r="I1295" s="184">
        <v>110.61</v>
      </c>
      <c r="J1295" s="150"/>
      <c r="K1295" s="151">
        <v>21.201666666666668</v>
      </c>
      <c r="L1295" s="152">
        <v>115.76110000000001</v>
      </c>
      <c r="M1295" s="152">
        <v>127.21000000000001</v>
      </c>
      <c r="N1295" s="153" t="s">
        <v>652</v>
      </c>
      <c r="O1295" s="154">
        <v>6</v>
      </c>
      <c r="P1295" s="153">
        <v>3</v>
      </c>
      <c r="Q1295" s="153" t="s">
        <v>146</v>
      </c>
      <c r="R1295" s="155">
        <v>19</v>
      </c>
      <c r="S1295" s="155">
        <v>3.36</v>
      </c>
      <c r="T1295" s="155">
        <v>0.3</v>
      </c>
      <c r="U1295" s="154" t="s">
        <v>95</v>
      </c>
      <c r="V1295" s="153" t="s">
        <v>88</v>
      </c>
      <c r="W1295" s="153" t="s">
        <v>627</v>
      </c>
      <c r="X1295" s="151" t="s">
        <v>6378</v>
      </c>
      <c r="Y1295" s="151" t="s">
        <v>6378</v>
      </c>
      <c r="Z1295" s="156">
        <v>9.6000000000000002E-2</v>
      </c>
      <c r="AA1295" s="153" t="s">
        <v>3652</v>
      </c>
      <c r="AB1295" s="153" t="s">
        <v>5747</v>
      </c>
      <c r="AC1295" s="153" t="s">
        <v>875</v>
      </c>
      <c r="AD1295" s="157" t="s">
        <v>3861</v>
      </c>
      <c r="AE1295" s="110">
        <v>1</v>
      </c>
      <c r="AF1295" s="110">
        <v>424</v>
      </c>
      <c r="AG1295" s="112">
        <f t="shared" si="210"/>
        <v>0</v>
      </c>
      <c r="AH1295" s="110">
        <f>SUM(AG$4:AG1295)</f>
        <v>38</v>
      </c>
      <c r="AI1295" s="112">
        <f t="shared" si="208"/>
        <v>0</v>
      </c>
      <c r="AJ1295" s="110">
        <f>COUNTIF(AI$4:AI1295,"&gt;0")</f>
        <v>184</v>
      </c>
      <c r="AK1295" s="110">
        <v>1</v>
      </c>
      <c r="AL1295" s="110">
        <v>383</v>
      </c>
      <c r="AM1295" s="172" t="str">
        <f>IF(OR(Table1[[#This Row],[Line total ordered for now]]&gt;0,Table1[[#This Row],[Line total ordered for season]]&gt;0),1,"")</f>
        <v/>
      </c>
      <c r="AN1295" s="173">
        <f>COUNTIF(AM$4:AM1295,"&gt;0")</f>
        <v>0</v>
      </c>
      <c r="AO1295" s="173">
        <f>Table1[[#This Row],[ORDER QUANTITY
to be collected BEFORE 31.3.22]]</f>
        <v>0</v>
      </c>
      <c r="AP1295" s="174">
        <f t="shared" si="209"/>
        <v>0</v>
      </c>
      <c r="AQ1295" s="174">
        <f>IFERROR(INDEX(Retail!H:H,MATCH($D1295,Retail!$D:$D,0)),0)</f>
        <v>0</v>
      </c>
      <c r="AR1295" s="174">
        <f>IFERROR(INDEX(Retail!J:J,MATCH($D1295,Retail!$D:$D,0)),0)</f>
        <v>0</v>
      </c>
      <c r="AS1295" s="174">
        <f>IFERROR(INDEX('NEW2022'!H:H,MATCH($D1295,'NEW2022'!D:D,0)),0)</f>
        <v>0</v>
      </c>
      <c r="AT1295" s="174">
        <f>IFERROR(INDEX('NEW2022'!J:J,MATCH($D1295,'NEW2022'!D:D,0)),0)</f>
        <v>0</v>
      </c>
      <c r="AU1295" s="174">
        <f>IFERROR(INDEX('Quiet Items'!H:H,MATCH($D1295,'Quiet Items'!D:D,0)),0)</f>
        <v>0</v>
      </c>
      <c r="AV1295" s="174">
        <f>IFERROR(INDEX('Quiet Items'!J:J,MATCH($D1295,'Quiet Items'!D:D,0)),0)</f>
        <v>0</v>
      </c>
      <c r="AW1295" s="174">
        <f>IFERROR(INDEX('1.4G'!H:H,MATCH($D1295,'1.4G'!D:D,0)),0)</f>
        <v>0</v>
      </c>
      <c r="AX1295" s="174">
        <f>IFERROR(INDEX('1.4G'!J:J,MATCH($D1295,'1.4G'!D:D,0)),0)</f>
        <v>0</v>
      </c>
      <c r="AY1295" s="174">
        <f t="shared" si="206"/>
        <v>0</v>
      </c>
      <c r="AZ1295" s="174">
        <f t="shared" si="207"/>
        <v>0</v>
      </c>
      <c r="BA1295" s="175">
        <f>IFERROR(Table1[[#This Row],[Line total ordered for now]]*Table1[[#This Row],[GUARANTEED PRICE
for STOCK orders collected before 31.3.22]],0)</f>
        <v>0</v>
      </c>
      <c r="BB1295" s="175">
        <f t="shared" si="211"/>
        <v>0</v>
      </c>
      <c r="BC1295" s="176">
        <f>(AZ1295+Table1[[#This Row],[Line total ordered for now]])*Z1295</f>
        <v>0</v>
      </c>
      <c r="BD1295" s="200">
        <v>108.1285</v>
      </c>
      <c r="BE1295" s="65"/>
      <c r="BF1295" s="65"/>
      <c r="BG1295" s="65"/>
      <c r="BH1295" s="65"/>
      <c r="BI1295" s="65"/>
      <c r="BJ1295" s="65"/>
      <c r="BK1295" s="65"/>
      <c r="BL1295" s="55"/>
      <c r="BM1295"/>
      <c r="BN1295"/>
      <c r="BO1295"/>
      <c r="BP1295"/>
      <c r="BQ1295"/>
      <c r="BR1295"/>
      <c r="BS1295"/>
      <c r="BT1295"/>
    </row>
    <row r="1296" spans="1:72" ht="15.75">
      <c r="A1296" s="202">
        <v>1292</v>
      </c>
      <c r="B1296" s="68" t="s">
        <v>6378</v>
      </c>
      <c r="C1296" s="149" t="s">
        <v>675</v>
      </c>
      <c r="D1296" s="149" t="s">
        <v>3741</v>
      </c>
      <c r="E1296" s="149" t="s">
        <v>3742</v>
      </c>
      <c r="F1296" s="158" t="str">
        <f t="shared" si="205"/>
        <v>Video</v>
      </c>
      <c r="G1296" s="187">
        <v>1</v>
      </c>
      <c r="H1296" s="150"/>
      <c r="I1296" s="184">
        <v>136.52000000000001</v>
      </c>
      <c r="J1296" s="150"/>
      <c r="K1296" s="151">
        <v>23.208400000000001</v>
      </c>
      <c r="L1296" s="152">
        <v>139.25040000000001</v>
      </c>
      <c r="M1296" s="152">
        <v>139.25040000000001</v>
      </c>
      <c r="N1296" s="153" t="s">
        <v>652</v>
      </c>
      <c r="O1296" s="154">
        <v>6</v>
      </c>
      <c r="P1296" s="153">
        <v>3</v>
      </c>
      <c r="Q1296" s="153" t="s">
        <v>146</v>
      </c>
      <c r="R1296" s="155">
        <v>19</v>
      </c>
      <c r="S1296" s="155">
        <v>2.31</v>
      </c>
      <c r="T1296" s="155">
        <v>0.3</v>
      </c>
      <c r="U1296" s="154" t="s">
        <v>95</v>
      </c>
      <c r="V1296" s="153" t="s">
        <v>88</v>
      </c>
      <c r="W1296" s="153" t="s">
        <v>627</v>
      </c>
      <c r="X1296" s="151" t="s">
        <v>6378</v>
      </c>
      <c r="Y1296" s="151" t="s">
        <v>6378</v>
      </c>
      <c r="Z1296" s="156">
        <v>9.6000000000000002E-2</v>
      </c>
      <c r="AA1296" s="153" t="s">
        <v>3652</v>
      </c>
      <c r="AB1296" s="153" t="s">
        <v>5591</v>
      </c>
      <c r="AC1296" s="153" t="s">
        <v>875</v>
      </c>
      <c r="AD1296" s="157" t="s">
        <v>3743</v>
      </c>
      <c r="AE1296" s="110">
        <v>1</v>
      </c>
      <c r="AF1296" s="110">
        <v>425</v>
      </c>
      <c r="AG1296" s="112">
        <f t="shared" si="210"/>
        <v>0</v>
      </c>
      <c r="AH1296" s="110">
        <f>SUM(AG$4:AG1296)</f>
        <v>38</v>
      </c>
      <c r="AI1296" s="112">
        <f t="shared" si="208"/>
        <v>0</v>
      </c>
      <c r="AJ1296" s="110">
        <f>COUNTIF(AI$4:AI1296,"&gt;0")</f>
        <v>184</v>
      </c>
      <c r="AK1296" s="110">
        <v>1</v>
      </c>
      <c r="AL1296" s="110">
        <v>384</v>
      </c>
      <c r="AM1296" s="172" t="str">
        <f>IF(OR(Table1[[#This Row],[Line total ordered for now]]&gt;0,Table1[[#This Row],[Line total ordered for season]]&gt;0),1,"")</f>
        <v/>
      </c>
      <c r="AN1296" s="173">
        <f>COUNTIF(AM$4:AM1296,"&gt;0")</f>
        <v>0</v>
      </c>
      <c r="AO1296" s="173">
        <f>Table1[[#This Row],[ORDER QUANTITY
to be collected BEFORE 31.3.22]]</f>
        <v>0</v>
      </c>
      <c r="AP1296" s="174">
        <f t="shared" si="209"/>
        <v>0</v>
      </c>
      <c r="AQ1296" s="174">
        <f>IFERROR(INDEX(Retail!H:H,MATCH($D1296,Retail!$D:$D,0)),0)</f>
        <v>0</v>
      </c>
      <c r="AR1296" s="174">
        <f>IFERROR(INDEX(Retail!J:J,MATCH($D1296,Retail!$D:$D,0)),0)</f>
        <v>0</v>
      </c>
      <c r="AS1296" s="174">
        <f>IFERROR(INDEX('NEW2022'!H:H,MATCH($D1296,'NEW2022'!D:D,0)),0)</f>
        <v>0</v>
      </c>
      <c r="AT1296" s="174">
        <f>IFERROR(INDEX('NEW2022'!J:J,MATCH($D1296,'NEW2022'!D:D,0)),0)</f>
        <v>0</v>
      </c>
      <c r="AU1296" s="174">
        <f>IFERROR(INDEX('Quiet Items'!H:H,MATCH($D1296,'Quiet Items'!D:D,0)),0)</f>
        <v>0</v>
      </c>
      <c r="AV1296" s="174">
        <f>IFERROR(INDEX('Quiet Items'!J:J,MATCH($D1296,'Quiet Items'!D:D,0)),0)</f>
        <v>0</v>
      </c>
      <c r="AW1296" s="174">
        <f>IFERROR(INDEX('1.4G'!H:H,MATCH($D1296,'1.4G'!D:D,0)),0)</f>
        <v>0</v>
      </c>
      <c r="AX1296" s="174">
        <f>IFERROR(INDEX('1.4G'!J:J,MATCH($D1296,'1.4G'!D:D,0)),0)</f>
        <v>0</v>
      </c>
      <c r="AY1296" s="174">
        <f t="shared" si="206"/>
        <v>0</v>
      </c>
      <c r="AZ1296" s="174">
        <f t="shared" si="207"/>
        <v>0</v>
      </c>
      <c r="BA1296" s="175">
        <f>IFERROR(Table1[[#This Row],[Line total ordered for now]]*Table1[[#This Row],[GUARANTEED PRICE
for STOCK orders collected before 31.3.22]],0)</f>
        <v>0</v>
      </c>
      <c r="BB1296" s="175">
        <f t="shared" si="211"/>
        <v>0</v>
      </c>
      <c r="BC1296" s="176">
        <f>(AZ1296+Table1[[#This Row],[Line total ordered for now]])*Z1296</f>
        <v>0</v>
      </c>
      <c r="BD1296" s="200">
        <v>118.36284000000001</v>
      </c>
      <c r="BE1296" s="65"/>
      <c r="BF1296" s="65"/>
      <c r="BG1296" s="65"/>
      <c r="BH1296" s="65"/>
      <c r="BI1296" s="65"/>
      <c r="BJ1296" s="65"/>
      <c r="BK1296" s="65"/>
      <c r="BL1296" s="55"/>
      <c r="BM1296"/>
      <c r="BN1296"/>
      <c r="BO1296"/>
      <c r="BP1296"/>
      <c r="BQ1296"/>
      <c r="BR1296"/>
      <c r="BS1296"/>
      <c r="BT1296"/>
    </row>
    <row r="1297" spans="1:72" ht="15.75">
      <c r="A1297" s="202">
        <v>1293</v>
      </c>
      <c r="B1297" s="68" t="s">
        <v>6378</v>
      </c>
      <c r="C1297" s="149" t="s">
        <v>675</v>
      </c>
      <c r="D1297" s="149" t="s">
        <v>3776</v>
      </c>
      <c r="E1297" s="149" t="s">
        <v>3777</v>
      </c>
      <c r="F1297" s="158" t="str">
        <f t="shared" si="205"/>
        <v>Video</v>
      </c>
      <c r="G1297" s="187">
        <v>0</v>
      </c>
      <c r="H1297" s="150"/>
      <c r="I1297" s="184">
        <v>136.52000000000001</v>
      </c>
      <c r="J1297" s="150"/>
      <c r="K1297" s="151">
        <v>26.166666666666668</v>
      </c>
      <c r="L1297" s="152">
        <v>142.87</v>
      </c>
      <c r="M1297" s="152">
        <v>157</v>
      </c>
      <c r="N1297" s="153" t="s">
        <v>652</v>
      </c>
      <c r="O1297" s="154">
        <v>6</v>
      </c>
      <c r="P1297" s="153">
        <v>3</v>
      </c>
      <c r="Q1297" s="153" t="s">
        <v>146</v>
      </c>
      <c r="R1297" s="155">
        <v>19</v>
      </c>
      <c r="S1297" s="155">
        <v>2.31</v>
      </c>
      <c r="T1297" s="155">
        <v>0.3</v>
      </c>
      <c r="U1297" s="154" t="s">
        <v>95</v>
      </c>
      <c r="V1297" s="153" t="s">
        <v>88</v>
      </c>
      <c r="W1297" s="153" t="s">
        <v>627</v>
      </c>
      <c r="X1297" s="151" t="s">
        <v>6378</v>
      </c>
      <c r="Y1297" s="151" t="s">
        <v>6378</v>
      </c>
      <c r="Z1297" s="156">
        <v>9.6000000000000002E-2</v>
      </c>
      <c r="AA1297" s="153" t="s">
        <v>3652</v>
      </c>
      <c r="AB1297" s="153" t="s">
        <v>5592</v>
      </c>
      <c r="AC1297" s="153" t="s">
        <v>875</v>
      </c>
      <c r="AD1297" s="157" t="s">
        <v>3778</v>
      </c>
      <c r="AE1297" s="110">
        <v>1</v>
      </c>
      <c r="AF1297" s="110">
        <v>426</v>
      </c>
      <c r="AG1297" s="112">
        <f t="shared" si="210"/>
        <v>0</v>
      </c>
      <c r="AH1297" s="110">
        <f>SUM(AG$4:AG1297)</f>
        <v>38</v>
      </c>
      <c r="AI1297" s="112">
        <f t="shared" si="208"/>
        <v>0</v>
      </c>
      <c r="AJ1297" s="110">
        <f>COUNTIF(AI$4:AI1297,"&gt;0")</f>
        <v>184</v>
      </c>
      <c r="AK1297" s="110">
        <v>1</v>
      </c>
      <c r="AL1297" s="110">
        <v>385</v>
      </c>
      <c r="AM1297" s="172" t="str">
        <f>IF(OR(Table1[[#This Row],[Line total ordered for now]]&gt;0,Table1[[#This Row],[Line total ordered for season]]&gt;0),1,"")</f>
        <v/>
      </c>
      <c r="AN1297" s="173">
        <f>COUNTIF(AM$4:AM1297,"&gt;0")</f>
        <v>0</v>
      </c>
      <c r="AO1297" s="173">
        <f>Table1[[#This Row],[ORDER QUANTITY
to be collected BEFORE 31.3.22]]</f>
        <v>0</v>
      </c>
      <c r="AP1297" s="174">
        <f t="shared" si="209"/>
        <v>0</v>
      </c>
      <c r="AQ1297" s="174">
        <f>IFERROR(INDEX(Retail!H:H,MATCH($D1297,Retail!$D:$D,0)),0)</f>
        <v>0</v>
      </c>
      <c r="AR1297" s="174">
        <f>IFERROR(INDEX(Retail!J:J,MATCH($D1297,Retail!$D:$D,0)),0)</f>
        <v>0</v>
      </c>
      <c r="AS1297" s="174">
        <f>IFERROR(INDEX('NEW2022'!H:H,MATCH($D1297,'NEW2022'!D:D,0)),0)</f>
        <v>0</v>
      </c>
      <c r="AT1297" s="174">
        <f>IFERROR(INDEX('NEW2022'!J:J,MATCH($D1297,'NEW2022'!D:D,0)),0)</f>
        <v>0</v>
      </c>
      <c r="AU1297" s="174">
        <f>IFERROR(INDEX('Quiet Items'!H:H,MATCH($D1297,'Quiet Items'!D:D,0)),0)</f>
        <v>0</v>
      </c>
      <c r="AV1297" s="174">
        <f>IFERROR(INDEX('Quiet Items'!J:J,MATCH($D1297,'Quiet Items'!D:D,0)),0)</f>
        <v>0</v>
      </c>
      <c r="AW1297" s="174">
        <f>IFERROR(INDEX('1.4G'!H:H,MATCH($D1297,'1.4G'!D:D,0)),0)</f>
        <v>0</v>
      </c>
      <c r="AX1297" s="174">
        <f>IFERROR(INDEX('1.4G'!J:J,MATCH($D1297,'1.4G'!D:D,0)),0)</f>
        <v>0</v>
      </c>
      <c r="AY1297" s="174">
        <f t="shared" si="206"/>
        <v>0</v>
      </c>
      <c r="AZ1297" s="174">
        <f t="shared" si="207"/>
        <v>0</v>
      </c>
      <c r="BA1297" s="175">
        <f>IFERROR(Table1[[#This Row],[Line total ordered for now]]*Table1[[#This Row],[GUARANTEED PRICE
for STOCK orders collected before 31.3.22]],0)</f>
        <v>0</v>
      </c>
      <c r="BB1297" s="175">
        <f t="shared" si="211"/>
        <v>0</v>
      </c>
      <c r="BC1297" s="176">
        <f>(AZ1297+Table1[[#This Row],[Line total ordered for now]])*Z1297</f>
        <v>0</v>
      </c>
      <c r="BD1297" s="200">
        <v>133.44999999999999</v>
      </c>
      <c r="BE1297" s="65"/>
      <c r="BF1297" s="65"/>
      <c r="BG1297" s="65"/>
      <c r="BH1297" s="65"/>
      <c r="BI1297" s="65"/>
      <c r="BJ1297" s="65"/>
      <c r="BK1297" s="65"/>
      <c r="BL1297" s="55"/>
      <c r="BM1297"/>
      <c r="BN1297"/>
      <c r="BO1297"/>
      <c r="BP1297"/>
      <c r="BQ1297"/>
      <c r="BR1297"/>
      <c r="BS1297"/>
      <c r="BT1297"/>
    </row>
    <row r="1298" spans="1:72" ht="15.75">
      <c r="A1298" s="202">
        <v>1294</v>
      </c>
      <c r="B1298" s="68" t="s">
        <v>6378</v>
      </c>
      <c r="C1298" s="149" t="s">
        <v>675</v>
      </c>
      <c r="D1298" s="149" t="s">
        <v>3839</v>
      </c>
      <c r="E1298" s="149" t="s">
        <v>3840</v>
      </c>
      <c r="F1298" s="158" t="str">
        <f t="shared" si="205"/>
        <v>Video</v>
      </c>
      <c r="G1298" s="187">
        <v>0</v>
      </c>
      <c r="H1298" s="150"/>
      <c r="I1298" s="184">
        <v>136.52000000000001</v>
      </c>
      <c r="J1298" s="150"/>
      <c r="K1298" s="151">
        <v>26.166666666666668</v>
      </c>
      <c r="L1298" s="152">
        <v>142.87</v>
      </c>
      <c r="M1298" s="152">
        <v>157</v>
      </c>
      <c r="N1298" s="153" t="s">
        <v>652</v>
      </c>
      <c r="O1298" s="154">
        <v>6</v>
      </c>
      <c r="P1298" s="153">
        <v>3</v>
      </c>
      <c r="Q1298" s="153" t="s">
        <v>146</v>
      </c>
      <c r="R1298" s="155">
        <v>19</v>
      </c>
      <c r="S1298" s="155">
        <v>3.36</v>
      </c>
      <c r="T1298" s="155">
        <v>0.3</v>
      </c>
      <c r="U1298" s="154" t="s">
        <v>95</v>
      </c>
      <c r="V1298" s="153" t="s">
        <v>88</v>
      </c>
      <c r="W1298" s="153" t="s">
        <v>627</v>
      </c>
      <c r="X1298" s="151" t="s">
        <v>6378</v>
      </c>
      <c r="Y1298" s="151" t="s">
        <v>6378</v>
      </c>
      <c r="Z1298" s="156">
        <v>9.6000000000000002E-2</v>
      </c>
      <c r="AA1298" s="153" t="s">
        <v>3652</v>
      </c>
      <c r="AB1298" s="153" t="s">
        <v>5593</v>
      </c>
      <c r="AC1298" s="153" t="s">
        <v>875</v>
      </c>
      <c r="AD1298" s="157" t="s">
        <v>3841</v>
      </c>
      <c r="AE1298" s="110">
        <v>1</v>
      </c>
      <c r="AF1298" s="110">
        <v>427</v>
      </c>
      <c r="AG1298" s="112">
        <f t="shared" si="210"/>
        <v>0</v>
      </c>
      <c r="AH1298" s="110">
        <f>SUM(AG$4:AG1298)</f>
        <v>38</v>
      </c>
      <c r="AI1298" s="112">
        <f t="shared" si="208"/>
        <v>0</v>
      </c>
      <c r="AJ1298" s="110">
        <f>COUNTIF(AI$4:AI1298,"&gt;0")</f>
        <v>184</v>
      </c>
      <c r="AK1298" s="110">
        <v>1</v>
      </c>
      <c r="AL1298" s="110">
        <v>386</v>
      </c>
      <c r="AM1298" s="172" t="str">
        <f>IF(OR(Table1[[#This Row],[Line total ordered for now]]&gt;0,Table1[[#This Row],[Line total ordered for season]]&gt;0),1,"")</f>
        <v/>
      </c>
      <c r="AN1298" s="173">
        <f>COUNTIF(AM$4:AM1298,"&gt;0")</f>
        <v>0</v>
      </c>
      <c r="AO1298" s="173">
        <f>Table1[[#This Row],[ORDER QUANTITY
to be collected BEFORE 31.3.22]]</f>
        <v>0</v>
      </c>
      <c r="AP1298" s="174">
        <f t="shared" si="209"/>
        <v>0</v>
      </c>
      <c r="AQ1298" s="174">
        <f>IFERROR(INDEX(Retail!H:H,MATCH($D1298,Retail!$D:$D,0)),0)</f>
        <v>0</v>
      </c>
      <c r="AR1298" s="174">
        <f>IFERROR(INDEX(Retail!J:J,MATCH($D1298,Retail!$D:$D,0)),0)</f>
        <v>0</v>
      </c>
      <c r="AS1298" s="174">
        <f>IFERROR(INDEX('NEW2022'!H:H,MATCH($D1298,'NEW2022'!D:D,0)),0)</f>
        <v>0</v>
      </c>
      <c r="AT1298" s="174">
        <f>IFERROR(INDEX('NEW2022'!J:J,MATCH($D1298,'NEW2022'!D:D,0)),0)</f>
        <v>0</v>
      </c>
      <c r="AU1298" s="174">
        <f>IFERROR(INDEX('Quiet Items'!H:H,MATCH($D1298,'Quiet Items'!D:D,0)),0)</f>
        <v>0</v>
      </c>
      <c r="AV1298" s="174">
        <f>IFERROR(INDEX('Quiet Items'!J:J,MATCH($D1298,'Quiet Items'!D:D,0)),0)</f>
        <v>0</v>
      </c>
      <c r="AW1298" s="174">
        <f>IFERROR(INDEX('1.4G'!H:H,MATCH($D1298,'1.4G'!D:D,0)),0)</f>
        <v>0</v>
      </c>
      <c r="AX1298" s="174">
        <f>IFERROR(INDEX('1.4G'!J:J,MATCH($D1298,'1.4G'!D:D,0)),0)</f>
        <v>0</v>
      </c>
      <c r="AY1298" s="174">
        <f t="shared" si="206"/>
        <v>0</v>
      </c>
      <c r="AZ1298" s="174">
        <f t="shared" si="207"/>
        <v>0</v>
      </c>
      <c r="BA1298" s="175">
        <f>IFERROR(Table1[[#This Row],[Line total ordered for now]]*Table1[[#This Row],[GUARANTEED PRICE
for STOCK orders collected before 31.3.22]],0)</f>
        <v>0</v>
      </c>
      <c r="BB1298" s="175">
        <f t="shared" si="211"/>
        <v>0</v>
      </c>
      <c r="BC1298" s="176">
        <f>(AZ1298+Table1[[#This Row],[Line total ordered for now]])*Z1298</f>
        <v>0</v>
      </c>
      <c r="BD1298" s="200">
        <v>133.44999999999999</v>
      </c>
      <c r="BE1298" s="65"/>
      <c r="BF1298" s="65"/>
      <c r="BG1298" s="65"/>
      <c r="BH1298" s="65"/>
      <c r="BI1298" s="65"/>
      <c r="BJ1298" s="65"/>
      <c r="BK1298" s="65"/>
      <c r="BL1298" s="55"/>
      <c r="BM1298"/>
      <c r="BN1298"/>
      <c r="BO1298"/>
      <c r="BP1298"/>
      <c r="BQ1298"/>
      <c r="BR1298"/>
      <c r="BS1298"/>
      <c r="BT1298"/>
    </row>
    <row r="1299" spans="1:72" ht="15.75">
      <c r="A1299" s="202">
        <v>1295</v>
      </c>
      <c r="B1299" s="68" t="s">
        <v>6378</v>
      </c>
      <c r="C1299" s="149" t="s">
        <v>675</v>
      </c>
      <c r="D1299" s="149" t="s">
        <v>3888</v>
      </c>
      <c r="E1299" s="149" t="s">
        <v>3889</v>
      </c>
      <c r="F1299" s="158" t="str">
        <f t="shared" si="205"/>
        <v>Video</v>
      </c>
      <c r="G1299" s="187">
        <v>8</v>
      </c>
      <c r="H1299" s="150"/>
      <c r="I1299" s="184">
        <v>137.06</v>
      </c>
      <c r="J1299" s="150"/>
      <c r="K1299" s="151">
        <v>26.27</v>
      </c>
      <c r="L1299" s="152">
        <v>143.4342</v>
      </c>
      <c r="M1299" s="152">
        <v>157.62</v>
      </c>
      <c r="N1299" s="153" t="s">
        <v>652</v>
      </c>
      <c r="O1299" s="154">
        <v>6</v>
      </c>
      <c r="P1299" s="153">
        <v>3</v>
      </c>
      <c r="Q1299" s="153" t="s">
        <v>147</v>
      </c>
      <c r="R1299" s="155">
        <v>19</v>
      </c>
      <c r="S1299" s="155">
        <v>2.31</v>
      </c>
      <c r="T1299" s="155">
        <v>0.3</v>
      </c>
      <c r="U1299" s="154" t="s">
        <v>95</v>
      </c>
      <c r="V1299" s="153" t="s">
        <v>88</v>
      </c>
      <c r="W1299" s="153" t="s">
        <v>627</v>
      </c>
      <c r="X1299" s="151" t="s">
        <v>6378</v>
      </c>
      <c r="Y1299" s="151" t="s">
        <v>6378</v>
      </c>
      <c r="Z1299" s="156">
        <v>9.7600000000000006E-2</v>
      </c>
      <c r="AA1299" s="153" t="s">
        <v>3652</v>
      </c>
      <c r="AB1299" s="153" t="s">
        <v>5594</v>
      </c>
      <c r="AC1299" s="153" t="s">
        <v>875</v>
      </c>
      <c r="AD1299" s="157" t="s">
        <v>3890</v>
      </c>
      <c r="AE1299" s="110">
        <v>0</v>
      </c>
      <c r="AF1299" s="110">
        <v>427</v>
      </c>
      <c r="AG1299" s="112">
        <f t="shared" si="210"/>
        <v>0</v>
      </c>
      <c r="AH1299" s="110">
        <f>SUM(AG$4:AG1299)</f>
        <v>38</v>
      </c>
      <c r="AI1299" s="112">
        <f t="shared" si="208"/>
        <v>0</v>
      </c>
      <c r="AJ1299" s="110">
        <f>COUNTIF(AI$4:AI1299,"&gt;0")</f>
        <v>184</v>
      </c>
      <c r="AK1299" s="110">
        <v>1</v>
      </c>
      <c r="AL1299" s="110">
        <v>387</v>
      </c>
      <c r="AM1299" s="172" t="str">
        <f>IF(OR(Table1[[#This Row],[Line total ordered for now]]&gt;0,Table1[[#This Row],[Line total ordered for season]]&gt;0),1,"")</f>
        <v/>
      </c>
      <c r="AN1299" s="173">
        <f>COUNTIF(AM$4:AM1299,"&gt;0")</f>
        <v>0</v>
      </c>
      <c r="AO1299" s="173">
        <f>Table1[[#This Row],[ORDER QUANTITY
to be collected BEFORE 31.3.22]]</f>
        <v>0</v>
      </c>
      <c r="AP1299" s="174">
        <f t="shared" si="209"/>
        <v>0</v>
      </c>
      <c r="AQ1299" s="174">
        <f>IFERROR(INDEX(Retail!H:H,MATCH($D1299,Retail!$D:$D,0)),0)</f>
        <v>0</v>
      </c>
      <c r="AR1299" s="174">
        <f>IFERROR(INDEX(Retail!J:J,MATCH($D1299,Retail!$D:$D,0)),0)</f>
        <v>0</v>
      </c>
      <c r="AS1299" s="174">
        <f>IFERROR(INDEX('NEW2022'!H:H,MATCH($D1299,'NEW2022'!D:D,0)),0)</f>
        <v>0</v>
      </c>
      <c r="AT1299" s="174">
        <f>IFERROR(INDEX('NEW2022'!J:J,MATCH($D1299,'NEW2022'!D:D,0)),0)</f>
        <v>0</v>
      </c>
      <c r="AU1299" s="174">
        <f>IFERROR(INDEX('Quiet Items'!H:H,MATCH($D1299,'Quiet Items'!D:D,0)),0)</f>
        <v>0</v>
      </c>
      <c r="AV1299" s="174">
        <f>IFERROR(INDEX('Quiet Items'!J:J,MATCH($D1299,'Quiet Items'!D:D,0)),0)</f>
        <v>0</v>
      </c>
      <c r="AW1299" s="174">
        <f>IFERROR(INDEX('1.4G'!H:H,MATCH($D1299,'1.4G'!D:D,0)),0)</f>
        <v>0</v>
      </c>
      <c r="AX1299" s="174">
        <f>IFERROR(INDEX('1.4G'!J:J,MATCH($D1299,'1.4G'!D:D,0)),0)</f>
        <v>0</v>
      </c>
      <c r="AY1299" s="174">
        <f t="shared" si="206"/>
        <v>0</v>
      </c>
      <c r="AZ1299" s="174">
        <f t="shared" si="207"/>
        <v>0</v>
      </c>
      <c r="BA1299" s="175">
        <f>IFERROR(Table1[[#This Row],[Line total ordered for now]]*Table1[[#This Row],[GUARANTEED PRICE
for STOCK orders collected before 31.3.22]],0)</f>
        <v>0</v>
      </c>
      <c r="BB1299" s="175">
        <f t="shared" si="211"/>
        <v>0</v>
      </c>
      <c r="BC1299" s="176">
        <f>(AZ1299+Table1[[#This Row],[Line total ordered for now]])*Z1299</f>
        <v>0</v>
      </c>
      <c r="BD1299" s="200">
        <v>133.977</v>
      </c>
      <c r="BE1299" s="65"/>
      <c r="BF1299" s="65"/>
      <c r="BG1299" s="65"/>
      <c r="BH1299" s="65"/>
      <c r="BI1299" s="65"/>
      <c r="BJ1299" s="65"/>
      <c r="BK1299" s="65"/>
      <c r="BL1299" s="55"/>
      <c r="BM1299"/>
      <c r="BN1299"/>
      <c r="BO1299"/>
      <c r="BP1299"/>
      <c r="BQ1299"/>
      <c r="BR1299"/>
      <c r="BS1299"/>
      <c r="BT1299"/>
    </row>
    <row r="1300" spans="1:72" ht="15.75">
      <c r="A1300" s="202">
        <v>1296</v>
      </c>
      <c r="B1300" s="68" t="s">
        <v>6378</v>
      </c>
      <c r="C1300" s="149" t="s">
        <v>675</v>
      </c>
      <c r="D1300" s="149" t="s">
        <v>3920</v>
      </c>
      <c r="E1300" s="149" t="s">
        <v>3921</v>
      </c>
      <c r="F1300" s="158" t="str">
        <f t="shared" si="205"/>
        <v>Video</v>
      </c>
      <c r="G1300" s="187">
        <v>0</v>
      </c>
      <c r="H1300" s="150"/>
      <c r="I1300" s="184">
        <v>137.13</v>
      </c>
      <c r="J1300" s="150"/>
      <c r="K1300" s="151">
        <v>26.283333333333331</v>
      </c>
      <c r="L1300" s="152">
        <v>143.50700000000001</v>
      </c>
      <c r="M1300" s="152">
        <v>157.69999999999999</v>
      </c>
      <c r="N1300" s="153" t="s">
        <v>652</v>
      </c>
      <c r="O1300" s="154">
        <v>6</v>
      </c>
      <c r="P1300" s="153">
        <v>3</v>
      </c>
      <c r="Q1300" s="153" t="s">
        <v>146</v>
      </c>
      <c r="R1300" s="155">
        <v>19</v>
      </c>
      <c r="S1300" s="155">
        <v>3.36</v>
      </c>
      <c r="T1300" s="155">
        <v>0.3</v>
      </c>
      <c r="U1300" s="154" t="s">
        <v>95</v>
      </c>
      <c r="V1300" s="153" t="s">
        <v>88</v>
      </c>
      <c r="W1300" s="153" t="s">
        <v>627</v>
      </c>
      <c r="X1300" s="151" t="s">
        <v>6378</v>
      </c>
      <c r="Y1300" s="151" t="s">
        <v>6378</v>
      </c>
      <c r="Z1300" s="156">
        <v>9.7799999999999998E-2</v>
      </c>
      <c r="AA1300" s="153" t="s">
        <v>3652</v>
      </c>
      <c r="AB1300" s="153" t="s">
        <v>5595</v>
      </c>
      <c r="AC1300" s="153" t="s">
        <v>164</v>
      </c>
      <c r="AD1300" s="157" t="s">
        <v>3922</v>
      </c>
      <c r="AE1300" s="110">
        <v>1</v>
      </c>
      <c r="AF1300" s="110">
        <v>428</v>
      </c>
      <c r="AG1300" s="112">
        <f t="shared" si="210"/>
        <v>0</v>
      </c>
      <c r="AH1300" s="110">
        <f>SUM(AG$4:AG1300)</f>
        <v>38</v>
      </c>
      <c r="AI1300" s="112">
        <f t="shared" si="208"/>
        <v>0</v>
      </c>
      <c r="AJ1300" s="110">
        <f>COUNTIF(AI$4:AI1300,"&gt;0")</f>
        <v>184</v>
      </c>
      <c r="AK1300" s="110">
        <v>1</v>
      </c>
      <c r="AL1300" s="110">
        <v>388</v>
      </c>
      <c r="AM1300" s="172" t="str">
        <f>IF(OR(Table1[[#This Row],[Line total ordered for now]]&gt;0,Table1[[#This Row],[Line total ordered for season]]&gt;0),1,"")</f>
        <v/>
      </c>
      <c r="AN1300" s="173">
        <f>COUNTIF(AM$4:AM1300,"&gt;0")</f>
        <v>0</v>
      </c>
      <c r="AO1300" s="173">
        <f>Table1[[#This Row],[ORDER QUANTITY
to be collected BEFORE 31.3.22]]</f>
        <v>0</v>
      </c>
      <c r="AP1300" s="174">
        <f t="shared" si="209"/>
        <v>0</v>
      </c>
      <c r="AQ1300" s="174">
        <f>IFERROR(INDEX(Retail!H:H,MATCH($D1300,Retail!$D:$D,0)),0)</f>
        <v>0</v>
      </c>
      <c r="AR1300" s="174">
        <f>IFERROR(INDEX(Retail!J:J,MATCH($D1300,Retail!$D:$D,0)),0)</f>
        <v>0</v>
      </c>
      <c r="AS1300" s="174">
        <f>IFERROR(INDEX('NEW2022'!H:H,MATCH($D1300,'NEW2022'!D:D,0)),0)</f>
        <v>0</v>
      </c>
      <c r="AT1300" s="174">
        <f>IFERROR(INDEX('NEW2022'!J:J,MATCH($D1300,'NEW2022'!D:D,0)),0)</f>
        <v>0</v>
      </c>
      <c r="AU1300" s="174">
        <f>IFERROR(INDEX('Quiet Items'!H:H,MATCH($D1300,'Quiet Items'!D:D,0)),0)</f>
        <v>0</v>
      </c>
      <c r="AV1300" s="174">
        <f>IFERROR(INDEX('Quiet Items'!J:J,MATCH($D1300,'Quiet Items'!D:D,0)),0)</f>
        <v>0</v>
      </c>
      <c r="AW1300" s="174">
        <f>IFERROR(INDEX('1.4G'!H:H,MATCH($D1300,'1.4G'!D:D,0)),0)</f>
        <v>0</v>
      </c>
      <c r="AX1300" s="174">
        <f>IFERROR(INDEX('1.4G'!J:J,MATCH($D1300,'1.4G'!D:D,0)),0)</f>
        <v>0</v>
      </c>
      <c r="AY1300" s="174">
        <f t="shared" si="206"/>
        <v>0</v>
      </c>
      <c r="AZ1300" s="174">
        <f t="shared" si="207"/>
        <v>0</v>
      </c>
      <c r="BA1300" s="175">
        <f>IFERROR(Table1[[#This Row],[Line total ordered for now]]*Table1[[#This Row],[GUARANTEED PRICE
for STOCK orders collected before 31.3.22]],0)</f>
        <v>0</v>
      </c>
      <c r="BB1300" s="175">
        <f t="shared" si="211"/>
        <v>0</v>
      </c>
      <c r="BC1300" s="176">
        <f>(AZ1300+Table1[[#This Row],[Line total ordered for now]])*Z1300</f>
        <v>0</v>
      </c>
      <c r="BD1300" s="200">
        <v>134.04499999999999</v>
      </c>
      <c r="BE1300" s="65"/>
      <c r="BF1300" s="65"/>
      <c r="BG1300" s="65"/>
      <c r="BH1300" s="65"/>
      <c r="BI1300" s="65"/>
      <c r="BJ1300" s="65"/>
      <c r="BK1300" s="65"/>
      <c r="BL1300" s="55"/>
      <c r="BM1300"/>
      <c r="BN1300"/>
      <c r="BO1300"/>
      <c r="BP1300"/>
      <c r="BQ1300"/>
      <c r="BR1300"/>
      <c r="BS1300"/>
      <c r="BT1300"/>
    </row>
    <row r="1301" spans="1:72" ht="15.75">
      <c r="A1301" s="202">
        <v>1297</v>
      </c>
      <c r="B1301" s="68" t="s">
        <v>6378</v>
      </c>
      <c r="C1301" s="149" t="s">
        <v>675</v>
      </c>
      <c r="D1301" s="149" t="s">
        <v>3718</v>
      </c>
      <c r="E1301" s="149" t="s">
        <v>3719</v>
      </c>
      <c r="F1301" s="158" t="str">
        <f t="shared" si="205"/>
        <v>Video</v>
      </c>
      <c r="G1301" s="187">
        <v>3</v>
      </c>
      <c r="H1301" s="150"/>
      <c r="I1301" s="184">
        <v>141.63999999999999</v>
      </c>
      <c r="J1301" s="150"/>
      <c r="K1301" s="151">
        <v>27.14833333333333</v>
      </c>
      <c r="L1301" s="152">
        <v>148.22989999999999</v>
      </c>
      <c r="M1301" s="152">
        <v>162.88999999999999</v>
      </c>
      <c r="N1301" s="153" t="s">
        <v>652</v>
      </c>
      <c r="O1301" s="154">
        <v>6</v>
      </c>
      <c r="P1301" s="153">
        <v>3</v>
      </c>
      <c r="Q1301" s="153" t="s">
        <v>146</v>
      </c>
      <c r="R1301" s="155">
        <v>17</v>
      </c>
      <c r="S1301" s="155">
        <v>3.4</v>
      </c>
      <c r="T1301" s="155">
        <v>0.3</v>
      </c>
      <c r="U1301" s="154" t="s">
        <v>95</v>
      </c>
      <c r="V1301" s="153" t="s">
        <v>88</v>
      </c>
      <c r="W1301" s="153" t="s">
        <v>627</v>
      </c>
      <c r="X1301" s="151" t="s">
        <v>6378</v>
      </c>
      <c r="Y1301" s="151" t="s">
        <v>6378</v>
      </c>
      <c r="Z1301" s="156">
        <v>9.7799999999999998E-2</v>
      </c>
      <c r="AA1301" s="153" t="s">
        <v>3652</v>
      </c>
      <c r="AB1301" s="153" t="s">
        <v>5590</v>
      </c>
      <c r="AC1301" s="153" t="s">
        <v>164</v>
      </c>
      <c r="AD1301" s="157" t="s">
        <v>3720</v>
      </c>
      <c r="AE1301" s="110">
        <v>1</v>
      </c>
      <c r="AF1301" s="110">
        <v>429</v>
      </c>
      <c r="AG1301" s="112">
        <f t="shared" si="210"/>
        <v>0</v>
      </c>
      <c r="AH1301" s="110">
        <f>SUM(AG$4:AG1301)</f>
        <v>38</v>
      </c>
      <c r="AI1301" s="112">
        <f t="shared" si="208"/>
        <v>0</v>
      </c>
      <c r="AJ1301" s="110">
        <f>COUNTIF(AI$4:AI1301,"&gt;0")</f>
        <v>184</v>
      </c>
      <c r="AK1301" s="110">
        <v>1</v>
      </c>
      <c r="AL1301" s="110">
        <v>389</v>
      </c>
      <c r="AM1301" s="172" t="str">
        <f>IF(OR(Table1[[#This Row],[Line total ordered for now]]&gt;0,Table1[[#This Row],[Line total ordered for season]]&gt;0),1,"")</f>
        <v/>
      </c>
      <c r="AN1301" s="173">
        <f>COUNTIF(AM$4:AM1301,"&gt;0")</f>
        <v>0</v>
      </c>
      <c r="AO1301" s="173">
        <f>Table1[[#This Row],[ORDER QUANTITY
to be collected BEFORE 31.3.22]]</f>
        <v>0</v>
      </c>
      <c r="AP1301" s="174">
        <f t="shared" si="209"/>
        <v>0</v>
      </c>
      <c r="AQ1301" s="174">
        <f>IFERROR(INDEX(Retail!H:H,MATCH($D1301,Retail!$D:$D,0)),0)</f>
        <v>0</v>
      </c>
      <c r="AR1301" s="174">
        <f>IFERROR(INDEX(Retail!J:J,MATCH($D1301,Retail!$D:$D,0)),0)</f>
        <v>0</v>
      </c>
      <c r="AS1301" s="174">
        <f>IFERROR(INDEX('NEW2022'!H:H,MATCH($D1301,'NEW2022'!D:D,0)),0)</f>
        <v>0</v>
      </c>
      <c r="AT1301" s="174">
        <f>IFERROR(INDEX('NEW2022'!J:J,MATCH($D1301,'NEW2022'!D:D,0)),0)</f>
        <v>0</v>
      </c>
      <c r="AU1301" s="174">
        <f>IFERROR(INDEX('Quiet Items'!H:H,MATCH($D1301,'Quiet Items'!D:D,0)),0)</f>
        <v>0</v>
      </c>
      <c r="AV1301" s="174">
        <f>IFERROR(INDEX('Quiet Items'!J:J,MATCH($D1301,'Quiet Items'!D:D,0)),0)</f>
        <v>0</v>
      </c>
      <c r="AW1301" s="174">
        <f>IFERROR(INDEX('1.4G'!H:H,MATCH($D1301,'1.4G'!D:D,0)),0)</f>
        <v>0</v>
      </c>
      <c r="AX1301" s="174">
        <f>IFERROR(INDEX('1.4G'!J:J,MATCH($D1301,'1.4G'!D:D,0)),0)</f>
        <v>0</v>
      </c>
      <c r="AY1301" s="174">
        <f t="shared" si="206"/>
        <v>0</v>
      </c>
      <c r="AZ1301" s="174">
        <f t="shared" si="207"/>
        <v>0</v>
      </c>
      <c r="BA1301" s="175">
        <f>IFERROR(Table1[[#This Row],[Line total ordered for now]]*Table1[[#This Row],[GUARANTEED PRICE
for STOCK orders collected before 31.3.22]],0)</f>
        <v>0</v>
      </c>
      <c r="BB1301" s="175">
        <f t="shared" si="211"/>
        <v>0</v>
      </c>
      <c r="BC1301" s="176">
        <f>(AZ1301+Table1[[#This Row],[Line total ordered for now]])*Z1301</f>
        <v>0</v>
      </c>
      <c r="BD1301" s="200">
        <v>138.45649999999998</v>
      </c>
      <c r="BE1301" s="65"/>
      <c r="BF1301" s="65"/>
      <c r="BG1301" s="65"/>
      <c r="BH1301" s="65"/>
      <c r="BI1301" s="65"/>
      <c r="BJ1301" s="65"/>
      <c r="BK1301" s="65"/>
      <c r="BL1301" s="55"/>
      <c r="BM1301"/>
      <c r="BN1301"/>
      <c r="BO1301"/>
      <c r="BP1301"/>
      <c r="BQ1301"/>
      <c r="BR1301"/>
      <c r="BS1301"/>
      <c r="BT1301"/>
    </row>
    <row r="1302" spans="1:72" ht="15.75">
      <c r="A1302" s="202">
        <v>1298</v>
      </c>
      <c r="B1302" s="68" t="s">
        <v>6378</v>
      </c>
      <c r="C1302" s="149" t="s">
        <v>709</v>
      </c>
      <c r="D1302" s="149" t="s">
        <v>4301</v>
      </c>
      <c r="E1302" s="149" t="s">
        <v>4302</v>
      </c>
      <c r="F1302" s="158" t="str">
        <f t="shared" si="205"/>
        <v>Video</v>
      </c>
      <c r="G1302" s="187">
        <v>0</v>
      </c>
      <c r="H1302" s="150"/>
      <c r="I1302" s="184">
        <v>77.64</v>
      </c>
      <c r="J1302" s="150"/>
      <c r="K1302" s="151">
        <v>8.9290000000000003</v>
      </c>
      <c r="L1302" s="152">
        <v>81.253900000000002</v>
      </c>
      <c r="M1302" s="152">
        <v>89.29</v>
      </c>
      <c r="N1302" s="153" t="s">
        <v>148</v>
      </c>
      <c r="O1302" s="154">
        <v>10</v>
      </c>
      <c r="P1302" s="153">
        <v>3</v>
      </c>
      <c r="Q1302" s="153" t="s">
        <v>735</v>
      </c>
      <c r="R1302" s="155">
        <v>13.5</v>
      </c>
      <c r="S1302" s="155">
        <v>1.8</v>
      </c>
      <c r="T1302" s="155">
        <v>0.3</v>
      </c>
      <c r="U1302" s="154" t="s">
        <v>95</v>
      </c>
      <c r="V1302" s="153" t="s">
        <v>88</v>
      </c>
      <c r="W1302" s="153" t="s">
        <v>627</v>
      </c>
      <c r="X1302" s="151" t="s">
        <v>6378</v>
      </c>
      <c r="Y1302" s="151" t="s">
        <v>6378</v>
      </c>
      <c r="Z1302" s="156">
        <v>5.4800000000000001E-2</v>
      </c>
      <c r="AA1302" s="153" t="s">
        <v>943</v>
      </c>
      <c r="AB1302" s="153" t="s">
        <v>5605</v>
      </c>
      <c r="AC1302" s="153" t="s">
        <v>4790</v>
      </c>
      <c r="AD1302" s="157" t="s">
        <v>4303</v>
      </c>
      <c r="AE1302" s="110">
        <v>0</v>
      </c>
      <c r="AF1302" s="110">
        <v>429</v>
      </c>
      <c r="AG1302" s="112">
        <f t="shared" si="210"/>
        <v>0</v>
      </c>
      <c r="AH1302" s="110">
        <f>SUM(AG$4:AG1302)</f>
        <v>38</v>
      </c>
      <c r="AI1302" s="112">
        <f t="shared" si="208"/>
        <v>0</v>
      </c>
      <c r="AJ1302" s="110">
        <f>COUNTIF(AI$4:AI1302,"&gt;0")</f>
        <v>184</v>
      </c>
      <c r="AK1302" s="110">
        <v>1</v>
      </c>
      <c r="AL1302" s="110">
        <v>390</v>
      </c>
      <c r="AM1302" s="172" t="str">
        <f>IF(OR(Table1[[#This Row],[Line total ordered for now]]&gt;0,Table1[[#This Row],[Line total ordered for season]]&gt;0),1,"")</f>
        <v/>
      </c>
      <c r="AN1302" s="173">
        <f>COUNTIF(AM$4:AM1302,"&gt;0")</f>
        <v>0</v>
      </c>
      <c r="AO1302" s="173">
        <f>Table1[[#This Row],[ORDER QUANTITY
to be collected BEFORE 31.3.22]]</f>
        <v>0</v>
      </c>
      <c r="AP1302" s="174">
        <f t="shared" si="209"/>
        <v>0</v>
      </c>
      <c r="AQ1302" s="174">
        <f>IFERROR(INDEX(Retail!H:H,MATCH($D1302,Retail!$D:$D,0)),0)</f>
        <v>0</v>
      </c>
      <c r="AR1302" s="174">
        <f>IFERROR(INDEX(Retail!J:J,MATCH($D1302,Retail!$D:$D,0)),0)</f>
        <v>0</v>
      </c>
      <c r="AS1302" s="174">
        <f>IFERROR(INDEX('NEW2022'!H:H,MATCH($D1302,'NEW2022'!D:D,0)),0)</f>
        <v>0</v>
      </c>
      <c r="AT1302" s="174">
        <f>IFERROR(INDEX('NEW2022'!J:J,MATCH($D1302,'NEW2022'!D:D,0)),0)</f>
        <v>0</v>
      </c>
      <c r="AU1302" s="174">
        <f>IFERROR(INDEX('Quiet Items'!H:H,MATCH($D1302,'Quiet Items'!D:D,0)),0)</f>
        <v>0</v>
      </c>
      <c r="AV1302" s="174">
        <f>IFERROR(INDEX('Quiet Items'!J:J,MATCH($D1302,'Quiet Items'!D:D,0)),0)</f>
        <v>0</v>
      </c>
      <c r="AW1302" s="174">
        <f>IFERROR(INDEX('1.4G'!H:H,MATCH($D1302,'1.4G'!D:D,0)),0)</f>
        <v>0</v>
      </c>
      <c r="AX1302" s="174">
        <f>IFERROR(INDEX('1.4G'!J:J,MATCH($D1302,'1.4G'!D:D,0)),0)</f>
        <v>0</v>
      </c>
      <c r="AY1302" s="174">
        <f t="shared" si="206"/>
        <v>0</v>
      </c>
      <c r="AZ1302" s="174">
        <f t="shared" si="207"/>
        <v>0</v>
      </c>
      <c r="BA1302" s="175">
        <f>IFERROR(Table1[[#This Row],[Line total ordered for now]]*Table1[[#This Row],[GUARANTEED PRICE
for STOCK orders collected before 31.3.22]],0)</f>
        <v>0</v>
      </c>
      <c r="BB1302" s="175">
        <f t="shared" si="211"/>
        <v>0</v>
      </c>
      <c r="BC1302" s="176">
        <f>(AZ1302+Table1[[#This Row],[Line total ordered for now]])*Z1302</f>
        <v>0</v>
      </c>
      <c r="BD1302" s="200">
        <v>75.896500000000003</v>
      </c>
      <c r="BE1302" s="65"/>
      <c r="BF1302" s="65"/>
      <c r="BG1302" s="65"/>
      <c r="BH1302" s="65"/>
      <c r="BI1302" s="65"/>
      <c r="BJ1302" s="65"/>
      <c r="BK1302" s="65"/>
      <c r="BL1302" s="55"/>
      <c r="BM1302"/>
      <c r="BN1302"/>
      <c r="BO1302"/>
      <c r="BP1302"/>
      <c r="BQ1302"/>
      <c r="BR1302"/>
      <c r="BS1302"/>
      <c r="BT1302"/>
    </row>
    <row r="1303" spans="1:72" ht="15.75">
      <c r="A1303" s="202">
        <v>1299</v>
      </c>
      <c r="B1303" s="68" t="s">
        <v>6378</v>
      </c>
      <c r="C1303" s="149" t="s">
        <v>709</v>
      </c>
      <c r="D1303" s="149" t="s">
        <v>4326</v>
      </c>
      <c r="E1303" s="149" t="s">
        <v>4327</v>
      </c>
      <c r="F1303" s="158" t="str">
        <f t="shared" si="205"/>
        <v>Video</v>
      </c>
      <c r="G1303" s="187">
        <v>6</v>
      </c>
      <c r="H1303" s="150"/>
      <c r="I1303" s="184">
        <v>77.64</v>
      </c>
      <c r="J1303" s="150"/>
      <c r="K1303" s="151">
        <v>8.9290000000000003</v>
      </c>
      <c r="L1303" s="152">
        <v>81.253900000000002</v>
      </c>
      <c r="M1303" s="152">
        <v>89.29</v>
      </c>
      <c r="N1303" s="153" t="s">
        <v>148</v>
      </c>
      <c r="O1303" s="154">
        <v>10</v>
      </c>
      <c r="P1303" s="153">
        <v>3</v>
      </c>
      <c r="Q1303" s="153" t="s">
        <v>735</v>
      </c>
      <c r="R1303" s="155">
        <v>13.5</v>
      </c>
      <c r="S1303" s="155">
        <v>1.8</v>
      </c>
      <c r="T1303" s="155">
        <v>0.3</v>
      </c>
      <c r="U1303" s="154" t="s">
        <v>95</v>
      </c>
      <c r="V1303" s="153" t="s">
        <v>88</v>
      </c>
      <c r="W1303" s="153" t="s">
        <v>627</v>
      </c>
      <c r="X1303" s="151" t="s">
        <v>6378</v>
      </c>
      <c r="Y1303" s="151" t="s">
        <v>6378</v>
      </c>
      <c r="Z1303" s="156">
        <v>5.4800000000000001E-2</v>
      </c>
      <c r="AA1303" s="153" t="s">
        <v>943</v>
      </c>
      <c r="AB1303" s="153" t="s">
        <v>5606</v>
      </c>
      <c r="AC1303" s="153" t="s">
        <v>4790</v>
      </c>
      <c r="AD1303" s="157" t="s">
        <v>4328</v>
      </c>
      <c r="AE1303" s="110">
        <v>0</v>
      </c>
      <c r="AF1303" s="110">
        <v>429</v>
      </c>
      <c r="AG1303" s="112">
        <f t="shared" si="210"/>
        <v>0</v>
      </c>
      <c r="AH1303" s="110">
        <f>SUM(AG$4:AG1303)</f>
        <v>38</v>
      </c>
      <c r="AI1303" s="112">
        <f t="shared" si="208"/>
        <v>0</v>
      </c>
      <c r="AJ1303" s="110">
        <f>COUNTIF(AI$4:AI1303,"&gt;0")</f>
        <v>184</v>
      </c>
      <c r="AK1303" s="110">
        <v>1</v>
      </c>
      <c r="AL1303" s="110">
        <v>391</v>
      </c>
      <c r="AM1303" s="172" t="str">
        <f>IF(OR(Table1[[#This Row],[Line total ordered for now]]&gt;0,Table1[[#This Row],[Line total ordered for season]]&gt;0),1,"")</f>
        <v/>
      </c>
      <c r="AN1303" s="173">
        <f>COUNTIF(AM$4:AM1303,"&gt;0")</f>
        <v>0</v>
      </c>
      <c r="AO1303" s="173">
        <f>Table1[[#This Row],[ORDER QUANTITY
to be collected BEFORE 31.3.22]]</f>
        <v>0</v>
      </c>
      <c r="AP1303" s="174">
        <f t="shared" si="209"/>
        <v>0</v>
      </c>
      <c r="AQ1303" s="174">
        <f>IFERROR(INDEX(Retail!H:H,MATCH($D1303,Retail!$D:$D,0)),0)</f>
        <v>0</v>
      </c>
      <c r="AR1303" s="174">
        <f>IFERROR(INDEX(Retail!J:J,MATCH($D1303,Retail!$D:$D,0)),0)</f>
        <v>0</v>
      </c>
      <c r="AS1303" s="174">
        <f>IFERROR(INDEX('NEW2022'!H:H,MATCH($D1303,'NEW2022'!D:D,0)),0)</f>
        <v>0</v>
      </c>
      <c r="AT1303" s="174">
        <f>IFERROR(INDEX('NEW2022'!J:J,MATCH($D1303,'NEW2022'!D:D,0)),0)</f>
        <v>0</v>
      </c>
      <c r="AU1303" s="174">
        <f>IFERROR(INDEX('Quiet Items'!H:H,MATCH($D1303,'Quiet Items'!D:D,0)),0)</f>
        <v>0</v>
      </c>
      <c r="AV1303" s="174">
        <f>IFERROR(INDEX('Quiet Items'!J:J,MATCH($D1303,'Quiet Items'!D:D,0)),0)</f>
        <v>0</v>
      </c>
      <c r="AW1303" s="174">
        <f>IFERROR(INDEX('1.4G'!H:H,MATCH($D1303,'1.4G'!D:D,0)),0)</f>
        <v>0</v>
      </c>
      <c r="AX1303" s="174">
        <f>IFERROR(INDEX('1.4G'!J:J,MATCH($D1303,'1.4G'!D:D,0)),0)</f>
        <v>0</v>
      </c>
      <c r="AY1303" s="174">
        <f t="shared" si="206"/>
        <v>0</v>
      </c>
      <c r="AZ1303" s="174">
        <f t="shared" si="207"/>
        <v>0</v>
      </c>
      <c r="BA1303" s="175">
        <f>IFERROR(Table1[[#This Row],[Line total ordered for now]]*Table1[[#This Row],[GUARANTEED PRICE
for STOCK orders collected before 31.3.22]],0)</f>
        <v>0</v>
      </c>
      <c r="BB1303" s="175">
        <f t="shared" si="211"/>
        <v>0</v>
      </c>
      <c r="BC1303" s="176">
        <f>(AZ1303+Table1[[#This Row],[Line total ordered for now]])*Z1303</f>
        <v>0</v>
      </c>
      <c r="BD1303" s="200">
        <v>75.896500000000003</v>
      </c>
      <c r="BE1303" s="65"/>
      <c r="BF1303" s="65"/>
      <c r="BG1303" s="65"/>
      <c r="BH1303" s="65"/>
      <c r="BI1303" s="65"/>
      <c r="BJ1303" s="65"/>
      <c r="BK1303" s="65"/>
      <c r="BL1303" s="55"/>
      <c r="BM1303"/>
      <c r="BN1303"/>
      <c r="BO1303"/>
      <c r="BP1303"/>
      <c r="BQ1303"/>
      <c r="BR1303"/>
      <c r="BS1303"/>
      <c r="BT1303"/>
    </row>
    <row r="1304" spans="1:72" ht="15.75">
      <c r="A1304" s="202">
        <v>1300</v>
      </c>
      <c r="B1304" s="68" t="s">
        <v>6378</v>
      </c>
      <c r="C1304" s="149" t="s">
        <v>709</v>
      </c>
      <c r="D1304" s="149" t="s">
        <v>4146</v>
      </c>
      <c r="E1304" s="149" t="s">
        <v>4147</v>
      </c>
      <c r="F1304" s="158" t="str">
        <f t="shared" si="205"/>
        <v>Video</v>
      </c>
      <c r="G1304" s="187">
        <v>0</v>
      </c>
      <c r="H1304" s="150"/>
      <c r="I1304" s="184">
        <v>63.82</v>
      </c>
      <c r="J1304" s="150"/>
      <c r="K1304" s="151">
        <v>8.9820220722884763</v>
      </c>
      <c r="L1304" s="152">
        <v>81.736400857825132</v>
      </c>
      <c r="M1304" s="152">
        <v>89.820220722884756</v>
      </c>
      <c r="N1304" s="153" t="s">
        <v>148</v>
      </c>
      <c r="O1304" s="154">
        <v>10</v>
      </c>
      <c r="P1304" s="153">
        <v>3</v>
      </c>
      <c r="Q1304" s="153" t="s">
        <v>146</v>
      </c>
      <c r="R1304" s="155">
        <v>13.5</v>
      </c>
      <c r="S1304" s="155">
        <v>1.8</v>
      </c>
      <c r="T1304" s="155">
        <v>0.3</v>
      </c>
      <c r="U1304" s="154" t="s">
        <v>95</v>
      </c>
      <c r="V1304" s="153" t="s">
        <v>88</v>
      </c>
      <c r="W1304" s="153" t="s">
        <v>627</v>
      </c>
      <c r="X1304" s="151" t="s">
        <v>6378</v>
      </c>
      <c r="Y1304" s="151" t="s">
        <v>6378</v>
      </c>
      <c r="Z1304" s="156">
        <v>5.3600000000000002E-2</v>
      </c>
      <c r="AA1304" s="153" t="s">
        <v>943</v>
      </c>
      <c r="AB1304" s="153" t="s">
        <v>5949</v>
      </c>
      <c r="AC1304" s="153" t="s">
        <v>2412</v>
      </c>
      <c r="AD1304" s="157" t="s">
        <v>4148</v>
      </c>
      <c r="AE1304" s="110">
        <v>1</v>
      </c>
      <c r="AF1304" s="110">
        <v>430</v>
      </c>
      <c r="AG1304" s="112">
        <f t="shared" si="210"/>
        <v>0</v>
      </c>
      <c r="AH1304" s="110">
        <f>SUM(AG$4:AG1304)</f>
        <v>38</v>
      </c>
      <c r="AI1304" s="112">
        <f t="shared" si="208"/>
        <v>0</v>
      </c>
      <c r="AJ1304" s="110">
        <f>COUNTIF(AI$4:AI1304,"&gt;0")</f>
        <v>184</v>
      </c>
      <c r="AK1304" s="110">
        <v>1</v>
      </c>
      <c r="AL1304" s="110">
        <v>392</v>
      </c>
      <c r="AM1304" s="172" t="str">
        <f>IF(OR(Table1[[#This Row],[Line total ordered for now]]&gt;0,Table1[[#This Row],[Line total ordered for season]]&gt;0),1,"")</f>
        <v/>
      </c>
      <c r="AN1304" s="173">
        <f>COUNTIF(AM$4:AM1304,"&gt;0")</f>
        <v>0</v>
      </c>
      <c r="AO1304" s="173">
        <f>Table1[[#This Row],[ORDER QUANTITY
to be collected BEFORE 31.3.22]]</f>
        <v>0</v>
      </c>
      <c r="AP1304" s="174">
        <f t="shared" si="209"/>
        <v>0</v>
      </c>
      <c r="AQ1304" s="174">
        <f>IFERROR(INDEX(Retail!H:H,MATCH($D1304,Retail!$D:$D,0)),0)</f>
        <v>0</v>
      </c>
      <c r="AR1304" s="174">
        <f>IFERROR(INDEX(Retail!J:J,MATCH($D1304,Retail!$D:$D,0)),0)</f>
        <v>0</v>
      </c>
      <c r="AS1304" s="174">
        <f>IFERROR(INDEX('NEW2022'!H:H,MATCH($D1304,'NEW2022'!D:D,0)),0)</f>
        <v>0</v>
      </c>
      <c r="AT1304" s="174">
        <f>IFERROR(INDEX('NEW2022'!J:J,MATCH($D1304,'NEW2022'!D:D,0)),0)</f>
        <v>0</v>
      </c>
      <c r="AU1304" s="174">
        <f>IFERROR(INDEX('Quiet Items'!H:H,MATCH($D1304,'Quiet Items'!D:D,0)),0)</f>
        <v>0</v>
      </c>
      <c r="AV1304" s="174">
        <f>IFERROR(INDEX('Quiet Items'!J:J,MATCH($D1304,'Quiet Items'!D:D,0)),0)</f>
        <v>0</v>
      </c>
      <c r="AW1304" s="174">
        <f>IFERROR(INDEX('1.4G'!H:H,MATCH($D1304,'1.4G'!D:D,0)),0)</f>
        <v>0</v>
      </c>
      <c r="AX1304" s="174">
        <f>IFERROR(INDEX('1.4G'!J:J,MATCH($D1304,'1.4G'!D:D,0)),0)</f>
        <v>0</v>
      </c>
      <c r="AY1304" s="174">
        <f t="shared" si="206"/>
        <v>0</v>
      </c>
      <c r="AZ1304" s="174">
        <f t="shared" si="207"/>
        <v>0</v>
      </c>
      <c r="BA1304" s="175">
        <f>IFERROR(Table1[[#This Row],[Line total ordered for now]]*Table1[[#This Row],[GUARANTEED PRICE
for STOCK orders collected before 31.3.22]],0)</f>
        <v>0</v>
      </c>
      <c r="BB1304" s="175">
        <f t="shared" si="211"/>
        <v>0</v>
      </c>
      <c r="BC1304" s="176">
        <f>(AZ1304+Table1[[#This Row],[Line total ordered for now]])*Z1304</f>
        <v>0</v>
      </c>
      <c r="BD1304" s="200">
        <v>76.347187614452039</v>
      </c>
      <c r="BE1304" s="65"/>
      <c r="BF1304" s="65"/>
      <c r="BG1304" s="65"/>
      <c r="BH1304" s="65"/>
      <c r="BI1304" s="65"/>
      <c r="BJ1304" s="65"/>
      <c r="BK1304" s="65"/>
      <c r="BL1304" s="55"/>
      <c r="BM1304"/>
      <c r="BN1304"/>
      <c r="BO1304"/>
      <c r="BP1304"/>
      <c r="BQ1304"/>
      <c r="BR1304"/>
      <c r="BS1304"/>
      <c r="BT1304"/>
    </row>
    <row r="1305" spans="1:72" ht="15.75">
      <c r="A1305" s="202">
        <v>1301</v>
      </c>
      <c r="B1305" s="68" t="s">
        <v>6378</v>
      </c>
      <c r="C1305" s="149" t="s">
        <v>709</v>
      </c>
      <c r="D1305" s="149" t="s">
        <v>4254</v>
      </c>
      <c r="E1305" s="149" t="s">
        <v>4255</v>
      </c>
      <c r="F1305" s="158" t="str">
        <f t="shared" si="205"/>
        <v>Video</v>
      </c>
      <c r="G1305" s="187">
        <v>0</v>
      </c>
      <c r="H1305" s="150"/>
      <c r="I1305" s="184">
        <v>79.5</v>
      </c>
      <c r="J1305" s="150"/>
      <c r="K1305" s="151">
        <v>9.0350706329273685</v>
      </c>
      <c r="L1305" s="152">
        <v>82.219142759639055</v>
      </c>
      <c r="M1305" s="152">
        <v>90.350706329273692</v>
      </c>
      <c r="N1305" s="153" t="s">
        <v>148</v>
      </c>
      <c r="O1305" s="154">
        <v>10</v>
      </c>
      <c r="P1305" s="153">
        <v>3</v>
      </c>
      <c r="Q1305" s="153" t="s">
        <v>146</v>
      </c>
      <c r="R1305" s="155">
        <v>13</v>
      </c>
      <c r="S1305" s="155">
        <v>2.25</v>
      </c>
      <c r="T1305" s="155">
        <v>0.3</v>
      </c>
      <c r="U1305" s="154" t="s">
        <v>95</v>
      </c>
      <c r="V1305" s="153" t="s">
        <v>88</v>
      </c>
      <c r="W1305" s="153" t="s">
        <v>627</v>
      </c>
      <c r="X1305" s="151" t="s">
        <v>6378</v>
      </c>
      <c r="Y1305" s="151" t="s">
        <v>6378</v>
      </c>
      <c r="Z1305" s="156">
        <v>6.0499999999999998E-2</v>
      </c>
      <c r="AA1305" s="153" t="s">
        <v>858</v>
      </c>
      <c r="AB1305" s="153" t="s">
        <v>5603</v>
      </c>
      <c r="AC1305" s="153" t="s">
        <v>2412</v>
      </c>
      <c r="AD1305" s="157" t="s">
        <v>4256</v>
      </c>
      <c r="AE1305" s="110">
        <v>1</v>
      </c>
      <c r="AF1305" s="110">
        <v>431</v>
      </c>
      <c r="AG1305" s="112">
        <f t="shared" si="210"/>
        <v>0</v>
      </c>
      <c r="AH1305" s="110">
        <f>SUM(AG$4:AG1305)</f>
        <v>38</v>
      </c>
      <c r="AI1305" s="112">
        <f t="shared" si="208"/>
        <v>0</v>
      </c>
      <c r="AJ1305" s="110">
        <f>COUNTIF(AI$4:AI1305,"&gt;0")</f>
        <v>184</v>
      </c>
      <c r="AK1305" s="110">
        <v>1</v>
      </c>
      <c r="AL1305" s="110">
        <v>393</v>
      </c>
      <c r="AM1305" s="172" t="str">
        <f>IF(OR(Table1[[#This Row],[Line total ordered for now]]&gt;0,Table1[[#This Row],[Line total ordered for season]]&gt;0),1,"")</f>
        <v/>
      </c>
      <c r="AN1305" s="173">
        <f>COUNTIF(AM$4:AM1305,"&gt;0")</f>
        <v>0</v>
      </c>
      <c r="AO1305" s="173">
        <f>Table1[[#This Row],[ORDER QUANTITY
to be collected BEFORE 31.3.22]]</f>
        <v>0</v>
      </c>
      <c r="AP1305" s="174">
        <f t="shared" si="209"/>
        <v>0</v>
      </c>
      <c r="AQ1305" s="174">
        <f>IFERROR(INDEX(Retail!H:H,MATCH($D1305,Retail!$D:$D,0)),0)</f>
        <v>0</v>
      </c>
      <c r="AR1305" s="174">
        <f>IFERROR(INDEX(Retail!J:J,MATCH($D1305,Retail!$D:$D,0)),0)</f>
        <v>0</v>
      </c>
      <c r="AS1305" s="174">
        <f>IFERROR(INDEX('NEW2022'!H:H,MATCH($D1305,'NEW2022'!D:D,0)),0)</f>
        <v>0</v>
      </c>
      <c r="AT1305" s="174">
        <f>IFERROR(INDEX('NEW2022'!J:J,MATCH($D1305,'NEW2022'!D:D,0)),0)</f>
        <v>0</v>
      </c>
      <c r="AU1305" s="174">
        <f>IFERROR(INDEX('Quiet Items'!H:H,MATCH($D1305,'Quiet Items'!D:D,0)),0)</f>
        <v>0</v>
      </c>
      <c r="AV1305" s="174">
        <f>IFERROR(INDEX('Quiet Items'!J:J,MATCH($D1305,'Quiet Items'!D:D,0)),0)</f>
        <v>0</v>
      </c>
      <c r="AW1305" s="174">
        <f>IFERROR(INDEX('1.4G'!H:H,MATCH($D1305,'1.4G'!D:D,0)),0)</f>
        <v>0</v>
      </c>
      <c r="AX1305" s="174">
        <f>IFERROR(INDEX('1.4G'!J:J,MATCH($D1305,'1.4G'!D:D,0)),0)</f>
        <v>0</v>
      </c>
      <c r="AY1305" s="174">
        <f t="shared" si="206"/>
        <v>0</v>
      </c>
      <c r="AZ1305" s="174">
        <f t="shared" si="207"/>
        <v>0</v>
      </c>
      <c r="BA1305" s="175">
        <f>IFERROR(Table1[[#This Row],[Line total ordered for now]]*Table1[[#This Row],[GUARANTEED PRICE
for STOCK orders collected before 31.3.22]],0)</f>
        <v>0</v>
      </c>
      <c r="BB1305" s="175">
        <f t="shared" si="211"/>
        <v>0</v>
      </c>
      <c r="BC1305" s="176">
        <f>(AZ1305+Table1[[#This Row],[Line total ordered for now]])*Z1305</f>
        <v>0</v>
      </c>
      <c r="BD1305" s="200">
        <v>76.798100379882641</v>
      </c>
      <c r="BE1305" s="65"/>
      <c r="BF1305" s="65"/>
      <c r="BG1305" s="65"/>
      <c r="BH1305" s="65"/>
      <c r="BI1305" s="65"/>
      <c r="BJ1305" s="65"/>
      <c r="BK1305" s="65"/>
      <c r="BL1305" s="55"/>
      <c r="BM1305"/>
      <c r="BN1305"/>
      <c r="BO1305"/>
      <c r="BP1305"/>
      <c r="BQ1305"/>
      <c r="BR1305"/>
      <c r="BS1305"/>
      <c r="BT1305"/>
    </row>
    <row r="1306" spans="1:72" ht="15.75">
      <c r="A1306" s="202">
        <v>1302</v>
      </c>
      <c r="B1306" s="68" t="s">
        <v>6378</v>
      </c>
      <c r="C1306" s="149" t="s">
        <v>709</v>
      </c>
      <c r="D1306" s="149" t="s">
        <v>4075</v>
      </c>
      <c r="E1306" s="149" t="s">
        <v>4076</v>
      </c>
      <c r="F1306" s="158" t="str">
        <f t="shared" si="205"/>
        <v>Video</v>
      </c>
      <c r="G1306" s="187">
        <v>0</v>
      </c>
      <c r="H1306" s="150"/>
      <c r="I1306" s="184">
        <v>84.11</v>
      </c>
      <c r="J1306" s="150"/>
      <c r="K1306" s="151">
        <v>9.346031853924142</v>
      </c>
      <c r="L1306" s="152">
        <v>85.048889870709701</v>
      </c>
      <c r="M1306" s="152">
        <v>93.460318539241428</v>
      </c>
      <c r="N1306" s="153" t="s">
        <v>148</v>
      </c>
      <c r="O1306" s="154">
        <v>10</v>
      </c>
      <c r="P1306" s="153">
        <v>3</v>
      </c>
      <c r="Q1306" s="153" t="s">
        <v>146</v>
      </c>
      <c r="R1306" s="155">
        <v>15</v>
      </c>
      <c r="S1306" s="155">
        <v>2.52</v>
      </c>
      <c r="T1306" s="155">
        <v>0.3</v>
      </c>
      <c r="U1306" s="154" t="s">
        <v>94</v>
      </c>
      <c r="V1306" s="153" t="s">
        <v>89</v>
      </c>
      <c r="W1306" s="153" t="s">
        <v>627</v>
      </c>
      <c r="X1306" s="151" t="s">
        <v>6378</v>
      </c>
      <c r="Y1306" s="151" t="s">
        <v>6378</v>
      </c>
      <c r="Z1306" s="156">
        <v>6.0499999999999998E-2</v>
      </c>
      <c r="AA1306" s="153" t="s">
        <v>769</v>
      </c>
      <c r="AB1306" s="153" t="s">
        <v>5598</v>
      </c>
      <c r="AC1306" s="153" t="s">
        <v>164</v>
      </c>
      <c r="AD1306" s="157" t="s">
        <v>4077</v>
      </c>
      <c r="AE1306" s="110">
        <v>1</v>
      </c>
      <c r="AF1306" s="110">
        <v>432</v>
      </c>
      <c r="AG1306" s="112">
        <f t="shared" si="210"/>
        <v>0</v>
      </c>
      <c r="AH1306" s="110">
        <f>SUM(AG$4:AG1306)</f>
        <v>38</v>
      </c>
      <c r="AI1306" s="112">
        <f t="shared" si="208"/>
        <v>0</v>
      </c>
      <c r="AJ1306" s="110">
        <f>COUNTIF(AI$4:AI1306,"&gt;0")</f>
        <v>184</v>
      </c>
      <c r="AK1306" s="110">
        <v>0</v>
      </c>
      <c r="AL1306" s="110">
        <v>393</v>
      </c>
      <c r="AM1306" s="172" t="str">
        <f>IF(OR(Table1[[#This Row],[Line total ordered for now]]&gt;0,Table1[[#This Row],[Line total ordered for season]]&gt;0),1,"")</f>
        <v/>
      </c>
      <c r="AN1306" s="173">
        <f>COUNTIF(AM$4:AM1306,"&gt;0")</f>
        <v>0</v>
      </c>
      <c r="AO1306" s="173">
        <f>Table1[[#This Row],[ORDER QUANTITY
to be collected BEFORE 31.3.22]]</f>
        <v>0</v>
      </c>
      <c r="AP1306" s="174">
        <f t="shared" si="209"/>
        <v>0</v>
      </c>
      <c r="AQ1306" s="174">
        <f>IFERROR(INDEX(Retail!H:H,MATCH($D1306,Retail!$D:$D,0)),0)</f>
        <v>0</v>
      </c>
      <c r="AR1306" s="174">
        <f>IFERROR(INDEX(Retail!J:J,MATCH($D1306,Retail!$D:$D,0)),0)</f>
        <v>0</v>
      </c>
      <c r="AS1306" s="174">
        <f>IFERROR(INDEX('NEW2022'!H:H,MATCH($D1306,'NEW2022'!D:D,0)),0)</f>
        <v>0</v>
      </c>
      <c r="AT1306" s="174">
        <f>IFERROR(INDEX('NEW2022'!J:J,MATCH($D1306,'NEW2022'!D:D,0)),0)</f>
        <v>0</v>
      </c>
      <c r="AU1306" s="174">
        <f>IFERROR(INDEX('Quiet Items'!H:H,MATCH($D1306,'Quiet Items'!D:D,0)),0)</f>
        <v>0</v>
      </c>
      <c r="AV1306" s="174">
        <f>IFERROR(INDEX('Quiet Items'!J:J,MATCH($D1306,'Quiet Items'!D:D,0)),0)</f>
        <v>0</v>
      </c>
      <c r="AW1306" s="174">
        <f>IFERROR(INDEX('1.4G'!H:H,MATCH($D1306,'1.4G'!D:D,0)),0)</f>
        <v>0</v>
      </c>
      <c r="AX1306" s="174">
        <f>IFERROR(INDEX('1.4G'!J:J,MATCH($D1306,'1.4G'!D:D,0)),0)</f>
        <v>0</v>
      </c>
      <c r="AY1306" s="174">
        <f t="shared" si="206"/>
        <v>0</v>
      </c>
      <c r="AZ1306" s="174">
        <f t="shared" si="207"/>
        <v>0</v>
      </c>
      <c r="BA1306" s="175">
        <f>IFERROR(Table1[[#This Row],[Line total ordered for now]]*Table1[[#This Row],[GUARANTEED PRICE
for STOCK orders collected before 31.3.22]],0)</f>
        <v>0</v>
      </c>
      <c r="BB1306" s="175">
        <f t="shared" si="211"/>
        <v>0</v>
      </c>
      <c r="BC1306" s="176">
        <f>(AZ1306+Table1[[#This Row],[Line total ordered for now]])*Z1306</f>
        <v>0</v>
      </c>
      <c r="BD1306" s="200">
        <v>79.441270758355216</v>
      </c>
      <c r="BE1306" s="65"/>
      <c r="BF1306" s="65"/>
      <c r="BG1306" s="65"/>
      <c r="BH1306" s="65"/>
      <c r="BI1306" s="65"/>
      <c r="BJ1306" s="65"/>
      <c r="BK1306" s="65"/>
      <c r="BL1306" s="55"/>
      <c r="BM1306"/>
      <c r="BN1306"/>
      <c r="BO1306"/>
      <c r="BP1306"/>
      <c r="BQ1306"/>
      <c r="BR1306"/>
      <c r="BS1306"/>
      <c r="BT1306"/>
    </row>
    <row r="1307" spans="1:72" ht="15.75">
      <c r="A1307" s="202">
        <v>1303</v>
      </c>
      <c r="B1307" s="68" t="s">
        <v>6378</v>
      </c>
      <c r="C1307" s="149" t="s">
        <v>709</v>
      </c>
      <c r="D1307" s="149" t="s">
        <v>4103</v>
      </c>
      <c r="E1307" s="149" t="s">
        <v>4104</v>
      </c>
      <c r="F1307" s="158" t="str">
        <f t="shared" si="205"/>
        <v>Video</v>
      </c>
      <c r="G1307" s="187">
        <v>3</v>
      </c>
      <c r="H1307" s="150"/>
      <c r="I1307" s="184">
        <v>84.11</v>
      </c>
      <c r="J1307" s="150"/>
      <c r="K1307" s="151">
        <v>9.346031853924142</v>
      </c>
      <c r="L1307" s="152">
        <v>85.048889870709701</v>
      </c>
      <c r="M1307" s="152">
        <v>93.460318539241428</v>
      </c>
      <c r="N1307" s="153" t="s">
        <v>148</v>
      </c>
      <c r="O1307" s="154">
        <v>10</v>
      </c>
      <c r="P1307" s="153">
        <v>3</v>
      </c>
      <c r="Q1307" s="153" t="s">
        <v>146</v>
      </c>
      <c r="R1307" s="155">
        <v>15</v>
      </c>
      <c r="S1307" s="155">
        <v>2.52</v>
      </c>
      <c r="T1307" s="155">
        <v>0.3</v>
      </c>
      <c r="U1307" s="154" t="s">
        <v>94</v>
      </c>
      <c r="V1307" s="153" t="s">
        <v>89</v>
      </c>
      <c r="W1307" s="153" t="s">
        <v>627</v>
      </c>
      <c r="X1307" s="151" t="s">
        <v>6378</v>
      </c>
      <c r="Y1307" s="151" t="s">
        <v>6378</v>
      </c>
      <c r="Z1307" s="156">
        <v>6.0499999999999998E-2</v>
      </c>
      <c r="AA1307" s="153" t="s">
        <v>769</v>
      </c>
      <c r="AB1307" s="153" t="s">
        <v>5599</v>
      </c>
      <c r="AC1307" s="153" t="s">
        <v>164</v>
      </c>
      <c r="AD1307" s="157" t="s">
        <v>4105</v>
      </c>
      <c r="AE1307" s="110">
        <v>1</v>
      </c>
      <c r="AF1307" s="110">
        <v>433</v>
      </c>
      <c r="AG1307" s="112">
        <f t="shared" si="210"/>
        <v>0</v>
      </c>
      <c r="AH1307" s="110">
        <f>SUM(AG$4:AG1307)</f>
        <v>38</v>
      </c>
      <c r="AI1307" s="112">
        <f t="shared" si="208"/>
        <v>0</v>
      </c>
      <c r="AJ1307" s="110">
        <f>COUNTIF(AI$4:AI1307,"&gt;0")</f>
        <v>184</v>
      </c>
      <c r="AK1307" s="110">
        <v>0</v>
      </c>
      <c r="AL1307" s="110">
        <v>393</v>
      </c>
      <c r="AM1307" s="172" t="str">
        <f>IF(OR(Table1[[#This Row],[Line total ordered for now]]&gt;0,Table1[[#This Row],[Line total ordered for season]]&gt;0),1,"")</f>
        <v/>
      </c>
      <c r="AN1307" s="173">
        <f>COUNTIF(AM$4:AM1307,"&gt;0")</f>
        <v>0</v>
      </c>
      <c r="AO1307" s="173">
        <f>Table1[[#This Row],[ORDER QUANTITY
to be collected BEFORE 31.3.22]]</f>
        <v>0</v>
      </c>
      <c r="AP1307" s="174">
        <f t="shared" si="209"/>
        <v>0</v>
      </c>
      <c r="AQ1307" s="174">
        <f>IFERROR(INDEX(Retail!H:H,MATCH($D1307,Retail!$D:$D,0)),0)</f>
        <v>0</v>
      </c>
      <c r="AR1307" s="174">
        <f>IFERROR(INDEX(Retail!J:J,MATCH($D1307,Retail!$D:$D,0)),0)</f>
        <v>0</v>
      </c>
      <c r="AS1307" s="174">
        <f>IFERROR(INDEX('NEW2022'!H:H,MATCH($D1307,'NEW2022'!D:D,0)),0)</f>
        <v>0</v>
      </c>
      <c r="AT1307" s="174">
        <f>IFERROR(INDEX('NEW2022'!J:J,MATCH($D1307,'NEW2022'!D:D,0)),0)</f>
        <v>0</v>
      </c>
      <c r="AU1307" s="174">
        <f>IFERROR(INDEX('Quiet Items'!H:H,MATCH($D1307,'Quiet Items'!D:D,0)),0)</f>
        <v>0</v>
      </c>
      <c r="AV1307" s="174">
        <f>IFERROR(INDEX('Quiet Items'!J:J,MATCH($D1307,'Quiet Items'!D:D,0)),0)</f>
        <v>0</v>
      </c>
      <c r="AW1307" s="174">
        <f>IFERROR(INDEX('1.4G'!H:H,MATCH($D1307,'1.4G'!D:D,0)),0)</f>
        <v>0</v>
      </c>
      <c r="AX1307" s="174">
        <f>IFERROR(INDEX('1.4G'!J:J,MATCH($D1307,'1.4G'!D:D,0)),0)</f>
        <v>0</v>
      </c>
      <c r="AY1307" s="174">
        <f t="shared" si="206"/>
        <v>0</v>
      </c>
      <c r="AZ1307" s="174">
        <f t="shared" si="207"/>
        <v>0</v>
      </c>
      <c r="BA1307" s="175">
        <f>IFERROR(Table1[[#This Row],[Line total ordered for now]]*Table1[[#This Row],[GUARANTEED PRICE
for STOCK orders collected before 31.3.22]],0)</f>
        <v>0</v>
      </c>
      <c r="BB1307" s="175">
        <f t="shared" si="211"/>
        <v>0</v>
      </c>
      <c r="BC1307" s="176">
        <f>(AZ1307+Table1[[#This Row],[Line total ordered for now]])*Z1307</f>
        <v>0</v>
      </c>
      <c r="BD1307" s="200">
        <v>79.441270758355216</v>
      </c>
      <c r="BE1307" s="65"/>
      <c r="BF1307" s="65"/>
      <c r="BG1307" s="65"/>
      <c r="BH1307" s="65"/>
      <c r="BI1307" s="65"/>
      <c r="BJ1307" s="65"/>
      <c r="BK1307" s="65"/>
      <c r="BL1307" s="55"/>
      <c r="BM1307"/>
      <c r="BN1307"/>
      <c r="BO1307"/>
      <c r="BP1307"/>
      <c r="BQ1307"/>
      <c r="BR1307"/>
      <c r="BS1307"/>
      <c r="BT1307"/>
    </row>
    <row r="1308" spans="1:72" ht="15.75">
      <c r="A1308" s="202">
        <v>1304</v>
      </c>
      <c r="B1308" s="68" t="s">
        <v>6378</v>
      </c>
      <c r="C1308" s="149" t="s">
        <v>709</v>
      </c>
      <c r="D1308" s="149" t="s">
        <v>4126</v>
      </c>
      <c r="E1308" s="149" t="s">
        <v>4127</v>
      </c>
      <c r="F1308" s="158" t="str">
        <f t="shared" si="205"/>
        <v>Video</v>
      </c>
      <c r="G1308" s="187">
        <v>0</v>
      </c>
      <c r="H1308" s="150"/>
      <c r="I1308" s="184">
        <v>84.11</v>
      </c>
      <c r="J1308" s="150"/>
      <c r="K1308" s="151">
        <v>9.346031853924142</v>
      </c>
      <c r="L1308" s="152">
        <v>85.048889870709701</v>
      </c>
      <c r="M1308" s="152">
        <v>93.460318539241428</v>
      </c>
      <c r="N1308" s="153" t="s">
        <v>148</v>
      </c>
      <c r="O1308" s="154">
        <v>10</v>
      </c>
      <c r="P1308" s="153">
        <v>3</v>
      </c>
      <c r="Q1308" s="153" t="s">
        <v>146</v>
      </c>
      <c r="R1308" s="155">
        <v>15</v>
      </c>
      <c r="S1308" s="155">
        <v>2.52</v>
      </c>
      <c r="T1308" s="155">
        <v>0.3</v>
      </c>
      <c r="U1308" s="154" t="s">
        <v>94</v>
      </c>
      <c r="V1308" s="153" t="s">
        <v>89</v>
      </c>
      <c r="W1308" s="153" t="s">
        <v>627</v>
      </c>
      <c r="X1308" s="151" t="s">
        <v>6378</v>
      </c>
      <c r="Y1308" s="151" t="s">
        <v>6378</v>
      </c>
      <c r="Z1308" s="156">
        <v>6.0499999999999998E-2</v>
      </c>
      <c r="AA1308" s="153" t="s">
        <v>769</v>
      </c>
      <c r="AB1308" s="153" t="s">
        <v>5600</v>
      </c>
      <c r="AC1308" s="153" t="s">
        <v>164</v>
      </c>
      <c r="AD1308" s="157" t="s">
        <v>4128</v>
      </c>
      <c r="AE1308" s="110">
        <v>1</v>
      </c>
      <c r="AF1308" s="110">
        <v>434</v>
      </c>
      <c r="AG1308" s="112">
        <f t="shared" si="210"/>
        <v>0</v>
      </c>
      <c r="AH1308" s="110">
        <f>SUM(AG$4:AG1308)</f>
        <v>38</v>
      </c>
      <c r="AI1308" s="112">
        <f t="shared" si="208"/>
        <v>0</v>
      </c>
      <c r="AJ1308" s="110">
        <f>COUNTIF(AI$4:AI1308,"&gt;0")</f>
        <v>184</v>
      </c>
      <c r="AK1308" s="110">
        <v>0</v>
      </c>
      <c r="AL1308" s="110">
        <v>393</v>
      </c>
      <c r="AM1308" s="172" t="str">
        <f>IF(OR(Table1[[#This Row],[Line total ordered for now]]&gt;0,Table1[[#This Row],[Line total ordered for season]]&gt;0),1,"")</f>
        <v/>
      </c>
      <c r="AN1308" s="173">
        <f>COUNTIF(AM$4:AM1308,"&gt;0")</f>
        <v>0</v>
      </c>
      <c r="AO1308" s="173">
        <f>Table1[[#This Row],[ORDER QUANTITY
to be collected BEFORE 31.3.22]]</f>
        <v>0</v>
      </c>
      <c r="AP1308" s="174">
        <f t="shared" si="209"/>
        <v>0</v>
      </c>
      <c r="AQ1308" s="174">
        <f>IFERROR(INDEX(Retail!H:H,MATCH($D1308,Retail!$D:$D,0)),0)</f>
        <v>0</v>
      </c>
      <c r="AR1308" s="174">
        <f>IFERROR(INDEX(Retail!J:J,MATCH($D1308,Retail!$D:$D,0)),0)</f>
        <v>0</v>
      </c>
      <c r="AS1308" s="174">
        <f>IFERROR(INDEX('NEW2022'!H:H,MATCH($D1308,'NEW2022'!D:D,0)),0)</f>
        <v>0</v>
      </c>
      <c r="AT1308" s="174">
        <f>IFERROR(INDEX('NEW2022'!J:J,MATCH($D1308,'NEW2022'!D:D,0)),0)</f>
        <v>0</v>
      </c>
      <c r="AU1308" s="174">
        <f>IFERROR(INDEX('Quiet Items'!H:H,MATCH($D1308,'Quiet Items'!D:D,0)),0)</f>
        <v>0</v>
      </c>
      <c r="AV1308" s="174">
        <f>IFERROR(INDEX('Quiet Items'!J:J,MATCH($D1308,'Quiet Items'!D:D,0)),0)</f>
        <v>0</v>
      </c>
      <c r="AW1308" s="174">
        <f>IFERROR(INDEX('1.4G'!H:H,MATCH($D1308,'1.4G'!D:D,0)),0)</f>
        <v>0</v>
      </c>
      <c r="AX1308" s="174">
        <f>IFERROR(INDEX('1.4G'!J:J,MATCH($D1308,'1.4G'!D:D,0)),0)</f>
        <v>0</v>
      </c>
      <c r="AY1308" s="174">
        <f t="shared" si="206"/>
        <v>0</v>
      </c>
      <c r="AZ1308" s="174">
        <f t="shared" si="207"/>
        <v>0</v>
      </c>
      <c r="BA1308" s="175">
        <f>IFERROR(Table1[[#This Row],[Line total ordered for now]]*Table1[[#This Row],[GUARANTEED PRICE
for STOCK orders collected before 31.3.22]],0)</f>
        <v>0</v>
      </c>
      <c r="BB1308" s="175">
        <f t="shared" si="211"/>
        <v>0</v>
      </c>
      <c r="BC1308" s="176">
        <f>(AZ1308+Table1[[#This Row],[Line total ordered for now]])*Z1308</f>
        <v>0</v>
      </c>
      <c r="BD1308" s="200">
        <v>79.441270758355216</v>
      </c>
      <c r="BE1308" s="65"/>
      <c r="BF1308" s="65"/>
      <c r="BG1308" s="65"/>
      <c r="BH1308" s="65"/>
      <c r="BI1308" s="65"/>
      <c r="BJ1308" s="65"/>
      <c r="BK1308" s="65"/>
      <c r="BL1308" s="55"/>
      <c r="BM1308"/>
      <c r="BN1308"/>
      <c r="BO1308"/>
      <c r="BP1308"/>
      <c r="BQ1308"/>
      <c r="BR1308"/>
      <c r="BS1308"/>
      <c r="BT1308"/>
    </row>
    <row r="1309" spans="1:72" ht="15.75">
      <c r="A1309" s="202">
        <v>1305</v>
      </c>
      <c r="B1309" s="68" t="s">
        <v>6378</v>
      </c>
      <c r="C1309" s="149" t="s">
        <v>709</v>
      </c>
      <c r="D1309" s="149" t="s">
        <v>4281</v>
      </c>
      <c r="E1309" s="149" t="s">
        <v>4282</v>
      </c>
      <c r="F1309" s="158" t="str">
        <f t="shared" si="205"/>
        <v>Video</v>
      </c>
      <c r="G1309" s="187">
        <v>0</v>
      </c>
      <c r="H1309" s="150"/>
      <c r="I1309" s="184">
        <v>93.23</v>
      </c>
      <c r="J1309" s="150"/>
      <c r="K1309" s="151">
        <v>10.722</v>
      </c>
      <c r="L1309" s="152">
        <v>97.5702</v>
      </c>
      <c r="M1309" s="152">
        <v>107.22</v>
      </c>
      <c r="N1309" s="153" t="s">
        <v>148</v>
      </c>
      <c r="O1309" s="154">
        <v>10</v>
      </c>
      <c r="P1309" s="153">
        <v>3</v>
      </c>
      <c r="Q1309" s="153" t="s">
        <v>146</v>
      </c>
      <c r="R1309" s="155">
        <v>14</v>
      </c>
      <c r="S1309" s="155">
        <v>2.5</v>
      </c>
      <c r="T1309" s="155">
        <v>0.3</v>
      </c>
      <c r="U1309" s="154" t="s">
        <v>95</v>
      </c>
      <c r="V1309" s="153" t="s">
        <v>88</v>
      </c>
      <c r="W1309" s="153" t="s">
        <v>627</v>
      </c>
      <c r="X1309" s="151" t="s">
        <v>6378</v>
      </c>
      <c r="Y1309" s="151" t="s">
        <v>6378</v>
      </c>
      <c r="Z1309" s="156">
        <v>0.06</v>
      </c>
      <c r="AA1309" s="153" t="s">
        <v>1554</v>
      </c>
      <c r="AB1309" s="153" t="s">
        <v>5604</v>
      </c>
      <c r="AC1309" s="153" t="s">
        <v>4790</v>
      </c>
      <c r="AD1309" s="157" t="s">
        <v>4283</v>
      </c>
      <c r="AE1309" s="110">
        <v>1</v>
      </c>
      <c r="AF1309" s="110">
        <v>435</v>
      </c>
      <c r="AG1309" s="112">
        <f t="shared" si="210"/>
        <v>0</v>
      </c>
      <c r="AH1309" s="110">
        <f>SUM(AG$4:AG1309)</f>
        <v>38</v>
      </c>
      <c r="AI1309" s="112">
        <f t="shared" si="208"/>
        <v>0</v>
      </c>
      <c r="AJ1309" s="110">
        <f>COUNTIF(AI$4:AI1309,"&gt;0")</f>
        <v>184</v>
      </c>
      <c r="AK1309" s="110">
        <v>1</v>
      </c>
      <c r="AL1309" s="110">
        <v>394</v>
      </c>
      <c r="AM1309" s="172" t="str">
        <f>IF(OR(Table1[[#This Row],[Line total ordered for now]]&gt;0,Table1[[#This Row],[Line total ordered for season]]&gt;0),1,"")</f>
        <v/>
      </c>
      <c r="AN1309" s="173">
        <f>COUNTIF(AM$4:AM1309,"&gt;0")</f>
        <v>0</v>
      </c>
      <c r="AO1309" s="173">
        <f>Table1[[#This Row],[ORDER QUANTITY
to be collected BEFORE 31.3.22]]</f>
        <v>0</v>
      </c>
      <c r="AP1309" s="174">
        <f t="shared" si="209"/>
        <v>0</v>
      </c>
      <c r="AQ1309" s="174">
        <f>IFERROR(INDEX(Retail!H:H,MATCH($D1309,Retail!$D:$D,0)),0)</f>
        <v>0</v>
      </c>
      <c r="AR1309" s="174">
        <f>IFERROR(INDEX(Retail!J:J,MATCH($D1309,Retail!$D:$D,0)),0)</f>
        <v>0</v>
      </c>
      <c r="AS1309" s="174">
        <f>IFERROR(INDEX('NEW2022'!H:H,MATCH($D1309,'NEW2022'!D:D,0)),0)</f>
        <v>0</v>
      </c>
      <c r="AT1309" s="174">
        <f>IFERROR(INDEX('NEW2022'!J:J,MATCH($D1309,'NEW2022'!D:D,0)),0)</f>
        <v>0</v>
      </c>
      <c r="AU1309" s="174">
        <f>IFERROR(INDEX('Quiet Items'!H:H,MATCH($D1309,'Quiet Items'!D:D,0)),0)</f>
        <v>0</v>
      </c>
      <c r="AV1309" s="174">
        <f>IFERROR(INDEX('Quiet Items'!J:J,MATCH($D1309,'Quiet Items'!D:D,0)),0)</f>
        <v>0</v>
      </c>
      <c r="AW1309" s="174">
        <f>IFERROR(INDEX('1.4G'!H:H,MATCH($D1309,'1.4G'!D:D,0)),0)</f>
        <v>0</v>
      </c>
      <c r="AX1309" s="174">
        <f>IFERROR(INDEX('1.4G'!J:J,MATCH($D1309,'1.4G'!D:D,0)),0)</f>
        <v>0</v>
      </c>
      <c r="AY1309" s="174">
        <f t="shared" si="206"/>
        <v>0</v>
      </c>
      <c r="AZ1309" s="174">
        <f t="shared" si="207"/>
        <v>0</v>
      </c>
      <c r="BA1309" s="175">
        <f>IFERROR(Table1[[#This Row],[Line total ordered for now]]*Table1[[#This Row],[GUARANTEED PRICE
for STOCK orders collected before 31.3.22]],0)</f>
        <v>0</v>
      </c>
      <c r="BB1309" s="175">
        <f t="shared" si="211"/>
        <v>0</v>
      </c>
      <c r="BC1309" s="176">
        <f>(AZ1309+Table1[[#This Row],[Line total ordered for now]])*Z1309</f>
        <v>0</v>
      </c>
      <c r="BD1309" s="200">
        <v>91.137</v>
      </c>
      <c r="BE1309" s="65"/>
      <c r="BF1309" s="65"/>
      <c r="BG1309" s="65"/>
      <c r="BH1309" s="65"/>
      <c r="BI1309" s="65"/>
      <c r="BJ1309" s="65"/>
      <c r="BK1309" s="65"/>
      <c r="BL1309" s="55"/>
      <c r="BM1309"/>
      <c r="BN1309"/>
      <c r="BO1309"/>
      <c r="BP1309"/>
      <c r="BQ1309"/>
      <c r="BR1309"/>
      <c r="BS1309"/>
      <c r="BT1309"/>
    </row>
    <row r="1310" spans="1:72" ht="15.75">
      <c r="A1310" s="202">
        <v>1306</v>
      </c>
      <c r="B1310" s="68" t="s">
        <v>6378</v>
      </c>
      <c r="C1310" s="149" t="s">
        <v>709</v>
      </c>
      <c r="D1310" s="149" t="s">
        <v>4175</v>
      </c>
      <c r="E1310" s="149" t="s">
        <v>4176</v>
      </c>
      <c r="F1310" s="158" t="str">
        <f t="shared" si="205"/>
        <v>Video</v>
      </c>
      <c r="G1310" s="187">
        <v>0</v>
      </c>
      <c r="H1310" s="150"/>
      <c r="I1310" s="184">
        <v>94.56</v>
      </c>
      <c r="J1310" s="150"/>
      <c r="K1310" s="151">
        <v>11.086314594420253</v>
      </c>
      <c r="L1310" s="152">
        <v>100.88546280922431</v>
      </c>
      <c r="M1310" s="152">
        <v>110.86314594420253</v>
      </c>
      <c r="N1310" s="153" t="s">
        <v>148</v>
      </c>
      <c r="O1310" s="154">
        <v>10</v>
      </c>
      <c r="P1310" s="153">
        <v>3</v>
      </c>
      <c r="Q1310" s="153" t="s">
        <v>146</v>
      </c>
      <c r="R1310" s="155">
        <v>14</v>
      </c>
      <c r="S1310" s="155">
        <v>2.5</v>
      </c>
      <c r="T1310" s="155">
        <v>0.3</v>
      </c>
      <c r="U1310" s="154" t="s">
        <v>95</v>
      </c>
      <c r="V1310" s="153" t="s">
        <v>88</v>
      </c>
      <c r="W1310" s="153" t="s">
        <v>627</v>
      </c>
      <c r="X1310" s="151" t="s">
        <v>6378</v>
      </c>
      <c r="Y1310" s="151" t="s">
        <v>6378</v>
      </c>
      <c r="Z1310" s="156">
        <v>0.06</v>
      </c>
      <c r="AA1310" s="153" t="s">
        <v>1554</v>
      </c>
      <c r="AB1310" s="153" t="s">
        <v>5601</v>
      </c>
      <c r="AC1310" s="153" t="s">
        <v>4790</v>
      </c>
      <c r="AD1310" s="157" t="s">
        <v>4177</v>
      </c>
      <c r="AE1310" s="110">
        <v>1</v>
      </c>
      <c r="AF1310" s="110">
        <v>436</v>
      </c>
      <c r="AG1310" s="112">
        <f t="shared" si="210"/>
        <v>0</v>
      </c>
      <c r="AH1310" s="110">
        <f>SUM(AG$4:AG1310)</f>
        <v>38</v>
      </c>
      <c r="AI1310" s="112">
        <f t="shared" si="208"/>
        <v>0</v>
      </c>
      <c r="AJ1310" s="110">
        <f>COUNTIF(AI$4:AI1310,"&gt;0")</f>
        <v>184</v>
      </c>
      <c r="AK1310" s="110">
        <v>1</v>
      </c>
      <c r="AL1310" s="110">
        <v>395</v>
      </c>
      <c r="AM1310" s="172" t="str">
        <f>IF(OR(Table1[[#This Row],[Line total ordered for now]]&gt;0,Table1[[#This Row],[Line total ordered for season]]&gt;0),1,"")</f>
        <v/>
      </c>
      <c r="AN1310" s="173">
        <f>COUNTIF(AM$4:AM1310,"&gt;0")</f>
        <v>0</v>
      </c>
      <c r="AO1310" s="173">
        <f>Table1[[#This Row],[ORDER QUANTITY
to be collected BEFORE 31.3.22]]</f>
        <v>0</v>
      </c>
      <c r="AP1310" s="174">
        <f t="shared" si="209"/>
        <v>0</v>
      </c>
      <c r="AQ1310" s="174">
        <f>IFERROR(INDEX(Retail!H:H,MATCH($D1310,Retail!$D:$D,0)),0)</f>
        <v>0</v>
      </c>
      <c r="AR1310" s="174">
        <f>IFERROR(INDEX(Retail!J:J,MATCH($D1310,Retail!$D:$D,0)),0)</f>
        <v>0</v>
      </c>
      <c r="AS1310" s="174">
        <f>IFERROR(INDEX('NEW2022'!H:H,MATCH($D1310,'NEW2022'!D:D,0)),0)</f>
        <v>0</v>
      </c>
      <c r="AT1310" s="174">
        <f>IFERROR(INDEX('NEW2022'!J:J,MATCH($D1310,'NEW2022'!D:D,0)),0)</f>
        <v>0</v>
      </c>
      <c r="AU1310" s="174">
        <f>IFERROR(INDEX('Quiet Items'!H:H,MATCH($D1310,'Quiet Items'!D:D,0)),0)</f>
        <v>0</v>
      </c>
      <c r="AV1310" s="174">
        <f>IFERROR(INDEX('Quiet Items'!J:J,MATCH($D1310,'Quiet Items'!D:D,0)),0)</f>
        <v>0</v>
      </c>
      <c r="AW1310" s="174">
        <f>IFERROR(INDEX('1.4G'!H:H,MATCH($D1310,'1.4G'!D:D,0)),0)</f>
        <v>0</v>
      </c>
      <c r="AX1310" s="174">
        <f>IFERROR(INDEX('1.4G'!J:J,MATCH($D1310,'1.4G'!D:D,0)),0)</f>
        <v>0</v>
      </c>
      <c r="AY1310" s="174">
        <f t="shared" si="206"/>
        <v>0</v>
      </c>
      <c r="AZ1310" s="174">
        <f t="shared" si="207"/>
        <v>0</v>
      </c>
      <c r="BA1310" s="175">
        <f>IFERROR(Table1[[#This Row],[Line total ordered for now]]*Table1[[#This Row],[GUARANTEED PRICE
for STOCK orders collected before 31.3.22]],0)</f>
        <v>0</v>
      </c>
      <c r="BB1310" s="175">
        <f t="shared" si="211"/>
        <v>0</v>
      </c>
      <c r="BC1310" s="176">
        <f>(AZ1310+Table1[[#This Row],[Line total ordered for now]])*Z1310</f>
        <v>0</v>
      </c>
      <c r="BD1310" s="200">
        <v>94.233674052572141</v>
      </c>
      <c r="BE1310" s="65"/>
      <c r="BF1310" s="65"/>
      <c r="BG1310" s="65"/>
      <c r="BH1310" s="65"/>
      <c r="BI1310" s="65"/>
      <c r="BJ1310" s="65"/>
      <c r="BK1310" s="65"/>
      <c r="BL1310" s="55"/>
      <c r="BM1310"/>
      <c r="BN1310"/>
      <c r="BO1310"/>
      <c r="BP1310"/>
      <c r="BQ1310"/>
      <c r="BR1310"/>
      <c r="BS1310"/>
      <c r="BT1310"/>
    </row>
    <row r="1311" spans="1:72" ht="15.75">
      <c r="A1311" s="202">
        <v>1307</v>
      </c>
      <c r="B1311" s="68" t="s">
        <v>6378</v>
      </c>
      <c r="C1311" s="149" t="s">
        <v>709</v>
      </c>
      <c r="D1311" s="149" t="s">
        <v>4228</v>
      </c>
      <c r="E1311" s="149" t="s">
        <v>4229</v>
      </c>
      <c r="F1311" s="158" t="str">
        <f t="shared" si="205"/>
        <v>Video</v>
      </c>
      <c r="G1311" s="187">
        <v>0</v>
      </c>
      <c r="H1311" s="150"/>
      <c r="I1311" s="184">
        <v>91.95</v>
      </c>
      <c r="J1311" s="150"/>
      <c r="K1311" s="151">
        <v>11.086314594420253</v>
      </c>
      <c r="L1311" s="152">
        <v>100.88546280922431</v>
      </c>
      <c r="M1311" s="152">
        <v>110.86314594420253</v>
      </c>
      <c r="N1311" s="153" t="s">
        <v>148</v>
      </c>
      <c r="O1311" s="154">
        <v>10</v>
      </c>
      <c r="P1311" s="153">
        <v>3</v>
      </c>
      <c r="Q1311" s="153" t="s">
        <v>146</v>
      </c>
      <c r="R1311" s="155">
        <v>14.5</v>
      </c>
      <c r="S1311" s="155">
        <v>2.5</v>
      </c>
      <c r="T1311" s="155">
        <v>0.3</v>
      </c>
      <c r="U1311" s="154" t="s">
        <v>95</v>
      </c>
      <c r="V1311" s="153" t="s">
        <v>88</v>
      </c>
      <c r="W1311" s="153" t="s">
        <v>627</v>
      </c>
      <c r="X1311" s="151" t="s">
        <v>6378</v>
      </c>
      <c r="Y1311" s="151" t="s">
        <v>6378</v>
      </c>
      <c r="Z1311" s="156">
        <v>0.06</v>
      </c>
      <c r="AA1311" s="153" t="s">
        <v>1554</v>
      </c>
      <c r="AB1311" s="153" t="s">
        <v>5602</v>
      </c>
      <c r="AC1311" s="153" t="s">
        <v>4790</v>
      </c>
      <c r="AD1311" s="157" t="s">
        <v>4230</v>
      </c>
      <c r="AE1311" s="110">
        <v>1</v>
      </c>
      <c r="AF1311" s="110">
        <v>437</v>
      </c>
      <c r="AG1311" s="112">
        <f t="shared" si="210"/>
        <v>0</v>
      </c>
      <c r="AH1311" s="110">
        <f>SUM(AG$4:AG1311)</f>
        <v>38</v>
      </c>
      <c r="AI1311" s="112">
        <f t="shared" si="208"/>
        <v>0</v>
      </c>
      <c r="AJ1311" s="110">
        <f>COUNTIF(AI$4:AI1311,"&gt;0")</f>
        <v>184</v>
      </c>
      <c r="AK1311" s="110">
        <v>1</v>
      </c>
      <c r="AL1311" s="110">
        <v>396</v>
      </c>
      <c r="AM1311" s="172" t="str">
        <f>IF(OR(Table1[[#This Row],[Line total ordered for now]]&gt;0,Table1[[#This Row],[Line total ordered for season]]&gt;0),1,"")</f>
        <v/>
      </c>
      <c r="AN1311" s="173">
        <f>COUNTIF(AM$4:AM1311,"&gt;0")</f>
        <v>0</v>
      </c>
      <c r="AO1311" s="173">
        <f>Table1[[#This Row],[ORDER QUANTITY
to be collected BEFORE 31.3.22]]</f>
        <v>0</v>
      </c>
      <c r="AP1311" s="174">
        <f t="shared" si="209"/>
        <v>0</v>
      </c>
      <c r="AQ1311" s="174">
        <f>IFERROR(INDEX(Retail!H:H,MATCH($D1311,Retail!$D:$D,0)),0)</f>
        <v>0</v>
      </c>
      <c r="AR1311" s="174">
        <f>IFERROR(INDEX(Retail!J:J,MATCH($D1311,Retail!$D:$D,0)),0)</f>
        <v>0</v>
      </c>
      <c r="AS1311" s="174">
        <f>IFERROR(INDEX('NEW2022'!H:H,MATCH($D1311,'NEW2022'!D:D,0)),0)</f>
        <v>0</v>
      </c>
      <c r="AT1311" s="174">
        <f>IFERROR(INDEX('NEW2022'!J:J,MATCH($D1311,'NEW2022'!D:D,0)),0)</f>
        <v>0</v>
      </c>
      <c r="AU1311" s="174">
        <f>IFERROR(INDEX('Quiet Items'!H:H,MATCH($D1311,'Quiet Items'!D:D,0)),0)</f>
        <v>0</v>
      </c>
      <c r="AV1311" s="174">
        <f>IFERROR(INDEX('Quiet Items'!J:J,MATCH($D1311,'Quiet Items'!D:D,0)),0)</f>
        <v>0</v>
      </c>
      <c r="AW1311" s="174">
        <f>IFERROR(INDEX('1.4G'!H:H,MATCH($D1311,'1.4G'!D:D,0)),0)</f>
        <v>0</v>
      </c>
      <c r="AX1311" s="174">
        <f>IFERROR(INDEX('1.4G'!J:J,MATCH($D1311,'1.4G'!D:D,0)),0)</f>
        <v>0</v>
      </c>
      <c r="AY1311" s="174">
        <f t="shared" si="206"/>
        <v>0</v>
      </c>
      <c r="AZ1311" s="174">
        <f t="shared" si="207"/>
        <v>0</v>
      </c>
      <c r="BA1311" s="175">
        <f>IFERROR(Table1[[#This Row],[Line total ordered for now]]*Table1[[#This Row],[GUARANTEED PRICE
for STOCK orders collected before 31.3.22]],0)</f>
        <v>0</v>
      </c>
      <c r="BB1311" s="175">
        <f t="shared" si="211"/>
        <v>0</v>
      </c>
      <c r="BC1311" s="176">
        <f>(AZ1311+Table1[[#This Row],[Line total ordered for now]])*Z1311</f>
        <v>0</v>
      </c>
      <c r="BD1311" s="200">
        <v>94.233674052572141</v>
      </c>
      <c r="BE1311" s="65"/>
      <c r="BF1311" s="65"/>
      <c r="BG1311" s="65"/>
      <c r="BH1311" s="65"/>
      <c r="BI1311" s="65"/>
      <c r="BJ1311" s="65"/>
      <c r="BK1311" s="65"/>
      <c r="BL1311" s="55"/>
      <c r="BM1311"/>
      <c r="BN1311"/>
      <c r="BO1311"/>
      <c r="BP1311"/>
      <c r="BQ1311"/>
      <c r="BR1311"/>
      <c r="BS1311"/>
      <c r="BT1311"/>
    </row>
    <row r="1312" spans="1:72" ht="15.75">
      <c r="A1312" s="202">
        <v>1308</v>
      </c>
      <c r="B1312" s="68" t="s">
        <v>6378</v>
      </c>
      <c r="C1312" s="149" t="s">
        <v>708</v>
      </c>
      <c r="D1312" s="149" t="s">
        <v>4614</v>
      </c>
      <c r="E1312" s="149" t="s">
        <v>4615</v>
      </c>
      <c r="F1312" s="158" t="str">
        <f t="shared" ref="F1312:F1376" si="212">IF(LEFT(AD1312,4)="http",HYPERLINK(AD1312,"Video"),"")</f>
        <v>Video</v>
      </c>
      <c r="G1312" s="187">
        <v>0</v>
      </c>
      <c r="H1312" s="150"/>
      <c r="I1312" s="184">
        <v>79.55</v>
      </c>
      <c r="J1312" s="150"/>
      <c r="K1312" s="151">
        <v>8.0422019972405892</v>
      </c>
      <c r="L1312" s="152">
        <v>81.141000000000005</v>
      </c>
      <c r="M1312" s="152">
        <v>80.422019972405892</v>
      </c>
      <c r="N1312" s="153" t="s">
        <v>148</v>
      </c>
      <c r="O1312" s="154">
        <v>10</v>
      </c>
      <c r="P1312" s="153">
        <v>3</v>
      </c>
      <c r="Q1312" s="153" t="s">
        <v>146</v>
      </c>
      <c r="R1312" s="155">
        <v>14</v>
      </c>
      <c r="S1312" s="155">
        <v>3</v>
      </c>
      <c r="T1312" s="155">
        <v>0.3</v>
      </c>
      <c r="U1312" s="154" t="s">
        <v>95</v>
      </c>
      <c r="V1312" s="153" t="s">
        <v>88</v>
      </c>
      <c r="W1312" s="153" t="s">
        <v>627</v>
      </c>
      <c r="X1312" s="151" t="s">
        <v>6378</v>
      </c>
      <c r="Y1312" s="151" t="s">
        <v>6378</v>
      </c>
      <c r="Z1312" s="156">
        <v>5.1799999999999999E-2</v>
      </c>
      <c r="AA1312" s="153" t="s">
        <v>769</v>
      </c>
      <c r="AB1312" s="153" t="s">
        <v>5611</v>
      </c>
      <c r="AC1312" s="153" t="s">
        <v>4640</v>
      </c>
      <c r="AD1312" s="157" t="s">
        <v>4616</v>
      </c>
      <c r="AE1312" s="110">
        <v>1</v>
      </c>
      <c r="AF1312" s="110">
        <v>438</v>
      </c>
      <c r="AG1312" s="112">
        <f t="shared" si="210"/>
        <v>0</v>
      </c>
      <c r="AH1312" s="110">
        <f>SUM(AG$4:AG1312)</f>
        <v>38</v>
      </c>
      <c r="AI1312" s="112">
        <f t="shared" si="208"/>
        <v>0</v>
      </c>
      <c r="AJ1312" s="110">
        <f>COUNTIF(AI$4:AI1312,"&gt;0")</f>
        <v>184</v>
      </c>
      <c r="AK1312" s="110">
        <v>1</v>
      </c>
      <c r="AL1312" s="110">
        <v>397</v>
      </c>
      <c r="AM1312" s="172" t="str">
        <f>IF(OR(Table1[[#This Row],[Line total ordered for now]]&gt;0,Table1[[#This Row],[Line total ordered for season]]&gt;0),1,"")</f>
        <v/>
      </c>
      <c r="AN1312" s="173">
        <f>COUNTIF(AM$4:AM1312,"&gt;0")</f>
        <v>0</v>
      </c>
      <c r="AO1312" s="173">
        <f>Table1[[#This Row],[ORDER QUANTITY
to be collected BEFORE 31.3.22]]</f>
        <v>0</v>
      </c>
      <c r="AP1312" s="174">
        <f t="shared" si="209"/>
        <v>0</v>
      </c>
      <c r="AQ1312" s="174">
        <f>IFERROR(INDEX(Retail!H:H,MATCH($D1312,Retail!$D:$D,0)),0)</f>
        <v>0</v>
      </c>
      <c r="AR1312" s="174">
        <f>IFERROR(INDEX(Retail!J:J,MATCH($D1312,Retail!$D:$D,0)),0)</f>
        <v>0</v>
      </c>
      <c r="AS1312" s="174">
        <f>IFERROR(INDEX('NEW2022'!H:H,MATCH($D1312,'NEW2022'!D:D,0)),0)</f>
        <v>0</v>
      </c>
      <c r="AT1312" s="174">
        <f>IFERROR(INDEX('NEW2022'!J:J,MATCH($D1312,'NEW2022'!D:D,0)),0)</f>
        <v>0</v>
      </c>
      <c r="AU1312" s="174">
        <f>IFERROR(INDEX('Quiet Items'!H:H,MATCH($D1312,'Quiet Items'!D:D,0)),0)</f>
        <v>0</v>
      </c>
      <c r="AV1312" s="174">
        <f>IFERROR(INDEX('Quiet Items'!J:J,MATCH($D1312,'Quiet Items'!D:D,0)),0)</f>
        <v>0</v>
      </c>
      <c r="AW1312" s="174">
        <f>IFERROR(INDEX('1.4G'!H:H,MATCH($D1312,'1.4G'!D:D,0)),0)</f>
        <v>0</v>
      </c>
      <c r="AX1312" s="174">
        <f>IFERROR(INDEX('1.4G'!J:J,MATCH($D1312,'1.4G'!D:D,0)),0)</f>
        <v>0</v>
      </c>
      <c r="AY1312" s="174">
        <f t="shared" ref="AY1312:AY1376" si="213">IF(OR(AU1312&gt;0,AW1312&gt;0,AO1312&gt;0,AS1312&gt;0,AQ1312&gt;0),AU1312+AW1312+AO1312+AS1312+AQ1312,0)</f>
        <v>0</v>
      </c>
      <c r="AZ1312" s="174">
        <f t="shared" ref="AZ1312:AZ1376" si="214">IF(OR(AV1312&gt;0,AX1312&gt;0,AP1312&gt;0,AT1312&gt;0,AR1312&gt;0),AV1312+AX1312+AP1312+AT1312+AR1312,0)</f>
        <v>0</v>
      </c>
      <c r="BA1312" s="175">
        <f>IFERROR(Table1[[#This Row],[Line total ordered for now]]*Table1[[#This Row],[GUARANTEED PRICE
for STOCK orders collected before 31.3.22]],0)</f>
        <v>0</v>
      </c>
      <c r="BB1312" s="175">
        <f t="shared" si="211"/>
        <v>0</v>
      </c>
      <c r="BC1312" s="176">
        <f>(AZ1312+Table1[[#This Row],[Line total ordered for now]])*Z1312</f>
        <v>0</v>
      </c>
      <c r="BD1312" s="200">
        <v>68.358716976545011</v>
      </c>
      <c r="BE1312" s="65"/>
      <c r="BF1312" s="65"/>
      <c r="BG1312" s="65"/>
      <c r="BH1312" s="65"/>
      <c r="BI1312" s="65"/>
      <c r="BJ1312" s="65"/>
      <c r="BK1312" s="65"/>
      <c r="BL1312" s="55"/>
      <c r="BM1312"/>
      <c r="BN1312"/>
      <c r="BO1312"/>
      <c r="BP1312"/>
      <c r="BQ1312"/>
      <c r="BR1312"/>
      <c r="BS1312"/>
      <c r="BT1312"/>
    </row>
    <row r="1313" spans="1:72" ht="15.75">
      <c r="A1313" s="202">
        <v>1309</v>
      </c>
      <c r="B1313" s="68" t="s">
        <v>6378</v>
      </c>
      <c r="C1313" s="149" t="s">
        <v>708</v>
      </c>
      <c r="D1313" s="149" t="s">
        <v>837</v>
      </c>
      <c r="E1313" s="149" t="s">
        <v>838</v>
      </c>
      <c r="F1313" s="158" t="str">
        <f t="shared" si="212"/>
        <v>Video</v>
      </c>
      <c r="G1313" s="187">
        <v>0</v>
      </c>
      <c r="H1313" s="150"/>
      <c r="I1313" s="184">
        <v>79.55</v>
      </c>
      <c r="J1313" s="150"/>
      <c r="K1313" s="151">
        <v>8.0422019972405892</v>
      </c>
      <c r="L1313" s="152">
        <v>81.141000000000005</v>
      </c>
      <c r="M1313" s="152">
        <v>80.422019972405892</v>
      </c>
      <c r="N1313" s="153" t="s">
        <v>148</v>
      </c>
      <c r="O1313" s="154">
        <v>10</v>
      </c>
      <c r="P1313" s="153">
        <v>3</v>
      </c>
      <c r="Q1313" s="153" t="s">
        <v>146</v>
      </c>
      <c r="R1313" s="155">
        <v>13.3</v>
      </c>
      <c r="S1313" s="155">
        <v>1.44</v>
      </c>
      <c r="T1313" s="155">
        <v>0.3</v>
      </c>
      <c r="U1313" s="154" t="s">
        <v>95</v>
      </c>
      <c r="V1313" s="153" t="s">
        <v>88</v>
      </c>
      <c r="W1313" s="153" t="s">
        <v>627</v>
      </c>
      <c r="X1313" s="151" t="s">
        <v>6378</v>
      </c>
      <c r="Y1313" s="151" t="s">
        <v>6378</v>
      </c>
      <c r="Z1313" s="156">
        <v>5.1799999999999999E-2</v>
      </c>
      <c r="AA1313" s="153" t="s">
        <v>769</v>
      </c>
      <c r="AB1313" s="153" t="s">
        <v>5612</v>
      </c>
      <c r="AC1313" s="153" t="s">
        <v>4640</v>
      </c>
      <c r="AD1313" s="157" t="s">
        <v>839</v>
      </c>
      <c r="AE1313" s="110">
        <v>1</v>
      </c>
      <c r="AF1313" s="110">
        <v>439</v>
      </c>
      <c r="AG1313" s="112">
        <f t="shared" si="210"/>
        <v>0</v>
      </c>
      <c r="AH1313" s="110">
        <f>SUM(AG$4:AG1313)</f>
        <v>38</v>
      </c>
      <c r="AI1313" s="112">
        <f t="shared" si="208"/>
        <v>0</v>
      </c>
      <c r="AJ1313" s="110">
        <f>COUNTIF(AI$4:AI1313,"&gt;0")</f>
        <v>184</v>
      </c>
      <c r="AK1313" s="110">
        <v>1</v>
      </c>
      <c r="AL1313" s="110">
        <v>398</v>
      </c>
      <c r="AM1313" s="172" t="str">
        <f>IF(OR(Table1[[#This Row],[Line total ordered for now]]&gt;0,Table1[[#This Row],[Line total ordered for season]]&gt;0),1,"")</f>
        <v/>
      </c>
      <c r="AN1313" s="173">
        <f>COUNTIF(AM$4:AM1313,"&gt;0")</f>
        <v>0</v>
      </c>
      <c r="AO1313" s="173">
        <f>Table1[[#This Row],[ORDER QUANTITY
to be collected BEFORE 31.3.22]]</f>
        <v>0</v>
      </c>
      <c r="AP1313" s="174">
        <f t="shared" si="209"/>
        <v>0</v>
      </c>
      <c r="AQ1313" s="174">
        <f>IFERROR(INDEX(Retail!H:H,MATCH($D1313,Retail!$D:$D,0)),0)</f>
        <v>0</v>
      </c>
      <c r="AR1313" s="174">
        <f>IFERROR(INDEX(Retail!J:J,MATCH($D1313,Retail!$D:$D,0)),0)</f>
        <v>0</v>
      </c>
      <c r="AS1313" s="174">
        <f>IFERROR(INDEX('NEW2022'!H:H,MATCH($D1313,'NEW2022'!D:D,0)),0)</f>
        <v>0</v>
      </c>
      <c r="AT1313" s="174">
        <f>IFERROR(INDEX('NEW2022'!J:J,MATCH($D1313,'NEW2022'!D:D,0)),0)</f>
        <v>0</v>
      </c>
      <c r="AU1313" s="174">
        <f>IFERROR(INDEX('Quiet Items'!H:H,MATCH($D1313,'Quiet Items'!D:D,0)),0)</f>
        <v>0</v>
      </c>
      <c r="AV1313" s="174">
        <f>IFERROR(INDEX('Quiet Items'!J:J,MATCH($D1313,'Quiet Items'!D:D,0)),0)</f>
        <v>0</v>
      </c>
      <c r="AW1313" s="174">
        <f>IFERROR(INDEX('1.4G'!H:H,MATCH($D1313,'1.4G'!D:D,0)),0)</f>
        <v>0</v>
      </c>
      <c r="AX1313" s="174">
        <f>IFERROR(INDEX('1.4G'!J:J,MATCH($D1313,'1.4G'!D:D,0)),0)</f>
        <v>0</v>
      </c>
      <c r="AY1313" s="174">
        <f t="shared" si="213"/>
        <v>0</v>
      </c>
      <c r="AZ1313" s="174">
        <f t="shared" si="214"/>
        <v>0</v>
      </c>
      <c r="BA1313" s="175">
        <f>IFERROR(Table1[[#This Row],[Line total ordered for now]]*Table1[[#This Row],[GUARANTEED PRICE
for STOCK orders collected before 31.3.22]],0)</f>
        <v>0</v>
      </c>
      <c r="BB1313" s="175">
        <f t="shared" si="211"/>
        <v>0</v>
      </c>
      <c r="BC1313" s="176">
        <f>(AZ1313+Table1[[#This Row],[Line total ordered for now]])*Z1313</f>
        <v>0</v>
      </c>
      <c r="BD1313" s="200">
        <v>68.358716976545011</v>
      </c>
      <c r="BE1313" s="65"/>
      <c r="BF1313" s="65"/>
      <c r="BG1313" s="65"/>
      <c r="BH1313" s="65"/>
      <c r="BI1313" s="65"/>
      <c r="BJ1313" s="65"/>
      <c r="BK1313" s="65"/>
      <c r="BL1313" s="55"/>
      <c r="BM1313"/>
      <c r="BN1313"/>
      <c r="BO1313"/>
      <c r="BP1313"/>
      <c r="BQ1313"/>
      <c r="BR1313"/>
      <c r="BS1313"/>
      <c r="BT1313"/>
    </row>
    <row r="1314" spans="1:72" ht="15.75">
      <c r="A1314" s="202">
        <v>1310</v>
      </c>
      <c r="B1314" s="68" t="s">
        <v>6378</v>
      </c>
      <c r="C1314" s="149" t="s">
        <v>708</v>
      </c>
      <c r="D1314" s="149" t="s">
        <v>891</v>
      </c>
      <c r="E1314" s="149" t="s">
        <v>892</v>
      </c>
      <c r="F1314" s="158" t="str">
        <f t="shared" si="212"/>
        <v>Video</v>
      </c>
      <c r="G1314" s="187">
        <v>0</v>
      </c>
      <c r="H1314" s="150"/>
      <c r="I1314" s="184">
        <v>64.81</v>
      </c>
      <c r="J1314" s="150"/>
      <c r="K1314" s="151">
        <v>8.8223076922453689</v>
      </c>
      <c r="L1314" s="152">
        <v>80.28299999943286</v>
      </c>
      <c r="M1314" s="152">
        <v>88.223076922453686</v>
      </c>
      <c r="N1314" s="153" t="s">
        <v>148</v>
      </c>
      <c r="O1314" s="154">
        <v>10</v>
      </c>
      <c r="P1314" s="153">
        <v>3</v>
      </c>
      <c r="Q1314" s="153" t="s">
        <v>147</v>
      </c>
      <c r="R1314" s="155">
        <v>15</v>
      </c>
      <c r="S1314" s="155">
        <v>1.8</v>
      </c>
      <c r="T1314" s="155">
        <v>0.3</v>
      </c>
      <c r="U1314" s="154" t="s">
        <v>94</v>
      </c>
      <c r="V1314" s="153" t="s">
        <v>89</v>
      </c>
      <c r="W1314" s="153" t="s">
        <v>627</v>
      </c>
      <c r="X1314" s="151" t="s">
        <v>6378</v>
      </c>
      <c r="Y1314" s="151" t="s">
        <v>6378</v>
      </c>
      <c r="Z1314" s="156">
        <v>6.0499999999999998E-2</v>
      </c>
      <c r="AA1314" s="153" t="s">
        <v>624</v>
      </c>
      <c r="AB1314" s="153" t="s">
        <v>5771</v>
      </c>
      <c r="AC1314" s="153" t="s">
        <v>4640</v>
      </c>
      <c r="AD1314" s="157" t="s">
        <v>893</v>
      </c>
      <c r="AE1314" s="110">
        <v>0</v>
      </c>
      <c r="AF1314" s="110">
        <v>439</v>
      </c>
      <c r="AG1314" s="112">
        <f t="shared" si="210"/>
        <v>0</v>
      </c>
      <c r="AH1314" s="110">
        <f>SUM(AG$4:AG1314)</f>
        <v>38</v>
      </c>
      <c r="AI1314" s="112">
        <f t="shared" si="208"/>
        <v>0</v>
      </c>
      <c r="AJ1314" s="110">
        <f>COUNTIF(AI$4:AI1314,"&gt;0")</f>
        <v>184</v>
      </c>
      <c r="AK1314" s="110">
        <v>0</v>
      </c>
      <c r="AL1314" s="110">
        <v>398</v>
      </c>
      <c r="AM1314" s="172" t="str">
        <f>IF(OR(Table1[[#This Row],[Line total ordered for now]]&gt;0,Table1[[#This Row],[Line total ordered for season]]&gt;0),1,"")</f>
        <v/>
      </c>
      <c r="AN1314" s="173">
        <f>COUNTIF(AM$4:AM1314,"&gt;0")</f>
        <v>0</v>
      </c>
      <c r="AO1314" s="173">
        <f>Table1[[#This Row],[ORDER QUANTITY
to be collected BEFORE 31.3.22]]</f>
        <v>0</v>
      </c>
      <c r="AP1314" s="174">
        <f t="shared" si="209"/>
        <v>0</v>
      </c>
      <c r="AQ1314" s="174">
        <f>IFERROR(INDEX(Retail!H:H,MATCH($D1314,Retail!$D:$D,0)),0)</f>
        <v>0</v>
      </c>
      <c r="AR1314" s="174">
        <f>IFERROR(INDEX(Retail!J:J,MATCH($D1314,Retail!$D:$D,0)),0)</f>
        <v>0</v>
      </c>
      <c r="AS1314" s="174">
        <f>IFERROR(INDEX('NEW2022'!H:H,MATCH($D1314,'NEW2022'!D:D,0)),0)</f>
        <v>0</v>
      </c>
      <c r="AT1314" s="174">
        <f>IFERROR(INDEX('NEW2022'!J:J,MATCH($D1314,'NEW2022'!D:D,0)),0)</f>
        <v>0</v>
      </c>
      <c r="AU1314" s="174">
        <f>IFERROR(INDEX('Quiet Items'!H:H,MATCH($D1314,'Quiet Items'!D:D,0)),0)</f>
        <v>0</v>
      </c>
      <c r="AV1314" s="174">
        <f>IFERROR(INDEX('Quiet Items'!J:J,MATCH($D1314,'Quiet Items'!D:D,0)),0)</f>
        <v>0</v>
      </c>
      <c r="AW1314" s="174">
        <f>IFERROR(INDEX('1.4G'!H:H,MATCH($D1314,'1.4G'!D:D,0)),0)</f>
        <v>0</v>
      </c>
      <c r="AX1314" s="174">
        <f>IFERROR(INDEX('1.4G'!J:J,MATCH($D1314,'1.4G'!D:D,0)),0)</f>
        <v>0</v>
      </c>
      <c r="AY1314" s="174">
        <f t="shared" si="213"/>
        <v>0</v>
      </c>
      <c r="AZ1314" s="174">
        <f t="shared" si="214"/>
        <v>0</v>
      </c>
      <c r="BA1314" s="175">
        <f>IFERROR(Table1[[#This Row],[Line total ordered for now]]*Table1[[#This Row],[GUARANTEED PRICE
for STOCK orders collected before 31.3.22]],0)</f>
        <v>0</v>
      </c>
      <c r="BB1314" s="175">
        <f t="shared" si="211"/>
        <v>0</v>
      </c>
      <c r="BC1314" s="176">
        <f>(AZ1314+Table1[[#This Row],[Line total ordered for now]])*Z1314</f>
        <v>0</v>
      </c>
      <c r="BD1314" s="200">
        <v>74.989615384085624</v>
      </c>
      <c r="BE1314" s="65"/>
      <c r="BF1314" s="65"/>
      <c r="BG1314" s="65"/>
      <c r="BH1314" s="65"/>
      <c r="BI1314" s="65"/>
      <c r="BJ1314" s="65"/>
      <c r="BK1314" s="65"/>
      <c r="BL1314" s="55"/>
      <c r="BM1314"/>
      <c r="BN1314"/>
      <c r="BO1314"/>
      <c r="BP1314"/>
      <c r="BQ1314"/>
      <c r="BR1314"/>
      <c r="BS1314"/>
      <c r="BT1314"/>
    </row>
    <row r="1315" spans="1:72" ht="15.75">
      <c r="A1315" s="202">
        <v>1311</v>
      </c>
      <c r="B1315" s="68" t="s">
        <v>6378</v>
      </c>
      <c r="C1315" s="149" t="s">
        <v>708</v>
      </c>
      <c r="D1315" s="149" t="s">
        <v>1569</v>
      </c>
      <c r="E1315" s="149" t="s">
        <v>1570</v>
      </c>
      <c r="F1315" s="158" t="str">
        <f t="shared" si="212"/>
        <v>Video</v>
      </c>
      <c r="G1315" s="187">
        <v>0</v>
      </c>
      <c r="H1315" s="150"/>
      <c r="I1315" s="184">
        <v>75.709999999999994</v>
      </c>
      <c r="J1315" s="150"/>
      <c r="K1315" s="151">
        <v>8.9050000000000011</v>
      </c>
      <c r="L1315" s="152">
        <v>81.035500000000013</v>
      </c>
      <c r="M1315" s="152">
        <v>89.050000000000011</v>
      </c>
      <c r="N1315" s="153" t="s">
        <v>148</v>
      </c>
      <c r="O1315" s="154">
        <v>10</v>
      </c>
      <c r="P1315" s="153">
        <v>3</v>
      </c>
      <c r="Q1315" s="153" t="s">
        <v>147</v>
      </c>
      <c r="R1315" s="155">
        <v>13</v>
      </c>
      <c r="S1315" s="155">
        <v>1.85</v>
      </c>
      <c r="T1315" s="155">
        <v>0.3</v>
      </c>
      <c r="U1315" s="154" t="s">
        <v>94</v>
      </c>
      <c r="V1315" s="153" t="s">
        <v>89</v>
      </c>
      <c r="W1315" s="153" t="s">
        <v>627</v>
      </c>
      <c r="X1315" s="151" t="s">
        <v>6378</v>
      </c>
      <c r="Y1315" s="151" t="s">
        <v>6378</v>
      </c>
      <c r="Z1315" s="156">
        <v>5.8999999999999997E-2</v>
      </c>
      <c r="AA1315" s="153" t="s">
        <v>624</v>
      </c>
      <c r="AB1315" s="153" t="s">
        <v>5803</v>
      </c>
      <c r="AC1315" s="153" t="s">
        <v>2412</v>
      </c>
      <c r="AD1315" s="157" t="s">
        <v>1571</v>
      </c>
      <c r="AE1315" s="110">
        <v>0</v>
      </c>
      <c r="AF1315" s="110">
        <v>439</v>
      </c>
      <c r="AG1315" s="112">
        <f t="shared" si="210"/>
        <v>0</v>
      </c>
      <c r="AH1315" s="110">
        <f>SUM(AG$4:AG1315)</f>
        <v>38</v>
      </c>
      <c r="AI1315" s="112">
        <f t="shared" si="208"/>
        <v>0</v>
      </c>
      <c r="AJ1315" s="110">
        <f>COUNTIF(AI$4:AI1315,"&gt;0")</f>
        <v>184</v>
      </c>
      <c r="AK1315" s="110">
        <v>0</v>
      </c>
      <c r="AL1315" s="110">
        <v>398</v>
      </c>
      <c r="AM1315" s="172" t="str">
        <f>IF(OR(Table1[[#This Row],[Line total ordered for now]]&gt;0,Table1[[#This Row],[Line total ordered for season]]&gt;0),1,"")</f>
        <v/>
      </c>
      <c r="AN1315" s="173">
        <f>COUNTIF(AM$4:AM1315,"&gt;0")</f>
        <v>0</v>
      </c>
      <c r="AO1315" s="173">
        <f>Table1[[#This Row],[ORDER QUANTITY
to be collected BEFORE 31.3.22]]</f>
        <v>0</v>
      </c>
      <c r="AP1315" s="174">
        <f t="shared" si="209"/>
        <v>0</v>
      </c>
      <c r="AQ1315" s="174">
        <f>IFERROR(INDEX(Retail!H:H,MATCH($D1315,Retail!$D:$D,0)),0)</f>
        <v>0</v>
      </c>
      <c r="AR1315" s="174">
        <f>IFERROR(INDEX(Retail!J:J,MATCH($D1315,Retail!$D:$D,0)),0)</f>
        <v>0</v>
      </c>
      <c r="AS1315" s="174">
        <f>IFERROR(INDEX('NEW2022'!H:H,MATCH($D1315,'NEW2022'!D:D,0)),0)</f>
        <v>0</v>
      </c>
      <c r="AT1315" s="174">
        <f>IFERROR(INDEX('NEW2022'!J:J,MATCH($D1315,'NEW2022'!D:D,0)),0)</f>
        <v>0</v>
      </c>
      <c r="AU1315" s="174">
        <f>IFERROR(INDEX('Quiet Items'!H:H,MATCH($D1315,'Quiet Items'!D:D,0)),0)</f>
        <v>0</v>
      </c>
      <c r="AV1315" s="174">
        <f>IFERROR(INDEX('Quiet Items'!J:J,MATCH($D1315,'Quiet Items'!D:D,0)),0)</f>
        <v>0</v>
      </c>
      <c r="AW1315" s="174">
        <f>IFERROR(INDEX('1.4G'!H:H,MATCH($D1315,'1.4G'!D:D,0)),0)</f>
        <v>0</v>
      </c>
      <c r="AX1315" s="174">
        <f>IFERROR(INDEX('1.4G'!J:J,MATCH($D1315,'1.4G'!D:D,0)),0)</f>
        <v>0</v>
      </c>
      <c r="AY1315" s="174">
        <f t="shared" si="213"/>
        <v>0</v>
      </c>
      <c r="AZ1315" s="174">
        <f t="shared" si="214"/>
        <v>0</v>
      </c>
      <c r="BA1315" s="175">
        <f>IFERROR(Table1[[#This Row],[Line total ordered for now]]*Table1[[#This Row],[GUARANTEED PRICE
for STOCK orders collected before 31.3.22]],0)</f>
        <v>0</v>
      </c>
      <c r="BB1315" s="175">
        <f t="shared" si="211"/>
        <v>0</v>
      </c>
      <c r="BC1315" s="176">
        <f>(AZ1315+Table1[[#This Row],[Line total ordered for now]])*Z1315</f>
        <v>0</v>
      </c>
      <c r="BD1315" s="200">
        <v>75.69250000000001</v>
      </c>
      <c r="BE1315" s="65"/>
      <c r="BF1315" s="65"/>
      <c r="BG1315" s="65"/>
      <c r="BH1315" s="65"/>
      <c r="BI1315" s="65"/>
      <c r="BJ1315" s="65"/>
      <c r="BK1315" s="65"/>
      <c r="BL1315" s="55"/>
      <c r="BM1315"/>
      <c r="BN1315"/>
      <c r="BO1315"/>
      <c r="BP1315"/>
      <c r="BQ1315"/>
      <c r="BR1315"/>
      <c r="BS1315"/>
      <c r="BT1315"/>
    </row>
    <row r="1316" spans="1:72" ht="15.75">
      <c r="A1316" s="202">
        <v>1312</v>
      </c>
      <c r="B1316" s="68" t="s">
        <v>6378</v>
      </c>
      <c r="C1316" s="149" t="s">
        <v>708</v>
      </c>
      <c r="D1316" s="149" t="s">
        <v>1452</v>
      </c>
      <c r="E1316" s="149" t="s">
        <v>1453</v>
      </c>
      <c r="F1316" s="158" t="str">
        <f t="shared" si="212"/>
        <v>Video</v>
      </c>
      <c r="G1316" s="187">
        <v>1</v>
      </c>
      <c r="H1316" s="150"/>
      <c r="I1316" s="184">
        <v>82.22</v>
      </c>
      <c r="J1316" s="150"/>
      <c r="K1316" s="151">
        <v>9.1332689132421425</v>
      </c>
      <c r="L1316" s="152">
        <v>83.112747110503491</v>
      </c>
      <c r="M1316" s="152">
        <v>91.332689132421422</v>
      </c>
      <c r="N1316" s="153" t="s">
        <v>148</v>
      </c>
      <c r="O1316" s="154">
        <v>10</v>
      </c>
      <c r="P1316" s="153">
        <v>3</v>
      </c>
      <c r="Q1316" s="153" t="s">
        <v>147</v>
      </c>
      <c r="R1316" s="155">
        <v>15</v>
      </c>
      <c r="S1316" s="155">
        <v>2.78</v>
      </c>
      <c r="T1316" s="155">
        <v>0.3</v>
      </c>
      <c r="U1316" s="154" t="s">
        <v>94</v>
      </c>
      <c r="V1316" s="153" t="s">
        <v>89</v>
      </c>
      <c r="W1316" s="153" t="s">
        <v>627</v>
      </c>
      <c r="X1316" s="151" t="s">
        <v>6378</v>
      </c>
      <c r="Y1316" s="151" t="s">
        <v>6378</v>
      </c>
      <c r="Z1316" s="156">
        <v>6.0499999999999998E-2</v>
      </c>
      <c r="AA1316" s="153" t="s">
        <v>624</v>
      </c>
      <c r="AB1316" s="153" t="s">
        <v>5625</v>
      </c>
      <c r="AC1316" s="153" t="s">
        <v>164</v>
      </c>
      <c r="AD1316" s="157" t="s">
        <v>1454</v>
      </c>
      <c r="AE1316" s="110">
        <v>0</v>
      </c>
      <c r="AF1316" s="110">
        <v>439</v>
      </c>
      <c r="AG1316" s="112">
        <f t="shared" si="210"/>
        <v>0</v>
      </c>
      <c r="AH1316" s="110">
        <f>SUM(AG$4:AG1316)</f>
        <v>38</v>
      </c>
      <c r="AI1316" s="112">
        <f t="shared" si="208"/>
        <v>0</v>
      </c>
      <c r="AJ1316" s="110">
        <f>COUNTIF(AI$4:AI1316,"&gt;0")</f>
        <v>184</v>
      </c>
      <c r="AK1316" s="110">
        <v>0</v>
      </c>
      <c r="AL1316" s="110">
        <v>398</v>
      </c>
      <c r="AM1316" s="172" t="str">
        <f>IF(OR(Table1[[#This Row],[Line total ordered for now]]&gt;0,Table1[[#This Row],[Line total ordered for season]]&gt;0),1,"")</f>
        <v/>
      </c>
      <c r="AN1316" s="173">
        <f>COUNTIF(AM$4:AM1316,"&gt;0")</f>
        <v>0</v>
      </c>
      <c r="AO1316" s="173">
        <f>Table1[[#This Row],[ORDER QUANTITY
to be collected BEFORE 31.3.22]]</f>
        <v>0</v>
      </c>
      <c r="AP1316" s="174">
        <f t="shared" si="209"/>
        <v>0</v>
      </c>
      <c r="AQ1316" s="174">
        <f>IFERROR(INDEX(Retail!H:H,MATCH($D1316,Retail!$D:$D,0)),0)</f>
        <v>0</v>
      </c>
      <c r="AR1316" s="174">
        <f>IFERROR(INDEX(Retail!J:J,MATCH($D1316,Retail!$D:$D,0)),0)</f>
        <v>0</v>
      </c>
      <c r="AS1316" s="174">
        <f>IFERROR(INDEX('NEW2022'!H:H,MATCH($D1316,'NEW2022'!D:D,0)),0)</f>
        <v>0</v>
      </c>
      <c r="AT1316" s="174">
        <f>IFERROR(INDEX('NEW2022'!J:J,MATCH($D1316,'NEW2022'!D:D,0)),0)</f>
        <v>0</v>
      </c>
      <c r="AU1316" s="174">
        <f>IFERROR(INDEX('Quiet Items'!H:H,MATCH($D1316,'Quiet Items'!D:D,0)),0)</f>
        <v>0</v>
      </c>
      <c r="AV1316" s="174">
        <f>IFERROR(INDEX('Quiet Items'!J:J,MATCH($D1316,'Quiet Items'!D:D,0)),0)</f>
        <v>0</v>
      </c>
      <c r="AW1316" s="174">
        <f>IFERROR(INDEX('1.4G'!H:H,MATCH($D1316,'1.4G'!D:D,0)),0)</f>
        <v>0</v>
      </c>
      <c r="AX1316" s="174">
        <f>IFERROR(INDEX('1.4G'!J:J,MATCH($D1316,'1.4G'!D:D,0)),0)</f>
        <v>0</v>
      </c>
      <c r="AY1316" s="174">
        <f t="shared" si="213"/>
        <v>0</v>
      </c>
      <c r="AZ1316" s="174">
        <f t="shared" si="214"/>
        <v>0</v>
      </c>
      <c r="BA1316" s="175">
        <f>IFERROR(Table1[[#This Row],[Line total ordered for now]]*Table1[[#This Row],[GUARANTEED PRICE
for STOCK orders collected before 31.3.22]],0)</f>
        <v>0</v>
      </c>
      <c r="BB1316" s="175">
        <f t="shared" si="211"/>
        <v>0</v>
      </c>
      <c r="BC1316" s="176">
        <f>(AZ1316+Table1[[#This Row],[Line total ordered for now]])*Z1316</f>
        <v>0</v>
      </c>
      <c r="BD1316" s="200">
        <v>77.6327857625582</v>
      </c>
      <c r="BE1316" s="65"/>
      <c r="BF1316" s="65"/>
      <c r="BG1316" s="65"/>
      <c r="BH1316" s="65"/>
      <c r="BI1316" s="65"/>
      <c r="BJ1316" s="65"/>
      <c r="BK1316" s="65"/>
      <c r="BL1316" s="55"/>
      <c r="BM1316"/>
      <c r="BN1316"/>
      <c r="BO1316"/>
      <c r="BP1316"/>
      <c r="BQ1316"/>
      <c r="BR1316"/>
      <c r="BS1316"/>
      <c r="BT1316"/>
    </row>
    <row r="1317" spans="1:72" ht="15.75">
      <c r="A1317" s="202">
        <v>1313</v>
      </c>
      <c r="B1317" s="68" t="s">
        <v>6378</v>
      </c>
      <c r="C1317" s="149" t="s">
        <v>708</v>
      </c>
      <c r="D1317" s="149" t="s">
        <v>1371</v>
      </c>
      <c r="E1317" s="149" t="s">
        <v>1372</v>
      </c>
      <c r="F1317" s="158" t="str">
        <f t="shared" si="212"/>
        <v>Video</v>
      </c>
      <c r="G1317" s="187">
        <v>0</v>
      </c>
      <c r="H1317" s="150"/>
      <c r="I1317" s="184">
        <v>83.68</v>
      </c>
      <c r="J1317" s="150"/>
      <c r="K1317" s="151">
        <v>9.1496352932945975</v>
      </c>
      <c r="L1317" s="152">
        <v>85.353600000000014</v>
      </c>
      <c r="M1317" s="152">
        <v>91.496352932945982</v>
      </c>
      <c r="N1317" s="153" t="s">
        <v>148</v>
      </c>
      <c r="O1317" s="154">
        <v>10</v>
      </c>
      <c r="P1317" s="153">
        <v>3</v>
      </c>
      <c r="Q1317" s="153" t="s">
        <v>146</v>
      </c>
      <c r="R1317" s="155">
        <v>15.4</v>
      </c>
      <c r="S1317" s="155">
        <v>2.78</v>
      </c>
      <c r="T1317" s="155">
        <v>0.3</v>
      </c>
      <c r="U1317" s="154" t="s">
        <v>94</v>
      </c>
      <c r="V1317" s="153" t="s">
        <v>89</v>
      </c>
      <c r="W1317" s="153" t="s">
        <v>627</v>
      </c>
      <c r="X1317" s="151" t="s">
        <v>6378</v>
      </c>
      <c r="Y1317" s="151" t="s">
        <v>6378</v>
      </c>
      <c r="Z1317" s="156">
        <v>6.0499999999999998E-2</v>
      </c>
      <c r="AA1317" s="153" t="s">
        <v>624</v>
      </c>
      <c r="AB1317" s="153" t="s">
        <v>5624</v>
      </c>
      <c r="AC1317" s="153" t="s">
        <v>164</v>
      </c>
      <c r="AD1317" s="157" t="s">
        <v>1373</v>
      </c>
      <c r="AE1317" s="110">
        <v>1</v>
      </c>
      <c r="AF1317" s="110">
        <v>440</v>
      </c>
      <c r="AG1317" s="112">
        <f t="shared" si="210"/>
        <v>0</v>
      </c>
      <c r="AH1317" s="110">
        <f>SUM(AG$4:AG1317)</f>
        <v>38</v>
      </c>
      <c r="AI1317" s="112">
        <f t="shared" si="208"/>
        <v>0</v>
      </c>
      <c r="AJ1317" s="110">
        <f>COUNTIF(AI$4:AI1317,"&gt;0")</f>
        <v>184</v>
      </c>
      <c r="AK1317" s="110">
        <v>0</v>
      </c>
      <c r="AL1317" s="110">
        <v>398</v>
      </c>
      <c r="AM1317" s="172" t="str">
        <f>IF(OR(Table1[[#This Row],[Line total ordered for now]]&gt;0,Table1[[#This Row],[Line total ordered for season]]&gt;0),1,"")</f>
        <v/>
      </c>
      <c r="AN1317" s="173">
        <f>COUNTIF(AM$4:AM1317,"&gt;0")</f>
        <v>0</v>
      </c>
      <c r="AO1317" s="173">
        <f>Table1[[#This Row],[ORDER QUANTITY
to be collected BEFORE 31.3.22]]</f>
        <v>0</v>
      </c>
      <c r="AP1317" s="174">
        <f t="shared" si="209"/>
        <v>0</v>
      </c>
      <c r="AQ1317" s="174">
        <f>IFERROR(INDEX(Retail!H:H,MATCH($D1317,Retail!$D:$D,0)),0)</f>
        <v>0</v>
      </c>
      <c r="AR1317" s="174">
        <f>IFERROR(INDEX(Retail!J:J,MATCH($D1317,Retail!$D:$D,0)),0)</f>
        <v>0</v>
      </c>
      <c r="AS1317" s="174">
        <f>IFERROR(INDEX('NEW2022'!H:H,MATCH($D1317,'NEW2022'!D:D,0)),0)</f>
        <v>0</v>
      </c>
      <c r="AT1317" s="174">
        <f>IFERROR(INDEX('NEW2022'!J:J,MATCH($D1317,'NEW2022'!D:D,0)),0)</f>
        <v>0</v>
      </c>
      <c r="AU1317" s="174">
        <f>IFERROR(INDEX('Quiet Items'!H:H,MATCH($D1317,'Quiet Items'!D:D,0)),0)</f>
        <v>0</v>
      </c>
      <c r="AV1317" s="174">
        <f>IFERROR(INDEX('Quiet Items'!J:J,MATCH($D1317,'Quiet Items'!D:D,0)),0)</f>
        <v>0</v>
      </c>
      <c r="AW1317" s="174">
        <f>IFERROR(INDEX('1.4G'!H:H,MATCH($D1317,'1.4G'!D:D,0)),0)</f>
        <v>0</v>
      </c>
      <c r="AX1317" s="174">
        <f>IFERROR(INDEX('1.4G'!J:J,MATCH($D1317,'1.4G'!D:D,0)),0)</f>
        <v>0</v>
      </c>
      <c r="AY1317" s="174">
        <f t="shared" si="213"/>
        <v>0</v>
      </c>
      <c r="AZ1317" s="174">
        <f t="shared" si="214"/>
        <v>0</v>
      </c>
      <c r="BA1317" s="175">
        <f>IFERROR(Table1[[#This Row],[Line total ordered for now]]*Table1[[#This Row],[GUARANTEED PRICE
for STOCK orders collected before 31.3.22]],0)</f>
        <v>0</v>
      </c>
      <c r="BB1317" s="175">
        <f t="shared" si="211"/>
        <v>0</v>
      </c>
      <c r="BC1317" s="176">
        <f>(AZ1317+Table1[[#This Row],[Line total ordered for now]])*Z1317</f>
        <v>0</v>
      </c>
      <c r="BD1317" s="200">
        <v>77.771899993004084</v>
      </c>
      <c r="BE1317" s="65"/>
      <c r="BF1317" s="65"/>
      <c r="BG1317" s="65"/>
      <c r="BH1317" s="65"/>
      <c r="BI1317" s="65"/>
      <c r="BJ1317" s="65"/>
      <c r="BK1317" s="65"/>
      <c r="BL1317" s="55"/>
      <c r="BM1317"/>
      <c r="BN1317"/>
      <c r="BO1317"/>
      <c r="BP1317"/>
      <c r="BQ1317"/>
      <c r="BR1317"/>
      <c r="BS1317"/>
      <c r="BT1317"/>
    </row>
    <row r="1318" spans="1:72" ht="15.75">
      <c r="A1318" s="202">
        <v>1314</v>
      </c>
      <c r="B1318" s="68" t="s">
        <v>6378</v>
      </c>
      <c r="C1318" s="149" t="s">
        <v>708</v>
      </c>
      <c r="D1318" s="149" t="s">
        <v>4042</v>
      </c>
      <c r="E1318" s="149" t="s">
        <v>4043</v>
      </c>
      <c r="F1318" s="158" t="str">
        <f t="shared" si="212"/>
        <v>Video</v>
      </c>
      <c r="G1318" s="187">
        <v>21</v>
      </c>
      <c r="H1318" s="150"/>
      <c r="I1318" s="184">
        <v>78.2</v>
      </c>
      <c r="J1318" s="150"/>
      <c r="K1318" s="151">
        <v>9.1980000000000004</v>
      </c>
      <c r="L1318" s="152">
        <v>83.701800000000006</v>
      </c>
      <c r="M1318" s="152">
        <v>91.98</v>
      </c>
      <c r="N1318" s="153" t="s">
        <v>148</v>
      </c>
      <c r="O1318" s="154">
        <v>10</v>
      </c>
      <c r="P1318" s="153">
        <v>3</v>
      </c>
      <c r="Q1318" s="153" t="s">
        <v>147</v>
      </c>
      <c r="R1318" s="155">
        <v>15</v>
      </c>
      <c r="S1318" s="155">
        <v>3</v>
      </c>
      <c r="T1318" s="155">
        <v>0.3</v>
      </c>
      <c r="U1318" s="154" t="s">
        <v>94</v>
      </c>
      <c r="V1318" s="153" t="s">
        <v>89</v>
      </c>
      <c r="W1318" s="153" t="s">
        <v>627</v>
      </c>
      <c r="X1318" s="151" t="s">
        <v>6378</v>
      </c>
      <c r="Y1318" s="151" t="s">
        <v>6378</v>
      </c>
      <c r="Z1318" s="156">
        <v>5.1799999999999999E-2</v>
      </c>
      <c r="AA1318" s="153" t="s">
        <v>624</v>
      </c>
      <c r="AB1318" s="153" t="s">
        <v>5012</v>
      </c>
      <c r="AC1318" s="153" t="s">
        <v>656</v>
      </c>
      <c r="AD1318" s="157" t="s">
        <v>4044</v>
      </c>
      <c r="AE1318" s="110">
        <v>0</v>
      </c>
      <c r="AF1318" s="110">
        <v>440</v>
      </c>
      <c r="AG1318" s="112">
        <f t="shared" si="210"/>
        <v>0</v>
      </c>
      <c r="AH1318" s="110">
        <f>SUM(AG$4:AG1318)</f>
        <v>38</v>
      </c>
      <c r="AI1318" s="112">
        <f t="shared" si="208"/>
        <v>0</v>
      </c>
      <c r="AJ1318" s="110">
        <f>COUNTIF(AI$4:AI1318,"&gt;0")</f>
        <v>184</v>
      </c>
      <c r="AK1318" s="110">
        <v>0</v>
      </c>
      <c r="AL1318" s="110">
        <v>398</v>
      </c>
      <c r="AM1318" s="172" t="str">
        <f>IF(OR(Table1[[#This Row],[Line total ordered for now]]&gt;0,Table1[[#This Row],[Line total ordered for season]]&gt;0),1,"")</f>
        <v/>
      </c>
      <c r="AN1318" s="173">
        <f>COUNTIF(AM$4:AM1318,"&gt;0")</f>
        <v>0</v>
      </c>
      <c r="AO1318" s="173">
        <f>Table1[[#This Row],[ORDER QUANTITY
to be collected BEFORE 31.3.22]]</f>
        <v>0</v>
      </c>
      <c r="AP1318" s="174">
        <f t="shared" si="209"/>
        <v>0</v>
      </c>
      <c r="AQ1318" s="174">
        <f>IFERROR(INDEX(Retail!H:H,MATCH($D1318,Retail!$D:$D,0)),0)</f>
        <v>0</v>
      </c>
      <c r="AR1318" s="174">
        <f>IFERROR(INDEX(Retail!J:J,MATCH($D1318,Retail!$D:$D,0)),0)</f>
        <v>0</v>
      </c>
      <c r="AS1318" s="174">
        <f>IFERROR(INDEX('NEW2022'!H:H,MATCH($D1318,'NEW2022'!D:D,0)),0)</f>
        <v>0</v>
      </c>
      <c r="AT1318" s="174">
        <f>IFERROR(INDEX('NEW2022'!J:J,MATCH($D1318,'NEW2022'!D:D,0)),0)</f>
        <v>0</v>
      </c>
      <c r="AU1318" s="174">
        <f>IFERROR(INDEX('Quiet Items'!H:H,MATCH($D1318,'Quiet Items'!D:D,0)),0)</f>
        <v>0</v>
      </c>
      <c r="AV1318" s="174">
        <f>IFERROR(INDEX('Quiet Items'!J:J,MATCH($D1318,'Quiet Items'!D:D,0)),0)</f>
        <v>0</v>
      </c>
      <c r="AW1318" s="174">
        <f>IFERROR(INDEX('1.4G'!H:H,MATCH($D1318,'1.4G'!D:D,0)),0)</f>
        <v>0</v>
      </c>
      <c r="AX1318" s="174">
        <f>IFERROR(INDEX('1.4G'!J:J,MATCH($D1318,'1.4G'!D:D,0)),0)</f>
        <v>0</v>
      </c>
      <c r="AY1318" s="174">
        <f t="shared" si="213"/>
        <v>0</v>
      </c>
      <c r="AZ1318" s="174">
        <f t="shared" si="214"/>
        <v>0</v>
      </c>
      <c r="BA1318" s="175">
        <f>IFERROR(Table1[[#This Row],[Line total ordered for now]]*Table1[[#This Row],[GUARANTEED PRICE
for STOCK orders collected before 31.3.22]],0)</f>
        <v>0</v>
      </c>
      <c r="BB1318" s="175">
        <f t="shared" si="211"/>
        <v>0</v>
      </c>
      <c r="BC1318" s="176">
        <f>(AZ1318+Table1[[#This Row],[Line total ordered for now]])*Z1318</f>
        <v>0</v>
      </c>
      <c r="BD1318" s="200">
        <v>78.183000000000007</v>
      </c>
      <c r="BE1318" s="65"/>
      <c r="BF1318" s="65"/>
      <c r="BG1318" s="65"/>
      <c r="BH1318" s="65"/>
      <c r="BI1318" s="65"/>
      <c r="BJ1318" s="65"/>
      <c r="BK1318" s="65"/>
      <c r="BL1318" s="55"/>
      <c r="BM1318"/>
      <c r="BN1318"/>
      <c r="BO1318"/>
      <c r="BP1318"/>
      <c r="BQ1318"/>
      <c r="BR1318"/>
      <c r="BS1318"/>
      <c r="BT1318"/>
    </row>
    <row r="1319" spans="1:72" ht="15.75">
      <c r="A1319" s="202">
        <v>1315</v>
      </c>
      <c r="B1319" s="68" t="s">
        <v>6378</v>
      </c>
      <c r="C1319" s="149" t="s">
        <v>708</v>
      </c>
      <c r="D1319" s="149" t="s">
        <v>4407</v>
      </c>
      <c r="E1319" s="149" t="s">
        <v>4408</v>
      </c>
      <c r="F1319" s="158" t="str">
        <f t="shared" si="212"/>
        <v>Video</v>
      </c>
      <c r="G1319" s="187">
        <v>0</v>
      </c>
      <c r="H1319" s="150"/>
      <c r="I1319" s="184">
        <v>68.010000000000005</v>
      </c>
      <c r="J1319" s="150"/>
      <c r="K1319" s="151">
        <v>9.219880774174646</v>
      </c>
      <c r="L1319" s="152">
        <v>83.90091504498929</v>
      </c>
      <c r="M1319" s="152">
        <v>92.198807741746464</v>
      </c>
      <c r="N1319" s="153" t="s">
        <v>148</v>
      </c>
      <c r="O1319" s="154">
        <v>10</v>
      </c>
      <c r="P1319" s="153">
        <v>3</v>
      </c>
      <c r="Q1319" s="153" t="s">
        <v>146</v>
      </c>
      <c r="R1319" s="155">
        <v>17</v>
      </c>
      <c r="S1319" s="155">
        <v>2</v>
      </c>
      <c r="T1319" s="155">
        <v>0.3</v>
      </c>
      <c r="U1319" s="154" t="s">
        <v>95</v>
      </c>
      <c r="V1319" s="153" t="s">
        <v>88</v>
      </c>
      <c r="W1319" s="153" t="s">
        <v>627</v>
      </c>
      <c r="X1319" s="151" t="s">
        <v>6378</v>
      </c>
      <c r="Y1319" s="151" t="s">
        <v>6378</v>
      </c>
      <c r="Z1319" s="156">
        <v>5.9900000000000002E-2</v>
      </c>
      <c r="AA1319" s="153" t="s">
        <v>793</v>
      </c>
      <c r="AB1319" s="153" t="s">
        <v>5740</v>
      </c>
      <c r="AC1319" s="153" t="s">
        <v>164</v>
      </c>
      <c r="AD1319" s="157" t="s">
        <v>4409</v>
      </c>
      <c r="AE1319" s="110">
        <v>1</v>
      </c>
      <c r="AF1319" s="110">
        <v>441</v>
      </c>
      <c r="AG1319" s="112">
        <f t="shared" si="210"/>
        <v>0</v>
      </c>
      <c r="AH1319" s="110">
        <f>SUM(AG$4:AG1319)</f>
        <v>38</v>
      </c>
      <c r="AI1319" s="112">
        <f t="shared" si="208"/>
        <v>0</v>
      </c>
      <c r="AJ1319" s="110">
        <f>COUNTIF(AI$4:AI1319,"&gt;0")</f>
        <v>184</v>
      </c>
      <c r="AK1319" s="110">
        <v>1</v>
      </c>
      <c r="AL1319" s="110">
        <v>399</v>
      </c>
      <c r="AM1319" s="172" t="str">
        <f>IF(OR(Table1[[#This Row],[Line total ordered for now]]&gt;0,Table1[[#This Row],[Line total ordered for season]]&gt;0),1,"")</f>
        <v/>
      </c>
      <c r="AN1319" s="173">
        <f>COUNTIF(AM$4:AM1319,"&gt;0")</f>
        <v>0</v>
      </c>
      <c r="AO1319" s="173">
        <f>Table1[[#This Row],[ORDER QUANTITY
to be collected BEFORE 31.3.22]]</f>
        <v>0</v>
      </c>
      <c r="AP1319" s="174">
        <f t="shared" si="209"/>
        <v>0</v>
      </c>
      <c r="AQ1319" s="174">
        <f>IFERROR(INDEX(Retail!H:H,MATCH($D1319,Retail!$D:$D,0)),0)</f>
        <v>0</v>
      </c>
      <c r="AR1319" s="174">
        <f>IFERROR(INDEX(Retail!J:J,MATCH($D1319,Retail!$D:$D,0)),0)</f>
        <v>0</v>
      </c>
      <c r="AS1319" s="174">
        <f>IFERROR(INDEX('NEW2022'!H:H,MATCH($D1319,'NEW2022'!D:D,0)),0)</f>
        <v>0</v>
      </c>
      <c r="AT1319" s="174">
        <f>IFERROR(INDEX('NEW2022'!J:J,MATCH($D1319,'NEW2022'!D:D,0)),0)</f>
        <v>0</v>
      </c>
      <c r="AU1319" s="174">
        <f>IFERROR(INDEX('Quiet Items'!H:H,MATCH($D1319,'Quiet Items'!D:D,0)),0)</f>
        <v>0</v>
      </c>
      <c r="AV1319" s="174">
        <f>IFERROR(INDEX('Quiet Items'!J:J,MATCH($D1319,'Quiet Items'!D:D,0)),0)</f>
        <v>0</v>
      </c>
      <c r="AW1319" s="174">
        <f>IFERROR(INDEX('1.4G'!H:H,MATCH($D1319,'1.4G'!D:D,0)),0)</f>
        <v>0</v>
      </c>
      <c r="AX1319" s="174">
        <f>IFERROR(INDEX('1.4G'!J:J,MATCH($D1319,'1.4G'!D:D,0)),0)</f>
        <v>0</v>
      </c>
      <c r="AY1319" s="174">
        <f t="shared" si="213"/>
        <v>0</v>
      </c>
      <c r="AZ1319" s="174">
        <f t="shared" si="214"/>
        <v>0</v>
      </c>
      <c r="BA1319" s="175">
        <f>IFERROR(Table1[[#This Row],[Line total ordered for now]]*Table1[[#This Row],[GUARANTEED PRICE
for STOCK orders collected before 31.3.22]],0)</f>
        <v>0</v>
      </c>
      <c r="BB1319" s="175">
        <f t="shared" si="211"/>
        <v>0</v>
      </c>
      <c r="BC1319" s="176">
        <f>(AZ1319+Table1[[#This Row],[Line total ordered for now]])*Z1319</f>
        <v>0</v>
      </c>
      <c r="BD1319" s="200">
        <v>78.368986580484489</v>
      </c>
      <c r="BE1319" s="65"/>
      <c r="BF1319" s="65"/>
      <c r="BG1319" s="65"/>
      <c r="BH1319" s="65"/>
      <c r="BI1319" s="65"/>
      <c r="BJ1319" s="65"/>
      <c r="BK1319" s="65"/>
      <c r="BL1319" s="55"/>
      <c r="BM1319"/>
      <c r="BN1319"/>
      <c r="BO1319"/>
      <c r="BP1319"/>
      <c r="BQ1319"/>
      <c r="BR1319"/>
      <c r="BS1319"/>
      <c r="BT1319"/>
    </row>
    <row r="1320" spans="1:72" ht="15.75">
      <c r="A1320" s="202">
        <v>1316</v>
      </c>
      <c r="B1320" s="68" t="s">
        <v>6378</v>
      </c>
      <c r="C1320" s="149" t="s">
        <v>708</v>
      </c>
      <c r="D1320" s="149" t="s">
        <v>4527</v>
      </c>
      <c r="E1320" s="149" t="s">
        <v>4528</v>
      </c>
      <c r="F1320" s="158" t="str">
        <f t="shared" si="212"/>
        <v>Video</v>
      </c>
      <c r="G1320" s="187">
        <v>0</v>
      </c>
      <c r="H1320" s="150"/>
      <c r="I1320" s="184">
        <v>78.27</v>
      </c>
      <c r="J1320" s="150"/>
      <c r="K1320" s="151">
        <v>9.332127763591183</v>
      </c>
      <c r="L1320" s="152">
        <v>84.922362648679766</v>
      </c>
      <c r="M1320" s="152">
        <v>93.321277635911827</v>
      </c>
      <c r="N1320" s="153" t="s">
        <v>148</v>
      </c>
      <c r="O1320" s="154">
        <v>10</v>
      </c>
      <c r="P1320" s="153">
        <v>3</v>
      </c>
      <c r="Q1320" s="153" t="s">
        <v>147</v>
      </c>
      <c r="R1320" s="155">
        <v>16</v>
      </c>
      <c r="S1320" s="155">
        <v>2.2000000000000002</v>
      </c>
      <c r="T1320" s="155">
        <v>0.3</v>
      </c>
      <c r="U1320" s="154" t="s">
        <v>95</v>
      </c>
      <c r="V1320" s="153" t="s">
        <v>88</v>
      </c>
      <c r="W1320" s="153" t="s">
        <v>627</v>
      </c>
      <c r="X1320" s="151" t="s">
        <v>6378</v>
      </c>
      <c r="Y1320" s="151" t="s">
        <v>6378</v>
      </c>
      <c r="Z1320" s="156">
        <v>5.6000000000000001E-2</v>
      </c>
      <c r="AA1320" s="153" t="s">
        <v>624</v>
      </c>
      <c r="AB1320" s="153" t="s">
        <v>5957</v>
      </c>
      <c r="AC1320" s="153" t="s">
        <v>785</v>
      </c>
      <c r="AD1320" s="157" t="s">
        <v>4529</v>
      </c>
      <c r="AE1320" s="110">
        <v>0</v>
      </c>
      <c r="AF1320" s="110">
        <v>441</v>
      </c>
      <c r="AG1320" s="112">
        <f t="shared" si="210"/>
        <v>0</v>
      </c>
      <c r="AH1320" s="110">
        <f>SUM(AG$4:AG1320)</f>
        <v>38</v>
      </c>
      <c r="AI1320" s="112">
        <f t="shared" si="208"/>
        <v>0</v>
      </c>
      <c r="AJ1320" s="110">
        <f>COUNTIF(AI$4:AI1320,"&gt;0")</f>
        <v>184</v>
      </c>
      <c r="AK1320" s="110">
        <v>1</v>
      </c>
      <c r="AL1320" s="110">
        <v>400</v>
      </c>
      <c r="AM1320" s="172" t="str">
        <f>IF(OR(Table1[[#This Row],[Line total ordered for now]]&gt;0,Table1[[#This Row],[Line total ordered for season]]&gt;0),1,"")</f>
        <v/>
      </c>
      <c r="AN1320" s="173">
        <f>COUNTIF(AM$4:AM1320,"&gt;0")</f>
        <v>0</v>
      </c>
      <c r="AO1320" s="173">
        <f>Table1[[#This Row],[ORDER QUANTITY
to be collected BEFORE 31.3.22]]</f>
        <v>0</v>
      </c>
      <c r="AP1320" s="174">
        <f t="shared" si="209"/>
        <v>0</v>
      </c>
      <c r="AQ1320" s="174">
        <f>IFERROR(INDEX(Retail!H:H,MATCH($D1320,Retail!$D:$D,0)),0)</f>
        <v>0</v>
      </c>
      <c r="AR1320" s="174">
        <f>IFERROR(INDEX(Retail!J:J,MATCH($D1320,Retail!$D:$D,0)),0)</f>
        <v>0</v>
      </c>
      <c r="AS1320" s="174">
        <f>IFERROR(INDEX('NEW2022'!H:H,MATCH($D1320,'NEW2022'!D:D,0)),0)</f>
        <v>0</v>
      </c>
      <c r="AT1320" s="174">
        <f>IFERROR(INDEX('NEW2022'!J:J,MATCH($D1320,'NEW2022'!D:D,0)),0)</f>
        <v>0</v>
      </c>
      <c r="AU1320" s="174">
        <f>IFERROR(INDEX('Quiet Items'!H:H,MATCH($D1320,'Quiet Items'!D:D,0)),0)</f>
        <v>0</v>
      </c>
      <c r="AV1320" s="174">
        <f>IFERROR(INDEX('Quiet Items'!J:J,MATCH($D1320,'Quiet Items'!D:D,0)),0)</f>
        <v>0</v>
      </c>
      <c r="AW1320" s="174">
        <f>IFERROR(INDEX('1.4G'!H:H,MATCH($D1320,'1.4G'!D:D,0)),0)</f>
        <v>0</v>
      </c>
      <c r="AX1320" s="174">
        <f>IFERROR(INDEX('1.4G'!J:J,MATCH($D1320,'1.4G'!D:D,0)),0)</f>
        <v>0</v>
      </c>
      <c r="AY1320" s="174">
        <f t="shared" si="213"/>
        <v>0</v>
      </c>
      <c r="AZ1320" s="174">
        <f t="shared" si="214"/>
        <v>0</v>
      </c>
      <c r="BA1320" s="175">
        <f>IFERROR(Table1[[#This Row],[Line total ordered for now]]*Table1[[#This Row],[GUARANTEED PRICE
for STOCK orders collected before 31.3.22]],0)</f>
        <v>0</v>
      </c>
      <c r="BB1320" s="175">
        <f t="shared" si="211"/>
        <v>0</v>
      </c>
      <c r="BC1320" s="176">
        <f>(AZ1320+Table1[[#This Row],[Line total ordered for now]])*Z1320</f>
        <v>0</v>
      </c>
      <c r="BD1320" s="200">
        <v>79.323085990525044</v>
      </c>
      <c r="BE1320" s="65"/>
      <c r="BF1320" s="65"/>
      <c r="BG1320" s="65"/>
      <c r="BH1320" s="65"/>
      <c r="BI1320" s="65"/>
      <c r="BJ1320" s="65"/>
      <c r="BK1320" s="65"/>
      <c r="BL1320" s="55"/>
      <c r="BM1320"/>
      <c r="BN1320"/>
      <c r="BO1320"/>
      <c r="BP1320"/>
      <c r="BQ1320"/>
      <c r="BR1320"/>
      <c r="BS1320"/>
      <c r="BT1320"/>
    </row>
    <row r="1321" spans="1:72" ht="15.75">
      <c r="A1321" s="202">
        <v>1317</v>
      </c>
      <c r="B1321" s="68" t="s">
        <v>6378</v>
      </c>
      <c r="C1321" s="149" t="s">
        <v>708</v>
      </c>
      <c r="D1321" s="149" t="s">
        <v>1396</v>
      </c>
      <c r="E1321" s="149" t="s">
        <v>1397</v>
      </c>
      <c r="F1321" s="158" t="str">
        <f t="shared" si="212"/>
        <v>Video</v>
      </c>
      <c r="G1321" s="187">
        <v>0</v>
      </c>
      <c r="H1321" s="150"/>
      <c r="I1321" s="184">
        <v>83.4</v>
      </c>
      <c r="J1321" s="150"/>
      <c r="K1321" s="151">
        <v>9.5082183484658511</v>
      </c>
      <c r="L1321" s="152">
        <v>86.524786971039248</v>
      </c>
      <c r="M1321" s="152">
        <v>95.082183484658515</v>
      </c>
      <c r="N1321" s="153" t="s">
        <v>148</v>
      </c>
      <c r="O1321" s="154">
        <v>10</v>
      </c>
      <c r="P1321" s="153">
        <v>3</v>
      </c>
      <c r="Q1321" s="153" t="s">
        <v>146</v>
      </c>
      <c r="R1321" s="155">
        <v>15</v>
      </c>
      <c r="S1321" s="155">
        <v>2.78</v>
      </c>
      <c r="T1321" s="155">
        <v>0.3</v>
      </c>
      <c r="U1321" s="154" t="s">
        <v>94</v>
      </c>
      <c r="V1321" s="153" t="s">
        <v>89</v>
      </c>
      <c r="W1321" s="153" t="s">
        <v>627</v>
      </c>
      <c r="X1321" s="151" t="s">
        <v>6378</v>
      </c>
      <c r="Y1321" s="151" t="s">
        <v>6378</v>
      </c>
      <c r="Z1321" s="156">
        <v>6.0479999999999999E-2</v>
      </c>
      <c r="AA1321" s="153" t="s">
        <v>624</v>
      </c>
      <c r="AB1321" s="153" t="s">
        <v>5793</v>
      </c>
      <c r="AC1321" s="153" t="s">
        <v>164</v>
      </c>
      <c r="AD1321" s="157" t="s">
        <v>1398</v>
      </c>
      <c r="AE1321" s="110">
        <v>1</v>
      </c>
      <c r="AF1321" s="110">
        <v>442</v>
      </c>
      <c r="AG1321" s="112">
        <f t="shared" si="210"/>
        <v>0</v>
      </c>
      <c r="AH1321" s="110">
        <f>SUM(AG$4:AG1321)</f>
        <v>38</v>
      </c>
      <c r="AI1321" s="112">
        <f t="shared" si="208"/>
        <v>0</v>
      </c>
      <c r="AJ1321" s="110">
        <f>COUNTIF(AI$4:AI1321,"&gt;0")</f>
        <v>184</v>
      </c>
      <c r="AK1321" s="110">
        <v>0</v>
      </c>
      <c r="AL1321" s="110">
        <v>400</v>
      </c>
      <c r="AM1321" s="172" t="str">
        <f>IF(OR(Table1[[#This Row],[Line total ordered for now]]&gt;0,Table1[[#This Row],[Line total ordered for season]]&gt;0),1,"")</f>
        <v/>
      </c>
      <c r="AN1321" s="173">
        <f>COUNTIF(AM$4:AM1321,"&gt;0")</f>
        <v>0</v>
      </c>
      <c r="AO1321" s="173">
        <f>Table1[[#This Row],[ORDER QUANTITY
to be collected BEFORE 31.3.22]]</f>
        <v>0</v>
      </c>
      <c r="AP1321" s="174">
        <f t="shared" si="209"/>
        <v>0</v>
      </c>
      <c r="AQ1321" s="174">
        <f>IFERROR(INDEX(Retail!H:H,MATCH($D1321,Retail!$D:$D,0)),0)</f>
        <v>0</v>
      </c>
      <c r="AR1321" s="174">
        <f>IFERROR(INDEX(Retail!J:J,MATCH($D1321,Retail!$D:$D,0)),0)</f>
        <v>0</v>
      </c>
      <c r="AS1321" s="174">
        <f>IFERROR(INDEX('NEW2022'!H:H,MATCH($D1321,'NEW2022'!D:D,0)),0)</f>
        <v>0</v>
      </c>
      <c r="AT1321" s="174">
        <f>IFERROR(INDEX('NEW2022'!J:J,MATCH($D1321,'NEW2022'!D:D,0)),0)</f>
        <v>0</v>
      </c>
      <c r="AU1321" s="174">
        <f>IFERROR(INDEX('Quiet Items'!H:H,MATCH($D1321,'Quiet Items'!D:D,0)),0)</f>
        <v>0</v>
      </c>
      <c r="AV1321" s="174">
        <f>IFERROR(INDEX('Quiet Items'!J:J,MATCH($D1321,'Quiet Items'!D:D,0)),0)</f>
        <v>0</v>
      </c>
      <c r="AW1321" s="174">
        <f>IFERROR(INDEX('1.4G'!H:H,MATCH($D1321,'1.4G'!D:D,0)),0)</f>
        <v>0</v>
      </c>
      <c r="AX1321" s="174">
        <f>IFERROR(INDEX('1.4G'!J:J,MATCH($D1321,'1.4G'!D:D,0)),0)</f>
        <v>0</v>
      </c>
      <c r="AY1321" s="174">
        <f t="shared" si="213"/>
        <v>0</v>
      </c>
      <c r="AZ1321" s="174">
        <f t="shared" si="214"/>
        <v>0</v>
      </c>
      <c r="BA1321" s="175">
        <f>IFERROR(Table1[[#This Row],[Line total ordered for now]]*Table1[[#This Row],[GUARANTEED PRICE
for STOCK orders collected before 31.3.22]],0)</f>
        <v>0</v>
      </c>
      <c r="BB1321" s="175">
        <f t="shared" si="211"/>
        <v>0</v>
      </c>
      <c r="BC1321" s="176">
        <f>(AZ1321+Table1[[#This Row],[Line total ordered for now]])*Z1321</f>
        <v>0</v>
      </c>
      <c r="BD1321" s="200">
        <v>80.819855961959732</v>
      </c>
      <c r="BE1321" s="65"/>
      <c r="BF1321" s="65"/>
      <c r="BG1321" s="65"/>
      <c r="BH1321" s="65"/>
      <c r="BI1321" s="65"/>
      <c r="BJ1321" s="65"/>
      <c r="BK1321" s="65"/>
      <c r="BL1321" s="55"/>
      <c r="BM1321"/>
      <c r="BN1321"/>
      <c r="BO1321"/>
      <c r="BP1321"/>
      <c r="BQ1321"/>
      <c r="BR1321"/>
      <c r="BS1321"/>
      <c r="BT1321"/>
    </row>
    <row r="1322" spans="1:72" ht="15.75">
      <c r="A1322" s="202">
        <v>1318</v>
      </c>
      <c r="B1322" s="68" t="s">
        <v>6378</v>
      </c>
      <c r="C1322" s="149" t="s">
        <v>708</v>
      </c>
      <c r="D1322" s="149" t="s">
        <v>921</v>
      </c>
      <c r="E1322" s="149" t="s">
        <v>922</v>
      </c>
      <c r="F1322" s="158" t="str">
        <f t="shared" si="212"/>
        <v>Video</v>
      </c>
      <c r="G1322" s="187">
        <v>2</v>
      </c>
      <c r="H1322" s="150"/>
      <c r="I1322" s="184">
        <v>81.430000000000007</v>
      </c>
      <c r="J1322" s="150"/>
      <c r="K1322" s="151">
        <v>9.5779999999999994</v>
      </c>
      <c r="L1322" s="152">
        <v>87.159800000000004</v>
      </c>
      <c r="M1322" s="152">
        <v>95.78</v>
      </c>
      <c r="N1322" s="153" t="s">
        <v>148</v>
      </c>
      <c r="O1322" s="154">
        <v>10</v>
      </c>
      <c r="P1322" s="153">
        <v>3</v>
      </c>
      <c r="Q1322" s="153" t="s">
        <v>147</v>
      </c>
      <c r="R1322" s="155">
        <v>15</v>
      </c>
      <c r="S1322" s="155">
        <v>1.8</v>
      </c>
      <c r="T1322" s="155">
        <v>0.3</v>
      </c>
      <c r="U1322" s="154" t="s">
        <v>94</v>
      </c>
      <c r="V1322" s="153" t="s">
        <v>89</v>
      </c>
      <c r="W1322" s="153" t="s">
        <v>627</v>
      </c>
      <c r="X1322" s="151" t="s">
        <v>6378</v>
      </c>
      <c r="Y1322" s="151" t="s">
        <v>6378</v>
      </c>
      <c r="Z1322" s="156">
        <v>6.0479999999999999E-2</v>
      </c>
      <c r="AA1322" s="153" t="s">
        <v>624</v>
      </c>
      <c r="AB1322" s="153" t="s">
        <v>5613</v>
      </c>
      <c r="AC1322" s="153" t="s">
        <v>4640</v>
      </c>
      <c r="AD1322" s="157" t="s">
        <v>923</v>
      </c>
      <c r="AE1322" s="110">
        <v>0</v>
      </c>
      <c r="AF1322" s="110">
        <v>442</v>
      </c>
      <c r="AG1322" s="112">
        <f t="shared" si="210"/>
        <v>0</v>
      </c>
      <c r="AH1322" s="110">
        <f>SUM(AG$4:AG1322)</f>
        <v>38</v>
      </c>
      <c r="AI1322" s="112">
        <f t="shared" si="208"/>
        <v>0</v>
      </c>
      <c r="AJ1322" s="110">
        <f>COUNTIF(AI$4:AI1322,"&gt;0")</f>
        <v>184</v>
      </c>
      <c r="AK1322" s="110">
        <v>0</v>
      </c>
      <c r="AL1322" s="110">
        <v>400</v>
      </c>
      <c r="AM1322" s="172" t="str">
        <f>IF(OR(Table1[[#This Row],[Line total ordered for now]]&gt;0,Table1[[#This Row],[Line total ordered for season]]&gt;0),1,"")</f>
        <v/>
      </c>
      <c r="AN1322" s="173">
        <f>COUNTIF(AM$4:AM1322,"&gt;0")</f>
        <v>0</v>
      </c>
      <c r="AO1322" s="173">
        <f>Table1[[#This Row],[ORDER QUANTITY
to be collected BEFORE 31.3.22]]</f>
        <v>0</v>
      </c>
      <c r="AP1322" s="174">
        <f t="shared" si="209"/>
        <v>0</v>
      </c>
      <c r="AQ1322" s="174">
        <f>IFERROR(INDEX(Retail!H:H,MATCH($D1322,Retail!$D:$D,0)),0)</f>
        <v>0</v>
      </c>
      <c r="AR1322" s="174">
        <f>IFERROR(INDEX(Retail!J:J,MATCH($D1322,Retail!$D:$D,0)),0)</f>
        <v>0</v>
      </c>
      <c r="AS1322" s="174">
        <f>IFERROR(INDEX('NEW2022'!H:H,MATCH($D1322,'NEW2022'!D:D,0)),0)</f>
        <v>0</v>
      </c>
      <c r="AT1322" s="174">
        <f>IFERROR(INDEX('NEW2022'!J:J,MATCH($D1322,'NEW2022'!D:D,0)),0)</f>
        <v>0</v>
      </c>
      <c r="AU1322" s="174">
        <f>IFERROR(INDEX('Quiet Items'!H:H,MATCH($D1322,'Quiet Items'!D:D,0)),0)</f>
        <v>0</v>
      </c>
      <c r="AV1322" s="174">
        <f>IFERROR(INDEX('Quiet Items'!J:J,MATCH($D1322,'Quiet Items'!D:D,0)),0)</f>
        <v>0</v>
      </c>
      <c r="AW1322" s="174">
        <f>IFERROR(INDEX('1.4G'!H:H,MATCH($D1322,'1.4G'!D:D,0)),0)</f>
        <v>0</v>
      </c>
      <c r="AX1322" s="174">
        <f>IFERROR(INDEX('1.4G'!J:J,MATCH($D1322,'1.4G'!D:D,0)),0)</f>
        <v>0</v>
      </c>
      <c r="AY1322" s="174">
        <f t="shared" si="213"/>
        <v>0</v>
      </c>
      <c r="AZ1322" s="174">
        <f t="shared" si="214"/>
        <v>0</v>
      </c>
      <c r="BA1322" s="175">
        <f>IFERROR(Table1[[#This Row],[Line total ordered for now]]*Table1[[#This Row],[GUARANTEED PRICE
for STOCK orders collected before 31.3.22]],0)</f>
        <v>0</v>
      </c>
      <c r="BB1322" s="175">
        <f t="shared" si="211"/>
        <v>0</v>
      </c>
      <c r="BC1322" s="176">
        <f>(AZ1322+Table1[[#This Row],[Line total ordered for now]])*Z1322</f>
        <v>0</v>
      </c>
      <c r="BD1322" s="200">
        <v>81.412999999999997</v>
      </c>
      <c r="BE1322" s="65"/>
      <c r="BF1322" s="65"/>
      <c r="BG1322" s="65"/>
      <c r="BH1322" s="65"/>
      <c r="BI1322" s="65"/>
      <c r="BJ1322" s="65"/>
      <c r="BK1322" s="65"/>
      <c r="BL1322" s="55"/>
      <c r="BM1322"/>
      <c r="BN1322"/>
      <c r="BO1322"/>
      <c r="BP1322"/>
      <c r="BQ1322"/>
      <c r="BR1322"/>
      <c r="BS1322"/>
      <c r="BT1322"/>
    </row>
    <row r="1323" spans="1:72" ht="15.75">
      <c r="A1323" s="202">
        <v>1319</v>
      </c>
      <c r="B1323" s="68" t="s">
        <v>6378</v>
      </c>
      <c r="C1323" s="149" t="s">
        <v>708</v>
      </c>
      <c r="D1323" s="149" t="s">
        <v>952</v>
      </c>
      <c r="E1323" s="149" t="s">
        <v>953</v>
      </c>
      <c r="F1323" s="158" t="str">
        <f t="shared" si="212"/>
        <v>Video</v>
      </c>
      <c r="G1323" s="187">
        <v>1</v>
      </c>
      <c r="H1323" s="150"/>
      <c r="I1323" s="184">
        <v>81.44</v>
      </c>
      <c r="J1323" s="150"/>
      <c r="K1323" s="151">
        <v>9.5790000000000006</v>
      </c>
      <c r="L1323" s="152">
        <v>87.168900000000008</v>
      </c>
      <c r="M1323" s="152">
        <v>95.79</v>
      </c>
      <c r="N1323" s="153" t="s">
        <v>148</v>
      </c>
      <c r="O1323" s="154">
        <v>10</v>
      </c>
      <c r="P1323" s="153">
        <v>3</v>
      </c>
      <c r="Q1323" s="153" t="s">
        <v>147</v>
      </c>
      <c r="R1323" s="155">
        <v>15</v>
      </c>
      <c r="S1323" s="155">
        <v>1.8</v>
      </c>
      <c r="T1323" s="155">
        <v>0.3</v>
      </c>
      <c r="U1323" s="154" t="s">
        <v>94</v>
      </c>
      <c r="V1323" s="153" t="s">
        <v>89</v>
      </c>
      <c r="W1323" s="153" t="s">
        <v>627</v>
      </c>
      <c r="X1323" s="151" t="s">
        <v>6378</v>
      </c>
      <c r="Y1323" s="151" t="s">
        <v>6378</v>
      </c>
      <c r="Z1323" s="156">
        <v>6.0499999999999998E-2</v>
      </c>
      <c r="AA1323" s="153" t="s">
        <v>624</v>
      </c>
      <c r="AB1323" s="153" t="s">
        <v>5614</v>
      </c>
      <c r="AC1323" s="153" t="s">
        <v>4640</v>
      </c>
      <c r="AD1323" s="157" t="s">
        <v>954</v>
      </c>
      <c r="AE1323" s="110">
        <v>0</v>
      </c>
      <c r="AF1323" s="110">
        <v>442</v>
      </c>
      <c r="AG1323" s="112">
        <f t="shared" si="210"/>
        <v>0</v>
      </c>
      <c r="AH1323" s="110">
        <f>SUM(AG$4:AG1323)</f>
        <v>38</v>
      </c>
      <c r="AI1323" s="112">
        <f t="shared" si="208"/>
        <v>0</v>
      </c>
      <c r="AJ1323" s="110">
        <f>COUNTIF(AI$4:AI1323,"&gt;0")</f>
        <v>184</v>
      </c>
      <c r="AK1323" s="110">
        <v>0</v>
      </c>
      <c r="AL1323" s="110">
        <v>400</v>
      </c>
      <c r="AM1323" s="172" t="str">
        <f>IF(OR(Table1[[#This Row],[Line total ordered for now]]&gt;0,Table1[[#This Row],[Line total ordered for season]]&gt;0),1,"")</f>
        <v/>
      </c>
      <c r="AN1323" s="173">
        <f>COUNTIF(AM$4:AM1323,"&gt;0")</f>
        <v>0</v>
      </c>
      <c r="AO1323" s="173">
        <f>Table1[[#This Row],[ORDER QUANTITY
to be collected BEFORE 31.3.22]]</f>
        <v>0</v>
      </c>
      <c r="AP1323" s="174">
        <f t="shared" si="209"/>
        <v>0</v>
      </c>
      <c r="AQ1323" s="174">
        <f>IFERROR(INDEX(Retail!H:H,MATCH($D1323,Retail!$D:$D,0)),0)</f>
        <v>0</v>
      </c>
      <c r="AR1323" s="174">
        <f>IFERROR(INDEX(Retail!J:J,MATCH($D1323,Retail!$D:$D,0)),0)</f>
        <v>0</v>
      </c>
      <c r="AS1323" s="174">
        <f>IFERROR(INDEX('NEW2022'!H:H,MATCH($D1323,'NEW2022'!D:D,0)),0)</f>
        <v>0</v>
      </c>
      <c r="AT1323" s="174">
        <f>IFERROR(INDEX('NEW2022'!J:J,MATCH($D1323,'NEW2022'!D:D,0)),0)</f>
        <v>0</v>
      </c>
      <c r="AU1323" s="174">
        <f>IFERROR(INDEX('Quiet Items'!H:H,MATCH($D1323,'Quiet Items'!D:D,0)),0)</f>
        <v>0</v>
      </c>
      <c r="AV1323" s="174">
        <f>IFERROR(INDEX('Quiet Items'!J:J,MATCH($D1323,'Quiet Items'!D:D,0)),0)</f>
        <v>0</v>
      </c>
      <c r="AW1323" s="174">
        <f>IFERROR(INDEX('1.4G'!H:H,MATCH($D1323,'1.4G'!D:D,0)),0)</f>
        <v>0</v>
      </c>
      <c r="AX1323" s="174">
        <f>IFERROR(INDEX('1.4G'!J:J,MATCH($D1323,'1.4G'!D:D,0)),0)</f>
        <v>0</v>
      </c>
      <c r="AY1323" s="174">
        <f t="shared" si="213"/>
        <v>0</v>
      </c>
      <c r="AZ1323" s="174">
        <f t="shared" si="214"/>
        <v>0</v>
      </c>
      <c r="BA1323" s="175">
        <f>IFERROR(Table1[[#This Row],[Line total ordered for now]]*Table1[[#This Row],[GUARANTEED PRICE
for STOCK orders collected before 31.3.22]],0)</f>
        <v>0</v>
      </c>
      <c r="BB1323" s="175">
        <f t="shared" si="211"/>
        <v>0</v>
      </c>
      <c r="BC1323" s="176">
        <f>(AZ1323+Table1[[#This Row],[Line total ordered for now]])*Z1323</f>
        <v>0</v>
      </c>
      <c r="BD1323" s="200">
        <v>81.421500000000009</v>
      </c>
      <c r="BE1323" s="65"/>
      <c r="BF1323" s="65"/>
      <c r="BG1323" s="65"/>
      <c r="BH1323" s="65"/>
      <c r="BI1323" s="65"/>
      <c r="BJ1323" s="65"/>
      <c r="BK1323" s="65"/>
      <c r="BL1323" s="55"/>
      <c r="BM1323"/>
      <c r="BN1323"/>
      <c r="BO1323"/>
      <c r="BP1323"/>
      <c r="BQ1323"/>
      <c r="BR1323"/>
      <c r="BS1323"/>
      <c r="BT1323"/>
    </row>
    <row r="1324" spans="1:72" ht="15.75">
      <c r="A1324" s="202">
        <v>1320</v>
      </c>
      <c r="B1324" s="68" t="s">
        <v>6378</v>
      </c>
      <c r="C1324" s="149" t="s">
        <v>708</v>
      </c>
      <c r="D1324" s="149" t="s">
        <v>1649</v>
      </c>
      <c r="E1324" s="149" t="s">
        <v>1650</v>
      </c>
      <c r="F1324" s="158" t="str">
        <f t="shared" si="212"/>
        <v>Video</v>
      </c>
      <c r="G1324" s="187">
        <v>0</v>
      </c>
      <c r="H1324" s="150"/>
      <c r="I1324" s="184">
        <v>81.599999999999994</v>
      </c>
      <c r="J1324" s="150"/>
      <c r="K1324" s="151">
        <v>9.5980000000000008</v>
      </c>
      <c r="L1324" s="152">
        <v>87.341800000000006</v>
      </c>
      <c r="M1324" s="152">
        <v>95.98</v>
      </c>
      <c r="N1324" s="153" t="s">
        <v>148</v>
      </c>
      <c r="O1324" s="154">
        <v>10</v>
      </c>
      <c r="P1324" s="153">
        <v>3</v>
      </c>
      <c r="Q1324" s="153" t="s">
        <v>146</v>
      </c>
      <c r="R1324" s="155">
        <v>15</v>
      </c>
      <c r="S1324" s="155">
        <v>2.75</v>
      </c>
      <c r="T1324" s="155">
        <v>0.3</v>
      </c>
      <c r="U1324" s="154" t="s">
        <v>95</v>
      </c>
      <c r="V1324" s="153" t="s">
        <v>88</v>
      </c>
      <c r="W1324" s="153" t="s">
        <v>627</v>
      </c>
      <c r="X1324" s="151" t="s">
        <v>6378</v>
      </c>
      <c r="Y1324" s="151" t="s">
        <v>6378</v>
      </c>
      <c r="Z1324" s="156">
        <v>7.0000000000000007E-2</v>
      </c>
      <c r="AA1324" s="153" t="s">
        <v>1651</v>
      </c>
      <c r="AB1324" s="153" t="s">
        <v>5626</v>
      </c>
      <c r="AC1324" s="153" t="s">
        <v>4790</v>
      </c>
      <c r="AD1324" s="157" t="s">
        <v>1652</v>
      </c>
      <c r="AE1324" s="110">
        <v>1</v>
      </c>
      <c r="AF1324" s="110">
        <v>443</v>
      </c>
      <c r="AG1324" s="112">
        <f t="shared" si="210"/>
        <v>0</v>
      </c>
      <c r="AH1324" s="110">
        <f>SUM(AG$4:AG1324)</f>
        <v>38</v>
      </c>
      <c r="AI1324" s="112">
        <f t="shared" si="208"/>
        <v>0</v>
      </c>
      <c r="AJ1324" s="110">
        <f>COUNTIF(AI$4:AI1324,"&gt;0")</f>
        <v>184</v>
      </c>
      <c r="AK1324" s="110">
        <v>1</v>
      </c>
      <c r="AL1324" s="110">
        <v>401</v>
      </c>
      <c r="AM1324" s="172" t="str">
        <f>IF(OR(Table1[[#This Row],[Line total ordered for now]]&gt;0,Table1[[#This Row],[Line total ordered for season]]&gt;0),1,"")</f>
        <v/>
      </c>
      <c r="AN1324" s="173">
        <f>COUNTIF(AM$4:AM1324,"&gt;0")</f>
        <v>0</v>
      </c>
      <c r="AO1324" s="173">
        <f>Table1[[#This Row],[ORDER QUANTITY
to be collected BEFORE 31.3.22]]</f>
        <v>0</v>
      </c>
      <c r="AP1324" s="174">
        <f t="shared" si="209"/>
        <v>0</v>
      </c>
      <c r="AQ1324" s="174">
        <f>IFERROR(INDEX(Retail!H:H,MATCH($D1324,Retail!$D:$D,0)),0)</f>
        <v>0</v>
      </c>
      <c r="AR1324" s="174">
        <f>IFERROR(INDEX(Retail!J:J,MATCH($D1324,Retail!$D:$D,0)),0)</f>
        <v>0</v>
      </c>
      <c r="AS1324" s="174">
        <f>IFERROR(INDEX('NEW2022'!H:H,MATCH($D1324,'NEW2022'!D:D,0)),0)</f>
        <v>0</v>
      </c>
      <c r="AT1324" s="174">
        <f>IFERROR(INDEX('NEW2022'!J:J,MATCH($D1324,'NEW2022'!D:D,0)),0)</f>
        <v>0</v>
      </c>
      <c r="AU1324" s="174">
        <f>IFERROR(INDEX('Quiet Items'!H:H,MATCH($D1324,'Quiet Items'!D:D,0)),0)</f>
        <v>0</v>
      </c>
      <c r="AV1324" s="174">
        <f>IFERROR(INDEX('Quiet Items'!J:J,MATCH($D1324,'Quiet Items'!D:D,0)),0)</f>
        <v>0</v>
      </c>
      <c r="AW1324" s="174">
        <f>IFERROR(INDEX('1.4G'!H:H,MATCH($D1324,'1.4G'!D:D,0)),0)</f>
        <v>0</v>
      </c>
      <c r="AX1324" s="174">
        <f>IFERROR(INDEX('1.4G'!J:J,MATCH($D1324,'1.4G'!D:D,0)),0)</f>
        <v>0</v>
      </c>
      <c r="AY1324" s="174">
        <f t="shared" si="213"/>
        <v>0</v>
      </c>
      <c r="AZ1324" s="174">
        <f t="shared" si="214"/>
        <v>0</v>
      </c>
      <c r="BA1324" s="175">
        <f>IFERROR(Table1[[#This Row],[Line total ordered for now]]*Table1[[#This Row],[GUARANTEED PRICE
for STOCK orders collected before 31.3.22]],0)</f>
        <v>0</v>
      </c>
      <c r="BB1324" s="175">
        <f t="shared" si="211"/>
        <v>0</v>
      </c>
      <c r="BC1324" s="176">
        <f>(AZ1324+Table1[[#This Row],[Line total ordered for now]])*Z1324</f>
        <v>0</v>
      </c>
      <c r="BD1324" s="200">
        <v>81.582999999999998</v>
      </c>
      <c r="BE1324" s="65"/>
      <c r="BF1324" s="65"/>
      <c r="BG1324" s="65"/>
      <c r="BH1324" s="65"/>
      <c r="BI1324" s="65"/>
      <c r="BJ1324" s="65"/>
      <c r="BK1324" s="65"/>
      <c r="BL1324" s="55"/>
      <c r="BM1324"/>
      <c r="BN1324"/>
      <c r="BO1324"/>
      <c r="BP1324"/>
      <c r="BQ1324"/>
      <c r="BR1324"/>
      <c r="BS1324"/>
      <c r="BT1324"/>
    </row>
    <row r="1325" spans="1:72" ht="15.75">
      <c r="A1325" s="202">
        <v>1321</v>
      </c>
      <c r="B1325" s="68" t="s">
        <v>6378</v>
      </c>
      <c r="C1325" s="149" t="s">
        <v>708</v>
      </c>
      <c r="D1325" s="149" t="s">
        <v>1016</v>
      </c>
      <c r="E1325" s="149" t="s">
        <v>1017</v>
      </c>
      <c r="F1325" s="158" t="str">
        <f t="shared" si="212"/>
        <v>Video</v>
      </c>
      <c r="G1325" s="187">
        <v>0</v>
      </c>
      <c r="H1325" s="150"/>
      <c r="I1325" s="184">
        <v>69.77</v>
      </c>
      <c r="J1325" s="150"/>
      <c r="K1325" s="151">
        <v>9.7974765343473447</v>
      </c>
      <c r="L1325" s="152">
        <v>89.157036462560839</v>
      </c>
      <c r="M1325" s="152">
        <v>97.97476534347345</v>
      </c>
      <c r="N1325" s="153" t="s">
        <v>148</v>
      </c>
      <c r="O1325" s="154">
        <v>10</v>
      </c>
      <c r="P1325" s="153">
        <v>3</v>
      </c>
      <c r="Q1325" s="153" t="s">
        <v>146</v>
      </c>
      <c r="R1325" s="155">
        <v>15</v>
      </c>
      <c r="S1325" s="155">
        <v>2.5</v>
      </c>
      <c r="T1325" s="155">
        <v>0.3</v>
      </c>
      <c r="U1325" s="154" t="s">
        <v>95</v>
      </c>
      <c r="V1325" s="153" t="s">
        <v>88</v>
      </c>
      <c r="W1325" s="153" t="s">
        <v>627</v>
      </c>
      <c r="X1325" s="151" t="s">
        <v>6378</v>
      </c>
      <c r="Y1325" s="151" t="s">
        <v>6378</v>
      </c>
      <c r="Z1325" s="156">
        <v>7.0599999999999996E-2</v>
      </c>
      <c r="AA1325" s="153" t="s">
        <v>769</v>
      </c>
      <c r="AB1325" s="153" t="s">
        <v>5779</v>
      </c>
      <c r="AC1325" s="153" t="s">
        <v>4640</v>
      </c>
      <c r="AD1325" s="157" t="s">
        <v>1018</v>
      </c>
      <c r="AE1325" s="110">
        <v>1</v>
      </c>
      <c r="AF1325" s="110">
        <v>444</v>
      </c>
      <c r="AG1325" s="112">
        <f t="shared" si="210"/>
        <v>0</v>
      </c>
      <c r="AH1325" s="110">
        <f>SUM(AG$4:AG1325)</f>
        <v>38</v>
      </c>
      <c r="AI1325" s="112">
        <f t="shared" si="208"/>
        <v>0</v>
      </c>
      <c r="AJ1325" s="110">
        <f>COUNTIF(AI$4:AI1325,"&gt;0")</f>
        <v>184</v>
      </c>
      <c r="AK1325" s="110">
        <v>1</v>
      </c>
      <c r="AL1325" s="110">
        <v>402</v>
      </c>
      <c r="AM1325" s="172" t="str">
        <f>IF(OR(Table1[[#This Row],[Line total ordered for now]]&gt;0,Table1[[#This Row],[Line total ordered for season]]&gt;0),1,"")</f>
        <v/>
      </c>
      <c r="AN1325" s="173">
        <f>COUNTIF(AM$4:AM1325,"&gt;0")</f>
        <v>0</v>
      </c>
      <c r="AO1325" s="173">
        <f>Table1[[#This Row],[ORDER QUANTITY
to be collected BEFORE 31.3.22]]</f>
        <v>0</v>
      </c>
      <c r="AP1325" s="174">
        <f t="shared" si="209"/>
        <v>0</v>
      </c>
      <c r="AQ1325" s="174">
        <f>IFERROR(INDEX(Retail!H:H,MATCH($D1325,Retail!$D:$D,0)),0)</f>
        <v>0</v>
      </c>
      <c r="AR1325" s="174">
        <f>IFERROR(INDEX(Retail!J:J,MATCH($D1325,Retail!$D:$D,0)),0)</f>
        <v>0</v>
      </c>
      <c r="AS1325" s="174">
        <f>IFERROR(INDEX('NEW2022'!H:H,MATCH($D1325,'NEW2022'!D:D,0)),0)</f>
        <v>0</v>
      </c>
      <c r="AT1325" s="174">
        <f>IFERROR(INDEX('NEW2022'!J:J,MATCH($D1325,'NEW2022'!D:D,0)),0)</f>
        <v>0</v>
      </c>
      <c r="AU1325" s="174">
        <f>IFERROR(INDEX('Quiet Items'!H:H,MATCH($D1325,'Quiet Items'!D:D,0)),0)</f>
        <v>0</v>
      </c>
      <c r="AV1325" s="174">
        <f>IFERROR(INDEX('Quiet Items'!J:J,MATCH($D1325,'Quiet Items'!D:D,0)),0)</f>
        <v>0</v>
      </c>
      <c r="AW1325" s="174">
        <f>IFERROR(INDEX('1.4G'!H:H,MATCH($D1325,'1.4G'!D:D,0)),0)</f>
        <v>0</v>
      </c>
      <c r="AX1325" s="174">
        <f>IFERROR(INDEX('1.4G'!J:J,MATCH($D1325,'1.4G'!D:D,0)),0)</f>
        <v>0</v>
      </c>
      <c r="AY1325" s="174">
        <f t="shared" si="213"/>
        <v>0</v>
      </c>
      <c r="AZ1325" s="174">
        <f t="shared" si="214"/>
        <v>0</v>
      </c>
      <c r="BA1325" s="175">
        <f>IFERROR(Table1[[#This Row],[Line total ordered for now]]*Table1[[#This Row],[GUARANTEED PRICE
for STOCK orders collected before 31.3.22]],0)</f>
        <v>0</v>
      </c>
      <c r="BB1325" s="175">
        <f t="shared" si="211"/>
        <v>0</v>
      </c>
      <c r="BC1325" s="176">
        <f>(AZ1325+Table1[[#This Row],[Line total ordered for now]])*Z1325</f>
        <v>0</v>
      </c>
      <c r="BD1325" s="200">
        <v>83.278550541952427</v>
      </c>
      <c r="BE1325" s="65"/>
      <c r="BF1325" s="65"/>
      <c r="BG1325" s="65"/>
      <c r="BH1325" s="65"/>
      <c r="BI1325" s="65"/>
      <c r="BJ1325" s="65"/>
      <c r="BK1325" s="65"/>
      <c r="BL1325" s="55"/>
      <c r="BM1325"/>
      <c r="BN1325"/>
      <c r="BO1325"/>
      <c r="BP1325"/>
      <c r="BQ1325"/>
      <c r="BR1325"/>
      <c r="BS1325"/>
      <c r="BT1325"/>
    </row>
    <row r="1326" spans="1:72" ht="15.75">
      <c r="A1326" s="202">
        <v>1322</v>
      </c>
      <c r="B1326" s="68" t="s">
        <v>6378</v>
      </c>
      <c r="C1326" s="149" t="s">
        <v>708</v>
      </c>
      <c r="D1326" s="149" t="s">
        <v>1325</v>
      </c>
      <c r="E1326" s="149" t="s">
        <v>1326</v>
      </c>
      <c r="F1326" s="158" t="str">
        <f t="shared" si="212"/>
        <v>Video</v>
      </c>
      <c r="G1326" s="187">
        <v>0</v>
      </c>
      <c r="H1326" s="150"/>
      <c r="I1326" s="184">
        <v>70.03</v>
      </c>
      <c r="J1326" s="150"/>
      <c r="K1326" s="151">
        <v>9.7974765343473447</v>
      </c>
      <c r="L1326" s="152">
        <v>89.157036462560839</v>
      </c>
      <c r="M1326" s="152">
        <v>97.97476534347345</v>
      </c>
      <c r="N1326" s="153" t="s">
        <v>148</v>
      </c>
      <c r="O1326" s="154">
        <v>10</v>
      </c>
      <c r="P1326" s="153">
        <v>3</v>
      </c>
      <c r="Q1326" s="153" t="s">
        <v>146</v>
      </c>
      <c r="R1326" s="155">
        <v>15</v>
      </c>
      <c r="S1326" s="155">
        <v>2.5</v>
      </c>
      <c r="T1326" s="155">
        <v>0.3</v>
      </c>
      <c r="U1326" s="154" t="s">
        <v>95</v>
      </c>
      <c r="V1326" s="153" t="s">
        <v>88</v>
      </c>
      <c r="W1326" s="153" t="s">
        <v>627</v>
      </c>
      <c r="X1326" s="151" t="s">
        <v>6378</v>
      </c>
      <c r="Y1326" s="151" t="s">
        <v>6378</v>
      </c>
      <c r="Z1326" s="156">
        <v>7.0599999999999996E-2</v>
      </c>
      <c r="AA1326" s="153" t="s">
        <v>861</v>
      </c>
      <c r="AB1326" s="153" t="s">
        <v>5744</v>
      </c>
      <c r="AC1326" s="153" t="s">
        <v>164</v>
      </c>
      <c r="AD1326" s="157" t="s">
        <v>1327</v>
      </c>
      <c r="AE1326" s="110">
        <v>1</v>
      </c>
      <c r="AF1326" s="110">
        <v>445</v>
      </c>
      <c r="AG1326" s="112">
        <f t="shared" si="210"/>
        <v>0</v>
      </c>
      <c r="AH1326" s="110">
        <f>SUM(AG$4:AG1326)</f>
        <v>38</v>
      </c>
      <c r="AI1326" s="112">
        <f t="shared" si="208"/>
        <v>0</v>
      </c>
      <c r="AJ1326" s="110">
        <f>COUNTIF(AI$4:AI1326,"&gt;0")</f>
        <v>184</v>
      </c>
      <c r="AK1326" s="110">
        <v>1</v>
      </c>
      <c r="AL1326" s="110">
        <v>403</v>
      </c>
      <c r="AM1326" s="172" t="str">
        <f>IF(OR(Table1[[#This Row],[Line total ordered for now]]&gt;0,Table1[[#This Row],[Line total ordered for season]]&gt;0),1,"")</f>
        <v/>
      </c>
      <c r="AN1326" s="173">
        <f>COUNTIF(AM$4:AM1326,"&gt;0")</f>
        <v>0</v>
      </c>
      <c r="AO1326" s="173">
        <f>Table1[[#This Row],[ORDER QUANTITY
to be collected BEFORE 31.3.22]]</f>
        <v>0</v>
      </c>
      <c r="AP1326" s="174">
        <f t="shared" si="209"/>
        <v>0</v>
      </c>
      <c r="AQ1326" s="174">
        <f>IFERROR(INDEX(Retail!H:H,MATCH($D1326,Retail!$D:$D,0)),0)</f>
        <v>0</v>
      </c>
      <c r="AR1326" s="174">
        <f>IFERROR(INDEX(Retail!J:J,MATCH($D1326,Retail!$D:$D,0)),0)</f>
        <v>0</v>
      </c>
      <c r="AS1326" s="174">
        <f>IFERROR(INDEX('NEW2022'!H:H,MATCH($D1326,'NEW2022'!D:D,0)),0)</f>
        <v>0</v>
      </c>
      <c r="AT1326" s="174">
        <f>IFERROR(INDEX('NEW2022'!J:J,MATCH($D1326,'NEW2022'!D:D,0)),0)</f>
        <v>0</v>
      </c>
      <c r="AU1326" s="174">
        <f>IFERROR(INDEX('Quiet Items'!H:H,MATCH($D1326,'Quiet Items'!D:D,0)),0)</f>
        <v>0</v>
      </c>
      <c r="AV1326" s="174">
        <f>IFERROR(INDEX('Quiet Items'!J:J,MATCH($D1326,'Quiet Items'!D:D,0)),0)</f>
        <v>0</v>
      </c>
      <c r="AW1326" s="174">
        <f>IFERROR(INDEX('1.4G'!H:H,MATCH($D1326,'1.4G'!D:D,0)),0)</f>
        <v>0</v>
      </c>
      <c r="AX1326" s="174">
        <f>IFERROR(INDEX('1.4G'!J:J,MATCH($D1326,'1.4G'!D:D,0)),0)</f>
        <v>0</v>
      </c>
      <c r="AY1326" s="174">
        <f t="shared" si="213"/>
        <v>0</v>
      </c>
      <c r="AZ1326" s="174">
        <f t="shared" si="214"/>
        <v>0</v>
      </c>
      <c r="BA1326" s="175">
        <f>IFERROR(Table1[[#This Row],[Line total ordered for now]]*Table1[[#This Row],[GUARANTEED PRICE
for STOCK orders collected before 31.3.22]],0)</f>
        <v>0</v>
      </c>
      <c r="BB1326" s="175">
        <f t="shared" si="211"/>
        <v>0</v>
      </c>
      <c r="BC1326" s="176">
        <f>(AZ1326+Table1[[#This Row],[Line total ordered for now]])*Z1326</f>
        <v>0</v>
      </c>
      <c r="BD1326" s="200">
        <v>83.278550541952427</v>
      </c>
      <c r="BE1326" s="65"/>
      <c r="BF1326" s="65"/>
      <c r="BG1326" s="65"/>
      <c r="BH1326" s="65"/>
      <c r="BI1326" s="65"/>
      <c r="BJ1326" s="65"/>
      <c r="BK1326" s="65"/>
      <c r="BL1326" s="55"/>
      <c r="BM1326"/>
      <c r="BN1326"/>
      <c r="BO1326"/>
      <c r="BP1326"/>
      <c r="BQ1326"/>
      <c r="BR1326"/>
      <c r="BS1326"/>
      <c r="BT1326"/>
    </row>
    <row r="1327" spans="1:72" ht="15.75">
      <c r="A1327" s="202">
        <v>1323</v>
      </c>
      <c r="B1327" s="68" t="s">
        <v>6378</v>
      </c>
      <c r="C1327" s="149" t="s">
        <v>708</v>
      </c>
      <c r="D1327" s="149" t="s">
        <v>1346</v>
      </c>
      <c r="E1327" s="149" t="s">
        <v>1347</v>
      </c>
      <c r="F1327" s="158" t="str">
        <f t="shared" si="212"/>
        <v>Video</v>
      </c>
      <c r="G1327" s="187">
        <v>1</v>
      </c>
      <c r="H1327" s="150"/>
      <c r="I1327" s="184">
        <v>84.29</v>
      </c>
      <c r="J1327" s="150"/>
      <c r="K1327" s="151">
        <v>9.9139999999999997</v>
      </c>
      <c r="L1327" s="152">
        <v>90.217399999999998</v>
      </c>
      <c r="M1327" s="152">
        <v>99.14</v>
      </c>
      <c r="N1327" s="153" t="s">
        <v>148</v>
      </c>
      <c r="O1327" s="154">
        <v>10</v>
      </c>
      <c r="P1327" s="153">
        <v>3</v>
      </c>
      <c r="Q1327" s="153" t="s">
        <v>146</v>
      </c>
      <c r="R1327" s="155">
        <v>15</v>
      </c>
      <c r="S1327" s="155">
        <v>1.8</v>
      </c>
      <c r="T1327" s="155">
        <v>0.3</v>
      </c>
      <c r="U1327" s="154" t="s">
        <v>95</v>
      </c>
      <c r="V1327" s="153" t="s">
        <v>88</v>
      </c>
      <c r="W1327" s="153" t="s">
        <v>627</v>
      </c>
      <c r="X1327" s="151" t="s">
        <v>6378</v>
      </c>
      <c r="Y1327" s="151" t="s">
        <v>6378</v>
      </c>
      <c r="Z1327" s="156">
        <v>6.0479999999999999E-2</v>
      </c>
      <c r="AA1327" s="153" t="s">
        <v>624</v>
      </c>
      <c r="AB1327" s="153" t="s">
        <v>5623</v>
      </c>
      <c r="AC1327" s="153" t="s">
        <v>164</v>
      </c>
      <c r="AD1327" s="157" t="s">
        <v>1348</v>
      </c>
      <c r="AE1327" s="110">
        <v>1</v>
      </c>
      <c r="AF1327" s="110">
        <v>446</v>
      </c>
      <c r="AG1327" s="112">
        <f t="shared" si="210"/>
        <v>0</v>
      </c>
      <c r="AH1327" s="110">
        <f>SUM(AG$4:AG1327)</f>
        <v>38</v>
      </c>
      <c r="AI1327" s="112">
        <f t="shared" si="208"/>
        <v>0</v>
      </c>
      <c r="AJ1327" s="110">
        <f>COUNTIF(AI$4:AI1327,"&gt;0")</f>
        <v>184</v>
      </c>
      <c r="AK1327" s="110">
        <v>1</v>
      </c>
      <c r="AL1327" s="110">
        <v>404</v>
      </c>
      <c r="AM1327" s="172" t="str">
        <f>IF(OR(Table1[[#This Row],[Line total ordered for now]]&gt;0,Table1[[#This Row],[Line total ordered for season]]&gt;0),1,"")</f>
        <v/>
      </c>
      <c r="AN1327" s="173">
        <f>COUNTIF(AM$4:AM1327,"&gt;0")</f>
        <v>0</v>
      </c>
      <c r="AO1327" s="173">
        <f>Table1[[#This Row],[ORDER QUANTITY
to be collected BEFORE 31.3.22]]</f>
        <v>0</v>
      </c>
      <c r="AP1327" s="174">
        <f t="shared" si="209"/>
        <v>0</v>
      </c>
      <c r="AQ1327" s="174">
        <f>IFERROR(INDEX(Retail!H:H,MATCH($D1327,Retail!$D:$D,0)),0)</f>
        <v>0</v>
      </c>
      <c r="AR1327" s="174">
        <f>IFERROR(INDEX(Retail!J:J,MATCH($D1327,Retail!$D:$D,0)),0)</f>
        <v>0</v>
      </c>
      <c r="AS1327" s="174">
        <f>IFERROR(INDEX('NEW2022'!H:H,MATCH($D1327,'NEW2022'!D:D,0)),0)</f>
        <v>0</v>
      </c>
      <c r="AT1327" s="174">
        <f>IFERROR(INDEX('NEW2022'!J:J,MATCH($D1327,'NEW2022'!D:D,0)),0)</f>
        <v>0</v>
      </c>
      <c r="AU1327" s="174">
        <f>IFERROR(INDEX('Quiet Items'!H:H,MATCH($D1327,'Quiet Items'!D:D,0)),0)</f>
        <v>0</v>
      </c>
      <c r="AV1327" s="174">
        <f>IFERROR(INDEX('Quiet Items'!J:J,MATCH($D1327,'Quiet Items'!D:D,0)),0)</f>
        <v>0</v>
      </c>
      <c r="AW1327" s="174">
        <f>IFERROR(INDEX('1.4G'!H:H,MATCH($D1327,'1.4G'!D:D,0)),0)</f>
        <v>0</v>
      </c>
      <c r="AX1327" s="174">
        <f>IFERROR(INDEX('1.4G'!J:J,MATCH($D1327,'1.4G'!D:D,0)),0)</f>
        <v>0</v>
      </c>
      <c r="AY1327" s="174">
        <f t="shared" si="213"/>
        <v>0</v>
      </c>
      <c r="AZ1327" s="174">
        <f t="shared" si="214"/>
        <v>0</v>
      </c>
      <c r="BA1327" s="175">
        <f>IFERROR(Table1[[#This Row],[Line total ordered for now]]*Table1[[#This Row],[GUARANTEED PRICE
for STOCK orders collected before 31.3.22]],0)</f>
        <v>0</v>
      </c>
      <c r="BB1327" s="175">
        <f t="shared" si="211"/>
        <v>0</v>
      </c>
      <c r="BC1327" s="176">
        <f>(AZ1327+Table1[[#This Row],[Line total ordered for now]])*Z1327</f>
        <v>0</v>
      </c>
      <c r="BD1327" s="200">
        <v>84.268999999999991</v>
      </c>
      <c r="BE1327" s="65"/>
      <c r="BF1327" s="65"/>
      <c r="BG1327" s="65"/>
      <c r="BH1327" s="65"/>
      <c r="BI1327" s="65"/>
      <c r="BJ1327" s="65"/>
      <c r="BK1327" s="65"/>
      <c r="BL1327" s="55"/>
      <c r="BM1327"/>
      <c r="BN1327"/>
      <c r="BO1327"/>
      <c r="BP1327"/>
      <c r="BQ1327"/>
      <c r="BR1327"/>
      <c r="BS1327"/>
      <c r="BT1327"/>
    </row>
    <row r="1328" spans="1:72" ht="15.75">
      <c r="A1328" s="202">
        <v>1324</v>
      </c>
      <c r="B1328" s="68" t="s">
        <v>6378</v>
      </c>
      <c r="C1328" s="149" t="s">
        <v>708</v>
      </c>
      <c r="D1328" s="149" t="s">
        <v>1101</v>
      </c>
      <c r="E1328" s="149" t="s">
        <v>1102</v>
      </c>
      <c r="F1328" s="158" t="str">
        <f t="shared" si="212"/>
        <v>Video</v>
      </c>
      <c r="G1328" s="187">
        <v>1</v>
      </c>
      <c r="H1328" s="150"/>
      <c r="I1328" s="184">
        <v>88.49</v>
      </c>
      <c r="J1328" s="150"/>
      <c r="K1328" s="151">
        <v>10.010239475029346</v>
      </c>
      <c r="L1328" s="152">
        <v>91.093179222767048</v>
      </c>
      <c r="M1328" s="152">
        <v>100.10239475029346</v>
      </c>
      <c r="N1328" s="153" t="s">
        <v>148</v>
      </c>
      <c r="O1328" s="154">
        <v>10</v>
      </c>
      <c r="P1328" s="153">
        <v>3</v>
      </c>
      <c r="Q1328" s="153" t="s">
        <v>146</v>
      </c>
      <c r="R1328" s="155">
        <v>15</v>
      </c>
      <c r="S1328" s="155">
        <v>2.5</v>
      </c>
      <c r="T1328" s="155">
        <v>0.3</v>
      </c>
      <c r="U1328" s="154" t="s">
        <v>95</v>
      </c>
      <c r="V1328" s="153" t="s">
        <v>88</v>
      </c>
      <c r="W1328" s="153" t="s">
        <v>627</v>
      </c>
      <c r="X1328" s="151" t="s">
        <v>6378</v>
      </c>
      <c r="Y1328" s="151" t="s">
        <v>6378</v>
      </c>
      <c r="Z1328" s="156">
        <v>7.0599999999999996E-2</v>
      </c>
      <c r="AA1328" s="153" t="s">
        <v>769</v>
      </c>
      <c r="AB1328" s="153" t="s">
        <v>5617</v>
      </c>
      <c r="AC1328" s="153" t="s">
        <v>4640</v>
      </c>
      <c r="AD1328" s="157" t="s">
        <v>1103</v>
      </c>
      <c r="AE1328" s="110">
        <v>1</v>
      </c>
      <c r="AF1328" s="110">
        <v>447</v>
      </c>
      <c r="AG1328" s="112">
        <f t="shared" si="210"/>
        <v>0</v>
      </c>
      <c r="AH1328" s="110">
        <f>SUM(AG$4:AG1328)</f>
        <v>38</v>
      </c>
      <c r="AI1328" s="112">
        <f t="shared" si="208"/>
        <v>0</v>
      </c>
      <c r="AJ1328" s="110">
        <f>COUNTIF(AI$4:AI1328,"&gt;0")</f>
        <v>184</v>
      </c>
      <c r="AK1328" s="110">
        <v>1</v>
      </c>
      <c r="AL1328" s="110">
        <v>405</v>
      </c>
      <c r="AM1328" s="172" t="str">
        <f>IF(OR(Table1[[#This Row],[Line total ordered for now]]&gt;0,Table1[[#This Row],[Line total ordered for season]]&gt;0),1,"")</f>
        <v/>
      </c>
      <c r="AN1328" s="173">
        <f>COUNTIF(AM$4:AM1328,"&gt;0")</f>
        <v>0</v>
      </c>
      <c r="AO1328" s="173">
        <f>Table1[[#This Row],[ORDER QUANTITY
to be collected BEFORE 31.3.22]]</f>
        <v>0</v>
      </c>
      <c r="AP1328" s="174">
        <f t="shared" si="209"/>
        <v>0</v>
      </c>
      <c r="AQ1328" s="174">
        <f>IFERROR(INDEX(Retail!H:H,MATCH($D1328,Retail!$D:$D,0)),0)</f>
        <v>0</v>
      </c>
      <c r="AR1328" s="174">
        <f>IFERROR(INDEX(Retail!J:J,MATCH($D1328,Retail!$D:$D,0)),0)</f>
        <v>0</v>
      </c>
      <c r="AS1328" s="174">
        <f>IFERROR(INDEX('NEW2022'!H:H,MATCH($D1328,'NEW2022'!D:D,0)),0)</f>
        <v>0</v>
      </c>
      <c r="AT1328" s="174">
        <f>IFERROR(INDEX('NEW2022'!J:J,MATCH($D1328,'NEW2022'!D:D,0)),0)</f>
        <v>0</v>
      </c>
      <c r="AU1328" s="174">
        <f>IFERROR(INDEX('Quiet Items'!H:H,MATCH($D1328,'Quiet Items'!D:D,0)),0)</f>
        <v>0</v>
      </c>
      <c r="AV1328" s="174">
        <f>IFERROR(INDEX('Quiet Items'!J:J,MATCH($D1328,'Quiet Items'!D:D,0)),0)</f>
        <v>0</v>
      </c>
      <c r="AW1328" s="174">
        <f>IFERROR(INDEX('1.4G'!H:H,MATCH($D1328,'1.4G'!D:D,0)),0)</f>
        <v>0</v>
      </c>
      <c r="AX1328" s="174">
        <f>IFERROR(INDEX('1.4G'!J:J,MATCH($D1328,'1.4G'!D:D,0)),0)</f>
        <v>0</v>
      </c>
      <c r="AY1328" s="174">
        <f t="shared" si="213"/>
        <v>0</v>
      </c>
      <c r="AZ1328" s="174">
        <f t="shared" si="214"/>
        <v>0</v>
      </c>
      <c r="BA1328" s="175">
        <f>IFERROR(Table1[[#This Row],[Line total ordered for now]]*Table1[[#This Row],[GUARANTEED PRICE
for STOCK orders collected before 31.3.22]],0)</f>
        <v>0</v>
      </c>
      <c r="BB1328" s="175">
        <f t="shared" si="211"/>
        <v>0</v>
      </c>
      <c r="BC1328" s="176">
        <f>(AZ1328+Table1[[#This Row],[Line total ordered for now]])*Z1328</f>
        <v>0</v>
      </c>
      <c r="BD1328" s="200">
        <v>85.087035537749429</v>
      </c>
      <c r="BE1328" s="65"/>
      <c r="BF1328" s="65"/>
      <c r="BG1328" s="65"/>
      <c r="BH1328" s="65"/>
      <c r="BI1328" s="65"/>
      <c r="BJ1328" s="65"/>
      <c r="BK1328" s="65"/>
      <c r="BL1328" s="55"/>
      <c r="BM1328"/>
      <c r="BN1328"/>
      <c r="BO1328"/>
      <c r="BP1328"/>
      <c r="BQ1328"/>
      <c r="BR1328"/>
      <c r="BS1328"/>
      <c r="BT1328"/>
    </row>
    <row r="1329" spans="1:72" ht="15.75">
      <c r="A1329" s="202">
        <v>1325</v>
      </c>
      <c r="B1329" s="68" t="s">
        <v>6378</v>
      </c>
      <c r="C1329" s="149" t="s">
        <v>708</v>
      </c>
      <c r="D1329" s="149" t="s">
        <v>1221</v>
      </c>
      <c r="E1329" s="149" t="s">
        <v>1222</v>
      </c>
      <c r="F1329" s="158" t="str">
        <f t="shared" si="212"/>
        <v>Video</v>
      </c>
      <c r="G1329" s="187">
        <v>2</v>
      </c>
      <c r="H1329" s="150"/>
      <c r="I1329" s="184">
        <v>88.07</v>
      </c>
      <c r="J1329" s="150"/>
      <c r="K1329" s="151">
        <v>10.010239475029346</v>
      </c>
      <c r="L1329" s="152">
        <v>91.093179222767048</v>
      </c>
      <c r="M1329" s="152">
        <v>100.10239475029346</v>
      </c>
      <c r="N1329" s="153" t="s">
        <v>148</v>
      </c>
      <c r="O1329" s="154">
        <v>10</v>
      </c>
      <c r="P1329" s="153">
        <v>3</v>
      </c>
      <c r="Q1329" s="153" t="s">
        <v>146</v>
      </c>
      <c r="R1329" s="155">
        <v>15</v>
      </c>
      <c r="S1329" s="155">
        <v>2.5</v>
      </c>
      <c r="T1329" s="155">
        <v>0.3</v>
      </c>
      <c r="U1329" s="154" t="s">
        <v>95</v>
      </c>
      <c r="V1329" s="153" t="s">
        <v>88</v>
      </c>
      <c r="W1329" s="153" t="s">
        <v>627</v>
      </c>
      <c r="X1329" s="151" t="s">
        <v>6378</v>
      </c>
      <c r="Y1329" s="151" t="s">
        <v>6378</v>
      </c>
      <c r="Z1329" s="156">
        <v>7.0599999999999996E-2</v>
      </c>
      <c r="AA1329" s="153" t="s">
        <v>769</v>
      </c>
      <c r="AB1329" s="153" t="s">
        <v>5785</v>
      </c>
      <c r="AC1329" s="153" t="s">
        <v>4640</v>
      </c>
      <c r="AD1329" s="157" t="s">
        <v>1223</v>
      </c>
      <c r="AE1329" s="110">
        <v>1</v>
      </c>
      <c r="AF1329" s="110">
        <v>448</v>
      </c>
      <c r="AG1329" s="112">
        <f t="shared" si="210"/>
        <v>0</v>
      </c>
      <c r="AH1329" s="110">
        <f>SUM(AG$4:AG1329)</f>
        <v>38</v>
      </c>
      <c r="AI1329" s="112">
        <f t="shared" si="208"/>
        <v>0</v>
      </c>
      <c r="AJ1329" s="110">
        <f>COUNTIF(AI$4:AI1329,"&gt;0")</f>
        <v>184</v>
      </c>
      <c r="AK1329" s="110">
        <v>1</v>
      </c>
      <c r="AL1329" s="110">
        <v>406</v>
      </c>
      <c r="AM1329" s="172" t="str">
        <f>IF(OR(Table1[[#This Row],[Line total ordered for now]]&gt;0,Table1[[#This Row],[Line total ordered for season]]&gt;0),1,"")</f>
        <v/>
      </c>
      <c r="AN1329" s="173">
        <f>COUNTIF(AM$4:AM1329,"&gt;0")</f>
        <v>0</v>
      </c>
      <c r="AO1329" s="173">
        <f>Table1[[#This Row],[ORDER QUANTITY
to be collected BEFORE 31.3.22]]</f>
        <v>0</v>
      </c>
      <c r="AP1329" s="174">
        <f t="shared" si="209"/>
        <v>0</v>
      </c>
      <c r="AQ1329" s="174">
        <f>IFERROR(INDEX(Retail!H:H,MATCH($D1329,Retail!$D:$D,0)),0)</f>
        <v>0</v>
      </c>
      <c r="AR1329" s="174">
        <f>IFERROR(INDEX(Retail!J:J,MATCH($D1329,Retail!$D:$D,0)),0)</f>
        <v>0</v>
      </c>
      <c r="AS1329" s="174">
        <f>IFERROR(INDEX('NEW2022'!H:H,MATCH($D1329,'NEW2022'!D:D,0)),0)</f>
        <v>0</v>
      </c>
      <c r="AT1329" s="174">
        <f>IFERROR(INDEX('NEW2022'!J:J,MATCH($D1329,'NEW2022'!D:D,0)),0)</f>
        <v>0</v>
      </c>
      <c r="AU1329" s="174">
        <f>IFERROR(INDEX('Quiet Items'!H:H,MATCH($D1329,'Quiet Items'!D:D,0)),0)</f>
        <v>0</v>
      </c>
      <c r="AV1329" s="174">
        <f>IFERROR(INDEX('Quiet Items'!J:J,MATCH($D1329,'Quiet Items'!D:D,0)),0)</f>
        <v>0</v>
      </c>
      <c r="AW1329" s="174">
        <f>IFERROR(INDEX('1.4G'!H:H,MATCH($D1329,'1.4G'!D:D,0)),0)</f>
        <v>0</v>
      </c>
      <c r="AX1329" s="174">
        <f>IFERROR(INDEX('1.4G'!J:J,MATCH($D1329,'1.4G'!D:D,0)),0)</f>
        <v>0</v>
      </c>
      <c r="AY1329" s="174">
        <f t="shared" si="213"/>
        <v>0</v>
      </c>
      <c r="AZ1329" s="174">
        <f t="shared" si="214"/>
        <v>0</v>
      </c>
      <c r="BA1329" s="175">
        <f>IFERROR(Table1[[#This Row],[Line total ordered for now]]*Table1[[#This Row],[GUARANTEED PRICE
for STOCK orders collected before 31.3.22]],0)</f>
        <v>0</v>
      </c>
      <c r="BB1329" s="175">
        <f t="shared" si="211"/>
        <v>0</v>
      </c>
      <c r="BC1329" s="176">
        <f>(AZ1329+Table1[[#This Row],[Line total ordered for now]])*Z1329</f>
        <v>0</v>
      </c>
      <c r="BD1329" s="200">
        <v>85.087035537749429</v>
      </c>
      <c r="BE1329" s="65"/>
      <c r="BF1329" s="65"/>
      <c r="BG1329" s="65"/>
      <c r="BH1329" s="65"/>
      <c r="BI1329" s="65"/>
      <c r="BJ1329" s="65"/>
      <c r="BK1329" s="65"/>
      <c r="BL1329" s="55"/>
      <c r="BM1329"/>
      <c r="BN1329"/>
      <c r="BO1329"/>
      <c r="BP1329"/>
      <c r="BQ1329"/>
      <c r="BR1329"/>
      <c r="BS1329"/>
      <c r="BT1329"/>
    </row>
    <row r="1330" spans="1:72" ht="15.75">
      <c r="A1330" s="202">
        <v>1326</v>
      </c>
      <c r="B1330" s="68" t="s">
        <v>6378</v>
      </c>
      <c r="C1330" s="149" t="s">
        <v>708</v>
      </c>
      <c r="D1330" s="149" t="s">
        <v>1248</v>
      </c>
      <c r="E1330" s="149" t="s">
        <v>1249</v>
      </c>
      <c r="F1330" s="158" t="str">
        <f t="shared" si="212"/>
        <v>Video</v>
      </c>
      <c r="G1330" s="187">
        <v>0</v>
      </c>
      <c r="H1330" s="150"/>
      <c r="I1330" s="184">
        <v>88.13</v>
      </c>
      <c r="J1330" s="150"/>
      <c r="K1330" s="151">
        <v>10.010239475029346</v>
      </c>
      <c r="L1330" s="152">
        <v>91.093179222767048</v>
      </c>
      <c r="M1330" s="152">
        <v>100.10239475029346</v>
      </c>
      <c r="N1330" s="153" t="s">
        <v>148</v>
      </c>
      <c r="O1330" s="154">
        <v>10</v>
      </c>
      <c r="P1330" s="153">
        <v>3</v>
      </c>
      <c r="Q1330" s="153" t="s">
        <v>147</v>
      </c>
      <c r="R1330" s="155">
        <v>15</v>
      </c>
      <c r="S1330" s="155">
        <v>2.5</v>
      </c>
      <c r="T1330" s="155">
        <v>0.3</v>
      </c>
      <c r="U1330" s="154" t="s">
        <v>95</v>
      </c>
      <c r="V1330" s="153" t="s">
        <v>88</v>
      </c>
      <c r="W1330" s="153" t="s">
        <v>627</v>
      </c>
      <c r="X1330" s="151" t="s">
        <v>6378</v>
      </c>
      <c r="Y1330" s="151" t="s">
        <v>6378</v>
      </c>
      <c r="Z1330" s="156">
        <v>7.0599999999999996E-2</v>
      </c>
      <c r="AA1330" s="153" t="s">
        <v>769</v>
      </c>
      <c r="AB1330" s="153" t="s">
        <v>5788</v>
      </c>
      <c r="AC1330" s="153" t="s">
        <v>4640</v>
      </c>
      <c r="AD1330" s="157" t="s">
        <v>1250</v>
      </c>
      <c r="AE1330" s="110">
        <v>0</v>
      </c>
      <c r="AF1330" s="110">
        <v>448</v>
      </c>
      <c r="AG1330" s="112">
        <f t="shared" si="210"/>
        <v>0</v>
      </c>
      <c r="AH1330" s="110">
        <f>SUM(AG$4:AG1330)</f>
        <v>38</v>
      </c>
      <c r="AI1330" s="112">
        <f t="shared" si="208"/>
        <v>0</v>
      </c>
      <c r="AJ1330" s="110">
        <f>COUNTIF(AI$4:AI1330,"&gt;0")</f>
        <v>184</v>
      </c>
      <c r="AK1330" s="110">
        <v>1</v>
      </c>
      <c r="AL1330" s="110">
        <v>407</v>
      </c>
      <c r="AM1330" s="172" t="str">
        <f>IF(OR(Table1[[#This Row],[Line total ordered for now]]&gt;0,Table1[[#This Row],[Line total ordered for season]]&gt;0),1,"")</f>
        <v/>
      </c>
      <c r="AN1330" s="173">
        <f>COUNTIF(AM$4:AM1330,"&gt;0")</f>
        <v>0</v>
      </c>
      <c r="AO1330" s="173">
        <f>Table1[[#This Row],[ORDER QUANTITY
to be collected BEFORE 31.3.22]]</f>
        <v>0</v>
      </c>
      <c r="AP1330" s="174">
        <f t="shared" si="209"/>
        <v>0</v>
      </c>
      <c r="AQ1330" s="174">
        <f>IFERROR(INDEX(Retail!H:H,MATCH($D1330,Retail!$D:$D,0)),0)</f>
        <v>0</v>
      </c>
      <c r="AR1330" s="174">
        <f>IFERROR(INDEX(Retail!J:J,MATCH($D1330,Retail!$D:$D,0)),0)</f>
        <v>0</v>
      </c>
      <c r="AS1330" s="174">
        <f>IFERROR(INDEX('NEW2022'!H:H,MATCH($D1330,'NEW2022'!D:D,0)),0)</f>
        <v>0</v>
      </c>
      <c r="AT1330" s="174">
        <f>IFERROR(INDEX('NEW2022'!J:J,MATCH($D1330,'NEW2022'!D:D,0)),0)</f>
        <v>0</v>
      </c>
      <c r="AU1330" s="174">
        <f>IFERROR(INDEX('Quiet Items'!H:H,MATCH($D1330,'Quiet Items'!D:D,0)),0)</f>
        <v>0</v>
      </c>
      <c r="AV1330" s="174">
        <f>IFERROR(INDEX('Quiet Items'!J:J,MATCH($D1330,'Quiet Items'!D:D,0)),0)</f>
        <v>0</v>
      </c>
      <c r="AW1330" s="174">
        <f>IFERROR(INDEX('1.4G'!H:H,MATCH($D1330,'1.4G'!D:D,0)),0)</f>
        <v>0</v>
      </c>
      <c r="AX1330" s="174">
        <f>IFERROR(INDEX('1.4G'!J:J,MATCH($D1330,'1.4G'!D:D,0)),0)</f>
        <v>0</v>
      </c>
      <c r="AY1330" s="174">
        <f t="shared" si="213"/>
        <v>0</v>
      </c>
      <c r="AZ1330" s="174">
        <f t="shared" si="214"/>
        <v>0</v>
      </c>
      <c r="BA1330" s="175">
        <f>IFERROR(Table1[[#This Row],[Line total ordered for now]]*Table1[[#This Row],[GUARANTEED PRICE
for STOCK orders collected before 31.3.22]],0)</f>
        <v>0</v>
      </c>
      <c r="BB1330" s="175">
        <f t="shared" si="211"/>
        <v>0</v>
      </c>
      <c r="BC1330" s="176">
        <f>(AZ1330+Table1[[#This Row],[Line total ordered for now]])*Z1330</f>
        <v>0</v>
      </c>
      <c r="BD1330" s="200">
        <v>85.087035537749429</v>
      </c>
      <c r="BE1330" s="65"/>
      <c r="BF1330" s="65"/>
      <c r="BG1330" s="65"/>
      <c r="BH1330" s="65"/>
      <c r="BI1330" s="65"/>
      <c r="BJ1330" s="65"/>
      <c r="BK1330" s="65"/>
      <c r="BL1330" s="55"/>
      <c r="BM1330"/>
      <c r="BN1330"/>
      <c r="BO1330"/>
      <c r="BP1330"/>
      <c r="BQ1330"/>
      <c r="BR1330"/>
      <c r="BS1330"/>
      <c r="BT1330"/>
    </row>
    <row r="1331" spans="1:72" ht="15.75">
      <c r="A1331" s="202">
        <v>1327</v>
      </c>
      <c r="B1331" s="68" t="s">
        <v>6378</v>
      </c>
      <c r="C1331" s="149" t="s">
        <v>708</v>
      </c>
      <c r="D1331" s="149" t="s">
        <v>4487</v>
      </c>
      <c r="E1331" s="149" t="s">
        <v>4488</v>
      </c>
      <c r="F1331" s="158" t="str">
        <f t="shared" si="212"/>
        <v>Video</v>
      </c>
      <c r="G1331" s="187">
        <v>0</v>
      </c>
      <c r="H1331" s="150"/>
      <c r="I1331" s="184">
        <v>88.93</v>
      </c>
      <c r="J1331" s="150"/>
      <c r="K1331" s="151">
        <v>10.108437755344118</v>
      </c>
      <c r="L1331" s="152">
        <v>91.986783573631485</v>
      </c>
      <c r="M1331" s="152">
        <v>101.08437755344119</v>
      </c>
      <c r="N1331" s="153" t="s">
        <v>148</v>
      </c>
      <c r="O1331" s="154">
        <v>10</v>
      </c>
      <c r="P1331" s="153">
        <v>3</v>
      </c>
      <c r="Q1331" s="153" t="s">
        <v>146</v>
      </c>
      <c r="R1331" s="155">
        <v>15</v>
      </c>
      <c r="S1331" s="155">
        <v>2.5</v>
      </c>
      <c r="T1331" s="155">
        <v>0.3</v>
      </c>
      <c r="U1331" s="154" t="s">
        <v>95</v>
      </c>
      <c r="V1331" s="153" t="s">
        <v>88</v>
      </c>
      <c r="W1331" s="153" t="s">
        <v>627</v>
      </c>
      <c r="X1331" s="151" t="s">
        <v>6378</v>
      </c>
      <c r="Y1331" s="151" t="s">
        <v>6378</v>
      </c>
      <c r="Z1331" s="156">
        <v>7.0599999999999996E-2</v>
      </c>
      <c r="AA1331" s="153" t="s">
        <v>769</v>
      </c>
      <c r="AB1331" s="153" t="s">
        <v>5608</v>
      </c>
      <c r="AC1331" s="153" t="s">
        <v>164</v>
      </c>
      <c r="AD1331" s="157" t="s">
        <v>4489</v>
      </c>
      <c r="AE1331" s="110">
        <v>1</v>
      </c>
      <c r="AF1331" s="110">
        <v>449</v>
      </c>
      <c r="AG1331" s="112">
        <f t="shared" si="210"/>
        <v>0</v>
      </c>
      <c r="AH1331" s="110">
        <f>SUM(AG$4:AG1331)</f>
        <v>38</v>
      </c>
      <c r="AI1331" s="112">
        <f t="shared" si="208"/>
        <v>0</v>
      </c>
      <c r="AJ1331" s="110">
        <f>COUNTIF(AI$4:AI1331,"&gt;0")</f>
        <v>184</v>
      </c>
      <c r="AK1331" s="110">
        <v>1</v>
      </c>
      <c r="AL1331" s="110">
        <v>408</v>
      </c>
      <c r="AM1331" s="172" t="str">
        <f>IF(OR(Table1[[#This Row],[Line total ordered for now]]&gt;0,Table1[[#This Row],[Line total ordered for season]]&gt;0),1,"")</f>
        <v/>
      </c>
      <c r="AN1331" s="173">
        <f>COUNTIF(AM$4:AM1331,"&gt;0")</f>
        <v>0</v>
      </c>
      <c r="AO1331" s="173">
        <f>Table1[[#This Row],[ORDER QUANTITY
to be collected BEFORE 31.3.22]]</f>
        <v>0</v>
      </c>
      <c r="AP1331" s="174">
        <f t="shared" si="209"/>
        <v>0</v>
      </c>
      <c r="AQ1331" s="174">
        <f>IFERROR(INDEX(Retail!H:H,MATCH($D1331,Retail!$D:$D,0)),0)</f>
        <v>0</v>
      </c>
      <c r="AR1331" s="174">
        <f>IFERROR(INDEX(Retail!J:J,MATCH($D1331,Retail!$D:$D,0)),0)</f>
        <v>0</v>
      </c>
      <c r="AS1331" s="174">
        <f>IFERROR(INDEX('NEW2022'!H:H,MATCH($D1331,'NEW2022'!D:D,0)),0)</f>
        <v>0</v>
      </c>
      <c r="AT1331" s="174">
        <f>IFERROR(INDEX('NEW2022'!J:J,MATCH($D1331,'NEW2022'!D:D,0)),0)</f>
        <v>0</v>
      </c>
      <c r="AU1331" s="174">
        <f>IFERROR(INDEX('Quiet Items'!H:H,MATCH($D1331,'Quiet Items'!D:D,0)),0)</f>
        <v>0</v>
      </c>
      <c r="AV1331" s="174">
        <f>IFERROR(INDEX('Quiet Items'!J:J,MATCH($D1331,'Quiet Items'!D:D,0)),0)</f>
        <v>0</v>
      </c>
      <c r="AW1331" s="174">
        <f>IFERROR(INDEX('1.4G'!H:H,MATCH($D1331,'1.4G'!D:D,0)),0)</f>
        <v>0</v>
      </c>
      <c r="AX1331" s="174">
        <f>IFERROR(INDEX('1.4G'!J:J,MATCH($D1331,'1.4G'!D:D,0)),0)</f>
        <v>0</v>
      </c>
      <c r="AY1331" s="174">
        <f t="shared" si="213"/>
        <v>0</v>
      </c>
      <c r="AZ1331" s="174">
        <f t="shared" si="214"/>
        <v>0</v>
      </c>
      <c r="BA1331" s="175">
        <f>IFERROR(Table1[[#This Row],[Line total ordered for now]]*Table1[[#This Row],[GUARANTEED PRICE
for STOCK orders collected before 31.3.22]],0)</f>
        <v>0</v>
      </c>
      <c r="BB1331" s="175">
        <f t="shared" si="211"/>
        <v>0</v>
      </c>
      <c r="BC1331" s="176">
        <f>(AZ1331+Table1[[#This Row],[Line total ordered for now]])*Z1331</f>
        <v>0</v>
      </c>
      <c r="BD1331" s="200">
        <v>85.921720920425003</v>
      </c>
      <c r="BE1331" s="65"/>
      <c r="BF1331" s="65"/>
      <c r="BG1331" s="65"/>
      <c r="BH1331" s="65"/>
      <c r="BI1331" s="65"/>
      <c r="BJ1331" s="65"/>
      <c r="BK1331" s="65"/>
      <c r="BL1331" s="55"/>
      <c r="BM1331"/>
      <c r="BN1331"/>
      <c r="BO1331"/>
      <c r="BP1331"/>
      <c r="BQ1331"/>
      <c r="BR1331"/>
      <c r="BS1331"/>
      <c r="BT1331"/>
    </row>
    <row r="1332" spans="1:72" ht="15.75">
      <c r="A1332" s="202">
        <v>1328</v>
      </c>
      <c r="B1332" s="68" t="s">
        <v>6378</v>
      </c>
      <c r="C1332" s="149" t="s">
        <v>708</v>
      </c>
      <c r="D1332" s="149" t="s">
        <v>990</v>
      </c>
      <c r="E1332" s="149" t="s">
        <v>991</v>
      </c>
      <c r="F1332" s="158" t="str">
        <f t="shared" si="212"/>
        <v>Video</v>
      </c>
      <c r="G1332" s="187">
        <v>1</v>
      </c>
      <c r="H1332" s="150"/>
      <c r="I1332" s="184">
        <v>84.9</v>
      </c>
      <c r="J1332" s="150"/>
      <c r="K1332" s="151">
        <v>10.108437755344118</v>
      </c>
      <c r="L1332" s="152">
        <v>91.986783573631485</v>
      </c>
      <c r="M1332" s="152">
        <v>101.08437755344119</v>
      </c>
      <c r="N1332" s="153" t="s">
        <v>148</v>
      </c>
      <c r="O1332" s="154">
        <v>10</v>
      </c>
      <c r="P1332" s="153">
        <v>3</v>
      </c>
      <c r="Q1332" s="153" t="s">
        <v>146</v>
      </c>
      <c r="R1332" s="155">
        <v>15</v>
      </c>
      <c r="S1332" s="155">
        <v>2.5</v>
      </c>
      <c r="T1332" s="155">
        <v>0.3</v>
      </c>
      <c r="U1332" s="154" t="s">
        <v>95</v>
      </c>
      <c r="V1332" s="153" t="s">
        <v>88</v>
      </c>
      <c r="W1332" s="153" t="s">
        <v>627</v>
      </c>
      <c r="X1332" s="151" t="s">
        <v>6378</v>
      </c>
      <c r="Y1332" s="151" t="s">
        <v>6378</v>
      </c>
      <c r="Z1332" s="156">
        <v>7.0599999999999996E-2</v>
      </c>
      <c r="AA1332" s="153" t="s">
        <v>769</v>
      </c>
      <c r="AB1332" s="153" t="s">
        <v>5615</v>
      </c>
      <c r="AC1332" s="153" t="s">
        <v>4640</v>
      </c>
      <c r="AD1332" s="157" t="s">
        <v>992</v>
      </c>
      <c r="AE1332" s="110">
        <v>1</v>
      </c>
      <c r="AF1332" s="110">
        <v>450</v>
      </c>
      <c r="AG1332" s="112">
        <f t="shared" si="210"/>
        <v>0</v>
      </c>
      <c r="AH1332" s="110">
        <f>SUM(AG$4:AG1332)</f>
        <v>38</v>
      </c>
      <c r="AI1332" s="112">
        <f t="shared" si="208"/>
        <v>0</v>
      </c>
      <c r="AJ1332" s="110">
        <f>COUNTIF(AI$4:AI1332,"&gt;0")</f>
        <v>184</v>
      </c>
      <c r="AK1332" s="110">
        <v>1</v>
      </c>
      <c r="AL1332" s="110">
        <v>409</v>
      </c>
      <c r="AM1332" s="172" t="str">
        <f>IF(OR(Table1[[#This Row],[Line total ordered for now]]&gt;0,Table1[[#This Row],[Line total ordered for season]]&gt;0),1,"")</f>
        <v/>
      </c>
      <c r="AN1332" s="173">
        <f>COUNTIF(AM$4:AM1332,"&gt;0")</f>
        <v>0</v>
      </c>
      <c r="AO1332" s="173">
        <f>Table1[[#This Row],[ORDER QUANTITY
to be collected BEFORE 31.3.22]]</f>
        <v>0</v>
      </c>
      <c r="AP1332" s="174">
        <f t="shared" si="209"/>
        <v>0</v>
      </c>
      <c r="AQ1332" s="174">
        <f>IFERROR(INDEX(Retail!H:H,MATCH($D1332,Retail!$D:$D,0)),0)</f>
        <v>0</v>
      </c>
      <c r="AR1332" s="174">
        <f>IFERROR(INDEX(Retail!J:J,MATCH($D1332,Retail!$D:$D,0)),0)</f>
        <v>0</v>
      </c>
      <c r="AS1332" s="174">
        <f>IFERROR(INDEX('NEW2022'!H:H,MATCH($D1332,'NEW2022'!D:D,0)),0)</f>
        <v>0</v>
      </c>
      <c r="AT1332" s="174">
        <f>IFERROR(INDEX('NEW2022'!J:J,MATCH($D1332,'NEW2022'!D:D,0)),0)</f>
        <v>0</v>
      </c>
      <c r="AU1332" s="174">
        <f>IFERROR(INDEX('Quiet Items'!H:H,MATCH($D1332,'Quiet Items'!D:D,0)),0)</f>
        <v>0</v>
      </c>
      <c r="AV1332" s="174">
        <f>IFERROR(INDEX('Quiet Items'!J:J,MATCH($D1332,'Quiet Items'!D:D,0)),0)</f>
        <v>0</v>
      </c>
      <c r="AW1332" s="174">
        <f>IFERROR(INDEX('1.4G'!H:H,MATCH($D1332,'1.4G'!D:D,0)),0)</f>
        <v>0</v>
      </c>
      <c r="AX1332" s="174">
        <f>IFERROR(INDEX('1.4G'!J:J,MATCH($D1332,'1.4G'!D:D,0)),0)</f>
        <v>0</v>
      </c>
      <c r="AY1332" s="174">
        <f t="shared" si="213"/>
        <v>0</v>
      </c>
      <c r="AZ1332" s="174">
        <f t="shared" si="214"/>
        <v>0</v>
      </c>
      <c r="BA1332" s="175">
        <f>IFERROR(Table1[[#This Row],[Line total ordered for now]]*Table1[[#This Row],[GUARANTEED PRICE
for STOCK orders collected before 31.3.22]],0)</f>
        <v>0</v>
      </c>
      <c r="BB1332" s="175">
        <f t="shared" si="211"/>
        <v>0</v>
      </c>
      <c r="BC1332" s="176">
        <f>(AZ1332+Table1[[#This Row],[Line total ordered for now]])*Z1332</f>
        <v>0</v>
      </c>
      <c r="BD1332" s="200">
        <v>85.921720920425003</v>
      </c>
      <c r="BE1332" s="65"/>
      <c r="BF1332" s="65"/>
      <c r="BG1332" s="65"/>
      <c r="BH1332" s="65"/>
      <c r="BI1332" s="65"/>
      <c r="BJ1332" s="65"/>
      <c r="BK1332" s="65"/>
      <c r="BL1332" s="55"/>
      <c r="BM1332"/>
      <c r="BN1332"/>
      <c r="BO1332"/>
      <c r="BP1332"/>
      <c r="BQ1332"/>
      <c r="BR1332"/>
      <c r="BS1332"/>
      <c r="BT1332"/>
    </row>
    <row r="1333" spans="1:72" ht="15.75">
      <c r="A1333" s="202">
        <v>1329</v>
      </c>
      <c r="B1333" s="68" t="s">
        <v>6378</v>
      </c>
      <c r="C1333" s="149" t="s">
        <v>708</v>
      </c>
      <c r="D1333" s="149" t="s">
        <v>1143</v>
      </c>
      <c r="E1333" s="149" t="s">
        <v>1144</v>
      </c>
      <c r="F1333" s="158" t="str">
        <f t="shared" si="212"/>
        <v>Video</v>
      </c>
      <c r="G1333" s="187">
        <v>3</v>
      </c>
      <c r="H1333" s="150"/>
      <c r="I1333" s="184">
        <v>85.36</v>
      </c>
      <c r="J1333" s="150"/>
      <c r="K1333" s="151">
        <v>10.113650893832766</v>
      </c>
      <c r="L1333" s="152">
        <v>92.034223133878172</v>
      </c>
      <c r="M1333" s="152">
        <v>101.13650893832765</v>
      </c>
      <c r="N1333" s="153" t="s">
        <v>148</v>
      </c>
      <c r="O1333" s="154">
        <v>10</v>
      </c>
      <c r="P1333" s="153">
        <v>3</v>
      </c>
      <c r="Q1333" s="153" t="s">
        <v>146</v>
      </c>
      <c r="R1333" s="155">
        <v>15</v>
      </c>
      <c r="S1333" s="155">
        <v>2.5</v>
      </c>
      <c r="T1333" s="155">
        <v>0.3</v>
      </c>
      <c r="U1333" s="154" t="s">
        <v>95</v>
      </c>
      <c r="V1333" s="153" t="s">
        <v>88</v>
      </c>
      <c r="W1333" s="153" t="s">
        <v>627</v>
      </c>
      <c r="X1333" s="151" t="s">
        <v>6378</v>
      </c>
      <c r="Y1333" s="151" t="s">
        <v>6378</v>
      </c>
      <c r="Z1333" s="156">
        <v>7.1999999999999995E-2</v>
      </c>
      <c r="AA1333" s="153" t="s">
        <v>769</v>
      </c>
      <c r="AB1333" s="153" t="s">
        <v>5619</v>
      </c>
      <c r="AC1333" s="153" t="s">
        <v>4640</v>
      </c>
      <c r="AD1333" s="157" t="s">
        <v>1145</v>
      </c>
      <c r="AE1333" s="110">
        <v>1</v>
      </c>
      <c r="AF1333" s="110">
        <v>451</v>
      </c>
      <c r="AG1333" s="112">
        <f t="shared" si="210"/>
        <v>0</v>
      </c>
      <c r="AH1333" s="110">
        <f>SUM(AG$4:AG1333)</f>
        <v>38</v>
      </c>
      <c r="AI1333" s="112">
        <f t="shared" si="208"/>
        <v>0</v>
      </c>
      <c r="AJ1333" s="110">
        <f>COUNTIF(AI$4:AI1333,"&gt;0")</f>
        <v>184</v>
      </c>
      <c r="AK1333" s="110">
        <v>1</v>
      </c>
      <c r="AL1333" s="110">
        <v>410</v>
      </c>
      <c r="AM1333" s="172" t="str">
        <f>IF(OR(Table1[[#This Row],[Line total ordered for now]]&gt;0,Table1[[#This Row],[Line total ordered for season]]&gt;0),1,"")</f>
        <v/>
      </c>
      <c r="AN1333" s="173">
        <f>COUNTIF(AM$4:AM1333,"&gt;0")</f>
        <v>0</v>
      </c>
      <c r="AO1333" s="173">
        <f>Table1[[#This Row],[ORDER QUANTITY
to be collected BEFORE 31.3.22]]</f>
        <v>0</v>
      </c>
      <c r="AP1333" s="174">
        <f t="shared" si="209"/>
        <v>0</v>
      </c>
      <c r="AQ1333" s="174">
        <f>IFERROR(INDEX(Retail!H:H,MATCH($D1333,Retail!$D:$D,0)),0)</f>
        <v>0</v>
      </c>
      <c r="AR1333" s="174">
        <f>IFERROR(INDEX(Retail!J:J,MATCH($D1333,Retail!$D:$D,0)),0)</f>
        <v>0</v>
      </c>
      <c r="AS1333" s="174">
        <f>IFERROR(INDEX('NEW2022'!H:H,MATCH($D1333,'NEW2022'!D:D,0)),0)</f>
        <v>0</v>
      </c>
      <c r="AT1333" s="174">
        <f>IFERROR(INDEX('NEW2022'!J:J,MATCH($D1333,'NEW2022'!D:D,0)),0)</f>
        <v>0</v>
      </c>
      <c r="AU1333" s="174">
        <f>IFERROR(INDEX('Quiet Items'!H:H,MATCH($D1333,'Quiet Items'!D:D,0)),0)</f>
        <v>0</v>
      </c>
      <c r="AV1333" s="174">
        <f>IFERROR(INDEX('Quiet Items'!J:J,MATCH($D1333,'Quiet Items'!D:D,0)),0)</f>
        <v>0</v>
      </c>
      <c r="AW1333" s="174">
        <f>IFERROR(INDEX('1.4G'!H:H,MATCH($D1333,'1.4G'!D:D,0)),0)</f>
        <v>0</v>
      </c>
      <c r="AX1333" s="174">
        <f>IFERROR(INDEX('1.4G'!J:J,MATCH($D1333,'1.4G'!D:D,0)),0)</f>
        <v>0</v>
      </c>
      <c r="AY1333" s="174">
        <f t="shared" si="213"/>
        <v>0</v>
      </c>
      <c r="AZ1333" s="174">
        <f t="shared" si="214"/>
        <v>0</v>
      </c>
      <c r="BA1333" s="175">
        <f>IFERROR(Table1[[#This Row],[Line total ordered for now]]*Table1[[#This Row],[GUARANTEED PRICE
for STOCK orders collected before 31.3.22]],0)</f>
        <v>0</v>
      </c>
      <c r="BB1333" s="175">
        <f t="shared" si="211"/>
        <v>0</v>
      </c>
      <c r="BC1333" s="176">
        <f>(AZ1333+Table1[[#This Row],[Line total ordered for now]])*Z1333</f>
        <v>0</v>
      </c>
      <c r="BD1333" s="200">
        <v>85.966032597578504</v>
      </c>
      <c r="BE1333" s="65"/>
      <c r="BF1333" s="65"/>
      <c r="BG1333" s="65"/>
      <c r="BH1333" s="65"/>
      <c r="BI1333" s="65"/>
      <c r="BJ1333" s="65"/>
      <c r="BK1333" s="65"/>
      <c r="BL1333" s="55"/>
      <c r="BM1333"/>
      <c r="BN1333"/>
      <c r="BO1333"/>
      <c r="BP1333"/>
      <c r="BQ1333"/>
      <c r="BR1333"/>
      <c r="BS1333"/>
      <c r="BT1333"/>
    </row>
    <row r="1334" spans="1:72" ht="15.75">
      <c r="A1334" s="202">
        <v>1330</v>
      </c>
      <c r="B1334" s="68" t="s">
        <v>6378</v>
      </c>
      <c r="C1334" s="149" t="s">
        <v>708</v>
      </c>
      <c r="D1334" s="149" t="s">
        <v>1420</v>
      </c>
      <c r="E1334" s="149" t="s">
        <v>1421</v>
      </c>
      <c r="F1334" s="158" t="str">
        <f t="shared" si="212"/>
        <v>Video</v>
      </c>
      <c r="G1334" s="187">
        <v>0</v>
      </c>
      <c r="H1334" s="150"/>
      <c r="I1334" s="184">
        <v>91.12</v>
      </c>
      <c r="J1334" s="150"/>
      <c r="K1334" s="151">
        <v>10.124804135396577</v>
      </c>
      <c r="L1334" s="152">
        <v>92.13571763210885</v>
      </c>
      <c r="M1334" s="152">
        <v>101.24804135396576</v>
      </c>
      <c r="N1334" s="153" t="s">
        <v>148</v>
      </c>
      <c r="O1334" s="154">
        <v>10</v>
      </c>
      <c r="P1334" s="153">
        <v>3</v>
      </c>
      <c r="Q1334" s="153" t="s">
        <v>146</v>
      </c>
      <c r="R1334" s="155">
        <v>15</v>
      </c>
      <c r="S1334" s="155">
        <v>2.5</v>
      </c>
      <c r="T1334" s="155">
        <v>0.3</v>
      </c>
      <c r="U1334" s="154" t="s">
        <v>95</v>
      </c>
      <c r="V1334" s="153" t="s">
        <v>88</v>
      </c>
      <c r="W1334" s="153" t="s">
        <v>627</v>
      </c>
      <c r="X1334" s="151" t="s">
        <v>6378</v>
      </c>
      <c r="Y1334" s="151" t="s">
        <v>6378</v>
      </c>
      <c r="Z1334" s="156">
        <v>7.0599999999999996E-2</v>
      </c>
      <c r="AA1334" s="153" t="s">
        <v>858</v>
      </c>
      <c r="AB1334" s="153" t="s">
        <v>5794</v>
      </c>
      <c r="AC1334" s="153" t="s">
        <v>164</v>
      </c>
      <c r="AD1334" s="157" t="s">
        <v>1422</v>
      </c>
      <c r="AE1334" s="110">
        <v>1</v>
      </c>
      <c r="AF1334" s="110">
        <v>452</v>
      </c>
      <c r="AG1334" s="112">
        <f t="shared" si="210"/>
        <v>0</v>
      </c>
      <c r="AH1334" s="110">
        <f>SUM(AG$4:AG1334)</f>
        <v>38</v>
      </c>
      <c r="AI1334" s="112">
        <f t="shared" si="208"/>
        <v>0</v>
      </c>
      <c r="AJ1334" s="110">
        <f>COUNTIF(AI$4:AI1334,"&gt;0")</f>
        <v>184</v>
      </c>
      <c r="AK1334" s="110">
        <v>1</v>
      </c>
      <c r="AL1334" s="110">
        <v>411</v>
      </c>
      <c r="AM1334" s="172" t="str">
        <f>IF(OR(Table1[[#This Row],[Line total ordered for now]]&gt;0,Table1[[#This Row],[Line total ordered for season]]&gt;0),1,"")</f>
        <v/>
      </c>
      <c r="AN1334" s="173">
        <f>COUNTIF(AM$4:AM1334,"&gt;0")</f>
        <v>0</v>
      </c>
      <c r="AO1334" s="173">
        <f>Table1[[#This Row],[ORDER QUANTITY
to be collected BEFORE 31.3.22]]</f>
        <v>0</v>
      </c>
      <c r="AP1334" s="174">
        <f t="shared" si="209"/>
        <v>0</v>
      </c>
      <c r="AQ1334" s="174">
        <f>IFERROR(INDEX(Retail!H:H,MATCH($D1334,Retail!$D:$D,0)),0)</f>
        <v>0</v>
      </c>
      <c r="AR1334" s="174">
        <f>IFERROR(INDEX(Retail!J:J,MATCH($D1334,Retail!$D:$D,0)),0)</f>
        <v>0</v>
      </c>
      <c r="AS1334" s="174">
        <f>IFERROR(INDEX('NEW2022'!H:H,MATCH($D1334,'NEW2022'!D:D,0)),0)</f>
        <v>0</v>
      </c>
      <c r="AT1334" s="174">
        <f>IFERROR(INDEX('NEW2022'!J:J,MATCH($D1334,'NEW2022'!D:D,0)),0)</f>
        <v>0</v>
      </c>
      <c r="AU1334" s="174">
        <f>IFERROR(INDEX('Quiet Items'!H:H,MATCH($D1334,'Quiet Items'!D:D,0)),0)</f>
        <v>0</v>
      </c>
      <c r="AV1334" s="174">
        <f>IFERROR(INDEX('Quiet Items'!J:J,MATCH($D1334,'Quiet Items'!D:D,0)),0)</f>
        <v>0</v>
      </c>
      <c r="AW1334" s="174">
        <f>IFERROR(INDEX('1.4G'!H:H,MATCH($D1334,'1.4G'!D:D,0)),0)</f>
        <v>0</v>
      </c>
      <c r="AX1334" s="174">
        <f>IFERROR(INDEX('1.4G'!J:J,MATCH($D1334,'1.4G'!D:D,0)),0)</f>
        <v>0</v>
      </c>
      <c r="AY1334" s="174">
        <f t="shared" si="213"/>
        <v>0</v>
      </c>
      <c r="AZ1334" s="174">
        <f t="shared" si="214"/>
        <v>0</v>
      </c>
      <c r="BA1334" s="175">
        <f>IFERROR(Table1[[#This Row],[Line total ordered for now]]*Table1[[#This Row],[GUARANTEED PRICE
for STOCK orders collected before 31.3.22]],0)</f>
        <v>0</v>
      </c>
      <c r="BB1334" s="175">
        <f t="shared" si="211"/>
        <v>0</v>
      </c>
      <c r="BC1334" s="176">
        <f>(AZ1334+Table1[[#This Row],[Line total ordered for now]])*Z1334</f>
        <v>0</v>
      </c>
      <c r="BD1334" s="200">
        <v>86.060835150870901</v>
      </c>
      <c r="BE1334" s="65"/>
      <c r="BF1334" s="65"/>
      <c r="BG1334" s="65"/>
      <c r="BH1334" s="65"/>
      <c r="BI1334" s="65"/>
      <c r="BJ1334" s="65"/>
      <c r="BK1334" s="65"/>
      <c r="BL1334" s="55"/>
      <c r="BM1334"/>
      <c r="BN1334"/>
      <c r="BO1334"/>
      <c r="BP1334"/>
      <c r="BQ1334"/>
      <c r="BR1334"/>
      <c r="BS1334"/>
      <c r="BT1334"/>
    </row>
    <row r="1335" spans="1:72" ht="15.75">
      <c r="A1335" s="202">
        <v>1331</v>
      </c>
      <c r="B1335" s="68" t="s">
        <v>6378</v>
      </c>
      <c r="C1335" s="149" t="s">
        <v>708</v>
      </c>
      <c r="D1335" s="149" t="s">
        <v>4550</v>
      </c>
      <c r="E1335" s="149" t="s">
        <v>4551</v>
      </c>
      <c r="F1335" s="158" t="str">
        <f t="shared" si="212"/>
        <v>Video</v>
      </c>
      <c r="G1335" s="187">
        <v>0</v>
      </c>
      <c r="H1335" s="150"/>
      <c r="I1335" s="184">
        <v>90.71</v>
      </c>
      <c r="J1335" s="150"/>
      <c r="K1335" s="151">
        <v>10.170948663588149</v>
      </c>
      <c r="L1335" s="152">
        <v>92.555632838652159</v>
      </c>
      <c r="M1335" s="152">
        <v>101.70948663588149</v>
      </c>
      <c r="N1335" s="153" t="s">
        <v>148</v>
      </c>
      <c r="O1335" s="154">
        <v>10</v>
      </c>
      <c r="P1335" s="153">
        <v>3</v>
      </c>
      <c r="Q1335" s="153" t="s">
        <v>146</v>
      </c>
      <c r="R1335" s="155">
        <v>15</v>
      </c>
      <c r="S1335" s="155">
        <v>2.5</v>
      </c>
      <c r="T1335" s="155">
        <v>0.3</v>
      </c>
      <c r="U1335" s="154" t="s">
        <v>95</v>
      </c>
      <c r="V1335" s="153" t="s">
        <v>88</v>
      </c>
      <c r="W1335" s="153" t="s">
        <v>627</v>
      </c>
      <c r="X1335" s="151" t="s">
        <v>6378</v>
      </c>
      <c r="Y1335" s="151" t="s">
        <v>6378</v>
      </c>
      <c r="Z1335" s="156">
        <v>7.0559999999999998E-2</v>
      </c>
      <c r="AA1335" s="153" t="s">
        <v>769</v>
      </c>
      <c r="AB1335" s="153" t="s">
        <v>5609</v>
      </c>
      <c r="AC1335" s="153" t="s">
        <v>4640</v>
      </c>
      <c r="AD1335" s="157" t="s">
        <v>4552</v>
      </c>
      <c r="AE1335" s="110">
        <v>1</v>
      </c>
      <c r="AF1335" s="110">
        <v>453</v>
      </c>
      <c r="AG1335" s="112">
        <f t="shared" si="210"/>
        <v>0</v>
      </c>
      <c r="AH1335" s="110">
        <f>SUM(AG$4:AG1335)</f>
        <v>38</v>
      </c>
      <c r="AI1335" s="112">
        <f t="shared" si="208"/>
        <v>0</v>
      </c>
      <c r="AJ1335" s="110">
        <f>COUNTIF(AI$4:AI1335,"&gt;0")</f>
        <v>184</v>
      </c>
      <c r="AK1335" s="110">
        <v>1</v>
      </c>
      <c r="AL1335" s="110">
        <v>412</v>
      </c>
      <c r="AM1335" s="172" t="str">
        <f>IF(OR(Table1[[#This Row],[Line total ordered for now]]&gt;0,Table1[[#This Row],[Line total ordered for season]]&gt;0),1,"")</f>
        <v/>
      </c>
      <c r="AN1335" s="173">
        <f>COUNTIF(AM$4:AM1335,"&gt;0")</f>
        <v>0</v>
      </c>
      <c r="AO1335" s="173">
        <f>Table1[[#This Row],[ORDER QUANTITY
to be collected BEFORE 31.3.22]]</f>
        <v>0</v>
      </c>
      <c r="AP1335" s="174">
        <f t="shared" si="209"/>
        <v>0</v>
      </c>
      <c r="AQ1335" s="174">
        <f>IFERROR(INDEX(Retail!H:H,MATCH($D1335,Retail!$D:$D,0)),0)</f>
        <v>0</v>
      </c>
      <c r="AR1335" s="174">
        <f>IFERROR(INDEX(Retail!J:J,MATCH($D1335,Retail!$D:$D,0)),0)</f>
        <v>0</v>
      </c>
      <c r="AS1335" s="174">
        <f>IFERROR(INDEX('NEW2022'!H:H,MATCH($D1335,'NEW2022'!D:D,0)),0)</f>
        <v>0</v>
      </c>
      <c r="AT1335" s="174">
        <f>IFERROR(INDEX('NEW2022'!J:J,MATCH($D1335,'NEW2022'!D:D,0)),0)</f>
        <v>0</v>
      </c>
      <c r="AU1335" s="174">
        <f>IFERROR(INDEX('Quiet Items'!H:H,MATCH($D1335,'Quiet Items'!D:D,0)),0)</f>
        <v>0</v>
      </c>
      <c r="AV1335" s="174">
        <f>IFERROR(INDEX('Quiet Items'!J:J,MATCH($D1335,'Quiet Items'!D:D,0)),0)</f>
        <v>0</v>
      </c>
      <c r="AW1335" s="174">
        <f>IFERROR(INDEX('1.4G'!H:H,MATCH($D1335,'1.4G'!D:D,0)),0)</f>
        <v>0</v>
      </c>
      <c r="AX1335" s="174">
        <f>IFERROR(INDEX('1.4G'!J:J,MATCH($D1335,'1.4G'!D:D,0)),0)</f>
        <v>0</v>
      </c>
      <c r="AY1335" s="174">
        <f t="shared" si="213"/>
        <v>0</v>
      </c>
      <c r="AZ1335" s="174">
        <f t="shared" si="214"/>
        <v>0</v>
      </c>
      <c r="BA1335" s="175">
        <f>IFERROR(Table1[[#This Row],[Line total ordered for now]]*Table1[[#This Row],[GUARANTEED PRICE
for STOCK orders collected before 31.3.22]],0)</f>
        <v>0</v>
      </c>
      <c r="BB1335" s="175">
        <f t="shared" si="211"/>
        <v>0</v>
      </c>
      <c r="BC1335" s="176">
        <f>(AZ1335+Table1[[#This Row],[Line total ordered for now]])*Z1335</f>
        <v>0</v>
      </c>
      <c r="BD1335" s="200">
        <v>86.453063640499266</v>
      </c>
      <c r="BE1335" s="65"/>
      <c r="BF1335" s="65"/>
      <c r="BG1335" s="65"/>
      <c r="BH1335" s="65"/>
      <c r="BI1335" s="65"/>
      <c r="BJ1335" s="65"/>
      <c r="BK1335" s="65"/>
      <c r="BL1335" s="55"/>
      <c r="BM1335"/>
      <c r="BN1335"/>
      <c r="BO1335"/>
      <c r="BP1335"/>
      <c r="BQ1335"/>
      <c r="BR1335"/>
      <c r="BS1335"/>
      <c r="BT1335"/>
    </row>
    <row r="1336" spans="1:72" ht="15.75">
      <c r="A1336" s="202">
        <v>1332</v>
      </c>
      <c r="B1336" s="68" t="s">
        <v>6378</v>
      </c>
      <c r="C1336" s="149" t="s">
        <v>708</v>
      </c>
      <c r="D1336" s="149" t="s">
        <v>1172</v>
      </c>
      <c r="E1336" s="149" t="s">
        <v>1173</v>
      </c>
      <c r="F1336" s="158" t="str">
        <f t="shared" si="212"/>
        <v>Video</v>
      </c>
      <c r="G1336" s="187">
        <v>0</v>
      </c>
      <c r="H1336" s="150"/>
      <c r="I1336" s="184">
        <v>88.07</v>
      </c>
      <c r="J1336" s="150"/>
      <c r="K1336" s="151">
        <v>10.359</v>
      </c>
      <c r="L1336" s="152">
        <v>94.266900000000007</v>
      </c>
      <c r="M1336" s="152">
        <v>103.59</v>
      </c>
      <c r="N1336" s="153" t="s">
        <v>148</v>
      </c>
      <c r="O1336" s="154">
        <v>10</v>
      </c>
      <c r="P1336" s="153">
        <v>3</v>
      </c>
      <c r="Q1336" s="153" t="s">
        <v>146</v>
      </c>
      <c r="R1336" s="155">
        <v>15</v>
      </c>
      <c r="S1336" s="155">
        <v>2.5</v>
      </c>
      <c r="T1336" s="155">
        <v>0.3</v>
      </c>
      <c r="U1336" s="154" t="s">
        <v>95</v>
      </c>
      <c r="V1336" s="153" t="s">
        <v>88</v>
      </c>
      <c r="W1336" s="153" t="s">
        <v>627</v>
      </c>
      <c r="X1336" s="151" t="s">
        <v>6378</v>
      </c>
      <c r="Y1336" s="151" t="s">
        <v>6378</v>
      </c>
      <c r="Z1336" s="156">
        <v>7.0599999999999996E-2</v>
      </c>
      <c r="AA1336" s="153" t="s">
        <v>769</v>
      </c>
      <c r="AB1336" s="153" t="s">
        <v>5620</v>
      </c>
      <c r="AC1336" s="153" t="s">
        <v>4640</v>
      </c>
      <c r="AD1336" s="157" t="s">
        <v>1174</v>
      </c>
      <c r="AE1336" s="110">
        <v>1</v>
      </c>
      <c r="AF1336" s="110">
        <v>454</v>
      </c>
      <c r="AG1336" s="112">
        <f t="shared" si="210"/>
        <v>0</v>
      </c>
      <c r="AH1336" s="110">
        <f>SUM(AG$4:AG1336)</f>
        <v>38</v>
      </c>
      <c r="AI1336" s="112">
        <f t="shared" si="208"/>
        <v>0</v>
      </c>
      <c r="AJ1336" s="110">
        <f>COUNTIF(AI$4:AI1336,"&gt;0")</f>
        <v>184</v>
      </c>
      <c r="AK1336" s="110">
        <v>1</v>
      </c>
      <c r="AL1336" s="110">
        <v>413</v>
      </c>
      <c r="AM1336" s="172" t="str">
        <f>IF(OR(Table1[[#This Row],[Line total ordered for now]]&gt;0,Table1[[#This Row],[Line total ordered for season]]&gt;0),1,"")</f>
        <v/>
      </c>
      <c r="AN1336" s="173">
        <f>COUNTIF(AM$4:AM1336,"&gt;0")</f>
        <v>0</v>
      </c>
      <c r="AO1336" s="173">
        <f>Table1[[#This Row],[ORDER QUANTITY
to be collected BEFORE 31.3.22]]</f>
        <v>0</v>
      </c>
      <c r="AP1336" s="174">
        <f t="shared" si="209"/>
        <v>0</v>
      </c>
      <c r="AQ1336" s="174">
        <f>IFERROR(INDEX(Retail!H:H,MATCH($D1336,Retail!$D:$D,0)),0)</f>
        <v>0</v>
      </c>
      <c r="AR1336" s="174">
        <f>IFERROR(INDEX(Retail!J:J,MATCH($D1336,Retail!$D:$D,0)),0)</f>
        <v>0</v>
      </c>
      <c r="AS1336" s="174">
        <f>IFERROR(INDEX('NEW2022'!H:H,MATCH($D1336,'NEW2022'!D:D,0)),0)</f>
        <v>0</v>
      </c>
      <c r="AT1336" s="174">
        <f>IFERROR(INDEX('NEW2022'!J:J,MATCH($D1336,'NEW2022'!D:D,0)),0)</f>
        <v>0</v>
      </c>
      <c r="AU1336" s="174">
        <f>IFERROR(INDEX('Quiet Items'!H:H,MATCH($D1336,'Quiet Items'!D:D,0)),0)</f>
        <v>0</v>
      </c>
      <c r="AV1336" s="174">
        <f>IFERROR(INDEX('Quiet Items'!J:J,MATCH($D1336,'Quiet Items'!D:D,0)),0)</f>
        <v>0</v>
      </c>
      <c r="AW1336" s="174">
        <f>IFERROR(INDEX('1.4G'!H:H,MATCH($D1336,'1.4G'!D:D,0)),0)</f>
        <v>0</v>
      </c>
      <c r="AX1336" s="174">
        <f>IFERROR(INDEX('1.4G'!J:J,MATCH($D1336,'1.4G'!D:D,0)),0)</f>
        <v>0</v>
      </c>
      <c r="AY1336" s="174">
        <f t="shared" si="213"/>
        <v>0</v>
      </c>
      <c r="AZ1336" s="174">
        <f t="shared" si="214"/>
        <v>0</v>
      </c>
      <c r="BA1336" s="175">
        <f>IFERROR(Table1[[#This Row],[Line total ordered for now]]*Table1[[#This Row],[GUARANTEED PRICE
for STOCK orders collected before 31.3.22]],0)</f>
        <v>0</v>
      </c>
      <c r="BB1336" s="175">
        <f t="shared" si="211"/>
        <v>0</v>
      </c>
      <c r="BC1336" s="176">
        <f>(AZ1336+Table1[[#This Row],[Line total ordered for now]])*Z1336</f>
        <v>0</v>
      </c>
      <c r="BD1336" s="200">
        <v>88.051500000000004</v>
      </c>
      <c r="BE1336" s="65"/>
      <c r="BF1336" s="65"/>
      <c r="BG1336" s="65"/>
      <c r="BH1336" s="65"/>
      <c r="BI1336" s="65"/>
      <c r="BJ1336" s="65"/>
      <c r="BK1336" s="65"/>
      <c r="BL1336" s="55"/>
      <c r="BM1336"/>
      <c r="BN1336"/>
      <c r="BO1336"/>
      <c r="BP1336"/>
      <c r="BQ1336"/>
      <c r="BR1336"/>
      <c r="BS1336"/>
      <c r="BT1336"/>
    </row>
    <row r="1337" spans="1:72" ht="15.75">
      <c r="A1337" s="202">
        <v>1333</v>
      </c>
      <c r="B1337" s="68" t="s">
        <v>6378</v>
      </c>
      <c r="C1337" s="149" t="s">
        <v>708</v>
      </c>
      <c r="D1337" s="149" t="s">
        <v>1192</v>
      </c>
      <c r="E1337" s="149" t="s">
        <v>1193</v>
      </c>
      <c r="F1337" s="158" t="str">
        <f t="shared" si="212"/>
        <v>Video</v>
      </c>
      <c r="G1337" s="187">
        <v>1</v>
      </c>
      <c r="H1337" s="150"/>
      <c r="I1337" s="184">
        <v>88.07</v>
      </c>
      <c r="J1337" s="150"/>
      <c r="K1337" s="151">
        <v>10.359</v>
      </c>
      <c r="L1337" s="152">
        <v>94.266900000000007</v>
      </c>
      <c r="M1337" s="152">
        <v>103.59</v>
      </c>
      <c r="N1337" s="153" t="s">
        <v>148</v>
      </c>
      <c r="O1337" s="154">
        <v>10</v>
      </c>
      <c r="P1337" s="153">
        <v>3</v>
      </c>
      <c r="Q1337" s="153" t="s">
        <v>146</v>
      </c>
      <c r="R1337" s="155">
        <v>15</v>
      </c>
      <c r="S1337" s="155">
        <v>2.5</v>
      </c>
      <c r="T1337" s="155">
        <v>0.3</v>
      </c>
      <c r="U1337" s="154" t="s">
        <v>95</v>
      </c>
      <c r="V1337" s="153" t="s">
        <v>88</v>
      </c>
      <c r="W1337" s="153" t="s">
        <v>627</v>
      </c>
      <c r="X1337" s="151" t="s">
        <v>6378</v>
      </c>
      <c r="Y1337" s="151" t="s">
        <v>6378</v>
      </c>
      <c r="Z1337" s="156">
        <v>7.0599999999999996E-2</v>
      </c>
      <c r="AA1337" s="153" t="s">
        <v>769</v>
      </c>
      <c r="AB1337" s="153" t="s">
        <v>5621</v>
      </c>
      <c r="AC1337" s="153" t="s">
        <v>4640</v>
      </c>
      <c r="AD1337" s="157" t="s">
        <v>1194</v>
      </c>
      <c r="AE1337" s="110">
        <v>1</v>
      </c>
      <c r="AF1337" s="110">
        <v>455</v>
      </c>
      <c r="AG1337" s="112">
        <f t="shared" si="210"/>
        <v>0</v>
      </c>
      <c r="AH1337" s="110">
        <f>SUM(AG$4:AG1337)</f>
        <v>38</v>
      </c>
      <c r="AI1337" s="112">
        <f t="shared" si="208"/>
        <v>0</v>
      </c>
      <c r="AJ1337" s="110">
        <f>COUNTIF(AI$4:AI1337,"&gt;0")</f>
        <v>184</v>
      </c>
      <c r="AK1337" s="110">
        <v>1</v>
      </c>
      <c r="AL1337" s="110">
        <v>414</v>
      </c>
      <c r="AM1337" s="172" t="str">
        <f>IF(OR(Table1[[#This Row],[Line total ordered for now]]&gt;0,Table1[[#This Row],[Line total ordered for season]]&gt;0),1,"")</f>
        <v/>
      </c>
      <c r="AN1337" s="173">
        <f>COUNTIF(AM$4:AM1337,"&gt;0")</f>
        <v>0</v>
      </c>
      <c r="AO1337" s="173">
        <f>Table1[[#This Row],[ORDER QUANTITY
to be collected BEFORE 31.3.22]]</f>
        <v>0</v>
      </c>
      <c r="AP1337" s="174">
        <f t="shared" si="209"/>
        <v>0</v>
      </c>
      <c r="AQ1337" s="174">
        <f>IFERROR(INDEX(Retail!H:H,MATCH($D1337,Retail!$D:$D,0)),0)</f>
        <v>0</v>
      </c>
      <c r="AR1337" s="174">
        <f>IFERROR(INDEX(Retail!J:J,MATCH($D1337,Retail!$D:$D,0)),0)</f>
        <v>0</v>
      </c>
      <c r="AS1337" s="174">
        <f>IFERROR(INDEX('NEW2022'!H:H,MATCH($D1337,'NEW2022'!D:D,0)),0)</f>
        <v>0</v>
      </c>
      <c r="AT1337" s="174">
        <f>IFERROR(INDEX('NEW2022'!J:J,MATCH($D1337,'NEW2022'!D:D,0)),0)</f>
        <v>0</v>
      </c>
      <c r="AU1337" s="174">
        <f>IFERROR(INDEX('Quiet Items'!H:H,MATCH($D1337,'Quiet Items'!D:D,0)),0)</f>
        <v>0</v>
      </c>
      <c r="AV1337" s="174">
        <f>IFERROR(INDEX('Quiet Items'!J:J,MATCH($D1337,'Quiet Items'!D:D,0)),0)</f>
        <v>0</v>
      </c>
      <c r="AW1337" s="174">
        <f>IFERROR(INDEX('1.4G'!H:H,MATCH($D1337,'1.4G'!D:D,0)),0)</f>
        <v>0</v>
      </c>
      <c r="AX1337" s="174">
        <f>IFERROR(INDEX('1.4G'!J:J,MATCH($D1337,'1.4G'!D:D,0)),0)</f>
        <v>0</v>
      </c>
      <c r="AY1337" s="174">
        <f t="shared" si="213"/>
        <v>0</v>
      </c>
      <c r="AZ1337" s="174">
        <f t="shared" si="214"/>
        <v>0</v>
      </c>
      <c r="BA1337" s="175">
        <f>IFERROR(Table1[[#This Row],[Line total ordered for now]]*Table1[[#This Row],[GUARANTEED PRICE
for STOCK orders collected before 31.3.22]],0)</f>
        <v>0</v>
      </c>
      <c r="BB1337" s="175">
        <f t="shared" si="211"/>
        <v>0</v>
      </c>
      <c r="BC1337" s="176">
        <f>(AZ1337+Table1[[#This Row],[Line total ordered for now]])*Z1337</f>
        <v>0</v>
      </c>
      <c r="BD1337" s="200">
        <v>88.051500000000004</v>
      </c>
      <c r="BE1337" s="65"/>
      <c r="BF1337" s="65"/>
      <c r="BG1337" s="65"/>
      <c r="BH1337" s="65"/>
      <c r="BI1337" s="65"/>
      <c r="BJ1337" s="65"/>
      <c r="BK1337" s="65"/>
      <c r="BL1337" s="55"/>
      <c r="BM1337"/>
      <c r="BN1337"/>
      <c r="BO1337"/>
      <c r="BP1337"/>
      <c r="BQ1337"/>
      <c r="BR1337"/>
      <c r="BS1337"/>
      <c r="BT1337"/>
    </row>
    <row r="1338" spans="1:72" ht="15.75">
      <c r="A1338" s="202">
        <v>1334</v>
      </c>
      <c r="B1338" s="68" t="s">
        <v>6378</v>
      </c>
      <c r="C1338" s="149" t="s">
        <v>708</v>
      </c>
      <c r="D1338" s="149" t="s">
        <v>1029</v>
      </c>
      <c r="E1338" s="149" t="s">
        <v>1030</v>
      </c>
      <c r="F1338" s="158" t="str">
        <f t="shared" si="212"/>
        <v>Video</v>
      </c>
      <c r="G1338" s="187">
        <v>2</v>
      </c>
      <c r="H1338" s="150"/>
      <c r="I1338" s="184">
        <v>88.13</v>
      </c>
      <c r="J1338" s="150"/>
      <c r="K1338" s="151">
        <v>10.366000000000001</v>
      </c>
      <c r="L1338" s="152">
        <v>94.330600000000018</v>
      </c>
      <c r="M1338" s="152">
        <v>103.66000000000001</v>
      </c>
      <c r="N1338" s="153" t="s">
        <v>148</v>
      </c>
      <c r="O1338" s="154">
        <v>10</v>
      </c>
      <c r="P1338" s="153">
        <v>3</v>
      </c>
      <c r="Q1338" s="153" t="s">
        <v>146</v>
      </c>
      <c r="R1338" s="155">
        <v>15</v>
      </c>
      <c r="S1338" s="155">
        <v>2.5</v>
      </c>
      <c r="T1338" s="155">
        <v>0.3</v>
      </c>
      <c r="U1338" s="154" t="s">
        <v>95</v>
      </c>
      <c r="V1338" s="153" t="s">
        <v>88</v>
      </c>
      <c r="W1338" s="153" t="s">
        <v>627</v>
      </c>
      <c r="X1338" s="151" t="s">
        <v>6378</v>
      </c>
      <c r="Y1338" s="151" t="s">
        <v>6378</v>
      </c>
      <c r="Z1338" s="156">
        <v>7.0599999999999996E-2</v>
      </c>
      <c r="AA1338" s="153" t="s">
        <v>769</v>
      </c>
      <c r="AB1338" s="153" t="s">
        <v>5616</v>
      </c>
      <c r="AC1338" s="153" t="s">
        <v>4640</v>
      </c>
      <c r="AD1338" s="157" t="s">
        <v>1031</v>
      </c>
      <c r="AE1338" s="110">
        <v>1</v>
      </c>
      <c r="AF1338" s="110">
        <v>456</v>
      </c>
      <c r="AG1338" s="112">
        <f t="shared" si="210"/>
        <v>0</v>
      </c>
      <c r="AH1338" s="110">
        <f>SUM(AG$4:AG1338)</f>
        <v>38</v>
      </c>
      <c r="AI1338" s="112">
        <f t="shared" si="208"/>
        <v>0</v>
      </c>
      <c r="AJ1338" s="110">
        <f>COUNTIF(AI$4:AI1338,"&gt;0")</f>
        <v>184</v>
      </c>
      <c r="AK1338" s="110">
        <v>1</v>
      </c>
      <c r="AL1338" s="110">
        <v>415</v>
      </c>
      <c r="AM1338" s="172" t="str">
        <f>IF(OR(Table1[[#This Row],[Line total ordered for now]]&gt;0,Table1[[#This Row],[Line total ordered for season]]&gt;0),1,"")</f>
        <v/>
      </c>
      <c r="AN1338" s="173">
        <f>COUNTIF(AM$4:AM1338,"&gt;0")</f>
        <v>0</v>
      </c>
      <c r="AO1338" s="173">
        <f>Table1[[#This Row],[ORDER QUANTITY
to be collected BEFORE 31.3.22]]</f>
        <v>0</v>
      </c>
      <c r="AP1338" s="174">
        <f t="shared" si="209"/>
        <v>0</v>
      </c>
      <c r="AQ1338" s="174">
        <f>IFERROR(INDEX(Retail!H:H,MATCH($D1338,Retail!$D:$D,0)),0)</f>
        <v>0</v>
      </c>
      <c r="AR1338" s="174">
        <f>IFERROR(INDEX(Retail!J:J,MATCH($D1338,Retail!$D:$D,0)),0)</f>
        <v>0</v>
      </c>
      <c r="AS1338" s="174">
        <f>IFERROR(INDEX('NEW2022'!H:H,MATCH($D1338,'NEW2022'!D:D,0)),0)</f>
        <v>0</v>
      </c>
      <c r="AT1338" s="174">
        <f>IFERROR(INDEX('NEW2022'!J:J,MATCH($D1338,'NEW2022'!D:D,0)),0)</f>
        <v>0</v>
      </c>
      <c r="AU1338" s="174">
        <f>IFERROR(INDEX('Quiet Items'!H:H,MATCH($D1338,'Quiet Items'!D:D,0)),0)</f>
        <v>0</v>
      </c>
      <c r="AV1338" s="174">
        <f>IFERROR(INDEX('Quiet Items'!J:J,MATCH($D1338,'Quiet Items'!D:D,0)),0)</f>
        <v>0</v>
      </c>
      <c r="AW1338" s="174">
        <f>IFERROR(INDEX('1.4G'!H:H,MATCH($D1338,'1.4G'!D:D,0)),0)</f>
        <v>0</v>
      </c>
      <c r="AX1338" s="174">
        <f>IFERROR(INDEX('1.4G'!J:J,MATCH($D1338,'1.4G'!D:D,0)),0)</f>
        <v>0</v>
      </c>
      <c r="AY1338" s="174">
        <f t="shared" si="213"/>
        <v>0</v>
      </c>
      <c r="AZ1338" s="174">
        <f t="shared" si="214"/>
        <v>0</v>
      </c>
      <c r="BA1338" s="175">
        <f>IFERROR(Table1[[#This Row],[Line total ordered for now]]*Table1[[#This Row],[GUARANTEED PRICE
for STOCK orders collected before 31.3.22]],0)</f>
        <v>0</v>
      </c>
      <c r="BB1338" s="175">
        <f t="shared" si="211"/>
        <v>0</v>
      </c>
      <c r="BC1338" s="176">
        <f>(AZ1338+Table1[[#This Row],[Line total ordered for now]])*Z1338</f>
        <v>0</v>
      </c>
      <c r="BD1338" s="200">
        <v>88.111000000000004</v>
      </c>
      <c r="BE1338" s="65"/>
      <c r="BF1338" s="65"/>
      <c r="BG1338" s="65"/>
      <c r="BH1338" s="65"/>
      <c r="BI1338" s="65"/>
      <c r="BJ1338" s="65"/>
      <c r="BK1338" s="65"/>
      <c r="BL1338" s="55"/>
      <c r="BM1338"/>
      <c r="BN1338"/>
      <c r="BO1338"/>
      <c r="BP1338"/>
      <c r="BQ1338"/>
      <c r="BR1338"/>
      <c r="BS1338"/>
      <c r="BT1338"/>
    </row>
    <row r="1339" spans="1:72" ht="15.75">
      <c r="A1339" s="202">
        <v>1335</v>
      </c>
      <c r="B1339" s="68" t="s">
        <v>6378</v>
      </c>
      <c r="C1339" s="149" t="s">
        <v>708</v>
      </c>
      <c r="D1339" s="149" t="s">
        <v>4419</v>
      </c>
      <c r="E1339" s="149" t="s">
        <v>4420</v>
      </c>
      <c r="F1339" s="158" t="str">
        <f t="shared" si="212"/>
        <v>Video</v>
      </c>
      <c r="G1339" s="187">
        <v>12</v>
      </c>
      <c r="H1339" s="150"/>
      <c r="I1339" s="184">
        <v>88.58</v>
      </c>
      <c r="J1339" s="150"/>
      <c r="K1339" s="151">
        <v>10.419</v>
      </c>
      <c r="L1339" s="152">
        <v>94.812900000000013</v>
      </c>
      <c r="M1339" s="152">
        <v>104.19000000000001</v>
      </c>
      <c r="N1339" s="153" t="s">
        <v>148</v>
      </c>
      <c r="O1339" s="154">
        <v>10</v>
      </c>
      <c r="P1339" s="153">
        <v>3</v>
      </c>
      <c r="Q1339" s="153" t="s">
        <v>146</v>
      </c>
      <c r="R1339" s="155">
        <v>15</v>
      </c>
      <c r="S1339" s="155">
        <v>2.5</v>
      </c>
      <c r="T1339" s="155">
        <v>0.3</v>
      </c>
      <c r="U1339" s="154" t="s">
        <v>95</v>
      </c>
      <c r="V1339" s="153" t="s">
        <v>88</v>
      </c>
      <c r="W1339" s="153" t="s">
        <v>627</v>
      </c>
      <c r="X1339" s="151" t="s">
        <v>6378</v>
      </c>
      <c r="Y1339" s="151" t="s">
        <v>6378</v>
      </c>
      <c r="Z1339" s="156">
        <v>7.0599999999999996E-2</v>
      </c>
      <c r="AA1339" s="153" t="s">
        <v>769</v>
      </c>
      <c r="AB1339" s="153" t="s">
        <v>5607</v>
      </c>
      <c r="AC1339" s="153" t="s">
        <v>164</v>
      </c>
      <c r="AD1339" s="157" t="s">
        <v>4421</v>
      </c>
      <c r="AE1339" s="110">
        <v>1</v>
      </c>
      <c r="AF1339" s="110">
        <v>457</v>
      </c>
      <c r="AG1339" s="112">
        <f t="shared" si="210"/>
        <v>0</v>
      </c>
      <c r="AH1339" s="110">
        <f>SUM(AG$4:AG1339)</f>
        <v>38</v>
      </c>
      <c r="AI1339" s="112">
        <f t="shared" si="208"/>
        <v>0</v>
      </c>
      <c r="AJ1339" s="110">
        <f>COUNTIF(AI$4:AI1339,"&gt;0")</f>
        <v>184</v>
      </c>
      <c r="AK1339" s="110">
        <v>1</v>
      </c>
      <c r="AL1339" s="110">
        <v>416</v>
      </c>
      <c r="AM1339" s="172" t="str">
        <f>IF(OR(Table1[[#This Row],[Line total ordered for now]]&gt;0,Table1[[#This Row],[Line total ordered for season]]&gt;0),1,"")</f>
        <v/>
      </c>
      <c r="AN1339" s="173">
        <f>COUNTIF(AM$4:AM1339,"&gt;0")</f>
        <v>0</v>
      </c>
      <c r="AO1339" s="173">
        <f>Table1[[#This Row],[ORDER QUANTITY
to be collected BEFORE 31.3.22]]</f>
        <v>0</v>
      </c>
      <c r="AP1339" s="174">
        <f t="shared" si="209"/>
        <v>0</v>
      </c>
      <c r="AQ1339" s="174">
        <f>IFERROR(INDEX(Retail!H:H,MATCH($D1339,Retail!$D:$D,0)),0)</f>
        <v>0</v>
      </c>
      <c r="AR1339" s="174">
        <f>IFERROR(INDEX(Retail!J:J,MATCH($D1339,Retail!$D:$D,0)),0)</f>
        <v>0</v>
      </c>
      <c r="AS1339" s="174">
        <f>IFERROR(INDEX('NEW2022'!H:H,MATCH($D1339,'NEW2022'!D:D,0)),0)</f>
        <v>0</v>
      </c>
      <c r="AT1339" s="174">
        <f>IFERROR(INDEX('NEW2022'!J:J,MATCH($D1339,'NEW2022'!D:D,0)),0)</f>
        <v>0</v>
      </c>
      <c r="AU1339" s="174">
        <f>IFERROR(INDEX('Quiet Items'!H:H,MATCH($D1339,'Quiet Items'!D:D,0)),0)</f>
        <v>0</v>
      </c>
      <c r="AV1339" s="174">
        <f>IFERROR(INDEX('Quiet Items'!J:J,MATCH($D1339,'Quiet Items'!D:D,0)),0)</f>
        <v>0</v>
      </c>
      <c r="AW1339" s="174">
        <f>IFERROR(INDEX('1.4G'!H:H,MATCH($D1339,'1.4G'!D:D,0)),0)</f>
        <v>0</v>
      </c>
      <c r="AX1339" s="174">
        <f>IFERROR(INDEX('1.4G'!J:J,MATCH($D1339,'1.4G'!D:D,0)),0)</f>
        <v>0</v>
      </c>
      <c r="AY1339" s="174">
        <f t="shared" si="213"/>
        <v>0</v>
      </c>
      <c r="AZ1339" s="174">
        <f t="shared" si="214"/>
        <v>0</v>
      </c>
      <c r="BA1339" s="175">
        <f>IFERROR(Table1[[#This Row],[Line total ordered for now]]*Table1[[#This Row],[GUARANTEED PRICE
for STOCK orders collected before 31.3.22]],0)</f>
        <v>0</v>
      </c>
      <c r="BB1339" s="175">
        <f t="shared" si="211"/>
        <v>0</v>
      </c>
      <c r="BC1339" s="176">
        <f>(AZ1339+Table1[[#This Row],[Line total ordered for now]])*Z1339</f>
        <v>0</v>
      </c>
      <c r="BD1339" s="200">
        <v>88.561500000000009</v>
      </c>
      <c r="BE1339" s="65"/>
      <c r="BF1339" s="65"/>
      <c r="BG1339" s="65"/>
      <c r="BH1339" s="65"/>
      <c r="BI1339" s="65"/>
      <c r="BJ1339" s="65"/>
      <c r="BK1339" s="65"/>
      <c r="BL1339" s="55"/>
      <c r="BM1339"/>
      <c r="BN1339"/>
      <c r="BO1339"/>
      <c r="BP1339"/>
      <c r="BQ1339"/>
      <c r="BR1339"/>
      <c r="BS1339"/>
      <c r="BT1339"/>
    </row>
    <row r="1340" spans="1:72" ht="15.75">
      <c r="A1340" s="202">
        <v>1336</v>
      </c>
      <c r="B1340" s="68" t="s">
        <v>6378</v>
      </c>
      <c r="C1340" s="149" t="s">
        <v>708</v>
      </c>
      <c r="D1340" s="149" t="s">
        <v>1121</v>
      </c>
      <c r="E1340" s="149" t="s">
        <v>1122</v>
      </c>
      <c r="F1340" s="158" t="str">
        <f t="shared" si="212"/>
        <v>Video</v>
      </c>
      <c r="G1340" s="187">
        <v>4</v>
      </c>
      <c r="H1340" s="150"/>
      <c r="I1340" s="184">
        <v>88.97</v>
      </c>
      <c r="J1340" s="150"/>
      <c r="K1340" s="151">
        <v>10.464</v>
      </c>
      <c r="L1340" s="152">
        <v>95.222400000000007</v>
      </c>
      <c r="M1340" s="152">
        <v>104.64</v>
      </c>
      <c r="N1340" s="153" t="s">
        <v>148</v>
      </c>
      <c r="O1340" s="154">
        <v>10</v>
      </c>
      <c r="P1340" s="153">
        <v>3</v>
      </c>
      <c r="Q1340" s="153" t="s">
        <v>146</v>
      </c>
      <c r="R1340" s="155">
        <v>15</v>
      </c>
      <c r="S1340" s="155">
        <v>2.5</v>
      </c>
      <c r="T1340" s="155">
        <v>0.3</v>
      </c>
      <c r="U1340" s="154" t="s">
        <v>95</v>
      </c>
      <c r="V1340" s="153" t="s">
        <v>88</v>
      </c>
      <c r="W1340" s="153" t="s">
        <v>627</v>
      </c>
      <c r="X1340" s="151" t="s">
        <v>6378</v>
      </c>
      <c r="Y1340" s="151" t="s">
        <v>6378</v>
      </c>
      <c r="Z1340" s="156">
        <v>7.1999999999999995E-2</v>
      </c>
      <c r="AA1340" s="153" t="s">
        <v>769</v>
      </c>
      <c r="AB1340" s="153" t="s">
        <v>5618</v>
      </c>
      <c r="AC1340" s="153" t="s">
        <v>4640</v>
      </c>
      <c r="AD1340" s="157" t="s">
        <v>1123</v>
      </c>
      <c r="AE1340" s="110">
        <v>1</v>
      </c>
      <c r="AF1340" s="110">
        <v>458</v>
      </c>
      <c r="AG1340" s="112">
        <f t="shared" si="210"/>
        <v>0</v>
      </c>
      <c r="AH1340" s="110">
        <f>SUM(AG$4:AG1340)</f>
        <v>38</v>
      </c>
      <c r="AI1340" s="112">
        <f t="shared" si="208"/>
        <v>0</v>
      </c>
      <c r="AJ1340" s="110">
        <f>COUNTIF(AI$4:AI1340,"&gt;0")</f>
        <v>184</v>
      </c>
      <c r="AK1340" s="110">
        <v>1</v>
      </c>
      <c r="AL1340" s="110">
        <v>417</v>
      </c>
      <c r="AM1340" s="172" t="str">
        <f>IF(OR(Table1[[#This Row],[Line total ordered for now]]&gt;0,Table1[[#This Row],[Line total ordered for season]]&gt;0),1,"")</f>
        <v/>
      </c>
      <c r="AN1340" s="173">
        <f>COUNTIF(AM$4:AM1340,"&gt;0")</f>
        <v>0</v>
      </c>
      <c r="AO1340" s="173">
        <f>Table1[[#This Row],[ORDER QUANTITY
to be collected BEFORE 31.3.22]]</f>
        <v>0</v>
      </c>
      <c r="AP1340" s="174">
        <f t="shared" si="209"/>
        <v>0</v>
      </c>
      <c r="AQ1340" s="174">
        <f>IFERROR(INDEX(Retail!H:H,MATCH($D1340,Retail!$D:$D,0)),0)</f>
        <v>0</v>
      </c>
      <c r="AR1340" s="174">
        <f>IFERROR(INDEX(Retail!J:J,MATCH($D1340,Retail!$D:$D,0)),0)</f>
        <v>0</v>
      </c>
      <c r="AS1340" s="174">
        <f>IFERROR(INDEX('NEW2022'!H:H,MATCH($D1340,'NEW2022'!D:D,0)),0)</f>
        <v>0</v>
      </c>
      <c r="AT1340" s="174">
        <f>IFERROR(INDEX('NEW2022'!J:J,MATCH($D1340,'NEW2022'!D:D,0)),0)</f>
        <v>0</v>
      </c>
      <c r="AU1340" s="174">
        <f>IFERROR(INDEX('Quiet Items'!H:H,MATCH($D1340,'Quiet Items'!D:D,0)),0)</f>
        <v>0</v>
      </c>
      <c r="AV1340" s="174">
        <f>IFERROR(INDEX('Quiet Items'!J:J,MATCH($D1340,'Quiet Items'!D:D,0)),0)</f>
        <v>0</v>
      </c>
      <c r="AW1340" s="174">
        <f>IFERROR(INDEX('1.4G'!H:H,MATCH($D1340,'1.4G'!D:D,0)),0)</f>
        <v>0</v>
      </c>
      <c r="AX1340" s="174">
        <f>IFERROR(INDEX('1.4G'!J:J,MATCH($D1340,'1.4G'!D:D,0)),0)</f>
        <v>0</v>
      </c>
      <c r="AY1340" s="174">
        <f t="shared" si="213"/>
        <v>0</v>
      </c>
      <c r="AZ1340" s="174">
        <f t="shared" si="214"/>
        <v>0</v>
      </c>
      <c r="BA1340" s="175">
        <f>IFERROR(Table1[[#This Row],[Line total ordered for now]]*Table1[[#This Row],[GUARANTEED PRICE
for STOCK orders collected before 31.3.22]],0)</f>
        <v>0</v>
      </c>
      <c r="BB1340" s="175">
        <f t="shared" si="211"/>
        <v>0</v>
      </c>
      <c r="BC1340" s="176">
        <f>(AZ1340+Table1[[#This Row],[Line total ordered for now]])*Z1340</f>
        <v>0</v>
      </c>
      <c r="BD1340" s="200">
        <v>88.944000000000003</v>
      </c>
      <c r="BE1340" s="65"/>
      <c r="BF1340" s="65"/>
      <c r="BG1340" s="65"/>
      <c r="BH1340" s="65"/>
      <c r="BI1340" s="65"/>
      <c r="BJ1340" s="65"/>
      <c r="BK1340" s="65"/>
      <c r="BL1340" s="55"/>
      <c r="BM1340"/>
      <c r="BN1340"/>
      <c r="BO1340"/>
      <c r="BP1340"/>
      <c r="BQ1340"/>
      <c r="BR1340"/>
      <c r="BS1340"/>
      <c r="BT1340"/>
    </row>
    <row r="1341" spans="1:72" ht="15.75">
      <c r="A1341" s="202">
        <v>1337</v>
      </c>
      <c r="B1341" s="68" t="s">
        <v>6378</v>
      </c>
      <c r="C1341" s="149" t="s">
        <v>708</v>
      </c>
      <c r="D1341" s="149" t="s">
        <v>1505</v>
      </c>
      <c r="E1341" s="149" t="s">
        <v>1506</v>
      </c>
      <c r="F1341" s="158" t="str">
        <f t="shared" si="212"/>
        <v>Video</v>
      </c>
      <c r="G1341" s="187">
        <v>0</v>
      </c>
      <c r="H1341" s="150"/>
      <c r="I1341" s="184">
        <v>91.17</v>
      </c>
      <c r="J1341" s="150"/>
      <c r="K1341" s="151">
        <v>10.723000000000001</v>
      </c>
      <c r="L1341" s="152">
        <v>97.579300000000003</v>
      </c>
      <c r="M1341" s="152">
        <v>107.23</v>
      </c>
      <c r="N1341" s="153" t="s">
        <v>148</v>
      </c>
      <c r="O1341" s="154">
        <v>10</v>
      </c>
      <c r="P1341" s="153">
        <v>3</v>
      </c>
      <c r="Q1341" s="153" t="s">
        <v>735</v>
      </c>
      <c r="R1341" s="155">
        <v>19</v>
      </c>
      <c r="S1341" s="155">
        <v>2.2999999999999998</v>
      </c>
      <c r="T1341" s="155">
        <v>0.3</v>
      </c>
      <c r="U1341" s="154" t="s">
        <v>94</v>
      </c>
      <c r="V1341" s="153" t="s">
        <v>89</v>
      </c>
      <c r="W1341" s="153" t="s">
        <v>627</v>
      </c>
      <c r="X1341" s="151" t="s">
        <v>6378</v>
      </c>
      <c r="Y1341" s="151" t="s">
        <v>6378</v>
      </c>
      <c r="Z1341" s="156">
        <v>6.1488000000000001E-2</v>
      </c>
      <c r="AA1341" s="153" t="s">
        <v>1507</v>
      </c>
      <c r="AB1341" s="153" t="s">
        <v>5802</v>
      </c>
      <c r="AC1341" s="153" t="s">
        <v>4790</v>
      </c>
      <c r="AD1341" s="157" t="s">
        <v>1508</v>
      </c>
      <c r="AE1341" s="110">
        <v>0</v>
      </c>
      <c r="AF1341" s="110">
        <v>458</v>
      </c>
      <c r="AG1341" s="112">
        <f t="shared" si="210"/>
        <v>0</v>
      </c>
      <c r="AH1341" s="110">
        <f>SUM(AG$4:AG1341)</f>
        <v>38</v>
      </c>
      <c r="AI1341" s="112">
        <f t="shared" si="208"/>
        <v>0</v>
      </c>
      <c r="AJ1341" s="110">
        <f>COUNTIF(AI$4:AI1341,"&gt;0")</f>
        <v>184</v>
      </c>
      <c r="AK1341" s="110">
        <v>0</v>
      </c>
      <c r="AL1341" s="110">
        <v>417</v>
      </c>
      <c r="AM1341" s="172" t="str">
        <f>IF(OR(Table1[[#This Row],[Line total ordered for now]]&gt;0,Table1[[#This Row],[Line total ordered for season]]&gt;0),1,"")</f>
        <v/>
      </c>
      <c r="AN1341" s="173">
        <f>COUNTIF(AM$4:AM1341,"&gt;0")</f>
        <v>0</v>
      </c>
      <c r="AO1341" s="173">
        <f>Table1[[#This Row],[ORDER QUANTITY
to be collected BEFORE 31.3.22]]</f>
        <v>0</v>
      </c>
      <c r="AP1341" s="174">
        <f t="shared" si="209"/>
        <v>0</v>
      </c>
      <c r="AQ1341" s="174">
        <f>IFERROR(INDEX(Retail!H:H,MATCH($D1341,Retail!$D:$D,0)),0)</f>
        <v>0</v>
      </c>
      <c r="AR1341" s="174">
        <f>IFERROR(INDEX(Retail!J:J,MATCH($D1341,Retail!$D:$D,0)),0)</f>
        <v>0</v>
      </c>
      <c r="AS1341" s="174">
        <f>IFERROR(INDEX('NEW2022'!H:H,MATCH($D1341,'NEW2022'!D:D,0)),0)</f>
        <v>0</v>
      </c>
      <c r="AT1341" s="174">
        <f>IFERROR(INDEX('NEW2022'!J:J,MATCH($D1341,'NEW2022'!D:D,0)),0)</f>
        <v>0</v>
      </c>
      <c r="AU1341" s="174">
        <f>IFERROR(INDEX('Quiet Items'!H:H,MATCH($D1341,'Quiet Items'!D:D,0)),0)</f>
        <v>0</v>
      </c>
      <c r="AV1341" s="174">
        <f>IFERROR(INDEX('Quiet Items'!J:J,MATCH($D1341,'Quiet Items'!D:D,0)),0)</f>
        <v>0</v>
      </c>
      <c r="AW1341" s="174">
        <f>IFERROR(INDEX('1.4G'!H:H,MATCH($D1341,'1.4G'!D:D,0)),0)</f>
        <v>0</v>
      </c>
      <c r="AX1341" s="174">
        <f>IFERROR(INDEX('1.4G'!J:J,MATCH($D1341,'1.4G'!D:D,0)),0)</f>
        <v>0</v>
      </c>
      <c r="AY1341" s="174">
        <f t="shared" si="213"/>
        <v>0</v>
      </c>
      <c r="AZ1341" s="174">
        <f t="shared" si="214"/>
        <v>0</v>
      </c>
      <c r="BA1341" s="175">
        <f>IFERROR(Table1[[#This Row],[Line total ordered for now]]*Table1[[#This Row],[GUARANTEED PRICE
for STOCK orders collected before 31.3.22]],0)</f>
        <v>0</v>
      </c>
      <c r="BB1341" s="175">
        <f t="shared" si="211"/>
        <v>0</v>
      </c>
      <c r="BC1341" s="176">
        <f>(AZ1341+Table1[[#This Row],[Line total ordered for now]])*Z1341</f>
        <v>0</v>
      </c>
      <c r="BD1341" s="200">
        <v>91.145499999999998</v>
      </c>
      <c r="BE1341" s="65"/>
      <c r="BF1341" s="65"/>
      <c r="BG1341" s="65"/>
      <c r="BH1341" s="65"/>
      <c r="BI1341" s="65"/>
      <c r="BJ1341" s="65"/>
      <c r="BK1341" s="65"/>
      <c r="BL1341" s="55"/>
      <c r="BM1341"/>
      <c r="BN1341"/>
      <c r="BO1341"/>
      <c r="BP1341"/>
      <c r="BQ1341"/>
      <c r="BR1341"/>
      <c r="BS1341"/>
      <c r="BT1341"/>
    </row>
    <row r="1342" spans="1:72" ht="15.75">
      <c r="A1342" s="202">
        <v>1338</v>
      </c>
      <c r="B1342" s="68" t="s">
        <v>6378</v>
      </c>
      <c r="C1342" s="149" t="s">
        <v>708</v>
      </c>
      <c r="D1342" s="149" t="s">
        <v>1280</v>
      </c>
      <c r="E1342" s="149" t="s">
        <v>1281</v>
      </c>
      <c r="F1342" s="158" t="str">
        <f t="shared" si="212"/>
        <v>Video</v>
      </c>
      <c r="G1342" s="187">
        <v>3</v>
      </c>
      <c r="H1342" s="150"/>
      <c r="I1342" s="184">
        <v>92.55</v>
      </c>
      <c r="J1342" s="150"/>
      <c r="K1342" s="151">
        <v>10.885000000000002</v>
      </c>
      <c r="L1342" s="152">
        <v>99.053500000000014</v>
      </c>
      <c r="M1342" s="152">
        <v>108.85000000000001</v>
      </c>
      <c r="N1342" s="153" t="s">
        <v>148</v>
      </c>
      <c r="O1342" s="154">
        <v>10</v>
      </c>
      <c r="P1342" s="153">
        <v>3</v>
      </c>
      <c r="Q1342" s="153" t="s">
        <v>146</v>
      </c>
      <c r="R1342" s="155">
        <v>15</v>
      </c>
      <c r="S1342" s="155">
        <v>2.95</v>
      </c>
      <c r="T1342" s="155">
        <v>0.3</v>
      </c>
      <c r="U1342" s="154" t="s">
        <v>94</v>
      </c>
      <c r="V1342" s="153" t="s">
        <v>89</v>
      </c>
      <c r="W1342" s="153" t="s">
        <v>627</v>
      </c>
      <c r="X1342" s="151" t="s">
        <v>6378</v>
      </c>
      <c r="Y1342" s="151" t="s">
        <v>6378</v>
      </c>
      <c r="Z1342" s="156">
        <v>6.2E-2</v>
      </c>
      <c r="AA1342" s="153" t="s">
        <v>624</v>
      </c>
      <c r="AB1342" s="153" t="s">
        <v>5622</v>
      </c>
      <c r="AC1342" s="153" t="s">
        <v>149</v>
      </c>
      <c r="AD1342" s="157" t="s">
        <v>1282</v>
      </c>
      <c r="AE1342" s="110">
        <v>1</v>
      </c>
      <c r="AF1342" s="110">
        <v>459</v>
      </c>
      <c r="AG1342" s="112">
        <f t="shared" si="210"/>
        <v>0</v>
      </c>
      <c r="AH1342" s="110">
        <f>SUM(AG$4:AG1342)</f>
        <v>38</v>
      </c>
      <c r="AI1342" s="112">
        <f t="shared" si="208"/>
        <v>0</v>
      </c>
      <c r="AJ1342" s="110">
        <f>COUNTIF(AI$4:AI1342,"&gt;0")</f>
        <v>184</v>
      </c>
      <c r="AK1342" s="110">
        <v>0</v>
      </c>
      <c r="AL1342" s="110">
        <v>417</v>
      </c>
      <c r="AM1342" s="172" t="str">
        <f>IF(OR(Table1[[#This Row],[Line total ordered for now]]&gt;0,Table1[[#This Row],[Line total ordered for season]]&gt;0),1,"")</f>
        <v/>
      </c>
      <c r="AN1342" s="173">
        <f>COUNTIF(AM$4:AM1342,"&gt;0")</f>
        <v>0</v>
      </c>
      <c r="AO1342" s="173">
        <f>Table1[[#This Row],[ORDER QUANTITY
to be collected BEFORE 31.3.22]]</f>
        <v>0</v>
      </c>
      <c r="AP1342" s="174">
        <f t="shared" si="209"/>
        <v>0</v>
      </c>
      <c r="AQ1342" s="174">
        <f>IFERROR(INDEX(Retail!H:H,MATCH($D1342,Retail!$D:$D,0)),0)</f>
        <v>0</v>
      </c>
      <c r="AR1342" s="174">
        <f>IFERROR(INDEX(Retail!J:J,MATCH($D1342,Retail!$D:$D,0)),0)</f>
        <v>0</v>
      </c>
      <c r="AS1342" s="174">
        <f>IFERROR(INDEX('NEW2022'!H:H,MATCH($D1342,'NEW2022'!D:D,0)),0)</f>
        <v>0</v>
      </c>
      <c r="AT1342" s="174">
        <f>IFERROR(INDEX('NEW2022'!J:J,MATCH($D1342,'NEW2022'!D:D,0)),0)</f>
        <v>0</v>
      </c>
      <c r="AU1342" s="174">
        <f>IFERROR(INDEX('Quiet Items'!H:H,MATCH($D1342,'Quiet Items'!D:D,0)),0)</f>
        <v>0</v>
      </c>
      <c r="AV1342" s="174">
        <f>IFERROR(INDEX('Quiet Items'!J:J,MATCH($D1342,'Quiet Items'!D:D,0)),0)</f>
        <v>0</v>
      </c>
      <c r="AW1342" s="174">
        <f>IFERROR(INDEX('1.4G'!H:H,MATCH($D1342,'1.4G'!D:D,0)),0)</f>
        <v>0</v>
      </c>
      <c r="AX1342" s="174">
        <f>IFERROR(INDEX('1.4G'!J:J,MATCH($D1342,'1.4G'!D:D,0)),0)</f>
        <v>0</v>
      </c>
      <c r="AY1342" s="174">
        <f t="shared" si="213"/>
        <v>0</v>
      </c>
      <c r="AZ1342" s="174">
        <f t="shared" si="214"/>
        <v>0</v>
      </c>
      <c r="BA1342" s="175">
        <f>IFERROR(Table1[[#This Row],[Line total ordered for now]]*Table1[[#This Row],[GUARANTEED PRICE
for STOCK orders collected before 31.3.22]],0)</f>
        <v>0</v>
      </c>
      <c r="BB1342" s="175">
        <f t="shared" si="211"/>
        <v>0</v>
      </c>
      <c r="BC1342" s="176">
        <f>(AZ1342+Table1[[#This Row],[Line total ordered for now]])*Z1342</f>
        <v>0</v>
      </c>
      <c r="BD1342" s="200">
        <v>92.522500000000008</v>
      </c>
      <c r="BE1342" s="65"/>
      <c r="BF1342" s="65"/>
      <c r="BG1342" s="65"/>
      <c r="BH1342" s="65"/>
      <c r="BI1342" s="65"/>
      <c r="BJ1342" s="65"/>
      <c r="BK1342" s="65"/>
      <c r="BL1342" s="55"/>
      <c r="BM1342"/>
      <c r="BN1342"/>
      <c r="BO1342"/>
      <c r="BP1342"/>
      <c r="BQ1342"/>
      <c r="BR1342"/>
      <c r="BS1342"/>
      <c r="BT1342"/>
    </row>
    <row r="1343" spans="1:72" ht="15.75">
      <c r="A1343" s="202">
        <v>1339</v>
      </c>
      <c r="B1343" s="68" t="s">
        <v>6378</v>
      </c>
      <c r="C1343" s="149" t="s">
        <v>708</v>
      </c>
      <c r="D1343" s="149" t="s">
        <v>4586</v>
      </c>
      <c r="E1343" s="149" t="s">
        <v>4587</v>
      </c>
      <c r="F1343" s="158" t="str">
        <f t="shared" si="212"/>
        <v>Video</v>
      </c>
      <c r="G1343" s="187">
        <v>0</v>
      </c>
      <c r="H1343" s="150"/>
      <c r="I1343" s="184">
        <v>94.44</v>
      </c>
      <c r="J1343" s="150"/>
      <c r="K1343" s="151">
        <v>10.972512926588902</v>
      </c>
      <c r="L1343" s="152">
        <v>99.849867631959015</v>
      </c>
      <c r="M1343" s="152">
        <v>109.72512926588902</v>
      </c>
      <c r="N1343" s="153" t="s">
        <v>148</v>
      </c>
      <c r="O1343" s="154">
        <v>10</v>
      </c>
      <c r="P1343" s="153">
        <v>3</v>
      </c>
      <c r="Q1343" s="153" t="s">
        <v>146</v>
      </c>
      <c r="R1343" s="155">
        <v>16</v>
      </c>
      <c r="S1343" s="155">
        <v>3</v>
      </c>
      <c r="T1343" s="155">
        <v>0.3</v>
      </c>
      <c r="U1343" s="154" t="s">
        <v>95</v>
      </c>
      <c r="V1343" s="153" t="s">
        <v>88</v>
      </c>
      <c r="W1343" s="153" t="s">
        <v>627</v>
      </c>
      <c r="X1343" s="151" t="s">
        <v>6378</v>
      </c>
      <c r="Y1343" s="151" t="s">
        <v>6378</v>
      </c>
      <c r="Z1343" s="156">
        <v>6.6500000000000004E-2</v>
      </c>
      <c r="AA1343" s="153" t="s">
        <v>769</v>
      </c>
      <c r="AB1343" s="153" t="s">
        <v>5610</v>
      </c>
      <c r="AC1343" s="153" t="s">
        <v>4640</v>
      </c>
      <c r="AD1343" s="157" t="s">
        <v>4588</v>
      </c>
      <c r="AE1343" s="110">
        <v>1</v>
      </c>
      <c r="AF1343" s="110">
        <v>460</v>
      </c>
      <c r="AG1343" s="112">
        <f t="shared" si="210"/>
        <v>0</v>
      </c>
      <c r="AH1343" s="110">
        <f>SUM(AG$4:AG1343)</f>
        <v>38</v>
      </c>
      <c r="AI1343" s="112">
        <f t="shared" si="208"/>
        <v>0</v>
      </c>
      <c r="AJ1343" s="110">
        <f>COUNTIF(AI$4:AI1343,"&gt;0")</f>
        <v>184</v>
      </c>
      <c r="AK1343" s="110">
        <v>1</v>
      </c>
      <c r="AL1343" s="110">
        <v>418</v>
      </c>
      <c r="AM1343" s="172" t="str">
        <f>IF(OR(Table1[[#This Row],[Line total ordered for now]]&gt;0,Table1[[#This Row],[Line total ordered for season]]&gt;0),1,"")</f>
        <v/>
      </c>
      <c r="AN1343" s="173">
        <f>COUNTIF(AM$4:AM1343,"&gt;0")</f>
        <v>0</v>
      </c>
      <c r="AO1343" s="173">
        <f>Table1[[#This Row],[ORDER QUANTITY
to be collected BEFORE 31.3.22]]</f>
        <v>0</v>
      </c>
      <c r="AP1343" s="174">
        <f t="shared" si="209"/>
        <v>0</v>
      </c>
      <c r="AQ1343" s="174">
        <f>IFERROR(INDEX(Retail!H:H,MATCH($D1343,Retail!$D:$D,0)),0)</f>
        <v>0</v>
      </c>
      <c r="AR1343" s="174">
        <f>IFERROR(INDEX(Retail!J:J,MATCH($D1343,Retail!$D:$D,0)),0)</f>
        <v>0</v>
      </c>
      <c r="AS1343" s="174">
        <f>IFERROR(INDEX('NEW2022'!H:H,MATCH($D1343,'NEW2022'!D:D,0)),0)</f>
        <v>0</v>
      </c>
      <c r="AT1343" s="174">
        <f>IFERROR(INDEX('NEW2022'!J:J,MATCH($D1343,'NEW2022'!D:D,0)),0)</f>
        <v>0</v>
      </c>
      <c r="AU1343" s="174">
        <f>IFERROR(INDEX('Quiet Items'!H:H,MATCH($D1343,'Quiet Items'!D:D,0)),0)</f>
        <v>0</v>
      </c>
      <c r="AV1343" s="174">
        <f>IFERROR(INDEX('Quiet Items'!J:J,MATCH($D1343,'Quiet Items'!D:D,0)),0)</f>
        <v>0</v>
      </c>
      <c r="AW1343" s="174">
        <f>IFERROR(INDEX('1.4G'!H:H,MATCH($D1343,'1.4G'!D:D,0)),0)</f>
        <v>0</v>
      </c>
      <c r="AX1343" s="174">
        <f>IFERROR(INDEX('1.4G'!J:J,MATCH($D1343,'1.4G'!D:D,0)),0)</f>
        <v>0</v>
      </c>
      <c r="AY1343" s="174">
        <f t="shared" si="213"/>
        <v>0</v>
      </c>
      <c r="AZ1343" s="174">
        <f t="shared" si="214"/>
        <v>0</v>
      </c>
      <c r="BA1343" s="175">
        <f>IFERROR(Table1[[#This Row],[Line total ordered for now]]*Table1[[#This Row],[GUARANTEED PRICE
for STOCK orders collected before 31.3.22]],0)</f>
        <v>0</v>
      </c>
      <c r="BB1343" s="175">
        <f t="shared" si="211"/>
        <v>0</v>
      </c>
      <c r="BC1343" s="176">
        <f>(AZ1343+Table1[[#This Row],[Line total ordered for now]])*Z1343</f>
        <v>0</v>
      </c>
      <c r="BD1343" s="200">
        <v>93.266359876005666</v>
      </c>
      <c r="BE1343" s="65"/>
      <c r="BF1343" s="65"/>
      <c r="BG1343" s="65"/>
      <c r="BH1343" s="65"/>
      <c r="BI1343" s="65"/>
      <c r="BJ1343" s="65"/>
      <c r="BK1343" s="65"/>
      <c r="BL1343" s="55"/>
      <c r="BM1343"/>
      <c r="BN1343"/>
      <c r="BO1343"/>
      <c r="BP1343"/>
      <c r="BQ1343"/>
      <c r="BR1343"/>
      <c r="BS1343"/>
      <c r="BT1343"/>
    </row>
    <row r="1344" spans="1:72" ht="15.75">
      <c r="A1344" s="202">
        <v>1340</v>
      </c>
      <c r="B1344" s="68" t="s">
        <v>6378</v>
      </c>
      <c r="C1344" s="149" t="s">
        <v>1709</v>
      </c>
      <c r="D1344" s="149" t="s">
        <v>1769</v>
      </c>
      <c r="E1344" s="149" t="s">
        <v>1770</v>
      </c>
      <c r="F1344" s="158" t="str">
        <f t="shared" si="212"/>
        <v>Video</v>
      </c>
      <c r="G1344" s="187">
        <v>3</v>
      </c>
      <c r="H1344" s="150"/>
      <c r="I1344" s="184">
        <v>79.45</v>
      </c>
      <c r="J1344" s="150"/>
      <c r="K1344" s="151">
        <v>4.6085000000000003</v>
      </c>
      <c r="L1344" s="152">
        <v>83.874700000000004</v>
      </c>
      <c r="M1344" s="152">
        <v>92.17</v>
      </c>
      <c r="N1344" s="153" t="s">
        <v>150</v>
      </c>
      <c r="O1344" s="154">
        <v>20</v>
      </c>
      <c r="P1344" s="153">
        <v>3</v>
      </c>
      <c r="Q1344" s="153" t="s">
        <v>735</v>
      </c>
      <c r="R1344" s="155">
        <v>12</v>
      </c>
      <c r="S1344" s="155">
        <v>2.2000000000000002</v>
      </c>
      <c r="T1344" s="155">
        <v>0.3</v>
      </c>
      <c r="U1344" s="154" t="s">
        <v>95</v>
      </c>
      <c r="V1344" s="153" t="s">
        <v>88</v>
      </c>
      <c r="W1344" s="153" t="s">
        <v>627</v>
      </c>
      <c r="X1344" s="151" t="s">
        <v>6378</v>
      </c>
      <c r="Y1344" s="151" t="s">
        <v>6378</v>
      </c>
      <c r="Z1344" s="156">
        <v>0.05</v>
      </c>
      <c r="AA1344" s="153" t="s">
        <v>819</v>
      </c>
      <c r="AB1344" s="153" t="s">
        <v>5809</v>
      </c>
      <c r="AC1344" s="153" t="s">
        <v>4790</v>
      </c>
      <c r="AD1344" s="157" t="s">
        <v>1771</v>
      </c>
      <c r="AE1344" s="110">
        <v>0</v>
      </c>
      <c r="AF1344" s="110">
        <v>460</v>
      </c>
      <c r="AG1344" s="112">
        <f t="shared" si="210"/>
        <v>0</v>
      </c>
      <c r="AH1344" s="110">
        <f>SUM(AG$4:AG1344)</f>
        <v>38</v>
      </c>
      <c r="AI1344" s="112">
        <f t="shared" si="208"/>
        <v>0</v>
      </c>
      <c r="AJ1344" s="110">
        <f>COUNTIF(AI$4:AI1344,"&gt;0")</f>
        <v>184</v>
      </c>
      <c r="AK1344" s="110">
        <v>1</v>
      </c>
      <c r="AL1344" s="110">
        <v>419</v>
      </c>
      <c r="AM1344" s="172" t="str">
        <f>IF(OR(Table1[[#This Row],[Line total ordered for now]]&gt;0,Table1[[#This Row],[Line total ordered for season]]&gt;0),1,"")</f>
        <v/>
      </c>
      <c r="AN1344" s="173">
        <f>COUNTIF(AM$4:AM1344,"&gt;0")</f>
        <v>0</v>
      </c>
      <c r="AO1344" s="173">
        <f>Table1[[#This Row],[ORDER QUANTITY
to be collected BEFORE 31.3.22]]</f>
        <v>0</v>
      </c>
      <c r="AP1344" s="174">
        <f t="shared" si="209"/>
        <v>0</v>
      </c>
      <c r="AQ1344" s="174">
        <f>IFERROR(INDEX(Retail!H:H,MATCH($D1344,Retail!$D:$D,0)),0)</f>
        <v>0</v>
      </c>
      <c r="AR1344" s="174">
        <f>IFERROR(INDEX(Retail!J:J,MATCH($D1344,Retail!$D:$D,0)),0)</f>
        <v>0</v>
      </c>
      <c r="AS1344" s="174">
        <f>IFERROR(INDEX('NEW2022'!H:H,MATCH($D1344,'NEW2022'!D:D,0)),0)</f>
        <v>0</v>
      </c>
      <c r="AT1344" s="174">
        <f>IFERROR(INDEX('NEW2022'!J:J,MATCH($D1344,'NEW2022'!D:D,0)),0)</f>
        <v>0</v>
      </c>
      <c r="AU1344" s="174">
        <f>IFERROR(INDEX('Quiet Items'!H:H,MATCH($D1344,'Quiet Items'!D:D,0)),0)</f>
        <v>0</v>
      </c>
      <c r="AV1344" s="174">
        <f>IFERROR(INDEX('Quiet Items'!J:J,MATCH($D1344,'Quiet Items'!D:D,0)),0)</f>
        <v>0</v>
      </c>
      <c r="AW1344" s="174">
        <f>IFERROR(INDEX('1.4G'!H:H,MATCH($D1344,'1.4G'!D:D,0)),0)</f>
        <v>0</v>
      </c>
      <c r="AX1344" s="174">
        <f>IFERROR(INDEX('1.4G'!J:J,MATCH($D1344,'1.4G'!D:D,0)),0)</f>
        <v>0</v>
      </c>
      <c r="AY1344" s="174">
        <f t="shared" si="213"/>
        <v>0</v>
      </c>
      <c r="AZ1344" s="174">
        <f t="shared" si="214"/>
        <v>0</v>
      </c>
      <c r="BA1344" s="175">
        <f>IFERROR(Table1[[#This Row],[Line total ordered for now]]*Table1[[#This Row],[GUARANTEED PRICE
for STOCK orders collected before 31.3.22]],0)</f>
        <v>0</v>
      </c>
      <c r="BB1344" s="175">
        <f t="shared" si="211"/>
        <v>0</v>
      </c>
      <c r="BC1344" s="176">
        <f>(AZ1344+Table1[[#This Row],[Line total ordered for now]])*Z1344</f>
        <v>0</v>
      </c>
      <c r="BD1344" s="200">
        <v>78.344499999999996</v>
      </c>
      <c r="BE1344" s="65"/>
      <c r="BF1344" s="65"/>
      <c r="BG1344" s="65"/>
      <c r="BH1344" s="65"/>
      <c r="BI1344" s="65"/>
      <c r="BJ1344" s="65"/>
      <c r="BK1344" s="65"/>
      <c r="BL1344" s="55"/>
      <c r="BM1344"/>
      <c r="BN1344"/>
      <c r="BO1344"/>
      <c r="BP1344"/>
      <c r="BQ1344"/>
      <c r="BR1344"/>
      <c r="BS1344"/>
      <c r="BT1344"/>
    </row>
    <row r="1345" spans="1:72" ht="15.75">
      <c r="A1345" s="202">
        <v>1341</v>
      </c>
      <c r="B1345" s="68" t="s">
        <v>6378</v>
      </c>
      <c r="C1345" s="149" t="s">
        <v>1709</v>
      </c>
      <c r="D1345" s="149" t="s">
        <v>1707</v>
      </c>
      <c r="E1345" s="149" t="s">
        <v>1708</v>
      </c>
      <c r="F1345" s="158" t="str">
        <f t="shared" si="212"/>
        <v>Video</v>
      </c>
      <c r="G1345" s="187">
        <v>0</v>
      </c>
      <c r="H1345" s="150"/>
      <c r="I1345" s="184">
        <v>78.400000000000006</v>
      </c>
      <c r="J1345" s="150"/>
      <c r="K1345" s="151">
        <v>4.8456595776246116</v>
      </c>
      <c r="L1345" s="152">
        <v>88.191004312767944</v>
      </c>
      <c r="M1345" s="152">
        <v>96.913191552492236</v>
      </c>
      <c r="N1345" s="153" t="s">
        <v>150</v>
      </c>
      <c r="O1345" s="154">
        <v>20</v>
      </c>
      <c r="P1345" s="153">
        <v>3</v>
      </c>
      <c r="Q1345" s="153" t="s">
        <v>147</v>
      </c>
      <c r="R1345" s="155">
        <v>12</v>
      </c>
      <c r="S1345" s="155">
        <v>1.37</v>
      </c>
      <c r="T1345" s="155">
        <v>0.3</v>
      </c>
      <c r="U1345" s="154" t="s">
        <v>95</v>
      </c>
      <c r="V1345" s="153" t="s">
        <v>88</v>
      </c>
      <c r="W1345" s="153" t="s">
        <v>627</v>
      </c>
      <c r="X1345" s="151" t="s">
        <v>6378</v>
      </c>
      <c r="Y1345" s="151" t="s">
        <v>6378</v>
      </c>
      <c r="Z1345" s="156">
        <v>6.0299999999999999E-2</v>
      </c>
      <c r="AA1345" s="153" t="s">
        <v>1094</v>
      </c>
      <c r="AB1345" s="153" t="s">
        <v>5807</v>
      </c>
      <c r="AC1345" s="153" t="s">
        <v>164</v>
      </c>
      <c r="AD1345" s="157" t="s">
        <v>1710</v>
      </c>
      <c r="AE1345" s="110">
        <v>0</v>
      </c>
      <c r="AF1345" s="110">
        <v>460</v>
      </c>
      <c r="AG1345" s="112">
        <f t="shared" si="210"/>
        <v>0</v>
      </c>
      <c r="AH1345" s="110">
        <f>SUM(AG$4:AG1345)</f>
        <v>38</v>
      </c>
      <c r="AI1345" s="112">
        <f t="shared" si="208"/>
        <v>0</v>
      </c>
      <c r="AJ1345" s="110">
        <f>COUNTIF(AI$4:AI1345,"&gt;0")</f>
        <v>184</v>
      </c>
      <c r="AK1345" s="110">
        <v>1</v>
      </c>
      <c r="AL1345" s="110">
        <v>420</v>
      </c>
      <c r="AM1345" s="172" t="str">
        <f>IF(OR(Table1[[#This Row],[Line total ordered for now]]&gt;0,Table1[[#This Row],[Line total ordered for season]]&gt;0),1,"")</f>
        <v/>
      </c>
      <c r="AN1345" s="173">
        <f>COUNTIF(AM$4:AM1345,"&gt;0")</f>
        <v>0</v>
      </c>
      <c r="AO1345" s="173">
        <f>Table1[[#This Row],[ORDER QUANTITY
to be collected BEFORE 31.3.22]]</f>
        <v>0</v>
      </c>
      <c r="AP1345" s="174">
        <f t="shared" si="209"/>
        <v>0</v>
      </c>
      <c r="AQ1345" s="174">
        <f>IFERROR(INDEX(Retail!H:H,MATCH($D1345,Retail!$D:$D,0)),0)</f>
        <v>0</v>
      </c>
      <c r="AR1345" s="174">
        <f>IFERROR(INDEX(Retail!J:J,MATCH($D1345,Retail!$D:$D,0)),0)</f>
        <v>0</v>
      </c>
      <c r="AS1345" s="174">
        <f>IFERROR(INDEX('NEW2022'!H:H,MATCH($D1345,'NEW2022'!D:D,0)),0)</f>
        <v>0</v>
      </c>
      <c r="AT1345" s="174">
        <f>IFERROR(INDEX('NEW2022'!J:J,MATCH($D1345,'NEW2022'!D:D,0)),0)</f>
        <v>0</v>
      </c>
      <c r="AU1345" s="174">
        <f>IFERROR(INDEX('Quiet Items'!H:H,MATCH($D1345,'Quiet Items'!D:D,0)),0)</f>
        <v>0</v>
      </c>
      <c r="AV1345" s="174">
        <f>IFERROR(INDEX('Quiet Items'!J:J,MATCH($D1345,'Quiet Items'!D:D,0)),0)</f>
        <v>0</v>
      </c>
      <c r="AW1345" s="174">
        <f>IFERROR(INDEX('1.4G'!H:H,MATCH($D1345,'1.4G'!D:D,0)),0)</f>
        <v>0</v>
      </c>
      <c r="AX1345" s="174">
        <f>IFERROR(INDEX('1.4G'!J:J,MATCH($D1345,'1.4G'!D:D,0)),0)</f>
        <v>0</v>
      </c>
      <c r="AY1345" s="174">
        <f t="shared" si="213"/>
        <v>0</v>
      </c>
      <c r="AZ1345" s="174">
        <f t="shared" si="214"/>
        <v>0</v>
      </c>
      <c r="BA1345" s="175">
        <f>IFERROR(Table1[[#This Row],[Line total ordered for now]]*Table1[[#This Row],[GUARANTEED PRICE
for STOCK orders collected before 31.3.22]],0)</f>
        <v>0</v>
      </c>
      <c r="BB1345" s="175">
        <f t="shared" si="211"/>
        <v>0</v>
      </c>
      <c r="BC1345" s="176">
        <f>(AZ1345+Table1[[#This Row],[Line total ordered for now]])*Z1345</f>
        <v>0</v>
      </c>
      <c r="BD1345" s="200">
        <v>82.376212819618402</v>
      </c>
      <c r="BE1345" s="65"/>
      <c r="BF1345" s="65"/>
      <c r="BG1345" s="65"/>
      <c r="BH1345" s="65"/>
      <c r="BI1345" s="65"/>
      <c r="BJ1345" s="65"/>
      <c r="BK1345" s="65"/>
      <c r="BL1345" s="55"/>
      <c r="BM1345"/>
      <c r="BN1345"/>
      <c r="BO1345"/>
      <c r="BP1345"/>
      <c r="BQ1345"/>
      <c r="BR1345"/>
      <c r="BS1345"/>
      <c r="BT1345"/>
    </row>
    <row r="1346" spans="1:72" ht="15.75">
      <c r="A1346" s="202">
        <v>1342</v>
      </c>
      <c r="B1346" s="68" t="s">
        <v>6378</v>
      </c>
      <c r="C1346" s="149" t="s">
        <v>1709</v>
      </c>
      <c r="D1346" s="149" t="s">
        <v>1813</v>
      </c>
      <c r="E1346" s="149" t="s">
        <v>1814</v>
      </c>
      <c r="F1346" s="158" t="str">
        <f t="shared" si="212"/>
        <v>Video</v>
      </c>
      <c r="G1346" s="187">
        <v>8</v>
      </c>
      <c r="H1346" s="150"/>
      <c r="I1346" s="184">
        <v>85.36</v>
      </c>
      <c r="J1346" s="150"/>
      <c r="K1346" s="151">
        <v>4.9510000000000005</v>
      </c>
      <c r="L1346" s="152">
        <v>90.108200000000011</v>
      </c>
      <c r="M1346" s="152">
        <v>99.02000000000001</v>
      </c>
      <c r="N1346" s="153" t="s">
        <v>150</v>
      </c>
      <c r="O1346" s="154">
        <v>20</v>
      </c>
      <c r="P1346" s="153">
        <v>3</v>
      </c>
      <c r="Q1346" s="153" t="s">
        <v>146</v>
      </c>
      <c r="R1346" s="155">
        <v>12</v>
      </c>
      <c r="S1346" s="155">
        <v>2.2000000000000002</v>
      </c>
      <c r="T1346" s="155">
        <v>0.3</v>
      </c>
      <c r="U1346" s="154" t="s">
        <v>95</v>
      </c>
      <c r="V1346" s="153" t="s">
        <v>88</v>
      </c>
      <c r="W1346" s="153" t="s">
        <v>627</v>
      </c>
      <c r="X1346" s="151" t="s">
        <v>6378</v>
      </c>
      <c r="Y1346" s="151" t="s">
        <v>6378</v>
      </c>
      <c r="Z1346" s="156">
        <v>0.05</v>
      </c>
      <c r="AA1346" s="153" t="s">
        <v>1630</v>
      </c>
      <c r="AB1346" s="153" t="s">
        <v>5810</v>
      </c>
      <c r="AC1346" s="153" t="s">
        <v>4790</v>
      </c>
      <c r="AD1346" s="157" t="s">
        <v>1815</v>
      </c>
      <c r="AE1346" s="110">
        <v>1</v>
      </c>
      <c r="AF1346" s="110">
        <v>461</v>
      </c>
      <c r="AG1346" s="112">
        <f t="shared" si="210"/>
        <v>0</v>
      </c>
      <c r="AH1346" s="110">
        <f>SUM(AG$4:AG1346)</f>
        <v>38</v>
      </c>
      <c r="AI1346" s="112">
        <f t="shared" si="208"/>
        <v>0</v>
      </c>
      <c r="AJ1346" s="110">
        <f>COUNTIF(AI$4:AI1346,"&gt;0")</f>
        <v>184</v>
      </c>
      <c r="AK1346" s="110">
        <v>1</v>
      </c>
      <c r="AL1346" s="110">
        <v>421</v>
      </c>
      <c r="AM1346" s="172" t="str">
        <f>IF(OR(Table1[[#This Row],[Line total ordered for now]]&gt;0,Table1[[#This Row],[Line total ordered for season]]&gt;0),1,"")</f>
        <v/>
      </c>
      <c r="AN1346" s="173">
        <f>COUNTIF(AM$4:AM1346,"&gt;0")</f>
        <v>0</v>
      </c>
      <c r="AO1346" s="173">
        <f>Table1[[#This Row],[ORDER QUANTITY
to be collected BEFORE 31.3.22]]</f>
        <v>0</v>
      </c>
      <c r="AP1346" s="174">
        <f t="shared" si="209"/>
        <v>0</v>
      </c>
      <c r="AQ1346" s="174">
        <f>IFERROR(INDEX(Retail!H:H,MATCH($D1346,Retail!$D:$D,0)),0)</f>
        <v>0</v>
      </c>
      <c r="AR1346" s="174">
        <f>IFERROR(INDEX(Retail!J:J,MATCH($D1346,Retail!$D:$D,0)),0)</f>
        <v>0</v>
      </c>
      <c r="AS1346" s="174">
        <f>IFERROR(INDEX('NEW2022'!H:H,MATCH($D1346,'NEW2022'!D:D,0)),0)</f>
        <v>0</v>
      </c>
      <c r="AT1346" s="174">
        <f>IFERROR(INDEX('NEW2022'!J:J,MATCH($D1346,'NEW2022'!D:D,0)),0)</f>
        <v>0</v>
      </c>
      <c r="AU1346" s="174">
        <f>IFERROR(INDEX('Quiet Items'!H:H,MATCH($D1346,'Quiet Items'!D:D,0)),0)</f>
        <v>0</v>
      </c>
      <c r="AV1346" s="174">
        <f>IFERROR(INDEX('Quiet Items'!J:J,MATCH($D1346,'Quiet Items'!D:D,0)),0)</f>
        <v>0</v>
      </c>
      <c r="AW1346" s="174">
        <f>IFERROR(INDEX('1.4G'!H:H,MATCH($D1346,'1.4G'!D:D,0)),0)</f>
        <v>0</v>
      </c>
      <c r="AX1346" s="174">
        <f>IFERROR(INDEX('1.4G'!J:J,MATCH($D1346,'1.4G'!D:D,0)),0)</f>
        <v>0</v>
      </c>
      <c r="AY1346" s="174">
        <f t="shared" si="213"/>
        <v>0</v>
      </c>
      <c r="AZ1346" s="174">
        <f t="shared" si="214"/>
        <v>0</v>
      </c>
      <c r="BA1346" s="175">
        <f>IFERROR(Table1[[#This Row],[Line total ordered for now]]*Table1[[#This Row],[GUARANTEED PRICE
for STOCK orders collected before 31.3.22]],0)</f>
        <v>0</v>
      </c>
      <c r="BB1346" s="175">
        <f t="shared" si="211"/>
        <v>0</v>
      </c>
      <c r="BC1346" s="176">
        <f>(AZ1346+Table1[[#This Row],[Line total ordered for now]])*Z1346</f>
        <v>0</v>
      </c>
      <c r="BD1346" s="200">
        <v>84.167000000000002</v>
      </c>
      <c r="BE1346" s="65"/>
      <c r="BF1346" s="65"/>
      <c r="BG1346" s="65"/>
      <c r="BH1346" s="65"/>
      <c r="BI1346" s="65"/>
      <c r="BJ1346" s="65"/>
      <c r="BK1346" s="65"/>
      <c r="BL1346" s="55"/>
      <c r="BM1346"/>
      <c r="BN1346"/>
      <c r="BO1346"/>
      <c r="BP1346"/>
      <c r="BQ1346"/>
      <c r="BR1346"/>
      <c r="BS1346"/>
      <c r="BT1346"/>
    </row>
    <row r="1347" spans="1:72" ht="15.75">
      <c r="A1347" s="202">
        <v>1343</v>
      </c>
      <c r="B1347" s="68" t="s">
        <v>6378</v>
      </c>
      <c r="C1347" s="149" t="s">
        <v>661</v>
      </c>
      <c r="D1347" s="149" t="s">
        <v>2135</v>
      </c>
      <c r="E1347" s="149" t="s">
        <v>2136</v>
      </c>
      <c r="F1347" s="158" t="str">
        <f t="shared" si="212"/>
        <v>Video</v>
      </c>
      <c r="G1347" s="187">
        <v>5</v>
      </c>
      <c r="H1347" s="150"/>
      <c r="I1347" s="184">
        <v>80.61</v>
      </c>
      <c r="J1347" s="150"/>
      <c r="K1347" s="151">
        <v>9.0611438277042673</v>
      </c>
      <c r="L1347" s="152">
        <v>82.456408832108835</v>
      </c>
      <c r="M1347" s="152">
        <v>90.61143827704268</v>
      </c>
      <c r="N1347" s="153" t="s">
        <v>144</v>
      </c>
      <c r="O1347" s="154">
        <v>10</v>
      </c>
      <c r="P1347" s="153">
        <v>3</v>
      </c>
      <c r="Q1347" s="153" t="s">
        <v>146</v>
      </c>
      <c r="R1347" s="155">
        <v>10</v>
      </c>
      <c r="S1347" s="155">
        <v>1.2</v>
      </c>
      <c r="T1347" s="155">
        <v>0.3</v>
      </c>
      <c r="U1347" s="154" t="s">
        <v>95</v>
      </c>
      <c r="V1347" s="153" t="s">
        <v>88</v>
      </c>
      <c r="W1347" s="153" t="s">
        <v>627</v>
      </c>
      <c r="X1347" s="151" t="s">
        <v>6378</v>
      </c>
      <c r="Y1347" s="151" t="s">
        <v>6378</v>
      </c>
      <c r="Z1347" s="156">
        <v>5.62E-2</v>
      </c>
      <c r="AA1347" s="153" t="s">
        <v>2137</v>
      </c>
      <c r="AB1347" s="153" t="s">
        <v>5637</v>
      </c>
      <c r="AC1347" s="153" t="s">
        <v>164</v>
      </c>
      <c r="AD1347" s="157" t="s">
        <v>2138</v>
      </c>
      <c r="AE1347" s="110">
        <v>1</v>
      </c>
      <c r="AF1347" s="110">
        <v>462</v>
      </c>
      <c r="AG1347" s="112">
        <f t="shared" si="210"/>
        <v>0</v>
      </c>
      <c r="AH1347" s="110">
        <f>SUM(AG$4:AG1347)</f>
        <v>38</v>
      </c>
      <c r="AI1347" s="112">
        <f t="shared" si="208"/>
        <v>0</v>
      </c>
      <c r="AJ1347" s="110">
        <f>COUNTIF(AI$4:AI1347,"&gt;0")</f>
        <v>184</v>
      </c>
      <c r="AK1347" s="110">
        <v>1</v>
      </c>
      <c r="AL1347" s="110">
        <v>422</v>
      </c>
      <c r="AM1347" s="172" t="str">
        <f>IF(OR(Table1[[#This Row],[Line total ordered for now]]&gt;0,Table1[[#This Row],[Line total ordered for season]]&gt;0),1,"")</f>
        <v/>
      </c>
      <c r="AN1347" s="173">
        <f>COUNTIF(AM$4:AM1347,"&gt;0")</f>
        <v>0</v>
      </c>
      <c r="AO1347" s="173">
        <f>Table1[[#This Row],[ORDER QUANTITY
to be collected BEFORE 31.3.22]]</f>
        <v>0</v>
      </c>
      <c r="AP1347" s="174">
        <f t="shared" si="209"/>
        <v>0</v>
      </c>
      <c r="AQ1347" s="174">
        <f>IFERROR(INDEX(Retail!H:H,MATCH($D1347,Retail!$D:$D,0)),0)</f>
        <v>0</v>
      </c>
      <c r="AR1347" s="174">
        <f>IFERROR(INDEX(Retail!J:J,MATCH($D1347,Retail!$D:$D,0)),0)</f>
        <v>0</v>
      </c>
      <c r="AS1347" s="174">
        <f>IFERROR(INDEX('NEW2022'!H:H,MATCH($D1347,'NEW2022'!D:D,0)),0)</f>
        <v>0</v>
      </c>
      <c r="AT1347" s="174">
        <f>IFERROR(INDEX('NEW2022'!J:J,MATCH($D1347,'NEW2022'!D:D,0)),0)</f>
        <v>0</v>
      </c>
      <c r="AU1347" s="174">
        <f>IFERROR(INDEX('Quiet Items'!H:H,MATCH($D1347,'Quiet Items'!D:D,0)),0)</f>
        <v>0</v>
      </c>
      <c r="AV1347" s="174">
        <f>IFERROR(INDEX('Quiet Items'!J:J,MATCH($D1347,'Quiet Items'!D:D,0)),0)</f>
        <v>0</v>
      </c>
      <c r="AW1347" s="174">
        <f>IFERROR(INDEX('1.4G'!H:H,MATCH($D1347,'1.4G'!D:D,0)),0)</f>
        <v>0</v>
      </c>
      <c r="AX1347" s="174">
        <f>IFERROR(INDEX('1.4G'!J:J,MATCH($D1347,'1.4G'!D:D,0)),0)</f>
        <v>0</v>
      </c>
      <c r="AY1347" s="174">
        <f t="shared" si="213"/>
        <v>0</v>
      </c>
      <c r="AZ1347" s="174">
        <f t="shared" si="214"/>
        <v>0</v>
      </c>
      <c r="BA1347" s="175">
        <f>IFERROR(Table1[[#This Row],[Line total ordered for now]]*Table1[[#This Row],[GUARANTEED PRICE
for STOCK orders collected before 31.3.22]],0)</f>
        <v>0</v>
      </c>
      <c r="BB1347" s="175">
        <f t="shared" si="211"/>
        <v>0</v>
      </c>
      <c r="BC1347" s="176">
        <f>(AZ1347+Table1[[#This Row],[Line total ordered for now]])*Z1347</f>
        <v>0</v>
      </c>
      <c r="BD1347" s="200">
        <v>77.019722535486281</v>
      </c>
      <c r="BE1347" s="65"/>
      <c r="BF1347" s="65"/>
      <c r="BG1347" s="65"/>
      <c r="BH1347" s="65"/>
      <c r="BI1347" s="65"/>
      <c r="BJ1347" s="65"/>
      <c r="BK1347" s="65"/>
      <c r="BL1347" s="55"/>
      <c r="BM1347"/>
      <c r="BN1347"/>
      <c r="BO1347"/>
      <c r="BP1347"/>
      <c r="BQ1347"/>
      <c r="BR1347"/>
      <c r="BS1347"/>
      <c r="BT1347"/>
    </row>
    <row r="1348" spans="1:72" ht="15.75">
      <c r="A1348" s="202">
        <v>1344</v>
      </c>
      <c r="B1348" s="68" t="s">
        <v>6378</v>
      </c>
      <c r="C1348" s="149" t="s">
        <v>661</v>
      </c>
      <c r="D1348" s="149" t="s">
        <v>690</v>
      </c>
      <c r="E1348" s="149" t="s">
        <v>1959</v>
      </c>
      <c r="F1348" s="158" t="str">
        <f t="shared" si="212"/>
        <v>Video</v>
      </c>
      <c r="G1348" s="187">
        <v>0</v>
      </c>
      <c r="H1348" s="150"/>
      <c r="I1348" s="184">
        <v>102.79</v>
      </c>
      <c r="J1348" s="150"/>
      <c r="K1348" s="151">
        <v>11.377481976137547</v>
      </c>
      <c r="L1348" s="152">
        <v>103.53508598285168</v>
      </c>
      <c r="M1348" s="152">
        <v>113.77481976137547</v>
      </c>
      <c r="N1348" s="153" t="s">
        <v>148</v>
      </c>
      <c r="O1348" s="154">
        <v>10</v>
      </c>
      <c r="P1348" s="153">
        <v>3</v>
      </c>
      <c r="Q1348" s="153" t="s">
        <v>146</v>
      </c>
      <c r="R1348" s="155">
        <v>19</v>
      </c>
      <c r="S1348" s="155">
        <v>3.9</v>
      </c>
      <c r="T1348" s="155">
        <v>0.3</v>
      </c>
      <c r="U1348" s="154" t="s">
        <v>95</v>
      </c>
      <c r="V1348" s="153" t="s">
        <v>88</v>
      </c>
      <c r="W1348" s="153" t="s">
        <v>627</v>
      </c>
      <c r="X1348" s="151" t="s">
        <v>6378</v>
      </c>
      <c r="Y1348" s="151" t="s">
        <v>6378</v>
      </c>
      <c r="Z1348" s="156">
        <v>7.3599999999999999E-2</v>
      </c>
      <c r="AA1348" s="153" t="s">
        <v>793</v>
      </c>
      <c r="AB1348" s="153" t="s">
        <v>5630</v>
      </c>
      <c r="AC1348" s="153" t="s">
        <v>6061</v>
      </c>
      <c r="AD1348" s="157" t="s">
        <v>1960</v>
      </c>
      <c r="AE1348" s="110">
        <v>1</v>
      </c>
      <c r="AF1348" s="110">
        <v>463</v>
      </c>
      <c r="AG1348" s="112">
        <f t="shared" si="210"/>
        <v>0</v>
      </c>
      <c r="AH1348" s="110">
        <f>SUM(AG$4:AG1348)</f>
        <v>38</v>
      </c>
      <c r="AI1348" s="112">
        <f t="shared" ref="AI1348:AI1411" si="215">IF(RIGHT(E1348,6)="retail",1,0)</f>
        <v>0</v>
      </c>
      <c r="AJ1348" s="110">
        <f>COUNTIF(AI$4:AI1348,"&gt;0")</f>
        <v>184</v>
      </c>
      <c r="AK1348" s="110">
        <v>1</v>
      </c>
      <c r="AL1348" s="110">
        <v>423</v>
      </c>
      <c r="AM1348" s="172" t="str">
        <f>IF(OR(Table1[[#This Row],[Line total ordered for now]]&gt;0,Table1[[#This Row],[Line total ordered for season]]&gt;0),1,"")</f>
        <v/>
      </c>
      <c r="AN1348" s="173">
        <f>COUNTIF(AM$4:AM1348,"&gt;0")</f>
        <v>0</v>
      </c>
      <c r="AO1348" s="173">
        <f>Table1[[#This Row],[ORDER QUANTITY
to be collected BEFORE 31.3.22]]</f>
        <v>0</v>
      </c>
      <c r="AP1348" s="174">
        <f t="shared" ref="AP1348:AP1411" si="216">J1348</f>
        <v>0</v>
      </c>
      <c r="AQ1348" s="174">
        <f>IFERROR(INDEX(Retail!H:H,MATCH($D1348,Retail!$D:$D,0)),0)</f>
        <v>0</v>
      </c>
      <c r="AR1348" s="174">
        <f>IFERROR(INDEX(Retail!J:J,MATCH($D1348,Retail!$D:$D,0)),0)</f>
        <v>0</v>
      </c>
      <c r="AS1348" s="174">
        <f>IFERROR(INDEX('NEW2022'!H:H,MATCH($D1348,'NEW2022'!D:D,0)),0)</f>
        <v>0</v>
      </c>
      <c r="AT1348" s="174">
        <f>IFERROR(INDEX('NEW2022'!J:J,MATCH($D1348,'NEW2022'!D:D,0)),0)</f>
        <v>0</v>
      </c>
      <c r="AU1348" s="174">
        <f>IFERROR(INDEX('Quiet Items'!H:H,MATCH($D1348,'Quiet Items'!D:D,0)),0)</f>
        <v>0</v>
      </c>
      <c r="AV1348" s="174">
        <f>IFERROR(INDEX('Quiet Items'!J:J,MATCH($D1348,'Quiet Items'!D:D,0)),0)</f>
        <v>0</v>
      </c>
      <c r="AW1348" s="174">
        <f>IFERROR(INDEX('1.4G'!H:H,MATCH($D1348,'1.4G'!D:D,0)),0)</f>
        <v>0</v>
      </c>
      <c r="AX1348" s="174">
        <f>IFERROR(INDEX('1.4G'!J:J,MATCH($D1348,'1.4G'!D:D,0)),0)</f>
        <v>0</v>
      </c>
      <c r="AY1348" s="174">
        <f t="shared" si="213"/>
        <v>0</v>
      </c>
      <c r="AZ1348" s="174">
        <f t="shared" si="214"/>
        <v>0</v>
      </c>
      <c r="BA1348" s="175">
        <f>IFERROR(Table1[[#This Row],[Line total ordered for now]]*Table1[[#This Row],[GUARANTEED PRICE
for STOCK orders collected before 31.3.22]],0)</f>
        <v>0</v>
      </c>
      <c r="BB1348" s="175">
        <f t="shared" si="211"/>
        <v>0</v>
      </c>
      <c r="BC1348" s="176">
        <f>(AZ1348+Table1[[#This Row],[Line total ordered for now]])*Z1348</f>
        <v>0</v>
      </c>
      <c r="BD1348" s="200">
        <v>96.70859679716915</v>
      </c>
      <c r="BE1348" s="65"/>
      <c r="BF1348" s="65"/>
      <c r="BG1348" s="65"/>
      <c r="BH1348" s="65"/>
      <c r="BI1348" s="65"/>
      <c r="BJ1348" s="65"/>
      <c r="BK1348" s="65"/>
      <c r="BL1348" s="55"/>
      <c r="BM1348"/>
      <c r="BN1348"/>
      <c r="BO1348"/>
      <c r="BP1348"/>
      <c r="BQ1348"/>
      <c r="BR1348"/>
      <c r="BS1348"/>
      <c r="BT1348"/>
    </row>
    <row r="1349" spans="1:72" ht="15.75">
      <c r="A1349" s="202">
        <v>1345</v>
      </c>
      <c r="B1349" s="68" t="s">
        <v>6378</v>
      </c>
      <c r="C1349" s="149" t="s">
        <v>661</v>
      </c>
      <c r="D1349" s="149" t="s">
        <v>2496</v>
      </c>
      <c r="E1349" s="149" t="s">
        <v>2497</v>
      </c>
      <c r="F1349" s="158" t="str">
        <f t="shared" si="212"/>
        <v>Video</v>
      </c>
      <c r="G1349" s="187">
        <v>14</v>
      </c>
      <c r="H1349" s="150"/>
      <c r="I1349" s="184">
        <v>102.21</v>
      </c>
      <c r="J1349" s="150"/>
      <c r="K1349" s="151">
        <v>11.857000000000001</v>
      </c>
      <c r="L1349" s="152">
        <v>107.89870000000001</v>
      </c>
      <c r="M1349" s="152">
        <v>118.57000000000001</v>
      </c>
      <c r="N1349" s="153" t="s">
        <v>148</v>
      </c>
      <c r="O1349" s="154">
        <v>10</v>
      </c>
      <c r="P1349" s="153">
        <v>3</v>
      </c>
      <c r="Q1349" s="153" t="s">
        <v>146</v>
      </c>
      <c r="R1349" s="155">
        <v>20</v>
      </c>
      <c r="S1349" s="155">
        <v>2.2000000000000002</v>
      </c>
      <c r="T1349" s="155">
        <v>0.3</v>
      </c>
      <c r="U1349" s="154" t="s">
        <v>94</v>
      </c>
      <c r="V1349" s="153" t="s">
        <v>89</v>
      </c>
      <c r="W1349" s="153" t="s">
        <v>627</v>
      </c>
      <c r="X1349" s="151" t="s">
        <v>6378</v>
      </c>
      <c r="Y1349" s="151" t="s">
        <v>6378</v>
      </c>
      <c r="Z1349" s="156">
        <v>7.8700000000000006E-2</v>
      </c>
      <c r="AA1349" s="153" t="s">
        <v>624</v>
      </c>
      <c r="AB1349" s="153" t="s">
        <v>5644</v>
      </c>
      <c r="AC1349" s="153" t="s">
        <v>164</v>
      </c>
      <c r="AD1349" s="157" t="s">
        <v>2498</v>
      </c>
      <c r="AE1349" s="110">
        <v>1</v>
      </c>
      <c r="AF1349" s="110">
        <v>464</v>
      </c>
      <c r="AG1349" s="112">
        <f t="shared" ref="AG1349:AG1412" si="217">IF(OR(B1349="NEW2021",B1349="NEW2022"),1,0)</f>
        <v>0</v>
      </c>
      <c r="AH1349" s="110">
        <f>SUM(AG$4:AG1349)</f>
        <v>38</v>
      </c>
      <c r="AI1349" s="112">
        <f t="shared" si="215"/>
        <v>0</v>
      </c>
      <c r="AJ1349" s="110">
        <f>COUNTIF(AI$4:AI1349,"&gt;0")</f>
        <v>184</v>
      </c>
      <c r="AK1349" s="110">
        <v>0</v>
      </c>
      <c r="AL1349" s="110">
        <v>423</v>
      </c>
      <c r="AM1349" s="172" t="str">
        <f>IF(OR(Table1[[#This Row],[Line total ordered for now]]&gt;0,Table1[[#This Row],[Line total ordered for season]]&gt;0),1,"")</f>
        <v/>
      </c>
      <c r="AN1349" s="173">
        <f>COUNTIF(AM$4:AM1349,"&gt;0")</f>
        <v>0</v>
      </c>
      <c r="AO1349" s="173">
        <f>Table1[[#This Row],[ORDER QUANTITY
to be collected BEFORE 31.3.22]]</f>
        <v>0</v>
      </c>
      <c r="AP1349" s="174">
        <f t="shared" si="216"/>
        <v>0</v>
      </c>
      <c r="AQ1349" s="174">
        <f>IFERROR(INDEX(Retail!H:H,MATCH($D1349,Retail!$D:$D,0)),0)</f>
        <v>0</v>
      </c>
      <c r="AR1349" s="174">
        <f>IFERROR(INDEX(Retail!J:J,MATCH($D1349,Retail!$D:$D,0)),0)</f>
        <v>0</v>
      </c>
      <c r="AS1349" s="174">
        <f>IFERROR(INDEX('NEW2022'!H:H,MATCH($D1349,'NEW2022'!D:D,0)),0)</f>
        <v>0</v>
      </c>
      <c r="AT1349" s="174">
        <f>IFERROR(INDEX('NEW2022'!J:J,MATCH($D1349,'NEW2022'!D:D,0)),0)</f>
        <v>0</v>
      </c>
      <c r="AU1349" s="174">
        <f>IFERROR(INDEX('Quiet Items'!H:H,MATCH($D1349,'Quiet Items'!D:D,0)),0)</f>
        <v>0</v>
      </c>
      <c r="AV1349" s="174">
        <f>IFERROR(INDEX('Quiet Items'!J:J,MATCH($D1349,'Quiet Items'!D:D,0)),0)</f>
        <v>0</v>
      </c>
      <c r="AW1349" s="174">
        <f>IFERROR(INDEX('1.4G'!H:H,MATCH($D1349,'1.4G'!D:D,0)),0)</f>
        <v>0</v>
      </c>
      <c r="AX1349" s="174">
        <f>IFERROR(INDEX('1.4G'!J:J,MATCH($D1349,'1.4G'!D:D,0)),0)</f>
        <v>0</v>
      </c>
      <c r="AY1349" s="174">
        <f t="shared" si="213"/>
        <v>0</v>
      </c>
      <c r="AZ1349" s="174">
        <f t="shared" si="214"/>
        <v>0</v>
      </c>
      <c r="BA1349" s="175">
        <f>IFERROR(Table1[[#This Row],[Line total ordered for now]]*Table1[[#This Row],[GUARANTEED PRICE
for STOCK orders collected before 31.3.22]],0)</f>
        <v>0</v>
      </c>
      <c r="BB1349" s="175">
        <f t="shared" ref="BB1349:BB1412" si="218">AZ1349*L1349</f>
        <v>0</v>
      </c>
      <c r="BC1349" s="176">
        <f>(AZ1349+Table1[[#This Row],[Line total ordered for now]])*Z1349</f>
        <v>0</v>
      </c>
      <c r="BD1349" s="200">
        <v>100.78450000000001</v>
      </c>
      <c r="BE1349" s="65"/>
      <c r="BF1349" s="65"/>
      <c r="BG1349" s="65"/>
      <c r="BH1349" s="65"/>
      <c r="BI1349" s="65"/>
      <c r="BJ1349" s="65"/>
      <c r="BK1349" s="65"/>
      <c r="BL1349" s="55"/>
      <c r="BM1349"/>
      <c r="BN1349"/>
      <c r="BO1349"/>
      <c r="BP1349"/>
      <c r="BQ1349"/>
      <c r="BR1349"/>
      <c r="BS1349"/>
      <c r="BT1349"/>
    </row>
    <row r="1350" spans="1:72" ht="15.75">
      <c r="A1350" s="202">
        <v>1346</v>
      </c>
      <c r="B1350" s="68" t="s">
        <v>6378</v>
      </c>
      <c r="C1350" s="149" t="s">
        <v>661</v>
      </c>
      <c r="D1350" s="149" t="s">
        <v>2659</v>
      </c>
      <c r="E1350" s="149" t="s">
        <v>2660</v>
      </c>
      <c r="F1350" s="158" t="str">
        <f t="shared" si="212"/>
        <v>Video</v>
      </c>
      <c r="G1350" s="187">
        <v>0</v>
      </c>
      <c r="H1350" s="150"/>
      <c r="I1350" s="184">
        <v>104.77</v>
      </c>
      <c r="J1350" s="150"/>
      <c r="K1350" s="151">
        <v>12.154</v>
      </c>
      <c r="L1350" s="152">
        <v>110.60140000000001</v>
      </c>
      <c r="M1350" s="152">
        <v>121.54</v>
      </c>
      <c r="N1350" s="153" t="s">
        <v>148</v>
      </c>
      <c r="O1350" s="154">
        <v>10</v>
      </c>
      <c r="P1350" s="153">
        <v>3</v>
      </c>
      <c r="Q1350" s="153" t="s">
        <v>146</v>
      </c>
      <c r="R1350" s="155">
        <v>19</v>
      </c>
      <c r="S1350" s="155">
        <v>3.9</v>
      </c>
      <c r="T1350" s="155">
        <v>0.3</v>
      </c>
      <c r="U1350" s="154" t="s">
        <v>95</v>
      </c>
      <c r="V1350" s="153" t="s">
        <v>88</v>
      </c>
      <c r="W1350" s="153" t="s">
        <v>627</v>
      </c>
      <c r="X1350" s="151" t="s">
        <v>6378</v>
      </c>
      <c r="Y1350" s="151" t="s">
        <v>6378</v>
      </c>
      <c r="Z1350" s="156">
        <v>8.1600000000000006E-2</v>
      </c>
      <c r="AA1350" s="153" t="s">
        <v>769</v>
      </c>
      <c r="AB1350" s="153" t="s">
        <v>5648</v>
      </c>
      <c r="AC1350" s="153" t="s">
        <v>164</v>
      </c>
      <c r="AD1350" s="157" t="s">
        <v>2661</v>
      </c>
      <c r="AE1350" s="110">
        <v>1</v>
      </c>
      <c r="AF1350" s="110">
        <v>465</v>
      </c>
      <c r="AG1350" s="112">
        <f t="shared" si="217"/>
        <v>0</v>
      </c>
      <c r="AH1350" s="110">
        <f>SUM(AG$4:AG1350)</f>
        <v>38</v>
      </c>
      <c r="AI1350" s="112">
        <f t="shared" si="215"/>
        <v>0</v>
      </c>
      <c r="AJ1350" s="110">
        <f>COUNTIF(AI$4:AI1350,"&gt;0")</f>
        <v>184</v>
      </c>
      <c r="AK1350" s="110">
        <v>1</v>
      </c>
      <c r="AL1350" s="110">
        <v>424</v>
      </c>
      <c r="AM1350" s="172" t="str">
        <f>IF(OR(Table1[[#This Row],[Line total ordered for now]]&gt;0,Table1[[#This Row],[Line total ordered for season]]&gt;0),1,"")</f>
        <v/>
      </c>
      <c r="AN1350" s="173">
        <f>COUNTIF(AM$4:AM1350,"&gt;0")</f>
        <v>0</v>
      </c>
      <c r="AO1350" s="173">
        <f>Table1[[#This Row],[ORDER QUANTITY
to be collected BEFORE 31.3.22]]</f>
        <v>0</v>
      </c>
      <c r="AP1350" s="174">
        <f t="shared" si="216"/>
        <v>0</v>
      </c>
      <c r="AQ1350" s="174">
        <f>IFERROR(INDEX(Retail!H:H,MATCH($D1350,Retail!$D:$D,0)),0)</f>
        <v>0</v>
      </c>
      <c r="AR1350" s="174">
        <f>IFERROR(INDEX(Retail!J:J,MATCH($D1350,Retail!$D:$D,0)),0)</f>
        <v>0</v>
      </c>
      <c r="AS1350" s="174">
        <f>IFERROR(INDEX('NEW2022'!H:H,MATCH($D1350,'NEW2022'!D:D,0)),0)</f>
        <v>0</v>
      </c>
      <c r="AT1350" s="174">
        <f>IFERROR(INDEX('NEW2022'!J:J,MATCH($D1350,'NEW2022'!D:D,0)),0)</f>
        <v>0</v>
      </c>
      <c r="AU1350" s="174">
        <f>IFERROR(INDEX('Quiet Items'!H:H,MATCH($D1350,'Quiet Items'!D:D,0)),0)</f>
        <v>0</v>
      </c>
      <c r="AV1350" s="174">
        <f>IFERROR(INDEX('Quiet Items'!J:J,MATCH($D1350,'Quiet Items'!D:D,0)),0)</f>
        <v>0</v>
      </c>
      <c r="AW1350" s="174">
        <f>IFERROR(INDEX('1.4G'!H:H,MATCH($D1350,'1.4G'!D:D,0)),0)</f>
        <v>0</v>
      </c>
      <c r="AX1350" s="174">
        <f>IFERROR(INDEX('1.4G'!J:J,MATCH($D1350,'1.4G'!D:D,0)),0)</f>
        <v>0</v>
      </c>
      <c r="AY1350" s="174">
        <f t="shared" si="213"/>
        <v>0</v>
      </c>
      <c r="AZ1350" s="174">
        <f t="shared" si="214"/>
        <v>0</v>
      </c>
      <c r="BA1350" s="175">
        <f>IFERROR(Table1[[#This Row],[Line total ordered for now]]*Table1[[#This Row],[GUARANTEED PRICE
for STOCK orders collected before 31.3.22]],0)</f>
        <v>0</v>
      </c>
      <c r="BB1350" s="175">
        <f t="shared" si="218"/>
        <v>0</v>
      </c>
      <c r="BC1350" s="176">
        <f>(AZ1350+Table1[[#This Row],[Line total ordered for now]])*Z1350</f>
        <v>0</v>
      </c>
      <c r="BD1350" s="200">
        <v>103.309</v>
      </c>
      <c r="BE1350" s="65"/>
      <c r="BF1350" s="65"/>
      <c r="BG1350" s="65"/>
      <c r="BH1350" s="65"/>
      <c r="BI1350" s="65"/>
      <c r="BJ1350" s="65"/>
      <c r="BK1350" s="65"/>
      <c r="BL1350" s="55"/>
      <c r="BM1350"/>
      <c r="BN1350"/>
      <c r="BO1350"/>
      <c r="BP1350"/>
      <c r="BQ1350"/>
      <c r="BR1350"/>
      <c r="BS1350"/>
      <c r="BT1350"/>
    </row>
    <row r="1351" spans="1:72" ht="15.75">
      <c r="A1351" s="202">
        <v>1347</v>
      </c>
      <c r="B1351" s="68" t="s">
        <v>6378</v>
      </c>
      <c r="C1351" s="149" t="s">
        <v>661</v>
      </c>
      <c r="D1351" s="149" t="s">
        <v>2045</v>
      </c>
      <c r="E1351" s="149" t="s">
        <v>2046</v>
      </c>
      <c r="F1351" s="158" t="str">
        <f t="shared" si="212"/>
        <v>Video</v>
      </c>
      <c r="G1351" s="187">
        <v>0</v>
      </c>
      <c r="H1351" s="150"/>
      <c r="I1351" s="184">
        <v>108.3</v>
      </c>
      <c r="J1351" s="150"/>
      <c r="K1351" s="151">
        <v>12.246632830191803</v>
      </c>
      <c r="L1351" s="152">
        <v>111.44435875474541</v>
      </c>
      <c r="M1351" s="152">
        <v>122.46632830191803</v>
      </c>
      <c r="N1351" s="153" t="s">
        <v>148</v>
      </c>
      <c r="O1351" s="154">
        <v>10</v>
      </c>
      <c r="P1351" s="153">
        <v>3</v>
      </c>
      <c r="Q1351" s="153" t="s">
        <v>146</v>
      </c>
      <c r="R1351" s="155">
        <v>14</v>
      </c>
      <c r="S1351" s="155">
        <v>2.34</v>
      </c>
      <c r="T1351" s="155">
        <v>0.3</v>
      </c>
      <c r="U1351" s="154" t="s">
        <v>95</v>
      </c>
      <c r="V1351" s="153" t="s">
        <v>88</v>
      </c>
      <c r="W1351" s="153" t="s">
        <v>627</v>
      </c>
      <c r="X1351" s="151" t="s">
        <v>6378</v>
      </c>
      <c r="Y1351" s="151" t="s">
        <v>6378</v>
      </c>
      <c r="Z1351" s="156">
        <v>8.1600000000000006E-2</v>
      </c>
      <c r="AA1351" s="153" t="s">
        <v>769</v>
      </c>
      <c r="AB1351" s="153" t="s">
        <v>5633</v>
      </c>
      <c r="AC1351" s="153" t="s">
        <v>4640</v>
      </c>
      <c r="AD1351" s="157" t="s">
        <v>2047</v>
      </c>
      <c r="AE1351" s="110">
        <v>1</v>
      </c>
      <c r="AF1351" s="110">
        <v>466</v>
      </c>
      <c r="AG1351" s="112">
        <f t="shared" si="217"/>
        <v>0</v>
      </c>
      <c r="AH1351" s="110">
        <f>SUM(AG$4:AG1351)</f>
        <v>38</v>
      </c>
      <c r="AI1351" s="112">
        <f t="shared" si="215"/>
        <v>0</v>
      </c>
      <c r="AJ1351" s="110">
        <f>COUNTIF(AI$4:AI1351,"&gt;0")</f>
        <v>184</v>
      </c>
      <c r="AK1351" s="110">
        <v>1</v>
      </c>
      <c r="AL1351" s="110">
        <v>425</v>
      </c>
      <c r="AM1351" s="172" t="str">
        <f>IF(OR(Table1[[#This Row],[Line total ordered for now]]&gt;0,Table1[[#This Row],[Line total ordered for season]]&gt;0),1,"")</f>
        <v/>
      </c>
      <c r="AN1351" s="173">
        <f>COUNTIF(AM$4:AM1351,"&gt;0")</f>
        <v>0</v>
      </c>
      <c r="AO1351" s="173">
        <f>Table1[[#This Row],[ORDER QUANTITY
to be collected BEFORE 31.3.22]]</f>
        <v>0</v>
      </c>
      <c r="AP1351" s="174">
        <f t="shared" si="216"/>
        <v>0</v>
      </c>
      <c r="AQ1351" s="174">
        <f>IFERROR(INDEX(Retail!H:H,MATCH($D1351,Retail!$D:$D,0)),0)</f>
        <v>0</v>
      </c>
      <c r="AR1351" s="174">
        <f>IFERROR(INDEX(Retail!J:J,MATCH($D1351,Retail!$D:$D,0)),0)</f>
        <v>0</v>
      </c>
      <c r="AS1351" s="174">
        <f>IFERROR(INDEX('NEW2022'!H:H,MATCH($D1351,'NEW2022'!D:D,0)),0)</f>
        <v>0</v>
      </c>
      <c r="AT1351" s="174">
        <f>IFERROR(INDEX('NEW2022'!J:J,MATCH($D1351,'NEW2022'!D:D,0)),0)</f>
        <v>0</v>
      </c>
      <c r="AU1351" s="174">
        <f>IFERROR(INDEX('Quiet Items'!H:H,MATCH($D1351,'Quiet Items'!D:D,0)),0)</f>
        <v>0</v>
      </c>
      <c r="AV1351" s="174">
        <f>IFERROR(INDEX('Quiet Items'!J:J,MATCH($D1351,'Quiet Items'!D:D,0)),0)</f>
        <v>0</v>
      </c>
      <c r="AW1351" s="174">
        <f>IFERROR(INDEX('1.4G'!H:H,MATCH($D1351,'1.4G'!D:D,0)),0)</f>
        <v>0</v>
      </c>
      <c r="AX1351" s="174">
        <f>IFERROR(INDEX('1.4G'!J:J,MATCH($D1351,'1.4G'!D:D,0)),0)</f>
        <v>0</v>
      </c>
      <c r="AY1351" s="174">
        <f t="shared" si="213"/>
        <v>0</v>
      </c>
      <c r="AZ1351" s="174">
        <f t="shared" si="214"/>
        <v>0</v>
      </c>
      <c r="BA1351" s="175">
        <f>IFERROR(Table1[[#This Row],[Line total ordered for now]]*Table1[[#This Row],[GUARANTEED PRICE
for STOCK orders collected before 31.3.22]],0)</f>
        <v>0</v>
      </c>
      <c r="BB1351" s="175">
        <f t="shared" si="218"/>
        <v>0</v>
      </c>
      <c r="BC1351" s="176">
        <f>(AZ1351+Table1[[#This Row],[Line total ordered for now]])*Z1351</f>
        <v>0</v>
      </c>
      <c r="BD1351" s="200">
        <v>104.09637905663033</v>
      </c>
      <c r="BE1351" s="65"/>
      <c r="BF1351" s="65"/>
      <c r="BG1351" s="65"/>
      <c r="BH1351" s="65"/>
      <c r="BI1351" s="65"/>
      <c r="BJ1351" s="65"/>
      <c r="BK1351" s="65"/>
      <c r="BL1351" s="55"/>
      <c r="BM1351"/>
      <c r="BN1351"/>
      <c r="BO1351"/>
      <c r="BP1351"/>
      <c r="BQ1351"/>
      <c r="BR1351"/>
      <c r="BS1351"/>
      <c r="BT1351"/>
    </row>
    <row r="1352" spans="1:72" ht="15.75">
      <c r="A1352" s="202">
        <v>1348</v>
      </c>
      <c r="B1352" s="68" t="s">
        <v>6378</v>
      </c>
      <c r="C1352" s="149" t="s">
        <v>661</v>
      </c>
      <c r="D1352" s="149" t="s">
        <v>2063</v>
      </c>
      <c r="E1352" s="149" t="s">
        <v>2064</v>
      </c>
      <c r="F1352" s="158" t="str">
        <f t="shared" si="212"/>
        <v>Video</v>
      </c>
      <c r="G1352" s="187">
        <v>3</v>
      </c>
      <c r="H1352" s="150"/>
      <c r="I1352" s="184">
        <v>106.92</v>
      </c>
      <c r="J1352" s="150"/>
      <c r="K1352" s="151">
        <v>12.246632830191803</v>
      </c>
      <c r="L1352" s="152">
        <v>111.44435875474541</v>
      </c>
      <c r="M1352" s="152">
        <v>122.46632830191803</v>
      </c>
      <c r="N1352" s="153" t="s">
        <v>148</v>
      </c>
      <c r="O1352" s="154">
        <v>10</v>
      </c>
      <c r="P1352" s="153">
        <v>3</v>
      </c>
      <c r="Q1352" s="153" t="s">
        <v>146</v>
      </c>
      <c r="R1352" s="155">
        <v>19</v>
      </c>
      <c r="S1352" s="155">
        <v>3.9</v>
      </c>
      <c r="T1352" s="155">
        <v>0.3</v>
      </c>
      <c r="U1352" s="154" t="s">
        <v>95</v>
      </c>
      <c r="V1352" s="153" t="s">
        <v>88</v>
      </c>
      <c r="W1352" s="153" t="s">
        <v>627</v>
      </c>
      <c r="X1352" s="151" t="s">
        <v>6378</v>
      </c>
      <c r="Y1352" s="151" t="s">
        <v>6378</v>
      </c>
      <c r="Z1352" s="156">
        <v>8.1600000000000006E-2</v>
      </c>
      <c r="AA1352" s="153" t="s">
        <v>769</v>
      </c>
      <c r="AB1352" s="153" t="s">
        <v>5634</v>
      </c>
      <c r="AC1352" s="153" t="s">
        <v>4640</v>
      </c>
      <c r="AD1352" s="157" t="s">
        <v>2065</v>
      </c>
      <c r="AE1352" s="110">
        <v>1</v>
      </c>
      <c r="AF1352" s="110">
        <v>467</v>
      </c>
      <c r="AG1352" s="112">
        <f t="shared" si="217"/>
        <v>0</v>
      </c>
      <c r="AH1352" s="110">
        <f>SUM(AG$4:AG1352)</f>
        <v>38</v>
      </c>
      <c r="AI1352" s="112">
        <f t="shared" si="215"/>
        <v>0</v>
      </c>
      <c r="AJ1352" s="110">
        <f>COUNTIF(AI$4:AI1352,"&gt;0")</f>
        <v>184</v>
      </c>
      <c r="AK1352" s="110">
        <v>1</v>
      </c>
      <c r="AL1352" s="110">
        <v>426</v>
      </c>
      <c r="AM1352" s="172" t="str">
        <f>IF(OR(Table1[[#This Row],[Line total ordered for now]]&gt;0,Table1[[#This Row],[Line total ordered for season]]&gt;0),1,"")</f>
        <v/>
      </c>
      <c r="AN1352" s="173">
        <f>COUNTIF(AM$4:AM1352,"&gt;0")</f>
        <v>0</v>
      </c>
      <c r="AO1352" s="173">
        <f>Table1[[#This Row],[ORDER QUANTITY
to be collected BEFORE 31.3.22]]</f>
        <v>0</v>
      </c>
      <c r="AP1352" s="174">
        <f t="shared" si="216"/>
        <v>0</v>
      </c>
      <c r="AQ1352" s="174">
        <f>IFERROR(INDEX(Retail!H:H,MATCH($D1352,Retail!$D:$D,0)),0)</f>
        <v>0</v>
      </c>
      <c r="AR1352" s="174">
        <f>IFERROR(INDEX(Retail!J:J,MATCH($D1352,Retail!$D:$D,0)),0)</f>
        <v>0</v>
      </c>
      <c r="AS1352" s="174">
        <f>IFERROR(INDEX('NEW2022'!H:H,MATCH($D1352,'NEW2022'!D:D,0)),0)</f>
        <v>0</v>
      </c>
      <c r="AT1352" s="174">
        <f>IFERROR(INDEX('NEW2022'!J:J,MATCH($D1352,'NEW2022'!D:D,0)),0)</f>
        <v>0</v>
      </c>
      <c r="AU1352" s="174">
        <f>IFERROR(INDEX('Quiet Items'!H:H,MATCH($D1352,'Quiet Items'!D:D,0)),0)</f>
        <v>0</v>
      </c>
      <c r="AV1352" s="174">
        <f>IFERROR(INDEX('Quiet Items'!J:J,MATCH($D1352,'Quiet Items'!D:D,0)),0)</f>
        <v>0</v>
      </c>
      <c r="AW1352" s="174">
        <f>IFERROR(INDEX('1.4G'!H:H,MATCH($D1352,'1.4G'!D:D,0)),0)</f>
        <v>0</v>
      </c>
      <c r="AX1352" s="174">
        <f>IFERROR(INDEX('1.4G'!J:J,MATCH($D1352,'1.4G'!D:D,0)),0)</f>
        <v>0</v>
      </c>
      <c r="AY1352" s="174">
        <f t="shared" si="213"/>
        <v>0</v>
      </c>
      <c r="AZ1352" s="174">
        <f t="shared" si="214"/>
        <v>0</v>
      </c>
      <c r="BA1352" s="175">
        <f>IFERROR(Table1[[#This Row],[Line total ordered for now]]*Table1[[#This Row],[GUARANTEED PRICE
for STOCK orders collected before 31.3.22]],0)</f>
        <v>0</v>
      </c>
      <c r="BB1352" s="175">
        <f t="shared" si="218"/>
        <v>0</v>
      </c>
      <c r="BC1352" s="176">
        <f>(AZ1352+Table1[[#This Row],[Line total ordered for now]])*Z1352</f>
        <v>0</v>
      </c>
      <c r="BD1352" s="200">
        <v>104.09637905663033</v>
      </c>
      <c r="BE1352" s="65"/>
      <c r="BF1352" s="65"/>
      <c r="BG1352" s="65"/>
      <c r="BH1352" s="65"/>
      <c r="BI1352" s="65"/>
      <c r="BJ1352" s="65"/>
      <c r="BK1352" s="65"/>
      <c r="BL1352" s="55"/>
      <c r="BM1352"/>
      <c r="BN1352"/>
      <c r="BO1352"/>
      <c r="BP1352"/>
      <c r="BQ1352"/>
      <c r="BR1352"/>
      <c r="BS1352"/>
      <c r="BT1352"/>
    </row>
    <row r="1353" spans="1:72" ht="15.75">
      <c r="A1353" s="202">
        <v>1349</v>
      </c>
      <c r="B1353" s="68" t="s">
        <v>6378</v>
      </c>
      <c r="C1353" s="149" t="s">
        <v>661</v>
      </c>
      <c r="D1353" s="149" t="s">
        <v>2111</v>
      </c>
      <c r="E1353" s="149" t="s">
        <v>2112</v>
      </c>
      <c r="F1353" s="158" t="str">
        <f t="shared" si="212"/>
        <v>Video</v>
      </c>
      <c r="G1353" s="187">
        <v>0</v>
      </c>
      <c r="H1353" s="150"/>
      <c r="I1353" s="184">
        <v>106.81</v>
      </c>
      <c r="J1353" s="150"/>
      <c r="K1353" s="151">
        <v>12.246632830191803</v>
      </c>
      <c r="L1353" s="152">
        <v>111.44435875474541</v>
      </c>
      <c r="M1353" s="152">
        <v>122.46632830191803</v>
      </c>
      <c r="N1353" s="153" t="s">
        <v>148</v>
      </c>
      <c r="O1353" s="154">
        <v>10</v>
      </c>
      <c r="P1353" s="153">
        <v>3</v>
      </c>
      <c r="Q1353" s="153" t="s">
        <v>147</v>
      </c>
      <c r="R1353" s="155">
        <v>19</v>
      </c>
      <c r="S1353" s="155">
        <v>3.9</v>
      </c>
      <c r="T1353" s="155">
        <v>0.3</v>
      </c>
      <c r="U1353" s="154" t="s">
        <v>95</v>
      </c>
      <c r="V1353" s="153" t="s">
        <v>88</v>
      </c>
      <c r="W1353" s="153" t="s">
        <v>627</v>
      </c>
      <c r="X1353" s="151" t="s">
        <v>6378</v>
      </c>
      <c r="Y1353" s="151" t="s">
        <v>6378</v>
      </c>
      <c r="Z1353" s="156">
        <v>8.1600000000000006E-2</v>
      </c>
      <c r="AA1353" s="153" t="s">
        <v>858</v>
      </c>
      <c r="AB1353" s="153" t="s">
        <v>5636</v>
      </c>
      <c r="AC1353" s="153" t="s">
        <v>4640</v>
      </c>
      <c r="AD1353" s="157" t="s">
        <v>2113</v>
      </c>
      <c r="AE1353" s="110">
        <v>0</v>
      </c>
      <c r="AF1353" s="110">
        <v>467</v>
      </c>
      <c r="AG1353" s="112">
        <f t="shared" si="217"/>
        <v>0</v>
      </c>
      <c r="AH1353" s="110">
        <f>SUM(AG$4:AG1353)</f>
        <v>38</v>
      </c>
      <c r="AI1353" s="112">
        <f t="shared" si="215"/>
        <v>0</v>
      </c>
      <c r="AJ1353" s="110">
        <f>COUNTIF(AI$4:AI1353,"&gt;0")</f>
        <v>184</v>
      </c>
      <c r="AK1353" s="110">
        <v>1</v>
      </c>
      <c r="AL1353" s="110">
        <v>427</v>
      </c>
      <c r="AM1353" s="172" t="str">
        <f>IF(OR(Table1[[#This Row],[Line total ordered for now]]&gt;0,Table1[[#This Row],[Line total ordered for season]]&gt;0),1,"")</f>
        <v/>
      </c>
      <c r="AN1353" s="173">
        <f>COUNTIF(AM$4:AM1353,"&gt;0")</f>
        <v>0</v>
      </c>
      <c r="AO1353" s="173">
        <f>Table1[[#This Row],[ORDER QUANTITY
to be collected BEFORE 31.3.22]]</f>
        <v>0</v>
      </c>
      <c r="AP1353" s="174">
        <f t="shared" si="216"/>
        <v>0</v>
      </c>
      <c r="AQ1353" s="174">
        <f>IFERROR(INDEX(Retail!H:H,MATCH($D1353,Retail!$D:$D,0)),0)</f>
        <v>0</v>
      </c>
      <c r="AR1353" s="174">
        <f>IFERROR(INDEX(Retail!J:J,MATCH($D1353,Retail!$D:$D,0)),0)</f>
        <v>0</v>
      </c>
      <c r="AS1353" s="174">
        <f>IFERROR(INDEX('NEW2022'!H:H,MATCH($D1353,'NEW2022'!D:D,0)),0)</f>
        <v>0</v>
      </c>
      <c r="AT1353" s="174">
        <f>IFERROR(INDEX('NEW2022'!J:J,MATCH($D1353,'NEW2022'!D:D,0)),0)</f>
        <v>0</v>
      </c>
      <c r="AU1353" s="174">
        <f>IFERROR(INDEX('Quiet Items'!H:H,MATCH($D1353,'Quiet Items'!D:D,0)),0)</f>
        <v>0</v>
      </c>
      <c r="AV1353" s="174">
        <f>IFERROR(INDEX('Quiet Items'!J:J,MATCH($D1353,'Quiet Items'!D:D,0)),0)</f>
        <v>0</v>
      </c>
      <c r="AW1353" s="174">
        <f>IFERROR(INDEX('1.4G'!H:H,MATCH($D1353,'1.4G'!D:D,0)),0)</f>
        <v>0</v>
      </c>
      <c r="AX1353" s="174">
        <f>IFERROR(INDEX('1.4G'!J:J,MATCH($D1353,'1.4G'!D:D,0)),0)</f>
        <v>0</v>
      </c>
      <c r="AY1353" s="174">
        <f t="shared" si="213"/>
        <v>0</v>
      </c>
      <c r="AZ1353" s="174">
        <f t="shared" si="214"/>
        <v>0</v>
      </c>
      <c r="BA1353" s="175">
        <f>IFERROR(Table1[[#This Row],[Line total ordered for now]]*Table1[[#This Row],[GUARANTEED PRICE
for STOCK orders collected before 31.3.22]],0)</f>
        <v>0</v>
      </c>
      <c r="BB1353" s="175">
        <f t="shared" si="218"/>
        <v>0</v>
      </c>
      <c r="BC1353" s="176">
        <f>(AZ1353+Table1[[#This Row],[Line total ordered for now]])*Z1353</f>
        <v>0</v>
      </c>
      <c r="BD1353" s="200">
        <v>104.09637905663033</v>
      </c>
      <c r="BE1353" s="65"/>
      <c r="BF1353" s="65"/>
      <c r="BG1353" s="65"/>
      <c r="BH1353" s="65"/>
      <c r="BI1353" s="65"/>
      <c r="BJ1353" s="65"/>
      <c r="BK1353" s="65"/>
      <c r="BL1353" s="55"/>
      <c r="BM1353"/>
      <c r="BN1353"/>
      <c r="BO1353"/>
      <c r="BP1353"/>
      <c r="BQ1353"/>
      <c r="BR1353"/>
      <c r="BS1353"/>
      <c r="BT1353"/>
    </row>
    <row r="1354" spans="1:72" ht="15.75">
      <c r="A1354" s="202">
        <v>1350</v>
      </c>
      <c r="B1354" s="68" t="s">
        <v>6378</v>
      </c>
      <c r="C1354" s="149" t="s">
        <v>661</v>
      </c>
      <c r="D1354" s="149" t="s">
        <v>1865</v>
      </c>
      <c r="E1354" s="149" t="s">
        <v>1866</v>
      </c>
      <c r="F1354" s="158" t="str">
        <f t="shared" si="212"/>
        <v>Video</v>
      </c>
      <c r="G1354" s="187">
        <v>0</v>
      </c>
      <c r="H1354" s="150"/>
      <c r="I1354" s="184">
        <v>108.32</v>
      </c>
      <c r="J1354" s="150"/>
      <c r="K1354" s="151">
        <v>12.250178364550775</v>
      </c>
      <c r="L1354" s="152">
        <v>111.47662311741206</v>
      </c>
      <c r="M1354" s="152">
        <v>122.50178364550776</v>
      </c>
      <c r="N1354" s="153" t="s">
        <v>148</v>
      </c>
      <c r="O1354" s="154">
        <v>10</v>
      </c>
      <c r="P1354" s="153">
        <v>3</v>
      </c>
      <c r="Q1354" s="153" t="s">
        <v>146</v>
      </c>
      <c r="R1354" s="155">
        <v>19</v>
      </c>
      <c r="S1354" s="155">
        <v>3.9</v>
      </c>
      <c r="T1354" s="155">
        <v>0.3</v>
      </c>
      <c r="U1354" s="154" t="s">
        <v>95</v>
      </c>
      <c r="V1354" s="153" t="s">
        <v>88</v>
      </c>
      <c r="W1354" s="153" t="s">
        <v>627</v>
      </c>
      <c r="X1354" s="151" t="s">
        <v>6378</v>
      </c>
      <c r="Y1354" s="151" t="s">
        <v>6378</v>
      </c>
      <c r="Z1354" s="156">
        <v>8.1647999999999998E-2</v>
      </c>
      <c r="AA1354" s="153" t="s">
        <v>858</v>
      </c>
      <c r="AB1354" s="153" t="s">
        <v>5627</v>
      </c>
      <c r="AC1354" s="153" t="s">
        <v>164</v>
      </c>
      <c r="AD1354" s="157" t="s">
        <v>1867</v>
      </c>
      <c r="AE1354" s="110">
        <v>1</v>
      </c>
      <c r="AF1354" s="110">
        <v>468</v>
      </c>
      <c r="AG1354" s="112">
        <f t="shared" si="217"/>
        <v>0</v>
      </c>
      <c r="AH1354" s="110">
        <f>SUM(AG$4:AG1354)</f>
        <v>38</v>
      </c>
      <c r="AI1354" s="112">
        <f t="shared" si="215"/>
        <v>0</v>
      </c>
      <c r="AJ1354" s="110">
        <f>COUNTIF(AI$4:AI1354,"&gt;0")</f>
        <v>184</v>
      </c>
      <c r="AK1354" s="110">
        <v>1</v>
      </c>
      <c r="AL1354" s="110">
        <v>428</v>
      </c>
      <c r="AM1354" s="172" t="str">
        <f>IF(OR(Table1[[#This Row],[Line total ordered for now]]&gt;0,Table1[[#This Row],[Line total ordered for season]]&gt;0),1,"")</f>
        <v/>
      </c>
      <c r="AN1354" s="173">
        <f>COUNTIF(AM$4:AM1354,"&gt;0")</f>
        <v>0</v>
      </c>
      <c r="AO1354" s="173">
        <f>Table1[[#This Row],[ORDER QUANTITY
to be collected BEFORE 31.3.22]]</f>
        <v>0</v>
      </c>
      <c r="AP1354" s="174">
        <f t="shared" si="216"/>
        <v>0</v>
      </c>
      <c r="AQ1354" s="174">
        <f>IFERROR(INDEX(Retail!H:H,MATCH($D1354,Retail!$D:$D,0)),0)</f>
        <v>0</v>
      </c>
      <c r="AR1354" s="174">
        <f>IFERROR(INDEX(Retail!J:J,MATCH($D1354,Retail!$D:$D,0)),0)</f>
        <v>0</v>
      </c>
      <c r="AS1354" s="174">
        <f>IFERROR(INDEX('NEW2022'!H:H,MATCH($D1354,'NEW2022'!D:D,0)),0)</f>
        <v>0</v>
      </c>
      <c r="AT1354" s="174">
        <f>IFERROR(INDEX('NEW2022'!J:J,MATCH($D1354,'NEW2022'!D:D,0)),0)</f>
        <v>0</v>
      </c>
      <c r="AU1354" s="174">
        <f>IFERROR(INDEX('Quiet Items'!H:H,MATCH($D1354,'Quiet Items'!D:D,0)),0)</f>
        <v>0</v>
      </c>
      <c r="AV1354" s="174">
        <f>IFERROR(INDEX('Quiet Items'!J:J,MATCH($D1354,'Quiet Items'!D:D,0)),0)</f>
        <v>0</v>
      </c>
      <c r="AW1354" s="174">
        <f>IFERROR(INDEX('1.4G'!H:H,MATCH($D1354,'1.4G'!D:D,0)),0)</f>
        <v>0</v>
      </c>
      <c r="AX1354" s="174">
        <f>IFERROR(INDEX('1.4G'!J:J,MATCH($D1354,'1.4G'!D:D,0)),0)</f>
        <v>0</v>
      </c>
      <c r="AY1354" s="174">
        <f t="shared" si="213"/>
        <v>0</v>
      </c>
      <c r="AZ1354" s="174">
        <f t="shared" si="214"/>
        <v>0</v>
      </c>
      <c r="BA1354" s="175">
        <f>IFERROR(Table1[[#This Row],[Line total ordered for now]]*Table1[[#This Row],[GUARANTEED PRICE
for STOCK orders collected before 31.3.22]],0)</f>
        <v>0</v>
      </c>
      <c r="BB1354" s="175">
        <f t="shared" si="218"/>
        <v>0</v>
      </c>
      <c r="BC1354" s="176">
        <f>(AZ1354+Table1[[#This Row],[Line total ordered for now]])*Z1354</f>
        <v>0</v>
      </c>
      <c r="BD1354" s="200">
        <v>104.12651609868159</v>
      </c>
      <c r="BE1354" s="65"/>
      <c r="BF1354" s="65"/>
      <c r="BG1354" s="65"/>
      <c r="BH1354" s="65"/>
      <c r="BI1354" s="65"/>
      <c r="BJ1354" s="65"/>
      <c r="BK1354" s="65"/>
      <c r="BL1354" s="55"/>
      <c r="BM1354"/>
      <c r="BN1354"/>
      <c r="BO1354"/>
      <c r="BP1354"/>
      <c r="BQ1354"/>
      <c r="BR1354"/>
      <c r="BS1354"/>
      <c r="BT1354"/>
    </row>
    <row r="1355" spans="1:72" ht="15.75">
      <c r="A1355" s="202">
        <v>1351</v>
      </c>
      <c r="B1355" s="68" t="s">
        <v>6378</v>
      </c>
      <c r="C1355" s="149" t="s">
        <v>661</v>
      </c>
      <c r="D1355" s="149" t="s">
        <v>1922</v>
      </c>
      <c r="E1355" s="149" t="s">
        <v>1923</v>
      </c>
      <c r="F1355" s="158" t="str">
        <f t="shared" ref="F1355" si="219">IF(LEFT(AD1355,4)="http",HYPERLINK(AD1355,"Video"),"")</f>
        <v>Video</v>
      </c>
      <c r="G1355" s="187">
        <v>0</v>
      </c>
      <c r="H1355" s="150"/>
      <c r="I1355" s="184">
        <v>108.32</v>
      </c>
      <c r="J1355" s="150"/>
      <c r="K1355" s="151">
        <v>12.566000000000001</v>
      </c>
      <c r="L1355" s="152">
        <v>114.35060000000001</v>
      </c>
      <c r="M1355" s="152">
        <v>125.66000000000001</v>
      </c>
      <c r="N1355" s="153" t="s">
        <v>148</v>
      </c>
      <c r="O1355" s="154">
        <v>10</v>
      </c>
      <c r="P1355" s="153">
        <v>5</v>
      </c>
      <c r="Q1355" s="153" t="s">
        <v>146</v>
      </c>
      <c r="R1355" s="155">
        <v>14</v>
      </c>
      <c r="S1355" s="155">
        <v>2.0299999999999998</v>
      </c>
      <c r="T1355" s="155">
        <v>0.3</v>
      </c>
      <c r="U1355" s="154" t="s">
        <v>95</v>
      </c>
      <c r="V1355" s="153" t="s">
        <v>88</v>
      </c>
      <c r="W1355" s="153" t="s">
        <v>627</v>
      </c>
      <c r="X1355" s="151" t="s">
        <v>6378</v>
      </c>
      <c r="Y1355" s="151" t="s">
        <v>6378</v>
      </c>
      <c r="Z1355" s="156">
        <v>7.9000000000000001E-2</v>
      </c>
      <c r="AA1355" s="153" t="s">
        <v>858</v>
      </c>
      <c r="AB1355" s="153" t="s">
        <v>5628</v>
      </c>
      <c r="AC1355" s="153" t="s">
        <v>164</v>
      </c>
      <c r="AD1355" s="157" t="s">
        <v>1893</v>
      </c>
      <c r="AE1355" s="110">
        <v>1</v>
      </c>
      <c r="AF1355" s="110">
        <v>469</v>
      </c>
      <c r="AG1355" s="112">
        <f t="shared" si="217"/>
        <v>0</v>
      </c>
      <c r="AH1355" s="110">
        <f>SUM(AG$4:AG1355)</f>
        <v>38</v>
      </c>
      <c r="AI1355" s="112">
        <f t="shared" si="215"/>
        <v>0</v>
      </c>
      <c r="AJ1355" s="110">
        <f>COUNTIF(AI$4:AI1355,"&gt;0")</f>
        <v>184</v>
      </c>
      <c r="AK1355" s="110">
        <v>1</v>
      </c>
      <c r="AL1355" s="110">
        <v>429</v>
      </c>
      <c r="AM1355" s="172" t="str">
        <f>IF(OR(Table1[[#This Row],[Line total ordered for now]]&gt;0,Table1[[#This Row],[Line total ordered for season]]&gt;0),1,"")</f>
        <v/>
      </c>
      <c r="AN1355" s="173">
        <f>COUNTIF(AM$4:AM1355,"&gt;0")</f>
        <v>0</v>
      </c>
      <c r="AO1355" s="173">
        <f>Table1[[#This Row],[ORDER QUANTITY
to be collected BEFORE 31.3.22]]</f>
        <v>0</v>
      </c>
      <c r="AP1355" s="174">
        <f t="shared" si="216"/>
        <v>0</v>
      </c>
      <c r="AQ1355" s="174">
        <f>IFERROR(INDEX(Retail!H:H,MATCH($D1355,Retail!$D:$D,0)),0)</f>
        <v>0</v>
      </c>
      <c r="AR1355" s="174">
        <f>IFERROR(INDEX(Retail!J:J,MATCH($D1355,Retail!$D:$D,0)),0)</f>
        <v>0</v>
      </c>
      <c r="AS1355" s="174">
        <f>IFERROR(INDEX('NEW2022'!H:H,MATCH($D1355,'NEW2022'!D:D,0)),0)</f>
        <v>0</v>
      </c>
      <c r="AT1355" s="174">
        <f>IFERROR(INDEX('NEW2022'!J:J,MATCH($D1355,'NEW2022'!D:D,0)),0)</f>
        <v>0</v>
      </c>
      <c r="AU1355" s="174">
        <f>IFERROR(INDEX('Quiet Items'!H:H,MATCH($D1355,'Quiet Items'!D:D,0)),0)</f>
        <v>0</v>
      </c>
      <c r="AV1355" s="174">
        <f>IFERROR(INDEX('Quiet Items'!J:J,MATCH($D1355,'Quiet Items'!D:D,0)),0)</f>
        <v>0</v>
      </c>
      <c r="AW1355" s="174">
        <f>IFERROR(INDEX('1.4G'!H:H,MATCH($D1355,'1.4G'!D:D,0)),0)</f>
        <v>0</v>
      </c>
      <c r="AX1355" s="174">
        <f>IFERROR(INDEX('1.4G'!J:J,MATCH($D1355,'1.4G'!D:D,0)),0)</f>
        <v>0</v>
      </c>
      <c r="AY1355" s="174">
        <f t="shared" ref="AY1355" si="220">IF(OR(AU1355&gt;0,AW1355&gt;0,AO1355&gt;0,AS1355&gt;0,AQ1355&gt;0),AU1355+AW1355+AO1355+AS1355+AQ1355,0)</f>
        <v>0</v>
      </c>
      <c r="AZ1355" s="174">
        <f t="shared" ref="AZ1355" si="221">IF(OR(AV1355&gt;0,AX1355&gt;0,AP1355&gt;0,AT1355&gt;0,AR1355&gt;0),AV1355+AX1355+AP1355+AT1355+AR1355,0)</f>
        <v>0</v>
      </c>
      <c r="BA1355" s="175">
        <f>IFERROR(Table1[[#This Row],[Line total ordered for now]]*Table1[[#This Row],[GUARANTEED PRICE
for STOCK orders collected before 31.3.22]],0)</f>
        <v>0</v>
      </c>
      <c r="BB1355" s="175">
        <f t="shared" si="218"/>
        <v>0</v>
      </c>
      <c r="BC1355" s="176">
        <f>(AZ1355+Table1[[#This Row],[Line total ordered for now]])*Z1355</f>
        <v>0</v>
      </c>
      <c r="BD1355" s="200">
        <v>106.81100000000001</v>
      </c>
      <c r="BE1355" s="65"/>
      <c r="BF1355" s="65"/>
      <c r="BG1355" s="65"/>
      <c r="BH1355" s="65"/>
      <c r="BI1355" s="65"/>
      <c r="BJ1355" s="65"/>
      <c r="BK1355" s="65"/>
      <c r="BL1355" s="55"/>
      <c r="BM1355"/>
      <c r="BN1355"/>
      <c r="BO1355"/>
      <c r="BP1355"/>
      <c r="BQ1355"/>
      <c r="BR1355"/>
      <c r="BS1355"/>
      <c r="BT1355"/>
    </row>
    <row r="1356" spans="1:72" ht="15.75">
      <c r="A1356" s="202">
        <v>1352</v>
      </c>
      <c r="B1356" s="68" t="s">
        <v>6378</v>
      </c>
      <c r="C1356" s="149" t="s">
        <v>661</v>
      </c>
      <c r="D1356" s="149" t="s">
        <v>1943</v>
      </c>
      <c r="E1356" s="149" t="s">
        <v>1944</v>
      </c>
      <c r="F1356" s="158" t="str">
        <f t="shared" si="212"/>
        <v>Video</v>
      </c>
      <c r="G1356" s="187">
        <v>3</v>
      </c>
      <c r="H1356" s="150"/>
      <c r="I1356" s="184">
        <v>108.46</v>
      </c>
      <c r="J1356" s="150"/>
      <c r="K1356" s="151">
        <v>12.582000000000001</v>
      </c>
      <c r="L1356" s="152">
        <v>114.49620000000002</v>
      </c>
      <c r="M1356" s="152">
        <v>125.82000000000001</v>
      </c>
      <c r="N1356" s="153" t="s">
        <v>148</v>
      </c>
      <c r="O1356" s="154">
        <v>10</v>
      </c>
      <c r="P1356" s="153">
        <v>3</v>
      </c>
      <c r="Q1356" s="153" t="s">
        <v>146</v>
      </c>
      <c r="R1356" s="155">
        <v>17</v>
      </c>
      <c r="S1356" s="155">
        <v>3.6</v>
      </c>
      <c r="T1356" s="155">
        <v>0.3</v>
      </c>
      <c r="U1356" s="154" t="s">
        <v>95</v>
      </c>
      <c r="V1356" s="153" t="s">
        <v>88</v>
      </c>
      <c r="W1356" s="153" t="s">
        <v>627</v>
      </c>
      <c r="X1356" s="151" t="s">
        <v>6378</v>
      </c>
      <c r="Y1356" s="151" t="s">
        <v>6378</v>
      </c>
      <c r="Z1356" s="156">
        <v>6.7799999999999999E-2</v>
      </c>
      <c r="AA1356" s="153" t="s">
        <v>858</v>
      </c>
      <c r="AB1356" s="153" t="s">
        <v>5629</v>
      </c>
      <c r="AC1356" s="153" t="s">
        <v>785</v>
      </c>
      <c r="AD1356" s="157" t="s">
        <v>1945</v>
      </c>
      <c r="AE1356" s="110">
        <v>1</v>
      </c>
      <c r="AF1356" s="110">
        <v>470</v>
      </c>
      <c r="AG1356" s="112">
        <f t="shared" si="217"/>
        <v>0</v>
      </c>
      <c r="AH1356" s="110">
        <f>SUM(AG$4:AG1356)</f>
        <v>38</v>
      </c>
      <c r="AI1356" s="112">
        <f t="shared" si="215"/>
        <v>0</v>
      </c>
      <c r="AJ1356" s="110">
        <f>COUNTIF(AI$4:AI1356,"&gt;0")</f>
        <v>184</v>
      </c>
      <c r="AK1356" s="110">
        <v>1</v>
      </c>
      <c r="AL1356" s="110">
        <v>430</v>
      </c>
      <c r="AM1356" s="172" t="str">
        <f>IF(OR(Table1[[#This Row],[Line total ordered for now]]&gt;0,Table1[[#This Row],[Line total ordered for season]]&gt;0),1,"")</f>
        <v/>
      </c>
      <c r="AN1356" s="173">
        <f>COUNTIF(AM$4:AM1356,"&gt;0")</f>
        <v>0</v>
      </c>
      <c r="AO1356" s="173">
        <f>Table1[[#This Row],[ORDER QUANTITY
to be collected BEFORE 31.3.22]]</f>
        <v>0</v>
      </c>
      <c r="AP1356" s="174">
        <f t="shared" si="216"/>
        <v>0</v>
      </c>
      <c r="AQ1356" s="174">
        <f>IFERROR(INDEX(Retail!H:H,MATCH($D1356,Retail!$D:$D,0)),0)</f>
        <v>0</v>
      </c>
      <c r="AR1356" s="174">
        <f>IFERROR(INDEX(Retail!J:J,MATCH($D1356,Retail!$D:$D,0)),0)</f>
        <v>0</v>
      </c>
      <c r="AS1356" s="174">
        <f>IFERROR(INDEX('NEW2022'!H:H,MATCH($D1356,'NEW2022'!D:D,0)),0)</f>
        <v>0</v>
      </c>
      <c r="AT1356" s="174">
        <f>IFERROR(INDEX('NEW2022'!J:J,MATCH($D1356,'NEW2022'!D:D,0)),0)</f>
        <v>0</v>
      </c>
      <c r="AU1356" s="174">
        <f>IFERROR(INDEX('Quiet Items'!H:H,MATCH($D1356,'Quiet Items'!D:D,0)),0)</f>
        <v>0</v>
      </c>
      <c r="AV1356" s="174">
        <f>IFERROR(INDEX('Quiet Items'!J:J,MATCH($D1356,'Quiet Items'!D:D,0)),0)</f>
        <v>0</v>
      </c>
      <c r="AW1356" s="174">
        <f>IFERROR(INDEX('1.4G'!H:H,MATCH($D1356,'1.4G'!D:D,0)),0)</f>
        <v>0</v>
      </c>
      <c r="AX1356" s="174">
        <f>IFERROR(INDEX('1.4G'!J:J,MATCH($D1356,'1.4G'!D:D,0)),0)</f>
        <v>0</v>
      </c>
      <c r="AY1356" s="174">
        <f t="shared" si="213"/>
        <v>0</v>
      </c>
      <c r="AZ1356" s="174">
        <f t="shared" si="214"/>
        <v>0</v>
      </c>
      <c r="BA1356" s="175">
        <f>IFERROR(Table1[[#This Row],[Line total ordered for now]]*Table1[[#This Row],[GUARANTEED PRICE
for STOCK orders collected before 31.3.22]],0)</f>
        <v>0</v>
      </c>
      <c r="BB1356" s="175">
        <f t="shared" si="218"/>
        <v>0</v>
      </c>
      <c r="BC1356" s="176">
        <f>(AZ1356+Table1[[#This Row],[Line total ordered for now]])*Z1356</f>
        <v>0</v>
      </c>
      <c r="BD1356" s="200">
        <v>106.947</v>
      </c>
      <c r="BE1356" s="65"/>
      <c r="BF1356" s="65"/>
      <c r="BG1356" s="65"/>
      <c r="BH1356" s="65"/>
      <c r="BI1356" s="65"/>
      <c r="BJ1356" s="65"/>
      <c r="BK1356" s="65"/>
      <c r="BL1356" s="55"/>
      <c r="BM1356"/>
      <c r="BN1356"/>
      <c r="BO1356"/>
      <c r="BP1356"/>
      <c r="BQ1356"/>
      <c r="BR1356"/>
      <c r="BS1356"/>
      <c r="BT1356"/>
    </row>
    <row r="1357" spans="1:72" ht="15.75">
      <c r="A1357" s="202">
        <v>1353</v>
      </c>
      <c r="B1357" s="68" t="s">
        <v>6378</v>
      </c>
      <c r="C1357" s="149" t="s">
        <v>661</v>
      </c>
      <c r="D1357" s="149" t="s">
        <v>2007</v>
      </c>
      <c r="E1357" s="149" t="s">
        <v>2008</v>
      </c>
      <c r="F1357" s="158" t="str">
        <f t="shared" si="212"/>
        <v>Video</v>
      </c>
      <c r="G1357" s="187">
        <v>0</v>
      </c>
      <c r="H1357" s="150"/>
      <c r="I1357" s="184">
        <v>109.66</v>
      </c>
      <c r="J1357" s="150"/>
      <c r="K1357" s="151">
        <v>12.721</v>
      </c>
      <c r="L1357" s="152">
        <v>115.76110000000001</v>
      </c>
      <c r="M1357" s="152">
        <v>127.21000000000001</v>
      </c>
      <c r="N1357" s="153" t="s">
        <v>148</v>
      </c>
      <c r="O1357" s="154">
        <v>10</v>
      </c>
      <c r="P1357" s="153">
        <v>3</v>
      </c>
      <c r="Q1357" s="153" t="s">
        <v>146</v>
      </c>
      <c r="R1357" s="155">
        <v>20</v>
      </c>
      <c r="S1357" s="155">
        <v>3.9</v>
      </c>
      <c r="T1357" s="155">
        <v>0.3</v>
      </c>
      <c r="U1357" s="154" t="s">
        <v>95</v>
      </c>
      <c r="V1357" s="153" t="s">
        <v>88</v>
      </c>
      <c r="W1357" s="153" t="s">
        <v>627</v>
      </c>
      <c r="X1357" s="151" t="s">
        <v>6378</v>
      </c>
      <c r="Y1357" s="151" t="s">
        <v>6378</v>
      </c>
      <c r="Z1357" s="156">
        <v>7.8200000000000006E-2</v>
      </c>
      <c r="AA1357" s="153" t="s">
        <v>769</v>
      </c>
      <c r="AB1357" s="153" t="s">
        <v>5632</v>
      </c>
      <c r="AC1357" s="153" t="s">
        <v>4640</v>
      </c>
      <c r="AD1357" s="157" t="s">
        <v>2009</v>
      </c>
      <c r="AE1357" s="110">
        <v>1</v>
      </c>
      <c r="AF1357" s="110">
        <v>471</v>
      </c>
      <c r="AG1357" s="112">
        <f t="shared" si="217"/>
        <v>0</v>
      </c>
      <c r="AH1357" s="110">
        <f>SUM(AG$4:AG1357)</f>
        <v>38</v>
      </c>
      <c r="AI1357" s="112">
        <f t="shared" si="215"/>
        <v>0</v>
      </c>
      <c r="AJ1357" s="110">
        <f>COUNTIF(AI$4:AI1357,"&gt;0")</f>
        <v>184</v>
      </c>
      <c r="AK1357" s="110">
        <v>1</v>
      </c>
      <c r="AL1357" s="110">
        <v>431</v>
      </c>
      <c r="AM1357" s="172" t="str">
        <f>IF(OR(Table1[[#This Row],[Line total ordered for now]]&gt;0,Table1[[#This Row],[Line total ordered for season]]&gt;0),1,"")</f>
        <v/>
      </c>
      <c r="AN1357" s="173">
        <f>COUNTIF(AM$4:AM1357,"&gt;0")</f>
        <v>0</v>
      </c>
      <c r="AO1357" s="173">
        <f>Table1[[#This Row],[ORDER QUANTITY
to be collected BEFORE 31.3.22]]</f>
        <v>0</v>
      </c>
      <c r="AP1357" s="174">
        <f t="shared" si="216"/>
        <v>0</v>
      </c>
      <c r="AQ1357" s="174">
        <f>IFERROR(INDEX(Retail!H:H,MATCH($D1357,Retail!$D:$D,0)),0)</f>
        <v>0</v>
      </c>
      <c r="AR1357" s="174">
        <f>IFERROR(INDEX(Retail!J:J,MATCH($D1357,Retail!$D:$D,0)),0)</f>
        <v>0</v>
      </c>
      <c r="AS1357" s="174">
        <f>IFERROR(INDEX('NEW2022'!H:H,MATCH($D1357,'NEW2022'!D:D,0)),0)</f>
        <v>0</v>
      </c>
      <c r="AT1357" s="174">
        <f>IFERROR(INDEX('NEW2022'!J:J,MATCH($D1357,'NEW2022'!D:D,0)),0)</f>
        <v>0</v>
      </c>
      <c r="AU1357" s="174">
        <f>IFERROR(INDEX('Quiet Items'!H:H,MATCH($D1357,'Quiet Items'!D:D,0)),0)</f>
        <v>0</v>
      </c>
      <c r="AV1357" s="174">
        <f>IFERROR(INDEX('Quiet Items'!J:J,MATCH($D1357,'Quiet Items'!D:D,0)),0)</f>
        <v>0</v>
      </c>
      <c r="AW1357" s="174">
        <f>IFERROR(INDEX('1.4G'!H:H,MATCH($D1357,'1.4G'!D:D,0)),0)</f>
        <v>0</v>
      </c>
      <c r="AX1357" s="174">
        <f>IFERROR(INDEX('1.4G'!J:J,MATCH($D1357,'1.4G'!D:D,0)),0)</f>
        <v>0</v>
      </c>
      <c r="AY1357" s="174">
        <f t="shared" si="213"/>
        <v>0</v>
      </c>
      <c r="AZ1357" s="174">
        <f t="shared" si="214"/>
        <v>0</v>
      </c>
      <c r="BA1357" s="175">
        <f>IFERROR(Table1[[#This Row],[Line total ordered for now]]*Table1[[#This Row],[GUARANTEED PRICE
for STOCK orders collected before 31.3.22]],0)</f>
        <v>0</v>
      </c>
      <c r="BB1357" s="175">
        <f t="shared" si="218"/>
        <v>0</v>
      </c>
      <c r="BC1357" s="176">
        <f>(AZ1357+Table1[[#This Row],[Line total ordered for now]])*Z1357</f>
        <v>0</v>
      </c>
      <c r="BD1357" s="200">
        <v>108.1285</v>
      </c>
      <c r="BE1357" s="65"/>
      <c r="BF1357" s="65"/>
      <c r="BG1357" s="65"/>
      <c r="BH1357" s="65"/>
      <c r="BI1357" s="65"/>
      <c r="BJ1357" s="65"/>
      <c r="BK1357" s="65"/>
      <c r="BL1357" s="55"/>
      <c r="BM1357"/>
      <c r="BN1357"/>
      <c r="BO1357"/>
      <c r="BP1357"/>
      <c r="BQ1357"/>
      <c r="BR1357"/>
      <c r="BS1357"/>
      <c r="BT1357"/>
    </row>
    <row r="1358" spans="1:72" ht="15.75">
      <c r="A1358" s="202">
        <v>1354</v>
      </c>
      <c r="B1358" s="68" t="s">
        <v>6378</v>
      </c>
      <c r="C1358" s="149" t="s">
        <v>661</v>
      </c>
      <c r="D1358" s="149" t="s">
        <v>2436</v>
      </c>
      <c r="E1358" s="149" t="s">
        <v>2437</v>
      </c>
      <c r="F1358" s="158" t="str">
        <f t="shared" si="212"/>
        <v>Video</v>
      </c>
      <c r="G1358" s="187">
        <v>6</v>
      </c>
      <c r="H1358" s="150"/>
      <c r="I1358" s="184">
        <v>113.36</v>
      </c>
      <c r="J1358" s="150"/>
      <c r="K1358" s="151">
        <v>13.15</v>
      </c>
      <c r="L1358" s="152">
        <v>119.66500000000001</v>
      </c>
      <c r="M1358" s="152">
        <v>131.5</v>
      </c>
      <c r="N1358" s="153" t="s">
        <v>148</v>
      </c>
      <c r="O1358" s="154">
        <v>10</v>
      </c>
      <c r="P1358" s="153">
        <v>3</v>
      </c>
      <c r="Q1358" s="153" t="s">
        <v>146</v>
      </c>
      <c r="R1358" s="155">
        <v>20</v>
      </c>
      <c r="S1358" s="155">
        <v>2.2000000000000002</v>
      </c>
      <c r="T1358" s="155">
        <v>0.3</v>
      </c>
      <c r="U1358" s="154" t="s">
        <v>95</v>
      </c>
      <c r="V1358" s="153" t="s">
        <v>88</v>
      </c>
      <c r="W1358" s="153" t="s">
        <v>627</v>
      </c>
      <c r="X1358" s="151" t="s">
        <v>6378</v>
      </c>
      <c r="Y1358" s="151" t="s">
        <v>6378</v>
      </c>
      <c r="Z1358" s="156">
        <v>7.8700000000000006E-2</v>
      </c>
      <c r="AA1358" s="153" t="s">
        <v>943</v>
      </c>
      <c r="AB1358" s="153" t="s">
        <v>5642</v>
      </c>
      <c r="AC1358" s="153" t="s">
        <v>164</v>
      </c>
      <c r="AD1358" s="157" t="s">
        <v>2438</v>
      </c>
      <c r="AE1358" s="110">
        <v>1</v>
      </c>
      <c r="AF1358" s="110">
        <v>472</v>
      </c>
      <c r="AG1358" s="112">
        <f t="shared" si="217"/>
        <v>0</v>
      </c>
      <c r="AH1358" s="110">
        <f>SUM(AG$4:AG1358)</f>
        <v>38</v>
      </c>
      <c r="AI1358" s="112">
        <f t="shared" si="215"/>
        <v>0</v>
      </c>
      <c r="AJ1358" s="110">
        <f>COUNTIF(AI$4:AI1358,"&gt;0")</f>
        <v>184</v>
      </c>
      <c r="AK1358" s="110">
        <v>1</v>
      </c>
      <c r="AL1358" s="110">
        <v>432</v>
      </c>
      <c r="AM1358" s="172" t="str">
        <f>IF(OR(Table1[[#This Row],[Line total ordered for now]]&gt;0,Table1[[#This Row],[Line total ordered for season]]&gt;0),1,"")</f>
        <v/>
      </c>
      <c r="AN1358" s="173">
        <f>COUNTIF(AM$4:AM1358,"&gt;0")</f>
        <v>0</v>
      </c>
      <c r="AO1358" s="173">
        <f>Table1[[#This Row],[ORDER QUANTITY
to be collected BEFORE 31.3.22]]</f>
        <v>0</v>
      </c>
      <c r="AP1358" s="174">
        <f t="shared" si="216"/>
        <v>0</v>
      </c>
      <c r="AQ1358" s="174">
        <f>IFERROR(INDEX(Retail!H:H,MATCH($D1358,Retail!$D:$D,0)),0)</f>
        <v>0</v>
      </c>
      <c r="AR1358" s="174">
        <f>IFERROR(INDEX(Retail!J:J,MATCH($D1358,Retail!$D:$D,0)),0)</f>
        <v>0</v>
      </c>
      <c r="AS1358" s="174">
        <f>IFERROR(INDEX('NEW2022'!H:H,MATCH($D1358,'NEW2022'!D:D,0)),0)</f>
        <v>0</v>
      </c>
      <c r="AT1358" s="174">
        <f>IFERROR(INDEX('NEW2022'!J:J,MATCH($D1358,'NEW2022'!D:D,0)),0)</f>
        <v>0</v>
      </c>
      <c r="AU1358" s="174">
        <f>IFERROR(INDEX('Quiet Items'!H:H,MATCH($D1358,'Quiet Items'!D:D,0)),0)</f>
        <v>0</v>
      </c>
      <c r="AV1358" s="174">
        <f>IFERROR(INDEX('Quiet Items'!J:J,MATCH($D1358,'Quiet Items'!D:D,0)),0)</f>
        <v>0</v>
      </c>
      <c r="AW1358" s="174">
        <f>IFERROR(INDEX('1.4G'!H:H,MATCH($D1358,'1.4G'!D:D,0)),0)</f>
        <v>0</v>
      </c>
      <c r="AX1358" s="174">
        <f>IFERROR(INDEX('1.4G'!J:J,MATCH($D1358,'1.4G'!D:D,0)),0)</f>
        <v>0</v>
      </c>
      <c r="AY1358" s="174">
        <f t="shared" si="213"/>
        <v>0</v>
      </c>
      <c r="AZ1358" s="174">
        <f t="shared" si="214"/>
        <v>0</v>
      </c>
      <c r="BA1358" s="175">
        <f>IFERROR(Table1[[#This Row],[Line total ordered for now]]*Table1[[#This Row],[GUARANTEED PRICE
for STOCK orders collected before 31.3.22]],0)</f>
        <v>0</v>
      </c>
      <c r="BB1358" s="175">
        <f t="shared" si="218"/>
        <v>0</v>
      </c>
      <c r="BC1358" s="176">
        <f>(AZ1358+Table1[[#This Row],[Line total ordered for now]])*Z1358</f>
        <v>0</v>
      </c>
      <c r="BD1358" s="200">
        <v>111.77499999999999</v>
      </c>
      <c r="BE1358" s="65"/>
      <c r="BF1358" s="65"/>
      <c r="BG1358" s="65"/>
      <c r="BH1358" s="65"/>
      <c r="BI1358" s="65"/>
      <c r="BJ1358" s="65"/>
      <c r="BK1358" s="65"/>
      <c r="BL1358" s="55"/>
      <c r="BM1358"/>
      <c r="BN1358"/>
      <c r="BO1358"/>
      <c r="BP1358"/>
      <c r="BQ1358"/>
      <c r="BR1358"/>
      <c r="BS1358"/>
      <c r="BT1358"/>
    </row>
    <row r="1359" spans="1:72" ht="15.75">
      <c r="A1359" s="202">
        <v>1355</v>
      </c>
      <c r="B1359" s="68" t="s">
        <v>6378</v>
      </c>
      <c r="C1359" s="149" t="s">
        <v>661</v>
      </c>
      <c r="D1359" s="149" t="s">
        <v>2272</v>
      </c>
      <c r="E1359" s="149" t="s">
        <v>2273</v>
      </c>
      <c r="F1359" s="158" t="str">
        <f t="shared" si="212"/>
        <v>Video</v>
      </c>
      <c r="G1359" s="187">
        <v>0</v>
      </c>
      <c r="H1359" s="150"/>
      <c r="I1359" s="184">
        <v>113.7</v>
      </c>
      <c r="J1359" s="150"/>
      <c r="K1359" s="151">
        <v>13.189999999999998</v>
      </c>
      <c r="L1359" s="152">
        <v>120.02899999999998</v>
      </c>
      <c r="M1359" s="152">
        <v>131.89999999999998</v>
      </c>
      <c r="N1359" s="153" t="s">
        <v>148</v>
      </c>
      <c r="O1359" s="154">
        <v>10</v>
      </c>
      <c r="P1359" s="153">
        <v>3</v>
      </c>
      <c r="Q1359" s="153" t="s">
        <v>146</v>
      </c>
      <c r="R1359" s="155">
        <v>19</v>
      </c>
      <c r="S1359" s="155">
        <v>3.9</v>
      </c>
      <c r="T1359" s="155">
        <v>0.3</v>
      </c>
      <c r="U1359" s="154" t="s">
        <v>95</v>
      </c>
      <c r="V1359" s="153" t="s">
        <v>88</v>
      </c>
      <c r="W1359" s="153" t="s">
        <v>627</v>
      </c>
      <c r="X1359" s="151" t="s">
        <v>6378</v>
      </c>
      <c r="Y1359" s="151" t="s">
        <v>6378</v>
      </c>
      <c r="Z1359" s="156">
        <v>8.1600000000000006E-2</v>
      </c>
      <c r="AA1359" s="153" t="s">
        <v>858</v>
      </c>
      <c r="AB1359" s="153" t="s">
        <v>5638</v>
      </c>
      <c r="AC1359" s="153" t="s">
        <v>149</v>
      </c>
      <c r="AD1359" s="157" t="s">
        <v>2274</v>
      </c>
      <c r="AE1359" s="110">
        <v>1</v>
      </c>
      <c r="AF1359" s="110">
        <v>473</v>
      </c>
      <c r="AG1359" s="112">
        <f t="shared" si="217"/>
        <v>0</v>
      </c>
      <c r="AH1359" s="110">
        <f>SUM(AG$4:AG1359)</f>
        <v>38</v>
      </c>
      <c r="AI1359" s="112">
        <f t="shared" si="215"/>
        <v>0</v>
      </c>
      <c r="AJ1359" s="110">
        <f>COUNTIF(AI$4:AI1359,"&gt;0")</f>
        <v>184</v>
      </c>
      <c r="AK1359" s="110">
        <v>1</v>
      </c>
      <c r="AL1359" s="110">
        <v>433</v>
      </c>
      <c r="AM1359" s="172" t="str">
        <f>IF(OR(Table1[[#This Row],[Line total ordered for now]]&gt;0,Table1[[#This Row],[Line total ordered for season]]&gt;0),1,"")</f>
        <v/>
      </c>
      <c r="AN1359" s="173">
        <f>COUNTIF(AM$4:AM1359,"&gt;0")</f>
        <v>0</v>
      </c>
      <c r="AO1359" s="173">
        <f>Table1[[#This Row],[ORDER QUANTITY
to be collected BEFORE 31.3.22]]</f>
        <v>0</v>
      </c>
      <c r="AP1359" s="174">
        <f t="shared" si="216"/>
        <v>0</v>
      </c>
      <c r="AQ1359" s="174">
        <f>IFERROR(INDEX(Retail!H:H,MATCH($D1359,Retail!$D:$D,0)),0)</f>
        <v>0</v>
      </c>
      <c r="AR1359" s="174">
        <f>IFERROR(INDEX(Retail!J:J,MATCH($D1359,Retail!$D:$D,0)),0)</f>
        <v>0</v>
      </c>
      <c r="AS1359" s="174">
        <f>IFERROR(INDEX('NEW2022'!H:H,MATCH($D1359,'NEW2022'!D:D,0)),0)</f>
        <v>0</v>
      </c>
      <c r="AT1359" s="174">
        <f>IFERROR(INDEX('NEW2022'!J:J,MATCH($D1359,'NEW2022'!D:D,0)),0)</f>
        <v>0</v>
      </c>
      <c r="AU1359" s="174">
        <f>IFERROR(INDEX('Quiet Items'!H:H,MATCH($D1359,'Quiet Items'!D:D,0)),0)</f>
        <v>0</v>
      </c>
      <c r="AV1359" s="174">
        <f>IFERROR(INDEX('Quiet Items'!J:J,MATCH($D1359,'Quiet Items'!D:D,0)),0)</f>
        <v>0</v>
      </c>
      <c r="AW1359" s="174">
        <f>IFERROR(INDEX('1.4G'!H:H,MATCH($D1359,'1.4G'!D:D,0)),0)</f>
        <v>0</v>
      </c>
      <c r="AX1359" s="174">
        <f>IFERROR(INDEX('1.4G'!J:J,MATCH($D1359,'1.4G'!D:D,0)),0)</f>
        <v>0</v>
      </c>
      <c r="AY1359" s="174">
        <f t="shared" si="213"/>
        <v>0</v>
      </c>
      <c r="AZ1359" s="174">
        <f t="shared" si="214"/>
        <v>0</v>
      </c>
      <c r="BA1359" s="175">
        <f>IFERROR(Table1[[#This Row],[Line total ordered for now]]*Table1[[#This Row],[GUARANTEED PRICE
for STOCK orders collected before 31.3.22]],0)</f>
        <v>0</v>
      </c>
      <c r="BB1359" s="175">
        <f t="shared" si="218"/>
        <v>0</v>
      </c>
      <c r="BC1359" s="176">
        <f>(AZ1359+Table1[[#This Row],[Line total ordered for now]])*Z1359</f>
        <v>0</v>
      </c>
      <c r="BD1359" s="200">
        <v>112.11499999999998</v>
      </c>
      <c r="BE1359" s="65"/>
      <c r="BF1359" s="65"/>
      <c r="BG1359" s="65"/>
      <c r="BH1359" s="65"/>
      <c r="BI1359" s="65"/>
      <c r="BJ1359" s="65"/>
      <c r="BK1359" s="65"/>
      <c r="BL1359" s="55"/>
      <c r="BM1359"/>
      <c r="BN1359"/>
      <c r="BO1359"/>
      <c r="BP1359"/>
      <c r="BQ1359"/>
      <c r="BR1359"/>
      <c r="BS1359"/>
      <c r="BT1359"/>
    </row>
    <row r="1360" spans="1:72" ht="15.75">
      <c r="A1360" s="202">
        <v>1356</v>
      </c>
      <c r="B1360" s="68" t="s">
        <v>6378</v>
      </c>
      <c r="C1360" s="149" t="s">
        <v>661</v>
      </c>
      <c r="D1360" s="149" t="s">
        <v>2462</v>
      </c>
      <c r="E1360" s="149" t="s">
        <v>2463</v>
      </c>
      <c r="F1360" s="158" t="str">
        <f t="shared" si="212"/>
        <v>Video</v>
      </c>
      <c r="G1360" s="187">
        <v>3</v>
      </c>
      <c r="H1360" s="150"/>
      <c r="I1360" s="184">
        <v>113.19</v>
      </c>
      <c r="J1360" s="150"/>
      <c r="K1360" s="151">
        <v>13.342443891415362</v>
      </c>
      <c r="L1360" s="152">
        <v>121.4162394118798</v>
      </c>
      <c r="M1360" s="152">
        <v>133.42443891415363</v>
      </c>
      <c r="N1360" s="153" t="s">
        <v>148</v>
      </c>
      <c r="O1360" s="154">
        <v>10</v>
      </c>
      <c r="P1360" s="153">
        <v>3</v>
      </c>
      <c r="Q1360" s="153" t="s">
        <v>146</v>
      </c>
      <c r="R1360" s="155">
        <v>20</v>
      </c>
      <c r="S1360" s="155">
        <v>2.2000000000000002</v>
      </c>
      <c r="T1360" s="155">
        <v>0.3</v>
      </c>
      <c r="U1360" s="154" t="s">
        <v>94</v>
      </c>
      <c r="V1360" s="153" t="s">
        <v>89</v>
      </c>
      <c r="W1360" s="153" t="s">
        <v>627</v>
      </c>
      <c r="X1360" s="151" t="s">
        <v>6378</v>
      </c>
      <c r="Y1360" s="151" t="s">
        <v>6378</v>
      </c>
      <c r="Z1360" s="156">
        <v>7.8200000000000006E-2</v>
      </c>
      <c r="AA1360" s="153" t="s">
        <v>624</v>
      </c>
      <c r="AB1360" s="153" t="s">
        <v>5643</v>
      </c>
      <c r="AC1360" s="153" t="s">
        <v>164</v>
      </c>
      <c r="AD1360" s="157" t="s">
        <v>2464</v>
      </c>
      <c r="AE1360" s="110">
        <v>1</v>
      </c>
      <c r="AF1360" s="110">
        <v>474</v>
      </c>
      <c r="AG1360" s="112">
        <f t="shared" si="217"/>
        <v>0</v>
      </c>
      <c r="AH1360" s="110">
        <f>SUM(AG$4:AG1360)</f>
        <v>38</v>
      </c>
      <c r="AI1360" s="112">
        <f t="shared" si="215"/>
        <v>0</v>
      </c>
      <c r="AJ1360" s="110">
        <f>COUNTIF(AI$4:AI1360,"&gt;0")</f>
        <v>184</v>
      </c>
      <c r="AK1360" s="110">
        <v>0</v>
      </c>
      <c r="AL1360" s="110">
        <v>433</v>
      </c>
      <c r="AM1360" s="172" t="str">
        <f>IF(OR(Table1[[#This Row],[Line total ordered for now]]&gt;0,Table1[[#This Row],[Line total ordered for season]]&gt;0),1,"")</f>
        <v/>
      </c>
      <c r="AN1360" s="173">
        <f>COUNTIF(AM$4:AM1360,"&gt;0")</f>
        <v>0</v>
      </c>
      <c r="AO1360" s="173">
        <f>Table1[[#This Row],[ORDER QUANTITY
to be collected BEFORE 31.3.22]]</f>
        <v>0</v>
      </c>
      <c r="AP1360" s="174">
        <f t="shared" si="216"/>
        <v>0</v>
      </c>
      <c r="AQ1360" s="174">
        <f>IFERROR(INDEX(Retail!H:H,MATCH($D1360,Retail!$D:$D,0)),0)</f>
        <v>0</v>
      </c>
      <c r="AR1360" s="174">
        <f>IFERROR(INDEX(Retail!J:J,MATCH($D1360,Retail!$D:$D,0)),0)</f>
        <v>0</v>
      </c>
      <c r="AS1360" s="174">
        <f>IFERROR(INDEX('NEW2022'!H:H,MATCH($D1360,'NEW2022'!D:D,0)),0)</f>
        <v>0</v>
      </c>
      <c r="AT1360" s="174">
        <f>IFERROR(INDEX('NEW2022'!J:J,MATCH($D1360,'NEW2022'!D:D,0)),0)</f>
        <v>0</v>
      </c>
      <c r="AU1360" s="174">
        <f>IFERROR(INDEX('Quiet Items'!H:H,MATCH($D1360,'Quiet Items'!D:D,0)),0)</f>
        <v>0</v>
      </c>
      <c r="AV1360" s="174">
        <f>IFERROR(INDEX('Quiet Items'!J:J,MATCH($D1360,'Quiet Items'!D:D,0)),0)</f>
        <v>0</v>
      </c>
      <c r="AW1360" s="174">
        <f>IFERROR(INDEX('1.4G'!H:H,MATCH($D1360,'1.4G'!D:D,0)),0)</f>
        <v>0</v>
      </c>
      <c r="AX1360" s="174">
        <f>IFERROR(INDEX('1.4G'!J:J,MATCH($D1360,'1.4G'!D:D,0)),0)</f>
        <v>0</v>
      </c>
      <c r="AY1360" s="174">
        <f t="shared" si="213"/>
        <v>0</v>
      </c>
      <c r="AZ1360" s="174">
        <f t="shared" si="214"/>
        <v>0</v>
      </c>
      <c r="BA1360" s="175">
        <f>IFERROR(Table1[[#This Row],[Line total ordered for now]]*Table1[[#This Row],[GUARANTEED PRICE
for STOCK orders collected before 31.3.22]],0)</f>
        <v>0</v>
      </c>
      <c r="BB1360" s="175">
        <f t="shared" si="218"/>
        <v>0</v>
      </c>
      <c r="BC1360" s="176">
        <f>(AZ1360+Table1[[#This Row],[Line total ordered for now]])*Z1360</f>
        <v>0</v>
      </c>
      <c r="BD1360" s="200">
        <v>113.41077307703058</v>
      </c>
      <c r="BE1360" s="65"/>
      <c r="BF1360" s="65"/>
      <c r="BG1360" s="65"/>
      <c r="BH1360" s="65"/>
      <c r="BI1360" s="65"/>
      <c r="BJ1360" s="65"/>
      <c r="BK1360" s="65"/>
      <c r="BL1360" s="55"/>
      <c r="BM1360"/>
      <c r="BN1360"/>
      <c r="BO1360"/>
      <c r="BP1360"/>
      <c r="BQ1360"/>
      <c r="BR1360"/>
      <c r="BS1360"/>
      <c r="BT1360"/>
    </row>
    <row r="1361" spans="1:72" ht="15.75">
      <c r="A1361" s="202">
        <v>1357</v>
      </c>
      <c r="B1361" s="68" t="s">
        <v>6378</v>
      </c>
      <c r="C1361" s="149" t="s">
        <v>661</v>
      </c>
      <c r="D1361" s="149" t="s">
        <v>1982</v>
      </c>
      <c r="E1361" s="149" t="s">
        <v>1983</v>
      </c>
      <c r="F1361" s="158" t="str">
        <f t="shared" si="212"/>
        <v>Video</v>
      </c>
      <c r="G1361" s="187">
        <v>0</v>
      </c>
      <c r="H1361" s="150"/>
      <c r="I1361" s="184">
        <v>116.51</v>
      </c>
      <c r="J1361" s="150"/>
      <c r="K1361" s="151">
        <v>13.453241840133311</v>
      </c>
      <c r="L1361" s="152">
        <v>122.42450074521312</v>
      </c>
      <c r="M1361" s="152">
        <v>134.5324184013331</v>
      </c>
      <c r="N1361" s="153" t="s">
        <v>148</v>
      </c>
      <c r="O1361" s="154">
        <v>10</v>
      </c>
      <c r="P1361" s="153">
        <v>3</v>
      </c>
      <c r="Q1361" s="153" t="s">
        <v>146</v>
      </c>
      <c r="R1361" s="155">
        <v>20</v>
      </c>
      <c r="S1361" s="155">
        <v>3.9</v>
      </c>
      <c r="T1361" s="155">
        <v>0.3</v>
      </c>
      <c r="U1361" s="154" t="s">
        <v>95</v>
      </c>
      <c r="V1361" s="153" t="s">
        <v>88</v>
      </c>
      <c r="W1361" s="153" t="s">
        <v>627</v>
      </c>
      <c r="X1361" s="151" t="s">
        <v>6378</v>
      </c>
      <c r="Y1361" s="151" t="s">
        <v>6378</v>
      </c>
      <c r="Z1361" s="156">
        <v>7.9699999999999993E-2</v>
      </c>
      <c r="AA1361" s="153" t="s">
        <v>769</v>
      </c>
      <c r="AB1361" s="153" t="s">
        <v>5631</v>
      </c>
      <c r="AC1361" s="153" t="s">
        <v>4640</v>
      </c>
      <c r="AD1361" s="157" t="s">
        <v>1984</v>
      </c>
      <c r="AE1361" s="110">
        <v>1</v>
      </c>
      <c r="AF1361" s="110">
        <v>475</v>
      </c>
      <c r="AG1361" s="112">
        <f t="shared" si="217"/>
        <v>0</v>
      </c>
      <c r="AH1361" s="110">
        <f>SUM(AG$4:AG1361)</f>
        <v>38</v>
      </c>
      <c r="AI1361" s="112">
        <f t="shared" si="215"/>
        <v>0</v>
      </c>
      <c r="AJ1361" s="110">
        <f>COUNTIF(AI$4:AI1361,"&gt;0")</f>
        <v>184</v>
      </c>
      <c r="AK1361" s="110">
        <v>1</v>
      </c>
      <c r="AL1361" s="110">
        <v>434</v>
      </c>
      <c r="AM1361" s="172" t="str">
        <f>IF(OR(Table1[[#This Row],[Line total ordered for now]]&gt;0,Table1[[#This Row],[Line total ordered for season]]&gt;0),1,"")</f>
        <v/>
      </c>
      <c r="AN1361" s="173">
        <f>COUNTIF(AM$4:AM1361,"&gt;0")</f>
        <v>0</v>
      </c>
      <c r="AO1361" s="173">
        <f>Table1[[#This Row],[ORDER QUANTITY
to be collected BEFORE 31.3.22]]</f>
        <v>0</v>
      </c>
      <c r="AP1361" s="174">
        <f t="shared" si="216"/>
        <v>0</v>
      </c>
      <c r="AQ1361" s="174">
        <f>IFERROR(INDEX(Retail!H:H,MATCH($D1361,Retail!$D:$D,0)),0)</f>
        <v>0</v>
      </c>
      <c r="AR1361" s="174">
        <f>IFERROR(INDEX(Retail!J:J,MATCH($D1361,Retail!$D:$D,0)),0)</f>
        <v>0</v>
      </c>
      <c r="AS1361" s="174">
        <f>IFERROR(INDEX('NEW2022'!H:H,MATCH($D1361,'NEW2022'!D:D,0)),0)</f>
        <v>0</v>
      </c>
      <c r="AT1361" s="174">
        <f>IFERROR(INDEX('NEW2022'!J:J,MATCH($D1361,'NEW2022'!D:D,0)),0)</f>
        <v>0</v>
      </c>
      <c r="AU1361" s="174">
        <f>IFERROR(INDEX('Quiet Items'!H:H,MATCH($D1361,'Quiet Items'!D:D,0)),0)</f>
        <v>0</v>
      </c>
      <c r="AV1361" s="174">
        <f>IFERROR(INDEX('Quiet Items'!J:J,MATCH($D1361,'Quiet Items'!D:D,0)),0)</f>
        <v>0</v>
      </c>
      <c r="AW1361" s="174">
        <f>IFERROR(INDEX('1.4G'!H:H,MATCH($D1361,'1.4G'!D:D,0)),0)</f>
        <v>0</v>
      </c>
      <c r="AX1361" s="174">
        <f>IFERROR(INDEX('1.4G'!J:J,MATCH($D1361,'1.4G'!D:D,0)),0)</f>
        <v>0</v>
      </c>
      <c r="AY1361" s="174">
        <f t="shared" si="213"/>
        <v>0</v>
      </c>
      <c r="AZ1361" s="174">
        <f t="shared" si="214"/>
        <v>0</v>
      </c>
      <c r="BA1361" s="175">
        <f>IFERROR(Table1[[#This Row],[Line total ordered for now]]*Table1[[#This Row],[GUARANTEED PRICE
for STOCK orders collected before 31.3.22]],0)</f>
        <v>0</v>
      </c>
      <c r="BB1361" s="175">
        <f t="shared" si="218"/>
        <v>0</v>
      </c>
      <c r="BC1361" s="176">
        <f>(AZ1361+Table1[[#This Row],[Line total ordered for now]])*Z1361</f>
        <v>0</v>
      </c>
      <c r="BD1361" s="200">
        <v>114.35255564113314</v>
      </c>
      <c r="BE1361" s="65"/>
      <c r="BF1361" s="65"/>
      <c r="BG1361" s="65"/>
      <c r="BH1361" s="65"/>
      <c r="BI1361" s="65"/>
      <c r="BJ1361" s="65"/>
      <c r="BK1361" s="65"/>
      <c r="BL1361" s="55"/>
      <c r="BM1361"/>
      <c r="BN1361"/>
      <c r="BO1361"/>
      <c r="BP1361"/>
      <c r="BQ1361"/>
      <c r="BR1361"/>
      <c r="BS1361"/>
      <c r="BT1361"/>
    </row>
    <row r="1362" spans="1:72" ht="15.75">
      <c r="A1362" s="202">
        <v>1358</v>
      </c>
      <c r="B1362" s="68" t="s">
        <v>6378</v>
      </c>
      <c r="C1362" s="149" t="s">
        <v>661</v>
      </c>
      <c r="D1362" s="149" t="s">
        <v>2816</v>
      </c>
      <c r="E1362" s="149" t="s">
        <v>2817</v>
      </c>
      <c r="F1362" s="158" t="str">
        <f t="shared" si="212"/>
        <v>Video</v>
      </c>
      <c r="G1362" s="187">
        <v>6</v>
      </c>
      <c r="H1362" s="150"/>
      <c r="I1362" s="184">
        <v>113.7</v>
      </c>
      <c r="J1362" s="150"/>
      <c r="K1362" s="151">
        <v>13.453241840133311</v>
      </c>
      <c r="L1362" s="152">
        <v>122.42450074521312</v>
      </c>
      <c r="M1362" s="152">
        <v>134.5324184013331</v>
      </c>
      <c r="N1362" s="153" t="s">
        <v>148</v>
      </c>
      <c r="O1362" s="154">
        <v>10</v>
      </c>
      <c r="P1362" s="153">
        <v>3</v>
      </c>
      <c r="Q1362" s="153" t="s">
        <v>147</v>
      </c>
      <c r="R1362" s="155">
        <v>19</v>
      </c>
      <c r="S1362" s="155">
        <v>3.12</v>
      </c>
      <c r="T1362" s="155">
        <v>0.3</v>
      </c>
      <c r="U1362" s="154" t="s">
        <v>95</v>
      </c>
      <c r="V1362" s="153" t="s">
        <v>88</v>
      </c>
      <c r="W1362" s="153" t="s">
        <v>627</v>
      </c>
      <c r="X1362" s="151" t="s">
        <v>6378</v>
      </c>
      <c r="Y1362" s="151" t="s">
        <v>6378</v>
      </c>
      <c r="Z1362" s="156">
        <v>7.9699999999999993E-2</v>
      </c>
      <c r="AA1362" s="153" t="s">
        <v>624</v>
      </c>
      <c r="AB1362" s="153" t="s">
        <v>5650</v>
      </c>
      <c r="AC1362" s="153" t="s">
        <v>2412</v>
      </c>
      <c r="AD1362" s="157" t="s">
        <v>2818</v>
      </c>
      <c r="AE1362" s="110">
        <v>0</v>
      </c>
      <c r="AF1362" s="110">
        <v>475</v>
      </c>
      <c r="AG1362" s="112">
        <f t="shared" si="217"/>
        <v>0</v>
      </c>
      <c r="AH1362" s="110">
        <f>SUM(AG$4:AG1362)</f>
        <v>38</v>
      </c>
      <c r="AI1362" s="112">
        <f t="shared" si="215"/>
        <v>0</v>
      </c>
      <c r="AJ1362" s="110">
        <f>COUNTIF(AI$4:AI1362,"&gt;0")</f>
        <v>184</v>
      </c>
      <c r="AK1362" s="110">
        <v>1</v>
      </c>
      <c r="AL1362" s="110">
        <v>435</v>
      </c>
      <c r="AM1362" s="172" t="str">
        <f>IF(OR(Table1[[#This Row],[Line total ordered for now]]&gt;0,Table1[[#This Row],[Line total ordered for season]]&gt;0),1,"")</f>
        <v/>
      </c>
      <c r="AN1362" s="173">
        <f>COUNTIF(AM$4:AM1362,"&gt;0")</f>
        <v>0</v>
      </c>
      <c r="AO1362" s="173">
        <f>Table1[[#This Row],[ORDER QUANTITY
to be collected BEFORE 31.3.22]]</f>
        <v>0</v>
      </c>
      <c r="AP1362" s="174">
        <f t="shared" si="216"/>
        <v>0</v>
      </c>
      <c r="AQ1362" s="174">
        <f>IFERROR(INDEX(Retail!H:H,MATCH($D1362,Retail!$D:$D,0)),0)</f>
        <v>0</v>
      </c>
      <c r="AR1362" s="174">
        <f>IFERROR(INDEX(Retail!J:J,MATCH($D1362,Retail!$D:$D,0)),0)</f>
        <v>0</v>
      </c>
      <c r="AS1362" s="174">
        <f>IFERROR(INDEX('NEW2022'!H:H,MATCH($D1362,'NEW2022'!D:D,0)),0)</f>
        <v>0</v>
      </c>
      <c r="AT1362" s="174">
        <f>IFERROR(INDEX('NEW2022'!J:J,MATCH($D1362,'NEW2022'!D:D,0)),0)</f>
        <v>0</v>
      </c>
      <c r="AU1362" s="174">
        <f>IFERROR(INDEX('Quiet Items'!H:H,MATCH($D1362,'Quiet Items'!D:D,0)),0)</f>
        <v>0</v>
      </c>
      <c r="AV1362" s="174">
        <f>IFERROR(INDEX('Quiet Items'!J:J,MATCH($D1362,'Quiet Items'!D:D,0)),0)</f>
        <v>0</v>
      </c>
      <c r="AW1362" s="174">
        <f>IFERROR(INDEX('1.4G'!H:H,MATCH($D1362,'1.4G'!D:D,0)),0)</f>
        <v>0</v>
      </c>
      <c r="AX1362" s="174">
        <f>IFERROR(INDEX('1.4G'!J:J,MATCH($D1362,'1.4G'!D:D,0)),0)</f>
        <v>0</v>
      </c>
      <c r="AY1362" s="174">
        <f t="shared" si="213"/>
        <v>0</v>
      </c>
      <c r="AZ1362" s="174">
        <f t="shared" si="214"/>
        <v>0</v>
      </c>
      <c r="BA1362" s="175">
        <f>IFERROR(Table1[[#This Row],[Line total ordered for now]]*Table1[[#This Row],[GUARANTEED PRICE
for STOCK orders collected before 31.3.22]],0)</f>
        <v>0</v>
      </c>
      <c r="BB1362" s="175">
        <f t="shared" si="218"/>
        <v>0</v>
      </c>
      <c r="BC1362" s="176">
        <f>(AZ1362+Table1[[#This Row],[Line total ordered for now]])*Z1362</f>
        <v>0</v>
      </c>
      <c r="BD1362" s="200">
        <v>114.35255564113314</v>
      </c>
      <c r="BE1362" s="65"/>
      <c r="BF1362" s="65"/>
      <c r="BG1362" s="65"/>
      <c r="BH1362" s="65"/>
      <c r="BI1362" s="65"/>
      <c r="BJ1362" s="65"/>
      <c r="BK1362" s="65"/>
      <c r="BL1362" s="55"/>
      <c r="BM1362"/>
      <c r="BN1362"/>
      <c r="BO1362"/>
      <c r="BP1362"/>
      <c r="BQ1362"/>
      <c r="BR1362"/>
      <c r="BS1362"/>
      <c r="BT1362"/>
    </row>
    <row r="1363" spans="1:72" ht="15.75">
      <c r="A1363" s="202">
        <v>1359</v>
      </c>
      <c r="B1363" s="68" t="s">
        <v>6378</v>
      </c>
      <c r="C1363" s="149" t="s">
        <v>661</v>
      </c>
      <c r="D1363" s="149" t="s">
        <v>2846</v>
      </c>
      <c r="E1363" s="149" t="s">
        <v>2847</v>
      </c>
      <c r="F1363" s="158" t="str">
        <f t="shared" si="212"/>
        <v>Video</v>
      </c>
      <c r="G1363" s="187">
        <v>4</v>
      </c>
      <c r="H1363" s="150"/>
      <c r="I1363" s="184">
        <v>116.37</v>
      </c>
      <c r="J1363" s="150"/>
      <c r="K1363" s="151">
        <v>13.498999999999999</v>
      </c>
      <c r="L1363" s="152">
        <v>122.84089999999999</v>
      </c>
      <c r="M1363" s="152">
        <v>134.98999999999998</v>
      </c>
      <c r="N1363" s="153" t="s">
        <v>148</v>
      </c>
      <c r="O1363" s="154">
        <v>10</v>
      </c>
      <c r="P1363" s="153">
        <v>5</v>
      </c>
      <c r="Q1363" s="153" t="s">
        <v>147</v>
      </c>
      <c r="R1363" s="155">
        <v>19.600000000000001</v>
      </c>
      <c r="S1363" s="155">
        <v>2.9</v>
      </c>
      <c r="T1363" s="155">
        <v>0.3</v>
      </c>
      <c r="U1363" s="154" t="s">
        <v>95</v>
      </c>
      <c r="V1363" s="153" t="s">
        <v>88</v>
      </c>
      <c r="W1363" s="153" t="s">
        <v>627</v>
      </c>
      <c r="X1363" s="151" t="s">
        <v>6378</v>
      </c>
      <c r="Y1363" s="151" t="s">
        <v>6378</v>
      </c>
      <c r="Z1363" s="156">
        <v>7.9699999999999993E-2</v>
      </c>
      <c r="AA1363" s="153" t="s">
        <v>2019</v>
      </c>
      <c r="AB1363" s="153" t="s">
        <v>5651</v>
      </c>
      <c r="AC1363" s="153" t="s">
        <v>141</v>
      </c>
      <c r="AD1363" s="157" t="s">
        <v>2848</v>
      </c>
      <c r="AE1363" s="110">
        <v>0</v>
      </c>
      <c r="AF1363" s="110">
        <v>475</v>
      </c>
      <c r="AG1363" s="112">
        <f t="shared" si="217"/>
        <v>0</v>
      </c>
      <c r="AH1363" s="110">
        <f>SUM(AG$4:AG1363)</f>
        <v>38</v>
      </c>
      <c r="AI1363" s="112">
        <f t="shared" si="215"/>
        <v>0</v>
      </c>
      <c r="AJ1363" s="110">
        <f>COUNTIF(AI$4:AI1363,"&gt;0")</f>
        <v>184</v>
      </c>
      <c r="AK1363" s="110">
        <v>1</v>
      </c>
      <c r="AL1363" s="110">
        <v>436</v>
      </c>
      <c r="AM1363" s="172" t="str">
        <f>IF(OR(Table1[[#This Row],[Line total ordered for now]]&gt;0,Table1[[#This Row],[Line total ordered for season]]&gt;0),1,"")</f>
        <v/>
      </c>
      <c r="AN1363" s="173">
        <f>COUNTIF(AM$4:AM1363,"&gt;0")</f>
        <v>0</v>
      </c>
      <c r="AO1363" s="173">
        <f>Table1[[#This Row],[ORDER QUANTITY
to be collected BEFORE 31.3.22]]</f>
        <v>0</v>
      </c>
      <c r="AP1363" s="174">
        <f t="shared" si="216"/>
        <v>0</v>
      </c>
      <c r="AQ1363" s="174">
        <f>IFERROR(INDEX(Retail!H:H,MATCH($D1363,Retail!$D:$D,0)),0)</f>
        <v>0</v>
      </c>
      <c r="AR1363" s="174">
        <f>IFERROR(INDEX(Retail!J:J,MATCH($D1363,Retail!$D:$D,0)),0)</f>
        <v>0</v>
      </c>
      <c r="AS1363" s="174">
        <f>IFERROR(INDEX('NEW2022'!H:H,MATCH($D1363,'NEW2022'!D:D,0)),0)</f>
        <v>0</v>
      </c>
      <c r="AT1363" s="174">
        <f>IFERROR(INDEX('NEW2022'!J:J,MATCH($D1363,'NEW2022'!D:D,0)),0)</f>
        <v>0</v>
      </c>
      <c r="AU1363" s="174">
        <f>IFERROR(INDEX('Quiet Items'!H:H,MATCH($D1363,'Quiet Items'!D:D,0)),0)</f>
        <v>0</v>
      </c>
      <c r="AV1363" s="174">
        <f>IFERROR(INDEX('Quiet Items'!J:J,MATCH($D1363,'Quiet Items'!D:D,0)),0)</f>
        <v>0</v>
      </c>
      <c r="AW1363" s="174">
        <f>IFERROR(INDEX('1.4G'!H:H,MATCH($D1363,'1.4G'!D:D,0)),0)</f>
        <v>0</v>
      </c>
      <c r="AX1363" s="174">
        <f>IFERROR(INDEX('1.4G'!J:J,MATCH($D1363,'1.4G'!D:D,0)),0)</f>
        <v>0</v>
      </c>
      <c r="AY1363" s="174">
        <f t="shared" si="213"/>
        <v>0</v>
      </c>
      <c r="AZ1363" s="174">
        <f t="shared" si="214"/>
        <v>0</v>
      </c>
      <c r="BA1363" s="175">
        <f>IFERROR(Table1[[#This Row],[Line total ordered for now]]*Table1[[#This Row],[GUARANTEED PRICE
for STOCK orders collected before 31.3.22]],0)</f>
        <v>0</v>
      </c>
      <c r="BB1363" s="175">
        <f t="shared" si="218"/>
        <v>0</v>
      </c>
      <c r="BC1363" s="176">
        <f>(AZ1363+Table1[[#This Row],[Line total ordered for now]])*Z1363</f>
        <v>0</v>
      </c>
      <c r="BD1363" s="200">
        <v>114.74149999999997</v>
      </c>
      <c r="BE1363" s="65"/>
      <c r="BF1363" s="65"/>
      <c r="BG1363" s="65"/>
      <c r="BH1363" s="65"/>
      <c r="BI1363" s="65"/>
      <c r="BJ1363" s="65"/>
      <c r="BK1363" s="65"/>
      <c r="BL1363" s="55"/>
      <c r="BM1363"/>
      <c r="BN1363"/>
      <c r="BO1363"/>
      <c r="BP1363"/>
      <c r="BQ1363"/>
      <c r="BR1363"/>
      <c r="BS1363"/>
      <c r="BT1363"/>
    </row>
    <row r="1364" spans="1:72" ht="15.75">
      <c r="A1364" s="202">
        <v>1360</v>
      </c>
      <c r="B1364" s="68" t="s">
        <v>6378</v>
      </c>
      <c r="C1364" s="149" t="s">
        <v>661</v>
      </c>
      <c r="D1364" s="149" t="s">
        <v>2710</v>
      </c>
      <c r="E1364" s="149" t="s">
        <v>2711</v>
      </c>
      <c r="F1364" s="158" t="str">
        <f t="shared" si="212"/>
        <v>Video</v>
      </c>
      <c r="G1364" s="187">
        <v>0</v>
      </c>
      <c r="H1364" s="150"/>
      <c r="I1364" s="184">
        <v>117.57</v>
      </c>
      <c r="J1364" s="150"/>
      <c r="K1364" s="151">
        <v>13.638999999999999</v>
      </c>
      <c r="L1364" s="152">
        <v>124.11489999999999</v>
      </c>
      <c r="M1364" s="152">
        <v>136.38999999999999</v>
      </c>
      <c r="N1364" s="153" t="s">
        <v>148</v>
      </c>
      <c r="O1364" s="154">
        <v>10</v>
      </c>
      <c r="P1364" s="153">
        <v>3</v>
      </c>
      <c r="Q1364" s="153" t="s">
        <v>146</v>
      </c>
      <c r="R1364" s="155">
        <v>20</v>
      </c>
      <c r="S1364" s="155">
        <v>2.73</v>
      </c>
      <c r="T1364" s="155">
        <v>0.3</v>
      </c>
      <c r="U1364" s="154" t="s">
        <v>95</v>
      </c>
      <c r="V1364" s="153" t="s">
        <v>88</v>
      </c>
      <c r="W1364" s="153" t="s">
        <v>627</v>
      </c>
      <c r="X1364" s="151" t="s">
        <v>6378</v>
      </c>
      <c r="Y1364" s="151" t="s">
        <v>6378</v>
      </c>
      <c r="Z1364" s="156">
        <v>8.6400000000000005E-2</v>
      </c>
      <c r="AA1364" s="153" t="s">
        <v>769</v>
      </c>
      <c r="AB1364" s="153" t="s">
        <v>5849</v>
      </c>
      <c r="AC1364" s="153" t="s">
        <v>2412</v>
      </c>
      <c r="AD1364" s="157" t="s">
        <v>2712</v>
      </c>
      <c r="AE1364" s="110">
        <v>1</v>
      </c>
      <c r="AF1364" s="110">
        <v>476</v>
      </c>
      <c r="AG1364" s="112">
        <f t="shared" si="217"/>
        <v>0</v>
      </c>
      <c r="AH1364" s="110">
        <f>SUM(AG$4:AG1364)</f>
        <v>38</v>
      </c>
      <c r="AI1364" s="112">
        <f t="shared" si="215"/>
        <v>0</v>
      </c>
      <c r="AJ1364" s="110">
        <f>COUNTIF(AI$4:AI1364,"&gt;0")</f>
        <v>184</v>
      </c>
      <c r="AK1364" s="110">
        <v>1</v>
      </c>
      <c r="AL1364" s="110">
        <v>437</v>
      </c>
      <c r="AM1364" s="172" t="str">
        <f>IF(OR(Table1[[#This Row],[Line total ordered for now]]&gt;0,Table1[[#This Row],[Line total ordered for season]]&gt;0),1,"")</f>
        <v/>
      </c>
      <c r="AN1364" s="173">
        <f>COUNTIF(AM$4:AM1364,"&gt;0")</f>
        <v>0</v>
      </c>
      <c r="AO1364" s="173">
        <f>Table1[[#This Row],[ORDER QUANTITY
to be collected BEFORE 31.3.22]]</f>
        <v>0</v>
      </c>
      <c r="AP1364" s="174">
        <f t="shared" si="216"/>
        <v>0</v>
      </c>
      <c r="AQ1364" s="174">
        <f>IFERROR(INDEX(Retail!H:H,MATCH($D1364,Retail!$D:$D,0)),0)</f>
        <v>0</v>
      </c>
      <c r="AR1364" s="174">
        <f>IFERROR(INDEX(Retail!J:J,MATCH($D1364,Retail!$D:$D,0)),0)</f>
        <v>0</v>
      </c>
      <c r="AS1364" s="174">
        <f>IFERROR(INDEX('NEW2022'!H:H,MATCH($D1364,'NEW2022'!D:D,0)),0)</f>
        <v>0</v>
      </c>
      <c r="AT1364" s="174">
        <f>IFERROR(INDEX('NEW2022'!J:J,MATCH($D1364,'NEW2022'!D:D,0)),0)</f>
        <v>0</v>
      </c>
      <c r="AU1364" s="174">
        <f>IFERROR(INDEX('Quiet Items'!H:H,MATCH($D1364,'Quiet Items'!D:D,0)),0)</f>
        <v>0</v>
      </c>
      <c r="AV1364" s="174">
        <f>IFERROR(INDEX('Quiet Items'!J:J,MATCH($D1364,'Quiet Items'!D:D,0)),0)</f>
        <v>0</v>
      </c>
      <c r="AW1364" s="174">
        <f>IFERROR(INDEX('1.4G'!H:H,MATCH($D1364,'1.4G'!D:D,0)),0)</f>
        <v>0</v>
      </c>
      <c r="AX1364" s="174">
        <f>IFERROR(INDEX('1.4G'!J:J,MATCH($D1364,'1.4G'!D:D,0)),0)</f>
        <v>0</v>
      </c>
      <c r="AY1364" s="174">
        <f t="shared" si="213"/>
        <v>0</v>
      </c>
      <c r="AZ1364" s="174">
        <f t="shared" si="214"/>
        <v>0</v>
      </c>
      <c r="BA1364" s="175">
        <f>IFERROR(Table1[[#This Row],[Line total ordered for now]]*Table1[[#This Row],[GUARANTEED PRICE
for STOCK orders collected before 31.3.22]],0)</f>
        <v>0</v>
      </c>
      <c r="BB1364" s="175">
        <f t="shared" si="218"/>
        <v>0</v>
      </c>
      <c r="BC1364" s="176">
        <f>(AZ1364+Table1[[#This Row],[Line total ordered for now]])*Z1364</f>
        <v>0</v>
      </c>
      <c r="BD1364" s="200">
        <v>115.93149999999999</v>
      </c>
      <c r="BE1364" s="65"/>
      <c r="BF1364" s="65"/>
      <c r="BG1364" s="65"/>
      <c r="BH1364" s="65"/>
      <c r="BI1364" s="65"/>
      <c r="BJ1364" s="65"/>
      <c r="BK1364" s="65"/>
      <c r="BL1364" s="55"/>
      <c r="BM1364"/>
      <c r="BN1364"/>
      <c r="BO1364"/>
      <c r="BP1364"/>
      <c r="BQ1364"/>
      <c r="BR1364"/>
      <c r="BS1364"/>
      <c r="BT1364"/>
    </row>
    <row r="1365" spans="1:72" ht="15.75">
      <c r="A1365" s="202">
        <v>1361</v>
      </c>
      <c r="B1365" s="68" t="s">
        <v>6378</v>
      </c>
      <c r="C1365" s="149" t="s">
        <v>661</v>
      </c>
      <c r="D1365" s="149" t="s">
        <v>2404</v>
      </c>
      <c r="E1365" s="149" t="s">
        <v>2405</v>
      </c>
      <c r="F1365" s="158" t="str">
        <f t="shared" si="212"/>
        <v>Video</v>
      </c>
      <c r="G1365" s="187">
        <v>3</v>
      </c>
      <c r="H1365" s="150"/>
      <c r="I1365" s="184">
        <v>117.86</v>
      </c>
      <c r="J1365" s="150"/>
      <c r="K1365" s="151">
        <v>13.672000000000001</v>
      </c>
      <c r="L1365" s="152">
        <v>124.4152</v>
      </c>
      <c r="M1365" s="152">
        <v>136.72</v>
      </c>
      <c r="N1365" s="153" t="s">
        <v>148</v>
      </c>
      <c r="O1365" s="154">
        <v>10</v>
      </c>
      <c r="P1365" s="153">
        <v>3</v>
      </c>
      <c r="Q1365" s="153" t="s">
        <v>146</v>
      </c>
      <c r="R1365" s="155">
        <v>20</v>
      </c>
      <c r="S1365" s="155">
        <v>3.12</v>
      </c>
      <c r="T1365" s="155">
        <v>0.3</v>
      </c>
      <c r="U1365" s="154" t="s">
        <v>95</v>
      </c>
      <c r="V1365" s="153" t="s">
        <v>88</v>
      </c>
      <c r="W1365" s="153" t="s">
        <v>627</v>
      </c>
      <c r="X1365" s="151" t="s">
        <v>6378</v>
      </c>
      <c r="Y1365" s="151" t="s">
        <v>6378</v>
      </c>
      <c r="Z1365" s="156">
        <v>8.6400000000000005E-2</v>
      </c>
      <c r="AA1365" s="153" t="s">
        <v>769</v>
      </c>
      <c r="AB1365" s="153" t="s">
        <v>5641</v>
      </c>
      <c r="AC1365" s="153" t="s">
        <v>164</v>
      </c>
      <c r="AD1365" s="157" t="s">
        <v>2406</v>
      </c>
      <c r="AE1365" s="110">
        <v>1</v>
      </c>
      <c r="AF1365" s="110">
        <v>477</v>
      </c>
      <c r="AG1365" s="112">
        <f t="shared" si="217"/>
        <v>0</v>
      </c>
      <c r="AH1365" s="110">
        <f>SUM(AG$4:AG1365)</f>
        <v>38</v>
      </c>
      <c r="AI1365" s="112">
        <f t="shared" si="215"/>
        <v>0</v>
      </c>
      <c r="AJ1365" s="110">
        <f>COUNTIF(AI$4:AI1365,"&gt;0")</f>
        <v>184</v>
      </c>
      <c r="AK1365" s="110">
        <v>1</v>
      </c>
      <c r="AL1365" s="110">
        <v>438</v>
      </c>
      <c r="AM1365" s="172" t="str">
        <f>IF(OR(Table1[[#This Row],[Line total ordered for now]]&gt;0,Table1[[#This Row],[Line total ordered for season]]&gt;0),1,"")</f>
        <v/>
      </c>
      <c r="AN1365" s="173">
        <f>COUNTIF(AM$4:AM1365,"&gt;0")</f>
        <v>0</v>
      </c>
      <c r="AO1365" s="173">
        <f>Table1[[#This Row],[ORDER QUANTITY
to be collected BEFORE 31.3.22]]</f>
        <v>0</v>
      </c>
      <c r="AP1365" s="174">
        <f t="shared" si="216"/>
        <v>0</v>
      </c>
      <c r="AQ1365" s="174">
        <f>IFERROR(INDEX(Retail!H:H,MATCH($D1365,Retail!$D:$D,0)),0)</f>
        <v>0</v>
      </c>
      <c r="AR1365" s="174">
        <f>IFERROR(INDEX(Retail!J:J,MATCH($D1365,Retail!$D:$D,0)),0)</f>
        <v>0</v>
      </c>
      <c r="AS1365" s="174">
        <f>IFERROR(INDEX('NEW2022'!H:H,MATCH($D1365,'NEW2022'!D:D,0)),0)</f>
        <v>0</v>
      </c>
      <c r="AT1365" s="174">
        <f>IFERROR(INDEX('NEW2022'!J:J,MATCH($D1365,'NEW2022'!D:D,0)),0)</f>
        <v>0</v>
      </c>
      <c r="AU1365" s="174">
        <f>IFERROR(INDEX('Quiet Items'!H:H,MATCH($D1365,'Quiet Items'!D:D,0)),0)</f>
        <v>0</v>
      </c>
      <c r="AV1365" s="174">
        <f>IFERROR(INDEX('Quiet Items'!J:J,MATCH($D1365,'Quiet Items'!D:D,0)),0)</f>
        <v>0</v>
      </c>
      <c r="AW1365" s="174">
        <f>IFERROR(INDEX('1.4G'!H:H,MATCH($D1365,'1.4G'!D:D,0)),0)</f>
        <v>0</v>
      </c>
      <c r="AX1365" s="174">
        <f>IFERROR(INDEX('1.4G'!J:J,MATCH($D1365,'1.4G'!D:D,0)),0)</f>
        <v>0</v>
      </c>
      <c r="AY1365" s="174">
        <f t="shared" si="213"/>
        <v>0</v>
      </c>
      <c r="AZ1365" s="174">
        <f t="shared" si="214"/>
        <v>0</v>
      </c>
      <c r="BA1365" s="175">
        <f>IFERROR(Table1[[#This Row],[Line total ordered for now]]*Table1[[#This Row],[GUARANTEED PRICE
for STOCK orders collected before 31.3.22]],0)</f>
        <v>0</v>
      </c>
      <c r="BB1365" s="175">
        <f t="shared" si="218"/>
        <v>0</v>
      </c>
      <c r="BC1365" s="176">
        <f>(AZ1365+Table1[[#This Row],[Line total ordered for now]])*Z1365</f>
        <v>0</v>
      </c>
      <c r="BD1365" s="200">
        <v>116.21199999999999</v>
      </c>
      <c r="BE1365" s="65"/>
      <c r="BF1365" s="65"/>
      <c r="BG1365" s="65"/>
      <c r="BH1365" s="65"/>
      <c r="BI1365" s="65"/>
      <c r="BJ1365" s="65"/>
      <c r="BK1365" s="65"/>
      <c r="BL1365" s="55"/>
      <c r="BM1365"/>
      <c r="BN1365"/>
      <c r="BO1365"/>
      <c r="BP1365"/>
      <c r="BQ1365"/>
      <c r="BR1365"/>
      <c r="BS1365"/>
      <c r="BT1365"/>
    </row>
    <row r="1366" spans="1:72" ht="15.75">
      <c r="A1366" s="202">
        <v>1362</v>
      </c>
      <c r="B1366" s="68" t="s">
        <v>6378</v>
      </c>
      <c r="C1366" s="149" t="s">
        <v>661</v>
      </c>
      <c r="D1366" s="149" t="s">
        <v>2381</v>
      </c>
      <c r="E1366" s="149" t="s">
        <v>2382</v>
      </c>
      <c r="F1366" s="158" t="str">
        <f t="shared" si="212"/>
        <v>Video</v>
      </c>
      <c r="G1366" s="187">
        <v>10</v>
      </c>
      <c r="H1366" s="150"/>
      <c r="I1366" s="184">
        <v>117.86</v>
      </c>
      <c r="J1366" s="150"/>
      <c r="K1366" s="151">
        <v>13.672000000000001</v>
      </c>
      <c r="L1366" s="152">
        <v>124.4152</v>
      </c>
      <c r="M1366" s="152">
        <v>136.72</v>
      </c>
      <c r="N1366" s="153" t="s">
        <v>148</v>
      </c>
      <c r="O1366" s="154">
        <v>10</v>
      </c>
      <c r="P1366" s="153">
        <v>3</v>
      </c>
      <c r="Q1366" s="153" t="s">
        <v>146</v>
      </c>
      <c r="R1366" s="155">
        <v>20</v>
      </c>
      <c r="S1366" s="155">
        <v>2.9</v>
      </c>
      <c r="T1366" s="155">
        <v>0.3</v>
      </c>
      <c r="U1366" s="154" t="s">
        <v>95</v>
      </c>
      <c r="V1366" s="153" t="s">
        <v>88</v>
      </c>
      <c r="W1366" s="153" t="s">
        <v>627</v>
      </c>
      <c r="X1366" s="151" t="s">
        <v>6378</v>
      </c>
      <c r="Y1366" s="151" t="s">
        <v>6378</v>
      </c>
      <c r="Z1366" s="156">
        <v>8.6400000000000005E-2</v>
      </c>
      <c r="AA1366" s="153" t="s">
        <v>858</v>
      </c>
      <c r="AB1366" s="153" t="s">
        <v>5823</v>
      </c>
      <c r="AC1366" s="153" t="s">
        <v>164</v>
      </c>
      <c r="AD1366" s="157" t="s">
        <v>2383</v>
      </c>
      <c r="AE1366" s="110">
        <v>1</v>
      </c>
      <c r="AF1366" s="110">
        <v>478</v>
      </c>
      <c r="AG1366" s="112">
        <f t="shared" si="217"/>
        <v>0</v>
      </c>
      <c r="AH1366" s="110">
        <f>SUM(AG$4:AG1366)</f>
        <v>38</v>
      </c>
      <c r="AI1366" s="112">
        <f t="shared" si="215"/>
        <v>0</v>
      </c>
      <c r="AJ1366" s="110">
        <f>COUNTIF(AI$4:AI1366,"&gt;0")</f>
        <v>184</v>
      </c>
      <c r="AK1366" s="110">
        <v>1</v>
      </c>
      <c r="AL1366" s="110">
        <v>439</v>
      </c>
      <c r="AM1366" s="172" t="str">
        <f>IF(OR(Table1[[#This Row],[Line total ordered for now]]&gt;0,Table1[[#This Row],[Line total ordered for season]]&gt;0),1,"")</f>
        <v/>
      </c>
      <c r="AN1366" s="173">
        <f>COUNTIF(AM$4:AM1366,"&gt;0")</f>
        <v>0</v>
      </c>
      <c r="AO1366" s="173">
        <f>Table1[[#This Row],[ORDER QUANTITY
to be collected BEFORE 31.3.22]]</f>
        <v>0</v>
      </c>
      <c r="AP1366" s="174">
        <f t="shared" si="216"/>
        <v>0</v>
      </c>
      <c r="AQ1366" s="174">
        <f>IFERROR(INDEX(Retail!H:H,MATCH($D1366,Retail!$D:$D,0)),0)</f>
        <v>0</v>
      </c>
      <c r="AR1366" s="174">
        <f>IFERROR(INDEX(Retail!J:J,MATCH($D1366,Retail!$D:$D,0)),0)</f>
        <v>0</v>
      </c>
      <c r="AS1366" s="174">
        <f>IFERROR(INDEX('NEW2022'!H:H,MATCH($D1366,'NEW2022'!D:D,0)),0)</f>
        <v>0</v>
      </c>
      <c r="AT1366" s="174">
        <f>IFERROR(INDEX('NEW2022'!J:J,MATCH($D1366,'NEW2022'!D:D,0)),0)</f>
        <v>0</v>
      </c>
      <c r="AU1366" s="174">
        <f>IFERROR(INDEX('Quiet Items'!H:H,MATCH($D1366,'Quiet Items'!D:D,0)),0)</f>
        <v>0</v>
      </c>
      <c r="AV1366" s="174">
        <f>IFERROR(INDEX('Quiet Items'!J:J,MATCH($D1366,'Quiet Items'!D:D,0)),0)</f>
        <v>0</v>
      </c>
      <c r="AW1366" s="174">
        <f>IFERROR(INDEX('1.4G'!H:H,MATCH($D1366,'1.4G'!D:D,0)),0)</f>
        <v>0</v>
      </c>
      <c r="AX1366" s="174">
        <f>IFERROR(INDEX('1.4G'!J:J,MATCH($D1366,'1.4G'!D:D,0)),0)</f>
        <v>0</v>
      </c>
      <c r="AY1366" s="174">
        <f t="shared" si="213"/>
        <v>0</v>
      </c>
      <c r="AZ1366" s="174">
        <f t="shared" si="214"/>
        <v>0</v>
      </c>
      <c r="BA1366" s="175">
        <f>IFERROR(Table1[[#This Row],[Line total ordered for now]]*Table1[[#This Row],[GUARANTEED PRICE
for STOCK orders collected before 31.3.22]],0)</f>
        <v>0</v>
      </c>
      <c r="BB1366" s="175">
        <f t="shared" si="218"/>
        <v>0</v>
      </c>
      <c r="BC1366" s="176">
        <f>(AZ1366+Table1[[#This Row],[Line total ordered for now]])*Z1366</f>
        <v>0</v>
      </c>
      <c r="BD1366" s="200">
        <v>116.21199999999999</v>
      </c>
      <c r="BE1366" s="65"/>
      <c r="BF1366" s="65"/>
      <c r="BG1366" s="65"/>
      <c r="BH1366" s="65"/>
      <c r="BI1366" s="65"/>
      <c r="BJ1366" s="65"/>
      <c r="BK1366" s="65"/>
      <c r="BL1366" s="55"/>
      <c r="BM1366"/>
      <c r="BN1366"/>
      <c r="BO1366"/>
      <c r="BP1366"/>
      <c r="BQ1366"/>
      <c r="BR1366"/>
      <c r="BS1366"/>
      <c r="BT1366"/>
    </row>
    <row r="1367" spans="1:72" ht="15.75">
      <c r="A1367" s="202">
        <v>1363</v>
      </c>
      <c r="B1367" s="68" t="s">
        <v>6378</v>
      </c>
      <c r="C1367" s="149" t="s">
        <v>661</v>
      </c>
      <c r="D1367" s="149" t="s">
        <v>2631</v>
      </c>
      <c r="E1367" s="149" t="s">
        <v>2632</v>
      </c>
      <c r="F1367" s="158" t="str">
        <f t="shared" si="212"/>
        <v>Video</v>
      </c>
      <c r="G1367" s="187">
        <v>5</v>
      </c>
      <c r="H1367" s="150"/>
      <c r="I1367" s="184">
        <v>131.30000000000001</v>
      </c>
      <c r="J1367" s="150"/>
      <c r="K1367" s="151">
        <v>13.709060114605169</v>
      </c>
      <c r="L1367" s="152">
        <v>133.92600000000002</v>
      </c>
      <c r="M1367" s="152">
        <v>137.09060114605168</v>
      </c>
      <c r="N1367" s="153" t="s">
        <v>148</v>
      </c>
      <c r="O1367" s="154">
        <v>10</v>
      </c>
      <c r="P1367" s="153">
        <v>3</v>
      </c>
      <c r="Q1367" s="153" t="s">
        <v>146</v>
      </c>
      <c r="R1367" s="155">
        <v>19</v>
      </c>
      <c r="S1367" s="155">
        <v>3.25</v>
      </c>
      <c r="T1367" s="155">
        <v>0.3</v>
      </c>
      <c r="U1367" s="154" t="s">
        <v>95</v>
      </c>
      <c r="V1367" s="153" t="s">
        <v>88</v>
      </c>
      <c r="W1367" s="153" t="s">
        <v>627</v>
      </c>
      <c r="X1367" s="151" t="s">
        <v>6378</v>
      </c>
      <c r="Y1367" s="151" t="s">
        <v>6378</v>
      </c>
      <c r="Z1367" s="156">
        <v>8.3199999999999996E-2</v>
      </c>
      <c r="AA1367" s="153" t="s">
        <v>943</v>
      </c>
      <c r="AB1367" s="153" t="s">
        <v>5647</v>
      </c>
      <c r="AC1367" s="153" t="s">
        <v>164</v>
      </c>
      <c r="AD1367" s="157" t="s">
        <v>2633</v>
      </c>
      <c r="AE1367" s="110">
        <v>1</v>
      </c>
      <c r="AF1367" s="110">
        <v>479</v>
      </c>
      <c r="AG1367" s="112">
        <f t="shared" si="217"/>
        <v>0</v>
      </c>
      <c r="AH1367" s="110">
        <f>SUM(AG$4:AG1367)</f>
        <v>38</v>
      </c>
      <c r="AI1367" s="112">
        <f t="shared" si="215"/>
        <v>0</v>
      </c>
      <c r="AJ1367" s="110">
        <f>COUNTIF(AI$4:AI1367,"&gt;0")</f>
        <v>184</v>
      </c>
      <c r="AK1367" s="110">
        <v>1</v>
      </c>
      <c r="AL1367" s="110">
        <v>440</v>
      </c>
      <c r="AM1367" s="172" t="str">
        <f>IF(OR(Table1[[#This Row],[Line total ordered for now]]&gt;0,Table1[[#This Row],[Line total ordered for season]]&gt;0),1,"")</f>
        <v/>
      </c>
      <c r="AN1367" s="173">
        <f>COUNTIF(AM$4:AM1367,"&gt;0")</f>
        <v>0</v>
      </c>
      <c r="AO1367" s="173">
        <f>Table1[[#This Row],[ORDER QUANTITY
to be collected BEFORE 31.3.22]]</f>
        <v>0</v>
      </c>
      <c r="AP1367" s="174">
        <f t="shared" si="216"/>
        <v>0</v>
      </c>
      <c r="AQ1367" s="174">
        <f>IFERROR(INDEX(Retail!H:H,MATCH($D1367,Retail!$D:$D,0)),0)</f>
        <v>0</v>
      </c>
      <c r="AR1367" s="174">
        <f>IFERROR(INDEX(Retail!J:J,MATCH($D1367,Retail!$D:$D,0)),0)</f>
        <v>0</v>
      </c>
      <c r="AS1367" s="174">
        <f>IFERROR(INDEX('NEW2022'!H:H,MATCH($D1367,'NEW2022'!D:D,0)),0)</f>
        <v>0</v>
      </c>
      <c r="AT1367" s="174">
        <f>IFERROR(INDEX('NEW2022'!J:J,MATCH($D1367,'NEW2022'!D:D,0)),0)</f>
        <v>0</v>
      </c>
      <c r="AU1367" s="174">
        <f>IFERROR(INDEX('Quiet Items'!H:H,MATCH($D1367,'Quiet Items'!D:D,0)),0)</f>
        <v>0</v>
      </c>
      <c r="AV1367" s="174">
        <f>IFERROR(INDEX('Quiet Items'!J:J,MATCH($D1367,'Quiet Items'!D:D,0)),0)</f>
        <v>0</v>
      </c>
      <c r="AW1367" s="174">
        <f>IFERROR(INDEX('1.4G'!H:H,MATCH($D1367,'1.4G'!D:D,0)),0)</f>
        <v>0</v>
      </c>
      <c r="AX1367" s="174">
        <f>IFERROR(INDEX('1.4G'!J:J,MATCH($D1367,'1.4G'!D:D,0)),0)</f>
        <v>0</v>
      </c>
      <c r="AY1367" s="174">
        <f t="shared" si="213"/>
        <v>0</v>
      </c>
      <c r="AZ1367" s="174">
        <f t="shared" si="214"/>
        <v>0</v>
      </c>
      <c r="BA1367" s="175">
        <f>IFERROR(Table1[[#This Row],[Line total ordered for now]]*Table1[[#This Row],[GUARANTEED PRICE
for STOCK orders collected before 31.3.22]],0)</f>
        <v>0</v>
      </c>
      <c r="BB1367" s="175">
        <f t="shared" si="218"/>
        <v>0</v>
      </c>
      <c r="BC1367" s="176">
        <f>(AZ1367+Table1[[#This Row],[Line total ordered for now]])*Z1367</f>
        <v>0</v>
      </c>
      <c r="BD1367" s="200">
        <v>116.52701097414392</v>
      </c>
      <c r="BE1367" s="65"/>
      <c r="BF1367" s="65"/>
      <c r="BG1367" s="65"/>
      <c r="BH1367" s="65"/>
      <c r="BI1367" s="65"/>
      <c r="BJ1367" s="65"/>
      <c r="BK1367" s="65"/>
      <c r="BL1367" s="55"/>
      <c r="BM1367"/>
      <c r="BN1367"/>
      <c r="BO1367"/>
      <c r="BP1367"/>
      <c r="BQ1367"/>
      <c r="BR1367"/>
      <c r="BS1367"/>
      <c r="BT1367"/>
    </row>
    <row r="1368" spans="1:72" ht="15.75">
      <c r="A1368" s="202">
        <v>1364</v>
      </c>
      <c r="B1368" s="68" t="s">
        <v>6378</v>
      </c>
      <c r="C1368" s="149" t="s">
        <v>661</v>
      </c>
      <c r="D1368" s="149" t="s">
        <v>3329</v>
      </c>
      <c r="E1368" s="149" t="s">
        <v>3330</v>
      </c>
      <c r="F1368" s="158" t="str">
        <f t="shared" si="212"/>
        <v>Video</v>
      </c>
      <c r="G1368" s="187">
        <v>0</v>
      </c>
      <c r="H1368" s="150"/>
      <c r="I1368" s="184">
        <v>118.82</v>
      </c>
      <c r="J1368" s="150"/>
      <c r="K1368" s="151">
        <v>13.784000000000001</v>
      </c>
      <c r="L1368" s="152">
        <v>125.43440000000001</v>
      </c>
      <c r="M1368" s="152">
        <v>137.84</v>
      </c>
      <c r="N1368" s="153" t="s">
        <v>148</v>
      </c>
      <c r="O1368" s="154">
        <v>10</v>
      </c>
      <c r="P1368" s="153">
        <v>3</v>
      </c>
      <c r="Q1368" s="153" t="s">
        <v>146</v>
      </c>
      <c r="R1368" s="155">
        <v>21</v>
      </c>
      <c r="S1368" s="155">
        <v>3.5</v>
      </c>
      <c r="T1368" s="155">
        <v>0.3</v>
      </c>
      <c r="U1368" s="154" t="s">
        <v>95</v>
      </c>
      <c r="V1368" s="153" t="s">
        <v>88</v>
      </c>
      <c r="W1368" s="153" t="s">
        <v>627</v>
      </c>
      <c r="X1368" s="151" t="s">
        <v>6378</v>
      </c>
      <c r="Y1368" s="151" t="s">
        <v>6378</v>
      </c>
      <c r="Z1368" s="156">
        <v>8.3199999999999996E-2</v>
      </c>
      <c r="AA1368" s="153" t="s">
        <v>1554</v>
      </c>
      <c r="AB1368" s="153" t="s">
        <v>5660</v>
      </c>
      <c r="AC1368" s="153" t="s">
        <v>4790</v>
      </c>
      <c r="AD1368" s="157" t="s">
        <v>3331</v>
      </c>
      <c r="AE1368" s="110">
        <v>1</v>
      </c>
      <c r="AF1368" s="110">
        <v>480</v>
      </c>
      <c r="AG1368" s="112">
        <f t="shared" si="217"/>
        <v>0</v>
      </c>
      <c r="AH1368" s="110">
        <f>SUM(AG$4:AG1368)</f>
        <v>38</v>
      </c>
      <c r="AI1368" s="112">
        <f t="shared" si="215"/>
        <v>0</v>
      </c>
      <c r="AJ1368" s="110">
        <f>COUNTIF(AI$4:AI1368,"&gt;0")</f>
        <v>184</v>
      </c>
      <c r="AK1368" s="110">
        <v>1</v>
      </c>
      <c r="AL1368" s="110">
        <v>441</v>
      </c>
      <c r="AM1368" s="172" t="str">
        <f>IF(OR(Table1[[#This Row],[Line total ordered for now]]&gt;0,Table1[[#This Row],[Line total ordered for season]]&gt;0),1,"")</f>
        <v/>
      </c>
      <c r="AN1368" s="173">
        <f>COUNTIF(AM$4:AM1368,"&gt;0")</f>
        <v>0</v>
      </c>
      <c r="AO1368" s="173">
        <f>Table1[[#This Row],[ORDER QUANTITY
to be collected BEFORE 31.3.22]]</f>
        <v>0</v>
      </c>
      <c r="AP1368" s="174">
        <f t="shared" si="216"/>
        <v>0</v>
      </c>
      <c r="AQ1368" s="174">
        <f>IFERROR(INDEX(Retail!H:H,MATCH($D1368,Retail!$D:$D,0)),0)</f>
        <v>0</v>
      </c>
      <c r="AR1368" s="174">
        <f>IFERROR(INDEX(Retail!J:J,MATCH($D1368,Retail!$D:$D,0)),0)</f>
        <v>0</v>
      </c>
      <c r="AS1368" s="174">
        <f>IFERROR(INDEX('NEW2022'!H:H,MATCH($D1368,'NEW2022'!D:D,0)),0)</f>
        <v>0</v>
      </c>
      <c r="AT1368" s="174">
        <f>IFERROR(INDEX('NEW2022'!J:J,MATCH($D1368,'NEW2022'!D:D,0)),0)</f>
        <v>0</v>
      </c>
      <c r="AU1368" s="174">
        <f>IFERROR(INDEX('Quiet Items'!H:H,MATCH($D1368,'Quiet Items'!D:D,0)),0)</f>
        <v>0</v>
      </c>
      <c r="AV1368" s="174">
        <f>IFERROR(INDEX('Quiet Items'!J:J,MATCH($D1368,'Quiet Items'!D:D,0)),0)</f>
        <v>0</v>
      </c>
      <c r="AW1368" s="174">
        <f>IFERROR(INDEX('1.4G'!H:H,MATCH($D1368,'1.4G'!D:D,0)),0)</f>
        <v>0</v>
      </c>
      <c r="AX1368" s="174">
        <f>IFERROR(INDEX('1.4G'!J:J,MATCH($D1368,'1.4G'!D:D,0)),0)</f>
        <v>0</v>
      </c>
      <c r="AY1368" s="174">
        <f t="shared" si="213"/>
        <v>0</v>
      </c>
      <c r="AZ1368" s="174">
        <f t="shared" si="214"/>
        <v>0</v>
      </c>
      <c r="BA1368" s="175">
        <f>IFERROR(Table1[[#This Row],[Line total ordered for now]]*Table1[[#This Row],[GUARANTEED PRICE
for STOCK orders collected before 31.3.22]],0)</f>
        <v>0</v>
      </c>
      <c r="BB1368" s="175">
        <f t="shared" si="218"/>
        <v>0</v>
      </c>
      <c r="BC1368" s="176">
        <f>(AZ1368+Table1[[#This Row],[Line total ordered for now]])*Z1368</f>
        <v>0</v>
      </c>
      <c r="BD1368" s="200">
        <v>117.164</v>
      </c>
      <c r="BE1368" s="65"/>
      <c r="BF1368" s="65"/>
      <c r="BG1368" s="65"/>
      <c r="BH1368" s="65"/>
      <c r="BI1368" s="65"/>
      <c r="BJ1368" s="65"/>
      <c r="BK1368" s="65"/>
      <c r="BL1368" s="55"/>
      <c r="BM1368"/>
      <c r="BN1368"/>
      <c r="BO1368"/>
      <c r="BP1368"/>
      <c r="BQ1368"/>
      <c r="BR1368"/>
      <c r="BS1368"/>
      <c r="BT1368"/>
    </row>
    <row r="1369" spans="1:72" ht="15.75">
      <c r="A1369" s="202">
        <v>1365</v>
      </c>
      <c r="B1369" s="68" t="s">
        <v>6378</v>
      </c>
      <c r="C1369" s="149" t="s">
        <v>661</v>
      </c>
      <c r="D1369" s="149" t="s">
        <v>3404</v>
      </c>
      <c r="E1369" s="149" t="s">
        <v>3405</v>
      </c>
      <c r="F1369" s="158" t="str">
        <f t="shared" si="212"/>
        <v>Video</v>
      </c>
      <c r="G1369" s="187">
        <v>0</v>
      </c>
      <c r="H1369" s="150"/>
      <c r="I1369" s="184">
        <v>118.82</v>
      </c>
      <c r="J1369" s="150"/>
      <c r="K1369" s="151">
        <v>13.784000000000001</v>
      </c>
      <c r="L1369" s="152">
        <v>125.43440000000001</v>
      </c>
      <c r="M1369" s="152">
        <v>137.84</v>
      </c>
      <c r="N1369" s="153" t="s">
        <v>148</v>
      </c>
      <c r="O1369" s="154">
        <v>10</v>
      </c>
      <c r="P1369" s="153">
        <v>3</v>
      </c>
      <c r="Q1369" s="153" t="s">
        <v>146</v>
      </c>
      <c r="R1369" s="155">
        <v>20</v>
      </c>
      <c r="S1369" s="155">
        <v>3.5</v>
      </c>
      <c r="T1369" s="155">
        <v>0.3</v>
      </c>
      <c r="U1369" s="154" t="s">
        <v>94</v>
      </c>
      <c r="V1369" s="153" t="s">
        <v>89</v>
      </c>
      <c r="W1369" s="153" t="s">
        <v>627</v>
      </c>
      <c r="X1369" s="151" t="s">
        <v>6378</v>
      </c>
      <c r="Y1369" s="151" t="s">
        <v>6378</v>
      </c>
      <c r="Z1369" s="156">
        <v>8.3199999999999996E-2</v>
      </c>
      <c r="AA1369" s="153" t="s">
        <v>1651</v>
      </c>
      <c r="AB1369" s="153" t="s">
        <v>5662</v>
      </c>
      <c r="AC1369" s="153" t="s">
        <v>4790</v>
      </c>
      <c r="AD1369" s="157" t="s">
        <v>3406</v>
      </c>
      <c r="AE1369" s="110">
        <v>1</v>
      </c>
      <c r="AF1369" s="110">
        <v>481</v>
      </c>
      <c r="AG1369" s="112">
        <f t="shared" si="217"/>
        <v>0</v>
      </c>
      <c r="AH1369" s="110">
        <f>SUM(AG$4:AG1369)</f>
        <v>38</v>
      </c>
      <c r="AI1369" s="112">
        <f t="shared" si="215"/>
        <v>0</v>
      </c>
      <c r="AJ1369" s="110">
        <f>COUNTIF(AI$4:AI1369,"&gt;0")</f>
        <v>184</v>
      </c>
      <c r="AK1369" s="110">
        <v>0</v>
      </c>
      <c r="AL1369" s="110">
        <v>441</v>
      </c>
      <c r="AM1369" s="172" t="str">
        <f>IF(OR(Table1[[#This Row],[Line total ordered for now]]&gt;0,Table1[[#This Row],[Line total ordered for season]]&gt;0),1,"")</f>
        <v/>
      </c>
      <c r="AN1369" s="173">
        <f>COUNTIF(AM$4:AM1369,"&gt;0")</f>
        <v>0</v>
      </c>
      <c r="AO1369" s="173">
        <f>Table1[[#This Row],[ORDER QUANTITY
to be collected BEFORE 31.3.22]]</f>
        <v>0</v>
      </c>
      <c r="AP1369" s="174">
        <f t="shared" si="216"/>
        <v>0</v>
      </c>
      <c r="AQ1369" s="174">
        <f>IFERROR(INDEX(Retail!H:H,MATCH($D1369,Retail!$D:$D,0)),0)</f>
        <v>0</v>
      </c>
      <c r="AR1369" s="174">
        <f>IFERROR(INDEX(Retail!J:J,MATCH($D1369,Retail!$D:$D,0)),0)</f>
        <v>0</v>
      </c>
      <c r="AS1369" s="174">
        <f>IFERROR(INDEX('NEW2022'!H:H,MATCH($D1369,'NEW2022'!D:D,0)),0)</f>
        <v>0</v>
      </c>
      <c r="AT1369" s="174">
        <f>IFERROR(INDEX('NEW2022'!J:J,MATCH($D1369,'NEW2022'!D:D,0)),0)</f>
        <v>0</v>
      </c>
      <c r="AU1369" s="174">
        <f>IFERROR(INDEX('Quiet Items'!H:H,MATCH($D1369,'Quiet Items'!D:D,0)),0)</f>
        <v>0</v>
      </c>
      <c r="AV1369" s="174">
        <f>IFERROR(INDEX('Quiet Items'!J:J,MATCH($D1369,'Quiet Items'!D:D,0)),0)</f>
        <v>0</v>
      </c>
      <c r="AW1369" s="174">
        <f>IFERROR(INDEX('1.4G'!H:H,MATCH($D1369,'1.4G'!D:D,0)),0)</f>
        <v>0</v>
      </c>
      <c r="AX1369" s="174">
        <f>IFERROR(INDEX('1.4G'!J:J,MATCH($D1369,'1.4G'!D:D,0)),0)</f>
        <v>0</v>
      </c>
      <c r="AY1369" s="174">
        <f t="shared" si="213"/>
        <v>0</v>
      </c>
      <c r="AZ1369" s="174">
        <f t="shared" si="214"/>
        <v>0</v>
      </c>
      <c r="BA1369" s="175">
        <f>IFERROR(Table1[[#This Row],[Line total ordered for now]]*Table1[[#This Row],[GUARANTEED PRICE
for STOCK orders collected before 31.3.22]],0)</f>
        <v>0</v>
      </c>
      <c r="BB1369" s="175">
        <f t="shared" si="218"/>
        <v>0</v>
      </c>
      <c r="BC1369" s="176">
        <f>(AZ1369+Table1[[#This Row],[Line total ordered for now]])*Z1369</f>
        <v>0</v>
      </c>
      <c r="BD1369" s="200">
        <v>117.164</v>
      </c>
      <c r="BE1369" s="65"/>
      <c r="BF1369" s="65"/>
      <c r="BG1369" s="65"/>
      <c r="BH1369" s="65"/>
      <c r="BI1369" s="65"/>
      <c r="BJ1369" s="65"/>
      <c r="BK1369" s="65"/>
      <c r="BL1369" s="55"/>
      <c r="BM1369"/>
      <c r="BN1369"/>
      <c r="BO1369"/>
      <c r="BP1369"/>
      <c r="BQ1369"/>
      <c r="BR1369"/>
      <c r="BS1369"/>
      <c r="BT1369"/>
    </row>
    <row r="1370" spans="1:72" ht="15.75">
      <c r="A1370" s="202">
        <v>1366</v>
      </c>
      <c r="B1370" s="68" t="s">
        <v>6378</v>
      </c>
      <c r="C1370" s="149" t="s">
        <v>661</v>
      </c>
      <c r="D1370" s="149" t="s">
        <v>3284</v>
      </c>
      <c r="E1370" s="149" t="s">
        <v>3285</v>
      </c>
      <c r="F1370" s="158" t="str">
        <f t="shared" si="212"/>
        <v>Video</v>
      </c>
      <c r="G1370" s="187">
        <v>4</v>
      </c>
      <c r="H1370" s="150"/>
      <c r="I1370" s="184">
        <v>118.82</v>
      </c>
      <c r="J1370" s="150"/>
      <c r="K1370" s="151">
        <v>13.784000000000001</v>
      </c>
      <c r="L1370" s="152">
        <v>125.43440000000001</v>
      </c>
      <c r="M1370" s="152">
        <v>137.84</v>
      </c>
      <c r="N1370" s="153" t="s">
        <v>148</v>
      </c>
      <c r="O1370" s="154">
        <v>10</v>
      </c>
      <c r="P1370" s="153">
        <v>3</v>
      </c>
      <c r="Q1370" s="153" t="s">
        <v>146</v>
      </c>
      <c r="R1370" s="155">
        <v>20</v>
      </c>
      <c r="S1370" s="155">
        <v>3.5</v>
      </c>
      <c r="T1370" s="155">
        <v>0.3</v>
      </c>
      <c r="U1370" s="154" t="s">
        <v>95</v>
      </c>
      <c r="V1370" s="153" t="s">
        <v>88</v>
      </c>
      <c r="W1370" s="153" t="s">
        <v>627</v>
      </c>
      <c r="X1370" s="151" t="s">
        <v>6378</v>
      </c>
      <c r="Y1370" s="151" t="s">
        <v>6378</v>
      </c>
      <c r="Z1370" s="156">
        <v>8.3199999999999996E-2</v>
      </c>
      <c r="AA1370" s="153" t="s">
        <v>1651</v>
      </c>
      <c r="AB1370" s="153" t="s">
        <v>5871</v>
      </c>
      <c r="AC1370" s="153" t="s">
        <v>4790</v>
      </c>
      <c r="AD1370" s="157" t="s">
        <v>3286</v>
      </c>
      <c r="AE1370" s="110">
        <v>1</v>
      </c>
      <c r="AF1370" s="110">
        <v>482</v>
      </c>
      <c r="AG1370" s="112">
        <f t="shared" si="217"/>
        <v>0</v>
      </c>
      <c r="AH1370" s="110">
        <f>SUM(AG$4:AG1370)</f>
        <v>38</v>
      </c>
      <c r="AI1370" s="112">
        <f t="shared" si="215"/>
        <v>0</v>
      </c>
      <c r="AJ1370" s="110">
        <f>COUNTIF(AI$4:AI1370,"&gt;0")</f>
        <v>184</v>
      </c>
      <c r="AK1370" s="110">
        <v>1</v>
      </c>
      <c r="AL1370" s="110">
        <v>442</v>
      </c>
      <c r="AM1370" s="172" t="str">
        <f>IF(OR(Table1[[#This Row],[Line total ordered for now]]&gt;0,Table1[[#This Row],[Line total ordered for season]]&gt;0),1,"")</f>
        <v/>
      </c>
      <c r="AN1370" s="173">
        <f>COUNTIF(AM$4:AM1370,"&gt;0")</f>
        <v>0</v>
      </c>
      <c r="AO1370" s="173">
        <f>Table1[[#This Row],[ORDER QUANTITY
to be collected BEFORE 31.3.22]]</f>
        <v>0</v>
      </c>
      <c r="AP1370" s="174">
        <f t="shared" si="216"/>
        <v>0</v>
      </c>
      <c r="AQ1370" s="174">
        <f>IFERROR(INDEX(Retail!H:H,MATCH($D1370,Retail!$D:$D,0)),0)</f>
        <v>0</v>
      </c>
      <c r="AR1370" s="174">
        <f>IFERROR(INDEX(Retail!J:J,MATCH($D1370,Retail!$D:$D,0)),0)</f>
        <v>0</v>
      </c>
      <c r="AS1370" s="174">
        <f>IFERROR(INDEX('NEW2022'!H:H,MATCH($D1370,'NEW2022'!D:D,0)),0)</f>
        <v>0</v>
      </c>
      <c r="AT1370" s="174">
        <f>IFERROR(INDEX('NEW2022'!J:J,MATCH($D1370,'NEW2022'!D:D,0)),0)</f>
        <v>0</v>
      </c>
      <c r="AU1370" s="174">
        <f>IFERROR(INDEX('Quiet Items'!H:H,MATCH($D1370,'Quiet Items'!D:D,0)),0)</f>
        <v>0</v>
      </c>
      <c r="AV1370" s="174">
        <f>IFERROR(INDEX('Quiet Items'!J:J,MATCH($D1370,'Quiet Items'!D:D,0)),0)</f>
        <v>0</v>
      </c>
      <c r="AW1370" s="174">
        <f>IFERROR(INDEX('1.4G'!H:H,MATCH($D1370,'1.4G'!D:D,0)),0)</f>
        <v>0</v>
      </c>
      <c r="AX1370" s="174">
        <f>IFERROR(INDEX('1.4G'!J:J,MATCH($D1370,'1.4G'!D:D,0)),0)</f>
        <v>0</v>
      </c>
      <c r="AY1370" s="174">
        <f t="shared" si="213"/>
        <v>0</v>
      </c>
      <c r="AZ1370" s="174">
        <f t="shared" si="214"/>
        <v>0</v>
      </c>
      <c r="BA1370" s="175">
        <f>IFERROR(Table1[[#This Row],[Line total ordered for now]]*Table1[[#This Row],[GUARANTEED PRICE
for STOCK orders collected before 31.3.22]],0)</f>
        <v>0</v>
      </c>
      <c r="BB1370" s="175">
        <f t="shared" si="218"/>
        <v>0</v>
      </c>
      <c r="BC1370" s="176">
        <f>(AZ1370+Table1[[#This Row],[Line total ordered for now]])*Z1370</f>
        <v>0</v>
      </c>
      <c r="BD1370" s="200">
        <v>117.164</v>
      </c>
      <c r="BE1370" s="65"/>
      <c r="BF1370" s="65"/>
      <c r="BG1370" s="65"/>
      <c r="BH1370" s="65"/>
      <c r="BI1370" s="65"/>
      <c r="BJ1370" s="65"/>
      <c r="BK1370" s="65"/>
      <c r="BL1370" s="55"/>
      <c r="BM1370"/>
      <c r="BN1370"/>
      <c r="BO1370"/>
      <c r="BP1370"/>
      <c r="BQ1370"/>
      <c r="BR1370"/>
      <c r="BS1370"/>
      <c r="BT1370"/>
    </row>
    <row r="1371" spans="1:72" s="196" customFormat="1" ht="15.75">
      <c r="A1371" s="202">
        <v>1367</v>
      </c>
      <c r="B1371" s="68" t="s">
        <v>6378</v>
      </c>
      <c r="C1371" s="149" t="s">
        <v>661</v>
      </c>
      <c r="D1371" s="149" t="s">
        <v>3104</v>
      </c>
      <c r="E1371" s="149" t="s">
        <v>3105</v>
      </c>
      <c r="F1371" s="158" t="str">
        <f>IF(LEFT(AD1371,4)="http",HYPERLINK(AD1371,"Video"),"")</f>
        <v>Video</v>
      </c>
      <c r="G1371" s="187">
        <v>5</v>
      </c>
      <c r="H1371" s="150"/>
      <c r="I1371" s="184">
        <v>119.39</v>
      </c>
      <c r="J1371" s="150"/>
      <c r="K1371" s="151">
        <v>13.85</v>
      </c>
      <c r="L1371" s="152">
        <v>126.03500000000001</v>
      </c>
      <c r="M1371" s="152">
        <v>138.5</v>
      </c>
      <c r="N1371" s="153" t="s">
        <v>148</v>
      </c>
      <c r="O1371" s="154">
        <v>10</v>
      </c>
      <c r="P1371" s="153">
        <v>3</v>
      </c>
      <c r="Q1371" s="153" t="s">
        <v>735</v>
      </c>
      <c r="R1371" s="155">
        <v>21</v>
      </c>
      <c r="S1371" s="155">
        <v>3.5</v>
      </c>
      <c r="T1371" s="155">
        <v>0.3</v>
      </c>
      <c r="U1371" s="154" t="s">
        <v>95</v>
      </c>
      <c r="V1371" s="153" t="s">
        <v>88</v>
      </c>
      <c r="W1371" s="153" t="s">
        <v>627</v>
      </c>
      <c r="X1371" s="151" t="s">
        <v>6378</v>
      </c>
      <c r="Y1371" s="151" t="s">
        <v>6378</v>
      </c>
      <c r="Z1371" s="156">
        <v>8.3199999999999996E-2</v>
      </c>
      <c r="AA1371" s="153" t="s">
        <v>1554</v>
      </c>
      <c r="AB1371" s="153" t="s">
        <v>5657</v>
      </c>
      <c r="AC1371" s="153" t="s">
        <v>4790</v>
      </c>
      <c r="AD1371" s="157" t="s">
        <v>3106</v>
      </c>
      <c r="AE1371" s="110">
        <v>0</v>
      </c>
      <c r="AF1371" s="110">
        <v>482</v>
      </c>
      <c r="AG1371" s="112">
        <f t="shared" si="217"/>
        <v>0</v>
      </c>
      <c r="AH1371" s="110">
        <f>SUM(AG$4:AG1371)</f>
        <v>38</v>
      </c>
      <c r="AI1371" s="112">
        <f t="shared" si="215"/>
        <v>0</v>
      </c>
      <c r="AJ1371" s="110">
        <f>COUNTIF(AI$4:AI1371,"&gt;0")</f>
        <v>184</v>
      </c>
      <c r="AK1371" s="110">
        <v>1</v>
      </c>
      <c r="AL1371" s="110">
        <v>443</v>
      </c>
      <c r="AM1371" s="172" t="str">
        <f>IF(OR(Table1[[#This Row],[Line total ordered for now]]&gt;0,Table1[[#This Row],[Line total ordered for season]]&gt;0),1,"")</f>
        <v/>
      </c>
      <c r="AN1371" s="173">
        <f>COUNTIF(AM$4:AM1371,"&gt;0")</f>
        <v>0</v>
      </c>
      <c r="AO1371" s="173">
        <f>Table1[[#This Row],[ORDER QUANTITY
to be collected BEFORE 31.3.22]]</f>
        <v>0</v>
      </c>
      <c r="AP1371" s="174">
        <f t="shared" si="216"/>
        <v>0</v>
      </c>
      <c r="AQ1371" s="174">
        <f>IFERROR(INDEX(Retail!H:H,MATCH($D1371,Retail!$D:$D,0)),0)</f>
        <v>0</v>
      </c>
      <c r="AR1371" s="174">
        <f>IFERROR(INDEX(Retail!J:J,MATCH($D1371,Retail!$D:$D,0)),0)</f>
        <v>0</v>
      </c>
      <c r="AS1371" s="174">
        <f>IFERROR(INDEX('NEW2022'!H:H,MATCH($D1371,'NEW2022'!D:D,0)),0)</f>
        <v>0</v>
      </c>
      <c r="AT1371" s="174">
        <f>IFERROR(INDEX('NEW2022'!J:J,MATCH($D1371,'NEW2022'!D:D,0)),0)</f>
        <v>0</v>
      </c>
      <c r="AU1371" s="174">
        <f>IFERROR(INDEX('Quiet Items'!H:H,MATCH($D1371,'Quiet Items'!D:D,0)),0)</f>
        <v>0</v>
      </c>
      <c r="AV1371" s="174">
        <f>IFERROR(INDEX('Quiet Items'!J:J,MATCH($D1371,'Quiet Items'!D:D,0)),0)</f>
        <v>0</v>
      </c>
      <c r="AW1371" s="174">
        <f>IFERROR(INDEX('1.4G'!H:H,MATCH($D1371,'1.4G'!D:D,0)),0)</f>
        <v>0</v>
      </c>
      <c r="AX1371" s="174">
        <f>IFERROR(INDEX('1.4G'!J:J,MATCH($D1371,'1.4G'!D:D,0)),0)</f>
        <v>0</v>
      </c>
      <c r="AY1371" s="174">
        <f>IF(OR(AU1371&gt;0,AW1371&gt;0,AO1371&gt;0,AS1371&gt;0,AQ1371&gt;0),AU1371+AW1371+AO1371+AS1371+AQ1371,0)</f>
        <v>0</v>
      </c>
      <c r="AZ1371" s="174">
        <f>IF(OR(AV1371&gt;0,AX1371&gt;0,AP1371&gt;0,AT1371&gt;0,AR1371&gt;0),AV1371+AX1371+AP1371+AT1371+AR1371,0)</f>
        <v>0</v>
      </c>
      <c r="BA1371" s="175">
        <f>IFERROR(Table1[[#This Row],[Line total ordered for now]]*Table1[[#This Row],[GUARANTEED PRICE
for STOCK orders collected before 31.3.22]],0)</f>
        <v>0</v>
      </c>
      <c r="BB1371" s="175">
        <f t="shared" si="218"/>
        <v>0</v>
      </c>
      <c r="BC1371" s="176">
        <f>(AZ1371+Table1[[#This Row],[Line total ordered for now]])*Z1371</f>
        <v>0</v>
      </c>
      <c r="BD1371" s="200">
        <v>117.72499999999999</v>
      </c>
      <c r="BE1371" s="65"/>
      <c r="BF1371" s="65"/>
      <c r="BG1371" s="65"/>
      <c r="BH1371" s="65"/>
      <c r="BI1371" s="65"/>
      <c r="BJ1371" s="65"/>
      <c r="BK1371" s="65"/>
      <c r="BL1371" s="55"/>
    </row>
    <row r="1372" spans="1:72" ht="15.75">
      <c r="A1372" s="202">
        <v>1368</v>
      </c>
      <c r="B1372" s="68" t="s">
        <v>6378</v>
      </c>
      <c r="C1372" s="149" t="s">
        <v>661</v>
      </c>
      <c r="D1372" s="149" t="s">
        <v>3129</v>
      </c>
      <c r="E1372" s="149" t="s">
        <v>3130</v>
      </c>
      <c r="F1372" s="158" t="str">
        <f t="shared" si="212"/>
        <v>Video</v>
      </c>
      <c r="G1372" s="187">
        <v>8</v>
      </c>
      <c r="H1372" s="150"/>
      <c r="I1372" s="184">
        <v>119.39</v>
      </c>
      <c r="J1372" s="150"/>
      <c r="K1372" s="151">
        <v>13.85</v>
      </c>
      <c r="L1372" s="152">
        <v>126.03500000000001</v>
      </c>
      <c r="M1372" s="152">
        <v>138.5</v>
      </c>
      <c r="N1372" s="153" t="s">
        <v>148</v>
      </c>
      <c r="O1372" s="154">
        <v>10</v>
      </c>
      <c r="P1372" s="153">
        <v>3</v>
      </c>
      <c r="Q1372" s="153" t="s">
        <v>146</v>
      </c>
      <c r="R1372" s="155">
        <v>20</v>
      </c>
      <c r="S1372" s="155">
        <v>3</v>
      </c>
      <c r="T1372" s="155">
        <v>0.3</v>
      </c>
      <c r="U1372" s="154" t="s">
        <v>95</v>
      </c>
      <c r="V1372" s="153" t="s">
        <v>88</v>
      </c>
      <c r="W1372" s="153" t="s">
        <v>627</v>
      </c>
      <c r="X1372" s="151" t="s">
        <v>6378</v>
      </c>
      <c r="Y1372" s="151" t="s">
        <v>6378</v>
      </c>
      <c r="Z1372" s="156">
        <v>8.3199999999999996E-2</v>
      </c>
      <c r="AA1372" s="153" t="s">
        <v>1554</v>
      </c>
      <c r="AB1372" s="153" t="s">
        <v>5863</v>
      </c>
      <c r="AC1372" s="153" t="s">
        <v>4790</v>
      </c>
      <c r="AD1372" s="157" t="s">
        <v>3131</v>
      </c>
      <c r="AE1372" s="110">
        <v>1</v>
      </c>
      <c r="AF1372" s="110">
        <v>483</v>
      </c>
      <c r="AG1372" s="112">
        <f t="shared" si="217"/>
        <v>0</v>
      </c>
      <c r="AH1372" s="110">
        <f>SUM(AG$4:AG1372)</f>
        <v>38</v>
      </c>
      <c r="AI1372" s="112">
        <f t="shared" si="215"/>
        <v>0</v>
      </c>
      <c r="AJ1372" s="110">
        <f>COUNTIF(AI$4:AI1372,"&gt;0")</f>
        <v>184</v>
      </c>
      <c r="AK1372" s="110">
        <v>1</v>
      </c>
      <c r="AL1372" s="110">
        <v>444</v>
      </c>
      <c r="AM1372" s="172" t="str">
        <f>IF(OR(Table1[[#This Row],[Line total ordered for now]]&gt;0,Table1[[#This Row],[Line total ordered for season]]&gt;0),1,"")</f>
        <v/>
      </c>
      <c r="AN1372" s="173">
        <f>COUNTIF(AM$4:AM1372,"&gt;0")</f>
        <v>0</v>
      </c>
      <c r="AO1372" s="173">
        <f>Table1[[#This Row],[ORDER QUANTITY
to be collected BEFORE 31.3.22]]</f>
        <v>0</v>
      </c>
      <c r="AP1372" s="174">
        <f t="shared" si="216"/>
        <v>0</v>
      </c>
      <c r="AQ1372" s="174">
        <f>IFERROR(INDEX(Retail!H:H,MATCH($D1372,Retail!$D:$D,0)),0)</f>
        <v>0</v>
      </c>
      <c r="AR1372" s="174">
        <f>IFERROR(INDEX(Retail!J:J,MATCH($D1372,Retail!$D:$D,0)),0)</f>
        <v>0</v>
      </c>
      <c r="AS1372" s="174">
        <f>IFERROR(INDEX('NEW2022'!H:H,MATCH($D1372,'NEW2022'!D:D,0)),0)</f>
        <v>0</v>
      </c>
      <c r="AT1372" s="174">
        <f>IFERROR(INDEX('NEW2022'!J:J,MATCH($D1372,'NEW2022'!D:D,0)),0)</f>
        <v>0</v>
      </c>
      <c r="AU1372" s="174">
        <f>IFERROR(INDEX('Quiet Items'!H:H,MATCH($D1372,'Quiet Items'!D:D,0)),0)</f>
        <v>0</v>
      </c>
      <c r="AV1372" s="174">
        <f>IFERROR(INDEX('Quiet Items'!J:J,MATCH($D1372,'Quiet Items'!D:D,0)),0)</f>
        <v>0</v>
      </c>
      <c r="AW1372" s="174">
        <f>IFERROR(INDEX('1.4G'!H:H,MATCH($D1372,'1.4G'!D:D,0)),0)</f>
        <v>0</v>
      </c>
      <c r="AX1372" s="174">
        <f>IFERROR(INDEX('1.4G'!J:J,MATCH($D1372,'1.4G'!D:D,0)),0)</f>
        <v>0</v>
      </c>
      <c r="AY1372" s="174">
        <f t="shared" si="213"/>
        <v>0</v>
      </c>
      <c r="AZ1372" s="174">
        <f t="shared" si="214"/>
        <v>0</v>
      </c>
      <c r="BA1372" s="175">
        <f>IFERROR(Table1[[#This Row],[Line total ordered for now]]*Table1[[#This Row],[GUARANTEED PRICE
for STOCK orders collected before 31.3.22]],0)</f>
        <v>0</v>
      </c>
      <c r="BB1372" s="175">
        <f t="shared" si="218"/>
        <v>0</v>
      </c>
      <c r="BC1372" s="176">
        <f>(AZ1372+Table1[[#This Row],[Line total ordered for now]])*Z1372</f>
        <v>0</v>
      </c>
      <c r="BD1372" s="200">
        <v>117.72499999999999</v>
      </c>
      <c r="BE1372" s="65"/>
      <c r="BF1372" s="65"/>
      <c r="BG1372" s="65"/>
      <c r="BH1372" s="65"/>
      <c r="BI1372" s="65"/>
      <c r="BJ1372" s="65"/>
      <c r="BK1372" s="65"/>
      <c r="BL1372" s="55"/>
      <c r="BM1372"/>
      <c r="BN1372"/>
      <c r="BO1372"/>
      <c r="BP1372"/>
      <c r="BQ1372"/>
      <c r="BR1372"/>
      <c r="BS1372"/>
      <c r="BT1372"/>
    </row>
    <row r="1373" spans="1:72" ht="15.75">
      <c r="A1373" s="202">
        <v>1369</v>
      </c>
      <c r="B1373" s="68" t="s">
        <v>6378</v>
      </c>
      <c r="C1373" s="149" t="s">
        <v>661</v>
      </c>
      <c r="D1373" s="149" t="s">
        <v>2084</v>
      </c>
      <c r="E1373" s="149" t="s">
        <v>2085</v>
      </c>
      <c r="F1373" s="158" t="str">
        <f t="shared" si="212"/>
        <v>Video</v>
      </c>
      <c r="G1373" s="187">
        <v>0</v>
      </c>
      <c r="H1373" s="150"/>
      <c r="I1373" s="184">
        <v>124.86</v>
      </c>
      <c r="J1373" s="150"/>
      <c r="K1373" s="151">
        <v>14.024204582343348</v>
      </c>
      <c r="L1373" s="152">
        <v>127.62026169932446</v>
      </c>
      <c r="M1373" s="152">
        <v>140.24204582343347</v>
      </c>
      <c r="N1373" s="153" t="s">
        <v>148</v>
      </c>
      <c r="O1373" s="154">
        <v>10</v>
      </c>
      <c r="P1373" s="153">
        <v>3</v>
      </c>
      <c r="Q1373" s="153" t="s">
        <v>146</v>
      </c>
      <c r="R1373" s="155">
        <v>17</v>
      </c>
      <c r="S1373" s="155">
        <v>3.9</v>
      </c>
      <c r="T1373" s="155">
        <v>0.3</v>
      </c>
      <c r="U1373" s="154" t="s">
        <v>95</v>
      </c>
      <c r="V1373" s="153" t="s">
        <v>88</v>
      </c>
      <c r="W1373" s="153" t="s">
        <v>627</v>
      </c>
      <c r="X1373" s="151" t="s">
        <v>6378</v>
      </c>
      <c r="Y1373" s="151" t="s">
        <v>6378</v>
      </c>
      <c r="Z1373" s="156">
        <v>8.3199999999999996E-2</v>
      </c>
      <c r="AA1373" s="153" t="s">
        <v>769</v>
      </c>
      <c r="AB1373" s="153" t="s">
        <v>5635</v>
      </c>
      <c r="AC1373" s="153" t="s">
        <v>4640</v>
      </c>
      <c r="AD1373" s="157" t="s">
        <v>2086</v>
      </c>
      <c r="AE1373" s="110">
        <v>1</v>
      </c>
      <c r="AF1373" s="110">
        <v>484</v>
      </c>
      <c r="AG1373" s="112">
        <f t="shared" si="217"/>
        <v>0</v>
      </c>
      <c r="AH1373" s="110">
        <f>SUM(AG$4:AG1373)</f>
        <v>38</v>
      </c>
      <c r="AI1373" s="112">
        <f t="shared" si="215"/>
        <v>0</v>
      </c>
      <c r="AJ1373" s="110">
        <f>COUNTIF(AI$4:AI1373,"&gt;0")</f>
        <v>184</v>
      </c>
      <c r="AK1373" s="110">
        <v>1</v>
      </c>
      <c r="AL1373" s="110">
        <v>445</v>
      </c>
      <c r="AM1373" s="172" t="str">
        <f>IF(OR(Table1[[#This Row],[Line total ordered for now]]&gt;0,Table1[[#This Row],[Line total ordered for season]]&gt;0),1,"")</f>
        <v/>
      </c>
      <c r="AN1373" s="173">
        <f>COUNTIF(AM$4:AM1373,"&gt;0")</f>
        <v>0</v>
      </c>
      <c r="AO1373" s="173">
        <f>Table1[[#This Row],[ORDER QUANTITY
to be collected BEFORE 31.3.22]]</f>
        <v>0</v>
      </c>
      <c r="AP1373" s="174">
        <f t="shared" si="216"/>
        <v>0</v>
      </c>
      <c r="AQ1373" s="174">
        <f>IFERROR(INDEX(Retail!H:H,MATCH($D1373,Retail!$D:$D,0)),0)</f>
        <v>0</v>
      </c>
      <c r="AR1373" s="174">
        <f>IFERROR(INDEX(Retail!J:J,MATCH($D1373,Retail!$D:$D,0)),0)</f>
        <v>0</v>
      </c>
      <c r="AS1373" s="174">
        <f>IFERROR(INDEX('NEW2022'!H:H,MATCH($D1373,'NEW2022'!D:D,0)),0)</f>
        <v>0</v>
      </c>
      <c r="AT1373" s="174">
        <f>IFERROR(INDEX('NEW2022'!J:J,MATCH($D1373,'NEW2022'!D:D,0)),0)</f>
        <v>0</v>
      </c>
      <c r="AU1373" s="174">
        <f>IFERROR(INDEX('Quiet Items'!H:H,MATCH($D1373,'Quiet Items'!D:D,0)),0)</f>
        <v>0</v>
      </c>
      <c r="AV1373" s="174">
        <f>IFERROR(INDEX('Quiet Items'!J:J,MATCH($D1373,'Quiet Items'!D:D,0)),0)</f>
        <v>0</v>
      </c>
      <c r="AW1373" s="174">
        <f>IFERROR(INDEX('1.4G'!H:H,MATCH($D1373,'1.4G'!D:D,0)),0)</f>
        <v>0</v>
      </c>
      <c r="AX1373" s="174">
        <f>IFERROR(INDEX('1.4G'!J:J,MATCH($D1373,'1.4G'!D:D,0)),0)</f>
        <v>0</v>
      </c>
      <c r="AY1373" s="174">
        <f t="shared" si="213"/>
        <v>0</v>
      </c>
      <c r="AZ1373" s="174">
        <f t="shared" si="214"/>
        <v>0</v>
      </c>
      <c r="BA1373" s="175">
        <f>IFERROR(Table1[[#This Row],[Line total ordered for now]]*Table1[[#This Row],[GUARANTEED PRICE
for STOCK orders collected before 31.3.22]],0)</f>
        <v>0</v>
      </c>
      <c r="BB1373" s="175">
        <f t="shared" si="218"/>
        <v>0</v>
      </c>
      <c r="BC1373" s="176">
        <f>(AZ1373+Table1[[#This Row],[Line total ordered for now]])*Z1373</f>
        <v>0</v>
      </c>
      <c r="BD1373" s="200">
        <v>119.20573894991844</v>
      </c>
      <c r="BE1373" s="65"/>
      <c r="BF1373" s="65"/>
      <c r="BG1373" s="65"/>
      <c r="BH1373" s="65"/>
      <c r="BI1373" s="65"/>
      <c r="BJ1373" s="65"/>
      <c r="BK1373" s="65"/>
      <c r="BL1373" s="55"/>
      <c r="BM1373"/>
      <c r="BN1373"/>
      <c r="BO1373"/>
      <c r="BP1373"/>
      <c r="BQ1373"/>
      <c r="BR1373"/>
      <c r="BS1373"/>
      <c r="BT1373"/>
    </row>
    <row r="1374" spans="1:72" ht="15.75">
      <c r="A1374" s="202">
        <v>1370</v>
      </c>
      <c r="B1374" s="68" t="s">
        <v>6378</v>
      </c>
      <c r="C1374" s="149" t="s">
        <v>661</v>
      </c>
      <c r="D1374" s="149" t="s">
        <v>2290</v>
      </c>
      <c r="E1374" s="149" t="s">
        <v>2291</v>
      </c>
      <c r="F1374" s="158" t="str">
        <f t="shared" si="212"/>
        <v>Video</v>
      </c>
      <c r="G1374" s="187">
        <v>4</v>
      </c>
      <c r="H1374" s="150"/>
      <c r="I1374" s="184">
        <v>124.86</v>
      </c>
      <c r="J1374" s="150"/>
      <c r="K1374" s="151">
        <v>14.024204582343348</v>
      </c>
      <c r="L1374" s="152">
        <v>127.62026169932446</v>
      </c>
      <c r="M1374" s="152">
        <v>140.24204582343347</v>
      </c>
      <c r="N1374" s="153" t="s">
        <v>148</v>
      </c>
      <c r="O1374" s="154">
        <v>10</v>
      </c>
      <c r="P1374" s="153">
        <v>3</v>
      </c>
      <c r="Q1374" s="153" t="s">
        <v>147</v>
      </c>
      <c r="R1374" s="155">
        <v>18</v>
      </c>
      <c r="S1374" s="155">
        <v>3.4</v>
      </c>
      <c r="T1374" s="155">
        <v>0.3</v>
      </c>
      <c r="U1374" s="154" t="s">
        <v>94</v>
      </c>
      <c r="V1374" s="153" t="s">
        <v>89</v>
      </c>
      <c r="W1374" s="153" t="s">
        <v>627</v>
      </c>
      <c r="X1374" s="151" t="s">
        <v>6378</v>
      </c>
      <c r="Y1374" s="151" t="s">
        <v>6378</v>
      </c>
      <c r="Z1374" s="156">
        <v>8.3199999999999996E-2</v>
      </c>
      <c r="AA1374" s="153" t="s">
        <v>624</v>
      </c>
      <c r="AB1374" s="153" t="s">
        <v>5639</v>
      </c>
      <c r="AC1374" s="153" t="s">
        <v>149</v>
      </c>
      <c r="AD1374" s="157" t="s">
        <v>2292</v>
      </c>
      <c r="AE1374" s="110">
        <v>0</v>
      </c>
      <c r="AF1374" s="110">
        <v>484</v>
      </c>
      <c r="AG1374" s="112">
        <f t="shared" si="217"/>
        <v>0</v>
      </c>
      <c r="AH1374" s="110">
        <f>SUM(AG$4:AG1374)</f>
        <v>38</v>
      </c>
      <c r="AI1374" s="112">
        <f t="shared" si="215"/>
        <v>0</v>
      </c>
      <c r="AJ1374" s="110">
        <f>COUNTIF(AI$4:AI1374,"&gt;0")</f>
        <v>184</v>
      </c>
      <c r="AK1374" s="110">
        <v>0</v>
      </c>
      <c r="AL1374" s="110">
        <v>445</v>
      </c>
      <c r="AM1374" s="172" t="str">
        <f>IF(OR(Table1[[#This Row],[Line total ordered for now]]&gt;0,Table1[[#This Row],[Line total ordered for season]]&gt;0),1,"")</f>
        <v/>
      </c>
      <c r="AN1374" s="173">
        <f>COUNTIF(AM$4:AM1374,"&gt;0")</f>
        <v>0</v>
      </c>
      <c r="AO1374" s="173">
        <f>Table1[[#This Row],[ORDER QUANTITY
to be collected BEFORE 31.3.22]]</f>
        <v>0</v>
      </c>
      <c r="AP1374" s="174">
        <f t="shared" si="216"/>
        <v>0</v>
      </c>
      <c r="AQ1374" s="174">
        <f>IFERROR(INDEX(Retail!H:H,MATCH($D1374,Retail!$D:$D,0)),0)</f>
        <v>0</v>
      </c>
      <c r="AR1374" s="174">
        <f>IFERROR(INDEX(Retail!J:J,MATCH($D1374,Retail!$D:$D,0)),0)</f>
        <v>0</v>
      </c>
      <c r="AS1374" s="174">
        <f>IFERROR(INDEX('NEW2022'!H:H,MATCH($D1374,'NEW2022'!D:D,0)),0)</f>
        <v>0</v>
      </c>
      <c r="AT1374" s="174">
        <f>IFERROR(INDEX('NEW2022'!J:J,MATCH($D1374,'NEW2022'!D:D,0)),0)</f>
        <v>0</v>
      </c>
      <c r="AU1374" s="174">
        <f>IFERROR(INDEX('Quiet Items'!H:H,MATCH($D1374,'Quiet Items'!D:D,0)),0)</f>
        <v>0</v>
      </c>
      <c r="AV1374" s="174">
        <f>IFERROR(INDEX('Quiet Items'!J:J,MATCH($D1374,'Quiet Items'!D:D,0)),0)</f>
        <v>0</v>
      </c>
      <c r="AW1374" s="174">
        <f>IFERROR(INDEX('1.4G'!H:H,MATCH($D1374,'1.4G'!D:D,0)),0)</f>
        <v>0</v>
      </c>
      <c r="AX1374" s="174">
        <f>IFERROR(INDEX('1.4G'!J:J,MATCH($D1374,'1.4G'!D:D,0)),0)</f>
        <v>0</v>
      </c>
      <c r="AY1374" s="174">
        <f t="shared" si="213"/>
        <v>0</v>
      </c>
      <c r="AZ1374" s="174">
        <f t="shared" si="214"/>
        <v>0</v>
      </c>
      <c r="BA1374" s="175">
        <f>IFERROR(Table1[[#This Row],[Line total ordered for now]]*Table1[[#This Row],[GUARANTEED PRICE
for STOCK orders collected before 31.3.22]],0)</f>
        <v>0</v>
      </c>
      <c r="BB1374" s="175">
        <f t="shared" si="218"/>
        <v>0</v>
      </c>
      <c r="BC1374" s="176">
        <f>(AZ1374+Table1[[#This Row],[Line total ordered for now]])*Z1374</f>
        <v>0</v>
      </c>
      <c r="BD1374" s="200">
        <v>119.20573894991844</v>
      </c>
      <c r="BE1374" s="65"/>
      <c r="BF1374" s="65"/>
      <c r="BG1374" s="65"/>
      <c r="BH1374" s="65"/>
      <c r="BI1374" s="65"/>
      <c r="BJ1374" s="65"/>
      <c r="BK1374" s="65"/>
      <c r="BL1374" s="55"/>
      <c r="BM1374"/>
      <c r="BN1374"/>
      <c r="BO1374"/>
      <c r="BP1374"/>
      <c r="BQ1374"/>
      <c r="BR1374"/>
      <c r="BS1374"/>
      <c r="BT1374"/>
    </row>
    <row r="1375" spans="1:72" ht="15.75">
      <c r="A1375" s="202">
        <v>1371</v>
      </c>
      <c r="B1375" s="68" t="s">
        <v>6378</v>
      </c>
      <c r="C1375" s="149" t="s">
        <v>661</v>
      </c>
      <c r="D1375" s="149" t="s">
        <v>3221</v>
      </c>
      <c r="E1375" s="149" t="s">
        <v>3222</v>
      </c>
      <c r="F1375" s="158" t="str">
        <f t="shared" si="212"/>
        <v>Video</v>
      </c>
      <c r="G1375" s="187">
        <v>0</v>
      </c>
      <c r="H1375" s="150"/>
      <c r="I1375" s="184">
        <v>118.82</v>
      </c>
      <c r="J1375" s="150"/>
      <c r="K1375" s="151">
        <v>14.024204582343348</v>
      </c>
      <c r="L1375" s="152">
        <v>127.62026169932446</v>
      </c>
      <c r="M1375" s="152">
        <v>140.24204582343347</v>
      </c>
      <c r="N1375" s="153" t="s">
        <v>148</v>
      </c>
      <c r="O1375" s="154">
        <v>10</v>
      </c>
      <c r="P1375" s="153">
        <v>3</v>
      </c>
      <c r="Q1375" s="153" t="s">
        <v>735</v>
      </c>
      <c r="R1375" s="155">
        <v>20</v>
      </c>
      <c r="S1375" s="155">
        <v>3.5</v>
      </c>
      <c r="T1375" s="155">
        <v>0.3</v>
      </c>
      <c r="U1375" s="154" t="s">
        <v>95</v>
      </c>
      <c r="V1375" s="153" t="s">
        <v>88</v>
      </c>
      <c r="W1375" s="153" t="s">
        <v>627</v>
      </c>
      <c r="X1375" s="151" t="s">
        <v>6378</v>
      </c>
      <c r="Y1375" s="151" t="s">
        <v>6378</v>
      </c>
      <c r="Z1375" s="156">
        <v>8.3199999999999996E-2</v>
      </c>
      <c r="AA1375" s="153" t="s">
        <v>1554</v>
      </c>
      <c r="AB1375" s="153" t="s">
        <v>5868</v>
      </c>
      <c r="AC1375" s="153" t="s">
        <v>4790</v>
      </c>
      <c r="AD1375" s="157" t="s">
        <v>3223</v>
      </c>
      <c r="AE1375" s="110">
        <v>0</v>
      </c>
      <c r="AF1375" s="110">
        <v>484</v>
      </c>
      <c r="AG1375" s="112">
        <f t="shared" si="217"/>
        <v>0</v>
      </c>
      <c r="AH1375" s="110">
        <f>SUM(AG$4:AG1375)</f>
        <v>38</v>
      </c>
      <c r="AI1375" s="112">
        <f t="shared" si="215"/>
        <v>0</v>
      </c>
      <c r="AJ1375" s="110">
        <f>COUNTIF(AI$4:AI1375,"&gt;0")</f>
        <v>184</v>
      </c>
      <c r="AK1375" s="110">
        <v>1</v>
      </c>
      <c r="AL1375" s="110">
        <v>446</v>
      </c>
      <c r="AM1375" s="172" t="str">
        <f>IF(OR(Table1[[#This Row],[Line total ordered for now]]&gt;0,Table1[[#This Row],[Line total ordered for season]]&gt;0),1,"")</f>
        <v/>
      </c>
      <c r="AN1375" s="173">
        <f>COUNTIF(AM$4:AM1375,"&gt;0")</f>
        <v>0</v>
      </c>
      <c r="AO1375" s="173">
        <f>Table1[[#This Row],[ORDER QUANTITY
to be collected BEFORE 31.3.22]]</f>
        <v>0</v>
      </c>
      <c r="AP1375" s="174">
        <f t="shared" si="216"/>
        <v>0</v>
      </c>
      <c r="AQ1375" s="174">
        <f>IFERROR(INDEX(Retail!H:H,MATCH($D1375,Retail!$D:$D,0)),0)</f>
        <v>0</v>
      </c>
      <c r="AR1375" s="174">
        <f>IFERROR(INDEX(Retail!J:J,MATCH($D1375,Retail!$D:$D,0)),0)</f>
        <v>0</v>
      </c>
      <c r="AS1375" s="174">
        <f>IFERROR(INDEX('NEW2022'!H:H,MATCH($D1375,'NEW2022'!D:D,0)),0)</f>
        <v>0</v>
      </c>
      <c r="AT1375" s="174">
        <f>IFERROR(INDEX('NEW2022'!J:J,MATCH($D1375,'NEW2022'!D:D,0)),0)</f>
        <v>0</v>
      </c>
      <c r="AU1375" s="174">
        <f>IFERROR(INDEX('Quiet Items'!H:H,MATCH($D1375,'Quiet Items'!D:D,0)),0)</f>
        <v>0</v>
      </c>
      <c r="AV1375" s="174">
        <f>IFERROR(INDEX('Quiet Items'!J:J,MATCH($D1375,'Quiet Items'!D:D,0)),0)</f>
        <v>0</v>
      </c>
      <c r="AW1375" s="174">
        <f>IFERROR(INDEX('1.4G'!H:H,MATCH($D1375,'1.4G'!D:D,0)),0)</f>
        <v>0</v>
      </c>
      <c r="AX1375" s="174">
        <f>IFERROR(INDEX('1.4G'!J:J,MATCH($D1375,'1.4G'!D:D,0)),0)</f>
        <v>0</v>
      </c>
      <c r="AY1375" s="174">
        <f t="shared" si="213"/>
        <v>0</v>
      </c>
      <c r="AZ1375" s="174">
        <f t="shared" si="214"/>
        <v>0</v>
      </c>
      <c r="BA1375" s="175">
        <f>IFERROR(Table1[[#This Row],[Line total ordered for now]]*Table1[[#This Row],[GUARANTEED PRICE
for STOCK orders collected before 31.3.22]],0)</f>
        <v>0</v>
      </c>
      <c r="BB1375" s="175">
        <f t="shared" si="218"/>
        <v>0</v>
      </c>
      <c r="BC1375" s="176">
        <f>(AZ1375+Table1[[#This Row],[Line total ordered for now]])*Z1375</f>
        <v>0</v>
      </c>
      <c r="BD1375" s="200">
        <v>119.20573894991844</v>
      </c>
      <c r="BE1375" s="65"/>
      <c r="BF1375" s="65"/>
      <c r="BG1375" s="65"/>
      <c r="BH1375" s="65"/>
      <c r="BI1375" s="65"/>
      <c r="BJ1375" s="65"/>
      <c r="BK1375" s="65"/>
      <c r="BL1375" s="55"/>
      <c r="BM1375"/>
      <c r="BN1375"/>
      <c r="BO1375"/>
      <c r="BP1375"/>
      <c r="BQ1375"/>
      <c r="BR1375"/>
      <c r="BS1375"/>
      <c r="BT1375"/>
    </row>
    <row r="1376" spans="1:72" ht="15.75">
      <c r="A1376" s="202">
        <v>1372</v>
      </c>
      <c r="B1376" s="68" t="s">
        <v>6378</v>
      </c>
      <c r="C1376" s="149" t="s">
        <v>661</v>
      </c>
      <c r="D1376" s="149" t="s">
        <v>3259</v>
      </c>
      <c r="E1376" s="149" t="s">
        <v>3260</v>
      </c>
      <c r="F1376" s="158" t="str">
        <f t="shared" si="212"/>
        <v>Video</v>
      </c>
      <c r="G1376" s="187">
        <v>1</v>
      </c>
      <c r="H1376" s="150"/>
      <c r="I1376" s="184">
        <v>118.82</v>
      </c>
      <c r="J1376" s="150"/>
      <c r="K1376" s="151">
        <v>14.024204582343348</v>
      </c>
      <c r="L1376" s="152">
        <v>127.62026169932446</v>
      </c>
      <c r="M1376" s="152">
        <v>140.24204582343347</v>
      </c>
      <c r="N1376" s="153" t="s">
        <v>148</v>
      </c>
      <c r="O1376" s="154">
        <v>10</v>
      </c>
      <c r="P1376" s="153">
        <v>3</v>
      </c>
      <c r="Q1376" s="153" t="s">
        <v>735</v>
      </c>
      <c r="R1376" s="155">
        <v>20.5</v>
      </c>
      <c r="S1376" s="155">
        <v>3.5</v>
      </c>
      <c r="T1376" s="155">
        <v>0.3</v>
      </c>
      <c r="U1376" s="154" t="s">
        <v>94</v>
      </c>
      <c r="V1376" s="153" t="s">
        <v>89</v>
      </c>
      <c r="W1376" s="153" t="s">
        <v>627</v>
      </c>
      <c r="X1376" s="151" t="s">
        <v>6378</v>
      </c>
      <c r="Y1376" s="151" t="s">
        <v>6378</v>
      </c>
      <c r="Z1376" s="156">
        <v>8.3199999999999996E-2</v>
      </c>
      <c r="AA1376" s="153" t="s">
        <v>1651</v>
      </c>
      <c r="AB1376" s="153" t="s">
        <v>5870</v>
      </c>
      <c r="AC1376" s="153" t="s">
        <v>4790</v>
      </c>
      <c r="AD1376" s="157" t="s">
        <v>3261</v>
      </c>
      <c r="AE1376" s="110">
        <v>0</v>
      </c>
      <c r="AF1376" s="110">
        <v>484</v>
      </c>
      <c r="AG1376" s="112">
        <f t="shared" si="217"/>
        <v>0</v>
      </c>
      <c r="AH1376" s="110">
        <f>SUM(AG$4:AG1376)</f>
        <v>38</v>
      </c>
      <c r="AI1376" s="112">
        <f t="shared" si="215"/>
        <v>0</v>
      </c>
      <c r="AJ1376" s="110">
        <f>COUNTIF(AI$4:AI1376,"&gt;0")</f>
        <v>184</v>
      </c>
      <c r="AK1376" s="110">
        <v>0</v>
      </c>
      <c r="AL1376" s="110">
        <v>446</v>
      </c>
      <c r="AM1376" s="172" t="str">
        <f>IF(OR(Table1[[#This Row],[Line total ordered for now]]&gt;0,Table1[[#This Row],[Line total ordered for season]]&gt;0),1,"")</f>
        <v/>
      </c>
      <c r="AN1376" s="173">
        <f>COUNTIF(AM$4:AM1376,"&gt;0")</f>
        <v>0</v>
      </c>
      <c r="AO1376" s="173">
        <f>Table1[[#This Row],[ORDER QUANTITY
to be collected BEFORE 31.3.22]]</f>
        <v>0</v>
      </c>
      <c r="AP1376" s="174">
        <f t="shared" si="216"/>
        <v>0</v>
      </c>
      <c r="AQ1376" s="174">
        <f>IFERROR(INDEX(Retail!H:H,MATCH($D1376,Retail!$D:$D,0)),0)</f>
        <v>0</v>
      </c>
      <c r="AR1376" s="174">
        <f>IFERROR(INDEX(Retail!J:J,MATCH($D1376,Retail!$D:$D,0)),0)</f>
        <v>0</v>
      </c>
      <c r="AS1376" s="174">
        <f>IFERROR(INDEX('NEW2022'!H:H,MATCH($D1376,'NEW2022'!D:D,0)),0)</f>
        <v>0</v>
      </c>
      <c r="AT1376" s="174">
        <f>IFERROR(INDEX('NEW2022'!J:J,MATCH($D1376,'NEW2022'!D:D,0)),0)</f>
        <v>0</v>
      </c>
      <c r="AU1376" s="174">
        <f>IFERROR(INDEX('Quiet Items'!H:H,MATCH($D1376,'Quiet Items'!D:D,0)),0)</f>
        <v>0</v>
      </c>
      <c r="AV1376" s="174">
        <f>IFERROR(INDEX('Quiet Items'!J:J,MATCH($D1376,'Quiet Items'!D:D,0)),0)</f>
        <v>0</v>
      </c>
      <c r="AW1376" s="174">
        <f>IFERROR(INDEX('1.4G'!H:H,MATCH($D1376,'1.4G'!D:D,0)),0)</f>
        <v>0</v>
      </c>
      <c r="AX1376" s="174">
        <f>IFERROR(INDEX('1.4G'!J:J,MATCH($D1376,'1.4G'!D:D,0)),0)</f>
        <v>0</v>
      </c>
      <c r="AY1376" s="174">
        <f t="shared" si="213"/>
        <v>0</v>
      </c>
      <c r="AZ1376" s="174">
        <f t="shared" si="214"/>
        <v>0</v>
      </c>
      <c r="BA1376" s="175">
        <f>IFERROR(Table1[[#This Row],[Line total ordered for now]]*Table1[[#This Row],[GUARANTEED PRICE
for STOCK orders collected before 31.3.22]],0)</f>
        <v>0</v>
      </c>
      <c r="BB1376" s="175">
        <f t="shared" si="218"/>
        <v>0</v>
      </c>
      <c r="BC1376" s="176">
        <f>(AZ1376+Table1[[#This Row],[Line total ordered for now]])*Z1376</f>
        <v>0</v>
      </c>
      <c r="BD1376" s="200">
        <v>119.20573894991844</v>
      </c>
      <c r="BE1376" s="65"/>
      <c r="BF1376" s="65"/>
      <c r="BG1376" s="65"/>
      <c r="BH1376" s="65"/>
      <c r="BI1376" s="65"/>
      <c r="BJ1376" s="65"/>
      <c r="BK1376" s="65"/>
      <c r="BL1376" s="55"/>
      <c r="BM1376"/>
      <c r="BN1376"/>
      <c r="BO1376"/>
      <c r="BP1376"/>
      <c r="BQ1376"/>
      <c r="BR1376"/>
      <c r="BS1376"/>
      <c r="BT1376"/>
    </row>
    <row r="1377" spans="1:72" ht="15.75">
      <c r="A1377" s="202">
        <v>1373</v>
      </c>
      <c r="B1377" s="68" t="s">
        <v>6378</v>
      </c>
      <c r="C1377" s="149" t="s">
        <v>661</v>
      </c>
      <c r="D1377" s="149" t="s">
        <v>3361</v>
      </c>
      <c r="E1377" s="149" t="s">
        <v>3362</v>
      </c>
      <c r="F1377" s="158" t="str">
        <f t="shared" ref="F1377:F1440" si="222">IF(LEFT(AD1377,4)="http",HYPERLINK(AD1377,"Video"),"")</f>
        <v>Video</v>
      </c>
      <c r="G1377" s="187">
        <v>0</v>
      </c>
      <c r="H1377" s="150"/>
      <c r="I1377" s="184">
        <v>118.82</v>
      </c>
      <c r="J1377" s="150"/>
      <c r="K1377" s="151">
        <v>14.024204582343348</v>
      </c>
      <c r="L1377" s="152">
        <v>127.62026169932446</v>
      </c>
      <c r="M1377" s="152">
        <v>140.24204582343347</v>
      </c>
      <c r="N1377" s="153" t="s">
        <v>148</v>
      </c>
      <c r="O1377" s="154">
        <v>10</v>
      </c>
      <c r="P1377" s="153">
        <v>3</v>
      </c>
      <c r="Q1377" s="153" t="s">
        <v>146</v>
      </c>
      <c r="R1377" s="155">
        <v>20</v>
      </c>
      <c r="S1377" s="155">
        <v>3.5</v>
      </c>
      <c r="T1377" s="155">
        <v>0.3</v>
      </c>
      <c r="U1377" s="154" t="s">
        <v>95</v>
      </c>
      <c r="V1377" s="153" t="s">
        <v>88</v>
      </c>
      <c r="W1377" s="153" t="s">
        <v>627</v>
      </c>
      <c r="X1377" s="151" t="s">
        <v>6378</v>
      </c>
      <c r="Y1377" s="151" t="s">
        <v>6378</v>
      </c>
      <c r="Z1377" s="156">
        <v>8.3199999999999996E-2</v>
      </c>
      <c r="AA1377" s="153" t="s">
        <v>1554</v>
      </c>
      <c r="AB1377" s="153" t="s">
        <v>5661</v>
      </c>
      <c r="AC1377" s="153" t="s">
        <v>4790</v>
      </c>
      <c r="AD1377" s="157" t="s">
        <v>3363</v>
      </c>
      <c r="AE1377" s="110">
        <v>1</v>
      </c>
      <c r="AF1377" s="110">
        <v>485</v>
      </c>
      <c r="AG1377" s="112">
        <f t="shared" si="217"/>
        <v>0</v>
      </c>
      <c r="AH1377" s="110">
        <f>SUM(AG$4:AG1377)</f>
        <v>38</v>
      </c>
      <c r="AI1377" s="112">
        <f t="shared" si="215"/>
        <v>0</v>
      </c>
      <c r="AJ1377" s="110">
        <f>COUNTIF(AI$4:AI1377,"&gt;0")</f>
        <v>184</v>
      </c>
      <c r="AK1377" s="110">
        <v>1</v>
      </c>
      <c r="AL1377" s="110">
        <v>447</v>
      </c>
      <c r="AM1377" s="172" t="str">
        <f>IF(OR(Table1[[#This Row],[Line total ordered for now]]&gt;0,Table1[[#This Row],[Line total ordered for season]]&gt;0),1,"")</f>
        <v/>
      </c>
      <c r="AN1377" s="173">
        <f>COUNTIF(AM$4:AM1377,"&gt;0")</f>
        <v>0</v>
      </c>
      <c r="AO1377" s="173">
        <f>Table1[[#This Row],[ORDER QUANTITY
to be collected BEFORE 31.3.22]]</f>
        <v>0</v>
      </c>
      <c r="AP1377" s="174">
        <f t="shared" si="216"/>
        <v>0</v>
      </c>
      <c r="AQ1377" s="174">
        <f>IFERROR(INDEX(Retail!H:H,MATCH($D1377,Retail!$D:$D,0)),0)</f>
        <v>0</v>
      </c>
      <c r="AR1377" s="174">
        <f>IFERROR(INDEX(Retail!J:J,MATCH($D1377,Retail!$D:$D,0)),0)</f>
        <v>0</v>
      </c>
      <c r="AS1377" s="174">
        <f>IFERROR(INDEX('NEW2022'!H:H,MATCH($D1377,'NEW2022'!D:D,0)),0)</f>
        <v>0</v>
      </c>
      <c r="AT1377" s="174">
        <f>IFERROR(INDEX('NEW2022'!J:J,MATCH($D1377,'NEW2022'!D:D,0)),0)</f>
        <v>0</v>
      </c>
      <c r="AU1377" s="174">
        <f>IFERROR(INDEX('Quiet Items'!H:H,MATCH($D1377,'Quiet Items'!D:D,0)),0)</f>
        <v>0</v>
      </c>
      <c r="AV1377" s="174">
        <f>IFERROR(INDEX('Quiet Items'!J:J,MATCH($D1377,'Quiet Items'!D:D,0)),0)</f>
        <v>0</v>
      </c>
      <c r="AW1377" s="174">
        <f>IFERROR(INDEX('1.4G'!H:H,MATCH($D1377,'1.4G'!D:D,0)),0)</f>
        <v>0</v>
      </c>
      <c r="AX1377" s="174">
        <f>IFERROR(INDEX('1.4G'!J:J,MATCH($D1377,'1.4G'!D:D,0)),0)</f>
        <v>0</v>
      </c>
      <c r="AY1377" s="174">
        <f t="shared" ref="AY1377:AY1440" si="223">IF(OR(AU1377&gt;0,AW1377&gt;0,AO1377&gt;0,AS1377&gt;0,AQ1377&gt;0),AU1377+AW1377+AO1377+AS1377+AQ1377,0)</f>
        <v>0</v>
      </c>
      <c r="AZ1377" s="174">
        <f t="shared" ref="AZ1377:AZ1440" si="224">IF(OR(AV1377&gt;0,AX1377&gt;0,AP1377&gt;0,AT1377&gt;0,AR1377&gt;0),AV1377+AX1377+AP1377+AT1377+AR1377,0)</f>
        <v>0</v>
      </c>
      <c r="BA1377" s="175">
        <f>IFERROR(Table1[[#This Row],[Line total ordered for now]]*Table1[[#This Row],[GUARANTEED PRICE
for STOCK orders collected before 31.3.22]],0)</f>
        <v>0</v>
      </c>
      <c r="BB1377" s="175">
        <f t="shared" si="218"/>
        <v>0</v>
      </c>
      <c r="BC1377" s="176">
        <f>(AZ1377+Table1[[#This Row],[Line total ordered for now]])*Z1377</f>
        <v>0</v>
      </c>
      <c r="BD1377" s="200">
        <v>119.20573894991844</v>
      </c>
      <c r="BE1377" s="65"/>
      <c r="BF1377" s="65"/>
      <c r="BG1377" s="65"/>
      <c r="BH1377" s="65"/>
      <c r="BI1377" s="65"/>
      <c r="BJ1377" s="65"/>
      <c r="BK1377" s="65"/>
      <c r="BL1377" s="55"/>
      <c r="BM1377"/>
      <c r="BN1377"/>
      <c r="BO1377"/>
      <c r="BP1377"/>
      <c r="BQ1377"/>
      <c r="BR1377"/>
      <c r="BS1377"/>
      <c r="BT1377"/>
    </row>
    <row r="1378" spans="1:72" ht="15.75">
      <c r="A1378" s="202">
        <v>1374</v>
      </c>
      <c r="B1378" s="68" t="s">
        <v>6378</v>
      </c>
      <c r="C1378" s="149" t="s">
        <v>661</v>
      </c>
      <c r="D1378" s="149" t="s">
        <v>3487</v>
      </c>
      <c r="E1378" s="149" t="s">
        <v>3488</v>
      </c>
      <c r="F1378" s="158" t="str">
        <f t="shared" si="222"/>
        <v>Video</v>
      </c>
      <c r="G1378" s="187">
        <v>0</v>
      </c>
      <c r="H1378" s="150"/>
      <c r="I1378" s="184">
        <v>121.07</v>
      </c>
      <c r="J1378" s="150"/>
      <c r="K1378" s="151">
        <v>14.044999999999998</v>
      </c>
      <c r="L1378" s="152">
        <v>127.8095</v>
      </c>
      <c r="M1378" s="152">
        <v>140.44999999999999</v>
      </c>
      <c r="N1378" s="153" t="s">
        <v>148</v>
      </c>
      <c r="O1378" s="154">
        <v>10</v>
      </c>
      <c r="P1378" s="153">
        <v>3</v>
      </c>
      <c r="Q1378" s="153" t="s">
        <v>146</v>
      </c>
      <c r="R1378" s="155">
        <v>20</v>
      </c>
      <c r="S1378" s="155">
        <v>3.1</v>
      </c>
      <c r="T1378" s="155">
        <v>0.3</v>
      </c>
      <c r="U1378" s="154" t="s">
        <v>95</v>
      </c>
      <c r="V1378" s="153" t="s">
        <v>88</v>
      </c>
      <c r="W1378" s="153" t="s">
        <v>627</v>
      </c>
      <c r="X1378" s="151" t="s">
        <v>6378</v>
      </c>
      <c r="Y1378" s="151" t="s">
        <v>6378</v>
      </c>
      <c r="Z1378" s="156">
        <v>9.1999999999999998E-2</v>
      </c>
      <c r="AA1378" s="153" t="s">
        <v>1651</v>
      </c>
      <c r="AB1378" s="153" t="s">
        <v>5884</v>
      </c>
      <c r="AC1378" s="153" t="s">
        <v>4790</v>
      </c>
      <c r="AD1378" s="157" t="s">
        <v>3489</v>
      </c>
      <c r="AE1378" s="110">
        <v>1</v>
      </c>
      <c r="AF1378" s="110">
        <v>486</v>
      </c>
      <c r="AG1378" s="112">
        <f t="shared" si="217"/>
        <v>0</v>
      </c>
      <c r="AH1378" s="110">
        <f>SUM(AG$4:AG1378)</f>
        <v>38</v>
      </c>
      <c r="AI1378" s="112">
        <f t="shared" si="215"/>
        <v>0</v>
      </c>
      <c r="AJ1378" s="110">
        <f>COUNTIF(AI$4:AI1378,"&gt;0")</f>
        <v>184</v>
      </c>
      <c r="AK1378" s="110">
        <v>1</v>
      </c>
      <c r="AL1378" s="110">
        <v>448</v>
      </c>
      <c r="AM1378" s="172" t="str">
        <f>IF(OR(Table1[[#This Row],[Line total ordered for now]]&gt;0,Table1[[#This Row],[Line total ordered for season]]&gt;0),1,"")</f>
        <v/>
      </c>
      <c r="AN1378" s="173">
        <f>COUNTIF(AM$4:AM1378,"&gt;0")</f>
        <v>0</v>
      </c>
      <c r="AO1378" s="173">
        <f>Table1[[#This Row],[ORDER QUANTITY
to be collected BEFORE 31.3.22]]</f>
        <v>0</v>
      </c>
      <c r="AP1378" s="174">
        <f t="shared" si="216"/>
        <v>0</v>
      </c>
      <c r="AQ1378" s="174">
        <f>IFERROR(INDEX(Retail!H:H,MATCH($D1378,Retail!$D:$D,0)),0)</f>
        <v>0</v>
      </c>
      <c r="AR1378" s="174">
        <f>IFERROR(INDEX(Retail!J:J,MATCH($D1378,Retail!$D:$D,0)),0)</f>
        <v>0</v>
      </c>
      <c r="AS1378" s="174">
        <f>IFERROR(INDEX('NEW2022'!H:H,MATCH($D1378,'NEW2022'!D:D,0)),0)</f>
        <v>0</v>
      </c>
      <c r="AT1378" s="174">
        <f>IFERROR(INDEX('NEW2022'!J:J,MATCH($D1378,'NEW2022'!D:D,0)),0)</f>
        <v>0</v>
      </c>
      <c r="AU1378" s="174">
        <f>IFERROR(INDEX('Quiet Items'!H:H,MATCH($D1378,'Quiet Items'!D:D,0)),0)</f>
        <v>0</v>
      </c>
      <c r="AV1378" s="174">
        <f>IFERROR(INDEX('Quiet Items'!J:J,MATCH($D1378,'Quiet Items'!D:D,0)),0)</f>
        <v>0</v>
      </c>
      <c r="AW1378" s="174">
        <f>IFERROR(INDEX('1.4G'!H:H,MATCH($D1378,'1.4G'!D:D,0)),0)</f>
        <v>0</v>
      </c>
      <c r="AX1378" s="174">
        <f>IFERROR(INDEX('1.4G'!J:J,MATCH($D1378,'1.4G'!D:D,0)),0)</f>
        <v>0</v>
      </c>
      <c r="AY1378" s="174">
        <f t="shared" si="223"/>
        <v>0</v>
      </c>
      <c r="AZ1378" s="174">
        <f t="shared" si="224"/>
        <v>0</v>
      </c>
      <c r="BA1378" s="175">
        <f>IFERROR(Table1[[#This Row],[Line total ordered for now]]*Table1[[#This Row],[GUARANTEED PRICE
for STOCK orders collected before 31.3.22]],0)</f>
        <v>0</v>
      </c>
      <c r="BB1378" s="175">
        <f t="shared" si="218"/>
        <v>0</v>
      </c>
      <c r="BC1378" s="176">
        <f>(AZ1378+Table1[[#This Row],[Line total ordered for now]])*Z1378</f>
        <v>0</v>
      </c>
      <c r="BD1378" s="200">
        <v>119.38249999999999</v>
      </c>
      <c r="BE1378" s="65"/>
      <c r="BF1378" s="65"/>
      <c r="BG1378" s="65"/>
      <c r="BH1378" s="65"/>
      <c r="BI1378" s="65"/>
      <c r="BJ1378" s="65"/>
      <c r="BK1378" s="65"/>
      <c r="BL1378" s="55"/>
      <c r="BM1378"/>
      <c r="BN1378"/>
      <c r="BO1378"/>
      <c r="BP1378"/>
      <c r="BQ1378"/>
      <c r="BR1378"/>
      <c r="BS1378"/>
      <c r="BT1378"/>
    </row>
    <row r="1379" spans="1:72" ht="15.75">
      <c r="A1379" s="202">
        <v>1375</v>
      </c>
      <c r="B1379" s="68" t="s">
        <v>6378</v>
      </c>
      <c r="C1379" s="149" t="s">
        <v>661</v>
      </c>
      <c r="D1379" s="149" t="s">
        <v>3436</v>
      </c>
      <c r="E1379" s="149" t="s">
        <v>3437</v>
      </c>
      <c r="F1379" s="158" t="str">
        <f t="shared" si="222"/>
        <v>Video</v>
      </c>
      <c r="G1379" s="187">
        <v>0</v>
      </c>
      <c r="H1379" s="150"/>
      <c r="I1379" s="184">
        <v>121.27</v>
      </c>
      <c r="J1379" s="150"/>
      <c r="K1379" s="151">
        <v>14.067999999999998</v>
      </c>
      <c r="L1379" s="152">
        <v>128.0188</v>
      </c>
      <c r="M1379" s="152">
        <v>140.67999999999998</v>
      </c>
      <c r="N1379" s="153" t="s">
        <v>148</v>
      </c>
      <c r="O1379" s="154">
        <v>10</v>
      </c>
      <c r="P1379" s="153">
        <v>3</v>
      </c>
      <c r="Q1379" s="153" t="s">
        <v>146</v>
      </c>
      <c r="R1379" s="155">
        <v>19</v>
      </c>
      <c r="S1379" s="155">
        <v>3.7</v>
      </c>
      <c r="T1379" s="155">
        <v>0.3</v>
      </c>
      <c r="U1379" s="154" t="s">
        <v>95</v>
      </c>
      <c r="V1379" s="153" t="s">
        <v>88</v>
      </c>
      <c r="W1379" s="153" t="s">
        <v>627</v>
      </c>
      <c r="X1379" s="151" t="s">
        <v>6378</v>
      </c>
      <c r="Y1379" s="151" t="s">
        <v>6378</v>
      </c>
      <c r="Z1379" s="156">
        <v>7.9699999999999993E-2</v>
      </c>
      <c r="AA1379" s="153" t="s">
        <v>1554</v>
      </c>
      <c r="AB1379" s="153" t="s">
        <v>5663</v>
      </c>
      <c r="AC1379" s="153" t="s">
        <v>4790</v>
      </c>
      <c r="AD1379" s="157" t="s">
        <v>3438</v>
      </c>
      <c r="AE1379" s="110">
        <v>1</v>
      </c>
      <c r="AF1379" s="110">
        <v>487</v>
      </c>
      <c r="AG1379" s="112">
        <f t="shared" si="217"/>
        <v>0</v>
      </c>
      <c r="AH1379" s="110">
        <f>SUM(AG$4:AG1379)</f>
        <v>38</v>
      </c>
      <c r="AI1379" s="112">
        <f t="shared" si="215"/>
        <v>0</v>
      </c>
      <c r="AJ1379" s="110">
        <f>COUNTIF(AI$4:AI1379,"&gt;0")</f>
        <v>184</v>
      </c>
      <c r="AK1379" s="110">
        <v>1</v>
      </c>
      <c r="AL1379" s="110">
        <v>449</v>
      </c>
      <c r="AM1379" s="172" t="str">
        <f>IF(OR(Table1[[#This Row],[Line total ordered for now]]&gt;0,Table1[[#This Row],[Line total ordered for season]]&gt;0),1,"")</f>
        <v/>
      </c>
      <c r="AN1379" s="173">
        <f>COUNTIF(AM$4:AM1379,"&gt;0")</f>
        <v>0</v>
      </c>
      <c r="AO1379" s="173">
        <f>Table1[[#This Row],[ORDER QUANTITY
to be collected BEFORE 31.3.22]]</f>
        <v>0</v>
      </c>
      <c r="AP1379" s="174">
        <f t="shared" si="216"/>
        <v>0</v>
      </c>
      <c r="AQ1379" s="174">
        <f>IFERROR(INDEX(Retail!H:H,MATCH($D1379,Retail!$D:$D,0)),0)</f>
        <v>0</v>
      </c>
      <c r="AR1379" s="174">
        <f>IFERROR(INDEX(Retail!J:J,MATCH($D1379,Retail!$D:$D,0)),0)</f>
        <v>0</v>
      </c>
      <c r="AS1379" s="174">
        <f>IFERROR(INDEX('NEW2022'!H:H,MATCH($D1379,'NEW2022'!D:D,0)),0)</f>
        <v>0</v>
      </c>
      <c r="AT1379" s="174">
        <f>IFERROR(INDEX('NEW2022'!J:J,MATCH($D1379,'NEW2022'!D:D,0)),0)</f>
        <v>0</v>
      </c>
      <c r="AU1379" s="174">
        <f>IFERROR(INDEX('Quiet Items'!H:H,MATCH($D1379,'Quiet Items'!D:D,0)),0)</f>
        <v>0</v>
      </c>
      <c r="AV1379" s="174">
        <f>IFERROR(INDEX('Quiet Items'!J:J,MATCH($D1379,'Quiet Items'!D:D,0)),0)</f>
        <v>0</v>
      </c>
      <c r="AW1379" s="174">
        <f>IFERROR(INDEX('1.4G'!H:H,MATCH($D1379,'1.4G'!D:D,0)),0)</f>
        <v>0</v>
      </c>
      <c r="AX1379" s="174">
        <f>IFERROR(INDEX('1.4G'!J:J,MATCH($D1379,'1.4G'!D:D,0)),0)</f>
        <v>0</v>
      </c>
      <c r="AY1379" s="174">
        <f t="shared" si="223"/>
        <v>0</v>
      </c>
      <c r="AZ1379" s="174">
        <f t="shared" si="224"/>
        <v>0</v>
      </c>
      <c r="BA1379" s="175">
        <f>IFERROR(Table1[[#This Row],[Line total ordered for now]]*Table1[[#This Row],[GUARANTEED PRICE
for STOCK orders collected before 31.3.22]],0)</f>
        <v>0</v>
      </c>
      <c r="BB1379" s="175">
        <f t="shared" si="218"/>
        <v>0</v>
      </c>
      <c r="BC1379" s="176">
        <f>(AZ1379+Table1[[#This Row],[Line total ordered for now]])*Z1379</f>
        <v>0</v>
      </c>
      <c r="BD1379" s="200">
        <v>119.57799999999997</v>
      </c>
      <c r="BE1379" s="65"/>
      <c r="BF1379" s="65"/>
      <c r="BG1379" s="65"/>
      <c r="BH1379" s="65"/>
      <c r="BI1379" s="65"/>
      <c r="BJ1379" s="65"/>
      <c r="BK1379" s="65"/>
      <c r="BL1379" s="55"/>
      <c r="BM1379"/>
      <c r="BN1379"/>
      <c r="BO1379"/>
      <c r="BP1379"/>
      <c r="BQ1379"/>
      <c r="BR1379"/>
      <c r="BS1379"/>
      <c r="BT1379"/>
    </row>
    <row r="1380" spans="1:72" ht="15.75">
      <c r="A1380" s="202">
        <v>1376</v>
      </c>
      <c r="B1380" s="68" t="s">
        <v>6378</v>
      </c>
      <c r="C1380" s="149" t="s">
        <v>661</v>
      </c>
      <c r="D1380" s="149" t="s">
        <v>3457</v>
      </c>
      <c r="E1380" s="149" t="s">
        <v>3458</v>
      </c>
      <c r="F1380" s="158" t="str">
        <f t="shared" si="222"/>
        <v>Video</v>
      </c>
      <c r="G1380" s="187">
        <v>0</v>
      </c>
      <c r="H1380" s="150"/>
      <c r="I1380" s="184">
        <v>121.27</v>
      </c>
      <c r="J1380" s="150"/>
      <c r="K1380" s="151">
        <v>14.067999999999998</v>
      </c>
      <c r="L1380" s="152">
        <v>128.0188</v>
      </c>
      <c r="M1380" s="152">
        <v>140.67999999999998</v>
      </c>
      <c r="N1380" s="153" t="s">
        <v>148</v>
      </c>
      <c r="O1380" s="154">
        <v>10</v>
      </c>
      <c r="P1380" s="153">
        <v>3</v>
      </c>
      <c r="Q1380" s="153" t="s">
        <v>146</v>
      </c>
      <c r="R1380" s="155">
        <v>19</v>
      </c>
      <c r="S1380" s="155">
        <v>3.7</v>
      </c>
      <c r="T1380" s="155">
        <v>0.3</v>
      </c>
      <c r="U1380" s="154" t="s">
        <v>95</v>
      </c>
      <c r="V1380" s="153" t="s">
        <v>88</v>
      </c>
      <c r="W1380" s="153" t="s">
        <v>627</v>
      </c>
      <c r="X1380" s="151" t="s">
        <v>6378</v>
      </c>
      <c r="Y1380" s="151" t="s">
        <v>6378</v>
      </c>
      <c r="Z1380" s="156">
        <v>7.9699999999999993E-2</v>
      </c>
      <c r="AA1380" s="153" t="s">
        <v>1554</v>
      </c>
      <c r="AB1380" s="153" t="s">
        <v>5664</v>
      </c>
      <c r="AC1380" s="153" t="s">
        <v>4790</v>
      </c>
      <c r="AD1380" s="157" t="s">
        <v>3459</v>
      </c>
      <c r="AE1380" s="110">
        <v>1</v>
      </c>
      <c r="AF1380" s="110">
        <v>488</v>
      </c>
      <c r="AG1380" s="112">
        <f t="shared" si="217"/>
        <v>0</v>
      </c>
      <c r="AH1380" s="110">
        <f>SUM(AG$4:AG1380)</f>
        <v>38</v>
      </c>
      <c r="AI1380" s="112">
        <f t="shared" si="215"/>
        <v>0</v>
      </c>
      <c r="AJ1380" s="110">
        <f>COUNTIF(AI$4:AI1380,"&gt;0")</f>
        <v>184</v>
      </c>
      <c r="AK1380" s="110">
        <v>1</v>
      </c>
      <c r="AL1380" s="110">
        <v>450</v>
      </c>
      <c r="AM1380" s="172" t="str">
        <f>IF(OR(Table1[[#This Row],[Line total ordered for now]]&gt;0,Table1[[#This Row],[Line total ordered for season]]&gt;0),1,"")</f>
        <v/>
      </c>
      <c r="AN1380" s="173">
        <f>COUNTIF(AM$4:AM1380,"&gt;0")</f>
        <v>0</v>
      </c>
      <c r="AO1380" s="173">
        <f>Table1[[#This Row],[ORDER QUANTITY
to be collected BEFORE 31.3.22]]</f>
        <v>0</v>
      </c>
      <c r="AP1380" s="174">
        <f t="shared" si="216"/>
        <v>0</v>
      </c>
      <c r="AQ1380" s="174">
        <f>IFERROR(INDEX(Retail!H:H,MATCH($D1380,Retail!$D:$D,0)),0)</f>
        <v>0</v>
      </c>
      <c r="AR1380" s="174">
        <f>IFERROR(INDEX(Retail!J:J,MATCH($D1380,Retail!$D:$D,0)),0)</f>
        <v>0</v>
      </c>
      <c r="AS1380" s="174">
        <f>IFERROR(INDEX('NEW2022'!H:H,MATCH($D1380,'NEW2022'!D:D,0)),0)</f>
        <v>0</v>
      </c>
      <c r="AT1380" s="174">
        <f>IFERROR(INDEX('NEW2022'!J:J,MATCH($D1380,'NEW2022'!D:D,0)),0)</f>
        <v>0</v>
      </c>
      <c r="AU1380" s="174">
        <f>IFERROR(INDEX('Quiet Items'!H:H,MATCH($D1380,'Quiet Items'!D:D,0)),0)</f>
        <v>0</v>
      </c>
      <c r="AV1380" s="174">
        <f>IFERROR(INDEX('Quiet Items'!J:J,MATCH($D1380,'Quiet Items'!D:D,0)),0)</f>
        <v>0</v>
      </c>
      <c r="AW1380" s="174">
        <f>IFERROR(INDEX('1.4G'!H:H,MATCH($D1380,'1.4G'!D:D,0)),0)</f>
        <v>0</v>
      </c>
      <c r="AX1380" s="174">
        <f>IFERROR(INDEX('1.4G'!J:J,MATCH($D1380,'1.4G'!D:D,0)),0)</f>
        <v>0</v>
      </c>
      <c r="AY1380" s="174">
        <f t="shared" si="223"/>
        <v>0</v>
      </c>
      <c r="AZ1380" s="174">
        <f t="shared" si="224"/>
        <v>0</v>
      </c>
      <c r="BA1380" s="175">
        <f>IFERROR(Table1[[#This Row],[Line total ordered for now]]*Table1[[#This Row],[GUARANTEED PRICE
for STOCK orders collected before 31.3.22]],0)</f>
        <v>0</v>
      </c>
      <c r="BB1380" s="175">
        <f t="shared" si="218"/>
        <v>0</v>
      </c>
      <c r="BC1380" s="176">
        <f>(AZ1380+Table1[[#This Row],[Line total ordered for now]])*Z1380</f>
        <v>0</v>
      </c>
      <c r="BD1380" s="200">
        <v>119.57799999999997</v>
      </c>
      <c r="BE1380" s="65"/>
      <c r="BF1380" s="65"/>
      <c r="BG1380" s="65"/>
      <c r="BH1380" s="65"/>
      <c r="BI1380" s="65"/>
      <c r="BJ1380" s="65"/>
      <c r="BK1380" s="65"/>
      <c r="BL1380" s="55"/>
      <c r="BM1380"/>
      <c r="BN1380"/>
      <c r="BO1380"/>
      <c r="BP1380"/>
      <c r="BQ1380"/>
      <c r="BR1380"/>
      <c r="BS1380"/>
      <c r="BT1380"/>
    </row>
    <row r="1381" spans="1:72" ht="15.75">
      <c r="A1381" s="202">
        <v>1377</v>
      </c>
      <c r="B1381" s="68" t="s">
        <v>6378</v>
      </c>
      <c r="C1381" s="149" t="s">
        <v>661</v>
      </c>
      <c r="D1381" s="149" t="s">
        <v>2765</v>
      </c>
      <c r="E1381" s="149" t="s">
        <v>2766</v>
      </c>
      <c r="F1381" s="158" t="str">
        <f t="shared" si="222"/>
        <v>Video</v>
      </c>
      <c r="G1381" s="187">
        <v>1</v>
      </c>
      <c r="H1381" s="150"/>
      <c r="I1381" s="184">
        <v>121.48</v>
      </c>
      <c r="J1381" s="150"/>
      <c r="K1381" s="151">
        <v>14.091999999999999</v>
      </c>
      <c r="L1381" s="152">
        <v>128.2372</v>
      </c>
      <c r="M1381" s="152">
        <v>140.91999999999999</v>
      </c>
      <c r="N1381" s="153" t="s">
        <v>148</v>
      </c>
      <c r="O1381" s="154">
        <v>10</v>
      </c>
      <c r="P1381" s="153">
        <v>5</v>
      </c>
      <c r="Q1381" s="153" t="s">
        <v>146</v>
      </c>
      <c r="R1381" s="155">
        <v>19.600000000000001</v>
      </c>
      <c r="S1381" s="155">
        <v>3.6</v>
      </c>
      <c r="T1381" s="155">
        <v>0.3</v>
      </c>
      <c r="U1381" s="154" t="s">
        <v>95</v>
      </c>
      <c r="V1381" s="153" t="s">
        <v>88</v>
      </c>
      <c r="W1381" s="153" t="s">
        <v>627</v>
      </c>
      <c r="X1381" s="151" t="s">
        <v>6378</v>
      </c>
      <c r="Y1381" s="151" t="s">
        <v>6378</v>
      </c>
      <c r="Z1381" s="156">
        <v>7.9699999999999993E-2</v>
      </c>
      <c r="AA1381" s="153" t="s">
        <v>1997</v>
      </c>
      <c r="AB1381" s="153" t="s">
        <v>5649</v>
      </c>
      <c r="AC1381" s="153" t="s">
        <v>141</v>
      </c>
      <c r="AD1381" s="157" t="s">
        <v>2767</v>
      </c>
      <c r="AE1381" s="110">
        <v>1</v>
      </c>
      <c r="AF1381" s="110">
        <v>489</v>
      </c>
      <c r="AG1381" s="112">
        <f t="shared" si="217"/>
        <v>0</v>
      </c>
      <c r="AH1381" s="110">
        <f>SUM(AG$4:AG1381)</f>
        <v>38</v>
      </c>
      <c r="AI1381" s="112">
        <f t="shared" si="215"/>
        <v>0</v>
      </c>
      <c r="AJ1381" s="110">
        <f>COUNTIF(AI$4:AI1381,"&gt;0")</f>
        <v>184</v>
      </c>
      <c r="AK1381" s="110">
        <v>1</v>
      </c>
      <c r="AL1381" s="110">
        <v>451</v>
      </c>
      <c r="AM1381" s="172" t="str">
        <f>IF(OR(Table1[[#This Row],[Line total ordered for now]]&gt;0,Table1[[#This Row],[Line total ordered for season]]&gt;0),1,"")</f>
        <v/>
      </c>
      <c r="AN1381" s="173">
        <f>COUNTIF(AM$4:AM1381,"&gt;0")</f>
        <v>0</v>
      </c>
      <c r="AO1381" s="173">
        <f>Table1[[#This Row],[ORDER QUANTITY
to be collected BEFORE 31.3.22]]</f>
        <v>0</v>
      </c>
      <c r="AP1381" s="174">
        <f t="shared" si="216"/>
        <v>0</v>
      </c>
      <c r="AQ1381" s="174">
        <f>IFERROR(INDEX(Retail!H:H,MATCH($D1381,Retail!$D:$D,0)),0)</f>
        <v>0</v>
      </c>
      <c r="AR1381" s="174">
        <f>IFERROR(INDEX(Retail!J:J,MATCH($D1381,Retail!$D:$D,0)),0)</f>
        <v>0</v>
      </c>
      <c r="AS1381" s="174">
        <f>IFERROR(INDEX('NEW2022'!H:H,MATCH($D1381,'NEW2022'!D:D,0)),0)</f>
        <v>0</v>
      </c>
      <c r="AT1381" s="174">
        <f>IFERROR(INDEX('NEW2022'!J:J,MATCH($D1381,'NEW2022'!D:D,0)),0)</f>
        <v>0</v>
      </c>
      <c r="AU1381" s="174">
        <f>IFERROR(INDEX('Quiet Items'!H:H,MATCH($D1381,'Quiet Items'!D:D,0)),0)</f>
        <v>0</v>
      </c>
      <c r="AV1381" s="174">
        <f>IFERROR(INDEX('Quiet Items'!J:J,MATCH($D1381,'Quiet Items'!D:D,0)),0)</f>
        <v>0</v>
      </c>
      <c r="AW1381" s="174">
        <f>IFERROR(INDEX('1.4G'!H:H,MATCH($D1381,'1.4G'!D:D,0)),0)</f>
        <v>0</v>
      </c>
      <c r="AX1381" s="174">
        <f>IFERROR(INDEX('1.4G'!J:J,MATCH($D1381,'1.4G'!D:D,0)),0)</f>
        <v>0</v>
      </c>
      <c r="AY1381" s="174">
        <f t="shared" si="223"/>
        <v>0</v>
      </c>
      <c r="AZ1381" s="174">
        <f t="shared" si="224"/>
        <v>0</v>
      </c>
      <c r="BA1381" s="175">
        <f>IFERROR(Table1[[#This Row],[Line total ordered for now]]*Table1[[#This Row],[GUARANTEED PRICE
for STOCK orders collected before 31.3.22]],0)</f>
        <v>0</v>
      </c>
      <c r="BB1381" s="175">
        <f t="shared" si="218"/>
        <v>0</v>
      </c>
      <c r="BC1381" s="176">
        <f>(AZ1381+Table1[[#This Row],[Line total ordered for now]])*Z1381</f>
        <v>0</v>
      </c>
      <c r="BD1381" s="200">
        <v>119.78199999999998</v>
      </c>
      <c r="BE1381" s="65"/>
      <c r="BF1381" s="65"/>
      <c r="BG1381" s="65"/>
      <c r="BH1381" s="65"/>
      <c r="BI1381" s="65"/>
      <c r="BJ1381" s="65"/>
      <c r="BK1381" s="65"/>
      <c r="BL1381" s="55"/>
      <c r="BM1381"/>
      <c r="BN1381"/>
      <c r="BO1381"/>
      <c r="BP1381"/>
      <c r="BQ1381"/>
      <c r="BR1381"/>
      <c r="BS1381"/>
      <c r="BT1381"/>
    </row>
    <row r="1382" spans="1:72" ht="15.75">
      <c r="A1382" s="202">
        <v>1378</v>
      </c>
      <c r="B1382" s="68" t="s">
        <v>6378</v>
      </c>
      <c r="C1382" s="149" t="s">
        <v>661</v>
      </c>
      <c r="D1382" s="149" t="s">
        <v>3039</v>
      </c>
      <c r="E1382" s="149" t="s">
        <v>3040</v>
      </c>
      <c r="F1382" s="158" t="str">
        <f t="shared" si="222"/>
        <v>Video</v>
      </c>
      <c r="G1382" s="187">
        <v>4</v>
      </c>
      <c r="H1382" s="150"/>
      <c r="I1382" s="184">
        <v>125.52</v>
      </c>
      <c r="J1382" s="150"/>
      <c r="K1382" s="151">
        <v>14.181776816212437</v>
      </c>
      <c r="L1382" s="152">
        <v>129.05416902753319</v>
      </c>
      <c r="M1382" s="152">
        <v>141.81776816212437</v>
      </c>
      <c r="N1382" s="153" t="s">
        <v>148</v>
      </c>
      <c r="O1382" s="154">
        <v>10</v>
      </c>
      <c r="P1382" s="153">
        <v>5</v>
      </c>
      <c r="Q1382" s="153" t="s">
        <v>147</v>
      </c>
      <c r="R1382" s="155">
        <v>19.600000000000001</v>
      </c>
      <c r="S1382" s="155">
        <v>3.9</v>
      </c>
      <c r="T1382" s="155">
        <v>0.3</v>
      </c>
      <c r="U1382" s="154" t="s">
        <v>95</v>
      </c>
      <c r="V1382" s="153" t="s">
        <v>88</v>
      </c>
      <c r="W1382" s="153" t="s">
        <v>627</v>
      </c>
      <c r="X1382" s="151" t="s">
        <v>6378</v>
      </c>
      <c r="Y1382" s="151" t="s">
        <v>6378</v>
      </c>
      <c r="Z1382" s="156">
        <v>8.3199999999999996E-2</v>
      </c>
      <c r="AA1382" s="153" t="s">
        <v>1997</v>
      </c>
      <c r="AB1382" s="153" t="s">
        <v>5655</v>
      </c>
      <c r="AC1382" s="153" t="s">
        <v>141</v>
      </c>
      <c r="AD1382" s="157" t="s">
        <v>753</v>
      </c>
      <c r="AE1382" s="110">
        <v>0</v>
      </c>
      <c r="AF1382" s="110">
        <v>489</v>
      </c>
      <c r="AG1382" s="112">
        <f t="shared" si="217"/>
        <v>0</v>
      </c>
      <c r="AH1382" s="110">
        <f>SUM(AG$4:AG1382)</f>
        <v>38</v>
      </c>
      <c r="AI1382" s="112">
        <f t="shared" si="215"/>
        <v>0</v>
      </c>
      <c r="AJ1382" s="110">
        <f>COUNTIF(AI$4:AI1382,"&gt;0")</f>
        <v>184</v>
      </c>
      <c r="AK1382" s="110">
        <v>1</v>
      </c>
      <c r="AL1382" s="110">
        <v>452</v>
      </c>
      <c r="AM1382" s="172" t="str">
        <f>IF(OR(Table1[[#This Row],[Line total ordered for now]]&gt;0,Table1[[#This Row],[Line total ordered for season]]&gt;0),1,"")</f>
        <v/>
      </c>
      <c r="AN1382" s="173">
        <f>COUNTIF(AM$4:AM1382,"&gt;0")</f>
        <v>0</v>
      </c>
      <c r="AO1382" s="173">
        <f>Table1[[#This Row],[ORDER QUANTITY
to be collected BEFORE 31.3.22]]</f>
        <v>0</v>
      </c>
      <c r="AP1382" s="174">
        <f t="shared" si="216"/>
        <v>0</v>
      </c>
      <c r="AQ1382" s="174">
        <f>IFERROR(INDEX(Retail!H:H,MATCH($D1382,Retail!$D:$D,0)),0)</f>
        <v>0</v>
      </c>
      <c r="AR1382" s="174">
        <f>IFERROR(INDEX(Retail!J:J,MATCH($D1382,Retail!$D:$D,0)),0)</f>
        <v>0</v>
      </c>
      <c r="AS1382" s="174">
        <f>IFERROR(INDEX('NEW2022'!H:H,MATCH($D1382,'NEW2022'!D:D,0)),0)</f>
        <v>0</v>
      </c>
      <c r="AT1382" s="174">
        <f>IFERROR(INDEX('NEW2022'!J:J,MATCH($D1382,'NEW2022'!D:D,0)),0)</f>
        <v>0</v>
      </c>
      <c r="AU1382" s="174">
        <f>IFERROR(INDEX('Quiet Items'!H:H,MATCH($D1382,'Quiet Items'!D:D,0)),0)</f>
        <v>0</v>
      </c>
      <c r="AV1382" s="174">
        <f>IFERROR(INDEX('Quiet Items'!J:J,MATCH($D1382,'Quiet Items'!D:D,0)),0)</f>
        <v>0</v>
      </c>
      <c r="AW1382" s="174">
        <f>IFERROR(INDEX('1.4G'!H:H,MATCH($D1382,'1.4G'!D:D,0)),0)</f>
        <v>0</v>
      </c>
      <c r="AX1382" s="174">
        <f>IFERROR(INDEX('1.4G'!J:J,MATCH($D1382,'1.4G'!D:D,0)),0)</f>
        <v>0</v>
      </c>
      <c r="AY1382" s="174">
        <f t="shared" si="223"/>
        <v>0</v>
      </c>
      <c r="AZ1382" s="174">
        <f t="shared" si="224"/>
        <v>0</v>
      </c>
      <c r="BA1382" s="175">
        <f>IFERROR(Table1[[#This Row],[Line total ordered for now]]*Table1[[#This Row],[GUARANTEED PRICE
for STOCK orders collected before 31.3.22]],0)</f>
        <v>0</v>
      </c>
      <c r="BB1382" s="175">
        <f t="shared" si="218"/>
        <v>0</v>
      </c>
      <c r="BC1382" s="176">
        <f>(AZ1382+Table1[[#This Row],[Line total ordered for now]])*Z1382</f>
        <v>0</v>
      </c>
      <c r="BD1382" s="200">
        <v>120.54510293780571</v>
      </c>
      <c r="BE1382" s="65"/>
      <c r="BF1382" s="65"/>
      <c r="BG1382" s="65"/>
      <c r="BH1382" s="65"/>
      <c r="BI1382" s="65"/>
      <c r="BJ1382" s="65"/>
      <c r="BK1382" s="65"/>
      <c r="BL1382" s="55"/>
      <c r="BM1382"/>
      <c r="BN1382"/>
      <c r="BO1382"/>
      <c r="BP1382"/>
      <c r="BQ1382"/>
      <c r="BR1382"/>
      <c r="BS1382"/>
      <c r="BT1382"/>
    </row>
    <row r="1383" spans="1:72" ht="15.75">
      <c r="A1383" s="202">
        <v>1379</v>
      </c>
      <c r="B1383" s="68" t="s">
        <v>6378</v>
      </c>
      <c r="C1383" s="149" t="s">
        <v>661</v>
      </c>
      <c r="D1383" s="149" t="s">
        <v>2955</v>
      </c>
      <c r="E1383" s="149" t="s">
        <v>2956</v>
      </c>
      <c r="F1383" s="158" t="str">
        <f t="shared" si="222"/>
        <v>Video</v>
      </c>
      <c r="G1383" s="187">
        <v>5</v>
      </c>
      <c r="H1383" s="150"/>
      <c r="I1383" s="184">
        <v>124.04</v>
      </c>
      <c r="J1383" s="150"/>
      <c r="K1383" s="151">
        <v>14.388999999999999</v>
      </c>
      <c r="L1383" s="152">
        <v>130.93989999999999</v>
      </c>
      <c r="M1383" s="152">
        <v>143.88999999999999</v>
      </c>
      <c r="N1383" s="153" t="s">
        <v>148</v>
      </c>
      <c r="O1383" s="154">
        <v>10</v>
      </c>
      <c r="P1383" s="153">
        <v>5</v>
      </c>
      <c r="Q1383" s="153" t="s">
        <v>147</v>
      </c>
      <c r="R1383" s="155">
        <v>19.600000000000001</v>
      </c>
      <c r="S1383" s="155">
        <v>3.1</v>
      </c>
      <c r="T1383" s="155">
        <v>0.3</v>
      </c>
      <c r="U1383" s="154" t="s">
        <v>94</v>
      </c>
      <c r="V1383" s="153" t="s">
        <v>89</v>
      </c>
      <c r="W1383" s="153" t="s">
        <v>627</v>
      </c>
      <c r="X1383" s="151" t="s">
        <v>6378</v>
      </c>
      <c r="Y1383" s="151" t="s">
        <v>6378</v>
      </c>
      <c r="Z1383" s="156">
        <v>8.3199999999999996E-2</v>
      </c>
      <c r="AA1383" s="153" t="s">
        <v>2019</v>
      </c>
      <c r="AB1383" s="153" t="s">
        <v>5652</v>
      </c>
      <c r="AC1383" s="153" t="s">
        <v>141</v>
      </c>
      <c r="AD1383" s="157" t="s">
        <v>2957</v>
      </c>
      <c r="AE1383" s="110">
        <v>0</v>
      </c>
      <c r="AF1383" s="110">
        <v>489</v>
      </c>
      <c r="AG1383" s="112">
        <f t="shared" si="217"/>
        <v>0</v>
      </c>
      <c r="AH1383" s="110">
        <f>SUM(AG$4:AG1383)</f>
        <v>38</v>
      </c>
      <c r="AI1383" s="112">
        <f t="shared" si="215"/>
        <v>0</v>
      </c>
      <c r="AJ1383" s="110">
        <f>COUNTIF(AI$4:AI1383,"&gt;0")</f>
        <v>184</v>
      </c>
      <c r="AK1383" s="110">
        <v>0</v>
      </c>
      <c r="AL1383" s="110">
        <v>452</v>
      </c>
      <c r="AM1383" s="172" t="str">
        <f>IF(OR(Table1[[#This Row],[Line total ordered for now]]&gt;0,Table1[[#This Row],[Line total ordered for season]]&gt;0),1,"")</f>
        <v/>
      </c>
      <c r="AN1383" s="173">
        <f>COUNTIF(AM$4:AM1383,"&gt;0")</f>
        <v>0</v>
      </c>
      <c r="AO1383" s="173">
        <f>Table1[[#This Row],[ORDER QUANTITY
to be collected BEFORE 31.3.22]]</f>
        <v>0</v>
      </c>
      <c r="AP1383" s="174">
        <f t="shared" si="216"/>
        <v>0</v>
      </c>
      <c r="AQ1383" s="174">
        <f>IFERROR(INDEX(Retail!H:H,MATCH($D1383,Retail!$D:$D,0)),0)</f>
        <v>0</v>
      </c>
      <c r="AR1383" s="174">
        <f>IFERROR(INDEX(Retail!J:J,MATCH($D1383,Retail!$D:$D,0)),0)</f>
        <v>0</v>
      </c>
      <c r="AS1383" s="174">
        <f>IFERROR(INDEX('NEW2022'!H:H,MATCH($D1383,'NEW2022'!D:D,0)),0)</f>
        <v>0</v>
      </c>
      <c r="AT1383" s="174">
        <f>IFERROR(INDEX('NEW2022'!J:J,MATCH($D1383,'NEW2022'!D:D,0)),0)</f>
        <v>0</v>
      </c>
      <c r="AU1383" s="174">
        <f>IFERROR(INDEX('Quiet Items'!H:H,MATCH($D1383,'Quiet Items'!D:D,0)),0)</f>
        <v>0</v>
      </c>
      <c r="AV1383" s="174">
        <f>IFERROR(INDEX('Quiet Items'!J:J,MATCH($D1383,'Quiet Items'!D:D,0)),0)</f>
        <v>0</v>
      </c>
      <c r="AW1383" s="174">
        <f>IFERROR(INDEX('1.4G'!H:H,MATCH($D1383,'1.4G'!D:D,0)),0)</f>
        <v>0</v>
      </c>
      <c r="AX1383" s="174">
        <f>IFERROR(INDEX('1.4G'!J:J,MATCH($D1383,'1.4G'!D:D,0)),0)</f>
        <v>0</v>
      </c>
      <c r="AY1383" s="174">
        <f t="shared" si="223"/>
        <v>0</v>
      </c>
      <c r="AZ1383" s="174">
        <f t="shared" si="224"/>
        <v>0</v>
      </c>
      <c r="BA1383" s="175">
        <f>IFERROR(Table1[[#This Row],[Line total ordered for now]]*Table1[[#This Row],[GUARANTEED PRICE
for STOCK orders collected before 31.3.22]],0)</f>
        <v>0</v>
      </c>
      <c r="BB1383" s="175">
        <f t="shared" si="218"/>
        <v>0</v>
      </c>
      <c r="BC1383" s="176">
        <f>(AZ1383+Table1[[#This Row],[Line total ordered for now]])*Z1383</f>
        <v>0</v>
      </c>
      <c r="BD1383" s="200">
        <v>122.30649999999999</v>
      </c>
      <c r="BE1383" s="65"/>
      <c r="BF1383" s="65"/>
      <c r="BG1383" s="65"/>
      <c r="BH1383" s="65"/>
      <c r="BI1383" s="65"/>
      <c r="BJ1383" s="65"/>
      <c r="BK1383" s="65"/>
      <c r="BL1383" s="55"/>
      <c r="BM1383"/>
      <c r="BN1383"/>
      <c r="BO1383"/>
      <c r="BP1383"/>
      <c r="BQ1383"/>
      <c r="BR1383"/>
      <c r="BS1383"/>
      <c r="BT1383"/>
    </row>
    <row r="1384" spans="1:72" ht="15.75">
      <c r="A1384" s="202">
        <v>1380</v>
      </c>
      <c r="B1384" s="68" t="s">
        <v>6377</v>
      </c>
      <c r="C1384" s="149" t="s">
        <v>661</v>
      </c>
      <c r="D1384" s="149" t="s">
        <v>6361</v>
      </c>
      <c r="E1384" s="149" t="s">
        <v>6362</v>
      </c>
      <c r="F1384" s="158" t="str">
        <f t="shared" si="222"/>
        <v>Video</v>
      </c>
      <c r="G1384" s="187">
        <v>0</v>
      </c>
      <c r="H1384" s="150"/>
      <c r="I1384" s="184">
        <v>145.35</v>
      </c>
      <c r="J1384" s="150"/>
      <c r="K1384" s="151">
        <v>14.535</v>
      </c>
      <c r="L1384" s="152">
        <v>132.26849999999999</v>
      </c>
      <c r="M1384" s="152">
        <v>145.35</v>
      </c>
      <c r="N1384" s="153" t="s">
        <v>148</v>
      </c>
      <c r="O1384" s="154">
        <v>10</v>
      </c>
      <c r="P1384" s="153">
        <v>5</v>
      </c>
      <c r="Q1384" s="153">
        <v>0</v>
      </c>
      <c r="R1384" s="155">
        <v>0</v>
      </c>
      <c r="S1384" s="155">
        <v>0</v>
      </c>
      <c r="T1384" s="155">
        <v>0</v>
      </c>
      <c r="U1384" s="154" t="s">
        <v>6378</v>
      </c>
      <c r="V1384" s="153">
        <v>0</v>
      </c>
      <c r="W1384" s="153">
        <v>0</v>
      </c>
      <c r="X1384" s="151" t="s">
        <v>6378</v>
      </c>
      <c r="Y1384" s="151" t="s">
        <v>6378</v>
      </c>
      <c r="Z1384" s="156">
        <v>8.1000000000000003E-2</v>
      </c>
      <c r="AA1384" s="153">
        <v>0</v>
      </c>
      <c r="AB1384" s="153">
        <v>0</v>
      </c>
      <c r="AC1384" s="153">
        <v>0</v>
      </c>
      <c r="AD1384" s="157" t="s">
        <v>6363</v>
      </c>
      <c r="AE1384" s="110">
        <v>0</v>
      </c>
      <c r="AF1384" s="110">
        <v>489</v>
      </c>
      <c r="AG1384" s="112">
        <f t="shared" si="217"/>
        <v>1</v>
      </c>
      <c r="AH1384" s="110">
        <f>SUM(AG$4:AG1384)</f>
        <v>39</v>
      </c>
      <c r="AI1384" s="112">
        <f t="shared" si="215"/>
        <v>0</v>
      </c>
      <c r="AJ1384" s="110">
        <f>COUNTIF(AI$4:AI1384,"&gt;0")</f>
        <v>184</v>
      </c>
      <c r="AK1384" s="110">
        <v>0</v>
      </c>
      <c r="AL1384" s="110">
        <v>452</v>
      </c>
      <c r="AM1384" s="172" t="str">
        <f>IF(OR(Table1[[#This Row],[Line total ordered for now]]&gt;0,Table1[[#This Row],[Line total ordered for season]]&gt;0),1,"")</f>
        <v/>
      </c>
      <c r="AN1384" s="173">
        <f>COUNTIF(AM$4:AM1384,"&gt;0")</f>
        <v>0</v>
      </c>
      <c r="AO1384" s="173">
        <f>Table1[[#This Row],[ORDER QUANTITY
to be collected BEFORE 31.3.22]]</f>
        <v>0</v>
      </c>
      <c r="AP1384" s="174">
        <f t="shared" si="216"/>
        <v>0</v>
      </c>
      <c r="AQ1384" s="174">
        <f>IFERROR(INDEX(Retail!H:H,MATCH($D1384,Retail!$D:$D,0)),0)</f>
        <v>0</v>
      </c>
      <c r="AR1384" s="174">
        <f>IFERROR(INDEX(Retail!J:J,MATCH($D1384,Retail!$D:$D,0)),0)</f>
        <v>0</v>
      </c>
      <c r="AS1384" s="174">
        <f>IFERROR(INDEX('NEW2022'!H:H,MATCH($D1384,'NEW2022'!D:D,0)),0)</f>
        <v>0</v>
      </c>
      <c r="AT1384" s="174">
        <f>IFERROR(INDEX('NEW2022'!J:J,MATCH($D1384,'NEW2022'!D:D,0)),0)</f>
        <v>0</v>
      </c>
      <c r="AU1384" s="174">
        <f>IFERROR(INDEX('Quiet Items'!H:H,MATCH($D1384,'Quiet Items'!D:D,0)),0)</f>
        <v>0</v>
      </c>
      <c r="AV1384" s="174">
        <f>IFERROR(INDEX('Quiet Items'!J:J,MATCH($D1384,'Quiet Items'!D:D,0)),0)</f>
        <v>0</v>
      </c>
      <c r="AW1384" s="174">
        <f>IFERROR(INDEX('1.4G'!H:H,MATCH($D1384,'1.4G'!D:D,0)),0)</f>
        <v>0</v>
      </c>
      <c r="AX1384" s="174">
        <f>IFERROR(INDEX('1.4G'!J:J,MATCH($D1384,'1.4G'!D:D,0)),0)</f>
        <v>0</v>
      </c>
      <c r="AY1384" s="174">
        <f t="shared" si="223"/>
        <v>0</v>
      </c>
      <c r="AZ1384" s="174">
        <f t="shared" si="224"/>
        <v>0</v>
      </c>
      <c r="BA1384" s="175">
        <f>IFERROR(Table1[[#This Row],[Line total ordered for now]]*Table1[[#This Row],[GUARANTEED PRICE
for STOCK orders collected before 31.3.22]],0)</f>
        <v>0</v>
      </c>
      <c r="BB1384" s="175">
        <f t="shared" si="218"/>
        <v>0</v>
      </c>
      <c r="BC1384" s="176">
        <f>(AZ1384+Table1[[#This Row],[Line total ordered for now]])*Z1384</f>
        <v>0</v>
      </c>
      <c r="BD1384" s="200">
        <v>123.54749999999999</v>
      </c>
      <c r="BE1384" s="65"/>
      <c r="BF1384" s="65"/>
      <c r="BG1384" s="65"/>
      <c r="BH1384" s="65"/>
      <c r="BI1384" s="65"/>
      <c r="BJ1384" s="65"/>
      <c r="BK1384" s="65"/>
      <c r="BL1384" s="55"/>
      <c r="BM1384"/>
      <c r="BN1384"/>
      <c r="BO1384"/>
      <c r="BP1384"/>
      <c r="BQ1384"/>
      <c r="BR1384"/>
      <c r="BS1384"/>
      <c r="BT1384"/>
    </row>
    <row r="1385" spans="1:72" ht="15.75">
      <c r="A1385" s="202">
        <v>1381</v>
      </c>
      <c r="B1385" s="68" t="s">
        <v>6377</v>
      </c>
      <c r="C1385" s="149" t="s">
        <v>661</v>
      </c>
      <c r="D1385" s="149" t="s">
        <v>6364</v>
      </c>
      <c r="E1385" s="149" t="s">
        <v>6365</v>
      </c>
      <c r="F1385" s="158" t="str">
        <f t="shared" si="222"/>
        <v>Video</v>
      </c>
      <c r="G1385" s="187">
        <v>0</v>
      </c>
      <c r="H1385" s="150"/>
      <c r="I1385" s="184">
        <v>145.35</v>
      </c>
      <c r="J1385" s="150"/>
      <c r="K1385" s="151">
        <v>14.535</v>
      </c>
      <c r="L1385" s="152">
        <v>132.26849999999999</v>
      </c>
      <c r="M1385" s="152">
        <v>145.35</v>
      </c>
      <c r="N1385" s="153" t="s">
        <v>148</v>
      </c>
      <c r="O1385" s="154">
        <v>10</v>
      </c>
      <c r="P1385" s="153">
        <v>5</v>
      </c>
      <c r="Q1385" s="153">
        <v>0</v>
      </c>
      <c r="R1385" s="155">
        <v>0</v>
      </c>
      <c r="S1385" s="155">
        <v>0</v>
      </c>
      <c r="T1385" s="155">
        <v>0</v>
      </c>
      <c r="U1385" s="154" t="s">
        <v>6378</v>
      </c>
      <c r="V1385" s="153">
        <v>0</v>
      </c>
      <c r="W1385" s="153">
        <v>0</v>
      </c>
      <c r="X1385" s="151" t="s">
        <v>6378</v>
      </c>
      <c r="Y1385" s="151" t="s">
        <v>6378</v>
      </c>
      <c r="Z1385" s="156">
        <v>8.1000000000000003E-2</v>
      </c>
      <c r="AA1385" s="153">
        <v>0</v>
      </c>
      <c r="AB1385" s="153">
        <v>0</v>
      </c>
      <c r="AC1385" s="153">
        <v>0</v>
      </c>
      <c r="AD1385" s="157" t="s">
        <v>6366</v>
      </c>
      <c r="AE1385" s="110">
        <v>0</v>
      </c>
      <c r="AF1385" s="110">
        <v>489</v>
      </c>
      <c r="AG1385" s="112">
        <f t="shared" si="217"/>
        <v>1</v>
      </c>
      <c r="AH1385" s="110">
        <f>SUM(AG$4:AG1385)</f>
        <v>40</v>
      </c>
      <c r="AI1385" s="112">
        <f t="shared" si="215"/>
        <v>0</v>
      </c>
      <c r="AJ1385" s="110">
        <f>COUNTIF(AI$4:AI1385,"&gt;0")</f>
        <v>184</v>
      </c>
      <c r="AK1385" s="110">
        <v>0</v>
      </c>
      <c r="AL1385" s="110">
        <v>452</v>
      </c>
      <c r="AM1385" s="172" t="str">
        <f>IF(OR(Table1[[#This Row],[Line total ordered for now]]&gt;0,Table1[[#This Row],[Line total ordered for season]]&gt;0),1,"")</f>
        <v/>
      </c>
      <c r="AN1385" s="173">
        <f>COUNTIF(AM$4:AM1385,"&gt;0")</f>
        <v>0</v>
      </c>
      <c r="AO1385" s="173">
        <f>Table1[[#This Row],[ORDER QUANTITY
to be collected BEFORE 31.3.22]]</f>
        <v>0</v>
      </c>
      <c r="AP1385" s="174">
        <f t="shared" si="216"/>
        <v>0</v>
      </c>
      <c r="AQ1385" s="174">
        <f>IFERROR(INDEX(Retail!H:H,MATCH($D1385,Retail!$D:$D,0)),0)</f>
        <v>0</v>
      </c>
      <c r="AR1385" s="174">
        <f>IFERROR(INDEX(Retail!J:J,MATCH($D1385,Retail!$D:$D,0)),0)</f>
        <v>0</v>
      </c>
      <c r="AS1385" s="174">
        <f>IFERROR(INDEX('NEW2022'!H:H,MATCH($D1385,'NEW2022'!D:D,0)),0)</f>
        <v>0</v>
      </c>
      <c r="AT1385" s="174">
        <f>IFERROR(INDEX('NEW2022'!J:J,MATCH($D1385,'NEW2022'!D:D,0)),0)</f>
        <v>0</v>
      </c>
      <c r="AU1385" s="174">
        <f>IFERROR(INDEX('Quiet Items'!H:H,MATCH($D1385,'Quiet Items'!D:D,0)),0)</f>
        <v>0</v>
      </c>
      <c r="AV1385" s="174">
        <f>IFERROR(INDEX('Quiet Items'!J:J,MATCH($D1385,'Quiet Items'!D:D,0)),0)</f>
        <v>0</v>
      </c>
      <c r="AW1385" s="174">
        <f>IFERROR(INDEX('1.4G'!H:H,MATCH($D1385,'1.4G'!D:D,0)),0)</f>
        <v>0</v>
      </c>
      <c r="AX1385" s="174">
        <f>IFERROR(INDEX('1.4G'!J:J,MATCH($D1385,'1.4G'!D:D,0)),0)</f>
        <v>0</v>
      </c>
      <c r="AY1385" s="174">
        <f t="shared" si="223"/>
        <v>0</v>
      </c>
      <c r="AZ1385" s="174">
        <f t="shared" si="224"/>
        <v>0</v>
      </c>
      <c r="BA1385" s="175">
        <f>IFERROR(Table1[[#This Row],[Line total ordered for now]]*Table1[[#This Row],[GUARANTEED PRICE
for STOCK orders collected before 31.3.22]],0)</f>
        <v>0</v>
      </c>
      <c r="BB1385" s="175">
        <f t="shared" si="218"/>
        <v>0</v>
      </c>
      <c r="BC1385" s="176">
        <f>(AZ1385+Table1[[#This Row],[Line total ordered for now]])*Z1385</f>
        <v>0</v>
      </c>
      <c r="BD1385" s="200">
        <v>123.54749999999999</v>
      </c>
      <c r="BE1385" s="65"/>
      <c r="BF1385" s="65"/>
      <c r="BG1385" s="65"/>
      <c r="BH1385" s="65"/>
      <c r="BI1385" s="65"/>
      <c r="BJ1385" s="65"/>
      <c r="BK1385" s="65"/>
      <c r="BL1385" s="55"/>
      <c r="BM1385"/>
      <c r="BN1385"/>
      <c r="BO1385"/>
      <c r="BP1385"/>
      <c r="BQ1385"/>
      <c r="BR1385"/>
      <c r="BS1385"/>
      <c r="BT1385"/>
    </row>
    <row r="1386" spans="1:72" ht="15.75">
      <c r="A1386" s="202">
        <v>1382</v>
      </c>
      <c r="B1386" s="68" t="s">
        <v>6378</v>
      </c>
      <c r="C1386" s="149" t="s">
        <v>661</v>
      </c>
      <c r="D1386" s="149" t="s">
        <v>2324</v>
      </c>
      <c r="E1386" s="149" t="s">
        <v>2325</v>
      </c>
      <c r="F1386" s="158" t="str">
        <f t="shared" si="222"/>
        <v>Video</v>
      </c>
      <c r="G1386" s="187">
        <v>0</v>
      </c>
      <c r="H1386" s="150"/>
      <c r="I1386" s="184">
        <v>127.91</v>
      </c>
      <c r="J1386" s="150"/>
      <c r="K1386" s="151">
        <v>14.837999999999999</v>
      </c>
      <c r="L1386" s="152">
        <v>135.0258</v>
      </c>
      <c r="M1386" s="152">
        <v>148.38</v>
      </c>
      <c r="N1386" s="153" t="s">
        <v>148</v>
      </c>
      <c r="O1386" s="154">
        <v>10</v>
      </c>
      <c r="P1386" s="153">
        <v>3</v>
      </c>
      <c r="Q1386" s="153" t="s">
        <v>146</v>
      </c>
      <c r="R1386" s="155">
        <v>17</v>
      </c>
      <c r="S1386" s="155">
        <v>3.9</v>
      </c>
      <c r="T1386" s="155">
        <v>0.3</v>
      </c>
      <c r="U1386" s="154" t="s">
        <v>95</v>
      </c>
      <c r="V1386" s="153" t="s">
        <v>88</v>
      </c>
      <c r="W1386" s="153" t="s">
        <v>627</v>
      </c>
      <c r="X1386" s="151" t="s">
        <v>6378</v>
      </c>
      <c r="Y1386" s="151" t="s">
        <v>6378</v>
      </c>
      <c r="Z1386" s="156">
        <v>8.3199999999999996E-2</v>
      </c>
      <c r="AA1386" s="153" t="s">
        <v>858</v>
      </c>
      <c r="AB1386" s="153" t="s">
        <v>5640</v>
      </c>
      <c r="AC1386" s="153" t="s">
        <v>149</v>
      </c>
      <c r="AD1386" s="157" t="s">
        <v>2326</v>
      </c>
      <c r="AE1386" s="110">
        <v>1</v>
      </c>
      <c r="AF1386" s="110">
        <v>490</v>
      </c>
      <c r="AG1386" s="112">
        <f t="shared" si="217"/>
        <v>0</v>
      </c>
      <c r="AH1386" s="110">
        <f>SUM(AG$4:AG1386)</f>
        <v>40</v>
      </c>
      <c r="AI1386" s="112">
        <f t="shared" si="215"/>
        <v>0</v>
      </c>
      <c r="AJ1386" s="110">
        <f>COUNTIF(AI$4:AI1386,"&gt;0")</f>
        <v>184</v>
      </c>
      <c r="AK1386" s="110">
        <v>1</v>
      </c>
      <c r="AL1386" s="110">
        <v>453</v>
      </c>
      <c r="AM1386" s="172" t="str">
        <f>IF(OR(Table1[[#This Row],[Line total ordered for now]]&gt;0,Table1[[#This Row],[Line total ordered for season]]&gt;0),1,"")</f>
        <v/>
      </c>
      <c r="AN1386" s="173">
        <f>COUNTIF(AM$4:AM1386,"&gt;0")</f>
        <v>0</v>
      </c>
      <c r="AO1386" s="173">
        <f>Table1[[#This Row],[ORDER QUANTITY
to be collected BEFORE 31.3.22]]</f>
        <v>0</v>
      </c>
      <c r="AP1386" s="174">
        <f t="shared" si="216"/>
        <v>0</v>
      </c>
      <c r="AQ1386" s="174">
        <f>IFERROR(INDEX(Retail!H:H,MATCH($D1386,Retail!$D:$D,0)),0)</f>
        <v>0</v>
      </c>
      <c r="AR1386" s="174">
        <f>IFERROR(INDEX(Retail!J:J,MATCH($D1386,Retail!$D:$D,0)),0)</f>
        <v>0</v>
      </c>
      <c r="AS1386" s="174">
        <f>IFERROR(INDEX('NEW2022'!H:H,MATCH($D1386,'NEW2022'!D:D,0)),0)</f>
        <v>0</v>
      </c>
      <c r="AT1386" s="174">
        <f>IFERROR(INDEX('NEW2022'!J:J,MATCH($D1386,'NEW2022'!D:D,0)),0)</f>
        <v>0</v>
      </c>
      <c r="AU1386" s="174">
        <f>IFERROR(INDEX('Quiet Items'!H:H,MATCH($D1386,'Quiet Items'!D:D,0)),0)</f>
        <v>0</v>
      </c>
      <c r="AV1386" s="174">
        <f>IFERROR(INDEX('Quiet Items'!J:J,MATCH($D1386,'Quiet Items'!D:D,0)),0)</f>
        <v>0</v>
      </c>
      <c r="AW1386" s="174">
        <f>IFERROR(INDEX('1.4G'!H:H,MATCH($D1386,'1.4G'!D:D,0)),0)</f>
        <v>0</v>
      </c>
      <c r="AX1386" s="174">
        <f>IFERROR(INDEX('1.4G'!J:J,MATCH($D1386,'1.4G'!D:D,0)),0)</f>
        <v>0</v>
      </c>
      <c r="AY1386" s="174">
        <f t="shared" si="223"/>
        <v>0</v>
      </c>
      <c r="AZ1386" s="174">
        <f t="shared" si="224"/>
        <v>0</v>
      </c>
      <c r="BA1386" s="175">
        <f>IFERROR(Table1[[#This Row],[Line total ordered for now]]*Table1[[#This Row],[GUARANTEED PRICE
for STOCK orders collected before 31.3.22]],0)</f>
        <v>0</v>
      </c>
      <c r="BB1386" s="175">
        <f t="shared" si="218"/>
        <v>0</v>
      </c>
      <c r="BC1386" s="176">
        <f>(AZ1386+Table1[[#This Row],[Line total ordered for now]])*Z1386</f>
        <v>0</v>
      </c>
      <c r="BD1386" s="200">
        <v>126.12299999999999</v>
      </c>
      <c r="BE1386" s="65"/>
      <c r="BF1386" s="65"/>
      <c r="BG1386" s="65"/>
      <c r="BH1386" s="65"/>
      <c r="BI1386" s="65"/>
      <c r="BJ1386" s="65"/>
      <c r="BK1386" s="65"/>
      <c r="BL1386" s="55"/>
      <c r="BM1386"/>
      <c r="BN1386"/>
      <c r="BO1386"/>
      <c r="BP1386"/>
      <c r="BQ1386"/>
      <c r="BR1386"/>
      <c r="BS1386"/>
      <c r="BT1386"/>
    </row>
    <row r="1387" spans="1:72" ht="15.75">
      <c r="A1387" s="202">
        <v>1383</v>
      </c>
      <c r="B1387" s="68" t="s">
        <v>6378</v>
      </c>
      <c r="C1387" s="149" t="s">
        <v>661</v>
      </c>
      <c r="D1387" s="149" t="s">
        <v>2602</v>
      </c>
      <c r="E1387" s="149" t="s">
        <v>2603</v>
      </c>
      <c r="F1387" s="158" t="str">
        <f t="shared" si="222"/>
        <v>Video</v>
      </c>
      <c r="G1387" s="187">
        <v>0</v>
      </c>
      <c r="H1387" s="150"/>
      <c r="I1387" s="184">
        <v>128.21</v>
      </c>
      <c r="J1387" s="150"/>
      <c r="K1387" s="151">
        <v>14.872999999999999</v>
      </c>
      <c r="L1387" s="152">
        <v>135.3443</v>
      </c>
      <c r="M1387" s="152">
        <v>148.72999999999999</v>
      </c>
      <c r="N1387" s="153" t="s">
        <v>148</v>
      </c>
      <c r="O1387" s="154">
        <v>10</v>
      </c>
      <c r="P1387" s="153">
        <v>3</v>
      </c>
      <c r="Q1387" s="153" t="s">
        <v>146</v>
      </c>
      <c r="R1387" s="155">
        <v>18</v>
      </c>
      <c r="S1387" s="155">
        <v>3.1</v>
      </c>
      <c r="T1387" s="155">
        <v>0.3</v>
      </c>
      <c r="U1387" s="154" t="s">
        <v>94</v>
      </c>
      <c r="V1387" s="153" t="s">
        <v>89</v>
      </c>
      <c r="W1387" s="153" t="s">
        <v>627</v>
      </c>
      <c r="X1387" s="151" t="s">
        <v>6378</v>
      </c>
      <c r="Y1387" s="151" t="s">
        <v>6378</v>
      </c>
      <c r="Z1387" s="156">
        <v>8.3199999999999996E-2</v>
      </c>
      <c r="AA1387" s="153" t="s">
        <v>769</v>
      </c>
      <c r="AB1387" s="153" t="s">
        <v>5842</v>
      </c>
      <c r="AC1387" s="153" t="s">
        <v>164</v>
      </c>
      <c r="AD1387" s="157" t="s">
        <v>2604</v>
      </c>
      <c r="AE1387" s="110">
        <v>1</v>
      </c>
      <c r="AF1387" s="110">
        <v>491</v>
      </c>
      <c r="AG1387" s="112">
        <f t="shared" si="217"/>
        <v>0</v>
      </c>
      <c r="AH1387" s="110">
        <f>SUM(AG$4:AG1387)</f>
        <v>40</v>
      </c>
      <c r="AI1387" s="112">
        <f t="shared" si="215"/>
        <v>0</v>
      </c>
      <c r="AJ1387" s="110">
        <f>COUNTIF(AI$4:AI1387,"&gt;0")</f>
        <v>184</v>
      </c>
      <c r="AK1387" s="110">
        <v>0</v>
      </c>
      <c r="AL1387" s="110">
        <v>453</v>
      </c>
      <c r="AM1387" s="172" t="str">
        <f>IF(OR(Table1[[#This Row],[Line total ordered for now]]&gt;0,Table1[[#This Row],[Line total ordered for season]]&gt;0),1,"")</f>
        <v/>
      </c>
      <c r="AN1387" s="173">
        <f>COUNTIF(AM$4:AM1387,"&gt;0")</f>
        <v>0</v>
      </c>
      <c r="AO1387" s="173">
        <f>Table1[[#This Row],[ORDER QUANTITY
to be collected BEFORE 31.3.22]]</f>
        <v>0</v>
      </c>
      <c r="AP1387" s="174">
        <f t="shared" si="216"/>
        <v>0</v>
      </c>
      <c r="AQ1387" s="174">
        <f>IFERROR(INDEX(Retail!H:H,MATCH($D1387,Retail!$D:$D,0)),0)</f>
        <v>0</v>
      </c>
      <c r="AR1387" s="174">
        <f>IFERROR(INDEX(Retail!J:J,MATCH($D1387,Retail!$D:$D,0)),0)</f>
        <v>0</v>
      </c>
      <c r="AS1387" s="174">
        <f>IFERROR(INDEX('NEW2022'!H:H,MATCH($D1387,'NEW2022'!D:D,0)),0)</f>
        <v>0</v>
      </c>
      <c r="AT1387" s="174">
        <f>IFERROR(INDEX('NEW2022'!J:J,MATCH($D1387,'NEW2022'!D:D,0)),0)</f>
        <v>0</v>
      </c>
      <c r="AU1387" s="174">
        <f>IFERROR(INDEX('Quiet Items'!H:H,MATCH($D1387,'Quiet Items'!D:D,0)),0)</f>
        <v>0</v>
      </c>
      <c r="AV1387" s="174">
        <f>IFERROR(INDEX('Quiet Items'!J:J,MATCH($D1387,'Quiet Items'!D:D,0)),0)</f>
        <v>0</v>
      </c>
      <c r="AW1387" s="174">
        <f>IFERROR(INDEX('1.4G'!H:H,MATCH($D1387,'1.4G'!D:D,0)),0)</f>
        <v>0</v>
      </c>
      <c r="AX1387" s="174">
        <f>IFERROR(INDEX('1.4G'!J:J,MATCH($D1387,'1.4G'!D:D,0)),0)</f>
        <v>0</v>
      </c>
      <c r="AY1387" s="174">
        <f t="shared" si="223"/>
        <v>0</v>
      </c>
      <c r="AZ1387" s="174">
        <f t="shared" si="224"/>
        <v>0</v>
      </c>
      <c r="BA1387" s="175">
        <f>IFERROR(Table1[[#This Row],[Line total ordered for now]]*Table1[[#This Row],[GUARANTEED PRICE
for STOCK orders collected before 31.3.22]],0)</f>
        <v>0</v>
      </c>
      <c r="BB1387" s="175">
        <f t="shared" si="218"/>
        <v>0</v>
      </c>
      <c r="BC1387" s="176">
        <f>(AZ1387+Table1[[#This Row],[Line total ordered for now]])*Z1387</f>
        <v>0</v>
      </c>
      <c r="BD1387" s="200">
        <v>126.42049999999999</v>
      </c>
      <c r="BE1387" s="65"/>
      <c r="BF1387" s="65"/>
      <c r="BG1387" s="65"/>
      <c r="BH1387" s="65"/>
      <c r="BI1387" s="65"/>
      <c r="BJ1387" s="65"/>
      <c r="BK1387" s="65"/>
      <c r="BL1387" s="55"/>
      <c r="BM1387"/>
      <c r="BN1387"/>
      <c r="BO1387"/>
      <c r="BP1387"/>
      <c r="BQ1387"/>
      <c r="BR1387"/>
      <c r="BS1387"/>
      <c r="BT1387"/>
    </row>
    <row r="1388" spans="1:72" ht="15.75">
      <c r="A1388" s="202">
        <v>1384</v>
      </c>
      <c r="B1388" s="68" t="s">
        <v>6378</v>
      </c>
      <c r="C1388" s="149" t="s">
        <v>661</v>
      </c>
      <c r="D1388" s="149" t="s">
        <v>2524</v>
      </c>
      <c r="E1388" s="149" t="s">
        <v>2525</v>
      </c>
      <c r="F1388" s="158" t="str">
        <f t="shared" si="222"/>
        <v>Video</v>
      </c>
      <c r="G1388" s="187">
        <v>2</v>
      </c>
      <c r="H1388" s="150"/>
      <c r="I1388" s="184">
        <v>128.28</v>
      </c>
      <c r="J1388" s="150"/>
      <c r="K1388" s="151">
        <v>14.881</v>
      </c>
      <c r="L1388" s="152">
        <v>135.4171</v>
      </c>
      <c r="M1388" s="152">
        <v>148.81</v>
      </c>
      <c r="N1388" s="153" t="s">
        <v>148</v>
      </c>
      <c r="O1388" s="154">
        <v>10</v>
      </c>
      <c r="P1388" s="153">
        <v>3</v>
      </c>
      <c r="Q1388" s="153" t="s">
        <v>146</v>
      </c>
      <c r="R1388" s="155">
        <v>20</v>
      </c>
      <c r="S1388" s="155">
        <v>2.2000000000000002</v>
      </c>
      <c r="T1388" s="155">
        <v>0.3</v>
      </c>
      <c r="U1388" s="154" t="s">
        <v>95</v>
      </c>
      <c r="V1388" s="153" t="s">
        <v>88</v>
      </c>
      <c r="W1388" s="153" t="s">
        <v>627</v>
      </c>
      <c r="X1388" s="151" t="s">
        <v>6378</v>
      </c>
      <c r="Y1388" s="151" t="s">
        <v>6378</v>
      </c>
      <c r="Z1388" s="156">
        <v>7.8700000000000006E-2</v>
      </c>
      <c r="AA1388" s="153" t="s">
        <v>858</v>
      </c>
      <c r="AB1388" s="153" t="s">
        <v>5645</v>
      </c>
      <c r="AC1388" s="153" t="s">
        <v>164</v>
      </c>
      <c r="AD1388" s="157" t="s">
        <v>2526</v>
      </c>
      <c r="AE1388" s="110">
        <v>1</v>
      </c>
      <c r="AF1388" s="110">
        <v>492</v>
      </c>
      <c r="AG1388" s="112">
        <f t="shared" si="217"/>
        <v>0</v>
      </c>
      <c r="AH1388" s="110">
        <f>SUM(AG$4:AG1388)</f>
        <v>40</v>
      </c>
      <c r="AI1388" s="112">
        <f t="shared" si="215"/>
        <v>0</v>
      </c>
      <c r="AJ1388" s="110">
        <f>COUNTIF(AI$4:AI1388,"&gt;0")</f>
        <v>184</v>
      </c>
      <c r="AK1388" s="110">
        <v>1</v>
      </c>
      <c r="AL1388" s="110">
        <v>454</v>
      </c>
      <c r="AM1388" s="172" t="str">
        <f>IF(OR(Table1[[#This Row],[Line total ordered for now]]&gt;0,Table1[[#This Row],[Line total ordered for season]]&gt;0),1,"")</f>
        <v/>
      </c>
      <c r="AN1388" s="173">
        <f>COUNTIF(AM$4:AM1388,"&gt;0")</f>
        <v>0</v>
      </c>
      <c r="AO1388" s="173">
        <f>Table1[[#This Row],[ORDER QUANTITY
to be collected BEFORE 31.3.22]]</f>
        <v>0</v>
      </c>
      <c r="AP1388" s="174">
        <f t="shared" si="216"/>
        <v>0</v>
      </c>
      <c r="AQ1388" s="174">
        <f>IFERROR(INDEX(Retail!H:H,MATCH($D1388,Retail!$D:$D,0)),0)</f>
        <v>0</v>
      </c>
      <c r="AR1388" s="174">
        <f>IFERROR(INDEX(Retail!J:J,MATCH($D1388,Retail!$D:$D,0)),0)</f>
        <v>0</v>
      </c>
      <c r="AS1388" s="174">
        <f>IFERROR(INDEX('NEW2022'!H:H,MATCH($D1388,'NEW2022'!D:D,0)),0)</f>
        <v>0</v>
      </c>
      <c r="AT1388" s="174">
        <f>IFERROR(INDEX('NEW2022'!J:J,MATCH($D1388,'NEW2022'!D:D,0)),0)</f>
        <v>0</v>
      </c>
      <c r="AU1388" s="174">
        <f>IFERROR(INDEX('Quiet Items'!H:H,MATCH($D1388,'Quiet Items'!D:D,0)),0)</f>
        <v>0</v>
      </c>
      <c r="AV1388" s="174">
        <f>IFERROR(INDEX('Quiet Items'!J:J,MATCH($D1388,'Quiet Items'!D:D,0)),0)</f>
        <v>0</v>
      </c>
      <c r="AW1388" s="174">
        <f>IFERROR(INDEX('1.4G'!H:H,MATCH($D1388,'1.4G'!D:D,0)),0)</f>
        <v>0</v>
      </c>
      <c r="AX1388" s="174">
        <f>IFERROR(INDEX('1.4G'!J:J,MATCH($D1388,'1.4G'!D:D,0)),0)</f>
        <v>0</v>
      </c>
      <c r="AY1388" s="174">
        <f t="shared" si="223"/>
        <v>0</v>
      </c>
      <c r="AZ1388" s="174">
        <f t="shared" si="224"/>
        <v>0</v>
      </c>
      <c r="BA1388" s="175">
        <f>IFERROR(Table1[[#This Row],[Line total ordered for now]]*Table1[[#This Row],[GUARANTEED PRICE
for STOCK orders collected before 31.3.22]],0)</f>
        <v>0</v>
      </c>
      <c r="BB1388" s="175">
        <f t="shared" si="218"/>
        <v>0</v>
      </c>
      <c r="BC1388" s="176">
        <f>(AZ1388+Table1[[#This Row],[Line total ordered for now]])*Z1388</f>
        <v>0</v>
      </c>
      <c r="BD1388" s="200">
        <v>126.4885</v>
      </c>
      <c r="BE1388" s="65"/>
      <c r="BF1388" s="65"/>
      <c r="BG1388" s="65"/>
      <c r="BH1388" s="65"/>
      <c r="BI1388" s="65"/>
      <c r="BJ1388" s="65"/>
      <c r="BK1388" s="65"/>
      <c r="BL1388" s="55"/>
      <c r="BM1388"/>
      <c r="BN1388"/>
      <c r="BO1388"/>
      <c r="BP1388"/>
      <c r="BQ1388"/>
      <c r="BR1388"/>
      <c r="BS1388"/>
      <c r="BT1388"/>
    </row>
    <row r="1389" spans="1:72" ht="15.75">
      <c r="A1389" s="202">
        <v>1385</v>
      </c>
      <c r="B1389" s="68" t="s">
        <v>6378</v>
      </c>
      <c r="C1389" s="149" t="s">
        <v>661</v>
      </c>
      <c r="D1389" s="149" t="s">
        <v>2572</v>
      </c>
      <c r="E1389" s="149" t="s">
        <v>2573</v>
      </c>
      <c r="F1389" s="158" t="str">
        <f t="shared" si="222"/>
        <v>Video</v>
      </c>
      <c r="G1389" s="187">
        <v>25</v>
      </c>
      <c r="H1389" s="150"/>
      <c r="I1389" s="184">
        <v>128.28</v>
      </c>
      <c r="J1389" s="150"/>
      <c r="K1389" s="151">
        <v>14.881</v>
      </c>
      <c r="L1389" s="152">
        <v>135.4171</v>
      </c>
      <c r="M1389" s="152">
        <v>148.81</v>
      </c>
      <c r="N1389" s="153" t="s">
        <v>148</v>
      </c>
      <c r="O1389" s="154">
        <v>10</v>
      </c>
      <c r="P1389" s="153">
        <v>3</v>
      </c>
      <c r="Q1389" s="153" t="s">
        <v>147</v>
      </c>
      <c r="R1389" s="155">
        <v>20</v>
      </c>
      <c r="S1389" s="155">
        <v>2.2000000000000002</v>
      </c>
      <c r="T1389" s="155">
        <v>0.3</v>
      </c>
      <c r="U1389" s="154" t="s">
        <v>95</v>
      </c>
      <c r="V1389" s="153" t="s">
        <v>88</v>
      </c>
      <c r="W1389" s="153" t="s">
        <v>627</v>
      </c>
      <c r="X1389" s="151" t="s">
        <v>6378</v>
      </c>
      <c r="Y1389" s="151" t="s">
        <v>6378</v>
      </c>
      <c r="Z1389" s="156">
        <v>7.8700000000000006E-2</v>
      </c>
      <c r="AA1389" s="153" t="s">
        <v>858</v>
      </c>
      <c r="AB1389" s="153" t="s">
        <v>5646</v>
      </c>
      <c r="AC1389" s="153" t="s">
        <v>164</v>
      </c>
      <c r="AD1389" s="157" t="s">
        <v>2574</v>
      </c>
      <c r="AE1389" s="110">
        <v>0</v>
      </c>
      <c r="AF1389" s="110">
        <v>492</v>
      </c>
      <c r="AG1389" s="112">
        <f t="shared" si="217"/>
        <v>0</v>
      </c>
      <c r="AH1389" s="110">
        <f>SUM(AG$4:AG1389)</f>
        <v>40</v>
      </c>
      <c r="AI1389" s="112">
        <f t="shared" si="215"/>
        <v>0</v>
      </c>
      <c r="AJ1389" s="110">
        <f>COUNTIF(AI$4:AI1389,"&gt;0")</f>
        <v>184</v>
      </c>
      <c r="AK1389" s="110">
        <v>1</v>
      </c>
      <c r="AL1389" s="110">
        <v>455</v>
      </c>
      <c r="AM1389" s="172" t="str">
        <f>IF(OR(Table1[[#This Row],[Line total ordered for now]]&gt;0,Table1[[#This Row],[Line total ordered for season]]&gt;0),1,"")</f>
        <v/>
      </c>
      <c r="AN1389" s="173">
        <f>COUNTIF(AM$4:AM1389,"&gt;0")</f>
        <v>0</v>
      </c>
      <c r="AO1389" s="173">
        <f>Table1[[#This Row],[ORDER QUANTITY
to be collected BEFORE 31.3.22]]</f>
        <v>0</v>
      </c>
      <c r="AP1389" s="174">
        <f t="shared" si="216"/>
        <v>0</v>
      </c>
      <c r="AQ1389" s="174">
        <f>IFERROR(INDEX(Retail!H:H,MATCH($D1389,Retail!$D:$D,0)),0)</f>
        <v>0</v>
      </c>
      <c r="AR1389" s="174">
        <f>IFERROR(INDEX(Retail!J:J,MATCH($D1389,Retail!$D:$D,0)),0)</f>
        <v>0</v>
      </c>
      <c r="AS1389" s="174">
        <f>IFERROR(INDEX('NEW2022'!H:H,MATCH($D1389,'NEW2022'!D:D,0)),0)</f>
        <v>0</v>
      </c>
      <c r="AT1389" s="174">
        <f>IFERROR(INDEX('NEW2022'!J:J,MATCH($D1389,'NEW2022'!D:D,0)),0)</f>
        <v>0</v>
      </c>
      <c r="AU1389" s="174">
        <f>IFERROR(INDEX('Quiet Items'!H:H,MATCH($D1389,'Quiet Items'!D:D,0)),0)</f>
        <v>0</v>
      </c>
      <c r="AV1389" s="174">
        <f>IFERROR(INDEX('Quiet Items'!J:J,MATCH($D1389,'Quiet Items'!D:D,0)),0)</f>
        <v>0</v>
      </c>
      <c r="AW1389" s="174">
        <f>IFERROR(INDEX('1.4G'!H:H,MATCH($D1389,'1.4G'!D:D,0)),0)</f>
        <v>0</v>
      </c>
      <c r="AX1389" s="174">
        <f>IFERROR(INDEX('1.4G'!J:J,MATCH($D1389,'1.4G'!D:D,0)),0)</f>
        <v>0</v>
      </c>
      <c r="AY1389" s="174">
        <f t="shared" si="223"/>
        <v>0</v>
      </c>
      <c r="AZ1389" s="174">
        <f t="shared" si="224"/>
        <v>0</v>
      </c>
      <c r="BA1389" s="175">
        <f>IFERROR(Table1[[#This Row],[Line total ordered for now]]*Table1[[#This Row],[GUARANTEED PRICE
for STOCK orders collected before 31.3.22]],0)</f>
        <v>0</v>
      </c>
      <c r="BB1389" s="175">
        <f t="shared" si="218"/>
        <v>0</v>
      </c>
      <c r="BC1389" s="176">
        <f>(AZ1389+Table1[[#This Row],[Line total ordered for now]])*Z1389</f>
        <v>0</v>
      </c>
      <c r="BD1389" s="200">
        <v>126.4885</v>
      </c>
      <c r="BE1389" s="65"/>
      <c r="BF1389" s="65"/>
      <c r="BG1389" s="65"/>
      <c r="BH1389" s="65"/>
      <c r="BI1389" s="65"/>
      <c r="BJ1389" s="65"/>
      <c r="BK1389" s="65"/>
      <c r="BL1389" s="55"/>
      <c r="BM1389"/>
      <c r="BN1389"/>
      <c r="BO1389"/>
      <c r="BP1389"/>
      <c r="BQ1389"/>
      <c r="BR1389"/>
      <c r="BS1389"/>
      <c r="BT1389"/>
    </row>
    <row r="1390" spans="1:72" ht="15.75">
      <c r="A1390" s="202">
        <v>1386</v>
      </c>
      <c r="B1390" s="68" t="s">
        <v>6378</v>
      </c>
      <c r="C1390" s="149" t="s">
        <v>661</v>
      </c>
      <c r="D1390" s="149" t="s">
        <v>2991</v>
      </c>
      <c r="E1390" s="149" t="s">
        <v>2992</v>
      </c>
      <c r="F1390" s="158" t="str">
        <f t="shared" si="222"/>
        <v>Video</v>
      </c>
      <c r="G1390" s="187">
        <v>11</v>
      </c>
      <c r="H1390" s="150"/>
      <c r="I1390" s="184">
        <v>128.5</v>
      </c>
      <c r="J1390" s="150"/>
      <c r="K1390" s="151">
        <v>14.906000000000001</v>
      </c>
      <c r="L1390" s="152">
        <v>135.6446</v>
      </c>
      <c r="M1390" s="152">
        <v>149.06</v>
      </c>
      <c r="N1390" s="153" t="s">
        <v>148</v>
      </c>
      <c r="O1390" s="154">
        <v>10</v>
      </c>
      <c r="P1390" s="153">
        <v>5</v>
      </c>
      <c r="Q1390" s="153" t="s">
        <v>735</v>
      </c>
      <c r="R1390" s="155">
        <v>19.600000000000001</v>
      </c>
      <c r="S1390" s="155">
        <v>3.5</v>
      </c>
      <c r="T1390" s="155">
        <v>0.3</v>
      </c>
      <c r="U1390" s="154" t="s">
        <v>94</v>
      </c>
      <c r="V1390" s="153" t="s">
        <v>89</v>
      </c>
      <c r="W1390" s="153" t="s">
        <v>627</v>
      </c>
      <c r="X1390" s="151" t="s">
        <v>6378</v>
      </c>
      <c r="Y1390" s="151" t="s">
        <v>6378</v>
      </c>
      <c r="Z1390" s="156">
        <v>8.3199999999999996E-2</v>
      </c>
      <c r="AA1390" s="153" t="s">
        <v>939</v>
      </c>
      <c r="AB1390" s="153" t="s">
        <v>5653</v>
      </c>
      <c r="AC1390" s="153" t="s">
        <v>141</v>
      </c>
      <c r="AD1390" s="157" t="s">
        <v>2993</v>
      </c>
      <c r="AE1390" s="110">
        <v>0</v>
      </c>
      <c r="AF1390" s="110">
        <v>492</v>
      </c>
      <c r="AG1390" s="112">
        <f t="shared" si="217"/>
        <v>0</v>
      </c>
      <c r="AH1390" s="110">
        <f>SUM(AG$4:AG1390)</f>
        <v>40</v>
      </c>
      <c r="AI1390" s="112">
        <f t="shared" si="215"/>
        <v>0</v>
      </c>
      <c r="AJ1390" s="110">
        <f>COUNTIF(AI$4:AI1390,"&gt;0")</f>
        <v>184</v>
      </c>
      <c r="AK1390" s="110">
        <v>0</v>
      </c>
      <c r="AL1390" s="110">
        <v>455</v>
      </c>
      <c r="AM1390" s="172" t="str">
        <f>IF(OR(Table1[[#This Row],[Line total ordered for now]]&gt;0,Table1[[#This Row],[Line total ordered for season]]&gt;0),1,"")</f>
        <v/>
      </c>
      <c r="AN1390" s="173">
        <f>COUNTIF(AM$4:AM1390,"&gt;0")</f>
        <v>0</v>
      </c>
      <c r="AO1390" s="173">
        <f>Table1[[#This Row],[ORDER QUANTITY
to be collected BEFORE 31.3.22]]</f>
        <v>0</v>
      </c>
      <c r="AP1390" s="174">
        <f t="shared" si="216"/>
        <v>0</v>
      </c>
      <c r="AQ1390" s="174">
        <f>IFERROR(INDEX(Retail!H:H,MATCH($D1390,Retail!$D:$D,0)),0)</f>
        <v>0</v>
      </c>
      <c r="AR1390" s="174">
        <f>IFERROR(INDEX(Retail!J:J,MATCH($D1390,Retail!$D:$D,0)),0)</f>
        <v>0</v>
      </c>
      <c r="AS1390" s="174">
        <f>IFERROR(INDEX('NEW2022'!H:H,MATCH($D1390,'NEW2022'!D:D,0)),0)</f>
        <v>0</v>
      </c>
      <c r="AT1390" s="174">
        <f>IFERROR(INDEX('NEW2022'!J:J,MATCH($D1390,'NEW2022'!D:D,0)),0)</f>
        <v>0</v>
      </c>
      <c r="AU1390" s="174">
        <f>IFERROR(INDEX('Quiet Items'!H:H,MATCH($D1390,'Quiet Items'!D:D,0)),0)</f>
        <v>0</v>
      </c>
      <c r="AV1390" s="174">
        <f>IFERROR(INDEX('Quiet Items'!J:J,MATCH($D1390,'Quiet Items'!D:D,0)),0)</f>
        <v>0</v>
      </c>
      <c r="AW1390" s="174">
        <f>IFERROR(INDEX('1.4G'!H:H,MATCH($D1390,'1.4G'!D:D,0)),0)</f>
        <v>0</v>
      </c>
      <c r="AX1390" s="174">
        <f>IFERROR(INDEX('1.4G'!J:J,MATCH($D1390,'1.4G'!D:D,0)),0)</f>
        <v>0</v>
      </c>
      <c r="AY1390" s="174">
        <f t="shared" si="223"/>
        <v>0</v>
      </c>
      <c r="AZ1390" s="174">
        <f t="shared" si="224"/>
        <v>0</v>
      </c>
      <c r="BA1390" s="175">
        <f>IFERROR(Table1[[#This Row],[Line total ordered for now]]*Table1[[#This Row],[GUARANTEED PRICE
for STOCK orders collected before 31.3.22]],0)</f>
        <v>0</v>
      </c>
      <c r="BB1390" s="175">
        <f t="shared" si="218"/>
        <v>0</v>
      </c>
      <c r="BC1390" s="176">
        <f>(AZ1390+Table1[[#This Row],[Line total ordered for now]])*Z1390</f>
        <v>0</v>
      </c>
      <c r="BD1390" s="200">
        <v>126.70099999999999</v>
      </c>
      <c r="BE1390" s="65"/>
      <c r="BF1390" s="65"/>
      <c r="BG1390" s="65"/>
      <c r="BH1390" s="65"/>
      <c r="BI1390" s="65"/>
      <c r="BJ1390" s="65"/>
      <c r="BK1390" s="65"/>
      <c r="BL1390" s="55"/>
      <c r="BM1390"/>
      <c r="BN1390"/>
      <c r="BO1390"/>
      <c r="BP1390"/>
      <c r="BQ1390"/>
      <c r="BR1390"/>
      <c r="BS1390"/>
      <c r="BT1390"/>
    </row>
    <row r="1391" spans="1:72" ht="15.75">
      <c r="A1391" s="202">
        <v>1387</v>
      </c>
      <c r="B1391" s="68" t="s">
        <v>6378</v>
      </c>
      <c r="C1391" s="149" t="s">
        <v>661</v>
      </c>
      <c r="D1391" s="149" t="s">
        <v>3186</v>
      </c>
      <c r="E1391" s="149" t="s">
        <v>3187</v>
      </c>
      <c r="F1391" s="158" t="str">
        <f t="shared" si="222"/>
        <v>Video</v>
      </c>
      <c r="G1391" s="187">
        <v>3</v>
      </c>
      <c r="H1391" s="150"/>
      <c r="I1391" s="184">
        <v>134.38999999999999</v>
      </c>
      <c r="J1391" s="150"/>
      <c r="K1391" s="151">
        <v>15.839391130405488</v>
      </c>
      <c r="L1391" s="152">
        <v>144.13845928668994</v>
      </c>
      <c r="M1391" s="152">
        <v>158.39391130405488</v>
      </c>
      <c r="N1391" s="153" t="s">
        <v>148</v>
      </c>
      <c r="O1391" s="154">
        <v>10</v>
      </c>
      <c r="P1391" s="153">
        <v>3</v>
      </c>
      <c r="Q1391" s="153" t="s">
        <v>146</v>
      </c>
      <c r="R1391" s="155">
        <v>20.5</v>
      </c>
      <c r="S1391" s="155">
        <v>3.5</v>
      </c>
      <c r="T1391" s="155">
        <v>0.3</v>
      </c>
      <c r="U1391" s="154" t="s">
        <v>95</v>
      </c>
      <c r="V1391" s="153" t="s">
        <v>88</v>
      </c>
      <c r="W1391" s="153" t="s">
        <v>627</v>
      </c>
      <c r="X1391" s="151" t="s">
        <v>6378</v>
      </c>
      <c r="Y1391" s="151" t="s">
        <v>6378</v>
      </c>
      <c r="Z1391" s="156">
        <v>8.3159999999999998E-2</v>
      </c>
      <c r="AA1391" s="153" t="s">
        <v>1554</v>
      </c>
      <c r="AB1391" s="153" t="s">
        <v>5659</v>
      </c>
      <c r="AC1391" s="153" t="s">
        <v>4790</v>
      </c>
      <c r="AD1391" s="157" t="s">
        <v>3188</v>
      </c>
      <c r="AE1391" s="110">
        <v>1</v>
      </c>
      <c r="AF1391" s="110">
        <v>493</v>
      </c>
      <c r="AG1391" s="112">
        <f t="shared" si="217"/>
        <v>0</v>
      </c>
      <c r="AH1391" s="110">
        <f>SUM(AG$4:AG1391)</f>
        <v>40</v>
      </c>
      <c r="AI1391" s="112">
        <f t="shared" si="215"/>
        <v>0</v>
      </c>
      <c r="AJ1391" s="110">
        <f>COUNTIF(AI$4:AI1391,"&gt;0")</f>
        <v>184</v>
      </c>
      <c r="AK1391" s="110">
        <v>1</v>
      </c>
      <c r="AL1391" s="110">
        <v>456</v>
      </c>
      <c r="AM1391" s="172" t="str">
        <f>IF(OR(Table1[[#This Row],[Line total ordered for now]]&gt;0,Table1[[#This Row],[Line total ordered for season]]&gt;0),1,"")</f>
        <v/>
      </c>
      <c r="AN1391" s="173">
        <f>COUNTIF(AM$4:AM1391,"&gt;0")</f>
        <v>0</v>
      </c>
      <c r="AO1391" s="173">
        <f>Table1[[#This Row],[ORDER QUANTITY
to be collected BEFORE 31.3.22]]</f>
        <v>0</v>
      </c>
      <c r="AP1391" s="174">
        <f t="shared" si="216"/>
        <v>0</v>
      </c>
      <c r="AQ1391" s="174">
        <f>IFERROR(INDEX(Retail!H:H,MATCH($D1391,Retail!$D:$D,0)),0)</f>
        <v>0</v>
      </c>
      <c r="AR1391" s="174">
        <f>IFERROR(INDEX(Retail!J:J,MATCH($D1391,Retail!$D:$D,0)),0)</f>
        <v>0</v>
      </c>
      <c r="AS1391" s="174">
        <f>IFERROR(INDEX('NEW2022'!H:H,MATCH($D1391,'NEW2022'!D:D,0)),0)</f>
        <v>0</v>
      </c>
      <c r="AT1391" s="174">
        <f>IFERROR(INDEX('NEW2022'!J:J,MATCH($D1391,'NEW2022'!D:D,0)),0)</f>
        <v>0</v>
      </c>
      <c r="AU1391" s="174">
        <f>IFERROR(INDEX('Quiet Items'!H:H,MATCH($D1391,'Quiet Items'!D:D,0)),0)</f>
        <v>0</v>
      </c>
      <c r="AV1391" s="174">
        <f>IFERROR(INDEX('Quiet Items'!J:J,MATCH($D1391,'Quiet Items'!D:D,0)),0)</f>
        <v>0</v>
      </c>
      <c r="AW1391" s="174">
        <f>IFERROR(INDEX('1.4G'!H:H,MATCH($D1391,'1.4G'!D:D,0)),0)</f>
        <v>0</v>
      </c>
      <c r="AX1391" s="174">
        <f>IFERROR(INDEX('1.4G'!J:J,MATCH($D1391,'1.4G'!D:D,0)),0)</f>
        <v>0</v>
      </c>
      <c r="AY1391" s="174">
        <f t="shared" si="223"/>
        <v>0</v>
      </c>
      <c r="AZ1391" s="174">
        <f t="shared" si="224"/>
        <v>0</v>
      </c>
      <c r="BA1391" s="175">
        <f>IFERROR(Table1[[#This Row],[Line total ordered for now]]*Table1[[#This Row],[GUARANTEED PRICE
for STOCK orders collected before 31.3.22]],0)</f>
        <v>0</v>
      </c>
      <c r="BB1391" s="175">
        <f t="shared" si="218"/>
        <v>0</v>
      </c>
      <c r="BC1391" s="176">
        <f>(AZ1391+Table1[[#This Row],[Line total ordered for now]])*Z1391</f>
        <v>0</v>
      </c>
      <c r="BD1391" s="200">
        <v>134.63482460844665</v>
      </c>
      <c r="BE1391" s="65"/>
      <c r="BF1391" s="65"/>
      <c r="BG1391" s="65"/>
      <c r="BH1391" s="65"/>
      <c r="BI1391" s="65"/>
      <c r="BJ1391" s="65"/>
      <c r="BK1391" s="65"/>
      <c r="BL1391" s="55"/>
      <c r="BM1391"/>
      <c r="BN1391"/>
      <c r="BO1391"/>
      <c r="BP1391"/>
      <c r="BQ1391"/>
      <c r="BR1391"/>
      <c r="BS1391"/>
      <c r="BT1391"/>
    </row>
    <row r="1392" spans="1:72" ht="15.75">
      <c r="A1392" s="202">
        <v>1388</v>
      </c>
      <c r="B1392" s="68" t="s">
        <v>6378</v>
      </c>
      <c r="C1392" s="149" t="s">
        <v>661</v>
      </c>
      <c r="D1392" s="149" t="s">
        <v>3082</v>
      </c>
      <c r="E1392" s="149" t="s">
        <v>3083</v>
      </c>
      <c r="F1392" s="158" t="str">
        <f t="shared" si="222"/>
        <v>Video</v>
      </c>
      <c r="G1392" s="187">
        <v>4</v>
      </c>
      <c r="H1392" s="150"/>
      <c r="I1392" s="184">
        <v>141.25</v>
      </c>
      <c r="J1392" s="150"/>
      <c r="K1392" s="151">
        <v>15.842345742371302</v>
      </c>
      <c r="L1392" s="152">
        <v>144.16534625557884</v>
      </c>
      <c r="M1392" s="152">
        <v>158.42345742371302</v>
      </c>
      <c r="N1392" s="153" t="s">
        <v>148</v>
      </c>
      <c r="O1392" s="154">
        <v>10</v>
      </c>
      <c r="P1392" s="153">
        <v>6</v>
      </c>
      <c r="Q1392" s="153" t="s">
        <v>147</v>
      </c>
      <c r="R1392" s="155">
        <v>19.600000000000001</v>
      </c>
      <c r="S1392" s="155">
        <v>3.9</v>
      </c>
      <c r="T1392" s="155">
        <v>0.3</v>
      </c>
      <c r="U1392" s="154" t="s">
        <v>95</v>
      </c>
      <c r="V1392" s="153" t="s">
        <v>88</v>
      </c>
      <c r="W1392" s="153" t="s">
        <v>627</v>
      </c>
      <c r="X1392" s="151" t="s">
        <v>6378</v>
      </c>
      <c r="Y1392" s="151" t="s">
        <v>6378</v>
      </c>
      <c r="Z1392" s="156">
        <v>8.3199999999999996E-2</v>
      </c>
      <c r="AA1392" s="153" t="s">
        <v>1997</v>
      </c>
      <c r="AB1392" s="153" t="s">
        <v>5656</v>
      </c>
      <c r="AC1392" s="153" t="s">
        <v>141</v>
      </c>
      <c r="AD1392" s="157" t="s">
        <v>755</v>
      </c>
      <c r="AE1392" s="110">
        <v>0</v>
      </c>
      <c r="AF1392" s="110">
        <v>493</v>
      </c>
      <c r="AG1392" s="112">
        <f t="shared" si="217"/>
        <v>0</v>
      </c>
      <c r="AH1392" s="110">
        <f>SUM(AG$4:AG1392)</f>
        <v>40</v>
      </c>
      <c r="AI1392" s="112">
        <f t="shared" si="215"/>
        <v>0</v>
      </c>
      <c r="AJ1392" s="110">
        <f>COUNTIF(AI$4:AI1392,"&gt;0")</f>
        <v>184</v>
      </c>
      <c r="AK1392" s="110">
        <v>1</v>
      </c>
      <c r="AL1392" s="110">
        <v>457</v>
      </c>
      <c r="AM1392" s="172" t="str">
        <f>IF(OR(Table1[[#This Row],[Line total ordered for now]]&gt;0,Table1[[#This Row],[Line total ordered for season]]&gt;0),1,"")</f>
        <v/>
      </c>
      <c r="AN1392" s="173">
        <f>COUNTIF(AM$4:AM1392,"&gt;0")</f>
        <v>0</v>
      </c>
      <c r="AO1392" s="173">
        <f>Table1[[#This Row],[ORDER QUANTITY
to be collected BEFORE 31.3.22]]</f>
        <v>0</v>
      </c>
      <c r="AP1392" s="174">
        <f t="shared" si="216"/>
        <v>0</v>
      </c>
      <c r="AQ1392" s="174">
        <f>IFERROR(INDEX(Retail!H:H,MATCH($D1392,Retail!$D:$D,0)),0)</f>
        <v>0</v>
      </c>
      <c r="AR1392" s="174">
        <f>IFERROR(INDEX(Retail!J:J,MATCH($D1392,Retail!$D:$D,0)),0)</f>
        <v>0</v>
      </c>
      <c r="AS1392" s="174">
        <f>IFERROR(INDEX('NEW2022'!H:H,MATCH($D1392,'NEW2022'!D:D,0)),0)</f>
        <v>0</v>
      </c>
      <c r="AT1392" s="174">
        <f>IFERROR(INDEX('NEW2022'!J:J,MATCH($D1392,'NEW2022'!D:D,0)),0)</f>
        <v>0</v>
      </c>
      <c r="AU1392" s="174">
        <f>IFERROR(INDEX('Quiet Items'!H:H,MATCH($D1392,'Quiet Items'!D:D,0)),0)</f>
        <v>0</v>
      </c>
      <c r="AV1392" s="174">
        <f>IFERROR(INDEX('Quiet Items'!J:J,MATCH($D1392,'Quiet Items'!D:D,0)),0)</f>
        <v>0</v>
      </c>
      <c r="AW1392" s="174">
        <f>IFERROR(INDEX('1.4G'!H:H,MATCH($D1392,'1.4G'!D:D,0)),0)</f>
        <v>0</v>
      </c>
      <c r="AX1392" s="174">
        <f>IFERROR(INDEX('1.4G'!J:J,MATCH($D1392,'1.4G'!D:D,0)),0)</f>
        <v>0</v>
      </c>
      <c r="AY1392" s="174">
        <f t="shared" si="223"/>
        <v>0</v>
      </c>
      <c r="AZ1392" s="174">
        <f t="shared" si="224"/>
        <v>0</v>
      </c>
      <c r="BA1392" s="175">
        <f>IFERROR(Table1[[#This Row],[Line total ordered for now]]*Table1[[#This Row],[GUARANTEED PRICE
for STOCK orders collected before 31.3.22]],0)</f>
        <v>0</v>
      </c>
      <c r="BB1392" s="175">
        <f t="shared" si="218"/>
        <v>0</v>
      </c>
      <c r="BC1392" s="176">
        <f>(AZ1392+Table1[[#This Row],[Line total ordered for now]])*Z1392</f>
        <v>0</v>
      </c>
      <c r="BD1392" s="200">
        <v>134.65993881015606</v>
      </c>
      <c r="BE1392" s="65"/>
      <c r="BF1392" s="65"/>
      <c r="BG1392" s="65"/>
      <c r="BH1392" s="65"/>
      <c r="BI1392" s="65"/>
      <c r="BJ1392" s="65"/>
      <c r="BK1392" s="65"/>
      <c r="BL1392" s="55"/>
      <c r="BM1392"/>
      <c r="BN1392"/>
      <c r="BO1392"/>
      <c r="BP1392"/>
      <c r="BQ1392"/>
      <c r="BR1392"/>
      <c r="BS1392"/>
      <c r="BT1392"/>
    </row>
    <row r="1393" spans="1:72" ht="15.75">
      <c r="A1393" s="202">
        <v>1389</v>
      </c>
      <c r="B1393" s="68" t="s">
        <v>6378</v>
      </c>
      <c r="C1393" s="149" t="s">
        <v>661</v>
      </c>
      <c r="D1393" s="149" t="s">
        <v>3155</v>
      </c>
      <c r="E1393" s="149" t="s">
        <v>3156</v>
      </c>
      <c r="F1393" s="158" t="str">
        <f t="shared" si="222"/>
        <v>Video</v>
      </c>
      <c r="G1393" s="187">
        <v>0</v>
      </c>
      <c r="H1393" s="150"/>
      <c r="I1393" s="184">
        <v>134.4</v>
      </c>
      <c r="J1393" s="150"/>
      <c r="K1393" s="151">
        <v>15.842345742371302</v>
      </c>
      <c r="L1393" s="152">
        <v>144.16534625557884</v>
      </c>
      <c r="M1393" s="152">
        <v>158.42345742371302</v>
      </c>
      <c r="N1393" s="153" t="s">
        <v>148</v>
      </c>
      <c r="O1393" s="154">
        <v>10</v>
      </c>
      <c r="P1393" s="153">
        <v>3</v>
      </c>
      <c r="Q1393" s="153" t="s">
        <v>146</v>
      </c>
      <c r="R1393" s="155">
        <v>20</v>
      </c>
      <c r="S1393" s="155">
        <v>3.5</v>
      </c>
      <c r="T1393" s="155">
        <v>0.3</v>
      </c>
      <c r="U1393" s="154" t="s">
        <v>95</v>
      </c>
      <c r="V1393" s="153" t="s">
        <v>88</v>
      </c>
      <c r="W1393" s="153" t="s">
        <v>627</v>
      </c>
      <c r="X1393" s="151" t="s">
        <v>6378</v>
      </c>
      <c r="Y1393" s="151" t="s">
        <v>6378</v>
      </c>
      <c r="Z1393" s="156">
        <v>8.3199999999999996E-2</v>
      </c>
      <c r="AA1393" s="153" t="s">
        <v>1554</v>
      </c>
      <c r="AB1393" s="153" t="s">
        <v>5658</v>
      </c>
      <c r="AC1393" s="153" t="s">
        <v>4790</v>
      </c>
      <c r="AD1393" s="157" t="s">
        <v>3157</v>
      </c>
      <c r="AE1393" s="110">
        <v>1</v>
      </c>
      <c r="AF1393" s="110">
        <v>494</v>
      </c>
      <c r="AG1393" s="112">
        <f t="shared" si="217"/>
        <v>0</v>
      </c>
      <c r="AH1393" s="110">
        <f>SUM(AG$4:AG1393)</f>
        <v>40</v>
      </c>
      <c r="AI1393" s="112">
        <f t="shared" si="215"/>
        <v>0</v>
      </c>
      <c r="AJ1393" s="110">
        <f>COUNTIF(AI$4:AI1393,"&gt;0")</f>
        <v>184</v>
      </c>
      <c r="AK1393" s="110">
        <v>1</v>
      </c>
      <c r="AL1393" s="110">
        <v>458</v>
      </c>
      <c r="AM1393" s="172" t="str">
        <f>IF(OR(Table1[[#This Row],[Line total ordered for now]]&gt;0,Table1[[#This Row],[Line total ordered for season]]&gt;0),1,"")</f>
        <v/>
      </c>
      <c r="AN1393" s="173">
        <f>COUNTIF(AM$4:AM1393,"&gt;0")</f>
        <v>0</v>
      </c>
      <c r="AO1393" s="173">
        <f>Table1[[#This Row],[ORDER QUANTITY
to be collected BEFORE 31.3.22]]</f>
        <v>0</v>
      </c>
      <c r="AP1393" s="174">
        <f t="shared" si="216"/>
        <v>0</v>
      </c>
      <c r="AQ1393" s="174">
        <f>IFERROR(INDEX(Retail!H:H,MATCH($D1393,Retail!$D:$D,0)),0)</f>
        <v>0</v>
      </c>
      <c r="AR1393" s="174">
        <f>IFERROR(INDEX(Retail!J:J,MATCH($D1393,Retail!$D:$D,0)),0)</f>
        <v>0</v>
      </c>
      <c r="AS1393" s="174">
        <f>IFERROR(INDEX('NEW2022'!H:H,MATCH($D1393,'NEW2022'!D:D,0)),0)</f>
        <v>0</v>
      </c>
      <c r="AT1393" s="174">
        <f>IFERROR(INDEX('NEW2022'!J:J,MATCH($D1393,'NEW2022'!D:D,0)),0)</f>
        <v>0</v>
      </c>
      <c r="AU1393" s="174">
        <f>IFERROR(INDEX('Quiet Items'!H:H,MATCH($D1393,'Quiet Items'!D:D,0)),0)</f>
        <v>0</v>
      </c>
      <c r="AV1393" s="174">
        <f>IFERROR(INDEX('Quiet Items'!J:J,MATCH($D1393,'Quiet Items'!D:D,0)),0)</f>
        <v>0</v>
      </c>
      <c r="AW1393" s="174">
        <f>IFERROR(INDEX('1.4G'!H:H,MATCH($D1393,'1.4G'!D:D,0)),0)</f>
        <v>0</v>
      </c>
      <c r="AX1393" s="174">
        <f>IFERROR(INDEX('1.4G'!J:J,MATCH($D1393,'1.4G'!D:D,0)),0)</f>
        <v>0</v>
      </c>
      <c r="AY1393" s="174">
        <f t="shared" si="223"/>
        <v>0</v>
      </c>
      <c r="AZ1393" s="174">
        <f t="shared" si="224"/>
        <v>0</v>
      </c>
      <c r="BA1393" s="175">
        <f>IFERROR(Table1[[#This Row],[Line total ordered for now]]*Table1[[#This Row],[GUARANTEED PRICE
for STOCK orders collected before 31.3.22]],0)</f>
        <v>0</v>
      </c>
      <c r="BB1393" s="175">
        <f t="shared" si="218"/>
        <v>0</v>
      </c>
      <c r="BC1393" s="176">
        <f>(AZ1393+Table1[[#This Row],[Line total ordered for now]])*Z1393</f>
        <v>0</v>
      </c>
      <c r="BD1393" s="200">
        <v>134.65993881015606</v>
      </c>
      <c r="BE1393" s="65"/>
      <c r="BF1393" s="65"/>
      <c r="BG1393" s="65"/>
      <c r="BH1393" s="65"/>
      <c r="BI1393" s="65"/>
      <c r="BJ1393" s="65"/>
      <c r="BK1393" s="65"/>
      <c r="BL1393" s="55"/>
      <c r="BM1393"/>
      <c r="BN1393"/>
      <c r="BO1393"/>
      <c r="BP1393"/>
      <c r="BQ1393"/>
      <c r="BR1393"/>
      <c r="BS1393"/>
      <c r="BT1393"/>
    </row>
    <row r="1394" spans="1:72" ht="15.75">
      <c r="A1394" s="202">
        <v>1390</v>
      </c>
      <c r="B1394" s="68" t="s">
        <v>6378</v>
      </c>
      <c r="C1394" s="149" t="s">
        <v>661</v>
      </c>
      <c r="D1394" s="149" t="s">
        <v>3012</v>
      </c>
      <c r="E1394" s="149" t="s">
        <v>3013</v>
      </c>
      <c r="F1394" s="158" t="str">
        <f t="shared" si="222"/>
        <v>Video</v>
      </c>
      <c r="G1394" s="187">
        <v>0</v>
      </c>
      <c r="H1394" s="150"/>
      <c r="I1394" s="184">
        <v>121.37</v>
      </c>
      <c r="J1394" s="150"/>
      <c r="K1394" s="151">
        <v>34.079810274572203</v>
      </c>
      <c r="L1394" s="152">
        <v>124.05050939944283</v>
      </c>
      <c r="M1394" s="152">
        <v>136.31924109828881</v>
      </c>
      <c r="N1394" s="153" t="s">
        <v>620</v>
      </c>
      <c r="O1394" s="154">
        <v>4</v>
      </c>
      <c r="P1394" s="153">
        <v>5</v>
      </c>
      <c r="Q1394" s="153" t="s">
        <v>147</v>
      </c>
      <c r="R1394" s="155">
        <v>10.9</v>
      </c>
      <c r="S1394" s="155">
        <v>2.2999999999999998</v>
      </c>
      <c r="T1394" s="155">
        <v>0.3</v>
      </c>
      <c r="U1394" s="154" t="s">
        <v>94</v>
      </c>
      <c r="V1394" s="153" t="s">
        <v>89</v>
      </c>
      <c r="W1394" s="153" t="s">
        <v>627</v>
      </c>
      <c r="X1394" s="151" t="s">
        <v>6378</v>
      </c>
      <c r="Y1394" s="151" t="s">
        <v>6378</v>
      </c>
      <c r="Z1394" s="156">
        <v>6.8502999999999994E-2</v>
      </c>
      <c r="AA1394" s="153" t="s">
        <v>3014</v>
      </c>
      <c r="AB1394" s="153" t="s">
        <v>5654</v>
      </c>
      <c r="AC1394" s="153" t="s">
        <v>141</v>
      </c>
      <c r="AD1394" s="157" t="s">
        <v>3015</v>
      </c>
      <c r="AE1394" s="110">
        <v>0</v>
      </c>
      <c r="AF1394" s="110">
        <v>494</v>
      </c>
      <c r="AG1394" s="112">
        <f t="shared" si="217"/>
        <v>0</v>
      </c>
      <c r="AH1394" s="110">
        <f>SUM(AG$4:AG1394)</f>
        <v>40</v>
      </c>
      <c r="AI1394" s="112">
        <f t="shared" si="215"/>
        <v>0</v>
      </c>
      <c r="AJ1394" s="110">
        <f>COUNTIF(AI$4:AI1394,"&gt;0")</f>
        <v>184</v>
      </c>
      <c r="AK1394" s="110">
        <v>0</v>
      </c>
      <c r="AL1394" s="110">
        <v>458</v>
      </c>
      <c r="AM1394" s="172" t="str">
        <f>IF(OR(Table1[[#This Row],[Line total ordered for now]]&gt;0,Table1[[#This Row],[Line total ordered for season]]&gt;0),1,"")</f>
        <v/>
      </c>
      <c r="AN1394" s="173">
        <f>COUNTIF(AM$4:AM1394,"&gt;0")</f>
        <v>0</v>
      </c>
      <c r="AO1394" s="173">
        <f>Table1[[#This Row],[ORDER QUANTITY
to be collected BEFORE 31.3.22]]</f>
        <v>0</v>
      </c>
      <c r="AP1394" s="174">
        <f t="shared" si="216"/>
        <v>0</v>
      </c>
      <c r="AQ1394" s="174">
        <f>IFERROR(INDEX(Retail!H:H,MATCH($D1394,Retail!$D:$D,0)),0)</f>
        <v>0</v>
      </c>
      <c r="AR1394" s="174">
        <f>IFERROR(INDEX(Retail!J:J,MATCH($D1394,Retail!$D:$D,0)),0)</f>
        <v>0</v>
      </c>
      <c r="AS1394" s="174">
        <f>IFERROR(INDEX('NEW2022'!H:H,MATCH($D1394,'NEW2022'!D:D,0)),0)</f>
        <v>0</v>
      </c>
      <c r="AT1394" s="174">
        <f>IFERROR(INDEX('NEW2022'!J:J,MATCH($D1394,'NEW2022'!D:D,0)),0)</f>
        <v>0</v>
      </c>
      <c r="AU1394" s="174">
        <f>IFERROR(INDEX('Quiet Items'!H:H,MATCH($D1394,'Quiet Items'!D:D,0)),0)</f>
        <v>0</v>
      </c>
      <c r="AV1394" s="174">
        <f>IFERROR(INDEX('Quiet Items'!J:J,MATCH($D1394,'Quiet Items'!D:D,0)),0)</f>
        <v>0</v>
      </c>
      <c r="AW1394" s="174">
        <f>IFERROR(INDEX('1.4G'!H:H,MATCH($D1394,'1.4G'!D:D,0)),0)</f>
        <v>0</v>
      </c>
      <c r="AX1394" s="174">
        <f>IFERROR(INDEX('1.4G'!J:J,MATCH($D1394,'1.4G'!D:D,0)),0)</f>
        <v>0</v>
      </c>
      <c r="AY1394" s="174">
        <f t="shared" si="223"/>
        <v>0</v>
      </c>
      <c r="AZ1394" s="174">
        <f t="shared" si="224"/>
        <v>0</v>
      </c>
      <c r="BA1394" s="175">
        <f>IFERROR(Table1[[#This Row],[Line total ordered for now]]*Table1[[#This Row],[GUARANTEED PRICE
for STOCK orders collected before 31.3.22]],0)</f>
        <v>0</v>
      </c>
      <c r="BB1394" s="175">
        <f t="shared" si="218"/>
        <v>0</v>
      </c>
      <c r="BC1394" s="176">
        <f>(AZ1394+Table1[[#This Row],[Line total ordered for now]])*Z1394</f>
        <v>0</v>
      </c>
      <c r="BD1394" s="200">
        <v>115.87135493354549</v>
      </c>
      <c r="BE1394" s="65"/>
      <c r="BF1394" s="65"/>
      <c r="BG1394" s="65"/>
      <c r="BH1394" s="65"/>
      <c r="BI1394" s="65"/>
      <c r="BJ1394" s="65"/>
      <c r="BK1394" s="65"/>
      <c r="BL1394" s="55"/>
      <c r="BM1394"/>
      <c r="BN1394"/>
      <c r="BO1394"/>
      <c r="BP1394"/>
      <c r="BQ1394"/>
      <c r="BR1394"/>
      <c r="BS1394"/>
      <c r="BT1394"/>
    </row>
    <row r="1395" spans="1:72" ht="15.75">
      <c r="A1395" s="202">
        <v>1391</v>
      </c>
      <c r="B1395" s="68" t="s">
        <v>6378</v>
      </c>
      <c r="C1395" s="149" t="s">
        <v>722</v>
      </c>
      <c r="D1395" s="149" t="s">
        <v>3560</v>
      </c>
      <c r="E1395" s="149" t="s">
        <v>3561</v>
      </c>
      <c r="F1395" s="158" t="str">
        <f t="shared" si="222"/>
        <v>Video</v>
      </c>
      <c r="G1395" s="187">
        <v>0</v>
      </c>
      <c r="H1395" s="150"/>
      <c r="I1395" s="184">
        <v>156</v>
      </c>
      <c r="J1395" s="150"/>
      <c r="K1395" s="151">
        <v>31.096963846120079</v>
      </c>
      <c r="L1395" s="152">
        <v>169.78942259981565</v>
      </c>
      <c r="M1395" s="152">
        <v>186.58178307672048</v>
      </c>
      <c r="N1395" s="153" t="s">
        <v>625</v>
      </c>
      <c r="O1395" s="154">
        <v>6</v>
      </c>
      <c r="P1395" s="153">
        <v>3</v>
      </c>
      <c r="Q1395" s="153" t="s">
        <v>146</v>
      </c>
      <c r="R1395" s="155">
        <v>21</v>
      </c>
      <c r="S1395" s="155">
        <v>4</v>
      </c>
      <c r="T1395" s="155">
        <v>0.3</v>
      </c>
      <c r="U1395" s="154" t="s">
        <v>94</v>
      </c>
      <c r="V1395" s="153" t="s">
        <v>89</v>
      </c>
      <c r="W1395" s="153" t="s">
        <v>627</v>
      </c>
      <c r="X1395" s="151" t="s">
        <v>6378</v>
      </c>
      <c r="Y1395" s="151" t="s">
        <v>6378</v>
      </c>
      <c r="Z1395" s="156">
        <v>0.1119</v>
      </c>
      <c r="AA1395" s="153" t="s">
        <v>965</v>
      </c>
      <c r="AB1395" s="153" t="s">
        <v>5886</v>
      </c>
      <c r="AC1395" s="153" t="s">
        <v>4640</v>
      </c>
      <c r="AD1395" s="157" t="s">
        <v>3562</v>
      </c>
      <c r="AE1395" s="110">
        <v>1</v>
      </c>
      <c r="AF1395" s="110">
        <v>495</v>
      </c>
      <c r="AG1395" s="112">
        <f t="shared" si="217"/>
        <v>0</v>
      </c>
      <c r="AH1395" s="110">
        <f>SUM(AG$4:AG1395)</f>
        <v>40</v>
      </c>
      <c r="AI1395" s="112">
        <f t="shared" si="215"/>
        <v>0</v>
      </c>
      <c r="AJ1395" s="110">
        <f>COUNTIF(AI$4:AI1395,"&gt;0")</f>
        <v>184</v>
      </c>
      <c r="AK1395" s="110">
        <v>0</v>
      </c>
      <c r="AL1395" s="110">
        <v>458</v>
      </c>
      <c r="AM1395" s="172" t="str">
        <f>IF(OR(Table1[[#This Row],[Line total ordered for now]]&gt;0,Table1[[#This Row],[Line total ordered for season]]&gt;0),1,"")</f>
        <v/>
      </c>
      <c r="AN1395" s="173">
        <f>COUNTIF(AM$4:AM1395,"&gt;0")</f>
        <v>0</v>
      </c>
      <c r="AO1395" s="173">
        <f>Table1[[#This Row],[ORDER QUANTITY
to be collected BEFORE 31.3.22]]</f>
        <v>0</v>
      </c>
      <c r="AP1395" s="174">
        <f t="shared" si="216"/>
        <v>0</v>
      </c>
      <c r="AQ1395" s="174">
        <f>IFERROR(INDEX(Retail!H:H,MATCH($D1395,Retail!$D:$D,0)),0)</f>
        <v>0</v>
      </c>
      <c r="AR1395" s="174">
        <f>IFERROR(INDEX(Retail!J:J,MATCH($D1395,Retail!$D:$D,0)),0)</f>
        <v>0</v>
      </c>
      <c r="AS1395" s="174">
        <f>IFERROR(INDEX('NEW2022'!H:H,MATCH($D1395,'NEW2022'!D:D,0)),0)</f>
        <v>0</v>
      </c>
      <c r="AT1395" s="174">
        <f>IFERROR(INDEX('NEW2022'!J:J,MATCH($D1395,'NEW2022'!D:D,0)),0)</f>
        <v>0</v>
      </c>
      <c r="AU1395" s="174">
        <f>IFERROR(INDEX('Quiet Items'!H:H,MATCH($D1395,'Quiet Items'!D:D,0)),0)</f>
        <v>0</v>
      </c>
      <c r="AV1395" s="174">
        <f>IFERROR(INDEX('Quiet Items'!J:J,MATCH($D1395,'Quiet Items'!D:D,0)),0)</f>
        <v>0</v>
      </c>
      <c r="AW1395" s="174">
        <f>IFERROR(INDEX('1.4G'!H:H,MATCH($D1395,'1.4G'!D:D,0)),0)</f>
        <v>0</v>
      </c>
      <c r="AX1395" s="174">
        <f>IFERROR(INDEX('1.4G'!J:J,MATCH($D1395,'1.4G'!D:D,0)),0)</f>
        <v>0</v>
      </c>
      <c r="AY1395" s="174">
        <f t="shared" si="223"/>
        <v>0</v>
      </c>
      <c r="AZ1395" s="174">
        <f t="shared" si="224"/>
        <v>0</v>
      </c>
      <c r="BA1395" s="175">
        <f>IFERROR(Table1[[#This Row],[Line total ordered for now]]*Table1[[#This Row],[GUARANTEED PRICE
for STOCK orders collected before 31.3.22]],0)</f>
        <v>0</v>
      </c>
      <c r="BB1395" s="175">
        <f t="shared" si="218"/>
        <v>0</v>
      </c>
      <c r="BC1395" s="176">
        <f>(AZ1395+Table1[[#This Row],[Line total ordered for now]])*Z1395</f>
        <v>0</v>
      </c>
      <c r="BD1395" s="200">
        <v>158.5945156152124</v>
      </c>
      <c r="BE1395" s="65"/>
      <c r="BF1395" s="65"/>
      <c r="BG1395" s="65"/>
      <c r="BH1395" s="65"/>
      <c r="BI1395" s="65"/>
      <c r="BJ1395" s="65"/>
      <c r="BK1395" s="65"/>
      <c r="BL1395" s="55"/>
      <c r="BM1395"/>
      <c r="BN1395"/>
      <c r="BO1395"/>
      <c r="BP1395"/>
      <c r="BQ1395"/>
      <c r="BR1395"/>
      <c r="BS1395"/>
      <c r="BT1395"/>
    </row>
    <row r="1396" spans="1:72" ht="15.75">
      <c r="A1396" s="202">
        <v>1392</v>
      </c>
      <c r="B1396" s="68" t="s">
        <v>6378</v>
      </c>
      <c r="C1396" s="149" t="s">
        <v>722</v>
      </c>
      <c r="D1396" s="149" t="s">
        <v>3600</v>
      </c>
      <c r="E1396" s="149" t="s">
        <v>3601</v>
      </c>
      <c r="F1396" s="158" t="str">
        <f t="shared" si="222"/>
        <v>Video</v>
      </c>
      <c r="G1396" s="187">
        <v>13</v>
      </c>
      <c r="H1396" s="150"/>
      <c r="I1396" s="184">
        <v>119.99</v>
      </c>
      <c r="J1396" s="150"/>
      <c r="K1396" s="151">
        <v>35.501240587002094</v>
      </c>
      <c r="L1396" s="152">
        <v>129.22451573668764</v>
      </c>
      <c r="M1396" s="152">
        <v>142.00496234800838</v>
      </c>
      <c r="N1396" s="153" t="s">
        <v>625</v>
      </c>
      <c r="O1396" s="154">
        <v>4</v>
      </c>
      <c r="P1396" s="153">
        <v>3</v>
      </c>
      <c r="Q1396" s="153" t="s">
        <v>146</v>
      </c>
      <c r="R1396" s="155">
        <v>19</v>
      </c>
      <c r="S1396" s="155">
        <v>2.7</v>
      </c>
      <c r="T1396" s="155">
        <v>0.3</v>
      </c>
      <c r="U1396" s="154" t="s">
        <v>95</v>
      </c>
      <c r="V1396" s="153" t="s">
        <v>88</v>
      </c>
      <c r="W1396" s="153" t="s">
        <v>627</v>
      </c>
      <c r="X1396" s="151" t="s">
        <v>6378</v>
      </c>
      <c r="Y1396" s="151" t="s">
        <v>6378</v>
      </c>
      <c r="Z1396" s="156">
        <v>7.4099999999999999E-2</v>
      </c>
      <c r="AA1396" s="153" t="s">
        <v>3573</v>
      </c>
      <c r="AB1396" s="153" t="s">
        <v>5665</v>
      </c>
      <c r="AC1396" s="153" t="s">
        <v>2412</v>
      </c>
      <c r="AD1396" s="157" t="s">
        <v>3602</v>
      </c>
      <c r="AE1396" s="110">
        <v>1</v>
      </c>
      <c r="AF1396" s="110">
        <v>496</v>
      </c>
      <c r="AG1396" s="112">
        <f t="shared" si="217"/>
        <v>0</v>
      </c>
      <c r="AH1396" s="110">
        <f>SUM(AG$4:AG1396)</f>
        <v>40</v>
      </c>
      <c r="AI1396" s="112">
        <f t="shared" si="215"/>
        <v>0</v>
      </c>
      <c r="AJ1396" s="110">
        <f>COUNTIF(AI$4:AI1396,"&gt;0")</f>
        <v>184</v>
      </c>
      <c r="AK1396" s="110">
        <v>1</v>
      </c>
      <c r="AL1396" s="110">
        <v>459</v>
      </c>
      <c r="AM1396" s="172" t="str">
        <f>IF(OR(Table1[[#This Row],[Line total ordered for now]]&gt;0,Table1[[#This Row],[Line total ordered for season]]&gt;0),1,"")</f>
        <v/>
      </c>
      <c r="AN1396" s="173">
        <f>COUNTIF(AM$4:AM1396,"&gt;0")</f>
        <v>0</v>
      </c>
      <c r="AO1396" s="173">
        <f>Table1[[#This Row],[ORDER QUANTITY
to be collected BEFORE 31.3.22]]</f>
        <v>0</v>
      </c>
      <c r="AP1396" s="174">
        <f t="shared" si="216"/>
        <v>0</v>
      </c>
      <c r="AQ1396" s="174">
        <f>IFERROR(INDEX(Retail!H:H,MATCH($D1396,Retail!$D:$D,0)),0)</f>
        <v>0</v>
      </c>
      <c r="AR1396" s="174">
        <f>IFERROR(INDEX(Retail!J:J,MATCH($D1396,Retail!$D:$D,0)),0)</f>
        <v>0</v>
      </c>
      <c r="AS1396" s="174">
        <f>IFERROR(INDEX('NEW2022'!H:H,MATCH($D1396,'NEW2022'!D:D,0)),0)</f>
        <v>0</v>
      </c>
      <c r="AT1396" s="174">
        <f>IFERROR(INDEX('NEW2022'!J:J,MATCH($D1396,'NEW2022'!D:D,0)),0)</f>
        <v>0</v>
      </c>
      <c r="AU1396" s="174">
        <f>IFERROR(INDEX('Quiet Items'!H:H,MATCH($D1396,'Quiet Items'!D:D,0)),0)</f>
        <v>0</v>
      </c>
      <c r="AV1396" s="174">
        <f>IFERROR(INDEX('Quiet Items'!J:J,MATCH($D1396,'Quiet Items'!D:D,0)),0)</f>
        <v>0</v>
      </c>
      <c r="AW1396" s="174">
        <f>IFERROR(INDEX('1.4G'!H:H,MATCH($D1396,'1.4G'!D:D,0)),0)</f>
        <v>0</v>
      </c>
      <c r="AX1396" s="174">
        <f>IFERROR(INDEX('1.4G'!J:J,MATCH($D1396,'1.4G'!D:D,0)),0)</f>
        <v>0</v>
      </c>
      <c r="AY1396" s="174">
        <f t="shared" si="223"/>
        <v>0</v>
      </c>
      <c r="AZ1396" s="174">
        <f t="shared" si="224"/>
        <v>0</v>
      </c>
      <c r="BA1396" s="175">
        <f>IFERROR(Table1[[#This Row],[Line total ordered for now]]*Table1[[#This Row],[GUARANTEED PRICE
for STOCK orders collected before 31.3.22]],0)</f>
        <v>0</v>
      </c>
      <c r="BB1396" s="175">
        <f t="shared" si="218"/>
        <v>0</v>
      </c>
      <c r="BC1396" s="176">
        <f>(AZ1396+Table1[[#This Row],[Line total ordered for now]])*Z1396</f>
        <v>0</v>
      </c>
      <c r="BD1396" s="200">
        <v>120.70421799580711</v>
      </c>
      <c r="BE1396" s="65"/>
      <c r="BF1396" s="65"/>
      <c r="BG1396" s="65"/>
      <c r="BH1396" s="65"/>
      <c r="BI1396" s="65"/>
      <c r="BJ1396" s="65"/>
      <c r="BK1396" s="65"/>
      <c r="BL1396" s="55"/>
      <c r="BM1396"/>
      <c r="BN1396"/>
      <c r="BO1396"/>
      <c r="BP1396"/>
      <c r="BQ1396"/>
      <c r="BR1396"/>
      <c r="BS1396"/>
      <c r="BT1396"/>
    </row>
    <row r="1397" spans="1:72" ht="15.75">
      <c r="A1397" s="202">
        <v>1393</v>
      </c>
      <c r="B1397" s="68" t="s">
        <v>6378</v>
      </c>
      <c r="C1397" s="149" t="s">
        <v>722</v>
      </c>
      <c r="D1397" s="149" t="s">
        <v>3649</v>
      </c>
      <c r="E1397" s="149" t="s">
        <v>3650</v>
      </c>
      <c r="F1397" s="158" t="str">
        <f t="shared" si="222"/>
        <v>Video</v>
      </c>
      <c r="G1397" s="187">
        <v>0</v>
      </c>
      <c r="H1397" s="150"/>
      <c r="I1397" s="184">
        <v>120.29</v>
      </c>
      <c r="J1397" s="150"/>
      <c r="K1397" s="151">
        <v>35.205779390420894</v>
      </c>
      <c r="L1397" s="152">
        <v>128.14903698113207</v>
      </c>
      <c r="M1397" s="152">
        <v>140.82311756168357</v>
      </c>
      <c r="N1397" s="153" t="s">
        <v>620</v>
      </c>
      <c r="O1397" s="154">
        <v>4</v>
      </c>
      <c r="P1397" s="153">
        <v>3</v>
      </c>
      <c r="Q1397" s="153" t="s">
        <v>146</v>
      </c>
      <c r="R1397" s="155">
        <v>19.5</v>
      </c>
      <c r="S1397" s="155">
        <v>2.4</v>
      </c>
      <c r="T1397" s="155">
        <v>0.3</v>
      </c>
      <c r="U1397" s="154" t="s">
        <v>95</v>
      </c>
      <c r="V1397" s="153" t="s">
        <v>88</v>
      </c>
      <c r="W1397" s="153" t="s">
        <v>627</v>
      </c>
      <c r="X1397" s="151" t="s">
        <v>6378</v>
      </c>
      <c r="Y1397" s="151" t="s">
        <v>6378</v>
      </c>
      <c r="Z1397" s="156">
        <v>7.2499999999999995E-2</v>
      </c>
      <c r="AA1397" s="153" t="s">
        <v>3014</v>
      </c>
      <c r="AB1397" s="153" t="s">
        <v>5889</v>
      </c>
      <c r="AC1397" s="153" t="s">
        <v>4790</v>
      </c>
      <c r="AD1397" s="157" t="s">
        <v>3651</v>
      </c>
      <c r="AE1397" s="110">
        <v>1</v>
      </c>
      <c r="AF1397" s="110">
        <v>497</v>
      </c>
      <c r="AG1397" s="112">
        <f t="shared" si="217"/>
        <v>0</v>
      </c>
      <c r="AH1397" s="110">
        <f>SUM(AG$4:AG1397)</f>
        <v>40</v>
      </c>
      <c r="AI1397" s="112">
        <f t="shared" si="215"/>
        <v>0</v>
      </c>
      <c r="AJ1397" s="110">
        <f>COUNTIF(AI$4:AI1397,"&gt;0")</f>
        <v>184</v>
      </c>
      <c r="AK1397" s="110">
        <v>1</v>
      </c>
      <c r="AL1397" s="110">
        <v>460</v>
      </c>
      <c r="AM1397" s="172" t="str">
        <f>IF(OR(Table1[[#This Row],[Line total ordered for now]]&gt;0,Table1[[#This Row],[Line total ordered for season]]&gt;0),1,"")</f>
        <v/>
      </c>
      <c r="AN1397" s="173">
        <f>COUNTIF(AM$4:AM1397,"&gt;0")</f>
        <v>0</v>
      </c>
      <c r="AO1397" s="173">
        <f>Table1[[#This Row],[ORDER QUANTITY
to be collected BEFORE 31.3.22]]</f>
        <v>0</v>
      </c>
      <c r="AP1397" s="174">
        <f t="shared" si="216"/>
        <v>0</v>
      </c>
      <c r="AQ1397" s="174">
        <f>IFERROR(INDEX(Retail!H:H,MATCH($D1397,Retail!$D:$D,0)),0)</f>
        <v>0</v>
      </c>
      <c r="AR1397" s="174">
        <f>IFERROR(INDEX(Retail!J:J,MATCH($D1397,Retail!$D:$D,0)),0)</f>
        <v>0</v>
      </c>
      <c r="AS1397" s="174">
        <f>IFERROR(INDEX('NEW2022'!H:H,MATCH($D1397,'NEW2022'!D:D,0)),0)</f>
        <v>0</v>
      </c>
      <c r="AT1397" s="174">
        <f>IFERROR(INDEX('NEW2022'!J:J,MATCH($D1397,'NEW2022'!D:D,0)),0)</f>
        <v>0</v>
      </c>
      <c r="AU1397" s="174">
        <f>IFERROR(INDEX('Quiet Items'!H:H,MATCH($D1397,'Quiet Items'!D:D,0)),0)</f>
        <v>0</v>
      </c>
      <c r="AV1397" s="174">
        <f>IFERROR(INDEX('Quiet Items'!J:J,MATCH($D1397,'Quiet Items'!D:D,0)),0)</f>
        <v>0</v>
      </c>
      <c r="AW1397" s="174">
        <f>IFERROR(INDEX('1.4G'!H:H,MATCH($D1397,'1.4G'!D:D,0)),0)</f>
        <v>0</v>
      </c>
      <c r="AX1397" s="174">
        <f>IFERROR(INDEX('1.4G'!J:J,MATCH($D1397,'1.4G'!D:D,0)),0)</f>
        <v>0</v>
      </c>
      <c r="AY1397" s="174">
        <f t="shared" si="223"/>
        <v>0</v>
      </c>
      <c r="AZ1397" s="174">
        <f t="shared" si="224"/>
        <v>0</v>
      </c>
      <c r="BA1397" s="175">
        <f>IFERROR(Table1[[#This Row],[Line total ordered for now]]*Table1[[#This Row],[GUARANTEED PRICE
for STOCK orders collected before 31.3.22]],0)</f>
        <v>0</v>
      </c>
      <c r="BB1397" s="175">
        <f t="shared" si="218"/>
        <v>0</v>
      </c>
      <c r="BC1397" s="176">
        <f>(AZ1397+Table1[[#This Row],[Line total ordered for now]])*Z1397</f>
        <v>0</v>
      </c>
      <c r="BD1397" s="200">
        <v>119.69964992743104</v>
      </c>
      <c r="BE1397" s="65"/>
      <c r="BF1397" s="65"/>
      <c r="BG1397" s="65"/>
      <c r="BH1397" s="65"/>
      <c r="BI1397" s="65"/>
      <c r="BJ1397" s="65"/>
      <c r="BK1397" s="65"/>
      <c r="BL1397" s="55"/>
      <c r="BM1397"/>
      <c r="BN1397"/>
      <c r="BO1397"/>
      <c r="BP1397"/>
      <c r="BQ1397"/>
      <c r="BR1397"/>
      <c r="BS1397"/>
      <c r="BT1397"/>
    </row>
    <row r="1398" spans="1:72" ht="15.75">
      <c r="A1398" s="202">
        <v>1394</v>
      </c>
      <c r="B1398" s="68" t="s">
        <v>6378</v>
      </c>
      <c r="C1398" s="149" t="s">
        <v>633</v>
      </c>
      <c r="D1398" s="149" t="s">
        <v>3882</v>
      </c>
      <c r="E1398" s="149" t="s">
        <v>3883</v>
      </c>
      <c r="F1398" s="158" t="str">
        <f t="shared" si="222"/>
        <v>Video</v>
      </c>
      <c r="G1398" s="187">
        <v>0</v>
      </c>
      <c r="H1398" s="150"/>
      <c r="I1398" s="184">
        <v>73.319999999999993</v>
      </c>
      <c r="J1398" s="150"/>
      <c r="K1398" s="151">
        <v>16.653366446770693</v>
      </c>
      <c r="L1398" s="152">
        <v>75.772817332806653</v>
      </c>
      <c r="M1398" s="152">
        <v>83.266832233853464</v>
      </c>
      <c r="N1398" s="153" t="s">
        <v>148</v>
      </c>
      <c r="O1398" s="154">
        <v>5</v>
      </c>
      <c r="P1398" s="153">
        <v>3</v>
      </c>
      <c r="Q1398" s="153" t="s">
        <v>147</v>
      </c>
      <c r="R1398" s="155">
        <v>14</v>
      </c>
      <c r="S1398" s="155">
        <v>2.66</v>
      </c>
      <c r="T1398" s="155">
        <v>0.3</v>
      </c>
      <c r="U1398" s="154" t="s">
        <v>95</v>
      </c>
      <c r="V1398" s="153" t="s">
        <v>88</v>
      </c>
      <c r="W1398" s="153" t="s">
        <v>627</v>
      </c>
      <c r="X1398" s="151" t="s">
        <v>6378</v>
      </c>
      <c r="Y1398" s="151" t="s">
        <v>6378</v>
      </c>
      <c r="Z1398" s="156">
        <v>5.8000000000000003E-2</v>
      </c>
      <c r="AA1398" s="153" t="s">
        <v>769</v>
      </c>
      <c r="AB1398" s="153" t="s">
        <v>5902</v>
      </c>
      <c r="AC1398" s="153" t="s">
        <v>4640</v>
      </c>
      <c r="AD1398" s="157" t="s">
        <v>3884</v>
      </c>
      <c r="AE1398" s="110">
        <v>0</v>
      </c>
      <c r="AF1398" s="110">
        <v>497</v>
      </c>
      <c r="AG1398" s="112">
        <f t="shared" si="217"/>
        <v>0</v>
      </c>
      <c r="AH1398" s="110">
        <f>SUM(AG$4:AG1398)</f>
        <v>40</v>
      </c>
      <c r="AI1398" s="112">
        <f t="shared" si="215"/>
        <v>0</v>
      </c>
      <c r="AJ1398" s="110">
        <f>COUNTIF(AI$4:AI1398,"&gt;0")</f>
        <v>184</v>
      </c>
      <c r="AK1398" s="110">
        <v>1</v>
      </c>
      <c r="AL1398" s="110">
        <v>461</v>
      </c>
      <c r="AM1398" s="172" t="str">
        <f>IF(OR(Table1[[#This Row],[Line total ordered for now]]&gt;0,Table1[[#This Row],[Line total ordered for season]]&gt;0),1,"")</f>
        <v/>
      </c>
      <c r="AN1398" s="173">
        <f>COUNTIF(AM$4:AM1398,"&gt;0")</f>
        <v>0</v>
      </c>
      <c r="AO1398" s="173">
        <f>Table1[[#This Row],[ORDER QUANTITY
to be collected BEFORE 31.3.22]]</f>
        <v>0</v>
      </c>
      <c r="AP1398" s="174">
        <f t="shared" si="216"/>
        <v>0</v>
      </c>
      <c r="AQ1398" s="174">
        <f>IFERROR(INDEX(Retail!H:H,MATCH($D1398,Retail!$D:$D,0)),0)</f>
        <v>0</v>
      </c>
      <c r="AR1398" s="174">
        <f>IFERROR(INDEX(Retail!J:J,MATCH($D1398,Retail!$D:$D,0)),0)</f>
        <v>0</v>
      </c>
      <c r="AS1398" s="174">
        <f>IFERROR(INDEX('NEW2022'!H:H,MATCH($D1398,'NEW2022'!D:D,0)),0)</f>
        <v>0</v>
      </c>
      <c r="AT1398" s="174">
        <f>IFERROR(INDEX('NEW2022'!J:J,MATCH($D1398,'NEW2022'!D:D,0)),0)</f>
        <v>0</v>
      </c>
      <c r="AU1398" s="174">
        <f>IFERROR(INDEX('Quiet Items'!H:H,MATCH($D1398,'Quiet Items'!D:D,0)),0)</f>
        <v>0</v>
      </c>
      <c r="AV1398" s="174">
        <f>IFERROR(INDEX('Quiet Items'!J:J,MATCH($D1398,'Quiet Items'!D:D,0)),0)</f>
        <v>0</v>
      </c>
      <c r="AW1398" s="174">
        <f>IFERROR(INDEX('1.4G'!H:H,MATCH($D1398,'1.4G'!D:D,0)),0)</f>
        <v>0</v>
      </c>
      <c r="AX1398" s="174">
        <f>IFERROR(INDEX('1.4G'!J:J,MATCH($D1398,'1.4G'!D:D,0)),0)</f>
        <v>0</v>
      </c>
      <c r="AY1398" s="174">
        <f t="shared" si="223"/>
        <v>0</v>
      </c>
      <c r="AZ1398" s="174">
        <f t="shared" si="224"/>
        <v>0</v>
      </c>
      <c r="BA1398" s="175">
        <f>IFERROR(Table1[[#This Row],[Line total ordered for now]]*Table1[[#This Row],[GUARANTEED PRICE
for STOCK orders collected before 31.3.22]],0)</f>
        <v>0</v>
      </c>
      <c r="BB1398" s="175">
        <f t="shared" si="218"/>
        <v>0</v>
      </c>
      <c r="BC1398" s="176">
        <f>(AZ1398+Table1[[#This Row],[Line total ordered for now]])*Z1398</f>
        <v>0</v>
      </c>
      <c r="BD1398" s="200">
        <v>70.776807398775446</v>
      </c>
      <c r="BE1398" s="65"/>
      <c r="BF1398" s="65"/>
      <c r="BG1398" s="65"/>
      <c r="BH1398" s="65"/>
      <c r="BI1398" s="65"/>
      <c r="BJ1398" s="65"/>
      <c r="BK1398" s="65"/>
      <c r="BL1398" s="55"/>
      <c r="BM1398"/>
      <c r="BN1398"/>
      <c r="BO1398"/>
      <c r="BP1398"/>
      <c r="BQ1398"/>
      <c r="BR1398"/>
      <c r="BS1398"/>
      <c r="BT1398"/>
    </row>
    <row r="1399" spans="1:72" ht="15.75">
      <c r="A1399" s="202">
        <v>1395</v>
      </c>
      <c r="B1399" s="68" t="s">
        <v>6378</v>
      </c>
      <c r="C1399" s="149" t="s">
        <v>633</v>
      </c>
      <c r="D1399" s="149" t="s">
        <v>3721</v>
      </c>
      <c r="E1399" s="149" t="s">
        <v>3722</v>
      </c>
      <c r="F1399" s="158" t="str">
        <f t="shared" si="222"/>
        <v>Video</v>
      </c>
      <c r="G1399" s="187">
        <v>4</v>
      </c>
      <c r="H1399" s="150"/>
      <c r="I1399" s="184">
        <v>83.88</v>
      </c>
      <c r="J1399" s="150"/>
      <c r="K1399" s="151">
        <v>17.111519999999999</v>
      </c>
      <c r="L1399" s="152">
        <v>85.557599999999994</v>
      </c>
      <c r="M1399" s="152">
        <v>85.557599999999994</v>
      </c>
      <c r="N1399" s="153" t="s">
        <v>148</v>
      </c>
      <c r="O1399" s="154">
        <v>5</v>
      </c>
      <c r="P1399" s="153">
        <v>3</v>
      </c>
      <c r="Q1399" s="153" t="s">
        <v>146</v>
      </c>
      <c r="R1399" s="155">
        <v>15</v>
      </c>
      <c r="S1399" s="155">
        <v>2</v>
      </c>
      <c r="T1399" s="155">
        <v>0.3</v>
      </c>
      <c r="U1399" s="154" t="s">
        <v>95</v>
      </c>
      <c r="V1399" s="153" t="s">
        <v>88</v>
      </c>
      <c r="W1399" s="153" t="s">
        <v>627</v>
      </c>
      <c r="X1399" s="151" t="s">
        <v>6378</v>
      </c>
      <c r="Y1399" s="151" t="s">
        <v>6378</v>
      </c>
      <c r="Z1399" s="156">
        <v>5.7959999999999998E-2</v>
      </c>
      <c r="AA1399" s="153" t="s">
        <v>793</v>
      </c>
      <c r="AB1399" s="153" t="s">
        <v>5897</v>
      </c>
      <c r="AC1399" s="153" t="s">
        <v>164</v>
      </c>
      <c r="AD1399" s="157" t="s">
        <v>3723</v>
      </c>
      <c r="AE1399" s="110">
        <v>1</v>
      </c>
      <c r="AF1399" s="110">
        <v>498</v>
      </c>
      <c r="AG1399" s="112">
        <f t="shared" si="217"/>
        <v>0</v>
      </c>
      <c r="AH1399" s="110">
        <f>SUM(AG$4:AG1399)</f>
        <v>40</v>
      </c>
      <c r="AI1399" s="112">
        <f t="shared" si="215"/>
        <v>0</v>
      </c>
      <c r="AJ1399" s="110">
        <f>COUNTIF(AI$4:AI1399,"&gt;0")</f>
        <v>184</v>
      </c>
      <c r="AK1399" s="110">
        <v>1</v>
      </c>
      <c r="AL1399" s="110">
        <v>462</v>
      </c>
      <c r="AM1399" s="172" t="str">
        <f>IF(OR(Table1[[#This Row],[Line total ordered for now]]&gt;0,Table1[[#This Row],[Line total ordered for season]]&gt;0),1,"")</f>
        <v/>
      </c>
      <c r="AN1399" s="173">
        <f>COUNTIF(AM$4:AM1399,"&gt;0")</f>
        <v>0</v>
      </c>
      <c r="AO1399" s="173">
        <f>Table1[[#This Row],[ORDER QUANTITY
to be collected BEFORE 31.3.22]]</f>
        <v>0</v>
      </c>
      <c r="AP1399" s="174">
        <f t="shared" si="216"/>
        <v>0</v>
      </c>
      <c r="AQ1399" s="174">
        <f>IFERROR(INDEX(Retail!H:H,MATCH($D1399,Retail!$D:$D,0)),0)</f>
        <v>0</v>
      </c>
      <c r="AR1399" s="174">
        <f>IFERROR(INDEX(Retail!J:J,MATCH($D1399,Retail!$D:$D,0)),0)</f>
        <v>0</v>
      </c>
      <c r="AS1399" s="174">
        <f>IFERROR(INDEX('NEW2022'!H:H,MATCH($D1399,'NEW2022'!D:D,0)),0)</f>
        <v>0</v>
      </c>
      <c r="AT1399" s="174">
        <f>IFERROR(INDEX('NEW2022'!J:J,MATCH($D1399,'NEW2022'!D:D,0)),0)</f>
        <v>0</v>
      </c>
      <c r="AU1399" s="174">
        <f>IFERROR(INDEX('Quiet Items'!H:H,MATCH($D1399,'Quiet Items'!D:D,0)),0)</f>
        <v>0</v>
      </c>
      <c r="AV1399" s="174">
        <f>IFERROR(INDEX('Quiet Items'!J:J,MATCH($D1399,'Quiet Items'!D:D,0)),0)</f>
        <v>0</v>
      </c>
      <c r="AW1399" s="174">
        <f>IFERROR(INDEX('1.4G'!H:H,MATCH($D1399,'1.4G'!D:D,0)),0)</f>
        <v>0</v>
      </c>
      <c r="AX1399" s="174">
        <f>IFERROR(INDEX('1.4G'!J:J,MATCH($D1399,'1.4G'!D:D,0)),0)</f>
        <v>0</v>
      </c>
      <c r="AY1399" s="174">
        <f t="shared" si="223"/>
        <v>0</v>
      </c>
      <c r="AZ1399" s="174">
        <f t="shared" si="224"/>
        <v>0</v>
      </c>
      <c r="BA1399" s="175">
        <f>IFERROR(Table1[[#This Row],[Line total ordered for now]]*Table1[[#This Row],[GUARANTEED PRICE
for STOCK orders collected before 31.3.22]],0)</f>
        <v>0</v>
      </c>
      <c r="BB1399" s="175">
        <f t="shared" si="218"/>
        <v>0</v>
      </c>
      <c r="BC1399" s="176">
        <f>(AZ1399+Table1[[#This Row],[Line total ordered for now]])*Z1399</f>
        <v>0</v>
      </c>
      <c r="BD1399" s="200">
        <v>72.723959999999991</v>
      </c>
      <c r="BE1399" s="65"/>
      <c r="BF1399" s="65"/>
      <c r="BG1399" s="65"/>
      <c r="BH1399" s="65"/>
      <c r="BI1399" s="65"/>
      <c r="BJ1399" s="65"/>
      <c r="BK1399" s="65"/>
      <c r="BL1399" s="55"/>
      <c r="BM1399"/>
      <c r="BN1399"/>
      <c r="BO1399"/>
      <c r="BP1399"/>
      <c r="BQ1399"/>
      <c r="BR1399"/>
      <c r="BS1399"/>
      <c r="BT1399"/>
    </row>
    <row r="1400" spans="1:72" ht="15.75">
      <c r="A1400" s="202">
        <v>1396</v>
      </c>
      <c r="B1400" s="68" t="s">
        <v>6378</v>
      </c>
      <c r="C1400" s="149" t="s">
        <v>633</v>
      </c>
      <c r="D1400" s="149" t="s">
        <v>3810</v>
      </c>
      <c r="E1400" s="149" t="s">
        <v>3811</v>
      </c>
      <c r="F1400" s="158" t="str">
        <f t="shared" si="222"/>
        <v>Video</v>
      </c>
      <c r="G1400" s="187">
        <v>2</v>
      </c>
      <c r="H1400" s="150"/>
      <c r="I1400" s="184">
        <v>83.86</v>
      </c>
      <c r="J1400" s="150"/>
      <c r="K1400" s="151">
        <v>17.162317548620411</v>
      </c>
      <c r="L1400" s="152">
        <v>85.537199999999999</v>
      </c>
      <c r="M1400" s="152">
        <v>85.811587743102052</v>
      </c>
      <c r="N1400" s="153" t="s">
        <v>148</v>
      </c>
      <c r="O1400" s="154">
        <v>5</v>
      </c>
      <c r="P1400" s="153">
        <v>3</v>
      </c>
      <c r="Q1400" s="153" t="s">
        <v>147</v>
      </c>
      <c r="R1400" s="155">
        <v>16</v>
      </c>
      <c r="S1400" s="155">
        <v>2.85</v>
      </c>
      <c r="T1400" s="155">
        <v>0.3</v>
      </c>
      <c r="U1400" s="154" t="s">
        <v>94</v>
      </c>
      <c r="V1400" s="153" t="s">
        <v>89</v>
      </c>
      <c r="W1400" s="153" t="s">
        <v>627</v>
      </c>
      <c r="X1400" s="151" t="s">
        <v>6378</v>
      </c>
      <c r="Y1400" s="151" t="s">
        <v>6378</v>
      </c>
      <c r="Z1400" s="156">
        <v>5.79E-2</v>
      </c>
      <c r="AA1400" s="153" t="s">
        <v>624</v>
      </c>
      <c r="AB1400" s="153" t="s">
        <v>5667</v>
      </c>
      <c r="AC1400" s="153" t="s">
        <v>164</v>
      </c>
      <c r="AD1400" s="157" t="s">
        <v>3812</v>
      </c>
      <c r="AE1400" s="110">
        <v>0</v>
      </c>
      <c r="AF1400" s="110">
        <v>498</v>
      </c>
      <c r="AG1400" s="112">
        <f t="shared" si="217"/>
        <v>0</v>
      </c>
      <c r="AH1400" s="110">
        <f>SUM(AG$4:AG1400)</f>
        <v>40</v>
      </c>
      <c r="AI1400" s="112">
        <f t="shared" si="215"/>
        <v>0</v>
      </c>
      <c r="AJ1400" s="110">
        <f>COUNTIF(AI$4:AI1400,"&gt;0")</f>
        <v>184</v>
      </c>
      <c r="AK1400" s="110">
        <v>0</v>
      </c>
      <c r="AL1400" s="110">
        <v>462</v>
      </c>
      <c r="AM1400" s="172" t="str">
        <f>IF(OR(Table1[[#This Row],[Line total ordered for now]]&gt;0,Table1[[#This Row],[Line total ordered for season]]&gt;0),1,"")</f>
        <v/>
      </c>
      <c r="AN1400" s="173">
        <f>COUNTIF(AM$4:AM1400,"&gt;0")</f>
        <v>0</v>
      </c>
      <c r="AO1400" s="173">
        <f>Table1[[#This Row],[ORDER QUANTITY
to be collected BEFORE 31.3.22]]</f>
        <v>0</v>
      </c>
      <c r="AP1400" s="174">
        <f t="shared" si="216"/>
        <v>0</v>
      </c>
      <c r="AQ1400" s="174">
        <f>IFERROR(INDEX(Retail!H:H,MATCH($D1400,Retail!$D:$D,0)),0)</f>
        <v>0</v>
      </c>
      <c r="AR1400" s="174">
        <f>IFERROR(INDEX(Retail!J:J,MATCH($D1400,Retail!$D:$D,0)),0)</f>
        <v>0</v>
      </c>
      <c r="AS1400" s="174">
        <f>IFERROR(INDEX('NEW2022'!H:H,MATCH($D1400,'NEW2022'!D:D,0)),0)</f>
        <v>0</v>
      </c>
      <c r="AT1400" s="174">
        <f>IFERROR(INDEX('NEW2022'!J:J,MATCH($D1400,'NEW2022'!D:D,0)),0)</f>
        <v>0</v>
      </c>
      <c r="AU1400" s="174">
        <f>IFERROR(INDEX('Quiet Items'!H:H,MATCH($D1400,'Quiet Items'!D:D,0)),0)</f>
        <v>0</v>
      </c>
      <c r="AV1400" s="174">
        <f>IFERROR(INDEX('Quiet Items'!J:J,MATCH($D1400,'Quiet Items'!D:D,0)),0)</f>
        <v>0</v>
      </c>
      <c r="AW1400" s="174">
        <f>IFERROR(INDEX('1.4G'!H:H,MATCH($D1400,'1.4G'!D:D,0)),0)</f>
        <v>0</v>
      </c>
      <c r="AX1400" s="174">
        <f>IFERROR(INDEX('1.4G'!J:J,MATCH($D1400,'1.4G'!D:D,0)),0)</f>
        <v>0</v>
      </c>
      <c r="AY1400" s="174">
        <f t="shared" si="223"/>
        <v>0</v>
      </c>
      <c r="AZ1400" s="174">
        <f t="shared" si="224"/>
        <v>0</v>
      </c>
      <c r="BA1400" s="175">
        <f>IFERROR(Table1[[#This Row],[Line total ordered for now]]*Table1[[#This Row],[GUARANTEED PRICE
for STOCK orders collected before 31.3.22]],0)</f>
        <v>0</v>
      </c>
      <c r="BB1400" s="175">
        <f t="shared" si="218"/>
        <v>0</v>
      </c>
      <c r="BC1400" s="176">
        <f>(AZ1400+Table1[[#This Row],[Line total ordered for now]])*Z1400</f>
        <v>0</v>
      </c>
      <c r="BD1400" s="200">
        <v>72.939849581636736</v>
      </c>
      <c r="BE1400" s="65"/>
      <c r="BF1400" s="65"/>
      <c r="BG1400" s="65"/>
      <c r="BH1400" s="65"/>
      <c r="BI1400" s="65"/>
      <c r="BJ1400" s="65"/>
      <c r="BK1400" s="65"/>
      <c r="BL1400" s="55"/>
      <c r="BM1400"/>
      <c r="BN1400"/>
      <c r="BO1400"/>
      <c r="BP1400"/>
      <c r="BQ1400"/>
      <c r="BR1400"/>
      <c r="BS1400"/>
      <c r="BT1400"/>
    </row>
    <row r="1401" spans="1:72" ht="15.75">
      <c r="A1401" s="202">
        <v>1397</v>
      </c>
      <c r="B1401" s="68" t="s">
        <v>6378</v>
      </c>
      <c r="C1401" s="149" t="s">
        <v>633</v>
      </c>
      <c r="D1401" s="149" t="s">
        <v>733</v>
      </c>
      <c r="E1401" s="149" t="s">
        <v>3697</v>
      </c>
      <c r="F1401" s="158" t="str">
        <f t="shared" si="222"/>
        <v>Video</v>
      </c>
      <c r="G1401" s="187">
        <v>17</v>
      </c>
      <c r="H1401" s="150"/>
      <c r="I1401" s="184">
        <v>79.62</v>
      </c>
      <c r="J1401" s="150"/>
      <c r="K1401" s="151">
        <v>18.314</v>
      </c>
      <c r="L1401" s="152">
        <v>83.328700000000012</v>
      </c>
      <c r="M1401" s="152">
        <v>91.570000000000007</v>
      </c>
      <c r="N1401" s="153" t="s">
        <v>148</v>
      </c>
      <c r="O1401" s="154">
        <v>5</v>
      </c>
      <c r="P1401" s="153">
        <v>3</v>
      </c>
      <c r="Q1401" s="153" t="s">
        <v>147</v>
      </c>
      <c r="R1401" s="155">
        <v>14</v>
      </c>
      <c r="S1401" s="155">
        <v>2.66</v>
      </c>
      <c r="T1401" s="155">
        <v>0.3</v>
      </c>
      <c r="U1401" s="154" t="s">
        <v>95</v>
      </c>
      <c r="V1401" s="153" t="s">
        <v>88</v>
      </c>
      <c r="W1401" s="153" t="s">
        <v>627</v>
      </c>
      <c r="X1401" s="151" t="s">
        <v>6378</v>
      </c>
      <c r="Y1401" s="151" t="s">
        <v>6378</v>
      </c>
      <c r="Z1401" s="156">
        <v>5.8000000000000003E-2</v>
      </c>
      <c r="AA1401" s="153" t="s">
        <v>858</v>
      </c>
      <c r="AB1401" s="153" t="s">
        <v>5666</v>
      </c>
      <c r="AC1401" s="153" t="s">
        <v>149</v>
      </c>
      <c r="AD1401" s="157" t="s">
        <v>3698</v>
      </c>
      <c r="AE1401" s="110">
        <v>0</v>
      </c>
      <c r="AF1401" s="110">
        <v>498</v>
      </c>
      <c r="AG1401" s="112">
        <f t="shared" si="217"/>
        <v>0</v>
      </c>
      <c r="AH1401" s="110">
        <f>SUM(AG$4:AG1401)</f>
        <v>40</v>
      </c>
      <c r="AI1401" s="112">
        <f t="shared" si="215"/>
        <v>0</v>
      </c>
      <c r="AJ1401" s="110">
        <f>COUNTIF(AI$4:AI1401,"&gt;0")</f>
        <v>184</v>
      </c>
      <c r="AK1401" s="110">
        <v>1</v>
      </c>
      <c r="AL1401" s="110">
        <v>463</v>
      </c>
      <c r="AM1401" s="172" t="str">
        <f>IF(OR(Table1[[#This Row],[Line total ordered for now]]&gt;0,Table1[[#This Row],[Line total ordered for season]]&gt;0),1,"")</f>
        <v/>
      </c>
      <c r="AN1401" s="173">
        <f>COUNTIF(AM$4:AM1401,"&gt;0")</f>
        <v>0</v>
      </c>
      <c r="AO1401" s="173">
        <f>Table1[[#This Row],[ORDER QUANTITY
to be collected BEFORE 31.3.22]]</f>
        <v>0</v>
      </c>
      <c r="AP1401" s="174">
        <f t="shared" si="216"/>
        <v>0</v>
      </c>
      <c r="AQ1401" s="174">
        <f>IFERROR(INDEX(Retail!H:H,MATCH($D1401,Retail!$D:$D,0)),0)</f>
        <v>0</v>
      </c>
      <c r="AR1401" s="174">
        <f>IFERROR(INDEX(Retail!J:J,MATCH($D1401,Retail!$D:$D,0)),0)</f>
        <v>0</v>
      </c>
      <c r="AS1401" s="174">
        <f>IFERROR(INDEX('NEW2022'!H:H,MATCH($D1401,'NEW2022'!D:D,0)),0)</f>
        <v>0</v>
      </c>
      <c r="AT1401" s="174">
        <f>IFERROR(INDEX('NEW2022'!J:J,MATCH($D1401,'NEW2022'!D:D,0)),0)</f>
        <v>0</v>
      </c>
      <c r="AU1401" s="174">
        <f>IFERROR(INDEX('Quiet Items'!H:H,MATCH($D1401,'Quiet Items'!D:D,0)),0)</f>
        <v>0</v>
      </c>
      <c r="AV1401" s="174">
        <f>IFERROR(INDEX('Quiet Items'!J:J,MATCH($D1401,'Quiet Items'!D:D,0)),0)</f>
        <v>0</v>
      </c>
      <c r="AW1401" s="174">
        <f>IFERROR(INDEX('1.4G'!H:H,MATCH($D1401,'1.4G'!D:D,0)),0)</f>
        <v>0</v>
      </c>
      <c r="AX1401" s="174">
        <f>IFERROR(INDEX('1.4G'!J:J,MATCH($D1401,'1.4G'!D:D,0)),0)</f>
        <v>0</v>
      </c>
      <c r="AY1401" s="174">
        <f t="shared" si="223"/>
        <v>0</v>
      </c>
      <c r="AZ1401" s="174">
        <f t="shared" si="224"/>
        <v>0</v>
      </c>
      <c r="BA1401" s="175">
        <f>IFERROR(Table1[[#This Row],[Line total ordered for now]]*Table1[[#This Row],[GUARANTEED PRICE
for STOCK orders collected before 31.3.22]],0)</f>
        <v>0</v>
      </c>
      <c r="BB1401" s="175">
        <f t="shared" si="218"/>
        <v>0</v>
      </c>
      <c r="BC1401" s="176">
        <f>(AZ1401+Table1[[#This Row],[Line total ordered for now]])*Z1401</f>
        <v>0</v>
      </c>
      <c r="BD1401" s="200">
        <v>77.834500000000006</v>
      </c>
      <c r="BE1401" s="65"/>
      <c r="BF1401" s="65"/>
      <c r="BG1401" s="65"/>
      <c r="BH1401" s="65"/>
      <c r="BI1401" s="65"/>
      <c r="BJ1401" s="65"/>
      <c r="BK1401" s="65"/>
      <c r="BL1401" s="55"/>
      <c r="BM1401"/>
      <c r="BN1401"/>
      <c r="BO1401"/>
      <c r="BP1401"/>
      <c r="BQ1401"/>
      <c r="BR1401"/>
      <c r="BS1401"/>
      <c r="BT1401"/>
    </row>
    <row r="1402" spans="1:72" ht="15.75">
      <c r="A1402" s="202">
        <v>1398</v>
      </c>
      <c r="B1402" s="68" t="s">
        <v>6378</v>
      </c>
      <c r="C1402" s="149" t="s">
        <v>633</v>
      </c>
      <c r="D1402" s="149" t="s">
        <v>3854</v>
      </c>
      <c r="E1402" s="149" t="s">
        <v>3855</v>
      </c>
      <c r="F1402" s="158" t="str">
        <f t="shared" si="222"/>
        <v>Video</v>
      </c>
      <c r="G1402" s="187">
        <v>0</v>
      </c>
      <c r="H1402" s="150"/>
      <c r="I1402" s="184">
        <v>90.04</v>
      </c>
      <c r="J1402" s="150"/>
      <c r="K1402" s="151">
        <v>18.322737212121787</v>
      </c>
      <c r="L1402" s="152">
        <v>91.840800000000002</v>
      </c>
      <c r="M1402" s="152">
        <v>91.613686060608941</v>
      </c>
      <c r="N1402" s="153" t="s">
        <v>148</v>
      </c>
      <c r="O1402" s="154">
        <v>5</v>
      </c>
      <c r="P1402" s="153">
        <v>3</v>
      </c>
      <c r="Q1402" s="153" t="s">
        <v>146</v>
      </c>
      <c r="R1402" s="155">
        <v>16</v>
      </c>
      <c r="S1402" s="155">
        <v>2.85</v>
      </c>
      <c r="T1402" s="155">
        <v>0.3</v>
      </c>
      <c r="U1402" s="154" t="s">
        <v>95</v>
      </c>
      <c r="V1402" s="153" t="s">
        <v>88</v>
      </c>
      <c r="W1402" s="153" t="s">
        <v>627</v>
      </c>
      <c r="X1402" s="151" t="s">
        <v>6378</v>
      </c>
      <c r="Y1402" s="151" t="s">
        <v>6378</v>
      </c>
      <c r="Z1402" s="156">
        <v>5.8000000000000003E-2</v>
      </c>
      <c r="AA1402" s="153" t="s">
        <v>769</v>
      </c>
      <c r="AB1402" s="153" t="s">
        <v>5669</v>
      </c>
      <c r="AC1402" s="153" t="s">
        <v>4640</v>
      </c>
      <c r="AD1402" s="157" t="s">
        <v>3856</v>
      </c>
      <c r="AE1402" s="110">
        <v>1</v>
      </c>
      <c r="AF1402" s="110">
        <v>499</v>
      </c>
      <c r="AG1402" s="112">
        <f t="shared" si="217"/>
        <v>0</v>
      </c>
      <c r="AH1402" s="110">
        <f>SUM(AG$4:AG1402)</f>
        <v>40</v>
      </c>
      <c r="AI1402" s="112">
        <f t="shared" si="215"/>
        <v>0</v>
      </c>
      <c r="AJ1402" s="110">
        <f>COUNTIF(AI$4:AI1402,"&gt;0")</f>
        <v>184</v>
      </c>
      <c r="AK1402" s="110">
        <v>1</v>
      </c>
      <c r="AL1402" s="110">
        <v>464</v>
      </c>
      <c r="AM1402" s="172" t="str">
        <f>IF(OR(Table1[[#This Row],[Line total ordered for now]]&gt;0,Table1[[#This Row],[Line total ordered for season]]&gt;0),1,"")</f>
        <v/>
      </c>
      <c r="AN1402" s="173">
        <f>COUNTIF(AM$4:AM1402,"&gt;0")</f>
        <v>0</v>
      </c>
      <c r="AO1402" s="173">
        <f>Table1[[#This Row],[ORDER QUANTITY
to be collected BEFORE 31.3.22]]</f>
        <v>0</v>
      </c>
      <c r="AP1402" s="174">
        <f t="shared" si="216"/>
        <v>0</v>
      </c>
      <c r="AQ1402" s="174">
        <f>IFERROR(INDEX(Retail!H:H,MATCH($D1402,Retail!$D:$D,0)),0)</f>
        <v>0</v>
      </c>
      <c r="AR1402" s="174">
        <f>IFERROR(INDEX(Retail!J:J,MATCH($D1402,Retail!$D:$D,0)),0)</f>
        <v>0</v>
      </c>
      <c r="AS1402" s="174">
        <f>IFERROR(INDEX('NEW2022'!H:H,MATCH($D1402,'NEW2022'!D:D,0)),0)</f>
        <v>0</v>
      </c>
      <c r="AT1402" s="174">
        <f>IFERROR(INDEX('NEW2022'!J:J,MATCH($D1402,'NEW2022'!D:D,0)),0)</f>
        <v>0</v>
      </c>
      <c r="AU1402" s="174">
        <f>IFERROR(INDEX('Quiet Items'!H:H,MATCH($D1402,'Quiet Items'!D:D,0)),0)</f>
        <v>0</v>
      </c>
      <c r="AV1402" s="174">
        <f>IFERROR(INDEX('Quiet Items'!J:J,MATCH($D1402,'Quiet Items'!D:D,0)),0)</f>
        <v>0</v>
      </c>
      <c r="AW1402" s="174">
        <f>IFERROR(INDEX('1.4G'!H:H,MATCH($D1402,'1.4G'!D:D,0)),0)</f>
        <v>0</v>
      </c>
      <c r="AX1402" s="174">
        <f>IFERROR(INDEX('1.4G'!J:J,MATCH($D1402,'1.4G'!D:D,0)),0)</f>
        <v>0</v>
      </c>
      <c r="AY1402" s="174">
        <f t="shared" si="223"/>
        <v>0</v>
      </c>
      <c r="AZ1402" s="174">
        <f t="shared" si="224"/>
        <v>0</v>
      </c>
      <c r="BA1402" s="175">
        <f>IFERROR(Table1[[#This Row],[Line total ordered for now]]*Table1[[#This Row],[GUARANTEED PRICE
for STOCK orders collected before 31.3.22]],0)</f>
        <v>0</v>
      </c>
      <c r="BB1402" s="175">
        <f t="shared" si="218"/>
        <v>0</v>
      </c>
      <c r="BC1402" s="176">
        <f>(AZ1402+Table1[[#This Row],[Line total ordered for now]])*Z1402</f>
        <v>0</v>
      </c>
      <c r="BD1402" s="200">
        <v>77.871633151517599</v>
      </c>
      <c r="BE1402" s="65"/>
      <c r="BF1402" s="65"/>
      <c r="BG1402" s="65"/>
      <c r="BH1402" s="65"/>
      <c r="BI1402" s="65"/>
      <c r="BJ1402" s="65"/>
      <c r="BK1402" s="65"/>
      <c r="BL1402" s="55"/>
      <c r="BM1402"/>
      <c r="BN1402"/>
      <c r="BO1402"/>
      <c r="BP1402"/>
      <c r="BQ1402"/>
      <c r="BR1402"/>
      <c r="BS1402"/>
      <c r="BT1402"/>
    </row>
    <row r="1403" spans="1:72" ht="15.75">
      <c r="A1403" s="202">
        <v>1399</v>
      </c>
      <c r="B1403" s="68" t="s">
        <v>6378</v>
      </c>
      <c r="C1403" s="149" t="s">
        <v>633</v>
      </c>
      <c r="D1403" s="149" t="s">
        <v>634</v>
      </c>
      <c r="E1403" s="149" t="s">
        <v>3775</v>
      </c>
      <c r="F1403" s="158" t="str">
        <f t="shared" si="222"/>
        <v>Video</v>
      </c>
      <c r="G1403" s="187">
        <v>0</v>
      </c>
      <c r="H1403" s="150"/>
      <c r="I1403" s="184">
        <v>84.57</v>
      </c>
      <c r="J1403" s="150"/>
      <c r="K1403" s="151">
        <v>19.452000000000002</v>
      </c>
      <c r="L1403" s="152">
        <v>88.506600000000006</v>
      </c>
      <c r="M1403" s="152">
        <v>97.26</v>
      </c>
      <c r="N1403" s="153" t="s">
        <v>148</v>
      </c>
      <c r="O1403" s="154">
        <v>5</v>
      </c>
      <c r="P1403" s="153">
        <v>5</v>
      </c>
      <c r="Q1403" s="153" t="s">
        <v>147</v>
      </c>
      <c r="R1403" s="155">
        <v>15</v>
      </c>
      <c r="S1403" s="155">
        <v>2.15</v>
      </c>
      <c r="T1403" s="155">
        <v>0.3</v>
      </c>
      <c r="U1403" s="154" t="s">
        <v>94</v>
      </c>
      <c r="V1403" s="153" t="s">
        <v>89</v>
      </c>
      <c r="W1403" s="153" t="s">
        <v>627</v>
      </c>
      <c r="X1403" s="151" t="s">
        <v>6378</v>
      </c>
      <c r="Y1403" s="151" t="s">
        <v>6378</v>
      </c>
      <c r="Z1403" s="156">
        <v>0.06</v>
      </c>
      <c r="AA1403" s="153" t="s">
        <v>624</v>
      </c>
      <c r="AB1403" s="153" t="s">
        <v>5667</v>
      </c>
      <c r="AC1403" s="153" t="s">
        <v>164</v>
      </c>
      <c r="AD1403" s="157" t="s">
        <v>635</v>
      </c>
      <c r="AE1403" s="110">
        <v>0</v>
      </c>
      <c r="AF1403" s="110">
        <v>499</v>
      </c>
      <c r="AG1403" s="112">
        <f t="shared" si="217"/>
        <v>0</v>
      </c>
      <c r="AH1403" s="110">
        <f>SUM(AG$4:AG1403)</f>
        <v>40</v>
      </c>
      <c r="AI1403" s="112">
        <f t="shared" si="215"/>
        <v>0</v>
      </c>
      <c r="AJ1403" s="110">
        <f>COUNTIF(AI$4:AI1403,"&gt;0")</f>
        <v>184</v>
      </c>
      <c r="AK1403" s="110">
        <v>0</v>
      </c>
      <c r="AL1403" s="110">
        <v>464</v>
      </c>
      <c r="AM1403" s="172" t="str">
        <f>IF(OR(Table1[[#This Row],[Line total ordered for now]]&gt;0,Table1[[#This Row],[Line total ordered for season]]&gt;0),1,"")</f>
        <v/>
      </c>
      <c r="AN1403" s="173">
        <f>COUNTIF(AM$4:AM1403,"&gt;0")</f>
        <v>0</v>
      </c>
      <c r="AO1403" s="173">
        <f>Table1[[#This Row],[ORDER QUANTITY
to be collected BEFORE 31.3.22]]</f>
        <v>0</v>
      </c>
      <c r="AP1403" s="174">
        <f t="shared" si="216"/>
        <v>0</v>
      </c>
      <c r="AQ1403" s="174">
        <f>IFERROR(INDEX(Retail!H:H,MATCH($D1403,Retail!$D:$D,0)),0)</f>
        <v>0</v>
      </c>
      <c r="AR1403" s="174">
        <f>IFERROR(INDEX(Retail!J:J,MATCH($D1403,Retail!$D:$D,0)),0)</f>
        <v>0</v>
      </c>
      <c r="AS1403" s="174">
        <f>IFERROR(INDEX('NEW2022'!H:H,MATCH($D1403,'NEW2022'!D:D,0)),0)</f>
        <v>0</v>
      </c>
      <c r="AT1403" s="174">
        <f>IFERROR(INDEX('NEW2022'!J:J,MATCH($D1403,'NEW2022'!D:D,0)),0)</f>
        <v>0</v>
      </c>
      <c r="AU1403" s="174">
        <f>IFERROR(INDEX('Quiet Items'!H:H,MATCH($D1403,'Quiet Items'!D:D,0)),0)</f>
        <v>0</v>
      </c>
      <c r="AV1403" s="174">
        <f>IFERROR(INDEX('Quiet Items'!J:J,MATCH($D1403,'Quiet Items'!D:D,0)),0)</f>
        <v>0</v>
      </c>
      <c r="AW1403" s="174">
        <f>IFERROR(INDEX('1.4G'!H:H,MATCH($D1403,'1.4G'!D:D,0)),0)</f>
        <v>0</v>
      </c>
      <c r="AX1403" s="174">
        <f>IFERROR(INDEX('1.4G'!J:J,MATCH($D1403,'1.4G'!D:D,0)),0)</f>
        <v>0</v>
      </c>
      <c r="AY1403" s="174">
        <f t="shared" si="223"/>
        <v>0</v>
      </c>
      <c r="AZ1403" s="174">
        <f t="shared" si="224"/>
        <v>0</v>
      </c>
      <c r="BA1403" s="175">
        <f>IFERROR(Table1[[#This Row],[Line total ordered for now]]*Table1[[#This Row],[GUARANTEED PRICE
for STOCK orders collected before 31.3.22]],0)</f>
        <v>0</v>
      </c>
      <c r="BB1403" s="175">
        <f t="shared" si="218"/>
        <v>0</v>
      </c>
      <c r="BC1403" s="176">
        <f>(AZ1403+Table1[[#This Row],[Line total ordered for now]])*Z1403</f>
        <v>0</v>
      </c>
      <c r="BD1403" s="200">
        <v>82.671000000000006</v>
      </c>
      <c r="BE1403" s="65"/>
      <c r="BF1403" s="65"/>
      <c r="BG1403" s="65"/>
      <c r="BH1403" s="65"/>
      <c r="BI1403" s="65"/>
      <c r="BJ1403" s="65"/>
      <c r="BK1403" s="65"/>
      <c r="BL1403" s="55"/>
      <c r="BM1403"/>
      <c r="BN1403"/>
      <c r="BO1403"/>
      <c r="BP1403"/>
      <c r="BQ1403"/>
      <c r="BR1403"/>
      <c r="BS1403"/>
      <c r="BT1403"/>
    </row>
    <row r="1404" spans="1:72" ht="15.75">
      <c r="A1404" s="202">
        <v>1400</v>
      </c>
      <c r="B1404" s="68" t="s">
        <v>6378</v>
      </c>
      <c r="C1404" s="149" t="s">
        <v>633</v>
      </c>
      <c r="D1404" s="149" t="s">
        <v>4003</v>
      </c>
      <c r="E1404" s="149" t="s">
        <v>3972</v>
      </c>
      <c r="F1404" s="158" t="str">
        <f t="shared" si="222"/>
        <v>Video</v>
      </c>
      <c r="G1404" s="187">
        <v>1</v>
      </c>
      <c r="H1404" s="150"/>
      <c r="I1404" s="184">
        <v>107.09</v>
      </c>
      <c r="J1404" s="150"/>
      <c r="K1404" s="151">
        <v>20.526666666666667</v>
      </c>
      <c r="L1404" s="152">
        <v>112.07560000000001</v>
      </c>
      <c r="M1404" s="152">
        <v>123.16000000000001</v>
      </c>
      <c r="N1404" s="153" t="s">
        <v>148</v>
      </c>
      <c r="O1404" s="154">
        <v>6</v>
      </c>
      <c r="P1404" s="153">
        <v>5</v>
      </c>
      <c r="Q1404" s="153" t="s">
        <v>146</v>
      </c>
      <c r="R1404" s="155">
        <v>18</v>
      </c>
      <c r="S1404" s="155">
        <v>2.85</v>
      </c>
      <c r="T1404" s="155">
        <v>0.3</v>
      </c>
      <c r="U1404" s="154" t="s">
        <v>95</v>
      </c>
      <c r="V1404" s="153" t="s">
        <v>88</v>
      </c>
      <c r="W1404" s="153" t="s">
        <v>627</v>
      </c>
      <c r="X1404" s="151" t="s">
        <v>6378</v>
      </c>
      <c r="Y1404" s="151" t="s">
        <v>6378</v>
      </c>
      <c r="Z1404" s="156">
        <v>7.22E-2</v>
      </c>
      <c r="AA1404" s="153" t="s">
        <v>769</v>
      </c>
      <c r="AB1404" s="153" t="s">
        <v>5671</v>
      </c>
      <c r="AC1404" s="153" t="s">
        <v>2412</v>
      </c>
      <c r="AD1404" s="157" t="s">
        <v>4004</v>
      </c>
      <c r="AE1404" s="110">
        <v>1</v>
      </c>
      <c r="AF1404" s="110">
        <v>500</v>
      </c>
      <c r="AG1404" s="112">
        <f t="shared" si="217"/>
        <v>0</v>
      </c>
      <c r="AH1404" s="110">
        <f>SUM(AG$4:AG1404)</f>
        <v>40</v>
      </c>
      <c r="AI1404" s="112">
        <f t="shared" si="215"/>
        <v>0</v>
      </c>
      <c r="AJ1404" s="110">
        <f>COUNTIF(AI$4:AI1404,"&gt;0")</f>
        <v>184</v>
      </c>
      <c r="AK1404" s="110">
        <v>1</v>
      </c>
      <c r="AL1404" s="110">
        <v>465</v>
      </c>
      <c r="AM1404" s="172" t="str">
        <f>IF(OR(Table1[[#This Row],[Line total ordered for now]]&gt;0,Table1[[#This Row],[Line total ordered for season]]&gt;0),1,"")</f>
        <v/>
      </c>
      <c r="AN1404" s="173">
        <f>COUNTIF(AM$4:AM1404,"&gt;0")</f>
        <v>0</v>
      </c>
      <c r="AO1404" s="173">
        <f>Table1[[#This Row],[ORDER QUANTITY
to be collected BEFORE 31.3.22]]</f>
        <v>0</v>
      </c>
      <c r="AP1404" s="174">
        <f t="shared" si="216"/>
        <v>0</v>
      </c>
      <c r="AQ1404" s="174">
        <f>IFERROR(INDEX(Retail!H:H,MATCH($D1404,Retail!$D:$D,0)),0)</f>
        <v>0</v>
      </c>
      <c r="AR1404" s="174">
        <f>IFERROR(INDEX(Retail!J:J,MATCH($D1404,Retail!$D:$D,0)),0)</f>
        <v>0</v>
      </c>
      <c r="AS1404" s="174">
        <f>IFERROR(INDEX('NEW2022'!H:H,MATCH($D1404,'NEW2022'!D:D,0)),0)</f>
        <v>0</v>
      </c>
      <c r="AT1404" s="174">
        <f>IFERROR(INDEX('NEW2022'!J:J,MATCH($D1404,'NEW2022'!D:D,0)),0)</f>
        <v>0</v>
      </c>
      <c r="AU1404" s="174">
        <f>IFERROR(INDEX('Quiet Items'!H:H,MATCH($D1404,'Quiet Items'!D:D,0)),0)</f>
        <v>0</v>
      </c>
      <c r="AV1404" s="174">
        <f>IFERROR(INDEX('Quiet Items'!J:J,MATCH($D1404,'Quiet Items'!D:D,0)),0)</f>
        <v>0</v>
      </c>
      <c r="AW1404" s="174">
        <f>IFERROR(INDEX('1.4G'!H:H,MATCH($D1404,'1.4G'!D:D,0)),0)</f>
        <v>0</v>
      </c>
      <c r="AX1404" s="174">
        <f>IFERROR(INDEX('1.4G'!J:J,MATCH($D1404,'1.4G'!D:D,0)),0)</f>
        <v>0</v>
      </c>
      <c r="AY1404" s="174">
        <f t="shared" si="223"/>
        <v>0</v>
      </c>
      <c r="AZ1404" s="174">
        <f t="shared" si="224"/>
        <v>0</v>
      </c>
      <c r="BA1404" s="175">
        <f>IFERROR(Table1[[#This Row],[Line total ordered for now]]*Table1[[#This Row],[GUARANTEED PRICE
for STOCK orders collected before 31.3.22]],0)</f>
        <v>0</v>
      </c>
      <c r="BB1404" s="175">
        <f t="shared" si="218"/>
        <v>0</v>
      </c>
      <c r="BC1404" s="176">
        <f>(AZ1404+Table1[[#This Row],[Line total ordered for now]])*Z1404</f>
        <v>0</v>
      </c>
      <c r="BD1404" s="200">
        <v>104.68600000000001</v>
      </c>
      <c r="BE1404" s="65"/>
      <c r="BF1404" s="65"/>
      <c r="BG1404" s="65"/>
      <c r="BH1404" s="65"/>
      <c r="BI1404" s="65"/>
      <c r="BJ1404" s="65"/>
      <c r="BK1404" s="65"/>
      <c r="BL1404" s="55"/>
      <c r="BM1404"/>
      <c r="BN1404"/>
      <c r="BO1404"/>
      <c r="BP1404"/>
      <c r="BQ1404"/>
      <c r="BR1404"/>
      <c r="BS1404"/>
      <c r="BT1404"/>
    </row>
    <row r="1405" spans="1:72" ht="15.75">
      <c r="A1405" s="202">
        <v>1401</v>
      </c>
      <c r="B1405" s="68" t="s">
        <v>6378</v>
      </c>
      <c r="C1405" s="149" t="s">
        <v>633</v>
      </c>
      <c r="D1405" s="149" t="s">
        <v>4030</v>
      </c>
      <c r="E1405" s="149" t="s">
        <v>4031</v>
      </c>
      <c r="F1405" s="158" t="str">
        <f t="shared" si="222"/>
        <v>Video</v>
      </c>
      <c r="G1405" s="187">
        <v>0</v>
      </c>
      <c r="H1405" s="150"/>
      <c r="I1405" s="184">
        <v>112.13</v>
      </c>
      <c r="J1405" s="150"/>
      <c r="K1405" s="151">
        <v>21.491666666666664</v>
      </c>
      <c r="L1405" s="152">
        <v>117.3445</v>
      </c>
      <c r="M1405" s="152">
        <v>128.94999999999999</v>
      </c>
      <c r="N1405" s="153" t="s">
        <v>148</v>
      </c>
      <c r="O1405" s="154">
        <v>6</v>
      </c>
      <c r="P1405" s="153">
        <v>5</v>
      </c>
      <c r="Q1405" s="153" t="s">
        <v>146</v>
      </c>
      <c r="R1405" s="155">
        <v>14</v>
      </c>
      <c r="S1405" s="155">
        <v>2.85</v>
      </c>
      <c r="T1405" s="155">
        <v>0.3</v>
      </c>
      <c r="U1405" s="154" t="s">
        <v>95</v>
      </c>
      <c r="V1405" s="153" t="s">
        <v>88</v>
      </c>
      <c r="W1405" s="153" t="s">
        <v>627</v>
      </c>
      <c r="X1405" s="151" t="s">
        <v>6378</v>
      </c>
      <c r="Y1405" s="151" t="s">
        <v>6378</v>
      </c>
      <c r="Z1405" s="156">
        <v>8.6999999999999994E-2</v>
      </c>
      <c r="AA1405" s="153" t="s">
        <v>769</v>
      </c>
      <c r="AB1405" s="153" t="s">
        <v>5906</v>
      </c>
      <c r="AC1405" s="153" t="s">
        <v>2412</v>
      </c>
      <c r="AD1405" s="157" t="s">
        <v>2933</v>
      </c>
      <c r="AE1405" s="110">
        <v>1</v>
      </c>
      <c r="AF1405" s="110">
        <v>501</v>
      </c>
      <c r="AG1405" s="112">
        <f t="shared" si="217"/>
        <v>0</v>
      </c>
      <c r="AH1405" s="110">
        <f>SUM(AG$4:AG1405)</f>
        <v>40</v>
      </c>
      <c r="AI1405" s="112">
        <f t="shared" si="215"/>
        <v>0</v>
      </c>
      <c r="AJ1405" s="110">
        <f>COUNTIF(AI$4:AI1405,"&gt;0")</f>
        <v>184</v>
      </c>
      <c r="AK1405" s="110">
        <v>1</v>
      </c>
      <c r="AL1405" s="110">
        <v>466</v>
      </c>
      <c r="AM1405" s="172" t="str">
        <f>IF(OR(Table1[[#This Row],[Line total ordered for now]]&gt;0,Table1[[#This Row],[Line total ordered for season]]&gt;0),1,"")</f>
        <v/>
      </c>
      <c r="AN1405" s="173">
        <f>COUNTIF(AM$4:AM1405,"&gt;0")</f>
        <v>0</v>
      </c>
      <c r="AO1405" s="173">
        <f>Table1[[#This Row],[ORDER QUANTITY
to be collected BEFORE 31.3.22]]</f>
        <v>0</v>
      </c>
      <c r="AP1405" s="174">
        <f t="shared" si="216"/>
        <v>0</v>
      </c>
      <c r="AQ1405" s="174">
        <f>IFERROR(INDEX(Retail!H:H,MATCH($D1405,Retail!$D:$D,0)),0)</f>
        <v>0</v>
      </c>
      <c r="AR1405" s="174">
        <f>IFERROR(INDEX(Retail!J:J,MATCH($D1405,Retail!$D:$D,0)),0)</f>
        <v>0</v>
      </c>
      <c r="AS1405" s="174">
        <f>IFERROR(INDEX('NEW2022'!H:H,MATCH($D1405,'NEW2022'!D:D,0)),0)</f>
        <v>0</v>
      </c>
      <c r="AT1405" s="174">
        <f>IFERROR(INDEX('NEW2022'!J:J,MATCH($D1405,'NEW2022'!D:D,0)),0)</f>
        <v>0</v>
      </c>
      <c r="AU1405" s="174">
        <f>IFERROR(INDEX('Quiet Items'!H:H,MATCH($D1405,'Quiet Items'!D:D,0)),0)</f>
        <v>0</v>
      </c>
      <c r="AV1405" s="174">
        <f>IFERROR(INDEX('Quiet Items'!J:J,MATCH($D1405,'Quiet Items'!D:D,0)),0)</f>
        <v>0</v>
      </c>
      <c r="AW1405" s="174">
        <f>IFERROR(INDEX('1.4G'!H:H,MATCH($D1405,'1.4G'!D:D,0)),0)</f>
        <v>0</v>
      </c>
      <c r="AX1405" s="174">
        <f>IFERROR(INDEX('1.4G'!J:J,MATCH($D1405,'1.4G'!D:D,0)),0)</f>
        <v>0</v>
      </c>
      <c r="AY1405" s="174">
        <f t="shared" si="223"/>
        <v>0</v>
      </c>
      <c r="AZ1405" s="174">
        <f t="shared" si="224"/>
        <v>0</v>
      </c>
      <c r="BA1405" s="175">
        <f>IFERROR(Table1[[#This Row],[Line total ordered for now]]*Table1[[#This Row],[GUARANTEED PRICE
for STOCK orders collected before 31.3.22]],0)</f>
        <v>0</v>
      </c>
      <c r="BB1405" s="175">
        <f t="shared" si="218"/>
        <v>0</v>
      </c>
      <c r="BC1405" s="176">
        <f>(AZ1405+Table1[[#This Row],[Line total ordered for now]])*Z1405</f>
        <v>0</v>
      </c>
      <c r="BD1405" s="200">
        <v>109.60749999999999</v>
      </c>
      <c r="BE1405" s="65"/>
      <c r="BF1405" s="65"/>
      <c r="BG1405" s="65"/>
      <c r="BH1405" s="65"/>
      <c r="BI1405" s="65"/>
      <c r="BJ1405" s="65"/>
      <c r="BK1405" s="65"/>
      <c r="BL1405" s="55"/>
      <c r="BM1405"/>
      <c r="BN1405"/>
      <c r="BO1405"/>
      <c r="BP1405"/>
      <c r="BQ1405"/>
      <c r="BR1405"/>
      <c r="BS1405"/>
      <c r="BT1405"/>
    </row>
    <row r="1406" spans="1:72" ht="15.75">
      <c r="A1406" s="202">
        <v>1402</v>
      </c>
      <c r="B1406" s="68" t="s">
        <v>6378</v>
      </c>
      <c r="C1406" s="149" t="s">
        <v>633</v>
      </c>
      <c r="D1406" s="149" t="s">
        <v>3833</v>
      </c>
      <c r="E1406" s="149" t="s">
        <v>3834</v>
      </c>
      <c r="F1406" s="158" t="str">
        <f t="shared" si="222"/>
        <v>Video</v>
      </c>
      <c r="G1406" s="187">
        <v>0</v>
      </c>
      <c r="H1406" s="150"/>
      <c r="I1406" s="184">
        <v>101.46</v>
      </c>
      <c r="J1406" s="150"/>
      <c r="K1406" s="151">
        <v>22.894623841172571</v>
      </c>
      <c r="L1406" s="152">
        <v>104.1705384773352</v>
      </c>
      <c r="M1406" s="152">
        <v>114.47311920586286</v>
      </c>
      <c r="N1406" s="153" t="s">
        <v>148</v>
      </c>
      <c r="O1406" s="154">
        <v>5</v>
      </c>
      <c r="P1406" s="153">
        <v>3</v>
      </c>
      <c r="Q1406" s="153" t="s">
        <v>146</v>
      </c>
      <c r="R1406" s="155">
        <v>18</v>
      </c>
      <c r="S1406" s="155">
        <v>2.7</v>
      </c>
      <c r="T1406" s="155">
        <v>0.3</v>
      </c>
      <c r="U1406" s="154" t="s">
        <v>95</v>
      </c>
      <c r="V1406" s="153" t="s">
        <v>88</v>
      </c>
      <c r="W1406" s="153" t="s">
        <v>627</v>
      </c>
      <c r="X1406" s="151" t="s">
        <v>6378</v>
      </c>
      <c r="Y1406" s="151" t="s">
        <v>6378</v>
      </c>
      <c r="Z1406" s="156">
        <v>6.6199999999999995E-2</v>
      </c>
      <c r="AA1406" s="153" t="s">
        <v>858</v>
      </c>
      <c r="AB1406" s="153" t="s">
        <v>5668</v>
      </c>
      <c r="AC1406" s="153" t="s">
        <v>164</v>
      </c>
      <c r="AD1406" s="157" t="s">
        <v>3835</v>
      </c>
      <c r="AE1406" s="110">
        <v>1</v>
      </c>
      <c r="AF1406" s="110">
        <v>502</v>
      </c>
      <c r="AG1406" s="112">
        <f t="shared" si="217"/>
        <v>0</v>
      </c>
      <c r="AH1406" s="110">
        <f>SUM(AG$4:AG1406)</f>
        <v>40</v>
      </c>
      <c r="AI1406" s="112">
        <f t="shared" si="215"/>
        <v>0</v>
      </c>
      <c r="AJ1406" s="110">
        <f>COUNTIF(AI$4:AI1406,"&gt;0")</f>
        <v>184</v>
      </c>
      <c r="AK1406" s="110">
        <v>1</v>
      </c>
      <c r="AL1406" s="110">
        <v>467</v>
      </c>
      <c r="AM1406" s="172" t="str">
        <f>IF(OR(Table1[[#This Row],[Line total ordered for now]]&gt;0,Table1[[#This Row],[Line total ordered for season]]&gt;0),1,"")</f>
        <v/>
      </c>
      <c r="AN1406" s="173">
        <f>COUNTIF(AM$4:AM1406,"&gt;0")</f>
        <v>0</v>
      </c>
      <c r="AO1406" s="173">
        <f>Table1[[#This Row],[ORDER QUANTITY
to be collected BEFORE 31.3.22]]</f>
        <v>0</v>
      </c>
      <c r="AP1406" s="174">
        <f t="shared" si="216"/>
        <v>0</v>
      </c>
      <c r="AQ1406" s="174">
        <f>IFERROR(INDEX(Retail!H:H,MATCH($D1406,Retail!$D:$D,0)),0)</f>
        <v>0</v>
      </c>
      <c r="AR1406" s="174">
        <f>IFERROR(INDEX(Retail!J:J,MATCH($D1406,Retail!$D:$D,0)),0)</f>
        <v>0</v>
      </c>
      <c r="AS1406" s="174">
        <f>IFERROR(INDEX('NEW2022'!H:H,MATCH($D1406,'NEW2022'!D:D,0)),0)</f>
        <v>0</v>
      </c>
      <c r="AT1406" s="174">
        <f>IFERROR(INDEX('NEW2022'!J:J,MATCH($D1406,'NEW2022'!D:D,0)),0)</f>
        <v>0</v>
      </c>
      <c r="AU1406" s="174">
        <f>IFERROR(INDEX('Quiet Items'!H:H,MATCH($D1406,'Quiet Items'!D:D,0)),0)</f>
        <v>0</v>
      </c>
      <c r="AV1406" s="174">
        <f>IFERROR(INDEX('Quiet Items'!J:J,MATCH($D1406,'Quiet Items'!D:D,0)),0)</f>
        <v>0</v>
      </c>
      <c r="AW1406" s="174">
        <f>IFERROR(INDEX('1.4G'!H:H,MATCH($D1406,'1.4G'!D:D,0)),0)</f>
        <v>0</v>
      </c>
      <c r="AX1406" s="174">
        <f>IFERROR(INDEX('1.4G'!J:J,MATCH($D1406,'1.4G'!D:D,0)),0)</f>
        <v>0</v>
      </c>
      <c r="AY1406" s="174">
        <f t="shared" si="223"/>
        <v>0</v>
      </c>
      <c r="AZ1406" s="174">
        <f t="shared" si="224"/>
        <v>0</v>
      </c>
      <c r="BA1406" s="175">
        <f>IFERROR(Table1[[#This Row],[Line total ordered for now]]*Table1[[#This Row],[GUARANTEED PRICE
for STOCK orders collected before 31.3.22]],0)</f>
        <v>0</v>
      </c>
      <c r="BB1406" s="175">
        <f t="shared" si="218"/>
        <v>0</v>
      </c>
      <c r="BC1406" s="176">
        <f>(AZ1406+Table1[[#This Row],[Line total ordered for now]])*Z1406</f>
        <v>0</v>
      </c>
      <c r="BD1406" s="200">
        <v>97.302151324983427</v>
      </c>
      <c r="BE1406" s="65"/>
      <c r="BF1406" s="65"/>
      <c r="BG1406" s="65"/>
      <c r="BH1406" s="65"/>
      <c r="BI1406" s="65"/>
      <c r="BJ1406" s="65"/>
      <c r="BK1406" s="65"/>
      <c r="BL1406" s="55"/>
      <c r="BM1406"/>
      <c r="BN1406"/>
      <c r="BO1406"/>
      <c r="BP1406"/>
      <c r="BQ1406"/>
      <c r="BR1406"/>
      <c r="BS1406"/>
      <c r="BT1406"/>
    </row>
    <row r="1407" spans="1:72" ht="15.75">
      <c r="A1407" s="202">
        <v>1403</v>
      </c>
      <c r="B1407" s="68" t="s">
        <v>6378</v>
      </c>
      <c r="C1407" s="149" t="s">
        <v>633</v>
      </c>
      <c r="D1407" s="149" t="s">
        <v>3914</v>
      </c>
      <c r="E1407" s="149" t="s">
        <v>3915</v>
      </c>
      <c r="F1407" s="158" t="str">
        <f t="shared" si="222"/>
        <v>Video</v>
      </c>
      <c r="G1407" s="187">
        <v>8</v>
      </c>
      <c r="H1407" s="150"/>
      <c r="I1407" s="184">
        <v>99.69</v>
      </c>
      <c r="J1407" s="150"/>
      <c r="K1407" s="151">
        <v>22.894623841172571</v>
      </c>
      <c r="L1407" s="152">
        <v>104.1705384773352</v>
      </c>
      <c r="M1407" s="152">
        <v>114.47311920586286</v>
      </c>
      <c r="N1407" s="153" t="s">
        <v>148</v>
      </c>
      <c r="O1407" s="154">
        <v>5</v>
      </c>
      <c r="P1407" s="153">
        <v>3</v>
      </c>
      <c r="Q1407" s="153" t="s">
        <v>147</v>
      </c>
      <c r="R1407" s="155">
        <v>19</v>
      </c>
      <c r="S1407" s="155">
        <v>2.9</v>
      </c>
      <c r="T1407" s="155">
        <v>0.3</v>
      </c>
      <c r="U1407" s="154" t="s">
        <v>94</v>
      </c>
      <c r="V1407" s="153" t="s">
        <v>89</v>
      </c>
      <c r="W1407" s="153" t="s">
        <v>627</v>
      </c>
      <c r="X1407" s="151" t="s">
        <v>6378</v>
      </c>
      <c r="Y1407" s="151" t="s">
        <v>6378</v>
      </c>
      <c r="Z1407" s="156">
        <v>6.6199999999999995E-2</v>
      </c>
      <c r="AA1407" s="153" t="s">
        <v>858</v>
      </c>
      <c r="AB1407" s="153" t="s">
        <v>5670</v>
      </c>
      <c r="AC1407" s="153" t="s">
        <v>2412</v>
      </c>
      <c r="AD1407" s="157" t="s">
        <v>3916</v>
      </c>
      <c r="AE1407" s="110">
        <v>0</v>
      </c>
      <c r="AF1407" s="110">
        <v>502</v>
      </c>
      <c r="AG1407" s="112">
        <f t="shared" si="217"/>
        <v>0</v>
      </c>
      <c r="AH1407" s="110">
        <f>SUM(AG$4:AG1407)</f>
        <v>40</v>
      </c>
      <c r="AI1407" s="112">
        <f t="shared" si="215"/>
        <v>0</v>
      </c>
      <c r="AJ1407" s="110">
        <f>COUNTIF(AI$4:AI1407,"&gt;0")</f>
        <v>184</v>
      </c>
      <c r="AK1407" s="110">
        <v>0</v>
      </c>
      <c r="AL1407" s="110">
        <v>467</v>
      </c>
      <c r="AM1407" s="172" t="str">
        <f>IF(OR(Table1[[#This Row],[Line total ordered for now]]&gt;0,Table1[[#This Row],[Line total ordered for season]]&gt;0),1,"")</f>
        <v/>
      </c>
      <c r="AN1407" s="173">
        <f>COUNTIF(AM$4:AM1407,"&gt;0")</f>
        <v>0</v>
      </c>
      <c r="AO1407" s="173">
        <f>Table1[[#This Row],[ORDER QUANTITY
to be collected BEFORE 31.3.22]]</f>
        <v>0</v>
      </c>
      <c r="AP1407" s="174">
        <f t="shared" si="216"/>
        <v>0</v>
      </c>
      <c r="AQ1407" s="174">
        <f>IFERROR(INDEX(Retail!H:H,MATCH($D1407,Retail!$D:$D,0)),0)</f>
        <v>0</v>
      </c>
      <c r="AR1407" s="174">
        <f>IFERROR(INDEX(Retail!J:J,MATCH($D1407,Retail!$D:$D,0)),0)</f>
        <v>0</v>
      </c>
      <c r="AS1407" s="174">
        <f>IFERROR(INDEX('NEW2022'!H:H,MATCH($D1407,'NEW2022'!D:D,0)),0)</f>
        <v>0</v>
      </c>
      <c r="AT1407" s="174">
        <f>IFERROR(INDEX('NEW2022'!J:J,MATCH($D1407,'NEW2022'!D:D,0)),0)</f>
        <v>0</v>
      </c>
      <c r="AU1407" s="174">
        <f>IFERROR(INDEX('Quiet Items'!H:H,MATCH($D1407,'Quiet Items'!D:D,0)),0)</f>
        <v>0</v>
      </c>
      <c r="AV1407" s="174">
        <f>IFERROR(INDEX('Quiet Items'!J:J,MATCH($D1407,'Quiet Items'!D:D,0)),0)</f>
        <v>0</v>
      </c>
      <c r="AW1407" s="174">
        <f>IFERROR(INDEX('1.4G'!H:H,MATCH($D1407,'1.4G'!D:D,0)),0)</f>
        <v>0</v>
      </c>
      <c r="AX1407" s="174">
        <f>IFERROR(INDEX('1.4G'!J:J,MATCH($D1407,'1.4G'!D:D,0)),0)</f>
        <v>0</v>
      </c>
      <c r="AY1407" s="174">
        <f t="shared" si="223"/>
        <v>0</v>
      </c>
      <c r="AZ1407" s="174">
        <f t="shared" si="224"/>
        <v>0</v>
      </c>
      <c r="BA1407" s="175">
        <f>IFERROR(Table1[[#This Row],[Line total ordered for now]]*Table1[[#This Row],[GUARANTEED PRICE
for STOCK orders collected before 31.3.22]],0)</f>
        <v>0</v>
      </c>
      <c r="BB1407" s="175">
        <f t="shared" si="218"/>
        <v>0</v>
      </c>
      <c r="BC1407" s="176">
        <f>(AZ1407+Table1[[#This Row],[Line total ordered for now]])*Z1407</f>
        <v>0</v>
      </c>
      <c r="BD1407" s="200">
        <v>97.302151324983427</v>
      </c>
      <c r="BE1407" s="65"/>
      <c r="BF1407" s="65"/>
      <c r="BG1407" s="65"/>
      <c r="BH1407" s="65"/>
      <c r="BI1407" s="65"/>
      <c r="BJ1407" s="65"/>
      <c r="BK1407" s="65"/>
      <c r="BL1407" s="55"/>
      <c r="BM1407"/>
      <c r="BN1407"/>
      <c r="BO1407"/>
      <c r="BP1407"/>
      <c r="BQ1407"/>
      <c r="BR1407"/>
      <c r="BS1407"/>
      <c r="BT1407"/>
    </row>
    <row r="1408" spans="1:72" ht="15.75">
      <c r="A1408" s="202">
        <v>1404</v>
      </c>
      <c r="B1408" s="68" t="s">
        <v>6378</v>
      </c>
      <c r="C1408" s="149" t="s">
        <v>633</v>
      </c>
      <c r="D1408" s="149" t="s">
        <v>3679</v>
      </c>
      <c r="E1408" s="149" t="s">
        <v>3680</v>
      </c>
      <c r="F1408" s="158" t="str">
        <f t="shared" si="222"/>
        <v>Video</v>
      </c>
      <c r="G1408" s="187">
        <v>10</v>
      </c>
      <c r="H1408" s="150"/>
      <c r="I1408" s="184">
        <v>101.87</v>
      </c>
      <c r="J1408" s="150"/>
      <c r="K1408" s="151">
        <v>23.432000000000002</v>
      </c>
      <c r="L1408" s="152">
        <v>106.61560000000001</v>
      </c>
      <c r="M1408" s="152">
        <v>117.16000000000001</v>
      </c>
      <c r="N1408" s="153" t="s">
        <v>148</v>
      </c>
      <c r="O1408" s="154">
        <v>5</v>
      </c>
      <c r="P1408" s="153">
        <v>3</v>
      </c>
      <c r="Q1408" s="153" t="s">
        <v>146</v>
      </c>
      <c r="R1408" s="155">
        <v>19</v>
      </c>
      <c r="S1408" s="155">
        <v>2.9</v>
      </c>
      <c r="T1408" s="155">
        <v>0.3</v>
      </c>
      <c r="U1408" s="154" t="s">
        <v>94</v>
      </c>
      <c r="V1408" s="153" t="s">
        <v>89</v>
      </c>
      <c r="W1408" s="153" t="s">
        <v>627</v>
      </c>
      <c r="X1408" s="151" t="s">
        <v>6378</v>
      </c>
      <c r="Y1408" s="151" t="s">
        <v>6378</v>
      </c>
      <c r="Z1408" s="156">
        <v>6.6199999999999995E-2</v>
      </c>
      <c r="AA1408" s="153" t="s">
        <v>769</v>
      </c>
      <c r="AB1408" s="153" t="s">
        <v>5892</v>
      </c>
      <c r="AC1408" s="153" t="s">
        <v>164</v>
      </c>
      <c r="AD1408" s="157" t="s">
        <v>3681</v>
      </c>
      <c r="AE1408" s="110">
        <v>1</v>
      </c>
      <c r="AF1408" s="110">
        <v>503</v>
      </c>
      <c r="AG1408" s="112">
        <f t="shared" si="217"/>
        <v>0</v>
      </c>
      <c r="AH1408" s="110">
        <f>SUM(AG$4:AG1408)</f>
        <v>40</v>
      </c>
      <c r="AI1408" s="112">
        <f t="shared" si="215"/>
        <v>0</v>
      </c>
      <c r="AJ1408" s="110">
        <f>COUNTIF(AI$4:AI1408,"&gt;0")</f>
        <v>184</v>
      </c>
      <c r="AK1408" s="110">
        <v>0</v>
      </c>
      <c r="AL1408" s="110">
        <v>467</v>
      </c>
      <c r="AM1408" s="172" t="str">
        <f>IF(OR(Table1[[#This Row],[Line total ordered for now]]&gt;0,Table1[[#This Row],[Line total ordered for season]]&gt;0),1,"")</f>
        <v/>
      </c>
      <c r="AN1408" s="173">
        <f>COUNTIF(AM$4:AM1408,"&gt;0")</f>
        <v>0</v>
      </c>
      <c r="AO1408" s="173">
        <f>Table1[[#This Row],[ORDER QUANTITY
to be collected BEFORE 31.3.22]]</f>
        <v>0</v>
      </c>
      <c r="AP1408" s="174">
        <f t="shared" si="216"/>
        <v>0</v>
      </c>
      <c r="AQ1408" s="174">
        <f>IFERROR(INDEX(Retail!H:H,MATCH($D1408,Retail!$D:$D,0)),0)</f>
        <v>0</v>
      </c>
      <c r="AR1408" s="174">
        <f>IFERROR(INDEX(Retail!J:J,MATCH($D1408,Retail!$D:$D,0)),0)</f>
        <v>0</v>
      </c>
      <c r="AS1408" s="174">
        <f>IFERROR(INDEX('NEW2022'!H:H,MATCH($D1408,'NEW2022'!D:D,0)),0)</f>
        <v>0</v>
      </c>
      <c r="AT1408" s="174">
        <f>IFERROR(INDEX('NEW2022'!J:J,MATCH($D1408,'NEW2022'!D:D,0)),0)</f>
        <v>0</v>
      </c>
      <c r="AU1408" s="174">
        <f>IFERROR(INDEX('Quiet Items'!H:H,MATCH($D1408,'Quiet Items'!D:D,0)),0)</f>
        <v>0</v>
      </c>
      <c r="AV1408" s="174">
        <f>IFERROR(INDEX('Quiet Items'!J:J,MATCH($D1408,'Quiet Items'!D:D,0)),0)</f>
        <v>0</v>
      </c>
      <c r="AW1408" s="174">
        <f>IFERROR(INDEX('1.4G'!H:H,MATCH($D1408,'1.4G'!D:D,0)),0)</f>
        <v>0</v>
      </c>
      <c r="AX1408" s="174">
        <f>IFERROR(INDEX('1.4G'!J:J,MATCH($D1408,'1.4G'!D:D,0)),0)</f>
        <v>0</v>
      </c>
      <c r="AY1408" s="174">
        <f t="shared" si="223"/>
        <v>0</v>
      </c>
      <c r="AZ1408" s="174">
        <f t="shared" si="224"/>
        <v>0</v>
      </c>
      <c r="BA1408" s="175">
        <f>IFERROR(Table1[[#This Row],[Line total ordered for now]]*Table1[[#This Row],[GUARANTEED PRICE
for STOCK orders collected before 31.3.22]],0)</f>
        <v>0</v>
      </c>
      <c r="BB1408" s="175">
        <f t="shared" si="218"/>
        <v>0</v>
      </c>
      <c r="BC1408" s="176">
        <f>(AZ1408+Table1[[#This Row],[Line total ordered for now]])*Z1408</f>
        <v>0</v>
      </c>
      <c r="BD1408" s="200">
        <v>99.586000000000013</v>
      </c>
      <c r="BE1408" s="65"/>
      <c r="BF1408" s="65"/>
      <c r="BG1408" s="65"/>
      <c r="BH1408" s="65"/>
      <c r="BI1408" s="65"/>
      <c r="BJ1408" s="65"/>
      <c r="BK1408" s="65"/>
      <c r="BL1408" s="55"/>
      <c r="BM1408"/>
      <c r="BN1408"/>
      <c r="BO1408"/>
      <c r="BP1408"/>
      <c r="BQ1408"/>
      <c r="BR1408"/>
      <c r="BS1408"/>
      <c r="BT1408"/>
    </row>
    <row r="1409" spans="1:72" ht="15.75">
      <c r="A1409" s="202">
        <v>1405</v>
      </c>
      <c r="B1409" s="68" t="s">
        <v>6378</v>
      </c>
      <c r="C1409" s="149" t="s">
        <v>4078</v>
      </c>
      <c r="D1409" s="149" t="s">
        <v>4106</v>
      </c>
      <c r="E1409" s="149" t="s">
        <v>4107</v>
      </c>
      <c r="F1409" s="158" t="str">
        <f t="shared" si="222"/>
        <v>Video</v>
      </c>
      <c r="G1409" s="187">
        <v>0</v>
      </c>
      <c r="H1409" s="150"/>
      <c r="I1409" s="184">
        <v>108.59</v>
      </c>
      <c r="J1409" s="150"/>
      <c r="K1409" s="151">
        <v>29.92133399845903</v>
      </c>
      <c r="L1409" s="152">
        <v>108.91365575439087</v>
      </c>
      <c r="M1409" s="152">
        <v>119.68533599383612</v>
      </c>
      <c r="N1409" s="153" t="s">
        <v>148</v>
      </c>
      <c r="O1409" s="154">
        <v>4</v>
      </c>
      <c r="P1409" s="153">
        <v>3</v>
      </c>
      <c r="Q1409" s="153" t="s">
        <v>147</v>
      </c>
      <c r="R1409" s="155">
        <v>18</v>
      </c>
      <c r="S1409" s="155">
        <v>3.6</v>
      </c>
      <c r="T1409" s="155">
        <v>0.3</v>
      </c>
      <c r="U1409" s="154" t="s">
        <v>95</v>
      </c>
      <c r="V1409" s="153" t="s">
        <v>88</v>
      </c>
      <c r="W1409" s="153" t="s">
        <v>627</v>
      </c>
      <c r="X1409" s="151" t="s">
        <v>6378</v>
      </c>
      <c r="Y1409" s="151" t="s">
        <v>6378</v>
      </c>
      <c r="Z1409" s="156">
        <v>7.2599999999999998E-2</v>
      </c>
      <c r="AA1409" s="153" t="s">
        <v>858</v>
      </c>
      <c r="AB1409" s="153" t="s">
        <v>5672</v>
      </c>
      <c r="AC1409" s="153" t="s">
        <v>4640</v>
      </c>
      <c r="AD1409" s="157" t="s">
        <v>4108</v>
      </c>
      <c r="AE1409" s="110">
        <v>0</v>
      </c>
      <c r="AF1409" s="110">
        <v>503</v>
      </c>
      <c r="AG1409" s="112">
        <f t="shared" si="217"/>
        <v>0</v>
      </c>
      <c r="AH1409" s="110">
        <f>SUM(AG$4:AG1409)</f>
        <v>40</v>
      </c>
      <c r="AI1409" s="112">
        <f t="shared" si="215"/>
        <v>0</v>
      </c>
      <c r="AJ1409" s="110">
        <f>COUNTIF(AI$4:AI1409,"&gt;0")</f>
        <v>184</v>
      </c>
      <c r="AK1409" s="110">
        <v>1</v>
      </c>
      <c r="AL1409" s="110">
        <v>468</v>
      </c>
      <c r="AM1409" s="172" t="str">
        <f>IF(OR(Table1[[#This Row],[Line total ordered for now]]&gt;0,Table1[[#This Row],[Line total ordered for season]]&gt;0),1,"")</f>
        <v/>
      </c>
      <c r="AN1409" s="173">
        <f>COUNTIF(AM$4:AM1409,"&gt;0")</f>
        <v>0</v>
      </c>
      <c r="AO1409" s="173">
        <f>Table1[[#This Row],[ORDER QUANTITY
to be collected BEFORE 31.3.22]]</f>
        <v>0</v>
      </c>
      <c r="AP1409" s="174">
        <f t="shared" si="216"/>
        <v>0</v>
      </c>
      <c r="AQ1409" s="174">
        <f>IFERROR(INDEX(Retail!H:H,MATCH($D1409,Retail!$D:$D,0)),0)</f>
        <v>0</v>
      </c>
      <c r="AR1409" s="174">
        <f>IFERROR(INDEX(Retail!J:J,MATCH($D1409,Retail!$D:$D,0)),0)</f>
        <v>0</v>
      </c>
      <c r="AS1409" s="174">
        <f>IFERROR(INDEX('NEW2022'!H:H,MATCH($D1409,'NEW2022'!D:D,0)),0)</f>
        <v>0</v>
      </c>
      <c r="AT1409" s="174">
        <f>IFERROR(INDEX('NEW2022'!J:J,MATCH($D1409,'NEW2022'!D:D,0)),0)</f>
        <v>0</v>
      </c>
      <c r="AU1409" s="174">
        <f>IFERROR(INDEX('Quiet Items'!H:H,MATCH($D1409,'Quiet Items'!D:D,0)),0)</f>
        <v>0</v>
      </c>
      <c r="AV1409" s="174">
        <f>IFERROR(INDEX('Quiet Items'!J:J,MATCH($D1409,'Quiet Items'!D:D,0)),0)</f>
        <v>0</v>
      </c>
      <c r="AW1409" s="174">
        <f>IFERROR(INDEX('1.4G'!H:H,MATCH($D1409,'1.4G'!D:D,0)),0)</f>
        <v>0</v>
      </c>
      <c r="AX1409" s="174">
        <f>IFERROR(INDEX('1.4G'!J:J,MATCH($D1409,'1.4G'!D:D,0)),0)</f>
        <v>0</v>
      </c>
      <c r="AY1409" s="174">
        <f t="shared" si="223"/>
        <v>0</v>
      </c>
      <c r="AZ1409" s="174">
        <f t="shared" si="224"/>
        <v>0</v>
      </c>
      <c r="BA1409" s="175">
        <f>IFERROR(Table1[[#This Row],[Line total ordered for now]]*Table1[[#This Row],[GUARANTEED PRICE
for STOCK orders collected before 31.3.22]],0)</f>
        <v>0</v>
      </c>
      <c r="BB1409" s="175">
        <f t="shared" si="218"/>
        <v>0</v>
      </c>
      <c r="BC1409" s="176">
        <f>(AZ1409+Table1[[#This Row],[Line total ordered for now]])*Z1409</f>
        <v>0</v>
      </c>
      <c r="BD1409" s="200">
        <v>101.73253559476071</v>
      </c>
      <c r="BE1409" s="65"/>
      <c r="BF1409" s="65"/>
      <c r="BG1409" s="65"/>
      <c r="BH1409" s="65"/>
      <c r="BI1409" s="65"/>
      <c r="BJ1409" s="65"/>
      <c r="BK1409" s="65"/>
      <c r="BL1409" s="55"/>
      <c r="BM1409"/>
      <c r="BN1409"/>
      <c r="BO1409"/>
      <c r="BP1409"/>
      <c r="BQ1409"/>
      <c r="BR1409"/>
      <c r="BS1409"/>
      <c r="BT1409"/>
    </row>
    <row r="1410" spans="1:72" ht="15.75">
      <c r="A1410" s="202">
        <v>1406</v>
      </c>
      <c r="B1410" s="68" t="s">
        <v>6378</v>
      </c>
      <c r="C1410" s="149" t="s">
        <v>4501</v>
      </c>
      <c r="D1410" s="149" t="s">
        <v>4530</v>
      </c>
      <c r="E1410" s="149" t="s">
        <v>4531</v>
      </c>
      <c r="F1410" s="158" t="str">
        <f t="shared" si="222"/>
        <v>Video</v>
      </c>
      <c r="G1410" s="187">
        <v>0</v>
      </c>
      <c r="H1410" s="150"/>
      <c r="I1410" s="184">
        <v>108.6</v>
      </c>
      <c r="J1410" s="150"/>
      <c r="K1410" s="151">
        <v>59.851531832815489</v>
      </c>
      <c r="L1410" s="152">
        <v>108.92978793572419</v>
      </c>
      <c r="M1410" s="152">
        <v>119.70306366563098</v>
      </c>
      <c r="N1410" s="153" t="s">
        <v>148</v>
      </c>
      <c r="O1410" s="154">
        <v>2</v>
      </c>
      <c r="P1410" s="153">
        <v>3</v>
      </c>
      <c r="Q1410" s="153" t="s">
        <v>146</v>
      </c>
      <c r="R1410" s="155">
        <v>18</v>
      </c>
      <c r="S1410" s="155">
        <v>3.6</v>
      </c>
      <c r="T1410" s="155">
        <v>0.3</v>
      </c>
      <c r="U1410" s="154" t="s">
        <v>95</v>
      </c>
      <c r="V1410" s="153" t="s">
        <v>88</v>
      </c>
      <c r="W1410" s="153" t="s">
        <v>627</v>
      </c>
      <c r="X1410" s="151" t="s">
        <v>6378</v>
      </c>
      <c r="Y1410" s="151" t="s">
        <v>6378</v>
      </c>
      <c r="Z1410" s="156">
        <v>7.2623999999999994E-2</v>
      </c>
      <c r="AA1410" s="153" t="s">
        <v>858</v>
      </c>
      <c r="AB1410" s="153" t="s">
        <v>5682</v>
      </c>
      <c r="AC1410" s="153" t="s">
        <v>4640</v>
      </c>
      <c r="AD1410" s="157" t="s">
        <v>4532</v>
      </c>
      <c r="AE1410" s="110">
        <v>1</v>
      </c>
      <c r="AF1410" s="110">
        <v>504</v>
      </c>
      <c r="AG1410" s="112">
        <f t="shared" si="217"/>
        <v>0</v>
      </c>
      <c r="AH1410" s="110">
        <f>SUM(AG$4:AG1410)</f>
        <v>40</v>
      </c>
      <c r="AI1410" s="112">
        <f t="shared" si="215"/>
        <v>0</v>
      </c>
      <c r="AJ1410" s="110">
        <f>COUNTIF(AI$4:AI1410,"&gt;0")</f>
        <v>184</v>
      </c>
      <c r="AK1410" s="110">
        <v>1</v>
      </c>
      <c r="AL1410" s="110">
        <v>469</v>
      </c>
      <c r="AM1410" s="172" t="str">
        <f>IF(OR(Table1[[#This Row],[Line total ordered for now]]&gt;0,Table1[[#This Row],[Line total ordered for season]]&gt;0),1,"")</f>
        <v/>
      </c>
      <c r="AN1410" s="173">
        <f>COUNTIF(AM$4:AM1410,"&gt;0")</f>
        <v>0</v>
      </c>
      <c r="AO1410" s="173">
        <f>Table1[[#This Row],[ORDER QUANTITY
to be collected BEFORE 31.3.22]]</f>
        <v>0</v>
      </c>
      <c r="AP1410" s="174">
        <f t="shared" si="216"/>
        <v>0</v>
      </c>
      <c r="AQ1410" s="174">
        <f>IFERROR(INDEX(Retail!H:H,MATCH($D1410,Retail!$D:$D,0)),0)</f>
        <v>0</v>
      </c>
      <c r="AR1410" s="174">
        <f>IFERROR(INDEX(Retail!J:J,MATCH($D1410,Retail!$D:$D,0)),0)</f>
        <v>0</v>
      </c>
      <c r="AS1410" s="174">
        <f>IFERROR(INDEX('NEW2022'!H:H,MATCH($D1410,'NEW2022'!D:D,0)),0)</f>
        <v>0</v>
      </c>
      <c r="AT1410" s="174">
        <f>IFERROR(INDEX('NEW2022'!J:J,MATCH($D1410,'NEW2022'!D:D,0)),0)</f>
        <v>0</v>
      </c>
      <c r="AU1410" s="174">
        <f>IFERROR(INDEX('Quiet Items'!H:H,MATCH($D1410,'Quiet Items'!D:D,0)),0)</f>
        <v>0</v>
      </c>
      <c r="AV1410" s="174">
        <f>IFERROR(INDEX('Quiet Items'!J:J,MATCH($D1410,'Quiet Items'!D:D,0)),0)</f>
        <v>0</v>
      </c>
      <c r="AW1410" s="174">
        <f>IFERROR(INDEX('1.4G'!H:H,MATCH($D1410,'1.4G'!D:D,0)),0)</f>
        <v>0</v>
      </c>
      <c r="AX1410" s="174">
        <f>IFERROR(INDEX('1.4G'!J:J,MATCH($D1410,'1.4G'!D:D,0)),0)</f>
        <v>0</v>
      </c>
      <c r="AY1410" s="174">
        <f t="shared" si="223"/>
        <v>0</v>
      </c>
      <c r="AZ1410" s="174">
        <f t="shared" si="224"/>
        <v>0</v>
      </c>
      <c r="BA1410" s="175">
        <f>IFERROR(Table1[[#This Row],[Line total ordered for now]]*Table1[[#This Row],[GUARANTEED PRICE
for STOCK orders collected before 31.3.22]],0)</f>
        <v>0</v>
      </c>
      <c r="BB1410" s="175">
        <f t="shared" si="218"/>
        <v>0</v>
      </c>
      <c r="BC1410" s="176">
        <f>(AZ1410+Table1[[#This Row],[Line total ordered for now]])*Z1410</f>
        <v>0</v>
      </c>
      <c r="BD1410" s="200">
        <v>101.74760411578633</v>
      </c>
      <c r="BE1410" s="65"/>
      <c r="BF1410" s="65"/>
      <c r="BG1410" s="65"/>
      <c r="BH1410" s="65"/>
      <c r="BI1410" s="65"/>
      <c r="BJ1410" s="65"/>
      <c r="BK1410" s="65"/>
      <c r="BL1410" s="55"/>
      <c r="BM1410"/>
      <c r="BN1410"/>
      <c r="BO1410"/>
      <c r="BP1410"/>
      <c r="BQ1410"/>
      <c r="BR1410"/>
      <c r="BS1410"/>
      <c r="BT1410"/>
    </row>
    <row r="1411" spans="1:72" ht="15.75">
      <c r="A1411" s="202">
        <v>1407</v>
      </c>
      <c r="B1411" s="68" t="s">
        <v>6378</v>
      </c>
      <c r="C1411" s="149" t="s">
        <v>4501</v>
      </c>
      <c r="D1411" s="149" t="s">
        <v>4553</v>
      </c>
      <c r="E1411" s="149" t="s">
        <v>4554</v>
      </c>
      <c r="F1411" s="158" t="str">
        <f t="shared" si="222"/>
        <v>Video</v>
      </c>
      <c r="G1411" s="187">
        <v>0</v>
      </c>
      <c r="H1411" s="150"/>
      <c r="I1411" s="184">
        <v>106.4</v>
      </c>
      <c r="J1411" s="150"/>
      <c r="K1411" s="151">
        <v>59.851531832815489</v>
      </c>
      <c r="L1411" s="152">
        <v>108.92978793572419</v>
      </c>
      <c r="M1411" s="152">
        <v>119.70306366563098</v>
      </c>
      <c r="N1411" s="153" t="s">
        <v>148</v>
      </c>
      <c r="O1411" s="154">
        <v>2</v>
      </c>
      <c r="P1411" s="153">
        <v>3</v>
      </c>
      <c r="Q1411" s="153" t="s">
        <v>146</v>
      </c>
      <c r="R1411" s="155">
        <v>17</v>
      </c>
      <c r="S1411" s="155">
        <v>3.6</v>
      </c>
      <c r="T1411" s="155">
        <v>0.3</v>
      </c>
      <c r="U1411" s="154" t="s">
        <v>95</v>
      </c>
      <c r="V1411" s="153" t="s">
        <v>88</v>
      </c>
      <c r="W1411" s="153" t="s">
        <v>627</v>
      </c>
      <c r="X1411" s="151" t="s">
        <v>6378</v>
      </c>
      <c r="Y1411" s="151" t="s">
        <v>6378</v>
      </c>
      <c r="Z1411" s="156">
        <v>7.2623999999999994E-2</v>
      </c>
      <c r="AA1411" s="153" t="s">
        <v>858</v>
      </c>
      <c r="AB1411" s="153" t="s">
        <v>5927</v>
      </c>
      <c r="AC1411" s="153" t="s">
        <v>4640</v>
      </c>
      <c r="AD1411" s="157" t="s">
        <v>4555</v>
      </c>
      <c r="AE1411" s="110">
        <v>1</v>
      </c>
      <c r="AF1411" s="110">
        <v>505</v>
      </c>
      <c r="AG1411" s="112">
        <f t="shared" si="217"/>
        <v>0</v>
      </c>
      <c r="AH1411" s="110">
        <f>SUM(AG$4:AG1411)</f>
        <v>40</v>
      </c>
      <c r="AI1411" s="112">
        <f t="shared" si="215"/>
        <v>0</v>
      </c>
      <c r="AJ1411" s="110">
        <f>COUNTIF(AI$4:AI1411,"&gt;0")</f>
        <v>184</v>
      </c>
      <c r="AK1411" s="110">
        <v>1</v>
      </c>
      <c r="AL1411" s="110">
        <v>470</v>
      </c>
      <c r="AM1411" s="172" t="str">
        <f>IF(OR(Table1[[#This Row],[Line total ordered for now]]&gt;0,Table1[[#This Row],[Line total ordered for season]]&gt;0),1,"")</f>
        <v/>
      </c>
      <c r="AN1411" s="173">
        <f>COUNTIF(AM$4:AM1411,"&gt;0")</f>
        <v>0</v>
      </c>
      <c r="AO1411" s="173">
        <f>Table1[[#This Row],[ORDER QUANTITY
to be collected BEFORE 31.3.22]]</f>
        <v>0</v>
      </c>
      <c r="AP1411" s="174">
        <f t="shared" si="216"/>
        <v>0</v>
      </c>
      <c r="AQ1411" s="174">
        <f>IFERROR(INDEX(Retail!H:H,MATCH($D1411,Retail!$D:$D,0)),0)</f>
        <v>0</v>
      </c>
      <c r="AR1411" s="174">
        <f>IFERROR(INDEX(Retail!J:J,MATCH($D1411,Retail!$D:$D,0)),0)</f>
        <v>0</v>
      </c>
      <c r="AS1411" s="174">
        <f>IFERROR(INDEX('NEW2022'!H:H,MATCH($D1411,'NEW2022'!D:D,0)),0)</f>
        <v>0</v>
      </c>
      <c r="AT1411" s="174">
        <f>IFERROR(INDEX('NEW2022'!J:J,MATCH($D1411,'NEW2022'!D:D,0)),0)</f>
        <v>0</v>
      </c>
      <c r="AU1411" s="174">
        <f>IFERROR(INDEX('Quiet Items'!H:H,MATCH($D1411,'Quiet Items'!D:D,0)),0)</f>
        <v>0</v>
      </c>
      <c r="AV1411" s="174">
        <f>IFERROR(INDEX('Quiet Items'!J:J,MATCH($D1411,'Quiet Items'!D:D,0)),0)</f>
        <v>0</v>
      </c>
      <c r="AW1411" s="174">
        <f>IFERROR(INDEX('1.4G'!H:H,MATCH($D1411,'1.4G'!D:D,0)),0)</f>
        <v>0</v>
      </c>
      <c r="AX1411" s="174">
        <f>IFERROR(INDEX('1.4G'!J:J,MATCH($D1411,'1.4G'!D:D,0)),0)</f>
        <v>0</v>
      </c>
      <c r="AY1411" s="174">
        <f t="shared" si="223"/>
        <v>0</v>
      </c>
      <c r="AZ1411" s="174">
        <f t="shared" si="224"/>
        <v>0</v>
      </c>
      <c r="BA1411" s="175">
        <f>IFERROR(Table1[[#This Row],[Line total ordered for now]]*Table1[[#This Row],[GUARANTEED PRICE
for STOCK orders collected before 31.3.22]],0)</f>
        <v>0</v>
      </c>
      <c r="BB1411" s="175">
        <f t="shared" si="218"/>
        <v>0</v>
      </c>
      <c r="BC1411" s="176">
        <f>(AZ1411+Table1[[#This Row],[Line total ordered for now]])*Z1411</f>
        <v>0</v>
      </c>
      <c r="BD1411" s="200">
        <v>101.74760411578633</v>
      </c>
      <c r="BE1411" s="65"/>
      <c r="BF1411" s="65"/>
      <c r="BG1411" s="65"/>
      <c r="BH1411" s="65"/>
      <c r="BI1411" s="65"/>
      <c r="BJ1411" s="65"/>
      <c r="BK1411" s="65"/>
      <c r="BL1411" s="55"/>
      <c r="BM1411"/>
      <c r="BN1411"/>
      <c r="BO1411"/>
      <c r="BP1411"/>
      <c r="BQ1411"/>
      <c r="BR1411"/>
      <c r="BS1411"/>
      <c r="BT1411"/>
    </row>
    <row r="1412" spans="1:72" ht="15.75">
      <c r="A1412" s="202">
        <v>1408</v>
      </c>
      <c r="B1412" s="68" t="s">
        <v>6378</v>
      </c>
      <c r="C1412" s="149" t="s">
        <v>4501</v>
      </c>
      <c r="D1412" s="149" t="s">
        <v>4499</v>
      </c>
      <c r="E1412" s="149" t="s">
        <v>4500</v>
      </c>
      <c r="F1412" s="158" t="str">
        <f t="shared" si="222"/>
        <v>Video</v>
      </c>
      <c r="G1412" s="187">
        <v>0</v>
      </c>
      <c r="H1412" s="150"/>
      <c r="I1412" s="184">
        <v>106.72</v>
      </c>
      <c r="J1412" s="150"/>
      <c r="K1412" s="151">
        <v>61.365000000000002</v>
      </c>
      <c r="L1412" s="152">
        <v>111.68430000000001</v>
      </c>
      <c r="M1412" s="152">
        <v>122.73</v>
      </c>
      <c r="N1412" s="153" t="s">
        <v>148</v>
      </c>
      <c r="O1412" s="154">
        <v>2</v>
      </c>
      <c r="P1412" s="153">
        <v>3</v>
      </c>
      <c r="Q1412" s="153" t="s">
        <v>147</v>
      </c>
      <c r="R1412" s="155">
        <v>18</v>
      </c>
      <c r="S1412" s="155">
        <v>3.6</v>
      </c>
      <c r="T1412" s="155">
        <v>0.3</v>
      </c>
      <c r="U1412" s="154" t="s">
        <v>95</v>
      </c>
      <c r="V1412" s="153" t="s">
        <v>88</v>
      </c>
      <c r="W1412" s="153" t="s">
        <v>627</v>
      </c>
      <c r="X1412" s="151" t="s">
        <v>6378</v>
      </c>
      <c r="Y1412" s="151" t="s">
        <v>6378</v>
      </c>
      <c r="Z1412" s="156">
        <v>7.2599999999999998E-2</v>
      </c>
      <c r="AA1412" s="153" t="s">
        <v>858</v>
      </c>
      <c r="AB1412" s="153" t="s">
        <v>5681</v>
      </c>
      <c r="AC1412" s="153" t="s">
        <v>4640</v>
      </c>
      <c r="AD1412" s="157" t="s">
        <v>4502</v>
      </c>
      <c r="AE1412" s="110">
        <v>0</v>
      </c>
      <c r="AF1412" s="110">
        <v>505</v>
      </c>
      <c r="AG1412" s="112">
        <f t="shared" si="217"/>
        <v>0</v>
      </c>
      <c r="AH1412" s="110">
        <f>SUM(AG$4:AG1412)</f>
        <v>40</v>
      </c>
      <c r="AI1412" s="112">
        <f t="shared" ref="AI1412:AI1475" si="225">IF(RIGHT(E1412,6)="retail",1,0)</f>
        <v>0</v>
      </c>
      <c r="AJ1412" s="110">
        <f>COUNTIF(AI$4:AI1412,"&gt;0")</f>
        <v>184</v>
      </c>
      <c r="AK1412" s="110">
        <v>1</v>
      </c>
      <c r="AL1412" s="110">
        <v>471</v>
      </c>
      <c r="AM1412" s="172" t="str">
        <f>IF(OR(Table1[[#This Row],[Line total ordered for now]]&gt;0,Table1[[#This Row],[Line total ordered for season]]&gt;0),1,"")</f>
        <v/>
      </c>
      <c r="AN1412" s="173">
        <f>COUNTIF(AM$4:AM1412,"&gt;0")</f>
        <v>0</v>
      </c>
      <c r="AO1412" s="173">
        <f>Table1[[#This Row],[ORDER QUANTITY
to be collected BEFORE 31.3.22]]</f>
        <v>0</v>
      </c>
      <c r="AP1412" s="174">
        <f t="shared" ref="AP1412:AP1475" si="226">J1412</f>
        <v>0</v>
      </c>
      <c r="AQ1412" s="174">
        <f>IFERROR(INDEX(Retail!H:H,MATCH($D1412,Retail!$D:$D,0)),0)</f>
        <v>0</v>
      </c>
      <c r="AR1412" s="174">
        <f>IFERROR(INDEX(Retail!J:J,MATCH($D1412,Retail!$D:$D,0)),0)</f>
        <v>0</v>
      </c>
      <c r="AS1412" s="174">
        <f>IFERROR(INDEX('NEW2022'!H:H,MATCH($D1412,'NEW2022'!D:D,0)),0)</f>
        <v>0</v>
      </c>
      <c r="AT1412" s="174">
        <f>IFERROR(INDEX('NEW2022'!J:J,MATCH($D1412,'NEW2022'!D:D,0)),0)</f>
        <v>0</v>
      </c>
      <c r="AU1412" s="174">
        <f>IFERROR(INDEX('Quiet Items'!H:H,MATCH($D1412,'Quiet Items'!D:D,0)),0)</f>
        <v>0</v>
      </c>
      <c r="AV1412" s="174">
        <f>IFERROR(INDEX('Quiet Items'!J:J,MATCH($D1412,'Quiet Items'!D:D,0)),0)</f>
        <v>0</v>
      </c>
      <c r="AW1412" s="174">
        <f>IFERROR(INDEX('1.4G'!H:H,MATCH($D1412,'1.4G'!D:D,0)),0)</f>
        <v>0</v>
      </c>
      <c r="AX1412" s="174">
        <f>IFERROR(INDEX('1.4G'!J:J,MATCH($D1412,'1.4G'!D:D,0)),0)</f>
        <v>0</v>
      </c>
      <c r="AY1412" s="174">
        <f t="shared" si="223"/>
        <v>0</v>
      </c>
      <c r="AZ1412" s="174">
        <f t="shared" si="224"/>
        <v>0</v>
      </c>
      <c r="BA1412" s="175">
        <f>IFERROR(Table1[[#This Row],[Line total ordered for now]]*Table1[[#This Row],[GUARANTEED PRICE
for STOCK orders collected before 31.3.22]],0)</f>
        <v>0</v>
      </c>
      <c r="BB1412" s="175">
        <f t="shared" si="218"/>
        <v>0</v>
      </c>
      <c r="BC1412" s="176">
        <f>(AZ1412+Table1[[#This Row],[Line total ordered for now]])*Z1412</f>
        <v>0</v>
      </c>
      <c r="BD1412" s="200">
        <v>104.3205</v>
      </c>
      <c r="BE1412" s="65"/>
      <c r="BF1412" s="65"/>
      <c r="BG1412" s="65"/>
      <c r="BH1412" s="65"/>
      <c r="BI1412" s="65"/>
      <c r="BJ1412" s="65"/>
      <c r="BK1412" s="65"/>
      <c r="BL1412" s="55"/>
      <c r="BM1412"/>
      <c r="BN1412"/>
      <c r="BO1412"/>
      <c r="BP1412"/>
      <c r="BQ1412"/>
      <c r="BR1412"/>
      <c r="BS1412"/>
      <c r="BT1412"/>
    </row>
    <row r="1413" spans="1:72" ht="15.75">
      <c r="A1413" s="202">
        <v>1409</v>
      </c>
      <c r="B1413" s="68" t="s">
        <v>6378</v>
      </c>
      <c r="C1413" s="149" t="s">
        <v>201</v>
      </c>
      <c r="D1413" s="149" t="s">
        <v>139</v>
      </c>
      <c r="E1413" s="149" t="s">
        <v>403</v>
      </c>
      <c r="F1413" s="158" t="str">
        <f t="shared" si="222"/>
        <v>Video</v>
      </c>
      <c r="G1413" s="187">
        <v>0</v>
      </c>
      <c r="H1413" s="150"/>
      <c r="I1413" s="184">
        <v>153.83000000000001</v>
      </c>
      <c r="J1413" s="150"/>
      <c r="K1413" s="151">
        <v>1.5690660000000003</v>
      </c>
      <c r="L1413" s="152">
        <v>156.90660000000003</v>
      </c>
      <c r="M1413" s="152">
        <v>156.90660000000003</v>
      </c>
      <c r="N1413" s="153" t="s">
        <v>142</v>
      </c>
      <c r="O1413" s="154">
        <v>100</v>
      </c>
      <c r="P1413" s="153">
        <v>60</v>
      </c>
      <c r="Q1413" s="153" t="s">
        <v>146</v>
      </c>
      <c r="R1413" s="155">
        <v>11</v>
      </c>
      <c r="S1413" s="155">
        <v>2.7</v>
      </c>
      <c r="T1413" s="155">
        <v>0</v>
      </c>
      <c r="U1413" s="154" t="s">
        <v>95</v>
      </c>
      <c r="V1413" s="153" t="s">
        <v>88</v>
      </c>
      <c r="W1413" s="153" t="s">
        <v>154</v>
      </c>
      <c r="X1413" s="151">
        <v>6.49</v>
      </c>
      <c r="Y1413" s="151">
        <v>4.99</v>
      </c>
      <c r="Z1413" s="156">
        <v>1.84E-2</v>
      </c>
      <c r="AA1413" s="153" t="s">
        <v>404</v>
      </c>
      <c r="AB1413" s="153" t="s">
        <v>6114</v>
      </c>
      <c r="AC1413" s="153" t="s">
        <v>2412</v>
      </c>
      <c r="AD1413" s="157" t="s">
        <v>552</v>
      </c>
      <c r="AE1413" s="110">
        <v>1</v>
      </c>
      <c r="AF1413" s="110">
        <v>506</v>
      </c>
      <c r="AG1413" s="112">
        <f t="shared" ref="AG1413:AG1476" si="227">IF(OR(B1413="NEW2021",B1413="NEW2022"),1,0)</f>
        <v>0</v>
      </c>
      <c r="AH1413" s="110">
        <f>SUM(AG$4:AG1413)</f>
        <v>40</v>
      </c>
      <c r="AI1413" s="112">
        <f t="shared" si="225"/>
        <v>1</v>
      </c>
      <c r="AJ1413" s="110">
        <f>COUNTIF(AI$4:AI1413,"&gt;0")</f>
        <v>185</v>
      </c>
      <c r="AK1413" s="110">
        <v>1</v>
      </c>
      <c r="AL1413" s="110">
        <v>472</v>
      </c>
      <c r="AM1413" s="172" t="str">
        <f>IF(OR(Table1[[#This Row],[Line total ordered for now]]&gt;0,Table1[[#This Row],[Line total ordered for season]]&gt;0),1,"")</f>
        <v/>
      </c>
      <c r="AN1413" s="173">
        <f>COUNTIF(AM$4:AM1413,"&gt;0")</f>
        <v>0</v>
      </c>
      <c r="AO1413" s="173">
        <f>Table1[[#This Row],[ORDER QUANTITY
to be collected BEFORE 31.3.22]]</f>
        <v>0</v>
      </c>
      <c r="AP1413" s="174">
        <f t="shared" si="226"/>
        <v>0</v>
      </c>
      <c r="AQ1413" s="174">
        <f>IFERROR(INDEX(Retail!H:H,MATCH($D1413,Retail!$D:$D,0)),0)</f>
        <v>0</v>
      </c>
      <c r="AR1413" s="174">
        <f>IFERROR(INDEX(Retail!J:J,MATCH($D1413,Retail!$D:$D,0)),0)</f>
        <v>0</v>
      </c>
      <c r="AS1413" s="174">
        <f>IFERROR(INDEX('NEW2022'!H:H,MATCH($D1413,'NEW2022'!D:D,0)),0)</f>
        <v>0</v>
      </c>
      <c r="AT1413" s="174">
        <f>IFERROR(INDEX('NEW2022'!J:J,MATCH($D1413,'NEW2022'!D:D,0)),0)</f>
        <v>0</v>
      </c>
      <c r="AU1413" s="174">
        <f>IFERROR(INDEX('Quiet Items'!H:H,MATCH($D1413,'Quiet Items'!D:D,0)),0)</f>
        <v>0</v>
      </c>
      <c r="AV1413" s="174">
        <f>IFERROR(INDEX('Quiet Items'!J:J,MATCH($D1413,'Quiet Items'!D:D,0)),0)</f>
        <v>0</v>
      </c>
      <c r="AW1413" s="174">
        <f>IFERROR(INDEX('1.4G'!H:H,MATCH($D1413,'1.4G'!D:D,0)),0)</f>
        <v>0</v>
      </c>
      <c r="AX1413" s="174">
        <f>IFERROR(INDEX('1.4G'!J:J,MATCH($D1413,'1.4G'!D:D,0)),0)</f>
        <v>0</v>
      </c>
      <c r="AY1413" s="174">
        <f t="shared" si="223"/>
        <v>0</v>
      </c>
      <c r="AZ1413" s="174">
        <f t="shared" si="224"/>
        <v>0</v>
      </c>
      <c r="BA1413" s="175">
        <f>IFERROR(Table1[[#This Row],[Line total ordered for now]]*Table1[[#This Row],[GUARANTEED PRICE
for STOCK orders collected before 31.3.22]],0)</f>
        <v>0</v>
      </c>
      <c r="BB1413" s="175">
        <f t="shared" ref="BB1413:BB1476" si="228">AZ1413*L1413</f>
        <v>0</v>
      </c>
      <c r="BC1413" s="176">
        <f>(AZ1413+Table1[[#This Row],[Line total ordered for now]])*Z1413</f>
        <v>0</v>
      </c>
      <c r="BD1413" s="200">
        <v>141.21594000000002</v>
      </c>
      <c r="BE1413" s="65"/>
      <c r="BF1413" s="65"/>
      <c r="BG1413" s="65"/>
      <c r="BH1413" s="65"/>
      <c r="BI1413" s="65"/>
      <c r="BJ1413" s="65"/>
      <c r="BK1413" s="65"/>
      <c r="BL1413" s="55"/>
      <c r="BM1413"/>
      <c r="BN1413"/>
      <c r="BO1413"/>
      <c r="BP1413"/>
      <c r="BQ1413"/>
      <c r="BR1413"/>
      <c r="BS1413"/>
      <c r="BT1413"/>
    </row>
    <row r="1414" spans="1:72" ht="15.75">
      <c r="A1414" s="202">
        <v>1410</v>
      </c>
      <c r="B1414" s="68" t="s">
        <v>6378</v>
      </c>
      <c r="C1414" s="149" t="s">
        <v>201</v>
      </c>
      <c r="D1414" s="149" t="s">
        <v>1642</v>
      </c>
      <c r="E1414" s="149" t="s">
        <v>4649</v>
      </c>
      <c r="F1414" s="158" t="str">
        <f t="shared" si="222"/>
        <v>Video</v>
      </c>
      <c r="G1414" s="187">
        <v>6</v>
      </c>
      <c r="H1414" s="150"/>
      <c r="I1414" s="184">
        <v>177.84</v>
      </c>
      <c r="J1414" s="150"/>
      <c r="K1414" s="151">
        <v>1.8637999999999999</v>
      </c>
      <c r="L1414" s="152">
        <v>181.39680000000001</v>
      </c>
      <c r="M1414" s="152">
        <v>186.38</v>
      </c>
      <c r="N1414" s="153" t="s">
        <v>142</v>
      </c>
      <c r="O1414" s="154">
        <v>100</v>
      </c>
      <c r="P1414" s="153">
        <v>1</v>
      </c>
      <c r="Q1414" s="153" t="s">
        <v>147</v>
      </c>
      <c r="R1414" s="155">
        <v>11.5</v>
      </c>
      <c r="S1414" s="155">
        <v>2.2000000000000002</v>
      </c>
      <c r="T1414" s="155">
        <v>0</v>
      </c>
      <c r="U1414" s="154" t="s">
        <v>95</v>
      </c>
      <c r="V1414" s="153" t="s">
        <v>88</v>
      </c>
      <c r="W1414" s="153">
        <v>0</v>
      </c>
      <c r="X1414" s="151" t="s">
        <v>6378</v>
      </c>
      <c r="Y1414" s="151" t="s">
        <v>6378</v>
      </c>
      <c r="Z1414" s="156">
        <v>3.56E-2</v>
      </c>
      <c r="AA1414" s="153" t="s">
        <v>1643</v>
      </c>
      <c r="AB1414" s="153" t="s">
        <v>1645</v>
      </c>
      <c r="AC1414" s="153">
        <v>0</v>
      </c>
      <c r="AD1414" s="157" t="s">
        <v>1644</v>
      </c>
      <c r="AE1414" s="110">
        <v>0</v>
      </c>
      <c r="AF1414" s="110">
        <v>506</v>
      </c>
      <c r="AG1414" s="112">
        <f t="shared" si="227"/>
        <v>0</v>
      </c>
      <c r="AH1414" s="110">
        <f>SUM(AG$4:AG1414)</f>
        <v>40</v>
      </c>
      <c r="AI1414" s="112">
        <f t="shared" si="225"/>
        <v>0</v>
      </c>
      <c r="AJ1414" s="110">
        <f>COUNTIF(AI$4:AI1414,"&gt;0")</f>
        <v>185</v>
      </c>
      <c r="AK1414" s="110">
        <v>1</v>
      </c>
      <c r="AL1414" s="110">
        <v>473</v>
      </c>
      <c r="AM1414" s="172" t="str">
        <f>IF(OR(Table1[[#This Row],[Line total ordered for now]]&gt;0,Table1[[#This Row],[Line total ordered for season]]&gt;0),1,"")</f>
        <v/>
      </c>
      <c r="AN1414" s="173">
        <f>COUNTIF(AM$4:AM1414,"&gt;0")</f>
        <v>0</v>
      </c>
      <c r="AO1414" s="173">
        <f>Table1[[#This Row],[ORDER QUANTITY
to be collected BEFORE 31.3.22]]</f>
        <v>0</v>
      </c>
      <c r="AP1414" s="174">
        <f t="shared" si="226"/>
        <v>0</v>
      </c>
      <c r="AQ1414" s="174">
        <f>IFERROR(INDEX(Retail!H:H,MATCH($D1414,Retail!$D:$D,0)),0)</f>
        <v>0</v>
      </c>
      <c r="AR1414" s="174">
        <f>IFERROR(INDEX(Retail!J:J,MATCH($D1414,Retail!$D:$D,0)),0)</f>
        <v>0</v>
      </c>
      <c r="AS1414" s="174">
        <f>IFERROR(INDEX('NEW2022'!H:H,MATCH($D1414,'NEW2022'!D:D,0)),0)</f>
        <v>0</v>
      </c>
      <c r="AT1414" s="174">
        <f>IFERROR(INDEX('NEW2022'!J:J,MATCH($D1414,'NEW2022'!D:D,0)),0)</f>
        <v>0</v>
      </c>
      <c r="AU1414" s="174">
        <f>IFERROR(INDEX('Quiet Items'!H:H,MATCH($D1414,'Quiet Items'!D:D,0)),0)</f>
        <v>0</v>
      </c>
      <c r="AV1414" s="174">
        <f>IFERROR(INDEX('Quiet Items'!J:J,MATCH($D1414,'Quiet Items'!D:D,0)),0)</f>
        <v>0</v>
      </c>
      <c r="AW1414" s="174">
        <f>IFERROR(INDEX('1.4G'!H:H,MATCH($D1414,'1.4G'!D:D,0)),0)</f>
        <v>0</v>
      </c>
      <c r="AX1414" s="174">
        <f>IFERROR(INDEX('1.4G'!J:J,MATCH($D1414,'1.4G'!D:D,0)),0)</f>
        <v>0</v>
      </c>
      <c r="AY1414" s="174">
        <f t="shared" si="223"/>
        <v>0</v>
      </c>
      <c r="AZ1414" s="174">
        <f t="shared" si="224"/>
        <v>0</v>
      </c>
      <c r="BA1414" s="175">
        <f>IFERROR(Table1[[#This Row],[Line total ordered for now]]*Table1[[#This Row],[GUARANTEED PRICE
for STOCK orders collected before 31.3.22]],0)</f>
        <v>0</v>
      </c>
      <c r="BB1414" s="175">
        <f t="shared" si="228"/>
        <v>0</v>
      </c>
      <c r="BC1414" s="176">
        <f>(AZ1414+Table1[[#This Row],[Line total ordered for now]])*Z1414</f>
        <v>0</v>
      </c>
      <c r="BD1414" s="200">
        <v>158.423</v>
      </c>
    </row>
    <row r="1415" spans="1:72" ht="15.75">
      <c r="A1415" s="202">
        <v>1411</v>
      </c>
      <c r="B1415" s="68" t="s">
        <v>6378</v>
      </c>
      <c r="C1415" s="149" t="s">
        <v>201</v>
      </c>
      <c r="D1415" s="149" t="s">
        <v>1270</v>
      </c>
      <c r="E1415" s="149" t="s">
        <v>1271</v>
      </c>
      <c r="F1415" s="158" t="str">
        <f t="shared" si="222"/>
        <v>Video</v>
      </c>
      <c r="G1415" s="187">
        <v>2</v>
      </c>
      <c r="H1415" s="150"/>
      <c r="I1415" s="184">
        <v>135.75</v>
      </c>
      <c r="J1415" s="150"/>
      <c r="K1415" s="151">
        <v>2.8453999999999997</v>
      </c>
      <c r="L1415" s="152">
        <v>138.465</v>
      </c>
      <c r="M1415" s="152">
        <v>142.26999999999998</v>
      </c>
      <c r="N1415" s="153" t="s">
        <v>142</v>
      </c>
      <c r="O1415" s="154">
        <v>50</v>
      </c>
      <c r="P1415" s="153">
        <v>3</v>
      </c>
      <c r="Q1415" s="153" t="s">
        <v>146</v>
      </c>
      <c r="R1415" s="155">
        <v>10</v>
      </c>
      <c r="S1415" s="155">
        <v>3.5</v>
      </c>
      <c r="T1415" s="155">
        <v>0</v>
      </c>
      <c r="U1415" s="154" t="s">
        <v>95</v>
      </c>
      <c r="V1415" s="153" t="s">
        <v>88</v>
      </c>
      <c r="W1415" s="153" t="s">
        <v>1039</v>
      </c>
      <c r="X1415" s="151" t="s">
        <v>6378</v>
      </c>
      <c r="Y1415" s="151" t="s">
        <v>6378</v>
      </c>
      <c r="Z1415" s="156">
        <v>1.9199999999999998E-2</v>
      </c>
      <c r="AA1415" s="153" t="s">
        <v>1272</v>
      </c>
      <c r="AB1415" s="153" t="s">
        <v>5364</v>
      </c>
      <c r="AC1415" s="153" t="s">
        <v>164</v>
      </c>
      <c r="AD1415" s="157" t="s">
        <v>1273</v>
      </c>
      <c r="AE1415" s="110">
        <v>1</v>
      </c>
      <c r="AF1415" s="110">
        <v>507</v>
      </c>
      <c r="AG1415" s="112">
        <f t="shared" si="227"/>
        <v>0</v>
      </c>
      <c r="AH1415" s="110">
        <f>SUM(AG$4:AG1415)</f>
        <v>40</v>
      </c>
      <c r="AI1415" s="112">
        <f t="shared" si="225"/>
        <v>0</v>
      </c>
      <c r="AJ1415" s="110">
        <f>COUNTIF(AI$4:AI1415,"&gt;0")</f>
        <v>185</v>
      </c>
      <c r="AK1415" s="110">
        <v>1</v>
      </c>
      <c r="AL1415" s="110">
        <v>474</v>
      </c>
      <c r="AM1415" s="172" t="str">
        <f>IF(OR(Table1[[#This Row],[Line total ordered for now]]&gt;0,Table1[[#This Row],[Line total ordered for season]]&gt;0),1,"")</f>
        <v/>
      </c>
      <c r="AN1415" s="173">
        <f>COUNTIF(AM$4:AM1415,"&gt;0")</f>
        <v>0</v>
      </c>
      <c r="AO1415" s="173">
        <f>Table1[[#This Row],[ORDER QUANTITY
to be collected BEFORE 31.3.22]]</f>
        <v>0</v>
      </c>
      <c r="AP1415" s="174">
        <f t="shared" si="226"/>
        <v>0</v>
      </c>
      <c r="AQ1415" s="174">
        <f>IFERROR(INDEX(Retail!H:H,MATCH($D1415,Retail!$D:$D,0)),0)</f>
        <v>0</v>
      </c>
      <c r="AR1415" s="174">
        <f>IFERROR(INDEX(Retail!J:J,MATCH($D1415,Retail!$D:$D,0)),0)</f>
        <v>0</v>
      </c>
      <c r="AS1415" s="174">
        <f>IFERROR(INDEX('NEW2022'!H:H,MATCH($D1415,'NEW2022'!D:D,0)),0)</f>
        <v>0</v>
      </c>
      <c r="AT1415" s="174">
        <f>IFERROR(INDEX('NEW2022'!J:J,MATCH($D1415,'NEW2022'!D:D,0)),0)</f>
        <v>0</v>
      </c>
      <c r="AU1415" s="174">
        <f>IFERROR(INDEX('Quiet Items'!H:H,MATCH($D1415,'Quiet Items'!D:D,0)),0)</f>
        <v>0</v>
      </c>
      <c r="AV1415" s="174">
        <f>IFERROR(INDEX('Quiet Items'!J:J,MATCH($D1415,'Quiet Items'!D:D,0)),0)</f>
        <v>0</v>
      </c>
      <c r="AW1415" s="174">
        <f>IFERROR(INDEX('1.4G'!H:H,MATCH($D1415,'1.4G'!D:D,0)),0)</f>
        <v>0</v>
      </c>
      <c r="AX1415" s="174">
        <f>IFERROR(INDEX('1.4G'!J:J,MATCH($D1415,'1.4G'!D:D,0)),0)</f>
        <v>0</v>
      </c>
      <c r="AY1415" s="174">
        <f t="shared" si="223"/>
        <v>0</v>
      </c>
      <c r="AZ1415" s="174">
        <f t="shared" si="224"/>
        <v>0</v>
      </c>
      <c r="BA1415" s="175">
        <f>IFERROR(Table1[[#This Row],[Line total ordered for now]]*Table1[[#This Row],[GUARANTEED PRICE
for STOCK orders collected before 31.3.22]],0)</f>
        <v>0</v>
      </c>
      <c r="BB1415" s="175">
        <f t="shared" si="228"/>
        <v>0</v>
      </c>
      <c r="BC1415" s="176">
        <f>(AZ1415+Table1[[#This Row],[Line total ordered for now]])*Z1415</f>
        <v>0</v>
      </c>
      <c r="BD1415" s="200">
        <v>120.92949999999998</v>
      </c>
    </row>
    <row r="1416" spans="1:72" ht="15.75">
      <c r="A1416" s="202">
        <v>1412</v>
      </c>
      <c r="B1416" s="68" t="s">
        <v>6378</v>
      </c>
      <c r="C1416" s="149" t="s">
        <v>201</v>
      </c>
      <c r="D1416" s="149" t="s">
        <v>1340</v>
      </c>
      <c r="E1416" s="149" t="s">
        <v>1341</v>
      </c>
      <c r="F1416" s="158" t="str">
        <f t="shared" si="222"/>
        <v>Video</v>
      </c>
      <c r="G1416" s="187">
        <v>0</v>
      </c>
      <c r="H1416" s="150"/>
      <c r="I1416" s="184">
        <v>135.75</v>
      </c>
      <c r="J1416" s="150"/>
      <c r="K1416" s="151">
        <v>2.8453999999999997</v>
      </c>
      <c r="L1416" s="152">
        <v>138.465</v>
      </c>
      <c r="M1416" s="152">
        <v>142.26999999999998</v>
      </c>
      <c r="N1416" s="153" t="s">
        <v>142</v>
      </c>
      <c r="O1416" s="154">
        <v>50</v>
      </c>
      <c r="P1416" s="153">
        <v>3</v>
      </c>
      <c r="Q1416" s="153" t="s">
        <v>146</v>
      </c>
      <c r="R1416" s="155">
        <v>10</v>
      </c>
      <c r="S1416" s="155">
        <v>3.5</v>
      </c>
      <c r="T1416" s="155">
        <v>0</v>
      </c>
      <c r="U1416" s="154" t="s">
        <v>95</v>
      </c>
      <c r="V1416" s="153" t="s">
        <v>88</v>
      </c>
      <c r="W1416" s="153" t="s">
        <v>1039</v>
      </c>
      <c r="X1416" s="151" t="s">
        <v>6378</v>
      </c>
      <c r="Y1416" s="151" t="s">
        <v>6378</v>
      </c>
      <c r="Z1416" s="156">
        <v>1.9199999999999998E-2</v>
      </c>
      <c r="AA1416" s="153" t="s">
        <v>1272</v>
      </c>
      <c r="AB1416" s="153" t="s">
        <v>5365</v>
      </c>
      <c r="AC1416" s="153" t="s">
        <v>164</v>
      </c>
      <c r="AD1416" s="157" t="s">
        <v>1342</v>
      </c>
      <c r="AE1416" s="110">
        <v>1</v>
      </c>
      <c r="AF1416" s="110">
        <v>508</v>
      </c>
      <c r="AG1416" s="112">
        <f t="shared" si="227"/>
        <v>0</v>
      </c>
      <c r="AH1416" s="110">
        <f>SUM(AG$4:AG1416)</f>
        <v>40</v>
      </c>
      <c r="AI1416" s="112">
        <f t="shared" si="225"/>
        <v>0</v>
      </c>
      <c r="AJ1416" s="110">
        <f>COUNTIF(AI$4:AI1416,"&gt;0")</f>
        <v>185</v>
      </c>
      <c r="AK1416" s="110">
        <v>1</v>
      </c>
      <c r="AL1416" s="110">
        <v>475</v>
      </c>
      <c r="AM1416" s="172" t="str">
        <f>IF(OR(Table1[[#This Row],[Line total ordered for now]]&gt;0,Table1[[#This Row],[Line total ordered for season]]&gt;0),1,"")</f>
        <v/>
      </c>
      <c r="AN1416" s="173">
        <f>COUNTIF(AM$4:AM1416,"&gt;0")</f>
        <v>0</v>
      </c>
      <c r="AO1416" s="173">
        <f>Table1[[#This Row],[ORDER QUANTITY
to be collected BEFORE 31.3.22]]</f>
        <v>0</v>
      </c>
      <c r="AP1416" s="174">
        <f t="shared" si="226"/>
        <v>0</v>
      </c>
      <c r="AQ1416" s="174">
        <f>IFERROR(INDEX(Retail!H:H,MATCH($D1416,Retail!$D:$D,0)),0)</f>
        <v>0</v>
      </c>
      <c r="AR1416" s="174">
        <f>IFERROR(INDEX(Retail!J:J,MATCH($D1416,Retail!$D:$D,0)),0)</f>
        <v>0</v>
      </c>
      <c r="AS1416" s="174">
        <f>IFERROR(INDEX('NEW2022'!H:H,MATCH($D1416,'NEW2022'!D:D,0)),0)</f>
        <v>0</v>
      </c>
      <c r="AT1416" s="174">
        <f>IFERROR(INDEX('NEW2022'!J:J,MATCH($D1416,'NEW2022'!D:D,0)),0)</f>
        <v>0</v>
      </c>
      <c r="AU1416" s="174">
        <f>IFERROR(INDEX('Quiet Items'!H:H,MATCH($D1416,'Quiet Items'!D:D,0)),0)</f>
        <v>0</v>
      </c>
      <c r="AV1416" s="174">
        <f>IFERROR(INDEX('Quiet Items'!J:J,MATCH($D1416,'Quiet Items'!D:D,0)),0)</f>
        <v>0</v>
      </c>
      <c r="AW1416" s="174">
        <f>IFERROR(INDEX('1.4G'!H:H,MATCH($D1416,'1.4G'!D:D,0)),0)</f>
        <v>0</v>
      </c>
      <c r="AX1416" s="174">
        <f>IFERROR(INDEX('1.4G'!J:J,MATCH($D1416,'1.4G'!D:D,0)),0)</f>
        <v>0</v>
      </c>
      <c r="AY1416" s="174">
        <f t="shared" si="223"/>
        <v>0</v>
      </c>
      <c r="AZ1416" s="174">
        <f t="shared" si="224"/>
        <v>0</v>
      </c>
      <c r="BA1416" s="175">
        <f>IFERROR(Table1[[#This Row],[Line total ordered for now]]*Table1[[#This Row],[GUARANTEED PRICE
for STOCK orders collected before 31.3.22]],0)</f>
        <v>0</v>
      </c>
      <c r="BB1416" s="175">
        <f t="shared" si="228"/>
        <v>0</v>
      </c>
      <c r="BC1416" s="176">
        <f>(AZ1416+Table1[[#This Row],[Line total ordered for now]])*Z1416</f>
        <v>0</v>
      </c>
      <c r="BD1416" s="200">
        <v>120.92949999999998</v>
      </c>
    </row>
    <row r="1417" spans="1:72" ht="15.75">
      <c r="A1417" s="202">
        <v>1413</v>
      </c>
      <c r="B1417" s="68" t="s">
        <v>6378</v>
      </c>
      <c r="C1417" s="149" t="s">
        <v>201</v>
      </c>
      <c r="D1417" s="149" t="s">
        <v>1298</v>
      </c>
      <c r="E1417" s="149" t="s">
        <v>1299</v>
      </c>
      <c r="F1417" s="158" t="str">
        <f t="shared" si="222"/>
        <v>Video</v>
      </c>
      <c r="G1417" s="187">
        <v>0</v>
      </c>
      <c r="H1417" s="150"/>
      <c r="I1417" s="184">
        <v>135.75</v>
      </c>
      <c r="J1417" s="150"/>
      <c r="K1417" s="151">
        <v>2.8453999999999997</v>
      </c>
      <c r="L1417" s="152">
        <v>138.465</v>
      </c>
      <c r="M1417" s="152">
        <v>142.26999999999998</v>
      </c>
      <c r="N1417" s="153" t="s">
        <v>142</v>
      </c>
      <c r="O1417" s="154">
        <v>50</v>
      </c>
      <c r="P1417" s="153">
        <v>3</v>
      </c>
      <c r="Q1417" s="153" t="s">
        <v>146</v>
      </c>
      <c r="R1417" s="155">
        <v>10</v>
      </c>
      <c r="S1417" s="155">
        <v>4</v>
      </c>
      <c r="T1417" s="155">
        <v>0</v>
      </c>
      <c r="U1417" s="154" t="s">
        <v>95</v>
      </c>
      <c r="V1417" s="153" t="s">
        <v>88</v>
      </c>
      <c r="W1417" s="153" t="s">
        <v>1039</v>
      </c>
      <c r="X1417" s="151" t="s">
        <v>6378</v>
      </c>
      <c r="Y1417" s="151" t="s">
        <v>6378</v>
      </c>
      <c r="Z1417" s="156">
        <v>1.9199999999999998E-2</v>
      </c>
      <c r="AA1417" s="153" t="s">
        <v>1272</v>
      </c>
      <c r="AB1417" s="153" t="s">
        <v>5841</v>
      </c>
      <c r="AC1417" s="153" t="s">
        <v>164</v>
      </c>
      <c r="AD1417" s="157" t="s">
        <v>1273</v>
      </c>
      <c r="AE1417" s="110">
        <v>1</v>
      </c>
      <c r="AF1417" s="110">
        <v>509</v>
      </c>
      <c r="AG1417" s="112">
        <f t="shared" si="227"/>
        <v>0</v>
      </c>
      <c r="AH1417" s="110">
        <f>SUM(AG$4:AG1417)</f>
        <v>40</v>
      </c>
      <c r="AI1417" s="112">
        <f t="shared" si="225"/>
        <v>0</v>
      </c>
      <c r="AJ1417" s="110">
        <f>COUNTIF(AI$4:AI1417,"&gt;0")</f>
        <v>185</v>
      </c>
      <c r="AK1417" s="110">
        <v>1</v>
      </c>
      <c r="AL1417" s="110">
        <v>476</v>
      </c>
      <c r="AM1417" s="172" t="str">
        <f>IF(OR(Table1[[#This Row],[Line total ordered for now]]&gt;0,Table1[[#This Row],[Line total ordered for season]]&gt;0),1,"")</f>
        <v/>
      </c>
      <c r="AN1417" s="173">
        <f>COUNTIF(AM$4:AM1417,"&gt;0")</f>
        <v>0</v>
      </c>
      <c r="AO1417" s="173">
        <f>Table1[[#This Row],[ORDER QUANTITY
to be collected BEFORE 31.3.22]]</f>
        <v>0</v>
      </c>
      <c r="AP1417" s="174">
        <f t="shared" si="226"/>
        <v>0</v>
      </c>
      <c r="AQ1417" s="174">
        <f>IFERROR(INDEX(Retail!H:H,MATCH($D1417,Retail!$D:$D,0)),0)</f>
        <v>0</v>
      </c>
      <c r="AR1417" s="174">
        <f>IFERROR(INDEX(Retail!J:J,MATCH($D1417,Retail!$D:$D,0)),0)</f>
        <v>0</v>
      </c>
      <c r="AS1417" s="174">
        <f>IFERROR(INDEX('NEW2022'!H:H,MATCH($D1417,'NEW2022'!D:D,0)),0)</f>
        <v>0</v>
      </c>
      <c r="AT1417" s="174">
        <f>IFERROR(INDEX('NEW2022'!J:J,MATCH($D1417,'NEW2022'!D:D,0)),0)</f>
        <v>0</v>
      </c>
      <c r="AU1417" s="174">
        <f>IFERROR(INDEX('Quiet Items'!H:H,MATCH($D1417,'Quiet Items'!D:D,0)),0)</f>
        <v>0</v>
      </c>
      <c r="AV1417" s="174">
        <f>IFERROR(INDEX('Quiet Items'!J:J,MATCH($D1417,'Quiet Items'!D:D,0)),0)</f>
        <v>0</v>
      </c>
      <c r="AW1417" s="174">
        <f>IFERROR(INDEX('1.4G'!H:H,MATCH($D1417,'1.4G'!D:D,0)),0)</f>
        <v>0</v>
      </c>
      <c r="AX1417" s="174">
        <f>IFERROR(INDEX('1.4G'!J:J,MATCH($D1417,'1.4G'!D:D,0)),0)</f>
        <v>0</v>
      </c>
      <c r="AY1417" s="174">
        <f t="shared" si="223"/>
        <v>0</v>
      </c>
      <c r="AZ1417" s="174">
        <f t="shared" si="224"/>
        <v>0</v>
      </c>
      <c r="BA1417" s="175">
        <f>IFERROR(Table1[[#This Row],[Line total ordered for now]]*Table1[[#This Row],[GUARANTEED PRICE
for STOCK orders collected before 31.3.22]],0)</f>
        <v>0</v>
      </c>
      <c r="BB1417" s="175">
        <f t="shared" si="228"/>
        <v>0</v>
      </c>
      <c r="BC1417" s="176">
        <f>(AZ1417+Table1[[#This Row],[Line total ordered for now]])*Z1417</f>
        <v>0</v>
      </c>
      <c r="BD1417" s="200">
        <v>120.92949999999998</v>
      </c>
    </row>
    <row r="1418" spans="1:72" ht="15.75">
      <c r="A1418" s="202">
        <v>1414</v>
      </c>
      <c r="B1418" s="68" t="s">
        <v>6378</v>
      </c>
      <c r="C1418" s="149" t="s">
        <v>201</v>
      </c>
      <c r="D1418" s="149" t="s">
        <v>4339</v>
      </c>
      <c r="E1418" s="149" t="s">
        <v>4340</v>
      </c>
      <c r="F1418" s="158" t="str">
        <f t="shared" si="222"/>
        <v>Video</v>
      </c>
      <c r="G1418" s="187">
        <v>27</v>
      </c>
      <c r="H1418" s="150"/>
      <c r="I1418" s="184">
        <v>136.29</v>
      </c>
      <c r="J1418" s="150"/>
      <c r="K1418" s="151">
        <v>2.8961624999999995</v>
      </c>
      <c r="L1418" s="152">
        <v>139.01579999999998</v>
      </c>
      <c r="M1418" s="152">
        <v>139.01579999999998</v>
      </c>
      <c r="N1418" s="153" t="s">
        <v>142</v>
      </c>
      <c r="O1418" s="154">
        <v>48</v>
      </c>
      <c r="P1418" s="153">
        <v>60</v>
      </c>
      <c r="Q1418" s="153" t="s">
        <v>146</v>
      </c>
      <c r="R1418" s="155">
        <v>18</v>
      </c>
      <c r="S1418" s="155">
        <v>3.17</v>
      </c>
      <c r="T1418" s="155">
        <v>2</v>
      </c>
      <c r="U1418" s="154" t="s">
        <v>95</v>
      </c>
      <c r="V1418" s="153" t="s">
        <v>88</v>
      </c>
      <c r="W1418" s="153" t="s">
        <v>996</v>
      </c>
      <c r="X1418" s="151" t="s">
        <v>6378</v>
      </c>
      <c r="Y1418" s="151" t="s">
        <v>6378</v>
      </c>
      <c r="Z1418" s="156">
        <v>2.35E-2</v>
      </c>
      <c r="AA1418" s="153" t="s">
        <v>1242</v>
      </c>
      <c r="AB1418" s="153" t="s">
        <v>5358</v>
      </c>
      <c r="AC1418" s="153" t="s">
        <v>4640</v>
      </c>
      <c r="AD1418" s="157" t="s">
        <v>4341</v>
      </c>
      <c r="AE1418" s="110">
        <v>1</v>
      </c>
      <c r="AF1418" s="110">
        <v>510</v>
      </c>
      <c r="AG1418" s="112">
        <f t="shared" si="227"/>
        <v>0</v>
      </c>
      <c r="AH1418" s="110">
        <f>SUM(AG$4:AG1418)</f>
        <v>40</v>
      </c>
      <c r="AI1418" s="112">
        <f t="shared" si="225"/>
        <v>0</v>
      </c>
      <c r="AJ1418" s="110">
        <f>COUNTIF(AI$4:AI1418,"&gt;0")</f>
        <v>185</v>
      </c>
      <c r="AK1418" s="110">
        <v>1</v>
      </c>
      <c r="AL1418" s="110">
        <v>477</v>
      </c>
      <c r="AM1418" s="172" t="str">
        <f>IF(OR(Table1[[#This Row],[Line total ordered for now]]&gt;0,Table1[[#This Row],[Line total ordered for season]]&gt;0),1,"")</f>
        <v/>
      </c>
      <c r="AN1418" s="173">
        <f>COUNTIF(AM$4:AM1418,"&gt;0")</f>
        <v>0</v>
      </c>
      <c r="AO1418" s="173">
        <f>Table1[[#This Row],[ORDER QUANTITY
to be collected BEFORE 31.3.22]]</f>
        <v>0</v>
      </c>
      <c r="AP1418" s="174">
        <f t="shared" si="226"/>
        <v>0</v>
      </c>
      <c r="AQ1418" s="174">
        <f>IFERROR(INDEX(Retail!H:H,MATCH($D1418,Retail!$D:$D,0)),0)</f>
        <v>0</v>
      </c>
      <c r="AR1418" s="174">
        <f>IFERROR(INDEX(Retail!J:J,MATCH($D1418,Retail!$D:$D,0)),0)</f>
        <v>0</v>
      </c>
      <c r="AS1418" s="174">
        <f>IFERROR(INDEX('NEW2022'!H:H,MATCH($D1418,'NEW2022'!D:D,0)),0)</f>
        <v>0</v>
      </c>
      <c r="AT1418" s="174">
        <f>IFERROR(INDEX('NEW2022'!J:J,MATCH($D1418,'NEW2022'!D:D,0)),0)</f>
        <v>0</v>
      </c>
      <c r="AU1418" s="174">
        <f>IFERROR(INDEX('Quiet Items'!H:H,MATCH($D1418,'Quiet Items'!D:D,0)),0)</f>
        <v>0</v>
      </c>
      <c r="AV1418" s="174">
        <f>IFERROR(INDEX('Quiet Items'!J:J,MATCH($D1418,'Quiet Items'!D:D,0)),0)</f>
        <v>0</v>
      </c>
      <c r="AW1418" s="174">
        <f>IFERROR(INDEX('1.4G'!H:H,MATCH($D1418,'1.4G'!D:D,0)),0)</f>
        <v>0</v>
      </c>
      <c r="AX1418" s="174">
        <f>IFERROR(INDEX('1.4G'!J:J,MATCH($D1418,'1.4G'!D:D,0)),0)</f>
        <v>0</v>
      </c>
      <c r="AY1418" s="174">
        <f t="shared" si="223"/>
        <v>0</v>
      </c>
      <c r="AZ1418" s="174">
        <f t="shared" si="224"/>
        <v>0</v>
      </c>
      <c r="BA1418" s="175">
        <f>IFERROR(Table1[[#This Row],[Line total ordered for now]]*Table1[[#This Row],[GUARANTEED PRICE
for STOCK orders collected before 31.3.22]],0)</f>
        <v>0</v>
      </c>
      <c r="BB1418" s="175">
        <f t="shared" si="228"/>
        <v>0</v>
      </c>
      <c r="BC1418" s="176">
        <f>(AZ1418+Table1[[#This Row],[Line total ordered for now]])*Z1418</f>
        <v>0</v>
      </c>
      <c r="BD1418" s="200">
        <v>118.16342999999998</v>
      </c>
    </row>
    <row r="1419" spans="1:72" ht="15.75">
      <c r="A1419" s="202">
        <v>1415</v>
      </c>
      <c r="B1419" s="68" t="s">
        <v>6378</v>
      </c>
      <c r="C1419" s="149" t="s">
        <v>201</v>
      </c>
      <c r="D1419" s="149" t="s">
        <v>4362</v>
      </c>
      <c r="E1419" s="149" t="s">
        <v>4363</v>
      </c>
      <c r="F1419" s="158" t="str">
        <f t="shared" si="222"/>
        <v>Video</v>
      </c>
      <c r="G1419" s="187">
        <v>14</v>
      </c>
      <c r="H1419" s="150"/>
      <c r="I1419" s="184">
        <v>136.29</v>
      </c>
      <c r="J1419" s="150"/>
      <c r="K1419" s="151">
        <v>2.8961624999999995</v>
      </c>
      <c r="L1419" s="152">
        <v>139.01579999999998</v>
      </c>
      <c r="M1419" s="152">
        <v>139.01579999999998</v>
      </c>
      <c r="N1419" s="153" t="s">
        <v>142</v>
      </c>
      <c r="O1419" s="154">
        <v>48</v>
      </c>
      <c r="P1419" s="153">
        <v>60</v>
      </c>
      <c r="Q1419" s="153" t="s">
        <v>146</v>
      </c>
      <c r="R1419" s="155">
        <v>18</v>
      </c>
      <c r="S1419" s="155">
        <v>5.3</v>
      </c>
      <c r="T1419" s="155">
        <v>2</v>
      </c>
      <c r="U1419" s="154" t="s">
        <v>95</v>
      </c>
      <c r="V1419" s="153" t="s">
        <v>88</v>
      </c>
      <c r="W1419" s="153" t="s">
        <v>996</v>
      </c>
      <c r="X1419" s="151" t="s">
        <v>6378</v>
      </c>
      <c r="Y1419" s="151" t="s">
        <v>6378</v>
      </c>
      <c r="Z1419" s="156">
        <v>2.63E-2</v>
      </c>
      <c r="AA1419" s="153" t="s">
        <v>1242</v>
      </c>
      <c r="AB1419" s="153" t="s">
        <v>5359</v>
      </c>
      <c r="AC1419" s="153" t="s">
        <v>4640</v>
      </c>
      <c r="AD1419" s="157" t="s">
        <v>4364</v>
      </c>
      <c r="AE1419" s="110">
        <v>1</v>
      </c>
      <c r="AF1419" s="110">
        <v>511</v>
      </c>
      <c r="AG1419" s="112">
        <f t="shared" si="227"/>
        <v>0</v>
      </c>
      <c r="AH1419" s="110">
        <f>SUM(AG$4:AG1419)</f>
        <v>40</v>
      </c>
      <c r="AI1419" s="112">
        <f t="shared" si="225"/>
        <v>0</v>
      </c>
      <c r="AJ1419" s="110">
        <f>COUNTIF(AI$4:AI1419,"&gt;0")</f>
        <v>185</v>
      </c>
      <c r="AK1419" s="110">
        <v>1</v>
      </c>
      <c r="AL1419" s="110">
        <v>478</v>
      </c>
      <c r="AM1419" s="172" t="str">
        <f>IF(OR(Table1[[#This Row],[Line total ordered for now]]&gt;0,Table1[[#This Row],[Line total ordered for season]]&gt;0),1,"")</f>
        <v/>
      </c>
      <c r="AN1419" s="173">
        <f>COUNTIF(AM$4:AM1419,"&gt;0")</f>
        <v>0</v>
      </c>
      <c r="AO1419" s="173">
        <f>Table1[[#This Row],[ORDER QUANTITY
to be collected BEFORE 31.3.22]]</f>
        <v>0</v>
      </c>
      <c r="AP1419" s="174">
        <f t="shared" si="226"/>
        <v>0</v>
      </c>
      <c r="AQ1419" s="174">
        <f>IFERROR(INDEX(Retail!H:H,MATCH($D1419,Retail!$D:$D,0)),0)</f>
        <v>0</v>
      </c>
      <c r="AR1419" s="174">
        <f>IFERROR(INDEX(Retail!J:J,MATCH($D1419,Retail!$D:$D,0)),0)</f>
        <v>0</v>
      </c>
      <c r="AS1419" s="174">
        <f>IFERROR(INDEX('NEW2022'!H:H,MATCH($D1419,'NEW2022'!D:D,0)),0)</f>
        <v>0</v>
      </c>
      <c r="AT1419" s="174">
        <f>IFERROR(INDEX('NEW2022'!J:J,MATCH($D1419,'NEW2022'!D:D,0)),0)</f>
        <v>0</v>
      </c>
      <c r="AU1419" s="174">
        <f>IFERROR(INDEX('Quiet Items'!H:H,MATCH($D1419,'Quiet Items'!D:D,0)),0)</f>
        <v>0</v>
      </c>
      <c r="AV1419" s="174">
        <f>IFERROR(INDEX('Quiet Items'!J:J,MATCH($D1419,'Quiet Items'!D:D,0)),0)</f>
        <v>0</v>
      </c>
      <c r="AW1419" s="174">
        <f>IFERROR(INDEX('1.4G'!H:H,MATCH($D1419,'1.4G'!D:D,0)),0)</f>
        <v>0</v>
      </c>
      <c r="AX1419" s="174">
        <f>IFERROR(INDEX('1.4G'!J:J,MATCH($D1419,'1.4G'!D:D,0)),0)</f>
        <v>0</v>
      </c>
      <c r="AY1419" s="174">
        <f t="shared" si="223"/>
        <v>0</v>
      </c>
      <c r="AZ1419" s="174">
        <f t="shared" si="224"/>
        <v>0</v>
      </c>
      <c r="BA1419" s="175">
        <f>IFERROR(Table1[[#This Row],[Line total ordered for now]]*Table1[[#This Row],[GUARANTEED PRICE
for STOCK orders collected before 31.3.22]],0)</f>
        <v>0</v>
      </c>
      <c r="BB1419" s="175">
        <f t="shared" si="228"/>
        <v>0</v>
      </c>
      <c r="BC1419" s="176">
        <f>(AZ1419+Table1[[#This Row],[Line total ordered for now]])*Z1419</f>
        <v>0</v>
      </c>
      <c r="BD1419" s="200">
        <v>118.16342999999998</v>
      </c>
    </row>
    <row r="1420" spans="1:72" ht="15.75">
      <c r="A1420" s="202">
        <v>1416</v>
      </c>
      <c r="B1420" s="68" t="s">
        <v>6378</v>
      </c>
      <c r="C1420" s="149" t="s">
        <v>201</v>
      </c>
      <c r="D1420" s="149" t="s">
        <v>1240</v>
      </c>
      <c r="E1420" s="149" t="s">
        <v>1241</v>
      </c>
      <c r="F1420" s="158" t="str">
        <f t="shared" si="222"/>
        <v/>
      </c>
      <c r="G1420" s="187">
        <v>15</v>
      </c>
      <c r="H1420" s="150"/>
      <c r="I1420" s="184">
        <v>136.29</v>
      </c>
      <c r="J1420" s="150"/>
      <c r="K1420" s="151">
        <v>2.8961624999999995</v>
      </c>
      <c r="L1420" s="152">
        <v>139.01579999999998</v>
      </c>
      <c r="M1420" s="152">
        <v>139.01579999999998</v>
      </c>
      <c r="N1420" s="153" t="s">
        <v>142</v>
      </c>
      <c r="O1420" s="154">
        <v>48</v>
      </c>
      <c r="P1420" s="153">
        <v>60</v>
      </c>
      <c r="Q1420" s="153" t="s">
        <v>146</v>
      </c>
      <c r="R1420" s="155">
        <v>18.5</v>
      </c>
      <c r="S1420" s="155">
        <v>5.3</v>
      </c>
      <c r="T1420" s="155">
        <v>2</v>
      </c>
      <c r="U1420" s="154" t="s">
        <v>95</v>
      </c>
      <c r="V1420" s="153" t="s">
        <v>88</v>
      </c>
      <c r="W1420" s="153" t="s">
        <v>996</v>
      </c>
      <c r="X1420" s="151" t="s">
        <v>6378</v>
      </c>
      <c r="Y1420" s="151" t="s">
        <v>6378</v>
      </c>
      <c r="Z1420" s="156">
        <v>2.63E-2</v>
      </c>
      <c r="AA1420" s="153" t="s">
        <v>1242</v>
      </c>
      <c r="AB1420" s="153" t="s">
        <v>5363</v>
      </c>
      <c r="AC1420" s="153" t="s">
        <v>164</v>
      </c>
      <c r="AD1420" s="157" t="s">
        <v>626</v>
      </c>
      <c r="AE1420" s="110">
        <v>1</v>
      </c>
      <c r="AF1420" s="110">
        <v>512</v>
      </c>
      <c r="AG1420" s="112">
        <f t="shared" si="227"/>
        <v>0</v>
      </c>
      <c r="AH1420" s="110">
        <f>SUM(AG$4:AG1420)</f>
        <v>40</v>
      </c>
      <c r="AI1420" s="112">
        <f t="shared" si="225"/>
        <v>0</v>
      </c>
      <c r="AJ1420" s="110">
        <f>COUNTIF(AI$4:AI1420,"&gt;0")</f>
        <v>185</v>
      </c>
      <c r="AK1420" s="110">
        <v>1</v>
      </c>
      <c r="AL1420" s="110">
        <v>479</v>
      </c>
      <c r="AM1420" s="172" t="str">
        <f>IF(OR(Table1[[#This Row],[Line total ordered for now]]&gt;0,Table1[[#This Row],[Line total ordered for season]]&gt;0),1,"")</f>
        <v/>
      </c>
      <c r="AN1420" s="173">
        <f>COUNTIF(AM$4:AM1420,"&gt;0")</f>
        <v>0</v>
      </c>
      <c r="AO1420" s="173">
        <f>Table1[[#This Row],[ORDER QUANTITY
to be collected BEFORE 31.3.22]]</f>
        <v>0</v>
      </c>
      <c r="AP1420" s="174">
        <f t="shared" si="226"/>
        <v>0</v>
      </c>
      <c r="AQ1420" s="174">
        <f>IFERROR(INDEX(Retail!H:H,MATCH($D1420,Retail!$D:$D,0)),0)</f>
        <v>0</v>
      </c>
      <c r="AR1420" s="174">
        <f>IFERROR(INDEX(Retail!J:J,MATCH($D1420,Retail!$D:$D,0)),0)</f>
        <v>0</v>
      </c>
      <c r="AS1420" s="174">
        <f>IFERROR(INDEX('NEW2022'!H:H,MATCH($D1420,'NEW2022'!D:D,0)),0)</f>
        <v>0</v>
      </c>
      <c r="AT1420" s="174">
        <f>IFERROR(INDEX('NEW2022'!J:J,MATCH($D1420,'NEW2022'!D:D,0)),0)</f>
        <v>0</v>
      </c>
      <c r="AU1420" s="174">
        <f>IFERROR(INDEX('Quiet Items'!H:H,MATCH($D1420,'Quiet Items'!D:D,0)),0)</f>
        <v>0</v>
      </c>
      <c r="AV1420" s="174">
        <f>IFERROR(INDEX('Quiet Items'!J:J,MATCH($D1420,'Quiet Items'!D:D,0)),0)</f>
        <v>0</v>
      </c>
      <c r="AW1420" s="174">
        <f>IFERROR(INDEX('1.4G'!H:H,MATCH($D1420,'1.4G'!D:D,0)),0)</f>
        <v>0</v>
      </c>
      <c r="AX1420" s="174">
        <f>IFERROR(INDEX('1.4G'!J:J,MATCH($D1420,'1.4G'!D:D,0)),0)</f>
        <v>0</v>
      </c>
      <c r="AY1420" s="174">
        <f t="shared" si="223"/>
        <v>0</v>
      </c>
      <c r="AZ1420" s="174">
        <f t="shared" si="224"/>
        <v>0</v>
      </c>
      <c r="BA1420" s="175">
        <f>IFERROR(Table1[[#This Row],[Line total ordered for now]]*Table1[[#This Row],[GUARANTEED PRICE
for STOCK orders collected before 31.3.22]],0)</f>
        <v>0</v>
      </c>
      <c r="BB1420" s="175">
        <f t="shared" si="228"/>
        <v>0</v>
      </c>
      <c r="BC1420" s="176">
        <f>(AZ1420+Table1[[#This Row],[Line total ordered for now]])*Z1420</f>
        <v>0</v>
      </c>
      <c r="BD1420" s="200">
        <v>118.16342999999998</v>
      </c>
    </row>
    <row r="1421" spans="1:72" ht="15.75">
      <c r="A1421" s="202">
        <v>1417</v>
      </c>
      <c r="B1421" s="68" t="s">
        <v>6378</v>
      </c>
      <c r="C1421" s="149" t="s">
        <v>841</v>
      </c>
      <c r="D1421" s="149" t="s">
        <v>993</v>
      </c>
      <c r="E1421" s="149" t="s">
        <v>994</v>
      </c>
      <c r="F1421" s="158" t="str">
        <f t="shared" si="222"/>
        <v/>
      </c>
      <c r="G1421" s="187">
        <v>13</v>
      </c>
      <c r="H1421" s="150"/>
      <c r="I1421" s="184">
        <v>33.369999999999997</v>
      </c>
      <c r="J1421" s="150"/>
      <c r="K1421" s="151">
        <v>6.6739999999999995</v>
      </c>
      <c r="L1421" s="152">
        <v>34.037399999999998</v>
      </c>
      <c r="M1421" s="152">
        <v>33.369999999999997</v>
      </c>
      <c r="N1421" s="153" t="s">
        <v>142</v>
      </c>
      <c r="O1421" s="154">
        <v>5</v>
      </c>
      <c r="P1421" s="153">
        <v>90</v>
      </c>
      <c r="Q1421" s="153" t="s">
        <v>146</v>
      </c>
      <c r="R1421" s="155">
        <v>26.72</v>
      </c>
      <c r="S1421" s="155">
        <v>21.62</v>
      </c>
      <c r="T1421" s="155">
        <v>0.3</v>
      </c>
      <c r="U1421" s="154" t="s">
        <v>95</v>
      </c>
      <c r="V1421" s="153" t="s">
        <v>88</v>
      </c>
      <c r="W1421" s="153" t="s">
        <v>154</v>
      </c>
      <c r="X1421" s="151" t="s">
        <v>6378</v>
      </c>
      <c r="Y1421" s="151" t="s">
        <v>6378</v>
      </c>
      <c r="Z1421" s="156">
        <v>0.05</v>
      </c>
      <c r="AA1421" s="153" t="s">
        <v>957</v>
      </c>
      <c r="AB1421" s="153">
        <v>0</v>
      </c>
      <c r="AC1421" s="153">
        <v>0</v>
      </c>
      <c r="AD1421" s="157">
        <v>0</v>
      </c>
      <c r="AE1421" s="110">
        <v>1</v>
      </c>
      <c r="AF1421" s="110">
        <v>513</v>
      </c>
      <c r="AG1421" s="112">
        <f t="shared" si="227"/>
        <v>0</v>
      </c>
      <c r="AH1421" s="110">
        <f>SUM(AG$4:AG1421)</f>
        <v>40</v>
      </c>
      <c r="AI1421" s="112">
        <f t="shared" si="225"/>
        <v>0</v>
      </c>
      <c r="AJ1421" s="110">
        <f>COUNTIF(AI$4:AI1421,"&gt;0")</f>
        <v>185</v>
      </c>
      <c r="AK1421" s="110">
        <v>1</v>
      </c>
      <c r="AL1421" s="110">
        <v>480</v>
      </c>
      <c r="AM1421" s="172" t="str">
        <f>IF(OR(Table1[[#This Row],[Line total ordered for now]]&gt;0,Table1[[#This Row],[Line total ordered for season]]&gt;0),1,"")</f>
        <v/>
      </c>
      <c r="AN1421" s="173">
        <f>COUNTIF(AM$4:AM1421,"&gt;0")</f>
        <v>0</v>
      </c>
      <c r="AO1421" s="173">
        <f>Table1[[#This Row],[ORDER QUANTITY
to be collected BEFORE 31.3.22]]</f>
        <v>0</v>
      </c>
      <c r="AP1421" s="174">
        <f t="shared" si="226"/>
        <v>0</v>
      </c>
      <c r="AQ1421" s="174">
        <f>IFERROR(INDEX(Retail!H:H,MATCH($D1421,Retail!$D:$D,0)),0)</f>
        <v>0</v>
      </c>
      <c r="AR1421" s="174">
        <f>IFERROR(INDEX(Retail!J:J,MATCH($D1421,Retail!$D:$D,0)),0)</f>
        <v>0</v>
      </c>
      <c r="AS1421" s="174">
        <f>IFERROR(INDEX('NEW2022'!H:H,MATCH($D1421,'NEW2022'!D:D,0)),0)</f>
        <v>0</v>
      </c>
      <c r="AT1421" s="174">
        <f>IFERROR(INDEX('NEW2022'!J:J,MATCH($D1421,'NEW2022'!D:D,0)),0)</f>
        <v>0</v>
      </c>
      <c r="AU1421" s="174">
        <f>IFERROR(INDEX('Quiet Items'!H:H,MATCH($D1421,'Quiet Items'!D:D,0)),0)</f>
        <v>0</v>
      </c>
      <c r="AV1421" s="174">
        <f>IFERROR(INDEX('Quiet Items'!J:J,MATCH($D1421,'Quiet Items'!D:D,0)),0)</f>
        <v>0</v>
      </c>
      <c r="AW1421" s="174">
        <f>IFERROR(INDEX('1.4G'!H:H,MATCH($D1421,'1.4G'!D:D,0)),0)</f>
        <v>0</v>
      </c>
      <c r="AX1421" s="174">
        <f>IFERROR(INDEX('1.4G'!J:J,MATCH($D1421,'1.4G'!D:D,0)),0)</f>
        <v>0</v>
      </c>
      <c r="AY1421" s="174">
        <f t="shared" si="223"/>
        <v>0</v>
      </c>
      <c r="AZ1421" s="174">
        <f t="shared" si="224"/>
        <v>0</v>
      </c>
      <c r="BA1421" s="175">
        <f>IFERROR(Table1[[#This Row],[Line total ordered for now]]*Table1[[#This Row],[GUARANTEED PRICE
for STOCK orders collected before 31.3.22]],0)</f>
        <v>0</v>
      </c>
      <c r="BB1421" s="175">
        <f t="shared" si="228"/>
        <v>0</v>
      </c>
      <c r="BC1421" s="176">
        <f>(AZ1421+Table1[[#This Row],[Line total ordered for now]])*Z1421</f>
        <v>0</v>
      </c>
      <c r="BD1421" s="200">
        <v>28.364499999999996</v>
      </c>
    </row>
    <row r="1422" spans="1:72" ht="15.75">
      <c r="A1422" s="202">
        <v>1418</v>
      </c>
      <c r="B1422" s="68" t="s">
        <v>6378</v>
      </c>
      <c r="C1422" s="149" t="s">
        <v>841</v>
      </c>
      <c r="D1422" s="149" t="s">
        <v>955</v>
      </c>
      <c r="E1422" s="149" t="s">
        <v>956</v>
      </c>
      <c r="F1422" s="158" t="str">
        <f t="shared" si="222"/>
        <v/>
      </c>
      <c r="G1422" s="187">
        <v>3</v>
      </c>
      <c r="H1422" s="150"/>
      <c r="I1422" s="184">
        <v>35.42</v>
      </c>
      <c r="J1422" s="150"/>
      <c r="K1422" s="151">
        <v>7.0840000000000005</v>
      </c>
      <c r="L1422" s="152">
        <v>36.128399999999999</v>
      </c>
      <c r="M1422" s="152">
        <v>35.42</v>
      </c>
      <c r="N1422" s="153" t="s">
        <v>142</v>
      </c>
      <c r="O1422" s="154">
        <v>5</v>
      </c>
      <c r="P1422" s="153">
        <v>90</v>
      </c>
      <c r="Q1422" s="153" t="s">
        <v>146</v>
      </c>
      <c r="R1422" s="155">
        <v>0.31</v>
      </c>
      <c r="S1422" s="155">
        <v>0.22</v>
      </c>
      <c r="T1422" s="155">
        <v>0.3</v>
      </c>
      <c r="U1422" s="154" t="s">
        <v>95</v>
      </c>
      <c r="V1422" s="153" t="s">
        <v>88</v>
      </c>
      <c r="W1422" s="153" t="s">
        <v>154</v>
      </c>
      <c r="X1422" s="151" t="s">
        <v>6378</v>
      </c>
      <c r="Y1422" s="151" t="s">
        <v>6378</v>
      </c>
      <c r="Z1422" s="156">
        <v>0.05</v>
      </c>
      <c r="AA1422" s="153" t="s">
        <v>957</v>
      </c>
      <c r="AB1422" s="153">
        <v>0</v>
      </c>
      <c r="AC1422" s="153">
        <v>0</v>
      </c>
      <c r="AD1422" s="157">
        <v>0</v>
      </c>
      <c r="AE1422" s="110">
        <v>1</v>
      </c>
      <c r="AF1422" s="110">
        <v>514</v>
      </c>
      <c r="AG1422" s="112">
        <f t="shared" si="227"/>
        <v>0</v>
      </c>
      <c r="AH1422" s="110">
        <f>SUM(AG$4:AG1422)</f>
        <v>40</v>
      </c>
      <c r="AI1422" s="112">
        <f t="shared" si="225"/>
        <v>0</v>
      </c>
      <c r="AJ1422" s="110">
        <f>COUNTIF(AI$4:AI1422,"&gt;0")</f>
        <v>185</v>
      </c>
      <c r="AK1422" s="110">
        <v>1</v>
      </c>
      <c r="AL1422" s="110">
        <v>481</v>
      </c>
      <c r="AM1422" s="172" t="str">
        <f>IF(OR(Table1[[#This Row],[Line total ordered for now]]&gt;0,Table1[[#This Row],[Line total ordered for season]]&gt;0),1,"")</f>
        <v/>
      </c>
      <c r="AN1422" s="173">
        <f>COUNTIF(AM$4:AM1422,"&gt;0")</f>
        <v>0</v>
      </c>
      <c r="AO1422" s="173">
        <f>Table1[[#This Row],[ORDER QUANTITY
to be collected BEFORE 31.3.22]]</f>
        <v>0</v>
      </c>
      <c r="AP1422" s="174">
        <f t="shared" si="226"/>
        <v>0</v>
      </c>
      <c r="AQ1422" s="174">
        <f>IFERROR(INDEX(Retail!H:H,MATCH($D1422,Retail!$D:$D,0)),0)</f>
        <v>0</v>
      </c>
      <c r="AR1422" s="174">
        <f>IFERROR(INDEX(Retail!J:J,MATCH($D1422,Retail!$D:$D,0)),0)</f>
        <v>0</v>
      </c>
      <c r="AS1422" s="174">
        <f>IFERROR(INDEX('NEW2022'!H:H,MATCH($D1422,'NEW2022'!D:D,0)),0)</f>
        <v>0</v>
      </c>
      <c r="AT1422" s="174">
        <f>IFERROR(INDEX('NEW2022'!J:J,MATCH($D1422,'NEW2022'!D:D,0)),0)</f>
        <v>0</v>
      </c>
      <c r="AU1422" s="174">
        <f>IFERROR(INDEX('Quiet Items'!H:H,MATCH($D1422,'Quiet Items'!D:D,0)),0)</f>
        <v>0</v>
      </c>
      <c r="AV1422" s="174">
        <f>IFERROR(INDEX('Quiet Items'!J:J,MATCH($D1422,'Quiet Items'!D:D,0)),0)</f>
        <v>0</v>
      </c>
      <c r="AW1422" s="174">
        <f>IFERROR(INDEX('1.4G'!H:H,MATCH($D1422,'1.4G'!D:D,0)),0)</f>
        <v>0</v>
      </c>
      <c r="AX1422" s="174">
        <f>IFERROR(INDEX('1.4G'!J:J,MATCH($D1422,'1.4G'!D:D,0)),0)</f>
        <v>0</v>
      </c>
      <c r="AY1422" s="174">
        <f t="shared" si="223"/>
        <v>0</v>
      </c>
      <c r="AZ1422" s="174">
        <f t="shared" si="224"/>
        <v>0</v>
      </c>
      <c r="BA1422" s="175">
        <f>IFERROR(Table1[[#This Row],[Line total ordered for now]]*Table1[[#This Row],[GUARANTEED PRICE
for STOCK orders collected before 31.3.22]],0)</f>
        <v>0</v>
      </c>
      <c r="BB1422" s="175">
        <f t="shared" si="228"/>
        <v>0</v>
      </c>
      <c r="BC1422" s="176">
        <f>(AZ1422+Table1[[#This Row],[Line total ordered for now]])*Z1422</f>
        <v>0</v>
      </c>
      <c r="BD1422" s="200">
        <v>30.106999999999999</v>
      </c>
    </row>
    <row r="1423" spans="1:72" ht="15.75">
      <c r="A1423" s="202">
        <v>1419</v>
      </c>
      <c r="B1423" s="68" t="s">
        <v>6378</v>
      </c>
      <c r="C1423" s="149" t="s">
        <v>203</v>
      </c>
      <c r="D1423" s="149" t="s">
        <v>6350</v>
      </c>
      <c r="E1423" s="149" t="s">
        <v>6351</v>
      </c>
      <c r="F1423" s="158" t="str">
        <f t="shared" si="222"/>
        <v>Video</v>
      </c>
      <c r="G1423" s="187">
        <v>16</v>
      </c>
      <c r="H1423" s="150"/>
      <c r="I1423" s="184">
        <v>114.08</v>
      </c>
      <c r="J1423" s="150"/>
      <c r="K1423" s="151">
        <v>7.13</v>
      </c>
      <c r="L1423" s="152">
        <v>108.38</v>
      </c>
      <c r="M1423" s="152">
        <v>114.08</v>
      </c>
      <c r="N1423" s="153" t="s">
        <v>6352</v>
      </c>
      <c r="O1423" s="154">
        <v>16</v>
      </c>
      <c r="P1423" s="153">
        <v>50</v>
      </c>
      <c r="Q1423" s="153" t="s">
        <v>146</v>
      </c>
      <c r="R1423" s="155">
        <v>8</v>
      </c>
      <c r="S1423" s="155">
        <v>1.25</v>
      </c>
      <c r="T1423" s="155">
        <v>0</v>
      </c>
      <c r="U1423" s="154" t="s">
        <v>95</v>
      </c>
      <c r="V1423" s="153" t="s">
        <v>88</v>
      </c>
      <c r="W1423" s="153" t="s">
        <v>154</v>
      </c>
      <c r="X1423" s="151">
        <v>26.99</v>
      </c>
      <c r="Y1423" s="151">
        <v>21.99</v>
      </c>
      <c r="Z1423" s="156">
        <v>4.02E-2</v>
      </c>
      <c r="AA1423" s="153">
        <v>0</v>
      </c>
      <c r="AB1423" s="153">
        <v>0</v>
      </c>
      <c r="AC1423" s="153">
        <v>0</v>
      </c>
      <c r="AD1423" s="157" t="s">
        <v>6353</v>
      </c>
      <c r="AE1423" s="110">
        <v>1</v>
      </c>
      <c r="AF1423" s="110">
        <v>515</v>
      </c>
      <c r="AG1423" s="112">
        <f t="shared" si="227"/>
        <v>0</v>
      </c>
      <c r="AH1423" s="110">
        <f>SUM(AG$4:AG1423)</f>
        <v>40</v>
      </c>
      <c r="AI1423" s="112">
        <f t="shared" si="225"/>
        <v>1</v>
      </c>
      <c r="AJ1423" s="110">
        <f>COUNTIF(AI$4:AI1423,"&gt;0")</f>
        <v>186</v>
      </c>
      <c r="AK1423" s="110">
        <v>1</v>
      </c>
      <c r="AL1423" s="110">
        <v>482</v>
      </c>
      <c r="AM1423" s="172" t="str">
        <f>IF(OR(Table1[[#This Row],[Line total ordered for now]]&gt;0,Table1[[#This Row],[Line total ordered for season]]&gt;0),1,"")</f>
        <v/>
      </c>
      <c r="AN1423" s="173">
        <f>COUNTIF(AM$4:AM1423,"&gt;0")</f>
        <v>0</v>
      </c>
      <c r="AO1423" s="173">
        <f>Table1[[#This Row],[ORDER QUANTITY
to be collected BEFORE 31.3.22]]</f>
        <v>0</v>
      </c>
      <c r="AP1423" s="174">
        <f t="shared" si="226"/>
        <v>0</v>
      </c>
      <c r="AQ1423" s="174">
        <f>IFERROR(INDEX(Retail!H:H,MATCH($D1423,Retail!$D:$D,0)),0)</f>
        <v>0</v>
      </c>
      <c r="AR1423" s="174">
        <f>IFERROR(INDEX(Retail!J:J,MATCH($D1423,Retail!$D:$D,0)),0)</f>
        <v>0</v>
      </c>
      <c r="AS1423" s="174">
        <f>IFERROR(INDEX('NEW2022'!H:H,MATCH($D1423,'NEW2022'!D:D,0)),0)</f>
        <v>0</v>
      </c>
      <c r="AT1423" s="174">
        <f>IFERROR(INDEX('NEW2022'!J:J,MATCH($D1423,'NEW2022'!D:D,0)),0)</f>
        <v>0</v>
      </c>
      <c r="AU1423" s="174">
        <f>IFERROR(INDEX('Quiet Items'!H:H,MATCH($D1423,'Quiet Items'!D:D,0)),0)</f>
        <v>0</v>
      </c>
      <c r="AV1423" s="174">
        <f>IFERROR(INDEX('Quiet Items'!J:J,MATCH($D1423,'Quiet Items'!D:D,0)),0)</f>
        <v>0</v>
      </c>
      <c r="AW1423" s="174">
        <f>IFERROR(INDEX('1.4G'!H:H,MATCH($D1423,'1.4G'!D:D,0)),0)</f>
        <v>0</v>
      </c>
      <c r="AX1423" s="174">
        <f>IFERROR(INDEX('1.4G'!J:J,MATCH($D1423,'1.4G'!D:D,0)),0)</f>
        <v>0</v>
      </c>
      <c r="AY1423" s="174">
        <f t="shared" si="223"/>
        <v>0</v>
      </c>
      <c r="AZ1423" s="174">
        <f t="shared" si="224"/>
        <v>0</v>
      </c>
      <c r="BA1423" s="175">
        <f>IFERROR(Table1[[#This Row],[Line total ordered for now]]*Table1[[#This Row],[GUARANTEED PRICE
for STOCK orders collected before 31.3.22]],0)</f>
        <v>0</v>
      </c>
      <c r="BB1423" s="175">
        <f t="shared" si="228"/>
        <v>0</v>
      </c>
      <c r="BC1423" s="176">
        <f>(AZ1423+Table1[[#This Row],[Line total ordered for now]])*Z1423</f>
        <v>0</v>
      </c>
      <c r="BD1423" s="200">
        <v>102.672</v>
      </c>
    </row>
    <row r="1424" spans="1:72" ht="15.75">
      <c r="A1424" s="202">
        <v>1420</v>
      </c>
      <c r="B1424" s="68" t="s">
        <v>6378</v>
      </c>
      <c r="C1424" s="149" t="s">
        <v>203</v>
      </c>
      <c r="D1424" s="149" t="s">
        <v>85</v>
      </c>
      <c r="E1424" s="149" t="s">
        <v>465</v>
      </c>
      <c r="F1424" s="158" t="str">
        <f t="shared" si="222"/>
        <v>Video</v>
      </c>
      <c r="G1424" s="187">
        <v>0</v>
      </c>
      <c r="H1424" s="150"/>
      <c r="I1424" s="184">
        <v>120.96</v>
      </c>
      <c r="J1424" s="150"/>
      <c r="K1424" s="151">
        <v>1.7136</v>
      </c>
      <c r="L1424" s="152">
        <v>123.3792</v>
      </c>
      <c r="M1424" s="152">
        <v>123.3792</v>
      </c>
      <c r="N1424" s="153" t="s">
        <v>148</v>
      </c>
      <c r="O1424" s="154">
        <v>72</v>
      </c>
      <c r="P1424" s="153">
        <v>40</v>
      </c>
      <c r="Q1424" s="153" t="s">
        <v>146</v>
      </c>
      <c r="R1424" s="155">
        <v>8</v>
      </c>
      <c r="S1424" s="155">
        <v>2.16</v>
      </c>
      <c r="T1424" s="155">
        <v>0</v>
      </c>
      <c r="U1424" s="154" t="s">
        <v>94</v>
      </c>
      <c r="V1424" s="153" t="s">
        <v>89</v>
      </c>
      <c r="W1424" s="153" t="s">
        <v>154</v>
      </c>
      <c r="X1424" s="151">
        <v>6.49</v>
      </c>
      <c r="Y1424" s="151">
        <v>4.99</v>
      </c>
      <c r="Z1424" s="156">
        <v>0</v>
      </c>
      <c r="AA1424" s="153" t="s">
        <v>466</v>
      </c>
      <c r="AB1424" s="153" t="s">
        <v>5685</v>
      </c>
      <c r="AC1424" s="153" t="s">
        <v>2412</v>
      </c>
      <c r="AD1424" s="157" t="s">
        <v>550</v>
      </c>
      <c r="AE1424" s="110">
        <v>1</v>
      </c>
      <c r="AF1424" s="110">
        <v>516</v>
      </c>
      <c r="AG1424" s="112">
        <f t="shared" si="227"/>
        <v>0</v>
      </c>
      <c r="AH1424" s="110">
        <f>SUM(AG$4:AG1424)</f>
        <v>40</v>
      </c>
      <c r="AI1424" s="112">
        <f t="shared" si="225"/>
        <v>1</v>
      </c>
      <c r="AJ1424" s="110">
        <f>COUNTIF(AI$4:AI1424,"&gt;0")</f>
        <v>187</v>
      </c>
      <c r="AK1424" s="110">
        <v>0</v>
      </c>
      <c r="AL1424" s="110">
        <v>482</v>
      </c>
      <c r="AM1424" s="172" t="str">
        <f>IF(OR(Table1[[#This Row],[Line total ordered for now]]&gt;0,Table1[[#This Row],[Line total ordered for season]]&gt;0),1,"")</f>
        <v/>
      </c>
      <c r="AN1424" s="173">
        <f>COUNTIF(AM$4:AM1424,"&gt;0")</f>
        <v>0</v>
      </c>
      <c r="AO1424" s="173">
        <f>Table1[[#This Row],[ORDER QUANTITY
to be collected BEFORE 31.3.22]]</f>
        <v>0</v>
      </c>
      <c r="AP1424" s="174">
        <f t="shared" si="226"/>
        <v>0</v>
      </c>
      <c r="AQ1424" s="174">
        <f>IFERROR(INDEX(Retail!H:H,MATCH($D1424,Retail!$D:$D,0)),0)</f>
        <v>0</v>
      </c>
      <c r="AR1424" s="174">
        <f>IFERROR(INDEX(Retail!J:J,MATCH($D1424,Retail!$D:$D,0)),0)</f>
        <v>0</v>
      </c>
      <c r="AS1424" s="174">
        <f>IFERROR(INDEX('NEW2022'!H:H,MATCH($D1424,'NEW2022'!D:D,0)),0)</f>
        <v>0</v>
      </c>
      <c r="AT1424" s="174">
        <f>IFERROR(INDEX('NEW2022'!J:J,MATCH($D1424,'NEW2022'!D:D,0)),0)</f>
        <v>0</v>
      </c>
      <c r="AU1424" s="174">
        <f>IFERROR(INDEX('Quiet Items'!H:H,MATCH($D1424,'Quiet Items'!D:D,0)),0)</f>
        <v>0</v>
      </c>
      <c r="AV1424" s="174">
        <f>IFERROR(INDEX('Quiet Items'!J:J,MATCH($D1424,'Quiet Items'!D:D,0)),0)</f>
        <v>0</v>
      </c>
      <c r="AW1424" s="174">
        <f>IFERROR(INDEX('1.4G'!H:H,MATCH($D1424,'1.4G'!D:D,0)),0)</f>
        <v>0</v>
      </c>
      <c r="AX1424" s="174">
        <f>IFERROR(INDEX('1.4G'!J:J,MATCH($D1424,'1.4G'!D:D,0)),0)</f>
        <v>0</v>
      </c>
      <c r="AY1424" s="174">
        <f t="shared" si="223"/>
        <v>0</v>
      </c>
      <c r="AZ1424" s="174">
        <f t="shared" si="224"/>
        <v>0</v>
      </c>
      <c r="BA1424" s="175">
        <f>IFERROR(Table1[[#This Row],[Line total ordered for now]]*Table1[[#This Row],[GUARANTEED PRICE
for STOCK orders collected before 31.3.22]],0)</f>
        <v>0</v>
      </c>
      <c r="BB1424" s="175">
        <f t="shared" si="228"/>
        <v>0</v>
      </c>
      <c r="BC1424" s="176">
        <f>(AZ1424+Table1[[#This Row],[Line total ordered for now]])*Z1424</f>
        <v>0</v>
      </c>
      <c r="BD1424" s="200">
        <v>111.04128</v>
      </c>
    </row>
    <row r="1425" spans="1:72" ht="15.75">
      <c r="A1425" s="202">
        <v>1421</v>
      </c>
      <c r="B1425" s="68" t="s">
        <v>6378</v>
      </c>
      <c r="C1425" s="149" t="s">
        <v>203</v>
      </c>
      <c r="D1425" s="149" t="s">
        <v>4601</v>
      </c>
      <c r="E1425" s="149" t="s">
        <v>4602</v>
      </c>
      <c r="F1425" s="158" t="str">
        <f t="shared" si="222"/>
        <v>Video</v>
      </c>
      <c r="G1425" s="187">
        <v>0</v>
      </c>
      <c r="H1425" s="150"/>
      <c r="I1425" s="184">
        <v>302.08</v>
      </c>
      <c r="J1425" s="150"/>
      <c r="K1425" s="151">
        <v>65.412591186081102</v>
      </c>
      <c r="L1425" s="152">
        <v>308.1216</v>
      </c>
      <c r="M1425" s="152">
        <v>327.06295593040551</v>
      </c>
      <c r="N1425" s="153" t="s">
        <v>4603</v>
      </c>
      <c r="O1425" s="154">
        <v>5</v>
      </c>
      <c r="P1425" s="153">
        <v>60</v>
      </c>
      <c r="Q1425" s="153" t="s">
        <v>146</v>
      </c>
      <c r="R1425" s="155">
        <v>20</v>
      </c>
      <c r="S1425" s="155">
        <v>3.35</v>
      </c>
      <c r="T1425" s="155">
        <v>3</v>
      </c>
      <c r="U1425" s="154" t="s">
        <v>95</v>
      </c>
      <c r="V1425" s="153" t="s">
        <v>88</v>
      </c>
      <c r="W1425" s="153" t="s">
        <v>627</v>
      </c>
      <c r="X1425" s="151" t="s">
        <v>6378</v>
      </c>
      <c r="Y1425" s="151" t="s">
        <v>6378</v>
      </c>
      <c r="Z1425" s="156">
        <v>0.15740000000000001</v>
      </c>
      <c r="AA1425" s="153" t="s">
        <v>1666</v>
      </c>
      <c r="AB1425" s="153" t="s">
        <v>5820</v>
      </c>
      <c r="AC1425" s="153" t="s">
        <v>4640</v>
      </c>
      <c r="AD1425" s="157" t="s">
        <v>4604</v>
      </c>
      <c r="AE1425" s="110">
        <v>1</v>
      </c>
      <c r="AF1425" s="110">
        <v>517</v>
      </c>
      <c r="AG1425" s="112">
        <f t="shared" si="227"/>
        <v>0</v>
      </c>
      <c r="AH1425" s="110">
        <f>SUM(AG$4:AG1425)</f>
        <v>40</v>
      </c>
      <c r="AI1425" s="112">
        <f t="shared" si="225"/>
        <v>0</v>
      </c>
      <c r="AJ1425" s="110">
        <f>COUNTIF(AI$4:AI1425,"&gt;0")</f>
        <v>187</v>
      </c>
      <c r="AK1425" s="110">
        <v>1</v>
      </c>
      <c r="AL1425" s="110">
        <v>483</v>
      </c>
      <c r="AM1425" s="172" t="str">
        <f>IF(OR(Table1[[#This Row],[Line total ordered for now]]&gt;0,Table1[[#This Row],[Line total ordered for season]]&gt;0),1,"")</f>
        <v/>
      </c>
      <c r="AN1425" s="173">
        <f>COUNTIF(AM$4:AM1425,"&gt;0")</f>
        <v>0</v>
      </c>
      <c r="AO1425" s="173">
        <f>Table1[[#This Row],[ORDER QUANTITY
to be collected BEFORE 31.3.22]]</f>
        <v>0</v>
      </c>
      <c r="AP1425" s="174">
        <f t="shared" si="226"/>
        <v>0</v>
      </c>
      <c r="AQ1425" s="174">
        <f>IFERROR(INDEX(Retail!H:H,MATCH($D1425,Retail!$D:$D,0)),0)</f>
        <v>0</v>
      </c>
      <c r="AR1425" s="174">
        <f>IFERROR(INDEX(Retail!J:J,MATCH($D1425,Retail!$D:$D,0)),0)</f>
        <v>0</v>
      </c>
      <c r="AS1425" s="174">
        <f>IFERROR(INDEX('NEW2022'!H:H,MATCH($D1425,'NEW2022'!D:D,0)),0)</f>
        <v>0</v>
      </c>
      <c r="AT1425" s="174">
        <f>IFERROR(INDEX('NEW2022'!J:J,MATCH($D1425,'NEW2022'!D:D,0)),0)</f>
        <v>0</v>
      </c>
      <c r="AU1425" s="174">
        <f>IFERROR(INDEX('Quiet Items'!H:H,MATCH($D1425,'Quiet Items'!D:D,0)),0)</f>
        <v>0</v>
      </c>
      <c r="AV1425" s="174">
        <f>IFERROR(INDEX('Quiet Items'!J:J,MATCH($D1425,'Quiet Items'!D:D,0)),0)</f>
        <v>0</v>
      </c>
      <c r="AW1425" s="174">
        <f>IFERROR(INDEX('1.4G'!H:H,MATCH($D1425,'1.4G'!D:D,0)),0)</f>
        <v>0</v>
      </c>
      <c r="AX1425" s="174">
        <f>IFERROR(INDEX('1.4G'!J:J,MATCH($D1425,'1.4G'!D:D,0)),0)</f>
        <v>0</v>
      </c>
      <c r="AY1425" s="174">
        <f t="shared" si="223"/>
        <v>0</v>
      </c>
      <c r="AZ1425" s="174">
        <f t="shared" si="224"/>
        <v>0</v>
      </c>
      <c r="BA1425" s="175">
        <f>IFERROR(Table1[[#This Row],[Line total ordered for now]]*Table1[[#This Row],[GUARANTEED PRICE
for STOCK orders collected before 31.3.22]],0)</f>
        <v>0</v>
      </c>
      <c r="BB1425" s="175">
        <f t="shared" si="228"/>
        <v>0</v>
      </c>
      <c r="BC1425" s="176">
        <f>(AZ1425+Table1[[#This Row],[Line total ordered for now]])*Z1425</f>
        <v>0</v>
      </c>
      <c r="BD1425" s="200">
        <v>278.00351254084467</v>
      </c>
    </row>
    <row r="1426" spans="1:72" ht="15.75">
      <c r="A1426" s="202">
        <v>1422</v>
      </c>
      <c r="B1426" s="68" t="s">
        <v>6378</v>
      </c>
      <c r="C1426" s="149" t="s">
        <v>203</v>
      </c>
      <c r="D1426" s="149" t="s">
        <v>1362</v>
      </c>
      <c r="E1426" s="149" t="s">
        <v>1363</v>
      </c>
      <c r="F1426" s="158" t="str">
        <f t="shared" si="222"/>
        <v>Video</v>
      </c>
      <c r="G1426" s="187">
        <v>8</v>
      </c>
      <c r="H1426" s="150"/>
      <c r="I1426" s="184">
        <v>155.41999999999999</v>
      </c>
      <c r="J1426" s="150"/>
      <c r="K1426" s="151">
        <v>16.776999999999997</v>
      </c>
      <c r="L1426" s="152">
        <v>158.52839999999998</v>
      </c>
      <c r="M1426" s="152">
        <v>167.76999999999998</v>
      </c>
      <c r="N1426" s="153" t="s">
        <v>1364</v>
      </c>
      <c r="O1426" s="154">
        <v>10</v>
      </c>
      <c r="P1426" s="153">
        <v>55</v>
      </c>
      <c r="Q1426" s="153" t="s">
        <v>146</v>
      </c>
      <c r="R1426" s="155">
        <v>11.5</v>
      </c>
      <c r="S1426" s="155">
        <v>3</v>
      </c>
      <c r="T1426" s="155">
        <v>0</v>
      </c>
      <c r="U1426" s="154" t="s">
        <v>95</v>
      </c>
      <c r="V1426" s="153" t="s">
        <v>88</v>
      </c>
      <c r="W1426" s="153" t="s">
        <v>627</v>
      </c>
      <c r="X1426" s="151" t="s">
        <v>6378</v>
      </c>
      <c r="Y1426" s="151" t="s">
        <v>6378</v>
      </c>
      <c r="Z1426" s="156">
        <v>9.2600000000000002E-2</v>
      </c>
      <c r="AA1426" s="153" t="s">
        <v>1082</v>
      </c>
      <c r="AB1426" s="153" t="s">
        <v>5847</v>
      </c>
      <c r="AC1426" s="153" t="s">
        <v>164</v>
      </c>
      <c r="AD1426" s="157" t="s">
        <v>1365</v>
      </c>
      <c r="AE1426" s="110">
        <v>1</v>
      </c>
      <c r="AF1426" s="110">
        <v>518</v>
      </c>
      <c r="AG1426" s="112">
        <f t="shared" si="227"/>
        <v>0</v>
      </c>
      <c r="AH1426" s="110">
        <f>SUM(AG$4:AG1426)</f>
        <v>40</v>
      </c>
      <c r="AI1426" s="112">
        <f t="shared" si="225"/>
        <v>0</v>
      </c>
      <c r="AJ1426" s="110">
        <f>COUNTIF(AI$4:AI1426,"&gt;0")</f>
        <v>187</v>
      </c>
      <c r="AK1426" s="110">
        <v>1</v>
      </c>
      <c r="AL1426" s="110">
        <v>484</v>
      </c>
      <c r="AM1426" s="172" t="str">
        <f>IF(OR(Table1[[#This Row],[Line total ordered for now]]&gt;0,Table1[[#This Row],[Line total ordered for season]]&gt;0),1,"")</f>
        <v/>
      </c>
      <c r="AN1426" s="173">
        <f>COUNTIF(AM$4:AM1426,"&gt;0")</f>
        <v>0</v>
      </c>
      <c r="AO1426" s="173">
        <f>Table1[[#This Row],[ORDER QUANTITY
to be collected BEFORE 31.3.22]]</f>
        <v>0</v>
      </c>
      <c r="AP1426" s="174">
        <f t="shared" si="226"/>
        <v>0</v>
      </c>
      <c r="AQ1426" s="174">
        <f>IFERROR(INDEX(Retail!H:H,MATCH($D1426,Retail!$D:$D,0)),0)</f>
        <v>0</v>
      </c>
      <c r="AR1426" s="174">
        <f>IFERROR(INDEX(Retail!J:J,MATCH($D1426,Retail!$D:$D,0)),0)</f>
        <v>0</v>
      </c>
      <c r="AS1426" s="174">
        <f>IFERROR(INDEX('NEW2022'!H:H,MATCH($D1426,'NEW2022'!D:D,0)),0)</f>
        <v>0</v>
      </c>
      <c r="AT1426" s="174">
        <f>IFERROR(INDEX('NEW2022'!J:J,MATCH($D1426,'NEW2022'!D:D,0)),0)</f>
        <v>0</v>
      </c>
      <c r="AU1426" s="174">
        <f>IFERROR(INDEX('Quiet Items'!H:H,MATCH($D1426,'Quiet Items'!D:D,0)),0)</f>
        <v>0</v>
      </c>
      <c r="AV1426" s="174">
        <f>IFERROR(INDEX('Quiet Items'!J:J,MATCH($D1426,'Quiet Items'!D:D,0)),0)</f>
        <v>0</v>
      </c>
      <c r="AW1426" s="174">
        <f>IFERROR(INDEX('1.4G'!H:H,MATCH($D1426,'1.4G'!D:D,0)),0)</f>
        <v>0</v>
      </c>
      <c r="AX1426" s="174">
        <f>IFERROR(INDEX('1.4G'!J:J,MATCH($D1426,'1.4G'!D:D,0)),0)</f>
        <v>0</v>
      </c>
      <c r="AY1426" s="174">
        <f t="shared" si="223"/>
        <v>0</v>
      </c>
      <c r="AZ1426" s="174">
        <f t="shared" si="224"/>
        <v>0</v>
      </c>
      <c r="BA1426" s="175">
        <f>IFERROR(Table1[[#This Row],[Line total ordered for now]]*Table1[[#This Row],[GUARANTEED PRICE
for STOCK orders collected before 31.3.22]],0)</f>
        <v>0</v>
      </c>
      <c r="BB1426" s="175">
        <f t="shared" si="228"/>
        <v>0</v>
      </c>
      <c r="BC1426" s="176">
        <f>(AZ1426+Table1[[#This Row],[Line total ordered for now]])*Z1426</f>
        <v>0</v>
      </c>
      <c r="BD1426" s="200">
        <v>142.60449999999997</v>
      </c>
    </row>
    <row r="1427" spans="1:72" ht="15.75">
      <c r="A1427" s="202">
        <v>1423</v>
      </c>
      <c r="B1427" s="68" t="s">
        <v>6378</v>
      </c>
      <c r="C1427" s="149" t="s">
        <v>203</v>
      </c>
      <c r="D1427" s="149" t="s">
        <v>1664</v>
      </c>
      <c r="E1427" s="149" t="s">
        <v>1665</v>
      </c>
      <c r="F1427" s="158" t="str">
        <f t="shared" si="222"/>
        <v>Video</v>
      </c>
      <c r="G1427" s="187">
        <v>0</v>
      </c>
      <c r="H1427" s="150"/>
      <c r="I1427" s="184">
        <v>251.48</v>
      </c>
      <c r="J1427" s="150"/>
      <c r="K1427" s="151">
        <v>11.310833333333333</v>
      </c>
      <c r="L1427" s="152">
        <v>256.50959999999998</v>
      </c>
      <c r="M1427" s="152">
        <v>271.45999999999998</v>
      </c>
      <c r="N1427" s="153" t="s">
        <v>142</v>
      </c>
      <c r="O1427" s="154">
        <v>24</v>
      </c>
      <c r="P1427" s="153">
        <v>45</v>
      </c>
      <c r="Q1427" s="153" t="s">
        <v>146</v>
      </c>
      <c r="R1427" s="155">
        <v>0</v>
      </c>
      <c r="S1427" s="155">
        <v>0</v>
      </c>
      <c r="T1427" s="155">
        <v>0</v>
      </c>
      <c r="U1427" s="154" t="s">
        <v>6378</v>
      </c>
      <c r="V1427" s="153">
        <v>0</v>
      </c>
      <c r="W1427" s="153">
        <v>0</v>
      </c>
      <c r="X1427" s="151" t="s">
        <v>6378</v>
      </c>
      <c r="Y1427" s="151" t="s">
        <v>6378</v>
      </c>
      <c r="Z1427" s="156">
        <v>4.8000000000000001E-2</v>
      </c>
      <c r="AA1427" s="153" t="s">
        <v>1666</v>
      </c>
      <c r="AB1427" s="153" t="s">
        <v>1668</v>
      </c>
      <c r="AC1427" s="153">
        <v>0</v>
      </c>
      <c r="AD1427" s="157" t="s">
        <v>1667</v>
      </c>
      <c r="AE1427" s="110">
        <v>1</v>
      </c>
      <c r="AF1427" s="110">
        <v>519</v>
      </c>
      <c r="AG1427" s="112">
        <f t="shared" si="227"/>
        <v>0</v>
      </c>
      <c r="AH1427" s="110">
        <f>SUM(AG$4:AG1427)</f>
        <v>40</v>
      </c>
      <c r="AI1427" s="112">
        <f t="shared" si="225"/>
        <v>0</v>
      </c>
      <c r="AJ1427" s="110">
        <f>COUNTIF(AI$4:AI1427,"&gt;0")</f>
        <v>187</v>
      </c>
      <c r="AK1427" s="110">
        <v>0</v>
      </c>
      <c r="AL1427" s="110">
        <v>484</v>
      </c>
      <c r="AM1427" s="172" t="str">
        <f>IF(OR(Table1[[#This Row],[Line total ordered for now]]&gt;0,Table1[[#This Row],[Line total ordered for season]]&gt;0),1,"")</f>
        <v/>
      </c>
      <c r="AN1427" s="173">
        <f>COUNTIF(AM$4:AM1427,"&gt;0")</f>
        <v>0</v>
      </c>
      <c r="AO1427" s="173">
        <f>Table1[[#This Row],[ORDER QUANTITY
to be collected BEFORE 31.3.22]]</f>
        <v>0</v>
      </c>
      <c r="AP1427" s="174">
        <f t="shared" si="226"/>
        <v>0</v>
      </c>
      <c r="AQ1427" s="174">
        <f>IFERROR(INDEX(Retail!H:H,MATCH($D1427,Retail!$D:$D,0)),0)</f>
        <v>0</v>
      </c>
      <c r="AR1427" s="174">
        <f>IFERROR(INDEX(Retail!J:J,MATCH($D1427,Retail!$D:$D,0)),0)</f>
        <v>0</v>
      </c>
      <c r="AS1427" s="174">
        <f>IFERROR(INDEX('NEW2022'!H:H,MATCH($D1427,'NEW2022'!D:D,0)),0)</f>
        <v>0</v>
      </c>
      <c r="AT1427" s="174">
        <f>IFERROR(INDEX('NEW2022'!J:J,MATCH($D1427,'NEW2022'!D:D,0)),0)</f>
        <v>0</v>
      </c>
      <c r="AU1427" s="174">
        <f>IFERROR(INDEX('Quiet Items'!H:H,MATCH($D1427,'Quiet Items'!D:D,0)),0)</f>
        <v>0</v>
      </c>
      <c r="AV1427" s="174">
        <f>IFERROR(INDEX('Quiet Items'!J:J,MATCH($D1427,'Quiet Items'!D:D,0)),0)</f>
        <v>0</v>
      </c>
      <c r="AW1427" s="174">
        <f>IFERROR(INDEX('1.4G'!H:H,MATCH($D1427,'1.4G'!D:D,0)),0)</f>
        <v>0</v>
      </c>
      <c r="AX1427" s="174">
        <f>IFERROR(INDEX('1.4G'!J:J,MATCH($D1427,'1.4G'!D:D,0)),0)</f>
        <v>0</v>
      </c>
      <c r="AY1427" s="174">
        <f t="shared" si="223"/>
        <v>0</v>
      </c>
      <c r="AZ1427" s="174">
        <f t="shared" si="224"/>
        <v>0</v>
      </c>
      <c r="BA1427" s="175">
        <f>IFERROR(Table1[[#This Row],[Line total ordered for now]]*Table1[[#This Row],[GUARANTEED PRICE
for STOCK orders collected before 31.3.22]],0)</f>
        <v>0</v>
      </c>
      <c r="BB1427" s="175">
        <f t="shared" si="228"/>
        <v>0</v>
      </c>
      <c r="BC1427" s="176">
        <f>(AZ1427+Table1[[#This Row],[Line total ordered for now]])*Z1427</f>
        <v>0</v>
      </c>
      <c r="BD1427" s="200">
        <v>230.74099999999999</v>
      </c>
    </row>
    <row r="1428" spans="1:72" ht="15.75">
      <c r="A1428" s="202">
        <v>1424</v>
      </c>
      <c r="B1428" s="68" t="s">
        <v>6378</v>
      </c>
      <c r="C1428" s="149" t="s">
        <v>203</v>
      </c>
      <c r="D1428" s="149" t="s">
        <v>1081</v>
      </c>
      <c r="E1428" s="149" t="s">
        <v>639</v>
      </c>
      <c r="F1428" s="158" t="str">
        <f t="shared" si="222"/>
        <v>Video</v>
      </c>
      <c r="G1428" s="187">
        <v>2</v>
      </c>
      <c r="H1428" s="150"/>
      <c r="I1428" s="184">
        <v>107.63</v>
      </c>
      <c r="J1428" s="150"/>
      <c r="K1428" s="151">
        <v>38.726666666666667</v>
      </c>
      <c r="L1428" s="152">
        <v>109.7826</v>
      </c>
      <c r="M1428" s="152">
        <v>116.18</v>
      </c>
      <c r="N1428" s="153" t="s">
        <v>142</v>
      </c>
      <c r="O1428" s="154">
        <v>3</v>
      </c>
      <c r="P1428" s="153">
        <v>65</v>
      </c>
      <c r="Q1428" s="153" t="s">
        <v>146</v>
      </c>
      <c r="R1428" s="155">
        <v>9</v>
      </c>
      <c r="S1428" s="155">
        <v>3</v>
      </c>
      <c r="T1428" s="155">
        <v>0</v>
      </c>
      <c r="U1428" s="154" t="s">
        <v>94</v>
      </c>
      <c r="V1428" s="153" t="s">
        <v>89</v>
      </c>
      <c r="W1428" s="153" t="s">
        <v>627</v>
      </c>
      <c r="X1428" s="151" t="s">
        <v>6378</v>
      </c>
      <c r="Y1428" s="151" t="s">
        <v>6378</v>
      </c>
      <c r="Z1428" s="156">
        <v>0</v>
      </c>
      <c r="AA1428" s="153" t="s">
        <v>1082</v>
      </c>
      <c r="AB1428" s="153" t="s">
        <v>5684</v>
      </c>
      <c r="AC1428" s="153" t="s">
        <v>656</v>
      </c>
      <c r="AD1428" s="157" t="s">
        <v>1083</v>
      </c>
      <c r="AE1428" s="110">
        <v>1</v>
      </c>
      <c r="AF1428" s="110">
        <v>520</v>
      </c>
      <c r="AG1428" s="112">
        <f t="shared" si="227"/>
        <v>0</v>
      </c>
      <c r="AH1428" s="110">
        <f>SUM(AG$4:AG1428)</f>
        <v>40</v>
      </c>
      <c r="AI1428" s="112">
        <f t="shared" si="225"/>
        <v>0</v>
      </c>
      <c r="AJ1428" s="110">
        <f>COUNTIF(AI$4:AI1428,"&gt;0")</f>
        <v>187</v>
      </c>
      <c r="AK1428" s="110">
        <v>0</v>
      </c>
      <c r="AL1428" s="110">
        <v>484</v>
      </c>
      <c r="AM1428" s="172" t="str">
        <f>IF(OR(Table1[[#This Row],[Line total ordered for now]]&gt;0,Table1[[#This Row],[Line total ordered for season]]&gt;0),1,"")</f>
        <v/>
      </c>
      <c r="AN1428" s="173">
        <f>COUNTIF(AM$4:AM1428,"&gt;0")</f>
        <v>0</v>
      </c>
      <c r="AO1428" s="173">
        <f>Table1[[#This Row],[ORDER QUANTITY
to be collected BEFORE 31.3.22]]</f>
        <v>0</v>
      </c>
      <c r="AP1428" s="174">
        <f t="shared" si="226"/>
        <v>0</v>
      </c>
      <c r="AQ1428" s="174">
        <f>IFERROR(INDEX(Retail!H:H,MATCH($D1428,Retail!$D:$D,0)),0)</f>
        <v>0</v>
      </c>
      <c r="AR1428" s="174">
        <f>IFERROR(INDEX(Retail!J:J,MATCH($D1428,Retail!$D:$D,0)),0)</f>
        <v>0</v>
      </c>
      <c r="AS1428" s="174">
        <f>IFERROR(INDEX('NEW2022'!H:H,MATCH($D1428,'NEW2022'!D:D,0)),0)</f>
        <v>0</v>
      </c>
      <c r="AT1428" s="174">
        <f>IFERROR(INDEX('NEW2022'!J:J,MATCH($D1428,'NEW2022'!D:D,0)),0)</f>
        <v>0</v>
      </c>
      <c r="AU1428" s="174">
        <f>IFERROR(INDEX('Quiet Items'!H:H,MATCH($D1428,'Quiet Items'!D:D,0)),0)</f>
        <v>0</v>
      </c>
      <c r="AV1428" s="174">
        <f>IFERROR(INDEX('Quiet Items'!J:J,MATCH($D1428,'Quiet Items'!D:D,0)),0)</f>
        <v>0</v>
      </c>
      <c r="AW1428" s="174">
        <f>IFERROR(INDEX('1.4G'!H:H,MATCH($D1428,'1.4G'!D:D,0)),0)</f>
        <v>0</v>
      </c>
      <c r="AX1428" s="174">
        <f>IFERROR(INDEX('1.4G'!J:J,MATCH($D1428,'1.4G'!D:D,0)),0)</f>
        <v>0</v>
      </c>
      <c r="AY1428" s="174">
        <f t="shared" si="223"/>
        <v>0</v>
      </c>
      <c r="AZ1428" s="174">
        <f t="shared" si="224"/>
        <v>0</v>
      </c>
      <c r="BA1428" s="175">
        <f>IFERROR(Table1[[#This Row],[Line total ordered for now]]*Table1[[#This Row],[GUARANTEED PRICE
for STOCK orders collected before 31.3.22]],0)</f>
        <v>0</v>
      </c>
      <c r="BB1428" s="175">
        <f t="shared" si="228"/>
        <v>0</v>
      </c>
      <c r="BC1428" s="176">
        <f>(AZ1428+Table1[[#This Row],[Line total ordered for now]])*Z1428</f>
        <v>0</v>
      </c>
      <c r="BD1428" s="200">
        <v>98.753</v>
      </c>
      <c r="BL1428"/>
      <c r="BM1428"/>
      <c r="BN1428"/>
      <c r="BO1428"/>
      <c r="BP1428"/>
      <c r="BQ1428"/>
      <c r="BR1428"/>
      <c r="BS1428"/>
      <c r="BT1428"/>
    </row>
    <row r="1429" spans="1:72" ht="15.75">
      <c r="A1429" s="202">
        <v>1425</v>
      </c>
      <c r="B1429" s="68" t="s">
        <v>6378</v>
      </c>
      <c r="C1429" s="149" t="s">
        <v>203</v>
      </c>
      <c r="D1429" s="149" t="s">
        <v>1695</v>
      </c>
      <c r="E1429" s="149" t="s">
        <v>1696</v>
      </c>
      <c r="F1429" s="158" t="str">
        <f t="shared" si="222"/>
        <v>Video</v>
      </c>
      <c r="G1429" s="187">
        <v>5</v>
      </c>
      <c r="H1429" s="150"/>
      <c r="I1429" s="184">
        <v>62.48</v>
      </c>
      <c r="J1429" s="150"/>
      <c r="K1429" s="151">
        <v>63.729599999999998</v>
      </c>
      <c r="L1429" s="152">
        <v>63.729599999999998</v>
      </c>
      <c r="M1429" s="152">
        <v>63.729599999999998</v>
      </c>
      <c r="N1429" s="153" t="s">
        <v>142</v>
      </c>
      <c r="O1429" s="154">
        <v>1</v>
      </c>
      <c r="P1429" s="153">
        <v>60</v>
      </c>
      <c r="Q1429" s="153" t="s">
        <v>146</v>
      </c>
      <c r="R1429" s="155">
        <v>9</v>
      </c>
      <c r="S1429" s="155">
        <v>3.6</v>
      </c>
      <c r="T1429" s="155">
        <v>0</v>
      </c>
      <c r="U1429" s="154" t="s">
        <v>95</v>
      </c>
      <c r="V1429" s="153" t="s">
        <v>88</v>
      </c>
      <c r="W1429" s="153">
        <v>0</v>
      </c>
      <c r="X1429" s="151" t="s">
        <v>6378</v>
      </c>
      <c r="Y1429" s="151" t="s">
        <v>6378</v>
      </c>
      <c r="Z1429" s="156">
        <v>1.6899999999999998E-2</v>
      </c>
      <c r="AA1429" s="153" t="s">
        <v>1697</v>
      </c>
      <c r="AB1429" s="153" t="s">
        <v>1699</v>
      </c>
      <c r="AC1429" s="153">
        <v>0</v>
      </c>
      <c r="AD1429" s="157" t="s">
        <v>1698</v>
      </c>
      <c r="AE1429" s="110">
        <v>1</v>
      </c>
      <c r="AF1429" s="110">
        <v>521</v>
      </c>
      <c r="AG1429" s="112">
        <f t="shared" si="227"/>
        <v>0</v>
      </c>
      <c r="AH1429" s="110">
        <f>SUM(AG$4:AG1429)</f>
        <v>40</v>
      </c>
      <c r="AI1429" s="112">
        <f t="shared" si="225"/>
        <v>0</v>
      </c>
      <c r="AJ1429" s="110">
        <f>COUNTIF(AI$4:AI1429,"&gt;0")</f>
        <v>187</v>
      </c>
      <c r="AK1429" s="110">
        <v>1</v>
      </c>
      <c r="AL1429" s="110">
        <v>485</v>
      </c>
      <c r="AM1429" s="172" t="str">
        <f>IF(OR(Table1[[#This Row],[Line total ordered for now]]&gt;0,Table1[[#This Row],[Line total ordered for season]]&gt;0),1,"")</f>
        <v/>
      </c>
      <c r="AN1429" s="173">
        <f>COUNTIF(AM$4:AM1429,"&gt;0")</f>
        <v>0</v>
      </c>
      <c r="AO1429" s="173">
        <f>Table1[[#This Row],[ORDER QUANTITY
to be collected BEFORE 31.3.22]]</f>
        <v>0</v>
      </c>
      <c r="AP1429" s="174">
        <f t="shared" si="226"/>
        <v>0</v>
      </c>
      <c r="AQ1429" s="174">
        <f>IFERROR(INDEX(Retail!H:H,MATCH($D1429,Retail!$D:$D,0)),0)</f>
        <v>0</v>
      </c>
      <c r="AR1429" s="174">
        <f>IFERROR(INDEX(Retail!J:J,MATCH($D1429,Retail!$D:$D,0)),0)</f>
        <v>0</v>
      </c>
      <c r="AS1429" s="174">
        <f>IFERROR(INDEX('NEW2022'!H:H,MATCH($D1429,'NEW2022'!D:D,0)),0)</f>
        <v>0</v>
      </c>
      <c r="AT1429" s="174">
        <f>IFERROR(INDEX('NEW2022'!J:J,MATCH($D1429,'NEW2022'!D:D,0)),0)</f>
        <v>0</v>
      </c>
      <c r="AU1429" s="174">
        <f>IFERROR(INDEX('Quiet Items'!H:H,MATCH($D1429,'Quiet Items'!D:D,0)),0)</f>
        <v>0</v>
      </c>
      <c r="AV1429" s="174">
        <f>IFERROR(INDEX('Quiet Items'!J:J,MATCH($D1429,'Quiet Items'!D:D,0)),0)</f>
        <v>0</v>
      </c>
      <c r="AW1429" s="174">
        <f>IFERROR(INDEX('1.4G'!H:H,MATCH($D1429,'1.4G'!D:D,0)),0)</f>
        <v>0</v>
      </c>
      <c r="AX1429" s="174">
        <f>IFERROR(INDEX('1.4G'!J:J,MATCH($D1429,'1.4G'!D:D,0)),0)</f>
        <v>0</v>
      </c>
      <c r="AY1429" s="174">
        <f t="shared" si="223"/>
        <v>0</v>
      </c>
      <c r="AZ1429" s="174">
        <f t="shared" si="224"/>
        <v>0</v>
      </c>
      <c r="BA1429" s="175">
        <f>IFERROR(Table1[[#This Row],[Line total ordered for now]]*Table1[[#This Row],[GUARANTEED PRICE
for STOCK orders collected before 31.3.22]],0)</f>
        <v>0</v>
      </c>
      <c r="BB1429" s="175">
        <f t="shared" si="228"/>
        <v>0</v>
      </c>
      <c r="BC1429" s="176">
        <f>(AZ1429+Table1[[#This Row],[Line total ordered for now]])*Z1429</f>
        <v>0</v>
      </c>
      <c r="BD1429" s="200">
        <v>54.170159999999996</v>
      </c>
      <c r="BL1429"/>
      <c r="BM1429"/>
      <c r="BN1429"/>
      <c r="BO1429"/>
      <c r="BP1429"/>
      <c r="BQ1429"/>
      <c r="BR1429"/>
      <c r="BS1429"/>
      <c r="BT1429"/>
    </row>
    <row r="1430" spans="1:72" ht="15.75">
      <c r="A1430" s="202">
        <v>1426</v>
      </c>
      <c r="B1430" s="68" t="s">
        <v>6378</v>
      </c>
      <c r="C1430" s="149" t="s">
        <v>203</v>
      </c>
      <c r="D1430" s="149" t="s">
        <v>1793</v>
      </c>
      <c r="E1430" s="149" t="s">
        <v>1794</v>
      </c>
      <c r="F1430" s="158" t="str">
        <f t="shared" si="222"/>
        <v>Video</v>
      </c>
      <c r="G1430" s="187">
        <v>3</v>
      </c>
      <c r="H1430" s="150"/>
      <c r="I1430" s="184">
        <v>93.45</v>
      </c>
      <c r="J1430" s="150"/>
      <c r="K1430" s="151">
        <v>95.319000000000003</v>
      </c>
      <c r="L1430" s="152">
        <v>95.319000000000003</v>
      </c>
      <c r="M1430" s="152">
        <v>95.319000000000003</v>
      </c>
      <c r="N1430" s="153" t="s">
        <v>142</v>
      </c>
      <c r="O1430" s="154">
        <v>1</v>
      </c>
      <c r="P1430" s="153">
        <v>60</v>
      </c>
      <c r="Q1430" s="153" t="s">
        <v>146</v>
      </c>
      <c r="R1430" s="155">
        <v>21</v>
      </c>
      <c r="S1430" s="155">
        <v>6</v>
      </c>
      <c r="T1430" s="155">
        <v>0</v>
      </c>
      <c r="U1430" s="154" t="s">
        <v>95</v>
      </c>
      <c r="V1430" s="153" t="s">
        <v>88</v>
      </c>
      <c r="W1430" s="153">
        <v>0</v>
      </c>
      <c r="X1430" s="151" t="s">
        <v>6378</v>
      </c>
      <c r="Y1430" s="151" t="s">
        <v>6378</v>
      </c>
      <c r="Z1430" s="156">
        <v>4.8599999999999997E-2</v>
      </c>
      <c r="AA1430" s="153" t="s">
        <v>1697</v>
      </c>
      <c r="AB1430" s="153" t="s">
        <v>1796</v>
      </c>
      <c r="AC1430" s="153">
        <v>0</v>
      </c>
      <c r="AD1430" s="157" t="s">
        <v>1795</v>
      </c>
      <c r="AE1430" s="110">
        <v>1</v>
      </c>
      <c r="AF1430" s="110">
        <v>522</v>
      </c>
      <c r="AG1430" s="112">
        <f t="shared" si="227"/>
        <v>0</v>
      </c>
      <c r="AH1430" s="110">
        <f>SUM(AG$4:AG1430)</f>
        <v>40</v>
      </c>
      <c r="AI1430" s="112">
        <f t="shared" si="225"/>
        <v>0</v>
      </c>
      <c r="AJ1430" s="110">
        <f>COUNTIF(AI$4:AI1430,"&gt;0")</f>
        <v>187</v>
      </c>
      <c r="AK1430" s="110">
        <v>1</v>
      </c>
      <c r="AL1430" s="110">
        <v>486</v>
      </c>
      <c r="AM1430" s="172" t="str">
        <f>IF(OR(Table1[[#This Row],[Line total ordered for now]]&gt;0,Table1[[#This Row],[Line total ordered for season]]&gt;0),1,"")</f>
        <v/>
      </c>
      <c r="AN1430" s="173">
        <f>COUNTIF(AM$4:AM1430,"&gt;0")</f>
        <v>0</v>
      </c>
      <c r="AO1430" s="173">
        <f>Table1[[#This Row],[ORDER QUANTITY
to be collected BEFORE 31.3.22]]</f>
        <v>0</v>
      </c>
      <c r="AP1430" s="174">
        <f t="shared" si="226"/>
        <v>0</v>
      </c>
      <c r="AQ1430" s="174">
        <f>IFERROR(INDEX(Retail!H:H,MATCH($D1430,Retail!$D:$D,0)),0)</f>
        <v>0</v>
      </c>
      <c r="AR1430" s="174">
        <f>IFERROR(INDEX(Retail!J:J,MATCH($D1430,Retail!$D:$D,0)),0)</f>
        <v>0</v>
      </c>
      <c r="AS1430" s="174">
        <f>IFERROR(INDEX('NEW2022'!H:H,MATCH($D1430,'NEW2022'!D:D,0)),0)</f>
        <v>0</v>
      </c>
      <c r="AT1430" s="174">
        <f>IFERROR(INDEX('NEW2022'!J:J,MATCH($D1430,'NEW2022'!D:D,0)),0)</f>
        <v>0</v>
      </c>
      <c r="AU1430" s="174">
        <f>IFERROR(INDEX('Quiet Items'!H:H,MATCH($D1430,'Quiet Items'!D:D,0)),0)</f>
        <v>0</v>
      </c>
      <c r="AV1430" s="174">
        <f>IFERROR(INDEX('Quiet Items'!J:J,MATCH($D1430,'Quiet Items'!D:D,0)),0)</f>
        <v>0</v>
      </c>
      <c r="AW1430" s="174">
        <f>IFERROR(INDEX('1.4G'!H:H,MATCH($D1430,'1.4G'!D:D,0)),0)</f>
        <v>0</v>
      </c>
      <c r="AX1430" s="174">
        <f>IFERROR(INDEX('1.4G'!J:J,MATCH($D1430,'1.4G'!D:D,0)),0)</f>
        <v>0</v>
      </c>
      <c r="AY1430" s="174">
        <f t="shared" si="223"/>
        <v>0</v>
      </c>
      <c r="AZ1430" s="174">
        <f t="shared" si="224"/>
        <v>0</v>
      </c>
      <c r="BA1430" s="175">
        <f>IFERROR(Table1[[#This Row],[Line total ordered for now]]*Table1[[#This Row],[GUARANTEED PRICE
for STOCK orders collected before 31.3.22]],0)</f>
        <v>0</v>
      </c>
      <c r="BB1430" s="175">
        <f t="shared" si="228"/>
        <v>0</v>
      </c>
      <c r="BC1430" s="176">
        <f>(AZ1430+Table1[[#This Row],[Line total ordered for now]])*Z1430</f>
        <v>0</v>
      </c>
      <c r="BD1430" s="200">
        <v>81.021150000000006</v>
      </c>
      <c r="BL1430"/>
      <c r="BM1430"/>
      <c r="BN1430"/>
      <c r="BO1430"/>
      <c r="BP1430"/>
      <c r="BQ1430"/>
      <c r="BR1430"/>
      <c r="BS1430"/>
      <c r="BT1430"/>
    </row>
    <row r="1431" spans="1:72" ht="15.75">
      <c r="A1431" s="202">
        <v>1427</v>
      </c>
      <c r="B1431" s="68" t="s">
        <v>6378</v>
      </c>
      <c r="C1431" s="149" t="s">
        <v>203</v>
      </c>
      <c r="D1431" s="149" t="s">
        <v>1746</v>
      </c>
      <c r="E1431" s="149" t="s">
        <v>4627</v>
      </c>
      <c r="F1431" s="158" t="str">
        <f t="shared" si="222"/>
        <v/>
      </c>
      <c r="G1431" s="187">
        <v>1</v>
      </c>
      <c r="H1431" s="150"/>
      <c r="I1431" s="184">
        <v>189.42</v>
      </c>
      <c r="J1431" s="150"/>
      <c r="K1431" s="151">
        <v>204.47</v>
      </c>
      <c r="L1431" s="152">
        <v>193.20839999999998</v>
      </c>
      <c r="M1431" s="152">
        <v>204.47</v>
      </c>
      <c r="N1431" s="153" t="s">
        <v>142</v>
      </c>
      <c r="O1431" s="154">
        <v>1</v>
      </c>
      <c r="P1431" s="153">
        <v>0</v>
      </c>
      <c r="Q1431" s="153" t="s">
        <v>206</v>
      </c>
      <c r="R1431" s="155">
        <v>25</v>
      </c>
      <c r="S1431" s="155">
        <v>0</v>
      </c>
      <c r="T1431" s="155">
        <v>0</v>
      </c>
      <c r="U1431" s="154" t="s">
        <v>6378</v>
      </c>
      <c r="V1431" s="153">
        <v>0</v>
      </c>
      <c r="W1431" s="153">
        <v>0</v>
      </c>
      <c r="X1431" s="151" t="s">
        <v>6378</v>
      </c>
      <c r="Y1431" s="151" t="s">
        <v>6378</v>
      </c>
      <c r="Z1431" s="156">
        <v>0.25</v>
      </c>
      <c r="AA1431" s="153">
        <v>0</v>
      </c>
      <c r="AB1431" s="153" t="s">
        <v>206</v>
      </c>
      <c r="AC1431" s="153">
        <v>0</v>
      </c>
      <c r="AD1431" s="157">
        <v>0</v>
      </c>
      <c r="AE1431" s="110">
        <v>0</v>
      </c>
      <c r="AF1431" s="110">
        <v>522</v>
      </c>
      <c r="AG1431" s="112">
        <f t="shared" si="227"/>
        <v>0</v>
      </c>
      <c r="AH1431" s="110">
        <f>SUM(AG$4:AG1431)</f>
        <v>40</v>
      </c>
      <c r="AI1431" s="112">
        <f t="shared" si="225"/>
        <v>0</v>
      </c>
      <c r="AJ1431" s="110">
        <f>COUNTIF(AI$4:AI1431,"&gt;0")</f>
        <v>187</v>
      </c>
      <c r="AK1431" s="110">
        <v>0</v>
      </c>
      <c r="AL1431" s="110">
        <v>486</v>
      </c>
      <c r="AM1431" s="172" t="str">
        <f>IF(OR(Table1[[#This Row],[Line total ordered for now]]&gt;0,Table1[[#This Row],[Line total ordered for season]]&gt;0),1,"")</f>
        <v/>
      </c>
      <c r="AN1431" s="173">
        <f>COUNTIF(AM$4:AM1431,"&gt;0")</f>
        <v>0</v>
      </c>
      <c r="AO1431" s="173">
        <f>Table1[[#This Row],[ORDER QUANTITY
to be collected BEFORE 31.3.22]]</f>
        <v>0</v>
      </c>
      <c r="AP1431" s="174">
        <f t="shared" si="226"/>
        <v>0</v>
      </c>
      <c r="AQ1431" s="174">
        <f>IFERROR(INDEX(Retail!H:H,MATCH($D1431,Retail!$D:$D,0)),0)</f>
        <v>0</v>
      </c>
      <c r="AR1431" s="174">
        <f>IFERROR(INDEX(Retail!J:J,MATCH($D1431,Retail!$D:$D,0)),0)</f>
        <v>0</v>
      </c>
      <c r="AS1431" s="174">
        <f>IFERROR(INDEX('NEW2022'!H:H,MATCH($D1431,'NEW2022'!D:D,0)),0)</f>
        <v>0</v>
      </c>
      <c r="AT1431" s="174">
        <f>IFERROR(INDEX('NEW2022'!J:J,MATCH($D1431,'NEW2022'!D:D,0)),0)</f>
        <v>0</v>
      </c>
      <c r="AU1431" s="174">
        <f>IFERROR(INDEX('Quiet Items'!H:H,MATCH($D1431,'Quiet Items'!D:D,0)),0)</f>
        <v>0</v>
      </c>
      <c r="AV1431" s="174">
        <f>IFERROR(INDEX('Quiet Items'!J:J,MATCH($D1431,'Quiet Items'!D:D,0)),0)</f>
        <v>0</v>
      </c>
      <c r="AW1431" s="174">
        <f>IFERROR(INDEX('1.4G'!H:H,MATCH($D1431,'1.4G'!D:D,0)),0)</f>
        <v>0</v>
      </c>
      <c r="AX1431" s="174">
        <f>IFERROR(INDEX('1.4G'!J:J,MATCH($D1431,'1.4G'!D:D,0)),0)</f>
        <v>0</v>
      </c>
      <c r="AY1431" s="174">
        <f t="shared" si="223"/>
        <v>0</v>
      </c>
      <c r="AZ1431" s="174">
        <f t="shared" si="224"/>
        <v>0</v>
      </c>
      <c r="BA1431" s="175">
        <f>IFERROR(Table1[[#This Row],[Line total ordered for now]]*Table1[[#This Row],[GUARANTEED PRICE
for STOCK orders collected before 31.3.22]],0)</f>
        <v>0</v>
      </c>
      <c r="BB1431" s="175">
        <f t="shared" si="228"/>
        <v>0</v>
      </c>
      <c r="BC1431" s="176">
        <f>(AZ1431+Table1[[#This Row],[Line total ordered for now]])*Z1431</f>
        <v>0</v>
      </c>
      <c r="BD1431" s="200">
        <v>173.79949999999999</v>
      </c>
      <c r="BL1431"/>
      <c r="BM1431"/>
      <c r="BN1431"/>
      <c r="BO1431"/>
      <c r="BP1431"/>
      <c r="BQ1431"/>
      <c r="BR1431"/>
      <c r="BS1431"/>
      <c r="BT1431"/>
    </row>
    <row r="1432" spans="1:72" ht="15.75">
      <c r="A1432" s="202">
        <v>1428</v>
      </c>
      <c r="B1432" s="68" t="s">
        <v>6378</v>
      </c>
      <c r="C1432" s="149" t="s">
        <v>203</v>
      </c>
      <c r="D1432" s="149" t="s">
        <v>1838</v>
      </c>
      <c r="E1432" s="149" t="s">
        <v>4626</v>
      </c>
      <c r="F1432" s="158" t="str">
        <f t="shared" si="222"/>
        <v/>
      </c>
      <c r="G1432" s="187">
        <v>2</v>
      </c>
      <c r="H1432" s="150"/>
      <c r="I1432" s="184">
        <v>500.11</v>
      </c>
      <c r="J1432" s="150"/>
      <c r="K1432" s="151">
        <v>539.84</v>
      </c>
      <c r="L1432" s="152">
        <v>510.11220000000003</v>
      </c>
      <c r="M1432" s="152">
        <v>539.84</v>
      </c>
      <c r="N1432" s="153" t="s">
        <v>142</v>
      </c>
      <c r="O1432" s="154">
        <v>1</v>
      </c>
      <c r="P1432" s="153">
        <v>0</v>
      </c>
      <c r="Q1432" s="153" t="s">
        <v>206</v>
      </c>
      <c r="R1432" s="155">
        <v>25</v>
      </c>
      <c r="S1432" s="155">
        <v>0</v>
      </c>
      <c r="T1432" s="155">
        <v>0</v>
      </c>
      <c r="U1432" s="154" t="s">
        <v>6378</v>
      </c>
      <c r="V1432" s="153">
        <v>0</v>
      </c>
      <c r="W1432" s="153">
        <v>0</v>
      </c>
      <c r="X1432" s="151" t="s">
        <v>6378</v>
      </c>
      <c r="Y1432" s="151" t="s">
        <v>6378</v>
      </c>
      <c r="Z1432" s="156">
        <v>0.25</v>
      </c>
      <c r="AA1432" s="153">
        <v>0</v>
      </c>
      <c r="AB1432" s="153" t="s">
        <v>206</v>
      </c>
      <c r="AC1432" s="153">
        <v>0</v>
      </c>
      <c r="AD1432" s="157">
        <v>0</v>
      </c>
      <c r="AE1432" s="110">
        <v>0</v>
      </c>
      <c r="AF1432" s="110">
        <v>522</v>
      </c>
      <c r="AG1432" s="112">
        <f t="shared" si="227"/>
        <v>0</v>
      </c>
      <c r="AH1432" s="110">
        <f>SUM(AG$4:AG1432)</f>
        <v>40</v>
      </c>
      <c r="AI1432" s="112">
        <f t="shared" si="225"/>
        <v>0</v>
      </c>
      <c r="AJ1432" s="110">
        <f>COUNTIF(AI$4:AI1432,"&gt;0")</f>
        <v>187</v>
      </c>
      <c r="AK1432" s="110">
        <v>0</v>
      </c>
      <c r="AL1432" s="110">
        <v>486</v>
      </c>
      <c r="AM1432" s="172" t="str">
        <f>IF(OR(Table1[[#This Row],[Line total ordered for now]]&gt;0,Table1[[#This Row],[Line total ordered for season]]&gt;0),1,"")</f>
        <v/>
      </c>
      <c r="AN1432" s="173">
        <f>COUNTIF(AM$4:AM1432,"&gt;0")</f>
        <v>0</v>
      </c>
      <c r="AO1432" s="173">
        <f>Table1[[#This Row],[ORDER QUANTITY
to be collected BEFORE 31.3.22]]</f>
        <v>0</v>
      </c>
      <c r="AP1432" s="174">
        <f t="shared" si="226"/>
        <v>0</v>
      </c>
      <c r="AQ1432" s="174">
        <f>IFERROR(INDEX(Retail!H:H,MATCH($D1432,Retail!$D:$D,0)),0)</f>
        <v>0</v>
      </c>
      <c r="AR1432" s="174">
        <f>IFERROR(INDEX(Retail!J:J,MATCH($D1432,Retail!$D:$D,0)),0)</f>
        <v>0</v>
      </c>
      <c r="AS1432" s="174">
        <f>IFERROR(INDEX('NEW2022'!H:H,MATCH($D1432,'NEW2022'!D:D,0)),0)</f>
        <v>0</v>
      </c>
      <c r="AT1432" s="174">
        <f>IFERROR(INDEX('NEW2022'!J:J,MATCH($D1432,'NEW2022'!D:D,0)),0)</f>
        <v>0</v>
      </c>
      <c r="AU1432" s="174">
        <f>IFERROR(INDEX('Quiet Items'!H:H,MATCH($D1432,'Quiet Items'!D:D,0)),0)</f>
        <v>0</v>
      </c>
      <c r="AV1432" s="174">
        <f>IFERROR(INDEX('Quiet Items'!J:J,MATCH($D1432,'Quiet Items'!D:D,0)),0)</f>
        <v>0</v>
      </c>
      <c r="AW1432" s="174">
        <f>IFERROR(INDEX('1.4G'!H:H,MATCH($D1432,'1.4G'!D:D,0)),0)</f>
        <v>0</v>
      </c>
      <c r="AX1432" s="174">
        <f>IFERROR(INDEX('1.4G'!J:J,MATCH($D1432,'1.4G'!D:D,0)),0)</f>
        <v>0</v>
      </c>
      <c r="AY1432" s="174">
        <f t="shared" si="223"/>
        <v>0</v>
      </c>
      <c r="AZ1432" s="174">
        <f t="shared" si="224"/>
        <v>0</v>
      </c>
      <c r="BA1432" s="175">
        <f>IFERROR(Table1[[#This Row],[Line total ordered for now]]*Table1[[#This Row],[GUARANTEED PRICE
for STOCK orders collected before 31.3.22]],0)</f>
        <v>0</v>
      </c>
      <c r="BB1432" s="175">
        <f t="shared" si="228"/>
        <v>0</v>
      </c>
      <c r="BC1432" s="176">
        <f>(AZ1432+Table1[[#This Row],[Line total ordered for now]])*Z1432</f>
        <v>0</v>
      </c>
      <c r="BD1432" s="200">
        <v>458.86400000000003</v>
      </c>
      <c r="BL1432"/>
      <c r="BM1432"/>
      <c r="BN1432"/>
      <c r="BO1432"/>
      <c r="BP1432"/>
      <c r="BQ1432"/>
      <c r="BR1432"/>
      <c r="BS1432"/>
      <c r="BT1432"/>
    </row>
    <row r="1433" spans="1:72" ht="15.75">
      <c r="A1433" s="202">
        <v>1429</v>
      </c>
      <c r="B1433" s="68" t="s">
        <v>6378</v>
      </c>
      <c r="C1433" s="149" t="s">
        <v>200</v>
      </c>
      <c r="D1433" s="149" t="s">
        <v>1772</v>
      </c>
      <c r="E1433" s="149" t="s">
        <v>1773</v>
      </c>
      <c r="F1433" s="158" t="str">
        <f t="shared" si="222"/>
        <v/>
      </c>
      <c r="G1433" s="187">
        <v>0</v>
      </c>
      <c r="H1433" s="150"/>
      <c r="I1433" s="184">
        <v>283.43</v>
      </c>
      <c r="J1433" s="150"/>
      <c r="K1433" s="151">
        <v>2.9703999999999997</v>
      </c>
      <c r="L1433" s="152">
        <v>289.09860000000003</v>
      </c>
      <c r="M1433" s="152">
        <v>297.03999999999996</v>
      </c>
      <c r="N1433" s="153" t="s">
        <v>142</v>
      </c>
      <c r="O1433" s="154">
        <v>100</v>
      </c>
      <c r="P1433" s="153">
        <v>60</v>
      </c>
      <c r="Q1433" s="153" t="s">
        <v>146</v>
      </c>
      <c r="R1433" s="155">
        <v>9</v>
      </c>
      <c r="S1433" s="155">
        <v>3.6</v>
      </c>
      <c r="T1433" s="155">
        <v>0</v>
      </c>
      <c r="U1433" s="154" t="s">
        <v>95</v>
      </c>
      <c r="V1433" s="153" t="s">
        <v>88</v>
      </c>
      <c r="W1433" s="153">
        <v>0</v>
      </c>
      <c r="X1433" s="151" t="s">
        <v>6378</v>
      </c>
      <c r="Y1433" s="151" t="s">
        <v>6378</v>
      </c>
      <c r="Z1433" s="156">
        <v>3.44E-2</v>
      </c>
      <c r="AA1433" s="153" t="s">
        <v>1036</v>
      </c>
      <c r="AB1433" s="153" t="s">
        <v>1038</v>
      </c>
      <c r="AC1433" s="153">
        <v>0</v>
      </c>
      <c r="AD1433" s="157">
        <v>0</v>
      </c>
      <c r="AE1433" s="110">
        <v>1</v>
      </c>
      <c r="AF1433" s="110">
        <v>523</v>
      </c>
      <c r="AG1433" s="112">
        <f t="shared" si="227"/>
        <v>0</v>
      </c>
      <c r="AH1433" s="110">
        <f>SUM(AG$4:AG1433)</f>
        <v>40</v>
      </c>
      <c r="AI1433" s="112">
        <f t="shared" si="225"/>
        <v>0</v>
      </c>
      <c r="AJ1433" s="110">
        <f>COUNTIF(AI$4:AI1433,"&gt;0")</f>
        <v>187</v>
      </c>
      <c r="AK1433" s="110">
        <v>1</v>
      </c>
      <c r="AL1433" s="110">
        <v>487</v>
      </c>
      <c r="AM1433" s="172" t="str">
        <f>IF(OR(Table1[[#This Row],[Line total ordered for now]]&gt;0,Table1[[#This Row],[Line total ordered for season]]&gt;0),1,"")</f>
        <v/>
      </c>
      <c r="AN1433" s="173">
        <f>COUNTIF(AM$4:AM1433,"&gt;0")</f>
        <v>0</v>
      </c>
      <c r="AO1433" s="173">
        <f>Table1[[#This Row],[ORDER QUANTITY
to be collected BEFORE 31.3.22]]</f>
        <v>0</v>
      </c>
      <c r="AP1433" s="174">
        <f t="shared" si="226"/>
        <v>0</v>
      </c>
      <c r="AQ1433" s="174">
        <f>IFERROR(INDEX(Retail!H:H,MATCH($D1433,Retail!$D:$D,0)),0)</f>
        <v>0</v>
      </c>
      <c r="AR1433" s="174">
        <f>IFERROR(INDEX(Retail!J:J,MATCH($D1433,Retail!$D:$D,0)),0)</f>
        <v>0</v>
      </c>
      <c r="AS1433" s="174">
        <f>IFERROR(INDEX('NEW2022'!H:H,MATCH($D1433,'NEW2022'!D:D,0)),0)</f>
        <v>0</v>
      </c>
      <c r="AT1433" s="174">
        <f>IFERROR(INDEX('NEW2022'!J:J,MATCH($D1433,'NEW2022'!D:D,0)),0)</f>
        <v>0</v>
      </c>
      <c r="AU1433" s="174">
        <f>IFERROR(INDEX('Quiet Items'!H:H,MATCH($D1433,'Quiet Items'!D:D,0)),0)</f>
        <v>0</v>
      </c>
      <c r="AV1433" s="174">
        <f>IFERROR(INDEX('Quiet Items'!J:J,MATCH($D1433,'Quiet Items'!D:D,0)),0)</f>
        <v>0</v>
      </c>
      <c r="AW1433" s="174">
        <f>IFERROR(INDEX('1.4G'!H:H,MATCH($D1433,'1.4G'!D:D,0)),0)</f>
        <v>0</v>
      </c>
      <c r="AX1433" s="174">
        <f>IFERROR(INDEX('1.4G'!J:J,MATCH($D1433,'1.4G'!D:D,0)),0)</f>
        <v>0</v>
      </c>
      <c r="AY1433" s="174">
        <f t="shared" si="223"/>
        <v>0</v>
      </c>
      <c r="AZ1433" s="174">
        <f t="shared" si="224"/>
        <v>0</v>
      </c>
      <c r="BA1433" s="175">
        <f>IFERROR(Table1[[#This Row],[Line total ordered for now]]*Table1[[#This Row],[GUARANTEED PRICE
for STOCK orders collected before 31.3.22]],0)</f>
        <v>0</v>
      </c>
      <c r="BB1433" s="175">
        <f t="shared" si="228"/>
        <v>0</v>
      </c>
      <c r="BC1433" s="176">
        <f>(AZ1433+Table1[[#This Row],[Line total ordered for now]])*Z1433</f>
        <v>0</v>
      </c>
      <c r="BD1433" s="200">
        <v>252.48399999999995</v>
      </c>
      <c r="BL1433"/>
      <c r="BM1433"/>
      <c r="BN1433"/>
      <c r="BO1433"/>
      <c r="BP1433"/>
      <c r="BQ1433"/>
      <c r="BR1433"/>
      <c r="BS1433"/>
      <c r="BT1433"/>
    </row>
    <row r="1434" spans="1:72" ht="15.75">
      <c r="A1434" s="202">
        <v>1430</v>
      </c>
      <c r="B1434" s="68" t="s">
        <v>6378</v>
      </c>
      <c r="C1434" s="149" t="s">
        <v>200</v>
      </c>
      <c r="D1434" s="149" t="s">
        <v>821</v>
      </c>
      <c r="E1434" s="149" t="s">
        <v>822</v>
      </c>
      <c r="F1434" s="158" t="str">
        <f t="shared" si="222"/>
        <v>Video</v>
      </c>
      <c r="G1434" s="187">
        <v>0</v>
      </c>
      <c r="H1434" s="150"/>
      <c r="I1434" s="184">
        <v>214.58</v>
      </c>
      <c r="J1434" s="150"/>
      <c r="K1434" s="151">
        <v>112.89674037776386</v>
      </c>
      <c r="L1434" s="152">
        <v>218.87160000000003</v>
      </c>
      <c r="M1434" s="152">
        <v>225.79348075552772</v>
      </c>
      <c r="N1434" s="153" t="s">
        <v>142</v>
      </c>
      <c r="O1434" s="154">
        <v>2</v>
      </c>
      <c r="P1434" s="153">
        <v>60</v>
      </c>
      <c r="Q1434" s="153" t="s">
        <v>146</v>
      </c>
      <c r="R1434" s="155">
        <v>9.8000000000000007</v>
      </c>
      <c r="S1434" s="155">
        <v>3.36</v>
      </c>
      <c r="T1434" s="155">
        <v>2</v>
      </c>
      <c r="U1434" s="154" t="s">
        <v>95</v>
      </c>
      <c r="V1434" s="153" t="s">
        <v>88</v>
      </c>
      <c r="W1434" s="153" t="s">
        <v>627</v>
      </c>
      <c r="X1434" s="151" t="s">
        <v>6378</v>
      </c>
      <c r="Y1434" s="151" t="s">
        <v>6378</v>
      </c>
      <c r="Z1434" s="156">
        <v>4.2900000000000001E-2</v>
      </c>
      <c r="AA1434" s="153" t="s">
        <v>823</v>
      </c>
      <c r="AB1434" s="153" t="s">
        <v>825</v>
      </c>
      <c r="AC1434" s="153" t="s">
        <v>4640</v>
      </c>
      <c r="AD1434" s="157" t="s">
        <v>824</v>
      </c>
      <c r="AE1434" s="110">
        <v>1</v>
      </c>
      <c r="AF1434" s="110">
        <v>524</v>
      </c>
      <c r="AG1434" s="112">
        <f t="shared" si="227"/>
        <v>0</v>
      </c>
      <c r="AH1434" s="110">
        <f>SUM(AG$4:AG1434)</f>
        <v>40</v>
      </c>
      <c r="AI1434" s="112">
        <f t="shared" si="225"/>
        <v>0</v>
      </c>
      <c r="AJ1434" s="110">
        <f>COUNTIF(AI$4:AI1434,"&gt;0")</f>
        <v>187</v>
      </c>
      <c r="AK1434" s="110">
        <v>1</v>
      </c>
      <c r="AL1434" s="110">
        <v>488</v>
      </c>
      <c r="AM1434" s="172" t="str">
        <f>IF(OR(Table1[[#This Row],[Line total ordered for now]]&gt;0,Table1[[#This Row],[Line total ordered for season]]&gt;0),1,"")</f>
        <v/>
      </c>
      <c r="AN1434" s="173">
        <f>COUNTIF(AM$4:AM1434,"&gt;0")</f>
        <v>0</v>
      </c>
      <c r="AO1434" s="173">
        <f>Table1[[#This Row],[ORDER QUANTITY
to be collected BEFORE 31.3.22]]</f>
        <v>0</v>
      </c>
      <c r="AP1434" s="174">
        <f t="shared" si="226"/>
        <v>0</v>
      </c>
      <c r="AQ1434" s="174">
        <f>IFERROR(INDEX(Retail!H:H,MATCH($D1434,Retail!$D:$D,0)),0)</f>
        <v>0</v>
      </c>
      <c r="AR1434" s="174">
        <f>IFERROR(INDEX(Retail!J:J,MATCH($D1434,Retail!$D:$D,0)),0)</f>
        <v>0</v>
      </c>
      <c r="AS1434" s="174">
        <f>IFERROR(INDEX('NEW2022'!H:H,MATCH($D1434,'NEW2022'!D:D,0)),0)</f>
        <v>0</v>
      </c>
      <c r="AT1434" s="174">
        <f>IFERROR(INDEX('NEW2022'!J:J,MATCH($D1434,'NEW2022'!D:D,0)),0)</f>
        <v>0</v>
      </c>
      <c r="AU1434" s="174">
        <f>IFERROR(INDEX('Quiet Items'!H:H,MATCH($D1434,'Quiet Items'!D:D,0)),0)</f>
        <v>0</v>
      </c>
      <c r="AV1434" s="174">
        <f>IFERROR(INDEX('Quiet Items'!J:J,MATCH($D1434,'Quiet Items'!D:D,0)),0)</f>
        <v>0</v>
      </c>
      <c r="AW1434" s="174">
        <f>IFERROR(INDEX('1.4G'!H:H,MATCH($D1434,'1.4G'!D:D,0)),0)</f>
        <v>0</v>
      </c>
      <c r="AX1434" s="174">
        <f>IFERROR(INDEX('1.4G'!J:J,MATCH($D1434,'1.4G'!D:D,0)),0)</f>
        <v>0</v>
      </c>
      <c r="AY1434" s="174">
        <f t="shared" si="223"/>
        <v>0</v>
      </c>
      <c r="AZ1434" s="174">
        <f t="shared" si="224"/>
        <v>0</v>
      </c>
      <c r="BA1434" s="175">
        <f>IFERROR(Table1[[#This Row],[Line total ordered for now]]*Table1[[#This Row],[GUARANTEED PRICE
for STOCK orders collected before 31.3.22]],0)</f>
        <v>0</v>
      </c>
      <c r="BB1434" s="175">
        <f t="shared" si="228"/>
        <v>0</v>
      </c>
      <c r="BC1434" s="176">
        <f>(AZ1434+Table1[[#This Row],[Line total ordered for now]])*Z1434</f>
        <v>0</v>
      </c>
      <c r="BD1434" s="200">
        <v>191.92445864219857</v>
      </c>
      <c r="BL1434"/>
      <c r="BM1434"/>
      <c r="BN1434"/>
      <c r="BO1434"/>
      <c r="BP1434"/>
      <c r="BQ1434"/>
      <c r="BR1434"/>
      <c r="BS1434"/>
      <c r="BT1434"/>
    </row>
    <row r="1435" spans="1:72" ht="15.75">
      <c r="A1435" s="202">
        <v>1431</v>
      </c>
      <c r="B1435" s="68" t="s">
        <v>6378</v>
      </c>
      <c r="C1435" s="149" t="s">
        <v>200</v>
      </c>
      <c r="D1435" s="149" t="s">
        <v>1136</v>
      </c>
      <c r="E1435" s="149" t="s">
        <v>1137</v>
      </c>
      <c r="F1435" s="158" t="str">
        <f t="shared" si="222"/>
        <v>Video</v>
      </c>
      <c r="G1435" s="187">
        <v>0</v>
      </c>
      <c r="H1435" s="150"/>
      <c r="I1435" s="184">
        <v>249.95</v>
      </c>
      <c r="J1435" s="150"/>
      <c r="K1435" s="151">
        <v>2.54949</v>
      </c>
      <c r="L1435" s="152">
        <v>254.94899999999998</v>
      </c>
      <c r="M1435" s="152">
        <v>254.94899999999998</v>
      </c>
      <c r="N1435" s="153" t="s">
        <v>181</v>
      </c>
      <c r="O1435" s="154">
        <v>100</v>
      </c>
      <c r="P1435" s="153">
        <v>1</v>
      </c>
      <c r="Q1435" s="153" t="s">
        <v>146</v>
      </c>
      <c r="R1435" s="155">
        <v>14</v>
      </c>
      <c r="S1435" s="155">
        <v>2</v>
      </c>
      <c r="T1435" s="155">
        <v>0</v>
      </c>
      <c r="U1435" s="154" t="s">
        <v>95</v>
      </c>
      <c r="V1435" s="153" t="s">
        <v>88</v>
      </c>
      <c r="W1435" s="153">
        <v>0</v>
      </c>
      <c r="X1435" s="151" t="s">
        <v>6378</v>
      </c>
      <c r="Y1435" s="151" t="s">
        <v>6378</v>
      </c>
      <c r="Z1435" s="156">
        <v>2.0899999999999998E-2</v>
      </c>
      <c r="AA1435" s="153" t="s">
        <v>1138</v>
      </c>
      <c r="AB1435" s="153" t="s">
        <v>5833</v>
      </c>
      <c r="AC1435" s="153" t="s">
        <v>164</v>
      </c>
      <c r="AD1435" s="157" t="s">
        <v>1139</v>
      </c>
      <c r="AE1435" s="110">
        <v>1</v>
      </c>
      <c r="AF1435" s="110">
        <v>525</v>
      </c>
      <c r="AG1435" s="112">
        <f t="shared" si="227"/>
        <v>0</v>
      </c>
      <c r="AH1435" s="110">
        <f>SUM(AG$4:AG1435)</f>
        <v>40</v>
      </c>
      <c r="AI1435" s="112">
        <f t="shared" si="225"/>
        <v>0</v>
      </c>
      <c r="AJ1435" s="110">
        <f>COUNTIF(AI$4:AI1435,"&gt;0")</f>
        <v>187</v>
      </c>
      <c r="AK1435" s="110">
        <v>1</v>
      </c>
      <c r="AL1435" s="110">
        <v>489</v>
      </c>
      <c r="AM1435" s="172" t="str">
        <f>IF(OR(Table1[[#This Row],[Line total ordered for now]]&gt;0,Table1[[#This Row],[Line total ordered for season]]&gt;0),1,"")</f>
        <v/>
      </c>
      <c r="AN1435" s="173">
        <f>COUNTIF(AM$4:AM1435,"&gt;0")</f>
        <v>0</v>
      </c>
      <c r="AO1435" s="173">
        <f>Table1[[#This Row],[ORDER QUANTITY
to be collected BEFORE 31.3.22]]</f>
        <v>0</v>
      </c>
      <c r="AP1435" s="174">
        <f t="shared" si="226"/>
        <v>0</v>
      </c>
      <c r="AQ1435" s="174">
        <f>IFERROR(INDEX(Retail!H:H,MATCH($D1435,Retail!$D:$D,0)),0)</f>
        <v>0</v>
      </c>
      <c r="AR1435" s="174">
        <f>IFERROR(INDEX(Retail!J:J,MATCH($D1435,Retail!$D:$D,0)),0)</f>
        <v>0</v>
      </c>
      <c r="AS1435" s="174">
        <f>IFERROR(INDEX('NEW2022'!H:H,MATCH($D1435,'NEW2022'!D:D,0)),0)</f>
        <v>0</v>
      </c>
      <c r="AT1435" s="174">
        <f>IFERROR(INDEX('NEW2022'!J:J,MATCH($D1435,'NEW2022'!D:D,0)),0)</f>
        <v>0</v>
      </c>
      <c r="AU1435" s="174">
        <f>IFERROR(INDEX('Quiet Items'!H:H,MATCH($D1435,'Quiet Items'!D:D,0)),0)</f>
        <v>0</v>
      </c>
      <c r="AV1435" s="174">
        <f>IFERROR(INDEX('Quiet Items'!J:J,MATCH($D1435,'Quiet Items'!D:D,0)),0)</f>
        <v>0</v>
      </c>
      <c r="AW1435" s="174">
        <f>IFERROR(INDEX('1.4G'!H:H,MATCH($D1435,'1.4G'!D:D,0)),0)</f>
        <v>0</v>
      </c>
      <c r="AX1435" s="174">
        <f>IFERROR(INDEX('1.4G'!J:J,MATCH($D1435,'1.4G'!D:D,0)),0)</f>
        <v>0</v>
      </c>
      <c r="AY1435" s="174">
        <f t="shared" si="223"/>
        <v>0</v>
      </c>
      <c r="AZ1435" s="174">
        <f t="shared" si="224"/>
        <v>0</v>
      </c>
      <c r="BA1435" s="175">
        <f>IFERROR(Table1[[#This Row],[Line total ordered for now]]*Table1[[#This Row],[GUARANTEED PRICE
for STOCK orders collected before 31.3.22]],0)</f>
        <v>0</v>
      </c>
      <c r="BB1435" s="175">
        <f t="shared" si="228"/>
        <v>0</v>
      </c>
      <c r="BC1435" s="176">
        <f>(AZ1435+Table1[[#This Row],[Line total ordered for now]])*Z1435</f>
        <v>0</v>
      </c>
      <c r="BD1435" s="200">
        <v>216.70664999999997</v>
      </c>
      <c r="BL1435"/>
      <c r="BM1435"/>
      <c r="BN1435"/>
      <c r="BO1435"/>
      <c r="BP1435"/>
      <c r="BQ1435"/>
      <c r="BR1435"/>
      <c r="BS1435"/>
      <c r="BT1435"/>
    </row>
    <row r="1436" spans="1:72" ht="15.75">
      <c r="A1436" s="202">
        <v>1432</v>
      </c>
      <c r="B1436" s="68" t="s">
        <v>6378</v>
      </c>
      <c r="C1436" s="149" t="s">
        <v>200</v>
      </c>
      <c r="D1436" s="149" t="s">
        <v>4220</v>
      </c>
      <c r="E1436" s="149" t="s">
        <v>4221</v>
      </c>
      <c r="F1436" s="158" t="str">
        <f t="shared" si="222"/>
        <v>Video</v>
      </c>
      <c r="G1436" s="187">
        <v>2</v>
      </c>
      <c r="H1436" s="150"/>
      <c r="I1436" s="184">
        <v>266.43</v>
      </c>
      <c r="J1436" s="150"/>
      <c r="K1436" s="151">
        <v>2.3271495267362421</v>
      </c>
      <c r="L1436" s="152">
        <v>271.7586</v>
      </c>
      <c r="M1436" s="152">
        <v>279.25794320834905</v>
      </c>
      <c r="N1436" s="153" t="s">
        <v>613</v>
      </c>
      <c r="O1436" s="154">
        <v>120</v>
      </c>
      <c r="P1436" s="153">
        <v>1</v>
      </c>
      <c r="Q1436" s="153" t="s">
        <v>146</v>
      </c>
      <c r="R1436" s="155">
        <v>12</v>
      </c>
      <c r="S1436" s="155">
        <v>0.6</v>
      </c>
      <c r="T1436" s="155">
        <v>2.8</v>
      </c>
      <c r="U1436" s="154" t="s">
        <v>95</v>
      </c>
      <c r="V1436" s="153" t="s">
        <v>88</v>
      </c>
      <c r="W1436" s="153" t="s">
        <v>996</v>
      </c>
      <c r="X1436" s="151" t="s">
        <v>6378</v>
      </c>
      <c r="Y1436" s="151" t="s">
        <v>6378</v>
      </c>
      <c r="Z1436" s="156">
        <v>4.4600000000000001E-2</v>
      </c>
      <c r="AA1436" s="153" t="s">
        <v>1242</v>
      </c>
      <c r="AB1436" s="153" t="s">
        <v>5357</v>
      </c>
      <c r="AC1436" s="153" t="s">
        <v>785</v>
      </c>
      <c r="AD1436" s="157" t="s">
        <v>4222</v>
      </c>
      <c r="AE1436" s="110">
        <v>1</v>
      </c>
      <c r="AF1436" s="110">
        <v>526</v>
      </c>
      <c r="AG1436" s="112">
        <f t="shared" si="227"/>
        <v>0</v>
      </c>
      <c r="AH1436" s="110">
        <f>SUM(AG$4:AG1436)</f>
        <v>40</v>
      </c>
      <c r="AI1436" s="112">
        <f t="shared" si="225"/>
        <v>0</v>
      </c>
      <c r="AJ1436" s="110">
        <f>COUNTIF(AI$4:AI1436,"&gt;0")</f>
        <v>187</v>
      </c>
      <c r="AK1436" s="110">
        <v>1</v>
      </c>
      <c r="AL1436" s="110">
        <v>490</v>
      </c>
      <c r="AM1436" s="172" t="str">
        <f>IF(OR(Table1[[#This Row],[Line total ordered for now]]&gt;0,Table1[[#This Row],[Line total ordered for season]]&gt;0),1,"")</f>
        <v/>
      </c>
      <c r="AN1436" s="173">
        <f>COUNTIF(AM$4:AM1436,"&gt;0")</f>
        <v>0</v>
      </c>
      <c r="AO1436" s="173">
        <f>Table1[[#This Row],[ORDER QUANTITY
to be collected BEFORE 31.3.22]]</f>
        <v>0</v>
      </c>
      <c r="AP1436" s="174">
        <f t="shared" si="226"/>
        <v>0</v>
      </c>
      <c r="AQ1436" s="174">
        <f>IFERROR(INDEX(Retail!H:H,MATCH($D1436,Retail!$D:$D,0)),0)</f>
        <v>0</v>
      </c>
      <c r="AR1436" s="174">
        <f>IFERROR(INDEX(Retail!J:J,MATCH($D1436,Retail!$D:$D,0)),0)</f>
        <v>0</v>
      </c>
      <c r="AS1436" s="174">
        <f>IFERROR(INDEX('NEW2022'!H:H,MATCH($D1436,'NEW2022'!D:D,0)),0)</f>
        <v>0</v>
      </c>
      <c r="AT1436" s="174">
        <f>IFERROR(INDEX('NEW2022'!J:J,MATCH($D1436,'NEW2022'!D:D,0)),0)</f>
        <v>0</v>
      </c>
      <c r="AU1436" s="174">
        <f>IFERROR(INDEX('Quiet Items'!H:H,MATCH($D1436,'Quiet Items'!D:D,0)),0)</f>
        <v>0</v>
      </c>
      <c r="AV1436" s="174">
        <f>IFERROR(INDEX('Quiet Items'!J:J,MATCH($D1436,'Quiet Items'!D:D,0)),0)</f>
        <v>0</v>
      </c>
      <c r="AW1436" s="174">
        <f>IFERROR(INDEX('1.4G'!H:H,MATCH($D1436,'1.4G'!D:D,0)),0)</f>
        <v>0</v>
      </c>
      <c r="AX1436" s="174">
        <f>IFERROR(INDEX('1.4G'!J:J,MATCH($D1436,'1.4G'!D:D,0)),0)</f>
        <v>0</v>
      </c>
      <c r="AY1436" s="174">
        <f t="shared" si="223"/>
        <v>0</v>
      </c>
      <c r="AZ1436" s="174">
        <f t="shared" si="224"/>
        <v>0</v>
      </c>
      <c r="BA1436" s="175">
        <f>IFERROR(Table1[[#This Row],[Line total ordered for now]]*Table1[[#This Row],[GUARANTEED PRICE
for STOCK orders collected before 31.3.22]],0)</f>
        <v>0</v>
      </c>
      <c r="BB1436" s="175">
        <f t="shared" si="228"/>
        <v>0</v>
      </c>
      <c r="BC1436" s="176">
        <f>(AZ1436+Table1[[#This Row],[Line total ordered for now]])*Z1436</f>
        <v>0</v>
      </c>
      <c r="BD1436" s="200">
        <v>237.3692517270967</v>
      </c>
      <c r="BL1436"/>
      <c r="BM1436"/>
      <c r="BN1436"/>
      <c r="BO1436"/>
      <c r="BP1436"/>
      <c r="BQ1436"/>
      <c r="BR1436"/>
      <c r="BS1436"/>
      <c r="BT1436"/>
    </row>
    <row r="1437" spans="1:72" ht="15.75">
      <c r="A1437" s="202">
        <v>1433</v>
      </c>
      <c r="B1437" s="68" t="s">
        <v>6378</v>
      </c>
      <c r="C1437" s="149" t="s">
        <v>200</v>
      </c>
      <c r="D1437" s="149" t="s">
        <v>3543</v>
      </c>
      <c r="E1437" s="149" t="s">
        <v>4671</v>
      </c>
      <c r="F1437" s="158" t="str">
        <f t="shared" si="222"/>
        <v>Video</v>
      </c>
      <c r="G1437" s="187">
        <v>3</v>
      </c>
      <c r="H1437" s="150"/>
      <c r="I1437" s="184">
        <v>215.35</v>
      </c>
      <c r="J1437" s="150"/>
      <c r="K1437" s="151">
        <v>1.9180833333333331</v>
      </c>
      <c r="L1437" s="152">
        <v>219.65700000000001</v>
      </c>
      <c r="M1437" s="152">
        <v>230.17</v>
      </c>
      <c r="N1437" s="153" t="s">
        <v>142</v>
      </c>
      <c r="O1437" s="154">
        <v>120</v>
      </c>
      <c r="P1437" s="153">
        <v>60</v>
      </c>
      <c r="Q1437" s="153" t="s">
        <v>146</v>
      </c>
      <c r="R1437" s="155">
        <v>11</v>
      </c>
      <c r="S1437" s="155">
        <v>1.2</v>
      </c>
      <c r="T1437" s="155">
        <v>2.8</v>
      </c>
      <c r="U1437" s="154" t="s">
        <v>95</v>
      </c>
      <c r="V1437" s="153" t="s">
        <v>88</v>
      </c>
      <c r="W1437" s="153">
        <v>0</v>
      </c>
      <c r="X1437" s="151" t="s">
        <v>6378</v>
      </c>
      <c r="Y1437" s="151" t="s">
        <v>6378</v>
      </c>
      <c r="Z1437" s="156">
        <v>5.8500000000000003E-2</v>
      </c>
      <c r="AA1437" s="153" t="s">
        <v>3544</v>
      </c>
      <c r="AB1437" s="153" t="s">
        <v>5352</v>
      </c>
      <c r="AC1437" s="153" t="s">
        <v>164</v>
      </c>
      <c r="AD1437" s="157" t="s">
        <v>3545</v>
      </c>
      <c r="AE1437" s="110">
        <v>1</v>
      </c>
      <c r="AF1437" s="110">
        <v>527</v>
      </c>
      <c r="AG1437" s="112">
        <f t="shared" si="227"/>
        <v>0</v>
      </c>
      <c r="AH1437" s="110">
        <f>SUM(AG$4:AG1437)</f>
        <v>40</v>
      </c>
      <c r="AI1437" s="112">
        <f t="shared" si="225"/>
        <v>0</v>
      </c>
      <c r="AJ1437" s="110">
        <f>COUNTIF(AI$4:AI1437,"&gt;0")</f>
        <v>187</v>
      </c>
      <c r="AK1437" s="110">
        <v>1</v>
      </c>
      <c r="AL1437" s="110">
        <v>491</v>
      </c>
      <c r="AM1437" s="172" t="str">
        <f>IF(OR(Table1[[#This Row],[Line total ordered for now]]&gt;0,Table1[[#This Row],[Line total ordered for season]]&gt;0),1,"")</f>
        <v/>
      </c>
      <c r="AN1437" s="173">
        <f>COUNTIF(AM$4:AM1437,"&gt;0")</f>
        <v>0</v>
      </c>
      <c r="AO1437" s="173">
        <f>Table1[[#This Row],[ORDER QUANTITY
to be collected BEFORE 31.3.22]]</f>
        <v>0</v>
      </c>
      <c r="AP1437" s="174">
        <f t="shared" si="226"/>
        <v>0</v>
      </c>
      <c r="AQ1437" s="174">
        <f>IFERROR(INDEX(Retail!H:H,MATCH($D1437,Retail!$D:$D,0)),0)</f>
        <v>0</v>
      </c>
      <c r="AR1437" s="174">
        <f>IFERROR(INDEX(Retail!J:J,MATCH($D1437,Retail!$D:$D,0)),0)</f>
        <v>0</v>
      </c>
      <c r="AS1437" s="174">
        <f>IFERROR(INDEX('NEW2022'!H:H,MATCH($D1437,'NEW2022'!D:D,0)),0)</f>
        <v>0</v>
      </c>
      <c r="AT1437" s="174">
        <f>IFERROR(INDEX('NEW2022'!J:J,MATCH($D1437,'NEW2022'!D:D,0)),0)</f>
        <v>0</v>
      </c>
      <c r="AU1437" s="174">
        <f>IFERROR(INDEX('Quiet Items'!H:H,MATCH($D1437,'Quiet Items'!D:D,0)),0)</f>
        <v>0</v>
      </c>
      <c r="AV1437" s="174">
        <f>IFERROR(INDEX('Quiet Items'!J:J,MATCH($D1437,'Quiet Items'!D:D,0)),0)</f>
        <v>0</v>
      </c>
      <c r="AW1437" s="174">
        <f>IFERROR(INDEX('1.4G'!H:H,MATCH($D1437,'1.4G'!D:D,0)),0)</f>
        <v>0</v>
      </c>
      <c r="AX1437" s="174">
        <f>IFERROR(INDEX('1.4G'!J:J,MATCH($D1437,'1.4G'!D:D,0)),0)</f>
        <v>0</v>
      </c>
      <c r="AY1437" s="174">
        <f t="shared" si="223"/>
        <v>0</v>
      </c>
      <c r="AZ1437" s="174">
        <f t="shared" si="224"/>
        <v>0</v>
      </c>
      <c r="BA1437" s="175">
        <f>IFERROR(Table1[[#This Row],[Line total ordered for now]]*Table1[[#This Row],[GUARANTEED PRICE
for STOCK orders collected before 31.3.22]],0)</f>
        <v>0</v>
      </c>
      <c r="BB1437" s="175">
        <f t="shared" si="228"/>
        <v>0</v>
      </c>
      <c r="BC1437" s="176">
        <f>(AZ1437+Table1[[#This Row],[Line total ordered for now]])*Z1437</f>
        <v>0</v>
      </c>
      <c r="BD1437" s="200">
        <v>195.64449999999999</v>
      </c>
      <c r="BL1437"/>
      <c r="BM1437"/>
      <c r="BN1437"/>
      <c r="BO1437"/>
      <c r="BP1437"/>
      <c r="BQ1437"/>
      <c r="BR1437"/>
      <c r="BS1437"/>
      <c r="BT1437"/>
    </row>
    <row r="1438" spans="1:72" ht="15.75">
      <c r="A1438" s="202">
        <v>1434</v>
      </c>
      <c r="B1438" s="68" t="s">
        <v>6378</v>
      </c>
      <c r="C1438" s="149" t="s">
        <v>200</v>
      </c>
      <c r="D1438" s="149" t="s">
        <v>3794</v>
      </c>
      <c r="E1438" s="149" t="s">
        <v>3795</v>
      </c>
      <c r="F1438" s="158" t="str">
        <f t="shared" si="222"/>
        <v>Video</v>
      </c>
      <c r="G1438" s="187">
        <v>0</v>
      </c>
      <c r="H1438" s="150"/>
      <c r="I1438" s="184">
        <v>187.43</v>
      </c>
      <c r="J1438" s="150"/>
      <c r="K1438" s="151">
        <v>2.0032999999999999</v>
      </c>
      <c r="L1438" s="152">
        <v>191.17860000000002</v>
      </c>
      <c r="M1438" s="152">
        <v>200.32999999999998</v>
      </c>
      <c r="N1438" s="153" t="s">
        <v>142</v>
      </c>
      <c r="O1438" s="154">
        <v>100</v>
      </c>
      <c r="P1438" s="153">
        <v>30</v>
      </c>
      <c r="Q1438" s="153" t="s">
        <v>146</v>
      </c>
      <c r="R1438" s="155">
        <v>15.3</v>
      </c>
      <c r="S1438" s="155">
        <v>4.5</v>
      </c>
      <c r="T1438" s="155">
        <v>2.8</v>
      </c>
      <c r="U1438" s="154" t="s">
        <v>95</v>
      </c>
      <c r="V1438" s="153" t="s">
        <v>88</v>
      </c>
      <c r="W1438" s="153" t="s">
        <v>1039</v>
      </c>
      <c r="X1438" s="151" t="s">
        <v>6378</v>
      </c>
      <c r="Y1438" s="151" t="s">
        <v>6378</v>
      </c>
      <c r="Z1438" s="156">
        <v>0.03</v>
      </c>
      <c r="AA1438" s="153" t="s">
        <v>1036</v>
      </c>
      <c r="AB1438" s="153" t="s">
        <v>5353</v>
      </c>
      <c r="AC1438" s="153" t="s">
        <v>164</v>
      </c>
      <c r="AD1438" s="157" t="s">
        <v>3796</v>
      </c>
      <c r="AE1438" s="110">
        <v>1</v>
      </c>
      <c r="AF1438" s="110">
        <v>528</v>
      </c>
      <c r="AG1438" s="112">
        <f t="shared" si="227"/>
        <v>0</v>
      </c>
      <c r="AH1438" s="110">
        <f>SUM(AG$4:AG1438)</f>
        <v>40</v>
      </c>
      <c r="AI1438" s="112">
        <f t="shared" si="225"/>
        <v>0</v>
      </c>
      <c r="AJ1438" s="110">
        <f>COUNTIF(AI$4:AI1438,"&gt;0")</f>
        <v>187</v>
      </c>
      <c r="AK1438" s="110">
        <v>1</v>
      </c>
      <c r="AL1438" s="110">
        <v>492</v>
      </c>
      <c r="AM1438" s="172" t="str">
        <f>IF(OR(Table1[[#This Row],[Line total ordered for now]]&gt;0,Table1[[#This Row],[Line total ordered for season]]&gt;0),1,"")</f>
        <v/>
      </c>
      <c r="AN1438" s="173">
        <f>COUNTIF(AM$4:AM1438,"&gt;0")</f>
        <v>0</v>
      </c>
      <c r="AO1438" s="173">
        <f>Table1[[#This Row],[ORDER QUANTITY
to be collected BEFORE 31.3.22]]</f>
        <v>0</v>
      </c>
      <c r="AP1438" s="174">
        <f t="shared" si="226"/>
        <v>0</v>
      </c>
      <c r="AQ1438" s="174">
        <f>IFERROR(INDEX(Retail!H:H,MATCH($D1438,Retail!$D:$D,0)),0)</f>
        <v>0</v>
      </c>
      <c r="AR1438" s="174">
        <f>IFERROR(INDEX(Retail!J:J,MATCH($D1438,Retail!$D:$D,0)),0)</f>
        <v>0</v>
      </c>
      <c r="AS1438" s="174">
        <f>IFERROR(INDEX('NEW2022'!H:H,MATCH($D1438,'NEW2022'!D:D,0)),0)</f>
        <v>0</v>
      </c>
      <c r="AT1438" s="174">
        <f>IFERROR(INDEX('NEW2022'!J:J,MATCH($D1438,'NEW2022'!D:D,0)),0)</f>
        <v>0</v>
      </c>
      <c r="AU1438" s="174">
        <f>IFERROR(INDEX('Quiet Items'!H:H,MATCH($D1438,'Quiet Items'!D:D,0)),0)</f>
        <v>0</v>
      </c>
      <c r="AV1438" s="174">
        <f>IFERROR(INDEX('Quiet Items'!J:J,MATCH($D1438,'Quiet Items'!D:D,0)),0)</f>
        <v>0</v>
      </c>
      <c r="AW1438" s="174">
        <f>IFERROR(INDEX('1.4G'!H:H,MATCH($D1438,'1.4G'!D:D,0)),0)</f>
        <v>0</v>
      </c>
      <c r="AX1438" s="174">
        <f>IFERROR(INDEX('1.4G'!J:J,MATCH($D1438,'1.4G'!D:D,0)),0)</f>
        <v>0</v>
      </c>
      <c r="AY1438" s="174">
        <f t="shared" si="223"/>
        <v>0</v>
      </c>
      <c r="AZ1438" s="174">
        <f t="shared" si="224"/>
        <v>0</v>
      </c>
      <c r="BA1438" s="175">
        <f>IFERROR(Table1[[#This Row],[Line total ordered for now]]*Table1[[#This Row],[GUARANTEED PRICE
for STOCK orders collected before 31.3.22]],0)</f>
        <v>0</v>
      </c>
      <c r="BB1438" s="175">
        <f t="shared" si="228"/>
        <v>0</v>
      </c>
      <c r="BC1438" s="176">
        <f>(AZ1438+Table1[[#This Row],[Line total ordered for now]])*Z1438</f>
        <v>0</v>
      </c>
      <c r="BD1438" s="200">
        <v>170.28049999999999</v>
      </c>
      <c r="BL1438"/>
      <c r="BM1438"/>
      <c r="BN1438"/>
      <c r="BO1438"/>
      <c r="BP1438"/>
      <c r="BQ1438"/>
      <c r="BR1438"/>
      <c r="BS1438"/>
      <c r="BT1438"/>
    </row>
    <row r="1439" spans="1:72" ht="15.75">
      <c r="A1439" s="202">
        <v>1435</v>
      </c>
      <c r="B1439" s="68" t="s">
        <v>6378</v>
      </c>
      <c r="C1439" s="149" t="s">
        <v>200</v>
      </c>
      <c r="D1439" s="149" t="s">
        <v>3401</v>
      </c>
      <c r="E1439" s="149" t="s">
        <v>3402</v>
      </c>
      <c r="F1439" s="158" t="str">
        <f t="shared" si="222"/>
        <v>Video</v>
      </c>
      <c r="G1439" s="187">
        <v>0</v>
      </c>
      <c r="H1439" s="150"/>
      <c r="I1439" s="184">
        <v>220.77</v>
      </c>
      <c r="J1439" s="150"/>
      <c r="K1439" s="151">
        <v>2.2116324478080913</v>
      </c>
      <c r="L1439" s="152">
        <v>225.18540000000002</v>
      </c>
      <c r="M1439" s="152">
        <v>221.16324478080912</v>
      </c>
      <c r="N1439" s="153" t="s">
        <v>142</v>
      </c>
      <c r="O1439" s="154">
        <v>100</v>
      </c>
      <c r="P1439" s="153">
        <v>30</v>
      </c>
      <c r="Q1439" s="153" t="s">
        <v>146</v>
      </c>
      <c r="R1439" s="155">
        <v>14</v>
      </c>
      <c r="S1439" s="155">
        <v>4</v>
      </c>
      <c r="T1439" s="155">
        <v>0.3</v>
      </c>
      <c r="U1439" s="154" t="s">
        <v>95</v>
      </c>
      <c r="V1439" s="153" t="s">
        <v>88</v>
      </c>
      <c r="W1439" s="153" t="s">
        <v>1039</v>
      </c>
      <c r="X1439" s="151" t="s">
        <v>6378</v>
      </c>
      <c r="Y1439" s="151" t="s">
        <v>6378</v>
      </c>
      <c r="Z1439" s="156">
        <v>2.0899999999999998E-2</v>
      </c>
      <c r="AA1439" s="153" t="s">
        <v>1036</v>
      </c>
      <c r="AB1439" s="153" t="s">
        <v>5765</v>
      </c>
      <c r="AC1439" s="153" t="s">
        <v>164</v>
      </c>
      <c r="AD1439" s="157" t="s">
        <v>3403</v>
      </c>
      <c r="AE1439" s="110">
        <v>1</v>
      </c>
      <c r="AF1439" s="110">
        <v>529</v>
      </c>
      <c r="AG1439" s="112">
        <f t="shared" si="227"/>
        <v>0</v>
      </c>
      <c r="AH1439" s="110">
        <f>SUM(AG$4:AG1439)</f>
        <v>40</v>
      </c>
      <c r="AI1439" s="112">
        <f t="shared" si="225"/>
        <v>0</v>
      </c>
      <c r="AJ1439" s="110">
        <f>COUNTIF(AI$4:AI1439,"&gt;0")</f>
        <v>187</v>
      </c>
      <c r="AK1439" s="110">
        <v>1</v>
      </c>
      <c r="AL1439" s="110">
        <v>493</v>
      </c>
      <c r="AM1439" s="172" t="str">
        <f>IF(OR(Table1[[#This Row],[Line total ordered for now]]&gt;0,Table1[[#This Row],[Line total ordered for season]]&gt;0),1,"")</f>
        <v/>
      </c>
      <c r="AN1439" s="173">
        <f>COUNTIF(AM$4:AM1439,"&gt;0")</f>
        <v>0</v>
      </c>
      <c r="AO1439" s="173">
        <f>Table1[[#This Row],[ORDER QUANTITY
to be collected BEFORE 31.3.22]]</f>
        <v>0</v>
      </c>
      <c r="AP1439" s="174">
        <f t="shared" si="226"/>
        <v>0</v>
      </c>
      <c r="AQ1439" s="174">
        <f>IFERROR(INDEX(Retail!H:H,MATCH($D1439,Retail!$D:$D,0)),0)</f>
        <v>0</v>
      </c>
      <c r="AR1439" s="174">
        <f>IFERROR(INDEX(Retail!J:J,MATCH($D1439,Retail!$D:$D,0)),0)</f>
        <v>0</v>
      </c>
      <c r="AS1439" s="174">
        <f>IFERROR(INDEX('NEW2022'!H:H,MATCH($D1439,'NEW2022'!D:D,0)),0)</f>
        <v>0</v>
      </c>
      <c r="AT1439" s="174">
        <f>IFERROR(INDEX('NEW2022'!J:J,MATCH($D1439,'NEW2022'!D:D,0)),0)</f>
        <v>0</v>
      </c>
      <c r="AU1439" s="174">
        <f>IFERROR(INDEX('Quiet Items'!H:H,MATCH($D1439,'Quiet Items'!D:D,0)),0)</f>
        <v>0</v>
      </c>
      <c r="AV1439" s="174">
        <f>IFERROR(INDEX('Quiet Items'!J:J,MATCH($D1439,'Quiet Items'!D:D,0)),0)</f>
        <v>0</v>
      </c>
      <c r="AW1439" s="174">
        <f>IFERROR(INDEX('1.4G'!H:H,MATCH($D1439,'1.4G'!D:D,0)),0)</f>
        <v>0</v>
      </c>
      <c r="AX1439" s="174">
        <f>IFERROR(INDEX('1.4G'!J:J,MATCH($D1439,'1.4G'!D:D,0)),0)</f>
        <v>0</v>
      </c>
      <c r="AY1439" s="174">
        <f t="shared" si="223"/>
        <v>0</v>
      </c>
      <c r="AZ1439" s="174">
        <f t="shared" si="224"/>
        <v>0</v>
      </c>
      <c r="BA1439" s="175">
        <f>IFERROR(Table1[[#This Row],[Line total ordered for now]]*Table1[[#This Row],[GUARANTEED PRICE
for STOCK orders collected before 31.3.22]],0)</f>
        <v>0</v>
      </c>
      <c r="BB1439" s="175">
        <f t="shared" si="228"/>
        <v>0</v>
      </c>
      <c r="BC1439" s="176">
        <f>(AZ1439+Table1[[#This Row],[Line total ordered for now]])*Z1439</f>
        <v>0</v>
      </c>
      <c r="BD1439" s="200">
        <v>187.98875806368775</v>
      </c>
      <c r="BL1439"/>
      <c r="BM1439"/>
      <c r="BN1439"/>
      <c r="BO1439"/>
      <c r="BP1439"/>
      <c r="BQ1439"/>
      <c r="BR1439"/>
      <c r="BS1439"/>
      <c r="BT1439"/>
    </row>
    <row r="1440" spans="1:72" ht="15.75">
      <c r="A1440" s="202">
        <v>1436</v>
      </c>
      <c r="B1440" s="68" t="s">
        <v>6378</v>
      </c>
      <c r="C1440" s="149" t="s">
        <v>200</v>
      </c>
      <c r="D1440" s="149" t="s">
        <v>1034</v>
      </c>
      <c r="E1440" s="149" t="s">
        <v>1035</v>
      </c>
      <c r="F1440" s="158" t="str">
        <f t="shared" si="222"/>
        <v>Video</v>
      </c>
      <c r="G1440" s="187">
        <v>0</v>
      </c>
      <c r="H1440" s="150"/>
      <c r="I1440" s="184">
        <v>220.48</v>
      </c>
      <c r="J1440" s="150"/>
      <c r="K1440" s="151">
        <v>2.2488960000000002</v>
      </c>
      <c r="L1440" s="152">
        <v>224.8896</v>
      </c>
      <c r="M1440" s="152">
        <v>224.8896</v>
      </c>
      <c r="N1440" s="153" t="s">
        <v>142</v>
      </c>
      <c r="O1440" s="154">
        <v>100</v>
      </c>
      <c r="P1440" s="153">
        <v>20</v>
      </c>
      <c r="Q1440" s="153" t="s">
        <v>146</v>
      </c>
      <c r="R1440" s="155">
        <v>13</v>
      </c>
      <c r="S1440" s="155">
        <v>2.5</v>
      </c>
      <c r="T1440" s="155">
        <v>2</v>
      </c>
      <c r="U1440" s="154" t="s">
        <v>95</v>
      </c>
      <c r="V1440" s="153" t="s">
        <v>88</v>
      </c>
      <c r="W1440" s="153" t="s">
        <v>1039</v>
      </c>
      <c r="X1440" s="151" t="s">
        <v>6378</v>
      </c>
      <c r="Y1440" s="151" t="s">
        <v>6378</v>
      </c>
      <c r="Z1440" s="156">
        <v>2.5700000000000001E-2</v>
      </c>
      <c r="AA1440" s="153" t="s">
        <v>1036</v>
      </c>
      <c r="AB1440" s="153" t="s">
        <v>5832</v>
      </c>
      <c r="AC1440" s="153" t="s">
        <v>4640</v>
      </c>
      <c r="AD1440" s="157" t="s">
        <v>1037</v>
      </c>
      <c r="AE1440" s="110">
        <v>1</v>
      </c>
      <c r="AF1440" s="110">
        <v>530</v>
      </c>
      <c r="AG1440" s="112">
        <f t="shared" si="227"/>
        <v>0</v>
      </c>
      <c r="AH1440" s="110">
        <f>SUM(AG$4:AG1440)</f>
        <v>40</v>
      </c>
      <c r="AI1440" s="112">
        <f t="shared" si="225"/>
        <v>0</v>
      </c>
      <c r="AJ1440" s="110">
        <f>COUNTIF(AI$4:AI1440,"&gt;0")</f>
        <v>187</v>
      </c>
      <c r="AK1440" s="110">
        <v>1</v>
      </c>
      <c r="AL1440" s="110">
        <v>494</v>
      </c>
      <c r="AM1440" s="172" t="str">
        <f>IF(OR(Table1[[#This Row],[Line total ordered for now]]&gt;0,Table1[[#This Row],[Line total ordered for season]]&gt;0),1,"")</f>
        <v/>
      </c>
      <c r="AN1440" s="173">
        <f>COUNTIF(AM$4:AM1440,"&gt;0")</f>
        <v>0</v>
      </c>
      <c r="AO1440" s="173">
        <f>Table1[[#This Row],[ORDER QUANTITY
to be collected BEFORE 31.3.22]]</f>
        <v>0</v>
      </c>
      <c r="AP1440" s="174">
        <f t="shared" si="226"/>
        <v>0</v>
      </c>
      <c r="AQ1440" s="174">
        <f>IFERROR(INDEX(Retail!H:H,MATCH($D1440,Retail!$D:$D,0)),0)</f>
        <v>0</v>
      </c>
      <c r="AR1440" s="174">
        <f>IFERROR(INDEX(Retail!J:J,MATCH($D1440,Retail!$D:$D,0)),0)</f>
        <v>0</v>
      </c>
      <c r="AS1440" s="174">
        <f>IFERROR(INDEX('NEW2022'!H:H,MATCH($D1440,'NEW2022'!D:D,0)),0)</f>
        <v>0</v>
      </c>
      <c r="AT1440" s="174">
        <f>IFERROR(INDEX('NEW2022'!J:J,MATCH($D1440,'NEW2022'!D:D,0)),0)</f>
        <v>0</v>
      </c>
      <c r="AU1440" s="174">
        <f>IFERROR(INDEX('Quiet Items'!H:H,MATCH($D1440,'Quiet Items'!D:D,0)),0)</f>
        <v>0</v>
      </c>
      <c r="AV1440" s="174">
        <f>IFERROR(INDEX('Quiet Items'!J:J,MATCH($D1440,'Quiet Items'!D:D,0)),0)</f>
        <v>0</v>
      </c>
      <c r="AW1440" s="174">
        <f>IFERROR(INDEX('1.4G'!H:H,MATCH($D1440,'1.4G'!D:D,0)),0)</f>
        <v>0</v>
      </c>
      <c r="AX1440" s="174">
        <f>IFERROR(INDEX('1.4G'!J:J,MATCH($D1440,'1.4G'!D:D,0)),0)</f>
        <v>0</v>
      </c>
      <c r="AY1440" s="174">
        <f t="shared" si="223"/>
        <v>0</v>
      </c>
      <c r="AZ1440" s="174">
        <f t="shared" si="224"/>
        <v>0</v>
      </c>
      <c r="BA1440" s="175">
        <f>IFERROR(Table1[[#This Row],[Line total ordered for now]]*Table1[[#This Row],[GUARANTEED PRICE
for STOCK orders collected before 31.3.22]],0)</f>
        <v>0</v>
      </c>
      <c r="BB1440" s="175">
        <f t="shared" si="228"/>
        <v>0</v>
      </c>
      <c r="BC1440" s="176">
        <f>(AZ1440+Table1[[#This Row],[Line total ordered for now]])*Z1440</f>
        <v>0</v>
      </c>
      <c r="BD1440" s="200">
        <v>191.15616</v>
      </c>
      <c r="BL1440"/>
      <c r="BM1440"/>
      <c r="BN1440"/>
      <c r="BO1440"/>
      <c r="BP1440"/>
      <c r="BQ1440"/>
      <c r="BR1440"/>
      <c r="BS1440"/>
      <c r="BT1440"/>
    </row>
    <row r="1441" spans="1:72" ht="15.75">
      <c r="A1441" s="202">
        <v>1437</v>
      </c>
      <c r="B1441" s="68" t="s">
        <v>6378</v>
      </c>
      <c r="C1441" s="149" t="s">
        <v>200</v>
      </c>
      <c r="D1441" s="149" t="s">
        <v>1556</v>
      </c>
      <c r="E1441" s="149" t="s">
        <v>1557</v>
      </c>
      <c r="F1441" s="158" t="str">
        <f t="shared" ref="F1441:F1504" si="229">IF(LEFT(AD1441,4)="http",HYPERLINK(AD1441,"Video"),"")</f>
        <v>Video</v>
      </c>
      <c r="G1441" s="187">
        <v>1</v>
      </c>
      <c r="H1441" s="150"/>
      <c r="I1441" s="184">
        <v>205.71</v>
      </c>
      <c r="J1441" s="150"/>
      <c r="K1441" s="151">
        <v>2.2936074902875943</v>
      </c>
      <c r="L1441" s="152">
        <v>208.71828161617111</v>
      </c>
      <c r="M1441" s="152">
        <v>229.36074902875944</v>
      </c>
      <c r="N1441" s="153" t="s">
        <v>142</v>
      </c>
      <c r="O1441" s="154">
        <v>100</v>
      </c>
      <c r="P1441" s="153">
        <v>15</v>
      </c>
      <c r="Q1441" s="153" t="s">
        <v>146</v>
      </c>
      <c r="R1441" s="155">
        <v>27</v>
      </c>
      <c r="S1441" s="155">
        <v>10</v>
      </c>
      <c r="T1441" s="155">
        <v>0.3</v>
      </c>
      <c r="U1441" s="154" t="s">
        <v>95</v>
      </c>
      <c r="V1441" s="153" t="s">
        <v>88</v>
      </c>
      <c r="W1441" s="153">
        <v>0</v>
      </c>
      <c r="X1441" s="151" t="s">
        <v>6378</v>
      </c>
      <c r="Y1441" s="151" t="s">
        <v>6378</v>
      </c>
      <c r="Z1441" s="156">
        <v>4.6399999999999997E-2</v>
      </c>
      <c r="AA1441" s="153" t="s">
        <v>1558</v>
      </c>
      <c r="AB1441" s="153" t="s">
        <v>1560</v>
      </c>
      <c r="AC1441" s="153">
        <v>0</v>
      </c>
      <c r="AD1441" s="157" t="s">
        <v>1559</v>
      </c>
      <c r="AE1441" s="110">
        <v>1</v>
      </c>
      <c r="AF1441" s="110">
        <v>531</v>
      </c>
      <c r="AG1441" s="112">
        <f t="shared" si="227"/>
        <v>0</v>
      </c>
      <c r="AH1441" s="110">
        <f>SUM(AG$4:AG1441)</f>
        <v>40</v>
      </c>
      <c r="AI1441" s="112">
        <f t="shared" si="225"/>
        <v>0</v>
      </c>
      <c r="AJ1441" s="110">
        <f>COUNTIF(AI$4:AI1441,"&gt;0")</f>
        <v>187</v>
      </c>
      <c r="AK1441" s="110">
        <v>1</v>
      </c>
      <c r="AL1441" s="110">
        <v>495</v>
      </c>
      <c r="AM1441" s="172" t="str">
        <f>IF(OR(Table1[[#This Row],[Line total ordered for now]]&gt;0,Table1[[#This Row],[Line total ordered for season]]&gt;0),1,"")</f>
        <v/>
      </c>
      <c r="AN1441" s="173">
        <f>COUNTIF(AM$4:AM1441,"&gt;0")</f>
        <v>0</v>
      </c>
      <c r="AO1441" s="173">
        <f>Table1[[#This Row],[ORDER QUANTITY
to be collected BEFORE 31.3.22]]</f>
        <v>0</v>
      </c>
      <c r="AP1441" s="174">
        <f t="shared" si="226"/>
        <v>0</v>
      </c>
      <c r="AQ1441" s="174">
        <f>IFERROR(INDEX(Retail!H:H,MATCH($D1441,Retail!$D:$D,0)),0)</f>
        <v>0</v>
      </c>
      <c r="AR1441" s="174">
        <f>IFERROR(INDEX(Retail!J:J,MATCH($D1441,Retail!$D:$D,0)),0)</f>
        <v>0</v>
      </c>
      <c r="AS1441" s="174">
        <f>IFERROR(INDEX('NEW2022'!H:H,MATCH($D1441,'NEW2022'!D:D,0)),0)</f>
        <v>0</v>
      </c>
      <c r="AT1441" s="174">
        <f>IFERROR(INDEX('NEW2022'!J:J,MATCH($D1441,'NEW2022'!D:D,0)),0)</f>
        <v>0</v>
      </c>
      <c r="AU1441" s="174">
        <f>IFERROR(INDEX('Quiet Items'!H:H,MATCH($D1441,'Quiet Items'!D:D,0)),0)</f>
        <v>0</v>
      </c>
      <c r="AV1441" s="174">
        <f>IFERROR(INDEX('Quiet Items'!J:J,MATCH($D1441,'Quiet Items'!D:D,0)),0)</f>
        <v>0</v>
      </c>
      <c r="AW1441" s="174">
        <f>IFERROR(INDEX('1.4G'!H:H,MATCH($D1441,'1.4G'!D:D,0)),0)</f>
        <v>0</v>
      </c>
      <c r="AX1441" s="174">
        <f>IFERROR(INDEX('1.4G'!J:J,MATCH($D1441,'1.4G'!D:D,0)),0)</f>
        <v>0</v>
      </c>
      <c r="AY1441" s="174">
        <f t="shared" ref="AY1441:AY1504" si="230">IF(OR(AU1441&gt;0,AW1441&gt;0,AO1441&gt;0,AS1441&gt;0,AQ1441&gt;0),AU1441+AW1441+AO1441+AS1441+AQ1441,0)</f>
        <v>0</v>
      </c>
      <c r="AZ1441" s="174">
        <f t="shared" ref="AZ1441:AZ1504" si="231">IF(OR(AV1441&gt;0,AX1441&gt;0,AP1441&gt;0,AT1441&gt;0,AR1441&gt;0),AV1441+AX1441+AP1441+AT1441+AR1441,0)</f>
        <v>0</v>
      </c>
      <c r="BA1441" s="175">
        <f>IFERROR(Table1[[#This Row],[Line total ordered for now]]*Table1[[#This Row],[GUARANTEED PRICE
for STOCK orders collected before 31.3.22]],0)</f>
        <v>0</v>
      </c>
      <c r="BB1441" s="175">
        <f t="shared" si="228"/>
        <v>0</v>
      </c>
      <c r="BC1441" s="176">
        <f>(AZ1441+Table1[[#This Row],[Line total ordered for now]])*Z1441</f>
        <v>0</v>
      </c>
      <c r="BD1441" s="200">
        <v>194.95663667444552</v>
      </c>
      <c r="BL1441"/>
      <c r="BM1441"/>
      <c r="BN1441"/>
      <c r="BO1441"/>
      <c r="BP1441"/>
      <c r="BQ1441"/>
      <c r="BR1441"/>
      <c r="BS1441"/>
      <c r="BT1441"/>
    </row>
    <row r="1442" spans="1:72" ht="15.75">
      <c r="A1442" s="202">
        <v>1438</v>
      </c>
      <c r="B1442" s="68" t="s">
        <v>6378</v>
      </c>
      <c r="C1442" s="149" t="s">
        <v>200</v>
      </c>
      <c r="D1442" s="149" t="s">
        <v>3474</v>
      </c>
      <c r="E1442" s="149" t="s">
        <v>3475</v>
      </c>
      <c r="F1442" s="158" t="str">
        <f t="shared" si="229"/>
        <v/>
      </c>
      <c r="G1442" s="187">
        <v>2</v>
      </c>
      <c r="H1442" s="150"/>
      <c r="I1442" s="184">
        <v>215.17</v>
      </c>
      <c r="J1442" s="150"/>
      <c r="K1442" s="151">
        <v>2.2997999999999998</v>
      </c>
      <c r="L1442" s="152">
        <v>219.4734</v>
      </c>
      <c r="M1442" s="152">
        <v>229.98</v>
      </c>
      <c r="N1442" s="153" t="s">
        <v>142</v>
      </c>
      <c r="O1442" s="154">
        <v>100</v>
      </c>
      <c r="P1442" s="153">
        <v>20</v>
      </c>
      <c r="Q1442" s="153" t="s">
        <v>146</v>
      </c>
      <c r="R1442" s="155">
        <v>15.5</v>
      </c>
      <c r="S1442" s="155">
        <v>4.2</v>
      </c>
      <c r="T1442" s="155">
        <v>0.3</v>
      </c>
      <c r="U1442" s="154" t="s">
        <v>95</v>
      </c>
      <c r="V1442" s="153" t="s">
        <v>88</v>
      </c>
      <c r="W1442" s="153" t="s">
        <v>1039</v>
      </c>
      <c r="X1442" s="151" t="s">
        <v>6378</v>
      </c>
      <c r="Y1442" s="151" t="s">
        <v>6378</v>
      </c>
      <c r="Z1442" s="156">
        <v>2.6100000000000002E-2</v>
      </c>
      <c r="AA1442" s="153" t="s">
        <v>1036</v>
      </c>
      <c r="AB1442" s="153" t="s">
        <v>5351</v>
      </c>
      <c r="AC1442" s="153" t="s">
        <v>164</v>
      </c>
      <c r="AD1442" s="157">
        <v>0</v>
      </c>
      <c r="AE1442" s="110">
        <v>1</v>
      </c>
      <c r="AF1442" s="110">
        <v>532</v>
      </c>
      <c r="AG1442" s="112">
        <f t="shared" si="227"/>
        <v>0</v>
      </c>
      <c r="AH1442" s="110">
        <f>SUM(AG$4:AG1442)</f>
        <v>40</v>
      </c>
      <c r="AI1442" s="112">
        <f t="shared" si="225"/>
        <v>0</v>
      </c>
      <c r="AJ1442" s="110">
        <f>COUNTIF(AI$4:AI1442,"&gt;0")</f>
        <v>187</v>
      </c>
      <c r="AK1442" s="110">
        <v>1</v>
      </c>
      <c r="AL1442" s="110">
        <v>496</v>
      </c>
      <c r="AM1442" s="172" t="str">
        <f>IF(OR(Table1[[#This Row],[Line total ordered for now]]&gt;0,Table1[[#This Row],[Line total ordered for season]]&gt;0),1,"")</f>
        <v/>
      </c>
      <c r="AN1442" s="173">
        <f>COUNTIF(AM$4:AM1442,"&gt;0")</f>
        <v>0</v>
      </c>
      <c r="AO1442" s="173">
        <f>Table1[[#This Row],[ORDER QUANTITY
to be collected BEFORE 31.3.22]]</f>
        <v>0</v>
      </c>
      <c r="AP1442" s="174">
        <f t="shared" si="226"/>
        <v>0</v>
      </c>
      <c r="AQ1442" s="174">
        <f>IFERROR(INDEX(Retail!H:H,MATCH($D1442,Retail!$D:$D,0)),0)</f>
        <v>0</v>
      </c>
      <c r="AR1442" s="174">
        <f>IFERROR(INDEX(Retail!J:J,MATCH($D1442,Retail!$D:$D,0)),0)</f>
        <v>0</v>
      </c>
      <c r="AS1442" s="174">
        <f>IFERROR(INDEX('NEW2022'!H:H,MATCH($D1442,'NEW2022'!D:D,0)),0)</f>
        <v>0</v>
      </c>
      <c r="AT1442" s="174">
        <f>IFERROR(INDEX('NEW2022'!J:J,MATCH($D1442,'NEW2022'!D:D,0)),0)</f>
        <v>0</v>
      </c>
      <c r="AU1442" s="174">
        <f>IFERROR(INDEX('Quiet Items'!H:H,MATCH($D1442,'Quiet Items'!D:D,0)),0)</f>
        <v>0</v>
      </c>
      <c r="AV1442" s="174">
        <f>IFERROR(INDEX('Quiet Items'!J:J,MATCH($D1442,'Quiet Items'!D:D,0)),0)</f>
        <v>0</v>
      </c>
      <c r="AW1442" s="174">
        <f>IFERROR(INDEX('1.4G'!H:H,MATCH($D1442,'1.4G'!D:D,0)),0)</f>
        <v>0</v>
      </c>
      <c r="AX1442" s="174">
        <f>IFERROR(INDEX('1.4G'!J:J,MATCH($D1442,'1.4G'!D:D,0)),0)</f>
        <v>0</v>
      </c>
      <c r="AY1442" s="174">
        <f t="shared" si="230"/>
        <v>0</v>
      </c>
      <c r="AZ1442" s="174">
        <f t="shared" si="231"/>
        <v>0</v>
      </c>
      <c r="BA1442" s="175">
        <f>IFERROR(Table1[[#This Row],[Line total ordered for now]]*Table1[[#This Row],[GUARANTEED PRICE
for STOCK orders collected before 31.3.22]],0)</f>
        <v>0</v>
      </c>
      <c r="BB1442" s="175">
        <f t="shared" si="228"/>
        <v>0</v>
      </c>
      <c r="BC1442" s="176">
        <f>(AZ1442+Table1[[#This Row],[Line total ordered for now]])*Z1442</f>
        <v>0</v>
      </c>
      <c r="BD1442" s="200">
        <v>195.48299999999998</v>
      </c>
      <c r="BL1442"/>
      <c r="BM1442"/>
      <c r="BN1442"/>
      <c r="BO1442"/>
      <c r="BP1442"/>
      <c r="BQ1442"/>
      <c r="BR1442"/>
      <c r="BS1442"/>
      <c r="BT1442"/>
    </row>
    <row r="1443" spans="1:72" ht="15.75">
      <c r="A1443" s="202">
        <v>1439</v>
      </c>
      <c r="B1443" s="68" t="s">
        <v>6378</v>
      </c>
      <c r="C1443" s="149" t="s">
        <v>200</v>
      </c>
      <c r="D1443" s="149" t="s">
        <v>6317</v>
      </c>
      <c r="E1443" s="149" t="s">
        <v>6318</v>
      </c>
      <c r="F1443" s="158" t="str">
        <f t="shared" si="229"/>
        <v>Video</v>
      </c>
      <c r="G1443" s="187">
        <v>0</v>
      </c>
      <c r="H1443" s="150"/>
      <c r="I1443" s="184">
        <v>93.3</v>
      </c>
      <c r="J1443" s="150"/>
      <c r="K1443" s="151">
        <v>2.3325</v>
      </c>
      <c r="L1443" s="152">
        <v>88.63</v>
      </c>
      <c r="M1443" s="152">
        <v>93.3</v>
      </c>
      <c r="N1443" s="153" t="s">
        <v>142</v>
      </c>
      <c r="O1443" s="154">
        <v>40</v>
      </c>
      <c r="P1443" s="153">
        <v>50</v>
      </c>
      <c r="Q1443" s="153" t="s">
        <v>146</v>
      </c>
      <c r="R1443" s="155">
        <v>17</v>
      </c>
      <c r="S1443" s="155">
        <v>3.6</v>
      </c>
      <c r="T1443" s="155">
        <v>0</v>
      </c>
      <c r="U1443" s="154" t="s">
        <v>95</v>
      </c>
      <c r="V1443" s="153" t="s">
        <v>88</v>
      </c>
      <c r="W1443" s="153" t="s">
        <v>154</v>
      </c>
      <c r="X1443" s="151">
        <v>8.99</v>
      </c>
      <c r="Y1443" s="151">
        <v>6.99</v>
      </c>
      <c r="Z1443" s="156">
        <v>7.5999999999999998E-2</v>
      </c>
      <c r="AA1443" s="153">
        <v>0</v>
      </c>
      <c r="AB1443" s="153" t="s">
        <v>6320</v>
      </c>
      <c r="AC1443" s="153" t="s">
        <v>6086</v>
      </c>
      <c r="AD1443" s="157" t="s">
        <v>6319</v>
      </c>
      <c r="AE1443" s="110">
        <v>1</v>
      </c>
      <c r="AF1443" s="110">
        <v>533</v>
      </c>
      <c r="AG1443" s="112">
        <f t="shared" si="227"/>
        <v>0</v>
      </c>
      <c r="AH1443" s="110">
        <f>SUM(AG$4:AG1443)</f>
        <v>40</v>
      </c>
      <c r="AI1443" s="112">
        <f t="shared" si="225"/>
        <v>1</v>
      </c>
      <c r="AJ1443" s="110">
        <f>COUNTIF(AI$4:AI1443,"&gt;0")</f>
        <v>188</v>
      </c>
      <c r="AK1443" s="110">
        <v>1</v>
      </c>
      <c r="AL1443" s="110">
        <v>497</v>
      </c>
      <c r="AM1443" s="172" t="str">
        <f>IF(OR(Table1[[#This Row],[Line total ordered for now]]&gt;0,Table1[[#This Row],[Line total ordered for season]]&gt;0),1,"")</f>
        <v/>
      </c>
      <c r="AN1443" s="173">
        <f>COUNTIF(AM$4:AM1443,"&gt;0")</f>
        <v>0</v>
      </c>
      <c r="AO1443" s="173">
        <f>Table1[[#This Row],[ORDER QUANTITY
to be collected BEFORE 31.3.22]]</f>
        <v>0</v>
      </c>
      <c r="AP1443" s="174">
        <f t="shared" si="226"/>
        <v>0</v>
      </c>
      <c r="AQ1443" s="174">
        <f>IFERROR(INDEX(Retail!H:H,MATCH($D1443,Retail!$D:$D,0)),0)</f>
        <v>0</v>
      </c>
      <c r="AR1443" s="174">
        <f>IFERROR(INDEX(Retail!J:J,MATCH($D1443,Retail!$D:$D,0)),0)</f>
        <v>0</v>
      </c>
      <c r="AS1443" s="174">
        <f>IFERROR(INDEX('NEW2022'!H:H,MATCH($D1443,'NEW2022'!D:D,0)),0)</f>
        <v>0</v>
      </c>
      <c r="AT1443" s="174">
        <f>IFERROR(INDEX('NEW2022'!J:J,MATCH($D1443,'NEW2022'!D:D,0)),0)</f>
        <v>0</v>
      </c>
      <c r="AU1443" s="174">
        <f>IFERROR(INDEX('Quiet Items'!H:H,MATCH($D1443,'Quiet Items'!D:D,0)),0)</f>
        <v>0</v>
      </c>
      <c r="AV1443" s="174">
        <f>IFERROR(INDEX('Quiet Items'!J:J,MATCH($D1443,'Quiet Items'!D:D,0)),0)</f>
        <v>0</v>
      </c>
      <c r="AW1443" s="174">
        <f>IFERROR(INDEX('1.4G'!H:H,MATCH($D1443,'1.4G'!D:D,0)),0)</f>
        <v>0</v>
      </c>
      <c r="AX1443" s="174">
        <f>IFERROR(INDEX('1.4G'!J:J,MATCH($D1443,'1.4G'!D:D,0)),0)</f>
        <v>0</v>
      </c>
      <c r="AY1443" s="174">
        <f t="shared" si="230"/>
        <v>0</v>
      </c>
      <c r="AZ1443" s="174">
        <f t="shared" si="231"/>
        <v>0</v>
      </c>
      <c r="BA1443" s="175">
        <f>IFERROR(Table1[[#This Row],[Line total ordered for now]]*Table1[[#This Row],[GUARANTEED PRICE
for STOCK orders collected before 31.3.22]],0)</f>
        <v>0</v>
      </c>
      <c r="BB1443" s="175">
        <f t="shared" si="228"/>
        <v>0</v>
      </c>
      <c r="BC1443" s="176">
        <f>(AZ1443+Table1[[#This Row],[Line total ordered for now]])*Z1443</f>
        <v>0</v>
      </c>
      <c r="BD1443" s="200">
        <v>83.97</v>
      </c>
      <c r="BL1443"/>
      <c r="BM1443"/>
      <c r="BN1443"/>
      <c r="BO1443"/>
      <c r="BP1443"/>
      <c r="BQ1443"/>
      <c r="BR1443"/>
      <c r="BS1443"/>
      <c r="BT1443"/>
    </row>
    <row r="1444" spans="1:72" ht="15.75">
      <c r="A1444" s="202">
        <v>1440</v>
      </c>
      <c r="B1444" s="68" t="s">
        <v>6378</v>
      </c>
      <c r="C1444" s="149" t="s">
        <v>200</v>
      </c>
      <c r="D1444" s="149" t="s">
        <v>4463</v>
      </c>
      <c r="E1444" s="149" t="s">
        <v>4464</v>
      </c>
      <c r="F1444" s="158" t="str">
        <f t="shared" si="229"/>
        <v>Video</v>
      </c>
      <c r="G1444" s="187">
        <v>0</v>
      </c>
      <c r="H1444" s="150"/>
      <c r="I1444" s="184">
        <v>153.27000000000001</v>
      </c>
      <c r="J1444" s="150"/>
      <c r="K1444" s="151">
        <v>2.4205563086092541</v>
      </c>
      <c r="L1444" s="152">
        <v>156.33540000000002</v>
      </c>
      <c r="M1444" s="152">
        <v>154.91560375099226</v>
      </c>
      <c r="N1444" s="153" t="s">
        <v>142</v>
      </c>
      <c r="O1444" s="154">
        <v>64</v>
      </c>
      <c r="P1444" s="153">
        <v>20</v>
      </c>
      <c r="Q1444" s="153" t="s">
        <v>146</v>
      </c>
      <c r="R1444" s="155">
        <v>14</v>
      </c>
      <c r="S1444" s="155">
        <v>4.16</v>
      </c>
      <c r="T1444" s="155">
        <v>2</v>
      </c>
      <c r="U1444" s="154" t="s">
        <v>95</v>
      </c>
      <c r="V1444" s="153" t="s">
        <v>88</v>
      </c>
      <c r="W1444" s="153" t="s">
        <v>1039</v>
      </c>
      <c r="X1444" s="151" t="s">
        <v>6378</v>
      </c>
      <c r="Y1444" s="151" t="s">
        <v>6378</v>
      </c>
      <c r="Z1444" s="156">
        <v>2.2499999999999999E-2</v>
      </c>
      <c r="AA1444" s="153" t="s">
        <v>1036</v>
      </c>
      <c r="AB1444" s="153" t="s">
        <v>5815</v>
      </c>
      <c r="AC1444" s="153" t="s">
        <v>4640</v>
      </c>
      <c r="AD1444" s="157" t="s">
        <v>4465</v>
      </c>
      <c r="AE1444" s="110">
        <v>1</v>
      </c>
      <c r="AF1444" s="110">
        <v>534</v>
      </c>
      <c r="AG1444" s="112">
        <f t="shared" si="227"/>
        <v>0</v>
      </c>
      <c r="AH1444" s="110">
        <f>SUM(AG$4:AG1444)</f>
        <v>40</v>
      </c>
      <c r="AI1444" s="112">
        <f t="shared" si="225"/>
        <v>0</v>
      </c>
      <c r="AJ1444" s="110">
        <f>COUNTIF(AI$4:AI1444,"&gt;0")</f>
        <v>188</v>
      </c>
      <c r="AK1444" s="110">
        <v>1</v>
      </c>
      <c r="AL1444" s="110">
        <v>498</v>
      </c>
      <c r="AM1444" s="172" t="str">
        <f>IF(OR(Table1[[#This Row],[Line total ordered for now]]&gt;0,Table1[[#This Row],[Line total ordered for season]]&gt;0),1,"")</f>
        <v/>
      </c>
      <c r="AN1444" s="173">
        <f>COUNTIF(AM$4:AM1444,"&gt;0")</f>
        <v>0</v>
      </c>
      <c r="AO1444" s="173">
        <f>Table1[[#This Row],[ORDER QUANTITY
to be collected BEFORE 31.3.22]]</f>
        <v>0</v>
      </c>
      <c r="AP1444" s="174">
        <f t="shared" si="226"/>
        <v>0</v>
      </c>
      <c r="AQ1444" s="174">
        <f>IFERROR(INDEX(Retail!H:H,MATCH($D1444,Retail!$D:$D,0)),0)</f>
        <v>0</v>
      </c>
      <c r="AR1444" s="174">
        <f>IFERROR(INDEX(Retail!J:J,MATCH($D1444,Retail!$D:$D,0)),0)</f>
        <v>0</v>
      </c>
      <c r="AS1444" s="174">
        <f>IFERROR(INDEX('NEW2022'!H:H,MATCH($D1444,'NEW2022'!D:D,0)),0)</f>
        <v>0</v>
      </c>
      <c r="AT1444" s="174">
        <f>IFERROR(INDEX('NEW2022'!J:J,MATCH($D1444,'NEW2022'!D:D,0)),0)</f>
        <v>0</v>
      </c>
      <c r="AU1444" s="174">
        <f>IFERROR(INDEX('Quiet Items'!H:H,MATCH($D1444,'Quiet Items'!D:D,0)),0)</f>
        <v>0</v>
      </c>
      <c r="AV1444" s="174">
        <f>IFERROR(INDEX('Quiet Items'!J:J,MATCH($D1444,'Quiet Items'!D:D,0)),0)</f>
        <v>0</v>
      </c>
      <c r="AW1444" s="174">
        <f>IFERROR(INDEX('1.4G'!H:H,MATCH($D1444,'1.4G'!D:D,0)),0)</f>
        <v>0</v>
      </c>
      <c r="AX1444" s="174">
        <f>IFERROR(INDEX('1.4G'!J:J,MATCH($D1444,'1.4G'!D:D,0)),0)</f>
        <v>0</v>
      </c>
      <c r="AY1444" s="174">
        <f t="shared" si="230"/>
        <v>0</v>
      </c>
      <c r="AZ1444" s="174">
        <f t="shared" si="231"/>
        <v>0</v>
      </c>
      <c r="BA1444" s="175">
        <f>IFERROR(Table1[[#This Row],[Line total ordered for now]]*Table1[[#This Row],[GUARANTEED PRICE
for STOCK orders collected before 31.3.22]],0)</f>
        <v>0</v>
      </c>
      <c r="BB1444" s="175">
        <f t="shared" si="228"/>
        <v>0</v>
      </c>
      <c r="BC1444" s="176">
        <f>(AZ1444+Table1[[#This Row],[Line total ordered for now]])*Z1444</f>
        <v>0</v>
      </c>
      <c r="BD1444" s="200">
        <v>131.67826318834341</v>
      </c>
      <c r="BL1444"/>
      <c r="BM1444"/>
      <c r="BN1444"/>
      <c r="BO1444"/>
      <c r="BP1444"/>
      <c r="BQ1444"/>
      <c r="BR1444"/>
      <c r="BS1444"/>
      <c r="BT1444"/>
    </row>
    <row r="1445" spans="1:72" ht="15.75">
      <c r="A1445" s="202">
        <v>1441</v>
      </c>
      <c r="B1445" s="68" t="s">
        <v>6378</v>
      </c>
      <c r="C1445" s="149" t="s">
        <v>200</v>
      </c>
      <c r="D1445" s="149" t="s">
        <v>3937</v>
      </c>
      <c r="E1445" s="149" t="s">
        <v>3938</v>
      </c>
      <c r="F1445" s="158" t="str">
        <f t="shared" si="229"/>
        <v>Video</v>
      </c>
      <c r="G1445" s="187">
        <v>0</v>
      </c>
      <c r="H1445" s="150"/>
      <c r="I1445" s="184">
        <v>247.77</v>
      </c>
      <c r="J1445" s="150"/>
      <c r="K1445" s="151">
        <v>2.6325562499999999</v>
      </c>
      <c r="L1445" s="152">
        <v>252.72540000000001</v>
      </c>
      <c r="M1445" s="152">
        <v>252.72540000000001</v>
      </c>
      <c r="N1445" s="153" t="s">
        <v>142</v>
      </c>
      <c r="O1445" s="154">
        <v>96</v>
      </c>
      <c r="P1445" s="153">
        <v>60</v>
      </c>
      <c r="Q1445" s="153" t="s">
        <v>146</v>
      </c>
      <c r="R1445" s="155">
        <v>17</v>
      </c>
      <c r="S1445" s="155">
        <v>2.6</v>
      </c>
      <c r="T1445" s="155">
        <v>0.3</v>
      </c>
      <c r="U1445" s="154" t="s">
        <v>95</v>
      </c>
      <c r="V1445" s="153" t="s">
        <v>88</v>
      </c>
      <c r="W1445" s="153" t="s">
        <v>1039</v>
      </c>
      <c r="X1445" s="151" t="s">
        <v>6378</v>
      </c>
      <c r="Y1445" s="151" t="s">
        <v>6378</v>
      </c>
      <c r="Z1445" s="156">
        <v>2.8299999999999999E-2</v>
      </c>
      <c r="AA1445" s="153" t="s">
        <v>1036</v>
      </c>
      <c r="AB1445" s="153" t="s">
        <v>5352</v>
      </c>
      <c r="AC1445" s="153" t="s">
        <v>164</v>
      </c>
      <c r="AD1445" s="157" t="s">
        <v>3939</v>
      </c>
      <c r="AE1445" s="110">
        <v>1</v>
      </c>
      <c r="AF1445" s="110">
        <v>535</v>
      </c>
      <c r="AG1445" s="112">
        <f t="shared" si="227"/>
        <v>0</v>
      </c>
      <c r="AH1445" s="110">
        <f>SUM(AG$4:AG1445)</f>
        <v>40</v>
      </c>
      <c r="AI1445" s="112">
        <f t="shared" si="225"/>
        <v>0</v>
      </c>
      <c r="AJ1445" s="110">
        <f>COUNTIF(AI$4:AI1445,"&gt;0")</f>
        <v>188</v>
      </c>
      <c r="AK1445" s="110">
        <v>1</v>
      </c>
      <c r="AL1445" s="110">
        <v>499</v>
      </c>
      <c r="AM1445" s="172" t="str">
        <f>IF(OR(Table1[[#This Row],[Line total ordered for now]]&gt;0,Table1[[#This Row],[Line total ordered for season]]&gt;0),1,"")</f>
        <v/>
      </c>
      <c r="AN1445" s="173">
        <f>COUNTIF(AM$4:AM1445,"&gt;0")</f>
        <v>0</v>
      </c>
      <c r="AO1445" s="173">
        <f>Table1[[#This Row],[ORDER QUANTITY
to be collected BEFORE 31.3.22]]</f>
        <v>0</v>
      </c>
      <c r="AP1445" s="174">
        <f t="shared" si="226"/>
        <v>0</v>
      </c>
      <c r="AQ1445" s="174">
        <f>IFERROR(INDEX(Retail!H:H,MATCH($D1445,Retail!$D:$D,0)),0)</f>
        <v>0</v>
      </c>
      <c r="AR1445" s="174">
        <f>IFERROR(INDEX(Retail!J:J,MATCH($D1445,Retail!$D:$D,0)),0)</f>
        <v>0</v>
      </c>
      <c r="AS1445" s="174">
        <f>IFERROR(INDEX('NEW2022'!H:H,MATCH($D1445,'NEW2022'!D:D,0)),0)</f>
        <v>0</v>
      </c>
      <c r="AT1445" s="174">
        <f>IFERROR(INDEX('NEW2022'!J:J,MATCH($D1445,'NEW2022'!D:D,0)),0)</f>
        <v>0</v>
      </c>
      <c r="AU1445" s="174">
        <f>IFERROR(INDEX('Quiet Items'!H:H,MATCH($D1445,'Quiet Items'!D:D,0)),0)</f>
        <v>0</v>
      </c>
      <c r="AV1445" s="174">
        <f>IFERROR(INDEX('Quiet Items'!J:J,MATCH($D1445,'Quiet Items'!D:D,0)),0)</f>
        <v>0</v>
      </c>
      <c r="AW1445" s="174">
        <f>IFERROR(INDEX('1.4G'!H:H,MATCH($D1445,'1.4G'!D:D,0)),0)</f>
        <v>0</v>
      </c>
      <c r="AX1445" s="174">
        <f>IFERROR(INDEX('1.4G'!J:J,MATCH($D1445,'1.4G'!D:D,0)),0)</f>
        <v>0</v>
      </c>
      <c r="AY1445" s="174">
        <f t="shared" si="230"/>
        <v>0</v>
      </c>
      <c r="AZ1445" s="174">
        <f t="shared" si="231"/>
        <v>0</v>
      </c>
      <c r="BA1445" s="175">
        <f>IFERROR(Table1[[#This Row],[Line total ordered for now]]*Table1[[#This Row],[GUARANTEED PRICE
for STOCK orders collected before 31.3.22]],0)</f>
        <v>0</v>
      </c>
      <c r="BB1445" s="175">
        <f t="shared" si="228"/>
        <v>0</v>
      </c>
      <c r="BC1445" s="176">
        <f>(AZ1445+Table1[[#This Row],[Line total ordered for now]])*Z1445</f>
        <v>0</v>
      </c>
      <c r="BD1445" s="200">
        <v>214.81658999999999</v>
      </c>
      <c r="BL1445"/>
      <c r="BM1445"/>
      <c r="BN1445"/>
      <c r="BO1445"/>
      <c r="BP1445"/>
      <c r="BQ1445"/>
      <c r="BR1445"/>
      <c r="BS1445"/>
      <c r="BT1445"/>
    </row>
    <row r="1446" spans="1:72" ht="15.75">
      <c r="A1446" s="202">
        <v>1442</v>
      </c>
      <c r="B1446" s="68" t="s">
        <v>6378</v>
      </c>
      <c r="C1446" s="149" t="s">
        <v>200</v>
      </c>
      <c r="D1446" s="149" t="s">
        <v>6308</v>
      </c>
      <c r="E1446" s="149" t="s">
        <v>6309</v>
      </c>
      <c r="F1446" s="158" t="str">
        <f t="shared" si="229"/>
        <v>Video</v>
      </c>
      <c r="G1446" s="187">
        <v>66</v>
      </c>
      <c r="H1446" s="150"/>
      <c r="I1446" s="184">
        <v>89.54</v>
      </c>
      <c r="J1446" s="150"/>
      <c r="K1446" s="151">
        <v>3.7308333333333334</v>
      </c>
      <c r="L1446" s="152">
        <v>85.06</v>
      </c>
      <c r="M1446" s="152">
        <v>89.54</v>
      </c>
      <c r="N1446" s="153" t="s">
        <v>142</v>
      </c>
      <c r="O1446" s="154">
        <v>24</v>
      </c>
      <c r="P1446" s="153">
        <v>85</v>
      </c>
      <c r="Q1446" s="153" t="s">
        <v>146</v>
      </c>
      <c r="R1446" s="155">
        <v>10</v>
      </c>
      <c r="S1446" s="155">
        <v>5.28</v>
      </c>
      <c r="T1446" s="155">
        <v>0</v>
      </c>
      <c r="U1446" s="154" t="s">
        <v>95</v>
      </c>
      <c r="V1446" s="153" t="s">
        <v>88</v>
      </c>
      <c r="W1446" s="153" t="s">
        <v>154</v>
      </c>
      <c r="X1446" s="151">
        <v>17.989999999999998</v>
      </c>
      <c r="Y1446" s="151">
        <v>14.99</v>
      </c>
      <c r="Z1446" s="156">
        <v>4.8000000000000001E-2</v>
      </c>
      <c r="AA1446" s="153" t="s">
        <v>6310</v>
      </c>
      <c r="AB1446" s="153">
        <v>0</v>
      </c>
      <c r="AC1446" s="153">
        <v>0</v>
      </c>
      <c r="AD1446" s="157" t="s">
        <v>6311</v>
      </c>
      <c r="AE1446" s="110">
        <v>1</v>
      </c>
      <c r="AF1446" s="110">
        <v>536</v>
      </c>
      <c r="AG1446" s="112">
        <f t="shared" si="227"/>
        <v>0</v>
      </c>
      <c r="AH1446" s="110">
        <f>SUM(AG$4:AG1446)</f>
        <v>40</v>
      </c>
      <c r="AI1446" s="112">
        <f t="shared" si="225"/>
        <v>1</v>
      </c>
      <c r="AJ1446" s="110">
        <f>COUNTIF(AI$4:AI1446,"&gt;0")</f>
        <v>189</v>
      </c>
      <c r="AK1446" s="110">
        <v>1</v>
      </c>
      <c r="AL1446" s="110">
        <v>500</v>
      </c>
      <c r="AM1446" s="172" t="str">
        <f>IF(OR(Table1[[#This Row],[Line total ordered for now]]&gt;0,Table1[[#This Row],[Line total ordered for season]]&gt;0),1,"")</f>
        <v/>
      </c>
      <c r="AN1446" s="173">
        <f>COUNTIF(AM$4:AM1446,"&gt;0")</f>
        <v>0</v>
      </c>
      <c r="AO1446" s="173">
        <f>Table1[[#This Row],[ORDER QUANTITY
to be collected BEFORE 31.3.22]]</f>
        <v>0</v>
      </c>
      <c r="AP1446" s="174">
        <f t="shared" si="226"/>
        <v>0</v>
      </c>
      <c r="AQ1446" s="174">
        <f>IFERROR(INDEX(Retail!H:H,MATCH($D1446,Retail!$D:$D,0)),0)</f>
        <v>0</v>
      </c>
      <c r="AR1446" s="174">
        <f>IFERROR(INDEX(Retail!J:J,MATCH($D1446,Retail!$D:$D,0)),0)</f>
        <v>0</v>
      </c>
      <c r="AS1446" s="174">
        <f>IFERROR(INDEX('NEW2022'!H:H,MATCH($D1446,'NEW2022'!D:D,0)),0)</f>
        <v>0</v>
      </c>
      <c r="AT1446" s="174">
        <f>IFERROR(INDEX('NEW2022'!J:J,MATCH($D1446,'NEW2022'!D:D,0)),0)</f>
        <v>0</v>
      </c>
      <c r="AU1446" s="174">
        <f>IFERROR(INDEX('Quiet Items'!H:H,MATCH($D1446,'Quiet Items'!D:D,0)),0)</f>
        <v>0</v>
      </c>
      <c r="AV1446" s="174">
        <f>IFERROR(INDEX('Quiet Items'!J:J,MATCH($D1446,'Quiet Items'!D:D,0)),0)</f>
        <v>0</v>
      </c>
      <c r="AW1446" s="174">
        <f>IFERROR(INDEX('1.4G'!H:H,MATCH($D1446,'1.4G'!D:D,0)),0)</f>
        <v>0</v>
      </c>
      <c r="AX1446" s="174">
        <f>IFERROR(INDEX('1.4G'!J:J,MATCH($D1446,'1.4G'!D:D,0)),0)</f>
        <v>0</v>
      </c>
      <c r="AY1446" s="174">
        <f t="shared" si="230"/>
        <v>0</v>
      </c>
      <c r="AZ1446" s="174">
        <f t="shared" si="231"/>
        <v>0</v>
      </c>
      <c r="BA1446" s="175">
        <f>IFERROR(Table1[[#This Row],[Line total ordered for now]]*Table1[[#This Row],[GUARANTEED PRICE
for STOCK orders collected before 31.3.22]],0)</f>
        <v>0</v>
      </c>
      <c r="BB1446" s="175">
        <f t="shared" si="228"/>
        <v>0</v>
      </c>
      <c r="BC1446" s="176">
        <f>(AZ1446+Table1[[#This Row],[Line total ordered for now]])*Z1446</f>
        <v>0</v>
      </c>
      <c r="BD1446" s="200">
        <v>80.586000000000013</v>
      </c>
      <c r="BL1446"/>
      <c r="BM1446"/>
      <c r="BN1446"/>
      <c r="BO1446"/>
      <c r="BP1446"/>
      <c r="BQ1446"/>
      <c r="BR1446"/>
      <c r="BS1446"/>
      <c r="BT1446"/>
    </row>
    <row r="1447" spans="1:72" ht="15.75">
      <c r="A1447" s="202">
        <v>1443</v>
      </c>
      <c r="B1447" s="68" t="s">
        <v>6378</v>
      </c>
      <c r="C1447" s="149" t="s">
        <v>200</v>
      </c>
      <c r="D1447" s="149" t="s">
        <v>3637</v>
      </c>
      <c r="E1447" s="149" t="s">
        <v>3638</v>
      </c>
      <c r="F1447" s="158" t="str">
        <f t="shared" si="229"/>
        <v>Video</v>
      </c>
      <c r="G1447" s="187">
        <v>2</v>
      </c>
      <c r="H1447" s="150"/>
      <c r="I1447" s="184">
        <v>217.2</v>
      </c>
      <c r="J1447" s="150"/>
      <c r="K1447" s="151">
        <v>3.7557590872324713</v>
      </c>
      <c r="L1447" s="152">
        <v>218.73540924041913</v>
      </c>
      <c r="M1447" s="152">
        <v>240.36858158287816</v>
      </c>
      <c r="N1447" s="153" t="s">
        <v>142</v>
      </c>
      <c r="O1447" s="154">
        <v>64</v>
      </c>
      <c r="P1447" s="153">
        <v>3</v>
      </c>
      <c r="Q1447" s="153" t="s">
        <v>146</v>
      </c>
      <c r="R1447" s="155">
        <v>13</v>
      </c>
      <c r="S1447" s="155">
        <v>4.4800000000000004</v>
      </c>
      <c r="T1447" s="155">
        <v>0.3</v>
      </c>
      <c r="U1447" s="154" t="s">
        <v>95</v>
      </c>
      <c r="V1447" s="153" t="s">
        <v>88</v>
      </c>
      <c r="W1447" s="153" t="s">
        <v>1039</v>
      </c>
      <c r="X1447" s="151" t="s">
        <v>6378</v>
      </c>
      <c r="Y1447" s="151" t="s">
        <v>6378</v>
      </c>
      <c r="Z1447" s="156">
        <v>6.2631999999999993E-2</v>
      </c>
      <c r="AA1447" s="153" t="s">
        <v>1036</v>
      </c>
      <c r="AB1447" s="153" t="s">
        <v>5736</v>
      </c>
      <c r="AC1447" s="153" t="s">
        <v>164</v>
      </c>
      <c r="AD1447" s="157" t="s">
        <v>3639</v>
      </c>
      <c r="AE1447" s="110">
        <v>1</v>
      </c>
      <c r="AF1447" s="110">
        <v>537</v>
      </c>
      <c r="AG1447" s="112">
        <f t="shared" si="227"/>
        <v>0</v>
      </c>
      <c r="AH1447" s="110">
        <f>SUM(AG$4:AG1447)</f>
        <v>40</v>
      </c>
      <c r="AI1447" s="112">
        <f t="shared" si="225"/>
        <v>0</v>
      </c>
      <c r="AJ1447" s="110">
        <f>COUNTIF(AI$4:AI1447,"&gt;0")</f>
        <v>189</v>
      </c>
      <c r="AK1447" s="110">
        <v>1</v>
      </c>
      <c r="AL1447" s="110">
        <v>501</v>
      </c>
      <c r="AM1447" s="172" t="str">
        <f>IF(OR(Table1[[#This Row],[Line total ordered for now]]&gt;0,Table1[[#This Row],[Line total ordered for season]]&gt;0),1,"")</f>
        <v/>
      </c>
      <c r="AN1447" s="173">
        <f>COUNTIF(AM$4:AM1447,"&gt;0")</f>
        <v>0</v>
      </c>
      <c r="AO1447" s="173">
        <f>Table1[[#This Row],[ORDER QUANTITY
to be collected BEFORE 31.3.22]]</f>
        <v>0</v>
      </c>
      <c r="AP1447" s="174">
        <f t="shared" si="226"/>
        <v>0</v>
      </c>
      <c r="AQ1447" s="174">
        <f>IFERROR(INDEX(Retail!H:H,MATCH($D1447,Retail!$D:$D,0)),0)</f>
        <v>0</v>
      </c>
      <c r="AR1447" s="174">
        <f>IFERROR(INDEX(Retail!J:J,MATCH($D1447,Retail!$D:$D,0)),0)</f>
        <v>0</v>
      </c>
      <c r="AS1447" s="174">
        <f>IFERROR(INDEX('NEW2022'!H:H,MATCH($D1447,'NEW2022'!D:D,0)),0)</f>
        <v>0</v>
      </c>
      <c r="AT1447" s="174">
        <f>IFERROR(INDEX('NEW2022'!J:J,MATCH($D1447,'NEW2022'!D:D,0)),0)</f>
        <v>0</v>
      </c>
      <c r="AU1447" s="174">
        <f>IFERROR(INDEX('Quiet Items'!H:H,MATCH($D1447,'Quiet Items'!D:D,0)),0)</f>
        <v>0</v>
      </c>
      <c r="AV1447" s="174">
        <f>IFERROR(INDEX('Quiet Items'!J:J,MATCH($D1447,'Quiet Items'!D:D,0)),0)</f>
        <v>0</v>
      </c>
      <c r="AW1447" s="174">
        <f>IFERROR(INDEX('1.4G'!H:H,MATCH($D1447,'1.4G'!D:D,0)),0)</f>
        <v>0</v>
      </c>
      <c r="AX1447" s="174">
        <f>IFERROR(INDEX('1.4G'!J:J,MATCH($D1447,'1.4G'!D:D,0)),0)</f>
        <v>0</v>
      </c>
      <c r="AY1447" s="174">
        <f t="shared" si="230"/>
        <v>0</v>
      </c>
      <c r="AZ1447" s="174">
        <f t="shared" si="231"/>
        <v>0</v>
      </c>
      <c r="BA1447" s="175">
        <f>IFERROR(Table1[[#This Row],[Line total ordered for now]]*Table1[[#This Row],[GUARANTEED PRICE
for STOCK orders collected before 31.3.22]],0)</f>
        <v>0</v>
      </c>
      <c r="BB1447" s="175">
        <f t="shared" si="228"/>
        <v>0</v>
      </c>
      <c r="BC1447" s="176">
        <f>(AZ1447+Table1[[#This Row],[Line total ordered for now]])*Z1447</f>
        <v>0</v>
      </c>
      <c r="BD1447" s="200">
        <v>204.31329434544642</v>
      </c>
      <c r="BL1447"/>
      <c r="BM1447"/>
      <c r="BN1447"/>
      <c r="BO1447"/>
      <c r="BP1447"/>
      <c r="BQ1447"/>
      <c r="BR1447"/>
      <c r="BS1447"/>
      <c r="BT1447"/>
    </row>
    <row r="1448" spans="1:72" ht="15.75">
      <c r="A1448" s="202">
        <v>1444</v>
      </c>
      <c r="B1448" s="68" t="s">
        <v>6378</v>
      </c>
      <c r="C1448" s="149" t="s">
        <v>200</v>
      </c>
      <c r="D1448" s="149" t="s">
        <v>6304</v>
      </c>
      <c r="E1448" s="149" t="s">
        <v>6305</v>
      </c>
      <c r="F1448" s="158" t="str">
        <f t="shared" si="229"/>
        <v>Video</v>
      </c>
      <c r="G1448" s="187">
        <v>27</v>
      </c>
      <c r="H1448" s="150"/>
      <c r="I1448" s="184">
        <v>80.45</v>
      </c>
      <c r="J1448" s="150"/>
      <c r="K1448" s="151">
        <v>5.0281250000000002</v>
      </c>
      <c r="L1448" s="152">
        <v>76.430000000000007</v>
      </c>
      <c r="M1448" s="152">
        <v>80.45</v>
      </c>
      <c r="N1448" s="153" t="s">
        <v>142</v>
      </c>
      <c r="O1448" s="154">
        <v>16</v>
      </c>
      <c r="P1448" s="153">
        <v>45</v>
      </c>
      <c r="Q1448" s="153" t="s">
        <v>146</v>
      </c>
      <c r="R1448" s="155">
        <v>8</v>
      </c>
      <c r="S1448" s="155">
        <v>2.4</v>
      </c>
      <c r="T1448" s="155">
        <v>0</v>
      </c>
      <c r="U1448" s="154" t="s">
        <v>95</v>
      </c>
      <c r="V1448" s="153" t="s">
        <v>88</v>
      </c>
      <c r="W1448" s="153" t="s">
        <v>154</v>
      </c>
      <c r="X1448" s="151">
        <v>17.989999999999998</v>
      </c>
      <c r="Y1448" s="151">
        <v>14.99</v>
      </c>
      <c r="Z1448" s="156">
        <v>3.4200000000000001E-2</v>
      </c>
      <c r="AA1448" s="153">
        <v>0</v>
      </c>
      <c r="AB1448" s="153" t="s">
        <v>6307</v>
      </c>
      <c r="AC1448" s="153">
        <v>0</v>
      </c>
      <c r="AD1448" s="157" t="s">
        <v>6306</v>
      </c>
      <c r="AE1448" s="110">
        <v>1</v>
      </c>
      <c r="AF1448" s="110">
        <v>538</v>
      </c>
      <c r="AG1448" s="112">
        <f t="shared" si="227"/>
        <v>0</v>
      </c>
      <c r="AH1448" s="110">
        <f>SUM(AG$4:AG1448)</f>
        <v>40</v>
      </c>
      <c r="AI1448" s="112">
        <f t="shared" si="225"/>
        <v>1</v>
      </c>
      <c r="AJ1448" s="110">
        <f>COUNTIF(AI$4:AI1448,"&gt;0")</f>
        <v>190</v>
      </c>
      <c r="AK1448" s="110">
        <v>1</v>
      </c>
      <c r="AL1448" s="110">
        <v>502</v>
      </c>
      <c r="AM1448" s="172" t="str">
        <f>IF(OR(Table1[[#This Row],[Line total ordered for now]]&gt;0,Table1[[#This Row],[Line total ordered for season]]&gt;0),1,"")</f>
        <v/>
      </c>
      <c r="AN1448" s="173">
        <f>COUNTIF(AM$4:AM1448,"&gt;0")</f>
        <v>0</v>
      </c>
      <c r="AO1448" s="173">
        <f>Table1[[#This Row],[ORDER QUANTITY
to be collected BEFORE 31.3.22]]</f>
        <v>0</v>
      </c>
      <c r="AP1448" s="174">
        <f t="shared" si="226"/>
        <v>0</v>
      </c>
      <c r="AQ1448" s="174">
        <f>IFERROR(INDEX(Retail!H:H,MATCH($D1448,Retail!$D:$D,0)),0)</f>
        <v>0</v>
      </c>
      <c r="AR1448" s="174">
        <f>IFERROR(INDEX(Retail!J:J,MATCH($D1448,Retail!$D:$D,0)),0)</f>
        <v>0</v>
      </c>
      <c r="AS1448" s="174">
        <f>IFERROR(INDEX('NEW2022'!H:H,MATCH($D1448,'NEW2022'!D:D,0)),0)</f>
        <v>0</v>
      </c>
      <c r="AT1448" s="174">
        <f>IFERROR(INDEX('NEW2022'!J:J,MATCH($D1448,'NEW2022'!D:D,0)),0)</f>
        <v>0</v>
      </c>
      <c r="AU1448" s="174">
        <f>IFERROR(INDEX('Quiet Items'!H:H,MATCH($D1448,'Quiet Items'!D:D,0)),0)</f>
        <v>0</v>
      </c>
      <c r="AV1448" s="174">
        <f>IFERROR(INDEX('Quiet Items'!J:J,MATCH($D1448,'Quiet Items'!D:D,0)),0)</f>
        <v>0</v>
      </c>
      <c r="AW1448" s="174">
        <f>IFERROR(INDEX('1.4G'!H:H,MATCH($D1448,'1.4G'!D:D,0)),0)</f>
        <v>0</v>
      </c>
      <c r="AX1448" s="174">
        <f>IFERROR(INDEX('1.4G'!J:J,MATCH($D1448,'1.4G'!D:D,0)),0)</f>
        <v>0</v>
      </c>
      <c r="AY1448" s="174">
        <f t="shared" si="230"/>
        <v>0</v>
      </c>
      <c r="AZ1448" s="174">
        <f t="shared" si="231"/>
        <v>0</v>
      </c>
      <c r="BA1448" s="175">
        <f>IFERROR(Table1[[#This Row],[Line total ordered for now]]*Table1[[#This Row],[GUARANTEED PRICE
for STOCK orders collected before 31.3.22]],0)</f>
        <v>0</v>
      </c>
      <c r="BB1448" s="175">
        <f t="shared" si="228"/>
        <v>0</v>
      </c>
      <c r="BC1448" s="176">
        <f>(AZ1448+Table1[[#This Row],[Line total ordered for now]])*Z1448</f>
        <v>0</v>
      </c>
      <c r="BD1448" s="200">
        <v>72.405000000000001</v>
      </c>
      <c r="BL1448"/>
      <c r="BM1448"/>
      <c r="BN1448"/>
      <c r="BO1448"/>
      <c r="BP1448"/>
      <c r="BQ1448"/>
      <c r="BR1448"/>
      <c r="BS1448"/>
      <c r="BT1448"/>
    </row>
    <row r="1449" spans="1:72" ht="15.75">
      <c r="A1449" s="202">
        <v>1445</v>
      </c>
      <c r="B1449" s="68" t="s">
        <v>6378</v>
      </c>
      <c r="C1449" s="149" t="s">
        <v>200</v>
      </c>
      <c r="D1449" s="149" t="s">
        <v>59</v>
      </c>
      <c r="E1449" s="149" t="s">
        <v>402</v>
      </c>
      <c r="F1449" s="158" t="str">
        <f t="shared" si="229"/>
        <v>Video</v>
      </c>
      <c r="G1449" s="187">
        <v>0</v>
      </c>
      <c r="H1449" s="150"/>
      <c r="I1449" s="184">
        <v>60.38</v>
      </c>
      <c r="J1449" s="150"/>
      <c r="K1449" s="151">
        <v>5.1322999999999999</v>
      </c>
      <c r="L1449" s="152">
        <v>61.587600000000002</v>
      </c>
      <c r="M1449" s="152">
        <v>61.587600000000002</v>
      </c>
      <c r="N1449" s="153" t="s">
        <v>142</v>
      </c>
      <c r="O1449" s="154">
        <v>12</v>
      </c>
      <c r="P1449" s="153">
        <v>45</v>
      </c>
      <c r="Q1449" s="153" t="s">
        <v>146</v>
      </c>
      <c r="R1449" s="155">
        <v>9</v>
      </c>
      <c r="S1449" s="155">
        <v>2</v>
      </c>
      <c r="T1449" s="155">
        <v>0.3</v>
      </c>
      <c r="U1449" s="154" t="s">
        <v>95</v>
      </c>
      <c r="V1449" s="153" t="s">
        <v>88</v>
      </c>
      <c r="W1449" s="153" t="s">
        <v>154</v>
      </c>
      <c r="X1449" s="151">
        <v>19.489999999999998</v>
      </c>
      <c r="Y1449" s="151">
        <v>14.49</v>
      </c>
      <c r="Z1449" s="156">
        <v>3.3700000000000001E-2</v>
      </c>
      <c r="AA1449" s="153" t="s">
        <v>205</v>
      </c>
      <c r="AB1449" s="153" t="s">
        <v>5825</v>
      </c>
      <c r="AC1449" s="153" t="s">
        <v>4640</v>
      </c>
      <c r="AD1449" s="157" t="s">
        <v>548</v>
      </c>
      <c r="AE1449" s="110">
        <v>1</v>
      </c>
      <c r="AF1449" s="110">
        <v>539</v>
      </c>
      <c r="AG1449" s="112">
        <f t="shared" si="227"/>
        <v>0</v>
      </c>
      <c r="AH1449" s="110">
        <f>SUM(AG$4:AG1449)</f>
        <v>40</v>
      </c>
      <c r="AI1449" s="112">
        <f t="shared" si="225"/>
        <v>1</v>
      </c>
      <c r="AJ1449" s="110">
        <f>COUNTIF(AI$4:AI1449,"&gt;0")</f>
        <v>191</v>
      </c>
      <c r="AK1449" s="110">
        <v>1</v>
      </c>
      <c r="AL1449" s="110">
        <v>503</v>
      </c>
      <c r="AM1449" s="172" t="str">
        <f>IF(OR(Table1[[#This Row],[Line total ordered for now]]&gt;0,Table1[[#This Row],[Line total ordered for season]]&gt;0),1,"")</f>
        <v/>
      </c>
      <c r="AN1449" s="173">
        <f>COUNTIF(AM$4:AM1449,"&gt;0")</f>
        <v>0</v>
      </c>
      <c r="AO1449" s="173">
        <f>Table1[[#This Row],[ORDER QUANTITY
to be collected BEFORE 31.3.22]]</f>
        <v>0</v>
      </c>
      <c r="AP1449" s="174">
        <f t="shared" si="226"/>
        <v>0</v>
      </c>
      <c r="AQ1449" s="174">
        <f>IFERROR(INDEX(Retail!H:H,MATCH($D1449,Retail!$D:$D,0)),0)</f>
        <v>0</v>
      </c>
      <c r="AR1449" s="174">
        <f>IFERROR(INDEX(Retail!J:J,MATCH($D1449,Retail!$D:$D,0)),0)</f>
        <v>0</v>
      </c>
      <c r="AS1449" s="174">
        <f>IFERROR(INDEX('NEW2022'!H:H,MATCH($D1449,'NEW2022'!D:D,0)),0)</f>
        <v>0</v>
      </c>
      <c r="AT1449" s="174">
        <f>IFERROR(INDEX('NEW2022'!J:J,MATCH($D1449,'NEW2022'!D:D,0)),0)</f>
        <v>0</v>
      </c>
      <c r="AU1449" s="174">
        <f>IFERROR(INDEX('Quiet Items'!H:H,MATCH($D1449,'Quiet Items'!D:D,0)),0)</f>
        <v>0</v>
      </c>
      <c r="AV1449" s="174">
        <f>IFERROR(INDEX('Quiet Items'!J:J,MATCH($D1449,'Quiet Items'!D:D,0)),0)</f>
        <v>0</v>
      </c>
      <c r="AW1449" s="174">
        <f>IFERROR(INDEX('1.4G'!H:H,MATCH($D1449,'1.4G'!D:D,0)),0)</f>
        <v>0</v>
      </c>
      <c r="AX1449" s="174">
        <f>IFERROR(INDEX('1.4G'!J:J,MATCH($D1449,'1.4G'!D:D,0)),0)</f>
        <v>0</v>
      </c>
      <c r="AY1449" s="174">
        <f t="shared" si="230"/>
        <v>0</v>
      </c>
      <c r="AZ1449" s="174">
        <f t="shared" si="231"/>
        <v>0</v>
      </c>
      <c r="BA1449" s="175">
        <f>IFERROR(Table1[[#This Row],[Line total ordered for now]]*Table1[[#This Row],[GUARANTEED PRICE
for STOCK orders collected before 31.3.22]],0)</f>
        <v>0</v>
      </c>
      <c r="BB1449" s="175">
        <f t="shared" si="228"/>
        <v>0</v>
      </c>
      <c r="BC1449" s="176">
        <f>(AZ1449+Table1[[#This Row],[Line total ordered for now]])*Z1449</f>
        <v>0</v>
      </c>
      <c r="BD1449" s="200">
        <v>55.428840000000001</v>
      </c>
      <c r="BL1449"/>
      <c r="BM1449"/>
      <c r="BN1449"/>
      <c r="BO1449"/>
      <c r="BP1449"/>
      <c r="BQ1449"/>
      <c r="BR1449"/>
      <c r="BS1449"/>
      <c r="BT1449"/>
    </row>
    <row r="1450" spans="1:72" ht="15.75">
      <c r="A1450" s="202">
        <v>1446</v>
      </c>
      <c r="B1450" s="68" t="s">
        <v>6378</v>
      </c>
      <c r="C1450" s="149" t="s">
        <v>200</v>
      </c>
      <c r="D1450" s="149" t="s">
        <v>4436</v>
      </c>
      <c r="E1450" s="149" t="s">
        <v>4437</v>
      </c>
      <c r="F1450" s="158" t="str">
        <f t="shared" si="229"/>
        <v/>
      </c>
      <c r="G1450" s="187">
        <v>0</v>
      </c>
      <c r="H1450" s="150"/>
      <c r="I1450" s="184">
        <v>173.4</v>
      </c>
      <c r="J1450" s="150"/>
      <c r="K1450" s="151">
        <v>5.1483333333333334</v>
      </c>
      <c r="L1450" s="152">
        <v>176.86799999999999</v>
      </c>
      <c r="M1450" s="152">
        <v>185.34</v>
      </c>
      <c r="N1450" s="153" t="s">
        <v>142</v>
      </c>
      <c r="O1450" s="154">
        <v>36</v>
      </c>
      <c r="P1450" s="153">
        <v>8</v>
      </c>
      <c r="Q1450" s="153" t="s">
        <v>146</v>
      </c>
      <c r="R1450" s="155">
        <v>13</v>
      </c>
      <c r="S1450" s="155">
        <v>3.24</v>
      </c>
      <c r="T1450" s="155">
        <v>0</v>
      </c>
      <c r="U1450" s="154" t="s">
        <v>95</v>
      </c>
      <c r="V1450" s="153" t="s">
        <v>88</v>
      </c>
      <c r="W1450" s="153">
        <v>0</v>
      </c>
      <c r="X1450" s="151" t="s">
        <v>6378</v>
      </c>
      <c r="Y1450" s="151" t="s">
        <v>6378</v>
      </c>
      <c r="Z1450" s="156">
        <v>3.5200000000000002E-2</v>
      </c>
      <c r="AA1450" s="153" t="s">
        <v>1036</v>
      </c>
      <c r="AB1450" s="153" t="s">
        <v>5743</v>
      </c>
      <c r="AC1450" s="153" t="s">
        <v>4640</v>
      </c>
      <c r="AD1450" s="157">
        <v>0</v>
      </c>
      <c r="AE1450" s="110">
        <v>1</v>
      </c>
      <c r="AF1450" s="110">
        <v>540</v>
      </c>
      <c r="AG1450" s="112">
        <f t="shared" si="227"/>
        <v>0</v>
      </c>
      <c r="AH1450" s="110">
        <f>SUM(AG$4:AG1450)</f>
        <v>40</v>
      </c>
      <c r="AI1450" s="112">
        <f t="shared" si="225"/>
        <v>0</v>
      </c>
      <c r="AJ1450" s="110">
        <f>COUNTIF(AI$4:AI1450,"&gt;0")</f>
        <v>191</v>
      </c>
      <c r="AK1450" s="110">
        <v>1</v>
      </c>
      <c r="AL1450" s="110">
        <v>504</v>
      </c>
      <c r="AM1450" s="172" t="str">
        <f>IF(OR(Table1[[#This Row],[Line total ordered for now]]&gt;0,Table1[[#This Row],[Line total ordered for season]]&gt;0),1,"")</f>
        <v/>
      </c>
      <c r="AN1450" s="173">
        <f>COUNTIF(AM$4:AM1450,"&gt;0")</f>
        <v>0</v>
      </c>
      <c r="AO1450" s="173">
        <f>Table1[[#This Row],[ORDER QUANTITY
to be collected BEFORE 31.3.22]]</f>
        <v>0</v>
      </c>
      <c r="AP1450" s="174">
        <f t="shared" si="226"/>
        <v>0</v>
      </c>
      <c r="AQ1450" s="174">
        <f>IFERROR(INDEX(Retail!H:H,MATCH($D1450,Retail!$D:$D,0)),0)</f>
        <v>0</v>
      </c>
      <c r="AR1450" s="174">
        <f>IFERROR(INDEX(Retail!J:J,MATCH($D1450,Retail!$D:$D,0)),0)</f>
        <v>0</v>
      </c>
      <c r="AS1450" s="174">
        <f>IFERROR(INDEX('NEW2022'!H:H,MATCH($D1450,'NEW2022'!D:D,0)),0)</f>
        <v>0</v>
      </c>
      <c r="AT1450" s="174">
        <f>IFERROR(INDEX('NEW2022'!J:J,MATCH($D1450,'NEW2022'!D:D,0)),0)</f>
        <v>0</v>
      </c>
      <c r="AU1450" s="174">
        <f>IFERROR(INDEX('Quiet Items'!H:H,MATCH($D1450,'Quiet Items'!D:D,0)),0)</f>
        <v>0</v>
      </c>
      <c r="AV1450" s="174">
        <f>IFERROR(INDEX('Quiet Items'!J:J,MATCH($D1450,'Quiet Items'!D:D,0)),0)</f>
        <v>0</v>
      </c>
      <c r="AW1450" s="174">
        <f>IFERROR(INDEX('1.4G'!H:H,MATCH($D1450,'1.4G'!D:D,0)),0)</f>
        <v>0</v>
      </c>
      <c r="AX1450" s="174">
        <f>IFERROR(INDEX('1.4G'!J:J,MATCH($D1450,'1.4G'!D:D,0)),0)</f>
        <v>0</v>
      </c>
      <c r="AY1450" s="174">
        <f t="shared" si="230"/>
        <v>0</v>
      </c>
      <c r="AZ1450" s="174">
        <f t="shared" si="231"/>
        <v>0</v>
      </c>
      <c r="BA1450" s="175">
        <f>IFERROR(Table1[[#This Row],[Line total ordered for now]]*Table1[[#This Row],[GUARANTEED PRICE
for STOCK orders collected before 31.3.22]],0)</f>
        <v>0</v>
      </c>
      <c r="BB1450" s="175">
        <f t="shared" si="228"/>
        <v>0</v>
      </c>
      <c r="BC1450" s="176">
        <f>(AZ1450+Table1[[#This Row],[Line total ordered for now]])*Z1450</f>
        <v>0</v>
      </c>
      <c r="BD1450" s="200">
        <v>157.53899999999999</v>
      </c>
      <c r="BL1450"/>
      <c r="BM1450"/>
      <c r="BN1450"/>
      <c r="BO1450"/>
      <c r="BP1450"/>
      <c r="BQ1450"/>
      <c r="BR1450"/>
      <c r="BS1450"/>
      <c r="BT1450"/>
    </row>
    <row r="1451" spans="1:72" ht="15.75">
      <c r="A1451" s="202">
        <v>1447</v>
      </c>
      <c r="B1451" s="68" t="s">
        <v>6378</v>
      </c>
      <c r="C1451" s="149" t="s">
        <v>200</v>
      </c>
      <c r="D1451" s="149" t="s">
        <v>3445</v>
      </c>
      <c r="E1451" s="149" t="s">
        <v>3446</v>
      </c>
      <c r="F1451" s="158" t="str">
        <f t="shared" si="229"/>
        <v>Video</v>
      </c>
      <c r="G1451" s="187">
        <v>0</v>
      </c>
      <c r="H1451" s="150"/>
      <c r="I1451" s="184">
        <v>157.82</v>
      </c>
      <c r="J1451" s="150"/>
      <c r="K1451" s="151">
        <v>5.4791099969757102</v>
      </c>
      <c r="L1451" s="152">
        <v>160.97639999999998</v>
      </c>
      <c r="M1451" s="152">
        <v>164.37329990927131</v>
      </c>
      <c r="N1451" s="153" t="s">
        <v>142</v>
      </c>
      <c r="O1451" s="154">
        <v>30</v>
      </c>
      <c r="P1451" s="153">
        <v>60</v>
      </c>
      <c r="Q1451" s="153" t="s">
        <v>146</v>
      </c>
      <c r="R1451" s="155">
        <v>20.5</v>
      </c>
      <c r="S1451" s="155">
        <v>6.6</v>
      </c>
      <c r="T1451" s="155">
        <v>0.3</v>
      </c>
      <c r="U1451" s="154" t="s">
        <v>95</v>
      </c>
      <c r="V1451" s="153" t="s">
        <v>88</v>
      </c>
      <c r="W1451" s="153" t="s">
        <v>1039</v>
      </c>
      <c r="X1451" s="151" t="s">
        <v>6378</v>
      </c>
      <c r="Y1451" s="151" t="s">
        <v>6378</v>
      </c>
      <c r="Z1451" s="156">
        <v>2.9100000000000001E-2</v>
      </c>
      <c r="AA1451" s="153" t="s">
        <v>3447</v>
      </c>
      <c r="AB1451" s="153" t="s">
        <v>5801</v>
      </c>
      <c r="AC1451" s="153" t="s">
        <v>164</v>
      </c>
      <c r="AD1451" s="157" t="s">
        <v>3448</v>
      </c>
      <c r="AE1451" s="110">
        <v>1</v>
      </c>
      <c r="AF1451" s="110">
        <v>541</v>
      </c>
      <c r="AG1451" s="112">
        <f t="shared" si="227"/>
        <v>0</v>
      </c>
      <c r="AH1451" s="110">
        <f>SUM(AG$4:AG1451)</f>
        <v>40</v>
      </c>
      <c r="AI1451" s="112">
        <f t="shared" si="225"/>
        <v>0</v>
      </c>
      <c r="AJ1451" s="110">
        <f>COUNTIF(AI$4:AI1451,"&gt;0")</f>
        <v>191</v>
      </c>
      <c r="AK1451" s="110">
        <v>1</v>
      </c>
      <c r="AL1451" s="110">
        <v>505</v>
      </c>
      <c r="AM1451" s="172" t="str">
        <f>IF(OR(Table1[[#This Row],[Line total ordered for now]]&gt;0,Table1[[#This Row],[Line total ordered for season]]&gt;0),1,"")</f>
        <v/>
      </c>
      <c r="AN1451" s="173">
        <f>COUNTIF(AM$4:AM1451,"&gt;0")</f>
        <v>0</v>
      </c>
      <c r="AO1451" s="173">
        <f>Table1[[#This Row],[ORDER QUANTITY
to be collected BEFORE 31.3.22]]</f>
        <v>0</v>
      </c>
      <c r="AP1451" s="174">
        <f t="shared" si="226"/>
        <v>0</v>
      </c>
      <c r="AQ1451" s="174">
        <f>IFERROR(INDEX(Retail!H:H,MATCH($D1451,Retail!$D:$D,0)),0)</f>
        <v>0</v>
      </c>
      <c r="AR1451" s="174">
        <f>IFERROR(INDEX(Retail!J:J,MATCH($D1451,Retail!$D:$D,0)),0)</f>
        <v>0</v>
      </c>
      <c r="AS1451" s="174">
        <f>IFERROR(INDEX('NEW2022'!H:H,MATCH($D1451,'NEW2022'!D:D,0)),0)</f>
        <v>0</v>
      </c>
      <c r="AT1451" s="174">
        <f>IFERROR(INDEX('NEW2022'!J:J,MATCH($D1451,'NEW2022'!D:D,0)),0)</f>
        <v>0</v>
      </c>
      <c r="AU1451" s="174">
        <f>IFERROR(INDEX('Quiet Items'!H:H,MATCH($D1451,'Quiet Items'!D:D,0)),0)</f>
        <v>0</v>
      </c>
      <c r="AV1451" s="174">
        <f>IFERROR(INDEX('Quiet Items'!J:J,MATCH($D1451,'Quiet Items'!D:D,0)),0)</f>
        <v>0</v>
      </c>
      <c r="AW1451" s="174">
        <f>IFERROR(INDEX('1.4G'!H:H,MATCH($D1451,'1.4G'!D:D,0)),0)</f>
        <v>0</v>
      </c>
      <c r="AX1451" s="174">
        <f>IFERROR(INDEX('1.4G'!J:J,MATCH($D1451,'1.4G'!D:D,0)),0)</f>
        <v>0</v>
      </c>
      <c r="AY1451" s="174">
        <f t="shared" si="230"/>
        <v>0</v>
      </c>
      <c r="AZ1451" s="174">
        <f t="shared" si="231"/>
        <v>0</v>
      </c>
      <c r="BA1451" s="175">
        <f>IFERROR(Table1[[#This Row],[Line total ordered for now]]*Table1[[#This Row],[GUARANTEED PRICE
for STOCK orders collected before 31.3.22]],0)</f>
        <v>0</v>
      </c>
      <c r="BB1451" s="175">
        <f t="shared" si="228"/>
        <v>0</v>
      </c>
      <c r="BC1451" s="176">
        <f>(AZ1451+Table1[[#This Row],[Line total ordered for now]])*Z1451</f>
        <v>0</v>
      </c>
      <c r="BD1451" s="200">
        <v>139.7173049228806</v>
      </c>
      <c r="BL1451"/>
      <c r="BM1451"/>
      <c r="BN1451"/>
      <c r="BO1451"/>
      <c r="BP1451"/>
      <c r="BQ1451"/>
      <c r="BR1451"/>
      <c r="BS1451"/>
      <c r="BT1451"/>
    </row>
    <row r="1452" spans="1:72" ht="15.75">
      <c r="A1452" s="202">
        <v>1448</v>
      </c>
      <c r="B1452" s="68" t="s">
        <v>6378</v>
      </c>
      <c r="C1452" s="149" t="s">
        <v>200</v>
      </c>
      <c r="D1452" s="149" t="s">
        <v>4572</v>
      </c>
      <c r="E1452" s="149" t="s">
        <v>4573</v>
      </c>
      <c r="F1452" s="158" t="str">
        <f t="shared" si="229"/>
        <v>Video</v>
      </c>
      <c r="G1452" s="187">
        <v>0</v>
      </c>
      <c r="H1452" s="150"/>
      <c r="I1452" s="184">
        <v>160.30000000000001</v>
      </c>
      <c r="J1452" s="150"/>
      <c r="K1452" s="151">
        <v>5.5663973572555072</v>
      </c>
      <c r="L1452" s="152">
        <v>163.50600000000003</v>
      </c>
      <c r="M1452" s="152">
        <v>166.99192071766521</v>
      </c>
      <c r="N1452" s="153" t="s">
        <v>142</v>
      </c>
      <c r="O1452" s="154">
        <v>30</v>
      </c>
      <c r="P1452" s="153">
        <v>60</v>
      </c>
      <c r="Q1452" s="153" t="s">
        <v>146</v>
      </c>
      <c r="R1452" s="155">
        <v>20</v>
      </c>
      <c r="S1452" s="155">
        <v>6.6</v>
      </c>
      <c r="T1452" s="155">
        <v>0.3</v>
      </c>
      <c r="U1452" s="154" t="s">
        <v>95</v>
      </c>
      <c r="V1452" s="153" t="s">
        <v>88</v>
      </c>
      <c r="W1452" s="153" t="s">
        <v>1039</v>
      </c>
      <c r="X1452" s="151" t="s">
        <v>6378</v>
      </c>
      <c r="Y1452" s="151" t="s">
        <v>6378</v>
      </c>
      <c r="Z1452" s="156">
        <v>2.9100000000000001E-2</v>
      </c>
      <c r="AA1452" s="153" t="s">
        <v>3447</v>
      </c>
      <c r="AB1452" s="153" t="s">
        <v>5361</v>
      </c>
      <c r="AC1452" s="153" t="s">
        <v>4640</v>
      </c>
      <c r="AD1452" s="157" t="s">
        <v>4574</v>
      </c>
      <c r="AE1452" s="110">
        <v>1</v>
      </c>
      <c r="AF1452" s="110">
        <v>542</v>
      </c>
      <c r="AG1452" s="112">
        <f t="shared" si="227"/>
        <v>0</v>
      </c>
      <c r="AH1452" s="110">
        <f>SUM(AG$4:AG1452)</f>
        <v>40</v>
      </c>
      <c r="AI1452" s="112">
        <f t="shared" si="225"/>
        <v>0</v>
      </c>
      <c r="AJ1452" s="110">
        <f>COUNTIF(AI$4:AI1452,"&gt;0")</f>
        <v>191</v>
      </c>
      <c r="AK1452" s="110">
        <v>1</v>
      </c>
      <c r="AL1452" s="110">
        <v>506</v>
      </c>
      <c r="AM1452" s="172" t="str">
        <f>IF(OR(Table1[[#This Row],[Line total ordered for now]]&gt;0,Table1[[#This Row],[Line total ordered for season]]&gt;0),1,"")</f>
        <v/>
      </c>
      <c r="AN1452" s="173">
        <f>COUNTIF(AM$4:AM1452,"&gt;0")</f>
        <v>0</v>
      </c>
      <c r="AO1452" s="173">
        <f>Table1[[#This Row],[ORDER QUANTITY
to be collected BEFORE 31.3.22]]</f>
        <v>0</v>
      </c>
      <c r="AP1452" s="174">
        <f t="shared" si="226"/>
        <v>0</v>
      </c>
      <c r="AQ1452" s="174">
        <f>IFERROR(INDEX(Retail!H:H,MATCH($D1452,Retail!$D:$D,0)),0)</f>
        <v>0</v>
      </c>
      <c r="AR1452" s="174">
        <f>IFERROR(INDEX(Retail!J:J,MATCH($D1452,Retail!$D:$D,0)),0)</f>
        <v>0</v>
      </c>
      <c r="AS1452" s="174">
        <f>IFERROR(INDEX('NEW2022'!H:H,MATCH($D1452,'NEW2022'!D:D,0)),0)</f>
        <v>0</v>
      </c>
      <c r="AT1452" s="174">
        <f>IFERROR(INDEX('NEW2022'!J:J,MATCH($D1452,'NEW2022'!D:D,0)),0)</f>
        <v>0</v>
      </c>
      <c r="AU1452" s="174">
        <f>IFERROR(INDEX('Quiet Items'!H:H,MATCH($D1452,'Quiet Items'!D:D,0)),0)</f>
        <v>0</v>
      </c>
      <c r="AV1452" s="174">
        <f>IFERROR(INDEX('Quiet Items'!J:J,MATCH($D1452,'Quiet Items'!D:D,0)),0)</f>
        <v>0</v>
      </c>
      <c r="AW1452" s="174">
        <f>IFERROR(INDEX('1.4G'!H:H,MATCH($D1452,'1.4G'!D:D,0)),0)</f>
        <v>0</v>
      </c>
      <c r="AX1452" s="174">
        <f>IFERROR(INDEX('1.4G'!J:J,MATCH($D1452,'1.4G'!D:D,0)),0)</f>
        <v>0</v>
      </c>
      <c r="AY1452" s="174">
        <f t="shared" si="230"/>
        <v>0</v>
      </c>
      <c r="AZ1452" s="174">
        <f t="shared" si="231"/>
        <v>0</v>
      </c>
      <c r="BA1452" s="175">
        <f>IFERROR(Table1[[#This Row],[Line total ordered for now]]*Table1[[#This Row],[GUARANTEED PRICE
for STOCK orders collected before 31.3.22]],0)</f>
        <v>0</v>
      </c>
      <c r="BB1452" s="175">
        <f t="shared" si="228"/>
        <v>0</v>
      </c>
      <c r="BC1452" s="176">
        <f>(AZ1452+Table1[[#This Row],[Line total ordered for now]])*Z1452</f>
        <v>0</v>
      </c>
      <c r="BD1452" s="200">
        <v>141.94313261001543</v>
      </c>
      <c r="BL1452"/>
      <c r="BM1452"/>
      <c r="BN1452"/>
      <c r="BO1452"/>
      <c r="BP1452"/>
      <c r="BQ1452"/>
      <c r="BR1452"/>
      <c r="BS1452"/>
      <c r="BT1452"/>
    </row>
    <row r="1453" spans="1:72" ht="15.75">
      <c r="A1453" s="202">
        <v>1449</v>
      </c>
      <c r="B1453" s="68" t="s">
        <v>6378</v>
      </c>
      <c r="C1453" s="149" t="s">
        <v>200</v>
      </c>
      <c r="D1453" s="149" t="s">
        <v>4020</v>
      </c>
      <c r="E1453" s="149" t="s">
        <v>4021</v>
      </c>
      <c r="F1453" s="158" t="str">
        <f t="shared" si="229"/>
        <v>Video</v>
      </c>
      <c r="G1453" s="187">
        <v>0</v>
      </c>
      <c r="H1453" s="150"/>
      <c r="I1453" s="184">
        <v>126.35</v>
      </c>
      <c r="J1453" s="150"/>
      <c r="K1453" s="151">
        <v>5.6270833333333323</v>
      </c>
      <c r="L1453" s="152">
        <v>128.87700000000001</v>
      </c>
      <c r="M1453" s="152">
        <v>135.04999999999998</v>
      </c>
      <c r="N1453" s="153" t="s">
        <v>142</v>
      </c>
      <c r="O1453" s="154">
        <v>24</v>
      </c>
      <c r="P1453" s="153">
        <v>60</v>
      </c>
      <c r="Q1453" s="153" t="s">
        <v>146</v>
      </c>
      <c r="R1453" s="155">
        <v>17</v>
      </c>
      <c r="S1453" s="155">
        <v>5.28</v>
      </c>
      <c r="T1453" s="155">
        <v>0.3</v>
      </c>
      <c r="U1453" s="154" t="s">
        <v>95</v>
      </c>
      <c r="V1453" s="153" t="s">
        <v>88</v>
      </c>
      <c r="W1453" s="153" t="s">
        <v>1039</v>
      </c>
      <c r="X1453" s="151" t="s">
        <v>6378</v>
      </c>
      <c r="Y1453" s="151" t="s">
        <v>6378</v>
      </c>
      <c r="Z1453" s="156">
        <v>2.3400000000000001E-2</v>
      </c>
      <c r="AA1453" s="153" t="s">
        <v>3447</v>
      </c>
      <c r="AB1453" s="153" t="s">
        <v>5355</v>
      </c>
      <c r="AC1453" s="153" t="s">
        <v>785</v>
      </c>
      <c r="AD1453" s="157" t="s">
        <v>4022</v>
      </c>
      <c r="AE1453" s="110">
        <v>1</v>
      </c>
      <c r="AF1453" s="110">
        <v>543</v>
      </c>
      <c r="AG1453" s="112">
        <f t="shared" si="227"/>
        <v>0</v>
      </c>
      <c r="AH1453" s="110">
        <f>SUM(AG$4:AG1453)</f>
        <v>40</v>
      </c>
      <c r="AI1453" s="112">
        <f t="shared" si="225"/>
        <v>0</v>
      </c>
      <c r="AJ1453" s="110">
        <f>COUNTIF(AI$4:AI1453,"&gt;0")</f>
        <v>191</v>
      </c>
      <c r="AK1453" s="110">
        <v>1</v>
      </c>
      <c r="AL1453" s="110">
        <v>507</v>
      </c>
      <c r="AM1453" s="172" t="str">
        <f>IF(OR(Table1[[#This Row],[Line total ordered for now]]&gt;0,Table1[[#This Row],[Line total ordered for season]]&gt;0),1,"")</f>
        <v/>
      </c>
      <c r="AN1453" s="173">
        <f>COUNTIF(AM$4:AM1453,"&gt;0")</f>
        <v>0</v>
      </c>
      <c r="AO1453" s="173">
        <f>Table1[[#This Row],[ORDER QUANTITY
to be collected BEFORE 31.3.22]]</f>
        <v>0</v>
      </c>
      <c r="AP1453" s="174">
        <f t="shared" si="226"/>
        <v>0</v>
      </c>
      <c r="AQ1453" s="174">
        <f>IFERROR(INDEX(Retail!H:H,MATCH($D1453,Retail!$D:$D,0)),0)</f>
        <v>0</v>
      </c>
      <c r="AR1453" s="174">
        <f>IFERROR(INDEX(Retail!J:J,MATCH($D1453,Retail!$D:$D,0)),0)</f>
        <v>0</v>
      </c>
      <c r="AS1453" s="174">
        <f>IFERROR(INDEX('NEW2022'!H:H,MATCH($D1453,'NEW2022'!D:D,0)),0)</f>
        <v>0</v>
      </c>
      <c r="AT1453" s="174">
        <f>IFERROR(INDEX('NEW2022'!J:J,MATCH($D1453,'NEW2022'!D:D,0)),0)</f>
        <v>0</v>
      </c>
      <c r="AU1453" s="174">
        <f>IFERROR(INDEX('Quiet Items'!H:H,MATCH($D1453,'Quiet Items'!D:D,0)),0)</f>
        <v>0</v>
      </c>
      <c r="AV1453" s="174">
        <f>IFERROR(INDEX('Quiet Items'!J:J,MATCH($D1453,'Quiet Items'!D:D,0)),0)</f>
        <v>0</v>
      </c>
      <c r="AW1453" s="174">
        <f>IFERROR(INDEX('1.4G'!H:H,MATCH($D1453,'1.4G'!D:D,0)),0)</f>
        <v>0</v>
      </c>
      <c r="AX1453" s="174">
        <f>IFERROR(INDEX('1.4G'!J:J,MATCH($D1453,'1.4G'!D:D,0)),0)</f>
        <v>0</v>
      </c>
      <c r="AY1453" s="174">
        <f t="shared" si="230"/>
        <v>0</v>
      </c>
      <c r="AZ1453" s="174">
        <f t="shared" si="231"/>
        <v>0</v>
      </c>
      <c r="BA1453" s="175">
        <f>IFERROR(Table1[[#This Row],[Line total ordered for now]]*Table1[[#This Row],[GUARANTEED PRICE
for STOCK orders collected before 31.3.22]],0)</f>
        <v>0</v>
      </c>
      <c r="BB1453" s="175">
        <f t="shared" si="228"/>
        <v>0</v>
      </c>
      <c r="BC1453" s="176">
        <f>(AZ1453+Table1[[#This Row],[Line total ordered for now]])*Z1453</f>
        <v>0</v>
      </c>
      <c r="BD1453" s="200">
        <v>114.79249999999998</v>
      </c>
      <c r="BL1453"/>
      <c r="BM1453"/>
      <c r="BN1453"/>
      <c r="BO1453"/>
      <c r="BP1453"/>
      <c r="BQ1453"/>
      <c r="BR1453"/>
      <c r="BS1453"/>
      <c r="BT1453"/>
    </row>
    <row r="1454" spans="1:72" ht="15.75">
      <c r="A1454" s="202">
        <v>1450</v>
      </c>
      <c r="B1454" s="68" t="s">
        <v>6378</v>
      </c>
      <c r="C1454" s="149" t="s">
        <v>200</v>
      </c>
      <c r="D1454" s="149" t="s">
        <v>3991</v>
      </c>
      <c r="E1454" s="149" t="s">
        <v>3992</v>
      </c>
      <c r="F1454" s="158" t="str">
        <f t="shared" si="229"/>
        <v>Video</v>
      </c>
      <c r="G1454" s="187">
        <v>0</v>
      </c>
      <c r="H1454" s="150"/>
      <c r="I1454" s="184">
        <v>138.6</v>
      </c>
      <c r="J1454" s="150"/>
      <c r="K1454" s="151">
        <v>5.8904999999999994</v>
      </c>
      <c r="L1454" s="152">
        <v>141.37199999999999</v>
      </c>
      <c r="M1454" s="152">
        <v>141.37199999999999</v>
      </c>
      <c r="N1454" s="153" t="s">
        <v>142</v>
      </c>
      <c r="O1454" s="154">
        <v>24</v>
      </c>
      <c r="P1454" s="153">
        <v>60</v>
      </c>
      <c r="Q1454" s="153" t="s">
        <v>146</v>
      </c>
      <c r="R1454" s="155">
        <v>16</v>
      </c>
      <c r="S1454" s="155">
        <v>5.2</v>
      </c>
      <c r="T1454" s="155">
        <v>0.3</v>
      </c>
      <c r="U1454" s="154" t="s">
        <v>95</v>
      </c>
      <c r="V1454" s="153" t="s">
        <v>88</v>
      </c>
      <c r="W1454" s="153" t="s">
        <v>1039</v>
      </c>
      <c r="X1454" s="151" t="s">
        <v>6378</v>
      </c>
      <c r="Y1454" s="151" t="s">
        <v>6378</v>
      </c>
      <c r="Z1454" s="156">
        <v>2.3435999999999998E-2</v>
      </c>
      <c r="AA1454" s="153" t="s">
        <v>202</v>
      </c>
      <c r="AB1454" s="153" t="s">
        <v>5354</v>
      </c>
      <c r="AC1454" s="153" t="s">
        <v>785</v>
      </c>
      <c r="AD1454" s="157" t="s">
        <v>3993</v>
      </c>
      <c r="AE1454" s="110">
        <v>1</v>
      </c>
      <c r="AF1454" s="110">
        <v>544</v>
      </c>
      <c r="AG1454" s="112">
        <f t="shared" si="227"/>
        <v>0</v>
      </c>
      <c r="AH1454" s="110">
        <f>SUM(AG$4:AG1454)</f>
        <v>40</v>
      </c>
      <c r="AI1454" s="112">
        <f t="shared" si="225"/>
        <v>0</v>
      </c>
      <c r="AJ1454" s="110">
        <f>COUNTIF(AI$4:AI1454,"&gt;0")</f>
        <v>191</v>
      </c>
      <c r="AK1454" s="110">
        <v>1</v>
      </c>
      <c r="AL1454" s="110">
        <v>508</v>
      </c>
      <c r="AM1454" s="172" t="str">
        <f>IF(OR(Table1[[#This Row],[Line total ordered for now]]&gt;0,Table1[[#This Row],[Line total ordered for season]]&gt;0),1,"")</f>
        <v/>
      </c>
      <c r="AN1454" s="173">
        <f>COUNTIF(AM$4:AM1454,"&gt;0")</f>
        <v>0</v>
      </c>
      <c r="AO1454" s="173">
        <f>Table1[[#This Row],[ORDER QUANTITY
to be collected BEFORE 31.3.22]]</f>
        <v>0</v>
      </c>
      <c r="AP1454" s="174">
        <f t="shared" si="226"/>
        <v>0</v>
      </c>
      <c r="AQ1454" s="174">
        <f>IFERROR(INDEX(Retail!H:H,MATCH($D1454,Retail!$D:$D,0)),0)</f>
        <v>0</v>
      </c>
      <c r="AR1454" s="174">
        <f>IFERROR(INDEX(Retail!J:J,MATCH($D1454,Retail!$D:$D,0)),0)</f>
        <v>0</v>
      </c>
      <c r="AS1454" s="174">
        <f>IFERROR(INDEX('NEW2022'!H:H,MATCH($D1454,'NEW2022'!D:D,0)),0)</f>
        <v>0</v>
      </c>
      <c r="AT1454" s="174">
        <f>IFERROR(INDEX('NEW2022'!J:J,MATCH($D1454,'NEW2022'!D:D,0)),0)</f>
        <v>0</v>
      </c>
      <c r="AU1454" s="174">
        <f>IFERROR(INDEX('Quiet Items'!H:H,MATCH($D1454,'Quiet Items'!D:D,0)),0)</f>
        <v>0</v>
      </c>
      <c r="AV1454" s="174">
        <f>IFERROR(INDEX('Quiet Items'!J:J,MATCH($D1454,'Quiet Items'!D:D,0)),0)</f>
        <v>0</v>
      </c>
      <c r="AW1454" s="174">
        <f>IFERROR(INDEX('1.4G'!H:H,MATCH($D1454,'1.4G'!D:D,0)),0)</f>
        <v>0</v>
      </c>
      <c r="AX1454" s="174">
        <f>IFERROR(INDEX('1.4G'!J:J,MATCH($D1454,'1.4G'!D:D,0)),0)</f>
        <v>0</v>
      </c>
      <c r="AY1454" s="174">
        <f t="shared" si="230"/>
        <v>0</v>
      </c>
      <c r="AZ1454" s="174">
        <f t="shared" si="231"/>
        <v>0</v>
      </c>
      <c r="BA1454" s="175">
        <f>IFERROR(Table1[[#This Row],[Line total ordered for now]]*Table1[[#This Row],[GUARANTEED PRICE
for STOCK orders collected before 31.3.22]],0)</f>
        <v>0</v>
      </c>
      <c r="BB1454" s="175">
        <f t="shared" si="228"/>
        <v>0</v>
      </c>
      <c r="BC1454" s="176">
        <f>(AZ1454+Table1[[#This Row],[Line total ordered for now]])*Z1454</f>
        <v>0</v>
      </c>
      <c r="BD1454" s="200">
        <v>120.16619999999999</v>
      </c>
      <c r="BL1454"/>
      <c r="BM1454"/>
      <c r="BN1454"/>
      <c r="BO1454"/>
      <c r="BP1454"/>
      <c r="BQ1454"/>
      <c r="BR1454"/>
      <c r="BS1454"/>
      <c r="BT1454"/>
    </row>
    <row r="1455" spans="1:72" ht="15.75">
      <c r="A1455" s="202">
        <v>1451</v>
      </c>
      <c r="B1455" s="68" t="s">
        <v>6378</v>
      </c>
      <c r="C1455" s="149" t="s">
        <v>200</v>
      </c>
      <c r="D1455" s="149" t="s">
        <v>57</v>
      </c>
      <c r="E1455" s="149" t="s">
        <v>401</v>
      </c>
      <c r="F1455" s="158" t="str">
        <f t="shared" si="229"/>
        <v>Video</v>
      </c>
      <c r="G1455" s="187">
        <v>0</v>
      </c>
      <c r="H1455" s="150"/>
      <c r="I1455" s="184">
        <v>76.13</v>
      </c>
      <c r="J1455" s="150"/>
      <c r="K1455" s="151">
        <v>6.4710499999999991</v>
      </c>
      <c r="L1455" s="152">
        <v>77.652599999999993</v>
      </c>
      <c r="M1455" s="152">
        <v>77.652599999999993</v>
      </c>
      <c r="N1455" s="153" t="s">
        <v>142</v>
      </c>
      <c r="O1455" s="154">
        <v>12</v>
      </c>
      <c r="P1455" s="153">
        <v>60</v>
      </c>
      <c r="Q1455" s="153" t="s">
        <v>146</v>
      </c>
      <c r="R1455" s="155">
        <v>5</v>
      </c>
      <c r="S1455" s="155">
        <v>1.4</v>
      </c>
      <c r="T1455" s="155">
        <v>0.3</v>
      </c>
      <c r="U1455" s="154" t="s">
        <v>95</v>
      </c>
      <c r="V1455" s="153" t="s">
        <v>88</v>
      </c>
      <c r="W1455" s="153" t="s">
        <v>154</v>
      </c>
      <c r="X1455" s="151">
        <v>23.99</v>
      </c>
      <c r="Y1455" s="151">
        <v>17.989999999999998</v>
      </c>
      <c r="Z1455" s="156">
        <v>5.1799999999999999E-2</v>
      </c>
      <c r="AA1455" s="153" t="s">
        <v>204</v>
      </c>
      <c r="AB1455" s="153" t="s">
        <v>5362</v>
      </c>
      <c r="AC1455" s="153" t="s">
        <v>4640</v>
      </c>
      <c r="AD1455" s="157" t="s">
        <v>288</v>
      </c>
      <c r="AE1455" s="110">
        <v>1</v>
      </c>
      <c r="AF1455" s="110">
        <v>545</v>
      </c>
      <c r="AG1455" s="112">
        <f t="shared" si="227"/>
        <v>0</v>
      </c>
      <c r="AH1455" s="110">
        <f>SUM(AG$4:AG1455)</f>
        <v>40</v>
      </c>
      <c r="AI1455" s="112">
        <f t="shared" si="225"/>
        <v>1</v>
      </c>
      <c r="AJ1455" s="110">
        <f>COUNTIF(AI$4:AI1455,"&gt;0")</f>
        <v>192</v>
      </c>
      <c r="AK1455" s="110">
        <v>1</v>
      </c>
      <c r="AL1455" s="110">
        <v>509</v>
      </c>
      <c r="AM1455" s="172" t="str">
        <f>IF(OR(Table1[[#This Row],[Line total ordered for now]]&gt;0,Table1[[#This Row],[Line total ordered for season]]&gt;0),1,"")</f>
        <v/>
      </c>
      <c r="AN1455" s="173">
        <f>COUNTIF(AM$4:AM1455,"&gt;0")</f>
        <v>0</v>
      </c>
      <c r="AO1455" s="173">
        <f>Table1[[#This Row],[ORDER QUANTITY
to be collected BEFORE 31.3.22]]</f>
        <v>0</v>
      </c>
      <c r="AP1455" s="174">
        <f t="shared" si="226"/>
        <v>0</v>
      </c>
      <c r="AQ1455" s="174">
        <f>IFERROR(INDEX(Retail!H:H,MATCH($D1455,Retail!$D:$D,0)),0)</f>
        <v>0</v>
      </c>
      <c r="AR1455" s="174">
        <f>IFERROR(INDEX(Retail!J:J,MATCH($D1455,Retail!$D:$D,0)),0)</f>
        <v>0</v>
      </c>
      <c r="AS1455" s="174">
        <f>IFERROR(INDEX('NEW2022'!H:H,MATCH($D1455,'NEW2022'!D:D,0)),0)</f>
        <v>0</v>
      </c>
      <c r="AT1455" s="174">
        <f>IFERROR(INDEX('NEW2022'!J:J,MATCH($D1455,'NEW2022'!D:D,0)),0)</f>
        <v>0</v>
      </c>
      <c r="AU1455" s="174">
        <f>IFERROR(INDEX('Quiet Items'!H:H,MATCH($D1455,'Quiet Items'!D:D,0)),0)</f>
        <v>0</v>
      </c>
      <c r="AV1455" s="174">
        <f>IFERROR(INDEX('Quiet Items'!J:J,MATCH($D1455,'Quiet Items'!D:D,0)),0)</f>
        <v>0</v>
      </c>
      <c r="AW1455" s="174">
        <f>IFERROR(INDEX('1.4G'!H:H,MATCH($D1455,'1.4G'!D:D,0)),0)</f>
        <v>0</v>
      </c>
      <c r="AX1455" s="174">
        <f>IFERROR(INDEX('1.4G'!J:J,MATCH($D1455,'1.4G'!D:D,0)),0)</f>
        <v>0</v>
      </c>
      <c r="AY1455" s="174">
        <f t="shared" si="230"/>
        <v>0</v>
      </c>
      <c r="AZ1455" s="174">
        <f t="shared" si="231"/>
        <v>0</v>
      </c>
      <c r="BA1455" s="175">
        <f>IFERROR(Table1[[#This Row],[Line total ordered for now]]*Table1[[#This Row],[GUARANTEED PRICE
for STOCK orders collected before 31.3.22]],0)</f>
        <v>0</v>
      </c>
      <c r="BB1455" s="175">
        <f t="shared" si="228"/>
        <v>0</v>
      </c>
      <c r="BC1455" s="176">
        <f>(AZ1455+Table1[[#This Row],[Line total ordered for now]])*Z1455</f>
        <v>0</v>
      </c>
      <c r="BD1455" s="200">
        <v>69.887339999999995</v>
      </c>
      <c r="BL1455"/>
      <c r="BM1455"/>
      <c r="BN1455"/>
      <c r="BO1455"/>
      <c r="BP1455"/>
      <c r="BQ1455"/>
      <c r="BR1455"/>
      <c r="BS1455"/>
      <c r="BT1455"/>
    </row>
    <row r="1456" spans="1:72" ht="15.75">
      <c r="A1456" s="202">
        <v>1452</v>
      </c>
      <c r="B1456" s="68" t="s">
        <v>6378</v>
      </c>
      <c r="C1456" s="149" t="s">
        <v>200</v>
      </c>
      <c r="D1456" s="149" t="s">
        <v>6313</v>
      </c>
      <c r="E1456" s="149" t="s">
        <v>6314</v>
      </c>
      <c r="F1456" s="158" t="str">
        <f t="shared" si="229"/>
        <v>Video</v>
      </c>
      <c r="G1456" s="187">
        <v>0</v>
      </c>
      <c r="H1456" s="150"/>
      <c r="I1456" s="184">
        <v>79.41</v>
      </c>
      <c r="J1456" s="150"/>
      <c r="K1456" s="151">
        <v>6.6174999999999997</v>
      </c>
      <c r="L1456" s="152">
        <v>75.44</v>
      </c>
      <c r="M1456" s="152">
        <v>79.41</v>
      </c>
      <c r="N1456" s="153" t="s">
        <v>142</v>
      </c>
      <c r="O1456" s="154">
        <v>12</v>
      </c>
      <c r="P1456" s="153">
        <v>65</v>
      </c>
      <c r="Q1456" s="153" t="s">
        <v>146</v>
      </c>
      <c r="R1456" s="155">
        <v>13</v>
      </c>
      <c r="S1456" s="155">
        <v>4.8</v>
      </c>
      <c r="T1456" s="155">
        <v>0</v>
      </c>
      <c r="U1456" s="154" t="s">
        <v>95</v>
      </c>
      <c r="V1456" s="153" t="s">
        <v>88</v>
      </c>
      <c r="W1456" s="153" t="s">
        <v>169</v>
      </c>
      <c r="X1456" s="151">
        <v>23.99</v>
      </c>
      <c r="Y1456" s="151">
        <v>19.989999999999998</v>
      </c>
      <c r="Z1456" s="156">
        <v>4.7E-2</v>
      </c>
      <c r="AA1456" s="153">
        <v>0</v>
      </c>
      <c r="AB1456" s="153" t="s">
        <v>6316</v>
      </c>
      <c r="AC1456" s="153">
        <v>0</v>
      </c>
      <c r="AD1456" s="157" t="s">
        <v>6315</v>
      </c>
      <c r="AE1456" s="110">
        <v>1</v>
      </c>
      <c r="AF1456" s="110">
        <v>546</v>
      </c>
      <c r="AG1456" s="112">
        <f t="shared" si="227"/>
        <v>0</v>
      </c>
      <c r="AH1456" s="110">
        <f>SUM(AG$4:AG1456)</f>
        <v>40</v>
      </c>
      <c r="AI1456" s="112">
        <f t="shared" si="225"/>
        <v>1</v>
      </c>
      <c r="AJ1456" s="110">
        <f>COUNTIF(AI$4:AI1456,"&gt;0")</f>
        <v>193</v>
      </c>
      <c r="AK1456" s="110">
        <v>1</v>
      </c>
      <c r="AL1456" s="110">
        <v>510</v>
      </c>
      <c r="AM1456" s="172" t="str">
        <f>IF(OR(Table1[[#This Row],[Line total ordered for now]]&gt;0,Table1[[#This Row],[Line total ordered for season]]&gt;0),1,"")</f>
        <v/>
      </c>
      <c r="AN1456" s="173">
        <f>COUNTIF(AM$4:AM1456,"&gt;0")</f>
        <v>0</v>
      </c>
      <c r="AO1456" s="173">
        <f>Table1[[#This Row],[ORDER QUANTITY
to be collected BEFORE 31.3.22]]</f>
        <v>0</v>
      </c>
      <c r="AP1456" s="174">
        <f t="shared" si="226"/>
        <v>0</v>
      </c>
      <c r="AQ1456" s="174">
        <f>IFERROR(INDEX(Retail!H:H,MATCH($D1456,Retail!$D:$D,0)),0)</f>
        <v>0</v>
      </c>
      <c r="AR1456" s="174">
        <f>IFERROR(INDEX(Retail!J:J,MATCH($D1456,Retail!$D:$D,0)),0)</f>
        <v>0</v>
      </c>
      <c r="AS1456" s="174">
        <f>IFERROR(INDEX('NEW2022'!H:H,MATCH($D1456,'NEW2022'!D:D,0)),0)</f>
        <v>0</v>
      </c>
      <c r="AT1456" s="174">
        <f>IFERROR(INDEX('NEW2022'!J:J,MATCH($D1456,'NEW2022'!D:D,0)),0)</f>
        <v>0</v>
      </c>
      <c r="AU1456" s="174">
        <f>IFERROR(INDEX('Quiet Items'!H:H,MATCH($D1456,'Quiet Items'!D:D,0)),0)</f>
        <v>0</v>
      </c>
      <c r="AV1456" s="174">
        <f>IFERROR(INDEX('Quiet Items'!J:J,MATCH($D1456,'Quiet Items'!D:D,0)),0)</f>
        <v>0</v>
      </c>
      <c r="AW1456" s="174">
        <f>IFERROR(INDEX('1.4G'!H:H,MATCH($D1456,'1.4G'!D:D,0)),0)</f>
        <v>0</v>
      </c>
      <c r="AX1456" s="174">
        <f>IFERROR(INDEX('1.4G'!J:J,MATCH($D1456,'1.4G'!D:D,0)),0)</f>
        <v>0</v>
      </c>
      <c r="AY1456" s="174">
        <f t="shared" si="230"/>
        <v>0</v>
      </c>
      <c r="AZ1456" s="174">
        <f t="shared" si="231"/>
        <v>0</v>
      </c>
      <c r="BA1456" s="175">
        <f>IFERROR(Table1[[#This Row],[Line total ordered for now]]*Table1[[#This Row],[GUARANTEED PRICE
for STOCK orders collected before 31.3.22]],0)</f>
        <v>0</v>
      </c>
      <c r="BB1456" s="175">
        <f t="shared" si="228"/>
        <v>0</v>
      </c>
      <c r="BC1456" s="176">
        <f>(AZ1456+Table1[[#This Row],[Line total ordered for now]])*Z1456</f>
        <v>0</v>
      </c>
      <c r="BD1456" s="200">
        <v>71.468999999999994</v>
      </c>
      <c r="BL1456"/>
      <c r="BM1456"/>
      <c r="BN1456"/>
      <c r="BO1456"/>
      <c r="BP1456"/>
      <c r="BQ1456"/>
      <c r="BR1456"/>
      <c r="BS1456"/>
      <c r="BT1456"/>
    </row>
    <row r="1457" spans="1:72" ht="15.75">
      <c r="A1457" s="202">
        <v>1453</v>
      </c>
      <c r="B1457" s="68" t="s">
        <v>6378</v>
      </c>
      <c r="C1457" s="149" t="s">
        <v>200</v>
      </c>
      <c r="D1457" s="149" t="s">
        <v>58</v>
      </c>
      <c r="E1457" s="149" t="s">
        <v>400</v>
      </c>
      <c r="F1457" s="158" t="str">
        <f t="shared" si="229"/>
        <v>Video</v>
      </c>
      <c r="G1457" s="187">
        <v>0</v>
      </c>
      <c r="H1457" s="150"/>
      <c r="I1457" s="184">
        <v>72.94</v>
      </c>
      <c r="J1457" s="150"/>
      <c r="K1457" s="151">
        <v>6.8069909931680437</v>
      </c>
      <c r="L1457" s="152">
        <v>77.599697322115702</v>
      </c>
      <c r="M1457" s="152">
        <v>81.683891918016528</v>
      </c>
      <c r="N1457" s="153" t="s">
        <v>142</v>
      </c>
      <c r="O1457" s="154">
        <v>12</v>
      </c>
      <c r="P1457" s="153">
        <v>90</v>
      </c>
      <c r="Q1457" s="153" t="s">
        <v>146</v>
      </c>
      <c r="R1457" s="155">
        <v>9</v>
      </c>
      <c r="S1457" s="155">
        <v>2.2799999999999998</v>
      </c>
      <c r="T1457" s="155">
        <v>0.3</v>
      </c>
      <c r="U1457" s="154" t="s">
        <v>95</v>
      </c>
      <c r="V1457" s="153" t="s">
        <v>88</v>
      </c>
      <c r="W1457" s="153" t="s">
        <v>154</v>
      </c>
      <c r="X1457" s="151">
        <v>23.99</v>
      </c>
      <c r="Y1457" s="151">
        <v>17.989999999999998</v>
      </c>
      <c r="Z1457" s="156">
        <v>3.3894000000000001E-2</v>
      </c>
      <c r="AA1457" s="153" t="s">
        <v>202</v>
      </c>
      <c r="AB1457" s="153" t="s">
        <v>5360</v>
      </c>
      <c r="AC1457" s="153" t="s">
        <v>4640</v>
      </c>
      <c r="AD1457" s="157" t="s">
        <v>578</v>
      </c>
      <c r="AE1457" s="110">
        <v>1</v>
      </c>
      <c r="AF1457" s="110">
        <v>547</v>
      </c>
      <c r="AG1457" s="112">
        <f t="shared" si="227"/>
        <v>0</v>
      </c>
      <c r="AH1457" s="110">
        <f>SUM(AG$4:AG1457)</f>
        <v>40</v>
      </c>
      <c r="AI1457" s="112">
        <f t="shared" si="225"/>
        <v>1</v>
      </c>
      <c r="AJ1457" s="110">
        <f>COUNTIF(AI$4:AI1457,"&gt;0")</f>
        <v>194</v>
      </c>
      <c r="AK1457" s="110">
        <v>1</v>
      </c>
      <c r="AL1457" s="110">
        <v>511</v>
      </c>
      <c r="AM1457" s="172" t="str">
        <f>IF(OR(Table1[[#This Row],[Line total ordered for now]]&gt;0,Table1[[#This Row],[Line total ordered for season]]&gt;0),1,"")</f>
        <v/>
      </c>
      <c r="AN1457" s="173">
        <f>COUNTIF(AM$4:AM1457,"&gt;0")</f>
        <v>0</v>
      </c>
      <c r="AO1457" s="173">
        <f>Table1[[#This Row],[ORDER QUANTITY
to be collected BEFORE 31.3.22]]</f>
        <v>0</v>
      </c>
      <c r="AP1457" s="174">
        <f t="shared" si="226"/>
        <v>0</v>
      </c>
      <c r="AQ1457" s="174">
        <f>IFERROR(INDEX(Retail!H:H,MATCH($D1457,Retail!$D:$D,0)),0)</f>
        <v>0</v>
      </c>
      <c r="AR1457" s="174">
        <f>IFERROR(INDEX(Retail!J:J,MATCH($D1457,Retail!$D:$D,0)),0)</f>
        <v>0</v>
      </c>
      <c r="AS1457" s="174">
        <f>IFERROR(INDEX('NEW2022'!H:H,MATCH($D1457,'NEW2022'!D:D,0)),0)</f>
        <v>0</v>
      </c>
      <c r="AT1457" s="174">
        <f>IFERROR(INDEX('NEW2022'!J:J,MATCH($D1457,'NEW2022'!D:D,0)),0)</f>
        <v>0</v>
      </c>
      <c r="AU1457" s="174">
        <f>IFERROR(INDEX('Quiet Items'!H:H,MATCH($D1457,'Quiet Items'!D:D,0)),0)</f>
        <v>0</v>
      </c>
      <c r="AV1457" s="174">
        <f>IFERROR(INDEX('Quiet Items'!J:J,MATCH($D1457,'Quiet Items'!D:D,0)),0)</f>
        <v>0</v>
      </c>
      <c r="AW1457" s="174">
        <f>IFERROR(INDEX('1.4G'!H:H,MATCH($D1457,'1.4G'!D:D,0)),0)</f>
        <v>0</v>
      </c>
      <c r="AX1457" s="174">
        <f>IFERROR(INDEX('1.4G'!J:J,MATCH($D1457,'1.4G'!D:D,0)),0)</f>
        <v>0</v>
      </c>
      <c r="AY1457" s="174">
        <f t="shared" si="230"/>
        <v>0</v>
      </c>
      <c r="AZ1457" s="174">
        <f t="shared" si="231"/>
        <v>0</v>
      </c>
      <c r="BA1457" s="175">
        <f>IFERROR(Table1[[#This Row],[Line total ordered for now]]*Table1[[#This Row],[GUARANTEED PRICE
for STOCK orders collected before 31.3.22]],0)</f>
        <v>0</v>
      </c>
      <c r="BB1457" s="175">
        <f t="shared" si="228"/>
        <v>0</v>
      </c>
      <c r="BC1457" s="176">
        <f>(AZ1457+Table1[[#This Row],[Line total ordered for now]])*Z1457</f>
        <v>0</v>
      </c>
      <c r="BD1457" s="200">
        <v>73.515502726214876</v>
      </c>
      <c r="BL1457"/>
      <c r="BM1457"/>
      <c r="BN1457"/>
      <c r="BO1457"/>
      <c r="BP1457"/>
      <c r="BQ1457"/>
      <c r="BR1457"/>
      <c r="BS1457"/>
      <c r="BT1457"/>
    </row>
    <row r="1458" spans="1:72" ht="15.75">
      <c r="A1458" s="202">
        <v>1454</v>
      </c>
      <c r="B1458" s="68" t="s">
        <v>6378</v>
      </c>
      <c r="C1458" s="149" t="s">
        <v>200</v>
      </c>
      <c r="D1458" s="149" t="s">
        <v>273</v>
      </c>
      <c r="E1458" s="149" t="s">
        <v>405</v>
      </c>
      <c r="F1458" s="158" t="str">
        <f t="shared" si="229"/>
        <v>Video</v>
      </c>
      <c r="G1458" s="187">
        <v>0</v>
      </c>
      <c r="H1458" s="150"/>
      <c r="I1458" s="184">
        <v>71.95</v>
      </c>
      <c r="J1458" s="150"/>
      <c r="K1458" s="151">
        <v>6.8069909931680437</v>
      </c>
      <c r="L1458" s="152">
        <v>77.599697322115702</v>
      </c>
      <c r="M1458" s="152">
        <v>81.683891918016528</v>
      </c>
      <c r="N1458" s="153" t="s">
        <v>142</v>
      </c>
      <c r="O1458" s="154">
        <v>12</v>
      </c>
      <c r="P1458" s="153">
        <v>90</v>
      </c>
      <c r="Q1458" s="153" t="s">
        <v>146</v>
      </c>
      <c r="R1458" s="155">
        <v>9</v>
      </c>
      <c r="S1458" s="155">
        <v>2.4</v>
      </c>
      <c r="T1458" s="155">
        <v>0.3</v>
      </c>
      <c r="U1458" s="154" t="s">
        <v>95</v>
      </c>
      <c r="V1458" s="153" t="s">
        <v>88</v>
      </c>
      <c r="W1458" s="153">
        <v>0</v>
      </c>
      <c r="X1458" s="151">
        <v>23.99</v>
      </c>
      <c r="Y1458" s="151">
        <v>17.989999999999998</v>
      </c>
      <c r="Z1458" s="156">
        <v>3.3894000000000001E-2</v>
      </c>
      <c r="AA1458" s="153" t="s">
        <v>202</v>
      </c>
      <c r="AB1458" s="153" t="s">
        <v>485</v>
      </c>
      <c r="AC1458" s="153">
        <v>0</v>
      </c>
      <c r="AD1458" s="157" t="s">
        <v>4650</v>
      </c>
      <c r="AE1458" s="110">
        <v>1</v>
      </c>
      <c r="AF1458" s="110">
        <v>548</v>
      </c>
      <c r="AG1458" s="112">
        <f t="shared" si="227"/>
        <v>0</v>
      </c>
      <c r="AH1458" s="110">
        <f>SUM(AG$4:AG1458)</f>
        <v>40</v>
      </c>
      <c r="AI1458" s="112">
        <f t="shared" si="225"/>
        <v>1</v>
      </c>
      <c r="AJ1458" s="110">
        <f>COUNTIF(AI$4:AI1458,"&gt;0")</f>
        <v>195</v>
      </c>
      <c r="AK1458" s="110">
        <v>1</v>
      </c>
      <c r="AL1458" s="110">
        <v>512</v>
      </c>
      <c r="AM1458" s="172" t="str">
        <f>IF(OR(Table1[[#This Row],[Line total ordered for now]]&gt;0,Table1[[#This Row],[Line total ordered for season]]&gt;0),1,"")</f>
        <v/>
      </c>
      <c r="AN1458" s="173">
        <f>COUNTIF(AM$4:AM1458,"&gt;0")</f>
        <v>0</v>
      </c>
      <c r="AO1458" s="173">
        <f>Table1[[#This Row],[ORDER QUANTITY
to be collected BEFORE 31.3.22]]</f>
        <v>0</v>
      </c>
      <c r="AP1458" s="174">
        <f t="shared" si="226"/>
        <v>0</v>
      </c>
      <c r="AQ1458" s="174">
        <f>IFERROR(INDEX(Retail!H:H,MATCH($D1458,Retail!$D:$D,0)),0)</f>
        <v>0</v>
      </c>
      <c r="AR1458" s="174">
        <f>IFERROR(INDEX(Retail!J:J,MATCH($D1458,Retail!$D:$D,0)),0)</f>
        <v>0</v>
      </c>
      <c r="AS1458" s="174">
        <f>IFERROR(INDEX('NEW2022'!H:H,MATCH($D1458,'NEW2022'!D:D,0)),0)</f>
        <v>0</v>
      </c>
      <c r="AT1458" s="174">
        <f>IFERROR(INDEX('NEW2022'!J:J,MATCH($D1458,'NEW2022'!D:D,0)),0)</f>
        <v>0</v>
      </c>
      <c r="AU1458" s="174">
        <f>IFERROR(INDEX('Quiet Items'!H:H,MATCH($D1458,'Quiet Items'!D:D,0)),0)</f>
        <v>0</v>
      </c>
      <c r="AV1458" s="174">
        <f>IFERROR(INDEX('Quiet Items'!J:J,MATCH($D1458,'Quiet Items'!D:D,0)),0)</f>
        <v>0</v>
      </c>
      <c r="AW1458" s="174">
        <f>IFERROR(INDEX('1.4G'!H:H,MATCH($D1458,'1.4G'!D:D,0)),0)</f>
        <v>0</v>
      </c>
      <c r="AX1458" s="174">
        <f>IFERROR(INDEX('1.4G'!J:J,MATCH($D1458,'1.4G'!D:D,0)),0)</f>
        <v>0</v>
      </c>
      <c r="AY1458" s="174">
        <f t="shared" si="230"/>
        <v>0</v>
      </c>
      <c r="AZ1458" s="174">
        <f t="shared" si="231"/>
        <v>0</v>
      </c>
      <c r="BA1458" s="175">
        <f>IFERROR(Table1[[#This Row],[Line total ordered for now]]*Table1[[#This Row],[GUARANTEED PRICE
for STOCK orders collected before 31.3.22]],0)</f>
        <v>0</v>
      </c>
      <c r="BB1458" s="175">
        <f t="shared" si="228"/>
        <v>0</v>
      </c>
      <c r="BC1458" s="176">
        <f>(AZ1458+Table1[[#This Row],[Line total ordered for now]])*Z1458</f>
        <v>0</v>
      </c>
      <c r="BD1458" s="200">
        <v>73.515502726214876</v>
      </c>
      <c r="BL1458"/>
      <c r="BM1458"/>
      <c r="BN1458"/>
      <c r="BO1458"/>
      <c r="BP1458"/>
      <c r="BQ1458"/>
      <c r="BR1458"/>
      <c r="BS1458"/>
      <c r="BT1458"/>
    </row>
    <row r="1459" spans="1:72" ht="15.75">
      <c r="A1459" s="202">
        <v>1455</v>
      </c>
      <c r="B1459" s="68" t="s">
        <v>6378</v>
      </c>
      <c r="C1459" s="149" t="s">
        <v>200</v>
      </c>
      <c r="D1459" s="149" t="s">
        <v>3344</v>
      </c>
      <c r="E1459" s="149" t="s">
        <v>3345</v>
      </c>
      <c r="F1459" s="158" t="str">
        <f t="shared" si="229"/>
        <v>Video</v>
      </c>
      <c r="G1459" s="187">
        <v>43</v>
      </c>
      <c r="H1459" s="150"/>
      <c r="I1459" s="184">
        <v>92.78</v>
      </c>
      <c r="J1459" s="150"/>
      <c r="K1459" s="151">
        <v>16.293211708568123</v>
      </c>
      <c r="L1459" s="152">
        <v>94.635599999999997</v>
      </c>
      <c r="M1459" s="152">
        <v>97.759270251408736</v>
      </c>
      <c r="N1459" s="153" t="s">
        <v>142</v>
      </c>
      <c r="O1459" s="154">
        <v>6</v>
      </c>
      <c r="P1459" s="153">
        <v>60</v>
      </c>
      <c r="Q1459" s="153" t="s">
        <v>146</v>
      </c>
      <c r="R1459" s="155">
        <v>13.7</v>
      </c>
      <c r="S1459" s="155">
        <v>2.88</v>
      </c>
      <c r="T1459" s="155">
        <v>0.3</v>
      </c>
      <c r="U1459" s="154" t="s">
        <v>95</v>
      </c>
      <c r="V1459" s="153" t="s">
        <v>88</v>
      </c>
      <c r="W1459" s="153" t="s">
        <v>996</v>
      </c>
      <c r="X1459" s="151" t="s">
        <v>6378</v>
      </c>
      <c r="Y1459" s="151" t="s">
        <v>6378</v>
      </c>
      <c r="Z1459" s="156">
        <v>2.4E-2</v>
      </c>
      <c r="AA1459" s="153" t="s">
        <v>1558</v>
      </c>
      <c r="AB1459" s="153" t="s">
        <v>5350</v>
      </c>
      <c r="AC1459" s="153" t="s">
        <v>164</v>
      </c>
      <c r="AD1459" s="157" t="s">
        <v>3346</v>
      </c>
      <c r="AE1459" s="110">
        <v>1</v>
      </c>
      <c r="AF1459" s="110">
        <v>549</v>
      </c>
      <c r="AG1459" s="112">
        <f t="shared" si="227"/>
        <v>0</v>
      </c>
      <c r="AH1459" s="110">
        <f>SUM(AG$4:AG1459)</f>
        <v>40</v>
      </c>
      <c r="AI1459" s="112">
        <f t="shared" si="225"/>
        <v>0</v>
      </c>
      <c r="AJ1459" s="110">
        <f>COUNTIF(AI$4:AI1459,"&gt;0")</f>
        <v>195</v>
      </c>
      <c r="AK1459" s="110">
        <v>1</v>
      </c>
      <c r="AL1459" s="110">
        <v>513</v>
      </c>
      <c r="AM1459" s="172" t="str">
        <f>IF(OR(Table1[[#This Row],[Line total ordered for now]]&gt;0,Table1[[#This Row],[Line total ordered for season]]&gt;0),1,"")</f>
        <v/>
      </c>
      <c r="AN1459" s="173">
        <f>COUNTIF(AM$4:AM1459,"&gt;0")</f>
        <v>0</v>
      </c>
      <c r="AO1459" s="173">
        <f>Table1[[#This Row],[ORDER QUANTITY
to be collected BEFORE 31.3.22]]</f>
        <v>0</v>
      </c>
      <c r="AP1459" s="174">
        <f t="shared" si="226"/>
        <v>0</v>
      </c>
      <c r="AQ1459" s="174">
        <f>IFERROR(INDEX(Retail!H:H,MATCH($D1459,Retail!$D:$D,0)),0)</f>
        <v>0</v>
      </c>
      <c r="AR1459" s="174">
        <f>IFERROR(INDEX(Retail!J:J,MATCH($D1459,Retail!$D:$D,0)),0)</f>
        <v>0</v>
      </c>
      <c r="AS1459" s="174">
        <f>IFERROR(INDEX('NEW2022'!H:H,MATCH($D1459,'NEW2022'!D:D,0)),0)</f>
        <v>0</v>
      </c>
      <c r="AT1459" s="174">
        <f>IFERROR(INDEX('NEW2022'!J:J,MATCH($D1459,'NEW2022'!D:D,0)),0)</f>
        <v>0</v>
      </c>
      <c r="AU1459" s="174">
        <f>IFERROR(INDEX('Quiet Items'!H:H,MATCH($D1459,'Quiet Items'!D:D,0)),0)</f>
        <v>0</v>
      </c>
      <c r="AV1459" s="174">
        <f>IFERROR(INDEX('Quiet Items'!J:J,MATCH($D1459,'Quiet Items'!D:D,0)),0)</f>
        <v>0</v>
      </c>
      <c r="AW1459" s="174">
        <f>IFERROR(INDEX('1.4G'!H:H,MATCH($D1459,'1.4G'!D:D,0)),0)</f>
        <v>0</v>
      </c>
      <c r="AX1459" s="174">
        <f>IFERROR(INDEX('1.4G'!J:J,MATCH($D1459,'1.4G'!D:D,0)),0)</f>
        <v>0</v>
      </c>
      <c r="AY1459" s="174">
        <f t="shared" si="230"/>
        <v>0</v>
      </c>
      <c r="AZ1459" s="174">
        <f t="shared" si="231"/>
        <v>0</v>
      </c>
      <c r="BA1459" s="175">
        <f>IFERROR(Table1[[#This Row],[Line total ordered for now]]*Table1[[#This Row],[GUARANTEED PRICE
for STOCK orders collected before 31.3.22]],0)</f>
        <v>0</v>
      </c>
      <c r="BB1459" s="175">
        <f t="shared" si="228"/>
        <v>0</v>
      </c>
      <c r="BC1459" s="176">
        <f>(AZ1459+Table1[[#This Row],[Line total ordered for now]])*Z1459</f>
        <v>0</v>
      </c>
      <c r="BD1459" s="200">
        <v>83.095379713697426</v>
      </c>
      <c r="BL1459"/>
      <c r="BM1459"/>
      <c r="BN1459"/>
      <c r="BO1459"/>
      <c r="BP1459"/>
      <c r="BQ1459"/>
      <c r="BR1459"/>
      <c r="BS1459"/>
      <c r="BT1459"/>
    </row>
    <row r="1460" spans="1:72" ht="15.75">
      <c r="A1460" s="202">
        <v>1456</v>
      </c>
      <c r="B1460" s="68" t="s">
        <v>6378</v>
      </c>
      <c r="C1460" s="149" t="s">
        <v>200</v>
      </c>
      <c r="D1460" s="149" t="s">
        <v>4048</v>
      </c>
      <c r="E1460" s="149" t="s">
        <v>4049</v>
      </c>
      <c r="F1460" s="158" t="str">
        <f t="shared" si="229"/>
        <v>Video</v>
      </c>
      <c r="G1460" s="187">
        <v>2</v>
      </c>
      <c r="H1460" s="150"/>
      <c r="I1460" s="184">
        <v>92.53</v>
      </c>
      <c r="J1460" s="150"/>
      <c r="K1460" s="151">
        <v>16.293211708568123</v>
      </c>
      <c r="L1460" s="152">
        <v>94.380600000000001</v>
      </c>
      <c r="M1460" s="152">
        <v>97.759270251408736</v>
      </c>
      <c r="N1460" s="153" t="s">
        <v>142</v>
      </c>
      <c r="O1460" s="154">
        <v>6</v>
      </c>
      <c r="P1460" s="153">
        <v>60</v>
      </c>
      <c r="Q1460" s="153" t="s">
        <v>146</v>
      </c>
      <c r="R1460" s="155">
        <v>10</v>
      </c>
      <c r="S1460" s="155">
        <v>3.2</v>
      </c>
      <c r="T1460" s="155">
        <v>0.3</v>
      </c>
      <c r="U1460" s="154" t="s">
        <v>95</v>
      </c>
      <c r="V1460" s="153" t="s">
        <v>88</v>
      </c>
      <c r="W1460" s="153" t="s">
        <v>996</v>
      </c>
      <c r="X1460" s="151" t="s">
        <v>6378</v>
      </c>
      <c r="Y1460" s="151" t="s">
        <v>6378</v>
      </c>
      <c r="Z1460" s="156">
        <v>2.4E-2</v>
      </c>
      <c r="AA1460" s="153" t="s">
        <v>1558</v>
      </c>
      <c r="AB1460" s="153" t="s">
        <v>5356</v>
      </c>
      <c r="AC1460" s="153" t="s">
        <v>785</v>
      </c>
      <c r="AD1460" s="157" t="s">
        <v>4050</v>
      </c>
      <c r="AE1460" s="110">
        <v>1</v>
      </c>
      <c r="AF1460" s="110">
        <v>550</v>
      </c>
      <c r="AG1460" s="112">
        <f t="shared" si="227"/>
        <v>0</v>
      </c>
      <c r="AH1460" s="110">
        <f>SUM(AG$4:AG1460)</f>
        <v>40</v>
      </c>
      <c r="AI1460" s="112">
        <f t="shared" si="225"/>
        <v>0</v>
      </c>
      <c r="AJ1460" s="110">
        <f>COUNTIF(AI$4:AI1460,"&gt;0")</f>
        <v>195</v>
      </c>
      <c r="AK1460" s="110">
        <v>1</v>
      </c>
      <c r="AL1460" s="110">
        <v>514</v>
      </c>
      <c r="AM1460" s="172" t="str">
        <f>IF(OR(Table1[[#This Row],[Line total ordered for now]]&gt;0,Table1[[#This Row],[Line total ordered for season]]&gt;0),1,"")</f>
        <v/>
      </c>
      <c r="AN1460" s="173">
        <f>COUNTIF(AM$4:AM1460,"&gt;0")</f>
        <v>0</v>
      </c>
      <c r="AO1460" s="173">
        <f>Table1[[#This Row],[ORDER QUANTITY
to be collected BEFORE 31.3.22]]</f>
        <v>0</v>
      </c>
      <c r="AP1460" s="174">
        <f t="shared" si="226"/>
        <v>0</v>
      </c>
      <c r="AQ1460" s="174">
        <f>IFERROR(INDEX(Retail!H:H,MATCH($D1460,Retail!$D:$D,0)),0)</f>
        <v>0</v>
      </c>
      <c r="AR1460" s="174">
        <f>IFERROR(INDEX(Retail!J:J,MATCH($D1460,Retail!$D:$D,0)),0)</f>
        <v>0</v>
      </c>
      <c r="AS1460" s="174">
        <f>IFERROR(INDEX('NEW2022'!H:H,MATCH($D1460,'NEW2022'!D:D,0)),0)</f>
        <v>0</v>
      </c>
      <c r="AT1460" s="174">
        <f>IFERROR(INDEX('NEW2022'!J:J,MATCH($D1460,'NEW2022'!D:D,0)),0)</f>
        <v>0</v>
      </c>
      <c r="AU1460" s="174">
        <f>IFERROR(INDEX('Quiet Items'!H:H,MATCH($D1460,'Quiet Items'!D:D,0)),0)</f>
        <v>0</v>
      </c>
      <c r="AV1460" s="174">
        <f>IFERROR(INDEX('Quiet Items'!J:J,MATCH($D1460,'Quiet Items'!D:D,0)),0)</f>
        <v>0</v>
      </c>
      <c r="AW1460" s="174">
        <f>IFERROR(INDEX('1.4G'!H:H,MATCH($D1460,'1.4G'!D:D,0)),0)</f>
        <v>0</v>
      </c>
      <c r="AX1460" s="174">
        <f>IFERROR(INDEX('1.4G'!J:J,MATCH($D1460,'1.4G'!D:D,0)),0)</f>
        <v>0</v>
      </c>
      <c r="AY1460" s="174">
        <f t="shared" si="230"/>
        <v>0</v>
      </c>
      <c r="AZ1460" s="174">
        <f t="shared" si="231"/>
        <v>0</v>
      </c>
      <c r="BA1460" s="175">
        <f>IFERROR(Table1[[#This Row],[Line total ordered for now]]*Table1[[#This Row],[GUARANTEED PRICE
for STOCK orders collected before 31.3.22]],0)</f>
        <v>0</v>
      </c>
      <c r="BB1460" s="175">
        <f t="shared" si="228"/>
        <v>0</v>
      </c>
      <c r="BC1460" s="176">
        <f>(AZ1460+Table1[[#This Row],[Line total ordered for now]])*Z1460</f>
        <v>0</v>
      </c>
      <c r="BD1460" s="200">
        <v>83.095379713697426</v>
      </c>
      <c r="BL1460"/>
      <c r="BM1460"/>
      <c r="BN1460"/>
      <c r="BO1460"/>
      <c r="BP1460"/>
      <c r="BQ1460"/>
      <c r="BR1460"/>
      <c r="BS1460"/>
      <c r="BT1460"/>
    </row>
    <row r="1461" spans="1:72" ht="15.75">
      <c r="A1461" s="202">
        <v>1457</v>
      </c>
      <c r="B1461" s="68" t="s">
        <v>6378</v>
      </c>
      <c r="C1461" s="149" t="s">
        <v>2259</v>
      </c>
      <c r="D1461" s="149" t="s">
        <v>2333</v>
      </c>
      <c r="E1461" s="149" t="s">
        <v>2334</v>
      </c>
      <c r="F1461" s="158" t="str">
        <f t="shared" si="229"/>
        <v/>
      </c>
      <c r="G1461" s="187">
        <v>5</v>
      </c>
      <c r="H1461" s="150"/>
      <c r="I1461" s="184">
        <v>189.33</v>
      </c>
      <c r="J1461" s="150"/>
      <c r="K1461" s="151">
        <v>198.79999999999998</v>
      </c>
      <c r="L1461" s="152">
        <v>193.11660000000001</v>
      </c>
      <c r="M1461" s="152">
        <v>198.79999999999998</v>
      </c>
      <c r="N1461" s="153" t="s">
        <v>737</v>
      </c>
      <c r="O1461" s="154">
        <v>1</v>
      </c>
      <c r="P1461" s="153">
        <v>60</v>
      </c>
      <c r="Q1461" s="153" t="s">
        <v>146</v>
      </c>
      <c r="R1461" s="155">
        <v>20</v>
      </c>
      <c r="S1461" s="155">
        <v>6</v>
      </c>
      <c r="T1461" s="155">
        <v>2.8</v>
      </c>
      <c r="U1461" s="154" t="s">
        <v>95</v>
      </c>
      <c r="V1461" s="153" t="s">
        <v>88</v>
      </c>
      <c r="W1461" s="153" t="s">
        <v>627</v>
      </c>
      <c r="X1461" s="151" t="s">
        <v>6378</v>
      </c>
      <c r="Y1461" s="151" t="s">
        <v>6378</v>
      </c>
      <c r="Z1461" s="156">
        <v>4.4900000000000002E-2</v>
      </c>
      <c r="AA1461" s="153" t="s">
        <v>2260</v>
      </c>
      <c r="AB1461" s="153" t="s">
        <v>5368</v>
      </c>
      <c r="AC1461" s="153" t="s">
        <v>164</v>
      </c>
      <c r="AD1461" s="157" t="s">
        <v>626</v>
      </c>
      <c r="AE1461" s="110">
        <v>1</v>
      </c>
      <c r="AF1461" s="110">
        <v>551</v>
      </c>
      <c r="AG1461" s="112">
        <f t="shared" si="227"/>
        <v>0</v>
      </c>
      <c r="AH1461" s="110">
        <f>SUM(AG$4:AG1461)</f>
        <v>40</v>
      </c>
      <c r="AI1461" s="112">
        <f t="shared" si="225"/>
        <v>0</v>
      </c>
      <c r="AJ1461" s="110">
        <f>COUNTIF(AI$4:AI1461,"&gt;0")</f>
        <v>195</v>
      </c>
      <c r="AK1461" s="110">
        <v>1</v>
      </c>
      <c r="AL1461" s="110">
        <v>515</v>
      </c>
      <c r="AM1461" s="172" t="str">
        <f>IF(OR(Table1[[#This Row],[Line total ordered for now]]&gt;0,Table1[[#This Row],[Line total ordered for season]]&gt;0),1,"")</f>
        <v/>
      </c>
      <c r="AN1461" s="173">
        <f>COUNTIF(AM$4:AM1461,"&gt;0")</f>
        <v>0</v>
      </c>
      <c r="AO1461" s="173">
        <f>Table1[[#This Row],[ORDER QUANTITY
to be collected BEFORE 31.3.22]]</f>
        <v>0</v>
      </c>
      <c r="AP1461" s="174">
        <f t="shared" si="226"/>
        <v>0</v>
      </c>
      <c r="AQ1461" s="174">
        <f>IFERROR(INDEX(Retail!H:H,MATCH($D1461,Retail!$D:$D,0)),0)</f>
        <v>0</v>
      </c>
      <c r="AR1461" s="174">
        <f>IFERROR(INDEX(Retail!J:J,MATCH($D1461,Retail!$D:$D,0)),0)</f>
        <v>0</v>
      </c>
      <c r="AS1461" s="174">
        <f>IFERROR(INDEX('NEW2022'!H:H,MATCH($D1461,'NEW2022'!D:D,0)),0)</f>
        <v>0</v>
      </c>
      <c r="AT1461" s="174">
        <f>IFERROR(INDEX('NEW2022'!J:J,MATCH($D1461,'NEW2022'!D:D,0)),0)</f>
        <v>0</v>
      </c>
      <c r="AU1461" s="174">
        <f>IFERROR(INDEX('Quiet Items'!H:H,MATCH($D1461,'Quiet Items'!D:D,0)),0)</f>
        <v>0</v>
      </c>
      <c r="AV1461" s="174">
        <f>IFERROR(INDEX('Quiet Items'!J:J,MATCH($D1461,'Quiet Items'!D:D,0)),0)</f>
        <v>0</v>
      </c>
      <c r="AW1461" s="174">
        <f>IFERROR(INDEX('1.4G'!H:H,MATCH($D1461,'1.4G'!D:D,0)),0)</f>
        <v>0</v>
      </c>
      <c r="AX1461" s="174">
        <f>IFERROR(INDEX('1.4G'!J:J,MATCH($D1461,'1.4G'!D:D,0)),0)</f>
        <v>0</v>
      </c>
      <c r="AY1461" s="174">
        <f t="shared" si="230"/>
        <v>0</v>
      </c>
      <c r="AZ1461" s="174">
        <f t="shared" si="231"/>
        <v>0</v>
      </c>
      <c r="BA1461" s="175">
        <f>IFERROR(Table1[[#This Row],[Line total ordered for now]]*Table1[[#This Row],[GUARANTEED PRICE
for STOCK orders collected before 31.3.22]],0)</f>
        <v>0</v>
      </c>
      <c r="BB1461" s="175">
        <f t="shared" si="228"/>
        <v>0</v>
      </c>
      <c r="BC1461" s="176">
        <f>(AZ1461+Table1[[#This Row],[Line total ordered for now]])*Z1461</f>
        <v>0</v>
      </c>
      <c r="BD1461" s="200">
        <v>168.98</v>
      </c>
      <c r="BL1461"/>
      <c r="BM1461"/>
      <c r="BN1461"/>
      <c r="BO1461"/>
      <c r="BP1461"/>
      <c r="BQ1461"/>
      <c r="BR1461"/>
      <c r="BS1461"/>
      <c r="BT1461"/>
    </row>
    <row r="1462" spans="1:72" ht="15.75">
      <c r="A1462" s="202">
        <v>1458</v>
      </c>
      <c r="B1462" s="68" t="s">
        <v>6378</v>
      </c>
      <c r="C1462" s="149" t="s">
        <v>2259</v>
      </c>
      <c r="D1462" s="149" t="s">
        <v>2293</v>
      </c>
      <c r="E1462" s="149" t="s">
        <v>2294</v>
      </c>
      <c r="F1462" s="158" t="str">
        <f t="shared" si="229"/>
        <v/>
      </c>
      <c r="G1462" s="187">
        <v>7</v>
      </c>
      <c r="H1462" s="150"/>
      <c r="I1462" s="184">
        <v>201.22</v>
      </c>
      <c r="J1462" s="150"/>
      <c r="K1462" s="151">
        <v>211.29</v>
      </c>
      <c r="L1462" s="152">
        <v>205.24440000000001</v>
      </c>
      <c r="M1462" s="152">
        <v>211.29</v>
      </c>
      <c r="N1462" s="153" t="s">
        <v>737</v>
      </c>
      <c r="O1462" s="154">
        <v>1</v>
      </c>
      <c r="P1462" s="153">
        <v>60</v>
      </c>
      <c r="Q1462" s="153" t="s">
        <v>146</v>
      </c>
      <c r="R1462" s="155">
        <v>16</v>
      </c>
      <c r="S1462" s="155">
        <v>6</v>
      </c>
      <c r="T1462" s="155">
        <v>2.8</v>
      </c>
      <c r="U1462" s="154" t="s">
        <v>95</v>
      </c>
      <c r="V1462" s="153" t="s">
        <v>88</v>
      </c>
      <c r="W1462" s="153" t="s">
        <v>627</v>
      </c>
      <c r="X1462" s="151" t="s">
        <v>6378</v>
      </c>
      <c r="Y1462" s="151" t="s">
        <v>6378</v>
      </c>
      <c r="Z1462" s="156">
        <v>4.36E-2</v>
      </c>
      <c r="AA1462" s="153" t="s">
        <v>2260</v>
      </c>
      <c r="AB1462" s="153" t="s">
        <v>5367</v>
      </c>
      <c r="AC1462" s="153" t="s">
        <v>164</v>
      </c>
      <c r="AD1462" s="157" t="s">
        <v>626</v>
      </c>
      <c r="AE1462" s="110">
        <v>1</v>
      </c>
      <c r="AF1462" s="110">
        <v>552</v>
      </c>
      <c r="AG1462" s="112">
        <f t="shared" si="227"/>
        <v>0</v>
      </c>
      <c r="AH1462" s="110">
        <f>SUM(AG$4:AG1462)</f>
        <v>40</v>
      </c>
      <c r="AI1462" s="112">
        <f t="shared" si="225"/>
        <v>0</v>
      </c>
      <c r="AJ1462" s="110">
        <f>COUNTIF(AI$4:AI1462,"&gt;0")</f>
        <v>195</v>
      </c>
      <c r="AK1462" s="110">
        <v>1</v>
      </c>
      <c r="AL1462" s="110">
        <v>516</v>
      </c>
      <c r="AM1462" s="172" t="str">
        <f>IF(OR(Table1[[#This Row],[Line total ordered for now]]&gt;0,Table1[[#This Row],[Line total ordered for season]]&gt;0),1,"")</f>
        <v/>
      </c>
      <c r="AN1462" s="173">
        <f>COUNTIF(AM$4:AM1462,"&gt;0")</f>
        <v>0</v>
      </c>
      <c r="AO1462" s="173">
        <f>Table1[[#This Row],[ORDER QUANTITY
to be collected BEFORE 31.3.22]]</f>
        <v>0</v>
      </c>
      <c r="AP1462" s="174">
        <f t="shared" si="226"/>
        <v>0</v>
      </c>
      <c r="AQ1462" s="174">
        <f>IFERROR(INDEX(Retail!H:H,MATCH($D1462,Retail!$D:$D,0)),0)</f>
        <v>0</v>
      </c>
      <c r="AR1462" s="174">
        <f>IFERROR(INDEX(Retail!J:J,MATCH($D1462,Retail!$D:$D,0)),0)</f>
        <v>0</v>
      </c>
      <c r="AS1462" s="174">
        <f>IFERROR(INDEX('NEW2022'!H:H,MATCH($D1462,'NEW2022'!D:D,0)),0)</f>
        <v>0</v>
      </c>
      <c r="AT1462" s="174">
        <f>IFERROR(INDEX('NEW2022'!J:J,MATCH($D1462,'NEW2022'!D:D,0)),0)</f>
        <v>0</v>
      </c>
      <c r="AU1462" s="174">
        <f>IFERROR(INDEX('Quiet Items'!H:H,MATCH($D1462,'Quiet Items'!D:D,0)),0)</f>
        <v>0</v>
      </c>
      <c r="AV1462" s="174">
        <f>IFERROR(INDEX('Quiet Items'!J:J,MATCH($D1462,'Quiet Items'!D:D,0)),0)</f>
        <v>0</v>
      </c>
      <c r="AW1462" s="174">
        <f>IFERROR(INDEX('1.4G'!H:H,MATCH($D1462,'1.4G'!D:D,0)),0)</f>
        <v>0</v>
      </c>
      <c r="AX1462" s="174">
        <f>IFERROR(INDEX('1.4G'!J:J,MATCH($D1462,'1.4G'!D:D,0)),0)</f>
        <v>0</v>
      </c>
      <c r="AY1462" s="174">
        <f t="shared" si="230"/>
        <v>0</v>
      </c>
      <c r="AZ1462" s="174">
        <f t="shared" si="231"/>
        <v>0</v>
      </c>
      <c r="BA1462" s="175">
        <f>IFERROR(Table1[[#This Row],[Line total ordered for now]]*Table1[[#This Row],[GUARANTEED PRICE
for STOCK orders collected before 31.3.22]],0)</f>
        <v>0</v>
      </c>
      <c r="BB1462" s="175">
        <f t="shared" si="228"/>
        <v>0</v>
      </c>
      <c r="BC1462" s="176">
        <f>(AZ1462+Table1[[#This Row],[Line total ordered for now]])*Z1462</f>
        <v>0</v>
      </c>
      <c r="BD1462" s="200">
        <v>179.59649999999999</v>
      </c>
      <c r="BL1462"/>
      <c r="BM1462"/>
      <c r="BN1462"/>
      <c r="BO1462"/>
      <c r="BP1462"/>
      <c r="BQ1462"/>
      <c r="BR1462"/>
      <c r="BS1462"/>
      <c r="BT1462"/>
    </row>
    <row r="1463" spans="1:72" ht="15.75">
      <c r="A1463" s="202">
        <v>1459</v>
      </c>
      <c r="B1463" s="68" t="s">
        <v>6378</v>
      </c>
      <c r="C1463" s="149" t="s">
        <v>2259</v>
      </c>
      <c r="D1463" s="149" t="s">
        <v>2387</v>
      </c>
      <c r="E1463" s="149" t="s">
        <v>2388</v>
      </c>
      <c r="F1463" s="158" t="str">
        <f t="shared" si="229"/>
        <v/>
      </c>
      <c r="G1463" s="187">
        <v>0</v>
      </c>
      <c r="H1463" s="150"/>
      <c r="I1463" s="184">
        <v>204.42</v>
      </c>
      <c r="J1463" s="150"/>
      <c r="K1463" s="151">
        <v>214.64999999999998</v>
      </c>
      <c r="L1463" s="152">
        <v>208.50839999999999</v>
      </c>
      <c r="M1463" s="152">
        <v>214.64999999999998</v>
      </c>
      <c r="N1463" s="153" t="s">
        <v>737</v>
      </c>
      <c r="O1463" s="154">
        <v>1</v>
      </c>
      <c r="P1463" s="153">
        <v>60</v>
      </c>
      <c r="Q1463" s="153" t="s">
        <v>146</v>
      </c>
      <c r="R1463" s="155">
        <v>18</v>
      </c>
      <c r="S1463" s="155">
        <v>6</v>
      </c>
      <c r="T1463" s="155">
        <v>2.8</v>
      </c>
      <c r="U1463" s="154" t="s">
        <v>95</v>
      </c>
      <c r="V1463" s="153" t="s">
        <v>88</v>
      </c>
      <c r="W1463" s="153" t="s">
        <v>627</v>
      </c>
      <c r="X1463" s="151" t="s">
        <v>6378</v>
      </c>
      <c r="Y1463" s="151" t="s">
        <v>6378</v>
      </c>
      <c r="Z1463" s="156">
        <v>4.4900000000000002E-2</v>
      </c>
      <c r="AA1463" s="153" t="s">
        <v>2260</v>
      </c>
      <c r="AB1463" s="153" t="s">
        <v>5894</v>
      </c>
      <c r="AC1463" s="153" t="s">
        <v>164</v>
      </c>
      <c r="AD1463" s="157" t="s">
        <v>626</v>
      </c>
      <c r="AE1463" s="110">
        <v>1</v>
      </c>
      <c r="AF1463" s="110">
        <v>553</v>
      </c>
      <c r="AG1463" s="112">
        <f t="shared" si="227"/>
        <v>0</v>
      </c>
      <c r="AH1463" s="110">
        <f>SUM(AG$4:AG1463)</f>
        <v>40</v>
      </c>
      <c r="AI1463" s="112">
        <f t="shared" si="225"/>
        <v>0</v>
      </c>
      <c r="AJ1463" s="110">
        <f>COUNTIF(AI$4:AI1463,"&gt;0")</f>
        <v>195</v>
      </c>
      <c r="AK1463" s="110">
        <v>1</v>
      </c>
      <c r="AL1463" s="110">
        <v>517</v>
      </c>
      <c r="AM1463" s="172" t="str">
        <f>IF(OR(Table1[[#This Row],[Line total ordered for now]]&gt;0,Table1[[#This Row],[Line total ordered for season]]&gt;0),1,"")</f>
        <v/>
      </c>
      <c r="AN1463" s="173">
        <f>COUNTIF(AM$4:AM1463,"&gt;0")</f>
        <v>0</v>
      </c>
      <c r="AO1463" s="173">
        <f>Table1[[#This Row],[ORDER QUANTITY
to be collected BEFORE 31.3.22]]</f>
        <v>0</v>
      </c>
      <c r="AP1463" s="174">
        <f t="shared" si="226"/>
        <v>0</v>
      </c>
      <c r="AQ1463" s="174">
        <f>IFERROR(INDEX(Retail!H:H,MATCH($D1463,Retail!$D:$D,0)),0)</f>
        <v>0</v>
      </c>
      <c r="AR1463" s="174">
        <f>IFERROR(INDEX(Retail!J:J,MATCH($D1463,Retail!$D:$D,0)),0)</f>
        <v>0</v>
      </c>
      <c r="AS1463" s="174">
        <f>IFERROR(INDEX('NEW2022'!H:H,MATCH($D1463,'NEW2022'!D:D,0)),0)</f>
        <v>0</v>
      </c>
      <c r="AT1463" s="174">
        <f>IFERROR(INDEX('NEW2022'!J:J,MATCH($D1463,'NEW2022'!D:D,0)),0)</f>
        <v>0</v>
      </c>
      <c r="AU1463" s="174">
        <f>IFERROR(INDEX('Quiet Items'!H:H,MATCH($D1463,'Quiet Items'!D:D,0)),0)</f>
        <v>0</v>
      </c>
      <c r="AV1463" s="174">
        <f>IFERROR(INDEX('Quiet Items'!J:J,MATCH($D1463,'Quiet Items'!D:D,0)),0)</f>
        <v>0</v>
      </c>
      <c r="AW1463" s="174">
        <f>IFERROR(INDEX('1.4G'!H:H,MATCH($D1463,'1.4G'!D:D,0)),0)</f>
        <v>0</v>
      </c>
      <c r="AX1463" s="174">
        <f>IFERROR(INDEX('1.4G'!J:J,MATCH($D1463,'1.4G'!D:D,0)),0)</f>
        <v>0</v>
      </c>
      <c r="AY1463" s="174">
        <f t="shared" si="230"/>
        <v>0</v>
      </c>
      <c r="AZ1463" s="174">
        <f t="shared" si="231"/>
        <v>0</v>
      </c>
      <c r="BA1463" s="175">
        <f>IFERROR(Table1[[#This Row],[Line total ordered for now]]*Table1[[#This Row],[GUARANTEED PRICE
for STOCK orders collected before 31.3.22]],0)</f>
        <v>0</v>
      </c>
      <c r="BB1463" s="175">
        <f t="shared" si="228"/>
        <v>0</v>
      </c>
      <c r="BC1463" s="176">
        <f>(AZ1463+Table1[[#This Row],[Line total ordered for now]])*Z1463</f>
        <v>0</v>
      </c>
      <c r="BD1463" s="200">
        <v>182.45249999999999</v>
      </c>
      <c r="BL1463"/>
      <c r="BM1463"/>
      <c r="BN1463"/>
      <c r="BO1463"/>
      <c r="BP1463"/>
      <c r="BQ1463"/>
      <c r="BR1463"/>
      <c r="BS1463"/>
      <c r="BT1463"/>
    </row>
    <row r="1464" spans="1:72" ht="15.75">
      <c r="A1464" s="202">
        <v>1460</v>
      </c>
      <c r="B1464" s="68" t="s">
        <v>6378</v>
      </c>
      <c r="C1464" s="149" t="s">
        <v>2259</v>
      </c>
      <c r="D1464" s="149" t="s">
        <v>2257</v>
      </c>
      <c r="E1464" s="149" t="s">
        <v>2258</v>
      </c>
      <c r="F1464" s="158" t="str">
        <f t="shared" si="229"/>
        <v/>
      </c>
      <c r="G1464" s="187">
        <v>5</v>
      </c>
      <c r="H1464" s="150"/>
      <c r="I1464" s="184">
        <v>210.14</v>
      </c>
      <c r="J1464" s="150"/>
      <c r="K1464" s="151">
        <v>220.64999999999998</v>
      </c>
      <c r="L1464" s="152">
        <v>214.34279999999998</v>
      </c>
      <c r="M1464" s="152">
        <v>220.64999999999998</v>
      </c>
      <c r="N1464" s="153" t="s">
        <v>737</v>
      </c>
      <c r="O1464" s="154">
        <v>1</v>
      </c>
      <c r="P1464" s="153">
        <v>60</v>
      </c>
      <c r="Q1464" s="153" t="s">
        <v>146</v>
      </c>
      <c r="R1464" s="155">
        <v>20</v>
      </c>
      <c r="S1464" s="155">
        <v>6</v>
      </c>
      <c r="T1464" s="155">
        <v>2.8</v>
      </c>
      <c r="U1464" s="154" t="s">
        <v>95</v>
      </c>
      <c r="V1464" s="153" t="s">
        <v>88</v>
      </c>
      <c r="W1464" s="153" t="s">
        <v>627</v>
      </c>
      <c r="X1464" s="151" t="s">
        <v>6378</v>
      </c>
      <c r="Y1464" s="151" t="s">
        <v>6378</v>
      </c>
      <c r="Z1464" s="156">
        <v>4.4900000000000002E-2</v>
      </c>
      <c r="AA1464" s="153" t="s">
        <v>2260</v>
      </c>
      <c r="AB1464" s="153" t="s">
        <v>5366</v>
      </c>
      <c r="AC1464" s="153" t="s">
        <v>164</v>
      </c>
      <c r="AD1464" s="157" t="s">
        <v>626</v>
      </c>
      <c r="AE1464" s="110">
        <v>1</v>
      </c>
      <c r="AF1464" s="110">
        <v>554</v>
      </c>
      <c r="AG1464" s="112">
        <f t="shared" si="227"/>
        <v>0</v>
      </c>
      <c r="AH1464" s="110">
        <f>SUM(AG$4:AG1464)</f>
        <v>40</v>
      </c>
      <c r="AI1464" s="112">
        <f t="shared" si="225"/>
        <v>0</v>
      </c>
      <c r="AJ1464" s="110">
        <f>COUNTIF(AI$4:AI1464,"&gt;0")</f>
        <v>195</v>
      </c>
      <c r="AK1464" s="110">
        <v>1</v>
      </c>
      <c r="AL1464" s="110">
        <v>518</v>
      </c>
      <c r="AM1464" s="172" t="str">
        <f>IF(OR(Table1[[#This Row],[Line total ordered for now]]&gt;0,Table1[[#This Row],[Line total ordered for season]]&gt;0),1,"")</f>
        <v/>
      </c>
      <c r="AN1464" s="173">
        <f>COUNTIF(AM$4:AM1464,"&gt;0")</f>
        <v>0</v>
      </c>
      <c r="AO1464" s="173">
        <f>Table1[[#This Row],[ORDER QUANTITY
to be collected BEFORE 31.3.22]]</f>
        <v>0</v>
      </c>
      <c r="AP1464" s="174">
        <f t="shared" si="226"/>
        <v>0</v>
      </c>
      <c r="AQ1464" s="174">
        <f>IFERROR(INDEX(Retail!H:H,MATCH($D1464,Retail!$D:$D,0)),0)</f>
        <v>0</v>
      </c>
      <c r="AR1464" s="174">
        <f>IFERROR(INDEX(Retail!J:J,MATCH($D1464,Retail!$D:$D,0)),0)</f>
        <v>0</v>
      </c>
      <c r="AS1464" s="174">
        <f>IFERROR(INDEX('NEW2022'!H:H,MATCH($D1464,'NEW2022'!D:D,0)),0)</f>
        <v>0</v>
      </c>
      <c r="AT1464" s="174">
        <f>IFERROR(INDEX('NEW2022'!J:J,MATCH($D1464,'NEW2022'!D:D,0)),0)</f>
        <v>0</v>
      </c>
      <c r="AU1464" s="174">
        <f>IFERROR(INDEX('Quiet Items'!H:H,MATCH($D1464,'Quiet Items'!D:D,0)),0)</f>
        <v>0</v>
      </c>
      <c r="AV1464" s="174">
        <f>IFERROR(INDEX('Quiet Items'!J:J,MATCH($D1464,'Quiet Items'!D:D,0)),0)</f>
        <v>0</v>
      </c>
      <c r="AW1464" s="174">
        <f>IFERROR(INDEX('1.4G'!H:H,MATCH($D1464,'1.4G'!D:D,0)),0)</f>
        <v>0</v>
      </c>
      <c r="AX1464" s="174">
        <f>IFERROR(INDEX('1.4G'!J:J,MATCH($D1464,'1.4G'!D:D,0)),0)</f>
        <v>0</v>
      </c>
      <c r="AY1464" s="174">
        <f t="shared" si="230"/>
        <v>0</v>
      </c>
      <c r="AZ1464" s="174">
        <f t="shared" si="231"/>
        <v>0</v>
      </c>
      <c r="BA1464" s="175">
        <f>IFERROR(Table1[[#This Row],[Line total ordered for now]]*Table1[[#This Row],[GUARANTEED PRICE
for STOCK orders collected before 31.3.22]],0)</f>
        <v>0</v>
      </c>
      <c r="BB1464" s="175">
        <f t="shared" si="228"/>
        <v>0</v>
      </c>
      <c r="BC1464" s="176">
        <f>(AZ1464+Table1[[#This Row],[Line total ordered for now]])*Z1464</f>
        <v>0</v>
      </c>
      <c r="BD1464" s="200">
        <v>187.55249999999998</v>
      </c>
      <c r="BL1464"/>
      <c r="BM1464"/>
      <c r="BN1464"/>
      <c r="BO1464"/>
      <c r="BP1464"/>
      <c r="BQ1464"/>
      <c r="BR1464"/>
      <c r="BS1464"/>
      <c r="BT1464"/>
    </row>
    <row r="1465" spans="1:72" ht="15.75">
      <c r="A1465" s="202">
        <v>1461</v>
      </c>
      <c r="B1465" s="68" t="s">
        <v>6378</v>
      </c>
      <c r="C1465" s="149" t="s">
        <v>2259</v>
      </c>
      <c r="D1465" s="149" t="s">
        <v>2445</v>
      </c>
      <c r="E1465" s="149" t="s">
        <v>2446</v>
      </c>
      <c r="F1465" s="158" t="str">
        <f t="shared" si="229"/>
        <v/>
      </c>
      <c r="G1465" s="187">
        <v>4</v>
      </c>
      <c r="H1465" s="150"/>
      <c r="I1465" s="184">
        <v>211.12</v>
      </c>
      <c r="J1465" s="150"/>
      <c r="K1465" s="151">
        <v>221.67999999999998</v>
      </c>
      <c r="L1465" s="152">
        <v>215.3424</v>
      </c>
      <c r="M1465" s="152">
        <v>221.67999999999998</v>
      </c>
      <c r="N1465" s="153" t="s">
        <v>737</v>
      </c>
      <c r="O1465" s="154">
        <v>1</v>
      </c>
      <c r="P1465" s="153">
        <v>60</v>
      </c>
      <c r="Q1465" s="153" t="s">
        <v>146</v>
      </c>
      <c r="R1465" s="155">
        <v>20</v>
      </c>
      <c r="S1465" s="155">
        <v>6</v>
      </c>
      <c r="T1465" s="155">
        <v>2.8</v>
      </c>
      <c r="U1465" s="154" t="s">
        <v>95</v>
      </c>
      <c r="V1465" s="153" t="s">
        <v>88</v>
      </c>
      <c r="W1465" s="153" t="s">
        <v>627</v>
      </c>
      <c r="X1465" s="151" t="s">
        <v>6378</v>
      </c>
      <c r="Y1465" s="151" t="s">
        <v>6378</v>
      </c>
      <c r="Z1465" s="156">
        <v>4.4900000000000002E-2</v>
      </c>
      <c r="AA1465" s="153" t="s">
        <v>2260</v>
      </c>
      <c r="AB1465" s="153" t="s">
        <v>5370</v>
      </c>
      <c r="AC1465" s="153" t="s">
        <v>164</v>
      </c>
      <c r="AD1465" s="157" t="s">
        <v>626</v>
      </c>
      <c r="AE1465" s="110">
        <v>1</v>
      </c>
      <c r="AF1465" s="110">
        <v>555</v>
      </c>
      <c r="AG1465" s="112">
        <f t="shared" si="227"/>
        <v>0</v>
      </c>
      <c r="AH1465" s="110">
        <f>SUM(AG$4:AG1465)</f>
        <v>40</v>
      </c>
      <c r="AI1465" s="112">
        <f t="shared" si="225"/>
        <v>0</v>
      </c>
      <c r="AJ1465" s="110">
        <f>COUNTIF(AI$4:AI1465,"&gt;0")</f>
        <v>195</v>
      </c>
      <c r="AK1465" s="110">
        <v>1</v>
      </c>
      <c r="AL1465" s="110">
        <v>519</v>
      </c>
      <c r="AM1465" s="172" t="str">
        <f>IF(OR(Table1[[#This Row],[Line total ordered for now]]&gt;0,Table1[[#This Row],[Line total ordered for season]]&gt;0),1,"")</f>
        <v/>
      </c>
      <c r="AN1465" s="173">
        <f>COUNTIF(AM$4:AM1465,"&gt;0")</f>
        <v>0</v>
      </c>
      <c r="AO1465" s="173">
        <f>Table1[[#This Row],[ORDER QUANTITY
to be collected BEFORE 31.3.22]]</f>
        <v>0</v>
      </c>
      <c r="AP1465" s="174">
        <f t="shared" si="226"/>
        <v>0</v>
      </c>
      <c r="AQ1465" s="174">
        <f>IFERROR(INDEX(Retail!H:H,MATCH($D1465,Retail!$D:$D,0)),0)</f>
        <v>0</v>
      </c>
      <c r="AR1465" s="174">
        <f>IFERROR(INDEX(Retail!J:J,MATCH($D1465,Retail!$D:$D,0)),0)</f>
        <v>0</v>
      </c>
      <c r="AS1465" s="174">
        <f>IFERROR(INDEX('NEW2022'!H:H,MATCH($D1465,'NEW2022'!D:D,0)),0)</f>
        <v>0</v>
      </c>
      <c r="AT1465" s="174">
        <f>IFERROR(INDEX('NEW2022'!J:J,MATCH($D1465,'NEW2022'!D:D,0)),0)</f>
        <v>0</v>
      </c>
      <c r="AU1465" s="174">
        <f>IFERROR(INDEX('Quiet Items'!H:H,MATCH($D1465,'Quiet Items'!D:D,0)),0)</f>
        <v>0</v>
      </c>
      <c r="AV1465" s="174">
        <f>IFERROR(INDEX('Quiet Items'!J:J,MATCH($D1465,'Quiet Items'!D:D,0)),0)</f>
        <v>0</v>
      </c>
      <c r="AW1465" s="174">
        <f>IFERROR(INDEX('1.4G'!H:H,MATCH($D1465,'1.4G'!D:D,0)),0)</f>
        <v>0</v>
      </c>
      <c r="AX1465" s="174">
        <f>IFERROR(INDEX('1.4G'!J:J,MATCH($D1465,'1.4G'!D:D,0)),0)</f>
        <v>0</v>
      </c>
      <c r="AY1465" s="174">
        <f t="shared" si="230"/>
        <v>0</v>
      </c>
      <c r="AZ1465" s="174">
        <f t="shared" si="231"/>
        <v>0</v>
      </c>
      <c r="BA1465" s="175">
        <f>IFERROR(Table1[[#This Row],[Line total ordered for now]]*Table1[[#This Row],[GUARANTEED PRICE
for STOCK orders collected before 31.3.22]],0)</f>
        <v>0</v>
      </c>
      <c r="BB1465" s="175">
        <f t="shared" si="228"/>
        <v>0</v>
      </c>
      <c r="BC1465" s="176">
        <f>(AZ1465+Table1[[#This Row],[Line total ordered for now]])*Z1465</f>
        <v>0</v>
      </c>
      <c r="BD1465" s="200">
        <v>188.42799999999997</v>
      </c>
      <c r="BL1465"/>
      <c r="BM1465"/>
      <c r="BN1465"/>
      <c r="BO1465"/>
      <c r="BP1465"/>
      <c r="BQ1465"/>
      <c r="BR1465"/>
      <c r="BS1465"/>
      <c r="BT1465"/>
    </row>
    <row r="1466" spans="1:72" ht="15.75">
      <c r="A1466" s="202">
        <v>1462</v>
      </c>
      <c r="B1466" s="68" t="s">
        <v>6378</v>
      </c>
      <c r="C1466" s="149" t="s">
        <v>2259</v>
      </c>
      <c r="D1466" s="149" t="s">
        <v>2413</v>
      </c>
      <c r="E1466" s="149" t="s">
        <v>2414</v>
      </c>
      <c r="F1466" s="158" t="str">
        <f t="shared" si="229"/>
        <v/>
      </c>
      <c r="G1466" s="187">
        <v>5</v>
      </c>
      <c r="H1466" s="150"/>
      <c r="I1466" s="184">
        <v>232.13</v>
      </c>
      <c r="J1466" s="150"/>
      <c r="K1466" s="151">
        <v>243.73999999999998</v>
      </c>
      <c r="L1466" s="152">
        <v>236.77260000000001</v>
      </c>
      <c r="M1466" s="152">
        <v>243.73999999999998</v>
      </c>
      <c r="N1466" s="153" t="s">
        <v>737</v>
      </c>
      <c r="O1466" s="154">
        <v>1</v>
      </c>
      <c r="P1466" s="153">
        <v>60</v>
      </c>
      <c r="Q1466" s="153" t="s">
        <v>146</v>
      </c>
      <c r="R1466" s="155">
        <v>20</v>
      </c>
      <c r="S1466" s="155">
        <v>6</v>
      </c>
      <c r="T1466" s="155">
        <v>2.8</v>
      </c>
      <c r="U1466" s="154" t="s">
        <v>95</v>
      </c>
      <c r="V1466" s="153" t="s">
        <v>88</v>
      </c>
      <c r="W1466" s="153" t="s">
        <v>627</v>
      </c>
      <c r="X1466" s="151" t="s">
        <v>6378</v>
      </c>
      <c r="Y1466" s="151" t="s">
        <v>6378</v>
      </c>
      <c r="Z1466" s="156">
        <v>4.4900000000000002E-2</v>
      </c>
      <c r="AA1466" s="153" t="s">
        <v>2260</v>
      </c>
      <c r="AB1466" s="153" t="s">
        <v>5369</v>
      </c>
      <c r="AC1466" s="153" t="s">
        <v>164</v>
      </c>
      <c r="AD1466" s="157" t="s">
        <v>626</v>
      </c>
      <c r="AE1466" s="110">
        <v>1</v>
      </c>
      <c r="AF1466" s="110">
        <v>556</v>
      </c>
      <c r="AG1466" s="112">
        <f t="shared" si="227"/>
        <v>0</v>
      </c>
      <c r="AH1466" s="110">
        <f>SUM(AG$4:AG1466)</f>
        <v>40</v>
      </c>
      <c r="AI1466" s="112">
        <f t="shared" si="225"/>
        <v>0</v>
      </c>
      <c r="AJ1466" s="110">
        <f>COUNTIF(AI$4:AI1466,"&gt;0")</f>
        <v>195</v>
      </c>
      <c r="AK1466" s="110">
        <v>1</v>
      </c>
      <c r="AL1466" s="110">
        <v>520</v>
      </c>
      <c r="AM1466" s="172" t="str">
        <f>IF(OR(Table1[[#This Row],[Line total ordered for now]]&gt;0,Table1[[#This Row],[Line total ordered for season]]&gt;0),1,"")</f>
        <v/>
      </c>
      <c r="AN1466" s="173">
        <f>COUNTIF(AM$4:AM1466,"&gt;0")</f>
        <v>0</v>
      </c>
      <c r="AO1466" s="173">
        <f>Table1[[#This Row],[ORDER QUANTITY
to be collected BEFORE 31.3.22]]</f>
        <v>0</v>
      </c>
      <c r="AP1466" s="174">
        <f t="shared" si="226"/>
        <v>0</v>
      </c>
      <c r="AQ1466" s="174">
        <f>IFERROR(INDEX(Retail!H:H,MATCH($D1466,Retail!$D:$D,0)),0)</f>
        <v>0</v>
      </c>
      <c r="AR1466" s="174">
        <f>IFERROR(INDEX(Retail!J:J,MATCH($D1466,Retail!$D:$D,0)),0)</f>
        <v>0</v>
      </c>
      <c r="AS1466" s="174">
        <f>IFERROR(INDEX('NEW2022'!H:H,MATCH($D1466,'NEW2022'!D:D,0)),0)</f>
        <v>0</v>
      </c>
      <c r="AT1466" s="174">
        <f>IFERROR(INDEX('NEW2022'!J:J,MATCH($D1466,'NEW2022'!D:D,0)),0)</f>
        <v>0</v>
      </c>
      <c r="AU1466" s="174">
        <f>IFERROR(INDEX('Quiet Items'!H:H,MATCH($D1466,'Quiet Items'!D:D,0)),0)</f>
        <v>0</v>
      </c>
      <c r="AV1466" s="174">
        <f>IFERROR(INDEX('Quiet Items'!J:J,MATCH($D1466,'Quiet Items'!D:D,0)),0)</f>
        <v>0</v>
      </c>
      <c r="AW1466" s="174">
        <f>IFERROR(INDEX('1.4G'!H:H,MATCH($D1466,'1.4G'!D:D,0)),0)</f>
        <v>0</v>
      </c>
      <c r="AX1466" s="174">
        <f>IFERROR(INDEX('1.4G'!J:J,MATCH($D1466,'1.4G'!D:D,0)),0)</f>
        <v>0</v>
      </c>
      <c r="AY1466" s="174">
        <f t="shared" si="230"/>
        <v>0</v>
      </c>
      <c r="AZ1466" s="174">
        <f t="shared" si="231"/>
        <v>0</v>
      </c>
      <c r="BA1466" s="175">
        <f>IFERROR(Table1[[#This Row],[Line total ordered for now]]*Table1[[#This Row],[GUARANTEED PRICE
for STOCK orders collected before 31.3.22]],0)</f>
        <v>0</v>
      </c>
      <c r="BB1466" s="175">
        <f t="shared" si="228"/>
        <v>0</v>
      </c>
      <c r="BC1466" s="176">
        <f>(AZ1466+Table1[[#This Row],[Line total ordered for now]])*Z1466</f>
        <v>0</v>
      </c>
      <c r="BD1466" s="200">
        <v>207.17899999999997</v>
      </c>
      <c r="BL1466"/>
      <c r="BM1466"/>
      <c r="BN1466"/>
      <c r="BO1466"/>
      <c r="BP1466"/>
      <c r="BQ1466"/>
      <c r="BR1466"/>
      <c r="BS1466"/>
      <c r="BT1466"/>
    </row>
    <row r="1467" spans="1:72" ht="15.75">
      <c r="A1467" s="202">
        <v>1463</v>
      </c>
      <c r="B1467" s="68" t="s">
        <v>6378</v>
      </c>
      <c r="C1467" s="149" t="s">
        <v>213</v>
      </c>
      <c r="D1467" s="149" t="s">
        <v>6078</v>
      </c>
      <c r="E1467" s="149" t="s">
        <v>4621</v>
      </c>
      <c r="F1467" s="158" t="str">
        <f t="shared" si="229"/>
        <v>Video</v>
      </c>
      <c r="G1467" s="187">
        <v>0</v>
      </c>
      <c r="H1467" s="150"/>
      <c r="I1467" s="184">
        <v>72.45</v>
      </c>
      <c r="J1467" s="150"/>
      <c r="K1467" s="151">
        <v>0.84209492964575583</v>
      </c>
      <c r="L1467" s="152">
        <v>79.999018316346806</v>
      </c>
      <c r="M1467" s="152">
        <v>84.209492964575588</v>
      </c>
      <c r="N1467" s="153" t="s">
        <v>142</v>
      </c>
      <c r="O1467" s="154">
        <v>100</v>
      </c>
      <c r="P1467" s="153">
        <v>180</v>
      </c>
      <c r="Q1467" s="153" t="s">
        <v>206</v>
      </c>
      <c r="R1467" s="155">
        <v>11.5</v>
      </c>
      <c r="S1467" s="155">
        <v>3</v>
      </c>
      <c r="T1467" s="155">
        <v>0</v>
      </c>
      <c r="U1467" s="154" t="s">
        <v>95</v>
      </c>
      <c r="V1467" s="153" t="s">
        <v>88</v>
      </c>
      <c r="W1467" s="153" t="s">
        <v>212</v>
      </c>
      <c r="X1467" s="151">
        <v>2.99</v>
      </c>
      <c r="Y1467" s="151">
        <v>2.4900000000000002</v>
      </c>
      <c r="Z1467" s="156">
        <v>1.78E-2</v>
      </c>
      <c r="AA1467" s="153" t="s">
        <v>214</v>
      </c>
      <c r="AB1467" s="153" t="s">
        <v>5697</v>
      </c>
      <c r="AC1467" s="153" t="s">
        <v>149</v>
      </c>
      <c r="AD1467" s="157" t="s">
        <v>448</v>
      </c>
      <c r="AE1467" s="110">
        <v>0</v>
      </c>
      <c r="AF1467" s="110">
        <v>556</v>
      </c>
      <c r="AG1467" s="112">
        <f t="shared" si="227"/>
        <v>0</v>
      </c>
      <c r="AH1467" s="110">
        <f>SUM(AG$4:AG1467)</f>
        <v>40</v>
      </c>
      <c r="AI1467" s="112">
        <f t="shared" si="225"/>
        <v>1</v>
      </c>
      <c r="AJ1467" s="110">
        <f>COUNTIF(AI$4:AI1467,"&gt;0")</f>
        <v>196</v>
      </c>
      <c r="AK1467" s="110">
        <v>1</v>
      </c>
      <c r="AL1467" s="110">
        <v>521</v>
      </c>
      <c r="AM1467" s="172" t="str">
        <f>IF(OR(Table1[[#This Row],[Line total ordered for now]]&gt;0,Table1[[#This Row],[Line total ordered for season]]&gt;0),1,"")</f>
        <v/>
      </c>
      <c r="AN1467" s="173">
        <f>COUNTIF(AM$4:AM1467,"&gt;0")</f>
        <v>0</v>
      </c>
      <c r="AO1467" s="173">
        <f>Table1[[#This Row],[ORDER QUANTITY
to be collected BEFORE 31.3.22]]</f>
        <v>0</v>
      </c>
      <c r="AP1467" s="174">
        <f t="shared" si="226"/>
        <v>0</v>
      </c>
      <c r="AQ1467" s="174">
        <f>IFERROR(INDEX(Retail!H:H,MATCH($D1467,Retail!$D:$D,0)),0)</f>
        <v>0</v>
      </c>
      <c r="AR1467" s="174">
        <f>IFERROR(INDEX(Retail!J:J,MATCH($D1467,Retail!$D:$D,0)),0)</f>
        <v>0</v>
      </c>
      <c r="AS1467" s="174">
        <f>IFERROR(INDEX('NEW2022'!H:H,MATCH($D1467,'NEW2022'!D:D,0)),0)</f>
        <v>0</v>
      </c>
      <c r="AT1467" s="174">
        <f>IFERROR(INDEX('NEW2022'!J:J,MATCH($D1467,'NEW2022'!D:D,0)),0)</f>
        <v>0</v>
      </c>
      <c r="AU1467" s="174">
        <f>IFERROR(INDEX('Quiet Items'!H:H,MATCH($D1467,'Quiet Items'!D:D,0)),0)</f>
        <v>0</v>
      </c>
      <c r="AV1467" s="174">
        <f>IFERROR(INDEX('Quiet Items'!J:J,MATCH($D1467,'Quiet Items'!D:D,0)),0)</f>
        <v>0</v>
      </c>
      <c r="AW1467" s="174">
        <f>IFERROR(INDEX('1.4G'!H:H,MATCH($D1467,'1.4G'!D:D,0)),0)</f>
        <v>0</v>
      </c>
      <c r="AX1467" s="174">
        <f>IFERROR(INDEX('1.4G'!J:J,MATCH($D1467,'1.4G'!D:D,0)),0)</f>
        <v>0</v>
      </c>
      <c r="AY1467" s="174">
        <f t="shared" si="230"/>
        <v>0</v>
      </c>
      <c r="AZ1467" s="174">
        <f t="shared" si="231"/>
        <v>0</v>
      </c>
      <c r="BA1467" s="175">
        <f>IFERROR(Table1[[#This Row],[Line total ordered for now]]*Table1[[#This Row],[GUARANTEED PRICE
for STOCK orders collected before 31.3.22]],0)</f>
        <v>0</v>
      </c>
      <c r="BB1467" s="175">
        <f t="shared" si="228"/>
        <v>0</v>
      </c>
      <c r="BC1467" s="176">
        <f>(AZ1467+Table1[[#This Row],[Line total ordered for now]])*Z1467</f>
        <v>0</v>
      </c>
      <c r="BD1467" s="200">
        <v>0</v>
      </c>
      <c r="BL1467"/>
      <c r="BM1467"/>
      <c r="BN1467"/>
      <c r="BO1467"/>
      <c r="BP1467"/>
      <c r="BQ1467"/>
      <c r="BR1467"/>
      <c r="BS1467"/>
      <c r="BT1467"/>
    </row>
    <row r="1468" spans="1:72" ht="15.75">
      <c r="A1468" s="202">
        <v>1464</v>
      </c>
      <c r="B1468" s="68" t="s">
        <v>6378</v>
      </c>
      <c r="C1468" s="149" t="s">
        <v>213</v>
      </c>
      <c r="D1468" s="149" t="s">
        <v>60</v>
      </c>
      <c r="E1468" s="149" t="s">
        <v>4621</v>
      </c>
      <c r="F1468" s="158" t="str">
        <f t="shared" si="229"/>
        <v>Video</v>
      </c>
      <c r="G1468" s="187">
        <v>0</v>
      </c>
      <c r="H1468" s="150"/>
      <c r="I1468" s="184">
        <v>72.45</v>
      </c>
      <c r="J1468" s="150"/>
      <c r="K1468" s="151">
        <v>0.84209492964575583</v>
      </c>
      <c r="L1468" s="152">
        <v>79.999018316346806</v>
      </c>
      <c r="M1468" s="152">
        <v>84.209492964575588</v>
      </c>
      <c r="N1468" s="153" t="s">
        <v>142</v>
      </c>
      <c r="O1468" s="154">
        <v>100</v>
      </c>
      <c r="P1468" s="153">
        <v>180</v>
      </c>
      <c r="Q1468" s="153" t="s">
        <v>206</v>
      </c>
      <c r="R1468" s="155">
        <v>11.5</v>
      </c>
      <c r="S1468" s="155">
        <v>3</v>
      </c>
      <c r="T1468" s="155">
        <v>0</v>
      </c>
      <c r="U1468" s="154" t="s">
        <v>95</v>
      </c>
      <c r="V1468" s="153" t="s">
        <v>88</v>
      </c>
      <c r="W1468" s="153" t="s">
        <v>212</v>
      </c>
      <c r="X1468" s="151">
        <v>2.99</v>
      </c>
      <c r="Y1468" s="151">
        <v>2.4900000000000002</v>
      </c>
      <c r="Z1468" s="156">
        <v>1.78E-2</v>
      </c>
      <c r="AA1468" s="153" t="s">
        <v>214</v>
      </c>
      <c r="AB1468" s="153" t="s">
        <v>5697</v>
      </c>
      <c r="AC1468" s="153" t="s">
        <v>149</v>
      </c>
      <c r="AD1468" s="157" t="s">
        <v>448</v>
      </c>
      <c r="AE1468" s="110">
        <v>0</v>
      </c>
      <c r="AF1468" s="110">
        <v>556</v>
      </c>
      <c r="AG1468" s="112">
        <f t="shared" si="227"/>
        <v>0</v>
      </c>
      <c r="AH1468" s="110">
        <f>SUM(AG$4:AG1468)</f>
        <v>40</v>
      </c>
      <c r="AI1468" s="112">
        <f t="shared" si="225"/>
        <v>1</v>
      </c>
      <c r="AJ1468" s="110">
        <f>COUNTIF(AI$4:AI1468,"&gt;0")</f>
        <v>197</v>
      </c>
      <c r="AK1468" s="110">
        <v>1</v>
      </c>
      <c r="AL1468" s="110">
        <v>522</v>
      </c>
      <c r="AM1468" s="172" t="str">
        <f>IF(OR(Table1[[#This Row],[Line total ordered for now]]&gt;0,Table1[[#This Row],[Line total ordered for season]]&gt;0),1,"")</f>
        <v/>
      </c>
      <c r="AN1468" s="173">
        <f>COUNTIF(AM$4:AM1468,"&gt;0")</f>
        <v>0</v>
      </c>
      <c r="AO1468" s="173">
        <f>Table1[[#This Row],[ORDER QUANTITY
to be collected BEFORE 31.3.22]]</f>
        <v>0</v>
      </c>
      <c r="AP1468" s="174">
        <f t="shared" si="226"/>
        <v>0</v>
      </c>
      <c r="AQ1468" s="174">
        <f>IFERROR(INDEX(Retail!H:H,MATCH($D1468,Retail!$D:$D,0)),0)</f>
        <v>0</v>
      </c>
      <c r="AR1468" s="174">
        <f>IFERROR(INDEX(Retail!J:J,MATCH($D1468,Retail!$D:$D,0)),0)</f>
        <v>0</v>
      </c>
      <c r="AS1468" s="174">
        <f>IFERROR(INDEX('NEW2022'!H:H,MATCH($D1468,'NEW2022'!D:D,0)),0)</f>
        <v>0</v>
      </c>
      <c r="AT1468" s="174">
        <f>IFERROR(INDEX('NEW2022'!J:J,MATCH($D1468,'NEW2022'!D:D,0)),0)</f>
        <v>0</v>
      </c>
      <c r="AU1468" s="174">
        <f>IFERROR(INDEX('Quiet Items'!H:H,MATCH($D1468,'Quiet Items'!D:D,0)),0)</f>
        <v>0</v>
      </c>
      <c r="AV1468" s="174">
        <f>IFERROR(INDEX('Quiet Items'!J:J,MATCH($D1468,'Quiet Items'!D:D,0)),0)</f>
        <v>0</v>
      </c>
      <c r="AW1468" s="174">
        <f>IFERROR(INDEX('1.4G'!H:H,MATCH($D1468,'1.4G'!D:D,0)),0)</f>
        <v>0</v>
      </c>
      <c r="AX1468" s="174">
        <f>IFERROR(INDEX('1.4G'!J:J,MATCH($D1468,'1.4G'!D:D,0)),0)</f>
        <v>0</v>
      </c>
      <c r="AY1468" s="174">
        <f t="shared" si="230"/>
        <v>0</v>
      </c>
      <c r="AZ1468" s="174">
        <f t="shared" si="231"/>
        <v>0</v>
      </c>
      <c r="BA1468" s="175">
        <f>IFERROR(Table1[[#This Row],[Line total ordered for now]]*Table1[[#This Row],[GUARANTEED PRICE
for STOCK orders collected before 31.3.22]],0)</f>
        <v>0</v>
      </c>
      <c r="BB1468" s="175">
        <f t="shared" si="228"/>
        <v>0</v>
      </c>
      <c r="BC1468" s="176">
        <f>(AZ1468+Table1[[#This Row],[Line total ordered for now]])*Z1468</f>
        <v>0</v>
      </c>
      <c r="BD1468" s="200">
        <v>75.788543668118038</v>
      </c>
      <c r="BL1468"/>
      <c r="BM1468"/>
      <c r="BN1468"/>
      <c r="BO1468"/>
      <c r="BP1468"/>
      <c r="BQ1468"/>
      <c r="BR1468"/>
      <c r="BS1468"/>
      <c r="BT1468"/>
    </row>
    <row r="1469" spans="1:72" ht="15.75">
      <c r="A1469" s="202">
        <v>1465</v>
      </c>
      <c r="B1469" s="68" t="s">
        <v>6378</v>
      </c>
      <c r="C1469" s="149" t="s">
        <v>66</v>
      </c>
      <c r="D1469" s="149" t="s">
        <v>61</v>
      </c>
      <c r="E1469" s="149" t="s">
        <v>314</v>
      </c>
      <c r="F1469" s="158" t="str">
        <f t="shared" si="229"/>
        <v>Video</v>
      </c>
      <c r="G1469" s="187">
        <v>0</v>
      </c>
      <c r="H1469" s="150"/>
      <c r="I1469" s="184">
        <v>60.09</v>
      </c>
      <c r="J1469" s="150"/>
      <c r="K1469" s="151">
        <v>22.246554089759716</v>
      </c>
      <c r="L1469" s="152">
        <v>63.402679155815193</v>
      </c>
      <c r="M1469" s="152">
        <v>66.739662269279151</v>
      </c>
      <c r="N1469" s="153" t="s">
        <v>150</v>
      </c>
      <c r="O1469" s="154">
        <v>3</v>
      </c>
      <c r="P1469" s="153">
        <v>0</v>
      </c>
      <c r="Q1469" s="153" t="s">
        <v>147</v>
      </c>
      <c r="R1469" s="155">
        <v>13.2</v>
      </c>
      <c r="S1469" s="155">
        <v>2.09</v>
      </c>
      <c r="T1469" s="155">
        <v>0.3</v>
      </c>
      <c r="U1469" s="154" t="s">
        <v>94</v>
      </c>
      <c r="V1469" s="153" t="s">
        <v>89</v>
      </c>
      <c r="W1469" s="153" t="s">
        <v>154</v>
      </c>
      <c r="X1469" s="151">
        <v>76.489999999999995</v>
      </c>
      <c r="Y1469" s="151">
        <v>57.49</v>
      </c>
      <c r="Z1469" s="156">
        <v>3.7026000000000003E-2</v>
      </c>
      <c r="AA1469" s="153" t="s">
        <v>151</v>
      </c>
      <c r="AB1469" s="153" t="s">
        <v>4830</v>
      </c>
      <c r="AC1469" s="153" t="s">
        <v>149</v>
      </c>
      <c r="AD1469" s="157" t="s">
        <v>581</v>
      </c>
      <c r="AE1469" s="110">
        <v>0</v>
      </c>
      <c r="AF1469" s="110">
        <v>556</v>
      </c>
      <c r="AG1469" s="112">
        <f t="shared" si="227"/>
        <v>0</v>
      </c>
      <c r="AH1469" s="110">
        <f>SUM(AG$4:AG1469)</f>
        <v>40</v>
      </c>
      <c r="AI1469" s="112">
        <f t="shared" si="225"/>
        <v>1</v>
      </c>
      <c r="AJ1469" s="110">
        <f>COUNTIF(AI$4:AI1469,"&gt;0")</f>
        <v>198</v>
      </c>
      <c r="AK1469" s="110">
        <v>0</v>
      </c>
      <c r="AL1469" s="110">
        <v>522</v>
      </c>
      <c r="AM1469" s="172" t="str">
        <f>IF(OR(Table1[[#This Row],[Line total ordered for now]]&gt;0,Table1[[#This Row],[Line total ordered for season]]&gt;0),1,"")</f>
        <v/>
      </c>
      <c r="AN1469" s="173">
        <f>COUNTIF(AM$4:AM1469,"&gt;0")</f>
        <v>0</v>
      </c>
      <c r="AO1469" s="173">
        <f>Table1[[#This Row],[ORDER QUANTITY
to be collected BEFORE 31.3.22]]</f>
        <v>0</v>
      </c>
      <c r="AP1469" s="174">
        <f t="shared" si="226"/>
        <v>0</v>
      </c>
      <c r="AQ1469" s="174">
        <f>IFERROR(INDEX(Retail!H:H,MATCH($D1469,Retail!$D:$D,0)),0)</f>
        <v>0</v>
      </c>
      <c r="AR1469" s="174">
        <f>IFERROR(INDEX(Retail!J:J,MATCH($D1469,Retail!$D:$D,0)),0)</f>
        <v>0</v>
      </c>
      <c r="AS1469" s="174">
        <f>IFERROR(INDEX('NEW2022'!H:H,MATCH($D1469,'NEW2022'!D:D,0)),0)</f>
        <v>0</v>
      </c>
      <c r="AT1469" s="174">
        <f>IFERROR(INDEX('NEW2022'!J:J,MATCH($D1469,'NEW2022'!D:D,0)),0)</f>
        <v>0</v>
      </c>
      <c r="AU1469" s="174">
        <f>IFERROR(INDEX('Quiet Items'!H:H,MATCH($D1469,'Quiet Items'!D:D,0)),0)</f>
        <v>0</v>
      </c>
      <c r="AV1469" s="174">
        <f>IFERROR(INDEX('Quiet Items'!J:J,MATCH($D1469,'Quiet Items'!D:D,0)),0)</f>
        <v>0</v>
      </c>
      <c r="AW1469" s="174">
        <f>IFERROR(INDEX('1.4G'!H:H,MATCH($D1469,'1.4G'!D:D,0)),0)</f>
        <v>0</v>
      </c>
      <c r="AX1469" s="174">
        <f>IFERROR(INDEX('1.4G'!J:J,MATCH($D1469,'1.4G'!D:D,0)),0)</f>
        <v>0</v>
      </c>
      <c r="AY1469" s="174">
        <f t="shared" si="230"/>
        <v>0</v>
      </c>
      <c r="AZ1469" s="174">
        <f t="shared" si="231"/>
        <v>0</v>
      </c>
      <c r="BA1469" s="175">
        <f>IFERROR(Table1[[#This Row],[Line total ordered for now]]*Table1[[#This Row],[GUARANTEED PRICE
for STOCK orders collected before 31.3.22]],0)</f>
        <v>0</v>
      </c>
      <c r="BB1469" s="175">
        <f t="shared" si="228"/>
        <v>0</v>
      </c>
      <c r="BC1469" s="176">
        <f>(AZ1469+Table1[[#This Row],[Line total ordered for now]])*Z1469</f>
        <v>0</v>
      </c>
      <c r="BD1469" s="200">
        <v>60.065696042351234</v>
      </c>
      <c r="BL1469"/>
      <c r="BM1469"/>
      <c r="BN1469"/>
      <c r="BO1469"/>
      <c r="BP1469"/>
      <c r="BQ1469"/>
      <c r="BR1469"/>
      <c r="BS1469"/>
      <c r="BT1469"/>
    </row>
    <row r="1470" spans="1:72" ht="15.75">
      <c r="A1470" s="202">
        <v>1466</v>
      </c>
      <c r="B1470" s="68" t="s">
        <v>6378</v>
      </c>
      <c r="C1470" s="149" t="s">
        <v>66</v>
      </c>
      <c r="D1470" s="149" t="s">
        <v>80</v>
      </c>
      <c r="E1470" s="149" t="s">
        <v>313</v>
      </c>
      <c r="F1470" s="158" t="str">
        <f t="shared" si="229"/>
        <v>Video</v>
      </c>
      <c r="G1470" s="187">
        <v>0</v>
      </c>
      <c r="H1470" s="150"/>
      <c r="I1470" s="184">
        <v>66.680000000000007</v>
      </c>
      <c r="J1470" s="150"/>
      <c r="K1470" s="151">
        <v>73.431727351899823</v>
      </c>
      <c r="L1470" s="152">
        <v>69.760140984304826</v>
      </c>
      <c r="M1470" s="152">
        <v>73.431727351899823</v>
      </c>
      <c r="N1470" s="153" t="s">
        <v>142</v>
      </c>
      <c r="O1470" s="154">
        <v>1</v>
      </c>
      <c r="P1470" s="153">
        <v>0</v>
      </c>
      <c r="Q1470" s="153" t="s">
        <v>147</v>
      </c>
      <c r="R1470" s="155">
        <v>17</v>
      </c>
      <c r="S1470" s="155">
        <v>2.3199999999999998</v>
      </c>
      <c r="T1470" s="155">
        <v>0</v>
      </c>
      <c r="U1470" s="154" t="s">
        <v>94</v>
      </c>
      <c r="V1470" s="153" t="s">
        <v>89</v>
      </c>
      <c r="W1470" s="153" t="s">
        <v>154</v>
      </c>
      <c r="X1470" s="151">
        <v>254.99</v>
      </c>
      <c r="Y1470" s="151">
        <v>189.99</v>
      </c>
      <c r="Z1470" s="156">
        <v>3.9899999999999998E-2</v>
      </c>
      <c r="AA1470" s="153" t="s">
        <v>5967</v>
      </c>
      <c r="AB1470" s="153" t="s">
        <v>4714</v>
      </c>
      <c r="AC1470" s="153" t="s">
        <v>2412</v>
      </c>
      <c r="AD1470" s="157" t="s">
        <v>4713</v>
      </c>
      <c r="AE1470" s="110">
        <v>0</v>
      </c>
      <c r="AF1470" s="110">
        <v>556</v>
      </c>
      <c r="AG1470" s="112">
        <f t="shared" si="227"/>
        <v>0</v>
      </c>
      <c r="AH1470" s="110">
        <f>SUM(AG$4:AG1470)</f>
        <v>40</v>
      </c>
      <c r="AI1470" s="112">
        <f t="shared" si="225"/>
        <v>1</v>
      </c>
      <c r="AJ1470" s="110">
        <f>COUNTIF(AI$4:AI1470,"&gt;0")</f>
        <v>199</v>
      </c>
      <c r="AK1470" s="110">
        <v>0</v>
      </c>
      <c r="AL1470" s="110">
        <v>522</v>
      </c>
      <c r="AM1470" s="172" t="str">
        <f>IF(OR(Table1[[#This Row],[Line total ordered for now]]&gt;0,Table1[[#This Row],[Line total ordered for season]]&gt;0),1,"")</f>
        <v/>
      </c>
      <c r="AN1470" s="173">
        <f>COUNTIF(AM$4:AM1470,"&gt;0")</f>
        <v>0</v>
      </c>
      <c r="AO1470" s="173">
        <f>Table1[[#This Row],[ORDER QUANTITY
to be collected BEFORE 31.3.22]]</f>
        <v>0</v>
      </c>
      <c r="AP1470" s="174">
        <f t="shared" si="226"/>
        <v>0</v>
      </c>
      <c r="AQ1470" s="174">
        <f>IFERROR(INDEX(Retail!H:H,MATCH($D1470,Retail!$D:$D,0)),0)</f>
        <v>0</v>
      </c>
      <c r="AR1470" s="174">
        <f>IFERROR(INDEX(Retail!J:J,MATCH($D1470,Retail!$D:$D,0)),0)</f>
        <v>0</v>
      </c>
      <c r="AS1470" s="174">
        <f>IFERROR(INDEX('NEW2022'!H:H,MATCH($D1470,'NEW2022'!D:D,0)),0)</f>
        <v>0</v>
      </c>
      <c r="AT1470" s="174">
        <f>IFERROR(INDEX('NEW2022'!J:J,MATCH($D1470,'NEW2022'!D:D,0)),0)</f>
        <v>0</v>
      </c>
      <c r="AU1470" s="174">
        <f>IFERROR(INDEX('Quiet Items'!H:H,MATCH($D1470,'Quiet Items'!D:D,0)),0)</f>
        <v>0</v>
      </c>
      <c r="AV1470" s="174">
        <f>IFERROR(INDEX('Quiet Items'!J:J,MATCH($D1470,'Quiet Items'!D:D,0)),0)</f>
        <v>0</v>
      </c>
      <c r="AW1470" s="174">
        <f>IFERROR(INDEX('1.4G'!H:H,MATCH($D1470,'1.4G'!D:D,0)),0)</f>
        <v>0</v>
      </c>
      <c r="AX1470" s="174">
        <f>IFERROR(INDEX('1.4G'!J:J,MATCH($D1470,'1.4G'!D:D,0)),0)</f>
        <v>0</v>
      </c>
      <c r="AY1470" s="174">
        <f t="shared" si="230"/>
        <v>0</v>
      </c>
      <c r="AZ1470" s="174">
        <f t="shared" si="231"/>
        <v>0</v>
      </c>
      <c r="BA1470" s="175">
        <f>IFERROR(Table1[[#This Row],[Line total ordered for now]]*Table1[[#This Row],[GUARANTEED PRICE
for STOCK orders collected before 31.3.22]],0)</f>
        <v>0</v>
      </c>
      <c r="BB1470" s="175">
        <f t="shared" si="228"/>
        <v>0</v>
      </c>
      <c r="BC1470" s="176">
        <f>(AZ1470+Table1[[#This Row],[Line total ordered for now]])*Z1470</f>
        <v>0</v>
      </c>
      <c r="BD1470" s="200">
        <v>66.088554616709843</v>
      </c>
      <c r="BL1470"/>
      <c r="BM1470"/>
      <c r="BN1470"/>
      <c r="BO1470"/>
      <c r="BP1470"/>
      <c r="BQ1470"/>
      <c r="BR1470"/>
      <c r="BS1470"/>
      <c r="BT1470"/>
    </row>
    <row r="1471" spans="1:72" ht="15.75">
      <c r="A1471" s="202">
        <v>1467</v>
      </c>
      <c r="B1471" s="68" t="s">
        <v>6378</v>
      </c>
      <c r="C1471" s="149" t="s">
        <v>66</v>
      </c>
      <c r="D1471" s="149" t="s">
        <v>6087</v>
      </c>
      <c r="E1471" s="149" t="s">
        <v>6088</v>
      </c>
      <c r="F1471" s="158" t="str">
        <f t="shared" si="229"/>
        <v>Video</v>
      </c>
      <c r="G1471" s="187">
        <v>86</v>
      </c>
      <c r="H1471" s="150"/>
      <c r="I1471" s="184">
        <v>95.4</v>
      </c>
      <c r="J1471" s="150"/>
      <c r="K1471" s="151">
        <v>23.85</v>
      </c>
      <c r="L1471" s="152">
        <v>90.63</v>
      </c>
      <c r="M1471" s="152">
        <v>95.4</v>
      </c>
      <c r="N1471" s="153" t="s">
        <v>150</v>
      </c>
      <c r="O1471" s="154">
        <v>4</v>
      </c>
      <c r="P1471" s="153">
        <v>20</v>
      </c>
      <c r="Q1471" s="153" t="s">
        <v>147</v>
      </c>
      <c r="R1471" s="155">
        <v>18.5</v>
      </c>
      <c r="S1471" s="155">
        <v>3.08</v>
      </c>
      <c r="T1471" s="155">
        <v>0</v>
      </c>
      <c r="U1471" s="154" t="s">
        <v>94</v>
      </c>
      <c r="V1471" s="153" t="s">
        <v>89</v>
      </c>
      <c r="W1471" s="153" t="s">
        <v>154</v>
      </c>
      <c r="X1471" s="151">
        <v>84.99</v>
      </c>
      <c r="Y1471" s="151">
        <v>69.989999999999995</v>
      </c>
      <c r="Z1471" s="156">
        <v>2.3E-2</v>
      </c>
      <c r="AA1471" s="153">
        <v>0</v>
      </c>
      <c r="AB1471" s="153">
        <v>0</v>
      </c>
      <c r="AC1471" s="153">
        <v>0</v>
      </c>
      <c r="AD1471" s="157" t="s">
        <v>6089</v>
      </c>
      <c r="AE1471" s="110">
        <v>0</v>
      </c>
      <c r="AF1471" s="110">
        <v>556</v>
      </c>
      <c r="AG1471" s="112">
        <f t="shared" si="227"/>
        <v>0</v>
      </c>
      <c r="AH1471" s="110">
        <f>SUM(AG$4:AG1471)</f>
        <v>40</v>
      </c>
      <c r="AI1471" s="112">
        <f t="shared" si="225"/>
        <v>1</v>
      </c>
      <c r="AJ1471" s="110">
        <f>COUNTIF(AI$4:AI1471,"&gt;0")</f>
        <v>200</v>
      </c>
      <c r="AK1471" s="110">
        <v>0</v>
      </c>
      <c r="AL1471" s="110">
        <v>522</v>
      </c>
      <c r="AM1471" s="172" t="str">
        <f>IF(OR(Table1[[#This Row],[Line total ordered for now]]&gt;0,Table1[[#This Row],[Line total ordered for season]]&gt;0),1,"")</f>
        <v/>
      </c>
      <c r="AN1471" s="173">
        <f>COUNTIF(AM$4:AM1471,"&gt;0")</f>
        <v>0</v>
      </c>
      <c r="AO1471" s="173">
        <f>Table1[[#This Row],[ORDER QUANTITY
to be collected BEFORE 31.3.22]]</f>
        <v>0</v>
      </c>
      <c r="AP1471" s="174">
        <f t="shared" si="226"/>
        <v>0</v>
      </c>
      <c r="AQ1471" s="174">
        <f>IFERROR(INDEX(Retail!H:H,MATCH($D1471,Retail!$D:$D,0)),0)</f>
        <v>0</v>
      </c>
      <c r="AR1471" s="174">
        <f>IFERROR(INDEX(Retail!J:J,MATCH($D1471,Retail!$D:$D,0)),0)</f>
        <v>0</v>
      </c>
      <c r="AS1471" s="174">
        <f>IFERROR(INDEX('NEW2022'!H:H,MATCH($D1471,'NEW2022'!D:D,0)),0)</f>
        <v>0</v>
      </c>
      <c r="AT1471" s="174">
        <f>IFERROR(INDEX('NEW2022'!J:J,MATCH($D1471,'NEW2022'!D:D,0)),0)</f>
        <v>0</v>
      </c>
      <c r="AU1471" s="174">
        <f>IFERROR(INDEX('Quiet Items'!H:H,MATCH($D1471,'Quiet Items'!D:D,0)),0)</f>
        <v>0</v>
      </c>
      <c r="AV1471" s="174">
        <f>IFERROR(INDEX('Quiet Items'!J:J,MATCH($D1471,'Quiet Items'!D:D,0)),0)</f>
        <v>0</v>
      </c>
      <c r="AW1471" s="174">
        <f>IFERROR(INDEX('1.4G'!H:H,MATCH($D1471,'1.4G'!D:D,0)),0)</f>
        <v>0</v>
      </c>
      <c r="AX1471" s="174">
        <f>IFERROR(INDEX('1.4G'!J:J,MATCH($D1471,'1.4G'!D:D,0)),0)</f>
        <v>0</v>
      </c>
      <c r="AY1471" s="174">
        <f t="shared" si="230"/>
        <v>0</v>
      </c>
      <c r="AZ1471" s="174">
        <f t="shared" si="231"/>
        <v>0</v>
      </c>
      <c r="BA1471" s="175">
        <f>IFERROR(Table1[[#This Row],[Line total ordered for now]]*Table1[[#This Row],[GUARANTEED PRICE
for STOCK orders collected before 31.3.22]],0)</f>
        <v>0</v>
      </c>
      <c r="BB1471" s="175">
        <f t="shared" si="228"/>
        <v>0</v>
      </c>
      <c r="BC1471" s="176">
        <f>(AZ1471+Table1[[#This Row],[Line total ordered for now]])*Z1471</f>
        <v>0</v>
      </c>
      <c r="BD1471" s="200">
        <v>85.860000000000014</v>
      </c>
      <c r="BL1471"/>
      <c r="BM1471"/>
      <c r="BN1471"/>
      <c r="BO1471"/>
      <c r="BP1471"/>
      <c r="BQ1471"/>
      <c r="BR1471"/>
      <c r="BS1471"/>
      <c r="BT1471"/>
    </row>
    <row r="1472" spans="1:72" ht="15.75">
      <c r="A1472" s="202">
        <v>1468</v>
      </c>
      <c r="B1472" s="68" t="s">
        <v>6378</v>
      </c>
      <c r="C1472" s="149" t="s">
        <v>6282</v>
      </c>
      <c r="D1472" s="149" t="s">
        <v>6280</v>
      </c>
      <c r="E1472" s="149" t="s">
        <v>6281</v>
      </c>
      <c r="F1472" s="158" t="str">
        <f t="shared" si="229"/>
        <v/>
      </c>
      <c r="G1472" s="187">
        <v>0</v>
      </c>
      <c r="H1472" s="150"/>
      <c r="I1472" s="184">
        <v>65.28</v>
      </c>
      <c r="J1472" s="150"/>
      <c r="K1472" s="151">
        <v>6.5280000000000005</v>
      </c>
      <c r="L1472" s="152">
        <v>62.02</v>
      </c>
      <c r="M1472" s="152">
        <v>65.28</v>
      </c>
      <c r="N1472" s="153" t="s">
        <v>142</v>
      </c>
      <c r="O1472" s="154">
        <v>10</v>
      </c>
      <c r="P1472" s="153">
        <v>0</v>
      </c>
      <c r="Q1472" s="153" t="s">
        <v>147</v>
      </c>
      <c r="R1472" s="155">
        <v>8</v>
      </c>
      <c r="S1472" s="155">
        <v>1.52</v>
      </c>
      <c r="T1472" s="155">
        <v>0</v>
      </c>
      <c r="U1472" s="154" t="s">
        <v>95</v>
      </c>
      <c r="V1472" s="153" t="s">
        <v>88</v>
      </c>
      <c r="W1472" s="153" t="s">
        <v>154</v>
      </c>
      <c r="X1472" s="151">
        <v>23.99</v>
      </c>
      <c r="Y1472" s="151">
        <v>19.989999999999998</v>
      </c>
      <c r="Z1472" s="156">
        <v>0.03</v>
      </c>
      <c r="AA1472" s="153">
        <v>0</v>
      </c>
      <c r="AB1472" s="153">
        <v>0</v>
      </c>
      <c r="AC1472" s="153">
        <v>0</v>
      </c>
      <c r="AD1472" s="157">
        <v>0</v>
      </c>
      <c r="AE1472" s="110">
        <v>0</v>
      </c>
      <c r="AF1472" s="110">
        <v>556</v>
      </c>
      <c r="AG1472" s="112">
        <f t="shared" si="227"/>
        <v>0</v>
      </c>
      <c r="AH1472" s="110">
        <f>SUM(AG$4:AG1472)</f>
        <v>40</v>
      </c>
      <c r="AI1472" s="112">
        <f t="shared" si="225"/>
        <v>1</v>
      </c>
      <c r="AJ1472" s="110">
        <f>COUNTIF(AI$4:AI1472,"&gt;0")</f>
        <v>201</v>
      </c>
      <c r="AK1472" s="110">
        <v>1</v>
      </c>
      <c r="AL1472" s="110">
        <v>523</v>
      </c>
      <c r="AM1472" s="172" t="str">
        <f>IF(OR(Table1[[#This Row],[Line total ordered for now]]&gt;0,Table1[[#This Row],[Line total ordered for season]]&gt;0),1,"")</f>
        <v/>
      </c>
      <c r="AN1472" s="173">
        <f>COUNTIF(AM$4:AM1472,"&gt;0")</f>
        <v>0</v>
      </c>
      <c r="AO1472" s="173">
        <f>Table1[[#This Row],[ORDER QUANTITY
to be collected BEFORE 31.3.22]]</f>
        <v>0</v>
      </c>
      <c r="AP1472" s="174">
        <f t="shared" si="226"/>
        <v>0</v>
      </c>
      <c r="AQ1472" s="174">
        <f>IFERROR(INDEX(Retail!H:H,MATCH($D1472,Retail!$D:$D,0)),0)</f>
        <v>0</v>
      </c>
      <c r="AR1472" s="174">
        <f>IFERROR(INDEX(Retail!J:J,MATCH($D1472,Retail!$D:$D,0)),0)</f>
        <v>0</v>
      </c>
      <c r="AS1472" s="174">
        <f>IFERROR(INDEX('NEW2022'!H:H,MATCH($D1472,'NEW2022'!D:D,0)),0)</f>
        <v>0</v>
      </c>
      <c r="AT1472" s="174">
        <f>IFERROR(INDEX('NEW2022'!J:J,MATCH($D1472,'NEW2022'!D:D,0)),0)</f>
        <v>0</v>
      </c>
      <c r="AU1472" s="174">
        <f>IFERROR(INDEX('Quiet Items'!H:H,MATCH($D1472,'Quiet Items'!D:D,0)),0)</f>
        <v>0</v>
      </c>
      <c r="AV1472" s="174">
        <f>IFERROR(INDEX('Quiet Items'!J:J,MATCH($D1472,'Quiet Items'!D:D,0)),0)</f>
        <v>0</v>
      </c>
      <c r="AW1472" s="174">
        <f>IFERROR(INDEX('1.4G'!H:H,MATCH($D1472,'1.4G'!D:D,0)),0)</f>
        <v>0</v>
      </c>
      <c r="AX1472" s="174">
        <f>IFERROR(INDEX('1.4G'!J:J,MATCH($D1472,'1.4G'!D:D,0)),0)</f>
        <v>0</v>
      </c>
      <c r="AY1472" s="174">
        <f t="shared" si="230"/>
        <v>0</v>
      </c>
      <c r="AZ1472" s="174">
        <f t="shared" si="231"/>
        <v>0</v>
      </c>
      <c r="BA1472" s="175">
        <f>IFERROR(Table1[[#This Row],[Line total ordered for now]]*Table1[[#This Row],[GUARANTEED PRICE
for STOCK orders collected before 31.3.22]],0)</f>
        <v>0</v>
      </c>
      <c r="BB1472" s="175">
        <f t="shared" si="228"/>
        <v>0</v>
      </c>
      <c r="BC1472" s="176">
        <f>(AZ1472+Table1[[#This Row],[Line total ordered for now]])*Z1472</f>
        <v>0</v>
      </c>
      <c r="BD1472" s="200">
        <v>58.752000000000002</v>
      </c>
      <c r="BL1472"/>
      <c r="BM1472"/>
      <c r="BN1472"/>
      <c r="BO1472"/>
      <c r="BP1472"/>
      <c r="BQ1472"/>
      <c r="BR1472"/>
      <c r="BS1472"/>
      <c r="BT1472"/>
    </row>
    <row r="1473" spans="1:72" ht="15.75">
      <c r="A1473" s="202">
        <v>1469</v>
      </c>
      <c r="B1473" s="68" t="s">
        <v>6378</v>
      </c>
      <c r="C1473" s="149" t="s">
        <v>6282</v>
      </c>
      <c r="D1473" s="149" t="s">
        <v>6283</v>
      </c>
      <c r="E1473" s="149" t="s">
        <v>6284</v>
      </c>
      <c r="F1473" s="158" t="str">
        <f t="shared" si="229"/>
        <v/>
      </c>
      <c r="G1473" s="187">
        <v>0</v>
      </c>
      <c r="H1473" s="150"/>
      <c r="I1473" s="184">
        <v>101.2</v>
      </c>
      <c r="J1473" s="150"/>
      <c r="K1473" s="151">
        <v>10.120000000000001</v>
      </c>
      <c r="L1473" s="152">
        <v>96.14</v>
      </c>
      <c r="M1473" s="152">
        <v>101.2</v>
      </c>
      <c r="N1473" s="153" t="s">
        <v>142</v>
      </c>
      <c r="O1473" s="154">
        <v>10</v>
      </c>
      <c r="P1473" s="153">
        <v>0</v>
      </c>
      <c r="Q1473" s="153" t="s">
        <v>147</v>
      </c>
      <c r="R1473" s="155">
        <v>6</v>
      </c>
      <c r="S1473" s="155">
        <v>2.91</v>
      </c>
      <c r="T1473" s="155">
        <v>0</v>
      </c>
      <c r="U1473" s="154" t="s">
        <v>95</v>
      </c>
      <c r="V1473" s="153" t="s">
        <v>88</v>
      </c>
      <c r="W1473" s="153" t="s">
        <v>154</v>
      </c>
      <c r="X1473" s="151">
        <v>38.99</v>
      </c>
      <c r="Y1473" s="151">
        <v>32.5</v>
      </c>
      <c r="Z1473" s="156">
        <v>4.3499999999999997E-2</v>
      </c>
      <c r="AA1473" s="153">
        <v>0</v>
      </c>
      <c r="AB1473" s="153" t="s">
        <v>6285</v>
      </c>
      <c r="AC1473" s="153">
        <v>0</v>
      </c>
      <c r="AD1473" s="157">
        <v>0</v>
      </c>
      <c r="AE1473" s="110">
        <v>0</v>
      </c>
      <c r="AF1473" s="110">
        <v>556</v>
      </c>
      <c r="AG1473" s="112">
        <f t="shared" si="227"/>
        <v>0</v>
      </c>
      <c r="AH1473" s="110">
        <f>SUM(AG$4:AG1473)</f>
        <v>40</v>
      </c>
      <c r="AI1473" s="112">
        <f t="shared" si="225"/>
        <v>1</v>
      </c>
      <c r="AJ1473" s="110">
        <f>COUNTIF(AI$4:AI1473,"&gt;0")</f>
        <v>202</v>
      </c>
      <c r="AK1473" s="110">
        <v>1</v>
      </c>
      <c r="AL1473" s="110">
        <v>524</v>
      </c>
      <c r="AM1473" s="172" t="str">
        <f>IF(OR(Table1[[#This Row],[Line total ordered for now]]&gt;0,Table1[[#This Row],[Line total ordered for season]]&gt;0),1,"")</f>
        <v/>
      </c>
      <c r="AN1473" s="173">
        <f>COUNTIF(AM$4:AM1473,"&gt;0")</f>
        <v>0</v>
      </c>
      <c r="AO1473" s="173">
        <f>Table1[[#This Row],[ORDER QUANTITY
to be collected BEFORE 31.3.22]]</f>
        <v>0</v>
      </c>
      <c r="AP1473" s="174">
        <f t="shared" si="226"/>
        <v>0</v>
      </c>
      <c r="AQ1473" s="174">
        <f>IFERROR(INDEX(Retail!H:H,MATCH($D1473,Retail!$D:$D,0)),0)</f>
        <v>0</v>
      </c>
      <c r="AR1473" s="174">
        <f>IFERROR(INDEX(Retail!J:J,MATCH($D1473,Retail!$D:$D,0)),0)</f>
        <v>0</v>
      </c>
      <c r="AS1473" s="174">
        <f>IFERROR(INDEX('NEW2022'!H:H,MATCH($D1473,'NEW2022'!D:D,0)),0)</f>
        <v>0</v>
      </c>
      <c r="AT1473" s="174">
        <f>IFERROR(INDEX('NEW2022'!J:J,MATCH($D1473,'NEW2022'!D:D,0)),0)</f>
        <v>0</v>
      </c>
      <c r="AU1473" s="174">
        <f>IFERROR(INDEX('Quiet Items'!H:H,MATCH($D1473,'Quiet Items'!D:D,0)),0)</f>
        <v>0</v>
      </c>
      <c r="AV1473" s="174">
        <f>IFERROR(INDEX('Quiet Items'!J:J,MATCH($D1473,'Quiet Items'!D:D,0)),0)</f>
        <v>0</v>
      </c>
      <c r="AW1473" s="174">
        <f>IFERROR(INDEX('1.4G'!H:H,MATCH($D1473,'1.4G'!D:D,0)),0)</f>
        <v>0</v>
      </c>
      <c r="AX1473" s="174">
        <f>IFERROR(INDEX('1.4G'!J:J,MATCH($D1473,'1.4G'!D:D,0)),0)</f>
        <v>0</v>
      </c>
      <c r="AY1473" s="174">
        <f t="shared" si="230"/>
        <v>0</v>
      </c>
      <c r="AZ1473" s="174">
        <f t="shared" si="231"/>
        <v>0</v>
      </c>
      <c r="BA1473" s="175">
        <f>IFERROR(Table1[[#This Row],[Line total ordered for now]]*Table1[[#This Row],[GUARANTEED PRICE
for STOCK orders collected before 31.3.22]],0)</f>
        <v>0</v>
      </c>
      <c r="BB1473" s="175">
        <f t="shared" si="228"/>
        <v>0</v>
      </c>
      <c r="BC1473" s="176">
        <f>(AZ1473+Table1[[#This Row],[Line total ordered for now]])*Z1473</f>
        <v>0</v>
      </c>
      <c r="BD1473" s="200">
        <v>91.08</v>
      </c>
      <c r="BL1473"/>
      <c r="BM1473"/>
      <c r="BN1473"/>
      <c r="BO1473"/>
      <c r="BP1473"/>
      <c r="BQ1473"/>
      <c r="BR1473"/>
      <c r="BS1473"/>
      <c r="BT1473"/>
    </row>
    <row r="1474" spans="1:72" ht="15.75">
      <c r="A1474" s="202">
        <v>1470</v>
      </c>
      <c r="B1474" s="68" t="s">
        <v>6378</v>
      </c>
      <c r="C1474" s="149" t="s">
        <v>6282</v>
      </c>
      <c r="D1474" s="149" t="s">
        <v>6291</v>
      </c>
      <c r="E1474" s="149" t="s">
        <v>6292</v>
      </c>
      <c r="F1474" s="158" t="str">
        <f t="shared" si="229"/>
        <v/>
      </c>
      <c r="G1474" s="187">
        <v>0</v>
      </c>
      <c r="H1474" s="150"/>
      <c r="I1474" s="184">
        <v>127</v>
      </c>
      <c r="J1474" s="150"/>
      <c r="K1474" s="151">
        <v>12.7</v>
      </c>
      <c r="L1474" s="152">
        <v>120.65</v>
      </c>
      <c r="M1474" s="152">
        <v>127</v>
      </c>
      <c r="N1474" s="153" t="s">
        <v>142</v>
      </c>
      <c r="O1474" s="154">
        <v>10</v>
      </c>
      <c r="P1474" s="153">
        <v>0</v>
      </c>
      <c r="Q1474" s="153" t="s">
        <v>147</v>
      </c>
      <c r="R1474" s="155">
        <v>16</v>
      </c>
      <c r="S1474" s="155">
        <v>3.75</v>
      </c>
      <c r="T1474" s="155">
        <v>0</v>
      </c>
      <c r="U1474" s="154" t="s">
        <v>95</v>
      </c>
      <c r="V1474" s="153" t="s">
        <v>88</v>
      </c>
      <c r="W1474" s="153" t="s">
        <v>154</v>
      </c>
      <c r="X1474" s="151">
        <v>47.99</v>
      </c>
      <c r="Y1474" s="151">
        <v>39.99</v>
      </c>
      <c r="Z1474" s="156">
        <v>5.9799999999999999E-2</v>
      </c>
      <c r="AA1474" s="153">
        <v>0</v>
      </c>
      <c r="AB1474" s="153">
        <v>0</v>
      </c>
      <c r="AC1474" s="153">
        <v>0</v>
      </c>
      <c r="AD1474" s="157">
        <v>0</v>
      </c>
      <c r="AE1474" s="110">
        <v>0</v>
      </c>
      <c r="AF1474" s="110">
        <v>556</v>
      </c>
      <c r="AG1474" s="112">
        <f t="shared" si="227"/>
        <v>0</v>
      </c>
      <c r="AH1474" s="110">
        <f>SUM(AG$4:AG1474)</f>
        <v>40</v>
      </c>
      <c r="AI1474" s="112">
        <f t="shared" si="225"/>
        <v>1</v>
      </c>
      <c r="AJ1474" s="110">
        <f>COUNTIF(AI$4:AI1474,"&gt;0")</f>
        <v>203</v>
      </c>
      <c r="AK1474" s="110">
        <v>1</v>
      </c>
      <c r="AL1474" s="110">
        <v>525</v>
      </c>
      <c r="AM1474" s="172" t="str">
        <f>IF(OR(Table1[[#This Row],[Line total ordered for now]]&gt;0,Table1[[#This Row],[Line total ordered for season]]&gt;0),1,"")</f>
        <v/>
      </c>
      <c r="AN1474" s="173">
        <f>COUNTIF(AM$4:AM1474,"&gt;0")</f>
        <v>0</v>
      </c>
      <c r="AO1474" s="173">
        <f>Table1[[#This Row],[ORDER QUANTITY
to be collected BEFORE 31.3.22]]</f>
        <v>0</v>
      </c>
      <c r="AP1474" s="174">
        <f t="shared" si="226"/>
        <v>0</v>
      </c>
      <c r="AQ1474" s="174">
        <f>IFERROR(INDEX(Retail!H:H,MATCH($D1474,Retail!$D:$D,0)),0)</f>
        <v>0</v>
      </c>
      <c r="AR1474" s="174">
        <f>IFERROR(INDEX(Retail!J:J,MATCH($D1474,Retail!$D:$D,0)),0)</f>
        <v>0</v>
      </c>
      <c r="AS1474" s="174">
        <f>IFERROR(INDEX('NEW2022'!H:H,MATCH($D1474,'NEW2022'!D:D,0)),0)</f>
        <v>0</v>
      </c>
      <c r="AT1474" s="174">
        <f>IFERROR(INDEX('NEW2022'!J:J,MATCH($D1474,'NEW2022'!D:D,0)),0)</f>
        <v>0</v>
      </c>
      <c r="AU1474" s="174">
        <f>IFERROR(INDEX('Quiet Items'!H:H,MATCH($D1474,'Quiet Items'!D:D,0)),0)</f>
        <v>0</v>
      </c>
      <c r="AV1474" s="174">
        <f>IFERROR(INDEX('Quiet Items'!J:J,MATCH($D1474,'Quiet Items'!D:D,0)),0)</f>
        <v>0</v>
      </c>
      <c r="AW1474" s="174">
        <f>IFERROR(INDEX('1.4G'!H:H,MATCH($D1474,'1.4G'!D:D,0)),0)</f>
        <v>0</v>
      </c>
      <c r="AX1474" s="174">
        <f>IFERROR(INDEX('1.4G'!J:J,MATCH($D1474,'1.4G'!D:D,0)),0)</f>
        <v>0</v>
      </c>
      <c r="AY1474" s="174">
        <f t="shared" si="230"/>
        <v>0</v>
      </c>
      <c r="AZ1474" s="174">
        <f t="shared" si="231"/>
        <v>0</v>
      </c>
      <c r="BA1474" s="175">
        <f>IFERROR(Table1[[#This Row],[Line total ordered for now]]*Table1[[#This Row],[GUARANTEED PRICE
for STOCK orders collected before 31.3.22]],0)</f>
        <v>0</v>
      </c>
      <c r="BB1474" s="175">
        <f t="shared" si="228"/>
        <v>0</v>
      </c>
      <c r="BC1474" s="176">
        <f>(AZ1474+Table1[[#This Row],[Line total ordered for now]])*Z1474</f>
        <v>0</v>
      </c>
      <c r="BD1474" s="200">
        <v>114.3</v>
      </c>
      <c r="BL1474"/>
      <c r="BM1474"/>
      <c r="BN1474"/>
      <c r="BO1474"/>
      <c r="BP1474"/>
      <c r="BQ1474"/>
      <c r="BR1474"/>
      <c r="BS1474"/>
      <c r="BT1474"/>
    </row>
    <row r="1475" spans="1:72" ht="15.75">
      <c r="A1475" s="202">
        <v>1471</v>
      </c>
      <c r="B1475" s="68" t="s">
        <v>6378</v>
      </c>
      <c r="C1475" s="149" t="s">
        <v>6282</v>
      </c>
      <c r="D1475" s="149" t="s">
        <v>6294</v>
      </c>
      <c r="E1475" s="149" t="s">
        <v>6295</v>
      </c>
      <c r="F1475" s="158" t="str">
        <f t="shared" si="229"/>
        <v>Video</v>
      </c>
      <c r="G1475" s="187">
        <v>0</v>
      </c>
      <c r="H1475" s="150"/>
      <c r="I1475" s="184">
        <v>124.33</v>
      </c>
      <c r="J1475" s="150"/>
      <c r="K1475" s="151">
        <v>20.721666666666668</v>
      </c>
      <c r="L1475" s="152">
        <v>118.11</v>
      </c>
      <c r="M1475" s="152">
        <v>124.33</v>
      </c>
      <c r="N1475" s="153" t="s">
        <v>142</v>
      </c>
      <c r="O1475" s="154">
        <v>6</v>
      </c>
      <c r="P1475" s="153">
        <v>0</v>
      </c>
      <c r="Q1475" s="153" t="s">
        <v>147</v>
      </c>
      <c r="R1475" s="155">
        <v>15</v>
      </c>
      <c r="S1475" s="155">
        <v>3.2</v>
      </c>
      <c r="T1475" s="155">
        <v>0</v>
      </c>
      <c r="U1475" s="154" t="s">
        <v>95</v>
      </c>
      <c r="V1475" s="153" t="s">
        <v>88</v>
      </c>
      <c r="W1475" s="153" t="s">
        <v>154</v>
      </c>
      <c r="X1475" s="151">
        <v>74.989999999999995</v>
      </c>
      <c r="Y1475" s="151">
        <v>61.99</v>
      </c>
      <c r="Z1475" s="156">
        <v>6.3799999999999996E-2</v>
      </c>
      <c r="AA1475" s="153">
        <v>0</v>
      </c>
      <c r="AB1475" s="153" t="s">
        <v>6297</v>
      </c>
      <c r="AC1475" s="153">
        <v>0</v>
      </c>
      <c r="AD1475" s="157" t="s">
        <v>6296</v>
      </c>
      <c r="AE1475" s="110">
        <v>0</v>
      </c>
      <c r="AF1475" s="110">
        <v>556</v>
      </c>
      <c r="AG1475" s="112">
        <f t="shared" si="227"/>
        <v>0</v>
      </c>
      <c r="AH1475" s="110">
        <f>SUM(AG$4:AG1475)</f>
        <v>40</v>
      </c>
      <c r="AI1475" s="112">
        <f t="shared" si="225"/>
        <v>1</v>
      </c>
      <c r="AJ1475" s="110">
        <f>COUNTIF(AI$4:AI1475,"&gt;0")</f>
        <v>204</v>
      </c>
      <c r="AK1475" s="110">
        <v>1</v>
      </c>
      <c r="AL1475" s="110">
        <v>526</v>
      </c>
      <c r="AM1475" s="172" t="str">
        <f>IF(OR(Table1[[#This Row],[Line total ordered for now]]&gt;0,Table1[[#This Row],[Line total ordered for season]]&gt;0),1,"")</f>
        <v/>
      </c>
      <c r="AN1475" s="173">
        <f>COUNTIF(AM$4:AM1475,"&gt;0")</f>
        <v>0</v>
      </c>
      <c r="AO1475" s="173">
        <f>Table1[[#This Row],[ORDER QUANTITY
to be collected BEFORE 31.3.22]]</f>
        <v>0</v>
      </c>
      <c r="AP1475" s="174">
        <f t="shared" si="226"/>
        <v>0</v>
      </c>
      <c r="AQ1475" s="174">
        <f>IFERROR(INDEX(Retail!H:H,MATCH($D1475,Retail!$D:$D,0)),0)</f>
        <v>0</v>
      </c>
      <c r="AR1475" s="174">
        <f>IFERROR(INDEX(Retail!J:J,MATCH($D1475,Retail!$D:$D,0)),0)</f>
        <v>0</v>
      </c>
      <c r="AS1475" s="174">
        <f>IFERROR(INDEX('NEW2022'!H:H,MATCH($D1475,'NEW2022'!D:D,0)),0)</f>
        <v>0</v>
      </c>
      <c r="AT1475" s="174">
        <f>IFERROR(INDEX('NEW2022'!J:J,MATCH($D1475,'NEW2022'!D:D,0)),0)</f>
        <v>0</v>
      </c>
      <c r="AU1475" s="174">
        <f>IFERROR(INDEX('Quiet Items'!H:H,MATCH($D1475,'Quiet Items'!D:D,0)),0)</f>
        <v>0</v>
      </c>
      <c r="AV1475" s="174">
        <f>IFERROR(INDEX('Quiet Items'!J:J,MATCH($D1475,'Quiet Items'!D:D,0)),0)</f>
        <v>0</v>
      </c>
      <c r="AW1475" s="174">
        <f>IFERROR(INDEX('1.4G'!H:H,MATCH($D1475,'1.4G'!D:D,0)),0)</f>
        <v>0</v>
      </c>
      <c r="AX1475" s="174">
        <f>IFERROR(INDEX('1.4G'!J:J,MATCH($D1475,'1.4G'!D:D,0)),0)</f>
        <v>0</v>
      </c>
      <c r="AY1475" s="174">
        <f t="shared" si="230"/>
        <v>0</v>
      </c>
      <c r="AZ1475" s="174">
        <f t="shared" si="231"/>
        <v>0</v>
      </c>
      <c r="BA1475" s="175">
        <f>IFERROR(Table1[[#This Row],[Line total ordered for now]]*Table1[[#This Row],[GUARANTEED PRICE
for STOCK orders collected before 31.3.22]],0)</f>
        <v>0</v>
      </c>
      <c r="BB1475" s="175">
        <f t="shared" si="228"/>
        <v>0</v>
      </c>
      <c r="BC1475" s="176">
        <f>(AZ1475+Table1[[#This Row],[Line total ordered for now]])*Z1475</f>
        <v>0</v>
      </c>
      <c r="BD1475" s="200">
        <v>111.89700000000001</v>
      </c>
      <c r="BL1475"/>
      <c r="BM1475"/>
      <c r="BN1475"/>
      <c r="BO1475"/>
      <c r="BP1475"/>
      <c r="BQ1475"/>
      <c r="BR1475"/>
      <c r="BS1475"/>
      <c r="BT1475"/>
    </row>
    <row r="1476" spans="1:72" ht="15.75">
      <c r="A1476" s="202">
        <v>1472</v>
      </c>
      <c r="B1476" s="68" t="s">
        <v>6378</v>
      </c>
      <c r="C1476" s="149" t="s">
        <v>6282</v>
      </c>
      <c r="D1476" s="149" t="s">
        <v>6286</v>
      </c>
      <c r="E1476" s="149" t="s">
        <v>6287</v>
      </c>
      <c r="F1476" s="158" t="str">
        <f t="shared" si="229"/>
        <v/>
      </c>
      <c r="G1476" s="187">
        <v>293</v>
      </c>
      <c r="H1476" s="150"/>
      <c r="I1476" s="184">
        <v>166.65</v>
      </c>
      <c r="J1476" s="150"/>
      <c r="K1476" s="151">
        <v>41.662500000000001</v>
      </c>
      <c r="L1476" s="152">
        <v>158.32</v>
      </c>
      <c r="M1476" s="152">
        <v>166.65</v>
      </c>
      <c r="N1476" s="153" t="s">
        <v>142</v>
      </c>
      <c r="O1476" s="154">
        <v>4</v>
      </c>
      <c r="P1476" s="153">
        <v>0</v>
      </c>
      <c r="Q1476" s="153" t="s">
        <v>147</v>
      </c>
      <c r="R1476" s="155">
        <v>23</v>
      </c>
      <c r="S1476" s="155">
        <v>4.83</v>
      </c>
      <c r="T1476" s="155">
        <v>0</v>
      </c>
      <c r="U1476" s="154" t="s">
        <v>95</v>
      </c>
      <c r="V1476" s="153" t="s">
        <v>88</v>
      </c>
      <c r="W1476" s="153" t="s">
        <v>154</v>
      </c>
      <c r="X1476" s="151">
        <v>179.99</v>
      </c>
      <c r="Y1476" s="151">
        <v>149.99</v>
      </c>
      <c r="Z1476" s="156">
        <v>9.2999999999999999E-2</v>
      </c>
      <c r="AA1476" s="153" t="s">
        <v>6288</v>
      </c>
      <c r="AB1476" s="153" t="s">
        <v>6289</v>
      </c>
      <c r="AC1476" s="153" t="s">
        <v>6290</v>
      </c>
      <c r="AD1476" s="157">
        <v>0</v>
      </c>
      <c r="AE1476" s="110">
        <v>0</v>
      </c>
      <c r="AF1476" s="110">
        <v>556</v>
      </c>
      <c r="AG1476" s="112">
        <f t="shared" si="227"/>
        <v>0</v>
      </c>
      <c r="AH1476" s="110">
        <f>SUM(AG$4:AG1476)</f>
        <v>40</v>
      </c>
      <c r="AI1476" s="112">
        <f t="shared" ref="AI1476:AI1539" si="232">IF(RIGHT(E1476,6)="retail",1,0)</f>
        <v>1</v>
      </c>
      <c r="AJ1476" s="110">
        <f>COUNTIF(AI$4:AI1476,"&gt;0")</f>
        <v>205</v>
      </c>
      <c r="AK1476" s="110">
        <v>1</v>
      </c>
      <c r="AL1476" s="110">
        <v>527</v>
      </c>
      <c r="AM1476" s="172" t="str">
        <f>IF(OR(Table1[[#This Row],[Line total ordered for now]]&gt;0,Table1[[#This Row],[Line total ordered for season]]&gt;0),1,"")</f>
        <v/>
      </c>
      <c r="AN1476" s="173">
        <f>COUNTIF(AM$4:AM1476,"&gt;0")</f>
        <v>0</v>
      </c>
      <c r="AO1476" s="173">
        <f>Table1[[#This Row],[ORDER QUANTITY
to be collected BEFORE 31.3.22]]</f>
        <v>0</v>
      </c>
      <c r="AP1476" s="174">
        <f t="shared" ref="AP1476:AP1539" si="233">J1476</f>
        <v>0</v>
      </c>
      <c r="AQ1476" s="174">
        <f>IFERROR(INDEX(Retail!H:H,MATCH($D1476,Retail!$D:$D,0)),0)</f>
        <v>0</v>
      </c>
      <c r="AR1476" s="174">
        <f>IFERROR(INDEX(Retail!J:J,MATCH($D1476,Retail!$D:$D,0)),0)</f>
        <v>0</v>
      </c>
      <c r="AS1476" s="174">
        <f>IFERROR(INDEX('NEW2022'!H:H,MATCH($D1476,'NEW2022'!D:D,0)),0)</f>
        <v>0</v>
      </c>
      <c r="AT1476" s="174">
        <f>IFERROR(INDEX('NEW2022'!J:J,MATCH($D1476,'NEW2022'!D:D,0)),0)</f>
        <v>0</v>
      </c>
      <c r="AU1476" s="174">
        <f>IFERROR(INDEX('Quiet Items'!H:H,MATCH($D1476,'Quiet Items'!D:D,0)),0)</f>
        <v>0</v>
      </c>
      <c r="AV1476" s="174">
        <f>IFERROR(INDEX('Quiet Items'!J:J,MATCH($D1476,'Quiet Items'!D:D,0)),0)</f>
        <v>0</v>
      </c>
      <c r="AW1476" s="174">
        <f>IFERROR(INDEX('1.4G'!H:H,MATCH($D1476,'1.4G'!D:D,0)),0)</f>
        <v>0</v>
      </c>
      <c r="AX1476" s="174">
        <f>IFERROR(INDEX('1.4G'!J:J,MATCH($D1476,'1.4G'!D:D,0)),0)</f>
        <v>0</v>
      </c>
      <c r="AY1476" s="174">
        <f t="shared" si="230"/>
        <v>0</v>
      </c>
      <c r="AZ1476" s="174">
        <f t="shared" si="231"/>
        <v>0</v>
      </c>
      <c r="BA1476" s="175">
        <f>IFERROR(Table1[[#This Row],[Line total ordered for now]]*Table1[[#This Row],[GUARANTEED PRICE
for STOCK orders collected before 31.3.22]],0)</f>
        <v>0</v>
      </c>
      <c r="BB1476" s="175">
        <f t="shared" si="228"/>
        <v>0</v>
      </c>
      <c r="BC1476" s="176">
        <f>(AZ1476+Table1[[#This Row],[Line total ordered for now]])*Z1476</f>
        <v>0</v>
      </c>
      <c r="BD1476" s="200">
        <v>149.98500000000001</v>
      </c>
      <c r="BL1476"/>
      <c r="BM1476"/>
      <c r="BN1476"/>
      <c r="BO1476"/>
      <c r="BP1476"/>
      <c r="BQ1476"/>
      <c r="BR1476"/>
      <c r="BS1476"/>
      <c r="BT1476"/>
    </row>
    <row r="1477" spans="1:72" ht="15.75">
      <c r="A1477" s="202">
        <v>1473</v>
      </c>
      <c r="B1477" s="68" t="s">
        <v>6378</v>
      </c>
      <c r="C1477" s="149" t="s">
        <v>6067</v>
      </c>
      <c r="D1477" s="149" t="s">
        <v>6335</v>
      </c>
      <c r="E1477" s="149" t="s">
        <v>6336</v>
      </c>
      <c r="F1477" s="158" t="str">
        <f t="shared" si="229"/>
        <v>Video</v>
      </c>
      <c r="G1477" s="187">
        <v>145</v>
      </c>
      <c r="H1477" s="150"/>
      <c r="I1477" s="184">
        <v>90.34</v>
      </c>
      <c r="J1477" s="150"/>
      <c r="K1477" s="151">
        <v>0.25811428571428574</v>
      </c>
      <c r="L1477" s="152">
        <v>85.82</v>
      </c>
      <c r="M1477" s="152">
        <v>90.34</v>
      </c>
      <c r="N1477" s="153" t="s">
        <v>6338</v>
      </c>
      <c r="O1477" s="154">
        <v>350</v>
      </c>
      <c r="P1477" s="153">
        <v>45</v>
      </c>
      <c r="Q1477" s="153" t="s">
        <v>146</v>
      </c>
      <c r="R1477" s="155">
        <v>12</v>
      </c>
      <c r="S1477" s="155">
        <v>3.5</v>
      </c>
      <c r="T1477" s="155">
        <v>0</v>
      </c>
      <c r="U1477" s="154" t="s">
        <v>95</v>
      </c>
      <c r="V1477" s="153" t="s">
        <v>88</v>
      </c>
      <c r="W1477" s="153" t="s">
        <v>212</v>
      </c>
      <c r="X1477" s="151">
        <v>1.99</v>
      </c>
      <c r="Y1477" s="151">
        <v>1.49</v>
      </c>
      <c r="Z1477" s="156">
        <v>2.3E-2</v>
      </c>
      <c r="AA1477" s="153" t="s">
        <v>6337</v>
      </c>
      <c r="AB1477" s="153">
        <v>0</v>
      </c>
      <c r="AC1477" s="153">
        <v>0</v>
      </c>
      <c r="AD1477" s="157" t="s">
        <v>6339</v>
      </c>
      <c r="AE1477" s="110">
        <v>1</v>
      </c>
      <c r="AF1477" s="110">
        <v>557</v>
      </c>
      <c r="AG1477" s="112">
        <f t="shared" ref="AG1477:AG1540" si="234">IF(OR(B1477="NEW2021",B1477="NEW2022"),1,0)</f>
        <v>0</v>
      </c>
      <c r="AH1477" s="110">
        <f>SUM(AG$4:AG1477)</f>
        <v>40</v>
      </c>
      <c r="AI1477" s="112">
        <f t="shared" si="232"/>
        <v>1</v>
      </c>
      <c r="AJ1477" s="110">
        <f>COUNTIF(AI$4:AI1477,"&gt;0")</f>
        <v>206</v>
      </c>
      <c r="AK1477" s="110">
        <v>1</v>
      </c>
      <c r="AL1477" s="110">
        <v>528</v>
      </c>
      <c r="AM1477" s="172" t="str">
        <f>IF(OR(Table1[[#This Row],[Line total ordered for now]]&gt;0,Table1[[#This Row],[Line total ordered for season]]&gt;0),1,"")</f>
        <v/>
      </c>
      <c r="AN1477" s="173">
        <f>COUNTIF(AM$4:AM1477,"&gt;0")</f>
        <v>0</v>
      </c>
      <c r="AO1477" s="173">
        <f>Table1[[#This Row],[ORDER QUANTITY
to be collected BEFORE 31.3.22]]</f>
        <v>0</v>
      </c>
      <c r="AP1477" s="174">
        <f t="shared" si="233"/>
        <v>0</v>
      </c>
      <c r="AQ1477" s="174">
        <f>IFERROR(INDEX(Retail!H:H,MATCH($D1477,Retail!$D:$D,0)),0)</f>
        <v>0</v>
      </c>
      <c r="AR1477" s="174">
        <f>IFERROR(INDEX(Retail!J:J,MATCH($D1477,Retail!$D:$D,0)),0)</f>
        <v>0</v>
      </c>
      <c r="AS1477" s="174">
        <f>IFERROR(INDEX('NEW2022'!H:H,MATCH($D1477,'NEW2022'!D:D,0)),0)</f>
        <v>0</v>
      </c>
      <c r="AT1477" s="174">
        <f>IFERROR(INDEX('NEW2022'!J:J,MATCH($D1477,'NEW2022'!D:D,0)),0)</f>
        <v>0</v>
      </c>
      <c r="AU1477" s="174">
        <f>IFERROR(INDEX('Quiet Items'!H:H,MATCH($D1477,'Quiet Items'!D:D,0)),0)</f>
        <v>0</v>
      </c>
      <c r="AV1477" s="174">
        <f>IFERROR(INDEX('Quiet Items'!J:J,MATCH($D1477,'Quiet Items'!D:D,0)),0)</f>
        <v>0</v>
      </c>
      <c r="AW1477" s="174">
        <f>IFERROR(INDEX('1.4G'!H:H,MATCH($D1477,'1.4G'!D:D,0)),0)</f>
        <v>0</v>
      </c>
      <c r="AX1477" s="174">
        <f>IFERROR(INDEX('1.4G'!J:J,MATCH($D1477,'1.4G'!D:D,0)),0)</f>
        <v>0</v>
      </c>
      <c r="AY1477" s="174">
        <f t="shared" si="230"/>
        <v>0</v>
      </c>
      <c r="AZ1477" s="174">
        <f t="shared" si="231"/>
        <v>0</v>
      </c>
      <c r="BA1477" s="175">
        <f>IFERROR(Table1[[#This Row],[Line total ordered for now]]*Table1[[#This Row],[GUARANTEED PRICE
for STOCK orders collected before 31.3.22]],0)</f>
        <v>0</v>
      </c>
      <c r="BB1477" s="175">
        <f t="shared" ref="BB1477:BB1540" si="235">AZ1477*L1477</f>
        <v>0</v>
      </c>
      <c r="BC1477" s="176">
        <f>(AZ1477+Table1[[#This Row],[Line total ordered for now]])*Z1477</f>
        <v>0</v>
      </c>
      <c r="BD1477" s="200">
        <v>81.306000000000012</v>
      </c>
      <c r="BL1477"/>
      <c r="BM1477"/>
      <c r="BN1477"/>
      <c r="BO1477"/>
      <c r="BP1477"/>
      <c r="BQ1477"/>
      <c r="BR1477"/>
      <c r="BS1477"/>
      <c r="BT1477"/>
    </row>
    <row r="1478" spans="1:72" ht="15.75">
      <c r="A1478" s="202">
        <v>1474</v>
      </c>
      <c r="B1478" s="68" t="s">
        <v>6378</v>
      </c>
      <c r="C1478" s="149" t="s">
        <v>6067</v>
      </c>
      <c r="D1478" s="149" t="s">
        <v>6342</v>
      </c>
      <c r="E1478" s="149" t="s">
        <v>6343</v>
      </c>
      <c r="F1478" s="158" t="str">
        <f t="shared" si="229"/>
        <v>Video</v>
      </c>
      <c r="G1478" s="187">
        <v>36</v>
      </c>
      <c r="H1478" s="150"/>
      <c r="I1478" s="184">
        <v>113.36</v>
      </c>
      <c r="J1478" s="150"/>
      <c r="K1478" s="151">
        <v>0.32388571428571428</v>
      </c>
      <c r="L1478" s="152">
        <v>107.69</v>
      </c>
      <c r="M1478" s="152">
        <v>113.36</v>
      </c>
      <c r="N1478" s="153" t="s">
        <v>6344</v>
      </c>
      <c r="O1478" s="154">
        <v>350</v>
      </c>
      <c r="P1478" s="153">
        <v>95</v>
      </c>
      <c r="Q1478" s="153" t="s">
        <v>146</v>
      </c>
      <c r="R1478" s="155">
        <v>18</v>
      </c>
      <c r="S1478" s="155">
        <v>5.6</v>
      </c>
      <c r="T1478" s="155">
        <v>0</v>
      </c>
      <c r="U1478" s="154" t="s">
        <v>95</v>
      </c>
      <c r="V1478" s="153" t="s">
        <v>88</v>
      </c>
      <c r="W1478" s="153" t="s">
        <v>212</v>
      </c>
      <c r="X1478" s="151">
        <v>2.4900000000000002</v>
      </c>
      <c r="Y1478" s="151">
        <v>1.99</v>
      </c>
      <c r="Z1478" s="156">
        <v>3.4099999999999998E-2</v>
      </c>
      <c r="AA1478" s="153" t="s">
        <v>6337</v>
      </c>
      <c r="AB1478" s="153" t="s">
        <v>6346</v>
      </c>
      <c r="AC1478" s="153">
        <v>0</v>
      </c>
      <c r="AD1478" s="157" t="s">
        <v>6345</v>
      </c>
      <c r="AE1478" s="110">
        <v>1</v>
      </c>
      <c r="AF1478" s="110">
        <v>558</v>
      </c>
      <c r="AG1478" s="112">
        <f t="shared" si="234"/>
        <v>0</v>
      </c>
      <c r="AH1478" s="110">
        <f>SUM(AG$4:AG1478)</f>
        <v>40</v>
      </c>
      <c r="AI1478" s="112">
        <f t="shared" si="232"/>
        <v>1</v>
      </c>
      <c r="AJ1478" s="110">
        <f>COUNTIF(AI$4:AI1478,"&gt;0")</f>
        <v>207</v>
      </c>
      <c r="AK1478" s="110">
        <v>1</v>
      </c>
      <c r="AL1478" s="110">
        <v>529</v>
      </c>
      <c r="AM1478" s="172" t="str">
        <f>IF(OR(Table1[[#This Row],[Line total ordered for now]]&gt;0,Table1[[#This Row],[Line total ordered for season]]&gt;0),1,"")</f>
        <v/>
      </c>
      <c r="AN1478" s="173">
        <f>COUNTIF(AM$4:AM1478,"&gt;0")</f>
        <v>0</v>
      </c>
      <c r="AO1478" s="173">
        <f>Table1[[#This Row],[ORDER QUANTITY
to be collected BEFORE 31.3.22]]</f>
        <v>0</v>
      </c>
      <c r="AP1478" s="174">
        <f t="shared" si="233"/>
        <v>0</v>
      </c>
      <c r="AQ1478" s="174">
        <f>IFERROR(INDEX(Retail!H:H,MATCH($D1478,Retail!$D:$D,0)),0)</f>
        <v>0</v>
      </c>
      <c r="AR1478" s="174">
        <f>IFERROR(INDEX(Retail!J:J,MATCH($D1478,Retail!$D:$D,0)),0)</f>
        <v>0</v>
      </c>
      <c r="AS1478" s="174">
        <f>IFERROR(INDEX('NEW2022'!H:H,MATCH($D1478,'NEW2022'!D:D,0)),0)</f>
        <v>0</v>
      </c>
      <c r="AT1478" s="174">
        <f>IFERROR(INDEX('NEW2022'!J:J,MATCH($D1478,'NEW2022'!D:D,0)),0)</f>
        <v>0</v>
      </c>
      <c r="AU1478" s="174">
        <f>IFERROR(INDEX('Quiet Items'!H:H,MATCH($D1478,'Quiet Items'!D:D,0)),0)</f>
        <v>0</v>
      </c>
      <c r="AV1478" s="174">
        <f>IFERROR(INDEX('Quiet Items'!J:J,MATCH($D1478,'Quiet Items'!D:D,0)),0)</f>
        <v>0</v>
      </c>
      <c r="AW1478" s="174">
        <f>IFERROR(INDEX('1.4G'!H:H,MATCH($D1478,'1.4G'!D:D,0)),0)</f>
        <v>0</v>
      </c>
      <c r="AX1478" s="174">
        <f>IFERROR(INDEX('1.4G'!J:J,MATCH($D1478,'1.4G'!D:D,0)),0)</f>
        <v>0</v>
      </c>
      <c r="AY1478" s="174">
        <f t="shared" si="230"/>
        <v>0</v>
      </c>
      <c r="AZ1478" s="174">
        <f t="shared" si="231"/>
        <v>0</v>
      </c>
      <c r="BA1478" s="175">
        <f>IFERROR(Table1[[#This Row],[Line total ordered for now]]*Table1[[#This Row],[GUARANTEED PRICE
for STOCK orders collected before 31.3.22]],0)</f>
        <v>0</v>
      </c>
      <c r="BB1478" s="175">
        <f t="shared" si="235"/>
        <v>0</v>
      </c>
      <c r="BC1478" s="176">
        <f>(AZ1478+Table1[[#This Row],[Line total ordered for now]])*Z1478</f>
        <v>0</v>
      </c>
      <c r="BD1478" s="200">
        <v>102.024</v>
      </c>
      <c r="BL1478"/>
      <c r="BM1478"/>
      <c r="BN1478"/>
      <c r="BO1478"/>
      <c r="BP1478"/>
      <c r="BQ1478"/>
      <c r="BR1478"/>
      <c r="BS1478"/>
      <c r="BT1478"/>
    </row>
    <row r="1479" spans="1:72" ht="15.75">
      <c r="A1479" s="202">
        <v>1475</v>
      </c>
      <c r="B1479" s="68" t="s">
        <v>6378</v>
      </c>
      <c r="C1479" s="149" t="s">
        <v>6067</v>
      </c>
      <c r="D1479" s="149" t="s">
        <v>6347</v>
      </c>
      <c r="E1479" s="149" t="s">
        <v>6348</v>
      </c>
      <c r="F1479" s="158" t="str">
        <f t="shared" si="229"/>
        <v/>
      </c>
      <c r="G1479" s="187">
        <v>46</v>
      </c>
      <c r="H1479" s="150"/>
      <c r="I1479" s="184">
        <v>122.45</v>
      </c>
      <c r="J1479" s="150"/>
      <c r="K1479" s="151">
        <v>0.34985714285714287</v>
      </c>
      <c r="L1479" s="152">
        <v>116.33</v>
      </c>
      <c r="M1479" s="152">
        <v>122.45</v>
      </c>
      <c r="N1479" s="153" t="s">
        <v>6344</v>
      </c>
      <c r="O1479" s="154">
        <v>350</v>
      </c>
      <c r="P1479" s="153">
        <v>95</v>
      </c>
      <c r="Q1479" s="153" t="s">
        <v>146</v>
      </c>
      <c r="R1479" s="155">
        <v>18</v>
      </c>
      <c r="S1479" s="155">
        <v>5.6</v>
      </c>
      <c r="T1479" s="155">
        <v>0</v>
      </c>
      <c r="U1479" s="154" t="s">
        <v>95</v>
      </c>
      <c r="V1479" s="153" t="s">
        <v>88</v>
      </c>
      <c r="W1479" s="153" t="s">
        <v>212</v>
      </c>
      <c r="X1479" s="151">
        <v>2.4900000000000002</v>
      </c>
      <c r="Y1479" s="151">
        <v>1.99</v>
      </c>
      <c r="Z1479" s="156">
        <v>3.4099999999999998E-2</v>
      </c>
      <c r="AA1479" s="153" t="s">
        <v>6337</v>
      </c>
      <c r="AB1479" s="153">
        <v>0</v>
      </c>
      <c r="AC1479" s="153">
        <v>0</v>
      </c>
      <c r="AD1479" s="157">
        <v>0</v>
      </c>
      <c r="AE1479" s="110">
        <v>1</v>
      </c>
      <c r="AF1479" s="110">
        <v>559</v>
      </c>
      <c r="AG1479" s="112">
        <f t="shared" si="234"/>
        <v>0</v>
      </c>
      <c r="AH1479" s="110">
        <f>SUM(AG$4:AG1479)</f>
        <v>40</v>
      </c>
      <c r="AI1479" s="112">
        <f t="shared" si="232"/>
        <v>1</v>
      </c>
      <c r="AJ1479" s="110">
        <f>COUNTIF(AI$4:AI1479,"&gt;0")</f>
        <v>208</v>
      </c>
      <c r="AK1479" s="110">
        <v>1</v>
      </c>
      <c r="AL1479" s="110">
        <v>530</v>
      </c>
      <c r="AM1479" s="172" t="str">
        <f>IF(OR(Table1[[#This Row],[Line total ordered for now]]&gt;0,Table1[[#This Row],[Line total ordered for season]]&gt;0),1,"")</f>
        <v/>
      </c>
      <c r="AN1479" s="173">
        <f>COUNTIF(AM$4:AM1479,"&gt;0")</f>
        <v>0</v>
      </c>
      <c r="AO1479" s="173">
        <f>Table1[[#This Row],[ORDER QUANTITY
to be collected BEFORE 31.3.22]]</f>
        <v>0</v>
      </c>
      <c r="AP1479" s="174">
        <f t="shared" si="233"/>
        <v>0</v>
      </c>
      <c r="AQ1479" s="174">
        <f>IFERROR(INDEX(Retail!H:H,MATCH($D1479,Retail!$D:$D,0)),0)</f>
        <v>0</v>
      </c>
      <c r="AR1479" s="174">
        <f>IFERROR(INDEX(Retail!J:J,MATCH($D1479,Retail!$D:$D,0)),0)</f>
        <v>0</v>
      </c>
      <c r="AS1479" s="174">
        <f>IFERROR(INDEX('NEW2022'!H:H,MATCH($D1479,'NEW2022'!D:D,0)),0)</f>
        <v>0</v>
      </c>
      <c r="AT1479" s="174">
        <f>IFERROR(INDEX('NEW2022'!J:J,MATCH($D1479,'NEW2022'!D:D,0)),0)</f>
        <v>0</v>
      </c>
      <c r="AU1479" s="174">
        <f>IFERROR(INDEX('Quiet Items'!H:H,MATCH($D1479,'Quiet Items'!D:D,0)),0)</f>
        <v>0</v>
      </c>
      <c r="AV1479" s="174">
        <f>IFERROR(INDEX('Quiet Items'!J:J,MATCH($D1479,'Quiet Items'!D:D,0)),0)</f>
        <v>0</v>
      </c>
      <c r="AW1479" s="174">
        <f>IFERROR(INDEX('1.4G'!H:H,MATCH($D1479,'1.4G'!D:D,0)),0)</f>
        <v>0</v>
      </c>
      <c r="AX1479" s="174">
        <f>IFERROR(INDEX('1.4G'!J:J,MATCH($D1479,'1.4G'!D:D,0)),0)</f>
        <v>0</v>
      </c>
      <c r="AY1479" s="174">
        <f t="shared" si="230"/>
        <v>0</v>
      </c>
      <c r="AZ1479" s="174">
        <f t="shared" si="231"/>
        <v>0</v>
      </c>
      <c r="BA1479" s="175">
        <f>IFERROR(Table1[[#This Row],[Line total ordered for now]]*Table1[[#This Row],[GUARANTEED PRICE
for STOCK orders collected before 31.3.22]],0)</f>
        <v>0</v>
      </c>
      <c r="BB1479" s="175">
        <f t="shared" si="235"/>
        <v>0</v>
      </c>
      <c r="BC1479" s="176">
        <f>(AZ1479+Table1[[#This Row],[Line total ordered for now]])*Z1479</f>
        <v>0</v>
      </c>
      <c r="BD1479" s="200">
        <v>110.205</v>
      </c>
      <c r="BL1479"/>
      <c r="BM1479"/>
      <c r="BN1479"/>
      <c r="BO1479"/>
      <c r="BP1479"/>
      <c r="BQ1479"/>
      <c r="BR1479"/>
      <c r="BS1479"/>
      <c r="BT1479"/>
    </row>
    <row r="1480" spans="1:72" ht="15.75">
      <c r="A1480" s="202">
        <v>1476</v>
      </c>
      <c r="B1480" s="68" t="s">
        <v>6378</v>
      </c>
      <c r="C1480" s="149" t="s">
        <v>6067</v>
      </c>
      <c r="D1480" s="149" t="s">
        <v>62</v>
      </c>
      <c r="E1480" s="149" t="s">
        <v>4617</v>
      </c>
      <c r="F1480" s="158" t="str">
        <f t="shared" si="229"/>
        <v/>
      </c>
      <c r="G1480" s="187">
        <v>219</v>
      </c>
      <c r="H1480" s="150"/>
      <c r="I1480" s="184">
        <v>50.8</v>
      </c>
      <c r="J1480" s="150"/>
      <c r="K1480" s="151">
        <v>0.32384999999999997</v>
      </c>
      <c r="L1480" s="152">
        <v>51.815999999999995</v>
      </c>
      <c r="M1480" s="152">
        <v>51.815999999999995</v>
      </c>
      <c r="N1480" s="153" t="s">
        <v>142</v>
      </c>
      <c r="O1480" s="154">
        <v>160</v>
      </c>
      <c r="P1480" s="153">
        <v>60</v>
      </c>
      <c r="Q1480" s="153" t="s">
        <v>146</v>
      </c>
      <c r="R1480" s="155">
        <v>8</v>
      </c>
      <c r="S1480" s="155">
        <v>4.5</v>
      </c>
      <c r="T1480" s="155">
        <v>0</v>
      </c>
      <c r="U1480" s="154" t="s">
        <v>95</v>
      </c>
      <c r="V1480" s="153" t="s">
        <v>88</v>
      </c>
      <c r="W1480" s="153" t="s">
        <v>212</v>
      </c>
      <c r="X1480" s="151">
        <v>2.4900000000000002</v>
      </c>
      <c r="Y1480" s="151">
        <v>1.99</v>
      </c>
      <c r="Z1480" s="156">
        <v>1.5949999999999999E-2</v>
      </c>
      <c r="AA1480" s="153" t="s">
        <v>211</v>
      </c>
      <c r="AB1480" s="153" t="s">
        <v>5683</v>
      </c>
      <c r="AC1480" s="153" t="s">
        <v>6061</v>
      </c>
      <c r="AD1480" s="157" t="s">
        <v>626</v>
      </c>
      <c r="AE1480" s="110">
        <v>1</v>
      </c>
      <c r="AF1480" s="110">
        <v>560</v>
      </c>
      <c r="AG1480" s="112">
        <f t="shared" si="234"/>
        <v>0</v>
      </c>
      <c r="AH1480" s="110">
        <f>SUM(AG$4:AG1480)</f>
        <v>40</v>
      </c>
      <c r="AI1480" s="112">
        <f t="shared" si="232"/>
        <v>1</v>
      </c>
      <c r="AJ1480" s="110">
        <f>COUNTIF(AI$4:AI1480,"&gt;0")</f>
        <v>209</v>
      </c>
      <c r="AK1480" s="110">
        <v>1</v>
      </c>
      <c r="AL1480" s="110">
        <v>531</v>
      </c>
      <c r="AM1480" s="172" t="str">
        <f>IF(OR(Table1[[#This Row],[Line total ordered for now]]&gt;0,Table1[[#This Row],[Line total ordered for season]]&gt;0),1,"")</f>
        <v/>
      </c>
      <c r="AN1480" s="173">
        <f>COUNTIF(AM$4:AM1480,"&gt;0")</f>
        <v>0</v>
      </c>
      <c r="AO1480" s="173">
        <f>Table1[[#This Row],[ORDER QUANTITY
to be collected BEFORE 31.3.22]]</f>
        <v>0</v>
      </c>
      <c r="AP1480" s="174">
        <f t="shared" si="233"/>
        <v>0</v>
      </c>
      <c r="AQ1480" s="174">
        <f>IFERROR(INDEX(Retail!H:H,MATCH($D1480,Retail!$D:$D,0)),0)</f>
        <v>0</v>
      </c>
      <c r="AR1480" s="174">
        <f>IFERROR(INDEX(Retail!J:J,MATCH($D1480,Retail!$D:$D,0)),0)</f>
        <v>0</v>
      </c>
      <c r="AS1480" s="174">
        <f>IFERROR(INDEX('NEW2022'!H:H,MATCH($D1480,'NEW2022'!D:D,0)),0)</f>
        <v>0</v>
      </c>
      <c r="AT1480" s="174">
        <f>IFERROR(INDEX('NEW2022'!J:J,MATCH($D1480,'NEW2022'!D:D,0)),0)</f>
        <v>0</v>
      </c>
      <c r="AU1480" s="174">
        <f>IFERROR(INDEX('Quiet Items'!H:H,MATCH($D1480,'Quiet Items'!D:D,0)),0)</f>
        <v>0</v>
      </c>
      <c r="AV1480" s="174">
        <f>IFERROR(INDEX('Quiet Items'!J:J,MATCH($D1480,'Quiet Items'!D:D,0)),0)</f>
        <v>0</v>
      </c>
      <c r="AW1480" s="174">
        <f>IFERROR(INDEX('1.4G'!H:H,MATCH($D1480,'1.4G'!D:D,0)),0)</f>
        <v>0</v>
      </c>
      <c r="AX1480" s="174">
        <f>IFERROR(INDEX('1.4G'!J:J,MATCH($D1480,'1.4G'!D:D,0)),0)</f>
        <v>0</v>
      </c>
      <c r="AY1480" s="174">
        <f t="shared" si="230"/>
        <v>0</v>
      </c>
      <c r="AZ1480" s="174">
        <f t="shared" si="231"/>
        <v>0</v>
      </c>
      <c r="BA1480" s="175">
        <f>IFERROR(Table1[[#This Row],[Line total ordered for now]]*Table1[[#This Row],[GUARANTEED PRICE
for STOCK orders collected before 31.3.22]],0)</f>
        <v>0</v>
      </c>
      <c r="BB1480" s="175">
        <f t="shared" si="235"/>
        <v>0</v>
      </c>
      <c r="BC1480" s="176">
        <f>(AZ1480+Table1[[#This Row],[Line total ordered for now]])*Z1480</f>
        <v>0</v>
      </c>
      <c r="BD1480" s="200">
        <v>46.634399999999999</v>
      </c>
      <c r="BL1480"/>
      <c r="BM1480"/>
      <c r="BN1480"/>
      <c r="BO1480"/>
      <c r="BP1480"/>
      <c r="BQ1480"/>
      <c r="BR1480"/>
      <c r="BS1480"/>
      <c r="BT1480"/>
    </row>
    <row r="1481" spans="1:72" ht="15.75">
      <c r="A1481" s="202">
        <v>1477</v>
      </c>
      <c r="B1481" s="68" t="s">
        <v>6377</v>
      </c>
      <c r="C1481" s="149" t="s">
        <v>207</v>
      </c>
      <c r="D1481" s="149" t="s">
        <v>6371</v>
      </c>
      <c r="E1481" s="149" t="s">
        <v>6372</v>
      </c>
      <c r="F1481" s="158" t="str">
        <f t="shared" si="229"/>
        <v/>
      </c>
      <c r="G1481" s="187">
        <v>0</v>
      </c>
      <c r="H1481" s="150"/>
      <c r="I1481" s="184">
        <v>139.91</v>
      </c>
      <c r="J1481" s="150"/>
      <c r="K1481" s="151">
        <v>4.3721931463876782</v>
      </c>
      <c r="L1481" s="152">
        <v>127.31826442280919</v>
      </c>
      <c r="M1481" s="152">
        <v>139.9101806844057</v>
      </c>
      <c r="N1481" s="153">
        <v>0</v>
      </c>
      <c r="O1481" s="154">
        <v>32</v>
      </c>
      <c r="P1481" s="153">
        <v>0</v>
      </c>
      <c r="Q1481" s="153">
        <v>0</v>
      </c>
      <c r="R1481" s="155">
        <v>0</v>
      </c>
      <c r="S1481" s="155">
        <v>0</v>
      </c>
      <c r="T1481" s="155">
        <v>0</v>
      </c>
      <c r="U1481" s="154" t="s">
        <v>94</v>
      </c>
      <c r="V1481" s="153" t="s">
        <v>89</v>
      </c>
      <c r="W1481" s="153">
        <v>0</v>
      </c>
      <c r="X1481" s="151" t="s">
        <v>6378</v>
      </c>
      <c r="Y1481" s="151" t="s">
        <v>6378</v>
      </c>
      <c r="Z1481" s="156">
        <v>0.20671999999999999</v>
      </c>
      <c r="AA1481" s="153">
        <v>0</v>
      </c>
      <c r="AB1481" s="153">
        <v>0</v>
      </c>
      <c r="AC1481" s="153">
        <v>0</v>
      </c>
      <c r="AD1481" s="157">
        <v>0</v>
      </c>
      <c r="AE1481" s="110">
        <v>0</v>
      </c>
      <c r="AF1481" s="110">
        <v>560</v>
      </c>
      <c r="AG1481" s="112">
        <f t="shared" si="234"/>
        <v>1</v>
      </c>
      <c r="AH1481" s="110">
        <f>SUM(AG$4:AG1481)</f>
        <v>41</v>
      </c>
      <c r="AI1481" s="112">
        <f t="shared" si="232"/>
        <v>1</v>
      </c>
      <c r="AJ1481" s="110">
        <f>COUNTIF(AI$4:AI1481,"&gt;0")</f>
        <v>210</v>
      </c>
      <c r="AK1481" s="110">
        <v>0</v>
      </c>
      <c r="AL1481" s="110">
        <v>531</v>
      </c>
      <c r="AM1481" s="172" t="str">
        <f>IF(OR(Table1[[#This Row],[Line total ordered for now]]&gt;0,Table1[[#This Row],[Line total ordered for season]]&gt;0),1,"")</f>
        <v/>
      </c>
      <c r="AN1481" s="173">
        <f>COUNTIF(AM$4:AM1481,"&gt;0")</f>
        <v>0</v>
      </c>
      <c r="AO1481" s="173">
        <f>Table1[[#This Row],[ORDER QUANTITY
to be collected BEFORE 31.3.22]]</f>
        <v>0</v>
      </c>
      <c r="AP1481" s="174">
        <f t="shared" si="233"/>
        <v>0</v>
      </c>
      <c r="AQ1481" s="174">
        <f>IFERROR(INDEX(Retail!H:H,MATCH($D1481,Retail!$D:$D,0)),0)</f>
        <v>0</v>
      </c>
      <c r="AR1481" s="174">
        <f>IFERROR(INDEX(Retail!J:J,MATCH($D1481,Retail!$D:$D,0)),0)</f>
        <v>0</v>
      </c>
      <c r="AS1481" s="174">
        <f>IFERROR(INDEX('NEW2022'!H:H,MATCH($D1481,'NEW2022'!D:D,0)),0)</f>
        <v>0</v>
      </c>
      <c r="AT1481" s="174">
        <f>IFERROR(INDEX('NEW2022'!J:J,MATCH($D1481,'NEW2022'!D:D,0)),0)</f>
        <v>0</v>
      </c>
      <c r="AU1481" s="174">
        <f>IFERROR(INDEX('Quiet Items'!H:H,MATCH($D1481,'Quiet Items'!D:D,0)),0)</f>
        <v>0</v>
      </c>
      <c r="AV1481" s="174">
        <f>IFERROR(INDEX('Quiet Items'!J:J,MATCH($D1481,'Quiet Items'!D:D,0)),0)</f>
        <v>0</v>
      </c>
      <c r="AW1481" s="174">
        <f>IFERROR(INDEX('1.4G'!H:H,MATCH($D1481,'1.4G'!D:D,0)),0)</f>
        <v>0</v>
      </c>
      <c r="AX1481" s="174">
        <f>IFERROR(INDEX('1.4G'!J:J,MATCH($D1481,'1.4G'!D:D,0)),0)</f>
        <v>0</v>
      </c>
      <c r="AY1481" s="174">
        <f t="shared" si="230"/>
        <v>0</v>
      </c>
      <c r="AZ1481" s="174">
        <f t="shared" si="231"/>
        <v>0</v>
      </c>
      <c r="BA1481" s="175">
        <f>IFERROR(Table1[[#This Row],[Line total ordered for now]]*Table1[[#This Row],[GUARANTEED PRICE
for STOCK orders collected before 31.3.22]],0)</f>
        <v>0</v>
      </c>
      <c r="BB1481" s="175">
        <f t="shared" si="235"/>
        <v>0</v>
      </c>
      <c r="BC1481" s="176">
        <f>(AZ1481+Table1[[#This Row],[Line total ordered for now]])*Z1481</f>
        <v>0</v>
      </c>
      <c r="BD1481" s="200">
        <v>118.92365358174484</v>
      </c>
      <c r="BL1481"/>
      <c r="BM1481"/>
      <c r="BN1481"/>
      <c r="BO1481"/>
      <c r="BP1481"/>
      <c r="BQ1481"/>
      <c r="BR1481"/>
      <c r="BS1481"/>
      <c r="BT1481"/>
    </row>
    <row r="1482" spans="1:72" ht="15.75">
      <c r="A1482" s="202">
        <v>1478</v>
      </c>
      <c r="B1482" s="68" t="s">
        <v>6378</v>
      </c>
      <c r="C1482" s="149" t="s">
        <v>207</v>
      </c>
      <c r="D1482" s="149" t="s">
        <v>137</v>
      </c>
      <c r="E1482" s="149" t="s">
        <v>6303</v>
      </c>
      <c r="F1482" s="158" t="str">
        <f t="shared" si="229"/>
        <v>Video</v>
      </c>
      <c r="G1482" s="187">
        <v>0</v>
      </c>
      <c r="H1482" s="150"/>
      <c r="I1482" s="184">
        <v>74.81</v>
      </c>
      <c r="J1482" s="150"/>
      <c r="K1482" s="151">
        <v>3.2407569367230358</v>
      </c>
      <c r="L1482" s="152">
        <v>76.306200000000004</v>
      </c>
      <c r="M1482" s="152">
        <v>77.778166481352855</v>
      </c>
      <c r="N1482" s="153" t="s">
        <v>142</v>
      </c>
      <c r="O1482" s="154">
        <v>24</v>
      </c>
      <c r="P1482" s="153">
        <v>0</v>
      </c>
      <c r="Q1482" s="153" t="s">
        <v>147</v>
      </c>
      <c r="R1482" s="155">
        <v>5.5</v>
      </c>
      <c r="S1482" s="155">
        <v>1.9</v>
      </c>
      <c r="T1482" s="155">
        <v>0</v>
      </c>
      <c r="U1482" s="154" t="s">
        <v>94</v>
      </c>
      <c r="V1482" s="153" t="s">
        <v>89</v>
      </c>
      <c r="W1482" s="153" t="s">
        <v>154</v>
      </c>
      <c r="X1482" s="151">
        <v>11.99</v>
      </c>
      <c r="Y1482" s="151">
        <v>9.49</v>
      </c>
      <c r="Z1482" s="156">
        <v>3.6299999999999999E-2</v>
      </c>
      <c r="AA1482" s="153" t="s">
        <v>238</v>
      </c>
      <c r="AB1482" s="153" t="s">
        <v>5375</v>
      </c>
      <c r="AC1482" s="153" t="s">
        <v>141</v>
      </c>
      <c r="AD1482" s="157" t="s">
        <v>549</v>
      </c>
      <c r="AE1482" s="110">
        <v>0</v>
      </c>
      <c r="AF1482" s="110">
        <v>560</v>
      </c>
      <c r="AG1482" s="112">
        <f t="shared" si="234"/>
        <v>0</v>
      </c>
      <c r="AH1482" s="110">
        <f>SUM(AG$4:AG1482)</f>
        <v>41</v>
      </c>
      <c r="AI1482" s="112">
        <f t="shared" si="232"/>
        <v>1</v>
      </c>
      <c r="AJ1482" s="110">
        <f>COUNTIF(AI$4:AI1482,"&gt;0")</f>
        <v>211</v>
      </c>
      <c r="AK1482" s="110">
        <v>0</v>
      </c>
      <c r="AL1482" s="110">
        <v>531</v>
      </c>
      <c r="AM1482" s="172" t="str">
        <f>IF(OR(Table1[[#This Row],[Line total ordered for now]]&gt;0,Table1[[#This Row],[Line total ordered for season]]&gt;0),1,"")</f>
        <v/>
      </c>
      <c r="AN1482" s="173">
        <f>COUNTIF(AM$4:AM1482,"&gt;0")</f>
        <v>0</v>
      </c>
      <c r="AO1482" s="173">
        <f>Table1[[#This Row],[ORDER QUANTITY
to be collected BEFORE 31.3.22]]</f>
        <v>0</v>
      </c>
      <c r="AP1482" s="174">
        <f t="shared" si="233"/>
        <v>0</v>
      </c>
      <c r="AQ1482" s="174">
        <f>IFERROR(INDEX(Retail!H:H,MATCH($D1482,Retail!$D:$D,0)),0)</f>
        <v>0</v>
      </c>
      <c r="AR1482" s="174">
        <f>IFERROR(INDEX(Retail!J:J,MATCH($D1482,Retail!$D:$D,0)),0)</f>
        <v>0</v>
      </c>
      <c r="AS1482" s="174">
        <f>IFERROR(INDEX('NEW2022'!H:H,MATCH($D1482,'NEW2022'!D:D,0)),0)</f>
        <v>0</v>
      </c>
      <c r="AT1482" s="174">
        <f>IFERROR(INDEX('NEW2022'!J:J,MATCH($D1482,'NEW2022'!D:D,0)),0)</f>
        <v>0</v>
      </c>
      <c r="AU1482" s="174">
        <f>IFERROR(INDEX('Quiet Items'!H:H,MATCH($D1482,'Quiet Items'!D:D,0)),0)</f>
        <v>0</v>
      </c>
      <c r="AV1482" s="174">
        <f>IFERROR(INDEX('Quiet Items'!J:J,MATCH($D1482,'Quiet Items'!D:D,0)),0)</f>
        <v>0</v>
      </c>
      <c r="AW1482" s="174">
        <f>IFERROR(INDEX('1.4G'!H:H,MATCH($D1482,'1.4G'!D:D,0)),0)</f>
        <v>0</v>
      </c>
      <c r="AX1482" s="174">
        <f>IFERROR(INDEX('1.4G'!J:J,MATCH($D1482,'1.4G'!D:D,0)),0)</f>
        <v>0</v>
      </c>
      <c r="AY1482" s="174">
        <f t="shared" si="230"/>
        <v>0</v>
      </c>
      <c r="AZ1482" s="174">
        <f t="shared" si="231"/>
        <v>0</v>
      </c>
      <c r="BA1482" s="175">
        <f>IFERROR(Table1[[#This Row],[Line total ordered for now]]*Table1[[#This Row],[GUARANTEED PRICE
for STOCK orders collected before 31.3.22]],0)</f>
        <v>0</v>
      </c>
      <c r="BB1482" s="175">
        <f t="shared" si="235"/>
        <v>0</v>
      </c>
      <c r="BC1482" s="176">
        <f>(AZ1482+Table1[[#This Row],[Line total ordered for now]])*Z1482</f>
        <v>0</v>
      </c>
      <c r="BD1482" s="200">
        <v>70.00034983321757</v>
      </c>
      <c r="BL1482"/>
      <c r="BM1482"/>
      <c r="BN1482"/>
      <c r="BO1482"/>
      <c r="BP1482"/>
      <c r="BQ1482"/>
      <c r="BR1482"/>
      <c r="BS1482"/>
      <c r="BT1482"/>
    </row>
    <row r="1483" spans="1:72" ht="15.75">
      <c r="A1483" s="202">
        <v>1479</v>
      </c>
      <c r="B1483" s="68" t="s">
        <v>6378</v>
      </c>
      <c r="C1483" s="149" t="s">
        <v>207</v>
      </c>
      <c r="D1483" s="149" t="s">
        <v>6340</v>
      </c>
      <c r="E1483" s="149" t="s">
        <v>6341</v>
      </c>
      <c r="F1483" s="158" t="str">
        <f t="shared" si="229"/>
        <v/>
      </c>
      <c r="G1483" s="187">
        <v>0</v>
      </c>
      <c r="H1483" s="150"/>
      <c r="I1483" s="184">
        <v>105.18</v>
      </c>
      <c r="J1483" s="150"/>
      <c r="K1483" s="151">
        <v>4.3825000000000003</v>
      </c>
      <c r="L1483" s="152">
        <v>99.92</v>
      </c>
      <c r="M1483" s="152">
        <v>105.18</v>
      </c>
      <c r="N1483" s="153" t="s">
        <v>142</v>
      </c>
      <c r="O1483" s="154">
        <v>24</v>
      </c>
      <c r="P1483" s="153">
        <v>0</v>
      </c>
      <c r="Q1483" s="153" t="s">
        <v>147</v>
      </c>
      <c r="R1483" s="155">
        <v>11.3</v>
      </c>
      <c r="S1483" s="155">
        <v>2.42</v>
      </c>
      <c r="T1483" s="155">
        <v>0</v>
      </c>
      <c r="U1483" s="154" t="s">
        <v>95</v>
      </c>
      <c r="V1483" s="153" t="s">
        <v>88</v>
      </c>
      <c r="W1483" s="153" t="s">
        <v>154</v>
      </c>
      <c r="X1483" s="151">
        <v>16.79</v>
      </c>
      <c r="Y1483" s="151">
        <v>13.99</v>
      </c>
      <c r="Z1483" s="156">
        <v>5.8700000000000002E-2</v>
      </c>
      <c r="AA1483" s="153" t="s">
        <v>6331</v>
      </c>
      <c r="AB1483" s="153">
        <v>0</v>
      </c>
      <c r="AC1483" s="153">
        <v>0</v>
      </c>
      <c r="AD1483" s="157">
        <v>0</v>
      </c>
      <c r="AE1483" s="110">
        <v>0</v>
      </c>
      <c r="AF1483" s="110">
        <v>560</v>
      </c>
      <c r="AG1483" s="112">
        <f t="shared" si="234"/>
        <v>0</v>
      </c>
      <c r="AH1483" s="110">
        <f>SUM(AG$4:AG1483)</f>
        <v>41</v>
      </c>
      <c r="AI1483" s="112">
        <f t="shared" si="232"/>
        <v>1</v>
      </c>
      <c r="AJ1483" s="110">
        <f>COUNTIF(AI$4:AI1483,"&gt;0")</f>
        <v>212</v>
      </c>
      <c r="AK1483" s="110">
        <v>1</v>
      </c>
      <c r="AL1483" s="110">
        <v>532</v>
      </c>
      <c r="AM1483" s="172" t="str">
        <f>IF(OR(Table1[[#This Row],[Line total ordered for now]]&gt;0,Table1[[#This Row],[Line total ordered for season]]&gt;0),1,"")</f>
        <v/>
      </c>
      <c r="AN1483" s="173">
        <f>COUNTIF(AM$4:AM1483,"&gt;0")</f>
        <v>0</v>
      </c>
      <c r="AO1483" s="173">
        <f>Table1[[#This Row],[ORDER QUANTITY
to be collected BEFORE 31.3.22]]</f>
        <v>0</v>
      </c>
      <c r="AP1483" s="174">
        <f t="shared" si="233"/>
        <v>0</v>
      </c>
      <c r="AQ1483" s="174">
        <f>IFERROR(INDEX(Retail!H:H,MATCH($D1483,Retail!$D:$D,0)),0)</f>
        <v>0</v>
      </c>
      <c r="AR1483" s="174">
        <f>IFERROR(INDEX(Retail!J:J,MATCH($D1483,Retail!$D:$D,0)),0)</f>
        <v>0</v>
      </c>
      <c r="AS1483" s="174">
        <f>IFERROR(INDEX('NEW2022'!H:H,MATCH($D1483,'NEW2022'!D:D,0)),0)</f>
        <v>0</v>
      </c>
      <c r="AT1483" s="174">
        <f>IFERROR(INDEX('NEW2022'!J:J,MATCH($D1483,'NEW2022'!D:D,0)),0)</f>
        <v>0</v>
      </c>
      <c r="AU1483" s="174">
        <f>IFERROR(INDEX('Quiet Items'!H:H,MATCH($D1483,'Quiet Items'!D:D,0)),0)</f>
        <v>0</v>
      </c>
      <c r="AV1483" s="174">
        <f>IFERROR(INDEX('Quiet Items'!J:J,MATCH($D1483,'Quiet Items'!D:D,0)),0)</f>
        <v>0</v>
      </c>
      <c r="AW1483" s="174">
        <f>IFERROR(INDEX('1.4G'!H:H,MATCH($D1483,'1.4G'!D:D,0)),0)</f>
        <v>0</v>
      </c>
      <c r="AX1483" s="174">
        <f>IFERROR(INDEX('1.4G'!J:J,MATCH($D1483,'1.4G'!D:D,0)),0)</f>
        <v>0</v>
      </c>
      <c r="AY1483" s="174">
        <f t="shared" si="230"/>
        <v>0</v>
      </c>
      <c r="AZ1483" s="174">
        <f t="shared" si="231"/>
        <v>0</v>
      </c>
      <c r="BA1483" s="175">
        <f>IFERROR(Table1[[#This Row],[Line total ordered for now]]*Table1[[#This Row],[GUARANTEED PRICE
for STOCK orders collected before 31.3.22]],0)</f>
        <v>0</v>
      </c>
      <c r="BB1483" s="175">
        <f t="shared" si="235"/>
        <v>0</v>
      </c>
      <c r="BC1483" s="176">
        <f>(AZ1483+Table1[[#This Row],[Line total ordered for now]])*Z1483</f>
        <v>0</v>
      </c>
      <c r="BD1483" s="200">
        <v>94.662000000000006</v>
      </c>
      <c r="BL1483"/>
      <c r="BM1483"/>
      <c r="BN1483"/>
      <c r="BO1483"/>
      <c r="BP1483"/>
      <c r="BQ1483"/>
      <c r="BR1483"/>
      <c r="BS1483"/>
      <c r="BT1483"/>
    </row>
    <row r="1484" spans="1:72" ht="15.75">
      <c r="A1484" s="202">
        <v>1480</v>
      </c>
      <c r="B1484" s="68" t="s">
        <v>6378</v>
      </c>
      <c r="C1484" s="149" t="s">
        <v>207</v>
      </c>
      <c r="D1484" s="149" t="s">
        <v>63</v>
      </c>
      <c r="E1484" s="149" t="s">
        <v>563</v>
      </c>
      <c r="F1484" s="158" t="str">
        <f t="shared" si="229"/>
        <v>Video</v>
      </c>
      <c r="G1484" s="187">
        <v>0</v>
      </c>
      <c r="H1484" s="150"/>
      <c r="I1484" s="184">
        <v>135.66</v>
      </c>
      <c r="J1484" s="150"/>
      <c r="K1484" s="151">
        <v>5.7655500000000002</v>
      </c>
      <c r="L1484" s="152">
        <v>138.3732</v>
      </c>
      <c r="M1484" s="152">
        <v>138.3732</v>
      </c>
      <c r="N1484" s="153" t="s">
        <v>142</v>
      </c>
      <c r="O1484" s="154">
        <v>24</v>
      </c>
      <c r="P1484" s="153">
        <v>0</v>
      </c>
      <c r="Q1484" s="153" t="s">
        <v>147</v>
      </c>
      <c r="R1484" s="155">
        <v>12.5</v>
      </c>
      <c r="S1484" s="155">
        <v>3.6</v>
      </c>
      <c r="T1484" s="155">
        <v>0</v>
      </c>
      <c r="U1484" s="154" t="s">
        <v>94</v>
      </c>
      <c r="V1484" s="153" t="s">
        <v>89</v>
      </c>
      <c r="W1484" s="153" t="s">
        <v>154</v>
      </c>
      <c r="X1484" s="151">
        <v>21.99</v>
      </c>
      <c r="Y1484" s="151">
        <v>16.489999999999998</v>
      </c>
      <c r="Z1484" s="156">
        <v>8.2396999999999998E-2</v>
      </c>
      <c r="AA1484" s="153" t="s">
        <v>208</v>
      </c>
      <c r="AB1484" s="153" t="s">
        <v>5374</v>
      </c>
      <c r="AC1484" s="153" t="s">
        <v>145</v>
      </c>
      <c r="AD1484" s="157" t="s">
        <v>209</v>
      </c>
      <c r="AE1484" s="110">
        <v>0</v>
      </c>
      <c r="AF1484" s="110">
        <v>560</v>
      </c>
      <c r="AG1484" s="112">
        <f t="shared" si="234"/>
        <v>0</v>
      </c>
      <c r="AH1484" s="110">
        <f>SUM(AG$4:AG1484)</f>
        <v>41</v>
      </c>
      <c r="AI1484" s="112">
        <f t="shared" si="232"/>
        <v>1</v>
      </c>
      <c r="AJ1484" s="110">
        <f>COUNTIF(AI$4:AI1484,"&gt;0")</f>
        <v>213</v>
      </c>
      <c r="AK1484" s="110">
        <v>0</v>
      </c>
      <c r="AL1484" s="110">
        <v>532</v>
      </c>
      <c r="AM1484" s="172" t="str">
        <f>IF(OR(Table1[[#This Row],[Line total ordered for now]]&gt;0,Table1[[#This Row],[Line total ordered for season]]&gt;0),1,"")</f>
        <v/>
      </c>
      <c r="AN1484" s="173">
        <f>COUNTIF(AM$4:AM1484,"&gt;0")</f>
        <v>0</v>
      </c>
      <c r="AO1484" s="173">
        <f>Table1[[#This Row],[ORDER QUANTITY
to be collected BEFORE 31.3.22]]</f>
        <v>0</v>
      </c>
      <c r="AP1484" s="174">
        <f t="shared" si="233"/>
        <v>0</v>
      </c>
      <c r="AQ1484" s="174">
        <f>IFERROR(INDEX(Retail!H:H,MATCH($D1484,Retail!$D:$D,0)),0)</f>
        <v>0</v>
      </c>
      <c r="AR1484" s="174">
        <f>IFERROR(INDEX(Retail!J:J,MATCH($D1484,Retail!$D:$D,0)),0)</f>
        <v>0</v>
      </c>
      <c r="AS1484" s="174">
        <f>IFERROR(INDEX('NEW2022'!H:H,MATCH($D1484,'NEW2022'!D:D,0)),0)</f>
        <v>0</v>
      </c>
      <c r="AT1484" s="174">
        <f>IFERROR(INDEX('NEW2022'!J:J,MATCH($D1484,'NEW2022'!D:D,0)),0)</f>
        <v>0</v>
      </c>
      <c r="AU1484" s="174">
        <f>IFERROR(INDEX('Quiet Items'!H:H,MATCH($D1484,'Quiet Items'!D:D,0)),0)</f>
        <v>0</v>
      </c>
      <c r="AV1484" s="174">
        <f>IFERROR(INDEX('Quiet Items'!J:J,MATCH($D1484,'Quiet Items'!D:D,0)),0)</f>
        <v>0</v>
      </c>
      <c r="AW1484" s="174">
        <f>IFERROR(INDEX('1.4G'!H:H,MATCH($D1484,'1.4G'!D:D,0)),0)</f>
        <v>0</v>
      </c>
      <c r="AX1484" s="174">
        <f>IFERROR(INDEX('1.4G'!J:J,MATCH($D1484,'1.4G'!D:D,0)),0)</f>
        <v>0</v>
      </c>
      <c r="AY1484" s="174">
        <f t="shared" si="230"/>
        <v>0</v>
      </c>
      <c r="AZ1484" s="174">
        <f t="shared" si="231"/>
        <v>0</v>
      </c>
      <c r="BA1484" s="175">
        <f>IFERROR(Table1[[#This Row],[Line total ordered for now]]*Table1[[#This Row],[GUARANTEED PRICE
for STOCK orders collected before 31.3.22]],0)</f>
        <v>0</v>
      </c>
      <c r="BB1484" s="175">
        <f t="shared" si="235"/>
        <v>0</v>
      </c>
      <c r="BC1484" s="176">
        <f>(AZ1484+Table1[[#This Row],[Line total ordered for now]])*Z1484</f>
        <v>0</v>
      </c>
      <c r="BD1484" s="200">
        <v>124.53588000000001</v>
      </c>
      <c r="BL1484"/>
      <c r="BM1484"/>
      <c r="BN1484"/>
      <c r="BO1484"/>
      <c r="BP1484"/>
      <c r="BQ1484"/>
      <c r="BR1484"/>
      <c r="BS1484"/>
      <c r="BT1484"/>
    </row>
    <row r="1485" spans="1:72" ht="15.75">
      <c r="A1485" s="202">
        <v>1481</v>
      </c>
      <c r="B1485" s="68" t="s">
        <v>6378</v>
      </c>
      <c r="C1485" s="149" t="s">
        <v>207</v>
      </c>
      <c r="D1485" s="149" t="s">
        <v>6329</v>
      </c>
      <c r="E1485" s="149" t="s">
        <v>6330</v>
      </c>
      <c r="F1485" s="158" t="str">
        <f t="shared" si="229"/>
        <v/>
      </c>
      <c r="G1485" s="187">
        <v>0</v>
      </c>
      <c r="H1485" s="150"/>
      <c r="I1485" s="184">
        <v>154.30000000000001</v>
      </c>
      <c r="J1485" s="150"/>
      <c r="K1485" s="151">
        <v>7.7150000000000007</v>
      </c>
      <c r="L1485" s="152">
        <v>146.58000000000001</v>
      </c>
      <c r="M1485" s="152">
        <v>154.30000000000001</v>
      </c>
      <c r="N1485" s="153" t="s">
        <v>142</v>
      </c>
      <c r="O1485" s="154">
        <v>20</v>
      </c>
      <c r="P1485" s="153">
        <v>0</v>
      </c>
      <c r="Q1485" s="153" t="s">
        <v>147</v>
      </c>
      <c r="R1485" s="155">
        <v>15</v>
      </c>
      <c r="S1485" s="155">
        <v>2.34</v>
      </c>
      <c r="T1485" s="155">
        <v>0</v>
      </c>
      <c r="U1485" s="154" t="s">
        <v>95</v>
      </c>
      <c r="V1485" s="153" t="s">
        <v>88</v>
      </c>
      <c r="W1485" s="153" t="s">
        <v>154</v>
      </c>
      <c r="X1485" s="151">
        <v>28.79</v>
      </c>
      <c r="Y1485" s="151">
        <v>23.99</v>
      </c>
      <c r="Z1485" s="156">
        <v>0.1047</v>
      </c>
      <c r="AA1485" s="153" t="s">
        <v>6331</v>
      </c>
      <c r="AB1485" s="153">
        <v>0</v>
      </c>
      <c r="AC1485" s="153">
        <v>0</v>
      </c>
      <c r="AD1485" s="157">
        <v>0</v>
      </c>
      <c r="AE1485" s="110">
        <v>0</v>
      </c>
      <c r="AF1485" s="110">
        <v>560</v>
      </c>
      <c r="AG1485" s="112">
        <f t="shared" si="234"/>
        <v>0</v>
      </c>
      <c r="AH1485" s="110">
        <f>SUM(AG$4:AG1485)</f>
        <v>41</v>
      </c>
      <c r="AI1485" s="112">
        <f t="shared" si="232"/>
        <v>1</v>
      </c>
      <c r="AJ1485" s="110">
        <f>COUNTIF(AI$4:AI1485,"&gt;0")</f>
        <v>214</v>
      </c>
      <c r="AK1485" s="110">
        <v>1</v>
      </c>
      <c r="AL1485" s="110">
        <v>533</v>
      </c>
      <c r="AM1485" s="172" t="str">
        <f>IF(OR(Table1[[#This Row],[Line total ordered for now]]&gt;0,Table1[[#This Row],[Line total ordered for season]]&gt;0),1,"")</f>
        <v/>
      </c>
      <c r="AN1485" s="173">
        <f>COUNTIF(AM$4:AM1485,"&gt;0")</f>
        <v>0</v>
      </c>
      <c r="AO1485" s="173">
        <f>Table1[[#This Row],[ORDER QUANTITY
to be collected BEFORE 31.3.22]]</f>
        <v>0</v>
      </c>
      <c r="AP1485" s="174">
        <f t="shared" si="233"/>
        <v>0</v>
      </c>
      <c r="AQ1485" s="174">
        <f>IFERROR(INDEX(Retail!H:H,MATCH($D1485,Retail!$D:$D,0)),0)</f>
        <v>0</v>
      </c>
      <c r="AR1485" s="174">
        <f>IFERROR(INDEX(Retail!J:J,MATCH($D1485,Retail!$D:$D,0)),0)</f>
        <v>0</v>
      </c>
      <c r="AS1485" s="174">
        <f>IFERROR(INDEX('NEW2022'!H:H,MATCH($D1485,'NEW2022'!D:D,0)),0)</f>
        <v>0</v>
      </c>
      <c r="AT1485" s="174">
        <f>IFERROR(INDEX('NEW2022'!J:J,MATCH($D1485,'NEW2022'!D:D,0)),0)</f>
        <v>0</v>
      </c>
      <c r="AU1485" s="174">
        <f>IFERROR(INDEX('Quiet Items'!H:H,MATCH($D1485,'Quiet Items'!D:D,0)),0)</f>
        <v>0</v>
      </c>
      <c r="AV1485" s="174">
        <f>IFERROR(INDEX('Quiet Items'!J:J,MATCH($D1485,'Quiet Items'!D:D,0)),0)</f>
        <v>0</v>
      </c>
      <c r="AW1485" s="174">
        <f>IFERROR(INDEX('1.4G'!H:H,MATCH($D1485,'1.4G'!D:D,0)),0)</f>
        <v>0</v>
      </c>
      <c r="AX1485" s="174">
        <f>IFERROR(INDEX('1.4G'!J:J,MATCH($D1485,'1.4G'!D:D,0)),0)</f>
        <v>0</v>
      </c>
      <c r="AY1485" s="174">
        <f t="shared" si="230"/>
        <v>0</v>
      </c>
      <c r="AZ1485" s="174">
        <f t="shared" si="231"/>
        <v>0</v>
      </c>
      <c r="BA1485" s="175">
        <f>IFERROR(Table1[[#This Row],[Line total ordered for now]]*Table1[[#This Row],[GUARANTEED PRICE
for STOCK orders collected before 31.3.22]],0)</f>
        <v>0</v>
      </c>
      <c r="BB1485" s="175">
        <f t="shared" si="235"/>
        <v>0</v>
      </c>
      <c r="BC1485" s="176">
        <f>(AZ1485+Table1[[#This Row],[Line total ordered for now]])*Z1485</f>
        <v>0</v>
      </c>
      <c r="BD1485" s="200">
        <v>138.87</v>
      </c>
      <c r="BL1485"/>
      <c r="BM1485"/>
      <c r="BN1485"/>
      <c r="BO1485"/>
      <c r="BP1485"/>
      <c r="BQ1485"/>
      <c r="BR1485"/>
      <c r="BS1485"/>
      <c r="BT1485"/>
    </row>
    <row r="1486" spans="1:72" ht="15.75">
      <c r="A1486" s="202">
        <v>1482</v>
      </c>
      <c r="B1486" s="68" t="s">
        <v>6378</v>
      </c>
      <c r="C1486" s="149" t="s">
        <v>207</v>
      </c>
      <c r="D1486" s="149" t="s">
        <v>64</v>
      </c>
      <c r="E1486" s="149" t="s">
        <v>6293</v>
      </c>
      <c r="F1486" s="158" t="str">
        <f t="shared" si="229"/>
        <v>Video</v>
      </c>
      <c r="G1486" s="187">
        <v>0</v>
      </c>
      <c r="H1486" s="150"/>
      <c r="I1486" s="184">
        <v>102.04</v>
      </c>
      <c r="J1486" s="150"/>
      <c r="K1486" s="151">
        <v>17.345949999999998</v>
      </c>
      <c r="L1486" s="152">
        <v>208.1514</v>
      </c>
      <c r="M1486" s="152">
        <v>208.1514</v>
      </c>
      <c r="N1486" s="153" t="s">
        <v>142</v>
      </c>
      <c r="O1486" s="154">
        <v>12</v>
      </c>
      <c r="P1486" s="153">
        <v>0</v>
      </c>
      <c r="Q1486" s="153" t="s">
        <v>147</v>
      </c>
      <c r="R1486" s="155">
        <v>14</v>
      </c>
      <c r="S1486" s="155">
        <v>4.08</v>
      </c>
      <c r="T1486" s="155">
        <v>0</v>
      </c>
      <c r="U1486" s="154" t="s">
        <v>94</v>
      </c>
      <c r="V1486" s="153" t="s">
        <v>89</v>
      </c>
      <c r="W1486" s="153" t="s">
        <v>169</v>
      </c>
      <c r="X1486" s="151">
        <v>32.49</v>
      </c>
      <c r="Y1486" s="151">
        <v>24.99</v>
      </c>
      <c r="Z1486" s="156">
        <v>0.15060000000000001</v>
      </c>
      <c r="AA1486" s="153" t="s">
        <v>210</v>
      </c>
      <c r="AB1486" s="153" t="s">
        <v>5745</v>
      </c>
      <c r="AC1486" s="153">
        <v>0</v>
      </c>
      <c r="AD1486" s="157" t="s">
        <v>573</v>
      </c>
      <c r="AE1486" s="110">
        <v>0</v>
      </c>
      <c r="AF1486" s="110">
        <v>560</v>
      </c>
      <c r="AG1486" s="112">
        <f t="shared" si="234"/>
        <v>0</v>
      </c>
      <c r="AH1486" s="110">
        <f>SUM(AG$4:AG1486)</f>
        <v>41</v>
      </c>
      <c r="AI1486" s="112">
        <f t="shared" si="232"/>
        <v>1</v>
      </c>
      <c r="AJ1486" s="110">
        <f>COUNTIF(AI$4:AI1486,"&gt;0")</f>
        <v>215</v>
      </c>
      <c r="AK1486" s="110">
        <v>0</v>
      </c>
      <c r="AL1486" s="110">
        <v>533</v>
      </c>
      <c r="AM1486" s="172" t="str">
        <f>IF(OR(Table1[[#This Row],[Line total ordered for now]]&gt;0,Table1[[#This Row],[Line total ordered for season]]&gt;0),1,"")</f>
        <v/>
      </c>
      <c r="AN1486" s="173">
        <f>COUNTIF(AM$4:AM1486,"&gt;0")</f>
        <v>0</v>
      </c>
      <c r="AO1486" s="173">
        <f>Table1[[#This Row],[ORDER QUANTITY
to be collected BEFORE 31.3.22]]</f>
        <v>0</v>
      </c>
      <c r="AP1486" s="174">
        <f t="shared" si="233"/>
        <v>0</v>
      </c>
      <c r="AQ1486" s="174">
        <f>IFERROR(INDEX(Retail!H:H,MATCH($D1486,Retail!$D:$D,0)),0)</f>
        <v>0</v>
      </c>
      <c r="AR1486" s="174">
        <f>IFERROR(INDEX(Retail!J:J,MATCH($D1486,Retail!$D:$D,0)),0)</f>
        <v>0</v>
      </c>
      <c r="AS1486" s="174">
        <f>IFERROR(INDEX('NEW2022'!H:H,MATCH($D1486,'NEW2022'!D:D,0)),0)</f>
        <v>0</v>
      </c>
      <c r="AT1486" s="174">
        <f>IFERROR(INDEX('NEW2022'!J:J,MATCH($D1486,'NEW2022'!D:D,0)),0)</f>
        <v>0</v>
      </c>
      <c r="AU1486" s="174">
        <f>IFERROR(INDEX('Quiet Items'!H:H,MATCH($D1486,'Quiet Items'!D:D,0)),0)</f>
        <v>0</v>
      </c>
      <c r="AV1486" s="174">
        <f>IFERROR(INDEX('Quiet Items'!J:J,MATCH($D1486,'Quiet Items'!D:D,0)),0)</f>
        <v>0</v>
      </c>
      <c r="AW1486" s="174">
        <f>IFERROR(INDEX('1.4G'!H:H,MATCH($D1486,'1.4G'!D:D,0)),0)</f>
        <v>0</v>
      </c>
      <c r="AX1486" s="174">
        <f>IFERROR(INDEX('1.4G'!J:J,MATCH($D1486,'1.4G'!D:D,0)),0)</f>
        <v>0</v>
      </c>
      <c r="AY1486" s="174">
        <f t="shared" si="230"/>
        <v>0</v>
      </c>
      <c r="AZ1486" s="174">
        <f t="shared" si="231"/>
        <v>0</v>
      </c>
      <c r="BA1486" s="175">
        <f>IFERROR(Table1[[#This Row],[Line total ordered for now]]*Table1[[#This Row],[GUARANTEED PRICE
for STOCK orders collected before 31.3.22]],0)</f>
        <v>0</v>
      </c>
      <c r="BB1486" s="175">
        <f t="shared" si="235"/>
        <v>0</v>
      </c>
      <c r="BC1486" s="176">
        <f>(AZ1486+Table1[[#This Row],[Line total ordered for now]])*Z1486</f>
        <v>0</v>
      </c>
      <c r="BD1486" s="200">
        <v>187.33626000000001</v>
      </c>
      <c r="BL1486"/>
      <c r="BM1486"/>
      <c r="BN1486"/>
      <c r="BO1486"/>
      <c r="BP1486"/>
      <c r="BQ1486"/>
      <c r="BR1486"/>
      <c r="BS1486"/>
      <c r="BT1486"/>
    </row>
    <row r="1487" spans="1:72" ht="15.75">
      <c r="A1487" s="202">
        <v>1483</v>
      </c>
      <c r="B1487" s="68" t="s">
        <v>6378</v>
      </c>
      <c r="C1487" s="149" t="s">
        <v>207</v>
      </c>
      <c r="D1487" s="149" t="s">
        <v>81</v>
      </c>
      <c r="E1487" s="149" t="s">
        <v>4622</v>
      </c>
      <c r="F1487" s="158" t="str">
        <f t="shared" si="229"/>
        <v>Video</v>
      </c>
      <c r="G1487" s="187">
        <v>0</v>
      </c>
      <c r="H1487" s="150"/>
      <c r="I1487" s="184">
        <v>144.36000000000001</v>
      </c>
      <c r="J1487" s="150"/>
      <c r="K1487" s="151">
        <v>13.939452686751075</v>
      </c>
      <c r="L1487" s="152">
        <v>158.90976062896223</v>
      </c>
      <c r="M1487" s="152">
        <v>167.2734322410129</v>
      </c>
      <c r="N1487" s="153" t="s">
        <v>142</v>
      </c>
      <c r="O1487" s="154">
        <v>12</v>
      </c>
      <c r="P1487" s="153">
        <v>0</v>
      </c>
      <c r="Q1487" s="153" t="s">
        <v>147</v>
      </c>
      <c r="R1487" s="155">
        <v>17</v>
      </c>
      <c r="S1487" s="155">
        <v>3.9</v>
      </c>
      <c r="T1487" s="155">
        <v>0</v>
      </c>
      <c r="U1487" s="154" t="s">
        <v>94</v>
      </c>
      <c r="V1487" s="153" t="s">
        <v>89</v>
      </c>
      <c r="W1487" s="153" t="s">
        <v>169</v>
      </c>
      <c r="X1487" s="151">
        <v>45.99</v>
      </c>
      <c r="Y1487" s="151">
        <v>34.99</v>
      </c>
      <c r="Z1487" s="156">
        <v>0.1159</v>
      </c>
      <c r="AA1487" s="153" t="s">
        <v>270</v>
      </c>
      <c r="AB1487" s="153" t="s">
        <v>5838</v>
      </c>
      <c r="AC1487" s="153" t="s">
        <v>2412</v>
      </c>
      <c r="AD1487" s="157" t="s">
        <v>215</v>
      </c>
      <c r="AE1487" s="110">
        <v>0</v>
      </c>
      <c r="AF1487" s="110">
        <v>560</v>
      </c>
      <c r="AG1487" s="112">
        <f t="shared" si="234"/>
        <v>0</v>
      </c>
      <c r="AH1487" s="110">
        <f>SUM(AG$4:AG1487)</f>
        <v>41</v>
      </c>
      <c r="AI1487" s="112">
        <f t="shared" si="232"/>
        <v>1</v>
      </c>
      <c r="AJ1487" s="110">
        <f>COUNTIF(AI$4:AI1487,"&gt;0")</f>
        <v>216</v>
      </c>
      <c r="AK1487" s="110">
        <v>0</v>
      </c>
      <c r="AL1487" s="110">
        <v>533</v>
      </c>
      <c r="AM1487" s="172" t="str">
        <f>IF(OR(Table1[[#This Row],[Line total ordered for now]]&gt;0,Table1[[#This Row],[Line total ordered for season]]&gt;0),1,"")</f>
        <v/>
      </c>
      <c r="AN1487" s="173">
        <f>COUNTIF(AM$4:AM1487,"&gt;0")</f>
        <v>0</v>
      </c>
      <c r="AO1487" s="173">
        <f>Table1[[#This Row],[ORDER QUANTITY
to be collected BEFORE 31.3.22]]</f>
        <v>0</v>
      </c>
      <c r="AP1487" s="174">
        <f t="shared" si="233"/>
        <v>0</v>
      </c>
      <c r="AQ1487" s="174">
        <f>IFERROR(INDEX(Retail!H:H,MATCH($D1487,Retail!$D:$D,0)),0)</f>
        <v>0</v>
      </c>
      <c r="AR1487" s="174">
        <f>IFERROR(INDEX(Retail!J:J,MATCH($D1487,Retail!$D:$D,0)),0)</f>
        <v>0</v>
      </c>
      <c r="AS1487" s="174">
        <f>IFERROR(INDEX('NEW2022'!H:H,MATCH($D1487,'NEW2022'!D:D,0)),0)</f>
        <v>0</v>
      </c>
      <c r="AT1487" s="174">
        <f>IFERROR(INDEX('NEW2022'!J:J,MATCH($D1487,'NEW2022'!D:D,0)),0)</f>
        <v>0</v>
      </c>
      <c r="AU1487" s="174">
        <f>IFERROR(INDEX('Quiet Items'!H:H,MATCH($D1487,'Quiet Items'!D:D,0)),0)</f>
        <v>0</v>
      </c>
      <c r="AV1487" s="174">
        <f>IFERROR(INDEX('Quiet Items'!J:J,MATCH($D1487,'Quiet Items'!D:D,0)),0)</f>
        <v>0</v>
      </c>
      <c r="AW1487" s="174">
        <f>IFERROR(INDEX('1.4G'!H:H,MATCH($D1487,'1.4G'!D:D,0)),0)</f>
        <v>0</v>
      </c>
      <c r="AX1487" s="174">
        <f>IFERROR(INDEX('1.4G'!J:J,MATCH($D1487,'1.4G'!D:D,0)),0)</f>
        <v>0</v>
      </c>
      <c r="AY1487" s="174">
        <f t="shared" si="230"/>
        <v>0</v>
      </c>
      <c r="AZ1487" s="174">
        <f t="shared" si="231"/>
        <v>0</v>
      </c>
      <c r="BA1487" s="175">
        <f>IFERROR(Table1[[#This Row],[Line total ordered for now]]*Table1[[#This Row],[GUARANTEED PRICE
for STOCK orders collected before 31.3.22]],0)</f>
        <v>0</v>
      </c>
      <c r="BB1487" s="175">
        <f t="shared" si="235"/>
        <v>0</v>
      </c>
      <c r="BC1487" s="176">
        <f>(AZ1487+Table1[[#This Row],[Line total ordered for now]])*Z1487</f>
        <v>0</v>
      </c>
      <c r="BD1487" s="200">
        <v>150.54608901691162</v>
      </c>
      <c r="BL1487"/>
      <c r="BM1487"/>
      <c r="BN1487"/>
      <c r="BO1487"/>
      <c r="BP1487"/>
      <c r="BQ1487"/>
      <c r="BR1487"/>
      <c r="BS1487"/>
      <c r="BT1487"/>
    </row>
    <row r="1488" spans="1:72" ht="15.75">
      <c r="A1488" s="202">
        <v>1484</v>
      </c>
      <c r="B1488" s="68" t="s">
        <v>6378</v>
      </c>
      <c r="C1488" s="149" t="s">
        <v>207</v>
      </c>
      <c r="D1488" s="149" t="s">
        <v>6321</v>
      </c>
      <c r="E1488" s="149" t="s">
        <v>6322</v>
      </c>
      <c r="F1488" s="158" t="str">
        <f t="shared" si="229"/>
        <v>Video</v>
      </c>
      <c r="G1488" s="187">
        <v>0</v>
      </c>
      <c r="H1488" s="150"/>
      <c r="I1488" s="184">
        <v>93.2</v>
      </c>
      <c r="J1488" s="150"/>
      <c r="K1488" s="151">
        <v>15.533333333333333</v>
      </c>
      <c r="L1488" s="152">
        <v>88.54</v>
      </c>
      <c r="M1488" s="152">
        <v>93.2</v>
      </c>
      <c r="N1488" s="153" t="s">
        <v>142</v>
      </c>
      <c r="O1488" s="154">
        <v>6</v>
      </c>
      <c r="P1488" s="153">
        <v>0</v>
      </c>
      <c r="Q1488" s="153" t="s">
        <v>147</v>
      </c>
      <c r="R1488" s="155">
        <v>9</v>
      </c>
      <c r="S1488" s="155">
        <v>2.4</v>
      </c>
      <c r="T1488" s="155">
        <v>0</v>
      </c>
      <c r="U1488" s="154" t="s">
        <v>94</v>
      </c>
      <c r="V1488" s="153" t="s">
        <v>89</v>
      </c>
      <c r="W1488" s="153" t="s">
        <v>169</v>
      </c>
      <c r="X1488" s="151">
        <v>59.99</v>
      </c>
      <c r="Y1488" s="151">
        <v>49.99</v>
      </c>
      <c r="Z1488" s="156">
        <v>5.5399999999999998E-2</v>
      </c>
      <c r="AA1488" s="153" t="s">
        <v>6323</v>
      </c>
      <c r="AB1488" s="153">
        <v>0</v>
      </c>
      <c r="AC1488" s="153">
        <v>0</v>
      </c>
      <c r="AD1488" s="157" t="s">
        <v>6324</v>
      </c>
      <c r="AE1488" s="110">
        <v>0</v>
      </c>
      <c r="AF1488" s="110">
        <v>560</v>
      </c>
      <c r="AG1488" s="112">
        <f t="shared" si="234"/>
        <v>0</v>
      </c>
      <c r="AH1488" s="110">
        <f>SUM(AG$4:AG1488)</f>
        <v>41</v>
      </c>
      <c r="AI1488" s="112">
        <f t="shared" si="232"/>
        <v>1</v>
      </c>
      <c r="AJ1488" s="110">
        <f>COUNTIF(AI$4:AI1488,"&gt;0")</f>
        <v>217</v>
      </c>
      <c r="AK1488" s="110">
        <v>0</v>
      </c>
      <c r="AL1488" s="110">
        <v>533</v>
      </c>
      <c r="AM1488" s="172" t="str">
        <f>IF(OR(Table1[[#This Row],[Line total ordered for now]]&gt;0,Table1[[#This Row],[Line total ordered for season]]&gt;0),1,"")</f>
        <v/>
      </c>
      <c r="AN1488" s="173">
        <f>COUNTIF(AM$4:AM1488,"&gt;0")</f>
        <v>0</v>
      </c>
      <c r="AO1488" s="173">
        <f>Table1[[#This Row],[ORDER QUANTITY
to be collected BEFORE 31.3.22]]</f>
        <v>0</v>
      </c>
      <c r="AP1488" s="174">
        <f t="shared" si="233"/>
        <v>0</v>
      </c>
      <c r="AQ1488" s="174">
        <f>IFERROR(INDEX(Retail!H:H,MATCH($D1488,Retail!$D:$D,0)),0)</f>
        <v>0</v>
      </c>
      <c r="AR1488" s="174">
        <f>IFERROR(INDEX(Retail!J:J,MATCH($D1488,Retail!$D:$D,0)),0)</f>
        <v>0</v>
      </c>
      <c r="AS1488" s="174">
        <f>IFERROR(INDEX('NEW2022'!H:H,MATCH($D1488,'NEW2022'!D:D,0)),0)</f>
        <v>0</v>
      </c>
      <c r="AT1488" s="174">
        <f>IFERROR(INDEX('NEW2022'!J:J,MATCH($D1488,'NEW2022'!D:D,0)),0)</f>
        <v>0</v>
      </c>
      <c r="AU1488" s="174">
        <f>IFERROR(INDEX('Quiet Items'!H:H,MATCH($D1488,'Quiet Items'!D:D,0)),0)</f>
        <v>0</v>
      </c>
      <c r="AV1488" s="174">
        <f>IFERROR(INDEX('Quiet Items'!J:J,MATCH($D1488,'Quiet Items'!D:D,0)),0)</f>
        <v>0</v>
      </c>
      <c r="AW1488" s="174">
        <f>IFERROR(INDEX('1.4G'!H:H,MATCH($D1488,'1.4G'!D:D,0)),0)</f>
        <v>0</v>
      </c>
      <c r="AX1488" s="174">
        <f>IFERROR(INDEX('1.4G'!J:J,MATCH($D1488,'1.4G'!D:D,0)),0)</f>
        <v>0</v>
      </c>
      <c r="AY1488" s="174">
        <f t="shared" si="230"/>
        <v>0</v>
      </c>
      <c r="AZ1488" s="174">
        <f t="shared" si="231"/>
        <v>0</v>
      </c>
      <c r="BA1488" s="175">
        <f>IFERROR(Table1[[#This Row],[Line total ordered for now]]*Table1[[#This Row],[GUARANTEED PRICE
for STOCK orders collected before 31.3.22]],0)</f>
        <v>0</v>
      </c>
      <c r="BB1488" s="175">
        <f t="shared" si="235"/>
        <v>0</v>
      </c>
      <c r="BC1488" s="176">
        <f>(AZ1488+Table1[[#This Row],[Line total ordered for now]])*Z1488</f>
        <v>0</v>
      </c>
      <c r="BD1488" s="200">
        <v>83.88000000000001</v>
      </c>
      <c r="BL1488"/>
      <c r="BM1488"/>
      <c r="BN1488"/>
      <c r="BO1488"/>
      <c r="BP1488"/>
      <c r="BQ1488"/>
      <c r="BR1488"/>
      <c r="BS1488"/>
      <c r="BT1488"/>
    </row>
    <row r="1489" spans="1:72" ht="15.75">
      <c r="A1489" s="202">
        <v>1485</v>
      </c>
      <c r="B1489" s="68" t="s">
        <v>6378</v>
      </c>
      <c r="C1489" s="149" t="s">
        <v>207</v>
      </c>
      <c r="D1489" s="149" t="s">
        <v>6325</v>
      </c>
      <c r="E1489" s="149" t="s">
        <v>6326</v>
      </c>
      <c r="F1489" s="158" t="str">
        <f t="shared" si="229"/>
        <v>Video</v>
      </c>
      <c r="G1489" s="187">
        <v>0</v>
      </c>
      <c r="H1489" s="150"/>
      <c r="I1489" s="184">
        <v>139.37</v>
      </c>
      <c r="J1489" s="150"/>
      <c r="K1489" s="151">
        <v>23.228333333333335</v>
      </c>
      <c r="L1489" s="152">
        <v>132.4</v>
      </c>
      <c r="M1489" s="152">
        <v>139.37</v>
      </c>
      <c r="N1489" s="153" t="s">
        <v>142</v>
      </c>
      <c r="O1489" s="154">
        <v>6</v>
      </c>
      <c r="P1489" s="153">
        <v>0</v>
      </c>
      <c r="Q1489" s="153" t="s">
        <v>147</v>
      </c>
      <c r="R1489" s="155">
        <v>9.6</v>
      </c>
      <c r="S1489" s="155">
        <v>3.05</v>
      </c>
      <c r="T1489" s="155">
        <v>0</v>
      </c>
      <c r="U1489" s="154" t="s">
        <v>94</v>
      </c>
      <c r="V1489" s="153" t="s">
        <v>89</v>
      </c>
      <c r="W1489" s="153" t="s">
        <v>154</v>
      </c>
      <c r="X1489" s="151">
        <v>95.99</v>
      </c>
      <c r="Y1489" s="151">
        <v>79.989999999999995</v>
      </c>
      <c r="Z1489" s="156">
        <v>8.6999999999999994E-2</v>
      </c>
      <c r="AA1489" s="153" t="s">
        <v>6327</v>
      </c>
      <c r="AB1489" s="153">
        <v>0</v>
      </c>
      <c r="AC1489" s="153">
        <v>0</v>
      </c>
      <c r="AD1489" s="157" t="s">
        <v>6328</v>
      </c>
      <c r="AE1489" s="110">
        <v>0</v>
      </c>
      <c r="AF1489" s="110">
        <v>560</v>
      </c>
      <c r="AG1489" s="112">
        <f t="shared" si="234"/>
        <v>0</v>
      </c>
      <c r="AH1489" s="110">
        <f>SUM(AG$4:AG1489)</f>
        <v>41</v>
      </c>
      <c r="AI1489" s="112">
        <f t="shared" si="232"/>
        <v>1</v>
      </c>
      <c r="AJ1489" s="110">
        <f>COUNTIF(AI$4:AI1489,"&gt;0")</f>
        <v>218</v>
      </c>
      <c r="AK1489" s="110">
        <v>0</v>
      </c>
      <c r="AL1489" s="110">
        <v>533</v>
      </c>
      <c r="AM1489" s="172" t="str">
        <f>IF(OR(Table1[[#This Row],[Line total ordered for now]]&gt;0,Table1[[#This Row],[Line total ordered for season]]&gt;0),1,"")</f>
        <v/>
      </c>
      <c r="AN1489" s="173">
        <f>COUNTIF(AM$4:AM1489,"&gt;0")</f>
        <v>0</v>
      </c>
      <c r="AO1489" s="173">
        <f>Table1[[#This Row],[ORDER QUANTITY
to be collected BEFORE 31.3.22]]</f>
        <v>0</v>
      </c>
      <c r="AP1489" s="174">
        <f t="shared" si="233"/>
        <v>0</v>
      </c>
      <c r="AQ1489" s="174">
        <f>IFERROR(INDEX(Retail!H:H,MATCH($D1489,Retail!$D:$D,0)),0)</f>
        <v>0</v>
      </c>
      <c r="AR1489" s="174">
        <f>IFERROR(INDEX(Retail!J:J,MATCH($D1489,Retail!$D:$D,0)),0)</f>
        <v>0</v>
      </c>
      <c r="AS1489" s="174">
        <f>IFERROR(INDEX('NEW2022'!H:H,MATCH($D1489,'NEW2022'!D:D,0)),0)</f>
        <v>0</v>
      </c>
      <c r="AT1489" s="174">
        <f>IFERROR(INDEX('NEW2022'!J:J,MATCH($D1489,'NEW2022'!D:D,0)),0)</f>
        <v>0</v>
      </c>
      <c r="AU1489" s="174">
        <f>IFERROR(INDEX('Quiet Items'!H:H,MATCH($D1489,'Quiet Items'!D:D,0)),0)</f>
        <v>0</v>
      </c>
      <c r="AV1489" s="174">
        <f>IFERROR(INDEX('Quiet Items'!J:J,MATCH($D1489,'Quiet Items'!D:D,0)),0)</f>
        <v>0</v>
      </c>
      <c r="AW1489" s="174">
        <f>IFERROR(INDEX('1.4G'!H:H,MATCH($D1489,'1.4G'!D:D,0)),0)</f>
        <v>0</v>
      </c>
      <c r="AX1489" s="174">
        <f>IFERROR(INDEX('1.4G'!J:J,MATCH($D1489,'1.4G'!D:D,0)),0)</f>
        <v>0</v>
      </c>
      <c r="AY1489" s="174">
        <f t="shared" si="230"/>
        <v>0</v>
      </c>
      <c r="AZ1489" s="174">
        <f t="shared" si="231"/>
        <v>0</v>
      </c>
      <c r="BA1489" s="175">
        <f>IFERROR(Table1[[#This Row],[Line total ordered for now]]*Table1[[#This Row],[GUARANTEED PRICE
for STOCK orders collected before 31.3.22]],0)</f>
        <v>0</v>
      </c>
      <c r="BB1489" s="175">
        <f t="shared" si="235"/>
        <v>0</v>
      </c>
      <c r="BC1489" s="176">
        <f>(AZ1489+Table1[[#This Row],[Line total ordered for now]])*Z1489</f>
        <v>0</v>
      </c>
      <c r="BD1489" s="200">
        <v>125.43300000000001</v>
      </c>
      <c r="BL1489"/>
      <c r="BM1489"/>
      <c r="BN1489"/>
      <c r="BO1489"/>
      <c r="BP1489"/>
      <c r="BQ1489"/>
      <c r="BR1489"/>
      <c r="BS1489"/>
      <c r="BT1489"/>
    </row>
    <row r="1490" spans="1:72" ht="15.75">
      <c r="A1490" s="202">
        <v>1486</v>
      </c>
      <c r="B1490" s="68" t="s">
        <v>6378</v>
      </c>
      <c r="C1490" s="149" t="s">
        <v>207</v>
      </c>
      <c r="D1490" s="149" t="s">
        <v>6332</v>
      </c>
      <c r="E1490" s="149" t="s">
        <v>6333</v>
      </c>
      <c r="F1490" s="158" t="str">
        <f t="shared" si="229"/>
        <v>Video</v>
      </c>
      <c r="G1490" s="187">
        <v>0</v>
      </c>
      <c r="H1490" s="150"/>
      <c r="I1490" s="184">
        <v>321.52999999999997</v>
      </c>
      <c r="J1490" s="150"/>
      <c r="K1490" s="151">
        <v>26.794166666666666</v>
      </c>
      <c r="L1490" s="152">
        <v>305.45</v>
      </c>
      <c r="M1490" s="152">
        <v>321.52999999999997</v>
      </c>
      <c r="N1490" s="153" t="s">
        <v>142</v>
      </c>
      <c r="O1490" s="154">
        <v>12</v>
      </c>
      <c r="P1490" s="153">
        <v>0</v>
      </c>
      <c r="Q1490" s="153" t="s">
        <v>147</v>
      </c>
      <c r="R1490" s="155">
        <v>20</v>
      </c>
      <c r="S1490" s="155">
        <v>6.72</v>
      </c>
      <c r="T1490" s="155">
        <v>0</v>
      </c>
      <c r="U1490" s="154" t="s">
        <v>94</v>
      </c>
      <c r="V1490" s="153" t="s">
        <v>89</v>
      </c>
      <c r="W1490" s="153" t="s">
        <v>169</v>
      </c>
      <c r="X1490" s="151">
        <v>107.99</v>
      </c>
      <c r="Y1490" s="151">
        <v>89.99</v>
      </c>
      <c r="Z1490" s="156">
        <v>0.17499999999999999</v>
      </c>
      <c r="AA1490" s="153">
        <v>0</v>
      </c>
      <c r="AB1490" s="153">
        <v>0</v>
      </c>
      <c r="AC1490" s="153">
        <v>0</v>
      </c>
      <c r="AD1490" s="157" t="s">
        <v>6334</v>
      </c>
      <c r="AE1490" s="110">
        <v>0</v>
      </c>
      <c r="AF1490" s="110">
        <v>560</v>
      </c>
      <c r="AG1490" s="112">
        <f t="shared" si="234"/>
        <v>0</v>
      </c>
      <c r="AH1490" s="110">
        <f>SUM(AG$4:AG1490)</f>
        <v>41</v>
      </c>
      <c r="AI1490" s="112">
        <f t="shared" si="232"/>
        <v>1</v>
      </c>
      <c r="AJ1490" s="110">
        <f>COUNTIF(AI$4:AI1490,"&gt;0")</f>
        <v>219</v>
      </c>
      <c r="AK1490" s="110">
        <v>0</v>
      </c>
      <c r="AL1490" s="110">
        <v>533</v>
      </c>
      <c r="AM1490" s="172" t="str">
        <f>IF(OR(Table1[[#This Row],[Line total ordered for now]]&gt;0,Table1[[#This Row],[Line total ordered for season]]&gt;0),1,"")</f>
        <v/>
      </c>
      <c r="AN1490" s="173">
        <f>COUNTIF(AM$4:AM1490,"&gt;0")</f>
        <v>0</v>
      </c>
      <c r="AO1490" s="173">
        <f>Table1[[#This Row],[ORDER QUANTITY
to be collected BEFORE 31.3.22]]</f>
        <v>0</v>
      </c>
      <c r="AP1490" s="174">
        <f t="shared" si="233"/>
        <v>0</v>
      </c>
      <c r="AQ1490" s="174">
        <f>IFERROR(INDEX(Retail!H:H,MATCH($D1490,Retail!$D:$D,0)),0)</f>
        <v>0</v>
      </c>
      <c r="AR1490" s="174">
        <f>IFERROR(INDEX(Retail!J:J,MATCH($D1490,Retail!$D:$D,0)),0)</f>
        <v>0</v>
      </c>
      <c r="AS1490" s="174">
        <f>IFERROR(INDEX('NEW2022'!H:H,MATCH($D1490,'NEW2022'!D:D,0)),0)</f>
        <v>0</v>
      </c>
      <c r="AT1490" s="174">
        <f>IFERROR(INDEX('NEW2022'!J:J,MATCH($D1490,'NEW2022'!D:D,0)),0)</f>
        <v>0</v>
      </c>
      <c r="AU1490" s="174">
        <f>IFERROR(INDEX('Quiet Items'!H:H,MATCH($D1490,'Quiet Items'!D:D,0)),0)</f>
        <v>0</v>
      </c>
      <c r="AV1490" s="174">
        <f>IFERROR(INDEX('Quiet Items'!J:J,MATCH($D1490,'Quiet Items'!D:D,0)),0)</f>
        <v>0</v>
      </c>
      <c r="AW1490" s="174">
        <f>IFERROR(INDEX('1.4G'!H:H,MATCH($D1490,'1.4G'!D:D,0)),0)</f>
        <v>0</v>
      </c>
      <c r="AX1490" s="174">
        <f>IFERROR(INDEX('1.4G'!J:J,MATCH($D1490,'1.4G'!D:D,0)),0)</f>
        <v>0</v>
      </c>
      <c r="AY1490" s="174">
        <f t="shared" si="230"/>
        <v>0</v>
      </c>
      <c r="AZ1490" s="174">
        <f t="shared" si="231"/>
        <v>0</v>
      </c>
      <c r="BA1490" s="175">
        <f>IFERROR(Table1[[#This Row],[Line total ordered for now]]*Table1[[#This Row],[GUARANTEED PRICE
for STOCK orders collected before 31.3.22]],0)</f>
        <v>0</v>
      </c>
      <c r="BB1490" s="175">
        <f t="shared" si="235"/>
        <v>0</v>
      </c>
      <c r="BC1490" s="176">
        <f>(AZ1490+Table1[[#This Row],[Line total ordered for now]])*Z1490</f>
        <v>0</v>
      </c>
      <c r="BD1490" s="200">
        <v>289.37700000000001</v>
      </c>
      <c r="BL1490"/>
      <c r="BM1490"/>
      <c r="BN1490"/>
      <c r="BO1490"/>
      <c r="BP1490"/>
      <c r="BQ1490"/>
      <c r="BR1490"/>
      <c r="BS1490"/>
      <c r="BT1490"/>
    </row>
    <row r="1491" spans="1:72" ht="15.75">
      <c r="A1491" s="202">
        <v>1487</v>
      </c>
      <c r="B1491" s="68" t="s">
        <v>6378</v>
      </c>
      <c r="C1491" s="149" t="s">
        <v>207</v>
      </c>
      <c r="D1491" s="149" t="s">
        <v>82</v>
      </c>
      <c r="E1491" s="149" t="s">
        <v>6312</v>
      </c>
      <c r="F1491" s="158" t="str">
        <f t="shared" si="229"/>
        <v>Video</v>
      </c>
      <c r="G1491" s="187">
        <v>0</v>
      </c>
      <c r="H1491" s="150"/>
      <c r="I1491" s="184">
        <v>205.08</v>
      </c>
      <c r="J1491" s="150"/>
      <c r="K1491" s="151">
        <v>27.192024029857837</v>
      </c>
      <c r="L1491" s="152">
        <v>206.65938262691955</v>
      </c>
      <c r="M1491" s="152">
        <v>217.5361922388627</v>
      </c>
      <c r="N1491" s="153" t="s">
        <v>142</v>
      </c>
      <c r="O1491" s="154">
        <v>8</v>
      </c>
      <c r="P1491" s="153">
        <v>0</v>
      </c>
      <c r="Q1491" s="153" t="s">
        <v>147</v>
      </c>
      <c r="R1491" s="155">
        <v>14</v>
      </c>
      <c r="S1491" s="155">
        <v>4.08</v>
      </c>
      <c r="T1491" s="155">
        <v>0</v>
      </c>
      <c r="U1491" s="154" t="s">
        <v>94</v>
      </c>
      <c r="V1491" s="153" t="s">
        <v>89</v>
      </c>
      <c r="W1491" s="153" t="s">
        <v>169</v>
      </c>
      <c r="X1491" s="151">
        <v>97.99</v>
      </c>
      <c r="Y1491" s="151">
        <v>73.489999999999995</v>
      </c>
      <c r="Z1491" s="156">
        <v>0.1615</v>
      </c>
      <c r="AA1491" s="153" t="s">
        <v>271</v>
      </c>
      <c r="AB1491" s="153" t="s">
        <v>5920</v>
      </c>
      <c r="AC1491" s="153" t="s">
        <v>2412</v>
      </c>
      <c r="AD1491" s="157" t="s">
        <v>216</v>
      </c>
      <c r="AE1491" s="110">
        <v>0</v>
      </c>
      <c r="AF1491" s="110">
        <v>560</v>
      </c>
      <c r="AG1491" s="112">
        <f t="shared" si="234"/>
        <v>0</v>
      </c>
      <c r="AH1491" s="110">
        <f>SUM(AG$4:AG1491)</f>
        <v>41</v>
      </c>
      <c r="AI1491" s="112">
        <f t="shared" si="232"/>
        <v>1</v>
      </c>
      <c r="AJ1491" s="110">
        <f>COUNTIF(AI$4:AI1491,"&gt;0")</f>
        <v>220</v>
      </c>
      <c r="AK1491" s="110">
        <v>0</v>
      </c>
      <c r="AL1491" s="110">
        <v>533</v>
      </c>
      <c r="AM1491" s="172" t="str">
        <f>IF(OR(Table1[[#This Row],[Line total ordered for now]]&gt;0,Table1[[#This Row],[Line total ordered for season]]&gt;0),1,"")</f>
        <v/>
      </c>
      <c r="AN1491" s="173">
        <f>COUNTIF(AM$4:AM1491,"&gt;0")</f>
        <v>0</v>
      </c>
      <c r="AO1491" s="173">
        <f>Table1[[#This Row],[ORDER QUANTITY
to be collected BEFORE 31.3.22]]</f>
        <v>0</v>
      </c>
      <c r="AP1491" s="174">
        <f t="shared" si="233"/>
        <v>0</v>
      </c>
      <c r="AQ1491" s="174">
        <f>IFERROR(INDEX(Retail!H:H,MATCH($D1491,Retail!$D:$D,0)),0)</f>
        <v>0</v>
      </c>
      <c r="AR1491" s="174">
        <f>IFERROR(INDEX(Retail!J:J,MATCH($D1491,Retail!$D:$D,0)),0)</f>
        <v>0</v>
      </c>
      <c r="AS1491" s="174">
        <f>IFERROR(INDEX('NEW2022'!H:H,MATCH($D1491,'NEW2022'!D:D,0)),0)</f>
        <v>0</v>
      </c>
      <c r="AT1491" s="174">
        <f>IFERROR(INDEX('NEW2022'!J:J,MATCH($D1491,'NEW2022'!D:D,0)),0)</f>
        <v>0</v>
      </c>
      <c r="AU1491" s="174">
        <f>IFERROR(INDEX('Quiet Items'!H:H,MATCH($D1491,'Quiet Items'!D:D,0)),0)</f>
        <v>0</v>
      </c>
      <c r="AV1491" s="174">
        <f>IFERROR(INDEX('Quiet Items'!J:J,MATCH($D1491,'Quiet Items'!D:D,0)),0)</f>
        <v>0</v>
      </c>
      <c r="AW1491" s="174">
        <f>IFERROR(INDEX('1.4G'!H:H,MATCH($D1491,'1.4G'!D:D,0)),0)</f>
        <v>0</v>
      </c>
      <c r="AX1491" s="174">
        <f>IFERROR(INDEX('1.4G'!J:J,MATCH($D1491,'1.4G'!D:D,0)),0)</f>
        <v>0</v>
      </c>
      <c r="AY1491" s="174">
        <f t="shared" si="230"/>
        <v>0</v>
      </c>
      <c r="AZ1491" s="174">
        <f t="shared" si="231"/>
        <v>0</v>
      </c>
      <c r="BA1491" s="175">
        <f>IFERROR(Table1[[#This Row],[Line total ordered for now]]*Table1[[#This Row],[GUARANTEED PRICE
for STOCK orders collected before 31.3.22]],0)</f>
        <v>0</v>
      </c>
      <c r="BB1491" s="175">
        <f t="shared" si="235"/>
        <v>0</v>
      </c>
      <c r="BC1491" s="176">
        <f>(AZ1491+Table1[[#This Row],[Line total ordered for now]])*Z1491</f>
        <v>0</v>
      </c>
      <c r="BD1491" s="200">
        <v>195.78257301497644</v>
      </c>
      <c r="BL1491"/>
      <c r="BM1491"/>
      <c r="BN1491"/>
      <c r="BO1491"/>
      <c r="BP1491"/>
      <c r="BQ1491"/>
      <c r="BR1491"/>
      <c r="BS1491"/>
      <c r="BT1491"/>
    </row>
    <row r="1492" spans="1:72" ht="15.75">
      <c r="A1492" s="202">
        <v>1488</v>
      </c>
      <c r="B1492" s="68" t="s">
        <v>6378</v>
      </c>
      <c r="C1492" s="149" t="s">
        <v>207</v>
      </c>
      <c r="D1492" s="149" t="s">
        <v>140</v>
      </c>
      <c r="E1492" s="149" t="s">
        <v>406</v>
      </c>
      <c r="F1492" s="158" t="str">
        <f t="shared" si="229"/>
        <v/>
      </c>
      <c r="G1492" s="187">
        <v>0</v>
      </c>
      <c r="H1492" s="150"/>
      <c r="I1492" s="184">
        <v>173.25</v>
      </c>
      <c r="J1492" s="150"/>
      <c r="K1492" s="151">
        <v>29.452500000000001</v>
      </c>
      <c r="L1492" s="152">
        <v>176.715</v>
      </c>
      <c r="M1492" s="152">
        <v>176.715</v>
      </c>
      <c r="N1492" s="153" t="s">
        <v>142</v>
      </c>
      <c r="O1492" s="154">
        <v>6</v>
      </c>
      <c r="P1492" s="153">
        <v>0</v>
      </c>
      <c r="Q1492" s="153" t="s">
        <v>147</v>
      </c>
      <c r="R1492" s="155">
        <v>11</v>
      </c>
      <c r="S1492" s="155">
        <v>3.6</v>
      </c>
      <c r="T1492" s="155">
        <v>0</v>
      </c>
      <c r="U1492" s="154" t="s">
        <v>94</v>
      </c>
      <c r="V1492" s="153" t="s">
        <v>89</v>
      </c>
      <c r="W1492" s="153" t="s">
        <v>169</v>
      </c>
      <c r="X1492" s="151">
        <v>109.99</v>
      </c>
      <c r="Y1492" s="151">
        <v>82.49</v>
      </c>
      <c r="Z1492" s="156">
        <v>8.4795999999999996E-2</v>
      </c>
      <c r="AA1492" s="153" t="s">
        <v>269</v>
      </c>
      <c r="AB1492" s="153" t="s">
        <v>5915</v>
      </c>
      <c r="AC1492" s="153" t="s">
        <v>141</v>
      </c>
      <c r="AD1492" s="157">
        <v>0</v>
      </c>
      <c r="AE1492" s="110">
        <v>0</v>
      </c>
      <c r="AF1492" s="110">
        <v>560</v>
      </c>
      <c r="AG1492" s="112">
        <f t="shared" si="234"/>
        <v>0</v>
      </c>
      <c r="AH1492" s="110">
        <f>SUM(AG$4:AG1492)</f>
        <v>41</v>
      </c>
      <c r="AI1492" s="112">
        <f t="shared" si="232"/>
        <v>1</v>
      </c>
      <c r="AJ1492" s="110">
        <f>COUNTIF(AI$4:AI1492,"&gt;0")</f>
        <v>221</v>
      </c>
      <c r="AK1492" s="110">
        <v>0</v>
      </c>
      <c r="AL1492" s="110">
        <v>533</v>
      </c>
      <c r="AM1492" s="172" t="str">
        <f>IF(OR(Table1[[#This Row],[Line total ordered for now]]&gt;0,Table1[[#This Row],[Line total ordered for season]]&gt;0),1,"")</f>
        <v/>
      </c>
      <c r="AN1492" s="173">
        <f>COUNTIF(AM$4:AM1492,"&gt;0")</f>
        <v>0</v>
      </c>
      <c r="AO1492" s="173">
        <f>Table1[[#This Row],[ORDER QUANTITY
to be collected BEFORE 31.3.22]]</f>
        <v>0</v>
      </c>
      <c r="AP1492" s="174">
        <f t="shared" si="233"/>
        <v>0</v>
      </c>
      <c r="AQ1492" s="174">
        <f>IFERROR(INDEX(Retail!H:H,MATCH($D1492,Retail!$D:$D,0)),0)</f>
        <v>0</v>
      </c>
      <c r="AR1492" s="174">
        <f>IFERROR(INDEX(Retail!J:J,MATCH($D1492,Retail!$D:$D,0)),0)</f>
        <v>0</v>
      </c>
      <c r="AS1492" s="174">
        <f>IFERROR(INDEX('NEW2022'!H:H,MATCH($D1492,'NEW2022'!D:D,0)),0)</f>
        <v>0</v>
      </c>
      <c r="AT1492" s="174">
        <f>IFERROR(INDEX('NEW2022'!J:J,MATCH($D1492,'NEW2022'!D:D,0)),0)</f>
        <v>0</v>
      </c>
      <c r="AU1492" s="174">
        <f>IFERROR(INDEX('Quiet Items'!H:H,MATCH($D1492,'Quiet Items'!D:D,0)),0)</f>
        <v>0</v>
      </c>
      <c r="AV1492" s="174">
        <f>IFERROR(INDEX('Quiet Items'!J:J,MATCH($D1492,'Quiet Items'!D:D,0)),0)</f>
        <v>0</v>
      </c>
      <c r="AW1492" s="174">
        <f>IFERROR(INDEX('1.4G'!H:H,MATCH($D1492,'1.4G'!D:D,0)),0)</f>
        <v>0</v>
      </c>
      <c r="AX1492" s="174">
        <f>IFERROR(INDEX('1.4G'!J:J,MATCH($D1492,'1.4G'!D:D,0)),0)</f>
        <v>0</v>
      </c>
      <c r="AY1492" s="174">
        <f t="shared" si="230"/>
        <v>0</v>
      </c>
      <c r="AZ1492" s="174">
        <f t="shared" si="231"/>
        <v>0</v>
      </c>
      <c r="BA1492" s="175">
        <f>IFERROR(Table1[[#This Row],[Line total ordered for now]]*Table1[[#This Row],[GUARANTEED PRICE
for STOCK orders collected before 31.3.22]],0)</f>
        <v>0</v>
      </c>
      <c r="BB1492" s="175">
        <f t="shared" si="235"/>
        <v>0</v>
      </c>
      <c r="BC1492" s="176">
        <f>(AZ1492+Table1[[#This Row],[Line total ordered for now]])*Z1492</f>
        <v>0</v>
      </c>
      <c r="BD1492" s="200">
        <v>159.04349999999999</v>
      </c>
      <c r="BL1492"/>
      <c r="BM1492"/>
      <c r="BN1492"/>
      <c r="BO1492"/>
      <c r="BP1492"/>
      <c r="BQ1492"/>
      <c r="BR1492"/>
      <c r="BS1492"/>
      <c r="BT1492"/>
    </row>
    <row r="1493" spans="1:72" ht="15.75">
      <c r="A1493" s="202">
        <v>1489</v>
      </c>
      <c r="B1493" s="68" t="s">
        <v>6378</v>
      </c>
      <c r="C1493" s="149" t="s">
        <v>638</v>
      </c>
      <c r="D1493" s="149" t="s">
        <v>2123</v>
      </c>
      <c r="E1493" s="149" t="s">
        <v>2124</v>
      </c>
      <c r="F1493" s="158" t="str">
        <f t="shared" si="229"/>
        <v/>
      </c>
      <c r="G1493" s="187">
        <v>0</v>
      </c>
      <c r="H1493" s="150"/>
      <c r="I1493" s="184">
        <v>420.63</v>
      </c>
      <c r="J1493" s="150"/>
      <c r="K1493" s="151">
        <v>0.43815624999999997</v>
      </c>
      <c r="L1493" s="152">
        <v>429.04259999999999</v>
      </c>
      <c r="M1493" s="152">
        <v>420.63</v>
      </c>
      <c r="N1493" s="153" t="s">
        <v>142</v>
      </c>
      <c r="O1493" s="154">
        <v>960</v>
      </c>
      <c r="P1493" s="153">
        <v>0</v>
      </c>
      <c r="Q1493" s="153" t="s">
        <v>206</v>
      </c>
      <c r="R1493" s="155">
        <v>9</v>
      </c>
      <c r="S1493" s="155">
        <v>3.8399999999999997E-2</v>
      </c>
      <c r="T1493" s="155">
        <v>0</v>
      </c>
      <c r="U1493" s="154" t="s">
        <v>6378</v>
      </c>
      <c r="V1493" s="153" t="s">
        <v>90</v>
      </c>
      <c r="W1493" s="153" t="s">
        <v>2125</v>
      </c>
      <c r="X1493" s="151" t="s">
        <v>6378</v>
      </c>
      <c r="Y1493" s="151" t="s">
        <v>6378</v>
      </c>
      <c r="Z1493" s="156">
        <v>2.3300000000000001E-2</v>
      </c>
      <c r="AA1493" s="153" t="s">
        <v>705</v>
      </c>
      <c r="AB1493" s="153" t="s">
        <v>706</v>
      </c>
      <c r="AC1493" s="153" t="s">
        <v>277</v>
      </c>
      <c r="AD1493" s="157" t="s">
        <v>626</v>
      </c>
      <c r="AE1493" s="110">
        <v>0</v>
      </c>
      <c r="AF1493" s="110">
        <v>560</v>
      </c>
      <c r="AG1493" s="112">
        <f t="shared" si="234"/>
        <v>0</v>
      </c>
      <c r="AH1493" s="110">
        <f>SUM(AG$4:AG1493)</f>
        <v>41</v>
      </c>
      <c r="AI1493" s="112">
        <f t="shared" si="232"/>
        <v>0</v>
      </c>
      <c r="AJ1493" s="110">
        <f>COUNTIF(AI$4:AI1493,"&gt;0")</f>
        <v>221</v>
      </c>
      <c r="AK1493" s="110">
        <v>0</v>
      </c>
      <c r="AL1493" s="110">
        <v>533</v>
      </c>
      <c r="AM1493" s="172" t="str">
        <f>IF(OR(Table1[[#This Row],[Line total ordered for now]]&gt;0,Table1[[#This Row],[Line total ordered for season]]&gt;0),1,"")</f>
        <v/>
      </c>
      <c r="AN1493" s="173">
        <f>COUNTIF(AM$4:AM1493,"&gt;0")</f>
        <v>0</v>
      </c>
      <c r="AO1493" s="173">
        <f>Table1[[#This Row],[ORDER QUANTITY
to be collected BEFORE 31.3.22]]</f>
        <v>0</v>
      </c>
      <c r="AP1493" s="174">
        <f t="shared" si="233"/>
        <v>0</v>
      </c>
      <c r="AQ1493" s="174">
        <f>IFERROR(INDEX(Retail!H:H,MATCH($D1493,Retail!$D:$D,0)),0)</f>
        <v>0</v>
      </c>
      <c r="AR1493" s="174">
        <f>IFERROR(INDEX(Retail!J:J,MATCH($D1493,Retail!$D:$D,0)),0)</f>
        <v>0</v>
      </c>
      <c r="AS1493" s="174">
        <f>IFERROR(INDEX('NEW2022'!H:H,MATCH($D1493,'NEW2022'!D:D,0)),0)</f>
        <v>0</v>
      </c>
      <c r="AT1493" s="174">
        <f>IFERROR(INDEX('NEW2022'!J:J,MATCH($D1493,'NEW2022'!D:D,0)),0)</f>
        <v>0</v>
      </c>
      <c r="AU1493" s="174">
        <f>IFERROR(INDEX('Quiet Items'!H:H,MATCH($D1493,'Quiet Items'!D:D,0)),0)</f>
        <v>0</v>
      </c>
      <c r="AV1493" s="174">
        <f>IFERROR(INDEX('Quiet Items'!J:J,MATCH($D1493,'Quiet Items'!D:D,0)),0)</f>
        <v>0</v>
      </c>
      <c r="AW1493" s="174">
        <f>IFERROR(INDEX('1.4G'!H:H,MATCH($D1493,'1.4G'!D:D,0)),0)</f>
        <v>0</v>
      </c>
      <c r="AX1493" s="174">
        <f>IFERROR(INDEX('1.4G'!J:J,MATCH($D1493,'1.4G'!D:D,0)),0)</f>
        <v>0</v>
      </c>
      <c r="AY1493" s="174">
        <f t="shared" si="230"/>
        <v>0</v>
      </c>
      <c r="AZ1493" s="174">
        <f t="shared" si="231"/>
        <v>0</v>
      </c>
      <c r="BA1493" s="175">
        <f>IFERROR(Table1[[#This Row],[Line total ordered for now]]*Table1[[#This Row],[GUARANTEED PRICE
for STOCK orders collected before 31.3.22]],0)</f>
        <v>0</v>
      </c>
      <c r="BB1493" s="175">
        <f t="shared" si="235"/>
        <v>0</v>
      </c>
      <c r="BC1493" s="176">
        <f>(AZ1493+Table1[[#This Row],[Line total ordered for now]])*Z1493</f>
        <v>0</v>
      </c>
      <c r="BD1493" s="200">
        <v>357.53550000000001</v>
      </c>
      <c r="BL1493"/>
      <c r="BM1493"/>
      <c r="BN1493"/>
      <c r="BO1493"/>
      <c r="BP1493"/>
      <c r="BQ1493"/>
      <c r="BR1493"/>
      <c r="BS1493"/>
      <c r="BT1493"/>
    </row>
    <row r="1494" spans="1:72" ht="15.75">
      <c r="A1494" s="202">
        <v>1490</v>
      </c>
      <c r="B1494" s="68" t="s">
        <v>6378</v>
      </c>
      <c r="C1494" s="149" t="s">
        <v>638</v>
      </c>
      <c r="D1494" s="149" t="s">
        <v>2163</v>
      </c>
      <c r="E1494" s="149" t="s">
        <v>2164</v>
      </c>
      <c r="F1494" s="158" t="str">
        <f t="shared" si="229"/>
        <v/>
      </c>
      <c r="G1494" s="187">
        <v>8</v>
      </c>
      <c r="H1494" s="150"/>
      <c r="I1494" s="184">
        <v>297.89999999999998</v>
      </c>
      <c r="J1494" s="150"/>
      <c r="K1494" s="151">
        <v>0.49649999999999994</v>
      </c>
      <c r="L1494" s="152">
        <v>303.858</v>
      </c>
      <c r="M1494" s="152">
        <v>297.89999999999998</v>
      </c>
      <c r="N1494" s="153" t="s">
        <v>142</v>
      </c>
      <c r="O1494" s="154">
        <v>600</v>
      </c>
      <c r="P1494" s="153">
        <v>0</v>
      </c>
      <c r="Q1494" s="153" t="s">
        <v>206</v>
      </c>
      <c r="R1494" s="155">
        <v>11.1</v>
      </c>
      <c r="S1494" s="155">
        <v>2.4E-2</v>
      </c>
      <c r="T1494" s="155">
        <v>0</v>
      </c>
      <c r="U1494" s="154" t="s">
        <v>6378</v>
      </c>
      <c r="V1494" s="153" t="s">
        <v>90</v>
      </c>
      <c r="W1494" s="153" t="s">
        <v>2125</v>
      </c>
      <c r="X1494" s="151" t="s">
        <v>6378</v>
      </c>
      <c r="Y1494" s="151" t="s">
        <v>6378</v>
      </c>
      <c r="Z1494" s="156">
        <v>2.3300000000000001E-2</v>
      </c>
      <c r="AA1494" s="153" t="s">
        <v>705</v>
      </c>
      <c r="AB1494" s="153" t="s">
        <v>706</v>
      </c>
      <c r="AC1494" s="153" t="s">
        <v>277</v>
      </c>
      <c r="AD1494" s="157" t="s">
        <v>626</v>
      </c>
      <c r="AE1494" s="110">
        <v>0</v>
      </c>
      <c r="AF1494" s="110">
        <v>560</v>
      </c>
      <c r="AG1494" s="112">
        <f t="shared" si="234"/>
        <v>0</v>
      </c>
      <c r="AH1494" s="110">
        <f>SUM(AG$4:AG1494)</f>
        <v>41</v>
      </c>
      <c r="AI1494" s="112">
        <f t="shared" si="232"/>
        <v>0</v>
      </c>
      <c r="AJ1494" s="110">
        <f>COUNTIF(AI$4:AI1494,"&gt;0")</f>
        <v>221</v>
      </c>
      <c r="AK1494" s="110">
        <v>0</v>
      </c>
      <c r="AL1494" s="110">
        <v>533</v>
      </c>
      <c r="AM1494" s="172" t="str">
        <f>IF(OR(Table1[[#This Row],[Line total ordered for now]]&gt;0,Table1[[#This Row],[Line total ordered for season]]&gt;0),1,"")</f>
        <v/>
      </c>
      <c r="AN1494" s="173">
        <f>COUNTIF(AM$4:AM1494,"&gt;0")</f>
        <v>0</v>
      </c>
      <c r="AO1494" s="173">
        <f>Table1[[#This Row],[ORDER QUANTITY
to be collected BEFORE 31.3.22]]</f>
        <v>0</v>
      </c>
      <c r="AP1494" s="174">
        <f t="shared" si="233"/>
        <v>0</v>
      </c>
      <c r="AQ1494" s="174">
        <f>IFERROR(INDEX(Retail!H:H,MATCH($D1494,Retail!$D:$D,0)),0)</f>
        <v>0</v>
      </c>
      <c r="AR1494" s="174">
        <f>IFERROR(INDEX(Retail!J:J,MATCH($D1494,Retail!$D:$D,0)),0)</f>
        <v>0</v>
      </c>
      <c r="AS1494" s="174">
        <f>IFERROR(INDEX('NEW2022'!H:H,MATCH($D1494,'NEW2022'!D:D,0)),0)</f>
        <v>0</v>
      </c>
      <c r="AT1494" s="174">
        <f>IFERROR(INDEX('NEW2022'!J:J,MATCH($D1494,'NEW2022'!D:D,0)),0)</f>
        <v>0</v>
      </c>
      <c r="AU1494" s="174">
        <f>IFERROR(INDEX('Quiet Items'!H:H,MATCH($D1494,'Quiet Items'!D:D,0)),0)</f>
        <v>0</v>
      </c>
      <c r="AV1494" s="174">
        <f>IFERROR(INDEX('Quiet Items'!J:J,MATCH($D1494,'Quiet Items'!D:D,0)),0)</f>
        <v>0</v>
      </c>
      <c r="AW1494" s="174">
        <f>IFERROR(INDEX('1.4G'!H:H,MATCH($D1494,'1.4G'!D:D,0)),0)</f>
        <v>0</v>
      </c>
      <c r="AX1494" s="174">
        <f>IFERROR(INDEX('1.4G'!J:J,MATCH($D1494,'1.4G'!D:D,0)),0)</f>
        <v>0</v>
      </c>
      <c r="AY1494" s="174">
        <f t="shared" si="230"/>
        <v>0</v>
      </c>
      <c r="AZ1494" s="174">
        <f t="shared" si="231"/>
        <v>0</v>
      </c>
      <c r="BA1494" s="175">
        <f>IFERROR(Table1[[#This Row],[Line total ordered for now]]*Table1[[#This Row],[GUARANTEED PRICE
for STOCK orders collected before 31.3.22]],0)</f>
        <v>0</v>
      </c>
      <c r="BB1494" s="175">
        <f t="shared" si="235"/>
        <v>0</v>
      </c>
      <c r="BC1494" s="176">
        <f>(AZ1494+Table1[[#This Row],[Line total ordered for now]])*Z1494</f>
        <v>0</v>
      </c>
      <c r="BD1494" s="200">
        <v>253.21499999999997</v>
      </c>
      <c r="BL1494"/>
      <c r="BM1494"/>
      <c r="BN1494"/>
      <c r="BO1494"/>
      <c r="BP1494"/>
      <c r="BQ1494"/>
      <c r="BR1494"/>
      <c r="BS1494"/>
      <c r="BT1494"/>
    </row>
    <row r="1495" spans="1:72" ht="15.75">
      <c r="A1495" s="202">
        <v>1491</v>
      </c>
      <c r="B1495" s="68" t="s">
        <v>6378</v>
      </c>
      <c r="C1495" s="149" t="s">
        <v>638</v>
      </c>
      <c r="D1495" s="149" t="s">
        <v>2195</v>
      </c>
      <c r="E1495" s="149" t="s">
        <v>2196</v>
      </c>
      <c r="F1495" s="158" t="str">
        <f t="shared" si="229"/>
        <v/>
      </c>
      <c r="G1495" s="187">
        <v>100</v>
      </c>
      <c r="H1495" s="150"/>
      <c r="I1495" s="184">
        <v>203.57</v>
      </c>
      <c r="J1495" s="150"/>
      <c r="K1495" s="151">
        <v>0.56547222222222215</v>
      </c>
      <c r="L1495" s="152">
        <v>207.6414</v>
      </c>
      <c r="M1495" s="152">
        <v>203.57</v>
      </c>
      <c r="N1495" s="153" t="s">
        <v>142</v>
      </c>
      <c r="O1495" s="154">
        <v>360</v>
      </c>
      <c r="P1495" s="153">
        <v>0</v>
      </c>
      <c r="Q1495" s="153" t="s">
        <v>206</v>
      </c>
      <c r="R1495" s="155">
        <v>9.8000000000000007</v>
      </c>
      <c r="S1495" s="155">
        <v>1.44E-2</v>
      </c>
      <c r="T1495" s="155">
        <v>0</v>
      </c>
      <c r="U1495" s="154" t="s">
        <v>6378</v>
      </c>
      <c r="V1495" s="153" t="s">
        <v>90</v>
      </c>
      <c r="W1495" s="153" t="s">
        <v>2125</v>
      </c>
      <c r="X1495" s="151" t="s">
        <v>6378</v>
      </c>
      <c r="Y1495" s="151" t="s">
        <v>6378</v>
      </c>
      <c r="Z1495" s="156">
        <v>2.3300000000000001E-2</v>
      </c>
      <c r="AA1495" s="153" t="s">
        <v>705</v>
      </c>
      <c r="AB1495" s="153" t="s">
        <v>706</v>
      </c>
      <c r="AC1495" s="153" t="s">
        <v>277</v>
      </c>
      <c r="AD1495" s="157" t="s">
        <v>626</v>
      </c>
      <c r="AE1495" s="110">
        <v>0</v>
      </c>
      <c r="AF1495" s="110">
        <v>560</v>
      </c>
      <c r="AG1495" s="112">
        <f t="shared" si="234"/>
        <v>0</v>
      </c>
      <c r="AH1495" s="110">
        <f>SUM(AG$4:AG1495)</f>
        <v>41</v>
      </c>
      <c r="AI1495" s="112">
        <f t="shared" si="232"/>
        <v>0</v>
      </c>
      <c r="AJ1495" s="110">
        <f>COUNTIF(AI$4:AI1495,"&gt;0")</f>
        <v>221</v>
      </c>
      <c r="AK1495" s="110">
        <v>0</v>
      </c>
      <c r="AL1495" s="110">
        <v>533</v>
      </c>
      <c r="AM1495" s="172" t="str">
        <f>IF(OR(Table1[[#This Row],[Line total ordered for now]]&gt;0,Table1[[#This Row],[Line total ordered for season]]&gt;0),1,"")</f>
        <v/>
      </c>
      <c r="AN1495" s="173">
        <f>COUNTIF(AM$4:AM1495,"&gt;0")</f>
        <v>0</v>
      </c>
      <c r="AO1495" s="173">
        <f>Table1[[#This Row],[ORDER QUANTITY
to be collected BEFORE 31.3.22]]</f>
        <v>0</v>
      </c>
      <c r="AP1495" s="174">
        <f t="shared" si="233"/>
        <v>0</v>
      </c>
      <c r="AQ1495" s="174">
        <f>IFERROR(INDEX(Retail!H:H,MATCH($D1495,Retail!$D:$D,0)),0)</f>
        <v>0</v>
      </c>
      <c r="AR1495" s="174">
        <f>IFERROR(INDEX(Retail!J:J,MATCH($D1495,Retail!$D:$D,0)),0)</f>
        <v>0</v>
      </c>
      <c r="AS1495" s="174">
        <f>IFERROR(INDEX('NEW2022'!H:H,MATCH($D1495,'NEW2022'!D:D,0)),0)</f>
        <v>0</v>
      </c>
      <c r="AT1495" s="174">
        <f>IFERROR(INDEX('NEW2022'!J:J,MATCH($D1495,'NEW2022'!D:D,0)),0)</f>
        <v>0</v>
      </c>
      <c r="AU1495" s="174">
        <f>IFERROR(INDEX('Quiet Items'!H:H,MATCH($D1495,'Quiet Items'!D:D,0)),0)</f>
        <v>0</v>
      </c>
      <c r="AV1495" s="174">
        <f>IFERROR(INDEX('Quiet Items'!J:J,MATCH($D1495,'Quiet Items'!D:D,0)),0)</f>
        <v>0</v>
      </c>
      <c r="AW1495" s="174">
        <f>IFERROR(INDEX('1.4G'!H:H,MATCH($D1495,'1.4G'!D:D,0)),0)</f>
        <v>0</v>
      </c>
      <c r="AX1495" s="174">
        <f>IFERROR(INDEX('1.4G'!J:J,MATCH($D1495,'1.4G'!D:D,0)),0)</f>
        <v>0</v>
      </c>
      <c r="AY1495" s="174">
        <f t="shared" si="230"/>
        <v>0</v>
      </c>
      <c r="AZ1495" s="174">
        <f t="shared" si="231"/>
        <v>0</v>
      </c>
      <c r="BA1495" s="175">
        <f>IFERROR(Table1[[#This Row],[Line total ordered for now]]*Table1[[#This Row],[GUARANTEED PRICE
for STOCK orders collected before 31.3.22]],0)</f>
        <v>0</v>
      </c>
      <c r="BB1495" s="175">
        <f t="shared" si="235"/>
        <v>0</v>
      </c>
      <c r="BC1495" s="176">
        <f>(AZ1495+Table1[[#This Row],[Line total ordered for now]])*Z1495</f>
        <v>0</v>
      </c>
      <c r="BD1495" s="200">
        <v>173.03449999999998</v>
      </c>
      <c r="BL1495"/>
      <c r="BM1495"/>
      <c r="BN1495"/>
      <c r="BO1495"/>
      <c r="BP1495"/>
      <c r="BQ1495"/>
      <c r="BR1495"/>
      <c r="BS1495"/>
      <c r="BT1495"/>
    </row>
    <row r="1496" spans="1:72" ht="15.75">
      <c r="A1496" s="202">
        <v>1492</v>
      </c>
      <c r="B1496" s="68" t="s">
        <v>6378</v>
      </c>
      <c r="C1496" s="149" t="s">
        <v>638</v>
      </c>
      <c r="D1496" s="149" t="s">
        <v>2220</v>
      </c>
      <c r="E1496" s="149" t="s">
        <v>2221</v>
      </c>
      <c r="F1496" s="158" t="str">
        <f t="shared" si="229"/>
        <v/>
      </c>
      <c r="G1496" s="187">
        <v>0</v>
      </c>
      <c r="H1496" s="150"/>
      <c r="I1496" s="184">
        <v>170.34</v>
      </c>
      <c r="J1496" s="150"/>
      <c r="K1496" s="151">
        <v>0.70974999999999999</v>
      </c>
      <c r="L1496" s="152">
        <v>173.74680000000001</v>
      </c>
      <c r="M1496" s="152">
        <v>170.34</v>
      </c>
      <c r="N1496" s="153" t="s">
        <v>142</v>
      </c>
      <c r="O1496" s="154">
        <v>240</v>
      </c>
      <c r="P1496" s="153">
        <v>0</v>
      </c>
      <c r="Q1496" s="153" t="s">
        <v>206</v>
      </c>
      <c r="R1496" s="155">
        <v>9.9</v>
      </c>
      <c r="S1496" s="155">
        <v>9.5999999999999992E-3</v>
      </c>
      <c r="T1496" s="155">
        <v>0</v>
      </c>
      <c r="U1496" s="154" t="s">
        <v>6378</v>
      </c>
      <c r="V1496" s="153" t="s">
        <v>90</v>
      </c>
      <c r="W1496" s="153" t="s">
        <v>2125</v>
      </c>
      <c r="X1496" s="151" t="s">
        <v>6378</v>
      </c>
      <c r="Y1496" s="151" t="s">
        <v>6378</v>
      </c>
      <c r="Z1496" s="156">
        <v>2.3300000000000001E-2</v>
      </c>
      <c r="AA1496" s="153" t="s">
        <v>705</v>
      </c>
      <c r="AB1496" s="153" t="s">
        <v>706</v>
      </c>
      <c r="AC1496" s="153" t="s">
        <v>277</v>
      </c>
      <c r="AD1496" s="157" t="s">
        <v>626</v>
      </c>
      <c r="AE1496" s="110">
        <v>0</v>
      </c>
      <c r="AF1496" s="110">
        <v>560</v>
      </c>
      <c r="AG1496" s="112">
        <f t="shared" si="234"/>
        <v>0</v>
      </c>
      <c r="AH1496" s="110">
        <f>SUM(AG$4:AG1496)</f>
        <v>41</v>
      </c>
      <c r="AI1496" s="112">
        <f t="shared" si="232"/>
        <v>0</v>
      </c>
      <c r="AJ1496" s="110">
        <f>COUNTIF(AI$4:AI1496,"&gt;0")</f>
        <v>221</v>
      </c>
      <c r="AK1496" s="110">
        <v>0</v>
      </c>
      <c r="AL1496" s="110">
        <v>533</v>
      </c>
      <c r="AM1496" s="172" t="str">
        <f>IF(OR(Table1[[#This Row],[Line total ordered for now]]&gt;0,Table1[[#This Row],[Line total ordered for season]]&gt;0),1,"")</f>
        <v/>
      </c>
      <c r="AN1496" s="173">
        <f>COUNTIF(AM$4:AM1496,"&gt;0")</f>
        <v>0</v>
      </c>
      <c r="AO1496" s="173">
        <f>Table1[[#This Row],[ORDER QUANTITY
to be collected BEFORE 31.3.22]]</f>
        <v>0</v>
      </c>
      <c r="AP1496" s="174">
        <f t="shared" si="233"/>
        <v>0</v>
      </c>
      <c r="AQ1496" s="174">
        <f>IFERROR(INDEX(Retail!H:H,MATCH($D1496,Retail!$D:$D,0)),0)</f>
        <v>0</v>
      </c>
      <c r="AR1496" s="174">
        <f>IFERROR(INDEX(Retail!J:J,MATCH($D1496,Retail!$D:$D,0)),0)</f>
        <v>0</v>
      </c>
      <c r="AS1496" s="174">
        <f>IFERROR(INDEX('NEW2022'!H:H,MATCH($D1496,'NEW2022'!D:D,0)),0)</f>
        <v>0</v>
      </c>
      <c r="AT1496" s="174">
        <f>IFERROR(INDEX('NEW2022'!J:J,MATCH($D1496,'NEW2022'!D:D,0)),0)</f>
        <v>0</v>
      </c>
      <c r="AU1496" s="174">
        <f>IFERROR(INDEX('Quiet Items'!H:H,MATCH($D1496,'Quiet Items'!D:D,0)),0)</f>
        <v>0</v>
      </c>
      <c r="AV1496" s="174">
        <f>IFERROR(INDEX('Quiet Items'!J:J,MATCH($D1496,'Quiet Items'!D:D,0)),0)</f>
        <v>0</v>
      </c>
      <c r="AW1496" s="174">
        <f>IFERROR(INDEX('1.4G'!H:H,MATCH($D1496,'1.4G'!D:D,0)),0)</f>
        <v>0</v>
      </c>
      <c r="AX1496" s="174">
        <f>IFERROR(INDEX('1.4G'!J:J,MATCH($D1496,'1.4G'!D:D,0)),0)</f>
        <v>0</v>
      </c>
      <c r="AY1496" s="174">
        <f t="shared" si="230"/>
        <v>0</v>
      </c>
      <c r="AZ1496" s="174">
        <f t="shared" si="231"/>
        <v>0</v>
      </c>
      <c r="BA1496" s="175">
        <f>IFERROR(Table1[[#This Row],[Line total ordered for now]]*Table1[[#This Row],[GUARANTEED PRICE
for STOCK orders collected before 31.3.22]],0)</f>
        <v>0</v>
      </c>
      <c r="BB1496" s="175">
        <f t="shared" si="235"/>
        <v>0</v>
      </c>
      <c r="BC1496" s="176">
        <f>(AZ1496+Table1[[#This Row],[Line total ordered for now]])*Z1496</f>
        <v>0</v>
      </c>
      <c r="BD1496" s="200">
        <v>144.78899999999999</v>
      </c>
      <c r="BL1496"/>
      <c r="BM1496"/>
      <c r="BN1496"/>
      <c r="BO1496"/>
      <c r="BP1496"/>
      <c r="BQ1496"/>
      <c r="BR1496"/>
      <c r="BS1496"/>
      <c r="BT1496"/>
    </row>
    <row r="1497" spans="1:72" ht="15.75">
      <c r="A1497" s="202">
        <v>1493</v>
      </c>
      <c r="B1497" s="68" t="s">
        <v>6378</v>
      </c>
      <c r="C1497" s="149" t="s">
        <v>638</v>
      </c>
      <c r="D1497" s="149" t="s">
        <v>3564</v>
      </c>
      <c r="E1497" s="149" t="s">
        <v>637</v>
      </c>
      <c r="F1497" s="158" t="str">
        <f t="shared" si="229"/>
        <v/>
      </c>
      <c r="G1497" s="187">
        <v>36</v>
      </c>
      <c r="H1497" s="150"/>
      <c r="I1497" s="184">
        <v>24.04</v>
      </c>
      <c r="J1497" s="150"/>
      <c r="K1497" s="151">
        <v>2.4039999999999999E-2</v>
      </c>
      <c r="L1497" s="152">
        <v>24.520800000000001</v>
      </c>
      <c r="M1497" s="152">
        <v>24.04</v>
      </c>
      <c r="N1497" s="153" t="s">
        <v>142</v>
      </c>
      <c r="O1497" s="154">
        <v>1000</v>
      </c>
      <c r="P1497" s="153">
        <v>0</v>
      </c>
      <c r="Q1497" s="153" t="s">
        <v>206</v>
      </c>
      <c r="R1497" s="155">
        <v>0</v>
      </c>
      <c r="S1497" s="155">
        <v>0</v>
      </c>
      <c r="T1497" s="155">
        <v>0</v>
      </c>
      <c r="U1497" s="154" t="s">
        <v>6378</v>
      </c>
      <c r="V1497" s="153">
        <v>0</v>
      </c>
      <c r="W1497" s="153">
        <v>0</v>
      </c>
      <c r="X1497" s="151" t="s">
        <v>6378</v>
      </c>
      <c r="Y1497" s="151" t="s">
        <v>6378</v>
      </c>
      <c r="Z1497" s="156">
        <v>4.4999999999999997E-3</v>
      </c>
      <c r="AA1497" s="153">
        <v>0</v>
      </c>
      <c r="AB1497" s="153" t="s">
        <v>206</v>
      </c>
      <c r="AC1497" s="153" t="s">
        <v>277</v>
      </c>
      <c r="AD1497" s="157">
        <v>0</v>
      </c>
      <c r="AE1497" s="110">
        <v>0</v>
      </c>
      <c r="AF1497" s="110">
        <v>560</v>
      </c>
      <c r="AG1497" s="112">
        <f t="shared" si="234"/>
        <v>0</v>
      </c>
      <c r="AH1497" s="110">
        <f>SUM(AG$4:AG1497)</f>
        <v>41</v>
      </c>
      <c r="AI1497" s="112">
        <f t="shared" si="232"/>
        <v>0</v>
      </c>
      <c r="AJ1497" s="110">
        <f>COUNTIF(AI$4:AI1497,"&gt;0")</f>
        <v>221</v>
      </c>
      <c r="AK1497" s="110">
        <v>0</v>
      </c>
      <c r="AL1497" s="110">
        <v>533</v>
      </c>
      <c r="AM1497" s="172" t="str">
        <f>IF(OR(Table1[[#This Row],[Line total ordered for now]]&gt;0,Table1[[#This Row],[Line total ordered for season]]&gt;0),1,"")</f>
        <v/>
      </c>
      <c r="AN1497" s="173">
        <f>COUNTIF(AM$4:AM1497,"&gt;0")</f>
        <v>0</v>
      </c>
      <c r="AO1497" s="173">
        <f>Table1[[#This Row],[ORDER QUANTITY
to be collected BEFORE 31.3.22]]</f>
        <v>0</v>
      </c>
      <c r="AP1497" s="174">
        <f t="shared" si="233"/>
        <v>0</v>
      </c>
      <c r="AQ1497" s="174">
        <f>IFERROR(INDEX(Retail!H:H,MATCH($D1497,Retail!$D:$D,0)),0)</f>
        <v>0</v>
      </c>
      <c r="AR1497" s="174">
        <f>IFERROR(INDEX(Retail!J:J,MATCH($D1497,Retail!$D:$D,0)),0)</f>
        <v>0</v>
      </c>
      <c r="AS1497" s="174">
        <f>IFERROR(INDEX('NEW2022'!H:H,MATCH($D1497,'NEW2022'!D:D,0)),0)</f>
        <v>0</v>
      </c>
      <c r="AT1497" s="174">
        <f>IFERROR(INDEX('NEW2022'!J:J,MATCH($D1497,'NEW2022'!D:D,0)),0)</f>
        <v>0</v>
      </c>
      <c r="AU1497" s="174">
        <f>IFERROR(INDEX('Quiet Items'!H:H,MATCH($D1497,'Quiet Items'!D:D,0)),0)</f>
        <v>0</v>
      </c>
      <c r="AV1497" s="174">
        <f>IFERROR(INDEX('Quiet Items'!J:J,MATCH($D1497,'Quiet Items'!D:D,0)),0)</f>
        <v>0</v>
      </c>
      <c r="AW1497" s="174">
        <f>IFERROR(INDEX('1.4G'!H:H,MATCH($D1497,'1.4G'!D:D,0)),0)</f>
        <v>0</v>
      </c>
      <c r="AX1497" s="174">
        <f>IFERROR(INDEX('1.4G'!J:J,MATCH($D1497,'1.4G'!D:D,0)),0)</f>
        <v>0</v>
      </c>
      <c r="AY1497" s="174">
        <f t="shared" si="230"/>
        <v>0</v>
      </c>
      <c r="AZ1497" s="174">
        <f t="shared" si="231"/>
        <v>0</v>
      </c>
      <c r="BA1497" s="175">
        <f>IFERROR(Table1[[#This Row],[Line total ordered for now]]*Table1[[#This Row],[GUARANTEED PRICE
for STOCK orders collected before 31.3.22]],0)</f>
        <v>0</v>
      </c>
      <c r="BB1497" s="175">
        <f t="shared" si="235"/>
        <v>0</v>
      </c>
      <c r="BC1497" s="176">
        <f>(AZ1497+Table1[[#This Row],[Line total ordered for now]])*Z1497</f>
        <v>0</v>
      </c>
      <c r="BD1497" s="200">
        <v>20.433999999999997</v>
      </c>
      <c r="BL1497"/>
      <c r="BM1497"/>
      <c r="BN1497"/>
      <c r="BO1497"/>
      <c r="BP1497"/>
      <c r="BQ1497"/>
      <c r="BR1497"/>
      <c r="BS1497"/>
      <c r="BT1497"/>
    </row>
    <row r="1498" spans="1:72" ht="15.75">
      <c r="A1498" s="202">
        <v>1494</v>
      </c>
      <c r="B1498" s="68" t="s">
        <v>6378</v>
      </c>
      <c r="C1498" s="149" t="s">
        <v>638</v>
      </c>
      <c r="D1498" s="149" t="s">
        <v>3585</v>
      </c>
      <c r="E1498" s="149" t="s">
        <v>3586</v>
      </c>
      <c r="F1498" s="158" t="str">
        <f t="shared" si="229"/>
        <v>Video</v>
      </c>
      <c r="G1498" s="187">
        <v>34</v>
      </c>
      <c r="H1498" s="150"/>
      <c r="I1498" s="184">
        <v>100.91</v>
      </c>
      <c r="J1498" s="150"/>
      <c r="K1498" s="151">
        <v>100.91</v>
      </c>
      <c r="L1498" s="152">
        <v>102.9282</v>
      </c>
      <c r="M1498" s="152">
        <v>100.91</v>
      </c>
      <c r="N1498" s="153" t="s">
        <v>142</v>
      </c>
      <c r="O1498" s="154">
        <v>1</v>
      </c>
      <c r="P1498" s="153">
        <v>0</v>
      </c>
      <c r="Q1498" s="153" t="s">
        <v>206</v>
      </c>
      <c r="R1498" s="155">
        <v>0.5</v>
      </c>
      <c r="S1498" s="155">
        <v>4.58E-2</v>
      </c>
      <c r="T1498" s="155">
        <v>0</v>
      </c>
      <c r="U1498" s="154" t="s">
        <v>6378</v>
      </c>
      <c r="V1498" s="153" t="s">
        <v>98</v>
      </c>
      <c r="W1498" s="153" t="s">
        <v>2125</v>
      </c>
      <c r="X1498" s="151" t="s">
        <v>6378</v>
      </c>
      <c r="Y1498" s="151" t="s">
        <v>6378</v>
      </c>
      <c r="Z1498" s="156">
        <v>6.9999999999999999E-4</v>
      </c>
      <c r="AA1498" s="153" t="s">
        <v>3587</v>
      </c>
      <c r="AB1498" s="153" t="s">
        <v>5698</v>
      </c>
      <c r="AC1498" s="153">
        <v>0</v>
      </c>
      <c r="AD1498" s="157" t="s">
        <v>3588</v>
      </c>
      <c r="AE1498" s="110">
        <v>0</v>
      </c>
      <c r="AF1498" s="110">
        <v>560</v>
      </c>
      <c r="AG1498" s="112">
        <f t="shared" si="234"/>
        <v>0</v>
      </c>
      <c r="AH1498" s="110">
        <f>SUM(AG$4:AG1498)</f>
        <v>41</v>
      </c>
      <c r="AI1498" s="112">
        <f t="shared" si="232"/>
        <v>0</v>
      </c>
      <c r="AJ1498" s="110">
        <f>COUNTIF(AI$4:AI1498,"&gt;0")</f>
        <v>221</v>
      </c>
      <c r="AK1498" s="110">
        <v>0</v>
      </c>
      <c r="AL1498" s="110">
        <v>533</v>
      </c>
      <c r="AM1498" s="172" t="str">
        <f>IF(OR(Table1[[#This Row],[Line total ordered for now]]&gt;0,Table1[[#This Row],[Line total ordered for season]]&gt;0),1,"")</f>
        <v/>
      </c>
      <c r="AN1498" s="173">
        <f>COUNTIF(AM$4:AM1498,"&gt;0")</f>
        <v>0</v>
      </c>
      <c r="AO1498" s="173">
        <f>Table1[[#This Row],[ORDER QUANTITY
to be collected BEFORE 31.3.22]]</f>
        <v>0</v>
      </c>
      <c r="AP1498" s="174">
        <f t="shared" si="233"/>
        <v>0</v>
      </c>
      <c r="AQ1498" s="174">
        <f>IFERROR(INDEX(Retail!H:H,MATCH($D1498,Retail!$D:$D,0)),0)</f>
        <v>0</v>
      </c>
      <c r="AR1498" s="174">
        <f>IFERROR(INDEX(Retail!J:J,MATCH($D1498,Retail!$D:$D,0)),0)</f>
        <v>0</v>
      </c>
      <c r="AS1498" s="174">
        <f>IFERROR(INDEX('NEW2022'!H:H,MATCH($D1498,'NEW2022'!D:D,0)),0)</f>
        <v>0</v>
      </c>
      <c r="AT1498" s="174">
        <f>IFERROR(INDEX('NEW2022'!J:J,MATCH($D1498,'NEW2022'!D:D,0)),0)</f>
        <v>0</v>
      </c>
      <c r="AU1498" s="174">
        <f>IFERROR(INDEX('Quiet Items'!H:H,MATCH($D1498,'Quiet Items'!D:D,0)),0)</f>
        <v>0</v>
      </c>
      <c r="AV1498" s="174">
        <f>IFERROR(INDEX('Quiet Items'!J:J,MATCH($D1498,'Quiet Items'!D:D,0)),0)</f>
        <v>0</v>
      </c>
      <c r="AW1498" s="174">
        <f>IFERROR(INDEX('1.4G'!H:H,MATCH($D1498,'1.4G'!D:D,0)),0)</f>
        <v>0</v>
      </c>
      <c r="AX1498" s="174">
        <f>IFERROR(INDEX('1.4G'!J:J,MATCH($D1498,'1.4G'!D:D,0)),0)</f>
        <v>0</v>
      </c>
      <c r="AY1498" s="174">
        <f t="shared" si="230"/>
        <v>0</v>
      </c>
      <c r="AZ1498" s="174">
        <f t="shared" si="231"/>
        <v>0</v>
      </c>
      <c r="BA1498" s="175">
        <f>IFERROR(Table1[[#This Row],[Line total ordered for now]]*Table1[[#This Row],[GUARANTEED PRICE
for STOCK orders collected before 31.3.22]],0)</f>
        <v>0</v>
      </c>
      <c r="BB1498" s="175">
        <f t="shared" si="235"/>
        <v>0</v>
      </c>
      <c r="BC1498" s="176">
        <f>(AZ1498+Table1[[#This Row],[Line total ordered for now]])*Z1498</f>
        <v>0</v>
      </c>
      <c r="BD1498" s="200">
        <v>85.773499999999999</v>
      </c>
      <c r="BL1498"/>
      <c r="BM1498"/>
      <c r="BN1498"/>
      <c r="BO1498"/>
      <c r="BP1498"/>
      <c r="BQ1498"/>
      <c r="BR1498"/>
      <c r="BS1498"/>
      <c r="BT1498"/>
    </row>
    <row r="1499" spans="1:72" ht="15.75">
      <c r="A1499" s="202">
        <v>1495</v>
      </c>
      <c r="B1499" s="68" t="s">
        <v>6378</v>
      </c>
      <c r="C1499" s="149" t="s">
        <v>638</v>
      </c>
      <c r="D1499" s="149" t="s">
        <v>2048</v>
      </c>
      <c r="E1499" s="149" t="s">
        <v>4673</v>
      </c>
      <c r="F1499" s="158" t="str">
        <f t="shared" si="229"/>
        <v/>
      </c>
      <c r="G1499" s="187">
        <v>18</v>
      </c>
      <c r="H1499" s="150"/>
      <c r="I1499" s="184">
        <v>125.98</v>
      </c>
      <c r="J1499" s="150"/>
      <c r="K1499" s="151">
        <v>0.25196000000000002</v>
      </c>
      <c r="L1499" s="152">
        <v>128.49960000000002</v>
      </c>
      <c r="M1499" s="152">
        <v>125.98</v>
      </c>
      <c r="N1499" s="153" t="s">
        <v>142</v>
      </c>
      <c r="O1499" s="154">
        <v>500</v>
      </c>
      <c r="P1499" s="153">
        <v>0</v>
      </c>
      <c r="Q1499" s="153" t="s">
        <v>206</v>
      </c>
      <c r="R1499" s="155">
        <v>8.1999999999999993</v>
      </c>
      <c r="S1499" s="155">
        <v>3.9</v>
      </c>
      <c r="T1499" s="155">
        <v>0</v>
      </c>
      <c r="U1499" s="154" t="s">
        <v>6378</v>
      </c>
      <c r="V1499" s="153" t="s">
        <v>98</v>
      </c>
      <c r="W1499" s="153" t="s">
        <v>1713</v>
      </c>
      <c r="X1499" s="151" t="s">
        <v>6378</v>
      </c>
      <c r="Y1499" s="151" t="s">
        <v>6378</v>
      </c>
      <c r="Z1499" s="156">
        <v>9.6000000000000002E-2</v>
      </c>
      <c r="AA1499" s="153" t="s">
        <v>1712</v>
      </c>
      <c r="AB1499" s="153" t="s">
        <v>206</v>
      </c>
      <c r="AC1499" s="153">
        <v>0</v>
      </c>
      <c r="AD1499" s="157">
        <v>0</v>
      </c>
      <c r="AE1499" s="110">
        <v>0</v>
      </c>
      <c r="AF1499" s="110">
        <v>560</v>
      </c>
      <c r="AG1499" s="112">
        <f t="shared" si="234"/>
        <v>0</v>
      </c>
      <c r="AH1499" s="110">
        <f>SUM(AG$4:AG1499)</f>
        <v>41</v>
      </c>
      <c r="AI1499" s="112">
        <f t="shared" si="232"/>
        <v>0</v>
      </c>
      <c r="AJ1499" s="110">
        <f>COUNTIF(AI$4:AI1499,"&gt;0")</f>
        <v>221</v>
      </c>
      <c r="AK1499" s="110">
        <v>0</v>
      </c>
      <c r="AL1499" s="110">
        <v>533</v>
      </c>
      <c r="AM1499" s="172" t="str">
        <f>IF(OR(Table1[[#This Row],[Line total ordered for now]]&gt;0,Table1[[#This Row],[Line total ordered for season]]&gt;0),1,"")</f>
        <v/>
      </c>
      <c r="AN1499" s="173">
        <f>COUNTIF(AM$4:AM1499,"&gt;0")</f>
        <v>0</v>
      </c>
      <c r="AO1499" s="173">
        <f>Table1[[#This Row],[ORDER QUANTITY
to be collected BEFORE 31.3.22]]</f>
        <v>0</v>
      </c>
      <c r="AP1499" s="174">
        <f t="shared" si="233"/>
        <v>0</v>
      </c>
      <c r="AQ1499" s="174">
        <f>IFERROR(INDEX(Retail!H:H,MATCH($D1499,Retail!$D:$D,0)),0)</f>
        <v>0</v>
      </c>
      <c r="AR1499" s="174">
        <f>IFERROR(INDEX(Retail!J:J,MATCH($D1499,Retail!$D:$D,0)),0)</f>
        <v>0</v>
      </c>
      <c r="AS1499" s="174">
        <f>IFERROR(INDEX('NEW2022'!H:H,MATCH($D1499,'NEW2022'!D:D,0)),0)</f>
        <v>0</v>
      </c>
      <c r="AT1499" s="174">
        <f>IFERROR(INDEX('NEW2022'!J:J,MATCH($D1499,'NEW2022'!D:D,0)),0)</f>
        <v>0</v>
      </c>
      <c r="AU1499" s="174">
        <f>IFERROR(INDEX('Quiet Items'!H:H,MATCH($D1499,'Quiet Items'!D:D,0)),0)</f>
        <v>0</v>
      </c>
      <c r="AV1499" s="174">
        <f>IFERROR(INDEX('Quiet Items'!J:J,MATCH($D1499,'Quiet Items'!D:D,0)),0)</f>
        <v>0</v>
      </c>
      <c r="AW1499" s="174">
        <f>IFERROR(INDEX('1.4G'!H:H,MATCH($D1499,'1.4G'!D:D,0)),0)</f>
        <v>0</v>
      </c>
      <c r="AX1499" s="174">
        <f>IFERROR(INDEX('1.4G'!J:J,MATCH($D1499,'1.4G'!D:D,0)),0)</f>
        <v>0</v>
      </c>
      <c r="AY1499" s="174">
        <f t="shared" si="230"/>
        <v>0</v>
      </c>
      <c r="AZ1499" s="174">
        <f t="shared" si="231"/>
        <v>0</v>
      </c>
      <c r="BA1499" s="175">
        <f>IFERROR(Table1[[#This Row],[Line total ordered for now]]*Table1[[#This Row],[GUARANTEED PRICE
for STOCK orders collected before 31.3.22]],0)</f>
        <v>0</v>
      </c>
      <c r="BB1499" s="175">
        <f t="shared" si="235"/>
        <v>0</v>
      </c>
      <c r="BC1499" s="176">
        <f>(AZ1499+Table1[[#This Row],[Line total ordered for now]])*Z1499</f>
        <v>0</v>
      </c>
      <c r="BD1499" s="200">
        <v>107.083</v>
      </c>
      <c r="BL1499"/>
      <c r="BM1499"/>
      <c r="BN1499"/>
      <c r="BO1499"/>
      <c r="BP1499"/>
      <c r="BQ1499"/>
      <c r="BR1499"/>
      <c r="BS1499"/>
      <c r="BT1499"/>
    </row>
    <row r="1500" spans="1:72" ht="15.75">
      <c r="A1500" s="202">
        <v>1496</v>
      </c>
      <c r="B1500" s="68" t="s">
        <v>6378</v>
      </c>
      <c r="C1500" s="149" t="s">
        <v>638</v>
      </c>
      <c r="D1500" s="149" t="s">
        <v>1711</v>
      </c>
      <c r="E1500" s="149" t="s">
        <v>4670</v>
      </c>
      <c r="F1500" s="158" t="str">
        <f t="shared" si="229"/>
        <v/>
      </c>
      <c r="G1500" s="187">
        <v>8</v>
      </c>
      <c r="H1500" s="150"/>
      <c r="I1500" s="184">
        <v>145.88</v>
      </c>
      <c r="J1500" s="150"/>
      <c r="K1500" s="151">
        <v>0.29175999999999996</v>
      </c>
      <c r="L1500" s="152">
        <v>148.79759999999999</v>
      </c>
      <c r="M1500" s="152">
        <v>145.88</v>
      </c>
      <c r="N1500" s="153" t="s">
        <v>142</v>
      </c>
      <c r="O1500" s="154">
        <v>500</v>
      </c>
      <c r="P1500" s="153">
        <v>0</v>
      </c>
      <c r="Q1500" s="153" t="s">
        <v>206</v>
      </c>
      <c r="R1500" s="155">
        <v>9.6</v>
      </c>
      <c r="S1500" s="155">
        <v>3.05</v>
      </c>
      <c r="T1500" s="155">
        <v>0</v>
      </c>
      <c r="U1500" s="154" t="s">
        <v>6378</v>
      </c>
      <c r="V1500" s="153" t="s">
        <v>98</v>
      </c>
      <c r="W1500" s="153" t="s">
        <v>1713</v>
      </c>
      <c r="X1500" s="151" t="s">
        <v>6378</v>
      </c>
      <c r="Y1500" s="151" t="s">
        <v>6378</v>
      </c>
      <c r="Z1500" s="156">
        <v>9.6000000000000002E-2</v>
      </c>
      <c r="AA1500" s="153" t="s">
        <v>1712</v>
      </c>
      <c r="AB1500" s="153" t="s">
        <v>632</v>
      </c>
      <c r="AC1500" s="153">
        <v>0</v>
      </c>
      <c r="AD1500" s="157">
        <v>0</v>
      </c>
      <c r="AE1500" s="110">
        <v>0</v>
      </c>
      <c r="AF1500" s="110">
        <v>560</v>
      </c>
      <c r="AG1500" s="112">
        <f t="shared" si="234"/>
        <v>0</v>
      </c>
      <c r="AH1500" s="110">
        <f>SUM(AG$4:AG1500)</f>
        <v>41</v>
      </c>
      <c r="AI1500" s="112">
        <f t="shared" si="232"/>
        <v>0</v>
      </c>
      <c r="AJ1500" s="110">
        <f>COUNTIF(AI$4:AI1500,"&gt;0")</f>
        <v>221</v>
      </c>
      <c r="AK1500" s="110">
        <v>0</v>
      </c>
      <c r="AL1500" s="110">
        <v>533</v>
      </c>
      <c r="AM1500" s="172" t="str">
        <f>IF(OR(Table1[[#This Row],[Line total ordered for now]]&gt;0,Table1[[#This Row],[Line total ordered for season]]&gt;0),1,"")</f>
        <v/>
      </c>
      <c r="AN1500" s="173">
        <f>COUNTIF(AM$4:AM1500,"&gt;0")</f>
        <v>0</v>
      </c>
      <c r="AO1500" s="173">
        <f>Table1[[#This Row],[ORDER QUANTITY
to be collected BEFORE 31.3.22]]</f>
        <v>0</v>
      </c>
      <c r="AP1500" s="174">
        <f t="shared" si="233"/>
        <v>0</v>
      </c>
      <c r="AQ1500" s="174">
        <f>IFERROR(INDEX(Retail!H:H,MATCH($D1500,Retail!$D:$D,0)),0)</f>
        <v>0</v>
      </c>
      <c r="AR1500" s="174">
        <f>IFERROR(INDEX(Retail!J:J,MATCH($D1500,Retail!$D:$D,0)),0)</f>
        <v>0</v>
      </c>
      <c r="AS1500" s="174">
        <f>IFERROR(INDEX('NEW2022'!H:H,MATCH($D1500,'NEW2022'!D:D,0)),0)</f>
        <v>0</v>
      </c>
      <c r="AT1500" s="174">
        <f>IFERROR(INDEX('NEW2022'!J:J,MATCH($D1500,'NEW2022'!D:D,0)),0)</f>
        <v>0</v>
      </c>
      <c r="AU1500" s="174">
        <f>IFERROR(INDEX('Quiet Items'!H:H,MATCH($D1500,'Quiet Items'!D:D,0)),0)</f>
        <v>0</v>
      </c>
      <c r="AV1500" s="174">
        <f>IFERROR(INDEX('Quiet Items'!J:J,MATCH($D1500,'Quiet Items'!D:D,0)),0)</f>
        <v>0</v>
      </c>
      <c r="AW1500" s="174">
        <f>IFERROR(INDEX('1.4G'!H:H,MATCH($D1500,'1.4G'!D:D,0)),0)</f>
        <v>0</v>
      </c>
      <c r="AX1500" s="174">
        <f>IFERROR(INDEX('1.4G'!J:J,MATCH($D1500,'1.4G'!D:D,0)),0)</f>
        <v>0</v>
      </c>
      <c r="AY1500" s="174">
        <f t="shared" si="230"/>
        <v>0</v>
      </c>
      <c r="AZ1500" s="174">
        <f t="shared" si="231"/>
        <v>0</v>
      </c>
      <c r="BA1500" s="175">
        <f>IFERROR(Table1[[#This Row],[Line total ordered for now]]*Table1[[#This Row],[GUARANTEED PRICE
for STOCK orders collected before 31.3.22]],0)</f>
        <v>0</v>
      </c>
      <c r="BB1500" s="175">
        <f t="shared" si="235"/>
        <v>0</v>
      </c>
      <c r="BC1500" s="176">
        <f>(AZ1500+Table1[[#This Row],[Line total ordered for now]])*Z1500</f>
        <v>0</v>
      </c>
      <c r="BD1500" s="200">
        <v>123.99799999999999</v>
      </c>
      <c r="BL1500"/>
      <c r="BM1500"/>
      <c r="BN1500"/>
      <c r="BO1500"/>
      <c r="BP1500"/>
      <c r="BQ1500"/>
      <c r="BR1500"/>
      <c r="BS1500"/>
      <c r="BT1500"/>
    </row>
    <row r="1501" spans="1:72" ht="15.75">
      <c r="A1501" s="202">
        <v>1497</v>
      </c>
      <c r="B1501" s="68" t="s">
        <v>6378</v>
      </c>
      <c r="C1501" s="149" t="s">
        <v>811</v>
      </c>
      <c r="D1501" s="149" t="s">
        <v>958</v>
      </c>
      <c r="E1501" s="149" t="s">
        <v>959</v>
      </c>
      <c r="F1501" s="158" t="str">
        <f t="shared" si="229"/>
        <v/>
      </c>
      <c r="G1501" s="187">
        <v>20</v>
      </c>
      <c r="H1501" s="150"/>
      <c r="I1501" s="184">
        <v>20.399999999999999</v>
      </c>
      <c r="J1501" s="150"/>
      <c r="K1501" s="151">
        <v>6.9699999999999998E-2</v>
      </c>
      <c r="L1501" s="152">
        <v>20.808</v>
      </c>
      <c r="M1501" s="152">
        <v>20.91</v>
      </c>
      <c r="N1501" s="153" t="s">
        <v>142</v>
      </c>
      <c r="O1501" s="154">
        <v>300</v>
      </c>
      <c r="P1501" s="153">
        <v>0</v>
      </c>
      <c r="Q1501" s="153" t="s">
        <v>206</v>
      </c>
      <c r="R1501" s="155">
        <v>0</v>
      </c>
      <c r="S1501" s="155">
        <v>0</v>
      </c>
      <c r="T1501" s="155">
        <v>0</v>
      </c>
      <c r="U1501" s="154" t="s">
        <v>6378</v>
      </c>
      <c r="V1501" s="153">
        <v>0</v>
      </c>
      <c r="W1501" s="153">
        <v>0</v>
      </c>
      <c r="X1501" s="151" t="s">
        <v>6378</v>
      </c>
      <c r="Y1501" s="151" t="s">
        <v>6378</v>
      </c>
      <c r="Z1501" s="156">
        <v>4.4999999999999997E-3</v>
      </c>
      <c r="AA1501" s="153">
        <v>0</v>
      </c>
      <c r="AB1501" s="153" t="s">
        <v>206</v>
      </c>
      <c r="AC1501" s="153" t="s">
        <v>277</v>
      </c>
      <c r="AD1501" s="157">
        <v>0</v>
      </c>
      <c r="AE1501" s="110">
        <v>0</v>
      </c>
      <c r="AF1501" s="110">
        <v>560</v>
      </c>
      <c r="AG1501" s="112">
        <f t="shared" si="234"/>
        <v>0</v>
      </c>
      <c r="AH1501" s="110">
        <f>SUM(AG$4:AG1501)</f>
        <v>41</v>
      </c>
      <c r="AI1501" s="112">
        <f t="shared" si="232"/>
        <v>0</v>
      </c>
      <c r="AJ1501" s="110">
        <f>COUNTIF(AI$4:AI1501,"&gt;0")</f>
        <v>221</v>
      </c>
      <c r="AK1501" s="110">
        <v>0</v>
      </c>
      <c r="AL1501" s="110">
        <v>533</v>
      </c>
      <c r="AM1501" s="172" t="str">
        <f>IF(OR(Table1[[#This Row],[Line total ordered for now]]&gt;0,Table1[[#This Row],[Line total ordered for season]]&gt;0),1,"")</f>
        <v/>
      </c>
      <c r="AN1501" s="173">
        <f>COUNTIF(AM$4:AM1501,"&gt;0")</f>
        <v>0</v>
      </c>
      <c r="AO1501" s="173">
        <f>Table1[[#This Row],[ORDER QUANTITY
to be collected BEFORE 31.3.22]]</f>
        <v>0</v>
      </c>
      <c r="AP1501" s="174">
        <f t="shared" si="233"/>
        <v>0</v>
      </c>
      <c r="AQ1501" s="174">
        <f>IFERROR(INDEX(Retail!H:H,MATCH($D1501,Retail!$D:$D,0)),0)</f>
        <v>0</v>
      </c>
      <c r="AR1501" s="174">
        <f>IFERROR(INDEX(Retail!J:J,MATCH($D1501,Retail!$D:$D,0)),0)</f>
        <v>0</v>
      </c>
      <c r="AS1501" s="174">
        <f>IFERROR(INDEX('NEW2022'!H:H,MATCH($D1501,'NEW2022'!D:D,0)),0)</f>
        <v>0</v>
      </c>
      <c r="AT1501" s="174">
        <f>IFERROR(INDEX('NEW2022'!J:J,MATCH($D1501,'NEW2022'!D:D,0)),0)</f>
        <v>0</v>
      </c>
      <c r="AU1501" s="174">
        <f>IFERROR(INDEX('Quiet Items'!H:H,MATCH($D1501,'Quiet Items'!D:D,0)),0)</f>
        <v>0</v>
      </c>
      <c r="AV1501" s="174">
        <f>IFERROR(INDEX('Quiet Items'!J:J,MATCH($D1501,'Quiet Items'!D:D,0)),0)</f>
        <v>0</v>
      </c>
      <c r="AW1501" s="174">
        <f>IFERROR(INDEX('1.4G'!H:H,MATCH($D1501,'1.4G'!D:D,0)),0)</f>
        <v>0</v>
      </c>
      <c r="AX1501" s="174">
        <f>IFERROR(INDEX('1.4G'!J:J,MATCH($D1501,'1.4G'!D:D,0)),0)</f>
        <v>0</v>
      </c>
      <c r="AY1501" s="174">
        <f t="shared" si="230"/>
        <v>0</v>
      </c>
      <c r="AZ1501" s="174">
        <f t="shared" si="231"/>
        <v>0</v>
      </c>
      <c r="BA1501" s="175">
        <f>IFERROR(Table1[[#This Row],[Line total ordered for now]]*Table1[[#This Row],[GUARANTEED PRICE
for STOCK orders collected before 31.3.22]],0)</f>
        <v>0</v>
      </c>
      <c r="BB1501" s="175">
        <f t="shared" si="235"/>
        <v>0</v>
      </c>
      <c r="BC1501" s="176">
        <f>(AZ1501+Table1[[#This Row],[Line total ordered for now]])*Z1501</f>
        <v>0</v>
      </c>
      <c r="BD1501" s="200">
        <v>17.773499999999999</v>
      </c>
      <c r="BL1501"/>
      <c r="BM1501"/>
      <c r="BN1501"/>
      <c r="BO1501"/>
      <c r="BP1501"/>
      <c r="BQ1501"/>
      <c r="BR1501"/>
      <c r="BS1501"/>
      <c r="BT1501"/>
    </row>
    <row r="1502" spans="1:72" ht="15.75">
      <c r="A1502" s="202">
        <v>1498</v>
      </c>
      <c r="B1502" s="68" t="s">
        <v>6378</v>
      </c>
      <c r="C1502" s="149" t="s">
        <v>811</v>
      </c>
      <c r="D1502" s="149" t="s">
        <v>997</v>
      </c>
      <c r="E1502" s="149" t="s">
        <v>998</v>
      </c>
      <c r="F1502" s="158" t="str">
        <f t="shared" si="229"/>
        <v/>
      </c>
      <c r="G1502" s="187">
        <v>27</v>
      </c>
      <c r="H1502" s="150"/>
      <c r="I1502" s="184">
        <v>69.040000000000006</v>
      </c>
      <c r="J1502" s="150"/>
      <c r="K1502" s="151">
        <v>9.4360000000000013E-2</v>
      </c>
      <c r="L1502" s="152">
        <v>70.420800000000014</v>
      </c>
      <c r="M1502" s="152">
        <v>70.77000000000001</v>
      </c>
      <c r="N1502" s="153" t="s">
        <v>142</v>
      </c>
      <c r="O1502" s="154">
        <v>750</v>
      </c>
      <c r="P1502" s="153">
        <v>0</v>
      </c>
      <c r="Q1502" s="153" t="s">
        <v>206</v>
      </c>
      <c r="R1502" s="155">
        <v>0</v>
      </c>
      <c r="S1502" s="155">
        <v>0</v>
      </c>
      <c r="T1502" s="155">
        <v>0</v>
      </c>
      <c r="U1502" s="154" t="s">
        <v>6378</v>
      </c>
      <c r="V1502" s="153">
        <v>0</v>
      </c>
      <c r="W1502" s="153">
        <v>0</v>
      </c>
      <c r="X1502" s="151" t="s">
        <v>6378</v>
      </c>
      <c r="Y1502" s="151" t="s">
        <v>6378</v>
      </c>
      <c r="Z1502" s="156">
        <v>4.4999999999999997E-3</v>
      </c>
      <c r="AA1502" s="153">
        <v>0</v>
      </c>
      <c r="AB1502" s="153" t="s">
        <v>206</v>
      </c>
      <c r="AC1502" s="153">
        <v>0</v>
      </c>
      <c r="AD1502" s="157">
        <v>0</v>
      </c>
      <c r="AE1502" s="110">
        <v>0</v>
      </c>
      <c r="AF1502" s="110">
        <v>560</v>
      </c>
      <c r="AG1502" s="112">
        <f t="shared" si="234"/>
        <v>0</v>
      </c>
      <c r="AH1502" s="110">
        <f>SUM(AG$4:AG1502)</f>
        <v>41</v>
      </c>
      <c r="AI1502" s="112">
        <f t="shared" si="232"/>
        <v>0</v>
      </c>
      <c r="AJ1502" s="110">
        <f>COUNTIF(AI$4:AI1502,"&gt;0")</f>
        <v>221</v>
      </c>
      <c r="AK1502" s="110">
        <v>0</v>
      </c>
      <c r="AL1502" s="110">
        <v>533</v>
      </c>
      <c r="AM1502" s="172" t="str">
        <f>IF(OR(Table1[[#This Row],[Line total ordered for now]]&gt;0,Table1[[#This Row],[Line total ordered for season]]&gt;0),1,"")</f>
        <v/>
      </c>
      <c r="AN1502" s="173">
        <f>COUNTIF(AM$4:AM1502,"&gt;0")</f>
        <v>0</v>
      </c>
      <c r="AO1502" s="173">
        <f>Table1[[#This Row],[ORDER QUANTITY
to be collected BEFORE 31.3.22]]</f>
        <v>0</v>
      </c>
      <c r="AP1502" s="174">
        <f t="shared" si="233"/>
        <v>0</v>
      </c>
      <c r="AQ1502" s="174">
        <f>IFERROR(INDEX(Retail!H:H,MATCH($D1502,Retail!$D:$D,0)),0)</f>
        <v>0</v>
      </c>
      <c r="AR1502" s="174">
        <f>IFERROR(INDEX(Retail!J:J,MATCH($D1502,Retail!$D:$D,0)),0)</f>
        <v>0</v>
      </c>
      <c r="AS1502" s="174">
        <f>IFERROR(INDEX('NEW2022'!H:H,MATCH($D1502,'NEW2022'!D:D,0)),0)</f>
        <v>0</v>
      </c>
      <c r="AT1502" s="174">
        <f>IFERROR(INDEX('NEW2022'!J:J,MATCH($D1502,'NEW2022'!D:D,0)),0)</f>
        <v>0</v>
      </c>
      <c r="AU1502" s="174">
        <f>IFERROR(INDEX('Quiet Items'!H:H,MATCH($D1502,'Quiet Items'!D:D,0)),0)</f>
        <v>0</v>
      </c>
      <c r="AV1502" s="174">
        <f>IFERROR(INDEX('Quiet Items'!J:J,MATCH($D1502,'Quiet Items'!D:D,0)),0)</f>
        <v>0</v>
      </c>
      <c r="AW1502" s="174">
        <f>IFERROR(INDEX('1.4G'!H:H,MATCH($D1502,'1.4G'!D:D,0)),0)</f>
        <v>0</v>
      </c>
      <c r="AX1502" s="174">
        <f>IFERROR(INDEX('1.4G'!J:J,MATCH($D1502,'1.4G'!D:D,0)),0)</f>
        <v>0</v>
      </c>
      <c r="AY1502" s="174">
        <f t="shared" si="230"/>
        <v>0</v>
      </c>
      <c r="AZ1502" s="174">
        <f t="shared" si="231"/>
        <v>0</v>
      </c>
      <c r="BA1502" s="175">
        <f>IFERROR(Table1[[#This Row],[Line total ordered for now]]*Table1[[#This Row],[GUARANTEED PRICE
for STOCK orders collected before 31.3.22]],0)</f>
        <v>0</v>
      </c>
      <c r="BB1502" s="175">
        <f t="shared" si="235"/>
        <v>0</v>
      </c>
      <c r="BC1502" s="176">
        <f>(AZ1502+Table1[[#This Row],[Line total ordered for now]])*Z1502</f>
        <v>0</v>
      </c>
      <c r="BD1502" s="200">
        <v>60.154500000000006</v>
      </c>
      <c r="BL1502"/>
      <c r="BM1502"/>
      <c r="BN1502"/>
      <c r="BO1502"/>
      <c r="BP1502"/>
      <c r="BQ1502"/>
      <c r="BR1502"/>
      <c r="BS1502"/>
      <c r="BT1502"/>
    </row>
    <row r="1503" spans="1:72" ht="15.75">
      <c r="A1503" s="202">
        <v>1499</v>
      </c>
      <c r="B1503" s="68" t="s">
        <v>6378</v>
      </c>
      <c r="C1503" s="149" t="s">
        <v>811</v>
      </c>
      <c r="D1503" s="149" t="s">
        <v>4590</v>
      </c>
      <c r="E1503" s="149" t="s">
        <v>4591</v>
      </c>
      <c r="F1503" s="158" t="str">
        <f t="shared" si="229"/>
        <v/>
      </c>
      <c r="G1503" s="187">
        <v>6</v>
      </c>
      <c r="H1503" s="150"/>
      <c r="I1503" s="184">
        <v>48.21</v>
      </c>
      <c r="J1503" s="150"/>
      <c r="K1503" s="151">
        <v>0.16473333333333331</v>
      </c>
      <c r="L1503" s="152">
        <v>49.174199999999999</v>
      </c>
      <c r="M1503" s="152">
        <v>49.419999999999995</v>
      </c>
      <c r="N1503" s="153" t="s">
        <v>142</v>
      </c>
      <c r="O1503" s="154">
        <v>300</v>
      </c>
      <c r="P1503" s="153">
        <v>0</v>
      </c>
      <c r="Q1503" s="153" t="s">
        <v>206</v>
      </c>
      <c r="R1503" s="155">
        <v>1.54</v>
      </c>
      <c r="S1503" s="155">
        <v>0.12</v>
      </c>
      <c r="T1503" s="155">
        <v>0</v>
      </c>
      <c r="U1503" s="154" t="s">
        <v>6378</v>
      </c>
      <c r="V1503" s="153" t="s">
        <v>91</v>
      </c>
      <c r="W1503" s="153">
        <v>0</v>
      </c>
      <c r="X1503" s="151" t="s">
        <v>6378</v>
      </c>
      <c r="Y1503" s="151" t="s">
        <v>6378</v>
      </c>
      <c r="Z1503" s="156">
        <v>0.1</v>
      </c>
      <c r="AA1503" s="153" t="s">
        <v>812</v>
      </c>
      <c r="AB1503" s="153" t="s">
        <v>813</v>
      </c>
      <c r="AC1503" s="153" t="s">
        <v>277</v>
      </c>
      <c r="AD1503" s="157" t="s">
        <v>626</v>
      </c>
      <c r="AE1503" s="110">
        <v>0</v>
      </c>
      <c r="AF1503" s="110">
        <v>560</v>
      </c>
      <c r="AG1503" s="112">
        <f t="shared" si="234"/>
        <v>0</v>
      </c>
      <c r="AH1503" s="110">
        <f>SUM(AG$4:AG1503)</f>
        <v>41</v>
      </c>
      <c r="AI1503" s="112">
        <f t="shared" si="232"/>
        <v>0</v>
      </c>
      <c r="AJ1503" s="110">
        <f>COUNTIF(AI$4:AI1503,"&gt;0")</f>
        <v>221</v>
      </c>
      <c r="AK1503" s="110">
        <v>0</v>
      </c>
      <c r="AL1503" s="110">
        <v>533</v>
      </c>
      <c r="AM1503" s="172" t="str">
        <f>IF(OR(Table1[[#This Row],[Line total ordered for now]]&gt;0,Table1[[#This Row],[Line total ordered for season]]&gt;0),1,"")</f>
        <v/>
      </c>
      <c r="AN1503" s="173">
        <f>COUNTIF(AM$4:AM1503,"&gt;0")</f>
        <v>0</v>
      </c>
      <c r="AO1503" s="173">
        <f>Table1[[#This Row],[ORDER QUANTITY
to be collected BEFORE 31.3.22]]</f>
        <v>0</v>
      </c>
      <c r="AP1503" s="174">
        <f t="shared" si="233"/>
        <v>0</v>
      </c>
      <c r="AQ1503" s="174">
        <f>IFERROR(INDEX(Retail!H:H,MATCH($D1503,Retail!$D:$D,0)),0)</f>
        <v>0</v>
      </c>
      <c r="AR1503" s="174">
        <f>IFERROR(INDEX(Retail!J:J,MATCH($D1503,Retail!$D:$D,0)),0)</f>
        <v>0</v>
      </c>
      <c r="AS1503" s="174">
        <f>IFERROR(INDEX('NEW2022'!H:H,MATCH($D1503,'NEW2022'!D:D,0)),0)</f>
        <v>0</v>
      </c>
      <c r="AT1503" s="174">
        <f>IFERROR(INDEX('NEW2022'!J:J,MATCH($D1503,'NEW2022'!D:D,0)),0)</f>
        <v>0</v>
      </c>
      <c r="AU1503" s="174">
        <f>IFERROR(INDEX('Quiet Items'!H:H,MATCH($D1503,'Quiet Items'!D:D,0)),0)</f>
        <v>0</v>
      </c>
      <c r="AV1503" s="174">
        <f>IFERROR(INDEX('Quiet Items'!J:J,MATCH($D1503,'Quiet Items'!D:D,0)),0)</f>
        <v>0</v>
      </c>
      <c r="AW1503" s="174">
        <f>IFERROR(INDEX('1.4G'!H:H,MATCH($D1503,'1.4G'!D:D,0)),0)</f>
        <v>0</v>
      </c>
      <c r="AX1503" s="174">
        <f>IFERROR(INDEX('1.4G'!J:J,MATCH($D1503,'1.4G'!D:D,0)),0)</f>
        <v>0</v>
      </c>
      <c r="AY1503" s="174">
        <f t="shared" si="230"/>
        <v>0</v>
      </c>
      <c r="AZ1503" s="174">
        <f t="shared" si="231"/>
        <v>0</v>
      </c>
      <c r="BA1503" s="175">
        <f>IFERROR(Table1[[#This Row],[Line total ordered for now]]*Table1[[#This Row],[GUARANTEED PRICE
for STOCK orders collected before 31.3.22]],0)</f>
        <v>0</v>
      </c>
      <c r="BB1503" s="175">
        <f t="shared" si="235"/>
        <v>0</v>
      </c>
      <c r="BC1503" s="176">
        <f>(AZ1503+Table1[[#This Row],[Line total ordered for now]])*Z1503</f>
        <v>0</v>
      </c>
      <c r="BD1503" s="200">
        <v>42.006999999999991</v>
      </c>
      <c r="BL1503"/>
      <c r="BM1503"/>
      <c r="BN1503"/>
      <c r="BO1503"/>
      <c r="BP1503"/>
      <c r="BQ1503"/>
      <c r="BR1503"/>
      <c r="BS1503"/>
      <c r="BT1503"/>
    </row>
    <row r="1504" spans="1:72" ht="15.75">
      <c r="A1504" s="202">
        <v>1500</v>
      </c>
      <c r="B1504" s="68" t="s">
        <v>6378</v>
      </c>
      <c r="C1504" s="149" t="s">
        <v>811</v>
      </c>
      <c r="D1504" s="149" t="s">
        <v>809</v>
      </c>
      <c r="E1504" s="149" t="s">
        <v>810</v>
      </c>
      <c r="F1504" s="158" t="str">
        <f t="shared" si="229"/>
        <v/>
      </c>
      <c r="G1504" s="187">
        <v>0</v>
      </c>
      <c r="H1504" s="150"/>
      <c r="I1504" s="184">
        <v>48.21</v>
      </c>
      <c r="J1504" s="150"/>
      <c r="K1504" s="151">
        <v>0.16473333333333331</v>
      </c>
      <c r="L1504" s="152">
        <v>49.174199999999999</v>
      </c>
      <c r="M1504" s="152">
        <v>49.419999999999995</v>
      </c>
      <c r="N1504" s="153" t="s">
        <v>142</v>
      </c>
      <c r="O1504" s="154">
        <v>300</v>
      </c>
      <c r="P1504" s="153">
        <v>0</v>
      </c>
      <c r="Q1504" s="153" t="s">
        <v>206</v>
      </c>
      <c r="R1504" s="155">
        <v>1.76</v>
      </c>
      <c r="S1504" s="155">
        <v>0.21</v>
      </c>
      <c r="T1504" s="155">
        <v>0</v>
      </c>
      <c r="U1504" s="154" t="s">
        <v>6378</v>
      </c>
      <c r="V1504" s="153" t="s">
        <v>91</v>
      </c>
      <c r="W1504" s="153">
        <v>0</v>
      </c>
      <c r="X1504" s="151" t="s">
        <v>6378</v>
      </c>
      <c r="Y1504" s="151" t="s">
        <v>6378</v>
      </c>
      <c r="Z1504" s="156">
        <v>0.1</v>
      </c>
      <c r="AA1504" s="153" t="s">
        <v>812</v>
      </c>
      <c r="AB1504" s="153" t="s">
        <v>813</v>
      </c>
      <c r="AC1504" s="153" t="s">
        <v>277</v>
      </c>
      <c r="AD1504" s="157" t="s">
        <v>626</v>
      </c>
      <c r="AE1504" s="110">
        <v>0</v>
      </c>
      <c r="AF1504" s="110">
        <v>560</v>
      </c>
      <c r="AG1504" s="112">
        <f t="shared" si="234"/>
        <v>0</v>
      </c>
      <c r="AH1504" s="110">
        <f>SUM(AG$4:AG1504)</f>
        <v>41</v>
      </c>
      <c r="AI1504" s="112">
        <f t="shared" si="232"/>
        <v>0</v>
      </c>
      <c r="AJ1504" s="110">
        <f>COUNTIF(AI$4:AI1504,"&gt;0")</f>
        <v>221</v>
      </c>
      <c r="AK1504" s="110">
        <v>0</v>
      </c>
      <c r="AL1504" s="110">
        <v>533</v>
      </c>
      <c r="AM1504" s="172" t="str">
        <f>IF(OR(Table1[[#This Row],[Line total ordered for now]]&gt;0,Table1[[#This Row],[Line total ordered for season]]&gt;0),1,"")</f>
        <v/>
      </c>
      <c r="AN1504" s="173">
        <f>COUNTIF(AM$4:AM1504,"&gt;0")</f>
        <v>0</v>
      </c>
      <c r="AO1504" s="173">
        <f>Table1[[#This Row],[ORDER QUANTITY
to be collected BEFORE 31.3.22]]</f>
        <v>0</v>
      </c>
      <c r="AP1504" s="174">
        <f t="shared" si="233"/>
        <v>0</v>
      </c>
      <c r="AQ1504" s="174">
        <f>IFERROR(INDEX(Retail!H:H,MATCH($D1504,Retail!$D:$D,0)),0)</f>
        <v>0</v>
      </c>
      <c r="AR1504" s="174">
        <f>IFERROR(INDEX(Retail!J:J,MATCH($D1504,Retail!$D:$D,0)),0)</f>
        <v>0</v>
      </c>
      <c r="AS1504" s="174">
        <f>IFERROR(INDEX('NEW2022'!H:H,MATCH($D1504,'NEW2022'!D:D,0)),0)</f>
        <v>0</v>
      </c>
      <c r="AT1504" s="174">
        <f>IFERROR(INDEX('NEW2022'!J:J,MATCH($D1504,'NEW2022'!D:D,0)),0)</f>
        <v>0</v>
      </c>
      <c r="AU1504" s="174">
        <f>IFERROR(INDEX('Quiet Items'!H:H,MATCH($D1504,'Quiet Items'!D:D,0)),0)</f>
        <v>0</v>
      </c>
      <c r="AV1504" s="174">
        <f>IFERROR(INDEX('Quiet Items'!J:J,MATCH($D1504,'Quiet Items'!D:D,0)),0)</f>
        <v>0</v>
      </c>
      <c r="AW1504" s="174">
        <f>IFERROR(INDEX('1.4G'!H:H,MATCH($D1504,'1.4G'!D:D,0)),0)</f>
        <v>0</v>
      </c>
      <c r="AX1504" s="174">
        <f>IFERROR(INDEX('1.4G'!J:J,MATCH($D1504,'1.4G'!D:D,0)),0)</f>
        <v>0</v>
      </c>
      <c r="AY1504" s="174">
        <f t="shared" si="230"/>
        <v>0</v>
      </c>
      <c r="AZ1504" s="174">
        <f t="shared" si="231"/>
        <v>0</v>
      </c>
      <c r="BA1504" s="175">
        <f>IFERROR(Table1[[#This Row],[Line total ordered for now]]*Table1[[#This Row],[GUARANTEED PRICE
for STOCK orders collected before 31.3.22]],0)</f>
        <v>0</v>
      </c>
      <c r="BB1504" s="175">
        <f t="shared" si="235"/>
        <v>0</v>
      </c>
      <c r="BC1504" s="176">
        <f>(AZ1504+Table1[[#This Row],[Line total ordered for now]])*Z1504</f>
        <v>0</v>
      </c>
      <c r="BD1504" s="200">
        <v>42.006999999999991</v>
      </c>
      <c r="BL1504"/>
      <c r="BM1504"/>
      <c r="BN1504"/>
      <c r="BO1504"/>
      <c r="BP1504"/>
      <c r="BQ1504"/>
      <c r="BR1504"/>
      <c r="BS1504"/>
      <c r="BT1504"/>
    </row>
    <row r="1505" spans="1:72" ht="15.75">
      <c r="A1505" s="202">
        <v>1501</v>
      </c>
      <c r="B1505" s="68" t="s">
        <v>6378</v>
      </c>
      <c r="C1505" s="149" t="s">
        <v>811</v>
      </c>
      <c r="D1505" s="149" t="s">
        <v>5699</v>
      </c>
      <c r="E1505" s="149" t="s">
        <v>5700</v>
      </c>
      <c r="F1505" s="158" t="str">
        <f t="shared" ref="F1505:F1568" si="236">IF(LEFT(AD1505,4)="http",HYPERLINK(AD1505,"Video"),"")</f>
        <v/>
      </c>
      <c r="G1505" s="187">
        <v>0</v>
      </c>
      <c r="H1505" s="150"/>
      <c r="I1505" s="184">
        <v>48.21</v>
      </c>
      <c r="J1505" s="150"/>
      <c r="K1505" s="151">
        <v>0.163914</v>
      </c>
      <c r="L1505" s="152">
        <v>49.174199999999999</v>
      </c>
      <c r="M1505" s="152">
        <v>49.174199999999999</v>
      </c>
      <c r="N1505" s="153" t="s">
        <v>142</v>
      </c>
      <c r="O1505" s="154">
        <v>300</v>
      </c>
      <c r="P1505" s="153">
        <v>0</v>
      </c>
      <c r="Q1505" s="153" t="s">
        <v>206</v>
      </c>
      <c r="R1505" s="155">
        <v>0</v>
      </c>
      <c r="S1505" s="155">
        <v>0</v>
      </c>
      <c r="T1505" s="155">
        <v>0</v>
      </c>
      <c r="U1505" s="154" t="s">
        <v>6378</v>
      </c>
      <c r="V1505" s="153" t="s">
        <v>91</v>
      </c>
      <c r="W1505" s="153">
        <v>0</v>
      </c>
      <c r="X1505" s="151" t="s">
        <v>6378</v>
      </c>
      <c r="Y1505" s="151" t="s">
        <v>6378</v>
      </c>
      <c r="Z1505" s="156">
        <v>0.1</v>
      </c>
      <c r="AA1505" s="153" t="s">
        <v>812</v>
      </c>
      <c r="AB1505" s="153" t="s">
        <v>813</v>
      </c>
      <c r="AC1505" s="153" t="s">
        <v>277</v>
      </c>
      <c r="AD1505" s="157" t="s">
        <v>626</v>
      </c>
      <c r="AE1505" s="110">
        <v>0</v>
      </c>
      <c r="AF1505" s="110">
        <v>560</v>
      </c>
      <c r="AG1505" s="112">
        <f t="shared" si="234"/>
        <v>0</v>
      </c>
      <c r="AH1505" s="110">
        <f>SUM(AG$4:AG1505)</f>
        <v>41</v>
      </c>
      <c r="AI1505" s="112">
        <f t="shared" si="232"/>
        <v>0</v>
      </c>
      <c r="AJ1505" s="110">
        <f>COUNTIF(AI$4:AI1505,"&gt;0")</f>
        <v>221</v>
      </c>
      <c r="AK1505" s="110">
        <v>0</v>
      </c>
      <c r="AL1505" s="110">
        <v>533</v>
      </c>
      <c r="AM1505" s="172" t="str">
        <f>IF(OR(Table1[[#This Row],[Line total ordered for now]]&gt;0,Table1[[#This Row],[Line total ordered for season]]&gt;0),1,"")</f>
        <v/>
      </c>
      <c r="AN1505" s="173">
        <f>COUNTIF(AM$4:AM1505,"&gt;0")</f>
        <v>0</v>
      </c>
      <c r="AO1505" s="173">
        <f>Table1[[#This Row],[ORDER QUANTITY
to be collected BEFORE 31.3.22]]</f>
        <v>0</v>
      </c>
      <c r="AP1505" s="174">
        <f t="shared" si="233"/>
        <v>0</v>
      </c>
      <c r="AQ1505" s="174">
        <f>IFERROR(INDEX(Retail!H:H,MATCH($D1505,Retail!$D:$D,0)),0)</f>
        <v>0</v>
      </c>
      <c r="AR1505" s="174">
        <f>IFERROR(INDEX(Retail!J:J,MATCH($D1505,Retail!$D:$D,0)),0)</f>
        <v>0</v>
      </c>
      <c r="AS1505" s="174">
        <f>IFERROR(INDEX('NEW2022'!H:H,MATCH($D1505,'NEW2022'!D:D,0)),0)</f>
        <v>0</v>
      </c>
      <c r="AT1505" s="174">
        <f>IFERROR(INDEX('NEW2022'!J:J,MATCH($D1505,'NEW2022'!D:D,0)),0)</f>
        <v>0</v>
      </c>
      <c r="AU1505" s="174">
        <f>IFERROR(INDEX('Quiet Items'!H:H,MATCH($D1505,'Quiet Items'!D:D,0)),0)</f>
        <v>0</v>
      </c>
      <c r="AV1505" s="174">
        <f>IFERROR(INDEX('Quiet Items'!J:J,MATCH($D1505,'Quiet Items'!D:D,0)),0)</f>
        <v>0</v>
      </c>
      <c r="AW1505" s="174">
        <f>IFERROR(INDEX('1.4G'!H:H,MATCH($D1505,'1.4G'!D:D,0)),0)</f>
        <v>0</v>
      </c>
      <c r="AX1505" s="174">
        <f>IFERROR(INDEX('1.4G'!J:J,MATCH($D1505,'1.4G'!D:D,0)),0)</f>
        <v>0</v>
      </c>
      <c r="AY1505" s="174">
        <f t="shared" ref="AY1505:AY1568" si="237">IF(OR(AU1505&gt;0,AW1505&gt;0,AO1505&gt;0,AS1505&gt;0,AQ1505&gt;0),AU1505+AW1505+AO1505+AS1505+AQ1505,0)</f>
        <v>0</v>
      </c>
      <c r="AZ1505" s="174">
        <f t="shared" ref="AZ1505:AZ1568" si="238">IF(OR(AV1505&gt;0,AX1505&gt;0,AP1505&gt;0,AT1505&gt;0,AR1505&gt;0),AV1505+AX1505+AP1505+AT1505+AR1505,0)</f>
        <v>0</v>
      </c>
      <c r="BA1505" s="175">
        <f>IFERROR(Table1[[#This Row],[Line total ordered for now]]*Table1[[#This Row],[GUARANTEED PRICE
for STOCK orders collected before 31.3.22]],0)</f>
        <v>0</v>
      </c>
      <c r="BB1505" s="175">
        <f t="shared" si="235"/>
        <v>0</v>
      </c>
      <c r="BC1505" s="176">
        <f>(AZ1505+Table1[[#This Row],[Line total ordered for now]])*Z1505</f>
        <v>0</v>
      </c>
      <c r="BD1505" s="200">
        <v>41.798069999999996</v>
      </c>
      <c r="BL1505"/>
      <c r="BM1505"/>
      <c r="BN1505"/>
      <c r="BO1505"/>
      <c r="BP1505"/>
      <c r="BQ1505"/>
      <c r="BR1505"/>
      <c r="BS1505"/>
      <c r="BT1505"/>
    </row>
    <row r="1506" spans="1:72" ht="15.75">
      <c r="A1506" s="202">
        <v>1502</v>
      </c>
      <c r="B1506" s="68" t="s">
        <v>6378</v>
      </c>
      <c r="C1506" s="149" t="s">
        <v>811</v>
      </c>
      <c r="D1506" s="149" t="s">
        <v>866</v>
      </c>
      <c r="E1506" s="149" t="s">
        <v>867</v>
      </c>
      <c r="F1506" s="158" t="str">
        <f t="shared" si="236"/>
        <v/>
      </c>
      <c r="G1506" s="187">
        <v>0</v>
      </c>
      <c r="H1506" s="150"/>
      <c r="I1506" s="184">
        <v>48.21</v>
      </c>
      <c r="J1506" s="150"/>
      <c r="K1506" s="151">
        <v>0.16473333333333331</v>
      </c>
      <c r="L1506" s="152">
        <v>49.174199999999999</v>
      </c>
      <c r="M1506" s="152">
        <v>49.419999999999995</v>
      </c>
      <c r="N1506" s="153" t="s">
        <v>142</v>
      </c>
      <c r="O1506" s="154">
        <v>300</v>
      </c>
      <c r="P1506" s="153">
        <v>0</v>
      </c>
      <c r="Q1506" s="153" t="s">
        <v>206</v>
      </c>
      <c r="R1506" s="155">
        <v>1.9</v>
      </c>
      <c r="S1506" s="155">
        <v>0.27</v>
      </c>
      <c r="T1506" s="155">
        <v>0</v>
      </c>
      <c r="U1506" s="154" t="s">
        <v>6378</v>
      </c>
      <c r="V1506" s="153" t="s">
        <v>91</v>
      </c>
      <c r="W1506" s="153">
        <v>0</v>
      </c>
      <c r="X1506" s="151" t="s">
        <v>6378</v>
      </c>
      <c r="Y1506" s="151" t="s">
        <v>6378</v>
      </c>
      <c r="Z1506" s="156">
        <v>0.1</v>
      </c>
      <c r="AA1506" s="153" t="s">
        <v>812</v>
      </c>
      <c r="AB1506" s="153" t="s">
        <v>813</v>
      </c>
      <c r="AC1506" s="153" t="s">
        <v>277</v>
      </c>
      <c r="AD1506" s="157" t="s">
        <v>626</v>
      </c>
      <c r="AE1506" s="110">
        <v>0</v>
      </c>
      <c r="AF1506" s="110">
        <v>560</v>
      </c>
      <c r="AG1506" s="112">
        <f t="shared" si="234"/>
        <v>0</v>
      </c>
      <c r="AH1506" s="110">
        <f>SUM(AG$4:AG1506)</f>
        <v>41</v>
      </c>
      <c r="AI1506" s="112">
        <f t="shared" si="232"/>
        <v>0</v>
      </c>
      <c r="AJ1506" s="110">
        <f>COUNTIF(AI$4:AI1506,"&gt;0")</f>
        <v>221</v>
      </c>
      <c r="AK1506" s="110">
        <v>0</v>
      </c>
      <c r="AL1506" s="110">
        <v>533</v>
      </c>
      <c r="AM1506" s="172" t="str">
        <f>IF(OR(Table1[[#This Row],[Line total ordered for now]]&gt;0,Table1[[#This Row],[Line total ordered for season]]&gt;0),1,"")</f>
        <v/>
      </c>
      <c r="AN1506" s="173">
        <f>COUNTIF(AM$4:AM1506,"&gt;0")</f>
        <v>0</v>
      </c>
      <c r="AO1506" s="173">
        <f>Table1[[#This Row],[ORDER QUANTITY
to be collected BEFORE 31.3.22]]</f>
        <v>0</v>
      </c>
      <c r="AP1506" s="174">
        <f t="shared" si="233"/>
        <v>0</v>
      </c>
      <c r="AQ1506" s="174">
        <f>IFERROR(INDEX(Retail!H:H,MATCH($D1506,Retail!$D:$D,0)),0)</f>
        <v>0</v>
      </c>
      <c r="AR1506" s="174">
        <f>IFERROR(INDEX(Retail!J:J,MATCH($D1506,Retail!$D:$D,0)),0)</f>
        <v>0</v>
      </c>
      <c r="AS1506" s="174">
        <f>IFERROR(INDEX('NEW2022'!H:H,MATCH($D1506,'NEW2022'!D:D,0)),0)</f>
        <v>0</v>
      </c>
      <c r="AT1506" s="174">
        <f>IFERROR(INDEX('NEW2022'!J:J,MATCH($D1506,'NEW2022'!D:D,0)),0)</f>
        <v>0</v>
      </c>
      <c r="AU1506" s="174">
        <f>IFERROR(INDEX('Quiet Items'!H:H,MATCH($D1506,'Quiet Items'!D:D,0)),0)</f>
        <v>0</v>
      </c>
      <c r="AV1506" s="174">
        <f>IFERROR(INDEX('Quiet Items'!J:J,MATCH($D1506,'Quiet Items'!D:D,0)),0)</f>
        <v>0</v>
      </c>
      <c r="AW1506" s="174">
        <f>IFERROR(INDEX('1.4G'!H:H,MATCH($D1506,'1.4G'!D:D,0)),0)</f>
        <v>0</v>
      </c>
      <c r="AX1506" s="174">
        <f>IFERROR(INDEX('1.4G'!J:J,MATCH($D1506,'1.4G'!D:D,0)),0)</f>
        <v>0</v>
      </c>
      <c r="AY1506" s="174">
        <f t="shared" si="237"/>
        <v>0</v>
      </c>
      <c r="AZ1506" s="174">
        <f t="shared" si="238"/>
        <v>0</v>
      </c>
      <c r="BA1506" s="175">
        <f>IFERROR(Table1[[#This Row],[Line total ordered for now]]*Table1[[#This Row],[GUARANTEED PRICE
for STOCK orders collected before 31.3.22]],0)</f>
        <v>0</v>
      </c>
      <c r="BB1506" s="175">
        <f t="shared" si="235"/>
        <v>0</v>
      </c>
      <c r="BC1506" s="176">
        <f>(AZ1506+Table1[[#This Row],[Line total ordered for now]])*Z1506</f>
        <v>0</v>
      </c>
      <c r="BD1506" s="200">
        <v>42.006999999999991</v>
      </c>
      <c r="BL1506"/>
      <c r="BM1506"/>
      <c r="BN1506"/>
      <c r="BO1506"/>
      <c r="BP1506"/>
      <c r="BQ1506"/>
      <c r="BR1506"/>
      <c r="BS1506"/>
      <c r="BT1506"/>
    </row>
    <row r="1507" spans="1:72" ht="15.75">
      <c r="A1507" s="202">
        <v>1503</v>
      </c>
      <c r="B1507" s="68" t="s">
        <v>6378</v>
      </c>
      <c r="C1507" s="149" t="s">
        <v>811</v>
      </c>
      <c r="D1507" s="149" t="s">
        <v>896</v>
      </c>
      <c r="E1507" s="149" t="s">
        <v>897</v>
      </c>
      <c r="F1507" s="158" t="str">
        <f t="shared" si="236"/>
        <v/>
      </c>
      <c r="G1507" s="187">
        <v>0</v>
      </c>
      <c r="H1507" s="150"/>
      <c r="I1507" s="184">
        <v>48.21</v>
      </c>
      <c r="J1507" s="150"/>
      <c r="K1507" s="151">
        <v>0.16473333333333331</v>
      </c>
      <c r="L1507" s="152">
        <v>49.174199999999999</v>
      </c>
      <c r="M1507" s="152">
        <v>49.419999999999995</v>
      </c>
      <c r="N1507" s="153" t="s">
        <v>142</v>
      </c>
      <c r="O1507" s="154">
        <v>300</v>
      </c>
      <c r="P1507" s="153">
        <v>0</v>
      </c>
      <c r="Q1507" s="153" t="s">
        <v>206</v>
      </c>
      <c r="R1507" s="155">
        <v>1.94</v>
      </c>
      <c r="S1507" s="155">
        <v>0.27</v>
      </c>
      <c r="T1507" s="155">
        <v>0</v>
      </c>
      <c r="U1507" s="154" t="s">
        <v>6378</v>
      </c>
      <c r="V1507" s="153" t="s">
        <v>91</v>
      </c>
      <c r="W1507" s="153">
        <v>0</v>
      </c>
      <c r="X1507" s="151" t="s">
        <v>6378</v>
      </c>
      <c r="Y1507" s="151" t="s">
        <v>6378</v>
      </c>
      <c r="Z1507" s="156">
        <v>0.1</v>
      </c>
      <c r="AA1507" s="153" t="s">
        <v>812</v>
      </c>
      <c r="AB1507" s="153" t="s">
        <v>813</v>
      </c>
      <c r="AC1507" s="153" t="s">
        <v>277</v>
      </c>
      <c r="AD1507" s="157" t="s">
        <v>626</v>
      </c>
      <c r="AE1507" s="110">
        <v>0</v>
      </c>
      <c r="AF1507" s="110">
        <v>560</v>
      </c>
      <c r="AG1507" s="112">
        <f t="shared" si="234"/>
        <v>0</v>
      </c>
      <c r="AH1507" s="110">
        <f>SUM(AG$4:AG1507)</f>
        <v>41</v>
      </c>
      <c r="AI1507" s="112">
        <f t="shared" si="232"/>
        <v>0</v>
      </c>
      <c r="AJ1507" s="110">
        <f>COUNTIF(AI$4:AI1507,"&gt;0")</f>
        <v>221</v>
      </c>
      <c r="AK1507" s="110">
        <v>0</v>
      </c>
      <c r="AL1507" s="110">
        <v>533</v>
      </c>
      <c r="AM1507" s="172" t="str">
        <f>IF(OR(Table1[[#This Row],[Line total ordered for now]]&gt;0,Table1[[#This Row],[Line total ordered for season]]&gt;0),1,"")</f>
        <v/>
      </c>
      <c r="AN1507" s="173">
        <f>COUNTIF(AM$4:AM1507,"&gt;0")</f>
        <v>0</v>
      </c>
      <c r="AO1507" s="173">
        <f>Table1[[#This Row],[ORDER QUANTITY
to be collected BEFORE 31.3.22]]</f>
        <v>0</v>
      </c>
      <c r="AP1507" s="174">
        <f t="shared" si="233"/>
        <v>0</v>
      </c>
      <c r="AQ1507" s="174">
        <f>IFERROR(INDEX(Retail!H:H,MATCH($D1507,Retail!$D:$D,0)),0)</f>
        <v>0</v>
      </c>
      <c r="AR1507" s="174">
        <f>IFERROR(INDEX(Retail!J:J,MATCH($D1507,Retail!$D:$D,0)),0)</f>
        <v>0</v>
      </c>
      <c r="AS1507" s="174">
        <f>IFERROR(INDEX('NEW2022'!H:H,MATCH($D1507,'NEW2022'!D:D,0)),0)</f>
        <v>0</v>
      </c>
      <c r="AT1507" s="174">
        <f>IFERROR(INDEX('NEW2022'!J:J,MATCH($D1507,'NEW2022'!D:D,0)),0)</f>
        <v>0</v>
      </c>
      <c r="AU1507" s="174">
        <f>IFERROR(INDEX('Quiet Items'!H:H,MATCH($D1507,'Quiet Items'!D:D,0)),0)</f>
        <v>0</v>
      </c>
      <c r="AV1507" s="174">
        <f>IFERROR(INDEX('Quiet Items'!J:J,MATCH($D1507,'Quiet Items'!D:D,0)),0)</f>
        <v>0</v>
      </c>
      <c r="AW1507" s="174">
        <f>IFERROR(INDEX('1.4G'!H:H,MATCH($D1507,'1.4G'!D:D,0)),0)</f>
        <v>0</v>
      </c>
      <c r="AX1507" s="174">
        <f>IFERROR(INDEX('1.4G'!J:J,MATCH($D1507,'1.4G'!D:D,0)),0)</f>
        <v>0</v>
      </c>
      <c r="AY1507" s="174">
        <f t="shared" si="237"/>
        <v>0</v>
      </c>
      <c r="AZ1507" s="174">
        <f t="shared" si="238"/>
        <v>0</v>
      </c>
      <c r="BA1507" s="175">
        <f>IFERROR(Table1[[#This Row],[Line total ordered for now]]*Table1[[#This Row],[GUARANTEED PRICE
for STOCK orders collected before 31.3.22]],0)</f>
        <v>0</v>
      </c>
      <c r="BB1507" s="175">
        <f t="shared" si="235"/>
        <v>0</v>
      </c>
      <c r="BC1507" s="176">
        <f>(AZ1507+Table1[[#This Row],[Line total ordered for now]])*Z1507</f>
        <v>0</v>
      </c>
      <c r="BD1507" s="200">
        <v>42.006999999999991</v>
      </c>
      <c r="BL1507"/>
      <c r="BM1507"/>
      <c r="BN1507"/>
      <c r="BO1507"/>
      <c r="BP1507"/>
      <c r="BQ1507"/>
      <c r="BR1507"/>
      <c r="BS1507"/>
      <c r="BT1507"/>
    </row>
    <row r="1508" spans="1:72" ht="15.75">
      <c r="A1508" s="202">
        <v>1504</v>
      </c>
      <c r="B1508" s="68" t="s">
        <v>6378</v>
      </c>
      <c r="C1508" s="149" t="s">
        <v>811</v>
      </c>
      <c r="D1508" s="149" t="s">
        <v>926</v>
      </c>
      <c r="E1508" s="149" t="s">
        <v>927</v>
      </c>
      <c r="F1508" s="158" t="str">
        <f t="shared" si="236"/>
        <v/>
      </c>
      <c r="G1508" s="187">
        <v>3</v>
      </c>
      <c r="H1508" s="150"/>
      <c r="I1508" s="184">
        <v>48.21</v>
      </c>
      <c r="J1508" s="150"/>
      <c r="K1508" s="151">
        <v>0.16473333333333331</v>
      </c>
      <c r="L1508" s="152">
        <v>49.174199999999999</v>
      </c>
      <c r="M1508" s="152">
        <v>49.419999999999995</v>
      </c>
      <c r="N1508" s="153" t="s">
        <v>142</v>
      </c>
      <c r="O1508" s="154">
        <v>300</v>
      </c>
      <c r="P1508" s="153">
        <v>0</v>
      </c>
      <c r="Q1508" s="153" t="s">
        <v>206</v>
      </c>
      <c r="R1508" s="155">
        <v>2</v>
      </c>
      <c r="S1508" s="155">
        <v>0.34</v>
      </c>
      <c r="T1508" s="155">
        <v>0</v>
      </c>
      <c r="U1508" s="154" t="s">
        <v>6378</v>
      </c>
      <c r="V1508" s="153" t="s">
        <v>91</v>
      </c>
      <c r="W1508" s="153">
        <v>0</v>
      </c>
      <c r="X1508" s="151" t="s">
        <v>6378</v>
      </c>
      <c r="Y1508" s="151" t="s">
        <v>6378</v>
      </c>
      <c r="Z1508" s="156">
        <v>0.1</v>
      </c>
      <c r="AA1508" s="153" t="s">
        <v>812</v>
      </c>
      <c r="AB1508" s="153" t="s">
        <v>813</v>
      </c>
      <c r="AC1508" s="153" t="s">
        <v>277</v>
      </c>
      <c r="AD1508" s="157" t="s">
        <v>626</v>
      </c>
      <c r="AE1508" s="110">
        <v>0</v>
      </c>
      <c r="AF1508" s="110">
        <v>560</v>
      </c>
      <c r="AG1508" s="112">
        <f t="shared" si="234"/>
        <v>0</v>
      </c>
      <c r="AH1508" s="110">
        <f>SUM(AG$4:AG1508)</f>
        <v>41</v>
      </c>
      <c r="AI1508" s="112">
        <f t="shared" si="232"/>
        <v>0</v>
      </c>
      <c r="AJ1508" s="110">
        <f>COUNTIF(AI$4:AI1508,"&gt;0")</f>
        <v>221</v>
      </c>
      <c r="AK1508" s="110">
        <v>0</v>
      </c>
      <c r="AL1508" s="110">
        <v>533</v>
      </c>
      <c r="AM1508" s="172" t="str">
        <f>IF(OR(Table1[[#This Row],[Line total ordered for now]]&gt;0,Table1[[#This Row],[Line total ordered for season]]&gt;0),1,"")</f>
        <v/>
      </c>
      <c r="AN1508" s="173">
        <f>COUNTIF(AM$4:AM1508,"&gt;0")</f>
        <v>0</v>
      </c>
      <c r="AO1508" s="173">
        <f>Table1[[#This Row],[ORDER QUANTITY
to be collected BEFORE 31.3.22]]</f>
        <v>0</v>
      </c>
      <c r="AP1508" s="174">
        <f t="shared" si="233"/>
        <v>0</v>
      </c>
      <c r="AQ1508" s="174">
        <f>IFERROR(INDEX(Retail!H:H,MATCH($D1508,Retail!$D:$D,0)),0)</f>
        <v>0</v>
      </c>
      <c r="AR1508" s="174">
        <f>IFERROR(INDEX(Retail!J:J,MATCH($D1508,Retail!$D:$D,0)),0)</f>
        <v>0</v>
      </c>
      <c r="AS1508" s="174">
        <f>IFERROR(INDEX('NEW2022'!H:H,MATCH($D1508,'NEW2022'!D:D,0)),0)</f>
        <v>0</v>
      </c>
      <c r="AT1508" s="174">
        <f>IFERROR(INDEX('NEW2022'!J:J,MATCH($D1508,'NEW2022'!D:D,0)),0)</f>
        <v>0</v>
      </c>
      <c r="AU1508" s="174">
        <f>IFERROR(INDEX('Quiet Items'!H:H,MATCH($D1508,'Quiet Items'!D:D,0)),0)</f>
        <v>0</v>
      </c>
      <c r="AV1508" s="174">
        <f>IFERROR(INDEX('Quiet Items'!J:J,MATCH($D1508,'Quiet Items'!D:D,0)),0)</f>
        <v>0</v>
      </c>
      <c r="AW1508" s="174">
        <f>IFERROR(INDEX('1.4G'!H:H,MATCH($D1508,'1.4G'!D:D,0)),0)</f>
        <v>0</v>
      </c>
      <c r="AX1508" s="174">
        <f>IFERROR(INDEX('1.4G'!J:J,MATCH($D1508,'1.4G'!D:D,0)),0)</f>
        <v>0</v>
      </c>
      <c r="AY1508" s="174">
        <f t="shared" si="237"/>
        <v>0</v>
      </c>
      <c r="AZ1508" s="174">
        <f t="shared" si="238"/>
        <v>0</v>
      </c>
      <c r="BA1508" s="175">
        <f>IFERROR(Table1[[#This Row],[Line total ordered for now]]*Table1[[#This Row],[GUARANTEED PRICE
for STOCK orders collected before 31.3.22]],0)</f>
        <v>0</v>
      </c>
      <c r="BB1508" s="175">
        <f t="shared" si="235"/>
        <v>0</v>
      </c>
      <c r="BC1508" s="176">
        <f>(AZ1508+Table1[[#This Row],[Line total ordered for now]])*Z1508</f>
        <v>0</v>
      </c>
      <c r="BD1508" s="200">
        <v>42.006999999999991</v>
      </c>
      <c r="BL1508"/>
      <c r="BM1508"/>
      <c r="BN1508"/>
      <c r="BO1508"/>
      <c r="BP1508"/>
      <c r="BQ1508"/>
      <c r="BR1508"/>
      <c r="BS1508"/>
      <c r="BT1508"/>
    </row>
    <row r="1509" spans="1:72" ht="15.75">
      <c r="A1509" s="202">
        <v>1505</v>
      </c>
      <c r="B1509" s="68" t="s">
        <v>6378</v>
      </c>
      <c r="C1509" s="149" t="s">
        <v>694</v>
      </c>
      <c r="D1509" s="149" t="s">
        <v>3683</v>
      </c>
      <c r="E1509" s="149" t="s">
        <v>6018</v>
      </c>
      <c r="F1509" s="158" t="str">
        <f t="shared" si="236"/>
        <v/>
      </c>
      <c r="G1509" s="187">
        <v>0</v>
      </c>
      <c r="H1509" s="150"/>
      <c r="I1509" s="184">
        <v>46.29</v>
      </c>
      <c r="J1509" s="150"/>
      <c r="K1509" s="151">
        <v>47.215800000000002</v>
      </c>
      <c r="L1509" s="152">
        <v>47.215800000000002</v>
      </c>
      <c r="M1509" s="152">
        <v>47.215800000000002</v>
      </c>
      <c r="N1509" s="153" t="s">
        <v>724</v>
      </c>
      <c r="O1509" s="154">
        <v>1</v>
      </c>
      <c r="P1509" s="153">
        <v>0</v>
      </c>
      <c r="Q1509" s="153" t="s">
        <v>206</v>
      </c>
      <c r="R1509" s="155">
        <v>0</v>
      </c>
      <c r="S1509" s="155">
        <v>0</v>
      </c>
      <c r="T1509" s="155">
        <v>0</v>
      </c>
      <c r="U1509" s="154" t="s">
        <v>6378</v>
      </c>
      <c r="V1509" s="153">
        <v>0</v>
      </c>
      <c r="W1509" s="153">
        <v>0</v>
      </c>
      <c r="X1509" s="151" t="s">
        <v>6378</v>
      </c>
      <c r="Y1509" s="151" t="s">
        <v>6378</v>
      </c>
      <c r="Z1509" s="156" t="e">
        <v>#VALUE!</v>
      </c>
      <c r="AA1509" s="153">
        <v>0</v>
      </c>
      <c r="AB1509" s="153" t="s">
        <v>206</v>
      </c>
      <c r="AC1509" s="153">
        <v>0</v>
      </c>
      <c r="AD1509" s="157">
        <v>0</v>
      </c>
      <c r="AE1509" s="110">
        <v>0</v>
      </c>
      <c r="AF1509" s="110">
        <v>560</v>
      </c>
      <c r="AG1509" s="112">
        <f t="shared" si="234"/>
        <v>0</v>
      </c>
      <c r="AH1509" s="110">
        <f>SUM(AG$4:AG1509)</f>
        <v>41</v>
      </c>
      <c r="AI1509" s="112">
        <f t="shared" si="232"/>
        <v>0</v>
      </c>
      <c r="AJ1509" s="110">
        <f>COUNTIF(AI$4:AI1509,"&gt;0")</f>
        <v>221</v>
      </c>
      <c r="AK1509" s="110">
        <v>0</v>
      </c>
      <c r="AL1509" s="110">
        <v>533</v>
      </c>
      <c r="AM1509" s="172" t="str">
        <f>IF(OR(Table1[[#This Row],[Line total ordered for now]]&gt;0,Table1[[#This Row],[Line total ordered for season]]&gt;0),1,"")</f>
        <v/>
      </c>
      <c r="AN1509" s="173">
        <f>COUNTIF(AM$4:AM1509,"&gt;0")</f>
        <v>0</v>
      </c>
      <c r="AO1509" s="173">
        <f>Table1[[#This Row],[ORDER QUANTITY
to be collected BEFORE 31.3.22]]</f>
        <v>0</v>
      </c>
      <c r="AP1509" s="174">
        <f t="shared" si="233"/>
        <v>0</v>
      </c>
      <c r="AQ1509" s="174">
        <f>IFERROR(INDEX(Retail!H:H,MATCH($D1509,Retail!$D:$D,0)),0)</f>
        <v>0</v>
      </c>
      <c r="AR1509" s="174">
        <f>IFERROR(INDEX(Retail!J:J,MATCH($D1509,Retail!$D:$D,0)),0)</f>
        <v>0</v>
      </c>
      <c r="AS1509" s="174">
        <f>IFERROR(INDEX('NEW2022'!H:H,MATCH($D1509,'NEW2022'!D:D,0)),0)</f>
        <v>0</v>
      </c>
      <c r="AT1509" s="174">
        <f>IFERROR(INDEX('NEW2022'!J:J,MATCH($D1509,'NEW2022'!D:D,0)),0)</f>
        <v>0</v>
      </c>
      <c r="AU1509" s="174">
        <f>IFERROR(INDEX('Quiet Items'!H:H,MATCH($D1509,'Quiet Items'!D:D,0)),0)</f>
        <v>0</v>
      </c>
      <c r="AV1509" s="174">
        <f>IFERROR(INDEX('Quiet Items'!J:J,MATCH($D1509,'Quiet Items'!D:D,0)),0)</f>
        <v>0</v>
      </c>
      <c r="AW1509" s="174">
        <f>IFERROR(INDEX('1.4G'!H:H,MATCH($D1509,'1.4G'!D:D,0)),0)</f>
        <v>0</v>
      </c>
      <c r="AX1509" s="174">
        <f>IFERROR(INDEX('1.4G'!J:J,MATCH($D1509,'1.4G'!D:D,0)),0)</f>
        <v>0</v>
      </c>
      <c r="AY1509" s="174">
        <f t="shared" si="237"/>
        <v>0</v>
      </c>
      <c r="AZ1509" s="174">
        <f t="shared" si="238"/>
        <v>0</v>
      </c>
      <c r="BA1509" s="175">
        <f>IFERROR(Table1[[#This Row],[Line total ordered for now]]*Table1[[#This Row],[GUARANTEED PRICE
for STOCK orders collected before 31.3.22]],0)</f>
        <v>0</v>
      </c>
      <c r="BB1509" s="175">
        <f t="shared" si="235"/>
        <v>0</v>
      </c>
      <c r="BC1509" s="176" t="e">
        <f>(AZ1509+Table1[[#This Row],[Line total ordered for now]])*Z1509</f>
        <v>#VALUE!</v>
      </c>
      <c r="BD1509" s="200">
        <v>40.133429999999997</v>
      </c>
      <c r="BL1509"/>
      <c r="BM1509"/>
      <c r="BN1509"/>
      <c r="BO1509"/>
      <c r="BP1509"/>
      <c r="BQ1509"/>
      <c r="BR1509"/>
      <c r="BS1509"/>
      <c r="BT1509"/>
    </row>
    <row r="1510" spans="1:72" ht="15.75">
      <c r="A1510" s="202">
        <v>1506</v>
      </c>
      <c r="B1510" s="68" t="s">
        <v>6378</v>
      </c>
      <c r="C1510" s="149" t="s">
        <v>694</v>
      </c>
      <c r="D1510" s="149" t="s">
        <v>3504</v>
      </c>
      <c r="E1510" s="149" t="s">
        <v>693</v>
      </c>
      <c r="F1510" s="158" t="str">
        <f t="shared" si="236"/>
        <v/>
      </c>
      <c r="G1510" s="187">
        <v>265</v>
      </c>
      <c r="H1510" s="150"/>
      <c r="I1510" s="184">
        <v>1.5</v>
      </c>
      <c r="J1510" s="150"/>
      <c r="K1510" s="151">
        <v>1.53</v>
      </c>
      <c r="L1510" s="152">
        <v>1.53</v>
      </c>
      <c r="M1510" s="152">
        <v>1.53</v>
      </c>
      <c r="N1510" s="153" t="s">
        <v>695</v>
      </c>
      <c r="O1510" s="154">
        <v>1</v>
      </c>
      <c r="P1510" s="153">
        <v>0</v>
      </c>
      <c r="Q1510" s="153" t="s">
        <v>206</v>
      </c>
      <c r="R1510" s="155">
        <v>0.3</v>
      </c>
      <c r="S1510" s="155">
        <v>0</v>
      </c>
      <c r="T1510" s="155">
        <v>0</v>
      </c>
      <c r="U1510" s="154" t="s">
        <v>6378</v>
      </c>
      <c r="V1510" s="153">
        <v>0</v>
      </c>
      <c r="W1510" s="153">
        <v>0</v>
      </c>
      <c r="X1510" s="151" t="s">
        <v>6378</v>
      </c>
      <c r="Y1510" s="151" t="s">
        <v>6378</v>
      </c>
      <c r="Z1510" s="156" t="e">
        <v>#VALUE!</v>
      </c>
      <c r="AA1510" s="153">
        <v>0</v>
      </c>
      <c r="AB1510" s="153" t="s">
        <v>206</v>
      </c>
      <c r="AC1510" s="153">
        <v>0</v>
      </c>
      <c r="AD1510" s="157">
        <v>0</v>
      </c>
      <c r="AE1510" s="110">
        <v>0</v>
      </c>
      <c r="AF1510" s="110">
        <v>560</v>
      </c>
      <c r="AG1510" s="112">
        <f t="shared" si="234"/>
        <v>0</v>
      </c>
      <c r="AH1510" s="110">
        <f>SUM(AG$4:AG1510)</f>
        <v>41</v>
      </c>
      <c r="AI1510" s="112">
        <f t="shared" si="232"/>
        <v>0</v>
      </c>
      <c r="AJ1510" s="110">
        <f>COUNTIF(AI$4:AI1510,"&gt;0")</f>
        <v>221</v>
      </c>
      <c r="AK1510" s="110">
        <v>0</v>
      </c>
      <c r="AL1510" s="110">
        <v>533</v>
      </c>
      <c r="AM1510" s="172" t="str">
        <f>IF(OR(Table1[[#This Row],[Line total ordered for now]]&gt;0,Table1[[#This Row],[Line total ordered for season]]&gt;0),1,"")</f>
        <v/>
      </c>
      <c r="AN1510" s="173">
        <f>COUNTIF(AM$4:AM1510,"&gt;0")</f>
        <v>0</v>
      </c>
      <c r="AO1510" s="173">
        <f>Table1[[#This Row],[ORDER QUANTITY
to be collected BEFORE 31.3.22]]</f>
        <v>0</v>
      </c>
      <c r="AP1510" s="174">
        <f t="shared" si="233"/>
        <v>0</v>
      </c>
      <c r="AQ1510" s="174">
        <f>IFERROR(INDEX(Retail!H:H,MATCH($D1510,Retail!$D:$D,0)),0)</f>
        <v>0</v>
      </c>
      <c r="AR1510" s="174">
        <f>IFERROR(INDEX(Retail!J:J,MATCH($D1510,Retail!$D:$D,0)),0)</f>
        <v>0</v>
      </c>
      <c r="AS1510" s="174">
        <f>IFERROR(INDEX('NEW2022'!H:H,MATCH($D1510,'NEW2022'!D:D,0)),0)</f>
        <v>0</v>
      </c>
      <c r="AT1510" s="174">
        <f>IFERROR(INDEX('NEW2022'!J:J,MATCH($D1510,'NEW2022'!D:D,0)),0)</f>
        <v>0</v>
      </c>
      <c r="AU1510" s="174">
        <f>IFERROR(INDEX('Quiet Items'!H:H,MATCH($D1510,'Quiet Items'!D:D,0)),0)</f>
        <v>0</v>
      </c>
      <c r="AV1510" s="174">
        <f>IFERROR(INDEX('Quiet Items'!J:J,MATCH($D1510,'Quiet Items'!D:D,0)),0)</f>
        <v>0</v>
      </c>
      <c r="AW1510" s="174">
        <f>IFERROR(INDEX('1.4G'!H:H,MATCH($D1510,'1.4G'!D:D,0)),0)</f>
        <v>0</v>
      </c>
      <c r="AX1510" s="174">
        <f>IFERROR(INDEX('1.4G'!J:J,MATCH($D1510,'1.4G'!D:D,0)),0)</f>
        <v>0</v>
      </c>
      <c r="AY1510" s="174">
        <f t="shared" si="237"/>
        <v>0</v>
      </c>
      <c r="AZ1510" s="174">
        <f t="shared" si="238"/>
        <v>0</v>
      </c>
      <c r="BA1510" s="175">
        <f>IFERROR(Table1[[#This Row],[Line total ordered for now]]*Table1[[#This Row],[GUARANTEED PRICE
for STOCK orders collected before 31.3.22]],0)</f>
        <v>0</v>
      </c>
      <c r="BB1510" s="175">
        <f t="shared" si="235"/>
        <v>0</v>
      </c>
      <c r="BC1510" s="176" t="e">
        <f>(AZ1510+Table1[[#This Row],[Line total ordered for now]])*Z1510</f>
        <v>#VALUE!</v>
      </c>
      <c r="BD1510" s="200">
        <v>1.3005</v>
      </c>
      <c r="BL1510"/>
      <c r="BM1510"/>
      <c r="BN1510"/>
      <c r="BO1510"/>
      <c r="BP1510"/>
      <c r="BQ1510"/>
      <c r="BR1510"/>
      <c r="BS1510"/>
      <c r="BT1510"/>
    </row>
    <row r="1511" spans="1:72" ht="15.75">
      <c r="A1511" s="202">
        <v>1507</v>
      </c>
      <c r="B1511" s="68" t="s">
        <v>6378</v>
      </c>
      <c r="C1511" s="149" t="s">
        <v>694</v>
      </c>
      <c r="D1511" s="149" t="s">
        <v>3490</v>
      </c>
      <c r="E1511" s="149" t="s">
        <v>696</v>
      </c>
      <c r="F1511" s="158" t="str">
        <f t="shared" si="236"/>
        <v/>
      </c>
      <c r="G1511" s="187">
        <v>41</v>
      </c>
      <c r="H1511" s="150"/>
      <c r="I1511" s="184">
        <v>1.79</v>
      </c>
      <c r="J1511" s="150"/>
      <c r="K1511" s="151">
        <v>1.8258000000000001</v>
      </c>
      <c r="L1511" s="152">
        <v>1.8258000000000001</v>
      </c>
      <c r="M1511" s="152">
        <v>1.8258000000000001</v>
      </c>
      <c r="N1511" s="153" t="s">
        <v>687</v>
      </c>
      <c r="O1511" s="154">
        <v>1</v>
      </c>
      <c r="P1511" s="153">
        <v>0</v>
      </c>
      <c r="Q1511" s="153" t="s">
        <v>206</v>
      </c>
      <c r="R1511" s="155">
        <v>0.55000000000000004</v>
      </c>
      <c r="S1511" s="155">
        <v>0</v>
      </c>
      <c r="T1511" s="155">
        <v>0</v>
      </c>
      <c r="U1511" s="154" t="s">
        <v>6378</v>
      </c>
      <c r="V1511" s="153">
        <v>0</v>
      </c>
      <c r="W1511" s="153">
        <v>0</v>
      </c>
      <c r="X1511" s="151" t="s">
        <v>6378</v>
      </c>
      <c r="Y1511" s="151" t="s">
        <v>6378</v>
      </c>
      <c r="Z1511" s="156" t="e">
        <v>#VALUE!</v>
      </c>
      <c r="AA1511" s="153">
        <v>0</v>
      </c>
      <c r="AB1511" s="153" t="s">
        <v>206</v>
      </c>
      <c r="AC1511" s="153">
        <v>0</v>
      </c>
      <c r="AD1511" s="157">
        <v>0</v>
      </c>
      <c r="AE1511" s="110">
        <v>0</v>
      </c>
      <c r="AF1511" s="110">
        <v>560</v>
      </c>
      <c r="AG1511" s="112">
        <f t="shared" si="234"/>
        <v>0</v>
      </c>
      <c r="AH1511" s="110">
        <f>SUM(AG$4:AG1511)</f>
        <v>41</v>
      </c>
      <c r="AI1511" s="112">
        <f t="shared" si="232"/>
        <v>0</v>
      </c>
      <c r="AJ1511" s="110">
        <f>COUNTIF(AI$4:AI1511,"&gt;0")</f>
        <v>221</v>
      </c>
      <c r="AK1511" s="110">
        <v>0</v>
      </c>
      <c r="AL1511" s="110">
        <v>533</v>
      </c>
      <c r="AM1511" s="172" t="str">
        <f>IF(OR(Table1[[#This Row],[Line total ordered for now]]&gt;0,Table1[[#This Row],[Line total ordered for season]]&gt;0),1,"")</f>
        <v/>
      </c>
      <c r="AN1511" s="173">
        <f>COUNTIF(AM$4:AM1511,"&gt;0")</f>
        <v>0</v>
      </c>
      <c r="AO1511" s="173">
        <f>Table1[[#This Row],[ORDER QUANTITY
to be collected BEFORE 31.3.22]]</f>
        <v>0</v>
      </c>
      <c r="AP1511" s="174">
        <f t="shared" si="233"/>
        <v>0</v>
      </c>
      <c r="AQ1511" s="174">
        <f>IFERROR(INDEX(Retail!H:H,MATCH($D1511,Retail!$D:$D,0)),0)</f>
        <v>0</v>
      </c>
      <c r="AR1511" s="174">
        <f>IFERROR(INDEX(Retail!J:J,MATCH($D1511,Retail!$D:$D,0)),0)</f>
        <v>0</v>
      </c>
      <c r="AS1511" s="174">
        <f>IFERROR(INDEX('NEW2022'!H:H,MATCH($D1511,'NEW2022'!D:D,0)),0)</f>
        <v>0</v>
      </c>
      <c r="AT1511" s="174">
        <f>IFERROR(INDEX('NEW2022'!J:J,MATCH($D1511,'NEW2022'!D:D,0)),0)</f>
        <v>0</v>
      </c>
      <c r="AU1511" s="174">
        <f>IFERROR(INDEX('Quiet Items'!H:H,MATCH($D1511,'Quiet Items'!D:D,0)),0)</f>
        <v>0</v>
      </c>
      <c r="AV1511" s="174">
        <f>IFERROR(INDEX('Quiet Items'!J:J,MATCH($D1511,'Quiet Items'!D:D,0)),0)</f>
        <v>0</v>
      </c>
      <c r="AW1511" s="174">
        <f>IFERROR(INDEX('1.4G'!H:H,MATCH($D1511,'1.4G'!D:D,0)),0)</f>
        <v>0</v>
      </c>
      <c r="AX1511" s="174">
        <f>IFERROR(INDEX('1.4G'!J:J,MATCH($D1511,'1.4G'!D:D,0)),0)</f>
        <v>0</v>
      </c>
      <c r="AY1511" s="174">
        <f t="shared" si="237"/>
        <v>0</v>
      </c>
      <c r="AZ1511" s="174">
        <f t="shared" si="238"/>
        <v>0</v>
      </c>
      <c r="BA1511" s="175">
        <f>IFERROR(Table1[[#This Row],[Line total ordered for now]]*Table1[[#This Row],[GUARANTEED PRICE
for STOCK orders collected before 31.3.22]],0)</f>
        <v>0</v>
      </c>
      <c r="BB1511" s="175">
        <f t="shared" si="235"/>
        <v>0</v>
      </c>
      <c r="BC1511" s="176" t="e">
        <f>(AZ1511+Table1[[#This Row],[Line total ordered for now]])*Z1511</f>
        <v>#VALUE!</v>
      </c>
      <c r="BD1511" s="200">
        <v>1.55193</v>
      </c>
      <c r="BL1511"/>
      <c r="BM1511"/>
      <c r="BN1511"/>
      <c r="BO1511"/>
      <c r="BP1511"/>
      <c r="BQ1511"/>
      <c r="BR1511"/>
      <c r="BS1511"/>
      <c r="BT1511"/>
    </row>
    <row r="1512" spans="1:72" ht="15.75">
      <c r="A1512" s="202">
        <v>1508</v>
      </c>
      <c r="B1512" s="68" t="s">
        <v>6378</v>
      </c>
      <c r="C1512" s="149" t="s">
        <v>694</v>
      </c>
      <c r="D1512" s="149" t="s">
        <v>3536</v>
      </c>
      <c r="E1512" s="149" t="s">
        <v>699</v>
      </c>
      <c r="F1512" s="158" t="str">
        <f t="shared" si="236"/>
        <v/>
      </c>
      <c r="G1512" s="187">
        <v>444</v>
      </c>
      <c r="H1512" s="150"/>
      <c r="I1512" s="184">
        <v>3.09</v>
      </c>
      <c r="J1512" s="150"/>
      <c r="K1512" s="151">
        <v>3.1517999999999997</v>
      </c>
      <c r="L1512" s="152">
        <v>3.1517999999999997</v>
      </c>
      <c r="M1512" s="152">
        <v>3.1517999999999997</v>
      </c>
      <c r="N1512" s="153" t="s">
        <v>613</v>
      </c>
      <c r="O1512" s="154">
        <v>1</v>
      </c>
      <c r="P1512" s="153">
        <v>0</v>
      </c>
      <c r="Q1512" s="153" t="s">
        <v>206</v>
      </c>
      <c r="R1512" s="155">
        <v>0.77</v>
      </c>
      <c r="S1512" s="155">
        <v>0</v>
      </c>
      <c r="T1512" s="155">
        <v>0</v>
      </c>
      <c r="U1512" s="154" t="s">
        <v>6378</v>
      </c>
      <c r="V1512" s="153">
        <v>0</v>
      </c>
      <c r="W1512" s="153">
        <v>0</v>
      </c>
      <c r="X1512" s="151" t="s">
        <v>6378</v>
      </c>
      <c r="Y1512" s="151" t="s">
        <v>6378</v>
      </c>
      <c r="Z1512" s="156" t="e">
        <v>#VALUE!</v>
      </c>
      <c r="AA1512" s="153">
        <v>0</v>
      </c>
      <c r="AB1512" s="153" t="s">
        <v>206</v>
      </c>
      <c r="AC1512" s="153">
        <v>0</v>
      </c>
      <c r="AD1512" s="157">
        <v>0</v>
      </c>
      <c r="AE1512" s="110">
        <v>0</v>
      </c>
      <c r="AF1512" s="110">
        <v>560</v>
      </c>
      <c r="AG1512" s="112">
        <f t="shared" si="234"/>
        <v>0</v>
      </c>
      <c r="AH1512" s="110">
        <f>SUM(AG$4:AG1512)</f>
        <v>41</v>
      </c>
      <c r="AI1512" s="112">
        <f t="shared" si="232"/>
        <v>0</v>
      </c>
      <c r="AJ1512" s="110">
        <f>COUNTIF(AI$4:AI1512,"&gt;0")</f>
        <v>221</v>
      </c>
      <c r="AK1512" s="110">
        <v>0</v>
      </c>
      <c r="AL1512" s="110">
        <v>533</v>
      </c>
      <c r="AM1512" s="172" t="str">
        <f>IF(OR(Table1[[#This Row],[Line total ordered for now]]&gt;0,Table1[[#This Row],[Line total ordered for season]]&gt;0),1,"")</f>
        <v/>
      </c>
      <c r="AN1512" s="173">
        <f>COUNTIF(AM$4:AM1512,"&gt;0")</f>
        <v>0</v>
      </c>
      <c r="AO1512" s="173">
        <f>Table1[[#This Row],[ORDER QUANTITY
to be collected BEFORE 31.3.22]]</f>
        <v>0</v>
      </c>
      <c r="AP1512" s="174">
        <f t="shared" si="233"/>
        <v>0</v>
      </c>
      <c r="AQ1512" s="174">
        <f>IFERROR(INDEX(Retail!H:H,MATCH($D1512,Retail!$D:$D,0)),0)</f>
        <v>0</v>
      </c>
      <c r="AR1512" s="174">
        <f>IFERROR(INDEX(Retail!J:J,MATCH($D1512,Retail!$D:$D,0)),0)</f>
        <v>0</v>
      </c>
      <c r="AS1512" s="174">
        <f>IFERROR(INDEX('NEW2022'!H:H,MATCH($D1512,'NEW2022'!D:D,0)),0)</f>
        <v>0</v>
      </c>
      <c r="AT1512" s="174">
        <f>IFERROR(INDEX('NEW2022'!J:J,MATCH($D1512,'NEW2022'!D:D,0)),0)</f>
        <v>0</v>
      </c>
      <c r="AU1512" s="174">
        <f>IFERROR(INDEX('Quiet Items'!H:H,MATCH($D1512,'Quiet Items'!D:D,0)),0)</f>
        <v>0</v>
      </c>
      <c r="AV1512" s="174">
        <f>IFERROR(INDEX('Quiet Items'!J:J,MATCH($D1512,'Quiet Items'!D:D,0)),0)</f>
        <v>0</v>
      </c>
      <c r="AW1512" s="174">
        <f>IFERROR(INDEX('1.4G'!H:H,MATCH($D1512,'1.4G'!D:D,0)),0)</f>
        <v>0</v>
      </c>
      <c r="AX1512" s="174">
        <f>IFERROR(INDEX('1.4G'!J:J,MATCH($D1512,'1.4G'!D:D,0)),0)</f>
        <v>0</v>
      </c>
      <c r="AY1512" s="174">
        <f t="shared" si="237"/>
        <v>0</v>
      </c>
      <c r="AZ1512" s="174">
        <f t="shared" si="238"/>
        <v>0</v>
      </c>
      <c r="BA1512" s="175">
        <f>IFERROR(Table1[[#This Row],[Line total ordered for now]]*Table1[[#This Row],[GUARANTEED PRICE
for STOCK orders collected before 31.3.22]],0)</f>
        <v>0</v>
      </c>
      <c r="BB1512" s="175">
        <f t="shared" si="235"/>
        <v>0</v>
      </c>
      <c r="BC1512" s="176" t="e">
        <f>(AZ1512+Table1[[#This Row],[Line total ordered for now]])*Z1512</f>
        <v>#VALUE!</v>
      </c>
      <c r="BD1512" s="200">
        <v>2.6790299999999996</v>
      </c>
      <c r="BL1512"/>
      <c r="BM1512"/>
      <c r="BN1512"/>
      <c r="BO1512"/>
      <c r="BP1512"/>
      <c r="BQ1512"/>
      <c r="BR1512"/>
      <c r="BS1512"/>
      <c r="BT1512"/>
    </row>
    <row r="1513" spans="1:72" ht="15.75">
      <c r="A1513" s="202">
        <v>1509</v>
      </c>
      <c r="B1513" s="68" t="s">
        <v>6378</v>
      </c>
      <c r="C1513" s="149" t="s">
        <v>694</v>
      </c>
      <c r="D1513" s="149" t="s">
        <v>3563</v>
      </c>
      <c r="E1513" s="149" t="s">
        <v>707</v>
      </c>
      <c r="F1513" s="158" t="str">
        <f t="shared" si="236"/>
        <v/>
      </c>
      <c r="G1513" s="187">
        <v>474</v>
      </c>
      <c r="H1513" s="150"/>
      <c r="I1513" s="184">
        <v>4.2699999999999996</v>
      </c>
      <c r="J1513" s="150"/>
      <c r="K1513" s="151">
        <v>4.3553999999999995</v>
      </c>
      <c r="L1513" s="152">
        <v>4.3553999999999995</v>
      </c>
      <c r="M1513" s="152">
        <v>4.3553999999999995</v>
      </c>
      <c r="N1513" s="153" t="s">
        <v>617</v>
      </c>
      <c r="O1513" s="154">
        <v>1</v>
      </c>
      <c r="P1513" s="153">
        <v>0</v>
      </c>
      <c r="Q1513" s="153" t="s">
        <v>206</v>
      </c>
      <c r="R1513" s="155">
        <v>1.19</v>
      </c>
      <c r="S1513" s="155">
        <v>0</v>
      </c>
      <c r="T1513" s="155">
        <v>0</v>
      </c>
      <c r="U1513" s="154" t="s">
        <v>6378</v>
      </c>
      <c r="V1513" s="153">
        <v>0</v>
      </c>
      <c r="W1513" s="153">
        <v>0</v>
      </c>
      <c r="X1513" s="151" t="s">
        <v>6378</v>
      </c>
      <c r="Y1513" s="151" t="s">
        <v>6378</v>
      </c>
      <c r="Z1513" s="156" t="e">
        <v>#VALUE!</v>
      </c>
      <c r="AA1513" s="153">
        <v>0</v>
      </c>
      <c r="AB1513" s="153" t="s">
        <v>206</v>
      </c>
      <c r="AC1513" s="153">
        <v>0</v>
      </c>
      <c r="AD1513" s="157">
        <v>0</v>
      </c>
      <c r="AE1513" s="110">
        <v>0</v>
      </c>
      <c r="AF1513" s="110">
        <v>560</v>
      </c>
      <c r="AG1513" s="112">
        <f t="shared" si="234"/>
        <v>0</v>
      </c>
      <c r="AH1513" s="110">
        <f>SUM(AG$4:AG1513)</f>
        <v>41</v>
      </c>
      <c r="AI1513" s="112">
        <f t="shared" si="232"/>
        <v>0</v>
      </c>
      <c r="AJ1513" s="110">
        <f>COUNTIF(AI$4:AI1513,"&gt;0")</f>
        <v>221</v>
      </c>
      <c r="AK1513" s="110">
        <v>0</v>
      </c>
      <c r="AL1513" s="110">
        <v>533</v>
      </c>
      <c r="AM1513" s="172" t="str">
        <f>IF(OR(Table1[[#This Row],[Line total ordered for now]]&gt;0,Table1[[#This Row],[Line total ordered for season]]&gt;0),1,"")</f>
        <v/>
      </c>
      <c r="AN1513" s="173">
        <f>COUNTIF(AM$4:AM1513,"&gt;0")</f>
        <v>0</v>
      </c>
      <c r="AO1513" s="173">
        <f>Table1[[#This Row],[ORDER QUANTITY
to be collected BEFORE 31.3.22]]</f>
        <v>0</v>
      </c>
      <c r="AP1513" s="174">
        <f t="shared" si="233"/>
        <v>0</v>
      </c>
      <c r="AQ1513" s="174">
        <f>IFERROR(INDEX(Retail!H:H,MATCH($D1513,Retail!$D:$D,0)),0)</f>
        <v>0</v>
      </c>
      <c r="AR1513" s="174">
        <f>IFERROR(INDEX(Retail!J:J,MATCH($D1513,Retail!$D:$D,0)),0)</f>
        <v>0</v>
      </c>
      <c r="AS1513" s="174">
        <f>IFERROR(INDEX('NEW2022'!H:H,MATCH($D1513,'NEW2022'!D:D,0)),0)</f>
        <v>0</v>
      </c>
      <c r="AT1513" s="174">
        <f>IFERROR(INDEX('NEW2022'!J:J,MATCH($D1513,'NEW2022'!D:D,0)),0)</f>
        <v>0</v>
      </c>
      <c r="AU1513" s="174">
        <f>IFERROR(INDEX('Quiet Items'!H:H,MATCH($D1513,'Quiet Items'!D:D,0)),0)</f>
        <v>0</v>
      </c>
      <c r="AV1513" s="174">
        <f>IFERROR(INDEX('Quiet Items'!J:J,MATCH($D1513,'Quiet Items'!D:D,0)),0)</f>
        <v>0</v>
      </c>
      <c r="AW1513" s="174">
        <f>IFERROR(INDEX('1.4G'!H:H,MATCH($D1513,'1.4G'!D:D,0)),0)</f>
        <v>0</v>
      </c>
      <c r="AX1513" s="174">
        <f>IFERROR(INDEX('1.4G'!J:J,MATCH($D1513,'1.4G'!D:D,0)),0)</f>
        <v>0</v>
      </c>
      <c r="AY1513" s="174">
        <f t="shared" si="237"/>
        <v>0</v>
      </c>
      <c r="AZ1513" s="174">
        <f t="shared" si="238"/>
        <v>0</v>
      </c>
      <c r="BA1513" s="175">
        <f>IFERROR(Table1[[#This Row],[Line total ordered for now]]*Table1[[#This Row],[GUARANTEED PRICE
for STOCK orders collected before 31.3.22]],0)</f>
        <v>0</v>
      </c>
      <c r="BB1513" s="175">
        <f t="shared" si="235"/>
        <v>0</v>
      </c>
      <c r="BC1513" s="176" t="e">
        <f>(AZ1513+Table1[[#This Row],[Line total ordered for now]])*Z1513</f>
        <v>#VALUE!</v>
      </c>
      <c r="BD1513" s="200">
        <v>3.7020899999999997</v>
      </c>
      <c r="BL1513"/>
      <c r="BM1513"/>
      <c r="BN1513"/>
      <c r="BO1513"/>
      <c r="BP1513"/>
      <c r="BQ1513"/>
      <c r="BR1513"/>
      <c r="BS1513"/>
      <c r="BT1513"/>
    </row>
    <row r="1514" spans="1:72" ht="15.75">
      <c r="A1514" s="202">
        <v>1510</v>
      </c>
      <c r="B1514" s="68" t="s">
        <v>6378</v>
      </c>
      <c r="C1514" s="149" t="s">
        <v>694</v>
      </c>
      <c r="D1514" s="149" t="s">
        <v>3605</v>
      </c>
      <c r="E1514" s="149" t="s">
        <v>710</v>
      </c>
      <c r="F1514" s="158" t="str">
        <f t="shared" si="236"/>
        <v/>
      </c>
      <c r="G1514" s="187">
        <v>866</v>
      </c>
      <c r="H1514" s="150"/>
      <c r="I1514" s="184">
        <v>10.55</v>
      </c>
      <c r="J1514" s="150"/>
      <c r="K1514" s="151">
        <v>10.761000000000001</v>
      </c>
      <c r="L1514" s="152">
        <v>10.761000000000001</v>
      </c>
      <c r="M1514" s="152">
        <v>10.761000000000001</v>
      </c>
      <c r="N1514" s="153" t="s">
        <v>615</v>
      </c>
      <c r="O1514" s="154">
        <v>1</v>
      </c>
      <c r="P1514" s="153">
        <v>0</v>
      </c>
      <c r="Q1514" s="153" t="s">
        <v>206</v>
      </c>
      <c r="R1514" s="155">
        <v>2.65</v>
      </c>
      <c r="S1514" s="155">
        <v>0</v>
      </c>
      <c r="T1514" s="155">
        <v>0</v>
      </c>
      <c r="U1514" s="154" t="s">
        <v>6378</v>
      </c>
      <c r="V1514" s="153">
        <v>0</v>
      </c>
      <c r="W1514" s="153">
        <v>0</v>
      </c>
      <c r="X1514" s="151" t="s">
        <v>6378</v>
      </c>
      <c r="Y1514" s="151" t="s">
        <v>6378</v>
      </c>
      <c r="Z1514" s="156" t="e">
        <v>#VALUE!</v>
      </c>
      <c r="AA1514" s="153">
        <v>0</v>
      </c>
      <c r="AB1514" s="153" t="s">
        <v>206</v>
      </c>
      <c r="AC1514" s="153">
        <v>0</v>
      </c>
      <c r="AD1514" s="157">
        <v>0</v>
      </c>
      <c r="AE1514" s="110">
        <v>0</v>
      </c>
      <c r="AF1514" s="110">
        <v>560</v>
      </c>
      <c r="AG1514" s="112">
        <f t="shared" si="234"/>
        <v>0</v>
      </c>
      <c r="AH1514" s="110">
        <f>SUM(AG$4:AG1514)</f>
        <v>41</v>
      </c>
      <c r="AI1514" s="112">
        <f t="shared" si="232"/>
        <v>0</v>
      </c>
      <c r="AJ1514" s="110">
        <f>COUNTIF(AI$4:AI1514,"&gt;0")</f>
        <v>221</v>
      </c>
      <c r="AK1514" s="110">
        <v>0</v>
      </c>
      <c r="AL1514" s="110">
        <v>533</v>
      </c>
      <c r="AM1514" s="172" t="str">
        <f>IF(OR(Table1[[#This Row],[Line total ordered for now]]&gt;0,Table1[[#This Row],[Line total ordered for season]]&gt;0),1,"")</f>
        <v/>
      </c>
      <c r="AN1514" s="173">
        <f>COUNTIF(AM$4:AM1514,"&gt;0")</f>
        <v>0</v>
      </c>
      <c r="AO1514" s="173">
        <f>Table1[[#This Row],[ORDER QUANTITY
to be collected BEFORE 31.3.22]]</f>
        <v>0</v>
      </c>
      <c r="AP1514" s="174">
        <f t="shared" si="233"/>
        <v>0</v>
      </c>
      <c r="AQ1514" s="174">
        <f>IFERROR(INDEX(Retail!H:H,MATCH($D1514,Retail!$D:$D,0)),0)</f>
        <v>0</v>
      </c>
      <c r="AR1514" s="174">
        <f>IFERROR(INDEX(Retail!J:J,MATCH($D1514,Retail!$D:$D,0)),0)</f>
        <v>0</v>
      </c>
      <c r="AS1514" s="174">
        <f>IFERROR(INDEX('NEW2022'!H:H,MATCH($D1514,'NEW2022'!D:D,0)),0)</f>
        <v>0</v>
      </c>
      <c r="AT1514" s="174">
        <f>IFERROR(INDEX('NEW2022'!J:J,MATCH($D1514,'NEW2022'!D:D,0)),0)</f>
        <v>0</v>
      </c>
      <c r="AU1514" s="174">
        <f>IFERROR(INDEX('Quiet Items'!H:H,MATCH($D1514,'Quiet Items'!D:D,0)),0)</f>
        <v>0</v>
      </c>
      <c r="AV1514" s="174">
        <f>IFERROR(INDEX('Quiet Items'!J:J,MATCH($D1514,'Quiet Items'!D:D,0)),0)</f>
        <v>0</v>
      </c>
      <c r="AW1514" s="174">
        <f>IFERROR(INDEX('1.4G'!H:H,MATCH($D1514,'1.4G'!D:D,0)),0)</f>
        <v>0</v>
      </c>
      <c r="AX1514" s="174">
        <f>IFERROR(INDEX('1.4G'!J:J,MATCH($D1514,'1.4G'!D:D,0)),0)</f>
        <v>0</v>
      </c>
      <c r="AY1514" s="174">
        <f t="shared" si="237"/>
        <v>0</v>
      </c>
      <c r="AZ1514" s="174">
        <f t="shared" si="238"/>
        <v>0</v>
      </c>
      <c r="BA1514" s="175">
        <f>IFERROR(Table1[[#This Row],[Line total ordered for now]]*Table1[[#This Row],[GUARANTEED PRICE
for STOCK orders collected before 31.3.22]],0)</f>
        <v>0</v>
      </c>
      <c r="BB1514" s="175">
        <f t="shared" si="235"/>
        <v>0</v>
      </c>
      <c r="BC1514" s="176" t="e">
        <f>(AZ1514+Table1[[#This Row],[Line total ordered for now]])*Z1514</f>
        <v>#VALUE!</v>
      </c>
      <c r="BD1514" s="200">
        <v>9.1468500000000006</v>
      </c>
      <c r="BL1514"/>
      <c r="BM1514"/>
      <c r="BN1514"/>
      <c r="BO1514"/>
      <c r="BP1514"/>
      <c r="BQ1514"/>
      <c r="BR1514"/>
      <c r="BS1514"/>
      <c r="BT1514"/>
    </row>
    <row r="1515" spans="1:72" ht="15.75">
      <c r="A1515" s="202">
        <v>1511</v>
      </c>
      <c r="B1515" s="68" t="s">
        <v>6378</v>
      </c>
      <c r="C1515" s="149" t="s">
        <v>694</v>
      </c>
      <c r="D1515" s="149" t="s">
        <v>3628</v>
      </c>
      <c r="E1515" s="149" t="s">
        <v>713</v>
      </c>
      <c r="F1515" s="158" t="str">
        <f t="shared" si="236"/>
        <v/>
      </c>
      <c r="G1515" s="187">
        <v>793</v>
      </c>
      <c r="H1515" s="150"/>
      <c r="I1515" s="184">
        <v>11.26</v>
      </c>
      <c r="J1515" s="150"/>
      <c r="K1515" s="151">
        <v>11.485200000000001</v>
      </c>
      <c r="L1515" s="152">
        <v>11.485200000000001</v>
      </c>
      <c r="M1515" s="152">
        <v>11.485200000000001</v>
      </c>
      <c r="N1515" s="153" t="s">
        <v>630</v>
      </c>
      <c r="O1515" s="154">
        <v>1</v>
      </c>
      <c r="P1515" s="153">
        <v>0</v>
      </c>
      <c r="Q1515" s="153" t="s">
        <v>206</v>
      </c>
      <c r="R1515" s="155">
        <v>3.3</v>
      </c>
      <c r="S1515" s="155">
        <v>0</v>
      </c>
      <c r="T1515" s="155">
        <v>0</v>
      </c>
      <c r="U1515" s="154" t="s">
        <v>6378</v>
      </c>
      <c r="V1515" s="153">
        <v>0</v>
      </c>
      <c r="W1515" s="153">
        <v>0</v>
      </c>
      <c r="X1515" s="151" t="s">
        <v>6378</v>
      </c>
      <c r="Y1515" s="151" t="s">
        <v>6378</v>
      </c>
      <c r="Z1515" s="156" t="e">
        <v>#VALUE!</v>
      </c>
      <c r="AA1515" s="153">
        <v>0</v>
      </c>
      <c r="AB1515" s="153" t="s">
        <v>206</v>
      </c>
      <c r="AC1515" s="153">
        <v>0</v>
      </c>
      <c r="AD1515" s="157">
        <v>0</v>
      </c>
      <c r="AE1515" s="110">
        <v>0</v>
      </c>
      <c r="AF1515" s="110">
        <v>560</v>
      </c>
      <c r="AG1515" s="112">
        <f t="shared" si="234"/>
        <v>0</v>
      </c>
      <c r="AH1515" s="110">
        <f>SUM(AG$4:AG1515)</f>
        <v>41</v>
      </c>
      <c r="AI1515" s="112">
        <f t="shared" si="232"/>
        <v>0</v>
      </c>
      <c r="AJ1515" s="110">
        <f>COUNTIF(AI$4:AI1515,"&gt;0")</f>
        <v>221</v>
      </c>
      <c r="AK1515" s="110">
        <v>0</v>
      </c>
      <c r="AL1515" s="110">
        <v>533</v>
      </c>
      <c r="AM1515" s="172" t="str">
        <f>IF(OR(Table1[[#This Row],[Line total ordered for now]]&gt;0,Table1[[#This Row],[Line total ordered for season]]&gt;0),1,"")</f>
        <v/>
      </c>
      <c r="AN1515" s="173">
        <f>COUNTIF(AM$4:AM1515,"&gt;0")</f>
        <v>0</v>
      </c>
      <c r="AO1515" s="173">
        <f>Table1[[#This Row],[ORDER QUANTITY
to be collected BEFORE 31.3.22]]</f>
        <v>0</v>
      </c>
      <c r="AP1515" s="174">
        <f t="shared" si="233"/>
        <v>0</v>
      </c>
      <c r="AQ1515" s="174">
        <f>IFERROR(INDEX(Retail!H:H,MATCH($D1515,Retail!$D:$D,0)),0)</f>
        <v>0</v>
      </c>
      <c r="AR1515" s="174">
        <f>IFERROR(INDEX(Retail!J:J,MATCH($D1515,Retail!$D:$D,0)),0)</f>
        <v>0</v>
      </c>
      <c r="AS1515" s="174">
        <f>IFERROR(INDEX('NEW2022'!H:H,MATCH($D1515,'NEW2022'!D:D,0)),0)</f>
        <v>0</v>
      </c>
      <c r="AT1515" s="174">
        <f>IFERROR(INDEX('NEW2022'!J:J,MATCH($D1515,'NEW2022'!D:D,0)),0)</f>
        <v>0</v>
      </c>
      <c r="AU1515" s="174">
        <f>IFERROR(INDEX('Quiet Items'!H:H,MATCH($D1515,'Quiet Items'!D:D,0)),0)</f>
        <v>0</v>
      </c>
      <c r="AV1515" s="174">
        <f>IFERROR(INDEX('Quiet Items'!J:J,MATCH($D1515,'Quiet Items'!D:D,0)),0)</f>
        <v>0</v>
      </c>
      <c r="AW1515" s="174">
        <f>IFERROR(INDEX('1.4G'!H:H,MATCH($D1515,'1.4G'!D:D,0)),0)</f>
        <v>0</v>
      </c>
      <c r="AX1515" s="174">
        <f>IFERROR(INDEX('1.4G'!J:J,MATCH($D1515,'1.4G'!D:D,0)),0)</f>
        <v>0</v>
      </c>
      <c r="AY1515" s="174">
        <f t="shared" si="237"/>
        <v>0</v>
      </c>
      <c r="AZ1515" s="174">
        <f t="shared" si="238"/>
        <v>0</v>
      </c>
      <c r="BA1515" s="175">
        <f>IFERROR(Table1[[#This Row],[Line total ordered for now]]*Table1[[#This Row],[GUARANTEED PRICE
for STOCK orders collected before 31.3.22]],0)</f>
        <v>0</v>
      </c>
      <c r="BB1515" s="175">
        <f t="shared" si="235"/>
        <v>0</v>
      </c>
      <c r="BC1515" s="176" t="e">
        <f>(AZ1515+Table1[[#This Row],[Line total ordered for now]])*Z1515</f>
        <v>#VALUE!</v>
      </c>
      <c r="BD1515" s="200">
        <v>9.7624200000000005</v>
      </c>
      <c r="BL1515"/>
      <c r="BM1515"/>
      <c r="BN1515"/>
      <c r="BO1515"/>
      <c r="BP1515"/>
      <c r="BQ1515"/>
      <c r="BR1515"/>
      <c r="BS1515"/>
      <c r="BT1515"/>
    </row>
    <row r="1516" spans="1:72" ht="15.75">
      <c r="A1516" s="202">
        <v>1512</v>
      </c>
      <c r="B1516" s="68" t="s">
        <v>6378</v>
      </c>
      <c r="C1516" s="149" t="s">
        <v>694</v>
      </c>
      <c r="D1516" s="149" t="s">
        <v>3653</v>
      </c>
      <c r="E1516" s="149" t="s">
        <v>718</v>
      </c>
      <c r="F1516" s="158" t="str">
        <f t="shared" si="236"/>
        <v/>
      </c>
      <c r="G1516" s="187">
        <v>4</v>
      </c>
      <c r="H1516" s="150"/>
      <c r="I1516" s="184">
        <v>16.579999999999998</v>
      </c>
      <c r="J1516" s="150"/>
      <c r="K1516" s="151">
        <v>16.9116</v>
      </c>
      <c r="L1516" s="152">
        <v>16.9116</v>
      </c>
      <c r="M1516" s="152">
        <v>16.9116</v>
      </c>
      <c r="N1516" s="153" t="s">
        <v>682</v>
      </c>
      <c r="O1516" s="154">
        <v>1</v>
      </c>
      <c r="P1516" s="153">
        <v>0</v>
      </c>
      <c r="Q1516" s="153" t="s">
        <v>206</v>
      </c>
      <c r="R1516" s="155">
        <v>5.3</v>
      </c>
      <c r="S1516" s="155">
        <v>0</v>
      </c>
      <c r="T1516" s="155">
        <v>0</v>
      </c>
      <c r="U1516" s="154" t="s">
        <v>6378</v>
      </c>
      <c r="V1516" s="153">
        <v>0</v>
      </c>
      <c r="W1516" s="153">
        <v>0</v>
      </c>
      <c r="X1516" s="151" t="s">
        <v>6378</v>
      </c>
      <c r="Y1516" s="151" t="s">
        <v>6378</v>
      </c>
      <c r="Z1516" s="156" t="e">
        <v>#VALUE!</v>
      </c>
      <c r="AA1516" s="153">
        <v>0</v>
      </c>
      <c r="AB1516" s="153" t="s">
        <v>206</v>
      </c>
      <c r="AC1516" s="153">
        <v>0</v>
      </c>
      <c r="AD1516" s="157">
        <v>0</v>
      </c>
      <c r="AE1516" s="110">
        <v>0</v>
      </c>
      <c r="AF1516" s="110">
        <v>560</v>
      </c>
      <c r="AG1516" s="112">
        <f t="shared" si="234"/>
        <v>0</v>
      </c>
      <c r="AH1516" s="110">
        <f>SUM(AG$4:AG1516)</f>
        <v>41</v>
      </c>
      <c r="AI1516" s="112">
        <f t="shared" si="232"/>
        <v>0</v>
      </c>
      <c r="AJ1516" s="110">
        <f>COUNTIF(AI$4:AI1516,"&gt;0")</f>
        <v>221</v>
      </c>
      <c r="AK1516" s="110">
        <v>0</v>
      </c>
      <c r="AL1516" s="110">
        <v>533</v>
      </c>
      <c r="AM1516" s="172" t="str">
        <f>IF(OR(Table1[[#This Row],[Line total ordered for now]]&gt;0,Table1[[#This Row],[Line total ordered for season]]&gt;0),1,"")</f>
        <v/>
      </c>
      <c r="AN1516" s="173">
        <f>COUNTIF(AM$4:AM1516,"&gt;0")</f>
        <v>0</v>
      </c>
      <c r="AO1516" s="173">
        <f>Table1[[#This Row],[ORDER QUANTITY
to be collected BEFORE 31.3.22]]</f>
        <v>0</v>
      </c>
      <c r="AP1516" s="174">
        <f t="shared" si="233"/>
        <v>0</v>
      </c>
      <c r="AQ1516" s="174">
        <f>IFERROR(INDEX(Retail!H:H,MATCH($D1516,Retail!$D:$D,0)),0)</f>
        <v>0</v>
      </c>
      <c r="AR1516" s="174">
        <f>IFERROR(INDEX(Retail!J:J,MATCH($D1516,Retail!$D:$D,0)),0)</f>
        <v>0</v>
      </c>
      <c r="AS1516" s="174">
        <f>IFERROR(INDEX('NEW2022'!H:H,MATCH($D1516,'NEW2022'!D:D,0)),0)</f>
        <v>0</v>
      </c>
      <c r="AT1516" s="174">
        <f>IFERROR(INDEX('NEW2022'!J:J,MATCH($D1516,'NEW2022'!D:D,0)),0)</f>
        <v>0</v>
      </c>
      <c r="AU1516" s="174">
        <f>IFERROR(INDEX('Quiet Items'!H:H,MATCH($D1516,'Quiet Items'!D:D,0)),0)</f>
        <v>0</v>
      </c>
      <c r="AV1516" s="174">
        <f>IFERROR(INDEX('Quiet Items'!J:J,MATCH($D1516,'Quiet Items'!D:D,0)),0)</f>
        <v>0</v>
      </c>
      <c r="AW1516" s="174">
        <f>IFERROR(INDEX('1.4G'!H:H,MATCH($D1516,'1.4G'!D:D,0)),0)</f>
        <v>0</v>
      </c>
      <c r="AX1516" s="174">
        <f>IFERROR(INDEX('1.4G'!J:J,MATCH($D1516,'1.4G'!D:D,0)),0)</f>
        <v>0</v>
      </c>
      <c r="AY1516" s="174">
        <f t="shared" si="237"/>
        <v>0</v>
      </c>
      <c r="AZ1516" s="174">
        <f t="shared" si="238"/>
        <v>0</v>
      </c>
      <c r="BA1516" s="175">
        <f>IFERROR(Table1[[#This Row],[Line total ordered for now]]*Table1[[#This Row],[GUARANTEED PRICE
for STOCK orders collected before 31.3.22]],0)</f>
        <v>0</v>
      </c>
      <c r="BB1516" s="175">
        <f t="shared" si="235"/>
        <v>0</v>
      </c>
      <c r="BC1516" s="176" t="e">
        <f>(AZ1516+Table1[[#This Row],[Line total ordered for now]])*Z1516</f>
        <v>#VALUE!</v>
      </c>
      <c r="BD1516" s="200">
        <v>14.37486</v>
      </c>
      <c r="BL1516"/>
      <c r="BM1516"/>
      <c r="BN1516"/>
      <c r="BO1516"/>
      <c r="BP1516"/>
      <c r="BQ1516"/>
      <c r="BR1516"/>
      <c r="BS1516"/>
      <c r="BT1516"/>
    </row>
    <row r="1517" spans="1:72" ht="15.75">
      <c r="A1517" s="202">
        <v>1513</v>
      </c>
      <c r="B1517" s="68" t="s">
        <v>6378</v>
      </c>
      <c r="C1517" s="149" t="s">
        <v>694</v>
      </c>
      <c r="D1517" s="149" t="s">
        <v>3660</v>
      </c>
      <c r="E1517" s="149" t="s">
        <v>6017</v>
      </c>
      <c r="F1517" s="158" t="str">
        <f t="shared" si="236"/>
        <v/>
      </c>
      <c r="G1517" s="187">
        <v>0</v>
      </c>
      <c r="H1517" s="150"/>
      <c r="I1517" s="184">
        <v>23.9</v>
      </c>
      <c r="J1517" s="150"/>
      <c r="K1517" s="151">
        <v>24.378</v>
      </c>
      <c r="L1517" s="152">
        <v>24.378</v>
      </c>
      <c r="M1517" s="152">
        <v>24.378</v>
      </c>
      <c r="N1517" s="153" t="s">
        <v>747</v>
      </c>
      <c r="O1517" s="154">
        <v>1</v>
      </c>
      <c r="P1517" s="153">
        <v>0</v>
      </c>
      <c r="Q1517" s="153" t="s">
        <v>206</v>
      </c>
      <c r="R1517" s="155">
        <v>0</v>
      </c>
      <c r="S1517" s="155">
        <v>0</v>
      </c>
      <c r="T1517" s="155">
        <v>0</v>
      </c>
      <c r="U1517" s="154" t="s">
        <v>6378</v>
      </c>
      <c r="V1517" s="153">
        <v>0</v>
      </c>
      <c r="W1517" s="153">
        <v>0</v>
      </c>
      <c r="X1517" s="151" t="s">
        <v>6378</v>
      </c>
      <c r="Y1517" s="151" t="s">
        <v>6378</v>
      </c>
      <c r="Z1517" s="156" t="e">
        <v>#VALUE!</v>
      </c>
      <c r="AA1517" s="153">
        <v>0</v>
      </c>
      <c r="AB1517" s="153" t="s">
        <v>206</v>
      </c>
      <c r="AC1517" s="153">
        <v>0</v>
      </c>
      <c r="AD1517" s="157">
        <v>0</v>
      </c>
      <c r="AE1517" s="110">
        <v>0</v>
      </c>
      <c r="AF1517" s="110">
        <v>560</v>
      </c>
      <c r="AG1517" s="112">
        <f t="shared" si="234"/>
        <v>0</v>
      </c>
      <c r="AH1517" s="110">
        <f>SUM(AG$4:AG1517)</f>
        <v>41</v>
      </c>
      <c r="AI1517" s="112">
        <f t="shared" si="232"/>
        <v>0</v>
      </c>
      <c r="AJ1517" s="110">
        <f>COUNTIF(AI$4:AI1517,"&gt;0")</f>
        <v>221</v>
      </c>
      <c r="AK1517" s="110">
        <v>0</v>
      </c>
      <c r="AL1517" s="110">
        <v>533</v>
      </c>
      <c r="AM1517" s="172" t="str">
        <f>IF(OR(Table1[[#This Row],[Line total ordered for now]]&gt;0,Table1[[#This Row],[Line total ordered for season]]&gt;0),1,"")</f>
        <v/>
      </c>
      <c r="AN1517" s="173">
        <f>COUNTIF(AM$4:AM1517,"&gt;0")</f>
        <v>0</v>
      </c>
      <c r="AO1517" s="173">
        <f>Table1[[#This Row],[ORDER QUANTITY
to be collected BEFORE 31.3.22]]</f>
        <v>0</v>
      </c>
      <c r="AP1517" s="174">
        <f t="shared" si="233"/>
        <v>0</v>
      </c>
      <c r="AQ1517" s="174">
        <f>IFERROR(INDEX(Retail!H:H,MATCH($D1517,Retail!$D:$D,0)),0)</f>
        <v>0</v>
      </c>
      <c r="AR1517" s="174">
        <f>IFERROR(INDEX(Retail!J:J,MATCH($D1517,Retail!$D:$D,0)),0)</f>
        <v>0</v>
      </c>
      <c r="AS1517" s="174">
        <f>IFERROR(INDEX('NEW2022'!H:H,MATCH($D1517,'NEW2022'!D:D,0)),0)</f>
        <v>0</v>
      </c>
      <c r="AT1517" s="174">
        <f>IFERROR(INDEX('NEW2022'!J:J,MATCH($D1517,'NEW2022'!D:D,0)),0)</f>
        <v>0</v>
      </c>
      <c r="AU1517" s="174">
        <f>IFERROR(INDEX('Quiet Items'!H:H,MATCH($D1517,'Quiet Items'!D:D,0)),0)</f>
        <v>0</v>
      </c>
      <c r="AV1517" s="174">
        <f>IFERROR(INDEX('Quiet Items'!J:J,MATCH($D1517,'Quiet Items'!D:D,0)),0)</f>
        <v>0</v>
      </c>
      <c r="AW1517" s="174">
        <f>IFERROR(INDEX('1.4G'!H:H,MATCH($D1517,'1.4G'!D:D,0)),0)</f>
        <v>0</v>
      </c>
      <c r="AX1517" s="174">
        <f>IFERROR(INDEX('1.4G'!J:J,MATCH($D1517,'1.4G'!D:D,0)),0)</f>
        <v>0</v>
      </c>
      <c r="AY1517" s="174">
        <f t="shared" si="237"/>
        <v>0</v>
      </c>
      <c r="AZ1517" s="174">
        <f t="shared" si="238"/>
        <v>0</v>
      </c>
      <c r="BA1517" s="175">
        <f>IFERROR(Table1[[#This Row],[Line total ordered for now]]*Table1[[#This Row],[GUARANTEED PRICE
for STOCK orders collected before 31.3.22]],0)</f>
        <v>0</v>
      </c>
      <c r="BB1517" s="175">
        <f t="shared" si="235"/>
        <v>0</v>
      </c>
      <c r="BC1517" s="176" t="e">
        <f>(AZ1517+Table1[[#This Row],[Line total ordered for now]])*Z1517</f>
        <v>#VALUE!</v>
      </c>
      <c r="BD1517" s="200">
        <v>20.721299999999999</v>
      </c>
      <c r="BL1517"/>
      <c r="BM1517"/>
      <c r="BN1517"/>
      <c r="BO1517"/>
      <c r="BP1517"/>
      <c r="BQ1517"/>
      <c r="BR1517"/>
      <c r="BS1517"/>
      <c r="BT1517"/>
    </row>
    <row r="1518" spans="1:72" ht="15.75">
      <c r="A1518" s="202">
        <v>1514</v>
      </c>
      <c r="B1518" s="68" t="s">
        <v>6378</v>
      </c>
      <c r="C1518" s="149" t="s">
        <v>612</v>
      </c>
      <c r="D1518" s="149" t="s">
        <v>1042</v>
      </c>
      <c r="E1518" s="149" t="s">
        <v>1043</v>
      </c>
      <c r="F1518" s="158" t="str">
        <f t="shared" si="236"/>
        <v/>
      </c>
      <c r="G1518" s="187">
        <v>22</v>
      </c>
      <c r="H1518" s="150"/>
      <c r="I1518" s="184">
        <v>90.97</v>
      </c>
      <c r="J1518" s="150"/>
      <c r="K1518" s="151">
        <v>90.97</v>
      </c>
      <c r="L1518" s="152">
        <v>92.789400000000001</v>
      </c>
      <c r="M1518" s="152">
        <v>90.97</v>
      </c>
      <c r="N1518" s="153" t="s">
        <v>142</v>
      </c>
      <c r="O1518" s="154">
        <v>1</v>
      </c>
      <c r="P1518" s="153">
        <v>0</v>
      </c>
      <c r="Q1518" s="153" t="s">
        <v>206</v>
      </c>
      <c r="R1518" s="155">
        <v>3</v>
      </c>
      <c r="S1518" s="155">
        <v>0</v>
      </c>
      <c r="T1518" s="155">
        <v>0</v>
      </c>
      <c r="U1518" s="154" t="s">
        <v>6378</v>
      </c>
      <c r="V1518" s="153">
        <v>0</v>
      </c>
      <c r="W1518" s="153">
        <v>0</v>
      </c>
      <c r="X1518" s="151" t="s">
        <v>6378</v>
      </c>
      <c r="Y1518" s="151" t="s">
        <v>6378</v>
      </c>
      <c r="Z1518" s="156">
        <v>0.05</v>
      </c>
      <c r="AA1518" s="153">
        <v>0</v>
      </c>
      <c r="AB1518" s="153" t="s">
        <v>206</v>
      </c>
      <c r="AC1518" s="153">
        <v>0</v>
      </c>
      <c r="AD1518" s="157">
        <v>0</v>
      </c>
      <c r="AE1518" s="110">
        <v>0</v>
      </c>
      <c r="AF1518" s="110">
        <v>560</v>
      </c>
      <c r="AG1518" s="112">
        <f t="shared" si="234"/>
        <v>0</v>
      </c>
      <c r="AH1518" s="110">
        <f>SUM(AG$4:AG1518)</f>
        <v>41</v>
      </c>
      <c r="AI1518" s="112">
        <f t="shared" si="232"/>
        <v>0</v>
      </c>
      <c r="AJ1518" s="110">
        <f>COUNTIF(AI$4:AI1518,"&gt;0")</f>
        <v>221</v>
      </c>
      <c r="AK1518" s="110">
        <v>0</v>
      </c>
      <c r="AL1518" s="110">
        <v>533</v>
      </c>
      <c r="AM1518" s="172" t="str">
        <f>IF(OR(Table1[[#This Row],[Line total ordered for now]]&gt;0,Table1[[#This Row],[Line total ordered for season]]&gt;0),1,"")</f>
        <v/>
      </c>
      <c r="AN1518" s="173">
        <f>COUNTIF(AM$4:AM1518,"&gt;0")</f>
        <v>0</v>
      </c>
      <c r="AO1518" s="173">
        <f>Table1[[#This Row],[ORDER QUANTITY
to be collected BEFORE 31.3.22]]</f>
        <v>0</v>
      </c>
      <c r="AP1518" s="174">
        <f t="shared" si="233"/>
        <v>0</v>
      </c>
      <c r="AQ1518" s="174">
        <f>IFERROR(INDEX(Retail!H:H,MATCH($D1518,Retail!$D:$D,0)),0)</f>
        <v>0</v>
      </c>
      <c r="AR1518" s="174">
        <f>IFERROR(INDEX(Retail!J:J,MATCH($D1518,Retail!$D:$D,0)),0)</f>
        <v>0</v>
      </c>
      <c r="AS1518" s="174">
        <f>IFERROR(INDEX('NEW2022'!H:H,MATCH($D1518,'NEW2022'!D:D,0)),0)</f>
        <v>0</v>
      </c>
      <c r="AT1518" s="174">
        <f>IFERROR(INDEX('NEW2022'!J:J,MATCH($D1518,'NEW2022'!D:D,0)),0)</f>
        <v>0</v>
      </c>
      <c r="AU1518" s="174">
        <f>IFERROR(INDEX('Quiet Items'!H:H,MATCH($D1518,'Quiet Items'!D:D,0)),0)</f>
        <v>0</v>
      </c>
      <c r="AV1518" s="174">
        <f>IFERROR(INDEX('Quiet Items'!J:J,MATCH($D1518,'Quiet Items'!D:D,0)),0)</f>
        <v>0</v>
      </c>
      <c r="AW1518" s="174">
        <f>IFERROR(INDEX('1.4G'!H:H,MATCH($D1518,'1.4G'!D:D,0)),0)</f>
        <v>0</v>
      </c>
      <c r="AX1518" s="174">
        <f>IFERROR(INDEX('1.4G'!J:J,MATCH($D1518,'1.4G'!D:D,0)),0)</f>
        <v>0</v>
      </c>
      <c r="AY1518" s="174">
        <f t="shared" si="237"/>
        <v>0</v>
      </c>
      <c r="AZ1518" s="174">
        <f t="shared" si="238"/>
        <v>0</v>
      </c>
      <c r="BA1518" s="175">
        <f>IFERROR(Table1[[#This Row],[Line total ordered for now]]*Table1[[#This Row],[GUARANTEED PRICE
for STOCK orders collected before 31.3.22]],0)</f>
        <v>0</v>
      </c>
      <c r="BB1518" s="175">
        <f t="shared" si="235"/>
        <v>0</v>
      </c>
      <c r="BC1518" s="176">
        <f>(AZ1518+Table1[[#This Row],[Line total ordered for now]])*Z1518</f>
        <v>0</v>
      </c>
      <c r="BD1518" s="200">
        <v>77.3245</v>
      </c>
      <c r="BL1518"/>
      <c r="BM1518"/>
      <c r="BN1518"/>
      <c r="BO1518"/>
      <c r="BP1518"/>
      <c r="BQ1518"/>
      <c r="BR1518"/>
      <c r="BS1518"/>
      <c r="BT1518"/>
    </row>
    <row r="1519" spans="1:72" ht="15.75">
      <c r="A1519" s="202">
        <v>1515</v>
      </c>
      <c r="B1519" s="68" t="s">
        <v>6378</v>
      </c>
      <c r="C1519" s="149" t="s">
        <v>612</v>
      </c>
      <c r="D1519" s="149" t="s">
        <v>1096</v>
      </c>
      <c r="E1519" s="149" t="s">
        <v>1097</v>
      </c>
      <c r="F1519" s="158" t="str">
        <f t="shared" si="236"/>
        <v/>
      </c>
      <c r="G1519" s="187">
        <v>59</v>
      </c>
      <c r="H1519" s="150"/>
      <c r="I1519" s="184">
        <v>118.88</v>
      </c>
      <c r="J1519" s="150"/>
      <c r="K1519" s="151">
        <v>118.88</v>
      </c>
      <c r="L1519" s="152">
        <v>121.2576</v>
      </c>
      <c r="M1519" s="152">
        <v>118.88</v>
      </c>
      <c r="N1519" s="153" t="s">
        <v>142</v>
      </c>
      <c r="O1519" s="154">
        <v>1</v>
      </c>
      <c r="P1519" s="153">
        <v>0</v>
      </c>
      <c r="Q1519" s="153" t="s">
        <v>206</v>
      </c>
      <c r="R1519" s="155">
        <v>6</v>
      </c>
      <c r="S1519" s="155">
        <v>0</v>
      </c>
      <c r="T1519" s="155">
        <v>0</v>
      </c>
      <c r="U1519" s="154" t="s">
        <v>6378</v>
      </c>
      <c r="V1519" s="153">
        <v>0</v>
      </c>
      <c r="W1519" s="153">
        <v>0</v>
      </c>
      <c r="X1519" s="151" t="s">
        <v>6378</v>
      </c>
      <c r="Y1519" s="151" t="s">
        <v>6378</v>
      </c>
      <c r="Z1519" s="156">
        <v>6.25E-2</v>
      </c>
      <c r="AA1519" s="153">
        <v>0</v>
      </c>
      <c r="AB1519" s="153" t="s">
        <v>206</v>
      </c>
      <c r="AC1519" s="153">
        <v>0</v>
      </c>
      <c r="AD1519" s="157">
        <v>0</v>
      </c>
      <c r="AE1519" s="110">
        <v>0</v>
      </c>
      <c r="AF1519" s="110">
        <v>560</v>
      </c>
      <c r="AG1519" s="112">
        <f t="shared" si="234"/>
        <v>0</v>
      </c>
      <c r="AH1519" s="110">
        <f>SUM(AG$4:AG1519)</f>
        <v>41</v>
      </c>
      <c r="AI1519" s="112">
        <f t="shared" si="232"/>
        <v>0</v>
      </c>
      <c r="AJ1519" s="110">
        <f>COUNTIF(AI$4:AI1519,"&gt;0")</f>
        <v>221</v>
      </c>
      <c r="AK1519" s="110">
        <v>0</v>
      </c>
      <c r="AL1519" s="110">
        <v>533</v>
      </c>
      <c r="AM1519" s="172" t="str">
        <f>IF(OR(Table1[[#This Row],[Line total ordered for now]]&gt;0,Table1[[#This Row],[Line total ordered for season]]&gt;0),1,"")</f>
        <v/>
      </c>
      <c r="AN1519" s="173">
        <f>COUNTIF(AM$4:AM1519,"&gt;0")</f>
        <v>0</v>
      </c>
      <c r="AO1519" s="173">
        <f>Table1[[#This Row],[ORDER QUANTITY
to be collected BEFORE 31.3.22]]</f>
        <v>0</v>
      </c>
      <c r="AP1519" s="174">
        <f t="shared" si="233"/>
        <v>0</v>
      </c>
      <c r="AQ1519" s="174">
        <f>IFERROR(INDEX(Retail!H:H,MATCH($D1519,Retail!$D:$D,0)),0)</f>
        <v>0</v>
      </c>
      <c r="AR1519" s="174">
        <f>IFERROR(INDEX(Retail!J:J,MATCH($D1519,Retail!$D:$D,0)),0)</f>
        <v>0</v>
      </c>
      <c r="AS1519" s="174">
        <f>IFERROR(INDEX('NEW2022'!H:H,MATCH($D1519,'NEW2022'!D:D,0)),0)</f>
        <v>0</v>
      </c>
      <c r="AT1519" s="174">
        <f>IFERROR(INDEX('NEW2022'!J:J,MATCH($D1519,'NEW2022'!D:D,0)),0)</f>
        <v>0</v>
      </c>
      <c r="AU1519" s="174">
        <f>IFERROR(INDEX('Quiet Items'!H:H,MATCH($D1519,'Quiet Items'!D:D,0)),0)</f>
        <v>0</v>
      </c>
      <c r="AV1519" s="174">
        <f>IFERROR(INDEX('Quiet Items'!J:J,MATCH($D1519,'Quiet Items'!D:D,0)),0)</f>
        <v>0</v>
      </c>
      <c r="AW1519" s="174">
        <f>IFERROR(INDEX('1.4G'!H:H,MATCH($D1519,'1.4G'!D:D,0)),0)</f>
        <v>0</v>
      </c>
      <c r="AX1519" s="174">
        <f>IFERROR(INDEX('1.4G'!J:J,MATCH($D1519,'1.4G'!D:D,0)),0)</f>
        <v>0</v>
      </c>
      <c r="AY1519" s="174">
        <f t="shared" si="237"/>
        <v>0</v>
      </c>
      <c r="AZ1519" s="174">
        <f t="shared" si="238"/>
        <v>0</v>
      </c>
      <c r="BA1519" s="175">
        <f>IFERROR(Table1[[#This Row],[Line total ordered for now]]*Table1[[#This Row],[GUARANTEED PRICE
for STOCK orders collected before 31.3.22]],0)</f>
        <v>0</v>
      </c>
      <c r="BB1519" s="175">
        <f t="shared" si="235"/>
        <v>0</v>
      </c>
      <c r="BC1519" s="176">
        <f>(AZ1519+Table1[[#This Row],[Line total ordered for now]])*Z1519</f>
        <v>0</v>
      </c>
      <c r="BD1519" s="200">
        <v>101.04799999999999</v>
      </c>
      <c r="BL1519"/>
      <c r="BM1519"/>
      <c r="BN1519"/>
      <c r="BO1519"/>
      <c r="BP1519"/>
      <c r="BQ1519"/>
      <c r="BR1519"/>
      <c r="BS1519"/>
      <c r="BT1519"/>
    </row>
    <row r="1520" spans="1:72" ht="15.75">
      <c r="A1520" s="202">
        <v>1516</v>
      </c>
      <c r="B1520" s="68" t="s">
        <v>6378</v>
      </c>
      <c r="C1520" s="149" t="s">
        <v>612</v>
      </c>
      <c r="D1520" s="149" t="s">
        <v>1076</v>
      </c>
      <c r="E1520" s="149" t="s">
        <v>1077</v>
      </c>
      <c r="F1520" s="158" t="str">
        <f t="shared" si="236"/>
        <v/>
      </c>
      <c r="G1520" s="187">
        <v>0</v>
      </c>
      <c r="H1520" s="150"/>
      <c r="I1520" s="184">
        <v>137.55000000000001</v>
      </c>
      <c r="J1520" s="150"/>
      <c r="K1520" s="151">
        <v>137.55000000000001</v>
      </c>
      <c r="L1520" s="152">
        <v>140.30100000000002</v>
      </c>
      <c r="M1520" s="152">
        <v>137.55000000000001</v>
      </c>
      <c r="N1520" s="153" t="s">
        <v>142</v>
      </c>
      <c r="O1520" s="154">
        <v>1</v>
      </c>
      <c r="P1520" s="153">
        <v>0</v>
      </c>
      <c r="Q1520" s="153" t="s">
        <v>206</v>
      </c>
      <c r="R1520" s="155">
        <v>7.5</v>
      </c>
      <c r="S1520" s="155">
        <v>0</v>
      </c>
      <c r="T1520" s="155">
        <v>0</v>
      </c>
      <c r="U1520" s="154" t="s">
        <v>6378</v>
      </c>
      <c r="V1520" s="153">
        <v>0</v>
      </c>
      <c r="W1520" s="153">
        <v>0</v>
      </c>
      <c r="X1520" s="151" t="s">
        <v>6378</v>
      </c>
      <c r="Y1520" s="151" t="s">
        <v>6378</v>
      </c>
      <c r="Z1520" s="156">
        <v>0</v>
      </c>
      <c r="AA1520" s="153">
        <v>0</v>
      </c>
      <c r="AB1520" s="153" t="s">
        <v>206</v>
      </c>
      <c r="AC1520" s="153">
        <v>0</v>
      </c>
      <c r="AD1520" s="157">
        <v>0</v>
      </c>
      <c r="AE1520" s="110">
        <v>0</v>
      </c>
      <c r="AF1520" s="110">
        <v>560</v>
      </c>
      <c r="AG1520" s="112">
        <f t="shared" si="234"/>
        <v>0</v>
      </c>
      <c r="AH1520" s="110">
        <f>SUM(AG$4:AG1520)</f>
        <v>41</v>
      </c>
      <c r="AI1520" s="112">
        <f t="shared" si="232"/>
        <v>0</v>
      </c>
      <c r="AJ1520" s="110">
        <f>COUNTIF(AI$4:AI1520,"&gt;0")</f>
        <v>221</v>
      </c>
      <c r="AK1520" s="110">
        <v>0</v>
      </c>
      <c r="AL1520" s="110">
        <v>533</v>
      </c>
      <c r="AM1520" s="172" t="str">
        <f>IF(OR(Table1[[#This Row],[Line total ordered for now]]&gt;0,Table1[[#This Row],[Line total ordered for season]]&gt;0),1,"")</f>
        <v/>
      </c>
      <c r="AN1520" s="173">
        <f>COUNTIF(AM$4:AM1520,"&gt;0")</f>
        <v>0</v>
      </c>
      <c r="AO1520" s="173">
        <f>Table1[[#This Row],[ORDER QUANTITY
to be collected BEFORE 31.3.22]]</f>
        <v>0</v>
      </c>
      <c r="AP1520" s="174">
        <f t="shared" si="233"/>
        <v>0</v>
      </c>
      <c r="AQ1520" s="174">
        <f>IFERROR(INDEX(Retail!H:H,MATCH($D1520,Retail!$D:$D,0)),0)</f>
        <v>0</v>
      </c>
      <c r="AR1520" s="174">
        <f>IFERROR(INDEX(Retail!J:J,MATCH($D1520,Retail!$D:$D,0)),0)</f>
        <v>0</v>
      </c>
      <c r="AS1520" s="174">
        <f>IFERROR(INDEX('NEW2022'!H:H,MATCH($D1520,'NEW2022'!D:D,0)),0)</f>
        <v>0</v>
      </c>
      <c r="AT1520" s="174">
        <f>IFERROR(INDEX('NEW2022'!J:J,MATCH($D1520,'NEW2022'!D:D,0)),0)</f>
        <v>0</v>
      </c>
      <c r="AU1520" s="174">
        <f>IFERROR(INDEX('Quiet Items'!H:H,MATCH($D1520,'Quiet Items'!D:D,0)),0)</f>
        <v>0</v>
      </c>
      <c r="AV1520" s="174">
        <f>IFERROR(INDEX('Quiet Items'!J:J,MATCH($D1520,'Quiet Items'!D:D,0)),0)</f>
        <v>0</v>
      </c>
      <c r="AW1520" s="174">
        <f>IFERROR(INDEX('1.4G'!H:H,MATCH($D1520,'1.4G'!D:D,0)),0)</f>
        <v>0</v>
      </c>
      <c r="AX1520" s="174">
        <f>IFERROR(INDEX('1.4G'!J:J,MATCH($D1520,'1.4G'!D:D,0)),0)</f>
        <v>0</v>
      </c>
      <c r="AY1520" s="174">
        <f t="shared" si="237"/>
        <v>0</v>
      </c>
      <c r="AZ1520" s="174">
        <f t="shared" si="238"/>
        <v>0</v>
      </c>
      <c r="BA1520" s="175">
        <f>IFERROR(Table1[[#This Row],[Line total ordered for now]]*Table1[[#This Row],[GUARANTEED PRICE
for STOCK orders collected before 31.3.22]],0)</f>
        <v>0</v>
      </c>
      <c r="BB1520" s="175">
        <f t="shared" si="235"/>
        <v>0</v>
      </c>
      <c r="BC1520" s="176">
        <f>(AZ1520+Table1[[#This Row],[Line total ordered for now]])*Z1520</f>
        <v>0</v>
      </c>
      <c r="BD1520" s="200">
        <v>116.9175</v>
      </c>
      <c r="BL1520"/>
      <c r="BM1520"/>
      <c r="BN1520"/>
      <c r="BO1520"/>
      <c r="BP1520"/>
      <c r="BQ1520"/>
      <c r="BR1520"/>
      <c r="BS1520"/>
      <c r="BT1520"/>
    </row>
    <row r="1521" spans="1:72" ht="15.75">
      <c r="A1521" s="202">
        <v>1517</v>
      </c>
      <c r="B1521" s="68" t="s">
        <v>6378</v>
      </c>
      <c r="C1521" s="149" t="s">
        <v>612</v>
      </c>
      <c r="D1521" s="149" t="s">
        <v>894</v>
      </c>
      <c r="E1521" s="149" t="s">
        <v>895</v>
      </c>
      <c r="F1521" s="158" t="str">
        <f t="shared" si="236"/>
        <v/>
      </c>
      <c r="G1521" s="187">
        <v>535</v>
      </c>
      <c r="H1521" s="150"/>
      <c r="I1521" s="184">
        <v>0.98</v>
      </c>
      <c r="J1521" s="150"/>
      <c r="K1521" s="151">
        <v>0.99960000000000004</v>
      </c>
      <c r="L1521" s="152">
        <v>0.99960000000000004</v>
      </c>
      <c r="M1521" s="152">
        <v>0.99960000000000004</v>
      </c>
      <c r="N1521" s="153" t="s">
        <v>142</v>
      </c>
      <c r="O1521" s="154">
        <v>1</v>
      </c>
      <c r="P1521" s="153">
        <v>0</v>
      </c>
      <c r="Q1521" s="153" t="s">
        <v>206</v>
      </c>
      <c r="R1521" s="155">
        <v>0</v>
      </c>
      <c r="S1521" s="155">
        <v>0</v>
      </c>
      <c r="T1521" s="155">
        <v>0</v>
      </c>
      <c r="U1521" s="154" t="s">
        <v>6378</v>
      </c>
      <c r="V1521" s="153">
        <v>0</v>
      </c>
      <c r="W1521" s="153">
        <v>0</v>
      </c>
      <c r="X1521" s="151" t="s">
        <v>6378</v>
      </c>
      <c r="Y1521" s="151" t="s">
        <v>6378</v>
      </c>
      <c r="Z1521" s="156" t="e">
        <v>#VALUE!</v>
      </c>
      <c r="AA1521" s="153">
        <v>0</v>
      </c>
      <c r="AB1521" s="153" t="s">
        <v>206</v>
      </c>
      <c r="AC1521" s="153">
        <v>0</v>
      </c>
      <c r="AD1521" s="157">
        <v>0</v>
      </c>
      <c r="AE1521" s="110">
        <v>0</v>
      </c>
      <c r="AF1521" s="110">
        <v>560</v>
      </c>
      <c r="AG1521" s="112">
        <f t="shared" si="234"/>
        <v>0</v>
      </c>
      <c r="AH1521" s="110">
        <f>SUM(AG$4:AG1521)</f>
        <v>41</v>
      </c>
      <c r="AI1521" s="112">
        <f t="shared" si="232"/>
        <v>0</v>
      </c>
      <c r="AJ1521" s="110">
        <f>COUNTIF(AI$4:AI1521,"&gt;0")</f>
        <v>221</v>
      </c>
      <c r="AK1521" s="110">
        <v>0</v>
      </c>
      <c r="AL1521" s="110">
        <v>533</v>
      </c>
      <c r="AM1521" s="172" t="str">
        <f>IF(OR(Table1[[#This Row],[Line total ordered for now]]&gt;0,Table1[[#This Row],[Line total ordered for season]]&gt;0),1,"")</f>
        <v/>
      </c>
      <c r="AN1521" s="173">
        <f>COUNTIF(AM$4:AM1521,"&gt;0")</f>
        <v>0</v>
      </c>
      <c r="AO1521" s="173">
        <f>Table1[[#This Row],[ORDER QUANTITY
to be collected BEFORE 31.3.22]]</f>
        <v>0</v>
      </c>
      <c r="AP1521" s="174">
        <f t="shared" si="233"/>
        <v>0</v>
      </c>
      <c r="AQ1521" s="174">
        <f>IFERROR(INDEX(Retail!H:H,MATCH($D1521,Retail!$D:$D,0)),0)</f>
        <v>0</v>
      </c>
      <c r="AR1521" s="174">
        <f>IFERROR(INDEX(Retail!J:J,MATCH($D1521,Retail!$D:$D,0)),0)</f>
        <v>0</v>
      </c>
      <c r="AS1521" s="174">
        <f>IFERROR(INDEX('NEW2022'!H:H,MATCH($D1521,'NEW2022'!D:D,0)),0)</f>
        <v>0</v>
      </c>
      <c r="AT1521" s="174">
        <f>IFERROR(INDEX('NEW2022'!J:J,MATCH($D1521,'NEW2022'!D:D,0)),0)</f>
        <v>0</v>
      </c>
      <c r="AU1521" s="174">
        <f>IFERROR(INDEX('Quiet Items'!H:H,MATCH($D1521,'Quiet Items'!D:D,0)),0)</f>
        <v>0</v>
      </c>
      <c r="AV1521" s="174">
        <f>IFERROR(INDEX('Quiet Items'!J:J,MATCH($D1521,'Quiet Items'!D:D,0)),0)</f>
        <v>0</v>
      </c>
      <c r="AW1521" s="174">
        <f>IFERROR(INDEX('1.4G'!H:H,MATCH($D1521,'1.4G'!D:D,0)),0)</f>
        <v>0</v>
      </c>
      <c r="AX1521" s="174">
        <f>IFERROR(INDEX('1.4G'!J:J,MATCH($D1521,'1.4G'!D:D,0)),0)</f>
        <v>0</v>
      </c>
      <c r="AY1521" s="174">
        <f t="shared" si="237"/>
        <v>0</v>
      </c>
      <c r="AZ1521" s="174">
        <f t="shared" si="238"/>
        <v>0</v>
      </c>
      <c r="BA1521" s="175">
        <f>IFERROR(Table1[[#This Row],[Line total ordered for now]]*Table1[[#This Row],[GUARANTEED PRICE
for STOCK orders collected before 31.3.22]],0)</f>
        <v>0</v>
      </c>
      <c r="BB1521" s="175">
        <f t="shared" si="235"/>
        <v>0</v>
      </c>
      <c r="BC1521" s="176" t="e">
        <f>(AZ1521+Table1[[#This Row],[Line total ordered for now]])*Z1521</f>
        <v>#VALUE!</v>
      </c>
      <c r="BD1521" s="200">
        <v>0.84965999999999997</v>
      </c>
      <c r="BL1521"/>
      <c r="BM1521"/>
      <c r="BN1521"/>
      <c r="BO1521"/>
      <c r="BP1521"/>
      <c r="BQ1521"/>
      <c r="BR1521"/>
      <c r="BS1521"/>
      <c r="BT1521"/>
    </row>
    <row r="1522" spans="1:72" ht="15.75">
      <c r="A1522" s="202">
        <v>1518</v>
      </c>
      <c r="B1522" s="68" t="s">
        <v>6378</v>
      </c>
      <c r="C1522" s="149" t="s">
        <v>667</v>
      </c>
      <c r="D1522" s="149" t="s">
        <v>1902</v>
      </c>
      <c r="E1522" s="149" t="s">
        <v>1903</v>
      </c>
      <c r="F1522" s="158" t="str">
        <f t="shared" si="236"/>
        <v/>
      </c>
      <c r="G1522" s="187">
        <v>20</v>
      </c>
      <c r="H1522" s="150"/>
      <c r="I1522" s="184">
        <v>5</v>
      </c>
      <c r="J1522" s="150"/>
      <c r="K1522" s="151">
        <v>5</v>
      </c>
      <c r="L1522" s="152">
        <v>5</v>
      </c>
      <c r="M1522" s="152">
        <v>5</v>
      </c>
      <c r="N1522" s="153" t="s">
        <v>142</v>
      </c>
      <c r="O1522" s="154">
        <v>1</v>
      </c>
      <c r="P1522" s="153">
        <v>0</v>
      </c>
      <c r="Q1522" s="153" t="s">
        <v>206</v>
      </c>
      <c r="R1522" s="155">
        <v>1</v>
      </c>
      <c r="S1522" s="155">
        <v>0</v>
      </c>
      <c r="T1522" s="155">
        <v>0</v>
      </c>
      <c r="U1522" s="154" t="s">
        <v>6378</v>
      </c>
      <c r="V1522" s="153">
        <v>0</v>
      </c>
      <c r="W1522" s="153">
        <v>0</v>
      </c>
      <c r="X1522" s="151" t="s">
        <v>6378</v>
      </c>
      <c r="Y1522" s="151" t="s">
        <v>6378</v>
      </c>
      <c r="Z1522" s="156">
        <v>0</v>
      </c>
      <c r="AA1522" s="153">
        <v>0</v>
      </c>
      <c r="AB1522" s="153">
        <v>0</v>
      </c>
      <c r="AC1522" s="153">
        <v>0</v>
      </c>
      <c r="AD1522" s="157">
        <v>0</v>
      </c>
      <c r="AE1522" s="110">
        <v>0</v>
      </c>
      <c r="AF1522" s="110">
        <v>560</v>
      </c>
      <c r="AG1522" s="112">
        <f t="shared" si="234"/>
        <v>0</v>
      </c>
      <c r="AH1522" s="110">
        <f>SUM(AG$4:AG1522)</f>
        <v>41</v>
      </c>
      <c r="AI1522" s="112">
        <f t="shared" si="232"/>
        <v>0</v>
      </c>
      <c r="AJ1522" s="110">
        <f>COUNTIF(AI$4:AI1522,"&gt;0")</f>
        <v>221</v>
      </c>
      <c r="AK1522" s="110">
        <v>0</v>
      </c>
      <c r="AL1522" s="110">
        <v>533</v>
      </c>
      <c r="AM1522" s="172" t="str">
        <f>IF(OR(Table1[[#This Row],[Line total ordered for now]]&gt;0,Table1[[#This Row],[Line total ordered for season]]&gt;0),1,"")</f>
        <v/>
      </c>
      <c r="AN1522" s="173">
        <f>COUNTIF(AM$4:AM1522,"&gt;0")</f>
        <v>0</v>
      </c>
      <c r="AO1522" s="173">
        <f>Table1[[#This Row],[ORDER QUANTITY
to be collected BEFORE 31.3.22]]</f>
        <v>0</v>
      </c>
      <c r="AP1522" s="174">
        <f t="shared" si="233"/>
        <v>0</v>
      </c>
      <c r="AQ1522" s="174">
        <f>IFERROR(INDEX(Retail!H:H,MATCH($D1522,Retail!$D:$D,0)),0)</f>
        <v>0</v>
      </c>
      <c r="AR1522" s="174">
        <f>IFERROR(INDEX(Retail!J:J,MATCH($D1522,Retail!$D:$D,0)),0)</f>
        <v>0</v>
      </c>
      <c r="AS1522" s="174">
        <f>IFERROR(INDEX('NEW2022'!H:H,MATCH($D1522,'NEW2022'!D:D,0)),0)</f>
        <v>0</v>
      </c>
      <c r="AT1522" s="174">
        <f>IFERROR(INDEX('NEW2022'!J:J,MATCH($D1522,'NEW2022'!D:D,0)),0)</f>
        <v>0</v>
      </c>
      <c r="AU1522" s="174">
        <f>IFERROR(INDEX('Quiet Items'!H:H,MATCH($D1522,'Quiet Items'!D:D,0)),0)</f>
        <v>0</v>
      </c>
      <c r="AV1522" s="174">
        <f>IFERROR(INDEX('Quiet Items'!J:J,MATCH($D1522,'Quiet Items'!D:D,0)),0)</f>
        <v>0</v>
      </c>
      <c r="AW1522" s="174">
        <f>IFERROR(INDEX('1.4G'!H:H,MATCH($D1522,'1.4G'!D:D,0)),0)</f>
        <v>0</v>
      </c>
      <c r="AX1522" s="174">
        <f>IFERROR(INDEX('1.4G'!J:J,MATCH($D1522,'1.4G'!D:D,0)),0)</f>
        <v>0</v>
      </c>
      <c r="AY1522" s="174">
        <f t="shared" si="237"/>
        <v>0</v>
      </c>
      <c r="AZ1522" s="174">
        <f t="shared" si="238"/>
        <v>0</v>
      </c>
      <c r="BA1522" s="175">
        <f>IFERROR(Table1[[#This Row],[Line total ordered for now]]*Table1[[#This Row],[GUARANTEED PRICE
for STOCK orders collected before 31.3.22]],0)</f>
        <v>0</v>
      </c>
      <c r="BB1522" s="175">
        <f t="shared" si="235"/>
        <v>0</v>
      </c>
      <c r="BC1522" s="176">
        <f>(AZ1522+Table1[[#This Row],[Line total ordered for now]])*Z1522</f>
        <v>0</v>
      </c>
      <c r="BD1522" s="200">
        <v>5</v>
      </c>
      <c r="BL1522"/>
      <c r="BM1522"/>
      <c r="BN1522"/>
      <c r="BO1522"/>
      <c r="BP1522"/>
      <c r="BQ1522"/>
      <c r="BR1522"/>
      <c r="BS1522"/>
      <c r="BT1522"/>
    </row>
    <row r="1523" spans="1:72" ht="15.75">
      <c r="A1523" s="202">
        <v>1519</v>
      </c>
      <c r="B1523" s="68" t="s">
        <v>6378</v>
      </c>
      <c r="C1523" s="149" t="s">
        <v>667</v>
      </c>
      <c r="D1523" s="149" t="s">
        <v>1131</v>
      </c>
      <c r="E1523" s="149" t="s">
        <v>1132</v>
      </c>
      <c r="F1523" s="158" t="str">
        <f t="shared" si="236"/>
        <v/>
      </c>
      <c r="G1523" s="187">
        <v>0</v>
      </c>
      <c r="H1523" s="150"/>
      <c r="I1523" s="184">
        <v>5</v>
      </c>
      <c r="J1523" s="150"/>
      <c r="K1523" s="151">
        <v>5</v>
      </c>
      <c r="L1523" s="152">
        <v>5</v>
      </c>
      <c r="M1523" s="152">
        <v>5</v>
      </c>
      <c r="N1523" s="153" t="s">
        <v>142</v>
      </c>
      <c r="O1523" s="154">
        <v>1</v>
      </c>
      <c r="P1523" s="153">
        <v>0</v>
      </c>
      <c r="Q1523" s="153" t="s">
        <v>206</v>
      </c>
      <c r="R1523" s="155">
        <v>1</v>
      </c>
      <c r="S1523" s="155">
        <v>0</v>
      </c>
      <c r="T1523" s="155">
        <v>0</v>
      </c>
      <c r="U1523" s="154" t="s">
        <v>6378</v>
      </c>
      <c r="V1523" s="153">
        <v>0</v>
      </c>
      <c r="W1523" s="153">
        <v>0</v>
      </c>
      <c r="X1523" s="151" t="s">
        <v>6378</v>
      </c>
      <c r="Y1523" s="151" t="s">
        <v>6378</v>
      </c>
      <c r="Z1523" s="156">
        <v>0</v>
      </c>
      <c r="AA1523" s="153">
        <v>0</v>
      </c>
      <c r="AB1523" s="153">
        <v>0</v>
      </c>
      <c r="AC1523" s="153">
        <v>0</v>
      </c>
      <c r="AD1523" s="157">
        <v>0</v>
      </c>
      <c r="AE1523" s="110">
        <v>0</v>
      </c>
      <c r="AF1523" s="110">
        <v>560</v>
      </c>
      <c r="AG1523" s="112">
        <f t="shared" si="234"/>
        <v>0</v>
      </c>
      <c r="AH1523" s="110">
        <f>SUM(AG$4:AG1523)</f>
        <v>41</v>
      </c>
      <c r="AI1523" s="112">
        <f t="shared" si="232"/>
        <v>0</v>
      </c>
      <c r="AJ1523" s="110">
        <f>COUNTIF(AI$4:AI1523,"&gt;0")</f>
        <v>221</v>
      </c>
      <c r="AK1523" s="110">
        <v>0</v>
      </c>
      <c r="AL1523" s="110">
        <v>533</v>
      </c>
      <c r="AM1523" s="172" t="str">
        <f>IF(OR(Table1[[#This Row],[Line total ordered for now]]&gt;0,Table1[[#This Row],[Line total ordered for season]]&gt;0),1,"")</f>
        <v/>
      </c>
      <c r="AN1523" s="173">
        <f>COUNTIF(AM$4:AM1523,"&gt;0")</f>
        <v>0</v>
      </c>
      <c r="AO1523" s="173">
        <f>Table1[[#This Row],[ORDER QUANTITY
to be collected BEFORE 31.3.22]]</f>
        <v>0</v>
      </c>
      <c r="AP1523" s="174">
        <f t="shared" si="233"/>
        <v>0</v>
      </c>
      <c r="AQ1523" s="174">
        <f>IFERROR(INDEX(Retail!H:H,MATCH($D1523,Retail!$D:$D,0)),0)</f>
        <v>0</v>
      </c>
      <c r="AR1523" s="174">
        <f>IFERROR(INDEX(Retail!J:J,MATCH($D1523,Retail!$D:$D,0)),0)</f>
        <v>0</v>
      </c>
      <c r="AS1523" s="174">
        <f>IFERROR(INDEX('NEW2022'!H:H,MATCH($D1523,'NEW2022'!D:D,0)),0)</f>
        <v>0</v>
      </c>
      <c r="AT1523" s="174">
        <f>IFERROR(INDEX('NEW2022'!J:J,MATCH($D1523,'NEW2022'!D:D,0)),0)</f>
        <v>0</v>
      </c>
      <c r="AU1523" s="174">
        <f>IFERROR(INDEX('Quiet Items'!H:H,MATCH($D1523,'Quiet Items'!D:D,0)),0)</f>
        <v>0</v>
      </c>
      <c r="AV1523" s="174">
        <f>IFERROR(INDEX('Quiet Items'!J:J,MATCH($D1523,'Quiet Items'!D:D,0)),0)</f>
        <v>0</v>
      </c>
      <c r="AW1523" s="174">
        <f>IFERROR(INDEX('1.4G'!H:H,MATCH($D1523,'1.4G'!D:D,0)),0)</f>
        <v>0</v>
      </c>
      <c r="AX1523" s="174">
        <f>IFERROR(INDEX('1.4G'!J:J,MATCH($D1523,'1.4G'!D:D,0)),0)</f>
        <v>0</v>
      </c>
      <c r="AY1523" s="174">
        <f t="shared" si="237"/>
        <v>0</v>
      </c>
      <c r="AZ1523" s="174">
        <f t="shared" si="238"/>
        <v>0</v>
      </c>
      <c r="BA1523" s="175">
        <f>IFERROR(Table1[[#This Row],[Line total ordered for now]]*Table1[[#This Row],[GUARANTEED PRICE
for STOCK orders collected before 31.3.22]],0)</f>
        <v>0</v>
      </c>
      <c r="BB1523" s="175">
        <f t="shared" si="235"/>
        <v>0</v>
      </c>
      <c r="BC1523" s="176">
        <f>(AZ1523+Table1[[#This Row],[Line total ordered for now]])*Z1523</f>
        <v>0</v>
      </c>
      <c r="BD1523" s="200">
        <v>5</v>
      </c>
      <c r="BL1523"/>
      <c r="BM1523"/>
      <c r="BN1523"/>
      <c r="BO1523"/>
      <c r="BP1523"/>
      <c r="BQ1523"/>
      <c r="BR1523"/>
      <c r="BS1523"/>
      <c r="BT1523"/>
    </row>
    <row r="1524" spans="1:72" ht="15.75">
      <c r="A1524" s="202">
        <v>1520</v>
      </c>
      <c r="B1524" s="68" t="s">
        <v>6378</v>
      </c>
      <c r="C1524" s="149" t="s">
        <v>667</v>
      </c>
      <c r="D1524" s="149" t="s">
        <v>1464</v>
      </c>
      <c r="E1524" s="149" t="s">
        <v>1465</v>
      </c>
      <c r="F1524" s="158" t="str">
        <f t="shared" si="236"/>
        <v/>
      </c>
      <c r="G1524" s="187">
        <v>6</v>
      </c>
      <c r="H1524" s="150"/>
      <c r="I1524" s="184">
        <v>5</v>
      </c>
      <c r="J1524" s="150"/>
      <c r="K1524" s="151">
        <v>5</v>
      </c>
      <c r="L1524" s="152">
        <v>5</v>
      </c>
      <c r="M1524" s="152">
        <v>5</v>
      </c>
      <c r="N1524" s="153" t="s">
        <v>142</v>
      </c>
      <c r="O1524" s="154">
        <v>1</v>
      </c>
      <c r="P1524" s="153">
        <v>0</v>
      </c>
      <c r="Q1524" s="153" t="s">
        <v>206</v>
      </c>
      <c r="R1524" s="155">
        <v>1</v>
      </c>
      <c r="S1524" s="155">
        <v>0</v>
      </c>
      <c r="T1524" s="155">
        <v>0</v>
      </c>
      <c r="U1524" s="154" t="s">
        <v>6378</v>
      </c>
      <c r="V1524" s="153">
        <v>0</v>
      </c>
      <c r="W1524" s="153">
        <v>0</v>
      </c>
      <c r="X1524" s="151" t="s">
        <v>6378</v>
      </c>
      <c r="Y1524" s="151" t="s">
        <v>6378</v>
      </c>
      <c r="Z1524" s="156">
        <v>0</v>
      </c>
      <c r="AA1524" s="153">
        <v>0</v>
      </c>
      <c r="AB1524" s="153">
        <v>0</v>
      </c>
      <c r="AC1524" s="153">
        <v>0</v>
      </c>
      <c r="AD1524" s="157">
        <v>0</v>
      </c>
      <c r="AE1524" s="110">
        <v>0</v>
      </c>
      <c r="AF1524" s="110">
        <v>560</v>
      </c>
      <c r="AG1524" s="112">
        <f t="shared" si="234"/>
        <v>0</v>
      </c>
      <c r="AH1524" s="110">
        <f>SUM(AG$4:AG1524)</f>
        <v>41</v>
      </c>
      <c r="AI1524" s="112">
        <f t="shared" si="232"/>
        <v>0</v>
      </c>
      <c r="AJ1524" s="110">
        <f>COUNTIF(AI$4:AI1524,"&gt;0")</f>
        <v>221</v>
      </c>
      <c r="AK1524" s="110">
        <v>0</v>
      </c>
      <c r="AL1524" s="110">
        <v>533</v>
      </c>
      <c r="AM1524" s="172" t="str">
        <f>IF(OR(Table1[[#This Row],[Line total ordered for now]]&gt;0,Table1[[#This Row],[Line total ordered for season]]&gt;0),1,"")</f>
        <v/>
      </c>
      <c r="AN1524" s="173">
        <f>COUNTIF(AM$4:AM1524,"&gt;0")</f>
        <v>0</v>
      </c>
      <c r="AO1524" s="173">
        <f>Table1[[#This Row],[ORDER QUANTITY
to be collected BEFORE 31.3.22]]</f>
        <v>0</v>
      </c>
      <c r="AP1524" s="174">
        <f t="shared" si="233"/>
        <v>0</v>
      </c>
      <c r="AQ1524" s="174">
        <f>IFERROR(INDEX(Retail!H:H,MATCH($D1524,Retail!$D:$D,0)),0)</f>
        <v>0</v>
      </c>
      <c r="AR1524" s="174">
        <f>IFERROR(INDEX(Retail!J:J,MATCH($D1524,Retail!$D:$D,0)),0)</f>
        <v>0</v>
      </c>
      <c r="AS1524" s="174">
        <f>IFERROR(INDEX('NEW2022'!H:H,MATCH($D1524,'NEW2022'!D:D,0)),0)</f>
        <v>0</v>
      </c>
      <c r="AT1524" s="174">
        <f>IFERROR(INDEX('NEW2022'!J:J,MATCH($D1524,'NEW2022'!D:D,0)),0)</f>
        <v>0</v>
      </c>
      <c r="AU1524" s="174">
        <f>IFERROR(INDEX('Quiet Items'!H:H,MATCH($D1524,'Quiet Items'!D:D,0)),0)</f>
        <v>0</v>
      </c>
      <c r="AV1524" s="174">
        <f>IFERROR(INDEX('Quiet Items'!J:J,MATCH($D1524,'Quiet Items'!D:D,0)),0)</f>
        <v>0</v>
      </c>
      <c r="AW1524" s="174">
        <f>IFERROR(INDEX('1.4G'!H:H,MATCH($D1524,'1.4G'!D:D,0)),0)</f>
        <v>0</v>
      </c>
      <c r="AX1524" s="174">
        <f>IFERROR(INDEX('1.4G'!J:J,MATCH($D1524,'1.4G'!D:D,0)),0)</f>
        <v>0</v>
      </c>
      <c r="AY1524" s="174">
        <f t="shared" si="237"/>
        <v>0</v>
      </c>
      <c r="AZ1524" s="174">
        <f t="shared" si="238"/>
        <v>0</v>
      </c>
      <c r="BA1524" s="175">
        <f>IFERROR(Table1[[#This Row],[Line total ordered for now]]*Table1[[#This Row],[GUARANTEED PRICE
for STOCK orders collected before 31.3.22]],0)</f>
        <v>0</v>
      </c>
      <c r="BB1524" s="175">
        <f t="shared" si="235"/>
        <v>0</v>
      </c>
      <c r="BC1524" s="176">
        <f>(AZ1524+Table1[[#This Row],[Line total ordered for now]])*Z1524</f>
        <v>0</v>
      </c>
      <c r="BD1524" s="200">
        <v>5</v>
      </c>
      <c r="BL1524"/>
      <c r="BM1524"/>
      <c r="BN1524"/>
      <c r="BO1524"/>
      <c r="BP1524"/>
      <c r="BQ1524"/>
      <c r="BR1524"/>
      <c r="BS1524"/>
      <c r="BT1524"/>
    </row>
    <row r="1525" spans="1:72" ht="15.75">
      <c r="A1525" s="202">
        <v>1521</v>
      </c>
      <c r="B1525" s="68" t="s">
        <v>6378</v>
      </c>
      <c r="C1525" s="149" t="s">
        <v>667</v>
      </c>
      <c r="D1525" s="149" t="s">
        <v>4455</v>
      </c>
      <c r="E1525" s="149" t="s">
        <v>4456</v>
      </c>
      <c r="F1525" s="158" t="str">
        <f t="shared" si="236"/>
        <v/>
      </c>
      <c r="G1525" s="187">
        <v>11</v>
      </c>
      <c r="H1525" s="150"/>
      <c r="I1525" s="184">
        <v>5</v>
      </c>
      <c r="J1525" s="150"/>
      <c r="K1525" s="151">
        <v>5</v>
      </c>
      <c r="L1525" s="152">
        <v>5</v>
      </c>
      <c r="M1525" s="152">
        <v>5</v>
      </c>
      <c r="N1525" s="153" t="s">
        <v>142</v>
      </c>
      <c r="O1525" s="154">
        <v>1</v>
      </c>
      <c r="P1525" s="153">
        <v>0</v>
      </c>
      <c r="Q1525" s="153" t="s">
        <v>206</v>
      </c>
      <c r="R1525" s="155">
        <v>1</v>
      </c>
      <c r="S1525" s="155">
        <v>0</v>
      </c>
      <c r="T1525" s="155">
        <v>0</v>
      </c>
      <c r="U1525" s="154" t="s">
        <v>6378</v>
      </c>
      <c r="V1525" s="153">
        <v>0</v>
      </c>
      <c r="W1525" s="153">
        <v>0</v>
      </c>
      <c r="X1525" s="151" t="s">
        <v>6378</v>
      </c>
      <c r="Y1525" s="151" t="s">
        <v>6378</v>
      </c>
      <c r="Z1525" s="156">
        <v>0</v>
      </c>
      <c r="AA1525" s="153">
        <v>0</v>
      </c>
      <c r="AB1525" s="153">
        <v>0</v>
      </c>
      <c r="AC1525" s="153">
        <v>0</v>
      </c>
      <c r="AD1525" s="157">
        <v>0</v>
      </c>
      <c r="AE1525" s="110">
        <v>0</v>
      </c>
      <c r="AF1525" s="110">
        <v>560</v>
      </c>
      <c r="AG1525" s="112">
        <f t="shared" si="234"/>
        <v>0</v>
      </c>
      <c r="AH1525" s="110">
        <f>SUM(AG$4:AG1525)</f>
        <v>41</v>
      </c>
      <c r="AI1525" s="112">
        <f t="shared" si="232"/>
        <v>0</v>
      </c>
      <c r="AJ1525" s="110">
        <f>COUNTIF(AI$4:AI1525,"&gt;0")</f>
        <v>221</v>
      </c>
      <c r="AK1525" s="110">
        <v>0</v>
      </c>
      <c r="AL1525" s="110">
        <v>533</v>
      </c>
      <c r="AM1525" s="172" t="str">
        <f>IF(OR(Table1[[#This Row],[Line total ordered for now]]&gt;0,Table1[[#This Row],[Line total ordered for season]]&gt;0),1,"")</f>
        <v/>
      </c>
      <c r="AN1525" s="173">
        <f>COUNTIF(AM$4:AM1525,"&gt;0")</f>
        <v>0</v>
      </c>
      <c r="AO1525" s="173">
        <f>Table1[[#This Row],[ORDER QUANTITY
to be collected BEFORE 31.3.22]]</f>
        <v>0</v>
      </c>
      <c r="AP1525" s="174">
        <f t="shared" si="233"/>
        <v>0</v>
      </c>
      <c r="AQ1525" s="174">
        <f>IFERROR(INDEX(Retail!H:H,MATCH($D1525,Retail!$D:$D,0)),0)</f>
        <v>0</v>
      </c>
      <c r="AR1525" s="174">
        <f>IFERROR(INDEX(Retail!J:J,MATCH($D1525,Retail!$D:$D,0)),0)</f>
        <v>0</v>
      </c>
      <c r="AS1525" s="174">
        <f>IFERROR(INDEX('NEW2022'!H:H,MATCH($D1525,'NEW2022'!D:D,0)),0)</f>
        <v>0</v>
      </c>
      <c r="AT1525" s="174">
        <f>IFERROR(INDEX('NEW2022'!J:J,MATCH($D1525,'NEW2022'!D:D,0)),0)</f>
        <v>0</v>
      </c>
      <c r="AU1525" s="174">
        <f>IFERROR(INDEX('Quiet Items'!H:H,MATCH($D1525,'Quiet Items'!D:D,0)),0)</f>
        <v>0</v>
      </c>
      <c r="AV1525" s="174">
        <f>IFERROR(INDEX('Quiet Items'!J:J,MATCH($D1525,'Quiet Items'!D:D,0)),0)</f>
        <v>0</v>
      </c>
      <c r="AW1525" s="174">
        <f>IFERROR(INDEX('1.4G'!H:H,MATCH($D1525,'1.4G'!D:D,0)),0)</f>
        <v>0</v>
      </c>
      <c r="AX1525" s="174">
        <f>IFERROR(INDEX('1.4G'!J:J,MATCH($D1525,'1.4G'!D:D,0)),0)</f>
        <v>0</v>
      </c>
      <c r="AY1525" s="174">
        <f t="shared" si="237"/>
        <v>0</v>
      </c>
      <c r="AZ1525" s="174">
        <f t="shared" si="238"/>
        <v>0</v>
      </c>
      <c r="BA1525" s="175">
        <f>IFERROR(Table1[[#This Row],[Line total ordered for now]]*Table1[[#This Row],[GUARANTEED PRICE
for STOCK orders collected before 31.3.22]],0)</f>
        <v>0</v>
      </c>
      <c r="BB1525" s="175">
        <f t="shared" si="235"/>
        <v>0</v>
      </c>
      <c r="BC1525" s="176">
        <f>(AZ1525+Table1[[#This Row],[Line total ordered for now]])*Z1525</f>
        <v>0</v>
      </c>
      <c r="BD1525" s="200">
        <v>5</v>
      </c>
      <c r="BL1525"/>
      <c r="BM1525"/>
      <c r="BN1525"/>
      <c r="BO1525"/>
      <c r="BP1525"/>
      <c r="BQ1525"/>
      <c r="BR1525"/>
      <c r="BS1525"/>
      <c r="BT1525"/>
    </row>
    <row r="1526" spans="1:72" ht="15.75">
      <c r="A1526" s="202">
        <v>1522</v>
      </c>
      <c r="B1526" s="68" t="s">
        <v>6378</v>
      </c>
      <c r="C1526" s="149" t="s">
        <v>667</v>
      </c>
      <c r="D1526" s="149" t="s">
        <v>4537</v>
      </c>
      <c r="E1526" s="149" t="s">
        <v>4538</v>
      </c>
      <c r="F1526" s="158" t="str">
        <f t="shared" si="236"/>
        <v/>
      </c>
      <c r="G1526" s="187">
        <v>10</v>
      </c>
      <c r="H1526" s="150"/>
      <c r="I1526" s="184">
        <v>5</v>
      </c>
      <c r="J1526" s="150"/>
      <c r="K1526" s="151">
        <v>5</v>
      </c>
      <c r="L1526" s="152">
        <v>5</v>
      </c>
      <c r="M1526" s="152">
        <v>5</v>
      </c>
      <c r="N1526" s="153" t="s">
        <v>142</v>
      </c>
      <c r="O1526" s="154">
        <v>1</v>
      </c>
      <c r="P1526" s="153">
        <v>0</v>
      </c>
      <c r="Q1526" s="153" t="s">
        <v>206</v>
      </c>
      <c r="R1526" s="155">
        <v>1</v>
      </c>
      <c r="S1526" s="155">
        <v>0</v>
      </c>
      <c r="T1526" s="155">
        <v>0</v>
      </c>
      <c r="U1526" s="154" t="s">
        <v>6378</v>
      </c>
      <c r="V1526" s="153">
        <v>0</v>
      </c>
      <c r="W1526" s="153">
        <v>0</v>
      </c>
      <c r="X1526" s="151" t="s">
        <v>6378</v>
      </c>
      <c r="Y1526" s="151" t="s">
        <v>6378</v>
      </c>
      <c r="Z1526" s="156">
        <v>0</v>
      </c>
      <c r="AA1526" s="153">
        <v>0</v>
      </c>
      <c r="AB1526" s="153">
        <v>0</v>
      </c>
      <c r="AC1526" s="153">
        <v>0</v>
      </c>
      <c r="AD1526" s="157">
        <v>0</v>
      </c>
      <c r="AE1526" s="110">
        <v>0</v>
      </c>
      <c r="AF1526" s="110">
        <v>560</v>
      </c>
      <c r="AG1526" s="112">
        <f t="shared" si="234"/>
        <v>0</v>
      </c>
      <c r="AH1526" s="110">
        <f>SUM(AG$4:AG1526)</f>
        <v>41</v>
      </c>
      <c r="AI1526" s="112">
        <f t="shared" si="232"/>
        <v>0</v>
      </c>
      <c r="AJ1526" s="110">
        <f>COUNTIF(AI$4:AI1526,"&gt;0")</f>
        <v>221</v>
      </c>
      <c r="AK1526" s="110">
        <v>0</v>
      </c>
      <c r="AL1526" s="110">
        <v>533</v>
      </c>
      <c r="AM1526" s="172" t="str">
        <f>IF(OR(Table1[[#This Row],[Line total ordered for now]]&gt;0,Table1[[#This Row],[Line total ordered for season]]&gt;0),1,"")</f>
        <v/>
      </c>
      <c r="AN1526" s="173">
        <f>COUNTIF(AM$4:AM1526,"&gt;0")</f>
        <v>0</v>
      </c>
      <c r="AO1526" s="173">
        <f>Table1[[#This Row],[ORDER QUANTITY
to be collected BEFORE 31.3.22]]</f>
        <v>0</v>
      </c>
      <c r="AP1526" s="174">
        <f t="shared" si="233"/>
        <v>0</v>
      </c>
      <c r="AQ1526" s="174">
        <f>IFERROR(INDEX(Retail!H:H,MATCH($D1526,Retail!$D:$D,0)),0)</f>
        <v>0</v>
      </c>
      <c r="AR1526" s="174">
        <f>IFERROR(INDEX(Retail!J:J,MATCH($D1526,Retail!$D:$D,0)),0)</f>
        <v>0</v>
      </c>
      <c r="AS1526" s="174">
        <f>IFERROR(INDEX('NEW2022'!H:H,MATCH($D1526,'NEW2022'!D:D,0)),0)</f>
        <v>0</v>
      </c>
      <c r="AT1526" s="174">
        <f>IFERROR(INDEX('NEW2022'!J:J,MATCH($D1526,'NEW2022'!D:D,0)),0)</f>
        <v>0</v>
      </c>
      <c r="AU1526" s="174">
        <f>IFERROR(INDEX('Quiet Items'!H:H,MATCH($D1526,'Quiet Items'!D:D,0)),0)</f>
        <v>0</v>
      </c>
      <c r="AV1526" s="174">
        <f>IFERROR(INDEX('Quiet Items'!J:J,MATCH($D1526,'Quiet Items'!D:D,0)),0)</f>
        <v>0</v>
      </c>
      <c r="AW1526" s="174">
        <f>IFERROR(INDEX('1.4G'!H:H,MATCH($D1526,'1.4G'!D:D,0)),0)</f>
        <v>0</v>
      </c>
      <c r="AX1526" s="174">
        <f>IFERROR(INDEX('1.4G'!J:J,MATCH($D1526,'1.4G'!D:D,0)),0)</f>
        <v>0</v>
      </c>
      <c r="AY1526" s="174">
        <f t="shared" si="237"/>
        <v>0</v>
      </c>
      <c r="AZ1526" s="174">
        <f t="shared" si="238"/>
        <v>0</v>
      </c>
      <c r="BA1526" s="175">
        <f>IFERROR(Table1[[#This Row],[Line total ordered for now]]*Table1[[#This Row],[GUARANTEED PRICE
for STOCK orders collected before 31.3.22]],0)</f>
        <v>0</v>
      </c>
      <c r="BB1526" s="175">
        <f t="shared" si="235"/>
        <v>0</v>
      </c>
      <c r="BC1526" s="176">
        <f>(AZ1526+Table1[[#This Row],[Line total ordered for now]])*Z1526</f>
        <v>0</v>
      </c>
      <c r="BD1526" s="200">
        <v>5</v>
      </c>
      <c r="BL1526"/>
      <c r="BM1526"/>
      <c r="BN1526"/>
      <c r="BO1526"/>
      <c r="BP1526"/>
      <c r="BQ1526"/>
      <c r="BR1526"/>
      <c r="BS1526"/>
      <c r="BT1526"/>
    </row>
    <row r="1527" spans="1:72" ht="15.75">
      <c r="A1527" s="202">
        <v>1523</v>
      </c>
      <c r="B1527" s="68" t="s">
        <v>6378</v>
      </c>
      <c r="C1527" s="149" t="s">
        <v>667</v>
      </c>
      <c r="D1527" s="149" t="s">
        <v>901</v>
      </c>
      <c r="E1527" s="149" t="s">
        <v>902</v>
      </c>
      <c r="F1527" s="158" t="str">
        <f t="shared" si="236"/>
        <v/>
      </c>
      <c r="G1527" s="187">
        <v>14</v>
      </c>
      <c r="H1527" s="150"/>
      <c r="I1527" s="184">
        <v>5</v>
      </c>
      <c r="J1527" s="150"/>
      <c r="K1527" s="151">
        <v>5</v>
      </c>
      <c r="L1527" s="152">
        <v>5</v>
      </c>
      <c r="M1527" s="152">
        <v>5</v>
      </c>
      <c r="N1527" s="153" t="s">
        <v>142</v>
      </c>
      <c r="O1527" s="154">
        <v>1</v>
      </c>
      <c r="P1527" s="153">
        <v>0</v>
      </c>
      <c r="Q1527" s="153" t="s">
        <v>206</v>
      </c>
      <c r="R1527" s="155">
        <v>1</v>
      </c>
      <c r="S1527" s="155">
        <v>0</v>
      </c>
      <c r="T1527" s="155">
        <v>0</v>
      </c>
      <c r="U1527" s="154" t="s">
        <v>6378</v>
      </c>
      <c r="V1527" s="153">
        <v>0</v>
      </c>
      <c r="W1527" s="153">
        <v>0</v>
      </c>
      <c r="X1527" s="151" t="s">
        <v>6378</v>
      </c>
      <c r="Y1527" s="151" t="s">
        <v>6378</v>
      </c>
      <c r="Z1527" s="156">
        <v>0</v>
      </c>
      <c r="AA1527" s="153">
        <v>0</v>
      </c>
      <c r="AB1527" s="153">
        <v>0</v>
      </c>
      <c r="AC1527" s="153">
        <v>0</v>
      </c>
      <c r="AD1527" s="157">
        <v>0</v>
      </c>
      <c r="AE1527" s="110">
        <v>0</v>
      </c>
      <c r="AF1527" s="110">
        <v>560</v>
      </c>
      <c r="AG1527" s="112">
        <f t="shared" si="234"/>
        <v>0</v>
      </c>
      <c r="AH1527" s="110">
        <f>SUM(AG$4:AG1527)</f>
        <v>41</v>
      </c>
      <c r="AI1527" s="112">
        <f t="shared" si="232"/>
        <v>0</v>
      </c>
      <c r="AJ1527" s="110">
        <f>COUNTIF(AI$4:AI1527,"&gt;0")</f>
        <v>221</v>
      </c>
      <c r="AK1527" s="110">
        <v>0</v>
      </c>
      <c r="AL1527" s="110">
        <v>533</v>
      </c>
      <c r="AM1527" s="172" t="str">
        <f>IF(OR(Table1[[#This Row],[Line total ordered for now]]&gt;0,Table1[[#This Row],[Line total ordered for season]]&gt;0),1,"")</f>
        <v/>
      </c>
      <c r="AN1527" s="173">
        <f>COUNTIF(AM$4:AM1527,"&gt;0")</f>
        <v>0</v>
      </c>
      <c r="AO1527" s="173">
        <f>Table1[[#This Row],[ORDER QUANTITY
to be collected BEFORE 31.3.22]]</f>
        <v>0</v>
      </c>
      <c r="AP1527" s="174">
        <f t="shared" si="233"/>
        <v>0</v>
      </c>
      <c r="AQ1527" s="174">
        <f>IFERROR(INDEX(Retail!H:H,MATCH($D1527,Retail!$D:$D,0)),0)</f>
        <v>0</v>
      </c>
      <c r="AR1527" s="174">
        <f>IFERROR(INDEX(Retail!J:J,MATCH($D1527,Retail!$D:$D,0)),0)</f>
        <v>0</v>
      </c>
      <c r="AS1527" s="174">
        <f>IFERROR(INDEX('NEW2022'!H:H,MATCH($D1527,'NEW2022'!D:D,0)),0)</f>
        <v>0</v>
      </c>
      <c r="AT1527" s="174">
        <f>IFERROR(INDEX('NEW2022'!J:J,MATCH($D1527,'NEW2022'!D:D,0)),0)</f>
        <v>0</v>
      </c>
      <c r="AU1527" s="174">
        <f>IFERROR(INDEX('Quiet Items'!H:H,MATCH($D1527,'Quiet Items'!D:D,0)),0)</f>
        <v>0</v>
      </c>
      <c r="AV1527" s="174">
        <f>IFERROR(INDEX('Quiet Items'!J:J,MATCH($D1527,'Quiet Items'!D:D,0)),0)</f>
        <v>0</v>
      </c>
      <c r="AW1527" s="174">
        <f>IFERROR(INDEX('1.4G'!H:H,MATCH($D1527,'1.4G'!D:D,0)),0)</f>
        <v>0</v>
      </c>
      <c r="AX1527" s="174">
        <f>IFERROR(INDEX('1.4G'!J:J,MATCH($D1527,'1.4G'!D:D,0)),0)</f>
        <v>0</v>
      </c>
      <c r="AY1527" s="174">
        <f t="shared" si="237"/>
        <v>0</v>
      </c>
      <c r="AZ1527" s="174">
        <f t="shared" si="238"/>
        <v>0</v>
      </c>
      <c r="BA1527" s="175">
        <f>IFERROR(Table1[[#This Row],[Line total ordered for now]]*Table1[[#This Row],[GUARANTEED PRICE
for STOCK orders collected before 31.3.22]],0)</f>
        <v>0</v>
      </c>
      <c r="BB1527" s="175">
        <f t="shared" si="235"/>
        <v>0</v>
      </c>
      <c r="BC1527" s="176">
        <f>(AZ1527+Table1[[#This Row],[Line total ordered for now]])*Z1527</f>
        <v>0</v>
      </c>
      <c r="BD1527" s="200">
        <v>5</v>
      </c>
      <c r="BL1527"/>
      <c r="BM1527"/>
      <c r="BN1527"/>
      <c r="BO1527"/>
      <c r="BP1527"/>
      <c r="BQ1527"/>
      <c r="BR1527"/>
      <c r="BS1527"/>
      <c r="BT1527"/>
    </row>
    <row r="1528" spans="1:72" ht="15.75">
      <c r="A1528" s="202">
        <v>1524</v>
      </c>
      <c r="B1528" s="68" t="s">
        <v>6378</v>
      </c>
      <c r="C1528" s="149" t="s">
        <v>667</v>
      </c>
      <c r="D1528" s="149" t="s">
        <v>4121</v>
      </c>
      <c r="E1528" s="149" t="s">
        <v>4122</v>
      </c>
      <c r="F1528" s="158" t="str">
        <f t="shared" si="236"/>
        <v/>
      </c>
      <c r="G1528" s="187">
        <v>6</v>
      </c>
      <c r="H1528" s="150"/>
      <c r="I1528" s="184">
        <v>5</v>
      </c>
      <c r="J1528" s="150"/>
      <c r="K1528" s="151">
        <v>5</v>
      </c>
      <c r="L1528" s="152">
        <v>5</v>
      </c>
      <c r="M1528" s="152">
        <v>5</v>
      </c>
      <c r="N1528" s="153" t="s">
        <v>142</v>
      </c>
      <c r="O1528" s="154">
        <v>1</v>
      </c>
      <c r="P1528" s="153">
        <v>0</v>
      </c>
      <c r="Q1528" s="153" t="s">
        <v>206</v>
      </c>
      <c r="R1528" s="155">
        <v>1</v>
      </c>
      <c r="S1528" s="155">
        <v>0</v>
      </c>
      <c r="T1528" s="155">
        <v>0</v>
      </c>
      <c r="U1528" s="154" t="s">
        <v>6378</v>
      </c>
      <c r="V1528" s="153">
        <v>0</v>
      </c>
      <c r="W1528" s="153">
        <v>0</v>
      </c>
      <c r="X1528" s="151" t="s">
        <v>6378</v>
      </c>
      <c r="Y1528" s="151" t="s">
        <v>6378</v>
      </c>
      <c r="Z1528" s="156">
        <v>0</v>
      </c>
      <c r="AA1528" s="153">
        <v>0</v>
      </c>
      <c r="AB1528" s="153">
        <v>0</v>
      </c>
      <c r="AC1528" s="153">
        <v>0</v>
      </c>
      <c r="AD1528" s="157">
        <v>0</v>
      </c>
      <c r="AE1528" s="110">
        <v>0</v>
      </c>
      <c r="AF1528" s="110">
        <v>560</v>
      </c>
      <c r="AG1528" s="112">
        <f t="shared" si="234"/>
        <v>0</v>
      </c>
      <c r="AH1528" s="110">
        <f>SUM(AG$4:AG1528)</f>
        <v>41</v>
      </c>
      <c r="AI1528" s="112">
        <f t="shared" si="232"/>
        <v>0</v>
      </c>
      <c r="AJ1528" s="110">
        <f>COUNTIF(AI$4:AI1528,"&gt;0")</f>
        <v>221</v>
      </c>
      <c r="AK1528" s="110">
        <v>0</v>
      </c>
      <c r="AL1528" s="110">
        <v>533</v>
      </c>
      <c r="AM1528" s="172" t="str">
        <f>IF(OR(Table1[[#This Row],[Line total ordered for now]]&gt;0,Table1[[#This Row],[Line total ordered for season]]&gt;0),1,"")</f>
        <v/>
      </c>
      <c r="AN1528" s="173">
        <f>COUNTIF(AM$4:AM1528,"&gt;0")</f>
        <v>0</v>
      </c>
      <c r="AO1528" s="173">
        <f>Table1[[#This Row],[ORDER QUANTITY
to be collected BEFORE 31.3.22]]</f>
        <v>0</v>
      </c>
      <c r="AP1528" s="174">
        <f t="shared" si="233"/>
        <v>0</v>
      </c>
      <c r="AQ1528" s="174">
        <f>IFERROR(INDEX(Retail!H:H,MATCH($D1528,Retail!$D:$D,0)),0)</f>
        <v>0</v>
      </c>
      <c r="AR1528" s="174">
        <f>IFERROR(INDEX(Retail!J:J,MATCH($D1528,Retail!$D:$D,0)),0)</f>
        <v>0</v>
      </c>
      <c r="AS1528" s="174">
        <f>IFERROR(INDEX('NEW2022'!H:H,MATCH($D1528,'NEW2022'!D:D,0)),0)</f>
        <v>0</v>
      </c>
      <c r="AT1528" s="174">
        <f>IFERROR(INDEX('NEW2022'!J:J,MATCH($D1528,'NEW2022'!D:D,0)),0)</f>
        <v>0</v>
      </c>
      <c r="AU1528" s="174">
        <f>IFERROR(INDEX('Quiet Items'!H:H,MATCH($D1528,'Quiet Items'!D:D,0)),0)</f>
        <v>0</v>
      </c>
      <c r="AV1528" s="174">
        <f>IFERROR(INDEX('Quiet Items'!J:J,MATCH($D1528,'Quiet Items'!D:D,0)),0)</f>
        <v>0</v>
      </c>
      <c r="AW1528" s="174">
        <f>IFERROR(INDEX('1.4G'!H:H,MATCH($D1528,'1.4G'!D:D,0)),0)</f>
        <v>0</v>
      </c>
      <c r="AX1528" s="174">
        <f>IFERROR(INDEX('1.4G'!J:J,MATCH($D1528,'1.4G'!D:D,0)),0)</f>
        <v>0</v>
      </c>
      <c r="AY1528" s="174">
        <f t="shared" si="237"/>
        <v>0</v>
      </c>
      <c r="AZ1528" s="174">
        <f t="shared" si="238"/>
        <v>0</v>
      </c>
      <c r="BA1528" s="175">
        <f>IFERROR(Table1[[#This Row],[Line total ordered for now]]*Table1[[#This Row],[GUARANTEED PRICE
for STOCK orders collected before 31.3.22]],0)</f>
        <v>0</v>
      </c>
      <c r="BB1528" s="175">
        <f t="shared" si="235"/>
        <v>0</v>
      </c>
      <c r="BC1528" s="176">
        <f>(AZ1528+Table1[[#This Row],[Line total ordered for now]])*Z1528</f>
        <v>0</v>
      </c>
      <c r="BD1528" s="200">
        <v>5</v>
      </c>
      <c r="BL1528"/>
      <c r="BM1528"/>
      <c r="BN1528"/>
      <c r="BO1528"/>
      <c r="BP1528"/>
      <c r="BQ1528"/>
      <c r="BR1528"/>
      <c r="BS1528"/>
      <c r="BT1528"/>
    </row>
    <row r="1529" spans="1:72" ht="15.75">
      <c r="A1529" s="202">
        <v>1525</v>
      </c>
      <c r="B1529" s="68" t="s">
        <v>6378</v>
      </c>
      <c r="C1529" s="149" t="s">
        <v>667</v>
      </c>
      <c r="D1529" s="149" t="s">
        <v>1044</v>
      </c>
      <c r="E1529" s="149" t="s">
        <v>1045</v>
      </c>
      <c r="F1529" s="158" t="str">
        <f t="shared" si="236"/>
        <v/>
      </c>
      <c r="G1529" s="187">
        <v>34</v>
      </c>
      <c r="H1529" s="150"/>
      <c r="I1529" s="184">
        <v>5</v>
      </c>
      <c r="J1529" s="150"/>
      <c r="K1529" s="151">
        <v>5</v>
      </c>
      <c r="L1529" s="152">
        <v>5</v>
      </c>
      <c r="M1529" s="152">
        <v>5</v>
      </c>
      <c r="N1529" s="153" t="s">
        <v>142</v>
      </c>
      <c r="O1529" s="154">
        <v>1</v>
      </c>
      <c r="P1529" s="153">
        <v>0</v>
      </c>
      <c r="Q1529" s="153" t="s">
        <v>206</v>
      </c>
      <c r="R1529" s="155">
        <v>1</v>
      </c>
      <c r="S1529" s="155">
        <v>0</v>
      </c>
      <c r="T1529" s="155">
        <v>0</v>
      </c>
      <c r="U1529" s="154" t="s">
        <v>6378</v>
      </c>
      <c r="V1529" s="153">
        <v>0</v>
      </c>
      <c r="W1529" s="153">
        <v>0</v>
      </c>
      <c r="X1529" s="151" t="s">
        <v>6378</v>
      </c>
      <c r="Y1529" s="151" t="s">
        <v>6378</v>
      </c>
      <c r="Z1529" s="156">
        <v>0</v>
      </c>
      <c r="AA1529" s="153">
        <v>0</v>
      </c>
      <c r="AB1529" s="153">
        <v>0</v>
      </c>
      <c r="AC1529" s="153">
        <v>0</v>
      </c>
      <c r="AD1529" s="157">
        <v>0</v>
      </c>
      <c r="AE1529" s="110">
        <v>0</v>
      </c>
      <c r="AF1529" s="110">
        <v>560</v>
      </c>
      <c r="AG1529" s="112">
        <f t="shared" si="234"/>
        <v>0</v>
      </c>
      <c r="AH1529" s="110">
        <f>SUM(AG$4:AG1529)</f>
        <v>41</v>
      </c>
      <c r="AI1529" s="112">
        <f t="shared" si="232"/>
        <v>0</v>
      </c>
      <c r="AJ1529" s="110">
        <f>COUNTIF(AI$4:AI1529,"&gt;0")</f>
        <v>221</v>
      </c>
      <c r="AK1529" s="110">
        <v>0</v>
      </c>
      <c r="AL1529" s="110">
        <v>533</v>
      </c>
      <c r="AM1529" s="172" t="str">
        <f>IF(OR(Table1[[#This Row],[Line total ordered for now]]&gt;0,Table1[[#This Row],[Line total ordered for season]]&gt;0),1,"")</f>
        <v/>
      </c>
      <c r="AN1529" s="173">
        <f>COUNTIF(AM$4:AM1529,"&gt;0")</f>
        <v>0</v>
      </c>
      <c r="AO1529" s="173">
        <f>Table1[[#This Row],[ORDER QUANTITY
to be collected BEFORE 31.3.22]]</f>
        <v>0</v>
      </c>
      <c r="AP1529" s="174">
        <f t="shared" si="233"/>
        <v>0</v>
      </c>
      <c r="AQ1529" s="174">
        <f>IFERROR(INDEX(Retail!H:H,MATCH($D1529,Retail!$D:$D,0)),0)</f>
        <v>0</v>
      </c>
      <c r="AR1529" s="174">
        <f>IFERROR(INDEX(Retail!J:J,MATCH($D1529,Retail!$D:$D,0)),0)</f>
        <v>0</v>
      </c>
      <c r="AS1529" s="174">
        <f>IFERROR(INDEX('NEW2022'!H:H,MATCH($D1529,'NEW2022'!D:D,0)),0)</f>
        <v>0</v>
      </c>
      <c r="AT1529" s="174">
        <f>IFERROR(INDEX('NEW2022'!J:J,MATCH($D1529,'NEW2022'!D:D,0)),0)</f>
        <v>0</v>
      </c>
      <c r="AU1529" s="174">
        <f>IFERROR(INDEX('Quiet Items'!H:H,MATCH($D1529,'Quiet Items'!D:D,0)),0)</f>
        <v>0</v>
      </c>
      <c r="AV1529" s="174">
        <f>IFERROR(INDEX('Quiet Items'!J:J,MATCH($D1529,'Quiet Items'!D:D,0)),0)</f>
        <v>0</v>
      </c>
      <c r="AW1529" s="174">
        <f>IFERROR(INDEX('1.4G'!H:H,MATCH($D1529,'1.4G'!D:D,0)),0)</f>
        <v>0</v>
      </c>
      <c r="AX1529" s="174">
        <f>IFERROR(INDEX('1.4G'!J:J,MATCH($D1529,'1.4G'!D:D,0)),0)</f>
        <v>0</v>
      </c>
      <c r="AY1529" s="174">
        <f t="shared" si="237"/>
        <v>0</v>
      </c>
      <c r="AZ1529" s="174">
        <f t="shared" si="238"/>
        <v>0</v>
      </c>
      <c r="BA1529" s="175">
        <f>IFERROR(Table1[[#This Row],[Line total ordered for now]]*Table1[[#This Row],[GUARANTEED PRICE
for STOCK orders collected before 31.3.22]],0)</f>
        <v>0</v>
      </c>
      <c r="BB1529" s="175">
        <f t="shared" si="235"/>
        <v>0</v>
      </c>
      <c r="BC1529" s="176">
        <f>(AZ1529+Table1[[#This Row],[Line total ordered for now]])*Z1529</f>
        <v>0</v>
      </c>
      <c r="BD1529" s="200">
        <v>5</v>
      </c>
      <c r="BL1529"/>
      <c r="BM1529"/>
      <c r="BN1529"/>
      <c r="BO1529"/>
      <c r="BP1529"/>
      <c r="BQ1529"/>
      <c r="BR1529"/>
      <c r="BS1529"/>
      <c r="BT1529"/>
    </row>
    <row r="1530" spans="1:72" ht="15.75">
      <c r="A1530" s="202">
        <v>1526</v>
      </c>
      <c r="B1530" s="68" t="s">
        <v>6378</v>
      </c>
      <c r="C1530" s="149" t="s">
        <v>667</v>
      </c>
      <c r="D1530" s="149" t="s">
        <v>1197</v>
      </c>
      <c r="E1530" s="149" t="s">
        <v>1198</v>
      </c>
      <c r="F1530" s="158" t="str">
        <f t="shared" si="236"/>
        <v/>
      </c>
      <c r="G1530" s="187">
        <v>55</v>
      </c>
      <c r="H1530" s="150"/>
      <c r="I1530" s="184">
        <v>5</v>
      </c>
      <c r="J1530" s="150"/>
      <c r="K1530" s="151">
        <v>5</v>
      </c>
      <c r="L1530" s="152">
        <v>5</v>
      </c>
      <c r="M1530" s="152">
        <v>5</v>
      </c>
      <c r="N1530" s="153" t="s">
        <v>142</v>
      </c>
      <c r="O1530" s="154">
        <v>1</v>
      </c>
      <c r="P1530" s="153">
        <v>0</v>
      </c>
      <c r="Q1530" s="153" t="s">
        <v>206</v>
      </c>
      <c r="R1530" s="155">
        <v>1</v>
      </c>
      <c r="S1530" s="155">
        <v>0</v>
      </c>
      <c r="T1530" s="155">
        <v>0</v>
      </c>
      <c r="U1530" s="154" t="s">
        <v>6378</v>
      </c>
      <c r="V1530" s="153">
        <v>0</v>
      </c>
      <c r="W1530" s="153">
        <v>0</v>
      </c>
      <c r="X1530" s="151" t="s">
        <v>6378</v>
      </c>
      <c r="Y1530" s="151" t="s">
        <v>6378</v>
      </c>
      <c r="Z1530" s="156">
        <v>0</v>
      </c>
      <c r="AA1530" s="153">
        <v>0</v>
      </c>
      <c r="AB1530" s="153">
        <v>0</v>
      </c>
      <c r="AC1530" s="153">
        <v>0</v>
      </c>
      <c r="AD1530" s="157">
        <v>0</v>
      </c>
      <c r="AE1530" s="110">
        <v>0</v>
      </c>
      <c r="AF1530" s="110">
        <v>560</v>
      </c>
      <c r="AG1530" s="112">
        <f t="shared" si="234"/>
        <v>0</v>
      </c>
      <c r="AH1530" s="110">
        <f>SUM(AG$4:AG1530)</f>
        <v>41</v>
      </c>
      <c r="AI1530" s="112">
        <f t="shared" si="232"/>
        <v>0</v>
      </c>
      <c r="AJ1530" s="110">
        <f>COUNTIF(AI$4:AI1530,"&gt;0")</f>
        <v>221</v>
      </c>
      <c r="AK1530" s="110">
        <v>0</v>
      </c>
      <c r="AL1530" s="110">
        <v>533</v>
      </c>
      <c r="AM1530" s="172" t="str">
        <f>IF(OR(Table1[[#This Row],[Line total ordered for now]]&gt;0,Table1[[#This Row],[Line total ordered for season]]&gt;0),1,"")</f>
        <v/>
      </c>
      <c r="AN1530" s="173">
        <f>COUNTIF(AM$4:AM1530,"&gt;0")</f>
        <v>0</v>
      </c>
      <c r="AO1530" s="173">
        <f>Table1[[#This Row],[ORDER QUANTITY
to be collected BEFORE 31.3.22]]</f>
        <v>0</v>
      </c>
      <c r="AP1530" s="174">
        <f t="shared" si="233"/>
        <v>0</v>
      </c>
      <c r="AQ1530" s="174">
        <f>IFERROR(INDEX(Retail!H:H,MATCH($D1530,Retail!$D:$D,0)),0)</f>
        <v>0</v>
      </c>
      <c r="AR1530" s="174">
        <f>IFERROR(INDEX(Retail!J:J,MATCH($D1530,Retail!$D:$D,0)),0)</f>
        <v>0</v>
      </c>
      <c r="AS1530" s="174">
        <f>IFERROR(INDEX('NEW2022'!H:H,MATCH($D1530,'NEW2022'!D:D,0)),0)</f>
        <v>0</v>
      </c>
      <c r="AT1530" s="174">
        <f>IFERROR(INDEX('NEW2022'!J:J,MATCH($D1530,'NEW2022'!D:D,0)),0)</f>
        <v>0</v>
      </c>
      <c r="AU1530" s="174">
        <f>IFERROR(INDEX('Quiet Items'!H:H,MATCH($D1530,'Quiet Items'!D:D,0)),0)</f>
        <v>0</v>
      </c>
      <c r="AV1530" s="174">
        <f>IFERROR(INDEX('Quiet Items'!J:J,MATCH($D1530,'Quiet Items'!D:D,0)),0)</f>
        <v>0</v>
      </c>
      <c r="AW1530" s="174">
        <f>IFERROR(INDEX('1.4G'!H:H,MATCH($D1530,'1.4G'!D:D,0)),0)</f>
        <v>0</v>
      </c>
      <c r="AX1530" s="174">
        <f>IFERROR(INDEX('1.4G'!J:J,MATCH($D1530,'1.4G'!D:D,0)),0)</f>
        <v>0</v>
      </c>
      <c r="AY1530" s="174">
        <f t="shared" si="237"/>
        <v>0</v>
      </c>
      <c r="AZ1530" s="174">
        <f t="shared" si="238"/>
        <v>0</v>
      </c>
      <c r="BA1530" s="175">
        <f>IFERROR(Table1[[#This Row],[Line total ordered for now]]*Table1[[#This Row],[GUARANTEED PRICE
for STOCK orders collected before 31.3.22]],0)</f>
        <v>0</v>
      </c>
      <c r="BB1530" s="175">
        <f t="shared" si="235"/>
        <v>0</v>
      </c>
      <c r="BC1530" s="176">
        <f>(AZ1530+Table1[[#This Row],[Line total ordered for now]])*Z1530</f>
        <v>0</v>
      </c>
      <c r="BD1530" s="200">
        <v>5</v>
      </c>
      <c r="BL1530"/>
      <c r="BM1530"/>
      <c r="BN1530"/>
      <c r="BO1530"/>
      <c r="BP1530"/>
      <c r="BQ1530"/>
      <c r="BR1530"/>
      <c r="BS1530"/>
      <c r="BT1530"/>
    </row>
    <row r="1531" spans="1:72" ht="15.75">
      <c r="A1531" s="202">
        <v>1527</v>
      </c>
      <c r="B1531" s="68" t="s">
        <v>6378</v>
      </c>
      <c r="C1531" s="149" t="s">
        <v>667</v>
      </c>
      <c r="D1531" s="149" t="s">
        <v>1212</v>
      </c>
      <c r="E1531" s="149" t="s">
        <v>1213</v>
      </c>
      <c r="F1531" s="158" t="str">
        <f t="shared" si="236"/>
        <v/>
      </c>
      <c r="G1531" s="187">
        <v>2</v>
      </c>
      <c r="H1531" s="150"/>
      <c r="I1531" s="184">
        <v>5</v>
      </c>
      <c r="J1531" s="150"/>
      <c r="K1531" s="151">
        <v>5</v>
      </c>
      <c r="L1531" s="152">
        <v>5</v>
      </c>
      <c r="M1531" s="152">
        <v>5</v>
      </c>
      <c r="N1531" s="153" t="s">
        <v>142</v>
      </c>
      <c r="O1531" s="154">
        <v>1</v>
      </c>
      <c r="P1531" s="153">
        <v>0</v>
      </c>
      <c r="Q1531" s="153" t="s">
        <v>206</v>
      </c>
      <c r="R1531" s="155">
        <v>1</v>
      </c>
      <c r="S1531" s="155">
        <v>0</v>
      </c>
      <c r="T1531" s="155">
        <v>0</v>
      </c>
      <c r="U1531" s="154" t="s">
        <v>6378</v>
      </c>
      <c r="V1531" s="153">
        <v>0</v>
      </c>
      <c r="W1531" s="153">
        <v>0</v>
      </c>
      <c r="X1531" s="151" t="s">
        <v>6378</v>
      </c>
      <c r="Y1531" s="151" t="s">
        <v>6378</v>
      </c>
      <c r="Z1531" s="156">
        <v>0</v>
      </c>
      <c r="AA1531" s="153">
        <v>0</v>
      </c>
      <c r="AB1531" s="153">
        <v>0</v>
      </c>
      <c r="AC1531" s="153">
        <v>0</v>
      </c>
      <c r="AD1531" s="157">
        <v>0</v>
      </c>
      <c r="AE1531" s="110">
        <v>0</v>
      </c>
      <c r="AF1531" s="110">
        <v>560</v>
      </c>
      <c r="AG1531" s="112">
        <f t="shared" si="234"/>
        <v>0</v>
      </c>
      <c r="AH1531" s="110">
        <f>SUM(AG$4:AG1531)</f>
        <v>41</v>
      </c>
      <c r="AI1531" s="112">
        <f t="shared" si="232"/>
        <v>0</v>
      </c>
      <c r="AJ1531" s="110">
        <f>COUNTIF(AI$4:AI1531,"&gt;0")</f>
        <v>221</v>
      </c>
      <c r="AK1531" s="110">
        <v>0</v>
      </c>
      <c r="AL1531" s="110">
        <v>533</v>
      </c>
      <c r="AM1531" s="172" t="str">
        <f>IF(OR(Table1[[#This Row],[Line total ordered for now]]&gt;0,Table1[[#This Row],[Line total ordered for season]]&gt;0),1,"")</f>
        <v/>
      </c>
      <c r="AN1531" s="173">
        <f>COUNTIF(AM$4:AM1531,"&gt;0")</f>
        <v>0</v>
      </c>
      <c r="AO1531" s="173">
        <f>Table1[[#This Row],[ORDER QUANTITY
to be collected BEFORE 31.3.22]]</f>
        <v>0</v>
      </c>
      <c r="AP1531" s="174">
        <f t="shared" si="233"/>
        <v>0</v>
      </c>
      <c r="AQ1531" s="174">
        <f>IFERROR(INDEX(Retail!H:H,MATCH($D1531,Retail!$D:$D,0)),0)</f>
        <v>0</v>
      </c>
      <c r="AR1531" s="174">
        <f>IFERROR(INDEX(Retail!J:J,MATCH($D1531,Retail!$D:$D,0)),0)</f>
        <v>0</v>
      </c>
      <c r="AS1531" s="174">
        <f>IFERROR(INDEX('NEW2022'!H:H,MATCH($D1531,'NEW2022'!D:D,0)),0)</f>
        <v>0</v>
      </c>
      <c r="AT1531" s="174">
        <f>IFERROR(INDEX('NEW2022'!J:J,MATCH($D1531,'NEW2022'!D:D,0)),0)</f>
        <v>0</v>
      </c>
      <c r="AU1531" s="174">
        <f>IFERROR(INDEX('Quiet Items'!H:H,MATCH($D1531,'Quiet Items'!D:D,0)),0)</f>
        <v>0</v>
      </c>
      <c r="AV1531" s="174">
        <f>IFERROR(INDEX('Quiet Items'!J:J,MATCH($D1531,'Quiet Items'!D:D,0)),0)</f>
        <v>0</v>
      </c>
      <c r="AW1531" s="174">
        <f>IFERROR(INDEX('1.4G'!H:H,MATCH($D1531,'1.4G'!D:D,0)),0)</f>
        <v>0</v>
      </c>
      <c r="AX1531" s="174">
        <f>IFERROR(INDEX('1.4G'!J:J,MATCH($D1531,'1.4G'!D:D,0)),0)</f>
        <v>0</v>
      </c>
      <c r="AY1531" s="174">
        <f t="shared" si="237"/>
        <v>0</v>
      </c>
      <c r="AZ1531" s="174">
        <f t="shared" si="238"/>
        <v>0</v>
      </c>
      <c r="BA1531" s="175">
        <f>IFERROR(Table1[[#This Row],[Line total ordered for now]]*Table1[[#This Row],[GUARANTEED PRICE
for STOCK orders collected before 31.3.22]],0)</f>
        <v>0</v>
      </c>
      <c r="BB1531" s="175">
        <f t="shared" si="235"/>
        <v>0</v>
      </c>
      <c r="BC1531" s="176">
        <f>(AZ1531+Table1[[#This Row],[Line total ordered for now]])*Z1531</f>
        <v>0</v>
      </c>
      <c r="BD1531" s="200">
        <v>5</v>
      </c>
      <c r="BL1531"/>
      <c r="BM1531"/>
      <c r="BN1531"/>
      <c r="BO1531"/>
      <c r="BP1531"/>
      <c r="BQ1531"/>
      <c r="BR1531"/>
      <c r="BS1531"/>
      <c r="BT1531"/>
    </row>
    <row r="1532" spans="1:72" ht="15.75">
      <c r="A1532" s="202">
        <v>1528</v>
      </c>
      <c r="B1532" s="68" t="s">
        <v>6378</v>
      </c>
      <c r="C1532" s="149" t="s">
        <v>667</v>
      </c>
      <c r="D1532" s="149" t="s">
        <v>1318</v>
      </c>
      <c r="E1532" s="149" t="s">
        <v>1319</v>
      </c>
      <c r="F1532" s="158" t="str">
        <f t="shared" si="236"/>
        <v/>
      </c>
      <c r="G1532" s="187">
        <v>1</v>
      </c>
      <c r="H1532" s="150"/>
      <c r="I1532" s="184">
        <v>5</v>
      </c>
      <c r="J1532" s="150"/>
      <c r="K1532" s="151">
        <v>5</v>
      </c>
      <c r="L1532" s="152">
        <v>5</v>
      </c>
      <c r="M1532" s="152">
        <v>5</v>
      </c>
      <c r="N1532" s="153" t="s">
        <v>142</v>
      </c>
      <c r="O1532" s="154">
        <v>1</v>
      </c>
      <c r="P1532" s="153">
        <v>0</v>
      </c>
      <c r="Q1532" s="153" t="s">
        <v>206</v>
      </c>
      <c r="R1532" s="155">
        <v>1</v>
      </c>
      <c r="S1532" s="155">
        <v>0</v>
      </c>
      <c r="T1532" s="155">
        <v>0</v>
      </c>
      <c r="U1532" s="154" t="s">
        <v>6378</v>
      </c>
      <c r="V1532" s="153">
        <v>0</v>
      </c>
      <c r="W1532" s="153">
        <v>0</v>
      </c>
      <c r="X1532" s="151" t="s">
        <v>6378</v>
      </c>
      <c r="Y1532" s="151" t="s">
        <v>6378</v>
      </c>
      <c r="Z1532" s="156">
        <v>0</v>
      </c>
      <c r="AA1532" s="153">
        <v>0</v>
      </c>
      <c r="AB1532" s="153">
        <v>0</v>
      </c>
      <c r="AC1532" s="153">
        <v>0</v>
      </c>
      <c r="AD1532" s="157">
        <v>0</v>
      </c>
      <c r="AE1532" s="110">
        <v>0</v>
      </c>
      <c r="AF1532" s="110">
        <v>560</v>
      </c>
      <c r="AG1532" s="112">
        <f t="shared" si="234"/>
        <v>0</v>
      </c>
      <c r="AH1532" s="110">
        <f>SUM(AG$4:AG1532)</f>
        <v>41</v>
      </c>
      <c r="AI1532" s="112">
        <f t="shared" si="232"/>
        <v>0</v>
      </c>
      <c r="AJ1532" s="110">
        <f>COUNTIF(AI$4:AI1532,"&gt;0")</f>
        <v>221</v>
      </c>
      <c r="AK1532" s="110">
        <v>0</v>
      </c>
      <c r="AL1532" s="110">
        <v>533</v>
      </c>
      <c r="AM1532" s="172" t="str">
        <f>IF(OR(Table1[[#This Row],[Line total ordered for now]]&gt;0,Table1[[#This Row],[Line total ordered for season]]&gt;0),1,"")</f>
        <v/>
      </c>
      <c r="AN1532" s="173">
        <f>COUNTIF(AM$4:AM1532,"&gt;0")</f>
        <v>0</v>
      </c>
      <c r="AO1532" s="173">
        <f>Table1[[#This Row],[ORDER QUANTITY
to be collected BEFORE 31.3.22]]</f>
        <v>0</v>
      </c>
      <c r="AP1532" s="174">
        <f t="shared" si="233"/>
        <v>0</v>
      </c>
      <c r="AQ1532" s="174">
        <f>IFERROR(INDEX(Retail!H:H,MATCH($D1532,Retail!$D:$D,0)),0)</f>
        <v>0</v>
      </c>
      <c r="AR1532" s="174">
        <f>IFERROR(INDEX(Retail!J:J,MATCH($D1532,Retail!$D:$D,0)),0)</f>
        <v>0</v>
      </c>
      <c r="AS1532" s="174">
        <f>IFERROR(INDEX('NEW2022'!H:H,MATCH($D1532,'NEW2022'!D:D,0)),0)</f>
        <v>0</v>
      </c>
      <c r="AT1532" s="174">
        <f>IFERROR(INDEX('NEW2022'!J:J,MATCH($D1532,'NEW2022'!D:D,0)),0)</f>
        <v>0</v>
      </c>
      <c r="AU1532" s="174">
        <f>IFERROR(INDEX('Quiet Items'!H:H,MATCH($D1532,'Quiet Items'!D:D,0)),0)</f>
        <v>0</v>
      </c>
      <c r="AV1532" s="174">
        <f>IFERROR(INDEX('Quiet Items'!J:J,MATCH($D1532,'Quiet Items'!D:D,0)),0)</f>
        <v>0</v>
      </c>
      <c r="AW1532" s="174">
        <f>IFERROR(INDEX('1.4G'!H:H,MATCH($D1532,'1.4G'!D:D,0)),0)</f>
        <v>0</v>
      </c>
      <c r="AX1532" s="174">
        <f>IFERROR(INDEX('1.4G'!J:J,MATCH($D1532,'1.4G'!D:D,0)),0)</f>
        <v>0</v>
      </c>
      <c r="AY1532" s="174">
        <f t="shared" si="237"/>
        <v>0</v>
      </c>
      <c r="AZ1532" s="174">
        <f t="shared" si="238"/>
        <v>0</v>
      </c>
      <c r="BA1532" s="175">
        <f>IFERROR(Table1[[#This Row],[Line total ordered for now]]*Table1[[#This Row],[GUARANTEED PRICE
for STOCK orders collected before 31.3.22]],0)</f>
        <v>0</v>
      </c>
      <c r="BB1532" s="175">
        <f t="shared" si="235"/>
        <v>0</v>
      </c>
      <c r="BC1532" s="176">
        <f>(AZ1532+Table1[[#This Row],[Line total ordered for now]])*Z1532</f>
        <v>0</v>
      </c>
      <c r="BD1532" s="200">
        <v>5</v>
      </c>
      <c r="BL1532"/>
      <c r="BM1532"/>
      <c r="BN1532"/>
      <c r="BO1532"/>
      <c r="BP1532"/>
      <c r="BQ1532"/>
      <c r="BR1532"/>
      <c r="BS1532"/>
      <c r="BT1532"/>
    </row>
    <row r="1533" spans="1:72" ht="15.75">
      <c r="A1533" s="202">
        <v>1529</v>
      </c>
      <c r="B1533" s="68" t="s">
        <v>6378</v>
      </c>
      <c r="C1533" s="149" t="s">
        <v>667</v>
      </c>
      <c r="D1533" s="149" t="s">
        <v>1481</v>
      </c>
      <c r="E1533" s="149" t="s">
        <v>1482</v>
      </c>
      <c r="F1533" s="158" t="str">
        <f t="shared" si="236"/>
        <v/>
      </c>
      <c r="G1533" s="187">
        <v>12</v>
      </c>
      <c r="H1533" s="150"/>
      <c r="I1533" s="184">
        <v>5</v>
      </c>
      <c r="J1533" s="150"/>
      <c r="K1533" s="151">
        <v>5</v>
      </c>
      <c r="L1533" s="152">
        <v>5</v>
      </c>
      <c r="M1533" s="152">
        <v>5</v>
      </c>
      <c r="N1533" s="153" t="s">
        <v>142</v>
      </c>
      <c r="O1533" s="154">
        <v>1</v>
      </c>
      <c r="P1533" s="153">
        <v>0</v>
      </c>
      <c r="Q1533" s="153" t="s">
        <v>206</v>
      </c>
      <c r="R1533" s="155">
        <v>1</v>
      </c>
      <c r="S1533" s="155">
        <v>0</v>
      </c>
      <c r="T1533" s="155">
        <v>0</v>
      </c>
      <c r="U1533" s="154" t="s">
        <v>6378</v>
      </c>
      <c r="V1533" s="153">
        <v>0</v>
      </c>
      <c r="W1533" s="153">
        <v>0</v>
      </c>
      <c r="X1533" s="151" t="s">
        <v>6378</v>
      </c>
      <c r="Y1533" s="151" t="s">
        <v>6378</v>
      </c>
      <c r="Z1533" s="156">
        <v>0</v>
      </c>
      <c r="AA1533" s="153">
        <v>0</v>
      </c>
      <c r="AB1533" s="153">
        <v>0</v>
      </c>
      <c r="AC1533" s="153">
        <v>0</v>
      </c>
      <c r="AD1533" s="157">
        <v>0</v>
      </c>
      <c r="AE1533" s="110">
        <v>0</v>
      </c>
      <c r="AF1533" s="110">
        <v>560</v>
      </c>
      <c r="AG1533" s="112">
        <f t="shared" si="234"/>
        <v>0</v>
      </c>
      <c r="AH1533" s="110">
        <f>SUM(AG$4:AG1533)</f>
        <v>41</v>
      </c>
      <c r="AI1533" s="112">
        <f t="shared" si="232"/>
        <v>0</v>
      </c>
      <c r="AJ1533" s="110">
        <f>COUNTIF(AI$4:AI1533,"&gt;0")</f>
        <v>221</v>
      </c>
      <c r="AK1533" s="110">
        <v>0</v>
      </c>
      <c r="AL1533" s="110">
        <v>533</v>
      </c>
      <c r="AM1533" s="172" t="str">
        <f>IF(OR(Table1[[#This Row],[Line total ordered for now]]&gt;0,Table1[[#This Row],[Line total ordered for season]]&gt;0),1,"")</f>
        <v/>
      </c>
      <c r="AN1533" s="173">
        <f>COUNTIF(AM$4:AM1533,"&gt;0")</f>
        <v>0</v>
      </c>
      <c r="AO1533" s="173">
        <f>Table1[[#This Row],[ORDER QUANTITY
to be collected BEFORE 31.3.22]]</f>
        <v>0</v>
      </c>
      <c r="AP1533" s="174">
        <f t="shared" si="233"/>
        <v>0</v>
      </c>
      <c r="AQ1533" s="174">
        <f>IFERROR(INDEX(Retail!H:H,MATCH($D1533,Retail!$D:$D,0)),0)</f>
        <v>0</v>
      </c>
      <c r="AR1533" s="174">
        <f>IFERROR(INDEX(Retail!J:J,MATCH($D1533,Retail!$D:$D,0)),0)</f>
        <v>0</v>
      </c>
      <c r="AS1533" s="174">
        <f>IFERROR(INDEX('NEW2022'!H:H,MATCH($D1533,'NEW2022'!D:D,0)),0)</f>
        <v>0</v>
      </c>
      <c r="AT1533" s="174">
        <f>IFERROR(INDEX('NEW2022'!J:J,MATCH($D1533,'NEW2022'!D:D,0)),0)</f>
        <v>0</v>
      </c>
      <c r="AU1533" s="174">
        <f>IFERROR(INDEX('Quiet Items'!H:H,MATCH($D1533,'Quiet Items'!D:D,0)),0)</f>
        <v>0</v>
      </c>
      <c r="AV1533" s="174">
        <f>IFERROR(INDEX('Quiet Items'!J:J,MATCH($D1533,'Quiet Items'!D:D,0)),0)</f>
        <v>0</v>
      </c>
      <c r="AW1533" s="174">
        <f>IFERROR(INDEX('1.4G'!H:H,MATCH($D1533,'1.4G'!D:D,0)),0)</f>
        <v>0</v>
      </c>
      <c r="AX1533" s="174">
        <f>IFERROR(INDEX('1.4G'!J:J,MATCH($D1533,'1.4G'!D:D,0)),0)</f>
        <v>0</v>
      </c>
      <c r="AY1533" s="174">
        <f t="shared" si="237"/>
        <v>0</v>
      </c>
      <c r="AZ1533" s="174">
        <f t="shared" si="238"/>
        <v>0</v>
      </c>
      <c r="BA1533" s="175">
        <f>IFERROR(Table1[[#This Row],[Line total ordered for now]]*Table1[[#This Row],[GUARANTEED PRICE
for STOCK orders collected before 31.3.22]],0)</f>
        <v>0</v>
      </c>
      <c r="BB1533" s="175">
        <f t="shared" si="235"/>
        <v>0</v>
      </c>
      <c r="BC1533" s="176">
        <f>(AZ1533+Table1[[#This Row],[Line total ordered for now]])*Z1533</f>
        <v>0</v>
      </c>
      <c r="BD1533" s="200">
        <v>5</v>
      </c>
      <c r="BL1533"/>
      <c r="BM1533"/>
      <c r="BN1533"/>
      <c r="BO1533"/>
      <c r="BP1533"/>
      <c r="BQ1533"/>
      <c r="BR1533"/>
      <c r="BS1533"/>
      <c r="BT1533"/>
    </row>
    <row r="1534" spans="1:72" ht="15.75">
      <c r="A1534" s="202">
        <v>1530</v>
      </c>
      <c r="B1534" s="68" t="s">
        <v>6378</v>
      </c>
      <c r="C1534" s="149" t="s">
        <v>667</v>
      </c>
      <c r="D1534" s="149" t="s">
        <v>1564</v>
      </c>
      <c r="E1534" s="149" t="s">
        <v>1565</v>
      </c>
      <c r="F1534" s="158" t="str">
        <f t="shared" si="236"/>
        <v/>
      </c>
      <c r="G1534" s="187">
        <v>12</v>
      </c>
      <c r="H1534" s="150"/>
      <c r="I1534" s="184">
        <v>5</v>
      </c>
      <c r="J1534" s="150"/>
      <c r="K1534" s="151">
        <v>5</v>
      </c>
      <c r="L1534" s="152">
        <v>5</v>
      </c>
      <c r="M1534" s="152">
        <v>5</v>
      </c>
      <c r="N1534" s="153" t="s">
        <v>142</v>
      </c>
      <c r="O1534" s="154">
        <v>1</v>
      </c>
      <c r="P1534" s="153">
        <v>0</v>
      </c>
      <c r="Q1534" s="153" t="s">
        <v>206</v>
      </c>
      <c r="R1534" s="155">
        <v>1</v>
      </c>
      <c r="S1534" s="155">
        <v>0</v>
      </c>
      <c r="T1534" s="155">
        <v>0</v>
      </c>
      <c r="U1534" s="154" t="s">
        <v>6378</v>
      </c>
      <c r="V1534" s="153">
        <v>0</v>
      </c>
      <c r="W1534" s="153">
        <v>0</v>
      </c>
      <c r="X1534" s="151" t="s">
        <v>6378</v>
      </c>
      <c r="Y1534" s="151" t="s">
        <v>6378</v>
      </c>
      <c r="Z1534" s="156">
        <v>0</v>
      </c>
      <c r="AA1534" s="153">
        <v>0</v>
      </c>
      <c r="AB1534" s="153">
        <v>0</v>
      </c>
      <c r="AC1534" s="153">
        <v>0</v>
      </c>
      <c r="AD1534" s="157">
        <v>0</v>
      </c>
      <c r="AE1534" s="110">
        <v>0</v>
      </c>
      <c r="AF1534" s="110">
        <v>560</v>
      </c>
      <c r="AG1534" s="112">
        <f t="shared" si="234"/>
        <v>0</v>
      </c>
      <c r="AH1534" s="110">
        <f>SUM(AG$4:AG1534)</f>
        <v>41</v>
      </c>
      <c r="AI1534" s="112">
        <f t="shared" si="232"/>
        <v>0</v>
      </c>
      <c r="AJ1534" s="110">
        <f>COUNTIF(AI$4:AI1534,"&gt;0")</f>
        <v>221</v>
      </c>
      <c r="AK1534" s="110">
        <v>0</v>
      </c>
      <c r="AL1534" s="110">
        <v>533</v>
      </c>
      <c r="AM1534" s="172" t="str">
        <f>IF(OR(Table1[[#This Row],[Line total ordered for now]]&gt;0,Table1[[#This Row],[Line total ordered for season]]&gt;0),1,"")</f>
        <v/>
      </c>
      <c r="AN1534" s="173">
        <f>COUNTIF(AM$4:AM1534,"&gt;0")</f>
        <v>0</v>
      </c>
      <c r="AO1534" s="173">
        <f>Table1[[#This Row],[ORDER QUANTITY
to be collected BEFORE 31.3.22]]</f>
        <v>0</v>
      </c>
      <c r="AP1534" s="174">
        <f t="shared" si="233"/>
        <v>0</v>
      </c>
      <c r="AQ1534" s="174">
        <f>IFERROR(INDEX(Retail!H:H,MATCH($D1534,Retail!$D:$D,0)),0)</f>
        <v>0</v>
      </c>
      <c r="AR1534" s="174">
        <f>IFERROR(INDEX(Retail!J:J,MATCH($D1534,Retail!$D:$D,0)),0)</f>
        <v>0</v>
      </c>
      <c r="AS1534" s="174">
        <f>IFERROR(INDEX('NEW2022'!H:H,MATCH($D1534,'NEW2022'!D:D,0)),0)</f>
        <v>0</v>
      </c>
      <c r="AT1534" s="174">
        <f>IFERROR(INDEX('NEW2022'!J:J,MATCH($D1534,'NEW2022'!D:D,0)),0)</f>
        <v>0</v>
      </c>
      <c r="AU1534" s="174">
        <f>IFERROR(INDEX('Quiet Items'!H:H,MATCH($D1534,'Quiet Items'!D:D,0)),0)</f>
        <v>0</v>
      </c>
      <c r="AV1534" s="174">
        <f>IFERROR(INDEX('Quiet Items'!J:J,MATCH($D1534,'Quiet Items'!D:D,0)),0)</f>
        <v>0</v>
      </c>
      <c r="AW1534" s="174">
        <f>IFERROR(INDEX('1.4G'!H:H,MATCH($D1534,'1.4G'!D:D,0)),0)</f>
        <v>0</v>
      </c>
      <c r="AX1534" s="174">
        <f>IFERROR(INDEX('1.4G'!J:J,MATCH($D1534,'1.4G'!D:D,0)),0)</f>
        <v>0</v>
      </c>
      <c r="AY1534" s="174">
        <f t="shared" si="237"/>
        <v>0</v>
      </c>
      <c r="AZ1534" s="174">
        <f t="shared" si="238"/>
        <v>0</v>
      </c>
      <c r="BA1534" s="175">
        <f>IFERROR(Table1[[#This Row],[Line total ordered for now]]*Table1[[#This Row],[GUARANTEED PRICE
for STOCK orders collected before 31.3.22]],0)</f>
        <v>0</v>
      </c>
      <c r="BB1534" s="175">
        <f t="shared" si="235"/>
        <v>0</v>
      </c>
      <c r="BC1534" s="176">
        <f>(AZ1534+Table1[[#This Row],[Line total ordered for now]])*Z1534</f>
        <v>0</v>
      </c>
      <c r="BD1534" s="200">
        <v>5</v>
      </c>
      <c r="BL1534"/>
      <c r="BM1534"/>
      <c r="BN1534"/>
      <c r="BO1534"/>
      <c r="BP1534"/>
      <c r="BQ1534"/>
      <c r="BR1534"/>
      <c r="BS1534"/>
      <c r="BT1534"/>
    </row>
    <row r="1535" spans="1:72" ht="15.75">
      <c r="A1535" s="202">
        <v>1531</v>
      </c>
      <c r="B1535" s="68" t="s">
        <v>6378</v>
      </c>
      <c r="C1535" s="149" t="s">
        <v>667</v>
      </c>
      <c r="D1535" s="149" t="s">
        <v>1735</v>
      </c>
      <c r="E1535" s="149" t="s">
        <v>1736</v>
      </c>
      <c r="F1535" s="158" t="str">
        <f t="shared" si="236"/>
        <v/>
      </c>
      <c r="G1535" s="187">
        <v>25</v>
      </c>
      <c r="H1535" s="150"/>
      <c r="I1535" s="184">
        <v>5</v>
      </c>
      <c r="J1535" s="150"/>
      <c r="K1535" s="151">
        <v>5</v>
      </c>
      <c r="L1535" s="152">
        <v>5</v>
      </c>
      <c r="M1535" s="152">
        <v>5</v>
      </c>
      <c r="N1535" s="153" t="s">
        <v>142</v>
      </c>
      <c r="O1535" s="154">
        <v>1</v>
      </c>
      <c r="P1535" s="153">
        <v>0</v>
      </c>
      <c r="Q1535" s="153" t="s">
        <v>206</v>
      </c>
      <c r="R1535" s="155">
        <v>1</v>
      </c>
      <c r="S1535" s="155">
        <v>0</v>
      </c>
      <c r="T1535" s="155">
        <v>0</v>
      </c>
      <c r="U1535" s="154" t="s">
        <v>6378</v>
      </c>
      <c r="V1535" s="153">
        <v>0</v>
      </c>
      <c r="W1535" s="153">
        <v>0</v>
      </c>
      <c r="X1535" s="151" t="s">
        <v>6378</v>
      </c>
      <c r="Y1535" s="151" t="s">
        <v>6378</v>
      </c>
      <c r="Z1535" s="156">
        <v>0</v>
      </c>
      <c r="AA1535" s="153">
        <v>0</v>
      </c>
      <c r="AB1535" s="153">
        <v>0</v>
      </c>
      <c r="AC1535" s="153">
        <v>0</v>
      </c>
      <c r="AD1535" s="157">
        <v>0</v>
      </c>
      <c r="AE1535" s="110">
        <v>0</v>
      </c>
      <c r="AF1535" s="110">
        <v>560</v>
      </c>
      <c r="AG1535" s="112">
        <f t="shared" si="234"/>
        <v>0</v>
      </c>
      <c r="AH1535" s="110">
        <f>SUM(AG$4:AG1535)</f>
        <v>41</v>
      </c>
      <c r="AI1535" s="112">
        <f t="shared" si="232"/>
        <v>0</v>
      </c>
      <c r="AJ1535" s="110">
        <f>COUNTIF(AI$4:AI1535,"&gt;0")</f>
        <v>221</v>
      </c>
      <c r="AK1535" s="110">
        <v>0</v>
      </c>
      <c r="AL1535" s="110">
        <v>533</v>
      </c>
      <c r="AM1535" s="172" t="str">
        <f>IF(OR(Table1[[#This Row],[Line total ordered for now]]&gt;0,Table1[[#This Row],[Line total ordered for season]]&gt;0),1,"")</f>
        <v/>
      </c>
      <c r="AN1535" s="173">
        <f>COUNTIF(AM$4:AM1535,"&gt;0")</f>
        <v>0</v>
      </c>
      <c r="AO1535" s="173">
        <f>Table1[[#This Row],[ORDER QUANTITY
to be collected BEFORE 31.3.22]]</f>
        <v>0</v>
      </c>
      <c r="AP1535" s="174">
        <f t="shared" si="233"/>
        <v>0</v>
      </c>
      <c r="AQ1535" s="174">
        <f>IFERROR(INDEX(Retail!H:H,MATCH($D1535,Retail!$D:$D,0)),0)</f>
        <v>0</v>
      </c>
      <c r="AR1535" s="174">
        <f>IFERROR(INDEX(Retail!J:J,MATCH($D1535,Retail!$D:$D,0)),0)</f>
        <v>0</v>
      </c>
      <c r="AS1535" s="174">
        <f>IFERROR(INDEX('NEW2022'!H:H,MATCH($D1535,'NEW2022'!D:D,0)),0)</f>
        <v>0</v>
      </c>
      <c r="AT1535" s="174">
        <f>IFERROR(INDEX('NEW2022'!J:J,MATCH($D1535,'NEW2022'!D:D,0)),0)</f>
        <v>0</v>
      </c>
      <c r="AU1535" s="174">
        <f>IFERROR(INDEX('Quiet Items'!H:H,MATCH($D1535,'Quiet Items'!D:D,0)),0)</f>
        <v>0</v>
      </c>
      <c r="AV1535" s="174">
        <f>IFERROR(INDEX('Quiet Items'!J:J,MATCH($D1535,'Quiet Items'!D:D,0)),0)</f>
        <v>0</v>
      </c>
      <c r="AW1535" s="174">
        <f>IFERROR(INDEX('1.4G'!H:H,MATCH($D1535,'1.4G'!D:D,0)),0)</f>
        <v>0</v>
      </c>
      <c r="AX1535" s="174">
        <f>IFERROR(INDEX('1.4G'!J:J,MATCH($D1535,'1.4G'!D:D,0)),0)</f>
        <v>0</v>
      </c>
      <c r="AY1535" s="174">
        <f t="shared" si="237"/>
        <v>0</v>
      </c>
      <c r="AZ1535" s="174">
        <f t="shared" si="238"/>
        <v>0</v>
      </c>
      <c r="BA1535" s="175">
        <f>IFERROR(Table1[[#This Row],[Line total ordered for now]]*Table1[[#This Row],[GUARANTEED PRICE
for STOCK orders collected before 31.3.22]],0)</f>
        <v>0</v>
      </c>
      <c r="BB1535" s="175">
        <f t="shared" si="235"/>
        <v>0</v>
      </c>
      <c r="BC1535" s="176">
        <f>(AZ1535+Table1[[#This Row],[Line total ordered for now]])*Z1535</f>
        <v>0</v>
      </c>
      <c r="BD1535" s="200">
        <v>5</v>
      </c>
      <c r="BL1535"/>
      <c r="BM1535"/>
      <c r="BN1535"/>
      <c r="BO1535"/>
      <c r="BP1535"/>
      <c r="BQ1535"/>
      <c r="BR1535"/>
      <c r="BS1535"/>
      <c r="BT1535"/>
    </row>
    <row r="1536" spans="1:72" ht="15.75">
      <c r="A1536" s="202">
        <v>1532</v>
      </c>
      <c r="B1536" s="68" t="s">
        <v>6378</v>
      </c>
      <c r="C1536" s="149" t="s">
        <v>667</v>
      </c>
      <c r="D1536" s="149" t="s">
        <v>1858</v>
      </c>
      <c r="E1536" s="149" t="s">
        <v>1859</v>
      </c>
      <c r="F1536" s="158" t="str">
        <f t="shared" si="236"/>
        <v/>
      </c>
      <c r="G1536" s="187">
        <v>1</v>
      </c>
      <c r="H1536" s="150"/>
      <c r="I1536" s="184">
        <v>5</v>
      </c>
      <c r="J1536" s="150"/>
      <c r="K1536" s="151">
        <v>5</v>
      </c>
      <c r="L1536" s="152">
        <v>5</v>
      </c>
      <c r="M1536" s="152">
        <v>5</v>
      </c>
      <c r="N1536" s="153" t="s">
        <v>142</v>
      </c>
      <c r="O1536" s="154">
        <v>1</v>
      </c>
      <c r="P1536" s="153">
        <v>0</v>
      </c>
      <c r="Q1536" s="153" t="s">
        <v>206</v>
      </c>
      <c r="R1536" s="155">
        <v>1</v>
      </c>
      <c r="S1536" s="155">
        <v>0</v>
      </c>
      <c r="T1536" s="155">
        <v>0</v>
      </c>
      <c r="U1536" s="154" t="s">
        <v>6378</v>
      </c>
      <c r="V1536" s="153">
        <v>0</v>
      </c>
      <c r="W1536" s="153">
        <v>0</v>
      </c>
      <c r="X1536" s="151" t="s">
        <v>6378</v>
      </c>
      <c r="Y1536" s="151" t="s">
        <v>6378</v>
      </c>
      <c r="Z1536" s="156">
        <v>0</v>
      </c>
      <c r="AA1536" s="153">
        <v>0</v>
      </c>
      <c r="AB1536" s="153">
        <v>0</v>
      </c>
      <c r="AC1536" s="153">
        <v>0</v>
      </c>
      <c r="AD1536" s="157">
        <v>0</v>
      </c>
      <c r="AE1536" s="110">
        <v>0</v>
      </c>
      <c r="AF1536" s="110">
        <v>560</v>
      </c>
      <c r="AG1536" s="112">
        <f t="shared" si="234"/>
        <v>0</v>
      </c>
      <c r="AH1536" s="110">
        <f>SUM(AG$4:AG1536)</f>
        <v>41</v>
      </c>
      <c r="AI1536" s="112">
        <f t="shared" si="232"/>
        <v>0</v>
      </c>
      <c r="AJ1536" s="110">
        <f>COUNTIF(AI$4:AI1536,"&gt;0")</f>
        <v>221</v>
      </c>
      <c r="AK1536" s="110">
        <v>0</v>
      </c>
      <c r="AL1536" s="110">
        <v>533</v>
      </c>
      <c r="AM1536" s="172" t="str">
        <f>IF(OR(Table1[[#This Row],[Line total ordered for now]]&gt;0,Table1[[#This Row],[Line total ordered for season]]&gt;0),1,"")</f>
        <v/>
      </c>
      <c r="AN1536" s="173">
        <f>COUNTIF(AM$4:AM1536,"&gt;0")</f>
        <v>0</v>
      </c>
      <c r="AO1536" s="173">
        <f>Table1[[#This Row],[ORDER QUANTITY
to be collected BEFORE 31.3.22]]</f>
        <v>0</v>
      </c>
      <c r="AP1536" s="174">
        <f t="shared" si="233"/>
        <v>0</v>
      </c>
      <c r="AQ1536" s="174">
        <f>IFERROR(INDEX(Retail!H:H,MATCH($D1536,Retail!$D:$D,0)),0)</f>
        <v>0</v>
      </c>
      <c r="AR1536" s="174">
        <f>IFERROR(INDEX(Retail!J:J,MATCH($D1536,Retail!$D:$D,0)),0)</f>
        <v>0</v>
      </c>
      <c r="AS1536" s="174">
        <f>IFERROR(INDEX('NEW2022'!H:H,MATCH($D1536,'NEW2022'!D:D,0)),0)</f>
        <v>0</v>
      </c>
      <c r="AT1536" s="174">
        <f>IFERROR(INDEX('NEW2022'!J:J,MATCH($D1536,'NEW2022'!D:D,0)),0)</f>
        <v>0</v>
      </c>
      <c r="AU1536" s="174">
        <f>IFERROR(INDEX('Quiet Items'!H:H,MATCH($D1536,'Quiet Items'!D:D,0)),0)</f>
        <v>0</v>
      </c>
      <c r="AV1536" s="174">
        <f>IFERROR(INDEX('Quiet Items'!J:J,MATCH($D1536,'Quiet Items'!D:D,0)),0)</f>
        <v>0</v>
      </c>
      <c r="AW1536" s="174">
        <f>IFERROR(INDEX('1.4G'!H:H,MATCH($D1536,'1.4G'!D:D,0)),0)</f>
        <v>0</v>
      </c>
      <c r="AX1536" s="174">
        <f>IFERROR(INDEX('1.4G'!J:J,MATCH($D1536,'1.4G'!D:D,0)),0)</f>
        <v>0</v>
      </c>
      <c r="AY1536" s="174">
        <f t="shared" si="237"/>
        <v>0</v>
      </c>
      <c r="AZ1536" s="174">
        <f t="shared" si="238"/>
        <v>0</v>
      </c>
      <c r="BA1536" s="175">
        <f>IFERROR(Table1[[#This Row],[Line total ordered for now]]*Table1[[#This Row],[GUARANTEED PRICE
for STOCK orders collected before 31.3.22]],0)</f>
        <v>0</v>
      </c>
      <c r="BB1536" s="175">
        <f t="shared" si="235"/>
        <v>0</v>
      </c>
      <c r="BC1536" s="176">
        <f>(AZ1536+Table1[[#This Row],[Line total ordered for now]])*Z1536</f>
        <v>0</v>
      </c>
      <c r="BD1536" s="200">
        <v>5</v>
      </c>
      <c r="BL1536"/>
      <c r="BM1536"/>
      <c r="BN1536"/>
      <c r="BO1536"/>
      <c r="BP1536"/>
      <c r="BQ1536"/>
      <c r="BR1536"/>
      <c r="BS1536"/>
      <c r="BT1536"/>
    </row>
    <row r="1537" spans="1:72" ht="15.75">
      <c r="A1537" s="202">
        <v>1533</v>
      </c>
      <c r="B1537" s="68" t="s">
        <v>6378</v>
      </c>
      <c r="C1537" s="149" t="s">
        <v>667</v>
      </c>
      <c r="D1537" s="149" t="s">
        <v>3060</v>
      </c>
      <c r="E1537" s="149" t="s">
        <v>3061</v>
      </c>
      <c r="F1537" s="158" t="str">
        <f t="shared" si="236"/>
        <v/>
      </c>
      <c r="G1537" s="187">
        <v>7</v>
      </c>
      <c r="H1537" s="150"/>
      <c r="I1537" s="184">
        <v>5</v>
      </c>
      <c r="J1537" s="150"/>
      <c r="K1537" s="151">
        <v>5</v>
      </c>
      <c r="L1537" s="152">
        <v>5</v>
      </c>
      <c r="M1537" s="152">
        <v>5</v>
      </c>
      <c r="N1537" s="153" t="s">
        <v>142</v>
      </c>
      <c r="O1537" s="154">
        <v>1</v>
      </c>
      <c r="P1537" s="153">
        <v>0</v>
      </c>
      <c r="Q1537" s="153" t="s">
        <v>206</v>
      </c>
      <c r="R1537" s="155">
        <v>1</v>
      </c>
      <c r="S1537" s="155">
        <v>0</v>
      </c>
      <c r="T1537" s="155">
        <v>0</v>
      </c>
      <c r="U1537" s="154" t="s">
        <v>6378</v>
      </c>
      <c r="V1537" s="153">
        <v>0</v>
      </c>
      <c r="W1537" s="153">
        <v>0</v>
      </c>
      <c r="X1537" s="151" t="s">
        <v>6378</v>
      </c>
      <c r="Y1537" s="151" t="s">
        <v>6378</v>
      </c>
      <c r="Z1537" s="156">
        <v>0</v>
      </c>
      <c r="AA1537" s="153">
        <v>0</v>
      </c>
      <c r="AB1537" s="153">
        <v>0</v>
      </c>
      <c r="AC1537" s="153">
        <v>0</v>
      </c>
      <c r="AD1537" s="157">
        <v>0</v>
      </c>
      <c r="AE1537" s="110">
        <v>0</v>
      </c>
      <c r="AF1537" s="110">
        <v>560</v>
      </c>
      <c r="AG1537" s="112">
        <f t="shared" si="234"/>
        <v>0</v>
      </c>
      <c r="AH1537" s="110">
        <f>SUM(AG$4:AG1537)</f>
        <v>41</v>
      </c>
      <c r="AI1537" s="112">
        <f t="shared" si="232"/>
        <v>0</v>
      </c>
      <c r="AJ1537" s="110">
        <f>COUNTIF(AI$4:AI1537,"&gt;0")</f>
        <v>221</v>
      </c>
      <c r="AK1537" s="110">
        <v>0</v>
      </c>
      <c r="AL1537" s="110">
        <v>533</v>
      </c>
      <c r="AM1537" s="172" t="str">
        <f>IF(OR(Table1[[#This Row],[Line total ordered for now]]&gt;0,Table1[[#This Row],[Line total ordered for season]]&gt;0),1,"")</f>
        <v/>
      </c>
      <c r="AN1537" s="173">
        <f>COUNTIF(AM$4:AM1537,"&gt;0")</f>
        <v>0</v>
      </c>
      <c r="AO1537" s="173">
        <f>Table1[[#This Row],[ORDER QUANTITY
to be collected BEFORE 31.3.22]]</f>
        <v>0</v>
      </c>
      <c r="AP1537" s="174">
        <f t="shared" si="233"/>
        <v>0</v>
      </c>
      <c r="AQ1537" s="174">
        <f>IFERROR(INDEX(Retail!H:H,MATCH($D1537,Retail!$D:$D,0)),0)</f>
        <v>0</v>
      </c>
      <c r="AR1537" s="174">
        <f>IFERROR(INDEX(Retail!J:J,MATCH($D1537,Retail!$D:$D,0)),0)</f>
        <v>0</v>
      </c>
      <c r="AS1537" s="174">
        <f>IFERROR(INDEX('NEW2022'!H:H,MATCH($D1537,'NEW2022'!D:D,0)),0)</f>
        <v>0</v>
      </c>
      <c r="AT1537" s="174">
        <f>IFERROR(INDEX('NEW2022'!J:J,MATCH($D1537,'NEW2022'!D:D,0)),0)</f>
        <v>0</v>
      </c>
      <c r="AU1537" s="174">
        <f>IFERROR(INDEX('Quiet Items'!H:H,MATCH($D1537,'Quiet Items'!D:D,0)),0)</f>
        <v>0</v>
      </c>
      <c r="AV1537" s="174">
        <f>IFERROR(INDEX('Quiet Items'!J:J,MATCH($D1537,'Quiet Items'!D:D,0)),0)</f>
        <v>0</v>
      </c>
      <c r="AW1537" s="174">
        <f>IFERROR(INDEX('1.4G'!H:H,MATCH($D1537,'1.4G'!D:D,0)),0)</f>
        <v>0</v>
      </c>
      <c r="AX1537" s="174">
        <f>IFERROR(INDEX('1.4G'!J:J,MATCH($D1537,'1.4G'!D:D,0)),0)</f>
        <v>0</v>
      </c>
      <c r="AY1537" s="174">
        <f t="shared" si="237"/>
        <v>0</v>
      </c>
      <c r="AZ1537" s="174">
        <f t="shared" si="238"/>
        <v>0</v>
      </c>
      <c r="BA1537" s="175">
        <f>IFERROR(Table1[[#This Row],[Line total ordered for now]]*Table1[[#This Row],[GUARANTEED PRICE
for STOCK orders collected before 31.3.22]],0)</f>
        <v>0</v>
      </c>
      <c r="BB1537" s="175">
        <f t="shared" si="235"/>
        <v>0</v>
      </c>
      <c r="BC1537" s="176">
        <f>(AZ1537+Table1[[#This Row],[Line total ordered for now]])*Z1537</f>
        <v>0</v>
      </c>
      <c r="BD1537" s="200">
        <v>5</v>
      </c>
      <c r="BL1537"/>
      <c r="BM1537"/>
      <c r="BN1537"/>
      <c r="BO1537"/>
      <c r="BP1537"/>
      <c r="BQ1537"/>
      <c r="BR1537"/>
      <c r="BS1537"/>
      <c r="BT1537"/>
    </row>
    <row r="1538" spans="1:72" ht="15.75">
      <c r="A1538" s="202">
        <v>1534</v>
      </c>
      <c r="B1538" s="68" t="s">
        <v>6378</v>
      </c>
      <c r="C1538" s="149" t="s">
        <v>667</v>
      </c>
      <c r="D1538" s="149" t="s">
        <v>3207</v>
      </c>
      <c r="E1538" s="149" t="s">
        <v>3208</v>
      </c>
      <c r="F1538" s="158" t="str">
        <f t="shared" si="236"/>
        <v/>
      </c>
      <c r="G1538" s="187">
        <v>0</v>
      </c>
      <c r="H1538" s="150"/>
      <c r="I1538" s="184">
        <v>5</v>
      </c>
      <c r="J1538" s="150"/>
      <c r="K1538" s="151">
        <v>5</v>
      </c>
      <c r="L1538" s="152">
        <v>5</v>
      </c>
      <c r="M1538" s="152">
        <v>5</v>
      </c>
      <c r="N1538" s="153" t="s">
        <v>142</v>
      </c>
      <c r="O1538" s="154">
        <v>1</v>
      </c>
      <c r="P1538" s="153">
        <v>0</v>
      </c>
      <c r="Q1538" s="153" t="s">
        <v>206</v>
      </c>
      <c r="R1538" s="155">
        <v>1</v>
      </c>
      <c r="S1538" s="155">
        <v>0</v>
      </c>
      <c r="T1538" s="155">
        <v>0</v>
      </c>
      <c r="U1538" s="154" t="s">
        <v>6378</v>
      </c>
      <c r="V1538" s="153">
        <v>0</v>
      </c>
      <c r="W1538" s="153">
        <v>0</v>
      </c>
      <c r="X1538" s="151" t="s">
        <v>6378</v>
      </c>
      <c r="Y1538" s="151" t="s">
        <v>6378</v>
      </c>
      <c r="Z1538" s="156">
        <v>0</v>
      </c>
      <c r="AA1538" s="153">
        <v>0</v>
      </c>
      <c r="AB1538" s="153">
        <v>0</v>
      </c>
      <c r="AC1538" s="153">
        <v>0</v>
      </c>
      <c r="AD1538" s="157">
        <v>0</v>
      </c>
      <c r="AE1538" s="110">
        <v>0</v>
      </c>
      <c r="AF1538" s="110">
        <v>560</v>
      </c>
      <c r="AG1538" s="112">
        <f t="shared" si="234"/>
        <v>0</v>
      </c>
      <c r="AH1538" s="110">
        <f>SUM(AG$4:AG1538)</f>
        <v>41</v>
      </c>
      <c r="AI1538" s="112">
        <f t="shared" si="232"/>
        <v>0</v>
      </c>
      <c r="AJ1538" s="110">
        <f>COUNTIF(AI$4:AI1538,"&gt;0")</f>
        <v>221</v>
      </c>
      <c r="AK1538" s="110">
        <v>0</v>
      </c>
      <c r="AL1538" s="110">
        <v>533</v>
      </c>
      <c r="AM1538" s="172" t="str">
        <f>IF(OR(Table1[[#This Row],[Line total ordered for now]]&gt;0,Table1[[#This Row],[Line total ordered for season]]&gt;0),1,"")</f>
        <v/>
      </c>
      <c r="AN1538" s="173">
        <f>COUNTIF(AM$4:AM1538,"&gt;0")</f>
        <v>0</v>
      </c>
      <c r="AO1538" s="173">
        <f>Table1[[#This Row],[ORDER QUANTITY
to be collected BEFORE 31.3.22]]</f>
        <v>0</v>
      </c>
      <c r="AP1538" s="174">
        <f t="shared" si="233"/>
        <v>0</v>
      </c>
      <c r="AQ1538" s="174">
        <f>IFERROR(INDEX(Retail!H:H,MATCH($D1538,Retail!$D:$D,0)),0)</f>
        <v>0</v>
      </c>
      <c r="AR1538" s="174">
        <f>IFERROR(INDEX(Retail!J:J,MATCH($D1538,Retail!$D:$D,0)),0)</f>
        <v>0</v>
      </c>
      <c r="AS1538" s="174">
        <f>IFERROR(INDEX('NEW2022'!H:H,MATCH($D1538,'NEW2022'!D:D,0)),0)</f>
        <v>0</v>
      </c>
      <c r="AT1538" s="174">
        <f>IFERROR(INDEX('NEW2022'!J:J,MATCH($D1538,'NEW2022'!D:D,0)),0)</f>
        <v>0</v>
      </c>
      <c r="AU1538" s="174">
        <f>IFERROR(INDEX('Quiet Items'!H:H,MATCH($D1538,'Quiet Items'!D:D,0)),0)</f>
        <v>0</v>
      </c>
      <c r="AV1538" s="174">
        <f>IFERROR(INDEX('Quiet Items'!J:J,MATCH($D1538,'Quiet Items'!D:D,0)),0)</f>
        <v>0</v>
      </c>
      <c r="AW1538" s="174">
        <f>IFERROR(INDEX('1.4G'!H:H,MATCH($D1538,'1.4G'!D:D,0)),0)</f>
        <v>0</v>
      </c>
      <c r="AX1538" s="174">
        <f>IFERROR(INDEX('1.4G'!J:J,MATCH($D1538,'1.4G'!D:D,0)),0)</f>
        <v>0</v>
      </c>
      <c r="AY1538" s="174">
        <f t="shared" si="237"/>
        <v>0</v>
      </c>
      <c r="AZ1538" s="174">
        <f t="shared" si="238"/>
        <v>0</v>
      </c>
      <c r="BA1538" s="175">
        <f>IFERROR(Table1[[#This Row],[Line total ordered for now]]*Table1[[#This Row],[GUARANTEED PRICE
for STOCK orders collected before 31.3.22]],0)</f>
        <v>0</v>
      </c>
      <c r="BB1538" s="175">
        <f t="shared" si="235"/>
        <v>0</v>
      </c>
      <c r="BC1538" s="176">
        <f>(AZ1538+Table1[[#This Row],[Line total ordered for now]])*Z1538</f>
        <v>0</v>
      </c>
      <c r="BD1538" s="200">
        <v>5</v>
      </c>
      <c r="BL1538"/>
      <c r="BM1538"/>
      <c r="BN1538"/>
      <c r="BO1538"/>
      <c r="BP1538"/>
      <c r="BQ1538"/>
      <c r="BR1538"/>
      <c r="BS1538"/>
      <c r="BT1538"/>
    </row>
    <row r="1539" spans="1:72" ht="15.75">
      <c r="A1539" s="202">
        <v>1535</v>
      </c>
      <c r="B1539" s="68" t="s">
        <v>6378</v>
      </c>
      <c r="C1539" s="149" t="s">
        <v>667</v>
      </c>
      <c r="D1539" s="149" t="s">
        <v>3314</v>
      </c>
      <c r="E1539" s="149" t="s">
        <v>3315</v>
      </c>
      <c r="F1539" s="158" t="str">
        <f t="shared" si="236"/>
        <v/>
      </c>
      <c r="G1539" s="187">
        <v>27</v>
      </c>
      <c r="H1539" s="150"/>
      <c r="I1539" s="184">
        <v>5</v>
      </c>
      <c r="J1539" s="150"/>
      <c r="K1539" s="151">
        <v>5</v>
      </c>
      <c r="L1539" s="152">
        <v>5</v>
      </c>
      <c r="M1539" s="152">
        <v>5</v>
      </c>
      <c r="N1539" s="153" t="s">
        <v>142</v>
      </c>
      <c r="O1539" s="154">
        <v>1</v>
      </c>
      <c r="P1539" s="153">
        <v>0</v>
      </c>
      <c r="Q1539" s="153" t="s">
        <v>206</v>
      </c>
      <c r="R1539" s="155">
        <v>1</v>
      </c>
      <c r="S1539" s="155">
        <v>0</v>
      </c>
      <c r="T1539" s="155">
        <v>0</v>
      </c>
      <c r="U1539" s="154" t="s">
        <v>6378</v>
      </c>
      <c r="V1539" s="153">
        <v>0</v>
      </c>
      <c r="W1539" s="153">
        <v>0</v>
      </c>
      <c r="X1539" s="151" t="s">
        <v>6378</v>
      </c>
      <c r="Y1539" s="151" t="s">
        <v>6378</v>
      </c>
      <c r="Z1539" s="156">
        <v>0</v>
      </c>
      <c r="AA1539" s="153">
        <v>0</v>
      </c>
      <c r="AB1539" s="153">
        <v>0</v>
      </c>
      <c r="AC1539" s="153">
        <v>0</v>
      </c>
      <c r="AD1539" s="157">
        <v>0</v>
      </c>
      <c r="AE1539" s="110">
        <v>0</v>
      </c>
      <c r="AF1539" s="110">
        <v>560</v>
      </c>
      <c r="AG1539" s="112">
        <f t="shared" si="234"/>
        <v>0</v>
      </c>
      <c r="AH1539" s="110">
        <f>SUM(AG$4:AG1539)</f>
        <v>41</v>
      </c>
      <c r="AI1539" s="112">
        <f t="shared" si="232"/>
        <v>0</v>
      </c>
      <c r="AJ1539" s="110">
        <f>COUNTIF(AI$4:AI1539,"&gt;0")</f>
        <v>221</v>
      </c>
      <c r="AK1539" s="110">
        <v>0</v>
      </c>
      <c r="AL1539" s="110">
        <v>533</v>
      </c>
      <c r="AM1539" s="172" t="str">
        <f>IF(OR(Table1[[#This Row],[Line total ordered for now]]&gt;0,Table1[[#This Row],[Line total ordered for season]]&gt;0),1,"")</f>
        <v/>
      </c>
      <c r="AN1539" s="173">
        <f>COUNTIF(AM$4:AM1539,"&gt;0")</f>
        <v>0</v>
      </c>
      <c r="AO1539" s="173">
        <f>Table1[[#This Row],[ORDER QUANTITY
to be collected BEFORE 31.3.22]]</f>
        <v>0</v>
      </c>
      <c r="AP1539" s="174">
        <f t="shared" si="233"/>
        <v>0</v>
      </c>
      <c r="AQ1539" s="174">
        <f>IFERROR(INDEX(Retail!H:H,MATCH($D1539,Retail!$D:$D,0)),0)</f>
        <v>0</v>
      </c>
      <c r="AR1539" s="174">
        <f>IFERROR(INDEX(Retail!J:J,MATCH($D1539,Retail!$D:$D,0)),0)</f>
        <v>0</v>
      </c>
      <c r="AS1539" s="174">
        <f>IFERROR(INDEX('NEW2022'!H:H,MATCH($D1539,'NEW2022'!D:D,0)),0)</f>
        <v>0</v>
      </c>
      <c r="AT1539" s="174">
        <f>IFERROR(INDEX('NEW2022'!J:J,MATCH($D1539,'NEW2022'!D:D,0)),0)</f>
        <v>0</v>
      </c>
      <c r="AU1539" s="174">
        <f>IFERROR(INDEX('Quiet Items'!H:H,MATCH($D1539,'Quiet Items'!D:D,0)),0)</f>
        <v>0</v>
      </c>
      <c r="AV1539" s="174">
        <f>IFERROR(INDEX('Quiet Items'!J:J,MATCH($D1539,'Quiet Items'!D:D,0)),0)</f>
        <v>0</v>
      </c>
      <c r="AW1539" s="174">
        <f>IFERROR(INDEX('1.4G'!H:H,MATCH($D1539,'1.4G'!D:D,0)),0)</f>
        <v>0</v>
      </c>
      <c r="AX1539" s="174">
        <f>IFERROR(INDEX('1.4G'!J:J,MATCH($D1539,'1.4G'!D:D,0)),0)</f>
        <v>0</v>
      </c>
      <c r="AY1539" s="174">
        <f t="shared" si="237"/>
        <v>0</v>
      </c>
      <c r="AZ1539" s="174">
        <f t="shared" si="238"/>
        <v>0</v>
      </c>
      <c r="BA1539" s="175">
        <f>IFERROR(Table1[[#This Row],[Line total ordered for now]]*Table1[[#This Row],[GUARANTEED PRICE
for STOCK orders collected before 31.3.22]],0)</f>
        <v>0</v>
      </c>
      <c r="BB1539" s="175">
        <f t="shared" si="235"/>
        <v>0</v>
      </c>
      <c r="BC1539" s="176">
        <f>(AZ1539+Table1[[#This Row],[Line total ordered for now]])*Z1539</f>
        <v>0</v>
      </c>
      <c r="BD1539" s="200">
        <v>5</v>
      </c>
      <c r="BL1539"/>
      <c r="BM1539"/>
      <c r="BN1539"/>
      <c r="BO1539"/>
      <c r="BP1539"/>
      <c r="BQ1539"/>
      <c r="BR1539"/>
      <c r="BS1539"/>
      <c r="BT1539"/>
    </row>
    <row r="1540" spans="1:72" ht="15.75">
      <c r="A1540" s="202">
        <v>1536</v>
      </c>
      <c r="B1540" s="68" t="s">
        <v>6378</v>
      </c>
      <c r="C1540" s="149" t="s">
        <v>667</v>
      </c>
      <c r="D1540" s="149" t="s">
        <v>3422</v>
      </c>
      <c r="E1540" s="149" t="s">
        <v>3423</v>
      </c>
      <c r="F1540" s="158" t="str">
        <f t="shared" si="236"/>
        <v/>
      </c>
      <c r="G1540" s="187">
        <v>0</v>
      </c>
      <c r="H1540" s="150"/>
      <c r="I1540" s="184">
        <v>5</v>
      </c>
      <c r="J1540" s="150"/>
      <c r="K1540" s="151">
        <v>5</v>
      </c>
      <c r="L1540" s="152">
        <v>5</v>
      </c>
      <c r="M1540" s="152">
        <v>5</v>
      </c>
      <c r="N1540" s="153" t="s">
        <v>142</v>
      </c>
      <c r="O1540" s="154">
        <v>1</v>
      </c>
      <c r="P1540" s="153">
        <v>0</v>
      </c>
      <c r="Q1540" s="153" t="s">
        <v>206</v>
      </c>
      <c r="R1540" s="155">
        <v>1</v>
      </c>
      <c r="S1540" s="155">
        <v>0</v>
      </c>
      <c r="T1540" s="155">
        <v>0</v>
      </c>
      <c r="U1540" s="154" t="s">
        <v>6378</v>
      </c>
      <c r="V1540" s="153">
        <v>0</v>
      </c>
      <c r="W1540" s="153">
        <v>0</v>
      </c>
      <c r="X1540" s="151" t="s">
        <v>6378</v>
      </c>
      <c r="Y1540" s="151" t="s">
        <v>6378</v>
      </c>
      <c r="Z1540" s="156">
        <v>0</v>
      </c>
      <c r="AA1540" s="153">
        <v>0</v>
      </c>
      <c r="AB1540" s="153">
        <v>0</v>
      </c>
      <c r="AC1540" s="153">
        <v>0</v>
      </c>
      <c r="AD1540" s="157">
        <v>0</v>
      </c>
      <c r="AE1540" s="110">
        <v>0</v>
      </c>
      <c r="AF1540" s="110">
        <v>560</v>
      </c>
      <c r="AG1540" s="112">
        <f t="shared" si="234"/>
        <v>0</v>
      </c>
      <c r="AH1540" s="110">
        <f>SUM(AG$4:AG1540)</f>
        <v>41</v>
      </c>
      <c r="AI1540" s="112">
        <f t="shared" ref="AI1540:AI1603" si="239">IF(RIGHT(E1540,6)="retail",1,0)</f>
        <v>0</v>
      </c>
      <c r="AJ1540" s="110">
        <f>COUNTIF(AI$4:AI1540,"&gt;0")</f>
        <v>221</v>
      </c>
      <c r="AK1540" s="110">
        <v>0</v>
      </c>
      <c r="AL1540" s="110">
        <v>533</v>
      </c>
      <c r="AM1540" s="172" t="str">
        <f>IF(OR(Table1[[#This Row],[Line total ordered for now]]&gt;0,Table1[[#This Row],[Line total ordered for season]]&gt;0),1,"")</f>
        <v/>
      </c>
      <c r="AN1540" s="173">
        <f>COUNTIF(AM$4:AM1540,"&gt;0")</f>
        <v>0</v>
      </c>
      <c r="AO1540" s="173">
        <f>Table1[[#This Row],[ORDER QUANTITY
to be collected BEFORE 31.3.22]]</f>
        <v>0</v>
      </c>
      <c r="AP1540" s="174">
        <f t="shared" ref="AP1540:AP1603" si="240">J1540</f>
        <v>0</v>
      </c>
      <c r="AQ1540" s="174">
        <f>IFERROR(INDEX(Retail!H:H,MATCH($D1540,Retail!$D:$D,0)),0)</f>
        <v>0</v>
      </c>
      <c r="AR1540" s="174">
        <f>IFERROR(INDEX(Retail!J:J,MATCH($D1540,Retail!$D:$D,0)),0)</f>
        <v>0</v>
      </c>
      <c r="AS1540" s="174">
        <f>IFERROR(INDEX('NEW2022'!H:H,MATCH($D1540,'NEW2022'!D:D,0)),0)</f>
        <v>0</v>
      </c>
      <c r="AT1540" s="174">
        <f>IFERROR(INDEX('NEW2022'!J:J,MATCH($D1540,'NEW2022'!D:D,0)),0)</f>
        <v>0</v>
      </c>
      <c r="AU1540" s="174">
        <f>IFERROR(INDEX('Quiet Items'!H:H,MATCH($D1540,'Quiet Items'!D:D,0)),0)</f>
        <v>0</v>
      </c>
      <c r="AV1540" s="174">
        <f>IFERROR(INDEX('Quiet Items'!J:J,MATCH($D1540,'Quiet Items'!D:D,0)),0)</f>
        <v>0</v>
      </c>
      <c r="AW1540" s="174">
        <f>IFERROR(INDEX('1.4G'!H:H,MATCH($D1540,'1.4G'!D:D,0)),0)</f>
        <v>0</v>
      </c>
      <c r="AX1540" s="174">
        <f>IFERROR(INDEX('1.4G'!J:J,MATCH($D1540,'1.4G'!D:D,0)),0)</f>
        <v>0</v>
      </c>
      <c r="AY1540" s="174">
        <f t="shared" si="237"/>
        <v>0</v>
      </c>
      <c r="AZ1540" s="174">
        <f t="shared" si="238"/>
        <v>0</v>
      </c>
      <c r="BA1540" s="175">
        <f>IFERROR(Table1[[#This Row],[Line total ordered for now]]*Table1[[#This Row],[GUARANTEED PRICE
for STOCK orders collected before 31.3.22]],0)</f>
        <v>0</v>
      </c>
      <c r="BB1540" s="175">
        <f t="shared" si="235"/>
        <v>0</v>
      </c>
      <c r="BC1540" s="176">
        <f>(AZ1540+Table1[[#This Row],[Line total ordered for now]])*Z1540</f>
        <v>0</v>
      </c>
      <c r="BD1540" s="200">
        <v>5</v>
      </c>
      <c r="BL1540"/>
      <c r="BM1540"/>
      <c r="BN1540"/>
      <c r="BO1540"/>
      <c r="BP1540"/>
      <c r="BQ1540"/>
      <c r="BR1540"/>
      <c r="BS1540"/>
      <c r="BT1540"/>
    </row>
    <row r="1541" spans="1:72" ht="15.75">
      <c r="A1541" s="202">
        <v>1537</v>
      </c>
      <c r="B1541" s="68" t="s">
        <v>6378</v>
      </c>
      <c r="C1541" s="149" t="s">
        <v>667</v>
      </c>
      <c r="D1541" s="149" t="s">
        <v>3520</v>
      </c>
      <c r="E1541" s="149" t="s">
        <v>3521</v>
      </c>
      <c r="F1541" s="158" t="str">
        <f t="shared" si="236"/>
        <v/>
      </c>
      <c r="G1541" s="187">
        <v>5</v>
      </c>
      <c r="H1541" s="150"/>
      <c r="I1541" s="184">
        <v>5</v>
      </c>
      <c r="J1541" s="150"/>
      <c r="K1541" s="151">
        <v>5</v>
      </c>
      <c r="L1541" s="152">
        <v>5</v>
      </c>
      <c r="M1541" s="152">
        <v>5</v>
      </c>
      <c r="N1541" s="153" t="s">
        <v>142</v>
      </c>
      <c r="O1541" s="154">
        <v>1</v>
      </c>
      <c r="P1541" s="153">
        <v>0</v>
      </c>
      <c r="Q1541" s="153" t="s">
        <v>206</v>
      </c>
      <c r="R1541" s="155">
        <v>1</v>
      </c>
      <c r="S1541" s="155">
        <v>0</v>
      </c>
      <c r="T1541" s="155">
        <v>0</v>
      </c>
      <c r="U1541" s="154" t="s">
        <v>6378</v>
      </c>
      <c r="V1541" s="153">
        <v>0</v>
      </c>
      <c r="W1541" s="153">
        <v>0</v>
      </c>
      <c r="X1541" s="151" t="s">
        <v>6378</v>
      </c>
      <c r="Y1541" s="151" t="s">
        <v>6378</v>
      </c>
      <c r="Z1541" s="156">
        <v>0</v>
      </c>
      <c r="AA1541" s="153">
        <v>0</v>
      </c>
      <c r="AB1541" s="153">
        <v>0</v>
      </c>
      <c r="AC1541" s="153">
        <v>0</v>
      </c>
      <c r="AD1541" s="157">
        <v>0</v>
      </c>
      <c r="AE1541" s="110">
        <v>0</v>
      </c>
      <c r="AF1541" s="110">
        <v>560</v>
      </c>
      <c r="AG1541" s="112">
        <f t="shared" ref="AG1541:AG1604" si="241">IF(OR(B1541="NEW2021",B1541="NEW2022"),1,0)</f>
        <v>0</v>
      </c>
      <c r="AH1541" s="110">
        <f>SUM(AG$4:AG1541)</f>
        <v>41</v>
      </c>
      <c r="AI1541" s="112">
        <f t="shared" si="239"/>
        <v>0</v>
      </c>
      <c r="AJ1541" s="110">
        <f>COUNTIF(AI$4:AI1541,"&gt;0")</f>
        <v>221</v>
      </c>
      <c r="AK1541" s="110">
        <v>0</v>
      </c>
      <c r="AL1541" s="110">
        <v>533</v>
      </c>
      <c r="AM1541" s="172" t="str">
        <f>IF(OR(Table1[[#This Row],[Line total ordered for now]]&gt;0,Table1[[#This Row],[Line total ordered for season]]&gt;0),1,"")</f>
        <v/>
      </c>
      <c r="AN1541" s="173">
        <f>COUNTIF(AM$4:AM1541,"&gt;0")</f>
        <v>0</v>
      </c>
      <c r="AO1541" s="173">
        <f>Table1[[#This Row],[ORDER QUANTITY
to be collected BEFORE 31.3.22]]</f>
        <v>0</v>
      </c>
      <c r="AP1541" s="174">
        <f t="shared" si="240"/>
        <v>0</v>
      </c>
      <c r="AQ1541" s="174">
        <f>IFERROR(INDEX(Retail!H:H,MATCH($D1541,Retail!$D:$D,0)),0)</f>
        <v>0</v>
      </c>
      <c r="AR1541" s="174">
        <f>IFERROR(INDEX(Retail!J:J,MATCH($D1541,Retail!$D:$D,0)),0)</f>
        <v>0</v>
      </c>
      <c r="AS1541" s="174">
        <f>IFERROR(INDEX('NEW2022'!H:H,MATCH($D1541,'NEW2022'!D:D,0)),0)</f>
        <v>0</v>
      </c>
      <c r="AT1541" s="174">
        <f>IFERROR(INDEX('NEW2022'!J:J,MATCH($D1541,'NEW2022'!D:D,0)),0)</f>
        <v>0</v>
      </c>
      <c r="AU1541" s="174">
        <f>IFERROR(INDEX('Quiet Items'!H:H,MATCH($D1541,'Quiet Items'!D:D,0)),0)</f>
        <v>0</v>
      </c>
      <c r="AV1541" s="174">
        <f>IFERROR(INDEX('Quiet Items'!J:J,MATCH($D1541,'Quiet Items'!D:D,0)),0)</f>
        <v>0</v>
      </c>
      <c r="AW1541" s="174">
        <f>IFERROR(INDEX('1.4G'!H:H,MATCH($D1541,'1.4G'!D:D,0)),0)</f>
        <v>0</v>
      </c>
      <c r="AX1541" s="174">
        <f>IFERROR(INDEX('1.4G'!J:J,MATCH($D1541,'1.4G'!D:D,0)),0)</f>
        <v>0</v>
      </c>
      <c r="AY1541" s="174">
        <f t="shared" si="237"/>
        <v>0</v>
      </c>
      <c r="AZ1541" s="174">
        <f t="shared" si="238"/>
        <v>0</v>
      </c>
      <c r="BA1541" s="175">
        <f>IFERROR(Table1[[#This Row],[Line total ordered for now]]*Table1[[#This Row],[GUARANTEED PRICE
for STOCK orders collected before 31.3.22]],0)</f>
        <v>0</v>
      </c>
      <c r="BB1541" s="175">
        <f t="shared" ref="BB1541:BB1604" si="242">AZ1541*L1541</f>
        <v>0</v>
      </c>
      <c r="BC1541" s="176">
        <f>(AZ1541+Table1[[#This Row],[Line total ordered for now]])*Z1541</f>
        <v>0</v>
      </c>
      <c r="BD1541" s="200">
        <v>5</v>
      </c>
      <c r="BL1541"/>
      <c r="BM1541"/>
      <c r="BN1541"/>
      <c r="BO1541"/>
      <c r="BP1541"/>
      <c r="BQ1541"/>
      <c r="BR1541"/>
      <c r="BS1541"/>
      <c r="BT1541"/>
    </row>
    <row r="1542" spans="1:72" ht="15.75">
      <c r="A1542" s="202">
        <v>1538</v>
      </c>
      <c r="B1542" s="68" t="s">
        <v>6378</v>
      </c>
      <c r="C1542" s="149" t="s">
        <v>667</v>
      </c>
      <c r="D1542" s="149" t="s">
        <v>3603</v>
      </c>
      <c r="E1542" s="149" t="s">
        <v>3604</v>
      </c>
      <c r="F1542" s="158" t="str">
        <f t="shared" si="236"/>
        <v/>
      </c>
      <c r="G1542" s="187">
        <v>75</v>
      </c>
      <c r="H1542" s="150"/>
      <c r="I1542" s="184">
        <v>5</v>
      </c>
      <c r="J1542" s="150"/>
      <c r="K1542" s="151">
        <v>5</v>
      </c>
      <c r="L1542" s="152">
        <v>5</v>
      </c>
      <c r="M1542" s="152">
        <v>5</v>
      </c>
      <c r="N1542" s="153" t="s">
        <v>142</v>
      </c>
      <c r="O1542" s="154">
        <v>1</v>
      </c>
      <c r="P1542" s="153">
        <v>0</v>
      </c>
      <c r="Q1542" s="153" t="s">
        <v>206</v>
      </c>
      <c r="R1542" s="155">
        <v>1</v>
      </c>
      <c r="S1542" s="155">
        <v>0</v>
      </c>
      <c r="T1542" s="155">
        <v>0</v>
      </c>
      <c r="U1542" s="154" t="s">
        <v>6378</v>
      </c>
      <c r="V1542" s="153">
        <v>0</v>
      </c>
      <c r="W1542" s="153">
        <v>0</v>
      </c>
      <c r="X1542" s="151" t="s">
        <v>6378</v>
      </c>
      <c r="Y1542" s="151" t="s">
        <v>6378</v>
      </c>
      <c r="Z1542" s="156">
        <v>0</v>
      </c>
      <c r="AA1542" s="153">
        <v>0</v>
      </c>
      <c r="AB1542" s="153">
        <v>0</v>
      </c>
      <c r="AC1542" s="153">
        <v>0</v>
      </c>
      <c r="AD1542" s="157">
        <v>0</v>
      </c>
      <c r="AE1542" s="110">
        <v>0</v>
      </c>
      <c r="AF1542" s="110">
        <v>560</v>
      </c>
      <c r="AG1542" s="112">
        <f t="shared" si="241"/>
        <v>0</v>
      </c>
      <c r="AH1542" s="110">
        <f>SUM(AG$4:AG1542)</f>
        <v>41</v>
      </c>
      <c r="AI1542" s="112">
        <f t="shared" si="239"/>
        <v>0</v>
      </c>
      <c r="AJ1542" s="110">
        <f>COUNTIF(AI$4:AI1542,"&gt;0")</f>
        <v>221</v>
      </c>
      <c r="AK1542" s="110">
        <v>0</v>
      </c>
      <c r="AL1542" s="110">
        <v>533</v>
      </c>
      <c r="AM1542" s="172" t="str">
        <f>IF(OR(Table1[[#This Row],[Line total ordered for now]]&gt;0,Table1[[#This Row],[Line total ordered for season]]&gt;0),1,"")</f>
        <v/>
      </c>
      <c r="AN1542" s="173">
        <f>COUNTIF(AM$4:AM1542,"&gt;0")</f>
        <v>0</v>
      </c>
      <c r="AO1542" s="173">
        <f>Table1[[#This Row],[ORDER QUANTITY
to be collected BEFORE 31.3.22]]</f>
        <v>0</v>
      </c>
      <c r="AP1542" s="174">
        <f t="shared" si="240"/>
        <v>0</v>
      </c>
      <c r="AQ1542" s="174">
        <f>IFERROR(INDEX(Retail!H:H,MATCH($D1542,Retail!$D:$D,0)),0)</f>
        <v>0</v>
      </c>
      <c r="AR1542" s="174">
        <f>IFERROR(INDEX(Retail!J:J,MATCH($D1542,Retail!$D:$D,0)),0)</f>
        <v>0</v>
      </c>
      <c r="AS1542" s="174">
        <f>IFERROR(INDEX('NEW2022'!H:H,MATCH($D1542,'NEW2022'!D:D,0)),0)</f>
        <v>0</v>
      </c>
      <c r="AT1542" s="174">
        <f>IFERROR(INDEX('NEW2022'!J:J,MATCH($D1542,'NEW2022'!D:D,0)),0)</f>
        <v>0</v>
      </c>
      <c r="AU1542" s="174">
        <f>IFERROR(INDEX('Quiet Items'!H:H,MATCH($D1542,'Quiet Items'!D:D,0)),0)</f>
        <v>0</v>
      </c>
      <c r="AV1542" s="174">
        <f>IFERROR(INDEX('Quiet Items'!J:J,MATCH($D1542,'Quiet Items'!D:D,0)),0)</f>
        <v>0</v>
      </c>
      <c r="AW1542" s="174">
        <f>IFERROR(INDEX('1.4G'!H:H,MATCH($D1542,'1.4G'!D:D,0)),0)</f>
        <v>0</v>
      </c>
      <c r="AX1542" s="174">
        <f>IFERROR(INDEX('1.4G'!J:J,MATCH($D1542,'1.4G'!D:D,0)),0)</f>
        <v>0</v>
      </c>
      <c r="AY1542" s="174">
        <f t="shared" si="237"/>
        <v>0</v>
      </c>
      <c r="AZ1542" s="174">
        <f t="shared" si="238"/>
        <v>0</v>
      </c>
      <c r="BA1542" s="175">
        <f>IFERROR(Table1[[#This Row],[Line total ordered for now]]*Table1[[#This Row],[GUARANTEED PRICE
for STOCK orders collected before 31.3.22]],0)</f>
        <v>0</v>
      </c>
      <c r="BB1542" s="175">
        <f t="shared" si="242"/>
        <v>0</v>
      </c>
      <c r="BC1542" s="176">
        <f>(AZ1542+Table1[[#This Row],[Line total ordered for now]])*Z1542</f>
        <v>0</v>
      </c>
      <c r="BD1542" s="200">
        <v>5</v>
      </c>
      <c r="BL1542"/>
      <c r="BM1542"/>
      <c r="BN1542"/>
      <c r="BO1542"/>
      <c r="BP1542"/>
      <c r="BQ1542"/>
      <c r="BR1542"/>
      <c r="BS1542"/>
      <c r="BT1542"/>
    </row>
    <row r="1543" spans="1:72" ht="15.75">
      <c r="A1543" s="202">
        <v>1539</v>
      </c>
      <c r="B1543" s="68" t="s">
        <v>6378</v>
      </c>
      <c r="C1543" s="149" t="s">
        <v>667</v>
      </c>
      <c r="D1543" s="149" t="s">
        <v>3744</v>
      </c>
      <c r="E1543" s="149" t="s">
        <v>3745</v>
      </c>
      <c r="F1543" s="158" t="str">
        <f t="shared" si="236"/>
        <v/>
      </c>
      <c r="G1543" s="187">
        <v>34</v>
      </c>
      <c r="H1543" s="150"/>
      <c r="I1543" s="184">
        <v>5</v>
      </c>
      <c r="J1543" s="150"/>
      <c r="K1543" s="151">
        <v>5</v>
      </c>
      <c r="L1543" s="152">
        <v>5</v>
      </c>
      <c r="M1543" s="152">
        <v>5</v>
      </c>
      <c r="N1543" s="153" t="s">
        <v>142</v>
      </c>
      <c r="O1543" s="154">
        <v>1</v>
      </c>
      <c r="P1543" s="153">
        <v>0</v>
      </c>
      <c r="Q1543" s="153" t="s">
        <v>206</v>
      </c>
      <c r="R1543" s="155">
        <v>1</v>
      </c>
      <c r="S1543" s="155">
        <v>0</v>
      </c>
      <c r="T1543" s="155">
        <v>0</v>
      </c>
      <c r="U1543" s="154" t="s">
        <v>6378</v>
      </c>
      <c r="V1543" s="153">
        <v>0</v>
      </c>
      <c r="W1543" s="153">
        <v>0</v>
      </c>
      <c r="X1543" s="151" t="s">
        <v>6378</v>
      </c>
      <c r="Y1543" s="151" t="s">
        <v>6378</v>
      </c>
      <c r="Z1543" s="156">
        <v>0</v>
      </c>
      <c r="AA1543" s="153">
        <v>0</v>
      </c>
      <c r="AB1543" s="153">
        <v>0</v>
      </c>
      <c r="AC1543" s="153">
        <v>0</v>
      </c>
      <c r="AD1543" s="157">
        <v>0</v>
      </c>
      <c r="AE1543" s="110">
        <v>0</v>
      </c>
      <c r="AF1543" s="110">
        <v>560</v>
      </c>
      <c r="AG1543" s="112">
        <f t="shared" si="241"/>
        <v>0</v>
      </c>
      <c r="AH1543" s="110">
        <f>SUM(AG$4:AG1543)</f>
        <v>41</v>
      </c>
      <c r="AI1543" s="112">
        <f t="shared" si="239"/>
        <v>0</v>
      </c>
      <c r="AJ1543" s="110">
        <f>COUNTIF(AI$4:AI1543,"&gt;0")</f>
        <v>221</v>
      </c>
      <c r="AK1543" s="110">
        <v>0</v>
      </c>
      <c r="AL1543" s="110">
        <v>533</v>
      </c>
      <c r="AM1543" s="172" t="str">
        <f>IF(OR(Table1[[#This Row],[Line total ordered for now]]&gt;0,Table1[[#This Row],[Line total ordered for season]]&gt;0),1,"")</f>
        <v/>
      </c>
      <c r="AN1543" s="173">
        <f>COUNTIF(AM$4:AM1543,"&gt;0")</f>
        <v>0</v>
      </c>
      <c r="AO1543" s="173">
        <f>Table1[[#This Row],[ORDER QUANTITY
to be collected BEFORE 31.3.22]]</f>
        <v>0</v>
      </c>
      <c r="AP1543" s="174">
        <f t="shared" si="240"/>
        <v>0</v>
      </c>
      <c r="AQ1543" s="174">
        <f>IFERROR(INDEX(Retail!H:H,MATCH($D1543,Retail!$D:$D,0)),0)</f>
        <v>0</v>
      </c>
      <c r="AR1543" s="174">
        <f>IFERROR(INDEX(Retail!J:J,MATCH($D1543,Retail!$D:$D,0)),0)</f>
        <v>0</v>
      </c>
      <c r="AS1543" s="174">
        <f>IFERROR(INDEX('NEW2022'!H:H,MATCH($D1543,'NEW2022'!D:D,0)),0)</f>
        <v>0</v>
      </c>
      <c r="AT1543" s="174">
        <f>IFERROR(INDEX('NEW2022'!J:J,MATCH($D1543,'NEW2022'!D:D,0)),0)</f>
        <v>0</v>
      </c>
      <c r="AU1543" s="174">
        <f>IFERROR(INDEX('Quiet Items'!H:H,MATCH($D1543,'Quiet Items'!D:D,0)),0)</f>
        <v>0</v>
      </c>
      <c r="AV1543" s="174">
        <f>IFERROR(INDEX('Quiet Items'!J:J,MATCH($D1543,'Quiet Items'!D:D,0)),0)</f>
        <v>0</v>
      </c>
      <c r="AW1543" s="174">
        <f>IFERROR(INDEX('1.4G'!H:H,MATCH($D1543,'1.4G'!D:D,0)),0)</f>
        <v>0</v>
      </c>
      <c r="AX1543" s="174">
        <f>IFERROR(INDEX('1.4G'!J:J,MATCH($D1543,'1.4G'!D:D,0)),0)</f>
        <v>0</v>
      </c>
      <c r="AY1543" s="174">
        <f t="shared" si="237"/>
        <v>0</v>
      </c>
      <c r="AZ1543" s="174">
        <f t="shared" si="238"/>
        <v>0</v>
      </c>
      <c r="BA1543" s="175">
        <f>IFERROR(Table1[[#This Row],[Line total ordered for now]]*Table1[[#This Row],[GUARANTEED PRICE
for STOCK orders collected before 31.3.22]],0)</f>
        <v>0</v>
      </c>
      <c r="BB1543" s="175">
        <f t="shared" si="242"/>
        <v>0</v>
      </c>
      <c r="BC1543" s="176">
        <f>(AZ1543+Table1[[#This Row],[Line total ordered for now]])*Z1543</f>
        <v>0</v>
      </c>
      <c r="BD1543" s="200">
        <v>5</v>
      </c>
      <c r="BL1543"/>
      <c r="BM1543"/>
      <c r="BN1543"/>
      <c r="BO1543"/>
      <c r="BP1543"/>
      <c r="BQ1543"/>
      <c r="BR1543"/>
      <c r="BS1543"/>
      <c r="BT1543"/>
    </row>
    <row r="1544" spans="1:72" ht="15.75">
      <c r="A1544" s="202">
        <v>1540</v>
      </c>
      <c r="B1544" s="68" t="s">
        <v>6378</v>
      </c>
      <c r="C1544" s="149" t="s">
        <v>667</v>
      </c>
      <c r="D1544" s="149" t="s">
        <v>3764</v>
      </c>
      <c r="E1544" s="149" t="s">
        <v>3765</v>
      </c>
      <c r="F1544" s="158" t="str">
        <f t="shared" si="236"/>
        <v/>
      </c>
      <c r="G1544" s="187">
        <v>14</v>
      </c>
      <c r="H1544" s="150"/>
      <c r="I1544" s="184">
        <v>5</v>
      </c>
      <c r="J1544" s="150"/>
      <c r="K1544" s="151">
        <v>5</v>
      </c>
      <c r="L1544" s="152">
        <v>5</v>
      </c>
      <c r="M1544" s="152">
        <v>5</v>
      </c>
      <c r="N1544" s="153" t="s">
        <v>142</v>
      </c>
      <c r="O1544" s="154">
        <v>1</v>
      </c>
      <c r="P1544" s="153">
        <v>0</v>
      </c>
      <c r="Q1544" s="153" t="s">
        <v>206</v>
      </c>
      <c r="R1544" s="155">
        <v>1</v>
      </c>
      <c r="S1544" s="155">
        <v>0</v>
      </c>
      <c r="T1544" s="155">
        <v>0</v>
      </c>
      <c r="U1544" s="154" t="s">
        <v>6378</v>
      </c>
      <c r="V1544" s="153">
        <v>0</v>
      </c>
      <c r="W1544" s="153">
        <v>0</v>
      </c>
      <c r="X1544" s="151" t="s">
        <v>6378</v>
      </c>
      <c r="Y1544" s="151" t="s">
        <v>6378</v>
      </c>
      <c r="Z1544" s="156">
        <v>0</v>
      </c>
      <c r="AA1544" s="153">
        <v>0</v>
      </c>
      <c r="AB1544" s="153">
        <v>0</v>
      </c>
      <c r="AC1544" s="153">
        <v>0</v>
      </c>
      <c r="AD1544" s="157">
        <v>0</v>
      </c>
      <c r="AE1544" s="110">
        <v>0</v>
      </c>
      <c r="AF1544" s="110">
        <v>560</v>
      </c>
      <c r="AG1544" s="112">
        <f t="shared" si="241"/>
        <v>0</v>
      </c>
      <c r="AH1544" s="110">
        <f>SUM(AG$4:AG1544)</f>
        <v>41</v>
      </c>
      <c r="AI1544" s="112">
        <f t="shared" si="239"/>
        <v>0</v>
      </c>
      <c r="AJ1544" s="110">
        <f>COUNTIF(AI$4:AI1544,"&gt;0")</f>
        <v>221</v>
      </c>
      <c r="AK1544" s="110">
        <v>0</v>
      </c>
      <c r="AL1544" s="110">
        <v>533</v>
      </c>
      <c r="AM1544" s="172" t="str">
        <f>IF(OR(Table1[[#This Row],[Line total ordered for now]]&gt;0,Table1[[#This Row],[Line total ordered for season]]&gt;0),1,"")</f>
        <v/>
      </c>
      <c r="AN1544" s="173">
        <f>COUNTIF(AM$4:AM1544,"&gt;0")</f>
        <v>0</v>
      </c>
      <c r="AO1544" s="173">
        <f>Table1[[#This Row],[ORDER QUANTITY
to be collected BEFORE 31.3.22]]</f>
        <v>0</v>
      </c>
      <c r="AP1544" s="174">
        <f t="shared" si="240"/>
        <v>0</v>
      </c>
      <c r="AQ1544" s="174">
        <f>IFERROR(INDEX(Retail!H:H,MATCH($D1544,Retail!$D:$D,0)),0)</f>
        <v>0</v>
      </c>
      <c r="AR1544" s="174">
        <f>IFERROR(INDEX(Retail!J:J,MATCH($D1544,Retail!$D:$D,0)),0)</f>
        <v>0</v>
      </c>
      <c r="AS1544" s="174">
        <f>IFERROR(INDEX('NEW2022'!H:H,MATCH($D1544,'NEW2022'!D:D,0)),0)</f>
        <v>0</v>
      </c>
      <c r="AT1544" s="174">
        <f>IFERROR(INDEX('NEW2022'!J:J,MATCH($D1544,'NEW2022'!D:D,0)),0)</f>
        <v>0</v>
      </c>
      <c r="AU1544" s="174">
        <f>IFERROR(INDEX('Quiet Items'!H:H,MATCH($D1544,'Quiet Items'!D:D,0)),0)</f>
        <v>0</v>
      </c>
      <c r="AV1544" s="174">
        <f>IFERROR(INDEX('Quiet Items'!J:J,MATCH($D1544,'Quiet Items'!D:D,0)),0)</f>
        <v>0</v>
      </c>
      <c r="AW1544" s="174">
        <f>IFERROR(INDEX('1.4G'!H:H,MATCH($D1544,'1.4G'!D:D,0)),0)</f>
        <v>0</v>
      </c>
      <c r="AX1544" s="174">
        <f>IFERROR(INDEX('1.4G'!J:J,MATCH($D1544,'1.4G'!D:D,0)),0)</f>
        <v>0</v>
      </c>
      <c r="AY1544" s="174">
        <f t="shared" si="237"/>
        <v>0</v>
      </c>
      <c r="AZ1544" s="174">
        <f t="shared" si="238"/>
        <v>0</v>
      </c>
      <c r="BA1544" s="175">
        <f>IFERROR(Table1[[#This Row],[Line total ordered for now]]*Table1[[#This Row],[GUARANTEED PRICE
for STOCK orders collected before 31.3.22]],0)</f>
        <v>0</v>
      </c>
      <c r="BB1544" s="175">
        <f t="shared" si="242"/>
        <v>0</v>
      </c>
      <c r="BC1544" s="176">
        <f>(AZ1544+Table1[[#This Row],[Line total ordered for now]])*Z1544</f>
        <v>0</v>
      </c>
      <c r="BD1544" s="200">
        <v>5</v>
      </c>
      <c r="BL1544"/>
      <c r="BM1544"/>
      <c r="BN1544"/>
      <c r="BO1544"/>
      <c r="BP1544"/>
      <c r="BQ1544"/>
      <c r="BR1544"/>
      <c r="BS1544"/>
      <c r="BT1544"/>
    </row>
    <row r="1545" spans="1:72" ht="15.75">
      <c r="A1545" s="202">
        <v>1541</v>
      </c>
      <c r="B1545" s="68" t="s">
        <v>6378</v>
      </c>
      <c r="C1545" s="149" t="s">
        <v>667</v>
      </c>
      <c r="D1545" s="149" t="s">
        <v>3994</v>
      </c>
      <c r="E1545" s="149" t="s">
        <v>3995</v>
      </c>
      <c r="F1545" s="158" t="str">
        <f t="shared" si="236"/>
        <v/>
      </c>
      <c r="G1545" s="187">
        <v>14</v>
      </c>
      <c r="H1545" s="150"/>
      <c r="I1545" s="184">
        <v>5</v>
      </c>
      <c r="J1545" s="150"/>
      <c r="K1545" s="151">
        <v>5</v>
      </c>
      <c r="L1545" s="152">
        <v>5</v>
      </c>
      <c r="M1545" s="152">
        <v>5</v>
      </c>
      <c r="N1545" s="153" t="s">
        <v>142</v>
      </c>
      <c r="O1545" s="154">
        <v>1</v>
      </c>
      <c r="P1545" s="153">
        <v>0</v>
      </c>
      <c r="Q1545" s="153" t="s">
        <v>206</v>
      </c>
      <c r="R1545" s="155">
        <v>1</v>
      </c>
      <c r="S1545" s="155">
        <v>0</v>
      </c>
      <c r="T1545" s="155">
        <v>0</v>
      </c>
      <c r="U1545" s="154" t="s">
        <v>6378</v>
      </c>
      <c r="V1545" s="153">
        <v>0</v>
      </c>
      <c r="W1545" s="153">
        <v>0</v>
      </c>
      <c r="X1545" s="151" t="s">
        <v>6378</v>
      </c>
      <c r="Y1545" s="151" t="s">
        <v>6378</v>
      </c>
      <c r="Z1545" s="156">
        <v>0</v>
      </c>
      <c r="AA1545" s="153">
        <v>0</v>
      </c>
      <c r="AB1545" s="153">
        <v>0</v>
      </c>
      <c r="AC1545" s="153">
        <v>0</v>
      </c>
      <c r="AD1545" s="157">
        <v>0</v>
      </c>
      <c r="AE1545" s="110">
        <v>0</v>
      </c>
      <c r="AF1545" s="110">
        <v>560</v>
      </c>
      <c r="AG1545" s="112">
        <f t="shared" si="241"/>
        <v>0</v>
      </c>
      <c r="AH1545" s="110">
        <f>SUM(AG$4:AG1545)</f>
        <v>41</v>
      </c>
      <c r="AI1545" s="112">
        <f t="shared" si="239"/>
        <v>0</v>
      </c>
      <c r="AJ1545" s="110">
        <f>COUNTIF(AI$4:AI1545,"&gt;0")</f>
        <v>221</v>
      </c>
      <c r="AK1545" s="110">
        <v>0</v>
      </c>
      <c r="AL1545" s="110">
        <v>533</v>
      </c>
      <c r="AM1545" s="172" t="str">
        <f>IF(OR(Table1[[#This Row],[Line total ordered for now]]&gt;0,Table1[[#This Row],[Line total ordered for season]]&gt;0),1,"")</f>
        <v/>
      </c>
      <c r="AN1545" s="173">
        <f>COUNTIF(AM$4:AM1545,"&gt;0")</f>
        <v>0</v>
      </c>
      <c r="AO1545" s="173">
        <f>Table1[[#This Row],[ORDER QUANTITY
to be collected BEFORE 31.3.22]]</f>
        <v>0</v>
      </c>
      <c r="AP1545" s="174">
        <f t="shared" si="240"/>
        <v>0</v>
      </c>
      <c r="AQ1545" s="174">
        <f>IFERROR(INDEX(Retail!H:H,MATCH($D1545,Retail!$D:$D,0)),0)</f>
        <v>0</v>
      </c>
      <c r="AR1545" s="174">
        <f>IFERROR(INDEX(Retail!J:J,MATCH($D1545,Retail!$D:$D,0)),0)</f>
        <v>0</v>
      </c>
      <c r="AS1545" s="174">
        <f>IFERROR(INDEX('NEW2022'!H:H,MATCH($D1545,'NEW2022'!D:D,0)),0)</f>
        <v>0</v>
      </c>
      <c r="AT1545" s="174">
        <f>IFERROR(INDEX('NEW2022'!J:J,MATCH($D1545,'NEW2022'!D:D,0)),0)</f>
        <v>0</v>
      </c>
      <c r="AU1545" s="174">
        <f>IFERROR(INDEX('Quiet Items'!H:H,MATCH($D1545,'Quiet Items'!D:D,0)),0)</f>
        <v>0</v>
      </c>
      <c r="AV1545" s="174">
        <f>IFERROR(INDEX('Quiet Items'!J:J,MATCH($D1545,'Quiet Items'!D:D,0)),0)</f>
        <v>0</v>
      </c>
      <c r="AW1545" s="174">
        <f>IFERROR(INDEX('1.4G'!H:H,MATCH($D1545,'1.4G'!D:D,0)),0)</f>
        <v>0</v>
      </c>
      <c r="AX1545" s="174">
        <f>IFERROR(INDEX('1.4G'!J:J,MATCH($D1545,'1.4G'!D:D,0)),0)</f>
        <v>0</v>
      </c>
      <c r="AY1545" s="174">
        <f t="shared" si="237"/>
        <v>0</v>
      </c>
      <c r="AZ1545" s="174">
        <f t="shared" si="238"/>
        <v>0</v>
      </c>
      <c r="BA1545" s="175">
        <f>IFERROR(Table1[[#This Row],[Line total ordered for now]]*Table1[[#This Row],[GUARANTEED PRICE
for STOCK orders collected before 31.3.22]],0)</f>
        <v>0</v>
      </c>
      <c r="BB1545" s="175">
        <f t="shared" si="242"/>
        <v>0</v>
      </c>
      <c r="BC1545" s="176">
        <f>(AZ1545+Table1[[#This Row],[Line total ordered for now]])*Z1545</f>
        <v>0</v>
      </c>
      <c r="BD1545" s="200">
        <v>5</v>
      </c>
      <c r="BL1545"/>
      <c r="BM1545"/>
      <c r="BN1545"/>
      <c r="BO1545"/>
      <c r="BP1545"/>
      <c r="BQ1545"/>
      <c r="BR1545"/>
      <c r="BS1545"/>
      <c r="BT1545"/>
    </row>
    <row r="1546" spans="1:72" ht="15.75">
      <c r="A1546" s="202">
        <v>1542</v>
      </c>
      <c r="B1546" s="68" t="s">
        <v>6378</v>
      </c>
      <c r="C1546" s="149" t="s">
        <v>667</v>
      </c>
      <c r="D1546" s="149" t="s">
        <v>4293</v>
      </c>
      <c r="E1546" s="149" t="s">
        <v>4294</v>
      </c>
      <c r="F1546" s="158" t="str">
        <f t="shared" si="236"/>
        <v/>
      </c>
      <c r="G1546" s="187">
        <v>2</v>
      </c>
      <c r="H1546" s="150"/>
      <c r="I1546" s="184">
        <v>5</v>
      </c>
      <c r="J1546" s="150"/>
      <c r="K1546" s="151">
        <v>5</v>
      </c>
      <c r="L1546" s="152">
        <v>5</v>
      </c>
      <c r="M1546" s="152">
        <v>5</v>
      </c>
      <c r="N1546" s="153" t="s">
        <v>142</v>
      </c>
      <c r="O1546" s="154">
        <v>1</v>
      </c>
      <c r="P1546" s="153">
        <v>0</v>
      </c>
      <c r="Q1546" s="153" t="s">
        <v>206</v>
      </c>
      <c r="R1546" s="155">
        <v>1</v>
      </c>
      <c r="S1546" s="155">
        <v>0</v>
      </c>
      <c r="T1546" s="155">
        <v>0</v>
      </c>
      <c r="U1546" s="154" t="s">
        <v>6378</v>
      </c>
      <c r="V1546" s="153">
        <v>0</v>
      </c>
      <c r="W1546" s="153">
        <v>0</v>
      </c>
      <c r="X1546" s="151" t="s">
        <v>6378</v>
      </c>
      <c r="Y1546" s="151" t="s">
        <v>6378</v>
      </c>
      <c r="Z1546" s="156">
        <v>0</v>
      </c>
      <c r="AA1546" s="153">
        <v>0</v>
      </c>
      <c r="AB1546" s="153">
        <v>0</v>
      </c>
      <c r="AC1546" s="153">
        <v>0</v>
      </c>
      <c r="AD1546" s="157">
        <v>0</v>
      </c>
      <c r="AE1546" s="110">
        <v>0</v>
      </c>
      <c r="AF1546" s="110">
        <v>560</v>
      </c>
      <c r="AG1546" s="112">
        <f t="shared" si="241"/>
        <v>0</v>
      </c>
      <c r="AH1546" s="110">
        <f>SUM(AG$4:AG1546)</f>
        <v>41</v>
      </c>
      <c r="AI1546" s="112">
        <f t="shared" si="239"/>
        <v>0</v>
      </c>
      <c r="AJ1546" s="110">
        <f>COUNTIF(AI$4:AI1546,"&gt;0")</f>
        <v>221</v>
      </c>
      <c r="AK1546" s="110">
        <v>0</v>
      </c>
      <c r="AL1546" s="110">
        <v>533</v>
      </c>
      <c r="AM1546" s="172" t="str">
        <f>IF(OR(Table1[[#This Row],[Line total ordered for now]]&gt;0,Table1[[#This Row],[Line total ordered for season]]&gt;0),1,"")</f>
        <v/>
      </c>
      <c r="AN1546" s="173">
        <f>COUNTIF(AM$4:AM1546,"&gt;0")</f>
        <v>0</v>
      </c>
      <c r="AO1546" s="173">
        <f>Table1[[#This Row],[ORDER QUANTITY
to be collected BEFORE 31.3.22]]</f>
        <v>0</v>
      </c>
      <c r="AP1546" s="174">
        <f t="shared" si="240"/>
        <v>0</v>
      </c>
      <c r="AQ1546" s="174">
        <f>IFERROR(INDEX(Retail!H:H,MATCH($D1546,Retail!$D:$D,0)),0)</f>
        <v>0</v>
      </c>
      <c r="AR1546" s="174">
        <f>IFERROR(INDEX(Retail!J:J,MATCH($D1546,Retail!$D:$D,0)),0)</f>
        <v>0</v>
      </c>
      <c r="AS1546" s="174">
        <f>IFERROR(INDEX('NEW2022'!H:H,MATCH($D1546,'NEW2022'!D:D,0)),0)</f>
        <v>0</v>
      </c>
      <c r="AT1546" s="174">
        <f>IFERROR(INDEX('NEW2022'!J:J,MATCH($D1546,'NEW2022'!D:D,0)),0)</f>
        <v>0</v>
      </c>
      <c r="AU1546" s="174">
        <f>IFERROR(INDEX('Quiet Items'!H:H,MATCH($D1546,'Quiet Items'!D:D,0)),0)</f>
        <v>0</v>
      </c>
      <c r="AV1546" s="174">
        <f>IFERROR(INDEX('Quiet Items'!J:J,MATCH($D1546,'Quiet Items'!D:D,0)),0)</f>
        <v>0</v>
      </c>
      <c r="AW1546" s="174">
        <f>IFERROR(INDEX('1.4G'!H:H,MATCH($D1546,'1.4G'!D:D,0)),0)</f>
        <v>0</v>
      </c>
      <c r="AX1546" s="174">
        <f>IFERROR(INDEX('1.4G'!J:J,MATCH($D1546,'1.4G'!D:D,0)),0)</f>
        <v>0</v>
      </c>
      <c r="AY1546" s="174">
        <f t="shared" si="237"/>
        <v>0</v>
      </c>
      <c r="AZ1546" s="174">
        <f t="shared" si="238"/>
        <v>0</v>
      </c>
      <c r="BA1546" s="175">
        <f>IFERROR(Table1[[#This Row],[Line total ordered for now]]*Table1[[#This Row],[GUARANTEED PRICE
for STOCK orders collected before 31.3.22]],0)</f>
        <v>0</v>
      </c>
      <c r="BB1546" s="175">
        <f t="shared" si="242"/>
        <v>0</v>
      </c>
      <c r="BC1546" s="176">
        <f>(AZ1546+Table1[[#This Row],[Line total ordered for now]])*Z1546</f>
        <v>0</v>
      </c>
      <c r="BD1546" s="200">
        <v>5</v>
      </c>
      <c r="BL1546"/>
      <c r="BM1546"/>
      <c r="BN1546"/>
      <c r="BO1546"/>
      <c r="BP1546"/>
      <c r="BQ1546"/>
      <c r="BR1546"/>
      <c r="BS1546"/>
      <c r="BT1546"/>
    </row>
    <row r="1547" spans="1:72" ht="15.75">
      <c r="A1547" s="202">
        <v>1543</v>
      </c>
      <c r="B1547" s="68" t="s">
        <v>6378</v>
      </c>
      <c r="C1547" s="149" t="s">
        <v>667</v>
      </c>
      <c r="D1547" s="149" t="s">
        <v>4520</v>
      </c>
      <c r="E1547" s="149" t="s">
        <v>4521</v>
      </c>
      <c r="F1547" s="158" t="str">
        <f t="shared" si="236"/>
        <v/>
      </c>
      <c r="G1547" s="187">
        <v>9</v>
      </c>
      <c r="H1547" s="150"/>
      <c r="I1547" s="184">
        <v>5</v>
      </c>
      <c r="J1547" s="150"/>
      <c r="K1547" s="151">
        <v>5</v>
      </c>
      <c r="L1547" s="152">
        <v>5</v>
      </c>
      <c r="M1547" s="152">
        <v>5</v>
      </c>
      <c r="N1547" s="153" t="s">
        <v>142</v>
      </c>
      <c r="O1547" s="154">
        <v>1</v>
      </c>
      <c r="P1547" s="153">
        <v>0</v>
      </c>
      <c r="Q1547" s="153" t="s">
        <v>206</v>
      </c>
      <c r="R1547" s="155">
        <v>1</v>
      </c>
      <c r="S1547" s="155">
        <v>0</v>
      </c>
      <c r="T1547" s="155">
        <v>0</v>
      </c>
      <c r="U1547" s="154" t="s">
        <v>6378</v>
      </c>
      <c r="V1547" s="153">
        <v>0</v>
      </c>
      <c r="W1547" s="153">
        <v>0</v>
      </c>
      <c r="X1547" s="151" t="s">
        <v>6378</v>
      </c>
      <c r="Y1547" s="151" t="s">
        <v>6378</v>
      </c>
      <c r="Z1547" s="156">
        <v>0</v>
      </c>
      <c r="AA1547" s="153">
        <v>0</v>
      </c>
      <c r="AB1547" s="153">
        <v>0</v>
      </c>
      <c r="AC1547" s="153">
        <v>0</v>
      </c>
      <c r="AD1547" s="157">
        <v>0</v>
      </c>
      <c r="AE1547" s="110">
        <v>0</v>
      </c>
      <c r="AF1547" s="110">
        <v>560</v>
      </c>
      <c r="AG1547" s="112">
        <f t="shared" si="241"/>
        <v>0</v>
      </c>
      <c r="AH1547" s="110">
        <f>SUM(AG$4:AG1547)</f>
        <v>41</v>
      </c>
      <c r="AI1547" s="112">
        <f t="shared" si="239"/>
        <v>0</v>
      </c>
      <c r="AJ1547" s="110">
        <f>COUNTIF(AI$4:AI1547,"&gt;0")</f>
        <v>221</v>
      </c>
      <c r="AK1547" s="110">
        <v>0</v>
      </c>
      <c r="AL1547" s="110">
        <v>533</v>
      </c>
      <c r="AM1547" s="172" t="str">
        <f>IF(OR(Table1[[#This Row],[Line total ordered for now]]&gt;0,Table1[[#This Row],[Line total ordered for season]]&gt;0),1,"")</f>
        <v/>
      </c>
      <c r="AN1547" s="173">
        <f>COUNTIF(AM$4:AM1547,"&gt;0")</f>
        <v>0</v>
      </c>
      <c r="AO1547" s="173">
        <f>Table1[[#This Row],[ORDER QUANTITY
to be collected BEFORE 31.3.22]]</f>
        <v>0</v>
      </c>
      <c r="AP1547" s="174">
        <f t="shared" si="240"/>
        <v>0</v>
      </c>
      <c r="AQ1547" s="174">
        <f>IFERROR(INDEX(Retail!H:H,MATCH($D1547,Retail!$D:$D,0)),0)</f>
        <v>0</v>
      </c>
      <c r="AR1547" s="174">
        <f>IFERROR(INDEX(Retail!J:J,MATCH($D1547,Retail!$D:$D,0)),0)</f>
        <v>0</v>
      </c>
      <c r="AS1547" s="174">
        <f>IFERROR(INDEX('NEW2022'!H:H,MATCH($D1547,'NEW2022'!D:D,0)),0)</f>
        <v>0</v>
      </c>
      <c r="AT1547" s="174">
        <f>IFERROR(INDEX('NEW2022'!J:J,MATCH($D1547,'NEW2022'!D:D,0)),0)</f>
        <v>0</v>
      </c>
      <c r="AU1547" s="174">
        <f>IFERROR(INDEX('Quiet Items'!H:H,MATCH($D1547,'Quiet Items'!D:D,0)),0)</f>
        <v>0</v>
      </c>
      <c r="AV1547" s="174">
        <f>IFERROR(INDEX('Quiet Items'!J:J,MATCH($D1547,'Quiet Items'!D:D,0)),0)</f>
        <v>0</v>
      </c>
      <c r="AW1547" s="174">
        <f>IFERROR(INDEX('1.4G'!H:H,MATCH($D1547,'1.4G'!D:D,0)),0)</f>
        <v>0</v>
      </c>
      <c r="AX1547" s="174">
        <f>IFERROR(INDEX('1.4G'!J:J,MATCH($D1547,'1.4G'!D:D,0)),0)</f>
        <v>0</v>
      </c>
      <c r="AY1547" s="174">
        <f t="shared" si="237"/>
        <v>0</v>
      </c>
      <c r="AZ1547" s="174">
        <f t="shared" si="238"/>
        <v>0</v>
      </c>
      <c r="BA1547" s="175">
        <f>IFERROR(Table1[[#This Row],[Line total ordered for now]]*Table1[[#This Row],[GUARANTEED PRICE
for STOCK orders collected before 31.3.22]],0)</f>
        <v>0</v>
      </c>
      <c r="BB1547" s="175">
        <f t="shared" si="242"/>
        <v>0</v>
      </c>
      <c r="BC1547" s="176">
        <f>(AZ1547+Table1[[#This Row],[Line total ordered for now]])*Z1547</f>
        <v>0</v>
      </c>
      <c r="BD1547" s="200">
        <v>5</v>
      </c>
      <c r="BL1547"/>
      <c r="BM1547"/>
      <c r="BN1547"/>
      <c r="BO1547"/>
      <c r="BP1547"/>
      <c r="BQ1547"/>
      <c r="BR1547"/>
      <c r="BS1547"/>
      <c r="BT1547"/>
    </row>
    <row r="1548" spans="1:72" ht="15.75">
      <c r="A1548" s="202">
        <v>1544</v>
      </c>
      <c r="B1548" s="68" t="s">
        <v>6378</v>
      </c>
      <c r="C1548" s="149" t="s">
        <v>667</v>
      </c>
      <c r="D1548" s="149" t="s">
        <v>806</v>
      </c>
      <c r="E1548" s="149" t="s">
        <v>807</v>
      </c>
      <c r="F1548" s="158" t="str">
        <f t="shared" si="236"/>
        <v/>
      </c>
      <c r="G1548" s="187">
        <v>2</v>
      </c>
      <c r="H1548" s="150"/>
      <c r="I1548" s="184">
        <v>5</v>
      </c>
      <c r="J1548" s="150"/>
      <c r="K1548" s="151">
        <v>5</v>
      </c>
      <c r="L1548" s="152">
        <v>5</v>
      </c>
      <c r="M1548" s="152">
        <v>5</v>
      </c>
      <c r="N1548" s="153" t="s">
        <v>142</v>
      </c>
      <c r="O1548" s="154">
        <v>1</v>
      </c>
      <c r="P1548" s="153">
        <v>0</v>
      </c>
      <c r="Q1548" s="153" t="s">
        <v>206</v>
      </c>
      <c r="R1548" s="155">
        <v>1</v>
      </c>
      <c r="S1548" s="155">
        <v>0</v>
      </c>
      <c r="T1548" s="155">
        <v>0</v>
      </c>
      <c r="U1548" s="154" t="s">
        <v>6378</v>
      </c>
      <c r="V1548" s="153">
        <v>0</v>
      </c>
      <c r="W1548" s="153">
        <v>0</v>
      </c>
      <c r="X1548" s="151" t="s">
        <v>6378</v>
      </c>
      <c r="Y1548" s="151" t="s">
        <v>6378</v>
      </c>
      <c r="Z1548" s="156">
        <v>0</v>
      </c>
      <c r="AA1548" s="153">
        <v>0</v>
      </c>
      <c r="AB1548" s="153">
        <v>0</v>
      </c>
      <c r="AC1548" s="153">
        <v>0</v>
      </c>
      <c r="AD1548" s="157">
        <v>0</v>
      </c>
      <c r="AE1548" s="110">
        <v>0</v>
      </c>
      <c r="AF1548" s="110">
        <v>560</v>
      </c>
      <c r="AG1548" s="112">
        <f t="shared" si="241"/>
        <v>0</v>
      </c>
      <c r="AH1548" s="110">
        <f>SUM(AG$4:AG1548)</f>
        <v>41</v>
      </c>
      <c r="AI1548" s="112">
        <f t="shared" si="239"/>
        <v>0</v>
      </c>
      <c r="AJ1548" s="110">
        <f>COUNTIF(AI$4:AI1548,"&gt;0")</f>
        <v>221</v>
      </c>
      <c r="AK1548" s="110">
        <v>0</v>
      </c>
      <c r="AL1548" s="110">
        <v>533</v>
      </c>
      <c r="AM1548" s="172" t="str">
        <f>IF(OR(Table1[[#This Row],[Line total ordered for now]]&gt;0,Table1[[#This Row],[Line total ordered for season]]&gt;0),1,"")</f>
        <v/>
      </c>
      <c r="AN1548" s="173">
        <f>COUNTIF(AM$4:AM1548,"&gt;0")</f>
        <v>0</v>
      </c>
      <c r="AO1548" s="173">
        <f>Table1[[#This Row],[ORDER QUANTITY
to be collected BEFORE 31.3.22]]</f>
        <v>0</v>
      </c>
      <c r="AP1548" s="174">
        <f t="shared" si="240"/>
        <v>0</v>
      </c>
      <c r="AQ1548" s="174">
        <f>IFERROR(INDEX(Retail!H:H,MATCH($D1548,Retail!$D:$D,0)),0)</f>
        <v>0</v>
      </c>
      <c r="AR1548" s="174">
        <f>IFERROR(INDEX(Retail!J:J,MATCH($D1548,Retail!$D:$D,0)),0)</f>
        <v>0</v>
      </c>
      <c r="AS1548" s="174">
        <f>IFERROR(INDEX('NEW2022'!H:H,MATCH($D1548,'NEW2022'!D:D,0)),0)</f>
        <v>0</v>
      </c>
      <c r="AT1548" s="174">
        <f>IFERROR(INDEX('NEW2022'!J:J,MATCH($D1548,'NEW2022'!D:D,0)),0)</f>
        <v>0</v>
      </c>
      <c r="AU1548" s="174">
        <f>IFERROR(INDEX('Quiet Items'!H:H,MATCH($D1548,'Quiet Items'!D:D,0)),0)</f>
        <v>0</v>
      </c>
      <c r="AV1548" s="174">
        <f>IFERROR(INDEX('Quiet Items'!J:J,MATCH($D1548,'Quiet Items'!D:D,0)),0)</f>
        <v>0</v>
      </c>
      <c r="AW1548" s="174">
        <f>IFERROR(INDEX('1.4G'!H:H,MATCH($D1548,'1.4G'!D:D,0)),0)</f>
        <v>0</v>
      </c>
      <c r="AX1548" s="174">
        <f>IFERROR(INDEX('1.4G'!J:J,MATCH($D1548,'1.4G'!D:D,0)),0)</f>
        <v>0</v>
      </c>
      <c r="AY1548" s="174">
        <f t="shared" si="237"/>
        <v>0</v>
      </c>
      <c r="AZ1548" s="174">
        <f t="shared" si="238"/>
        <v>0</v>
      </c>
      <c r="BA1548" s="175">
        <f>IFERROR(Table1[[#This Row],[Line total ordered for now]]*Table1[[#This Row],[GUARANTEED PRICE
for STOCK orders collected before 31.3.22]],0)</f>
        <v>0</v>
      </c>
      <c r="BB1548" s="175">
        <f t="shared" si="242"/>
        <v>0</v>
      </c>
      <c r="BC1548" s="176">
        <f>(AZ1548+Table1[[#This Row],[Line total ordered for now]])*Z1548</f>
        <v>0</v>
      </c>
      <c r="BD1548" s="200">
        <v>5</v>
      </c>
      <c r="BL1548"/>
      <c r="BM1548"/>
      <c r="BN1548"/>
      <c r="BO1548"/>
      <c r="BP1548"/>
      <c r="BQ1548"/>
      <c r="BR1548"/>
      <c r="BS1548"/>
      <c r="BT1548"/>
    </row>
    <row r="1549" spans="1:72" ht="15.75">
      <c r="A1549" s="202">
        <v>1545</v>
      </c>
      <c r="B1549" s="68" t="s">
        <v>6378</v>
      </c>
      <c r="C1549" s="149" t="s">
        <v>667</v>
      </c>
      <c r="D1549" s="149" t="s">
        <v>2038</v>
      </c>
      <c r="E1549" s="149" t="s">
        <v>2039</v>
      </c>
      <c r="F1549" s="158" t="str">
        <f t="shared" si="236"/>
        <v/>
      </c>
      <c r="G1549" s="187">
        <v>5</v>
      </c>
      <c r="H1549" s="150"/>
      <c r="I1549" s="184">
        <v>5</v>
      </c>
      <c r="J1549" s="150"/>
      <c r="K1549" s="151">
        <v>5</v>
      </c>
      <c r="L1549" s="152">
        <v>5</v>
      </c>
      <c r="M1549" s="152">
        <v>5</v>
      </c>
      <c r="N1549" s="153" t="s">
        <v>142</v>
      </c>
      <c r="O1549" s="154">
        <v>1</v>
      </c>
      <c r="P1549" s="153">
        <v>0</v>
      </c>
      <c r="Q1549" s="153" t="s">
        <v>206</v>
      </c>
      <c r="R1549" s="155">
        <v>1</v>
      </c>
      <c r="S1549" s="155">
        <v>0</v>
      </c>
      <c r="T1549" s="155">
        <v>0</v>
      </c>
      <c r="U1549" s="154" t="s">
        <v>6378</v>
      </c>
      <c r="V1549" s="153">
        <v>0</v>
      </c>
      <c r="W1549" s="153">
        <v>0</v>
      </c>
      <c r="X1549" s="151" t="s">
        <v>6378</v>
      </c>
      <c r="Y1549" s="151" t="s">
        <v>6378</v>
      </c>
      <c r="Z1549" s="156">
        <v>0</v>
      </c>
      <c r="AA1549" s="153">
        <v>0</v>
      </c>
      <c r="AB1549" s="153">
        <v>0</v>
      </c>
      <c r="AC1549" s="153">
        <v>0</v>
      </c>
      <c r="AD1549" s="157">
        <v>0</v>
      </c>
      <c r="AE1549" s="110">
        <v>0</v>
      </c>
      <c r="AF1549" s="110">
        <v>560</v>
      </c>
      <c r="AG1549" s="112">
        <f t="shared" si="241"/>
        <v>0</v>
      </c>
      <c r="AH1549" s="110">
        <f>SUM(AG$4:AG1549)</f>
        <v>41</v>
      </c>
      <c r="AI1549" s="112">
        <f t="shared" si="239"/>
        <v>0</v>
      </c>
      <c r="AJ1549" s="110">
        <f>COUNTIF(AI$4:AI1549,"&gt;0")</f>
        <v>221</v>
      </c>
      <c r="AK1549" s="110">
        <v>0</v>
      </c>
      <c r="AL1549" s="110">
        <v>533</v>
      </c>
      <c r="AM1549" s="172" t="str">
        <f>IF(OR(Table1[[#This Row],[Line total ordered for now]]&gt;0,Table1[[#This Row],[Line total ordered for season]]&gt;0),1,"")</f>
        <v/>
      </c>
      <c r="AN1549" s="173">
        <f>COUNTIF(AM$4:AM1549,"&gt;0")</f>
        <v>0</v>
      </c>
      <c r="AO1549" s="173">
        <f>Table1[[#This Row],[ORDER QUANTITY
to be collected BEFORE 31.3.22]]</f>
        <v>0</v>
      </c>
      <c r="AP1549" s="174">
        <f t="shared" si="240"/>
        <v>0</v>
      </c>
      <c r="AQ1549" s="174">
        <f>IFERROR(INDEX(Retail!H:H,MATCH($D1549,Retail!$D:$D,0)),0)</f>
        <v>0</v>
      </c>
      <c r="AR1549" s="174">
        <f>IFERROR(INDEX(Retail!J:J,MATCH($D1549,Retail!$D:$D,0)),0)</f>
        <v>0</v>
      </c>
      <c r="AS1549" s="174">
        <f>IFERROR(INDEX('NEW2022'!H:H,MATCH($D1549,'NEW2022'!D:D,0)),0)</f>
        <v>0</v>
      </c>
      <c r="AT1549" s="174">
        <f>IFERROR(INDEX('NEW2022'!J:J,MATCH($D1549,'NEW2022'!D:D,0)),0)</f>
        <v>0</v>
      </c>
      <c r="AU1549" s="174">
        <f>IFERROR(INDEX('Quiet Items'!H:H,MATCH($D1549,'Quiet Items'!D:D,0)),0)</f>
        <v>0</v>
      </c>
      <c r="AV1549" s="174">
        <f>IFERROR(INDEX('Quiet Items'!J:J,MATCH($D1549,'Quiet Items'!D:D,0)),0)</f>
        <v>0</v>
      </c>
      <c r="AW1549" s="174">
        <f>IFERROR(INDEX('1.4G'!H:H,MATCH($D1549,'1.4G'!D:D,0)),0)</f>
        <v>0</v>
      </c>
      <c r="AX1549" s="174">
        <f>IFERROR(INDEX('1.4G'!J:J,MATCH($D1549,'1.4G'!D:D,0)),0)</f>
        <v>0</v>
      </c>
      <c r="AY1549" s="174">
        <f t="shared" si="237"/>
        <v>0</v>
      </c>
      <c r="AZ1549" s="174">
        <f t="shared" si="238"/>
        <v>0</v>
      </c>
      <c r="BA1549" s="175">
        <f>IFERROR(Table1[[#This Row],[Line total ordered for now]]*Table1[[#This Row],[GUARANTEED PRICE
for STOCK orders collected before 31.3.22]],0)</f>
        <v>0</v>
      </c>
      <c r="BB1549" s="175">
        <f t="shared" si="242"/>
        <v>0</v>
      </c>
      <c r="BC1549" s="176">
        <f>(AZ1549+Table1[[#This Row],[Line total ordered for now]])*Z1549</f>
        <v>0</v>
      </c>
      <c r="BD1549" s="200">
        <v>5</v>
      </c>
      <c r="BL1549"/>
      <c r="BM1549"/>
      <c r="BN1549"/>
      <c r="BO1549"/>
      <c r="BP1549"/>
      <c r="BQ1549"/>
      <c r="BR1549"/>
      <c r="BS1549"/>
      <c r="BT1549"/>
    </row>
    <row r="1550" spans="1:72" ht="15.75">
      <c r="A1550" s="202">
        <v>1546</v>
      </c>
      <c r="B1550" s="68" t="s">
        <v>6378</v>
      </c>
      <c r="C1550" s="149" t="s">
        <v>667</v>
      </c>
      <c r="D1550" s="149" t="s">
        <v>2157</v>
      </c>
      <c r="E1550" s="149" t="s">
        <v>2158</v>
      </c>
      <c r="F1550" s="158" t="str">
        <f t="shared" si="236"/>
        <v/>
      </c>
      <c r="G1550" s="187">
        <v>1</v>
      </c>
      <c r="H1550" s="150"/>
      <c r="I1550" s="184">
        <v>5</v>
      </c>
      <c r="J1550" s="150"/>
      <c r="K1550" s="151">
        <v>5</v>
      </c>
      <c r="L1550" s="152">
        <v>5</v>
      </c>
      <c r="M1550" s="152">
        <v>5</v>
      </c>
      <c r="N1550" s="153" t="s">
        <v>142</v>
      </c>
      <c r="O1550" s="154">
        <v>1</v>
      </c>
      <c r="P1550" s="153">
        <v>0</v>
      </c>
      <c r="Q1550" s="153" t="s">
        <v>206</v>
      </c>
      <c r="R1550" s="155">
        <v>1</v>
      </c>
      <c r="S1550" s="155">
        <v>0</v>
      </c>
      <c r="T1550" s="155">
        <v>0</v>
      </c>
      <c r="U1550" s="154" t="s">
        <v>6378</v>
      </c>
      <c r="V1550" s="153">
        <v>0</v>
      </c>
      <c r="W1550" s="153">
        <v>0</v>
      </c>
      <c r="X1550" s="151" t="s">
        <v>6378</v>
      </c>
      <c r="Y1550" s="151" t="s">
        <v>6378</v>
      </c>
      <c r="Z1550" s="156">
        <v>0</v>
      </c>
      <c r="AA1550" s="153">
        <v>0</v>
      </c>
      <c r="AB1550" s="153">
        <v>0</v>
      </c>
      <c r="AC1550" s="153">
        <v>0</v>
      </c>
      <c r="AD1550" s="157">
        <v>0</v>
      </c>
      <c r="AE1550" s="110">
        <v>0</v>
      </c>
      <c r="AF1550" s="110">
        <v>560</v>
      </c>
      <c r="AG1550" s="112">
        <f t="shared" si="241"/>
        <v>0</v>
      </c>
      <c r="AH1550" s="110">
        <f>SUM(AG$4:AG1550)</f>
        <v>41</v>
      </c>
      <c r="AI1550" s="112">
        <f t="shared" si="239"/>
        <v>0</v>
      </c>
      <c r="AJ1550" s="110">
        <f>COUNTIF(AI$4:AI1550,"&gt;0")</f>
        <v>221</v>
      </c>
      <c r="AK1550" s="110">
        <v>0</v>
      </c>
      <c r="AL1550" s="110">
        <v>533</v>
      </c>
      <c r="AM1550" s="172" t="str">
        <f>IF(OR(Table1[[#This Row],[Line total ordered for now]]&gt;0,Table1[[#This Row],[Line total ordered for season]]&gt;0),1,"")</f>
        <v/>
      </c>
      <c r="AN1550" s="173">
        <f>COUNTIF(AM$4:AM1550,"&gt;0")</f>
        <v>0</v>
      </c>
      <c r="AO1550" s="173">
        <f>Table1[[#This Row],[ORDER QUANTITY
to be collected BEFORE 31.3.22]]</f>
        <v>0</v>
      </c>
      <c r="AP1550" s="174">
        <f t="shared" si="240"/>
        <v>0</v>
      </c>
      <c r="AQ1550" s="174">
        <f>IFERROR(INDEX(Retail!H:H,MATCH($D1550,Retail!$D:$D,0)),0)</f>
        <v>0</v>
      </c>
      <c r="AR1550" s="174">
        <f>IFERROR(INDEX(Retail!J:J,MATCH($D1550,Retail!$D:$D,0)),0)</f>
        <v>0</v>
      </c>
      <c r="AS1550" s="174">
        <f>IFERROR(INDEX('NEW2022'!H:H,MATCH($D1550,'NEW2022'!D:D,0)),0)</f>
        <v>0</v>
      </c>
      <c r="AT1550" s="174">
        <f>IFERROR(INDEX('NEW2022'!J:J,MATCH($D1550,'NEW2022'!D:D,0)),0)</f>
        <v>0</v>
      </c>
      <c r="AU1550" s="174">
        <f>IFERROR(INDEX('Quiet Items'!H:H,MATCH($D1550,'Quiet Items'!D:D,0)),0)</f>
        <v>0</v>
      </c>
      <c r="AV1550" s="174">
        <f>IFERROR(INDEX('Quiet Items'!J:J,MATCH($D1550,'Quiet Items'!D:D,0)),0)</f>
        <v>0</v>
      </c>
      <c r="AW1550" s="174">
        <f>IFERROR(INDEX('1.4G'!H:H,MATCH($D1550,'1.4G'!D:D,0)),0)</f>
        <v>0</v>
      </c>
      <c r="AX1550" s="174">
        <f>IFERROR(INDEX('1.4G'!J:J,MATCH($D1550,'1.4G'!D:D,0)),0)</f>
        <v>0</v>
      </c>
      <c r="AY1550" s="174">
        <f t="shared" si="237"/>
        <v>0</v>
      </c>
      <c r="AZ1550" s="174">
        <f t="shared" si="238"/>
        <v>0</v>
      </c>
      <c r="BA1550" s="175">
        <f>IFERROR(Table1[[#This Row],[Line total ordered for now]]*Table1[[#This Row],[GUARANTEED PRICE
for STOCK orders collected before 31.3.22]],0)</f>
        <v>0</v>
      </c>
      <c r="BB1550" s="175">
        <f t="shared" si="242"/>
        <v>0</v>
      </c>
      <c r="BC1550" s="176">
        <f>(AZ1550+Table1[[#This Row],[Line total ordered for now]])*Z1550</f>
        <v>0</v>
      </c>
      <c r="BD1550" s="200">
        <v>5</v>
      </c>
      <c r="BL1550"/>
      <c r="BM1550"/>
      <c r="BN1550"/>
      <c r="BO1550"/>
      <c r="BP1550"/>
      <c r="BQ1550"/>
      <c r="BR1550"/>
      <c r="BS1550"/>
      <c r="BT1550"/>
    </row>
    <row r="1551" spans="1:72" ht="15.75">
      <c r="A1551" s="202">
        <v>1547</v>
      </c>
      <c r="B1551" s="68" t="s">
        <v>6378</v>
      </c>
      <c r="C1551" s="149" t="s">
        <v>667</v>
      </c>
      <c r="D1551" s="149" t="s">
        <v>2283</v>
      </c>
      <c r="E1551" s="149" t="s">
        <v>2284</v>
      </c>
      <c r="F1551" s="158" t="str">
        <f t="shared" si="236"/>
        <v/>
      </c>
      <c r="G1551" s="187">
        <v>3</v>
      </c>
      <c r="H1551" s="150"/>
      <c r="I1551" s="184">
        <v>5</v>
      </c>
      <c r="J1551" s="150"/>
      <c r="K1551" s="151">
        <v>5</v>
      </c>
      <c r="L1551" s="152">
        <v>5</v>
      </c>
      <c r="M1551" s="152">
        <v>5</v>
      </c>
      <c r="N1551" s="153" t="s">
        <v>142</v>
      </c>
      <c r="O1551" s="154">
        <v>1</v>
      </c>
      <c r="P1551" s="153">
        <v>0</v>
      </c>
      <c r="Q1551" s="153" t="s">
        <v>206</v>
      </c>
      <c r="R1551" s="155">
        <v>1</v>
      </c>
      <c r="S1551" s="155">
        <v>0</v>
      </c>
      <c r="T1551" s="155">
        <v>0</v>
      </c>
      <c r="U1551" s="154" t="s">
        <v>6378</v>
      </c>
      <c r="V1551" s="153">
        <v>0</v>
      </c>
      <c r="W1551" s="153">
        <v>0</v>
      </c>
      <c r="X1551" s="151" t="s">
        <v>6378</v>
      </c>
      <c r="Y1551" s="151" t="s">
        <v>6378</v>
      </c>
      <c r="Z1551" s="156">
        <v>0</v>
      </c>
      <c r="AA1551" s="153">
        <v>0</v>
      </c>
      <c r="AB1551" s="153">
        <v>0</v>
      </c>
      <c r="AC1551" s="153">
        <v>0</v>
      </c>
      <c r="AD1551" s="157">
        <v>0</v>
      </c>
      <c r="AE1551" s="110">
        <v>0</v>
      </c>
      <c r="AF1551" s="110">
        <v>560</v>
      </c>
      <c r="AG1551" s="112">
        <f t="shared" si="241"/>
        <v>0</v>
      </c>
      <c r="AH1551" s="110">
        <f>SUM(AG$4:AG1551)</f>
        <v>41</v>
      </c>
      <c r="AI1551" s="112">
        <f t="shared" si="239"/>
        <v>0</v>
      </c>
      <c r="AJ1551" s="110">
        <f>COUNTIF(AI$4:AI1551,"&gt;0")</f>
        <v>221</v>
      </c>
      <c r="AK1551" s="110">
        <v>0</v>
      </c>
      <c r="AL1551" s="110">
        <v>533</v>
      </c>
      <c r="AM1551" s="172" t="str">
        <f>IF(OR(Table1[[#This Row],[Line total ordered for now]]&gt;0,Table1[[#This Row],[Line total ordered for season]]&gt;0),1,"")</f>
        <v/>
      </c>
      <c r="AN1551" s="173">
        <f>COUNTIF(AM$4:AM1551,"&gt;0")</f>
        <v>0</v>
      </c>
      <c r="AO1551" s="173">
        <f>Table1[[#This Row],[ORDER QUANTITY
to be collected BEFORE 31.3.22]]</f>
        <v>0</v>
      </c>
      <c r="AP1551" s="174">
        <f t="shared" si="240"/>
        <v>0</v>
      </c>
      <c r="AQ1551" s="174">
        <f>IFERROR(INDEX(Retail!H:H,MATCH($D1551,Retail!$D:$D,0)),0)</f>
        <v>0</v>
      </c>
      <c r="AR1551" s="174">
        <f>IFERROR(INDEX(Retail!J:J,MATCH($D1551,Retail!$D:$D,0)),0)</f>
        <v>0</v>
      </c>
      <c r="AS1551" s="174">
        <f>IFERROR(INDEX('NEW2022'!H:H,MATCH($D1551,'NEW2022'!D:D,0)),0)</f>
        <v>0</v>
      </c>
      <c r="AT1551" s="174">
        <f>IFERROR(INDEX('NEW2022'!J:J,MATCH($D1551,'NEW2022'!D:D,0)),0)</f>
        <v>0</v>
      </c>
      <c r="AU1551" s="174">
        <f>IFERROR(INDEX('Quiet Items'!H:H,MATCH($D1551,'Quiet Items'!D:D,0)),0)</f>
        <v>0</v>
      </c>
      <c r="AV1551" s="174">
        <f>IFERROR(INDEX('Quiet Items'!J:J,MATCH($D1551,'Quiet Items'!D:D,0)),0)</f>
        <v>0</v>
      </c>
      <c r="AW1551" s="174">
        <f>IFERROR(INDEX('1.4G'!H:H,MATCH($D1551,'1.4G'!D:D,0)),0)</f>
        <v>0</v>
      </c>
      <c r="AX1551" s="174">
        <f>IFERROR(INDEX('1.4G'!J:J,MATCH($D1551,'1.4G'!D:D,0)),0)</f>
        <v>0</v>
      </c>
      <c r="AY1551" s="174">
        <f t="shared" si="237"/>
        <v>0</v>
      </c>
      <c r="AZ1551" s="174">
        <f t="shared" si="238"/>
        <v>0</v>
      </c>
      <c r="BA1551" s="175">
        <f>IFERROR(Table1[[#This Row],[Line total ordered for now]]*Table1[[#This Row],[GUARANTEED PRICE
for STOCK orders collected before 31.3.22]],0)</f>
        <v>0</v>
      </c>
      <c r="BB1551" s="175">
        <f t="shared" si="242"/>
        <v>0</v>
      </c>
      <c r="BC1551" s="176">
        <f>(AZ1551+Table1[[#This Row],[Line total ordered for now]])*Z1551</f>
        <v>0</v>
      </c>
      <c r="BD1551" s="200">
        <v>5</v>
      </c>
      <c r="BL1551"/>
      <c r="BM1551"/>
      <c r="BN1551"/>
      <c r="BO1551"/>
      <c r="BP1551"/>
      <c r="BQ1551"/>
      <c r="BR1551"/>
      <c r="BS1551"/>
      <c r="BT1551"/>
    </row>
    <row r="1552" spans="1:72" ht="15.75">
      <c r="A1552" s="202">
        <v>1548</v>
      </c>
      <c r="B1552" s="68" t="s">
        <v>6378</v>
      </c>
      <c r="C1552" s="149" t="s">
        <v>667</v>
      </c>
      <c r="D1552" s="149" t="s">
        <v>2654</v>
      </c>
      <c r="E1552" s="149" t="s">
        <v>2655</v>
      </c>
      <c r="F1552" s="158" t="str">
        <f t="shared" si="236"/>
        <v/>
      </c>
      <c r="G1552" s="187">
        <v>7</v>
      </c>
      <c r="H1552" s="150"/>
      <c r="I1552" s="184">
        <v>5</v>
      </c>
      <c r="J1552" s="150"/>
      <c r="K1552" s="151">
        <v>5</v>
      </c>
      <c r="L1552" s="152">
        <v>5</v>
      </c>
      <c r="M1552" s="152">
        <v>5</v>
      </c>
      <c r="N1552" s="153" t="s">
        <v>142</v>
      </c>
      <c r="O1552" s="154">
        <v>1</v>
      </c>
      <c r="P1552" s="153">
        <v>0</v>
      </c>
      <c r="Q1552" s="153" t="s">
        <v>206</v>
      </c>
      <c r="R1552" s="155">
        <v>1</v>
      </c>
      <c r="S1552" s="155">
        <v>0</v>
      </c>
      <c r="T1552" s="155">
        <v>0</v>
      </c>
      <c r="U1552" s="154" t="s">
        <v>6378</v>
      </c>
      <c r="V1552" s="153">
        <v>0</v>
      </c>
      <c r="W1552" s="153">
        <v>0</v>
      </c>
      <c r="X1552" s="151" t="s">
        <v>6378</v>
      </c>
      <c r="Y1552" s="151" t="s">
        <v>6378</v>
      </c>
      <c r="Z1552" s="156">
        <v>0</v>
      </c>
      <c r="AA1552" s="153">
        <v>0</v>
      </c>
      <c r="AB1552" s="153">
        <v>0</v>
      </c>
      <c r="AC1552" s="153">
        <v>0</v>
      </c>
      <c r="AD1552" s="157">
        <v>0</v>
      </c>
      <c r="AE1552" s="110">
        <v>0</v>
      </c>
      <c r="AF1552" s="110">
        <v>560</v>
      </c>
      <c r="AG1552" s="112">
        <f t="shared" si="241"/>
        <v>0</v>
      </c>
      <c r="AH1552" s="110">
        <f>SUM(AG$4:AG1552)</f>
        <v>41</v>
      </c>
      <c r="AI1552" s="112">
        <f t="shared" si="239"/>
        <v>0</v>
      </c>
      <c r="AJ1552" s="110">
        <f>COUNTIF(AI$4:AI1552,"&gt;0")</f>
        <v>221</v>
      </c>
      <c r="AK1552" s="110">
        <v>0</v>
      </c>
      <c r="AL1552" s="110">
        <v>533</v>
      </c>
      <c r="AM1552" s="172" t="str">
        <f>IF(OR(Table1[[#This Row],[Line total ordered for now]]&gt;0,Table1[[#This Row],[Line total ordered for season]]&gt;0),1,"")</f>
        <v/>
      </c>
      <c r="AN1552" s="173">
        <f>COUNTIF(AM$4:AM1552,"&gt;0")</f>
        <v>0</v>
      </c>
      <c r="AO1552" s="173">
        <f>Table1[[#This Row],[ORDER QUANTITY
to be collected BEFORE 31.3.22]]</f>
        <v>0</v>
      </c>
      <c r="AP1552" s="174">
        <f t="shared" si="240"/>
        <v>0</v>
      </c>
      <c r="AQ1552" s="174">
        <f>IFERROR(INDEX(Retail!H:H,MATCH($D1552,Retail!$D:$D,0)),0)</f>
        <v>0</v>
      </c>
      <c r="AR1552" s="174">
        <f>IFERROR(INDEX(Retail!J:J,MATCH($D1552,Retail!$D:$D,0)),0)</f>
        <v>0</v>
      </c>
      <c r="AS1552" s="174">
        <f>IFERROR(INDEX('NEW2022'!H:H,MATCH($D1552,'NEW2022'!D:D,0)),0)</f>
        <v>0</v>
      </c>
      <c r="AT1552" s="174">
        <f>IFERROR(INDEX('NEW2022'!J:J,MATCH($D1552,'NEW2022'!D:D,0)),0)</f>
        <v>0</v>
      </c>
      <c r="AU1552" s="174">
        <f>IFERROR(INDEX('Quiet Items'!H:H,MATCH($D1552,'Quiet Items'!D:D,0)),0)</f>
        <v>0</v>
      </c>
      <c r="AV1552" s="174">
        <f>IFERROR(INDEX('Quiet Items'!J:J,MATCH($D1552,'Quiet Items'!D:D,0)),0)</f>
        <v>0</v>
      </c>
      <c r="AW1552" s="174">
        <f>IFERROR(INDEX('1.4G'!H:H,MATCH($D1552,'1.4G'!D:D,0)),0)</f>
        <v>0</v>
      </c>
      <c r="AX1552" s="174">
        <f>IFERROR(INDEX('1.4G'!J:J,MATCH($D1552,'1.4G'!D:D,0)),0)</f>
        <v>0</v>
      </c>
      <c r="AY1552" s="174">
        <f t="shared" si="237"/>
        <v>0</v>
      </c>
      <c r="AZ1552" s="174">
        <f t="shared" si="238"/>
        <v>0</v>
      </c>
      <c r="BA1552" s="175">
        <f>IFERROR(Table1[[#This Row],[Line total ordered for now]]*Table1[[#This Row],[GUARANTEED PRICE
for STOCK orders collected before 31.3.22]],0)</f>
        <v>0</v>
      </c>
      <c r="BB1552" s="175">
        <f t="shared" si="242"/>
        <v>0</v>
      </c>
      <c r="BC1552" s="176">
        <f>(AZ1552+Table1[[#This Row],[Line total ordered for now]])*Z1552</f>
        <v>0</v>
      </c>
      <c r="BD1552" s="200">
        <v>5</v>
      </c>
      <c r="BL1552"/>
      <c r="BM1552"/>
      <c r="BN1552"/>
      <c r="BO1552"/>
      <c r="BP1552"/>
      <c r="BQ1552"/>
      <c r="BR1552"/>
      <c r="BS1552"/>
      <c r="BT1552"/>
    </row>
    <row r="1553" spans="1:72" ht="15.75">
      <c r="A1553" s="202">
        <v>1549</v>
      </c>
      <c r="B1553" s="68" t="s">
        <v>6378</v>
      </c>
      <c r="C1553" s="149" t="s">
        <v>667</v>
      </c>
      <c r="D1553" s="149" t="s">
        <v>2789</v>
      </c>
      <c r="E1553" s="149" t="s">
        <v>2790</v>
      </c>
      <c r="F1553" s="158" t="str">
        <f t="shared" si="236"/>
        <v/>
      </c>
      <c r="G1553" s="187">
        <v>0</v>
      </c>
      <c r="H1553" s="150"/>
      <c r="I1553" s="184">
        <v>5</v>
      </c>
      <c r="J1553" s="150"/>
      <c r="K1553" s="151">
        <v>5</v>
      </c>
      <c r="L1553" s="152">
        <v>5</v>
      </c>
      <c r="M1553" s="152">
        <v>5</v>
      </c>
      <c r="N1553" s="153" t="s">
        <v>142</v>
      </c>
      <c r="O1553" s="154">
        <v>1</v>
      </c>
      <c r="P1553" s="153">
        <v>0</v>
      </c>
      <c r="Q1553" s="153" t="s">
        <v>206</v>
      </c>
      <c r="R1553" s="155">
        <v>1</v>
      </c>
      <c r="S1553" s="155">
        <v>0</v>
      </c>
      <c r="T1553" s="155">
        <v>0</v>
      </c>
      <c r="U1553" s="154" t="s">
        <v>6378</v>
      </c>
      <c r="V1553" s="153">
        <v>0</v>
      </c>
      <c r="W1553" s="153">
        <v>0</v>
      </c>
      <c r="X1553" s="151" t="s">
        <v>6378</v>
      </c>
      <c r="Y1553" s="151" t="s">
        <v>6378</v>
      </c>
      <c r="Z1553" s="156">
        <v>0</v>
      </c>
      <c r="AA1553" s="153">
        <v>0</v>
      </c>
      <c r="AB1553" s="153">
        <v>0</v>
      </c>
      <c r="AC1553" s="153">
        <v>0</v>
      </c>
      <c r="AD1553" s="157">
        <v>0</v>
      </c>
      <c r="AE1553" s="110">
        <v>0</v>
      </c>
      <c r="AF1553" s="110">
        <v>560</v>
      </c>
      <c r="AG1553" s="112">
        <f t="shared" si="241"/>
        <v>0</v>
      </c>
      <c r="AH1553" s="110">
        <f>SUM(AG$4:AG1553)</f>
        <v>41</v>
      </c>
      <c r="AI1553" s="112">
        <f t="shared" si="239"/>
        <v>0</v>
      </c>
      <c r="AJ1553" s="110">
        <f>COUNTIF(AI$4:AI1553,"&gt;0")</f>
        <v>221</v>
      </c>
      <c r="AK1553" s="110">
        <v>0</v>
      </c>
      <c r="AL1553" s="110">
        <v>533</v>
      </c>
      <c r="AM1553" s="172" t="str">
        <f>IF(OR(Table1[[#This Row],[Line total ordered for now]]&gt;0,Table1[[#This Row],[Line total ordered for season]]&gt;0),1,"")</f>
        <v/>
      </c>
      <c r="AN1553" s="173">
        <f>COUNTIF(AM$4:AM1553,"&gt;0")</f>
        <v>0</v>
      </c>
      <c r="AO1553" s="173">
        <f>Table1[[#This Row],[ORDER QUANTITY
to be collected BEFORE 31.3.22]]</f>
        <v>0</v>
      </c>
      <c r="AP1553" s="174">
        <f t="shared" si="240"/>
        <v>0</v>
      </c>
      <c r="AQ1553" s="174">
        <f>IFERROR(INDEX(Retail!H:H,MATCH($D1553,Retail!$D:$D,0)),0)</f>
        <v>0</v>
      </c>
      <c r="AR1553" s="174">
        <f>IFERROR(INDEX(Retail!J:J,MATCH($D1553,Retail!$D:$D,0)),0)</f>
        <v>0</v>
      </c>
      <c r="AS1553" s="174">
        <f>IFERROR(INDEX('NEW2022'!H:H,MATCH($D1553,'NEW2022'!D:D,0)),0)</f>
        <v>0</v>
      </c>
      <c r="AT1553" s="174">
        <f>IFERROR(INDEX('NEW2022'!J:J,MATCH($D1553,'NEW2022'!D:D,0)),0)</f>
        <v>0</v>
      </c>
      <c r="AU1553" s="174">
        <f>IFERROR(INDEX('Quiet Items'!H:H,MATCH($D1553,'Quiet Items'!D:D,0)),0)</f>
        <v>0</v>
      </c>
      <c r="AV1553" s="174">
        <f>IFERROR(INDEX('Quiet Items'!J:J,MATCH($D1553,'Quiet Items'!D:D,0)),0)</f>
        <v>0</v>
      </c>
      <c r="AW1553" s="174">
        <f>IFERROR(INDEX('1.4G'!H:H,MATCH($D1553,'1.4G'!D:D,0)),0)</f>
        <v>0</v>
      </c>
      <c r="AX1553" s="174">
        <f>IFERROR(INDEX('1.4G'!J:J,MATCH($D1553,'1.4G'!D:D,0)),0)</f>
        <v>0</v>
      </c>
      <c r="AY1553" s="174">
        <f t="shared" si="237"/>
        <v>0</v>
      </c>
      <c r="AZ1553" s="174">
        <f t="shared" si="238"/>
        <v>0</v>
      </c>
      <c r="BA1553" s="175">
        <f>IFERROR(Table1[[#This Row],[Line total ordered for now]]*Table1[[#This Row],[GUARANTEED PRICE
for STOCK orders collected before 31.3.22]],0)</f>
        <v>0</v>
      </c>
      <c r="BB1553" s="175">
        <f t="shared" si="242"/>
        <v>0</v>
      </c>
      <c r="BC1553" s="176">
        <f>(AZ1553+Table1[[#This Row],[Line total ordered for now]])*Z1553</f>
        <v>0</v>
      </c>
      <c r="BD1553" s="200">
        <v>5</v>
      </c>
      <c r="BL1553"/>
      <c r="BM1553"/>
      <c r="BN1553"/>
      <c r="BO1553"/>
      <c r="BP1553"/>
      <c r="BQ1553"/>
      <c r="BR1553"/>
      <c r="BS1553"/>
      <c r="BT1553"/>
    </row>
    <row r="1554" spans="1:72" ht="15.75">
      <c r="A1554" s="202">
        <v>1550</v>
      </c>
      <c r="B1554" s="68" t="s">
        <v>6378</v>
      </c>
      <c r="C1554" s="149" t="s">
        <v>667</v>
      </c>
      <c r="D1554" s="149" t="s">
        <v>2896</v>
      </c>
      <c r="E1554" s="149" t="s">
        <v>2897</v>
      </c>
      <c r="F1554" s="158" t="str">
        <f t="shared" si="236"/>
        <v/>
      </c>
      <c r="G1554" s="187">
        <v>7</v>
      </c>
      <c r="H1554" s="150"/>
      <c r="I1554" s="184">
        <v>5</v>
      </c>
      <c r="J1554" s="150"/>
      <c r="K1554" s="151">
        <v>5</v>
      </c>
      <c r="L1554" s="152">
        <v>5</v>
      </c>
      <c r="M1554" s="152">
        <v>5</v>
      </c>
      <c r="N1554" s="153" t="s">
        <v>142</v>
      </c>
      <c r="O1554" s="154">
        <v>1</v>
      </c>
      <c r="P1554" s="153">
        <v>0</v>
      </c>
      <c r="Q1554" s="153" t="s">
        <v>206</v>
      </c>
      <c r="R1554" s="155">
        <v>1</v>
      </c>
      <c r="S1554" s="155">
        <v>0</v>
      </c>
      <c r="T1554" s="155">
        <v>0</v>
      </c>
      <c r="U1554" s="154" t="s">
        <v>6378</v>
      </c>
      <c r="V1554" s="153">
        <v>0</v>
      </c>
      <c r="W1554" s="153">
        <v>0</v>
      </c>
      <c r="X1554" s="151" t="s">
        <v>6378</v>
      </c>
      <c r="Y1554" s="151" t="s">
        <v>6378</v>
      </c>
      <c r="Z1554" s="156">
        <v>0</v>
      </c>
      <c r="AA1554" s="153">
        <v>0</v>
      </c>
      <c r="AB1554" s="153">
        <v>0</v>
      </c>
      <c r="AC1554" s="153">
        <v>0</v>
      </c>
      <c r="AD1554" s="157">
        <v>0</v>
      </c>
      <c r="AE1554" s="110">
        <v>0</v>
      </c>
      <c r="AF1554" s="110">
        <v>560</v>
      </c>
      <c r="AG1554" s="112">
        <f t="shared" si="241"/>
        <v>0</v>
      </c>
      <c r="AH1554" s="110">
        <f>SUM(AG$4:AG1554)</f>
        <v>41</v>
      </c>
      <c r="AI1554" s="112">
        <f t="shared" si="239"/>
        <v>0</v>
      </c>
      <c r="AJ1554" s="110">
        <f>COUNTIF(AI$4:AI1554,"&gt;0")</f>
        <v>221</v>
      </c>
      <c r="AK1554" s="110">
        <v>0</v>
      </c>
      <c r="AL1554" s="110">
        <v>533</v>
      </c>
      <c r="AM1554" s="172" t="str">
        <f>IF(OR(Table1[[#This Row],[Line total ordered for now]]&gt;0,Table1[[#This Row],[Line total ordered for season]]&gt;0),1,"")</f>
        <v/>
      </c>
      <c r="AN1554" s="173">
        <f>COUNTIF(AM$4:AM1554,"&gt;0")</f>
        <v>0</v>
      </c>
      <c r="AO1554" s="173">
        <f>Table1[[#This Row],[ORDER QUANTITY
to be collected BEFORE 31.3.22]]</f>
        <v>0</v>
      </c>
      <c r="AP1554" s="174">
        <f t="shared" si="240"/>
        <v>0</v>
      </c>
      <c r="AQ1554" s="174">
        <f>IFERROR(INDEX(Retail!H:H,MATCH($D1554,Retail!$D:$D,0)),0)</f>
        <v>0</v>
      </c>
      <c r="AR1554" s="174">
        <f>IFERROR(INDEX(Retail!J:J,MATCH($D1554,Retail!$D:$D,0)),0)</f>
        <v>0</v>
      </c>
      <c r="AS1554" s="174">
        <f>IFERROR(INDEX('NEW2022'!H:H,MATCH($D1554,'NEW2022'!D:D,0)),0)</f>
        <v>0</v>
      </c>
      <c r="AT1554" s="174">
        <f>IFERROR(INDEX('NEW2022'!J:J,MATCH($D1554,'NEW2022'!D:D,0)),0)</f>
        <v>0</v>
      </c>
      <c r="AU1554" s="174">
        <f>IFERROR(INDEX('Quiet Items'!H:H,MATCH($D1554,'Quiet Items'!D:D,0)),0)</f>
        <v>0</v>
      </c>
      <c r="AV1554" s="174">
        <f>IFERROR(INDEX('Quiet Items'!J:J,MATCH($D1554,'Quiet Items'!D:D,0)),0)</f>
        <v>0</v>
      </c>
      <c r="AW1554" s="174">
        <f>IFERROR(INDEX('1.4G'!H:H,MATCH($D1554,'1.4G'!D:D,0)),0)</f>
        <v>0</v>
      </c>
      <c r="AX1554" s="174">
        <f>IFERROR(INDEX('1.4G'!J:J,MATCH($D1554,'1.4G'!D:D,0)),0)</f>
        <v>0</v>
      </c>
      <c r="AY1554" s="174">
        <f t="shared" si="237"/>
        <v>0</v>
      </c>
      <c r="AZ1554" s="174">
        <f t="shared" si="238"/>
        <v>0</v>
      </c>
      <c r="BA1554" s="175">
        <f>IFERROR(Table1[[#This Row],[Line total ordered for now]]*Table1[[#This Row],[GUARANTEED PRICE
for STOCK orders collected before 31.3.22]],0)</f>
        <v>0</v>
      </c>
      <c r="BB1554" s="175">
        <f t="shared" si="242"/>
        <v>0</v>
      </c>
      <c r="BC1554" s="176">
        <f>(AZ1554+Table1[[#This Row],[Line total ordered for now]])*Z1554</f>
        <v>0</v>
      </c>
      <c r="BD1554" s="200">
        <v>5</v>
      </c>
      <c r="BL1554"/>
      <c r="BM1554"/>
      <c r="BN1554"/>
      <c r="BO1554"/>
      <c r="BP1554"/>
      <c r="BQ1554"/>
      <c r="BR1554"/>
      <c r="BS1554"/>
      <c r="BT1554"/>
    </row>
    <row r="1555" spans="1:72" ht="15.75">
      <c r="A1555" s="202">
        <v>1551</v>
      </c>
      <c r="B1555" s="68" t="s">
        <v>6378</v>
      </c>
      <c r="C1555" s="149" t="s">
        <v>667</v>
      </c>
      <c r="D1555" s="149" t="s">
        <v>3173</v>
      </c>
      <c r="E1555" s="149" t="s">
        <v>3174</v>
      </c>
      <c r="F1555" s="158" t="str">
        <f t="shared" si="236"/>
        <v/>
      </c>
      <c r="G1555" s="187">
        <v>4</v>
      </c>
      <c r="H1555" s="150"/>
      <c r="I1555" s="184">
        <v>5</v>
      </c>
      <c r="J1555" s="150"/>
      <c r="K1555" s="151">
        <v>5</v>
      </c>
      <c r="L1555" s="152">
        <v>5</v>
      </c>
      <c r="M1555" s="152">
        <v>5</v>
      </c>
      <c r="N1555" s="153" t="s">
        <v>142</v>
      </c>
      <c r="O1555" s="154">
        <v>1</v>
      </c>
      <c r="P1555" s="153">
        <v>0</v>
      </c>
      <c r="Q1555" s="153" t="s">
        <v>206</v>
      </c>
      <c r="R1555" s="155">
        <v>1</v>
      </c>
      <c r="S1555" s="155">
        <v>0</v>
      </c>
      <c r="T1555" s="155">
        <v>0</v>
      </c>
      <c r="U1555" s="154" t="s">
        <v>6378</v>
      </c>
      <c r="V1555" s="153">
        <v>0</v>
      </c>
      <c r="W1555" s="153">
        <v>0</v>
      </c>
      <c r="X1555" s="151" t="s">
        <v>6378</v>
      </c>
      <c r="Y1555" s="151" t="s">
        <v>6378</v>
      </c>
      <c r="Z1555" s="156">
        <v>0</v>
      </c>
      <c r="AA1555" s="153">
        <v>0</v>
      </c>
      <c r="AB1555" s="153">
        <v>0</v>
      </c>
      <c r="AC1555" s="153">
        <v>0</v>
      </c>
      <c r="AD1555" s="157">
        <v>0</v>
      </c>
      <c r="AE1555" s="110">
        <v>0</v>
      </c>
      <c r="AF1555" s="110">
        <v>560</v>
      </c>
      <c r="AG1555" s="112">
        <f t="shared" si="241"/>
        <v>0</v>
      </c>
      <c r="AH1555" s="110">
        <f>SUM(AG$4:AG1555)</f>
        <v>41</v>
      </c>
      <c r="AI1555" s="112">
        <f t="shared" si="239"/>
        <v>0</v>
      </c>
      <c r="AJ1555" s="110">
        <f>COUNTIF(AI$4:AI1555,"&gt;0")</f>
        <v>221</v>
      </c>
      <c r="AK1555" s="110">
        <v>0</v>
      </c>
      <c r="AL1555" s="110">
        <v>533</v>
      </c>
      <c r="AM1555" s="172" t="str">
        <f>IF(OR(Table1[[#This Row],[Line total ordered for now]]&gt;0,Table1[[#This Row],[Line total ordered for season]]&gt;0),1,"")</f>
        <v/>
      </c>
      <c r="AN1555" s="173">
        <f>COUNTIF(AM$4:AM1555,"&gt;0")</f>
        <v>0</v>
      </c>
      <c r="AO1555" s="173">
        <f>Table1[[#This Row],[ORDER QUANTITY
to be collected BEFORE 31.3.22]]</f>
        <v>0</v>
      </c>
      <c r="AP1555" s="174">
        <f t="shared" si="240"/>
        <v>0</v>
      </c>
      <c r="AQ1555" s="174">
        <f>IFERROR(INDEX(Retail!H:H,MATCH($D1555,Retail!$D:$D,0)),0)</f>
        <v>0</v>
      </c>
      <c r="AR1555" s="174">
        <f>IFERROR(INDEX(Retail!J:J,MATCH($D1555,Retail!$D:$D,0)),0)</f>
        <v>0</v>
      </c>
      <c r="AS1555" s="174">
        <f>IFERROR(INDEX('NEW2022'!H:H,MATCH($D1555,'NEW2022'!D:D,0)),0)</f>
        <v>0</v>
      </c>
      <c r="AT1555" s="174">
        <f>IFERROR(INDEX('NEW2022'!J:J,MATCH($D1555,'NEW2022'!D:D,0)),0)</f>
        <v>0</v>
      </c>
      <c r="AU1555" s="174">
        <f>IFERROR(INDEX('Quiet Items'!H:H,MATCH($D1555,'Quiet Items'!D:D,0)),0)</f>
        <v>0</v>
      </c>
      <c r="AV1555" s="174">
        <f>IFERROR(INDEX('Quiet Items'!J:J,MATCH($D1555,'Quiet Items'!D:D,0)),0)</f>
        <v>0</v>
      </c>
      <c r="AW1555" s="174">
        <f>IFERROR(INDEX('1.4G'!H:H,MATCH($D1555,'1.4G'!D:D,0)),0)</f>
        <v>0</v>
      </c>
      <c r="AX1555" s="174">
        <f>IFERROR(INDEX('1.4G'!J:J,MATCH($D1555,'1.4G'!D:D,0)),0)</f>
        <v>0</v>
      </c>
      <c r="AY1555" s="174">
        <f t="shared" si="237"/>
        <v>0</v>
      </c>
      <c r="AZ1555" s="174">
        <f t="shared" si="238"/>
        <v>0</v>
      </c>
      <c r="BA1555" s="175">
        <f>IFERROR(Table1[[#This Row],[Line total ordered for now]]*Table1[[#This Row],[GUARANTEED PRICE
for STOCK orders collected before 31.3.22]],0)</f>
        <v>0</v>
      </c>
      <c r="BB1555" s="175">
        <f t="shared" si="242"/>
        <v>0</v>
      </c>
      <c r="BC1555" s="176">
        <f>(AZ1555+Table1[[#This Row],[Line total ordered for now]])*Z1555</f>
        <v>0</v>
      </c>
      <c r="BD1555" s="200">
        <v>5</v>
      </c>
      <c r="BL1555"/>
      <c r="BM1555"/>
      <c r="BN1555"/>
      <c r="BO1555"/>
      <c r="BP1555"/>
      <c r="BQ1555"/>
      <c r="BR1555"/>
      <c r="BS1555"/>
      <c r="BT1555"/>
    </row>
    <row r="1556" spans="1:72" ht="15.75">
      <c r="A1556" s="202">
        <v>1552</v>
      </c>
      <c r="B1556" s="68" t="s">
        <v>6378</v>
      </c>
      <c r="C1556" s="149" t="s">
        <v>667</v>
      </c>
      <c r="D1556" s="149" t="s">
        <v>3316</v>
      </c>
      <c r="E1556" s="149" t="s">
        <v>3317</v>
      </c>
      <c r="F1556" s="158" t="str">
        <f t="shared" si="236"/>
        <v/>
      </c>
      <c r="G1556" s="187">
        <v>4</v>
      </c>
      <c r="H1556" s="150"/>
      <c r="I1556" s="184">
        <v>5</v>
      </c>
      <c r="J1556" s="150"/>
      <c r="K1556" s="151">
        <v>5</v>
      </c>
      <c r="L1556" s="152">
        <v>5</v>
      </c>
      <c r="M1556" s="152">
        <v>5</v>
      </c>
      <c r="N1556" s="153" t="s">
        <v>142</v>
      </c>
      <c r="O1556" s="154">
        <v>1</v>
      </c>
      <c r="P1556" s="153">
        <v>0</v>
      </c>
      <c r="Q1556" s="153" t="s">
        <v>206</v>
      </c>
      <c r="R1556" s="155">
        <v>1</v>
      </c>
      <c r="S1556" s="155">
        <v>0</v>
      </c>
      <c r="T1556" s="155">
        <v>0</v>
      </c>
      <c r="U1556" s="154" t="s">
        <v>6378</v>
      </c>
      <c r="V1556" s="153">
        <v>0</v>
      </c>
      <c r="W1556" s="153">
        <v>0</v>
      </c>
      <c r="X1556" s="151" t="s">
        <v>6378</v>
      </c>
      <c r="Y1556" s="151" t="s">
        <v>6378</v>
      </c>
      <c r="Z1556" s="156">
        <v>0</v>
      </c>
      <c r="AA1556" s="153">
        <v>0</v>
      </c>
      <c r="AB1556" s="153">
        <v>0</v>
      </c>
      <c r="AC1556" s="153">
        <v>0</v>
      </c>
      <c r="AD1556" s="157">
        <v>0</v>
      </c>
      <c r="AE1556" s="110">
        <v>0</v>
      </c>
      <c r="AF1556" s="110">
        <v>560</v>
      </c>
      <c r="AG1556" s="112">
        <f t="shared" si="241"/>
        <v>0</v>
      </c>
      <c r="AH1556" s="110">
        <f>SUM(AG$4:AG1556)</f>
        <v>41</v>
      </c>
      <c r="AI1556" s="112">
        <f t="shared" si="239"/>
        <v>0</v>
      </c>
      <c r="AJ1556" s="110">
        <f>COUNTIF(AI$4:AI1556,"&gt;0")</f>
        <v>221</v>
      </c>
      <c r="AK1556" s="110">
        <v>0</v>
      </c>
      <c r="AL1556" s="110">
        <v>533</v>
      </c>
      <c r="AM1556" s="172" t="str">
        <f>IF(OR(Table1[[#This Row],[Line total ordered for now]]&gt;0,Table1[[#This Row],[Line total ordered for season]]&gt;0),1,"")</f>
        <v/>
      </c>
      <c r="AN1556" s="173">
        <f>COUNTIF(AM$4:AM1556,"&gt;0")</f>
        <v>0</v>
      </c>
      <c r="AO1556" s="173">
        <f>Table1[[#This Row],[ORDER QUANTITY
to be collected BEFORE 31.3.22]]</f>
        <v>0</v>
      </c>
      <c r="AP1556" s="174">
        <f t="shared" si="240"/>
        <v>0</v>
      </c>
      <c r="AQ1556" s="174">
        <f>IFERROR(INDEX(Retail!H:H,MATCH($D1556,Retail!$D:$D,0)),0)</f>
        <v>0</v>
      </c>
      <c r="AR1556" s="174">
        <f>IFERROR(INDEX(Retail!J:J,MATCH($D1556,Retail!$D:$D,0)),0)</f>
        <v>0</v>
      </c>
      <c r="AS1556" s="174">
        <f>IFERROR(INDEX('NEW2022'!H:H,MATCH($D1556,'NEW2022'!D:D,0)),0)</f>
        <v>0</v>
      </c>
      <c r="AT1556" s="174">
        <f>IFERROR(INDEX('NEW2022'!J:J,MATCH($D1556,'NEW2022'!D:D,0)),0)</f>
        <v>0</v>
      </c>
      <c r="AU1556" s="174">
        <f>IFERROR(INDEX('Quiet Items'!H:H,MATCH($D1556,'Quiet Items'!D:D,0)),0)</f>
        <v>0</v>
      </c>
      <c r="AV1556" s="174">
        <f>IFERROR(INDEX('Quiet Items'!J:J,MATCH($D1556,'Quiet Items'!D:D,0)),0)</f>
        <v>0</v>
      </c>
      <c r="AW1556" s="174">
        <f>IFERROR(INDEX('1.4G'!H:H,MATCH($D1556,'1.4G'!D:D,0)),0)</f>
        <v>0</v>
      </c>
      <c r="AX1556" s="174">
        <f>IFERROR(INDEX('1.4G'!J:J,MATCH($D1556,'1.4G'!D:D,0)),0)</f>
        <v>0</v>
      </c>
      <c r="AY1556" s="174">
        <f t="shared" si="237"/>
        <v>0</v>
      </c>
      <c r="AZ1556" s="174">
        <f t="shared" si="238"/>
        <v>0</v>
      </c>
      <c r="BA1556" s="175">
        <f>IFERROR(Table1[[#This Row],[Line total ordered for now]]*Table1[[#This Row],[GUARANTEED PRICE
for STOCK orders collected before 31.3.22]],0)</f>
        <v>0</v>
      </c>
      <c r="BB1556" s="175">
        <f t="shared" si="242"/>
        <v>0</v>
      </c>
      <c r="BC1556" s="176">
        <f>(AZ1556+Table1[[#This Row],[Line total ordered for now]])*Z1556</f>
        <v>0</v>
      </c>
      <c r="BD1556" s="200">
        <v>5</v>
      </c>
      <c r="BL1556"/>
      <c r="BM1556"/>
      <c r="BN1556"/>
      <c r="BO1556"/>
      <c r="BP1556"/>
      <c r="BQ1556"/>
      <c r="BR1556"/>
      <c r="BS1556"/>
      <c r="BT1556"/>
    </row>
    <row r="1557" spans="1:72" ht="15.75">
      <c r="A1557" s="202">
        <v>1553</v>
      </c>
      <c r="B1557" s="68" t="s">
        <v>6378</v>
      </c>
      <c r="C1557" s="149" t="s">
        <v>667</v>
      </c>
      <c r="D1557" s="149" t="s">
        <v>3452</v>
      </c>
      <c r="E1557" s="149" t="s">
        <v>3453</v>
      </c>
      <c r="F1557" s="158" t="str">
        <f t="shared" si="236"/>
        <v/>
      </c>
      <c r="G1557" s="187">
        <v>23</v>
      </c>
      <c r="H1557" s="150"/>
      <c r="I1557" s="184">
        <v>5</v>
      </c>
      <c r="J1557" s="150"/>
      <c r="K1557" s="151">
        <v>5</v>
      </c>
      <c r="L1557" s="152">
        <v>5</v>
      </c>
      <c r="M1557" s="152">
        <v>5</v>
      </c>
      <c r="N1557" s="153" t="s">
        <v>142</v>
      </c>
      <c r="O1557" s="154">
        <v>1</v>
      </c>
      <c r="P1557" s="153">
        <v>0</v>
      </c>
      <c r="Q1557" s="153" t="s">
        <v>206</v>
      </c>
      <c r="R1557" s="155">
        <v>1</v>
      </c>
      <c r="S1557" s="155">
        <v>0</v>
      </c>
      <c r="T1557" s="155">
        <v>0</v>
      </c>
      <c r="U1557" s="154" t="s">
        <v>6378</v>
      </c>
      <c r="V1557" s="153">
        <v>0</v>
      </c>
      <c r="W1557" s="153">
        <v>0</v>
      </c>
      <c r="X1557" s="151" t="s">
        <v>6378</v>
      </c>
      <c r="Y1557" s="151" t="s">
        <v>6378</v>
      </c>
      <c r="Z1557" s="156">
        <v>0</v>
      </c>
      <c r="AA1557" s="153">
        <v>0</v>
      </c>
      <c r="AB1557" s="153">
        <v>0</v>
      </c>
      <c r="AC1557" s="153">
        <v>0</v>
      </c>
      <c r="AD1557" s="157">
        <v>0</v>
      </c>
      <c r="AE1557" s="110">
        <v>0</v>
      </c>
      <c r="AF1557" s="110">
        <v>560</v>
      </c>
      <c r="AG1557" s="112">
        <f t="shared" si="241"/>
        <v>0</v>
      </c>
      <c r="AH1557" s="110">
        <f>SUM(AG$4:AG1557)</f>
        <v>41</v>
      </c>
      <c r="AI1557" s="112">
        <f t="shared" si="239"/>
        <v>0</v>
      </c>
      <c r="AJ1557" s="110">
        <f>COUNTIF(AI$4:AI1557,"&gt;0")</f>
        <v>221</v>
      </c>
      <c r="AK1557" s="110">
        <v>0</v>
      </c>
      <c r="AL1557" s="110">
        <v>533</v>
      </c>
      <c r="AM1557" s="172" t="str">
        <f>IF(OR(Table1[[#This Row],[Line total ordered for now]]&gt;0,Table1[[#This Row],[Line total ordered for season]]&gt;0),1,"")</f>
        <v/>
      </c>
      <c r="AN1557" s="173">
        <f>COUNTIF(AM$4:AM1557,"&gt;0")</f>
        <v>0</v>
      </c>
      <c r="AO1557" s="173">
        <f>Table1[[#This Row],[ORDER QUANTITY
to be collected BEFORE 31.3.22]]</f>
        <v>0</v>
      </c>
      <c r="AP1557" s="174">
        <f t="shared" si="240"/>
        <v>0</v>
      </c>
      <c r="AQ1557" s="174">
        <f>IFERROR(INDEX(Retail!H:H,MATCH($D1557,Retail!$D:$D,0)),0)</f>
        <v>0</v>
      </c>
      <c r="AR1557" s="174">
        <f>IFERROR(INDEX(Retail!J:J,MATCH($D1557,Retail!$D:$D,0)),0)</f>
        <v>0</v>
      </c>
      <c r="AS1557" s="174">
        <f>IFERROR(INDEX('NEW2022'!H:H,MATCH($D1557,'NEW2022'!D:D,0)),0)</f>
        <v>0</v>
      </c>
      <c r="AT1557" s="174">
        <f>IFERROR(INDEX('NEW2022'!J:J,MATCH($D1557,'NEW2022'!D:D,0)),0)</f>
        <v>0</v>
      </c>
      <c r="AU1557" s="174">
        <f>IFERROR(INDEX('Quiet Items'!H:H,MATCH($D1557,'Quiet Items'!D:D,0)),0)</f>
        <v>0</v>
      </c>
      <c r="AV1557" s="174">
        <f>IFERROR(INDEX('Quiet Items'!J:J,MATCH($D1557,'Quiet Items'!D:D,0)),0)</f>
        <v>0</v>
      </c>
      <c r="AW1557" s="174">
        <f>IFERROR(INDEX('1.4G'!H:H,MATCH($D1557,'1.4G'!D:D,0)),0)</f>
        <v>0</v>
      </c>
      <c r="AX1557" s="174">
        <f>IFERROR(INDEX('1.4G'!J:J,MATCH($D1557,'1.4G'!D:D,0)),0)</f>
        <v>0</v>
      </c>
      <c r="AY1557" s="174">
        <f t="shared" si="237"/>
        <v>0</v>
      </c>
      <c r="AZ1557" s="174">
        <f t="shared" si="238"/>
        <v>0</v>
      </c>
      <c r="BA1557" s="175">
        <f>IFERROR(Table1[[#This Row],[Line total ordered for now]]*Table1[[#This Row],[GUARANTEED PRICE
for STOCK orders collected before 31.3.22]],0)</f>
        <v>0</v>
      </c>
      <c r="BB1557" s="175">
        <f t="shared" si="242"/>
        <v>0</v>
      </c>
      <c r="BC1557" s="176">
        <f>(AZ1557+Table1[[#This Row],[Line total ordered for now]])*Z1557</f>
        <v>0</v>
      </c>
      <c r="BD1557" s="200">
        <v>5</v>
      </c>
      <c r="BL1557"/>
      <c r="BM1557"/>
      <c r="BN1557"/>
      <c r="BO1557"/>
      <c r="BP1557"/>
      <c r="BQ1557"/>
      <c r="BR1557"/>
      <c r="BS1557"/>
      <c r="BT1557"/>
    </row>
    <row r="1558" spans="1:72" ht="15.75">
      <c r="A1558" s="202">
        <v>1554</v>
      </c>
      <c r="B1558" s="68" t="s">
        <v>6378</v>
      </c>
      <c r="C1558" s="149" t="s">
        <v>667</v>
      </c>
      <c r="D1558" s="149" t="s">
        <v>3546</v>
      </c>
      <c r="E1558" s="149" t="s">
        <v>3547</v>
      </c>
      <c r="F1558" s="158" t="str">
        <f t="shared" si="236"/>
        <v/>
      </c>
      <c r="G1558" s="187">
        <v>5</v>
      </c>
      <c r="H1558" s="150"/>
      <c r="I1558" s="184">
        <v>5</v>
      </c>
      <c r="J1558" s="150"/>
      <c r="K1558" s="151">
        <v>5</v>
      </c>
      <c r="L1558" s="152">
        <v>5</v>
      </c>
      <c r="M1558" s="152">
        <v>5</v>
      </c>
      <c r="N1558" s="153" t="s">
        <v>142</v>
      </c>
      <c r="O1558" s="154">
        <v>1</v>
      </c>
      <c r="P1558" s="153">
        <v>0</v>
      </c>
      <c r="Q1558" s="153" t="s">
        <v>206</v>
      </c>
      <c r="R1558" s="155">
        <v>1</v>
      </c>
      <c r="S1558" s="155">
        <v>0</v>
      </c>
      <c r="T1558" s="155">
        <v>0</v>
      </c>
      <c r="U1558" s="154" t="s">
        <v>6378</v>
      </c>
      <c r="V1558" s="153">
        <v>0</v>
      </c>
      <c r="W1558" s="153">
        <v>0</v>
      </c>
      <c r="X1558" s="151" t="s">
        <v>6378</v>
      </c>
      <c r="Y1558" s="151" t="s">
        <v>6378</v>
      </c>
      <c r="Z1558" s="156">
        <v>0</v>
      </c>
      <c r="AA1558" s="153">
        <v>0</v>
      </c>
      <c r="AB1558" s="153">
        <v>0</v>
      </c>
      <c r="AC1558" s="153">
        <v>0</v>
      </c>
      <c r="AD1558" s="157">
        <v>0</v>
      </c>
      <c r="AE1558" s="110">
        <v>0</v>
      </c>
      <c r="AF1558" s="110">
        <v>560</v>
      </c>
      <c r="AG1558" s="112">
        <f t="shared" si="241"/>
        <v>0</v>
      </c>
      <c r="AH1558" s="110">
        <f>SUM(AG$4:AG1558)</f>
        <v>41</v>
      </c>
      <c r="AI1558" s="112">
        <f t="shared" si="239"/>
        <v>0</v>
      </c>
      <c r="AJ1558" s="110">
        <f>COUNTIF(AI$4:AI1558,"&gt;0")</f>
        <v>221</v>
      </c>
      <c r="AK1558" s="110">
        <v>0</v>
      </c>
      <c r="AL1558" s="110">
        <v>533</v>
      </c>
      <c r="AM1558" s="172" t="str">
        <f>IF(OR(Table1[[#This Row],[Line total ordered for now]]&gt;0,Table1[[#This Row],[Line total ordered for season]]&gt;0),1,"")</f>
        <v/>
      </c>
      <c r="AN1558" s="173">
        <f>COUNTIF(AM$4:AM1558,"&gt;0")</f>
        <v>0</v>
      </c>
      <c r="AO1558" s="173">
        <f>Table1[[#This Row],[ORDER QUANTITY
to be collected BEFORE 31.3.22]]</f>
        <v>0</v>
      </c>
      <c r="AP1558" s="174">
        <f t="shared" si="240"/>
        <v>0</v>
      </c>
      <c r="AQ1558" s="174">
        <f>IFERROR(INDEX(Retail!H:H,MATCH($D1558,Retail!$D:$D,0)),0)</f>
        <v>0</v>
      </c>
      <c r="AR1558" s="174">
        <f>IFERROR(INDEX(Retail!J:J,MATCH($D1558,Retail!$D:$D,0)),0)</f>
        <v>0</v>
      </c>
      <c r="AS1558" s="174">
        <f>IFERROR(INDEX('NEW2022'!H:H,MATCH($D1558,'NEW2022'!D:D,0)),0)</f>
        <v>0</v>
      </c>
      <c r="AT1558" s="174">
        <f>IFERROR(INDEX('NEW2022'!J:J,MATCH($D1558,'NEW2022'!D:D,0)),0)</f>
        <v>0</v>
      </c>
      <c r="AU1558" s="174">
        <f>IFERROR(INDEX('Quiet Items'!H:H,MATCH($D1558,'Quiet Items'!D:D,0)),0)</f>
        <v>0</v>
      </c>
      <c r="AV1558" s="174">
        <f>IFERROR(INDEX('Quiet Items'!J:J,MATCH($D1558,'Quiet Items'!D:D,0)),0)</f>
        <v>0</v>
      </c>
      <c r="AW1558" s="174">
        <f>IFERROR(INDEX('1.4G'!H:H,MATCH($D1558,'1.4G'!D:D,0)),0)</f>
        <v>0</v>
      </c>
      <c r="AX1558" s="174">
        <f>IFERROR(INDEX('1.4G'!J:J,MATCH($D1558,'1.4G'!D:D,0)),0)</f>
        <v>0</v>
      </c>
      <c r="AY1558" s="174">
        <f t="shared" si="237"/>
        <v>0</v>
      </c>
      <c r="AZ1558" s="174">
        <f t="shared" si="238"/>
        <v>0</v>
      </c>
      <c r="BA1558" s="175">
        <f>IFERROR(Table1[[#This Row],[Line total ordered for now]]*Table1[[#This Row],[GUARANTEED PRICE
for STOCK orders collected before 31.3.22]],0)</f>
        <v>0</v>
      </c>
      <c r="BB1558" s="175">
        <f t="shared" si="242"/>
        <v>0</v>
      </c>
      <c r="BC1558" s="176">
        <f>(AZ1558+Table1[[#This Row],[Line total ordered for now]])*Z1558</f>
        <v>0</v>
      </c>
      <c r="BD1558" s="200">
        <v>5</v>
      </c>
      <c r="BL1558"/>
      <c r="BM1558"/>
      <c r="BN1558"/>
      <c r="BO1558"/>
      <c r="BP1558"/>
      <c r="BQ1558"/>
      <c r="BR1558"/>
      <c r="BS1558"/>
      <c r="BT1558"/>
    </row>
    <row r="1559" spans="1:72" ht="15.75">
      <c r="A1559" s="202">
        <v>1555</v>
      </c>
      <c r="B1559" s="68" t="s">
        <v>6378</v>
      </c>
      <c r="C1559" s="149" t="s">
        <v>667</v>
      </c>
      <c r="D1559" s="149" t="s">
        <v>3598</v>
      </c>
      <c r="E1559" s="149" t="s">
        <v>3599</v>
      </c>
      <c r="F1559" s="158" t="str">
        <f t="shared" si="236"/>
        <v/>
      </c>
      <c r="G1559" s="187">
        <v>10</v>
      </c>
      <c r="H1559" s="150"/>
      <c r="I1559" s="184">
        <v>5</v>
      </c>
      <c r="J1559" s="150"/>
      <c r="K1559" s="151">
        <v>5</v>
      </c>
      <c r="L1559" s="152">
        <v>5</v>
      </c>
      <c r="M1559" s="152">
        <v>5</v>
      </c>
      <c r="N1559" s="153" t="s">
        <v>142</v>
      </c>
      <c r="O1559" s="154">
        <v>1</v>
      </c>
      <c r="P1559" s="153">
        <v>0</v>
      </c>
      <c r="Q1559" s="153" t="s">
        <v>206</v>
      </c>
      <c r="R1559" s="155">
        <v>1</v>
      </c>
      <c r="S1559" s="155">
        <v>0</v>
      </c>
      <c r="T1559" s="155">
        <v>0</v>
      </c>
      <c r="U1559" s="154" t="s">
        <v>6378</v>
      </c>
      <c r="V1559" s="153">
        <v>0</v>
      </c>
      <c r="W1559" s="153">
        <v>0</v>
      </c>
      <c r="X1559" s="151" t="s">
        <v>6378</v>
      </c>
      <c r="Y1559" s="151" t="s">
        <v>6378</v>
      </c>
      <c r="Z1559" s="156">
        <v>0</v>
      </c>
      <c r="AA1559" s="153">
        <v>0</v>
      </c>
      <c r="AB1559" s="153">
        <v>0</v>
      </c>
      <c r="AC1559" s="153">
        <v>0</v>
      </c>
      <c r="AD1559" s="157">
        <v>0</v>
      </c>
      <c r="AE1559" s="110">
        <v>0</v>
      </c>
      <c r="AF1559" s="110">
        <v>560</v>
      </c>
      <c r="AG1559" s="112">
        <f t="shared" si="241"/>
        <v>0</v>
      </c>
      <c r="AH1559" s="110">
        <f>SUM(AG$4:AG1559)</f>
        <v>41</v>
      </c>
      <c r="AI1559" s="112">
        <f t="shared" si="239"/>
        <v>0</v>
      </c>
      <c r="AJ1559" s="110">
        <f>COUNTIF(AI$4:AI1559,"&gt;0")</f>
        <v>221</v>
      </c>
      <c r="AK1559" s="110">
        <v>0</v>
      </c>
      <c r="AL1559" s="110">
        <v>533</v>
      </c>
      <c r="AM1559" s="172" t="str">
        <f>IF(OR(Table1[[#This Row],[Line total ordered for now]]&gt;0,Table1[[#This Row],[Line total ordered for season]]&gt;0),1,"")</f>
        <v/>
      </c>
      <c r="AN1559" s="173">
        <f>COUNTIF(AM$4:AM1559,"&gt;0")</f>
        <v>0</v>
      </c>
      <c r="AO1559" s="173">
        <f>Table1[[#This Row],[ORDER QUANTITY
to be collected BEFORE 31.3.22]]</f>
        <v>0</v>
      </c>
      <c r="AP1559" s="174">
        <f t="shared" si="240"/>
        <v>0</v>
      </c>
      <c r="AQ1559" s="174">
        <f>IFERROR(INDEX(Retail!H:H,MATCH($D1559,Retail!$D:$D,0)),0)</f>
        <v>0</v>
      </c>
      <c r="AR1559" s="174">
        <f>IFERROR(INDEX(Retail!J:J,MATCH($D1559,Retail!$D:$D,0)),0)</f>
        <v>0</v>
      </c>
      <c r="AS1559" s="174">
        <f>IFERROR(INDEX('NEW2022'!H:H,MATCH($D1559,'NEW2022'!D:D,0)),0)</f>
        <v>0</v>
      </c>
      <c r="AT1559" s="174">
        <f>IFERROR(INDEX('NEW2022'!J:J,MATCH($D1559,'NEW2022'!D:D,0)),0)</f>
        <v>0</v>
      </c>
      <c r="AU1559" s="174">
        <f>IFERROR(INDEX('Quiet Items'!H:H,MATCH($D1559,'Quiet Items'!D:D,0)),0)</f>
        <v>0</v>
      </c>
      <c r="AV1559" s="174">
        <f>IFERROR(INDEX('Quiet Items'!J:J,MATCH($D1559,'Quiet Items'!D:D,0)),0)</f>
        <v>0</v>
      </c>
      <c r="AW1559" s="174">
        <f>IFERROR(INDEX('1.4G'!H:H,MATCH($D1559,'1.4G'!D:D,0)),0)</f>
        <v>0</v>
      </c>
      <c r="AX1559" s="174">
        <f>IFERROR(INDEX('1.4G'!J:J,MATCH($D1559,'1.4G'!D:D,0)),0)</f>
        <v>0</v>
      </c>
      <c r="AY1559" s="174">
        <f t="shared" si="237"/>
        <v>0</v>
      </c>
      <c r="AZ1559" s="174">
        <f t="shared" si="238"/>
        <v>0</v>
      </c>
      <c r="BA1559" s="175">
        <f>IFERROR(Table1[[#This Row],[Line total ordered for now]]*Table1[[#This Row],[GUARANTEED PRICE
for STOCK orders collected before 31.3.22]],0)</f>
        <v>0</v>
      </c>
      <c r="BB1559" s="175">
        <f t="shared" si="242"/>
        <v>0</v>
      </c>
      <c r="BC1559" s="176">
        <f>(AZ1559+Table1[[#This Row],[Line total ordered for now]])*Z1559</f>
        <v>0</v>
      </c>
      <c r="BD1559" s="200">
        <v>5</v>
      </c>
      <c r="BL1559"/>
      <c r="BM1559"/>
      <c r="BN1559"/>
      <c r="BO1559"/>
      <c r="BP1559"/>
      <c r="BQ1559"/>
      <c r="BR1559"/>
      <c r="BS1559"/>
      <c r="BT1559"/>
    </row>
    <row r="1560" spans="1:72" ht="15.75">
      <c r="A1560" s="202">
        <v>1556</v>
      </c>
      <c r="B1560" s="68" t="s">
        <v>6378</v>
      </c>
      <c r="C1560" s="149" t="s">
        <v>667</v>
      </c>
      <c r="D1560" s="149" t="s">
        <v>3664</v>
      </c>
      <c r="E1560" s="149" t="s">
        <v>3665</v>
      </c>
      <c r="F1560" s="158" t="str">
        <f t="shared" si="236"/>
        <v/>
      </c>
      <c r="G1560" s="187">
        <v>1</v>
      </c>
      <c r="H1560" s="150"/>
      <c r="I1560" s="184">
        <v>5</v>
      </c>
      <c r="J1560" s="150"/>
      <c r="K1560" s="151">
        <v>5</v>
      </c>
      <c r="L1560" s="152">
        <v>5</v>
      </c>
      <c r="M1560" s="152">
        <v>5</v>
      </c>
      <c r="N1560" s="153" t="s">
        <v>142</v>
      </c>
      <c r="O1560" s="154">
        <v>1</v>
      </c>
      <c r="P1560" s="153">
        <v>0</v>
      </c>
      <c r="Q1560" s="153" t="s">
        <v>206</v>
      </c>
      <c r="R1560" s="155">
        <v>1</v>
      </c>
      <c r="S1560" s="155">
        <v>0</v>
      </c>
      <c r="T1560" s="155">
        <v>0</v>
      </c>
      <c r="U1560" s="154" t="s">
        <v>6378</v>
      </c>
      <c r="V1560" s="153">
        <v>0</v>
      </c>
      <c r="W1560" s="153">
        <v>0</v>
      </c>
      <c r="X1560" s="151" t="s">
        <v>6378</v>
      </c>
      <c r="Y1560" s="151" t="s">
        <v>6378</v>
      </c>
      <c r="Z1560" s="156">
        <v>0</v>
      </c>
      <c r="AA1560" s="153">
        <v>0</v>
      </c>
      <c r="AB1560" s="153">
        <v>0</v>
      </c>
      <c r="AC1560" s="153">
        <v>0</v>
      </c>
      <c r="AD1560" s="157">
        <v>0</v>
      </c>
      <c r="AE1560" s="110">
        <v>0</v>
      </c>
      <c r="AF1560" s="110">
        <v>560</v>
      </c>
      <c r="AG1560" s="112">
        <f t="shared" si="241"/>
        <v>0</v>
      </c>
      <c r="AH1560" s="110">
        <f>SUM(AG$4:AG1560)</f>
        <v>41</v>
      </c>
      <c r="AI1560" s="112">
        <f t="shared" si="239"/>
        <v>0</v>
      </c>
      <c r="AJ1560" s="110">
        <f>COUNTIF(AI$4:AI1560,"&gt;0")</f>
        <v>221</v>
      </c>
      <c r="AK1560" s="110">
        <v>0</v>
      </c>
      <c r="AL1560" s="110">
        <v>533</v>
      </c>
      <c r="AM1560" s="172" t="str">
        <f>IF(OR(Table1[[#This Row],[Line total ordered for now]]&gt;0,Table1[[#This Row],[Line total ordered for season]]&gt;0),1,"")</f>
        <v/>
      </c>
      <c r="AN1560" s="173">
        <f>COUNTIF(AM$4:AM1560,"&gt;0")</f>
        <v>0</v>
      </c>
      <c r="AO1560" s="173">
        <f>Table1[[#This Row],[ORDER QUANTITY
to be collected BEFORE 31.3.22]]</f>
        <v>0</v>
      </c>
      <c r="AP1560" s="174">
        <f t="shared" si="240"/>
        <v>0</v>
      </c>
      <c r="AQ1560" s="174">
        <f>IFERROR(INDEX(Retail!H:H,MATCH($D1560,Retail!$D:$D,0)),0)</f>
        <v>0</v>
      </c>
      <c r="AR1560" s="174">
        <f>IFERROR(INDEX(Retail!J:J,MATCH($D1560,Retail!$D:$D,0)),0)</f>
        <v>0</v>
      </c>
      <c r="AS1560" s="174">
        <f>IFERROR(INDEX('NEW2022'!H:H,MATCH($D1560,'NEW2022'!D:D,0)),0)</f>
        <v>0</v>
      </c>
      <c r="AT1560" s="174">
        <f>IFERROR(INDEX('NEW2022'!J:J,MATCH($D1560,'NEW2022'!D:D,0)),0)</f>
        <v>0</v>
      </c>
      <c r="AU1560" s="174">
        <f>IFERROR(INDEX('Quiet Items'!H:H,MATCH($D1560,'Quiet Items'!D:D,0)),0)</f>
        <v>0</v>
      </c>
      <c r="AV1560" s="174">
        <f>IFERROR(INDEX('Quiet Items'!J:J,MATCH($D1560,'Quiet Items'!D:D,0)),0)</f>
        <v>0</v>
      </c>
      <c r="AW1560" s="174">
        <f>IFERROR(INDEX('1.4G'!H:H,MATCH($D1560,'1.4G'!D:D,0)),0)</f>
        <v>0</v>
      </c>
      <c r="AX1560" s="174">
        <f>IFERROR(INDEX('1.4G'!J:J,MATCH($D1560,'1.4G'!D:D,0)),0)</f>
        <v>0</v>
      </c>
      <c r="AY1560" s="174">
        <f t="shared" si="237"/>
        <v>0</v>
      </c>
      <c r="AZ1560" s="174">
        <f t="shared" si="238"/>
        <v>0</v>
      </c>
      <c r="BA1560" s="175">
        <f>IFERROR(Table1[[#This Row],[Line total ordered for now]]*Table1[[#This Row],[GUARANTEED PRICE
for STOCK orders collected before 31.3.22]],0)</f>
        <v>0</v>
      </c>
      <c r="BB1560" s="175">
        <f t="shared" si="242"/>
        <v>0</v>
      </c>
      <c r="BC1560" s="176">
        <f>(AZ1560+Table1[[#This Row],[Line total ordered for now]])*Z1560</f>
        <v>0</v>
      </c>
      <c r="BD1560" s="200">
        <v>5</v>
      </c>
      <c r="BL1560"/>
      <c r="BM1560"/>
      <c r="BN1560"/>
      <c r="BO1560"/>
      <c r="BP1560"/>
      <c r="BQ1560"/>
      <c r="BR1560"/>
      <c r="BS1560"/>
      <c r="BT1560"/>
    </row>
    <row r="1561" spans="1:72" ht="15.75">
      <c r="A1561" s="202">
        <v>1557</v>
      </c>
      <c r="B1561" s="68" t="s">
        <v>6378</v>
      </c>
      <c r="C1561" s="149" t="s">
        <v>667</v>
      </c>
      <c r="D1561" s="149" t="s">
        <v>3905</v>
      </c>
      <c r="E1561" s="149" t="s">
        <v>3906</v>
      </c>
      <c r="F1561" s="158" t="str">
        <f t="shared" si="236"/>
        <v/>
      </c>
      <c r="G1561" s="187">
        <v>1</v>
      </c>
      <c r="H1561" s="150"/>
      <c r="I1561" s="184">
        <v>5</v>
      </c>
      <c r="J1561" s="150"/>
      <c r="K1561" s="151">
        <v>5</v>
      </c>
      <c r="L1561" s="152">
        <v>5</v>
      </c>
      <c r="M1561" s="152">
        <v>5</v>
      </c>
      <c r="N1561" s="153" t="s">
        <v>142</v>
      </c>
      <c r="O1561" s="154">
        <v>1</v>
      </c>
      <c r="P1561" s="153">
        <v>0</v>
      </c>
      <c r="Q1561" s="153" t="s">
        <v>206</v>
      </c>
      <c r="R1561" s="155">
        <v>1</v>
      </c>
      <c r="S1561" s="155">
        <v>0</v>
      </c>
      <c r="T1561" s="155">
        <v>0</v>
      </c>
      <c r="U1561" s="154" t="s">
        <v>6378</v>
      </c>
      <c r="V1561" s="153">
        <v>0</v>
      </c>
      <c r="W1561" s="153">
        <v>0</v>
      </c>
      <c r="X1561" s="151" t="s">
        <v>6378</v>
      </c>
      <c r="Y1561" s="151" t="s">
        <v>6378</v>
      </c>
      <c r="Z1561" s="156">
        <v>0</v>
      </c>
      <c r="AA1561" s="153">
        <v>0</v>
      </c>
      <c r="AB1561" s="153">
        <v>0</v>
      </c>
      <c r="AC1561" s="153">
        <v>0</v>
      </c>
      <c r="AD1561" s="157">
        <v>0</v>
      </c>
      <c r="AE1561" s="110">
        <v>0</v>
      </c>
      <c r="AF1561" s="110">
        <v>560</v>
      </c>
      <c r="AG1561" s="112">
        <f t="shared" si="241"/>
        <v>0</v>
      </c>
      <c r="AH1561" s="110">
        <f>SUM(AG$4:AG1561)</f>
        <v>41</v>
      </c>
      <c r="AI1561" s="112">
        <f t="shared" si="239"/>
        <v>0</v>
      </c>
      <c r="AJ1561" s="110">
        <f>COUNTIF(AI$4:AI1561,"&gt;0")</f>
        <v>221</v>
      </c>
      <c r="AK1561" s="110">
        <v>0</v>
      </c>
      <c r="AL1561" s="110">
        <v>533</v>
      </c>
      <c r="AM1561" s="172" t="str">
        <f>IF(OR(Table1[[#This Row],[Line total ordered for now]]&gt;0,Table1[[#This Row],[Line total ordered for season]]&gt;0),1,"")</f>
        <v/>
      </c>
      <c r="AN1561" s="173">
        <f>COUNTIF(AM$4:AM1561,"&gt;0")</f>
        <v>0</v>
      </c>
      <c r="AO1561" s="173">
        <f>Table1[[#This Row],[ORDER QUANTITY
to be collected BEFORE 31.3.22]]</f>
        <v>0</v>
      </c>
      <c r="AP1561" s="174">
        <f t="shared" si="240"/>
        <v>0</v>
      </c>
      <c r="AQ1561" s="174">
        <f>IFERROR(INDEX(Retail!H:H,MATCH($D1561,Retail!$D:$D,0)),0)</f>
        <v>0</v>
      </c>
      <c r="AR1561" s="174">
        <f>IFERROR(INDEX(Retail!J:J,MATCH($D1561,Retail!$D:$D,0)),0)</f>
        <v>0</v>
      </c>
      <c r="AS1561" s="174">
        <f>IFERROR(INDEX('NEW2022'!H:H,MATCH($D1561,'NEW2022'!D:D,0)),0)</f>
        <v>0</v>
      </c>
      <c r="AT1561" s="174">
        <f>IFERROR(INDEX('NEW2022'!J:J,MATCH($D1561,'NEW2022'!D:D,0)),0)</f>
        <v>0</v>
      </c>
      <c r="AU1561" s="174">
        <f>IFERROR(INDEX('Quiet Items'!H:H,MATCH($D1561,'Quiet Items'!D:D,0)),0)</f>
        <v>0</v>
      </c>
      <c r="AV1561" s="174">
        <f>IFERROR(INDEX('Quiet Items'!J:J,MATCH($D1561,'Quiet Items'!D:D,0)),0)</f>
        <v>0</v>
      </c>
      <c r="AW1561" s="174">
        <f>IFERROR(INDEX('1.4G'!H:H,MATCH($D1561,'1.4G'!D:D,0)),0)</f>
        <v>0</v>
      </c>
      <c r="AX1561" s="174">
        <f>IFERROR(INDEX('1.4G'!J:J,MATCH($D1561,'1.4G'!D:D,0)),0)</f>
        <v>0</v>
      </c>
      <c r="AY1561" s="174">
        <f t="shared" si="237"/>
        <v>0</v>
      </c>
      <c r="AZ1561" s="174">
        <f t="shared" si="238"/>
        <v>0</v>
      </c>
      <c r="BA1561" s="175">
        <f>IFERROR(Table1[[#This Row],[Line total ordered for now]]*Table1[[#This Row],[GUARANTEED PRICE
for STOCK orders collected before 31.3.22]],0)</f>
        <v>0</v>
      </c>
      <c r="BB1561" s="175">
        <f t="shared" si="242"/>
        <v>0</v>
      </c>
      <c r="BC1561" s="176">
        <f>(AZ1561+Table1[[#This Row],[Line total ordered for now]])*Z1561</f>
        <v>0</v>
      </c>
      <c r="BD1561" s="200">
        <v>5</v>
      </c>
      <c r="BL1561"/>
      <c r="BM1561"/>
      <c r="BN1561"/>
      <c r="BO1561"/>
      <c r="BP1561"/>
      <c r="BQ1561"/>
      <c r="BR1561"/>
      <c r="BS1561"/>
      <c r="BT1561"/>
    </row>
    <row r="1562" spans="1:72" ht="15.75">
      <c r="A1562" s="202">
        <v>1558</v>
      </c>
      <c r="B1562" s="68" t="s">
        <v>6378</v>
      </c>
      <c r="C1562" s="149" t="s">
        <v>667</v>
      </c>
      <c r="D1562" s="149" t="s">
        <v>4051</v>
      </c>
      <c r="E1562" s="149" t="s">
        <v>4052</v>
      </c>
      <c r="F1562" s="158" t="str">
        <f t="shared" si="236"/>
        <v/>
      </c>
      <c r="G1562" s="187">
        <v>4</v>
      </c>
      <c r="H1562" s="150"/>
      <c r="I1562" s="184">
        <v>5</v>
      </c>
      <c r="J1562" s="150"/>
      <c r="K1562" s="151">
        <v>5</v>
      </c>
      <c r="L1562" s="152">
        <v>5</v>
      </c>
      <c r="M1562" s="152">
        <v>5</v>
      </c>
      <c r="N1562" s="153" t="s">
        <v>142</v>
      </c>
      <c r="O1562" s="154">
        <v>1</v>
      </c>
      <c r="P1562" s="153">
        <v>0</v>
      </c>
      <c r="Q1562" s="153" t="s">
        <v>206</v>
      </c>
      <c r="R1562" s="155">
        <v>1</v>
      </c>
      <c r="S1562" s="155">
        <v>0</v>
      </c>
      <c r="T1562" s="155">
        <v>0</v>
      </c>
      <c r="U1562" s="154" t="s">
        <v>6378</v>
      </c>
      <c r="V1562" s="153">
        <v>0</v>
      </c>
      <c r="W1562" s="153">
        <v>0</v>
      </c>
      <c r="X1562" s="151" t="s">
        <v>6378</v>
      </c>
      <c r="Y1562" s="151" t="s">
        <v>6378</v>
      </c>
      <c r="Z1562" s="156">
        <v>0</v>
      </c>
      <c r="AA1562" s="153">
        <v>0</v>
      </c>
      <c r="AB1562" s="153">
        <v>0</v>
      </c>
      <c r="AC1562" s="153">
        <v>0</v>
      </c>
      <c r="AD1562" s="157">
        <v>0</v>
      </c>
      <c r="AE1562" s="110">
        <v>0</v>
      </c>
      <c r="AF1562" s="110">
        <v>560</v>
      </c>
      <c r="AG1562" s="112">
        <f t="shared" si="241"/>
        <v>0</v>
      </c>
      <c r="AH1562" s="110">
        <f>SUM(AG$4:AG1562)</f>
        <v>41</v>
      </c>
      <c r="AI1562" s="112">
        <f t="shared" si="239"/>
        <v>0</v>
      </c>
      <c r="AJ1562" s="110">
        <f>COUNTIF(AI$4:AI1562,"&gt;0")</f>
        <v>221</v>
      </c>
      <c r="AK1562" s="110">
        <v>0</v>
      </c>
      <c r="AL1562" s="110">
        <v>533</v>
      </c>
      <c r="AM1562" s="172" t="str">
        <f>IF(OR(Table1[[#This Row],[Line total ordered for now]]&gt;0,Table1[[#This Row],[Line total ordered for season]]&gt;0),1,"")</f>
        <v/>
      </c>
      <c r="AN1562" s="173">
        <f>COUNTIF(AM$4:AM1562,"&gt;0")</f>
        <v>0</v>
      </c>
      <c r="AO1562" s="173">
        <f>Table1[[#This Row],[ORDER QUANTITY
to be collected BEFORE 31.3.22]]</f>
        <v>0</v>
      </c>
      <c r="AP1562" s="174">
        <f t="shared" si="240"/>
        <v>0</v>
      </c>
      <c r="AQ1562" s="174">
        <f>IFERROR(INDEX(Retail!H:H,MATCH($D1562,Retail!$D:$D,0)),0)</f>
        <v>0</v>
      </c>
      <c r="AR1562" s="174">
        <f>IFERROR(INDEX(Retail!J:J,MATCH($D1562,Retail!$D:$D,0)),0)</f>
        <v>0</v>
      </c>
      <c r="AS1562" s="174">
        <f>IFERROR(INDEX('NEW2022'!H:H,MATCH($D1562,'NEW2022'!D:D,0)),0)</f>
        <v>0</v>
      </c>
      <c r="AT1562" s="174">
        <f>IFERROR(INDEX('NEW2022'!J:J,MATCH($D1562,'NEW2022'!D:D,0)),0)</f>
        <v>0</v>
      </c>
      <c r="AU1562" s="174">
        <f>IFERROR(INDEX('Quiet Items'!H:H,MATCH($D1562,'Quiet Items'!D:D,0)),0)</f>
        <v>0</v>
      </c>
      <c r="AV1562" s="174">
        <f>IFERROR(INDEX('Quiet Items'!J:J,MATCH($D1562,'Quiet Items'!D:D,0)),0)</f>
        <v>0</v>
      </c>
      <c r="AW1562" s="174">
        <f>IFERROR(INDEX('1.4G'!H:H,MATCH($D1562,'1.4G'!D:D,0)),0)</f>
        <v>0</v>
      </c>
      <c r="AX1562" s="174">
        <f>IFERROR(INDEX('1.4G'!J:J,MATCH($D1562,'1.4G'!D:D,0)),0)</f>
        <v>0</v>
      </c>
      <c r="AY1562" s="174">
        <f t="shared" si="237"/>
        <v>0</v>
      </c>
      <c r="AZ1562" s="174">
        <f t="shared" si="238"/>
        <v>0</v>
      </c>
      <c r="BA1562" s="175">
        <f>IFERROR(Table1[[#This Row],[Line total ordered for now]]*Table1[[#This Row],[GUARANTEED PRICE
for STOCK orders collected before 31.3.22]],0)</f>
        <v>0</v>
      </c>
      <c r="BB1562" s="175">
        <f t="shared" si="242"/>
        <v>0</v>
      </c>
      <c r="BC1562" s="176">
        <f>(AZ1562+Table1[[#This Row],[Line total ordered for now]])*Z1562</f>
        <v>0</v>
      </c>
      <c r="BD1562" s="200">
        <v>5</v>
      </c>
      <c r="BL1562"/>
      <c r="BM1562"/>
      <c r="BN1562"/>
      <c r="BO1562"/>
      <c r="BP1562"/>
      <c r="BQ1562"/>
      <c r="BR1562"/>
      <c r="BS1562"/>
      <c r="BT1562"/>
    </row>
    <row r="1563" spans="1:72" ht="15.75">
      <c r="A1563" s="202">
        <v>1559</v>
      </c>
      <c r="B1563" s="68" t="s">
        <v>6378</v>
      </c>
      <c r="C1563" s="149" t="s">
        <v>667</v>
      </c>
      <c r="D1563" s="149" t="s">
        <v>4096</v>
      </c>
      <c r="E1563" s="149" t="s">
        <v>4097</v>
      </c>
      <c r="F1563" s="158" t="str">
        <f t="shared" si="236"/>
        <v/>
      </c>
      <c r="G1563" s="187">
        <v>12</v>
      </c>
      <c r="H1563" s="150"/>
      <c r="I1563" s="184">
        <v>5</v>
      </c>
      <c r="J1563" s="150"/>
      <c r="K1563" s="151">
        <v>5</v>
      </c>
      <c r="L1563" s="152">
        <v>5</v>
      </c>
      <c r="M1563" s="152">
        <v>5</v>
      </c>
      <c r="N1563" s="153" t="s">
        <v>142</v>
      </c>
      <c r="O1563" s="154">
        <v>1</v>
      </c>
      <c r="P1563" s="153">
        <v>0</v>
      </c>
      <c r="Q1563" s="153" t="s">
        <v>206</v>
      </c>
      <c r="R1563" s="155">
        <v>1</v>
      </c>
      <c r="S1563" s="155">
        <v>0</v>
      </c>
      <c r="T1563" s="155">
        <v>0</v>
      </c>
      <c r="U1563" s="154" t="s">
        <v>6378</v>
      </c>
      <c r="V1563" s="153">
        <v>0</v>
      </c>
      <c r="W1563" s="153">
        <v>0</v>
      </c>
      <c r="X1563" s="151" t="s">
        <v>6378</v>
      </c>
      <c r="Y1563" s="151" t="s">
        <v>6378</v>
      </c>
      <c r="Z1563" s="156">
        <v>0</v>
      </c>
      <c r="AA1563" s="153">
        <v>0</v>
      </c>
      <c r="AB1563" s="153">
        <v>0</v>
      </c>
      <c r="AC1563" s="153">
        <v>0</v>
      </c>
      <c r="AD1563" s="157">
        <v>0</v>
      </c>
      <c r="AE1563" s="110">
        <v>0</v>
      </c>
      <c r="AF1563" s="110">
        <v>560</v>
      </c>
      <c r="AG1563" s="112">
        <f t="shared" si="241"/>
        <v>0</v>
      </c>
      <c r="AH1563" s="110">
        <f>SUM(AG$4:AG1563)</f>
        <v>41</v>
      </c>
      <c r="AI1563" s="112">
        <f t="shared" si="239"/>
        <v>0</v>
      </c>
      <c r="AJ1563" s="110">
        <f>COUNTIF(AI$4:AI1563,"&gt;0")</f>
        <v>221</v>
      </c>
      <c r="AK1563" s="110">
        <v>0</v>
      </c>
      <c r="AL1563" s="110">
        <v>533</v>
      </c>
      <c r="AM1563" s="172" t="str">
        <f>IF(OR(Table1[[#This Row],[Line total ordered for now]]&gt;0,Table1[[#This Row],[Line total ordered for season]]&gt;0),1,"")</f>
        <v/>
      </c>
      <c r="AN1563" s="173">
        <f>COUNTIF(AM$4:AM1563,"&gt;0")</f>
        <v>0</v>
      </c>
      <c r="AO1563" s="173">
        <f>Table1[[#This Row],[ORDER QUANTITY
to be collected BEFORE 31.3.22]]</f>
        <v>0</v>
      </c>
      <c r="AP1563" s="174">
        <f t="shared" si="240"/>
        <v>0</v>
      </c>
      <c r="AQ1563" s="174">
        <f>IFERROR(INDEX(Retail!H:H,MATCH($D1563,Retail!$D:$D,0)),0)</f>
        <v>0</v>
      </c>
      <c r="AR1563" s="174">
        <f>IFERROR(INDEX(Retail!J:J,MATCH($D1563,Retail!$D:$D,0)),0)</f>
        <v>0</v>
      </c>
      <c r="AS1563" s="174">
        <f>IFERROR(INDEX('NEW2022'!H:H,MATCH($D1563,'NEW2022'!D:D,0)),0)</f>
        <v>0</v>
      </c>
      <c r="AT1563" s="174">
        <f>IFERROR(INDEX('NEW2022'!J:J,MATCH($D1563,'NEW2022'!D:D,0)),0)</f>
        <v>0</v>
      </c>
      <c r="AU1563" s="174">
        <f>IFERROR(INDEX('Quiet Items'!H:H,MATCH($D1563,'Quiet Items'!D:D,0)),0)</f>
        <v>0</v>
      </c>
      <c r="AV1563" s="174">
        <f>IFERROR(INDEX('Quiet Items'!J:J,MATCH($D1563,'Quiet Items'!D:D,0)),0)</f>
        <v>0</v>
      </c>
      <c r="AW1563" s="174">
        <f>IFERROR(INDEX('1.4G'!H:H,MATCH($D1563,'1.4G'!D:D,0)),0)</f>
        <v>0</v>
      </c>
      <c r="AX1563" s="174">
        <f>IFERROR(INDEX('1.4G'!J:J,MATCH($D1563,'1.4G'!D:D,0)),0)</f>
        <v>0</v>
      </c>
      <c r="AY1563" s="174">
        <f t="shared" si="237"/>
        <v>0</v>
      </c>
      <c r="AZ1563" s="174">
        <f t="shared" si="238"/>
        <v>0</v>
      </c>
      <c r="BA1563" s="175">
        <f>IFERROR(Table1[[#This Row],[Line total ordered for now]]*Table1[[#This Row],[GUARANTEED PRICE
for STOCK orders collected before 31.3.22]],0)</f>
        <v>0</v>
      </c>
      <c r="BB1563" s="175">
        <f t="shared" si="242"/>
        <v>0</v>
      </c>
      <c r="BC1563" s="176">
        <f>(AZ1563+Table1[[#This Row],[Line total ordered for now]])*Z1563</f>
        <v>0</v>
      </c>
      <c r="BD1563" s="200">
        <v>5</v>
      </c>
      <c r="BL1563"/>
      <c r="BM1563"/>
      <c r="BN1563"/>
      <c r="BO1563"/>
      <c r="BP1563"/>
      <c r="BQ1563"/>
      <c r="BR1563"/>
      <c r="BS1563"/>
      <c r="BT1563"/>
    </row>
    <row r="1564" spans="1:72" ht="15.75">
      <c r="A1564" s="202">
        <v>1560</v>
      </c>
      <c r="B1564" s="68" t="s">
        <v>6378</v>
      </c>
      <c r="C1564" s="149" t="s">
        <v>667</v>
      </c>
      <c r="D1564" s="149" t="s">
        <v>4165</v>
      </c>
      <c r="E1564" s="149" t="s">
        <v>4166</v>
      </c>
      <c r="F1564" s="158" t="str">
        <f t="shared" si="236"/>
        <v/>
      </c>
      <c r="G1564" s="187">
        <v>0</v>
      </c>
      <c r="H1564" s="150"/>
      <c r="I1564" s="184">
        <v>5</v>
      </c>
      <c r="J1564" s="150"/>
      <c r="K1564" s="151">
        <v>5</v>
      </c>
      <c r="L1564" s="152">
        <v>5</v>
      </c>
      <c r="M1564" s="152">
        <v>5</v>
      </c>
      <c r="N1564" s="153" t="s">
        <v>142</v>
      </c>
      <c r="O1564" s="154">
        <v>1</v>
      </c>
      <c r="P1564" s="153">
        <v>0</v>
      </c>
      <c r="Q1564" s="153" t="s">
        <v>206</v>
      </c>
      <c r="R1564" s="155">
        <v>1</v>
      </c>
      <c r="S1564" s="155">
        <v>0</v>
      </c>
      <c r="T1564" s="155">
        <v>0</v>
      </c>
      <c r="U1564" s="154" t="s">
        <v>6378</v>
      </c>
      <c r="V1564" s="153">
        <v>0</v>
      </c>
      <c r="W1564" s="153">
        <v>0</v>
      </c>
      <c r="X1564" s="151" t="s">
        <v>6378</v>
      </c>
      <c r="Y1564" s="151" t="s">
        <v>6378</v>
      </c>
      <c r="Z1564" s="156">
        <v>0</v>
      </c>
      <c r="AA1564" s="153">
        <v>0</v>
      </c>
      <c r="AB1564" s="153">
        <v>0</v>
      </c>
      <c r="AC1564" s="153">
        <v>0</v>
      </c>
      <c r="AD1564" s="157">
        <v>0</v>
      </c>
      <c r="AE1564" s="110">
        <v>0</v>
      </c>
      <c r="AF1564" s="110">
        <v>560</v>
      </c>
      <c r="AG1564" s="112">
        <f t="shared" si="241"/>
        <v>0</v>
      </c>
      <c r="AH1564" s="110">
        <f>SUM(AG$4:AG1564)</f>
        <v>41</v>
      </c>
      <c r="AI1564" s="112">
        <f t="shared" si="239"/>
        <v>0</v>
      </c>
      <c r="AJ1564" s="110">
        <f>COUNTIF(AI$4:AI1564,"&gt;0")</f>
        <v>221</v>
      </c>
      <c r="AK1564" s="110">
        <v>0</v>
      </c>
      <c r="AL1564" s="110">
        <v>533</v>
      </c>
      <c r="AM1564" s="172" t="str">
        <f>IF(OR(Table1[[#This Row],[Line total ordered for now]]&gt;0,Table1[[#This Row],[Line total ordered for season]]&gt;0),1,"")</f>
        <v/>
      </c>
      <c r="AN1564" s="173">
        <f>COUNTIF(AM$4:AM1564,"&gt;0")</f>
        <v>0</v>
      </c>
      <c r="AO1564" s="173">
        <f>Table1[[#This Row],[ORDER QUANTITY
to be collected BEFORE 31.3.22]]</f>
        <v>0</v>
      </c>
      <c r="AP1564" s="174">
        <f t="shared" si="240"/>
        <v>0</v>
      </c>
      <c r="AQ1564" s="174">
        <f>IFERROR(INDEX(Retail!H:H,MATCH($D1564,Retail!$D:$D,0)),0)</f>
        <v>0</v>
      </c>
      <c r="AR1564" s="174">
        <f>IFERROR(INDEX(Retail!J:J,MATCH($D1564,Retail!$D:$D,0)),0)</f>
        <v>0</v>
      </c>
      <c r="AS1564" s="174">
        <f>IFERROR(INDEX('NEW2022'!H:H,MATCH($D1564,'NEW2022'!D:D,0)),0)</f>
        <v>0</v>
      </c>
      <c r="AT1564" s="174">
        <f>IFERROR(INDEX('NEW2022'!J:J,MATCH($D1564,'NEW2022'!D:D,0)),0)</f>
        <v>0</v>
      </c>
      <c r="AU1564" s="174">
        <f>IFERROR(INDEX('Quiet Items'!H:H,MATCH($D1564,'Quiet Items'!D:D,0)),0)</f>
        <v>0</v>
      </c>
      <c r="AV1564" s="174">
        <f>IFERROR(INDEX('Quiet Items'!J:J,MATCH($D1564,'Quiet Items'!D:D,0)),0)</f>
        <v>0</v>
      </c>
      <c r="AW1564" s="174">
        <f>IFERROR(INDEX('1.4G'!H:H,MATCH($D1564,'1.4G'!D:D,0)),0)</f>
        <v>0</v>
      </c>
      <c r="AX1564" s="174">
        <f>IFERROR(INDEX('1.4G'!J:J,MATCH($D1564,'1.4G'!D:D,0)),0)</f>
        <v>0</v>
      </c>
      <c r="AY1564" s="174">
        <f t="shared" si="237"/>
        <v>0</v>
      </c>
      <c r="AZ1564" s="174">
        <f t="shared" si="238"/>
        <v>0</v>
      </c>
      <c r="BA1564" s="175">
        <f>IFERROR(Table1[[#This Row],[Line total ordered for now]]*Table1[[#This Row],[GUARANTEED PRICE
for STOCK orders collected before 31.3.22]],0)</f>
        <v>0</v>
      </c>
      <c r="BB1564" s="175">
        <f t="shared" si="242"/>
        <v>0</v>
      </c>
      <c r="BC1564" s="176">
        <f>(AZ1564+Table1[[#This Row],[Line total ordered for now]])*Z1564</f>
        <v>0</v>
      </c>
      <c r="BD1564" s="200">
        <v>5</v>
      </c>
      <c r="BL1564"/>
      <c r="BM1564"/>
      <c r="BN1564"/>
      <c r="BO1564"/>
      <c r="BP1564"/>
      <c r="BQ1564"/>
      <c r="BR1564"/>
      <c r="BS1564"/>
      <c r="BT1564"/>
    </row>
    <row r="1565" spans="1:72" ht="15.75">
      <c r="A1565" s="202">
        <v>1561</v>
      </c>
      <c r="B1565" s="68" t="s">
        <v>6378</v>
      </c>
      <c r="C1565" s="149" t="s">
        <v>667</v>
      </c>
      <c r="D1565" s="149" t="s">
        <v>4483</v>
      </c>
      <c r="E1565" s="149" t="s">
        <v>4484</v>
      </c>
      <c r="F1565" s="158" t="str">
        <f t="shared" si="236"/>
        <v/>
      </c>
      <c r="G1565" s="187">
        <v>15</v>
      </c>
      <c r="H1565" s="150"/>
      <c r="I1565" s="184">
        <v>5</v>
      </c>
      <c r="J1565" s="150"/>
      <c r="K1565" s="151">
        <v>5</v>
      </c>
      <c r="L1565" s="152">
        <v>5</v>
      </c>
      <c r="M1565" s="152">
        <v>5</v>
      </c>
      <c r="N1565" s="153" t="s">
        <v>142</v>
      </c>
      <c r="O1565" s="154">
        <v>1</v>
      </c>
      <c r="P1565" s="153">
        <v>0</v>
      </c>
      <c r="Q1565" s="153" t="s">
        <v>206</v>
      </c>
      <c r="R1565" s="155">
        <v>1</v>
      </c>
      <c r="S1565" s="155">
        <v>0</v>
      </c>
      <c r="T1565" s="155">
        <v>0</v>
      </c>
      <c r="U1565" s="154" t="s">
        <v>6378</v>
      </c>
      <c r="V1565" s="153">
        <v>0</v>
      </c>
      <c r="W1565" s="153">
        <v>0</v>
      </c>
      <c r="X1565" s="151" t="s">
        <v>6378</v>
      </c>
      <c r="Y1565" s="151" t="s">
        <v>6378</v>
      </c>
      <c r="Z1565" s="156">
        <v>0</v>
      </c>
      <c r="AA1565" s="153">
        <v>0</v>
      </c>
      <c r="AB1565" s="153">
        <v>0</v>
      </c>
      <c r="AC1565" s="153">
        <v>0</v>
      </c>
      <c r="AD1565" s="157">
        <v>0</v>
      </c>
      <c r="AE1565" s="110">
        <v>0</v>
      </c>
      <c r="AF1565" s="110">
        <v>560</v>
      </c>
      <c r="AG1565" s="112">
        <f t="shared" si="241"/>
        <v>0</v>
      </c>
      <c r="AH1565" s="110">
        <f>SUM(AG$4:AG1565)</f>
        <v>41</v>
      </c>
      <c r="AI1565" s="112">
        <f t="shared" si="239"/>
        <v>0</v>
      </c>
      <c r="AJ1565" s="110">
        <f>COUNTIF(AI$4:AI1565,"&gt;0")</f>
        <v>221</v>
      </c>
      <c r="AK1565" s="110">
        <v>0</v>
      </c>
      <c r="AL1565" s="110">
        <v>533</v>
      </c>
      <c r="AM1565" s="172" t="str">
        <f>IF(OR(Table1[[#This Row],[Line total ordered for now]]&gt;0,Table1[[#This Row],[Line total ordered for season]]&gt;0),1,"")</f>
        <v/>
      </c>
      <c r="AN1565" s="173">
        <f>COUNTIF(AM$4:AM1565,"&gt;0")</f>
        <v>0</v>
      </c>
      <c r="AO1565" s="173">
        <f>Table1[[#This Row],[ORDER QUANTITY
to be collected BEFORE 31.3.22]]</f>
        <v>0</v>
      </c>
      <c r="AP1565" s="174">
        <f t="shared" si="240"/>
        <v>0</v>
      </c>
      <c r="AQ1565" s="174">
        <f>IFERROR(INDEX(Retail!H:H,MATCH($D1565,Retail!$D:$D,0)),0)</f>
        <v>0</v>
      </c>
      <c r="AR1565" s="174">
        <f>IFERROR(INDEX(Retail!J:J,MATCH($D1565,Retail!$D:$D,0)),0)</f>
        <v>0</v>
      </c>
      <c r="AS1565" s="174">
        <f>IFERROR(INDEX('NEW2022'!H:H,MATCH($D1565,'NEW2022'!D:D,0)),0)</f>
        <v>0</v>
      </c>
      <c r="AT1565" s="174">
        <f>IFERROR(INDEX('NEW2022'!J:J,MATCH($D1565,'NEW2022'!D:D,0)),0)</f>
        <v>0</v>
      </c>
      <c r="AU1565" s="174">
        <f>IFERROR(INDEX('Quiet Items'!H:H,MATCH($D1565,'Quiet Items'!D:D,0)),0)</f>
        <v>0</v>
      </c>
      <c r="AV1565" s="174">
        <f>IFERROR(INDEX('Quiet Items'!J:J,MATCH($D1565,'Quiet Items'!D:D,0)),0)</f>
        <v>0</v>
      </c>
      <c r="AW1565" s="174">
        <f>IFERROR(INDEX('1.4G'!H:H,MATCH($D1565,'1.4G'!D:D,0)),0)</f>
        <v>0</v>
      </c>
      <c r="AX1565" s="174">
        <f>IFERROR(INDEX('1.4G'!J:J,MATCH($D1565,'1.4G'!D:D,0)),0)</f>
        <v>0</v>
      </c>
      <c r="AY1565" s="174">
        <f t="shared" si="237"/>
        <v>0</v>
      </c>
      <c r="AZ1565" s="174">
        <f t="shared" si="238"/>
        <v>0</v>
      </c>
      <c r="BA1565" s="175">
        <f>IFERROR(Table1[[#This Row],[Line total ordered for now]]*Table1[[#This Row],[GUARANTEED PRICE
for STOCK orders collected before 31.3.22]],0)</f>
        <v>0</v>
      </c>
      <c r="BB1565" s="175">
        <f t="shared" si="242"/>
        <v>0</v>
      </c>
      <c r="BC1565" s="176">
        <f>(AZ1565+Table1[[#This Row],[Line total ordered for now]])*Z1565</f>
        <v>0</v>
      </c>
      <c r="BD1565" s="200">
        <v>5</v>
      </c>
      <c r="BL1565"/>
      <c r="BM1565"/>
      <c r="BN1565"/>
      <c r="BO1565"/>
      <c r="BP1565"/>
      <c r="BQ1565"/>
      <c r="BR1565"/>
      <c r="BS1565"/>
      <c r="BT1565"/>
    </row>
    <row r="1566" spans="1:72" ht="15.75">
      <c r="A1566" s="202">
        <v>1562</v>
      </c>
      <c r="B1566" s="68" t="s">
        <v>6378</v>
      </c>
      <c r="C1566" s="149" t="s">
        <v>667</v>
      </c>
      <c r="D1566" s="149" t="s">
        <v>1913</v>
      </c>
      <c r="E1566" s="149" t="s">
        <v>4646</v>
      </c>
      <c r="F1566" s="158" t="str">
        <f t="shared" si="236"/>
        <v/>
      </c>
      <c r="G1566" s="187">
        <v>26</v>
      </c>
      <c r="H1566" s="150"/>
      <c r="I1566" s="184">
        <v>5</v>
      </c>
      <c r="J1566" s="150"/>
      <c r="K1566" s="151">
        <v>5</v>
      </c>
      <c r="L1566" s="152">
        <v>5</v>
      </c>
      <c r="M1566" s="152">
        <v>5</v>
      </c>
      <c r="N1566" s="153" t="s">
        <v>142</v>
      </c>
      <c r="O1566" s="154">
        <v>1</v>
      </c>
      <c r="P1566" s="153">
        <v>0</v>
      </c>
      <c r="Q1566" s="153" t="s">
        <v>206</v>
      </c>
      <c r="R1566" s="155">
        <v>1</v>
      </c>
      <c r="S1566" s="155">
        <v>0</v>
      </c>
      <c r="T1566" s="155">
        <v>0</v>
      </c>
      <c r="U1566" s="154" t="s">
        <v>6378</v>
      </c>
      <c r="V1566" s="153">
        <v>0</v>
      </c>
      <c r="W1566" s="153">
        <v>0</v>
      </c>
      <c r="X1566" s="151" t="s">
        <v>6378</v>
      </c>
      <c r="Y1566" s="151" t="s">
        <v>6378</v>
      </c>
      <c r="Z1566" s="156">
        <v>0</v>
      </c>
      <c r="AA1566" s="153">
        <v>0</v>
      </c>
      <c r="AB1566" s="153">
        <v>0</v>
      </c>
      <c r="AC1566" s="153">
        <v>0</v>
      </c>
      <c r="AD1566" s="157">
        <v>0</v>
      </c>
      <c r="AE1566" s="110">
        <v>0</v>
      </c>
      <c r="AF1566" s="110">
        <v>560</v>
      </c>
      <c r="AG1566" s="112">
        <f t="shared" si="241"/>
        <v>0</v>
      </c>
      <c r="AH1566" s="110">
        <f>SUM(AG$4:AG1566)</f>
        <v>41</v>
      </c>
      <c r="AI1566" s="112">
        <f t="shared" si="239"/>
        <v>0</v>
      </c>
      <c r="AJ1566" s="110">
        <f>COUNTIF(AI$4:AI1566,"&gt;0")</f>
        <v>221</v>
      </c>
      <c r="AK1566" s="110">
        <v>0</v>
      </c>
      <c r="AL1566" s="110">
        <v>533</v>
      </c>
      <c r="AM1566" s="172" t="str">
        <f>IF(OR(Table1[[#This Row],[Line total ordered for now]]&gt;0,Table1[[#This Row],[Line total ordered for season]]&gt;0),1,"")</f>
        <v/>
      </c>
      <c r="AN1566" s="173">
        <f>COUNTIF(AM$4:AM1566,"&gt;0")</f>
        <v>0</v>
      </c>
      <c r="AO1566" s="173">
        <f>Table1[[#This Row],[ORDER QUANTITY
to be collected BEFORE 31.3.22]]</f>
        <v>0</v>
      </c>
      <c r="AP1566" s="174">
        <f t="shared" si="240"/>
        <v>0</v>
      </c>
      <c r="AQ1566" s="174">
        <f>IFERROR(INDEX(Retail!H:H,MATCH($D1566,Retail!$D:$D,0)),0)</f>
        <v>0</v>
      </c>
      <c r="AR1566" s="174">
        <f>IFERROR(INDEX(Retail!J:J,MATCH($D1566,Retail!$D:$D,0)),0)</f>
        <v>0</v>
      </c>
      <c r="AS1566" s="174">
        <f>IFERROR(INDEX('NEW2022'!H:H,MATCH($D1566,'NEW2022'!D:D,0)),0)</f>
        <v>0</v>
      </c>
      <c r="AT1566" s="174">
        <f>IFERROR(INDEX('NEW2022'!J:J,MATCH($D1566,'NEW2022'!D:D,0)),0)</f>
        <v>0</v>
      </c>
      <c r="AU1566" s="174">
        <f>IFERROR(INDEX('Quiet Items'!H:H,MATCH($D1566,'Quiet Items'!D:D,0)),0)</f>
        <v>0</v>
      </c>
      <c r="AV1566" s="174">
        <f>IFERROR(INDEX('Quiet Items'!J:J,MATCH($D1566,'Quiet Items'!D:D,0)),0)</f>
        <v>0</v>
      </c>
      <c r="AW1566" s="174">
        <f>IFERROR(INDEX('1.4G'!H:H,MATCH($D1566,'1.4G'!D:D,0)),0)</f>
        <v>0</v>
      </c>
      <c r="AX1566" s="174">
        <f>IFERROR(INDEX('1.4G'!J:J,MATCH($D1566,'1.4G'!D:D,0)),0)</f>
        <v>0</v>
      </c>
      <c r="AY1566" s="174">
        <f t="shared" si="237"/>
        <v>0</v>
      </c>
      <c r="AZ1566" s="174">
        <f t="shared" si="238"/>
        <v>0</v>
      </c>
      <c r="BA1566" s="175">
        <f>IFERROR(Table1[[#This Row],[Line total ordered for now]]*Table1[[#This Row],[GUARANTEED PRICE
for STOCK orders collected before 31.3.22]],0)</f>
        <v>0</v>
      </c>
      <c r="BB1566" s="175">
        <f t="shared" si="242"/>
        <v>0</v>
      </c>
      <c r="BC1566" s="176">
        <f>(AZ1566+Table1[[#This Row],[Line total ordered for now]])*Z1566</f>
        <v>0</v>
      </c>
      <c r="BD1566" s="200">
        <v>5</v>
      </c>
      <c r="BL1566"/>
      <c r="BM1566"/>
      <c r="BN1566"/>
      <c r="BO1566"/>
      <c r="BP1566"/>
      <c r="BQ1566"/>
      <c r="BR1566"/>
      <c r="BS1566"/>
      <c r="BT1566"/>
    </row>
    <row r="1567" spans="1:72" ht="15.75">
      <c r="A1567" s="202">
        <v>1563</v>
      </c>
      <c r="B1567" s="68" t="s">
        <v>6378</v>
      </c>
      <c r="C1567" s="149" t="s">
        <v>667</v>
      </c>
      <c r="D1567" s="149" t="s">
        <v>1071</v>
      </c>
      <c r="E1567" s="149" t="s">
        <v>1072</v>
      </c>
      <c r="F1567" s="158" t="str">
        <f t="shared" si="236"/>
        <v/>
      </c>
      <c r="G1567" s="187">
        <v>10</v>
      </c>
      <c r="H1567" s="150"/>
      <c r="I1567" s="184">
        <v>5</v>
      </c>
      <c r="J1567" s="150"/>
      <c r="K1567" s="151">
        <v>5</v>
      </c>
      <c r="L1567" s="152">
        <v>5</v>
      </c>
      <c r="M1567" s="152">
        <v>5</v>
      </c>
      <c r="N1567" s="153" t="s">
        <v>142</v>
      </c>
      <c r="O1567" s="154">
        <v>1</v>
      </c>
      <c r="P1567" s="153">
        <v>0</v>
      </c>
      <c r="Q1567" s="153" t="s">
        <v>206</v>
      </c>
      <c r="R1567" s="155">
        <v>1</v>
      </c>
      <c r="S1567" s="155">
        <v>0</v>
      </c>
      <c r="T1567" s="155">
        <v>0</v>
      </c>
      <c r="U1567" s="154" t="s">
        <v>6378</v>
      </c>
      <c r="V1567" s="153">
        <v>0</v>
      </c>
      <c r="W1567" s="153">
        <v>0</v>
      </c>
      <c r="X1567" s="151" t="s">
        <v>6378</v>
      </c>
      <c r="Y1567" s="151" t="s">
        <v>6378</v>
      </c>
      <c r="Z1567" s="156">
        <v>0</v>
      </c>
      <c r="AA1567" s="153">
        <v>0</v>
      </c>
      <c r="AB1567" s="153">
        <v>0</v>
      </c>
      <c r="AC1567" s="153">
        <v>0</v>
      </c>
      <c r="AD1567" s="157">
        <v>0</v>
      </c>
      <c r="AE1567" s="110">
        <v>0</v>
      </c>
      <c r="AF1567" s="110">
        <v>560</v>
      </c>
      <c r="AG1567" s="112">
        <f t="shared" si="241"/>
        <v>0</v>
      </c>
      <c r="AH1567" s="110">
        <f>SUM(AG$4:AG1567)</f>
        <v>41</v>
      </c>
      <c r="AI1567" s="112">
        <f t="shared" si="239"/>
        <v>0</v>
      </c>
      <c r="AJ1567" s="110">
        <f>COUNTIF(AI$4:AI1567,"&gt;0")</f>
        <v>221</v>
      </c>
      <c r="AK1567" s="110">
        <v>0</v>
      </c>
      <c r="AL1567" s="110">
        <v>533</v>
      </c>
      <c r="AM1567" s="172" t="str">
        <f>IF(OR(Table1[[#This Row],[Line total ordered for now]]&gt;0,Table1[[#This Row],[Line total ordered for season]]&gt;0),1,"")</f>
        <v/>
      </c>
      <c r="AN1567" s="173">
        <f>COUNTIF(AM$4:AM1567,"&gt;0")</f>
        <v>0</v>
      </c>
      <c r="AO1567" s="173">
        <f>Table1[[#This Row],[ORDER QUANTITY
to be collected BEFORE 31.3.22]]</f>
        <v>0</v>
      </c>
      <c r="AP1567" s="174">
        <f t="shared" si="240"/>
        <v>0</v>
      </c>
      <c r="AQ1567" s="174">
        <f>IFERROR(INDEX(Retail!H:H,MATCH($D1567,Retail!$D:$D,0)),0)</f>
        <v>0</v>
      </c>
      <c r="AR1567" s="174">
        <f>IFERROR(INDEX(Retail!J:J,MATCH($D1567,Retail!$D:$D,0)),0)</f>
        <v>0</v>
      </c>
      <c r="AS1567" s="174">
        <f>IFERROR(INDEX('NEW2022'!H:H,MATCH($D1567,'NEW2022'!D:D,0)),0)</f>
        <v>0</v>
      </c>
      <c r="AT1567" s="174">
        <f>IFERROR(INDEX('NEW2022'!J:J,MATCH($D1567,'NEW2022'!D:D,0)),0)</f>
        <v>0</v>
      </c>
      <c r="AU1567" s="174">
        <f>IFERROR(INDEX('Quiet Items'!H:H,MATCH($D1567,'Quiet Items'!D:D,0)),0)</f>
        <v>0</v>
      </c>
      <c r="AV1567" s="174">
        <f>IFERROR(INDEX('Quiet Items'!J:J,MATCH($D1567,'Quiet Items'!D:D,0)),0)</f>
        <v>0</v>
      </c>
      <c r="AW1567" s="174">
        <f>IFERROR(INDEX('1.4G'!H:H,MATCH($D1567,'1.4G'!D:D,0)),0)</f>
        <v>0</v>
      </c>
      <c r="AX1567" s="174">
        <f>IFERROR(INDEX('1.4G'!J:J,MATCH($D1567,'1.4G'!D:D,0)),0)</f>
        <v>0</v>
      </c>
      <c r="AY1567" s="174">
        <f t="shared" si="237"/>
        <v>0</v>
      </c>
      <c r="AZ1567" s="174">
        <f t="shared" si="238"/>
        <v>0</v>
      </c>
      <c r="BA1567" s="175">
        <f>IFERROR(Table1[[#This Row],[Line total ordered for now]]*Table1[[#This Row],[GUARANTEED PRICE
for STOCK orders collected before 31.3.22]],0)</f>
        <v>0</v>
      </c>
      <c r="BB1567" s="175">
        <f t="shared" si="242"/>
        <v>0</v>
      </c>
      <c r="BC1567" s="176">
        <f>(AZ1567+Table1[[#This Row],[Line total ordered for now]])*Z1567</f>
        <v>0</v>
      </c>
      <c r="BD1567" s="200">
        <v>5</v>
      </c>
      <c r="BL1567"/>
      <c r="BM1567"/>
      <c r="BN1567"/>
      <c r="BO1567"/>
      <c r="BP1567"/>
      <c r="BQ1567"/>
      <c r="BR1567"/>
      <c r="BS1567"/>
      <c r="BT1567"/>
    </row>
    <row r="1568" spans="1:72" ht="15.75">
      <c r="A1568" s="202">
        <v>1564</v>
      </c>
      <c r="B1568" s="68" t="s">
        <v>6378</v>
      </c>
      <c r="C1568" s="149" t="s">
        <v>667</v>
      </c>
      <c r="D1568" s="149" t="s">
        <v>1188</v>
      </c>
      <c r="E1568" s="149" t="s">
        <v>1189</v>
      </c>
      <c r="F1568" s="158" t="str">
        <f t="shared" si="236"/>
        <v/>
      </c>
      <c r="G1568" s="187">
        <v>38</v>
      </c>
      <c r="H1568" s="150"/>
      <c r="I1568" s="184">
        <v>5</v>
      </c>
      <c r="J1568" s="150"/>
      <c r="K1568" s="151">
        <v>5</v>
      </c>
      <c r="L1568" s="152">
        <v>5</v>
      </c>
      <c r="M1568" s="152">
        <v>5</v>
      </c>
      <c r="N1568" s="153" t="s">
        <v>142</v>
      </c>
      <c r="O1568" s="154">
        <v>1</v>
      </c>
      <c r="P1568" s="153">
        <v>0</v>
      </c>
      <c r="Q1568" s="153" t="s">
        <v>206</v>
      </c>
      <c r="R1568" s="155">
        <v>1</v>
      </c>
      <c r="S1568" s="155">
        <v>0</v>
      </c>
      <c r="T1568" s="155">
        <v>0</v>
      </c>
      <c r="U1568" s="154" t="s">
        <v>6378</v>
      </c>
      <c r="V1568" s="153">
        <v>0</v>
      </c>
      <c r="W1568" s="153">
        <v>0</v>
      </c>
      <c r="X1568" s="151" t="s">
        <v>6378</v>
      </c>
      <c r="Y1568" s="151" t="s">
        <v>6378</v>
      </c>
      <c r="Z1568" s="156">
        <v>0</v>
      </c>
      <c r="AA1568" s="153">
        <v>0</v>
      </c>
      <c r="AB1568" s="153">
        <v>0</v>
      </c>
      <c r="AC1568" s="153">
        <v>0</v>
      </c>
      <c r="AD1568" s="157">
        <v>0</v>
      </c>
      <c r="AE1568" s="110">
        <v>0</v>
      </c>
      <c r="AF1568" s="110">
        <v>560</v>
      </c>
      <c r="AG1568" s="112">
        <f t="shared" si="241"/>
        <v>0</v>
      </c>
      <c r="AH1568" s="110">
        <f>SUM(AG$4:AG1568)</f>
        <v>41</v>
      </c>
      <c r="AI1568" s="112">
        <f t="shared" si="239"/>
        <v>0</v>
      </c>
      <c r="AJ1568" s="110">
        <f>COUNTIF(AI$4:AI1568,"&gt;0")</f>
        <v>221</v>
      </c>
      <c r="AK1568" s="110">
        <v>0</v>
      </c>
      <c r="AL1568" s="110">
        <v>533</v>
      </c>
      <c r="AM1568" s="172" t="str">
        <f>IF(OR(Table1[[#This Row],[Line total ordered for now]]&gt;0,Table1[[#This Row],[Line total ordered for season]]&gt;0),1,"")</f>
        <v/>
      </c>
      <c r="AN1568" s="173">
        <f>COUNTIF(AM$4:AM1568,"&gt;0")</f>
        <v>0</v>
      </c>
      <c r="AO1568" s="173">
        <f>Table1[[#This Row],[ORDER QUANTITY
to be collected BEFORE 31.3.22]]</f>
        <v>0</v>
      </c>
      <c r="AP1568" s="174">
        <f t="shared" si="240"/>
        <v>0</v>
      </c>
      <c r="AQ1568" s="174">
        <f>IFERROR(INDEX(Retail!H:H,MATCH($D1568,Retail!$D:$D,0)),0)</f>
        <v>0</v>
      </c>
      <c r="AR1568" s="174">
        <f>IFERROR(INDEX(Retail!J:J,MATCH($D1568,Retail!$D:$D,0)),0)</f>
        <v>0</v>
      </c>
      <c r="AS1568" s="174">
        <f>IFERROR(INDEX('NEW2022'!H:H,MATCH($D1568,'NEW2022'!D:D,0)),0)</f>
        <v>0</v>
      </c>
      <c r="AT1568" s="174">
        <f>IFERROR(INDEX('NEW2022'!J:J,MATCH($D1568,'NEW2022'!D:D,0)),0)</f>
        <v>0</v>
      </c>
      <c r="AU1568" s="174">
        <f>IFERROR(INDEX('Quiet Items'!H:H,MATCH($D1568,'Quiet Items'!D:D,0)),0)</f>
        <v>0</v>
      </c>
      <c r="AV1568" s="174">
        <f>IFERROR(INDEX('Quiet Items'!J:J,MATCH($D1568,'Quiet Items'!D:D,0)),0)</f>
        <v>0</v>
      </c>
      <c r="AW1568" s="174">
        <f>IFERROR(INDEX('1.4G'!H:H,MATCH($D1568,'1.4G'!D:D,0)),0)</f>
        <v>0</v>
      </c>
      <c r="AX1568" s="174">
        <f>IFERROR(INDEX('1.4G'!J:J,MATCH($D1568,'1.4G'!D:D,0)),0)</f>
        <v>0</v>
      </c>
      <c r="AY1568" s="174">
        <f t="shared" si="237"/>
        <v>0</v>
      </c>
      <c r="AZ1568" s="174">
        <f t="shared" si="238"/>
        <v>0</v>
      </c>
      <c r="BA1568" s="175">
        <f>IFERROR(Table1[[#This Row],[Line total ordered for now]]*Table1[[#This Row],[GUARANTEED PRICE
for STOCK orders collected before 31.3.22]],0)</f>
        <v>0</v>
      </c>
      <c r="BB1568" s="175">
        <f t="shared" si="242"/>
        <v>0</v>
      </c>
      <c r="BC1568" s="176">
        <f>(AZ1568+Table1[[#This Row],[Line total ordered for now]])*Z1568</f>
        <v>0</v>
      </c>
      <c r="BD1568" s="200">
        <v>5</v>
      </c>
      <c r="BL1568"/>
      <c r="BM1568"/>
      <c r="BN1568"/>
      <c r="BO1568"/>
      <c r="BP1568"/>
      <c r="BQ1568"/>
      <c r="BR1568"/>
      <c r="BS1568"/>
      <c r="BT1568"/>
    </row>
    <row r="1569" spans="1:72" ht="15.75">
      <c r="A1569" s="202">
        <v>1565</v>
      </c>
      <c r="B1569" s="68" t="s">
        <v>6378</v>
      </c>
      <c r="C1569" s="149" t="s">
        <v>667</v>
      </c>
      <c r="D1569" s="149" t="s">
        <v>1243</v>
      </c>
      <c r="E1569" s="149" t="s">
        <v>1244</v>
      </c>
      <c r="F1569" s="158" t="str">
        <f t="shared" ref="F1569:F1632" si="243">IF(LEFT(AD1569,4)="http",HYPERLINK(AD1569,"Video"),"")</f>
        <v/>
      </c>
      <c r="G1569" s="187">
        <v>52</v>
      </c>
      <c r="H1569" s="150"/>
      <c r="I1569" s="184">
        <v>5</v>
      </c>
      <c r="J1569" s="150"/>
      <c r="K1569" s="151">
        <v>5</v>
      </c>
      <c r="L1569" s="152">
        <v>5</v>
      </c>
      <c r="M1569" s="152">
        <v>5</v>
      </c>
      <c r="N1569" s="153" t="s">
        <v>142</v>
      </c>
      <c r="O1569" s="154">
        <v>1</v>
      </c>
      <c r="P1569" s="153">
        <v>0</v>
      </c>
      <c r="Q1569" s="153" t="s">
        <v>206</v>
      </c>
      <c r="R1569" s="155">
        <v>1</v>
      </c>
      <c r="S1569" s="155">
        <v>0</v>
      </c>
      <c r="T1569" s="155">
        <v>0</v>
      </c>
      <c r="U1569" s="154" t="s">
        <v>6378</v>
      </c>
      <c r="V1569" s="153">
        <v>0</v>
      </c>
      <c r="W1569" s="153">
        <v>0</v>
      </c>
      <c r="X1569" s="151" t="s">
        <v>6378</v>
      </c>
      <c r="Y1569" s="151" t="s">
        <v>6378</v>
      </c>
      <c r="Z1569" s="156">
        <v>0</v>
      </c>
      <c r="AA1569" s="153">
        <v>0</v>
      </c>
      <c r="AB1569" s="153">
        <v>0</v>
      </c>
      <c r="AC1569" s="153">
        <v>0</v>
      </c>
      <c r="AD1569" s="157">
        <v>0</v>
      </c>
      <c r="AE1569" s="110">
        <v>0</v>
      </c>
      <c r="AF1569" s="110">
        <v>560</v>
      </c>
      <c r="AG1569" s="112">
        <f t="shared" si="241"/>
        <v>0</v>
      </c>
      <c r="AH1569" s="110">
        <f>SUM(AG$4:AG1569)</f>
        <v>41</v>
      </c>
      <c r="AI1569" s="112">
        <f t="shared" si="239"/>
        <v>0</v>
      </c>
      <c r="AJ1569" s="110">
        <f>COUNTIF(AI$4:AI1569,"&gt;0")</f>
        <v>221</v>
      </c>
      <c r="AK1569" s="110">
        <v>0</v>
      </c>
      <c r="AL1569" s="110">
        <v>533</v>
      </c>
      <c r="AM1569" s="172" t="str">
        <f>IF(OR(Table1[[#This Row],[Line total ordered for now]]&gt;0,Table1[[#This Row],[Line total ordered for season]]&gt;0),1,"")</f>
        <v/>
      </c>
      <c r="AN1569" s="173">
        <f>COUNTIF(AM$4:AM1569,"&gt;0")</f>
        <v>0</v>
      </c>
      <c r="AO1569" s="173">
        <f>Table1[[#This Row],[ORDER QUANTITY
to be collected BEFORE 31.3.22]]</f>
        <v>0</v>
      </c>
      <c r="AP1569" s="174">
        <f t="shared" si="240"/>
        <v>0</v>
      </c>
      <c r="AQ1569" s="174">
        <f>IFERROR(INDEX(Retail!H:H,MATCH($D1569,Retail!$D:$D,0)),0)</f>
        <v>0</v>
      </c>
      <c r="AR1569" s="174">
        <f>IFERROR(INDEX(Retail!J:J,MATCH($D1569,Retail!$D:$D,0)),0)</f>
        <v>0</v>
      </c>
      <c r="AS1569" s="174">
        <f>IFERROR(INDEX('NEW2022'!H:H,MATCH($D1569,'NEW2022'!D:D,0)),0)</f>
        <v>0</v>
      </c>
      <c r="AT1569" s="174">
        <f>IFERROR(INDEX('NEW2022'!J:J,MATCH($D1569,'NEW2022'!D:D,0)),0)</f>
        <v>0</v>
      </c>
      <c r="AU1569" s="174">
        <f>IFERROR(INDEX('Quiet Items'!H:H,MATCH($D1569,'Quiet Items'!D:D,0)),0)</f>
        <v>0</v>
      </c>
      <c r="AV1569" s="174">
        <f>IFERROR(INDEX('Quiet Items'!J:J,MATCH($D1569,'Quiet Items'!D:D,0)),0)</f>
        <v>0</v>
      </c>
      <c r="AW1569" s="174">
        <f>IFERROR(INDEX('1.4G'!H:H,MATCH($D1569,'1.4G'!D:D,0)),0)</f>
        <v>0</v>
      </c>
      <c r="AX1569" s="174">
        <f>IFERROR(INDEX('1.4G'!J:J,MATCH($D1569,'1.4G'!D:D,0)),0)</f>
        <v>0</v>
      </c>
      <c r="AY1569" s="174">
        <f t="shared" ref="AY1569:AY1632" si="244">IF(OR(AU1569&gt;0,AW1569&gt;0,AO1569&gt;0,AS1569&gt;0,AQ1569&gt;0),AU1569+AW1569+AO1569+AS1569+AQ1569,0)</f>
        <v>0</v>
      </c>
      <c r="AZ1569" s="174">
        <f t="shared" ref="AZ1569:AZ1632" si="245">IF(OR(AV1569&gt;0,AX1569&gt;0,AP1569&gt;0,AT1569&gt;0,AR1569&gt;0),AV1569+AX1569+AP1569+AT1569+AR1569,0)</f>
        <v>0</v>
      </c>
      <c r="BA1569" s="175">
        <f>IFERROR(Table1[[#This Row],[Line total ordered for now]]*Table1[[#This Row],[GUARANTEED PRICE
for STOCK orders collected before 31.3.22]],0)</f>
        <v>0</v>
      </c>
      <c r="BB1569" s="175">
        <f t="shared" si="242"/>
        <v>0</v>
      </c>
      <c r="BC1569" s="176">
        <f>(AZ1569+Table1[[#This Row],[Line total ordered for now]])*Z1569</f>
        <v>0</v>
      </c>
      <c r="BD1569" s="200">
        <v>5</v>
      </c>
      <c r="BL1569"/>
      <c r="BM1569"/>
      <c r="BN1569"/>
      <c r="BO1569"/>
      <c r="BP1569"/>
      <c r="BQ1569"/>
      <c r="BR1569"/>
      <c r="BS1569"/>
      <c r="BT1569"/>
    </row>
    <row r="1570" spans="1:72" ht="15.75">
      <c r="A1570" s="202">
        <v>1566</v>
      </c>
      <c r="B1570" s="68" t="s">
        <v>6378</v>
      </c>
      <c r="C1570" s="149" t="s">
        <v>667</v>
      </c>
      <c r="D1570" s="149" t="s">
        <v>1296</v>
      </c>
      <c r="E1570" s="149" t="s">
        <v>1297</v>
      </c>
      <c r="F1570" s="158" t="str">
        <f t="shared" si="243"/>
        <v/>
      </c>
      <c r="G1570" s="187">
        <v>32</v>
      </c>
      <c r="H1570" s="150"/>
      <c r="I1570" s="184">
        <v>5</v>
      </c>
      <c r="J1570" s="150"/>
      <c r="K1570" s="151">
        <v>5</v>
      </c>
      <c r="L1570" s="152">
        <v>5</v>
      </c>
      <c r="M1570" s="152">
        <v>5</v>
      </c>
      <c r="N1570" s="153" t="s">
        <v>142</v>
      </c>
      <c r="O1570" s="154">
        <v>1</v>
      </c>
      <c r="P1570" s="153">
        <v>0</v>
      </c>
      <c r="Q1570" s="153" t="s">
        <v>206</v>
      </c>
      <c r="R1570" s="155">
        <v>1</v>
      </c>
      <c r="S1570" s="155">
        <v>0</v>
      </c>
      <c r="T1570" s="155">
        <v>0</v>
      </c>
      <c r="U1570" s="154" t="s">
        <v>6378</v>
      </c>
      <c r="V1570" s="153">
        <v>0</v>
      </c>
      <c r="W1570" s="153">
        <v>0</v>
      </c>
      <c r="X1570" s="151" t="s">
        <v>6378</v>
      </c>
      <c r="Y1570" s="151" t="s">
        <v>6378</v>
      </c>
      <c r="Z1570" s="156">
        <v>0</v>
      </c>
      <c r="AA1570" s="153">
        <v>0</v>
      </c>
      <c r="AB1570" s="153">
        <v>0</v>
      </c>
      <c r="AC1570" s="153">
        <v>0</v>
      </c>
      <c r="AD1570" s="157">
        <v>0</v>
      </c>
      <c r="AE1570" s="110">
        <v>0</v>
      </c>
      <c r="AF1570" s="110">
        <v>560</v>
      </c>
      <c r="AG1570" s="112">
        <f t="shared" si="241"/>
        <v>0</v>
      </c>
      <c r="AH1570" s="110">
        <f>SUM(AG$4:AG1570)</f>
        <v>41</v>
      </c>
      <c r="AI1570" s="112">
        <f t="shared" si="239"/>
        <v>0</v>
      </c>
      <c r="AJ1570" s="110">
        <f>COUNTIF(AI$4:AI1570,"&gt;0")</f>
        <v>221</v>
      </c>
      <c r="AK1570" s="110">
        <v>0</v>
      </c>
      <c r="AL1570" s="110">
        <v>533</v>
      </c>
      <c r="AM1570" s="172" t="str">
        <f>IF(OR(Table1[[#This Row],[Line total ordered for now]]&gt;0,Table1[[#This Row],[Line total ordered for season]]&gt;0),1,"")</f>
        <v/>
      </c>
      <c r="AN1570" s="173">
        <f>COUNTIF(AM$4:AM1570,"&gt;0")</f>
        <v>0</v>
      </c>
      <c r="AO1570" s="173">
        <f>Table1[[#This Row],[ORDER QUANTITY
to be collected BEFORE 31.3.22]]</f>
        <v>0</v>
      </c>
      <c r="AP1570" s="174">
        <f t="shared" si="240"/>
        <v>0</v>
      </c>
      <c r="AQ1570" s="174">
        <f>IFERROR(INDEX(Retail!H:H,MATCH($D1570,Retail!$D:$D,0)),0)</f>
        <v>0</v>
      </c>
      <c r="AR1570" s="174">
        <f>IFERROR(INDEX(Retail!J:J,MATCH($D1570,Retail!$D:$D,0)),0)</f>
        <v>0</v>
      </c>
      <c r="AS1570" s="174">
        <f>IFERROR(INDEX('NEW2022'!H:H,MATCH($D1570,'NEW2022'!D:D,0)),0)</f>
        <v>0</v>
      </c>
      <c r="AT1570" s="174">
        <f>IFERROR(INDEX('NEW2022'!J:J,MATCH($D1570,'NEW2022'!D:D,0)),0)</f>
        <v>0</v>
      </c>
      <c r="AU1570" s="174">
        <f>IFERROR(INDEX('Quiet Items'!H:H,MATCH($D1570,'Quiet Items'!D:D,0)),0)</f>
        <v>0</v>
      </c>
      <c r="AV1570" s="174">
        <f>IFERROR(INDEX('Quiet Items'!J:J,MATCH($D1570,'Quiet Items'!D:D,0)),0)</f>
        <v>0</v>
      </c>
      <c r="AW1570" s="174">
        <f>IFERROR(INDEX('1.4G'!H:H,MATCH($D1570,'1.4G'!D:D,0)),0)</f>
        <v>0</v>
      </c>
      <c r="AX1570" s="174">
        <f>IFERROR(INDEX('1.4G'!J:J,MATCH($D1570,'1.4G'!D:D,0)),0)</f>
        <v>0</v>
      </c>
      <c r="AY1570" s="174">
        <f t="shared" si="244"/>
        <v>0</v>
      </c>
      <c r="AZ1570" s="174">
        <f t="shared" si="245"/>
        <v>0</v>
      </c>
      <c r="BA1570" s="175">
        <f>IFERROR(Table1[[#This Row],[Line total ordered for now]]*Table1[[#This Row],[GUARANTEED PRICE
for STOCK orders collected before 31.3.22]],0)</f>
        <v>0</v>
      </c>
      <c r="BB1570" s="175">
        <f t="shared" si="242"/>
        <v>0</v>
      </c>
      <c r="BC1570" s="176">
        <f>(AZ1570+Table1[[#This Row],[Line total ordered for now]])*Z1570</f>
        <v>0</v>
      </c>
      <c r="BD1570" s="200">
        <v>5</v>
      </c>
      <c r="BL1570"/>
      <c r="BM1570"/>
      <c r="BN1570"/>
      <c r="BO1570"/>
      <c r="BP1570"/>
      <c r="BQ1570"/>
      <c r="BR1570"/>
      <c r="BS1570"/>
      <c r="BT1570"/>
    </row>
    <row r="1571" spans="1:72" ht="15.75">
      <c r="A1571" s="202">
        <v>1567</v>
      </c>
      <c r="B1571" s="68" t="s">
        <v>6378</v>
      </c>
      <c r="C1571" s="149" t="s">
        <v>667</v>
      </c>
      <c r="D1571" s="149" t="s">
        <v>1860</v>
      </c>
      <c r="E1571" s="149" t="s">
        <v>1861</v>
      </c>
      <c r="F1571" s="158" t="str">
        <f t="shared" si="243"/>
        <v/>
      </c>
      <c r="G1571" s="187">
        <v>20</v>
      </c>
      <c r="H1571" s="150"/>
      <c r="I1571" s="184">
        <v>5</v>
      </c>
      <c r="J1571" s="150"/>
      <c r="K1571" s="151">
        <v>5</v>
      </c>
      <c r="L1571" s="152">
        <v>5</v>
      </c>
      <c r="M1571" s="152">
        <v>5</v>
      </c>
      <c r="N1571" s="153" t="s">
        <v>142</v>
      </c>
      <c r="O1571" s="154">
        <v>1</v>
      </c>
      <c r="P1571" s="153">
        <v>0</v>
      </c>
      <c r="Q1571" s="153" t="s">
        <v>206</v>
      </c>
      <c r="R1571" s="155">
        <v>1</v>
      </c>
      <c r="S1571" s="155">
        <v>0</v>
      </c>
      <c r="T1571" s="155">
        <v>0</v>
      </c>
      <c r="U1571" s="154" t="s">
        <v>6378</v>
      </c>
      <c r="V1571" s="153">
        <v>0</v>
      </c>
      <c r="W1571" s="153">
        <v>0</v>
      </c>
      <c r="X1571" s="151" t="s">
        <v>6378</v>
      </c>
      <c r="Y1571" s="151" t="s">
        <v>6378</v>
      </c>
      <c r="Z1571" s="156">
        <v>0</v>
      </c>
      <c r="AA1571" s="153">
        <v>0</v>
      </c>
      <c r="AB1571" s="153">
        <v>0</v>
      </c>
      <c r="AC1571" s="153">
        <v>0</v>
      </c>
      <c r="AD1571" s="157">
        <v>0</v>
      </c>
      <c r="AE1571" s="110">
        <v>0</v>
      </c>
      <c r="AF1571" s="110">
        <v>560</v>
      </c>
      <c r="AG1571" s="112">
        <f t="shared" si="241"/>
        <v>0</v>
      </c>
      <c r="AH1571" s="110">
        <f>SUM(AG$4:AG1571)</f>
        <v>41</v>
      </c>
      <c r="AI1571" s="112">
        <f t="shared" si="239"/>
        <v>0</v>
      </c>
      <c r="AJ1571" s="110">
        <f>COUNTIF(AI$4:AI1571,"&gt;0")</f>
        <v>221</v>
      </c>
      <c r="AK1571" s="110">
        <v>0</v>
      </c>
      <c r="AL1571" s="110">
        <v>533</v>
      </c>
      <c r="AM1571" s="172" t="str">
        <f>IF(OR(Table1[[#This Row],[Line total ordered for now]]&gt;0,Table1[[#This Row],[Line total ordered for season]]&gt;0),1,"")</f>
        <v/>
      </c>
      <c r="AN1571" s="173">
        <f>COUNTIF(AM$4:AM1571,"&gt;0")</f>
        <v>0</v>
      </c>
      <c r="AO1571" s="173">
        <f>Table1[[#This Row],[ORDER QUANTITY
to be collected BEFORE 31.3.22]]</f>
        <v>0</v>
      </c>
      <c r="AP1571" s="174">
        <f t="shared" si="240"/>
        <v>0</v>
      </c>
      <c r="AQ1571" s="174">
        <f>IFERROR(INDEX(Retail!H:H,MATCH($D1571,Retail!$D:$D,0)),0)</f>
        <v>0</v>
      </c>
      <c r="AR1571" s="174">
        <f>IFERROR(INDEX(Retail!J:J,MATCH($D1571,Retail!$D:$D,0)),0)</f>
        <v>0</v>
      </c>
      <c r="AS1571" s="174">
        <f>IFERROR(INDEX('NEW2022'!H:H,MATCH($D1571,'NEW2022'!D:D,0)),0)</f>
        <v>0</v>
      </c>
      <c r="AT1571" s="174">
        <f>IFERROR(INDEX('NEW2022'!J:J,MATCH($D1571,'NEW2022'!D:D,0)),0)</f>
        <v>0</v>
      </c>
      <c r="AU1571" s="174">
        <f>IFERROR(INDEX('Quiet Items'!H:H,MATCH($D1571,'Quiet Items'!D:D,0)),0)</f>
        <v>0</v>
      </c>
      <c r="AV1571" s="174">
        <f>IFERROR(INDEX('Quiet Items'!J:J,MATCH($D1571,'Quiet Items'!D:D,0)),0)</f>
        <v>0</v>
      </c>
      <c r="AW1571" s="174">
        <f>IFERROR(INDEX('1.4G'!H:H,MATCH($D1571,'1.4G'!D:D,0)),0)</f>
        <v>0</v>
      </c>
      <c r="AX1571" s="174">
        <f>IFERROR(INDEX('1.4G'!J:J,MATCH($D1571,'1.4G'!D:D,0)),0)</f>
        <v>0</v>
      </c>
      <c r="AY1571" s="174">
        <f t="shared" si="244"/>
        <v>0</v>
      </c>
      <c r="AZ1571" s="174">
        <f t="shared" si="245"/>
        <v>0</v>
      </c>
      <c r="BA1571" s="175">
        <f>IFERROR(Table1[[#This Row],[Line total ordered for now]]*Table1[[#This Row],[GUARANTEED PRICE
for STOCK orders collected before 31.3.22]],0)</f>
        <v>0</v>
      </c>
      <c r="BB1571" s="175">
        <f t="shared" si="242"/>
        <v>0</v>
      </c>
      <c r="BC1571" s="176">
        <f>(AZ1571+Table1[[#This Row],[Line total ordered for now]])*Z1571</f>
        <v>0</v>
      </c>
      <c r="BD1571" s="200">
        <v>5</v>
      </c>
      <c r="BL1571"/>
      <c r="BM1571"/>
      <c r="BN1571"/>
      <c r="BO1571"/>
      <c r="BP1571"/>
      <c r="BQ1571"/>
      <c r="BR1571"/>
      <c r="BS1571"/>
      <c r="BT1571"/>
    </row>
    <row r="1572" spans="1:72" ht="15.75">
      <c r="A1572" s="202">
        <v>1568</v>
      </c>
      <c r="B1572" s="68" t="s">
        <v>6378</v>
      </c>
      <c r="C1572" s="149" t="s">
        <v>667</v>
      </c>
      <c r="D1572" s="149" t="s">
        <v>1977</v>
      </c>
      <c r="E1572" s="149" t="s">
        <v>1978</v>
      </c>
      <c r="F1572" s="158" t="str">
        <f t="shared" si="243"/>
        <v/>
      </c>
      <c r="G1572" s="187">
        <v>33</v>
      </c>
      <c r="H1572" s="150"/>
      <c r="I1572" s="184">
        <v>5</v>
      </c>
      <c r="J1572" s="150"/>
      <c r="K1572" s="151">
        <v>5</v>
      </c>
      <c r="L1572" s="152">
        <v>5</v>
      </c>
      <c r="M1572" s="152">
        <v>5</v>
      </c>
      <c r="N1572" s="153" t="s">
        <v>142</v>
      </c>
      <c r="O1572" s="154">
        <v>1</v>
      </c>
      <c r="P1572" s="153">
        <v>0</v>
      </c>
      <c r="Q1572" s="153" t="s">
        <v>206</v>
      </c>
      <c r="R1572" s="155">
        <v>1</v>
      </c>
      <c r="S1572" s="155">
        <v>0</v>
      </c>
      <c r="T1572" s="155">
        <v>0</v>
      </c>
      <c r="U1572" s="154" t="s">
        <v>6378</v>
      </c>
      <c r="V1572" s="153">
        <v>0</v>
      </c>
      <c r="W1572" s="153">
        <v>0</v>
      </c>
      <c r="X1572" s="151" t="s">
        <v>6378</v>
      </c>
      <c r="Y1572" s="151" t="s">
        <v>6378</v>
      </c>
      <c r="Z1572" s="156">
        <v>0</v>
      </c>
      <c r="AA1572" s="153">
        <v>0</v>
      </c>
      <c r="AB1572" s="153">
        <v>0</v>
      </c>
      <c r="AC1572" s="153">
        <v>0</v>
      </c>
      <c r="AD1572" s="157">
        <v>0</v>
      </c>
      <c r="AE1572" s="110">
        <v>0</v>
      </c>
      <c r="AF1572" s="110">
        <v>560</v>
      </c>
      <c r="AG1572" s="112">
        <f t="shared" si="241"/>
        <v>0</v>
      </c>
      <c r="AH1572" s="110">
        <f>SUM(AG$4:AG1572)</f>
        <v>41</v>
      </c>
      <c r="AI1572" s="112">
        <f t="shared" si="239"/>
        <v>0</v>
      </c>
      <c r="AJ1572" s="110">
        <f>COUNTIF(AI$4:AI1572,"&gt;0")</f>
        <v>221</v>
      </c>
      <c r="AK1572" s="110">
        <v>0</v>
      </c>
      <c r="AL1572" s="110">
        <v>533</v>
      </c>
      <c r="AM1572" s="172" t="str">
        <f>IF(OR(Table1[[#This Row],[Line total ordered for now]]&gt;0,Table1[[#This Row],[Line total ordered for season]]&gt;0),1,"")</f>
        <v/>
      </c>
      <c r="AN1572" s="173">
        <f>COUNTIF(AM$4:AM1572,"&gt;0")</f>
        <v>0</v>
      </c>
      <c r="AO1572" s="173">
        <f>Table1[[#This Row],[ORDER QUANTITY
to be collected BEFORE 31.3.22]]</f>
        <v>0</v>
      </c>
      <c r="AP1572" s="174">
        <f t="shared" si="240"/>
        <v>0</v>
      </c>
      <c r="AQ1572" s="174">
        <f>IFERROR(INDEX(Retail!H:H,MATCH($D1572,Retail!$D:$D,0)),0)</f>
        <v>0</v>
      </c>
      <c r="AR1572" s="174">
        <f>IFERROR(INDEX(Retail!J:J,MATCH($D1572,Retail!$D:$D,0)),0)</f>
        <v>0</v>
      </c>
      <c r="AS1572" s="174">
        <f>IFERROR(INDEX('NEW2022'!H:H,MATCH($D1572,'NEW2022'!D:D,0)),0)</f>
        <v>0</v>
      </c>
      <c r="AT1572" s="174">
        <f>IFERROR(INDEX('NEW2022'!J:J,MATCH($D1572,'NEW2022'!D:D,0)),0)</f>
        <v>0</v>
      </c>
      <c r="AU1572" s="174">
        <f>IFERROR(INDEX('Quiet Items'!H:H,MATCH($D1572,'Quiet Items'!D:D,0)),0)</f>
        <v>0</v>
      </c>
      <c r="AV1572" s="174">
        <f>IFERROR(INDEX('Quiet Items'!J:J,MATCH($D1572,'Quiet Items'!D:D,0)),0)</f>
        <v>0</v>
      </c>
      <c r="AW1572" s="174">
        <f>IFERROR(INDEX('1.4G'!H:H,MATCH($D1572,'1.4G'!D:D,0)),0)</f>
        <v>0</v>
      </c>
      <c r="AX1572" s="174">
        <f>IFERROR(INDEX('1.4G'!J:J,MATCH($D1572,'1.4G'!D:D,0)),0)</f>
        <v>0</v>
      </c>
      <c r="AY1572" s="174">
        <f t="shared" si="244"/>
        <v>0</v>
      </c>
      <c r="AZ1572" s="174">
        <f t="shared" si="245"/>
        <v>0</v>
      </c>
      <c r="BA1572" s="175">
        <f>IFERROR(Table1[[#This Row],[Line total ordered for now]]*Table1[[#This Row],[GUARANTEED PRICE
for STOCK orders collected before 31.3.22]],0)</f>
        <v>0</v>
      </c>
      <c r="BB1572" s="175">
        <f t="shared" si="242"/>
        <v>0</v>
      </c>
      <c r="BC1572" s="176">
        <f>(AZ1572+Table1[[#This Row],[Line total ordered for now]])*Z1572</f>
        <v>0</v>
      </c>
      <c r="BD1572" s="200">
        <v>5</v>
      </c>
      <c r="BL1572"/>
      <c r="BM1572"/>
      <c r="BN1572"/>
      <c r="BO1572"/>
      <c r="BP1572"/>
      <c r="BQ1572"/>
      <c r="BR1572"/>
      <c r="BS1572"/>
      <c r="BT1572"/>
    </row>
    <row r="1573" spans="1:72" ht="15.75">
      <c r="A1573" s="202">
        <v>1569</v>
      </c>
      <c r="B1573" s="68" t="s">
        <v>6378</v>
      </c>
      <c r="C1573" s="149" t="s">
        <v>667</v>
      </c>
      <c r="D1573" s="149" t="s">
        <v>2100</v>
      </c>
      <c r="E1573" s="149" t="s">
        <v>2101</v>
      </c>
      <c r="F1573" s="158" t="str">
        <f t="shared" si="243"/>
        <v/>
      </c>
      <c r="G1573" s="187">
        <v>3</v>
      </c>
      <c r="H1573" s="150"/>
      <c r="I1573" s="184">
        <v>5</v>
      </c>
      <c r="J1573" s="150"/>
      <c r="K1573" s="151">
        <v>5</v>
      </c>
      <c r="L1573" s="152">
        <v>5</v>
      </c>
      <c r="M1573" s="152">
        <v>5</v>
      </c>
      <c r="N1573" s="153" t="s">
        <v>142</v>
      </c>
      <c r="O1573" s="154">
        <v>1</v>
      </c>
      <c r="P1573" s="153">
        <v>0</v>
      </c>
      <c r="Q1573" s="153" t="s">
        <v>206</v>
      </c>
      <c r="R1573" s="155">
        <v>1</v>
      </c>
      <c r="S1573" s="155">
        <v>0</v>
      </c>
      <c r="T1573" s="155">
        <v>0</v>
      </c>
      <c r="U1573" s="154" t="s">
        <v>6378</v>
      </c>
      <c r="V1573" s="153">
        <v>0</v>
      </c>
      <c r="W1573" s="153">
        <v>0</v>
      </c>
      <c r="X1573" s="151" t="s">
        <v>6378</v>
      </c>
      <c r="Y1573" s="151" t="s">
        <v>6378</v>
      </c>
      <c r="Z1573" s="156">
        <v>0</v>
      </c>
      <c r="AA1573" s="153">
        <v>0</v>
      </c>
      <c r="AB1573" s="153">
        <v>0</v>
      </c>
      <c r="AC1573" s="153">
        <v>0</v>
      </c>
      <c r="AD1573" s="157">
        <v>0</v>
      </c>
      <c r="AE1573" s="110">
        <v>0</v>
      </c>
      <c r="AF1573" s="110">
        <v>560</v>
      </c>
      <c r="AG1573" s="112">
        <f t="shared" si="241"/>
        <v>0</v>
      </c>
      <c r="AH1573" s="110">
        <f>SUM(AG$4:AG1573)</f>
        <v>41</v>
      </c>
      <c r="AI1573" s="112">
        <f t="shared" si="239"/>
        <v>0</v>
      </c>
      <c r="AJ1573" s="110">
        <f>COUNTIF(AI$4:AI1573,"&gt;0")</f>
        <v>221</v>
      </c>
      <c r="AK1573" s="110">
        <v>0</v>
      </c>
      <c r="AL1573" s="110">
        <v>533</v>
      </c>
      <c r="AM1573" s="172" t="str">
        <f>IF(OR(Table1[[#This Row],[Line total ordered for now]]&gt;0,Table1[[#This Row],[Line total ordered for season]]&gt;0),1,"")</f>
        <v/>
      </c>
      <c r="AN1573" s="173">
        <f>COUNTIF(AM$4:AM1573,"&gt;0")</f>
        <v>0</v>
      </c>
      <c r="AO1573" s="173">
        <f>Table1[[#This Row],[ORDER QUANTITY
to be collected BEFORE 31.3.22]]</f>
        <v>0</v>
      </c>
      <c r="AP1573" s="174">
        <f t="shared" si="240"/>
        <v>0</v>
      </c>
      <c r="AQ1573" s="174">
        <f>IFERROR(INDEX(Retail!H:H,MATCH($D1573,Retail!$D:$D,0)),0)</f>
        <v>0</v>
      </c>
      <c r="AR1573" s="174">
        <f>IFERROR(INDEX(Retail!J:J,MATCH($D1573,Retail!$D:$D,0)),0)</f>
        <v>0</v>
      </c>
      <c r="AS1573" s="174">
        <f>IFERROR(INDEX('NEW2022'!H:H,MATCH($D1573,'NEW2022'!D:D,0)),0)</f>
        <v>0</v>
      </c>
      <c r="AT1573" s="174">
        <f>IFERROR(INDEX('NEW2022'!J:J,MATCH($D1573,'NEW2022'!D:D,0)),0)</f>
        <v>0</v>
      </c>
      <c r="AU1573" s="174">
        <f>IFERROR(INDEX('Quiet Items'!H:H,MATCH($D1573,'Quiet Items'!D:D,0)),0)</f>
        <v>0</v>
      </c>
      <c r="AV1573" s="174">
        <f>IFERROR(INDEX('Quiet Items'!J:J,MATCH($D1573,'Quiet Items'!D:D,0)),0)</f>
        <v>0</v>
      </c>
      <c r="AW1573" s="174">
        <f>IFERROR(INDEX('1.4G'!H:H,MATCH($D1573,'1.4G'!D:D,0)),0)</f>
        <v>0</v>
      </c>
      <c r="AX1573" s="174">
        <f>IFERROR(INDEX('1.4G'!J:J,MATCH($D1573,'1.4G'!D:D,0)),0)</f>
        <v>0</v>
      </c>
      <c r="AY1573" s="174">
        <f t="shared" si="244"/>
        <v>0</v>
      </c>
      <c r="AZ1573" s="174">
        <f t="shared" si="245"/>
        <v>0</v>
      </c>
      <c r="BA1573" s="175">
        <f>IFERROR(Table1[[#This Row],[Line total ordered for now]]*Table1[[#This Row],[GUARANTEED PRICE
for STOCK orders collected before 31.3.22]],0)</f>
        <v>0</v>
      </c>
      <c r="BB1573" s="175">
        <f t="shared" si="242"/>
        <v>0</v>
      </c>
      <c r="BC1573" s="176">
        <f>(AZ1573+Table1[[#This Row],[Line total ordered for now]])*Z1573</f>
        <v>0</v>
      </c>
      <c r="BD1573" s="200">
        <v>5</v>
      </c>
      <c r="BL1573"/>
      <c r="BM1573"/>
      <c r="BN1573"/>
      <c r="BO1573"/>
      <c r="BP1573"/>
      <c r="BQ1573"/>
      <c r="BR1573"/>
      <c r="BS1573"/>
      <c r="BT1573"/>
    </row>
    <row r="1574" spans="1:72" ht="15.75">
      <c r="A1574" s="202">
        <v>1570</v>
      </c>
      <c r="B1574" s="68" t="s">
        <v>6378</v>
      </c>
      <c r="C1574" s="149" t="s">
        <v>667</v>
      </c>
      <c r="D1574" s="149" t="s">
        <v>2159</v>
      </c>
      <c r="E1574" s="149" t="s">
        <v>2160</v>
      </c>
      <c r="F1574" s="158" t="str">
        <f t="shared" si="243"/>
        <v/>
      </c>
      <c r="G1574" s="187">
        <v>10</v>
      </c>
      <c r="H1574" s="150"/>
      <c r="I1574" s="184">
        <v>5</v>
      </c>
      <c r="J1574" s="150"/>
      <c r="K1574" s="151">
        <v>5</v>
      </c>
      <c r="L1574" s="152">
        <v>5</v>
      </c>
      <c r="M1574" s="152">
        <v>5</v>
      </c>
      <c r="N1574" s="153" t="s">
        <v>142</v>
      </c>
      <c r="O1574" s="154">
        <v>1</v>
      </c>
      <c r="P1574" s="153">
        <v>0</v>
      </c>
      <c r="Q1574" s="153" t="s">
        <v>206</v>
      </c>
      <c r="R1574" s="155">
        <v>1</v>
      </c>
      <c r="S1574" s="155">
        <v>0</v>
      </c>
      <c r="T1574" s="155">
        <v>0</v>
      </c>
      <c r="U1574" s="154" t="s">
        <v>6378</v>
      </c>
      <c r="V1574" s="153">
        <v>0</v>
      </c>
      <c r="W1574" s="153">
        <v>0</v>
      </c>
      <c r="X1574" s="151" t="s">
        <v>6378</v>
      </c>
      <c r="Y1574" s="151" t="s">
        <v>6378</v>
      </c>
      <c r="Z1574" s="156">
        <v>0</v>
      </c>
      <c r="AA1574" s="153">
        <v>0</v>
      </c>
      <c r="AB1574" s="153">
        <v>0</v>
      </c>
      <c r="AC1574" s="153">
        <v>0</v>
      </c>
      <c r="AD1574" s="157">
        <v>0</v>
      </c>
      <c r="AE1574" s="110">
        <v>0</v>
      </c>
      <c r="AF1574" s="110">
        <v>560</v>
      </c>
      <c r="AG1574" s="112">
        <f t="shared" si="241"/>
        <v>0</v>
      </c>
      <c r="AH1574" s="110">
        <f>SUM(AG$4:AG1574)</f>
        <v>41</v>
      </c>
      <c r="AI1574" s="112">
        <f t="shared" si="239"/>
        <v>0</v>
      </c>
      <c r="AJ1574" s="110">
        <f>COUNTIF(AI$4:AI1574,"&gt;0")</f>
        <v>221</v>
      </c>
      <c r="AK1574" s="110">
        <v>0</v>
      </c>
      <c r="AL1574" s="110">
        <v>533</v>
      </c>
      <c r="AM1574" s="172" t="str">
        <f>IF(OR(Table1[[#This Row],[Line total ordered for now]]&gt;0,Table1[[#This Row],[Line total ordered for season]]&gt;0),1,"")</f>
        <v/>
      </c>
      <c r="AN1574" s="173">
        <f>COUNTIF(AM$4:AM1574,"&gt;0")</f>
        <v>0</v>
      </c>
      <c r="AO1574" s="173">
        <f>Table1[[#This Row],[ORDER QUANTITY
to be collected BEFORE 31.3.22]]</f>
        <v>0</v>
      </c>
      <c r="AP1574" s="174">
        <f t="shared" si="240"/>
        <v>0</v>
      </c>
      <c r="AQ1574" s="174">
        <f>IFERROR(INDEX(Retail!H:H,MATCH($D1574,Retail!$D:$D,0)),0)</f>
        <v>0</v>
      </c>
      <c r="AR1574" s="174">
        <f>IFERROR(INDEX(Retail!J:J,MATCH($D1574,Retail!$D:$D,0)),0)</f>
        <v>0</v>
      </c>
      <c r="AS1574" s="174">
        <f>IFERROR(INDEX('NEW2022'!H:H,MATCH($D1574,'NEW2022'!D:D,0)),0)</f>
        <v>0</v>
      </c>
      <c r="AT1574" s="174">
        <f>IFERROR(INDEX('NEW2022'!J:J,MATCH($D1574,'NEW2022'!D:D,0)),0)</f>
        <v>0</v>
      </c>
      <c r="AU1574" s="174">
        <f>IFERROR(INDEX('Quiet Items'!H:H,MATCH($D1574,'Quiet Items'!D:D,0)),0)</f>
        <v>0</v>
      </c>
      <c r="AV1574" s="174">
        <f>IFERROR(INDEX('Quiet Items'!J:J,MATCH($D1574,'Quiet Items'!D:D,0)),0)</f>
        <v>0</v>
      </c>
      <c r="AW1574" s="174">
        <f>IFERROR(INDEX('1.4G'!H:H,MATCH($D1574,'1.4G'!D:D,0)),0)</f>
        <v>0</v>
      </c>
      <c r="AX1574" s="174">
        <f>IFERROR(INDEX('1.4G'!J:J,MATCH($D1574,'1.4G'!D:D,0)),0)</f>
        <v>0</v>
      </c>
      <c r="AY1574" s="174">
        <f t="shared" si="244"/>
        <v>0</v>
      </c>
      <c r="AZ1574" s="174">
        <f t="shared" si="245"/>
        <v>0</v>
      </c>
      <c r="BA1574" s="175">
        <f>IFERROR(Table1[[#This Row],[Line total ordered for now]]*Table1[[#This Row],[GUARANTEED PRICE
for STOCK orders collected before 31.3.22]],0)</f>
        <v>0</v>
      </c>
      <c r="BB1574" s="175">
        <f t="shared" si="242"/>
        <v>0</v>
      </c>
      <c r="BC1574" s="176">
        <f>(AZ1574+Table1[[#This Row],[Line total ordered for now]])*Z1574</f>
        <v>0</v>
      </c>
      <c r="BD1574" s="200">
        <v>5</v>
      </c>
      <c r="BL1574"/>
      <c r="BM1574"/>
      <c r="BN1574"/>
      <c r="BO1574"/>
      <c r="BP1574"/>
      <c r="BQ1574"/>
      <c r="BR1574"/>
      <c r="BS1574"/>
      <c r="BT1574"/>
    </row>
    <row r="1575" spans="1:72" ht="15.75">
      <c r="A1575" s="202">
        <v>1571</v>
      </c>
      <c r="B1575" s="68" t="s">
        <v>6378</v>
      </c>
      <c r="C1575" s="149" t="s">
        <v>667</v>
      </c>
      <c r="D1575" s="149" t="s">
        <v>2216</v>
      </c>
      <c r="E1575" s="149" t="s">
        <v>2217</v>
      </c>
      <c r="F1575" s="158" t="str">
        <f t="shared" si="243"/>
        <v/>
      </c>
      <c r="G1575" s="187">
        <v>4</v>
      </c>
      <c r="H1575" s="150"/>
      <c r="I1575" s="184">
        <v>5</v>
      </c>
      <c r="J1575" s="150"/>
      <c r="K1575" s="151">
        <v>5</v>
      </c>
      <c r="L1575" s="152">
        <v>5</v>
      </c>
      <c r="M1575" s="152">
        <v>5</v>
      </c>
      <c r="N1575" s="153" t="s">
        <v>142</v>
      </c>
      <c r="O1575" s="154">
        <v>1</v>
      </c>
      <c r="P1575" s="153">
        <v>0</v>
      </c>
      <c r="Q1575" s="153" t="s">
        <v>206</v>
      </c>
      <c r="R1575" s="155">
        <v>1</v>
      </c>
      <c r="S1575" s="155">
        <v>0</v>
      </c>
      <c r="T1575" s="155">
        <v>0</v>
      </c>
      <c r="U1575" s="154" t="s">
        <v>6378</v>
      </c>
      <c r="V1575" s="153">
        <v>0</v>
      </c>
      <c r="W1575" s="153">
        <v>0</v>
      </c>
      <c r="X1575" s="151" t="s">
        <v>6378</v>
      </c>
      <c r="Y1575" s="151" t="s">
        <v>6378</v>
      </c>
      <c r="Z1575" s="156">
        <v>0</v>
      </c>
      <c r="AA1575" s="153">
        <v>0</v>
      </c>
      <c r="AB1575" s="153">
        <v>0</v>
      </c>
      <c r="AC1575" s="153">
        <v>0</v>
      </c>
      <c r="AD1575" s="157">
        <v>0</v>
      </c>
      <c r="AE1575" s="110">
        <v>0</v>
      </c>
      <c r="AF1575" s="110">
        <v>560</v>
      </c>
      <c r="AG1575" s="112">
        <f t="shared" si="241"/>
        <v>0</v>
      </c>
      <c r="AH1575" s="110">
        <f>SUM(AG$4:AG1575)</f>
        <v>41</v>
      </c>
      <c r="AI1575" s="112">
        <f t="shared" si="239"/>
        <v>0</v>
      </c>
      <c r="AJ1575" s="110">
        <f>COUNTIF(AI$4:AI1575,"&gt;0")</f>
        <v>221</v>
      </c>
      <c r="AK1575" s="110">
        <v>0</v>
      </c>
      <c r="AL1575" s="110">
        <v>533</v>
      </c>
      <c r="AM1575" s="172" t="str">
        <f>IF(OR(Table1[[#This Row],[Line total ordered for now]]&gt;0,Table1[[#This Row],[Line total ordered for season]]&gt;0),1,"")</f>
        <v/>
      </c>
      <c r="AN1575" s="173">
        <f>COUNTIF(AM$4:AM1575,"&gt;0")</f>
        <v>0</v>
      </c>
      <c r="AO1575" s="173">
        <f>Table1[[#This Row],[ORDER QUANTITY
to be collected BEFORE 31.3.22]]</f>
        <v>0</v>
      </c>
      <c r="AP1575" s="174">
        <f t="shared" si="240"/>
        <v>0</v>
      </c>
      <c r="AQ1575" s="174">
        <f>IFERROR(INDEX(Retail!H:H,MATCH($D1575,Retail!$D:$D,0)),0)</f>
        <v>0</v>
      </c>
      <c r="AR1575" s="174">
        <f>IFERROR(INDEX(Retail!J:J,MATCH($D1575,Retail!$D:$D,0)),0)</f>
        <v>0</v>
      </c>
      <c r="AS1575" s="174">
        <f>IFERROR(INDEX('NEW2022'!H:H,MATCH($D1575,'NEW2022'!D:D,0)),0)</f>
        <v>0</v>
      </c>
      <c r="AT1575" s="174">
        <f>IFERROR(INDEX('NEW2022'!J:J,MATCH($D1575,'NEW2022'!D:D,0)),0)</f>
        <v>0</v>
      </c>
      <c r="AU1575" s="174">
        <f>IFERROR(INDEX('Quiet Items'!H:H,MATCH($D1575,'Quiet Items'!D:D,0)),0)</f>
        <v>0</v>
      </c>
      <c r="AV1575" s="174">
        <f>IFERROR(INDEX('Quiet Items'!J:J,MATCH($D1575,'Quiet Items'!D:D,0)),0)</f>
        <v>0</v>
      </c>
      <c r="AW1575" s="174">
        <f>IFERROR(INDEX('1.4G'!H:H,MATCH($D1575,'1.4G'!D:D,0)),0)</f>
        <v>0</v>
      </c>
      <c r="AX1575" s="174">
        <f>IFERROR(INDEX('1.4G'!J:J,MATCH($D1575,'1.4G'!D:D,0)),0)</f>
        <v>0</v>
      </c>
      <c r="AY1575" s="174">
        <f t="shared" si="244"/>
        <v>0</v>
      </c>
      <c r="AZ1575" s="174">
        <f t="shared" si="245"/>
        <v>0</v>
      </c>
      <c r="BA1575" s="175">
        <f>IFERROR(Table1[[#This Row],[Line total ordered for now]]*Table1[[#This Row],[GUARANTEED PRICE
for STOCK orders collected before 31.3.22]],0)</f>
        <v>0</v>
      </c>
      <c r="BB1575" s="175">
        <f t="shared" si="242"/>
        <v>0</v>
      </c>
      <c r="BC1575" s="176">
        <f>(AZ1575+Table1[[#This Row],[Line total ordered for now]])*Z1575</f>
        <v>0</v>
      </c>
      <c r="BD1575" s="200">
        <v>5</v>
      </c>
      <c r="BL1575"/>
      <c r="BM1575"/>
      <c r="BN1575"/>
      <c r="BO1575"/>
      <c r="BP1575"/>
      <c r="BQ1575"/>
      <c r="BR1575"/>
      <c r="BS1575"/>
      <c r="BT1575"/>
    </row>
    <row r="1576" spans="1:72" ht="15.75">
      <c r="A1576" s="202">
        <v>1572</v>
      </c>
      <c r="B1576" s="68" t="s">
        <v>6378</v>
      </c>
      <c r="C1576" s="149" t="s">
        <v>667</v>
      </c>
      <c r="D1576" s="149" t="s">
        <v>2285</v>
      </c>
      <c r="E1576" s="149" t="s">
        <v>2286</v>
      </c>
      <c r="F1576" s="158" t="str">
        <f t="shared" si="243"/>
        <v/>
      </c>
      <c r="G1576" s="187">
        <v>5</v>
      </c>
      <c r="H1576" s="150"/>
      <c r="I1576" s="184">
        <v>5</v>
      </c>
      <c r="J1576" s="150"/>
      <c r="K1576" s="151">
        <v>5</v>
      </c>
      <c r="L1576" s="152">
        <v>5</v>
      </c>
      <c r="M1576" s="152">
        <v>5</v>
      </c>
      <c r="N1576" s="153" t="s">
        <v>142</v>
      </c>
      <c r="O1576" s="154">
        <v>1</v>
      </c>
      <c r="P1576" s="153">
        <v>0</v>
      </c>
      <c r="Q1576" s="153" t="s">
        <v>206</v>
      </c>
      <c r="R1576" s="155">
        <v>1</v>
      </c>
      <c r="S1576" s="155">
        <v>0</v>
      </c>
      <c r="T1576" s="155">
        <v>0</v>
      </c>
      <c r="U1576" s="154" t="s">
        <v>6378</v>
      </c>
      <c r="V1576" s="153">
        <v>0</v>
      </c>
      <c r="W1576" s="153">
        <v>0</v>
      </c>
      <c r="X1576" s="151" t="s">
        <v>6378</v>
      </c>
      <c r="Y1576" s="151" t="s">
        <v>6378</v>
      </c>
      <c r="Z1576" s="156">
        <v>0</v>
      </c>
      <c r="AA1576" s="153">
        <v>0</v>
      </c>
      <c r="AB1576" s="153">
        <v>0</v>
      </c>
      <c r="AC1576" s="153">
        <v>0</v>
      </c>
      <c r="AD1576" s="157">
        <v>0</v>
      </c>
      <c r="AE1576" s="110">
        <v>0</v>
      </c>
      <c r="AF1576" s="110">
        <v>560</v>
      </c>
      <c r="AG1576" s="112">
        <f t="shared" si="241"/>
        <v>0</v>
      </c>
      <c r="AH1576" s="110">
        <f>SUM(AG$4:AG1576)</f>
        <v>41</v>
      </c>
      <c r="AI1576" s="112">
        <f t="shared" si="239"/>
        <v>0</v>
      </c>
      <c r="AJ1576" s="110">
        <f>COUNTIF(AI$4:AI1576,"&gt;0")</f>
        <v>221</v>
      </c>
      <c r="AK1576" s="110">
        <v>0</v>
      </c>
      <c r="AL1576" s="110">
        <v>533</v>
      </c>
      <c r="AM1576" s="172" t="str">
        <f>IF(OR(Table1[[#This Row],[Line total ordered for now]]&gt;0,Table1[[#This Row],[Line total ordered for season]]&gt;0),1,"")</f>
        <v/>
      </c>
      <c r="AN1576" s="173">
        <f>COUNTIF(AM$4:AM1576,"&gt;0")</f>
        <v>0</v>
      </c>
      <c r="AO1576" s="173">
        <f>Table1[[#This Row],[ORDER QUANTITY
to be collected BEFORE 31.3.22]]</f>
        <v>0</v>
      </c>
      <c r="AP1576" s="174">
        <f t="shared" si="240"/>
        <v>0</v>
      </c>
      <c r="AQ1576" s="174">
        <f>IFERROR(INDEX(Retail!H:H,MATCH($D1576,Retail!$D:$D,0)),0)</f>
        <v>0</v>
      </c>
      <c r="AR1576" s="174">
        <f>IFERROR(INDEX(Retail!J:J,MATCH($D1576,Retail!$D:$D,0)),0)</f>
        <v>0</v>
      </c>
      <c r="AS1576" s="174">
        <f>IFERROR(INDEX('NEW2022'!H:H,MATCH($D1576,'NEW2022'!D:D,0)),0)</f>
        <v>0</v>
      </c>
      <c r="AT1576" s="174">
        <f>IFERROR(INDEX('NEW2022'!J:J,MATCH($D1576,'NEW2022'!D:D,0)),0)</f>
        <v>0</v>
      </c>
      <c r="AU1576" s="174">
        <f>IFERROR(INDEX('Quiet Items'!H:H,MATCH($D1576,'Quiet Items'!D:D,0)),0)</f>
        <v>0</v>
      </c>
      <c r="AV1576" s="174">
        <f>IFERROR(INDEX('Quiet Items'!J:J,MATCH($D1576,'Quiet Items'!D:D,0)),0)</f>
        <v>0</v>
      </c>
      <c r="AW1576" s="174">
        <f>IFERROR(INDEX('1.4G'!H:H,MATCH($D1576,'1.4G'!D:D,0)),0)</f>
        <v>0</v>
      </c>
      <c r="AX1576" s="174">
        <f>IFERROR(INDEX('1.4G'!J:J,MATCH($D1576,'1.4G'!D:D,0)),0)</f>
        <v>0</v>
      </c>
      <c r="AY1576" s="174">
        <f t="shared" si="244"/>
        <v>0</v>
      </c>
      <c r="AZ1576" s="174">
        <f t="shared" si="245"/>
        <v>0</v>
      </c>
      <c r="BA1576" s="175">
        <f>IFERROR(Table1[[#This Row],[Line total ordered for now]]*Table1[[#This Row],[GUARANTEED PRICE
for STOCK orders collected before 31.3.22]],0)</f>
        <v>0</v>
      </c>
      <c r="BB1576" s="175">
        <f t="shared" si="242"/>
        <v>0</v>
      </c>
      <c r="BC1576" s="176">
        <f>(AZ1576+Table1[[#This Row],[Line total ordered for now]])*Z1576</f>
        <v>0</v>
      </c>
      <c r="BD1576" s="200">
        <v>5</v>
      </c>
      <c r="BL1576"/>
      <c r="BM1576"/>
      <c r="BN1576"/>
      <c r="BO1576"/>
      <c r="BP1576"/>
      <c r="BQ1576"/>
      <c r="BR1576"/>
      <c r="BS1576"/>
      <c r="BT1576"/>
    </row>
    <row r="1577" spans="1:72" ht="15.75">
      <c r="A1577" s="202">
        <v>1573</v>
      </c>
      <c r="B1577" s="68" t="s">
        <v>6378</v>
      </c>
      <c r="C1577" s="149" t="s">
        <v>667</v>
      </c>
      <c r="D1577" s="149" t="s">
        <v>2372</v>
      </c>
      <c r="E1577" s="149" t="s">
        <v>2373</v>
      </c>
      <c r="F1577" s="158" t="str">
        <f t="shared" si="243"/>
        <v/>
      </c>
      <c r="G1577" s="187">
        <v>4</v>
      </c>
      <c r="H1577" s="150"/>
      <c r="I1577" s="184">
        <v>5</v>
      </c>
      <c r="J1577" s="150"/>
      <c r="K1577" s="151">
        <v>5</v>
      </c>
      <c r="L1577" s="152">
        <v>5</v>
      </c>
      <c r="M1577" s="152">
        <v>5</v>
      </c>
      <c r="N1577" s="153" t="s">
        <v>142</v>
      </c>
      <c r="O1577" s="154">
        <v>1</v>
      </c>
      <c r="P1577" s="153">
        <v>0</v>
      </c>
      <c r="Q1577" s="153" t="s">
        <v>206</v>
      </c>
      <c r="R1577" s="155">
        <v>1</v>
      </c>
      <c r="S1577" s="155">
        <v>0</v>
      </c>
      <c r="T1577" s="155">
        <v>0</v>
      </c>
      <c r="U1577" s="154" t="s">
        <v>6378</v>
      </c>
      <c r="V1577" s="153">
        <v>0</v>
      </c>
      <c r="W1577" s="153">
        <v>0</v>
      </c>
      <c r="X1577" s="151" t="s">
        <v>6378</v>
      </c>
      <c r="Y1577" s="151" t="s">
        <v>6378</v>
      </c>
      <c r="Z1577" s="156">
        <v>0</v>
      </c>
      <c r="AA1577" s="153">
        <v>0</v>
      </c>
      <c r="AB1577" s="153">
        <v>0</v>
      </c>
      <c r="AC1577" s="153">
        <v>0</v>
      </c>
      <c r="AD1577" s="157">
        <v>0</v>
      </c>
      <c r="AE1577" s="110">
        <v>0</v>
      </c>
      <c r="AF1577" s="110">
        <v>560</v>
      </c>
      <c r="AG1577" s="112">
        <f t="shared" si="241"/>
        <v>0</v>
      </c>
      <c r="AH1577" s="110">
        <f>SUM(AG$4:AG1577)</f>
        <v>41</v>
      </c>
      <c r="AI1577" s="112">
        <f t="shared" si="239"/>
        <v>0</v>
      </c>
      <c r="AJ1577" s="110">
        <f>COUNTIF(AI$4:AI1577,"&gt;0")</f>
        <v>221</v>
      </c>
      <c r="AK1577" s="110">
        <v>0</v>
      </c>
      <c r="AL1577" s="110">
        <v>533</v>
      </c>
      <c r="AM1577" s="172" t="str">
        <f>IF(OR(Table1[[#This Row],[Line total ordered for now]]&gt;0,Table1[[#This Row],[Line total ordered for season]]&gt;0),1,"")</f>
        <v/>
      </c>
      <c r="AN1577" s="173">
        <f>COUNTIF(AM$4:AM1577,"&gt;0")</f>
        <v>0</v>
      </c>
      <c r="AO1577" s="173">
        <f>Table1[[#This Row],[ORDER QUANTITY
to be collected BEFORE 31.3.22]]</f>
        <v>0</v>
      </c>
      <c r="AP1577" s="174">
        <f t="shared" si="240"/>
        <v>0</v>
      </c>
      <c r="AQ1577" s="174">
        <f>IFERROR(INDEX(Retail!H:H,MATCH($D1577,Retail!$D:$D,0)),0)</f>
        <v>0</v>
      </c>
      <c r="AR1577" s="174">
        <f>IFERROR(INDEX(Retail!J:J,MATCH($D1577,Retail!$D:$D,0)),0)</f>
        <v>0</v>
      </c>
      <c r="AS1577" s="174">
        <f>IFERROR(INDEX('NEW2022'!H:H,MATCH($D1577,'NEW2022'!D:D,0)),0)</f>
        <v>0</v>
      </c>
      <c r="AT1577" s="174">
        <f>IFERROR(INDEX('NEW2022'!J:J,MATCH($D1577,'NEW2022'!D:D,0)),0)</f>
        <v>0</v>
      </c>
      <c r="AU1577" s="174">
        <f>IFERROR(INDEX('Quiet Items'!H:H,MATCH($D1577,'Quiet Items'!D:D,0)),0)</f>
        <v>0</v>
      </c>
      <c r="AV1577" s="174">
        <f>IFERROR(INDEX('Quiet Items'!J:J,MATCH($D1577,'Quiet Items'!D:D,0)),0)</f>
        <v>0</v>
      </c>
      <c r="AW1577" s="174">
        <f>IFERROR(INDEX('1.4G'!H:H,MATCH($D1577,'1.4G'!D:D,0)),0)</f>
        <v>0</v>
      </c>
      <c r="AX1577" s="174">
        <f>IFERROR(INDEX('1.4G'!J:J,MATCH($D1577,'1.4G'!D:D,0)),0)</f>
        <v>0</v>
      </c>
      <c r="AY1577" s="174">
        <f t="shared" si="244"/>
        <v>0</v>
      </c>
      <c r="AZ1577" s="174">
        <f t="shared" si="245"/>
        <v>0</v>
      </c>
      <c r="BA1577" s="175">
        <f>IFERROR(Table1[[#This Row],[Line total ordered for now]]*Table1[[#This Row],[GUARANTEED PRICE
for STOCK orders collected before 31.3.22]],0)</f>
        <v>0</v>
      </c>
      <c r="BB1577" s="175">
        <f t="shared" si="242"/>
        <v>0</v>
      </c>
      <c r="BC1577" s="176">
        <f>(AZ1577+Table1[[#This Row],[Line total ordered for now]])*Z1577</f>
        <v>0</v>
      </c>
      <c r="BD1577" s="200">
        <v>5</v>
      </c>
      <c r="BL1577"/>
      <c r="BM1577"/>
      <c r="BN1577"/>
      <c r="BO1577"/>
      <c r="BP1577"/>
      <c r="BQ1577"/>
      <c r="BR1577"/>
      <c r="BS1577"/>
      <c r="BT1577"/>
    </row>
    <row r="1578" spans="1:72" ht="15.75">
      <c r="A1578" s="202">
        <v>1574</v>
      </c>
      <c r="B1578" s="68" t="s">
        <v>6378</v>
      </c>
      <c r="C1578" s="149" t="s">
        <v>667</v>
      </c>
      <c r="D1578" s="149" t="s">
        <v>2457</v>
      </c>
      <c r="E1578" s="149" t="s">
        <v>2458</v>
      </c>
      <c r="F1578" s="158" t="str">
        <f t="shared" si="243"/>
        <v/>
      </c>
      <c r="G1578" s="187">
        <v>25</v>
      </c>
      <c r="H1578" s="150"/>
      <c r="I1578" s="184">
        <v>5</v>
      </c>
      <c r="J1578" s="150"/>
      <c r="K1578" s="151">
        <v>5</v>
      </c>
      <c r="L1578" s="152">
        <v>5</v>
      </c>
      <c r="M1578" s="152">
        <v>5</v>
      </c>
      <c r="N1578" s="153" t="s">
        <v>142</v>
      </c>
      <c r="O1578" s="154">
        <v>1</v>
      </c>
      <c r="P1578" s="153">
        <v>0</v>
      </c>
      <c r="Q1578" s="153" t="s">
        <v>206</v>
      </c>
      <c r="R1578" s="155">
        <v>1</v>
      </c>
      <c r="S1578" s="155">
        <v>0</v>
      </c>
      <c r="T1578" s="155">
        <v>0</v>
      </c>
      <c r="U1578" s="154" t="s">
        <v>6378</v>
      </c>
      <c r="V1578" s="153">
        <v>0</v>
      </c>
      <c r="W1578" s="153">
        <v>0</v>
      </c>
      <c r="X1578" s="151" t="s">
        <v>6378</v>
      </c>
      <c r="Y1578" s="151" t="s">
        <v>6378</v>
      </c>
      <c r="Z1578" s="156">
        <v>0</v>
      </c>
      <c r="AA1578" s="153">
        <v>0</v>
      </c>
      <c r="AB1578" s="153">
        <v>0</v>
      </c>
      <c r="AC1578" s="153">
        <v>0</v>
      </c>
      <c r="AD1578" s="157">
        <v>0</v>
      </c>
      <c r="AE1578" s="110">
        <v>0</v>
      </c>
      <c r="AF1578" s="110">
        <v>560</v>
      </c>
      <c r="AG1578" s="112">
        <f t="shared" si="241"/>
        <v>0</v>
      </c>
      <c r="AH1578" s="110">
        <f>SUM(AG$4:AG1578)</f>
        <v>41</v>
      </c>
      <c r="AI1578" s="112">
        <f t="shared" si="239"/>
        <v>0</v>
      </c>
      <c r="AJ1578" s="110">
        <f>COUNTIF(AI$4:AI1578,"&gt;0")</f>
        <v>221</v>
      </c>
      <c r="AK1578" s="110">
        <v>0</v>
      </c>
      <c r="AL1578" s="110">
        <v>533</v>
      </c>
      <c r="AM1578" s="172" t="str">
        <f>IF(OR(Table1[[#This Row],[Line total ordered for now]]&gt;0,Table1[[#This Row],[Line total ordered for season]]&gt;0),1,"")</f>
        <v/>
      </c>
      <c r="AN1578" s="173">
        <f>COUNTIF(AM$4:AM1578,"&gt;0")</f>
        <v>0</v>
      </c>
      <c r="AO1578" s="173">
        <f>Table1[[#This Row],[ORDER QUANTITY
to be collected BEFORE 31.3.22]]</f>
        <v>0</v>
      </c>
      <c r="AP1578" s="174">
        <f t="shared" si="240"/>
        <v>0</v>
      </c>
      <c r="AQ1578" s="174">
        <f>IFERROR(INDEX(Retail!H:H,MATCH($D1578,Retail!$D:$D,0)),0)</f>
        <v>0</v>
      </c>
      <c r="AR1578" s="174">
        <f>IFERROR(INDEX(Retail!J:J,MATCH($D1578,Retail!$D:$D,0)),0)</f>
        <v>0</v>
      </c>
      <c r="AS1578" s="174">
        <f>IFERROR(INDEX('NEW2022'!H:H,MATCH($D1578,'NEW2022'!D:D,0)),0)</f>
        <v>0</v>
      </c>
      <c r="AT1578" s="174">
        <f>IFERROR(INDEX('NEW2022'!J:J,MATCH($D1578,'NEW2022'!D:D,0)),0)</f>
        <v>0</v>
      </c>
      <c r="AU1578" s="174">
        <f>IFERROR(INDEX('Quiet Items'!H:H,MATCH($D1578,'Quiet Items'!D:D,0)),0)</f>
        <v>0</v>
      </c>
      <c r="AV1578" s="174">
        <f>IFERROR(INDEX('Quiet Items'!J:J,MATCH($D1578,'Quiet Items'!D:D,0)),0)</f>
        <v>0</v>
      </c>
      <c r="AW1578" s="174">
        <f>IFERROR(INDEX('1.4G'!H:H,MATCH($D1578,'1.4G'!D:D,0)),0)</f>
        <v>0</v>
      </c>
      <c r="AX1578" s="174">
        <f>IFERROR(INDEX('1.4G'!J:J,MATCH($D1578,'1.4G'!D:D,0)),0)</f>
        <v>0</v>
      </c>
      <c r="AY1578" s="174">
        <f t="shared" si="244"/>
        <v>0</v>
      </c>
      <c r="AZ1578" s="174">
        <f t="shared" si="245"/>
        <v>0</v>
      </c>
      <c r="BA1578" s="175">
        <f>IFERROR(Table1[[#This Row],[Line total ordered for now]]*Table1[[#This Row],[GUARANTEED PRICE
for STOCK orders collected before 31.3.22]],0)</f>
        <v>0</v>
      </c>
      <c r="BB1578" s="175">
        <f t="shared" si="242"/>
        <v>0</v>
      </c>
      <c r="BC1578" s="176">
        <f>(AZ1578+Table1[[#This Row],[Line total ordered for now]])*Z1578</f>
        <v>0</v>
      </c>
      <c r="BD1578" s="200">
        <v>5</v>
      </c>
      <c r="BL1578"/>
      <c r="BM1578"/>
      <c r="BN1578"/>
      <c r="BO1578"/>
      <c r="BP1578"/>
      <c r="BQ1578"/>
      <c r="BR1578"/>
      <c r="BS1578"/>
      <c r="BT1578"/>
    </row>
    <row r="1579" spans="1:72" ht="15.75">
      <c r="A1579" s="202">
        <v>1575</v>
      </c>
      <c r="B1579" s="68" t="s">
        <v>6378</v>
      </c>
      <c r="C1579" s="149" t="s">
        <v>667</v>
      </c>
      <c r="D1579" s="149" t="s">
        <v>2676</v>
      </c>
      <c r="E1579" s="149" t="s">
        <v>2677</v>
      </c>
      <c r="F1579" s="158" t="str">
        <f t="shared" si="243"/>
        <v/>
      </c>
      <c r="G1579" s="187">
        <v>41</v>
      </c>
      <c r="H1579" s="150"/>
      <c r="I1579" s="184">
        <v>5</v>
      </c>
      <c r="J1579" s="150"/>
      <c r="K1579" s="151">
        <v>5</v>
      </c>
      <c r="L1579" s="152">
        <v>5</v>
      </c>
      <c r="M1579" s="152">
        <v>5</v>
      </c>
      <c r="N1579" s="153" t="s">
        <v>142</v>
      </c>
      <c r="O1579" s="154">
        <v>1</v>
      </c>
      <c r="P1579" s="153">
        <v>0</v>
      </c>
      <c r="Q1579" s="153" t="s">
        <v>206</v>
      </c>
      <c r="R1579" s="155">
        <v>1</v>
      </c>
      <c r="S1579" s="155">
        <v>0</v>
      </c>
      <c r="T1579" s="155">
        <v>0</v>
      </c>
      <c r="U1579" s="154" t="s">
        <v>6378</v>
      </c>
      <c r="V1579" s="153">
        <v>0</v>
      </c>
      <c r="W1579" s="153">
        <v>0</v>
      </c>
      <c r="X1579" s="151" t="s">
        <v>6378</v>
      </c>
      <c r="Y1579" s="151" t="s">
        <v>6378</v>
      </c>
      <c r="Z1579" s="156">
        <v>0</v>
      </c>
      <c r="AA1579" s="153">
        <v>0</v>
      </c>
      <c r="AB1579" s="153">
        <v>0</v>
      </c>
      <c r="AC1579" s="153">
        <v>0</v>
      </c>
      <c r="AD1579" s="157">
        <v>0</v>
      </c>
      <c r="AE1579" s="110">
        <v>0</v>
      </c>
      <c r="AF1579" s="110">
        <v>560</v>
      </c>
      <c r="AG1579" s="112">
        <f t="shared" si="241"/>
        <v>0</v>
      </c>
      <c r="AH1579" s="110">
        <f>SUM(AG$4:AG1579)</f>
        <v>41</v>
      </c>
      <c r="AI1579" s="112">
        <f t="shared" si="239"/>
        <v>0</v>
      </c>
      <c r="AJ1579" s="110">
        <f>COUNTIF(AI$4:AI1579,"&gt;0")</f>
        <v>221</v>
      </c>
      <c r="AK1579" s="110">
        <v>0</v>
      </c>
      <c r="AL1579" s="110">
        <v>533</v>
      </c>
      <c r="AM1579" s="172" t="str">
        <f>IF(OR(Table1[[#This Row],[Line total ordered for now]]&gt;0,Table1[[#This Row],[Line total ordered for season]]&gt;0),1,"")</f>
        <v/>
      </c>
      <c r="AN1579" s="173">
        <f>COUNTIF(AM$4:AM1579,"&gt;0")</f>
        <v>0</v>
      </c>
      <c r="AO1579" s="173">
        <f>Table1[[#This Row],[ORDER QUANTITY
to be collected BEFORE 31.3.22]]</f>
        <v>0</v>
      </c>
      <c r="AP1579" s="174">
        <f t="shared" si="240"/>
        <v>0</v>
      </c>
      <c r="AQ1579" s="174">
        <f>IFERROR(INDEX(Retail!H:H,MATCH($D1579,Retail!$D:$D,0)),0)</f>
        <v>0</v>
      </c>
      <c r="AR1579" s="174">
        <f>IFERROR(INDEX(Retail!J:J,MATCH($D1579,Retail!$D:$D,0)),0)</f>
        <v>0</v>
      </c>
      <c r="AS1579" s="174">
        <f>IFERROR(INDEX('NEW2022'!H:H,MATCH($D1579,'NEW2022'!D:D,0)),0)</f>
        <v>0</v>
      </c>
      <c r="AT1579" s="174">
        <f>IFERROR(INDEX('NEW2022'!J:J,MATCH($D1579,'NEW2022'!D:D,0)),0)</f>
        <v>0</v>
      </c>
      <c r="AU1579" s="174">
        <f>IFERROR(INDEX('Quiet Items'!H:H,MATCH($D1579,'Quiet Items'!D:D,0)),0)</f>
        <v>0</v>
      </c>
      <c r="AV1579" s="174">
        <f>IFERROR(INDEX('Quiet Items'!J:J,MATCH($D1579,'Quiet Items'!D:D,0)),0)</f>
        <v>0</v>
      </c>
      <c r="AW1579" s="174">
        <f>IFERROR(INDEX('1.4G'!H:H,MATCH($D1579,'1.4G'!D:D,0)),0)</f>
        <v>0</v>
      </c>
      <c r="AX1579" s="174">
        <f>IFERROR(INDEX('1.4G'!J:J,MATCH($D1579,'1.4G'!D:D,0)),0)</f>
        <v>0</v>
      </c>
      <c r="AY1579" s="174">
        <f t="shared" si="244"/>
        <v>0</v>
      </c>
      <c r="AZ1579" s="174">
        <f t="shared" si="245"/>
        <v>0</v>
      </c>
      <c r="BA1579" s="175">
        <f>IFERROR(Table1[[#This Row],[Line total ordered for now]]*Table1[[#This Row],[GUARANTEED PRICE
for STOCK orders collected before 31.3.22]],0)</f>
        <v>0</v>
      </c>
      <c r="BB1579" s="175">
        <f t="shared" si="242"/>
        <v>0</v>
      </c>
      <c r="BC1579" s="176">
        <f>(AZ1579+Table1[[#This Row],[Line total ordered for now]])*Z1579</f>
        <v>0</v>
      </c>
      <c r="BD1579" s="200">
        <v>5</v>
      </c>
      <c r="BL1579"/>
      <c r="BM1579"/>
      <c r="BN1579"/>
      <c r="BO1579"/>
      <c r="BP1579"/>
      <c r="BQ1579"/>
      <c r="BR1579"/>
      <c r="BS1579"/>
      <c r="BT1579"/>
    </row>
    <row r="1580" spans="1:72" ht="15.75">
      <c r="A1580" s="202">
        <v>1576</v>
      </c>
      <c r="B1580" s="68" t="s">
        <v>6378</v>
      </c>
      <c r="C1580" s="149" t="s">
        <v>667</v>
      </c>
      <c r="D1580" s="149" t="s">
        <v>3209</v>
      </c>
      <c r="E1580" s="149" t="s">
        <v>3210</v>
      </c>
      <c r="F1580" s="158" t="str">
        <f t="shared" si="243"/>
        <v/>
      </c>
      <c r="G1580" s="187">
        <v>16</v>
      </c>
      <c r="H1580" s="150"/>
      <c r="I1580" s="184">
        <v>5</v>
      </c>
      <c r="J1580" s="150"/>
      <c r="K1580" s="151">
        <v>5</v>
      </c>
      <c r="L1580" s="152">
        <v>5</v>
      </c>
      <c r="M1580" s="152">
        <v>5</v>
      </c>
      <c r="N1580" s="153" t="s">
        <v>142</v>
      </c>
      <c r="O1580" s="154">
        <v>1</v>
      </c>
      <c r="P1580" s="153">
        <v>0</v>
      </c>
      <c r="Q1580" s="153" t="s">
        <v>206</v>
      </c>
      <c r="R1580" s="155">
        <v>1</v>
      </c>
      <c r="S1580" s="155">
        <v>0</v>
      </c>
      <c r="T1580" s="155">
        <v>0</v>
      </c>
      <c r="U1580" s="154" t="s">
        <v>6378</v>
      </c>
      <c r="V1580" s="153">
        <v>0</v>
      </c>
      <c r="W1580" s="153">
        <v>0</v>
      </c>
      <c r="X1580" s="151" t="s">
        <v>6378</v>
      </c>
      <c r="Y1580" s="151" t="s">
        <v>6378</v>
      </c>
      <c r="Z1580" s="156">
        <v>0</v>
      </c>
      <c r="AA1580" s="153">
        <v>0</v>
      </c>
      <c r="AB1580" s="153">
        <v>0</v>
      </c>
      <c r="AC1580" s="153">
        <v>0</v>
      </c>
      <c r="AD1580" s="157">
        <v>0</v>
      </c>
      <c r="AE1580" s="110">
        <v>0</v>
      </c>
      <c r="AF1580" s="110">
        <v>560</v>
      </c>
      <c r="AG1580" s="112">
        <f t="shared" si="241"/>
        <v>0</v>
      </c>
      <c r="AH1580" s="110">
        <f>SUM(AG$4:AG1580)</f>
        <v>41</v>
      </c>
      <c r="AI1580" s="112">
        <f t="shared" si="239"/>
        <v>0</v>
      </c>
      <c r="AJ1580" s="110">
        <f>COUNTIF(AI$4:AI1580,"&gt;0")</f>
        <v>221</v>
      </c>
      <c r="AK1580" s="110">
        <v>0</v>
      </c>
      <c r="AL1580" s="110">
        <v>533</v>
      </c>
      <c r="AM1580" s="172" t="str">
        <f>IF(OR(Table1[[#This Row],[Line total ordered for now]]&gt;0,Table1[[#This Row],[Line total ordered for season]]&gt;0),1,"")</f>
        <v/>
      </c>
      <c r="AN1580" s="173">
        <f>COUNTIF(AM$4:AM1580,"&gt;0")</f>
        <v>0</v>
      </c>
      <c r="AO1580" s="173">
        <f>Table1[[#This Row],[ORDER QUANTITY
to be collected BEFORE 31.3.22]]</f>
        <v>0</v>
      </c>
      <c r="AP1580" s="174">
        <f t="shared" si="240"/>
        <v>0</v>
      </c>
      <c r="AQ1580" s="174">
        <f>IFERROR(INDEX(Retail!H:H,MATCH($D1580,Retail!$D:$D,0)),0)</f>
        <v>0</v>
      </c>
      <c r="AR1580" s="174">
        <f>IFERROR(INDEX(Retail!J:J,MATCH($D1580,Retail!$D:$D,0)),0)</f>
        <v>0</v>
      </c>
      <c r="AS1580" s="174">
        <f>IFERROR(INDEX('NEW2022'!H:H,MATCH($D1580,'NEW2022'!D:D,0)),0)</f>
        <v>0</v>
      </c>
      <c r="AT1580" s="174">
        <f>IFERROR(INDEX('NEW2022'!J:J,MATCH($D1580,'NEW2022'!D:D,0)),0)</f>
        <v>0</v>
      </c>
      <c r="AU1580" s="174">
        <f>IFERROR(INDEX('Quiet Items'!H:H,MATCH($D1580,'Quiet Items'!D:D,0)),0)</f>
        <v>0</v>
      </c>
      <c r="AV1580" s="174">
        <f>IFERROR(INDEX('Quiet Items'!J:J,MATCH($D1580,'Quiet Items'!D:D,0)),0)</f>
        <v>0</v>
      </c>
      <c r="AW1580" s="174">
        <f>IFERROR(INDEX('1.4G'!H:H,MATCH($D1580,'1.4G'!D:D,0)),0)</f>
        <v>0</v>
      </c>
      <c r="AX1580" s="174">
        <f>IFERROR(INDEX('1.4G'!J:J,MATCH($D1580,'1.4G'!D:D,0)),0)</f>
        <v>0</v>
      </c>
      <c r="AY1580" s="174">
        <f t="shared" si="244"/>
        <v>0</v>
      </c>
      <c r="AZ1580" s="174">
        <f t="shared" si="245"/>
        <v>0</v>
      </c>
      <c r="BA1580" s="175">
        <f>IFERROR(Table1[[#This Row],[Line total ordered for now]]*Table1[[#This Row],[GUARANTEED PRICE
for STOCK orders collected before 31.3.22]],0)</f>
        <v>0</v>
      </c>
      <c r="BB1580" s="175">
        <f t="shared" si="242"/>
        <v>0</v>
      </c>
      <c r="BC1580" s="176">
        <f>(AZ1580+Table1[[#This Row],[Line total ordered for now]])*Z1580</f>
        <v>0</v>
      </c>
      <c r="BD1580" s="200">
        <v>5</v>
      </c>
      <c r="BL1580"/>
      <c r="BM1580"/>
      <c r="BN1580"/>
      <c r="BO1580"/>
      <c r="BP1580"/>
      <c r="BQ1580"/>
      <c r="BR1580"/>
      <c r="BS1580"/>
      <c r="BT1580"/>
    </row>
    <row r="1581" spans="1:72" ht="15.75">
      <c r="A1581" s="202">
        <v>1577</v>
      </c>
      <c r="B1581" s="68" t="s">
        <v>6378</v>
      </c>
      <c r="C1581" s="149" t="s">
        <v>667</v>
      </c>
      <c r="D1581" s="149" t="s">
        <v>3270</v>
      </c>
      <c r="E1581" s="149" t="s">
        <v>3271</v>
      </c>
      <c r="F1581" s="158" t="str">
        <f t="shared" si="243"/>
        <v/>
      </c>
      <c r="G1581" s="187">
        <v>18</v>
      </c>
      <c r="H1581" s="150"/>
      <c r="I1581" s="184">
        <v>5</v>
      </c>
      <c r="J1581" s="150"/>
      <c r="K1581" s="151">
        <v>5</v>
      </c>
      <c r="L1581" s="152">
        <v>5</v>
      </c>
      <c r="M1581" s="152">
        <v>5</v>
      </c>
      <c r="N1581" s="153" t="s">
        <v>142</v>
      </c>
      <c r="O1581" s="154">
        <v>1</v>
      </c>
      <c r="P1581" s="153">
        <v>0</v>
      </c>
      <c r="Q1581" s="153" t="s">
        <v>206</v>
      </c>
      <c r="R1581" s="155">
        <v>1</v>
      </c>
      <c r="S1581" s="155">
        <v>0</v>
      </c>
      <c r="T1581" s="155">
        <v>0</v>
      </c>
      <c r="U1581" s="154" t="s">
        <v>6378</v>
      </c>
      <c r="V1581" s="153">
        <v>0</v>
      </c>
      <c r="W1581" s="153">
        <v>0</v>
      </c>
      <c r="X1581" s="151" t="s">
        <v>6378</v>
      </c>
      <c r="Y1581" s="151" t="s">
        <v>6378</v>
      </c>
      <c r="Z1581" s="156">
        <v>0</v>
      </c>
      <c r="AA1581" s="153">
        <v>0</v>
      </c>
      <c r="AB1581" s="153">
        <v>0</v>
      </c>
      <c r="AC1581" s="153">
        <v>0</v>
      </c>
      <c r="AD1581" s="157">
        <v>0</v>
      </c>
      <c r="AE1581" s="110">
        <v>0</v>
      </c>
      <c r="AF1581" s="110">
        <v>560</v>
      </c>
      <c r="AG1581" s="112">
        <f t="shared" si="241"/>
        <v>0</v>
      </c>
      <c r="AH1581" s="110">
        <f>SUM(AG$4:AG1581)</f>
        <v>41</v>
      </c>
      <c r="AI1581" s="112">
        <f t="shared" si="239"/>
        <v>0</v>
      </c>
      <c r="AJ1581" s="110">
        <f>COUNTIF(AI$4:AI1581,"&gt;0")</f>
        <v>221</v>
      </c>
      <c r="AK1581" s="110">
        <v>0</v>
      </c>
      <c r="AL1581" s="110">
        <v>533</v>
      </c>
      <c r="AM1581" s="172" t="str">
        <f>IF(OR(Table1[[#This Row],[Line total ordered for now]]&gt;0,Table1[[#This Row],[Line total ordered for season]]&gt;0),1,"")</f>
        <v/>
      </c>
      <c r="AN1581" s="173">
        <f>COUNTIF(AM$4:AM1581,"&gt;0")</f>
        <v>0</v>
      </c>
      <c r="AO1581" s="173">
        <f>Table1[[#This Row],[ORDER QUANTITY
to be collected BEFORE 31.3.22]]</f>
        <v>0</v>
      </c>
      <c r="AP1581" s="174">
        <f t="shared" si="240"/>
        <v>0</v>
      </c>
      <c r="AQ1581" s="174">
        <f>IFERROR(INDEX(Retail!H:H,MATCH($D1581,Retail!$D:$D,0)),0)</f>
        <v>0</v>
      </c>
      <c r="AR1581" s="174">
        <f>IFERROR(INDEX(Retail!J:J,MATCH($D1581,Retail!$D:$D,0)),0)</f>
        <v>0</v>
      </c>
      <c r="AS1581" s="174">
        <f>IFERROR(INDEX('NEW2022'!H:H,MATCH($D1581,'NEW2022'!D:D,0)),0)</f>
        <v>0</v>
      </c>
      <c r="AT1581" s="174">
        <f>IFERROR(INDEX('NEW2022'!J:J,MATCH($D1581,'NEW2022'!D:D,0)),0)</f>
        <v>0</v>
      </c>
      <c r="AU1581" s="174">
        <f>IFERROR(INDEX('Quiet Items'!H:H,MATCH($D1581,'Quiet Items'!D:D,0)),0)</f>
        <v>0</v>
      </c>
      <c r="AV1581" s="174">
        <f>IFERROR(INDEX('Quiet Items'!J:J,MATCH($D1581,'Quiet Items'!D:D,0)),0)</f>
        <v>0</v>
      </c>
      <c r="AW1581" s="174">
        <f>IFERROR(INDEX('1.4G'!H:H,MATCH($D1581,'1.4G'!D:D,0)),0)</f>
        <v>0</v>
      </c>
      <c r="AX1581" s="174">
        <f>IFERROR(INDEX('1.4G'!J:J,MATCH($D1581,'1.4G'!D:D,0)),0)</f>
        <v>0</v>
      </c>
      <c r="AY1581" s="174">
        <f t="shared" si="244"/>
        <v>0</v>
      </c>
      <c r="AZ1581" s="174">
        <f t="shared" si="245"/>
        <v>0</v>
      </c>
      <c r="BA1581" s="175">
        <f>IFERROR(Table1[[#This Row],[Line total ordered for now]]*Table1[[#This Row],[GUARANTEED PRICE
for STOCK orders collected before 31.3.22]],0)</f>
        <v>0</v>
      </c>
      <c r="BB1581" s="175">
        <f t="shared" si="242"/>
        <v>0</v>
      </c>
      <c r="BC1581" s="176">
        <f>(AZ1581+Table1[[#This Row],[Line total ordered for now]])*Z1581</f>
        <v>0</v>
      </c>
      <c r="BD1581" s="200">
        <v>5</v>
      </c>
      <c r="BL1581"/>
      <c r="BM1581"/>
      <c r="BN1581"/>
      <c r="BO1581"/>
      <c r="BP1581"/>
      <c r="BQ1581"/>
      <c r="BR1581"/>
      <c r="BS1581"/>
      <c r="BT1581"/>
    </row>
    <row r="1582" spans="1:72" ht="15.75">
      <c r="A1582" s="202">
        <v>1578</v>
      </c>
      <c r="B1582" s="68" t="s">
        <v>6378</v>
      </c>
      <c r="C1582" s="149" t="s">
        <v>667</v>
      </c>
      <c r="D1582" s="149" t="s">
        <v>3318</v>
      </c>
      <c r="E1582" s="149" t="s">
        <v>3319</v>
      </c>
      <c r="F1582" s="158" t="str">
        <f t="shared" si="243"/>
        <v/>
      </c>
      <c r="G1582" s="187">
        <v>12</v>
      </c>
      <c r="H1582" s="150"/>
      <c r="I1582" s="184">
        <v>5</v>
      </c>
      <c r="J1582" s="150"/>
      <c r="K1582" s="151">
        <v>5</v>
      </c>
      <c r="L1582" s="152">
        <v>5</v>
      </c>
      <c r="M1582" s="152">
        <v>5</v>
      </c>
      <c r="N1582" s="153" t="s">
        <v>142</v>
      </c>
      <c r="O1582" s="154">
        <v>1</v>
      </c>
      <c r="P1582" s="153">
        <v>0</v>
      </c>
      <c r="Q1582" s="153" t="s">
        <v>206</v>
      </c>
      <c r="R1582" s="155">
        <v>1</v>
      </c>
      <c r="S1582" s="155">
        <v>0</v>
      </c>
      <c r="T1582" s="155">
        <v>0</v>
      </c>
      <c r="U1582" s="154" t="s">
        <v>6378</v>
      </c>
      <c r="V1582" s="153">
        <v>0</v>
      </c>
      <c r="W1582" s="153">
        <v>0</v>
      </c>
      <c r="X1582" s="151" t="s">
        <v>6378</v>
      </c>
      <c r="Y1582" s="151" t="s">
        <v>6378</v>
      </c>
      <c r="Z1582" s="156">
        <v>0</v>
      </c>
      <c r="AA1582" s="153">
        <v>0</v>
      </c>
      <c r="AB1582" s="153">
        <v>0</v>
      </c>
      <c r="AC1582" s="153">
        <v>0</v>
      </c>
      <c r="AD1582" s="157">
        <v>0</v>
      </c>
      <c r="AE1582" s="110">
        <v>0</v>
      </c>
      <c r="AF1582" s="110">
        <v>560</v>
      </c>
      <c r="AG1582" s="112">
        <f t="shared" si="241"/>
        <v>0</v>
      </c>
      <c r="AH1582" s="110">
        <f>SUM(AG$4:AG1582)</f>
        <v>41</v>
      </c>
      <c r="AI1582" s="112">
        <f t="shared" si="239"/>
        <v>0</v>
      </c>
      <c r="AJ1582" s="110">
        <f>COUNTIF(AI$4:AI1582,"&gt;0")</f>
        <v>221</v>
      </c>
      <c r="AK1582" s="110">
        <v>0</v>
      </c>
      <c r="AL1582" s="110">
        <v>533</v>
      </c>
      <c r="AM1582" s="172" t="str">
        <f>IF(OR(Table1[[#This Row],[Line total ordered for now]]&gt;0,Table1[[#This Row],[Line total ordered for season]]&gt;0),1,"")</f>
        <v/>
      </c>
      <c r="AN1582" s="173">
        <f>COUNTIF(AM$4:AM1582,"&gt;0")</f>
        <v>0</v>
      </c>
      <c r="AO1582" s="173">
        <f>Table1[[#This Row],[ORDER QUANTITY
to be collected BEFORE 31.3.22]]</f>
        <v>0</v>
      </c>
      <c r="AP1582" s="174">
        <f t="shared" si="240"/>
        <v>0</v>
      </c>
      <c r="AQ1582" s="174">
        <f>IFERROR(INDEX(Retail!H:H,MATCH($D1582,Retail!$D:$D,0)),0)</f>
        <v>0</v>
      </c>
      <c r="AR1582" s="174">
        <f>IFERROR(INDEX(Retail!J:J,MATCH($D1582,Retail!$D:$D,0)),0)</f>
        <v>0</v>
      </c>
      <c r="AS1582" s="174">
        <f>IFERROR(INDEX('NEW2022'!H:H,MATCH($D1582,'NEW2022'!D:D,0)),0)</f>
        <v>0</v>
      </c>
      <c r="AT1582" s="174">
        <f>IFERROR(INDEX('NEW2022'!J:J,MATCH($D1582,'NEW2022'!D:D,0)),0)</f>
        <v>0</v>
      </c>
      <c r="AU1582" s="174">
        <f>IFERROR(INDEX('Quiet Items'!H:H,MATCH($D1582,'Quiet Items'!D:D,0)),0)</f>
        <v>0</v>
      </c>
      <c r="AV1582" s="174">
        <f>IFERROR(INDEX('Quiet Items'!J:J,MATCH($D1582,'Quiet Items'!D:D,0)),0)</f>
        <v>0</v>
      </c>
      <c r="AW1582" s="174">
        <f>IFERROR(INDEX('1.4G'!H:H,MATCH($D1582,'1.4G'!D:D,0)),0)</f>
        <v>0</v>
      </c>
      <c r="AX1582" s="174">
        <f>IFERROR(INDEX('1.4G'!J:J,MATCH($D1582,'1.4G'!D:D,0)),0)</f>
        <v>0</v>
      </c>
      <c r="AY1582" s="174">
        <f t="shared" si="244"/>
        <v>0</v>
      </c>
      <c r="AZ1582" s="174">
        <f t="shared" si="245"/>
        <v>0</v>
      </c>
      <c r="BA1582" s="175">
        <f>IFERROR(Table1[[#This Row],[Line total ordered for now]]*Table1[[#This Row],[GUARANTEED PRICE
for STOCK orders collected before 31.3.22]],0)</f>
        <v>0</v>
      </c>
      <c r="BB1582" s="175">
        <f t="shared" si="242"/>
        <v>0</v>
      </c>
      <c r="BC1582" s="176">
        <f>(AZ1582+Table1[[#This Row],[Line total ordered for now]])*Z1582</f>
        <v>0</v>
      </c>
      <c r="BD1582" s="200">
        <v>5</v>
      </c>
      <c r="BL1582"/>
      <c r="BM1582"/>
      <c r="BN1582"/>
      <c r="BO1582"/>
      <c r="BP1582"/>
      <c r="BQ1582"/>
      <c r="BR1582"/>
      <c r="BS1582"/>
      <c r="BT1582"/>
    </row>
    <row r="1583" spans="1:72" ht="15.75">
      <c r="A1583" s="202">
        <v>1579</v>
      </c>
      <c r="B1583" s="68" t="s">
        <v>6378</v>
      </c>
      <c r="C1583" s="149" t="s">
        <v>667</v>
      </c>
      <c r="D1583" s="149" t="s">
        <v>3381</v>
      </c>
      <c r="E1583" s="149" t="s">
        <v>3382</v>
      </c>
      <c r="F1583" s="158" t="str">
        <f t="shared" si="243"/>
        <v/>
      </c>
      <c r="G1583" s="187">
        <v>8</v>
      </c>
      <c r="H1583" s="150"/>
      <c r="I1583" s="184">
        <v>5</v>
      </c>
      <c r="J1583" s="150"/>
      <c r="K1583" s="151">
        <v>5</v>
      </c>
      <c r="L1583" s="152">
        <v>5</v>
      </c>
      <c r="M1583" s="152">
        <v>5</v>
      </c>
      <c r="N1583" s="153" t="s">
        <v>142</v>
      </c>
      <c r="O1583" s="154">
        <v>1</v>
      </c>
      <c r="P1583" s="153">
        <v>0</v>
      </c>
      <c r="Q1583" s="153" t="s">
        <v>206</v>
      </c>
      <c r="R1583" s="155">
        <v>1</v>
      </c>
      <c r="S1583" s="155">
        <v>0</v>
      </c>
      <c r="T1583" s="155">
        <v>0</v>
      </c>
      <c r="U1583" s="154" t="s">
        <v>6378</v>
      </c>
      <c r="V1583" s="153">
        <v>0</v>
      </c>
      <c r="W1583" s="153">
        <v>0</v>
      </c>
      <c r="X1583" s="151" t="s">
        <v>6378</v>
      </c>
      <c r="Y1583" s="151" t="s">
        <v>6378</v>
      </c>
      <c r="Z1583" s="156">
        <v>0</v>
      </c>
      <c r="AA1583" s="153">
        <v>0</v>
      </c>
      <c r="AB1583" s="153">
        <v>0</v>
      </c>
      <c r="AC1583" s="153">
        <v>0</v>
      </c>
      <c r="AD1583" s="157">
        <v>0</v>
      </c>
      <c r="AE1583" s="110">
        <v>0</v>
      </c>
      <c r="AF1583" s="110">
        <v>560</v>
      </c>
      <c r="AG1583" s="112">
        <f t="shared" si="241"/>
        <v>0</v>
      </c>
      <c r="AH1583" s="110">
        <f>SUM(AG$4:AG1583)</f>
        <v>41</v>
      </c>
      <c r="AI1583" s="112">
        <f t="shared" si="239"/>
        <v>0</v>
      </c>
      <c r="AJ1583" s="110">
        <f>COUNTIF(AI$4:AI1583,"&gt;0")</f>
        <v>221</v>
      </c>
      <c r="AK1583" s="110">
        <v>0</v>
      </c>
      <c r="AL1583" s="110">
        <v>533</v>
      </c>
      <c r="AM1583" s="172" t="str">
        <f>IF(OR(Table1[[#This Row],[Line total ordered for now]]&gt;0,Table1[[#This Row],[Line total ordered for season]]&gt;0),1,"")</f>
        <v/>
      </c>
      <c r="AN1583" s="173">
        <f>COUNTIF(AM$4:AM1583,"&gt;0")</f>
        <v>0</v>
      </c>
      <c r="AO1583" s="173">
        <f>Table1[[#This Row],[ORDER QUANTITY
to be collected BEFORE 31.3.22]]</f>
        <v>0</v>
      </c>
      <c r="AP1583" s="174">
        <f t="shared" si="240"/>
        <v>0</v>
      </c>
      <c r="AQ1583" s="174">
        <f>IFERROR(INDEX(Retail!H:H,MATCH($D1583,Retail!$D:$D,0)),0)</f>
        <v>0</v>
      </c>
      <c r="AR1583" s="174">
        <f>IFERROR(INDEX(Retail!J:J,MATCH($D1583,Retail!$D:$D,0)),0)</f>
        <v>0</v>
      </c>
      <c r="AS1583" s="174">
        <f>IFERROR(INDEX('NEW2022'!H:H,MATCH($D1583,'NEW2022'!D:D,0)),0)</f>
        <v>0</v>
      </c>
      <c r="AT1583" s="174">
        <f>IFERROR(INDEX('NEW2022'!J:J,MATCH($D1583,'NEW2022'!D:D,0)),0)</f>
        <v>0</v>
      </c>
      <c r="AU1583" s="174">
        <f>IFERROR(INDEX('Quiet Items'!H:H,MATCH($D1583,'Quiet Items'!D:D,0)),0)</f>
        <v>0</v>
      </c>
      <c r="AV1583" s="174">
        <f>IFERROR(INDEX('Quiet Items'!J:J,MATCH($D1583,'Quiet Items'!D:D,0)),0)</f>
        <v>0</v>
      </c>
      <c r="AW1583" s="174">
        <f>IFERROR(INDEX('1.4G'!H:H,MATCH($D1583,'1.4G'!D:D,0)),0)</f>
        <v>0</v>
      </c>
      <c r="AX1583" s="174">
        <f>IFERROR(INDEX('1.4G'!J:J,MATCH($D1583,'1.4G'!D:D,0)),0)</f>
        <v>0</v>
      </c>
      <c r="AY1583" s="174">
        <f t="shared" si="244"/>
        <v>0</v>
      </c>
      <c r="AZ1583" s="174">
        <f t="shared" si="245"/>
        <v>0</v>
      </c>
      <c r="BA1583" s="175">
        <f>IFERROR(Table1[[#This Row],[Line total ordered for now]]*Table1[[#This Row],[GUARANTEED PRICE
for STOCK orders collected before 31.3.22]],0)</f>
        <v>0</v>
      </c>
      <c r="BB1583" s="175">
        <f t="shared" si="242"/>
        <v>0</v>
      </c>
      <c r="BC1583" s="176">
        <f>(AZ1583+Table1[[#This Row],[Line total ordered for now]])*Z1583</f>
        <v>0</v>
      </c>
      <c r="BD1583" s="200">
        <v>5</v>
      </c>
      <c r="BL1583"/>
      <c r="BM1583"/>
      <c r="BN1583"/>
      <c r="BO1583"/>
      <c r="BP1583"/>
      <c r="BQ1583"/>
      <c r="BR1583"/>
      <c r="BS1583"/>
      <c r="BT1583"/>
    </row>
    <row r="1584" spans="1:72" ht="15.75">
      <c r="A1584" s="202">
        <v>1580</v>
      </c>
      <c r="B1584" s="68" t="s">
        <v>6378</v>
      </c>
      <c r="C1584" s="149" t="s">
        <v>667</v>
      </c>
      <c r="D1584" s="149" t="s">
        <v>3476</v>
      </c>
      <c r="E1584" s="149" t="s">
        <v>3477</v>
      </c>
      <c r="F1584" s="158" t="str">
        <f t="shared" si="243"/>
        <v/>
      </c>
      <c r="G1584" s="187">
        <v>18</v>
      </c>
      <c r="H1584" s="150"/>
      <c r="I1584" s="184">
        <v>5</v>
      </c>
      <c r="J1584" s="150"/>
      <c r="K1584" s="151">
        <v>5</v>
      </c>
      <c r="L1584" s="152">
        <v>5</v>
      </c>
      <c r="M1584" s="152">
        <v>5</v>
      </c>
      <c r="N1584" s="153" t="s">
        <v>142</v>
      </c>
      <c r="O1584" s="154">
        <v>1</v>
      </c>
      <c r="P1584" s="153">
        <v>0</v>
      </c>
      <c r="Q1584" s="153" t="s">
        <v>206</v>
      </c>
      <c r="R1584" s="155">
        <v>1</v>
      </c>
      <c r="S1584" s="155">
        <v>0</v>
      </c>
      <c r="T1584" s="155">
        <v>0</v>
      </c>
      <c r="U1584" s="154" t="s">
        <v>6378</v>
      </c>
      <c r="V1584" s="153">
        <v>0</v>
      </c>
      <c r="W1584" s="153">
        <v>0</v>
      </c>
      <c r="X1584" s="151" t="s">
        <v>6378</v>
      </c>
      <c r="Y1584" s="151" t="s">
        <v>6378</v>
      </c>
      <c r="Z1584" s="156">
        <v>0</v>
      </c>
      <c r="AA1584" s="153">
        <v>0</v>
      </c>
      <c r="AB1584" s="153">
        <v>0</v>
      </c>
      <c r="AC1584" s="153">
        <v>0</v>
      </c>
      <c r="AD1584" s="157">
        <v>0</v>
      </c>
      <c r="AE1584" s="110">
        <v>0</v>
      </c>
      <c r="AF1584" s="110">
        <v>560</v>
      </c>
      <c r="AG1584" s="112">
        <f t="shared" si="241"/>
        <v>0</v>
      </c>
      <c r="AH1584" s="110">
        <f>SUM(AG$4:AG1584)</f>
        <v>41</v>
      </c>
      <c r="AI1584" s="112">
        <f t="shared" si="239"/>
        <v>0</v>
      </c>
      <c r="AJ1584" s="110">
        <f>COUNTIF(AI$4:AI1584,"&gt;0")</f>
        <v>221</v>
      </c>
      <c r="AK1584" s="110">
        <v>0</v>
      </c>
      <c r="AL1584" s="110">
        <v>533</v>
      </c>
      <c r="AM1584" s="172" t="str">
        <f>IF(OR(Table1[[#This Row],[Line total ordered for now]]&gt;0,Table1[[#This Row],[Line total ordered for season]]&gt;0),1,"")</f>
        <v/>
      </c>
      <c r="AN1584" s="173">
        <f>COUNTIF(AM$4:AM1584,"&gt;0")</f>
        <v>0</v>
      </c>
      <c r="AO1584" s="173">
        <f>Table1[[#This Row],[ORDER QUANTITY
to be collected BEFORE 31.3.22]]</f>
        <v>0</v>
      </c>
      <c r="AP1584" s="174">
        <f t="shared" si="240"/>
        <v>0</v>
      </c>
      <c r="AQ1584" s="174">
        <f>IFERROR(INDEX(Retail!H:H,MATCH($D1584,Retail!$D:$D,0)),0)</f>
        <v>0</v>
      </c>
      <c r="AR1584" s="174">
        <f>IFERROR(INDEX(Retail!J:J,MATCH($D1584,Retail!$D:$D,0)),0)</f>
        <v>0</v>
      </c>
      <c r="AS1584" s="174">
        <f>IFERROR(INDEX('NEW2022'!H:H,MATCH($D1584,'NEW2022'!D:D,0)),0)</f>
        <v>0</v>
      </c>
      <c r="AT1584" s="174">
        <f>IFERROR(INDEX('NEW2022'!J:J,MATCH($D1584,'NEW2022'!D:D,0)),0)</f>
        <v>0</v>
      </c>
      <c r="AU1584" s="174">
        <f>IFERROR(INDEX('Quiet Items'!H:H,MATCH($D1584,'Quiet Items'!D:D,0)),0)</f>
        <v>0</v>
      </c>
      <c r="AV1584" s="174">
        <f>IFERROR(INDEX('Quiet Items'!J:J,MATCH($D1584,'Quiet Items'!D:D,0)),0)</f>
        <v>0</v>
      </c>
      <c r="AW1584" s="174">
        <f>IFERROR(INDEX('1.4G'!H:H,MATCH($D1584,'1.4G'!D:D,0)),0)</f>
        <v>0</v>
      </c>
      <c r="AX1584" s="174">
        <f>IFERROR(INDEX('1.4G'!J:J,MATCH($D1584,'1.4G'!D:D,0)),0)</f>
        <v>0</v>
      </c>
      <c r="AY1584" s="174">
        <f t="shared" si="244"/>
        <v>0</v>
      </c>
      <c r="AZ1584" s="174">
        <f t="shared" si="245"/>
        <v>0</v>
      </c>
      <c r="BA1584" s="175">
        <f>IFERROR(Table1[[#This Row],[Line total ordered for now]]*Table1[[#This Row],[GUARANTEED PRICE
for STOCK orders collected before 31.3.22]],0)</f>
        <v>0</v>
      </c>
      <c r="BB1584" s="175">
        <f t="shared" si="242"/>
        <v>0</v>
      </c>
      <c r="BC1584" s="176">
        <f>(AZ1584+Table1[[#This Row],[Line total ordered for now]])*Z1584</f>
        <v>0</v>
      </c>
      <c r="BD1584" s="200">
        <v>5</v>
      </c>
      <c r="BL1584"/>
      <c r="BM1584"/>
      <c r="BN1584"/>
      <c r="BO1584"/>
      <c r="BP1584"/>
      <c r="BQ1584"/>
      <c r="BR1584"/>
      <c r="BS1584"/>
      <c r="BT1584"/>
    </row>
    <row r="1585" spans="1:72" ht="15.75">
      <c r="A1585" s="202">
        <v>1581</v>
      </c>
      <c r="B1585" s="68" t="s">
        <v>6378</v>
      </c>
      <c r="C1585" s="149" t="s">
        <v>667</v>
      </c>
      <c r="D1585" s="149" t="s">
        <v>3522</v>
      </c>
      <c r="E1585" s="149" t="s">
        <v>3523</v>
      </c>
      <c r="F1585" s="158" t="str">
        <f t="shared" si="243"/>
        <v/>
      </c>
      <c r="G1585" s="187">
        <v>12</v>
      </c>
      <c r="H1585" s="150"/>
      <c r="I1585" s="184">
        <v>5</v>
      </c>
      <c r="J1585" s="150"/>
      <c r="K1585" s="151">
        <v>5</v>
      </c>
      <c r="L1585" s="152">
        <v>5</v>
      </c>
      <c r="M1585" s="152">
        <v>5</v>
      </c>
      <c r="N1585" s="153" t="s">
        <v>142</v>
      </c>
      <c r="O1585" s="154">
        <v>1</v>
      </c>
      <c r="P1585" s="153">
        <v>0</v>
      </c>
      <c r="Q1585" s="153" t="s">
        <v>206</v>
      </c>
      <c r="R1585" s="155">
        <v>1</v>
      </c>
      <c r="S1585" s="155">
        <v>0</v>
      </c>
      <c r="T1585" s="155">
        <v>0</v>
      </c>
      <c r="U1585" s="154" t="s">
        <v>6378</v>
      </c>
      <c r="V1585" s="153">
        <v>0</v>
      </c>
      <c r="W1585" s="153">
        <v>0</v>
      </c>
      <c r="X1585" s="151" t="s">
        <v>6378</v>
      </c>
      <c r="Y1585" s="151" t="s">
        <v>6378</v>
      </c>
      <c r="Z1585" s="156">
        <v>0</v>
      </c>
      <c r="AA1585" s="153">
        <v>0</v>
      </c>
      <c r="AB1585" s="153">
        <v>0</v>
      </c>
      <c r="AC1585" s="153">
        <v>0</v>
      </c>
      <c r="AD1585" s="157">
        <v>0</v>
      </c>
      <c r="AE1585" s="110">
        <v>0</v>
      </c>
      <c r="AF1585" s="110">
        <v>560</v>
      </c>
      <c r="AG1585" s="112">
        <f t="shared" si="241"/>
        <v>0</v>
      </c>
      <c r="AH1585" s="110">
        <f>SUM(AG$4:AG1585)</f>
        <v>41</v>
      </c>
      <c r="AI1585" s="112">
        <f t="shared" si="239"/>
        <v>0</v>
      </c>
      <c r="AJ1585" s="110">
        <f>COUNTIF(AI$4:AI1585,"&gt;0")</f>
        <v>221</v>
      </c>
      <c r="AK1585" s="110">
        <v>0</v>
      </c>
      <c r="AL1585" s="110">
        <v>533</v>
      </c>
      <c r="AM1585" s="172" t="str">
        <f>IF(OR(Table1[[#This Row],[Line total ordered for now]]&gt;0,Table1[[#This Row],[Line total ordered for season]]&gt;0),1,"")</f>
        <v/>
      </c>
      <c r="AN1585" s="173">
        <f>COUNTIF(AM$4:AM1585,"&gt;0")</f>
        <v>0</v>
      </c>
      <c r="AO1585" s="173">
        <f>Table1[[#This Row],[ORDER QUANTITY
to be collected BEFORE 31.3.22]]</f>
        <v>0</v>
      </c>
      <c r="AP1585" s="174">
        <f t="shared" si="240"/>
        <v>0</v>
      </c>
      <c r="AQ1585" s="174">
        <f>IFERROR(INDEX(Retail!H:H,MATCH($D1585,Retail!$D:$D,0)),0)</f>
        <v>0</v>
      </c>
      <c r="AR1585" s="174">
        <f>IFERROR(INDEX(Retail!J:J,MATCH($D1585,Retail!$D:$D,0)),0)</f>
        <v>0</v>
      </c>
      <c r="AS1585" s="174">
        <f>IFERROR(INDEX('NEW2022'!H:H,MATCH($D1585,'NEW2022'!D:D,0)),0)</f>
        <v>0</v>
      </c>
      <c r="AT1585" s="174">
        <f>IFERROR(INDEX('NEW2022'!J:J,MATCH($D1585,'NEW2022'!D:D,0)),0)</f>
        <v>0</v>
      </c>
      <c r="AU1585" s="174">
        <f>IFERROR(INDEX('Quiet Items'!H:H,MATCH($D1585,'Quiet Items'!D:D,0)),0)</f>
        <v>0</v>
      </c>
      <c r="AV1585" s="174">
        <f>IFERROR(INDEX('Quiet Items'!J:J,MATCH($D1585,'Quiet Items'!D:D,0)),0)</f>
        <v>0</v>
      </c>
      <c r="AW1585" s="174">
        <f>IFERROR(INDEX('1.4G'!H:H,MATCH($D1585,'1.4G'!D:D,0)),0)</f>
        <v>0</v>
      </c>
      <c r="AX1585" s="174">
        <f>IFERROR(INDEX('1.4G'!J:J,MATCH($D1585,'1.4G'!D:D,0)),0)</f>
        <v>0</v>
      </c>
      <c r="AY1585" s="174">
        <f t="shared" si="244"/>
        <v>0</v>
      </c>
      <c r="AZ1585" s="174">
        <f t="shared" si="245"/>
        <v>0</v>
      </c>
      <c r="BA1585" s="175">
        <f>IFERROR(Table1[[#This Row],[Line total ordered for now]]*Table1[[#This Row],[GUARANTEED PRICE
for STOCK orders collected before 31.3.22]],0)</f>
        <v>0</v>
      </c>
      <c r="BB1585" s="175">
        <f t="shared" si="242"/>
        <v>0</v>
      </c>
      <c r="BC1585" s="176">
        <f>(AZ1585+Table1[[#This Row],[Line total ordered for now]])*Z1585</f>
        <v>0</v>
      </c>
      <c r="BD1585" s="200">
        <v>5</v>
      </c>
      <c r="BL1585"/>
      <c r="BM1585"/>
      <c r="BN1585"/>
      <c r="BO1585"/>
      <c r="BP1585"/>
      <c r="BQ1585"/>
      <c r="BR1585"/>
      <c r="BS1585"/>
      <c r="BT1585"/>
    </row>
    <row r="1586" spans="1:72" ht="15.75">
      <c r="A1586" s="202">
        <v>1582</v>
      </c>
      <c r="B1586" s="68" t="s">
        <v>6378</v>
      </c>
      <c r="C1586" s="149" t="s">
        <v>667</v>
      </c>
      <c r="D1586" s="149" t="s">
        <v>3575</v>
      </c>
      <c r="E1586" s="149" t="s">
        <v>3576</v>
      </c>
      <c r="F1586" s="158" t="str">
        <f t="shared" si="243"/>
        <v/>
      </c>
      <c r="G1586" s="187">
        <v>29</v>
      </c>
      <c r="H1586" s="150"/>
      <c r="I1586" s="184">
        <v>5</v>
      </c>
      <c r="J1586" s="150"/>
      <c r="K1586" s="151">
        <v>5</v>
      </c>
      <c r="L1586" s="152">
        <v>5</v>
      </c>
      <c r="M1586" s="152">
        <v>5</v>
      </c>
      <c r="N1586" s="153" t="s">
        <v>142</v>
      </c>
      <c r="O1586" s="154">
        <v>1</v>
      </c>
      <c r="P1586" s="153">
        <v>0</v>
      </c>
      <c r="Q1586" s="153" t="s">
        <v>206</v>
      </c>
      <c r="R1586" s="155">
        <v>1</v>
      </c>
      <c r="S1586" s="155">
        <v>0</v>
      </c>
      <c r="T1586" s="155">
        <v>0</v>
      </c>
      <c r="U1586" s="154" t="s">
        <v>6378</v>
      </c>
      <c r="V1586" s="153">
        <v>0</v>
      </c>
      <c r="W1586" s="153">
        <v>0</v>
      </c>
      <c r="X1586" s="151" t="s">
        <v>6378</v>
      </c>
      <c r="Y1586" s="151" t="s">
        <v>6378</v>
      </c>
      <c r="Z1586" s="156">
        <v>0</v>
      </c>
      <c r="AA1586" s="153">
        <v>0</v>
      </c>
      <c r="AB1586" s="153">
        <v>0</v>
      </c>
      <c r="AC1586" s="153">
        <v>0</v>
      </c>
      <c r="AD1586" s="157">
        <v>0</v>
      </c>
      <c r="AE1586" s="110">
        <v>0</v>
      </c>
      <c r="AF1586" s="110">
        <v>560</v>
      </c>
      <c r="AG1586" s="112">
        <f t="shared" si="241"/>
        <v>0</v>
      </c>
      <c r="AH1586" s="110">
        <f>SUM(AG$4:AG1586)</f>
        <v>41</v>
      </c>
      <c r="AI1586" s="112">
        <f t="shared" si="239"/>
        <v>0</v>
      </c>
      <c r="AJ1586" s="110">
        <f>COUNTIF(AI$4:AI1586,"&gt;0")</f>
        <v>221</v>
      </c>
      <c r="AK1586" s="110">
        <v>0</v>
      </c>
      <c r="AL1586" s="110">
        <v>533</v>
      </c>
      <c r="AM1586" s="172" t="str">
        <f>IF(OR(Table1[[#This Row],[Line total ordered for now]]&gt;0,Table1[[#This Row],[Line total ordered for season]]&gt;0),1,"")</f>
        <v/>
      </c>
      <c r="AN1586" s="173">
        <f>COUNTIF(AM$4:AM1586,"&gt;0")</f>
        <v>0</v>
      </c>
      <c r="AO1586" s="173">
        <f>Table1[[#This Row],[ORDER QUANTITY
to be collected BEFORE 31.3.22]]</f>
        <v>0</v>
      </c>
      <c r="AP1586" s="174">
        <f t="shared" si="240"/>
        <v>0</v>
      </c>
      <c r="AQ1586" s="174">
        <f>IFERROR(INDEX(Retail!H:H,MATCH($D1586,Retail!$D:$D,0)),0)</f>
        <v>0</v>
      </c>
      <c r="AR1586" s="174">
        <f>IFERROR(INDEX(Retail!J:J,MATCH($D1586,Retail!$D:$D,0)),0)</f>
        <v>0</v>
      </c>
      <c r="AS1586" s="174">
        <f>IFERROR(INDEX('NEW2022'!H:H,MATCH($D1586,'NEW2022'!D:D,0)),0)</f>
        <v>0</v>
      </c>
      <c r="AT1586" s="174">
        <f>IFERROR(INDEX('NEW2022'!J:J,MATCH($D1586,'NEW2022'!D:D,0)),0)</f>
        <v>0</v>
      </c>
      <c r="AU1586" s="174">
        <f>IFERROR(INDEX('Quiet Items'!H:H,MATCH($D1586,'Quiet Items'!D:D,0)),0)</f>
        <v>0</v>
      </c>
      <c r="AV1586" s="174">
        <f>IFERROR(INDEX('Quiet Items'!J:J,MATCH($D1586,'Quiet Items'!D:D,0)),0)</f>
        <v>0</v>
      </c>
      <c r="AW1586" s="174">
        <f>IFERROR(INDEX('1.4G'!H:H,MATCH($D1586,'1.4G'!D:D,0)),0)</f>
        <v>0</v>
      </c>
      <c r="AX1586" s="174">
        <f>IFERROR(INDEX('1.4G'!J:J,MATCH($D1586,'1.4G'!D:D,0)),0)</f>
        <v>0</v>
      </c>
      <c r="AY1586" s="174">
        <f t="shared" si="244"/>
        <v>0</v>
      </c>
      <c r="AZ1586" s="174">
        <f t="shared" si="245"/>
        <v>0</v>
      </c>
      <c r="BA1586" s="175">
        <f>IFERROR(Table1[[#This Row],[Line total ordered for now]]*Table1[[#This Row],[GUARANTEED PRICE
for STOCK orders collected before 31.3.22]],0)</f>
        <v>0</v>
      </c>
      <c r="BB1586" s="175">
        <f t="shared" si="242"/>
        <v>0</v>
      </c>
      <c r="BC1586" s="176">
        <f>(AZ1586+Table1[[#This Row],[Line total ordered for now]])*Z1586</f>
        <v>0</v>
      </c>
      <c r="BD1586" s="200">
        <v>5</v>
      </c>
      <c r="BL1586"/>
      <c r="BM1586"/>
      <c r="BN1586"/>
      <c r="BO1586"/>
      <c r="BP1586"/>
      <c r="BQ1586"/>
      <c r="BR1586"/>
      <c r="BS1586"/>
      <c r="BT1586"/>
    </row>
    <row r="1587" spans="1:72" ht="15.75">
      <c r="A1587" s="202">
        <v>1583</v>
      </c>
      <c r="B1587" s="68" t="s">
        <v>6378</v>
      </c>
      <c r="C1587" s="149" t="s">
        <v>667</v>
      </c>
      <c r="D1587" s="149" t="s">
        <v>3615</v>
      </c>
      <c r="E1587" s="149" t="s">
        <v>3616</v>
      </c>
      <c r="F1587" s="158" t="str">
        <f t="shared" si="243"/>
        <v/>
      </c>
      <c r="G1587" s="187">
        <v>10</v>
      </c>
      <c r="H1587" s="150"/>
      <c r="I1587" s="184">
        <v>5</v>
      </c>
      <c r="J1587" s="150"/>
      <c r="K1587" s="151">
        <v>5</v>
      </c>
      <c r="L1587" s="152">
        <v>5</v>
      </c>
      <c r="M1587" s="152">
        <v>5</v>
      </c>
      <c r="N1587" s="153" t="s">
        <v>142</v>
      </c>
      <c r="O1587" s="154">
        <v>1</v>
      </c>
      <c r="P1587" s="153">
        <v>0</v>
      </c>
      <c r="Q1587" s="153" t="s">
        <v>206</v>
      </c>
      <c r="R1587" s="155">
        <v>1</v>
      </c>
      <c r="S1587" s="155">
        <v>0</v>
      </c>
      <c r="T1587" s="155">
        <v>0</v>
      </c>
      <c r="U1587" s="154" t="s">
        <v>6378</v>
      </c>
      <c r="V1587" s="153">
        <v>0</v>
      </c>
      <c r="W1587" s="153">
        <v>0</v>
      </c>
      <c r="X1587" s="151" t="s">
        <v>6378</v>
      </c>
      <c r="Y1587" s="151" t="s">
        <v>6378</v>
      </c>
      <c r="Z1587" s="156">
        <v>0</v>
      </c>
      <c r="AA1587" s="153">
        <v>0</v>
      </c>
      <c r="AB1587" s="153">
        <v>0</v>
      </c>
      <c r="AC1587" s="153">
        <v>0</v>
      </c>
      <c r="AD1587" s="157">
        <v>0</v>
      </c>
      <c r="AE1587" s="110">
        <v>0</v>
      </c>
      <c r="AF1587" s="110">
        <v>560</v>
      </c>
      <c r="AG1587" s="112">
        <f t="shared" si="241"/>
        <v>0</v>
      </c>
      <c r="AH1587" s="110">
        <f>SUM(AG$4:AG1587)</f>
        <v>41</v>
      </c>
      <c r="AI1587" s="112">
        <f t="shared" si="239"/>
        <v>0</v>
      </c>
      <c r="AJ1587" s="110">
        <f>COUNTIF(AI$4:AI1587,"&gt;0")</f>
        <v>221</v>
      </c>
      <c r="AK1587" s="110">
        <v>0</v>
      </c>
      <c r="AL1587" s="110">
        <v>533</v>
      </c>
      <c r="AM1587" s="172" t="str">
        <f>IF(OR(Table1[[#This Row],[Line total ordered for now]]&gt;0,Table1[[#This Row],[Line total ordered for season]]&gt;0),1,"")</f>
        <v/>
      </c>
      <c r="AN1587" s="173">
        <f>COUNTIF(AM$4:AM1587,"&gt;0")</f>
        <v>0</v>
      </c>
      <c r="AO1587" s="173">
        <f>Table1[[#This Row],[ORDER QUANTITY
to be collected BEFORE 31.3.22]]</f>
        <v>0</v>
      </c>
      <c r="AP1587" s="174">
        <f t="shared" si="240"/>
        <v>0</v>
      </c>
      <c r="AQ1587" s="174">
        <f>IFERROR(INDEX(Retail!H:H,MATCH($D1587,Retail!$D:$D,0)),0)</f>
        <v>0</v>
      </c>
      <c r="AR1587" s="174">
        <f>IFERROR(INDEX(Retail!J:J,MATCH($D1587,Retail!$D:$D,0)),0)</f>
        <v>0</v>
      </c>
      <c r="AS1587" s="174">
        <f>IFERROR(INDEX('NEW2022'!H:H,MATCH($D1587,'NEW2022'!D:D,0)),0)</f>
        <v>0</v>
      </c>
      <c r="AT1587" s="174">
        <f>IFERROR(INDEX('NEW2022'!J:J,MATCH($D1587,'NEW2022'!D:D,0)),0)</f>
        <v>0</v>
      </c>
      <c r="AU1587" s="174">
        <f>IFERROR(INDEX('Quiet Items'!H:H,MATCH($D1587,'Quiet Items'!D:D,0)),0)</f>
        <v>0</v>
      </c>
      <c r="AV1587" s="174">
        <f>IFERROR(INDEX('Quiet Items'!J:J,MATCH($D1587,'Quiet Items'!D:D,0)),0)</f>
        <v>0</v>
      </c>
      <c r="AW1587" s="174">
        <f>IFERROR(INDEX('1.4G'!H:H,MATCH($D1587,'1.4G'!D:D,0)),0)</f>
        <v>0</v>
      </c>
      <c r="AX1587" s="174">
        <f>IFERROR(INDEX('1.4G'!J:J,MATCH($D1587,'1.4G'!D:D,0)),0)</f>
        <v>0</v>
      </c>
      <c r="AY1587" s="174">
        <f t="shared" si="244"/>
        <v>0</v>
      </c>
      <c r="AZ1587" s="174">
        <f t="shared" si="245"/>
        <v>0</v>
      </c>
      <c r="BA1587" s="175">
        <f>IFERROR(Table1[[#This Row],[Line total ordered for now]]*Table1[[#This Row],[GUARANTEED PRICE
for STOCK orders collected before 31.3.22]],0)</f>
        <v>0</v>
      </c>
      <c r="BB1587" s="175">
        <f t="shared" si="242"/>
        <v>0</v>
      </c>
      <c r="BC1587" s="176">
        <f>(AZ1587+Table1[[#This Row],[Line total ordered for now]])*Z1587</f>
        <v>0</v>
      </c>
      <c r="BD1587" s="200">
        <v>5</v>
      </c>
      <c r="BL1587"/>
      <c r="BM1587"/>
      <c r="BN1587"/>
      <c r="BO1587"/>
      <c r="BP1587"/>
      <c r="BQ1587"/>
      <c r="BR1587"/>
      <c r="BS1587"/>
      <c r="BT1587"/>
    </row>
    <row r="1588" spans="1:72" ht="15.75">
      <c r="A1588" s="202">
        <v>1584</v>
      </c>
      <c r="B1588" s="68" t="s">
        <v>6378</v>
      </c>
      <c r="C1588" s="149" t="s">
        <v>667</v>
      </c>
      <c r="D1588" s="149" t="s">
        <v>3730</v>
      </c>
      <c r="E1588" s="149" t="s">
        <v>3731</v>
      </c>
      <c r="F1588" s="158" t="str">
        <f t="shared" si="243"/>
        <v/>
      </c>
      <c r="G1588" s="187">
        <v>21</v>
      </c>
      <c r="H1588" s="150"/>
      <c r="I1588" s="184">
        <v>5</v>
      </c>
      <c r="J1588" s="150"/>
      <c r="K1588" s="151">
        <v>5</v>
      </c>
      <c r="L1588" s="152">
        <v>5</v>
      </c>
      <c r="M1588" s="152">
        <v>5</v>
      </c>
      <c r="N1588" s="153" t="s">
        <v>142</v>
      </c>
      <c r="O1588" s="154">
        <v>1</v>
      </c>
      <c r="P1588" s="153">
        <v>0</v>
      </c>
      <c r="Q1588" s="153" t="s">
        <v>206</v>
      </c>
      <c r="R1588" s="155">
        <v>1</v>
      </c>
      <c r="S1588" s="155">
        <v>0</v>
      </c>
      <c r="T1588" s="155">
        <v>0</v>
      </c>
      <c r="U1588" s="154" t="s">
        <v>6378</v>
      </c>
      <c r="V1588" s="153">
        <v>0</v>
      </c>
      <c r="W1588" s="153">
        <v>0</v>
      </c>
      <c r="X1588" s="151" t="s">
        <v>6378</v>
      </c>
      <c r="Y1588" s="151" t="s">
        <v>6378</v>
      </c>
      <c r="Z1588" s="156">
        <v>0</v>
      </c>
      <c r="AA1588" s="153">
        <v>0</v>
      </c>
      <c r="AB1588" s="153">
        <v>0</v>
      </c>
      <c r="AC1588" s="153">
        <v>0</v>
      </c>
      <c r="AD1588" s="157">
        <v>0</v>
      </c>
      <c r="AE1588" s="110">
        <v>0</v>
      </c>
      <c r="AF1588" s="110">
        <v>560</v>
      </c>
      <c r="AG1588" s="112">
        <f t="shared" si="241"/>
        <v>0</v>
      </c>
      <c r="AH1588" s="110">
        <f>SUM(AG$4:AG1588)</f>
        <v>41</v>
      </c>
      <c r="AI1588" s="112">
        <f t="shared" si="239"/>
        <v>0</v>
      </c>
      <c r="AJ1588" s="110">
        <f>COUNTIF(AI$4:AI1588,"&gt;0")</f>
        <v>221</v>
      </c>
      <c r="AK1588" s="110">
        <v>0</v>
      </c>
      <c r="AL1588" s="110">
        <v>533</v>
      </c>
      <c r="AM1588" s="172" t="str">
        <f>IF(OR(Table1[[#This Row],[Line total ordered for now]]&gt;0,Table1[[#This Row],[Line total ordered for season]]&gt;0),1,"")</f>
        <v/>
      </c>
      <c r="AN1588" s="173">
        <f>COUNTIF(AM$4:AM1588,"&gt;0")</f>
        <v>0</v>
      </c>
      <c r="AO1588" s="173">
        <f>Table1[[#This Row],[ORDER QUANTITY
to be collected BEFORE 31.3.22]]</f>
        <v>0</v>
      </c>
      <c r="AP1588" s="174">
        <f t="shared" si="240"/>
        <v>0</v>
      </c>
      <c r="AQ1588" s="174">
        <f>IFERROR(INDEX(Retail!H:H,MATCH($D1588,Retail!$D:$D,0)),0)</f>
        <v>0</v>
      </c>
      <c r="AR1588" s="174">
        <f>IFERROR(INDEX(Retail!J:J,MATCH($D1588,Retail!$D:$D,0)),0)</f>
        <v>0</v>
      </c>
      <c r="AS1588" s="174">
        <f>IFERROR(INDEX('NEW2022'!H:H,MATCH($D1588,'NEW2022'!D:D,0)),0)</f>
        <v>0</v>
      </c>
      <c r="AT1588" s="174">
        <f>IFERROR(INDEX('NEW2022'!J:J,MATCH($D1588,'NEW2022'!D:D,0)),0)</f>
        <v>0</v>
      </c>
      <c r="AU1588" s="174">
        <f>IFERROR(INDEX('Quiet Items'!H:H,MATCH($D1588,'Quiet Items'!D:D,0)),0)</f>
        <v>0</v>
      </c>
      <c r="AV1588" s="174">
        <f>IFERROR(INDEX('Quiet Items'!J:J,MATCH($D1588,'Quiet Items'!D:D,0)),0)</f>
        <v>0</v>
      </c>
      <c r="AW1588" s="174">
        <f>IFERROR(INDEX('1.4G'!H:H,MATCH($D1588,'1.4G'!D:D,0)),0)</f>
        <v>0</v>
      </c>
      <c r="AX1588" s="174">
        <f>IFERROR(INDEX('1.4G'!J:J,MATCH($D1588,'1.4G'!D:D,0)),0)</f>
        <v>0</v>
      </c>
      <c r="AY1588" s="174">
        <f t="shared" si="244"/>
        <v>0</v>
      </c>
      <c r="AZ1588" s="174">
        <f t="shared" si="245"/>
        <v>0</v>
      </c>
      <c r="BA1588" s="175">
        <f>IFERROR(Table1[[#This Row],[Line total ordered for now]]*Table1[[#This Row],[GUARANTEED PRICE
for STOCK orders collected before 31.3.22]],0)</f>
        <v>0</v>
      </c>
      <c r="BB1588" s="175">
        <f t="shared" si="242"/>
        <v>0</v>
      </c>
      <c r="BC1588" s="176">
        <f>(AZ1588+Table1[[#This Row],[Line total ordered for now]])*Z1588</f>
        <v>0</v>
      </c>
      <c r="BD1588" s="200">
        <v>5</v>
      </c>
      <c r="BL1588"/>
      <c r="BM1588"/>
      <c r="BN1588"/>
      <c r="BO1588"/>
      <c r="BP1588"/>
      <c r="BQ1588"/>
      <c r="BR1588"/>
      <c r="BS1588"/>
      <c r="BT1588"/>
    </row>
    <row r="1589" spans="1:72" ht="15.75">
      <c r="A1589" s="202">
        <v>1585</v>
      </c>
      <c r="B1589" s="68" t="s">
        <v>6378</v>
      </c>
      <c r="C1589" s="149" t="s">
        <v>667</v>
      </c>
      <c r="D1589" s="149" t="s">
        <v>3831</v>
      </c>
      <c r="E1589" s="149" t="s">
        <v>3832</v>
      </c>
      <c r="F1589" s="158" t="str">
        <f t="shared" si="243"/>
        <v/>
      </c>
      <c r="G1589" s="187">
        <v>36</v>
      </c>
      <c r="H1589" s="150"/>
      <c r="I1589" s="184">
        <v>5</v>
      </c>
      <c r="J1589" s="150"/>
      <c r="K1589" s="151">
        <v>5</v>
      </c>
      <c r="L1589" s="152">
        <v>5</v>
      </c>
      <c r="M1589" s="152">
        <v>5</v>
      </c>
      <c r="N1589" s="153" t="s">
        <v>142</v>
      </c>
      <c r="O1589" s="154">
        <v>1</v>
      </c>
      <c r="P1589" s="153">
        <v>0</v>
      </c>
      <c r="Q1589" s="153" t="s">
        <v>206</v>
      </c>
      <c r="R1589" s="155">
        <v>1</v>
      </c>
      <c r="S1589" s="155">
        <v>0</v>
      </c>
      <c r="T1589" s="155">
        <v>0</v>
      </c>
      <c r="U1589" s="154" t="s">
        <v>6378</v>
      </c>
      <c r="V1589" s="153">
        <v>0</v>
      </c>
      <c r="W1589" s="153">
        <v>0</v>
      </c>
      <c r="X1589" s="151" t="s">
        <v>6378</v>
      </c>
      <c r="Y1589" s="151" t="s">
        <v>6378</v>
      </c>
      <c r="Z1589" s="156">
        <v>0</v>
      </c>
      <c r="AA1589" s="153">
        <v>0</v>
      </c>
      <c r="AB1589" s="153">
        <v>0</v>
      </c>
      <c r="AC1589" s="153">
        <v>0</v>
      </c>
      <c r="AD1589" s="157">
        <v>0</v>
      </c>
      <c r="AE1589" s="110">
        <v>0</v>
      </c>
      <c r="AF1589" s="110">
        <v>560</v>
      </c>
      <c r="AG1589" s="112">
        <f t="shared" si="241"/>
        <v>0</v>
      </c>
      <c r="AH1589" s="110">
        <f>SUM(AG$4:AG1589)</f>
        <v>41</v>
      </c>
      <c r="AI1589" s="112">
        <f t="shared" si="239"/>
        <v>0</v>
      </c>
      <c r="AJ1589" s="110">
        <f>COUNTIF(AI$4:AI1589,"&gt;0")</f>
        <v>221</v>
      </c>
      <c r="AK1589" s="110">
        <v>0</v>
      </c>
      <c r="AL1589" s="110">
        <v>533</v>
      </c>
      <c r="AM1589" s="172" t="str">
        <f>IF(OR(Table1[[#This Row],[Line total ordered for now]]&gt;0,Table1[[#This Row],[Line total ordered for season]]&gt;0),1,"")</f>
        <v/>
      </c>
      <c r="AN1589" s="173">
        <f>COUNTIF(AM$4:AM1589,"&gt;0")</f>
        <v>0</v>
      </c>
      <c r="AO1589" s="173">
        <f>Table1[[#This Row],[ORDER QUANTITY
to be collected BEFORE 31.3.22]]</f>
        <v>0</v>
      </c>
      <c r="AP1589" s="174">
        <f t="shared" si="240"/>
        <v>0</v>
      </c>
      <c r="AQ1589" s="174">
        <f>IFERROR(INDEX(Retail!H:H,MATCH($D1589,Retail!$D:$D,0)),0)</f>
        <v>0</v>
      </c>
      <c r="AR1589" s="174">
        <f>IFERROR(INDEX(Retail!J:J,MATCH($D1589,Retail!$D:$D,0)),0)</f>
        <v>0</v>
      </c>
      <c r="AS1589" s="174">
        <f>IFERROR(INDEX('NEW2022'!H:H,MATCH($D1589,'NEW2022'!D:D,0)),0)</f>
        <v>0</v>
      </c>
      <c r="AT1589" s="174">
        <f>IFERROR(INDEX('NEW2022'!J:J,MATCH($D1589,'NEW2022'!D:D,0)),0)</f>
        <v>0</v>
      </c>
      <c r="AU1589" s="174">
        <f>IFERROR(INDEX('Quiet Items'!H:H,MATCH($D1589,'Quiet Items'!D:D,0)),0)</f>
        <v>0</v>
      </c>
      <c r="AV1589" s="174">
        <f>IFERROR(INDEX('Quiet Items'!J:J,MATCH($D1589,'Quiet Items'!D:D,0)),0)</f>
        <v>0</v>
      </c>
      <c r="AW1589" s="174">
        <f>IFERROR(INDEX('1.4G'!H:H,MATCH($D1589,'1.4G'!D:D,0)),0)</f>
        <v>0</v>
      </c>
      <c r="AX1589" s="174">
        <f>IFERROR(INDEX('1.4G'!J:J,MATCH($D1589,'1.4G'!D:D,0)),0)</f>
        <v>0</v>
      </c>
      <c r="AY1589" s="174">
        <f t="shared" si="244"/>
        <v>0</v>
      </c>
      <c r="AZ1589" s="174">
        <f t="shared" si="245"/>
        <v>0</v>
      </c>
      <c r="BA1589" s="175">
        <f>IFERROR(Table1[[#This Row],[Line total ordered for now]]*Table1[[#This Row],[GUARANTEED PRICE
for STOCK orders collected before 31.3.22]],0)</f>
        <v>0</v>
      </c>
      <c r="BB1589" s="175">
        <f t="shared" si="242"/>
        <v>0</v>
      </c>
      <c r="BC1589" s="176">
        <f>(AZ1589+Table1[[#This Row],[Line total ordered for now]])*Z1589</f>
        <v>0</v>
      </c>
      <c r="BD1589" s="200">
        <v>5</v>
      </c>
      <c r="BL1589"/>
      <c r="BM1589"/>
      <c r="BN1589"/>
      <c r="BO1589"/>
      <c r="BP1589"/>
      <c r="BQ1589"/>
      <c r="BR1589"/>
      <c r="BS1589"/>
      <c r="BT1589"/>
    </row>
    <row r="1590" spans="1:72" ht="15.75">
      <c r="A1590" s="202">
        <v>1586</v>
      </c>
      <c r="B1590" s="68" t="s">
        <v>6378</v>
      </c>
      <c r="C1590" s="149" t="s">
        <v>667</v>
      </c>
      <c r="D1590" s="149" t="s">
        <v>3907</v>
      </c>
      <c r="E1590" s="149" t="s">
        <v>3908</v>
      </c>
      <c r="F1590" s="158" t="str">
        <f t="shared" si="243"/>
        <v/>
      </c>
      <c r="G1590" s="187">
        <v>50</v>
      </c>
      <c r="H1590" s="150"/>
      <c r="I1590" s="184">
        <v>5</v>
      </c>
      <c r="J1590" s="150"/>
      <c r="K1590" s="151">
        <v>5</v>
      </c>
      <c r="L1590" s="152">
        <v>5</v>
      </c>
      <c r="M1590" s="152">
        <v>5</v>
      </c>
      <c r="N1590" s="153" t="s">
        <v>142</v>
      </c>
      <c r="O1590" s="154">
        <v>1</v>
      </c>
      <c r="P1590" s="153">
        <v>0</v>
      </c>
      <c r="Q1590" s="153" t="s">
        <v>206</v>
      </c>
      <c r="R1590" s="155">
        <v>1</v>
      </c>
      <c r="S1590" s="155">
        <v>0</v>
      </c>
      <c r="T1590" s="155">
        <v>0</v>
      </c>
      <c r="U1590" s="154" t="s">
        <v>6378</v>
      </c>
      <c r="V1590" s="153">
        <v>0</v>
      </c>
      <c r="W1590" s="153">
        <v>0</v>
      </c>
      <c r="X1590" s="151" t="s">
        <v>6378</v>
      </c>
      <c r="Y1590" s="151" t="s">
        <v>6378</v>
      </c>
      <c r="Z1590" s="156">
        <v>0</v>
      </c>
      <c r="AA1590" s="153">
        <v>0</v>
      </c>
      <c r="AB1590" s="153">
        <v>0</v>
      </c>
      <c r="AC1590" s="153">
        <v>0</v>
      </c>
      <c r="AD1590" s="157">
        <v>0</v>
      </c>
      <c r="AE1590" s="110">
        <v>0</v>
      </c>
      <c r="AF1590" s="110">
        <v>560</v>
      </c>
      <c r="AG1590" s="112">
        <f t="shared" si="241"/>
        <v>0</v>
      </c>
      <c r="AH1590" s="110">
        <f>SUM(AG$4:AG1590)</f>
        <v>41</v>
      </c>
      <c r="AI1590" s="112">
        <f t="shared" si="239"/>
        <v>0</v>
      </c>
      <c r="AJ1590" s="110">
        <f>COUNTIF(AI$4:AI1590,"&gt;0")</f>
        <v>221</v>
      </c>
      <c r="AK1590" s="110">
        <v>0</v>
      </c>
      <c r="AL1590" s="110">
        <v>533</v>
      </c>
      <c r="AM1590" s="172" t="str">
        <f>IF(OR(Table1[[#This Row],[Line total ordered for now]]&gt;0,Table1[[#This Row],[Line total ordered for season]]&gt;0),1,"")</f>
        <v/>
      </c>
      <c r="AN1590" s="173">
        <f>COUNTIF(AM$4:AM1590,"&gt;0")</f>
        <v>0</v>
      </c>
      <c r="AO1590" s="173">
        <f>Table1[[#This Row],[ORDER QUANTITY
to be collected BEFORE 31.3.22]]</f>
        <v>0</v>
      </c>
      <c r="AP1590" s="174">
        <f t="shared" si="240"/>
        <v>0</v>
      </c>
      <c r="AQ1590" s="174">
        <f>IFERROR(INDEX(Retail!H:H,MATCH($D1590,Retail!$D:$D,0)),0)</f>
        <v>0</v>
      </c>
      <c r="AR1590" s="174">
        <f>IFERROR(INDEX(Retail!J:J,MATCH($D1590,Retail!$D:$D,0)),0)</f>
        <v>0</v>
      </c>
      <c r="AS1590" s="174">
        <f>IFERROR(INDEX('NEW2022'!H:H,MATCH($D1590,'NEW2022'!D:D,0)),0)</f>
        <v>0</v>
      </c>
      <c r="AT1590" s="174">
        <f>IFERROR(INDEX('NEW2022'!J:J,MATCH($D1590,'NEW2022'!D:D,0)),0)</f>
        <v>0</v>
      </c>
      <c r="AU1590" s="174">
        <f>IFERROR(INDEX('Quiet Items'!H:H,MATCH($D1590,'Quiet Items'!D:D,0)),0)</f>
        <v>0</v>
      </c>
      <c r="AV1590" s="174">
        <f>IFERROR(INDEX('Quiet Items'!J:J,MATCH($D1590,'Quiet Items'!D:D,0)),0)</f>
        <v>0</v>
      </c>
      <c r="AW1590" s="174">
        <f>IFERROR(INDEX('1.4G'!H:H,MATCH($D1590,'1.4G'!D:D,0)),0)</f>
        <v>0</v>
      </c>
      <c r="AX1590" s="174">
        <f>IFERROR(INDEX('1.4G'!J:J,MATCH($D1590,'1.4G'!D:D,0)),0)</f>
        <v>0</v>
      </c>
      <c r="AY1590" s="174">
        <f t="shared" si="244"/>
        <v>0</v>
      </c>
      <c r="AZ1590" s="174">
        <f t="shared" si="245"/>
        <v>0</v>
      </c>
      <c r="BA1590" s="175">
        <f>IFERROR(Table1[[#This Row],[Line total ordered for now]]*Table1[[#This Row],[GUARANTEED PRICE
for STOCK orders collected before 31.3.22]],0)</f>
        <v>0</v>
      </c>
      <c r="BB1590" s="175">
        <f t="shared" si="242"/>
        <v>0</v>
      </c>
      <c r="BC1590" s="176">
        <f>(AZ1590+Table1[[#This Row],[Line total ordered for now]])*Z1590</f>
        <v>0</v>
      </c>
      <c r="BD1590" s="200">
        <v>5</v>
      </c>
      <c r="BL1590"/>
      <c r="BM1590"/>
      <c r="BN1590"/>
      <c r="BO1590"/>
      <c r="BP1590"/>
      <c r="BQ1590"/>
      <c r="BR1590"/>
      <c r="BS1590"/>
      <c r="BT1590"/>
    </row>
    <row r="1591" spans="1:72" ht="15.75">
      <c r="A1591" s="202">
        <v>1587</v>
      </c>
      <c r="B1591" s="68" t="s">
        <v>6378</v>
      </c>
      <c r="C1591" s="149" t="s">
        <v>667</v>
      </c>
      <c r="D1591" s="149" t="s">
        <v>3961</v>
      </c>
      <c r="E1591" s="149" t="s">
        <v>3962</v>
      </c>
      <c r="F1591" s="158" t="str">
        <f t="shared" si="243"/>
        <v/>
      </c>
      <c r="G1591" s="187">
        <v>18</v>
      </c>
      <c r="H1591" s="150"/>
      <c r="I1591" s="184">
        <v>5</v>
      </c>
      <c r="J1591" s="150"/>
      <c r="K1591" s="151">
        <v>5</v>
      </c>
      <c r="L1591" s="152">
        <v>5</v>
      </c>
      <c r="M1591" s="152">
        <v>5</v>
      </c>
      <c r="N1591" s="153" t="s">
        <v>142</v>
      </c>
      <c r="O1591" s="154">
        <v>1</v>
      </c>
      <c r="P1591" s="153">
        <v>0</v>
      </c>
      <c r="Q1591" s="153" t="s">
        <v>206</v>
      </c>
      <c r="R1591" s="155">
        <v>1</v>
      </c>
      <c r="S1591" s="155">
        <v>0</v>
      </c>
      <c r="T1591" s="155">
        <v>0</v>
      </c>
      <c r="U1591" s="154" t="s">
        <v>6378</v>
      </c>
      <c r="V1591" s="153">
        <v>0</v>
      </c>
      <c r="W1591" s="153">
        <v>0</v>
      </c>
      <c r="X1591" s="151" t="s">
        <v>6378</v>
      </c>
      <c r="Y1591" s="151" t="s">
        <v>6378</v>
      </c>
      <c r="Z1591" s="156">
        <v>0</v>
      </c>
      <c r="AA1591" s="153">
        <v>0</v>
      </c>
      <c r="AB1591" s="153">
        <v>0</v>
      </c>
      <c r="AC1591" s="153">
        <v>0</v>
      </c>
      <c r="AD1591" s="157">
        <v>0</v>
      </c>
      <c r="AE1591" s="110">
        <v>0</v>
      </c>
      <c r="AF1591" s="110">
        <v>560</v>
      </c>
      <c r="AG1591" s="112">
        <f t="shared" si="241"/>
        <v>0</v>
      </c>
      <c r="AH1591" s="110">
        <f>SUM(AG$4:AG1591)</f>
        <v>41</v>
      </c>
      <c r="AI1591" s="112">
        <f t="shared" si="239"/>
        <v>0</v>
      </c>
      <c r="AJ1591" s="110">
        <f>COUNTIF(AI$4:AI1591,"&gt;0")</f>
        <v>221</v>
      </c>
      <c r="AK1591" s="110">
        <v>0</v>
      </c>
      <c r="AL1591" s="110">
        <v>533</v>
      </c>
      <c r="AM1591" s="172" t="str">
        <f>IF(OR(Table1[[#This Row],[Line total ordered for now]]&gt;0,Table1[[#This Row],[Line total ordered for season]]&gt;0),1,"")</f>
        <v/>
      </c>
      <c r="AN1591" s="173">
        <f>COUNTIF(AM$4:AM1591,"&gt;0")</f>
        <v>0</v>
      </c>
      <c r="AO1591" s="173">
        <f>Table1[[#This Row],[ORDER QUANTITY
to be collected BEFORE 31.3.22]]</f>
        <v>0</v>
      </c>
      <c r="AP1591" s="174">
        <f t="shared" si="240"/>
        <v>0</v>
      </c>
      <c r="AQ1591" s="174">
        <f>IFERROR(INDEX(Retail!H:H,MATCH($D1591,Retail!$D:$D,0)),0)</f>
        <v>0</v>
      </c>
      <c r="AR1591" s="174">
        <f>IFERROR(INDEX(Retail!J:J,MATCH($D1591,Retail!$D:$D,0)),0)</f>
        <v>0</v>
      </c>
      <c r="AS1591" s="174">
        <f>IFERROR(INDEX('NEW2022'!H:H,MATCH($D1591,'NEW2022'!D:D,0)),0)</f>
        <v>0</v>
      </c>
      <c r="AT1591" s="174">
        <f>IFERROR(INDEX('NEW2022'!J:J,MATCH($D1591,'NEW2022'!D:D,0)),0)</f>
        <v>0</v>
      </c>
      <c r="AU1591" s="174">
        <f>IFERROR(INDEX('Quiet Items'!H:H,MATCH($D1591,'Quiet Items'!D:D,0)),0)</f>
        <v>0</v>
      </c>
      <c r="AV1591" s="174">
        <f>IFERROR(INDEX('Quiet Items'!J:J,MATCH($D1591,'Quiet Items'!D:D,0)),0)</f>
        <v>0</v>
      </c>
      <c r="AW1591" s="174">
        <f>IFERROR(INDEX('1.4G'!H:H,MATCH($D1591,'1.4G'!D:D,0)),0)</f>
        <v>0</v>
      </c>
      <c r="AX1591" s="174">
        <f>IFERROR(INDEX('1.4G'!J:J,MATCH($D1591,'1.4G'!D:D,0)),0)</f>
        <v>0</v>
      </c>
      <c r="AY1591" s="174">
        <f t="shared" si="244"/>
        <v>0</v>
      </c>
      <c r="AZ1591" s="174">
        <f t="shared" si="245"/>
        <v>0</v>
      </c>
      <c r="BA1591" s="175">
        <f>IFERROR(Table1[[#This Row],[Line total ordered for now]]*Table1[[#This Row],[GUARANTEED PRICE
for STOCK orders collected before 31.3.22]],0)</f>
        <v>0</v>
      </c>
      <c r="BB1591" s="175">
        <f t="shared" si="242"/>
        <v>0</v>
      </c>
      <c r="BC1591" s="176">
        <f>(AZ1591+Table1[[#This Row],[Line total ordered for now]])*Z1591</f>
        <v>0</v>
      </c>
      <c r="BD1591" s="200">
        <v>5</v>
      </c>
      <c r="BL1591"/>
      <c r="BM1591"/>
      <c r="BN1591"/>
      <c r="BO1591"/>
      <c r="BP1591"/>
      <c r="BQ1591"/>
      <c r="BR1591"/>
      <c r="BS1591"/>
      <c r="BT1591"/>
    </row>
    <row r="1592" spans="1:72" ht="15.75">
      <c r="A1592" s="202">
        <v>1588</v>
      </c>
      <c r="B1592" s="68" t="s">
        <v>6378</v>
      </c>
      <c r="C1592" s="149" t="s">
        <v>667</v>
      </c>
      <c r="D1592" s="149" t="s">
        <v>4023</v>
      </c>
      <c r="E1592" s="149" t="s">
        <v>4024</v>
      </c>
      <c r="F1592" s="158" t="str">
        <f t="shared" si="243"/>
        <v/>
      </c>
      <c r="G1592" s="187">
        <v>19</v>
      </c>
      <c r="H1592" s="150"/>
      <c r="I1592" s="184">
        <v>5</v>
      </c>
      <c r="J1592" s="150"/>
      <c r="K1592" s="151">
        <v>5</v>
      </c>
      <c r="L1592" s="152">
        <v>5</v>
      </c>
      <c r="M1592" s="152">
        <v>5</v>
      </c>
      <c r="N1592" s="153" t="s">
        <v>142</v>
      </c>
      <c r="O1592" s="154">
        <v>1</v>
      </c>
      <c r="P1592" s="153">
        <v>0</v>
      </c>
      <c r="Q1592" s="153" t="s">
        <v>206</v>
      </c>
      <c r="R1592" s="155">
        <v>1</v>
      </c>
      <c r="S1592" s="155">
        <v>0</v>
      </c>
      <c r="T1592" s="155">
        <v>0</v>
      </c>
      <c r="U1592" s="154" t="s">
        <v>6378</v>
      </c>
      <c r="V1592" s="153">
        <v>0</v>
      </c>
      <c r="W1592" s="153">
        <v>0</v>
      </c>
      <c r="X1592" s="151" t="s">
        <v>6378</v>
      </c>
      <c r="Y1592" s="151" t="s">
        <v>6378</v>
      </c>
      <c r="Z1592" s="156">
        <v>0</v>
      </c>
      <c r="AA1592" s="153">
        <v>0</v>
      </c>
      <c r="AB1592" s="153">
        <v>0</v>
      </c>
      <c r="AC1592" s="153">
        <v>0</v>
      </c>
      <c r="AD1592" s="157">
        <v>0</v>
      </c>
      <c r="AE1592" s="110">
        <v>0</v>
      </c>
      <c r="AF1592" s="110">
        <v>560</v>
      </c>
      <c r="AG1592" s="112">
        <f t="shared" si="241"/>
        <v>0</v>
      </c>
      <c r="AH1592" s="110">
        <f>SUM(AG$4:AG1592)</f>
        <v>41</v>
      </c>
      <c r="AI1592" s="112">
        <f t="shared" si="239"/>
        <v>0</v>
      </c>
      <c r="AJ1592" s="110">
        <f>COUNTIF(AI$4:AI1592,"&gt;0")</f>
        <v>221</v>
      </c>
      <c r="AK1592" s="110">
        <v>0</v>
      </c>
      <c r="AL1592" s="110">
        <v>533</v>
      </c>
      <c r="AM1592" s="172" t="str">
        <f>IF(OR(Table1[[#This Row],[Line total ordered for now]]&gt;0,Table1[[#This Row],[Line total ordered for season]]&gt;0),1,"")</f>
        <v/>
      </c>
      <c r="AN1592" s="173">
        <f>COUNTIF(AM$4:AM1592,"&gt;0")</f>
        <v>0</v>
      </c>
      <c r="AO1592" s="173">
        <f>Table1[[#This Row],[ORDER QUANTITY
to be collected BEFORE 31.3.22]]</f>
        <v>0</v>
      </c>
      <c r="AP1592" s="174">
        <f t="shared" si="240"/>
        <v>0</v>
      </c>
      <c r="AQ1592" s="174">
        <f>IFERROR(INDEX(Retail!H:H,MATCH($D1592,Retail!$D:$D,0)),0)</f>
        <v>0</v>
      </c>
      <c r="AR1592" s="174">
        <f>IFERROR(INDEX(Retail!J:J,MATCH($D1592,Retail!$D:$D,0)),0)</f>
        <v>0</v>
      </c>
      <c r="AS1592" s="174">
        <f>IFERROR(INDEX('NEW2022'!H:H,MATCH($D1592,'NEW2022'!D:D,0)),0)</f>
        <v>0</v>
      </c>
      <c r="AT1592" s="174">
        <f>IFERROR(INDEX('NEW2022'!J:J,MATCH($D1592,'NEW2022'!D:D,0)),0)</f>
        <v>0</v>
      </c>
      <c r="AU1592" s="174">
        <f>IFERROR(INDEX('Quiet Items'!H:H,MATCH($D1592,'Quiet Items'!D:D,0)),0)</f>
        <v>0</v>
      </c>
      <c r="AV1592" s="174">
        <f>IFERROR(INDEX('Quiet Items'!J:J,MATCH($D1592,'Quiet Items'!D:D,0)),0)</f>
        <v>0</v>
      </c>
      <c r="AW1592" s="174">
        <f>IFERROR(INDEX('1.4G'!H:H,MATCH($D1592,'1.4G'!D:D,0)),0)</f>
        <v>0</v>
      </c>
      <c r="AX1592" s="174">
        <f>IFERROR(INDEX('1.4G'!J:J,MATCH($D1592,'1.4G'!D:D,0)),0)</f>
        <v>0</v>
      </c>
      <c r="AY1592" s="174">
        <f t="shared" si="244"/>
        <v>0</v>
      </c>
      <c r="AZ1592" s="174">
        <f t="shared" si="245"/>
        <v>0</v>
      </c>
      <c r="BA1592" s="175">
        <f>IFERROR(Table1[[#This Row],[Line total ordered for now]]*Table1[[#This Row],[GUARANTEED PRICE
for STOCK orders collected before 31.3.22]],0)</f>
        <v>0</v>
      </c>
      <c r="BB1592" s="175">
        <f t="shared" si="242"/>
        <v>0</v>
      </c>
      <c r="BC1592" s="176">
        <f>(AZ1592+Table1[[#This Row],[Line total ordered for now]])*Z1592</f>
        <v>0</v>
      </c>
      <c r="BD1592" s="200">
        <v>5</v>
      </c>
      <c r="BL1592"/>
      <c r="BM1592"/>
      <c r="BN1592"/>
      <c r="BO1592"/>
      <c r="BP1592"/>
      <c r="BQ1592"/>
      <c r="BR1592"/>
      <c r="BS1592"/>
      <c r="BT1592"/>
    </row>
    <row r="1593" spans="1:72" ht="15.75">
      <c r="A1593" s="202">
        <v>1589</v>
      </c>
      <c r="B1593" s="68" t="s">
        <v>6378</v>
      </c>
      <c r="C1593" s="149" t="s">
        <v>667</v>
      </c>
      <c r="D1593" s="149" t="s">
        <v>4098</v>
      </c>
      <c r="E1593" s="149" t="s">
        <v>4099</v>
      </c>
      <c r="F1593" s="158" t="str">
        <f t="shared" si="243"/>
        <v/>
      </c>
      <c r="G1593" s="187">
        <v>33</v>
      </c>
      <c r="H1593" s="150"/>
      <c r="I1593" s="184">
        <v>5</v>
      </c>
      <c r="J1593" s="150"/>
      <c r="K1593" s="151">
        <v>5</v>
      </c>
      <c r="L1593" s="152">
        <v>5</v>
      </c>
      <c r="M1593" s="152">
        <v>5</v>
      </c>
      <c r="N1593" s="153" t="s">
        <v>142</v>
      </c>
      <c r="O1593" s="154">
        <v>1</v>
      </c>
      <c r="P1593" s="153">
        <v>0</v>
      </c>
      <c r="Q1593" s="153" t="s">
        <v>206</v>
      </c>
      <c r="R1593" s="155">
        <v>1</v>
      </c>
      <c r="S1593" s="155">
        <v>0</v>
      </c>
      <c r="T1593" s="155">
        <v>0</v>
      </c>
      <c r="U1593" s="154" t="s">
        <v>6378</v>
      </c>
      <c r="V1593" s="153">
        <v>0</v>
      </c>
      <c r="W1593" s="153">
        <v>0</v>
      </c>
      <c r="X1593" s="151" t="s">
        <v>6378</v>
      </c>
      <c r="Y1593" s="151" t="s">
        <v>6378</v>
      </c>
      <c r="Z1593" s="156">
        <v>0</v>
      </c>
      <c r="AA1593" s="153">
        <v>0</v>
      </c>
      <c r="AB1593" s="153">
        <v>0</v>
      </c>
      <c r="AC1593" s="153">
        <v>0</v>
      </c>
      <c r="AD1593" s="157">
        <v>0</v>
      </c>
      <c r="AE1593" s="110">
        <v>0</v>
      </c>
      <c r="AF1593" s="110">
        <v>560</v>
      </c>
      <c r="AG1593" s="112">
        <f t="shared" si="241"/>
        <v>0</v>
      </c>
      <c r="AH1593" s="110">
        <f>SUM(AG$4:AG1593)</f>
        <v>41</v>
      </c>
      <c r="AI1593" s="112">
        <f t="shared" si="239"/>
        <v>0</v>
      </c>
      <c r="AJ1593" s="110">
        <f>COUNTIF(AI$4:AI1593,"&gt;0")</f>
        <v>221</v>
      </c>
      <c r="AK1593" s="110">
        <v>0</v>
      </c>
      <c r="AL1593" s="110">
        <v>533</v>
      </c>
      <c r="AM1593" s="172" t="str">
        <f>IF(OR(Table1[[#This Row],[Line total ordered for now]]&gt;0,Table1[[#This Row],[Line total ordered for season]]&gt;0),1,"")</f>
        <v/>
      </c>
      <c r="AN1593" s="173">
        <f>COUNTIF(AM$4:AM1593,"&gt;0")</f>
        <v>0</v>
      </c>
      <c r="AO1593" s="173">
        <f>Table1[[#This Row],[ORDER QUANTITY
to be collected BEFORE 31.3.22]]</f>
        <v>0</v>
      </c>
      <c r="AP1593" s="174">
        <f t="shared" si="240"/>
        <v>0</v>
      </c>
      <c r="AQ1593" s="174">
        <f>IFERROR(INDEX(Retail!H:H,MATCH($D1593,Retail!$D:$D,0)),0)</f>
        <v>0</v>
      </c>
      <c r="AR1593" s="174">
        <f>IFERROR(INDEX(Retail!J:J,MATCH($D1593,Retail!$D:$D,0)),0)</f>
        <v>0</v>
      </c>
      <c r="AS1593" s="174">
        <f>IFERROR(INDEX('NEW2022'!H:H,MATCH($D1593,'NEW2022'!D:D,0)),0)</f>
        <v>0</v>
      </c>
      <c r="AT1593" s="174">
        <f>IFERROR(INDEX('NEW2022'!J:J,MATCH($D1593,'NEW2022'!D:D,0)),0)</f>
        <v>0</v>
      </c>
      <c r="AU1593" s="174">
        <f>IFERROR(INDEX('Quiet Items'!H:H,MATCH($D1593,'Quiet Items'!D:D,0)),0)</f>
        <v>0</v>
      </c>
      <c r="AV1593" s="174">
        <f>IFERROR(INDEX('Quiet Items'!J:J,MATCH($D1593,'Quiet Items'!D:D,0)),0)</f>
        <v>0</v>
      </c>
      <c r="AW1593" s="174">
        <f>IFERROR(INDEX('1.4G'!H:H,MATCH($D1593,'1.4G'!D:D,0)),0)</f>
        <v>0</v>
      </c>
      <c r="AX1593" s="174">
        <f>IFERROR(INDEX('1.4G'!J:J,MATCH($D1593,'1.4G'!D:D,0)),0)</f>
        <v>0</v>
      </c>
      <c r="AY1593" s="174">
        <f t="shared" si="244"/>
        <v>0</v>
      </c>
      <c r="AZ1593" s="174">
        <f t="shared" si="245"/>
        <v>0</v>
      </c>
      <c r="BA1593" s="175">
        <f>IFERROR(Table1[[#This Row],[Line total ordered for now]]*Table1[[#This Row],[GUARANTEED PRICE
for STOCK orders collected before 31.3.22]],0)</f>
        <v>0</v>
      </c>
      <c r="BB1593" s="175">
        <f t="shared" si="242"/>
        <v>0</v>
      </c>
      <c r="BC1593" s="176">
        <f>(AZ1593+Table1[[#This Row],[Line total ordered for now]])*Z1593</f>
        <v>0</v>
      </c>
      <c r="BD1593" s="200">
        <v>5</v>
      </c>
      <c r="BL1593"/>
      <c r="BM1593"/>
      <c r="BN1593"/>
      <c r="BO1593"/>
      <c r="BP1593"/>
      <c r="BQ1593"/>
      <c r="BR1593"/>
      <c r="BS1593"/>
      <c r="BT1593"/>
    </row>
    <row r="1594" spans="1:72" ht="15.75">
      <c r="A1594" s="202">
        <v>1590</v>
      </c>
      <c r="B1594" s="68" t="s">
        <v>6378</v>
      </c>
      <c r="C1594" s="149" t="s">
        <v>667</v>
      </c>
      <c r="D1594" s="149" t="s">
        <v>4167</v>
      </c>
      <c r="E1594" s="149" t="s">
        <v>4168</v>
      </c>
      <c r="F1594" s="158" t="str">
        <f t="shared" si="243"/>
        <v/>
      </c>
      <c r="G1594" s="187">
        <v>18</v>
      </c>
      <c r="H1594" s="150"/>
      <c r="I1594" s="184">
        <v>5</v>
      </c>
      <c r="J1594" s="150"/>
      <c r="K1594" s="151">
        <v>5</v>
      </c>
      <c r="L1594" s="152">
        <v>5</v>
      </c>
      <c r="M1594" s="152">
        <v>5</v>
      </c>
      <c r="N1594" s="153" t="s">
        <v>142</v>
      </c>
      <c r="O1594" s="154">
        <v>1</v>
      </c>
      <c r="P1594" s="153">
        <v>0</v>
      </c>
      <c r="Q1594" s="153" t="s">
        <v>206</v>
      </c>
      <c r="R1594" s="155">
        <v>1</v>
      </c>
      <c r="S1594" s="155">
        <v>0</v>
      </c>
      <c r="T1594" s="155">
        <v>0</v>
      </c>
      <c r="U1594" s="154" t="s">
        <v>6378</v>
      </c>
      <c r="V1594" s="153">
        <v>0</v>
      </c>
      <c r="W1594" s="153">
        <v>0</v>
      </c>
      <c r="X1594" s="151" t="s">
        <v>6378</v>
      </c>
      <c r="Y1594" s="151" t="s">
        <v>6378</v>
      </c>
      <c r="Z1594" s="156">
        <v>0</v>
      </c>
      <c r="AA1594" s="153">
        <v>0</v>
      </c>
      <c r="AB1594" s="153">
        <v>0</v>
      </c>
      <c r="AC1594" s="153">
        <v>0</v>
      </c>
      <c r="AD1594" s="157">
        <v>0</v>
      </c>
      <c r="AE1594" s="110">
        <v>0</v>
      </c>
      <c r="AF1594" s="110">
        <v>560</v>
      </c>
      <c r="AG1594" s="112">
        <f t="shared" si="241"/>
        <v>0</v>
      </c>
      <c r="AH1594" s="110">
        <f>SUM(AG$4:AG1594)</f>
        <v>41</v>
      </c>
      <c r="AI1594" s="112">
        <f t="shared" si="239"/>
        <v>0</v>
      </c>
      <c r="AJ1594" s="110">
        <f>COUNTIF(AI$4:AI1594,"&gt;0")</f>
        <v>221</v>
      </c>
      <c r="AK1594" s="110">
        <v>0</v>
      </c>
      <c r="AL1594" s="110">
        <v>533</v>
      </c>
      <c r="AM1594" s="172" t="str">
        <f>IF(OR(Table1[[#This Row],[Line total ordered for now]]&gt;0,Table1[[#This Row],[Line total ordered for season]]&gt;0),1,"")</f>
        <v/>
      </c>
      <c r="AN1594" s="173">
        <f>COUNTIF(AM$4:AM1594,"&gt;0")</f>
        <v>0</v>
      </c>
      <c r="AO1594" s="173">
        <f>Table1[[#This Row],[ORDER QUANTITY
to be collected BEFORE 31.3.22]]</f>
        <v>0</v>
      </c>
      <c r="AP1594" s="174">
        <f t="shared" si="240"/>
        <v>0</v>
      </c>
      <c r="AQ1594" s="174">
        <f>IFERROR(INDEX(Retail!H:H,MATCH($D1594,Retail!$D:$D,0)),0)</f>
        <v>0</v>
      </c>
      <c r="AR1594" s="174">
        <f>IFERROR(INDEX(Retail!J:J,MATCH($D1594,Retail!$D:$D,0)),0)</f>
        <v>0</v>
      </c>
      <c r="AS1594" s="174">
        <f>IFERROR(INDEX('NEW2022'!H:H,MATCH($D1594,'NEW2022'!D:D,0)),0)</f>
        <v>0</v>
      </c>
      <c r="AT1594" s="174">
        <f>IFERROR(INDEX('NEW2022'!J:J,MATCH($D1594,'NEW2022'!D:D,0)),0)</f>
        <v>0</v>
      </c>
      <c r="AU1594" s="174">
        <f>IFERROR(INDEX('Quiet Items'!H:H,MATCH($D1594,'Quiet Items'!D:D,0)),0)</f>
        <v>0</v>
      </c>
      <c r="AV1594" s="174">
        <f>IFERROR(INDEX('Quiet Items'!J:J,MATCH($D1594,'Quiet Items'!D:D,0)),0)</f>
        <v>0</v>
      </c>
      <c r="AW1594" s="174">
        <f>IFERROR(INDEX('1.4G'!H:H,MATCH($D1594,'1.4G'!D:D,0)),0)</f>
        <v>0</v>
      </c>
      <c r="AX1594" s="174">
        <f>IFERROR(INDEX('1.4G'!J:J,MATCH($D1594,'1.4G'!D:D,0)),0)</f>
        <v>0</v>
      </c>
      <c r="AY1594" s="174">
        <f t="shared" si="244"/>
        <v>0</v>
      </c>
      <c r="AZ1594" s="174">
        <f t="shared" si="245"/>
        <v>0</v>
      </c>
      <c r="BA1594" s="175">
        <f>IFERROR(Table1[[#This Row],[Line total ordered for now]]*Table1[[#This Row],[GUARANTEED PRICE
for STOCK orders collected before 31.3.22]],0)</f>
        <v>0</v>
      </c>
      <c r="BB1594" s="175">
        <f t="shared" si="242"/>
        <v>0</v>
      </c>
      <c r="BC1594" s="176">
        <f>(AZ1594+Table1[[#This Row],[Line total ordered for now]])*Z1594</f>
        <v>0</v>
      </c>
      <c r="BD1594" s="200">
        <v>5</v>
      </c>
      <c r="BL1594"/>
      <c r="BM1594"/>
      <c r="BN1594"/>
      <c r="BO1594"/>
      <c r="BP1594"/>
      <c r="BQ1594"/>
      <c r="BR1594"/>
      <c r="BS1594"/>
      <c r="BT1594"/>
    </row>
    <row r="1595" spans="1:72" ht="15.75">
      <c r="A1595" s="202">
        <v>1591</v>
      </c>
      <c r="B1595" s="68" t="s">
        <v>6378</v>
      </c>
      <c r="C1595" s="149" t="s">
        <v>667</v>
      </c>
      <c r="D1595" s="149" t="s">
        <v>4241</v>
      </c>
      <c r="E1595" s="149" t="s">
        <v>4242</v>
      </c>
      <c r="F1595" s="158" t="str">
        <f t="shared" si="243"/>
        <v/>
      </c>
      <c r="G1595" s="187">
        <v>12</v>
      </c>
      <c r="H1595" s="150"/>
      <c r="I1595" s="184">
        <v>5</v>
      </c>
      <c r="J1595" s="150"/>
      <c r="K1595" s="151">
        <v>5</v>
      </c>
      <c r="L1595" s="152">
        <v>5</v>
      </c>
      <c r="M1595" s="152">
        <v>5</v>
      </c>
      <c r="N1595" s="153" t="s">
        <v>142</v>
      </c>
      <c r="O1595" s="154">
        <v>1</v>
      </c>
      <c r="P1595" s="153">
        <v>0</v>
      </c>
      <c r="Q1595" s="153" t="s">
        <v>206</v>
      </c>
      <c r="R1595" s="155">
        <v>1</v>
      </c>
      <c r="S1595" s="155">
        <v>0</v>
      </c>
      <c r="T1595" s="155">
        <v>0</v>
      </c>
      <c r="U1595" s="154" t="s">
        <v>6378</v>
      </c>
      <c r="V1595" s="153">
        <v>0</v>
      </c>
      <c r="W1595" s="153">
        <v>0</v>
      </c>
      <c r="X1595" s="151" t="s">
        <v>6378</v>
      </c>
      <c r="Y1595" s="151" t="s">
        <v>6378</v>
      </c>
      <c r="Z1595" s="156">
        <v>0</v>
      </c>
      <c r="AA1595" s="153">
        <v>0</v>
      </c>
      <c r="AB1595" s="153">
        <v>0</v>
      </c>
      <c r="AC1595" s="153">
        <v>0</v>
      </c>
      <c r="AD1595" s="157">
        <v>0</v>
      </c>
      <c r="AE1595" s="110">
        <v>0</v>
      </c>
      <c r="AF1595" s="110">
        <v>560</v>
      </c>
      <c r="AG1595" s="112">
        <f t="shared" si="241"/>
        <v>0</v>
      </c>
      <c r="AH1595" s="110">
        <f>SUM(AG$4:AG1595)</f>
        <v>41</v>
      </c>
      <c r="AI1595" s="112">
        <f t="shared" si="239"/>
        <v>0</v>
      </c>
      <c r="AJ1595" s="110">
        <f>COUNTIF(AI$4:AI1595,"&gt;0")</f>
        <v>221</v>
      </c>
      <c r="AK1595" s="110">
        <v>0</v>
      </c>
      <c r="AL1595" s="110">
        <v>533</v>
      </c>
      <c r="AM1595" s="172" t="str">
        <f>IF(OR(Table1[[#This Row],[Line total ordered for now]]&gt;0,Table1[[#This Row],[Line total ordered for season]]&gt;0),1,"")</f>
        <v/>
      </c>
      <c r="AN1595" s="173">
        <f>COUNTIF(AM$4:AM1595,"&gt;0")</f>
        <v>0</v>
      </c>
      <c r="AO1595" s="173">
        <f>Table1[[#This Row],[ORDER QUANTITY
to be collected BEFORE 31.3.22]]</f>
        <v>0</v>
      </c>
      <c r="AP1595" s="174">
        <f t="shared" si="240"/>
        <v>0</v>
      </c>
      <c r="AQ1595" s="174">
        <f>IFERROR(INDEX(Retail!H:H,MATCH($D1595,Retail!$D:$D,0)),0)</f>
        <v>0</v>
      </c>
      <c r="AR1595" s="174">
        <f>IFERROR(INDEX(Retail!J:J,MATCH($D1595,Retail!$D:$D,0)),0)</f>
        <v>0</v>
      </c>
      <c r="AS1595" s="174">
        <f>IFERROR(INDEX('NEW2022'!H:H,MATCH($D1595,'NEW2022'!D:D,0)),0)</f>
        <v>0</v>
      </c>
      <c r="AT1595" s="174">
        <f>IFERROR(INDEX('NEW2022'!J:J,MATCH($D1595,'NEW2022'!D:D,0)),0)</f>
        <v>0</v>
      </c>
      <c r="AU1595" s="174">
        <f>IFERROR(INDEX('Quiet Items'!H:H,MATCH($D1595,'Quiet Items'!D:D,0)),0)</f>
        <v>0</v>
      </c>
      <c r="AV1595" s="174">
        <f>IFERROR(INDEX('Quiet Items'!J:J,MATCH($D1595,'Quiet Items'!D:D,0)),0)</f>
        <v>0</v>
      </c>
      <c r="AW1595" s="174">
        <f>IFERROR(INDEX('1.4G'!H:H,MATCH($D1595,'1.4G'!D:D,0)),0)</f>
        <v>0</v>
      </c>
      <c r="AX1595" s="174">
        <f>IFERROR(INDEX('1.4G'!J:J,MATCH($D1595,'1.4G'!D:D,0)),0)</f>
        <v>0</v>
      </c>
      <c r="AY1595" s="174">
        <f t="shared" si="244"/>
        <v>0</v>
      </c>
      <c r="AZ1595" s="174">
        <f t="shared" si="245"/>
        <v>0</v>
      </c>
      <c r="BA1595" s="175">
        <f>IFERROR(Table1[[#This Row],[Line total ordered for now]]*Table1[[#This Row],[GUARANTEED PRICE
for STOCK orders collected before 31.3.22]],0)</f>
        <v>0</v>
      </c>
      <c r="BB1595" s="175">
        <f t="shared" si="242"/>
        <v>0</v>
      </c>
      <c r="BC1595" s="176">
        <f>(AZ1595+Table1[[#This Row],[Line total ordered for now]])*Z1595</f>
        <v>0</v>
      </c>
      <c r="BD1595" s="200">
        <v>5</v>
      </c>
      <c r="BL1595"/>
      <c r="BM1595"/>
      <c r="BN1595"/>
      <c r="BO1595"/>
      <c r="BP1595"/>
      <c r="BQ1595"/>
      <c r="BR1595"/>
      <c r="BS1595"/>
      <c r="BT1595"/>
    </row>
    <row r="1596" spans="1:72" ht="15.75">
      <c r="A1596" s="202">
        <v>1592</v>
      </c>
      <c r="B1596" s="68" t="s">
        <v>6378</v>
      </c>
      <c r="C1596" s="149" t="s">
        <v>667</v>
      </c>
      <c r="D1596" s="149" t="s">
        <v>4342</v>
      </c>
      <c r="E1596" s="149" t="s">
        <v>4343</v>
      </c>
      <c r="F1596" s="158" t="str">
        <f t="shared" si="243"/>
        <v/>
      </c>
      <c r="G1596" s="187">
        <v>14</v>
      </c>
      <c r="H1596" s="150"/>
      <c r="I1596" s="184">
        <v>5</v>
      </c>
      <c r="J1596" s="150"/>
      <c r="K1596" s="151">
        <v>5</v>
      </c>
      <c r="L1596" s="152">
        <v>5</v>
      </c>
      <c r="M1596" s="152">
        <v>5</v>
      </c>
      <c r="N1596" s="153" t="s">
        <v>142</v>
      </c>
      <c r="O1596" s="154">
        <v>1</v>
      </c>
      <c r="P1596" s="153">
        <v>0</v>
      </c>
      <c r="Q1596" s="153" t="s">
        <v>206</v>
      </c>
      <c r="R1596" s="155">
        <v>1</v>
      </c>
      <c r="S1596" s="155">
        <v>0</v>
      </c>
      <c r="T1596" s="155">
        <v>0</v>
      </c>
      <c r="U1596" s="154" t="s">
        <v>6378</v>
      </c>
      <c r="V1596" s="153">
        <v>0</v>
      </c>
      <c r="W1596" s="153">
        <v>0</v>
      </c>
      <c r="X1596" s="151" t="s">
        <v>6378</v>
      </c>
      <c r="Y1596" s="151" t="s">
        <v>6378</v>
      </c>
      <c r="Z1596" s="156">
        <v>0</v>
      </c>
      <c r="AA1596" s="153">
        <v>0</v>
      </c>
      <c r="AB1596" s="153">
        <v>0</v>
      </c>
      <c r="AC1596" s="153">
        <v>0</v>
      </c>
      <c r="AD1596" s="157">
        <v>0</v>
      </c>
      <c r="AE1596" s="110">
        <v>0</v>
      </c>
      <c r="AF1596" s="110">
        <v>560</v>
      </c>
      <c r="AG1596" s="112">
        <f t="shared" si="241"/>
        <v>0</v>
      </c>
      <c r="AH1596" s="110">
        <f>SUM(AG$4:AG1596)</f>
        <v>41</v>
      </c>
      <c r="AI1596" s="112">
        <f t="shared" si="239"/>
        <v>0</v>
      </c>
      <c r="AJ1596" s="110">
        <f>COUNTIF(AI$4:AI1596,"&gt;0")</f>
        <v>221</v>
      </c>
      <c r="AK1596" s="110">
        <v>0</v>
      </c>
      <c r="AL1596" s="110">
        <v>533</v>
      </c>
      <c r="AM1596" s="172" t="str">
        <f>IF(OR(Table1[[#This Row],[Line total ordered for now]]&gt;0,Table1[[#This Row],[Line total ordered for season]]&gt;0),1,"")</f>
        <v/>
      </c>
      <c r="AN1596" s="173">
        <f>COUNTIF(AM$4:AM1596,"&gt;0")</f>
        <v>0</v>
      </c>
      <c r="AO1596" s="173">
        <f>Table1[[#This Row],[ORDER QUANTITY
to be collected BEFORE 31.3.22]]</f>
        <v>0</v>
      </c>
      <c r="AP1596" s="174">
        <f t="shared" si="240"/>
        <v>0</v>
      </c>
      <c r="AQ1596" s="174">
        <f>IFERROR(INDEX(Retail!H:H,MATCH($D1596,Retail!$D:$D,0)),0)</f>
        <v>0</v>
      </c>
      <c r="AR1596" s="174">
        <f>IFERROR(INDEX(Retail!J:J,MATCH($D1596,Retail!$D:$D,0)),0)</f>
        <v>0</v>
      </c>
      <c r="AS1596" s="174">
        <f>IFERROR(INDEX('NEW2022'!H:H,MATCH($D1596,'NEW2022'!D:D,0)),0)</f>
        <v>0</v>
      </c>
      <c r="AT1596" s="174">
        <f>IFERROR(INDEX('NEW2022'!J:J,MATCH($D1596,'NEW2022'!D:D,0)),0)</f>
        <v>0</v>
      </c>
      <c r="AU1596" s="174">
        <f>IFERROR(INDEX('Quiet Items'!H:H,MATCH($D1596,'Quiet Items'!D:D,0)),0)</f>
        <v>0</v>
      </c>
      <c r="AV1596" s="174">
        <f>IFERROR(INDEX('Quiet Items'!J:J,MATCH($D1596,'Quiet Items'!D:D,0)),0)</f>
        <v>0</v>
      </c>
      <c r="AW1596" s="174">
        <f>IFERROR(INDEX('1.4G'!H:H,MATCH($D1596,'1.4G'!D:D,0)),0)</f>
        <v>0</v>
      </c>
      <c r="AX1596" s="174">
        <f>IFERROR(INDEX('1.4G'!J:J,MATCH($D1596,'1.4G'!D:D,0)),0)</f>
        <v>0</v>
      </c>
      <c r="AY1596" s="174">
        <f t="shared" si="244"/>
        <v>0</v>
      </c>
      <c r="AZ1596" s="174">
        <f t="shared" si="245"/>
        <v>0</v>
      </c>
      <c r="BA1596" s="175">
        <f>IFERROR(Table1[[#This Row],[Line total ordered for now]]*Table1[[#This Row],[GUARANTEED PRICE
for STOCK orders collected before 31.3.22]],0)</f>
        <v>0</v>
      </c>
      <c r="BB1596" s="175">
        <f t="shared" si="242"/>
        <v>0</v>
      </c>
      <c r="BC1596" s="176">
        <f>(AZ1596+Table1[[#This Row],[Line total ordered for now]])*Z1596</f>
        <v>0</v>
      </c>
      <c r="BD1596" s="200">
        <v>5</v>
      </c>
      <c r="BL1596"/>
      <c r="BM1596"/>
      <c r="BN1596"/>
      <c r="BO1596"/>
      <c r="BP1596"/>
      <c r="BQ1596"/>
      <c r="BR1596"/>
      <c r="BS1596"/>
      <c r="BT1596"/>
    </row>
    <row r="1597" spans="1:72" ht="15.75">
      <c r="A1597" s="202">
        <v>1593</v>
      </c>
      <c r="B1597" s="68" t="s">
        <v>6378</v>
      </c>
      <c r="C1597" s="149" t="s">
        <v>667</v>
      </c>
      <c r="D1597" s="149" t="s">
        <v>4390</v>
      </c>
      <c r="E1597" s="149" t="s">
        <v>4391</v>
      </c>
      <c r="F1597" s="158" t="str">
        <f t="shared" si="243"/>
        <v/>
      </c>
      <c r="G1597" s="187">
        <v>0</v>
      </c>
      <c r="H1597" s="150"/>
      <c r="I1597" s="184">
        <v>5</v>
      </c>
      <c r="J1597" s="150"/>
      <c r="K1597" s="151">
        <v>5</v>
      </c>
      <c r="L1597" s="152">
        <v>5</v>
      </c>
      <c r="M1597" s="152">
        <v>5</v>
      </c>
      <c r="N1597" s="153" t="s">
        <v>142</v>
      </c>
      <c r="O1597" s="154">
        <v>1</v>
      </c>
      <c r="P1597" s="153">
        <v>0</v>
      </c>
      <c r="Q1597" s="153" t="s">
        <v>206</v>
      </c>
      <c r="R1597" s="155">
        <v>1</v>
      </c>
      <c r="S1597" s="155">
        <v>0</v>
      </c>
      <c r="T1597" s="155">
        <v>0</v>
      </c>
      <c r="U1597" s="154" t="s">
        <v>6378</v>
      </c>
      <c r="V1597" s="153">
        <v>0</v>
      </c>
      <c r="W1597" s="153">
        <v>0</v>
      </c>
      <c r="X1597" s="151" t="s">
        <v>6378</v>
      </c>
      <c r="Y1597" s="151" t="s">
        <v>6378</v>
      </c>
      <c r="Z1597" s="156">
        <v>0</v>
      </c>
      <c r="AA1597" s="153">
        <v>0</v>
      </c>
      <c r="AB1597" s="153">
        <v>0</v>
      </c>
      <c r="AC1597" s="153">
        <v>0</v>
      </c>
      <c r="AD1597" s="157">
        <v>0</v>
      </c>
      <c r="AE1597" s="110">
        <v>0</v>
      </c>
      <c r="AF1597" s="110">
        <v>560</v>
      </c>
      <c r="AG1597" s="112">
        <f t="shared" si="241"/>
        <v>0</v>
      </c>
      <c r="AH1597" s="110">
        <f>SUM(AG$4:AG1597)</f>
        <v>41</v>
      </c>
      <c r="AI1597" s="112">
        <f t="shared" si="239"/>
        <v>0</v>
      </c>
      <c r="AJ1597" s="110">
        <f>COUNTIF(AI$4:AI1597,"&gt;0")</f>
        <v>221</v>
      </c>
      <c r="AK1597" s="110">
        <v>0</v>
      </c>
      <c r="AL1597" s="110">
        <v>533</v>
      </c>
      <c r="AM1597" s="172" t="str">
        <f>IF(OR(Table1[[#This Row],[Line total ordered for now]]&gt;0,Table1[[#This Row],[Line total ordered for season]]&gt;0),1,"")</f>
        <v/>
      </c>
      <c r="AN1597" s="173">
        <f>COUNTIF(AM$4:AM1597,"&gt;0")</f>
        <v>0</v>
      </c>
      <c r="AO1597" s="173">
        <f>Table1[[#This Row],[ORDER QUANTITY
to be collected BEFORE 31.3.22]]</f>
        <v>0</v>
      </c>
      <c r="AP1597" s="174">
        <f t="shared" si="240"/>
        <v>0</v>
      </c>
      <c r="AQ1597" s="174">
        <f>IFERROR(INDEX(Retail!H:H,MATCH($D1597,Retail!$D:$D,0)),0)</f>
        <v>0</v>
      </c>
      <c r="AR1597" s="174">
        <f>IFERROR(INDEX(Retail!J:J,MATCH($D1597,Retail!$D:$D,0)),0)</f>
        <v>0</v>
      </c>
      <c r="AS1597" s="174">
        <f>IFERROR(INDEX('NEW2022'!H:H,MATCH($D1597,'NEW2022'!D:D,0)),0)</f>
        <v>0</v>
      </c>
      <c r="AT1597" s="174">
        <f>IFERROR(INDEX('NEW2022'!J:J,MATCH($D1597,'NEW2022'!D:D,0)),0)</f>
        <v>0</v>
      </c>
      <c r="AU1597" s="174">
        <f>IFERROR(INDEX('Quiet Items'!H:H,MATCH($D1597,'Quiet Items'!D:D,0)),0)</f>
        <v>0</v>
      </c>
      <c r="AV1597" s="174">
        <f>IFERROR(INDEX('Quiet Items'!J:J,MATCH($D1597,'Quiet Items'!D:D,0)),0)</f>
        <v>0</v>
      </c>
      <c r="AW1597" s="174">
        <f>IFERROR(INDEX('1.4G'!H:H,MATCH($D1597,'1.4G'!D:D,0)),0)</f>
        <v>0</v>
      </c>
      <c r="AX1597" s="174">
        <f>IFERROR(INDEX('1.4G'!J:J,MATCH($D1597,'1.4G'!D:D,0)),0)</f>
        <v>0</v>
      </c>
      <c r="AY1597" s="174">
        <f t="shared" si="244"/>
        <v>0</v>
      </c>
      <c r="AZ1597" s="174">
        <f t="shared" si="245"/>
        <v>0</v>
      </c>
      <c r="BA1597" s="175">
        <f>IFERROR(Table1[[#This Row],[Line total ordered for now]]*Table1[[#This Row],[GUARANTEED PRICE
for STOCK orders collected before 31.3.22]],0)</f>
        <v>0</v>
      </c>
      <c r="BB1597" s="175">
        <f t="shared" si="242"/>
        <v>0</v>
      </c>
      <c r="BC1597" s="176">
        <f>(AZ1597+Table1[[#This Row],[Line total ordered for now]])*Z1597</f>
        <v>0</v>
      </c>
      <c r="BD1597" s="200">
        <v>5</v>
      </c>
      <c r="BL1597"/>
      <c r="BM1597"/>
      <c r="BN1597"/>
      <c r="BO1597"/>
      <c r="BP1597"/>
      <c r="BQ1597"/>
      <c r="BR1597"/>
      <c r="BS1597"/>
      <c r="BT1597"/>
    </row>
    <row r="1598" spans="1:72" ht="15.75">
      <c r="A1598" s="202">
        <v>1594</v>
      </c>
      <c r="B1598" s="68" t="s">
        <v>6378</v>
      </c>
      <c r="C1598" s="149" t="s">
        <v>667</v>
      </c>
      <c r="D1598" s="149" t="s">
        <v>924</v>
      </c>
      <c r="E1598" s="149" t="s">
        <v>925</v>
      </c>
      <c r="F1598" s="158" t="str">
        <f t="shared" si="243"/>
        <v/>
      </c>
      <c r="G1598" s="187">
        <v>10</v>
      </c>
      <c r="H1598" s="150"/>
      <c r="I1598" s="184">
        <v>5</v>
      </c>
      <c r="J1598" s="150"/>
      <c r="K1598" s="151">
        <v>5</v>
      </c>
      <c r="L1598" s="152">
        <v>5</v>
      </c>
      <c r="M1598" s="152">
        <v>5</v>
      </c>
      <c r="N1598" s="153" t="s">
        <v>142</v>
      </c>
      <c r="O1598" s="154">
        <v>1</v>
      </c>
      <c r="P1598" s="153">
        <v>0</v>
      </c>
      <c r="Q1598" s="153" t="s">
        <v>206</v>
      </c>
      <c r="R1598" s="155">
        <v>1</v>
      </c>
      <c r="S1598" s="155">
        <v>0</v>
      </c>
      <c r="T1598" s="155">
        <v>0</v>
      </c>
      <c r="U1598" s="154" t="s">
        <v>6378</v>
      </c>
      <c r="V1598" s="153">
        <v>0</v>
      </c>
      <c r="W1598" s="153">
        <v>0</v>
      </c>
      <c r="X1598" s="151" t="s">
        <v>6378</v>
      </c>
      <c r="Y1598" s="151" t="s">
        <v>6378</v>
      </c>
      <c r="Z1598" s="156">
        <v>0</v>
      </c>
      <c r="AA1598" s="153">
        <v>0</v>
      </c>
      <c r="AB1598" s="153">
        <v>0</v>
      </c>
      <c r="AC1598" s="153">
        <v>0</v>
      </c>
      <c r="AD1598" s="157">
        <v>0</v>
      </c>
      <c r="AE1598" s="110">
        <v>0</v>
      </c>
      <c r="AF1598" s="110">
        <v>560</v>
      </c>
      <c r="AG1598" s="112">
        <f t="shared" si="241"/>
        <v>0</v>
      </c>
      <c r="AH1598" s="110">
        <f>SUM(AG$4:AG1598)</f>
        <v>41</v>
      </c>
      <c r="AI1598" s="112">
        <f t="shared" si="239"/>
        <v>0</v>
      </c>
      <c r="AJ1598" s="110">
        <f>COUNTIF(AI$4:AI1598,"&gt;0")</f>
        <v>221</v>
      </c>
      <c r="AK1598" s="110">
        <v>0</v>
      </c>
      <c r="AL1598" s="110">
        <v>533</v>
      </c>
      <c r="AM1598" s="172" t="str">
        <f>IF(OR(Table1[[#This Row],[Line total ordered for now]]&gt;0,Table1[[#This Row],[Line total ordered for season]]&gt;0),1,"")</f>
        <v/>
      </c>
      <c r="AN1598" s="173">
        <f>COUNTIF(AM$4:AM1598,"&gt;0")</f>
        <v>0</v>
      </c>
      <c r="AO1598" s="173">
        <f>Table1[[#This Row],[ORDER QUANTITY
to be collected BEFORE 31.3.22]]</f>
        <v>0</v>
      </c>
      <c r="AP1598" s="174">
        <f t="shared" si="240"/>
        <v>0</v>
      </c>
      <c r="AQ1598" s="174">
        <f>IFERROR(INDEX(Retail!H:H,MATCH($D1598,Retail!$D:$D,0)),0)</f>
        <v>0</v>
      </c>
      <c r="AR1598" s="174">
        <f>IFERROR(INDEX(Retail!J:J,MATCH($D1598,Retail!$D:$D,0)),0)</f>
        <v>0</v>
      </c>
      <c r="AS1598" s="174">
        <f>IFERROR(INDEX('NEW2022'!H:H,MATCH($D1598,'NEW2022'!D:D,0)),0)</f>
        <v>0</v>
      </c>
      <c r="AT1598" s="174">
        <f>IFERROR(INDEX('NEW2022'!J:J,MATCH($D1598,'NEW2022'!D:D,0)),0)</f>
        <v>0</v>
      </c>
      <c r="AU1598" s="174">
        <f>IFERROR(INDEX('Quiet Items'!H:H,MATCH($D1598,'Quiet Items'!D:D,0)),0)</f>
        <v>0</v>
      </c>
      <c r="AV1598" s="174">
        <f>IFERROR(INDEX('Quiet Items'!J:J,MATCH($D1598,'Quiet Items'!D:D,0)),0)</f>
        <v>0</v>
      </c>
      <c r="AW1598" s="174">
        <f>IFERROR(INDEX('1.4G'!H:H,MATCH($D1598,'1.4G'!D:D,0)),0)</f>
        <v>0</v>
      </c>
      <c r="AX1598" s="174">
        <f>IFERROR(INDEX('1.4G'!J:J,MATCH($D1598,'1.4G'!D:D,0)),0)</f>
        <v>0</v>
      </c>
      <c r="AY1598" s="174">
        <f t="shared" si="244"/>
        <v>0</v>
      </c>
      <c r="AZ1598" s="174">
        <f t="shared" si="245"/>
        <v>0</v>
      </c>
      <c r="BA1598" s="175">
        <f>IFERROR(Table1[[#This Row],[Line total ordered for now]]*Table1[[#This Row],[GUARANTEED PRICE
for STOCK orders collected before 31.3.22]],0)</f>
        <v>0</v>
      </c>
      <c r="BB1598" s="175">
        <f t="shared" si="242"/>
        <v>0</v>
      </c>
      <c r="BC1598" s="176">
        <f>(AZ1598+Table1[[#This Row],[Line total ordered for now]])*Z1598</f>
        <v>0</v>
      </c>
      <c r="BD1598" s="200">
        <v>5</v>
      </c>
      <c r="BL1598"/>
      <c r="BM1598"/>
      <c r="BN1598"/>
      <c r="BO1598"/>
      <c r="BP1598"/>
      <c r="BQ1598"/>
      <c r="BR1598"/>
      <c r="BS1598"/>
      <c r="BT1598"/>
    </row>
    <row r="1599" spans="1:72" ht="15.75">
      <c r="A1599" s="202">
        <v>1595</v>
      </c>
      <c r="B1599" s="68" t="s">
        <v>6378</v>
      </c>
      <c r="C1599" s="149" t="s">
        <v>667</v>
      </c>
      <c r="D1599" s="149" t="s">
        <v>1046</v>
      </c>
      <c r="E1599" s="149" t="s">
        <v>1047</v>
      </c>
      <c r="F1599" s="158" t="str">
        <f t="shared" si="243"/>
        <v/>
      </c>
      <c r="G1599" s="187">
        <v>14</v>
      </c>
      <c r="H1599" s="150"/>
      <c r="I1599" s="184">
        <v>5</v>
      </c>
      <c r="J1599" s="150"/>
      <c r="K1599" s="151">
        <v>5</v>
      </c>
      <c r="L1599" s="152">
        <v>5</v>
      </c>
      <c r="M1599" s="152">
        <v>5</v>
      </c>
      <c r="N1599" s="153" t="s">
        <v>142</v>
      </c>
      <c r="O1599" s="154">
        <v>1</v>
      </c>
      <c r="P1599" s="153">
        <v>0</v>
      </c>
      <c r="Q1599" s="153" t="s">
        <v>206</v>
      </c>
      <c r="R1599" s="155">
        <v>1</v>
      </c>
      <c r="S1599" s="155">
        <v>0</v>
      </c>
      <c r="T1599" s="155">
        <v>0</v>
      </c>
      <c r="U1599" s="154" t="s">
        <v>6378</v>
      </c>
      <c r="V1599" s="153">
        <v>0</v>
      </c>
      <c r="W1599" s="153">
        <v>0</v>
      </c>
      <c r="X1599" s="151" t="s">
        <v>6378</v>
      </c>
      <c r="Y1599" s="151" t="s">
        <v>6378</v>
      </c>
      <c r="Z1599" s="156">
        <v>0</v>
      </c>
      <c r="AA1599" s="153">
        <v>0</v>
      </c>
      <c r="AB1599" s="153">
        <v>0</v>
      </c>
      <c r="AC1599" s="153">
        <v>0</v>
      </c>
      <c r="AD1599" s="157">
        <v>0</v>
      </c>
      <c r="AE1599" s="110">
        <v>0</v>
      </c>
      <c r="AF1599" s="110">
        <v>560</v>
      </c>
      <c r="AG1599" s="112">
        <f t="shared" si="241"/>
        <v>0</v>
      </c>
      <c r="AH1599" s="110">
        <f>SUM(AG$4:AG1599)</f>
        <v>41</v>
      </c>
      <c r="AI1599" s="112">
        <f t="shared" si="239"/>
        <v>0</v>
      </c>
      <c r="AJ1599" s="110">
        <f>COUNTIF(AI$4:AI1599,"&gt;0")</f>
        <v>221</v>
      </c>
      <c r="AK1599" s="110">
        <v>0</v>
      </c>
      <c r="AL1599" s="110">
        <v>533</v>
      </c>
      <c r="AM1599" s="172" t="str">
        <f>IF(OR(Table1[[#This Row],[Line total ordered for now]]&gt;0,Table1[[#This Row],[Line total ordered for season]]&gt;0),1,"")</f>
        <v/>
      </c>
      <c r="AN1599" s="173">
        <f>COUNTIF(AM$4:AM1599,"&gt;0")</f>
        <v>0</v>
      </c>
      <c r="AO1599" s="173">
        <f>Table1[[#This Row],[ORDER QUANTITY
to be collected BEFORE 31.3.22]]</f>
        <v>0</v>
      </c>
      <c r="AP1599" s="174">
        <f t="shared" si="240"/>
        <v>0</v>
      </c>
      <c r="AQ1599" s="174">
        <f>IFERROR(INDEX(Retail!H:H,MATCH($D1599,Retail!$D:$D,0)),0)</f>
        <v>0</v>
      </c>
      <c r="AR1599" s="174">
        <f>IFERROR(INDEX(Retail!J:J,MATCH($D1599,Retail!$D:$D,0)),0)</f>
        <v>0</v>
      </c>
      <c r="AS1599" s="174">
        <f>IFERROR(INDEX('NEW2022'!H:H,MATCH($D1599,'NEW2022'!D:D,0)),0)</f>
        <v>0</v>
      </c>
      <c r="AT1599" s="174">
        <f>IFERROR(INDEX('NEW2022'!J:J,MATCH($D1599,'NEW2022'!D:D,0)),0)</f>
        <v>0</v>
      </c>
      <c r="AU1599" s="174">
        <f>IFERROR(INDEX('Quiet Items'!H:H,MATCH($D1599,'Quiet Items'!D:D,0)),0)</f>
        <v>0</v>
      </c>
      <c r="AV1599" s="174">
        <f>IFERROR(INDEX('Quiet Items'!J:J,MATCH($D1599,'Quiet Items'!D:D,0)),0)</f>
        <v>0</v>
      </c>
      <c r="AW1599" s="174">
        <f>IFERROR(INDEX('1.4G'!H:H,MATCH($D1599,'1.4G'!D:D,0)),0)</f>
        <v>0</v>
      </c>
      <c r="AX1599" s="174">
        <f>IFERROR(INDEX('1.4G'!J:J,MATCH($D1599,'1.4G'!D:D,0)),0)</f>
        <v>0</v>
      </c>
      <c r="AY1599" s="174">
        <f t="shared" si="244"/>
        <v>0</v>
      </c>
      <c r="AZ1599" s="174">
        <f t="shared" si="245"/>
        <v>0</v>
      </c>
      <c r="BA1599" s="175">
        <f>IFERROR(Table1[[#This Row],[Line total ordered for now]]*Table1[[#This Row],[GUARANTEED PRICE
for STOCK orders collected before 31.3.22]],0)</f>
        <v>0</v>
      </c>
      <c r="BB1599" s="175">
        <f t="shared" si="242"/>
        <v>0</v>
      </c>
      <c r="BC1599" s="176">
        <f>(AZ1599+Table1[[#This Row],[Line total ordered for now]])*Z1599</f>
        <v>0</v>
      </c>
      <c r="BD1599" s="200">
        <v>5</v>
      </c>
      <c r="BL1599"/>
      <c r="BM1599"/>
      <c r="BN1599"/>
      <c r="BO1599"/>
      <c r="BP1599"/>
      <c r="BQ1599"/>
      <c r="BR1599"/>
      <c r="BS1599"/>
      <c r="BT1599"/>
    </row>
    <row r="1600" spans="1:72" ht="15.75">
      <c r="A1600" s="202">
        <v>1596</v>
      </c>
      <c r="B1600" s="68" t="s">
        <v>6378</v>
      </c>
      <c r="C1600" s="149" t="s">
        <v>667</v>
      </c>
      <c r="D1600" s="149" t="s">
        <v>1116</v>
      </c>
      <c r="E1600" s="149" t="s">
        <v>1117</v>
      </c>
      <c r="F1600" s="158" t="str">
        <f t="shared" si="243"/>
        <v/>
      </c>
      <c r="G1600" s="187">
        <v>15</v>
      </c>
      <c r="H1600" s="150"/>
      <c r="I1600" s="184">
        <v>5</v>
      </c>
      <c r="J1600" s="150"/>
      <c r="K1600" s="151">
        <v>5</v>
      </c>
      <c r="L1600" s="152">
        <v>5</v>
      </c>
      <c r="M1600" s="152">
        <v>5</v>
      </c>
      <c r="N1600" s="153" t="s">
        <v>142</v>
      </c>
      <c r="O1600" s="154">
        <v>1</v>
      </c>
      <c r="P1600" s="153">
        <v>0</v>
      </c>
      <c r="Q1600" s="153" t="s">
        <v>206</v>
      </c>
      <c r="R1600" s="155">
        <v>1</v>
      </c>
      <c r="S1600" s="155">
        <v>0</v>
      </c>
      <c r="T1600" s="155">
        <v>0</v>
      </c>
      <c r="U1600" s="154" t="s">
        <v>6378</v>
      </c>
      <c r="V1600" s="153">
        <v>0</v>
      </c>
      <c r="W1600" s="153">
        <v>0</v>
      </c>
      <c r="X1600" s="151" t="s">
        <v>6378</v>
      </c>
      <c r="Y1600" s="151" t="s">
        <v>6378</v>
      </c>
      <c r="Z1600" s="156">
        <v>0</v>
      </c>
      <c r="AA1600" s="153">
        <v>0</v>
      </c>
      <c r="AB1600" s="153">
        <v>0</v>
      </c>
      <c r="AC1600" s="153">
        <v>0</v>
      </c>
      <c r="AD1600" s="157">
        <v>0</v>
      </c>
      <c r="AE1600" s="110">
        <v>0</v>
      </c>
      <c r="AF1600" s="110">
        <v>560</v>
      </c>
      <c r="AG1600" s="112">
        <f t="shared" si="241"/>
        <v>0</v>
      </c>
      <c r="AH1600" s="110">
        <f>SUM(AG$4:AG1600)</f>
        <v>41</v>
      </c>
      <c r="AI1600" s="112">
        <f t="shared" si="239"/>
        <v>0</v>
      </c>
      <c r="AJ1600" s="110">
        <f>COUNTIF(AI$4:AI1600,"&gt;0")</f>
        <v>221</v>
      </c>
      <c r="AK1600" s="110">
        <v>0</v>
      </c>
      <c r="AL1600" s="110">
        <v>533</v>
      </c>
      <c r="AM1600" s="172" t="str">
        <f>IF(OR(Table1[[#This Row],[Line total ordered for now]]&gt;0,Table1[[#This Row],[Line total ordered for season]]&gt;0),1,"")</f>
        <v/>
      </c>
      <c r="AN1600" s="173">
        <f>COUNTIF(AM$4:AM1600,"&gt;0")</f>
        <v>0</v>
      </c>
      <c r="AO1600" s="173">
        <f>Table1[[#This Row],[ORDER QUANTITY
to be collected BEFORE 31.3.22]]</f>
        <v>0</v>
      </c>
      <c r="AP1600" s="174">
        <f t="shared" si="240"/>
        <v>0</v>
      </c>
      <c r="AQ1600" s="174">
        <f>IFERROR(INDEX(Retail!H:H,MATCH($D1600,Retail!$D:$D,0)),0)</f>
        <v>0</v>
      </c>
      <c r="AR1600" s="174">
        <f>IFERROR(INDEX(Retail!J:J,MATCH($D1600,Retail!$D:$D,0)),0)</f>
        <v>0</v>
      </c>
      <c r="AS1600" s="174">
        <f>IFERROR(INDEX('NEW2022'!H:H,MATCH($D1600,'NEW2022'!D:D,0)),0)</f>
        <v>0</v>
      </c>
      <c r="AT1600" s="174">
        <f>IFERROR(INDEX('NEW2022'!J:J,MATCH($D1600,'NEW2022'!D:D,0)),0)</f>
        <v>0</v>
      </c>
      <c r="AU1600" s="174">
        <f>IFERROR(INDEX('Quiet Items'!H:H,MATCH($D1600,'Quiet Items'!D:D,0)),0)</f>
        <v>0</v>
      </c>
      <c r="AV1600" s="174">
        <f>IFERROR(INDEX('Quiet Items'!J:J,MATCH($D1600,'Quiet Items'!D:D,0)),0)</f>
        <v>0</v>
      </c>
      <c r="AW1600" s="174">
        <f>IFERROR(INDEX('1.4G'!H:H,MATCH($D1600,'1.4G'!D:D,0)),0)</f>
        <v>0</v>
      </c>
      <c r="AX1600" s="174">
        <f>IFERROR(INDEX('1.4G'!J:J,MATCH($D1600,'1.4G'!D:D,0)),0)</f>
        <v>0</v>
      </c>
      <c r="AY1600" s="174">
        <f t="shared" si="244"/>
        <v>0</v>
      </c>
      <c r="AZ1600" s="174">
        <f t="shared" si="245"/>
        <v>0</v>
      </c>
      <c r="BA1600" s="175">
        <f>IFERROR(Table1[[#This Row],[Line total ordered for now]]*Table1[[#This Row],[GUARANTEED PRICE
for STOCK orders collected before 31.3.22]],0)</f>
        <v>0</v>
      </c>
      <c r="BB1600" s="175">
        <f t="shared" si="242"/>
        <v>0</v>
      </c>
      <c r="BC1600" s="176">
        <f>(AZ1600+Table1[[#This Row],[Line total ordered for now]])*Z1600</f>
        <v>0</v>
      </c>
      <c r="BD1600" s="200">
        <v>5</v>
      </c>
      <c r="BL1600"/>
      <c r="BM1600"/>
      <c r="BN1600"/>
      <c r="BO1600"/>
      <c r="BP1600"/>
      <c r="BQ1600"/>
      <c r="BR1600"/>
      <c r="BS1600"/>
      <c r="BT1600"/>
    </row>
    <row r="1601" spans="1:72" ht="15.75">
      <c r="A1601" s="202">
        <v>1597</v>
      </c>
      <c r="B1601" s="68" t="s">
        <v>6378</v>
      </c>
      <c r="C1601" s="149" t="s">
        <v>667</v>
      </c>
      <c r="D1601" s="149" t="s">
        <v>1164</v>
      </c>
      <c r="E1601" s="149" t="s">
        <v>1165</v>
      </c>
      <c r="F1601" s="158" t="str">
        <f t="shared" si="243"/>
        <v/>
      </c>
      <c r="G1601" s="187">
        <v>7</v>
      </c>
      <c r="H1601" s="150"/>
      <c r="I1601" s="184">
        <v>5</v>
      </c>
      <c r="J1601" s="150"/>
      <c r="K1601" s="151">
        <v>5</v>
      </c>
      <c r="L1601" s="152">
        <v>5</v>
      </c>
      <c r="M1601" s="152">
        <v>5</v>
      </c>
      <c r="N1601" s="153" t="s">
        <v>142</v>
      </c>
      <c r="O1601" s="154">
        <v>1</v>
      </c>
      <c r="P1601" s="153">
        <v>0</v>
      </c>
      <c r="Q1601" s="153" t="s">
        <v>206</v>
      </c>
      <c r="R1601" s="155">
        <v>1</v>
      </c>
      <c r="S1601" s="155">
        <v>0</v>
      </c>
      <c r="T1601" s="155">
        <v>0</v>
      </c>
      <c r="U1601" s="154" t="s">
        <v>6378</v>
      </c>
      <c r="V1601" s="153">
        <v>0</v>
      </c>
      <c r="W1601" s="153">
        <v>0</v>
      </c>
      <c r="X1601" s="151" t="s">
        <v>6378</v>
      </c>
      <c r="Y1601" s="151" t="s">
        <v>6378</v>
      </c>
      <c r="Z1601" s="156">
        <v>0</v>
      </c>
      <c r="AA1601" s="153">
        <v>0</v>
      </c>
      <c r="AB1601" s="153">
        <v>0</v>
      </c>
      <c r="AC1601" s="153">
        <v>0</v>
      </c>
      <c r="AD1601" s="157">
        <v>0</v>
      </c>
      <c r="AE1601" s="110">
        <v>0</v>
      </c>
      <c r="AF1601" s="110">
        <v>560</v>
      </c>
      <c r="AG1601" s="112">
        <f t="shared" si="241"/>
        <v>0</v>
      </c>
      <c r="AH1601" s="110">
        <f>SUM(AG$4:AG1601)</f>
        <v>41</v>
      </c>
      <c r="AI1601" s="112">
        <f t="shared" si="239"/>
        <v>0</v>
      </c>
      <c r="AJ1601" s="110">
        <f>COUNTIF(AI$4:AI1601,"&gt;0")</f>
        <v>221</v>
      </c>
      <c r="AK1601" s="110">
        <v>0</v>
      </c>
      <c r="AL1601" s="110">
        <v>533</v>
      </c>
      <c r="AM1601" s="172" t="str">
        <f>IF(OR(Table1[[#This Row],[Line total ordered for now]]&gt;0,Table1[[#This Row],[Line total ordered for season]]&gt;0),1,"")</f>
        <v/>
      </c>
      <c r="AN1601" s="173">
        <f>COUNTIF(AM$4:AM1601,"&gt;0")</f>
        <v>0</v>
      </c>
      <c r="AO1601" s="173">
        <f>Table1[[#This Row],[ORDER QUANTITY
to be collected BEFORE 31.3.22]]</f>
        <v>0</v>
      </c>
      <c r="AP1601" s="174">
        <f t="shared" si="240"/>
        <v>0</v>
      </c>
      <c r="AQ1601" s="174">
        <f>IFERROR(INDEX(Retail!H:H,MATCH($D1601,Retail!$D:$D,0)),0)</f>
        <v>0</v>
      </c>
      <c r="AR1601" s="174">
        <f>IFERROR(INDEX(Retail!J:J,MATCH($D1601,Retail!$D:$D,0)),0)</f>
        <v>0</v>
      </c>
      <c r="AS1601" s="174">
        <f>IFERROR(INDEX('NEW2022'!H:H,MATCH($D1601,'NEW2022'!D:D,0)),0)</f>
        <v>0</v>
      </c>
      <c r="AT1601" s="174">
        <f>IFERROR(INDEX('NEW2022'!J:J,MATCH($D1601,'NEW2022'!D:D,0)),0)</f>
        <v>0</v>
      </c>
      <c r="AU1601" s="174">
        <f>IFERROR(INDEX('Quiet Items'!H:H,MATCH($D1601,'Quiet Items'!D:D,0)),0)</f>
        <v>0</v>
      </c>
      <c r="AV1601" s="174">
        <f>IFERROR(INDEX('Quiet Items'!J:J,MATCH($D1601,'Quiet Items'!D:D,0)),0)</f>
        <v>0</v>
      </c>
      <c r="AW1601" s="174">
        <f>IFERROR(INDEX('1.4G'!H:H,MATCH($D1601,'1.4G'!D:D,0)),0)</f>
        <v>0</v>
      </c>
      <c r="AX1601" s="174">
        <f>IFERROR(INDEX('1.4G'!J:J,MATCH($D1601,'1.4G'!D:D,0)),0)</f>
        <v>0</v>
      </c>
      <c r="AY1601" s="174">
        <f t="shared" si="244"/>
        <v>0</v>
      </c>
      <c r="AZ1601" s="174">
        <f t="shared" si="245"/>
        <v>0</v>
      </c>
      <c r="BA1601" s="175">
        <f>IFERROR(Table1[[#This Row],[Line total ordered for now]]*Table1[[#This Row],[GUARANTEED PRICE
for STOCK orders collected before 31.3.22]],0)</f>
        <v>0</v>
      </c>
      <c r="BB1601" s="175">
        <f t="shared" si="242"/>
        <v>0</v>
      </c>
      <c r="BC1601" s="176">
        <f>(AZ1601+Table1[[#This Row],[Line total ordered for now]])*Z1601</f>
        <v>0</v>
      </c>
      <c r="BD1601" s="200">
        <v>5</v>
      </c>
      <c r="BL1601"/>
      <c r="BM1601"/>
      <c r="BN1601"/>
      <c r="BO1601"/>
      <c r="BP1601"/>
      <c r="BQ1601"/>
      <c r="BR1601"/>
      <c r="BS1601"/>
      <c r="BT1601"/>
    </row>
    <row r="1602" spans="1:72" ht="15.75">
      <c r="A1602" s="202">
        <v>1598</v>
      </c>
      <c r="B1602" s="68" t="s">
        <v>6378</v>
      </c>
      <c r="C1602" s="149" t="s">
        <v>667</v>
      </c>
      <c r="D1602" s="149" t="s">
        <v>1214</v>
      </c>
      <c r="E1602" s="149" t="s">
        <v>1215</v>
      </c>
      <c r="F1602" s="158" t="str">
        <f t="shared" si="243"/>
        <v/>
      </c>
      <c r="G1602" s="187">
        <v>10</v>
      </c>
      <c r="H1602" s="150"/>
      <c r="I1602" s="184">
        <v>5</v>
      </c>
      <c r="J1602" s="150"/>
      <c r="K1602" s="151">
        <v>5</v>
      </c>
      <c r="L1602" s="152">
        <v>5</v>
      </c>
      <c r="M1602" s="152">
        <v>5</v>
      </c>
      <c r="N1602" s="153" t="s">
        <v>142</v>
      </c>
      <c r="O1602" s="154">
        <v>1</v>
      </c>
      <c r="P1602" s="153">
        <v>0</v>
      </c>
      <c r="Q1602" s="153" t="s">
        <v>206</v>
      </c>
      <c r="R1602" s="155">
        <v>1</v>
      </c>
      <c r="S1602" s="155">
        <v>0</v>
      </c>
      <c r="T1602" s="155">
        <v>0</v>
      </c>
      <c r="U1602" s="154" t="s">
        <v>6378</v>
      </c>
      <c r="V1602" s="153">
        <v>0</v>
      </c>
      <c r="W1602" s="153">
        <v>0</v>
      </c>
      <c r="X1602" s="151" t="s">
        <v>6378</v>
      </c>
      <c r="Y1602" s="151" t="s">
        <v>6378</v>
      </c>
      <c r="Z1602" s="156">
        <v>0</v>
      </c>
      <c r="AA1602" s="153">
        <v>0</v>
      </c>
      <c r="AB1602" s="153">
        <v>0</v>
      </c>
      <c r="AC1602" s="153">
        <v>0</v>
      </c>
      <c r="AD1602" s="157">
        <v>0</v>
      </c>
      <c r="AE1602" s="110">
        <v>0</v>
      </c>
      <c r="AF1602" s="110">
        <v>560</v>
      </c>
      <c r="AG1602" s="112">
        <f t="shared" si="241"/>
        <v>0</v>
      </c>
      <c r="AH1602" s="110">
        <f>SUM(AG$4:AG1602)</f>
        <v>41</v>
      </c>
      <c r="AI1602" s="112">
        <f t="shared" si="239"/>
        <v>0</v>
      </c>
      <c r="AJ1602" s="110">
        <f>COUNTIF(AI$4:AI1602,"&gt;0")</f>
        <v>221</v>
      </c>
      <c r="AK1602" s="110">
        <v>0</v>
      </c>
      <c r="AL1602" s="110">
        <v>533</v>
      </c>
      <c r="AM1602" s="172" t="str">
        <f>IF(OR(Table1[[#This Row],[Line total ordered for now]]&gt;0,Table1[[#This Row],[Line total ordered for season]]&gt;0),1,"")</f>
        <v/>
      </c>
      <c r="AN1602" s="173">
        <f>COUNTIF(AM$4:AM1602,"&gt;0")</f>
        <v>0</v>
      </c>
      <c r="AO1602" s="173">
        <f>Table1[[#This Row],[ORDER QUANTITY
to be collected BEFORE 31.3.22]]</f>
        <v>0</v>
      </c>
      <c r="AP1602" s="174">
        <f t="shared" si="240"/>
        <v>0</v>
      </c>
      <c r="AQ1602" s="174">
        <f>IFERROR(INDEX(Retail!H:H,MATCH($D1602,Retail!$D:$D,0)),0)</f>
        <v>0</v>
      </c>
      <c r="AR1602" s="174">
        <f>IFERROR(INDEX(Retail!J:J,MATCH($D1602,Retail!$D:$D,0)),0)</f>
        <v>0</v>
      </c>
      <c r="AS1602" s="174">
        <f>IFERROR(INDEX('NEW2022'!H:H,MATCH($D1602,'NEW2022'!D:D,0)),0)</f>
        <v>0</v>
      </c>
      <c r="AT1602" s="174">
        <f>IFERROR(INDEX('NEW2022'!J:J,MATCH($D1602,'NEW2022'!D:D,0)),0)</f>
        <v>0</v>
      </c>
      <c r="AU1602" s="174">
        <f>IFERROR(INDEX('Quiet Items'!H:H,MATCH($D1602,'Quiet Items'!D:D,0)),0)</f>
        <v>0</v>
      </c>
      <c r="AV1602" s="174">
        <f>IFERROR(INDEX('Quiet Items'!J:J,MATCH($D1602,'Quiet Items'!D:D,0)),0)</f>
        <v>0</v>
      </c>
      <c r="AW1602" s="174">
        <f>IFERROR(INDEX('1.4G'!H:H,MATCH($D1602,'1.4G'!D:D,0)),0)</f>
        <v>0</v>
      </c>
      <c r="AX1602" s="174">
        <f>IFERROR(INDEX('1.4G'!J:J,MATCH($D1602,'1.4G'!D:D,0)),0)</f>
        <v>0</v>
      </c>
      <c r="AY1602" s="174">
        <f t="shared" si="244"/>
        <v>0</v>
      </c>
      <c r="AZ1602" s="174">
        <f t="shared" si="245"/>
        <v>0</v>
      </c>
      <c r="BA1602" s="175">
        <f>IFERROR(Table1[[#This Row],[Line total ordered for now]]*Table1[[#This Row],[GUARANTEED PRICE
for STOCK orders collected before 31.3.22]],0)</f>
        <v>0</v>
      </c>
      <c r="BB1602" s="175">
        <f t="shared" si="242"/>
        <v>0</v>
      </c>
      <c r="BC1602" s="176">
        <f>(AZ1602+Table1[[#This Row],[Line total ordered for now]])*Z1602</f>
        <v>0</v>
      </c>
      <c r="BD1602" s="200">
        <v>5</v>
      </c>
      <c r="BL1602"/>
      <c r="BM1602"/>
      <c r="BN1602"/>
      <c r="BO1602"/>
      <c r="BP1602"/>
      <c r="BQ1602"/>
      <c r="BR1602"/>
      <c r="BS1602"/>
      <c r="BT1602"/>
    </row>
    <row r="1603" spans="1:72" ht="15.75">
      <c r="A1603" s="202">
        <v>1599</v>
      </c>
      <c r="B1603" s="68" t="s">
        <v>6378</v>
      </c>
      <c r="C1603" s="149" t="s">
        <v>667</v>
      </c>
      <c r="D1603" s="149" t="s">
        <v>1283</v>
      </c>
      <c r="E1603" s="149" t="s">
        <v>1284</v>
      </c>
      <c r="F1603" s="158" t="str">
        <f t="shared" si="243"/>
        <v/>
      </c>
      <c r="G1603" s="187">
        <v>1</v>
      </c>
      <c r="H1603" s="150"/>
      <c r="I1603" s="184">
        <v>5</v>
      </c>
      <c r="J1603" s="150"/>
      <c r="K1603" s="151">
        <v>5</v>
      </c>
      <c r="L1603" s="152">
        <v>5</v>
      </c>
      <c r="M1603" s="152">
        <v>5</v>
      </c>
      <c r="N1603" s="153" t="s">
        <v>142</v>
      </c>
      <c r="O1603" s="154">
        <v>1</v>
      </c>
      <c r="P1603" s="153">
        <v>0</v>
      </c>
      <c r="Q1603" s="153" t="s">
        <v>206</v>
      </c>
      <c r="R1603" s="155">
        <v>1</v>
      </c>
      <c r="S1603" s="155">
        <v>0</v>
      </c>
      <c r="T1603" s="155">
        <v>0</v>
      </c>
      <c r="U1603" s="154" t="s">
        <v>6378</v>
      </c>
      <c r="V1603" s="153">
        <v>0</v>
      </c>
      <c r="W1603" s="153">
        <v>0</v>
      </c>
      <c r="X1603" s="151" t="s">
        <v>6378</v>
      </c>
      <c r="Y1603" s="151" t="s">
        <v>6378</v>
      </c>
      <c r="Z1603" s="156">
        <v>0</v>
      </c>
      <c r="AA1603" s="153">
        <v>0</v>
      </c>
      <c r="AB1603" s="153">
        <v>0</v>
      </c>
      <c r="AC1603" s="153">
        <v>0</v>
      </c>
      <c r="AD1603" s="157">
        <v>0</v>
      </c>
      <c r="AE1603" s="110">
        <v>0</v>
      </c>
      <c r="AF1603" s="110">
        <v>560</v>
      </c>
      <c r="AG1603" s="112">
        <f t="shared" si="241"/>
        <v>0</v>
      </c>
      <c r="AH1603" s="110">
        <f>SUM(AG$4:AG1603)</f>
        <v>41</v>
      </c>
      <c r="AI1603" s="112">
        <f t="shared" si="239"/>
        <v>0</v>
      </c>
      <c r="AJ1603" s="110">
        <f>COUNTIF(AI$4:AI1603,"&gt;0")</f>
        <v>221</v>
      </c>
      <c r="AK1603" s="110">
        <v>0</v>
      </c>
      <c r="AL1603" s="110">
        <v>533</v>
      </c>
      <c r="AM1603" s="172" t="str">
        <f>IF(OR(Table1[[#This Row],[Line total ordered for now]]&gt;0,Table1[[#This Row],[Line total ordered for season]]&gt;0),1,"")</f>
        <v/>
      </c>
      <c r="AN1603" s="173">
        <f>COUNTIF(AM$4:AM1603,"&gt;0")</f>
        <v>0</v>
      </c>
      <c r="AO1603" s="173">
        <f>Table1[[#This Row],[ORDER QUANTITY
to be collected BEFORE 31.3.22]]</f>
        <v>0</v>
      </c>
      <c r="AP1603" s="174">
        <f t="shared" si="240"/>
        <v>0</v>
      </c>
      <c r="AQ1603" s="174">
        <f>IFERROR(INDEX(Retail!H:H,MATCH($D1603,Retail!$D:$D,0)),0)</f>
        <v>0</v>
      </c>
      <c r="AR1603" s="174">
        <f>IFERROR(INDEX(Retail!J:J,MATCH($D1603,Retail!$D:$D,0)),0)</f>
        <v>0</v>
      </c>
      <c r="AS1603" s="174">
        <f>IFERROR(INDEX('NEW2022'!H:H,MATCH($D1603,'NEW2022'!D:D,0)),0)</f>
        <v>0</v>
      </c>
      <c r="AT1603" s="174">
        <f>IFERROR(INDEX('NEW2022'!J:J,MATCH($D1603,'NEW2022'!D:D,0)),0)</f>
        <v>0</v>
      </c>
      <c r="AU1603" s="174">
        <f>IFERROR(INDEX('Quiet Items'!H:H,MATCH($D1603,'Quiet Items'!D:D,0)),0)</f>
        <v>0</v>
      </c>
      <c r="AV1603" s="174">
        <f>IFERROR(INDEX('Quiet Items'!J:J,MATCH($D1603,'Quiet Items'!D:D,0)),0)</f>
        <v>0</v>
      </c>
      <c r="AW1603" s="174">
        <f>IFERROR(INDEX('1.4G'!H:H,MATCH($D1603,'1.4G'!D:D,0)),0)</f>
        <v>0</v>
      </c>
      <c r="AX1603" s="174">
        <f>IFERROR(INDEX('1.4G'!J:J,MATCH($D1603,'1.4G'!D:D,0)),0)</f>
        <v>0</v>
      </c>
      <c r="AY1603" s="174">
        <f t="shared" si="244"/>
        <v>0</v>
      </c>
      <c r="AZ1603" s="174">
        <f t="shared" si="245"/>
        <v>0</v>
      </c>
      <c r="BA1603" s="175">
        <f>IFERROR(Table1[[#This Row],[Line total ordered for now]]*Table1[[#This Row],[GUARANTEED PRICE
for STOCK orders collected before 31.3.22]],0)</f>
        <v>0</v>
      </c>
      <c r="BB1603" s="175">
        <f t="shared" si="242"/>
        <v>0</v>
      </c>
      <c r="BC1603" s="176">
        <f>(AZ1603+Table1[[#This Row],[Line total ordered for now]])*Z1603</f>
        <v>0</v>
      </c>
      <c r="BD1603" s="200">
        <v>5</v>
      </c>
      <c r="BL1603"/>
      <c r="BM1603"/>
      <c r="BN1603"/>
      <c r="BO1603"/>
      <c r="BP1603"/>
      <c r="BQ1603"/>
      <c r="BR1603"/>
      <c r="BS1603"/>
      <c r="BT1603"/>
    </row>
    <row r="1604" spans="1:72" ht="15.75">
      <c r="A1604" s="202">
        <v>1600</v>
      </c>
      <c r="B1604" s="68" t="s">
        <v>6378</v>
      </c>
      <c r="C1604" s="149" t="s">
        <v>667</v>
      </c>
      <c r="D1604" s="149" t="s">
        <v>1320</v>
      </c>
      <c r="E1604" s="149" t="s">
        <v>1321</v>
      </c>
      <c r="F1604" s="158" t="str">
        <f t="shared" si="243"/>
        <v/>
      </c>
      <c r="G1604" s="187">
        <v>20</v>
      </c>
      <c r="H1604" s="150"/>
      <c r="I1604" s="184">
        <v>5</v>
      </c>
      <c r="J1604" s="150"/>
      <c r="K1604" s="151">
        <v>5</v>
      </c>
      <c r="L1604" s="152">
        <v>5</v>
      </c>
      <c r="M1604" s="152">
        <v>5</v>
      </c>
      <c r="N1604" s="153" t="s">
        <v>142</v>
      </c>
      <c r="O1604" s="154">
        <v>1</v>
      </c>
      <c r="P1604" s="153">
        <v>0</v>
      </c>
      <c r="Q1604" s="153" t="s">
        <v>206</v>
      </c>
      <c r="R1604" s="155">
        <v>1</v>
      </c>
      <c r="S1604" s="155">
        <v>0</v>
      </c>
      <c r="T1604" s="155">
        <v>0</v>
      </c>
      <c r="U1604" s="154" t="s">
        <v>6378</v>
      </c>
      <c r="V1604" s="153">
        <v>0</v>
      </c>
      <c r="W1604" s="153">
        <v>0</v>
      </c>
      <c r="X1604" s="151" t="s">
        <v>6378</v>
      </c>
      <c r="Y1604" s="151" t="s">
        <v>6378</v>
      </c>
      <c r="Z1604" s="156">
        <v>0</v>
      </c>
      <c r="AA1604" s="153">
        <v>0</v>
      </c>
      <c r="AB1604" s="153">
        <v>0</v>
      </c>
      <c r="AC1604" s="153">
        <v>0</v>
      </c>
      <c r="AD1604" s="157">
        <v>0</v>
      </c>
      <c r="AE1604" s="110">
        <v>0</v>
      </c>
      <c r="AF1604" s="110">
        <v>560</v>
      </c>
      <c r="AG1604" s="112">
        <f t="shared" si="241"/>
        <v>0</v>
      </c>
      <c r="AH1604" s="110">
        <f>SUM(AG$4:AG1604)</f>
        <v>41</v>
      </c>
      <c r="AI1604" s="112">
        <f t="shared" ref="AI1604:AI1644" si="246">IF(RIGHT(E1604,6)="retail",1,0)</f>
        <v>0</v>
      </c>
      <c r="AJ1604" s="110">
        <f>COUNTIF(AI$4:AI1604,"&gt;0")</f>
        <v>221</v>
      </c>
      <c r="AK1604" s="110">
        <v>0</v>
      </c>
      <c r="AL1604" s="110">
        <v>533</v>
      </c>
      <c r="AM1604" s="172" t="str">
        <f>IF(OR(Table1[[#This Row],[Line total ordered for now]]&gt;0,Table1[[#This Row],[Line total ordered for season]]&gt;0),1,"")</f>
        <v/>
      </c>
      <c r="AN1604" s="173">
        <f>COUNTIF(AM$4:AM1604,"&gt;0")</f>
        <v>0</v>
      </c>
      <c r="AO1604" s="173">
        <f>Table1[[#This Row],[ORDER QUANTITY
to be collected BEFORE 31.3.22]]</f>
        <v>0</v>
      </c>
      <c r="AP1604" s="174">
        <f t="shared" ref="AP1604:AP1644" si="247">J1604</f>
        <v>0</v>
      </c>
      <c r="AQ1604" s="174">
        <f>IFERROR(INDEX(Retail!H:H,MATCH($D1604,Retail!$D:$D,0)),0)</f>
        <v>0</v>
      </c>
      <c r="AR1604" s="174">
        <f>IFERROR(INDEX(Retail!J:J,MATCH($D1604,Retail!$D:$D,0)),0)</f>
        <v>0</v>
      </c>
      <c r="AS1604" s="174">
        <f>IFERROR(INDEX('NEW2022'!H:H,MATCH($D1604,'NEW2022'!D:D,0)),0)</f>
        <v>0</v>
      </c>
      <c r="AT1604" s="174">
        <f>IFERROR(INDEX('NEW2022'!J:J,MATCH($D1604,'NEW2022'!D:D,0)),0)</f>
        <v>0</v>
      </c>
      <c r="AU1604" s="174">
        <f>IFERROR(INDEX('Quiet Items'!H:H,MATCH($D1604,'Quiet Items'!D:D,0)),0)</f>
        <v>0</v>
      </c>
      <c r="AV1604" s="174">
        <f>IFERROR(INDEX('Quiet Items'!J:J,MATCH($D1604,'Quiet Items'!D:D,0)),0)</f>
        <v>0</v>
      </c>
      <c r="AW1604" s="174">
        <f>IFERROR(INDEX('1.4G'!H:H,MATCH($D1604,'1.4G'!D:D,0)),0)</f>
        <v>0</v>
      </c>
      <c r="AX1604" s="174">
        <f>IFERROR(INDEX('1.4G'!J:J,MATCH($D1604,'1.4G'!D:D,0)),0)</f>
        <v>0</v>
      </c>
      <c r="AY1604" s="174">
        <f t="shared" si="244"/>
        <v>0</v>
      </c>
      <c r="AZ1604" s="174">
        <f t="shared" si="245"/>
        <v>0</v>
      </c>
      <c r="BA1604" s="175">
        <f>IFERROR(Table1[[#This Row],[Line total ordered for now]]*Table1[[#This Row],[GUARANTEED PRICE
for STOCK orders collected before 31.3.22]],0)</f>
        <v>0</v>
      </c>
      <c r="BB1604" s="175">
        <f t="shared" si="242"/>
        <v>0</v>
      </c>
      <c r="BC1604" s="176">
        <f>(AZ1604+Table1[[#This Row],[Line total ordered for now]])*Z1604</f>
        <v>0</v>
      </c>
      <c r="BD1604" s="200">
        <v>5</v>
      </c>
      <c r="BL1604"/>
      <c r="BM1604"/>
      <c r="BN1604"/>
      <c r="BO1604"/>
      <c r="BP1604"/>
      <c r="BQ1604"/>
      <c r="BR1604"/>
      <c r="BS1604"/>
      <c r="BT1604"/>
    </row>
    <row r="1605" spans="1:72" ht="15.75">
      <c r="A1605" s="202">
        <v>1601</v>
      </c>
      <c r="B1605" s="68" t="s">
        <v>6378</v>
      </c>
      <c r="C1605" s="149" t="s">
        <v>667</v>
      </c>
      <c r="D1605" s="149" t="s">
        <v>1399</v>
      </c>
      <c r="E1605" s="149" t="s">
        <v>1400</v>
      </c>
      <c r="F1605" s="158" t="str">
        <f t="shared" si="243"/>
        <v/>
      </c>
      <c r="G1605" s="187">
        <v>14</v>
      </c>
      <c r="H1605" s="150"/>
      <c r="I1605" s="184">
        <v>5</v>
      </c>
      <c r="J1605" s="150"/>
      <c r="K1605" s="151">
        <v>5</v>
      </c>
      <c r="L1605" s="152">
        <v>5</v>
      </c>
      <c r="M1605" s="152">
        <v>5</v>
      </c>
      <c r="N1605" s="153" t="s">
        <v>142</v>
      </c>
      <c r="O1605" s="154">
        <v>1</v>
      </c>
      <c r="P1605" s="153">
        <v>0</v>
      </c>
      <c r="Q1605" s="153" t="s">
        <v>206</v>
      </c>
      <c r="R1605" s="155">
        <v>1</v>
      </c>
      <c r="S1605" s="155">
        <v>0</v>
      </c>
      <c r="T1605" s="155">
        <v>0</v>
      </c>
      <c r="U1605" s="154" t="s">
        <v>6378</v>
      </c>
      <c r="V1605" s="153">
        <v>0</v>
      </c>
      <c r="W1605" s="153">
        <v>0</v>
      </c>
      <c r="X1605" s="151" t="s">
        <v>6378</v>
      </c>
      <c r="Y1605" s="151" t="s">
        <v>6378</v>
      </c>
      <c r="Z1605" s="156">
        <v>0</v>
      </c>
      <c r="AA1605" s="153">
        <v>0</v>
      </c>
      <c r="AB1605" s="153">
        <v>0</v>
      </c>
      <c r="AC1605" s="153">
        <v>0</v>
      </c>
      <c r="AD1605" s="157">
        <v>0</v>
      </c>
      <c r="AE1605" s="110">
        <v>0</v>
      </c>
      <c r="AF1605" s="110">
        <v>560</v>
      </c>
      <c r="AG1605" s="112">
        <f t="shared" ref="AG1605:AG1644" si="248">IF(OR(B1605="NEW2021",B1605="NEW2022"),1,0)</f>
        <v>0</v>
      </c>
      <c r="AH1605" s="110">
        <f>SUM(AG$4:AG1605)</f>
        <v>41</v>
      </c>
      <c r="AI1605" s="112">
        <f t="shared" si="246"/>
        <v>0</v>
      </c>
      <c r="AJ1605" s="110">
        <f>COUNTIF(AI$4:AI1605,"&gt;0")</f>
        <v>221</v>
      </c>
      <c r="AK1605" s="110">
        <v>0</v>
      </c>
      <c r="AL1605" s="110">
        <v>533</v>
      </c>
      <c r="AM1605" s="172" t="str">
        <f>IF(OR(Table1[[#This Row],[Line total ordered for now]]&gt;0,Table1[[#This Row],[Line total ordered for season]]&gt;0),1,"")</f>
        <v/>
      </c>
      <c r="AN1605" s="173">
        <f>COUNTIF(AM$4:AM1605,"&gt;0")</f>
        <v>0</v>
      </c>
      <c r="AO1605" s="173">
        <f>Table1[[#This Row],[ORDER QUANTITY
to be collected BEFORE 31.3.22]]</f>
        <v>0</v>
      </c>
      <c r="AP1605" s="174">
        <f t="shared" si="247"/>
        <v>0</v>
      </c>
      <c r="AQ1605" s="174">
        <f>IFERROR(INDEX(Retail!H:H,MATCH($D1605,Retail!$D:$D,0)),0)</f>
        <v>0</v>
      </c>
      <c r="AR1605" s="174">
        <f>IFERROR(INDEX(Retail!J:J,MATCH($D1605,Retail!$D:$D,0)),0)</f>
        <v>0</v>
      </c>
      <c r="AS1605" s="174">
        <f>IFERROR(INDEX('NEW2022'!H:H,MATCH($D1605,'NEW2022'!D:D,0)),0)</f>
        <v>0</v>
      </c>
      <c r="AT1605" s="174">
        <f>IFERROR(INDEX('NEW2022'!J:J,MATCH($D1605,'NEW2022'!D:D,0)),0)</f>
        <v>0</v>
      </c>
      <c r="AU1605" s="174">
        <f>IFERROR(INDEX('Quiet Items'!H:H,MATCH($D1605,'Quiet Items'!D:D,0)),0)</f>
        <v>0</v>
      </c>
      <c r="AV1605" s="174">
        <f>IFERROR(INDEX('Quiet Items'!J:J,MATCH($D1605,'Quiet Items'!D:D,0)),0)</f>
        <v>0</v>
      </c>
      <c r="AW1605" s="174">
        <f>IFERROR(INDEX('1.4G'!H:H,MATCH($D1605,'1.4G'!D:D,0)),0)</f>
        <v>0</v>
      </c>
      <c r="AX1605" s="174">
        <f>IFERROR(INDEX('1.4G'!J:J,MATCH($D1605,'1.4G'!D:D,0)),0)</f>
        <v>0</v>
      </c>
      <c r="AY1605" s="174">
        <f t="shared" si="244"/>
        <v>0</v>
      </c>
      <c r="AZ1605" s="174">
        <f t="shared" si="245"/>
        <v>0</v>
      </c>
      <c r="BA1605" s="175">
        <f>IFERROR(Table1[[#This Row],[Line total ordered for now]]*Table1[[#This Row],[GUARANTEED PRICE
for STOCK orders collected before 31.3.22]],0)</f>
        <v>0</v>
      </c>
      <c r="BB1605" s="175">
        <f t="shared" ref="BB1605:BB1644" si="249">AZ1605*L1605</f>
        <v>0</v>
      </c>
      <c r="BC1605" s="176">
        <f>(AZ1605+Table1[[#This Row],[Line total ordered for now]])*Z1605</f>
        <v>0</v>
      </c>
      <c r="BD1605" s="200">
        <v>5</v>
      </c>
      <c r="BL1605"/>
      <c r="BM1605"/>
      <c r="BN1605"/>
      <c r="BO1605"/>
      <c r="BP1605"/>
      <c r="BQ1605"/>
      <c r="BR1605"/>
      <c r="BS1605"/>
      <c r="BT1605"/>
    </row>
    <row r="1606" spans="1:72" ht="15.75">
      <c r="A1606" s="202">
        <v>1602</v>
      </c>
      <c r="B1606" s="68" t="s">
        <v>6378</v>
      </c>
      <c r="C1606" s="149" t="s">
        <v>667</v>
      </c>
      <c r="D1606" s="149" t="s">
        <v>1529</v>
      </c>
      <c r="E1606" s="149" t="s">
        <v>1530</v>
      </c>
      <c r="F1606" s="158" t="str">
        <f t="shared" si="243"/>
        <v/>
      </c>
      <c r="G1606" s="187">
        <v>0</v>
      </c>
      <c r="H1606" s="150"/>
      <c r="I1606" s="184">
        <v>5</v>
      </c>
      <c r="J1606" s="150"/>
      <c r="K1606" s="151">
        <v>5</v>
      </c>
      <c r="L1606" s="152">
        <v>5</v>
      </c>
      <c r="M1606" s="152">
        <v>5</v>
      </c>
      <c r="N1606" s="153" t="s">
        <v>142</v>
      </c>
      <c r="O1606" s="154">
        <v>1</v>
      </c>
      <c r="P1606" s="153">
        <v>0</v>
      </c>
      <c r="Q1606" s="153" t="s">
        <v>206</v>
      </c>
      <c r="R1606" s="155">
        <v>1</v>
      </c>
      <c r="S1606" s="155">
        <v>0</v>
      </c>
      <c r="T1606" s="155">
        <v>0</v>
      </c>
      <c r="U1606" s="154" t="s">
        <v>6378</v>
      </c>
      <c r="V1606" s="153">
        <v>0</v>
      </c>
      <c r="W1606" s="153">
        <v>0</v>
      </c>
      <c r="X1606" s="151" t="s">
        <v>6378</v>
      </c>
      <c r="Y1606" s="151" t="s">
        <v>6378</v>
      </c>
      <c r="Z1606" s="156">
        <v>0</v>
      </c>
      <c r="AA1606" s="153">
        <v>0</v>
      </c>
      <c r="AB1606" s="153">
        <v>0</v>
      </c>
      <c r="AC1606" s="153">
        <v>0</v>
      </c>
      <c r="AD1606" s="157">
        <v>0</v>
      </c>
      <c r="AE1606" s="110">
        <v>0</v>
      </c>
      <c r="AF1606" s="110">
        <v>560</v>
      </c>
      <c r="AG1606" s="112">
        <f t="shared" si="248"/>
        <v>0</v>
      </c>
      <c r="AH1606" s="110">
        <f>SUM(AG$4:AG1606)</f>
        <v>41</v>
      </c>
      <c r="AI1606" s="112">
        <f t="shared" si="246"/>
        <v>0</v>
      </c>
      <c r="AJ1606" s="110">
        <f>COUNTIF(AI$4:AI1606,"&gt;0")</f>
        <v>221</v>
      </c>
      <c r="AK1606" s="110">
        <v>0</v>
      </c>
      <c r="AL1606" s="110">
        <v>533</v>
      </c>
      <c r="AM1606" s="172" t="str">
        <f>IF(OR(Table1[[#This Row],[Line total ordered for now]]&gt;0,Table1[[#This Row],[Line total ordered for season]]&gt;0),1,"")</f>
        <v/>
      </c>
      <c r="AN1606" s="173">
        <f>COUNTIF(AM$4:AM1606,"&gt;0")</f>
        <v>0</v>
      </c>
      <c r="AO1606" s="173">
        <f>Table1[[#This Row],[ORDER QUANTITY
to be collected BEFORE 31.3.22]]</f>
        <v>0</v>
      </c>
      <c r="AP1606" s="174">
        <f t="shared" si="247"/>
        <v>0</v>
      </c>
      <c r="AQ1606" s="174">
        <f>IFERROR(INDEX(Retail!H:H,MATCH($D1606,Retail!$D:$D,0)),0)</f>
        <v>0</v>
      </c>
      <c r="AR1606" s="174">
        <f>IFERROR(INDEX(Retail!J:J,MATCH($D1606,Retail!$D:$D,0)),0)</f>
        <v>0</v>
      </c>
      <c r="AS1606" s="174">
        <f>IFERROR(INDEX('NEW2022'!H:H,MATCH($D1606,'NEW2022'!D:D,0)),0)</f>
        <v>0</v>
      </c>
      <c r="AT1606" s="174">
        <f>IFERROR(INDEX('NEW2022'!J:J,MATCH($D1606,'NEW2022'!D:D,0)),0)</f>
        <v>0</v>
      </c>
      <c r="AU1606" s="174">
        <f>IFERROR(INDEX('Quiet Items'!H:H,MATCH($D1606,'Quiet Items'!D:D,0)),0)</f>
        <v>0</v>
      </c>
      <c r="AV1606" s="174">
        <f>IFERROR(INDEX('Quiet Items'!J:J,MATCH($D1606,'Quiet Items'!D:D,0)),0)</f>
        <v>0</v>
      </c>
      <c r="AW1606" s="174">
        <f>IFERROR(INDEX('1.4G'!H:H,MATCH($D1606,'1.4G'!D:D,0)),0)</f>
        <v>0</v>
      </c>
      <c r="AX1606" s="174">
        <f>IFERROR(INDEX('1.4G'!J:J,MATCH($D1606,'1.4G'!D:D,0)),0)</f>
        <v>0</v>
      </c>
      <c r="AY1606" s="174">
        <f t="shared" si="244"/>
        <v>0</v>
      </c>
      <c r="AZ1606" s="174">
        <f t="shared" si="245"/>
        <v>0</v>
      </c>
      <c r="BA1606" s="175">
        <f>IFERROR(Table1[[#This Row],[Line total ordered for now]]*Table1[[#This Row],[GUARANTEED PRICE
for STOCK orders collected before 31.3.22]],0)</f>
        <v>0</v>
      </c>
      <c r="BB1606" s="175">
        <f t="shared" si="249"/>
        <v>0</v>
      </c>
      <c r="BC1606" s="176">
        <f>(AZ1606+Table1[[#This Row],[Line total ordered for now]])*Z1606</f>
        <v>0</v>
      </c>
      <c r="BD1606" s="200">
        <v>5</v>
      </c>
      <c r="BL1606"/>
      <c r="BM1606"/>
      <c r="BN1606"/>
      <c r="BO1606"/>
      <c r="BP1606"/>
      <c r="BQ1606"/>
      <c r="BR1606"/>
      <c r="BS1606"/>
      <c r="BT1606"/>
    </row>
    <row r="1607" spans="1:72" ht="15.75">
      <c r="A1607" s="202">
        <v>1603</v>
      </c>
      <c r="B1607" s="68" t="s">
        <v>6378</v>
      </c>
      <c r="C1607" s="149" t="s">
        <v>667</v>
      </c>
      <c r="D1607" s="149" t="s">
        <v>1764</v>
      </c>
      <c r="E1607" s="149" t="s">
        <v>1765</v>
      </c>
      <c r="F1607" s="158" t="str">
        <f t="shared" si="243"/>
        <v/>
      </c>
      <c r="G1607" s="187">
        <v>8</v>
      </c>
      <c r="H1607" s="150"/>
      <c r="I1607" s="184">
        <v>5</v>
      </c>
      <c r="J1607" s="150"/>
      <c r="K1607" s="151">
        <v>5</v>
      </c>
      <c r="L1607" s="152">
        <v>5</v>
      </c>
      <c r="M1607" s="152">
        <v>5</v>
      </c>
      <c r="N1607" s="153" t="s">
        <v>142</v>
      </c>
      <c r="O1607" s="154">
        <v>1</v>
      </c>
      <c r="P1607" s="153">
        <v>0</v>
      </c>
      <c r="Q1607" s="153" t="s">
        <v>206</v>
      </c>
      <c r="R1607" s="155">
        <v>1</v>
      </c>
      <c r="S1607" s="155">
        <v>0</v>
      </c>
      <c r="T1607" s="155">
        <v>0</v>
      </c>
      <c r="U1607" s="154" t="s">
        <v>6378</v>
      </c>
      <c r="V1607" s="153">
        <v>0</v>
      </c>
      <c r="W1607" s="153">
        <v>0</v>
      </c>
      <c r="X1607" s="151" t="s">
        <v>6378</v>
      </c>
      <c r="Y1607" s="151" t="s">
        <v>6378</v>
      </c>
      <c r="Z1607" s="156">
        <v>0</v>
      </c>
      <c r="AA1607" s="153">
        <v>0</v>
      </c>
      <c r="AB1607" s="153">
        <v>0</v>
      </c>
      <c r="AC1607" s="153">
        <v>0</v>
      </c>
      <c r="AD1607" s="157">
        <v>0</v>
      </c>
      <c r="AE1607" s="110">
        <v>0</v>
      </c>
      <c r="AF1607" s="110">
        <v>560</v>
      </c>
      <c r="AG1607" s="112">
        <f t="shared" si="248"/>
        <v>0</v>
      </c>
      <c r="AH1607" s="110">
        <f>SUM(AG$4:AG1607)</f>
        <v>41</v>
      </c>
      <c r="AI1607" s="112">
        <f t="shared" si="246"/>
        <v>0</v>
      </c>
      <c r="AJ1607" s="110">
        <f>COUNTIF(AI$4:AI1607,"&gt;0")</f>
        <v>221</v>
      </c>
      <c r="AK1607" s="110">
        <v>0</v>
      </c>
      <c r="AL1607" s="110">
        <v>533</v>
      </c>
      <c r="AM1607" s="172" t="str">
        <f>IF(OR(Table1[[#This Row],[Line total ordered for now]]&gt;0,Table1[[#This Row],[Line total ordered for season]]&gt;0),1,"")</f>
        <v/>
      </c>
      <c r="AN1607" s="173">
        <f>COUNTIF(AM$4:AM1607,"&gt;0")</f>
        <v>0</v>
      </c>
      <c r="AO1607" s="173">
        <f>Table1[[#This Row],[ORDER QUANTITY
to be collected BEFORE 31.3.22]]</f>
        <v>0</v>
      </c>
      <c r="AP1607" s="174">
        <f t="shared" si="247"/>
        <v>0</v>
      </c>
      <c r="AQ1607" s="174">
        <f>IFERROR(INDEX(Retail!H:H,MATCH($D1607,Retail!$D:$D,0)),0)</f>
        <v>0</v>
      </c>
      <c r="AR1607" s="174">
        <f>IFERROR(INDEX(Retail!J:J,MATCH($D1607,Retail!$D:$D,0)),0)</f>
        <v>0</v>
      </c>
      <c r="AS1607" s="174">
        <f>IFERROR(INDEX('NEW2022'!H:H,MATCH($D1607,'NEW2022'!D:D,0)),0)</f>
        <v>0</v>
      </c>
      <c r="AT1607" s="174">
        <f>IFERROR(INDEX('NEW2022'!J:J,MATCH($D1607,'NEW2022'!D:D,0)),0)</f>
        <v>0</v>
      </c>
      <c r="AU1607" s="174">
        <f>IFERROR(INDEX('Quiet Items'!H:H,MATCH($D1607,'Quiet Items'!D:D,0)),0)</f>
        <v>0</v>
      </c>
      <c r="AV1607" s="174">
        <f>IFERROR(INDEX('Quiet Items'!J:J,MATCH($D1607,'Quiet Items'!D:D,0)),0)</f>
        <v>0</v>
      </c>
      <c r="AW1607" s="174">
        <f>IFERROR(INDEX('1.4G'!H:H,MATCH($D1607,'1.4G'!D:D,0)),0)</f>
        <v>0</v>
      </c>
      <c r="AX1607" s="174">
        <f>IFERROR(INDEX('1.4G'!J:J,MATCH($D1607,'1.4G'!D:D,0)),0)</f>
        <v>0</v>
      </c>
      <c r="AY1607" s="174">
        <f t="shared" si="244"/>
        <v>0</v>
      </c>
      <c r="AZ1607" s="174">
        <f t="shared" si="245"/>
        <v>0</v>
      </c>
      <c r="BA1607" s="175">
        <f>IFERROR(Table1[[#This Row],[Line total ordered for now]]*Table1[[#This Row],[GUARANTEED PRICE
for STOCK orders collected before 31.3.22]],0)</f>
        <v>0</v>
      </c>
      <c r="BB1607" s="175">
        <f t="shared" si="249"/>
        <v>0</v>
      </c>
      <c r="BC1607" s="176">
        <f>(AZ1607+Table1[[#This Row],[Line total ordered for now]])*Z1607</f>
        <v>0</v>
      </c>
      <c r="BD1607" s="200">
        <v>5</v>
      </c>
      <c r="BL1607"/>
      <c r="BM1607"/>
      <c r="BN1607"/>
      <c r="BO1607"/>
      <c r="BP1607"/>
      <c r="BQ1607"/>
      <c r="BR1607"/>
      <c r="BS1607"/>
      <c r="BT1607"/>
    </row>
    <row r="1608" spans="1:72" ht="15.75">
      <c r="A1608" s="202">
        <v>1604</v>
      </c>
      <c r="B1608" s="68" t="s">
        <v>6378</v>
      </c>
      <c r="C1608" s="149" t="s">
        <v>667</v>
      </c>
      <c r="D1608" s="149" t="s">
        <v>1914</v>
      </c>
      <c r="E1608" s="149" t="s">
        <v>1915</v>
      </c>
      <c r="F1608" s="158" t="str">
        <f t="shared" si="243"/>
        <v/>
      </c>
      <c r="G1608" s="187">
        <v>1</v>
      </c>
      <c r="H1608" s="150"/>
      <c r="I1608" s="184">
        <v>5</v>
      </c>
      <c r="J1608" s="150"/>
      <c r="K1608" s="151">
        <v>5</v>
      </c>
      <c r="L1608" s="152">
        <v>5</v>
      </c>
      <c r="M1608" s="152">
        <v>5</v>
      </c>
      <c r="N1608" s="153" t="s">
        <v>142</v>
      </c>
      <c r="O1608" s="154">
        <v>1</v>
      </c>
      <c r="P1608" s="153">
        <v>0</v>
      </c>
      <c r="Q1608" s="153" t="s">
        <v>206</v>
      </c>
      <c r="R1608" s="155">
        <v>1</v>
      </c>
      <c r="S1608" s="155">
        <v>0</v>
      </c>
      <c r="T1608" s="155">
        <v>0</v>
      </c>
      <c r="U1608" s="154" t="s">
        <v>6378</v>
      </c>
      <c r="V1608" s="153">
        <v>0</v>
      </c>
      <c r="W1608" s="153">
        <v>0</v>
      </c>
      <c r="X1608" s="151" t="s">
        <v>6378</v>
      </c>
      <c r="Y1608" s="151" t="s">
        <v>6378</v>
      </c>
      <c r="Z1608" s="156">
        <v>0</v>
      </c>
      <c r="AA1608" s="153">
        <v>0</v>
      </c>
      <c r="AB1608" s="153">
        <v>0</v>
      </c>
      <c r="AC1608" s="153">
        <v>0</v>
      </c>
      <c r="AD1608" s="157">
        <v>0</v>
      </c>
      <c r="AE1608" s="110">
        <v>0</v>
      </c>
      <c r="AF1608" s="110">
        <v>560</v>
      </c>
      <c r="AG1608" s="112">
        <f t="shared" si="248"/>
        <v>0</v>
      </c>
      <c r="AH1608" s="110">
        <f>SUM(AG$4:AG1608)</f>
        <v>41</v>
      </c>
      <c r="AI1608" s="112">
        <f t="shared" si="246"/>
        <v>0</v>
      </c>
      <c r="AJ1608" s="110">
        <f>COUNTIF(AI$4:AI1608,"&gt;0")</f>
        <v>221</v>
      </c>
      <c r="AK1608" s="110">
        <v>0</v>
      </c>
      <c r="AL1608" s="110">
        <v>533</v>
      </c>
      <c r="AM1608" s="172" t="str">
        <f>IF(OR(Table1[[#This Row],[Line total ordered for now]]&gt;0,Table1[[#This Row],[Line total ordered for season]]&gt;0),1,"")</f>
        <v/>
      </c>
      <c r="AN1608" s="173">
        <f>COUNTIF(AM$4:AM1608,"&gt;0")</f>
        <v>0</v>
      </c>
      <c r="AO1608" s="173">
        <f>Table1[[#This Row],[ORDER QUANTITY
to be collected BEFORE 31.3.22]]</f>
        <v>0</v>
      </c>
      <c r="AP1608" s="174">
        <f t="shared" si="247"/>
        <v>0</v>
      </c>
      <c r="AQ1608" s="174">
        <f>IFERROR(INDEX(Retail!H:H,MATCH($D1608,Retail!$D:$D,0)),0)</f>
        <v>0</v>
      </c>
      <c r="AR1608" s="174">
        <f>IFERROR(INDEX(Retail!J:J,MATCH($D1608,Retail!$D:$D,0)),0)</f>
        <v>0</v>
      </c>
      <c r="AS1608" s="174">
        <f>IFERROR(INDEX('NEW2022'!H:H,MATCH($D1608,'NEW2022'!D:D,0)),0)</f>
        <v>0</v>
      </c>
      <c r="AT1608" s="174">
        <f>IFERROR(INDEX('NEW2022'!J:J,MATCH($D1608,'NEW2022'!D:D,0)),0)</f>
        <v>0</v>
      </c>
      <c r="AU1608" s="174">
        <f>IFERROR(INDEX('Quiet Items'!H:H,MATCH($D1608,'Quiet Items'!D:D,0)),0)</f>
        <v>0</v>
      </c>
      <c r="AV1608" s="174">
        <f>IFERROR(INDEX('Quiet Items'!J:J,MATCH($D1608,'Quiet Items'!D:D,0)),0)</f>
        <v>0</v>
      </c>
      <c r="AW1608" s="174">
        <f>IFERROR(INDEX('1.4G'!H:H,MATCH($D1608,'1.4G'!D:D,0)),0)</f>
        <v>0</v>
      </c>
      <c r="AX1608" s="174">
        <f>IFERROR(INDEX('1.4G'!J:J,MATCH($D1608,'1.4G'!D:D,0)),0)</f>
        <v>0</v>
      </c>
      <c r="AY1608" s="174">
        <f t="shared" si="244"/>
        <v>0</v>
      </c>
      <c r="AZ1608" s="174">
        <f t="shared" si="245"/>
        <v>0</v>
      </c>
      <c r="BA1608" s="175">
        <f>IFERROR(Table1[[#This Row],[Line total ordered for now]]*Table1[[#This Row],[GUARANTEED PRICE
for STOCK orders collected before 31.3.22]],0)</f>
        <v>0</v>
      </c>
      <c r="BB1608" s="175">
        <f t="shared" si="249"/>
        <v>0</v>
      </c>
      <c r="BC1608" s="176">
        <f>(AZ1608+Table1[[#This Row],[Line total ordered for now]])*Z1608</f>
        <v>0</v>
      </c>
      <c r="BD1608" s="200">
        <v>5</v>
      </c>
      <c r="BL1608"/>
      <c r="BM1608"/>
      <c r="BN1608"/>
      <c r="BO1608"/>
      <c r="BP1608"/>
      <c r="BQ1608"/>
      <c r="BR1608"/>
      <c r="BS1608"/>
      <c r="BT1608"/>
    </row>
    <row r="1609" spans="1:72" ht="15.75">
      <c r="A1609" s="202">
        <v>1605</v>
      </c>
      <c r="B1609" s="68" t="s">
        <v>6378</v>
      </c>
      <c r="C1609" s="149" t="s">
        <v>667</v>
      </c>
      <c r="D1609" s="149" t="s">
        <v>2570</v>
      </c>
      <c r="E1609" s="149" t="s">
        <v>2571</v>
      </c>
      <c r="F1609" s="158" t="str">
        <f t="shared" si="243"/>
        <v/>
      </c>
      <c r="G1609" s="187">
        <v>18</v>
      </c>
      <c r="H1609" s="150"/>
      <c r="I1609" s="184">
        <v>5</v>
      </c>
      <c r="J1609" s="150"/>
      <c r="K1609" s="151">
        <v>5</v>
      </c>
      <c r="L1609" s="152">
        <v>5</v>
      </c>
      <c r="M1609" s="152">
        <v>5</v>
      </c>
      <c r="N1609" s="153" t="s">
        <v>142</v>
      </c>
      <c r="O1609" s="154">
        <v>1</v>
      </c>
      <c r="P1609" s="153">
        <v>0</v>
      </c>
      <c r="Q1609" s="153" t="s">
        <v>206</v>
      </c>
      <c r="R1609" s="155">
        <v>1</v>
      </c>
      <c r="S1609" s="155">
        <v>0</v>
      </c>
      <c r="T1609" s="155">
        <v>0</v>
      </c>
      <c r="U1609" s="154" t="s">
        <v>6378</v>
      </c>
      <c r="V1609" s="153">
        <v>0</v>
      </c>
      <c r="W1609" s="153">
        <v>0</v>
      </c>
      <c r="X1609" s="151" t="s">
        <v>6378</v>
      </c>
      <c r="Y1609" s="151" t="s">
        <v>6378</v>
      </c>
      <c r="Z1609" s="156">
        <v>0</v>
      </c>
      <c r="AA1609" s="153">
        <v>0</v>
      </c>
      <c r="AB1609" s="153">
        <v>0</v>
      </c>
      <c r="AC1609" s="153">
        <v>0</v>
      </c>
      <c r="AD1609" s="157">
        <v>0</v>
      </c>
      <c r="AE1609" s="110">
        <v>0</v>
      </c>
      <c r="AF1609" s="110">
        <v>560</v>
      </c>
      <c r="AG1609" s="112">
        <f t="shared" si="248"/>
        <v>0</v>
      </c>
      <c r="AH1609" s="110">
        <f>SUM(AG$4:AG1609)</f>
        <v>41</v>
      </c>
      <c r="AI1609" s="112">
        <f t="shared" si="246"/>
        <v>0</v>
      </c>
      <c r="AJ1609" s="110">
        <f>COUNTIF(AI$4:AI1609,"&gt;0")</f>
        <v>221</v>
      </c>
      <c r="AK1609" s="110">
        <v>0</v>
      </c>
      <c r="AL1609" s="110">
        <v>533</v>
      </c>
      <c r="AM1609" s="172" t="str">
        <f>IF(OR(Table1[[#This Row],[Line total ordered for now]]&gt;0,Table1[[#This Row],[Line total ordered for season]]&gt;0),1,"")</f>
        <v/>
      </c>
      <c r="AN1609" s="173">
        <f>COUNTIF(AM$4:AM1609,"&gt;0")</f>
        <v>0</v>
      </c>
      <c r="AO1609" s="173">
        <f>Table1[[#This Row],[ORDER QUANTITY
to be collected BEFORE 31.3.22]]</f>
        <v>0</v>
      </c>
      <c r="AP1609" s="174">
        <f t="shared" si="247"/>
        <v>0</v>
      </c>
      <c r="AQ1609" s="174">
        <f>IFERROR(INDEX(Retail!H:H,MATCH($D1609,Retail!$D:$D,0)),0)</f>
        <v>0</v>
      </c>
      <c r="AR1609" s="174">
        <f>IFERROR(INDEX(Retail!J:J,MATCH($D1609,Retail!$D:$D,0)),0)</f>
        <v>0</v>
      </c>
      <c r="AS1609" s="174">
        <f>IFERROR(INDEX('NEW2022'!H:H,MATCH($D1609,'NEW2022'!D:D,0)),0)</f>
        <v>0</v>
      </c>
      <c r="AT1609" s="174">
        <f>IFERROR(INDEX('NEW2022'!J:J,MATCH($D1609,'NEW2022'!D:D,0)),0)</f>
        <v>0</v>
      </c>
      <c r="AU1609" s="174">
        <f>IFERROR(INDEX('Quiet Items'!H:H,MATCH($D1609,'Quiet Items'!D:D,0)),0)</f>
        <v>0</v>
      </c>
      <c r="AV1609" s="174">
        <f>IFERROR(INDEX('Quiet Items'!J:J,MATCH($D1609,'Quiet Items'!D:D,0)),0)</f>
        <v>0</v>
      </c>
      <c r="AW1609" s="174">
        <f>IFERROR(INDEX('1.4G'!H:H,MATCH($D1609,'1.4G'!D:D,0)),0)</f>
        <v>0</v>
      </c>
      <c r="AX1609" s="174">
        <f>IFERROR(INDEX('1.4G'!J:J,MATCH($D1609,'1.4G'!D:D,0)),0)</f>
        <v>0</v>
      </c>
      <c r="AY1609" s="174">
        <f t="shared" si="244"/>
        <v>0</v>
      </c>
      <c r="AZ1609" s="174">
        <f t="shared" si="245"/>
        <v>0</v>
      </c>
      <c r="BA1609" s="175">
        <f>IFERROR(Table1[[#This Row],[Line total ordered for now]]*Table1[[#This Row],[GUARANTEED PRICE
for STOCK orders collected before 31.3.22]],0)</f>
        <v>0</v>
      </c>
      <c r="BB1609" s="175">
        <f t="shared" si="249"/>
        <v>0</v>
      </c>
      <c r="BC1609" s="176">
        <f>(AZ1609+Table1[[#This Row],[Line total ordered for now]])*Z1609</f>
        <v>0</v>
      </c>
      <c r="BD1609" s="200">
        <v>5</v>
      </c>
      <c r="BL1609"/>
      <c r="BM1609"/>
      <c r="BN1609"/>
      <c r="BO1609"/>
      <c r="BP1609"/>
      <c r="BQ1609"/>
      <c r="BR1609"/>
      <c r="BS1609"/>
      <c r="BT1609"/>
    </row>
    <row r="1610" spans="1:72" ht="15.75">
      <c r="A1610" s="202">
        <v>1606</v>
      </c>
      <c r="B1610" s="68" t="s">
        <v>6378</v>
      </c>
      <c r="C1610" s="149" t="s">
        <v>667</v>
      </c>
      <c r="D1610" s="149" t="s">
        <v>2665</v>
      </c>
      <c r="E1610" s="149" t="s">
        <v>2666</v>
      </c>
      <c r="F1610" s="158" t="str">
        <f t="shared" si="243"/>
        <v/>
      </c>
      <c r="G1610" s="187">
        <v>12</v>
      </c>
      <c r="H1610" s="150"/>
      <c r="I1610" s="184">
        <v>5</v>
      </c>
      <c r="J1610" s="150"/>
      <c r="K1610" s="151">
        <v>5</v>
      </c>
      <c r="L1610" s="152">
        <v>5</v>
      </c>
      <c r="M1610" s="152">
        <v>5</v>
      </c>
      <c r="N1610" s="153" t="s">
        <v>142</v>
      </c>
      <c r="O1610" s="154">
        <v>1</v>
      </c>
      <c r="P1610" s="153">
        <v>0</v>
      </c>
      <c r="Q1610" s="153" t="s">
        <v>206</v>
      </c>
      <c r="R1610" s="155">
        <v>1</v>
      </c>
      <c r="S1610" s="155">
        <v>0</v>
      </c>
      <c r="T1610" s="155">
        <v>0</v>
      </c>
      <c r="U1610" s="154" t="s">
        <v>6378</v>
      </c>
      <c r="V1610" s="153">
        <v>0</v>
      </c>
      <c r="W1610" s="153">
        <v>0</v>
      </c>
      <c r="X1610" s="151" t="s">
        <v>6378</v>
      </c>
      <c r="Y1610" s="151" t="s">
        <v>6378</v>
      </c>
      <c r="Z1610" s="156">
        <v>0</v>
      </c>
      <c r="AA1610" s="153">
        <v>0</v>
      </c>
      <c r="AB1610" s="153">
        <v>0</v>
      </c>
      <c r="AC1610" s="153">
        <v>0</v>
      </c>
      <c r="AD1610" s="157">
        <v>0</v>
      </c>
      <c r="AE1610" s="110">
        <v>0</v>
      </c>
      <c r="AF1610" s="110">
        <v>560</v>
      </c>
      <c r="AG1610" s="112">
        <f t="shared" si="248"/>
        <v>0</v>
      </c>
      <c r="AH1610" s="110">
        <f>SUM(AG$4:AG1610)</f>
        <v>41</v>
      </c>
      <c r="AI1610" s="112">
        <f t="shared" si="246"/>
        <v>0</v>
      </c>
      <c r="AJ1610" s="110">
        <f>COUNTIF(AI$4:AI1610,"&gt;0")</f>
        <v>221</v>
      </c>
      <c r="AK1610" s="110">
        <v>0</v>
      </c>
      <c r="AL1610" s="110">
        <v>533</v>
      </c>
      <c r="AM1610" s="172" t="str">
        <f>IF(OR(Table1[[#This Row],[Line total ordered for now]]&gt;0,Table1[[#This Row],[Line total ordered for season]]&gt;0),1,"")</f>
        <v/>
      </c>
      <c r="AN1610" s="173">
        <f>COUNTIF(AM$4:AM1610,"&gt;0")</f>
        <v>0</v>
      </c>
      <c r="AO1610" s="173">
        <f>Table1[[#This Row],[ORDER QUANTITY
to be collected BEFORE 31.3.22]]</f>
        <v>0</v>
      </c>
      <c r="AP1610" s="174">
        <f t="shared" si="247"/>
        <v>0</v>
      </c>
      <c r="AQ1610" s="174">
        <f>IFERROR(INDEX(Retail!H:H,MATCH($D1610,Retail!$D:$D,0)),0)</f>
        <v>0</v>
      </c>
      <c r="AR1610" s="174">
        <f>IFERROR(INDEX(Retail!J:J,MATCH($D1610,Retail!$D:$D,0)),0)</f>
        <v>0</v>
      </c>
      <c r="AS1610" s="174">
        <f>IFERROR(INDEX('NEW2022'!H:H,MATCH($D1610,'NEW2022'!D:D,0)),0)</f>
        <v>0</v>
      </c>
      <c r="AT1610" s="174">
        <f>IFERROR(INDEX('NEW2022'!J:J,MATCH($D1610,'NEW2022'!D:D,0)),0)</f>
        <v>0</v>
      </c>
      <c r="AU1610" s="174">
        <f>IFERROR(INDEX('Quiet Items'!H:H,MATCH($D1610,'Quiet Items'!D:D,0)),0)</f>
        <v>0</v>
      </c>
      <c r="AV1610" s="174">
        <f>IFERROR(INDEX('Quiet Items'!J:J,MATCH($D1610,'Quiet Items'!D:D,0)),0)</f>
        <v>0</v>
      </c>
      <c r="AW1610" s="174">
        <f>IFERROR(INDEX('1.4G'!H:H,MATCH($D1610,'1.4G'!D:D,0)),0)</f>
        <v>0</v>
      </c>
      <c r="AX1610" s="174">
        <f>IFERROR(INDEX('1.4G'!J:J,MATCH($D1610,'1.4G'!D:D,0)),0)</f>
        <v>0</v>
      </c>
      <c r="AY1610" s="174">
        <f t="shared" si="244"/>
        <v>0</v>
      </c>
      <c r="AZ1610" s="174">
        <f t="shared" si="245"/>
        <v>0</v>
      </c>
      <c r="BA1610" s="175">
        <f>IFERROR(Table1[[#This Row],[Line total ordered for now]]*Table1[[#This Row],[GUARANTEED PRICE
for STOCK orders collected before 31.3.22]],0)</f>
        <v>0</v>
      </c>
      <c r="BB1610" s="175">
        <f t="shared" si="249"/>
        <v>0</v>
      </c>
      <c r="BC1610" s="176">
        <f>(AZ1610+Table1[[#This Row],[Line total ordered for now]])*Z1610</f>
        <v>0</v>
      </c>
      <c r="BD1610" s="200">
        <v>5</v>
      </c>
      <c r="BL1610"/>
      <c r="BM1610"/>
      <c r="BN1610"/>
      <c r="BO1610"/>
      <c r="BP1610"/>
      <c r="BQ1610"/>
      <c r="BR1610"/>
      <c r="BS1610"/>
      <c r="BT1610"/>
    </row>
    <row r="1611" spans="1:72" ht="15.75">
      <c r="A1611" s="202">
        <v>1607</v>
      </c>
      <c r="B1611" s="68" t="s">
        <v>6378</v>
      </c>
      <c r="C1611" s="149" t="s">
        <v>667</v>
      </c>
      <c r="D1611" s="149" t="s">
        <v>2698</v>
      </c>
      <c r="E1611" s="149" t="s">
        <v>2699</v>
      </c>
      <c r="F1611" s="158" t="str">
        <f t="shared" si="243"/>
        <v/>
      </c>
      <c r="G1611" s="187">
        <v>18</v>
      </c>
      <c r="H1611" s="150"/>
      <c r="I1611" s="184">
        <v>5</v>
      </c>
      <c r="J1611" s="150"/>
      <c r="K1611" s="151">
        <v>5</v>
      </c>
      <c r="L1611" s="152">
        <v>5</v>
      </c>
      <c r="M1611" s="152">
        <v>5</v>
      </c>
      <c r="N1611" s="153" t="s">
        <v>142</v>
      </c>
      <c r="O1611" s="154">
        <v>1</v>
      </c>
      <c r="P1611" s="153">
        <v>0</v>
      </c>
      <c r="Q1611" s="153" t="s">
        <v>206</v>
      </c>
      <c r="R1611" s="155">
        <v>1</v>
      </c>
      <c r="S1611" s="155">
        <v>0</v>
      </c>
      <c r="T1611" s="155">
        <v>0</v>
      </c>
      <c r="U1611" s="154" t="s">
        <v>6378</v>
      </c>
      <c r="V1611" s="153">
        <v>0</v>
      </c>
      <c r="W1611" s="153">
        <v>0</v>
      </c>
      <c r="X1611" s="151" t="s">
        <v>6378</v>
      </c>
      <c r="Y1611" s="151" t="s">
        <v>6378</v>
      </c>
      <c r="Z1611" s="156">
        <v>0</v>
      </c>
      <c r="AA1611" s="153">
        <v>0</v>
      </c>
      <c r="AB1611" s="153">
        <v>0</v>
      </c>
      <c r="AC1611" s="153">
        <v>0</v>
      </c>
      <c r="AD1611" s="157">
        <v>0</v>
      </c>
      <c r="AE1611" s="110">
        <v>0</v>
      </c>
      <c r="AF1611" s="110">
        <v>560</v>
      </c>
      <c r="AG1611" s="112">
        <f t="shared" si="248"/>
        <v>0</v>
      </c>
      <c r="AH1611" s="110">
        <f>SUM(AG$4:AG1611)</f>
        <v>41</v>
      </c>
      <c r="AI1611" s="112">
        <f t="shared" si="246"/>
        <v>0</v>
      </c>
      <c r="AJ1611" s="110">
        <f>COUNTIF(AI$4:AI1611,"&gt;0")</f>
        <v>221</v>
      </c>
      <c r="AK1611" s="110">
        <v>0</v>
      </c>
      <c r="AL1611" s="110">
        <v>533</v>
      </c>
      <c r="AM1611" s="172" t="str">
        <f>IF(OR(Table1[[#This Row],[Line total ordered for now]]&gt;0,Table1[[#This Row],[Line total ordered for season]]&gt;0),1,"")</f>
        <v/>
      </c>
      <c r="AN1611" s="173">
        <f>COUNTIF(AM$4:AM1611,"&gt;0")</f>
        <v>0</v>
      </c>
      <c r="AO1611" s="173">
        <f>Table1[[#This Row],[ORDER QUANTITY
to be collected BEFORE 31.3.22]]</f>
        <v>0</v>
      </c>
      <c r="AP1611" s="174">
        <f t="shared" si="247"/>
        <v>0</v>
      </c>
      <c r="AQ1611" s="174">
        <f>IFERROR(INDEX(Retail!H:H,MATCH($D1611,Retail!$D:$D,0)),0)</f>
        <v>0</v>
      </c>
      <c r="AR1611" s="174">
        <f>IFERROR(INDEX(Retail!J:J,MATCH($D1611,Retail!$D:$D,0)),0)</f>
        <v>0</v>
      </c>
      <c r="AS1611" s="174">
        <f>IFERROR(INDEX('NEW2022'!H:H,MATCH($D1611,'NEW2022'!D:D,0)),0)</f>
        <v>0</v>
      </c>
      <c r="AT1611" s="174">
        <f>IFERROR(INDEX('NEW2022'!J:J,MATCH($D1611,'NEW2022'!D:D,0)),0)</f>
        <v>0</v>
      </c>
      <c r="AU1611" s="174">
        <f>IFERROR(INDEX('Quiet Items'!H:H,MATCH($D1611,'Quiet Items'!D:D,0)),0)</f>
        <v>0</v>
      </c>
      <c r="AV1611" s="174">
        <f>IFERROR(INDEX('Quiet Items'!J:J,MATCH($D1611,'Quiet Items'!D:D,0)),0)</f>
        <v>0</v>
      </c>
      <c r="AW1611" s="174">
        <f>IFERROR(INDEX('1.4G'!H:H,MATCH($D1611,'1.4G'!D:D,0)),0)</f>
        <v>0</v>
      </c>
      <c r="AX1611" s="174">
        <f>IFERROR(INDEX('1.4G'!J:J,MATCH($D1611,'1.4G'!D:D,0)),0)</f>
        <v>0</v>
      </c>
      <c r="AY1611" s="174">
        <f t="shared" si="244"/>
        <v>0</v>
      </c>
      <c r="AZ1611" s="174">
        <f t="shared" si="245"/>
        <v>0</v>
      </c>
      <c r="BA1611" s="175">
        <f>IFERROR(Table1[[#This Row],[Line total ordered for now]]*Table1[[#This Row],[GUARANTEED PRICE
for STOCK orders collected before 31.3.22]],0)</f>
        <v>0</v>
      </c>
      <c r="BB1611" s="175">
        <f t="shared" si="249"/>
        <v>0</v>
      </c>
      <c r="BC1611" s="176">
        <f>(AZ1611+Table1[[#This Row],[Line total ordered for now]])*Z1611</f>
        <v>0</v>
      </c>
      <c r="BD1611" s="200">
        <v>5</v>
      </c>
      <c r="BL1611"/>
      <c r="BM1611"/>
      <c r="BN1611"/>
      <c r="BO1611"/>
      <c r="BP1611"/>
      <c r="BQ1611"/>
      <c r="BR1611"/>
      <c r="BS1611"/>
      <c r="BT1611"/>
    </row>
    <row r="1612" spans="1:72" ht="15.75">
      <c r="A1612" s="202">
        <v>1608</v>
      </c>
      <c r="B1612" s="68" t="s">
        <v>6378</v>
      </c>
      <c r="C1612" s="149" t="s">
        <v>667</v>
      </c>
      <c r="D1612" s="149" t="s">
        <v>2771</v>
      </c>
      <c r="E1612" s="149" t="s">
        <v>2772</v>
      </c>
      <c r="F1612" s="158" t="str">
        <f t="shared" si="243"/>
        <v/>
      </c>
      <c r="G1612" s="187">
        <v>13</v>
      </c>
      <c r="H1612" s="150"/>
      <c r="I1612" s="184">
        <v>5</v>
      </c>
      <c r="J1612" s="150"/>
      <c r="K1612" s="151">
        <v>5</v>
      </c>
      <c r="L1612" s="152">
        <v>5</v>
      </c>
      <c r="M1612" s="152">
        <v>5</v>
      </c>
      <c r="N1612" s="153" t="s">
        <v>142</v>
      </c>
      <c r="O1612" s="154">
        <v>1</v>
      </c>
      <c r="P1612" s="153">
        <v>0</v>
      </c>
      <c r="Q1612" s="153" t="s">
        <v>206</v>
      </c>
      <c r="R1612" s="155">
        <v>1</v>
      </c>
      <c r="S1612" s="155">
        <v>0</v>
      </c>
      <c r="T1612" s="155">
        <v>0</v>
      </c>
      <c r="U1612" s="154" t="s">
        <v>6378</v>
      </c>
      <c r="V1612" s="153">
        <v>0</v>
      </c>
      <c r="W1612" s="153">
        <v>0</v>
      </c>
      <c r="X1612" s="151" t="s">
        <v>6378</v>
      </c>
      <c r="Y1612" s="151" t="s">
        <v>6378</v>
      </c>
      <c r="Z1612" s="156">
        <v>0</v>
      </c>
      <c r="AA1612" s="153">
        <v>0</v>
      </c>
      <c r="AB1612" s="153">
        <v>0</v>
      </c>
      <c r="AC1612" s="153">
        <v>0</v>
      </c>
      <c r="AD1612" s="157">
        <v>0</v>
      </c>
      <c r="AE1612" s="110">
        <v>0</v>
      </c>
      <c r="AF1612" s="110">
        <v>560</v>
      </c>
      <c r="AG1612" s="112">
        <f t="shared" si="248"/>
        <v>0</v>
      </c>
      <c r="AH1612" s="110">
        <f>SUM(AG$4:AG1612)</f>
        <v>41</v>
      </c>
      <c r="AI1612" s="112">
        <f t="shared" si="246"/>
        <v>0</v>
      </c>
      <c r="AJ1612" s="110">
        <f>COUNTIF(AI$4:AI1612,"&gt;0")</f>
        <v>221</v>
      </c>
      <c r="AK1612" s="110">
        <v>0</v>
      </c>
      <c r="AL1612" s="110">
        <v>533</v>
      </c>
      <c r="AM1612" s="172" t="str">
        <f>IF(OR(Table1[[#This Row],[Line total ordered for now]]&gt;0,Table1[[#This Row],[Line total ordered for season]]&gt;0),1,"")</f>
        <v/>
      </c>
      <c r="AN1612" s="173">
        <f>COUNTIF(AM$4:AM1612,"&gt;0")</f>
        <v>0</v>
      </c>
      <c r="AO1612" s="173">
        <f>Table1[[#This Row],[ORDER QUANTITY
to be collected BEFORE 31.3.22]]</f>
        <v>0</v>
      </c>
      <c r="AP1612" s="174">
        <f t="shared" si="247"/>
        <v>0</v>
      </c>
      <c r="AQ1612" s="174">
        <f>IFERROR(INDEX(Retail!H:H,MATCH($D1612,Retail!$D:$D,0)),0)</f>
        <v>0</v>
      </c>
      <c r="AR1612" s="174">
        <f>IFERROR(INDEX(Retail!J:J,MATCH($D1612,Retail!$D:$D,0)),0)</f>
        <v>0</v>
      </c>
      <c r="AS1612" s="174">
        <f>IFERROR(INDEX('NEW2022'!H:H,MATCH($D1612,'NEW2022'!D:D,0)),0)</f>
        <v>0</v>
      </c>
      <c r="AT1612" s="174">
        <f>IFERROR(INDEX('NEW2022'!J:J,MATCH($D1612,'NEW2022'!D:D,0)),0)</f>
        <v>0</v>
      </c>
      <c r="AU1612" s="174">
        <f>IFERROR(INDEX('Quiet Items'!H:H,MATCH($D1612,'Quiet Items'!D:D,0)),0)</f>
        <v>0</v>
      </c>
      <c r="AV1612" s="174">
        <f>IFERROR(INDEX('Quiet Items'!J:J,MATCH($D1612,'Quiet Items'!D:D,0)),0)</f>
        <v>0</v>
      </c>
      <c r="AW1612" s="174">
        <f>IFERROR(INDEX('1.4G'!H:H,MATCH($D1612,'1.4G'!D:D,0)),0)</f>
        <v>0</v>
      </c>
      <c r="AX1612" s="174">
        <f>IFERROR(INDEX('1.4G'!J:J,MATCH($D1612,'1.4G'!D:D,0)),0)</f>
        <v>0</v>
      </c>
      <c r="AY1612" s="174">
        <f t="shared" si="244"/>
        <v>0</v>
      </c>
      <c r="AZ1612" s="174">
        <f t="shared" si="245"/>
        <v>0</v>
      </c>
      <c r="BA1612" s="175">
        <f>IFERROR(Table1[[#This Row],[Line total ordered for now]]*Table1[[#This Row],[GUARANTEED PRICE
for STOCK orders collected before 31.3.22]],0)</f>
        <v>0</v>
      </c>
      <c r="BB1612" s="175">
        <f t="shared" si="249"/>
        <v>0</v>
      </c>
      <c r="BC1612" s="176">
        <f>(AZ1612+Table1[[#This Row],[Line total ordered for now]])*Z1612</f>
        <v>0</v>
      </c>
      <c r="BD1612" s="200">
        <v>5</v>
      </c>
      <c r="BL1612"/>
      <c r="BM1612"/>
      <c r="BN1612"/>
      <c r="BO1612"/>
      <c r="BP1612"/>
      <c r="BQ1612"/>
      <c r="BR1612"/>
      <c r="BS1612"/>
      <c r="BT1612"/>
    </row>
    <row r="1613" spans="1:72" ht="15.75">
      <c r="A1613" s="202">
        <v>1609</v>
      </c>
      <c r="B1613" s="68" t="s">
        <v>6378</v>
      </c>
      <c r="C1613" s="149" t="s">
        <v>667</v>
      </c>
      <c r="D1613" s="149" t="s">
        <v>2834</v>
      </c>
      <c r="E1613" s="149" t="s">
        <v>2835</v>
      </c>
      <c r="F1613" s="158" t="str">
        <f t="shared" si="243"/>
        <v/>
      </c>
      <c r="G1613" s="187">
        <v>13</v>
      </c>
      <c r="H1613" s="150"/>
      <c r="I1613" s="184">
        <v>5</v>
      </c>
      <c r="J1613" s="150"/>
      <c r="K1613" s="151">
        <v>5</v>
      </c>
      <c r="L1613" s="152">
        <v>5</v>
      </c>
      <c r="M1613" s="152">
        <v>5</v>
      </c>
      <c r="N1613" s="153" t="s">
        <v>142</v>
      </c>
      <c r="O1613" s="154">
        <v>1</v>
      </c>
      <c r="P1613" s="153">
        <v>0</v>
      </c>
      <c r="Q1613" s="153" t="s">
        <v>206</v>
      </c>
      <c r="R1613" s="155">
        <v>1</v>
      </c>
      <c r="S1613" s="155">
        <v>0</v>
      </c>
      <c r="T1613" s="155">
        <v>0</v>
      </c>
      <c r="U1613" s="154" t="s">
        <v>6378</v>
      </c>
      <c r="V1613" s="153">
        <v>0</v>
      </c>
      <c r="W1613" s="153">
        <v>0</v>
      </c>
      <c r="X1613" s="151" t="s">
        <v>6378</v>
      </c>
      <c r="Y1613" s="151" t="s">
        <v>6378</v>
      </c>
      <c r="Z1613" s="156">
        <v>0</v>
      </c>
      <c r="AA1613" s="153">
        <v>0</v>
      </c>
      <c r="AB1613" s="153">
        <v>0</v>
      </c>
      <c r="AC1613" s="153">
        <v>0</v>
      </c>
      <c r="AD1613" s="157">
        <v>0</v>
      </c>
      <c r="AE1613" s="110">
        <v>0</v>
      </c>
      <c r="AF1613" s="110">
        <v>560</v>
      </c>
      <c r="AG1613" s="112">
        <f t="shared" si="248"/>
        <v>0</v>
      </c>
      <c r="AH1613" s="110">
        <f>SUM(AG$4:AG1613)</f>
        <v>41</v>
      </c>
      <c r="AI1613" s="112">
        <f t="shared" si="246"/>
        <v>0</v>
      </c>
      <c r="AJ1613" s="110">
        <f>COUNTIF(AI$4:AI1613,"&gt;0")</f>
        <v>221</v>
      </c>
      <c r="AK1613" s="110">
        <v>0</v>
      </c>
      <c r="AL1613" s="110">
        <v>533</v>
      </c>
      <c r="AM1613" s="172" t="str">
        <f>IF(OR(Table1[[#This Row],[Line total ordered for now]]&gt;0,Table1[[#This Row],[Line total ordered for season]]&gt;0),1,"")</f>
        <v/>
      </c>
      <c r="AN1613" s="173">
        <f>COUNTIF(AM$4:AM1613,"&gt;0")</f>
        <v>0</v>
      </c>
      <c r="AO1613" s="173">
        <f>Table1[[#This Row],[ORDER QUANTITY
to be collected BEFORE 31.3.22]]</f>
        <v>0</v>
      </c>
      <c r="AP1613" s="174">
        <f t="shared" si="247"/>
        <v>0</v>
      </c>
      <c r="AQ1613" s="174">
        <f>IFERROR(INDEX(Retail!H:H,MATCH($D1613,Retail!$D:$D,0)),0)</f>
        <v>0</v>
      </c>
      <c r="AR1613" s="174">
        <f>IFERROR(INDEX(Retail!J:J,MATCH($D1613,Retail!$D:$D,0)),0)</f>
        <v>0</v>
      </c>
      <c r="AS1613" s="174">
        <f>IFERROR(INDEX('NEW2022'!H:H,MATCH($D1613,'NEW2022'!D:D,0)),0)</f>
        <v>0</v>
      </c>
      <c r="AT1613" s="174">
        <f>IFERROR(INDEX('NEW2022'!J:J,MATCH($D1613,'NEW2022'!D:D,0)),0)</f>
        <v>0</v>
      </c>
      <c r="AU1613" s="174">
        <f>IFERROR(INDEX('Quiet Items'!H:H,MATCH($D1613,'Quiet Items'!D:D,0)),0)</f>
        <v>0</v>
      </c>
      <c r="AV1613" s="174">
        <f>IFERROR(INDEX('Quiet Items'!J:J,MATCH($D1613,'Quiet Items'!D:D,0)),0)</f>
        <v>0</v>
      </c>
      <c r="AW1613" s="174">
        <f>IFERROR(INDEX('1.4G'!H:H,MATCH($D1613,'1.4G'!D:D,0)),0)</f>
        <v>0</v>
      </c>
      <c r="AX1613" s="174">
        <f>IFERROR(INDEX('1.4G'!J:J,MATCH($D1613,'1.4G'!D:D,0)),0)</f>
        <v>0</v>
      </c>
      <c r="AY1613" s="174">
        <f t="shared" si="244"/>
        <v>0</v>
      </c>
      <c r="AZ1613" s="174">
        <f t="shared" si="245"/>
        <v>0</v>
      </c>
      <c r="BA1613" s="175">
        <f>IFERROR(Table1[[#This Row],[Line total ordered for now]]*Table1[[#This Row],[GUARANTEED PRICE
for STOCK orders collected before 31.3.22]],0)</f>
        <v>0</v>
      </c>
      <c r="BB1613" s="175">
        <f t="shared" si="249"/>
        <v>0</v>
      </c>
      <c r="BC1613" s="176">
        <f>(AZ1613+Table1[[#This Row],[Line total ordered for now]])*Z1613</f>
        <v>0</v>
      </c>
      <c r="BD1613" s="200">
        <v>5</v>
      </c>
      <c r="BL1613"/>
      <c r="BM1613"/>
      <c r="BN1613"/>
      <c r="BO1613"/>
      <c r="BP1613"/>
      <c r="BQ1613"/>
      <c r="BR1613"/>
      <c r="BS1613"/>
      <c r="BT1613"/>
    </row>
    <row r="1614" spans="1:72" ht="15.75">
      <c r="A1614" s="202">
        <v>1610</v>
      </c>
      <c r="B1614" s="68" t="s">
        <v>6378</v>
      </c>
      <c r="C1614" s="149" t="s">
        <v>667</v>
      </c>
      <c r="D1614" s="149" t="s">
        <v>2904</v>
      </c>
      <c r="E1614" s="149" t="s">
        <v>2905</v>
      </c>
      <c r="F1614" s="158" t="str">
        <f t="shared" si="243"/>
        <v/>
      </c>
      <c r="G1614" s="187">
        <v>17</v>
      </c>
      <c r="H1614" s="150"/>
      <c r="I1614" s="184">
        <v>5</v>
      </c>
      <c r="J1614" s="150"/>
      <c r="K1614" s="151">
        <v>5</v>
      </c>
      <c r="L1614" s="152">
        <v>5</v>
      </c>
      <c r="M1614" s="152">
        <v>5</v>
      </c>
      <c r="N1614" s="153" t="s">
        <v>142</v>
      </c>
      <c r="O1614" s="154">
        <v>1</v>
      </c>
      <c r="P1614" s="153">
        <v>0</v>
      </c>
      <c r="Q1614" s="153" t="s">
        <v>206</v>
      </c>
      <c r="R1614" s="155">
        <v>1</v>
      </c>
      <c r="S1614" s="155">
        <v>0</v>
      </c>
      <c r="T1614" s="155">
        <v>0</v>
      </c>
      <c r="U1614" s="154" t="s">
        <v>6378</v>
      </c>
      <c r="V1614" s="153">
        <v>0</v>
      </c>
      <c r="W1614" s="153">
        <v>0</v>
      </c>
      <c r="X1614" s="151" t="s">
        <v>6378</v>
      </c>
      <c r="Y1614" s="151" t="s">
        <v>6378</v>
      </c>
      <c r="Z1614" s="156">
        <v>0</v>
      </c>
      <c r="AA1614" s="153">
        <v>0</v>
      </c>
      <c r="AB1614" s="153">
        <v>0</v>
      </c>
      <c r="AC1614" s="153">
        <v>0</v>
      </c>
      <c r="AD1614" s="157">
        <v>0</v>
      </c>
      <c r="AE1614" s="110">
        <v>0</v>
      </c>
      <c r="AF1614" s="110">
        <v>560</v>
      </c>
      <c r="AG1614" s="112">
        <f t="shared" si="248"/>
        <v>0</v>
      </c>
      <c r="AH1614" s="110">
        <f>SUM(AG$4:AG1614)</f>
        <v>41</v>
      </c>
      <c r="AI1614" s="112">
        <f t="shared" si="246"/>
        <v>0</v>
      </c>
      <c r="AJ1614" s="110">
        <f>COUNTIF(AI$4:AI1614,"&gt;0")</f>
        <v>221</v>
      </c>
      <c r="AK1614" s="110">
        <v>0</v>
      </c>
      <c r="AL1614" s="110">
        <v>533</v>
      </c>
      <c r="AM1614" s="172" t="str">
        <f>IF(OR(Table1[[#This Row],[Line total ordered for now]]&gt;0,Table1[[#This Row],[Line total ordered for season]]&gt;0),1,"")</f>
        <v/>
      </c>
      <c r="AN1614" s="173">
        <f>COUNTIF(AM$4:AM1614,"&gt;0")</f>
        <v>0</v>
      </c>
      <c r="AO1614" s="173">
        <f>Table1[[#This Row],[ORDER QUANTITY
to be collected BEFORE 31.3.22]]</f>
        <v>0</v>
      </c>
      <c r="AP1614" s="174">
        <f t="shared" si="247"/>
        <v>0</v>
      </c>
      <c r="AQ1614" s="174">
        <f>IFERROR(INDEX(Retail!H:H,MATCH($D1614,Retail!$D:$D,0)),0)</f>
        <v>0</v>
      </c>
      <c r="AR1614" s="174">
        <f>IFERROR(INDEX(Retail!J:J,MATCH($D1614,Retail!$D:$D,0)),0)</f>
        <v>0</v>
      </c>
      <c r="AS1614" s="174">
        <f>IFERROR(INDEX('NEW2022'!H:H,MATCH($D1614,'NEW2022'!D:D,0)),0)</f>
        <v>0</v>
      </c>
      <c r="AT1614" s="174">
        <f>IFERROR(INDEX('NEW2022'!J:J,MATCH($D1614,'NEW2022'!D:D,0)),0)</f>
        <v>0</v>
      </c>
      <c r="AU1614" s="174">
        <f>IFERROR(INDEX('Quiet Items'!H:H,MATCH($D1614,'Quiet Items'!D:D,0)),0)</f>
        <v>0</v>
      </c>
      <c r="AV1614" s="174">
        <f>IFERROR(INDEX('Quiet Items'!J:J,MATCH($D1614,'Quiet Items'!D:D,0)),0)</f>
        <v>0</v>
      </c>
      <c r="AW1614" s="174">
        <f>IFERROR(INDEX('1.4G'!H:H,MATCH($D1614,'1.4G'!D:D,0)),0)</f>
        <v>0</v>
      </c>
      <c r="AX1614" s="174">
        <f>IFERROR(INDEX('1.4G'!J:J,MATCH($D1614,'1.4G'!D:D,0)),0)</f>
        <v>0</v>
      </c>
      <c r="AY1614" s="174">
        <f t="shared" si="244"/>
        <v>0</v>
      </c>
      <c r="AZ1614" s="174">
        <f t="shared" si="245"/>
        <v>0</v>
      </c>
      <c r="BA1614" s="175">
        <f>IFERROR(Table1[[#This Row],[Line total ordered for now]]*Table1[[#This Row],[GUARANTEED PRICE
for STOCK orders collected before 31.3.22]],0)</f>
        <v>0</v>
      </c>
      <c r="BB1614" s="175">
        <f t="shared" si="249"/>
        <v>0</v>
      </c>
      <c r="BC1614" s="176">
        <f>(AZ1614+Table1[[#This Row],[Line total ordered for now]])*Z1614</f>
        <v>0</v>
      </c>
      <c r="BD1614" s="200">
        <v>5</v>
      </c>
      <c r="BL1614"/>
      <c r="BM1614"/>
      <c r="BN1614"/>
      <c r="BO1614"/>
      <c r="BP1614"/>
      <c r="BQ1614"/>
      <c r="BR1614"/>
      <c r="BS1614"/>
      <c r="BT1614"/>
    </row>
    <row r="1615" spans="1:72" ht="15.75">
      <c r="A1615" s="202">
        <v>1611</v>
      </c>
      <c r="B1615" s="68" t="s">
        <v>6378</v>
      </c>
      <c r="C1615" s="149" t="s">
        <v>667</v>
      </c>
      <c r="D1615" s="149" t="s">
        <v>2983</v>
      </c>
      <c r="E1615" s="149" t="s">
        <v>2984</v>
      </c>
      <c r="F1615" s="158" t="str">
        <f t="shared" si="243"/>
        <v/>
      </c>
      <c r="G1615" s="187">
        <v>13</v>
      </c>
      <c r="H1615" s="150"/>
      <c r="I1615" s="184">
        <v>5</v>
      </c>
      <c r="J1615" s="150"/>
      <c r="K1615" s="151">
        <v>5</v>
      </c>
      <c r="L1615" s="152">
        <v>5</v>
      </c>
      <c r="M1615" s="152">
        <v>5</v>
      </c>
      <c r="N1615" s="153" t="s">
        <v>142</v>
      </c>
      <c r="O1615" s="154">
        <v>1</v>
      </c>
      <c r="P1615" s="153">
        <v>0</v>
      </c>
      <c r="Q1615" s="153" t="s">
        <v>206</v>
      </c>
      <c r="R1615" s="155">
        <v>1</v>
      </c>
      <c r="S1615" s="155">
        <v>0</v>
      </c>
      <c r="T1615" s="155">
        <v>0</v>
      </c>
      <c r="U1615" s="154" t="s">
        <v>6378</v>
      </c>
      <c r="V1615" s="153">
        <v>0</v>
      </c>
      <c r="W1615" s="153">
        <v>0</v>
      </c>
      <c r="X1615" s="151" t="s">
        <v>6378</v>
      </c>
      <c r="Y1615" s="151" t="s">
        <v>6378</v>
      </c>
      <c r="Z1615" s="156">
        <v>0</v>
      </c>
      <c r="AA1615" s="153">
        <v>0</v>
      </c>
      <c r="AB1615" s="153">
        <v>0</v>
      </c>
      <c r="AC1615" s="153">
        <v>0</v>
      </c>
      <c r="AD1615" s="157">
        <v>0</v>
      </c>
      <c r="AE1615" s="110">
        <v>0</v>
      </c>
      <c r="AF1615" s="110">
        <v>560</v>
      </c>
      <c r="AG1615" s="112">
        <f t="shared" si="248"/>
        <v>0</v>
      </c>
      <c r="AH1615" s="110">
        <f>SUM(AG$4:AG1615)</f>
        <v>41</v>
      </c>
      <c r="AI1615" s="112">
        <f t="shared" si="246"/>
        <v>0</v>
      </c>
      <c r="AJ1615" s="110">
        <f>COUNTIF(AI$4:AI1615,"&gt;0")</f>
        <v>221</v>
      </c>
      <c r="AK1615" s="110">
        <v>0</v>
      </c>
      <c r="AL1615" s="110">
        <v>533</v>
      </c>
      <c r="AM1615" s="172" t="str">
        <f>IF(OR(Table1[[#This Row],[Line total ordered for now]]&gt;0,Table1[[#This Row],[Line total ordered for season]]&gt;0),1,"")</f>
        <v/>
      </c>
      <c r="AN1615" s="173">
        <f>COUNTIF(AM$4:AM1615,"&gt;0")</f>
        <v>0</v>
      </c>
      <c r="AO1615" s="173">
        <f>Table1[[#This Row],[ORDER QUANTITY
to be collected BEFORE 31.3.22]]</f>
        <v>0</v>
      </c>
      <c r="AP1615" s="174">
        <f t="shared" si="247"/>
        <v>0</v>
      </c>
      <c r="AQ1615" s="174">
        <f>IFERROR(INDEX(Retail!H:H,MATCH($D1615,Retail!$D:$D,0)),0)</f>
        <v>0</v>
      </c>
      <c r="AR1615" s="174">
        <f>IFERROR(INDEX(Retail!J:J,MATCH($D1615,Retail!$D:$D,0)),0)</f>
        <v>0</v>
      </c>
      <c r="AS1615" s="174">
        <f>IFERROR(INDEX('NEW2022'!H:H,MATCH($D1615,'NEW2022'!D:D,0)),0)</f>
        <v>0</v>
      </c>
      <c r="AT1615" s="174">
        <f>IFERROR(INDEX('NEW2022'!J:J,MATCH($D1615,'NEW2022'!D:D,0)),0)</f>
        <v>0</v>
      </c>
      <c r="AU1615" s="174">
        <f>IFERROR(INDEX('Quiet Items'!H:H,MATCH($D1615,'Quiet Items'!D:D,0)),0)</f>
        <v>0</v>
      </c>
      <c r="AV1615" s="174">
        <f>IFERROR(INDEX('Quiet Items'!J:J,MATCH($D1615,'Quiet Items'!D:D,0)),0)</f>
        <v>0</v>
      </c>
      <c r="AW1615" s="174">
        <f>IFERROR(INDEX('1.4G'!H:H,MATCH($D1615,'1.4G'!D:D,0)),0)</f>
        <v>0</v>
      </c>
      <c r="AX1615" s="174">
        <f>IFERROR(INDEX('1.4G'!J:J,MATCH($D1615,'1.4G'!D:D,0)),0)</f>
        <v>0</v>
      </c>
      <c r="AY1615" s="174">
        <f t="shared" si="244"/>
        <v>0</v>
      </c>
      <c r="AZ1615" s="174">
        <f t="shared" si="245"/>
        <v>0</v>
      </c>
      <c r="BA1615" s="175">
        <f>IFERROR(Table1[[#This Row],[Line total ordered for now]]*Table1[[#This Row],[GUARANTEED PRICE
for STOCK orders collected before 31.3.22]],0)</f>
        <v>0</v>
      </c>
      <c r="BB1615" s="175">
        <f t="shared" si="249"/>
        <v>0</v>
      </c>
      <c r="BC1615" s="176">
        <f>(AZ1615+Table1[[#This Row],[Line total ordered for now]])*Z1615</f>
        <v>0</v>
      </c>
      <c r="BD1615" s="200">
        <v>5</v>
      </c>
      <c r="BL1615"/>
      <c r="BM1615"/>
      <c r="BN1615"/>
      <c r="BO1615"/>
      <c r="BP1615"/>
      <c r="BQ1615"/>
      <c r="BR1615"/>
      <c r="BS1615"/>
      <c r="BT1615"/>
    </row>
    <row r="1616" spans="1:72" ht="15.75">
      <c r="A1616" s="202">
        <v>1612</v>
      </c>
      <c r="B1616" s="68" t="s">
        <v>6378</v>
      </c>
      <c r="C1616" s="149" t="s">
        <v>667</v>
      </c>
      <c r="D1616" s="149" t="s">
        <v>3044</v>
      </c>
      <c r="E1616" s="149" t="s">
        <v>3045</v>
      </c>
      <c r="F1616" s="158" t="str">
        <f t="shared" si="243"/>
        <v/>
      </c>
      <c r="G1616" s="187">
        <v>11</v>
      </c>
      <c r="H1616" s="150"/>
      <c r="I1616" s="184">
        <v>5</v>
      </c>
      <c r="J1616" s="150"/>
      <c r="K1616" s="151">
        <v>5</v>
      </c>
      <c r="L1616" s="152">
        <v>5</v>
      </c>
      <c r="M1616" s="152">
        <v>5</v>
      </c>
      <c r="N1616" s="153" t="s">
        <v>142</v>
      </c>
      <c r="O1616" s="154">
        <v>1</v>
      </c>
      <c r="P1616" s="153">
        <v>0</v>
      </c>
      <c r="Q1616" s="153" t="s">
        <v>206</v>
      </c>
      <c r="R1616" s="155">
        <v>1</v>
      </c>
      <c r="S1616" s="155">
        <v>0</v>
      </c>
      <c r="T1616" s="155">
        <v>0</v>
      </c>
      <c r="U1616" s="154" t="s">
        <v>6378</v>
      </c>
      <c r="V1616" s="153">
        <v>0</v>
      </c>
      <c r="W1616" s="153">
        <v>0</v>
      </c>
      <c r="X1616" s="151" t="s">
        <v>6378</v>
      </c>
      <c r="Y1616" s="151" t="s">
        <v>6378</v>
      </c>
      <c r="Z1616" s="156">
        <v>0</v>
      </c>
      <c r="AA1616" s="153">
        <v>0</v>
      </c>
      <c r="AB1616" s="153">
        <v>0</v>
      </c>
      <c r="AC1616" s="153">
        <v>0</v>
      </c>
      <c r="AD1616" s="157">
        <v>0</v>
      </c>
      <c r="AE1616" s="110">
        <v>0</v>
      </c>
      <c r="AF1616" s="110">
        <v>560</v>
      </c>
      <c r="AG1616" s="112">
        <f t="shared" si="248"/>
        <v>0</v>
      </c>
      <c r="AH1616" s="110">
        <f>SUM(AG$4:AG1616)</f>
        <v>41</v>
      </c>
      <c r="AI1616" s="112">
        <f t="shared" si="246"/>
        <v>0</v>
      </c>
      <c r="AJ1616" s="110">
        <f>COUNTIF(AI$4:AI1616,"&gt;0")</f>
        <v>221</v>
      </c>
      <c r="AK1616" s="110">
        <v>0</v>
      </c>
      <c r="AL1616" s="110">
        <v>533</v>
      </c>
      <c r="AM1616" s="172" t="str">
        <f>IF(OR(Table1[[#This Row],[Line total ordered for now]]&gt;0,Table1[[#This Row],[Line total ordered for season]]&gt;0),1,"")</f>
        <v/>
      </c>
      <c r="AN1616" s="173">
        <f>COUNTIF(AM$4:AM1616,"&gt;0")</f>
        <v>0</v>
      </c>
      <c r="AO1616" s="173">
        <f>Table1[[#This Row],[ORDER QUANTITY
to be collected BEFORE 31.3.22]]</f>
        <v>0</v>
      </c>
      <c r="AP1616" s="174">
        <f t="shared" si="247"/>
        <v>0</v>
      </c>
      <c r="AQ1616" s="174">
        <f>IFERROR(INDEX(Retail!H:H,MATCH($D1616,Retail!$D:$D,0)),0)</f>
        <v>0</v>
      </c>
      <c r="AR1616" s="174">
        <f>IFERROR(INDEX(Retail!J:J,MATCH($D1616,Retail!$D:$D,0)),0)</f>
        <v>0</v>
      </c>
      <c r="AS1616" s="174">
        <f>IFERROR(INDEX('NEW2022'!H:H,MATCH($D1616,'NEW2022'!D:D,0)),0)</f>
        <v>0</v>
      </c>
      <c r="AT1616" s="174">
        <f>IFERROR(INDEX('NEW2022'!J:J,MATCH($D1616,'NEW2022'!D:D,0)),0)</f>
        <v>0</v>
      </c>
      <c r="AU1616" s="174">
        <f>IFERROR(INDEX('Quiet Items'!H:H,MATCH($D1616,'Quiet Items'!D:D,0)),0)</f>
        <v>0</v>
      </c>
      <c r="AV1616" s="174">
        <f>IFERROR(INDEX('Quiet Items'!J:J,MATCH($D1616,'Quiet Items'!D:D,0)),0)</f>
        <v>0</v>
      </c>
      <c r="AW1616" s="174">
        <f>IFERROR(INDEX('1.4G'!H:H,MATCH($D1616,'1.4G'!D:D,0)),0)</f>
        <v>0</v>
      </c>
      <c r="AX1616" s="174">
        <f>IFERROR(INDEX('1.4G'!J:J,MATCH($D1616,'1.4G'!D:D,0)),0)</f>
        <v>0</v>
      </c>
      <c r="AY1616" s="174">
        <f t="shared" si="244"/>
        <v>0</v>
      </c>
      <c r="AZ1616" s="174">
        <f t="shared" si="245"/>
        <v>0</v>
      </c>
      <c r="BA1616" s="175">
        <f>IFERROR(Table1[[#This Row],[Line total ordered for now]]*Table1[[#This Row],[GUARANTEED PRICE
for STOCK orders collected before 31.3.22]],0)</f>
        <v>0</v>
      </c>
      <c r="BB1616" s="175">
        <f t="shared" si="249"/>
        <v>0</v>
      </c>
      <c r="BC1616" s="176">
        <f>(AZ1616+Table1[[#This Row],[Line total ordered for now]])*Z1616</f>
        <v>0</v>
      </c>
      <c r="BD1616" s="200">
        <v>5</v>
      </c>
      <c r="BL1616"/>
      <c r="BM1616"/>
      <c r="BN1616"/>
      <c r="BO1616"/>
      <c r="BP1616"/>
      <c r="BQ1616"/>
      <c r="BR1616"/>
      <c r="BS1616"/>
      <c r="BT1616"/>
    </row>
    <row r="1617" spans="1:72" ht="15.75">
      <c r="A1617" s="202">
        <v>1613</v>
      </c>
      <c r="B1617" s="68" t="s">
        <v>6378</v>
      </c>
      <c r="C1617" s="149" t="s">
        <v>667</v>
      </c>
      <c r="D1617" s="149" t="s">
        <v>4243</v>
      </c>
      <c r="E1617" s="149" t="s">
        <v>4244</v>
      </c>
      <c r="F1617" s="158" t="str">
        <f t="shared" si="243"/>
        <v/>
      </c>
      <c r="G1617" s="187">
        <v>19</v>
      </c>
      <c r="H1617" s="150"/>
      <c r="I1617" s="184">
        <v>5</v>
      </c>
      <c r="J1617" s="150"/>
      <c r="K1617" s="151">
        <v>5</v>
      </c>
      <c r="L1617" s="152">
        <v>5</v>
      </c>
      <c r="M1617" s="152">
        <v>5</v>
      </c>
      <c r="N1617" s="153" t="s">
        <v>142</v>
      </c>
      <c r="O1617" s="154">
        <v>1</v>
      </c>
      <c r="P1617" s="153">
        <v>0</v>
      </c>
      <c r="Q1617" s="153" t="s">
        <v>206</v>
      </c>
      <c r="R1617" s="155">
        <v>1</v>
      </c>
      <c r="S1617" s="155">
        <v>0</v>
      </c>
      <c r="T1617" s="155">
        <v>0</v>
      </c>
      <c r="U1617" s="154" t="s">
        <v>6378</v>
      </c>
      <c r="V1617" s="153">
        <v>0</v>
      </c>
      <c r="W1617" s="153">
        <v>0</v>
      </c>
      <c r="X1617" s="151" t="s">
        <v>6378</v>
      </c>
      <c r="Y1617" s="151" t="s">
        <v>6378</v>
      </c>
      <c r="Z1617" s="156">
        <v>0</v>
      </c>
      <c r="AA1617" s="153">
        <v>0</v>
      </c>
      <c r="AB1617" s="153">
        <v>0</v>
      </c>
      <c r="AC1617" s="153">
        <v>0</v>
      </c>
      <c r="AD1617" s="157">
        <v>0</v>
      </c>
      <c r="AE1617" s="110">
        <v>0</v>
      </c>
      <c r="AF1617" s="110">
        <v>560</v>
      </c>
      <c r="AG1617" s="112">
        <f t="shared" si="248"/>
        <v>0</v>
      </c>
      <c r="AH1617" s="110">
        <f>SUM(AG$4:AG1617)</f>
        <v>41</v>
      </c>
      <c r="AI1617" s="112">
        <f t="shared" si="246"/>
        <v>0</v>
      </c>
      <c r="AJ1617" s="110">
        <f>COUNTIF(AI$4:AI1617,"&gt;0")</f>
        <v>221</v>
      </c>
      <c r="AK1617" s="110">
        <v>0</v>
      </c>
      <c r="AL1617" s="110">
        <v>533</v>
      </c>
      <c r="AM1617" s="172" t="str">
        <f>IF(OR(Table1[[#This Row],[Line total ordered for now]]&gt;0,Table1[[#This Row],[Line total ordered for season]]&gt;0),1,"")</f>
        <v/>
      </c>
      <c r="AN1617" s="173">
        <f>COUNTIF(AM$4:AM1617,"&gt;0")</f>
        <v>0</v>
      </c>
      <c r="AO1617" s="173">
        <f>Table1[[#This Row],[ORDER QUANTITY
to be collected BEFORE 31.3.22]]</f>
        <v>0</v>
      </c>
      <c r="AP1617" s="174">
        <f t="shared" si="247"/>
        <v>0</v>
      </c>
      <c r="AQ1617" s="174">
        <f>IFERROR(INDEX(Retail!H:H,MATCH($D1617,Retail!$D:$D,0)),0)</f>
        <v>0</v>
      </c>
      <c r="AR1617" s="174">
        <f>IFERROR(INDEX(Retail!J:J,MATCH($D1617,Retail!$D:$D,0)),0)</f>
        <v>0</v>
      </c>
      <c r="AS1617" s="174">
        <f>IFERROR(INDEX('NEW2022'!H:H,MATCH($D1617,'NEW2022'!D:D,0)),0)</f>
        <v>0</v>
      </c>
      <c r="AT1617" s="174">
        <f>IFERROR(INDEX('NEW2022'!J:J,MATCH($D1617,'NEW2022'!D:D,0)),0)</f>
        <v>0</v>
      </c>
      <c r="AU1617" s="174">
        <f>IFERROR(INDEX('Quiet Items'!H:H,MATCH($D1617,'Quiet Items'!D:D,0)),0)</f>
        <v>0</v>
      </c>
      <c r="AV1617" s="174">
        <f>IFERROR(INDEX('Quiet Items'!J:J,MATCH($D1617,'Quiet Items'!D:D,0)),0)</f>
        <v>0</v>
      </c>
      <c r="AW1617" s="174">
        <f>IFERROR(INDEX('1.4G'!H:H,MATCH($D1617,'1.4G'!D:D,0)),0)</f>
        <v>0</v>
      </c>
      <c r="AX1617" s="174">
        <f>IFERROR(INDEX('1.4G'!J:J,MATCH($D1617,'1.4G'!D:D,0)),0)</f>
        <v>0</v>
      </c>
      <c r="AY1617" s="174">
        <f t="shared" si="244"/>
        <v>0</v>
      </c>
      <c r="AZ1617" s="174">
        <f t="shared" si="245"/>
        <v>0</v>
      </c>
      <c r="BA1617" s="175">
        <f>IFERROR(Table1[[#This Row],[Line total ordered for now]]*Table1[[#This Row],[GUARANTEED PRICE
for STOCK orders collected before 31.3.22]],0)</f>
        <v>0</v>
      </c>
      <c r="BB1617" s="175">
        <f t="shared" si="249"/>
        <v>0</v>
      </c>
      <c r="BC1617" s="176">
        <f>(AZ1617+Table1[[#This Row],[Line total ordered for now]])*Z1617</f>
        <v>0</v>
      </c>
      <c r="BD1617" s="200">
        <v>5</v>
      </c>
      <c r="BL1617"/>
      <c r="BM1617"/>
      <c r="BN1617"/>
      <c r="BO1617"/>
      <c r="BP1617"/>
      <c r="BQ1617"/>
      <c r="BR1617"/>
      <c r="BS1617"/>
      <c r="BT1617"/>
    </row>
    <row r="1618" spans="1:72" ht="15.75">
      <c r="A1618" s="202">
        <v>1614</v>
      </c>
      <c r="B1618" s="68" t="s">
        <v>6378</v>
      </c>
      <c r="C1618" s="149" t="s">
        <v>667</v>
      </c>
      <c r="D1618" s="149" t="s">
        <v>4392</v>
      </c>
      <c r="E1618" s="149" t="s">
        <v>4393</v>
      </c>
      <c r="F1618" s="158" t="str">
        <f t="shared" si="243"/>
        <v/>
      </c>
      <c r="G1618" s="187">
        <v>1</v>
      </c>
      <c r="H1618" s="150"/>
      <c r="I1618" s="184">
        <v>5</v>
      </c>
      <c r="J1618" s="150"/>
      <c r="K1618" s="151">
        <v>5</v>
      </c>
      <c r="L1618" s="152">
        <v>5</v>
      </c>
      <c r="M1618" s="152">
        <v>5</v>
      </c>
      <c r="N1618" s="153" t="s">
        <v>142</v>
      </c>
      <c r="O1618" s="154">
        <v>1</v>
      </c>
      <c r="P1618" s="153">
        <v>0</v>
      </c>
      <c r="Q1618" s="153" t="s">
        <v>206</v>
      </c>
      <c r="R1618" s="155">
        <v>1</v>
      </c>
      <c r="S1618" s="155">
        <v>0</v>
      </c>
      <c r="T1618" s="155">
        <v>0</v>
      </c>
      <c r="U1618" s="154" t="s">
        <v>6378</v>
      </c>
      <c r="V1618" s="153">
        <v>0</v>
      </c>
      <c r="W1618" s="153">
        <v>0</v>
      </c>
      <c r="X1618" s="151" t="s">
        <v>6378</v>
      </c>
      <c r="Y1618" s="151" t="s">
        <v>6378</v>
      </c>
      <c r="Z1618" s="156">
        <v>0</v>
      </c>
      <c r="AA1618" s="153">
        <v>0</v>
      </c>
      <c r="AB1618" s="153">
        <v>0</v>
      </c>
      <c r="AC1618" s="153">
        <v>0</v>
      </c>
      <c r="AD1618" s="157">
        <v>0</v>
      </c>
      <c r="AE1618" s="110">
        <v>0</v>
      </c>
      <c r="AF1618" s="110">
        <v>560</v>
      </c>
      <c r="AG1618" s="112">
        <f t="shared" si="248"/>
        <v>0</v>
      </c>
      <c r="AH1618" s="110">
        <f>SUM(AG$4:AG1618)</f>
        <v>41</v>
      </c>
      <c r="AI1618" s="112">
        <f t="shared" si="246"/>
        <v>0</v>
      </c>
      <c r="AJ1618" s="110">
        <f>COUNTIF(AI$4:AI1618,"&gt;0")</f>
        <v>221</v>
      </c>
      <c r="AK1618" s="110">
        <v>0</v>
      </c>
      <c r="AL1618" s="110">
        <v>533</v>
      </c>
      <c r="AM1618" s="172" t="str">
        <f>IF(OR(Table1[[#This Row],[Line total ordered for now]]&gt;0,Table1[[#This Row],[Line total ordered for season]]&gt;0),1,"")</f>
        <v/>
      </c>
      <c r="AN1618" s="173">
        <f>COUNTIF(AM$4:AM1618,"&gt;0")</f>
        <v>0</v>
      </c>
      <c r="AO1618" s="173">
        <f>Table1[[#This Row],[ORDER QUANTITY
to be collected BEFORE 31.3.22]]</f>
        <v>0</v>
      </c>
      <c r="AP1618" s="174">
        <f t="shared" si="247"/>
        <v>0</v>
      </c>
      <c r="AQ1618" s="174">
        <f>IFERROR(INDEX(Retail!H:H,MATCH($D1618,Retail!$D:$D,0)),0)</f>
        <v>0</v>
      </c>
      <c r="AR1618" s="174">
        <f>IFERROR(INDEX(Retail!J:J,MATCH($D1618,Retail!$D:$D,0)),0)</f>
        <v>0</v>
      </c>
      <c r="AS1618" s="174">
        <f>IFERROR(INDEX('NEW2022'!H:H,MATCH($D1618,'NEW2022'!D:D,0)),0)</f>
        <v>0</v>
      </c>
      <c r="AT1618" s="174">
        <f>IFERROR(INDEX('NEW2022'!J:J,MATCH($D1618,'NEW2022'!D:D,0)),0)</f>
        <v>0</v>
      </c>
      <c r="AU1618" s="174">
        <f>IFERROR(INDEX('Quiet Items'!H:H,MATCH($D1618,'Quiet Items'!D:D,0)),0)</f>
        <v>0</v>
      </c>
      <c r="AV1618" s="174">
        <f>IFERROR(INDEX('Quiet Items'!J:J,MATCH($D1618,'Quiet Items'!D:D,0)),0)</f>
        <v>0</v>
      </c>
      <c r="AW1618" s="174">
        <f>IFERROR(INDEX('1.4G'!H:H,MATCH($D1618,'1.4G'!D:D,0)),0)</f>
        <v>0</v>
      </c>
      <c r="AX1618" s="174">
        <f>IFERROR(INDEX('1.4G'!J:J,MATCH($D1618,'1.4G'!D:D,0)),0)</f>
        <v>0</v>
      </c>
      <c r="AY1618" s="174">
        <f t="shared" si="244"/>
        <v>0</v>
      </c>
      <c r="AZ1618" s="174">
        <f t="shared" si="245"/>
        <v>0</v>
      </c>
      <c r="BA1618" s="175">
        <f>IFERROR(Table1[[#This Row],[Line total ordered for now]]*Table1[[#This Row],[GUARANTEED PRICE
for STOCK orders collected before 31.3.22]],0)</f>
        <v>0</v>
      </c>
      <c r="BB1618" s="175">
        <f t="shared" si="249"/>
        <v>0</v>
      </c>
      <c r="BC1618" s="176">
        <f>(AZ1618+Table1[[#This Row],[Line total ordered for now]])*Z1618</f>
        <v>0</v>
      </c>
      <c r="BD1618" s="200">
        <v>5</v>
      </c>
      <c r="BL1618"/>
      <c r="BM1618"/>
      <c r="BN1618"/>
      <c r="BO1618"/>
      <c r="BP1618"/>
      <c r="BQ1618"/>
      <c r="BR1618"/>
      <c r="BS1618"/>
      <c r="BT1618"/>
    </row>
    <row r="1619" spans="1:72" ht="15.75">
      <c r="A1619" s="202">
        <v>1615</v>
      </c>
      <c r="B1619" s="68" t="s">
        <v>6378</v>
      </c>
      <c r="C1619" s="149" t="s">
        <v>667</v>
      </c>
      <c r="D1619" s="149" t="s">
        <v>4485</v>
      </c>
      <c r="E1619" s="149" t="s">
        <v>4486</v>
      </c>
      <c r="F1619" s="158" t="str">
        <f t="shared" si="243"/>
        <v/>
      </c>
      <c r="G1619" s="187">
        <v>6</v>
      </c>
      <c r="H1619" s="150"/>
      <c r="I1619" s="184">
        <v>5</v>
      </c>
      <c r="J1619" s="150"/>
      <c r="K1619" s="151">
        <v>5</v>
      </c>
      <c r="L1619" s="152">
        <v>5</v>
      </c>
      <c r="M1619" s="152">
        <v>5</v>
      </c>
      <c r="N1619" s="153" t="s">
        <v>142</v>
      </c>
      <c r="O1619" s="154">
        <v>1</v>
      </c>
      <c r="P1619" s="153">
        <v>0</v>
      </c>
      <c r="Q1619" s="153" t="s">
        <v>206</v>
      </c>
      <c r="R1619" s="155">
        <v>1</v>
      </c>
      <c r="S1619" s="155">
        <v>0</v>
      </c>
      <c r="T1619" s="155">
        <v>0</v>
      </c>
      <c r="U1619" s="154" t="s">
        <v>6378</v>
      </c>
      <c r="V1619" s="153">
        <v>0</v>
      </c>
      <c r="W1619" s="153">
        <v>0</v>
      </c>
      <c r="X1619" s="151" t="s">
        <v>6378</v>
      </c>
      <c r="Y1619" s="151" t="s">
        <v>6378</v>
      </c>
      <c r="Z1619" s="156">
        <v>0</v>
      </c>
      <c r="AA1619" s="153">
        <v>0</v>
      </c>
      <c r="AB1619" s="153">
        <v>0</v>
      </c>
      <c r="AC1619" s="153">
        <v>0</v>
      </c>
      <c r="AD1619" s="157">
        <v>0</v>
      </c>
      <c r="AE1619" s="110">
        <v>0</v>
      </c>
      <c r="AF1619" s="110">
        <v>560</v>
      </c>
      <c r="AG1619" s="112">
        <f t="shared" si="248"/>
        <v>0</v>
      </c>
      <c r="AH1619" s="110">
        <f>SUM(AG$4:AG1619)</f>
        <v>41</v>
      </c>
      <c r="AI1619" s="112">
        <f t="shared" si="246"/>
        <v>0</v>
      </c>
      <c r="AJ1619" s="110">
        <f>COUNTIF(AI$4:AI1619,"&gt;0")</f>
        <v>221</v>
      </c>
      <c r="AK1619" s="110">
        <v>0</v>
      </c>
      <c r="AL1619" s="110">
        <v>533</v>
      </c>
      <c r="AM1619" s="172" t="str">
        <f>IF(OR(Table1[[#This Row],[Line total ordered for now]]&gt;0,Table1[[#This Row],[Line total ordered for season]]&gt;0),1,"")</f>
        <v/>
      </c>
      <c r="AN1619" s="173">
        <f>COUNTIF(AM$4:AM1619,"&gt;0")</f>
        <v>0</v>
      </c>
      <c r="AO1619" s="173">
        <f>Table1[[#This Row],[ORDER QUANTITY
to be collected BEFORE 31.3.22]]</f>
        <v>0</v>
      </c>
      <c r="AP1619" s="174">
        <f t="shared" si="247"/>
        <v>0</v>
      </c>
      <c r="AQ1619" s="174">
        <f>IFERROR(INDEX(Retail!H:H,MATCH($D1619,Retail!$D:$D,0)),0)</f>
        <v>0</v>
      </c>
      <c r="AR1619" s="174">
        <f>IFERROR(INDEX(Retail!J:J,MATCH($D1619,Retail!$D:$D,0)),0)</f>
        <v>0</v>
      </c>
      <c r="AS1619" s="174">
        <f>IFERROR(INDEX('NEW2022'!H:H,MATCH($D1619,'NEW2022'!D:D,0)),0)</f>
        <v>0</v>
      </c>
      <c r="AT1619" s="174">
        <f>IFERROR(INDEX('NEW2022'!J:J,MATCH($D1619,'NEW2022'!D:D,0)),0)</f>
        <v>0</v>
      </c>
      <c r="AU1619" s="174">
        <f>IFERROR(INDEX('Quiet Items'!H:H,MATCH($D1619,'Quiet Items'!D:D,0)),0)</f>
        <v>0</v>
      </c>
      <c r="AV1619" s="174">
        <f>IFERROR(INDEX('Quiet Items'!J:J,MATCH($D1619,'Quiet Items'!D:D,0)),0)</f>
        <v>0</v>
      </c>
      <c r="AW1619" s="174">
        <f>IFERROR(INDEX('1.4G'!H:H,MATCH($D1619,'1.4G'!D:D,0)),0)</f>
        <v>0</v>
      </c>
      <c r="AX1619" s="174">
        <f>IFERROR(INDEX('1.4G'!J:J,MATCH($D1619,'1.4G'!D:D,0)),0)</f>
        <v>0</v>
      </c>
      <c r="AY1619" s="174">
        <f t="shared" si="244"/>
        <v>0</v>
      </c>
      <c r="AZ1619" s="174">
        <f t="shared" si="245"/>
        <v>0</v>
      </c>
      <c r="BA1619" s="175">
        <f>IFERROR(Table1[[#This Row],[Line total ordered for now]]*Table1[[#This Row],[GUARANTEED PRICE
for STOCK orders collected before 31.3.22]],0)</f>
        <v>0</v>
      </c>
      <c r="BB1619" s="175">
        <f t="shared" si="249"/>
        <v>0</v>
      </c>
      <c r="BC1619" s="176">
        <f>(AZ1619+Table1[[#This Row],[Line total ordered for now]])*Z1619</f>
        <v>0</v>
      </c>
      <c r="BD1619" s="200">
        <v>5</v>
      </c>
      <c r="BL1619"/>
      <c r="BM1619"/>
      <c r="BN1619"/>
      <c r="BO1619"/>
      <c r="BP1619"/>
      <c r="BQ1619"/>
      <c r="BR1619"/>
      <c r="BS1619"/>
      <c r="BT1619"/>
    </row>
    <row r="1620" spans="1:72" ht="15.75">
      <c r="A1620" s="202">
        <v>1616</v>
      </c>
      <c r="B1620" s="68" t="s">
        <v>6378</v>
      </c>
      <c r="C1620" s="149" t="s">
        <v>667</v>
      </c>
      <c r="D1620" s="149" t="s">
        <v>863</v>
      </c>
      <c r="E1620" s="149" t="s">
        <v>864</v>
      </c>
      <c r="F1620" s="158" t="str">
        <f t="shared" si="243"/>
        <v/>
      </c>
      <c r="G1620" s="187">
        <v>3</v>
      </c>
      <c r="H1620" s="150"/>
      <c r="I1620" s="184">
        <v>5</v>
      </c>
      <c r="J1620" s="150"/>
      <c r="K1620" s="151">
        <v>5</v>
      </c>
      <c r="L1620" s="152">
        <v>5</v>
      </c>
      <c r="M1620" s="152">
        <v>5</v>
      </c>
      <c r="N1620" s="153" t="s">
        <v>142</v>
      </c>
      <c r="O1620" s="154">
        <v>1</v>
      </c>
      <c r="P1620" s="153">
        <v>0</v>
      </c>
      <c r="Q1620" s="153" t="s">
        <v>206</v>
      </c>
      <c r="R1620" s="155">
        <v>1</v>
      </c>
      <c r="S1620" s="155">
        <v>0</v>
      </c>
      <c r="T1620" s="155">
        <v>0</v>
      </c>
      <c r="U1620" s="154" t="s">
        <v>6378</v>
      </c>
      <c r="V1620" s="153">
        <v>0</v>
      </c>
      <c r="W1620" s="153">
        <v>0</v>
      </c>
      <c r="X1620" s="151" t="s">
        <v>6378</v>
      </c>
      <c r="Y1620" s="151" t="s">
        <v>6378</v>
      </c>
      <c r="Z1620" s="156">
        <v>0</v>
      </c>
      <c r="AA1620" s="153">
        <v>0</v>
      </c>
      <c r="AB1620" s="153">
        <v>0</v>
      </c>
      <c r="AC1620" s="153">
        <v>0</v>
      </c>
      <c r="AD1620" s="157">
        <v>0</v>
      </c>
      <c r="AE1620" s="110">
        <v>0</v>
      </c>
      <c r="AF1620" s="110">
        <v>560</v>
      </c>
      <c r="AG1620" s="112">
        <f t="shared" si="248"/>
        <v>0</v>
      </c>
      <c r="AH1620" s="110">
        <f>SUM(AG$4:AG1620)</f>
        <v>41</v>
      </c>
      <c r="AI1620" s="112">
        <f t="shared" si="246"/>
        <v>0</v>
      </c>
      <c r="AJ1620" s="110">
        <f>COUNTIF(AI$4:AI1620,"&gt;0")</f>
        <v>221</v>
      </c>
      <c r="AK1620" s="110">
        <v>0</v>
      </c>
      <c r="AL1620" s="110">
        <v>533</v>
      </c>
      <c r="AM1620" s="172" t="str">
        <f>IF(OR(Table1[[#This Row],[Line total ordered for now]]&gt;0,Table1[[#This Row],[Line total ordered for season]]&gt;0),1,"")</f>
        <v/>
      </c>
      <c r="AN1620" s="173">
        <f>COUNTIF(AM$4:AM1620,"&gt;0")</f>
        <v>0</v>
      </c>
      <c r="AO1620" s="173">
        <f>Table1[[#This Row],[ORDER QUANTITY
to be collected BEFORE 31.3.22]]</f>
        <v>0</v>
      </c>
      <c r="AP1620" s="174">
        <f t="shared" si="247"/>
        <v>0</v>
      </c>
      <c r="AQ1620" s="174">
        <f>IFERROR(INDEX(Retail!H:H,MATCH($D1620,Retail!$D:$D,0)),0)</f>
        <v>0</v>
      </c>
      <c r="AR1620" s="174">
        <f>IFERROR(INDEX(Retail!J:J,MATCH($D1620,Retail!$D:$D,0)),0)</f>
        <v>0</v>
      </c>
      <c r="AS1620" s="174">
        <f>IFERROR(INDEX('NEW2022'!H:H,MATCH($D1620,'NEW2022'!D:D,0)),0)</f>
        <v>0</v>
      </c>
      <c r="AT1620" s="174">
        <f>IFERROR(INDEX('NEW2022'!J:J,MATCH($D1620,'NEW2022'!D:D,0)),0)</f>
        <v>0</v>
      </c>
      <c r="AU1620" s="174">
        <f>IFERROR(INDEX('Quiet Items'!H:H,MATCH($D1620,'Quiet Items'!D:D,0)),0)</f>
        <v>0</v>
      </c>
      <c r="AV1620" s="174">
        <f>IFERROR(INDEX('Quiet Items'!J:J,MATCH($D1620,'Quiet Items'!D:D,0)),0)</f>
        <v>0</v>
      </c>
      <c r="AW1620" s="174">
        <f>IFERROR(INDEX('1.4G'!H:H,MATCH($D1620,'1.4G'!D:D,0)),0)</f>
        <v>0</v>
      </c>
      <c r="AX1620" s="174">
        <f>IFERROR(INDEX('1.4G'!J:J,MATCH($D1620,'1.4G'!D:D,0)),0)</f>
        <v>0</v>
      </c>
      <c r="AY1620" s="174">
        <f t="shared" si="244"/>
        <v>0</v>
      </c>
      <c r="AZ1620" s="174">
        <f t="shared" si="245"/>
        <v>0</v>
      </c>
      <c r="BA1620" s="175">
        <f>IFERROR(Table1[[#This Row],[Line total ordered for now]]*Table1[[#This Row],[GUARANTEED PRICE
for STOCK orders collected before 31.3.22]],0)</f>
        <v>0</v>
      </c>
      <c r="BB1620" s="175">
        <f t="shared" si="249"/>
        <v>0</v>
      </c>
      <c r="BC1620" s="176">
        <f>(AZ1620+Table1[[#This Row],[Line total ordered for now]])*Z1620</f>
        <v>0</v>
      </c>
      <c r="BD1620" s="200">
        <v>5</v>
      </c>
      <c r="BL1620"/>
      <c r="BM1620"/>
      <c r="BN1620"/>
      <c r="BO1620"/>
      <c r="BP1620"/>
      <c r="BQ1620"/>
      <c r="BR1620"/>
      <c r="BS1620"/>
      <c r="BT1620"/>
    </row>
    <row r="1621" spans="1:72" ht="15.75">
      <c r="A1621" s="202">
        <v>1617</v>
      </c>
      <c r="B1621" s="68" t="s">
        <v>6378</v>
      </c>
      <c r="C1621" s="149" t="s">
        <v>667</v>
      </c>
      <c r="D1621" s="149" t="s">
        <v>1048</v>
      </c>
      <c r="E1621" s="149" t="s">
        <v>1049</v>
      </c>
      <c r="F1621" s="158" t="str">
        <f t="shared" si="243"/>
        <v/>
      </c>
      <c r="G1621" s="187">
        <v>15</v>
      </c>
      <c r="H1621" s="150"/>
      <c r="I1621" s="184">
        <v>5</v>
      </c>
      <c r="J1621" s="150"/>
      <c r="K1621" s="151">
        <v>5</v>
      </c>
      <c r="L1621" s="152">
        <v>5</v>
      </c>
      <c r="M1621" s="152">
        <v>5</v>
      </c>
      <c r="N1621" s="153" t="s">
        <v>142</v>
      </c>
      <c r="O1621" s="154">
        <v>1</v>
      </c>
      <c r="P1621" s="153">
        <v>0</v>
      </c>
      <c r="Q1621" s="153" t="s">
        <v>206</v>
      </c>
      <c r="R1621" s="155">
        <v>1</v>
      </c>
      <c r="S1621" s="155">
        <v>0</v>
      </c>
      <c r="T1621" s="155">
        <v>0</v>
      </c>
      <c r="U1621" s="154" t="s">
        <v>6378</v>
      </c>
      <c r="V1621" s="153">
        <v>0</v>
      </c>
      <c r="W1621" s="153">
        <v>0</v>
      </c>
      <c r="X1621" s="151" t="s">
        <v>6378</v>
      </c>
      <c r="Y1621" s="151" t="s">
        <v>6378</v>
      </c>
      <c r="Z1621" s="156">
        <v>0</v>
      </c>
      <c r="AA1621" s="153">
        <v>0</v>
      </c>
      <c r="AB1621" s="153">
        <v>0</v>
      </c>
      <c r="AC1621" s="153">
        <v>0</v>
      </c>
      <c r="AD1621" s="157">
        <v>0</v>
      </c>
      <c r="AE1621" s="110">
        <v>0</v>
      </c>
      <c r="AF1621" s="110">
        <v>560</v>
      </c>
      <c r="AG1621" s="112">
        <f t="shared" si="248"/>
        <v>0</v>
      </c>
      <c r="AH1621" s="110">
        <f>SUM(AG$4:AG1621)</f>
        <v>41</v>
      </c>
      <c r="AI1621" s="112">
        <f t="shared" si="246"/>
        <v>0</v>
      </c>
      <c r="AJ1621" s="110">
        <f>COUNTIF(AI$4:AI1621,"&gt;0")</f>
        <v>221</v>
      </c>
      <c r="AK1621" s="110">
        <v>0</v>
      </c>
      <c r="AL1621" s="110">
        <v>533</v>
      </c>
      <c r="AM1621" s="172" t="str">
        <f>IF(OR(Table1[[#This Row],[Line total ordered for now]]&gt;0,Table1[[#This Row],[Line total ordered for season]]&gt;0),1,"")</f>
        <v/>
      </c>
      <c r="AN1621" s="173">
        <f>COUNTIF(AM$4:AM1621,"&gt;0")</f>
        <v>0</v>
      </c>
      <c r="AO1621" s="173">
        <f>Table1[[#This Row],[ORDER QUANTITY
to be collected BEFORE 31.3.22]]</f>
        <v>0</v>
      </c>
      <c r="AP1621" s="174">
        <f t="shared" si="247"/>
        <v>0</v>
      </c>
      <c r="AQ1621" s="174">
        <f>IFERROR(INDEX(Retail!H:H,MATCH($D1621,Retail!$D:$D,0)),0)</f>
        <v>0</v>
      </c>
      <c r="AR1621" s="174">
        <f>IFERROR(INDEX(Retail!J:J,MATCH($D1621,Retail!$D:$D,0)),0)</f>
        <v>0</v>
      </c>
      <c r="AS1621" s="174">
        <f>IFERROR(INDEX('NEW2022'!H:H,MATCH($D1621,'NEW2022'!D:D,0)),0)</f>
        <v>0</v>
      </c>
      <c r="AT1621" s="174">
        <f>IFERROR(INDEX('NEW2022'!J:J,MATCH($D1621,'NEW2022'!D:D,0)),0)</f>
        <v>0</v>
      </c>
      <c r="AU1621" s="174">
        <f>IFERROR(INDEX('Quiet Items'!H:H,MATCH($D1621,'Quiet Items'!D:D,0)),0)</f>
        <v>0</v>
      </c>
      <c r="AV1621" s="174">
        <f>IFERROR(INDEX('Quiet Items'!J:J,MATCH($D1621,'Quiet Items'!D:D,0)),0)</f>
        <v>0</v>
      </c>
      <c r="AW1621" s="174">
        <f>IFERROR(INDEX('1.4G'!H:H,MATCH($D1621,'1.4G'!D:D,0)),0)</f>
        <v>0</v>
      </c>
      <c r="AX1621" s="174">
        <f>IFERROR(INDEX('1.4G'!J:J,MATCH($D1621,'1.4G'!D:D,0)),0)</f>
        <v>0</v>
      </c>
      <c r="AY1621" s="174">
        <f t="shared" si="244"/>
        <v>0</v>
      </c>
      <c r="AZ1621" s="174">
        <f t="shared" si="245"/>
        <v>0</v>
      </c>
      <c r="BA1621" s="175">
        <f>IFERROR(Table1[[#This Row],[Line total ordered for now]]*Table1[[#This Row],[GUARANTEED PRICE
for STOCK orders collected before 31.3.22]],0)</f>
        <v>0</v>
      </c>
      <c r="BB1621" s="175">
        <f t="shared" si="249"/>
        <v>0</v>
      </c>
      <c r="BC1621" s="176">
        <f>(AZ1621+Table1[[#This Row],[Line total ordered for now]])*Z1621</f>
        <v>0</v>
      </c>
      <c r="BD1621" s="200">
        <v>5</v>
      </c>
      <c r="BL1621"/>
      <c r="BM1621"/>
      <c r="BN1621"/>
      <c r="BO1621"/>
      <c r="BP1621"/>
      <c r="BQ1621"/>
      <c r="BR1621"/>
      <c r="BS1621"/>
      <c r="BT1621"/>
    </row>
    <row r="1622" spans="1:72" ht="15.75">
      <c r="A1622" s="202">
        <v>1618</v>
      </c>
      <c r="B1622" s="68" t="s">
        <v>6378</v>
      </c>
      <c r="C1622" s="149" t="s">
        <v>667</v>
      </c>
      <c r="D1622" s="149" t="s">
        <v>1146</v>
      </c>
      <c r="E1622" s="149" t="s">
        <v>1147</v>
      </c>
      <c r="F1622" s="158" t="str">
        <f t="shared" si="243"/>
        <v/>
      </c>
      <c r="G1622" s="187">
        <v>18</v>
      </c>
      <c r="H1622" s="150"/>
      <c r="I1622" s="184">
        <v>5</v>
      </c>
      <c r="J1622" s="150"/>
      <c r="K1622" s="151">
        <v>5</v>
      </c>
      <c r="L1622" s="152">
        <v>5</v>
      </c>
      <c r="M1622" s="152">
        <v>5</v>
      </c>
      <c r="N1622" s="153" t="s">
        <v>142</v>
      </c>
      <c r="O1622" s="154">
        <v>1</v>
      </c>
      <c r="P1622" s="153">
        <v>0</v>
      </c>
      <c r="Q1622" s="153" t="s">
        <v>206</v>
      </c>
      <c r="R1622" s="155">
        <v>1</v>
      </c>
      <c r="S1622" s="155">
        <v>0</v>
      </c>
      <c r="T1622" s="155">
        <v>0</v>
      </c>
      <c r="U1622" s="154" t="s">
        <v>6378</v>
      </c>
      <c r="V1622" s="153">
        <v>0</v>
      </c>
      <c r="W1622" s="153">
        <v>0</v>
      </c>
      <c r="X1622" s="151" t="s">
        <v>6378</v>
      </c>
      <c r="Y1622" s="151" t="s">
        <v>6378</v>
      </c>
      <c r="Z1622" s="156">
        <v>0</v>
      </c>
      <c r="AA1622" s="153">
        <v>0</v>
      </c>
      <c r="AB1622" s="153">
        <v>0</v>
      </c>
      <c r="AC1622" s="153">
        <v>0</v>
      </c>
      <c r="AD1622" s="157">
        <v>0</v>
      </c>
      <c r="AE1622" s="110">
        <v>0</v>
      </c>
      <c r="AF1622" s="110">
        <v>560</v>
      </c>
      <c r="AG1622" s="112">
        <f t="shared" si="248"/>
        <v>0</v>
      </c>
      <c r="AH1622" s="110">
        <f>SUM(AG$4:AG1622)</f>
        <v>41</v>
      </c>
      <c r="AI1622" s="112">
        <f t="shared" si="246"/>
        <v>0</v>
      </c>
      <c r="AJ1622" s="110">
        <f>COUNTIF(AI$4:AI1622,"&gt;0")</f>
        <v>221</v>
      </c>
      <c r="AK1622" s="110">
        <v>0</v>
      </c>
      <c r="AL1622" s="110">
        <v>533</v>
      </c>
      <c r="AM1622" s="172" t="str">
        <f>IF(OR(Table1[[#This Row],[Line total ordered for now]]&gt;0,Table1[[#This Row],[Line total ordered for season]]&gt;0),1,"")</f>
        <v/>
      </c>
      <c r="AN1622" s="173">
        <f>COUNTIF(AM$4:AM1622,"&gt;0")</f>
        <v>0</v>
      </c>
      <c r="AO1622" s="173">
        <f>Table1[[#This Row],[ORDER QUANTITY
to be collected BEFORE 31.3.22]]</f>
        <v>0</v>
      </c>
      <c r="AP1622" s="174">
        <f t="shared" si="247"/>
        <v>0</v>
      </c>
      <c r="AQ1622" s="174">
        <f>IFERROR(INDEX(Retail!H:H,MATCH($D1622,Retail!$D:$D,0)),0)</f>
        <v>0</v>
      </c>
      <c r="AR1622" s="174">
        <f>IFERROR(INDEX(Retail!J:J,MATCH($D1622,Retail!$D:$D,0)),0)</f>
        <v>0</v>
      </c>
      <c r="AS1622" s="174">
        <f>IFERROR(INDEX('NEW2022'!H:H,MATCH($D1622,'NEW2022'!D:D,0)),0)</f>
        <v>0</v>
      </c>
      <c r="AT1622" s="174">
        <f>IFERROR(INDEX('NEW2022'!J:J,MATCH($D1622,'NEW2022'!D:D,0)),0)</f>
        <v>0</v>
      </c>
      <c r="AU1622" s="174">
        <f>IFERROR(INDEX('Quiet Items'!H:H,MATCH($D1622,'Quiet Items'!D:D,0)),0)</f>
        <v>0</v>
      </c>
      <c r="AV1622" s="174">
        <f>IFERROR(INDEX('Quiet Items'!J:J,MATCH($D1622,'Quiet Items'!D:D,0)),0)</f>
        <v>0</v>
      </c>
      <c r="AW1622" s="174">
        <f>IFERROR(INDEX('1.4G'!H:H,MATCH($D1622,'1.4G'!D:D,0)),0)</f>
        <v>0</v>
      </c>
      <c r="AX1622" s="174">
        <f>IFERROR(INDEX('1.4G'!J:J,MATCH($D1622,'1.4G'!D:D,0)),0)</f>
        <v>0</v>
      </c>
      <c r="AY1622" s="174">
        <f t="shared" si="244"/>
        <v>0</v>
      </c>
      <c r="AZ1622" s="174">
        <f t="shared" si="245"/>
        <v>0</v>
      </c>
      <c r="BA1622" s="175">
        <f>IFERROR(Table1[[#This Row],[Line total ordered for now]]*Table1[[#This Row],[GUARANTEED PRICE
for STOCK orders collected before 31.3.22]],0)</f>
        <v>0</v>
      </c>
      <c r="BB1622" s="175">
        <f t="shared" si="249"/>
        <v>0</v>
      </c>
      <c r="BC1622" s="176">
        <f>(AZ1622+Table1[[#This Row],[Line total ordered for now]])*Z1622</f>
        <v>0</v>
      </c>
      <c r="BD1622" s="200">
        <v>5</v>
      </c>
      <c r="BL1622"/>
      <c r="BM1622"/>
      <c r="BN1622"/>
      <c r="BO1622"/>
      <c r="BP1622"/>
      <c r="BQ1622"/>
      <c r="BR1622"/>
      <c r="BS1622"/>
      <c r="BT1622"/>
    </row>
    <row r="1623" spans="1:72" ht="15.75">
      <c r="A1623" s="202">
        <v>1619</v>
      </c>
      <c r="B1623" s="68" t="s">
        <v>6378</v>
      </c>
      <c r="C1623" s="149" t="s">
        <v>667</v>
      </c>
      <c r="D1623" s="149" t="s">
        <v>1195</v>
      </c>
      <c r="E1623" s="149" t="s">
        <v>1196</v>
      </c>
      <c r="F1623" s="158" t="str">
        <f t="shared" si="243"/>
        <v/>
      </c>
      <c r="G1623" s="187">
        <v>3</v>
      </c>
      <c r="H1623" s="150"/>
      <c r="I1623" s="184">
        <v>5</v>
      </c>
      <c r="J1623" s="150"/>
      <c r="K1623" s="151">
        <v>5</v>
      </c>
      <c r="L1623" s="152">
        <v>5</v>
      </c>
      <c r="M1623" s="152">
        <v>5</v>
      </c>
      <c r="N1623" s="153" t="s">
        <v>142</v>
      </c>
      <c r="O1623" s="154">
        <v>1</v>
      </c>
      <c r="P1623" s="153">
        <v>0</v>
      </c>
      <c r="Q1623" s="153" t="s">
        <v>206</v>
      </c>
      <c r="R1623" s="155">
        <v>1</v>
      </c>
      <c r="S1623" s="155">
        <v>0</v>
      </c>
      <c r="T1623" s="155">
        <v>0</v>
      </c>
      <c r="U1623" s="154" t="s">
        <v>6378</v>
      </c>
      <c r="V1623" s="153">
        <v>0</v>
      </c>
      <c r="W1623" s="153">
        <v>0</v>
      </c>
      <c r="X1623" s="151" t="s">
        <v>6378</v>
      </c>
      <c r="Y1623" s="151" t="s">
        <v>6378</v>
      </c>
      <c r="Z1623" s="156">
        <v>0</v>
      </c>
      <c r="AA1623" s="153">
        <v>0</v>
      </c>
      <c r="AB1623" s="153">
        <v>0</v>
      </c>
      <c r="AC1623" s="153">
        <v>0</v>
      </c>
      <c r="AD1623" s="157">
        <v>0</v>
      </c>
      <c r="AE1623" s="110">
        <v>0</v>
      </c>
      <c r="AF1623" s="110">
        <v>560</v>
      </c>
      <c r="AG1623" s="112">
        <f t="shared" si="248"/>
        <v>0</v>
      </c>
      <c r="AH1623" s="110">
        <f>SUM(AG$4:AG1623)</f>
        <v>41</v>
      </c>
      <c r="AI1623" s="112">
        <f t="shared" si="246"/>
        <v>0</v>
      </c>
      <c r="AJ1623" s="110">
        <f>COUNTIF(AI$4:AI1623,"&gt;0")</f>
        <v>221</v>
      </c>
      <c r="AK1623" s="110">
        <v>0</v>
      </c>
      <c r="AL1623" s="110">
        <v>533</v>
      </c>
      <c r="AM1623" s="172" t="str">
        <f>IF(OR(Table1[[#This Row],[Line total ordered for now]]&gt;0,Table1[[#This Row],[Line total ordered for season]]&gt;0),1,"")</f>
        <v/>
      </c>
      <c r="AN1623" s="173">
        <f>COUNTIF(AM$4:AM1623,"&gt;0")</f>
        <v>0</v>
      </c>
      <c r="AO1623" s="173">
        <f>Table1[[#This Row],[ORDER QUANTITY
to be collected BEFORE 31.3.22]]</f>
        <v>0</v>
      </c>
      <c r="AP1623" s="174">
        <f t="shared" si="247"/>
        <v>0</v>
      </c>
      <c r="AQ1623" s="174">
        <f>IFERROR(INDEX(Retail!H:H,MATCH($D1623,Retail!$D:$D,0)),0)</f>
        <v>0</v>
      </c>
      <c r="AR1623" s="174">
        <f>IFERROR(INDEX(Retail!J:J,MATCH($D1623,Retail!$D:$D,0)),0)</f>
        <v>0</v>
      </c>
      <c r="AS1623" s="174">
        <f>IFERROR(INDEX('NEW2022'!H:H,MATCH($D1623,'NEW2022'!D:D,0)),0)</f>
        <v>0</v>
      </c>
      <c r="AT1623" s="174">
        <f>IFERROR(INDEX('NEW2022'!J:J,MATCH($D1623,'NEW2022'!D:D,0)),0)</f>
        <v>0</v>
      </c>
      <c r="AU1623" s="174">
        <f>IFERROR(INDEX('Quiet Items'!H:H,MATCH($D1623,'Quiet Items'!D:D,0)),0)</f>
        <v>0</v>
      </c>
      <c r="AV1623" s="174">
        <f>IFERROR(INDEX('Quiet Items'!J:J,MATCH($D1623,'Quiet Items'!D:D,0)),0)</f>
        <v>0</v>
      </c>
      <c r="AW1623" s="174">
        <f>IFERROR(INDEX('1.4G'!H:H,MATCH($D1623,'1.4G'!D:D,0)),0)</f>
        <v>0</v>
      </c>
      <c r="AX1623" s="174">
        <f>IFERROR(INDEX('1.4G'!J:J,MATCH($D1623,'1.4G'!D:D,0)),0)</f>
        <v>0</v>
      </c>
      <c r="AY1623" s="174">
        <f t="shared" si="244"/>
        <v>0</v>
      </c>
      <c r="AZ1623" s="174">
        <f t="shared" si="245"/>
        <v>0</v>
      </c>
      <c r="BA1623" s="175">
        <f>IFERROR(Table1[[#This Row],[Line total ordered for now]]*Table1[[#This Row],[GUARANTEED PRICE
for STOCK orders collected before 31.3.22]],0)</f>
        <v>0</v>
      </c>
      <c r="BB1623" s="175">
        <f t="shared" si="249"/>
        <v>0</v>
      </c>
      <c r="BC1623" s="176">
        <f>(AZ1623+Table1[[#This Row],[Line total ordered for now]])*Z1623</f>
        <v>0</v>
      </c>
      <c r="BD1623" s="200">
        <v>5</v>
      </c>
      <c r="BL1623"/>
      <c r="BM1623"/>
      <c r="BN1623"/>
      <c r="BO1623"/>
      <c r="BP1623"/>
      <c r="BQ1623"/>
      <c r="BR1623"/>
      <c r="BS1623"/>
      <c r="BT1623"/>
    </row>
    <row r="1624" spans="1:72" ht="15.75">
      <c r="A1624" s="202">
        <v>1620</v>
      </c>
      <c r="B1624" s="68" t="s">
        <v>6378</v>
      </c>
      <c r="C1624" s="149" t="s">
        <v>667</v>
      </c>
      <c r="D1624" s="149" t="s">
        <v>1366</v>
      </c>
      <c r="E1624" s="149" t="s">
        <v>1367</v>
      </c>
      <c r="F1624" s="158" t="str">
        <f t="shared" si="243"/>
        <v/>
      </c>
      <c r="G1624" s="187">
        <v>15</v>
      </c>
      <c r="H1624" s="150"/>
      <c r="I1624" s="184">
        <v>5</v>
      </c>
      <c r="J1624" s="150"/>
      <c r="K1624" s="151">
        <v>0</v>
      </c>
      <c r="L1624" s="152">
        <v>5</v>
      </c>
      <c r="M1624" s="152">
        <v>5</v>
      </c>
      <c r="N1624" s="153" t="s">
        <v>142</v>
      </c>
      <c r="O1624" s="154">
        <v>0</v>
      </c>
      <c r="P1624" s="153">
        <v>0</v>
      </c>
      <c r="Q1624" s="153" t="s">
        <v>206</v>
      </c>
      <c r="R1624" s="155">
        <v>1</v>
      </c>
      <c r="S1624" s="155">
        <v>0</v>
      </c>
      <c r="T1624" s="155">
        <v>0</v>
      </c>
      <c r="U1624" s="154" t="s">
        <v>6378</v>
      </c>
      <c r="V1624" s="153">
        <v>0</v>
      </c>
      <c r="W1624" s="153">
        <v>0</v>
      </c>
      <c r="X1624" s="151" t="s">
        <v>6378</v>
      </c>
      <c r="Y1624" s="151" t="s">
        <v>6378</v>
      </c>
      <c r="Z1624" s="156">
        <v>0</v>
      </c>
      <c r="AA1624" s="153">
        <v>0</v>
      </c>
      <c r="AB1624" s="153">
        <v>0</v>
      </c>
      <c r="AC1624" s="153">
        <v>0</v>
      </c>
      <c r="AD1624" s="157">
        <v>0</v>
      </c>
      <c r="AE1624" s="110">
        <v>0</v>
      </c>
      <c r="AF1624" s="110">
        <v>560</v>
      </c>
      <c r="AG1624" s="112">
        <f t="shared" si="248"/>
        <v>0</v>
      </c>
      <c r="AH1624" s="110">
        <f>SUM(AG$4:AG1624)</f>
        <v>41</v>
      </c>
      <c r="AI1624" s="112">
        <f t="shared" si="246"/>
        <v>0</v>
      </c>
      <c r="AJ1624" s="110">
        <f>COUNTIF(AI$4:AI1624,"&gt;0")</f>
        <v>221</v>
      </c>
      <c r="AK1624" s="110">
        <v>0</v>
      </c>
      <c r="AL1624" s="110">
        <v>533</v>
      </c>
      <c r="AM1624" s="172" t="str">
        <f>IF(OR(Table1[[#This Row],[Line total ordered for now]]&gt;0,Table1[[#This Row],[Line total ordered for season]]&gt;0),1,"")</f>
        <v/>
      </c>
      <c r="AN1624" s="173">
        <f>COUNTIF(AM$4:AM1624,"&gt;0")</f>
        <v>0</v>
      </c>
      <c r="AO1624" s="173">
        <f>Table1[[#This Row],[ORDER QUANTITY
to be collected BEFORE 31.3.22]]</f>
        <v>0</v>
      </c>
      <c r="AP1624" s="174">
        <f t="shared" si="247"/>
        <v>0</v>
      </c>
      <c r="AQ1624" s="174">
        <f>IFERROR(INDEX(Retail!H:H,MATCH($D1624,Retail!$D:$D,0)),0)</f>
        <v>0</v>
      </c>
      <c r="AR1624" s="174">
        <f>IFERROR(INDEX(Retail!J:J,MATCH($D1624,Retail!$D:$D,0)),0)</f>
        <v>0</v>
      </c>
      <c r="AS1624" s="174">
        <f>IFERROR(INDEX('NEW2022'!H:H,MATCH($D1624,'NEW2022'!D:D,0)),0)</f>
        <v>0</v>
      </c>
      <c r="AT1624" s="174">
        <f>IFERROR(INDEX('NEW2022'!J:J,MATCH($D1624,'NEW2022'!D:D,0)),0)</f>
        <v>0</v>
      </c>
      <c r="AU1624" s="174">
        <f>IFERROR(INDEX('Quiet Items'!H:H,MATCH($D1624,'Quiet Items'!D:D,0)),0)</f>
        <v>0</v>
      </c>
      <c r="AV1624" s="174">
        <f>IFERROR(INDEX('Quiet Items'!J:J,MATCH($D1624,'Quiet Items'!D:D,0)),0)</f>
        <v>0</v>
      </c>
      <c r="AW1624" s="174">
        <f>IFERROR(INDEX('1.4G'!H:H,MATCH($D1624,'1.4G'!D:D,0)),0)</f>
        <v>0</v>
      </c>
      <c r="AX1624" s="174">
        <f>IFERROR(INDEX('1.4G'!J:J,MATCH($D1624,'1.4G'!D:D,0)),0)</f>
        <v>0</v>
      </c>
      <c r="AY1624" s="174">
        <f t="shared" si="244"/>
        <v>0</v>
      </c>
      <c r="AZ1624" s="174">
        <f t="shared" si="245"/>
        <v>0</v>
      </c>
      <c r="BA1624" s="175">
        <f>IFERROR(Table1[[#This Row],[Line total ordered for now]]*Table1[[#This Row],[GUARANTEED PRICE
for STOCK orders collected before 31.3.22]],0)</f>
        <v>0</v>
      </c>
      <c r="BB1624" s="175">
        <f t="shared" si="249"/>
        <v>0</v>
      </c>
      <c r="BC1624" s="176">
        <f>(AZ1624+Table1[[#This Row],[Line total ordered for now]])*Z1624</f>
        <v>0</v>
      </c>
      <c r="BD1624" s="200">
        <v>5</v>
      </c>
      <c r="BL1624"/>
      <c r="BM1624"/>
      <c r="BN1624"/>
      <c r="BO1624"/>
      <c r="BP1624"/>
      <c r="BQ1624"/>
      <c r="BR1624"/>
      <c r="BS1624"/>
      <c r="BT1624"/>
    </row>
    <row r="1625" spans="1:72" ht="15.75">
      <c r="A1625" s="202">
        <v>1621</v>
      </c>
      <c r="B1625" s="68" t="s">
        <v>6378</v>
      </c>
      <c r="C1625" s="149" t="s">
        <v>667</v>
      </c>
      <c r="D1625" s="149" t="s">
        <v>1575</v>
      </c>
      <c r="E1625" s="149" t="s">
        <v>1576</v>
      </c>
      <c r="F1625" s="158" t="str">
        <f t="shared" si="243"/>
        <v/>
      </c>
      <c r="G1625" s="187">
        <v>28</v>
      </c>
      <c r="H1625" s="150"/>
      <c r="I1625" s="184">
        <v>5</v>
      </c>
      <c r="J1625" s="150"/>
      <c r="K1625" s="151">
        <v>5</v>
      </c>
      <c r="L1625" s="152">
        <v>5</v>
      </c>
      <c r="M1625" s="152">
        <v>5</v>
      </c>
      <c r="N1625" s="153" t="s">
        <v>142</v>
      </c>
      <c r="O1625" s="154">
        <v>1</v>
      </c>
      <c r="P1625" s="153">
        <v>0</v>
      </c>
      <c r="Q1625" s="153" t="s">
        <v>206</v>
      </c>
      <c r="R1625" s="155">
        <v>1</v>
      </c>
      <c r="S1625" s="155">
        <v>0</v>
      </c>
      <c r="T1625" s="155">
        <v>0</v>
      </c>
      <c r="U1625" s="154" t="s">
        <v>6378</v>
      </c>
      <c r="V1625" s="153">
        <v>0</v>
      </c>
      <c r="W1625" s="153">
        <v>0</v>
      </c>
      <c r="X1625" s="151" t="s">
        <v>6378</v>
      </c>
      <c r="Y1625" s="151" t="s">
        <v>6378</v>
      </c>
      <c r="Z1625" s="156">
        <v>0</v>
      </c>
      <c r="AA1625" s="153">
        <v>0</v>
      </c>
      <c r="AB1625" s="153">
        <v>0</v>
      </c>
      <c r="AC1625" s="153">
        <v>0</v>
      </c>
      <c r="AD1625" s="157">
        <v>0</v>
      </c>
      <c r="AE1625" s="110">
        <v>0</v>
      </c>
      <c r="AF1625" s="110">
        <v>560</v>
      </c>
      <c r="AG1625" s="112">
        <f t="shared" si="248"/>
        <v>0</v>
      </c>
      <c r="AH1625" s="110">
        <f>SUM(AG$4:AG1625)</f>
        <v>41</v>
      </c>
      <c r="AI1625" s="112">
        <f t="shared" si="246"/>
        <v>0</v>
      </c>
      <c r="AJ1625" s="110">
        <f>COUNTIF(AI$4:AI1625,"&gt;0")</f>
        <v>221</v>
      </c>
      <c r="AK1625" s="110">
        <v>0</v>
      </c>
      <c r="AL1625" s="110">
        <v>533</v>
      </c>
      <c r="AM1625" s="172" t="str">
        <f>IF(OR(Table1[[#This Row],[Line total ordered for now]]&gt;0,Table1[[#This Row],[Line total ordered for season]]&gt;0),1,"")</f>
        <v/>
      </c>
      <c r="AN1625" s="173">
        <f>COUNTIF(AM$4:AM1625,"&gt;0")</f>
        <v>0</v>
      </c>
      <c r="AO1625" s="173">
        <f>Table1[[#This Row],[ORDER QUANTITY
to be collected BEFORE 31.3.22]]</f>
        <v>0</v>
      </c>
      <c r="AP1625" s="174">
        <f t="shared" si="247"/>
        <v>0</v>
      </c>
      <c r="AQ1625" s="174">
        <f>IFERROR(INDEX(Retail!H:H,MATCH($D1625,Retail!$D:$D,0)),0)</f>
        <v>0</v>
      </c>
      <c r="AR1625" s="174">
        <f>IFERROR(INDEX(Retail!J:J,MATCH($D1625,Retail!$D:$D,0)),0)</f>
        <v>0</v>
      </c>
      <c r="AS1625" s="174">
        <f>IFERROR(INDEX('NEW2022'!H:H,MATCH($D1625,'NEW2022'!D:D,0)),0)</f>
        <v>0</v>
      </c>
      <c r="AT1625" s="174">
        <f>IFERROR(INDEX('NEW2022'!J:J,MATCH($D1625,'NEW2022'!D:D,0)),0)</f>
        <v>0</v>
      </c>
      <c r="AU1625" s="174">
        <f>IFERROR(INDEX('Quiet Items'!H:H,MATCH($D1625,'Quiet Items'!D:D,0)),0)</f>
        <v>0</v>
      </c>
      <c r="AV1625" s="174">
        <f>IFERROR(INDEX('Quiet Items'!J:J,MATCH($D1625,'Quiet Items'!D:D,0)),0)</f>
        <v>0</v>
      </c>
      <c r="AW1625" s="174">
        <f>IFERROR(INDEX('1.4G'!H:H,MATCH($D1625,'1.4G'!D:D,0)),0)</f>
        <v>0</v>
      </c>
      <c r="AX1625" s="174">
        <f>IFERROR(INDEX('1.4G'!J:J,MATCH($D1625,'1.4G'!D:D,0)),0)</f>
        <v>0</v>
      </c>
      <c r="AY1625" s="174">
        <f t="shared" si="244"/>
        <v>0</v>
      </c>
      <c r="AZ1625" s="174">
        <f t="shared" si="245"/>
        <v>0</v>
      </c>
      <c r="BA1625" s="175">
        <f>IFERROR(Table1[[#This Row],[Line total ordered for now]]*Table1[[#This Row],[GUARANTEED PRICE
for STOCK orders collected before 31.3.22]],0)</f>
        <v>0</v>
      </c>
      <c r="BB1625" s="175">
        <f t="shared" si="249"/>
        <v>0</v>
      </c>
      <c r="BC1625" s="176">
        <f>(AZ1625+Table1[[#This Row],[Line total ordered for now]])*Z1625</f>
        <v>0</v>
      </c>
      <c r="BD1625" s="200">
        <v>5</v>
      </c>
      <c r="BL1625"/>
      <c r="BM1625"/>
      <c r="BN1625"/>
      <c r="BO1625"/>
      <c r="BP1625"/>
      <c r="BQ1625"/>
      <c r="BR1625"/>
      <c r="BS1625"/>
      <c r="BT1625"/>
    </row>
    <row r="1626" spans="1:72" ht="15.75">
      <c r="A1626" s="202">
        <v>1622</v>
      </c>
      <c r="B1626" s="68" t="s">
        <v>6378</v>
      </c>
      <c r="C1626" s="149" t="s">
        <v>667</v>
      </c>
      <c r="D1626" s="149" t="s">
        <v>1653</v>
      </c>
      <c r="E1626" s="149" t="s">
        <v>1654</v>
      </c>
      <c r="F1626" s="158" t="str">
        <f t="shared" si="243"/>
        <v/>
      </c>
      <c r="G1626" s="187">
        <v>10</v>
      </c>
      <c r="H1626" s="150"/>
      <c r="I1626" s="184">
        <v>5</v>
      </c>
      <c r="J1626" s="150"/>
      <c r="K1626" s="151">
        <v>5</v>
      </c>
      <c r="L1626" s="152">
        <v>5</v>
      </c>
      <c r="M1626" s="152">
        <v>5</v>
      </c>
      <c r="N1626" s="153" t="s">
        <v>142</v>
      </c>
      <c r="O1626" s="154">
        <v>1</v>
      </c>
      <c r="P1626" s="153">
        <v>0</v>
      </c>
      <c r="Q1626" s="153" t="s">
        <v>206</v>
      </c>
      <c r="R1626" s="155">
        <v>1</v>
      </c>
      <c r="S1626" s="155">
        <v>0</v>
      </c>
      <c r="T1626" s="155">
        <v>0</v>
      </c>
      <c r="U1626" s="154" t="s">
        <v>6378</v>
      </c>
      <c r="V1626" s="153">
        <v>0</v>
      </c>
      <c r="W1626" s="153">
        <v>0</v>
      </c>
      <c r="X1626" s="151" t="s">
        <v>6378</v>
      </c>
      <c r="Y1626" s="151" t="s">
        <v>6378</v>
      </c>
      <c r="Z1626" s="156">
        <v>0</v>
      </c>
      <c r="AA1626" s="153">
        <v>0</v>
      </c>
      <c r="AB1626" s="153">
        <v>0</v>
      </c>
      <c r="AC1626" s="153">
        <v>0</v>
      </c>
      <c r="AD1626" s="157">
        <v>0</v>
      </c>
      <c r="AE1626" s="110">
        <v>0</v>
      </c>
      <c r="AF1626" s="110">
        <v>560</v>
      </c>
      <c r="AG1626" s="112">
        <f t="shared" si="248"/>
        <v>0</v>
      </c>
      <c r="AH1626" s="110">
        <f>SUM(AG$4:AG1626)</f>
        <v>41</v>
      </c>
      <c r="AI1626" s="112">
        <f t="shared" si="246"/>
        <v>0</v>
      </c>
      <c r="AJ1626" s="110">
        <f>COUNTIF(AI$4:AI1626,"&gt;0")</f>
        <v>221</v>
      </c>
      <c r="AK1626" s="110">
        <v>0</v>
      </c>
      <c r="AL1626" s="110">
        <v>533</v>
      </c>
      <c r="AM1626" s="172" t="str">
        <f>IF(OR(Table1[[#This Row],[Line total ordered for now]]&gt;0,Table1[[#This Row],[Line total ordered for season]]&gt;0),1,"")</f>
        <v/>
      </c>
      <c r="AN1626" s="173">
        <f>COUNTIF(AM$4:AM1626,"&gt;0")</f>
        <v>0</v>
      </c>
      <c r="AO1626" s="173">
        <f>Table1[[#This Row],[ORDER QUANTITY
to be collected BEFORE 31.3.22]]</f>
        <v>0</v>
      </c>
      <c r="AP1626" s="174">
        <f t="shared" si="247"/>
        <v>0</v>
      </c>
      <c r="AQ1626" s="174">
        <f>IFERROR(INDEX(Retail!H:H,MATCH($D1626,Retail!$D:$D,0)),0)</f>
        <v>0</v>
      </c>
      <c r="AR1626" s="174">
        <f>IFERROR(INDEX(Retail!J:J,MATCH($D1626,Retail!$D:$D,0)),0)</f>
        <v>0</v>
      </c>
      <c r="AS1626" s="174">
        <f>IFERROR(INDEX('NEW2022'!H:H,MATCH($D1626,'NEW2022'!D:D,0)),0)</f>
        <v>0</v>
      </c>
      <c r="AT1626" s="174">
        <f>IFERROR(INDEX('NEW2022'!J:J,MATCH($D1626,'NEW2022'!D:D,0)),0)</f>
        <v>0</v>
      </c>
      <c r="AU1626" s="174">
        <f>IFERROR(INDEX('Quiet Items'!H:H,MATCH($D1626,'Quiet Items'!D:D,0)),0)</f>
        <v>0</v>
      </c>
      <c r="AV1626" s="174">
        <f>IFERROR(INDEX('Quiet Items'!J:J,MATCH($D1626,'Quiet Items'!D:D,0)),0)</f>
        <v>0</v>
      </c>
      <c r="AW1626" s="174">
        <f>IFERROR(INDEX('1.4G'!H:H,MATCH($D1626,'1.4G'!D:D,0)),0)</f>
        <v>0</v>
      </c>
      <c r="AX1626" s="174">
        <f>IFERROR(INDEX('1.4G'!J:J,MATCH($D1626,'1.4G'!D:D,0)),0)</f>
        <v>0</v>
      </c>
      <c r="AY1626" s="174">
        <f t="shared" si="244"/>
        <v>0</v>
      </c>
      <c r="AZ1626" s="174">
        <f t="shared" si="245"/>
        <v>0</v>
      </c>
      <c r="BA1626" s="175">
        <f>IFERROR(Table1[[#This Row],[Line total ordered for now]]*Table1[[#This Row],[GUARANTEED PRICE
for STOCK orders collected before 31.3.22]],0)</f>
        <v>0</v>
      </c>
      <c r="BB1626" s="175">
        <f t="shared" si="249"/>
        <v>0</v>
      </c>
      <c r="BC1626" s="176">
        <f>(AZ1626+Table1[[#This Row],[Line total ordered for now]])*Z1626</f>
        <v>0</v>
      </c>
      <c r="BD1626" s="200">
        <v>5</v>
      </c>
      <c r="BL1626"/>
      <c r="BM1626"/>
      <c r="BN1626"/>
      <c r="BO1626"/>
      <c r="BP1626"/>
      <c r="BQ1626"/>
      <c r="BR1626"/>
      <c r="BS1626"/>
      <c r="BT1626"/>
    </row>
    <row r="1627" spans="1:72" ht="15.75">
      <c r="A1627" s="202">
        <v>1623</v>
      </c>
      <c r="B1627" s="68" t="s">
        <v>6378</v>
      </c>
      <c r="C1627" s="149" t="s">
        <v>667</v>
      </c>
      <c r="D1627" s="149" t="s">
        <v>1714</v>
      </c>
      <c r="E1627" s="149" t="s">
        <v>1715</v>
      </c>
      <c r="F1627" s="158" t="str">
        <f t="shared" si="243"/>
        <v/>
      </c>
      <c r="G1627" s="187">
        <v>35</v>
      </c>
      <c r="H1627" s="150"/>
      <c r="I1627" s="184">
        <v>5</v>
      </c>
      <c r="J1627" s="150"/>
      <c r="K1627" s="151">
        <v>5</v>
      </c>
      <c r="L1627" s="152">
        <v>5</v>
      </c>
      <c r="M1627" s="152">
        <v>5</v>
      </c>
      <c r="N1627" s="153" t="s">
        <v>142</v>
      </c>
      <c r="O1627" s="154">
        <v>1</v>
      </c>
      <c r="P1627" s="153">
        <v>0</v>
      </c>
      <c r="Q1627" s="153" t="s">
        <v>206</v>
      </c>
      <c r="R1627" s="155">
        <v>1</v>
      </c>
      <c r="S1627" s="155">
        <v>0</v>
      </c>
      <c r="T1627" s="155">
        <v>0</v>
      </c>
      <c r="U1627" s="154" t="s">
        <v>6378</v>
      </c>
      <c r="V1627" s="153">
        <v>0</v>
      </c>
      <c r="W1627" s="153">
        <v>0</v>
      </c>
      <c r="X1627" s="151" t="s">
        <v>6378</v>
      </c>
      <c r="Y1627" s="151" t="s">
        <v>6378</v>
      </c>
      <c r="Z1627" s="156">
        <v>0</v>
      </c>
      <c r="AA1627" s="153">
        <v>0</v>
      </c>
      <c r="AB1627" s="153">
        <v>0</v>
      </c>
      <c r="AC1627" s="153">
        <v>0</v>
      </c>
      <c r="AD1627" s="157">
        <v>0</v>
      </c>
      <c r="AE1627" s="110">
        <v>0</v>
      </c>
      <c r="AF1627" s="110">
        <v>560</v>
      </c>
      <c r="AG1627" s="112">
        <f t="shared" si="248"/>
        <v>0</v>
      </c>
      <c r="AH1627" s="110">
        <f>SUM(AG$4:AG1627)</f>
        <v>41</v>
      </c>
      <c r="AI1627" s="112">
        <f t="shared" si="246"/>
        <v>0</v>
      </c>
      <c r="AJ1627" s="110">
        <f>COUNTIF(AI$4:AI1627,"&gt;0")</f>
        <v>221</v>
      </c>
      <c r="AK1627" s="110">
        <v>0</v>
      </c>
      <c r="AL1627" s="110">
        <v>533</v>
      </c>
      <c r="AM1627" s="172" t="str">
        <f>IF(OR(Table1[[#This Row],[Line total ordered for now]]&gt;0,Table1[[#This Row],[Line total ordered for season]]&gt;0),1,"")</f>
        <v/>
      </c>
      <c r="AN1627" s="173">
        <f>COUNTIF(AM$4:AM1627,"&gt;0")</f>
        <v>0</v>
      </c>
      <c r="AO1627" s="173">
        <f>Table1[[#This Row],[ORDER QUANTITY
to be collected BEFORE 31.3.22]]</f>
        <v>0</v>
      </c>
      <c r="AP1627" s="174">
        <f t="shared" si="247"/>
        <v>0</v>
      </c>
      <c r="AQ1627" s="174">
        <f>IFERROR(INDEX(Retail!H:H,MATCH($D1627,Retail!$D:$D,0)),0)</f>
        <v>0</v>
      </c>
      <c r="AR1627" s="174">
        <f>IFERROR(INDEX(Retail!J:J,MATCH($D1627,Retail!$D:$D,0)),0)</f>
        <v>0</v>
      </c>
      <c r="AS1627" s="174">
        <f>IFERROR(INDEX('NEW2022'!H:H,MATCH($D1627,'NEW2022'!D:D,0)),0)</f>
        <v>0</v>
      </c>
      <c r="AT1627" s="174">
        <f>IFERROR(INDEX('NEW2022'!J:J,MATCH($D1627,'NEW2022'!D:D,0)),0)</f>
        <v>0</v>
      </c>
      <c r="AU1627" s="174">
        <f>IFERROR(INDEX('Quiet Items'!H:H,MATCH($D1627,'Quiet Items'!D:D,0)),0)</f>
        <v>0</v>
      </c>
      <c r="AV1627" s="174">
        <f>IFERROR(INDEX('Quiet Items'!J:J,MATCH($D1627,'Quiet Items'!D:D,0)),0)</f>
        <v>0</v>
      </c>
      <c r="AW1627" s="174">
        <f>IFERROR(INDEX('1.4G'!H:H,MATCH($D1627,'1.4G'!D:D,0)),0)</f>
        <v>0</v>
      </c>
      <c r="AX1627" s="174">
        <f>IFERROR(INDEX('1.4G'!J:J,MATCH($D1627,'1.4G'!D:D,0)),0)</f>
        <v>0</v>
      </c>
      <c r="AY1627" s="174">
        <f t="shared" si="244"/>
        <v>0</v>
      </c>
      <c r="AZ1627" s="174">
        <f t="shared" si="245"/>
        <v>0</v>
      </c>
      <c r="BA1627" s="175">
        <f>IFERROR(Table1[[#This Row],[Line total ordered for now]]*Table1[[#This Row],[GUARANTEED PRICE
for STOCK orders collected before 31.3.22]],0)</f>
        <v>0</v>
      </c>
      <c r="BB1627" s="175">
        <f t="shared" si="249"/>
        <v>0</v>
      </c>
      <c r="BC1627" s="176">
        <f>(AZ1627+Table1[[#This Row],[Line total ordered for now]])*Z1627</f>
        <v>0</v>
      </c>
      <c r="BD1627" s="200">
        <v>5</v>
      </c>
      <c r="BL1627"/>
      <c r="BM1627"/>
      <c r="BN1627"/>
      <c r="BO1627"/>
      <c r="BP1627"/>
      <c r="BQ1627"/>
      <c r="BR1627"/>
      <c r="BS1627"/>
      <c r="BT1627"/>
    </row>
    <row r="1628" spans="1:72" ht="15.75">
      <c r="A1628" s="202">
        <v>1624</v>
      </c>
      <c r="B1628" s="68" t="s">
        <v>6378</v>
      </c>
      <c r="C1628" s="149" t="s">
        <v>667</v>
      </c>
      <c r="D1628" s="149" t="s">
        <v>1737</v>
      </c>
      <c r="E1628" s="149" t="s">
        <v>1738</v>
      </c>
      <c r="F1628" s="158" t="str">
        <f t="shared" si="243"/>
        <v/>
      </c>
      <c r="G1628" s="187">
        <v>2</v>
      </c>
      <c r="H1628" s="150"/>
      <c r="I1628" s="184">
        <v>5</v>
      </c>
      <c r="J1628" s="150"/>
      <c r="K1628" s="151">
        <v>0</v>
      </c>
      <c r="L1628" s="152">
        <v>5</v>
      </c>
      <c r="M1628" s="152">
        <v>5</v>
      </c>
      <c r="N1628" s="153" t="s">
        <v>142</v>
      </c>
      <c r="O1628" s="154">
        <v>0</v>
      </c>
      <c r="P1628" s="153">
        <v>0</v>
      </c>
      <c r="Q1628" s="153" t="s">
        <v>206</v>
      </c>
      <c r="R1628" s="155">
        <v>1</v>
      </c>
      <c r="S1628" s="155">
        <v>0</v>
      </c>
      <c r="T1628" s="155">
        <v>0</v>
      </c>
      <c r="U1628" s="154" t="s">
        <v>6378</v>
      </c>
      <c r="V1628" s="153">
        <v>0</v>
      </c>
      <c r="W1628" s="153">
        <v>0</v>
      </c>
      <c r="X1628" s="151" t="s">
        <v>6378</v>
      </c>
      <c r="Y1628" s="151" t="s">
        <v>6378</v>
      </c>
      <c r="Z1628" s="156">
        <v>0</v>
      </c>
      <c r="AA1628" s="153">
        <v>0</v>
      </c>
      <c r="AB1628" s="153">
        <v>0</v>
      </c>
      <c r="AC1628" s="153">
        <v>0</v>
      </c>
      <c r="AD1628" s="157">
        <v>0</v>
      </c>
      <c r="AE1628" s="110">
        <v>0</v>
      </c>
      <c r="AF1628" s="110">
        <v>560</v>
      </c>
      <c r="AG1628" s="112">
        <f t="shared" si="248"/>
        <v>0</v>
      </c>
      <c r="AH1628" s="110">
        <f>SUM(AG$4:AG1628)</f>
        <v>41</v>
      </c>
      <c r="AI1628" s="112">
        <f t="shared" si="246"/>
        <v>0</v>
      </c>
      <c r="AJ1628" s="110">
        <f>COUNTIF(AI$4:AI1628,"&gt;0")</f>
        <v>221</v>
      </c>
      <c r="AK1628" s="110">
        <v>0</v>
      </c>
      <c r="AL1628" s="110">
        <v>533</v>
      </c>
      <c r="AM1628" s="172" t="str">
        <f>IF(OR(Table1[[#This Row],[Line total ordered for now]]&gt;0,Table1[[#This Row],[Line total ordered for season]]&gt;0),1,"")</f>
        <v/>
      </c>
      <c r="AN1628" s="173">
        <f>COUNTIF(AM$4:AM1628,"&gt;0")</f>
        <v>0</v>
      </c>
      <c r="AO1628" s="173">
        <f>Table1[[#This Row],[ORDER QUANTITY
to be collected BEFORE 31.3.22]]</f>
        <v>0</v>
      </c>
      <c r="AP1628" s="174">
        <f t="shared" si="247"/>
        <v>0</v>
      </c>
      <c r="AQ1628" s="174">
        <f>IFERROR(INDEX(Retail!H:H,MATCH($D1628,Retail!$D:$D,0)),0)</f>
        <v>0</v>
      </c>
      <c r="AR1628" s="174">
        <f>IFERROR(INDEX(Retail!J:J,MATCH($D1628,Retail!$D:$D,0)),0)</f>
        <v>0</v>
      </c>
      <c r="AS1628" s="174">
        <f>IFERROR(INDEX('NEW2022'!H:H,MATCH($D1628,'NEW2022'!D:D,0)),0)</f>
        <v>0</v>
      </c>
      <c r="AT1628" s="174">
        <f>IFERROR(INDEX('NEW2022'!J:J,MATCH($D1628,'NEW2022'!D:D,0)),0)</f>
        <v>0</v>
      </c>
      <c r="AU1628" s="174">
        <f>IFERROR(INDEX('Quiet Items'!H:H,MATCH($D1628,'Quiet Items'!D:D,0)),0)</f>
        <v>0</v>
      </c>
      <c r="AV1628" s="174">
        <f>IFERROR(INDEX('Quiet Items'!J:J,MATCH($D1628,'Quiet Items'!D:D,0)),0)</f>
        <v>0</v>
      </c>
      <c r="AW1628" s="174">
        <f>IFERROR(INDEX('1.4G'!H:H,MATCH($D1628,'1.4G'!D:D,0)),0)</f>
        <v>0</v>
      </c>
      <c r="AX1628" s="174">
        <f>IFERROR(INDEX('1.4G'!J:J,MATCH($D1628,'1.4G'!D:D,0)),0)</f>
        <v>0</v>
      </c>
      <c r="AY1628" s="174">
        <f t="shared" si="244"/>
        <v>0</v>
      </c>
      <c r="AZ1628" s="174">
        <f t="shared" si="245"/>
        <v>0</v>
      </c>
      <c r="BA1628" s="175">
        <f>IFERROR(Table1[[#This Row],[Line total ordered for now]]*Table1[[#This Row],[GUARANTEED PRICE
for STOCK orders collected before 31.3.22]],0)</f>
        <v>0</v>
      </c>
      <c r="BB1628" s="175">
        <f t="shared" si="249"/>
        <v>0</v>
      </c>
      <c r="BC1628" s="176">
        <f>(AZ1628+Table1[[#This Row],[Line total ordered for now]])*Z1628</f>
        <v>0</v>
      </c>
      <c r="BD1628" s="200">
        <v>5</v>
      </c>
      <c r="BL1628"/>
      <c r="BM1628"/>
      <c r="BN1628"/>
      <c r="BO1628"/>
      <c r="BP1628"/>
      <c r="BQ1628"/>
      <c r="BR1628"/>
      <c r="BS1628"/>
      <c r="BT1628"/>
    </row>
    <row r="1629" spans="1:72" ht="15.75">
      <c r="A1629" s="202">
        <v>1625</v>
      </c>
      <c r="B1629" s="68" t="s">
        <v>6378</v>
      </c>
      <c r="C1629" s="149" t="s">
        <v>667</v>
      </c>
      <c r="D1629" s="149" t="s">
        <v>1954</v>
      </c>
      <c r="E1629" s="149" t="s">
        <v>1955</v>
      </c>
      <c r="F1629" s="158" t="str">
        <f t="shared" si="243"/>
        <v/>
      </c>
      <c r="G1629" s="187">
        <v>14</v>
      </c>
      <c r="H1629" s="150"/>
      <c r="I1629" s="184">
        <v>5</v>
      </c>
      <c r="J1629" s="150"/>
      <c r="K1629" s="151">
        <v>5</v>
      </c>
      <c r="L1629" s="152">
        <v>5</v>
      </c>
      <c r="M1629" s="152">
        <v>5</v>
      </c>
      <c r="N1629" s="153" t="s">
        <v>142</v>
      </c>
      <c r="O1629" s="154">
        <v>1</v>
      </c>
      <c r="P1629" s="153">
        <v>0</v>
      </c>
      <c r="Q1629" s="153" t="s">
        <v>206</v>
      </c>
      <c r="R1629" s="155">
        <v>1</v>
      </c>
      <c r="S1629" s="155">
        <v>0</v>
      </c>
      <c r="T1629" s="155">
        <v>0</v>
      </c>
      <c r="U1629" s="154" t="s">
        <v>6378</v>
      </c>
      <c r="V1629" s="153">
        <v>0</v>
      </c>
      <c r="W1629" s="153">
        <v>0</v>
      </c>
      <c r="X1629" s="151" t="s">
        <v>6378</v>
      </c>
      <c r="Y1629" s="151" t="s">
        <v>6378</v>
      </c>
      <c r="Z1629" s="156">
        <v>0</v>
      </c>
      <c r="AA1629" s="153">
        <v>0</v>
      </c>
      <c r="AB1629" s="153">
        <v>0</v>
      </c>
      <c r="AC1629" s="153">
        <v>0</v>
      </c>
      <c r="AD1629" s="157">
        <v>0</v>
      </c>
      <c r="AE1629" s="110">
        <v>0</v>
      </c>
      <c r="AF1629" s="110">
        <v>560</v>
      </c>
      <c r="AG1629" s="112">
        <f t="shared" si="248"/>
        <v>0</v>
      </c>
      <c r="AH1629" s="110">
        <f>SUM(AG$4:AG1629)</f>
        <v>41</v>
      </c>
      <c r="AI1629" s="112">
        <f t="shared" si="246"/>
        <v>0</v>
      </c>
      <c r="AJ1629" s="110">
        <f>COUNTIF(AI$4:AI1629,"&gt;0")</f>
        <v>221</v>
      </c>
      <c r="AK1629" s="110">
        <v>0</v>
      </c>
      <c r="AL1629" s="110">
        <v>533</v>
      </c>
      <c r="AM1629" s="172" t="str">
        <f>IF(OR(Table1[[#This Row],[Line total ordered for now]]&gt;0,Table1[[#This Row],[Line total ordered for season]]&gt;0),1,"")</f>
        <v/>
      </c>
      <c r="AN1629" s="173">
        <f>COUNTIF(AM$4:AM1629,"&gt;0")</f>
        <v>0</v>
      </c>
      <c r="AO1629" s="173">
        <f>Table1[[#This Row],[ORDER QUANTITY
to be collected BEFORE 31.3.22]]</f>
        <v>0</v>
      </c>
      <c r="AP1629" s="174">
        <f t="shared" si="247"/>
        <v>0</v>
      </c>
      <c r="AQ1629" s="174">
        <f>IFERROR(INDEX(Retail!H:H,MATCH($D1629,Retail!$D:$D,0)),0)</f>
        <v>0</v>
      </c>
      <c r="AR1629" s="174">
        <f>IFERROR(INDEX(Retail!J:J,MATCH($D1629,Retail!$D:$D,0)),0)</f>
        <v>0</v>
      </c>
      <c r="AS1629" s="174">
        <f>IFERROR(INDEX('NEW2022'!H:H,MATCH($D1629,'NEW2022'!D:D,0)),0)</f>
        <v>0</v>
      </c>
      <c r="AT1629" s="174">
        <f>IFERROR(INDEX('NEW2022'!J:J,MATCH($D1629,'NEW2022'!D:D,0)),0)</f>
        <v>0</v>
      </c>
      <c r="AU1629" s="174">
        <f>IFERROR(INDEX('Quiet Items'!H:H,MATCH($D1629,'Quiet Items'!D:D,0)),0)</f>
        <v>0</v>
      </c>
      <c r="AV1629" s="174">
        <f>IFERROR(INDEX('Quiet Items'!J:J,MATCH($D1629,'Quiet Items'!D:D,0)),0)</f>
        <v>0</v>
      </c>
      <c r="AW1629" s="174">
        <f>IFERROR(INDEX('1.4G'!H:H,MATCH($D1629,'1.4G'!D:D,0)),0)</f>
        <v>0</v>
      </c>
      <c r="AX1629" s="174">
        <f>IFERROR(INDEX('1.4G'!J:J,MATCH($D1629,'1.4G'!D:D,0)),0)</f>
        <v>0</v>
      </c>
      <c r="AY1629" s="174">
        <f t="shared" si="244"/>
        <v>0</v>
      </c>
      <c r="AZ1629" s="174">
        <f t="shared" si="245"/>
        <v>0</v>
      </c>
      <c r="BA1629" s="175">
        <f>IFERROR(Table1[[#This Row],[Line total ordered for now]]*Table1[[#This Row],[GUARANTEED PRICE
for STOCK orders collected before 31.3.22]],0)</f>
        <v>0</v>
      </c>
      <c r="BB1629" s="175">
        <f t="shared" si="249"/>
        <v>0</v>
      </c>
      <c r="BC1629" s="176">
        <f>(AZ1629+Table1[[#This Row],[Line total ordered for now]])*Z1629</f>
        <v>0</v>
      </c>
      <c r="BD1629" s="200">
        <v>5</v>
      </c>
      <c r="BL1629"/>
      <c r="BM1629"/>
      <c r="BN1629"/>
      <c r="BO1629"/>
      <c r="BP1629"/>
      <c r="BQ1629"/>
      <c r="BR1629"/>
      <c r="BS1629"/>
      <c r="BT1629"/>
    </row>
    <row r="1630" spans="1:72" ht="15.75">
      <c r="A1630" s="202">
        <v>1626</v>
      </c>
      <c r="B1630" s="68" t="s">
        <v>6378</v>
      </c>
      <c r="C1630" s="149" t="s">
        <v>667</v>
      </c>
      <c r="D1630" s="149" t="s">
        <v>2102</v>
      </c>
      <c r="E1630" s="149" t="s">
        <v>2103</v>
      </c>
      <c r="F1630" s="158" t="str">
        <f t="shared" si="243"/>
        <v/>
      </c>
      <c r="G1630" s="187">
        <v>44</v>
      </c>
      <c r="H1630" s="150"/>
      <c r="I1630" s="184">
        <v>5</v>
      </c>
      <c r="J1630" s="150"/>
      <c r="K1630" s="151">
        <v>5</v>
      </c>
      <c r="L1630" s="152">
        <v>5</v>
      </c>
      <c r="M1630" s="152">
        <v>5</v>
      </c>
      <c r="N1630" s="153" t="s">
        <v>142</v>
      </c>
      <c r="O1630" s="154">
        <v>1</v>
      </c>
      <c r="P1630" s="153">
        <v>0</v>
      </c>
      <c r="Q1630" s="153" t="s">
        <v>206</v>
      </c>
      <c r="R1630" s="155">
        <v>1</v>
      </c>
      <c r="S1630" s="155">
        <v>0</v>
      </c>
      <c r="T1630" s="155">
        <v>0</v>
      </c>
      <c r="U1630" s="154" t="s">
        <v>6378</v>
      </c>
      <c r="V1630" s="153">
        <v>0</v>
      </c>
      <c r="W1630" s="153">
        <v>0</v>
      </c>
      <c r="X1630" s="151" t="s">
        <v>6378</v>
      </c>
      <c r="Y1630" s="151" t="s">
        <v>6378</v>
      </c>
      <c r="Z1630" s="156">
        <v>0</v>
      </c>
      <c r="AA1630" s="153">
        <v>0</v>
      </c>
      <c r="AB1630" s="153">
        <v>0</v>
      </c>
      <c r="AC1630" s="153">
        <v>0</v>
      </c>
      <c r="AD1630" s="157">
        <v>0</v>
      </c>
      <c r="AE1630" s="110">
        <v>0</v>
      </c>
      <c r="AF1630" s="110">
        <v>560</v>
      </c>
      <c r="AG1630" s="112">
        <f t="shared" si="248"/>
        <v>0</v>
      </c>
      <c r="AH1630" s="110">
        <f>SUM(AG$4:AG1630)</f>
        <v>41</v>
      </c>
      <c r="AI1630" s="112">
        <f t="shared" si="246"/>
        <v>0</v>
      </c>
      <c r="AJ1630" s="110">
        <f>COUNTIF(AI$4:AI1630,"&gt;0")</f>
        <v>221</v>
      </c>
      <c r="AK1630" s="110">
        <v>0</v>
      </c>
      <c r="AL1630" s="110">
        <v>533</v>
      </c>
      <c r="AM1630" s="172" t="str">
        <f>IF(OR(Table1[[#This Row],[Line total ordered for now]]&gt;0,Table1[[#This Row],[Line total ordered for season]]&gt;0),1,"")</f>
        <v/>
      </c>
      <c r="AN1630" s="173">
        <f>COUNTIF(AM$4:AM1630,"&gt;0")</f>
        <v>0</v>
      </c>
      <c r="AO1630" s="173">
        <f>Table1[[#This Row],[ORDER QUANTITY
to be collected BEFORE 31.3.22]]</f>
        <v>0</v>
      </c>
      <c r="AP1630" s="174">
        <f t="shared" si="247"/>
        <v>0</v>
      </c>
      <c r="AQ1630" s="174">
        <f>IFERROR(INDEX(Retail!H:H,MATCH($D1630,Retail!$D:$D,0)),0)</f>
        <v>0</v>
      </c>
      <c r="AR1630" s="174">
        <f>IFERROR(INDEX(Retail!J:J,MATCH($D1630,Retail!$D:$D,0)),0)</f>
        <v>0</v>
      </c>
      <c r="AS1630" s="174">
        <f>IFERROR(INDEX('NEW2022'!H:H,MATCH($D1630,'NEW2022'!D:D,0)),0)</f>
        <v>0</v>
      </c>
      <c r="AT1630" s="174">
        <f>IFERROR(INDEX('NEW2022'!J:J,MATCH($D1630,'NEW2022'!D:D,0)),0)</f>
        <v>0</v>
      </c>
      <c r="AU1630" s="174">
        <f>IFERROR(INDEX('Quiet Items'!H:H,MATCH($D1630,'Quiet Items'!D:D,0)),0)</f>
        <v>0</v>
      </c>
      <c r="AV1630" s="174">
        <f>IFERROR(INDEX('Quiet Items'!J:J,MATCH($D1630,'Quiet Items'!D:D,0)),0)</f>
        <v>0</v>
      </c>
      <c r="AW1630" s="174">
        <f>IFERROR(INDEX('1.4G'!H:H,MATCH($D1630,'1.4G'!D:D,0)),0)</f>
        <v>0</v>
      </c>
      <c r="AX1630" s="174">
        <f>IFERROR(INDEX('1.4G'!J:J,MATCH($D1630,'1.4G'!D:D,0)),0)</f>
        <v>0</v>
      </c>
      <c r="AY1630" s="174">
        <f t="shared" si="244"/>
        <v>0</v>
      </c>
      <c r="AZ1630" s="174">
        <f t="shared" si="245"/>
        <v>0</v>
      </c>
      <c r="BA1630" s="175">
        <f>IFERROR(Table1[[#This Row],[Line total ordered for now]]*Table1[[#This Row],[GUARANTEED PRICE
for STOCK orders collected before 31.3.22]],0)</f>
        <v>0</v>
      </c>
      <c r="BB1630" s="175">
        <f t="shared" si="249"/>
        <v>0</v>
      </c>
      <c r="BC1630" s="176">
        <f>(AZ1630+Table1[[#This Row],[Line total ordered for now]])*Z1630</f>
        <v>0</v>
      </c>
      <c r="BD1630" s="200">
        <v>5</v>
      </c>
      <c r="BL1630"/>
      <c r="BM1630"/>
      <c r="BN1630"/>
      <c r="BO1630"/>
      <c r="BP1630"/>
      <c r="BQ1630"/>
      <c r="BR1630"/>
      <c r="BS1630"/>
      <c r="BT1630"/>
    </row>
    <row r="1631" spans="1:72" ht="15.75">
      <c r="A1631" s="202">
        <v>1627</v>
      </c>
      <c r="B1631" s="68" t="s">
        <v>6378</v>
      </c>
      <c r="C1631" s="149" t="s">
        <v>667</v>
      </c>
      <c r="D1631" s="149" t="s">
        <v>2161</v>
      </c>
      <c r="E1631" s="149" t="s">
        <v>2162</v>
      </c>
      <c r="F1631" s="158" t="str">
        <f t="shared" si="243"/>
        <v/>
      </c>
      <c r="G1631" s="187">
        <v>18</v>
      </c>
      <c r="H1631" s="150"/>
      <c r="I1631" s="184">
        <v>5</v>
      </c>
      <c r="J1631" s="150"/>
      <c r="K1631" s="151">
        <v>5</v>
      </c>
      <c r="L1631" s="152">
        <v>5</v>
      </c>
      <c r="M1631" s="152">
        <v>5</v>
      </c>
      <c r="N1631" s="153" t="s">
        <v>142</v>
      </c>
      <c r="O1631" s="154">
        <v>1</v>
      </c>
      <c r="P1631" s="153">
        <v>0</v>
      </c>
      <c r="Q1631" s="153" t="s">
        <v>206</v>
      </c>
      <c r="R1631" s="155">
        <v>1</v>
      </c>
      <c r="S1631" s="155">
        <v>0</v>
      </c>
      <c r="T1631" s="155">
        <v>0</v>
      </c>
      <c r="U1631" s="154" t="s">
        <v>6378</v>
      </c>
      <c r="V1631" s="153">
        <v>0</v>
      </c>
      <c r="W1631" s="153">
        <v>0</v>
      </c>
      <c r="X1631" s="151" t="s">
        <v>6378</v>
      </c>
      <c r="Y1631" s="151" t="s">
        <v>6378</v>
      </c>
      <c r="Z1631" s="156">
        <v>0</v>
      </c>
      <c r="AA1631" s="153">
        <v>0</v>
      </c>
      <c r="AB1631" s="153">
        <v>0</v>
      </c>
      <c r="AC1631" s="153">
        <v>0</v>
      </c>
      <c r="AD1631" s="157">
        <v>0</v>
      </c>
      <c r="AE1631" s="110">
        <v>0</v>
      </c>
      <c r="AF1631" s="110">
        <v>560</v>
      </c>
      <c r="AG1631" s="112">
        <f t="shared" si="248"/>
        <v>0</v>
      </c>
      <c r="AH1631" s="110">
        <f>SUM(AG$4:AG1631)</f>
        <v>41</v>
      </c>
      <c r="AI1631" s="112">
        <f t="shared" si="246"/>
        <v>0</v>
      </c>
      <c r="AJ1631" s="110">
        <f>COUNTIF(AI$4:AI1631,"&gt;0")</f>
        <v>221</v>
      </c>
      <c r="AK1631" s="110">
        <v>0</v>
      </c>
      <c r="AL1631" s="110">
        <v>533</v>
      </c>
      <c r="AM1631" s="172" t="str">
        <f>IF(OR(Table1[[#This Row],[Line total ordered for now]]&gt;0,Table1[[#This Row],[Line total ordered for season]]&gt;0),1,"")</f>
        <v/>
      </c>
      <c r="AN1631" s="173">
        <f>COUNTIF(AM$4:AM1631,"&gt;0")</f>
        <v>0</v>
      </c>
      <c r="AO1631" s="173">
        <f>Table1[[#This Row],[ORDER QUANTITY
to be collected BEFORE 31.3.22]]</f>
        <v>0</v>
      </c>
      <c r="AP1631" s="174">
        <f t="shared" si="247"/>
        <v>0</v>
      </c>
      <c r="AQ1631" s="174">
        <f>IFERROR(INDEX(Retail!H:H,MATCH($D1631,Retail!$D:$D,0)),0)</f>
        <v>0</v>
      </c>
      <c r="AR1631" s="174">
        <f>IFERROR(INDEX(Retail!J:J,MATCH($D1631,Retail!$D:$D,0)),0)</f>
        <v>0</v>
      </c>
      <c r="AS1631" s="174">
        <f>IFERROR(INDEX('NEW2022'!H:H,MATCH($D1631,'NEW2022'!D:D,0)),0)</f>
        <v>0</v>
      </c>
      <c r="AT1631" s="174">
        <f>IFERROR(INDEX('NEW2022'!J:J,MATCH($D1631,'NEW2022'!D:D,0)),0)</f>
        <v>0</v>
      </c>
      <c r="AU1631" s="174">
        <f>IFERROR(INDEX('Quiet Items'!H:H,MATCH($D1631,'Quiet Items'!D:D,0)),0)</f>
        <v>0</v>
      </c>
      <c r="AV1631" s="174">
        <f>IFERROR(INDEX('Quiet Items'!J:J,MATCH($D1631,'Quiet Items'!D:D,0)),0)</f>
        <v>0</v>
      </c>
      <c r="AW1631" s="174">
        <f>IFERROR(INDEX('1.4G'!H:H,MATCH($D1631,'1.4G'!D:D,0)),0)</f>
        <v>0</v>
      </c>
      <c r="AX1631" s="174">
        <f>IFERROR(INDEX('1.4G'!J:J,MATCH($D1631,'1.4G'!D:D,0)),0)</f>
        <v>0</v>
      </c>
      <c r="AY1631" s="174">
        <f t="shared" si="244"/>
        <v>0</v>
      </c>
      <c r="AZ1631" s="174">
        <f t="shared" si="245"/>
        <v>0</v>
      </c>
      <c r="BA1631" s="175">
        <f>IFERROR(Table1[[#This Row],[Line total ordered for now]]*Table1[[#This Row],[GUARANTEED PRICE
for STOCK orders collected before 31.3.22]],0)</f>
        <v>0</v>
      </c>
      <c r="BB1631" s="175">
        <f t="shared" si="249"/>
        <v>0</v>
      </c>
      <c r="BC1631" s="176">
        <f>(AZ1631+Table1[[#This Row],[Line total ordered for now]])*Z1631</f>
        <v>0</v>
      </c>
      <c r="BD1631" s="200">
        <v>5</v>
      </c>
      <c r="BL1631"/>
      <c r="BM1631"/>
      <c r="BN1631"/>
      <c r="BO1631"/>
      <c r="BP1631"/>
      <c r="BQ1631"/>
      <c r="BR1631"/>
      <c r="BS1631"/>
      <c r="BT1631"/>
    </row>
    <row r="1632" spans="1:72" ht="15.75">
      <c r="A1632" s="202">
        <v>1628</v>
      </c>
      <c r="B1632" s="68" t="s">
        <v>6378</v>
      </c>
      <c r="C1632" s="149" t="s">
        <v>667</v>
      </c>
      <c r="D1632" s="149" t="s">
        <v>2218</v>
      </c>
      <c r="E1632" s="149" t="s">
        <v>2219</v>
      </c>
      <c r="F1632" s="158" t="str">
        <f t="shared" si="243"/>
        <v/>
      </c>
      <c r="G1632" s="187">
        <v>12</v>
      </c>
      <c r="H1632" s="150"/>
      <c r="I1632" s="184">
        <v>5</v>
      </c>
      <c r="J1632" s="150"/>
      <c r="K1632" s="151">
        <v>5</v>
      </c>
      <c r="L1632" s="152">
        <v>5</v>
      </c>
      <c r="M1632" s="152">
        <v>5</v>
      </c>
      <c r="N1632" s="153" t="s">
        <v>142</v>
      </c>
      <c r="O1632" s="154">
        <v>1</v>
      </c>
      <c r="P1632" s="153">
        <v>0</v>
      </c>
      <c r="Q1632" s="153" t="s">
        <v>206</v>
      </c>
      <c r="R1632" s="155">
        <v>1</v>
      </c>
      <c r="S1632" s="155">
        <v>0</v>
      </c>
      <c r="T1632" s="155">
        <v>0</v>
      </c>
      <c r="U1632" s="154" t="s">
        <v>6378</v>
      </c>
      <c r="V1632" s="153">
        <v>0</v>
      </c>
      <c r="W1632" s="153">
        <v>0</v>
      </c>
      <c r="X1632" s="151" t="s">
        <v>6378</v>
      </c>
      <c r="Y1632" s="151" t="s">
        <v>6378</v>
      </c>
      <c r="Z1632" s="156">
        <v>0</v>
      </c>
      <c r="AA1632" s="153">
        <v>0</v>
      </c>
      <c r="AB1632" s="153">
        <v>0</v>
      </c>
      <c r="AC1632" s="153">
        <v>0</v>
      </c>
      <c r="AD1632" s="157">
        <v>0</v>
      </c>
      <c r="AE1632" s="110">
        <v>0</v>
      </c>
      <c r="AF1632" s="110">
        <v>560</v>
      </c>
      <c r="AG1632" s="112">
        <f t="shared" si="248"/>
        <v>0</v>
      </c>
      <c r="AH1632" s="110">
        <f>SUM(AG$4:AG1632)</f>
        <v>41</v>
      </c>
      <c r="AI1632" s="112">
        <f t="shared" si="246"/>
        <v>0</v>
      </c>
      <c r="AJ1632" s="110">
        <f>COUNTIF(AI$4:AI1632,"&gt;0")</f>
        <v>221</v>
      </c>
      <c r="AK1632" s="110">
        <v>0</v>
      </c>
      <c r="AL1632" s="110">
        <v>533</v>
      </c>
      <c r="AM1632" s="172" t="str">
        <f>IF(OR(Table1[[#This Row],[Line total ordered for now]]&gt;0,Table1[[#This Row],[Line total ordered for season]]&gt;0),1,"")</f>
        <v/>
      </c>
      <c r="AN1632" s="173">
        <f>COUNTIF(AM$4:AM1632,"&gt;0")</f>
        <v>0</v>
      </c>
      <c r="AO1632" s="173">
        <f>Table1[[#This Row],[ORDER QUANTITY
to be collected BEFORE 31.3.22]]</f>
        <v>0</v>
      </c>
      <c r="AP1632" s="174">
        <f t="shared" si="247"/>
        <v>0</v>
      </c>
      <c r="AQ1632" s="174">
        <f>IFERROR(INDEX(Retail!H:H,MATCH($D1632,Retail!$D:$D,0)),0)</f>
        <v>0</v>
      </c>
      <c r="AR1632" s="174">
        <f>IFERROR(INDEX(Retail!J:J,MATCH($D1632,Retail!$D:$D,0)),0)</f>
        <v>0</v>
      </c>
      <c r="AS1632" s="174">
        <f>IFERROR(INDEX('NEW2022'!H:H,MATCH($D1632,'NEW2022'!D:D,0)),0)</f>
        <v>0</v>
      </c>
      <c r="AT1632" s="174">
        <f>IFERROR(INDEX('NEW2022'!J:J,MATCH($D1632,'NEW2022'!D:D,0)),0)</f>
        <v>0</v>
      </c>
      <c r="AU1632" s="174">
        <f>IFERROR(INDEX('Quiet Items'!H:H,MATCH($D1632,'Quiet Items'!D:D,0)),0)</f>
        <v>0</v>
      </c>
      <c r="AV1632" s="174">
        <f>IFERROR(INDEX('Quiet Items'!J:J,MATCH($D1632,'Quiet Items'!D:D,0)),0)</f>
        <v>0</v>
      </c>
      <c r="AW1632" s="174">
        <f>IFERROR(INDEX('1.4G'!H:H,MATCH($D1632,'1.4G'!D:D,0)),0)</f>
        <v>0</v>
      </c>
      <c r="AX1632" s="174">
        <f>IFERROR(INDEX('1.4G'!J:J,MATCH($D1632,'1.4G'!D:D,0)),0)</f>
        <v>0</v>
      </c>
      <c r="AY1632" s="174">
        <f t="shared" si="244"/>
        <v>0</v>
      </c>
      <c r="AZ1632" s="174">
        <f t="shared" si="245"/>
        <v>0</v>
      </c>
      <c r="BA1632" s="175">
        <f>IFERROR(Table1[[#This Row],[Line total ordered for now]]*Table1[[#This Row],[GUARANTEED PRICE
for STOCK orders collected before 31.3.22]],0)</f>
        <v>0</v>
      </c>
      <c r="BB1632" s="175">
        <f t="shared" si="249"/>
        <v>0</v>
      </c>
      <c r="BC1632" s="176">
        <f>(AZ1632+Table1[[#This Row],[Line total ordered for now]])*Z1632</f>
        <v>0</v>
      </c>
      <c r="BD1632" s="200">
        <v>5</v>
      </c>
      <c r="BL1632"/>
      <c r="BM1632"/>
      <c r="BN1632"/>
      <c r="BO1632"/>
      <c r="BP1632"/>
      <c r="BQ1632"/>
      <c r="BR1632"/>
      <c r="BS1632"/>
      <c r="BT1632"/>
    </row>
    <row r="1633" spans="1:72" ht="15.75">
      <c r="A1633" s="202">
        <v>1629</v>
      </c>
      <c r="B1633" s="68" t="s">
        <v>6378</v>
      </c>
      <c r="C1633" s="149" t="s">
        <v>667</v>
      </c>
      <c r="D1633" s="149" t="s">
        <v>4522</v>
      </c>
      <c r="E1633" s="149" t="s">
        <v>4523</v>
      </c>
      <c r="F1633" s="158" t="str">
        <f t="shared" ref="F1633:F1644" si="250">IF(LEFT(AD1633,4)="http",HYPERLINK(AD1633,"Video"),"")</f>
        <v/>
      </c>
      <c r="G1633" s="187">
        <v>5</v>
      </c>
      <c r="H1633" s="150"/>
      <c r="I1633" s="184">
        <v>5</v>
      </c>
      <c r="J1633" s="150"/>
      <c r="K1633" s="151">
        <v>5</v>
      </c>
      <c r="L1633" s="152">
        <v>5</v>
      </c>
      <c r="M1633" s="152">
        <v>5</v>
      </c>
      <c r="N1633" s="153" t="s">
        <v>142</v>
      </c>
      <c r="O1633" s="154">
        <v>1</v>
      </c>
      <c r="P1633" s="153">
        <v>0</v>
      </c>
      <c r="Q1633" s="153" t="s">
        <v>206</v>
      </c>
      <c r="R1633" s="155">
        <v>1</v>
      </c>
      <c r="S1633" s="155">
        <v>0</v>
      </c>
      <c r="T1633" s="155">
        <v>0</v>
      </c>
      <c r="U1633" s="154" t="s">
        <v>6378</v>
      </c>
      <c r="V1633" s="153">
        <v>0</v>
      </c>
      <c r="W1633" s="153">
        <v>0</v>
      </c>
      <c r="X1633" s="151" t="s">
        <v>6378</v>
      </c>
      <c r="Y1633" s="151" t="s">
        <v>6378</v>
      </c>
      <c r="Z1633" s="156">
        <v>0</v>
      </c>
      <c r="AA1633" s="153">
        <v>0</v>
      </c>
      <c r="AB1633" s="153">
        <v>0</v>
      </c>
      <c r="AC1633" s="153">
        <v>0</v>
      </c>
      <c r="AD1633" s="157">
        <v>0</v>
      </c>
      <c r="AE1633" s="110">
        <v>0</v>
      </c>
      <c r="AF1633" s="110">
        <v>560</v>
      </c>
      <c r="AG1633" s="112">
        <f t="shared" si="248"/>
        <v>0</v>
      </c>
      <c r="AH1633" s="110">
        <f>SUM(AG$4:AG1633)</f>
        <v>41</v>
      </c>
      <c r="AI1633" s="112">
        <f t="shared" si="246"/>
        <v>0</v>
      </c>
      <c r="AJ1633" s="110">
        <f>COUNTIF(AI$4:AI1633,"&gt;0")</f>
        <v>221</v>
      </c>
      <c r="AK1633" s="110">
        <v>0</v>
      </c>
      <c r="AL1633" s="110">
        <v>533</v>
      </c>
      <c r="AM1633" s="172" t="str">
        <f>IF(OR(Table1[[#This Row],[Line total ordered for now]]&gt;0,Table1[[#This Row],[Line total ordered for season]]&gt;0),1,"")</f>
        <v/>
      </c>
      <c r="AN1633" s="173">
        <f>COUNTIF(AM$4:AM1633,"&gt;0")</f>
        <v>0</v>
      </c>
      <c r="AO1633" s="173">
        <f>Table1[[#This Row],[ORDER QUANTITY
to be collected BEFORE 31.3.22]]</f>
        <v>0</v>
      </c>
      <c r="AP1633" s="174">
        <f t="shared" si="247"/>
        <v>0</v>
      </c>
      <c r="AQ1633" s="174">
        <f>IFERROR(INDEX(Retail!H:H,MATCH($D1633,Retail!$D:$D,0)),0)</f>
        <v>0</v>
      </c>
      <c r="AR1633" s="174">
        <f>IFERROR(INDEX(Retail!J:J,MATCH($D1633,Retail!$D:$D,0)),0)</f>
        <v>0</v>
      </c>
      <c r="AS1633" s="174">
        <f>IFERROR(INDEX('NEW2022'!H:H,MATCH($D1633,'NEW2022'!D:D,0)),0)</f>
        <v>0</v>
      </c>
      <c r="AT1633" s="174">
        <f>IFERROR(INDEX('NEW2022'!J:J,MATCH($D1633,'NEW2022'!D:D,0)),0)</f>
        <v>0</v>
      </c>
      <c r="AU1633" s="174">
        <f>IFERROR(INDEX('Quiet Items'!H:H,MATCH($D1633,'Quiet Items'!D:D,0)),0)</f>
        <v>0</v>
      </c>
      <c r="AV1633" s="174">
        <f>IFERROR(INDEX('Quiet Items'!J:J,MATCH($D1633,'Quiet Items'!D:D,0)),0)</f>
        <v>0</v>
      </c>
      <c r="AW1633" s="174">
        <f>IFERROR(INDEX('1.4G'!H:H,MATCH($D1633,'1.4G'!D:D,0)),0)</f>
        <v>0</v>
      </c>
      <c r="AX1633" s="174">
        <f>IFERROR(INDEX('1.4G'!J:J,MATCH($D1633,'1.4G'!D:D,0)),0)</f>
        <v>0</v>
      </c>
      <c r="AY1633" s="174">
        <f t="shared" ref="AY1633:AY1644" si="251">IF(OR(AU1633&gt;0,AW1633&gt;0,AO1633&gt;0,AS1633&gt;0,AQ1633&gt;0),AU1633+AW1633+AO1633+AS1633+AQ1633,0)</f>
        <v>0</v>
      </c>
      <c r="AZ1633" s="174">
        <f t="shared" ref="AZ1633:AZ1644" si="252">IF(OR(AV1633&gt;0,AX1633&gt;0,AP1633&gt;0,AT1633&gt;0,AR1633&gt;0),AV1633+AX1633+AP1633+AT1633+AR1633,0)</f>
        <v>0</v>
      </c>
      <c r="BA1633" s="175">
        <f>IFERROR(Table1[[#This Row],[Line total ordered for now]]*Table1[[#This Row],[GUARANTEED PRICE
for STOCK orders collected before 31.3.22]],0)</f>
        <v>0</v>
      </c>
      <c r="BB1633" s="175">
        <f t="shared" si="249"/>
        <v>0</v>
      </c>
      <c r="BC1633" s="176">
        <f>(AZ1633+Table1[[#This Row],[Line total ordered for now]])*Z1633</f>
        <v>0</v>
      </c>
      <c r="BD1633" s="200">
        <v>5</v>
      </c>
      <c r="BL1633"/>
      <c r="BM1633"/>
      <c r="BN1633"/>
      <c r="BO1633"/>
      <c r="BP1633"/>
      <c r="BQ1633"/>
      <c r="BR1633"/>
      <c r="BS1633"/>
      <c r="BT1633"/>
    </row>
    <row r="1634" spans="1:72" ht="15.75">
      <c r="A1634" s="202">
        <v>1630</v>
      </c>
      <c r="B1634" s="68" t="s">
        <v>6378</v>
      </c>
      <c r="C1634" s="149" t="s">
        <v>667</v>
      </c>
      <c r="D1634" s="149" t="s">
        <v>915</v>
      </c>
      <c r="E1634" s="149" t="s">
        <v>916</v>
      </c>
      <c r="F1634" s="158" t="str">
        <f t="shared" si="250"/>
        <v/>
      </c>
      <c r="G1634" s="187">
        <v>4</v>
      </c>
      <c r="H1634" s="150"/>
      <c r="I1634" s="184">
        <v>5</v>
      </c>
      <c r="J1634" s="150"/>
      <c r="K1634" s="151">
        <v>5</v>
      </c>
      <c r="L1634" s="152">
        <v>5</v>
      </c>
      <c r="M1634" s="152">
        <v>5</v>
      </c>
      <c r="N1634" s="153" t="s">
        <v>142</v>
      </c>
      <c r="O1634" s="154">
        <v>1</v>
      </c>
      <c r="P1634" s="153">
        <v>0</v>
      </c>
      <c r="Q1634" s="153" t="s">
        <v>206</v>
      </c>
      <c r="R1634" s="155">
        <v>1</v>
      </c>
      <c r="S1634" s="155">
        <v>0</v>
      </c>
      <c r="T1634" s="155">
        <v>0</v>
      </c>
      <c r="U1634" s="154" t="s">
        <v>6378</v>
      </c>
      <c r="V1634" s="153">
        <v>0</v>
      </c>
      <c r="W1634" s="153">
        <v>0</v>
      </c>
      <c r="X1634" s="151" t="s">
        <v>6378</v>
      </c>
      <c r="Y1634" s="151" t="s">
        <v>6378</v>
      </c>
      <c r="Z1634" s="156">
        <v>0</v>
      </c>
      <c r="AA1634" s="153">
        <v>0</v>
      </c>
      <c r="AB1634" s="153">
        <v>0</v>
      </c>
      <c r="AC1634" s="153">
        <v>0</v>
      </c>
      <c r="AD1634" s="157">
        <v>0</v>
      </c>
      <c r="AE1634" s="110">
        <v>0</v>
      </c>
      <c r="AF1634" s="110">
        <v>560</v>
      </c>
      <c r="AG1634" s="112">
        <f t="shared" si="248"/>
        <v>0</v>
      </c>
      <c r="AH1634" s="110">
        <f>SUM(AG$4:AG1634)</f>
        <v>41</v>
      </c>
      <c r="AI1634" s="112">
        <f t="shared" si="246"/>
        <v>0</v>
      </c>
      <c r="AJ1634" s="110">
        <f>COUNTIF(AI$4:AI1634,"&gt;0")</f>
        <v>221</v>
      </c>
      <c r="AK1634" s="110">
        <v>0</v>
      </c>
      <c r="AL1634" s="110">
        <v>533</v>
      </c>
      <c r="AM1634" s="172" t="str">
        <f>IF(OR(Table1[[#This Row],[Line total ordered for now]]&gt;0,Table1[[#This Row],[Line total ordered for season]]&gt;0),1,"")</f>
        <v/>
      </c>
      <c r="AN1634" s="173">
        <f>COUNTIF(AM$4:AM1634,"&gt;0")</f>
        <v>0</v>
      </c>
      <c r="AO1634" s="173">
        <f>Table1[[#This Row],[ORDER QUANTITY
to be collected BEFORE 31.3.22]]</f>
        <v>0</v>
      </c>
      <c r="AP1634" s="174">
        <f t="shared" si="247"/>
        <v>0</v>
      </c>
      <c r="AQ1634" s="174">
        <f>IFERROR(INDEX(Retail!H:H,MATCH($D1634,Retail!$D:$D,0)),0)</f>
        <v>0</v>
      </c>
      <c r="AR1634" s="174">
        <f>IFERROR(INDEX(Retail!J:J,MATCH($D1634,Retail!$D:$D,0)),0)</f>
        <v>0</v>
      </c>
      <c r="AS1634" s="174">
        <f>IFERROR(INDEX('NEW2022'!H:H,MATCH($D1634,'NEW2022'!D:D,0)),0)</f>
        <v>0</v>
      </c>
      <c r="AT1634" s="174">
        <f>IFERROR(INDEX('NEW2022'!J:J,MATCH($D1634,'NEW2022'!D:D,0)),0)</f>
        <v>0</v>
      </c>
      <c r="AU1634" s="174">
        <f>IFERROR(INDEX('Quiet Items'!H:H,MATCH($D1634,'Quiet Items'!D:D,0)),0)</f>
        <v>0</v>
      </c>
      <c r="AV1634" s="174">
        <f>IFERROR(INDEX('Quiet Items'!J:J,MATCH($D1634,'Quiet Items'!D:D,0)),0)</f>
        <v>0</v>
      </c>
      <c r="AW1634" s="174">
        <f>IFERROR(INDEX('1.4G'!H:H,MATCH($D1634,'1.4G'!D:D,0)),0)</f>
        <v>0</v>
      </c>
      <c r="AX1634" s="174">
        <f>IFERROR(INDEX('1.4G'!J:J,MATCH($D1634,'1.4G'!D:D,0)),0)</f>
        <v>0</v>
      </c>
      <c r="AY1634" s="174">
        <f t="shared" si="251"/>
        <v>0</v>
      </c>
      <c r="AZ1634" s="174">
        <f t="shared" si="252"/>
        <v>0</v>
      </c>
      <c r="BA1634" s="175">
        <f>IFERROR(Table1[[#This Row],[Line total ordered for now]]*Table1[[#This Row],[GUARANTEED PRICE
for STOCK orders collected before 31.3.22]],0)</f>
        <v>0</v>
      </c>
      <c r="BB1634" s="175">
        <f t="shared" si="249"/>
        <v>0</v>
      </c>
      <c r="BC1634" s="176">
        <f>(AZ1634+Table1[[#This Row],[Line total ordered for now]])*Z1634</f>
        <v>0</v>
      </c>
      <c r="BD1634" s="200">
        <v>5</v>
      </c>
      <c r="BL1634"/>
      <c r="BM1634"/>
      <c r="BN1634"/>
      <c r="BO1634"/>
      <c r="BP1634"/>
      <c r="BQ1634"/>
      <c r="BR1634"/>
      <c r="BS1634"/>
      <c r="BT1634"/>
    </row>
    <row r="1635" spans="1:72" ht="15.75">
      <c r="A1635" s="202">
        <v>1631</v>
      </c>
      <c r="B1635" s="68" t="s">
        <v>6378</v>
      </c>
      <c r="C1635" s="149" t="s">
        <v>667</v>
      </c>
      <c r="D1635" s="149" t="s">
        <v>1011</v>
      </c>
      <c r="E1635" s="149" t="s">
        <v>1012</v>
      </c>
      <c r="F1635" s="158" t="str">
        <f t="shared" si="250"/>
        <v/>
      </c>
      <c r="G1635" s="187">
        <v>20</v>
      </c>
      <c r="H1635" s="150"/>
      <c r="I1635" s="184">
        <v>5</v>
      </c>
      <c r="J1635" s="150"/>
      <c r="K1635" s="151">
        <v>5</v>
      </c>
      <c r="L1635" s="152">
        <v>5</v>
      </c>
      <c r="M1635" s="152">
        <v>5</v>
      </c>
      <c r="N1635" s="153" t="s">
        <v>142</v>
      </c>
      <c r="O1635" s="154">
        <v>1</v>
      </c>
      <c r="P1635" s="153">
        <v>0</v>
      </c>
      <c r="Q1635" s="153" t="s">
        <v>206</v>
      </c>
      <c r="R1635" s="155">
        <v>1</v>
      </c>
      <c r="S1635" s="155">
        <v>0</v>
      </c>
      <c r="T1635" s="155">
        <v>0</v>
      </c>
      <c r="U1635" s="154" t="s">
        <v>6378</v>
      </c>
      <c r="V1635" s="153">
        <v>0</v>
      </c>
      <c r="W1635" s="153">
        <v>0</v>
      </c>
      <c r="X1635" s="151" t="s">
        <v>6378</v>
      </c>
      <c r="Y1635" s="151" t="s">
        <v>6378</v>
      </c>
      <c r="Z1635" s="156">
        <v>0</v>
      </c>
      <c r="AA1635" s="153">
        <v>0</v>
      </c>
      <c r="AB1635" s="153">
        <v>0</v>
      </c>
      <c r="AC1635" s="153">
        <v>0</v>
      </c>
      <c r="AD1635" s="157">
        <v>0</v>
      </c>
      <c r="AE1635" s="110">
        <v>0</v>
      </c>
      <c r="AF1635" s="110">
        <v>560</v>
      </c>
      <c r="AG1635" s="112">
        <f t="shared" si="248"/>
        <v>0</v>
      </c>
      <c r="AH1635" s="110">
        <f>SUM(AG$4:AG1635)</f>
        <v>41</v>
      </c>
      <c r="AI1635" s="112">
        <f t="shared" si="246"/>
        <v>0</v>
      </c>
      <c r="AJ1635" s="110">
        <f>COUNTIF(AI$4:AI1635,"&gt;0")</f>
        <v>221</v>
      </c>
      <c r="AK1635" s="110">
        <v>0</v>
      </c>
      <c r="AL1635" s="110">
        <v>533</v>
      </c>
      <c r="AM1635" s="172" t="str">
        <f>IF(OR(Table1[[#This Row],[Line total ordered for now]]&gt;0,Table1[[#This Row],[Line total ordered for season]]&gt;0),1,"")</f>
        <v/>
      </c>
      <c r="AN1635" s="173">
        <f>COUNTIF(AM$4:AM1635,"&gt;0")</f>
        <v>0</v>
      </c>
      <c r="AO1635" s="173">
        <f>Table1[[#This Row],[ORDER QUANTITY
to be collected BEFORE 31.3.22]]</f>
        <v>0</v>
      </c>
      <c r="AP1635" s="174">
        <f t="shared" si="247"/>
        <v>0</v>
      </c>
      <c r="AQ1635" s="174">
        <f>IFERROR(INDEX(Retail!H:H,MATCH($D1635,Retail!$D:$D,0)),0)</f>
        <v>0</v>
      </c>
      <c r="AR1635" s="174">
        <f>IFERROR(INDEX(Retail!J:J,MATCH($D1635,Retail!$D:$D,0)),0)</f>
        <v>0</v>
      </c>
      <c r="AS1635" s="174">
        <f>IFERROR(INDEX('NEW2022'!H:H,MATCH($D1635,'NEW2022'!D:D,0)),0)</f>
        <v>0</v>
      </c>
      <c r="AT1635" s="174">
        <f>IFERROR(INDEX('NEW2022'!J:J,MATCH($D1635,'NEW2022'!D:D,0)),0)</f>
        <v>0</v>
      </c>
      <c r="AU1635" s="174">
        <f>IFERROR(INDEX('Quiet Items'!H:H,MATCH($D1635,'Quiet Items'!D:D,0)),0)</f>
        <v>0</v>
      </c>
      <c r="AV1635" s="174">
        <f>IFERROR(INDEX('Quiet Items'!J:J,MATCH($D1635,'Quiet Items'!D:D,0)),0)</f>
        <v>0</v>
      </c>
      <c r="AW1635" s="174">
        <f>IFERROR(INDEX('1.4G'!H:H,MATCH($D1635,'1.4G'!D:D,0)),0)</f>
        <v>0</v>
      </c>
      <c r="AX1635" s="174">
        <f>IFERROR(INDEX('1.4G'!J:J,MATCH($D1635,'1.4G'!D:D,0)),0)</f>
        <v>0</v>
      </c>
      <c r="AY1635" s="174">
        <f t="shared" si="251"/>
        <v>0</v>
      </c>
      <c r="AZ1635" s="174">
        <f t="shared" si="252"/>
        <v>0</v>
      </c>
      <c r="BA1635" s="175">
        <f>IFERROR(Table1[[#This Row],[Line total ordered for now]]*Table1[[#This Row],[GUARANTEED PRICE
for STOCK orders collected before 31.3.22]],0)</f>
        <v>0</v>
      </c>
      <c r="BB1635" s="175">
        <f t="shared" si="249"/>
        <v>0</v>
      </c>
      <c r="BC1635" s="176">
        <f>(AZ1635+Table1[[#This Row],[Line total ordered for now]])*Z1635</f>
        <v>0</v>
      </c>
      <c r="BD1635" s="200">
        <v>5</v>
      </c>
      <c r="BL1635"/>
      <c r="BM1635"/>
      <c r="BN1635"/>
      <c r="BO1635"/>
      <c r="BP1635"/>
      <c r="BQ1635"/>
      <c r="BR1635"/>
      <c r="BS1635"/>
      <c r="BT1635"/>
    </row>
    <row r="1636" spans="1:72" ht="15.75">
      <c r="A1636" s="202">
        <v>1632</v>
      </c>
      <c r="B1636" s="68" t="s">
        <v>6378</v>
      </c>
      <c r="C1636" s="149" t="s">
        <v>667</v>
      </c>
      <c r="D1636" s="149" t="s">
        <v>1894</v>
      </c>
      <c r="E1636" s="149" t="s">
        <v>1895</v>
      </c>
      <c r="F1636" s="158" t="str">
        <f t="shared" si="250"/>
        <v/>
      </c>
      <c r="G1636" s="187">
        <v>5</v>
      </c>
      <c r="H1636" s="150"/>
      <c r="I1636" s="184">
        <v>5</v>
      </c>
      <c r="J1636" s="150"/>
      <c r="K1636" s="151">
        <v>5</v>
      </c>
      <c r="L1636" s="152">
        <v>5</v>
      </c>
      <c r="M1636" s="152">
        <v>5</v>
      </c>
      <c r="N1636" s="153" t="s">
        <v>142</v>
      </c>
      <c r="O1636" s="154">
        <v>1</v>
      </c>
      <c r="P1636" s="153">
        <v>0</v>
      </c>
      <c r="Q1636" s="153" t="s">
        <v>206</v>
      </c>
      <c r="R1636" s="155">
        <v>1</v>
      </c>
      <c r="S1636" s="155">
        <v>0</v>
      </c>
      <c r="T1636" s="155">
        <v>0</v>
      </c>
      <c r="U1636" s="154" t="s">
        <v>6378</v>
      </c>
      <c r="V1636" s="153">
        <v>0</v>
      </c>
      <c r="W1636" s="153">
        <v>0</v>
      </c>
      <c r="X1636" s="151" t="s">
        <v>6378</v>
      </c>
      <c r="Y1636" s="151" t="s">
        <v>6378</v>
      </c>
      <c r="Z1636" s="156">
        <v>0</v>
      </c>
      <c r="AA1636" s="153">
        <v>0</v>
      </c>
      <c r="AB1636" s="153">
        <v>0</v>
      </c>
      <c r="AC1636" s="153">
        <v>0</v>
      </c>
      <c r="AD1636" s="157">
        <v>0</v>
      </c>
      <c r="AE1636" s="110">
        <v>0</v>
      </c>
      <c r="AF1636" s="110">
        <v>560</v>
      </c>
      <c r="AG1636" s="112">
        <f t="shared" si="248"/>
        <v>0</v>
      </c>
      <c r="AH1636" s="110">
        <f>SUM(AG$4:AG1636)</f>
        <v>41</v>
      </c>
      <c r="AI1636" s="112">
        <f t="shared" si="246"/>
        <v>0</v>
      </c>
      <c r="AJ1636" s="110">
        <f>COUNTIF(AI$4:AI1636,"&gt;0")</f>
        <v>221</v>
      </c>
      <c r="AK1636" s="110">
        <v>0</v>
      </c>
      <c r="AL1636" s="110">
        <v>533</v>
      </c>
      <c r="AM1636" s="172" t="str">
        <f>IF(OR(Table1[[#This Row],[Line total ordered for now]]&gt;0,Table1[[#This Row],[Line total ordered for season]]&gt;0),1,"")</f>
        <v/>
      </c>
      <c r="AN1636" s="173">
        <f>COUNTIF(AM$4:AM1636,"&gt;0")</f>
        <v>0</v>
      </c>
      <c r="AO1636" s="173">
        <f>Table1[[#This Row],[ORDER QUANTITY
to be collected BEFORE 31.3.22]]</f>
        <v>0</v>
      </c>
      <c r="AP1636" s="174">
        <f t="shared" si="247"/>
        <v>0</v>
      </c>
      <c r="AQ1636" s="174">
        <f>IFERROR(INDEX(Retail!H:H,MATCH($D1636,Retail!$D:$D,0)),0)</f>
        <v>0</v>
      </c>
      <c r="AR1636" s="174">
        <f>IFERROR(INDEX(Retail!J:J,MATCH($D1636,Retail!$D:$D,0)),0)</f>
        <v>0</v>
      </c>
      <c r="AS1636" s="174">
        <f>IFERROR(INDEX('NEW2022'!H:H,MATCH($D1636,'NEW2022'!D:D,0)),0)</f>
        <v>0</v>
      </c>
      <c r="AT1636" s="174">
        <f>IFERROR(INDEX('NEW2022'!J:J,MATCH($D1636,'NEW2022'!D:D,0)),0)</f>
        <v>0</v>
      </c>
      <c r="AU1636" s="174">
        <f>IFERROR(INDEX('Quiet Items'!H:H,MATCH($D1636,'Quiet Items'!D:D,0)),0)</f>
        <v>0</v>
      </c>
      <c r="AV1636" s="174">
        <f>IFERROR(INDEX('Quiet Items'!J:J,MATCH($D1636,'Quiet Items'!D:D,0)),0)</f>
        <v>0</v>
      </c>
      <c r="AW1636" s="174">
        <f>IFERROR(INDEX('1.4G'!H:H,MATCH($D1636,'1.4G'!D:D,0)),0)</f>
        <v>0</v>
      </c>
      <c r="AX1636" s="174">
        <f>IFERROR(INDEX('1.4G'!J:J,MATCH($D1636,'1.4G'!D:D,0)),0)</f>
        <v>0</v>
      </c>
      <c r="AY1636" s="174">
        <f t="shared" si="251"/>
        <v>0</v>
      </c>
      <c r="AZ1636" s="174">
        <f t="shared" si="252"/>
        <v>0</v>
      </c>
      <c r="BA1636" s="175">
        <f>IFERROR(Table1[[#This Row],[Line total ordered for now]]*Table1[[#This Row],[GUARANTEED PRICE
for STOCK orders collected before 31.3.22]],0)</f>
        <v>0</v>
      </c>
      <c r="BB1636" s="175">
        <f t="shared" si="249"/>
        <v>0</v>
      </c>
      <c r="BC1636" s="176">
        <f>(AZ1636+Table1[[#This Row],[Line total ordered for now]])*Z1636</f>
        <v>0</v>
      </c>
      <c r="BD1636" s="200">
        <v>5</v>
      </c>
      <c r="BL1636"/>
      <c r="BM1636"/>
      <c r="BN1636"/>
      <c r="BO1636"/>
      <c r="BP1636"/>
      <c r="BQ1636"/>
      <c r="BR1636"/>
      <c r="BS1636"/>
      <c r="BT1636"/>
    </row>
    <row r="1637" spans="1:72" ht="15.75">
      <c r="A1637" s="202">
        <v>1633</v>
      </c>
      <c r="B1637" s="68" t="s">
        <v>6378</v>
      </c>
      <c r="C1637" s="149" t="s">
        <v>667</v>
      </c>
      <c r="D1637" s="149" t="s">
        <v>3091</v>
      </c>
      <c r="E1637" s="149" t="s">
        <v>3092</v>
      </c>
      <c r="F1637" s="158" t="str">
        <f t="shared" si="250"/>
        <v/>
      </c>
      <c r="G1637" s="187">
        <v>1</v>
      </c>
      <c r="H1637" s="150"/>
      <c r="I1637" s="184">
        <v>5</v>
      </c>
      <c r="J1637" s="150"/>
      <c r="K1637" s="151">
        <v>5</v>
      </c>
      <c r="L1637" s="152">
        <v>5</v>
      </c>
      <c r="M1637" s="152">
        <v>5</v>
      </c>
      <c r="N1637" s="153" t="s">
        <v>142</v>
      </c>
      <c r="O1637" s="154">
        <v>1</v>
      </c>
      <c r="P1637" s="153">
        <v>0</v>
      </c>
      <c r="Q1637" s="153" t="s">
        <v>206</v>
      </c>
      <c r="R1637" s="155">
        <v>1</v>
      </c>
      <c r="S1637" s="155">
        <v>0</v>
      </c>
      <c r="T1637" s="155">
        <v>0</v>
      </c>
      <c r="U1637" s="154" t="s">
        <v>6378</v>
      </c>
      <c r="V1637" s="153">
        <v>0</v>
      </c>
      <c r="W1637" s="153">
        <v>0</v>
      </c>
      <c r="X1637" s="151" t="s">
        <v>6378</v>
      </c>
      <c r="Y1637" s="151" t="s">
        <v>6378</v>
      </c>
      <c r="Z1637" s="156">
        <v>0</v>
      </c>
      <c r="AA1637" s="153">
        <v>0</v>
      </c>
      <c r="AB1637" s="153">
        <v>0</v>
      </c>
      <c r="AC1637" s="153">
        <v>0</v>
      </c>
      <c r="AD1637" s="157">
        <v>0</v>
      </c>
      <c r="AE1637" s="110">
        <v>0</v>
      </c>
      <c r="AF1637" s="110">
        <v>560</v>
      </c>
      <c r="AG1637" s="112">
        <f t="shared" si="248"/>
        <v>0</v>
      </c>
      <c r="AH1637" s="110">
        <f>SUM(AG$4:AG1637)</f>
        <v>41</v>
      </c>
      <c r="AI1637" s="112">
        <f t="shared" si="246"/>
        <v>0</v>
      </c>
      <c r="AJ1637" s="110">
        <f>COUNTIF(AI$4:AI1637,"&gt;0")</f>
        <v>221</v>
      </c>
      <c r="AK1637" s="110">
        <v>0</v>
      </c>
      <c r="AL1637" s="110">
        <v>533</v>
      </c>
      <c r="AM1637" s="172" t="str">
        <f>IF(OR(Table1[[#This Row],[Line total ordered for now]]&gt;0,Table1[[#This Row],[Line total ordered for season]]&gt;0),1,"")</f>
        <v/>
      </c>
      <c r="AN1637" s="173">
        <f>COUNTIF(AM$4:AM1637,"&gt;0")</f>
        <v>0</v>
      </c>
      <c r="AO1637" s="173">
        <f>Table1[[#This Row],[ORDER QUANTITY
to be collected BEFORE 31.3.22]]</f>
        <v>0</v>
      </c>
      <c r="AP1637" s="174">
        <f t="shared" si="247"/>
        <v>0</v>
      </c>
      <c r="AQ1637" s="174">
        <f>IFERROR(INDEX(Retail!H:H,MATCH($D1637,Retail!$D:$D,0)),0)</f>
        <v>0</v>
      </c>
      <c r="AR1637" s="174">
        <f>IFERROR(INDEX(Retail!J:J,MATCH($D1637,Retail!$D:$D,0)),0)</f>
        <v>0</v>
      </c>
      <c r="AS1637" s="174">
        <f>IFERROR(INDEX('NEW2022'!H:H,MATCH($D1637,'NEW2022'!D:D,0)),0)</f>
        <v>0</v>
      </c>
      <c r="AT1637" s="174">
        <f>IFERROR(INDEX('NEW2022'!J:J,MATCH($D1637,'NEW2022'!D:D,0)),0)</f>
        <v>0</v>
      </c>
      <c r="AU1637" s="174">
        <f>IFERROR(INDEX('Quiet Items'!H:H,MATCH($D1637,'Quiet Items'!D:D,0)),0)</f>
        <v>0</v>
      </c>
      <c r="AV1637" s="174">
        <f>IFERROR(INDEX('Quiet Items'!J:J,MATCH($D1637,'Quiet Items'!D:D,0)),0)</f>
        <v>0</v>
      </c>
      <c r="AW1637" s="174">
        <f>IFERROR(INDEX('1.4G'!H:H,MATCH($D1637,'1.4G'!D:D,0)),0)</f>
        <v>0</v>
      </c>
      <c r="AX1637" s="174">
        <f>IFERROR(INDEX('1.4G'!J:J,MATCH($D1637,'1.4G'!D:D,0)),0)</f>
        <v>0</v>
      </c>
      <c r="AY1637" s="174">
        <f t="shared" si="251"/>
        <v>0</v>
      </c>
      <c r="AZ1637" s="174">
        <f t="shared" si="252"/>
        <v>0</v>
      </c>
      <c r="BA1637" s="175">
        <f>IFERROR(Table1[[#This Row],[Line total ordered for now]]*Table1[[#This Row],[GUARANTEED PRICE
for STOCK orders collected before 31.3.22]],0)</f>
        <v>0</v>
      </c>
      <c r="BB1637" s="175">
        <f t="shared" si="249"/>
        <v>0</v>
      </c>
      <c r="BC1637" s="176">
        <f>(AZ1637+Table1[[#This Row],[Line total ordered for now]])*Z1637</f>
        <v>0</v>
      </c>
      <c r="BD1637" s="200">
        <v>5</v>
      </c>
      <c r="BL1637"/>
      <c r="BM1637"/>
      <c r="BN1637"/>
      <c r="BO1637"/>
      <c r="BP1637"/>
      <c r="BQ1637"/>
      <c r="BR1637"/>
      <c r="BS1637"/>
      <c r="BT1637"/>
    </row>
    <row r="1638" spans="1:72" ht="15.75">
      <c r="A1638" s="202">
        <v>1634</v>
      </c>
      <c r="B1638" s="68" t="s">
        <v>6378</v>
      </c>
      <c r="C1638" s="149" t="s">
        <v>667</v>
      </c>
      <c r="D1638" s="149" t="s">
        <v>3732</v>
      </c>
      <c r="E1638" s="149" t="s">
        <v>3733</v>
      </c>
      <c r="F1638" s="158" t="str">
        <f t="shared" si="250"/>
        <v/>
      </c>
      <c r="G1638" s="187">
        <v>18</v>
      </c>
      <c r="H1638" s="150"/>
      <c r="I1638" s="184">
        <v>5</v>
      </c>
      <c r="J1638" s="150"/>
      <c r="K1638" s="151">
        <v>5</v>
      </c>
      <c r="L1638" s="152">
        <v>5</v>
      </c>
      <c r="M1638" s="152">
        <v>5</v>
      </c>
      <c r="N1638" s="153" t="s">
        <v>142</v>
      </c>
      <c r="O1638" s="154">
        <v>1</v>
      </c>
      <c r="P1638" s="153">
        <v>0</v>
      </c>
      <c r="Q1638" s="153" t="s">
        <v>206</v>
      </c>
      <c r="R1638" s="155">
        <v>1</v>
      </c>
      <c r="S1638" s="155">
        <v>0</v>
      </c>
      <c r="T1638" s="155">
        <v>0</v>
      </c>
      <c r="U1638" s="154" t="s">
        <v>6378</v>
      </c>
      <c r="V1638" s="153">
        <v>0</v>
      </c>
      <c r="W1638" s="153">
        <v>0</v>
      </c>
      <c r="X1638" s="151" t="s">
        <v>6378</v>
      </c>
      <c r="Y1638" s="151" t="s">
        <v>6378</v>
      </c>
      <c r="Z1638" s="156">
        <v>0</v>
      </c>
      <c r="AA1638" s="153">
        <v>0</v>
      </c>
      <c r="AB1638" s="153">
        <v>0</v>
      </c>
      <c r="AC1638" s="153">
        <v>0</v>
      </c>
      <c r="AD1638" s="157">
        <v>0</v>
      </c>
      <c r="AE1638" s="110">
        <v>0</v>
      </c>
      <c r="AF1638" s="110">
        <v>560</v>
      </c>
      <c r="AG1638" s="112">
        <f t="shared" si="248"/>
        <v>0</v>
      </c>
      <c r="AH1638" s="110">
        <f>SUM(AG$4:AG1638)</f>
        <v>41</v>
      </c>
      <c r="AI1638" s="112">
        <f t="shared" si="246"/>
        <v>0</v>
      </c>
      <c r="AJ1638" s="110">
        <f>COUNTIF(AI$4:AI1638,"&gt;0")</f>
        <v>221</v>
      </c>
      <c r="AK1638" s="110">
        <v>0</v>
      </c>
      <c r="AL1638" s="110">
        <v>533</v>
      </c>
      <c r="AM1638" s="172" t="str">
        <f>IF(OR(Table1[[#This Row],[Line total ordered for now]]&gt;0,Table1[[#This Row],[Line total ordered for season]]&gt;0),1,"")</f>
        <v/>
      </c>
      <c r="AN1638" s="173">
        <f>COUNTIF(AM$4:AM1638,"&gt;0")</f>
        <v>0</v>
      </c>
      <c r="AO1638" s="173">
        <f>Table1[[#This Row],[ORDER QUANTITY
to be collected BEFORE 31.3.22]]</f>
        <v>0</v>
      </c>
      <c r="AP1638" s="174">
        <f t="shared" si="247"/>
        <v>0</v>
      </c>
      <c r="AQ1638" s="174">
        <f>IFERROR(INDEX(Retail!H:H,MATCH($D1638,Retail!$D:$D,0)),0)</f>
        <v>0</v>
      </c>
      <c r="AR1638" s="174">
        <f>IFERROR(INDEX(Retail!J:J,MATCH($D1638,Retail!$D:$D,0)),0)</f>
        <v>0</v>
      </c>
      <c r="AS1638" s="174">
        <f>IFERROR(INDEX('NEW2022'!H:H,MATCH($D1638,'NEW2022'!D:D,0)),0)</f>
        <v>0</v>
      </c>
      <c r="AT1638" s="174">
        <f>IFERROR(INDEX('NEW2022'!J:J,MATCH($D1638,'NEW2022'!D:D,0)),0)</f>
        <v>0</v>
      </c>
      <c r="AU1638" s="174">
        <f>IFERROR(INDEX('Quiet Items'!H:H,MATCH($D1638,'Quiet Items'!D:D,0)),0)</f>
        <v>0</v>
      </c>
      <c r="AV1638" s="174">
        <f>IFERROR(INDEX('Quiet Items'!J:J,MATCH($D1638,'Quiet Items'!D:D,0)),0)</f>
        <v>0</v>
      </c>
      <c r="AW1638" s="174">
        <f>IFERROR(INDEX('1.4G'!H:H,MATCH($D1638,'1.4G'!D:D,0)),0)</f>
        <v>0</v>
      </c>
      <c r="AX1638" s="174">
        <f>IFERROR(INDEX('1.4G'!J:J,MATCH($D1638,'1.4G'!D:D,0)),0)</f>
        <v>0</v>
      </c>
      <c r="AY1638" s="174">
        <f t="shared" si="251"/>
        <v>0</v>
      </c>
      <c r="AZ1638" s="174">
        <f t="shared" si="252"/>
        <v>0</v>
      </c>
      <c r="BA1638" s="175">
        <f>IFERROR(Table1[[#This Row],[Line total ordered for now]]*Table1[[#This Row],[GUARANTEED PRICE
for STOCK orders collected before 31.3.22]],0)</f>
        <v>0</v>
      </c>
      <c r="BB1638" s="175">
        <f t="shared" si="249"/>
        <v>0</v>
      </c>
      <c r="BC1638" s="176">
        <f>(AZ1638+Table1[[#This Row],[Line total ordered for now]])*Z1638</f>
        <v>0</v>
      </c>
      <c r="BD1638" s="200">
        <v>5</v>
      </c>
      <c r="BL1638"/>
      <c r="BM1638"/>
      <c r="BN1638"/>
      <c r="BO1638"/>
      <c r="BP1638"/>
      <c r="BQ1638"/>
      <c r="BR1638"/>
      <c r="BS1638"/>
      <c r="BT1638"/>
    </row>
    <row r="1639" spans="1:72" ht="15.75">
      <c r="A1639" s="202">
        <v>1635</v>
      </c>
      <c r="B1639" s="68" t="s">
        <v>6378</v>
      </c>
      <c r="C1639" s="149" t="s">
        <v>667</v>
      </c>
      <c r="D1639" s="149" t="s">
        <v>4575</v>
      </c>
      <c r="E1639" s="149" t="s">
        <v>4576</v>
      </c>
      <c r="F1639" s="158" t="str">
        <f t="shared" si="250"/>
        <v/>
      </c>
      <c r="G1639" s="187">
        <v>1</v>
      </c>
      <c r="H1639" s="150"/>
      <c r="I1639" s="184">
        <v>5</v>
      </c>
      <c r="J1639" s="150"/>
      <c r="K1639" s="151">
        <v>5</v>
      </c>
      <c r="L1639" s="152">
        <v>5</v>
      </c>
      <c r="M1639" s="152">
        <v>5</v>
      </c>
      <c r="N1639" s="153" t="s">
        <v>142</v>
      </c>
      <c r="O1639" s="154">
        <v>1</v>
      </c>
      <c r="P1639" s="153">
        <v>0</v>
      </c>
      <c r="Q1639" s="153" t="s">
        <v>206</v>
      </c>
      <c r="R1639" s="155">
        <v>1</v>
      </c>
      <c r="S1639" s="155">
        <v>0</v>
      </c>
      <c r="T1639" s="155">
        <v>0</v>
      </c>
      <c r="U1639" s="154" t="s">
        <v>6378</v>
      </c>
      <c r="V1639" s="153">
        <v>0</v>
      </c>
      <c r="W1639" s="153">
        <v>0</v>
      </c>
      <c r="X1639" s="151" t="s">
        <v>6378</v>
      </c>
      <c r="Y1639" s="151" t="s">
        <v>6378</v>
      </c>
      <c r="Z1639" s="156">
        <v>0</v>
      </c>
      <c r="AA1639" s="153">
        <v>0</v>
      </c>
      <c r="AB1639" s="153">
        <v>0</v>
      </c>
      <c r="AC1639" s="153">
        <v>0</v>
      </c>
      <c r="AD1639" s="157">
        <v>0</v>
      </c>
      <c r="AE1639" s="110">
        <v>0</v>
      </c>
      <c r="AF1639" s="110">
        <v>560</v>
      </c>
      <c r="AG1639" s="112">
        <f t="shared" si="248"/>
        <v>0</v>
      </c>
      <c r="AH1639" s="110">
        <f>SUM(AG$4:AG1639)</f>
        <v>41</v>
      </c>
      <c r="AI1639" s="112">
        <f t="shared" si="246"/>
        <v>0</v>
      </c>
      <c r="AJ1639" s="110">
        <f>COUNTIF(AI$4:AI1639,"&gt;0")</f>
        <v>221</v>
      </c>
      <c r="AK1639" s="110">
        <v>0</v>
      </c>
      <c r="AL1639" s="110">
        <v>533</v>
      </c>
      <c r="AM1639" s="172" t="str">
        <f>IF(OR(Table1[[#This Row],[Line total ordered for now]]&gt;0,Table1[[#This Row],[Line total ordered for season]]&gt;0),1,"")</f>
        <v/>
      </c>
      <c r="AN1639" s="173">
        <f>COUNTIF(AM$4:AM1639,"&gt;0")</f>
        <v>0</v>
      </c>
      <c r="AO1639" s="173">
        <f>Table1[[#This Row],[ORDER QUANTITY
to be collected BEFORE 31.3.22]]</f>
        <v>0</v>
      </c>
      <c r="AP1639" s="174">
        <f t="shared" si="247"/>
        <v>0</v>
      </c>
      <c r="AQ1639" s="174">
        <f>IFERROR(INDEX(Retail!H:H,MATCH($D1639,Retail!$D:$D,0)),0)</f>
        <v>0</v>
      </c>
      <c r="AR1639" s="174">
        <f>IFERROR(INDEX(Retail!J:J,MATCH($D1639,Retail!$D:$D,0)),0)</f>
        <v>0</v>
      </c>
      <c r="AS1639" s="174">
        <f>IFERROR(INDEX('NEW2022'!H:H,MATCH($D1639,'NEW2022'!D:D,0)),0)</f>
        <v>0</v>
      </c>
      <c r="AT1639" s="174">
        <f>IFERROR(INDEX('NEW2022'!J:J,MATCH($D1639,'NEW2022'!D:D,0)),0)</f>
        <v>0</v>
      </c>
      <c r="AU1639" s="174">
        <f>IFERROR(INDEX('Quiet Items'!H:H,MATCH($D1639,'Quiet Items'!D:D,0)),0)</f>
        <v>0</v>
      </c>
      <c r="AV1639" s="174">
        <f>IFERROR(INDEX('Quiet Items'!J:J,MATCH($D1639,'Quiet Items'!D:D,0)),0)</f>
        <v>0</v>
      </c>
      <c r="AW1639" s="174">
        <f>IFERROR(INDEX('1.4G'!H:H,MATCH($D1639,'1.4G'!D:D,0)),0)</f>
        <v>0</v>
      </c>
      <c r="AX1639" s="174">
        <f>IFERROR(INDEX('1.4G'!J:J,MATCH($D1639,'1.4G'!D:D,0)),0)</f>
        <v>0</v>
      </c>
      <c r="AY1639" s="174">
        <f t="shared" si="251"/>
        <v>0</v>
      </c>
      <c r="AZ1639" s="174">
        <f t="shared" si="252"/>
        <v>0</v>
      </c>
      <c r="BA1639" s="175">
        <f>IFERROR(Table1[[#This Row],[Line total ordered for now]]*Table1[[#This Row],[GUARANTEED PRICE
for STOCK orders collected before 31.3.22]],0)</f>
        <v>0</v>
      </c>
      <c r="BB1639" s="175">
        <f t="shared" si="249"/>
        <v>0</v>
      </c>
      <c r="BC1639" s="176">
        <f>(AZ1639+Table1[[#This Row],[Line total ordered for now]])*Z1639</f>
        <v>0</v>
      </c>
      <c r="BD1639" s="200">
        <v>5</v>
      </c>
      <c r="BL1639"/>
      <c r="BM1639"/>
      <c r="BN1639"/>
      <c r="BO1639"/>
      <c r="BP1639"/>
      <c r="BQ1639"/>
      <c r="BR1639"/>
      <c r="BS1639"/>
      <c r="BT1639"/>
    </row>
    <row r="1640" spans="1:72" ht="15.75">
      <c r="A1640" s="202">
        <v>1636</v>
      </c>
      <c r="B1640" s="68" t="s">
        <v>6378</v>
      </c>
      <c r="C1640" s="149" t="s">
        <v>667</v>
      </c>
      <c r="D1640" s="149" t="s">
        <v>1040</v>
      </c>
      <c r="E1640" s="149" t="s">
        <v>1041</v>
      </c>
      <c r="F1640" s="158" t="str">
        <f t="shared" si="250"/>
        <v/>
      </c>
      <c r="G1640" s="187">
        <v>6</v>
      </c>
      <c r="H1640" s="150"/>
      <c r="I1640" s="184">
        <v>5</v>
      </c>
      <c r="J1640" s="150"/>
      <c r="K1640" s="151">
        <v>5</v>
      </c>
      <c r="L1640" s="152">
        <v>5</v>
      </c>
      <c r="M1640" s="152">
        <v>5</v>
      </c>
      <c r="N1640" s="153" t="s">
        <v>142</v>
      </c>
      <c r="O1640" s="154">
        <v>1</v>
      </c>
      <c r="P1640" s="153">
        <v>0</v>
      </c>
      <c r="Q1640" s="153" t="s">
        <v>206</v>
      </c>
      <c r="R1640" s="155">
        <v>1</v>
      </c>
      <c r="S1640" s="155">
        <v>0</v>
      </c>
      <c r="T1640" s="155">
        <v>0</v>
      </c>
      <c r="U1640" s="154" t="s">
        <v>6378</v>
      </c>
      <c r="V1640" s="153">
        <v>0</v>
      </c>
      <c r="W1640" s="153">
        <v>0</v>
      </c>
      <c r="X1640" s="151" t="s">
        <v>6378</v>
      </c>
      <c r="Y1640" s="151" t="s">
        <v>6378</v>
      </c>
      <c r="Z1640" s="156">
        <v>0</v>
      </c>
      <c r="AA1640" s="153">
        <v>0</v>
      </c>
      <c r="AB1640" s="153">
        <v>0</v>
      </c>
      <c r="AC1640" s="153">
        <v>0</v>
      </c>
      <c r="AD1640" s="157">
        <v>0</v>
      </c>
      <c r="AE1640" s="110">
        <v>0</v>
      </c>
      <c r="AF1640" s="110">
        <v>560</v>
      </c>
      <c r="AG1640" s="112">
        <f t="shared" si="248"/>
        <v>0</v>
      </c>
      <c r="AH1640" s="110">
        <f>SUM(AG$4:AG1640)</f>
        <v>41</v>
      </c>
      <c r="AI1640" s="112">
        <f t="shared" si="246"/>
        <v>0</v>
      </c>
      <c r="AJ1640" s="110">
        <f>COUNTIF(AI$4:AI1640,"&gt;0")</f>
        <v>221</v>
      </c>
      <c r="AK1640" s="110">
        <v>0</v>
      </c>
      <c r="AL1640" s="110">
        <v>533</v>
      </c>
      <c r="AM1640" s="172" t="str">
        <f>IF(OR(Table1[[#This Row],[Line total ordered for now]]&gt;0,Table1[[#This Row],[Line total ordered for season]]&gt;0),1,"")</f>
        <v/>
      </c>
      <c r="AN1640" s="173">
        <f>COUNTIF(AM$4:AM1640,"&gt;0")</f>
        <v>0</v>
      </c>
      <c r="AO1640" s="173">
        <f>Table1[[#This Row],[ORDER QUANTITY
to be collected BEFORE 31.3.22]]</f>
        <v>0</v>
      </c>
      <c r="AP1640" s="174">
        <f t="shared" si="247"/>
        <v>0</v>
      </c>
      <c r="AQ1640" s="174">
        <f>IFERROR(INDEX(Retail!H:H,MATCH($D1640,Retail!$D:$D,0)),0)</f>
        <v>0</v>
      </c>
      <c r="AR1640" s="174">
        <f>IFERROR(INDEX(Retail!J:J,MATCH($D1640,Retail!$D:$D,0)),0)</f>
        <v>0</v>
      </c>
      <c r="AS1640" s="174">
        <f>IFERROR(INDEX('NEW2022'!H:H,MATCH($D1640,'NEW2022'!D:D,0)),0)</f>
        <v>0</v>
      </c>
      <c r="AT1640" s="174">
        <f>IFERROR(INDEX('NEW2022'!J:J,MATCH($D1640,'NEW2022'!D:D,0)),0)</f>
        <v>0</v>
      </c>
      <c r="AU1640" s="174">
        <f>IFERROR(INDEX('Quiet Items'!H:H,MATCH($D1640,'Quiet Items'!D:D,0)),0)</f>
        <v>0</v>
      </c>
      <c r="AV1640" s="174">
        <f>IFERROR(INDEX('Quiet Items'!J:J,MATCH($D1640,'Quiet Items'!D:D,0)),0)</f>
        <v>0</v>
      </c>
      <c r="AW1640" s="174">
        <f>IFERROR(INDEX('1.4G'!H:H,MATCH($D1640,'1.4G'!D:D,0)),0)</f>
        <v>0</v>
      </c>
      <c r="AX1640" s="174">
        <f>IFERROR(INDEX('1.4G'!J:J,MATCH($D1640,'1.4G'!D:D,0)),0)</f>
        <v>0</v>
      </c>
      <c r="AY1640" s="174">
        <f t="shared" si="251"/>
        <v>0</v>
      </c>
      <c r="AZ1640" s="174">
        <f t="shared" si="252"/>
        <v>0</v>
      </c>
      <c r="BA1640" s="175">
        <f>IFERROR(Table1[[#This Row],[Line total ordered for now]]*Table1[[#This Row],[GUARANTEED PRICE
for STOCK orders collected before 31.3.22]],0)</f>
        <v>0</v>
      </c>
      <c r="BB1640" s="175">
        <f t="shared" si="249"/>
        <v>0</v>
      </c>
      <c r="BC1640" s="176">
        <f>(AZ1640+Table1[[#This Row],[Line total ordered for now]])*Z1640</f>
        <v>0</v>
      </c>
      <c r="BD1640" s="200">
        <v>5</v>
      </c>
      <c r="BL1640"/>
      <c r="BM1640"/>
      <c r="BN1640"/>
      <c r="BO1640"/>
      <c r="BP1640"/>
      <c r="BQ1640"/>
      <c r="BR1640"/>
      <c r="BS1640"/>
      <c r="BT1640"/>
    </row>
    <row r="1641" spans="1:72" ht="15.75">
      <c r="A1641" s="202">
        <v>1637</v>
      </c>
      <c r="B1641" s="68" t="s">
        <v>6378</v>
      </c>
      <c r="C1641" s="149" t="s">
        <v>667</v>
      </c>
      <c r="D1641" s="149" t="s">
        <v>1294</v>
      </c>
      <c r="E1641" s="149" t="s">
        <v>1295</v>
      </c>
      <c r="F1641" s="158" t="str">
        <f t="shared" si="250"/>
        <v/>
      </c>
      <c r="G1641" s="187">
        <v>39</v>
      </c>
      <c r="H1641" s="150"/>
      <c r="I1641" s="184">
        <v>5</v>
      </c>
      <c r="J1641" s="150"/>
      <c r="K1641" s="151">
        <v>5</v>
      </c>
      <c r="L1641" s="152">
        <v>5</v>
      </c>
      <c r="M1641" s="152">
        <v>5</v>
      </c>
      <c r="N1641" s="153" t="s">
        <v>142</v>
      </c>
      <c r="O1641" s="154">
        <v>1</v>
      </c>
      <c r="P1641" s="153">
        <v>0</v>
      </c>
      <c r="Q1641" s="153" t="s">
        <v>206</v>
      </c>
      <c r="R1641" s="155">
        <v>1</v>
      </c>
      <c r="S1641" s="155">
        <v>0</v>
      </c>
      <c r="T1641" s="155">
        <v>0</v>
      </c>
      <c r="U1641" s="154" t="s">
        <v>6378</v>
      </c>
      <c r="V1641" s="153">
        <v>0</v>
      </c>
      <c r="W1641" s="153">
        <v>0</v>
      </c>
      <c r="X1641" s="151" t="s">
        <v>6378</v>
      </c>
      <c r="Y1641" s="151" t="s">
        <v>6378</v>
      </c>
      <c r="Z1641" s="156">
        <v>0</v>
      </c>
      <c r="AA1641" s="153">
        <v>0</v>
      </c>
      <c r="AB1641" s="153">
        <v>0</v>
      </c>
      <c r="AC1641" s="153">
        <v>0</v>
      </c>
      <c r="AD1641" s="157">
        <v>0</v>
      </c>
      <c r="AE1641" s="110">
        <v>0</v>
      </c>
      <c r="AF1641" s="110">
        <v>560</v>
      </c>
      <c r="AG1641" s="112">
        <f t="shared" si="248"/>
        <v>0</v>
      </c>
      <c r="AH1641" s="110">
        <f>SUM(AG$4:AG1641)</f>
        <v>41</v>
      </c>
      <c r="AI1641" s="112">
        <f t="shared" si="246"/>
        <v>0</v>
      </c>
      <c r="AJ1641" s="110">
        <f>COUNTIF(AI$4:AI1641,"&gt;0")</f>
        <v>221</v>
      </c>
      <c r="AK1641" s="110">
        <v>0</v>
      </c>
      <c r="AL1641" s="110">
        <v>533</v>
      </c>
      <c r="AM1641" s="172" t="str">
        <f>IF(OR(Table1[[#This Row],[Line total ordered for now]]&gt;0,Table1[[#This Row],[Line total ordered for season]]&gt;0),1,"")</f>
        <v/>
      </c>
      <c r="AN1641" s="173">
        <f>COUNTIF(AM$4:AM1641,"&gt;0")</f>
        <v>0</v>
      </c>
      <c r="AO1641" s="173">
        <f>Table1[[#This Row],[ORDER QUANTITY
to be collected BEFORE 31.3.22]]</f>
        <v>0</v>
      </c>
      <c r="AP1641" s="174">
        <f t="shared" si="247"/>
        <v>0</v>
      </c>
      <c r="AQ1641" s="174">
        <f>IFERROR(INDEX(Retail!H:H,MATCH($D1641,Retail!$D:$D,0)),0)</f>
        <v>0</v>
      </c>
      <c r="AR1641" s="174">
        <f>IFERROR(INDEX(Retail!J:J,MATCH($D1641,Retail!$D:$D,0)),0)</f>
        <v>0</v>
      </c>
      <c r="AS1641" s="174">
        <f>IFERROR(INDEX('NEW2022'!H:H,MATCH($D1641,'NEW2022'!D:D,0)),0)</f>
        <v>0</v>
      </c>
      <c r="AT1641" s="174">
        <f>IFERROR(INDEX('NEW2022'!J:J,MATCH($D1641,'NEW2022'!D:D,0)),0)</f>
        <v>0</v>
      </c>
      <c r="AU1641" s="174">
        <f>IFERROR(INDEX('Quiet Items'!H:H,MATCH($D1641,'Quiet Items'!D:D,0)),0)</f>
        <v>0</v>
      </c>
      <c r="AV1641" s="174">
        <f>IFERROR(INDEX('Quiet Items'!J:J,MATCH($D1641,'Quiet Items'!D:D,0)),0)</f>
        <v>0</v>
      </c>
      <c r="AW1641" s="174">
        <f>IFERROR(INDEX('1.4G'!H:H,MATCH($D1641,'1.4G'!D:D,0)),0)</f>
        <v>0</v>
      </c>
      <c r="AX1641" s="174">
        <f>IFERROR(INDEX('1.4G'!J:J,MATCH($D1641,'1.4G'!D:D,0)),0)</f>
        <v>0</v>
      </c>
      <c r="AY1641" s="174">
        <f t="shared" si="251"/>
        <v>0</v>
      </c>
      <c r="AZ1641" s="174">
        <f t="shared" si="252"/>
        <v>0</v>
      </c>
      <c r="BA1641" s="175">
        <f>IFERROR(Table1[[#This Row],[Line total ordered for now]]*Table1[[#This Row],[GUARANTEED PRICE
for STOCK orders collected before 31.3.22]],0)</f>
        <v>0</v>
      </c>
      <c r="BB1641" s="175">
        <f t="shared" si="249"/>
        <v>0</v>
      </c>
      <c r="BC1641" s="176">
        <f>(AZ1641+Table1[[#This Row],[Line total ordered for now]])*Z1641</f>
        <v>0</v>
      </c>
      <c r="BD1641" s="200">
        <v>5</v>
      </c>
      <c r="BL1641"/>
      <c r="BM1641"/>
      <c r="BN1641"/>
      <c r="BO1641"/>
      <c r="BP1641"/>
      <c r="BQ1641"/>
      <c r="BR1641"/>
      <c r="BS1641"/>
      <c r="BT1641"/>
    </row>
    <row r="1642" spans="1:72" ht="15.75">
      <c r="A1642" s="202">
        <v>1638</v>
      </c>
      <c r="B1642" s="68" t="s">
        <v>6378</v>
      </c>
      <c r="C1642" s="149" t="s">
        <v>667</v>
      </c>
      <c r="D1642" s="149" t="s">
        <v>1598</v>
      </c>
      <c r="E1642" s="149" t="s">
        <v>1599</v>
      </c>
      <c r="F1642" s="158" t="str">
        <f t="shared" si="250"/>
        <v/>
      </c>
      <c r="G1642" s="187">
        <v>13</v>
      </c>
      <c r="H1642" s="150"/>
      <c r="I1642" s="184">
        <v>5</v>
      </c>
      <c r="J1642" s="150"/>
      <c r="K1642" s="151">
        <v>5</v>
      </c>
      <c r="L1642" s="152">
        <v>5</v>
      </c>
      <c r="M1642" s="152">
        <v>5</v>
      </c>
      <c r="N1642" s="153" t="s">
        <v>142</v>
      </c>
      <c r="O1642" s="154">
        <v>1</v>
      </c>
      <c r="P1642" s="153">
        <v>0</v>
      </c>
      <c r="Q1642" s="153" t="s">
        <v>206</v>
      </c>
      <c r="R1642" s="155">
        <v>1</v>
      </c>
      <c r="S1642" s="155">
        <v>0</v>
      </c>
      <c r="T1642" s="155">
        <v>0</v>
      </c>
      <c r="U1642" s="154" t="s">
        <v>6378</v>
      </c>
      <c r="V1642" s="153">
        <v>0</v>
      </c>
      <c r="W1642" s="153">
        <v>0</v>
      </c>
      <c r="X1642" s="151" t="s">
        <v>6378</v>
      </c>
      <c r="Y1642" s="151" t="s">
        <v>6378</v>
      </c>
      <c r="Z1642" s="156">
        <v>0</v>
      </c>
      <c r="AA1642" s="153">
        <v>0</v>
      </c>
      <c r="AB1642" s="153">
        <v>0</v>
      </c>
      <c r="AC1642" s="153">
        <v>0</v>
      </c>
      <c r="AD1642" s="157">
        <v>0</v>
      </c>
      <c r="AE1642" s="110">
        <v>0</v>
      </c>
      <c r="AF1642" s="110">
        <v>560</v>
      </c>
      <c r="AG1642" s="112">
        <f t="shared" si="248"/>
        <v>0</v>
      </c>
      <c r="AH1642" s="110">
        <f>SUM(AG$4:AG1642)</f>
        <v>41</v>
      </c>
      <c r="AI1642" s="112">
        <f t="shared" si="246"/>
        <v>0</v>
      </c>
      <c r="AJ1642" s="110">
        <f>COUNTIF(AI$4:AI1642,"&gt;0")</f>
        <v>221</v>
      </c>
      <c r="AK1642" s="110">
        <v>0</v>
      </c>
      <c r="AL1642" s="110">
        <v>533</v>
      </c>
      <c r="AM1642" s="172" t="str">
        <f>IF(OR(Table1[[#This Row],[Line total ordered for now]]&gt;0,Table1[[#This Row],[Line total ordered for season]]&gt;0),1,"")</f>
        <v/>
      </c>
      <c r="AN1642" s="173">
        <f>COUNTIF(AM$4:AM1642,"&gt;0")</f>
        <v>0</v>
      </c>
      <c r="AO1642" s="173">
        <f>Table1[[#This Row],[ORDER QUANTITY
to be collected BEFORE 31.3.22]]</f>
        <v>0</v>
      </c>
      <c r="AP1642" s="174">
        <f t="shared" si="247"/>
        <v>0</v>
      </c>
      <c r="AQ1642" s="174">
        <f>IFERROR(INDEX(Retail!H:H,MATCH($D1642,Retail!$D:$D,0)),0)</f>
        <v>0</v>
      </c>
      <c r="AR1642" s="174">
        <f>IFERROR(INDEX(Retail!J:J,MATCH($D1642,Retail!$D:$D,0)),0)</f>
        <v>0</v>
      </c>
      <c r="AS1642" s="174">
        <f>IFERROR(INDEX('NEW2022'!H:H,MATCH($D1642,'NEW2022'!D:D,0)),0)</f>
        <v>0</v>
      </c>
      <c r="AT1642" s="174">
        <f>IFERROR(INDEX('NEW2022'!J:J,MATCH($D1642,'NEW2022'!D:D,0)),0)</f>
        <v>0</v>
      </c>
      <c r="AU1642" s="174">
        <f>IFERROR(INDEX('Quiet Items'!H:H,MATCH($D1642,'Quiet Items'!D:D,0)),0)</f>
        <v>0</v>
      </c>
      <c r="AV1642" s="174">
        <f>IFERROR(INDEX('Quiet Items'!J:J,MATCH($D1642,'Quiet Items'!D:D,0)),0)</f>
        <v>0</v>
      </c>
      <c r="AW1642" s="174">
        <f>IFERROR(INDEX('1.4G'!H:H,MATCH($D1642,'1.4G'!D:D,0)),0)</f>
        <v>0</v>
      </c>
      <c r="AX1642" s="174">
        <f>IFERROR(INDEX('1.4G'!J:J,MATCH($D1642,'1.4G'!D:D,0)),0)</f>
        <v>0</v>
      </c>
      <c r="AY1642" s="174">
        <f t="shared" si="251"/>
        <v>0</v>
      </c>
      <c r="AZ1642" s="174">
        <f t="shared" si="252"/>
        <v>0</v>
      </c>
      <c r="BA1642" s="175">
        <f>IFERROR(Table1[[#This Row],[Line total ordered for now]]*Table1[[#This Row],[GUARANTEED PRICE
for STOCK orders collected before 31.3.22]],0)</f>
        <v>0</v>
      </c>
      <c r="BB1642" s="175">
        <f t="shared" si="249"/>
        <v>0</v>
      </c>
      <c r="BC1642" s="176">
        <f>(AZ1642+Table1[[#This Row],[Line total ordered for now]])*Z1642</f>
        <v>0</v>
      </c>
      <c r="BD1642" s="200">
        <v>5</v>
      </c>
      <c r="BL1642"/>
      <c r="BM1642"/>
      <c r="BN1642"/>
      <c r="BO1642"/>
      <c r="BP1642"/>
      <c r="BQ1642"/>
      <c r="BR1642"/>
      <c r="BS1642"/>
      <c r="BT1642"/>
    </row>
    <row r="1643" spans="1:72" ht="15.75">
      <c r="A1643" s="202">
        <v>1639</v>
      </c>
      <c r="B1643" s="68" t="s">
        <v>6378</v>
      </c>
      <c r="C1643" s="149" t="s">
        <v>667</v>
      </c>
      <c r="D1643" s="149" t="s">
        <v>2776</v>
      </c>
      <c r="E1643" s="149" t="s">
        <v>2777</v>
      </c>
      <c r="F1643" s="158" t="str">
        <f t="shared" si="250"/>
        <v/>
      </c>
      <c r="G1643" s="187">
        <v>36</v>
      </c>
      <c r="H1643" s="150"/>
      <c r="I1643" s="184">
        <v>5</v>
      </c>
      <c r="J1643" s="150"/>
      <c r="K1643" s="151">
        <v>5</v>
      </c>
      <c r="L1643" s="152">
        <v>5</v>
      </c>
      <c r="M1643" s="152">
        <v>5</v>
      </c>
      <c r="N1643" s="153" t="s">
        <v>142</v>
      </c>
      <c r="O1643" s="154">
        <v>1</v>
      </c>
      <c r="P1643" s="153">
        <v>0</v>
      </c>
      <c r="Q1643" s="153" t="s">
        <v>206</v>
      </c>
      <c r="R1643" s="155">
        <v>1</v>
      </c>
      <c r="S1643" s="155">
        <v>0</v>
      </c>
      <c r="T1643" s="155">
        <v>0</v>
      </c>
      <c r="U1643" s="154" t="s">
        <v>6378</v>
      </c>
      <c r="V1643" s="153">
        <v>0</v>
      </c>
      <c r="W1643" s="153">
        <v>0</v>
      </c>
      <c r="X1643" s="151" t="s">
        <v>6378</v>
      </c>
      <c r="Y1643" s="151" t="s">
        <v>6378</v>
      </c>
      <c r="Z1643" s="156">
        <v>0</v>
      </c>
      <c r="AA1643" s="153">
        <v>0</v>
      </c>
      <c r="AB1643" s="153">
        <v>0</v>
      </c>
      <c r="AC1643" s="153">
        <v>0</v>
      </c>
      <c r="AD1643" s="157">
        <v>0</v>
      </c>
      <c r="AE1643" s="110">
        <v>0</v>
      </c>
      <c r="AF1643" s="110">
        <v>560</v>
      </c>
      <c r="AG1643" s="112">
        <f t="shared" si="248"/>
        <v>0</v>
      </c>
      <c r="AH1643" s="110">
        <f>SUM(AG$4:AG1643)</f>
        <v>41</v>
      </c>
      <c r="AI1643" s="112">
        <f t="shared" si="246"/>
        <v>0</v>
      </c>
      <c r="AJ1643" s="110">
        <f>COUNTIF(AI$4:AI1643,"&gt;0")</f>
        <v>221</v>
      </c>
      <c r="AK1643" s="110">
        <v>0</v>
      </c>
      <c r="AL1643" s="110">
        <v>533</v>
      </c>
      <c r="AM1643" s="172" t="str">
        <f>IF(OR(Table1[[#This Row],[Line total ordered for now]]&gt;0,Table1[[#This Row],[Line total ordered for season]]&gt;0),1,"")</f>
        <v/>
      </c>
      <c r="AN1643" s="173">
        <f>COUNTIF(AM$4:AM1643,"&gt;0")</f>
        <v>0</v>
      </c>
      <c r="AO1643" s="173">
        <f>Table1[[#This Row],[ORDER QUANTITY
to be collected BEFORE 31.3.22]]</f>
        <v>0</v>
      </c>
      <c r="AP1643" s="174">
        <f t="shared" si="247"/>
        <v>0</v>
      </c>
      <c r="AQ1643" s="174">
        <f>IFERROR(INDEX(Retail!H:H,MATCH($D1643,Retail!$D:$D,0)),0)</f>
        <v>0</v>
      </c>
      <c r="AR1643" s="174">
        <f>IFERROR(INDEX(Retail!J:J,MATCH($D1643,Retail!$D:$D,0)),0)</f>
        <v>0</v>
      </c>
      <c r="AS1643" s="174">
        <f>IFERROR(INDEX('NEW2022'!H:H,MATCH($D1643,'NEW2022'!D:D,0)),0)</f>
        <v>0</v>
      </c>
      <c r="AT1643" s="174">
        <f>IFERROR(INDEX('NEW2022'!J:J,MATCH($D1643,'NEW2022'!D:D,0)),0)</f>
        <v>0</v>
      </c>
      <c r="AU1643" s="174">
        <f>IFERROR(INDEX('Quiet Items'!H:H,MATCH($D1643,'Quiet Items'!D:D,0)),0)</f>
        <v>0</v>
      </c>
      <c r="AV1643" s="174">
        <f>IFERROR(INDEX('Quiet Items'!J:J,MATCH($D1643,'Quiet Items'!D:D,0)),0)</f>
        <v>0</v>
      </c>
      <c r="AW1643" s="174">
        <f>IFERROR(INDEX('1.4G'!H:H,MATCH($D1643,'1.4G'!D:D,0)),0)</f>
        <v>0</v>
      </c>
      <c r="AX1643" s="174">
        <f>IFERROR(INDEX('1.4G'!J:J,MATCH($D1643,'1.4G'!D:D,0)),0)</f>
        <v>0</v>
      </c>
      <c r="AY1643" s="174">
        <f t="shared" si="251"/>
        <v>0</v>
      </c>
      <c r="AZ1643" s="174">
        <f t="shared" si="252"/>
        <v>0</v>
      </c>
      <c r="BA1643" s="175">
        <f>IFERROR(Table1[[#This Row],[Line total ordered for now]]*Table1[[#This Row],[GUARANTEED PRICE
for STOCK orders collected before 31.3.22]],0)</f>
        <v>0</v>
      </c>
      <c r="BB1643" s="175">
        <f t="shared" si="249"/>
        <v>0</v>
      </c>
      <c r="BC1643" s="176">
        <f>(AZ1643+Table1[[#This Row],[Line total ordered for now]])*Z1643</f>
        <v>0</v>
      </c>
      <c r="BD1643" s="200">
        <v>5</v>
      </c>
      <c r="BL1643"/>
      <c r="BM1643"/>
      <c r="BN1643"/>
      <c r="BO1643"/>
      <c r="BP1643"/>
      <c r="BQ1643"/>
      <c r="BR1643"/>
      <c r="BS1643"/>
      <c r="BT1643"/>
    </row>
    <row r="1644" spans="1:72" ht="15.75">
      <c r="A1644" s="202">
        <v>1640</v>
      </c>
      <c r="B1644" s="68" t="s">
        <v>6378</v>
      </c>
      <c r="C1644" s="149" t="s">
        <v>667</v>
      </c>
      <c r="D1644" s="149" t="s">
        <v>2181</v>
      </c>
      <c r="E1644" s="149" t="s">
        <v>2182</v>
      </c>
      <c r="F1644" s="158" t="str">
        <f t="shared" si="250"/>
        <v/>
      </c>
      <c r="G1644" s="187">
        <v>28</v>
      </c>
      <c r="H1644" s="150"/>
      <c r="I1644" s="184">
        <v>5</v>
      </c>
      <c r="J1644" s="150"/>
      <c r="K1644" s="151">
        <v>5</v>
      </c>
      <c r="L1644" s="152">
        <v>5</v>
      </c>
      <c r="M1644" s="152">
        <v>5</v>
      </c>
      <c r="N1644" s="153" t="s">
        <v>142</v>
      </c>
      <c r="O1644" s="154">
        <v>1</v>
      </c>
      <c r="P1644" s="153">
        <v>0</v>
      </c>
      <c r="Q1644" s="153" t="s">
        <v>206</v>
      </c>
      <c r="R1644" s="155">
        <v>1</v>
      </c>
      <c r="S1644" s="155">
        <v>0</v>
      </c>
      <c r="T1644" s="155">
        <v>0</v>
      </c>
      <c r="U1644" s="154" t="s">
        <v>6378</v>
      </c>
      <c r="V1644" s="153">
        <v>0</v>
      </c>
      <c r="W1644" s="153">
        <v>0</v>
      </c>
      <c r="X1644" s="151" t="s">
        <v>6378</v>
      </c>
      <c r="Y1644" s="151" t="s">
        <v>6378</v>
      </c>
      <c r="Z1644" s="156">
        <v>0</v>
      </c>
      <c r="AA1644" s="153">
        <v>0</v>
      </c>
      <c r="AB1644" s="153">
        <v>0</v>
      </c>
      <c r="AC1644" s="153">
        <v>0</v>
      </c>
      <c r="AD1644" s="157">
        <v>0</v>
      </c>
      <c r="AE1644" s="110">
        <v>0</v>
      </c>
      <c r="AF1644" s="110">
        <v>560</v>
      </c>
      <c r="AG1644" s="112">
        <f t="shared" si="248"/>
        <v>0</v>
      </c>
      <c r="AH1644" s="110">
        <f>SUM(AG$4:AG1644)</f>
        <v>41</v>
      </c>
      <c r="AI1644" s="112">
        <f t="shared" si="246"/>
        <v>0</v>
      </c>
      <c r="AJ1644" s="110">
        <f>COUNTIF(AI$4:AI1644,"&gt;0")</f>
        <v>221</v>
      </c>
      <c r="AK1644" s="110">
        <v>0</v>
      </c>
      <c r="AL1644" s="110">
        <v>533</v>
      </c>
      <c r="AM1644" s="172" t="str">
        <f>IF(OR(Table1[[#This Row],[Line total ordered for now]]&gt;0,Table1[[#This Row],[Line total ordered for season]]&gt;0),1,"")</f>
        <v/>
      </c>
      <c r="AN1644" s="173">
        <f>COUNTIF(AM$4:AM1644,"&gt;0")</f>
        <v>0</v>
      </c>
      <c r="AO1644" s="173">
        <f>Table1[[#This Row],[ORDER QUANTITY
to be collected BEFORE 31.3.22]]</f>
        <v>0</v>
      </c>
      <c r="AP1644" s="174">
        <f t="shared" si="247"/>
        <v>0</v>
      </c>
      <c r="AQ1644" s="174">
        <f>IFERROR(INDEX(Retail!H:H,MATCH($D1644,Retail!$D:$D,0)),0)</f>
        <v>0</v>
      </c>
      <c r="AR1644" s="174">
        <f>IFERROR(INDEX(Retail!J:J,MATCH($D1644,Retail!$D:$D,0)),0)</f>
        <v>0</v>
      </c>
      <c r="AS1644" s="174">
        <f>IFERROR(INDEX('NEW2022'!H:H,MATCH($D1644,'NEW2022'!D:D,0)),0)</f>
        <v>0</v>
      </c>
      <c r="AT1644" s="174">
        <f>IFERROR(INDEX('NEW2022'!J:J,MATCH($D1644,'NEW2022'!D:D,0)),0)</f>
        <v>0</v>
      </c>
      <c r="AU1644" s="174">
        <f>IFERROR(INDEX('Quiet Items'!H:H,MATCH($D1644,'Quiet Items'!D:D,0)),0)</f>
        <v>0</v>
      </c>
      <c r="AV1644" s="174">
        <f>IFERROR(INDEX('Quiet Items'!J:J,MATCH($D1644,'Quiet Items'!D:D,0)),0)</f>
        <v>0</v>
      </c>
      <c r="AW1644" s="174">
        <f>IFERROR(INDEX('1.4G'!H:H,MATCH($D1644,'1.4G'!D:D,0)),0)</f>
        <v>0</v>
      </c>
      <c r="AX1644" s="174">
        <f>IFERROR(INDEX('1.4G'!J:J,MATCH($D1644,'1.4G'!D:D,0)),0)</f>
        <v>0</v>
      </c>
      <c r="AY1644" s="174">
        <f t="shared" si="251"/>
        <v>0</v>
      </c>
      <c r="AZ1644" s="174">
        <f t="shared" si="252"/>
        <v>0</v>
      </c>
      <c r="BA1644" s="175">
        <f>IFERROR(Table1[[#This Row],[Line total ordered for now]]*Table1[[#This Row],[GUARANTEED PRICE
for STOCK orders collected before 31.3.22]],0)</f>
        <v>0</v>
      </c>
      <c r="BB1644" s="175">
        <f t="shared" si="249"/>
        <v>0</v>
      </c>
      <c r="BC1644" s="176">
        <f>(AZ1644+Table1[[#This Row],[Line total ordered for now]])*Z1644</f>
        <v>0</v>
      </c>
      <c r="BD1644" s="200">
        <v>5</v>
      </c>
      <c r="BL1644"/>
      <c r="BM1644"/>
      <c r="BN1644"/>
      <c r="BO1644"/>
      <c r="BP1644"/>
      <c r="BQ1644"/>
      <c r="BR1644"/>
      <c r="BS1644"/>
      <c r="BT1644"/>
    </row>
  </sheetData>
  <sheetProtection formatRows="0" autoFilter="0"/>
  <sortState xmlns:xlrd2="http://schemas.microsoft.com/office/spreadsheetml/2017/richdata2" ref="B5:AC162">
    <sortCondition ref="C5:C162"/>
    <sortCondition ref="M5:M162"/>
  </sortState>
  <mergeCells count="2">
    <mergeCell ref="K2:L2"/>
    <mergeCell ref="P2:Q2"/>
  </mergeCells>
  <phoneticPr fontId="27" type="noConversion"/>
  <conditionalFormatting sqref="L1 X1:Y1">
    <cfRule type="cellIs" dxfId="230" priority="8" operator="equal">
      <formula>0</formula>
    </cfRule>
  </conditionalFormatting>
  <conditionalFormatting sqref="M1">
    <cfRule type="cellIs" dxfId="229" priority="7" operator="equal">
      <formula>0</formula>
    </cfRule>
  </conditionalFormatting>
  <conditionalFormatting sqref="H4:H2088 J4:J1644">
    <cfRule type="cellIs" dxfId="228" priority="6" operator="greaterThanOrEqual">
      <formula>1</formula>
    </cfRule>
  </conditionalFormatting>
  <conditionalFormatting sqref="B4:B1735">
    <cfRule type="containsText" dxfId="227" priority="1" operator="containsText" text="2022">
      <formula>NOT(ISERROR(SEARCH("2022",B4)))</formula>
    </cfRule>
    <cfRule type="containsText" dxfId="226" priority="2" operator="containsText" text="2021">
      <formula>NOT(ISERROR(SEARCH("2021",B4)))</formula>
    </cfRule>
  </conditionalFormatting>
  <dataValidations count="6">
    <dataValidation operator="greaterThanOrEqual" allowBlank="1" showInputMessage="1" showErrorMessage="1" sqref="X1:Y1 L1 H1:J1 X3:Y70 P4:W70 B4:E1644 I4:I1644 K3:L1644 M4:N1644 Z4:AE70 P71:AE1644 AF4:AM1644" xr:uid="{D7410D5A-CCE2-4A1D-A6C6-78BAEB3F1ABA}"/>
    <dataValidation allowBlank="1" showInputMessage="1" showErrorMessage="1" error="Please enter a valid quantity" sqref="F1:G1 H2:H3 H1645:H1048576 J1645:J1048576 J2:J3 I2:I1048576 F4:G1644" xr:uid="{80CD3D51-48C7-46D1-8276-63E6BDC55E13}"/>
    <dataValidation operator="lessThanOrEqual" allowBlank="1" showInputMessage="1" showErrorMessage="1" sqref="J4:J1644" xr:uid="{2B11F07B-42EC-437B-99BF-CC31A4041B94}"/>
    <dataValidation operator="lessThanOrEqual" allowBlank="1" showInputMessage="1" showErrorMessage="1" error="Please enter a valid quantity" sqref="J4:J1644" xr:uid="{11F9FE65-B695-470C-A0C3-BCC0584DE978}"/>
    <dataValidation type="whole" operator="lessThanOrEqual" allowBlank="1" showInputMessage="1" showErrorMessage="1" sqref="H4:H1644" xr:uid="{DE422A06-F89A-4B2C-AB9E-CF93CCD05DFF}">
      <formula1>G4</formula1>
    </dataValidation>
    <dataValidation type="whole" operator="lessThanOrEqual" allowBlank="1" showInputMessage="1" showErrorMessage="1" error="Please enter a valid quantity" sqref="H4:H1644" xr:uid="{774883F3-AA03-40B2-8E4C-02DBB366B334}">
      <formula1>G4</formula1>
    </dataValidation>
  </dataValidations>
  <pageMargins left="0.7" right="0.7" top="0.75" bottom="0.75" header="0.3" footer="0.3"/>
  <pageSetup paperSize="9" scale="19" fitToHeight="0"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169" id="{9B4F708F-F846-46FB-9A19-D2B1B19E5BDC}">
            <xm:f>$P$2&lt;&gt;'Order Summary'!#REF!</xm:f>
            <x14:dxf>
              <fill>
                <patternFill>
                  <bgColor rgb="FFFF0000"/>
                </patternFill>
              </fill>
            </x14:dxf>
          </x14:cfRule>
          <xm:sqref>P2</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AB181-32F6-4922-8444-5F2B6C6E27DB}">
  <dimension ref="A1:AC39"/>
  <sheetViews>
    <sheetView workbookViewId="0">
      <pane ySplit="3" topLeftCell="A4" activePane="bottomLeft" state="frozen"/>
      <selection activeCell="B2" sqref="B2"/>
      <selection pane="bottomLeft" activeCell="J4" sqref="J4"/>
    </sheetView>
  </sheetViews>
  <sheetFormatPr defaultRowHeight="15"/>
  <cols>
    <col min="1" max="1" width="7.42578125" style="202" hidden="1" customWidth="1"/>
    <col min="2" max="2" width="8.5703125" style="202" customWidth="1"/>
    <col min="3" max="3" width="18.42578125" style="202" customWidth="1"/>
    <col min="4" max="4" width="19.28515625" style="202" customWidth="1"/>
    <col min="5" max="5" width="67.140625" style="202" customWidth="1"/>
    <col min="6" max="7" width="7.7109375" style="202" customWidth="1"/>
    <col min="8" max="8" width="13.42578125" style="202" customWidth="1"/>
    <col min="9" max="9" width="13.5703125" style="202" customWidth="1"/>
    <col min="10" max="10" width="13.42578125" style="202" customWidth="1"/>
    <col min="11" max="13" width="10.7109375" style="202" customWidth="1"/>
    <col min="14" max="15" width="7.7109375" style="202" customWidth="1"/>
    <col min="16" max="16" width="8.7109375" style="202" customWidth="1"/>
    <col min="17" max="26" width="7.7109375" style="202" customWidth="1"/>
    <col min="27" max="27" width="14.85546875" style="202" customWidth="1"/>
    <col min="28" max="28" width="11.85546875" style="202" customWidth="1"/>
    <col min="29" max="29" width="9.85546875" style="202" customWidth="1"/>
    <col min="30" max="16384" width="9.140625" style="202"/>
  </cols>
  <sheetData>
    <row r="1" spans="1:29" ht="33.75">
      <c r="B1" s="116"/>
      <c r="C1" s="86" t="s">
        <v>596</v>
      </c>
      <c r="D1" s="51" t="s">
        <v>597</v>
      </c>
      <c r="E1" s="87" t="s">
        <v>608</v>
      </c>
      <c r="F1" s="88"/>
      <c r="G1" s="88" t="s">
        <v>4702</v>
      </c>
      <c r="H1" s="73"/>
      <c r="I1" s="73" t="s">
        <v>4703</v>
      </c>
      <c r="J1" s="73"/>
      <c r="K1" s="114"/>
      <c r="L1" s="89" t="s">
        <v>143</v>
      </c>
      <c r="M1" s="89" t="s">
        <v>611</v>
      </c>
      <c r="N1" s="87" t="s">
        <v>598</v>
      </c>
      <c r="O1" s="90" t="s">
        <v>4700</v>
      </c>
      <c r="P1" s="87" t="s">
        <v>599</v>
      </c>
      <c r="Q1" s="87" t="s">
        <v>600</v>
      </c>
      <c r="R1" s="91" t="s">
        <v>601</v>
      </c>
      <c r="S1" s="91" t="s">
        <v>602</v>
      </c>
      <c r="T1" s="91" t="s">
        <v>610</v>
      </c>
      <c r="U1" s="185" t="s">
        <v>4634</v>
      </c>
      <c r="V1" s="87" t="s">
        <v>605</v>
      </c>
      <c r="W1" s="87" t="s">
        <v>607</v>
      </c>
      <c r="X1" s="89" t="s">
        <v>311</v>
      </c>
      <c r="Y1" s="89" t="s">
        <v>312</v>
      </c>
      <c r="Z1" s="92" t="s">
        <v>603</v>
      </c>
      <c r="AA1" s="87" t="s">
        <v>606</v>
      </c>
      <c r="AB1" s="90" t="s">
        <v>274</v>
      </c>
      <c r="AC1" s="87" t="s">
        <v>604</v>
      </c>
    </row>
    <row r="2" spans="1:29" s="117" customFormat="1">
      <c r="B2" s="118"/>
      <c r="C2" s="119"/>
      <c r="D2" s="120"/>
      <c r="E2" s="121"/>
      <c r="F2" s="122"/>
      <c r="G2" s="122"/>
      <c r="H2" s="123" t="s">
        <v>272</v>
      </c>
      <c r="I2" s="123"/>
      <c r="J2" s="123"/>
      <c r="K2" s="220">
        <f>'     2022    '!AR2+'     2022    '!AQ2</f>
        <v>0</v>
      </c>
      <c r="L2" s="220"/>
      <c r="M2" s="124"/>
      <c r="N2" s="120" t="s">
        <v>544</v>
      </c>
      <c r="O2" s="125"/>
      <c r="P2" s="221">
        <f>SUM('     2022    '!AO1:AX2)</f>
        <v>0</v>
      </c>
      <c r="Q2" s="221"/>
      <c r="R2" s="126"/>
      <c r="S2" s="126"/>
      <c r="T2" s="126"/>
      <c r="U2" s="127"/>
      <c r="V2" s="127"/>
      <c r="W2" s="127"/>
      <c r="X2" s="201"/>
      <c r="Y2" s="201"/>
      <c r="Z2" s="128"/>
      <c r="AA2" s="129"/>
      <c r="AB2" s="130"/>
      <c r="AC2" s="127"/>
    </row>
    <row r="3" spans="1:29" s="203" customFormat="1" ht="63.75">
      <c r="A3" s="64" t="s">
        <v>6374</v>
      </c>
      <c r="B3" s="138" t="s">
        <v>4674</v>
      </c>
      <c r="C3" s="139" t="s">
        <v>2</v>
      </c>
      <c r="D3" s="140" t="s">
        <v>0</v>
      </c>
      <c r="E3" s="141" t="s">
        <v>1</v>
      </c>
      <c r="F3" s="142" t="s">
        <v>10</v>
      </c>
      <c r="G3" s="142" t="s">
        <v>6373</v>
      </c>
      <c r="H3" s="143" t="s">
        <v>5964</v>
      </c>
      <c r="I3" s="143" t="s">
        <v>5963</v>
      </c>
      <c r="J3" s="143" t="s">
        <v>5965</v>
      </c>
      <c r="K3" s="144" t="s">
        <v>593</v>
      </c>
      <c r="L3" s="191" t="s">
        <v>6059</v>
      </c>
      <c r="M3" s="191" t="s">
        <v>6060</v>
      </c>
      <c r="N3" s="145" t="s">
        <v>275</v>
      </c>
      <c r="O3" s="146" t="s">
        <v>9</v>
      </c>
      <c r="P3" s="145" t="s">
        <v>12</v>
      </c>
      <c r="Q3" s="145" t="s">
        <v>8</v>
      </c>
      <c r="R3" s="147" t="s">
        <v>16</v>
      </c>
      <c r="S3" s="147" t="s">
        <v>17</v>
      </c>
      <c r="T3" s="147" t="s">
        <v>4628</v>
      </c>
      <c r="U3" s="145" t="s">
        <v>4634</v>
      </c>
      <c r="V3" s="145" t="s">
        <v>7</v>
      </c>
      <c r="W3" s="145" t="s">
        <v>6</v>
      </c>
      <c r="X3" s="145" t="s">
        <v>311</v>
      </c>
      <c r="Y3" s="145" t="s">
        <v>312</v>
      </c>
      <c r="Z3" s="148" t="s">
        <v>276</v>
      </c>
      <c r="AA3" s="145" t="s">
        <v>3</v>
      </c>
      <c r="AB3" s="146" t="s">
        <v>274</v>
      </c>
      <c r="AC3" s="145" t="s">
        <v>5</v>
      </c>
    </row>
    <row r="4" spans="1:29" s="183" customFormat="1" ht="15.75">
      <c r="A4" s="79">
        <v>1</v>
      </c>
      <c r="B4" s="68" t="str">
        <f>INDEX('     2022    '!B$2:B$1794,MATCH(D4,'     2022    '!D$2:D$1794,0))</f>
        <v>NEW2022</v>
      </c>
      <c r="C4" s="204" t="str">
        <f>INDEX('     2022    '!C$2:C$1794,MATCH(D4,'     2022    '!D$2:D$1794,0))</f>
        <v>Shell - 2"</v>
      </c>
      <c r="D4" s="205" t="str">
        <f>INDEX('     2022    '!D:D,MATCH(A4,'     2022    '!AH:AH,0))</f>
        <v>CS20016</v>
      </c>
      <c r="E4" s="204" t="str">
        <f>INDEX('     2022    '!$A$2:$BP$1563,MATCH(D4,'     2022    '!$D$2:$D$1794,0),MATCH($E$1,'     2022    '!$A$3:$BH$3,0))</f>
        <v>2". Red peony green peony</v>
      </c>
      <c r="F4" s="206" t="str">
        <f>IFERROR(IF(LEFT(INDEX('     2022    '!AD$2:AD$1794,MATCH(D4,'     2022    '!D$2:D$1794,0)),4)="http",HYPERLINK(INDEX('     2022    '!AD$2:AD$1794,MATCH(D4,'     2022    '!D$2:D$1794,0)),"Video"),""),"")</f>
        <v>Video</v>
      </c>
      <c r="G4" s="207">
        <f>INDEX('     2022    '!$A$1:$AC$1563,MATCH($D4,'     2022    '!$D$1:$D$1794,0),MATCH(G$1,'     2022    '!$A$1:$AC$1,0))</f>
        <v>0</v>
      </c>
      <c r="H4" s="150"/>
      <c r="I4" s="152">
        <f>INDEX('     2022    '!$A$1:$AC$1563,MATCH($D4,'     2022    '!$D$1:$D$1794,0),MATCH(I$1,'     2022    '!$A$1:$AC$1,0))</f>
        <v>249.18</v>
      </c>
      <c r="J4" s="150"/>
      <c r="K4" s="151">
        <f>IFERROR(I4/O4,"")</f>
        <v>1.7304166666666667</v>
      </c>
      <c r="L4" s="152">
        <f>INDEX('     2022    '!$A$1:$AC$1563,MATCH($D4,'     2022    '!$D$1:$D$1794,0),MATCH(L$1,'     2022    '!$A$1:$AC$1,0))</f>
        <v>226.75380000000001</v>
      </c>
      <c r="M4" s="152">
        <f>INDEX('     2022    '!$A$1:$AC$1563,MATCH($D4,'     2022    '!$D$1:$D$1794,0),MATCH(M$1,'     2022    '!$A$1:$AC$1,0))</f>
        <v>249.18</v>
      </c>
      <c r="N4" s="209" t="str">
        <f>INDEX('     2022    '!$A$1:$AC$1563,MATCH($D4,'     2022    '!$D$1:$D$1794,0),MATCH(N$1,'     2022    '!$A$1:$AC$1,0))</f>
        <v>2"</v>
      </c>
      <c r="O4" s="210">
        <f>INDEX('     2022    '!$A$1:$AC$1563,MATCH($D4,'     2022    '!$D$1:$D$1794,0),MATCH(O$1,'     2022    '!$A$1:$AC$1,0))</f>
        <v>144</v>
      </c>
      <c r="P4" s="210">
        <f>INDEX('     2022    '!$A$1:$AC$1563,MATCH($D4,'     2022    '!$D$1:$D$1794,0),MATCH(P$1,'     2022    '!$A$1:$AC$1,0))</f>
        <v>0</v>
      </c>
      <c r="Q4" s="209">
        <f>INDEX('     2022    '!$A$1:$AC$1563,MATCH($D4,'     2022    '!$D$1:$D$1794,0),MATCH(Q$1,'     2022    '!$A$1:$AC$1,0))</f>
        <v>0</v>
      </c>
      <c r="R4" s="211">
        <f>INDEX('     2022    '!$A$1:$AC$1563,MATCH($D4,'     2022    '!$D$1:$D$1794,0),MATCH(R$1,'     2022    '!$A$1:$AC$1,0))</f>
        <v>0</v>
      </c>
      <c r="S4" s="211">
        <f>INDEX('     2022    '!$A$1:$AC$1563,MATCH($D4,'     2022    '!$D$1:$D$1794,0),MATCH(S$1,'     2022    '!$A$1:$AC$1,0))</f>
        <v>0</v>
      </c>
      <c r="T4" s="211">
        <f>INDEX('     2022    '!$A$1:$AC$1563,MATCH($D4,'     2022    '!$D$1:$D$1794,0),MATCH(T$1,'     2022    '!$A$1:$AC$1,0))</f>
        <v>0</v>
      </c>
      <c r="U4" s="209" t="str">
        <f>INDEX('     2022    '!$A$1:$AC$1563,MATCH($D4,'     2022    '!$D$1:$D$1794,0),MATCH(U$1,'     2022    '!$A$1:$AC$1,0))</f>
        <v/>
      </c>
      <c r="V4" s="209">
        <f>INDEX('     2022    '!$A$1:$AC$1563,MATCH($D4,'     2022    '!$D$1:$D$1794,0),MATCH(V$1,'     2022    '!$A$1:$AC$1,0))</f>
        <v>0</v>
      </c>
      <c r="W4" s="209">
        <f>INDEX('     2022    '!$A$1:$AC$1563,MATCH($D4,'     2022    '!$D$1:$D$1794,0),MATCH(W$1,'     2022    '!$A$1:$AC$1,0))</f>
        <v>0</v>
      </c>
      <c r="X4" s="209" t="str">
        <f>INDEX('     2022    '!$A$1:$AC$1563,MATCH($D4,'     2022    '!$D$1:$D$1794,0),MATCH(X$1,'     2022    '!$A$1:$AC$1,0))</f>
        <v/>
      </c>
      <c r="Y4" s="209" t="str">
        <f>INDEX('     2022    '!$A$1:$AC$1563,MATCH($D4,'     2022    '!$D$1:$D$1794,0),MATCH(Y$1,'     2022    '!$A$1:$AC$1,0))</f>
        <v/>
      </c>
      <c r="Z4" s="211">
        <f>INDEX('     2022    '!$A$1:$AC$1563,MATCH($D4,'     2022    '!$D$1:$D$1794,0),MATCH(Z$1,'     2022    '!$A$1:$AC$1,0))</f>
        <v>6.3E-2</v>
      </c>
      <c r="AA4" s="209">
        <f>INDEX('     2022    '!$A$1:$AC$1563,MATCH($D4,'     2022    '!$D$1:$D$1794,0),MATCH(AA$1,'     2022    '!$A$1:$AC$1,0))</f>
        <v>0</v>
      </c>
      <c r="AB4" s="209">
        <f>INDEX('     2022    '!$A$1:$AC$1563,MATCH($D4,'     2022    '!$D$1:$D$1794,0),MATCH(AB$1,'     2022    '!$A$1:$AC$1,0))</f>
        <v>0</v>
      </c>
      <c r="AC4" s="209">
        <f>INDEX('     2022    '!$A$1:$AC$1563,MATCH($D4,'     2022    '!$D$1:$D$1794,0),MATCH(AC$1,'     2022    '!$A$1:$AC$1,0))</f>
        <v>0</v>
      </c>
    </row>
    <row r="5" spans="1:29" s="183" customFormat="1" ht="24">
      <c r="A5" s="32">
        <f>A4+1</f>
        <v>2</v>
      </c>
      <c r="B5" s="68" t="str">
        <f>INDEX('     2022    '!B$2:B$1794,MATCH(D5,'     2022    '!D$2:D$1794,0))</f>
        <v>NEW2021</v>
      </c>
      <c r="C5" s="204" t="str">
        <f>INDEX('     2022    '!C$2:C$1794,MATCH(D5,'     2022    '!D$2:D$1794,0))</f>
        <v>Cake - 13s</v>
      </c>
      <c r="D5" s="205" t="str">
        <f>INDEX('     2022    '!D:D,MATCH(A5,'     2022    '!AH:AH,0))</f>
        <v>CC1571</v>
      </c>
      <c r="E5" s="204" t="str">
        <f>INDEX('     2022    '!$A$2:$BP$1563,MATCH(D5,'     2022    '!$D$2:$D$1794,0),MATCH($E$1,'     2022    '!$A$3:$BH$3,0))</f>
        <v>GENDER A. 13 shot cake. Our gender reveal cake starts with a fountain to build the tension before a burst of PINK to signify the gender. RETAIL</v>
      </c>
      <c r="F5" s="206" t="str">
        <f>IFERROR(IF(LEFT(INDEX('     2022    '!AD$2:AD$1794,MATCH(D5,'     2022    '!D$2:D$1794,0)),4)="http",HYPERLINK(INDEX('     2022    '!AD$2:AD$1794,MATCH(D5,'     2022    '!D$2:D$1794,0)),"Video"),""),"")</f>
        <v>Video</v>
      </c>
      <c r="G5" s="207">
        <f>INDEX('     2022    '!$A$1:$AC$1563,MATCH($D5,'     2022    '!$D$1:$D$1794,0),MATCH(G$1,'     2022    '!$A$1:$AC$1,0))</f>
        <v>0</v>
      </c>
      <c r="H5" s="208"/>
      <c r="I5" s="152">
        <f>INDEX('     2022    '!$A$1:$AC$1563,MATCH($D5,'     2022    '!$D$1:$D$1794,0),MATCH(I$1,'     2022    '!$A$1:$AC$1,0))</f>
        <v>57.65</v>
      </c>
      <c r="J5" s="150"/>
      <c r="K5" s="151">
        <f>IFERROR(I5/O5,"")</f>
        <v>7.2062499999999998</v>
      </c>
      <c r="L5" s="152">
        <f>INDEX('     2022    '!$A$1:$AC$1563,MATCH($D5,'     2022    '!$D$1:$D$1794,0),MATCH(L$1,'     2022    '!$A$1:$AC$1,0))</f>
        <v>62.201532103389155</v>
      </c>
      <c r="M5" s="152">
        <f>INDEX('     2022    '!$A$1:$AC$1563,MATCH($D5,'     2022    '!$D$1:$D$1794,0),MATCH(M$1,'     2022    '!$A$1:$AC$1,0))</f>
        <v>65.475296950935956</v>
      </c>
      <c r="N5" s="209" t="str">
        <f>INDEX('     2022    '!$A$1:$AC$1563,MATCH($D5,'     2022    '!$D$1:$D$1794,0),MATCH(N$1,'     2022    '!$A$1:$AC$1,0))</f>
        <v>25mm</v>
      </c>
      <c r="O5" s="210">
        <f>INDEX('     2022    '!$A$1:$AC$1563,MATCH($D5,'     2022    '!$D$1:$D$1794,0),MATCH(O$1,'     2022    '!$A$1:$AC$1,0))</f>
        <v>8</v>
      </c>
      <c r="P5" s="210">
        <f>INDEX('     2022    '!$A$1:$AC$1563,MATCH($D5,'     2022    '!$D$1:$D$1794,0),MATCH(P$1,'     2022    '!$A$1:$AC$1,0))</f>
        <v>30</v>
      </c>
      <c r="Q5" s="209" t="str">
        <f>INDEX('     2022    '!$A$1:$AC$1563,MATCH($D5,'     2022    '!$D$1:$D$1794,0),MATCH(Q$1,'     2022    '!$A$1:$AC$1,0))</f>
        <v>No</v>
      </c>
      <c r="R5" s="211">
        <f>INDEX('     2022    '!$A$1:$AC$1563,MATCH($D5,'     2022    '!$D$1:$D$1794,0),MATCH(R$1,'     2022    '!$A$1:$AC$1,0))</f>
        <v>14</v>
      </c>
      <c r="S5" s="211">
        <f>INDEX('     2022    '!$A$1:$AC$1563,MATCH($D5,'     2022    '!$D$1:$D$1794,0),MATCH(S$1,'     2022    '!$A$1:$AC$1,0))</f>
        <v>2.5</v>
      </c>
      <c r="T5" s="211">
        <f>INDEX('     2022    '!$A$1:$AC$1563,MATCH($D5,'     2022    '!$D$1:$D$1794,0),MATCH(T$1,'     2022    '!$A$1:$AC$1,0))</f>
        <v>0</v>
      </c>
      <c r="U5" s="209" t="str">
        <f>INDEX('     2022    '!$A$1:$AC$1563,MATCH($D5,'     2022    '!$D$1:$D$1794,0),MATCH(U$1,'     2022    '!$A$1:$AC$1,0))</f>
        <v>1.3G</v>
      </c>
      <c r="V5" s="209" t="str">
        <f>INDEX('     2022    '!$A$1:$AC$1563,MATCH($D5,'     2022    '!$D$1:$D$1794,0),MATCH(V$1,'     2022    '!$A$1:$AC$1,0))</f>
        <v>UN0335</v>
      </c>
      <c r="W5" s="209" t="str">
        <f>INDEX('     2022    '!$A$1:$AC$1563,MATCH($D5,'     2022    '!$D$1:$D$1794,0),MATCH(W$1,'     2022    '!$A$1:$AC$1,0))</f>
        <v>F2</v>
      </c>
      <c r="X5" s="209">
        <f>INDEX('     2022    '!$A$1:$AC$1563,MATCH($D5,'     2022    '!$D$1:$D$1794,0),MATCH(X$1,'     2022    '!$A$1:$AC$1,0))</f>
        <v>28.99</v>
      </c>
      <c r="Y5" s="209">
        <f>INDEX('     2022    '!$A$1:$AC$1563,MATCH($D5,'     2022    '!$D$1:$D$1794,0),MATCH(Y$1,'     2022    '!$A$1:$AC$1,0))</f>
        <v>20.99</v>
      </c>
      <c r="Z5" s="211">
        <f>INDEX('     2022    '!$A$1:$AC$1563,MATCH($D5,'     2022    '!$D$1:$D$1794,0),MATCH(Z$1,'     2022    '!$A$1:$AC$1,0))</f>
        <v>3.3000000000000002E-2</v>
      </c>
      <c r="AA5" s="209" t="str">
        <f>INDEX('     2022    '!$A$1:$AC$1563,MATCH($D5,'     2022    '!$D$1:$D$1794,0),MATCH(AA$1,'     2022    '!$A$1:$AC$1,0))</f>
        <v>2806-F2-003547</v>
      </c>
      <c r="AB5" s="209" t="str">
        <f>INDEX('     2022    '!$A$1:$AC$1563,MATCH($D5,'     2022    '!$D$1:$D$1794,0),MATCH(AB$1,'     2022    '!$A$1:$AC$1,0))</f>
        <v>NL/TNO-0017-2021</v>
      </c>
      <c r="AC5" s="209" t="str">
        <f>INDEX('     2022    '!$A$1:$AC$1563,MATCH($D5,'     2022    '!$D$1:$D$1794,0),MATCH(AC$1,'     2022    '!$A$1:$AC$1,0))</f>
        <v>12/31/2099</v>
      </c>
    </row>
    <row r="6" spans="1:29" s="183" customFormat="1" ht="24">
      <c r="A6" s="32">
        <f t="shared" ref="A6:A39" si="0">A5+1</f>
        <v>3</v>
      </c>
      <c r="B6" s="68" t="str">
        <f>INDEX('     2022    '!B$2:B$1794,MATCH(D6,'     2022    '!D$2:D$1794,0))</f>
        <v>NEW2021</v>
      </c>
      <c r="C6" s="204" t="str">
        <f>INDEX('     2022    '!C$2:C$1794,MATCH(D6,'     2022    '!D$2:D$1794,0))</f>
        <v>Cake - 13s</v>
      </c>
      <c r="D6" s="205" t="str">
        <f>INDEX('     2022    '!D:D,MATCH(A6,'     2022    '!AH:AH,0))</f>
        <v>CC1572</v>
      </c>
      <c r="E6" s="204" t="str">
        <f>INDEX('     2022    '!$A$2:$BP$1563,MATCH(D6,'     2022    '!$D$2:$D$1794,0),MATCH($E$1,'     2022    '!$A$3:$BH$3,0))</f>
        <v>GENDER B. 13 shot cake. Our gender reveal cake starts with a fountain to build the tension before a burst of BLUE to signify the gender. RETAIL</v>
      </c>
      <c r="F6" s="206" t="str">
        <f>IFERROR(IF(LEFT(INDEX('     2022    '!AD$2:AD$1794,MATCH(D6,'     2022    '!D$2:D$1794,0)),4)="http",HYPERLINK(INDEX('     2022    '!AD$2:AD$1794,MATCH(D6,'     2022    '!D$2:D$1794,0)),"Video"),""),"")</f>
        <v>Video</v>
      </c>
      <c r="G6" s="207">
        <f>INDEX('     2022    '!$A$1:$AC$1563,MATCH($D6,'     2022    '!$D$1:$D$1794,0),MATCH(G$1,'     2022    '!$A$1:$AC$1,0))</f>
        <v>0</v>
      </c>
      <c r="H6" s="208"/>
      <c r="I6" s="152">
        <f>INDEX('     2022    '!$A$1:$AC$1563,MATCH($D6,'     2022    '!$D$1:$D$1794,0),MATCH(I$1,'     2022    '!$A$1:$AC$1,0))</f>
        <v>57.65</v>
      </c>
      <c r="J6" s="150"/>
      <c r="K6" s="151">
        <f>IFERROR(I6/O6,"")</f>
        <v>7.2062499999999998</v>
      </c>
      <c r="L6" s="152">
        <f>INDEX('     2022    '!$A$1:$AC$1563,MATCH($D6,'     2022    '!$D$1:$D$1794,0),MATCH(L$1,'     2022    '!$A$1:$AC$1,0))</f>
        <v>62.201532103389155</v>
      </c>
      <c r="M6" s="152">
        <f>INDEX('     2022    '!$A$1:$AC$1563,MATCH($D6,'     2022    '!$D$1:$D$1794,0),MATCH(M$1,'     2022    '!$A$1:$AC$1,0))</f>
        <v>65.475296950935956</v>
      </c>
      <c r="N6" s="209" t="str">
        <f>INDEX('     2022    '!$A$1:$AC$1563,MATCH($D6,'     2022    '!$D$1:$D$1794,0),MATCH(N$1,'     2022    '!$A$1:$AC$1,0))</f>
        <v>25mm</v>
      </c>
      <c r="O6" s="210">
        <f>INDEX('     2022    '!$A$1:$AC$1563,MATCH($D6,'     2022    '!$D$1:$D$1794,0),MATCH(O$1,'     2022    '!$A$1:$AC$1,0))</f>
        <v>8</v>
      </c>
      <c r="P6" s="210">
        <f>INDEX('     2022    '!$A$1:$AC$1563,MATCH($D6,'     2022    '!$D$1:$D$1794,0),MATCH(P$1,'     2022    '!$A$1:$AC$1,0))</f>
        <v>30</v>
      </c>
      <c r="Q6" s="209" t="str">
        <f>INDEX('     2022    '!$A$1:$AC$1563,MATCH($D6,'     2022    '!$D$1:$D$1794,0),MATCH(Q$1,'     2022    '!$A$1:$AC$1,0))</f>
        <v>No</v>
      </c>
      <c r="R6" s="211">
        <f>INDEX('     2022    '!$A$1:$AC$1563,MATCH($D6,'     2022    '!$D$1:$D$1794,0),MATCH(R$1,'     2022    '!$A$1:$AC$1,0))</f>
        <v>14</v>
      </c>
      <c r="S6" s="211">
        <f>INDEX('     2022    '!$A$1:$AC$1563,MATCH($D6,'     2022    '!$D$1:$D$1794,0),MATCH(S$1,'     2022    '!$A$1:$AC$1,0))</f>
        <v>2.5</v>
      </c>
      <c r="T6" s="211">
        <f>INDEX('     2022    '!$A$1:$AC$1563,MATCH($D6,'     2022    '!$D$1:$D$1794,0),MATCH(T$1,'     2022    '!$A$1:$AC$1,0))</f>
        <v>0</v>
      </c>
      <c r="U6" s="209" t="str">
        <f>INDEX('     2022    '!$A$1:$AC$1563,MATCH($D6,'     2022    '!$D$1:$D$1794,0),MATCH(U$1,'     2022    '!$A$1:$AC$1,0))</f>
        <v>1.3G</v>
      </c>
      <c r="V6" s="209" t="str">
        <f>INDEX('     2022    '!$A$1:$AC$1563,MATCH($D6,'     2022    '!$D$1:$D$1794,0),MATCH(V$1,'     2022    '!$A$1:$AC$1,0))</f>
        <v>UN0335</v>
      </c>
      <c r="W6" s="209" t="str">
        <f>INDEX('     2022    '!$A$1:$AC$1563,MATCH($D6,'     2022    '!$D$1:$D$1794,0),MATCH(W$1,'     2022    '!$A$1:$AC$1,0))</f>
        <v>F2</v>
      </c>
      <c r="X6" s="209">
        <f>INDEX('     2022    '!$A$1:$AC$1563,MATCH($D6,'     2022    '!$D$1:$D$1794,0),MATCH(X$1,'     2022    '!$A$1:$AC$1,0))</f>
        <v>28.99</v>
      </c>
      <c r="Y6" s="209">
        <f>INDEX('     2022    '!$A$1:$AC$1563,MATCH($D6,'     2022    '!$D$1:$D$1794,0),MATCH(Y$1,'     2022    '!$A$1:$AC$1,0))</f>
        <v>20.99</v>
      </c>
      <c r="Z6" s="211">
        <f>INDEX('     2022    '!$A$1:$AC$1563,MATCH($D6,'     2022    '!$D$1:$D$1794,0),MATCH(Z$1,'     2022    '!$A$1:$AC$1,0))</f>
        <v>3.3000000000000002E-2</v>
      </c>
      <c r="AA6" s="209" t="str">
        <f>INDEX('     2022    '!$A$1:$AC$1563,MATCH($D6,'     2022    '!$D$1:$D$1794,0),MATCH(AA$1,'     2022    '!$A$1:$AC$1,0))</f>
        <v>2806-F2-003547</v>
      </c>
      <c r="AB6" s="209" t="str">
        <f>INDEX('     2022    '!$A$1:$AC$1563,MATCH($D6,'     2022    '!$D$1:$D$1794,0),MATCH(AB$1,'     2022    '!$A$1:$AC$1,0))</f>
        <v>NL/TNO-0017-2021</v>
      </c>
      <c r="AC6" s="209" t="str">
        <f>INDEX('     2022    '!$A$1:$AC$1563,MATCH($D6,'     2022    '!$D$1:$D$1794,0),MATCH(AC$1,'     2022    '!$A$1:$AC$1,0))</f>
        <v>12/31/2099</v>
      </c>
    </row>
    <row r="7" spans="1:29" s="183" customFormat="1" ht="24">
      <c r="A7" s="32">
        <f t="shared" si="0"/>
        <v>4</v>
      </c>
      <c r="B7" s="68" t="str">
        <f>INDEX('     2022    '!B$2:B$1794,MATCH(D7,'     2022    '!D$2:D$1794,0))</f>
        <v>NEW2022</v>
      </c>
      <c r="C7" s="204" t="str">
        <f>INDEX('     2022    '!C$2:C$1794,MATCH(D7,'     2022    '!D$2:D$1794,0))</f>
        <v>Cake - 16s</v>
      </c>
      <c r="D7" s="205" t="str">
        <f>INDEX('     2022    '!D:D,MATCH(A7,'     2022    '!AH:AH,0))</f>
        <v>KF-CC0534</v>
      </c>
      <c r="E7" s="204" t="str">
        <f>INDEX('     2022    '!$A$2:$BP$1563,MATCH(D7,'     2022    '!$D$2:$D$1794,0),MATCH($E$1,'     2022    '!$A$3:$BH$3,0))</f>
        <v>ROYAL PARTY. Red, white and blue strobing bursts, ideal for garden parties. RETAIL</v>
      </c>
      <c r="F7" s="206" t="str">
        <f>IFERROR(IF(LEFT(INDEX('     2022    '!AD$2:AD$1794,MATCH(D7,'     2022    '!D$2:D$1794,0)),4)="http",HYPERLINK(INDEX('     2022    '!AD$2:AD$1794,MATCH(D7,'     2022    '!D$2:D$1794,0)),"Video"),""),"")</f>
        <v/>
      </c>
      <c r="G7" s="207">
        <f>INDEX('     2022    '!$A$1:$AC$1563,MATCH($D7,'     2022    '!$D$1:$D$1794,0),MATCH(G$1,'     2022    '!$A$1:$AC$1,0))</f>
        <v>0</v>
      </c>
      <c r="H7" s="208"/>
      <c r="I7" s="152">
        <f>INDEX('     2022    '!$A$1:$AC$1563,MATCH($D7,'     2022    '!$D$1:$D$1794,0),MATCH(I$1,'     2022    '!$A$1:$AC$1,0))</f>
        <v>82.91</v>
      </c>
      <c r="J7" s="150"/>
      <c r="K7" s="151">
        <f t="shared" ref="K7:K39" si="1">IFERROR(I7/O7,"")</f>
        <v>3.4545833333333333</v>
      </c>
      <c r="L7" s="152">
        <f>INDEX('     2022    '!$A$1:$AC$1563,MATCH($D7,'     2022    '!$D$1:$D$1794,0),MATCH(L$1,'     2022    '!$A$1:$AC$1,0))</f>
        <v>78.760000000000005</v>
      </c>
      <c r="M7" s="152">
        <f>INDEX('     2022    '!$A$1:$AC$1563,MATCH($D7,'     2022    '!$D$1:$D$1794,0),MATCH(M$1,'     2022    '!$A$1:$AC$1,0))</f>
        <v>82.91</v>
      </c>
      <c r="N7" s="209" t="str">
        <f>INDEX('     2022    '!$A$1:$AC$1563,MATCH($D7,'     2022    '!$D$1:$D$1794,0),MATCH(N$1,'     2022    '!$A$1:$AC$1,0))</f>
        <v>20mm</v>
      </c>
      <c r="O7" s="210">
        <f>INDEX('     2022    '!$A$1:$AC$1563,MATCH($D7,'     2022    '!$D$1:$D$1794,0),MATCH(O$1,'     2022    '!$A$1:$AC$1,0))</f>
        <v>24</v>
      </c>
      <c r="P7" s="210">
        <f>INDEX('     2022    '!$A$1:$AC$1563,MATCH($D7,'     2022    '!$D$1:$D$1794,0),MATCH(P$1,'     2022    '!$A$1:$AC$1,0))</f>
        <v>22</v>
      </c>
      <c r="Q7" s="209" t="str">
        <f>INDEX('     2022    '!$A$1:$AC$1563,MATCH($D7,'     2022    '!$D$1:$D$1794,0),MATCH(Q$1,'     2022    '!$A$1:$AC$1,0))</f>
        <v>No</v>
      </c>
      <c r="R7" s="211">
        <f>INDEX('     2022    '!$A$1:$AC$1563,MATCH($D7,'     2022    '!$D$1:$D$1794,0),MATCH(R$1,'     2022    '!$A$1:$AC$1,0))</f>
        <v>18</v>
      </c>
      <c r="S7" s="211">
        <f>INDEX('     2022    '!$A$1:$AC$1563,MATCH($D7,'     2022    '!$D$1:$D$1794,0),MATCH(S$1,'     2022    '!$A$1:$AC$1,0))</f>
        <v>4.8</v>
      </c>
      <c r="T7" s="211">
        <f>INDEX('     2022    '!$A$1:$AC$1563,MATCH($D7,'     2022    '!$D$1:$D$1794,0),MATCH(T$1,'     2022    '!$A$1:$AC$1,0))</f>
        <v>0.3</v>
      </c>
      <c r="U7" s="209" t="str">
        <f>INDEX('     2022    '!$A$1:$AC$1563,MATCH($D7,'     2022    '!$D$1:$D$1794,0),MATCH(U$1,'     2022    '!$A$1:$AC$1,0))</f>
        <v>1.3G</v>
      </c>
      <c r="V7" s="209" t="str">
        <f>INDEX('     2022    '!$A$1:$AC$1563,MATCH($D7,'     2022    '!$D$1:$D$1794,0),MATCH(V$1,'     2022    '!$A$1:$AC$1,0))</f>
        <v>UN0335</v>
      </c>
      <c r="W7" s="209" t="str">
        <f>INDEX('     2022    '!$A$1:$AC$1563,MATCH($D7,'     2022    '!$D$1:$D$1794,0),MATCH(W$1,'     2022    '!$A$1:$AC$1,0))</f>
        <v>F2</v>
      </c>
      <c r="X7" s="209">
        <f>INDEX('     2022    '!$A$1:$AC$1563,MATCH($D7,'     2022    '!$D$1:$D$1794,0),MATCH(X$1,'     2022    '!$A$1:$AC$1,0))</f>
        <v>15.49</v>
      </c>
      <c r="Y7" s="209">
        <f>INDEX('     2022    '!$A$1:$AC$1563,MATCH($D7,'     2022    '!$D$1:$D$1794,0),MATCH(Y$1,'     2022    '!$A$1:$AC$1,0))</f>
        <v>12.49</v>
      </c>
      <c r="Z7" s="211">
        <f>INDEX('     2022    '!$A$1:$AC$1563,MATCH($D7,'     2022    '!$D$1:$D$1794,0),MATCH(Z$1,'     2022    '!$A$1:$AC$1,0))</f>
        <v>3.6165999999999997E-2</v>
      </c>
      <c r="AA7" s="209" t="str">
        <f>INDEX('     2022    '!$A$1:$AC$1563,MATCH($D7,'     2022    '!$D$1:$D$1794,0),MATCH(AA$1,'     2022    '!$A$1:$AC$1,0))</f>
        <v>1008-F2-69246970</v>
      </c>
      <c r="AB7" s="209" t="str">
        <f>INDEX('     2022    '!$A$1:$AC$1563,MATCH($D7,'     2022    '!$D$1:$D$1794,0),MATCH(AB$1,'     2022    '!$A$1:$AC$1,0))</f>
        <v>GB/HSE-347791</v>
      </c>
      <c r="AC7" s="209" t="str">
        <f>INDEX('     2022    '!$A$1:$AC$1563,MATCH($D7,'     2022    '!$D$1:$D$1794,0),MATCH(AC$1,'     2022    '!$A$1:$AC$1,0))</f>
        <v>10/15/2029</v>
      </c>
    </row>
    <row r="8" spans="1:29" s="183" customFormat="1" ht="24">
      <c r="A8" s="32">
        <f t="shared" si="0"/>
        <v>5</v>
      </c>
      <c r="B8" s="68" t="str">
        <f>INDEX('     2022    '!B$2:B$1794,MATCH(D8,'     2022    '!D$2:D$1794,0))</f>
        <v>NEW2022</v>
      </c>
      <c r="C8" s="204" t="str">
        <f>INDEX('     2022    '!C$2:C$1794,MATCH(D8,'     2022    '!D$2:D$1794,0))</f>
        <v>Cake - 16s</v>
      </c>
      <c r="D8" s="205" t="str">
        <f>INDEX('     2022    '!D:D,MATCH(A8,'     2022    '!AH:AH,0))</f>
        <v>KF-CC1567</v>
      </c>
      <c r="E8" s="204" t="str">
        <f>INDEX('     2022    '!$A$2:$BP$1563,MATCH(D8,'     2022    '!$D$2:$D$1794,0),MATCH($E$1,'     2022    '!$A$3:$BH$3,0))</f>
        <v>SWIRLING WHOOSH. Whirling silver spinning tails break to red and blue stars. Subtle attention grabber. RETAIL</v>
      </c>
      <c r="F8" s="206" t="str">
        <f>IFERROR(IF(LEFT(INDEX('     2022    '!AD$2:AD$1794,MATCH(D8,'     2022    '!D$2:D$1794,0)),4)="http",HYPERLINK(INDEX('     2022    '!AD$2:AD$1794,MATCH(D8,'     2022    '!D$2:D$1794,0)),"Video"),""),"")</f>
        <v/>
      </c>
      <c r="G8" s="207">
        <f>INDEX('     2022    '!$A$1:$AC$1563,MATCH($D8,'     2022    '!$D$1:$D$1794,0),MATCH(G$1,'     2022    '!$A$1:$AC$1,0))</f>
        <v>0</v>
      </c>
      <c r="H8" s="208"/>
      <c r="I8" s="152">
        <f>INDEX('     2022    '!$A$1:$AC$1563,MATCH($D8,'     2022    '!$D$1:$D$1794,0),MATCH(I$1,'     2022    '!$A$1:$AC$1,0))</f>
        <v>71.47</v>
      </c>
      <c r="J8" s="150"/>
      <c r="K8" s="151">
        <f>IFERROR(I8/O8,"")</f>
        <v>3.9705555555555554</v>
      </c>
      <c r="L8" s="152">
        <f>INDEX('     2022    '!$A$1:$AC$1563,MATCH($D8,'     2022    '!$D$1:$D$1794,0),MATCH(L$1,'     2022    '!$A$1:$AC$1,0))</f>
        <v>67.900000000000006</v>
      </c>
      <c r="M8" s="152">
        <f>INDEX('     2022    '!$A$1:$AC$1563,MATCH($D8,'     2022    '!$D$1:$D$1794,0),MATCH(M$1,'     2022    '!$A$1:$AC$1,0))</f>
        <v>71.47</v>
      </c>
      <c r="N8" s="209" t="str">
        <f>INDEX('     2022    '!$A$1:$AC$1563,MATCH($D8,'     2022    '!$D$1:$D$1794,0),MATCH(N$1,'     2022    '!$A$1:$AC$1,0))</f>
        <v>20mm</v>
      </c>
      <c r="O8" s="210">
        <f>INDEX('     2022    '!$A$1:$AC$1563,MATCH($D8,'     2022    '!$D$1:$D$1794,0),MATCH(O$1,'     2022    '!$A$1:$AC$1,0))</f>
        <v>18</v>
      </c>
      <c r="P8" s="210">
        <f>INDEX('     2022    '!$A$1:$AC$1563,MATCH($D8,'     2022    '!$D$1:$D$1794,0),MATCH(P$1,'     2022    '!$A$1:$AC$1,0))</f>
        <v>37</v>
      </c>
      <c r="Q8" s="209" t="str">
        <f>INDEX('     2022    '!$A$1:$AC$1563,MATCH($D8,'     2022    '!$D$1:$D$1794,0),MATCH(Q$1,'     2022    '!$A$1:$AC$1,0))</f>
        <v>Yes</v>
      </c>
      <c r="R8" s="211">
        <f>INDEX('     2022    '!$A$1:$AC$1563,MATCH($D8,'     2022    '!$D$1:$D$1794,0),MATCH(R$1,'     2022    '!$A$1:$AC$1,0))</f>
        <v>16</v>
      </c>
      <c r="S8" s="211">
        <f>INDEX('     2022    '!$A$1:$AC$1563,MATCH($D8,'     2022    '!$D$1:$D$1794,0),MATCH(S$1,'     2022    '!$A$1:$AC$1,0))</f>
        <v>2.6</v>
      </c>
      <c r="T8" s="211">
        <f>INDEX('     2022    '!$A$1:$AC$1563,MATCH($D8,'     2022    '!$D$1:$D$1794,0),MATCH(T$1,'     2022    '!$A$1:$AC$1,0))</f>
        <v>0</v>
      </c>
      <c r="U8" s="209" t="str">
        <f>INDEX('     2022    '!$A$1:$AC$1563,MATCH($D8,'     2022    '!$D$1:$D$1794,0),MATCH(U$1,'     2022    '!$A$1:$AC$1,0))</f>
        <v>1.4G</v>
      </c>
      <c r="V8" s="209" t="str">
        <f>INDEX('     2022    '!$A$1:$AC$1563,MATCH($D8,'     2022    '!$D$1:$D$1794,0),MATCH(V$1,'     2022    '!$A$1:$AC$1,0))</f>
        <v>UN0336</v>
      </c>
      <c r="W8" s="209" t="str">
        <f>INDEX('     2022    '!$A$1:$AC$1563,MATCH($D8,'     2022    '!$D$1:$D$1794,0),MATCH(W$1,'     2022    '!$A$1:$AC$1,0))</f>
        <v>F2</v>
      </c>
      <c r="X8" s="209">
        <f>INDEX('     2022    '!$A$1:$AC$1563,MATCH($D8,'     2022    '!$D$1:$D$1794,0),MATCH(X$1,'     2022    '!$A$1:$AC$1,0))</f>
        <v>15.49</v>
      </c>
      <c r="Y8" s="209">
        <f>INDEX('     2022    '!$A$1:$AC$1563,MATCH($D8,'     2022    '!$D$1:$D$1794,0),MATCH(Y$1,'     2022    '!$A$1:$AC$1,0))</f>
        <v>12.49</v>
      </c>
      <c r="Z8" s="211">
        <f>INDEX('     2022    '!$A$1:$AC$1563,MATCH($D8,'     2022    '!$D$1:$D$1794,0),MATCH(Z$1,'     2022    '!$A$1:$AC$1,0))</f>
        <v>3.5999999999999997E-2</v>
      </c>
      <c r="AA8" s="209" t="str">
        <f>INDEX('     2022    '!$A$1:$AC$1563,MATCH($D8,'     2022    '!$D$1:$D$1794,0),MATCH(AA$1,'     2022    '!$A$1:$AC$1,0))</f>
        <v>2806-F2-000056</v>
      </c>
      <c r="AB8" s="209" t="str">
        <f>INDEX('     2022    '!$A$1:$AC$1563,MATCH($D8,'     2022    '!$D$1:$D$1794,0),MATCH(AB$1,'     2022    '!$A$1:$AC$1,0))</f>
        <v>NL/TNO-0017-2021</v>
      </c>
      <c r="AC8" s="209" t="str">
        <f>INDEX('     2022    '!$A$1:$AC$1563,MATCH($D8,'     2022    '!$D$1:$D$1794,0),MATCH(AC$1,'     2022    '!$A$1:$AC$1,0))</f>
        <v>12/31/2099</v>
      </c>
    </row>
    <row r="9" spans="1:29" s="183" customFormat="1" ht="24">
      <c r="A9" s="32">
        <f t="shared" si="0"/>
        <v>6</v>
      </c>
      <c r="B9" s="68" t="str">
        <f>INDEX('     2022    '!B$2:B$1794,MATCH(D9,'     2022    '!D$2:D$1794,0))</f>
        <v>NEW2021</v>
      </c>
      <c r="C9" s="204" t="str">
        <f>INDEX('     2022    '!C$2:C$1794,MATCH(D9,'     2022    '!D$2:D$1794,0))</f>
        <v>Cake - 16s</v>
      </c>
      <c r="D9" s="205" t="str">
        <f>INDEX('     2022    '!D:D,MATCH(A9,'     2022    '!AH:AH,0))</f>
        <v>CC1567</v>
      </c>
      <c r="E9" s="204" t="str">
        <f>INDEX('     2022    '!$A$2:$BP$1563,MATCH(D9,'     2022    '!$D$2:$D$1794,0),MATCH($E$1,'     2022    '!$A$3:$BH$3,0))</f>
        <v>FLUFFY. 16 shot cake. Silver twirling tails rise up and conclude with an explosion of either red of blue coloured stars. RETAIL</v>
      </c>
      <c r="F9" s="206" t="str">
        <f>IFERROR(IF(LEFT(INDEX('     2022    '!AD$2:AD$1794,MATCH(D9,'     2022    '!D$2:D$1794,0)),4)="http",HYPERLINK(INDEX('     2022    '!AD$2:AD$1794,MATCH(D9,'     2022    '!D$2:D$1794,0)),"Video"),""),"")</f>
        <v>Video</v>
      </c>
      <c r="G9" s="207">
        <f>INDEX('     2022    '!$A$1:$AC$1563,MATCH($D9,'     2022    '!$D$1:$D$1794,0),MATCH(G$1,'     2022    '!$A$1:$AC$1,0))</f>
        <v>0</v>
      </c>
      <c r="H9" s="208"/>
      <c r="I9" s="152">
        <f>INDEX('     2022    '!$A$1:$AC$1563,MATCH($D9,'     2022    '!$D$1:$D$1794,0),MATCH(I$1,'     2022    '!$A$1:$AC$1,0))</f>
        <v>65.63</v>
      </c>
      <c r="J9" s="150"/>
      <c r="K9" s="151">
        <f t="shared" si="1"/>
        <v>3.6461111111111109</v>
      </c>
      <c r="L9" s="152">
        <f>INDEX('     2022    '!$A$1:$AC$1563,MATCH($D9,'     2022    '!$D$1:$D$1794,0),MATCH(L$1,'     2022    '!$A$1:$AC$1,0))</f>
        <v>67.899945761763433</v>
      </c>
      <c r="M9" s="152">
        <f>INDEX('     2022    '!$A$1:$AC$1563,MATCH($D9,'     2022    '!$D$1:$D$1794,0),MATCH(M$1,'     2022    '!$A$1:$AC$1,0))</f>
        <v>71.473627117645719</v>
      </c>
      <c r="N9" s="209" t="str">
        <f>INDEX('     2022    '!$A$1:$AC$1563,MATCH($D9,'     2022    '!$D$1:$D$1794,0),MATCH(N$1,'     2022    '!$A$1:$AC$1,0))</f>
        <v>20mm</v>
      </c>
      <c r="O9" s="210">
        <f>INDEX('     2022    '!$A$1:$AC$1563,MATCH($D9,'     2022    '!$D$1:$D$1794,0),MATCH(O$1,'     2022    '!$A$1:$AC$1,0))</f>
        <v>18</v>
      </c>
      <c r="P9" s="210">
        <f>INDEX('     2022    '!$A$1:$AC$1563,MATCH($D9,'     2022    '!$D$1:$D$1794,0),MATCH(P$1,'     2022    '!$A$1:$AC$1,0))</f>
        <v>37</v>
      </c>
      <c r="Q9" s="209" t="str">
        <f>INDEX('     2022    '!$A$1:$AC$1563,MATCH($D9,'     2022    '!$D$1:$D$1794,0),MATCH(Q$1,'     2022    '!$A$1:$AC$1,0))</f>
        <v>Yes</v>
      </c>
      <c r="R9" s="211">
        <f>INDEX('     2022    '!$A$1:$AC$1563,MATCH($D9,'     2022    '!$D$1:$D$1794,0),MATCH(R$1,'     2022    '!$A$1:$AC$1,0))</f>
        <v>16</v>
      </c>
      <c r="S9" s="211">
        <f>INDEX('     2022    '!$A$1:$AC$1563,MATCH($D9,'     2022    '!$D$1:$D$1794,0),MATCH(S$1,'     2022    '!$A$1:$AC$1,0))</f>
        <v>2.6</v>
      </c>
      <c r="T9" s="211">
        <f>INDEX('     2022    '!$A$1:$AC$1563,MATCH($D9,'     2022    '!$D$1:$D$1794,0),MATCH(T$1,'     2022    '!$A$1:$AC$1,0))</f>
        <v>0</v>
      </c>
      <c r="U9" s="209" t="str">
        <f>INDEX('     2022    '!$A$1:$AC$1563,MATCH($D9,'     2022    '!$D$1:$D$1794,0),MATCH(U$1,'     2022    '!$A$1:$AC$1,0))</f>
        <v>1.4G</v>
      </c>
      <c r="V9" s="209" t="str">
        <f>INDEX('     2022    '!$A$1:$AC$1563,MATCH($D9,'     2022    '!$D$1:$D$1794,0),MATCH(V$1,'     2022    '!$A$1:$AC$1,0))</f>
        <v>UN0336</v>
      </c>
      <c r="W9" s="209" t="str">
        <f>INDEX('     2022    '!$A$1:$AC$1563,MATCH($D9,'     2022    '!$D$1:$D$1794,0),MATCH(W$1,'     2022    '!$A$1:$AC$1,0))</f>
        <v>F2</v>
      </c>
      <c r="X9" s="209">
        <f>INDEX('     2022    '!$A$1:$AC$1563,MATCH($D9,'     2022    '!$D$1:$D$1794,0),MATCH(X$1,'     2022    '!$A$1:$AC$1,0))</f>
        <v>13.99</v>
      </c>
      <c r="Y9" s="209">
        <f>INDEX('     2022    '!$A$1:$AC$1563,MATCH($D9,'     2022    '!$D$1:$D$1794,0),MATCH(Y$1,'     2022    '!$A$1:$AC$1,0))</f>
        <v>9.99</v>
      </c>
      <c r="Z9" s="211">
        <f>INDEX('     2022    '!$A$1:$AC$1563,MATCH($D9,'     2022    '!$D$1:$D$1794,0),MATCH(Z$1,'     2022    '!$A$1:$AC$1,0))</f>
        <v>3.5999999999999997E-2</v>
      </c>
      <c r="AA9" s="209" t="str">
        <f>INDEX('     2022    '!$A$1:$AC$1563,MATCH($D9,'     2022    '!$D$1:$D$1794,0),MATCH(AA$1,'     2022    '!$A$1:$AC$1,0))</f>
        <v>2806-F2-000056</v>
      </c>
      <c r="AB9" s="209" t="str">
        <f>INDEX('     2022    '!$A$1:$AC$1563,MATCH($D9,'     2022    '!$D$1:$D$1794,0),MATCH(AB$1,'     2022    '!$A$1:$AC$1,0))</f>
        <v>NL/TNO-0017-2021</v>
      </c>
      <c r="AC9" s="209" t="str">
        <f>INDEX('     2022    '!$A$1:$AC$1563,MATCH($D9,'     2022    '!$D$1:$D$1794,0),MATCH(AC$1,'     2022    '!$A$1:$AC$1,0))</f>
        <v>12/31/2099</v>
      </c>
    </row>
    <row r="10" spans="1:29" s="183" customFormat="1" ht="24">
      <c r="A10" s="32">
        <f t="shared" si="0"/>
        <v>7</v>
      </c>
      <c r="B10" s="68" t="str">
        <f>INDEX('     2022    '!B$2:B$1794,MATCH(D10,'     2022    '!D$2:D$1794,0))</f>
        <v>NEW2021</v>
      </c>
      <c r="C10" s="204" t="str">
        <f>INDEX('     2022    '!C$2:C$1794,MATCH(D10,'     2022    '!D$2:D$1794,0))</f>
        <v>Cake - 16s</v>
      </c>
      <c r="D10" s="205" t="str">
        <f>INDEX('     2022    '!D:D,MATCH(A10,'     2022    '!AH:AH,0))</f>
        <v>CC1570</v>
      </c>
      <c r="E10" s="204" t="str">
        <f>INDEX('     2022    '!$A$2:$BP$1563,MATCH(D10,'     2022    '!$D$2:$D$1794,0),MATCH($E$1,'     2022    '!$A$3:$BH$3,0))</f>
        <v>CHAMELEON. 16 shot cake. A rising blue tail comet bursts into a blue then red stars with a crackle finish a new and unique effect. RETAIL</v>
      </c>
      <c r="F10" s="206" t="str">
        <f>IFERROR(IF(LEFT(INDEX('     2022    '!AD$2:AD$1794,MATCH(D10,'     2022    '!D$2:D$1794,0)),4)="http",HYPERLINK(INDEX('     2022    '!AD$2:AD$1794,MATCH(D10,'     2022    '!D$2:D$1794,0)),"Video"),""),"")</f>
        <v>Video</v>
      </c>
      <c r="G10" s="207">
        <f>INDEX('     2022    '!$A$1:$AC$1563,MATCH($D10,'     2022    '!$D$1:$D$1794,0),MATCH(G$1,'     2022    '!$A$1:$AC$1,0))</f>
        <v>0</v>
      </c>
      <c r="H10" s="208"/>
      <c r="I10" s="152">
        <f>INDEX('     2022    '!$A$1:$AC$1563,MATCH($D10,'     2022    '!$D$1:$D$1794,0),MATCH(I$1,'     2022    '!$A$1:$AC$1,0))</f>
        <v>49.29</v>
      </c>
      <c r="J10" s="150"/>
      <c r="K10" s="151">
        <f t="shared" si="1"/>
        <v>8.2149999999999999</v>
      </c>
      <c r="L10" s="152">
        <f>INDEX('     2022    '!$A$1:$AC$1563,MATCH($D10,'     2022    '!$D$1:$D$1794,0),MATCH(L$1,'     2022    '!$A$1:$AC$1,0))</f>
        <v>55.220403408403094</v>
      </c>
      <c r="M10" s="152">
        <f>INDEX('     2022    '!$A$1:$AC$1563,MATCH($D10,'     2022    '!$D$1:$D$1794,0),MATCH(M$1,'     2022    '!$A$1:$AC$1,0))</f>
        <v>58.126740429898</v>
      </c>
      <c r="N10" s="153" t="str">
        <f>INDEX('     2022    '!$A$1:$AC$1563,MATCH($D10,'     2022    '!$D$1:$D$1794,0),MATCH(N$1,'     2022    '!$A$1:$AC$1,0))</f>
        <v>30mm</v>
      </c>
      <c r="O10" s="154">
        <f>INDEX('     2022    '!$A$1:$AC$1563,MATCH($D10,'     2022    '!$D$1:$D$1794,0),MATCH(O$1,'     2022    '!$A$1:$AC$1,0))</f>
        <v>6</v>
      </c>
      <c r="P10" s="153">
        <f>INDEX('     2022    '!$A$1:$AC$1563,MATCH($D10,'     2022    '!$D$1:$D$1794,0),MATCH(P$1,'     2022    '!$A$1:$AC$1,0))</f>
        <v>32</v>
      </c>
      <c r="Q10" s="153" t="str">
        <f>INDEX('     2022    '!$A$1:$AC$1563,MATCH($D10,'     2022    '!$D$1:$D$1794,0),MATCH(Q$1,'     2022    '!$A$1:$AC$1,0))</f>
        <v>No</v>
      </c>
      <c r="R10" s="155">
        <f>INDEX('     2022    '!$A$1:$AC$1563,MATCH($D10,'     2022    '!$D$1:$D$1794,0),MATCH(R$1,'     2022    '!$A$1:$AC$1,0))</f>
        <v>14</v>
      </c>
      <c r="S10" s="155">
        <f>INDEX('     2022    '!$A$1:$AC$1563,MATCH($D10,'     2022    '!$D$1:$D$1794,0),MATCH(S$1,'     2022    '!$A$1:$AC$1,0))</f>
        <v>2.2000000000000002</v>
      </c>
      <c r="T10" s="155">
        <f>INDEX('     2022    '!$A$1:$AC$1563,MATCH($D10,'     2022    '!$D$1:$D$1794,0),MATCH(T$1,'     2022    '!$A$1:$AC$1,0))</f>
        <v>0</v>
      </c>
      <c r="U10" s="154" t="str">
        <f>INDEX('     2022    '!$A$1:$AC$1563,MATCH($D10,'     2022    '!$D$1:$D$1794,0),MATCH(U$1,'     2022    '!$A$1:$AC$1,0))</f>
        <v>1.3G</v>
      </c>
      <c r="V10" s="153" t="str">
        <f>INDEX('     2022    '!$A$1:$AC$1563,MATCH($D10,'     2022    '!$D$1:$D$1794,0),MATCH(V$1,'     2022    '!$A$1:$AC$1,0))</f>
        <v>UN0335</v>
      </c>
      <c r="W10" s="153" t="str">
        <f>INDEX('     2022    '!$A$1:$AC$1563,MATCH($D10,'     2022    '!$D$1:$D$1794,0),MATCH(W$1,'     2022    '!$A$1:$AC$1,0))</f>
        <v>F2</v>
      </c>
      <c r="X10" s="151">
        <f>INDEX('     2022    '!$A$1:$AC$1563,MATCH($D10,'     2022    '!$D$1:$D$1794,0),MATCH(X$1,'     2022    '!$A$1:$AC$1,0))</f>
        <v>31.49</v>
      </c>
      <c r="Y10" s="151">
        <f>INDEX('     2022    '!$A$1:$AC$1563,MATCH($D10,'     2022    '!$D$1:$D$1794,0),MATCH(Y$1,'     2022    '!$A$1:$AC$1,0))</f>
        <v>24.99</v>
      </c>
      <c r="Z10" s="156">
        <f>INDEX('     2022    '!$A$1:$AC$1563,MATCH($D10,'     2022    '!$D$1:$D$1794,0),MATCH(Z$1,'     2022    '!$A$1:$AC$1,0))</f>
        <v>0.03</v>
      </c>
      <c r="AA10" s="153" t="str">
        <f>INDEX('     2022    '!$A$1:$AC$1563,MATCH($D10,'     2022    '!$D$1:$D$1794,0),MATCH(AA$1,'     2022    '!$A$1:$AC$1,0))</f>
        <v>2806-F2-003546</v>
      </c>
      <c r="AB10" s="153" t="str">
        <f>INDEX('     2022    '!$A$1:$AC$1563,MATCH($D10,'     2022    '!$D$1:$D$1794,0),MATCH(AB$1,'     2022    '!$A$1:$AC$1,0))</f>
        <v>NL/TNO-0017-2021</v>
      </c>
      <c r="AC10" s="153" t="str">
        <f>INDEX('     2022    '!$A$1:$AC$1563,MATCH($D10,'     2022    '!$D$1:$D$1794,0),MATCH(AC$1,'     2022    '!$A$1:$AC$1,0))</f>
        <v>12/31/2099</v>
      </c>
    </row>
    <row r="11" spans="1:29" s="183" customFormat="1" ht="48">
      <c r="A11" s="32">
        <f t="shared" si="0"/>
        <v>8</v>
      </c>
      <c r="B11" s="68" t="str">
        <f>INDEX('     2022    '!B$2:B$1794,MATCH(D11,'     2022    '!D$2:D$1794,0))</f>
        <v>NEW2022</v>
      </c>
      <c r="C11" s="204" t="str">
        <f>INDEX('     2022    '!C$2:C$1794,MATCH(D11,'     2022    '!D$2:D$1794,0))</f>
        <v>Cake - 25s</v>
      </c>
      <c r="D11" s="205" t="str">
        <f>INDEX('     2022    '!D:D,MATCH(A11,'     2022    '!AH:AH,0))</f>
        <v>KF-CC0422</v>
      </c>
      <c r="E11" s="204" t="str">
        <f>INDEX('     2022    '!$A$2:$BP$1563,MATCH(D11,'     2022    '!$D$2:$D$1794,0),MATCH($E$1,'     2022    '!$A$3:$BH$3,0))</f>
        <v>X MARKS THE SPOT. Vibrant red and green splitting comets, a great little crowd pleaser. RETAIL</v>
      </c>
      <c r="F11" s="206" t="str">
        <f>IFERROR(IF(LEFT(INDEX('     2022    '!AD$2:AD$1794,MATCH(D11,'     2022    '!D$2:D$1794,0)),4)="http",HYPERLINK(INDEX('     2022    '!AD$2:AD$1794,MATCH(D11,'     2022    '!D$2:D$1794,0)),"Video"),""),"")</f>
        <v/>
      </c>
      <c r="G11" s="207">
        <f>INDEX('     2022    '!$A$1:$AC$1563,MATCH($D11,'     2022    '!$D$1:$D$1794,0),MATCH(G$1,'     2022    '!$A$1:$AC$1,0))</f>
        <v>0</v>
      </c>
      <c r="H11" s="208"/>
      <c r="I11" s="152">
        <f>INDEX('     2022    '!$A$1:$AC$1563,MATCH($D11,'     2022    '!$D$1:$D$1794,0),MATCH(I$1,'     2022    '!$A$1:$AC$1,0))</f>
        <v>116.43</v>
      </c>
      <c r="J11" s="150"/>
      <c r="K11" s="151">
        <f t="shared" si="1"/>
        <v>6.4683333333333337</v>
      </c>
      <c r="L11" s="152">
        <f>INDEX('     2022    '!$A$1:$AC$1563,MATCH($D11,'     2022    '!$D$1:$D$1794,0),MATCH(L$1,'     2022    '!$A$1:$AC$1,0))</f>
        <v>110.61</v>
      </c>
      <c r="M11" s="152">
        <f>INDEX('     2022    '!$A$1:$AC$1563,MATCH($D11,'     2022    '!$D$1:$D$1794,0),MATCH(M$1,'     2022    '!$A$1:$AC$1,0))</f>
        <v>116.43</v>
      </c>
      <c r="N11" s="153" t="str">
        <f>INDEX('     2022    '!$A$1:$AC$1563,MATCH($D11,'     2022    '!$D$1:$D$1794,0),MATCH(N$1,'     2022    '!$A$1:$AC$1,0))</f>
        <v>20mm</v>
      </c>
      <c r="O11" s="154">
        <f>INDEX('     2022    '!$A$1:$AC$1563,MATCH($D11,'     2022    '!$D$1:$D$1794,0),MATCH(O$1,'     2022    '!$A$1:$AC$1,0))</f>
        <v>18</v>
      </c>
      <c r="P11" s="153">
        <f>INDEX('     2022    '!$A$1:$AC$1563,MATCH($D11,'     2022    '!$D$1:$D$1794,0),MATCH(P$1,'     2022    '!$A$1:$AC$1,0))</f>
        <v>35</v>
      </c>
      <c r="Q11" s="153" t="str">
        <f>INDEX('     2022    '!$A$1:$AC$1563,MATCH($D11,'     2022    '!$D$1:$D$1794,0),MATCH(Q$1,'     2022    '!$A$1:$AC$1,0))</f>
        <v>Yes</v>
      </c>
      <c r="R11" s="155">
        <f>INDEX('     2022    '!$A$1:$AC$1563,MATCH($D11,'     2022    '!$D$1:$D$1794,0),MATCH(R$1,'     2022    '!$A$1:$AC$1,0))</f>
        <v>23</v>
      </c>
      <c r="S11" s="155">
        <f>INDEX('     2022    '!$A$1:$AC$1563,MATCH($D11,'     2022    '!$D$1:$D$1794,0),MATCH(S$1,'     2022    '!$A$1:$AC$1,0))</f>
        <v>5.4</v>
      </c>
      <c r="T11" s="155">
        <f>INDEX('     2022    '!$A$1:$AC$1563,MATCH($D11,'     2022    '!$D$1:$D$1794,0),MATCH(T$1,'     2022    '!$A$1:$AC$1,0))</f>
        <v>0.3</v>
      </c>
      <c r="U11" s="154" t="str">
        <f>INDEX('     2022    '!$A$1:$AC$1563,MATCH($D11,'     2022    '!$D$1:$D$1794,0),MATCH(U$1,'     2022    '!$A$1:$AC$1,0))</f>
        <v>1.4G</v>
      </c>
      <c r="V11" s="153" t="str">
        <f>INDEX('     2022    '!$A$1:$AC$1563,MATCH($D11,'     2022    '!$D$1:$D$1794,0),MATCH(V$1,'     2022    '!$A$1:$AC$1,0))</f>
        <v>UN0336</v>
      </c>
      <c r="W11" s="153" t="str">
        <f>INDEX('     2022    '!$A$1:$AC$1563,MATCH($D11,'     2022    '!$D$1:$D$1794,0),MATCH(W$1,'     2022    '!$A$1:$AC$1,0))</f>
        <v>F2</v>
      </c>
      <c r="X11" s="151">
        <f>INDEX('     2022    '!$A$1:$AC$1563,MATCH($D11,'     2022    '!$D$1:$D$1794,0),MATCH(X$1,'     2022    '!$A$1:$AC$1,0))</f>
        <v>26.99</v>
      </c>
      <c r="Y11" s="151">
        <f>INDEX('     2022    '!$A$1:$AC$1563,MATCH($D11,'     2022    '!$D$1:$D$1794,0),MATCH(Y$1,'     2022    '!$A$1:$AC$1,0))</f>
        <v>22.49</v>
      </c>
      <c r="Z11" s="156">
        <f>INDEX('     2022    '!$A$1:$AC$1563,MATCH($D11,'     2022    '!$D$1:$D$1794,0),MATCH(Z$1,'     2022    '!$A$1:$AC$1,0))</f>
        <v>4.4299999999999999E-2</v>
      </c>
      <c r="AA11" s="153" t="str">
        <f>INDEX('     2022    '!$A$1:$AC$1563,MATCH($D11,'     2022    '!$D$1:$D$1794,0),MATCH(AA$1,'     2022    '!$A$1:$AC$1,0))</f>
        <v>2806-F2-000057</v>
      </c>
      <c r="AB11" s="153" t="str">
        <f>INDEX('     2022    '!$A$1:$AC$1563,MATCH($D11,'     2022    '!$D$1:$D$1794,0),MATCH(AB$1,'     2022    '!$A$1:$AC$1,0))</f>
        <v>GB/HSE-347755</v>
      </c>
      <c r="AC11" s="153" t="str">
        <f>INDEX('     2022    '!$A$1:$AC$1563,MATCH($D11,'     2022    '!$D$1:$D$1794,0),MATCH(AC$1,'     2022    '!$A$1:$AC$1,0))</f>
        <v>6/28/2026</v>
      </c>
    </row>
    <row r="12" spans="1:29" s="183" customFormat="1" ht="36">
      <c r="A12" s="32">
        <f t="shared" si="0"/>
        <v>9</v>
      </c>
      <c r="B12" s="68" t="str">
        <f>INDEX('     2022    '!B$2:B$1794,MATCH(D12,'     2022    '!D$2:D$1794,0))</f>
        <v>NEW2021</v>
      </c>
      <c r="C12" s="204" t="str">
        <f>INDEX('     2022    '!C$2:C$1794,MATCH(D12,'     2022    '!D$2:D$1794,0))</f>
        <v>Cake - 25s</v>
      </c>
      <c r="D12" s="205" t="str">
        <f>INDEX('     2022    '!D:D,MATCH(A12,'     2022    '!AH:AH,0))</f>
        <v>CC1568</v>
      </c>
      <c r="E12" s="204" t="str">
        <f>INDEX('     2022    '!$A$2:$BP$1563,MATCH(D12,'     2022    '!$D$2:$D$1794,0),MATCH($E$1,'     2022    '!$A$3:$BH$3,0))</f>
        <v>COLOUR CROWNS. 25 shot cake. A beautiful quiet cake which explodes with golden mines and with horsetails of gold with colour tips, exploding above. . RETAIL</v>
      </c>
      <c r="F12" s="206" t="str">
        <f>IFERROR(IF(LEFT(INDEX('     2022    '!AD$2:AD$1794,MATCH(D12,'     2022    '!D$2:D$1794,0)),4)="http",HYPERLINK(INDEX('     2022    '!AD$2:AD$1794,MATCH(D12,'     2022    '!D$2:D$1794,0)),"Video"),""),"")</f>
        <v>Video</v>
      </c>
      <c r="G12" s="207">
        <f>INDEX('     2022    '!$A$1:$AC$1563,MATCH($D12,'     2022    '!$D$1:$D$1794,0),MATCH(G$1,'     2022    '!$A$1:$AC$1,0))</f>
        <v>0</v>
      </c>
      <c r="H12" s="208"/>
      <c r="I12" s="152">
        <f>INDEX('     2022    '!$A$1:$AC$1563,MATCH($D12,'     2022    '!$D$1:$D$1794,0),MATCH(I$1,'     2022    '!$A$1:$AC$1,0))</f>
        <v>48.82</v>
      </c>
      <c r="J12" s="150"/>
      <c r="K12" s="151">
        <f t="shared" si="1"/>
        <v>12.205</v>
      </c>
      <c r="L12" s="152">
        <f>INDEX('     2022    '!$A$1:$AC$1563,MATCH($D12,'     2022    '!$D$1:$D$1794,0),MATCH(L$1,'     2022    '!$A$1:$AC$1,0))</f>
        <v>53.851152998593001</v>
      </c>
      <c r="M12" s="152">
        <f>INDEX('     2022    '!$A$1:$AC$1563,MATCH($D12,'     2022    '!$D$1:$D$1794,0),MATCH(M$1,'     2022    '!$A$1:$AC$1,0))</f>
        <v>56.685424209045266</v>
      </c>
      <c r="N12" s="153" t="str">
        <f>INDEX('     2022    '!$A$1:$AC$1563,MATCH($D12,'     2022    '!$D$1:$D$1794,0),MATCH(N$1,'     2022    '!$A$1:$AC$1,0))</f>
        <v>30mm</v>
      </c>
      <c r="O12" s="154">
        <f>INDEX('     2022    '!$A$1:$AC$1563,MATCH($D12,'     2022    '!$D$1:$D$1794,0),MATCH(O$1,'     2022    '!$A$1:$AC$1,0))</f>
        <v>4</v>
      </c>
      <c r="P12" s="153">
        <f>INDEX('     2022    '!$A$1:$AC$1563,MATCH($D12,'     2022    '!$D$1:$D$1794,0),MATCH(P$1,'     2022    '!$A$1:$AC$1,0))</f>
        <v>22</v>
      </c>
      <c r="Q12" s="153" t="str">
        <f>INDEX('     2022    '!$A$1:$AC$1563,MATCH($D12,'     2022    '!$D$1:$D$1794,0),MATCH(Q$1,'     2022    '!$A$1:$AC$1,0))</f>
        <v>Yes</v>
      </c>
      <c r="R12" s="155">
        <f>INDEX('     2022    '!$A$1:$AC$1563,MATCH($D12,'     2022    '!$D$1:$D$1794,0),MATCH(R$1,'     2022    '!$A$1:$AC$1,0))</f>
        <v>15</v>
      </c>
      <c r="S12" s="155">
        <f>INDEX('     2022    '!$A$1:$AC$1563,MATCH($D12,'     2022    '!$D$1:$D$1794,0),MATCH(S$1,'     2022    '!$A$1:$AC$1,0))</f>
        <v>1.9</v>
      </c>
      <c r="T12" s="155">
        <f>INDEX('     2022    '!$A$1:$AC$1563,MATCH($D12,'     2022    '!$D$1:$D$1794,0),MATCH(T$1,'     2022    '!$A$1:$AC$1,0))</f>
        <v>0</v>
      </c>
      <c r="U12" s="154" t="str">
        <f>INDEX('     2022    '!$A$1:$AC$1563,MATCH($D12,'     2022    '!$D$1:$D$1794,0),MATCH(U$1,'     2022    '!$A$1:$AC$1,0))</f>
        <v>1.4G</v>
      </c>
      <c r="V12" s="153" t="str">
        <f>INDEX('     2022    '!$A$1:$AC$1563,MATCH($D12,'     2022    '!$D$1:$D$1794,0),MATCH(V$1,'     2022    '!$A$1:$AC$1,0))</f>
        <v>UN0336</v>
      </c>
      <c r="W12" s="153" t="str">
        <f>INDEX('     2022    '!$A$1:$AC$1563,MATCH($D12,'     2022    '!$D$1:$D$1794,0),MATCH(W$1,'     2022    '!$A$1:$AC$1,0))</f>
        <v>F2</v>
      </c>
      <c r="X12" s="151">
        <f>INDEX('     2022    '!$A$1:$AC$1563,MATCH($D12,'     2022    '!$D$1:$D$1794,0),MATCH(X$1,'     2022    '!$A$1:$AC$1,0))</f>
        <v>47.99</v>
      </c>
      <c r="Y12" s="151">
        <f>INDEX('     2022    '!$A$1:$AC$1563,MATCH($D12,'     2022    '!$D$1:$D$1794,0),MATCH(Y$1,'     2022    '!$A$1:$AC$1,0))</f>
        <v>35.99</v>
      </c>
      <c r="Z12" s="156">
        <f>INDEX('     2022    '!$A$1:$AC$1563,MATCH($D12,'     2022    '!$D$1:$D$1794,0),MATCH(Z$1,'     2022    '!$A$1:$AC$1,0))</f>
        <v>2.7E-2</v>
      </c>
      <c r="AA12" s="153" t="str">
        <f>INDEX('     2022    '!$A$1:$AC$1563,MATCH($D12,'     2022    '!$D$1:$D$1794,0),MATCH(AA$1,'     2022    '!$A$1:$AC$1,0))</f>
        <v>2806-F2-003615</v>
      </c>
      <c r="AB12" s="153" t="str">
        <f>INDEX('     2022    '!$A$1:$AC$1563,MATCH($D12,'     2022    '!$D$1:$D$1794,0),MATCH(AB$1,'     2022    '!$A$1:$AC$1,0))</f>
        <v>NL/TNO-0017-2021</v>
      </c>
      <c r="AC12" s="153" t="str">
        <f>INDEX('     2022    '!$A$1:$AC$1563,MATCH($D12,'     2022    '!$D$1:$D$1794,0),MATCH(AC$1,'     2022    '!$A$1:$AC$1,0))</f>
        <v>12/31/2099</v>
      </c>
    </row>
    <row r="13" spans="1:29" s="183" customFormat="1" ht="24">
      <c r="A13" s="32">
        <f t="shared" si="0"/>
        <v>10</v>
      </c>
      <c r="B13" s="68" t="str">
        <f>INDEX('     2022    '!B$2:B$1794,MATCH(D13,'     2022    '!D$2:D$1794,0))</f>
        <v>NEW2022</v>
      </c>
      <c r="C13" s="204" t="str">
        <f>INDEX('     2022    '!C$2:C$1794,MATCH(D13,'     2022    '!D$2:D$1794,0))</f>
        <v>Cake - 25s Fan</v>
      </c>
      <c r="D13" s="205" t="str">
        <f>INDEX('     2022    '!D:D,MATCH(A13,'     2022    '!AH:AH,0))</f>
        <v>CC1590</v>
      </c>
      <c r="E13" s="204" t="str">
        <f>INDEX('     2022    '!$A$2:$BP$1563,MATCH(D13,'     2022    '!$D$2:$D$1794,0),MATCH($E$1,'     2022    '!$A$3:$BH$3,0))</f>
        <v>RAPID RAINSHOWER. 25 shot fanned cake.Corolla spit with green spit, fanned dump cake. RETAIL</v>
      </c>
      <c r="F13" s="206" t="str">
        <f>IFERROR(IF(LEFT(INDEX('     2022    '!AD$2:AD$1794,MATCH(D13,'     2022    '!D$2:D$1794,0)),4)="http",HYPERLINK(INDEX('     2022    '!AD$2:AD$1794,MATCH(D13,'     2022    '!D$2:D$1794,0)),"Video"),""),"")</f>
        <v/>
      </c>
      <c r="G13" s="207">
        <f>INDEX('     2022    '!$A$1:$AC$1563,MATCH($D13,'     2022    '!$D$1:$D$1794,0),MATCH(G$1,'     2022    '!$A$1:$AC$1,0))</f>
        <v>0</v>
      </c>
      <c r="H13" s="208"/>
      <c r="I13" s="152">
        <f>INDEX('     2022    '!$A$1:$AC$1563,MATCH($D13,'     2022    '!$D$1:$D$1794,0),MATCH(I$1,'     2022    '!$A$1:$AC$1,0))</f>
        <v>59.67</v>
      </c>
      <c r="J13" s="150"/>
      <c r="K13" s="151">
        <f t="shared" si="1"/>
        <v>14.9175</v>
      </c>
      <c r="L13" s="152">
        <f>INDEX('     2022    '!$A$1:$AC$1563,MATCH($D13,'     2022    '!$D$1:$D$1794,0),MATCH(L$1,'     2022    '!$A$1:$AC$1,0))</f>
        <v>56.68686682192245</v>
      </c>
      <c r="M13" s="152">
        <f>INDEX('     2022    '!$A$1:$AC$1563,MATCH($D13,'     2022    '!$D$1:$D$1794,0),MATCH(M$1,'     2022    '!$A$1:$AC$1,0))</f>
        <v>59.670386128339423</v>
      </c>
      <c r="N13" s="153" t="str">
        <f>INDEX('     2022    '!$A$1:$AC$1563,MATCH($D13,'     2022    '!$D$1:$D$1794,0),MATCH(N$1,'     2022    '!$A$1:$AC$1,0))</f>
        <v>30mm</v>
      </c>
      <c r="O13" s="154">
        <f>INDEX('     2022    '!$A$1:$AC$1563,MATCH($D13,'     2022    '!$D$1:$D$1794,0),MATCH(O$1,'     2022    '!$A$1:$AC$1,0))</f>
        <v>4</v>
      </c>
      <c r="P13" s="153">
        <f>INDEX('     2022    '!$A$1:$AC$1563,MATCH($D13,'     2022    '!$D$1:$D$1794,0),MATCH(P$1,'     2022    '!$A$1:$AC$1,0))</f>
        <v>22</v>
      </c>
      <c r="Q13" s="153" t="str">
        <f>INDEX('     2022    '!$A$1:$AC$1563,MATCH($D13,'     2022    '!$D$1:$D$1794,0),MATCH(Q$1,'     2022    '!$A$1:$AC$1,0))</f>
        <v>Yes</v>
      </c>
      <c r="R13" s="155">
        <f>INDEX('     2022    '!$A$1:$AC$1563,MATCH($D13,'     2022    '!$D$1:$D$1794,0),MATCH(R$1,'     2022    '!$A$1:$AC$1,0))</f>
        <v>0</v>
      </c>
      <c r="S13" s="155">
        <f>INDEX('     2022    '!$A$1:$AC$1563,MATCH($D13,'     2022    '!$D$1:$D$1794,0),MATCH(S$1,'     2022    '!$A$1:$AC$1,0))</f>
        <v>0</v>
      </c>
      <c r="T13" s="155">
        <f>INDEX('     2022    '!$A$1:$AC$1563,MATCH($D13,'     2022    '!$D$1:$D$1794,0),MATCH(T$1,'     2022    '!$A$1:$AC$1,0))</f>
        <v>0</v>
      </c>
      <c r="U13" s="154" t="str">
        <f>INDEX('     2022    '!$A$1:$AC$1563,MATCH($D13,'     2022    '!$D$1:$D$1794,0),MATCH(U$1,'     2022    '!$A$1:$AC$1,0))</f>
        <v/>
      </c>
      <c r="V13" s="153">
        <f>INDEX('     2022    '!$A$1:$AC$1563,MATCH($D13,'     2022    '!$D$1:$D$1794,0),MATCH(V$1,'     2022    '!$A$1:$AC$1,0))</f>
        <v>0</v>
      </c>
      <c r="W13" s="153">
        <f>INDEX('     2022    '!$A$1:$AC$1563,MATCH($D13,'     2022    '!$D$1:$D$1794,0),MATCH(W$1,'     2022    '!$A$1:$AC$1,0))</f>
        <v>0</v>
      </c>
      <c r="X13" s="151">
        <f>INDEX('     2022    '!$A$1:$AC$1563,MATCH($D13,'     2022    '!$D$1:$D$1794,0),MATCH(X$1,'     2022    '!$A$1:$AC$1,0))</f>
        <v>53.99</v>
      </c>
      <c r="Y13" s="151">
        <f>INDEX('     2022    '!$A$1:$AC$1563,MATCH($D13,'     2022    '!$D$1:$D$1794,0),MATCH(Y$1,'     2022    '!$A$1:$AC$1,0))</f>
        <v>43.19</v>
      </c>
      <c r="Z13" s="156">
        <f>INDEX('     2022    '!$A$1:$AC$1563,MATCH($D13,'     2022    '!$D$1:$D$1794,0),MATCH(Z$1,'     2022    '!$A$1:$AC$1,0))</f>
        <v>5.4399999999999997E-2</v>
      </c>
      <c r="AA13" s="153">
        <f>INDEX('     2022    '!$A$1:$AC$1563,MATCH($D13,'     2022    '!$D$1:$D$1794,0),MATCH(AA$1,'     2022    '!$A$1:$AC$1,0))</f>
        <v>0</v>
      </c>
      <c r="AB13" s="153">
        <f>INDEX('     2022    '!$A$1:$AC$1563,MATCH($D13,'     2022    '!$D$1:$D$1794,0),MATCH(AB$1,'     2022    '!$A$1:$AC$1,0))</f>
        <v>0</v>
      </c>
      <c r="AC13" s="153">
        <f>INDEX('     2022    '!$A$1:$AC$1563,MATCH($D13,'     2022    '!$D$1:$D$1794,0),MATCH(AC$1,'     2022    '!$A$1:$AC$1,0))</f>
        <v>0</v>
      </c>
    </row>
    <row r="14" spans="1:29" s="183" customFormat="1" ht="24">
      <c r="A14" s="32">
        <f t="shared" si="0"/>
        <v>11</v>
      </c>
      <c r="B14" s="68" t="str">
        <f>INDEX('     2022    '!B$2:B$1794,MATCH(D14,'     2022    '!D$2:D$1794,0))</f>
        <v>NEW2022</v>
      </c>
      <c r="C14" s="204" t="str">
        <f>INDEX('     2022    '!C$2:C$1794,MATCH(D14,'     2022    '!D$2:D$1794,0))</f>
        <v>Cake - 25s Fan</v>
      </c>
      <c r="D14" s="205" t="str">
        <f>INDEX('     2022    '!D:D,MATCH(A14,'     2022    '!AH:AH,0))</f>
        <v>CC1593</v>
      </c>
      <c r="E14" s="204" t="str">
        <f>INDEX('     2022    '!$A$2:$BP$1563,MATCH(D14,'     2022    '!$D$2:$D$1794,0),MATCH($E$1,'     2022    '!$A$3:$BH$3,0))</f>
        <v>Mixed case - 3xCC1593a, 3xCC1593b. CC1593a: BLINKING MAGIC. 25s. Deep red strobe tail spit white strobe w/red/green/blue/lemon/purple. CC1593b: BLINKING SURPRISE. 25s. Deep red strobe tail spit silver chrys. w/red/green/blue/lemon/purple. RETAIL</v>
      </c>
      <c r="F14" s="206" t="str">
        <f>IFERROR(IF(LEFT(INDEX('     2022    '!AD$2:AD$1794,MATCH(D14,'     2022    '!D$2:D$1794,0)),4)="http",HYPERLINK(INDEX('     2022    '!AD$2:AD$1794,MATCH(D14,'     2022    '!D$2:D$1794,0)),"Video"),""),"")</f>
        <v>Video</v>
      </c>
      <c r="G14" s="207">
        <f>INDEX('     2022    '!$A$1:$AC$1563,MATCH($D14,'     2022    '!$D$1:$D$1794,0),MATCH(G$1,'     2022    '!$A$1:$AC$1,0))</f>
        <v>0</v>
      </c>
      <c r="H14" s="208"/>
      <c r="I14" s="152">
        <f>INDEX('     2022    '!$A$1:$AC$1563,MATCH($D14,'     2022    '!$D$1:$D$1794,0),MATCH(I$1,'     2022    '!$A$1:$AC$1,0))</f>
        <v>92.08</v>
      </c>
      <c r="J14" s="150"/>
      <c r="K14" s="151">
        <f t="shared" si="1"/>
        <v>15.346666666666666</v>
      </c>
      <c r="L14" s="152">
        <f>INDEX('     2022    '!$A$1:$AC$1563,MATCH($D14,'     2022    '!$D$1:$D$1794,0),MATCH(L$1,'     2022    '!$A$1:$AC$1,0))</f>
        <v>87.480470998823932</v>
      </c>
      <c r="M14" s="152">
        <f>INDEX('     2022    '!$A$1:$AC$1563,MATCH($D14,'     2022    '!$D$1:$D$1794,0),MATCH(M$1,'     2022    '!$A$1:$AC$1,0))</f>
        <v>92.084706314551511</v>
      </c>
      <c r="N14" s="153" t="str">
        <f>INDEX('     2022    '!$A$1:$AC$1563,MATCH($D14,'     2022    '!$D$1:$D$1794,0),MATCH(N$1,'     2022    '!$A$1:$AC$1,0))</f>
        <v>25mm</v>
      </c>
      <c r="O14" s="154">
        <f>INDEX('     2022    '!$A$1:$AC$1563,MATCH($D14,'     2022    '!$D$1:$D$1794,0),MATCH(O$1,'     2022    '!$A$1:$AC$1,0))</f>
        <v>6</v>
      </c>
      <c r="P14" s="153">
        <f>INDEX('     2022    '!$A$1:$AC$1563,MATCH($D14,'     2022    '!$D$1:$D$1794,0),MATCH(P$1,'     2022    '!$A$1:$AC$1,0))</f>
        <v>20</v>
      </c>
      <c r="Q14" s="153" t="str">
        <f>INDEX('     2022    '!$A$1:$AC$1563,MATCH($D14,'     2022    '!$D$1:$D$1794,0),MATCH(Q$1,'     2022    '!$A$1:$AC$1,0))</f>
        <v>Yes</v>
      </c>
      <c r="R14" s="155">
        <f>INDEX('     2022    '!$A$1:$AC$1563,MATCH($D14,'     2022    '!$D$1:$D$1794,0),MATCH(R$1,'     2022    '!$A$1:$AC$1,0))</f>
        <v>0</v>
      </c>
      <c r="S14" s="155">
        <f>INDEX('     2022    '!$A$1:$AC$1563,MATCH($D14,'     2022    '!$D$1:$D$1794,0),MATCH(S$1,'     2022    '!$A$1:$AC$1,0))</f>
        <v>0</v>
      </c>
      <c r="T14" s="155">
        <f>INDEX('     2022    '!$A$1:$AC$1563,MATCH($D14,'     2022    '!$D$1:$D$1794,0),MATCH(T$1,'     2022    '!$A$1:$AC$1,0))</f>
        <v>0</v>
      </c>
      <c r="U14" s="154" t="str">
        <f>INDEX('     2022    '!$A$1:$AC$1563,MATCH($D14,'     2022    '!$D$1:$D$1794,0),MATCH(U$1,'     2022    '!$A$1:$AC$1,0))</f>
        <v/>
      </c>
      <c r="V14" s="153">
        <f>INDEX('     2022    '!$A$1:$AC$1563,MATCH($D14,'     2022    '!$D$1:$D$1794,0),MATCH(V$1,'     2022    '!$A$1:$AC$1,0))</f>
        <v>0</v>
      </c>
      <c r="W14" s="153">
        <f>INDEX('     2022    '!$A$1:$AC$1563,MATCH($D14,'     2022    '!$D$1:$D$1794,0),MATCH(W$1,'     2022    '!$A$1:$AC$1,0))</f>
        <v>0</v>
      </c>
      <c r="X14" s="151">
        <f>INDEX('     2022    '!$A$1:$AC$1563,MATCH($D14,'     2022    '!$D$1:$D$1794,0),MATCH(X$1,'     2022    '!$A$1:$AC$1,0))</f>
        <v>55.99</v>
      </c>
      <c r="Y14" s="151">
        <f>INDEX('     2022    '!$A$1:$AC$1563,MATCH($D14,'     2022    '!$D$1:$D$1794,0),MATCH(Y$1,'     2022    '!$A$1:$AC$1,0))</f>
        <v>44.79</v>
      </c>
      <c r="Z14" s="156">
        <f>INDEX('     2022    '!$A$1:$AC$1563,MATCH($D14,'     2022    '!$D$1:$D$1794,0),MATCH(Z$1,'     2022    '!$A$1:$AC$1,0))</f>
        <v>5.3999999999999999E-2</v>
      </c>
      <c r="AA14" s="153">
        <f>INDEX('     2022    '!$A$1:$AC$1563,MATCH($D14,'     2022    '!$D$1:$D$1794,0),MATCH(AA$1,'     2022    '!$A$1:$AC$1,0))</f>
        <v>0</v>
      </c>
      <c r="AB14" s="153">
        <f>INDEX('     2022    '!$A$1:$AC$1563,MATCH($D14,'     2022    '!$D$1:$D$1794,0),MATCH(AB$1,'     2022    '!$A$1:$AC$1,0))</f>
        <v>0</v>
      </c>
      <c r="AC14" s="153">
        <f>INDEX('     2022    '!$A$1:$AC$1563,MATCH($D14,'     2022    '!$D$1:$D$1794,0),MATCH(AC$1,'     2022    '!$A$1:$AC$1,0))</f>
        <v>0</v>
      </c>
    </row>
    <row r="15" spans="1:29" s="183" customFormat="1" ht="36">
      <c r="A15" s="32">
        <f t="shared" si="0"/>
        <v>12</v>
      </c>
      <c r="B15" s="68" t="str">
        <f>INDEX('     2022    '!B$2:B$1794,MATCH(D15,'     2022    '!D$2:D$1794,0))</f>
        <v>NEW2021</v>
      </c>
      <c r="C15" s="204" t="str">
        <f>INDEX('     2022    '!C$2:C$1794,MATCH(D15,'     2022    '!D$2:D$1794,0))</f>
        <v>Cake - 30s</v>
      </c>
      <c r="D15" s="205" t="str">
        <f>INDEX('     2022    '!D:D,MATCH(A15,'     2022    '!AH:AH,0))</f>
        <v>CC1569</v>
      </c>
      <c r="E15" s="204" t="str">
        <f>INDEX('     2022    '!$A$2:$BP$1563,MATCH(D15,'     2022    '!$D$2:$D$1794,0),MATCH($E$1,'     2022    '!$A$3:$BH$3,0))</f>
        <v>SPUNKY MONKEY. 30 shot cake. Magic sounds as tails fly into the sky and burst into golden crowns with coloured strobes, the final lifts culminate in a burst of crackle. RETAIL</v>
      </c>
      <c r="F15" s="206" t="str">
        <f>IFERROR(IF(LEFT(INDEX('     2022    '!AD$2:AD$1794,MATCH(D15,'     2022    '!D$2:D$1794,0)),4)="http",HYPERLINK(INDEX('     2022    '!AD$2:AD$1794,MATCH(D15,'     2022    '!D$2:D$1794,0)),"Video"),""),"")</f>
        <v>Video</v>
      </c>
      <c r="G15" s="207">
        <f>INDEX('     2022    '!$A$1:$AC$1563,MATCH($D15,'     2022    '!$D$1:$D$1794,0),MATCH(G$1,'     2022    '!$A$1:$AC$1,0))</f>
        <v>0</v>
      </c>
      <c r="H15" s="208"/>
      <c r="I15" s="152">
        <f>INDEX('     2022    '!$A$1:$AC$1563,MATCH($D15,'     2022    '!$D$1:$D$1794,0),MATCH(I$1,'     2022    '!$A$1:$AC$1,0))</f>
        <v>57.49</v>
      </c>
      <c r="J15" s="150"/>
      <c r="K15" s="151">
        <f t="shared" si="1"/>
        <v>14.3725</v>
      </c>
      <c r="L15" s="152">
        <f>INDEX('     2022    '!$A$1:$AC$1563,MATCH($D15,'     2022    '!$D$1:$D$1794,0),MATCH(L$1,'     2022    '!$A$1:$AC$1,0))</f>
        <v>61.313299832308445</v>
      </c>
      <c r="M15" s="152">
        <f>INDEX('     2022    '!$A$1:$AC$1563,MATCH($D15,'     2022    '!$D$1:$D$1794,0),MATCH(M$1,'     2022    '!$A$1:$AC$1,0))</f>
        <v>64.540315612956263</v>
      </c>
      <c r="N15" s="153" t="str">
        <f>INDEX('     2022    '!$A$1:$AC$1563,MATCH($D15,'     2022    '!$D$1:$D$1794,0),MATCH(N$1,'     2022    '!$A$1:$AC$1,0))</f>
        <v>25mm</v>
      </c>
      <c r="O15" s="154">
        <f>INDEX('     2022    '!$A$1:$AC$1563,MATCH($D15,'     2022    '!$D$1:$D$1794,0),MATCH(O$1,'     2022    '!$A$1:$AC$1,0))</f>
        <v>4</v>
      </c>
      <c r="P15" s="153">
        <f>INDEX('     2022    '!$A$1:$AC$1563,MATCH($D15,'     2022    '!$D$1:$D$1794,0),MATCH(P$1,'     2022    '!$A$1:$AC$1,0))</f>
        <v>30</v>
      </c>
      <c r="Q15" s="153" t="str">
        <f>INDEX('     2022    '!$A$1:$AC$1563,MATCH($D15,'     2022    '!$D$1:$D$1794,0),MATCH(Q$1,'     2022    '!$A$1:$AC$1,0))</f>
        <v>No</v>
      </c>
      <c r="R15" s="155">
        <f>INDEX('     2022    '!$A$1:$AC$1563,MATCH($D15,'     2022    '!$D$1:$D$1794,0),MATCH(R$1,'     2022    '!$A$1:$AC$1,0))</f>
        <v>16</v>
      </c>
      <c r="S15" s="155">
        <f>INDEX('     2022    '!$A$1:$AC$1563,MATCH($D15,'     2022    '!$D$1:$D$1794,0),MATCH(S$1,'     2022    '!$A$1:$AC$1,0))</f>
        <v>3.9</v>
      </c>
      <c r="T15" s="155">
        <f>INDEX('     2022    '!$A$1:$AC$1563,MATCH($D15,'     2022    '!$D$1:$D$1794,0),MATCH(T$1,'     2022    '!$A$1:$AC$1,0))</f>
        <v>0</v>
      </c>
      <c r="U15" s="154" t="str">
        <f>INDEX('     2022    '!$A$1:$AC$1563,MATCH($D15,'     2022    '!$D$1:$D$1794,0),MATCH(U$1,'     2022    '!$A$1:$AC$1,0))</f>
        <v>1.3G</v>
      </c>
      <c r="V15" s="153" t="str">
        <f>INDEX('     2022    '!$A$1:$AC$1563,MATCH($D15,'     2022    '!$D$1:$D$1794,0),MATCH(V$1,'     2022    '!$A$1:$AC$1,0))</f>
        <v>UN0335</v>
      </c>
      <c r="W15" s="153" t="str">
        <f>INDEX('     2022    '!$A$1:$AC$1563,MATCH($D15,'     2022    '!$D$1:$D$1794,0),MATCH(W$1,'     2022    '!$A$1:$AC$1,0))</f>
        <v>F3</v>
      </c>
      <c r="X15" s="151">
        <f>INDEX('     2022    '!$A$1:$AC$1563,MATCH($D15,'     2022    '!$D$1:$D$1794,0),MATCH(X$1,'     2022    '!$A$1:$AC$1,0))</f>
        <v>54.99</v>
      </c>
      <c r="Y15" s="151">
        <f>INDEX('     2022    '!$A$1:$AC$1563,MATCH($D15,'     2022    '!$D$1:$D$1794,0),MATCH(Y$1,'     2022    '!$A$1:$AC$1,0))</f>
        <v>41.49</v>
      </c>
      <c r="Z15" s="156">
        <f>INDEX('     2022    '!$A$1:$AC$1563,MATCH($D15,'     2022    '!$D$1:$D$1794,0),MATCH(Z$1,'     2022    '!$A$1:$AC$1,0))</f>
        <v>0.03</v>
      </c>
      <c r="AA15" s="153" t="str">
        <f>INDEX('     2022    '!$A$1:$AC$1563,MATCH($D15,'     2022    '!$D$1:$D$1794,0),MATCH(AA$1,'     2022    '!$A$1:$AC$1,0))</f>
        <v>2806-F3-003548</v>
      </c>
      <c r="AB15" s="153" t="str">
        <f>INDEX('     2022    '!$A$1:$AC$1563,MATCH($D15,'     2022    '!$D$1:$D$1794,0),MATCH(AB$1,'     2022    '!$A$1:$AC$1,0))</f>
        <v>NL/TNO-0017-2021</v>
      </c>
      <c r="AC15" s="153" t="str">
        <f>INDEX('     2022    '!$A$1:$AC$1563,MATCH($D15,'     2022    '!$D$1:$D$1794,0),MATCH(AC$1,'     2022    '!$A$1:$AC$1,0))</f>
        <v>12/31/2099</v>
      </c>
    </row>
    <row r="16" spans="1:29" s="183" customFormat="1" ht="24">
      <c r="A16" s="32">
        <f t="shared" si="0"/>
        <v>13</v>
      </c>
      <c r="B16" s="68" t="str">
        <f>INDEX('     2022    '!B$2:B$1794,MATCH(D16,'     2022    '!D$2:D$1794,0))</f>
        <v>NEW2021</v>
      </c>
      <c r="C16" s="204" t="str">
        <f>INDEX('     2022    '!C$2:C$1794,MATCH(D16,'     2022    '!D$2:D$1794,0))</f>
        <v>Cake - 30s Fan</v>
      </c>
      <c r="D16" s="205" t="str">
        <f>INDEX('     2022    '!D:D,MATCH(A16,'     2022    '!AH:AH,0))</f>
        <v>CC1566</v>
      </c>
      <c r="E16" s="204" t="str">
        <f>INDEX('     2022    '!$A$2:$BP$1563,MATCH(D16,'     2022    '!$D$2:$D$1794,0),MATCH($E$1,'     2022    '!$A$3:$BH$3,0))</f>
        <v>GOLDEN GLORY. 30 shot fanned cake. A minature finale cake, just 16mm but packs a real punch of golden breaks. RETAIL</v>
      </c>
      <c r="F16" s="206" t="str">
        <f>IFERROR(IF(LEFT(INDEX('     2022    '!AD$2:AD$1794,MATCH(D16,'     2022    '!D$2:D$1794,0)),4)="http",HYPERLINK(INDEX('     2022    '!AD$2:AD$1794,MATCH(D16,'     2022    '!D$2:D$1794,0)),"Video"),""),"")</f>
        <v>Video</v>
      </c>
      <c r="G16" s="207">
        <f>INDEX('     2022    '!$A$1:$AC$1563,MATCH($D16,'     2022    '!$D$1:$D$1794,0),MATCH(G$1,'     2022    '!$A$1:$AC$1,0))</f>
        <v>0</v>
      </c>
      <c r="H16" s="208"/>
      <c r="I16" s="152">
        <f>INDEX('     2022    '!$A$1:$AC$1563,MATCH($D16,'     2022    '!$D$1:$D$1794,0),MATCH(I$1,'     2022    '!$A$1:$AC$1,0))</f>
        <v>77.97</v>
      </c>
      <c r="J16" s="150"/>
      <c r="K16" s="151">
        <f t="shared" si="1"/>
        <v>3.2487499999999998</v>
      </c>
      <c r="L16" s="152">
        <f>INDEX('     2022    '!$A$1:$AC$1563,MATCH($D16,'     2022    '!$D$1:$D$1794,0),MATCH(L$1,'     2022    '!$A$1:$AC$1,0))</f>
        <v>85.642300639679448</v>
      </c>
      <c r="M16" s="152">
        <f>INDEX('     2022    '!$A$1:$AC$1563,MATCH($D16,'     2022    '!$D$1:$D$1794,0),MATCH(M$1,'     2022    '!$A$1:$AC$1,0))</f>
        <v>90.149790147030998</v>
      </c>
      <c r="N16" s="153" t="str">
        <f>INDEX('     2022    '!$A$1:$AC$1563,MATCH($D16,'     2022    '!$D$1:$D$1794,0),MATCH(N$1,'     2022    '!$A$1:$AC$1,0))</f>
        <v>16mm</v>
      </c>
      <c r="O16" s="154">
        <f>INDEX('     2022    '!$A$1:$AC$1563,MATCH($D16,'     2022    '!$D$1:$D$1794,0),MATCH(O$1,'     2022    '!$A$1:$AC$1,0))</f>
        <v>24</v>
      </c>
      <c r="P16" s="153">
        <f>INDEX('     2022    '!$A$1:$AC$1563,MATCH($D16,'     2022    '!$D$1:$D$1794,0),MATCH(P$1,'     2022    '!$A$1:$AC$1,0))</f>
        <v>40</v>
      </c>
      <c r="Q16" s="153" t="str">
        <f>INDEX('     2022    '!$A$1:$AC$1563,MATCH($D16,'     2022    '!$D$1:$D$1794,0),MATCH(Q$1,'     2022    '!$A$1:$AC$1,0))</f>
        <v>No</v>
      </c>
      <c r="R16" s="155">
        <f>INDEX('     2022    '!$A$1:$AC$1563,MATCH($D16,'     2022    '!$D$1:$D$1794,0),MATCH(R$1,'     2022    '!$A$1:$AC$1,0))</f>
        <v>13</v>
      </c>
      <c r="S16" s="155">
        <f>INDEX('     2022    '!$A$1:$AC$1563,MATCH($D16,'     2022    '!$D$1:$D$1794,0),MATCH(S$1,'     2022    '!$A$1:$AC$1,0))</f>
        <v>3</v>
      </c>
      <c r="T16" s="155">
        <f>INDEX('     2022    '!$A$1:$AC$1563,MATCH($D16,'     2022    '!$D$1:$D$1794,0),MATCH(T$1,'     2022    '!$A$1:$AC$1,0))</f>
        <v>0</v>
      </c>
      <c r="U16" s="154" t="str">
        <f>INDEX('     2022    '!$A$1:$AC$1563,MATCH($D16,'     2022    '!$D$1:$D$1794,0),MATCH(U$1,'     2022    '!$A$1:$AC$1,0))</f>
        <v>1.3G</v>
      </c>
      <c r="V16" s="153" t="str">
        <f>INDEX('     2022    '!$A$1:$AC$1563,MATCH($D16,'     2022    '!$D$1:$D$1794,0),MATCH(V$1,'     2022    '!$A$1:$AC$1,0))</f>
        <v>UN0335</v>
      </c>
      <c r="W16" s="153" t="str">
        <f>INDEX('     2022    '!$A$1:$AC$1563,MATCH($D16,'     2022    '!$D$1:$D$1794,0),MATCH(W$1,'     2022    '!$A$1:$AC$1,0))</f>
        <v>F2</v>
      </c>
      <c r="X16" s="151">
        <f>INDEX('     2022    '!$A$1:$AC$1563,MATCH($D16,'     2022    '!$D$1:$D$1794,0),MATCH(X$1,'     2022    '!$A$1:$AC$1,0))</f>
        <v>12.49</v>
      </c>
      <c r="Y16" s="151">
        <f>INDEX('     2022    '!$A$1:$AC$1563,MATCH($D16,'     2022    '!$D$1:$D$1794,0),MATCH(Y$1,'     2022    '!$A$1:$AC$1,0))</f>
        <v>9.99</v>
      </c>
      <c r="Z16" s="156">
        <f>INDEX('     2022    '!$A$1:$AC$1563,MATCH($D16,'     2022    '!$D$1:$D$1794,0),MATCH(Z$1,'     2022    '!$A$1:$AC$1,0))</f>
        <v>3.2599999999999997E-2</v>
      </c>
      <c r="AA16" s="153" t="str">
        <f>INDEX('     2022    '!$A$1:$AC$1563,MATCH($D16,'     2022    '!$D$1:$D$1794,0),MATCH(AA$1,'     2022    '!$A$1:$AC$1,0))</f>
        <v>2806-F2-003541</v>
      </c>
      <c r="AB16" s="153" t="str">
        <f>INDEX('     2022    '!$A$1:$AC$1563,MATCH($D16,'     2022    '!$D$1:$D$1794,0),MATCH(AB$1,'     2022    '!$A$1:$AC$1,0))</f>
        <v>NL/TNO-0017-2021</v>
      </c>
      <c r="AC16" s="153" t="str">
        <f>INDEX('     2022    '!$A$1:$AC$1563,MATCH($D16,'     2022    '!$D$1:$D$1794,0),MATCH(AC$1,'     2022    '!$A$1:$AC$1,0))</f>
        <v>12/31/2099</v>
      </c>
    </row>
    <row r="17" spans="1:29" s="183" customFormat="1" ht="15.75">
      <c r="A17" s="32">
        <f t="shared" si="0"/>
        <v>14</v>
      </c>
      <c r="B17" s="68" t="str">
        <f>INDEX('     2022    '!B$2:B$1794,MATCH(D17,'     2022    '!D$2:D$1794,0))</f>
        <v>NEW2022</v>
      </c>
      <c r="C17" s="204" t="str">
        <f>INDEX('     2022    '!C$2:C$1794,MATCH(D17,'     2022    '!D$2:D$1794,0))</f>
        <v>Cake - 36s Fan</v>
      </c>
      <c r="D17" s="205" t="str">
        <f>INDEX('     2022    '!D:D,MATCH(A17,'     2022    '!AH:AH,0))</f>
        <v>CC1596</v>
      </c>
      <c r="E17" s="204" t="str">
        <f>INDEX('     2022    '!$A$2:$BP$1563,MATCH(D17,'     2022    '!$D$2:$D$1794,0),MATCH($E$1,'     2022    '!$A$3:$BH$3,0))</f>
        <v>36s. White strobe mine gold ti.willow spit red comet, spit green comet, spit purple comet, spit blue comet, spit lemon comet, spit orange comet.</v>
      </c>
      <c r="F17" s="206" t="str">
        <f>IFERROR(IF(LEFT(INDEX('     2022    '!AD$2:AD$1794,MATCH(D17,'     2022    '!D$2:D$1794,0)),4)="http",HYPERLINK(INDEX('     2022    '!AD$2:AD$1794,MATCH(D17,'     2022    '!D$2:D$1794,0)),"Video"),""),"")</f>
        <v>Video</v>
      </c>
      <c r="G17" s="207">
        <f>INDEX('     2022    '!$A$1:$AC$1563,MATCH($D17,'     2022    '!$D$1:$D$1794,0),MATCH(G$1,'     2022    '!$A$1:$AC$1,0))</f>
        <v>0</v>
      </c>
      <c r="H17" s="208"/>
      <c r="I17" s="152">
        <f>INDEX('     2022    '!$A$1:$AC$1563,MATCH($D17,'     2022    '!$D$1:$D$1794,0),MATCH(I$1,'     2022    '!$A$1:$AC$1,0))</f>
        <v>111.26</v>
      </c>
      <c r="J17" s="150"/>
      <c r="K17" s="151">
        <f t="shared" si="1"/>
        <v>37.086666666666666</v>
      </c>
      <c r="L17" s="152">
        <f>INDEX('     2022    '!$A$1:$AC$1563,MATCH($D17,'     2022    '!$D$1:$D$1794,0),MATCH(L$1,'     2022    '!$A$1:$AC$1,0))</f>
        <v>101.24660000000002</v>
      </c>
      <c r="M17" s="152">
        <f>INDEX('     2022    '!$A$1:$AC$1563,MATCH($D17,'     2022    '!$D$1:$D$1794,0),MATCH(M$1,'     2022    '!$A$1:$AC$1,0))</f>
        <v>111.26</v>
      </c>
      <c r="N17" s="153" t="str">
        <f>INDEX('     2022    '!$A$1:$AC$1563,MATCH($D17,'     2022    '!$D$1:$D$1794,0),MATCH(N$1,'     2022    '!$A$1:$AC$1,0))</f>
        <v>30mm</v>
      </c>
      <c r="O17" s="154">
        <f>INDEX('     2022    '!$A$1:$AC$1563,MATCH($D17,'     2022    '!$D$1:$D$1794,0),MATCH(O$1,'     2022    '!$A$1:$AC$1,0))</f>
        <v>3</v>
      </c>
      <c r="P17" s="153">
        <f>INDEX('     2022    '!$A$1:$AC$1563,MATCH($D17,'     2022    '!$D$1:$D$1794,0),MATCH(P$1,'     2022    '!$A$1:$AC$1,0))</f>
        <v>25</v>
      </c>
      <c r="Q17" s="153">
        <f>INDEX('     2022    '!$A$1:$AC$1563,MATCH($D17,'     2022    '!$D$1:$D$1794,0),MATCH(Q$1,'     2022    '!$A$1:$AC$1,0))</f>
        <v>0</v>
      </c>
      <c r="R17" s="155">
        <f>INDEX('     2022    '!$A$1:$AC$1563,MATCH($D17,'     2022    '!$D$1:$D$1794,0),MATCH(R$1,'     2022    '!$A$1:$AC$1,0))</f>
        <v>0</v>
      </c>
      <c r="S17" s="155">
        <f>INDEX('     2022    '!$A$1:$AC$1563,MATCH($D17,'     2022    '!$D$1:$D$1794,0),MATCH(S$1,'     2022    '!$A$1:$AC$1,0))</f>
        <v>0</v>
      </c>
      <c r="T17" s="155">
        <f>INDEX('     2022    '!$A$1:$AC$1563,MATCH($D17,'     2022    '!$D$1:$D$1794,0),MATCH(T$1,'     2022    '!$A$1:$AC$1,0))</f>
        <v>0</v>
      </c>
      <c r="U17" s="154" t="str">
        <f>INDEX('     2022    '!$A$1:$AC$1563,MATCH($D17,'     2022    '!$D$1:$D$1794,0),MATCH(U$1,'     2022    '!$A$1:$AC$1,0))</f>
        <v/>
      </c>
      <c r="V17" s="153">
        <f>INDEX('     2022    '!$A$1:$AC$1563,MATCH($D17,'     2022    '!$D$1:$D$1794,0),MATCH(V$1,'     2022    '!$A$1:$AC$1,0))</f>
        <v>0</v>
      </c>
      <c r="W17" s="153">
        <f>INDEX('     2022    '!$A$1:$AC$1563,MATCH($D17,'     2022    '!$D$1:$D$1794,0),MATCH(W$1,'     2022    '!$A$1:$AC$1,0))</f>
        <v>0</v>
      </c>
      <c r="X17" s="151" t="str">
        <f>INDEX('     2022    '!$A$1:$AC$1563,MATCH($D17,'     2022    '!$D$1:$D$1794,0),MATCH(X$1,'     2022    '!$A$1:$AC$1,0))</f>
        <v/>
      </c>
      <c r="Y17" s="151" t="str">
        <f>INDEX('     2022    '!$A$1:$AC$1563,MATCH($D17,'     2022    '!$D$1:$D$1794,0),MATCH(Y$1,'     2022    '!$A$1:$AC$1,0))</f>
        <v/>
      </c>
      <c r="Z17" s="156">
        <f>INDEX('     2022    '!$A$1:$AC$1563,MATCH($D17,'     2022    '!$D$1:$D$1794,0),MATCH(Z$1,'     2022    '!$A$1:$AC$1,0))</f>
        <v>6.7000000000000004E-2</v>
      </c>
      <c r="AA17" s="153">
        <f>INDEX('     2022    '!$A$1:$AC$1563,MATCH($D17,'     2022    '!$D$1:$D$1794,0),MATCH(AA$1,'     2022    '!$A$1:$AC$1,0))</f>
        <v>0</v>
      </c>
      <c r="AB17" s="153">
        <f>INDEX('     2022    '!$A$1:$AC$1563,MATCH($D17,'     2022    '!$D$1:$D$1794,0),MATCH(AB$1,'     2022    '!$A$1:$AC$1,0))</f>
        <v>0</v>
      </c>
      <c r="AC17" s="153">
        <f>INDEX('     2022    '!$A$1:$AC$1563,MATCH($D17,'     2022    '!$D$1:$D$1794,0),MATCH(AC$1,'     2022    '!$A$1:$AC$1,0))</f>
        <v>0</v>
      </c>
    </row>
    <row r="18" spans="1:29" s="183" customFormat="1" ht="15.75">
      <c r="A18" s="32">
        <f t="shared" si="0"/>
        <v>15</v>
      </c>
      <c r="B18" s="68" t="str">
        <f>INDEX('     2022    '!B$2:B$1794,MATCH(D18,'     2022    '!D$2:D$1794,0))</f>
        <v>NEW2022</v>
      </c>
      <c r="C18" s="204" t="str">
        <f>INDEX('     2022    '!C$2:C$1794,MATCH(D18,'     2022    '!D$2:D$1794,0))</f>
        <v>Cake - 41s</v>
      </c>
      <c r="D18" s="205" t="str">
        <f>INDEX('     2022    '!D:D,MATCH(A18,'     2022    '!AH:AH,0))</f>
        <v>CC1589</v>
      </c>
      <c r="E18" s="204" t="str">
        <f>INDEX('     2022    '!$A$2:$BP$1563,MATCH(D18,'     2022    '!$D$2:$D$1794,0),MATCH($E$1,'     2022    '!$A$3:$BH$3,0))</f>
        <v>SERPENT ATTACK. 41 shot cake. Silver spinner howl to red strobe, silver spinner howl to white strobe, silver spinner to green strobe, red to blue swimming star, purple to lemon swimming star, red/green/blue to silver dragon. RETAIL</v>
      </c>
      <c r="F18" s="206" t="str">
        <f>IFERROR(IF(LEFT(INDEX('     2022    '!AD$2:AD$1794,MATCH(D18,'     2022    '!D$2:D$1794,0)),4)="http",HYPERLINK(INDEX('     2022    '!AD$2:AD$1794,MATCH(D18,'     2022    '!D$2:D$1794,0)),"Video"),""),"")</f>
        <v>Video</v>
      </c>
      <c r="G18" s="207">
        <f>INDEX('     2022    '!$A$1:$AC$1563,MATCH($D18,'     2022    '!$D$1:$D$1794,0),MATCH(G$1,'     2022    '!$A$1:$AC$1,0))</f>
        <v>0</v>
      </c>
      <c r="H18" s="208"/>
      <c r="I18" s="152">
        <f>INDEX('     2022    '!$A$1:$AC$1563,MATCH($D18,'     2022    '!$D$1:$D$1794,0),MATCH(I$1,'     2022    '!$A$1:$AC$1,0))</f>
        <v>85.03</v>
      </c>
      <c r="J18" s="150"/>
      <c r="K18" s="151">
        <f t="shared" si="1"/>
        <v>14.171666666666667</v>
      </c>
      <c r="L18" s="152">
        <f>INDEX('     2022    '!$A$1:$AC$1563,MATCH($D18,'     2022    '!$D$1:$D$1794,0),MATCH(L$1,'     2022    '!$A$1:$AC$1,0))</f>
        <v>80.782360017588204</v>
      </c>
      <c r="M18" s="152">
        <f>INDEX('     2022    '!$A$1:$AC$1563,MATCH($D18,'     2022    '!$D$1:$D$1794,0),MATCH(M$1,'     2022    '!$A$1:$AC$1,0))</f>
        <v>85.034063176408637</v>
      </c>
      <c r="N18" s="153" t="str">
        <f>INDEX('     2022    '!$A$1:$AC$1563,MATCH($D18,'     2022    '!$D$1:$D$1794,0),MATCH(N$1,'     2022    '!$A$1:$AC$1,0))</f>
        <v>25mm</v>
      </c>
      <c r="O18" s="154">
        <f>INDEX('     2022    '!$A$1:$AC$1563,MATCH($D18,'     2022    '!$D$1:$D$1794,0),MATCH(O$1,'     2022    '!$A$1:$AC$1,0))</f>
        <v>6</v>
      </c>
      <c r="P18" s="153">
        <f>INDEX('     2022    '!$A$1:$AC$1563,MATCH($D18,'     2022    '!$D$1:$D$1794,0),MATCH(P$1,'     2022    '!$A$1:$AC$1,0))</f>
        <v>45</v>
      </c>
      <c r="Q18" s="153">
        <f>INDEX('     2022    '!$A$1:$AC$1563,MATCH($D18,'     2022    '!$D$1:$D$1794,0),MATCH(Q$1,'     2022    '!$A$1:$AC$1,0))</f>
        <v>0</v>
      </c>
      <c r="R18" s="155">
        <f>INDEX('     2022    '!$A$1:$AC$1563,MATCH($D18,'     2022    '!$D$1:$D$1794,0),MATCH(R$1,'     2022    '!$A$1:$AC$1,0))</f>
        <v>0</v>
      </c>
      <c r="S18" s="155">
        <f>INDEX('     2022    '!$A$1:$AC$1563,MATCH($D18,'     2022    '!$D$1:$D$1794,0),MATCH(S$1,'     2022    '!$A$1:$AC$1,0))</f>
        <v>0</v>
      </c>
      <c r="T18" s="155">
        <f>INDEX('     2022    '!$A$1:$AC$1563,MATCH($D18,'     2022    '!$D$1:$D$1794,0),MATCH(T$1,'     2022    '!$A$1:$AC$1,0))</f>
        <v>0</v>
      </c>
      <c r="U18" s="154" t="str">
        <f>INDEX('     2022    '!$A$1:$AC$1563,MATCH($D18,'     2022    '!$D$1:$D$1794,0),MATCH(U$1,'     2022    '!$A$1:$AC$1,0))</f>
        <v/>
      </c>
      <c r="V18" s="153">
        <f>INDEX('     2022    '!$A$1:$AC$1563,MATCH($D18,'     2022    '!$D$1:$D$1794,0),MATCH(V$1,'     2022    '!$A$1:$AC$1,0))</f>
        <v>0</v>
      </c>
      <c r="W18" s="153">
        <f>INDEX('     2022    '!$A$1:$AC$1563,MATCH($D18,'     2022    '!$D$1:$D$1794,0),MATCH(W$1,'     2022    '!$A$1:$AC$1,0))</f>
        <v>0</v>
      </c>
      <c r="X18" s="151">
        <f>INDEX('     2022    '!$A$1:$AC$1563,MATCH($D18,'     2022    '!$D$1:$D$1794,0),MATCH(X$1,'     2022    '!$A$1:$AC$1,0))</f>
        <v>51.99</v>
      </c>
      <c r="Y18" s="151">
        <f>INDEX('     2022    '!$A$1:$AC$1563,MATCH($D18,'     2022    '!$D$1:$D$1794,0),MATCH(Y$1,'     2022    '!$A$1:$AC$1,0))</f>
        <v>41.59</v>
      </c>
      <c r="Z18" s="156">
        <f>INDEX('     2022    '!$A$1:$AC$1563,MATCH($D18,'     2022    '!$D$1:$D$1794,0),MATCH(Z$1,'     2022    '!$A$1:$AC$1,0))</f>
        <v>3.5999999999999997E-2</v>
      </c>
      <c r="AA18" s="153">
        <f>INDEX('     2022    '!$A$1:$AC$1563,MATCH($D18,'     2022    '!$D$1:$D$1794,0),MATCH(AA$1,'     2022    '!$A$1:$AC$1,0))</f>
        <v>0</v>
      </c>
      <c r="AB18" s="153">
        <f>INDEX('     2022    '!$A$1:$AC$1563,MATCH($D18,'     2022    '!$D$1:$D$1794,0),MATCH(AB$1,'     2022    '!$A$1:$AC$1,0))</f>
        <v>0</v>
      </c>
      <c r="AC18" s="153">
        <f>INDEX('     2022    '!$A$1:$AC$1563,MATCH($D18,'     2022    '!$D$1:$D$1794,0),MATCH(AC$1,'     2022    '!$A$1:$AC$1,0))</f>
        <v>0</v>
      </c>
    </row>
    <row r="19" spans="1:29" s="183" customFormat="1" ht="15.75">
      <c r="A19" s="32">
        <f t="shared" si="0"/>
        <v>16</v>
      </c>
      <c r="B19" s="68" t="str">
        <f>INDEX('     2022    '!B$2:B$1794,MATCH(D19,'     2022    '!D$2:D$1794,0))</f>
        <v>NEW2021</v>
      </c>
      <c r="C19" s="204" t="str">
        <f>INDEX('     2022    '!C$2:C$1794,MATCH(D19,'     2022    '!D$2:D$1794,0))</f>
        <v>Cake - 49s</v>
      </c>
      <c r="D19" s="205" t="str">
        <f>INDEX('     2022    '!D:D,MATCH(A19,'     2022    '!AH:AH,0))</f>
        <v>CC1564</v>
      </c>
      <c r="E19" s="204" t="str">
        <f>INDEX('     2022    '!$A$2:$BP$1563,MATCH(D19,'     2022    '!$D$2:$D$1794,0),MATCH($E$1,'     2022    '!$A$3:$BH$3,0))</f>
        <v>SILVER DRAGONS. 49 shot cake. Silver dragon tails dance across the sky with red and golden coloured bursts. RETAIL</v>
      </c>
      <c r="F19" s="206" t="str">
        <f>IFERROR(IF(LEFT(INDEX('     2022    '!AD$2:AD$1794,MATCH(D19,'     2022    '!D$2:D$1794,0)),4)="http",HYPERLINK(INDEX('     2022    '!AD$2:AD$1794,MATCH(D19,'     2022    '!D$2:D$1794,0)),"Video"),""),"")</f>
        <v>Video</v>
      </c>
      <c r="G19" s="207">
        <f>INDEX('     2022    '!$A$1:$AC$1563,MATCH($D19,'     2022    '!$D$1:$D$1794,0),MATCH(G$1,'     2022    '!$A$1:$AC$1,0))</f>
        <v>0</v>
      </c>
      <c r="H19" s="208"/>
      <c r="I19" s="152">
        <f>INDEX('     2022    '!$A$1:$AC$1563,MATCH($D19,'     2022    '!$D$1:$D$1794,0),MATCH(I$1,'     2022    '!$A$1:$AC$1,0))</f>
        <v>110.53</v>
      </c>
      <c r="J19" s="150"/>
      <c r="K19" s="151">
        <f t="shared" si="1"/>
        <v>13.81625</v>
      </c>
      <c r="L19" s="152">
        <f>INDEX('     2022    '!$A$1:$AC$1563,MATCH($D19,'     2022    '!$D$1:$D$1794,0),MATCH(L$1,'     2022    '!$A$1:$AC$1,0))</f>
        <v>113.9041668154276</v>
      </c>
      <c r="M19" s="152">
        <f>INDEX('     2022    '!$A$1:$AC$1563,MATCH($D19,'     2022    '!$D$1:$D$1794,0),MATCH(M$1,'     2022    '!$A$1:$AC$1,0))</f>
        <v>119.89912296360801</v>
      </c>
      <c r="N19" s="153" t="str">
        <f>INDEX('     2022    '!$A$1:$AC$1563,MATCH($D19,'     2022    '!$D$1:$D$1794,0),MATCH(N$1,'     2022    '!$A$1:$AC$1,0))</f>
        <v>20mm</v>
      </c>
      <c r="O19" s="154">
        <f>INDEX('     2022    '!$A$1:$AC$1563,MATCH($D19,'     2022    '!$D$1:$D$1794,0),MATCH(O$1,'     2022    '!$A$1:$AC$1,0))</f>
        <v>8</v>
      </c>
      <c r="P19" s="153">
        <f>INDEX('     2022    '!$A$1:$AC$1563,MATCH($D19,'     2022    '!$D$1:$D$1794,0),MATCH(P$1,'     2022    '!$A$1:$AC$1,0))</f>
        <v>35</v>
      </c>
      <c r="Q19" s="153" t="str">
        <f>INDEX('     2022    '!$A$1:$AC$1563,MATCH($D19,'     2022    '!$D$1:$D$1794,0),MATCH(Q$1,'     2022    '!$A$1:$AC$1,0))</f>
        <v>No</v>
      </c>
      <c r="R19" s="155">
        <f>INDEX('     2022    '!$A$1:$AC$1563,MATCH($D19,'     2022    '!$D$1:$D$1794,0),MATCH(R$1,'     2022    '!$A$1:$AC$1,0))</f>
        <v>20</v>
      </c>
      <c r="S19" s="155">
        <f>INDEX('     2022    '!$A$1:$AC$1563,MATCH($D19,'     2022    '!$D$1:$D$1794,0),MATCH(S$1,'     2022    '!$A$1:$AC$1,0))</f>
        <v>3.1</v>
      </c>
      <c r="T19" s="155">
        <f>INDEX('     2022    '!$A$1:$AC$1563,MATCH($D19,'     2022    '!$D$1:$D$1794,0),MATCH(T$1,'     2022    '!$A$1:$AC$1,0))</f>
        <v>0</v>
      </c>
      <c r="U19" s="154" t="str">
        <f>INDEX('     2022    '!$A$1:$AC$1563,MATCH($D19,'     2022    '!$D$1:$D$1794,0),MATCH(U$1,'     2022    '!$A$1:$AC$1,0))</f>
        <v>1.3G</v>
      </c>
      <c r="V19" s="153" t="str">
        <f>INDEX('     2022    '!$A$1:$AC$1563,MATCH($D19,'     2022    '!$D$1:$D$1794,0),MATCH(V$1,'     2022    '!$A$1:$AC$1,0))</f>
        <v>UN0335</v>
      </c>
      <c r="W19" s="153" t="str">
        <f>INDEX('     2022    '!$A$1:$AC$1563,MATCH($D19,'     2022    '!$D$1:$D$1794,0),MATCH(W$1,'     2022    '!$A$1:$AC$1,0))</f>
        <v>F3</v>
      </c>
      <c r="X19" s="151">
        <f>INDEX('     2022    '!$A$1:$AC$1563,MATCH($D19,'     2022    '!$D$1:$D$1794,0),MATCH(X$1,'     2022    '!$A$1:$AC$1,0))</f>
        <v>55.99</v>
      </c>
      <c r="Y19" s="151">
        <f>INDEX('     2022    '!$A$1:$AC$1563,MATCH($D19,'     2022    '!$D$1:$D$1794,0),MATCH(Y$1,'     2022    '!$A$1:$AC$1,0))</f>
        <v>41.99</v>
      </c>
      <c r="Z19" s="156">
        <f>INDEX('     2022    '!$A$1:$AC$1563,MATCH($D19,'     2022    '!$D$1:$D$1794,0),MATCH(Z$1,'     2022    '!$A$1:$AC$1,0))</f>
        <v>5.5480000000000002E-2</v>
      </c>
      <c r="AA19" s="153" t="str">
        <f>INDEX('     2022    '!$A$1:$AC$1563,MATCH($D19,'     2022    '!$D$1:$D$1794,0),MATCH(AA$1,'     2022    '!$A$1:$AC$1,0))</f>
        <v>2806-F2-003405</v>
      </c>
      <c r="AB19" s="153" t="str">
        <f>INDEX('     2022    '!$A$1:$AC$1563,MATCH($D19,'     2022    '!$D$1:$D$1794,0),MATCH(AB$1,'     2022    '!$A$1:$AC$1,0))</f>
        <v>NL/TNO-0017-2021</v>
      </c>
      <c r="AC19" s="153" t="str">
        <f>INDEX('     2022    '!$A$1:$AC$1563,MATCH($D19,'     2022    '!$D$1:$D$1794,0),MATCH(AC$1,'     2022    '!$A$1:$AC$1,0))</f>
        <v>12/31/2099</v>
      </c>
    </row>
    <row r="20" spans="1:29" s="183" customFormat="1" ht="15.75">
      <c r="A20" s="32">
        <f t="shared" si="0"/>
        <v>17</v>
      </c>
      <c r="B20" s="68" t="str">
        <f>INDEX('     2022    '!B$2:B$1794,MATCH(D20,'     2022    '!D$2:D$1794,0))</f>
        <v>NEW2022</v>
      </c>
      <c r="C20" s="204" t="str">
        <f>INDEX('     2022    '!C$2:C$1794,MATCH(D20,'     2022    '!D$2:D$1794,0))</f>
        <v>Cake - 49s</v>
      </c>
      <c r="D20" s="205" t="str">
        <f>INDEX('     2022    '!D:D,MATCH(A20,'     2022    '!AH:AH,0))</f>
        <v>CC1588</v>
      </c>
      <c r="E20" s="204" t="str">
        <f>INDEX('     2022    '!$A$2:$BP$1563,MATCH(D20,'     2022    '!$D$2:$D$1794,0),MATCH($E$1,'     2022    '!$A$3:$BH$3,0))</f>
        <v>SILVER DARTS. 49 shot cake. Silver Moves. RETAIL</v>
      </c>
      <c r="F20" s="206" t="str">
        <f>IFERROR(IF(LEFT(INDEX('     2022    '!AD$2:AD$1794,MATCH(D20,'     2022    '!D$2:D$1794,0)),4)="http",HYPERLINK(INDEX('     2022    '!AD$2:AD$1794,MATCH(D20,'     2022    '!D$2:D$1794,0)),"Video"),""),"")</f>
        <v>Video</v>
      </c>
      <c r="G20" s="207">
        <f>INDEX('     2022    '!$A$1:$AC$1563,MATCH($D20,'     2022    '!$D$1:$D$1794,0),MATCH(G$1,'     2022    '!$A$1:$AC$1,0))</f>
        <v>0</v>
      </c>
      <c r="H20" s="208"/>
      <c r="I20" s="152">
        <f>INDEX('     2022    '!$A$1:$AC$1563,MATCH($D20,'     2022    '!$D$1:$D$1794,0),MATCH(I$1,'     2022    '!$A$1:$AC$1,0))</f>
        <v>65.38</v>
      </c>
      <c r="J20" s="150"/>
      <c r="K20" s="151">
        <f t="shared" si="1"/>
        <v>32.69</v>
      </c>
      <c r="L20" s="152">
        <f>INDEX('     2022    '!$A$1:$AC$1563,MATCH($D20,'     2022    '!$D$1:$D$1794,0),MATCH(L$1,'     2022    '!$A$1:$AC$1,0))</f>
        <v>62.108850631753548</v>
      </c>
      <c r="M20" s="152">
        <f>INDEX('     2022    '!$A$1:$AC$1563,MATCH($D20,'     2022    '!$D$1:$D$1794,0),MATCH(M$1,'     2022    '!$A$1:$AC$1,0))</f>
        <v>65.377737507109003</v>
      </c>
      <c r="N20" s="153" t="str">
        <f>INDEX('     2022    '!$A$1:$AC$1563,MATCH($D20,'     2022    '!$D$1:$D$1794,0),MATCH(N$1,'     2022    '!$A$1:$AC$1,0))</f>
        <v>30mm</v>
      </c>
      <c r="O20" s="154">
        <f>INDEX('     2022    '!$A$1:$AC$1563,MATCH($D20,'     2022    '!$D$1:$D$1794,0),MATCH(O$1,'     2022    '!$A$1:$AC$1,0))</f>
        <v>2</v>
      </c>
      <c r="P20" s="153">
        <f>INDEX('     2022    '!$A$1:$AC$1563,MATCH($D20,'     2022    '!$D$1:$D$1794,0),MATCH(P$1,'     2022    '!$A$1:$AC$1,0))</f>
        <v>28</v>
      </c>
      <c r="Q20" s="153">
        <f>INDEX('     2022    '!$A$1:$AC$1563,MATCH($D20,'     2022    '!$D$1:$D$1794,0),MATCH(Q$1,'     2022    '!$A$1:$AC$1,0))</f>
        <v>0</v>
      </c>
      <c r="R20" s="155">
        <f>INDEX('     2022    '!$A$1:$AC$1563,MATCH($D20,'     2022    '!$D$1:$D$1794,0),MATCH(R$1,'     2022    '!$A$1:$AC$1,0))</f>
        <v>0</v>
      </c>
      <c r="S20" s="155">
        <f>INDEX('     2022    '!$A$1:$AC$1563,MATCH($D20,'     2022    '!$D$1:$D$1794,0),MATCH(S$1,'     2022    '!$A$1:$AC$1,0))</f>
        <v>0</v>
      </c>
      <c r="T20" s="155">
        <f>INDEX('     2022    '!$A$1:$AC$1563,MATCH($D20,'     2022    '!$D$1:$D$1794,0),MATCH(T$1,'     2022    '!$A$1:$AC$1,0))</f>
        <v>0</v>
      </c>
      <c r="U20" s="154" t="str">
        <f>INDEX('     2022    '!$A$1:$AC$1563,MATCH($D20,'     2022    '!$D$1:$D$1794,0),MATCH(U$1,'     2022    '!$A$1:$AC$1,0))</f>
        <v/>
      </c>
      <c r="V20" s="153">
        <f>INDEX('     2022    '!$A$1:$AC$1563,MATCH($D20,'     2022    '!$D$1:$D$1794,0),MATCH(V$1,'     2022    '!$A$1:$AC$1,0))</f>
        <v>0</v>
      </c>
      <c r="W20" s="153">
        <f>INDEX('     2022    '!$A$1:$AC$1563,MATCH($D20,'     2022    '!$D$1:$D$1794,0),MATCH(W$1,'     2022    '!$A$1:$AC$1,0))</f>
        <v>0</v>
      </c>
      <c r="X20" s="151">
        <f>INDEX('     2022    '!$A$1:$AC$1563,MATCH($D20,'     2022    '!$D$1:$D$1794,0),MATCH(X$1,'     2022    '!$A$1:$AC$1,0))</f>
        <v>119.99</v>
      </c>
      <c r="Y20" s="151">
        <f>INDEX('     2022    '!$A$1:$AC$1563,MATCH($D20,'     2022    '!$D$1:$D$1794,0),MATCH(Y$1,'     2022    '!$A$1:$AC$1,0))</f>
        <v>95.99</v>
      </c>
      <c r="Z20" s="156">
        <f>INDEX('     2022    '!$A$1:$AC$1563,MATCH($D20,'     2022    '!$D$1:$D$1794,0),MATCH(Z$1,'     2022    '!$A$1:$AC$1,0))</f>
        <v>3.7999999999999999E-2</v>
      </c>
      <c r="AA20" s="153">
        <f>INDEX('     2022    '!$A$1:$AC$1563,MATCH($D20,'     2022    '!$D$1:$D$1794,0),MATCH(AA$1,'     2022    '!$A$1:$AC$1,0))</f>
        <v>0</v>
      </c>
      <c r="AB20" s="153">
        <f>INDEX('     2022    '!$A$1:$AC$1563,MATCH($D20,'     2022    '!$D$1:$D$1794,0),MATCH(AB$1,'     2022    '!$A$1:$AC$1,0))</f>
        <v>0</v>
      </c>
      <c r="AC20" s="153">
        <f>INDEX('     2022    '!$A$1:$AC$1563,MATCH($D20,'     2022    '!$D$1:$D$1794,0),MATCH(AC$1,'     2022    '!$A$1:$AC$1,0))</f>
        <v>0</v>
      </c>
    </row>
    <row r="21" spans="1:29" s="183" customFormat="1" ht="24">
      <c r="A21" s="32">
        <f t="shared" si="0"/>
        <v>18</v>
      </c>
      <c r="B21" s="68" t="str">
        <f>INDEX('     2022    '!B$2:B$1794,MATCH(D21,'     2022    '!D$2:D$1794,0))</f>
        <v>NEW2022</v>
      </c>
      <c r="C21" s="204" t="str">
        <f>INDEX('     2022    '!C$2:C$1794,MATCH(D21,'     2022    '!D$2:D$1794,0))</f>
        <v>Cake - 49s Fan</v>
      </c>
      <c r="D21" s="205" t="str">
        <f>INDEX('     2022    '!D:D,MATCH(A21,'     2022    '!AH:AH,0))</f>
        <v>CC1587</v>
      </c>
      <c r="E21" s="204" t="str">
        <f>INDEX('     2022    '!$A$2:$BP$1563,MATCH(D21,'     2022    '!$D$2:$D$1794,0),MATCH($E$1,'     2022    '!$A$3:$BH$3,0))</f>
        <v>49s. Gold tail spit red falling leaves, gold tails spit green falling leaves.</v>
      </c>
      <c r="F21" s="206" t="str">
        <f>IFERROR(IF(LEFT(INDEX('     2022    '!AD$2:AD$1794,MATCH(D21,'     2022    '!D$2:D$1794,0)),4)="http",HYPERLINK(INDEX('     2022    '!AD$2:AD$1794,MATCH(D21,'     2022    '!D$2:D$1794,0)),"Video"),""),"")</f>
        <v>Video</v>
      </c>
      <c r="G21" s="207">
        <f>INDEX('     2022    '!$A$1:$AC$1563,MATCH($D21,'     2022    '!$D$1:$D$1794,0),MATCH(G$1,'     2022    '!$A$1:$AC$1,0))</f>
        <v>0</v>
      </c>
      <c r="H21" s="208"/>
      <c r="I21" s="152">
        <f>INDEX('     2022    '!$A$1:$AC$1563,MATCH($D21,'     2022    '!$D$1:$D$1794,0),MATCH(I$1,'     2022    '!$A$1:$AC$1,0))</f>
        <v>95.17</v>
      </c>
      <c r="J21" s="150"/>
      <c r="K21" s="151">
        <f t="shared" si="1"/>
        <v>47.585000000000001</v>
      </c>
      <c r="L21" s="152">
        <f>INDEX('     2022    '!$A$1:$AC$1563,MATCH($D21,'     2022    '!$D$1:$D$1794,0),MATCH(L$1,'     2022    '!$A$1:$AC$1,0))</f>
        <v>86.604700000000008</v>
      </c>
      <c r="M21" s="152">
        <f>INDEX('     2022    '!$A$1:$AC$1563,MATCH($D21,'     2022    '!$D$1:$D$1794,0),MATCH(M$1,'     2022    '!$A$1:$AC$1,0))</f>
        <v>95.17</v>
      </c>
      <c r="N21" s="153" t="str">
        <f>INDEX('     2022    '!$A$1:$AC$1563,MATCH($D21,'     2022    '!$D$1:$D$1794,0),MATCH(N$1,'     2022    '!$A$1:$AC$1,0))</f>
        <v>30mm</v>
      </c>
      <c r="O21" s="154">
        <f>INDEX('     2022    '!$A$1:$AC$1563,MATCH($D21,'     2022    '!$D$1:$D$1794,0),MATCH(O$1,'     2022    '!$A$1:$AC$1,0))</f>
        <v>2</v>
      </c>
      <c r="P21" s="153">
        <f>INDEX('     2022    '!$A$1:$AC$1563,MATCH($D21,'     2022    '!$D$1:$D$1794,0),MATCH(P$1,'     2022    '!$A$1:$AC$1,0))</f>
        <v>30</v>
      </c>
      <c r="Q21" s="153">
        <f>INDEX('     2022    '!$A$1:$AC$1563,MATCH($D21,'     2022    '!$D$1:$D$1794,0),MATCH(Q$1,'     2022    '!$A$1:$AC$1,0))</f>
        <v>0</v>
      </c>
      <c r="R21" s="155">
        <f>INDEX('     2022    '!$A$1:$AC$1563,MATCH($D21,'     2022    '!$D$1:$D$1794,0),MATCH(R$1,'     2022    '!$A$1:$AC$1,0))</f>
        <v>0</v>
      </c>
      <c r="S21" s="155">
        <f>INDEX('     2022    '!$A$1:$AC$1563,MATCH($D21,'     2022    '!$D$1:$D$1794,0),MATCH(S$1,'     2022    '!$A$1:$AC$1,0))</f>
        <v>0</v>
      </c>
      <c r="T21" s="155">
        <f>INDEX('     2022    '!$A$1:$AC$1563,MATCH($D21,'     2022    '!$D$1:$D$1794,0),MATCH(T$1,'     2022    '!$A$1:$AC$1,0))</f>
        <v>0</v>
      </c>
      <c r="U21" s="154" t="str">
        <f>INDEX('     2022    '!$A$1:$AC$1563,MATCH($D21,'     2022    '!$D$1:$D$1794,0),MATCH(U$1,'     2022    '!$A$1:$AC$1,0))</f>
        <v/>
      </c>
      <c r="V21" s="153">
        <f>INDEX('     2022    '!$A$1:$AC$1563,MATCH($D21,'     2022    '!$D$1:$D$1794,0),MATCH(V$1,'     2022    '!$A$1:$AC$1,0))</f>
        <v>0</v>
      </c>
      <c r="W21" s="153">
        <f>INDEX('     2022    '!$A$1:$AC$1563,MATCH($D21,'     2022    '!$D$1:$D$1794,0),MATCH(W$1,'     2022    '!$A$1:$AC$1,0))</f>
        <v>0</v>
      </c>
      <c r="X21" s="151" t="str">
        <f>INDEX('     2022    '!$A$1:$AC$1563,MATCH($D21,'     2022    '!$D$1:$D$1794,0),MATCH(X$1,'     2022    '!$A$1:$AC$1,0))</f>
        <v/>
      </c>
      <c r="Y21" s="151" t="str">
        <f>INDEX('     2022    '!$A$1:$AC$1563,MATCH($D21,'     2022    '!$D$1:$D$1794,0),MATCH(Y$1,'     2022    '!$A$1:$AC$1,0))</f>
        <v/>
      </c>
      <c r="Z21" s="156">
        <f>INDEX('     2022    '!$A$1:$AC$1563,MATCH($D21,'     2022    '!$D$1:$D$1794,0),MATCH(Z$1,'     2022    '!$A$1:$AC$1,0))</f>
        <v>6.5000000000000002E-2</v>
      </c>
      <c r="AA21" s="153">
        <f>INDEX('     2022    '!$A$1:$AC$1563,MATCH($D21,'     2022    '!$D$1:$D$1794,0),MATCH(AA$1,'     2022    '!$A$1:$AC$1,0))</f>
        <v>0</v>
      </c>
      <c r="AB21" s="153">
        <f>INDEX('     2022    '!$A$1:$AC$1563,MATCH($D21,'     2022    '!$D$1:$D$1794,0),MATCH(AB$1,'     2022    '!$A$1:$AC$1,0))</f>
        <v>0</v>
      </c>
      <c r="AC21" s="153">
        <f>INDEX('     2022    '!$A$1:$AC$1563,MATCH($D21,'     2022    '!$D$1:$D$1794,0),MATCH(AC$1,'     2022    '!$A$1:$AC$1,0))</f>
        <v>0</v>
      </c>
    </row>
    <row r="22" spans="1:29" s="183" customFormat="1" ht="24">
      <c r="A22" s="32">
        <f t="shared" si="0"/>
        <v>19</v>
      </c>
      <c r="B22" s="68" t="str">
        <f>INDEX('     2022    '!B$2:B$1794,MATCH(D22,'     2022    '!D$2:D$1794,0))</f>
        <v>NEW2022</v>
      </c>
      <c r="C22" s="204" t="str">
        <f>INDEX('     2022    '!C$2:C$1794,MATCH(D22,'     2022    '!D$2:D$1794,0))</f>
        <v>Cake - 50s</v>
      </c>
      <c r="D22" s="205" t="str">
        <f>INDEX('     2022    '!D:D,MATCH(A22,'     2022    '!AH:AH,0))</f>
        <v>CC1602</v>
      </c>
      <c r="E22" s="204" t="str">
        <f>INDEX('     2022    '!$A$2:$BP$1563,MATCH(D22,'     2022    '!$D$2:$D$1794,0),MATCH($E$1,'     2022    '!$A$3:$BH$3,0))</f>
        <v>50s. Red, green, blue crossette.</v>
      </c>
      <c r="F22" s="206" t="str">
        <f>IFERROR(IF(LEFT(INDEX('     2022    '!AD$2:AD$1794,MATCH(D22,'     2022    '!D$2:D$1794,0)),4)="http",HYPERLINK(INDEX('     2022    '!AD$2:AD$1794,MATCH(D22,'     2022    '!D$2:D$1794,0)),"Video"),""),"")</f>
        <v>Video</v>
      </c>
      <c r="G22" s="207">
        <f>INDEX('     2022    '!$A$1:$AC$1563,MATCH($D22,'     2022    '!$D$1:$D$1794,0),MATCH(G$1,'     2022    '!$A$1:$AC$1,0))</f>
        <v>0</v>
      </c>
      <c r="H22" s="208"/>
      <c r="I22" s="152">
        <f>INDEX('     2022    '!$A$1:$AC$1563,MATCH($D22,'     2022    '!$D$1:$D$1794,0),MATCH(I$1,'     2022    '!$A$1:$AC$1,0))</f>
        <v>0</v>
      </c>
      <c r="J22" s="150"/>
      <c r="K22" s="151">
        <f t="shared" si="1"/>
        <v>0</v>
      </c>
      <c r="L22" s="152">
        <f>INDEX('     2022    '!$A$1:$AC$1563,MATCH($D22,'     2022    '!$D$1:$D$1794,0),MATCH(L$1,'     2022    '!$A$1:$AC$1,0))</f>
        <v>72.349999999999994</v>
      </c>
      <c r="M22" s="152">
        <f>INDEX('     2022    '!$A$1:$AC$1563,MATCH($D22,'     2022    '!$D$1:$D$1794,0),MATCH(M$1,'     2022    '!$A$1:$AC$1,0))</f>
        <v>79.510000000000005</v>
      </c>
      <c r="N22" s="153" t="str">
        <f>INDEX('     2022    '!$A$1:$AC$1563,MATCH($D22,'     2022    '!$D$1:$D$1794,0),MATCH(N$1,'     2022    '!$A$1:$AC$1,0))</f>
        <v>30mm</v>
      </c>
      <c r="O22" s="154">
        <f>INDEX('     2022    '!$A$1:$AC$1563,MATCH($D22,'     2022    '!$D$1:$D$1794,0),MATCH(O$1,'     2022    '!$A$1:$AC$1,0))</f>
        <v>2</v>
      </c>
      <c r="P22" s="153">
        <f>INDEX('     2022    '!$A$1:$AC$1563,MATCH($D22,'     2022    '!$D$1:$D$1794,0),MATCH(P$1,'     2022    '!$A$1:$AC$1,0))</f>
        <v>10</v>
      </c>
      <c r="Q22" s="153" t="str">
        <f>INDEX('     2022    '!$A$1:$AC$1563,MATCH($D22,'     2022    '!$D$1:$D$1794,0),MATCH(Q$1,'     2022    '!$A$1:$AC$1,0))</f>
        <v>No</v>
      </c>
      <c r="R22" s="155" t="str">
        <f>INDEX('     2022    '!$A$1:$AC$1563,MATCH($D22,'     2022    '!$D$1:$D$1794,0),MATCH(R$1,'     2022    '!$A$1:$AC$1,0))</f>
        <v>-</v>
      </c>
      <c r="S22" s="155" t="str">
        <f>INDEX('     2022    '!$A$1:$AC$1563,MATCH($D22,'     2022    '!$D$1:$D$1794,0),MATCH(S$1,'     2022    '!$A$1:$AC$1,0))</f>
        <v>-</v>
      </c>
      <c r="T22" s="155" t="str">
        <f>INDEX('     2022    '!$A$1:$AC$1563,MATCH($D22,'     2022    '!$D$1:$D$1794,0),MATCH(T$1,'     2022    '!$A$1:$AC$1,0))</f>
        <v>-</v>
      </c>
      <c r="U22" s="154" t="str">
        <f>INDEX('     2022    '!$A$1:$AC$1563,MATCH($D22,'     2022    '!$D$1:$D$1794,0),MATCH(U$1,'     2022    '!$A$1:$AC$1,0))</f>
        <v>-</v>
      </c>
      <c r="V22" s="153" t="str">
        <f>INDEX('     2022    '!$A$1:$AC$1563,MATCH($D22,'     2022    '!$D$1:$D$1794,0),MATCH(V$1,'     2022    '!$A$1:$AC$1,0))</f>
        <v>-</v>
      </c>
      <c r="W22" s="153" t="str">
        <f>INDEX('     2022    '!$A$1:$AC$1563,MATCH($D22,'     2022    '!$D$1:$D$1794,0),MATCH(W$1,'     2022    '!$A$1:$AC$1,0))</f>
        <v>F4</v>
      </c>
      <c r="X22" s="151">
        <f>INDEX('     2022    '!$A$1:$AC$1563,MATCH($D22,'     2022    '!$D$1:$D$1794,0),MATCH(X$1,'     2022    '!$A$1:$AC$1,0))</f>
        <v>0</v>
      </c>
      <c r="Y22" s="151">
        <f>INDEX('     2022    '!$A$1:$AC$1563,MATCH($D22,'     2022    '!$D$1:$D$1794,0),MATCH(Y$1,'     2022    '!$A$1:$AC$1,0))</f>
        <v>0</v>
      </c>
      <c r="Z22" s="156">
        <f>INDEX('     2022    '!$A$1:$AC$1563,MATCH($D22,'     2022    '!$D$1:$D$1794,0),MATCH(Z$1,'     2022    '!$A$1:$AC$1,0))</f>
        <v>3.7999999999999999E-2</v>
      </c>
      <c r="AA22" s="153" t="str">
        <f>INDEX('     2022    '!$A$1:$AC$1563,MATCH($D22,'     2022    '!$D$1:$D$1794,0),MATCH(AA$1,'     2022    '!$A$1:$AC$1,0))</f>
        <v>-</v>
      </c>
      <c r="AB22" s="153" t="str">
        <f>INDEX('     2022    '!$A$1:$AC$1563,MATCH($D22,'     2022    '!$D$1:$D$1794,0),MATCH(AB$1,'     2022    '!$A$1:$AC$1,0))</f>
        <v>-</v>
      </c>
      <c r="AC22" s="153" t="str">
        <f>INDEX('     2022    '!$A$1:$AC$1563,MATCH($D22,'     2022    '!$D$1:$D$1794,0),MATCH(AC$1,'     2022    '!$A$1:$AC$1,0))</f>
        <v>-</v>
      </c>
    </row>
    <row r="23" spans="1:29" s="183" customFormat="1" ht="24">
      <c r="A23" s="32">
        <f t="shared" si="0"/>
        <v>20</v>
      </c>
      <c r="B23" s="68" t="str">
        <f>INDEX('     2022    '!B$2:B$1794,MATCH(D23,'     2022    '!D$2:D$1794,0))</f>
        <v>NEW2022</v>
      </c>
      <c r="C23" s="204" t="str">
        <f>INDEX('     2022    '!C$2:C$1794,MATCH(D23,'     2022    '!D$2:D$1794,0))</f>
        <v>Cake - 60s Fan</v>
      </c>
      <c r="D23" s="205" t="str">
        <f>INDEX('     2022    '!D:D,MATCH(A23,'     2022    '!AH:AH,0))</f>
        <v>CC1600</v>
      </c>
      <c r="E23" s="204" t="str">
        <f>INDEX('     2022    '!$A$2:$BP$1563,MATCH(D23,'     2022    '!$D$2:$D$1794,0),MATCH($E$1,'     2022    '!$A$3:$BH$3,0))</f>
        <v>60s. Z multi color deep strobe waterfall</v>
      </c>
      <c r="F23" s="206" t="str">
        <f>IFERROR(IF(LEFT(INDEX('     2022    '!AD$2:AD$1794,MATCH(D23,'     2022    '!D$2:D$1794,0)),4)="http",HYPERLINK(INDEX('     2022    '!AD$2:AD$1794,MATCH(D23,'     2022    '!D$2:D$1794,0)),"Video"),""),"")</f>
        <v>Video</v>
      </c>
      <c r="G23" s="207">
        <f>INDEX('     2022    '!$A$1:$AC$1563,MATCH($D23,'     2022    '!$D$1:$D$1794,0),MATCH(G$1,'     2022    '!$A$1:$AC$1,0))</f>
        <v>0</v>
      </c>
      <c r="H23" s="208"/>
      <c r="I23" s="152">
        <f>INDEX('     2022    '!$A$1:$AC$1563,MATCH($D23,'     2022    '!$D$1:$D$1794,0),MATCH(I$1,'     2022    '!$A$1:$AC$1,0))</f>
        <v>54.55</v>
      </c>
      <c r="J23" s="150"/>
      <c r="K23" s="151">
        <f t="shared" si="1"/>
        <v>54.55</v>
      </c>
      <c r="L23" s="152">
        <f>INDEX('     2022    '!$A$1:$AC$1563,MATCH($D23,'     2022    '!$D$1:$D$1794,0),MATCH(L$1,'     2022    '!$A$1:$AC$1,0))</f>
        <v>49.640499999999996</v>
      </c>
      <c r="M23" s="152">
        <f>INDEX('     2022    '!$A$1:$AC$1563,MATCH($D23,'     2022    '!$D$1:$D$1794,0),MATCH(M$1,'     2022    '!$A$1:$AC$1,0))</f>
        <v>54.55</v>
      </c>
      <c r="N23" s="153" t="str">
        <f>INDEX('     2022    '!$A$1:$AC$1563,MATCH($D23,'     2022    '!$D$1:$D$1794,0),MATCH(N$1,'     2022    '!$A$1:$AC$1,0))</f>
        <v>30mm</v>
      </c>
      <c r="O23" s="154">
        <f>INDEX('     2022    '!$A$1:$AC$1563,MATCH($D23,'     2022    '!$D$1:$D$1794,0),MATCH(O$1,'     2022    '!$A$1:$AC$1,0))</f>
        <v>1</v>
      </c>
      <c r="P23" s="153">
        <f>INDEX('     2022    '!$A$1:$AC$1563,MATCH($D23,'     2022    '!$D$1:$D$1794,0),MATCH(P$1,'     2022    '!$A$1:$AC$1,0))</f>
        <v>15</v>
      </c>
      <c r="Q23" s="153">
        <f>INDEX('     2022    '!$A$1:$AC$1563,MATCH($D23,'     2022    '!$D$1:$D$1794,0),MATCH(Q$1,'     2022    '!$A$1:$AC$1,0))</f>
        <v>0</v>
      </c>
      <c r="R23" s="155">
        <f>INDEX('     2022    '!$A$1:$AC$1563,MATCH($D23,'     2022    '!$D$1:$D$1794,0),MATCH(R$1,'     2022    '!$A$1:$AC$1,0))</f>
        <v>0</v>
      </c>
      <c r="S23" s="155">
        <f>INDEX('     2022    '!$A$1:$AC$1563,MATCH($D23,'     2022    '!$D$1:$D$1794,0),MATCH(S$1,'     2022    '!$A$1:$AC$1,0))</f>
        <v>0</v>
      </c>
      <c r="T23" s="155">
        <f>INDEX('     2022    '!$A$1:$AC$1563,MATCH($D23,'     2022    '!$D$1:$D$1794,0),MATCH(T$1,'     2022    '!$A$1:$AC$1,0))</f>
        <v>0</v>
      </c>
      <c r="U23" s="154" t="str">
        <f>INDEX('     2022    '!$A$1:$AC$1563,MATCH($D23,'     2022    '!$D$1:$D$1794,0),MATCH(U$1,'     2022    '!$A$1:$AC$1,0))</f>
        <v/>
      </c>
      <c r="V23" s="153">
        <f>INDEX('     2022    '!$A$1:$AC$1563,MATCH($D23,'     2022    '!$D$1:$D$1794,0),MATCH(V$1,'     2022    '!$A$1:$AC$1,0))</f>
        <v>0</v>
      </c>
      <c r="W23" s="153">
        <f>INDEX('     2022    '!$A$1:$AC$1563,MATCH($D23,'     2022    '!$D$1:$D$1794,0),MATCH(W$1,'     2022    '!$A$1:$AC$1,0))</f>
        <v>0</v>
      </c>
      <c r="X23" s="151" t="str">
        <f>INDEX('     2022    '!$A$1:$AC$1563,MATCH($D23,'     2022    '!$D$1:$D$1794,0),MATCH(X$1,'     2022    '!$A$1:$AC$1,0))</f>
        <v/>
      </c>
      <c r="Y23" s="151" t="str">
        <f>INDEX('     2022    '!$A$1:$AC$1563,MATCH($D23,'     2022    '!$D$1:$D$1794,0),MATCH(Y$1,'     2022    '!$A$1:$AC$1,0))</f>
        <v/>
      </c>
      <c r="Z23" s="156">
        <f>INDEX('     2022    '!$A$1:$AC$1563,MATCH($D23,'     2022    '!$D$1:$D$1794,0),MATCH(Z$1,'     2022    '!$A$1:$AC$1,0))</f>
        <v>3.5999999999999997E-2</v>
      </c>
      <c r="AA23" s="153">
        <f>INDEX('     2022    '!$A$1:$AC$1563,MATCH($D23,'     2022    '!$D$1:$D$1794,0),MATCH(AA$1,'     2022    '!$A$1:$AC$1,0))</f>
        <v>0</v>
      </c>
      <c r="AB23" s="153">
        <f>INDEX('     2022    '!$A$1:$AC$1563,MATCH($D23,'     2022    '!$D$1:$D$1794,0),MATCH(AB$1,'     2022    '!$A$1:$AC$1,0))</f>
        <v>0</v>
      </c>
      <c r="AC23" s="153">
        <f>INDEX('     2022    '!$A$1:$AC$1563,MATCH($D23,'     2022    '!$D$1:$D$1794,0),MATCH(AC$1,'     2022    '!$A$1:$AC$1,0))</f>
        <v>0</v>
      </c>
    </row>
    <row r="24" spans="1:29" s="183" customFormat="1" ht="36">
      <c r="A24" s="32">
        <f t="shared" si="0"/>
        <v>21</v>
      </c>
      <c r="B24" s="68" t="str">
        <f>INDEX('     2022    '!B$2:B$1794,MATCH(D24,'     2022    '!D$2:D$1794,0))</f>
        <v>NEW2022</v>
      </c>
      <c r="C24" s="204" t="str">
        <f>INDEX('     2022    '!C$2:C$1794,MATCH(D24,'     2022    '!D$2:D$1794,0))</f>
        <v>Cake - 60s Fan</v>
      </c>
      <c r="D24" s="205" t="str">
        <f>INDEX('     2022    '!D:D,MATCH(A24,'     2022    '!AH:AH,0))</f>
        <v>CC1591</v>
      </c>
      <c r="E24" s="204" t="str">
        <f>INDEX('     2022    '!$A$2:$BP$1563,MATCH(D24,'     2022    '!$D$2:$D$1794,0),MATCH($E$1,'     2022    '!$A$3:$BH$3,0))</f>
        <v>60s FAN. Chicken blood red dhali mine, green dhali mine, blue dhali mine, chicken blood red dhali, green dhali, blue dhali.</v>
      </c>
      <c r="F24" s="206" t="str">
        <f>IFERROR(IF(LEFT(INDEX('     2022    '!AD$2:AD$1794,MATCH(D24,'     2022    '!D$2:D$1794,0)),4)="http",HYPERLINK(INDEX('     2022    '!AD$2:AD$1794,MATCH(D24,'     2022    '!D$2:D$1794,0)),"Video"),""),"")</f>
        <v>Video</v>
      </c>
      <c r="G24" s="207">
        <f>INDEX('     2022    '!$A$1:$AC$1563,MATCH($D24,'     2022    '!$D$1:$D$1794,0),MATCH(G$1,'     2022    '!$A$1:$AC$1,0))</f>
        <v>0</v>
      </c>
      <c r="H24" s="208"/>
      <c r="I24" s="152">
        <f>INDEX('     2022    '!$A$1:$AC$1563,MATCH($D24,'     2022    '!$D$1:$D$1794,0),MATCH(I$1,'     2022    '!$A$1:$AC$1,0))</f>
        <v>120.1</v>
      </c>
      <c r="J24" s="150"/>
      <c r="K24" s="151">
        <f t="shared" si="1"/>
        <v>60.05</v>
      </c>
      <c r="L24" s="152">
        <f>INDEX('     2022    '!$A$1:$AC$1563,MATCH($D24,'     2022    '!$D$1:$D$1794,0),MATCH(L$1,'     2022    '!$A$1:$AC$1,0))</f>
        <v>109.291</v>
      </c>
      <c r="M24" s="152">
        <f>INDEX('     2022    '!$A$1:$AC$1563,MATCH($D24,'     2022    '!$D$1:$D$1794,0),MATCH(M$1,'     2022    '!$A$1:$AC$1,0))</f>
        <v>120.1</v>
      </c>
      <c r="N24" s="153" t="str">
        <f>INDEX('     2022    '!$A$1:$AC$1563,MATCH($D24,'     2022    '!$D$1:$D$1794,0),MATCH(N$1,'     2022    '!$A$1:$AC$1,0))</f>
        <v>30mm</v>
      </c>
      <c r="O24" s="154">
        <f>INDEX('     2022    '!$A$1:$AC$1563,MATCH($D24,'     2022    '!$D$1:$D$1794,0),MATCH(O$1,'     2022    '!$A$1:$AC$1,0))</f>
        <v>2</v>
      </c>
      <c r="P24" s="153">
        <f>INDEX('     2022    '!$A$1:$AC$1563,MATCH($D24,'     2022    '!$D$1:$D$1794,0),MATCH(P$1,'     2022    '!$A$1:$AC$1,0))</f>
        <v>25</v>
      </c>
      <c r="Q24" s="153">
        <f>INDEX('     2022    '!$A$1:$AC$1563,MATCH($D24,'     2022    '!$D$1:$D$1794,0),MATCH(Q$1,'     2022    '!$A$1:$AC$1,0))</f>
        <v>0</v>
      </c>
      <c r="R24" s="155">
        <f>INDEX('     2022    '!$A$1:$AC$1563,MATCH($D24,'     2022    '!$D$1:$D$1794,0),MATCH(R$1,'     2022    '!$A$1:$AC$1,0))</f>
        <v>0</v>
      </c>
      <c r="S24" s="155">
        <f>INDEX('     2022    '!$A$1:$AC$1563,MATCH($D24,'     2022    '!$D$1:$D$1794,0),MATCH(S$1,'     2022    '!$A$1:$AC$1,0))</f>
        <v>0</v>
      </c>
      <c r="T24" s="155">
        <f>INDEX('     2022    '!$A$1:$AC$1563,MATCH($D24,'     2022    '!$D$1:$D$1794,0),MATCH(T$1,'     2022    '!$A$1:$AC$1,0))</f>
        <v>0</v>
      </c>
      <c r="U24" s="154" t="str">
        <f>INDEX('     2022    '!$A$1:$AC$1563,MATCH($D24,'     2022    '!$D$1:$D$1794,0),MATCH(U$1,'     2022    '!$A$1:$AC$1,0))</f>
        <v/>
      </c>
      <c r="V24" s="153">
        <f>INDEX('     2022    '!$A$1:$AC$1563,MATCH($D24,'     2022    '!$D$1:$D$1794,0),MATCH(V$1,'     2022    '!$A$1:$AC$1,0))</f>
        <v>0</v>
      </c>
      <c r="W24" s="153">
        <f>INDEX('     2022    '!$A$1:$AC$1563,MATCH($D24,'     2022    '!$D$1:$D$1794,0),MATCH(W$1,'     2022    '!$A$1:$AC$1,0))</f>
        <v>0</v>
      </c>
      <c r="X24" s="151" t="str">
        <f>INDEX('     2022    '!$A$1:$AC$1563,MATCH($D24,'     2022    '!$D$1:$D$1794,0),MATCH(X$1,'     2022    '!$A$1:$AC$1,0))</f>
        <v/>
      </c>
      <c r="Y24" s="151" t="str">
        <f>INDEX('     2022    '!$A$1:$AC$1563,MATCH($D24,'     2022    '!$D$1:$D$1794,0),MATCH(Y$1,'     2022    '!$A$1:$AC$1,0))</f>
        <v/>
      </c>
      <c r="Z24" s="156">
        <f>INDEX('     2022    '!$A$1:$AC$1563,MATCH($D24,'     2022    '!$D$1:$D$1794,0),MATCH(Z$1,'     2022    '!$A$1:$AC$1,0))</f>
        <v>9.0160000000000004E-2</v>
      </c>
      <c r="AA24" s="153">
        <f>INDEX('     2022    '!$A$1:$AC$1563,MATCH($D24,'     2022    '!$D$1:$D$1794,0),MATCH(AA$1,'     2022    '!$A$1:$AC$1,0))</f>
        <v>0</v>
      </c>
      <c r="AB24" s="153">
        <f>INDEX('     2022    '!$A$1:$AC$1563,MATCH($D24,'     2022    '!$D$1:$D$1794,0),MATCH(AB$1,'     2022    '!$A$1:$AC$1,0))</f>
        <v>0</v>
      </c>
      <c r="AC24" s="153">
        <f>INDEX('     2022    '!$A$1:$AC$1563,MATCH($D24,'     2022    '!$D$1:$D$1794,0),MATCH(AC$1,'     2022    '!$A$1:$AC$1,0))</f>
        <v>0</v>
      </c>
    </row>
    <row r="25" spans="1:29" s="183" customFormat="1" ht="15.75">
      <c r="A25" s="32">
        <f t="shared" si="0"/>
        <v>22</v>
      </c>
      <c r="B25" s="68" t="str">
        <f>INDEX('     2022    '!B$2:B$1794,MATCH(D25,'     2022    '!D$2:D$1794,0))</f>
        <v>NEW2021</v>
      </c>
      <c r="C25" s="204" t="str">
        <f>INDEX('     2022    '!C$2:C$1794,MATCH(D25,'     2022    '!D$2:D$1794,0))</f>
        <v>Cake - 64s</v>
      </c>
      <c r="D25" s="205" t="str">
        <f>INDEX('     2022    '!D:D,MATCH(A25,'     2022    '!AH:AH,0))</f>
        <v>CC1573</v>
      </c>
      <c r="E25" s="204" t="str">
        <f>INDEX('     2022    '!$A$2:$BP$1563,MATCH(D25,'     2022    '!$D$2:$D$1794,0),MATCH($E$1,'     2022    '!$A$3:$BH$3,0))</f>
        <v>SPIT CRACKLE STROBE. 64 shot cake. A long duration quiet cake for the back garden, a real combination of effects building up towards a crackle finale. RETAIL</v>
      </c>
      <c r="F25" s="206" t="str">
        <f>IFERROR(IF(LEFT(INDEX('     2022    '!AD$2:AD$1794,MATCH(D25,'     2022    '!D$2:D$1794,0)),4)="http",HYPERLINK(INDEX('     2022    '!AD$2:AD$1794,MATCH(D25,'     2022    '!D$2:D$1794,0)),"Video"),""),"")</f>
        <v>Video</v>
      </c>
      <c r="G25" s="207">
        <f>INDEX('     2022    '!$A$1:$AC$1563,MATCH($D25,'     2022    '!$D$1:$D$1794,0),MATCH(G$1,'     2022    '!$A$1:$AC$1,0))</f>
        <v>0</v>
      </c>
      <c r="H25" s="208"/>
      <c r="I25" s="152">
        <f>INDEX('     2022    '!$A$1:$AC$1563,MATCH($D25,'     2022    '!$D$1:$D$1794,0),MATCH(I$1,'     2022    '!$A$1:$AC$1,0))</f>
        <v>86.63</v>
      </c>
      <c r="J25" s="150"/>
      <c r="K25" s="151">
        <f t="shared" si="1"/>
        <v>7.2191666666666663</v>
      </c>
      <c r="L25" s="152">
        <f>INDEX('     2022    '!$A$1:$AC$1563,MATCH($D25,'     2022    '!$D$1:$D$1794,0),MATCH(L$1,'     2022    '!$A$1:$AC$1,0))</f>
        <v>91.71595633803561</v>
      </c>
      <c r="M25" s="152">
        <f>INDEX('     2022    '!$A$1:$AC$1563,MATCH($D25,'     2022    '!$D$1:$D$1794,0),MATCH(M$1,'     2022    '!$A$1:$AC$1,0))</f>
        <v>96.543111934774331</v>
      </c>
      <c r="N25" s="153" t="str">
        <f>INDEX('     2022    '!$A$1:$AC$1563,MATCH($D25,'     2022    '!$D$1:$D$1794,0),MATCH(N$1,'     2022    '!$A$1:$AC$1,0))</f>
        <v>16mm</v>
      </c>
      <c r="O25" s="154">
        <f>INDEX('     2022    '!$A$1:$AC$1563,MATCH($D25,'     2022    '!$D$1:$D$1794,0),MATCH(O$1,'     2022    '!$A$1:$AC$1,0))</f>
        <v>12</v>
      </c>
      <c r="P25" s="153">
        <f>INDEX('     2022    '!$A$1:$AC$1563,MATCH($D25,'     2022    '!$D$1:$D$1794,0),MATCH(P$1,'     2022    '!$A$1:$AC$1,0))</f>
        <v>70</v>
      </c>
      <c r="Q25" s="153" t="str">
        <f>INDEX('     2022    '!$A$1:$AC$1563,MATCH($D25,'     2022    '!$D$1:$D$1794,0),MATCH(Q$1,'     2022    '!$A$1:$AC$1,0))</f>
        <v>Yes</v>
      </c>
      <c r="R25" s="155">
        <f>INDEX('     2022    '!$A$1:$AC$1563,MATCH($D25,'     2022    '!$D$1:$D$1794,0),MATCH(R$1,'     2022    '!$A$1:$AC$1,0))</f>
        <v>14</v>
      </c>
      <c r="S25" s="155">
        <f>INDEX('     2022    '!$A$1:$AC$1563,MATCH($D25,'     2022    '!$D$1:$D$1794,0),MATCH(S$1,'     2022    '!$A$1:$AC$1,0))</f>
        <v>2</v>
      </c>
      <c r="T25" s="155">
        <f>INDEX('     2022    '!$A$1:$AC$1563,MATCH($D25,'     2022    '!$D$1:$D$1794,0),MATCH(T$1,'     2022    '!$A$1:$AC$1,0))</f>
        <v>0</v>
      </c>
      <c r="U25" s="154" t="str">
        <f>INDEX('     2022    '!$A$1:$AC$1563,MATCH($D25,'     2022    '!$D$1:$D$1794,0),MATCH(U$1,'     2022    '!$A$1:$AC$1,0))</f>
        <v>1.4G</v>
      </c>
      <c r="V25" s="153" t="str">
        <f>INDEX('     2022    '!$A$1:$AC$1563,MATCH($D25,'     2022    '!$D$1:$D$1794,0),MATCH(V$1,'     2022    '!$A$1:$AC$1,0))</f>
        <v>UN0336</v>
      </c>
      <c r="W25" s="153" t="str">
        <f>INDEX('     2022    '!$A$1:$AC$1563,MATCH($D25,'     2022    '!$D$1:$D$1794,0),MATCH(W$1,'     2022    '!$A$1:$AC$1,0))</f>
        <v>F2</v>
      </c>
      <c r="X25" s="151">
        <f>INDEX('     2022    '!$A$1:$AC$1563,MATCH($D25,'     2022    '!$D$1:$D$1794,0),MATCH(X$1,'     2022    '!$A$1:$AC$1,0))</f>
        <v>27.49</v>
      </c>
      <c r="Y25" s="151">
        <f>INDEX('     2022    '!$A$1:$AC$1563,MATCH($D25,'     2022    '!$D$1:$D$1794,0),MATCH(Y$1,'     2022    '!$A$1:$AC$1,0))</f>
        <v>21.49</v>
      </c>
      <c r="Z25" s="156">
        <f>INDEX('     2022    '!$A$1:$AC$1563,MATCH($D25,'     2022    '!$D$1:$D$1794,0),MATCH(Z$1,'     2022    '!$A$1:$AC$1,0))</f>
        <v>3.2599999999999997E-2</v>
      </c>
      <c r="AA25" s="153" t="str">
        <f>INDEX('     2022    '!$A$1:$AC$1563,MATCH($D25,'     2022    '!$D$1:$D$1794,0),MATCH(AA$1,'     2022    '!$A$1:$AC$1,0))</f>
        <v>2806-F2-003542</v>
      </c>
      <c r="AB25" s="153" t="str">
        <f>INDEX('     2022    '!$A$1:$AC$1563,MATCH($D25,'     2022    '!$D$1:$D$1794,0),MATCH(AB$1,'     2022    '!$A$1:$AC$1,0))</f>
        <v>NL/TNO-0017-2021</v>
      </c>
      <c r="AC25" s="153" t="str">
        <f>INDEX('     2022    '!$A$1:$AC$1563,MATCH($D25,'     2022    '!$D$1:$D$1794,0),MATCH(AC$1,'     2022    '!$A$1:$AC$1,0))</f>
        <v>12/31/2099</v>
      </c>
    </row>
    <row r="26" spans="1:29" s="183" customFormat="1" ht="36">
      <c r="A26" s="32">
        <f t="shared" si="0"/>
        <v>23</v>
      </c>
      <c r="B26" s="68" t="str">
        <f>INDEX('     2022    '!B$2:B$1794,MATCH(D26,'     2022    '!D$2:D$1794,0))</f>
        <v>NEW2021</v>
      </c>
      <c r="C26" s="204" t="str">
        <f>INDEX('     2022    '!C$2:C$1794,MATCH(D26,'     2022    '!D$2:D$1794,0))</f>
        <v>Cake - 64s</v>
      </c>
      <c r="D26" s="205" t="str">
        <f>INDEX('     2022    '!D:D,MATCH(A26,'     2022    '!AH:AH,0))</f>
        <v>CC1576</v>
      </c>
      <c r="E26" s="204" t="str">
        <f>INDEX('     2022    '!$A$2:$BP$1563,MATCH(D26,'     2022    '!$D$2:$D$1794,0),MATCH($E$1,'     2022    '!$A$3:$BH$3,0))</f>
        <v>SUNSET LIGHTS. 64 shot cake. Coloured strobes with wave bursts leading into coloured tails and beautiful golden bursts. RETAIL</v>
      </c>
      <c r="F26" s="206" t="str">
        <f>IFERROR(IF(LEFT(INDEX('     2022    '!AD$2:AD$1794,MATCH(D26,'     2022    '!D$2:D$1794,0)),4)="http",HYPERLINK(INDEX('     2022    '!AD$2:AD$1794,MATCH(D26,'     2022    '!D$2:D$1794,0)),"Video"),""),"")</f>
        <v>Video</v>
      </c>
      <c r="G26" s="207">
        <f>INDEX('     2022    '!$A$1:$AC$1563,MATCH($D26,'     2022    '!$D$1:$D$1794,0),MATCH(G$1,'     2022    '!$A$1:$AC$1,0))</f>
        <v>0</v>
      </c>
      <c r="H26" s="208"/>
      <c r="I26" s="152">
        <f>INDEX('     2022    '!$A$1:$AC$1563,MATCH($D26,'     2022    '!$D$1:$D$1794,0),MATCH(I$1,'     2022    '!$A$1:$AC$1,0))</f>
        <v>86.63</v>
      </c>
      <c r="J26" s="150"/>
      <c r="K26" s="151">
        <f t="shared" si="1"/>
        <v>7.2191666666666663</v>
      </c>
      <c r="L26" s="152">
        <f>INDEX('     2022    '!$A$1:$AC$1563,MATCH($D26,'     2022    '!$D$1:$D$1794,0),MATCH(L$1,'     2022    '!$A$1:$AC$1,0))</f>
        <v>91.71595633803561</v>
      </c>
      <c r="M26" s="152">
        <f>INDEX('     2022    '!$A$1:$AC$1563,MATCH($D26,'     2022    '!$D$1:$D$1794,0),MATCH(M$1,'     2022    '!$A$1:$AC$1,0))</f>
        <v>96.543111934774331</v>
      </c>
      <c r="N26" s="153" t="str">
        <f>INDEX('     2022    '!$A$1:$AC$1563,MATCH($D26,'     2022    '!$D$1:$D$1794,0),MATCH(N$1,'     2022    '!$A$1:$AC$1,0))</f>
        <v>16mm</v>
      </c>
      <c r="O26" s="154">
        <f>INDEX('     2022    '!$A$1:$AC$1563,MATCH($D26,'     2022    '!$D$1:$D$1794,0),MATCH(O$1,'     2022    '!$A$1:$AC$1,0))</f>
        <v>12</v>
      </c>
      <c r="P26" s="153">
        <f>INDEX('     2022    '!$A$1:$AC$1563,MATCH($D26,'     2022    '!$D$1:$D$1794,0),MATCH(P$1,'     2022    '!$A$1:$AC$1,0))</f>
        <v>60</v>
      </c>
      <c r="Q26" s="153" t="str">
        <f>INDEX('     2022    '!$A$1:$AC$1563,MATCH($D26,'     2022    '!$D$1:$D$1794,0),MATCH(Q$1,'     2022    '!$A$1:$AC$1,0))</f>
        <v>No</v>
      </c>
      <c r="R26" s="155">
        <f>INDEX('     2022    '!$A$1:$AC$1563,MATCH($D26,'     2022    '!$D$1:$D$1794,0),MATCH(R$1,'     2022    '!$A$1:$AC$1,0))</f>
        <v>14</v>
      </c>
      <c r="S26" s="155">
        <f>INDEX('     2022    '!$A$1:$AC$1563,MATCH($D26,'     2022    '!$D$1:$D$1794,0),MATCH(S$1,'     2022    '!$A$1:$AC$1,0))</f>
        <v>2</v>
      </c>
      <c r="T26" s="155">
        <f>INDEX('     2022    '!$A$1:$AC$1563,MATCH($D26,'     2022    '!$D$1:$D$1794,0),MATCH(T$1,'     2022    '!$A$1:$AC$1,0))</f>
        <v>0</v>
      </c>
      <c r="U26" s="154" t="str">
        <f>INDEX('     2022    '!$A$1:$AC$1563,MATCH($D26,'     2022    '!$D$1:$D$1794,0),MATCH(U$1,'     2022    '!$A$1:$AC$1,0))</f>
        <v>1.3G</v>
      </c>
      <c r="V26" s="153" t="str">
        <f>INDEX('     2022    '!$A$1:$AC$1563,MATCH($D26,'     2022    '!$D$1:$D$1794,0),MATCH(V$1,'     2022    '!$A$1:$AC$1,0))</f>
        <v>UN0335</v>
      </c>
      <c r="W26" s="153" t="str">
        <f>INDEX('     2022    '!$A$1:$AC$1563,MATCH($D26,'     2022    '!$D$1:$D$1794,0),MATCH(W$1,'     2022    '!$A$1:$AC$1,0))</f>
        <v>F2</v>
      </c>
      <c r="X26" s="151">
        <f>INDEX('     2022    '!$A$1:$AC$1563,MATCH($D26,'     2022    '!$D$1:$D$1794,0),MATCH(X$1,'     2022    '!$A$1:$AC$1,0))</f>
        <v>27.49</v>
      </c>
      <c r="Y26" s="151">
        <f>INDEX('     2022    '!$A$1:$AC$1563,MATCH($D26,'     2022    '!$D$1:$D$1794,0),MATCH(Y$1,'     2022    '!$A$1:$AC$1,0))</f>
        <v>21.49</v>
      </c>
      <c r="Z26" s="156">
        <f>INDEX('     2022    '!$A$1:$AC$1563,MATCH($D26,'     2022    '!$D$1:$D$1794,0),MATCH(Z$1,'     2022    '!$A$1:$AC$1,0))</f>
        <v>3.2599999999999997E-2</v>
      </c>
      <c r="AA26" s="153" t="str">
        <f>INDEX('     2022    '!$A$1:$AC$1563,MATCH($D26,'     2022    '!$D$1:$D$1794,0),MATCH(AA$1,'     2022    '!$A$1:$AC$1,0))</f>
        <v>2806-F2-003542</v>
      </c>
      <c r="AB26" s="153" t="str">
        <f>INDEX('     2022    '!$A$1:$AC$1563,MATCH($D26,'     2022    '!$D$1:$D$1794,0),MATCH(AB$1,'     2022    '!$A$1:$AC$1,0))</f>
        <v>NL/TNO-0017-2021</v>
      </c>
      <c r="AC26" s="153" t="str">
        <f>INDEX('     2022    '!$A$1:$AC$1563,MATCH($D26,'     2022    '!$D$1:$D$1794,0),MATCH(AC$1,'     2022    '!$A$1:$AC$1,0))</f>
        <v>12/31/2099</v>
      </c>
    </row>
    <row r="27" spans="1:29" s="183" customFormat="1" ht="24">
      <c r="A27" s="32">
        <f t="shared" si="0"/>
        <v>24</v>
      </c>
      <c r="B27" s="68" t="str">
        <f>INDEX('     2022    '!B$2:B$1794,MATCH(D27,'     2022    '!D$2:D$1794,0))</f>
        <v>NEW2021</v>
      </c>
      <c r="C27" s="204" t="str">
        <f>INDEX('     2022    '!C$2:C$1794,MATCH(D27,'     2022    '!D$2:D$1794,0))</f>
        <v>Cake - 70s</v>
      </c>
      <c r="D27" s="205" t="str">
        <f>INDEX('     2022    '!D:D,MATCH(A27,'     2022    '!AH:AH,0))</f>
        <v>CC1578</v>
      </c>
      <c r="E27" s="204" t="str">
        <f>INDEX('     2022    '!$A$2:$BP$1563,MATCH(D27,'     2022    '!$D$2:$D$1794,0),MATCH($E$1,'     2022    '!$A$3:$BH$3,0))</f>
        <v>BILL &amp; BEN. 2x70 shot cakes. Great value long duration cakes - lasting over 100 seconds each. Mixed effects and some really bright colours. Can be sold separately. RETAIL</v>
      </c>
      <c r="F27" s="206" t="str">
        <f>IFERROR(IF(LEFT(INDEX('     2022    '!AD$2:AD$1794,MATCH(D27,'     2022    '!D$2:D$1794,0)),4)="http",HYPERLINK(INDEX('     2022    '!AD$2:AD$1794,MATCH(D27,'     2022    '!D$2:D$1794,0)),"Video"),""),"")</f>
        <v>Video</v>
      </c>
      <c r="G27" s="207">
        <f>INDEX('     2022    '!$A$1:$AC$1563,MATCH($D27,'     2022    '!$D$1:$D$1794,0),MATCH(G$1,'     2022    '!$A$1:$AC$1,0))</f>
        <v>0</v>
      </c>
      <c r="H27" s="208"/>
      <c r="I27" s="152">
        <f>INDEX('     2022    '!$A$1:$AC$1563,MATCH($D27,'     2022    '!$D$1:$D$1794,0),MATCH(I$1,'     2022    '!$A$1:$AC$1,0))</f>
        <v>59.07</v>
      </c>
      <c r="J27" s="150"/>
      <c r="K27" s="151">
        <f t="shared" si="1"/>
        <v>29.535</v>
      </c>
      <c r="L27" s="152">
        <f>INDEX('     2022    '!$A$1:$AC$1563,MATCH($D27,'     2022    '!$D$1:$D$1794,0),MATCH(L$1,'     2022    '!$A$1:$AC$1,0))</f>
        <v>65.879669579100124</v>
      </c>
      <c r="M27" s="152">
        <f>INDEX('     2022    '!$A$1:$AC$1563,MATCH($D27,'     2022    '!$D$1:$D$1794,0),MATCH(M$1,'     2022    '!$A$1:$AC$1,0))</f>
        <v>69.347020609579076</v>
      </c>
      <c r="N27" s="153" t="str">
        <f>INDEX('     2022    '!$A$1:$AC$1563,MATCH($D27,'     2022    '!$D$1:$D$1794,0),MATCH(N$1,'     2022    '!$A$1:$AC$1,0))</f>
        <v>25mm</v>
      </c>
      <c r="O27" s="154">
        <f>INDEX('     2022    '!$A$1:$AC$1563,MATCH($D27,'     2022    '!$D$1:$D$1794,0),MATCH(O$1,'     2022    '!$A$1:$AC$1,0))</f>
        <v>2</v>
      </c>
      <c r="P27" s="153">
        <f>INDEX('     2022    '!$A$1:$AC$1563,MATCH($D27,'     2022    '!$D$1:$D$1794,0),MATCH(P$1,'     2022    '!$A$1:$AC$1,0))</f>
        <v>218</v>
      </c>
      <c r="Q27" s="153" t="str">
        <f>INDEX('     2022    '!$A$1:$AC$1563,MATCH($D27,'     2022    '!$D$1:$D$1794,0),MATCH(Q$1,'     2022    '!$A$1:$AC$1,0))</f>
        <v>No</v>
      </c>
      <c r="R27" s="155">
        <f>INDEX('     2022    '!$A$1:$AC$1563,MATCH($D27,'     2022    '!$D$1:$D$1794,0),MATCH(R$1,'     2022    '!$A$1:$AC$1,0))</f>
        <v>14.5</v>
      </c>
      <c r="S27" s="155">
        <f>INDEX('     2022    '!$A$1:$AC$1563,MATCH($D27,'     2022    '!$D$1:$D$1794,0),MATCH(S$1,'     2022    '!$A$1:$AC$1,0))</f>
        <v>1.75</v>
      </c>
      <c r="T27" s="155">
        <f>INDEX('     2022    '!$A$1:$AC$1563,MATCH($D27,'     2022    '!$D$1:$D$1794,0),MATCH(T$1,'     2022    '!$A$1:$AC$1,0))</f>
        <v>0</v>
      </c>
      <c r="U27" s="154" t="str">
        <f>INDEX('     2022    '!$A$1:$AC$1563,MATCH($D27,'     2022    '!$D$1:$D$1794,0),MATCH(U$1,'     2022    '!$A$1:$AC$1,0))</f>
        <v>1.3G</v>
      </c>
      <c r="V27" s="153" t="str">
        <f>INDEX('     2022    '!$A$1:$AC$1563,MATCH($D27,'     2022    '!$D$1:$D$1794,0),MATCH(V$1,'     2022    '!$A$1:$AC$1,0))</f>
        <v>UN0335</v>
      </c>
      <c r="W27" s="153" t="str">
        <f>INDEX('     2022    '!$A$1:$AC$1563,MATCH($D27,'     2022    '!$D$1:$D$1794,0),MATCH(W$1,'     2022    '!$A$1:$AC$1,0))</f>
        <v>F3</v>
      </c>
      <c r="X27" s="151">
        <f>INDEX('     2022    '!$A$1:$AC$1563,MATCH($D27,'     2022    '!$D$1:$D$1794,0),MATCH(X$1,'     2022    '!$A$1:$AC$1,0))</f>
        <v>224.99</v>
      </c>
      <c r="Y27" s="151">
        <f>INDEX('     2022    '!$A$1:$AC$1563,MATCH($D27,'     2022    '!$D$1:$D$1794,0),MATCH(Y$1,'     2022    '!$A$1:$AC$1,0))</f>
        <v>169.99</v>
      </c>
      <c r="Z27" s="156">
        <f>INDEX('     2022    '!$A$1:$AC$1563,MATCH($D27,'     2022    '!$D$1:$D$1794,0),MATCH(Z$1,'     2022    '!$A$1:$AC$1,0))</f>
        <v>3.5999999999999997E-2</v>
      </c>
      <c r="AA27" s="153" t="str">
        <f>INDEX('     2022    '!$A$1:$AC$1563,MATCH($D27,'     2022    '!$D$1:$D$1794,0),MATCH(AA$1,'     2022    '!$A$1:$AC$1,0))</f>
        <v>2806-F3-000058</v>
      </c>
      <c r="AB27" s="153" t="str">
        <f>INDEX('     2022    '!$A$1:$AC$1563,MATCH($D27,'     2022    '!$D$1:$D$1794,0),MATCH(AB$1,'     2022    '!$A$1:$AC$1,0))</f>
        <v>NL/TNO-0017-2021</v>
      </c>
      <c r="AC27" s="153" t="str">
        <f>INDEX('     2022    '!$A$1:$AC$1563,MATCH($D27,'     2022    '!$D$1:$D$1794,0),MATCH(AC$1,'     2022    '!$A$1:$AC$1,0))</f>
        <v>12/31/2099</v>
      </c>
    </row>
    <row r="28" spans="1:29" s="183" customFormat="1" ht="15.75">
      <c r="A28" s="32">
        <f t="shared" si="0"/>
        <v>25</v>
      </c>
      <c r="B28" s="68" t="str">
        <f>INDEX('     2022    '!B$2:B$1794,MATCH(D28,'     2022    '!D$2:D$1794,0))</f>
        <v>NEW2022</v>
      </c>
      <c r="C28" s="204" t="str">
        <f>INDEX('     2022    '!C$2:C$1794,MATCH(D28,'     2022    '!D$2:D$1794,0))</f>
        <v>Cake - 70s Fan</v>
      </c>
      <c r="D28" s="205" t="str">
        <f>INDEX('     2022    '!D:D,MATCH(A28,'     2022    '!AH:AH,0))</f>
        <v>CC1597</v>
      </c>
      <c r="E28" s="204" t="str">
        <f>INDEX('     2022    '!$A$2:$BP$1563,MATCH(D28,'     2022    '!$D$2:$D$1794,0),MATCH($E$1,'     2022    '!$A$3:$BH$3,0))</f>
        <v>70s. Fan red tail time rain coco</v>
      </c>
      <c r="F28" s="206" t="str">
        <f>IFERROR(IF(LEFT(INDEX('     2022    '!AD$2:AD$1794,MATCH(D28,'     2022    '!D$2:D$1794,0)),4)="http",HYPERLINK(INDEX('     2022    '!AD$2:AD$1794,MATCH(D28,'     2022    '!D$2:D$1794,0)),"Video"),""),"")</f>
        <v>Video</v>
      </c>
      <c r="G28" s="207">
        <f>INDEX('     2022    '!$A$1:$AC$1563,MATCH($D28,'     2022    '!$D$1:$D$1794,0),MATCH(G$1,'     2022    '!$A$1:$AC$1,0))</f>
        <v>0</v>
      </c>
      <c r="H28" s="208"/>
      <c r="I28" s="152">
        <f>INDEX('     2022    '!$A$1:$AC$1563,MATCH($D28,'     2022    '!$D$1:$D$1794,0),MATCH(I$1,'     2022    '!$A$1:$AC$1,0))</f>
        <v>64.17</v>
      </c>
      <c r="J28" s="150"/>
      <c r="K28" s="151">
        <f t="shared" si="1"/>
        <v>64.17</v>
      </c>
      <c r="L28" s="152">
        <f>INDEX('     2022    '!$A$1:$AC$1563,MATCH($D28,'     2022    '!$D$1:$D$1794,0),MATCH(L$1,'     2022    '!$A$1:$AC$1,0))</f>
        <v>58.3947</v>
      </c>
      <c r="M28" s="152">
        <f>INDEX('     2022    '!$A$1:$AC$1563,MATCH($D28,'     2022    '!$D$1:$D$1794,0),MATCH(M$1,'     2022    '!$A$1:$AC$1,0))</f>
        <v>64.17</v>
      </c>
      <c r="N28" s="153" t="str">
        <f>INDEX('     2022    '!$A$1:$AC$1563,MATCH($D28,'     2022    '!$D$1:$D$1794,0),MATCH(N$1,'     2022    '!$A$1:$AC$1,0))</f>
        <v>30mm</v>
      </c>
      <c r="O28" s="154">
        <f>INDEX('     2022    '!$A$1:$AC$1563,MATCH($D28,'     2022    '!$D$1:$D$1794,0),MATCH(O$1,'     2022    '!$A$1:$AC$1,0))</f>
        <v>1</v>
      </c>
      <c r="P28" s="153">
        <f>INDEX('     2022    '!$A$1:$AC$1563,MATCH($D28,'     2022    '!$D$1:$D$1794,0),MATCH(P$1,'     2022    '!$A$1:$AC$1,0))</f>
        <v>30</v>
      </c>
      <c r="Q28" s="153">
        <f>INDEX('     2022    '!$A$1:$AC$1563,MATCH($D28,'     2022    '!$D$1:$D$1794,0),MATCH(Q$1,'     2022    '!$A$1:$AC$1,0))</f>
        <v>0</v>
      </c>
      <c r="R28" s="155">
        <f>INDEX('     2022    '!$A$1:$AC$1563,MATCH($D28,'     2022    '!$D$1:$D$1794,0),MATCH(R$1,'     2022    '!$A$1:$AC$1,0))</f>
        <v>0</v>
      </c>
      <c r="S28" s="155">
        <f>INDEX('     2022    '!$A$1:$AC$1563,MATCH($D28,'     2022    '!$D$1:$D$1794,0),MATCH(S$1,'     2022    '!$A$1:$AC$1,0))</f>
        <v>0</v>
      </c>
      <c r="T28" s="155">
        <f>INDEX('     2022    '!$A$1:$AC$1563,MATCH($D28,'     2022    '!$D$1:$D$1794,0),MATCH(T$1,'     2022    '!$A$1:$AC$1,0))</f>
        <v>0</v>
      </c>
      <c r="U28" s="154" t="str">
        <f>INDEX('     2022    '!$A$1:$AC$1563,MATCH($D28,'     2022    '!$D$1:$D$1794,0),MATCH(U$1,'     2022    '!$A$1:$AC$1,0))</f>
        <v/>
      </c>
      <c r="V28" s="153">
        <f>INDEX('     2022    '!$A$1:$AC$1563,MATCH($D28,'     2022    '!$D$1:$D$1794,0),MATCH(V$1,'     2022    '!$A$1:$AC$1,0))</f>
        <v>0</v>
      </c>
      <c r="W28" s="153">
        <f>INDEX('     2022    '!$A$1:$AC$1563,MATCH($D28,'     2022    '!$D$1:$D$1794,0),MATCH(W$1,'     2022    '!$A$1:$AC$1,0))</f>
        <v>0</v>
      </c>
      <c r="X28" s="151" t="str">
        <f>INDEX('     2022    '!$A$1:$AC$1563,MATCH($D28,'     2022    '!$D$1:$D$1794,0),MATCH(X$1,'     2022    '!$A$1:$AC$1,0))</f>
        <v/>
      </c>
      <c r="Y28" s="151" t="str">
        <f>INDEX('     2022    '!$A$1:$AC$1563,MATCH($D28,'     2022    '!$D$1:$D$1794,0),MATCH(Y$1,'     2022    '!$A$1:$AC$1,0))</f>
        <v/>
      </c>
      <c r="Z28" s="156">
        <f>INDEX('     2022    '!$A$1:$AC$1563,MATCH($D28,'     2022    '!$D$1:$D$1794,0),MATCH(Z$1,'     2022    '!$A$1:$AC$1,0))</f>
        <v>4.4999999999999998E-2</v>
      </c>
      <c r="AA28" s="153">
        <f>INDEX('     2022    '!$A$1:$AC$1563,MATCH($D28,'     2022    '!$D$1:$D$1794,0),MATCH(AA$1,'     2022    '!$A$1:$AC$1,0))</f>
        <v>0</v>
      </c>
      <c r="AB28" s="153">
        <f>INDEX('     2022    '!$A$1:$AC$1563,MATCH($D28,'     2022    '!$D$1:$D$1794,0),MATCH(AB$1,'     2022    '!$A$1:$AC$1,0))</f>
        <v>0</v>
      </c>
      <c r="AC28" s="153">
        <f>INDEX('     2022    '!$A$1:$AC$1563,MATCH($D28,'     2022    '!$D$1:$D$1794,0),MATCH(AC$1,'     2022    '!$A$1:$AC$1,0))</f>
        <v>0</v>
      </c>
    </row>
    <row r="29" spans="1:29" s="183" customFormat="1" ht="24">
      <c r="A29" s="32">
        <f t="shared" si="0"/>
        <v>26</v>
      </c>
      <c r="B29" s="68" t="str">
        <f>INDEX('     2022    '!B$2:B$1794,MATCH(D29,'     2022    '!D$2:D$1794,0))</f>
        <v>NEW2022</v>
      </c>
      <c r="C29" s="204" t="str">
        <f>INDEX('     2022    '!C$2:C$1794,MATCH(D29,'     2022    '!D$2:D$1794,0))</f>
        <v>Cake - 49s</v>
      </c>
      <c r="D29" s="205" t="str">
        <f>INDEX('     2022    '!D:D,MATCH(A29,'     2022    '!AH:AH,0))</f>
        <v>CC1595</v>
      </c>
      <c r="E29" s="204" t="str">
        <f>INDEX('     2022    '!$A$2:$BP$1563,MATCH(D29,'     2022    '!$D$2:$D$1794,0),MATCH($E$1,'     2022    '!$A$3:$BH$3,0))</f>
        <v>GOLDEN TOUCH. 49 shot cake. Row1:gold ti.willow w/chicken blood red, 2:gold ti.willow green star, 3:gold ti.willow purple star, 4:gold ti.willow blue star, 5:gold ti.willow orange star, 6: ti.gold willow pink, 7:gold ti.willow crackling. RETAIL</v>
      </c>
      <c r="F29" s="206" t="str">
        <f>IFERROR(IF(LEFT(INDEX('     2022    '!AD$2:AD$1794,MATCH(D29,'     2022    '!D$2:D$1794,0)),4)="http",HYPERLINK(INDEX('     2022    '!AD$2:AD$1794,MATCH(D29,'     2022    '!D$2:D$1794,0)),"Video"),""),"")</f>
        <v>Video</v>
      </c>
      <c r="G29" s="207">
        <f>INDEX('     2022    '!$A$1:$AC$1563,MATCH($D29,'     2022    '!$D$1:$D$1794,0),MATCH(G$1,'     2022    '!$A$1:$AC$1,0))</f>
        <v>0</v>
      </c>
      <c r="H29" s="208"/>
      <c r="I29" s="152">
        <f>INDEX('     2022    '!$A$1:$AC$1563,MATCH($D29,'     2022    '!$D$1:$D$1794,0),MATCH(I$1,'     2022    '!$A$1:$AC$1,0))</f>
        <v>119.98</v>
      </c>
      <c r="J29" s="150"/>
      <c r="K29" s="151">
        <f t="shared" si="1"/>
        <v>29.995000000000001</v>
      </c>
      <c r="L29" s="152">
        <f>INDEX('     2022    '!$A$1:$AC$1563,MATCH($D29,'     2022    '!$D$1:$D$1794,0),MATCH(L$1,'     2022    '!$A$1:$AC$1,0))</f>
        <v>113.98287774545372</v>
      </c>
      <c r="M29" s="152">
        <f>INDEX('     2022    '!$A$1:$AC$1563,MATCH($D29,'     2022    '!$D$1:$D$1794,0),MATCH(M$1,'     2022    '!$A$1:$AC$1,0))</f>
        <v>119.98197657416182</v>
      </c>
      <c r="N29" s="153" t="str">
        <f>INDEX('     2022    '!$A$1:$AC$1563,MATCH($D29,'     2022    '!$D$1:$D$1794,0),MATCH(N$1,'     2022    '!$A$1:$AC$1,0))</f>
        <v>25mm</v>
      </c>
      <c r="O29" s="154">
        <f>INDEX('     2022    '!$A$1:$AC$1563,MATCH($D29,'     2022    '!$D$1:$D$1794,0),MATCH(O$1,'     2022    '!$A$1:$AC$1,0))</f>
        <v>4</v>
      </c>
      <c r="P29" s="153">
        <f>INDEX('     2022    '!$A$1:$AC$1563,MATCH($D29,'     2022    '!$D$1:$D$1794,0),MATCH(P$1,'     2022    '!$A$1:$AC$1,0))</f>
        <v>50</v>
      </c>
      <c r="Q29" s="153">
        <f>INDEX('     2022    '!$A$1:$AC$1563,MATCH($D29,'     2022    '!$D$1:$D$1794,0),MATCH(Q$1,'     2022    '!$A$1:$AC$1,0))</f>
        <v>0</v>
      </c>
      <c r="R29" s="155">
        <f>INDEX('     2022    '!$A$1:$AC$1563,MATCH($D29,'     2022    '!$D$1:$D$1794,0),MATCH(R$1,'     2022    '!$A$1:$AC$1,0))</f>
        <v>0</v>
      </c>
      <c r="S29" s="155">
        <f>INDEX('     2022    '!$A$1:$AC$1563,MATCH($D29,'     2022    '!$D$1:$D$1794,0),MATCH(S$1,'     2022    '!$A$1:$AC$1,0))</f>
        <v>0</v>
      </c>
      <c r="T29" s="155">
        <f>INDEX('     2022    '!$A$1:$AC$1563,MATCH($D29,'     2022    '!$D$1:$D$1794,0),MATCH(T$1,'     2022    '!$A$1:$AC$1,0))</f>
        <v>0</v>
      </c>
      <c r="U29" s="154" t="str">
        <f>INDEX('     2022    '!$A$1:$AC$1563,MATCH($D29,'     2022    '!$D$1:$D$1794,0),MATCH(U$1,'     2022    '!$A$1:$AC$1,0))</f>
        <v/>
      </c>
      <c r="V29" s="153">
        <f>INDEX('     2022    '!$A$1:$AC$1563,MATCH($D29,'     2022    '!$D$1:$D$1794,0),MATCH(V$1,'     2022    '!$A$1:$AC$1,0))</f>
        <v>0</v>
      </c>
      <c r="W29" s="153">
        <f>INDEX('     2022    '!$A$1:$AC$1563,MATCH($D29,'     2022    '!$D$1:$D$1794,0),MATCH(W$1,'     2022    '!$A$1:$AC$1,0))</f>
        <v>0</v>
      </c>
      <c r="X29" s="151">
        <f>INDEX('     2022    '!$A$1:$AC$1563,MATCH($D29,'     2022    '!$D$1:$D$1794,0),MATCH(X$1,'     2022    '!$A$1:$AC$1,0))</f>
        <v>107.99</v>
      </c>
      <c r="Y29" s="151">
        <f>INDEX('     2022    '!$A$1:$AC$1563,MATCH($D29,'     2022    '!$D$1:$D$1794,0),MATCH(Y$1,'     2022    '!$A$1:$AC$1,0))</f>
        <v>86.39</v>
      </c>
      <c r="Z29" s="156">
        <f>INDEX('     2022    '!$A$1:$AC$1563,MATCH($D29,'     2022    '!$D$1:$D$1794,0),MATCH(Z$1,'     2022    '!$A$1:$AC$1,0))</f>
        <v>5.2999999999999999E-2</v>
      </c>
      <c r="AA29" s="153">
        <f>INDEX('     2022    '!$A$1:$AC$1563,MATCH($D29,'     2022    '!$D$1:$D$1794,0),MATCH(AA$1,'     2022    '!$A$1:$AC$1,0))</f>
        <v>0</v>
      </c>
      <c r="AB29" s="153">
        <f>INDEX('     2022    '!$A$1:$AC$1563,MATCH($D29,'     2022    '!$D$1:$D$1794,0),MATCH(AB$1,'     2022    '!$A$1:$AC$1,0))</f>
        <v>0</v>
      </c>
      <c r="AC29" s="153">
        <f>INDEX('     2022    '!$A$1:$AC$1563,MATCH($D29,'     2022    '!$D$1:$D$1794,0),MATCH(AC$1,'     2022    '!$A$1:$AC$1,0))</f>
        <v>0</v>
      </c>
    </row>
    <row r="30" spans="1:29" s="183" customFormat="1" ht="15.75">
      <c r="A30" s="32">
        <f t="shared" si="0"/>
        <v>27</v>
      </c>
      <c r="B30" s="68" t="str">
        <f>INDEX('     2022    '!B$2:B$1794,MATCH(D30,'     2022    '!D$2:D$1794,0))</f>
        <v>NEW2021</v>
      </c>
      <c r="C30" s="204" t="str">
        <f>INDEX('     2022    '!C$2:C$1794,MATCH(D30,'     2022    '!D$2:D$1794,0))</f>
        <v>Cake - 80s</v>
      </c>
      <c r="D30" s="205" t="str">
        <f>INDEX('     2022    '!D:D,MATCH(A30,'     2022    '!AH:AH,0))</f>
        <v>CC1563</v>
      </c>
      <c r="E30" s="204" t="str">
        <f>INDEX('     2022    '!$A$2:$BP$1563,MATCH(D30,'     2022    '!$D$2:$D$1794,0),MATCH($E$1,'     2022    '!$A$3:$BH$3,0))</f>
        <v>CHOP ON. 80 shot cake. White, Yellow and red plum mines with strobe tails to coloured plum bursts with dahlia. RETAIL</v>
      </c>
      <c r="F30" s="206" t="str">
        <f>IFERROR(IF(LEFT(INDEX('     2022    '!AD$2:AD$1794,MATCH(D30,'     2022    '!D$2:D$1794,0)),4)="http",HYPERLINK(INDEX('     2022    '!AD$2:AD$1794,MATCH(D30,'     2022    '!D$2:D$1794,0)),"Video"),""),"")</f>
        <v>Video</v>
      </c>
      <c r="G30" s="207">
        <f>INDEX('     2022    '!$A$1:$AC$1563,MATCH($D30,'     2022    '!$D$1:$D$1794,0),MATCH(G$1,'     2022    '!$A$1:$AC$1,0))</f>
        <v>0</v>
      </c>
      <c r="H30" s="208"/>
      <c r="I30" s="152">
        <f>INDEX('     2022    '!$A$1:$AC$1563,MATCH($D30,'     2022    '!$D$1:$D$1794,0),MATCH(I$1,'     2022    '!$A$1:$AC$1,0))</f>
        <v>61.9</v>
      </c>
      <c r="J30" s="150"/>
      <c r="K30" s="151">
        <f t="shared" si="1"/>
        <v>30.95</v>
      </c>
      <c r="L30" s="152">
        <f>INDEX('     2022    '!$A$1:$AC$1563,MATCH($D30,'     2022    '!$D$1:$D$1794,0),MATCH(L$1,'     2022    '!$A$1:$AC$1,0))</f>
        <v>66.68679094258988</v>
      </c>
      <c r="M30" s="152">
        <f>INDEX('     2022    '!$A$1:$AC$1563,MATCH($D30,'     2022    '!$D$1:$D$1794,0),MATCH(M$1,'     2022    '!$A$1:$AC$1,0))</f>
        <v>70.196622044831457</v>
      </c>
      <c r="N30" s="153" t="str">
        <f>INDEX('     2022    '!$A$1:$AC$1563,MATCH($D30,'     2022    '!$D$1:$D$1794,0),MATCH(N$1,'     2022    '!$A$1:$AC$1,0))</f>
        <v>25mm</v>
      </c>
      <c r="O30" s="154">
        <f>INDEX('     2022    '!$A$1:$AC$1563,MATCH($D30,'     2022    '!$D$1:$D$1794,0),MATCH(O$1,'     2022    '!$A$1:$AC$1,0))</f>
        <v>2</v>
      </c>
      <c r="P30" s="153">
        <f>INDEX('     2022    '!$A$1:$AC$1563,MATCH($D30,'     2022    '!$D$1:$D$1794,0),MATCH(P$1,'     2022    '!$A$1:$AC$1,0))</f>
        <v>40</v>
      </c>
      <c r="Q30" s="153" t="str">
        <f>INDEX('     2022    '!$A$1:$AC$1563,MATCH($D30,'     2022    '!$D$1:$D$1794,0),MATCH(Q$1,'     2022    '!$A$1:$AC$1,0))</f>
        <v>No</v>
      </c>
      <c r="R30" s="155">
        <f>INDEX('     2022    '!$A$1:$AC$1563,MATCH($D30,'     2022    '!$D$1:$D$1794,0),MATCH(R$1,'     2022    '!$A$1:$AC$1,0))</f>
        <v>16</v>
      </c>
      <c r="S30" s="155">
        <f>INDEX('     2022    '!$A$1:$AC$1563,MATCH($D30,'     2022    '!$D$1:$D$1794,0),MATCH(S$1,'     2022    '!$A$1:$AC$1,0))</f>
        <v>2</v>
      </c>
      <c r="T30" s="155">
        <f>INDEX('     2022    '!$A$1:$AC$1563,MATCH($D30,'     2022    '!$D$1:$D$1794,0),MATCH(T$1,'     2022    '!$A$1:$AC$1,0))</f>
        <v>0</v>
      </c>
      <c r="U30" s="154" t="str">
        <f>INDEX('     2022    '!$A$1:$AC$1563,MATCH($D30,'     2022    '!$D$1:$D$1794,0),MATCH(U$1,'     2022    '!$A$1:$AC$1,0))</f>
        <v>1.3G</v>
      </c>
      <c r="V30" s="153" t="str">
        <f>INDEX('     2022    '!$A$1:$AC$1563,MATCH($D30,'     2022    '!$D$1:$D$1794,0),MATCH(V$1,'     2022    '!$A$1:$AC$1,0))</f>
        <v>UN0335</v>
      </c>
      <c r="W30" s="153" t="str">
        <f>INDEX('     2022    '!$A$1:$AC$1563,MATCH($D30,'     2022    '!$D$1:$D$1794,0),MATCH(W$1,'     2022    '!$A$1:$AC$1,0))</f>
        <v>F3</v>
      </c>
      <c r="X30" s="151">
        <f>INDEX('     2022    '!$A$1:$AC$1563,MATCH($D30,'     2022    '!$D$1:$D$1794,0),MATCH(X$1,'     2022    '!$A$1:$AC$1,0))</f>
        <v>117.99</v>
      </c>
      <c r="Y30" s="151">
        <f>INDEX('     2022    '!$A$1:$AC$1563,MATCH($D30,'     2022    '!$D$1:$D$1794,0),MATCH(Y$1,'     2022    '!$A$1:$AC$1,0))</f>
        <v>88.49</v>
      </c>
      <c r="Z30" s="156">
        <f>INDEX('     2022    '!$A$1:$AC$1563,MATCH($D30,'     2022    '!$D$1:$D$1794,0),MATCH(Z$1,'     2022    '!$A$1:$AC$1,0))</f>
        <v>3.1E-2</v>
      </c>
      <c r="AA30" s="153" t="str">
        <f>INDEX('     2022    '!$A$1:$AC$1563,MATCH($D30,'     2022    '!$D$1:$D$1794,0),MATCH(AA$1,'     2022    '!$A$1:$AC$1,0))</f>
        <v>2806-F3-002486</v>
      </c>
      <c r="AB30" s="153" t="str">
        <f>INDEX('     2022    '!$A$1:$AC$1563,MATCH($D30,'     2022    '!$D$1:$D$1794,0),MATCH(AB$1,'     2022    '!$A$1:$AC$1,0))</f>
        <v>NL/TNO-0350-2020</v>
      </c>
      <c r="AC30" s="153" t="str">
        <f>INDEX('     2022    '!$A$1:$AC$1563,MATCH($D30,'     2022    '!$D$1:$D$1794,0),MATCH(AC$1,'     2022    '!$A$1:$AC$1,0))</f>
        <v>12/31/2099</v>
      </c>
    </row>
    <row r="31" spans="1:29" s="183" customFormat="1" ht="24">
      <c r="A31" s="32">
        <f t="shared" si="0"/>
        <v>28</v>
      </c>
      <c r="B31" s="68" t="str">
        <f>INDEX('     2022    '!B$2:B$1794,MATCH(D31,'     2022    '!D$2:D$1794,0))</f>
        <v>NEW2022</v>
      </c>
      <c r="C31" s="204" t="str">
        <f>INDEX('     2022    '!C$2:C$1794,MATCH(D31,'     2022    '!D$2:D$1794,0))</f>
        <v>Cake - 80s Fan</v>
      </c>
      <c r="D31" s="205" t="str">
        <f>INDEX('     2022    '!D:D,MATCH(A31,'     2022    '!AH:AH,0))</f>
        <v>CC1599</v>
      </c>
      <c r="E31" s="204" t="str">
        <f>INDEX('     2022    '!$A$2:$BP$1563,MATCH(D31,'     2022    '!$D$2:$D$1794,0),MATCH($E$1,'     2022    '!$A$3:$BH$3,0))</f>
        <v>80s. Coloured comets to silver moving tails.</v>
      </c>
      <c r="F31" s="206" t="str">
        <f>IFERROR(IF(LEFT(INDEX('     2022    '!AD$2:AD$1794,MATCH(D31,'     2022    '!D$2:D$1794,0)),4)="http",HYPERLINK(INDEX('     2022    '!AD$2:AD$1794,MATCH(D31,'     2022    '!D$2:D$1794,0)),"Video"),""),"")</f>
        <v>Video</v>
      </c>
      <c r="G31" s="207">
        <f>INDEX('     2022    '!$A$1:$AC$1563,MATCH($D31,'     2022    '!$D$1:$D$1794,0),MATCH(G$1,'     2022    '!$A$1:$AC$1,0))</f>
        <v>0</v>
      </c>
      <c r="H31" s="208"/>
      <c r="I31" s="152">
        <f>INDEX('     2022    '!$A$1:$AC$1563,MATCH($D31,'     2022    '!$D$1:$D$1794,0),MATCH(I$1,'     2022    '!$A$1:$AC$1,0))</f>
        <v>83.81</v>
      </c>
      <c r="J31" s="150"/>
      <c r="K31" s="151">
        <f t="shared" si="1"/>
        <v>83.81</v>
      </c>
      <c r="L31" s="152">
        <f>INDEX('     2022    '!$A$1:$AC$1563,MATCH($D31,'     2022    '!$D$1:$D$1794,0),MATCH(L$1,'     2022    '!$A$1:$AC$1,0))</f>
        <v>76.267099999999999</v>
      </c>
      <c r="M31" s="152">
        <f>INDEX('     2022    '!$A$1:$AC$1563,MATCH($D31,'     2022    '!$D$1:$D$1794,0),MATCH(M$1,'     2022    '!$A$1:$AC$1,0))</f>
        <v>83.81</v>
      </c>
      <c r="N31" s="153" t="str">
        <f>INDEX('     2022    '!$A$1:$AC$1563,MATCH($D31,'     2022    '!$D$1:$D$1794,0),MATCH(N$1,'     2022    '!$A$1:$AC$1,0))</f>
        <v>30mm</v>
      </c>
      <c r="O31" s="154">
        <f>INDEX('     2022    '!$A$1:$AC$1563,MATCH($D31,'     2022    '!$D$1:$D$1794,0),MATCH(O$1,'     2022    '!$A$1:$AC$1,0))</f>
        <v>1</v>
      </c>
      <c r="P31" s="153">
        <f>INDEX('     2022    '!$A$1:$AC$1563,MATCH($D31,'     2022    '!$D$1:$D$1794,0),MATCH(P$1,'     2022    '!$A$1:$AC$1,0))</f>
        <v>15</v>
      </c>
      <c r="Q31" s="153">
        <f>INDEX('     2022    '!$A$1:$AC$1563,MATCH($D31,'     2022    '!$D$1:$D$1794,0),MATCH(Q$1,'     2022    '!$A$1:$AC$1,0))</f>
        <v>0</v>
      </c>
      <c r="R31" s="155">
        <f>INDEX('     2022    '!$A$1:$AC$1563,MATCH($D31,'     2022    '!$D$1:$D$1794,0),MATCH(R$1,'     2022    '!$A$1:$AC$1,0))</f>
        <v>0</v>
      </c>
      <c r="S31" s="155">
        <f>INDEX('     2022    '!$A$1:$AC$1563,MATCH($D31,'     2022    '!$D$1:$D$1794,0),MATCH(S$1,'     2022    '!$A$1:$AC$1,0))</f>
        <v>0</v>
      </c>
      <c r="T31" s="155">
        <f>INDEX('     2022    '!$A$1:$AC$1563,MATCH($D31,'     2022    '!$D$1:$D$1794,0),MATCH(T$1,'     2022    '!$A$1:$AC$1,0))</f>
        <v>0</v>
      </c>
      <c r="U31" s="154" t="str">
        <f>INDEX('     2022    '!$A$1:$AC$1563,MATCH($D31,'     2022    '!$D$1:$D$1794,0),MATCH(U$1,'     2022    '!$A$1:$AC$1,0))</f>
        <v/>
      </c>
      <c r="V31" s="153">
        <f>INDEX('     2022    '!$A$1:$AC$1563,MATCH($D31,'     2022    '!$D$1:$D$1794,0),MATCH(V$1,'     2022    '!$A$1:$AC$1,0))</f>
        <v>0</v>
      </c>
      <c r="W31" s="153">
        <f>INDEX('     2022    '!$A$1:$AC$1563,MATCH($D31,'     2022    '!$D$1:$D$1794,0),MATCH(W$1,'     2022    '!$A$1:$AC$1,0))</f>
        <v>0</v>
      </c>
      <c r="X31" s="151" t="str">
        <f>INDEX('     2022    '!$A$1:$AC$1563,MATCH($D31,'     2022    '!$D$1:$D$1794,0),MATCH(X$1,'     2022    '!$A$1:$AC$1,0))</f>
        <v/>
      </c>
      <c r="Y31" s="151" t="str">
        <f>INDEX('     2022    '!$A$1:$AC$1563,MATCH($D31,'     2022    '!$D$1:$D$1794,0),MATCH(Y$1,'     2022    '!$A$1:$AC$1,0))</f>
        <v/>
      </c>
      <c r="Z31" s="156">
        <f>INDEX('     2022    '!$A$1:$AC$1563,MATCH($D31,'     2022    '!$D$1:$D$1794,0),MATCH(Z$1,'     2022    '!$A$1:$AC$1,0))</f>
        <v>0.05</v>
      </c>
      <c r="AA31" s="153">
        <f>INDEX('     2022    '!$A$1:$AC$1563,MATCH($D31,'     2022    '!$D$1:$D$1794,0),MATCH(AA$1,'     2022    '!$A$1:$AC$1,0))</f>
        <v>0</v>
      </c>
      <c r="AB31" s="153">
        <f>INDEX('     2022    '!$A$1:$AC$1563,MATCH($D31,'     2022    '!$D$1:$D$1794,0),MATCH(AB$1,'     2022    '!$A$1:$AC$1,0))</f>
        <v>0</v>
      </c>
      <c r="AC31" s="153">
        <f>INDEX('     2022    '!$A$1:$AC$1563,MATCH($D31,'     2022    '!$D$1:$D$1794,0),MATCH(AC$1,'     2022    '!$A$1:$AC$1,0))</f>
        <v>0</v>
      </c>
    </row>
    <row r="32" spans="1:29" s="183" customFormat="1" ht="15.75">
      <c r="A32" s="32">
        <f t="shared" si="0"/>
        <v>29</v>
      </c>
      <c r="B32" s="68" t="str">
        <f>INDEX('     2022    '!B$2:B$1794,MATCH(D32,'     2022    '!D$2:D$1794,0))</f>
        <v>NEW2022</v>
      </c>
      <c r="C32" s="204" t="str">
        <f>INDEX('     2022    '!C$2:C$1794,MATCH(D32,'     2022    '!D$2:D$1794,0))</f>
        <v>Cake - 100s</v>
      </c>
      <c r="D32" s="205" t="str">
        <f>INDEX('     2022    '!D:D,MATCH(A32,'     2022    '!AH:AH,0))</f>
        <v>CC1586</v>
      </c>
      <c r="E32" s="204" t="str">
        <f>INDEX('     2022    '!$A$2:$BP$1563,MATCH(D32,'     2022    '!$D$2:$D$1794,0),MATCH($E$1,'     2022    '!$A$3:$BH$3,0))</f>
        <v>100s. Coloured swimming stars &amp; spits - red+white, green+red, yellow+white, purple+red, silver+white.</v>
      </c>
      <c r="F32" s="206" t="str">
        <f>IFERROR(IF(LEFT(INDEX('     2022    '!AD$2:AD$1794,MATCH(D32,'     2022    '!D$2:D$1794,0)),4)="http",HYPERLINK(INDEX('     2022    '!AD$2:AD$1794,MATCH(D32,'     2022    '!D$2:D$1794,0)),"Video"),""),"")</f>
        <v>Video</v>
      </c>
      <c r="G32" s="207">
        <f>INDEX('     2022    '!$A$1:$AC$1563,MATCH($D32,'     2022    '!$D$1:$D$1794,0),MATCH(G$1,'     2022    '!$A$1:$AC$1,0))</f>
        <v>0</v>
      </c>
      <c r="H32" s="208"/>
      <c r="I32" s="152">
        <f>INDEX('     2022    '!$A$1:$AC$1563,MATCH($D32,'     2022    '!$D$1:$D$1794,0),MATCH(I$1,'     2022    '!$A$1:$AC$1,0))</f>
        <v>120.7</v>
      </c>
      <c r="J32" s="150"/>
      <c r="K32" s="151">
        <f t="shared" si="1"/>
        <v>60.35</v>
      </c>
      <c r="L32" s="152">
        <f>INDEX('     2022    '!$A$1:$AC$1563,MATCH($D32,'     2022    '!$D$1:$D$1794,0),MATCH(L$1,'     2022    '!$A$1:$AC$1,0))</f>
        <v>109.837</v>
      </c>
      <c r="M32" s="152">
        <f>INDEX('     2022    '!$A$1:$AC$1563,MATCH($D32,'     2022    '!$D$1:$D$1794,0),MATCH(M$1,'     2022    '!$A$1:$AC$1,0))</f>
        <v>120.7</v>
      </c>
      <c r="N32" s="153" t="str">
        <f>INDEX('     2022    '!$A$1:$AC$1563,MATCH($D32,'     2022    '!$D$1:$D$1794,0),MATCH(N$1,'     2022    '!$A$1:$AC$1,0))</f>
        <v>20mm</v>
      </c>
      <c r="O32" s="154">
        <f>INDEX('     2022    '!$A$1:$AC$1563,MATCH($D32,'     2022    '!$D$1:$D$1794,0),MATCH(O$1,'     2022    '!$A$1:$AC$1,0))</f>
        <v>2</v>
      </c>
      <c r="P32" s="153">
        <f>INDEX('     2022    '!$A$1:$AC$1563,MATCH($D32,'     2022    '!$D$1:$D$1794,0),MATCH(P$1,'     2022    '!$A$1:$AC$1,0))</f>
        <v>40</v>
      </c>
      <c r="Q32" s="153">
        <f>INDEX('     2022    '!$A$1:$AC$1563,MATCH($D32,'     2022    '!$D$1:$D$1794,0),MATCH(Q$1,'     2022    '!$A$1:$AC$1,0))</f>
        <v>0</v>
      </c>
      <c r="R32" s="155">
        <f>INDEX('     2022    '!$A$1:$AC$1563,MATCH($D32,'     2022    '!$D$1:$D$1794,0),MATCH(R$1,'     2022    '!$A$1:$AC$1,0))</f>
        <v>0</v>
      </c>
      <c r="S32" s="155">
        <f>INDEX('     2022    '!$A$1:$AC$1563,MATCH($D32,'     2022    '!$D$1:$D$1794,0),MATCH(S$1,'     2022    '!$A$1:$AC$1,0))</f>
        <v>0</v>
      </c>
      <c r="T32" s="155">
        <f>INDEX('     2022    '!$A$1:$AC$1563,MATCH($D32,'     2022    '!$D$1:$D$1794,0),MATCH(T$1,'     2022    '!$A$1:$AC$1,0))</f>
        <v>0</v>
      </c>
      <c r="U32" s="154" t="str">
        <f>INDEX('     2022    '!$A$1:$AC$1563,MATCH($D32,'     2022    '!$D$1:$D$1794,0),MATCH(U$1,'     2022    '!$A$1:$AC$1,0))</f>
        <v/>
      </c>
      <c r="V32" s="153">
        <f>INDEX('     2022    '!$A$1:$AC$1563,MATCH($D32,'     2022    '!$D$1:$D$1794,0),MATCH(V$1,'     2022    '!$A$1:$AC$1,0))</f>
        <v>0</v>
      </c>
      <c r="W32" s="153">
        <f>INDEX('     2022    '!$A$1:$AC$1563,MATCH($D32,'     2022    '!$D$1:$D$1794,0),MATCH(W$1,'     2022    '!$A$1:$AC$1,0))</f>
        <v>0</v>
      </c>
      <c r="X32" s="151" t="str">
        <f>INDEX('     2022    '!$A$1:$AC$1563,MATCH($D32,'     2022    '!$D$1:$D$1794,0),MATCH(X$1,'     2022    '!$A$1:$AC$1,0))</f>
        <v/>
      </c>
      <c r="Y32" s="151" t="str">
        <f>INDEX('     2022    '!$A$1:$AC$1563,MATCH($D32,'     2022    '!$D$1:$D$1794,0),MATCH(Y$1,'     2022    '!$A$1:$AC$1,0))</f>
        <v/>
      </c>
      <c r="Z32" s="156">
        <f>INDEX('     2022    '!$A$1:$AC$1563,MATCH($D32,'     2022    '!$D$1:$D$1794,0),MATCH(Z$1,'     2022    '!$A$1:$AC$1,0))</f>
        <v>5.1999999999999998E-2</v>
      </c>
      <c r="AA32" s="153">
        <f>INDEX('     2022    '!$A$1:$AC$1563,MATCH($D32,'     2022    '!$D$1:$D$1794,0),MATCH(AA$1,'     2022    '!$A$1:$AC$1,0))</f>
        <v>0</v>
      </c>
      <c r="AB32" s="153">
        <f>INDEX('     2022    '!$A$1:$AC$1563,MATCH($D32,'     2022    '!$D$1:$D$1794,0),MATCH(AB$1,'     2022    '!$A$1:$AC$1,0))</f>
        <v>0</v>
      </c>
      <c r="AC32" s="153">
        <f>INDEX('     2022    '!$A$1:$AC$1563,MATCH($D32,'     2022    '!$D$1:$D$1794,0),MATCH(AC$1,'     2022    '!$A$1:$AC$1,0))</f>
        <v>0</v>
      </c>
    </row>
    <row r="33" spans="1:29" s="183" customFormat="1" ht="36">
      <c r="A33" s="32">
        <f t="shared" si="0"/>
        <v>30</v>
      </c>
      <c r="B33" s="68" t="str">
        <f>INDEX('     2022    '!B$2:B$1794,MATCH(D33,'     2022    '!D$2:D$1794,0))</f>
        <v>NEW2022</v>
      </c>
      <c r="C33" s="204" t="str">
        <f>INDEX('     2022    '!C$2:C$1794,MATCH(D33,'     2022    '!D$2:D$1794,0))</f>
        <v>Cake - 100s Fan</v>
      </c>
      <c r="D33" s="205" t="str">
        <f>INDEX('     2022    '!D:D,MATCH(A33,'     2022    '!AH:AH,0))</f>
        <v>CC1592</v>
      </c>
      <c r="E33" s="204" t="str">
        <f>INDEX('     2022    '!$A$2:$BP$1563,MATCH(D33,'     2022    '!$D$2:$D$1794,0),MATCH($E$1,'     2022    '!$A$3:$BH$3,0))</f>
        <v>100s Z. Gold coco to chrys mine</v>
      </c>
      <c r="F33" s="206" t="str">
        <f>IFERROR(IF(LEFT(INDEX('     2022    '!AD$2:AD$1794,MATCH(D33,'     2022    '!D$2:D$1794,0)),4)="http",HYPERLINK(INDEX('     2022    '!AD$2:AD$1794,MATCH(D33,'     2022    '!D$2:D$1794,0)),"Video"),""),"")</f>
        <v>Video</v>
      </c>
      <c r="G33" s="207">
        <f>INDEX('     2022    '!$A$1:$AC$1563,MATCH($D33,'     2022    '!$D$1:$D$1794,0),MATCH(G$1,'     2022    '!$A$1:$AC$1,0))</f>
        <v>0</v>
      </c>
      <c r="H33" s="208"/>
      <c r="I33" s="152">
        <f>INDEX('     2022    '!$A$1:$AC$1563,MATCH($D33,'     2022    '!$D$1:$D$1794,0),MATCH(I$1,'     2022    '!$A$1:$AC$1,0))</f>
        <v>81.16</v>
      </c>
      <c r="J33" s="150"/>
      <c r="K33" s="151">
        <f t="shared" si="1"/>
        <v>81.16</v>
      </c>
      <c r="L33" s="152">
        <f>INDEX('     2022    '!$A$1:$AC$1563,MATCH($D33,'     2022    '!$D$1:$D$1794,0),MATCH(L$1,'     2022    '!$A$1:$AC$1,0))</f>
        <v>73.855599999999995</v>
      </c>
      <c r="M33" s="152">
        <f>INDEX('     2022    '!$A$1:$AC$1563,MATCH($D33,'     2022    '!$D$1:$D$1794,0),MATCH(M$1,'     2022    '!$A$1:$AC$1,0))</f>
        <v>81.16</v>
      </c>
      <c r="N33" s="153" t="str">
        <f>INDEX('     2022    '!$A$1:$AC$1563,MATCH($D33,'     2022    '!$D$1:$D$1794,0),MATCH(N$1,'     2022    '!$A$1:$AC$1,0))</f>
        <v>30mm</v>
      </c>
      <c r="O33" s="154">
        <f>INDEX('     2022    '!$A$1:$AC$1563,MATCH($D33,'     2022    '!$D$1:$D$1794,0),MATCH(O$1,'     2022    '!$A$1:$AC$1,0))</f>
        <v>1</v>
      </c>
      <c r="P33" s="153">
        <f>INDEX('     2022    '!$A$1:$AC$1563,MATCH($D33,'     2022    '!$D$1:$D$1794,0),MATCH(P$1,'     2022    '!$A$1:$AC$1,0))</f>
        <v>20</v>
      </c>
      <c r="Q33" s="153">
        <f>INDEX('     2022    '!$A$1:$AC$1563,MATCH($D33,'     2022    '!$D$1:$D$1794,0),MATCH(Q$1,'     2022    '!$A$1:$AC$1,0))</f>
        <v>0</v>
      </c>
      <c r="R33" s="155">
        <f>INDEX('     2022    '!$A$1:$AC$1563,MATCH($D33,'     2022    '!$D$1:$D$1794,0),MATCH(R$1,'     2022    '!$A$1:$AC$1,0))</f>
        <v>0</v>
      </c>
      <c r="S33" s="155">
        <f>INDEX('     2022    '!$A$1:$AC$1563,MATCH($D33,'     2022    '!$D$1:$D$1794,0),MATCH(S$1,'     2022    '!$A$1:$AC$1,0))</f>
        <v>0</v>
      </c>
      <c r="T33" s="155">
        <f>INDEX('     2022    '!$A$1:$AC$1563,MATCH($D33,'     2022    '!$D$1:$D$1794,0),MATCH(T$1,'     2022    '!$A$1:$AC$1,0))</f>
        <v>0</v>
      </c>
      <c r="U33" s="154" t="str">
        <f>INDEX('     2022    '!$A$1:$AC$1563,MATCH($D33,'     2022    '!$D$1:$D$1794,0),MATCH(U$1,'     2022    '!$A$1:$AC$1,0))</f>
        <v/>
      </c>
      <c r="V33" s="153">
        <f>INDEX('     2022    '!$A$1:$AC$1563,MATCH($D33,'     2022    '!$D$1:$D$1794,0),MATCH(V$1,'     2022    '!$A$1:$AC$1,0))</f>
        <v>0</v>
      </c>
      <c r="W33" s="153">
        <f>INDEX('     2022    '!$A$1:$AC$1563,MATCH($D33,'     2022    '!$D$1:$D$1794,0),MATCH(W$1,'     2022    '!$A$1:$AC$1,0))</f>
        <v>0</v>
      </c>
      <c r="X33" s="151" t="str">
        <f>INDEX('     2022    '!$A$1:$AC$1563,MATCH($D33,'     2022    '!$D$1:$D$1794,0),MATCH(X$1,'     2022    '!$A$1:$AC$1,0))</f>
        <v/>
      </c>
      <c r="Y33" s="151" t="str">
        <f>INDEX('     2022    '!$A$1:$AC$1563,MATCH($D33,'     2022    '!$D$1:$D$1794,0),MATCH(Y$1,'     2022    '!$A$1:$AC$1,0))</f>
        <v/>
      </c>
      <c r="Z33" s="156">
        <f>INDEX('     2022    '!$A$1:$AC$1563,MATCH($D33,'     2022    '!$D$1:$D$1794,0),MATCH(Z$1,'     2022    '!$A$1:$AC$1,0))</f>
        <v>5.1520000000000003E-2</v>
      </c>
      <c r="AA33" s="153">
        <f>INDEX('     2022    '!$A$1:$AC$1563,MATCH($D33,'     2022    '!$D$1:$D$1794,0),MATCH(AA$1,'     2022    '!$A$1:$AC$1,0))</f>
        <v>0</v>
      </c>
      <c r="AB33" s="153">
        <f>INDEX('     2022    '!$A$1:$AC$1563,MATCH($D33,'     2022    '!$D$1:$D$1794,0),MATCH(AB$1,'     2022    '!$A$1:$AC$1,0))</f>
        <v>0</v>
      </c>
      <c r="AC33" s="153">
        <f>INDEX('     2022    '!$A$1:$AC$1563,MATCH($D33,'     2022    '!$D$1:$D$1794,0),MATCH(AC$1,'     2022    '!$A$1:$AC$1,0))</f>
        <v>0</v>
      </c>
    </row>
    <row r="34" spans="1:29" s="183" customFormat="1" ht="24">
      <c r="A34" s="32">
        <f t="shared" si="0"/>
        <v>31</v>
      </c>
      <c r="B34" s="68" t="str">
        <f>INDEX('     2022    '!B$2:B$1794,MATCH(D34,'     2022    '!D$2:D$1794,0))</f>
        <v>NEW2021</v>
      </c>
      <c r="C34" s="204" t="str">
        <f>INDEX('     2022    '!C$2:C$1794,MATCH(D34,'     2022    '!D$2:D$1794,0))</f>
        <v>Cake - &gt;100s</v>
      </c>
      <c r="D34" s="205" t="str">
        <f>INDEX('     2022    '!D:D,MATCH(A34,'     2022    '!AH:AH,0))</f>
        <v>CC1565</v>
      </c>
      <c r="E34" s="204" t="str">
        <f>INDEX('     2022    '!$A$2:$BP$1563,MATCH(D34,'     2022    '!$D$2:$D$1794,0),MATCH($E$1,'     2022    '!$A$3:$BH$3,0))</f>
        <v>TIME LORD. 126 shot cake. Our new long duration cake replacing the world famous Tardis a real mix of effects and a great duration. RETAIL</v>
      </c>
      <c r="F34" s="206" t="str">
        <f>IFERROR(IF(LEFT(INDEX('     2022    '!AD$2:AD$1794,MATCH(D34,'     2022    '!D$2:D$1794,0)),4)="http",HYPERLINK(INDEX('     2022    '!AD$2:AD$1794,MATCH(D34,'     2022    '!D$2:D$1794,0)),"Video"),""),"")</f>
        <v>Video</v>
      </c>
      <c r="G34" s="207">
        <f>INDEX('     2022    '!$A$1:$AC$1563,MATCH($D34,'     2022    '!$D$1:$D$1794,0),MATCH(G$1,'     2022    '!$A$1:$AC$1,0))</f>
        <v>0</v>
      </c>
      <c r="H34" s="208"/>
      <c r="I34" s="152">
        <f>INDEX('     2022    '!$A$1:$AC$1563,MATCH($D34,'     2022    '!$D$1:$D$1794,0),MATCH(I$1,'     2022    '!$A$1:$AC$1,0))</f>
        <v>35.6</v>
      </c>
      <c r="J34" s="150"/>
      <c r="K34" s="151">
        <f t="shared" si="1"/>
        <v>35.6</v>
      </c>
      <c r="L34" s="152">
        <f>INDEX('     2022    '!$A$1:$AC$1563,MATCH($D34,'     2022    '!$D$1:$D$1794,0),MATCH(L$1,'     2022    '!$A$1:$AC$1,0))</f>
        <v>40.035889337156995</v>
      </c>
      <c r="M34" s="152">
        <f>INDEX('     2022    '!$A$1:$AC$1563,MATCH($D34,'     2022    '!$D$1:$D$1794,0),MATCH(M$1,'     2022    '!$A$1:$AC$1,0))</f>
        <v>42.14304140753368</v>
      </c>
      <c r="N34" s="153" t="str">
        <f>INDEX('     2022    '!$A$1:$AC$1563,MATCH($D34,'     2022    '!$D$1:$D$1794,0),MATCH(N$1,'     2022    '!$A$1:$AC$1,0))</f>
        <v>20mm</v>
      </c>
      <c r="O34" s="154">
        <f>INDEX('     2022    '!$A$1:$AC$1563,MATCH($D34,'     2022    '!$D$1:$D$1794,0),MATCH(O$1,'     2022    '!$A$1:$AC$1,0))</f>
        <v>1</v>
      </c>
      <c r="P34" s="153">
        <f>INDEX('     2022    '!$A$1:$AC$1563,MATCH($D34,'     2022    '!$D$1:$D$1794,0),MATCH(P$1,'     2022    '!$A$1:$AC$1,0))</f>
        <v>108</v>
      </c>
      <c r="Q34" s="153" t="str">
        <f>INDEX('     2022    '!$A$1:$AC$1563,MATCH($D34,'     2022    '!$D$1:$D$1794,0),MATCH(Q$1,'     2022    '!$A$1:$AC$1,0))</f>
        <v>No</v>
      </c>
      <c r="R34" s="155">
        <f>INDEX('     2022    '!$A$1:$AC$1563,MATCH($D34,'     2022    '!$D$1:$D$1794,0),MATCH(R$1,'     2022    '!$A$1:$AC$1,0))</f>
        <v>11</v>
      </c>
      <c r="S34" s="155">
        <f>INDEX('     2022    '!$A$1:$AC$1563,MATCH($D34,'     2022    '!$D$1:$D$1794,0),MATCH(S$1,'     2022    '!$A$1:$AC$1,0))</f>
        <v>1.25</v>
      </c>
      <c r="T34" s="155">
        <f>INDEX('     2022    '!$A$1:$AC$1563,MATCH($D34,'     2022    '!$D$1:$D$1794,0),MATCH(T$1,'     2022    '!$A$1:$AC$1,0))</f>
        <v>0</v>
      </c>
      <c r="U34" s="154" t="str">
        <f>INDEX('     2022    '!$A$1:$AC$1563,MATCH($D34,'     2022    '!$D$1:$D$1794,0),MATCH(U$1,'     2022    '!$A$1:$AC$1,0))</f>
        <v>1.3G</v>
      </c>
      <c r="V34" s="153" t="str">
        <f>INDEX('     2022    '!$A$1:$AC$1563,MATCH($D34,'     2022    '!$D$1:$D$1794,0),MATCH(V$1,'     2022    '!$A$1:$AC$1,0))</f>
        <v>UN0335</v>
      </c>
      <c r="W34" s="153" t="str">
        <f>INDEX('     2022    '!$A$1:$AC$1563,MATCH($D34,'     2022    '!$D$1:$D$1794,0),MATCH(W$1,'     2022    '!$A$1:$AC$1,0))</f>
        <v>F3</v>
      </c>
      <c r="X34" s="151">
        <f>INDEX('     2022    '!$A$1:$AC$1563,MATCH($D34,'     2022    '!$D$1:$D$1794,0),MATCH(X$1,'     2022    '!$A$1:$AC$1,0))</f>
        <v>135.99</v>
      </c>
      <c r="Y34" s="151">
        <f>INDEX('     2022    '!$A$1:$AC$1563,MATCH($D34,'     2022    '!$D$1:$D$1794,0),MATCH(Y$1,'     2022    '!$A$1:$AC$1,0))</f>
        <v>104.99</v>
      </c>
      <c r="Z34" s="156">
        <f>INDEX('     2022    '!$A$1:$AC$1563,MATCH($D34,'     2022    '!$D$1:$D$1794,0),MATCH(Z$1,'     2022    '!$A$1:$AC$1,0))</f>
        <v>0.02</v>
      </c>
      <c r="AA34" s="153" t="str">
        <f>INDEX('     2022    '!$A$1:$AC$1563,MATCH($D34,'     2022    '!$D$1:$D$1794,0),MATCH(AA$1,'     2022    '!$A$1:$AC$1,0))</f>
        <v>2806-F3-003554</v>
      </c>
      <c r="AB34" s="153" t="str">
        <f>INDEX('     2022    '!$A$1:$AC$1563,MATCH($D34,'     2022    '!$D$1:$D$1794,0),MATCH(AB$1,'     2022    '!$A$1:$AC$1,0))</f>
        <v>NL/TNO-0017-2021</v>
      </c>
      <c r="AC34" s="153" t="str">
        <f>INDEX('     2022    '!$A$1:$AC$1563,MATCH($D34,'     2022    '!$D$1:$D$1794,0),MATCH(AC$1,'     2022    '!$A$1:$AC$1,0))</f>
        <v>12/31/2099</v>
      </c>
    </row>
    <row r="35" spans="1:29" s="183" customFormat="1" ht="36">
      <c r="A35" s="32">
        <f t="shared" si="0"/>
        <v>32</v>
      </c>
      <c r="B35" s="68" t="str">
        <f>INDEX('     2022    '!B$2:B$1794,MATCH(D35,'     2022    '!D$2:D$1794,0))</f>
        <v>NEW2022</v>
      </c>
      <c r="C35" s="204" t="str">
        <f>INDEX('     2022    '!C$2:C$1794,MATCH(D35,'     2022    '!D$2:D$1794,0))</f>
        <v>Cake - &gt;100s</v>
      </c>
      <c r="D35" s="205" t="str">
        <f>INDEX('     2022    '!D:D,MATCH(A35,'     2022    '!AH:AH,0))</f>
        <v>CC1598</v>
      </c>
      <c r="E35" s="204" t="str">
        <f>INDEX('     2022    '!$A$2:$BP$1563,MATCH(D35,'     2022    '!$D$2:$D$1794,0),MATCH($E$1,'     2022    '!$A$3:$BH$3,0))</f>
        <v>180s fan. 8 shape color magic ball</v>
      </c>
      <c r="F35" s="206" t="str">
        <f>IFERROR(IF(LEFT(INDEX('     2022    '!AD$2:AD$1794,MATCH(D35,'     2022    '!D$2:D$1794,0)),4)="http",HYPERLINK(INDEX('     2022    '!AD$2:AD$1794,MATCH(D35,'     2022    '!D$2:D$1794,0)),"Video"),""),"")</f>
        <v>Video</v>
      </c>
      <c r="G35" s="207">
        <f>INDEX('     2022    '!$A$1:$AC$1563,MATCH($D35,'     2022    '!$D$1:$D$1794,0),MATCH(G$1,'     2022    '!$A$1:$AC$1,0))</f>
        <v>0</v>
      </c>
      <c r="H35" s="208"/>
      <c r="I35" s="152">
        <f>INDEX('     2022    '!$A$1:$AC$1563,MATCH($D35,'     2022    '!$D$1:$D$1794,0),MATCH(I$1,'     2022    '!$A$1:$AC$1,0))</f>
        <v>52.05</v>
      </c>
      <c r="J35" s="150"/>
      <c r="K35" s="151">
        <f t="shared" si="1"/>
        <v>52.05</v>
      </c>
      <c r="L35" s="152">
        <f>INDEX('     2022    '!$A$1:$AC$1563,MATCH($D35,'     2022    '!$D$1:$D$1794,0),MATCH(L$1,'     2022    '!$A$1:$AC$1,0))</f>
        <v>47.365499999999997</v>
      </c>
      <c r="M35" s="152">
        <f>INDEX('     2022    '!$A$1:$AC$1563,MATCH($D35,'     2022    '!$D$1:$D$1794,0),MATCH(M$1,'     2022    '!$A$1:$AC$1,0))</f>
        <v>52.05</v>
      </c>
      <c r="N35" s="153" t="str">
        <f>INDEX('     2022    '!$A$1:$AC$1563,MATCH($D35,'     2022    '!$D$1:$D$1794,0),MATCH(N$1,'     2022    '!$A$1:$AC$1,0))</f>
        <v>20mm</v>
      </c>
      <c r="O35" s="154">
        <f>INDEX('     2022    '!$A$1:$AC$1563,MATCH($D35,'     2022    '!$D$1:$D$1794,0),MATCH(O$1,'     2022    '!$A$1:$AC$1,0))</f>
        <v>1</v>
      </c>
      <c r="P35" s="153">
        <f>INDEX('     2022    '!$A$1:$AC$1563,MATCH($D35,'     2022    '!$D$1:$D$1794,0),MATCH(P$1,'     2022    '!$A$1:$AC$1,0))</f>
        <v>12</v>
      </c>
      <c r="Q35" s="153">
        <f>INDEX('     2022    '!$A$1:$AC$1563,MATCH($D35,'     2022    '!$D$1:$D$1794,0),MATCH(Q$1,'     2022    '!$A$1:$AC$1,0))</f>
        <v>0</v>
      </c>
      <c r="R35" s="155">
        <f>INDEX('     2022    '!$A$1:$AC$1563,MATCH($D35,'     2022    '!$D$1:$D$1794,0),MATCH(R$1,'     2022    '!$A$1:$AC$1,0))</f>
        <v>0</v>
      </c>
      <c r="S35" s="155">
        <f>INDEX('     2022    '!$A$1:$AC$1563,MATCH($D35,'     2022    '!$D$1:$D$1794,0),MATCH(S$1,'     2022    '!$A$1:$AC$1,0))</f>
        <v>0</v>
      </c>
      <c r="T35" s="155">
        <f>INDEX('     2022    '!$A$1:$AC$1563,MATCH($D35,'     2022    '!$D$1:$D$1794,0),MATCH(T$1,'     2022    '!$A$1:$AC$1,0))</f>
        <v>0</v>
      </c>
      <c r="U35" s="154" t="str">
        <f>INDEX('     2022    '!$A$1:$AC$1563,MATCH($D35,'     2022    '!$D$1:$D$1794,0),MATCH(U$1,'     2022    '!$A$1:$AC$1,0))</f>
        <v/>
      </c>
      <c r="V35" s="153">
        <f>INDEX('     2022    '!$A$1:$AC$1563,MATCH($D35,'     2022    '!$D$1:$D$1794,0),MATCH(V$1,'     2022    '!$A$1:$AC$1,0))</f>
        <v>0</v>
      </c>
      <c r="W35" s="153">
        <f>INDEX('     2022    '!$A$1:$AC$1563,MATCH($D35,'     2022    '!$D$1:$D$1794,0),MATCH(W$1,'     2022    '!$A$1:$AC$1,0))</f>
        <v>0</v>
      </c>
      <c r="X35" s="151" t="str">
        <f>INDEX('     2022    '!$A$1:$AC$1563,MATCH($D35,'     2022    '!$D$1:$D$1794,0),MATCH(X$1,'     2022    '!$A$1:$AC$1,0))</f>
        <v/>
      </c>
      <c r="Y35" s="151" t="str">
        <f>INDEX('     2022    '!$A$1:$AC$1563,MATCH($D35,'     2022    '!$D$1:$D$1794,0),MATCH(Y$1,'     2022    '!$A$1:$AC$1,0))</f>
        <v/>
      </c>
      <c r="Z35" s="156">
        <f>INDEX('     2022    '!$A$1:$AC$1563,MATCH($D35,'     2022    '!$D$1:$D$1794,0),MATCH(Z$1,'     2022    '!$A$1:$AC$1,0))</f>
        <v>2.5000000000000001E-2</v>
      </c>
      <c r="AA35" s="153">
        <f>INDEX('     2022    '!$A$1:$AC$1563,MATCH($D35,'     2022    '!$D$1:$D$1794,0),MATCH(AA$1,'     2022    '!$A$1:$AC$1,0))</f>
        <v>0</v>
      </c>
      <c r="AB35" s="153">
        <f>INDEX('     2022    '!$A$1:$AC$1563,MATCH($D35,'     2022    '!$D$1:$D$1794,0),MATCH(AB$1,'     2022    '!$A$1:$AC$1,0))</f>
        <v>0</v>
      </c>
      <c r="AC35" s="153">
        <f>INDEX('     2022    '!$A$1:$AC$1563,MATCH($D35,'     2022    '!$D$1:$D$1794,0),MATCH(AC$1,'     2022    '!$A$1:$AC$1,0))</f>
        <v>0</v>
      </c>
    </row>
    <row r="36" spans="1:29" s="183" customFormat="1" ht="36">
      <c r="A36" s="32">
        <f t="shared" si="0"/>
        <v>33</v>
      </c>
      <c r="B36" s="68" t="str">
        <f>INDEX('     2022    '!B$2:B$1794,MATCH(D36,'     2022    '!D$2:D$1794,0))</f>
        <v>NEW2022</v>
      </c>
      <c r="C36" s="204" t="str">
        <f>INDEX('     2022    '!C$2:C$1794,MATCH(D36,'     2022    '!D$2:D$1794,0))</f>
        <v>Compound Cake</v>
      </c>
      <c r="D36" s="205" t="str">
        <f>INDEX('     2022    '!D:D,MATCH(A36,'     2022    '!AH:AH,0))</f>
        <v>KF-CCP004</v>
      </c>
      <c r="E36" s="204" t="str">
        <f>INDEX('     2022    '!$A$2:$BP$1563,MATCH(D36,'     2022    '!$D$2:$D$1794,0),MATCH($E$1,'     2022    '!$A$3:$BH$3,0))</f>
        <v>KNEES UP. 63 shots, single ignition. Perfect garden display in a box. One minute of colour, crackle and excitement. RETAIL</v>
      </c>
      <c r="F36" s="206" t="str">
        <f>IFERROR(IF(LEFT(INDEX('     2022    '!AD$2:AD$1794,MATCH(D36,'     2022    '!D$2:D$1794,0)),4)="http",HYPERLINK(INDEX('     2022    '!AD$2:AD$1794,MATCH(D36,'     2022    '!D$2:D$1794,0)),"Video"),""),"")</f>
        <v/>
      </c>
      <c r="G36" s="207">
        <f>INDEX('     2022    '!$A$1:$AC$1563,MATCH($D36,'     2022    '!$D$1:$D$1794,0),MATCH(G$1,'     2022    '!$A$1:$AC$1,0))</f>
        <v>0</v>
      </c>
      <c r="H36" s="208"/>
      <c r="I36" s="152">
        <f>INDEX('     2022    '!$A$1:$AC$1563,MATCH($D36,'     2022    '!$D$1:$D$1794,0),MATCH(I$1,'     2022    '!$A$1:$AC$1,0))</f>
        <v>67.91</v>
      </c>
      <c r="J36" s="150"/>
      <c r="K36" s="151">
        <f t="shared" si="1"/>
        <v>16.977499999999999</v>
      </c>
      <c r="L36" s="152">
        <f>INDEX('     2022    '!$A$1:$AC$1563,MATCH($D36,'     2022    '!$D$1:$D$1794,0),MATCH(L$1,'     2022    '!$A$1:$AC$1,0))</f>
        <v>64.510000000000005</v>
      </c>
      <c r="M36" s="152">
        <f>INDEX('     2022    '!$A$1:$AC$1563,MATCH($D36,'     2022    '!$D$1:$D$1794,0),MATCH(M$1,'     2022    '!$A$1:$AC$1,0))</f>
        <v>67.91</v>
      </c>
      <c r="N36" s="153" t="str">
        <f>INDEX('     2022    '!$A$1:$AC$1563,MATCH($D36,'     2022    '!$D$1:$D$1794,0),MATCH(N$1,'     2022    '!$A$1:$AC$1,0))</f>
        <v>20mm</v>
      </c>
      <c r="O36" s="154">
        <f>INDEX('     2022    '!$A$1:$AC$1563,MATCH($D36,'     2022    '!$D$1:$D$1794,0),MATCH(O$1,'     2022    '!$A$1:$AC$1,0))</f>
        <v>4</v>
      </c>
      <c r="P36" s="153">
        <f>INDEX('     2022    '!$A$1:$AC$1563,MATCH($D36,'     2022    '!$D$1:$D$1794,0),MATCH(P$1,'     2022    '!$A$1:$AC$1,0))</f>
        <v>64</v>
      </c>
      <c r="Q36" s="153" t="str">
        <f>INDEX('     2022    '!$A$1:$AC$1563,MATCH($D36,'     2022    '!$D$1:$D$1794,0),MATCH(Q$1,'     2022    '!$A$1:$AC$1,0))</f>
        <v>No</v>
      </c>
      <c r="R36" s="155">
        <f>INDEX('     2022    '!$A$1:$AC$1563,MATCH($D36,'     2022    '!$D$1:$D$1794,0),MATCH(R$1,'     2022    '!$A$1:$AC$1,0))</f>
        <v>10</v>
      </c>
      <c r="S36" s="155">
        <f>INDEX('     2022    '!$A$1:$AC$1563,MATCH($D36,'     2022    '!$D$1:$D$1794,0),MATCH(S$1,'     2022    '!$A$1:$AC$1,0))</f>
        <v>0.5</v>
      </c>
      <c r="T36" s="155">
        <f>INDEX('     2022    '!$A$1:$AC$1563,MATCH($D36,'     2022    '!$D$1:$D$1794,0),MATCH(T$1,'     2022    '!$A$1:$AC$1,0))</f>
        <v>0</v>
      </c>
      <c r="U36" s="154" t="str">
        <f>INDEX('     2022    '!$A$1:$AC$1563,MATCH($D36,'     2022    '!$D$1:$D$1794,0),MATCH(U$1,'     2022    '!$A$1:$AC$1,0))</f>
        <v>1.4G</v>
      </c>
      <c r="V36" s="153" t="str">
        <f>INDEX('     2022    '!$A$1:$AC$1563,MATCH($D36,'     2022    '!$D$1:$D$1794,0),MATCH(V$1,'     2022    '!$A$1:$AC$1,0))</f>
        <v>UN0336</v>
      </c>
      <c r="W36" s="153" t="str">
        <f>INDEX('     2022    '!$A$1:$AC$1563,MATCH($D36,'     2022    '!$D$1:$D$1794,0),MATCH(W$1,'     2022    '!$A$1:$AC$1,0))</f>
        <v>F2</v>
      </c>
      <c r="X36" s="151">
        <f>INDEX('     2022    '!$A$1:$AC$1563,MATCH($D36,'     2022    '!$D$1:$D$1794,0),MATCH(X$1,'     2022    '!$A$1:$AC$1,0))</f>
        <v>69.989999999999995</v>
      </c>
      <c r="Y36" s="151">
        <f>INDEX('     2022    '!$A$1:$AC$1563,MATCH($D36,'     2022    '!$D$1:$D$1794,0),MATCH(Y$1,'     2022    '!$A$1:$AC$1,0))</f>
        <v>59.99</v>
      </c>
      <c r="Z36" s="156">
        <f>INDEX('     2022    '!$A$1:$AC$1563,MATCH($D36,'     2022    '!$D$1:$D$1794,0),MATCH(Z$1,'     2022    '!$A$1:$AC$1,0))</f>
        <v>3.5999999999999997E-2</v>
      </c>
      <c r="AA36" s="153" t="str">
        <f>INDEX('     2022    '!$A$1:$AC$1563,MATCH($D36,'     2022    '!$D$1:$D$1794,0),MATCH(AA$1,'     2022    '!$A$1:$AC$1,0))</f>
        <v>2806-F2-003550</v>
      </c>
      <c r="AB36" s="153" t="str">
        <f>INDEX('     2022    '!$A$1:$AC$1563,MATCH($D36,'     2022    '!$D$1:$D$1794,0),MATCH(AB$1,'     2022    '!$A$1:$AC$1,0))</f>
        <v>NL/TNO-0017-2021</v>
      </c>
      <c r="AC36" s="153" t="str">
        <f>INDEX('     2022    '!$A$1:$AC$1563,MATCH($D36,'     2022    '!$D$1:$D$1794,0),MATCH(AC$1,'     2022    '!$A$1:$AC$1,0))</f>
        <v>12/31/2099</v>
      </c>
    </row>
    <row r="37" spans="1:29" s="183" customFormat="1" ht="24">
      <c r="A37" s="32">
        <f t="shared" si="0"/>
        <v>34</v>
      </c>
      <c r="B37" s="68" t="str">
        <f>INDEX('     2022    '!B$2:B$1794,MATCH(D37,'     2022    '!D$2:D$1794,0))</f>
        <v>NEW2021</v>
      </c>
      <c r="C37" s="204" t="str">
        <f>INDEX('     2022    '!C$2:C$1794,MATCH(D37,'     2022    '!D$2:D$1794,0))</f>
        <v>Compound Cake</v>
      </c>
      <c r="D37" s="205" t="str">
        <f>INDEX('     2022    '!D:D,MATCH(A37,'     2022    '!AH:AH,0))</f>
        <v>CCP004</v>
      </c>
      <c r="E37" s="204" t="str">
        <f>INDEX('     2022    '!$A$2:$BP$1563,MATCH(D37,'     2022    '!$D$2:$D$1794,0),MATCH($E$1,'     2022    '!$A$3:$BH$3,0))</f>
        <v>GARDEN PARTY. 63 shot compound cake. A great small compound for the back garden. Strobes, crackles and bursts of colour combine in this minute long display. RETAIL</v>
      </c>
      <c r="F37" s="206" t="str">
        <f>IFERROR(IF(LEFT(INDEX('     2022    '!AD$2:AD$1794,MATCH(D37,'     2022    '!D$2:D$1794,0)),4)="http",HYPERLINK(INDEX('     2022    '!AD$2:AD$1794,MATCH(D37,'     2022    '!D$2:D$1794,0)),"Video"),""),"")</f>
        <v>Video</v>
      </c>
      <c r="G37" s="207">
        <f>INDEX('     2022    '!$A$1:$AC$1563,MATCH($D37,'     2022    '!$D$1:$D$1794,0),MATCH(G$1,'     2022    '!$A$1:$AC$1,0))</f>
        <v>101</v>
      </c>
      <c r="H37" s="208"/>
      <c r="I37" s="152">
        <f>INDEX('     2022    '!$A$1:$AC$1563,MATCH($D37,'     2022    '!$D$1:$D$1794,0),MATCH(I$1,'     2022    '!$A$1:$AC$1,0))</f>
        <v>59.09</v>
      </c>
      <c r="J37" s="150"/>
      <c r="K37" s="151">
        <f t="shared" si="1"/>
        <v>14.772500000000001</v>
      </c>
      <c r="L37" s="152">
        <f>INDEX('     2022    '!$A$1:$AC$1563,MATCH($D37,'     2022    '!$D$1:$D$1794,0),MATCH(L$1,'     2022    '!$A$1:$AC$1,0))</f>
        <v>64.514500000000012</v>
      </c>
      <c r="M37" s="152">
        <f>INDEX('     2022    '!$A$1:$AC$1563,MATCH($D37,'     2022    '!$D$1:$D$1794,0),MATCH(M$1,'     2022    '!$A$1:$AC$1,0))</f>
        <v>67.910000000000011</v>
      </c>
      <c r="N37" s="153" t="str">
        <f>INDEX('     2022    '!$A$1:$AC$1563,MATCH($D37,'     2022    '!$D$1:$D$1794,0),MATCH(N$1,'     2022    '!$A$1:$AC$1,0))</f>
        <v>20mm</v>
      </c>
      <c r="O37" s="154">
        <f>INDEX('     2022    '!$A$1:$AC$1563,MATCH($D37,'     2022    '!$D$1:$D$1794,0),MATCH(O$1,'     2022    '!$A$1:$AC$1,0))</f>
        <v>4</v>
      </c>
      <c r="P37" s="153">
        <f>INDEX('     2022    '!$A$1:$AC$1563,MATCH($D37,'     2022    '!$D$1:$D$1794,0),MATCH(P$1,'     2022    '!$A$1:$AC$1,0))</f>
        <v>64</v>
      </c>
      <c r="Q37" s="153" t="str">
        <f>INDEX('     2022    '!$A$1:$AC$1563,MATCH($D37,'     2022    '!$D$1:$D$1794,0),MATCH(Q$1,'     2022    '!$A$1:$AC$1,0))</f>
        <v>No</v>
      </c>
      <c r="R37" s="155">
        <f>INDEX('     2022    '!$A$1:$AC$1563,MATCH($D37,'     2022    '!$D$1:$D$1794,0),MATCH(R$1,'     2022    '!$A$1:$AC$1,0))</f>
        <v>10</v>
      </c>
      <c r="S37" s="155">
        <f>INDEX('     2022    '!$A$1:$AC$1563,MATCH($D37,'     2022    '!$D$1:$D$1794,0),MATCH(S$1,'     2022    '!$A$1:$AC$1,0))</f>
        <v>2.4</v>
      </c>
      <c r="T37" s="155">
        <f>INDEX('     2022    '!$A$1:$AC$1563,MATCH($D37,'     2022    '!$D$1:$D$1794,0),MATCH(T$1,'     2022    '!$A$1:$AC$1,0))</f>
        <v>0</v>
      </c>
      <c r="U37" s="154" t="str">
        <f>INDEX('     2022    '!$A$1:$AC$1563,MATCH($D37,'     2022    '!$D$1:$D$1794,0),MATCH(U$1,'     2022    '!$A$1:$AC$1,0))</f>
        <v>1.4G</v>
      </c>
      <c r="V37" s="153" t="str">
        <f>INDEX('     2022    '!$A$1:$AC$1563,MATCH($D37,'     2022    '!$D$1:$D$1794,0),MATCH(V$1,'     2022    '!$A$1:$AC$1,0))</f>
        <v>UN0336</v>
      </c>
      <c r="W37" s="153" t="str">
        <f>INDEX('     2022    '!$A$1:$AC$1563,MATCH($D37,'     2022    '!$D$1:$D$1794,0),MATCH(W$1,'     2022    '!$A$1:$AC$1,0))</f>
        <v>F2</v>
      </c>
      <c r="X37" s="151">
        <f>INDEX('     2022    '!$A$1:$AC$1563,MATCH($D37,'     2022    '!$D$1:$D$1794,0),MATCH(X$1,'     2022    '!$A$1:$AC$1,0))</f>
        <v>56.49</v>
      </c>
      <c r="Y37" s="151">
        <f>INDEX('     2022    '!$A$1:$AC$1563,MATCH($D37,'     2022    '!$D$1:$D$1794,0),MATCH(Y$1,'     2022    '!$A$1:$AC$1,0))</f>
        <v>42.49</v>
      </c>
      <c r="Z37" s="156">
        <f>INDEX('     2022    '!$A$1:$AC$1563,MATCH($D37,'     2022    '!$D$1:$D$1794,0),MATCH(Z$1,'     2022    '!$A$1:$AC$1,0))</f>
        <v>3.5999999999999997E-2</v>
      </c>
      <c r="AA37" s="153" t="str">
        <f>INDEX('     2022    '!$A$1:$AC$1563,MATCH($D37,'     2022    '!$D$1:$D$1794,0),MATCH(AA$1,'     2022    '!$A$1:$AC$1,0))</f>
        <v>2806-F2-003550</v>
      </c>
      <c r="AB37" s="153" t="str">
        <f>INDEX('     2022    '!$A$1:$AC$1563,MATCH($D37,'     2022    '!$D$1:$D$1794,0),MATCH(AB$1,'     2022    '!$A$1:$AC$1,0))</f>
        <v>NL/TNO-0017-2021</v>
      </c>
      <c r="AC37" s="153" t="str">
        <f>INDEX('     2022    '!$A$1:$AC$1563,MATCH($D37,'     2022    '!$D$1:$D$1794,0),MATCH(AC$1,'     2022    '!$A$1:$AC$1,0))</f>
        <v>12/31/2099</v>
      </c>
    </row>
    <row r="38" spans="1:29" s="183" customFormat="1" ht="15.75">
      <c r="A38" s="32">
        <f t="shared" si="0"/>
        <v>35</v>
      </c>
      <c r="B38" s="68" t="str">
        <f>INDEX('     2022    '!B$2:B$1794,MATCH(D38,'     2022    '!D$2:D$1794,0))</f>
        <v>NEW2022</v>
      </c>
      <c r="C38" s="204" t="str">
        <f>INDEX('     2022    '!C$2:C$1794,MATCH(D38,'     2022    '!D$2:D$1794,0))</f>
        <v>Compound Cake</v>
      </c>
      <c r="D38" s="205" t="str">
        <f>INDEX('     2022    '!D:D,MATCH(A38,'     2022    '!AH:AH,0))</f>
        <v>CCP011</v>
      </c>
      <c r="E38" s="204" t="str">
        <f>INDEX('     2022    '!$A$2:$BP$1563,MATCH(D38,'     2022    '!$D$2:$D$1794,0),MATCH($E$1,'     2022    '!$A$3:$BH$3,0))</f>
        <v>BRAVO! 108 shots fanned compound. 3x36s gold crown tail, gold crown + red blue. RETAIL</v>
      </c>
      <c r="F38" s="206" t="str">
        <f>IFERROR(IF(LEFT(INDEX('     2022    '!AD$2:AD$1794,MATCH(D38,'     2022    '!D$2:D$1794,0)),4)="http",HYPERLINK(INDEX('     2022    '!AD$2:AD$1794,MATCH(D38,'     2022    '!D$2:D$1794,0)),"Video"),""),"")</f>
        <v>Video</v>
      </c>
      <c r="G38" s="207">
        <f>INDEX('     2022    '!$A$1:$AC$1563,MATCH($D38,'     2022    '!$D$1:$D$1794,0),MATCH(G$1,'     2022    '!$A$1:$AC$1,0))</f>
        <v>0</v>
      </c>
      <c r="H38" s="208"/>
      <c r="I38" s="152">
        <f>INDEX('     2022    '!$A$1:$AC$1563,MATCH($D38,'     2022    '!$D$1:$D$1794,0),MATCH(I$1,'     2022    '!$A$1:$AC$1,0))</f>
        <v>94.12</v>
      </c>
      <c r="J38" s="150"/>
      <c r="K38" s="151">
        <f t="shared" si="1"/>
        <v>47.06</v>
      </c>
      <c r="L38" s="152">
        <f>INDEX('     2022    '!$A$1:$AC$1563,MATCH($D38,'     2022    '!$D$1:$D$1794,0),MATCH(L$1,'     2022    '!$A$1:$AC$1,0))</f>
        <v>89.412390244426888</v>
      </c>
      <c r="M38" s="152">
        <f>INDEX('     2022    '!$A$1:$AC$1563,MATCH($D38,'     2022    '!$D$1:$D$1794,0),MATCH(M$1,'     2022    '!$A$1:$AC$1,0))</f>
        <v>94.118305520449354</v>
      </c>
      <c r="N38" s="153" t="str">
        <f>INDEX('     2022    '!$A$1:$AC$1563,MATCH($D38,'     2022    '!$D$1:$D$1794,0),MATCH(N$1,'     2022    '!$A$1:$AC$1,0))</f>
        <v>25mm</v>
      </c>
      <c r="O38" s="154">
        <f>INDEX('     2022    '!$A$1:$AC$1563,MATCH($D38,'     2022    '!$D$1:$D$1794,0),MATCH(O$1,'     2022    '!$A$1:$AC$1,0))</f>
        <v>2</v>
      </c>
      <c r="P38" s="153">
        <f>INDEX('     2022    '!$A$1:$AC$1563,MATCH($D38,'     2022    '!$D$1:$D$1794,0),MATCH(P$1,'     2022    '!$A$1:$AC$1,0))</f>
        <v>28</v>
      </c>
      <c r="Q38" s="153">
        <f>INDEX('     2022    '!$A$1:$AC$1563,MATCH($D38,'     2022    '!$D$1:$D$1794,0),MATCH(Q$1,'     2022    '!$A$1:$AC$1,0))</f>
        <v>0</v>
      </c>
      <c r="R38" s="155">
        <f>INDEX('     2022    '!$A$1:$AC$1563,MATCH($D38,'     2022    '!$D$1:$D$1794,0),MATCH(R$1,'     2022    '!$A$1:$AC$1,0))</f>
        <v>0</v>
      </c>
      <c r="S38" s="155">
        <f>INDEX('     2022    '!$A$1:$AC$1563,MATCH($D38,'     2022    '!$D$1:$D$1794,0),MATCH(S$1,'     2022    '!$A$1:$AC$1,0))</f>
        <v>0</v>
      </c>
      <c r="T38" s="155">
        <f>INDEX('     2022    '!$A$1:$AC$1563,MATCH($D38,'     2022    '!$D$1:$D$1794,0),MATCH(T$1,'     2022    '!$A$1:$AC$1,0))</f>
        <v>0</v>
      </c>
      <c r="U38" s="154" t="str">
        <f>INDEX('     2022    '!$A$1:$AC$1563,MATCH($D38,'     2022    '!$D$1:$D$1794,0),MATCH(U$1,'     2022    '!$A$1:$AC$1,0))</f>
        <v/>
      </c>
      <c r="V38" s="153">
        <f>INDEX('     2022    '!$A$1:$AC$1563,MATCH($D38,'     2022    '!$D$1:$D$1794,0),MATCH(V$1,'     2022    '!$A$1:$AC$1,0))</f>
        <v>0</v>
      </c>
      <c r="W38" s="153">
        <f>INDEX('     2022    '!$A$1:$AC$1563,MATCH($D38,'     2022    '!$D$1:$D$1794,0),MATCH(W$1,'     2022    '!$A$1:$AC$1,0))</f>
        <v>0</v>
      </c>
      <c r="X38" s="151">
        <f>INDEX('     2022    '!$A$1:$AC$1563,MATCH($D38,'     2022    '!$D$1:$D$1794,0),MATCH(X$1,'     2022    '!$A$1:$AC$1,0))</f>
        <v>169.99</v>
      </c>
      <c r="Y38" s="151">
        <f>INDEX('     2022    '!$A$1:$AC$1563,MATCH($D38,'     2022    '!$D$1:$D$1794,0),MATCH(Y$1,'     2022    '!$A$1:$AC$1,0))</f>
        <v>135.99</v>
      </c>
      <c r="Z38" s="156">
        <f>INDEX('     2022    '!$A$1:$AC$1563,MATCH($D38,'     2022    '!$D$1:$D$1794,0),MATCH(Z$1,'     2022    '!$A$1:$AC$1,0))</f>
        <v>0.05</v>
      </c>
      <c r="AA38" s="153">
        <f>INDEX('     2022    '!$A$1:$AC$1563,MATCH($D38,'     2022    '!$D$1:$D$1794,0),MATCH(AA$1,'     2022    '!$A$1:$AC$1,0))</f>
        <v>0</v>
      </c>
      <c r="AB38" s="153">
        <f>INDEX('     2022    '!$A$1:$AC$1563,MATCH($D38,'     2022    '!$D$1:$D$1794,0),MATCH(AB$1,'     2022    '!$A$1:$AC$1,0))</f>
        <v>0</v>
      </c>
      <c r="AC38" s="153">
        <f>INDEX('     2022    '!$A$1:$AC$1563,MATCH($D38,'     2022    '!$D$1:$D$1794,0),MATCH(AC$1,'     2022    '!$A$1:$AC$1,0))</f>
        <v>0</v>
      </c>
    </row>
    <row r="39" spans="1:29" s="183" customFormat="1" ht="15.75">
      <c r="A39" s="32">
        <f t="shared" si="0"/>
        <v>36</v>
      </c>
      <c r="B39" s="68" t="str">
        <f>INDEX('     2022    '!B$2:B$1794,MATCH(D39,'     2022    '!D$2:D$1794,0))</f>
        <v>NEW2021</v>
      </c>
      <c r="C39" s="204" t="str">
        <f>INDEX('     2022    '!C$2:C$1794,MATCH(D39,'     2022    '!D$2:D$1794,0))</f>
        <v>Compound Cake</v>
      </c>
      <c r="D39" s="205" t="str">
        <f>INDEX('     2022    '!D:D,MATCH(A39,'     2022    '!AH:AH,0))</f>
        <v>CCP006</v>
      </c>
      <c r="E39" s="204" t="str">
        <f>INDEX('     2022    '!$A$2:$BP$1563,MATCH(D39,'     2022    '!$D$2:$D$1794,0),MATCH($E$1,'     2022    '!$A$3:$BH$3,0))</f>
        <v>KING OF COLOUR. 102 shot compound cake. A 2 minute cake full of bright colours and effects. A real sky filler as the bright colours explode in differing patterns across the sky. RETAIL</v>
      </c>
      <c r="F39" s="206" t="str">
        <f>IFERROR(IF(LEFT(INDEX('     2022    '!AD$2:AD$1794,MATCH(D39,'     2022    '!D$2:D$1794,0)),4)="http",HYPERLINK(INDEX('     2022    '!AD$2:AD$1794,MATCH(D39,'     2022    '!D$2:D$1794,0)),"Video"),""),"")</f>
        <v>Video</v>
      </c>
      <c r="G39" s="207">
        <f>INDEX('     2022    '!$A$1:$AC$1563,MATCH($D39,'     2022    '!$D$1:$D$1794,0),MATCH(G$1,'     2022    '!$A$1:$AC$1,0))</f>
        <v>0</v>
      </c>
      <c r="H39" s="208"/>
      <c r="I39" s="152">
        <f>INDEX('     2022    '!$A$1:$AC$1563,MATCH($D39,'     2022    '!$D$1:$D$1794,0),MATCH(I$1,'     2022    '!$A$1:$AC$1,0))</f>
        <v>52.4</v>
      </c>
      <c r="J39" s="150"/>
      <c r="K39" s="151">
        <f t="shared" si="1"/>
        <v>52.4</v>
      </c>
      <c r="L39" s="152">
        <f>INDEX('     2022    '!$A$1:$AC$1563,MATCH($D39,'     2022    '!$D$1:$D$1794,0),MATCH(L$1,'     2022    '!$A$1:$AC$1,0))</f>
        <v>58.349143204613988</v>
      </c>
      <c r="M39" s="152">
        <f>INDEX('     2022    '!$A$1:$AC$1563,MATCH($D39,'     2022    '!$D$1:$D$1794,0),MATCH(M$1,'     2022    '!$A$1:$AC$1,0))</f>
        <v>61.42015074169894</v>
      </c>
      <c r="N39" s="153" t="str">
        <f>INDEX('     2022    '!$A$1:$AC$1563,MATCH($D39,'     2022    '!$D$1:$D$1794,0),MATCH(N$1,'     2022    '!$A$1:$AC$1,0))</f>
        <v>N/A</v>
      </c>
      <c r="O39" s="154">
        <f>INDEX('     2022    '!$A$1:$AC$1563,MATCH($D39,'     2022    '!$D$1:$D$1794,0),MATCH(O$1,'     2022    '!$A$1:$AC$1,0))</f>
        <v>1</v>
      </c>
      <c r="P39" s="153">
        <f>INDEX('     2022    '!$A$1:$AC$1563,MATCH($D39,'     2022    '!$D$1:$D$1794,0),MATCH(P$1,'     2022    '!$A$1:$AC$1,0))</f>
        <v>123</v>
      </c>
      <c r="Q39" s="153" t="str">
        <f>INDEX('     2022    '!$A$1:$AC$1563,MATCH($D39,'     2022    '!$D$1:$D$1794,0),MATCH(Q$1,'     2022    '!$A$1:$AC$1,0))</f>
        <v>No</v>
      </c>
      <c r="R39" s="155">
        <f>INDEX('     2022    '!$A$1:$AC$1563,MATCH($D39,'     2022    '!$D$1:$D$1794,0),MATCH(R$1,'     2022    '!$A$1:$AC$1,0))</f>
        <v>13</v>
      </c>
      <c r="S39" s="155">
        <f>INDEX('     2022    '!$A$1:$AC$1563,MATCH($D39,'     2022    '!$D$1:$D$1794,0),MATCH(S$1,'     2022    '!$A$1:$AC$1,0))</f>
        <v>1.85</v>
      </c>
      <c r="T39" s="155">
        <f>INDEX('     2022    '!$A$1:$AC$1563,MATCH($D39,'     2022    '!$D$1:$D$1794,0),MATCH(T$1,'     2022    '!$A$1:$AC$1,0))</f>
        <v>0</v>
      </c>
      <c r="U39" s="154" t="str">
        <f>INDEX('     2022    '!$A$1:$AC$1563,MATCH($D39,'     2022    '!$D$1:$D$1794,0),MATCH(U$1,'     2022    '!$A$1:$AC$1,0))</f>
        <v>1.4G</v>
      </c>
      <c r="V39" s="153" t="str">
        <f>INDEX('     2022    '!$A$1:$AC$1563,MATCH($D39,'     2022    '!$D$1:$D$1794,0),MATCH(V$1,'     2022    '!$A$1:$AC$1,0))</f>
        <v>UN0336</v>
      </c>
      <c r="W39" s="153">
        <f>INDEX('     2022    '!$A$1:$AC$1563,MATCH($D39,'     2022    '!$D$1:$D$1794,0),MATCH(W$1,'     2022    '!$A$1:$AC$1,0))</f>
        <v>0</v>
      </c>
      <c r="X39" s="151">
        <f>INDEX('     2022    '!$A$1:$AC$1563,MATCH($D39,'     2022    '!$D$1:$D$1794,0),MATCH(X$1,'     2022    '!$A$1:$AC$1,0))</f>
        <v>199.99</v>
      </c>
      <c r="Y39" s="151">
        <f>INDEX('     2022    '!$A$1:$AC$1563,MATCH($D39,'     2022    '!$D$1:$D$1794,0),MATCH(Y$1,'     2022    '!$A$1:$AC$1,0))</f>
        <v>149.99</v>
      </c>
      <c r="Z39" s="156">
        <f>INDEX('     2022    '!$A$1:$AC$1563,MATCH($D39,'     2022    '!$D$1:$D$1794,0),MATCH(Z$1,'     2022    '!$A$1:$AC$1,0))</f>
        <v>3.1E-2</v>
      </c>
      <c r="AA39" s="153" t="str">
        <f>INDEX('     2022    '!$A$1:$AC$1563,MATCH($D39,'     2022    '!$D$1:$D$1794,0),MATCH(AA$1,'     2022    '!$A$1:$AC$1,0))</f>
        <v>2806-F2-003407</v>
      </c>
      <c r="AB39" s="153" t="str">
        <f>INDEX('     2022    '!$A$1:$AC$1563,MATCH($D39,'     2022    '!$D$1:$D$1794,0),MATCH(AB$1,'     2022    '!$A$1:$AC$1,0))</f>
        <v>NL/TNO-0017-2021</v>
      </c>
      <c r="AC39" s="153" t="str">
        <f>INDEX('     2022    '!$A$1:$AC$1563,MATCH($D39,'     2022    '!$D$1:$D$1794,0),MATCH(AC$1,'     2022    '!$A$1:$AC$1,0))</f>
        <v>12/31/2099</v>
      </c>
    </row>
  </sheetData>
  <mergeCells count="2">
    <mergeCell ref="K2:L2"/>
    <mergeCell ref="P2:Q2"/>
  </mergeCells>
  <phoneticPr fontId="27" type="noConversion"/>
  <conditionalFormatting sqref="A5:A39">
    <cfRule type="expression" dxfId="168" priority="12">
      <formula>$B5="NEW2020"</formula>
    </cfRule>
  </conditionalFormatting>
  <conditionalFormatting sqref="H5:H39">
    <cfRule type="cellIs" dxfId="167" priority="11" operator="greaterThan">
      <formula>0.1</formula>
    </cfRule>
  </conditionalFormatting>
  <conditionalFormatting sqref="B4:B39">
    <cfRule type="containsText" dxfId="166" priority="9" operator="containsText" text="2022">
      <formula>NOT(ISERROR(SEARCH("2022",B4)))</formula>
    </cfRule>
    <cfRule type="containsText" dxfId="165" priority="10" operator="containsText" text="2021">
      <formula>NOT(ISERROR(SEARCH("2021",B4)))</formula>
    </cfRule>
  </conditionalFormatting>
  <conditionalFormatting sqref="L1">
    <cfRule type="cellIs" dxfId="164" priority="8" operator="equal">
      <formula>0</formula>
    </cfRule>
  </conditionalFormatting>
  <conditionalFormatting sqref="M1">
    <cfRule type="cellIs" dxfId="163" priority="7" operator="equal">
      <formula>0</formula>
    </cfRule>
  </conditionalFormatting>
  <conditionalFormatting sqref="X1:Y1">
    <cfRule type="cellIs" dxfId="162" priority="6" operator="equal">
      <formula>0</formula>
    </cfRule>
  </conditionalFormatting>
  <conditionalFormatting sqref="G4:G39">
    <cfRule type="cellIs" dxfId="161" priority="5" operator="equal">
      <formula>0</formula>
    </cfRule>
  </conditionalFormatting>
  <conditionalFormatting sqref="H4">
    <cfRule type="cellIs" dxfId="160" priority="3" operator="greaterThanOrEqual">
      <formula>1</formula>
    </cfRule>
  </conditionalFormatting>
  <conditionalFormatting sqref="J4:J39">
    <cfRule type="cellIs" dxfId="159" priority="2" operator="greaterThanOrEqual">
      <formula>1</formula>
    </cfRule>
  </conditionalFormatting>
  <dataValidations count="4">
    <dataValidation operator="greaterThanOrEqual" allowBlank="1" showInputMessage="1" showErrorMessage="1" sqref="X1:Y1 L1 H1:J1 K3:L3 X3:Y3 J4:K39" xr:uid="{61D3B64B-AAA8-464C-8850-5EE4A4B6EE18}"/>
    <dataValidation allowBlank="1" showInputMessage="1" showErrorMessage="1" error="Please enter a valid quantity" sqref="F1:G1 H2:J3" xr:uid="{33322CCD-D0BE-458D-8375-60860568BA7F}"/>
    <dataValidation type="whole" operator="lessThanOrEqual" allowBlank="1" showInputMessage="1" showErrorMessage="1" error="Please enter a valid quantity" sqref="H4:H39" xr:uid="{C3B01EA7-9EB3-4127-96ED-0D2855BCBA4B}">
      <formula1>G4</formula1>
    </dataValidation>
    <dataValidation type="whole" operator="lessThanOrEqual" allowBlank="1" showInputMessage="1" showErrorMessage="1" sqref="H4:H39" xr:uid="{EF758D03-C551-4CBD-8F47-E56FB822256C}">
      <formula1>G4</formula1>
    </dataValidation>
  </dataValidations>
  <pageMargins left="0.7" right="0.7" top="0.75" bottom="0.75" header="0.3" footer="0.3"/>
  <pageSetup paperSize="9" orientation="portrait" verticalDpi="0"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4" id="{A8411C49-7FD9-4CD7-B504-C534AFC8FBC5}">
            <xm:f>$P$2&lt;&gt;'Order Summary'!#REF!</xm:f>
            <x14:dxf>
              <fill>
                <patternFill>
                  <bgColor rgb="FFFF0000"/>
                </patternFill>
              </fill>
            </x14:dxf>
          </x14:cfRule>
          <xm:sqref>P2</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97A85-5555-44FC-98EA-41C2BD2EB44E}">
  <dimension ref="A1:AC552"/>
  <sheetViews>
    <sheetView workbookViewId="0">
      <pane ySplit="3" topLeftCell="A4" activePane="bottomLeft" state="frozen"/>
      <selection activeCell="B2" sqref="B2"/>
      <selection pane="bottomLeft" activeCell="J4" sqref="J4"/>
    </sheetView>
  </sheetViews>
  <sheetFormatPr defaultRowHeight="15"/>
  <cols>
    <col min="1" max="1" width="7.42578125" hidden="1" customWidth="1"/>
    <col min="2" max="2" width="8.5703125" customWidth="1"/>
    <col min="3" max="3" width="18.42578125" customWidth="1"/>
    <col min="4" max="4" width="19.28515625" customWidth="1"/>
    <col min="5" max="5" width="67.140625" customWidth="1"/>
    <col min="6" max="6" width="7.7109375" customWidth="1"/>
    <col min="7" max="7" width="7.7109375" style="115" customWidth="1"/>
    <col min="8" max="8" width="13.42578125" customWidth="1"/>
    <col min="9" max="9" width="13.5703125" customWidth="1"/>
    <col min="10" max="10" width="13.42578125" customWidth="1"/>
    <col min="11" max="13" width="10.7109375" customWidth="1"/>
    <col min="14" max="15" width="7.7109375" customWidth="1"/>
    <col min="16" max="16" width="8.7109375" customWidth="1"/>
    <col min="17" max="26" width="7.7109375" customWidth="1"/>
    <col min="27" max="27" width="14.85546875" customWidth="1"/>
    <col min="28" max="28" width="13.28515625" customWidth="1"/>
    <col min="29" max="29" width="9.85546875" customWidth="1"/>
  </cols>
  <sheetData>
    <row r="1" spans="1:29" s="115" customFormat="1" ht="33.75" hidden="1">
      <c r="B1" s="116"/>
      <c r="C1" s="86" t="s">
        <v>596</v>
      </c>
      <c r="D1" s="51" t="s">
        <v>597</v>
      </c>
      <c r="E1" s="87" t="s">
        <v>608</v>
      </c>
      <c r="F1" s="88"/>
      <c r="G1" s="88" t="s">
        <v>4702</v>
      </c>
      <c r="H1" s="73"/>
      <c r="I1" s="73" t="s">
        <v>4703</v>
      </c>
      <c r="J1" s="73"/>
      <c r="K1" s="114"/>
      <c r="L1" s="89" t="s">
        <v>143</v>
      </c>
      <c r="M1" s="89" t="s">
        <v>611</v>
      </c>
      <c r="N1" s="87" t="s">
        <v>598</v>
      </c>
      <c r="O1" s="90" t="s">
        <v>4700</v>
      </c>
      <c r="P1" s="87" t="s">
        <v>599</v>
      </c>
      <c r="Q1" s="87" t="s">
        <v>600</v>
      </c>
      <c r="R1" s="91" t="s">
        <v>601</v>
      </c>
      <c r="S1" s="91" t="s">
        <v>602</v>
      </c>
      <c r="T1" s="91" t="s">
        <v>610</v>
      </c>
      <c r="U1" s="185" t="s">
        <v>4634</v>
      </c>
      <c r="V1" s="87" t="s">
        <v>605</v>
      </c>
      <c r="W1" s="87" t="s">
        <v>607</v>
      </c>
      <c r="X1" s="89" t="s">
        <v>311</v>
      </c>
      <c r="Y1" s="89" t="s">
        <v>312</v>
      </c>
      <c r="Z1" s="92" t="s">
        <v>603</v>
      </c>
      <c r="AA1" s="87" t="s">
        <v>606</v>
      </c>
      <c r="AB1" s="90" t="s">
        <v>274</v>
      </c>
      <c r="AC1" s="87" t="s">
        <v>604</v>
      </c>
    </row>
    <row r="2" spans="1:29" s="117" customFormat="1">
      <c r="B2" s="118"/>
      <c r="C2" s="119"/>
      <c r="D2" s="120"/>
      <c r="E2" s="121"/>
      <c r="F2" s="122"/>
      <c r="G2" s="122"/>
      <c r="H2" s="123" t="s">
        <v>272</v>
      </c>
      <c r="I2" s="123"/>
      <c r="J2" s="123"/>
      <c r="K2" s="220">
        <f>'     2022    '!AR2+'     2022    '!AQ2</f>
        <v>0</v>
      </c>
      <c r="L2" s="220"/>
      <c r="M2" s="124"/>
      <c r="N2" s="120" t="s">
        <v>544</v>
      </c>
      <c r="O2" s="125"/>
      <c r="P2" s="221">
        <f>SUM('     2022    '!AO1:AX2)</f>
        <v>0</v>
      </c>
      <c r="Q2" s="221"/>
      <c r="R2" s="126"/>
      <c r="S2" s="126"/>
      <c r="T2" s="126"/>
      <c r="U2" s="127"/>
      <c r="V2" s="127"/>
      <c r="W2" s="127"/>
      <c r="X2" s="188"/>
      <c r="Y2" s="188"/>
      <c r="Z2" s="128"/>
      <c r="AA2" s="129"/>
      <c r="AB2" s="130"/>
      <c r="AC2" s="127"/>
    </row>
    <row r="3" spans="1:29" s="64" customFormat="1" ht="63.75">
      <c r="B3" s="138" t="s">
        <v>4674</v>
      </c>
      <c r="C3" s="139" t="s">
        <v>2</v>
      </c>
      <c r="D3" s="140" t="s">
        <v>0</v>
      </c>
      <c r="E3" s="141" t="s">
        <v>1</v>
      </c>
      <c r="F3" s="142" t="s">
        <v>10</v>
      </c>
      <c r="G3" s="142" t="s">
        <v>6373</v>
      </c>
      <c r="H3" s="143" t="s">
        <v>5964</v>
      </c>
      <c r="I3" s="143" t="s">
        <v>5963</v>
      </c>
      <c r="J3" s="143" t="s">
        <v>5965</v>
      </c>
      <c r="K3" s="144" t="s">
        <v>593</v>
      </c>
      <c r="L3" s="191" t="s">
        <v>6059</v>
      </c>
      <c r="M3" s="191" t="s">
        <v>6060</v>
      </c>
      <c r="N3" s="145" t="s">
        <v>275</v>
      </c>
      <c r="O3" s="146" t="s">
        <v>9</v>
      </c>
      <c r="P3" s="145" t="s">
        <v>12</v>
      </c>
      <c r="Q3" s="145" t="s">
        <v>8</v>
      </c>
      <c r="R3" s="147" t="s">
        <v>16</v>
      </c>
      <c r="S3" s="147" t="s">
        <v>17</v>
      </c>
      <c r="T3" s="147" t="s">
        <v>4628</v>
      </c>
      <c r="U3" s="145" t="s">
        <v>4634</v>
      </c>
      <c r="V3" s="145" t="s">
        <v>7</v>
      </c>
      <c r="W3" s="145" t="s">
        <v>6</v>
      </c>
      <c r="X3" s="145" t="s">
        <v>311</v>
      </c>
      <c r="Y3" s="145" t="s">
        <v>312</v>
      </c>
      <c r="Z3" s="148" t="s">
        <v>276</v>
      </c>
      <c r="AA3" s="145" t="s">
        <v>3</v>
      </c>
      <c r="AB3" s="146" t="s">
        <v>274</v>
      </c>
      <c r="AC3" s="145" t="s">
        <v>5</v>
      </c>
    </row>
    <row r="4" spans="1:29" s="98" customFormat="1" ht="24">
      <c r="A4" s="79">
        <v>1</v>
      </c>
      <c r="B4" s="68" t="str">
        <f>INDEX('     2022    '!B$2:B$1794,MATCH(D4,'     2022    '!D$2:D$1794,0))</f>
        <v>NEW2021</v>
      </c>
      <c r="C4" s="204" t="str">
        <f>INDEX('     2022    '!C$2:C$1794,MATCH(D4,'     2022    '!D$2:D$1794,0))</f>
        <v>Cake - 13s</v>
      </c>
      <c r="D4" s="205" t="str">
        <f>INDEX('     2022    '!D:D,MATCH(A4,'     2022    '!AJ:AJ,0))</f>
        <v>CC1571</v>
      </c>
      <c r="E4" s="204" t="str">
        <f>INDEX('     2022    '!$A$2:$BP$1563,MATCH(D4,'     2022    '!$D$2:$D$1794,0),MATCH($E$1,'     2022    '!$A$3:$BH$3,0))</f>
        <v>GENDER A. 13 shot cake. Our gender reveal cake starts with a fountain to build the tension before a burst of PINK to signify the gender. RETAIL</v>
      </c>
      <c r="F4" s="206" t="str">
        <f>IFERROR(IF(LEFT(INDEX('     2022    '!AD$2:AD$1794,MATCH(D4,'     2022    '!D$2:D$1794,0)),4)="http",HYPERLINK(INDEX('     2022    '!AD$2:AD$1794,MATCH(D4,'     2022    '!D$2:D$1794,0)),"Video"),""),"")</f>
        <v>Video</v>
      </c>
      <c r="G4" s="207">
        <f>INDEX('     2022    '!$A$1:$AC$1563,MATCH($D4,'     2022    '!$D$1:$D$1794,0),MATCH(G$1,'     2022    '!$A$1:$AC$1,0))</f>
        <v>0</v>
      </c>
      <c r="H4" s="150"/>
      <c r="I4" s="152">
        <f>INDEX('     2022    '!$A$1:$AC$1563,MATCH($D4,'     2022    '!$D$1:$D$1794,0),MATCH(I$1,'     2022    '!$A$1:$AC$1,0))</f>
        <v>57.65</v>
      </c>
      <c r="J4" s="150"/>
      <c r="K4" s="151">
        <f>IFERROR(I4/O4,"")</f>
        <v>7.2062499999999998</v>
      </c>
      <c r="L4" s="152">
        <f>INDEX('     2022    '!$A$1:$AC$1563,MATCH($D4,'     2022    '!$D$1:$D$1794,0),MATCH(L$1,'     2022    '!$A$1:$AC$1,0))</f>
        <v>62.201532103389155</v>
      </c>
      <c r="M4" s="152">
        <f>INDEX('     2022    '!$A$1:$AC$1563,MATCH($D4,'     2022    '!$D$1:$D$1794,0),MATCH(M$1,'     2022    '!$A$1:$AC$1,0))</f>
        <v>65.475296950935956</v>
      </c>
      <c r="N4" s="153" t="str">
        <f>INDEX('     2022    '!$A$1:$AC$1563,MATCH($D4,'     2022    '!$D$1:$D$1794,0),MATCH(N$1,'     2022    '!$A$1:$AC$1,0))</f>
        <v>25mm</v>
      </c>
      <c r="O4" s="154">
        <f>INDEX('     2022    '!$A$1:$AC$1563,MATCH($D4,'     2022    '!$D$1:$D$1794,0),MATCH(O$1,'     2022    '!$A$1:$AC$1,0))</f>
        <v>8</v>
      </c>
      <c r="P4" s="153">
        <f>INDEX('     2022    '!$A$1:$AC$1563,MATCH($D4,'     2022    '!$D$1:$D$1794,0),MATCH(P$1,'     2022    '!$A$1:$AC$1,0))</f>
        <v>30</v>
      </c>
      <c r="Q4" s="153" t="str">
        <f>INDEX('     2022    '!$A$1:$AC$1563,MATCH($D4,'     2022    '!$D$1:$D$1794,0),MATCH(Q$1,'     2022    '!$A$1:$AC$1,0))</f>
        <v>No</v>
      </c>
      <c r="R4" s="155">
        <f>INDEX('     2022    '!$A$1:$AC$1563,MATCH($D4,'     2022    '!$D$1:$D$1794,0),MATCH(R$1,'     2022    '!$A$1:$AC$1,0))</f>
        <v>14</v>
      </c>
      <c r="S4" s="155">
        <f>INDEX('     2022    '!$A$1:$AC$1563,MATCH($D4,'     2022    '!$D$1:$D$1794,0),MATCH(S$1,'     2022    '!$A$1:$AC$1,0))</f>
        <v>2.5</v>
      </c>
      <c r="T4" s="155">
        <f>INDEX('     2022    '!$A$1:$AC$1563,MATCH($D4,'     2022    '!$D$1:$D$1794,0),MATCH(T$1,'     2022    '!$A$1:$AC$1,0))</f>
        <v>0</v>
      </c>
      <c r="U4" s="154" t="str">
        <f>INDEX('     2022    '!$A$1:$AC$1563,MATCH($D4,'     2022    '!$D$1:$D$1794,0),MATCH(U$1,'     2022    '!$A$1:$AC$1,0))</f>
        <v>1.3G</v>
      </c>
      <c r="V4" s="153" t="str">
        <f>INDEX('     2022    '!$A$1:$AC$1563,MATCH($D4,'     2022    '!$D$1:$D$1794,0),MATCH(V$1,'     2022    '!$A$1:$AC$1,0))</f>
        <v>UN0335</v>
      </c>
      <c r="W4" s="153" t="str">
        <f>INDEX('     2022    '!$A$1:$AC$1563,MATCH($D4,'     2022    '!$D$1:$D$1794,0),MATCH(W$1,'     2022    '!$A$1:$AC$1,0))</f>
        <v>F2</v>
      </c>
      <c r="X4" s="151">
        <f>INDEX('     2022    '!$A$1:$AC$1563,MATCH($D4,'     2022    '!$D$1:$D$1794,0),MATCH(X$1,'     2022    '!$A$1:$AC$1,0))</f>
        <v>28.99</v>
      </c>
      <c r="Y4" s="151">
        <f>INDEX('     2022    '!$A$1:$AC$1563,MATCH($D4,'     2022    '!$D$1:$D$1794,0),MATCH(Y$1,'     2022    '!$A$1:$AC$1,0))</f>
        <v>20.99</v>
      </c>
      <c r="Z4" s="156">
        <f>INDEX('     2022    '!$A$1:$AC$1563,MATCH($D4,'     2022    '!$D$1:$D$1794,0),MATCH(Z$1,'     2022    '!$A$1:$AC$1,0))</f>
        <v>3.3000000000000002E-2</v>
      </c>
      <c r="AA4" s="153" t="str">
        <f>INDEX('     2022    '!$A$1:$AC$1563,MATCH($D4,'     2022    '!$D$1:$D$1794,0),MATCH(AA$1,'     2022    '!$A$1:$AC$1,0))</f>
        <v>2806-F2-003547</v>
      </c>
      <c r="AB4" s="153" t="str">
        <f>INDEX('     2022    '!$A$1:$AC$1563,MATCH($D4,'     2022    '!$D$1:$D$1794,0),MATCH(AB$1,'     2022    '!$A$1:$AC$1,0))</f>
        <v>NL/TNO-0017-2021</v>
      </c>
      <c r="AC4" s="153" t="str">
        <f>INDEX('     2022    '!$A$1:$AC$1563,MATCH($D4,'     2022    '!$D$1:$D$1794,0),MATCH(AC$1,'     2022    '!$A$1:$AC$1,0))</f>
        <v>12/31/2099</v>
      </c>
    </row>
    <row r="5" spans="1:29" ht="24">
      <c r="A5" s="32">
        <f>A4+1</f>
        <v>2</v>
      </c>
      <c r="B5" s="68" t="str">
        <f>INDEX('     2022    '!B$2:B$1794,MATCH(D5,'     2022    '!D$2:D$1794,0))</f>
        <v>NEW2021</v>
      </c>
      <c r="C5" s="204" t="str">
        <f>INDEX('     2022    '!C$2:C$1794,MATCH(D5,'     2022    '!D$2:D$1794,0))</f>
        <v>Cake - 13s</v>
      </c>
      <c r="D5" s="205" t="str">
        <f>INDEX('     2022    '!D:D,MATCH(A5,'     2022    '!AJ:AJ,0))</f>
        <v>CC1572</v>
      </c>
      <c r="E5" s="204" t="str">
        <f>INDEX('     2022    '!$A$2:$BP$1563,MATCH(D5,'     2022    '!$D$2:$D$1794,0),MATCH($E$1,'     2022    '!$A$3:$BH$3,0))</f>
        <v>GENDER B. 13 shot cake. Our gender reveal cake starts with a fountain to build the tension before a burst of BLUE to signify the gender. RETAIL</v>
      </c>
      <c r="F5" s="206" t="str">
        <f>IFERROR(IF(LEFT(INDEX('     2022    '!AD$2:AD$1794,MATCH(D5,'     2022    '!D$2:D$1794,0)),4)="http",HYPERLINK(INDEX('     2022    '!AD$2:AD$1794,MATCH(D5,'     2022    '!D$2:D$1794,0)),"Video"),""),"")</f>
        <v>Video</v>
      </c>
      <c r="G5" s="207">
        <f>INDEX('     2022    '!$A$1:$AC$1563,MATCH($D5,'     2022    '!$D$1:$D$1794,0),MATCH(G$1,'     2022    '!$A$1:$AC$1,0))</f>
        <v>0</v>
      </c>
      <c r="H5" s="150"/>
      <c r="I5" s="152">
        <f>INDEX('     2022    '!$A$1:$AC$1563,MATCH($D5,'     2022    '!$D$1:$D$1794,0),MATCH(I$1,'     2022    '!$A$1:$AC$1,0))</f>
        <v>57.65</v>
      </c>
      <c r="J5" s="150"/>
      <c r="K5" s="151">
        <f>IFERROR(I5/O5,"")</f>
        <v>7.2062499999999998</v>
      </c>
      <c r="L5" s="152">
        <f>INDEX('     2022    '!$A$1:$AC$1563,MATCH($D5,'     2022    '!$D$1:$D$1794,0),MATCH(L$1,'     2022    '!$A$1:$AC$1,0))</f>
        <v>62.201532103389155</v>
      </c>
      <c r="M5" s="152">
        <f>INDEX('     2022    '!$A$1:$AC$1563,MATCH($D5,'     2022    '!$D$1:$D$1794,0),MATCH(M$1,'     2022    '!$A$1:$AC$1,0))</f>
        <v>65.475296950935956</v>
      </c>
      <c r="N5" s="153" t="str">
        <f>INDEX('     2022    '!$A$1:$AC$1563,MATCH($D5,'     2022    '!$D$1:$D$1794,0),MATCH(N$1,'     2022    '!$A$1:$AC$1,0))</f>
        <v>25mm</v>
      </c>
      <c r="O5" s="154">
        <f>INDEX('     2022    '!$A$1:$AC$1563,MATCH($D5,'     2022    '!$D$1:$D$1794,0),MATCH(O$1,'     2022    '!$A$1:$AC$1,0))</f>
        <v>8</v>
      </c>
      <c r="P5" s="153">
        <f>INDEX('     2022    '!$A$1:$AC$1563,MATCH($D5,'     2022    '!$D$1:$D$1794,0),MATCH(P$1,'     2022    '!$A$1:$AC$1,0))</f>
        <v>30</v>
      </c>
      <c r="Q5" s="153" t="str">
        <f>INDEX('     2022    '!$A$1:$AC$1563,MATCH($D5,'     2022    '!$D$1:$D$1794,0),MATCH(Q$1,'     2022    '!$A$1:$AC$1,0))</f>
        <v>No</v>
      </c>
      <c r="R5" s="155">
        <f>INDEX('     2022    '!$A$1:$AC$1563,MATCH($D5,'     2022    '!$D$1:$D$1794,0),MATCH(R$1,'     2022    '!$A$1:$AC$1,0))</f>
        <v>14</v>
      </c>
      <c r="S5" s="155">
        <f>INDEX('     2022    '!$A$1:$AC$1563,MATCH($D5,'     2022    '!$D$1:$D$1794,0),MATCH(S$1,'     2022    '!$A$1:$AC$1,0))</f>
        <v>2.5</v>
      </c>
      <c r="T5" s="155">
        <f>INDEX('     2022    '!$A$1:$AC$1563,MATCH($D5,'     2022    '!$D$1:$D$1794,0),MATCH(T$1,'     2022    '!$A$1:$AC$1,0))</f>
        <v>0</v>
      </c>
      <c r="U5" s="154" t="str">
        <f>INDEX('     2022    '!$A$1:$AC$1563,MATCH($D5,'     2022    '!$D$1:$D$1794,0),MATCH(U$1,'     2022    '!$A$1:$AC$1,0))</f>
        <v>1.3G</v>
      </c>
      <c r="V5" s="153" t="str">
        <f>INDEX('     2022    '!$A$1:$AC$1563,MATCH($D5,'     2022    '!$D$1:$D$1794,0),MATCH(V$1,'     2022    '!$A$1:$AC$1,0))</f>
        <v>UN0335</v>
      </c>
      <c r="W5" s="153" t="str">
        <f>INDEX('     2022    '!$A$1:$AC$1563,MATCH($D5,'     2022    '!$D$1:$D$1794,0),MATCH(W$1,'     2022    '!$A$1:$AC$1,0))</f>
        <v>F2</v>
      </c>
      <c r="X5" s="151">
        <f>INDEX('     2022    '!$A$1:$AC$1563,MATCH($D5,'     2022    '!$D$1:$D$1794,0),MATCH(X$1,'     2022    '!$A$1:$AC$1,0))</f>
        <v>28.99</v>
      </c>
      <c r="Y5" s="151">
        <f>INDEX('     2022    '!$A$1:$AC$1563,MATCH($D5,'     2022    '!$D$1:$D$1794,0),MATCH(Y$1,'     2022    '!$A$1:$AC$1,0))</f>
        <v>20.99</v>
      </c>
      <c r="Z5" s="156">
        <f>INDEX('     2022    '!$A$1:$AC$1563,MATCH($D5,'     2022    '!$D$1:$D$1794,0),MATCH(Z$1,'     2022    '!$A$1:$AC$1,0))</f>
        <v>3.3000000000000002E-2</v>
      </c>
      <c r="AA5" s="153" t="str">
        <f>INDEX('     2022    '!$A$1:$AC$1563,MATCH($D5,'     2022    '!$D$1:$D$1794,0),MATCH(AA$1,'     2022    '!$A$1:$AC$1,0))</f>
        <v>2806-F2-003547</v>
      </c>
      <c r="AB5" s="153" t="str">
        <f>INDEX('     2022    '!$A$1:$AC$1563,MATCH($D5,'     2022    '!$D$1:$D$1794,0),MATCH(AB$1,'     2022    '!$A$1:$AC$1,0))</f>
        <v>NL/TNO-0017-2021</v>
      </c>
      <c r="AC5" s="153" t="str">
        <f>INDEX('     2022    '!$A$1:$AC$1563,MATCH($D5,'     2022    '!$D$1:$D$1794,0),MATCH(AC$1,'     2022    '!$A$1:$AC$1,0))</f>
        <v>12/31/2099</v>
      </c>
    </row>
    <row r="6" spans="1:29" ht="24">
      <c r="A6" s="32">
        <f t="shared" ref="A6:A69" si="0">A5+1</f>
        <v>3</v>
      </c>
      <c r="B6" s="68" t="str">
        <f>INDEX('     2022    '!B$2:B$1794,MATCH(D6,'     2022    '!D$2:D$1794,0))</f>
        <v/>
      </c>
      <c r="C6" s="204" t="str">
        <f>INDEX('     2022    '!C$2:C$1794,MATCH(D6,'     2022    '!D$2:D$1794,0))</f>
        <v>Cake - 14s</v>
      </c>
      <c r="D6" s="205" t="str">
        <f>INDEX('     2022    '!D:D,MATCH(A6,'     2022    '!AJ:AJ,0))</f>
        <v>KF002-B-14</v>
      </c>
      <c r="E6" s="204" t="str">
        <f>INDEX('     2022    '!$A$2:$BP$1563,MATCH(D6,'     2022    '!$D$2:$D$1794,0),MATCH($E$1,'     2022    '!$A$3:$BH$3,0))</f>
        <v>BANZAI. Alternating white strobe with red star to brocade crown and green star with crackling. RETAIL</v>
      </c>
      <c r="F6" s="206" t="str">
        <f>IFERROR(IF(LEFT(INDEX('     2022    '!AD$2:AD$1794,MATCH(D6,'     2022    '!D$2:D$1794,0)),4)="http",HYPERLINK(INDEX('     2022    '!AD$2:AD$1794,MATCH(D6,'     2022    '!D$2:D$1794,0)),"Video"),""),"")</f>
        <v>Video</v>
      </c>
      <c r="G6" s="207">
        <f>INDEX('     2022    '!$A$1:$AC$1563,MATCH($D6,'     2022    '!$D$1:$D$1794,0),MATCH(G$1,'     2022    '!$A$1:$AC$1,0))</f>
        <v>0</v>
      </c>
      <c r="H6" s="150"/>
      <c r="I6" s="152">
        <f>INDEX('     2022    '!$A$1:$AC$1563,MATCH($D6,'     2022    '!$D$1:$D$1794,0),MATCH(I$1,'     2022    '!$A$1:$AC$1,0))</f>
        <v>56.14</v>
      </c>
      <c r="J6" s="150"/>
      <c r="K6" s="151">
        <f>IFERROR(I6/O6,"")</f>
        <v>3.1188888888888888</v>
      </c>
      <c r="L6" s="152">
        <f>INDEX('     2022    '!$A$1:$AC$1563,MATCH($D6,'     2022    '!$D$1:$D$1794,0),MATCH(L$1,'     2022    '!$A$1:$AC$1,0))</f>
        <v>53.33</v>
      </c>
      <c r="M6" s="152">
        <f>INDEX('     2022    '!$A$1:$AC$1563,MATCH($D6,'     2022    '!$D$1:$D$1794,0),MATCH(M$1,'     2022    '!$A$1:$AC$1,0))</f>
        <v>56.14</v>
      </c>
      <c r="N6" s="153" t="str">
        <f>INDEX('     2022    '!$A$1:$AC$1563,MATCH($D6,'     2022    '!$D$1:$D$1794,0),MATCH(N$1,'     2022    '!$A$1:$AC$1,0))</f>
        <v>20mm</v>
      </c>
      <c r="O6" s="154">
        <f>INDEX('     2022    '!$A$1:$AC$1563,MATCH($D6,'     2022    '!$D$1:$D$1794,0),MATCH(O$1,'     2022    '!$A$1:$AC$1,0))</f>
        <v>18</v>
      </c>
      <c r="P6" s="153">
        <f>INDEX('     2022    '!$A$1:$AC$1563,MATCH($D6,'     2022    '!$D$1:$D$1794,0),MATCH(P$1,'     2022    '!$A$1:$AC$1,0))</f>
        <v>20</v>
      </c>
      <c r="Q6" s="153" t="str">
        <f>INDEX('     2022    '!$A$1:$AC$1563,MATCH($D6,'     2022    '!$D$1:$D$1794,0),MATCH(Q$1,'     2022    '!$A$1:$AC$1,0))</f>
        <v>No</v>
      </c>
      <c r="R6" s="155">
        <f>INDEX('     2022    '!$A$1:$AC$1563,MATCH($D6,'     2022    '!$D$1:$D$1794,0),MATCH(R$1,'     2022    '!$A$1:$AC$1,0))</f>
        <v>11.16</v>
      </c>
      <c r="S6" s="155">
        <f>INDEX('     2022    '!$A$1:$AC$1563,MATCH($D6,'     2022    '!$D$1:$D$1794,0),MATCH(S$1,'     2022    '!$A$1:$AC$1,0))</f>
        <v>1.73</v>
      </c>
      <c r="T6" s="155">
        <f>INDEX('     2022    '!$A$1:$AC$1563,MATCH($D6,'     2022    '!$D$1:$D$1794,0),MATCH(T$1,'     2022    '!$A$1:$AC$1,0))</f>
        <v>0</v>
      </c>
      <c r="U6" s="154" t="str">
        <f>INDEX('     2022    '!$A$1:$AC$1563,MATCH($D6,'     2022    '!$D$1:$D$1794,0),MATCH(U$1,'     2022    '!$A$1:$AC$1,0))</f>
        <v>1.4G</v>
      </c>
      <c r="V6" s="153" t="str">
        <f>INDEX('     2022    '!$A$1:$AC$1563,MATCH($D6,'     2022    '!$D$1:$D$1794,0),MATCH(V$1,'     2022    '!$A$1:$AC$1,0))</f>
        <v>UN0336</v>
      </c>
      <c r="W6" s="153" t="str">
        <f>INDEX('     2022    '!$A$1:$AC$1563,MATCH($D6,'     2022    '!$D$1:$D$1794,0),MATCH(W$1,'     2022    '!$A$1:$AC$1,0))</f>
        <v>F2</v>
      </c>
      <c r="X6" s="151">
        <f>INDEX('     2022    '!$A$1:$AC$1563,MATCH($D6,'     2022    '!$D$1:$D$1794,0),MATCH(X$1,'     2022    '!$A$1:$AC$1,0))</f>
        <v>11.99</v>
      </c>
      <c r="Y6" s="151">
        <f>INDEX('     2022    '!$A$1:$AC$1563,MATCH($D6,'     2022    '!$D$1:$D$1794,0),MATCH(Y$1,'     2022    '!$A$1:$AC$1,0))</f>
        <v>9.99</v>
      </c>
      <c r="Z6" s="156">
        <f>INDEX('     2022    '!$A$1:$AC$1563,MATCH($D6,'     2022    '!$D$1:$D$1794,0),MATCH(Z$1,'     2022    '!$A$1:$AC$1,0))</f>
        <v>0.03</v>
      </c>
      <c r="AA6" s="153">
        <f>INDEX('     2022    '!$A$1:$AC$1563,MATCH($D6,'     2022    '!$D$1:$D$1794,0),MATCH(AA$1,'     2022    '!$A$1:$AC$1,0))</f>
        <v>0</v>
      </c>
      <c r="AB6" s="153" t="str">
        <f>INDEX('     2022    '!$A$1:$AC$1563,MATCH($D6,'     2022    '!$D$1:$D$1794,0),MATCH(AB$1,'     2022    '!$A$1:$AC$1,0))</f>
        <v>GB/HSE-359356</v>
      </c>
      <c r="AC6" s="153" t="str">
        <f>INDEX('     2022    '!$A$1:$AC$1563,MATCH($D6,'     2022    '!$D$1:$D$1794,0),MATCH(AC$1,'     2022    '!$A$1:$AC$1,0))</f>
        <v>10/24/2028</v>
      </c>
    </row>
    <row r="7" spans="1:29" ht="15.75">
      <c r="A7" s="32">
        <f t="shared" si="0"/>
        <v>4</v>
      </c>
      <c r="B7" s="68" t="str">
        <f>INDEX('     2022    '!B$2:B$1794,MATCH(D7,'     2022    '!D$2:D$1794,0))</f>
        <v/>
      </c>
      <c r="C7" s="204" t="str">
        <f>INDEX('     2022    '!C$2:C$1794,MATCH(D7,'     2022    '!D$2:D$1794,0))</f>
        <v>Cake - 16s</v>
      </c>
      <c r="D7" s="205" t="str">
        <f>INDEX('     2022    '!D:D,MATCH(A7,'     2022    '!AJ:AJ,0))</f>
        <v>CC0534</v>
      </c>
      <c r="E7" s="204" t="str">
        <f>INDEX('     2022    '!$A$2:$BP$1563,MATCH(D7,'     2022    '!$D$2:$D$1794,0),MATCH($E$1,'     2022    '!$A$3:$BH$3,0))</f>
        <v>FLASH HARRY. 16 shot cake. Red, Blue and white strobing starburst cake. RETAIL</v>
      </c>
      <c r="F7" s="206" t="str">
        <f>IFERROR(IF(LEFT(INDEX('     2022    '!AD$2:AD$1794,MATCH(D7,'     2022    '!D$2:D$1794,0)),4)="http",HYPERLINK(INDEX('     2022    '!AD$2:AD$1794,MATCH(D7,'     2022    '!D$2:D$1794,0)),"Video"),""),"")</f>
        <v>Video</v>
      </c>
      <c r="G7" s="207">
        <f>INDEX('     2022    '!$A$1:$AC$1563,MATCH($D7,'     2022    '!$D$1:$D$1794,0),MATCH(G$1,'     2022    '!$A$1:$AC$1,0))</f>
        <v>0</v>
      </c>
      <c r="H7" s="150"/>
      <c r="I7" s="152">
        <f>INDEX('     2022    '!$A$1:$AC$1563,MATCH($D7,'     2022    '!$D$1:$D$1794,0),MATCH(I$1,'     2022    '!$A$1:$AC$1,0))</f>
        <v>72.98</v>
      </c>
      <c r="J7" s="150"/>
      <c r="K7" s="151">
        <f t="shared" ref="K7:K68" si="1">IFERROR(I7/O7,"")</f>
        <v>3.0408333333333335</v>
      </c>
      <c r="L7" s="152">
        <f>INDEX('     2022    '!$A$1:$AC$1563,MATCH($D7,'     2022    '!$D$1:$D$1794,0),MATCH(L$1,'     2022    '!$A$1:$AC$1,0))</f>
        <v>78.762809944411941</v>
      </c>
      <c r="M7" s="152">
        <f>INDEX('     2022    '!$A$1:$AC$1563,MATCH($D7,'     2022    '!$D$1:$D$1794,0),MATCH(M$1,'     2022    '!$A$1:$AC$1,0))</f>
        <v>82.908220994117841</v>
      </c>
      <c r="N7" s="153" t="str">
        <f>INDEX('     2022    '!$A$1:$AC$1563,MATCH($D7,'     2022    '!$D$1:$D$1794,0),MATCH(N$1,'     2022    '!$A$1:$AC$1,0))</f>
        <v>20mm</v>
      </c>
      <c r="O7" s="154">
        <f>INDEX('     2022    '!$A$1:$AC$1563,MATCH($D7,'     2022    '!$D$1:$D$1794,0),MATCH(O$1,'     2022    '!$A$1:$AC$1,0))</f>
        <v>24</v>
      </c>
      <c r="P7" s="153">
        <f>INDEX('     2022    '!$A$1:$AC$1563,MATCH($D7,'     2022    '!$D$1:$D$1794,0),MATCH(P$1,'     2022    '!$A$1:$AC$1,0))</f>
        <v>22</v>
      </c>
      <c r="Q7" s="153" t="str">
        <f>INDEX('     2022    '!$A$1:$AC$1563,MATCH($D7,'     2022    '!$D$1:$D$1794,0),MATCH(Q$1,'     2022    '!$A$1:$AC$1,0))</f>
        <v>No</v>
      </c>
      <c r="R7" s="155">
        <f>INDEX('     2022    '!$A$1:$AC$1563,MATCH($D7,'     2022    '!$D$1:$D$1794,0),MATCH(R$1,'     2022    '!$A$1:$AC$1,0))</f>
        <v>18</v>
      </c>
      <c r="S7" s="155">
        <f>INDEX('     2022    '!$A$1:$AC$1563,MATCH($D7,'     2022    '!$D$1:$D$1794,0),MATCH(S$1,'     2022    '!$A$1:$AC$1,0))</f>
        <v>4.8</v>
      </c>
      <c r="T7" s="155">
        <f>INDEX('     2022    '!$A$1:$AC$1563,MATCH($D7,'     2022    '!$D$1:$D$1794,0),MATCH(T$1,'     2022    '!$A$1:$AC$1,0))</f>
        <v>0.3</v>
      </c>
      <c r="U7" s="154" t="str">
        <f>INDEX('     2022    '!$A$1:$AC$1563,MATCH($D7,'     2022    '!$D$1:$D$1794,0),MATCH(U$1,'     2022    '!$A$1:$AC$1,0))</f>
        <v>1.3G</v>
      </c>
      <c r="V7" s="153" t="str">
        <f>INDEX('     2022    '!$A$1:$AC$1563,MATCH($D7,'     2022    '!$D$1:$D$1794,0),MATCH(V$1,'     2022    '!$A$1:$AC$1,0))</f>
        <v>UN0335</v>
      </c>
      <c r="W7" s="153" t="str">
        <f>INDEX('     2022    '!$A$1:$AC$1563,MATCH($D7,'     2022    '!$D$1:$D$1794,0),MATCH(W$1,'     2022    '!$A$1:$AC$1,0))</f>
        <v>F2</v>
      </c>
      <c r="X7" s="151">
        <f>INDEX('     2022    '!$A$1:$AC$1563,MATCH($D7,'     2022    '!$D$1:$D$1794,0),MATCH(X$1,'     2022    '!$A$1:$AC$1,0))</f>
        <v>13.99</v>
      </c>
      <c r="Y7" s="151">
        <f>INDEX('     2022    '!$A$1:$AC$1563,MATCH($D7,'     2022    '!$D$1:$D$1794,0),MATCH(Y$1,'     2022    '!$A$1:$AC$1,0))</f>
        <v>9.99</v>
      </c>
      <c r="Z7" s="156">
        <f>INDEX('     2022    '!$A$1:$AC$1563,MATCH($D7,'     2022    '!$D$1:$D$1794,0),MATCH(Z$1,'     2022    '!$A$1:$AC$1,0))</f>
        <v>3.6165999999999997E-2</v>
      </c>
      <c r="AA7" s="153" t="str">
        <f>INDEX('     2022    '!$A$1:$AC$1563,MATCH($D7,'     2022    '!$D$1:$D$1794,0),MATCH(AA$1,'     2022    '!$A$1:$AC$1,0))</f>
        <v>1008-F2-69246970</v>
      </c>
      <c r="AB7" s="153" t="str">
        <f>INDEX('     2022    '!$A$1:$AC$1563,MATCH($D7,'     2022    '!$D$1:$D$1794,0),MATCH(AB$1,'     2022    '!$A$1:$AC$1,0))</f>
        <v>GB/HSE-347791</v>
      </c>
      <c r="AC7" s="153" t="str">
        <f>INDEX('     2022    '!$A$1:$AC$1563,MATCH($D7,'     2022    '!$D$1:$D$1794,0),MATCH(AC$1,'     2022    '!$A$1:$AC$1,0))</f>
        <v>10/15/2029</v>
      </c>
    </row>
    <row r="8" spans="1:29" ht="15.75">
      <c r="A8" s="32">
        <f t="shared" si="0"/>
        <v>5</v>
      </c>
      <c r="B8" s="68" t="str">
        <f>INDEX('     2022    '!B$2:B$1794,MATCH(D8,'     2022    '!D$2:D$1794,0))</f>
        <v>NEW2022</v>
      </c>
      <c r="C8" s="204" t="str">
        <f>INDEX('     2022    '!C$2:C$1794,MATCH(D8,'     2022    '!D$2:D$1794,0))</f>
        <v>Cake - 16s</v>
      </c>
      <c r="D8" s="205" t="str">
        <f>INDEX('     2022    '!D:D,MATCH(A8,'     2022    '!AJ:AJ,0))</f>
        <v>KF-CC0534</v>
      </c>
      <c r="E8" s="204" t="str">
        <f>INDEX('     2022    '!$A$2:$BP$1563,MATCH(D8,'     2022    '!$D$2:$D$1794,0),MATCH($E$1,'     2022    '!$A$3:$BH$3,0))</f>
        <v>ROYAL PARTY. Red, white and blue strobing bursts, ideal for garden parties. RETAIL</v>
      </c>
      <c r="F8" s="206" t="str">
        <f>IFERROR(IF(LEFT(INDEX('     2022    '!AD$2:AD$1794,MATCH(D8,'     2022    '!D$2:D$1794,0)),4)="http",HYPERLINK(INDEX('     2022    '!AD$2:AD$1794,MATCH(D8,'     2022    '!D$2:D$1794,0)),"Video"),""),"")</f>
        <v/>
      </c>
      <c r="G8" s="207">
        <f>INDEX('     2022    '!$A$1:$AC$1563,MATCH($D8,'     2022    '!$D$1:$D$1794,0),MATCH(G$1,'     2022    '!$A$1:$AC$1,0))</f>
        <v>0</v>
      </c>
      <c r="H8" s="150"/>
      <c r="I8" s="152">
        <f>INDEX('     2022    '!$A$1:$AC$1563,MATCH($D8,'     2022    '!$D$1:$D$1794,0),MATCH(I$1,'     2022    '!$A$1:$AC$1,0))</f>
        <v>82.91</v>
      </c>
      <c r="J8" s="150"/>
      <c r="K8" s="151">
        <f>IFERROR(I8/O8,"")</f>
        <v>3.4545833333333333</v>
      </c>
      <c r="L8" s="152">
        <f>INDEX('     2022    '!$A$1:$AC$1563,MATCH($D8,'     2022    '!$D$1:$D$1794,0),MATCH(L$1,'     2022    '!$A$1:$AC$1,0))</f>
        <v>78.760000000000005</v>
      </c>
      <c r="M8" s="152">
        <f>INDEX('     2022    '!$A$1:$AC$1563,MATCH($D8,'     2022    '!$D$1:$D$1794,0),MATCH(M$1,'     2022    '!$A$1:$AC$1,0))</f>
        <v>82.91</v>
      </c>
      <c r="N8" s="153" t="str">
        <f>INDEX('     2022    '!$A$1:$AC$1563,MATCH($D8,'     2022    '!$D$1:$D$1794,0),MATCH(N$1,'     2022    '!$A$1:$AC$1,0))</f>
        <v>20mm</v>
      </c>
      <c r="O8" s="154">
        <f>INDEX('     2022    '!$A$1:$AC$1563,MATCH($D8,'     2022    '!$D$1:$D$1794,0),MATCH(O$1,'     2022    '!$A$1:$AC$1,0))</f>
        <v>24</v>
      </c>
      <c r="P8" s="153">
        <f>INDEX('     2022    '!$A$1:$AC$1563,MATCH($D8,'     2022    '!$D$1:$D$1794,0),MATCH(P$1,'     2022    '!$A$1:$AC$1,0))</f>
        <v>22</v>
      </c>
      <c r="Q8" s="153" t="str">
        <f>INDEX('     2022    '!$A$1:$AC$1563,MATCH($D8,'     2022    '!$D$1:$D$1794,0),MATCH(Q$1,'     2022    '!$A$1:$AC$1,0))</f>
        <v>No</v>
      </c>
      <c r="R8" s="155">
        <f>INDEX('     2022    '!$A$1:$AC$1563,MATCH($D8,'     2022    '!$D$1:$D$1794,0),MATCH(R$1,'     2022    '!$A$1:$AC$1,0))</f>
        <v>18</v>
      </c>
      <c r="S8" s="155">
        <f>INDEX('     2022    '!$A$1:$AC$1563,MATCH($D8,'     2022    '!$D$1:$D$1794,0),MATCH(S$1,'     2022    '!$A$1:$AC$1,0))</f>
        <v>4.8</v>
      </c>
      <c r="T8" s="155">
        <f>INDEX('     2022    '!$A$1:$AC$1563,MATCH($D8,'     2022    '!$D$1:$D$1794,0),MATCH(T$1,'     2022    '!$A$1:$AC$1,0))</f>
        <v>0.3</v>
      </c>
      <c r="U8" s="154" t="str">
        <f>INDEX('     2022    '!$A$1:$AC$1563,MATCH($D8,'     2022    '!$D$1:$D$1794,0),MATCH(U$1,'     2022    '!$A$1:$AC$1,0))</f>
        <v>1.3G</v>
      </c>
      <c r="V8" s="153" t="str">
        <f>INDEX('     2022    '!$A$1:$AC$1563,MATCH($D8,'     2022    '!$D$1:$D$1794,0),MATCH(V$1,'     2022    '!$A$1:$AC$1,0))</f>
        <v>UN0335</v>
      </c>
      <c r="W8" s="153" t="str">
        <f>INDEX('     2022    '!$A$1:$AC$1563,MATCH($D8,'     2022    '!$D$1:$D$1794,0),MATCH(W$1,'     2022    '!$A$1:$AC$1,0))</f>
        <v>F2</v>
      </c>
      <c r="X8" s="151">
        <f>INDEX('     2022    '!$A$1:$AC$1563,MATCH($D8,'     2022    '!$D$1:$D$1794,0),MATCH(X$1,'     2022    '!$A$1:$AC$1,0))</f>
        <v>15.49</v>
      </c>
      <c r="Y8" s="151">
        <f>INDEX('     2022    '!$A$1:$AC$1563,MATCH($D8,'     2022    '!$D$1:$D$1794,0),MATCH(Y$1,'     2022    '!$A$1:$AC$1,0))</f>
        <v>12.49</v>
      </c>
      <c r="Z8" s="156">
        <f>INDEX('     2022    '!$A$1:$AC$1563,MATCH($D8,'     2022    '!$D$1:$D$1794,0),MATCH(Z$1,'     2022    '!$A$1:$AC$1,0))</f>
        <v>3.6165999999999997E-2</v>
      </c>
      <c r="AA8" s="153" t="str">
        <f>INDEX('     2022    '!$A$1:$AC$1563,MATCH($D8,'     2022    '!$D$1:$D$1794,0),MATCH(AA$1,'     2022    '!$A$1:$AC$1,0))</f>
        <v>1008-F2-69246970</v>
      </c>
      <c r="AB8" s="153" t="str">
        <f>INDEX('     2022    '!$A$1:$AC$1563,MATCH($D8,'     2022    '!$D$1:$D$1794,0),MATCH(AB$1,'     2022    '!$A$1:$AC$1,0))</f>
        <v>GB/HSE-347791</v>
      </c>
      <c r="AC8" s="153" t="str">
        <f>INDEX('     2022    '!$A$1:$AC$1563,MATCH($D8,'     2022    '!$D$1:$D$1794,0),MATCH(AC$1,'     2022    '!$A$1:$AC$1,0))</f>
        <v>10/15/2029</v>
      </c>
    </row>
    <row r="9" spans="1:29" ht="15.75">
      <c r="A9" s="32">
        <f t="shared" si="0"/>
        <v>6</v>
      </c>
      <c r="B9" s="68" t="str">
        <f>INDEX('     2022    '!B$2:B$1794,MATCH(D9,'     2022    '!D$2:D$1794,0))</f>
        <v/>
      </c>
      <c r="C9" s="204" t="str">
        <f>INDEX('     2022    '!C$2:C$1794,MATCH(D9,'     2022    '!D$2:D$1794,0))</f>
        <v>Cake - 16s</v>
      </c>
      <c r="D9" s="205" t="str">
        <f>INDEX('     2022    '!D:D,MATCH(A9,'     2022    '!AJ:AJ,0))</f>
        <v>CC1486</v>
      </c>
      <c r="E9" s="204" t="str">
        <f>INDEX('     2022    '!$A$2:$BP$1563,MATCH(D9,'     2022    '!$D$2:$D$1794,0),MATCH($E$1,'     2022    '!$A$3:$BH$3,0))</f>
        <v>FLUFF. 16 shot cake. Silver spinners cake, a great low noise firework. RETAIL</v>
      </c>
      <c r="F9" s="206" t="str">
        <f>IFERROR(IF(LEFT(INDEX('     2022    '!AD$2:AD$1794,MATCH(D9,'     2022    '!D$2:D$1794,0)),4)="http",HYPERLINK(INDEX('     2022    '!AD$2:AD$1794,MATCH(D9,'     2022    '!D$2:D$1794,0)),"Video"),""),"")</f>
        <v>Video</v>
      </c>
      <c r="G9" s="207">
        <f>INDEX('     2022    '!$A$1:$AC$1563,MATCH($D9,'     2022    '!$D$1:$D$1794,0),MATCH(G$1,'     2022    '!$A$1:$AC$1,0))</f>
        <v>0</v>
      </c>
      <c r="H9" s="150"/>
      <c r="I9" s="152">
        <f>INDEX('     2022    '!$A$1:$AC$1563,MATCH($D9,'     2022    '!$D$1:$D$1794,0),MATCH(I$1,'     2022    '!$A$1:$AC$1,0))</f>
        <v>72.819999999999993</v>
      </c>
      <c r="J9" s="150"/>
      <c r="K9" s="151">
        <f t="shared" si="1"/>
        <v>3.0341666666666662</v>
      </c>
      <c r="L9" s="152">
        <f>INDEX('     2022    '!$A$1:$AC$1563,MATCH($D9,'     2022    '!$D$1:$D$1794,0),MATCH(L$1,'     2022    '!$A$1:$AC$1,0))</f>
        <v>80.36765924046513</v>
      </c>
      <c r="M9" s="152">
        <f>INDEX('     2022    '!$A$1:$AC$1563,MATCH($D9,'     2022    '!$D$1:$D$1794,0),MATCH(M$1,'     2022    '!$A$1:$AC$1,0))</f>
        <v>84.597536042594882</v>
      </c>
      <c r="N9" s="153" t="str">
        <f>INDEX('     2022    '!$A$1:$AC$1563,MATCH($D9,'     2022    '!$D$1:$D$1794,0),MATCH(N$1,'     2022    '!$A$1:$AC$1,0))</f>
        <v>20mm</v>
      </c>
      <c r="O9" s="154">
        <f>INDEX('     2022    '!$A$1:$AC$1563,MATCH($D9,'     2022    '!$D$1:$D$1794,0),MATCH(O$1,'     2022    '!$A$1:$AC$1,0))</f>
        <v>24</v>
      </c>
      <c r="P9" s="153">
        <f>INDEX('     2022    '!$A$1:$AC$1563,MATCH($D9,'     2022    '!$D$1:$D$1794,0),MATCH(P$1,'     2022    '!$A$1:$AC$1,0))</f>
        <v>30</v>
      </c>
      <c r="Q9" s="153" t="str">
        <f>INDEX('     2022    '!$A$1:$AC$1563,MATCH($D9,'     2022    '!$D$1:$D$1794,0),MATCH(Q$1,'     2022    '!$A$1:$AC$1,0))</f>
        <v>Yes</v>
      </c>
      <c r="R9" s="155">
        <f>INDEX('     2022    '!$A$1:$AC$1563,MATCH($D9,'     2022    '!$D$1:$D$1794,0),MATCH(R$1,'     2022    '!$A$1:$AC$1,0))</f>
        <v>19</v>
      </c>
      <c r="S9" s="155">
        <f>INDEX('     2022    '!$A$1:$AC$1563,MATCH($D9,'     2022    '!$D$1:$D$1794,0),MATCH(S$1,'     2022    '!$A$1:$AC$1,0))</f>
        <v>3.5</v>
      </c>
      <c r="T9" s="155">
        <f>INDEX('     2022    '!$A$1:$AC$1563,MATCH($D9,'     2022    '!$D$1:$D$1794,0),MATCH(T$1,'     2022    '!$A$1:$AC$1,0))</f>
        <v>0.3</v>
      </c>
      <c r="U9" s="154" t="str">
        <f>INDEX('     2022    '!$A$1:$AC$1563,MATCH($D9,'     2022    '!$D$1:$D$1794,0),MATCH(U$1,'     2022    '!$A$1:$AC$1,0))</f>
        <v>1.4G</v>
      </c>
      <c r="V9" s="153" t="str">
        <f>INDEX('     2022    '!$A$1:$AC$1563,MATCH($D9,'     2022    '!$D$1:$D$1794,0),MATCH(V$1,'     2022    '!$A$1:$AC$1,0))</f>
        <v>UN0336</v>
      </c>
      <c r="W9" s="153" t="str">
        <f>INDEX('     2022    '!$A$1:$AC$1563,MATCH($D9,'     2022    '!$D$1:$D$1794,0),MATCH(W$1,'     2022    '!$A$1:$AC$1,0))</f>
        <v>F2</v>
      </c>
      <c r="X9" s="151">
        <f>INDEX('     2022    '!$A$1:$AC$1563,MATCH($D9,'     2022    '!$D$1:$D$1794,0),MATCH(X$1,'     2022    '!$A$1:$AC$1,0))</f>
        <v>10.99</v>
      </c>
      <c r="Y9" s="151">
        <f>INDEX('     2022    '!$A$1:$AC$1563,MATCH($D9,'     2022    '!$D$1:$D$1794,0),MATCH(Y$1,'     2022    '!$A$1:$AC$1,0))</f>
        <v>8.99</v>
      </c>
      <c r="Z9" s="156">
        <f>INDEX('     2022    '!$A$1:$AC$1563,MATCH($D9,'     2022    '!$D$1:$D$1794,0),MATCH(Z$1,'     2022    '!$A$1:$AC$1,0))</f>
        <v>3.9269999999999999E-2</v>
      </c>
      <c r="AA9" s="153" t="str">
        <f>INDEX('     2022    '!$A$1:$AC$1563,MATCH($D9,'     2022    '!$D$1:$D$1794,0),MATCH(AA$1,'     2022    '!$A$1:$AC$1,0))</f>
        <v>2806-F2-000056</v>
      </c>
      <c r="AB9" s="153" t="str">
        <f>INDEX('     2022    '!$A$1:$AC$1563,MATCH($D9,'     2022    '!$D$1:$D$1794,0),MATCH(AB$1,'     2022    '!$A$1:$AC$1,0))</f>
        <v>GB/HSE-360486</v>
      </c>
      <c r="AC9" s="153" t="str">
        <f>INDEX('     2022    '!$A$1:$AC$1563,MATCH($D9,'     2022    '!$D$1:$D$1794,0),MATCH(AC$1,'     2022    '!$A$1:$AC$1,0))</f>
        <v>6/8/2029</v>
      </c>
    </row>
    <row r="10" spans="1:29" ht="15.75">
      <c r="A10" s="32">
        <f t="shared" si="0"/>
        <v>7</v>
      </c>
      <c r="B10" s="68" t="str">
        <f>INDEX('     2022    '!B$2:B$1794,MATCH(D10,'     2022    '!D$2:D$1794,0))</f>
        <v/>
      </c>
      <c r="C10" s="204" t="str">
        <f>INDEX('     2022    '!C$2:C$1794,MATCH(D10,'     2022    '!D$2:D$1794,0))</f>
        <v>Cake - 16s</v>
      </c>
      <c r="D10" s="205" t="str">
        <f>INDEX('     2022    '!D:D,MATCH(A10,'     2022    '!AJ:AJ,0))</f>
        <v>CC0531</v>
      </c>
      <c r="E10" s="204" t="str">
        <f>INDEX('     2022    '!$A$2:$BP$1563,MATCH(D10,'     2022    '!$D$2:$D$1794,0),MATCH($E$1,'     2022    '!$A$3:$BH$3,0))</f>
        <v>MAGNETO BURST. 16 shot cake. Green tail, to silver spider crackling effects. RETAIL</v>
      </c>
      <c r="F10" s="206" t="str">
        <f>IFERROR(IF(LEFT(INDEX('     2022    '!AD$2:AD$1794,MATCH(D10,'     2022    '!D$2:D$1794,0)),4)="http",HYPERLINK(INDEX('     2022    '!AD$2:AD$1794,MATCH(D10,'     2022    '!D$2:D$1794,0)),"Video"),""),"")</f>
        <v>Video</v>
      </c>
      <c r="G10" s="207">
        <f>INDEX('     2022    '!$A$1:$AC$1563,MATCH($D10,'     2022    '!$D$1:$D$1794,0),MATCH(G$1,'     2022    '!$A$1:$AC$1,0))</f>
        <v>0</v>
      </c>
      <c r="H10" s="150"/>
      <c r="I10" s="152">
        <f>INDEX('     2022    '!$A$1:$AC$1563,MATCH($D10,'     2022    '!$D$1:$D$1794,0),MATCH(I$1,'     2022    '!$A$1:$AC$1,0))</f>
        <v>75.239999999999995</v>
      </c>
      <c r="J10" s="150"/>
      <c r="K10" s="151">
        <f t="shared" si="1"/>
        <v>3.1349999999999998</v>
      </c>
      <c r="L10" s="152">
        <f>INDEX('     2022    '!$A$1:$AC$1563,MATCH($D10,'     2022    '!$D$1:$D$1794,0),MATCH(L$1,'     2022    '!$A$1:$AC$1,0))</f>
        <v>83.849728660135455</v>
      </c>
      <c r="M10" s="152">
        <f>INDEX('     2022    '!$A$1:$AC$1563,MATCH($D10,'     2022    '!$D$1:$D$1794,0),MATCH(M$1,'     2022    '!$A$1:$AC$1,0))</f>
        <v>88.262872273826801</v>
      </c>
      <c r="N10" s="153" t="str">
        <f>INDEX('     2022    '!$A$1:$AC$1563,MATCH($D10,'     2022    '!$D$1:$D$1794,0),MATCH(N$1,'     2022    '!$A$1:$AC$1,0))</f>
        <v>20mm</v>
      </c>
      <c r="O10" s="154">
        <f>INDEX('     2022    '!$A$1:$AC$1563,MATCH($D10,'     2022    '!$D$1:$D$1794,0),MATCH(O$1,'     2022    '!$A$1:$AC$1,0))</f>
        <v>24</v>
      </c>
      <c r="P10" s="153">
        <f>INDEX('     2022    '!$A$1:$AC$1563,MATCH($D10,'     2022    '!$D$1:$D$1794,0),MATCH(P$1,'     2022    '!$A$1:$AC$1,0))</f>
        <v>17</v>
      </c>
      <c r="Q10" s="153" t="str">
        <f>INDEX('     2022    '!$A$1:$AC$1563,MATCH($D10,'     2022    '!$D$1:$D$1794,0),MATCH(Q$1,'     2022    '!$A$1:$AC$1,0))</f>
        <v>No</v>
      </c>
      <c r="R10" s="155">
        <f>INDEX('     2022    '!$A$1:$AC$1563,MATCH($D10,'     2022    '!$D$1:$D$1794,0),MATCH(R$1,'     2022    '!$A$1:$AC$1,0))</f>
        <v>18</v>
      </c>
      <c r="S10" s="155">
        <f>INDEX('     2022    '!$A$1:$AC$1563,MATCH($D10,'     2022    '!$D$1:$D$1794,0),MATCH(S$1,'     2022    '!$A$1:$AC$1,0))</f>
        <v>4.8</v>
      </c>
      <c r="T10" s="155">
        <f>INDEX('     2022    '!$A$1:$AC$1563,MATCH($D10,'     2022    '!$D$1:$D$1794,0),MATCH(T$1,'     2022    '!$A$1:$AC$1,0))</f>
        <v>0.3</v>
      </c>
      <c r="U10" s="154" t="str">
        <f>INDEX('     2022    '!$A$1:$AC$1563,MATCH($D10,'     2022    '!$D$1:$D$1794,0),MATCH(U$1,'     2022    '!$A$1:$AC$1,0))</f>
        <v>1.3G</v>
      </c>
      <c r="V10" s="153" t="str">
        <f>INDEX('     2022    '!$A$1:$AC$1563,MATCH($D10,'     2022    '!$D$1:$D$1794,0),MATCH(V$1,'     2022    '!$A$1:$AC$1,0))</f>
        <v>UN0335</v>
      </c>
      <c r="W10" s="153" t="str">
        <f>INDEX('     2022    '!$A$1:$AC$1563,MATCH($D10,'     2022    '!$D$1:$D$1794,0),MATCH(W$1,'     2022    '!$A$1:$AC$1,0))</f>
        <v>F2</v>
      </c>
      <c r="X10" s="151">
        <f>INDEX('     2022    '!$A$1:$AC$1563,MATCH($D10,'     2022    '!$D$1:$D$1794,0),MATCH(X$1,'     2022    '!$A$1:$AC$1,0))</f>
        <v>13.99</v>
      </c>
      <c r="Y10" s="151">
        <f>INDEX('     2022    '!$A$1:$AC$1563,MATCH($D10,'     2022    '!$D$1:$D$1794,0),MATCH(Y$1,'     2022    '!$A$1:$AC$1,0))</f>
        <v>9.99</v>
      </c>
      <c r="Z10" s="156">
        <f>INDEX('     2022    '!$A$1:$AC$1563,MATCH($D10,'     2022    '!$D$1:$D$1794,0),MATCH(Z$1,'     2022    '!$A$1:$AC$1,0))</f>
        <v>3.7900000000000003E-2</v>
      </c>
      <c r="AA10" s="153" t="str">
        <f>INDEX('     2022    '!$A$1:$AC$1563,MATCH($D10,'     2022    '!$D$1:$D$1794,0),MATCH(AA$1,'     2022    '!$A$1:$AC$1,0))</f>
        <v>1008-F2-69246970</v>
      </c>
      <c r="AB10" s="153" t="str">
        <f>INDEX('     2022    '!$A$1:$AC$1563,MATCH($D10,'     2022    '!$D$1:$D$1794,0),MATCH(AB$1,'     2022    '!$A$1:$AC$1,0))</f>
        <v>GB/HSE-347786</v>
      </c>
      <c r="AC10" s="153" t="str">
        <f>INDEX('     2022    '!$A$1:$AC$1563,MATCH($D10,'     2022    '!$D$1:$D$1794,0),MATCH(AC$1,'     2022    '!$A$1:$AC$1,0))</f>
        <v>10/15/2029</v>
      </c>
    </row>
    <row r="11" spans="1:29" ht="15.75">
      <c r="A11" s="32">
        <f t="shared" si="0"/>
        <v>8</v>
      </c>
      <c r="B11" s="68" t="str">
        <f>INDEX('     2022    '!B$2:B$1794,MATCH(D11,'     2022    '!D$2:D$1794,0))</f>
        <v/>
      </c>
      <c r="C11" s="204" t="str">
        <f>INDEX('     2022    '!C$2:C$1794,MATCH(D11,'     2022    '!D$2:D$1794,0))</f>
        <v>Cake - 16s</v>
      </c>
      <c r="D11" s="205" t="str">
        <f>INDEX('     2022    '!D:D,MATCH(A11,'     2022    '!AJ:AJ,0))</f>
        <v>CC0460</v>
      </c>
      <c r="E11" s="204" t="str">
        <f>INDEX('     2022    '!$A$2:$BP$1563,MATCH(D11,'     2022    '!$D$2:$D$1794,0),MATCH($E$1,'     2022    '!$A$3:$BH$3,0))</f>
        <v>STORM. 16 shot cake. Red tail to crackling chrysanthemums cake. RETAIL</v>
      </c>
      <c r="F11" s="206" t="str">
        <f>IFERROR(IF(LEFT(INDEX('     2022    '!AD$2:AD$1794,MATCH(D11,'     2022    '!D$2:D$1794,0)),4)="http",HYPERLINK(INDEX('     2022    '!AD$2:AD$1794,MATCH(D11,'     2022    '!D$2:D$1794,0)),"Video"),""),"")</f>
        <v>Video</v>
      </c>
      <c r="G11" s="207">
        <f>INDEX('     2022    '!$A$1:$AC$1563,MATCH($D11,'     2022    '!$D$1:$D$1794,0),MATCH(G$1,'     2022    '!$A$1:$AC$1,0))</f>
        <v>21</v>
      </c>
      <c r="H11" s="150"/>
      <c r="I11" s="152">
        <f>INDEX('     2022    '!$A$1:$AC$1563,MATCH($D11,'     2022    '!$D$1:$D$1794,0),MATCH(I$1,'     2022    '!$A$1:$AC$1,0))</f>
        <v>85.63</v>
      </c>
      <c r="J11" s="150"/>
      <c r="K11" s="151">
        <f t="shared" si="1"/>
        <v>3.5679166666666666</v>
      </c>
      <c r="L11" s="152">
        <f>INDEX('     2022    '!$A$1:$AC$1563,MATCH($D11,'     2022    '!$D$1:$D$1794,0),MATCH(L$1,'     2022    '!$A$1:$AC$1,0))</f>
        <v>89.376933385363358</v>
      </c>
      <c r="M11" s="152">
        <f>INDEX('     2022    '!$A$1:$AC$1563,MATCH($D11,'     2022    '!$D$1:$D$1794,0),MATCH(M$1,'     2022    '!$A$1:$AC$1,0))</f>
        <v>94.080982510908797</v>
      </c>
      <c r="N11" s="153" t="str">
        <f>INDEX('     2022    '!$A$1:$AC$1563,MATCH($D11,'     2022    '!$D$1:$D$1794,0),MATCH(N$1,'     2022    '!$A$1:$AC$1,0))</f>
        <v>20mm</v>
      </c>
      <c r="O11" s="154">
        <f>INDEX('     2022    '!$A$1:$AC$1563,MATCH($D11,'     2022    '!$D$1:$D$1794,0),MATCH(O$1,'     2022    '!$A$1:$AC$1,0))</f>
        <v>24</v>
      </c>
      <c r="P11" s="153">
        <f>INDEX('     2022    '!$A$1:$AC$1563,MATCH($D11,'     2022    '!$D$1:$D$1794,0),MATCH(P$1,'     2022    '!$A$1:$AC$1,0))</f>
        <v>25</v>
      </c>
      <c r="Q11" s="153" t="str">
        <f>INDEX('     2022    '!$A$1:$AC$1563,MATCH($D11,'     2022    '!$D$1:$D$1794,0),MATCH(Q$1,'     2022    '!$A$1:$AC$1,0))</f>
        <v>No</v>
      </c>
      <c r="R11" s="155">
        <f>INDEX('     2022    '!$A$1:$AC$1563,MATCH($D11,'     2022    '!$D$1:$D$1794,0),MATCH(R$1,'     2022    '!$A$1:$AC$1,0))</f>
        <v>19</v>
      </c>
      <c r="S11" s="155">
        <f>INDEX('     2022    '!$A$1:$AC$1563,MATCH($D11,'     2022    '!$D$1:$D$1794,0),MATCH(S$1,'     2022    '!$A$1:$AC$1,0))</f>
        <v>2.76</v>
      </c>
      <c r="T11" s="155">
        <f>INDEX('     2022    '!$A$1:$AC$1563,MATCH($D11,'     2022    '!$D$1:$D$1794,0),MATCH(T$1,'     2022    '!$A$1:$AC$1,0))</f>
        <v>0.3</v>
      </c>
      <c r="U11" s="154" t="str">
        <f>INDEX('     2022    '!$A$1:$AC$1563,MATCH($D11,'     2022    '!$D$1:$D$1794,0),MATCH(U$1,'     2022    '!$A$1:$AC$1,0))</f>
        <v>1.3G</v>
      </c>
      <c r="V11" s="153" t="str">
        <f>INDEX('     2022    '!$A$1:$AC$1563,MATCH($D11,'     2022    '!$D$1:$D$1794,0),MATCH(V$1,'     2022    '!$A$1:$AC$1,0))</f>
        <v>UN0335</v>
      </c>
      <c r="W11" s="153" t="str">
        <f>INDEX('     2022    '!$A$1:$AC$1563,MATCH($D11,'     2022    '!$D$1:$D$1794,0),MATCH(W$1,'     2022    '!$A$1:$AC$1,0))</f>
        <v>F2</v>
      </c>
      <c r="X11" s="151">
        <f>INDEX('     2022    '!$A$1:$AC$1563,MATCH($D11,'     2022    '!$D$1:$D$1794,0),MATCH(X$1,'     2022    '!$A$1:$AC$1,0))</f>
        <v>14.99</v>
      </c>
      <c r="Y11" s="151">
        <f>INDEX('     2022    '!$A$1:$AC$1563,MATCH($D11,'     2022    '!$D$1:$D$1794,0),MATCH(Y$1,'     2022    '!$A$1:$AC$1,0))</f>
        <v>10.99</v>
      </c>
      <c r="Z11" s="156">
        <f>INDEX('     2022    '!$A$1:$AC$1563,MATCH($D11,'     2022    '!$D$1:$D$1794,0),MATCH(Z$1,'     2022    '!$A$1:$AC$1,0))</f>
        <v>3.8800000000000001E-2</v>
      </c>
      <c r="AA11" s="153" t="str">
        <f>INDEX('     2022    '!$A$1:$AC$1563,MATCH($D11,'     2022    '!$D$1:$D$1794,0),MATCH(AA$1,'     2022    '!$A$1:$AC$1,0))</f>
        <v>1008-F2-69246970</v>
      </c>
      <c r="AB11" s="153" t="str">
        <f>INDEX('     2022    '!$A$1:$AC$1563,MATCH($D11,'     2022    '!$D$1:$D$1794,0),MATCH(AB$1,'     2022    '!$A$1:$AC$1,0))</f>
        <v>GB/HSE-345118</v>
      </c>
      <c r="AC11" s="153" t="str">
        <f>INDEX('     2022    '!$A$1:$AC$1563,MATCH($D11,'     2022    '!$D$1:$D$1794,0),MATCH(AC$1,'     2022    '!$A$1:$AC$1,0))</f>
        <v>10/9/2028</v>
      </c>
    </row>
    <row r="12" spans="1:29" ht="24">
      <c r="A12" s="32">
        <f t="shared" si="0"/>
        <v>9</v>
      </c>
      <c r="B12" s="68" t="str">
        <f>INDEX('     2022    '!B$2:B$1794,MATCH(D12,'     2022    '!D$2:D$1794,0))</f>
        <v>NEW2022</v>
      </c>
      <c r="C12" s="204" t="str">
        <f>INDEX('     2022    '!C$2:C$1794,MATCH(D12,'     2022    '!D$2:D$1794,0))</f>
        <v>Cake - 16s</v>
      </c>
      <c r="D12" s="205" t="str">
        <f>INDEX('     2022    '!D:D,MATCH(A12,'     2022    '!AJ:AJ,0))</f>
        <v>KF-CC1567</v>
      </c>
      <c r="E12" s="204" t="str">
        <f>INDEX('     2022    '!$A$2:$BP$1563,MATCH(D12,'     2022    '!$D$2:$D$1794,0),MATCH($E$1,'     2022    '!$A$3:$BH$3,0))</f>
        <v>SWIRLING WHOOSH. Whirling silver spinning tails break to red and blue stars. Subtle attention grabber. RETAIL</v>
      </c>
      <c r="F12" s="206" t="str">
        <f>IFERROR(IF(LEFT(INDEX('     2022    '!AD$2:AD$1794,MATCH(D12,'     2022    '!D$2:D$1794,0)),4)="http",HYPERLINK(INDEX('     2022    '!AD$2:AD$1794,MATCH(D12,'     2022    '!D$2:D$1794,0)),"Video"),""),"")</f>
        <v/>
      </c>
      <c r="G12" s="207">
        <f>INDEX('     2022    '!$A$1:$AC$1563,MATCH($D12,'     2022    '!$D$1:$D$1794,0),MATCH(G$1,'     2022    '!$A$1:$AC$1,0))</f>
        <v>0</v>
      </c>
      <c r="H12" s="150"/>
      <c r="I12" s="152">
        <f>INDEX('     2022    '!$A$1:$AC$1563,MATCH($D12,'     2022    '!$D$1:$D$1794,0),MATCH(I$1,'     2022    '!$A$1:$AC$1,0))</f>
        <v>71.47</v>
      </c>
      <c r="J12" s="150"/>
      <c r="K12" s="151">
        <f t="shared" si="1"/>
        <v>3.9705555555555554</v>
      </c>
      <c r="L12" s="152">
        <f>INDEX('     2022    '!$A$1:$AC$1563,MATCH($D12,'     2022    '!$D$1:$D$1794,0),MATCH(L$1,'     2022    '!$A$1:$AC$1,0))</f>
        <v>67.900000000000006</v>
      </c>
      <c r="M12" s="152">
        <f>INDEX('     2022    '!$A$1:$AC$1563,MATCH($D12,'     2022    '!$D$1:$D$1794,0),MATCH(M$1,'     2022    '!$A$1:$AC$1,0))</f>
        <v>71.47</v>
      </c>
      <c r="N12" s="153" t="str">
        <f>INDEX('     2022    '!$A$1:$AC$1563,MATCH($D12,'     2022    '!$D$1:$D$1794,0),MATCH(N$1,'     2022    '!$A$1:$AC$1,0))</f>
        <v>20mm</v>
      </c>
      <c r="O12" s="154">
        <f>INDEX('     2022    '!$A$1:$AC$1563,MATCH($D12,'     2022    '!$D$1:$D$1794,0),MATCH(O$1,'     2022    '!$A$1:$AC$1,0))</f>
        <v>18</v>
      </c>
      <c r="P12" s="153">
        <f>INDEX('     2022    '!$A$1:$AC$1563,MATCH($D12,'     2022    '!$D$1:$D$1794,0),MATCH(P$1,'     2022    '!$A$1:$AC$1,0))</f>
        <v>37</v>
      </c>
      <c r="Q12" s="153" t="str">
        <f>INDEX('     2022    '!$A$1:$AC$1563,MATCH($D12,'     2022    '!$D$1:$D$1794,0),MATCH(Q$1,'     2022    '!$A$1:$AC$1,0))</f>
        <v>Yes</v>
      </c>
      <c r="R12" s="155">
        <f>INDEX('     2022    '!$A$1:$AC$1563,MATCH($D12,'     2022    '!$D$1:$D$1794,0),MATCH(R$1,'     2022    '!$A$1:$AC$1,0))</f>
        <v>16</v>
      </c>
      <c r="S12" s="155">
        <f>INDEX('     2022    '!$A$1:$AC$1563,MATCH($D12,'     2022    '!$D$1:$D$1794,0),MATCH(S$1,'     2022    '!$A$1:$AC$1,0))</f>
        <v>2.6</v>
      </c>
      <c r="T12" s="155">
        <f>INDEX('     2022    '!$A$1:$AC$1563,MATCH($D12,'     2022    '!$D$1:$D$1794,0),MATCH(T$1,'     2022    '!$A$1:$AC$1,0))</f>
        <v>0</v>
      </c>
      <c r="U12" s="154" t="str">
        <f>INDEX('     2022    '!$A$1:$AC$1563,MATCH($D12,'     2022    '!$D$1:$D$1794,0),MATCH(U$1,'     2022    '!$A$1:$AC$1,0))</f>
        <v>1.4G</v>
      </c>
      <c r="V12" s="153" t="str">
        <f>INDEX('     2022    '!$A$1:$AC$1563,MATCH($D12,'     2022    '!$D$1:$D$1794,0),MATCH(V$1,'     2022    '!$A$1:$AC$1,0))</f>
        <v>UN0336</v>
      </c>
      <c r="W12" s="153" t="str">
        <f>INDEX('     2022    '!$A$1:$AC$1563,MATCH($D12,'     2022    '!$D$1:$D$1794,0),MATCH(W$1,'     2022    '!$A$1:$AC$1,0))</f>
        <v>F2</v>
      </c>
      <c r="X12" s="151">
        <f>INDEX('     2022    '!$A$1:$AC$1563,MATCH($D12,'     2022    '!$D$1:$D$1794,0),MATCH(X$1,'     2022    '!$A$1:$AC$1,0))</f>
        <v>15.49</v>
      </c>
      <c r="Y12" s="151">
        <f>INDEX('     2022    '!$A$1:$AC$1563,MATCH($D12,'     2022    '!$D$1:$D$1794,0),MATCH(Y$1,'     2022    '!$A$1:$AC$1,0))</f>
        <v>12.49</v>
      </c>
      <c r="Z12" s="156">
        <f>INDEX('     2022    '!$A$1:$AC$1563,MATCH($D12,'     2022    '!$D$1:$D$1794,0),MATCH(Z$1,'     2022    '!$A$1:$AC$1,0))</f>
        <v>3.5999999999999997E-2</v>
      </c>
      <c r="AA12" s="153" t="str">
        <f>INDEX('     2022    '!$A$1:$AC$1563,MATCH($D12,'     2022    '!$D$1:$D$1794,0),MATCH(AA$1,'     2022    '!$A$1:$AC$1,0))</f>
        <v>2806-F2-000056</v>
      </c>
      <c r="AB12" s="153" t="str">
        <f>INDEX('     2022    '!$A$1:$AC$1563,MATCH($D12,'     2022    '!$D$1:$D$1794,0),MATCH(AB$1,'     2022    '!$A$1:$AC$1,0))</f>
        <v>NL/TNO-0017-2021</v>
      </c>
      <c r="AC12" s="153" t="str">
        <f>INDEX('     2022    '!$A$1:$AC$1563,MATCH($D12,'     2022    '!$D$1:$D$1794,0),MATCH(AC$1,'     2022    '!$A$1:$AC$1,0))</f>
        <v>12/31/2099</v>
      </c>
    </row>
    <row r="13" spans="1:29" ht="24">
      <c r="A13" s="32">
        <f t="shared" si="0"/>
        <v>10</v>
      </c>
      <c r="B13" s="68" t="str">
        <f>INDEX('     2022    '!B$2:B$1794,MATCH(D13,'     2022    '!D$2:D$1794,0))</f>
        <v>NEW2021</v>
      </c>
      <c r="C13" s="204" t="str">
        <f>INDEX('     2022    '!C$2:C$1794,MATCH(D13,'     2022    '!D$2:D$1794,0))</f>
        <v>Cake - 16s</v>
      </c>
      <c r="D13" s="205" t="str">
        <f>INDEX('     2022    '!D:D,MATCH(A13,'     2022    '!AJ:AJ,0))</f>
        <v>CC1567</v>
      </c>
      <c r="E13" s="204" t="str">
        <f>INDEX('     2022    '!$A$2:$BP$1563,MATCH(D13,'     2022    '!$D$2:$D$1794,0),MATCH($E$1,'     2022    '!$A$3:$BH$3,0))</f>
        <v>FLUFFY. 16 shot cake. Silver twirling tails rise up and conclude with an explosion of either red of blue coloured stars. RETAIL</v>
      </c>
      <c r="F13" s="206" t="str">
        <f>IFERROR(IF(LEFT(INDEX('     2022    '!AD$2:AD$1794,MATCH(D13,'     2022    '!D$2:D$1794,0)),4)="http",HYPERLINK(INDEX('     2022    '!AD$2:AD$1794,MATCH(D13,'     2022    '!D$2:D$1794,0)),"Video"),""),"")</f>
        <v>Video</v>
      </c>
      <c r="G13" s="207">
        <f>INDEX('     2022    '!$A$1:$AC$1563,MATCH($D13,'     2022    '!$D$1:$D$1794,0),MATCH(G$1,'     2022    '!$A$1:$AC$1,0))</f>
        <v>0</v>
      </c>
      <c r="H13" s="150"/>
      <c r="I13" s="152">
        <f>INDEX('     2022    '!$A$1:$AC$1563,MATCH($D13,'     2022    '!$D$1:$D$1794,0),MATCH(I$1,'     2022    '!$A$1:$AC$1,0))</f>
        <v>65.63</v>
      </c>
      <c r="J13" s="150"/>
      <c r="K13" s="151">
        <f t="shared" si="1"/>
        <v>3.6461111111111109</v>
      </c>
      <c r="L13" s="152">
        <f>INDEX('     2022    '!$A$1:$AC$1563,MATCH($D13,'     2022    '!$D$1:$D$1794,0),MATCH(L$1,'     2022    '!$A$1:$AC$1,0))</f>
        <v>67.899945761763433</v>
      </c>
      <c r="M13" s="152">
        <f>INDEX('     2022    '!$A$1:$AC$1563,MATCH($D13,'     2022    '!$D$1:$D$1794,0),MATCH(M$1,'     2022    '!$A$1:$AC$1,0))</f>
        <v>71.473627117645719</v>
      </c>
      <c r="N13" s="153" t="str">
        <f>INDEX('     2022    '!$A$1:$AC$1563,MATCH($D13,'     2022    '!$D$1:$D$1794,0),MATCH(N$1,'     2022    '!$A$1:$AC$1,0))</f>
        <v>20mm</v>
      </c>
      <c r="O13" s="154">
        <f>INDEX('     2022    '!$A$1:$AC$1563,MATCH($D13,'     2022    '!$D$1:$D$1794,0),MATCH(O$1,'     2022    '!$A$1:$AC$1,0))</f>
        <v>18</v>
      </c>
      <c r="P13" s="153">
        <f>INDEX('     2022    '!$A$1:$AC$1563,MATCH($D13,'     2022    '!$D$1:$D$1794,0),MATCH(P$1,'     2022    '!$A$1:$AC$1,0))</f>
        <v>37</v>
      </c>
      <c r="Q13" s="153" t="str">
        <f>INDEX('     2022    '!$A$1:$AC$1563,MATCH($D13,'     2022    '!$D$1:$D$1794,0),MATCH(Q$1,'     2022    '!$A$1:$AC$1,0))</f>
        <v>Yes</v>
      </c>
      <c r="R13" s="155">
        <f>INDEX('     2022    '!$A$1:$AC$1563,MATCH($D13,'     2022    '!$D$1:$D$1794,0),MATCH(R$1,'     2022    '!$A$1:$AC$1,0))</f>
        <v>16</v>
      </c>
      <c r="S13" s="155">
        <f>INDEX('     2022    '!$A$1:$AC$1563,MATCH($D13,'     2022    '!$D$1:$D$1794,0),MATCH(S$1,'     2022    '!$A$1:$AC$1,0))</f>
        <v>2.6</v>
      </c>
      <c r="T13" s="155">
        <f>INDEX('     2022    '!$A$1:$AC$1563,MATCH($D13,'     2022    '!$D$1:$D$1794,0),MATCH(T$1,'     2022    '!$A$1:$AC$1,0))</f>
        <v>0</v>
      </c>
      <c r="U13" s="154" t="str">
        <f>INDEX('     2022    '!$A$1:$AC$1563,MATCH($D13,'     2022    '!$D$1:$D$1794,0),MATCH(U$1,'     2022    '!$A$1:$AC$1,0))</f>
        <v>1.4G</v>
      </c>
      <c r="V13" s="153" t="str">
        <f>INDEX('     2022    '!$A$1:$AC$1563,MATCH($D13,'     2022    '!$D$1:$D$1794,0),MATCH(V$1,'     2022    '!$A$1:$AC$1,0))</f>
        <v>UN0336</v>
      </c>
      <c r="W13" s="153" t="str">
        <f>INDEX('     2022    '!$A$1:$AC$1563,MATCH($D13,'     2022    '!$D$1:$D$1794,0),MATCH(W$1,'     2022    '!$A$1:$AC$1,0))</f>
        <v>F2</v>
      </c>
      <c r="X13" s="151">
        <f>INDEX('     2022    '!$A$1:$AC$1563,MATCH($D13,'     2022    '!$D$1:$D$1794,0),MATCH(X$1,'     2022    '!$A$1:$AC$1,0))</f>
        <v>13.99</v>
      </c>
      <c r="Y13" s="151">
        <f>INDEX('     2022    '!$A$1:$AC$1563,MATCH($D13,'     2022    '!$D$1:$D$1794,0),MATCH(Y$1,'     2022    '!$A$1:$AC$1,0))</f>
        <v>9.99</v>
      </c>
      <c r="Z13" s="156">
        <f>INDEX('     2022    '!$A$1:$AC$1563,MATCH($D13,'     2022    '!$D$1:$D$1794,0),MATCH(Z$1,'     2022    '!$A$1:$AC$1,0))</f>
        <v>3.5999999999999997E-2</v>
      </c>
      <c r="AA13" s="153" t="str">
        <f>INDEX('     2022    '!$A$1:$AC$1563,MATCH($D13,'     2022    '!$D$1:$D$1794,0),MATCH(AA$1,'     2022    '!$A$1:$AC$1,0))</f>
        <v>2806-F2-000056</v>
      </c>
      <c r="AB13" s="153" t="str">
        <f>INDEX('     2022    '!$A$1:$AC$1563,MATCH($D13,'     2022    '!$D$1:$D$1794,0),MATCH(AB$1,'     2022    '!$A$1:$AC$1,0))</f>
        <v>NL/TNO-0017-2021</v>
      </c>
      <c r="AC13" s="153" t="str">
        <f>INDEX('     2022    '!$A$1:$AC$1563,MATCH($D13,'     2022    '!$D$1:$D$1794,0),MATCH(AC$1,'     2022    '!$A$1:$AC$1,0))</f>
        <v>12/31/2099</v>
      </c>
    </row>
    <row r="14" spans="1:29" ht="24">
      <c r="A14" s="32">
        <f t="shared" si="0"/>
        <v>11</v>
      </c>
      <c r="B14" s="68" t="str">
        <f>INDEX('     2022    '!B$2:B$1794,MATCH(D14,'     2022    '!D$2:D$1794,0))</f>
        <v/>
      </c>
      <c r="C14" s="204" t="str">
        <f>INDEX('     2022    '!C$2:C$1794,MATCH(D14,'     2022    '!D$2:D$1794,0))</f>
        <v>Cake - 16s</v>
      </c>
      <c r="D14" s="205" t="str">
        <f>INDEX('     2022    '!D:D,MATCH(A14,'     2022    '!AJ:AJ,0))</f>
        <v>CC0617</v>
      </c>
      <c r="E14" s="204" t="str">
        <f>INDEX('     2022    '!$A$2:$BP$1563,MATCH(D14,'     2022    '!$D$2:$D$1794,0),MATCH($E$1,'     2022    '!$A$3:$BH$3,0))</f>
        <v>HAPPY SHEPHERD. 16 shot cake. Gold tail to twilight strobe bursts with red, blue and purple stars. RETAIL</v>
      </c>
      <c r="F14" s="206" t="str">
        <f>IFERROR(IF(LEFT(INDEX('     2022    '!AD$2:AD$1794,MATCH(D14,'     2022    '!D$2:D$1794,0)),4)="http",HYPERLINK(INDEX('     2022    '!AD$2:AD$1794,MATCH(D14,'     2022    '!D$2:D$1794,0)),"Video"),""),"")</f>
        <v>Video</v>
      </c>
      <c r="G14" s="207">
        <f>INDEX('     2022    '!$A$1:$AC$1563,MATCH($D14,'     2022    '!$D$1:$D$1794,0),MATCH(G$1,'     2022    '!$A$1:$AC$1,0))</f>
        <v>7</v>
      </c>
      <c r="H14" s="150"/>
      <c r="I14" s="152">
        <f>INDEX('     2022    '!$A$1:$AC$1563,MATCH($D14,'     2022    '!$D$1:$D$1794,0),MATCH(I$1,'     2022    '!$A$1:$AC$1,0))</f>
        <v>80.33</v>
      </c>
      <c r="J14" s="150"/>
      <c r="K14" s="151">
        <f t="shared" si="1"/>
        <v>4.4627777777777773</v>
      </c>
      <c r="L14" s="152">
        <f>INDEX('     2022    '!$A$1:$AC$1563,MATCH($D14,'     2022    '!$D$1:$D$1794,0),MATCH(L$1,'     2022    '!$A$1:$AC$1,0))</f>
        <v>81.952135239109808</v>
      </c>
      <c r="M14" s="152">
        <f>INDEX('     2022    '!$A$1:$AC$1563,MATCH($D14,'     2022    '!$D$1:$D$1794,0),MATCH(M$1,'     2022    '!$A$1:$AC$1,0))</f>
        <v>86.265405514852432</v>
      </c>
      <c r="N14" s="153" t="str">
        <f>INDEX('     2022    '!$A$1:$AC$1563,MATCH($D14,'     2022    '!$D$1:$D$1794,0),MATCH(N$1,'     2022    '!$A$1:$AC$1,0))</f>
        <v>25mm</v>
      </c>
      <c r="O14" s="154">
        <f>INDEX('     2022    '!$A$1:$AC$1563,MATCH($D14,'     2022    '!$D$1:$D$1794,0),MATCH(O$1,'     2022    '!$A$1:$AC$1,0))</f>
        <v>18</v>
      </c>
      <c r="P14" s="153">
        <f>INDEX('     2022    '!$A$1:$AC$1563,MATCH($D14,'     2022    '!$D$1:$D$1794,0),MATCH(P$1,'     2022    '!$A$1:$AC$1,0))</f>
        <v>30</v>
      </c>
      <c r="Q14" s="153" t="str">
        <f>INDEX('     2022    '!$A$1:$AC$1563,MATCH($D14,'     2022    '!$D$1:$D$1794,0),MATCH(Q$1,'     2022    '!$A$1:$AC$1,0))</f>
        <v>No</v>
      </c>
      <c r="R14" s="155">
        <f>INDEX('     2022    '!$A$1:$AC$1563,MATCH($D14,'     2022    '!$D$1:$D$1794,0),MATCH(R$1,'     2022    '!$A$1:$AC$1,0))</f>
        <v>22</v>
      </c>
      <c r="S14" s="155">
        <f>INDEX('     2022    '!$A$1:$AC$1563,MATCH($D14,'     2022    '!$D$1:$D$1794,0),MATCH(S$1,'     2022    '!$A$1:$AC$1,0))</f>
        <v>3.5</v>
      </c>
      <c r="T14" s="155">
        <f>INDEX('     2022    '!$A$1:$AC$1563,MATCH($D14,'     2022    '!$D$1:$D$1794,0),MATCH(T$1,'     2022    '!$A$1:$AC$1,0))</f>
        <v>0.3</v>
      </c>
      <c r="U14" s="154" t="str">
        <f>INDEX('     2022    '!$A$1:$AC$1563,MATCH($D14,'     2022    '!$D$1:$D$1794,0),MATCH(U$1,'     2022    '!$A$1:$AC$1,0))</f>
        <v>1.3G</v>
      </c>
      <c r="V14" s="153" t="str">
        <f>INDEX('     2022    '!$A$1:$AC$1563,MATCH($D14,'     2022    '!$D$1:$D$1794,0),MATCH(V$1,'     2022    '!$A$1:$AC$1,0))</f>
        <v>UN0335</v>
      </c>
      <c r="W14" s="153" t="str">
        <f>INDEX('     2022    '!$A$1:$AC$1563,MATCH($D14,'     2022    '!$D$1:$D$1794,0),MATCH(W$1,'     2022    '!$A$1:$AC$1,0))</f>
        <v>F2</v>
      </c>
      <c r="X14" s="151">
        <f>INDEX('     2022    '!$A$1:$AC$1563,MATCH($D14,'     2022    '!$D$1:$D$1794,0),MATCH(X$1,'     2022    '!$A$1:$AC$1,0))</f>
        <v>16.989999999999998</v>
      </c>
      <c r="Y14" s="151">
        <f>INDEX('     2022    '!$A$1:$AC$1563,MATCH($D14,'     2022    '!$D$1:$D$1794,0),MATCH(Y$1,'     2022    '!$A$1:$AC$1,0))</f>
        <v>12.99</v>
      </c>
      <c r="Z14" s="156">
        <f>INDEX('     2022    '!$A$1:$AC$1563,MATCH($D14,'     2022    '!$D$1:$D$1794,0),MATCH(Z$1,'     2022    '!$A$1:$AC$1,0))</f>
        <v>4.7432000000000002E-2</v>
      </c>
      <c r="AA14" s="153" t="str">
        <f>INDEX('     2022    '!$A$1:$AC$1563,MATCH($D14,'     2022    '!$D$1:$D$1794,0),MATCH(AA$1,'     2022    '!$A$1:$AC$1,0))</f>
        <v>1008-F2-69252794</v>
      </c>
      <c r="AB14" s="153" t="str">
        <f>INDEX('     2022    '!$A$1:$AC$1563,MATCH($D14,'     2022    '!$D$1:$D$1794,0),MATCH(AB$1,'     2022    '!$A$1:$AC$1,0))</f>
        <v>GB/HSE-352875</v>
      </c>
      <c r="AC14" s="153" t="str">
        <f>INDEX('     2022    '!$A$1:$AC$1563,MATCH($D14,'     2022    '!$D$1:$D$1794,0),MATCH(AC$1,'     2022    '!$A$1:$AC$1,0))</f>
        <v>6/28/2026</v>
      </c>
    </row>
    <row r="15" spans="1:29" ht="15.75">
      <c r="A15" s="32">
        <f t="shared" si="0"/>
        <v>12</v>
      </c>
      <c r="B15" s="68" t="str">
        <f>INDEX('     2022    '!B$2:B$1794,MATCH(D15,'     2022    '!D$2:D$1794,0))</f>
        <v/>
      </c>
      <c r="C15" s="204" t="str">
        <f>INDEX('     2022    '!C$2:C$1794,MATCH(D15,'     2022    '!D$2:D$1794,0))</f>
        <v>Cake - 16s</v>
      </c>
      <c r="D15" s="205" t="str">
        <f>INDEX('     2022    '!D:D,MATCH(A15,'     2022    '!AJ:AJ,0))</f>
        <v>CC0462</v>
      </c>
      <c r="E15" s="204" t="str">
        <f>INDEX('     2022    '!$A$2:$BP$1563,MATCH(D15,'     2022    '!$D$2:$D$1794,0),MATCH($E$1,'     2022    '!$A$3:$BH$3,0))</f>
        <v>TEQUILA SUNRISE. 16 shot cake. Gold tail to blue and orange strobe bursts. RETAIL</v>
      </c>
      <c r="F15" s="206" t="str">
        <f>IFERROR(IF(LEFT(INDEX('     2022    '!AD$2:AD$1794,MATCH(D15,'     2022    '!D$2:D$1794,0)),4)="http",HYPERLINK(INDEX('     2022    '!AD$2:AD$1794,MATCH(D15,'     2022    '!D$2:D$1794,0)),"Video"),""),"")</f>
        <v>Video</v>
      </c>
      <c r="G15" s="207">
        <f>INDEX('     2022    '!$A$1:$AC$1563,MATCH($D15,'     2022    '!$D$1:$D$1794,0),MATCH(G$1,'     2022    '!$A$1:$AC$1,0))</f>
        <v>0</v>
      </c>
      <c r="H15" s="150"/>
      <c r="I15" s="152">
        <f>INDEX('     2022    '!$A$1:$AC$1563,MATCH($D15,'     2022    '!$D$1:$D$1794,0),MATCH(I$1,'     2022    '!$A$1:$AC$1,0))</f>
        <v>81.47</v>
      </c>
      <c r="J15" s="150"/>
      <c r="K15" s="151">
        <f t="shared" si="1"/>
        <v>4.5261111111111108</v>
      </c>
      <c r="L15" s="152">
        <f>INDEX('     2022    '!$A$1:$AC$1563,MATCH($D15,'     2022    '!$D$1:$D$1794,0),MATCH(L$1,'     2022    '!$A$1:$AC$1,0))</f>
        <v>87.849139760445169</v>
      </c>
      <c r="M15" s="152">
        <f>INDEX('     2022    '!$A$1:$AC$1563,MATCH($D15,'     2022    '!$D$1:$D$1794,0),MATCH(M$1,'     2022    '!$A$1:$AC$1,0))</f>
        <v>92.472778695205449</v>
      </c>
      <c r="N15" s="153" t="str">
        <f>INDEX('     2022    '!$A$1:$AC$1563,MATCH($D15,'     2022    '!$D$1:$D$1794,0),MATCH(N$1,'     2022    '!$A$1:$AC$1,0))</f>
        <v>25mm</v>
      </c>
      <c r="O15" s="154">
        <f>INDEX('     2022    '!$A$1:$AC$1563,MATCH($D15,'     2022    '!$D$1:$D$1794,0),MATCH(O$1,'     2022    '!$A$1:$AC$1,0))</f>
        <v>18</v>
      </c>
      <c r="P15" s="153">
        <f>INDEX('     2022    '!$A$1:$AC$1563,MATCH($D15,'     2022    '!$D$1:$D$1794,0),MATCH(P$1,'     2022    '!$A$1:$AC$1,0))</f>
        <v>30</v>
      </c>
      <c r="Q15" s="153" t="str">
        <f>INDEX('     2022    '!$A$1:$AC$1563,MATCH($D15,'     2022    '!$D$1:$D$1794,0),MATCH(Q$1,'     2022    '!$A$1:$AC$1,0))</f>
        <v>No</v>
      </c>
      <c r="R15" s="155">
        <f>INDEX('     2022    '!$A$1:$AC$1563,MATCH($D15,'     2022    '!$D$1:$D$1794,0),MATCH(R$1,'     2022    '!$A$1:$AC$1,0))</f>
        <v>22</v>
      </c>
      <c r="S15" s="155">
        <f>INDEX('     2022    '!$A$1:$AC$1563,MATCH($D15,'     2022    '!$D$1:$D$1794,0),MATCH(S$1,'     2022    '!$A$1:$AC$1,0))</f>
        <v>3.6</v>
      </c>
      <c r="T15" s="155">
        <f>INDEX('     2022    '!$A$1:$AC$1563,MATCH($D15,'     2022    '!$D$1:$D$1794,0),MATCH(T$1,'     2022    '!$A$1:$AC$1,0))</f>
        <v>0.3</v>
      </c>
      <c r="U15" s="154" t="str">
        <f>INDEX('     2022    '!$A$1:$AC$1563,MATCH($D15,'     2022    '!$D$1:$D$1794,0),MATCH(U$1,'     2022    '!$A$1:$AC$1,0))</f>
        <v>1.3G</v>
      </c>
      <c r="V15" s="153" t="str">
        <f>INDEX('     2022    '!$A$1:$AC$1563,MATCH($D15,'     2022    '!$D$1:$D$1794,0),MATCH(V$1,'     2022    '!$A$1:$AC$1,0))</f>
        <v>UN0335</v>
      </c>
      <c r="W15" s="153" t="str">
        <f>INDEX('     2022    '!$A$1:$AC$1563,MATCH($D15,'     2022    '!$D$1:$D$1794,0),MATCH(W$1,'     2022    '!$A$1:$AC$1,0))</f>
        <v>F2</v>
      </c>
      <c r="X15" s="151">
        <f>INDEX('     2022    '!$A$1:$AC$1563,MATCH($D15,'     2022    '!$D$1:$D$1794,0),MATCH(X$1,'     2022    '!$A$1:$AC$1,0))</f>
        <v>16.989999999999998</v>
      </c>
      <c r="Y15" s="151">
        <f>INDEX('     2022    '!$A$1:$AC$1563,MATCH($D15,'     2022    '!$D$1:$D$1794,0),MATCH(Y$1,'     2022    '!$A$1:$AC$1,0))</f>
        <v>12.99</v>
      </c>
      <c r="Z15" s="156">
        <f>INDEX('     2022    '!$A$1:$AC$1563,MATCH($D15,'     2022    '!$D$1:$D$1794,0),MATCH(Z$1,'     2022    '!$A$1:$AC$1,0))</f>
        <v>4.1066999999999999E-2</v>
      </c>
      <c r="AA15" s="153" t="str">
        <f>INDEX('     2022    '!$A$1:$AC$1563,MATCH($D15,'     2022    '!$D$1:$D$1794,0),MATCH(AA$1,'     2022    '!$A$1:$AC$1,0))</f>
        <v>1008-F2-69246970</v>
      </c>
      <c r="AB15" s="153" t="str">
        <f>INDEX('     2022    '!$A$1:$AC$1563,MATCH($D15,'     2022    '!$D$1:$D$1794,0),MATCH(AB$1,'     2022    '!$A$1:$AC$1,0))</f>
        <v>GB/HSE-345120</v>
      </c>
      <c r="AC15" s="153" t="str">
        <f>INDEX('     2022    '!$A$1:$AC$1563,MATCH($D15,'     2022    '!$D$1:$D$1794,0),MATCH(AC$1,'     2022    '!$A$1:$AC$1,0))</f>
        <v>10/9/2028</v>
      </c>
    </row>
    <row r="16" spans="1:29" ht="24">
      <c r="A16" s="32">
        <f t="shared" si="0"/>
        <v>13</v>
      </c>
      <c r="B16" s="68" t="str">
        <f>INDEX('     2022    '!B$2:B$1794,MATCH(D16,'     2022    '!D$2:D$1794,0))</f>
        <v/>
      </c>
      <c r="C16" s="204" t="str">
        <f>INDEX('     2022    '!C$2:C$1794,MATCH(D16,'     2022    '!D$2:D$1794,0))</f>
        <v>Cake - 16s</v>
      </c>
      <c r="D16" s="205" t="str">
        <f>INDEX('     2022    '!D:D,MATCH(A16,'     2022    '!AJ:AJ,0))</f>
        <v>CC0461-19</v>
      </c>
      <c r="E16" s="204" t="str">
        <f>INDEX('     2022    '!$A$2:$BP$1563,MATCH(D16,'     2022    '!$D$2:$D$1794,0),MATCH($E$1,'     2022    '!$A$3:$BH$3,0))</f>
        <v>DONG DING. 16 shot cake. Silver swirling tails to bursts of red and green strobe. RETAIL</v>
      </c>
      <c r="F16" s="206" t="str">
        <f>IFERROR(IF(LEFT(INDEX('     2022    '!AD$2:AD$1794,MATCH(D16,'     2022    '!D$2:D$1794,0)),4)="http",HYPERLINK(INDEX('     2022    '!AD$2:AD$1794,MATCH(D16,'     2022    '!D$2:D$1794,0)),"Video"),""),"")</f>
        <v>Video</v>
      </c>
      <c r="G16" s="207">
        <f>INDEX('     2022    '!$A$1:$AC$1563,MATCH($D16,'     2022    '!$D$1:$D$1794,0),MATCH(G$1,'     2022    '!$A$1:$AC$1,0))</f>
        <v>0</v>
      </c>
      <c r="H16" s="150"/>
      <c r="I16" s="152">
        <f>INDEX('     2022    '!$A$1:$AC$1563,MATCH($D16,'     2022    '!$D$1:$D$1794,0),MATCH(I$1,'     2022    '!$A$1:$AC$1,0))</f>
        <v>86.94</v>
      </c>
      <c r="J16" s="150"/>
      <c r="K16" s="151">
        <f t="shared" si="1"/>
        <v>4.83</v>
      </c>
      <c r="L16" s="152">
        <f>INDEX('     2022    '!$A$1:$AC$1563,MATCH($D16,'     2022    '!$D$1:$D$1794,0),MATCH(L$1,'     2022    '!$A$1:$AC$1,0))</f>
        <v>91.721165290664928</v>
      </c>
      <c r="M16" s="152">
        <f>INDEX('     2022    '!$A$1:$AC$1563,MATCH($D16,'     2022    '!$D$1:$D$1794,0),MATCH(M$1,'     2022    '!$A$1:$AC$1,0))</f>
        <v>96.548595042805189</v>
      </c>
      <c r="N16" s="153" t="str">
        <f>INDEX('     2022    '!$A$1:$AC$1563,MATCH($D16,'     2022    '!$D$1:$D$1794,0),MATCH(N$1,'     2022    '!$A$1:$AC$1,0))</f>
        <v>25mm</v>
      </c>
      <c r="O16" s="154">
        <f>INDEX('     2022    '!$A$1:$AC$1563,MATCH($D16,'     2022    '!$D$1:$D$1794,0),MATCH(O$1,'     2022    '!$A$1:$AC$1,0))</f>
        <v>18</v>
      </c>
      <c r="P16" s="153">
        <f>INDEX('     2022    '!$A$1:$AC$1563,MATCH($D16,'     2022    '!$D$1:$D$1794,0),MATCH(P$1,'     2022    '!$A$1:$AC$1,0))</f>
        <v>30</v>
      </c>
      <c r="Q16" s="153" t="str">
        <f>INDEX('     2022    '!$A$1:$AC$1563,MATCH($D16,'     2022    '!$D$1:$D$1794,0),MATCH(Q$1,'     2022    '!$A$1:$AC$1,0))</f>
        <v>No</v>
      </c>
      <c r="R16" s="155">
        <f>INDEX('     2022    '!$A$1:$AC$1563,MATCH($D16,'     2022    '!$D$1:$D$1794,0),MATCH(R$1,'     2022    '!$A$1:$AC$1,0))</f>
        <v>22</v>
      </c>
      <c r="S16" s="155">
        <f>INDEX('     2022    '!$A$1:$AC$1563,MATCH($D16,'     2022    '!$D$1:$D$1794,0),MATCH(S$1,'     2022    '!$A$1:$AC$1,0))</f>
        <v>3.6</v>
      </c>
      <c r="T16" s="155">
        <f>INDEX('     2022    '!$A$1:$AC$1563,MATCH($D16,'     2022    '!$D$1:$D$1794,0),MATCH(T$1,'     2022    '!$A$1:$AC$1,0))</f>
        <v>0.3</v>
      </c>
      <c r="U16" s="154" t="str">
        <f>INDEX('     2022    '!$A$1:$AC$1563,MATCH($D16,'     2022    '!$D$1:$D$1794,0),MATCH(U$1,'     2022    '!$A$1:$AC$1,0))</f>
        <v>1.3G</v>
      </c>
      <c r="V16" s="153" t="str">
        <f>INDEX('     2022    '!$A$1:$AC$1563,MATCH($D16,'     2022    '!$D$1:$D$1794,0),MATCH(V$1,'     2022    '!$A$1:$AC$1,0))</f>
        <v>UN0335</v>
      </c>
      <c r="W16" s="153" t="str">
        <f>INDEX('     2022    '!$A$1:$AC$1563,MATCH($D16,'     2022    '!$D$1:$D$1794,0),MATCH(W$1,'     2022    '!$A$1:$AC$1,0))</f>
        <v>F2</v>
      </c>
      <c r="X16" s="151">
        <f>INDEX('     2022    '!$A$1:$AC$1563,MATCH($D16,'     2022    '!$D$1:$D$1794,0),MATCH(X$1,'     2022    '!$A$1:$AC$1,0))</f>
        <v>18.989999999999998</v>
      </c>
      <c r="Y16" s="151">
        <f>INDEX('     2022    '!$A$1:$AC$1563,MATCH($D16,'     2022    '!$D$1:$D$1794,0),MATCH(Y$1,'     2022    '!$A$1:$AC$1,0))</f>
        <v>13.99</v>
      </c>
      <c r="Z16" s="156">
        <f>INDEX('     2022    '!$A$1:$AC$1563,MATCH($D16,'     2022    '!$D$1:$D$1794,0),MATCH(Z$1,'     2022    '!$A$1:$AC$1,0))</f>
        <v>4.1099999999999998E-2</v>
      </c>
      <c r="AA16" s="153" t="str">
        <f>INDEX('     2022    '!$A$1:$AC$1563,MATCH($D16,'     2022    '!$D$1:$D$1794,0),MATCH(AA$1,'     2022    '!$A$1:$AC$1,0))</f>
        <v>2086-F2-000615</v>
      </c>
      <c r="AB16" s="153" t="str">
        <f>INDEX('     2022    '!$A$1:$AC$1563,MATCH($D16,'     2022    '!$D$1:$D$1794,0),MATCH(AB$1,'     2022    '!$A$1:$AC$1,0))</f>
        <v>GB/HSE-360444</v>
      </c>
      <c r="AC16" s="153" t="str">
        <f>INDEX('     2022    '!$A$1:$AC$1563,MATCH($D16,'     2022    '!$D$1:$D$1794,0),MATCH(AC$1,'     2022    '!$A$1:$AC$1,0))</f>
        <v>6/8/2029</v>
      </c>
    </row>
    <row r="17" spans="1:29" ht="24">
      <c r="A17" s="32">
        <f t="shared" si="0"/>
        <v>14</v>
      </c>
      <c r="B17" s="68" t="str">
        <f>INDEX('     2022    '!B$2:B$1794,MATCH(D17,'     2022    '!D$2:D$1794,0))</f>
        <v/>
      </c>
      <c r="C17" s="204" t="str">
        <f>INDEX('     2022    '!C$2:C$1794,MATCH(D17,'     2022    '!D$2:D$1794,0))</f>
        <v>Cake - 16s</v>
      </c>
      <c r="D17" s="205" t="str">
        <f>INDEX('     2022    '!D:D,MATCH(A17,'     2022    '!AJ:AJ,0))</f>
        <v>CC0515</v>
      </c>
      <c r="E17" s="204" t="str">
        <f>INDEX('     2022    '!$A$2:$BP$1563,MATCH(D17,'     2022    '!$D$2:$D$1794,0),MATCH($E$1,'     2022    '!$A$3:$BH$3,0))</f>
        <v>RITZY GLITZY. 16 shot cake. Red tails to brocade and red stars, green tails to brocade with green tips and blue tails to brocade crown with blue tips. RETAIL</v>
      </c>
      <c r="F17" s="206" t="str">
        <f>IFERROR(IF(LEFT(INDEX('     2022    '!AD$2:AD$1794,MATCH(D17,'     2022    '!D$2:D$1794,0)),4)="http",HYPERLINK(INDEX('     2022    '!AD$2:AD$1794,MATCH(D17,'     2022    '!D$2:D$1794,0)),"Video"),""),"")</f>
        <v>Video</v>
      </c>
      <c r="G17" s="207">
        <f>INDEX('     2022    '!$A$1:$AC$1563,MATCH($D17,'     2022    '!$D$1:$D$1794,0),MATCH(G$1,'     2022    '!$A$1:$AC$1,0))</f>
        <v>0</v>
      </c>
      <c r="H17" s="150"/>
      <c r="I17" s="152">
        <f>INDEX('     2022    '!$A$1:$AC$1563,MATCH($D17,'     2022    '!$D$1:$D$1794,0),MATCH(I$1,'     2022    '!$A$1:$AC$1,0))</f>
        <v>61.43</v>
      </c>
      <c r="J17" s="150"/>
      <c r="K17" s="151">
        <f t="shared" si="1"/>
        <v>5.1191666666666666</v>
      </c>
      <c r="L17" s="152">
        <f>INDEX('     2022    '!$A$1:$AC$1563,MATCH($D17,'     2022    '!$D$1:$D$1794,0),MATCH(L$1,'     2022    '!$A$1:$AC$1,0))</f>
        <v>67.630339468741582</v>
      </c>
      <c r="M17" s="152">
        <f>INDEX('     2022    '!$A$1:$AC$1563,MATCH($D17,'     2022    '!$D$1:$D$1794,0),MATCH(M$1,'     2022    '!$A$1:$AC$1,0))</f>
        <v>71.18983101972799</v>
      </c>
      <c r="N17" s="153" t="str">
        <f>INDEX('     2022    '!$A$1:$AC$1563,MATCH($D17,'     2022    '!$D$1:$D$1794,0),MATCH(N$1,'     2022    '!$A$1:$AC$1,0))</f>
        <v>25mm</v>
      </c>
      <c r="O17" s="154">
        <f>INDEX('     2022    '!$A$1:$AC$1563,MATCH($D17,'     2022    '!$D$1:$D$1794,0),MATCH(O$1,'     2022    '!$A$1:$AC$1,0))</f>
        <v>12</v>
      </c>
      <c r="P17" s="153">
        <f>INDEX('     2022    '!$A$1:$AC$1563,MATCH($D17,'     2022    '!$D$1:$D$1794,0),MATCH(P$1,'     2022    '!$A$1:$AC$1,0))</f>
        <v>24</v>
      </c>
      <c r="Q17" s="153" t="str">
        <f>INDEX('     2022    '!$A$1:$AC$1563,MATCH($D17,'     2022    '!$D$1:$D$1794,0),MATCH(Q$1,'     2022    '!$A$1:$AC$1,0))</f>
        <v>No</v>
      </c>
      <c r="R17" s="155">
        <f>INDEX('     2022    '!$A$1:$AC$1563,MATCH($D17,'     2022    '!$D$1:$D$1794,0),MATCH(R$1,'     2022    '!$A$1:$AC$1,0))</f>
        <v>16</v>
      </c>
      <c r="S17" s="155">
        <f>INDEX('     2022    '!$A$1:$AC$1563,MATCH($D17,'     2022    '!$D$1:$D$1794,0),MATCH(S$1,'     2022    '!$A$1:$AC$1,0))</f>
        <v>2.23</v>
      </c>
      <c r="T17" s="155">
        <f>INDEX('     2022    '!$A$1:$AC$1563,MATCH($D17,'     2022    '!$D$1:$D$1794,0),MATCH(T$1,'     2022    '!$A$1:$AC$1,0))</f>
        <v>0.3</v>
      </c>
      <c r="U17" s="154" t="str">
        <f>INDEX('     2022    '!$A$1:$AC$1563,MATCH($D17,'     2022    '!$D$1:$D$1794,0),MATCH(U$1,'     2022    '!$A$1:$AC$1,0))</f>
        <v>1.3G</v>
      </c>
      <c r="V17" s="153" t="str">
        <f>INDEX('     2022    '!$A$1:$AC$1563,MATCH($D17,'     2022    '!$D$1:$D$1794,0),MATCH(V$1,'     2022    '!$A$1:$AC$1,0))</f>
        <v>UN0335</v>
      </c>
      <c r="W17" s="153" t="str">
        <f>INDEX('     2022    '!$A$1:$AC$1563,MATCH($D17,'     2022    '!$D$1:$D$1794,0),MATCH(W$1,'     2022    '!$A$1:$AC$1,0))</f>
        <v>F2</v>
      </c>
      <c r="X17" s="151">
        <f>INDEX('     2022    '!$A$1:$AC$1563,MATCH($D17,'     2022    '!$D$1:$D$1794,0),MATCH(X$1,'     2022    '!$A$1:$AC$1,0))</f>
        <v>19.489999999999998</v>
      </c>
      <c r="Y17" s="151">
        <f>INDEX('     2022    '!$A$1:$AC$1563,MATCH($D17,'     2022    '!$D$1:$D$1794,0),MATCH(Y$1,'     2022    '!$A$1:$AC$1,0))</f>
        <v>14.99</v>
      </c>
      <c r="Z17" s="156">
        <f>INDEX('     2022    '!$A$1:$AC$1563,MATCH($D17,'     2022    '!$D$1:$D$1794,0),MATCH(Z$1,'     2022    '!$A$1:$AC$1,0))</f>
        <v>3.7400000000000003E-2</v>
      </c>
      <c r="AA17" s="153" t="str">
        <f>INDEX('     2022    '!$A$1:$AC$1563,MATCH($D17,'     2022    '!$D$1:$D$1794,0),MATCH(AA$1,'     2022    '!$A$1:$AC$1,0))</f>
        <v>1008-F2-69246970</v>
      </c>
      <c r="AB17" s="153" t="str">
        <f>INDEX('     2022    '!$A$1:$AC$1563,MATCH($D17,'     2022    '!$D$1:$D$1794,0),MATCH(AB$1,'     2022    '!$A$1:$AC$1,0))</f>
        <v>GB/HSE-347772</v>
      </c>
      <c r="AC17" s="153" t="str">
        <f>INDEX('     2022    '!$A$1:$AC$1563,MATCH($D17,'     2022    '!$D$1:$D$1794,0),MATCH(AC$1,'     2022    '!$A$1:$AC$1,0))</f>
        <v>10/15/2029</v>
      </c>
    </row>
    <row r="18" spans="1:29" ht="24">
      <c r="A18" s="32">
        <f t="shared" si="0"/>
        <v>15</v>
      </c>
      <c r="B18" s="68" t="str">
        <f>INDEX('     2022    '!B$2:B$1794,MATCH(D18,'     2022    '!D$2:D$1794,0))</f>
        <v>NEW2021</v>
      </c>
      <c r="C18" s="204" t="str">
        <f>INDEX('     2022    '!C$2:C$1794,MATCH(D18,'     2022    '!D$2:D$1794,0))</f>
        <v>Cake - 16s</v>
      </c>
      <c r="D18" s="205" t="str">
        <f>INDEX('     2022    '!D:D,MATCH(A18,'     2022    '!AJ:AJ,0))</f>
        <v>CC1570</v>
      </c>
      <c r="E18" s="204" t="str">
        <f>INDEX('     2022    '!$A$2:$BP$1563,MATCH(D18,'     2022    '!$D$2:$D$1794,0),MATCH($E$1,'     2022    '!$A$3:$BH$3,0))</f>
        <v>CHAMELEON. 16 shot cake. A rising blue tail comet bursts into a blue then red stars with a crackle finish a new and unique effect. RETAIL</v>
      </c>
      <c r="F18" s="206" t="str">
        <f>IFERROR(IF(LEFT(INDEX('     2022    '!AD$2:AD$1794,MATCH(D18,'     2022    '!D$2:D$1794,0)),4)="http",HYPERLINK(INDEX('     2022    '!AD$2:AD$1794,MATCH(D18,'     2022    '!D$2:D$1794,0)),"Video"),""),"")</f>
        <v>Video</v>
      </c>
      <c r="G18" s="207">
        <f>INDEX('     2022    '!$A$1:$AC$1563,MATCH($D18,'     2022    '!$D$1:$D$1794,0),MATCH(G$1,'     2022    '!$A$1:$AC$1,0))</f>
        <v>0</v>
      </c>
      <c r="H18" s="150"/>
      <c r="I18" s="152">
        <f>INDEX('     2022    '!$A$1:$AC$1563,MATCH($D18,'     2022    '!$D$1:$D$1794,0),MATCH(I$1,'     2022    '!$A$1:$AC$1,0))</f>
        <v>49.29</v>
      </c>
      <c r="J18" s="150"/>
      <c r="K18" s="151">
        <f t="shared" si="1"/>
        <v>8.2149999999999999</v>
      </c>
      <c r="L18" s="152">
        <f>INDEX('     2022    '!$A$1:$AC$1563,MATCH($D18,'     2022    '!$D$1:$D$1794,0),MATCH(L$1,'     2022    '!$A$1:$AC$1,0))</f>
        <v>55.220403408403094</v>
      </c>
      <c r="M18" s="152">
        <f>INDEX('     2022    '!$A$1:$AC$1563,MATCH($D18,'     2022    '!$D$1:$D$1794,0),MATCH(M$1,'     2022    '!$A$1:$AC$1,0))</f>
        <v>58.126740429898</v>
      </c>
      <c r="N18" s="153" t="str">
        <f>INDEX('     2022    '!$A$1:$AC$1563,MATCH($D18,'     2022    '!$D$1:$D$1794,0),MATCH(N$1,'     2022    '!$A$1:$AC$1,0))</f>
        <v>30mm</v>
      </c>
      <c r="O18" s="154">
        <f>INDEX('     2022    '!$A$1:$AC$1563,MATCH($D18,'     2022    '!$D$1:$D$1794,0),MATCH(O$1,'     2022    '!$A$1:$AC$1,0))</f>
        <v>6</v>
      </c>
      <c r="P18" s="153">
        <f>INDEX('     2022    '!$A$1:$AC$1563,MATCH($D18,'     2022    '!$D$1:$D$1794,0),MATCH(P$1,'     2022    '!$A$1:$AC$1,0))</f>
        <v>32</v>
      </c>
      <c r="Q18" s="153" t="str">
        <f>INDEX('     2022    '!$A$1:$AC$1563,MATCH($D18,'     2022    '!$D$1:$D$1794,0),MATCH(Q$1,'     2022    '!$A$1:$AC$1,0))</f>
        <v>No</v>
      </c>
      <c r="R18" s="155">
        <f>INDEX('     2022    '!$A$1:$AC$1563,MATCH($D18,'     2022    '!$D$1:$D$1794,0),MATCH(R$1,'     2022    '!$A$1:$AC$1,0))</f>
        <v>14</v>
      </c>
      <c r="S18" s="155">
        <f>INDEX('     2022    '!$A$1:$AC$1563,MATCH($D18,'     2022    '!$D$1:$D$1794,0),MATCH(S$1,'     2022    '!$A$1:$AC$1,0))</f>
        <v>2.2000000000000002</v>
      </c>
      <c r="T18" s="155">
        <f>INDEX('     2022    '!$A$1:$AC$1563,MATCH($D18,'     2022    '!$D$1:$D$1794,0),MATCH(T$1,'     2022    '!$A$1:$AC$1,0))</f>
        <v>0</v>
      </c>
      <c r="U18" s="154" t="str">
        <f>INDEX('     2022    '!$A$1:$AC$1563,MATCH($D18,'     2022    '!$D$1:$D$1794,0),MATCH(U$1,'     2022    '!$A$1:$AC$1,0))</f>
        <v>1.3G</v>
      </c>
      <c r="V18" s="153" t="str">
        <f>INDEX('     2022    '!$A$1:$AC$1563,MATCH($D18,'     2022    '!$D$1:$D$1794,0),MATCH(V$1,'     2022    '!$A$1:$AC$1,0))</f>
        <v>UN0335</v>
      </c>
      <c r="W18" s="153" t="str">
        <f>INDEX('     2022    '!$A$1:$AC$1563,MATCH($D18,'     2022    '!$D$1:$D$1794,0),MATCH(W$1,'     2022    '!$A$1:$AC$1,0))</f>
        <v>F2</v>
      </c>
      <c r="X18" s="151">
        <f>INDEX('     2022    '!$A$1:$AC$1563,MATCH($D18,'     2022    '!$D$1:$D$1794,0),MATCH(X$1,'     2022    '!$A$1:$AC$1,0))</f>
        <v>31.49</v>
      </c>
      <c r="Y18" s="151">
        <f>INDEX('     2022    '!$A$1:$AC$1563,MATCH($D18,'     2022    '!$D$1:$D$1794,0),MATCH(Y$1,'     2022    '!$A$1:$AC$1,0))</f>
        <v>24.99</v>
      </c>
      <c r="Z18" s="156">
        <f>INDEX('     2022    '!$A$1:$AC$1563,MATCH($D18,'     2022    '!$D$1:$D$1794,0),MATCH(Z$1,'     2022    '!$A$1:$AC$1,0))</f>
        <v>0.03</v>
      </c>
      <c r="AA18" s="153" t="str">
        <f>INDEX('     2022    '!$A$1:$AC$1563,MATCH($D18,'     2022    '!$D$1:$D$1794,0),MATCH(AA$1,'     2022    '!$A$1:$AC$1,0))</f>
        <v>2806-F2-003546</v>
      </c>
      <c r="AB18" s="153" t="str">
        <f>INDEX('     2022    '!$A$1:$AC$1563,MATCH($D18,'     2022    '!$D$1:$D$1794,0),MATCH(AB$1,'     2022    '!$A$1:$AC$1,0))</f>
        <v>NL/TNO-0017-2021</v>
      </c>
      <c r="AC18" s="153" t="str">
        <f>INDEX('     2022    '!$A$1:$AC$1563,MATCH($D18,'     2022    '!$D$1:$D$1794,0),MATCH(AC$1,'     2022    '!$A$1:$AC$1,0))</f>
        <v>12/31/2099</v>
      </c>
    </row>
    <row r="19" spans="1:29" ht="36">
      <c r="A19" s="32">
        <f t="shared" si="0"/>
        <v>16</v>
      </c>
      <c r="B19" s="68" t="str">
        <f>INDEX('     2022    '!B$2:B$1794,MATCH(D19,'     2022    '!D$2:D$1794,0))</f>
        <v/>
      </c>
      <c r="C19" s="204" t="str">
        <f>INDEX('     2022    '!C$2:C$1794,MATCH(D19,'     2022    '!D$2:D$1794,0))</f>
        <v>Cake - 19s</v>
      </c>
      <c r="D19" s="205" t="str">
        <f>INDEX('     2022    '!D:D,MATCH(A19,'     2022    '!AJ:AJ,0))</f>
        <v>CC1494</v>
      </c>
      <c r="E19" s="204" t="str">
        <f>INDEX('     2022    '!$A$2:$BP$1563,MATCH(D19,'     2022    '!$D$2:$D$1794,0),MATCH($E$1,'     2022    '!$A$3:$BH$3,0))</f>
        <v>DISCO BALLS. 19 shot cake. Red tail to white glittering with red dahlia and green tail to green glittering with purple stars and pink strobes. Last 3 shots fire together. RETAIL</v>
      </c>
      <c r="F19" s="206" t="str">
        <f>IFERROR(IF(LEFT(INDEX('     2022    '!AD$2:AD$1794,MATCH(D19,'     2022    '!D$2:D$1794,0)),4)="http",HYPERLINK(INDEX('     2022    '!AD$2:AD$1794,MATCH(D19,'     2022    '!D$2:D$1794,0)),"Video"),""),"")</f>
        <v>Video</v>
      </c>
      <c r="G19" s="207">
        <f>INDEX('     2022    '!$A$1:$AC$1563,MATCH($D19,'     2022    '!$D$1:$D$1794,0),MATCH(G$1,'     2022    '!$A$1:$AC$1,0))</f>
        <v>0</v>
      </c>
      <c r="H19" s="150"/>
      <c r="I19" s="152">
        <f>INDEX('     2022    '!$A$1:$AC$1563,MATCH($D19,'     2022    '!$D$1:$D$1794,0),MATCH(I$1,'     2022    '!$A$1:$AC$1,0))</f>
        <v>52.29</v>
      </c>
      <c r="J19" s="150"/>
      <c r="K19" s="151">
        <f t="shared" si="1"/>
        <v>6.5362499999999999</v>
      </c>
      <c r="L19" s="152">
        <f>INDEX('     2022    '!$A$1:$AC$1563,MATCH($D19,'     2022    '!$D$1:$D$1794,0),MATCH(L$1,'     2022    '!$A$1:$AC$1,0))</f>
        <v>52.999343344385302</v>
      </c>
      <c r="M19" s="152">
        <f>INDEX('     2022    '!$A$1:$AC$1563,MATCH($D19,'     2022    '!$D$1:$D$1794,0),MATCH(M$1,'     2022    '!$A$1:$AC$1,0))</f>
        <v>55.788782467774006</v>
      </c>
      <c r="N19" s="153" t="str">
        <f>INDEX('     2022    '!$A$1:$AC$1563,MATCH($D19,'     2022    '!$D$1:$D$1794,0),MATCH(N$1,'     2022    '!$A$1:$AC$1,0))</f>
        <v>25mm</v>
      </c>
      <c r="O19" s="154">
        <f>INDEX('     2022    '!$A$1:$AC$1563,MATCH($D19,'     2022    '!$D$1:$D$1794,0),MATCH(O$1,'     2022    '!$A$1:$AC$1,0))</f>
        <v>8</v>
      </c>
      <c r="P19" s="153">
        <f>INDEX('     2022    '!$A$1:$AC$1563,MATCH($D19,'     2022    '!$D$1:$D$1794,0),MATCH(P$1,'     2022    '!$A$1:$AC$1,0))</f>
        <v>28</v>
      </c>
      <c r="Q19" s="153" t="str">
        <f>INDEX('     2022    '!$A$1:$AC$1563,MATCH($D19,'     2022    '!$D$1:$D$1794,0),MATCH(Q$1,'     2022    '!$A$1:$AC$1,0))</f>
        <v>No</v>
      </c>
      <c r="R19" s="155">
        <f>INDEX('     2022    '!$A$1:$AC$1563,MATCH($D19,'     2022    '!$D$1:$D$1794,0),MATCH(R$1,'     2022    '!$A$1:$AC$1,0))</f>
        <v>17</v>
      </c>
      <c r="S19" s="155">
        <f>INDEX('     2022    '!$A$1:$AC$1563,MATCH($D19,'     2022    '!$D$1:$D$1794,0),MATCH(S$1,'     2022    '!$A$1:$AC$1,0))</f>
        <v>1.9</v>
      </c>
      <c r="T19" s="155">
        <f>INDEX('     2022    '!$A$1:$AC$1563,MATCH($D19,'     2022    '!$D$1:$D$1794,0),MATCH(T$1,'     2022    '!$A$1:$AC$1,0))</f>
        <v>0.3</v>
      </c>
      <c r="U19" s="154" t="str">
        <f>INDEX('     2022    '!$A$1:$AC$1563,MATCH($D19,'     2022    '!$D$1:$D$1794,0),MATCH(U$1,'     2022    '!$A$1:$AC$1,0))</f>
        <v>1.3G</v>
      </c>
      <c r="V19" s="153" t="str">
        <f>INDEX('     2022    '!$A$1:$AC$1563,MATCH($D19,'     2022    '!$D$1:$D$1794,0),MATCH(V$1,'     2022    '!$A$1:$AC$1,0))</f>
        <v>UN0335</v>
      </c>
      <c r="W19" s="153">
        <f>INDEX('     2022    '!$A$1:$AC$1563,MATCH($D19,'     2022    '!$D$1:$D$1794,0),MATCH(W$1,'     2022    '!$A$1:$AC$1,0))</f>
        <v>0</v>
      </c>
      <c r="X19" s="151">
        <f>INDEX('     2022    '!$A$1:$AC$1563,MATCH($D19,'     2022    '!$D$1:$D$1794,0),MATCH(X$1,'     2022    '!$A$1:$AC$1,0))</f>
        <v>14.99</v>
      </c>
      <c r="Y19" s="151">
        <f>INDEX('     2022    '!$A$1:$AC$1563,MATCH($D19,'     2022    '!$D$1:$D$1794,0),MATCH(Y$1,'     2022    '!$A$1:$AC$1,0))</f>
        <v>18.989999999999998</v>
      </c>
      <c r="Z19" s="156">
        <f>INDEX('     2022    '!$A$1:$AC$1563,MATCH($D19,'     2022    '!$D$1:$D$1794,0),MATCH(Z$1,'     2022    '!$A$1:$AC$1,0))</f>
        <v>3.5119999999999998E-2</v>
      </c>
      <c r="AA19" s="153" t="str">
        <f>INDEX('     2022    '!$A$1:$AC$1563,MATCH($D19,'     2022    '!$D$1:$D$1794,0),MATCH(AA$1,'     2022    '!$A$1:$AC$1,0))</f>
        <v>1170-F2-01310</v>
      </c>
      <c r="AB19" s="153" t="str">
        <f>INDEX('     2022    '!$A$1:$AC$1563,MATCH($D19,'     2022    '!$D$1:$D$1794,0),MATCH(AB$1,'     2022    '!$A$1:$AC$1,0))</f>
        <v>GB/HSE-360494</v>
      </c>
      <c r="AC19" s="153" t="str">
        <f>INDEX('     2022    '!$A$1:$AC$1563,MATCH($D19,'     2022    '!$D$1:$D$1794,0),MATCH(AC$1,'     2022    '!$A$1:$AC$1,0))</f>
        <v>6/8/2029</v>
      </c>
    </row>
    <row r="20" spans="1:29" ht="24">
      <c r="A20" s="32">
        <f t="shared" si="0"/>
        <v>17</v>
      </c>
      <c r="B20" s="68" t="str">
        <f>INDEX('     2022    '!B$2:B$1794,MATCH(D20,'     2022    '!D$2:D$1794,0))</f>
        <v/>
      </c>
      <c r="C20" s="204" t="str">
        <f>INDEX('     2022    '!C$2:C$1794,MATCH(D20,'     2022    '!D$2:D$1794,0))</f>
        <v>Cake - 19s</v>
      </c>
      <c r="D20" s="205" t="str">
        <f>INDEX('     2022    '!D:D,MATCH(A20,'     2022    '!AJ:AJ,0))</f>
        <v>CC1491</v>
      </c>
      <c r="E20" s="204" t="str">
        <f>INDEX('     2022    '!$A$2:$BP$1563,MATCH(D20,'     2022    '!$D$2:$D$1794,0),MATCH($E$1,'     2022    '!$A$3:$BH$3,0))</f>
        <v>SUNDAE SPLIT. 19 shot cake. Lovely pastel coloured crossettes, peach, lemon and orange crossettes each with their own coloured tail RETAIL</v>
      </c>
      <c r="F20" s="206" t="str">
        <f>IFERROR(IF(LEFT(INDEX('     2022    '!AD$2:AD$1794,MATCH(D20,'     2022    '!D$2:D$1794,0)),4)="http",HYPERLINK(INDEX('     2022    '!AD$2:AD$1794,MATCH(D20,'     2022    '!D$2:D$1794,0)),"Video"),""),"")</f>
        <v>Video</v>
      </c>
      <c r="G20" s="207">
        <f>INDEX('     2022    '!$A$1:$AC$1563,MATCH($D20,'     2022    '!$D$1:$D$1794,0),MATCH(G$1,'     2022    '!$A$1:$AC$1,0))</f>
        <v>0</v>
      </c>
      <c r="H20" s="150"/>
      <c r="I20" s="152">
        <f>INDEX('     2022    '!$A$1:$AC$1563,MATCH($D20,'     2022    '!$D$1:$D$1794,0),MATCH(I$1,'     2022    '!$A$1:$AC$1,0))</f>
        <v>80.349999999999994</v>
      </c>
      <c r="J20" s="150"/>
      <c r="K20" s="151">
        <f t="shared" si="1"/>
        <v>6.6958333333333329</v>
      </c>
      <c r="L20" s="152">
        <f>INDEX('     2022    '!$A$1:$AC$1563,MATCH($D20,'     2022    '!$D$1:$D$1794,0),MATCH(L$1,'     2022    '!$A$1:$AC$1,0))</f>
        <v>90.046559991893432</v>
      </c>
      <c r="M20" s="152">
        <f>INDEX('     2022    '!$A$1:$AC$1563,MATCH($D20,'     2022    '!$D$1:$D$1794,0),MATCH(M$1,'     2022    '!$A$1:$AC$1,0))</f>
        <v>94.785852623045727</v>
      </c>
      <c r="N20" s="153" t="str">
        <f>INDEX('     2022    '!$A$1:$AC$1563,MATCH($D20,'     2022    '!$D$1:$D$1794,0),MATCH(N$1,'     2022    '!$A$1:$AC$1,0))</f>
        <v>25mm</v>
      </c>
      <c r="O20" s="154">
        <f>INDEX('     2022    '!$A$1:$AC$1563,MATCH($D20,'     2022    '!$D$1:$D$1794,0),MATCH(O$1,'     2022    '!$A$1:$AC$1,0))</f>
        <v>12</v>
      </c>
      <c r="P20" s="153">
        <f>INDEX('     2022    '!$A$1:$AC$1563,MATCH($D20,'     2022    '!$D$1:$D$1794,0),MATCH(P$1,'     2022    '!$A$1:$AC$1,0))</f>
        <v>30</v>
      </c>
      <c r="Q20" s="153" t="str">
        <f>INDEX('     2022    '!$A$1:$AC$1563,MATCH($D20,'     2022    '!$D$1:$D$1794,0),MATCH(Q$1,'     2022    '!$A$1:$AC$1,0))</f>
        <v>Yes</v>
      </c>
      <c r="R20" s="155">
        <f>INDEX('     2022    '!$A$1:$AC$1563,MATCH($D20,'     2022    '!$D$1:$D$1794,0),MATCH(R$1,'     2022    '!$A$1:$AC$1,0))</f>
        <v>19.600000000000001</v>
      </c>
      <c r="S20" s="155">
        <f>INDEX('     2022    '!$A$1:$AC$1563,MATCH($D20,'     2022    '!$D$1:$D$1794,0),MATCH(S$1,'     2022    '!$A$1:$AC$1,0))</f>
        <v>4.0999999999999996</v>
      </c>
      <c r="T20" s="155">
        <f>INDEX('     2022    '!$A$1:$AC$1563,MATCH($D20,'     2022    '!$D$1:$D$1794,0),MATCH(T$1,'     2022    '!$A$1:$AC$1,0))</f>
        <v>0.3</v>
      </c>
      <c r="U20" s="154" t="str">
        <f>INDEX('     2022    '!$A$1:$AC$1563,MATCH($D20,'     2022    '!$D$1:$D$1794,0),MATCH(U$1,'     2022    '!$A$1:$AC$1,0))</f>
        <v>1.4G</v>
      </c>
      <c r="V20" s="153" t="str">
        <f>INDEX('     2022    '!$A$1:$AC$1563,MATCH($D20,'     2022    '!$D$1:$D$1794,0),MATCH(V$1,'     2022    '!$A$1:$AC$1,0))</f>
        <v>UN0336</v>
      </c>
      <c r="W20" s="153" t="str">
        <f>INDEX('     2022    '!$A$1:$AC$1563,MATCH($D20,'     2022    '!$D$1:$D$1794,0),MATCH(W$1,'     2022    '!$A$1:$AC$1,0))</f>
        <v>F2</v>
      </c>
      <c r="X20" s="151">
        <f>INDEX('     2022    '!$A$1:$AC$1563,MATCH($D20,'     2022    '!$D$1:$D$1794,0),MATCH(X$1,'     2022    '!$A$1:$AC$1,0))</f>
        <v>27.49</v>
      </c>
      <c r="Y20" s="151">
        <f>INDEX('     2022    '!$A$1:$AC$1563,MATCH($D20,'     2022    '!$D$1:$D$1794,0),MATCH(Y$1,'     2022    '!$A$1:$AC$1,0))</f>
        <v>20.99</v>
      </c>
      <c r="Z20" s="156">
        <f>INDEX('     2022    '!$A$1:$AC$1563,MATCH($D20,'     2022    '!$D$1:$D$1794,0),MATCH(Z$1,'     2022    '!$A$1:$AC$1,0))</f>
        <v>4.9099999999999998E-2</v>
      </c>
      <c r="AA20" s="153" t="str">
        <f>INDEX('     2022    '!$A$1:$AC$1563,MATCH($D20,'     2022    '!$D$1:$D$1794,0),MATCH(AA$1,'     2022    '!$A$1:$AC$1,0))</f>
        <v>2806-F2-000057</v>
      </c>
      <c r="AB20" s="153" t="str">
        <f>INDEX('     2022    '!$A$1:$AC$1563,MATCH($D20,'     2022    '!$D$1:$D$1794,0),MATCH(AB$1,'     2022    '!$A$1:$AC$1,0))</f>
        <v>GB/HSE-360491</v>
      </c>
      <c r="AC20" s="153" t="str">
        <f>INDEX('     2022    '!$A$1:$AC$1563,MATCH($D20,'     2022    '!$D$1:$D$1794,0),MATCH(AC$1,'     2022    '!$A$1:$AC$1,0))</f>
        <v>6/8/2029</v>
      </c>
    </row>
    <row r="21" spans="1:29" ht="15.75">
      <c r="A21" s="32">
        <f t="shared" si="0"/>
        <v>18</v>
      </c>
      <c r="B21" s="68" t="str">
        <f>INDEX('     2022    '!B$2:B$1794,MATCH(D21,'     2022    '!D$2:D$1794,0))</f>
        <v/>
      </c>
      <c r="C21" s="204" t="str">
        <f>INDEX('     2022    '!C$2:C$1794,MATCH(D21,'     2022    '!D$2:D$1794,0))</f>
        <v>Cake - 19s</v>
      </c>
      <c r="D21" s="205" t="str">
        <f>INDEX('     2022    '!D:D,MATCH(A21,'     2022    '!AJ:AJ,0))</f>
        <v>CC1512</v>
      </c>
      <c r="E21" s="204" t="str">
        <f>INDEX('     2022    '!$A$2:$BP$1563,MATCH(D21,'     2022    '!$D$2:$D$1794,0),MATCH($E$1,'     2022    '!$A$3:$BH$3,0))</f>
        <v>RED MIST. 19 shot cake. Red tail to red glittering willow with blue stars. RETAIL</v>
      </c>
      <c r="F21" s="206" t="str">
        <f>IFERROR(IF(LEFT(INDEX('     2022    '!AD$2:AD$1794,MATCH(D21,'     2022    '!D$2:D$1794,0)),4)="http",HYPERLINK(INDEX('     2022    '!AD$2:AD$1794,MATCH(D21,'     2022    '!D$2:D$1794,0)),"Video"),""),"")</f>
        <v>Video</v>
      </c>
      <c r="G21" s="207">
        <f>INDEX('     2022    '!$A$1:$AC$1563,MATCH($D21,'     2022    '!$D$1:$D$1794,0),MATCH(G$1,'     2022    '!$A$1:$AC$1,0))</f>
        <v>0</v>
      </c>
      <c r="H21" s="150"/>
      <c r="I21" s="152">
        <f>INDEX('     2022    '!$A$1:$AC$1563,MATCH($D21,'     2022    '!$D$1:$D$1794,0),MATCH(I$1,'     2022    '!$A$1:$AC$1,0))</f>
        <v>86.42</v>
      </c>
      <c r="J21" s="150"/>
      <c r="K21" s="151">
        <f t="shared" si="1"/>
        <v>7.2016666666666671</v>
      </c>
      <c r="L21" s="152">
        <f>INDEX('     2022    '!$A$1:$AC$1563,MATCH($D21,'     2022    '!$D$1:$D$1794,0),MATCH(L$1,'     2022    '!$A$1:$AC$1,0))</f>
        <v>90.262215626541021</v>
      </c>
      <c r="M21" s="152">
        <f>INDEX('     2022    '!$A$1:$AC$1563,MATCH($D21,'     2022    '!$D$1:$D$1794,0),MATCH(M$1,'     2022    '!$A$1:$AC$1,0))</f>
        <v>95.012858554253711</v>
      </c>
      <c r="N21" s="153" t="str">
        <f>INDEX('     2022    '!$A$1:$AC$1563,MATCH($D21,'     2022    '!$D$1:$D$1794,0),MATCH(N$1,'     2022    '!$A$1:$AC$1,0))</f>
        <v>25mm</v>
      </c>
      <c r="O21" s="154">
        <f>INDEX('     2022    '!$A$1:$AC$1563,MATCH($D21,'     2022    '!$D$1:$D$1794,0),MATCH(O$1,'     2022    '!$A$1:$AC$1,0))</f>
        <v>12</v>
      </c>
      <c r="P21" s="153">
        <f>INDEX('     2022    '!$A$1:$AC$1563,MATCH($D21,'     2022    '!$D$1:$D$1794,0),MATCH(P$1,'     2022    '!$A$1:$AC$1,0))</f>
        <v>32</v>
      </c>
      <c r="Q21" s="153" t="str">
        <f>INDEX('     2022    '!$A$1:$AC$1563,MATCH($D21,'     2022    '!$D$1:$D$1794,0),MATCH(Q$1,'     2022    '!$A$1:$AC$1,0))</f>
        <v>No</v>
      </c>
      <c r="R21" s="155">
        <f>INDEX('     2022    '!$A$1:$AC$1563,MATCH($D21,'     2022    '!$D$1:$D$1794,0),MATCH(R$1,'     2022    '!$A$1:$AC$1,0))</f>
        <v>20</v>
      </c>
      <c r="S21" s="155">
        <f>INDEX('     2022    '!$A$1:$AC$1563,MATCH($D21,'     2022    '!$D$1:$D$1794,0),MATCH(S$1,'     2022    '!$A$1:$AC$1,0))</f>
        <v>3</v>
      </c>
      <c r="T21" s="155">
        <f>INDEX('     2022    '!$A$1:$AC$1563,MATCH($D21,'     2022    '!$D$1:$D$1794,0),MATCH(T$1,'     2022    '!$A$1:$AC$1,0))</f>
        <v>0.3</v>
      </c>
      <c r="U21" s="154" t="str">
        <f>INDEX('     2022    '!$A$1:$AC$1563,MATCH($D21,'     2022    '!$D$1:$D$1794,0),MATCH(U$1,'     2022    '!$A$1:$AC$1,0))</f>
        <v>1.3G</v>
      </c>
      <c r="V21" s="153" t="str">
        <f>INDEX('     2022    '!$A$1:$AC$1563,MATCH($D21,'     2022    '!$D$1:$D$1794,0),MATCH(V$1,'     2022    '!$A$1:$AC$1,0))</f>
        <v>UN0335</v>
      </c>
      <c r="W21" s="153" t="str">
        <f>INDEX('     2022    '!$A$1:$AC$1563,MATCH($D21,'     2022    '!$D$1:$D$1794,0),MATCH(W$1,'     2022    '!$A$1:$AC$1,0))</f>
        <v>F3</v>
      </c>
      <c r="X21" s="151">
        <f>INDEX('     2022    '!$A$1:$AC$1563,MATCH($D21,'     2022    '!$D$1:$D$1794,0),MATCH(X$1,'     2022    '!$A$1:$AC$1,0))</f>
        <v>27.49</v>
      </c>
      <c r="Y21" s="151">
        <f>INDEX('     2022    '!$A$1:$AC$1563,MATCH($D21,'     2022    '!$D$1:$D$1794,0),MATCH(Y$1,'     2022    '!$A$1:$AC$1,0))</f>
        <v>20.99</v>
      </c>
      <c r="Z21" s="156">
        <f>INDEX('     2022    '!$A$1:$AC$1563,MATCH($D21,'     2022    '!$D$1:$D$1794,0),MATCH(Z$1,'     2022    '!$A$1:$AC$1,0))</f>
        <v>5.2499999999999998E-2</v>
      </c>
      <c r="AA21" s="153" t="str">
        <f>INDEX('     2022    '!$A$1:$AC$1563,MATCH($D21,'     2022    '!$D$1:$D$1794,0),MATCH(AA$1,'     2022    '!$A$1:$AC$1,0))</f>
        <v>2806-F3-001986</v>
      </c>
      <c r="AB21" s="153" t="str">
        <f>INDEX('     2022    '!$A$1:$AC$1563,MATCH($D21,'     2022    '!$D$1:$D$1794,0),MATCH(AB$1,'     2022    '!$A$1:$AC$1,0))</f>
        <v>GB/HSE-362442</v>
      </c>
      <c r="AC21" s="153" t="str">
        <f>INDEX('     2022    '!$A$1:$AC$1563,MATCH($D21,'     2022    '!$D$1:$D$1794,0),MATCH(AC$1,'     2022    '!$A$1:$AC$1,0))</f>
        <v>11/30/2030</v>
      </c>
    </row>
    <row r="22" spans="1:29" ht="24">
      <c r="A22" s="32">
        <f t="shared" si="0"/>
        <v>19</v>
      </c>
      <c r="B22" s="68" t="str">
        <f>INDEX('     2022    '!B$2:B$1794,MATCH(D22,'     2022    '!D$2:D$1794,0))</f>
        <v/>
      </c>
      <c r="C22" s="204" t="str">
        <f>INDEX('     2022    '!C$2:C$1794,MATCH(D22,'     2022    '!D$2:D$1794,0))</f>
        <v>Cake - 19s</v>
      </c>
      <c r="D22" s="205" t="str">
        <f>INDEX('     2022    '!D:D,MATCH(A22,'     2022    '!AJ:AJ,0))</f>
        <v>CC1357</v>
      </c>
      <c r="E22" s="204" t="str">
        <f>INDEX('     2022    '!$A$2:$BP$1563,MATCH(D22,'     2022    '!$D$2:$D$1794,0),MATCH($E$1,'     2022    '!$A$3:$BH$3,0))</f>
        <v>FLYING FISH. 19 shot cake. Red, green and blue bursts with silver fish swimming around the sky. RETAIL</v>
      </c>
      <c r="F22" s="206" t="str">
        <f>IFERROR(IF(LEFT(INDEX('     2022    '!AD$2:AD$1794,MATCH(D22,'     2022    '!D$2:D$1794,0)),4)="http",HYPERLINK(INDEX('     2022    '!AD$2:AD$1794,MATCH(D22,'     2022    '!D$2:D$1794,0)),"Video"),""),"")</f>
        <v>Video</v>
      </c>
      <c r="G22" s="207">
        <f>INDEX('     2022    '!$A$1:$AC$1563,MATCH($D22,'     2022    '!$D$1:$D$1794,0),MATCH(G$1,'     2022    '!$A$1:$AC$1,0))</f>
        <v>0</v>
      </c>
      <c r="H22" s="150"/>
      <c r="I22" s="152">
        <f>INDEX('     2022    '!$A$1:$AC$1563,MATCH($D22,'     2022    '!$D$1:$D$1794,0),MATCH(I$1,'     2022    '!$A$1:$AC$1,0))</f>
        <v>81.290000000000006</v>
      </c>
      <c r="J22" s="150"/>
      <c r="K22" s="151">
        <f t="shared" si="1"/>
        <v>6.7741666666666669</v>
      </c>
      <c r="L22" s="152">
        <f>INDEX('     2022    '!$A$1:$AC$1563,MATCH($D22,'     2022    '!$D$1:$D$1794,0),MATCH(L$1,'     2022    '!$A$1:$AC$1,0))</f>
        <v>90.277825185604769</v>
      </c>
      <c r="M22" s="152">
        <f>INDEX('     2022    '!$A$1:$AC$1563,MATCH($D22,'     2022    '!$D$1:$D$1794,0),MATCH(M$1,'     2022    '!$A$1:$AC$1,0))</f>
        <v>95.029289669057661</v>
      </c>
      <c r="N22" s="153" t="str">
        <f>INDEX('     2022    '!$A$1:$AC$1563,MATCH($D22,'     2022    '!$D$1:$D$1794,0),MATCH(N$1,'     2022    '!$A$1:$AC$1,0))</f>
        <v>25mm</v>
      </c>
      <c r="O22" s="154">
        <f>INDEX('     2022    '!$A$1:$AC$1563,MATCH($D22,'     2022    '!$D$1:$D$1794,0),MATCH(O$1,'     2022    '!$A$1:$AC$1,0))</f>
        <v>12</v>
      </c>
      <c r="P22" s="153">
        <f>INDEX('     2022    '!$A$1:$AC$1563,MATCH($D22,'     2022    '!$D$1:$D$1794,0),MATCH(P$1,'     2022    '!$A$1:$AC$1,0))</f>
        <v>25</v>
      </c>
      <c r="Q22" s="153" t="str">
        <f>INDEX('     2022    '!$A$1:$AC$1563,MATCH($D22,'     2022    '!$D$1:$D$1794,0),MATCH(Q$1,'     2022    '!$A$1:$AC$1,0))</f>
        <v>Yes</v>
      </c>
      <c r="R22" s="155">
        <f>INDEX('     2022    '!$A$1:$AC$1563,MATCH($D22,'     2022    '!$D$1:$D$1794,0),MATCH(R$1,'     2022    '!$A$1:$AC$1,0))</f>
        <v>16</v>
      </c>
      <c r="S22" s="155">
        <f>INDEX('     2022    '!$A$1:$AC$1563,MATCH($D22,'     2022    '!$D$1:$D$1794,0),MATCH(S$1,'     2022    '!$A$1:$AC$1,0))</f>
        <v>2.1</v>
      </c>
      <c r="T22" s="155">
        <f>INDEX('     2022    '!$A$1:$AC$1563,MATCH($D22,'     2022    '!$D$1:$D$1794,0),MATCH(T$1,'     2022    '!$A$1:$AC$1,0))</f>
        <v>0.3</v>
      </c>
      <c r="U22" s="154" t="str">
        <f>INDEX('     2022    '!$A$1:$AC$1563,MATCH($D22,'     2022    '!$D$1:$D$1794,0),MATCH(U$1,'     2022    '!$A$1:$AC$1,0))</f>
        <v>1.4G</v>
      </c>
      <c r="V22" s="153" t="str">
        <f>INDEX('     2022    '!$A$1:$AC$1563,MATCH($D22,'     2022    '!$D$1:$D$1794,0),MATCH(V$1,'     2022    '!$A$1:$AC$1,0))</f>
        <v>UN0336</v>
      </c>
      <c r="W22" s="153" t="str">
        <f>INDEX('     2022    '!$A$1:$AC$1563,MATCH($D22,'     2022    '!$D$1:$D$1794,0),MATCH(W$1,'     2022    '!$A$1:$AC$1,0))</f>
        <v>F2</v>
      </c>
      <c r="X22" s="151">
        <f>INDEX('     2022    '!$A$1:$AC$1563,MATCH($D22,'     2022    '!$D$1:$D$1794,0),MATCH(X$1,'     2022    '!$A$1:$AC$1,0))</f>
        <v>27.49</v>
      </c>
      <c r="Y22" s="151">
        <f>INDEX('     2022    '!$A$1:$AC$1563,MATCH($D22,'     2022    '!$D$1:$D$1794,0),MATCH(Y$1,'     2022    '!$A$1:$AC$1,0))</f>
        <v>20.99</v>
      </c>
      <c r="Z22" s="156">
        <f>INDEX('     2022    '!$A$1:$AC$1563,MATCH($D22,'     2022    '!$D$1:$D$1794,0),MATCH(Z$1,'     2022    '!$A$1:$AC$1,0))</f>
        <v>5.2299999999999999E-2</v>
      </c>
      <c r="AA22" s="153" t="str">
        <f>INDEX('     2022    '!$A$1:$AC$1563,MATCH($D22,'     2022    '!$D$1:$D$1794,0),MATCH(AA$1,'     2022    '!$A$1:$AC$1,0))</f>
        <v>1008-F2-69259755</v>
      </c>
      <c r="AB22" s="153" t="str">
        <f>INDEX('     2022    '!$A$1:$AC$1563,MATCH($D22,'     2022    '!$D$1:$D$1794,0),MATCH(AB$1,'     2022    '!$A$1:$AC$1,0))</f>
        <v>GB/HSE-358659</v>
      </c>
      <c r="AC22" s="153" t="str">
        <f>INDEX('     2022    '!$A$1:$AC$1563,MATCH($D22,'     2022    '!$D$1:$D$1794,0),MATCH(AC$1,'     2022    '!$A$1:$AC$1,0))</f>
        <v>8/15/2028</v>
      </c>
    </row>
    <row r="23" spans="1:29" ht="24">
      <c r="A23" s="32">
        <f t="shared" si="0"/>
        <v>20</v>
      </c>
      <c r="B23" s="68" t="str">
        <f>INDEX('     2022    '!B$2:B$1794,MATCH(D23,'     2022    '!D$2:D$1794,0))</f>
        <v/>
      </c>
      <c r="C23" s="204" t="str">
        <f>INDEX('     2022    '!C$2:C$1794,MATCH(D23,'     2022    '!D$2:D$1794,0))</f>
        <v>Cake - 19s</v>
      </c>
      <c r="D23" s="205" t="str">
        <f>INDEX('     2022    '!D:D,MATCH(A23,'     2022    '!AJ:AJ,0))</f>
        <v>CC1488</v>
      </c>
      <c r="E23" s="204" t="str">
        <f>INDEX('     2022    '!$A$2:$BP$1563,MATCH(D23,'     2022    '!$D$2:$D$1794,0),MATCH($E$1,'     2022    '!$A$3:$BH$3,0))</f>
        <v>BIG FISH BOOM BOOM. 19 shot dump cake (all shots fire together). Multi coloured stars with crackle, leading to colourful swimming stars and reports. RETAIL</v>
      </c>
      <c r="F23" s="206" t="str">
        <f>IFERROR(IF(LEFT(INDEX('     2022    '!AD$2:AD$1794,MATCH(D23,'     2022    '!D$2:D$1794,0)),4)="http",HYPERLINK(INDEX('     2022    '!AD$2:AD$1794,MATCH(D23,'     2022    '!D$2:D$1794,0)),"Video"),""),"")</f>
        <v>Video</v>
      </c>
      <c r="G23" s="207">
        <f>INDEX('     2022    '!$A$1:$AC$1563,MATCH($D23,'     2022    '!$D$1:$D$1794,0),MATCH(G$1,'     2022    '!$A$1:$AC$1,0))</f>
        <v>32</v>
      </c>
      <c r="H23" s="150"/>
      <c r="I23" s="152">
        <f>INDEX('     2022    '!$A$1:$AC$1563,MATCH($D23,'     2022    '!$D$1:$D$1794,0),MATCH(I$1,'     2022    '!$A$1:$AC$1,0))</f>
        <v>86.49</v>
      </c>
      <c r="J23" s="150"/>
      <c r="K23" s="151">
        <f t="shared" si="1"/>
        <v>7.2074999999999996</v>
      </c>
      <c r="L23" s="152">
        <f>INDEX('     2022    '!$A$1:$AC$1563,MATCH($D23,'     2022    '!$D$1:$D$1794,0),MATCH(L$1,'     2022    '!$A$1:$AC$1,0))</f>
        <v>91.399500000000003</v>
      </c>
      <c r="M23" s="152">
        <f>INDEX('     2022    '!$A$1:$AC$1563,MATCH($D23,'     2022    '!$D$1:$D$1794,0),MATCH(M$1,'     2022    '!$A$1:$AC$1,0))</f>
        <v>96.210000000000008</v>
      </c>
      <c r="N23" s="153" t="str">
        <f>INDEX('     2022    '!$A$1:$AC$1563,MATCH($D23,'     2022    '!$D$1:$D$1794,0),MATCH(N$1,'     2022    '!$A$1:$AC$1,0))</f>
        <v>25mm</v>
      </c>
      <c r="O23" s="154">
        <f>INDEX('     2022    '!$A$1:$AC$1563,MATCH($D23,'     2022    '!$D$1:$D$1794,0),MATCH(O$1,'     2022    '!$A$1:$AC$1,0))</f>
        <v>12</v>
      </c>
      <c r="P23" s="153">
        <f>INDEX('     2022    '!$A$1:$AC$1563,MATCH($D23,'     2022    '!$D$1:$D$1794,0),MATCH(P$1,'     2022    '!$A$1:$AC$1,0))</f>
        <v>5</v>
      </c>
      <c r="Q23" s="153" t="str">
        <f>INDEX('     2022    '!$A$1:$AC$1563,MATCH($D23,'     2022    '!$D$1:$D$1794,0),MATCH(Q$1,'     2022    '!$A$1:$AC$1,0))</f>
        <v>No</v>
      </c>
      <c r="R23" s="155">
        <f>INDEX('     2022    '!$A$1:$AC$1563,MATCH($D23,'     2022    '!$D$1:$D$1794,0),MATCH(R$1,'     2022    '!$A$1:$AC$1,0))</f>
        <v>19.600000000000001</v>
      </c>
      <c r="S23" s="155">
        <f>INDEX('     2022    '!$A$1:$AC$1563,MATCH($D23,'     2022    '!$D$1:$D$1794,0),MATCH(S$1,'     2022    '!$A$1:$AC$1,0))</f>
        <v>3</v>
      </c>
      <c r="T23" s="155">
        <f>INDEX('     2022    '!$A$1:$AC$1563,MATCH($D23,'     2022    '!$D$1:$D$1794,0),MATCH(T$1,'     2022    '!$A$1:$AC$1,0))</f>
        <v>0.3</v>
      </c>
      <c r="U23" s="154" t="str">
        <f>INDEX('     2022    '!$A$1:$AC$1563,MATCH($D23,'     2022    '!$D$1:$D$1794,0),MATCH(U$1,'     2022    '!$A$1:$AC$1,0))</f>
        <v>1.3G</v>
      </c>
      <c r="V23" s="153" t="str">
        <f>INDEX('     2022    '!$A$1:$AC$1563,MATCH($D23,'     2022    '!$D$1:$D$1794,0),MATCH(V$1,'     2022    '!$A$1:$AC$1,0))</f>
        <v>UN0335</v>
      </c>
      <c r="W23" s="153" t="str">
        <f>INDEX('     2022    '!$A$1:$AC$1563,MATCH($D23,'     2022    '!$D$1:$D$1794,0),MATCH(W$1,'     2022    '!$A$1:$AC$1,0))</f>
        <v>F3</v>
      </c>
      <c r="X23" s="151">
        <f>INDEX('     2022    '!$A$1:$AC$1563,MATCH($D23,'     2022    '!$D$1:$D$1794,0),MATCH(X$1,'     2022    '!$A$1:$AC$1,0))</f>
        <v>27.49</v>
      </c>
      <c r="Y23" s="151">
        <f>INDEX('     2022    '!$A$1:$AC$1563,MATCH($D23,'     2022    '!$D$1:$D$1794,0),MATCH(Y$1,'     2022    '!$A$1:$AC$1,0))</f>
        <v>20.99</v>
      </c>
      <c r="Z23" s="156">
        <f>INDEX('     2022    '!$A$1:$AC$1563,MATCH($D23,'     2022    '!$D$1:$D$1794,0),MATCH(Z$1,'     2022    '!$A$1:$AC$1,0))</f>
        <v>5.1976000000000001E-2</v>
      </c>
      <c r="AA23" s="153" t="str">
        <f>INDEX('     2022    '!$A$1:$AC$1563,MATCH($D23,'     2022    '!$D$1:$D$1794,0),MATCH(AA$1,'     2022    '!$A$1:$AC$1,0))</f>
        <v>2806-F3-000059</v>
      </c>
      <c r="AB23" s="153" t="str">
        <f>INDEX('     2022    '!$A$1:$AC$1563,MATCH($D23,'     2022    '!$D$1:$D$1794,0),MATCH(AB$1,'     2022    '!$A$1:$AC$1,0))</f>
        <v>GB/HSE-360488</v>
      </c>
      <c r="AC23" s="153" t="str">
        <f>INDEX('     2022    '!$A$1:$AC$1563,MATCH($D23,'     2022    '!$D$1:$D$1794,0),MATCH(AC$1,'     2022    '!$A$1:$AC$1,0))</f>
        <v>6/8/2029</v>
      </c>
    </row>
    <row r="24" spans="1:29" ht="24">
      <c r="A24" s="32">
        <f t="shared" si="0"/>
        <v>21</v>
      </c>
      <c r="B24" s="68" t="str">
        <f>INDEX('     2022    '!B$2:B$1794,MATCH(D24,'     2022    '!D$2:D$1794,0))</f>
        <v/>
      </c>
      <c r="C24" s="204" t="str">
        <f>INDEX('     2022    '!C$2:C$1794,MATCH(D24,'     2022    '!D$2:D$1794,0))</f>
        <v>Cake - 19s</v>
      </c>
      <c r="D24" s="205" t="str">
        <f>INDEX('     2022    '!D:D,MATCH(A24,'     2022    '!AJ:AJ,0))</f>
        <v>CC1408</v>
      </c>
      <c r="E24" s="204" t="str">
        <f>INDEX('     2022    '!$A$2:$BP$1563,MATCH(D24,'     2022    '!$D$2:$D$1794,0),MATCH($E$1,'     2022    '!$A$3:$BH$3,0))</f>
        <v>TWISTY BANGERS. 19 shot dump cake (all shots fire together). Blue, crackle and red stars to crackle bursts with blue and silver fish and titanium reports. RETAIL</v>
      </c>
      <c r="F24" s="206" t="str">
        <f>IFERROR(IF(LEFT(INDEX('     2022    '!AD$2:AD$1794,MATCH(D24,'     2022    '!D$2:D$1794,0)),4)="http",HYPERLINK(INDEX('     2022    '!AD$2:AD$1794,MATCH(D24,'     2022    '!D$2:D$1794,0)),"Video"),""),"")</f>
        <v>Video</v>
      </c>
      <c r="G24" s="207">
        <f>INDEX('     2022    '!$A$1:$AC$1563,MATCH($D24,'     2022    '!$D$1:$D$1794,0),MATCH(G$1,'     2022    '!$A$1:$AC$1,0))</f>
        <v>26</v>
      </c>
      <c r="H24" s="150"/>
      <c r="I24" s="152">
        <f>INDEX('     2022    '!$A$1:$AC$1563,MATCH($D24,'     2022    '!$D$1:$D$1794,0),MATCH(I$1,'     2022    '!$A$1:$AC$1,0))</f>
        <v>58.04</v>
      </c>
      <c r="J24" s="150"/>
      <c r="K24" s="151">
        <f t="shared" si="1"/>
        <v>7.2549999999999999</v>
      </c>
      <c r="L24" s="152">
        <f>INDEX('     2022    '!$A$1:$AC$1563,MATCH($D24,'     2022    '!$D$1:$D$1794,0),MATCH(L$1,'     2022    '!$A$1:$AC$1,0))</f>
        <v>61.341500000000003</v>
      </c>
      <c r="M24" s="152">
        <f>INDEX('     2022    '!$A$1:$AC$1563,MATCH($D24,'     2022    '!$D$1:$D$1794,0),MATCH(M$1,'     2022    '!$A$1:$AC$1,0))</f>
        <v>64.570000000000007</v>
      </c>
      <c r="N24" s="153" t="str">
        <f>INDEX('     2022    '!$A$1:$AC$1563,MATCH($D24,'     2022    '!$D$1:$D$1794,0),MATCH(N$1,'     2022    '!$A$1:$AC$1,0))</f>
        <v>25mm</v>
      </c>
      <c r="O24" s="154">
        <f>INDEX('     2022    '!$A$1:$AC$1563,MATCH($D24,'     2022    '!$D$1:$D$1794,0),MATCH(O$1,'     2022    '!$A$1:$AC$1,0))</f>
        <v>8</v>
      </c>
      <c r="P24" s="153">
        <f>INDEX('     2022    '!$A$1:$AC$1563,MATCH($D24,'     2022    '!$D$1:$D$1794,0),MATCH(P$1,'     2022    '!$A$1:$AC$1,0))</f>
        <v>5</v>
      </c>
      <c r="Q24" s="153" t="str">
        <f>INDEX('     2022    '!$A$1:$AC$1563,MATCH($D24,'     2022    '!$D$1:$D$1794,0),MATCH(Q$1,'     2022    '!$A$1:$AC$1,0))</f>
        <v>No</v>
      </c>
      <c r="R24" s="155">
        <f>INDEX('     2022    '!$A$1:$AC$1563,MATCH($D24,'     2022    '!$D$1:$D$1794,0),MATCH(R$1,'     2022    '!$A$1:$AC$1,0))</f>
        <v>13.1</v>
      </c>
      <c r="S24" s="155">
        <f>INDEX('     2022    '!$A$1:$AC$1563,MATCH($D24,'     2022    '!$D$1:$D$1794,0),MATCH(S$1,'     2022    '!$A$1:$AC$1,0))</f>
        <v>2.6</v>
      </c>
      <c r="T24" s="155">
        <f>INDEX('     2022    '!$A$1:$AC$1563,MATCH($D24,'     2022    '!$D$1:$D$1794,0),MATCH(T$1,'     2022    '!$A$1:$AC$1,0))</f>
        <v>0.3</v>
      </c>
      <c r="U24" s="154" t="str">
        <f>INDEX('     2022    '!$A$1:$AC$1563,MATCH($D24,'     2022    '!$D$1:$D$1794,0),MATCH(U$1,'     2022    '!$A$1:$AC$1,0))</f>
        <v>1.3G</v>
      </c>
      <c r="V24" s="153" t="str">
        <f>INDEX('     2022    '!$A$1:$AC$1563,MATCH($D24,'     2022    '!$D$1:$D$1794,0),MATCH(V$1,'     2022    '!$A$1:$AC$1,0))</f>
        <v>UN0335</v>
      </c>
      <c r="W24" s="153" t="str">
        <f>INDEX('     2022    '!$A$1:$AC$1563,MATCH($D24,'     2022    '!$D$1:$D$1794,0),MATCH(W$1,'     2022    '!$A$1:$AC$1,0))</f>
        <v>F3</v>
      </c>
      <c r="X24" s="151">
        <f>INDEX('     2022    '!$A$1:$AC$1563,MATCH($D24,'     2022    '!$D$1:$D$1794,0),MATCH(X$1,'     2022    '!$A$1:$AC$1,0))</f>
        <v>27.99</v>
      </c>
      <c r="Y24" s="151">
        <f>INDEX('     2022    '!$A$1:$AC$1563,MATCH($D24,'     2022    '!$D$1:$D$1794,0),MATCH(Y$1,'     2022    '!$A$1:$AC$1,0))</f>
        <v>20.99</v>
      </c>
      <c r="Z24" s="156">
        <f>INDEX('     2022    '!$A$1:$AC$1563,MATCH($D24,'     2022    '!$D$1:$D$1794,0),MATCH(Z$1,'     2022    '!$A$1:$AC$1,0))</f>
        <v>2.6352E-2</v>
      </c>
      <c r="AA24" s="153" t="str">
        <f>INDEX('     2022    '!$A$1:$AC$1563,MATCH($D24,'     2022    '!$D$1:$D$1794,0),MATCH(AA$1,'     2022    '!$A$1:$AC$1,0))</f>
        <v>2806-F3-000059</v>
      </c>
      <c r="AB24" s="153" t="str">
        <f>INDEX('     2022    '!$A$1:$AC$1563,MATCH($D24,'     2022    '!$D$1:$D$1794,0),MATCH(AB$1,'     2022    '!$A$1:$AC$1,0))</f>
        <v>GB/HSE-360460</v>
      </c>
      <c r="AC24" s="153" t="str">
        <f>INDEX('     2022    '!$A$1:$AC$1563,MATCH($D24,'     2022    '!$D$1:$D$1794,0),MATCH(AC$1,'     2022    '!$A$1:$AC$1,0))</f>
        <v>6/8/2029</v>
      </c>
    </row>
    <row r="25" spans="1:29" ht="24">
      <c r="A25" s="32">
        <f t="shared" si="0"/>
        <v>22</v>
      </c>
      <c r="B25" s="68" t="str">
        <f>INDEX('     2022    '!B$2:B$1794,MATCH(D25,'     2022    '!D$2:D$1794,0))</f>
        <v/>
      </c>
      <c r="C25" s="204" t="str">
        <f>INDEX('     2022    '!C$2:C$1794,MATCH(D25,'     2022    '!D$2:D$1794,0))</f>
        <v>Cake - 19s</v>
      </c>
      <c r="D25" s="205" t="str">
        <f>INDEX('     2022    '!D:D,MATCH(A25,'     2022    '!AJ:AJ,0))</f>
        <v>CCP017-2</v>
      </c>
      <c r="E25" s="204" t="str">
        <f>INDEX('     2022    '!$A$2:$BP$1563,MATCH(D25,'     2022    '!$D$2:$D$1794,0),MATCH($E$1,'     2022    '!$A$3:$BH$3,0))</f>
        <v>OOH AHH. 19 shot cake. Blue mine lifts into with golden brocade with blue stars and blue pearl to corolla bursts. RETAIL</v>
      </c>
      <c r="F25" s="206" t="str">
        <f>IFERROR(IF(LEFT(INDEX('     2022    '!AD$2:AD$1794,MATCH(D25,'     2022    '!D$2:D$1794,0)),4)="http",HYPERLINK(INDEX('     2022    '!AD$2:AD$1794,MATCH(D25,'     2022    '!D$2:D$1794,0)),"Video"),""),"")</f>
        <v>Video</v>
      </c>
      <c r="G25" s="207">
        <f>INDEX('     2022    '!$A$1:$AC$1563,MATCH($D25,'     2022    '!$D$1:$D$1794,0),MATCH(G$1,'     2022    '!$A$1:$AC$1,0))</f>
        <v>0</v>
      </c>
      <c r="H25" s="150"/>
      <c r="I25" s="152">
        <f>INDEX('     2022    '!$A$1:$AC$1563,MATCH($D25,'     2022    '!$D$1:$D$1794,0),MATCH(I$1,'     2022    '!$A$1:$AC$1,0))</f>
        <v>60.57</v>
      </c>
      <c r="J25" s="150"/>
      <c r="K25" s="151">
        <f t="shared" si="1"/>
        <v>7.57125</v>
      </c>
      <c r="L25" s="152">
        <f>INDEX('     2022    '!$A$1:$AC$1563,MATCH($D25,'     2022    '!$D$1:$D$1794,0),MATCH(L$1,'     2022    '!$A$1:$AC$1,0))</f>
        <v>67.83055191920657</v>
      </c>
      <c r="M25" s="152">
        <f>INDEX('     2022    '!$A$1:$AC$1563,MATCH($D25,'     2022    '!$D$1:$D$1794,0),MATCH(M$1,'     2022    '!$A$1:$AC$1,0))</f>
        <v>71.400580967585867</v>
      </c>
      <c r="N25" s="153" t="str">
        <f>INDEX('     2022    '!$A$1:$AC$1563,MATCH($D25,'     2022    '!$D$1:$D$1794,0),MATCH(N$1,'     2022    '!$A$1:$AC$1,0))</f>
        <v>25mm</v>
      </c>
      <c r="O25" s="154">
        <f>INDEX('     2022    '!$A$1:$AC$1563,MATCH($D25,'     2022    '!$D$1:$D$1794,0),MATCH(O$1,'     2022    '!$A$1:$AC$1,0))</f>
        <v>8</v>
      </c>
      <c r="P25" s="153">
        <f>INDEX('     2022    '!$A$1:$AC$1563,MATCH($D25,'     2022    '!$D$1:$D$1794,0),MATCH(P$1,'     2022    '!$A$1:$AC$1,0))</f>
        <v>25</v>
      </c>
      <c r="Q25" s="153" t="str">
        <f>INDEX('     2022    '!$A$1:$AC$1563,MATCH($D25,'     2022    '!$D$1:$D$1794,0),MATCH(Q$1,'     2022    '!$A$1:$AC$1,0))</f>
        <v>No</v>
      </c>
      <c r="R25" s="155">
        <f>INDEX('     2022    '!$A$1:$AC$1563,MATCH($D25,'     2022    '!$D$1:$D$1794,0),MATCH(R$1,'     2022    '!$A$1:$AC$1,0))</f>
        <v>14</v>
      </c>
      <c r="S25" s="155">
        <f>INDEX('     2022    '!$A$1:$AC$1563,MATCH($D25,'     2022    '!$D$1:$D$1794,0),MATCH(S$1,'     2022    '!$A$1:$AC$1,0))</f>
        <v>3.9</v>
      </c>
      <c r="T25" s="155">
        <f>INDEX('     2022    '!$A$1:$AC$1563,MATCH($D25,'     2022    '!$D$1:$D$1794,0),MATCH(T$1,'     2022    '!$A$1:$AC$1,0))</f>
        <v>0.3</v>
      </c>
      <c r="U25" s="154" t="str">
        <f>INDEX('     2022    '!$A$1:$AC$1563,MATCH($D25,'     2022    '!$D$1:$D$1794,0),MATCH(U$1,'     2022    '!$A$1:$AC$1,0))</f>
        <v>1.3G</v>
      </c>
      <c r="V25" s="153" t="str">
        <f>INDEX('     2022    '!$A$1:$AC$1563,MATCH($D25,'     2022    '!$D$1:$D$1794,0),MATCH(V$1,'     2022    '!$A$1:$AC$1,0))</f>
        <v>UN0335</v>
      </c>
      <c r="W25" s="153" t="str">
        <f>INDEX('     2022    '!$A$1:$AC$1563,MATCH($D25,'     2022    '!$D$1:$D$1794,0),MATCH(W$1,'     2022    '!$A$1:$AC$1,0))</f>
        <v>F3</v>
      </c>
      <c r="X25" s="151">
        <f>INDEX('     2022    '!$A$1:$AC$1563,MATCH($D25,'     2022    '!$D$1:$D$1794,0),MATCH(X$1,'     2022    '!$A$1:$AC$1,0))</f>
        <v>28.99</v>
      </c>
      <c r="Y25" s="151">
        <f>INDEX('     2022    '!$A$1:$AC$1563,MATCH($D25,'     2022    '!$D$1:$D$1794,0),MATCH(Y$1,'     2022    '!$A$1:$AC$1,0))</f>
        <v>21.99</v>
      </c>
      <c r="Z25" s="156">
        <f>INDEX('     2022    '!$A$1:$AC$1563,MATCH($D25,'     2022    '!$D$1:$D$1794,0),MATCH(Z$1,'     2022    '!$A$1:$AC$1,0))</f>
        <v>3.56E-2</v>
      </c>
      <c r="AA25" s="153" t="str">
        <f>INDEX('     2022    '!$A$1:$AC$1563,MATCH($D25,'     2022    '!$D$1:$D$1794,0),MATCH(AA$1,'     2022    '!$A$1:$AC$1,0))</f>
        <v>2806-F3-000059</v>
      </c>
      <c r="AB25" s="153" t="str">
        <f>INDEX('     2022    '!$A$1:$AC$1563,MATCH($D25,'     2022    '!$D$1:$D$1794,0),MATCH(AB$1,'     2022    '!$A$1:$AC$1,0))</f>
        <v>GB/HSE-360501</v>
      </c>
      <c r="AC25" s="153" t="str">
        <f>INDEX('     2022    '!$A$1:$AC$1563,MATCH($D25,'     2022    '!$D$1:$D$1794,0),MATCH(AC$1,'     2022    '!$A$1:$AC$1,0))</f>
        <v>6/8/2029</v>
      </c>
    </row>
    <row r="26" spans="1:29" ht="24">
      <c r="A26" s="32">
        <f t="shared" si="0"/>
        <v>23</v>
      </c>
      <c r="B26" s="68" t="str">
        <f>INDEX('     2022    '!B$2:B$1794,MATCH(D26,'     2022    '!D$2:D$1794,0))</f>
        <v/>
      </c>
      <c r="C26" s="204" t="str">
        <f>INDEX('     2022    '!C$2:C$1794,MATCH(D26,'     2022    '!D$2:D$1794,0))</f>
        <v>Cake - 19s</v>
      </c>
      <c r="D26" s="205" t="str">
        <f>INDEX('     2022    '!D:D,MATCH(A26,'     2022    '!AJ:AJ,0))</f>
        <v>CC1341</v>
      </c>
      <c r="E26" s="204" t="str">
        <f>INDEX('     2022    '!$A$2:$BP$1563,MATCH(D26,'     2022    '!$D$2:$D$1794,0),MATCH($E$1,'     2022    '!$A$3:$BH$3,0))</f>
        <v>MINER'S REVENGE 2. 19 shot dump cake (all shots fire together). Red, green and gold mines to red, green and gold strobing bursts. RETAIL</v>
      </c>
      <c r="F26" s="206" t="str">
        <f>IFERROR(IF(LEFT(INDEX('     2022    '!AD$2:AD$1794,MATCH(D26,'     2022    '!D$2:D$1794,0)),4)="http",HYPERLINK(INDEX('     2022    '!AD$2:AD$1794,MATCH(D26,'     2022    '!D$2:D$1794,0)),"Video"),""),"")</f>
        <v>Video</v>
      </c>
      <c r="G26" s="207">
        <f>INDEX('     2022    '!$A$1:$AC$1563,MATCH($D26,'     2022    '!$D$1:$D$1794,0),MATCH(G$1,'     2022    '!$A$1:$AC$1,0))</f>
        <v>1</v>
      </c>
      <c r="H26" s="150"/>
      <c r="I26" s="152">
        <f>INDEX('     2022    '!$A$1:$AC$1563,MATCH($D26,'     2022    '!$D$1:$D$1794,0),MATCH(I$1,'     2022    '!$A$1:$AC$1,0))</f>
        <v>68.31</v>
      </c>
      <c r="J26" s="150"/>
      <c r="K26" s="151">
        <f t="shared" si="1"/>
        <v>11.385</v>
      </c>
      <c r="L26" s="152">
        <f>INDEX('     2022    '!$A$1:$AC$1563,MATCH($D26,'     2022    '!$D$1:$D$1794,0),MATCH(L$1,'     2022    '!$A$1:$AC$1,0))</f>
        <v>72.1905</v>
      </c>
      <c r="M26" s="152">
        <f>INDEX('     2022    '!$A$1:$AC$1563,MATCH($D26,'     2022    '!$D$1:$D$1794,0),MATCH(M$1,'     2022    '!$A$1:$AC$1,0))</f>
        <v>75.990000000000009</v>
      </c>
      <c r="N26" s="153" t="str">
        <f>INDEX('     2022    '!$A$1:$AC$1563,MATCH($D26,'     2022    '!$D$1:$D$1794,0),MATCH(N$1,'     2022    '!$A$1:$AC$1,0))</f>
        <v>30mm</v>
      </c>
      <c r="O26" s="154">
        <f>INDEX('     2022    '!$A$1:$AC$1563,MATCH($D26,'     2022    '!$D$1:$D$1794,0),MATCH(O$1,'     2022    '!$A$1:$AC$1,0))</f>
        <v>6</v>
      </c>
      <c r="P26" s="153">
        <f>INDEX('     2022    '!$A$1:$AC$1563,MATCH($D26,'     2022    '!$D$1:$D$1794,0),MATCH(P$1,'     2022    '!$A$1:$AC$1,0))</f>
        <v>5</v>
      </c>
      <c r="Q26" s="153" t="str">
        <f>INDEX('     2022    '!$A$1:$AC$1563,MATCH($D26,'     2022    '!$D$1:$D$1794,0),MATCH(Q$1,'     2022    '!$A$1:$AC$1,0))</f>
        <v>No</v>
      </c>
      <c r="R26" s="155">
        <f>INDEX('     2022    '!$A$1:$AC$1563,MATCH($D26,'     2022    '!$D$1:$D$1794,0),MATCH(R$1,'     2022    '!$A$1:$AC$1,0))</f>
        <v>17</v>
      </c>
      <c r="S26" s="155">
        <f>INDEX('     2022    '!$A$1:$AC$1563,MATCH($D26,'     2022    '!$D$1:$D$1794,0),MATCH(S$1,'     2022    '!$A$1:$AC$1,0))</f>
        <v>2.2799999999999998</v>
      </c>
      <c r="T26" s="155">
        <f>INDEX('     2022    '!$A$1:$AC$1563,MATCH($D26,'     2022    '!$D$1:$D$1794,0),MATCH(T$1,'     2022    '!$A$1:$AC$1,0))</f>
        <v>0.3</v>
      </c>
      <c r="U26" s="154" t="str">
        <f>INDEX('     2022    '!$A$1:$AC$1563,MATCH($D26,'     2022    '!$D$1:$D$1794,0),MATCH(U$1,'     2022    '!$A$1:$AC$1,0))</f>
        <v>1.3G</v>
      </c>
      <c r="V26" s="153" t="str">
        <f>INDEX('     2022    '!$A$1:$AC$1563,MATCH($D26,'     2022    '!$D$1:$D$1794,0),MATCH(V$1,'     2022    '!$A$1:$AC$1,0))</f>
        <v>UN0335</v>
      </c>
      <c r="W26" s="153" t="str">
        <f>INDEX('     2022    '!$A$1:$AC$1563,MATCH($D26,'     2022    '!$D$1:$D$1794,0),MATCH(W$1,'     2022    '!$A$1:$AC$1,0))</f>
        <v>F3</v>
      </c>
      <c r="X26" s="151">
        <f>INDEX('     2022    '!$A$1:$AC$1563,MATCH($D26,'     2022    '!$D$1:$D$1794,0),MATCH(X$1,'     2022    '!$A$1:$AC$1,0))</f>
        <v>44.99</v>
      </c>
      <c r="Y26" s="151">
        <f>INDEX('     2022    '!$A$1:$AC$1563,MATCH($D26,'     2022    '!$D$1:$D$1794,0),MATCH(Y$1,'     2022    '!$A$1:$AC$1,0))</f>
        <v>32.99</v>
      </c>
      <c r="Z26" s="156">
        <f>INDEX('     2022    '!$A$1:$AC$1563,MATCH($D26,'     2022    '!$D$1:$D$1794,0),MATCH(Z$1,'     2022    '!$A$1:$AC$1,0))</f>
        <v>4.8877999999999998E-2</v>
      </c>
      <c r="AA26" s="153" t="str">
        <f>INDEX('     2022    '!$A$1:$AC$1563,MATCH($D26,'     2022    '!$D$1:$D$1794,0),MATCH(AA$1,'     2022    '!$A$1:$AC$1,0))</f>
        <v>1008-F3-69259763</v>
      </c>
      <c r="AB26" s="153" t="str">
        <f>INDEX('     2022    '!$A$1:$AC$1563,MATCH($D26,'     2022    '!$D$1:$D$1794,0),MATCH(AB$1,'     2022    '!$A$1:$AC$1,0))</f>
        <v>GB/HSE-358645</v>
      </c>
      <c r="AC26" s="153" t="str">
        <f>INDEX('     2022    '!$A$1:$AC$1563,MATCH($D26,'     2022    '!$D$1:$D$1794,0),MATCH(AC$1,'     2022    '!$A$1:$AC$1,0))</f>
        <v>8/15/2028</v>
      </c>
    </row>
    <row r="27" spans="1:29" ht="48">
      <c r="A27" s="32">
        <f t="shared" si="0"/>
        <v>24</v>
      </c>
      <c r="B27" s="68" t="str">
        <f>INDEX('     2022    '!B$2:B$1794,MATCH(D27,'     2022    '!D$2:D$1794,0))</f>
        <v/>
      </c>
      <c r="C27" s="204" t="str">
        <f>INDEX('     2022    '!C$2:C$1794,MATCH(D27,'     2022    '!D$2:D$1794,0))</f>
        <v>Cake - 19s</v>
      </c>
      <c r="D27" s="205" t="str">
        <f>INDEX('     2022    '!D:D,MATCH(A27,'     2022    '!AJ:AJ,0))</f>
        <v>KF004-RS-M19</v>
      </c>
      <c r="E27" s="204" t="str">
        <f>INDEX('     2022    '!$A$2:$BP$1563,MATCH(D27,'     2022    '!$D$2:$D$1794,0),MATCH($E$1,'     2022    '!$A$3:$BH$3,0))</f>
        <v>RISING SUN. Mixed cake 6 pack. Shogun: Strobe mine, pastel dahlia. Ninja: Strobe willow, green crackle willow. Samurai: Silver arc, purple peony. Emperor: Silver palm to red, green, blue. Feudal: Vibrant dahlia. Dynasty: Silver palm, strobe. RETAIL</v>
      </c>
      <c r="F27" s="206" t="str">
        <f>IFERROR(IF(LEFT(INDEX('     2022    '!AD$2:AD$1794,MATCH(D27,'     2022    '!D$2:D$1794,0)),4)="http",HYPERLINK(INDEX('     2022    '!AD$2:AD$1794,MATCH(D27,'     2022    '!D$2:D$1794,0)),"Video"),""),"")</f>
        <v>Video</v>
      </c>
      <c r="G27" s="207">
        <f>INDEX('     2022    '!$A$1:$AC$1563,MATCH($D27,'     2022    '!$D$1:$D$1794,0),MATCH(G$1,'     2022    '!$A$1:$AC$1,0))</f>
        <v>0</v>
      </c>
      <c r="H27" s="150"/>
      <c r="I27" s="152">
        <f>INDEX('     2022    '!$A$1:$AC$1563,MATCH($D27,'     2022    '!$D$1:$D$1794,0),MATCH(I$1,'     2022    '!$A$1:$AC$1,0))</f>
        <v>77.7</v>
      </c>
      <c r="J27" s="150"/>
      <c r="K27" s="151">
        <f t="shared" si="1"/>
        <v>12.950000000000001</v>
      </c>
      <c r="L27" s="152">
        <f>INDEX('     2022    '!$A$1:$AC$1563,MATCH($D27,'     2022    '!$D$1:$D$1794,0),MATCH(L$1,'     2022    '!$A$1:$AC$1,0))</f>
        <v>73.819999999999993</v>
      </c>
      <c r="M27" s="152">
        <f>INDEX('     2022    '!$A$1:$AC$1563,MATCH($D27,'     2022    '!$D$1:$D$1794,0),MATCH(M$1,'     2022    '!$A$1:$AC$1,0))</f>
        <v>77.7</v>
      </c>
      <c r="N27" s="153" t="str">
        <f>INDEX('     2022    '!$A$1:$AC$1563,MATCH($D27,'     2022    '!$D$1:$D$1794,0),MATCH(N$1,'     2022    '!$A$1:$AC$1,0))</f>
        <v>30mm</v>
      </c>
      <c r="O27" s="154">
        <f>INDEX('     2022    '!$A$1:$AC$1563,MATCH($D27,'     2022    '!$D$1:$D$1794,0),MATCH(O$1,'     2022    '!$A$1:$AC$1,0))</f>
        <v>6</v>
      </c>
      <c r="P27" s="153">
        <f>INDEX('     2022    '!$A$1:$AC$1563,MATCH($D27,'     2022    '!$D$1:$D$1794,0),MATCH(P$1,'     2022    '!$A$1:$AC$1,0))</f>
        <v>20</v>
      </c>
      <c r="Q27" s="153" t="str">
        <f>INDEX('     2022    '!$A$1:$AC$1563,MATCH($D27,'     2022    '!$D$1:$D$1794,0),MATCH(Q$1,'     2022    '!$A$1:$AC$1,0))</f>
        <v>No</v>
      </c>
      <c r="R27" s="155">
        <f>INDEX('     2022    '!$A$1:$AC$1563,MATCH($D27,'     2022    '!$D$1:$D$1794,0),MATCH(R$1,'     2022    '!$A$1:$AC$1,0))</f>
        <v>17.100000000000001</v>
      </c>
      <c r="S27" s="155">
        <f>INDEX('     2022    '!$A$1:$AC$1563,MATCH($D27,'     2022    '!$D$1:$D$1794,0),MATCH(S$1,'     2022    '!$A$1:$AC$1,0))</f>
        <v>2.0299999999999998</v>
      </c>
      <c r="T27" s="155">
        <f>INDEX('     2022    '!$A$1:$AC$1563,MATCH($D27,'     2022    '!$D$1:$D$1794,0),MATCH(T$1,'     2022    '!$A$1:$AC$1,0))</f>
        <v>0</v>
      </c>
      <c r="U27" s="154" t="str">
        <f>INDEX('     2022    '!$A$1:$AC$1563,MATCH($D27,'     2022    '!$D$1:$D$1794,0),MATCH(U$1,'     2022    '!$A$1:$AC$1,0))</f>
        <v>1.4G</v>
      </c>
      <c r="V27" s="153" t="str">
        <f>INDEX('     2022    '!$A$1:$AC$1563,MATCH($D27,'     2022    '!$D$1:$D$1794,0),MATCH(V$1,'     2022    '!$A$1:$AC$1,0))</f>
        <v>UN0336</v>
      </c>
      <c r="W27" s="153" t="str">
        <f>INDEX('     2022    '!$A$1:$AC$1563,MATCH($D27,'     2022    '!$D$1:$D$1794,0),MATCH(W$1,'     2022    '!$A$1:$AC$1,0))</f>
        <v>F3</v>
      </c>
      <c r="X27" s="151">
        <f>INDEX('     2022    '!$A$1:$AC$1563,MATCH($D27,'     2022    '!$D$1:$D$1794,0),MATCH(X$1,'     2022    '!$A$1:$AC$1,0))</f>
        <v>46.99</v>
      </c>
      <c r="Y27" s="151">
        <f>INDEX('     2022    '!$A$1:$AC$1563,MATCH($D27,'     2022    '!$D$1:$D$1794,0),MATCH(Y$1,'     2022    '!$A$1:$AC$1,0))</f>
        <v>38.99</v>
      </c>
      <c r="Z27" s="156">
        <f>INDEX('     2022    '!$A$1:$AC$1563,MATCH($D27,'     2022    '!$D$1:$D$1794,0),MATCH(Z$1,'     2022    '!$A$1:$AC$1,0))</f>
        <v>4.7E-2</v>
      </c>
      <c r="AA27" s="153">
        <f>INDEX('     2022    '!$A$1:$AC$1563,MATCH($D27,'     2022    '!$D$1:$D$1794,0),MATCH(AA$1,'     2022    '!$A$1:$AC$1,0))</f>
        <v>0</v>
      </c>
      <c r="AB27" s="153" t="str">
        <f>INDEX('     2022    '!$A$1:$AC$1563,MATCH($D27,'     2022    '!$D$1:$D$1794,0),MATCH(AB$1,'     2022    '!$A$1:$AC$1,0))</f>
        <v>GB/HSE-359367</v>
      </c>
      <c r="AC27" s="153" t="str">
        <f>INDEX('     2022    '!$A$1:$AC$1563,MATCH($D27,'     2022    '!$D$1:$D$1794,0),MATCH(AC$1,'     2022    '!$A$1:$AC$1,0))</f>
        <v>10/24/2028</v>
      </c>
    </row>
    <row r="28" spans="1:29" ht="24">
      <c r="A28" s="32">
        <f t="shared" si="0"/>
        <v>25</v>
      </c>
      <c r="B28" s="68" t="str">
        <f>INDEX('     2022    '!B$2:B$1794,MATCH(D28,'     2022    '!D$2:D$1794,0))</f>
        <v/>
      </c>
      <c r="C28" s="204" t="str">
        <f>INDEX('     2022    '!C$2:C$1794,MATCH(D28,'     2022    '!D$2:D$1794,0))</f>
        <v>Cake - 19s</v>
      </c>
      <c r="D28" s="205" t="str">
        <f>INDEX('     2022    '!D:D,MATCH(A28,'     2022    '!AJ:AJ,0))</f>
        <v>CC1340</v>
      </c>
      <c r="E28" s="204" t="str">
        <f>INDEX('     2022    '!$A$2:$BP$1563,MATCH(D28,'     2022    '!$D$2:$D$1794,0),MATCH($E$1,'     2022    '!$A$3:$BH$3,0))</f>
        <v>MINER'S REVENGE 1. 19 shot dump Cake (all shots fire together). Golden brocade tails with golden brocade burst with red glitter. A real sky filler. RETAIL</v>
      </c>
      <c r="F28" s="206" t="str">
        <f>IFERROR(IF(LEFT(INDEX('     2022    '!AD$2:AD$1794,MATCH(D28,'     2022    '!D$2:D$1794,0)),4)="http",HYPERLINK(INDEX('     2022    '!AD$2:AD$1794,MATCH(D28,'     2022    '!D$2:D$1794,0)),"Video"),""),"")</f>
        <v>Video</v>
      </c>
      <c r="G28" s="207">
        <f>INDEX('     2022    '!$A$1:$AC$1563,MATCH($D28,'     2022    '!$D$1:$D$1794,0),MATCH(G$1,'     2022    '!$A$1:$AC$1,0))</f>
        <v>31</v>
      </c>
      <c r="H28" s="150"/>
      <c r="I28" s="152">
        <f>INDEX('     2022    '!$A$1:$AC$1563,MATCH($D28,'     2022    '!$D$1:$D$1794,0),MATCH(I$1,'     2022    '!$A$1:$AC$1,0))</f>
        <v>70.28</v>
      </c>
      <c r="J28" s="150"/>
      <c r="K28" s="151">
        <f t="shared" si="1"/>
        <v>11.713333333333333</v>
      </c>
      <c r="L28" s="152">
        <f>INDEX('     2022    '!$A$1:$AC$1563,MATCH($D28,'     2022    '!$D$1:$D$1794,0),MATCH(L$1,'     2022    '!$A$1:$AC$1,0))</f>
        <v>74.271000000000001</v>
      </c>
      <c r="M28" s="152">
        <f>INDEX('     2022    '!$A$1:$AC$1563,MATCH($D28,'     2022    '!$D$1:$D$1794,0),MATCH(M$1,'     2022    '!$A$1:$AC$1,0))</f>
        <v>78.180000000000007</v>
      </c>
      <c r="N28" s="153" t="str">
        <f>INDEX('     2022    '!$A$1:$AC$1563,MATCH($D28,'     2022    '!$D$1:$D$1794,0),MATCH(N$1,'     2022    '!$A$1:$AC$1,0))</f>
        <v>30mm</v>
      </c>
      <c r="O28" s="154">
        <f>INDEX('     2022    '!$A$1:$AC$1563,MATCH($D28,'     2022    '!$D$1:$D$1794,0),MATCH(O$1,'     2022    '!$A$1:$AC$1,0))</f>
        <v>6</v>
      </c>
      <c r="P28" s="153">
        <f>INDEX('     2022    '!$A$1:$AC$1563,MATCH($D28,'     2022    '!$D$1:$D$1794,0),MATCH(P$1,'     2022    '!$A$1:$AC$1,0))</f>
        <v>5</v>
      </c>
      <c r="Q28" s="153" t="str">
        <f>INDEX('     2022    '!$A$1:$AC$1563,MATCH($D28,'     2022    '!$D$1:$D$1794,0),MATCH(Q$1,'     2022    '!$A$1:$AC$1,0))</f>
        <v>No</v>
      </c>
      <c r="R28" s="155">
        <f>INDEX('     2022    '!$A$1:$AC$1563,MATCH($D28,'     2022    '!$D$1:$D$1794,0),MATCH(R$1,'     2022    '!$A$1:$AC$1,0))</f>
        <v>17</v>
      </c>
      <c r="S28" s="155">
        <f>INDEX('     2022    '!$A$1:$AC$1563,MATCH($D28,'     2022    '!$D$1:$D$1794,0),MATCH(S$1,'     2022    '!$A$1:$AC$1,0))</f>
        <v>2.2799999999999998</v>
      </c>
      <c r="T28" s="155">
        <f>INDEX('     2022    '!$A$1:$AC$1563,MATCH($D28,'     2022    '!$D$1:$D$1794,0),MATCH(T$1,'     2022    '!$A$1:$AC$1,0))</f>
        <v>0.3</v>
      </c>
      <c r="U28" s="154" t="str">
        <f>INDEX('     2022    '!$A$1:$AC$1563,MATCH($D28,'     2022    '!$D$1:$D$1794,0),MATCH(U$1,'     2022    '!$A$1:$AC$1,0))</f>
        <v>1.3G</v>
      </c>
      <c r="V28" s="153" t="str">
        <f>INDEX('     2022    '!$A$1:$AC$1563,MATCH($D28,'     2022    '!$D$1:$D$1794,0),MATCH(V$1,'     2022    '!$A$1:$AC$1,0))</f>
        <v>UN0335</v>
      </c>
      <c r="W28" s="153" t="str">
        <f>INDEX('     2022    '!$A$1:$AC$1563,MATCH($D28,'     2022    '!$D$1:$D$1794,0),MATCH(W$1,'     2022    '!$A$1:$AC$1,0))</f>
        <v>F3</v>
      </c>
      <c r="X28" s="151">
        <f>INDEX('     2022    '!$A$1:$AC$1563,MATCH($D28,'     2022    '!$D$1:$D$1794,0),MATCH(X$1,'     2022    '!$A$1:$AC$1,0))</f>
        <v>44.99</v>
      </c>
      <c r="Y28" s="151">
        <f>INDEX('     2022    '!$A$1:$AC$1563,MATCH($D28,'     2022    '!$D$1:$D$1794,0),MATCH(Y$1,'     2022    '!$A$1:$AC$1,0))</f>
        <v>32.99</v>
      </c>
      <c r="Z28" s="156">
        <f>INDEX('     2022    '!$A$1:$AC$1563,MATCH($D28,'     2022    '!$D$1:$D$1794,0),MATCH(Z$1,'     2022    '!$A$1:$AC$1,0))</f>
        <v>4.8877999999999998E-2</v>
      </c>
      <c r="AA28" s="153" t="str">
        <f>INDEX('     2022    '!$A$1:$AC$1563,MATCH($D28,'     2022    '!$D$1:$D$1794,0),MATCH(AA$1,'     2022    '!$A$1:$AC$1,0))</f>
        <v>1008-F3-69259763</v>
      </c>
      <c r="AB28" s="153" t="str">
        <f>INDEX('     2022    '!$A$1:$AC$1563,MATCH($D28,'     2022    '!$D$1:$D$1794,0),MATCH(AB$1,'     2022    '!$A$1:$AC$1,0))</f>
        <v>GB/HSE-358644</v>
      </c>
      <c r="AC28" s="153" t="str">
        <f>INDEX('     2022    '!$A$1:$AC$1563,MATCH($D28,'     2022    '!$D$1:$D$1794,0),MATCH(AC$1,'     2022    '!$A$1:$AC$1,0))</f>
        <v>8/15/2028</v>
      </c>
    </row>
    <row r="29" spans="1:29" ht="24">
      <c r="A29" s="32">
        <f t="shared" si="0"/>
        <v>26</v>
      </c>
      <c r="B29" s="68" t="str">
        <f>INDEX('     2022    '!B$2:B$1794,MATCH(D29,'     2022    '!D$2:D$1794,0))</f>
        <v/>
      </c>
      <c r="C29" s="204" t="str">
        <f>INDEX('     2022    '!C$2:C$1794,MATCH(D29,'     2022    '!D$2:D$1794,0))</f>
        <v>Cake - 19s</v>
      </c>
      <c r="D29" s="205" t="str">
        <f>INDEX('     2022    '!D:D,MATCH(A29,'     2022    '!AJ:AJ,0))</f>
        <v>CC1362</v>
      </c>
      <c r="E29" s="204" t="str">
        <f>INDEX('     2022    '!$A$2:$BP$1563,MATCH(D29,'     2022    '!$D$2:$D$1794,0),MATCH($E$1,'     2022    '!$A$3:$BH$3,0))</f>
        <v>BIG TIME. 19 shot cake. Red tails to brocade bursts with silver chrysanthemum. RETAIL</v>
      </c>
      <c r="F29" s="206" t="str">
        <f>IFERROR(IF(LEFT(INDEX('     2022    '!AD$2:AD$1794,MATCH(D29,'     2022    '!D$2:D$1794,0)),4)="http",HYPERLINK(INDEX('     2022    '!AD$2:AD$1794,MATCH(D29,'     2022    '!D$2:D$1794,0)),"Video"),""),"")</f>
        <v>Video</v>
      </c>
      <c r="G29" s="207">
        <f>INDEX('     2022    '!$A$1:$AC$1563,MATCH($D29,'     2022    '!$D$1:$D$1794,0),MATCH(G$1,'     2022    '!$A$1:$AC$1,0))</f>
        <v>0</v>
      </c>
      <c r="H29" s="150"/>
      <c r="I29" s="152">
        <f>INDEX('     2022    '!$A$1:$AC$1563,MATCH($D29,'     2022    '!$D$1:$D$1794,0),MATCH(I$1,'     2022    '!$A$1:$AC$1,0))</f>
        <v>66.94</v>
      </c>
      <c r="J29" s="150"/>
      <c r="K29" s="151">
        <f t="shared" si="1"/>
        <v>11.156666666666666</v>
      </c>
      <c r="L29" s="152">
        <f>INDEX('     2022    '!$A$1:$AC$1563,MATCH($D29,'     2022    '!$D$1:$D$1794,0),MATCH(L$1,'     2022    '!$A$1:$AC$1,0))</f>
        <v>74.897231958773773</v>
      </c>
      <c r="M29" s="152">
        <f>INDEX('     2022    '!$A$1:$AC$1563,MATCH($D29,'     2022    '!$D$1:$D$1794,0),MATCH(M$1,'     2022    '!$A$1:$AC$1,0))</f>
        <v>78.839191535551336</v>
      </c>
      <c r="N29" s="153" t="str">
        <f>INDEX('     2022    '!$A$1:$AC$1563,MATCH($D29,'     2022    '!$D$1:$D$1794,0),MATCH(N$1,'     2022    '!$A$1:$AC$1,0))</f>
        <v>30mm</v>
      </c>
      <c r="O29" s="154">
        <f>INDEX('     2022    '!$A$1:$AC$1563,MATCH($D29,'     2022    '!$D$1:$D$1794,0),MATCH(O$1,'     2022    '!$A$1:$AC$1,0))</f>
        <v>6</v>
      </c>
      <c r="P29" s="153">
        <f>INDEX('     2022    '!$A$1:$AC$1563,MATCH($D29,'     2022    '!$D$1:$D$1794,0),MATCH(P$1,'     2022    '!$A$1:$AC$1,0))</f>
        <v>20</v>
      </c>
      <c r="Q29" s="153" t="str">
        <f>INDEX('     2022    '!$A$1:$AC$1563,MATCH($D29,'     2022    '!$D$1:$D$1794,0),MATCH(Q$1,'     2022    '!$A$1:$AC$1,0))</f>
        <v>No</v>
      </c>
      <c r="R29" s="155">
        <f>INDEX('     2022    '!$A$1:$AC$1563,MATCH($D29,'     2022    '!$D$1:$D$1794,0),MATCH(R$1,'     2022    '!$A$1:$AC$1,0))</f>
        <v>17.2</v>
      </c>
      <c r="S29" s="155">
        <f>INDEX('     2022    '!$A$1:$AC$1563,MATCH($D29,'     2022    '!$D$1:$D$1794,0),MATCH(S$1,'     2022    '!$A$1:$AC$1,0))</f>
        <v>2.7</v>
      </c>
      <c r="T29" s="155">
        <f>INDEX('     2022    '!$A$1:$AC$1563,MATCH($D29,'     2022    '!$D$1:$D$1794,0),MATCH(T$1,'     2022    '!$A$1:$AC$1,0))</f>
        <v>0.3</v>
      </c>
      <c r="U29" s="154" t="str">
        <f>INDEX('     2022    '!$A$1:$AC$1563,MATCH($D29,'     2022    '!$D$1:$D$1794,0),MATCH(U$1,'     2022    '!$A$1:$AC$1,0))</f>
        <v>1.3G</v>
      </c>
      <c r="V29" s="153" t="str">
        <f>INDEX('     2022    '!$A$1:$AC$1563,MATCH($D29,'     2022    '!$D$1:$D$1794,0),MATCH(V$1,'     2022    '!$A$1:$AC$1,0))</f>
        <v>UN0335</v>
      </c>
      <c r="W29" s="153" t="str">
        <f>INDEX('     2022    '!$A$1:$AC$1563,MATCH($D29,'     2022    '!$D$1:$D$1794,0),MATCH(W$1,'     2022    '!$A$1:$AC$1,0))</f>
        <v>F3</v>
      </c>
      <c r="X29" s="151">
        <f>INDEX('     2022    '!$A$1:$AC$1563,MATCH($D29,'     2022    '!$D$1:$D$1794,0),MATCH(X$1,'     2022    '!$A$1:$AC$1,0))</f>
        <v>43.49</v>
      </c>
      <c r="Y29" s="151">
        <f>INDEX('     2022    '!$A$1:$AC$1563,MATCH($D29,'     2022    '!$D$1:$D$1794,0),MATCH(Y$1,'     2022    '!$A$1:$AC$1,0))</f>
        <v>32.49</v>
      </c>
      <c r="Z29" s="156">
        <f>INDEX('     2022    '!$A$1:$AC$1563,MATCH($D29,'     2022    '!$D$1:$D$1794,0),MATCH(Z$1,'     2022    '!$A$1:$AC$1,0))</f>
        <v>5.0543999999999999E-2</v>
      </c>
      <c r="AA29" s="153" t="str">
        <f>INDEX('     2022    '!$A$1:$AC$1563,MATCH($D29,'     2022    '!$D$1:$D$1794,0),MATCH(AA$1,'     2022    '!$A$1:$AC$1,0))</f>
        <v>2806-F3-000059</v>
      </c>
      <c r="AB29" s="153" t="str">
        <f>INDEX('     2022    '!$A$1:$AC$1563,MATCH($D29,'     2022    '!$D$1:$D$1794,0),MATCH(AB$1,'     2022    '!$A$1:$AC$1,0))</f>
        <v>GB/HSE-360450</v>
      </c>
      <c r="AC29" s="153" t="str">
        <f>INDEX('     2022    '!$A$1:$AC$1563,MATCH($D29,'     2022    '!$D$1:$D$1794,0),MATCH(AC$1,'     2022    '!$A$1:$AC$1,0))</f>
        <v>6/8/2029</v>
      </c>
    </row>
    <row r="30" spans="1:29" ht="36">
      <c r="A30" s="32">
        <f t="shared" si="0"/>
        <v>27</v>
      </c>
      <c r="B30" s="68" t="str">
        <f>INDEX('     2022    '!B$2:B$1794,MATCH(D30,'     2022    '!D$2:D$1794,0))</f>
        <v/>
      </c>
      <c r="C30" s="204" t="str">
        <f>INDEX('     2022    '!C$2:C$1794,MATCH(D30,'     2022    '!D$2:D$1794,0))</f>
        <v>Cake - 19s</v>
      </c>
      <c r="D30" s="205" t="str">
        <f>INDEX('     2022    '!D:D,MATCH(A30,'     2022    '!AJ:AJ,0))</f>
        <v>CC1342</v>
      </c>
      <c r="E30" s="204" t="str">
        <f>INDEX('     2022    '!$A$2:$BP$1563,MATCH(D30,'     2022    '!$D$2:$D$1794,0),MATCH($E$1,'     2022    '!$A$3:$BH$3,0))</f>
        <v>THE DARK DEMOLLISHER. 19 shot dump cake (all shots fire together). Instantaneous lift of crackling mines to bursts of crackling glitter chrysanthemums above. RETAIL</v>
      </c>
      <c r="F30" s="206" t="str">
        <f>IFERROR(IF(LEFT(INDEX('     2022    '!AD$2:AD$1794,MATCH(D30,'     2022    '!D$2:D$1794,0)),4)="http",HYPERLINK(INDEX('     2022    '!AD$2:AD$1794,MATCH(D30,'     2022    '!D$2:D$1794,0)),"Video"),""),"")</f>
        <v>Video</v>
      </c>
      <c r="G30" s="207">
        <f>INDEX('     2022    '!$A$1:$AC$1563,MATCH($D30,'     2022    '!$D$1:$D$1794,0),MATCH(G$1,'     2022    '!$A$1:$AC$1,0))</f>
        <v>0</v>
      </c>
      <c r="H30" s="150"/>
      <c r="I30" s="152">
        <f>INDEX('     2022    '!$A$1:$AC$1563,MATCH($D30,'     2022    '!$D$1:$D$1794,0),MATCH(I$1,'     2022    '!$A$1:$AC$1,0))</f>
        <v>68.31</v>
      </c>
      <c r="J30" s="150"/>
      <c r="K30" s="151">
        <f t="shared" si="1"/>
        <v>11.385</v>
      </c>
      <c r="L30" s="152">
        <f>INDEX('     2022    '!$A$1:$AC$1563,MATCH($D30,'     2022    '!$D$1:$D$1794,0),MATCH(L$1,'     2022    '!$A$1:$AC$1,0))</f>
        <v>77.042725587049915</v>
      </c>
      <c r="M30" s="152">
        <f>INDEX('     2022    '!$A$1:$AC$1563,MATCH($D30,'     2022    '!$D$1:$D$1794,0),MATCH(M$1,'     2022    '!$A$1:$AC$1,0))</f>
        <v>81.097605881105181</v>
      </c>
      <c r="N30" s="153" t="str">
        <f>INDEX('     2022    '!$A$1:$AC$1563,MATCH($D30,'     2022    '!$D$1:$D$1794,0),MATCH(N$1,'     2022    '!$A$1:$AC$1,0))</f>
        <v>30mm</v>
      </c>
      <c r="O30" s="154">
        <f>INDEX('     2022    '!$A$1:$AC$1563,MATCH($D30,'     2022    '!$D$1:$D$1794,0),MATCH(O$1,'     2022    '!$A$1:$AC$1,0))</f>
        <v>6</v>
      </c>
      <c r="P30" s="153">
        <f>INDEX('     2022    '!$A$1:$AC$1563,MATCH($D30,'     2022    '!$D$1:$D$1794,0),MATCH(P$1,'     2022    '!$A$1:$AC$1,0))</f>
        <v>5</v>
      </c>
      <c r="Q30" s="153" t="str">
        <f>INDEX('     2022    '!$A$1:$AC$1563,MATCH($D30,'     2022    '!$D$1:$D$1794,0),MATCH(Q$1,'     2022    '!$A$1:$AC$1,0))</f>
        <v>No</v>
      </c>
      <c r="R30" s="155">
        <f>INDEX('     2022    '!$A$1:$AC$1563,MATCH($D30,'     2022    '!$D$1:$D$1794,0),MATCH(R$1,'     2022    '!$A$1:$AC$1,0))</f>
        <v>17</v>
      </c>
      <c r="S30" s="155">
        <f>INDEX('     2022    '!$A$1:$AC$1563,MATCH($D30,'     2022    '!$D$1:$D$1794,0),MATCH(S$1,'     2022    '!$A$1:$AC$1,0))</f>
        <v>2.2799999999999998</v>
      </c>
      <c r="T30" s="155">
        <f>INDEX('     2022    '!$A$1:$AC$1563,MATCH($D30,'     2022    '!$D$1:$D$1794,0),MATCH(T$1,'     2022    '!$A$1:$AC$1,0))</f>
        <v>0.3</v>
      </c>
      <c r="U30" s="154" t="str">
        <f>INDEX('     2022    '!$A$1:$AC$1563,MATCH($D30,'     2022    '!$D$1:$D$1794,0),MATCH(U$1,'     2022    '!$A$1:$AC$1,0))</f>
        <v>1.3G</v>
      </c>
      <c r="V30" s="153" t="str">
        <f>INDEX('     2022    '!$A$1:$AC$1563,MATCH($D30,'     2022    '!$D$1:$D$1794,0),MATCH(V$1,'     2022    '!$A$1:$AC$1,0))</f>
        <v>UN0335</v>
      </c>
      <c r="W30" s="153" t="str">
        <f>INDEX('     2022    '!$A$1:$AC$1563,MATCH($D30,'     2022    '!$D$1:$D$1794,0),MATCH(W$1,'     2022    '!$A$1:$AC$1,0))</f>
        <v>F3</v>
      </c>
      <c r="X30" s="151">
        <f>INDEX('     2022    '!$A$1:$AC$1563,MATCH($D30,'     2022    '!$D$1:$D$1794,0),MATCH(X$1,'     2022    '!$A$1:$AC$1,0))</f>
        <v>43.49</v>
      </c>
      <c r="Y30" s="151">
        <f>INDEX('     2022    '!$A$1:$AC$1563,MATCH($D30,'     2022    '!$D$1:$D$1794,0),MATCH(Y$1,'     2022    '!$A$1:$AC$1,0))</f>
        <v>32.49</v>
      </c>
      <c r="Z30" s="156">
        <f>INDEX('     2022    '!$A$1:$AC$1563,MATCH($D30,'     2022    '!$D$1:$D$1794,0),MATCH(Z$1,'     2022    '!$A$1:$AC$1,0))</f>
        <v>4.8877999999999998E-2</v>
      </c>
      <c r="AA30" s="153" t="str">
        <f>INDEX('     2022    '!$A$1:$AC$1563,MATCH($D30,'     2022    '!$D$1:$D$1794,0),MATCH(AA$1,'     2022    '!$A$1:$AC$1,0))</f>
        <v>1008-F3-69259763</v>
      </c>
      <c r="AB30" s="153" t="str">
        <f>INDEX('     2022    '!$A$1:$AC$1563,MATCH($D30,'     2022    '!$D$1:$D$1794,0),MATCH(AB$1,'     2022    '!$A$1:$AC$1,0))</f>
        <v>GB/HSE-358646</v>
      </c>
      <c r="AC30" s="153" t="str">
        <f>INDEX('     2022    '!$A$1:$AC$1563,MATCH($D30,'     2022    '!$D$1:$D$1794,0),MATCH(AC$1,'     2022    '!$A$1:$AC$1,0))</f>
        <v>8/15/2028</v>
      </c>
    </row>
    <row r="31" spans="1:29" ht="24">
      <c r="A31" s="32">
        <f t="shared" si="0"/>
        <v>28</v>
      </c>
      <c r="B31" s="68" t="str">
        <f>INDEX('     2022    '!B$2:B$1794,MATCH(D31,'     2022    '!D$2:D$1794,0))</f>
        <v/>
      </c>
      <c r="C31" s="204" t="str">
        <f>INDEX('     2022    '!C$2:C$1794,MATCH(D31,'     2022    '!D$2:D$1794,0))</f>
        <v>Cake - 20s</v>
      </c>
      <c r="D31" s="205" t="str">
        <f>INDEX('     2022    '!D:D,MATCH(A31,'     2022    '!AJ:AJ,0))</f>
        <v>CCR012</v>
      </c>
      <c r="E31" s="204" t="str">
        <f>INDEX('     2022    '!$A$2:$BP$1563,MATCH(D31,'     2022    '!$D$2:$D$1794,0),MATCH($E$1,'     2022    '!$A$3:$BH$3,0))</f>
        <v>TICK TOCK BOOM. 20 shot cake. Red, green, blue tails to silver time rain with coloured stars. RETAIL</v>
      </c>
      <c r="F31" s="206" t="str">
        <f>IFERROR(IF(LEFT(INDEX('     2022    '!AD$2:AD$1794,MATCH(D31,'     2022    '!D$2:D$1794,0)),4)="http",HYPERLINK(INDEX('     2022    '!AD$2:AD$1794,MATCH(D31,'     2022    '!D$2:D$1794,0)),"Video"),""),"")</f>
        <v>Video</v>
      </c>
      <c r="G31" s="207">
        <f>INDEX('     2022    '!$A$1:$AC$1563,MATCH($D31,'     2022    '!$D$1:$D$1794,0),MATCH(G$1,'     2022    '!$A$1:$AC$1,0))</f>
        <v>0</v>
      </c>
      <c r="H31" s="150"/>
      <c r="I31" s="152">
        <f>INDEX('     2022    '!$A$1:$AC$1563,MATCH($D31,'     2022    '!$D$1:$D$1794,0),MATCH(I$1,'     2022    '!$A$1:$AC$1,0))</f>
        <v>65.400000000000006</v>
      </c>
      <c r="J31" s="150"/>
      <c r="K31" s="151">
        <f t="shared" si="1"/>
        <v>3.6333333333333337</v>
      </c>
      <c r="L31" s="152">
        <f>INDEX('     2022    '!$A$1:$AC$1563,MATCH($D31,'     2022    '!$D$1:$D$1794,0),MATCH(L$1,'     2022    '!$A$1:$AC$1,0))</f>
        <v>83.233953604902425</v>
      </c>
      <c r="M31" s="152">
        <f>INDEX('     2022    '!$A$1:$AC$1563,MATCH($D31,'     2022    '!$D$1:$D$1794,0),MATCH(M$1,'     2022    '!$A$1:$AC$1,0))</f>
        <v>87.614688005160446</v>
      </c>
      <c r="N31" s="153" t="str">
        <f>INDEX('     2022    '!$A$1:$AC$1563,MATCH($D31,'     2022    '!$D$1:$D$1794,0),MATCH(N$1,'     2022    '!$A$1:$AC$1,0))</f>
        <v>20mm</v>
      </c>
      <c r="O31" s="154">
        <f>INDEX('     2022    '!$A$1:$AC$1563,MATCH($D31,'     2022    '!$D$1:$D$1794,0),MATCH(O$1,'     2022    '!$A$1:$AC$1,0))</f>
        <v>18</v>
      </c>
      <c r="P31" s="153">
        <f>INDEX('     2022    '!$A$1:$AC$1563,MATCH($D31,'     2022    '!$D$1:$D$1794,0),MATCH(P$1,'     2022    '!$A$1:$AC$1,0))</f>
        <v>20</v>
      </c>
      <c r="Q31" s="153" t="str">
        <f>INDEX('     2022    '!$A$1:$AC$1563,MATCH($D31,'     2022    '!$D$1:$D$1794,0),MATCH(Q$1,'     2022    '!$A$1:$AC$1,0))</f>
        <v>No</v>
      </c>
      <c r="R31" s="155">
        <f>INDEX('     2022    '!$A$1:$AC$1563,MATCH($D31,'     2022    '!$D$1:$D$1794,0),MATCH(R$1,'     2022    '!$A$1:$AC$1,0))</f>
        <v>18.100000000000001</v>
      </c>
      <c r="S31" s="155">
        <f>INDEX('     2022    '!$A$1:$AC$1563,MATCH($D31,'     2022    '!$D$1:$D$1794,0),MATCH(S$1,'     2022    '!$A$1:$AC$1,0))</f>
        <v>3.1</v>
      </c>
      <c r="T31" s="155">
        <f>INDEX('     2022    '!$A$1:$AC$1563,MATCH($D31,'     2022    '!$D$1:$D$1794,0),MATCH(T$1,'     2022    '!$A$1:$AC$1,0))</f>
        <v>0.3</v>
      </c>
      <c r="U31" s="154" t="str">
        <f>INDEX('     2022    '!$A$1:$AC$1563,MATCH($D31,'     2022    '!$D$1:$D$1794,0),MATCH(U$1,'     2022    '!$A$1:$AC$1,0))</f>
        <v>1.3G</v>
      </c>
      <c r="V31" s="153" t="str">
        <f>INDEX('     2022    '!$A$1:$AC$1563,MATCH($D31,'     2022    '!$D$1:$D$1794,0),MATCH(V$1,'     2022    '!$A$1:$AC$1,0))</f>
        <v>UN0335</v>
      </c>
      <c r="W31" s="153" t="str">
        <f>INDEX('     2022    '!$A$1:$AC$1563,MATCH($D31,'     2022    '!$D$1:$D$1794,0),MATCH(W$1,'     2022    '!$A$1:$AC$1,0))</f>
        <v>F2</v>
      </c>
      <c r="X31" s="151">
        <f>INDEX('     2022    '!$A$1:$AC$1563,MATCH($D31,'     2022    '!$D$1:$D$1794,0),MATCH(X$1,'     2022    '!$A$1:$AC$1,0))</f>
        <v>15.99</v>
      </c>
      <c r="Y31" s="151">
        <f>INDEX('     2022    '!$A$1:$AC$1563,MATCH($D31,'     2022    '!$D$1:$D$1794,0),MATCH(Y$1,'     2022    '!$A$1:$AC$1,0))</f>
        <v>11.99</v>
      </c>
      <c r="Z31" s="156">
        <f>INDEX('     2022    '!$A$1:$AC$1563,MATCH($D31,'     2022    '!$D$1:$D$1794,0),MATCH(Z$1,'     2022    '!$A$1:$AC$1,0))</f>
        <v>4.24E-2</v>
      </c>
      <c r="AA31" s="153" t="str">
        <f>INDEX('     2022    '!$A$1:$AC$1563,MATCH($D31,'     2022    '!$D$1:$D$1794,0),MATCH(AA$1,'     2022    '!$A$1:$AC$1,0))</f>
        <v>2806-F2-000055</v>
      </c>
      <c r="AB31" s="153" t="str">
        <f>INDEX('     2022    '!$A$1:$AC$1563,MATCH($D31,'     2022    '!$D$1:$D$1794,0),MATCH(AB$1,'     2022    '!$A$1:$AC$1,0))</f>
        <v>GB/HSE-360508</v>
      </c>
      <c r="AC31" s="153" t="str">
        <f>INDEX('     2022    '!$A$1:$AC$1563,MATCH($D31,'     2022    '!$D$1:$D$1794,0),MATCH(AC$1,'     2022    '!$A$1:$AC$1,0))</f>
        <v>6/8/2029</v>
      </c>
    </row>
    <row r="32" spans="1:29" ht="24">
      <c r="A32" s="32">
        <f t="shared" si="0"/>
        <v>29</v>
      </c>
      <c r="B32" s="68" t="str">
        <f>INDEX('     2022    '!B$2:B$1794,MATCH(D32,'     2022    '!D$2:D$1794,0))</f>
        <v/>
      </c>
      <c r="C32" s="204" t="str">
        <f>INDEX('     2022    '!C$2:C$1794,MATCH(D32,'     2022    '!D$2:D$1794,0))</f>
        <v>Cake - 20s</v>
      </c>
      <c r="D32" s="205" t="str">
        <f>INDEX('     2022    '!D:D,MATCH(A32,'     2022    '!AJ:AJ,0))</f>
        <v>CC0619</v>
      </c>
      <c r="E32" s="204" t="str">
        <f>INDEX('     2022    '!$A$2:$BP$1563,MATCH(D32,'     2022    '!$D$2:$D$1794,0),MATCH($E$1,'     2022    '!$A$3:$BH$3,0))</f>
        <v>SPIN DOCTOR. 20 shot cake. Rising red and green tails to a lovely white spinning tail. RETAIL</v>
      </c>
      <c r="F32" s="206" t="str">
        <f>IFERROR(IF(LEFT(INDEX('     2022    '!AD$2:AD$1794,MATCH(D32,'     2022    '!D$2:D$1794,0)),4)="http",HYPERLINK(INDEX('     2022    '!AD$2:AD$1794,MATCH(D32,'     2022    '!D$2:D$1794,0)),"Video"),""),"")</f>
        <v>Video</v>
      </c>
      <c r="G32" s="207">
        <f>INDEX('     2022    '!$A$1:$AC$1563,MATCH($D32,'     2022    '!$D$1:$D$1794,0),MATCH(G$1,'     2022    '!$A$1:$AC$1,0))</f>
        <v>35</v>
      </c>
      <c r="H32" s="150"/>
      <c r="I32" s="152">
        <f>INDEX('     2022    '!$A$1:$AC$1563,MATCH($D32,'     2022    '!$D$1:$D$1794,0),MATCH(I$1,'     2022    '!$A$1:$AC$1,0))</f>
        <v>45.15</v>
      </c>
      <c r="J32" s="150"/>
      <c r="K32" s="151">
        <f t="shared" si="1"/>
        <v>11.2875</v>
      </c>
      <c r="L32" s="152">
        <f>INDEX('     2022    '!$A$1:$AC$1563,MATCH($D32,'     2022    '!$D$1:$D$1794,0),MATCH(L$1,'     2022    '!$A$1:$AC$1,0))</f>
        <v>48.126999999999995</v>
      </c>
      <c r="M32" s="152">
        <f>INDEX('     2022    '!$A$1:$AC$1563,MATCH($D32,'     2022    '!$D$1:$D$1794,0),MATCH(M$1,'     2022    '!$A$1:$AC$1,0))</f>
        <v>50.66</v>
      </c>
      <c r="N32" s="153" t="str">
        <f>INDEX('     2022    '!$A$1:$AC$1563,MATCH($D32,'     2022    '!$D$1:$D$1794,0),MATCH(N$1,'     2022    '!$A$1:$AC$1,0))</f>
        <v>30mm</v>
      </c>
      <c r="O32" s="154">
        <f>INDEX('     2022    '!$A$1:$AC$1563,MATCH($D32,'     2022    '!$D$1:$D$1794,0),MATCH(O$1,'     2022    '!$A$1:$AC$1,0))</f>
        <v>4</v>
      </c>
      <c r="P32" s="153">
        <f>INDEX('     2022    '!$A$1:$AC$1563,MATCH($D32,'     2022    '!$D$1:$D$1794,0),MATCH(P$1,'     2022    '!$A$1:$AC$1,0))</f>
        <v>22</v>
      </c>
      <c r="Q32" s="153" t="str">
        <f>INDEX('     2022    '!$A$1:$AC$1563,MATCH($D32,'     2022    '!$D$1:$D$1794,0),MATCH(Q$1,'     2022    '!$A$1:$AC$1,0))</f>
        <v>Yes</v>
      </c>
      <c r="R32" s="155">
        <f>INDEX('     2022    '!$A$1:$AC$1563,MATCH($D32,'     2022    '!$D$1:$D$1794,0),MATCH(R$1,'     2022    '!$A$1:$AC$1,0))</f>
        <v>13</v>
      </c>
      <c r="S32" s="155">
        <f>INDEX('     2022    '!$A$1:$AC$1563,MATCH($D32,'     2022    '!$D$1:$D$1794,0),MATCH(S$1,'     2022    '!$A$1:$AC$1,0))</f>
        <v>1.48</v>
      </c>
      <c r="T32" s="155">
        <f>INDEX('     2022    '!$A$1:$AC$1563,MATCH($D32,'     2022    '!$D$1:$D$1794,0),MATCH(T$1,'     2022    '!$A$1:$AC$1,0))</f>
        <v>0.3</v>
      </c>
      <c r="U32" s="154" t="str">
        <f>INDEX('     2022    '!$A$1:$AC$1563,MATCH($D32,'     2022    '!$D$1:$D$1794,0),MATCH(U$1,'     2022    '!$A$1:$AC$1,0))</f>
        <v>1.3G</v>
      </c>
      <c r="V32" s="153" t="str">
        <f>INDEX('     2022    '!$A$1:$AC$1563,MATCH($D32,'     2022    '!$D$1:$D$1794,0),MATCH(V$1,'     2022    '!$A$1:$AC$1,0))</f>
        <v>UN0335</v>
      </c>
      <c r="W32" s="153" t="str">
        <f>INDEX('     2022    '!$A$1:$AC$1563,MATCH($D32,'     2022    '!$D$1:$D$1794,0),MATCH(W$1,'     2022    '!$A$1:$AC$1,0))</f>
        <v>F2</v>
      </c>
      <c r="X32" s="151">
        <f>INDEX('     2022    '!$A$1:$AC$1563,MATCH($D32,'     2022    '!$D$1:$D$1794,0),MATCH(X$1,'     2022    '!$A$1:$AC$1,0))</f>
        <v>42.99</v>
      </c>
      <c r="Y32" s="151">
        <f>INDEX('     2022    '!$A$1:$AC$1563,MATCH($D32,'     2022    '!$D$1:$D$1794,0),MATCH(Y$1,'     2022    '!$A$1:$AC$1,0))</f>
        <v>32.49</v>
      </c>
      <c r="Z32" s="156">
        <f>INDEX('     2022    '!$A$1:$AC$1563,MATCH($D32,'     2022    '!$D$1:$D$1794,0),MATCH(Z$1,'     2022    '!$A$1:$AC$1,0))</f>
        <v>3.3000000000000002E-2</v>
      </c>
      <c r="AA32" s="153" t="str">
        <f>INDEX('     2022    '!$A$1:$AC$1563,MATCH($D32,'     2022    '!$D$1:$D$1794,0),MATCH(AA$1,'     2022    '!$A$1:$AC$1,0))</f>
        <v>1008-F2-69256027</v>
      </c>
      <c r="AB32" s="153" t="str">
        <f>INDEX('     2022    '!$A$1:$AC$1563,MATCH($D32,'     2022    '!$D$1:$D$1794,0),MATCH(AB$1,'     2022    '!$A$1:$AC$1,0))</f>
        <v>GB/HSE-355655</v>
      </c>
      <c r="AC32" s="153" t="str">
        <f>INDEX('     2022    '!$A$1:$AC$1563,MATCH($D32,'     2022    '!$D$1:$D$1794,0),MATCH(AC$1,'     2022    '!$A$1:$AC$1,0))</f>
        <v>8/3/2027</v>
      </c>
    </row>
    <row r="33" spans="1:29" ht="24">
      <c r="A33" s="32">
        <f t="shared" si="0"/>
        <v>30</v>
      </c>
      <c r="B33" s="68" t="str">
        <f>INDEX('     2022    '!B$2:B$1794,MATCH(D33,'     2022    '!D$2:D$1794,0))</f>
        <v/>
      </c>
      <c r="C33" s="204" t="str">
        <f>INDEX('     2022    '!C$2:C$1794,MATCH(D33,'     2022    '!D$2:D$1794,0))</f>
        <v>Cake - 21s</v>
      </c>
      <c r="D33" s="205" t="str">
        <f>INDEX('     2022    '!D:D,MATCH(A33,'     2022    '!AJ:AJ,0))</f>
        <v>CC1550</v>
      </c>
      <c r="E33" s="204" t="str">
        <f>INDEX('     2022    '!$A$2:$BP$1563,MATCH(D33,'     2022    '!$D$2:$D$1794,0),MATCH($E$1,'     2022    '!$A$3:$BH$3,0))</f>
        <v>MISTY MAYHEM. 21 shot cake. Red tail to golden willow bursts into blue tails to red ghost bursts. RETAIL</v>
      </c>
      <c r="F33" s="206" t="str">
        <f>IFERROR(IF(LEFT(INDEX('     2022    '!AD$2:AD$1794,MATCH(D33,'     2022    '!D$2:D$1794,0)),4)="http",HYPERLINK(INDEX('     2022    '!AD$2:AD$1794,MATCH(D33,'     2022    '!D$2:D$1794,0)),"Video"),""),"")</f>
        <v>Video</v>
      </c>
      <c r="G33" s="207">
        <f>INDEX('     2022    '!$A$1:$AC$1563,MATCH($D33,'     2022    '!$D$1:$D$1794,0),MATCH(G$1,'     2022    '!$A$1:$AC$1,0))</f>
        <v>0</v>
      </c>
      <c r="H33" s="150"/>
      <c r="I33" s="152">
        <f>INDEX('     2022    '!$A$1:$AC$1563,MATCH($D33,'     2022    '!$D$1:$D$1794,0),MATCH(I$1,'     2022    '!$A$1:$AC$1,0))</f>
        <v>85.38</v>
      </c>
      <c r="J33" s="150"/>
      <c r="K33" s="151">
        <f t="shared" si="1"/>
        <v>7.1149999999999993</v>
      </c>
      <c r="L33" s="152">
        <f>INDEX('     2022    '!$A$1:$AC$1563,MATCH($D33,'     2022    '!$D$1:$D$1794,0),MATCH(L$1,'     2022    '!$A$1:$AC$1,0))</f>
        <v>87.454744927816705</v>
      </c>
      <c r="M33" s="152">
        <f>INDEX('     2022    '!$A$1:$AC$1563,MATCH($D33,'     2022    '!$D$1:$D$1794,0),MATCH(M$1,'     2022    '!$A$1:$AC$1,0))</f>
        <v>92.057626239807064</v>
      </c>
      <c r="N33" s="153" t="str">
        <f>INDEX('     2022    '!$A$1:$AC$1563,MATCH($D33,'     2022    '!$D$1:$D$1794,0),MATCH(N$1,'     2022    '!$A$1:$AC$1,0))</f>
        <v>25mm</v>
      </c>
      <c r="O33" s="154">
        <f>INDEX('     2022    '!$A$1:$AC$1563,MATCH($D33,'     2022    '!$D$1:$D$1794,0),MATCH(O$1,'     2022    '!$A$1:$AC$1,0))</f>
        <v>12</v>
      </c>
      <c r="P33" s="153">
        <f>INDEX('     2022    '!$A$1:$AC$1563,MATCH($D33,'     2022    '!$D$1:$D$1794,0),MATCH(P$1,'     2022    '!$A$1:$AC$1,0))</f>
        <v>30</v>
      </c>
      <c r="Q33" s="153" t="str">
        <f>INDEX('     2022    '!$A$1:$AC$1563,MATCH($D33,'     2022    '!$D$1:$D$1794,0),MATCH(Q$1,'     2022    '!$A$1:$AC$1,0))</f>
        <v>No</v>
      </c>
      <c r="R33" s="155">
        <f>INDEX('     2022    '!$A$1:$AC$1563,MATCH($D33,'     2022    '!$D$1:$D$1794,0),MATCH(R$1,'     2022    '!$A$1:$AC$1,0))</f>
        <v>18</v>
      </c>
      <c r="S33" s="155">
        <f>INDEX('     2022    '!$A$1:$AC$1563,MATCH($D33,'     2022    '!$D$1:$D$1794,0),MATCH(S$1,'     2022    '!$A$1:$AC$1,0))</f>
        <v>3</v>
      </c>
      <c r="T33" s="155">
        <f>INDEX('     2022    '!$A$1:$AC$1563,MATCH($D33,'     2022    '!$D$1:$D$1794,0),MATCH(T$1,'     2022    '!$A$1:$AC$1,0))</f>
        <v>0.3</v>
      </c>
      <c r="U33" s="154" t="str">
        <f>INDEX('     2022    '!$A$1:$AC$1563,MATCH($D33,'     2022    '!$D$1:$D$1794,0),MATCH(U$1,'     2022    '!$A$1:$AC$1,0))</f>
        <v>1.3G</v>
      </c>
      <c r="V33" s="153" t="str">
        <f>INDEX('     2022    '!$A$1:$AC$1563,MATCH($D33,'     2022    '!$D$1:$D$1794,0),MATCH(V$1,'     2022    '!$A$1:$AC$1,0))</f>
        <v>UN0335</v>
      </c>
      <c r="W33" s="153" t="str">
        <f>INDEX('     2022    '!$A$1:$AC$1563,MATCH($D33,'     2022    '!$D$1:$D$1794,0),MATCH(W$1,'     2022    '!$A$1:$AC$1,0))</f>
        <v>F2</v>
      </c>
      <c r="X33" s="151">
        <f>INDEX('     2022    '!$A$1:$AC$1563,MATCH($D33,'     2022    '!$D$1:$D$1794,0),MATCH(X$1,'     2022    '!$A$1:$AC$1,0))</f>
        <v>27.49</v>
      </c>
      <c r="Y33" s="151">
        <f>INDEX('     2022    '!$A$1:$AC$1563,MATCH($D33,'     2022    '!$D$1:$D$1794,0),MATCH(Y$1,'     2022    '!$A$1:$AC$1,0))</f>
        <v>20.99</v>
      </c>
      <c r="Z33" s="156">
        <f>INDEX('     2022    '!$A$1:$AC$1563,MATCH($D33,'     2022    '!$D$1:$D$1794,0),MATCH(Z$1,'     2022    '!$A$1:$AC$1,0))</f>
        <v>4.8000000000000001E-2</v>
      </c>
      <c r="AA33" s="153" t="str">
        <f>INDEX('     2022    '!$A$1:$AC$1563,MATCH($D33,'     2022    '!$D$1:$D$1794,0),MATCH(AA$1,'     2022    '!$A$1:$AC$1,0))</f>
        <v>2806-F2-001989</v>
      </c>
      <c r="AB33" s="153" t="str">
        <f>INDEX('     2022    '!$A$1:$AC$1563,MATCH($D33,'     2022    '!$D$1:$D$1794,0),MATCH(AB$1,'     2022    '!$A$1:$AC$1,0))</f>
        <v>GB/HSE-362477</v>
      </c>
      <c r="AC33" s="153" t="str">
        <f>INDEX('     2022    '!$A$1:$AC$1563,MATCH($D33,'     2022    '!$D$1:$D$1794,0),MATCH(AC$1,'     2022    '!$A$1:$AC$1,0))</f>
        <v>11/30/2030</v>
      </c>
    </row>
    <row r="34" spans="1:29" ht="24">
      <c r="A34" s="32">
        <f t="shared" si="0"/>
        <v>31</v>
      </c>
      <c r="B34" s="68" t="str">
        <f>INDEX('     2022    '!B$2:B$1794,MATCH(D34,'     2022    '!D$2:D$1794,0))</f>
        <v/>
      </c>
      <c r="C34" s="204" t="str">
        <f>INDEX('     2022    '!C$2:C$1794,MATCH(D34,'     2022    '!D$2:D$1794,0))</f>
        <v>Cake - 25s</v>
      </c>
      <c r="D34" s="205" t="str">
        <f>INDEX('     2022    '!D:D,MATCH(A34,'     2022    '!AJ:AJ,0))</f>
        <v>CC0604</v>
      </c>
      <c r="E34" s="204" t="str">
        <f>INDEX('     2022    '!$A$2:$BP$1563,MATCH(D34,'     2022    '!$D$2:$D$1794,0),MATCH($E$1,'     2022    '!$A$3:$BH$3,0))</f>
        <v>CRAZY CRACKLES. 25 shot cake. Rising silver tails to bursts of silver crackling stars. RETAIL</v>
      </c>
      <c r="F34" s="206" t="str">
        <f>IFERROR(IF(LEFT(INDEX('     2022    '!AD$2:AD$1794,MATCH(D34,'     2022    '!D$2:D$1794,0)),4)="http",HYPERLINK(INDEX('     2022    '!AD$2:AD$1794,MATCH(D34,'     2022    '!D$2:D$1794,0)),"Video"),""),"")</f>
        <v>Video</v>
      </c>
      <c r="G34" s="207">
        <f>INDEX('     2022    '!$A$1:$AC$1563,MATCH($D34,'     2022    '!$D$1:$D$1794,0),MATCH(G$1,'     2022    '!$A$1:$AC$1,0))</f>
        <v>0</v>
      </c>
      <c r="H34" s="150"/>
      <c r="I34" s="152">
        <f>INDEX('     2022    '!$A$1:$AC$1563,MATCH($D34,'     2022    '!$D$1:$D$1794,0),MATCH(I$1,'     2022    '!$A$1:$AC$1,0))</f>
        <v>45.17</v>
      </c>
      <c r="J34" s="150"/>
      <c r="K34" s="151">
        <f t="shared" si="1"/>
        <v>3.7641666666666667</v>
      </c>
      <c r="L34" s="152">
        <f>INDEX('     2022    '!$A$1:$AC$1563,MATCH($D34,'     2022    '!$D$1:$D$1794,0),MATCH(L$1,'     2022    '!$A$1:$AC$1,0))</f>
        <v>48.814554092139971</v>
      </c>
      <c r="M34" s="152">
        <f>INDEX('     2022    '!$A$1:$AC$1563,MATCH($D34,'     2022    '!$D$1:$D$1794,0),MATCH(M$1,'     2022    '!$A$1:$AC$1,0))</f>
        <v>51.383741149621024</v>
      </c>
      <c r="N34" s="153" t="str">
        <f>INDEX('     2022    '!$A$1:$AC$1563,MATCH($D34,'     2022    '!$D$1:$D$1794,0),MATCH(N$1,'     2022    '!$A$1:$AC$1,0))</f>
        <v>18mm</v>
      </c>
      <c r="O34" s="154">
        <f>INDEX('     2022    '!$A$1:$AC$1563,MATCH($D34,'     2022    '!$D$1:$D$1794,0),MATCH(O$1,'     2022    '!$A$1:$AC$1,0))</f>
        <v>12</v>
      </c>
      <c r="P34" s="153">
        <f>INDEX('     2022    '!$A$1:$AC$1563,MATCH($D34,'     2022    '!$D$1:$D$1794,0),MATCH(P$1,'     2022    '!$A$1:$AC$1,0))</f>
        <v>22</v>
      </c>
      <c r="Q34" s="153" t="str">
        <f>INDEX('     2022    '!$A$1:$AC$1563,MATCH($D34,'     2022    '!$D$1:$D$1794,0),MATCH(Q$1,'     2022    '!$A$1:$AC$1,0))</f>
        <v>No</v>
      </c>
      <c r="R34" s="155">
        <f>INDEX('     2022    '!$A$1:$AC$1563,MATCH($D34,'     2022    '!$D$1:$D$1794,0),MATCH(R$1,'     2022    '!$A$1:$AC$1,0))</f>
        <v>13.5</v>
      </c>
      <c r="S34" s="155">
        <f>INDEX('     2022    '!$A$1:$AC$1563,MATCH($D34,'     2022    '!$D$1:$D$1794,0),MATCH(S$1,'     2022    '!$A$1:$AC$1,0))</f>
        <v>1.74</v>
      </c>
      <c r="T34" s="155">
        <f>INDEX('     2022    '!$A$1:$AC$1563,MATCH($D34,'     2022    '!$D$1:$D$1794,0),MATCH(T$1,'     2022    '!$A$1:$AC$1,0))</f>
        <v>0.3</v>
      </c>
      <c r="U34" s="154" t="str">
        <f>INDEX('     2022    '!$A$1:$AC$1563,MATCH($D34,'     2022    '!$D$1:$D$1794,0),MATCH(U$1,'     2022    '!$A$1:$AC$1,0))</f>
        <v>1.3G</v>
      </c>
      <c r="V34" s="153" t="str">
        <f>INDEX('     2022    '!$A$1:$AC$1563,MATCH($D34,'     2022    '!$D$1:$D$1794,0),MATCH(V$1,'     2022    '!$A$1:$AC$1,0))</f>
        <v>UN0335</v>
      </c>
      <c r="W34" s="153" t="str">
        <f>INDEX('     2022    '!$A$1:$AC$1563,MATCH($D34,'     2022    '!$D$1:$D$1794,0),MATCH(W$1,'     2022    '!$A$1:$AC$1,0))</f>
        <v>F2</v>
      </c>
      <c r="X34" s="151">
        <f>INDEX('     2022    '!$A$1:$AC$1563,MATCH($D34,'     2022    '!$D$1:$D$1794,0),MATCH(X$1,'     2022    '!$A$1:$AC$1,0))</f>
        <v>14.49</v>
      </c>
      <c r="Y34" s="151">
        <f>INDEX('     2022    '!$A$1:$AC$1563,MATCH($D34,'     2022    '!$D$1:$D$1794,0),MATCH(Y$1,'     2022    '!$A$1:$AC$1,0))</f>
        <v>10.99</v>
      </c>
      <c r="Z34" s="156">
        <f>INDEX('     2022    '!$A$1:$AC$1563,MATCH($D34,'     2022    '!$D$1:$D$1794,0),MATCH(Z$1,'     2022    '!$A$1:$AC$1,0))</f>
        <v>2.8615999999999999E-2</v>
      </c>
      <c r="AA34" s="153" t="str">
        <f>INDEX('     2022    '!$A$1:$AC$1563,MATCH($D34,'     2022    '!$D$1:$D$1794,0),MATCH(AA$1,'     2022    '!$A$1:$AC$1,0))</f>
        <v>1008-F2-69246971</v>
      </c>
      <c r="AB34" s="153" t="str">
        <f>INDEX('     2022    '!$A$1:$AC$1563,MATCH($D34,'     2022    '!$D$1:$D$1794,0),MATCH(AB$1,'     2022    '!$A$1:$AC$1,0))</f>
        <v>GB/HSE-352783</v>
      </c>
      <c r="AC34" s="153" t="str">
        <f>INDEX('     2022    '!$A$1:$AC$1563,MATCH($D34,'     2022    '!$D$1:$D$1794,0),MATCH(AC$1,'     2022    '!$A$1:$AC$1,0))</f>
        <v>6/28/2026</v>
      </c>
    </row>
    <row r="35" spans="1:29" ht="24">
      <c r="A35" s="32">
        <f t="shared" si="0"/>
        <v>32</v>
      </c>
      <c r="B35" s="68" t="str">
        <f>INDEX('     2022    '!B$2:B$1794,MATCH(D35,'     2022    '!D$2:D$1794,0))</f>
        <v/>
      </c>
      <c r="C35" s="204" t="str">
        <f>INDEX('     2022    '!C$2:C$1794,MATCH(D35,'     2022    '!D$2:D$1794,0))</f>
        <v>Cake - 25s</v>
      </c>
      <c r="D35" s="205" t="str">
        <f>INDEX('     2022    '!D:D,MATCH(A35,'     2022    '!AJ:AJ,0))</f>
        <v>CC0606</v>
      </c>
      <c r="E35" s="204" t="str">
        <f>INDEX('     2022    '!$A$2:$BP$1563,MATCH(D35,'     2022    '!$D$2:$D$1794,0),MATCH($E$1,'     2022    '!$A$3:$BH$3,0))</f>
        <v>CELTIC DAWN. 25 shot cake. Purple tails to purple peony bursts, green tail to green peony with each burst enhanced with golden strobe. RETAIL</v>
      </c>
      <c r="F35" s="206" t="str">
        <f>IFERROR(IF(LEFT(INDEX('     2022    '!AD$2:AD$1794,MATCH(D35,'     2022    '!D$2:D$1794,0)),4)="http",HYPERLINK(INDEX('     2022    '!AD$2:AD$1794,MATCH(D35,'     2022    '!D$2:D$1794,0)),"Video"),""),"")</f>
        <v>Video</v>
      </c>
      <c r="G35" s="207">
        <f>INDEX('     2022    '!$A$1:$AC$1563,MATCH($D35,'     2022    '!$D$1:$D$1794,0),MATCH(G$1,'     2022    '!$A$1:$AC$1,0))</f>
        <v>0</v>
      </c>
      <c r="H35" s="150"/>
      <c r="I35" s="152">
        <f>INDEX('     2022    '!$A$1:$AC$1563,MATCH($D35,'     2022    '!$D$1:$D$1794,0),MATCH(I$1,'     2022    '!$A$1:$AC$1,0))</f>
        <v>51.59</v>
      </c>
      <c r="J35" s="150"/>
      <c r="K35" s="151">
        <f t="shared" si="1"/>
        <v>4.2991666666666672</v>
      </c>
      <c r="L35" s="152">
        <f>INDEX('     2022    '!$A$1:$AC$1563,MATCH($D35,'     2022    '!$D$1:$D$1794,0),MATCH(L$1,'     2022    '!$A$1:$AC$1,0))</f>
        <v>53.851794379540657</v>
      </c>
      <c r="M35" s="152">
        <f>INDEX('     2022    '!$A$1:$AC$1563,MATCH($D35,'     2022    '!$D$1:$D$1794,0),MATCH(M$1,'     2022    '!$A$1:$AC$1,0))</f>
        <v>56.686099346884902</v>
      </c>
      <c r="N35" s="153" t="str">
        <f>INDEX('     2022    '!$A$1:$AC$1563,MATCH($D35,'     2022    '!$D$1:$D$1794,0),MATCH(N$1,'     2022    '!$A$1:$AC$1,0))</f>
        <v>20mm</v>
      </c>
      <c r="O35" s="154">
        <f>INDEX('     2022    '!$A$1:$AC$1563,MATCH($D35,'     2022    '!$D$1:$D$1794,0),MATCH(O$1,'     2022    '!$A$1:$AC$1,0))</f>
        <v>12</v>
      </c>
      <c r="P35" s="153">
        <f>INDEX('     2022    '!$A$1:$AC$1563,MATCH($D35,'     2022    '!$D$1:$D$1794,0),MATCH(P$1,'     2022    '!$A$1:$AC$1,0))</f>
        <v>28</v>
      </c>
      <c r="Q35" s="153" t="str">
        <f>INDEX('     2022    '!$A$1:$AC$1563,MATCH($D35,'     2022    '!$D$1:$D$1794,0),MATCH(Q$1,'     2022    '!$A$1:$AC$1,0))</f>
        <v>No</v>
      </c>
      <c r="R35" s="155">
        <f>INDEX('     2022    '!$A$1:$AC$1563,MATCH($D35,'     2022    '!$D$1:$D$1794,0),MATCH(R$1,'     2022    '!$A$1:$AC$1,0))</f>
        <v>13.5</v>
      </c>
      <c r="S35" s="155">
        <f>INDEX('     2022    '!$A$1:$AC$1563,MATCH($D35,'     2022    '!$D$1:$D$1794,0),MATCH(S$1,'     2022    '!$A$1:$AC$1,0))</f>
        <v>2.16</v>
      </c>
      <c r="T35" s="155">
        <f>INDEX('     2022    '!$A$1:$AC$1563,MATCH($D35,'     2022    '!$D$1:$D$1794,0),MATCH(T$1,'     2022    '!$A$1:$AC$1,0))</f>
        <v>0.3</v>
      </c>
      <c r="U35" s="154" t="str">
        <f>INDEX('     2022    '!$A$1:$AC$1563,MATCH($D35,'     2022    '!$D$1:$D$1794,0),MATCH(U$1,'     2022    '!$A$1:$AC$1,0))</f>
        <v>1.3G</v>
      </c>
      <c r="V35" s="153" t="str">
        <f>INDEX('     2022    '!$A$1:$AC$1563,MATCH($D35,'     2022    '!$D$1:$D$1794,0),MATCH(V$1,'     2022    '!$A$1:$AC$1,0))</f>
        <v>UN0335</v>
      </c>
      <c r="W35" s="153" t="str">
        <f>INDEX('     2022    '!$A$1:$AC$1563,MATCH($D35,'     2022    '!$D$1:$D$1794,0),MATCH(W$1,'     2022    '!$A$1:$AC$1,0))</f>
        <v>F2</v>
      </c>
      <c r="X35" s="151">
        <f>INDEX('     2022    '!$A$1:$AC$1563,MATCH($D35,'     2022    '!$D$1:$D$1794,0),MATCH(X$1,'     2022    '!$A$1:$AC$1,0))</f>
        <v>17.489999999999998</v>
      </c>
      <c r="Y35" s="151">
        <f>INDEX('     2022    '!$A$1:$AC$1563,MATCH($D35,'     2022    '!$D$1:$D$1794,0),MATCH(Y$1,'     2022    '!$A$1:$AC$1,0))</f>
        <v>13.99</v>
      </c>
      <c r="Z35" s="156">
        <f>INDEX('     2022    '!$A$1:$AC$1563,MATCH($D35,'     2022    '!$D$1:$D$1794,0),MATCH(Z$1,'     2022    '!$A$1:$AC$1,0))</f>
        <v>2.7869000000000001E-2</v>
      </c>
      <c r="AA35" s="153" t="str">
        <f>INDEX('     2022    '!$A$1:$AC$1563,MATCH($D35,'     2022    '!$D$1:$D$1794,0),MATCH(AA$1,'     2022    '!$A$1:$AC$1,0))</f>
        <v>1008-F2-69246971</v>
      </c>
      <c r="AB35" s="153" t="str">
        <f>INDEX('     2022    '!$A$1:$AC$1563,MATCH($D35,'     2022    '!$D$1:$D$1794,0),MATCH(AB$1,'     2022    '!$A$1:$AC$1,0))</f>
        <v>GB/HSE-352784</v>
      </c>
      <c r="AC35" s="153" t="str">
        <f>INDEX('     2022    '!$A$1:$AC$1563,MATCH($D35,'     2022    '!$D$1:$D$1794,0),MATCH(AC$1,'     2022    '!$A$1:$AC$1,0))</f>
        <v>6/28/2026</v>
      </c>
    </row>
    <row r="36" spans="1:29" ht="24">
      <c r="A36" s="32">
        <f t="shared" si="0"/>
        <v>33</v>
      </c>
      <c r="B36" s="68" t="str">
        <f>INDEX('     2022    '!B$2:B$1794,MATCH(D36,'     2022    '!D$2:D$1794,0))</f>
        <v/>
      </c>
      <c r="C36" s="204" t="str">
        <f>INDEX('     2022    '!C$2:C$1794,MATCH(D36,'     2022    '!D$2:D$1794,0))</f>
        <v>Cake - 25s</v>
      </c>
      <c r="D36" s="205" t="str">
        <f>INDEX('     2022    '!D:D,MATCH(A36,'     2022    '!AJ:AJ,0))</f>
        <v>KF008-CD-25</v>
      </c>
      <c r="E36" s="204" t="str">
        <f>INDEX('     2022    '!$A$2:$BP$1563,MATCH(D36,'     2022    '!$D$2:$D$1794,0),MATCH($E$1,'     2022    '!$A$3:$BH$3,0))</f>
        <v>CELESTIAL DUST. Silver crackling dust with lemon, purple and orange bombards. RETAIL</v>
      </c>
      <c r="F36" s="206" t="str">
        <f>IFERROR(IF(LEFT(INDEX('     2022    '!AD$2:AD$1794,MATCH(D36,'     2022    '!D$2:D$1794,0)),4)="http",HYPERLINK(INDEX('     2022    '!AD$2:AD$1794,MATCH(D36,'     2022    '!D$2:D$1794,0)),"Video"),""),"")</f>
        <v>Video</v>
      </c>
      <c r="G36" s="207">
        <f>INDEX('     2022    '!$A$1:$AC$1563,MATCH($D36,'     2022    '!$D$1:$D$1794,0),MATCH(G$1,'     2022    '!$A$1:$AC$1,0))</f>
        <v>35</v>
      </c>
      <c r="H36" s="150"/>
      <c r="I36" s="152">
        <f>INDEX('     2022    '!$A$1:$AC$1563,MATCH($D36,'     2022    '!$D$1:$D$1794,0),MATCH(I$1,'     2022    '!$A$1:$AC$1,0))</f>
        <v>61.45</v>
      </c>
      <c r="J36" s="150"/>
      <c r="K36" s="151">
        <f t="shared" si="1"/>
        <v>5.1208333333333336</v>
      </c>
      <c r="L36" s="152">
        <f>INDEX('     2022    '!$A$1:$AC$1563,MATCH($D36,'     2022    '!$D$1:$D$1794,0),MATCH(L$1,'     2022    '!$A$1:$AC$1,0))</f>
        <v>58.38</v>
      </c>
      <c r="M36" s="152">
        <f>INDEX('     2022    '!$A$1:$AC$1563,MATCH($D36,'     2022    '!$D$1:$D$1794,0),MATCH(M$1,'     2022    '!$A$1:$AC$1,0))</f>
        <v>61.45</v>
      </c>
      <c r="N36" s="153" t="str">
        <f>INDEX('     2022    '!$A$1:$AC$1563,MATCH($D36,'     2022    '!$D$1:$D$1794,0),MATCH(N$1,'     2022    '!$A$1:$AC$1,0))</f>
        <v>20mm</v>
      </c>
      <c r="O36" s="154">
        <f>INDEX('     2022    '!$A$1:$AC$1563,MATCH($D36,'     2022    '!$D$1:$D$1794,0),MATCH(O$1,'     2022    '!$A$1:$AC$1,0))</f>
        <v>12</v>
      </c>
      <c r="P36" s="153">
        <f>INDEX('     2022    '!$A$1:$AC$1563,MATCH($D36,'     2022    '!$D$1:$D$1794,0),MATCH(P$1,'     2022    '!$A$1:$AC$1,0))</f>
        <v>25</v>
      </c>
      <c r="Q36" s="153" t="str">
        <f>INDEX('     2022    '!$A$1:$AC$1563,MATCH($D36,'     2022    '!$D$1:$D$1794,0),MATCH(Q$1,'     2022    '!$A$1:$AC$1,0))</f>
        <v>No</v>
      </c>
      <c r="R36" s="155">
        <f>INDEX('     2022    '!$A$1:$AC$1563,MATCH($D36,'     2022    '!$D$1:$D$1794,0),MATCH(R$1,'     2022    '!$A$1:$AC$1,0))</f>
        <v>15</v>
      </c>
      <c r="S36" s="155">
        <f>INDEX('     2022    '!$A$1:$AC$1563,MATCH($D36,'     2022    '!$D$1:$D$1794,0),MATCH(S$1,'     2022    '!$A$1:$AC$1,0))</f>
        <v>2.82</v>
      </c>
      <c r="T36" s="155">
        <f>INDEX('     2022    '!$A$1:$AC$1563,MATCH($D36,'     2022    '!$D$1:$D$1794,0),MATCH(T$1,'     2022    '!$A$1:$AC$1,0))</f>
        <v>0</v>
      </c>
      <c r="U36" s="154" t="str">
        <f>INDEX('     2022    '!$A$1:$AC$1563,MATCH($D36,'     2022    '!$D$1:$D$1794,0),MATCH(U$1,'     2022    '!$A$1:$AC$1,0))</f>
        <v>1.3G</v>
      </c>
      <c r="V36" s="153" t="str">
        <f>INDEX('     2022    '!$A$1:$AC$1563,MATCH($D36,'     2022    '!$D$1:$D$1794,0),MATCH(V$1,'     2022    '!$A$1:$AC$1,0))</f>
        <v>UN0335</v>
      </c>
      <c r="W36" s="153" t="str">
        <f>INDEX('     2022    '!$A$1:$AC$1563,MATCH($D36,'     2022    '!$D$1:$D$1794,0),MATCH(W$1,'     2022    '!$A$1:$AC$1,0))</f>
        <v>F3</v>
      </c>
      <c r="X36" s="151">
        <f>INDEX('     2022    '!$A$1:$AC$1563,MATCH($D36,'     2022    '!$D$1:$D$1794,0),MATCH(X$1,'     2022    '!$A$1:$AC$1,0))</f>
        <v>19.989999999999998</v>
      </c>
      <c r="Y36" s="151">
        <f>INDEX('     2022    '!$A$1:$AC$1563,MATCH($D36,'     2022    '!$D$1:$D$1794,0),MATCH(Y$1,'     2022    '!$A$1:$AC$1,0))</f>
        <v>16.989999999999998</v>
      </c>
      <c r="Z36" s="156">
        <f>INDEX('     2022    '!$A$1:$AC$1563,MATCH($D36,'     2022    '!$D$1:$D$1794,0),MATCH(Z$1,'     2022    '!$A$1:$AC$1,0))</f>
        <v>0</v>
      </c>
      <c r="AA36" s="153">
        <f>INDEX('     2022    '!$A$1:$AC$1563,MATCH($D36,'     2022    '!$D$1:$D$1794,0),MATCH(AA$1,'     2022    '!$A$1:$AC$1,0))</f>
        <v>0</v>
      </c>
      <c r="AB36" s="153">
        <f>INDEX('     2022    '!$A$1:$AC$1563,MATCH($D36,'     2022    '!$D$1:$D$1794,0),MATCH(AB$1,'     2022    '!$A$1:$AC$1,0))</f>
        <v>0</v>
      </c>
      <c r="AC36" s="153">
        <f>INDEX('     2022    '!$A$1:$AC$1563,MATCH($D36,'     2022    '!$D$1:$D$1794,0),MATCH(AC$1,'     2022    '!$A$1:$AC$1,0))</f>
        <v>0</v>
      </c>
    </row>
    <row r="37" spans="1:29" ht="24">
      <c r="A37" s="32">
        <f t="shared" si="0"/>
        <v>34</v>
      </c>
      <c r="B37" s="68" t="str">
        <f>INDEX('     2022    '!B$2:B$1794,MATCH(D37,'     2022    '!D$2:D$1794,0))</f>
        <v/>
      </c>
      <c r="C37" s="204" t="str">
        <f>INDEX('     2022    '!C$2:C$1794,MATCH(D37,'     2022    '!D$2:D$1794,0))</f>
        <v>Cake - 25s</v>
      </c>
      <c r="D37" s="205" t="str">
        <f>INDEX('     2022    '!D:D,MATCH(A37,'     2022    '!AJ:AJ,0))</f>
        <v>KF007-SG-25</v>
      </c>
      <c r="E37" s="204" t="str">
        <f>INDEX('     2022    '!$A$2:$BP$1563,MATCH(D37,'     2022    '!$D$2:$D$1794,0),MATCH($E$1,'     2022    '!$A$3:$BH$3,0))</f>
        <v>STAR GAZING. Golden waves changing to red, blue and green bombards. A new name for Star Gazer with increased powder. RETAIL</v>
      </c>
      <c r="F37" s="206" t="str">
        <f>IFERROR(IF(LEFT(INDEX('     2022    '!AD$2:AD$1794,MATCH(D37,'     2022    '!D$2:D$1794,0)),4)="http",HYPERLINK(INDEX('     2022    '!AD$2:AD$1794,MATCH(D37,'     2022    '!D$2:D$1794,0)),"Video"),""),"")</f>
        <v>Video</v>
      </c>
      <c r="G37" s="207">
        <f>INDEX('     2022    '!$A$1:$AC$1563,MATCH($D37,'     2022    '!$D$1:$D$1794,0),MATCH(G$1,'     2022    '!$A$1:$AC$1,0))</f>
        <v>26</v>
      </c>
      <c r="H37" s="150"/>
      <c r="I37" s="152">
        <f>INDEX('     2022    '!$A$1:$AC$1563,MATCH($D37,'     2022    '!$D$1:$D$1794,0),MATCH(I$1,'     2022    '!$A$1:$AC$1,0))</f>
        <v>64.56</v>
      </c>
      <c r="J37" s="150"/>
      <c r="K37" s="151">
        <f t="shared" si="1"/>
        <v>5.38</v>
      </c>
      <c r="L37" s="152">
        <f>INDEX('     2022    '!$A$1:$AC$1563,MATCH($D37,'     2022    '!$D$1:$D$1794,0),MATCH(L$1,'     2022    '!$A$1:$AC$1,0))</f>
        <v>61.33</v>
      </c>
      <c r="M37" s="152">
        <f>INDEX('     2022    '!$A$1:$AC$1563,MATCH($D37,'     2022    '!$D$1:$D$1794,0),MATCH(M$1,'     2022    '!$A$1:$AC$1,0))</f>
        <v>64.56</v>
      </c>
      <c r="N37" s="153" t="str">
        <f>INDEX('     2022    '!$A$1:$AC$1563,MATCH($D37,'     2022    '!$D$1:$D$1794,0),MATCH(N$1,'     2022    '!$A$1:$AC$1,0))</f>
        <v>20mm</v>
      </c>
      <c r="O37" s="154">
        <f>INDEX('     2022    '!$A$1:$AC$1563,MATCH($D37,'     2022    '!$D$1:$D$1794,0),MATCH(O$1,'     2022    '!$A$1:$AC$1,0))</f>
        <v>12</v>
      </c>
      <c r="P37" s="153">
        <f>INDEX('     2022    '!$A$1:$AC$1563,MATCH($D37,'     2022    '!$D$1:$D$1794,0),MATCH(P$1,'     2022    '!$A$1:$AC$1,0))</f>
        <v>25</v>
      </c>
      <c r="Q37" s="153" t="str">
        <f>INDEX('     2022    '!$A$1:$AC$1563,MATCH($D37,'     2022    '!$D$1:$D$1794,0),MATCH(Q$1,'     2022    '!$A$1:$AC$1,0))</f>
        <v>No</v>
      </c>
      <c r="R37" s="155">
        <f>INDEX('     2022    '!$A$1:$AC$1563,MATCH($D37,'     2022    '!$D$1:$D$1794,0),MATCH(R$1,'     2022    '!$A$1:$AC$1,0))</f>
        <v>15</v>
      </c>
      <c r="S37" s="155">
        <f>INDEX('     2022    '!$A$1:$AC$1563,MATCH($D37,'     2022    '!$D$1:$D$1794,0),MATCH(S$1,'     2022    '!$A$1:$AC$1,0))</f>
        <v>2.4</v>
      </c>
      <c r="T37" s="155">
        <f>INDEX('     2022    '!$A$1:$AC$1563,MATCH($D37,'     2022    '!$D$1:$D$1794,0),MATCH(T$1,'     2022    '!$A$1:$AC$1,0))</f>
        <v>0</v>
      </c>
      <c r="U37" s="154" t="str">
        <f>INDEX('     2022    '!$A$1:$AC$1563,MATCH($D37,'     2022    '!$D$1:$D$1794,0),MATCH(U$1,'     2022    '!$A$1:$AC$1,0))</f>
        <v>1.3G</v>
      </c>
      <c r="V37" s="153" t="str">
        <f>INDEX('     2022    '!$A$1:$AC$1563,MATCH($D37,'     2022    '!$D$1:$D$1794,0),MATCH(V$1,'     2022    '!$A$1:$AC$1,0))</f>
        <v>UN0335</v>
      </c>
      <c r="W37" s="153" t="str">
        <f>INDEX('     2022    '!$A$1:$AC$1563,MATCH($D37,'     2022    '!$D$1:$D$1794,0),MATCH(W$1,'     2022    '!$A$1:$AC$1,0))</f>
        <v>F2</v>
      </c>
      <c r="X37" s="151">
        <f>INDEX('     2022    '!$A$1:$AC$1563,MATCH($D37,'     2022    '!$D$1:$D$1794,0),MATCH(X$1,'     2022    '!$A$1:$AC$1,0))</f>
        <v>19.989999999999998</v>
      </c>
      <c r="Y37" s="151">
        <f>INDEX('     2022    '!$A$1:$AC$1563,MATCH($D37,'     2022    '!$D$1:$D$1794,0),MATCH(Y$1,'     2022    '!$A$1:$AC$1,0))</f>
        <v>16.989999999999998</v>
      </c>
      <c r="Z37" s="156">
        <f>INDEX('     2022    '!$A$1:$AC$1563,MATCH($D37,'     2022    '!$D$1:$D$1794,0),MATCH(Z$1,'     2022    '!$A$1:$AC$1,0))</f>
        <v>3.1E-2</v>
      </c>
      <c r="AA37" s="153" t="str">
        <f>INDEX('     2022    '!$A$1:$AC$1563,MATCH($D37,'     2022    '!$D$1:$D$1794,0),MATCH(AA$1,'     2022    '!$A$1:$AC$1,0))</f>
        <v>2806-F2-002382</v>
      </c>
      <c r="AB37" s="153">
        <f>INDEX('     2022    '!$A$1:$AC$1563,MATCH($D37,'     2022    '!$D$1:$D$1794,0),MATCH(AB$1,'     2022    '!$A$1:$AC$1,0))</f>
        <v>0</v>
      </c>
      <c r="AC37" s="153">
        <f>INDEX('     2022    '!$A$1:$AC$1563,MATCH($D37,'     2022    '!$D$1:$D$1794,0),MATCH(AC$1,'     2022    '!$A$1:$AC$1,0))</f>
        <v>0</v>
      </c>
    </row>
    <row r="38" spans="1:29" ht="24">
      <c r="A38" s="32">
        <f t="shared" si="0"/>
        <v>35</v>
      </c>
      <c r="B38" s="68" t="str">
        <f>INDEX('     2022    '!B$2:B$1794,MATCH(D38,'     2022    '!D$2:D$1794,0))</f>
        <v/>
      </c>
      <c r="C38" s="204" t="str">
        <f>INDEX('     2022    '!C$2:C$1794,MATCH(D38,'     2022    '!D$2:D$1794,0))</f>
        <v>Cake - 25s</v>
      </c>
      <c r="D38" s="205" t="str">
        <f>INDEX('     2022    '!D:D,MATCH(A38,'     2022    '!AJ:AJ,0))</f>
        <v>KF009-DR-25</v>
      </c>
      <c r="E38" s="204" t="str">
        <f>INDEX('     2022    '!$A$2:$BP$1563,MATCH(D38,'     2022    '!$D$2:$D$1794,0),MATCH($E$1,'     2022    '!$A$3:$BH$3,0))</f>
        <v>DELTA RAY. Silver tails to green peony, red tail to red and blue star, silver tails to purple stars with white strobes, green tails to crackling finale. RETAIL</v>
      </c>
      <c r="F38" s="206" t="str">
        <f>IFERROR(IF(LEFT(INDEX('     2022    '!AD$2:AD$1794,MATCH(D38,'     2022    '!D$2:D$1794,0)),4)="http",HYPERLINK(INDEX('     2022    '!AD$2:AD$1794,MATCH(D38,'     2022    '!D$2:D$1794,0)),"Video"),""),"")</f>
        <v>Video</v>
      </c>
      <c r="G38" s="207">
        <f>INDEX('     2022    '!$A$1:$AC$1563,MATCH($D38,'     2022    '!$D$1:$D$1794,0),MATCH(G$1,'     2022    '!$A$1:$AC$1,0))</f>
        <v>0</v>
      </c>
      <c r="H38" s="150"/>
      <c r="I38" s="152">
        <f>INDEX('     2022    '!$A$1:$AC$1563,MATCH($D38,'     2022    '!$D$1:$D$1794,0),MATCH(I$1,'     2022    '!$A$1:$AC$1,0))</f>
        <v>66.88</v>
      </c>
      <c r="J38" s="150"/>
      <c r="K38" s="151">
        <f t="shared" si="1"/>
        <v>5.5733333333333333</v>
      </c>
      <c r="L38" s="152">
        <f>INDEX('     2022    '!$A$1:$AC$1563,MATCH($D38,'     2022    '!$D$1:$D$1794,0),MATCH(L$1,'     2022    '!$A$1:$AC$1,0))</f>
        <v>63.54</v>
      </c>
      <c r="M38" s="152">
        <f>INDEX('     2022    '!$A$1:$AC$1563,MATCH($D38,'     2022    '!$D$1:$D$1794,0),MATCH(M$1,'     2022    '!$A$1:$AC$1,0))</f>
        <v>66.88</v>
      </c>
      <c r="N38" s="153" t="str">
        <f>INDEX('     2022    '!$A$1:$AC$1563,MATCH($D38,'     2022    '!$D$1:$D$1794,0),MATCH(N$1,'     2022    '!$A$1:$AC$1,0))</f>
        <v>20mm</v>
      </c>
      <c r="O38" s="154">
        <f>INDEX('     2022    '!$A$1:$AC$1563,MATCH($D38,'     2022    '!$D$1:$D$1794,0),MATCH(O$1,'     2022    '!$A$1:$AC$1,0))</f>
        <v>12</v>
      </c>
      <c r="P38" s="153">
        <f>INDEX('     2022    '!$A$1:$AC$1563,MATCH($D38,'     2022    '!$D$1:$D$1794,0),MATCH(P$1,'     2022    '!$A$1:$AC$1,0))</f>
        <v>30</v>
      </c>
      <c r="Q38" s="153" t="str">
        <f>INDEX('     2022    '!$A$1:$AC$1563,MATCH($D38,'     2022    '!$D$1:$D$1794,0),MATCH(Q$1,'     2022    '!$A$1:$AC$1,0))</f>
        <v>No</v>
      </c>
      <c r="R38" s="155">
        <f>INDEX('     2022    '!$A$1:$AC$1563,MATCH($D38,'     2022    '!$D$1:$D$1794,0),MATCH(R$1,'     2022    '!$A$1:$AC$1,0))</f>
        <v>15.36</v>
      </c>
      <c r="S38" s="155">
        <f>INDEX('     2022    '!$A$1:$AC$1563,MATCH($D38,'     2022    '!$D$1:$D$1794,0),MATCH(S$1,'     2022    '!$A$1:$AC$1,0))</f>
        <v>2.34</v>
      </c>
      <c r="T38" s="155">
        <f>INDEX('     2022    '!$A$1:$AC$1563,MATCH($D38,'     2022    '!$D$1:$D$1794,0),MATCH(T$1,'     2022    '!$A$1:$AC$1,0))</f>
        <v>0</v>
      </c>
      <c r="U38" s="154" t="str">
        <f>INDEX('     2022    '!$A$1:$AC$1563,MATCH($D38,'     2022    '!$D$1:$D$1794,0),MATCH(U$1,'     2022    '!$A$1:$AC$1,0))</f>
        <v>1.4G</v>
      </c>
      <c r="V38" s="153" t="str">
        <f>INDEX('     2022    '!$A$1:$AC$1563,MATCH($D38,'     2022    '!$D$1:$D$1794,0),MATCH(V$1,'     2022    '!$A$1:$AC$1,0))</f>
        <v>UN0336</v>
      </c>
      <c r="W38" s="153" t="str">
        <f>INDEX('     2022    '!$A$1:$AC$1563,MATCH($D38,'     2022    '!$D$1:$D$1794,0),MATCH(W$1,'     2022    '!$A$1:$AC$1,0))</f>
        <v>F2</v>
      </c>
      <c r="X38" s="151">
        <f>INDEX('     2022    '!$A$1:$AC$1563,MATCH($D38,'     2022    '!$D$1:$D$1794,0),MATCH(X$1,'     2022    '!$A$1:$AC$1,0))</f>
        <v>19.989999999999998</v>
      </c>
      <c r="Y38" s="151">
        <f>INDEX('     2022    '!$A$1:$AC$1563,MATCH($D38,'     2022    '!$D$1:$D$1794,0),MATCH(Y$1,'     2022    '!$A$1:$AC$1,0))</f>
        <v>16.989999999999998</v>
      </c>
      <c r="Z38" s="156">
        <f>INDEX('     2022    '!$A$1:$AC$1563,MATCH($D38,'     2022    '!$D$1:$D$1794,0),MATCH(Z$1,'     2022    '!$A$1:$AC$1,0))</f>
        <v>3.5000000000000003E-2</v>
      </c>
      <c r="AA38" s="153">
        <f>INDEX('     2022    '!$A$1:$AC$1563,MATCH($D38,'     2022    '!$D$1:$D$1794,0),MATCH(AA$1,'     2022    '!$A$1:$AC$1,0))</f>
        <v>0</v>
      </c>
      <c r="AB38" s="153" t="str">
        <f>INDEX('     2022    '!$A$1:$AC$1563,MATCH($D38,'     2022    '!$D$1:$D$1794,0),MATCH(AB$1,'     2022    '!$A$1:$AC$1,0))</f>
        <v>GB/HSE-351136</v>
      </c>
      <c r="AC38" s="153">
        <f>INDEX('     2022    '!$A$1:$AC$1563,MATCH($D38,'     2022    '!$D$1:$D$1794,0),MATCH(AC$1,'     2022    '!$A$1:$AC$1,0))</f>
        <v>0</v>
      </c>
    </row>
    <row r="39" spans="1:29" ht="24">
      <c r="A39" s="32">
        <f t="shared" si="0"/>
        <v>36</v>
      </c>
      <c r="B39" s="68" t="str">
        <f>INDEX('     2022    '!B$2:B$1794,MATCH(D39,'     2022    '!D$2:D$1794,0))</f>
        <v/>
      </c>
      <c r="C39" s="204" t="str">
        <f>INDEX('     2022    '!C$2:C$1794,MATCH(D39,'     2022    '!D$2:D$1794,0))</f>
        <v>Cake - 25s</v>
      </c>
      <c r="D39" s="205" t="str">
        <f>INDEX('     2022    '!D:D,MATCH(A39,'     2022    '!AJ:AJ,0))</f>
        <v>KF006-BN-25</v>
      </c>
      <c r="E39" s="204" t="str">
        <f>INDEX('     2022    '!$A$2:$BP$1563,MATCH(D39,'     2022    '!$D$2:$D$1794,0),MATCH($E$1,'     2022    '!$A$3:$BH$3,0))</f>
        <v>BLAZING NEBULA. Red palm, green palm, red star with white strobe, blue star and crackling flower to crackling finale. RETAIL</v>
      </c>
      <c r="F39" s="206" t="str">
        <f>IFERROR(IF(LEFT(INDEX('     2022    '!AD$2:AD$1794,MATCH(D39,'     2022    '!D$2:D$1794,0)),4)="http",HYPERLINK(INDEX('     2022    '!AD$2:AD$1794,MATCH(D39,'     2022    '!D$2:D$1794,0)),"Video"),""),"")</f>
        <v/>
      </c>
      <c r="G39" s="207">
        <f>INDEX('     2022    '!$A$1:$AC$1563,MATCH($D39,'     2022    '!$D$1:$D$1794,0),MATCH(G$1,'     2022    '!$A$1:$AC$1,0))</f>
        <v>0</v>
      </c>
      <c r="H39" s="150"/>
      <c r="I39" s="152">
        <f>INDEX('     2022    '!$A$1:$AC$1563,MATCH($D39,'     2022    '!$D$1:$D$1794,0),MATCH(I$1,'     2022    '!$A$1:$AC$1,0))</f>
        <v>74.88</v>
      </c>
      <c r="J39" s="150"/>
      <c r="K39" s="151">
        <f t="shared" si="1"/>
        <v>6.2399999999999993</v>
      </c>
      <c r="L39" s="152">
        <f>INDEX('     2022    '!$A$1:$AC$1563,MATCH($D39,'     2022    '!$D$1:$D$1794,0),MATCH(L$1,'     2022    '!$A$1:$AC$1,0))</f>
        <v>71.14</v>
      </c>
      <c r="M39" s="152">
        <f>INDEX('     2022    '!$A$1:$AC$1563,MATCH($D39,'     2022    '!$D$1:$D$1794,0),MATCH(M$1,'     2022    '!$A$1:$AC$1,0))</f>
        <v>74.88</v>
      </c>
      <c r="N39" s="153" t="str">
        <f>INDEX('     2022    '!$A$1:$AC$1563,MATCH($D39,'     2022    '!$D$1:$D$1794,0),MATCH(N$1,'     2022    '!$A$1:$AC$1,0))</f>
        <v>20mm</v>
      </c>
      <c r="O39" s="154">
        <f>INDEX('     2022    '!$A$1:$AC$1563,MATCH($D39,'     2022    '!$D$1:$D$1794,0),MATCH(O$1,'     2022    '!$A$1:$AC$1,0))</f>
        <v>12</v>
      </c>
      <c r="P39" s="153">
        <f>INDEX('     2022    '!$A$1:$AC$1563,MATCH($D39,'     2022    '!$D$1:$D$1794,0),MATCH(P$1,'     2022    '!$A$1:$AC$1,0))</f>
        <v>28</v>
      </c>
      <c r="Q39" s="153" t="str">
        <f>INDEX('     2022    '!$A$1:$AC$1563,MATCH($D39,'     2022    '!$D$1:$D$1794,0),MATCH(Q$1,'     2022    '!$A$1:$AC$1,0))</f>
        <v>No</v>
      </c>
      <c r="R39" s="155">
        <f>INDEX('     2022    '!$A$1:$AC$1563,MATCH($D39,'     2022    '!$D$1:$D$1794,0),MATCH(R$1,'     2022    '!$A$1:$AC$1,0))</f>
        <v>15</v>
      </c>
      <c r="S39" s="155">
        <f>INDEX('     2022    '!$A$1:$AC$1563,MATCH($D39,'     2022    '!$D$1:$D$1794,0),MATCH(S$1,'     2022    '!$A$1:$AC$1,0))</f>
        <v>2.04</v>
      </c>
      <c r="T39" s="155">
        <f>INDEX('     2022    '!$A$1:$AC$1563,MATCH($D39,'     2022    '!$D$1:$D$1794,0),MATCH(T$1,'     2022    '!$A$1:$AC$1,0))</f>
        <v>0</v>
      </c>
      <c r="U39" s="154" t="str">
        <f>INDEX('     2022    '!$A$1:$AC$1563,MATCH($D39,'     2022    '!$D$1:$D$1794,0),MATCH(U$1,'     2022    '!$A$1:$AC$1,0))</f>
        <v>1.4G</v>
      </c>
      <c r="V39" s="153" t="str">
        <f>INDEX('     2022    '!$A$1:$AC$1563,MATCH($D39,'     2022    '!$D$1:$D$1794,0),MATCH(V$1,'     2022    '!$A$1:$AC$1,0))</f>
        <v>UN0336</v>
      </c>
      <c r="W39" s="153" t="str">
        <f>INDEX('     2022    '!$A$1:$AC$1563,MATCH($D39,'     2022    '!$D$1:$D$1794,0),MATCH(W$1,'     2022    '!$A$1:$AC$1,0))</f>
        <v>F2</v>
      </c>
      <c r="X39" s="151">
        <f>INDEX('     2022    '!$A$1:$AC$1563,MATCH($D39,'     2022    '!$D$1:$D$1794,0),MATCH(X$1,'     2022    '!$A$1:$AC$1,0))</f>
        <v>19.989999999999998</v>
      </c>
      <c r="Y39" s="151">
        <f>INDEX('     2022    '!$A$1:$AC$1563,MATCH($D39,'     2022    '!$D$1:$D$1794,0),MATCH(Y$1,'     2022    '!$A$1:$AC$1,0))</f>
        <v>16.989999999999998</v>
      </c>
      <c r="Z39" s="156">
        <f>INDEX('     2022    '!$A$1:$AC$1563,MATCH($D39,'     2022    '!$D$1:$D$1794,0),MATCH(Z$1,'     2022    '!$A$1:$AC$1,0))</f>
        <v>3.5000000000000003E-2</v>
      </c>
      <c r="AA39" s="153" t="str">
        <f>INDEX('     2022    '!$A$1:$AC$1563,MATCH($D39,'     2022    '!$D$1:$D$1794,0),MATCH(AA$1,'     2022    '!$A$1:$AC$1,0))</f>
        <v>1008-F2-69249902</v>
      </c>
      <c r="AB39" s="153">
        <f>INDEX('     2022    '!$A$1:$AC$1563,MATCH($D39,'     2022    '!$D$1:$D$1794,0),MATCH(AB$1,'     2022    '!$A$1:$AC$1,0))</f>
        <v>0</v>
      </c>
      <c r="AC39" s="153">
        <f>INDEX('     2022    '!$A$1:$AC$1563,MATCH($D39,'     2022    '!$D$1:$D$1794,0),MATCH(AC$1,'     2022    '!$A$1:$AC$1,0))</f>
        <v>0</v>
      </c>
    </row>
    <row r="40" spans="1:29" ht="24">
      <c r="A40" s="32">
        <f t="shared" si="0"/>
        <v>37</v>
      </c>
      <c r="B40" s="68" t="str">
        <f>INDEX('     2022    '!B$2:B$1794,MATCH(D40,'     2022    '!D$2:D$1794,0))</f>
        <v/>
      </c>
      <c r="C40" s="204" t="str">
        <f>INDEX('     2022    '!C$2:C$1794,MATCH(D40,'     2022    '!D$2:D$1794,0))</f>
        <v>Cake - 25s</v>
      </c>
      <c r="D40" s="205" t="str">
        <f>INDEX('     2022    '!D:D,MATCH(A40,'     2022    '!AJ:AJ,0))</f>
        <v>CC1487</v>
      </c>
      <c r="E40" s="204" t="str">
        <f>INDEX('     2022    '!$A$2:$BP$1563,MATCH(D40,'     2022    '!$D$2:$D$1794,0),MATCH($E$1,'     2022    '!$A$3:$BH$3,0))</f>
        <v>CRIS CROSS. 25 shots of pink &amp; lime crossettes bursts. Really unique colours and great high bursting effects. RETAIL</v>
      </c>
      <c r="F40" s="206" t="str">
        <f>IFERROR(IF(LEFT(INDEX('     2022    '!AD$2:AD$1794,MATCH(D40,'     2022    '!D$2:D$1794,0)),4)="http",HYPERLINK(INDEX('     2022    '!AD$2:AD$1794,MATCH(D40,'     2022    '!D$2:D$1794,0)),"Video"),""),"")</f>
        <v>Video</v>
      </c>
      <c r="G40" s="207">
        <f>INDEX('     2022    '!$A$1:$AC$1563,MATCH($D40,'     2022    '!$D$1:$D$1794,0),MATCH(G$1,'     2022    '!$A$1:$AC$1,0))</f>
        <v>0</v>
      </c>
      <c r="H40" s="150"/>
      <c r="I40" s="152">
        <f>INDEX('     2022    '!$A$1:$AC$1563,MATCH($D40,'     2022    '!$D$1:$D$1794,0),MATCH(I$1,'     2022    '!$A$1:$AC$1,0))</f>
        <v>104.25</v>
      </c>
      <c r="J40" s="150"/>
      <c r="K40" s="151">
        <f t="shared" si="1"/>
        <v>5.791666666666667</v>
      </c>
      <c r="L40" s="152">
        <f>INDEX('     2022    '!$A$1:$AC$1563,MATCH($D40,'     2022    '!$D$1:$D$1794,0),MATCH(L$1,'     2022    '!$A$1:$AC$1,0))</f>
        <v>110.59850985976372</v>
      </c>
      <c r="M40" s="152">
        <f>INDEX('     2022    '!$A$1:$AC$1563,MATCH($D40,'     2022    '!$D$1:$D$1794,0),MATCH(M$1,'     2022    '!$A$1:$AC$1,0))</f>
        <v>116.41948406290919</v>
      </c>
      <c r="N40" s="153" t="str">
        <f>INDEX('     2022    '!$A$1:$AC$1563,MATCH($D40,'     2022    '!$D$1:$D$1794,0),MATCH(N$1,'     2022    '!$A$1:$AC$1,0))</f>
        <v>20mm</v>
      </c>
      <c r="O40" s="154">
        <f>INDEX('     2022    '!$A$1:$AC$1563,MATCH($D40,'     2022    '!$D$1:$D$1794,0),MATCH(O$1,'     2022    '!$A$1:$AC$1,0))</f>
        <v>18</v>
      </c>
      <c r="P40" s="153">
        <f>INDEX('     2022    '!$A$1:$AC$1563,MATCH($D40,'     2022    '!$D$1:$D$1794,0),MATCH(P$1,'     2022    '!$A$1:$AC$1,0))</f>
        <v>35</v>
      </c>
      <c r="Q40" s="153" t="str">
        <f>INDEX('     2022    '!$A$1:$AC$1563,MATCH($D40,'     2022    '!$D$1:$D$1794,0),MATCH(Q$1,'     2022    '!$A$1:$AC$1,0))</f>
        <v>Yes</v>
      </c>
      <c r="R40" s="155">
        <f>INDEX('     2022    '!$A$1:$AC$1563,MATCH($D40,'     2022    '!$D$1:$D$1794,0),MATCH(R$1,'     2022    '!$A$1:$AC$1,0))</f>
        <v>22.6</v>
      </c>
      <c r="S40" s="155">
        <f>INDEX('     2022    '!$A$1:$AC$1563,MATCH($D40,'     2022    '!$D$1:$D$1794,0),MATCH(S$1,'     2022    '!$A$1:$AC$1,0))</f>
        <v>5.4</v>
      </c>
      <c r="T40" s="155">
        <f>INDEX('     2022    '!$A$1:$AC$1563,MATCH($D40,'     2022    '!$D$1:$D$1794,0),MATCH(T$1,'     2022    '!$A$1:$AC$1,0))</f>
        <v>0.3</v>
      </c>
      <c r="U40" s="154" t="str">
        <f>INDEX('     2022    '!$A$1:$AC$1563,MATCH($D40,'     2022    '!$D$1:$D$1794,0),MATCH(U$1,'     2022    '!$A$1:$AC$1,0))</f>
        <v>1.4G</v>
      </c>
      <c r="V40" s="153" t="str">
        <f>INDEX('     2022    '!$A$1:$AC$1563,MATCH($D40,'     2022    '!$D$1:$D$1794,0),MATCH(V$1,'     2022    '!$A$1:$AC$1,0))</f>
        <v>UN0336</v>
      </c>
      <c r="W40" s="153" t="str">
        <f>INDEX('     2022    '!$A$1:$AC$1563,MATCH($D40,'     2022    '!$D$1:$D$1794,0),MATCH(W$1,'     2022    '!$A$1:$AC$1,0))</f>
        <v>F2</v>
      </c>
      <c r="X40" s="151">
        <f>INDEX('     2022    '!$A$1:$AC$1563,MATCH($D40,'     2022    '!$D$1:$D$1794,0),MATCH(X$1,'     2022    '!$A$1:$AC$1,0))</f>
        <v>22.49</v>
      </c>
      <c r="Y40" s="151">
        <f>INDEX('     2022    '!$A$1:$AC$1563,MATCH($D40,'     2022    '!$D$1:$D$1794,0),MATCH(Y$1,'     2022    '!$A$1:$AC$1,0))</f>
        <v>16.989999999999998</v>
      </c>
      <c r="Z40" s="156">
        <f>INDEX('     2022    '!$A$1:$AC$1563,MATCH($D40,'     2022    '!$D$1:$D$1794,0),MATCH(Z$1,'     2022    '!$A$1:$AC$1,0))</f>
        <v>4.4287E-2</v>
      </c>
      <c r="AA40" s="153" t="str">
        <f>INDEX('     2022    '!$A$1:$AC$1563,MATCH($D40,'     2022    '!$D$1:$D$1794,0),MATCH(AA$1,'     2022    '!$A$1:$AC$1,0))</f>
        <v>2806-F2-000057</v>
      </c>
      <c r="AB40" s="153" t="str">
        <f>INDEX('     2022    '!$A$1:$AC$1563,MATCH($D40,'     2022    '!$D$1:$D$1794,0),MATCH(AB$1,'     2022    '!$A$1:$AC$1,0))</f>
        <v>GB/HSE-360487</v>
      </c>
      <c r="AC40" s="153" t="str">
        <f>INDEX('     2022    '!$A$1:$AC$1563,MATCH($D40,'     2022    '!$D$1:$D$1794,0),MATCH(AC$1,'     2022    '!$A$1:$AC$1,0))</f>
        <v>6/8/2029</v>
      </c>
    </row>
    <row r="41" spans="1:29" ht="24">
      <c r="A41" s="32">
        <f t="shared" si="0"/>
        <v>38</v>
      </c>
      <c r="B41" s="68" t="str">
        <f>INDEX('     2022    '!B$2:B$1794,MATCH(D41,'     2022    '!D$2:D$1794,0))</f>
        <v/>
      </c>
      <c r="C41" s="204" t="str">
        <f>INDEX('     2022    '!C$2:C$1794,MATCH(D41,'     2022    '!D$2:D$1794,0))</f>
        <v>Cake - 25s</v>
      </c>
      <c r="D41" s="205" t="str">
        <f>INDEX('     2022    '!D:D,MATCH(A41,'     2022    '!AJ:AJ,0))</f>
        <v>CC0422</v>
      </c>
      <c r="E41" s="204" t="str">
        <f>INDEX('     2022    '!$A$2:$BP$1563,MATCH(D41,'     2022    '!$D$2:$D$1794,0),MATCH($E$1,'     2022    '!$A$3:$BH$3,0))</f>
        <v>COLORFUL CROSSETTE. 25 shots of red and green crossettes, an excellent value small cake. RETAIL</v>
      </c>
      <c r="F41" s="206" t="str">
        <f>IFERROR(IF(LEFT(INDEX('     2022    '!AD$2:AD$1794,MATCH(D41,'     2022    '!D$2:D$1794,0)),4)="http",HYPERLINK(INDEX('     2022    '!AD$2:AD$1794,MATCH(D41,'     2022    '!D$2:D$1794,0)),"Video"),""),"")</f>
        <v>Video</v>
      </c>
      <c r="G41" s="207">
        <f>INDEX('     2022    '!$A$1:$AC$1563,MATCH($D41,'     2022    '!$D$1:$D$1794,0),MATCH(G$1,'     2022    '!$A$1:$AC$1,0))</f>
        <v>0</v>
      </c>
      <c r="H41" s="150"/>
      <c r="I41" s="152">
        <f>INDEX('     2022    '!$A$1:$AC$1563,MATCH($D41,'     2022    '!$D$1:$D$1794,0),MATCH(I$1,'     2022    '!$A$1:$AC$1,0))</f>
        <v>103.43</v>
      </c>
      <c r="J41" s="150"/>
      <c r="K41" s="151">
        <f t="shared" si="1"/>
        <v>5.7461111111111114</v>
      </c>
      <c r="L41" s="152">
        <f>INDEX('     2022    '!$A$1:$AC$1563,MATCH($D41,'     2022    '!$D$1:$D$1794,0),MATCH(L$1,'     2022    '!$A$1:$AC$1,0))</f>
        <v>110.60791729809706</v>
      </c>
      <c r="M41" s="152">
        <f>INDEX('     2022    '!$A$1:$AC$1563,MATCH($D41,'     2022    '!$D$1:$D$1794,0),MATCH(M$1,'     2022    '!$A$1:$AC$1,0))</f>
        <v>116.42938662957586</v>
      </c>
      <c r="N41" s="153" t="str">
        <f>INDEX('     2022    '!$A$1:$AC$1563,MATCH($D41,'     2022    '!$D$1:$D$1794,0),MATCH(N$1,'     2022    '!$A$1:$AC$1,0))</f>
        <v>20mm</v>
      </c>
      <c r="O41" s="154">
        <f>INDEX('     2022    '!$A$1:$AC$1563,MATCH($D41,'     2022    '!$D$1:$D$1794,0),MATCH(O$1,'     2022    '!$A$1:$AC$1,0))</f>
        <v>18</v>
      </c>
      <c r="P41" s="153">
        <f>INDEX('     2022    '!$A$1:$AC$1563,MATCH($D41,'     2022    '!$D$1:$D$1794,0),MATCH(P$1,'     2022    '!$A$1:$AC$1,0))</f>
        <v>35</v>
      </c>
      <c r="Q41" s="153" t="str">
        <f>INDEX('     2022    '!$A$1:$AC$1563,MATCH($D41,'     2022    '!$D$1:$D$1794,0),MATCH(Q$1,'     2022    '!$A$1:$AC$1,0))</f>
        <v>Yes</v>
      </c>
      <c r="R41" s="155">
        <f>INDEX('     2022    '!$A$1:$AC$1563,MATCH($D41,'     2022    '!$D$1:$D$1794,0),MATCH(R$1,'     2022    '!$A$1:$AC$1,0))</f>
        <v>23</v>
      </c>
      <c r="S41" s="155">
        <f>INDEX('     2022    '!$A$1:$AC$1563,MATCH($D41,'     2022    '!$D$1:$D$1794,0),MATCH(S$1,'     2022    '!$A$1:$AC$1,0))</f>
        <v>5.4</v>
      </c>
      <c r="T41" s="155">
        <f>INDEX('     2022    '!$A$1:$AC$1563,MATCH($D41,'     2022    '!$D$1:$D$1794,0),MATCH(T$1,'     2022    '!$A$1:$AC$1,0))</f>
        <v>0.3</v>
      </c>
      <c r="U41" s="154" t="str">
        <f>INDEX('     2022    '!$A$1:$AC$1563,MATCH($D41,'     2022    '!$D$1:$D$1794,0),MATCH(U$1,'     2022    '!$A$1:$AC$1,0))</f>
        <v>1.4G</v>
      </c>
      <c r="V41" s="153" t="str">
        <f>INDEX('     2022    '!$A$1:$AC$1563,MATCH($D41,'     2022    '!$D$1:$D$1794,0),MATCH(V$1,'     2022    '!$A$1:$AC$1,0))</f>
        <v>UN0336</v>
      </c>
      <c r="W41" s="153" t="str">
        <f>INDEX('     2022    '!$A$1:$AC$1563,MATCH($D41,'     2022    '!$D$1:$D$1794,0),MATCH(W$1,'     2022    '!$A$1:$AC$1,0))</f>
        <v>F2</v>
      </c>
      <c r="X41" s="151">
        <f>INDEX('     2022    '!$A$1:$AC$1563,MATCH($D41,'     2022    '!$D$1:$D$1794,0),MATCH(X$1,'     2022    '!$A$1:$AC$1,0))</f>
        <v>22.49</v>
      </c>
      <c r="Y41" s="151">
        <f>INDEX('     2022    '!$A$1:$AC$1563,MATCH($D41,'     2022    '!$D$1:$D$1794,0),MATCH(Y$1,'     2022    '!$A$1:$AC$1,0))</f>
        <v>16.989999999999998</v>
      </c>
      <c r="Z41" s="156">
        <f>INDEX('     2022    '!$A$1:$AC$1563,MATCH($D41,'     2022    '!$D$1:$D$1794,0),MATCH(Z$1,'     2022    '!$A$1:$AC$1,0))</f>
        <v>4.4299999999999999E-2</v>
      </c>
      <c r="AA41" s="153" t="str">
        <f>INDEX('     2022    '!$A$1:$AC$1563,MATCH($D41,'     2022    '!$D$1:$D$1794,0),MATCH(AA$1,'     2022    '!$A$1:$AC$1,0))</f>
        <v>2806-F2-000057</v>
      </c>
      <c r="AB41" s="153" t="str">
        <f>INDEX('     2022    '!$A$1:$AC$1563,MATCH($D41,'     2022    '!$D$1:$D$1794,0),MATCH(AB$1,'     2022    '!$A$1:$AC$1,0))</f>
        <v>GB/HSE-347755</v>
      </c>
      <c r="AC41" s="153" t="str">
        <f>INDEX('     2022    '!$A$1:$AC$1563,MATCH($D41,'     2022    '!$D$1:$D$1794,0),MATCH(AC$1,'     2022    '!$A$1:$AC$1,0))</f>
        <v>6/28/2026</v>
      </c>
    </row>
    <row r="42" spans="1:29" ht="24">
      <c r="A42" s="32">
        <f t="shared" si="0"/>
        <v>39</v>
      </c>
      <c r="B42" s="68" t="str">
        <f>INDEX('     2022    '!B$2:B$1794,MATCH(D42,'     2022    '!D$2:D$1794,0))</f>
        <v>NEW2022</v>
      </c>
      <c r="C42" s="204" t="str">
        <f>INDEX('     2022    '!C$2:C$1794,MATCH(D42,'     2022    '!D$2:D$1794,0))</f>
        <v>Cake - 25s</v>
      </c>
      <c r="D42" s="205" t="str">
        <f>INDEX('     2022    '!D:D,MATCH(A42,'     2022    '!AJ:AJ,0))</f>
        <v>KF-CC0422</v>
      </c>
      <c r="E42" s="204" t="str">
        <f>INDEX('     2022    '!$A$2:$BP$1563,MATCH(D42,'     2022    '!$D$2:$D$1794,0),MATCH($E$1,'     2022    '!$A$3:$BH$3,0))</f>
        <v>X MARKS THE SPOT. Vibrant red and green splitting comets, a great little crowd pleaser. RETAIL</v>
      </c>
      <c r="F42" s="206" t="str">
        <f>IFERROR(IF(LEFT(INDEX('     2022    '!AD$2:AD$1794,MATCH(D42,'     2022    '!D$2:D$1794,0)),4)="http",HYPERLINK(INDEX('     2022    '!AD$2:AD$1794,MATCH(D42,'     2022    '!D$2:D$1794,0)),"Video"),""),"")</f>
        <v/>
      </c>
      <c r="G42" s="207">
        <f>INDEX('     2022    '!$A$1:$AC$1563,MATCH($D42,'     2022    '!$D$1:$D$1794,0),MATCH(G$1,'     2022    '!$A$1:$AC$1,0))</f>
        <v>0</v>
      </c>
      <c r="H42" s="150"/>
      <c r="I42" s="152">
        <f>INDEX('     2022    '!$A$1:$AC$1563,MATCH($D42,'     2022    '!$D$1:$D$1794,0),MATCH(I$1,'     2022    '!$A$1:$AC$1,0))</f>
        <v>116.43</v>
      </c>
      <c r="J42" s="150"/>
      <c r="K42" s="151">
        <f t="shared" si="1"/>
        <v>6.4683333333333337</v>
      </c>
      <c r="L42" s="152">
        <f>INDEX('     2022    '!$A$1:$AC$1563,MATCH($D42,'     2022    '!$D$1:$D$1794,0),MATCH(L$1,'     2022    '!$A$1:$AC$1,0))</f>
        <v>110.61</v>
      </c>
      <c r="M42" s="152">
        <f>INDEX('     2022    '!$A$1:$AC$1563,MATCH($D42,'     2022    '!$D$1:$D$1794,0),MATCH(M$1,'     2022    '!$A$1:$AC$1,0))</f>
        <v>116.43</v>
      </c>
      <c r="N42" s="153" t="str">
        <f>INDEX('     2022    '!$A$1:$AC$1563,MATCH($D42,'     2022    '!$D$1:$D$1794,0),MATCH(N$1,'     2022    '!$A$1:$AC$1,0))</f>
        <v>20mm</v>
      </c>
      <c r="O42" s="154">
        <f>INDEX('     2022    '!$A$1:$AC$1563,MATCH($D42,'     2022    '!$D$1:$D$1794,0),MATCH(O$1,'     2022    '!$A$1:$AC$1,0))</f>
        <v>18</v>
      </c>
      <c r="P42" s="153">
        <f>INDEX('     2022    '!$A$1:$AC$1563,MATCH($D42,'     2022    '!$D$1:$D$1794,0),MATCH(P$1,'     2022    '!$A$1:$AC$1,0))</f>
        <v>35</v>
      </c>
      <c r="Q42" s="153" t="str">
        <f>INDEX('     2022    '!$A$1:$AC$1563,MATCH($D42,'     2022    '!$D$1:$D$1794,0),MATCH(Q$1,'     2022    '!$A$1:$AC$1,0))</f>
        <v>Yes</v>
      </c>
      <c r="R42" s="155">
        <f>INDEX('     2022    '!$A$1:$AC$1563,MATCH($D42,'     2022    '!$D$1:$D$1794,0),MATCH(R$1,'     2022    '!$A$1:$AC$1,0))</f>
        <v>23</v>
      </c>
      <c r="S42" s="155">
        <f>INDEX('     2022    '!$A$1:$AC$1563,MATCH($D42,'     2022    '!$D$1:$D$1794,0),MATCH(S$1,'     2022    '!$A$1:$AC$1,0))</f>
        <v>5.4</v>
      </c>
      <c r="T42" s="155">
        <f>INDEX('     2022    '!$A$1:$AC$1563,MATCH($D42,'     2022    '!$D$1:$D$1794,0),MATCH(T$1,'     2022    '!$A$1:$AC$1,0))</f>
        <v>0.3</v>
      </c>
      <c r="U42" s="154" t="str">
        <f>INDEX('     2022    '!$A$1:$AC$1563,MATCH($D42,'     2022    '!$D$1:$D$1794,0),MATCH(U$1,'     2022    '!$A$1:$AC$1,0))</f>
        <v>1.4G</v>
      </c>
      <c r="V42" s="153" t="str">
        <f>INDEX('     2022    '!$A$1:$AC$1563,MATCH($D42,'     2022    '!$D$1:$D$1794,0),MATCH(V$1,'     2022    '!$A$1:$AC$1,0))</f>
        <v>UN0336</v>
      </c>
      <c r="W42" s="153" t="str">
        <f>INDEX('     2022    '!$A$1:$AC$1563,MATCH($D42,'     2022    '!$D$1:$D$1794,0),MATCH(W$1,'     2022    '!$A$1:$AC$1,0))</f>
        <v>F2</v>
      </c>
      <c r="X42" s="151">
        <f>INDEX('     2022    '!$A$1:$AC$1563,MATCH($D42,'     2022    '!$D$1:$D$1794,0),MATCH(X$1,'     2022    '!$A$1:$AC$1,0))</f>
        <v>26.99</v>
      </c>
      <c r="Y42" s="151">
        <f>INDEX('     2022    '!$A$1:$AC$1563,MATCH($D42,'     2022    '!$D$1:$D$1794,0),MATCH(Y$1,'     2022    '!$A$1:$AC$1,0))</f>
        <v>22.49</v>
      </c>
      <c r="Z42" s="156">
        <f>INDEX('     2022    '!$A$1:$AC$1563,MATCH($D42,'     2022    '!$D$1:$D$1794,0),MATCH(Z$1,'     2022    '!$A$1:$AC$1,0))</f>
        <v>4.4299999999999999E-2</v>
      </c>
      <c r="AA42" s="153" t="str">
        <f>INDEX('     2022    '!$A$1:$AC$1563,MATCH($D42,'     2022    '!$D$1:$D$1794,0),MATCH(AA$1,'     2022    '!$A$1:$AC$1,0))</f>
        <v>2806-F2-000057</v>
      </c>
      <c r="AB42" s="153" t="str">
        <f>INDEX('     2022    '!$A$1:$AC$1563,MATCH($D42,'     2022    '!$D$1:$D$1794,0),MATCH(AB$1,'     2022    '!$A$1:$AC$1,0))</f>
        <v>GB/HSE-347755</v>
      </c>
      <c r="AC42" s="153" t="str">
        <f>INDEX('     2022    '!$A$1:$AC$1563,MATCH($D42,'     2022    '!$D$1:$D$1794,0),MATCH(AC$1,'     2022    '!$A$1:$AC$1,0))</f>
        <v>6/28/2026</v>
      </c>
    </row>
    <row r="43" spans="1:29" ht="36">
      <c r="A43" s="32">
        <f t="shared" si="0"/>
        <v>40</v>
      </c>
      <c r="B43" s="68" t="str">
        <f>INDEX('     2022    '!B$2:B$1794,MATCH(D43,'     2022    '!D$2:D$1794,0))</f>
        <v/>
      </c>
      <c r="C43" s="204" t="str">
        <f>INDEX('     2022    '!C$2:C$1794,MATCH(D43,'     2022    '!D$2:D$1794,0))</f>
        <v>Cake - 25s</v>
      </c>
      <c r="D43" s="205" t="str">
        <f>INDEX('     2022    '!D:D,MATCH(A43,'     2022    '!AJ:AJ,0))</f>
        <v>KF012-PR-25</v>
      </c>
      <c r="E43" s="204" t="str">
        <f>INDEX('     2022    '!$A$2:$BP$1563,MATCH(D43,'     2022    '!$D$2:$D$1794,0),MATCH($E$1,'     2022    '!$A$3:$BH$3,0))</f>
        <v>PHOENIX RISING. A rapid barrage of red tail to red star white strobe, green tail to green strobe super crown, green tail to green blue star gold strobe, red tail to red strobe super crown and purple tail to purple star gold chrysanthemum. RETAIL</v>
      </c>
      <c r="F43" s="206" t="str">
        <f>IFERROR(IF(LEFT(INDEX('     2022    '!AD$2:AD$1794,MATCH(D43,'     2022    '!D$2:D$1794,0)),4)="http",HYPERLINK(INDEX('     2022    '!AD$2:AD$1794,MATCH(D43,'     2022    '!D$2:D$1794,0)),"Video"),""),"")</f>
        <v>Video</v>
      </c>
      <c r="G43" s="207">
        <f>INDEX('     2022    '!$A$1:$AC$1563,MATCH($D43,'     2022    '!$D$1:$D$1794,0),MATCH(G$1,'     2022    '!$A$1:$AC$1,0))</f>
        <v>0</v>
      </c>
      <c r="H43" s="150"/>
      <c r="I43" s="152">
        <f>INDEX('     2022    '!$A$1:$AC$1563,MATCH($D43,'     2022    '!$D$1:$D$1794,0),MATCH(I$1,'     2022    '!$A$1:$AC$1,0))</f>
        <v>65.81</v>
      </c>
      <c r="J43" s="150"/>
      <c r="K43" s="151">
        <f t="shared" si="1"/>
        <v>8.2262500000000003</v>
      </c>
      <c r="L43" s="152">
        <f>INDEX('     2022    '!$A$1:$AC$1563,MATCH($D43,'     2022    '!$D$1:$D$1794,0),MATCH(L$1,'     2022    '!$A$1:$AC$1,0))</f>
        <v>62.52</v>
      </c>
      <c r="M43" s="152">
        <f>INDEX('     2022    '!$A$1:$AC$1563,MATCH($D43,'     2022    '!$D$1:$D$1794,0),MATCH(M$1,'     2022    '!$A$1:$AC$1,0))</f>
        <v>65.81</v>
      </c>
      <c r="N43" s="153" t="str">
        <f>INDEX('     2022    '!$A$1:$AC$1563,MATCH($D43,'     2022    '!$D$1:$D$1794,0),MATCH(N$1,'     2022    '!$A$1:$AC$1,0))</f>
        <v>25mm</v>
      </c>
      <c r="O43" s="154">
        <f>INDEX('     2022    '!$A$1:$AC$1563,MATCH($D43,'     2022    '!$D$1:$D$1794,0),MATCH(O$1,'     2022    '!$A$1:$AC$1,0))</f>
        <v>8</v>
      </c>
      <c r="P43" s="153">
        <f>INDEX('     2022    '!$A$1:$AC$1563,MATCH($D43,'     2022    '!$D$1:$D$1794,0),MATCH(P$1,'     2022    '!$A$1:$AC$1,0))</f>
        <v>15</v>
      </c>
      <c r="Q43" s="153" t="str">
        <f>INDEX('     2022    '!$A$1:$AC$1563,MATCH($D43,'     2022    '!$D$1:$D$1794,0),MATCH(Q$1,'     2022    '!$A$1:$AC$1,0))</f>
        <v>No</v>
      </c>
      <c r="R43" s="155">
        <f>INDEX('     2022    '!$A$1:$AC$1563,MATCH($D43,'     2022    '!$D$1:$D$1794,0),MATCH(R$1,'     2022    '!$A$1:$AC$1,0))</f>
        <v>18</v>
      </c>
      <c r="S43" s="155">
        <f>INDEX('     2022    '!$A$1:$AC$1563,MATCH($D43,'     2022    '!$D$1:$D$1794,0),MATCH(S$1,'     2022    '!$A$1:$AC$1,0))</f>
        <v>2.4</v>
      </c>
      <c r="T43" s="155">
        <f>INDEX('     2022    '!$A$1:$AC$1563,MATCH($D43,'     2022    '!$D$1:$D$1794,0),MATCH(T$1,'     2022    '!$A$1:$AC$1,0))</f>
        <v>0</v>
      </c>
      <c r="U43" s="154" t="str">
        <f>INDEX('     2022    '!$A$1:$AC$1563,MATCH($D43,'     2022    '!$D$1:$D$1794,0),MATCH(U$1,'     2022    '!$A$1:$AC$1,0))</f>
        <v>1.4G</v>
      </c>
      <c r="V43" s="153" t="str">
        <f>INDEX('     2022    '!$A$1:$AC$1563,MATCH($D43,'     2022    '!$D$1:$D$1794,0),MATCH(V$1,'     2022    '!$A$1:$AC$1,0))</f>
        <v>UN0336</v>
      </c>
      <c r="W43" s="153" t="str">
        <f>INDEX('     2022    '!$A$1:$AC$1563,MATCH($D43,'     2022    '!$D$1:$D$1794,0),MATCH(W$1,'     2022    '!$A$1:$AC$1,0))</f>
        <v>F3</v>
      </c>
      <c r="X43" s="151">
        <f>INDEX('     2022    '!$A$1:$AC$1563,MATCH($D43,'     2022    '!$D$1:$D$1794,0),MATCH(X$1,'     2022    '!$A$1:$AC$1,0))</f>
        <v>35.99</v>
      </c>
      <c r="Y43" s="151">
        <f>INDEX('     2022    '!$A$1:$AC$1563,MATCH($D43,'     2022    '!$D$1:$D$1794,0),MATCH(Y$1,'     2022    '!$A$1:$AC$1,0))</f>
        <v>29.99</v>
      </c>
      <c r="Z43" s="156">
        <f>INDEX('     2022    '!$A$1:$AC$1563,MATCH($D43,'     2022    '!$D$1:$D$1794,0),MATCH(Z$1,'     2022    '!$A$1:$AC$1,0))</f>
        <v>3.4000000000000002E-2</v>
      </c>
      <c r="AA43" s="153">
        <f>INDEX('     2022    '!$A$1:$AC$1563,MATCH($D43,'     2022    '!$D$1:$D$1794,0),MATCH(AA$1,'     2022    '!$A$1:$AC$1,0))</f>
        <v>0</v>
      </c>
      <c r="AB43" s="153">
        <f>INDEX('     2022    '!$A$1:$AC$1563,MATCH($D43,'     2022    '!$D$1:$D$1794,0),MATCH(AB$1,'     2022    '!$A$1:$AC$1,0))</f>
        <v>0</v>
      </c>
      <c r="AC43" s="153">
        <f>INDEX('     2022    '!$A$1:$AC$1563,MATCH($D43,'     2022    '!$D$1:$D$1794,0),MATCH(AC$1,'     2022    '!$A$1:$AC$1,0))</f>
        <v>0</v>
      </c>
    </row>
    <row r="44" spans="1:29" ht="24">
      <c r="A44" s="32">
        <f t="shared" si="0"/>
        <v>41</v>
      </c>
      <c r="B44" s="68" t="str">
        <f>INDEX('     2022    '!B$2:B$1794,MATCH(D44,'     2022    '!D$2:D$1794,0))</f>
        <v/>
      </c>
      <c r="C44" s="204" t="str">
        <f>INDEX('     2022    '!C$2:C$1794,MATCH(D44,'     2022    '!D$2:D$1794,0))</f>
        <v>Cake - 25s</v>
      </c>
      <c r="D44" s="205" t="str">
        <f>INDEX('     2022    '!D:D,MATCH(A44,'     2022    '!AJ:AJ,0))</f>
        <v>CC1398</v>
      </c>
      <c r="E44" s="204" t="str">
        <f>INDEX('     2022    '!$A$2:$BP$1563,MATCH(D44,'     2022    '!$D$2:$D$1794,0),MATCH($E$1,'     2022    '!$A$3:$BH$3,0))</f>
        <v>TWILIGHT ZONE. 25 shot cake. Crackling mine bursts into red tails to white strobe with purple &amp; green, finishing with green tail into brocade crown. RETAIL</v>
      </c>
      <c r="F44" s="206" t="str">
        <f>IFERROR(IF(LEFT(INDEX('     2022    '!AD$2:AD$1794,MATCH(D44,'     2022    '!D$2:D$1794,0)),4)="http",HYPERLINK(INDEX('     2022    '!AD$2:AD$1794,MATCH(D44,'     2022    '!D$2:D$1794,0)),"Video"),""),"")</f>
        <v>Video</v>
      </c>
      <c r="G44" s="207">
        <f>INDEX('     2022    '!$A$1:$AC$1563,MATCH($D44,'     2022    '!$D$1:$D$1794,0),MATCH(G$1,'     2022    '!$A$1:$AC$1,0))</f>
        <v>0</v>
      </c>
      <c r="H44" s="150"/>
      <c r="I44" s="152">
        <f>INDEX('     2022    '!$A$1:$AC$1563,MATCH($D44,'     2022    '!$D$1:$D$1794,0),MATCH(I$1,'     2022    '!$A$1:$AC$1,0))</f>
        <v>61.79</v>
      </c>
      <c r="J44" s="150"/>
      <c r="K44" s="151">
        <f t="shared" si="1"/>
        <v>7.7237499999999999</v>
      </c>
      <c r="L44" s="152">
        <f>INDEX('     2022    '!$A$1:$AC$1563,MATCH($D44,'     2022    '!$D$1:$D$1794,0),MATCH(L$1,'     2022    '!$A$1:$AC$1,0))</f>
        <v>66.65422851188687</v>
      </c>
      <c r="M44" s="152">
        <f>INDEX('     2022    '!$A$1:$AC$1563,MATCH($D44,'     2022    '!$D$1:$D$1794,0),MATCH(M$1,'     2022    '!$A$1:$AC$1,0))</f>
        <v>70.162345801986177</v>
      </c>
      <c r="N44" s="153" t="str">
        <f>INDEX('     2022    '!$A$1:$AC$1563,MATCH($D44,'     2022    '!$D$1:$D$1794,0),MATCH(N$1,'     2022    '!$A$1:$AC$1,0))</f>
        <v>25mm</v>
      </c>
      <c r="O44" s="154">
        <f>INDEX('     2022    '!$A$1:$AC$1563,MATCH($D44,'     2022    '!$D$1:$D$1794,0),MATCH(O$1,'     2022    '!$A$1:$AC$1,0))</f>
        <v>8</v>
      </c>
      <c r="P44" s="153">
        <f>INDEX('     2022    '!$A$1:$AC$1563,MATCH($D44,'     2022    '!$D$1:$D$1794,0),MATCH(P$1,'     2022    '!$A$1:$AC$1,0))</f>
        <v>30</v>
      </c>
      <c r="Q44" s="153" t="str">
        <f>INDEX('     2022    '!$A$1:$AC$1563,MATCH($D44,'     2022    '!$D$1:$D$1794,0),MATCH(Q$1,'     2022    '!$A$1:$AC$1,0))</f>
        <v>No</v>
      </c>
      <c r="R44" s="155">
        <f>INDEX('     2022    '!$A$1:$AC$1563,MATCH($D44,'     2022    '!$D$1:$D$1794,0),MATCH(R$1,'     2022    '!$A$1:$AC$1,0))</f>
        <v>16</v>
      </c>
      <c r="S44" s="155">
        <f>INDEX('     2022    '!$A$1:$AC$1563,MATCH($D44,'     2022    '!$D$1:$D$1794,0),MATCH(S$1,'     2022    '!$A$1:$AC$1,0))</f>
        <v>3.1</v>
      </c>
      <c r="T44" s="155">
        <f>INDEX('     2022    '!$A$1:$AC$1563,MATCH($D44,'     2022    '!$D$1:$D$1794,0),MATCH(T$1,'     2022    '!$A$1:$AC$1,0))</f>
        <v>0.3</v>
      </c>
      <c r="U44" s="154" t="str">
        <f>INDEX('     2022    '!$A$1:$AC$1563,MATCH($D44,'     2022    '!$D$1:$D$1794,0),MATCH(U$1,'     2022    '!$A$1:$AC$1,0))</f>
        <v>1.3G</v>
      </c>
      <c r="V44" s="153" t="str">
        <f>INDEX('     2022    '!$A$1:$AC$1563,MATCH($D44,'     2022    '!$D$1:$D$1794,0),MATCH(V$1,'     2022    '!$A$1:$AC$1,0))</f>
        <v>UN0335</v>
      </c>
      <c r="W44" s="153" t="str">
        <f>INDEX('     2022    '!$A$1:$AC$1563,MATCH($D44,'     2022    '!$D$1:$D$1794,0),MATCH(W$1,'     2022    '!$A$1:$AC$1,0))</f>
        <v>F2</v>
      </c>
      <c r="X44" s="151">
        <f>INDEX('     2022    '!$A$1:$AC$1563,MATCH($D44,'     2022    '!$D$1:$D$1794,0),MATCH(X$1,'     2022    '!$A$1:$AC$1,0))</f>
        <v>29.99</v>
      </c>
      <c r="Y44" s="151">
        <f>INDEX('     2022    '!$A$1:$AC$1563,MATCH($D44,'     2022    '!$D$1:$D$1794,0),MATCH(Y$1,'     2022    '!$A$1:$AC$1,0))</f>
        <v>22.99</v>
      </c>
      <c r="Z44" s="156">
        <f>INDEX('     2022    '!$A$1:$AC$1563,MATCH($D44,'     2022    '!$D$1:$D$1794,0),MATCH(Z$1,'     2022    '!$A$1:$AC$1,0))</f>
        <v>2.8500000000000001E-2</v>
      </c>
      <c r="AA44" s="153" t="str">
        <f>INDEX('     2022    '!$A$1:$AC$1563,MATCH($D44,'     2022    '!$D$1:$D$1794,0),MATCH(AA$1,'     2022    '!$A$1:$AC$1,0))</f>
        <v>2806-F2-000055</v>
      </c>
      <c r="AB44" s="153" t="str">
        <f>INDEX('     2022    '!$A$1:$AC$1563,MATCH($D44,'     2022    '!$D$1:$D$1794,0),MATCH(AB$1,'     2022    '!$A$1:$AC$1,0))</f>
        <v>GB/HSE-360459</v>
      </c>
      <c r="AC44" s="153" t="str">
        <f>INDEX('     2022    '!$A$1:$AC$1563,MATCH($D44,'     2022    '!$D$1:$D$1794,0),MATCH(AC$1,'     2022    '!$A$1:$AC$1,0))</f>
        <v>6/8/2029</v>
      </c>
    </row>
    <row r="45" spans="1:29" ht="24">
      <c r="A45" s="32">
        <f t="shared" si="0"/>
        <v>42</v>
      </c>
      <c r="B45" s="68" t="str">
        <f>INDEX('     2022    '!B$2:B$1794,MATCH(D45,'     2022    '!D$2:D$1794,0))</f>
        <v/>
      </c>
      <c r="C45" s="204" t="str">
        <f>INDEX('     2022    '!C$2:C$1794,MATCH(D45,'     2022    '!D$2:D$1794,0))</f>
        <v>Cake - 25s</v>
      </c>
      <c r="D45" s="205" t="str">
        <f>INDEX('     2022    '!D:D,MATCH(A45,'     2022    '!AJ:AJ,0))</f>
        <v>KF010-TN-25</v>
      </c>
      <c r="E45" s="204" t="str">
        <f>INDEX('     2022    '!$A$2:$BP$1563,MATCH(D45,'     2022    '!$D$2:$D$1794,0),MATCH($E$1,'     2022    '!$A$3:$BH$3,0))</f>
        <v>TWILIGHT NIGHT. Red comet tiger tails, glitter mines, silver fish and strobes, with glitter tail strobe finale. RETAIL</v>
      </c>
      <c r="F45" s="206" t="str">
        <f>IFERROR(IF(LEFT(INDEX('     2022    '!AD$2:AD$1794,MATCH(D45,'     2022    '!D$2:D$1794,0)),4)="http",HYPERLINK(INDEX('     2022    '!AD$2:AD$1794,MATCH(D45,'     2022    '!D$2:D$1794,0)),"Video"),""),"")</f>
        <v>Video</v>
      </c>
      <c r="G45" s="207">
        <f>INDEX('     2022    '!$A$1:$AC$1563,MATCH($D45,'     2022    '!$D$1:$D$1794,0),MATCH(G$1,'     2022    '!$A$1:$AC$1,0))</f>
        <v>22</v>
      </c>
      <c r="H45" s="150"/>
      <c r="I45" s="152">
        <f>INDEX('     2022    '!$A$1:$AC$1563,MATCH($D45,'     2022    '!$D$1:$D$1794,0),MATCH(I$1,'     2022    '!$A$1:$AC$1,0))</f>
        <v>55.54</v>
      </c>
      <c r="J45" s="150"/>
      <c r="K45" s="151">
        <f t="shared" si="1"/>
        <v>9.2566666666666659</v>
      </c>
      <c r="L45" s="152">
        <f>INDEX('     2022    '!$A$1:$AC$1563,MATCH($D45,'     2022    '!$D$1:$D$1794,0),MATCH(L$1,'     2022    '!$A$1:$AC$1,0))</f>
        <v>52.76</v>
      </c>
      <c r="M45" s="152">
        <f>INDEX('     2022    '!$A$1:$AC$1563,MATCH($D45,'     2022    '!$D$1:$D$1794,0),MATCH(M$1,'     2022    '!$A$1:$AC$1,0))</f>
        <v>55.54</v>
      </c>
      <c r="N45" s="153" t="str">
        <f>INDEX('     2022    '!$A$1:$AC$1563,MATCH($D45,'     2022    '!$D$1:$D$1794,0),MATCH(N$1,'     2022    '!$A$1:$AC$1,0))</f>
        <v>25mm</v>
      </c>
      <c r="O45" s="154">
        <f>INDEX('     2022    '!$A$1:$AC$1563,MATCH($D45,'     2022    '!$D$1:$D$1794,0),MATCH(O$1,'     2022    '!$A$1:$AC$1,0))</f>
        <v>6</v>
      </c>
      <c r="P45" s="153">
        <f>INDEX('     2022    '!$A$1:$AC$1563,MATCH($D45,'     2022    '!$D$1:$D$1794,0),MATCH(P$1,'     2022    '!$A$1:$AC$1,0))</f>
        <v>35</v>
      </c>
      <c r="Q45" s="153" t="str">
        <f>INDEX('     2022    '!$A$1:$AC$1563,MATCH($D45,'     2022    '!$D$1:$D$1794,0),MATCH(Q$1,'     2022    '!$A$1:$AC$1,0))</f>
        <v>Yes</v>
      </c>
      <c r="R45" s="155">
        <f>INDEX('     2022    '!$A$1:$AC$1563,MATCH($D45,'     2022    '!$D$1:$D$1794,0),MATCH(R$1,'     2022    '!$A$1:$AC$1,0))</f>
        <v>13</v>
      </c>
      <c r="S45" s="155">
        <f>INDEX('     2022    '!$A$1:$AC$1563,MATCH($D45,'     2022    '!$D$1:$D$1794,0),MATCH(S$1,'     2022    '!$A$1:$AC$1,0))</f>
        <v>1.77</v>
      </c>
      <c r="T45" s="155">
        <f>INDEX('     2022    '!$A$1:$AC$1563,MATCH($D45,'     2022    '!$D$1:$D$1794,0),MATCH(T$1,'     2022    '!$A$1:$AC$1,0))</f>
        <v>0</v>
      </c>
      <c r="U45" s="154" t="str">
        <f>INDEX('     2022    '!$A$1:$AC$1563,MATCH($D45,'     2022    '!$D$1:$D$1794,0),MATCH(U$1,'     2022    '!$A$1:$AC$1,0))</f>
        <v>1.4G</v>
      </c>
      <c r="V45" s="153" t="str">
        <f>INDEX('     2022    '!$A$1:$AC$1563,MATCH($D45,'     2022    '!$D$1:$D$1794,0),MATCH(V$1,'     2022    '!$A$1:$AC$1,0))</f>
        <v>UN0336</v>
      </c>
      <c r="W45" s="153" t="str">
        <f>INDEX('     2022    '!$A$1:$AC$1563,MATCH($D45,'     2022    '!$D$1:$D$1794,0),MATCH(W$1,'     2022    '!$A$1:$AC$1,0))</f>
        <v>F2</v>
      </c>
      <c r="X45" s="151">
        <f>INDEX('     2022    '!$A$1:$AC$1563,MATCH($D45,'     2022    '!$D$1:$D$1794,0),MATCH(X$1,'     2022    '!$A$1:$AC$1,0))</f>
        <v>35.99</v>
      </c>
      <c r="Y45" s="151">
        <f>INDEX('     2022    '!$A$1:$AC$1563,MATCH($D45,'     2022    '!$D$1:$D$1794,0),MATCH(Y$1,'     2022    '!$A$1:$AC$1,0))</f>
        <v>29.99</v>
      </c>
      <c r="Z45" s="156">
        <f>INDEX('     2022    '!$A$1:$AC$1563,MATCH($D45,'     2022    '!$D$1:$D$1794,0),MATCH(Z$1,'     2022    '!$A$1:$AC$1,0))</f>
        <v>3.2000000000000001E-2</v>
      </c>
      <c r="AA45" s="153" t="str">
        <f>INDEX('     2022    '!$A$1:$AC$1563,MATCH($D45,'     2022    '!$D$1:$D$1794,0),MATCH(AA$1,'     2022    '!$A$1:$AC$1,0))</f>
        <v>1395-F2-00282021</v>
      </c>
      <c r="AB45" s="153" t="str">
        <f>INDEX('     2022    '!$A$1:$AC$1563,MATCH($D45,'     2022    '!$D$1:$D$1794,0),MATCH(AB$1,'     2022    '!$A$1:$AC$1,0))</f>
        <v>GB/HSE-341992</v>
      </c>
      <c r="AC45" s="153" t="str">
        <f>INDEX('     2022    '!$A$1:$AC$1563,MATCH($D45,'     2022    '!$D$1:$D$1794,0),MATCH(AC$1,'     2022    '!$A$1:$AC$1,0))</f>
        <v>10/18/2027</v>
      </c>
    </row>
    <row r="46" spans="1:29" ht="24">
      <c r="A46" s="32">
        <f t="shared" si="0"/>
        <v>43</v>
      </c>
      <c r="B46" s="68" t="str">
        <f>INDEX('     2022    '!B$2:B$1794,MATCH(D46,'     2022    '!D$2:D$1794,0))</f>
        <v/>
      </c>
      <c r="C46" s="204" t="str">
        <f>INDEX('     2022    '!C$2:C$1794,MATCH(D46,'     2022    '!D$2:D$1794,0))</f>
        <v>Cake - 25s</v>
      </c>
      <c r="D46" s="205" t="str">
        <f>INDEX('     2022    '!D:D,MATCH(A46,'     2022    '!AJ:AJ,0))</f>
        <v>CC0513</v>
      </c>
      <c r="E46" s="204" t="str">
        <f>INDEX('     2022    '!$A$2:$BP$1563,MATCH(D46,'     2022    '!$D$2:$D$1794,0),MATCH($E$1,'     2022    '!$A$3:$BH$3,0))</f>
        <v>AFTERGLOW. 25 shot cake with titanium tails into large bursts of golden brocade crowns. RETAIL</v>
      </c>
      <c r="F46" s="206" t="str">
        <f>IFERROR(IF(LEFT(INDEX('     2022    '!AD$2:AD$1794,MATCH(D46,'     2022    '!D$2:D$1794,0)),4)="http",HYPERLINK(INDEX('     2022    '!AD$2:AD$1794,MATCH(D46,'     2022    '!D$2:D$1794,0)),"Video"),""),"")</f>
        <v>Video</v>
      </c>
      <c r="G46" s="207">
        <f>INDEX('     2022    '!$A$1:$AC$1563,MATCH($D46,'     2022    '!$D$1:$D$1794,0),MATCH(G$1,'     2022    '!$A$1:$AC$1,0))</f>
        <v>0</v>
      </c>
      <c r="H46" s="150"/>
      <c r="I46" s="152">
        <f>INDEX('     2022    '!$A$1:$AC$1563,MATCH($D46,'     2022    '!$D$1:$D$1794,0),MATCH(I$1,'     2022    '!$A$1:$AC$1,0))</f>
        <v>70.77</v>
      </c>
      <c r="J46" s="150"/>
      <c r="K46" s="151">
        <f t="shared" si="1"/>
        <v>8.8462499999999995</v>
      </c>
      <c r="L46" s="152">
        <f>INDEX('     2022    '!$A$1:$AC$1563,MATCH($D46,'     2022    '!$D$1:$D$1794,0),MATCH(L$1,'     2022    '!$A$1:$AC$1,0))</f>
        <v>72.405789800153983</v>
      </c>
      <c r="M46" s="152">
        <f>INDEX('     2022    '!$A$1:$AC$1563,MATCH($D46,'     2022    '!$D$1:$D$1794,0),MATCH(M$1,'     2022    '!$A$1:$AC$1,0))</f>
        <v>76.216620842267361</v>
      </c>
      <c r="N46" s="153" t="str">
        <f>INDEX('     2022    '!$A$1:$AC$1563,MATCH($D46,'     2022    '!$D$1:$D$1794,0),MATCH(N$1,'     2022    '!$A$1:$AC$1,0))</f>
        <v>25mm</v>
      </c>
      <c r="O46" s="154">
        <f>INDEX('     2022    '!$A$1:$AC$1563,MATCH($D46,'     2022    '!$D$1:$D$1794,0),MATCH(O$1,'     2022    '!$A$1:$AC$1,0))</f>
        <v>8</v>
      </c>
      <c r="P46" s="153">
        <f>INDEX('     2022    '!$A$1:$AC$1563,MATCH($D46,'     2022    '!$D$1:$D$1794,0),MATCH(P$1,'     2022    '!$A$1:$AC$1,0))</f>
        <v>25</v>
      </c>
      <c r="Q46" s="153" t="str">
        <f>INDEX('     2022    '!$A$1:$AC$1563,MATCH($D46,'     2022    '!$D$1:$D$1794,0),MATCH(Q$1,'     2022    '!$A$1:$AC$1,0))</f>
        <v>No</v>
      </c>
      <c r="R46" s="155">
        <f>INDEX('     2022    '!$A$1:$AC$1563,MATCH($D46,'     2022    '!$D$1:$D$1794,0),MATCH(R$1,'     2022    '!$A$1:$AC$1,0))</f>
        <v>14</v>
      </c>
      <c r="S46" s="155">
        <f>INDEX('     2022    '!$A$1:$AC$1563,MATCH($D46,'     2022    '!$D$1:$D$1794,0),MATCH(S$1,'     2022    '!$A$1:$AC$1,0))</f>
        <v>2.2000000000000002</v>
      </c>
      <c r="T46" s="155">
        <f>INDEX('     2022    '!$A$1:$AC$1563,MATCH($D46,'     2022    '!$D$1:$D$1794,0),MATCH(T$1,'     2022    '!$A$1:$AC$1,0))</f>
        <v>0.3</v>
      </c>
      <c r="U46" s="154" t="str">
        <f>INDEX('     2022    '!$A$1:$AC$1563,MATCH($D46,'     2022    '!$D$1:$D$1794,0),MATCH(U$1,'     2022    '!$A$1:$AC$1,0))</f>
        <v>1.3G</v>
      </c>
      <c r="V46" s="153" t="str">
        <f>INDEX('     2022    '!$A$1:$AC$1563,MATCH($D46,'     2022    '!$D$1:$D$1794,0),MATCH(V$1,'     2022    '!$A$1:$AC$1,0))</f>
        <v>UN0335</v>
      </c>
      <c r="W46" s="153" t="str">
        <f>INDEX('     2022    '!$A$1:$AC$1563,MATCH($D46,'     2022    '!$D$1:$D$1794,0),MATCH(W$1,'     2022    '!$A$1:$AC$1,0))</f>
        <v>F2</v>
      </c>
      <c r="X46" s="151">
        <f>INDEX('     2022    '!$A$1:$AC$1563,MATCH($D46,'     2022    '!$D$1:$D$1794,0),MATCH(X$1,'     2022    '!$A$1:$AC$1,0))</f>
        <v>33.99</v>
      </c>
      <c r="Y46" s="151">
        <f>INDEX('     2022    '!$A$1:$AC$1563,MATCH($D46,'     2022    '!$D$1:$D$1794,0),MATCH(Y$1,'     2022    '!$A$1:$AC$1,0))</f>
        <v>25.99</v>
      </c>
      <c r="Z46" s="156">
        <f>INDEX('     2022    '!$A$1:$AC$1563,MATCH($D46,'     2022    '!$D$1:$D$1794,0),MATCH(Z$1,'     2022    '!$A$1:$AC$1,0))</f>
        <v>3.8903E-2</v>
      </c>
      <c r="AA46" s="153" t="str">
        <f>INDEX('     2022    '!$A$1:$AC$1563,MATCH($D46,'     2022    '!$D$1:$D$1794,0),MATCH(AA$1,'     2022    '!$A$1:$AC$1,0))</f>
        <v>1008-F2-69246971</v>
      </c>
      <c r="AB46" s="153" t="str">
        <f>INDEX('     2022    '!$A$1:$AC$1563,MATCH($D46,'     2022    '!$D$1:$D$1794,0),MATCH(AB$1,'     2022    '!$A$1:$AC$1,0))</f>
        <v>GB/HSE-347770</v>
      </c>
      <c r="AC46" s="153" t="str">
        <f>INDEX('     2022    '!$A$1:$AC$1563,MATCH($D46,'     2022    '!$D$1:$D$1794,0),MATCH(AC$1,'     2022    '!$A$1:$AC$1,0))</f>
        <v>10/15/2029</v>
      </c>
    </row>
    <row r="47" spans="1:29" ht="24">
      <c r="A47" s="32">
        <f t="shared" si="0"/>
        <v>44</v>
      </c>
      <c r="B47" s="68" t="str">
        <f>INDEX('     2022    '!B$2:B$1794,MATCH(D47,'     2022    '!D$2:D$1794,0))</f>
        <v/>
      </c>
      <c r="C47" s="204" t="str">
        <f>INDEX('     2022    '!C$2:C$1794,MATCH(D47,'     2022    '!D$2:D$1794,0))</f>
        <v>Cake - 25s</v>
      </c>
      <c r="D47" s="205" t="str">
        <f>INDEX('     2022    '!D:D,MATCH(A47,'     2022    '!AJ:AJ,0))</f>
        <v>CC1513</v>
      </c>
      <c r="E47" s="204" t="str">
        <f>INDEX('     2022    '!$A$2:$BP$1563,MATCH(D47,'     2022    '!$D$2:$D$1794,0),MATCH($E$1,'     2022    '!$A$3:$BH$3,0))</f>
        <v>COLOUR CRACKLES. 25 shot cake. Blue and red strobes to crackle stars and gold spider to red strobe. RETAIL</v>
      </c>
      <c r="F47" s="206" t="str">
        <f>IFERROR(IF(LEFT(INDEX('     2022    '!AD$2:AD$1794,MATCH(D47,'     2022    '!D$2:D$1794,0)),4)="http",HYPERLINK(INDEX('     2022    '!AD$2:AD$1794,MATCH(D47,'     2022    '!D$2:D$1794,0)),"Video"),""),"")</f>
        <v>Video</v>
      </c>
      <c r="G47" s="207">
        <f>INDEX('     2022    '!$A$1:$AC$1563,MATCH($D47,'     2022    '!$D$1:$D$1794,0),MATCH(G$1,'     2022    '!$A$1:$AC$1,0))</f>
        <v>0</v>
      </c>
      <c r="H47" s="150"/>
      <c r="I47" s="152">
        <f>INDEX('     2022    '!$A$1:$AC$1563,MATCH($D47,'     2022    '!$D$1:$D$1794,0),MATCH(I$1,'     2022    '!$A$1:$AC$1,0))</f>
        <v>93.66</v>
      </c>
      <c r="J47" s="150"/>
      <c r="K47" s="151">
        <f t="shared" si="1"/>
        <v>7.8049999999999997</v>
      </c>
      <c r="L47" s="152">
        <f>INDEX('     2022    '!$A$1:$AC$1563,MATCH($D47,'     2022    '!$D$1:$D$1794,0),MATCH(L$1,'     2022    '!$A$1:$AC$1,0))</f>
        <v>109.54647873275388</v>
      </c>
      <c r="M47" s="152">
        <f>INDEX('     2022    '!$A$1:$AC$1563,MATCH($D47,'     2022    '!$D$1:$D$1794,0),MATCH(M$1,'     2022    '!$A$1:$AC$1,0))</f>
        <v>115.31208287658303</v>
      </c>
      <c r="N47" s="153" t="str">
        <f>INDEX('     2022    '!$A$1:$AC$1563,MATCH($D47,'     2022    '!$D$1:$D$1794,0),MATCH(N$1,'     2022    '!$A$1:$AC$1,0))</f>
        <v>25mm</v>
      </c>
      <c r="O47" s="154">
        <f>INDEX('     2022    '!$A$1:$AC$1563,MATCH($D47,'     2022    '!$D$1:$D$1794,0),MATCH(O$1,'     2022    '!$A$1:$AC$1,0))</f>
        <v>12</v>
      </c>
      <c r="P47" s="153">
        <f>INDEX('     2022    '!$A$1:$AC$1563,MATCH($D47,'     2022    '!$D$1:$D$1794,0),MATCH(P$1,'     2022    '!$A$1:$AC$1,0))</f>
        <v>35</v>
      </c>
      <c r="Q47" s="153" t="str">
        <f>INDEX('     2022    '!$A$1:$AC$1563,MATCH($D47,'     2022    '!$D$1:$D$1794,0),MATCH(Q$1,'     2022    '!$A$1:$AC$1,0))</f>
        <v>No</v>
      </c>
      <c r="R47" s="155">
        <f>INDEX('     2022    '!$A$1:$AC$1563,MATCH($D47,'     2022    '!$D$1:$D$1794,0),MATCH(R$1,'     2022    '!$A$1:$AC$1,0))</f>
        <v>26</v>
      </c>
      <c r="S47" s="155">
        <f>INDEX('     2022    '!$A$1:$AC$1563,MATCH($D47,'     2022    '!$D$1:$D$1794,0),MATCH(S$1,'     2022    '!$A$1:$AC$1,0))</f>
        <v>3.9</v>
      </c>
      <c r="T47" s="155">
        <f>INDEX('     2022    '!$A$1:$AC$1563,MATCH($D47,'     2022    '!$D$1:$D$1794,0),MATCH(T$1,'     2022    '!$A$1:$AC$1,0))</f>
        <v>0.3</v>
      </c>
      <c r="U47" s="154" t="str">
        <f>INDEX('     2022    '!$A$1:$AC$1563,MATCH($D47,'     2022    '!$D$1:$D$1794,0),MATCH(U$1,'     2022    '!$A$1:$AC$1,0))</f>
        <v>1.3G</v>
      </c>
      <c r="V47" s="153" t="str">
        <f>INDEX('     2022    '!$A$1:$AC$1563,MATCH($D47,'     2022    '!$D$1:$D$1794,0),MATCH(V$1,'     2022    '!$A$1:$AC$1,0))</f>
        <v>UN0335</v>
      </c>
      <c r="W47" s="153" t="str">
        <f>INDEX('     2022    '!$A$1:$AC$1563,MATCH($D47,'     2022    '!$D$1:$D$1794,0),MATCH(W$1,'     2022    '!$A$1:$AC$1,0))</f>
        <v>F2</v>
      </c>
      <c r="X47" s="151">
        <f>INDEX('     2022    '!$A$1:$AC$1563,MATCH($D47,'     2022    '!$D$1:$D$1794,0),MATCH(X$1,'     2022    '!$A$1:$AC$1,0))</f>
        <v>29.99</v>
      </c>
      <c r="Y47" s="151">
        <f>INDEX('     2022    '!$A$1:$AC$1563,MATCH($D47,'     2022    '!$D$1:$D$1794,0),MATCH(Y$1,'     2022    '!$A$1:$AC$1,0))</f>
        <v>22.99</v>
      </c>
      <c r="Z47" s="156">
        <f>INDEX('     2022    '!$A$1:$AC$1563,MATCH($D47,'     2022    '!$D$1:$D$1794,0),MATCH(Z$1,'     2022    '!$A$1:$AC$1,0))</f>
        <v>5.8320999999999998E-2</v>
      </c>
      <c r="AA47" s="153" t="str">
        <f>INDEX('     2022    '!$A$1:$AC$1563,MATCH($D47,'     2022    '!$D$1:$D$1794,0),MATCH(AA$1,'     2022    '!$A$1:$AC$1,0))</f>
        <v>2806-F2-000055</v>
      </c>
      <c r="AB47" s="153" t="str">
        <f>INDEX('     2022    '!$A$1:$AC$1563,MATCH($D47,'     2022    '!$D$1:$D$1794,0),MATCH(AB$1,'     2022    '!$A$1:$AC$1,0))</f>
        <v>GB/HSE-362443</v>
      </c>
      <c r="AC47" s="153" t="str">
        <f>INDEX('     2022    '!$A$1:$AC$1563,MATCH($D47,'     2022    '!$D$1:$D$1794,0),MATCH(AC$1,'     2022    '!$A$1:$AC$1,0))</f>
        <v>11/30/2030</v>
      </c>
    </row>
    <row r="48" spans="1:29" ht="36">
      <c r="A48" s="32">
        <f t="shared" si="0"/>
        <v>45</v>
      </c>
      <c r="B48" s="68" t="str">
        <f>INDEX('     2022    '!B$2:B$1794,MATCH(D48,'     2022    '!D$2:D$1794,0))</f>
        <v/>
      </c>
      <c r="C48" s="204" t="str">
        <f>INDEX('     2022    '!C$2:C$1794,MATCH(D48,'     2022    '!D$2:D$1794,0))</f>
        <v>Cake - 25s</v>
      </c>
      <c r="D48" s="205" t="str">
        <f>INDEX('     2022    '!D:D,MATCH(A48,'     2022    '!AJ:AJ,0))</f>
        <v>KF011-P-25</v>
      </c>
      <c r="E48" s="204" t="str">
        <f>INDEX('     2022    '!$A$2:$BP$1563,MATCH(D48,'     2022    '!$D$2:$D$1794,0),MATCH($E$1,'     2022    '!$A$3:$BH$3,0))</f>
        <v>PARADIGM. Brocade crown and blue star, brocade crown and green strobe, brocade crown and white strobe, brocade crown and red strobe, brocade crown and crackling, brocade crown with a crackling finale. RETAIL</v>
      </c>
      <c r="F48" s="206" t="str">
        <f>IFERROR(IF(LEFT(INDEX('     2022    '!AD$2:AD$1794,MATCH(D48,'     2022    '!D$2:D$1794,0)),4)="http",HYPERLINK(INDEX('     2022    '!AD$2:AD$1794,MATCH(D48,'     2022    '!D$2:D$1794,0)),"Video"),""),"")</f>
        <v>Video</v>
      </c>
      <c r="G48" s="207">
        <f>INDEX('     2022    '!$A$1:$AC$1563,MATCH($D48,'     2022    '!$D$1:$D$1794,0),MATCH(G$1,'     2022    '!$A$1:$AC$1,0))</f>
        <v>0</v>
      </c>
      <c r="H48" s="150"/>
      <c r="I48" s="152">
        <f>INDEX('     2022    '!$A$1:$AC$1563,MATCH($D48,'     2022    '!$D$1:$D$1794,0),MATCH(I$1,'     2022    '!$A$1:$AC$1,0))</f>
        <v>57.99</v>
      </c>
      <c r="J48" s="150"/>
      <c r="K48" s="151">
        <f t="shared" si="1"/>
        <v>9.6650000000000009</v>
      </c>
      <c r="L48" s="152">
        <f>INDEX('     2022    '!$A$1:$AC$1563,MATCH($D48,'     2022    '!$D$1:$D$1794,0),MATCH(L$1,'     2022    '!$A$1:$AC$1,0))</f>
        <v>55.09</v>
      </c>
      <c r="M48" s="152">
        <f>INDEX('     2022    '!$A$1:$AC$1563,MATCH($D48,'     2022    '!$D$1:$D$1794,0),MATCH(M$1,'     2022    '!$A$1:$AC$1,0))</f>
        <v>57.99</v>
      </c>
      <c r="N48" s="153" t="str">
        <f>INDEX('     2022    '!$A$1:$AC$1563,MATCH($D48,'     2022    '!$D$1:$D$1794,0),MATCH(N$1,'     2022    '!$A$1:$AC$1,0))</f>
        <v>25mm</v>
      </c>
      <c r="O48" s="154">
        <f>INDEX('     2022    '!$A$1:$AC$1563,MATCH($D48,'     2022    '!$D$1:$D$1794,0),MATCH(O$1,'     2022    '!$A$1:$AC$1,0))</f>
        <v>6</v>
      </c>
      <c r="P48" s="153">
        <f>INDEX('     2022    '!$A$1:$AC$1563,MATCH($D48,'     2022    '!$D$1:$D$1794,0),MATCH(P$1,'     2022    '!$A$1:$AC$1,0))</f>
        <v>30</v>
      </c>
      <c r="Q48" s="153" t="str">
        <f>INDEX('     2022    '!$A$1:$AC$1563,MATCH($D48,'     2022    '!$D$1:$D$1794,0),MATCH(Q$1,'     2022    '!$A$1:$AC$1,0))</f>
        <v>No</v>
      </c>
      <c r="R48" s="155">
        <f>INDEX('     2022    '!$A$1:$AC$1563,MATCH($D48,'     2022    '!$D$1:$D$1794,0),MATCH(R$1,'     2022    '!$A$1:$AC$1,0))</f>
        <v>15</v>
      </c>
      <c r="S48" s="155">
        <f>INDEX('     2022    '!$A$1:$AC$1563,MATCH($D48,'     2022    '!$D$1:$D$1794,0),MATCH(S$1,'     2022    '!$A$1:$AC$1,0))</f>
        <v>1.72</v>
      </c>
      <c r="T48" s="155">
        <f>INDEX('     2022    '!$A$1:$AC$1563,MATCH($D48,'     2022    '!$D$1:$D$1794,0),MATCH(T$1,'     2022    '!$A$1:$AC$1,0))</f>
        <v>0</v>
      </c>
      <c r="U48" s="154" t="str">
        <f>INDEX('     2022    '!$A$1:$AC$1563,MATCH($D48,'     2022    '!$D$1:$D$1794,0),MATCH(U$1,'     2022    '!$A$1:$AC$1,0))</f>
        <v>1.4G</v>
      </c>
      <c r="V48" s="153" t="str">
        <f>INDEX('     2022    '!$A$1:$AC$1563,MATCH($D48,'     2022    '!$D$1:$D$1794,0),MATCH(V$1,'     2022    '!$A$1:$AC$1,0))</f>
        <v>UN0336</v>
      </c>
      <c r="W48" s="153" t="str">
        <f>INDEX('     2022    '!$A$1:$AC$1563,MATCH($D48,'     2022    '!$D$1:$D$1794,0),MATCH(W$1,'     2022    '!$A$1:$AC$1,0))</f>
        <v>F2</v>
      </c>
      <c r="X48" s="151">
        <f>INDEX('     2022    '!$A$1:$AC$1563,MATCH($D48,'     2022    '!$D$1:$D$1794,0),MATCH(X$1,'     2022    '!$A$1:$AC$1,0))</f>
        <v>35.99</v>
      </c>
      <c r="Y48" s="151">
        <f>INDEX('     2022    '!$A$1:$AC$1563,MATCH($D48,'     2022    '!$D$1:$D$1794,0),MATCH(Y$1,'     2022    '!$A$1:$AC$1,0))</f>
        <v>29.99</v>
      </c>
      <c r="Z48" s="156">
        <f>INDEX('     2022    '!$A$1:$AC$1563,MATCH($D48,'     2022    '!$D$1:$D$1794,0),MATCH(Z$1,'     2022    '!$A$1:$AC$1,0))</f>
        <v>0.03</v>
      </c>
      <c r="AA48" s="153">
        <f>INDEX('     2022    '!$A$1:$AC$1563,MATCH($D48,'     2022    '!$D$1:$D$1794,0),MATCH(AA$1,'     2022    '!$A$1:$AC$1,0))</f>
        <v>0</v>
      </c>
      <c r="AB48" s="153" t="str">
        <f>INDEX('     2022    '!$A$1:$AC$1563,MATCH($D48,'     2022    '!$D$1:$D$1794,0),MATCH(AB$1,'     2022    '!$A$1:$AC$1,0))</f>
        <v>GB/HSE-351146</v>
      </c>
      <c r="AC48" s="153">
        <f>INDEX('     2022    '!$A$1:$AC$1563,MATCH($D48,'     2022    '!$D$1:$D$1794,0),MATCH(AC$1,'     2022    '!$A$1:$AC$1,0))</f>
        <v>0</v>
      </c>
    </row>
    <row r="49" spans="1:29" ht="24">
      <c r="A49" s="32">
        <f t="shared" si="0"/>
        <v>46</v>
      </c>
      <c r="B49" s="68" t="str">
        <f>INDEX('     2022    '!B$2:B$1794,MATCH(D49,'     2022    '!D$2:D$1794,0))</f>
        <v/>
      </c>
      <c r="C49" s="204" t="str">
        <f>INDEX('     2022    '!C$2:C$1794,MATCH(D49,'     2022    '!D$2:D$1794,0))</f>
        <v>Cake - 25s</v>
      </c>
      <c r="D49" s="205" t="str">
        <f>INDEX('     2022    '!D:D,MATCH(A49,'     2022    '!AJ:AJ,0))</f>
        <v>CC1484</v>
      </c>
      <c r="E49" s="204" t="str">
        <f>INDEX('     2022    '!$A$2:$BP$1563,MATCH(D49,'     2022    '!$D$2:$D$1794,0),MATCH($E$1,'     2022    '!$A$3:$BH$3,0))</f>
        <v>MOTHER OF DRAGONS. 25 shot cake, large golden willow bursts with alternate colour stars of red, green and blue. RETAIL</v>
      </c>
      <c r="F49" s="206" t="str">
        <f>IFERROR(IF(LEFT(INDEX('     2022    '!AD$2:AD$1794,MATCH(D49,'     2022    '!D$2:D$1794,0)),4)="http",HYPERLINK(INDEX('     2022    '!AD$2:AD$1794,MATCH(D49,'     2022    '!D$2:D$1794,0)),"Video"),""),"")</f>
        <v>Video</v>
      </c>
      <c r="G49" s="207">
        <f>INDEX('     2022    '!$A$1:$AC$1563,MATCH($D49,'     2022    '!$D$1:$D$1794,0),MATCH(G$1,'     2022    '!$A$1:$AC$1,0))</f>
        <v>0</v>
      </c>
      <c r="H49" s="150"/>
      <c r="I49" s="152">
        <f>INDEX('     2022    '!$A$1:$AC$1563,MATCH($D49,'     2022    '!$D$1:$D$1794,0),MATCH(I$1,'     2022    '!$A$1:$AC$1,0))</f>
        <v>60.57</v>
      </c>
      <c r="J49" s="150"/>
      <c r="K49" s="151">
        <f t="shared" si="1"/>
        <v>7.57125</v>
      </c>
      <c r="L49" s="152">
        <f>INDEX('     2022    '!$A$1:$AC$1563,MATCH($D49,'     2022    '!$D$1:$D$1794,0),MATCH(L$1,'     2022    '!$A$1:$AC$1,0))</f>
        <v>74.715052192111386</v>
      </c>
      <c r="M49" s="152">
        <f>INDEX('     2022    '!$A$1:$AC$1563,MATCH($D49,'     2022    '!$D$1:$D$1794,0),MATCH(M$1,'     2022    '!$A$1:$AC$1,0))</f>
        <v>78.647423360117259</v>
      </c>
      <c r="N49" s="153" t="str">
        <f>INDEX('     2022    '!$A$1:$AC$1563,MATCH($D49,'     2022    '!$D$1:$D$1794,0),MATCH(N$1,'     2022    '!$A$1:$AC$1,0))</f>
        <v>25mm</v>
      </c>
      <c r="O49" s="154">
        <f>INDEX('     2022    '!$A$1:$AC$1563,MATCH($D49,'     2022    '!$D$1:$D$1794,0),MATCH(O$1,'     2022    '!$A$1:$AC$1,0))</f>
        <v>8</v>
      </c>
      <c r="P49" s="153">
        <f>INDEX('     2022    '!$A$1:$AC$1563,MATCH($D49,'     2022    '!$D$1:$D$1794,0),MATCH(P$1,'     2022    '!$A$1:$AC$1,0))</f>
        <v>30</v>
      </c>
      <c r="Q49" s="153" t="str">
        <f>INDEX('     2022    '!$A$1:$AC$1563,MATCH($D49,'     2022    '!$D$1:$D$1794,0),MATCH(Q$1,'     2022    '!$A$1:$AC$1,0))</f>
        <v>No</v>
      </c>
      <c r="R49" s="155">
        <f>INDEX('     2022    '!$A$1:$AC$1563,MATCH($D49,'     2022    '!$D$1:$D$1794,0),MATCH(R$1,'     2022    '!$A$1:$AC$1,0))</f>
        <v>17.3</v>
      </c>
      <c r="S49" s="155">
        <f>INDEX('     2022    '!$A$1:$AC$1563,MATCH($D49,'     2022    '!$D$1:$D$1794,0),MATCH(S$1,'     2022    '!$A$1:$AC$1,0))</f>
        <v>2.6</v>
      </c>
      <c r="T49" s="155">
        <f>INDEX('     2022    '!$A$1:$AC$1563,MATCH($D49,'     2022    '!$D$1:$D$1794,0),MATCH(T$1,'     2022    '!$A$1:$AC$1,0))</f>
        <v>0.3</v>
      </c>
      <c r="U49" s="154" t="str">
        <f>INDEX('     2022    '!$A$1:$AC$1563,MATCH($D49,'     2022    '!$D$1:$D$1794,0),MATCH(U$1,'     2022    '!$A$1:$AC$1,0))</f>
        <v>1.3G</v>
      </c>
      <c r="V49" s="153" t="str">
        <f>INDEX('     2022    '!$A$1:$AC$1563,MATCH($D49,'     2022    '!$D$1:$D$1794,0),MATCH(V$1,'     2022    '!$A$1:$AC$1,0))</f>
        <v>UN0335</v>
      </c>
      <c r="W49" s="153" t="str">
        <f>INDEX('     2022    '!$A$1:$AC$1563,MATCH($D49,'     2022    '!$D$1:$D$1794,0),MATCH(W$1,'     2022    '!$A$1:$AC$1,0))</f>
        <v>F2</v>
      </c>
      <c r="X49" s="151">
        <f>INDEX('     2022    '!$A$1:$AC$1563,MATCH($D49,'     2022    '!$D$1:$D$1794,0),MATCH(X$1,'     2022    '!$A$1:$AC$1,0))</f>
        <v>29.99</v>
      </c>
      <c r="Y49" s="151">
        <f>INDEX('     2022    '!$A$1:$AC$1563,MATCH($D49,'     2022    '!$D$1:$D$1794,0),MATCH(Y$1,'     2022    '!$A$1:$AC$1,0))</f>
        <v>22.99</v>
      </c>
      <c r="Z49" s="156">
        <f>INDEX('     2022    '!$A$1:$AC$1563,MATCH($D49,'     2022    '!$D$1:$D$1794,0),MATCH(Z$1,'     2022    '!$A$1:$AC$1,0))</f>
        <v>4.0099999999999997E-2</v>
      </c>
      <c r="AA49" s="153" t="str">
        <f>INDEX('     2022    '!$A$1:$AC$1563,MATCH($D49,'     2022    '!$D$1:$D$1794,0),MATCH(AA$1,'     2022    '!$A$1:$AC$1,0))</f>
        <v>2806-F2-000055</v>
      </c>
      <c r="AB49" s="153" t="str">
        <f>INDEX('     2022    '!$A$1:$AC$1563,MATCH($D49,'     2022    '!$D$1:$D$1794,0),MATCH(AB$1,'     2022    '!$A$1:$AC$1,0))</f>
        <v>GB/HSE-360484</v>
      </c>
      <c r="AC49" s="153" t="str">
        <f>INDEX('     2022    '!$A$1:$AC$1563,MATCH($D49,'     2022    '!$D$1:$D$1794,0),MATCH(AC$1,'     2022    '!$A$1:$AC$1,0))</f>
        <v>6/8/2029</v>
      </c>
    </row>
    <row r="50" spans="1:29" ht="24">
      <c r="A50" s="32">
        <f t="shared" si="0"/>
        <v>47</v>
      </c>
      <c r="B50" s="68" t="str">
        <f>INDEX('     2022    '!B$2:B$1794,MATCH(D50,'     2022    '!D$2:D$1794,0))</f>
        <v/>
      </c>
      <c r="C50" s="204" t="str">
        <f>INDEX('     2022    '!C$2:C$1794,MATCH(D50,'     2022    '!D$2:D$1794,0))</f>
        <v>Cake - 25s</v>
      </c>
      <c r="D50" s="205" t="str">
        <f>INDEX('     2022    '!D:D,MATCH(A50,'     2022    '!AJ:AJ,0))</f>
        <v>CC1490</v>
      </c>
      <c r="E50" s="204" t="str">
        <f>INDEX('     2022    '!$A$2:$BP$1563,MATCH(D50,'     2022    '!$D$2:$D$1794,0),MATCH($E$1,'     2022    '!$A$3:$BH$3,0))</f>
        <v>MIDAS TOUCH. 25 shot cake. Green, red and white strobe mines all lead into large bursts of golden brocades with colour strobes. RETAIL</v>
      </c>
      <c r="F50" s="206" t="str">
        <f>IFERROR(IF(LEFT(INDEX('     2022    '!AD$2:AD$1794,MATCH(D50,'     2022    '!D$2:D$1794,0)),4)="http",HYPERLINK(INDEX('     2022    '!AD$2:AD$1794,MATCH(D50,'     2022    '!D$2:D$1794,0)),"Video"),""),"")</f>
        <v>Video</v>
      </c>
      <c r="G50" s="207">
        <f>INDEX('     2022    '!$A$1:$AC$1563,MATCH($D50,'     2022    '!$D$1:$D$1794,0),MATCH(G$1,'     2022    '!$A$1:$AC$1,0))</f>
        <v>0</v>
      </c>
      <c r="H50" s="150"/>
      <c r="I50" s="152">
        <f>INDEX('     2022    '!$A$1:$AC$1563,MATCH($D50,'     2022    '!$D$1:$D$1794,0),MATCH(I$1,'     2022    '!$A$1:$AC$1,0))</f>
        <v>60.22</v>
      </c>
      <c r="J50" s="150"/>
      <c r="K50" s="151">
        <f t="shared" si="1"/>
        <v>7.5274999999999999</v>
      </c>
      <c r="L50" s="152">
        <f>INDEX('     2022    '!$A$1:$AC$1563,MATCH($D50,'     2022    '!$D$1:$D$1794,0),MATCH(L$1,'     2022    '!$A$1:$AC$1,0))</f>
        <v>74.715052192111386</v>
      </c>
      <c r="M50" s="152">
        <f>INDEX('     2022    '!$A$1:$AC$1563,MATCH($D50,'     2022    '!$D$1:$D$1794,0),MATCH(M$1,'     2022    '!$A$1:$AC$1,0))</f>
        <v>78.647423360117259</v>
      </c>
      <c r="N50" s="153" t="str">
        <f>INDEX('     2022    '!$A$1:$AC$1563,MATCH($D50,'     2022    '!$D$1:$D$1794,0),MATCH(N$1,'     2022    '!$A$1:$AC$1,0))</f>
        <v>25mm</v>
      </c>
      <c r="O50" s="154">
        <f>INDEX('     2022    '!$A$1:$AC$1563,MATCH($D50,'     2022    '!$D$1:$D$1794,0),MATCH(O$1,'     2022    '!$A$1:$AC$1,0))</f>
        <v>8</v>
      </c>
      <c r="P50" s="153">
        <f>INDEX('     2022    '!$A$1:$AC$1563,MATCH($D50,'     2022    '!$D$1:$D$1794,0),MATCH(P$1,'     2022    '!$A$1:$AC$1,0))</f>
        <v>30</v>
      </c>
      <c r="Q50" s="153" t="str">
        <f>INDEX('     2022    '!$A$1:$AC$1563,MATCH($D50,'     2022    '!$D$1:$D$1794,0),MATCH(Q$1,'     2022    '!$A$1:$AC$1,0))</f>
        <v>No</v>
      </c>
      <c r="R50" s="155">
        <f>INDEX('     2022    '!$A$1:$AC$1563,MATCH($D50,'     2022    '!$D$1:$D$1794,0),MATCH(R$1,'     2022    '!$A$1:$AC$1,0))</f>
        <v>17.3</v>
      </c>
      <c r="S50" s="155">
        <f>INDEX('     2022    '!$A$1:$AC$1563,MATCH($D50,'     2022    '!$D$1:$D$1794,0),MATCH(S$1,'     2022    '!$A$1:$AC$1,0))</f>
        <v>2.6</v>
      </c>
      <c r="T50" s="155">
        <f>INDEX('     2022    '!$A$1:$AC$1563,MATCH($D50,'     2022    '!$D$1:$D$1794,0),MATCH(T$1,'     2022    '!$A$1:$AC$1,0))</f>
        <v>0.3</v>
      </c>
      <c r="U50" s="154" t="str">
        <f>INDEX('     2022    '!$A$1:$AC$1563,MATCH($D50,'     2022    '!$D$1:$D$1794,0),MATCH(U$1,'     2022    '!$A$1:$AC$1,0))</f>
        <v>1.3G</v>
      </c>
      <c r="V50" s="153" t="str">
        <f>INDEX('     2022    '!$A$1:$AC$1563,MATCH($D50,'     2022    '!$D$1:$D$1794,0),MATCH(V$1,'     2022    '!$A$1:$AC$1,0))</f>
        <v>UN0335</v>
      </c>
      <c r="W50" s="153" t="str">
        <f>INDEX('     2022    '!$A$1:$AC$1563,MATCH($D50,'     2022    '!$D$1:$D$1794,0),MATCH(W$1,'     2022    '!$A$1:$AC$1,0))</f>
        <v>F2</v>
      </c>
      <c r="X50" s="151">
        <f>INDEX('     2022    '!$A$1:$AC$1563,MATCH($D50,'     2022    '!$D$1:$D$1794,0),MATCH(X$1,'     2022    '!$A$1:$AC$1,0))</f>
        <v>33.99</v>
      </c>
      <c r="Y50" s="151">
        <f>INDEX('     2022    '!$A$1:$AC$1563,MATCH($D50,'     2022    '!$D$1:$D$1794,0),MATCH(Y$1,'     2022    '!$A$1:$AC$1,0))</f>
        <v>21.99</v>
      </c>
      <c r="Z50" s="156">
        <f>INDEX('     2022    '!$A$1:$AC$1563,MATCH($D50,'     2022    '!$D$1:$D$1794,0),MATCH(Z$1,'     2022    '!$A$1:$AC$1,0))</f>
        <v>4.0099999999999997E-2</v>
      </c>
      <c r="AA50" s="153" t="str">
        <f>INDEX('     2022    '!$A$1:$AC$1563,MATCH($D50,'     2022    '!$D$1:$D$1794,0),MATCH(AA$1,'     2022    '!$A$1:$AC$1,0))</f>
        <v>2806-F2-000055</v>
      </c>
      <c r="AB50" s="153" t="str">
        <f>INDEX('     2022    '!$A$1:$AC$1563,MATCH($D50,'     2022    '!$D$1:$D$1794,0),MATCH(AB$1,'     2022    '!$A$1:$AC$1,0))</f>
        <v>GB/HSE-360490</v>
      </c>
      <c r="AC50" s="153" t="str">
        <f>INDEX('     2022    '!$A$1:$AC$1563,MATCH($D50,'     2022    '!$D$1:$D$1794,0),MATCH(AC$1,'     2022    '!$A$1:$AC$1,0))</f>
        <v>6/8/2029</v>
      </c>
    </row>
    <row r="51" spans="1:29" ht="36">
      <c r="A51" s="32">
        <f t="shared" si="0"/>
        <v>48</v>
      </c>
      <c r="B51" s="68" t="str">
        <f>INDEX('     2022    '!B$2:B$1794,MATCH(D51,'     2022    '!D$2:D$1794,0))</f>
        <v/>
      </c>
      <c r="C51" s="204" t="str">
        <f>INDEX('     2022    '!C$2:C$1794,MATCH(D51,'     2022    '!D$2:D$1794,0))</f>
        <v>Cake - 25s</v>
      </c>
      <c r="D51" s="205" t="str">
        <f>INDEX('     2022    '!D:D,MATCH(A51,'     2022    '!AJ:AJ,0))</f>
        <v>KF014-TC-25</v>
      </c>
      <c r="E51" s="204" t="str">
        <f>INDEX('     2022    '!$A$2:$BP$1563,MATCH(D51,'     2022    '!$D$2:$D$1794,0),MATCH($E$1,'     2022    '!$A$3:$BH$3,0))</f>
        <v>CHALLENGER. Red and green tail to silver whirl with purple star and white strobe, red tail to silver whirl with red, green, blue and white strobe, blue tail to silver whirl with blue, crackling and white strobe finale. Formerly Enigma. RETAIL</v>
      </c>
      <c r="F51" s="206" t="str">
        <f>IFERROR(IF(LEFT(INDEX('     2022    '!AD$2:AD$1794,MATCH(D51,'     2022    '!D$2:D$1794,0)),4)="http",HYPERLINK(INDEX('     2022    '!AD$2:AD$1794,MATCH(D51,'     2022    '!D$2:D$1794,0)),"Video"),""),"")</f>
        <v/>
      </c>
      <c r="G51" s="207">
        <f>INDEX('     2022    '!$A$1:$AC$1563,MATCH($D51,'     2022    '!$D$1:$D$1794,0),MATCH(G$1,'     2022    '!$A$1:$AC$1,0))</f>
        <v>0</v>
      </c>
      <c r="H51" s="150"/>
      <c r="I51" s="152">
        <f>INDEX('     2022    '!$A$1:$AC$1563,MATCH($D51,'     2022    '!$D$1:$D$1794,0),MATCH(I$1,'     2022    '!$A$1:$AC$1,0))</f>
        <v>61.02</v>
      </c>
      <c r="J51" s="150"/>
      <c r="K51" s="151">
        <f t="shared" si="1"/>
        <v>10.17</v>
      </c>
      <c r="L51" s="152">
        <f>INDEX('     2022    '!$A$1:$AC$1563,MATCH($D51,'     2022    '!$D$1:$D$1794,0),MATCH(L$1,'     2022    '!$A$1:$AC$1,0))</f>
        <v>57.97</v>
      </c>
      <c r="M51" s="152">
        <f>INDEX('     2022    '!$A$1:$AC$1563,MATCH($D51,'     2022    '!$D$1:$D$1794,0),MATCH(M$1,'     2022    '!$A$1:$AC$1,0))</f>
        <v>61.02</v>
      </c>
      <c r="N51" s="153" t="str">
        <f>INDEX('     2022    '!$A$1:$AC$1563,MATCH($D51,'     2022    '!$D$1:$D$1794,0),MATCH(N$1,'     2022    '!$A$1:$AC$1,0))</f>
        <v>25mm</v>
      </c>
      <c r="O51" s="154">
        <f>INDEX('     2022    '!$A$1:$AC$1563,MATCH($D51,'     2022    '!$D$1:$D$1794,0),MATCH(O$1,'     2022    '!$A$1:$AC$1,0))</f>
        <v>6</v>
      </c>
      <c r="P51" s="153">
        <f>INDEX('     2022    '!$A$1:$AC$1563,MATCH($D51,'     2022    '!$D$1:$D$1794,0),MATCH(P$1,'     2022    '!$A$1:$AC$1,0))</f>
        <v>30</v>
      </c>
      <c r="Q51" s="153" t="str">
        <f>INDEX('     2022    '!$A$1:$AC$1563,MATCH($D51,'     2022    '!$D$1:$D$1794,0),MATCH(Q$1,'     2022    '!$A$1:$AC$1,0))</f>
        <v>No</v>
      </c>
      <c r="R51" s="155">
        <f>INDEX('     2022    '!$A$1:$AC$1563,MATCH($D51,'     2022    '!$D$1:$D$1794,0),MATCH(R$1,'     2022    '!$A$1:$AC$1,0))</f>
        <v>15</v>
      </c>
      <c r="S51" s="155">
        <f>INDEX('     2022    '!$A$1:$AC$1563,MATCH($D51,'     2022    '!$D$1:$D$1794,0),MATCH(S$1,'     2022    '!$A$1:$AC$1,0))</f>
        <v>1.87</v>
      </c>
      <c r="T51" s="155">
        <f>INDEX('     2022    '!$A$1:$AC$1563,MATCH($D51,'     2022    '!$D$1:$D$1794,0),MATCH(T$1,'     2022    '!$A$1:$AC$1,0))</f>
        <v>0</v>
      </c>
      <c r="U51" s="154" t="str">
        <f>INDEX('     2022    '!$A$1:$AC$1563,MATCH($D51,'     2022    '!$D$1:$D$1794,0),MATCH(U$1,'     2022    '!$A$1:$AC$1,0))</f>
        <v>1.4G</v>
      </c>
      <c r="V51" s="153" t="str">
        <f>INDEX('     2022    '!$A$1:$AC$1563,MATCH($D51,'     2022    '!$D$1:$D$1794,0),MATCH(V$1,'     2022    '!$A$1:$AC$1,0))</f>
        <v>UN0336</v>
      </c>
      <c r="W51" s="153" t="str">
        <f>INDEX('     2022    '!$A$1:$AC$1563,MATCH($D51,'     2022    '!$D$1:$D$1794,0),MATCH(W$1,'     2022    '!$A$1:$AC$1,0))</f>
        <v>F2</v>
      </c>
      <c r="X51" s="151">
        <f>INDEX('     2022    '!$A$1:$AC$1563,MATCH($D51,'     2022    '!$D$1:$D$1794,0),MATCH(X$1,'     2022    '!$A$1:$AC$1,0))</f>
        <v>35.99</v>
      </c>
      <c r="Y51" s="151">
        <f>INDEX('     2022    '!$A$1:$AC$1563,MATCH($D51,'     2022    '!$D$1:$D$1794,0),MATCH(Y$1,'     2022    '!$A$1:$AC$1,0))</f>
        <v>29.99</v>
      </c>
      <c r="Z51" s="156">
        <f>INDEX('     2022    '!$A$1:$AC$1563,MATCH($D51,'     2022    '!$D$1:$D$1794,0),MATCH(Z$1,'     2022    '!$A$1:$AC$1,0))</f>
        <v>3.1E-2</v>
      </c>
      <c r="AA51" s="153">
        <f>INDEX('     2022    '!$A$1:$AC$1563,MATCH($D51,'     2022    '!$D$1:$D$1794,0),MATCH(AA$1,'     2022    '!$A$1:$AC$1,0))</f>
        <v>0</v>
      </c>
      <c r="AB51" s="153">
        <f>INDEX('     2022    '!$A$1:$AC$1563,MATCH($D51,'     2022    '!$D$1:$D$1794,0),MATCH(AB$1,'     2022    '!$A$1:$AC$1,0))</f>
        <v>0</v>
      </c>
      <c r="AC51" s="153">
        <f>INDEX('     2022    '!$A$1:$AC$1563,MATCH($D51,'     2022    '!$D$1:$D$1794,0),MATCH(AC$1,'     2022    '!$A$1:$AC$1,0))</f>
        <v>0</v>
      </c>
    </row>
    <row r="52" spans="1:29" ht="24">
      <c r="A52" s="32">
        <f t="shared" si="0"/>
        <v>49</v>
      </c>
      <c r="B52" s="68" t="str">
        <f>INDEX('     2022    '!B$2:B$1794,MATCH(D52,'     2022    '!D$2:D$1794,0))</f>
        <v/>
      </c>
      <c r="C52" s="204" t="str">
        <f>INDEX('     2022    '!C$2:C$1794,MATCH(D52,'     2022    '!D$2:D$1794,0))</f>
        <v>Cake - 25s</v>
      </c>
      <c r="D52" s="205" t="str">
        <f>INDEX('     2022    '!D:D,MATCH(A52,'     2022    '!AJ:AJ,0))</f>
        <v>CC1385</v>
      </c>
      <c r="E52" s="204" t="str">
        <f>INDEX('     2022    '!$A$2:$BP$1563,MATCH(D52,'     2022    '!$D$2:$D$1794,0),MATCH($E$1,'     2022    '!$A$3:$BH$3,0))</f>
        <v>DOUBLE DYNAMITE. 25 shot cake, with coloured crackling mines and coloured bursts to crackle. Pink, blue, cyan and gold bursts all feature in the cake. RETAIL</v>
      </c>
      <c r="F52" s="206" t="str">
        <f>IFERROR(IF(LEFT(INDEX('     2022    '!AD$2:AD$1794,MATCH(D52,'     2022    '!D$2:D$1794,0)),4)="http",HYPERLINK(INDEX('     2022    '!AD$2:AD$1794,MATCH(D52,'     2022    '!D$2:D$1794,0)),"Video"),""),"")</f>
        <v>Video</v>
      </c>
      <c r="G52" s="207">
        <f>INDEX('     2022    '!$A$1:$AC$1563,MATCH($D52,'     2022    '!$D$1:$D$1794,0),MATCH(G$1,'     2022    '!$A$1:$AC$1,0))</f>
        <v>0</v>
      </c>
      <c r="H52" s="150"/>
      <c r="I52" s="152">
        <f>INDEX('     2022    '!$A$1:$AC$1563,MATCH($D52,'     2022    '!$D$1:$D$1794,0),MATCH(I$1,'     2022    '!$A$1:$AC$1,0))</f>
        <v>53.09</v>
      </c>
      <c r="J52" s="150"/>
      <c r="K52" s="151">
        <f t="shared" si="1"/>
        <v>8.8483333333333345</v>
      </c>
      <c r="L52" s="152">
        <f>INDEX('     2022    '!$A$1:$AC$1563,MATCH($D52,'     2022    '!$D$1:$D$1794,0),MATCH(L$1,'     2022    '!$A$1:$AC$1,0))</f>
        <v>59.621931567223861</v>
      </c>
      <c r="M52" s="152">
        <f>INDEX('     2022    '!$A$1:$AC$1563,MATCH($D52,'     2022    '!$D$1:$D$1794,0),MATCH(M$1,'     2022    '!$A$1:$AC$1,0))</f>
        <v>62.759927965498804</v>
      </c>
      <c r="N52" s="153" t="str">
        <f>INDEX('     2022    '!$A$1:$AC$1563,MATCH($D52,'     2022    '!$D$1:$D$1794,0),MATCH(N$1,'     2022    '!$A$1:$AC$1,0))</f>
        <v>25mm</v>
      </c>
      <c r="O52" s="154">
        <f>INDEX('     2022    '!$A$1:$AC$1563,MATCH($D52,'     2022    '!$D$1:$D$1794,0),MATCH(O$1,'     2022    '!$A$1:$AC$1,0))</f>
        <v>6</v>
      </c>
      <c r="P52" s="153">
        <f>INDEX('     2022    '!$A$1:$AC$1563,MATCH($D52,'     2022    '!$D$1:$D$1794,0),MATCH(P$1,'     2022    '!$A$1:$AC$1,0))</f>
        <v>25</v>
      </c>
      <c r="Q52" s="153" t="str">
        <f>INDEX('     2022    '!$A$1:$AC$1563,MATCH($D52,'     2022    '!$D$1:$D$1794,0),MATCH(Q$1,'     2022    '!$A$1:$AC$1,0))</f>
        <v>No</v>
      </c>
      <c r="R52" s="155">
        <f>INDEX('     2022    '!$A$1:$AC$1563,MATCH($D52,'     2022    '!$D$1:$D$1794,0),MATCH(R$1,'     2022    '!$A$1:$AC$1,0))</f>
        <v>16.899999999999999</v>
      </c>
      <c r="S52" s="155">
        <f>INDEX('     2022    '!$A$1:$AC$1563,MATCH($D52,'     2022    '!$D$1:$D$1794,0),MATCH(S$1,'     2022    '!$A$1:$AC$1,0))</f>
        <v>2.4</v>
      </c>
      <c r="T52" s="155">
        <f>INDEX('     2022    '!$A$1:$AC$1563,MATCH($D52,'     2022    '!$D$1:$D$1794,0),MATCH(T$1,'     2022    '!$A$1:$AC$1,0))</f>
        <v>0.3</v>
      </c>
      <c r="U52" s="154" t="str">
        <f>INDEX('     2022    '!$A$1:$AC$1563,MATCH($D52,'     2022    '!$D$1:$D$1794,0),MATCH(U$1,'     2022    '!$A$1:$AC$1,0))</f>
        <v>1.3G</v>
      </c>
      <c r="V52" s="153" t="str">
        <f>INDEX('     2022    '!$A$1:$AC$1563,MATCH($D52,'     2022    '!$D$1:$D$1794,0),MATCH(V$1,'     2022    '!$A$1:$AC$1,0))</f>
        <v>UN0335</v>
      </c>
      <c r="W52" s="153" t="str">
        <f>INDEX('     2022    '!$A$1:$AC$1563,MATCH($D52,'     2022    '!$D$1:$D$1794,0),MATCH(W$1,'     2022    '!$A$1:$AC$1,0))</f>
        <v>F2</v>
      </c>
      <c r="X52" s="151">
        <f>INDEX('     2022    '!$A$1:$AC$1563,MATCH($D52,'     2022    '!$D$1:$D$1794,0),MATCH(X$1,'     2022    '!$A$1:$AC$1,0))</f>
        <v>33.99</v>
      </c>
      <c r="Y52" s="151">
        <f>INDEX('     2022    '!$A$1:$AC$1563,MATCH($D52,'     2022    '!$D$1:$D$1794,0),MATCH(Y$1,'     2022    '!$A$1:$AC$1,0))</f>
        <v>25.49</v>
      </c>
      <c r="Z52" s="156">
        <f>INDEX('     2022    '!$A$1:$AC$1563,MATCH($D52,'     2022    '!$D$1:$D$1794,0),MATCH(Z$1,'     2022    '!$A$1:$AC$1,0))</f>
        <v>3.0099999999999998E-2</v>
      </c>
      <c r="AA52" s="153" t="str">
        <f>INDEX('     2022    '!$A$1:$AC$1563,MATCH($D52,'     2022    '!$D$1:$D$1794,0),MATCH(AA$1,'     2022    '!$A$1:$AC$1,0))</f>
        <v>1008-F2-69261687</v>
      </c>
      <c r="AB52" s="153" t="str">
        <f>INDEX('     2022    '!$A$1:$AC$1563,MATCH($D52,'     2022    '!$D$1:$D$1794,0),MATCH(AB$1,'     2022    '!$A$1:$AC$1,0))</f>
        <v>GB/HSE-360454</v>
      </c>
      <c r="AC52" s="153" t="str">
        <f>INDEX('     2022    '!$A$1:$AC$1563,MATCH($D52,'     2022    '!$D$1:$D$1794,0),MATCH(AC$1,'     2022    '!$A$1:$AC$1,0))</f>
        <v>6/8/2029</v>
      </c>
    </row>
    <row r="53" spans="1:29" ht="36">
      <c r="A53" s="32">
        <f t="shared" si="0"/>
        <v>50</v>
      </c>
      <c r="B53" s="68" t="str">
        <f>INDEX('     2022    '!B$2:B$1794,MATCH(D53,'     2022    '!D$2:D$1794,0))</f>
        <v/>
      </c>
      <c r="C53" s="204" t="str">
        <f>INDEX('     2022    '!C$2:C$1794,MATCH(D53,'     2022    '!D$2:D$1794,0))</f>
        <v>Cake - 25s</v>
      </c>
      <c r="D53" s="205" t="str">
        <f>INDEX('     2022    '!D:D,MATCH(A53,'     2022    '!AJ:AJ,0))</f>
        <v>CC1514</v>
      </c>
      <c r="E53" s="204" t="str">
        <f>INDEX('     2022    '!$A$2:$BP$1563,MATCH(D53,'     2022    '!$D$2:$D$1794,0),MATCH($E$1,'     2022    '!$A$3:$BH$3,0))</f>
        <v>PURPLE PLUMS. 25 shot cake. Green tails to purple dahlia and silver flashing bursts, green tails with gold strobe willow and purple pistil, green tails to gold it-willow with purple tips and white strobe pistil. RETAIL</v>
      </c>
      <c r="F53" s="206" t="str">
        <f>IFERROR(IF(LEFT(INDEX('     2022    '!AD$2:AD$1794,MATCH(D53,'     2022    '!D$2:D$1794,0)),4)="http",HYPERLINK(INDEX('     2022    '!AD$2:AD$1794,MATCH(D53,'     2022    '!D$2:D$1794,0)),"Video"),""),"")</f>
        <v>Video</v>
      </c>
      <c r="G53" s="207">
        <f>INDEX('     2022    '!$A$1:$AC$1563,MATCH($D53,'     2022    '!$D$1:$D$1794,0),MATCH(G$1,'     2022    '!$A$1:$AC$1,0))</f>
        <v>0</v>
      </c>
      <c r="H53" s="150"/>
      <c r="I53" s="152">
        <f>INDEX('     2022    '!$A$1:$AC$1563,MATCH($D53,'     2022    '!$D$1:$D$1794,0),MATCH(I$1,'     2022    '!$A$1:$AC$1,0))</f>
        <v>46.57</v>
      </c>
      <c r="J53" s="150"/>
      <c r="K53" s="151">
        <f t="shared" si="1"/>
        <v>11.6425</v>
      </c>
      <c r="L53" s="152">
        <f>INDEX('     2022    '!$A$1:$AC$1563,MATCH($D53,'     2022    '!$D$1:$D$1794,0),MATCH(L$1,'     2022    '!$A$1:$AC$1,0))</f>
        <v>48.761244829684721</v>
      </c>
      <c r="M53" s="152">
        <f>INDEX('     2022    '!$A$1:$AC$1563,MATCH($D53,'     2022    '!$D$1:$D$1794,0),MATCH(M$1,'     2022    '!$A$1:$AC$1,0))</f>
        <v>51.327626136510233</v>
      </c>
      <c r="N53" s="153" t="str">
        <f>INDEX('     2022    '!$A$1:$AC$1563,MATCH($D53,'     2022    '!$D$1:$D$1794,0),MATCH(N$1,'     2022    '!$A$1:$AC$1,0))</f>
        <v>30mm</v>
      </c>
      <c r="O53" s="154">
        <f>INDEX('     2022    '!$A$1:$AC$1563,MATCH($D53,'     2022    '!$D$1:$D$1794,0),MATCH(O$1,'     2022    '!$A$1:$AC$1,0))</f>
        <v>4</v>
      </c>
      <c r="P53" s="153">
        <f>INDEX('     2022    '!$A$1:$AC$1563,MATCH($D53,'     2022    '!$D$1:$D$1794,0),MATCH(P$1,'     2022    '!$A$1:$AC$1,0))</f>
        <v>30</v>
      </c>
      <c r="Q53" s="153" t="str">
        <f>INDEX('     2022    '!$A$1:$AC$1563,MATCH($D53,'     2022    '!$D$1:$D$1794,0),MATCH(Q$1,'     2022    '!$A$1:$AC$1,0))</f>
        <v>No</v>
      </c>
      <c r="R53" s="155">
        <f>INDEX('     2022    '!$A$1:$AC$1563,MATCH($D53,'     2022    '!$D$1:$D$1794,0),MATCH(R$1,'     2022    '!$A$1:$AC$1,0))</f>
        <v>11</v>
      </c>
      <c r="S53" s="155">
        <f>INDEX('     2022    '!$A$1:$AC$1563,MATCH($D53,'     2022    '!$D$1:$D$1794,0),MATCH(S$1,'     2022    '!$A$1:$AC$1,0))</f>
        <v>2</v>
      </c>
      <c r="T53" s="155">
        <f>INDEX('     2022    '!$A$1:$AC$1563,MATCH($D53,'     2022    '!$D$1:$D$1794,0),MATCH(T$1,'     2022    '!$A$1:$AC$1,0))</f>
        <v>0.3</v>
      </c>
      <c r="U53" s="154" t="str">
        <f>INDEX('     2022    '!$A$1:$AC$1563,MATCH($D53,'     2022    '!$D$1:$D$1794,0),MATCH(U$1,'     2022    '!$A$1:$AC$1,0))</f>
        <v>1.3G</v>
      </c>
      <c r="V53" s="153" t="str">
        <f>INDEX('     2022    '!$A$1:$AC$1563,MATCH($D53,'     2022    '!$D$1:$D$1794,0),MATCH(V$1,'     2022    '!$A$1:$AC$1,0))</f>
        <v>UN0335</v>
      </c>
      <c r="W53" s="153" t="str">
        <f>INDEX('     2022    '!$A$1:$AC$1563,MATCH($D53,'     2022    '!$D$1:$D$1794,0),MATCH(W$1,'     2022    '!$A$1:$AC$1,0))</f>
        <v>F2</v>
      </c>
      <c r="X53" s="151">
        <f>INDEX('     2022    '!$A$1:$AC$1563,MATCH($D53,'     2022    '!$D$1:$D$1794,0),MATCH(X$1,'     2022    '!$A$1:$AC$1,0))</f>
        <v>44.99</v>
      </c>
      <c r="Y53" s="151">
        <f>INDEX('     2022    '!$A$1:$AC$1563,MATCH($D53,'     2022    '!$D$1:$D$1794,0),MATCH(Y$1,'     2022    '!$A$1:$AC$1,0))</f>
        <v>33.99</v>
      </c>
      <c r="Z53" s="156">
        <f>INDEX('     2022    '!$A$1:$AC$1563,MATCH($D53,'     2022    '!$D$1:$D$1794,0),MATCH(Z$1,'     2022    '!$A$1:$AC$1,0))</f>
        <v>2.4575E-2</v>
      </c>
      <c r="AA53" s="153" t="str">
        <f>INDEX('     2022    '!$A$1:$AC$1563,MATCH($D53,'     2022    '!$D$1:$D$1794,0),MATCH(AA$1,'     2022    '!$A$1:$AC$1,0))</f>
        <v>2806-F2-000055</v>
      </c>
      <c r="AB53" s="153" t="str">
        <f>INDEX('     2022    '!$A$1:$AC$1563,MATCH($D53,'     2022    '!$D$1:$D$1794,0),MATCH(AB$1,'     2022    '!$A$1:$AC$1,0))</f>
        <v>GB/HSE-362444</v>
      </c>
      <c r="AC53" s="153" t="str">
        <f>INDEX('     2022    '!$A$1:$AC$1563,MATCH($D53,'     2022    '!$D$1:$D$1794,0),MATCH(AC$1,'     2022    '!$A$1:$AC$1,0))</f>
        <v>11/30/2030</v>
      </c>
    </row>
    <row r="54" spans="1:29" ht="24">
      <c r="A54" s="32">
        <f t="shared" si="0"/>
        <v>51</v>
      </c>
      <c r="B54" s="68" t="str">
        <f>INDEX('     2022    '!B$2:B$1794,MATCH(D54,'     2022    '!D$2:D$1794,0))</f>
        <v>NEW2021</v>
      </c>
      <c r="C54" s="204" t="str">
        <f>INDEX('     2022    '!C$2:C$1794,MATCH(D54,'     2022    '!D$2:D$1794,0))</f>
        <v>Cake - 25s</v>
      </c>
      <c r="D54" s="205" t="str">
        <f>INDEX('     2022    '!D:D,MATCH(A54,'     2022    '!AJ:AJ,0))</f>
        <v>CC1568</v>
      </c>
      <c r="E54" s="204" t="str">
        <f>INDEX('     2022    '!$A$2:$BP$1563,MATCH(D54,'     2022    '!$D$2:$D$1794,0),MATCH($E$1,'     2022    '!$A$3:$BH$3,0))</f>
        <v>COLOUR CROWNS. 25 shot cake. A beautiful quiet cake which explodes with golden mines and with horsetails of gold with colour tips, exploding above. . RETAIL</v>
      </c>
      <c r="F54" s="206" t="str">
        <f>IFERROR(IF(LEFT(INDEX('     2022    '!AD$2:AD$1794,MATCH(D54,'     2022    '!D$2:D$1794,0)),4)="http",HYPERLINK(INDEX('     2022    '!AD$2:AD$1794,MATCH(D54,'     2022    '!D$2:D$1794,0)),"Video"),""),"")</f>
        <v>Video</v>
      </c>
      <c r="G54" s="207">
        <f>INDEX('     2022    '!$A$1:$AC$1563,MATCH($D54,'     2022    '!$D$1:$D$1794,0),MATCH(G$1,'     2022    '!$A$1:$AC$1,0))</f>
        <v>0</v>
      </c>
      <c r="H54" s="150"/>
      <c r="I54" s="152">
        <f>INDEX('     2022    '!$A$1:$AC$1563,MATCH($D54,'     2022    '!$D$1:$D$1794,0),MATCH(I$1,'     2022    '!$A$1:$AC$1,0))</f>
        <v>48.82</v>
      </c>
      <c r="J54" s="150"/>
      <c r="K54" s="151">
        <f t="shared" si="1"/>
        <v>12.205</v>
      </c>
      <c r="L54" s="152">
        <f>INDEX('     2022    '!$A$1:$AC$1563,MATCH($D54,'     2022    '!$D$1:$D$1794,0),MATCH(L$1,'     2022    '!$A$1:$AC$1,0))</f>
        <v>53.851152998593001</v>
      </c>
      <c r="M54" s="152">
        <f>INDEX('     2022    '!$A$1:$AC$1563,MATCH($D54,'     2022    '!$D$1:$D$1794,0),MATCH(M$1,'     2022    '!$A$1:$AC$1,0))</f>
        <v>56.685424209045266</v>
      </c>
      <c r="N54" s="153" t="str">
        <f>INDEX('     2022    '!$A$1:$AC$1563,MATCH($D54,'     2022    '!$D$1:$D$1794,0),MATCH(N$1,'     2022    '!$A$1:$AC$1,0))</f>
        <v>30mm</v>
      </c>
      <c r="O54" s="154">
        <f>INDEX('     2022    '!$A$1:$AC$1563,MATCH($D54,'     2022    '!$D$1:$D$1794,0),MATCH(O$1,'     2022    '!$A$1:$AC$1,0))</f>
        <v>4</v>
      </c>
      <c r="P54" s="153">
        <f>INDEX('     2022    '!$A$1:$AC$1563,MATCH($D54,'     2022    '!$D$1:$D$1794,0),MATCH(P$1,'     2022    '!$A$1:$AC$1,0))</f>
        <v>22</v>
      </c>
      <c r="Q54" s="153" t="str">
        <f>INDEX('     2022    '!$A$1:$AC$1563,MATCH($D54,'     2022    '!$D$1:$D$1794,0),MATCH(Q$1,'     2022    '!$A$1:$AC$1,0))</f>
        <v>Yes</v>
      </c>
      <c r="R54" s="155">
        <f>INDEX('     2022    '!$A$1:$AC$1563,MATCH($D54,'     2022    '!$D$1:$D$1794,0),MATCH(R$1,'     2022    '!$A$1:$AC$1,0))</f>
        <v>15</v>
      </c>
      <c r="S54" s="155">
        <f>INDEX('     2022    '!$A$1:$AC$1563,MATCH($D54,'     2022    '!$D$1:$D$1794,0),MATCH(S$1,'     2022    '!$A$1:$AC$1,0))</f>
        <v>1.9</v>
      </c>
      <c r="T54" s="155">
        <f>INDEX('     2022    '!$A$1:$AC$1563,MATCH($D54,'     2022    '!$D$1:$D$1794,0),MATCH(T$1,'     2022    '!$A$1:$AC$1,0))</f>
        <v>0</v>
      </c>
      <c r="U54" s="154" t="str">
        <f>INDEX('     2022    '!$A$1:$AC$1563,MATCH($D54,'     2022    '!$D$1:$D$1794,0),MATCH(U$1,'     2022    '!$A$1:$AC$1,0))</f>
        <v>1.4G</v>
      </c>
      <c r="V54" s="153" t="str">
        <f>INDEX('     2022    '!$A$1:$AC$1563,MATCH($D54,'     2022    '!$D$1:$D$1794,0),MATCH(V$1,'     2022    '!$A$1:$AC$1,0))</f>
        <v>UN0336</v>
      </c>
      <c r="W54" s="153" t="str">
        <f>INDEX('     2022    '!$A$1:$AC$1563,MATCH($D54,'     2022    '!$D$1:$D$1794,0),MATCH(W$1,'     2022    '!$A$1:$AC$1,0))</f>
        <v>F2</v>
      </c>
      <c r="X54" s="151">
        <f>INDEX('     2022    '!$A$1:$AC$1563,MATCH($D54,'     2022    '!$D$1:$D$1794,0),MATCH(X$1,'     2022    '!$A$1:$AC$1,0))</f>
        <v>47.99</v>
      </c>
      <c r="Y54" s="151">
        <f>INDEX('     2022    '!$A$1:$AC$1563,MATCH($D54,'     2022    '!$D$1:$D$1794,0),MATCH(Y$1,'     2022    '!$A$1:$AC$1,0))</f>
        <v>35.99</v>
      </c>
      <c r="Z54" s="156">
        <f>INDEX('     2022    '!$A$1:$AC$1563,MATCH($D54,'     2022    '!$D$1:$D$1794,0),MATCH(Z$1,'     2022    '!$A$1:$AC$1,0))</f>
        <v>2.7E-2</v>
      </c>
      <c r="AA54" s="153" t="str">
        <f>INDEX('     2022    '!$A$1:$AC$1563,MATCH($D54,'     2022    '!$D$1:$D$1794,0),MATCH(AA$1,'     2022    '!$A$1:$AC$1,0))</f>
        <v>2806-F2-003615</v>
      </c>
      <c r="AB54" s="153" t="str">
        <f>INDEX('     2022    '!$A$1:$AC$1563,MATCH($D54,'     2022    '!$D$1:$D$1794,0),MATCH(AB$1,'     2022    '!$A$1:$AC$1,0))</f>
        <v>NL/TNO-0017-2021</v>
      </c>
      <c r="AC54" s="153" t="str">
        <f>INDEX('     2022    '!$A$1:$AC$1563,MATCH($D54,'     2022    '!$D$1:$D$1794,0),MATCH(AC$1,'     2022    '!$A$1:$AC$1,0))</f>
        <v>12/31/2099</v>
      </c>
    </row>
    <row r="55" spans="1:29" ht="24">
      <c r="A55" s="32">
        <f t="shared" si="0"/>
        <v>52</v>
      </c>
      <c r="B55" s="68" t="str">
        <f>INDEX('     2022    '!B$2:B$1794,MATCH(D55,'     2022    '!D$2:D$1794,0))</f>
        <v/>
      </c>
      <c r="C55" s="204" t="str">
        <f>INDEX('     2022    '!C$2:C$1794,MATCH(D55,'     2022    '!D$2:D$1794,0))</f>
        <v>Cake - 25s</v>
      </c>
      <c r="D55" s="205" t="str">
        <f>INDEX('     2022    '!D:D,MATCH(A55,'     2022    '!AJ:AJ,0))</f>
        <v>KF013-M-25</v>
      </c>
      <c r="E55" s="204" t="str">
        <f>INDEX('     2022    '!$A$2:$BP$1563,MATCH(D55,'     2022    '!$D$2:$D$1794,0),MATCH($E$1,'     2022    '!$A$3:$BH$3,0))</f>
        <v>MAGICAL . Golden rain bombards with sequences of complementary two coloured stars. RETAIL</v>
      </c>
      <c r="F55" s="206" t="str">
        <f>IFERROR(IF(LEFT(INDEX('     2022    '!AD$2:AD$1794,MATCH(D55,'     2022    '!D$2:D$1794,0)),4)="http",HYPERLINK(INDEX('     2022    '!AD$2:AD$1794,MATCH(D55,'     2022    '!D$2:D$1794,0)),"Video"),""),"")</f>
        <v>Video</v>
      </c>
      <c r="G55" s="207">
        <f>INDEX('     2022    '!$A$1:$AC$1563,MATCH($D55,'     2022    '!$D$1:$D$1794,0),MATCH(G$1,'     2022    '!$A$1:$AC$1,0))</f>
        <v>61</v>
      </c>
      <c r="H55" s="150"/>
      <c r="I55" s="152">
        <f>INDEX('     2022    '!$A$1:$AC$1563,MATCH($D55,'     2022    '!$D$1:$D$1794,0),MATCH(I$1,'     2022    '!$A$1:$AC$1,0))</f>
        <v>75.78</v>
      </c>
      <c r="J55" s="150"/>
      <c r="K55" s="151">
        <f t="shared" si="1"/>
        <v>12.63</v>
      </c>
      <c r="L55" s="152">
        <f>INDEX('     2022    '!$A$1:$AC$1563,MATCH($D55,'     2022    '!$D$1:$D$1794,0),MATCH(L$1,'     2022    '!$A$1:$AC$1,0))</f>
        <v>82.18</v>
      </c>
      <c r="M55" s="152">
        <f>INDEX('     2022    '!$A$1:$AC$1563,MATCH($D55,'     2022    '!$D$1:$D$1794,0),MATCH(M$1,'     2022    '!$A$1:$AC$1,0))</f>
        <v>86.5</v>
      </c>
      <c r="N55" s="153" t="str">
        <f>INDEX('     2022    '!$A$1:$AC$1563,MATCH($D55,'     2022    '!$D$1:$D$1794,0),MATCH(N$1,'     2022    '!$A$1:$AC$1,0))</f>
        <v>30mm</v>
      </c>
      <c r="O55" s="154">
        <f>INDEX('     2022    '!$A$1:$AC$1563,MATCH($D55,'     2022    '!$D$1:$D$1794,0),MATCH(O$1,'     2022    '!$A$1:$AC$1,0))</f>
        <v>6</v>
      </c>
      <c r="P55" s="153">
        <f>INDEX('     2022    '!$A$1:$AC$1563,MATCH($D55,'     2022    '!$D$1:$D$1794,0),MATCH(P$1,'     2022    '!$A$1:$AC$1,0))</f>
        <v>35</v>
      </c>
      <c r="Q55" s="153" t="str">
        <f>INDEX('     2022    '!$A$1:$AC$1563,MATCH($D55,'     2022    '!$D$1:$D$1794,0),MATCH(Q$1,'     2022    '!$A$1:$AC$1,0))</f>
        <v>No</v>
      </c>
      <c r="R55" s="155">
        <f>INDEX('     2022    '!$A$1:$AC$1563,MATCH($D55,'     2022    '!$D$1:$D$1794,0),MATCH(R$1,'     2022    '!$A$1:$AC$1,0))</f>
        <v>10.98</v>
      </c>
      <c r="S55" s="155">
        <f>INDEX('     2022    '!$A$1:$AC$1563,MATCH($D55,'     2022    '!$D$1:$D$1794,0),MATCH(S$1,'     2022    '!$A$1:$AC$1,0))</f>
        <v>2.34</v>
      </c>
      <c r="T55" s="155">
        <f>INDEX('     2022    '!$A$1:$AC$1563,MATCH($D55,'     2022    '!$D$1:$D$1794,0),MATCH(T$1,'     2022    '!$A$1:$AC$1,0))</f>
        <v>0</v>
      </c>
      <c r="U55" s="154" t="str">
        <f>INDEX('     2022    '!$A$1:$AC$1563,MATCH($D55,'     2022    '!$D$1:$D$1794,0),MATCH(U$1,'     2022    '!$A$1:$AC$1,0))</f>
        <v>1.4G</v>
      </c>
      <c r="V55" s="153" t="str">
        <f>INDEX('     2022    '!$A$1:$AC$1563,MATCH($D55,'     2022    '!$D$1:$D$1794,0),MATCH(V$1,'     2022    '!$A$1:$AC$1,0))</f>
        <v>UN0336</v>
      </c>
      <c r="W55" s="153" t="str">
        <f>INDEX('     2022    '!$A$1:$AC$1563,MATCH($D55,'     2022    '!$D$1:$D$1794,0),MATCH(W$1,'     2022    '!$A$1:$AC$1,0))</f>
        <v>F2</v>
      </c>
      <c r="X55" s="151">
        <f>INDEX('     2022    '!$A$1:$AC$1563,MATCH($D55,'     2022    '!$D$1:$D$1794,0),MATCH(X$1,'     2022    '!$A$1:$AC$1,0))</f>
        <v>39.99</v>
      </c>
      <c r="Y55" s="151" t="e">
        <f>INDEX('     2022    '!$A$1:$AC$1563,MATCH($D55,'     2022    '!$D$1:$D$1794,0),MATCH(Y$1,'     2022    '!$A$1:$AC$1,0))</f>
        <v>#VALUE!</v>
      </c>
      <c r="Z55" s="156">
        <f>INDEX('     2022    '!$A$1:$AC$1563,MATCH($D55,'     2022    '!$D$1:$D$1794,0),MATCH(Z$1,'     2022    '!$A$1:$AC$1,0))</f>
        <v>2.9000000000000001E-2</v>
      </c>
      <c r="AA55" s="153">
        <f>INDEX('     2022    '!$A$1:$AC$1563,MATCH($D55,'     2022    '!$D$1:$D$1794,0),MATCH(AA$1,'     2022    '!$A$1:$AC$1,0))</f>
        <v>0</v>
      </c>
      <c r="AB55" s="153">
        <f>INDEX('     2022    '!$A$1:$AC$1563,MATCH($D55,'     2022    '!$D$1:$D$1794,0),MATCH(AB$1,'     2022    '!$A$1:$AC$1,0))</f>
        <v>0</v>
      </c>
      <c r="AC55" s="153">
        <f>INDEX('     2022    '!$A$1:$AC$1563,MATCH($D55,'     2022    '!$D$1:$D$1794,0),MATCH(AC$1,'     2022    '!$A$1:$AC$1,0))</f>
        <v>0</v>
      </c>
    </row>
    <row r="56" spans="1:29" ht="24">
      <c r="A56" s="32">
        <f t="shared" si="0"/>
        <v>53</v>
      </c>
      <c r="B56" s="68" t="str">
        <f>INDEX('     2022    '!B$2:B$1794,MATCH(D56,'     2022    '!D$2:D$1794,0))</f>
        <v/>
      </c>
      <c r="C56" s="204" t="str">
        <f>INDEX('     2022    '!C$2:C$1794,MATCH(D56,'     2022    '!D$2:D$1794,0))</f>
        <v>Cake - 25s</v>
      </c>
      <c r="D56" s="205" t="str">
        <f>INDEX('     2022    '!D:D,MATCH(A56,'     2022    '!AJ:AJ,0))</f>
        <v>CC1388</v>
      </c>
      <c r="E56" s="204" t="str">
        <f>INDEX('     2022    '!$A$2:$BP$1563,MATCH(D56,'     2022    '!$D$2:$D$1794,0),MATCH($E$1,'     2022    '!$A$3:$BH$3,0))</f>
        <v>COLORFUL PALMS. 25 shot cake. Coloured tails to golden palms with coloured tips and a lovely crackling silver pistil. RETAIL</v>
      </c>
      <c r="F56" s="206" t="str">
        <f>IFERROR(IF(LEFT(INDEX('     2022    '!AD$2:AD$1794,MATCH(D56,'     2022    '!D$2:D$1794,0)),4)="http",HYPERLINK(INDEX('     2022    '!AD$2:AD$1794,MATCH(D56,'     2022    '!D$2:D$1794,0)),"Video"),""),"")</f>
        <v>Video</v>
      </c>
      <c r="G56" s="207">
        <f>INDEX('     2022    '!$A$1:$AC$1563,MATCH($D56,'     2022    '!$D$1:$D$1794,0),MATCH(G$1,'     2022    '!$A$1:$AC$1,0))</f>
        <v>0</v>
      </c>
      <c r="H56" s="150"/>
      <c r="I56" s="152">
        <f>INDEX('     2022    '!$A$1:$AC$1563,MATCH($D56,'     2022    '!$D$1:$D$1794,0),MATCH(I$1,'     2022    '!$A$1:$AC$1,0))</f>
        <v>48.38</v>
      </c>
      <c r="J56" s="150"/>
      <c r="K56" s="151">
        <f t="shared" si="1"/>
        <v>12.095000000000001</v>
      </c>
      <c r="L56" s="152">
        <f>INDEX('     2022    '!$A$1:$AC$1563,MATCH($D56,'     2022    '!$D$1:$D$1794,0),MATCH(L$1,'     2022    '!$A$1:$AC$1,0))</f>
        <v>55.193428079215771</v>
      </c>
      <c r="M56" s="152">
        <f>INDEX('     2022    '!$A$1:$AC$1563,MATCH($D56,'     2022    '!$D$1:$D$1794,0),MATCH(M$1,'     2022    '!$A$1:$AC$1,0))</f>
        <v>58.098345346542921</v>
      </c>
      <c r="N56" s="153" t="str">
        <f>INDEX('     2022    '!$A$1:$AC$1563,MATCH($D56,'     2022    '!$D$1:$D$1794,0),MATCH(N$1,'     2022    '!$A$1:$AC$1,0))</f>
        <v>30mm</v>
      </c>
      <c r="O56" s="154">
        <f>INDEX('     2022    '!$A$1:$AC$1563,MATCH($D56,'     2022    '!$D$1:$D$1794,0),MATCH(O$1,'     2022    '!$A$1:$AC$1,0))</f>
        <v>4</v>
      </c>
      <c r="P56" s="153">
        <f>INDEX('     2022    '!$A$1:$AC$1563,MATCH($D56,'     2022    '!$D$1:$D$1794,0),MATCH(P$1,'     2022    '!$A$1:$AC$1,0))</f>
        <v>35</v>
      </c>
      <c r="Q56" s="153" t="str">
        <f>INDEX('     2022    '!$A$1:$AC$1563,MATCH($D56,'     2022    '!$D$1:$D$1794,0),MATCH(Q$1,'     2022    '!$A$1:$AC$1,0))</f>
        <v>No</v>
      </c>
      <c r="R56" s="155">
        <f>INDEX('     2022    '!$A$1:$AC$1563,MATCH($D56,'     2022    '!$D$1:$D$1794,0),MATCH(R$1,'     2022    '!$A$1:$AC$1,0))</f>
        <v>14.5</v>
      </c>
      <c r="S56" s="155">
        <f>INDEX('     2022    '!$A$1:$AC$1563,MATCH($D56,'     2022    '!$D$1:$D$1794,0),MATCH(S$1,'     2022    '!$A$1:$AC$1,0))</f>
        <v>1.9</v>
      </c>
      <c r="T56" s="155">
        <f>INDEX('     2022    '!$A$1:$AC$1563,MATCH($D56,'     2022    '!$D$1:$D$1794,0),MATCH(T$1,'     2022    '!$A$1:$AC$1,0))</f>
        <v>0.3</v>
      </c>
      <c r="U56" s="154" t="str">
        <f>INDEX('     2022    '!$A$1:$AC$1563,MATCH($D56,'     2022    '!$D$1:$D$1794,0),MATCH(U$1,'     2022    '!$A$1:$AC$1,0))</f>
        <v>1.3G</v>
      </c>
      <c r="V56" s="153" t="str">
        <f>INDEX('     2022    '!$A$1:$AC$1563,MATCH($D56,'     2022    '!$D$1:$D$1794,0),MATCH(V$1,'     2022    '!$A$1:$AC$1,0))</f>
        <v>UN0335</v>
      </c>
      <c r="W56" s="153" t="str">
        <f>INDEX('     2022    '!$A$1:$AC$1563,MATCH($D56,'     2022    '!$D$1:$D$1794,0),MATCH(W$1,'     2022    '!$A$1:$AC$1,0))</f>
        <v>F2</v>
      </c>
      <c r="X56" s="151">
        <f>INDEX('     2022    '!$A$1:$AC$1563,MATCH($D56,'     2022    '!$D$1:$D$1794,0),MATCH(X$1,'     2022    '!$A$1:$AC$1,0))</f>
        <v>47.99</v>
      </c>
      <c r="Y56" s="151">
        <f>INDEX('     2022    '!$A$1:$AC$1563,MATCH($D56,'     2022    '!$D$1:$D$1794,0),MATCH(Y$1,'     2022    '!$A$1:$AC$1,0))</f>
        <v>35.99</v>
      </c>
      <c r="Z56" s="156">
        <f>INDEX('     2022    '!$A$1:$AC$1563,MATCH($D56,'     2022    '!$D$1:$D$1794,0),MATCH(Z$1,'     2022    '!$A$1:$AC$1,0))</f>
        <v>3.2399999999999998E-2</v>
      </c>
      <c r="AA56" s="153" t="str">
        <f>INDEX('     2022    '!$A$1:$AC$1563,MATCH($D56,'     2022    '!$D$1:$D$1794,0),MATCH(AA$1,'     2022    '!$A$1:$AC$1,0))</f>
        <v>1008-F2-69261687</v>
      </c>
      <c r="AB56" s="153" t="str">
        <f>INDEX('     2022    '!$A$1:$AC$1563,MATCH($D56,'     2022    '!$D$1:$D$1794,0),MATCH(AB$1,'     2022    '!$A$1:$AC$1,0))</f>
        <v>GB/HSE-360456</v>
      </c>
      <c r="AC56" s="153" t="str">
        <f>INDEX('     2022    '!$A$1:$AC$1563,MATCH($D56,'     2022    '!$D$1:$D$1794,0),MATCH(AC$1,'     2022    '!$A$1:$AC$1,0))</f>
        <v>6/8/2029</v>
      </c>
    </row>
    <row r="57" spans="1:29" ht="15.75">
      <c r="A57" s="32">
        <f t="shared" si="0"/>
        <v>54</v>
      </c>
      <c r="B57" s="68" t="str">
        <f>INDEX('     2022    '!B$2:B$1794,MATCH(D57,'     2022    '!D$2:D$1794,0))</f>
        <v/>
      </c>
      <c r="C57" s="204" t="str">
        <f>INDEX('     2022    '!C$2:C$1794,MATCH(D57,'     2022    '!D$2:D$1794,0))</f>
        <v>Cake - 25s</v>
      </c>
      <c r="D57" s="205" t="str">
        <f>INDEX('     2022    '!D:D,MATCH(A57,'     2022    '!AJ:AJ,0))</f>
        <v>CC1389</v>
      </c>
      <c r="E57" s="204" t="str">
        <f>INDEX('     2022    '!$A$2:$BP$1563,MATCH(D57,'     2022    '!$D$2:$D$1794,0),MATCH($E$1,'     2022    '!$A$3:$BH$3,0))</f>
        <v>VALETTA. 25 shot red dahlia with a bright white long lasting strobe. RETAIL</v>
      </c>
      <c r="F57" s="206" t="str">
        <f>IFERROR(IF(LEFT(INDEX('     2022    '!AD$2:AD$1794,MATCH(D57,'     2022    '!D$2:D$1794,0)),4)="http",HYPERLINK(INDEX('     2022    '!AD$2:AD$1794,MATCH(D57,'     2022    '!D$2:D$1794,0)),"Video"),""),"")</f>
        <v>Video</v>
      </c>
      <c r="G57" s="207">
        <f>INDEX('     2022    '!$A$1:$AC$1563,MATCH($D57,'     2022    '!$D$1:$D$1794,0),MATCH(G$1,'     2022    '!$A$1:$AC$1,0))</f>
        <v>0</v>
      </c>
      <c r="H57" s="150"/>
      <c r="I57" s="152">
        <f>INDEX('     2022    '!$A$1:$AC$1563,MATCH($D57,'     2022    '!$D$1:$D$1794,0),MATCH(I$1,'     2022    '!$A$1:$AC$1,0))</f>
        <v>49.95</v>
      </c>
      <c r="J57" s="150"/>
      <c r="K57" s="151">
        <f t="shared" si="1"/>
        <v>12.487500000000001</v>
      </c>
      <c r="L57" s="152">
        <f>INDEX('     2022    '!$A$1:$AC$1563,MATCH($D57,'     2022    '!$D$1:$D$1794,0),MATCH(L$1,'     2022    '!$A$1:$AC$1,0))</f>
        <v>55.193428079215771</v>
      </c>
      <c r="M57" s="152">
        <f>INDEX('     2022    '!$A$1:$AC$1563,MATCH($D57,'     2022    '!$D$1:$D$1794,0),MATCH(M$1,'     2022    '!$A$1:$AC$1,0))</f>
        <v>58.098345346542921</v>
      </c>
      <c r="N57" s="153" t="str">
        <f>INDEX('     2022    '!$A$1:$AC$1563,MATCH($D57,'     2022    '!$D$1:$D$1794,0),MATCH(N$1,'     2022    '!$A$1:$AC$1,0))</f>
        <v>30mm</v>
      </c>
      <c r="O57" s="154">
        <f>INDEX('     2022    '!$A$1:$AC$1563,MATCH($D57,'     2022    '!$D$1:$D$1794,0),MATCH(O$1,'     2022    '!$A$1:$AC$1,0))</f>
        <v>4</v>
      </c>
      <c r="P57" s="153">
        <f>INDEX('     2022    '!$A$1:$AC$1563,MATCH($D57,'     2022    '!$D$1:$D$1794,0),MATCH(P$1,'     2022    '!$A$1:$AC$1,0))</f>
        <v>35</v>
      </c>
      <c r="Q57" s="153" t="str">
        <f>INDEX('     2022    '!$A$1:$AC$1563,MATCH($D57,'     2022    '!$D$1:$D$1794,0),MATCH(Q$1,'     2022    '!$A$1:$AC$1,0))</f>
        <v>No</v>
      </c>
      <c r="R57" s="155">
        <f>INDEX('     2022    '!$A$1:$AC$1563,MATCH($D57,'     2022    '!$D$1:$D$1794,0),MATCH(R$1,'     2022    '!$A$1:$AC$1,0))</f>
        <v>14.5</v>
      </c>
      <c r="S57" s="155">
        <f>INDEX('     2022    '!$A$1:$AC$1563,MATCH($D57,'     2022    '!$D$1:$D$1794,0),MATCH(S$1,'     2022    '!$A$1:$AC$1,0))</f>
        <v>1.9</v>
      </c>
      <c r="T57" s="155">
        <f>INDEX('     2022    '!$A$1:$AC$1563,MATCH($D57,'     2022    '!$D$1:$D$1794,0),MATCH(T$1,'     2022    '!$A$1:$AC$1,0))</f>
        <v>0.3</v>
      </c>
      <c r="U57" s="154" t="str">
        <f>INDEX('     2022    '!$A$1:$AC$1563,MATCH($D57,'     2022    '!$D$1:$D$1794,0),MATCH(U$1,'     2022    '!$A$1:$AC$1,0))</f>
        <v>1.3G</v>
      </c>
      <c r="V57" s="153" t="str">
        <f>INDEX('     2022    '!$A$1:$AC$1563,MATCH($D57,'     2022    '!$D$1:$D$1794,0),MATCH(V$1,'     2022    '!$A$1:$AC$1,0))</f>
        <v>UN0335</v>
      </c>
      <c r="W57" s="153" t="str">
        <f>INDEX('     2022    '!$A$1:$AC$1563,MATCH($D57,'     2022    '!$D$1:$D$1794,0),MATCH(W$1,'     2022    '!$A$1:$AC$1,0))</f>
        <v>F2</v>
      </c>
      <c r="X57" s="151">
        <f>INDEX('     2022    '!$A$1:$AC$1563,MATCH($D57,'     2022    '!$D$1:$D$1794,0),MATCH(X$1,'     2022    '!$A$1:$AC$1,0))</f>
        <v>47.99</v>
      </c>
      <c r="Y57" s="151">
        <f>INDEX('     2022    '!$A$1:$AC$1563,MATCH($D57,'     2022    '!$D$1:$D$1794,0),MATCH(Y$1,'     2022    '!$A$1:$AC$1,0))</f>
        <v>35.99</v>
      </c>
      <c r="Z57" s="156">
        <f>INDEX('     2022    '!$A$1:$AC$1563,MATCH($D57,'     2022    '!$D$1:$D$1794,0),MATCH(Z$1,'     2022    '!$A$1:$AC$1,0))</f>
        <v>3.2399999999999998E-2</v>
      </c>
      <c r="AA57" s="153" t="str">
        <f>INDEX('     2022    '!$A$1:$AC$1563,MATCH($D57,'     2022    '!$D$1:$D$1794,0),MATCH(AA$1,'     2022    '!$A$1:$AC$1,0))</f>
        <v>1008-F2-69261687</v>
      </c>
      <c r="AB57" s="153" t="str">
        <f>INDEX('     2022    '!$A$1:$AC$1563,MATCH($D57,'     2022    '!$D$1:$D$1794,0),MATCH(AB$1,'     2022    '!$A$1:$AC$1,0))</f>
        <v>GB/HSE-360457</v>
      </c>
      <c r="AC57" s="153" t="str">
        <f>INDEX('     2022    '!$A$1:$AC$1563,MATCH($D57,'     2022    '!$D$1:$D$1794,0),MATCH(AC$1,'     2022    '!$A$1:$AC$1,0))</f>
        <v>6/8/2029</v>
      </c>
    </row>
    <row r="58" spans="1:29" ht="24">
      <c r="A58" s="32">
        <f t="shared" si="0"/>
        <v>55</v>
      </c>
      <c r="B58" s="68" t="str">
        <f>INDEX('     2022    '!B$2:B$1794,MATCH(D58,'     2022    '!D$2:D$1794,0))</f>
        <v/>
      </c>
      <c r="C58" s="204" t="str">
        <f>INDEX('     2022    '!C$2:C$1794,MATCH(D58,'     2022    '!D$2:D$1794,0))</f>
        <v>Cake - 25s</v>
      </c>
      <c r="D58" s="205" t="str">
        <f>INDEX('     2022    '!D:D,MATCH(A58,'     2022    '!AJ:AJ,0))</f>
        <v>CC1387</v>
      </c>
      <c r="E58" s="204" t="str">
        <f>INDEX('     2022    '!$A$2:$BP$1563,MATCH(D58,'     2022    '!$D$2:$D$1794,0),MATCH($E$1,'     2022    '!$A$3:$BH$3,0))</f>
        <v>PURPLE PASSION. 25 shot cake. Green tails to lovely green glittering willow with bright purple stars. RETAIL</v>
      </c>
      <c r="F58" s="206" t="str">
        <f>IFERROR(IF(LEFT(INDEX('     2022    '!AD$2:AD$1794,MATCH(D58,'     2022    '!D$2:D$1794,0)),4)="http",HYPERLINK(INDEX('     2022    '!AD$2:AD$1794,MATCH(D58,'     2022    '!D$2:D$1794,0)),"Video"),""),"")</f>
        <v>Video</v>
      </c>
      <c r="G58" s="207">
        <f>INDEX('     2022    '!$A$1:$AC$1563,MATCH($D58,'     2022    '!$D$1:$D$1794,0),MATCH(G$1,'     2022    '!$A$1:$AC$1,0))</f>
        <v>0</v>
      </c>
      <c r="H58" s="150"/>
      <c r="I58" s="152">
        <f>INDEX('     2022    '!$A$1:$AC$1563,MATCH($D58,'     2022    '!$D$1:$D$1794,0),MATCH(I$1,'     2022    '!$A$1:$AC$1,0))</f>
        <v>50.03</v>
      </c>
      <c r="J58" s="150"/>
      <c r="K58" s="151">
        <f t="shared" si="1"/>
        <v>12.5075</v>
      </c>
      <c r="L58" s="152">
        <f>INDEX('     2022    '!$A$1:$AC$1563,MATCH($D58,'     2022    '!$D$1:$D$1794,0),MATCH(L$1,'     2022    '!$A$1:$AC$1,0))</f>
        <v>55.3381578997286</v>
      </c>
      <c r="M58" s="152">
        <f>INDEX('     2022    '!$A$1:$AC$1563,MATCH($D58,'     2022    '!$D$1:$D$1794,0),MATCH(M$1,'     2022    '!$A$1:$AC$1,0))</f>
        <v>58.250692526030107</v>
      </c>
      <c r="N58" s="153" t="str">
        <f>INDEX('     2022    '!$A$1:$AC$1563,MATCH($D58,'     2022    '!$D$1:$D$1794,0),MATCH(N$1,'     2022    '!$A$1:$AC$1,0))</f>
        <v>30mm</v>
      </c>
      <c r="O58" s="154">
        <f>INDEX('     2022    '!$A$1:$AC$1563,MATCH($D58,'     2022    '!$D$1:$D$1794,0),MATCH(O$1,'     2022    '!$A$1:$AC$1,0))</f>
        <v>4</v>
      </c>
      <c r="P58" s="153">
        <f>INDEX('     2022    '!$A$1:$AC$1563,MATCH($D58,'     2022    '!$D$1:$D$1794,0),MATCH(P$1,'     2022    '!$A$1:$AC$1,0))</f>
        <v>30</v>
      </c>
      <c r="Q58" s="153" t="str">
        <f>INDEX('     2022    '!$A$1:$AC$1563,MATCH($D58,'     2022    '!$D$1:$D$1794,0),MATCH(Q$1,'     2022    '!$A$1:$AC$1,0))</f>
        <v>No</v>
      </c>
      <c r="R58" s="155">
        <f>INDEX('     2022    '!$A$1:$AC$1563,MATCH($D58,'     2022    '!$D$1:$D$1794,0),MATCH(R$1,'     2022    '!$A$1:$AC$1,0))</f>
        <v>14.5</v>
      </c>
      <c r="S58" s="155">
        <f>INDEX('     2022    '!$A$1:$AC$1563,MATCH($D58,'     2022    '!$D$1:$D$1794,0),MATCH(S$1,'     2022    '!$A$1:$AC$1,0))</f>
        <v>1.9</v>
      </c>
      <c r="T58" s="155">
        <f>INDEX('     2022    '!$A$1:$AC$1563,MATCH($D58,'     2022    '!$D$1:$D$1794,0),MATCH(T$1,'     2022    '!$A$1:$AC$1,0))</f>
        <v>0.3</v>
      </c>
      <c r="U58" s="154" t="str">
        <f>INDEX('     2022    '!$A$1:$AC$1563,MATCH($D58,'     2022    '!$D$1:$D$1794,0),MATCH(U$1,'     2022    '!$A$1:$AC$1,0))</f>
        <v>1.3G</v>
      </c>
      <c r="V58" s="153" t="str">
        <f>INDEX('     2022    '!$A$1:$AC$1563,MATCH($D58,'     2022    '!$D$1:$D$1794,0),MATCH(V$1,'     2022    '!$A$1:$AC$1,0))</f>
        <v>UN0335</v>
      </c>
      <c r="W58" s="153" t="str">
        <f>INDEX('     2022    '!$A$1:$AC$1563,MATCH($D58,'     2022    '!$D$1:$D$1794,0),MATCH(W$1,'     2022    '!$A$1:$AC$1,0))</f>
        <v>F2</v>
      </c>
      <c r="X58" s="151">
        <f>INDEX('     2022    '!$A$1:$AC$1563,MATCH($D58,'     2022    '!$D$1:$D$1794,0),MATCH(X$1,'     2022    '!$A$1:$AC$1,0))</f>
        <v>47.99</v>
      </c>
      <c r="Y58" s="151">
        <f>INDEX('     2022    '!$A$1:$AC$1563,MATCH($D58,'     2022    '!$D$1:$D$1794,0),MATCH(Y$1,'     2022    '!$A$1:$AC$1,0))</f>
        <v>35.99</v>
      </c>
      <c r="Z58" s="156">
        <f>INDEX('     2022    '!$A$1:$AC$1563,MATCH($D58,'     2022    '!$D$1:$D$1794,0),MATCH(Z$1,'     2022    '!$A$1:$AC$1,0))</f>
        <v>3.2599999999999997E-2</v>
      </c>
      <c r="AA58" s="153" t="str">
        <f>INDEX('     2022    '!$A$1:$AC$1563,MATCH($D58,'     2022    '!$D$1:$D$1794,0),MATCH(AA$1,'     2022    '!$A$1:$AC$1,0))</f>
        <v>1008-F2-69261687</v>
      </c>
      <c r="AB58" s="153" t="str">
        <f>INDEX('     2022    '!$A$1:$AC$1563,MATCH($D58,'     2022    '!$D$1:$D$1794,0),MATCH(AB$1,'     2022    '!$A$1:$AC$1,0))</f>
        <v>GB/HSE-360455</v>
      </c>
      <c r="AC58" s="153" t="str">
        <f>INDEX('     2022    '!$A$1:$AC$1563,MATCH($D58,'     2022    '!$D$1:$D$1794,0),MATCH(AC$1,'     2022    '!$A$1:$AC$1,0))</f>
        <v>6/8/2029</v>
      </c>
    </row>
    <row r="59" spans="1:29" ht="24">
      <c r="A59" s="32">
        <f t="shared" si="0"/>
        <v>56</v>
      </c>
      <c r="B59" s="68" t="str">
        <f>INDEX('     2022    '!B$2:B$1794,MATCH(D59,'     2022    '!D$2:D$1794,0))</f>
        <v/>
      </c>
      <c r="C59" s="204" t="str">
        <f>INDEX('     2022    '!C$2:C$1794,MATCH(D59,'     2022    '!D$2:D$1794,0))</f>
        <v>Cake - 25s Fan</v>
      </c>
      <c r="D59" s="205" t="str">
        <f>INDEX('     2022    '!D:D,MATCH(A59,'     2022    '!AJ:AJ,0))</f>
        <v>CCP021-5</v>
      </c>
      <c r="E59" s="204" t="str">
        <f>INDEX('     2022    '!$A$2:$BP$1563,MATCH(D59,'     2022    '!$D$2:$D$1794,0),MATCH($E$1,'     2022    '!$A$3:$BH$3,0))</f>
        <v>GHOST RIDER. 25 shot fanned dump cake (all shots fire together). Red stars to red glitter ghost effect. RETAIL</v>
      </c>
      <c r="F59" s="206" t="str">
        <f>IFERROR(IF(LEFT(INDEX('     2022    '!AD$2:AD$1794,MATCH(D59,'     2022    '!D$2:D$1794,0)),4)="http",HYPERLINK(INDEX('     2022    '!AD$2:AD$1794,MATCH(D59,'     2022    '!D$2:D$1794,0)),"Video"),""),"")</f>
        <v>Video</v>
      </c>
      <c r="G59" s="207">
        <f>INDEX('     2022    '!$A$1:$AC$1563,MATCH($D59,'     2022    '!$D$1:$D$1794,0),MATCH(G$1,'     2022    '!$A$1:$AC$1,0))</f>
        <v>25</v>
      </c>
      <c r="H59" s="150"/>
      <c r="I59" s="152">
        <f>INDEX('     2022    '!$A$1:$AC$1563,MATCH($D59,'     2022    '!$D$1:$D$1794,0),MATCH(I$1,'     2022    '!$A$1:$AC$1,0))</f>
        <v>62.79</v>
      </c>
      <c r="J59" s="150"/>
      <c r="K59" s="151">
        <f t="shared" si="1"/>
        <v>10.465</v>
      </c>
      <c r="L59" s="152">
        <f>INDEX('     2022    '!$A$1:$AC$1563,MATCH($D59,'     2022    '!$D$1:$D$1794,0),MATCH(L$1,'     2022    '!$A$1:$AC$1,0))</f>
        <v>71.202500000000001</v>
      </c>
      <c r="M59" s="152">
        <f>INDEX('     2022    '!$A$1:$AC$1563,MATCH($D59,'     2022    '!$D$1:$D$1794,0),MATCH(M$1,'     2022    '!$A$1:$AC$1,0))</f>
        <v>74.95</v>
      </c>
      <c r="N59" s="153" t="str">
        <f>INDEX('     2022    '!$A$1:$AC$1563,MATCH($D59,'     2022    '!$D$1:$D$1794,0),MATCH(N$1,'     2022    '!$A$1:$AC$1,0))</f>
        <v>25mm</v>
      </c>
      <c r="O59" s="154">
        <f>INDEX('     2022    '!$A$1:$AC$1563,MATCH($D59,'     2022    '!$D$1:$D$1794,0),MATCH(O$1,'     2022    '!$A$1:$AC$1,0))</f>
        <v>6</v>
      </c>
      <c r="P59" s="153">
        <f>INDEX('     2022    '!$A$1:$AC$1563,MATCH($D59,'     2022    '!$D$1:$D$1794,0),MATCH(P$1,'     2022    '!$A$1:$AC$1,0))</f>
        <v>5</v>
      </c>
      <c r="Q59" s="153" t="str">
        <f>INDEX('     2022    '!$A$1:$AC$1563,MATCH($D59,'     2022    '!$D$1:$D$1794,0),MATCH(Q$1,'     2022    '!$A$1:$AC$1,0))</f>
        <v>No</v>
      </c>
      <c r="R59" s="155">
        <f>INDEX('     2022    '!$A$1:$AC$1563,MATCH($D59,'     2022    '!$D$1:$D$1794,0),MATCH(R$1,'     2022    '!$A$1:$AC$1,0))</f>
        <v>13</v>
      </c>
      <c r="S59" s="155">
        <f>INDEX('     2022    '!$A$1:$AC$1563,MATCH($D59,'     2022    '!$D$1:$D$1794,0),MATCH(S$1,'     2022    '!$A$1:$AC$1,0))</f>
        <v>2</v>
      </c>
      <c r="T59" s="155">
        <f>INDEX('     2022    '!$A$1:$AC$1563,MATCH($D59,'     2022    '!$D$1:$D$1794,0),MATCH(T$1,'     2022    '!$A$1:$AC$1,0))</f>
        <v>0.3</v>
      </c>
      <c r="U59" s="154" t="str">
        <f>INDEX('     2022    '!$A$1:$AC$1563,MATCH($D59,'     2022    '!$D$1:$D$1794,0),MATCH(U$1,'     2022    '!$A$1:$AC$1,0))</f>
        <v>1.3G</v>
      </c>
      <c r="V59" s="153" t="str">
        <f>INDEX('     2022    '!$A$1:$AC$1563,MATCH($D59,'     2022    '!$D$1:$D$1794,0),MATCH(V$1,'     2022    '!$A$1:$AC$1,0))</f>
        <v>UN0335</v>
      </c>
      <c r="W59" s="153" t="str">
        <f>INDEX('     2022    '!$A$1:$AC$1563,MATCH($D59,'     2022    '!$D$1:$D$1794,0),MATCH(W$1,'     2022    '!$A$1:$AC$1,0))</f>
        <v>F2</v>
      </c>
      <c r="X59" s="151">
        <f>INDEX('     2022    '!$A$1:$AC$1563,MATCH($D59,'     2022    '!$D$1:$D$1794,0),MATCH(X$1,'     2022    '!$A$1:$AC$1,0))</f>
        <v>42.49</v>
      </c>
      <c r="Y59" s="151">
        <f>INDEX('     2022    '!$A$1:$AC$1563,MATCH($D59,'     2022    '!$D$1:$D$1794,0),MATCH(Y$1,'     2022    '!$A$1:$AC$1,0))</f>
        <v>31.99</v>
      </c>
      <c r="Z59" s="156">
        <f>INDEX('     2022    '!$A$1:$AC$1563,MATCH($D59,'     2022    '!$D$1:$D$1794,0),MATCH(Z$1,'     2022    '!$A$1:$AC$1,0))</f>
        <v>5.4399999999999997E-2</v>
      </c>
      <c r="AA59" s="153" t="str">
        <f>INDEX('     2022    '!$A$1:$AC$1563,MATCH($D59,'     2022    '!$D$1:$D$1794,0),MATCH(AA$1,'     2022    '!$A$1:$AC$1,0))</f>
        <v>2806-F2-000041</v>
      </c>
      <c r="AB59" s="153" t="str">
        <f>INDEX('     2022    '!$A$1:$AC$1563,MATCH($D59,'     2022    '!$D$1:$D$1794,0),MATCH(AB$1,'     2022    '!$A$1:$AC$1,0))</f>
        <v>GB/HSE-360506</v>
      </c>
      <c r="AC59" s="153" t="str">
        <f>INDEX('     2022    '!$A$1:$AC$1563,MATCH($D59,'     2022    '!$D$1:$D$1794,0),MATCH(AC$1,'     2022    '!$A$1:$AC$1,0))</f>
        <v>6/8/2029</v>
      </c>
    </row>
    <row r="60" spans="1:29" ht="36">
      <c r="A60" s="32">
        <f t="shared" si="0"/>
        <v>57</v>
      </c>
      <c r="B60" s="68" t="str">
        <f>INDEX('     2022    '!B$2:B$1794,MATCH(D60,'     2022    '!D$2:D$1794,0))</f>
        <v/>
      </c>
      <c r="C60" s="204" t="str">
        <f>INDEX('     2022    '!C$2:C$1794,MATCH(D60,'     2022    '!D$2:D$1794,0))</f>
        <v>Cake - 25s Fan</v>
      </c>
      <c r="D60" s="205" t="str">
        <f>INDEX('     2022    '!D:D,MATCH(A60,'     2022    '!AJ:AJ,0))</f>
        <v>CCP021-4</v>
      </c>
      <c r="E60" s="204" t="str">
        <f>INDEX('     2022    '!$A$2:$BP$1563,MATCH(D60,'     2022    '!$D$2:$D$1794,0),MATCH($E$1,'     2022    '!$A$3:$BH$3,0))</f>
        <v>BREXIT. 25 shot fanned Dump cake (all shots fire together). Massive fanned lift of golden brocade mines into golden brocade bursts, an absolute stunning cake, pro quality! RETAIL</v>
      </c>
      <c r="F60" s="206" t="str">
        <f>IFERROR(IF(LEFT(INDEX('     2022    '!AD$2:AD$1794,MATCH(D60,'     2022    '!D$2:D$1794,0)),4)="http",HYPERLINK(INDEX('     2022    '!AD$2:AD$1794,MATCH(D60,'     2022    '!D$2:D$1794,0)),"Video"),""),"")</f>
        <v>Video</v>
      </c>
      <c r="G60" s="207">
        <f>INDEX('     2022    '!$A$1:$AC$1563,MATCH($D60,'     2022    '!$D$1:$D$1794,0),MATCH(G$1,'     2022    '!$A$1:$AC$1,0))</f>
        <v>0</v>
      </c>
      <c r="H60" s="150"/>
      <c r="I60" s="152">
        <f>INDEX('     2022    '!$A$1:$AC$1563,MATCH($D60,'     2022    '!$D$1:$D$1794,0),MATCH(I$1,'     2022    '!$A$1:$AC$1,0))</f>
        <v>66.680000000000007</v>
      </c>
      <c r="J60" s="150"/>
      <c r="K60" s="151">
        <f t="shared" si="1"/>
        <v>11.113333333333335</v>
      </c>
      <c r="L60" s="152">
        <f>INDEX('     2022    '!$A$1:$AC$1563,MATCH($D60,'     2022    '!$D$1:$D$1794,0),MATCH(L$1,'     2022    '!$A$1:$AC$1,0))</f>
        <v>81.375428628519515</v>
      </c>
      <c r="M60" s="152">
        <f>INDEX('     2022    '!$A$1:$AC$1563,MATCH($D60,'     2022    '!$D$1:$D$1794,0),MATCH(M$1,'     2022    '!$A$1:$AC$1,0))</f>
        <v>85.658345924757384</v>
      </c>
      <c r="N60" s="153" t="str">
        <f>INDEX('     2022    '!$A$1:$AC$1563,MATCH($D60,'     2022    '!$D$1:$D$1794,0),MATCH(N$1,'     2022    '!$A$1:$AC$1,0))</f>
        <v>25mm</v>
      </c>
      <c r="O60" s="154">
        <f>INDEX('     2022    '!$A$1:$AC$1563,MATCH($D60,'     2022    '!$D$1:$D$1794,0),MATCH(O$1,'     2022    '!$A$1:$AC$1,0))</f>
        <v>6</v>
      </c>
      <c r="P60" s="153">
        <f>INDEX('     2022    '!$A$1:$AC$1563,MATCH($D60,'     2022    '!$D$1:$D$1794,0),MATCH(P$1,'     2022    '!$A$1:$AC$1,0))</f>
        <v>5</v>
      </c>
      <c r="Q60" s="153" t="str">
        <f>INDEX('     2022    '!$A$1:$AC$1563,MATCH($D60,'     2022    '!$D$1:$D$1794,0),MATCH(Q$1,'     2022    '!$A$1:$AC$1,0))</f>
        <v>No</v>
      </c>
      <c r="R60" s="155">
        <f>INDEX('     2022    '!$A$1:$AC$1563,MATCH($D60,'     2022    '!$D$1:$D$1794,0),MATCH(R$1,'     2022    '!$A$1:$AC$1,0))</f>
        <v>14</v>
      </c>
      <c r="S60" s="155">
        <f>INDEX('     2022    '!$A$1:$AC$1563,MATCH($D60,'     2022    '!$D$1:$D$1794,0),MATCH(S$1,'     2022    '!$A$1:$AC$1,0))</f>
        <v>2</v>
      </c>
      <c r="T60" s="155">
        <f>INDEX('     2022    '!$A$1:$AC$1563,MATCH($D60,'     2022    '!$D$1:$D$1794,0),MATCH(T$1,'     2022    '!$A$1:$AC$1,0))</f>
        <v>0.3</v>
      </c>
      <c r="U60" s="154" t="str">
        <f>INDEX('     2022    '!$A$1:$AC$1563,MATCH($D60,'     2022    '!$D$1:$D$1794,0),MATCH(U$1,'     2022    '!$A$1:$AC$1,0))</f>
        <v>1.3G</v>
      </c>
      <c r="V60" s="153" t="str">
        <f>INDEX('     2022    '!$A$1:$AC$1563,MATCH($D60,'     2022    '!$D$1:$D$1794,0),MATCH(V$1,'     2022    '!$A$1:$AC$1,0))</f>
        <v>UN0335</v>
      </c>
      <c r="W60" s="153" t="str">
        <f>INDEX('     2022    '!$A$1:$AC$1563,MATCH($D60,'     2022    '!$D$1:$D$1794,0),MATCH(W$1,'     2022    '!$A$1:$AC$1,0))</f>
        <v>F2</v>
      </c>
      <c r="X60" s="151">
        <f>INDEX('     2022    '!$A$1:$AC$1563,MATCH($D60,'     2022    '!$D$1:$D$1794,0),MATCH(X$1,'     2022    '!$A$1:$AC$1,0))</f>
        <v>42.49</v>
      </c>
      <c r="Y60" s="151">
        <f>INDEX('     2022    '!$A$1:$AC$1563,MATCH($D60,'     2022    '!$D$1:$D$1794,0),MATCH(Y$1,'     2022    '!$A$1:$AC$1,0))</f>
        <v>31.99</v>
      </c>
      <c r="Z60" s="156">
        <f>INDEX('     2022    '!$A$1:$AC$1563,MATCH($D60,'     2022    '!$D$1:$D$1794,0),MATCH(Z$1,'     2022    '!$A$1:$AC$1,0))</f>
        <v>5.4399999999999997E-2</v>
      </c>
      <c r="AA60" s="153" t="str">
        <f>INDEX('     2022    '!$A$1:$AC$1563,MATCH($D60,'     2022    '!$D$1:$D$1794,0),MATCH(AA$1,'     2022    '!$A$1:$AC$1,0))</f>
        <v>2806-F2-000041</v>
      </c>
      <c r="AB60" s="153" t="str">
        <f>INDEX('     2022    '!$A$1:$AC$1563,MATCH($D60,'     2022    '!$D$1:$D$1794,0),MATCH(AB$1,'     2022    '!$A$1:$AC$1,0))</f>
        <v>GB/HSE-360505</v>
      </c>
      <c r="AC60" s="153" t="str">
        <f>INDEX('     2022    '!$A$1:$AC$1563,MATCH($D60,'     2022    '!$D$1:$D$1794,0),MATCH(AC$1,'     2022    '!$A$1:$AC$1,0))</f>
        <v>6/8/2029</v>
      </c>
    </row>
    <row r="61" spans="1:29" ht="24">
      <c r="A61" s="32">
        <f t="shared" si="0"/>
        <v>58</v>
      </c>
      <c r="B61" s="68" t="str">
        <f>INDEX('     2022    '!B$2:B$1794,MATCH(D61,'     2022    '!D$2:D$1794,0))</f>
        <v/>
      </c>
      <c r="C61" s="204" t="str">
        <f>INDEX('     2022    '!C$2:C$1794,MATCH(D61,'     2022    '!D$2:D$1794,0))</f>
        <v>Cake - 25s Fan</v>
      </c>
      <c r="D61" s="205" t="str">
        <f>INDEX('     2022    '!D:D,MATCH(A61,'     2022    '!AJ:AJ,0))</f>
        <v>CCP021-6</v>
      </c>
      <c r="E61" s="204" t="str">
        <f>INDEX('     2022    '!$A$2:$BP$1563,MATCH(D61,'     2022    '!$D$2:$D$1794,0),MATCH($E$1,'     2022    '!$A$3:$BH$3,0))</f>
        <v>TAKE COVER. 25 shot fanned dump cake (all shots fire together). Silver tails to red &amp; green tipped palms with crackle. RETAIL</v>
      </c>
      <c r="F61" s="206" t="str">
        <f>IFERROR(IF(LEFT(INDEX('     2022    '!AD$2:AD$1794,MATCH(D61,'     2022    '!D$2:D$1794,0)),4)="http",HYPERLINK(INDEX('     2022    '!AD$2:AD$1794,MATCH(D61,'     2022    '!D$2:D$1794,0)),"Video"),""),"")</f>
        <v>Video</v>
      </c>
      <c r="G61" s="207">
        <f>INDEX('     2022    '!$A$1:$AC$1563,MATCH($D61,'     2022    '!$D$1:$D$1794,0),MATCH(G$1,'     2022    '!$A$1:$AC$1,0))</f>
        <v>15</v>
      </c>
      <c r="H61" s="150"/>
      <c r="I61" s="152">
        <f>INDEX('     2022    '!$A$1:$AC$1563,MATCH($D61,'     2022    '!$D$1:$D$1794,0),MATCH(I$1,'     2022    '!$A$1:$AC$1,0))</f>
        <v>66.680000000000007</v>
      </c>
      <c r="J61" s="150"/>
      <c r="K61" s="151">
        <f t="shared" si="1"/>
        <v>11.113333333333335</v>
      </c>
      <c r="L61" s="152">
        <f>INDEX('     2022    '!$A$1:$AC$1563,MATCH($D61,'     2022    '!$D$1:$D$1794,0),MATCH(L$1,'     2022    '!$A$1:$AC$1,0))</f>
        <v>79.563593639305466</v>
      </c>
      <c r="M61" s="152">
        <f>INDEX('     2022    '!$A$1:$AC$1563,MATCH($D61,'     2022    '!$D$1:$D$1794,0),MATCH(M$1,'     2022    '!$A$1:$AC$1,0))</f>
        <v>83.751151199268918</v>
      </c>
      <c r="N61" s="153" t="str">
        <f>INDEX('     2022    '!$A$1:$AC$1563,MATCH($D61,'     2022    '!$D$1:$D$1794,0),MATCH(N$1,'     2022    '!$A$1:$AC$1,0))</f>
        <v>25mm</v>
      </c>
      <c r="O61" s="154">
        <f>INDEX('     2022    '!$A$1:$AC$1563,MATCH($D61,'     2022    '!$D$1:$D$1794,0),MATCH(O$1,'     2022    '!$A$1:$AC$1,0))</f>
        <v>6</v>
      </c>
      <c r="P61" s="153">
        <f>INDEX('     2022    '!$A$1:$AC$1563,MATCH($D61,'     2022    '!$D$1:$D$1794,0),MATCH(P$1,'     2022    '!$A$1:$AC$1,0))</f>
        <v>5</v>
      </c>
      <c r="Q61" s="153" t="str">
        <f>INDEX('     2022    '!$A$1:$AC$1563,MATCH($D61,'     2022    '!$D$1:$D$1794,0),MATCH(Q$1,'     2022    '!$A$1:$AC$1,0))</f>
        <v>No</v>
      </c>
      <c r="R61" s="155">
        <f>INDEX('     2022    '!$A$1:$AC$1563,MATCH($D61,'     2022    '!$D$1:$D$1794,0),MATCH(R$1,'     2022    '!$A$1:$AC$1,0))</f>
        <v>14</v>
      </c>
      <c r="S61" s="155">
        <f>INDEX('     2022    '!$A$1:$AC$1563,MATCH($D61,'     2022    '!$D$1:$D$1794,0),MATCH(S$1,'     2022    '!$A$1:$AC$1,0))</f>
        <v>2</v>
      </c>
      <c r="T61" s="155">
        <f>INDEX('     2022    '!$A$1:$AC$1563,MATCH($D61,'     2022    '!$D$1:$D$1794,0),MATCH(T$1,'     2022    '!$A$1:$AC$1,0))</f>
        <v>0.3</v>
      </c>
      <c r="U61" s="154" t="str">
        <f>INDEX('     2022    '!$A$1:$AC$1563,MATCH($D61,'     2022    '!$D$1:$D$1794,0),MATCH(U$1,'     2022    '!$A$1:$AC$1,0))</f>
        <v>1.3G</v>
      </c>
      <c r="V61" s="153" t="str">
        <f>INDEX('     2022    '!$A$1:$AC$1563,MATCH($D61,'     2022    '!$D$1:$D$1794,0),MATCH(V$1,'     2022    '!$A$1:$AC$1,0))</f>
        <v>UN0335</v>
      </c>
      <c r="W61" s="153" t="str">
        <f>INDEX('     2022    '!$A$1:$AC$1563,MATCH($D61,'     2022    '!$D$1:$D$1794,0),MATCH(W$1,'     2022    '!$A$1:$AC$1,0))</f>
        <v>F2</v>
      </c>
      <c r="X61" s="151">
        <f>INDEX('     2022    '!$A$1:$AC$1563,MATCH($D61,'     2022    '!$D$1:$D$1794,0),MATCH(X$1,'     2022    '!$A$1:$AC$1,0))</f>
        <v>42.49</v>
      </c>
      <c r="Y61" s="151">
        <f>INDEX('     2022    '!$A$1:$AC$1563,MATCH($D61,'     2022    '!$D$1:$D$1794,0),MATCH(Y$1,'     2022    '!$A$1:$AC$1,0))</f>
        <v>31.99</v>
      </c>
      <c r="Z61" s="156">
        <f>INDEX('     2022    '!$A$1:$AC$1563,MATCH($D61,'     2022    '!$D$1:$D$1794,0),MATCH(Z$1,'     2022    '!$A$1:$AC$1,0))</f>
        <v>5.4399999999999997E-2</v>
      </c>
      <c r="AA61" s="153" t="str">
        <f>INDEX('     2022    '!$A$1:$AC$1563,MATCH($D61,'     2022    '!$D$1:$D$1794,0),MATCH(AA$1,'     2022    '!$A$1:$AC$1,0))</f>
        <v>2806-F2-000041</v>
      </c>
      <c r="AB61" s="153" t="str">
        <f>INDEX('     2022    '!$A$1:$AC$1563,MATCH($D61,'     2022    '!$D$1:$D$1794,0),MATCH(AB$1,'     2022    '!$A$1:$AC$1,0))</f>
        <v>GB/HSE-360507</v>
      </c>
      <c r="AC61" s="153" t="str">
        <f>INDEX('     2022    '!$A$1:$AC$1563,MATCH($D61,'     2022    '!$D$1:$D$1794,0),MATCH(AC$1,'     2022    '!$A$1:$AC$1,0))</f>
        <v>6/8/2029</v>
      </c>
    </row>
    <row r="62" spans="1:29" ht="24">
      <c r="A62" s="32">
        <f t="shared" si="0"/>
        <v>59</v>
      </c>
      <c r="B62" s="68" t="str">
        <f>INDEX('     2022    '!B$2:B$1794,MATCH(D62,'     2022    '!D$2:D$1794,0))</f>
        <v>NEW2022</v>
      </c>
      <c r="C62" s="204" t="str">
        <f>INDEX('     2022    '!C$2:C$1794,MATCH(D62,'     2022    '!D$2:D$1794,0))</f>
        <v>Cake - 25s Fan</v>
      </c>
      <c r="D62" s="205" t="str">
        <f>INDEX('     2022    '!D:D,MATCH(A62,'     2022    '!AJ:AJ,0))</f>
        <v>CC1590</v>
      </c>
      <c r="E62" s="204" t="str">
        <f>INDEX('     2022    '!$A$2:$BP$1563,MATCH(D62,'     2022    '!$D$2:$D$1794,0),MATCH($E$1,'     2022    '!$A$3:$BH$3,0))</f>
        <v>RAPID RAINSHOWER. 25 shot fanned cake.Corolla spit with green spit, fanned dump cake. RETAIL</v>
      </c>
      <c r="F62" s="206" t="str">
        <f>IFERROR(IF(LEFT(INDEX('     2022    '!AD$2:AD$1794,MATCH(D62,'     2022    '!D$2:D$1794,0)),4)="http",HYPERLINK(INDEX('     2022    '!AD$2:AD$1794,MATCH(D62,'     2022    '!D$2:D$1794,0)),"Video"),""),"")</f>
        <v/>
      </c>
      <c r="G62" s="207">
        <f>INDEX('     2022    '!$A$1:$AC$1563,MATCH($D62,'     2022    '!$D$1:$D$1794,0),MATCH(G$1,'     2022    '!$A$1:$AC$1,0))</f>
        <v>0</v>
      </c>
      <c r="H62" s="150"/>
      <c r="I62" s="152">
        <f>INDEX('     2022    '!$A$1:$AC$1563,MATCH($D62,'     2022    '!$D$1:$D$1794,0),MATCH(I$1,'     2022    '!$A$1:$AC$1,0))</f>
        <v>59.67</v>
      </c>
      <c r="J62" s="150"/>
      <c r="K62" s="151">
        <f t="shared" si="1"/>
        <v>14.9175</v>
      </c>
      <c r="L62" s="152">
        <f>INDEX('     2022    '!$A$1:$AC$1563,MATCH($D62,'     2022    '!$D$1:$D$1794,0),MATCH(L$1,'     2022    '!$A$1:$AC$1,0))</f>
        <v>56.68686682192245</v>
      </c>
      <c r="M62" s="152">
        <f>INDEX('     2022    '!$A$1:$AC$1563,MATCH($D62,'     2022    '!$D$1:$D$1794,0),MATCH(M$1,'     2022    '!$A$1:$AC$1,0))</f>
        <v>59.670386128339423</v>
      </c>
      <c r="N62" s="153" t="str">
        <f>INDEX('     2022    '!$A$1:$AC$1563,MATCH($D62,'     2022    '!$D$1:$D$1794,0),MATCH(N$1,'     2022    '!$A$1:$AC$1,0))</f>
        <v>30mm</v>
      </c>
      <c r="O62" s="154">
        <f>INDEX('     2022    '!$A$1:$AC$1563,MATCH($D62,'     2022    '!$D$1:$D$1794,0),MATCH(O$1,'     2022    '!$A$1:$AC$1,0))</f>
        <v>4</v>
      </c>
      <c r="P62" s="153">
        <f>INDEX('     2022    '!$A$1:$AC$1563,MATCH($D62,'     2022    '!$D$1:$D$1794,0),MATCH(P$1,'     2022    '!$A$1:$AC$1,0))</f>
        <v>22</v>
      </c>
      <c r="Q62" s="153" t="str">
        <f>INDEX('     2022    '!$A$1:$AC$1563,MATCH($D62,'     2022    '!$D$1:$D$1794,0),MATCH(Q$1,'     2022    '!$A$1:$AC$1,0))</f>
        <v>Yes</v>
      </c>
      <c r="R62" s="155">
        <f>INDEX('     2022    '!$A$1:$AC$1563,MATCH($D62,'     2022    '!$D$1:$D$1794,0),MATCH(R$1,'     2022    '!$A$1:$AC$1,0))</f>
        <v>0</v>
      </c>
      <c r="S62" s="155">
        <f>INDEX('     2022    '!$A$1:$AC$1563,MATCH($D62,'     2022    '!$D$1:$D$1794,0),MATCH(S$1,'     2022    '!$A$1:$AC$1,0))</f>
        <v>0</v>
      </c>
      <c r="T62" s="155">
        <f>INDEX('     2022    '!$A$1:$AC$1563,MATCH($D62,'     2022    '!$D$1:$D$1794,0),MATCH(T$1,'     2022    '!$A$1:$AC$1,0))</f>
        <v>0</v>
      </c>
      <c r="U62" s="154" t="str">
        <f>INDEX('     2022    '!$A$1:$AC$1563,MATCH($D62,'     2022    '!$D$1:$D$1794,0),MATCH(U$1,'     2022    '!$A$1:$AC$1,0))</f>
        <v/>
      </c>
      <c r="V62" s="153">
        <f>INDEX('     2022    '!$A$1:$AC$1563,MATCH($D62,'     2022    '!$D$1:$D$1794,0),MATCH(V$1,'     2022    '!$A$1:$AC$1,0))</f>
        <v>0</v>
      </c>
      <c r="W62" s="153">
        <f>INDEX('     2022    '!$A$1:$AC$1563,MATCH($D62,'     2022    '!$D$1:$D$1794,0),MATCH(W$1,'     2022    '!$A$1:$AC$1,0))</f>
        <v>0</v>
      </c>
      <c r="X62" s="151">
        <f>INDEX('     2022    '!$A$1:$AC$1563,MATCH($D62,'     2022    '!$D$1:$D$1794,0),MATCH(X$1,'     2022    '!$A$1:$AC$1,0))</f>
        <v>53.99</v>
      </c>
      <c r="Y62" s="151">
        <f>INDEX('     2022    '!$A$1:$AC$1563,MATCH($D62,'     2022    '!$D$1:$D$1794,0),MATCH(Y$1,'     2022    '!$A$1:$AC$1,0))</f>
        <v>43.19</v>
      </c>
      <c r="Z62" s="156">
        <f>INDEX('     2022    '!$A$1:$AC$1563,MATCH($D62,'     2022    '!$D$1:$D$1794,0),MATCH(Z$1,'     2022    '!$A$1:$AC$1,0))</f>
        <v>5.4399999999999997E-2</v>
      </c>
      <c r="AA62" s="153">
        <f>INDEX('     2022    '!$A$1:$AC$1563,MATCH($D62,'     2022    '!$D$1:$D$1794,0),MATCH(AA$1,'     2022    '!$A$1:$AC$1,0))</f>
        <v>0</v>
      </c>
      <c r="AB62" s="153">
        <f>INDEX('     2022    '!$A$1:$AC$1563,MATCH($D62,'     2022    '!$D$1:$D$1794,0),MATCH(AB$1,'     2022    '!$A$1:$AC$1,0))</f>
        <v>0</v>
      </c>
      <c r="AC62" s="153">
        <f>INDEX('     2022    '!$A$1:$AC$1563,MATCH($D62,'     2022    '!$D$1:$D$1794,0),MATCH(AC$1,'     2022    '!$A$1:$AC$1,0))</f>
        <v>0</v>
      </c>
    </row>
    <row r="63" spans="1:29" ht="48">
      <c r="A63" s="32">
        <f t="shared" si="0"/>
        <v>60</v>
      </c>
      <c r="B63" s="68" t="str">
        <f>INDEX('     2022    '!B$2:B$1794,MATCH(D63,'     2022    '!D$2:D$1794,0))</f>
        <v>NEW2022</v>
      </c>
      <c r="C63" s="204" t="str">
        <f>INDEX('     2022    '!C$2:C$1794,MATCH(D63,'     2022    '!D$2:D$1794,0))</f>
        <v>Cake - 25s Fan</v>
      </c>
      <c r="D63" s="205" t="str">
        <f>INDEX('     2022    '!D:D,MATCH(A63,'     2022    '!AJ:AJ,0))</f>
        <v>CC1593</v>
      </c>
      <c r="E63" s="204" t="str">
        <f>INDEX('     2022    '!$A$2:$BP$1563,MATCH(D63,'     2022    '!$D$2:$D$1794,0),MATCH($E$1,'     2022    '!$A$3:$BH$3,0))</f>
        <v>Mixed case - 3xCC1593a, 3xCC1593b. CC1593a: BLINKING MAGIC. 25s. Deep red strobe tail spit white strobe w/red/green/blue/lemon/purple. CC1593b: BLINKING SURPRISE. 25s. Deep red strobe tail spit silver chrys. w/red/green/blue/lemon/purple. RETAIL</v>
      </c>
      <c r="F63" s="206" t="str">
        <f>IFERROR(IF(LEFT(INDEX('     2022    '!AD$2:AD$1794,MATCH(D63,'     2022    '!D$2:D$1794,0)),4)="http",HYPERLINK(INDEX('     2022    '!AD$2:AD$1794,MATCH(D63,'     2022    '!D$2:D$1794,0)),"Video"),""),"")</f>
        <v>Video</v>
      </c>
      <c r="G63" s="207">
        <f>INDEX('     2022    '!$A$1:$AC$1563,MATCH($D63,'     2022    '!$D$1:$D$1794,0),MATCH(G$1,'     2022    '!$A$1:$AC$1,0))</f>
        <v>0</v>
      </c>
      <c r="H63" s="150"/>
      <c r="I63" s="152">
        <f>INDEX('     2022    '!$A$1:$AC$1563,MATCH($D63,'     2022    '!$D$1:$D$1794,0),MATCH(I$1,'     2022    '!$A$1:$AC$1,0))</f>
        <v>92.08</v>
      </c>
      <c r="J63" s="150"/>
      <c r="K63" s="151">
        <f t="shared" si="1"/>
        <v>15.346666666666666</v>
      </c>
      <c r="L63" s="152">
        <f>INDEX('     2022    '!$A$1:$AC$1563,MATCH($D63,'     2022    '!$D$1:$D$1794,0),MATCH(L$1,'     2022    '!$A$1:$AC$1,0))</f>
        <v>87.480470998823932</v>
      </c>
      <c r="M63" s="152">
        <f>INDEX('     2022    '!$A$1:$AC$1563,MATCH($D63,'     2022    '!$D$1:$D$1794,0),MATCH(M$1,'     2022    '!$A$1:$AC$1,0))</f>
        <v>92.084706314551511</v>
      </c>
      <c r="N63" s="153" t="str">
        <f>INDEX('     2022    '!$A$1:$AC$1563,MATCH($D63,'     2022    '!$D$1:$D$1794,0),MATCH(N$1,'     2022    '!$A$1:$AC$1,0))</f>
        <v>25mm</v>
      </c>
      <c r="O63" s="154">
        <f>INDEX('     2022    '!$A$1:$AC$1563,MATCH($D63,'     2022    '!$D$1:$D$1794,0),MATCH(O$1,'     2022    '!$A$1:$AC$1,0))</f>
        <v>6</v>
      </c>
      <c r="P63" s="153">
        <f>INDEX('     2022    '!$A$1:$AC$1563,MATCH($D63,'     2022    '!$D$1:$D$1794,0),MATCH(P$1,'     2022    '!$A$1:$AC$1,0))</f>
        <v>20</v>
      </c>
      <c r="Q63" s="153" t="str">
        <f>INDEX('     2022    '!$A$1:$AC$1563,MATCH($D63,'     2022    '!$D$1:$D$1794,0),MATCH(Q$1,'     2022    '!$A$1:$AC$1,0))</f>
        <v>Yes</v>
      </c>
      <c r="R63" s="155">
        <f>INDEX('     2022    '!$A$1:$AC$1563,MATCH($D63,'     2022    '!$D$1:$D$1794,0),MATCH(R$1,'     2022    '!$A$1:$AC$1,0))</f>
        <v>0</v>
      </c>
      <c r="S63" s="155">
        <f>INDEX('     2022    '!$A$1:$AC$1563,MATCH($D63,'     2022    '!$D$1:$D$1794,0),MATCH(S$1,'     2022    '!$A$1:$AC$1,0))</f>
        <v>0</v>
      </c>
      <c r="T63" s="155">
        <f>INDEX('     2022    '!$A$1:$AC$1563,MATCH($D63,'     2022    '!$D$1:$D$1794,0),MATCH(T$1,'     2022    '!$A$1:$AC$1,0))</f>
        <v>0</v>
      </c>
      <c r="U63" s="154" t="str">
        <f>INDEX('     2022    '!$A$1:$AC$1563,MATCH($D63,'     2022    '!$D$1:$D$1794,0),MATCH(U$1,'     2022    '!$A$1:$AC$1,0))</f>
        <v/>
      </c>
      <c r="V63" s="153">
        <f>INDEX('     2022    '!$A$1:$AC$1563,MATCH($D63,'     2022    '!$D$1:$D$1794,0),MATCH(V$1,'     2022    '!$A$1:$AC$1,0))</f>
        <v>0</v>
      </c>
      <c r="W63" s="153">
        <f>INDEX('     2022    '!$A$1:$AC$1563,MATCH($D63,'     2022    '!$D$1:$D$1794,0),MATCH(W$1,'     2022    '!$A$1:$AC$1,0))</f>
        <v>0</v>
      </c>
      <c r="X63" s="151">
        <f>INDEX('     2022    '!$A$1:$AC$1563,MATCH($D63,'     2022    '!$D$1:$D$1794,0),MATCH(X$1,'     2022    '!$A$1:$AC$1,0))</f>
        <v>55.99</v>
      </c>
      <c r="Y63" s="151">
        <f>INDEX('     2022    '!$A$1:$AC$1563,MATCH($D63,'     2022    '!$D$1:$D$1794,0),MATCH(Y$1,'     2022    '!$A$1:$AC$1,0))</f>
        <v>44.79</v>
      </c>
      <c r="Z63" s="156">
        <f>INDEX('     2022    '!$A$1:$AC$1563,MATCH($D63,'     2022    '!$D$1:$D$1794,0),MATCH(Z$1,'     2022    '!$A$1:$AC$1,0))</f>
        <v>5.3999999999999999E-2</v>
      </c>
      <c r="AA63" s="153">
        <f>INDEX('     2022    '!$A$1:$AC$1563,MATCH($D63,'     2022    '!$D$1:$D$1794,0),MATCH(AA$1,'     2022    '!$A$1:$AC$1,0))</f>
        <v>0</v>
      </c>
      <c r="AB63" s="153">
        <f>INDEX('     2022    '!$A$1:$AC$1563,MATCH($D63,'     2022    '!$D$1:$D$1794,0),MATCH(AB$1,'     2022    '!$A$1:$AC$1,0))</f>
        <v>0</v>
      </c>
      <c r="AC63" s="153">
        <f>INDEX('     2022    '!$A$1:$AC$1563,MATCH($D63,'     2022    '!$D$1:$D$1794,0),MATCH(AC$1,'     2022    '!$A$1:$AC$1,0))</f>
        <v>0</v>
      </c>
    </row>
    <row r="64" spans="1:29" ht="24">
      <c r="A64" s="32">
        <f t="shared" si="0"/>
        <v>61</v>
      </c>
      <c r="B64" s="68" t="str">
        <f>INDEX('     2022    '!B$2:B$1794,MATCH(D64,'     2022    '!D$2:D$1794,0))</f>
        <v/>
      </c>
      <c r="C64" s="204" t="str">
        <f>INDEX('     2022    '!C$2:C$1794,MATCH(D64,'     2022    '!D$2:D$1794,0))</f>
        <v>Cake - 25s Fan</v>
      </c>
      <c r="D64" s="205" t="str">
        <f>INDEX('     2022    '!D:D,MATCH(A64,'     2022    '!AJ:AJ,0))</f>
        <v>CC1515</v>
      </c>
      <c r="E64" s="204" t="str">
        <f>INDEX('     2022    '!$A$2:$BP$1563,MATCH(D64,'     2022    '!$D$2:$D$1794,0),MATCH($E$1,'     2022    '!$A$3:$BH$3,0))</f>
        <v>SLOW MO. 25 shot fan Z firing. Gold spider with red, gold spider with green, gold spider with purple, gold spider with orange, gold spider with blue. RETAIL</v>
      </c>
      <c r="F64" s="206" t="str">
        <f>IFERROR(IF(LEFT(INDEX('     2022    '!AD$2:AD$1794,MATCH(D64,'     2022    '!D$2:D$1794,0)),4)="http",HYPERLINK(INDEX('     2022    '!AD$2:AD$1794,MATCH(D64,'     2022    '!D$2:D$1794,0)),"Video"),""),"")</f>
        <v>Video</v>
      </c>
      <c r="G64" s="207">
        <f>INDEX('     2022    '!$A$1:$AC$1563,MATCH($D64,'     2022    '!$D$1:$D$1794,0),MATCH(G$1,'     2022    '!$A$1:$AC$1,0))</f>
        <v>0</v>
      </c>
      <c r="H64" s="150"/>
      <c r="I64" s="152">
        <f>INDEX('     2022    '!$A$1:$AC$1563,MATCH($D64,'     2022    '!$D$1:$D$1794,0),MATCH(I$1,'     2022    '!$A$1:$AC$1,0))</f>
        <v>61</v>
      </c>
      <c r="J64" s="150"/>
      <c r="K64" s="151">
        <f t="shared" si="1"/>
        <v>20.333333333333332</v>
      </c>
      <c r="L64" s="152">
        <f>INDEX('     2022    '!$A$1:$AC$1563,MATCH($D64,'     2022    '!$D$1:$D$1794,0),MATCH(L$1,'     2022    '!$A$1:$AC$1,0))</f>
        <v>71.042709022066319</v>
      </c>
      <c r="M64" s="152">
        <f>INDEX('     2022    '!$A$1:$AC$1563,MATCH($D64,'     2022    '!$D$1:$D$1794,0),MATCH(M$1,'     2022    '!$A$1:$AC$1,0))</f>
        <v>74.781798970596128</v>
      </c>
      <c r="N64" s="153" t="str">
        <f>INDEX('     2022    '!$A$1:$AC$1563,MATCH($D64,'     2022    '!$D$1:$D$1794,0),MATCH(N$1,'     2022    '!$A$1:$AC$1,0))</f>
        <v>30mm</v>
      </c>
      <c r="O64" s="154">
        <f>INDEX('     2022    '!$A$1:$AC$1563,MATCH($D64,'     2022    '!$D$1:$D$1794,0),MATCH(O$1,'     2022    '!$A$1:$AC$1,0))</f>
        <v>3</v>
      </c>
      <c r="P64" s="153">
        <f>INDEX('     2022    '!$A$1:$AC$1563,MATCH($D64,'     2022    '!$D$1:$D$1794,0),MATCH(P$1,'     2022    '!$A$1:$AC$1,0))</f>
        <v>35</v>
      </c>
      <c r="Q64" s="153" t="str">
        <f>INDEX('     2022    '!$A$1:$AC$1563,MATCH($D64,'     2022    '!$D$1:$D$1794,0),MATCH(Q$1,'     2022    '!$A$1:$AC$1,0))</f>
        <v>No</v>
      </c>
      <c r="R64" s="155">
        <f>INDEX('     2022    '!$A$1:$AC$1563,MATCH($D64,'     2022    '!$D$1:$D$1794,0),MATCH(R$1,'     2022    '!$A$1:$AC$1,0))</f>
        <v>9</v>
      </c>
      <c r="S64" s="155">
        <f>INDEX('     2022    '!$A$1:$AC$1563,MATCH($D64,'     2022    '!$D$1:$D$1794,0),MATCH(S$1,'     2022    '!$A$1:$AC$1,0))</f>
        <v>1.4</v>
      </c>
      <c r="T64" s="155">
        <f>INDEX('     2022    '!$A$1:$AC$1563,MATCH($D64,'     2022    '!$D$1:$D$1794,0),MATCH(T$1,'     2022    '!$A$1:$AC$1,0))</f>
        <v>0.3</v>
      </c>
      <c r="U64" s="154" t="str">
        <f>INDEX('     2022    '!$A$1:$AC$1563,MATCH($D64,'     2022    '!$D$1:$D$1794,0),MATCH(U$1,'     2022    '!$A$1:$AC$1,0))</f>
        <v>1.3G</v>
      </c>
      <c r="V64" s="153" t="str">
        <f>INDEX('     2022    '!$A$1:$AC$1563,MATCH($D64,'     2022    '!$D$1:$D$1794,0),MATCH(V$1,'     2022    '!$A$1:$AC$1,0))</f>
        <v>UN0335</v>
      </c>
      <c r="W64" s="153" t="str">
        <f>INDEX('     2022    '!$A$1:$AC$1563,MATCH($D64,'     2022    '!$D$1:$D$1794,0),MATCH(W$1,'     2022    '!$A$1:$AC$1,0))</f>
        <v>F2</v>
      </c>
      <c r="X64" s="151">
        <f>INDEX('     2022    '!$A$1:$AC$1563,MATCH($D64,'     2022    '!$D$1:$D$1794,0),MATCH(X$1,'     2022    '!$A$1:$AC$1,0))</f>
        <v>77.489999999999995</v>
      </c>
      <c r="Y64" s="151">
        <f>INDEX('     2022    '!$A$1:$AC$1563,MATCH($D64,'     2022    '!$D$1:$D$1794,0),MATCH(Y$1,'     2022    '!$A$1:$AC$1,0))</f>
        <v>58.49</v>
      </c>
      <c r="Z64" s="156">
        <f>INDEX('     2022    '!$A$1:$AC$1563,MATCH($D64,'     2022    '!$D$1:$D$1794,0),MATCH(Z$1,'     2022    '!$A$1:$AC$1,0))</f>
        <v>6.25E-2</v>
      </c>
      <c r="AA64" s="153" t="str">
        <f>INDEX('     2022    '!$A$1:$AC$1563,MATCH($D64,'     2022    '!$D$1:$D$1794,0),MATCH(AA$1,'     2022    '!$A$1:$AC$1,0))</f>
        <v>2806-F2-001988</v>
      </c>
      <c r="AB64" s="153" t="str">
        <f>INDEX('     2022    '!$A$1:$AC$1563,MATCH($D64,'     2022    '!$D$1:$D$1794,0),MATCH(AB$1,'     2022    '!$A$1:$AC$1,0))</f>
        <v>GB/HSE-362445</v>
      </c>
      <c r="AC64" s="153" t="str">
        <f>INDEX('     2022    '!$A$1:$AC$1563,MATCH($D64,'     2022    '!$D$1:$D$1794,0),MATCH(AC$1,'     2022    '!$A$1:$AC$1,0))</f>
        <v>11/30/2030</v>
      </c>
    </row>
    <row r="65" spans="1:29" ht="36">
      <c r="A65" s="32">
        <f t="shared" si="0"/>
        <v>62</v>
      </c>
      <c r="B65" s="68" t="str">
        <f>INDEX('     2022    '!B$2:B$1794,MATCH(D65,'     2022    '!D$2:D$1794,0))</f>
        <v/>
      </c>
      <c r="C65" s="204" t="str">
        <f>INDEX('     2022    '!C$2:C$1794,MATCH(D65,'     2022    '!D$2:D$1794,0))</f>
        <v>Cake - 28s</v>
      </c>
      <c r="D65" s="205" t="str">
        <f>INDEX('     2022    '!D:D,MATCH(A65,'     2022    '!AJ:AJ,0))</f>
        <v>KF015-WC-28</v>
      </c>
      <c r="E65" s="204" t="str">
        <f>INDEX('     2022    '!$A$2:$BP$1563,MATCH(D65,'     2022    '!$D$2:$D$1794,0),MATCH($E$1,'     2022    '!$A$3:$BH$3,0))</f>
        <v>WHISPERED CHARM. A quiet and charming cake with a great variation of effects. Starting with glittering comets and mines followed by glittering comets, brocade mines finishing with waterfalls and falling leaves. RETAIL</v>
      </c>
      <c r="F65" s="206" t="str">
        <f>IFERROR(IF(LEFT(INDEX('     2022    '!AD$2:AD$1794,MATCH(D65,'     2022    '!D$2:D$1794,0)),4)="http",HYPERLINK(INDEX('     2022    '!AD$2:AD$1794,MATCH(D65,'     2022    '!D$2:D$1794,0)),"Video"),""),"")</f>
        <v>Video</v>
      </c>
      <c r="G65" s="207">
        <f>INDEX('     2022    '!$A$1:$AC$1563,MATCH($D65,'     2022    '!$D$1:$D$1794,0),MATCH(G$1,'     2022    '!$A$1:$AC$1,0))</f>
        <v>65</v>
      </c>
      <c r="H65" s="150"/>
      <c r="I65" s="152">
        <f>INDEX('     2022    '!$A$1:$AC$1563,MATCH($D65,'     2022    '!$D$1:$D$1794,0),MATCH(I$1,'     2022    '!$A$1:$AC$1,0))</f>
        <v>60.79</v>
      </c>
      <c r="J65" s="150"/>
      <c r="K65" s="151">
        <f t="shared" si="1"/>
        <v>10.131666666666666</v>
      </c>
      <c r="L65" s="152">
        <f>INDEX('     2022    '!$A$1:$AC$1563,MATCH($D65,'     2022    '!$D$1:$D$1794,0),MATCH(L$1,'     2022    '!$A$1:$AC$1,0))</f>
        <v>57.75</v>
      </c>
      <c r="M65" s="152">
        <f>INDEX('     2022    '!$A$1:$AC$1563,MATCH($D65,'     2022    '!$D$1:$D$1794,0),MATCH(M$1,'     2022    '!$A$1:$AC$1,0))</f>
        <v>60.79</v>
      </c>
      <c r="N65" s="153" t="str">
        <f>INDEX('     2022    '!$A$1:$AC$1563,MATCH($D65,'     2022    '!$D$1:$D$1794,0),MATCH(N$1,'     2022    '!$A$1:$AC$1,0))</f>
        <v>20mm</v>
      </c>
      <c r="O65" s="154">
        <f>INDEX('     2022    '!$A$1:$AC$1563,MATCH($D65,'     2022    '!$D$1:$D$1794,0),MATCH(O$1,'     2022    '!$A$1:$AC$1,0))</f>
        <v>6</v>
      </c>
      <c r="P65" s="153">
        <f>INDEX('     2022    '!$A$1:$AC$1563,MATCH($D65,'     2022    '!$D$1:$D$1794,0),MATCH(P$1,'     2022    '!$A$1:$AC$1,0))</f>
        <v>40</v>
      </c>
      <c r="Q65" s="153" t="str">
        <f>INDEX('     2022    '!$A$1:$AC$1563,MATCH($D65,'     2022    '!$D$1:$D$1794,0),MATCH(Q$1,'     2022    '!$A$1:$AC$1,0))</f>
        <v>Yes</v>
      </c>
      <c r="R65" s="155">
        <f>INDEX('     2022    '!$A$1:$AC$1563,MATCH($D65,'     2022    '!$D$1:$D$1794,0),MATCH(R$1,'     2022    '!$A$1:$AC$1,0))</f>
        <v>11</v>
      </c>
      <c r="S65" s="155">
        <f>INDEX('     2022    '!$A$1:$AC$1563,MATCH($D65,'     2022    '!$D$1:$D$1794,0),MATCH(S$1,'     2022    '!$A$1:$AC$1,0))</f>
        <v>1.58</v>
      </c>
      <c r="T65" s="155">
        <f>INDEX('     2022    '!$A$1:$AC$1563,MATCH($D65,'     2022    '!$D$1:$D$1794,0),MATCH(T$1,'     2022    '!$A$1:$AC$1,0))</f>
        <v>0</v>
      </c>
      <c r="U65" s="154" t="str">
        <f>INDEX('     2022    '!$A$1:$AC$1563,MATCH($D65,'     2022    '!$D$1:$D$1794,0),MATCH(U$1,'     2022    '!$A$1:$AC$1,0))</f>
        <v>1.4G</v>
      </c>
      <c r="V65" s="153" t="str">
        <f>INDEX('     2022    '!$A$1:$AC$1563,MATCH($D65,'     2022    '!$D$1:$D$1794,0),MATCH(V$1,'     2022    '!$A$1:$AC$1,0))</f>
        <v>UN0336</v>
      </c>
      <c r="W65" s="153" t="str">
        <f>INDEX('     2022    '!$A$1:$AC$1563,MATCH($D65,'     2022    '!$D$1:$D$1794,0),MATCH(W$1,'     2022    '!$A$1:$AC$1,0))</f>
        <v>F2</v>
      </c>
      <c r="X65" s="151">
        <f>INDEX('     2022    '!$A$1:$AC$1563,MATCH($D65,'     2022    '!$D$1:$D$1794,0),MATCH(X$1,'     2022    '!$A$1:$AC$1,0))</f>
        <v>35.99</v>
      </c>
      <c r="Y65" s="151">
        <f>INDEX('     2022    '!$A$1:$AC$1563,MATCH($D65,'     2022    '!$D$1:$D$1794,0),MATCH(Y$1,'     2022    '!$A$1:$AC$1,0))</f>
        <v>29.99</v>
      </c>
      <c r="Z65" s="156">
        <f>INDEX('     2022    '!$A$1:$AC$1563,MATCH($D65,'     2022    '!$D$1:$D$1794,0),MATCH(Z$1,'     2022    '!$A$1:$AC$1,0))</f>
        <v>0.25</v>
      </c>
      <c r="AA65" s="153" t="str">
        <f>INDEX('     2022    '!$A$1:$AC$1563,MATCH($D65,'     2022    '!$D$1:$D$1794,0),MATCH(AA$1,'     2022    '!$A$1:$AC$1,0))</f>
        <v>1395-F2-00302021</v>
      </c>
      <c r="AB65" s="153" t="str">
        <f>INDEX('     2022    '!$A$1:$AC$1563,MATCH($D65,'     2022    '!$D$1:$D$1794,0),MATCH(AB$1,'     2022    '!$A$1:$AC$1,0))</f>
        <v>GB/HSE-354164</v>
      </c>
      <c r="AC65" s="153" t="str">
        <f>INDEX('     2022    '!$A$1:$AC$1563,MATCH($D65,'     2022    '!$D$1:$D$1794,0),MATCH(AC$1,'     2022    '!$A$1:$AC$1,0))</f>
        <v>8/23/2026</v>
      </c>
    </row>
    <row r="66" spans="1:29" ht="24">
      <c r="A66" s="32">
        <f t="shared" si="0"/>
        <v>63</v>
      </c>
      <c r="B66" s="68" t="str">
        <f>INDEX('     2022    '!B$2:B$1794,MATCH(D66,'     2022    '!D$2:D$1794,0))</f>
        <v/>
      </c>
      <c r="C66" s="204" t="str">
        <f>INDEX('     2022    '!C$2:C$1794,MATCH(D66,'     2022    '!D$2:D$1794,0))</f>
        <v>Cake - 30s</v>
      </c>
      <c r="D66" s="205" t="str">
        <f>INDEX('     2022    '!D:D,MATCH(A66,'     2022    '!AJ:AJ,0))</f>
        <v>CC1497</v>
      </c>
      <c r="E66" s="204" t="str">
        <f>INDEX('     2022    '!$A$2:$BP$1563,MATCH(D66,'     2022    '!$D$2:$D$1794,0),MATCH($E$1,'     2022    '!$A$3:$BH$3,0))</f>
        <v>GLITTER RAINBOW. 30 shot cake. Green glittering with red dahlia stars and orange glittering with purple stars. RETAIL</v>
      </c>
      <c r="F66" s="206" t="str">
        <f>IFERROR(IF(LEFT(INDEX('     2022    '!AD$2:AD$1794,MATCH(D66,'     2022    '!D$2:D$1794,0)),4)="http",HYPERLINK(INDEX('     2022    '!AD$2:AD$1794,MATCH(D66,'     2022    '!D$2:D$1794,0)),"Video"),""),"")</f>
        <v>Video</v>
      </c>
      <c r="G66" s="207">
        <f>INDEX('     2022    '!$A$1:$AC$1563,MATCH($D66,'     2022    '!$D$1:$D$1794,0),MATCH(G$1,'     2022    '!$A$1:$AC$1,0))</f>
        <v>39</v>
      </c>
      <c r="H66" s="150"/>
      <c r="I66" s="152">
        <f>INDEX('     2022    '!$A$1:$AC$1563,MATCH($D66,'     2022    '!$D$1:$D$1794,0),MATCH(I$1,'     2022    '!$A$1:$AC$1,0))</f>
        <v>52.29</v>
      </c>
      <c r="J66" s="150"/>
      <c r="K66" s="151">
        <f t="shared" si="1"/>
        <v>8.7149999999999999</v>
      </c>
      <c r="L66" s="152">
        <f>INDEX('     2022    '!$A$1:$AC$1563,MATCH($D66,'     2022    '!$D$1:$D$1794,0),MATCH(L$1,'     2022    '!$A$1:$AC$1,0))</f>
        <v>55.136252307423526</v>
      </c>
      <c r="M66" s="152">
        <f>INDEX('     2022    '!$A$1:$AC$1563,MATCH($D66,'     2022    '!$D$1:$D$1794,0),MATCH(M$1,'     2022    '!$A$1:$AC$1,0))</f>
        <v>58.038160323603712</v>
      </c>
      <c r="N66" s="153" t="str">
        <f>INDEX('     2022    '!$A$1:$AC$1563,MATCH($D66,'     2022    '!$D$1:$D$1794,0),MATCH(N$1,'     2022    '!$A$1:$AC$1,0))</f>
        <v>25mm</v>
      </c>
      <c r="O66" s="154">
        <f>INDEX('     2022    '!$A$1:$AC$1563,MATCH($D66,'     2022    '!$D$1:$D$1794,0),MATCH(O$1,'     2022    '!$A$1:$AC$1,0))</f>
        <v>6</v>
      </c>
      <c r="P66" s="153">
        <f>INDEX('     2022    '!$A$1:$AC$1563,MATCH($D66,'     2022    '!$D$1:$D$1794,0),MATCH(P$1,'     2022    '!$A$1:$AC$1,0))</f>
        <v>35</v>
      </c>
      <c r="Q66" s="153" t="str">
        <f>INDEX('     2022    '!$A$1:$AC$1563,MATCH($D66,'     2022    '!$D$1:$D$1794,0),MATCH(Q$1,'     2022    '!$A$1:$AC$1,0))</f>
        <v>No</v>
      </c>
      <c r="R66" s="155">
        <f>INDEX('     2022    '!$A$1:$AC$1563,MATCH($D66,'     2022    '!$D$1:$D$1794,0),MATCH(R$1,'     2022    '!$A$1:$AC$1,0))</f>
        <v>14.8</v>
      </c>
      <c r="S66" s="155">
        <f>INDEX('     2022    '!$A$1:$AC$1563,MATCH($D66,'     2022    '!$D$1:$D$1794,0),MATCH(S$1,'     2022    '!$A$1:$AC$1,0))</f>
        <v>2</v>
      </c>
      <c r="T66" s="155">
        <f>INDEX('     2022    '!$A$1:$AC$1563,MATCH($D66,'     2022    '!$D$1:$D$1794,0),MATCH(T$1,'     2022    '!$A$1:$AC$1,0))</f>
        <v>0.3</v>
      </c>
      <c r="U66" s="154" t="str">
        <f>INDEX('     2022    '!$A$1:$AC$1563,MATCH($D66,'     2022    '!$D$1:$D$1794,0),MATCH(U$1,'     2022    '!$A$1:$AC$1,0))</f>
        <v>1.3G</v>
      </c>
      <c r="V66" s="153" t="str">
        <f>INDEX('     2022    '!$A$1:$AC$1563,MATCH($D66,'     2022    '!$D$1:$D$1794,0),MATCH(V$1,'     2022    '!$A$1:$AC$1,0))</f>
        <v>UN0335</v>
      </c>
      <c r="W66" s="153">
        <f>INDEX('     2022    '!$A$1:$AC$1563,MATCH($D66,'     2022    '!$D$1:$D$1794,0),MATCH(W$1,'     2022    '!$A$1:$AC$1,0))</f>
        <v>0</v>
      </c>
      <c r="X66" s="151">
        <f>INDEX('     2022    '!$A$1:$AC$1563,MATCH($D66,'     2022    '!$D$1:$D$1794,0),MATCH(X$1,'     2022    '!$A$1:$AC$1,0))</f>
        <v>33.49</v>
      </c>
      <c r="Y66" s="151">
        <f>INDEX('     2022    '!$A$1:$AC$1563,MATCH($D66,'     2022    '!$D$1:$D$1794,0),MATCH(Y$1,'     2022    '!$A$1:$AC$1,0))</f>
        <v>24.99</v>
      </c>
      <c r="Z66" s="156">
        <f>INDEX('     2022    '!$A$1:$AC$1563,MATCH($D66,'     2022    '!$D$1:$D$1794,0),MATCH(Z$1,'     2022    '!$A$1:$AC$1,0))</f>
        <v>3.5000000000000003E-2</v>
      </c>
      <c r="AA66" s="153" t="str">
        <f>INDEX('     2022    '!$A$1:$AC$1563,MATCH($D66,'     2022    '!$D$1:$D$1794,0),MATCH(AA$1,'     2022    '!$A$1:$AC$1,0))</f>
        <v>1170-F2-02132</v>
      </c>
      <c r="AB66" s="153" t="str">
        <f>INDEX('     2022    '!$A$1:$AC$1563,MATCH($D66,'     2022    '!$D$1:$D$1794,0),MATCH(AB$1,'     2022    '!$A$1:$AC$1,0))</f>
        <v>GB/HSE-360497</v>
      </c>
      <c r="AC66" s="153" t="str">
        <f>INDEX('     2022    '!$A$1:$AC$1563,MATCH($D66,'     2022    '!$D$1:$D$1794,0),MATCH(AC$1,'     2022    '!$A$1:$AC$1,0))</f>
        <v>6/8/2029</v>
      </c>
    </row>
    <row r="67" spans="1:29" ht="36">
      <c r="A67" s="32">
        <f t="shared" si="0"/>
        <v>64</v>
      </c>
      <c r="B67" s="68" t="str">
        <f>INDEX('     2022    '!B$2:B$1794,MATCH(D67,'     2022    '!D$2:D$1794,0))</f>
        <v>NEW2021</v>
      </c>
      <c r="C67" s="204" t="str">
        <f>INDEX('     2022    '!C$2:C$1794,MATCH(D67,'     2022    '!D$2:D$1794,0))</f>
        <v>Cake - 30s</v>
      </c>
      <c r="D67" s="205" t="str">
        <f>INDEX('     2022    '!D:D,MATCH(A67,'     2022    '!AJ:AJ,0))</f>
        <v>CC1569</v>
      </c>
      <c r="E67" s="204" t="str">
        <f>INDEX('     2022    '!$A$2:$BP$1563,MATCH(D67,'     2022    '!$D$2:$D$1794,0),MATCH($E$1,'     2022    '!$A$3:$BH$3,0))</f>
        <v>SPUNKY MONKEY. 30 shot cake. Magic sounds as tails fly into the sky and burst into golden crowns with coloured strobes, the final lifts culminate in a burst of crackle. RETAIL</v>
      </c>
      <c r="F67" s="206" t="str">
        <f>IFERROR(IF(LEFT(INDEX('     2022    '!AD$2:AD$1794,MATCH(D67,'     2022    '!D$2:D$1794,0)),4)="http",HYPERLINK(INDEX('     2022    '!AD$2:AD$1794,MATCH(D67,'     2022    '!D$2:D$1794,0)),"Video"),""),"")</f>
        <v>Video</v>
      </c>
      <c r="G67" s="207">
        <f>INDEX('     2022    '!$A$1:$AC$1563,MATCH($D67,'     2022    '!$D$1:$D$1794,0),MATCH(G$1,'     2022    '!$A$1:$AC$1,0))</f>
        <v>0</v>
      </c>
      <c r="H67" s="150"/>
      <c r="I67" s="152">
        <f>INDEX('     2022    '!$A$1:$AC$1563,MATCH($D67,'     2022    '!$D$1:$D$1794,0),MATCH(I$1,'     2022    '!$A$1:$AC$1,0))</f>
        <v>57.49</v>
      </c>
      <c r="J67" s="150"/>
      <c r="K67" s="151">
        <f t="shared" si="1"/>
        <v>14.3725</v>
      </c>
      <c r="L67" s="152">
        <f>INDEX('     2022    '!$A$1:$AC$1563,MATCH($D67,'     2022    '!$D$1:$D$1794,0),MATCH(L$1,'     2022    '!$A$1:$AC$1,0))</f>
        <v>61.313299832308445</v>
      </c>
      <c r="M67" s="152">
        <f>INDEX('     2022    '!$A$1:$AC$1563,MATCH($D67,'     2022    '!$D$1:$D$1794,0),MATCH(M$1,'     2022    '!$A$1:$AC$1,0))</f>
        <v>64.540315612956263</v>
      </c>
      <c r="N67" s="153" t="str">
        <f>INDEX('     2022    '!$A$1:$AC$1563,MATCH($D67,'     2022    '!$D$1:$D$1794,0),MATCH(N$1,'     2022    '!$A$1:$AC$1,0))</f>
        <v>25mm</v>
      </c>
      <c r="O67" s="154">
        <f>INDEX('     2022    '!$A$1:$AC$1563,MATCH($D67,'     2022    '!$D$1:$D$1794,0),MATCH(O$1,'     2022    '!$A$1:$AC$1,0))</f>
        <v>4</v>
      </c>
      <c r="P67" s="153">
        <f>INDEX('     2022    '!$A$1:$AC$1563,MATCH($D67,'     2022    '!$D$1:$D$1794,0),MATCH(P$1,'     2022    '!$A$1:$AC$1,0))</f>
        <v>30</v>
      </c>
      <c r="Q67" s="153" t="str">
        <f>INDEX('     2022    '!$A$1:$AC$1563,MATCH($D67,'     2022    '!$D$1:$D$1794,0),MATCH(Q$1,'     2022    '!$A$1:$AC$1,0))</f>
        <v>No</v>
      </c>
      <c r="R67" s="155">
        <f>INDEX('     2022    '!$A$1:$AC$1563,MATCH($D67,'     2022    '!$D$1:$D$1794,0),MATCH(R$1,'     2022    '!$A$1:$AC$1,0))</f>
        <v>16</v>
      </c>
      <c r="S67" s="155">
        <f>INDEX('     2022    '!$A$1:$AC$1563,MATCH($D67,'     2022    '!$D$1:$D$1794,0),MATCH(S$1,'     2022    '!$A$1:$AC$1,0))</f>
        <v>3.9</v>
      </c>
      <c r="T67" s="155">
        <f>INDEX('     2022    '!$A$1:$AC$1563,MATCH($D67,'     2022    '!$D$1:$D$1794,0),MATCH(T$1,'     2022    '!$A$1:$AC$1,0))</f>
        <v>0</v>
      </c>
      <c r="U67" s="154" t="str">
        <f>INDEX('     2022    '!$A$1:$AC$1563,MATCH($D67,'     2022    '!$D$1:$D$1794,0),MATCH(U$1,'     2022    '!$A$1:$AC$1,0))</f>
        <v>1.3G</v>
      </c>
      <c r="V67" s="153" t="str">
        <f>INDEX('     2022    '!$A$1:$AC$1563,MATCH($D67,'     2022    '!$D$1:$D$1794,0),MATCH(V$1,'     2022    '!$A$1:$AC$1,0))</f>
        <v>UN0335</v>
      </c>
      <c r="W67" s="153" t="str">
        <f>INDEX('     2022    '!$A$1:$AC$1563,MATCH($D67,'     2022    '!$D$1:$D$1794,0),MATCH(W$1,'     2022    '!$A$1:$AC$1,0))</f>
        <v>F3</v>
      </c>
      <c r="X67" s="151">
        <f>INDEX('     2022    '!$A$1:$AC$1563,MATCH($D67,'     2022    '!$D$1:$D$1794,0),MATCH(X$1,'     2022    '!$A$1:$AC$1,0))</f>
        <v>54.99</v>
      </c>
      <c r="Y67" s="151">
        <f>INDEX('     2022    '!$A$1:$AC$1563,MATCH($D67,'     2022    '!$D$1:$D$1794,0),MATCH(Y$1,'     2022    '!$A$1:$AC$1,0))</f>
        <v>41.49</v>
      </c>
      <c r="Z67" s="156">
        <f>INDEX('     2022    '!$A$1:$AC$1563,MATCH($D67,'     2022    '!$D$1:$D$1794,0),MATCH(Z$1,'     2022    '!$A$1:$AC$1,0))</f>
        <v>0.03</v>
      </c>
      <c r="AA67" s="153" t="str">
        <f>INDEX('     2022    '!$A$1:$AC$1563,MATCH($D67,'     2022    '!$D$1:$D$1794,0),MATCH(AA$1,'     2022    '!$A$1:$AC$1,0))</f>
        <v>2806-F3-003548</v>
      </c>
      <c r="AB67" s="153" t="str">
        <f>INDEX('     2022    '!$A$1:$AC$1563,MATCH($D67,'     2022    '!$D$1:$D$1794,0),MATCH(AB$1,'     2022    '!$A$1:$AC$1,0))</f>
        <v>NL/TNO-0017-2021</v>
      </c>
      <c r="AC67" s="153" t="str">
        <f>INDEX('     2022    '!$A$1:$AC$1563,MATCH($D67,'     2022    '!$D$1:$D$1794,0),MATCH(AC$1,'     2022    '!$A$1:$AC$1,0))</f>
        <v>12/31/2099</v>
      </c>
    </row>
    <row r="68" spans="1:29" ht="24">
      <c r="A68" s="32">
        <f t="shared" si="0"/>
        <v>65</v>
      </c>
      <c r="B68" s="68" t="str">
        <f>INDEX('     2022    '!B$2:B$1794,MATCH(D68,'     2022    '!D$2:D$1794,0))</f>
        <v>NEW2021</v>
      </c>
      <c r="C68" s="204" t="str">
        <f>INDEX('     2022    '!C$2:C$1794,MATCH(D68,'     2022    '!D$2:D$1794,0))</f>
        <v>Cake - 30s Fan</v>
      </c>
      <c r="D68" s="205" t="str">
        <f>INDEX('     2022    '!D:D,MATCH(A68,'     2022    '!AJ:AJ,0))</f>
        <v>CC1566</v>
      </c>
      <c r="E68" s="204" t="str">
        <f>INDEX('     2022    '!$A$2:$BP$1563,MATCH(D68,'     2022    '!$D$2:$D$1794,0),MATCH($E$1,'     2022    '!$A$3:$BH$3,0))</f>
        <v>GOLDEN GLORY. 30 shot fanned cake. A minature finale cake, just 16mm but packs a real punch of golden breaks. RETAIL</v>
      </c>
      <c r="F68" s="206" t="str">
        <f>IFERROR(IF(LEFT(INDEX('     2022    '!AD$2:AD$1794,MATCH(D68,'     2022    '!D$2:D$1794,0)),4)="http",HYPERLINK(INDEX('     2022    '!AD$2:AD$1794,MATCH(D68,'     2022    '!D$2:D$1794,0)),"Video"),""),"")</f>
        <v>Video</v>
      </c>
      <c r="G68" s="207">
        <f>INDEX('     2022    '!$A$1:$AC$1563,MATCH($D68,'     2022    '!$D$1:$D$1794,0),MATCH(G$1,'     2022    '!$A$1:$AC$1,0))</f>
        <v>0</v>
      </c>
      <c r="H68" s="150"/>
      <c r="I68" s="152">
        <f>INDEX('     2022    '!$A$1:$AC$1563,MATCH($D68,'     2022    '!$D$1:$D$1794,0),MATCH(I$1,'     2022    '!$A$1:$AC$1,0))</f>
        <v>77.97</v>
      </c>
      <c r="J68" s="150"/>
      <c r="K68" s="151">
        <f t="shared" si="1"/>
        <v>3.2487499999999998</v>
      </c>
      <c r="L68" s="152">
        <f>INDEX('     2022    '!$A$1:$AC$1563,MATCH($D68,'     2022    '!$D$1:$D$1794,0),MATCH(L$1,'     2022    '!$A$1:$AC$1,0))</f>
        <v>85.642300639679448</v>
      </c>
      <c r="M68" s="152">
        <f>INDEX('     2022    '!$A$1:$AC$1563,MATCH($D68,'     2022    '!$D$1:$D$1794,0),MATCH(M$1,'     2022    '!$A$1:$AC$1,0))</f>
        <v>90.149790147030998</v>
      </c>
      <c r="N68" s="153" t="str">
        <f>INDEX('     2022    '!$A$1:$AC$1563,MATCH($D68,'     2022    '!$D$1:$D$1794,0),MATCH(N$1,'     2022    '!$A$1:$AC$1,0))</f>
        <v>16mm</v>
      </c>
      <c r="O68" s="154">
        <f>INDEX('     2022    '!$A$1:$AC$1563,MATCH($D68,'     2022    '!$D$1:$D$1794,0),MATCH(O$1,'     2022    '!$A$1:$AC$1,0))</f>
        <v>24</v>
      </c>
      <c r="P68" s="153">
        <f>INDEX('     2022    '!$A$1:$AC$1563,MATCH($D68,'     2022    '!$D$1:$D$1794,0),MATCH(P$1,'     2022    '!$A$1:$AC$1,0))</f>
        <v>40</v>
      </c>
      <c r="Q68" s="153" t="str">
        <f>INDEX('     2022    '!$A$1:$AC$1563,MATCH($D68,'     2022    '!$D$1:$D$1794,0),MATCH(Q$1,'     2022    '!$A$1:$AC$1,0))</f>
        <v>No</v>
      </c>
      <c r="R68" s="155">
        <f>INDEX('     2022    '!$A$1:$AC$1563,MATCH($D68,'     2022    '!$D$1:$D$1794,0),MATCH(R$1,'     2022    '!$A$1:$AC$1,0))</f>
        <v>13</v>
      </c>
      <c r="S68" s="155">
        <f>INDEX('     2022    '!$A$1:$AC$1563,MATCH($D68,'     2022    '!$D$1:$D$1794,0),MATCH(S$1,'     2022    '!$A$1:$AC$1,0))</f>
        <v>3</v>
      </c>
      <c r="T68" s="155">
        <f>INDEX('     2022    '!$A$1:$AC$1563,MATCH($D68,'     2022    '!$D$1:$D$1794,0),MATCH(T$1,'     2022    '!$A$1:$AC$1,0))</f>
        <v>0</v>
      </c>
      <c r="U68" s="154" t="str">
        <f>INDEX('     2022    '!$A$1:$AC$1563,MATCH($D68,'     2022    '!$D$1:$D$1794,0),MATCH(U$1,'     2022    '!$A$1:$AC$1,0))</f>
        <v>1.3G</v>
      </c>
      <c r="V68" s="153" t="str">
        <f>INDEX('     2022    '!$A$1:$AC$1563,MATCH($D68,'     2022    '!$D$1:$D$1794,0),MATCH(V$1,'     2022    '!$A$1:$AC$1,0))</f>
        <v>UN0335</v>
      </c>
      <c r="W68" s="153" t="str">
        <f>INDEX('     2022    '!$A$1:$AC$1563,MATCH($D68,'     2022    '!$D$1:$D$1794,0),MATCH(W$1,'     2022    '!$A$1:$AC$1,0))</f>
        <v>F2</v>
      </c>
      <c r="X68" s="151">
        <f>INDEX('     2022    '!$A$1:$AC$1563,MATCH($D68,'     2022    '!$D$1:$D$1794,0),MATCH(X$1,'     2022    '!$A$1:$AC$1,0))</f>
        <v>12.49</v>
      </c>
      <c r="Y68" s="151">
        <f>INDEX('     2022    '!$A$1:$AC$1563,MATCH($D68,'     2022    '!$D$1:$D$1794,0),MATCH(Y$1,'     2022    '!$A$1:$AC$1,0))</f>
        <v>9.99</v>
      </c>
      <c r="Z68" s="156">
        <f>INDEX('     2022    '!$A$1:$AC$1563,MATCH($D68,'     2022    '!$D$1:$D$1794,0),MATCH(Z$1,'     2022    '!$A$1:$AC$1,0))</f>
        <v>3.2599999999999997E-2</v>
      </c>
      <c r="AA68" s="153" t="str">
        <f>INDEX('     2022    '!$A$1:$AC$1563,MATCH($D68,'     2022    '!$D$1:$D$1794,0),MATCH(AA$1,'     2022    '!$A$1:$AC$1,0))</f>
        <v>2806-F2-003541</v>
      </c>
      <c r="AB68" s="153" t="str">
        <f>INDEX('     2022    '!$A$1:$AC$1563,MATCH($D68,'     2022    '!$D$1:$D$1794,0),MATCH(AB$1,'     2022    '!$A$1:$AC$1,0))</f>
        <v>NL/TNO-0017-2021</v>
      </c>
      <c r="AC68" s="153" t="str">
        <f>INDEX('     2022    '!$A$1:$AC$1563,MATCH($D68,'     2022    '!$D$1:$D$1794,0),MATCH(AC$1,'     2022    '!$A$1:$AC$1,0))</f>
        <v>12/31/2099</v>
      </c>
    </row>
    <row r="69" spans="1:29" ht="15.75">
      <c r="A69" s="32">
        <f t="shared" si="0"/>
        <v>66</v>
      </c>
      <c r="B69" s="68" t="str">
        <f>INDEX('     2022    '!B$2:B$1794,MATCH(D69,'     2022    '!D$2:D$1794,0))</f>
        <v/>
      </c>
      <c r="C69" s="204" t="str">
        <f>INDEX('     2022    '!C$2:C$1794,MATCH(D69,'     2022    '!D$2:D$1794,0))</f>
        <v>Cake - 30s Fan</v>
      </c>
      <c r="D69" s="205" t="str">
        <f>INDEX('     2022    '!D:D,MATCH(A69,'     2022    '!AJ:AJ,0))</f>
        <v>CC0694</v>
      </c>
      <c r="E69" s="204" t="str">
        <f>INDEX('     2022    '!$A$2:$BP$1563,MATCH(D69,'     2022    '!$D$2:$D$1794,0),MATCH($E$1,'     2022    '!$A$3:$BH$3,0))</f>
        <v>JELLY BEAMS. 30 shot fan cake. Brocade tails to fizzing vivid coloured stars. RETAIL</v>
      </c>
      <c r="F69" s="206" t="str">
        <f>IFERROR(IF(LEFT(INDEX('     2022    '!AD$2:AD$1794,MATCH(D69,'     2022    '!D$2:D$1794,0)),4)="http",HYPERLINK(INDEX('     2022    '!AD$2:AD$1794,MATCH(D69,'     2022    '!D$2:D$1794,0)),"Video"),""),"")</f>
        <v>Video</v>
      </c>
      <c r="G69" s="207">
        <f>INDEX('     2022    '!$A$1:$AC$1563,MATCH($D69,'     2022    '!$D$1:$D$1794,0),MATCH(G$1,'     2022    '!$A$1:$AC$1,0))</f>
        <v>0</v>
      </c>
      <c r="H69" s="150"/>
      <c r="I69" s="152">
        <f>INDEX('     2022    '!$A$1:$AC$1563,MATCH($D69,'     2022    '!$D$1:$D$1794,0),MATCH(I$1,'     2022    '!$A$1:$AC$1,0))</f>
        <v>41.79</v>
      </c>
      <c r="J69" s="150"/>
      <c r="K69" s="151">
        <f t="shared" ref="K69:K132" si="2">IFERROR(I69/O69,"")</f>
        <v>20.895</v>
      </c>
      <c r="L69" s="152">
        <f>INDEX('     2022    '!$A$1:$AC$1563,MATCH($D69,'     2022    '!$D$1:$D$1794,0),MATCH(L$1,'     2022    '!$A$1:$AC$1,0))</f>
        <v>46.977499999999992</v>
      </c>
      <c r="M69" s="152">
        <f>INDEX('     2022    '!$A$1:$AC$1563,MATCH($D69,'     2022    '!$D$1:$D$1794,0),MATCH(M$1,'     2022    '!$A$1:$AC$1,0))</f>
        <v>49.449999999999996</v>
      </c>
      <c r="N69" s="153" t="str">
        <f>INDEX('     2022    '!$A$1:$AC$1563,MATCH($D69,'     2022    '!$D$1:$D$1794,0),MATCH(N$1,'     2022    '!$A$1:$AC$1,0))</f>
        <v>30mm</v>
      </c>
      <c r="O69" s="154">
        <f>INDEX('     2022    '!$A$1:$AC$1563,MATCH($D69,'     2022    '!$D$1:$D$1794,0),MATCH(O$1,'     2022    '!$A$1:$AC$1,0))</f>
        <v>2</v>
      </c>
      <c r="P69" s="153">
        <f>INDEX('     2022    '!$A$1:$AC$1563,MATCH($D69,'     2022    '!$D$1:$D$1794,0),MATCH(P$1,'     2022    '!$A$1:$AC$1,0))</f>
        <v>30</v>
      </c>
      <c r="Q69" s="153" t="str">
        <f>INDEX('     2022    '!$A$1:$AC$1563,MATCH($D69,'     2022    '!$D$1:$D$1794,0),MATCH(Q$1,'     2022    '!$A$1:$AC$1,0))</f>
        <v>No</v>
      </c>
      <c r="R69" s="155">
        <f>INDEX('     2022    '!$A$1:$AC$1563,MATCH($D69,'     2022    '!$D$1:$D$1794,0),MATCH(R$1,'     2022    '!$A$1:$AC$1,0))</f>
        <v>9.5</v>
      </c>
      <c r="S69" s="155">
        <f>INDEX('     2022    '!$A$1:$AC$1563,MATCH($D69,'     2022    '!$D$1:$D$1794,0),MATCH(S$1,'     2022    '!$A$1:$AC$1,0))</f>
        <v>1.1399999999999999</v>
      </c>
      <c r="T69" s="155">
        <f>INDEX('     2022    '!$A$1:$AC$1563,MATCH($D69,'     2022    '!$D$1:$D$1794,0),MATCH(T$1,'     2022    '!$A$1:$AC$1,0))</f>
        <v>0.3</v>
      </c>
      <c r="U69" s="154" t="str">
        <f>INDEX('     2022    '!$A$1:$AC$1563,MATCH($D69,'     2022    '!$D$1:$D$1794,0),MATCH(U$1,'     2022    '!$A$1:$AC$1,0))</f>
        <v>1.3G</v>
      </c>
      <c r="V69" s="153" t="str">
        <f>INDEX('     2022    '!$A$1:$AC$1563,MATCH($D69,'     2022    '!$D$1:$D$1794,0),MATCH(V$1,'     2022    '!$A$1:$AC$1,0))</f>
        <v>UN0335</v>
      </c>
      <c r="W69" s="153" t="str">
        <f>INDEX('     2022    '!$A$1:$AC$1563,MATCH($D69,'     2022    '!$D$1:$D$1794,0),MATCH(W$1,'     2022    '!$A$1:$AC$1,0))</f>
        <v>F3</v>
      </c>
      <c r="X69" s="151">
        <f>INDEX('     2022    '!$A$1:$AC$1563,MATCH($D69,'     2022    '!$D$1:$D$1794,0),MATCH(X$1,'     2022    '!$A$1:$AC$1,0))</f>
        <v>79.989999999999995</v>
      </c>
      <c r="Y69" s="151">
        <f>INDEX('     2022    '!$A$1:$AC$1563,MATCH($D69,'     2022    '!$D$1:$D$1794,0),MATCH(Y$1,'     2022    '!$A$1:$AC$1,0))</f>
        <v>59.99</v>
      </c>
      <c r="Z69" s="156">
        <f>INDEX('     2022    '!$A$1:$AC$1563,MATCH($D69,'     2022    '!$D$1:$D$1794,0),MATCH(Z$1,'     2022    '!$A$1:$AC$1,0))</f>
        <v>4.8000000000000001E-2</v>
      </c>
      <c r="AA69" s="153" t="str">
        <f>INDEX('     2022    '!$A$1:$AC$1563,MATCH($D69,'     2022    '!$D$1:$D$1794,0),MATCH(AA$1,'     2022    '!$A$1:$AC$1,0))</f>
        <v>1008-F3-69246974</v>
      </c>
      <c r="AB69" s="153" t="str">
        <f>INDEX('     2022    '!$A$1:$AC$1563,MATCH($D69,'     2022    '!$D$1:$D$1794,0),MATCH(AB$1,'     2022    '!$A$1:$AC$1,0))</f>
        <v>GB/HSE-352792</v>
      </c>
      <c r="AC69" s="153" t="str">
        <f>INDEX('     2022    '!$A$1:$AC$1563,MATCH($D69,'     2022    '!$D$1:$D$1794,0),MATCH(AC$1,'     2022    '!$A$1:$AC$1,0))</f>
        <v>6/28/2026</v>
      </c>
    </row>
    <row r="70" spans="1:29" ht="15.75">
      <c r="A70" s="32">
        <f t="shared" ref="A70:A133" si="3">A69+1</f>
        <v>67</v>
      </c>
      <c r="B70" s="68" t="str">
        <f>INDEX('     2022    '!B$2:B$1794,MATCH(D70,'     2022    '!D$2:D$1794,0))</f>
        <v/>
      </c>
      <c r="C70" s="204" t="str">
        <f>INDEX('     2022    '!C$2:C$1794,MATCH(D70,'     2022    '!D$2:D$1794,0))</f>
        <v>Cake - 30s Fan</v>
      </c>
      <c r="D70" s="205" t="str">
        <f>INDEX('     2022    '!D:D,MATCH(A70,'     2022    '!AJ:AJ,0))</f>
        <v>CC0708(3/1)</v>
      </c>
      <c r="E70" s="204" t="str">
        <f>INDEX('     2022    '!$A$2:$BP$1563,MATCH(D70,'     2022    '!$D$2:$D$1794,0),MATCH($E$1,'     2022    '!$A$3:$BH$3,0))</f>
        <v>CHAMPAGNE FIZZ. 30s W. Fire tree tail to fire tree palm. RETAIL</v>
      </c>
      <c r="F70" s="206" t="str">
        <f>IFERROR(IF(LEFT(INDEX('     2022    '!AD$2:AD$1794,MATCH(D70,'     2022    '!D$2:D$1794,0)),4)="http",HYPERLINK(INDEX('     2022    '!AD$2:AD$1794,MATCH(D70,'     2022    '!D$2:D$1794,0)),"Video"),""),"")</f>
        <v>Video</v>
      </c>
      <c r="G70" s="207">
        <f>INDEX('     2022    '!$A$1:$AC$1563,MATCH($D70,'     2022    '!$D$1:$D$1794,0),MATCH(G$1,'     2022    '!$A$1:$AC$1,0))</f>
        <v>0</v>
      </c>
      <c r="H70" s="150"/>
      <c r="I70" s="152">
        <f>INDEX('     2022    '!$A$1:$AC$1563,MATCH($D70,'     2022    '!$D$1:$D$1794,0),MATCH(I$1,'     2022    '!$A$1:$AC$1,0))</f>
        <v>80.540000000000006</v>
      </c>
      <c r="J70" s="150"/>
      <c r="K70" s="151">
        <f t="shared" si="2"/>
        <v>26.846666666666668</v>
      </c>
      <c r="L70" s="152">
        <f>INDEX('     2022    '!$A$1:$AC$1563,MATCH($D70,'     2022    '!$D$1:$D$1794,0),MATCH(L$1,'     2022    '!$A$1:$AC$1,0))</f>
        <v>82.150800000000004</v>
      </c>
      <c r="M70" s="152">
        <f>INDEX('     2022    '!$A$1:$AC$1563,MATCH($D70,'     2022    '!$D$1:$D$1794,0),MATCH(M$1,'     2022    '!$A$1:$AC$1,0))</f>
        <v>82.150800000000004</v>
      </c>
      <c r="N70" s="153" t="str">
        <f>INDEX('     2022    '!$A$1:$AC$1563,MATCH($D70,'     2022    '!$D$1:$D$1794,0),MATCH(N$1,'     2022    '!$A$1:$AC$1,0))</f>
        <v>30mm</v>
      </c>
      <c r="O70" s="154">
        <f>INDEX('     2022    '!$A$1:$AC$1563,MATCH($D70,'     2022    '!$D$1:$D$1794,0),MATCH(O$1,'     2022    '!$A$1:$AC$1,0))</f>
        <v>3</v>
      </c>
      <c r="P70" s="153">
        <f>INDEX('     2022    '!$A$1:$AC$1563,MATCH($D70,'     2022    '!$D$1:$D$1794,0),MATCH(P$1,'     2022    '!$A$1:$AC$1,0))</f>
        <v>23</v>
      </c>
      <c r="Q70" s="153" t="str">
        <f>INDEX('     2022    '!$A$1:$AC$1563,MATCH($D70,'     2022    '!$D$1:$D$1794,0),MATCH(Q$1,'     2022    '!$A$1:$AC$1,0))</f>
        <v>No</v>
      </c>
      <c r="R70" s="155">
        <f>INDEX('     2022    '!$A$1:$AC$1563,MATCH($D70,'     2022    '!$D$1:$D$1794,0),MATCH(R$1,'     2022    '!$A$1:$AC$1,0))</f>
        <v>16</v>
      </c>
      <c r="S70" s="155">
        <f>INDEX('     2022    '!$A$1:$AC$1563,MATCH($D70,'     2022    '!$D$1:$D$1794,0),MATCH(S$1,'     2022    '!$A$1:$AC$1,0))</f>
        <v>1.8</v>
      </c>
      <c r="T70" s="155">
        <f>INDEX('     2022    '!$A$1:$AC$1563,MATCH($D70,'     2022    '!$D$1:$D$1794,0),MATCH(T$1,'     2022    '!$A$1:$AC$1,0))</f>
        <v>0.3</v>
      </c>
      <c r="U70" s="154" t="str">
        <f>INDEX('     2022    '!$A$1:$AC$1563,MATCH($D70,'     2022    '!$D$1:$D$1794,0),MATCH(U$1,'     2022    '!$A$1:$AC$1,0))</f>
        <v>1.3G</v>
      </c>
      <c r="V70" s="153" t="str">
        <f>INDEX('     2022    '!$A$1:$AC$1563,MATCH($D70,'     2022    '!$D$1:$D$1794,0),MATCH(V$1,'     2022    '!$A$1:$AC$1,0))</f>
        <v>UN0335</v>
      </c>
      <c r="W70" s="153" t="str">
        <f>INDEX('     2022    '!$A$1:$AC$1563,MATCH($D70,'     2022    '!$D$1:$D$1794,0),MATCH(W$1,'     2022    '!$A$1:$AC$1,0))</f>
        <v>F3</v>
      </c>
      <c r="X70" s="151">
        <f>INDEX('     2022    '!$A$1:$AC$1563,MATCH($D70,'     2022    '!$D$1:$D$1794,0),MATCH(X$1,'     2022    '!$A$1:$AC$1,0))</f>
        <v>99.99</v>
      </c>
      <c r="Y70" s="151">
        <f>INDEX('     2022    '!$A$1:$AC$1563,MATCH($D70,'     2022    '!$D$1:$D$1794,0),MATCH(Y$1,'     2022    '!$A$1:$AC$1,0))</f>
        <v>74.989999999999995</v>
      </c>
      <c r="Z70" s="156">
        <f>INDEX('     2022    '!$A$1:$AC$1563,MATCH($D70,'     2022    '!$D$1:$D$1794,0),MATCH(Z$1,'     2022    '!$A$1:$AC$1,0))</f>
        <v>7.8399999999999997E-2</v>
      </c>
      <c r="AA70" s="153" t="str">
        <f>INDEX('     2022    '!$A$1:$AC$1563,MATCH($D70,'     2022    '!$D$1:$D$1794,0),MATCH(AA$1,'     2022    '!$A$1:$AC$1,0))</f>
        <v>1008-F3-69246974</v>
      </c>
      <c r="AB70" s="153" t="str">
        <f>INDEX('     2022    '!$A$1:$AC$1563,MATCH($D70,'     2022    '!$D$1:$D$1794,0),MATCH(AB$1,'     2022    '!$A$1:$AC$1,0))</f>
        <v>GB/HSE-352795</v>
      </c>
      <c r="AC70" s="153" t="str">
        <f>INDEX('     2022    '!$A$1:$AC$1563,MATCH($D70,'     2022    '!$D$1:$D$1794,0),MATCH(AC$1,'     2022    '!$A$1:$AC$1,0))</f>
        <v>6/28/2026</v>
      </c>
    </row>
    <row r="71" spans="1:29" ht="24">
      <c r="A71" s="32">
        <f t="shared" si="3"/>
        <v>68</v>
      </c>
      <c r="B71" s="68" t="str">
        <f>INDEX('     2022    '!B$2:B$1794,MATCH(D71,'     2022    '!D$2:D$1794,0))</f>
        <v/>
      </c>
      <c r="C71" s="204" t="str">
        <f>INDEX('     2022    '!C$2:C$1794,MATCH(D71,'     2022    '!D$2:D$1794,0))</f>
        <v>Cake - 30s Fan</v>
      </c>
      <c r="D71" s="205" t="str">
        <f>INDEX('     2022    '!D:D,MATCH(A71,'     2022    '!AJ:AJ,0))</f>
        <v>CC0589</v>
      </c>
      <c r="E71" s="204" t="str">
        <f>INDEX('     2022    '!$A$2:$BP$1563,MATCH(D71,'     2022    '!$D$2:$D$1794,0),MATCH($E$1,'     2022    '!$A$3:$BH$3,0))</f>
        <v>HORSING AROUND. 30 shot fan cake. A wonderful quiet cake with blue star tails into a quiet burst of golden horsetails, firing in a trident. RETAIL</v>
      </c>
      <c r="F71" s="206" t="str">
        <f>IFERROR(IF(LEFT(INDEX('     2022    '!AD$2:AD$1794,MATCH(D71,'     2022    '!D$2:D$1794,0)),4)="http",HYPERLINK(INDEX('     2022    '!AD$2:AD$1794,MATCH(D71,'     2022    '!D$2:D$1794,0)),"Video"),""),"")</f>
        <v>Video</v>
      </c>
      <c r="G71" s="207">
        <f>INDEX('     2022    '!$A$1:$AC$1563,MATCH($D71,'     2022    '!$D$1:$D$1794,0),MATCH(G$1,'     2022    '!$A$1:$AC$1,0))</f>
        <v>4</v>
      </c>
      <c r="H71" s="150"/>
      <c r="I71" s="152">
        <f>INDEX('     2022    '!$A$1:$AC$1563,MATCH($D71,'     2022    '!$D$1:$D$1794,0),MATCH(I$1,'     2022    '!$A$1:$AC$1,0))</f>
        <v>46.73</v>
      </c>
      <c r="J71" s="150"/>
      <c r="K71" s="151">
        <f t="shared" si="2"/>
        <v>23.364999999999998</v>
      </c>
      <c r="L71" s="152">
        <f>INDEX('     2022    '!$A$1:$AC$1563,MATCH($D71,'     2022    '!$D$1:$D$1794,0),MATCH(L$1,'     2022    '!$A$1:$AC$1,0))</f>
        <v>52.534999999999997</v>
      </c>
      <c r="M71" s="152">
        <f>INDEX('     2022    '!$A$1:$AC$1563,MATCH($D71,'     2022    '!$D$1:$D$1794,0),MATCH(M$1,'     2022    '!$A$1:$AC$1,0))</f>
        <v>55.3</v>
      </c>
      <c r="N71" s="153" t="str">
        <f>INDEX('     2022    '!$A$1:$AC$1563,MATCH($D71,'     2022    '!$D$1:$D$1794,0),MATCH(N$1,'     2022    '!$A$1:$AC$1,0))</f>
        <v>30mm</v>
      </c>
      <c r="O71" s="154">
        <f>INDEX('     2022    '!$A$1:$AC$1563,MATCH($D71,'     2022    '!$D$1:$D$1794,0),MATCH(O$1,'     2022    '!$A$1:$AC$1,0))</f>
        <v>2</v>
      </c>
      <c r="P71" s="153">
        <f>INDEX('     2022    '!$A$1:$AC$1563,MATCH($D71,'     2022    '!$D$1:$D$1794,0),MATCH(P$1,'     2022    '!$A$1:$AC$1,0))</f>
        <v>35</v>
      </c>
      <c r="Q71" s="153" t="str">
        <f>INDEX('     2022    '!$A$1:$AC$1563,MATCH($D71,'     2022    '!$D$1:$D$1794,0),MATCH(Q$1,'     2022    '!$A$1:$AC$1,0))</f>
        <v>Yes</v>
      </c>
      <c r="R71" s="155">
        <f>INDEX('     2022    '!$A$1:$AC$1563,MATCH($D71,'     2022    '!$D$1:$D$1794,0),MATCH(R$1,'     2022    '!$A$1:$AC$1,0))</f>
        <v>10</v>
      </c>
      <c r="S71" s="155">
        <f>INDEX('     2022    '!$A$1:$AC$1563,MATCH($D71,'     2022    '!$D$1:$D$1794,0),MATCH(S$1,'     2022    '!$A$1:$AC$1,0))</f>
        <v>1.2</v>
      </c>
      <c r="T71" s="155">
        <f>INDEX('     2022    '!$A$1:$AC$1563,MATCH($D71,'     2022    '!$D$1:$D$1794,0),MATCH(T$1,'     2022    '!$A$1:$AC$1,0))</f>
        <v>0.3</v>
      </c>
      <c r="U71" s="154" t="str">
        <f>INDEX('     2022    '!$A$1:$AC$1563,MATCH($D71,'     2022    '!$D$1:$D$1794,0),MATCH(U$1,'     2022    '!$A$1:$AC$1,0))</f>
        <v>1.4G</v>
      </c>
      <c r="V71" s="153" t="str">
        <f>INDEX('     2022    '!$A$1:$AC$1563,MATCH($D71,'     2022    '!$D$1:$D$1794,0),MATCH(V$1,'     2022    '!$A$1:$AC$1,0))</f>
        <v>UN0336</v>
      </c>
      <c r="W71" s="153" t="str">
        <f>INDEX('     2022    '!$A$1:$AC$1563,MATCH($D71,'     2022    '!$D$1:$D$1794,0),MATCH(W$1,'     2022    '!$A$1:$AC$1,0))</f>
        <v>F3</v>
      </c>
      <c r="X71" s="151">
        <f>INDEX('     2022    '!$A$1:$AC$1563,MATCH($D71,'     2022    '!$D$1:$D$1794,0),MATCH(X$1,'     2022    '!$A$1:$AC$1,0))</f>
        <v>89.99</v>
      </c>
      <c r="Y71" s="151">
        <f>INDEX('     2022    '!$A$1:$AC$1563,MATCH($D71,'     2022    '!$D$1:$D$1794,0),MATCH(Y$1,'     2022    '!$A$1:$AC$1,0))</f>
        <v>66.989999999999995</v>
      </c>
      <c r="Z71" s="156">
        <f>INDEX('     2022    '!$A$1:$AC$1563,MATCH($D71,'     2022    '!$D$1:$D$1794,0),MATCH(Z$1,'     2022    '!$A$1:$AC$1,0))</f>
        <v>4.3049999999999998E-2</v>
      </c>
      <c r="AA71" s="153" t="str">
        <f>INDEX('     2022    '!$A$1:$AC$1563,MATCH($D71,'     2022    '!$D$1:$D$1794,0),MATCH(AA$1,'     2022    '!$A$1:$AC$1,0))</f>
        <v>1008-F3-69252796</v>
      </c>
      <c r="AB71" s="153" t="str">
        <f>INDEX('     2022    '!$A$1:$AC$1563,MATCH($D71,'     2022    '!$D$1:$D$1794,0),MATCH(AB$1,'     2022    '!$A$1:$AC$1,0))</f>
        <v>GB/HSE-352781</v>
      </c>
      <c r="AC71" s="153" t="str">
        <f>INDEX('     2022    '!$A$1:$AC$1563,MATCH($D71,'     2022    '!$D$1:$D$1794,0),MATCH(AC$1,'     2022    '!$A$1:$AC$1,0))</f>
        <v>6/28/2026</v>
      </c>
    </row>
    <row r="72" spans="1:29" ht="24">
      <c r="A72" s="32">
        <f t="shared" si="3"/>
        <v>69</v>
      </c>
      <c r="B72" s="68" t="str">
        <f>INDEX('     2022    '!B$2:B$1794,MATCH(D72,'     2022    '!D$2:D$1794,0))</f>
        <v/>
      </c>
      <c r="C72" s="204" t="str">
        <f>INDEX('     2022    '!C$2:C$1794,MATCH(D72,'     2022    '!D$2:D$1794,0))</f>
        <v>Cake - 30s Fan</v>
      </c>
      <c r="D72" s="205" t="str">
        <f>INDEX('     2022    '!D:D,MATCH(A72,'     2022    '!AJ:AJ,0))</f>
        <v>CC0517</v>
      </c>
      <c r="E72" s="204" t="str">
        <f>INDEX('     2022    '!$A$2:$BP$1563,MATCH(D72,'     2022    '!$D$2:$D$1794,0),MATCH($E$1,'     2022    '!$A$3:$BH$3,0))</f>
        <v>STEALTH RISING. 30 shot W firing cake. Brocade golden mines on either side of the cake with a rising green star to brocade burst in the middle. RETAIL</v>
      </c>
      <c r="F72" s="206" t="str">
        <f>IFERROR(IF(LEFT(INDEX('     2022    '!AD$2:AD$1794,MATCH(D72,'     2022    '!D$2:D$1794,0)),4)="http",HYPERLINK(INDEX('     2022    '!AD$2:AD$1794,MATCH(D72,'     2022    '!D$2:D$1794,0)),"Video"),""),"")</f>
        <v>Video</v>
      </c>
      <c r="G72" s="207">
        <f>INDEX('     2022    '!$A$1:$AC$1563,MATCH($D72,'     2022    '!$D$1:$D$1794,0),MATCH(G$1,'     2022    '!$A$1:$AC$1,0))</f>
        <v>0</v>
      </c>
      <c r="H72" s="150"/>
      <c r="I72" s="152">
        <f>INDEX('     2022    '!$A$1:$AC$1563,MATCH($D72,'     2022    '!$D$1:$D$1794,0),MATCH(I$1,'     2022    '!$A$1:$AC$1,0))</f>
        <v>94.4</v>
      </c>
      <c r="J72" s="150"/>
      <c r="K72" s="151">
        <f t="shared" si="2"/>
        <v>23.6</v>
      </c>
      <c r="L72" s="152">
        <f>INDEX('     2022    '!$A$1:$AC$1563,MATCH($D72,'     2022    '!$D$1:$D$1794,0),MATCH(L$1,'     2022    '!$A$1:$AC$1,0))</f>
        <v>106.11499999999999</v>
      </c>
      <c r="M72" s="152">
        <f>INDEX('     2022    '!$A$1:$AC$1563,MATCH($D72,'     2022    '!$D$1:$D$1794,0),MATCH(M$1,'     2022    '!$A$1:$AC$1,0))</f>
        <v>111.7</v>
      </c>
      <c r="N72" s="153" t="str">
        <f>INDEX('     2022    '!$A$1:$AC$1563,MATCH($D72,'     2022    '!$D$1:$D$1794,0),MATCH(N$1,'     2022    '!$A$1:$AC$1,0))</f>
        <v>30mm</v>
      </c>
      <c r="O72" s="154">
        <f>INDEX('     2022    '!$A$1:$AC$1563,MATCH($D72,'     2022    '!$D$1:$D$1794,0),MATCH(O$1,'     2022    '!$A$1:$AC$1,0))</f>
        <v>4</v>
      </c>
      <c r="P72" s="153">
        <f>INDEX('     2022    '!$A$1:$AC$1563,MATCH($D72,'     2022    '!$D$1:$D$1794,0),MATCH(P$1,'     2022    '!$A$1:$AC$1,0))</f>
        <v>33</v>
      </c>
      <c r="Q72" s="153" t="str">
        <f>INDEX('     2022    '!$A$1:$AC$1563,MATCH($D72,'     2022    '!$D$1:$D$1794,0),MATCH(Q$1,'     2022    '!$A$1:$AC$1,0))</f>
        <v>No</v>
      </c>
      <c r="R72" s="155">
        <f>INDEX('     2022    '!$A$1:$AC$1563,MATCH($D72,'     2022    '!$D$1:$D$1794,0),MATCH(R$1,'     2022    '!$A$1:$AC$1,0))</f>
        <v>17</v>
      </c>
      <c r="S72" s="155">
        <f>INDEX('     2022    '!$A$1:$AC$1563,MATCH($D72,'     2022    '!$D$1:$D$1794,0),MATCH(S$1,'     2022    '!$A$1:$AC$1,0))</f>
        <v>2.87</v>
      </c>
      <c r="T72" s="155">
        <f>INDEX('     2022    '!$A$1:$AC$1563,MATCH($D72,'     2022    '!$D$1:$D$1794,0),MATCH(T$1,'     2022    '!$A$1:$AC$1,0))</f>
        <v>0.3</v>
      </c>
      <c r="U72" s="154" t="str">
        <f>INDEX('     2022    '!$A$1:$AC$1563,MATCH($D72,'     2022    '!$D$1:$D$1794,0),MATCH(U$1,'     2022    '!$A$1:$AC$1,0))</f>
        <v>1.3G</v>
      </c>
      <c r="V72" s="153" t="str">
        <f>INDEX('     2022    '!$A$1:$AC$1563,MATCH($D72,'     2022    '!$D$1:$D$1794,0),MATCH(V$1,'     2022    '!$A$1:$AC$1,0))</f>
        <v>UN0335</v>
      </c>
      <c r="W72" s="153" t="str">
        <f>INDEX('     2022    '!$A$1:$AC$1563,MATCH($D72,'     2022    '!$D$1:$D$1794,0),MATCH(W$1,'     2022    '!$A$1:$AC$1,0))</f>
        <v>F3</v>
      </c>
      <c r="X72" s="151">
        <f>INDEX('     2022    '!$A$1:$AC$1563,MATCH($D72,'     2022    '!$D$1:$D$1794,0),MATCH(X$1,'     2022    '!$A$1:$AC$1,0))</f>
        <v>89.99</v>
      </c>
      <c r="Y72" s="151">
        <f>INDEX('     2022    '!$A$1:$AC$1563,MATCH($D72,'     2022    '!$D$1:$D$1794,0),MATCH(Y$1,'     2022    '!$A$1:$AC$1,0))</f>
        <v>67.489999999999995</v>
      </c>
      <c r="Z72" s="156">
        <f>INDEX('     2022    '!$A$1:$AC$1563,MATCH($D72,'     2022    '!$D$1:$D$1794,0),MATCH(Z$1,'     2022    '!$A$1:$AC$1,0))</f>
        <v>9.5299999999999996E-2</v>
      </c>
      <c r="AA72" s="153" t="str">
        <f>INDEX('     2022    '!$A$1:$AC$1563,MATCH($D72,'     2022    '!$D$1:$D$1794,0),MATCH(AA$1,'     2022    '!$A$1:$AC$1,0))</f>
        <v>1008-F3-69246974</v>
      </c>
      <c r="AB72" s="153" t="str">
        <f>INDEX('     2022    '!$A$1:$AC$1563,MATCH($D72,'     2022    '!$D$1:$D$1794,0),MATCH(AB$1,'     2022    '!$A$1:$AC$1,0))</f>
        <v>GB/HSE-347774</v>
      </c>
      <c r="AC72" s="153" t="str">
        <f>INDEX('     2022    '!$A$1:$AC$1563,MATCH($D72,'     2022    '!$D$1:$D$1794,0),MATCH(AC$1,'     2022    '!$A$1:$AC$1,0))</f>
        <v>10/15/2029</v>
      </c>
    </row>
    <row r="73" spans="1:29" ht="48">
      <c r="A73" s="32">
        <f t="shared" si="3"/>
        <v>70</v>
      </c>
      <c r="B73" s="68" t="str">
        <f>INDEX('     2022    '!B$2:B$1794,MATCH(D73,'     2022    '!D$2:D$1794,0))</f>
        <v/>
      </c>
      <c r="C73" s="204" t="str">
        <f>INDEX('     2022    '!C$2:C$1794,MATCH(D73,'     2022    '!D$2:D$1794,0))</f>
        <v>Cake - 30s Fan</v>
      </c>
      <c r="D73" s="205" t="str">
        <f>INDEX('     2022    '!D:D,MATCH(A73,'     2022    '!AJ:AJ,0))</f>
        <v>CC0525</v>
      </c>
      <c r="E73" s="204" t="str">
        <f>INDEX('     2022    '!$A$2:$BP$1563,MATCH(D73,'     2022    '!$D$2:$D$1794,0),MATCH($E$1,'     2022    '!$A$3:$BH$3,0))</f>
        <v>THREES UP. 30 shot fan cake, 10 rows of 3 shots. Green glitter mines, bursts of glitter coconut and green strobe with green tail, red glitter mines to bursts of silver coconuts and red strobe red tail, silver strobe mines bursts of silver coco. RETAIL</v>
      </c>
      <c r="F73" s="206" t="str">
        <f>IFERROR(IF(LEFT(INDEX('     2022    '!AD$2:AD$1794,MATCH(D73,'     2022    '!D$2:D$1794,0)),4)="http",HYPERLINK(INDEX('     2022    '!AD$2:AD$1794,MATCH(D73,'     2022    '!D$2:D$1794,0)),"Video"),""),"")</f>
        <v>Video</v>
      </c>
      <c r="G73" s="207">
        <f>INDEX('     2022    '!$A$1:$AC$1563,MATCH($D73,'     2022    '!$D$1:$D$1794,0),MATCH(G$1,'     2022    '!$A$1:$AC$1,0))</f>
        <v>10</v>
      </c>
      <c r="H73" s="150"/>
      <c r="I73" s="152">
        <f>INDEX('     2022    '!$A$1:$AC$1563,MATCH($D73,'     2022    '!$D$1:$D$1794,0),MATCH(I$1,'     2022    '!$A$1:$AC$1,0))</f>
        <v>94.4</v>
      </c>
      <c r="J73" s="150"/>
      <c r="K73" s="151">
        <f t="shared" si="2"/>
        <v>23.6</v>
      </c>
      <c r="L73" s="152">
        <f>INDEX('     2022    '!$A$1:$AC$1563,MATCH($D73,'     2022    '!$D$1:$D$1794,0),MATCH(L$1,'     2022    '!$A$1:$AC$1,0))</f>
        <v>106.11499999999999</v>
      </c>
      <c r="M73" s="152">
        <f>INDEX('     2022    '!$A$1:$AC$1563,MATCH($D73,'     2022    '!$D$1:$D$1794,0),MATCH(M$1,'     2022    '!$A$1:$AC$1,0))</f>
        <v>111.7</v>
      </c>
      <c r="N73" s="153" t="str">
        <f>INDEX('     2022    '!$A$1:$AC$1563,MATCH($D73,'     2022    '!$D$1:$D$1794,0),MATCH(N$1,'     2022    '!$A$1:$AC$1,0))</f>
        <v>30mm</v>
      </c>
      <c r="O73" s="154">
        <f>INDEX('     2022    '!$A$1:$AC$1563,MATCH($D73,'     2022    '!$D$1:$D$1794,0),MATCH(O$1,'     2022    '!$A$1:$AC$1,0))</f>
        <v>4</v>
      </c>
      <c r="P73" s="153">
        <f>INDEX('     2022    '!$A$1:$AC$1563,MATCH($D73,'     2022    '!$D$1:$D$1794,0),MATCH(P$1,'     2022    '!$A$1:$AC$1,0))</f>
        <v>29</v>
      </c>
      <c r="Q73" s="153" t="str">
        <f>INDEX('     2022    '!$A$1:$AC$1563,MATCH($D73,'     2022    '!$D$1:$D$1794,0),MATCH(Q$1,'     2022    '!$A$1:$AC$1,0))</f>
        <v>No</v>
      </c>
      <c r="R73" s="155">
        <f>INDEX('     2022    '!$A$1:$AC$1563,MATCH($D73,'     2022    '!$D$1:$D$1794,0),MATCH(R$1,'     2022    '!$A$1:$AC$1,0))</f>
        <v>19</v>
      </c>
      <c r="S73" s="155">
        <f>INDEX('     2022    '!$A$1:$AC$1563,MATCH($D73,'     2022    '!$D$1:$D$1794,0),MATCH(S$1,'     2022    '!$A$1:$AC$1,0))</f>
        <v>3.12</v>
      </c>
      <c r="T73" s="155">
        <f>INDEX('     2022    '!$A$1:$AC$1563,MATCH($D73,'     2022    '!$D$1:$D$1794,0),MATCH(T$1,'     2022    '!$A$1:$AC$1,0))</f>
        <v>0.3</v>
      </c>
      <c r="U73" s="154" t="str">
        <f>INDEX('     2022    '!$A$1:$AC$1563,MATCH($D73,'     2022    '!$D$1:$D$1794,0),MATCH(U$1,'     2022    '!$A$1:$AC$1,0))</f>
        <v>1.3G</v>
      </c>
      <c r="V73" s="153" t="str">
        <f>INDEX('     2022    '!$A$1:$AC$1563,MATCH($D73,'     2022    '!$D$1:$D$1794,0),MATCH(V$1,'     2022    '!$A$1:$AC$1,0))</f>
        <v>UN0335</v>
      </c>
      <c r="W73" s="153" t="str">
        <f>INDEX('     2022    '!$A$1:$AC$1563,MATCH($D73,'     2022    '!$D$1:$D$1794,0),MATCH(W$1,'     2022    '!$A$1:$AC$1,0))</f>
        <v>F3</v>
      </c>
      <c r="X73" s="151">
        <f>INDEX('     2022    '!$A$1:$AC$1563,MATCH($D73,'     2022    '!$D$1:$D$1794,0),MATCH(X$1,'     2022    '!$A$1:$AC$1,0))</f>
        <v>89.99</v>
      </c>
      <c r="Y73" s="151">
        <f>INDEX('     2022    '!$A$1:$AC$1563,MATCH($D73,'     2022    '!$D$1:$D$1794,0),MATCH(Y$1,'     2022    '!$A$1:$AC$1,0))</f>
        <v>67.489999999999995</v>
      </c>
      <c r="Z73" s="156">
        <f>INDEX('     2022    '!$A$1:$AC$1563,MATCH($D73,'     2022    '!$D$1:$D$1794,0),MATCH(Z$1,'     2022    '!$A$1:$AC$1,0))</f>
        <v>8.4000000000000005E-2</v>
      </c>
      <c r="AA73" s="153" t="str">
        <f>INDEX('     2022    '!$A$1:$AC$1563,MATCH($D73,'     2022    '!$D$1:$D$1794,0),MATCH(AA$1,'     2022    '!$A$1:$AC$1,0))</f>
        <v>1008-F3-69246974</v>
      </c>
      <c r="AB73" s="153" t="str">
        <f>INDEX('     2022    '!$A$1:$AC$1563,MATCH($D73,'     2022    '!$D$1:$D$1794,0),MATCH(AB$1,'     2022    '!$A$1:$AC$1,0))</f>
        <v>GB/HSE-347782</v>
      </c>
      <c r="AC73" s="153" t="str">
        <f>INDEX('     2022    '!$A$1:$AC$1563,MATCH($D73,'     2022    '!$D$1:$D$1794,0),MATCH(AC$1,'     2022    '!$A$1:$AC$1,0))</f>
        <v>10/15/2029</v>
      </c>
    </row>
    <row r="74" spans="1:29" ht="24">
      <c r="A74" s="32">
        <f t="shared" si="3"/>
        <v>71</v>
      </c>
      <c r="B74" s="68" t="str">
        <f>INDEX('     2022    '!B$2:B$1794,MATCH(D74,'     2022    '!D$2:D$1794,0))</f>
        <v/>
      </c>
      <c r="C74" s="204" t="str">
        <f>INDEX('     2022    '!C$2:C$1794,MATCH(D74,'     2022    '!D$2:D$1794,0))</f>
        <v>Cake - 30s Fan</v>
      </c>
      <c r="D74" s="205" t="str">
        <f>INDEX('     2022    '!D:D,MATCH(A74,'     2022    '!AJ:AJ,0))</f>
        <v>CC0516</v>
      </c>
      <c r="E74" s="204" t="str">
        <f>INDEX('     2022    '!$A$2:$BP$1563,MATCH(D74,'     2022    '!$D$2:$D$1794,0),MATCH($E$1,'     2022    '!$A$3:$BH$3,0))</f>
        <v>TRIPLE BLAZE. 30 shot cake, firing in lifts of three. Alternating red, green, silver and yellow tridents with a lovely gold glitter tail. Quiet as well! RETAIL</v>
      </c>
      <c r="F74" s="206" t="str">
        <f>IFERROR(IF(LEFT(INDEX('     2022    '!AD$2:AD$1794,MATCH(D74,'     2022    '!D$2:D$1794,0)),4)="http",HYPERLINK(INDEX('     2022    '!AD$2:AD$1794,MATCH(D74,'     2022    '!D$2:D$1794,0)),"Video"),""),"")</f>
        <v>Video</v>
      </c>
      <c r="G74" s="207">
        <f>INDEX('     2022    '!$A$1:$AC$1563,MATCH($D74,'     2022    '!$D$1:$D$1794,0),MATCH(G$1,'     2022    '!$A$1:$AC$1,0))</f>
        <v>0</v>
      </c>
      <c r="H74" s="150"/>
      <c r="I74" s="152">
        <f>INDEX('     2022    '!$A$1:$AC$1563,MATCH($D74,'     2022    '!$D$1:$D$1794,0),MATCH(I$1,'     2022    '!$A$1:$AC$1,0))</f>
        <v>94.4</v>
      </c>
      <c r="J74" s="150"/>
      <c r="K74" s="151">
        <f t="shared" si="2"/>
        <v>23.6</v>
      </c>
      <c r="L74" s="152">
        <f>INDEX('     2022    '!$A$1:$AC$1563,MATCH($D74,'     2022    '!$D$1:$D$1794,0),MATCH(L$1,'     2022    '!$A$1:$AC$1,0))</f>
        <v>116.42421582899085</v>
      </c>
      <c r="M74" s="152">
        <f>INDEX('     2022    '!$A$1:$AC$1563,MATCH($D74,'     2022    '!$D$1:$D$1794,0),MATCH(M$1,'     2022    '!$A$1:$AC$1,0))</f>
        <v>122.55180613577986</v>
      </c>
      <c r="N74" s="153" t="str">
        <f>INDEX('     2022    '!$A$1:$AC$1563,MATCH($D74,'     2022    '!$D$1:$D$1794,0),MATCH(N$1,'     2022    '!$A$1:$AC$1,0))</f>
        <v>30mm</v>
      </c>
      <c r="O74" s="154">
        <f>INDEX('     2022    '!$A$1:$AC$1563,MATCH($D74,'     2022    '!$D$1:$D$1794,0),MATCH(O$1,'     2022    '!$A$1:$AC$1,0))</f>
        <v>4</v>
      </c>
      <c r="P74" s="153">
        <f>INDEX('     2022    '!$A$1:$AC$1563,MATCH($D74,'     2022    '!$D$1:$D$1794,0),MATCH(P$1,'     2022    '!$A$1:$AC$1,0))</f>
        <v>30</v>
      </c>
      <c r="Q74" s="153" t="str">
        <f>INDEX('     2022    '!$A$1:$AC$1563,MATCH($D74,'     2022    '!$D$1:$D$1794,0),MATCH(Q$1,'     2022    '!$A$1:$AC$1,0))</f>
        <v>Yes</v>
      </c>
      <c r="R74" s="155">
        <f>INDEX('     2022    '!$A$1:$AC$1563,MATCH($D74,'     2022    '!$D$1:$D$1794,0),MATCH(R$1,'     2022    '!$A$1:$AC$1,0))</f>
        <v>20</v>
      </c>
      <c r="S74" s="155">
        <f>INDEX('     2022    '!$A$1:$AC$1563,MATCH($D74,'     2022    '!$D$1:$D$1794,0),MATCH(S$1,'     2022    '!$A$1:$AC$1,0))</f>
        <v>2.8</v>
      </c>
      <c r="T74" s="155">
        <f>INDEX('     2022    '!$A$1:$AC$1563,MATCH($D74,'     2022    '!$D$1:$D$1794,0),MATCH(T$1,'     2022    '!$A$1:$AC$1,0))</f>
        <v>0.3</v>
      </c>
      <c r="U74" s="154" t="str">
        <f>INDEX('     2022    '!$A$1:$AC$1563,MATCH($D74,'     2022    '!$D$1:$D$1794,0),MATCH(U$1,'     2022    '!$A$1:$AC$1,0))</f>
        <v>1.3G</v>
      </c>
      <c r="V74" s="153" t="str">
        <f>INDEX('     2022    '!$A$1:$AC$1563,MATCH($D74,'     2022    '!$D$1:$D$1794,0),MATCH(V$1,'     2022    '!$A$1:$AC$1,0))</f>
        <v>UN0335</v>
      </c>
      <c r="W74" s="153" t="str">
        <f>INDEX('     2022    '!$A$1:$AC$1563,MATCH($D74,'     2022    '!$D$1:$D$1794,0),MATCH(W$1,'     2022    '!$A$1:$AC$1,0))</f>
        <v>F3</v>
      </c>
      <c r="X74" s="151">
        <f>INDEX('     2022    '!$A$1:$AC$1563,MATCH($D74,'     2022    '!$D$1:$D$1794,0),MATCH(X$1,'     2022    '!$A$1:$AC$1,0))</f>
        <v>89.99</v>
      </c>
      <c r="Y74" s="151">
        <f>INDEX('     2022    '!$A$1:$AC$1563,MATCH($D74,'     2022    '!$D$1:$D$1794,0),MATCH(Y$1,'     2022    '!$A$1:$AC$1,0))</f>
        <v>67.489999999999995</v>
      </c>
      <c r="Z74" s="156">
        <f>INDEX('     2022    '!$A$1:$AC$1563,MATCH($D74,'     2022    '!$D$1:$D$1794,0),MATCH(Z$1,'     2022    '!$A$1:$AC$1,0))</f>
        <v>9.5299999999999996E-2</v>
      </c>
      <c r="AA74" s="153" t="str">
        <f>INDEX('     2022    '!$A$1:$AC$1563,MATCH($D74,'     2022    '!$D$1:$D$1794,0),MATCH(AA$1,'     2022    '!$A$1:$AC$1,0))</f>
        <v>1008-F3-69246973</v>
      </c>
      <c r="AB74" s="153" t="str">
        <f>INDEX('     2022    '!$A$1:$AC$1563,MATCH($D74,'     2022    '!$D$1:$D$1794,0),MATCH(AB$1,'     2022    '!$A$1:$AC$1,0))</f>
        <v>GB/HSE-347773</v>
      </c>
      <c r="AC74" s="153" t="str">
        <f>INDEX('     2022    '!$A$1:$AC$1563,MATCH($D74,'     2022    '!$D$1:$D$1794,0),MATCH(AC$1,'     2022    '!$A$1:$AC$1,0))</f>
        <v>10/15/2029</v>
      </c>
    </row>
    <row r="75" spans="1:29" ht="24">
      <c r="A75" s="32">
        <f t="shared" si="3"/>
        <v>72</v>
      </c>
      <c r="B75" s="68" t="str">
        <f>INDEX('     2022    '!B$2:B$1794,MATCH(D75,'     2022    '!D$2:D$1794,0))</f>
        <v/>
      </c>
      <c r="C75" s="204" t="str">
        <f>INDEX('     2022    '!C$2:C$1794,MATCH(D75,'     2022    '!D$2:D$1794,0))</f>
        <v>Cake - 30s Fan</v>
      </c>
      <c r="D75" s="205" t="str">
        <f>INDEX('     2022    '!D:D,MATCH(A75,'     2022    '!AJ:AJ,0))</f>
        <v>CC0751</v>
      </c>
      <c r="E75" s="204" t="str">
        <f>INDEX('     2022    '!$A$2:$BP$1563,MATCH(D75,'     2022    '!$D$2:$D$1794,0),MATCH($E$1,'     2022    '!$A$3:$BH$3,0))</f>
        <v>TRIPLE CROWN. 30 shot W firing cake. Lovely white silver tails into large brocade bursts. RETAIL</v>
      </c>
      <c r="F75" s="206" t="str">
        <f>IFERROR(IF(LEFT(INDEX('     2022    '!AD$2:AD$1794,MATCH(D75,'     2022    '!D$2:D$1794,0)),4)="http",HYPERLINK(INDEX('     2022    '!AD$2:AD$1794,MATCH(D75,'     2022    '!D$2:D$1794,0)),"Video"),""),"")</f>
        <v>Video</v>
      </c>
      <c r="G75" s="207">
        <f>INDEX('     2022    '!$A$1:$AC$1563,MATCH($D75,'     2022    '!$D$1:$D$1794,0),MATCH(G$1,'     2022    '!$A$1:$AC$1,0))</f>
        <v>0</v>
      </c>
      <c r="H75" s="150"/>
      <c r="I75" s="152">
        <f>INDEX('     2022    '!$A$1:$AC$1563,MATCH($D75,'     2022    '!$D$1:$D$1794,0),MATCH(I$1,'     2022    '!$A$1:$AC$1,0))</f>
        <v>94.4</v>
      </c>
      <c r="J75" s="150"/>
      <c r="K75" s="151">
        <f t="shared" si="2"/>
        <v>23.6</v>
      </c>
      <c r="L75" s="152">
        <f>INDEX('     2022    '!$A$1:$AC$1563,MATCH($D75,'     2022    '!$D$1:$D$1794,0),MATCH(L$1,'     2022    '!$A$1:$AC$1,0))</f>
        <v>118.95757802629896</v>
      </c>
      <c r="M75" s="152">
        <f>INDEX('     2022    '!$A$1:$AC$1563,MATCH($D75,'     2022    '!$D$1:$D$1794,0),MATCH(M$1,'     2022    '!$A$1:$AC$1,0))</f>
        <v>125.21850318557786</v>
      </c>
      <c r="N75" s="153" t="str">
        <f>INDEX('     2022    '!$A$1:$AC$1563,MATCH($D75,'     2022    '!$D$1:$D$1794,0),MATCH(N$1,'     2022    '!$A$1:$AC$1,0))</f>
        <v>30mm</v>
      </c>
      <c r="O75" s="154">
        <f>INDEX('     2022    '!$A$1:$AC$1563,MATCH($D75,'     2022    '!$D$1:$D$1794,0),MATCH(O$1,'     2022    '!$A$1:$AC$1,0))</f>
        <v>4</v>
      </c>
      <c r="P75" s="153">
        <f>INDEX('     2022    '!$A$1:$AC$1563,MATCH($D75,'     2022    '!$D$1:$D$1794,0),MATCH(P$1,'     2022    '!$A$1:$AC$1,0))</f>
        <v>35</v>
      </c>
      <c r="Q75" s="153" t="str">
        <f>INDEX('     2022    '!$A$1:$AC$1563,MATCH($D75,'     2022    '!$D$1:$D$1794,0),MATCH(Q$1,'     2022    '!$A$1:$AC$1,0))</f>
        <v>No</v>
      </c>
      <c r="R75" s="155">
        <f>INDEX('     2022    '!$A$1:$AC$1563,MATCH($D75,'     2022    '!$D$1:$D$1794,0),MATCH(R$1,'     2022    '!$A$1:$AC$1,0))</f>
        <v>17</v>
      </c>
      <c r="S75" s="155">
        <f>INDEX('     2022    '!$A$1:$AC$1563,MATCH($D75,'     2022    '!$D$1:$D$1794,0),MATCH(S$1,'     2022    '!$A$1:$AC$1,0))</f>
        <v>2.48</v>
      </c>
      <c r="T75" s="155">
        <f>INDEX('     2022    '!$A$1:$AC$1563,MATCH($D75,'     2022    '!$D$1:$D$1794,0),MATCH(T$1,'     2022    '!$A$1:$AC$1,0))</f>
        <v>0.3</v>
      </c>
      <c r="U75" s="154" t="str">
        <f>INDEX('     2022    '!$A$1:$AC$1563,MATCH($D75,'     2022    '!$D$1:$D$1794,0),MATCH(U$1,'     2022    '!$A$1:$AC$1,0))</f>
        <v>1.3G</v>
      </c>
      <c r="V75" s="153" t="str">
        <f>INDEX('     2022    '!$A$1:$AC$1563,MATCH($D75,'     2022    '!$D$1:$D$1794,0),MATCH(V$1,'     2022    '!$A$1:$AC$1,0))</f>
        <v>UN0335</v>
      </c>
      <c r="W75" s="153" t="str">
        <f>INDEX('     2022    '!$A$1:$AC$1563,MATCH($D75,'     2022    '!$D$1:$D$1794,0),MATCH(W$1,'     2022    '!$A$1:$AC$1,0))</f>
        <v>F3</v>
      </c>
      <c r="X75" s="151">
        <f>INDEX('     2022    '!$A$1:$AC$1563,MATCH($D75,'     2022    '!$D$1:$D$1794,0),MATCH(X$1,'     2022    '!$A$1:$AC$1,0))</f>
        <v>89.99</v>
      </c>
      <c r="Y75" s="151">
        <f>INDEX('     2022    '!$A$1:$AC$1563,MATCH($D75,'     2022    '!$D$1:$D$1794,0),MATCH(Y$1,'     2022    '!$A$1:$AC$1,0))</f>
        <v>67.489999999999995</v>
      </c>
      <c r="Z75" s="156">
        <f>INDEX('     2022    '!$A$1:$AC$1563,MATCH($D75,'     2022    '!$D$1:$D$1794,0),MATCH(Z$1,'     2022    '!$A$1:$AC$1,0))</f>
        <v>9.5299999999999996E-2</v>
      </c>
      <c r="AA75" s="153" t="str">
        <f>INDEX('     2022    '!$A$1:$AC$1563,MATCH($D75,'     2022    '!$D$1:$D$1794,0),MATCH(AA$1,'     2022    '!$A$1:$AC$1,0))</f>
        <v>1008-F3-69246974</v>
      </c>
      <c r="AB75" s="153" t="str">
        <f>INDEX('     2022    '!$A$1:$AC$1563,MATCH($D75,'     2022    '!$D$1:$D$1794,0),MATCH(AB$1,'     2022    '!$A$1:$AC$1,0))</f>
        <v>GB/HSE-352800</v>
      </c>
      <c r="AC75" s="153" t="str">
        <f>INDEX('     2022    '!$A$1:$AC$1563,MATCH($D75,'     2022    '!$D$1:$D$1794,0),MATCH(AC$1,'     2022    '!$A$1:$AC$1,0))</f>
        <v>6/28/2026</v>
      </c>
    </row>
    <row r="76" spans="1:29" ht="36">
      <c r="A76" s="32">
        <f t="shared" si="3"/>
        <v>73</v>
      </c>
      <c r="B76" s="68" t="str">
        <f>INDEX('     2022    '!B$2:B$1794,MATCH(D76,'     2022    '!D$2:D$1794,0))</f>
        <v/>
      </c>
      <c r="C76" s="204" t="str">
        <f>INDEX('     2022    '!C$2:C$1794,MATCH(D76,'     2022    '!D$2:D$1794,0))</f>
        <v>Cake - 30s Fan</v>
      </c>
      <c r="D76" s="205" t="str">
        <f>INDEX('     2022    '!D:D,MATCH(A76,'     2022    '!AJ:AJ,0))</f>
        <v>CC0518</v>
      </c>
      <c r="E76" s="204" t="str">
        <f>INDEX('     2022    '!$A$2:$BP$1563,MATCH(D76,'     2022    '!$D$2:$D$1794,0),MATCH($E$1,'     2022    '!$A$3:$BH$3,0))</f>
        <v>CHEMICAL ROMANCE. 30 shot fan cake. Volleys of 3 shots of brocade tails with coloured mines to coloured wave crossettes. Alternate lifts of red, green &amp; yellow. RETAIL</v>
      </c>
      <c r="F76" s="206" t="str">
        <f>IFERROR(IF(LEFT(INDEX('     2022    '!AD$2:AD$1794,MATCH(D76,'     2022    '!D$2:D$1794,0)),4)="http",HYPERLINK(INDEX('     2022    '!AD$2:AD$1794,MATCH(D76,'     2022    '!D$2:D$1794,0)),"Video"),""),"")</f>
        <v>Video</v>
      </c>
      <c r="G76" s="207">
        <f>INDEX('     2022    '!$A$1:$AC$1563,MATCH($D76,'     2022    '!$D$1:$D$1794,0),MATCH(G$1,'     2022    '!$A$1:$AC$1,0))</f>
        <v>8</v>
      </c>
      <c r="H76" s="150"/>
      <c r="I76" s="152">
        <f>INDEX('     2022    '!$A$1:$AC$1563,MATCH($D76,'     2022    '!$D$1:$D$1794,0),MATCH(I$1,'     2022    '!$A$1:$AC$1,0))</f>
        <v>94.4</v>
      </c>
      <c r="J76" s="150"/>
      <c r="K76" s="151">
        <f t="shared" si="2"/>
        <v>23.6</v>
      </c>
      <c r="L76" s="152">
        <f>INDEX('     2022    '!$A$1:$AC$1563,MATCH($D76,'     2022    '!$D$1:$D$1794,0),MATCH(L$1,'     2022    '!$A$1:$AC$1,0))</f>
        <v>120.75337907755522</v>
      </c>
      <c r="M76" s="152">
        <f>INDEX('     2022    '!$A$1:$AC$1563,MATCH($D76,'     2022    '!$D$1:$D$1794,0),MATCH(M$1,'     2022    '!$A$1:$AC$1,0))</f>
        <v>127.10882008163708</v>
      </c>
      <c r="N76" s="153" t="str">
        <f>INDEX('     2022    '!$A$1:$AC$1563,MATCH($D76,'     2022    '!$D$1:$D$1794,0),MATCH(N$1,'     2022    '!$A$1:$AC$1,0))</f>
        <v>30mm</v>
      </c>
      <c r="O76" s="154">
        <f>INDEX('     2022    '!$A$1:$AC$1563,MATCH($D76,'     2022    '!$D$1:$D$1794,0),MATCH(O$1,'     2022    '!$A$1:$AC$1,0))</f>
        <v>4</v>
      </c>
      <c r="P76" s="153">
        <f>INDEX('     2022    '!$A$1:$AC$1563,MATCH($D76,'     2022    '!$D$1:$D$1794,0),MATCH(P$1,'     2022    '!$A$1:$AC$1,0))</f>
        <v>30</v>
      </c>
      <c r="Q76" s="153" t="str">
        <f>INDEX('     2022    '!$A$1:$AC$1563,MATCH($D76,'     2022    '!$D$1:$D$1794,0),MATCH(Q$1,'     2022    '!$A$1:$AC$1,0))</f>
        <v>No</v>
      </c>
      <c r="R76" s="155">
        <f>INDEX('     2022    '!$A$1:$AC$1563,MATCH($D76,'     2022    '!$D$1:$D$1794,0),MATCH(R$1,'     2022    '!$A$1:$AC$1,0))</f>
        <v>17</v>
      </c>
      <c r="S76" s="155">
        <f>INDEX('     2022    '!$A$1:$AC$1563,MATCH($D76,'     2022    '!$D$1:$D$1794,0),MATCH(S$1,'     2022    '!$A$1:$AC$1,0))</f>
        <v>3.7</v>
      </c>
      <c r="T76" s="155">
        <f>INDEX('     2022    '!$A$1:$AC$1563,MATCH($D76,'     2022    '!$D$1:$D$1794,0),MATCH(T$1,'     2022    '!$A$1:$AC$1,0))</f>
        <v>0.3</v>
      </c>
      <c r="U76" s="154" t="str">
        <f>INDEX('     2022    '!$A$1:$AC$1563,MATCH($D76,'     2022    '!$D$1:$D$1794,0),MATCH(U$1,'     2022    '!$A$1:$AC$1,0))</f>
        <v>1.3G</v>
      </c>
      <c r="V76" s="153" t="str">
        <f>INDEX('     2022    '!$A$1:$AC$1563,MATCH($D76,'     2022    '!$D$1:$D$1794,0),MATCH(V$1,'     2022    '!$A$1:$AC$1,0))</f>
        <v>UN0335</v>
      </c>
      <c r="W76" s="153" t="str">
        <f>INDEX('     2022    '!$A$1:$AC$1563,MATCH($D76,'     2022    '!$D$1:$D$1794,0),MATCH(W$1,'     2022    '!$A$1:$AC$1,0))</f>
        <v>F3</v>
      </c>
      <c r="X76" s="151">
        <f>INDEX('     2022    '!$A$1:$AC$1563,MATCH($D76,'     2022    '!$D$1:$D$1794,0),MATCH(X$1,'     2022    '!$A$1:$AC$1,0))</f>
        <v>89.99</v>
      </c>
      <c r="Y76" s="151">
        <f>INDEX('     2022    '!$A$1:$AC$1563,MATCH($D76,'     2022    '!$D$1:$D$1794,0),MATCH(Y$1,'     2022    '!$A$1:$AC$1,0))</f>
        <v>67.489999999999995</v>
      </c>
      <c r="Z76" s="156">
        <f>INDEX('     2022    '!$A$1:$AC$1563,MATCH($D76,'     2022    '!$D$1:$D$1794,0),MATCH(Z$1,'     2022    '!$A$1:$AC$1,0))</f>
        <v>9.5299999999999996E-2</v>
      </c>
      <c r="AA76" s="153" t="str">
        <f>INDEX('     2022    '!$A$1:$AC$1563,MATCH($D76,'     2022    '!$D$1:$D$1794,0),MATCH(AA$1,'     2022    '!$A$1:$AC$1,0))</f>
        <v>1008-F3-69246974</v>
      </c>
      <c r="AB76" s="153" t="str">
        <f>INDEX('     2022    '!$A$1:$AC$1563,MATCH($D76,'     2022    '!$D$1:$D$1794,0),MATCH(AB$1,'     2022    '!$A$1:$AC$1,0))</f>
        <v>GB/HSE-347775</v>
      </c>
      <c r="AC76" s="153" t="str">
        <f>INDEX('     2022    '!$A$1:$AC$1563,MATCH($D76,'     2022    '!$D$1:$D$1794,0),MATCH(AC$1,'     2022    '!$A$1:$AC$1,0))</f>
        <v>10/15/2029</v>
      </c>
    </row>
    <row r="77" spans="1:29" ht="24">
      <c r="A77" s="32">
        <f t="shared" si="3"/>
        <v>74</v>
      </c>
      <c r="B77" s="68" t="str">
        <f>INDEX('     2022    '!B$2:B$1794,MATCH(D77,'     2022    '!D$2:D$1794,0))</f>
        <v/>
      </c>
      <c r="C77" s="204" t="str">
        <f>INDEX('     2022    '!C$2:C$1794,MATCH(D77,'     2022    '!D$2:D$1794,0))</f>
        <v>Cake - 30s Fan</v>
      </c>
      <c r="D77" s="205" t="str">
        <f>INDEX('     2022    '!D:D,MATCH(A77,'     2022    '!AJ:AJ,0))</f>
        <v>CCP018-1</v>
      </c>
      <c r="E77" s="204" t="str">
        <f>INDEX('     2022    '!$A$2:$BP$1563,MATCH(D77,'     2022    '!$D$2:$D$1794,0),MATCH($E$1,'     2022    '!$A$3:$BH$3,0))</f>
        <v>GLITTERING GHOST. 30 shot fan cake. Firing in volleys of 3, white strobe mines with big bursts of red ghost effect stars. RETAIL</v>
      </c>
      <c r="F77" s="206" t="str">
        <f>IFERROR(IF(LEFT(INDEX('     2022    '!AD$2:AD$1794,MATCH(D77,'     2022    '!D$2:D$1794,0)),4)="http",HYPERLINK(INDEX('     2022    '!AD$2:AD$1794,MATCH(D77,'     2022    '!D$2:D$1794,0)),"Video"),""),"")</f>
        <v>Video</v>
      </c>
      <c r="G77" s="207">
        <f>INDEX('     2022    '!$A$1:$AC$1563,MATCH($D77,'     2022    '!$D$1:$D$1794,0),MATCH(G$1,'     2022    '!$A$1:$AC$1,0))</f>
        <v>0</v>
      </c>
      <c r="H77" s="150"/>
      <c r="I77" s="152">
        <f>INDEX('     2022    '!$A$1:$AC$1563,MATCH($D77,'     2022    '!$D$1:$D$1794,0),MATCH(I$1,'     2022    '!$A$1:$AC$1,0))</f>
        <v>78.069999999999993</v>
      </c>
      <c r="J77" s="150"/>
      <c r="K77" s="151">
        <f t="shared" si="2"/>
        <v>26.02333333333333</v>
      </c>
      <c r="L77" s="152">
        <f>INDEX('     2022    '!$A$1:$AC$1563,MATCH($D77,'     2022    '!$D$1:$D$1794,0),MATCH(L$1,'     2022    '!$A$1:$AC$1,0))</f>
        <v>93.728535838240219</v>
      </c>
      <c r="M77" s="152">
        <f>INDEX('     2022    '!$A$1:$AC$1563,MATCH($D77,'     2022    '!$D$1:$D$1794,0),MATCH(M$1,'     2022    '!$A$1:$AC$1,0))</f>
        <v>98.661616671831808</v>
      </c>
      <c r="N77" s="153" t="str">
        <f>INDEX('     2022    '!$A$1:$AC$1563,MATCH($D77,'     2022    '!$D$1:$D$1794,0),MATCH(N$1,'     2022    '!$A$1:$AC$1,0))</f>
        <v>30mm</v>
      </c>
      <c r="O77" s="154">
        <f>INDEX('     2022    '!$A$1:$AC$1563,MATCH($D77,'     2022    '!$D$1:$D$1794,0),MATCH(O$1,'     2022    '!$A$1:$AC$1,0))</f>
        <v>3</v>
      </c>
      <c r="P77" s="153">
        <f>INDEX('     2022    '!$A$1:$AC$1563,MATCH($D77,'     2022    '!$D$1:$D$1794,0),MATCH(P$1,'     2022    '!$A$1:$AC$1,0))</f>
        <v>30</v>
      </c>
      <c r="Q77" s="153" t="str">
        <f>INDEX('     2022    '!$A$1:$AC$1563,MATCH($D77,'     2022    '!$D$1:$D$1794,0),MATCH(Q$1,'     2022    '!$A$1:$AC$1,0))</f>
        <v>No</v>
      </c>
      <c r="R77" s="155">
        <f>INDEX('     2022    '!$A$1:$AC$1563,MATCH($D77,'     2022    '!$D$1:$D$1794,0),MATCH(R$1,'     2022    '!$A$1:$AC$1,0))</f>
        <v>13</v>
      </c>
      <c r="S77" s="155">
        <f>INDEX('     2022    '!$A$1:$AC$1563,MATCH($D77,'     2022    '!$D$1:$D$1794,0),MATCH(S$1,'     2022    '!$A$1:$AC$1,0))</f>
        <v>2.1</v>
      </c>
      <c r="T77" s="155">
        <f>INDEX('     2022    '!$A$1:$AC$1563,MATCH($D77,'     2022    '!$D$1:$D$1794,0),MATCH(T$1,'     2022    '!$A$1:$AC$1,0))</f>
        <v>0.3</v>
      </c>
      <c r="U77" s="154" t="str">
        <f>INDEX('     2022    '!$A$1:$AC$1563,MATCH($D77,'     2022    '!$D$1:$D$1794,0),MATCH(U$1,'     2022    '!$A$1:$AC$1,0))</f>
        <v>1.3G</v>
      </c>
      <c r="V77" s="153" t="str">
        <f>INDEX('     2022    '!$A$1:$AC$1563,MATCH($D77,'     2022    '!$D$1:$D$1794,0),MATCH(V$1,'     2022    '!$A$1:$AC$1,0))</f>
        <v>UN0335</v>
      </c>
      <c r="W77" s="153" t="str">
        <f>INDEX('     2022    '!$A$1:$AC$1563,MATCH($D77,'     2022    '!$D$1:$D$1794,0),MATCH(W$1,'     2022    '!$A$1:$AC$1,0))</f>
        <v>F3</v>
      </c>
      <c r="X77" s="151">
        <f>INDEX('     2022    '!$A$1:$AC$1563,MATCH($D77,'     2022    '!$D$1:$D$1794,0),MATCH(X$1,'     2022    '!$A$1:$AC$1,0))</f>
        <v>99.99</v>
      </c>
      <c r="Y77" s="151">
        <f>INDEX('     2022    '!$A$1:$AC$1563,MATCH($D77,'     2022    '!$D$1:$D$1794,0),MATCH(Y$1,'     2022    '!$A$1:$AC$1,0))</f>
        <v>74.989999999999995</v>
      </c>
      <c r="Z77" s="156">
        <f>INDEX('     2022    '!$A$1:$AC$1563,MATCH($D77,'     2022    '!$D$1:$D$1794,0),MATCH(Z$1,'     2022    '!$A$1:$AC$1,0))</f>
        <v>7.2800000000000004E-2</v>
      </c>
      <c r="AA77" s="153" t="str">
        <f>INDEX('     2022    '!$A$1:$AC$1563,MATCH($D77,'     2022    '!$D$1:$D$1794,0),MATCH(AA$1,'     2022    '!$A$1:$AC$1,0))</f>
        <v>2086-F3-000617</v>
      </c>
      <c r="AB77" s="153" t="str">
        <f>INDEX('     2022    '!$A$1:$AC$1563,MATCH($D77,'     2022    '!$D$1:$D$1794,0),MATCH(AB$1,'     2022    '!$A$1:$AC$1,0))</f>
        <v>GB/HSE-360502</v>
      </c>
      <c r="AC77" s="153" t="str">
        <f>INDEX('     2022    '!$A$1:$AC$1563,MATCH($D77,'     2022    '!$D$1:$D$1794,0),MATCH(AC$1,'     2022    '!$A$1:$AC$1,0))</f>
        <v>6/8/2029</v>
      </c>
    </row>
    <row r="78" spans="1:29" ht="24">
      <c r="A78" s="32">
        <f t="shared" si="3"/>
        <v>75</v>
      </c>
      <c r="B78" s="68" t="str">
        <f>INDEX('     2022    '!B$2:B$1794,MATCH(D78,'     2022    '!D$2:D$1794,0))</f>
        <v/>
      </c>
      <c r="C78" s="204" t="str">
        <f>INDEX('     2022    '!C$2:C$1794,MATCH(D78,'     2022    '!D$2:D$1794,0))</f>
        <v>Cake - 35s</v>
      </c>
      <c r="D78" s="205" t="str">
        <f>INDEX('     2022    '!D:D,MATCH(A78,'     2022    '!AJ:AJ,0))</f>
        <v>KF016-ZZ-F35</v>
      </c>
      <c r="E78" s="204" t="str">
        <f>INDEX('     2022    '!$A$2:$BP$1563,MATCH(D78,'     2022    '!$D$2:$D$1794,0),MATCH($E$1,'     2022    '!$A$3:$BH$3,0))</f>
        <v>ZIP ZAP. Fanned cake with alternating red and green tipped crackling comets, red tail to silver fish, silver whistle, crackling mines finale. RETAIL</v>
      </c>
      <c r="F78" s="206" t="str">
        <f>IFERROR(IF(LEFT(INDEX('     2022    '!AD$2:AD$1794,MATCH(D78,'     2022    '!D$2:D$1794,0)),4)="http",HYPERLINK(INDEX('     2022    '!AD$2:AD$1794,MATCH(D78,'     2022    '!D$2:D$1794,0)),"Video"),""),"")</f>
        <v>Video</v>
      </c>
      <c r="G78" s="207">
        <f>INDEX('     2022    '!$A$1:$AC$1563,MATCH($D78,'     2022    '!$D$1:$D$1794,0),MATCH(G$1,'     2022    '!$A$1:$AC$1,0))</f>
        <v>0</v>
      </c>
      <c r="H78" s="150"/>
      <c r="I78" s="152">
        <f>INDEX('     2022    '!$A$1:$AC$1563,MATCH($D78,'     2022    '!$D$1:$D$1794,0),MATCH(I$1,'     2022    '!$A$1:$AC$1,0))</f>
        <v>59.18</v>
      </c>
      <c r="J78" s="150"/>
      <c r="K78" s="151">
        <f t="shared" si="2"/>
        <v>14.795</v>
      </c>
      <c r="L78" s="152">
        <f>INDEX('     2022    '!$A$1:$AC$1563,MATCH($D78,'     2022    '!$D$1:$D$1794,0),MATCH(L$1,'     2022    '!$A$1:$AC$1,0))</f>
        <v>56.22</v>
      </c>
      <c r="M78" s="152">
        <f>INDEX('     2022    '!$A$1:$AC$1563,MATCH($D78,'     2022    '!$D$1:$D$1794,0),MATCH(M$1,'     2022    '!$A$1:$AC$1,0))</f>
        <v>59.18</v>
      </c>
      <c r="N78" s="153" t="str">
        <f>INDEX('     2022    '!$A$1:$AC$1563,MATCH($D78,'     2022    '!$D$1:$D$1794,0),MATCH(N$1,'     2022    '!$A$1:$AC$1,0))</f>
        <v>20mm</v>
      </c>
      <c r="O78" s="154">
        <f>INDEX('     2022    '!$A$1:$AC$1563,MATCH($D78,'     2022    '!$D$1:$D$1794,0),MATCH(O$1,'     2022    '!$A$1:$AC$1,0))</f>
        <v>4</v>
      </c>
      <c r="P78" s="153">
        <f>INDEX('     2022    '!$A$1:$AC$1563,MATCH($D78,'     2022    '!$D$1:$D$1794,0),MATCH(P$1,'     2022    '!$A$1:$AC$1,0))</f>
        <v>30</v>
      </c>
      <c r="Q78" s="153" t="str">
        <f>INDEX('     2022    '!$A$1:$AC$1563,MATCH($D78,'     2022    '!$D$1:$D$1794,0),MATCH(Q$1,'     2022    '!$A$1:$AC$1,0))</f>
        <v>No</v>
      </c>
      <c r="R78" s="155">
        <f>INDEX('     2022    '!$A$1:$AC$1563,MATCH($D78,'     2022    '!$D$1:$D$1794,0),MATCH(R$1,'     2022    '!$A$1:$AC$1,0))</f>
        <v>10</v>
      </c>
      <c r="S78" s="155">
        <f>INDEX('     2022    '!$A$1:$AC$1563,MATCH($D78,'     2022    '!$D$1:$D$1794,0),MATCH(S$1,'     2022    '!$A$1:$AC$1,0))</f>
        <v>0.83</v>
      </c>
      <c r="T78" s="155">
        <f>INDEX('     2022    '!$A$1:$AC$1563,MATCH($D78,'     2022    '!$D$1:$D$1794,0),MATCH(T$1,'     2022    '!$A$1:$AC$1,0))</f>
        <v>0</v>
      </c>
      <c r="U78" s="154" t="str">
        <f>INDEX('     2022    '!$A$1:$AC$1563,MATCH($D78,'     2022    '!$D$1:$D$1794,0),MATCH(U$1,'     2022    '!$A$1:$AC$1,0))</f>
        <v>1.4G</v>
      </c>
      <c r="V78" s="153" t="str">
        <f>INDEX('     2022    '!$A$1:$AC$1563,MATCH($D78,'     2022    '!$D$1:$D$1794,0),MATCH(V$1,'     2022    '!$A$1:$AC$1,0))</f>
        <v>UN0336</v>
      </c>
      <c r="W78" s="153" t="str">
        <f>INDEX('     2022    '!$A$1:$AC$1563,MATCH($D78,'     2022    '!$D$1:$D$1794,0),MATCH(W$1,'     2022    '!$A$1:$AC$1,0))</f>
        <v>F2</v>
      </c>
      <c r="X78" s="151">
        <f>INDEX('     2022    '!$A$1:$AC$1563,MATCH($D78,'     2022    '!$D$1:$D$1794,0),MATCH(X$1,'     2022    '!$A$1:$AC$1,0))</f>
        <v>53.99</v>
      </c>
      <c r="Y78" s="151">
        <f>INDEX('     2022    '!$A$1:$AC$1563,MATCH($D78,'     2022    '!$D$1:$D$1794,0),MATCH(Y$1,'     2022    '!$A$1:$AC$1,0))</f>
        <v>44.99</v>
      </c>
      <c r="Z78" s="156">
        <f>INDEX('     2022    '!$A$1:$AC$1563,MATCH($D78,'     2022    '!$D$1:$D$1794,0),MATCH(Z$1,'     2022    '!$A$1:$AC$1,0))</f>
        <v>3.9E-2</v>
      </c>
      <c r="AA78" s="153">
        <f>INDEX('     2022    '!$A$1:$AC$1563,MATCH($D78,'     2022    '!$D$1:$D$1794,0),MATCH(AA$1,'     2022    '!$A$1:$AC$1,0))</f>
        <v>0</v>
      </c>
      <c r="AB78" s="153" t="str">
        <f>INDEX('     2022    '!$A$1:$AC$1563,MATCH($D78,'     2022    '!$D$1:$D$1794,0),MATCH(AB$1,'     2022    '!$A$1:$AC$1,0))</f>
        <v>GB/HSE-351151</v>
      </c>
      <c r="AC78" s="153">
        <f>INDEX('     2022    '!$A$1:$AC$1563,MATCH($D78,'     2022    '!$D$1:$D$1794,0),MATCH(AC$1,'     2022    '!$A$1:$AC$1,0))</f>
        <v>0</v>
      </c>
    </row>
    <row r="79" spans="1:29" ht="36">
      <c r="A79" s="32">
        <f t="shared" si="3"/>
        <v>76</v>
      </c>
      <c r="B79" s="68" t="str">
        <f>INDEX('     2022    '!B$2:B$1794,MATCH(D79,'     2022    '!D$2:D$1794,0))</f>
        <v/>
      </c>
      <c r="C79" s="204" t="str">
        <f>INDEX('     2022    '!C$2:C$1794,MATCH(D79,'     2022    '!D$2:D$1794,0))</f>
        <v>Cake - 35s Fan</v>
      </c>
      <c r="D79" s="205" t="str">
        <f>INDEX('     2022    '!D:D,MATCH(A79,'     2022    '!AJ:AJ,0))</f>
        <v>CC1516</v>
      </c>
      <c r="E79" s="204" t="str">
        <f>INDEX('     2022    '!$A$2:$BP$1563,MATCH(D79,'     2022    '!$D$2:$D$1794,0),MATCH($E$1,'     2022    '!$A$3:$BH$3,0))</f>
        <v>SERENITY. 35 shot Z firing fan cake. Colour strobe mines lifts to red &amp; green falling leaves, with blue mines to blue &amp; silver fish. Finishing with a volley of both of the effects. RETAIL</v>
      </c>
      <c r="F79" s="206" t="str">
        <f>IFERROR(IF(LEFT(INDEX('     2022    '!AD$2:AD$1794,MATCH(D79,'     2022    '!D$2:D$1794,0)),4)="http",HYPERLINK(INDEX('     2022    '!AD$2:AD$1794,MATCH(D79,'     2022    '!D$2:D$1794,0)),"Video"),""),"")</f>
        <v>Video</v>
      </c>
      <c r="G79" s="207">
        <f>INDEX('     2022    '!$A$1:$AC$1563,MATCH($D79,'     2022    '!$D$1:$D$1794,0),MATCH(G$1,'     2022    '!$A$1:$AC$1,0))</f>
        <v>0</v>
      </c>
      <c r="H79" s="150"/>
      <c r="I79" s="152">
        <f>INDEX('     2022    '!$A$1:$AC$1563,MATCH($D79,'     2022    '!$D$1:$D$1794,0),MATCH(I$1,'     2022    '!$A$1:$AC$1,0))</f>
        <v>69.83</v>
      </c>
      <c r="J79" s="150"/>
      <c r="K79" s="151">
        <f t="shared" si="2"/>
        <v>17.4575</v>
      </c>
      <c r="L79" s="152">
        <f>INDEX('     2022    '!$A$1:$AC$1563,MATCH($D79,'     2022    '!$D$1:$D$1794,0),MATCH(L$1,'     2022    '!$A$1:$AC$1,0))</f>
        <v>79.272894362409531</v>
      </c>
      <c r="M79" s="152">
        <f>INDEX('     2022    '!$A$1:$AC$1563,MATCH($D79,'     2022    '!$D$1:$D$1794,0),MATCH(M$1,'     2022    '!$A$1:$AC$1,0))</f>
        <v>83.44515196043109</v>
      </c>
      <c r="N79" s="153" t="str">
        <f>INDEX('     2022    '!$A$1:$AC$1563,MATCH($D79,'     2022    '!$D$1:$D$1794,0),MATCH(N$1,'     2022    '!$A$1:$AC$1,0))</f>
        <v>25mm</v>
      </c>
      <c r="O79" s="154">
        <f>INDEX('     2022    '!$A$1:$AC$1563,MATCH($D79,'     2022    '!$D$1:$D$1794,0),MATCH(O$1,'     2022    '!$A$1:$AC$1,0))</f>
        <v>4</v>
      </c>
      <c r="P79" s="153">
        <f>INDEX('     2022    '!$A$1:$AC$1563,MATCH($D79,'     2022    '!$D$1:$D$1794,0),MATCH(P$1,'     2022    '!$A$1:$AC$1,0))</f>
        <v>50</v>
      </c>
      <c r="Q79" s="153" t="str">
        <f>INDEX('     2022    '!$A$1:$AC$1563,MATCH($D79,'     2022    '!$D$1:$D$1794,0),MATCH(Q$1,'     2022    '!$A$1:$AC$1,0))</f>
        <v>Yes</v>
      </c>
      <c r="R79" s="155">
        <f>INDEX('     2022    '!$A$1:$AC$1563,MATCH($D79,'     2022    '!$D$1:$D$1794,0),MATCH(R$1,'     2022    '!$A$1:$AC$1,0))</f>
        <v>13</v>
      </c>
      <c r="S79" s="155">
        <f>INDEX('     2022    '!$A$1:$AC$1563,MATCH($D79,'     2022    '!$D$1:$D$1794,0),MATCH(S$1,'     2022    '!$A$1:$AC$1,0))</f>
        <v>1.7</v>
      </c>
      <c r="T79" s="155">
        <f>INDEX('     2022    '!$A$1:$AC$1563,MATCH($D79,'     2022    '!$D$1:$D$1794,0),MATCH(T$1,'     2022    '!$A$1:$AC$1,0))</f>
        <v>0.3</v>
      </c>
      <c r="U79" s="154" t="str">
        <f>INDEX('     2022    '!$A$1:$AC$1563,MATCH($D79,'     2022    '!$D$1:$D$1794,0),MATCH(U$1,'     2022    '!$A$1:$AC$1,0))</f>
        <v>1.4G</v>
      </c>
      <c r="V79" s="153" t="str">
        <f>INDEX('     2022    '!$A$1:$AC$1563,MATCH($D79,'     2022    '!$D$1:$D$1794,0),MATCH(V$1,'     2022    '!$A$1:$AC$1,0))</f>
        <v>UN0336</v>
      </c>
      <c r="W79" s="153">
        <f>INDEX('     2022    '!$A$1:$AC$1563,MATCH($D79,'     2022    '!$D$1:$D$1794,0),MATCH(W$1,'     2022    '!$A$1:$AC$1,0))</f>
        <v>0</v>
      </c>
      <c r="X79" s="151">
        <f>INDEX('     2022    '!$A$1:$AC$1563,MATCH($D79,'     2022    '!$D$1:$D$1794,0),MATCH(X$1,'     2022    '!$A$1:$AC$1,0))</f>
        <v>66.989999999999995</v>
      </c>
      <c r="Y79" s="151">
        <f>INDEX('     2022    '!$A$1:$AC$1563,MATCH($D79,'     2022    '!$D$1:$D$1794,0),MATCH(Y$1,'     2022    '!$A$1:$AC$1,0))</f>
        <v>49.99</v>
      </c>
      <c r="Z79" s="156">
        <f>INDEX('     2022    '!$A$1:$AC$1563,MATCH($D79,'     2022    '!$D$1:$D$1794,0),MATCH(Z$1,'     2022    '!$A$1:$AC$1,0))</f>
        <v>5.0430999999999997E-2</v>
      </c>
      <c r="AA79" s="153" t="str">
        <f>INDEX('     2022    '!$A$1:$AC$1563,MATCH($D79,'     2022    '!$D$1:$D$1794,0),MATCH(AA$1,'     2022    '!$A$1:$AC$1,0))</f>
        <v>2806-F2-000042</v>
      </c>
      <c r="AB79" s="153" t="str">
        <f>INDEX('     2022    '!$A$1:$AC$1563,MATCH($D79,'     2022    '!$D$1:$D$1794,0),MATCH(AB$1,'     2022    '!$A$1:$AC$1,0))</f>
        <v>GB/HSE-362446</v>
      </c>
      <c r="AC79" s="153" t="str">
        <f>INDEX('     2022    '!$A$1:$AC$1563,MATCH($D79,'     2022    '!$D$1:$D$1794,0),MATCH(AC$1,'     2022    '!$A$1:$AC$1,0))</f>
        <v>11/30/2030</v>
      </c>
    </row>
    <row r="80" spans="1:29" ht="48">
      <c r="A80" s="32">
        <f t="shared" si="3"/>
        <v>77</v>
      </c>
      <c r="B80" s="68" t="str">
        <f>INDEX('     2022    '!B$2:B$1794,MATCH(D80,'     2022    '!D$2:D$1794,0))</f>
        <v/>
      </c>
      <c r="C80" s="204" t="str">
        <f>INDEX('     2022    '!C$2:C$1794,MATCH(D80,'     2022    '!D$2:D$1794,0))</f>
        <v>Cake - 35s Fan</v>
      </c>
      <c r="D80" s="205" t="str">
        <f>INDEX('     2022    '!D:D,MATCH(A80,'     2022    '!AJ:AJ,0))</f>
        <v>CC0526</v>
      </c>
      <c r="E80" s="204" t="str">
        <f>INDEX('     2022    '!$A$2:$BP$1563,MATCH(D80,'     2022    '!$D$2:$D$1794,0),MATCH($E$1,'     2022    '!$A$3:$BH$3,0))</f>
        <v>MAGNIFICENT SEVEN. 35 shot fan. Firing volleys of 5 shots. Red tails to crackling willow,red stars, green tails with crackling willow and green stars and blue tails,crackling willow and blue stars, finishing with crackling tails to crackling. RETAIL</v>
      </c>
      <c r="F80" s="206" t="str">
        <f>IFERROR(IF(LEFT(INDEX('     2022    '!AD$2:AD$1794,MATCH(D80,'     2022    '!D$2:D$1794,0)),4)="http",HYPERLINK(INDEX('     2022    '!AD$2:AD$1794,MATCH(D80,'     2022    '!D$2:D$1794,0)),"Video"),""),"")</f>
        <v>Video</v>
      </c>
      <c r="G80" s="207">
        <f>INDEX('     2022    '!$A$1:$AC$1563,MATCH($D80,'     2022    '!$D$1:$D$1794,0),MATCH(G$1,'     2022    '!$A$1:$AC$1,0))</f>
        <v>0</v>
      </c>
      <c r="H80" s="150"/>
      <c r="I80" s="152">
        <f>INDEX('     2022    '!$A$1:$AC$1563,MATCH($D80,'     2022    '!$D$1:$D$1794,0),MATCH(I$1,'     2022    '!$A$1:$AC$1,0))</f>
        <v>82.38</v>
      </c>
      <c r="J80" s="150"/>
      <c r="K80" s="151">
        <f t="shared" si="2"/>
        <v>20.594999999999999</v>
      </c>
      <c r="L80" s="152">
        <f>INDEX('     2022    '!$A$1:$AC$1563,MATCH($D80,'     2022    '!$D$1:$D$1794,0),MATCH(L$1,'     2022    '!$A$1:$AC$1,0))</f>
        <v>94.703407777072229</v>
      </c>
      <c r="M80" s="152">
        <f>INDEX('     2022    '!$A$1:$AC$1563,MATCH($D80,'     2022    '!$D$1:$D$1794,0),MATCH(M$1,'     2022    '!$A$1:$AC$1,0))</f>
        <v>99.687797660076029</v>
      </c>
      <c r="N80" s="153" t="str">
        <f>INDEX('     2022    '!$A$1:$AC$1563,MATCH($D80,'     2022    '!$D$1:$D$1794,0),MATCH(N$1,'     2022    '!$A$1:$AC$1,0))</f>
        <v>25mm</v>
      </c>
      <c r="O80" s="154">
        <f>INDEX('     2022    '!$A$1:$AC$1563,MATCH($D80,'     2022    '!$D$1:$D$1794,0),MATCH(O$1,'     2022    '!$A$1:$AC$1,0))</f>
        <v>4</v>
      </c>
      <c r="P80" s="153">
        <f>INDEX('     2022    '!$A$1:$AC$1563,MATCH($D80,'     2022    '!$D$1:$D$1794,0),MATCH(P$1,'     2022    '!$A$1:$AC$1,0))</f>
        <v>22</v>
      </c>
      <c r="Q80" s="153" t="str">
        <f>INDEX('     2022    '!$A$1:$AC$1563,MATCH($D80,'     2022    '!$D$1:$D$1794,0),MATCH(Q$1,'     2022    '!$A$1:$AC$1,0))</f>
        <v>No</v>
      </c>
      <c r="R80" s="155">
        <f>INDEX('     2022    '!$A$1:$AC$1563,MATCH($D80,'     2022    '!$D$1:$D$1794,0),MATCH(R$1,'     2022    '!$A$1:$AC$1,0))</f>
        <v>13</v>
      </c>
      <c r="S80" s="155">
        <f>INDEX('     2022    '!$A$1:$AC$1563,MATCH($D80,'     2022    '!$D$1:$D$1794,0),MATCH(S$1,'     2022    '!$A$1:$AC$1,0))</f>
        <v>1.94</v>
      </c>
      <c r="T80" s="155">
        <f>INDEX('     2022    '!$A$1:$AC$1563,MATCH($D80,'     2022    '!$D$1:$D$1794,0),MATCH(T$1,'     2022    '!$A$1:$AC$1,0))</f>
        <v>0.3</v>
      </c>
      <c r="U80" s="154" t="str">
        <f>INDEX('     2022    '!$A$1:$AC$1563,MATCH($D80,'     2022    '!$D$1:$D$1794,0),MATCH(U$1,'     2022    '!$A$1:$AC$1,0))</f>
        <v>1.3G</v>
      </c>
      <c r="V80" s="153" t="str">
        <f>INDEX('     2022    '!$A$1:$AC$1563,MATCH($D80,'     2022    '!$D$1:$D$1794,0),MATCH(V$1,'     2022    '!$A$1:$AC$1,0))</f>
        <v>UN0335</v>
      </c>
      <c r="W80" s="153" t="str">
        <f>INDEX('     2022    '!$A$1:$AC$1563,MATCH($D80,'     2022    '!$D$1:$D$1794,0),MATCH(W$1,'     2022    '!$A$1:$AC$1,0))</f>
        <v>F2</v>
      </c>
      <c r="X80" s="151">
        <f>INDEX('     2022    '!$A$1:$AC$1563,MATCH($D80,'     2022    '!$D$1:$D$1794,0),MATCH(X$1,'     2022    '!$A$1:$AC$1,0))</f>
        <v>78.989999999999995</v>
      </c>
      <c r="Y80" s="151">
        <f>INDEX('     2022    '!$A$1:$AC$1563,MATCH($D80,'     2022    '!$D$1:$D$1794,0),MATCH(Y$1,'     2022    '!$A$1:$AC$1,0))</f>
        <v>58.99</v>
      </c>
      <c r="Z80" s="156">
        <f>INDEX('     2022    '!$A$1:$AC$1563,MATCH($D80,'     2022    '!$D$1:$D$1794,0),MATCH(Z$1,'     2022    '!$A$1:$AC$1,0))</f>
        <v>7.3673000000000002E-2</v>
      </c>
      <c r="AA80" s="153" t="str">
        <f>INDEX('     2022    '!$A$1:$AC$1563,MATCH($D80,'     2022    '!$D$1:$D$1794,0),MATCH(AA$1,'     2022    '!$A$1:$AC$1,0))</f>
        <v>1008-F2-69246969</v>
      </c>
      <c r="AB80" s="153" t="str">
        <f>INDEX('     2022    '!$A$1:$AC$1563,MATCH($D80,'     2022    '!$D$1:$D$1794,0),MATCH(AB$1,'     2022    '!$A$1:$AC$1,0))</f>
        <v>GB/HSE-347783</v>
      </c>
      <c r="AC80" s="153" t="str">
        <f>INDEX('     2022    '!$A$1:$AC$1563,MATCH($D80,'     2022    '!$D$1:$D$1794,0),MATCH(AC$1,'     2022    '!$A$1:$AC$1,0))</f>
        <v>10/15/2029</v>
      </c>
    </row>
    <row r="81" spans="1:29" ht="24">
      <c r="A81" s="32">
        <f t="shared" si="3"/>
        <v>78</v>
      </c>
      <c r="B81" s="68" t="str">
        <f>INDEX('     2022    '!B$2:B$1794,MATCH(D81,'     2022    '!D$2:D$1794,0))</f>
        <v/>
      </c>
      <c r="C81" s="204" t="str">
        <f>INDEX('     2022    '!C$2:C$1794,MATCH(D81,'     2022    '!D$2:D$1794,0))</f>
        <v>Cake - 36s</v>
      </c>
      <c r="D81" s="205" t="str">
        <f>INDEX('     2022    '!D:D,MATCH(A81,'     2022    '!AJ:AJ,0))</f>
        <v>CC0519-19</v>
      </c>
      <c r="E81" s="204" t="str">
        <f>INDEX('     2022    '!$A$2:$BP$1563,MATCH(D81,'     2022    '!$D$2:$D$1794,0),MATCH($E$1,'     2022    '!$A$3:$BH$3,0))</f>
        <v>BITE ME HARDER. 36 shot. Small calibre cake firing red and green peonies with a lovely dragon eggs crackle. RETAIL</v>
      </c>
      <c r="F81" s="206" t="str">
        <f>IFERROR(IF(LEFT(INDEX('     2022    '!AD$2:AD$1794,MATCH(D81,'     2022    '!D$2:D$1794,0)),4)="http",HYPERLINK(INDEX('     2022    '!AD$2:AD$1794,MATCH(D81,'     2022    '!D$2:D$1794,0)),"Video"),""),"")</f>
        <v>Video</v>
      </c>
      <c r="G81" s="207">
        <f>INDEX('     2022    '!$A$1:$AC$1563,MATCH($D81,'     2022    '!$D$1:$D$1794,0),MATCH(G$1,'     2022    '!$A$1:$AC$1,0))</f>
        <v>0</v>
      </c>
      <c r="H81" s="150"/>
      <c r="I81" s="152">
        <f>INDEX('     2022    '!$A$1:$AC$1563,MATCH($D81,'     2022    '!$D$1:$D$1794,0),MATCH(I$1,'     2022    '!$A$1:$AC$1,0))</f>
        <v>86.43</v>
      </c>
      <c r="J81" s="150"/>
      <c r="K81" s="151">
        <f t="shared" si="2"/>
        <v>3.6012500000000003</v>
      </c>
      <c r="L81" s="152">
        <f>INDEX('     2022    '!$A$1:$AC$1563,MATCH($D81,'     2022    '!$D$1:$D$1794,0),MATCH(L$1,'     2022    '!$A$1:$AC$1,0))</f>
        <v>88.158600000000007</v>
      </c>
      <c r="M81" s="152">
        <f>INDEX('     2022    '!$A$1:$AC$1563,MATCH($D81,'     2022    '!$D$1:$D$1794,0),MATCH(M$1,'     2022    '!$A$1:$AC$1,0))</f>
        <v>88.630785498411882</v>
      </c>
      <c r="N81" s="153" t="str">
        <f>INDEX('     2022    '!$A$1:$AC$1563,MATCH($D81,'     2022    '!$D$1:$D$1794,0),MATCH(N$1,'     2022    '!$A$1:$AC$1,0))</f>
        <v>16mm</v>
      </c>
      <c r="O81" s="154">
        <f>INDEX('     2022    '!$A$1:$AC$1563,MATCH($D81,'     2022    '!$D$1:$D$1794,0),MATCH(O$1,'     2022    '!$A$1:$AC$1,0))</f>
        <v>24</v>
      </c>
      <c r="P81" s="153">
        <f>INDEX('     2022    '!$A$1:$AC$1563,MATCH($D81,'     2022    '!$D$1:$D$1794,0),MATCH(P$1,'     2022    '!$A$1:$AC$1,0))</f>
        <v>40</v>
      </c>
      <c r="Q81" s="153" t="str">
        <f>INDEX('     2022    '!$A$1:$AC$1563,MATCH($D81,'     2022    '!$D$1:$D$1794,0),MATCH(Q$1,'     2022    '!$A$1:$AC$1,0))</f>
        <v>No</v>
      </c>
      <c r="R81" s="155">
        <f>INDEX('     2022    '!$A$1:$AC$1563,MATCH($D81,'     2022    '!$D$1:$D$1794,0),MATCH(R$1,'     2022    '!$A$1:$AC$1,0))</f>
        <v>16</v>
      </c>
      <c r="S81" s="155">
        <f>INDEX('     2022    '!$A$1:$AC$1563,MATCH($D81,'     2022    '!$D$1:$D$1794,0),MATCH(S$1,'     2022    '!$A$1:$AC$1,0))</f>
        <v>3.4</v>
      </c>
      <c r="T81" s="155">
        <f>INDEX('     2022    '!$A$1:$AC$1563,MATCH($D81,'     2022    '!$D$1:$D$1794,0),MATCH(T$1,'     2022    '!$A$1:$AC$1,0))</f>
        <v>0.3</v>
      </c>
      <c r="U81" s="154" t="str">
        <f>INDEX('     2022    '!$A$1:$AC$1563,MATCH($D81,'     2022    '!$D$1:$D$1794,0),MATCH(U$1,'     2022    '!$A$1:$AC$1,0))</f>
        <v>1.3G</v>
      </c>
      <c r="V81" s="153" t="str">
        <f>INDEX('     2022    '!$A$1:$AC$1563,MATCH($D81,'     2022    '!$D$1:$D$1794,0),MATCH(V$1,'     2022    '!$A$1:$AC$1,0))</f>
        <v>UN0335</v>
      </c>
      <c r="W81" s="153" t="str">
        <f>INDEX('     2022    '!$A$1:$AC$1563,MATCH($D81,'     2022    '!$D$1:$D$1794,0),MATCH(W$1,'     2022    '!$A$1:$AC$1,0))</f>
        <v>F2</v>
      </c>
      <c r="X81" s="151">
        <f>INDEX('     2022    '!$A$1:$AC$1563,MATCH($D81,'     2022    '!$D$1:$D$1794,0),MATCH(X$1,'     2022    '!$A$1:$AC$1,0))</f>
        <v>13.99</v>
      </c>
      <c r="Y81" s="151">
        <f>INDEX('     2022    '!$A$1:$AC$1563,MATCH($D81,'     2022    '!$D$1:$D$1794,0),MATCH(Y$1,'     2022    '!$A$1:$AC$1,0))</f>
        <v>9.99</v>
      </c>
      <c r="Z81" s="156">
        <f>INDEX('     2022    '!$A$1:$AC$1563,MATCH($D81,'     2022    '!$D$1:$D$1794,0),MATCH(Z$1,'     2022    '!$A$1:$AC$1,0))</f>
        <v>3.2599999999999997E-2</v>
      </c>
      <c r="AA81" s="153" t="str">
        <f>INDEX('     2022    '!$A$1:$AC$1563,MATCH($D81,'     2022    '!$D$1:$D$1794,0),MATCH(AA$1,'     2022    '!$A$1:$AC$1,0))</f>
        <v>2086-F2-000614</v>
      </c>
      <c r="AB81" s="153" t="str">
        <f>INDEX('     2022    '!$A$1:$AC$1563,MATCH($D81,'     2022    '!$D$1:$D$1794,0),MATCH(AB$1,'     2022    '!$A$1:$AC$1,0))</f>
        <v>GB/HSE-360445</v>
      </c>
      <c r="AC81" s="153" t="str">
        <f>INDEX('     2022    '!$A$1:$AC$1563,MATCH($D81,'     2022    '!$D$1:$D$1794,0),MATCH(AC$1,'     2022    '!$A$1:$AC$1,0))</f>
        <v>6/8/2029</v>
      </c>
    </row>
    <row r="82" spans="1:29" ht="24">
      <c r="A82" s="32">
        <f t="shared" si="3"/>
        <v>79</v>
      </c>
      <c r="B82" s="68" t="str">
        <f>INDEX('     2022    '!B$2:B$1794,MATCH(D82,'     2022    '!D$2:D$1794,0))</f>
        <v/>
      </c>
      <c r="C82" s="204" t="str">
        <f>INDEX('     2022    '!C$2:C$1794,MATCH(D82,'     2022    '!D$2:D$1794,0))</f>
        <v>Cake - 36s</v>
      </c>
      <c r="D82" s="205" t="str">
        <f>INDEX('     2022    '!D:D,MATCH(A82,'     2022    '!AJ:AJ,0))</f>
        <v>CC0520-19</v>
      </c>
      <c r="E82" s="204" t="str">
        <f>INDEX('     2022    '!$A$2:$BP$1563,MATCH(D82,'     2022    '!$D$2:$D$1794,0),MATCH($E$1,'     2022    '!$A$3:$BH$3,0))</f>
        <v>SLING SHOT. 36 shot small calibre cake with white strobe, red and brocade with alternate bursts of crackling stars. RETAIL</v>
      </c>
      <c r="F82" s="206" t="str">
        <f>IFERROR(IF(LEFT(INDEX('     2022    '!AD$2:AD$1794,MATCH(D82,'     2022    '!D$2:D$1794,0)),4)="http",HYPERLINK(INDEX('     2022    '!AD$2:AD$1794,MATCH(D82,'     2022    '!D$2:D$1794,0)),"Video"),""),"")</f>
        <v>Video</v>
      </c>
      <c r="G82" s="207">
        <f>INDEX('     2022    '!$A$1:$AC$1563,MATCH($D82,'     2022    '!$D$1:$D$1794,0),MATCH(G$1,'     2022    '!$A$1:$AC$1,0))</f>
        <v>0</v>
      </c>
      <c r="H82" s="150"/>
      <c r="I82" s="152">
        <f>INDEX('     2022    '!$A$1:$AC$1563,MATCH($D82,'     2022    '!$D$1:$D$1794,0),MATCH(I$1,'     2022    '!$A$1:$AC$1,0))</f>
        <v>86.43</v>
      </c>
      <c r="J82" s="150"/>
      <c r="K82" s="151">
        <f t="shared" si="2"/>
        <v>3.6012500000000003</v>
      </c>
      <c r="L82" s="152">
        <f>INDEX('     2022    '!$A$1:$AC$1563,MATCH($D82,'     2022    '!$D$1:$D$1794,0),MATCH(L$1,'     2022    '!$A$1:$AC$1,0))</f>
        <v>88.158600000000007</v>
      </c>
      <c r="M82" s="152">
        <f>INDEX('     2022    '!$A$1:$AC$1563,MATCH($D82,'     2022    '!$D$1:$D$1794,0),MATCH(M$1,'     2022    '!$A$1:$AC$1,0))</f>
        <v>88.630785498411882</v>
      </c>
      <c r="N82" s="153" t="str">
        <f>INDEX('     2022    '!$A$1:$AC$1563,MATCH($D82,'     2022    '!$D$1:$D$1794,0),MATCH(N$1,'     2022    '!$A$1:$AC$1,0))</f>
        <v>16mm</v>
      </c>
      <c r="O82" s="154">
        <f>INDEX('     2022    '!$A$1:$AC$1563,MATCH($D82,'     2022    '!$D$1:$D$1794,0),MATCH(O$1,'     2022    '!$A$1:$AC$1,0))</f>
        <v>24</v>
      </c>
      <c r="P82" s="153">
        <f>INDEX('     2022    '!$A$1:$AC$1563,MATCH($D82,'     2022    '!$D$1:$D$1794,0),MATCH(P$1,'     2022    '!$A$1:$AC$1,0))</f>
        <v>40</v>
      </c>
      <c r="Q82" s="153" t="str">
        <f>INDEX('     2022    '!$A$1:$AC$1563,MATCH($D82,'     2022    '!$D$1:$D$1794,0),MATCH(Q$1,'     2022    '!$A$1:$AC$1,0))</f>
        <v>No</v>
      </c>
      <c r="R82" s="155">
        <f>INDEX('     2022    '!$A$1:$AC$1563,MATCH($D82,'     2022    '!$D$1:$D$1794,0),MATCH(R$1,'     2022    '!$A$1:$AC$1,0))</f>
        <v>16</v>
      </c>
      <c r="S82" s="155">
        <f>INDEX('     2022    '!$A$1:$AC$1563,MATCH($D82,'     2022    '!$D$1:$D$1794,0),MATCH(S$1,'     2022    '!$A$1:$AC$1,0))</f>
        <v>3.4</v>
      </c>
      <c r="T82" s="155">
        <f>INDEX('     2022    '!$A$1:$AC$1563,MATCH($D82,'     2022    '!$D$1:$D$1794,0),MATCH(T$1,'     2022    '!$A$1:$AC$1,0))</f>
        <v>0.3</v>
      </c>
      <c r="U82" s="154" t="str">
        <f>INDEX('     2022    '!$A$1:$AC$1563,MATCH($D82,'     2022    '!$D$1:$D$1794,0),MATCH(U$1,'     2022    '!$A$1:$AC$1,0))</f>
        <v>1.3G</v>
      </c>
      <c r="V82" s="153" t="str">
        <f>INDEX('     2022    '!$A$1:$AC$1563,MATCH($D82,'     2022    '!$D$1:$D$1794,0),MATCH(V$1,'     2022    '!$A$1:$AC$1,0))</f>
        <v>UN0335</v>
      </c>
      <c r="W82" s="153" t="str">
        <f>INDEX('     2022    '!$A$1:$AC$1563,MATCH($D82,'     2022    '!$D$1:$D$1794,0),MATCH(W$1,'     2022    '!$A$1:$AC$1,0))</f>
        <v>F2</v>
      </c>
      <c r="X82" s="151">
        <f>INDEX('     2022    '!$A$1:$AC$1563,MATCH($D82,'     2022    '!$D$1:$D$1794,0),MATCH(X$1,'     2022    '!$A$1:$AC$1,0))</f>
        <v>13.99</v>
      </c>
      <c r="Y82" s="151">
        <f>INDEX('     2022    '!$A$1:$AC$1563,MATCH($D82,'     2022    '!$D$1:$D$1794,0),MATCH(Y$1,'     2022    '!$A$1:$AC$1,0))</f>
        <v>9.99</v>
      </c>
      <c r="Z82" s="156">
        <f>INDEX('     2022    '!$A$1:$AC$1563,MATCH($D82,'     2022    '!$D$1:$D$1794,0),MATCH(Z$1,'     2022    '!$A$1:$AC$1,0))</f>
        <v>3.2599999999999997E-2</v>
      </c>
      <c r="AA82" s="153" t="str">
        <f>INDEX('     2022    '!$A$1:$AC$1563,MATCH($D82,'     2022    '!$D$1:$D$1794,0),MATCH(AA$1,'     2022    '!$A$1:$AC$1,0))</f>
        <v>2086-F2-000614</v>
      </c>
      <c r="AB82" s="153" t="str">
        <f>INDEX('     2022    '!$A$1:$AC$1563,MATCH($D82,'     2022    '!$D$1:$D$1794,0),MATCH(AB$1,'     2022    '!$A$1:$AC$1,0))</f>
        <v>GB/HSE-360446</v>
      </c>
      <c r="AC82" s="153" t="str">
        <f>INDEX('     2022    '!$A$1:$AC$1563,MATCH($D82,'     2022    '!$D$1:$D$1794,0),MATCH(AC$1,'     2022    '!$A$1:$AC$1,0))</f>
        <v>6/8/2029</v>
      </c>
    </row>
    <row r="83" spans="1:29" ht="24">
      <c r="A83" s="32">
        <f t="shared" si="3"/>
        <v>80</v>
      </c>
      <c r="B83" s="68" t="str">
        <f>INDEX('     2022    '!B$2:B$1794,MATCH(D83,'     2022    '!D$2:D$1794,0))</f>
        <v/>
      </c>
      <c r="C83" s="204" t="str">
        <f>INDEX('     2022    '!C$2:C$1794,MATCH(D83,'     2022    '!D$2:D$1794,0))</f>
        <v>Cake - 36s</v>
      </c>
      <c r="D83" s="205" t="str">
        <f>INDEX('     2022    '!D:D,MATCH(A83,'     2022    '!AJ:AJ,0))</f>
        <v>CC1498</v>
      </c>
      <c r="E83" s="204" t="str">
        <f>INDEX('     2022    '!$A$2:$BP$1563,MATCH(D83,'     2022    '!$D$2:$D$1794,0),MATCH($E$1,'     2022    '!$A$3:$BH$3,0))</f>
        <v>HANKY PANKY. 36 shot cake. Golden tails to gold willow with purple stars and gold willow with silver crackling stars. RETAIL</v>
      </c>
      <c r="F83" s="206" t="str">
        <f>IFERROR(IF(LEFT(INDEX('     2022    '!AD$2:AD$1794,MATCH(D83,'     2022    '!D$2:D$1794,0)),4)="http",HYPERLINK(INDEX('     2022    '!AD$2:AD$1794,MATCH(D83,'     2022    '!D$2:D$1794,0)),"Video"),""),"")</f>
        <v>Video</v>
      </c>
      <c r="G83" s="207">
        <f>INDEX('     2022    '!$A$1:$AC$1563,MATCH($D83,'     2022    '!$D$1:$D$1794,0),MATCH(G$1,'     2022    '!$A$1:$AC$1,0))</f>
        <v>0</v>
      </c>
      <c r="H83" s="150"/>
      <c r="I83" s="152">
        <f>INDEX('     2022    '!$A$1:$AC$1563,MATCH($D83,'     2022    '!$D$1:$D$1794,0),MATCH(I$1,'     2022    '!$A$1:$AC$1,0))</f>
        <v>37.99</v>
      </c>
      <c r="J83" s="150"/>
      <c r="K83" s="151">
        <f t="shared" si="2"/>
        <v>6.331666666666667</v>
      </c>
      <c r="L83" s="152">
        <f>INDEX('     2022    '!$A$1:$AC$1563,MATCH($D83,'     2022    '!$D$1:$D$1794,0),MATCH(L$1,'     2022    '!$A$1:$AC$1,0))</f>
        <v>39.443181377620803</v>
      </c>
      <c r="M83" s="152">
        <f>INDEX('     2022    '!$A$1:$AC$1563,MATCH($D83,'     2022    '!$D$1:$D$1794,0),MATCH(M$1,'     2022    '!$A$1:$AC$1,0))</f>
        <v>41.519138292232427</v>
      </c>
      <c r="N83" s="153" t="str">
        <f>INDEX('     2022    '!$A$1:$AC$1563,MATCH($D83,'     2022    '!$D$1:$D$1794,0),MATCH(N$1,'     2022    '!$A$1:$AC$1,0))</f>
        <v>20mm</v>
      </c>
      <c r="O83" s="154">
        <f>INDEX('     2022    '!$A$1:$AC$1563,MATCH($D83,'     2022    '!$D$1:$D$1794,0),MATCH(O$1,'     2022    '!$A$1:$AC$1,0))</f>
        <v>6</v>
      </c>
      <c r="P83" s="153">
        <f>INDEX('     2022    '!$A$1:$AC$1563,MATCH($D83,'     2022    '!$D$1:$D$1794,0),MATCH(P$1,'     2022    '!$A$1:$AC$1,0))</f>
        <v>40</v>
      </c>
      <c r="Q83" s="153" t="str">
        <f>INDEX('     2022    '!$A$1:$AC$1563,MATCH($D83,'     2022    '!$D$1:$D$1794,0),MATCH(Q$1,'     2022    '!$A$1:$AC$1,0))</f>
        <v>No</v>
      </c>
      <c r="R83" s="155">
        <f>INDEX('     2022    '!$A$1:$AC$1563,MATCH($D83,'     2022    '!$D$1:$D$1794,0),MATCH(R$1,'     2022    '!$A$1:$AC$1,0))</f>
        <v>10</v>
      </c>
      <c r="S83" s="155">
        <f>INDEX('     2022    '!$A$1:$AC$1563,MATCH($D83,'     2022    '!$D$1:$D$1794,0),MATCH(S$1,'     2022    '!$A$1:$AC$1,0))</f>
        <v>1.6</v>
      </c>
      <c r="T83" s="155">
        <f>INDEX('     2022    '!$A$1:$AC$1563,MATCH($D83,'     2022    '!$D$1:$D$1794,0),MATCH(T$1,'     2022    '!$A$1:$AC$1,0))</f>
        <v>0.3</v>
      </c>
      <c r="U83" s="154" t="str">
        <f>INDEX('     2022    '!$A$1:$AC$1563,MATCH($D83,'     2022    '!$D$1:$D$1794,0),MATCH(U$1,'     2022    '!$A$1:$AC$1,0))</f>
        <v>1.3G</v>
      </c>
      <c r="V83" s="153" t="str">
        <f>INDEX('     2022    '!$A$1:$AC$1563,MATCH($D83,'     2022    '!$D$1:$D$1794,0),MATCH(V$1,'     2022    '!$A$1:$AC$1,0))</f>
        <v>UN0335</v>
      </c>
      <c r="W83" s="153">
        <f>INDEX('     2022    '!$A$1:$AC$1563,MATCH($D83,'     2022    '!$D$1:$D$1794,0),MATCH(W$1,'     2022    '!$A$1:$AC$1,0))</f>
        <v>0</v>
      </c>
      <c r="X83" s="151">
        <f>INDEX('     2022    '!$A$1:$AC$1563,MATCH($D83,'     2022    '!$D$1:$D$1794,0),MATCH(X$1,'     2022    '!$A$1:$AC$1,0))</f>
        <v>24.99</v>
      </c>
      <c r="Y83" s="151">
        <f>INDEX('     2022    '!$A$1:$AC$1563,MATCH($D83,'     2022    '!$D$1:$D$1794,0),MATCH(Y$1,'     2022    '!$A$1:$AC$1,0))</f>
        <v>19.989999999999998</v>
      </c>
      <c r="Z83" s="156">
        <f>INDEX('     2022    '!$A$1:$AC$1563,MATCH($D83,'     2022    '!$D$1:$D$1794,0),MATCH(Z$1,'     2022    '!$A$1:$AC$1,0))</f>
        <v>2.0976000000000002E-2</v>
      </c>
      <c r="AA83" s="153" t="str">
        <f>INDEX('     2022    '!$A$1:$AC$1563,MATCH($D83,'     2022    '!$D$1:$D$1794,0),MATCH(AA$1,'     2022    '!$A$1:$AC$1,0))</f>
        <v>1170-F2-01298</v>
      </c>
      <c r="AB83" s="153" t="str">
        <f>INDEX('     2022    '!$A$1:$AC$1563,MATCH($D83,'     2022    '!$D$1:$D$1794,0),MATCH(AB$1,'     2022    '!$A$1:$AC$1,0))</f>
        <v>GB/HSE-360498</v>
      </c>
      <c r="AC83" s="153" t="str">
        <f>INDEX('     2022    '!$A$1:$AC$1563,MATCH($D83,'     2022    '!$D$1:$D$1794,0),MATCH(AC$1,'     2022    '!$A$1:$AC$1,0))</f>
        <v>6/8/2029</v>
      </c>
    </row>
    <row r="84" spans="1:29" ht="48">
      <c r="A84" s="32">
        <f t="shared" si="3"/>
        <v>81</v>
      </c>
      <c r="B84" s="68" t="str">
        <f>INDEX('     2022    '!B$2:B$1794,MATCH(D84,'     2022    '!D$2:D$1794,0))</f>
        <v/>
      </c>
      <c r="C84" s="204" t="str">
        <f>INDEX('     2022    '!C$2:C$1794,MATCH(D84,'     2022    '!D$2:D$1794,0))</f>
        <v>Cake - 36s</v>
      </c>
      <c r="D84" s="205" t="str">
        <f>INDEX('     2022    '!D:D,MATCH(A84,'     2022    '!AJ:AJ,0))</f>
        <v>KF017-GR-M36</v>
      </c>
      <c r="E84" s="204" t="str">
        <f>INDEX('     2022    '!$A$2:$BP$1563,MATCH(D84,'     2022    '!$D$2:$D$1794,0),MATCH($E$1,'     2022    '!$A$3:$BH$3,0))</f>
        <v>GENDER REVEAL. Each case contains 3 of each type. Alternating pink and blue effects - mines, falling leaves, comets, tails then dahlias and finishing with either pink tail to pink peony or blue tail to blue peony. Holding suspense until the end. RETAIL</v>
      </c>
      <c r="F84" s="206" t="str">
        <f>IFERROR(IF(LEFT(INDEX('     2022    '!AD$2:AD$1794,MATCH(D84,'     2022    '!D$2:D$1794,0)),4)="http",HYPERLINK(INDEX('     2022    '!AD$2:AD$1794,MATCH(D84,'     2022    '!D$2:D$1794,0)),"Video"),""),"")</f>
        <v>Video</v>
      </c>
      <c r="G84" s="207">
        <f>INDEX('     2022    '!$A$1:$AC$1563,MATCH($D84,'     2022    '!$D$1:$D$1794,0),MATCH(G$1,'     2022    '!$A$1:$AC$1,0))</f>
        <v>143</v>
      </c>
      <c r="H84" s="150"/>
      <c r="I84" s="152">
        <f>INDEX('     2022    '!$A$1:$AC$1563,MATCH($D84,'     2022    '!$D$1:$D$1794,0),MATCH(I$1,'     2022    '!$A$1:$AC$1,0))</f>
        <v>70</v>
      </c>
      <c r="J84" s="150"/>
      <c r="K84" s="151">
        <f t="shared" si="2"/>
        <v>11.666666666666666</v>
      </c>
      <c r="L84" s="152">
        <f>INDEX('     2022    '!$A$1:$AC$1563,MATCH($D84,'     2022    '!$D$1:$D$1794,0),MATCH(L$1,'     2022    '!$A$1:$AC$1,0))</f>
        <v>66.5</v>
      </c>
      <c r="M84" s="152">
        <f>INDEX('     2022    '!$A$1:$AC$1563,MATCH($D84,'     2022    '!$D$1:$D$1794,0),MATCH(M$1,'     2022    '!$A$1:$AC$1,0))</f>
        <v>70</v>
      </c>
      <c r="N84" s="153" t="str">
        <f>INDEX('     2022    '!$A$1:$AC$1563,MATCH($D84,'     2022    '!$D$1:$D$1794,0),MATCH(N$1,'     2022    '!$A$1:$AC$1,0))</f>
        <v>25mm</v>
      </c>
      <c r="O84" s="154">
        <f>INDEX('     2022    '!$A$1:$AC$1563,MATCH($D84,'     2022    '!$D$1:$D$1794,0),MATCH(O$1,'     2022    '!$A$1:$AC$1,0))</f>
        <v>6</v>
      </c>
      <c r="P84" s="153">
        <f>INDEX('     2022    '!$A$1:$AC$1563,MATCH($D84,'     2022    '!$D$1:$D$1794,0),MATCH(P$1,'     2022    '!$A$1:$AC$1,0))</f>
        <v>40</v>
      </c>
      <c r="Q84" s="153" t="str">
        <f>INDEX('     2022    '!$A$1:$AC$1563,MATCH($D84,'     2022    '!$D$1:$D$1794,0),MATCH(Q$1,'     2022    '!$A$1:$AC$1,0))</f>
        <v>No</v>
      </c>
      <c r="R84" s="155">
        <f>INDEX('     2022    '!$A$1:$AC$1563,MATCH($D84,'     2022    '!$D$1:$D$1794,0),MATCH(R$1,'     2022    '!$A$1:$AC$1,0))</f>
        <v>16.5</v>
      </c>
      <c r="S84" s="155">
        <f>INDEX('     2022    '!$A$1:$AC$1563,MATCH($D84,'     2022    '!$D$1:$D$1794,0),MATCH(S$1,'     2022    '!$A$1:$AC$1,0))</f>
        <v>2.2000000000000002</v>
      </c>
      <c r="T84" s="155">
        <f>INDEX('     2022    '!$A$1:$AC$1563,MATCH($D84,'     2022    '!$D$1:$D$1794,0),MATCH(T$1,'     2022    '!$A$1:$AC$1,0))</f>
        <v>0</v>
      </c>
      <c r="U84" s="154" t="str">
        <f>INDEX('     2022    '!$A$1:$AC$1563,MATCH($D84,'     2022    '!$D$1:$D$1794,0),MATCH(U$1,'     2022    '!$A$1:$AC$1,0))</f>
        <v>1.4G</v>
      </c>
      <c r="V84" s="153" t="str">
        <f>INDEX('     2022    '!$A$1:$AC$1563,MATCH($D84,'     2022    '!$D$1:$D$1794,0),MATCH(V$1,'     2022    '!$A$1:$AC$1,0))</f>
        <v>UN0336</v>
      </c>
      <c r="W84" s="153" t="str">
        <f>INDEX('     2022    '!$A$1:$AC$1563,MATCH($D84,'     2022    '!$D$1:$D$1794,0),MATCH(W$1,'     2022    '!$A$1:$AC$1,0))</f>
        <v>F2</v>
      </c>
      <c r="X84" s="151">
        <f>INDEX('     2022    '!$A$1:$AC$1563,MATCH($D84,'     2022    '!$D$1:$D$1794,0),MATCH(X$1,'     2022    '!$A$1:$AC$1,0))</f>
        <v>41.99</v>
      </c>
      <c r="Y84" s="151">
        <f>INDEX('     2022    '!$A$1:$AC$1563,MATCH($D84,'     2022    '!$D$1:$D$1794,0),MATCH(Y$1,'     2022    '!$A$1:$AC$1,0))</f>
        <v>34.99</v>
      </c>
      <c r="Z84" s="156">
        <f>INDEX('     2022    '!$A$1:$AC$1563,MATCH($D84,'     2022    '!$D$1:$D$1794,0),MATCH(Z$1,'     2022    '!$A$1:$AC$1,0))</f>
        <v>4.2000000000000003E-2</v>
      </c>
      <c r="AA84" s="153" t="str">
        <f>INDEX('     2022    '!$A$1:$AC$1563,MATCH($D84,'     2022    '!$D$1:$D$1794,0),MATCH(AA$1,'     2022    '!$A$1:$AC$1,0))</f>
        <v>1395-F2-00292021</v>
      </c>
      <c r="AB84" s="153" t="str">
        <f>INDEX('     2022    '!$A$1:$AC$1563,MATCH($D84,'     2022    '!$D$1:$D$1794,0),MATCH(AB$1,'     2022    '!$A$1:$AC$1,0))</f>
        <v>GB/HSE-359360</v>
      </c>
      <c r="AC84" s="153" t="str">
        <f>INDEX('     2022    '!$A$1:$AC$1563,MATCH($D84,'     2022    '!$D$1:$D$1794,0),MATCH(AC$1,'     2022    '!$A$1:$AC$1,0))</f>
        <v>10/24/2028</v>
      </c>
    </row>
    <row r="85" spans="1:29" ht="48">
      <c r="A85" s="32">
        <f t="shared" si="3"/>
        <v>82</v>
      </c>
      <c r="B85" s="68" t="str">
        <f>INDEX('     2022    '!B$2:B$1794,MATCH(D85,'     2022    '!D$2:D$1794,0))</f>
        <v/>
      </c>
      <c r="C85" s="204" t="str">
        <f>INDEX('     2022    '!C$2:C$1794,MATCH(D85,'     2022    '!D$2:D$1794,0))</f>
        <v>Cake - 36s</v>
      </c>
      <c r="D85" s="205" t="str">
        <f>INDEX('     2022    '!D:D,MATCH(A85,'     2022    '!AJ:AJ,0))</f>
        <v>KF018-A-36</v>
      </c>
      <c r="E85" s="204" t="str">
        <f>INDEX('     2022    '!$A$2:$BP$1563,MATCH(D85,'     2022    '!$D$2:$D$1794,0),MATCH($E$1,'     2022    '!$A$3:$BH$3,0))</f>
        <v>ASCENSION. Blue star to lemon and white strobe, red palm to blue and white strobe, green palm to purple to white strobe. Brocade with red and blue to silver, blue and lemon palms and a massive titanium silver palm and crackling flower finale. RETAIL</v>
      </c>
      <c r="F85" s="206" t="str">
        <f>IFERROR(IF(LEFT(INDEX('     2022    '!AD$2:AD$1794,MATCH(D85,'     2022    '!D$2:D$1794,0)),4)="http",HYPERLINK(INDEX('     2022    '!AD$2:AD$1794,MATCH(D85,'     2022    '!D$2:D$1794,0)),"Video"),""),"")</f>
        <v>Video</v>
      </c>
      <c r="G85" s="207">
        <f>INDEX('     2022    '!$A$1:$AC$1563,MATCH($D85,'     2022    '!$D$1:$D$1794,0),MATCH(G$1,'     2022    '!$A$1:$AC$1,0))</f>
        <v>0</v>
      </c>
      <c r="H85" s="150"/>
      <c r="I85" s="152">
        <f>INDEX('     2022    '!$A$1:$AC$1563,MATCH($D85,'     2022    '!$D$1:$D$1794,0),MATCH(I$1,'     2022    '!$A$1:$AC$1,0))</f>
        <v>79.06</v>
      </c>
      <c r="J85" s="150"/>
      <c r="K85" s="151">
        <f t="shared" si="2"/>
        <v>19.765000000000001</v>
      </c>
      <c r="L85" s="152">
        <f>INDEX('     2022    '!$A$1:$AC$1563,MATCH($D85,'     2022    '!$D$1:$D$1794,0),MATCH(L$1,'     2022    '!$A$1:$AC$1,0))</f>
        <v>75.11</v>
      </c>
      <c r="M85" s="152">
        <f>INDEX('     2022    '!$A$1:$AC$1563,MATCH($D85,'     2022    '!$D$1:$D$1794,0),MATCH(M$1,'     2022    '!$A$1:$AC$1,0))</f>
        <v>79.06</v>
      </c>
      <c r="N85" s="153" t="str">
        <f>INDEX('     2022    '!$A$1:$AC$1563,MATCH($D85,'     2022    '!$D$1:$D$1794,0),MATCH(N$1,'     2022    '!$A$1:$AC$1,0))</f>
        <v>30mm</v>
      </c>
      <c r="O85" s="154">
        <f>INDEX('     2022    '!$A$1:$AC$1563,MATCH($D85,'     2022    '!$D$1:$D$1794,0),MATCH(O$1,'     2022    '!$A$1:$AC$1,0))</f>
        <v>4</v>
      </c>
      <c r="P85" s="153">
        <f>INDEX('     2022    '!$A$1:$AC$1563,MATCH($D85,'     2022    '!$D$1:$D$1794,0),MATCH(P$1,'     2022    '!$A$1:$AC$1,0))</f>
        <v>40</v>
      </c>
      <c r="Q85" s="153" t="str">
        <f>INDEX('     2022    '!$A$1:$AC$1563,MATCH($D85,'     2022    '!$D$1:$D$1794,0),MATCH(Q$1,'     2022    '!$A$1:$AC$1,0))</f>
        <v>No</v>
      </c>
      <c r="R85" s="155">
        <f>INDEX('     2022    '!$A$1:$AC$1563,MATCH($D85,'     2022    '!$D$1:$D$1794,0),MATCH(R$1,'     2022    '!$A$1:$AC$1,0))</f>
        <v>19</v>
      </c>
      <c r="S85" s="155">
        <f>INDEX('     2022    '!$A$1:$AC$1563,MATCH($D85,'     2022    '!$D$1:$D$1794,0),MATCH(S$1,'     2022    '!$A$1:$AC$1,0))</f>
        <v>2.12</v>
      </c>
      <c r="T85" s="155">
        <f>INDEX('     2022    '!$A$1:$AC$1563,MATCH($D85,'     2022    '!$D$1:$D$1794,0),MATCH(T$1,'     2022    '!$A$1:$AC$1,0))</f>
        <v>0</v>
      </c>
      <c r="U85" s="154" t="str">
        <f>INDEX('     2022    '!$A$1:$AC$1563,MATCH($D85,'     2022    '!$D$1:$D$1794,0),MATCH(U$1,'     2022    '!$A$1:$AC$1,0))</f>
        <v>1.4G</v>
      </c>
      <c r="V85" s="153" t="str">
        <f>INDEX('     2022    '!$A$1:$AC$1563,MATCH($D85,'     2022    '!$D$1:$D$1794,0),MATCH(V$1,'     2022    '!$A$1:$AC$1,0))</f>
        <v>UN0336</v>
      </c>
      <c r="W85" s="153" t="str">
        <f>INDEX('     2022    '!$A$1:$AC$1563,MATCH($D85,'     2022    '!$D$1:$D$1794,0),MATCH(W$1,'     2022    '!$A$1:$AC$1,0))</f>
        <v>F3</v>
      </c>
      <c r="X85" s="151">
        <f>INDEX('     2022    '!$A$1:$AC$1563,MATCH($D85,'     2022    '!$D$1:$D$1794,0),MATCH(X$1,'     2022    '!$A$1:$AC$1,0))</f>
        <v>71.989999999999995</v>
      </c>
      <c r="Y85" s="151">
        <f>INDEX('     2022    '!$A$1:$AC$1563,MATCH($D85,'     2022    '!$D$1:$D$1794,0),MATCH(Y$1,'     2022    '!$A$1:$AC$1,0))</f>
        <v>59.99</v>
      </c>
      <c r="Z85" s="156">
        <f>INDEX('     2022    '!$A$1:$AC$1563,MATCH($D85,'     2022    '!$D$1:$D$1794,0),MATCH(Z$1,'     2022    '!$A$1:$AC$1,0))</f>
        <v>4.9000000000000002E-2</v>
      </c>
      <c r="AA85" s="153">
        <f>INDEX('     2022    '!$A$1:$AC$1563,MATCH($D85,'     2022    '!$D$1:$D$1794,0),MATCH(AA$1,'     2022    '!$A$1:$AC$1,0))</f>
        <v>0</v>
      </c>
      <c r="AB85" s="153" t="str">
        <f>INDEX('     2022    '!$A$1:$AC$1563,MATCH($D85,'     2022    '!$D$1:$D$1794,0),MATCH(AB$1,'     2022    '!$A$1:$AC$1,0))</f>
        <v>GB/HSE-351134</v>
      </c>
      <c r="AC85" s="153">
        <f>INDEX('     2022    '!$A$1:$AC$1563,MATCH($D85,'     2022    '!$D$1:$D$1794,0),MATCH(AC$1,'     2022    '!$A$1:$AC$1,0))</f>
        <v>0</v>
      </c>
    </row>
    <row r="86" spans="1:29" ht="36">
      <c r="A86" s="32">
        <f t="shared" si="3"/>
        <v>83</v>
      </c>
      <c r="B86" s="68" t="str">
        <f>INDEX('     2022    '!B$2:B$1794,MATCH(D86,'     2022    '!D$2:D$1794,0))</f>
        <v/>
      </c>
      <c r="C86" s="204" t="str">
        <f>INDEX('     2022    '!C$2:C$1794,MATCH(D86,'     2022    '!D$2:D$1794,0))</f>
        <v>Cake - 36s</v>
      </c>
      <c r="D86" s="205" t="str">
        <f>INDEX('     2022    '!D:D,MATCH(A86,'     2022    '!AJ:AJ,0))</f>
        <v>CC1554</v>
      </c>
      <c r="E86" s="204" t="str">
        <f>INDEX('     2022    '!$A$2:$BP$1563,MATCH(D86,'     2022    '!$D$2:$D$1794,0),MATCH($E$1,'     2022    '!$A$3:$BH$3,0))</f>
        <v>OMG. 36 shot cake. Firing in volleys of 3 with bright colours. Red tail to green with gold strobe, green tail to blue with gold strobe blue tail to purple with gold strobe. RETAIL</v>
      </c>
      <c r="F86" s="206" t="str">
        <f>IFERROR(IF(LEFT(INDEX('     2022    '!AD$2:AD$1794,MATCH(D86,'     2022    '!D$2:D$1794,0)),4)="http",HYPERLINK(INDEX('     2022    '!AD$2:AD$1794,MATCH(D86,'     2022    '!D$2:D$1794,0)),"Video"),""),"")</f>
        <v>Video</v>
      </c>
      <c r="G86" s="207">
        <f>INDEX('     2022    '!$A$1:$AC$1563,MATCH($D86,'     2022    '!$D$1:$D$1794,0),MATCH(G$1,'     2022    '!$A$1:$AC$1,0))</f>
        <v>0</v>
      </c>
      <c r="H86" s="150"/>
      <c r="I86" s="152">
        <f>INDEX('     2022    '!$A$1:$AC$1563,MATCH($D86,'     2022    '!$D$1:$D$1794,0),MATCH(I$1,'     2022    '!$A$1:$AC$1,0))</f>
        <v>71.88</v>
      </c>
      <c r="J86" s="150"/>
      <c r="K86" s="151">
        <f t="shared" si="2"/>
        <v>17.97</v>
      </c>
      <c r="L86" s="152">
        <f>INDEX('     2022    '!$A$1:$AC$1563,MATCH($D86,'     2022    '!$D$1:$D$1794,0),MATCH(L$1,'     2022    '!$A$1:$AC$1,0))</f>
        <v>77.767183289125839</v>
      </c>
      <c r="M86" s="152">
        <f>INDEX('     2022    '!$A$1:$AC$1563,MATCH($D86,'     2022    '!$D$1:$D$1794,0),MATCH(M$1,'     2022    '!$A$1:$AC$1,0))</f>
        <v>81.860192935921944</v>
      </c>
      <c r="N86" s="153" t="str">
        <f>INDEX('     2022    '!$A$1:$AC$1563,MATCH($D86,'     2022    '!$D$1:$D$1794,0),MATCH(N$1,'     2022    '!$A$1:$AC$1,0))</f>
        <v>30mm</v>
      </c>
      <c r="O86" s="154">
        <f>INDEX('     2022    '!$A$1:$AC$1563,MATCH($D86,'     2022    '!$D$1:$D$1794,0),MATCH(O$1,'     2022    '!$A$1:$AC$1,0))</f>
        <v>4</v>
      </c>
      <c r="P86" s="153">
        <f>INDEX('     2022    '!$A$1:$AC$1563,MATCH($D86,'     2022    '!$D$1:$D$1794,0),MATCH(P$1,'     2022    '!$A$1:$AC$1,0))</f>
        <v>20</v>
      </c>
      <c r="Q86" s="153" t="str">
        <f>INDEX('     2022    '!$A$1:$AC$1563,MATCH($D86,'     2022    '!$D$1:$D$1794,0),MATCH(Q$1,'     2022    '!$A$1:$AC$1,0))</f>
        <v>No</v>
      </c>
      <c r="R86" s="155">
        <f>INDEX('     2022    '!$A$1:$AC$1563,MATCH($D86,'     2022    '!$D$1:$D$1794,0),MATCH(R$1,'     2022    '!$A$1:$AC$1,0))</f>
        <v>11</v>
      </c>
      <c r="S86" s="155">
        <f>INDEX('     2022    '!$A$1:$AC$1563,MATCH($D86,'     2022    '!$D$1:$D$1794,0),MATCH(S$1,'     2022    '!$A$1:$AC$1,0))</f>
        <v>3.2</v>
      </c>
      <c r="T86" s="155">
        <f>INDEX('     2022    '!$A$1:$AC$1563,MATCH($D86,'     2022    '!$D$1:$D$1794,0),MATCH(T$1,'     2022    '!$A$1:$AC$1,0))</f>
        <v>0.3</v>
      </c>
      <c r="U86" s="154" t="str">
        <f>INDEX('     2022    '!$A$1:$AC$1563,MATCH($D86,'     2022    '!$D$1:$D$1794,0),MATCH(U$1,'     2022    '!$A$1:$AC$1,0))</f>
        <v>1.3G</v>
      </c>
      <c r="V86" s="153" t="str">
        <f>INDEX('     2022    '!$A$1:$AC$1563,MATCH($D86,'     2022    '!$D$1:$D$1794,0),MATCH(V$1,'     2022    '!$A$1:$AC$1,0))</f>
        <v>UN0335</v>
      </c>
      <c r="W86" s="153" t="str">
        <f>INDEX('     2022    '!$A$1:$AC$1563,MATCH($D86,'     2022    '!$D$1:$D$1794,0),MATCH(W$1,'     2022    '!$A$1:$AC$1,0))</f>
        <v>F3</v>
      </c>
      <c r="X86" s="151">
        <f>INDEX('     2022    '!$A$1:$AC$1563,MATCH($D86,'     2022    '!$D$1:$D$1794,0),MATCH(X$1,'     2022    '!$A$1:$AC$1,0))</f>
        <v>68.989999999999995</v>
      </c>
      <c r="Y86" s="151">
        <f>INDEX('     2022    '!$A$1:$AC$1563,MATCH($D86,'     2022    '!$D$1:$D$1794,0),MATCH(Y$1,'     2022    '!$A$1:$AC$1,0))</f>
        <v>51.49</v>
      </c>
      <c r="Z86" s="156">
        <f>INDEX('     2022    '!$A$1:$AC$1563,MATCH($D86,'     2022    '!$D$1:$D$1794,0),MATCH(Z$1,'     2022    '!$A$1:$AC$1,0))</f>
        <v>3.9E-2</v>
      </c>
      <c r="AA86" s="153" t="str">
        <f>INDEX('     2022    '!$A$1:$AC$1563,MATCH($D86,'     2022    '!$D$1:$D$1794,0),MATCH(AA$1,'     2022    '!$A$1:$AC$1,0))</f>
        <v>2806-F3-001984</v>
      </c>
      <c r="AB86" s="153" t="str">
        <f>INDEX('     2022    '!$A$1:$AC$1563,MATCH($D86,'     2022    '!$D$1:$D$1794,0),MATCH(AB$1,'     2022    '!$A$1:$AC$1,0))</f>
        <v>GB/HSE-362481</v>
      </c>
      <c r="AC86" s="153" t="str">
        <f>INDEX('     2022    '!$A$1:$AC$1563,MATCH($D86,'     2022    '!$D$1:$D$1794,0),MATCH(AC$1,'     2022    '!$A$1:$AC$1,0))</f>
        <v>11/30/2030</v>
      </c>
    </row>
    <row r="87" spans="1:29" ht="24">
      <c r="A87" s="32">
        <f t="shared" si="3"/>
        <v>84</v>
      </c>
      <c r="B87" s="68" t="str">
        <f>INDEX('     2022    '!B$2:B$1794,MATCH(D87,'     2022    '!D$2:D$1794,0))</f>
        <v/>
      </c>
      <c r="C87" s="204" t="str">
        <f>INDEX('     2022    '!C$2:C$1794,MATCH(D87,'     2022    '!D$2:D$1794,0))</f>
        <v>Cake - 36s</v>
      </c>
      <c r="D87" s="205" t="str">
        <f>INDEX('     2022    '!D:D,MATCH(A87,'     2022    '!AJ:AJ,0))</f>
        <v>CC0467</v>
      </c>
      <c r="E87" s="204" t="str">
        <f>INDEX('     2022    '!$A$2:$BP$1563,MATCH(D87,'     2022    '!$D$2:$D$1794,0),MATCH($E$1,'     2022    '!$A$3:$BH$3,0))</f>
        <v>CELESTIAL CONQUEST. 36 shot cake. Silver tail to large bursts of long lasting white strobe RETAIL</v>
      </c>
      <c r="F87" s="206" t="str">
        <f>IFERROR(IF(LEFT(INDEX('     2022    '!AD$2:AD$1794,MATCH(D87,'     2022    '!D$2:D$1794,0)),4)="http",HYPERLINK(INDEX('     2022    '!AD$2:AD$1794,MATCH(D87,'     2022    '!D$2:D$1794,0)),"Video"),""),"")</f>
        <v>Video</v>
      </c>
      <c r="G87" s="207">
        <f>INDEX('     2022    '!$A$1:$AC$1563,MATCH($D87,'     2022    '!$D$1:$D$1794,0),MATCH(G$1,'     2022    '!$A$1:$AC$1,0))</f>
        <v>8</v>
      </c>
      <c r="H87" s="150"/>
      <c r="I87" s="152">
        <f>INDEX('     2022    '!$A$1:$AC$1563,MATCH($D87,'     2022    '!$D$1:$D$1794,0),MATCH(I$1,'     2022    '!$A$1:$AC$1,0))</f>
        <v>77.459999999999994</v>
      </c>
      <c r="J87" s="150"/>
      <c r="K87" s="151">
        <f t="shared" si="2"/>
        <v>19.364999999999998</v>
      </c>
      <c r="L87" s="152">
        <f>INDEX('     2022    '!$A$1:$AC$1563,MATCH($D87,'     2022    '!$D$1:$D$1794,0),MATCH(L$1,'     2022    '!$A$1:$AC$1,0))</f>
        <v>82.931046078347549</v>
      </c>
      <c r="M87" s="152">
        <f>INDEX('     2022    '!$A$1:$AC$1563,MATCH($D87,'     2022    '!$D$1:$D$1794,0),MATCH(M$1,'     2022    '!$A$1:$AC$1,0))</f>
        <v>87.295837977207952</v>
      </c>
      <c r="N87" s="153" t="str">
        <f>INDEX('     2022    '!$A$1:$AC$1563,MATCH($D87,'     2022    '!$D$1:$D$1794,0),MATCH(N$1,'     2022    '!$A$1:$AC$1,0))</f>
        <v>30mm</v>
      </c>
      <c r="O87" s="154">
        <f>INDEX('     2022    '!$A$1:$AC$1563,MATCH($D87,'     2022    '!$D$1:$D$1794,0),MATCH(O$1,'     2022    '!$A$1:$AC$1,0))</f>
        <v>4</v>
      </c>
      <c r="P87" s="153">
        <f>INDEX('     2022    '!$A$1:$AC$1563,MATCH($D87,'     2022    '!$D$1:$D$1794,0),MATCH(P$1,'     2022    '!$A$1:$AC$1,0))</f>
        <v>35</v>
      </c>
      <c r="Q87" s="153" t="str">
        <f>INDEX('     2022    '!$A$1:$AC$1563,MATCH($D87,'     2022    '!$D$1:$D$1794,0),MATCH(Q$1,'     2022    '!$A$1:$AC$1,0))</f>
        <v>No</v>
      </c>
      <c r="R87" s="155">
        <f>INDEX('     2022    '!$A$1:$AC$1563,MATCH($D87,'     2022    '!$D$1:$D$1794,0),MATCH(R$1,'     2022    '!$A$1:$AC$1,0))</f>
        <v>22</v>
      </c>
      <c r="S87" s="155">
        <f>INDEX('     2022    '!$A$1:$AC$1563,MATCH($D87,'     2022    '!$D$1:$D$1794,0),MATCH(S$1,'     2022    '!$A$1:$AC$1,0))</f>
        <v>2.95</v>
      </c>
      <c r="T87" s="155">
        <f>INDEX('     2022    '!$A$1:$AC$1563,MATCH($D87,'     2022    '!$D$1:$D$1794,0),MATCH(T$1,'     2022    '!$A$1:$AC$1,0))</f>
        <v>0.3</v>
      </c>
      <c r="U87" s="154" t="str">
        <f>INDEX('     2022    '!$A$1:$AC$1563,MATCH($D87,'     2022    '!$D$1:$D$1794,0),MATCH(U$1,'     2022    '!$A$1:$AC$1,0))</f>
        <v>1.3G</v>
      </c>
      <c r="V87" s="153" t="str">
        <f>INDEX('     2022    '!$A$1:$AC$1563,MATCH($D87,'     2022    '!$D$1:$D$1794,0),MATCH(V$1,'     2022    '!$A$1:$AC$1,0))</f>
        <v>UN0335</v>
      </c>
      <c r="W87" s="153" t="str">
        <f>INDEX('     2022    '!$A$1:$AC$1563,MATCH($D87,'     2022    '!$D$1:$D$1794,0),MATCH(W$1,'     2022    '!$A$1:$AC$1,0))</f>
        <v>F3</v>
      </c>
      <c r="X87" s="151">
        <f>INDEX('     2022    '!$A$1:$AC$1563,MATCH($D87,'     2022    '!$D$1:$D$1794,0),MATCH(X$1,'     2022    '!$A$1:$AC$1,0))</f>
        <v>73.989999999999995</v>
      </c>
      <c r="Y87" s="151">
        <f>INDEX('     2022    '!$A$1:$AC$1563,MATCH($D87,'     2022    '!$D$1:$D$1794,0),MATCH(Y$1,'     2022    '!$A$1:$AC$1,0))</f>
        <v>54.99</v>
      </c>
      <c r="Z87" s="156">
        <f>INDEX('     2022    '!$A$1:$AC$1563,MATCH($D87,'     2022    '!$D$1:$D$1794,0),MATCH(Z$1,'     2022    '!$A$1:$AC$1,0))</f>
        <v>5.4100000000000002E-2</v>
      </c>
      <c r="AA87" s="153" t="str">
        <f>INDEX('     2022    '!$A$1:$AC$1563,MATCH($D87,'     2022    '!$D$1:$D$1794,0),MATCH(AA$1,'     2022    '!$A$1:$AC$1,0))</f>
        <v>1008-F3-69246975</v>
      </c>
      <c r="AB87" s="153" t="str">
        <f>INDEX('     2022    '!$A$1:$AC$1563,MATCH($D87,'     2022    '!$D$1:$D$1794,0),MATCH(AB$1,'     2022    '!$A$1:$AC$1,0))</f>
        <v>GB/HSE-345125</v>
      </c>
      <c r="AC87" s="153" t="str">
        <f>INDEX('     2022    '!$A$1:$AC$1563,MATCH($D87,'     2022    '!$D$1:$D$1794,0),MATCH(AC$1,'     2022    '!$A$1:$AC$1,0))</f>
        <v>10/9/2028</v>
      </c>
    </row>
    <row r="88" spans="1:29" ht="24">
      <c r="A88" s="32">
        <f t="shared" si="3"/>
        <v>85</v>
      </c>
      <c r="B88" s="68" t="str">
        <f>INDEX('     2022    '!B$2:B$1794,MATCH(D88,'     2022    '!D$2:D$1794,0))</f>
        <v/>
      </c>
      <c r="C88" s="204" t="str">
        <f>INDEX('     2022    '!C$2:C$1794,MATCH(D88,'     2022    '!D$2:D$1794,0))</f>
        <v>Cake - 36s</v>
      </c>
      <c r="D88" s="205" t="str">
        <f>INDEX('     2022    '!D:D,MATCH(A88,'     2022    '!AJ:AJ,0))</f>
        <v>CC0468</v>
      </c>
      <c r="E88" s="204" t="str">
        <f>INDEX('     2022    '!$A$2:$BP$1563,MATCH(D88,'     2022    '!$D$2:$D$1794,0),MATCH($E$1,'     2022    '!$A$3:$BH$3,0))</f>
        <v>QUANTUM POWER. 36 shot cake. Silver tails into red peony with silver palm pistils, blue peony with silver palm pistils and green peony with silver palm pistil. RETAIL</v>
      </c>
      <c r="F88" s="206" t="str">
        <f>IFERROR(IF(LEFT(INDEX('     2022    '!AD$2:AD$1794,MATCH(D88,'     2022    '!D$2:D$1794,0)),4)="http",HYPERLINK(INDEX('     2022    '!AD$2:AD$1794,MATCH(D88,'     2022    '!D$2:D$1794,0)),"Video"),""),"")</f>
        <v>Video</v>
      </c>
      <c r="G88" s="207">
        <f>INDEX('     2022    '!$A$1:$AC$1563,MATCH($D88,'     2022    '!$D$1:$D$1794,0),MATCH(G$1,'     2022    '!$A$1:$AC$1,0))</f>
        <v>0</v>
      </c>
      <c r="H88" s="150"/>
      <c r="I88" s="152">
        <f>INDEX('     2022    '!$A$1:$AC$1563,MATCH($D88,'     2022    '!$D$1:$D$1794,0),MATCH(I$1,'     2022    '!$A$1:$AC$1,0))</f>
        <v>77.69</v>
      </c>
      <c r="J88" s="150"/>
      <c r="K88" s="151">
        <f t="shared" si="2"/>
        <v>19.422499999999999</v>
      </c>
      <c r="L88" s="152">
        <f>INDEX('     2022    '!$A$1:$AC$1563,MATCH($D88,'     2022    '!$D$1:$D$1794,0),MATCH(L$1,'     2022    '!$A$1:$AC$1,0))</f>
        <v>83.688489307466838</v>
      </c>
      <c r="M88" s="152">
        <f>INDEX('     2022    '!$A$1:$AC$1563,MATCH($D88,'     2022    '!$D$1:$D$1794,0),MATCH(M$1,'     2022    '!$A$1:$AC$1,0))</f>
        <v>88.093146639438785</v>
      </c>
      <c r="N88" s="153" t="str">
        <f>INDEX('     2022    '!$A$1:$AC$1563,MATCH($D88,'     2022    '!$D$1:$D$1794,0),MATCH(N$1,'     2022    '!$A$1:$AC$1,0))</f>
        <v>30mm</v>
      </c>
      <c r="O88" s="154">
        <f>INDEX('     2022    '!$A$1:$AC$1563,MATCH($D88,'     2022    '!$D$1:$D$1794,0),MATCH(O$1,'     2022    '!$A$1:$AC$1,0))</f>
        <v>4</v>
      </c>
      <c r="P88" s="153">
        <f>INDEX('     2022    '!$A$1:$AC$1563,MATCH($D88,'     2022    '!$D$1:$D$1794,0),MATCH(P$1,'     2022    '!$A$1:$AC$1,0))</f>
        <v>35</v>
      </c>
      <c r="Q88" s="153" t="str">
        <f>INDEX('     2022    '!$A$1:$AC$1563,MATCH($D88,'     2022    '!$D$1:$D$1794,0),MATCH(Q$1,'     2022    '!$A$1:$AC$1,0))</f>
        <v>No</v>
      </c>
      <c r="R88" s="155">
        <f>INDEX('     2022    '!$A$1:$AC$1563,MATCH($D88,'     2022    '!$D$1:$D$1794,0),MATCH(R$1,'     2022    '!$A$1:$AC$1,0))</f>
        <v>22</v>
      </c>
      <c r="S88" s="155">
        <f>INDEX('     2022    '!$A$1:$AC$1563,MATCH($D88,'     2022    '!$D$1:$D$1794,0),MATCH(S$1,'     2022    '!$A$1:$AC$1,0))</f>
        <v>2.95</v>
      </c>
      <c r="T88" s="155">
        <f>INDEX('     2022    '!$A$1:$AC$1563,MATCH($D88,'     2022    '!$D$1:$D$1794,0),MATCH(T$1,'     2022    '!$A$1:$AC$1,0))</f>
        <v>0.3</v>
      </c>
      <c r="U88" s="154" t="str">
        <f>INDEX('     2022    '!$A$1:$AC$1563,MATCH($D88,'     2022    '!$D$1:$D$1794,0),MATCH(U$1,'     2022    '!$A$1:$AC$1,0))</f>
        <v>1.3G</v>
      </c>
      <c r="V88" s="153" t="str">
        <f>INDEX('     2022    '!$A$1:$AC$1563,MATCH($D88,'     2022    '!$D$1:$D$1794,0),MATCH(V$1,'     2022    '!$A$1:$AC$1,0))</f>
        <v>UN0335</v>
      </c>
      <c r="W88" s="153" t="str">
        <f>INDEX('     2022    '!$A$1:$AC$1563,MATCH($D88,'     2022    '!$D$1:$D$1794,0),MATCH(W$1,'     2022    '!$A$1:$AC$1,0))</f>
        <v>F3</v>
      </c>
      <c r="X88" s="151">
        <f>INDEX('     2022    '!$A$1:$AC$1563,MATCH($D88,'     2022    '!$D$1:$D$1794,0),MATCH(X$1,'     2022    '!$A$1:$AC$1,0))</f>
        <v>73.989999999999995</v>
      </c>
      <c r="Y88" s="151">
        <f>INDEX('     2022    '!$A$1:$AC$1563,MATCH($D88,'     2022    '!$D$1:$D$1794,0),MATCH(Y$1,'     2022    '!$A$1:$AC$1,0))</f>
        <v>54.99</v>
      </c>
      <c r="Z88" s="156">
        <f>INDEX('     2022    '!$A$1:$AC$1563,MATCH($D88,'     2022    '!$D$1:$D$1794,0),MATCH(Z$1,'     2022    '!$A$1:$AC$1,0))</f>
        <v>5.4100000000000002E-2</v>
      </c>
      <c r="AA88" s="153" t="str">
        <f>INDEX('     2022    '!$A$1:$AC$1563,MATCH($D88,'     2022    '!$D$1:$D$1794,0),MATCH(AA$1,'     2022    '!$A$1:$AC$1,0))</f>
        <v>1008-F3-69246975</v>
      </c>
      <c r="AB88" s="153" t="str">
        <f>INDEX('     2022    '!$A$1:$AC$1563,MATCH($D88,'     2022    '!$D$1:$D$1794,0),MATCH(AB$1,'     2022    '!$A$1:$AC$1,0))</f>
        <v>GB/HSE-345126</v>
      </c>
      <c r="AC88" s="153" t="str">
        <f>INDEX('     2022    '!$A$1:$AC$1563,MATCH($D88,'     2022    '!$D$1:$D$1794,0),MATCH(AC$1,'     2022    '!$A$1:$AC$1,0))</f>
        <v>10/9/2028</v>
      </c>
    </row>
    <row r="89" spans="1:29" ht="24">
      <c r="A89" s="32">
        <f t="shared" si="3"/>
        <v>86</v>
      </c>
      <c r="B89" s="68" t="str">
        <f>INDEX('     2022    '!B$2:B$1794,MATCH(D89,'     2022    '!D$2:D$1794,0))</f>
        <v/>
      </c>
      <c r="C89" s="204" t="str">
        <f>INDEX('     2022    '!C$2:C$1794,MATCH(D89,'     2022    '!D$2:D$1794,0))</f>
        <v>Cake - 36s</v>
      </c>
      <c r="D89" s="205" t="str">
        <f>INDEX('     2022    '!D:D,MATCH(A89,'     2022    '!AJ:AJ,0))</f>
        <v>CC0466</v>
      </c>
      <c r="E89" s="204" t="str">
        <f>INDEX('     2022    '!$A$2:$BP$1563,MATCH(D89,'     2022    '!$D$2:$D$1794,0),MATCH($E$1,'     2022    '!$A$3:$BH$3,0))</f>
        <v>OCEANIC. 36 shots of golden crowns complete with a gold tail. Massive bursts on this 30mm cake. RETAIL</v>
      </c>
      <c r="F89" s="206" t="str">
        <f>IFERROR(IF(LEFT(INDEX('     2022    '!AD$2:AD$1794,MATCH(D89,'     2022    '!D$2:D$1794,0)),4)="http",HYPERLINK(INDEX('     2022    '!AD$2:AD$1794,MATCH(D89,'     2022    '!D$2:D$1794,0)),"Video"),""),"")</f>
        <v>Video</v>
      </c>
      <c r="G89" s="207">
        <f>INDEX('     2022    '!$A$1:$AC$1563,MATCH($D89,'     2022    '!$D$1:$D$1794,0),MATCH(G$1,'     2022    '!$A$1:$AC$1,0))</f>
        <v>0</v>
      </c>
      <c r="H89" s="150"/>
      <c r="I89" s="152">
        <f>INDEX('     2022    '!$A$1:$AC$1563,MATCH($D89,'     2022    '!$D$1:$D$1794,0),MATCH(I$1,'     2022    '!$A$1:$AC$1,0))</f>
        <v>75.58</v>
      </c>
      <c r="J89" s="150"/>
      <c r="K89" s="151">
        <f t="shared" si="2"/>
        <v>18.895</v>
      </c>
      <c r="L89" s="152">
        <f>INDEX('     2022    '!$A$1:$AC$1563,MATCH($D89,'     2022    '!$D$1:$D$1794,0),MATCH(L$1,'     2022    '!$A$1:$AC$1,0))</f>
        <v>84.146178066467755</v>
      </c>
      <c r="M89" s="152">
        <f>INDEX('     2022    '!$A$1:$AC$1563,MATCH($D89,'     2022    '!$D$1:$D$1794,0),MATCH(M$1,'     2022    '!$A$1:$AC$1,0))</f>
        <v>88.574924280492382</v>
      </c>
      <c r="N89" s="153" t="str">
        <f>INDEX('     2022    '!$A$1:$AC$1563,MATCH($D89,'     2022    '!$D$1:$D$1794,0),MATCH(N$1,'     2022    '!$A$1:$AC$1,0))</f>
        <v>30mm</v>
      </c>
      <c r="O89" s="154">
        <f>INDEX('     2022    '!$A$1:$AC$1563,MATCH($D89,'     2022    '!$D$1:$D$1794,0),MATCH(O$1,'     2022    '!$A$1:$AC$1,0))</f>
        <v>4</v>
      </c>
      <c r="P89" s="153">
        <f>INDEX('     2022    '!$A$1:$AC$1563,MATCH($D89,'     2022    '!$D$1:$D$1794,0),MATCH(P$1,'     2022    '!$A$1:$AC$1,0))</f>
        <v>35</v>
      </c>
      <c r="Q89" s="153" t="str">
        <f>INDEX('     2022    '!$A$1:$AC$1563,MATCH($D89,'     2022    '!$D$1:$D$1794,0),MATCH(Q$1,'     2022    '!$A$1:$AC$1,0))</f>
        <v>No</v>
      </c>
      <c r="R89" s="155">
        <f>INDEX('     2022    '!$A$1:$AC$1563,MATCH($D89,'     2022    '!$D$1:$D$1794,0),MATCH(R$1,'     2022    '!$A$1:$AC$1,0))</f>
        <v>22</v>
      </c>
      <c r="S89" s="155">
        <f>INDEX('     2022    '!$A$1:$AC$1563,MATCH($D89,'     2022    '!$D$1:$D$1794,0),MATCH(S$1,'     2022    '!$A$1:$AC$1,0))</f>
        <v>2.95</v>
      </c>
      <c r="T89" s="155">
        <f>INDEX('     2022    '!$A$1:$AC$1563,MATCH($D89,'     2022    '!$D$1:$D$1794,0),MATCH(T$1,'     2022    '!$A$1:$AC$1,0))</f>
        <v>0.3</v>
      </c>
      <c r="U89" s="154" t="str">
        <f>INDEX('     2022    '!$A$1:$AC$1563,MATCH($D89,'     2022    '!$D$1:$D$1794,0),MATCH(U$1,'     2022    '!$A$1:$AC$1,0))</f>
        <v>1.3G</v>
      </c>
      <c r="V89" s="153" t="str">
        <f>INDEX('     2022    '!$A$1:$AC$1563,MATCH($D89,'     2022    '!$D$1:$D$1794,0),MATCH(V$1,'     2022    '!$A$1:$AC$1,0))</f>
        <v>UN0335</v>
      </c>
      <c r="W89" s="153" t="str">
        <f>INDEX('     2022    '!$A$1:$AC$1563,MATCH($D89,'     2022    '!$D$1:$D$1794,0),MATCH(W$1,'     2022    '!$A$1:$AC$1,0))</f>
        <v>F3</v>
      </c>
      <c r="X89" s="151">
        <f>INDEX('     2022    '!$A$1:$AC$1563,MATCH($D89,'     2022    '!$D$1:$D$1794,0),MATCH(X$1,'     2022    '!$A$1:$AC$1,0))</f>
        <v>73.989999999999995</v>
      </c>
      <c r="Y89" s="151">
        <f>INDEX('     2022    '!$A$1:$AC$1563,MATCH($D89,'     2022    '!$D$1:$D$1794,0),MATCH(Y$1,'     2022    '!$A$1:$AC$1,0))</f>
        <v>54.99</v>
      </c>
      <c r="Z89" s="156">
        <f>INDEX('     2022    '!$A$1:$AC$1563,MATCH($D89,'     2022    '!$D$1:$D$1794,0),MATCH(Z$1,'     2022    '!$A$1:$AC$1,0))</f>
        <v>5.4100000000000002E-2</v>
      </c>
      <c r="AA89" s="153" t="str">
        <f>INDEX('     2022    '!$A$1:$AC$1563,MATCH($D89,'     2022    '!$D$1:$D$1794,0),MATCH(AA$1,'     2022    '!$A$1:$AC$1,0))</f>
        <v>1008-F3-69246975</v>
      </c>
      <c r="AB89" s="153" t="str">
        <f>INDEX('     2022    '!$A$1:$AC$1563,MATCH($D89,'     2022    '!$D$1:$D$1794,0),MATCH(AB$1,'     2022    '!$A$1:$AC$1,0))</f>
        <v>GB/HSE-345124</v>
      </c>
      <c r="AC89" s="153" t="str">
        <f>INDEX('     2022    '!$A$1:$AC$1563,MATCH($D89,'     2022    '!$D$1:$D$1794,0),MATCH(AC$1,'     2022    '!$A$1:$AC$1,0))</f>
        <v>10/9/2028</v>
      </c>
    </row>
    <row r="90" spans="1:29" ht="24">
      <c r="A90" s="32">
        <f t="shared" si="3"/>
        <v>87</v>
      </c>
      <c r="B90" s="68" t="str">
        <f>INDEX('     2022    '!B$2:B$1794,MATCH(D90,'     2022    '!D$2:D$1794,0))</f>
        <v/>
      </c>
      <c r="C90" s="204" t="str">
        <f>INDEX('     2022    '!C$2:C$1794,MATCH(D90,'     2022    '!D$2:D$1794,0))</f>
        <v>Cake - 36s</v>
      </c>
      <c r="D90" s="205" t="str">
        <f>INDEX('     2022    '!D:D,MATCH(A90,'     2022    '!AJ:AJ,0))</f>
        <v>CC0469</v>
      </c>
      <c r="E90" s="204" t="str">
        <f>INDEX('     2022    '!$A$2:$BP$1563,MATCH(D90,'     2022    '!$D$2:$D$1794,0),MATCH($E$1,'     2022    '!$A$3:$BH$3,0))</f>
        <v>OBLIVION. 36 shot cake. Red, blue and green tails to large bursts of crackling flower balls. RETAIL</v>
      </c>
      <c r="F90" s="206" t="str">
        <f>IFERROR(IF(LEFT(INDEX('     2022    '!AD$2:AD$1794,MATCH(D90,'     2022    '!D$2:D$1794,0)),4)="http",HYPERLINK(INDEX('     2022    '!AD$2:AD$1794,MATCH(D90,'     2022    '!D$2:D$1794,0)),"Video"),""),"")</f>
        <v>Video</v>
      </c>
      <c r="G90" s="207">
        <f>INDEX('     2022    '!$A$1:$AC$1563,MATCH($D90,'     2022    '!$D$1:$D$1794,0),MATCH(G$1,'     2022    '!$A$1:$AC$1,0))</f>
        <v>8</v>
      </c>
      <c r="H90" s="150"/>
      <c r="I90" s="152">
        <f>INDEX('     2022    '!$A$1:$AC$1563,MATCH($D90,'     2022    '!$D$1:$D$1794,0),MATCH(I$1,'     2022    '!$A$1:$AC$1,0))</f>
        <v>80.39</v>
      </c>
      <c r="J90" s="150"/>
      <c r="K90" s="151">
        <f t="shared" si="2"/>
        <v>20.0975</v>
      </c>
      <c r="L90" s="152">
        <f>INDEX('     2022    '!$A$1:$AC$1563,MATCH($D90,'     2022    '!$D$1:$D$1794,0),MATCH(L$1,'     2022    '!$A$1:$AC$1,0))</f>
        <v>86.715999999999994</v>
      </c>
      <c r="M90" s="152">
        <f>INDEX('     2022    '!$A$1:$AC$1563,MATCH($D90,'     2022    '!$D$1:$D$1794,0),MATCH(M$1,'     2022    '!$A$1:$AC$1,0))</f>
        <v>91.28</v>
      </c>
      <c r="N90" s="153" t="str">
        <f>INDEX('     2022    '!$A$1:$AC$1563,MATCH($D90,'     2022    '!$D$1:$D$1794,0),MATCH(N$1,'     2022    '!$A$1:$AC$1,0))</f>
        <v>30mm</v>
      </c>
      <c r="O90" s="154">
        <f>INDEX('     2022    '!$A$1:$AC$1563,MATCH($D90,'     2022    '!$D$1:$D$1794,0),MATCH(O$1,'     2022    '!$A$1:$AC$1,0))</f>
        <v>4</v>
      </c>
      <c r="P90" s="153">
        <f>INDEX('     2022    '!$A$1:$AC$1563,MATCH($D90,'     2022    '!$D$1:$D$1794,0),MATCH(P$1,'     2022    '!$A$1:$AC$1,0))</f>
        <v>35</v>
      </c>
      <c r="Q90" s="153" t="str">
        <f>INDEX('     2022    '!$A$1:$AC$1563,MATCH($D90,'     2022    '!$D$1:$D$1794,0),MATCH(Q$1,'     2022    '!$A$1:$AC$1,0))</f>
        <v>No</v>
      </c>
      <c r="R90" s="155">
        <f>INDEX('     2022    '!$A$1:$AC$1563,MATCH($D90,'     2022    '!$D$1:$D$1794,0),MATCH(R$1,'     2022    '!$A$1:$AC$1,0))</f>
        <v>22</v>
      </c>
      <c r="S90" s="155">
        <f>INDEX('     2022    '!$A$1:$AC$1563,MATCH($D90,'     2022    '!$D$1:$D$1794,0),MATCH(S$1,'     2022    '!$A$1:$AC$1,0))</f>
        <v>2.95</v>
      </c>
      <c r="T90" s="155">
        <f>INDEX('     2022    '!$A$1:$AC$1563,MATCH($D90,'     2022    '!$D$1:$D$1794,0),MATCH(T$1,'     2022    '!$A$1:$AC$1,0))</f>
        <v>0.3</v>
      </c>
      <c r="U90" s="154" t="str">
        <f>INDEX('     2022    '!$A$1:$AC$1563,MATCH($D90,'     2022    '!$D$1:$D$1794,0),MATCH(U$1,'     2022    '!$A$1:$AC$1,0))</f>
        <v>1.3G</v>
      </c>
      <c r="V90" s="153" t="str">
        <f>INDEX('     2022    '!$A$1:$AC$1563,MATCH($D90,'     2022    '!$D$1:$D$1794,0),MATCH(V$1,'     2022    '!$A$1:$AC$1,0))</f>
        <v>UN0335</v>
      </c>
      <c r="W90" s="153" t="str">
        <f>INDEX('     2022    '!$A$1:$AC$1563,MATCH($D90,'     2022    '!$D$1:$D$1794,0),MATCH(W$1,'     2022    '!$A$1:$AC$1,0))</f>
        <v>F3</v>
      </c>
      <c r="X90" s="151">
        <f>INDEX('     2022    '!$A$1:$AC$1563,MATCH($D90,'     2022    '!$D$1:$D$1794,0),MATCH(X$1,'     2022    '!$A$1:$AC$1,0))</f>
        <v>73.989999999999995</v>
      </c>
      <c r="Y90" s="151">
        <f>INDEX('     2022    '!$A$1:$AC$1563,MATCH($D90,'     2022    '!$D$1:$D$1794,0),MATCH(Y$1,'     2022    '!$A$1:$AC$1,0))</f>
        <v>54.99</v>
      </c>
      <c r="Z90" s="156">
        <f>INDEX('     2022    '!$A$1:$AC$1563,MATCH($D90,'     2022    '!$D$1:$D$1794,0),MATCH(Z$1,'     2022    '!$A$1:$AC$1,0))</f>
        <v>5.4100000000000002E-2</v>
      </c>
      <c r="AA90" s="153" t="str">
        <f>INDEX('     2022    '!$A$1:$AC$1563,MATCH($D90,'     2022    '!$D$1:$D$1794,0),MATCH(AA$1,'     2022    '!$A$1:$AC$1,0))</f>
        <v>1008-F3-69246975</v>
      </c>
      <c r="AB90" s="153" t="str">
        <f>INDEX('     2022    '!$A$1:$AC$1563,MATCH($D90,'     2022    '!$D$1:$D$1794,0),MATCH(AB$1,'     2022    '!$A$1:$AC$1,0))</f>
        <v>GB/HSE-345127</v>
      </c>
      <c r="AC90" s="153" t="str">
        <f>INDEX('     2022    '!$A$1:$AC$1563,MATCH($D90,'     2022    '!$D$1:$D$1794,0),MATCH(AC$1,'     2022    '!$A$1:$AC$1,0))</f>
        <v>10/9/2028</v>
      </c>
    </row>
    <row r="91" spans="1:29" ht="36">
      <c r="A91" s="32">
        <f t="shared" si="3"/>
        <v>88</v>
      </c>
      <c r="B91" s="68" t="str">
        <f>INDEX('     2022    '!B$2:B$1794,MATCH(D91,'     2022    '!D$2:D$1794,0))</f>
        <v/>
      </c>
      <c r="C91" s="204" t="str">
        <f>INDEX('     2022    '!C$2:C$1794,MATCH(D91,'     2022    '!D$2:D$1794,0))</f>
        <v>Cake - 40s</v>
      </c>
      <c r="D91" s="205" t="str">
        <f>INDEX('     2022    '!D:D,MATCH(A91,'     2022    '!AJ:AJ,0))</f>
        <v>KF019-V-F40</v>
      </c>
      <c r="E91" s="204" t="str">
        <f>INDEX('     2022    '!$A$2:$BP$1563,MATCH(D91,'     2022    '!$D$2:$D$1794,0),MATCH($E$1,'     2022    '!$A$3:$BH$3,0))</f>
        <v>VENOM. Vertical firing alternating with V firing sequences. Blue tail to gold willow and blue star, green tail to white strobe and crackling flower, silver tail to green strobe with silver super crown and a brocade crown finale. RETAIL</v>
      </c>
      <c r="F91" s="206" t="str">
        <f>IFERROR(IF(LEFT(INDEX('     2022    '!AD$2:AD$1794,MATCH(D91,'     2022    '!D$2:D$1794,0)),4)="http",HYPERLINK(INDEX('     2022    '!AD$2:AD$1794,MATCH(D91,'     2022    '!D$2:D$1794,0)),"Video"),""),"")</f>
        <v>Video</v>
      </c>
      <c r="G91" s="207">
        <f>INDEX('     2022    '!$A$1:$AC$1563,MATCH($D91,'     2022    '!$D$1:$D$1794,0),MATCH(G$1,'     2022    '!$A$1:$AC$1,0))</f>
        <v>0</v>
      </c>
      <c r="H91" s="150"/>
      <c r="I91" s="152">
        <f>INDEX('     2022    '!$A$1:$AC$1563,MATCH($D91,'     2022    '!$D$1:$D$1794,0),MATCH(I$1,'     2022    '!$A$1:$AC$1,0))</f>
        <v>64.849999999999994</v>
      </c>
      <c r="J91" s="150"/>
      <c r="K91" s="151">
        <f t="shared" si="2"/>
        <v>16.212499999999999</v>
      </c>
      <c r="L91" s="152">
        <f>INDEX('     2022    '!$A$1:$AC$1563,MATCH($D91,'     2022    '!$D$1:$D$1794,0),MATCH(L$1,'     2022    '!$A$1:$AC$1,0))</f>
        <v>61.6</v>
      </c>
      <c r="M91" s="152">
        <f>INDEX('     2022    '!$A$1:$AC$1563,MATCH($D91,'     2022    '!$D$1:$D$1794,0),MATCH(M$1,'     2022    '!$A$1:$AC$1,0))</f>
        <v>64.849999999999994</v>
      </c>
      <c r="N91" s="153" t="str">
        <f>INDEX('     2022    '!$A$1:$AC$1563,MATCH($D91,'     2022    '!$D$1:$D$1794,0),MATCH(N$1,'     2022    '!$A$1:$AC$1,0))</f>
        <v>25mm</v>
      </c>
      <c r="O91" s="154">
        <f>INDEX('     2022    '!$A$1:$AC$1563,MATCH($D91,'     2022    '!$D$1:$D$1794,0),MATCH(O$1,'     2022    '!$A$1:$AC$1,0))</f>
        <v>4</v>
      </c>
      <c r="P91" s="153">
        <f>INDEX('     2022    '!$A$1:$AC$1563,MATCH($D91,'     2022    '!$D$1:$D$1794,0),MATCH(P$1,'     2022    '!$A$1:$AC$1,0))</f>
        <v>30</v>
      </c>
      <c r="Q91" s="153" t="str">
        <f>INDEX('     2022    '!$A$1:$AC$1563,MATCH($D91,'     2022    '!$D$1:$D$1794,0),MATCH(Q$1,'     2022    '!$A$1:$AC$1,0))</f>
        <v>No</v>
      </c>
      <c r="R91" s="155">
        <f>INDEX('     2022    '!$A$1:$AC$1563,MATCH($D91,'     2022    '!$D$1:$D$1794,0),MATCH(R$1,'     2022    '!$A$1:$AC$1,0))</f>
        <v>12</v>
      </c>
      <c r="S91" s="155">
        <f>INDEX('     2022    '!$A$1:$AC$1563,MATCH($D91,'     2022    '!$D$1:$D$1794,0),MATCH(S$1,'     2022    '!$A$1:$AC$1,0))</f>
        <v>1.78</v>
      </c>
      <c r="T91" s="155">
        <f>INDEX('     2022    '!$A$1:$AC$1563,MATCH($D91,'     2022    '!$D$1:$D$1794,0),MATCH(T$1,'     2022    '!$A$1:$AC$1,0))</f>
        <v>0</v>
      </c>
      <c r="U91" s="154" t="str">
        <f>INDEX('     2022    '!$A$1:$AC$1563,MATCH($D91,'     2022    '!$D$1:$D$1794,0),MATCH(U$1,'     2022    '!$A$1:$AC$1,0))</f>
        <v>1.4G</v>
      </c>
      <c r="V91" s="153" t="str">
        <f>INDEX('     2022    '!$A$1:$AC$1563,MATCH($D91,'     2022    '!$D$1:$D$1794,0),MATCH(V$1,'     2022    '!$A$1:$AC$1,0))</f>
        <v>UN0336</v>
      </c>
      <c r="W91" s="153" t="str">
        <f>INDEX('     2022    '!$A$1:$AC$1563,MATCH($D91,'     2022    '!$D$1:$D$1794,0),MATCH(W$1,'     2022    '!$A$1:$AC$1,0))</f>
        <v>F2</v>
      </c>
      <c r="X91" s="151">
        <f>INDEX('     2022    '!$A$1:$AC$1563,MATCH($D91,'     2022    '!$D$1:$D$1794,0),MATCH(X$1,'     2022    '!$A$1:$AC$1,0))</f>
        <v>59.99</v>
      </c>
      <c r="Y91" s="151">
        <f>INDEX('     2022    '!$A$1:$AC$1563,MATCH($D91,'     2022    '!$D$1:$D$1794,0),MATCH(Y$1,'     2022    '!$A$1:$AC$1,0))</f>
        <v>49.99</v>
      </c>
      <c r="Z91" s="156">
        <f>INDEX('     2022    '!$A$1:$AC$1563,MATCH($D91,'     2022    '!$D$1:$D$1794,0),MATCH(Z$1,'     2022    '!$A$1:$AC$1,0))</f>
        <v>3.9E-2</v>
      </c>
      <c r="AA91" s="153">
        <f>INDEX('     2022    '!$A$1:$AC$1563,MATCH($D91,'     2022    '!$D$1:$D$1794,0),MATCH(AA$1,'     2022    '!$A$1:$AC$1,0))</f>
        <v>0</v>
      </c>
      <c r="AB91" s="153" t="str">
        <f>INDEX('     2022    '!$A$1:$AC$1563,MATCH($D91,'     2022    '!$D$1:$D$1794,0),MATCH(AB$1,'     2022    '!$A$1:$AC$1,0))</f>
        <v>GB/HSE-356549</v>
      </c>
      <c r="AC91" s="153" t="str">
        <f>INDEX('     2022    '!$A$1:$AC$1563,MATCH($D91,'     2022    '!$D$1:$D$1794,0),MATCH(AC$1,'     2022    '!$A$1:$AC$1,0))</f>
        <v>10/20/2027</v>
      </c>
    </row>
    <row r="92" spans="1:29" ht="24">
      <c r="A92" s="32">
        <f t="shared" si="3"/>
        <v>89</v>
      </c>
      <c r="B92" s="68" t="str">
        <f>INDEX('     2022    '!B$2:B$1794,MATCH(D92,'     2022    '!D$2:D$1794,0))</f>
        <v/>
      </c>
      <c r="C92" s="204" t="str">
        <f>INDEX('     2022    '!C$2:C$1794,MATCH(D92,'     2022    '!D$2:D$1794,0))</f>
        <v>Cake - 40s</v>
      </c>
      <c r="D92" s="205" t="str">
        <f>INDEX('     2022    '!D:D,MATCH(A92,'     2022    '!AJ:AJ,0))</f>
        <v>CC1582</v>
      </c>
      <c r="E92" s="204" t="str">
        <f>INDEX('     2022    '!$A$2:$BP$1563,MATCH(D92,'     2022    '!$D$2:$D$1794,0),MATCH($E$1,'     2022    '!$A$3:$BH$3,0))</f>
        <v>FULL ON. Coulour change mine - red to blue to green into colour change bombette - blue to green. RETAIL</v>
      </c>
      <c r="F92" s="206" t="str">
        <f>IFERROR(IF(LEFT(INDEX('     2022    '!AD$2:AD$1794,MATCH(D92,'     2022    '!D$2:D$1794,0)),4)="http",HYPERLINK(INDEX('     2022    '!AD$2:AD$1794,MATCH(D92,'     2022    '!D$2:D$1794,0)),"Video"),""),"")</f>
        <v>Video</v>
      </c>
      <c r="G92" s="207">
        <f>INDEX('     2022    '!$A$1:$AC$1563,MATCH($D92,'     2022    '!$D$1:$D$1794,0),MATCH(G$1,'     2022    '!$A$1:$AC$1,0))</f>
        <v>1</v>
      </c>
      <c r="H92" s="150"/>
      <c r="I92" s="152">
        <f>INDEX('     2022    '!$A$1:$AC$1563,MATCH($D92,'     2022    '!$D$1:$D$1794,0),MATCH(I$1,'     2022    '!$A$1:$AC$1,0))</f>
        <v>68.78</v>
      </c>
      <c r="J92" s="150"/>
      <c r="K92" s="151">
        <f t="shared" si="2"/>
        <v>22.926666666666666</v>
      </c>
      <c r="L92" s="152">
        <f>INDEX('     2022    '!$A$1:$AC$1563,MATCH($D92,'     2022    '!$D$1:$D$1794,0),MATCH(L$1,'     2022    '!$A$1:$AC$1,0))</f>
        <v>76.42339561295627</v>
      </c>
      <c r="M92" s="152">
        <f>INDEX('     2022    '!$A$1:$AC$1563,MATCH($D92,'     2022    '!$D$1:$D$1794,0),MATCH(M$1,'     2022    '!$A$1:$AC$1,0))</f>
        <v>80.445679592585549</v>
      </c>
      <c r="N92" s="153" t="str">
        <f>INDEX('     2022    '!$A$1:$AC$1563,MATCH($D92,'     2022    '!$D$1:$D$1794,0),MATCH(N$1,'     2022    '!$A$1:$AC$1,0))</f>
        <v>N/A</v>
      </c>
      <c r="O92" s="154">
        <f>INDEX('     2022    '!$A$1:$AC$1563,MATCH($D92,'     2022    '!$D$1:$D$1794,0),MATCH(O$1,'     2022    '!$A$1:$AC$1,0))</f>
        <v>3</v>
      </c>
      <c r="P92" s="153">
        <f>INDEX('     2022    '!$A$1:$AC$1563,MATCH($D92,'     2022    '!$D$1:$D$1794,0),MATCH(P$1,'     2022    '!$A$1:$AC$1,0))</f>
        <v>0</v>
      </c>
      <c r="Q92" s="153" t="str">
        <f>INDEX('     2022    '!$A$1:$AC$1563,MATCH($D92,'     2022    '!$D$1:$D$1794,0),MATCH(Q$1,'     2022    '!$A$1:$AC$1,0))</f>
        <v>No</v>
      </c>
      <c r="R92" s="155">
        <f>INDEX('     2022    '!$A$1:$AC$1563,MATCH($D92,'     2022    '!$D$1:$D$1794,0),MATCH(R$1,'     2022    '!$A$1:$AC$1,0))</f>
        <v>18</v>
      </c>
      <c r="S92" s="155">
        <f>INDEX('     2022    '!$A$1:$AC$1563,MATCH($D92,'     2022    '!$D$1:$D$1794,0),MATCH(S$1,'     2022    '!$A$1:$AC$1,0))</f>
        <v>2.7</v>
      </c>
      <c r="T92" s="155">
        <f>INDEX('     2022    '!$A$1:$AC$1563,MATCH($D92,'     2022    '!$D$1:$D$1794,0),MATCH(T$1,'     2022    '!$A$1:$AC$1,0))</f>
        <v>0</v>
      </c>
      <c r="U92" s="154" t="str">
        <f>INDEX('     2022    '!$A$1:$AC$1563,MATCH($D92,'     2022    '!$D$1:$D$1794,0),MATCH(U$1,'     2022    '!$A$1:$AC$1,0))</f>
        <v>1.3G</v>
      </c>
      <c r="V92" s="153" t="str">
        <f>INDEX('     2022    '!$A$1:$AC$1563,MATCH($D92,'     2022    '!$D$1:$D$1794,0),MATCH(V$1,'     2022    '!$A$1:$AC$1,0))</f>
        <v>UN0335</v>
      </c>
      <c r="W92" s="153" t="str">
        <f>INDEX('     2022    '!$A$1:$AC$1563,MATCH($D92,'     2022    '!$D$1:$D$1794,0),MATCH(W$1,'     2022    '!$A$1:$AC$1,0))</f>
        <v>F3</v>
      </c>
      <c r="X92" s="151" t="str">
        <f>INDEX('     2022    '!$A$1:$AC$1563,MATCH($D92,'     2022    '!$D$1:$D$1794,0),MATCH(X$1,'     2022    '!$A$1:$AC$1,0))</f>
        <v/>
      </c>
      <c r="Y92" s="151" t="str">
        <f>INDEX('     2022    '!$A$1:$AC$1563,MATCH($D92,'     2022    '!$D$1:$D$1794,0),MATCH(Y$1,'     2022    '!$A$1:$AC$1,0))</f>
        <v/>
      </c>
      <c r="Z92" s="156">
        <f>INDEX('     2022    '!$A$1:$AC$1563,MATCH($D92,'     2022    '!$D$1:$D$1794,0),MATCH(Z$1,'     2022    '!$A$1:$AC$1,0))</f>
        <v>4.8000000000000001E-2</v>
      </c>
      <c r="AA92" s="153" t="str">
        <f>INDEX('     2022    '!$A$1:$AC$1563,MATCH($D92,'     2022    '!$D$1:$D$1794,0),MATCH(AA$1,'     2022    '!$A$1:$AC$1,0))</f>
        <v>2806-F3-003559</v>
      </c>
      <c r="AB92" s="153" t="str">
        <f>INDEX('     2022    '!$A$1:$AC$1563,MATCH($D92,'     2022    '!$D$1:$D$1794,0),MATCH(AB$1,'     2022    '!$A$1:$AC$1,0))</f>
        <v>NL/TNO-0017-2021</v>
      </c>
      <c r="AC92" s="153" t="str">
        <f>INDEX('     2022    '!$A$1:$AC$1563,MATCH($D92,'     2022    '!$D$1:$D$1794,0),MATCH(AC$1,'     2022    '!$A$1:$AC$1,0))</f>
        <v>12/31/2099</v>
      </c>
    </row>
    <row r="93" spans="1:29" ht="24">
      <c r="A93" s="32">
        <f t="shared" si="3"/>
        <v>90</v>
      </c>
      <c r="B93" s="68" t="str">
        <f>INDEX('     2022    '!B$2:B$1794,MATCH(D93,'     2022    '!D$2:D$1794,0))</f>
        <v/>
      </c>
      <c r="C93" s="204" t="str">
        <f>INDEX('     2022    '!C$2:C$1794,MATCH(D93,'     2022    '!D$2:D$1794,0))</f>
        <v>Cake - 40s Fan</v>
      </c>
      <c r="D93" s="205" t="str">
        <f>INDEX('     2022    '!D:D,MATCH(A93,'     2022    '!AJ:AJ,0))</f>
        <v>CC0569</v>
      </c>
      <c r="E93" s="204" t="str">
        <f>INDEX('     2022    '!$A$2:$BP$1563,MATCH(D93,'     2022    '!$D$2:$D$1794,0),MATCH($E$1,'     2022    '!$A$3:$BH$3,0))</f>
        <v>BANG TIDY. 40 shot fan. Lifts of silver tails, through silver glitter mines, bursting into lovely red strobe willows with blue stars. RETAIL</v>
      </c>
      <c r="F93" s="206" t="str">
        <f>IFERROR(IF(LEFT(INDEX('     2022    '!AD$2:AD$1794,MATCH(D93,'     2022    '!D$2:D$1794,0)),4)="http",HYPERLINK(INDEX('     2022    '!AD$2:AD$1794,MATCH(D93,'     2022    '!D$2:D$1794,0)),"Video"),""),"")</f>
        <v>Video</v>
      </c>
      <c r="G93" s="207">
        <f>INDEX('     2022    '!$A$1:$AC$1563,MATCH($D93,'     2022    '!$D$1:$D$1794,0),MATCH(G$1,'     2022    '!$A$1:$AC$1,0))</f>
        <v>0</v>
      </c>
      <c r="H93" s="150"/>
      <c r="I93" s="152">
        <f>INDEX('     2022    '!$A$1:$AC$1563,MATCH($D93,'     2022    '!$D$1:$D$1794,0),MATCH(I$1,'     2022    '!$A$1:$AC$1,0))</f>
        <v>51.24</v>
      </c>
      <c r="J93" s="150"/>
      <c r="K93" s="151">
        <f t="shared" si="2"/>
        <v>25.62</v>
      </c>
      <c r="L93" s="152">
        <f>INDEX('     2022    '!$A$1:$AC$1563,MATCH($D93,'     2022    '!$D$1:$D$1794,0),MATCH(L$1,'     2022    '!$A$1:$AC$1,0))</f>
        <v>63.406550650221988</v>
      </c>
      <c r="M93" s="152">
        <f>INDEX('     2022    '!$A$1:$AC$1563,MATCH($D93,'     2022    '!$D$1:$D$1794,0),MATCH(M$1,'     2022    '!$A$1:$AC$1,0))</f>
        <v>66.743737526549467</v>
      </c>
      <c r="N93" s="153" t="str">
        <f>INDEX('     2022    '!$A$1:$AC$1563,MATCH($D93,'     2022    '!$D$1:$D$1794,0),MATCH(N$1,'     2022    '!$A$1:$AC$1,0))</f>
        <v>30mm</v>
      </c>
      <c r="O93" s="154">
        <f>INDEX('     2022    '!$A$1:$AC$1563,MATCH($D93,'     2022    '!$D$1:$D$1794,0),MATCH(O$1,'     2022    '!$A$1:$AC$1,0))</f>
        <v>2</v>
      </c>
      <c r="P93" s="153">
        <f>INDEX('     2022    '!$A$1:$AC$1563,MATCH($D93,'     2022    '!$D$1:$D$1794,0),MATCH(P$1,'     2022    '!$A$1:$AC$1,0))</f>
        <v>26</v>
      </c>
      <c r="Q93" s="153" t="str">
        <f>INDEX('     2022    '!$A$1:$AC$1563,MATCH($D93,'     2022    '!$D$1:$D$1794,0),MATCH(Q$1,'     2022    '!$A$1:$AC$1,0))</f>
        <v>No</v>
      </c>
      <c r="R93" s="155">
        <f>INDEX('     2022    '!$A$1:$AC$1563,MATCH($D93,'     2022    '!$D$1:$D$1794,0),MATCH(R$1,'     2022    '!$A$1:$AC$1,0))</f>
        <v>12.5</v>
      </c>
      <c r="S93" s="155">
        <f>INDEX('     2022    '!$A$1:$AC$1563,MATCH($D93,'     2022    '!$D$1:$D$1794,0),MATCH(S$1,'     2022    '!$A$1:$AC$1,0))</f>
        <v>1.76</v>
      </c>
      <c r="T93" s="155">
        <f>INDEX('     2022    '!$A$1:$AC$1563,MATCH($D93,'     2022    '!$D$1:$D$1794,0),MATCH(T$1,'     2022    '!$A$1:$AC$1,0))</f>
        <v>0.3</v>
      </c>
      <c r="U93" s="154" t="str">
        <f>INDEX('     2022    '!$A$1:$AC$1563,MATCH($D93,'     2022    '!$D$1:$D$1794,0),MATCH(U$1,'     2022    '!$A$1:$AC$1,0))</f>
        <v>1.3G</v>
      </c>
      <c r="V93" s="153" t="str">
        <f>INDEX('     2022    '!$A$1:$AC$1563,MATCH($D93,'     2022    '!$D$1:$D$1794,0),MATCH(V$1,'     2022    '!$A$1:$AC$1,0))</f>
        <v>UN0335</v>
      </c>
      <c r="W93" s="153" t="str">
        <f>INDEX('     2022    '!$A$1:$AC$1563,MATCH($D93,'     2022    '!$D$1:$D$1794,0),MATCH(W$1,'     2022    '!$A$1:$AC$1,0))</f>
        <v>F3</v>
      </c>
      <c r="X93" s="151">
        <f>INDEX('     2022    '!$A$1:$AC$1563,MATCH($D93,'     2022    '!$D$1:$D$1794,0),MATCH(X$1,'     2022    '!$A$1:$AC$1,0))</f>
        <v>94.99</v>
      </c>
      <c r="Y93" s="151">
        <f>INDEX('     2022    '!$A$1:$AC$1563,MATCH($D93,'     2022    '!$D$1:$D$1794,0),MATCH(Y$1,'     2022    '!$A$1:$AC$1,0))</f>
        <v>69.989999999999995</v>
      </c>
      <c r="Z93" s="156">
        <f>INDEX('     2022    '!$A$1:$AC$1563,MATCH($D93,'     2022    '!$D$1:$D$1794,0),MATCH(Z$1,'     2022    '!$A$1:$AC$1,0))</f>
        <v>4.7615999999999999E-2</v>
      </c>
      <c r="AA93" s="153" t="str">
        <f>INDEX('     2022    '!$A$1:$AC$1563,MATCH($D93,'     2022    '!$D$1:$D$1794,0),MATCH(AA$1,'     2022    '!$A$1:$AC$1,0))</f>
        <v>1008-F3-69246974</v>
      </c>
      <c r="AB93" s="153" t="str">
        <f>INDEX('     2022    '!$A$1:$AC$1563,MATCH($D93,'     2022    '!$D$1:$D$1794,0),MATCH(AB$1,'     2022    '!$A$1:$AC$1,0))</f>
        <v>GB/HSE-350968</v>
      </c>
      <c r="AC93" s="153" t="str">
        <f>INDEX('     2022    '!$A$1:$AC$1563,MATCH($D93,'     2022    '!$D$1:$D$1794,0),MATCH(AC$1,'     2022    '!$A$1:$AC$1,0))</f>
        <v>7/29/2030</v>
      </c>
    </row>
    <row r="94" spans="1:29" ht="36">
      <c r="A94" s="32">
        <f t="shared" si="3"/>
        <v>91</v>
      </c>
      <c r="B94" s="68" t="str">
        <f>INDEX('     2022    '!B$2:B$1794,MATCH(D94,'     2022    '!D$2:D$1794,0))</f>
        <v>NEW2022</v>
      </c>
      <c r="C94" s="204" t="str">
        <f>INDEX('     2022    '!C$2:C$1794,MATCH(D94,'     2022    '!D$2:D$1794,0))</f>
        <v>Cake - 41s</v>
      </c>
      <c r="D94" s="205" t="str">
        <f>INDEX('     2022    '!D:D,MATCH(A94,'     2022    '!AJ:AJ,0))</f>
        <v>CC1589</v>
      </c>
      <c r="E94" s="204" t="str">
        <f>INDEX('     2022    '!$A$2:$BP$1563,MATCH(D94,'     2022    '!$D$2:$D$1794,0),MATCH($E$1,'     2022    '!$A$3:$BH$3,0))</f>
        <v>SERPENT ATTACK. 41 shot cake. Silver spinner howl to red strobe, silver spinner howl to white strobe, silver spinner to green strobe, red to blue swimming star, purple to lemon swimming star, red/green/blue to silver dragon. RETAIL</v>
      </c>
      <c r="F94" s="206" t="str">
        <f>IFERROR(IF(LEFT(INDEX('     2022    '!AD$2:AD$1794,MATCH(D94,'     2022    '!D$2:D$1794,0)),4)="http",HYPERLINK(INDEX('     2022    '!AD$2:AD$1794,MATCH(D94,'     2022    '!D$2:D$1794,0)),"Video"),""),"")</f>
        <v>Video</v>
      </c>
      <c r="G94" s="207">
        <f>INDEX('     2022    '!$A$1:$AC$1563,MATCH($D94,'     2022    '!$D$1:$D$1794,0),MATCH(G$1,'     2022    '!$A$1:$AC$1,0))</f>
        <v>0</v>
      </c>
      <c r="H94" s="150"/>
      <c r="I94" s="152">
        <f>INDEX('     2022    '!$A$1:$AC$1563,MATCH($D94,'     2022    '!$D$1:$D$1794,0),MATCH(I$1,'     2022    '!$A$1:$AC$1,0))</f>
        <v>85.03</v>
      </c>
      <c r="J94" s="150"/>
      <c r="K94" s="151">
        <f t="shared" si="2"/>
        <v>14.171666666666667</v>
      </c>
      <c r="L94" s="152">
        <f>INDEX('     2022    '!$A$1:$AC$1563,MATCH($D94,'     2022    '!$D$1:$D$1794,0),MATCH(L$1,'     2022    '!$A$1:$AC$1,0))</f>
        <v>80.782360017588204</v>
      </c>
      <c r="M94" s="152">
        <f>INDEX('     2022    '!$A$1:$AC$1563,MATCH($D94,'     2022    '!$D$1:$D$1794,0),MATCH(M$1,'     2022    '!$A$1:$AC$1,0))</f>
        <v>85.034063176408637</v>
      </c>
      <c r="N94" s="153" t="str">
        <f>INDEX('     2022    '!$A$1:$AC$1563,MATCH($D94,'     2022    '!$D$1:$D$1794,0),MATCH(N$1,'     2022    '!$A$1:$AC$1,0))</f>
        <v>25mm</v>
      </c>
      <c r="O94" s="154">
        <f>INDEX('     2022    '!$A$1:$AC$1563,MATCH($D94,'     2022    '!$D$1:$D$1794,0),MATCH(O$1,'     2022    '!$A$1:$AC$1,0))</f>
        <v>6</v>
      </c>
      <c r="P94" s="153">
        <f>INDEX('     2022    '!$A$1:$AC$1563,MATCH($D94,'     2022    '!$D$1:$D$1794,0),MATCH(P$1,'     2022    '!$A$1:$AC$1,0))</f>
        <v>45</v>
      </c>
      <c r="Q94" s="153">
        <f>INDEX('     2022    '!$A$1:$AC$1563,MATCH($D94,'     2022    '!$D$1:$D$1794,0),MATCH(Q$1,'     2022    '!$A$1:$AC$1,0))</f>
        <v>0</v>
      </c>
      <c r="R94" s="155">
        <f>INDEX('     2022    '!$A$1:$AC$1563,MATCH($D94,'     2022    '!$D$1:$D$1794,0),MATCH(R$1,'     2022    '!$A$1:$AC$1,0))</f>
        <v>0</v>
      </c>
      <c r="S94" s="155">
        <f>INDEX('     2022    '!$A$1:$AC$1563,MATCH($D94,'     2022    '!$D$1:$D$1794,0),MATCH(S$1,'     2022    '!$A$1:$AC$1,0))</f>
        <v>0</v>
      </c>
      <c r="T94" s="155">
        <f>INDEX('     2022    '!$A$1:$AC$1563,MATCH($D94,'     2022    '!$D$1:$D$1794,0),MATCH(T$1,'     2022    '!$A$1:$AC$1,0))</f>
        <v>0</v>
      </c>
      <c r="U94" s="154" t="str">
        <f>INDEX('     2022    '!$A$1:$AC$1563,MATCH($D94,'     2022    '!$D$1:$D$1794,0),MATCH(U$1,'     2022    '!$A$1:$AC$1,0))</f>
        <v/>
      </c>
      <c r="V94" s="153">
        <f>INDEX('     2022    '!$A$1:$AC$1563,MATCH($D94,'     2022    '!$D$1:$D$1794,0),MATCH(V$1,'     2022    '!$A$1:$AC$1,0))</f>
        <v>0</v>
      </c>
      <c r="W94" s="153">
        <f>INDEX('     2022    '!$A$1:$AC$1563,MATCH($D94,'     2022    '!$D$1:$D$1794,0),MATCH(W$1,'     2022    '!$A$1:$AC$1,0))</f>
        <v>0</v>
      </c>
      <c r="X94" s="151">
        <f>INDEX('     2022    '!$A$1:$AC$1563,MATCH($D94,'     2022    '!$D$1:$D$1794,0),MATCH(X$1,'     2022    '!$A$1:$AC$1,0))</f>
        <v>51.99</v>
      </c>
      <c r="Y94" s="151">
        <f>INDEX('     2022    '!$A$1:$AC$1563,MATCH($D94,'     2022    '!$D$1:$D$1794,0),MATCH(Y$1,'     2022    '!$A$1:$AC$1,0))</f>
        <v>41.59</v>
      </c>
      <c r="Z94" s="156">
        <f>INDEX('     2022    '!$A$1:$AC$1563,MATCH($D94,'     2022    '!$D$1:$D$1794,0),MATCH(Z$1,'     2022    '!$A$1:$AC$1,0))</f>
        <v>3.5999999999999997E-2</v>
      </c>
      <c r="AA94" s="153">
        <f>INDEX('     2022    '!$A$1:$AC$1563,MATCH($D94,'     2022    '!$D$1:$D$1794,0),MATCH(AA$1,'     2022    '!$A$1:$AC$1,0))</f>
        <v>0</v>
      </c>
      <c r="AB94" s="153">
        <f>INDEX('     2022    '!$A$1:$AC$1563,MATCH($D94,'     2022    '!$D$1:$D$1794,0),MATCH(AB$1,'     2022    '!$A$1:$AC$1,0))</f>
        <v>0</v>
      </c>
      <c r="AC94" s="153">
        <f>INDEX('     2022    '!$A$1:$AC$1563,MATCH($D94,'     2022    '!$D$1:$D$1794,0),MATCH(AC$1,'     2022    '!$A$1:$AC$1,0))</f>
        <v>0</v>
      </c>
    </row>
    <row r="95" spans="1:29" ht="36">
      <c r="A95" s="32">
        <f t="shared" si="3"/>
        <v>92</v>
      </c>
      <c r="B95" s="68" t="str">
        <f>INDEX('     2022    '!B$2:B$1794,MATCH(D95,'     2022    '!D$2:D$1794,0))</f>
        <v/>
      </c>
      <c r="C95" s="204" t="str">
        <f>INDEX('     2022    '!C$2:C$1794,MATCH(D95,'     2022    '!D$2:D$1794,0))</f>
        <v>Cake - 49s</v>
      </c>
      <c r="D95" s="205" t="str">
        <f>INDEX('     2022    '!D:D,MATCH(A95,'     2022    '!AJ:AJ,0))</f>
        <v>KF020-RD-49</v>
      </c>
      <c r="E95" s="204" t="str">
        <f>INDEX('     2022    '!$A$2:$BP$1563,MATCH(D95,'     2022    '!$D$2:$D$1794,0),MATCH($E$1,'     2022    '!$A$3:$BH$3,0))</f>
        <v>RAZZLE DAZZLE. Brocade crowns and white strobes, blue stars with white and green strobes, red star and crackling, green star and crackling to purple star and crackling. RETAIL</v>
      </c>
      <c r="F95" s="206" t="str">
        <f>IFERROR(IF(LEFT(INDEX('     2022    '!AD$2:AD$1794,MATCH(D95,'     2022    '!D$2:D$1794,0)),4)="http",HYPERLINK(INDEX('     2022    '!AD$2:AD$1794,MATCH(D95,'     2022    '!D$2:D$1794,0)),"Video"),""),"")</f>
        <v>Video</v>
      </c>
      <c r="G95" s="207">
        <f>INDEX('     2022    '!$A$1:$AC$1563,MATCH($D95,'     2022    '!$D$1:$D$1794,0),MATCH(G$1,'     2022    '!$A$1:$AC$1,0))</f>
        <v>0</v>
      </c>
      <c r="H95" s="150"/>
      <c r="I95" s="152">
        <f>INDEX('     2022    '!$A$1:$AC$1563,MATCH($D95,'     2022    '!$D$1:$D$1794,0),MATCH(I$1,'     2022    '!$A$1:$AC$1,0))</f>
        <v>75.95</v>
      </c>
      <c r="J95" s="150"/>
      <c r="K95" s="151">
        <f t="shared" si="2"/>
        <v>12.658333333333333</v>
      </c>
      <c r="L95" s="152">
        <f>INDEX('     2022    '!$A$1:$AC$1563,MATCH($D95,'     2022    '!$D$1:$D$1794,0),MATCH(L$1,'     2022    '!$A$1:$AC$1,0))</f>
        <v>60.75</v>
      </c>
      <c r="M95" s="152">
        <f>INDEX('     2022    '!$A$1:$AC$1563,MATCH($D95,'     2022    '!$D$1:$D$1794,0),MATCH(M$1,'     2022    '!$A$1:$AC$1,0))</f>
        <v>75.95</v>
      </c>
      <c r="N95" s="153" t="str">
        <f>INDEX('     2022    '!$A$1:$AC$1563,MATCH($D95,'     2022    '!$D$1:$D$1794,0),MATCH(N$1,'     2022    '!$A$1:$AC$1,0))</f>
        <v>20mm</v>
      </c>
      <c r="O95" s="154">
        <f>INDEX('     2022    '!$A$1:$AC$1563,MATCH($D95,'     2022    '!$D$1:$D$1794,0),MATCH(O$1,'     2022    '!$A$1:$AC$1,0))</f>
        <v>6</v>
      </c>
      <c r="P95" s="153">
        <f>INDEX('     2022    '!$A$1:$AC$1563,MATCH($D95,'     2022    '!$D$1:$D$1794,0),MATCH(P$1,'     2022    '!$A$1:$AC$1,0))</f>
        <v>42</v>
      </c>
      <c r="Q95" s="153" t="str">
        <f>INDEX('     2022    '!$A$1:$AC$1563,MATCH($D95,'     2022    '!$D$1:$D$1794,0),MATCH(Q$1,'     2022    '!$A$1:$AC$1,0))</f>
        <v>No</v>
      </c>
      <c r="R95" s="155">
        <f>INDEX('     2022    '!$A$1:$AC$1563,MATCH($D95,'     2022    '!$D$1:$D$1794,0),MATCH(R$1,'     2022    '!$A$1:$AC$1,0))</f>
        <v>16.02</v>
      </c>
      <c r="S95" s="155">
        <f>INDEX('     2022    '!$A$1:$AC$1563,MATCH($D95,'     2022    '!$D$1:$D$1794,0),MATCH(S$1,'     2022    '!$A$1:$AC$1,0))</f>
        <v>2</v>
      </c>
      <c r="T95" s="155">
        <f>INDEX('     2022    '!$A$1:$AC$1563,MATCH($D95,'     2022    '!$D$1:$D$1794,0),MATCH(T$1,'     2022    '!$A$1:$AC$1,0))</f>
        <v>0</v>
      </c>
      <c r="U95" s="154" t="str">
        <f>INDEX('     2022    '!$A$1:$AC$1563,MATCH($D95,'     2022    '!$D$1:$D$1794,0),MATCH(U$1,'     2022    '!$A$1:$AC$1,0))</f>
        <v>1.4G</v>
      </c>
      <c r="V95" s="153" t="str">
        <f>INDEX('     2022    '!$A$1:$AC$1563,MATCH($D95,'     2022    '!$D$1:$D$1794,0),MATCH(V$1,'     2022    '!$A$1:$AC$1,0))</f>
        <v>UN0336</v>
      </c>
      <c r="W95" s="153" t="str">
        <f>INDEX('     2022    '!$A$1:$AC$1563,MATCH($D95,'     2022    '!$D$1:$D$1794,0),MATCH(W$1,'     2022    '!$A$1:$AC$1,0))</f>
        <v>F2</v>
      </c>
      <c r="X95" s="151">
        <f>INDEX('     2022    '!$A$1:$AC$1563,MATCH($D95,'     2022    '!$D$1:$D$1794,0),MATCH(X$1,'     2022    '!$A$1:$AC$1,0))</f>
        <v>45.99</v>
      </c>
      <c r="Y95" s="151">
        <f>INDEX('     2022    '!$A$1:$AC$1563,MATCH($D95,'     2022    '!$D$1:$D$1794,0),MATCH(Y$1,'     2022    '!$A$1:$AC$1,0))</f>
        <v>37.99</v>
      </c>
      <c r="Z95" s="156">
        <f>INDEX('     2022    '!$A$1:$AC$1563,MATCH($D95,'     2022    '!$D$1:$D$1794,0),MATCH(Z$1,'     2022    '!$A$1:$AC$1,0))</f>
        <v>3.4000000000000002E-2</v>
      </c>
      <c r="AA95" s="153">
        <f>INDEX('     2022    '!$A$1:$AC$1563,MATCH($D95,'     2022    '!$D$1:$D$1794,0),MATCH(AA$1,'     2022    '!$A$1:$AC$1,0))</f>
        <v>0</v>
      </c>
      <c r="AB95" s="153" t="str">
        <f>INDEX('     2022    '!$A$1:$AC$1563,MATCH($D95,'     2022    '!$D$1:$D$1794,0),MATCH(AB$1,'     2022    '!$A$1:$AC$1,0))</f>
        <v>GB/HSE-351148</v>
      </c>
      <c r="AC95" s="153">
        <f>INDEX('     2022    '!$A$1:$AC$1563,MATCH($D95,'     2022    '!$D$1:$D$1794,0),MATCH(AC$1,'     2022    '!$A$1:$AC$1,0))</f>
        <v>0</v>
      </c>
    </row>
    <row r="96" spans="1:29" ht="24">
      <c r="A96" s="32">
        <f t="shared" si="3"/>
        <v>93</v>
      </c>
      <c r="B96" s="68" t="str">
        <f>INDEX('     2022    '!B$2:B$1794,MATCH(D96,'     2022    '!D$2:D$1794,0))</f>
        <v/>
      </c>
      <c r="C96" s="204" t="str">
        <f>INDEX('     2022    '!C$2:C$1794,MATCH(D96,'     2022    '!D$2:D$1794,0))</f>
        <v>Cake - 49s</v>
      </c>
      <c r="D96" s="205" t="str">
        <f>INDEX('     2022    '!D:D,MATCH(A96,'     2022    '!AJ:AJ,0))</f>
        <v>CC0570</v>
      </c>
      <c r="E96" s="204" t="str">
        <f>INDEX('     2022    '!$A$2:$BP$1563,MATCH(D96,'     2022    '!$D$2:$D$1794,0),MATCH($E$1,'     2022    '!$A$3:$BH$3,0))</f>
        <v>HYPERGLOW. 49 shot brocade crown with red, green, purple, blue, white strobe and finishing with crackle. RETAIL</v>
      </c>
      <c r="F96" s="206" t="str">
        <f>IFERROR(IF(LEFT(INDEX('     2022    '!AD$2:AD$1794,MATCH(D96,'     2022    '!D$2:D$1794,0)),4)="http",HYPERLINK(INDEX('     2022    '!AD$2:AD$1794,MATCH(D96,'     2022    '!D$2:D$1794,0)),"Video"),""),"")</f>
        <v>Video</v>
      </c>
      <c r="G96" s="207">
        <f>INDEX('     2022    '!$A$1:$AC$1563,MATCH($D96,'     2022    '!$D$1:$D$1794,0),MATCH(G$1,'     2022    '!$A$1:$AC$1,0))</f>
        <v>0</v>
      </c>
      <c r="H96" s="150"/>
      <c r="I96" s="152">
        <f>INDEX('     2022    '!$A$1:$AC$1563,MATCH($D96,'     2022    '!$D$1:$D$1794,0),MATCH(I$1,'     2022    '!$A$1:$AC$1,0))</f>
        <v>44.68</v>
      </c>
      <c r="J96" s="150"/>
      <c r="K96" s="151">
        <f t="shared" si="2"/>
        <v>11.17</v>
      </c>
      <c r="L96" s="152">
        <f>INDEX('     2022    '!$A$1:$AC$1563,MATCH($D96,'     2022    '!$D$1:$D$1794,0),MATCH(L$1,'     2022    '!$A$1:$AC$1,0))</f>
        <v>49.657508343558661</v>
      </c>
      <c r="M96" s="152">
        <f>INDEX('     2022    '!$A$1:$AC$1563,MATCH($D96,'     2022    '!$D$1:$D$1794,0),MATCH(M$1,'     2022    '!$A$1:$AC$1,0))</f>
        <v>52.271061414272275</v>
      </c>
      <c r="N96" s="153" t="str">
        <f>INDEX('     2022    '!$A$1:$AC$1563,MATCH($D96,'     2022    '!$D$1:$D$1794,0),MATCH(N$1,'     2022    '!$A$1:$AC$1,0))</f>
        <v>20mm</v>
      </c>
      <c r="O96" s="154">
        <f>INDEX('     2022    '!$A$1:$AC$1563,MATCH($D96,'     2022    '!$D$1:$D$1794,0),MATCH(O$1,'     2022    '!$A$1:$AC$1,0))</f>
        <v>4</v>
      </c>
      <c r="P96" s="153">
        <f>INDEX('     2022    '!$A$1:$AC$1563,MATCH($D96,'     2022    '!$D$1:$D$1794,0),MATCH(P$1,'     2022    '!$A$1:$AC$1,0))</f>
        <v>45</v>
      </c>
      <c r="Q96" s="153" t="str">
        <f>INDEX('     2022    '!$A$1:$AC$1563,MATCH($D96,'     2022    '!$D$1:$D$1794,0),MATCH(Q$1,'     2022    '!$A$1:$AC$1,0))</f>
        <v>No</v>
      </c>
      <c r="R96" s="155">
        <f>INDEX('     2022    '!$A$1:$AC$1563,MATCH($D96,'     2022    '!$D$1:$D$1794,0),MATCH(R$1,'     2022    '!$A$1:$AC$1,0))</f>
        <v>11</v>
      </c>
      <c r="S96" s="155">
        <f>INDEX('     2022    '!$A$1:$AC$1563,MATCH($D96,'     2022    '!$D$1:$D$1794,0),MATCH(S$1,'     2022    '!$A$1:$AC$1,0))</f>
        <v>1.27</v>
      </c>
      <c r="T96" s="155">
        <f>INDEX('     2022    '!$A$1:$AC$1563,MATCH($D96,'     2022    '!$D$1:$D$1794,0),MATCH(T$1,'     2022    '!$A$1:$AC$1,0))</f>
        <v>0.3</v>
      </c>
      <c r="U96" s="154" t="str">
        <f>INDEX('     2022    '!$A$1:$AC$1563,MATCH($D96,'     2022    '!$D$1:$D$1794,0),MATCH(U$1,'     2022    '!$A$1:$AC$1,0))</f>
        <v>1.3G</v>
      </c>
      <c r="V96" s="153" t="str">
        <f>INDEX('     2022    '!$A$1:$AC$1563,MATCH($D96,'     2022    '!$D$1:$D$1794,0),MATCH(V$1,'     2022    '!$A$1:$AC$1,0))</f>
        <v>UN0335</v>
      </c>
      <c r="W96" s="153" t="str">
        <f>INDEX('     2022    '!$A$1:$AC$1563,MATCH($D96,'     2022    '!$D$1:$D$1794,0),MATCH(W$1,'     2022    '!$A$1:$AC$1,0))</f>
        <v>F2</v>
      </c>
      <c r="X96" s="151">
        <f>INDEX('     2022    '!$A$1:$AC$1563,MATCH($D96,'     2022    '!$D$1:$D$1794,0),MATCH(X$1,'     2022    '!$A$1:$AC$1,0))</f>
        <v>42.99</v>
      </c>
      <c r="Y96" s="151">
        <f>INDEX('     2022    '!$A$1:$AC$1563,MATCH($D96,'     2022    '!$D$1:$D$1794,0),MATCH(Y$1,'     2022    '!$A$1:$AC$1,0))</f>
        <v>31.99</v>
      </c>
      <c r="Z96" s="156">
        <f>INDEX('     2022    '!$A$1:$AC$1563,MATCH($D96,'     2022    '!$D$1:$D$1794,0),MATCH(Z$1,'     2022    '!$A$1:$AC$1,0))</f>
        <v>2.3199000000000001E-2</v>
      </c>
      <c r="AA96" s="153" t="str">
        <f>INDEX('     2022    '!$A$1:$AC$1563,MATCH($D96,'     2022    '!$D$1:$D$1794,0),MATCH(AA$1,'     2022    '!$A$1:$AC$1,0))</f>
        <v>1008-F2-69246971</v>
      </c>
      <c r="AB96" s="153" t="str">
        <f>INDEX('     2022    '!$A$1:$AC$1563,MATCH($D96,'     2022    '!$D$1:$D$1794,0),MATCH(AB$1,'     2022    '!$A$1:$AC$1,0))</f>
        <v>GB/HSE-350969</v>
      </c>
      <c r="AC96" s="153" t="str">
        <f>INDEX('     2022    '!$A$1:$AC$1563,MATCH($D96,'     2022    '!$D$1:$D$1794,0),MATCH(AC$1,'     2022    '!$A$1:$AC$1,0))</f>
        <v>7/29/2030</v>
      </c>
    </row>
    <row r="97" spans="1:29" ht="24">
      <c r="A97" s="32">
        <f t="shared" si="3"/>
        <v>94</v>
      </c>
      <c r="B97" s="68" t="str">
        <f>INDEX('     2022    '!B$2:B$1794,MATCH(D97,'     2022    '!D$2:D$1794,0))</f>
        <v>NEW2021</v>
      </c>
      <c r="C97" s="204" t="str">
        <f>INDEX('     2022    '!C$2:C$1794,MATCH(D97,'     2022    '!D$2:D$1794,0))</f>
        <v>Cake - 49s</v>
      </c>
      <c r="D97" s="205" t="str">
        <f>INDEX('     2022    '!D:D,MATCH(A97,'     2022    '!AJ:AJ,0))</f>
        <v>CC1564</v>
      </c>
      <c r="E97" s="204" t="str">
        <f>INDEX('     2022    '!$A$2:$BP$1563,MATCH(D97,'     2022    '!$D$2:$D$1794,0),MATCH($E$1,'     2022    '!$A$3:$BH$3,0))</f>
        <v>SILVER DRAGONS. 49 shot cake. Silver dragon tails dance across the sky with red and golden coloured bursts. RETAIL</v>
      </c>
      <c r="F97" s="206" t="str">
        <f>IFERROR(IF(LEFT(INDEX('     2022    '!AD$2:AD$1794,MATCH(D97,'     2022    '!D$2:D$1794,0)),4)="http",HYPERLINK(INDEX('     2022    '!AD$2:AD$1794,MATCH(D97,'     2022    '!D$2:D$1794,0)),"Video"),""),"")</f>
        <v>Video</v>
      </c>
      <c r="G97" s="207">
        <f>INDEX('     2022    '!$A$1:$AC$1563,MATCH($D97,'     2022    '!$D$1:$D$1794,0),MATCH(G$1,'     2022    '!$A$1:$AC$1,0))</f>
        <v>0</v>
      </c>
      <c r="H97" s="150"/>
      <c r="I97" s="152">
        <f>INDEX('     2022    '!$A$1:$AC$1563,MATCH($D97,'     2022    '!$D$1:$D$1794,0),MATCH(I$1,'     2022    '!$A$1:$AC$1,0))</f>
        <v>110.53</v>
      </c>
      <c r="J97" s="150"/>
      <c r="K97" s="151">
        <f t="shared" si="2"/>
        <v>13.81625</v>
      </c>
      <c r="L97" s="152">
        <f>INDEX('     2022    '!$A$1:$AC$1563,MATCH($D97,'     2022    '!$D$1:$D$1794,0),MATCH(L$1,'     2022    '!$A$1:$AC$1,0))</f>
        <v>113.9041668154276</v>
      </c>
      <c r="M97" s="152">
        <f>INDEX('     2022    '!$A$1:$AC$1563,MATCH($D97,'     2022    '!$D$1:$D$1794,0),MATCH(M$1,'     2022    '!$A$1:$AC$1,0))</f>
        <v>119.89912296360801</v>
      </c>
      <c r="N97" s="153" t="str">
        <f>INDEX('     2022    '!$A$1:$AC$1563,MATCH($D97,'     2022    '!$D$1:$D$1794,0),MATCH(N$1,'     2022    '!$A$1:$AC$1,0))</f>
        <v>20mm</v>
      </c>
      <c r="O97" s="154">
        <f>INDEX('     2022    '!$A$1:$AC$1563,MATCH($D97,'     2022    '!$D$1:$D$1794,0),MATCH(O$1,'     2022    '!$A$1:$AC$1,0))</f>
        <v>8</v>
      </c>
      <c r="P97" s="153">
        <f>INDEX('     2022    '!$A$1:$AC$1563,MATCH($D97,'     2022    '!$D$1:$D$1794,0),MATCH(P$1,'     2022    '!$A$1:$AC$1,0))</f>
        <v>35</v>
      </c>
      <c r="Q97" s="153" t="str">
        <f>INDEX('     2022    '!$A$1:$AC$1563,MATCH($D97,'     2022    '!$D$1:$D$1794,0),MATCH(Q$1,'     2022    '!$A$1:$AC$1,0))</f>
        <v>No</v>
      </c>
      <c r="R97" s="155">
        <f>INDEX('     2022    '!$A$1:$AC$1563,MATCH($D97,'     2022    '!$D$1:$D$1794,0),MATCH(R$1,'     2022    '!$A$1:$AC$1,0))</f>
        <v>20</v>
      </c>
      <c r="S97" s="155">
        <f>INDEX('     2022    '!$A$1:$AC$1563,MATCH($D97,'     2022    '!$D$1:$D$1794,0),MATCH(S$1,'     2022    '!$A$1:$AC$1,0))</f>
        <v>3.1</v>
      </c>
      <c r="T97" s="155">
        <f>INDEX('     2022    '!$A$1:$AC$1563,MATCH($D97,'     2022    '!$D$1:$D$1794,0),MATCH(T$1,'     2022    '!$A$1:$AC$1,0))</f>
        <v>0</v>
      </c>
      <c r="U97" s="154" t="str">
        <f>INDEX('     2022    '!$A$1:$AC$1563,MATCH($D97,'     2022    '!$D$1:$D$1794,0),MATCH(U$1,'     2022    '!$A$1:$AC$1,0))</f>
        <v>1.3G</v>
      </c>
      <c r="V97" s="153" t="str">
        <f>INDEX('     2022    '!$A$1:$AC$1563,MATCH($D97,'     2022    '!$D$1:$D$1794,0),MATCH(V$1,'     2022    '!$A$1:$AC$1,0))</f>
        <v>UN0335</v>
      </c>
      <c r="W97" s="153" t="str">
        <f>INDEX('     2022    '!$A$1:$AC$1563,MATCH($D97,'     2022    '!$D$1:$D$1794,0),MATCH(W$1,'     2022    '!$A$1:$AC$1,0))</f>
        <v>F3</v>
      </c>
      <c r="X97" s="151">
        <f>INDEX('     2022    '!$A$1:$AC$1563,MATCH($D97,'     2022    '!$D$1:$D$1794,0),MATCH(X$1,'     2022    '!$A$1:$AC$1,0))</f>
        <v>55.99</v>
      </c>
      <c r="Y97" s="151">
        <f>INDEX('     2022    '!$A$1:$AC$1563,MATCH($D97,'     2022    '!$D$1:$D$1794,0),MATCH(Y$1,'     2022    '!$A$1:$AC$1,0))</f>
        <v>41.99</v>
      </c>
      <c r="Z97" s="156">
        <f>INDEX('     2022    '!$A$1:$AC$1563,MATCH($D97,'     2022    '!$D$1:$D$1794,0),MATCH(Z$1,'     2022    '!$A$1:$AC$1,0))</f>
        <v>5.5480000000000002E-2</v>
      </c>
      <c r="AA97" s="153" t="str">
        <f>INDEX('     2022    '!$A$1:$AC$1563,MATCH($D97,'     2022    '!$D$1:$D$1794,0),MATCH(AA$1,'     2022    '!$A$1:$AC$1,0))</f>
        <v>2806-F2-003405</v>
      </c>
      <c r="AB97" s="153" t="str">
        <f>INDEX('     2022    '!$A$1:$AC$1563,MATCH($D97,'     2022    '!$D$1:$D$1794,0),MATCH(AB$1,'     2022    '!$A$1:$AC$1,0))</f>
        <v>NL/TNO-0017-2021</v>
      </c>
      <c r="AC97" s="153" t="str">
        <f>INDEX('     2022    '!$A$1:$AC$1563,MATCH($D97,'     2022    '!$D$1:$D$1794,0),MATCH(AC$1,'     2022    '!$A$1:$AC$1,0))</f>
        <v>12/31/2099</v>
      </c>
    </row>
    <row r="98" spans="1:29" ht="24">
      <c r="A98" s="32">
        <f t="shared" si="3"/>
        <v>95</v>
      </c>
      <c r="B98" s="68" t="str">
        <f>INDEX('     2022    '!B$2:B$1794,MATCH(D98,'     2022    '!D$2:D$1794,0))</f>
        <v/>
      </c>
      <c r="C98" s="204" t="str">
        <f>INDEX('     2022    '!C$2:C$1794,MATCH(D98,'     2022    '!D$2:D$1794,0))</f>
        <v>Cake - 49s</v>
      </c>
      <c r="D98" s="205" t="str">
        <f>INDEX('     2022    '!D:D,MATCH(A98,'     2022    '!AJ:AJ,0))</f>
        <v>CC0533</v>
      </c>
      <c r="E98" s="204" t="str">
        <f>INDEX('     2022    '!$A$2:$BP$1563,MATCH(D98,'     2022    '!$D$2:$D$1794,0),MATCH($E$1,'     2022    '!$A$3:$BH$3,0))</f>
        <v>CHINA STAR. 49 shots of these classic China colours. White strobe and red bursts. RETAIL</v>
      </c>
      <c r="F98" s="206" t="str">
        <f>IFERROR(IF(LEFT(INDEX('     2022    '!AD$2:AD$1794,MATCH(D98,'     2022    '!D$2:D$1794,0)),4)="http",HYPERLINK(INDEX('     2022    '!AD$2:AD$1794,MATCH(D98,'     2022    '!D$2:D$1794,0)),"Video"),""),"")</f>
        <v>Video</v>
      </c>
      <c r="G98" s="207">
        <f>INDEX('     2022    '!$A$1:$AC$1563,MATCH($D98,'     2022    '!$D$1:$D$1794,0),MATCH(G$1,'     2022    '!$A$1:$AC$1,0))</f>
        <v>0</v>
      </c>
      <c r="H98" s="150"/>
      <c r="I98" s="152">
        <f>INDEX('     2022    '!$A$1:$AC$1563,MATCH($D98,'     2022    '!$D$1:$D$1794,0),MATCH(I$1,'     2022    '!$A$1:$AC$1,0))</f>
        <v>94.79</v>
      </c>
      <c r="J98" s="150"/>
      <c r="K98" s="151">
        <f t="shared" si="2"/>
        <v>15.798333333333334</v>
      </c>
      <c r="L98" s="152">
        <f>INDEX('     2022    '!$A$1:$AC$1563,MATCH($D98,'     2022    '!$D$1:$D$1794,0),MATCH(L$1,'     2022    '!$A$1:$AC$1,0))</f>
        <v>106.1088388754233</v>
      </c>
      <c r="M98" s="152">
        <f>INDEX('     2022    '!$A$1:$AC$1563,MATCH($D98,'     2022    '!$D$1:$D$1794,0),MATCH(M$1,'     2022    '!$A$1:$AC$1,0))</f>
        <v>111.69351460570874</v>
      </c>
      <c r="N98" s="153" t="str">
        <f>INDEX('     2022    '!$A$1:$AC$1563,MATCH($D98,'     2022    '!$D$1:$D$1794,0),MATCH(N$1,'     2022    '!$A$1:$AC$1,0))</f>
        <v>25mm</v>
      </c>
      <c r="O98" s="154">
        <f>INDEX('     2022    '!$A$1:$AC$1563,MATCH($D98,'     2022    '!$D$1:$D$1794,0),MATCH(O$1,'     2022    '!$A$1:$AC$1,0))</f>
        <v>6</v>
      </c>
      <c r="P98" s="153">
        <f>INDEX('     2022    '!$A$1:$AC$1563,MATCH($D98,'     2022    '!$D$1:$D$1794,0),MATCH(P$1,'     2022    '!$A$1:$AC$1,0))</f>
        <v>36</v>
      </c>
      <c r="Q98" s="153" t="str">
        <f>INDEX('     2022    '!$A$1:$AC$1563,MATCH($D98,'     2022    '!$D$1:$D$1794,0),MATCH(Q$1,'     2022    '!$A$1:$AC$1,0))</f>
        <v>No</v>
      </c>
      <c r="R98" s="155">
        <f>INDEX('     2022    '!$A$1:$AC$1563,MATCH($D98,'     2022    '!$D$1:$D$1794,0),MATCH(R$1,'     2022    '!$A$1:$AC$1,0))</f>
        <v>25</v>
      </c>
      <c r="S98" s="155">
        <f>INDEX('     2022    '!$A$1:$AC$1563,MATCH($D98,'     2022    '!$D$1:$D$1794,0),MATCH(S$1,'     2022    '!$A$1:$AC$1,0))</f>
        <v>4.08</v>
      </c>
      <c r="T98" s="155">
        <f>INDEX('     2022    '!$A$1:$AC$1563,MATCH($D98,'     2022    '!$D$1:$D$1794,0),MATCH(T$1,'     2022    '!$A$1:$AC$1,0))</f>
        <v>0.3</v>
      </c>
      <c r="U98" s="154" t="str">
        <f>INDEX('     2022    '!$A$1:$AC$1563,MATCH($D98,'     2022    '!$D$1:$D$1794,0),MATCH(U$1,'     2022    '!$A$1:$AC$1,0))</f>
        <v>1.3G</v>
      </c>
      <c r="V98" s="153" t="str">
        <f>INDEX('     2022    '!$A$1:$AC$1563,MATCH($D98,'     2022    '!$D$1:$D$1794,0),MATCH(V$1,'     2022    '!$A$1:$AC$1,0))</f>
        <v>UN0335</v>
      </c>
      <c r="W98" s="153" t="str">
        <f>INDEX('     2022    '!$A$1:$AC$1563,MATCH($D98,'     2022    '!$D$1:$D$1794,0),MATCH(W$1,'     2022    '!$A$1:$AC$1,0))</f>
        <v>F3</v>
      </c>
      <c r="X98" s="151">
        <f>INDEX('     2022    '!$A$1:$AC$1563,MATCH($D98,'     2022    '!$D$1:$D$1794,0),MATCH(X$1,'     2022    '!$A$1:$AC$1,0))</f>
        <v>64.989999999999995</v>
      </c>
      <c r="Y98" s="151">
        <f>INDEX('     2022    '!$A$1:$AC$1563,MATCH($D98,'     2022    '!$D$1:$D$1794,0),MATCH(Y$1,'     2022    '!$A$1:$AC$1,0))</f>
        <v>48.99</v>
      </c>
      <c r="Z98" s="156">
        <f>INDEX('     2022    '!$A$1:$AC$1563,MATCH($D98,'     2022    '!$D$1:$D$1794,0),MATCH(Z$1,'     2022    '!$A$1:$AC$1,0))</f>
        <v>5.4899999999999997E-2</v>
      </c>
      <c r="AA98" s="153" t="str">
        <f>INDEX('     2022    '!$A$1:$AC$1563,MATCH($D98,'     2022    '!$D$1:$D$1794,0),MATCH(AA$1,'     2022    '!$A$1:$AC$1,0))</f>
        <v>1008-F3-69246975</v>
      </c>
      <c r="AB98" s="153" t="str">
        <f>INDEX('     2022    '!$A$1:$AC$1563,MATCH($D98,'     2022    '!$D$1:$D$1794,0),MATCH(AB$1,'     2022    '!$A$1:$AC$1,0))</f>
        <v>GB/HSE-347790</v>
      </c>
      <c r="AC98" s="153" t="str">
        <f>INDEX('     2022    '!$A$1:$AC$1563,MATCH($D98,'     2022    '!$D$1:$D$1794,0),MATCH(AC$1,'     2022    '!$A$1:$AC$1,0))</f>
        <v>10/15/2029</v>
      </c>
    </row>
    <row r="99" spans="1:29" ht="24">
      <c r="A99" s="32">
        <f t="shared" si="3"/>
        <v>96</v>
      </c>
      <c r="B99" s="68" t="str">
        <f>INDEX('     2022    '!B$2:B$1794,MATCH(D99,'     2022    '!D$2:D$1794,0))</f>
        <v/>
      </c>
      <c r="C99" s="204" t="str">
        <f>INDEX('     2022    '!C$2:C$1794,MATCH(D99,'     2022    '!D$2:D$1794,0))</f>
        <v>Cake - 49s</v>
      </c>
      <c r="D99" s="205" t="str">
        <f>INDEX('     2022    '!D:D,MATCH(A99,'     2022    '!AJ:AJ,0))</f>
        <v>CC0532</v>
      </c>
      <c r="E99" s="204" t="str">
        <f>INDEX('     2022    '!$A$2:$BP$1563,MATCH(D99,'     2022    '!$D$2:$D$1794,0),MATCH($E$1,'     2022    '!$A$3:$BH$3,0))</f>
        <v>MESO-SPHERE. 49 shot cake. Blue tail to blue bursts with silver fish, blue tail to gold coconut with purple stars. RETAIL</v>
      </c>
      <c r="F99" s="206" t="str">
        <f>IFERROR(IF(LEFT(INDEX('     2022    '!AD$2:AD$1794,MATCH(D99,'     2022    '!D$2:D$1794,0)),4)="http",HYPERLINK(INDEX('     2022    '!AD$2:AD$1794,MATCH(D99,'     2022    '!D$2:D$1794,0)),"Video"),""),"")</f>
        <v>Video</v>
      </c>
      <c r="G99" s="207">
        <f>INDEX('     2022    '!$A$1:$AC$1563,MATCH($D99,'     2022    '!$D$1:$D$1794,0),MATCH(G$1,'     2022    '!$A$1:$AC$1,0))</f>
        <v>0</v>
      </c>
      <c r="H99" s="150"/>
      <c r="I99" s="152">
        <f>INDEX('     2022    '!$A$1:$AC$1563,MATCH($D99,'     2022    '!$D$1:$D$1794,0),MATCH(I$1,'     2022    '!$A$1:$AC$1,0))</f>
        <v>102.18</v>
      </c>
      <c r="J99" s="150"/>
      <c r="K99" s="151">
        <f t="shared" si="2"/>
        <v>17.03</v>
      </c>
      <c r="L99" s="152">
        <f>INDEX('     2022    '!$A$1:$AC$1563,MATCH($D99,'     2022    '!$D$1:$D$1794,0),MATCH(L$1,'     2022    '!$A$1:$AC$1,0))</f>
        <v>108.13713202706549</v>
      </c>
      <c r="M99" s="152">
        <f>INDEX('     2022    '!$A$1:$AC$1563,MATCH($D99,'     2022    '!$D$1:$D$1794,0),MATCH(M$1,'     2022    '!$A$1:$AC$1,0))</f>
        <v>113.82856002849</v>
      </c>
      <c r="N99" s="153" t="str">
        <f>INDEX('     2022    '!$A$1:$AC$1563,MATCH($D99,'     2022    '!$D$1:$D$1794,0),MATCH(N$1,'     2022    '!$A$1:$AC$1,0))</f>
        <v>25mm</v>
      </c>
      <c r="O99" s="154">
        <f>INDEX('     2022    '!$A$1:$AC$1563,MATCH($D99,'     2022    '!$D$1:$D$1794,0),MATCH(O$1,'     2022    '!$A$1:$AC$1,0))</f>
        <v>6</v>
      </c>
      <c r="P99" s="153">
        <f>INDEX('     2022    '!$A$1:$AC$1563,MATCH($D99,'     2022    '!$D$1:$D$1794,0),MATCH(P$1,'     2022    '!$A$1:$AC$1,0))</f>
        <v>38</v>
      </c>
      <c r="Q99" s="153" t="str">
        <f>INDEX('     2022    '!$A$1:$AC$1563,MATCH($D99,'     2022    '!$D$1:$D$1794,0),MATCH(Q$1,'     2022    '!$A$1:$AC$1,0))</f>
        <v>No</v>
      </c>
      <c r="R99" s="155">
        <f>INDEX('     2022    '!$A$1:$AC$1563,MATCH($D99,'     2022    '!$D$1:$D$1794,0),MATCH(R$1,'     2022    '!$A$1:$AC$1,0))</f>
        <v>25</v>
      </c>
      <c r="S99" s="155">
        <f>INDEX('     2022    '!$A$1:$AC$1563,MATCH($D99,'     2022    '!$D$1:$D$1794,0),MATCH(S$1,'     2022    '!$A$1:$AC$1,0))</f>
        <v>4.08</v>
      </c>
      <c r="T99" s="155">
        <f>INDEX('     2022    '!$A$1:$AC$1563,MATCH($D99,'     2022    '!$D$1:$D$1794,0),MATCH(T$1,'     2022    '!$A$1:$AC$1,0))</f>
        <v>0.3</v>
      </c>
      <c r="U99" s="154" t="str">
        <f>INDEX('     2022    '!$A$1:$AC$1563,MATCH($D99,'     2022    '!$D$1:$D$1794,0),MATCH(U$1,'     2022    '!$A$1:$AC$1,0))</f>
        <v>1.3G</v>
      </c>
      <c r="V99" s="153" t="str">
        <f>INDEX('     2022    '!$A$1:$AC$1563,MATCH($D99,'     2022    '!$D$1:$D$1794,0),MATCH(V$1,'     2022    '!$A$1:$AC$1,0))</f>
        <v>UN0335</v>
      </c>
      <c r="W99" s="153" t="str">
        <f>INDEX('     2022    '!$A$1:$AC$1563,MATCH($D99,'     2022    '!$D$1:$D$1794,0),MATCH(W$1,'     2022    '!$A$1:$AC$1,0))</f>
        <v>F3</v>
      </c>
      <c r="X99" s="151">
        <f>INDEX('     2022    '!$A$1:$AC$1563,MATCH($D99,'     2022    '!$D$1:$D$1794,0),MATCH(X$1,'     2022    '!$A$1:$AC$1,0))</f>
        <v>64.989999999999995</v>
      </c>
      <c r="Y99" s="151">
        <f>INDEX('     2022    '!$A$1:$AC$1563,MATCH($D99,'     2022    '!$D$1:$D$1794,0),MATCH(Y$1,'     2022    '!$A$1:$AC$1,0))</f>
        <v>48.99</v>
      </c>
      <c r="Z99" s="156">
        <f>INDEX('     2022    '!$A$1:$AC$1563,MATCH($D99,'     2022    '!$D$1:$D$1794,0),MATCH(Z$1,'     2022    '!$A$1:$AC$1,0))</f>
        <v>5.4899999999999997E-2</v>
      </c>
      <c r="AA99" s="153" t="str">
        <f>INDEX('     2022    '!$A$1:$AC$1563,MATCH($D99,'     2022    '!$D$1:$D$1794,0),MATCH(AA$1,'     2022    '!$A$1:$AC$1,0))</f>
        <v>1008-F3-69246975</v>
      </c>
      <c r="AB99" s="153" t="str">
        <f>INDEX('     2022    '!$A$1:$AC$1563,MATCH($D99,'     2022    '!$D$1:$D$1794,0),MATCH(AB$1,'     2022    '!$A$1:$AC$1,0))</f>
        <v>GB/HSE-347789</v>
      </c>
      <c r="AC99" s="153" t="str">
        <f>INDEX('     2022    '!$A$1:$AC$1563,MATCH($D99,'     2022    '!$D$1:$D$1794,0),MATCH(AC$1,'     2022    '!$A$1:$AC$1,0))</f>
        <v>10/15/2029</v>
      </c>
    </row>
    <row r="100" spans="1:29" ht="24">
      <c r="A100" s="32">
        <f t="shared" si="3"/>
        <v>97</v>
      </c>
      <c r="B100" s="68" t="str">
        <f>INDEX('     2022    '!B$2:B$1794,MATCH(D100,'     2022    '!D$2:D$1794,0))</f>
        <v/>
      </c>
      <c r="C100" s="204" t="str">
        <f>INDEX('     2022    '!C$2:C$1794,MATCH(D100,'     2022    '!D$2:D$1794,0))</f>
        <v>Cake - 49s</v>
      </c>
      <c r="D100" s="205" t="str">
        <f>INDEX('     2022    '!D:D,MATCH(A100,'     2022    '!AJ:AJ,0))</f>
        <v>CC1471</v>
      </c>
      <c r="E100" s="204" t="str">
        <f>INDEX('     2022    '!$A$2:$BP$1563,MATCH(D100,'     2022    '!$D$2:$D$1794,0),MATCH($E$1,'     2022    '!$A$3:$BH$3,0))</f>
        <v>FROGS IN A BLENDER. 49 shot cake. Blue &amp; green dahlia bursts to red flitter ghost effect, an amazing memorable effect. RETAIL</v>
      </c>
      <c r="F100" s="206" t="str">
        <f>IFERROR(IF(LEFT(INDEX('     2022    '!AD$2:AD$1794,MATCH(D100,'     2022    '!D$2:D$1794,0)),4)="http",HYPERLINK(INDEX('     2022    '!AD$2:AD$1794,MATCH(D100,'     2022    '!D$2:D$1794,0)),"Video"),""),"")</f>
        <v>Video</v>
      </c>
      <c r="G100" s="207">
        <f>INDEX('     2022    '!$A$1:$AC$1563,MATCH($D100,'     2022    '!$D$1:$D$1794,0),MATCH(G$1,'     2022    '!$A$1:$AC$1,0))</f>
        <v>0</v>
      </c>
      <c r="H100" s="150"/>
      <c r="I100" s="152">
        <f>INDEX('     2022    '!$A$1:$AC$1563,MATCH($D100,'     2022    '!$D$1:$D$1794,0),MATCH(I$1,'     2022    '!$A$1:$AC$1,0))</f>
        <v>64.14</v>
      </c>
      <c r="J100" s="150"/>
      <c r="K100" s="151">
        <f t="shared" si="2"/>
        <v>16.035</v>
      </c>
      <c r="L100" s="152">
        <f>INDEX('     2022    '!$A$1:$AC$1563,MATCH($D100,'     2022    '!$D$1:$D$1794,0),MATCH(L$1,'     2022    '!$A$1:$AC$1,0))</f>
        <v>72.258889032333471</v>
      </c>
      <c r="M100" s="152">
        <f>INDEX('     2022    '!$A$1:$AC$1563,MATCH($D100,'     2022    '!$D$1:$D$1794,0),MATCH(M$1,'     2022    '!$A$1:$AC$1,0))</f>
        <v>76.061988455087871</v>
      </c>
      <c r="N100" s="153" t="str">
        <f>INDEX('     2022    '!$A$1:$AC$1563,MATCH($D100,'     2022    '!$D$1:$D$1794,0),MATCH(N$1,'     2022    '!$A$1:$AC$1,0))</f>
        <v>25mm</v>
      </c>
      <c r="O100" s="154">
        <f>INDEX('     2022    '!$A$1:$AC$1563,MATCH($D100,'     2022    '!$D$1:$D$1794,0),MATCH(O$1,'     2022    '!$A$1:$AC$1,0))</f>
        <v>4</v>
      </c>
      <c r="P100" s="153">
        <f>INDEX('     2022    '!$A$1:$AC$1563,MATCH($D100,'     2022    '!$D$1:$D$1794,0),MATCH(P$1,'     2022    '!$A$1:$AC$1,0))</f>
        <v>30</v>
      </c>
      <c r="Q100" s="153" t="str">
        <f>INDEX('     2022    '!$A$1:$AC$1563,MATCH($D100,'     2022    '!$D$1:$D$1794,0),MATCH(Q$1,'     2022    '!$A$1:$AC$1,0))</f>
        <v>No</v>
      </c>
      <c r="R100" s="155">
        <f>INDEX('     2022    '!$A$1:$AC$1563,MATCH($D100,'     2022    '!$D$1:$D$1794,0),MATCH(R$1,'     2022    '!$A$1:$AC$1,0))</f>
        <v>17</v>
      </c>
      <c r="S100" s="155">
        <f>INDEX('     2022    '!$A$1:$AC$1563,MATCH($D100,'     2022    '!$D$1:$D$1794,0),MATCH(S$1,'     2022    '!$A$1:$AC$1,0))</f>
        <v>2.5</v>
      </c>
      <c r="T100" s="155">
        <f>INDEX('     2022    '!$A$1:$AC$1563,MATCH($D100,'     2022    '!$D$1:$D$1794,0),MATCH(T$1,'     2022    '!$A$1:$AC$1,0))</f>
        <v>0.3</v>
      </c>
      <c r="U100" s="154" t="str">
        <f>INDEX('     2022    '!$A$1:$AC$1563,MATCH($D100,'     2022    '!$D$1:$D$1794,0),MATCH(U$1,'     2022    '!$A$1:$AC$1,0))</f>
        <v>1.3G</v>
      </c>
      <c r="V100" s="153" t="str">
        <f>INDEX('     2022    '!$A$1:$AC$1563,MATCH($D100,'     2022    '!$D$1:$D$1794,0),MATCH(V$1,'     2022    '!$A$1:$AC$1,0))</f>
        <v>UN0335</v>
      </c>
      <c r="W100" s="153" t="str">
        <f>INDEX('     2022    '!$A$1:$AC$1563,MATCH($D100,'     2022    '!$D$1:$D$1794,0),MATCH(W$1,'     2022    '!$A$1:$AC$1,0))</f>
        <v>F3</v>
      </c>
      <c r="X100" s="151">
        <f>INDEX('     2022    '!$A$1:$AC$1563,MATCH($D100,'     2022    '!$D$1:$D$1794,0),MATCH(X$1,'     2022    '!$A$1:$AC$1,0))</f>
        <v>64.989999999999995</v>
      </c>
      <c r="Y100" s="151">
        <f>INDEX('     2022    '!$A$1:$AC$1563,MATCH($D100,'     2022    '!$D$1:$D$1794,0),MATCH(Y$1,'     2022    '!$A$1:$AC$1,0))</f>
        <v>48.99</v>
      </c>
      <c r="Z100" s="156">
        <f>INDEX('     2022    '!$A$1:$AC$1563,MATCH($D100,'     2022    '!$D$1:$D$1794,0),MATCH(Z$1,'     2022    '!$A$1:$AC$1,0))</f>
        <v>3.8699999999999998E-2</v>
      </c>
      <c r="AA100" s="153" t="str">
        <f>INDEX('     2022    '!$A$1:$AC$1563,MATCH($D100,'     2022    '!$D$1:$D$1794,0),MATCH(AA$1,'     2022    '!$A$1:$AC$1,0))</f>
        <v>2806-F3-000040</v>
      </c>
      <c r="AB100" s="153" t="str">
        <f>INDEX('     2022    '!$A$1:$AC$1563,MATCH($D100,'     2022    '!$D$1:$D$1794,0),MATCH(AB$1,'     2022    '!$A$1:$AC$1,0))</f>
        <v>GB/HSE-360479</v>
      </c>
      <c r="AC100" s="153" t="str">
        <f>INDEX('     2022    '!$A$1:$AC$1563,MATCH($D100,'     2022    '!$D$1:$D$1794,0),MATCH(AC$1,'     2022    '!$A$1:$AC$1,0))</f>
        <v>6/8/2029</v>
      </c>
    </row>
    <row r="101" spans="1:29" ht="24">
      <c r="A101" s="32">
        <f t="shared" si="3"/>
        <v>98</v>
      </c>
      <c r="B101" s="68" t="str">
        <f>INDEX('     2022    '!B$2:B$1794,MATCH(D101,'     2022    '!D$2:D$1794,0))</f>
        <v/>
      </c>
      <c r="C101" s="204" t="str">
        <f>INDEX('     2022    '!C$2:C$1794,MATCH(D101,'     2022    '!D$2:D$1794,0))</f>
        <v>Cake - 49s</v>
      </c>
      <c r="D101" s="205" t="str">
        <f>INDEX('     2022    '!D:D,MATCH(A101,'     2022    '!AJ:AJ,0))</f>
        <v>CC0727</v>
      </c>
      <c r="E101" s="204" t="str">
        <f>INDEX('     2022    '!$A$2:$BP$1563,MATCH(D101,'     2022    '!$D$2:$D$1794,0),MATCH($E$1,'     2022    '!$A$3:$BH$3,0))</f>
        <v>SPIDERS WEB. 49 shot cake. Green tail to gold spider with green strobing stars, blue tail to gold spider with blue strobe stars. RETAIL</v>
      </c>
      <c r="F101" s="206" t="str">
        <f>IFERROR(IF(LEFT(INDEX('     2022    '!AD$2:AD$1794,MATCH(D101,'     2022    '!D$2:D$1794,0)),4)="http",HYPERLINK(INDEX('     2022    '!AD$2:AD$1794,MATCH(D101,'     2022    '!D$2:D$1794,0)),"Video"),""),"")</f>
        <v>Video</v>
      </c>
      <c r="G101" s="207">
        <f>INDEX('     2022    '!$A$1:$AC$1563,MATCH($D101,'     2022    '!$D$1:$D$1794,0),MATCH(G$1,'     2022    '!$A$1:$AC$1,0))</f>
        <v>0</v>
      </c>
      <c r="H101" s="150"/>
      <c r="I101" s="152">
        <f>INDEX('     2022    '!$A$1:$AC$1563,MATCH($D101,'     2022    '!$D$1:$D$1794,0),MATCH(I$1,'     2022    '!$A$1:$AC$1,0))</f>
        <v>102.18</v>
      </c>
      <c r="J101" s="150"/>
      <c r="K101" s="151">
        <f t="shared" si="2"/>
        <v>17.03</v>
      </c>
      <c r="L101" s="152">
        <f>INDEX('     2022    '!$A$1:$AC$1563,MATCH($D101,'     2022    '!$D$1:$D$1794,0),MATCH(L$1,'     2022    '!$A$1:$AC$1,0))</f>
        <v>110.47562396444441</v>
      </c>
      <c r="M101" s="152">
        <f>INDEX('     2022    '!$A$1:$AC$1563,MATCH($D101,'     2022    '!$D$1:$D$1794,0),MATCH(M$1,'     2022    '!$A$1:$AC$1,0))</f>
        <v>116.29013048888886</v>
      </c>
      <c r="N101" s="153" t="str">
        <f>INDEX('     2022    '!$A$1:$AC$1563,MATCH($D101,'     2022    '!$D$1:$D$1794,0),MATCH(N$1,'     2022    '!$A$1:$AC$1,0))</f>
        <v>25mm</v>
      </c>
      <c r="O101" s="154">
        <f>INDEX('     2022    '!$A$1:$AC$1563,MATCH($D101,'     2022    '!$D$1:$D$1794,0),MATCH(O$1,'     2022    '!$A$1:$AC$1,0))</f>
        <v>6</v>
      </c>
      <c r="P101" s="153">
        <f>INDEX('     2022    '!$A$1:$AC$1563,MATCH($D101,'     2022    '!$D$1:$D$1794,0),MATCH(P$1,'     2022    '!$A$1:$AC$1,0))</f>
        <v>42</v>
      </c>
      <c r="Q101" s="153" t="str">
        <f>INDEX('     2022    '!$A$1:$AC$1563,MATCH($D101,'     2022    '!$D$1:$D$1794,0),MATCH(Q$1,'     2022    '!$A$1:$AC$1,0))</f>
        <v>No</v>
      </c>
      <c r="R101" s="155">
        <f>INDEX('     2022    '!$A$1:$AC$1563,MATCH($D101,'     2022    '!$D$1:$D$1794,0),MATCH(R$1,'     2022    '!$A$1:$AC$1,0))</f>
        <v>25</v>
      </c>
      <c r="S101" s="155">
        <f>INDEX('     2022    '!$A$1:$AC$1563,MATCH($D101,'     2022    '!$D$1:$D$1794,0),MATCH(S$1,'     2022    '!$A$1:$AC$1,0))</f>
        <v>3.68</v>
      </c>
      <c r="T101" s="155">
        <f>INDEX('     2022    '!$A$1:$AC$1563,MATCH($D101,'     2022    '!$D$1:$D$1794,0),MATCH(T$1,'     2022    '!$A$1:$AC$1,0))</f>
        <v>0.3</v>
      </c>
      <c r="U101" s="154" t="str">
        <f>INDEX('     2022    '!$A$1:$AC$1563,MATCH($D101,'     2022    '!$D$1:$D$1794,0),MATCH(U$1,'     2022    '!$A$1:$AC$1,0))</f>
        <v>1.3G</v>
      </c>
      <c r="V101" s="153" t="str">
        <f>INDEX('     2022    '!$A$1:$AC$1563,MATCH($D101,'     2022    '!$D$1:$D$1794,0),MATCH(V$1,'     2022    '!$A$1:$AC$1,0))</f>
        <v>UN0335</v>
      </c>
      <c r="W101" s="153" t="str">
        <f>INDEX('     2022    '!$A$1:$AC$1563,MATCH($D101,'     2022    '!$D$1:$D$1794,0),MATCH(W$1,'     2022    '!$A$1:$AC$1,0))</f>
        <v>F3</v>
      </c>
      <c r="X101" s="151">
        <f>INDEX('     2022    '!$A$1:$AC$1563,MATCH($D101,'     2022    '!$D$1:$D$1794,0),MATCH(X$1,'     2022    '!$A$1:$AC$1,0))</f>
        <v>64.989999999999995</v>
      </c>
      <c r="Y101" s="151">
        <f>INDEX('     2022    '!$A$1:$AC$1563,MATCH($D101,'     2022    '!$D$1:$D$1794,0),MATCH(Y$1,'     2022    '!$A$1:$AC$1,0))</f>
        <v>48.99</v>
      </c>
      <c r="Z101" s="156">
        <f>INDEX('     2022    '!$A$1:$AC$1563,MATCH($D101,'     2022    '!$D$1:$D$1794,0),MATCH(Z$1,'     2022    '!$A$1:$AC$1,0))</f>
        <v>5.4912000000000002E-2</v>
      </c>
      <c r="AA101" s="153" t="str">
        <f>INDEX('     2022    '!$A$1:$AC$1563,MATCH($D101,'     2022    '!$D$1:$D$1794,0),MATCH(AA$1,'     2022    '!$A$1:$AC$1,0))</f>
        <v>1008-F3-69246975</v>
      </c>
      <c r="AB101" s="153" t="str">
        <f>INDEX('     2022    '!$A$1:$AC$1563,MATCH($D101,'     2022    '!$D$1:$D$1794,0),MATCH(AB$1,'     2022    '!$A$1:$AC$1,0))</f>
        <v>GB/HSE-352798</v>
      </c>
      <c r="AC101" s="153" t="str">
        <f>INDEX('     2022    '!$A$1:$AC$1563,MATCH($D101,'     2022    '!$D$1:$D$1794,0),MATCH(AC$1,'     2022    '!$A$1:$AC$1,0))</f>
        <v>6/28/2026</v>
      </c>
    </row>
    <row r="102" spans="1:29" ht="36">
      <c r="A102" s="32">
        <f t="shared" si="3"/>
        <v>99</v>
      </c>
      <c r="B102" s="68" t="str">
        <f>INDEX('     2022    '!B$2:B$1794,MATCH(D102,'     2022    '!D$2:D$1794,0))</f>
        <v/>
      </c>
      <c r="C102" s="204" t="str">
        <f>INDEX('     2022    '!C$2:C$1794,MATCH(D102,'     2022    '!D$2:D$1794,0))</f>
        <v>Cake - 49s</v>
      </c>
      <c r="D102" s="205" t="str">
        <f>INDEX('     2022    '!D:D,MATCH(A102,'     2022    '!AJ:AJ,0))</f>
        <v>KF021-A-49</v>
      </c>
      <c r="E102" s="204" t="str">
        <f>INDEX('     2022    '!$A$2:$BP$1563,MATCH(D102,'     2022    '!$D$2:$D$1794,0),MATCH($E$1,'     2022    '!$A$3:$BH$3,0))</f>
        <v>ALCHEMY. Green tail to lime grass green, pink dahlia and white strobe, red tail to red dahlia and spider, sivler tail to super crown and red strobe, silver tail to crackling flower finale. RETAIL</v>
      </c>
      <c r="F102" s="206" t="str">
        <f>IFERROR(IF(LEFT(INDEX('     2022    '!AD$2:AD$1794,MATCH(D102,'     2022    '!D$2:D$1794,0)),4)="http",HYPERLINK(INDEX('     2022    '!AD$2:AD$1794,MATCH(D102,'     2022    '!D$2:D$1794,0)),"Video"),""),"")</f>
        <v>Video</v>
      </c>
      <c r="G102" s="207">
        <f>INDEX('     2022    '!$A$1:$AC$1563,MATCH($D102,'     2022    '!$D$1:$D$1794,0),MATCH(G$1,'     2022    '!$A$1:$AC$1,0))</f>
        <v>81</v>
      </c>
      <c r="H102" s="150"/>
      <c r="I102" s="152">
        <f>INDEX('     2022    '!$A$1:$AC$1563,MATCH($D102,'     2022    '!$D$1:$D$1794,0),MATCH(I$1,'     2022    '!$A$1:$AC$1,0))</f>
        <v>54.5</v>
      </c>
      <c r="J102" s="150"/>
      <c r="K102" s="151">
        <f t="shared" si="2"/>
        <v>27.25</v>
      </c>
      <c r="L102" s="152">
        <f>INDEX('     2022    '!$A$1:$AC$1563,MATCH($D102,'     2022    '!$D$1:$D$1794,0),MATCH(L$1,'     2022    '!$A$1:$AC$1,0))</f>
        <v>51.78</v>
      </c>
      <c r="M102" s="152">
        <f>INDEX('     2022    '!$A$1:$AC$1563,MATCH($D102,'     2022    '!$D$1:$D$1794,0),MATCH(M$1,'     2022    '!$A$1:$AC$1,0))</f>
        <v>54.5</v>
      </c>
      <c r="N102" s="153" t="str">
        <f>INDEX('     2022    '!$A$1:$AC$1563,MATCH($D102,'     2022    '!$D$1:$D$1794,0),MATCH(N$1,'     2022    '!$A$1:$AC$1,0))</f>
        <v>30mm</v>
      </c>
      <c r="O102" s="154">
        <f>INDEX('     2022    '!$A$1:$AC$1563,MATCH($D102,'     2022    '!$D$1:$D$1794,0),MATCH(O$1,'     2022    '!$A$1:$AC$1,0))</f>
        <v>2</v>
      </c>
      <c r="P102" s="153">
        <f>INDEX('     2022    '!$A$1:$AC$1563,MATCH($D102,'     2022    '!$D$1:$D$1794,0),MATCH(P$1,'     2022    '!$A$1:$AC$1,0))</f>
        <v>60</v>
      </c>
      <c r="Q102" s="153" t="str">
        <f>INDEX('     2022    '!$A$1:$AC$1563,MATCH($D102,'     2022    '!$D$1:$D$1794,0),MATCH(Q$1,'     2022    '!$A$1:$AC$1,0))</f>
        <v>No</v>
      </c>
      <c r="R102" s="155">
        <f>INDEX('     2022    '!$A$1:$AC$1563,MATCH($D102,'     2022    '!$D$1:$D$1794,0),MATCH(R$1,'     2022    '!$A$1:$AC$1,0))</f>
        <v>15</v>
      </c>
      <c r="S102" s="155">
        <f>INDEX('     2022    '!$A$1:$AC$1563,MATCH($D102,'     2022    '!$D$1:$D$1794,0),MATCH(S$1,'     2022    '!$A$1:$AC$1,0))</f>
        <v>1.82</v>
      </c>
      <c r="T102" s="155">
        <f>INDEX('     2022    '!$A$1:$AC$1563,MATCH($D102,'     2022    '!$D$1:$D$1794,0),MATCH(T$1,'     2022    '!$A$1:$AC$1,0))</f>
        <v>0</v>
      </c>
      <c r="U102" s="154" t="str">
        <f>INDEX('     2022    '!$A$1:$AC$1563,MATCH($D102,'     2022    '!$D$1:$D$1794,0),MATCH(U$1,'     2022    '!$A$1:$AC$1,0))</f>
        <v>1.4G</v>
      </c>
      <c r="V102" s="153" t="str">
        <f>INDEX('     2022    '!$A$1:$AC$1563,MATCH($D102,'     2022    '!$D$1:$D$1794,0),MATCH(V$1,'     2022    '!$A$1:$AC$1,0))</f>
        <v>UN0336</v>
      </c>
      <c r="W102" s="153" t="str">
        <f>INDEX('     2022    '!$A$1:$AC$1563,MATCH($D102,'     2022    '!$D$1:$D$1794,0),MATCH(W$1,'     2022    '!$A$1:$AC$1,0))</f>
        <v>F3</v>
      </c>
      <c r="X102" s="151">
        <f>INDEX('     2022    '!$A$1:$AC$1563,MATCH($D102,'     2022    '!$D$1:$D$1794,0),MATCH(X$1,'     2022    '!$A$1:$AC$1,0))</f>
        <v>97.99</v>
      </c>
      <c r="Y102" s="151">
        <f>INDEX('     2022    '!$A$1:$AC$1563,MATCH($D102,'     2022    '!$D$1:$D$1794,0),MATCH(Y$1,'     2022    '!$A$1:$AC$1,0))</f>
        <v>82.99</v>
      </c>
      <c r="Z102" s="156">
        <f>INDEX('     2022    '!$A$1:$AC$1563,MATCH($D102,'     2022    '!$D$1:$D$1794,0),MATCH(Z$1,'     2022    '!$A$1:$AC$1,0))</f>
        <v>3.5000000000000003E-2</v>
      </c>
      <c r="AA102" s="153">
        <f>INDEX('     2022    '!$A$1:$AC$1563,MATCH($D102,'     2022    '!$D$1:$D$1794,0),MATCH(AA$1,'     2022    '!$A$1:$AC$1,0))</f>
        <v>0</v>
      </c>
      <c r="AB102" s="153" t="str">
        <f>INDEX('     2022    '!$A$1:$AC$1563,MATCH($D102,'     2022    '!$D$1:$D$1794,0),MATCH(AB$1,'     2022    '!$A$1:$AC$1,0))</f>
        <v>GB/HSE-351133</v>
      </c>
      <c r="AC102" s="153">
        <f>INDEX('     2022    '!$A$1:$AC$1563,MATCH($D102,'     2022    '!$D$1:$D$1794,0),MATCH(AC$1,'     2022    '!$A$1:$AC$1,0))</f>
        <v>0</v>
      </c>
    </row>
    <row r="103" spans="1:29" ht="36">
      <c r="A103" s="32">
        <f t="shared" si="3"/>
        <v>100</v>
      </c>
      <c r="B103" s="68" t="str">
        <f>INDEX('     2022    '!B$2:B$1794,MATCH(D103,'     2022    '!D$2:D$1794,0))</f>
        <v/>
      </c>
      <c r="C103" s="204" t="str">
        <f>INDEX('     2022    '!C$2:C$1794,MATCH(D103,'     2022    '!D$2:D$1794,0))</f>
        <v>Cake - 49s</v>
      </c>
      <c r="D103" s="205" t="str">
        <f>INDEX('     2022    '!D:D,MATCH(A103,'     2022    '!AJ:AJ,0))</f>
        <v>KF022-W-49</v>
      </c>
      <c r="E103" s="204" t="str">
        <f>INDEX('     2022    '!$A$2:$BP$1563,MATCH(D103,'     2022    '!$D$2:$D$1794,0),MATCH($E$1,'     2022    '!$A$3:$BH$3,0))</f>
        <v>WIZARDRY. Red palm and white strobe, purple palm and lemon, green palm pistil and silver spider with crackling willow finale. Formerly Midas Touch but shortened duration for more energy. RETAIL</v>
      </c>
      <c r="F103" s="206" t="str">
        <f>IFERROR(IF(LEFT(INDEX('     2022    '!AD$2:AD$1794,MATCH(D103,'     2022    '!D$2:D$1794,0)),4)="http",HYPERLINK(INDEX('     2022    '!AD$2:AD$1794,MATCH(D103,'     2022    '!D$2:D$1794,0)),"Video"),""),"")</f>
        <v>Video</v>
      </c>
      <c r="G103" s="207">
        <f>INDEX('     2022    '!$A$1:$AC$1563,MATCH($D103,'     2022    '!$D$1:$D$1794,0),MATCH(G$1,'     2022    '!$A$1:$AC$1,0))</f>
        <v>0</v>
      </c>
      <c r="H103" s="150"/>
      <c r="I103" s="152">
        <f>INDEX('     2022    '!$A$1:$AC$1563,MATCH($D103,'     2022    '!$D$1:$D$1794,0),MATCH(I$1,'     2022    '!$A$1:$AC$1,0))</f>
        <v>57.05</v>
      </c>
      <c r="J103" s="150"/>
      <c r="K103" s="151">
        <f t="shared" si="2"/>
        <v>28.524999999999999</v>
      </c>
      <c r="L103" s="152">
        <f>INDEX('     2022    '!$A$1:$AC$1563,MATCH($D103,'     2022    '!$D$1:$D$1794,0),MATCH(L$1,'     2022    '!$A$1:$AC$1,0))</f>
        <v>54.19</v>
      </c>
      <c r="M103" s="152">
        <f>INDEX('     2022    '!$A$1:$AC$1563,MATCH($D103,'     2022    '!$D$1:$D$1794,0),MATCH(M$1,'     2022    '!$A$1:$AC$1,0))</f>
        <v>57.05</v>
      </c>
      <c r="N103" s="153" t="str">
        <f>INDEX('     2022    '!$A$1:$AC$1563,MATCH($D103,'     2022    '!$D$1:$D$1794,0),MATCH(N$1,'     2022    '!$A$1:$AC$1,0))</f>
        <v>30mm</v>
      </c>
      <c r="O103" s="154">
        <f>INDEX('     2022    '!$A$1:$AC$1563,MATCH($D103,'     2022    '!$D$1:$D$1794,0),MATCH(O$1,'     2022    '!$A$1:$AC$1,0))</f>
        <v>2</v>
      </c>
      <c r="P103" s="153">
        <f>INDEX('     2022    '!$A$1:$AC$1563,MATCH($D103,'     2022    '!$D$1:$D$1794,0),MATCH(P$1,'     2022    '!$A$1:$AC$1,0))</f>
        <v>40</v>
      </c>
      <c r="Q103" s="153" t="str">
        <f>INDEX('     2022    '!$A$1:$AC$1563,MATCH($D103,'     2022    '!$D$1:$D$1794,0),MATCH(Q$1,'     2022    '!$A$1:$AC$1,0))</f>
        <v>No</v>
      </c>
      <c r="R103" s="155">
        <f>INDEX('     2022    '!$A$1:$AC$1563,MATCH($D103,'     2022    '!$D$1:$D$1794,0),MATCH(R$1,'     2022    '!$A$1:$AC$1,0))</f>
        <v>12.36</v>
      </c>
      <c r="S103" s="155">
        <f>INDEX('     2022    '!$A$1:$AC$1563,MATCH($D103,'     2022    '!$D$1:$D$1794,0),MATCH(S$1,'     2022    '!$A$1:$AC$1,0))</f>
        <v>1.38</v>
      </c>
      <c r="T103" s="155">
        <f>INDEX('     2022    '!$A$1:$AC$1563,MATCH($D103,'     2022    '!$D$1:$D$1794,0),MATCH(T$1,'     2022    '!$A$1:$AC$1,0))</f>
        <v>0</v>
      </c>
      <c r="U103" s="154" t="str">
        <f>INDEX('     2022    '!$A$1:$AC$1563,MATCH($D103,'     2022    '!$D$1:$D$1794,0),MATCH(U$1,'     2022    '!$A$1:$AC$1,0))</f>
        <v>1.4G</v>
      </c>
      <c r="V103" s="153" t="str">
        <f>INDEX('     2022    '!$A$1:$AC$1563,MATCH($D103,'     2022    '!$D$1:$D$1794,0),MATCH(V$1,'     2022    '!$A$1:$AC$1,0))</f>
        <v>UN0336</v>
      </c>
      <c r="W103" s="153" t="str">
        <f>INDEX('     2022    '!$A$1:$AC$1563,MATCH($D103,'     2022    '!$D$1:$D$1794,0),MATCH(W$1,'     2022    '!$A$1:$AC$1,0))</f>
        <v>F3</v>
      </c>
      <c r="X103" s="151">
        <f>INDEX('     2022    '!$A$1:$AC$1563,MATCH($D103,'     2022    '!$D$1:$D$1794,0),MATCH(X$1,'     2022    '!$A$1:$AC$1,0))</f>
        <v>97.99</v>
      </c>
      <c r="Y103" s="151">
        <f>INDEX('     2022    '!$A$1:$AC$1563,MATCH($D103,'     2022    '!$D$1:$D$1794,0),MATCH(Y$1,'     2022    '!$A$1:$AC$1,0))</f>
        <v>82.99</v>
      </c>
      <c r="Z103" s="156">
        <f>INDEX('     2022    '!$A$1:$AC$1563,MATCH($D103,'     2022    '!$D$1:$D$1794,0),MATCH(Z$1,'     2022    '!$A$1:$AC$1,0))</f>
        <v>3.5000000000000003E-2</v>
      </c>
      <c r="AA103" s="153">
        <f>INDEX('     2022    '!$A$1:$AC$1563,MATCH($D103,'     2022    '!$D$1:$D$1794,0),MATCH(AA$1,'     2022    '!$A$1:$AC$1,0))</f>
        <v>0</v>
      </c>
      <c r="AB103" s="153">
        <f>INDEX('     2022    '!$A$1:$AC$1563,MATCH($D103,'     2022    '!$D$1:$D$1794,0),MATCH(AB$1,'     2022    '!$A$1:$AC$1,0))</f>
        <v>0</v>
      </c>
      <c r="AC103" s="153">
        <f>INDEX('     2022    '!$A$1:$AC$1563,MATCH($D103,'     2022    '!$D$1:$D$1794,0),MATCH(AC$1,'     2022    '!$A$1:$AC$1,0))</f>
        <v>0</v>
      </c>
    </row>
    <row r="104" spans="1:29" ht="24">
      <c r="A104" s="32">
        <f t="shared" si="3"/>
        <v>101</v>
      </c>
      <c r="B104" s="68" t="str">
        <f>INDEX('     2022    '!B$2:B$1794,MATCH(D104,'     2022    '!D$2:D$1794,0))</f>
        <v/>
      </c>
      <c r="C104" s="204" t="str">
        <f>INDEX('     2022    '!C$2:C$1794,MATCH(D104,'     2022    '!D$2:D$1794,0))</f>
        <v>Cake - 49s</v>
      </c>
      <c r="D104" s="205" t="str">
        <f>INDEX('     2022    '!D:D,MATCH(A104,'     2022    '!AJ:AJ,0))</f>
        <v>CC1548</v>
      </c>
      <c r="E104" s="204" t="str">
        <f>INDEX('     2022    '!$A$2:$BP$1563,MATCH(D104,'     2022    '!$D$2:$D$1794,0),MATCH($E$1,'     2022    '!$A$3:$BH$3,0))</f>
        <v>CALMEZ VOUS. 49 shot cake. Fast firing gold tail to gold crown silver with red ghost and gold tail to gold crown with strobing crackle stars. RETAIL</v>
      </c>
      <c r="F104" s="206" t="str">
        <f>IFERROR(IF(LEFT(INDEX('     2022    '!AD$2:AD$1794,MATCH(D104,'     2022    '!D$2:D$1794,0)),4)="http",HYPERLINK(INDEX('     2022    '!AD$2:AD$1794,MATCH(D104,'     2022    '!D$2:D$1794,0)),"Video"),""),"")</f>
        <v>Video</v>
      </c>
      <c r="G104" s="207">
        <f>INDEX('     2022    '!$A$1:$AC$1563,MATCH($D104,'     2022    '!$D$1:$D$1794,0),MATCH(G$1,'     2022    '!$A$1:$AC$1,0))</f>
        <v>5</v>
      </c>
      <c r="H104" s="150"/>
      <c r="I104" s="152">
        <f>INDEX('     2022    '!$A$1:$AC$1563,MATCH($D104,'     2022    '!$D$1:$D$1794,0),MATCH(I$1,'     2022    '!$A$1:$AC$1,0))</f>
        <v>53.08</v>
      </c>
      <c r="J104" s="150"/>
      <c r="K104" s="151">
        <f t="shared" si="2"/>
        <v>26.54</v>
      </c>
      <c r="L104" s="152">
        <f>INDEX('     2022    '!$A$1:$AC$1563,MATCH($D104,'     2022    '!$D$1:$D$1794,0),MATCH(L$1,'     2022    '!$A$1:$AC$1,0))</f>
        <v>58.842892710163632</v>
      </c>
      <c r="M104" s="152">
        <f>INDEX('     2022    '!$A$1:$AC$1563,MATCH($D104,'     2022    '!$D$1:$D$1794,0),MATCH(M$1,'     2022    '!$A$1:$AC$1,0))</f>
        <v>61.93988706333014</v>
      </c>
      <c r="N104" s="153" t="str">
        <f>INDEX('     2022    '!$A$1:$AC$1563,MATCH($D104,'     2022    '!$D$1:$D$1794,0),MATCH(N$1,'     2022    '!$A$1:$AC$1,0))</f>
        <v>30mm</v>
      </c>
      <c r="O104" s="154">
        <f>INDEX('     2022    '!$A$1:$AC$1563,MATCH($D104,'     2022    '!$D$1:$D$1794,0),MATCH(O$1,'     2022    '!$A$1:$AC$1,0))</f>
        <v>2</v>
      </c>
      <c r="P104" s="153">
        <f>INDEX('     2022    '!$A$1:$AC$1563,MATCH($D104,'     2022    '!$D$1:$D$1794,0),MATCH(P$1,'     2022    '!$A$1:$AC$1,0))</f>
        <v>15</v>
      </c>
      <c r="Q104" s="153" t="str">
        <f>INDEX('     2022    '!$A$1:$AC$1563,MATCH($D104,'     2022    '!$D$1:$D$1794,0),MATCH(Q$1,'     2022    '!$A$1:$AC$1,0))</f>
        <v>No</v>
      </c>
      <c r="R104" s="155">
        <f>INDEX('     2022    '!$A$1:$AC$1563,MATCH($D104,'     2022    '!$D$1:$D$1794,0),MATCH(R$1,'     2022    '!$A$1:$AC$1,0))</f>
        <v>14</v>
      </c>
      <c r="S104" s="155">
        <f>INDEX('     2022    '!$A$1:$AC$1563,MATCH($D104,'     2022    '!$D$1:$D$1794,0),MATCH(S$1,'     2022    '!$A$1:$AC$1,0))</f>
        <v>2</v>
      </c>
      <c r="T104" s="155">
        <f>INDEX('     2022    '!$A$1:$AC$1563,MATCH($D104,'     2022    '!$D$1:$D$1794,0),MATCH(T$1,'     2022    '!$A$1:$AC$1,0))</f>
        <v>0.3</v>
      </c>
      <c r="U104" s="154" t="str">
        <f>INDEX('     2022    '!$A$1:$AC$1563,MATCH($D104,'     2022    '!$D$1:$D$1794,0),MATCH(U$1,'     2022    '!$A$1:$AC$1,0))</f>
        <v>1.3G</v>
      </c>
      <c r="V104" s="153" t="str">
        <f>INDEX('     2022    '!$A$1:$AC$1563,MATCH($D104,'     2022    '!$D$1:$D$1794,0),MATCH(V$1,'     2022    '!$A$1:$AC$1,0))</f>
        <v>UN0335</v>
      </c>
      <c r="W104" s="153" t="str">
        <f>INDEX('     2022    '!$A$1:$AC$1563,MATCH($D104,'     2022    '!$D$1:$D$1794,0),MATCH(W$1,'     2022    '!$A$1:$AC$1,0))</f>
        <v>F3</v>
      </c>
      <c r="X104" s="151">
        <f>INDEX('     2022    '!$A$1:$AC$1563,MATCH($D104,'     2022    '!$D$1:$D$1794,0),MATCH(X$1,'     2022    '!$A$1:$AC$1,0))</f>
        <v>99.99</v>
      </c>
      <c r="Y104" s="151">
        <f>INDEX('     2022    '!$A$1:$AC$1563,MATCH($D104,'     2022    '!$D$1:$D$1794,0),MATCH(Y$1,'     2022    '!$A$1:$AC$1,0))</f>
        <v>74.989999999999995</v>
      </c>
      <c r="Z104" s="156">
        <f>INDEX('     2022    '!$A$1:$AC$1563,MATCH($D104,'     2022    '!$D$1:$D$1794,0),MATCH(Z$1,'     2022    '!$A$1:$AC$1,0))</f>
        <v>3.6999999999999998E-2</v>
      </c>
      <c r="AA104" s="153" t="str">
        <f>INDEX('     2022    '!$A$1:$AC$1563,MATCH($D104,'     2022    '!$D$1:$D$1794,0),MATCH(AA$1,'     2022    '!$A$1:$AC$1,0))</f>
        <v>2806-F3-001984</v>
      </c>
      <c r="AB104" s="153" t="str">
        <f>INDEX('     2022    '!$A$1:$AC$1563,MATCH($D104,'     2022    '!$D$1:$D$1794,0),MATCH(AB$1,'     2022    '!$A$1:$AC$1,0))</f>
        <v>GB/HSE-362475</v>
      </c>
      <c r="AC104" s="153" t="str">
        <f>INDEX('     2022    '!$A$1:$AC$1563,MATCH($D104,'     2022    '!$D$1:$D$1794,0),MATCH(AC$1,'     2022    '!$A$1:$AC$1,0))</f>
        <v>11/30/2030</v>
      </c>
    </row>
    <row r="105" spans="1:29" ht="24">
      <c r="A105" s="32">
        <f t="shared" si="3"/>
        <v>102</v>
      </c>
      <c r="B105" s="68" t="str">
        <f>INDEX('     2022    '!B$2:B$1794,MATCH(D105,'     2022    '!D$2:D$1794,0))</f>
        <v/>
      </c>
      <c r="C105" s="204" t="str">
        <f>INDEX('     2022    '!C$2:C$1794,MATCH(D105,'     2022    '!D$2:D$1794,0))</f>
        <v>Cake - 49s</v>
      </c>
      <c r="D105" s="205" t="str">
        <f>INDEX('     2022    '!D:D,MATCH(A105,'     2022    '!AJ:AJ,0))</f>
        <v>CC1552</v>
      </c>
      <c r="E105" s="204" t="str">
        <f>INDEX('     2022    '!$A$2:$BP$1563,MATCH(D105,'     2022    '!$D$2:$D$1794,0),MATCH($E$1,'     2022    '!$A$3:$BH$3,0))</f>
        <v>ELLO 'ELLO. 49 shot cake. Fast firing gold tail to gold crown with strobing silver crackle stars. RETAIL</v>
      </c>
      <c r="F105" s="206" t="str">
        <f>IFERROR(IF(LEFT(INDEX('     2022    '!AD$2:AD$1794,MATCH(D105,'     2022    '!D$2:D$1794,0)),4)="http",HYPERLINK(INDEX('     2022    '!AD$2:AD$1794,MATCH(D105,'     2022    '!D$2:D$1794,0)),"Video"),""),"")</f>
        <v>Video</v>
      </c>
      <c r="G105" s="207">
        <f>INDEX('     2022    '!$A$1:$AC$1563,MATCH($D105,'     2022    '!$D$1:$D$1794,0),MATCH(G$1,'     2022    '!$A$1:$AC$1,0))</f>
        <v>0</v>
      </c>
      <c r="H105" s="150"/>
      <c r="I105" s="152">
        <f>INDEX('     2022    '!$A$1:$AC$1563,MATCH($D105,'     2022    '!$D$1:$D$1794,0),MATCH(I$1,'     2022    '!$A$1:$AC$1,0))</f>
        <v>53.08</v>
      </c>
      <c r="J105" s="150"/>
      <c r="K105" s="151">
        <f t="shared" si="2"/>
        <v>26.54</v>
      </c>
      <c r="L105" s="152">
        <f>INDEX('     2022    '!$A$1:$AC$1563,MATCH($D105,'     2022    '!$D$1:$D$1794,0),MATCH(L$1,'     2022    '!$A$1:$AC$1,0))</f>
        <v>58.842892710163632</v>
      </c>
      <c r="M105" s="152">
        <f>INDEX('     2022    '!$A$1:$AC$1563,MATCH($D105,'     2022    '!$D$1:$D$1794,0),MATCH(M$1,'     2022    '!$A$1:$AC$1,0))</f>
        <v>61.93988706333014</v>
      </c>
      <c r="N105" s="153" t="str">
        <f>INDEX('     2022    '!$A$1:$AC$1563,MATCH($D105,'     2022    '!$D$1:$D$1794,0),MATCH(N$1,'     2022    '!$A$1:$AC$1,0))</f>
        <v>30mm</v>
      </c>
      <c r="O105" s="154">
        <f>INDEX('     2022    '!$A$1:$AC$1563,MATCH($D105,'     2022    '!$D$1:$D$1794,0),MATCH(O$1,'     2022    '!$A$1:$AC$1,0))</f>
        <v>2</v>
      </c>
      <c r="P105" s="153">
        <f>INDEX('     2022    '!$A$1:$AC$1563,MATCH($D105,'     2022    '!$D$1:$D$1794,0),MATCH(P$1,'     2022    '!$A$1:$AC$1,0))</f>
        <v>25</v>
      </c>
      <c r="Q105" s="153" t="str">
        <f>INDEX('     2022    '!$A$1:$AC$1563,MATCH($D105,'     2022    '!$D$1:$D$1794,0),MATCH(Q$1,'     2022    '!$A$1:$AC$1,0))</f>
        <v>No</v>
      </c>
      <c r="R105" s="155">
        <f>INDEX('     2022    '!$A$1:$AC$1563,MATCH($D105,'     2022    '!$D$1:$D$1794,0),MATCH(R$1,'     2022    '!$A$1:$AC$1,0))</f>
        <v>14</v>
      </c>
      <c r="S105" s="155">
        <f>INDEX('     2022    '!$A$1:$AC$1563,MATCH($D105,'     2022    '!$D$1:$D$1794,0),MATCH(S$1,'     2022    '!$A$1:$AC$1,0))</f>
        <v>2</v>
      </c>
      <c r="T105" s="155">
        <f>INDEX('     2022    '!$A$1:$AC$1563,MATCH($D105,'     2022    '!$D$1:$D$1794,0),MATCH(T$1,'     2022    '!$A$1:$AC$1,0))</f>
        <v>0.3</v>
      </c>
      <c r="U105" s="154" t="str">
        <f>INDEX('     2022    '!$A$1:$AC$1563,MATCH($D105,'     2022    '!$D$1:$D$1794,0),MATCH(U$1,'     2022    '!$A$1:$AC$1,0))</f>
        <v>1.3G</v>
      </c>
      <c r="V105" s="153" t="str">
        <f>INDEX('     2022    '!$A$1:$AC$1563,MATCH($D105,'     2022    '!$D$1:$D$1794,0),MATCH(V$1,'     2022    '!$A$1:$AC$1,0))</f>
        <v>UN0335</v>
      </c>
      <c r="W105" s="153" t="str">
        <f>INDEX('     2022    '!$A$1:$AC$1563,MATCH($D105,'     2022    '!$D$1:$D$1794,0),MATCH(W$1,'     2022    '!$A$1:$AC$1,0))</f>
        <v>F3</v>
      </c>
      <c r="X105" s="151">
        <f>INDEX('     2022    '!$A$1:$AC$1563,MATCH($D105,'     2022    '!$D$1:$D$1794,0),MATCH(X$1,'     2022    '!$A$1:$AC$1,0))</f>
        <v>99.99</v>
      </c>
      <c r="Y105" s="151">
        <f>INDEX('     2022    '!$A$1:$AC$1563,MATCH($D105,'     2022    '!$D$1:$D$1794,0),MATCH(Y$1,'     2022    '!$A$1:$AC$1,0))</f>
        <v>74.989999999999995</v>
      </c>
      <c r="Z105" s="156">
        <f>INDEX('     2022    '!$A$1:$AC$1563,MATCH($D105,'     2022    '!$D$1:$D$1794,0),MATCH(Z$1,'     2022    '!$A$1:$AC$1,0))</f>
        <v>3.6999999999999998E-2</v>
      </c>
      <c r="AA105" s="153" t="str">
        <f>INDEX('     2022    '!$A$1:$AC$1563,MATCH($D105,'     2022    '!$D$1:$D$1794,0),MATCH(AA$1,'     2022    '!$A$1:$AC$1,0))</f>
        <v>2806-F3-001984</v>
      </c>
      <c r="AB105" s="153" t="str">
        <f>INDEX('     2022    '!$A$1:$AC$1563,MATCH($D105,'     2022    '!$D$1:$D$1794,0),MATCH(AB$1,'     2022    '!$A$1:$AC$1,0))</f>
        <v>GB/HSE-362479</v>
      </c>
      <c r="AC105" s="153" t="str">
        <f>INDEX('     2022    '!$A$1:$AC$1563,MATCH($D105,'     2022    '!$D$1:$D$1794,0),MATCH(AC$1,'     2022    '!$A$1:$AC$1,0))</f>
        <v>11/30/2030</v>
      </c>
    </row>
    <row r="106" spans="1:29" ht="24">
      <c r="A106" s="32">
        <f t="shared" si="3"/>
        <v>103</v>
      </c>
      <c r="B106" s="68" t="str">
        <f>INDEX('     2022    '!B$2:B$1794,MATCH(D106,'     2022    '!D$2:D$1794,0))</f>
        <v/>
      </c>
      <c r="C106" s="204" t="str">
        <f>INDEX('     2022    '!C$2:C$1794,MATCH(D106,'     2022    '!D$2:D$1794,0))</f>
        <v>Cake - 49s</v>
      </c>
      <c r="D106" s="205" t="str">
        <f>INDEX('     2022    '!D:D,MATCH(A106,'     2022    '!AJ:AJ,0))</f>
        <v>CC1459</v>
      </c>
      <c r="E106" s="204" t="str">
        <f>INDEX('     2022    '!$A$2:$BP$1563,MATCH(D106,'     2022    '!$D$2:$D$1794,0),MATCH($E$1,'     2022    '!$A$3:$BH$3,0))</f>
        <v>GOLD FINGER. 49 shot cake. The most beautiful golden tails rise to burst into long burning golden willows with vivid blue stars to complement the gold. RETAIL</v>
      </c>
      <c r="F106" s="206" t="str">
        <f>IFERROR(IF(LEFT(INDEX('     2022    '!AD$2:AD$1794,MATCH(D106,'     2022    '!D$2:D$1794,0)),4)="http",HYPERLINK(INDEX('     2022    '!AD$2:AD$1794,MATCH(D106,'     2022    '!D$2:D$1794,0)),"Video"),""),"")</f>
        <v>Video</v>
      </c>
      <c r="G106" s="207">
        <f>INDEX('     2022    '!$A$1:$AC$1563,MATCH($D106,'     2022    '!$D$1:$D$1794,0),MATCH(G$1,'     2022    '!$A$1:$AC$1,0))</f>
        <v>0</v>
      </c>
      <c r="H106" s="150"/>
      <c r="I106" s="152">
        <f>INDEX('     2022    '!$A$1:$AC$1563,MATCH($D106,'     2022    '!$D$1:$D$1794,0),MATCH(I$1,'     2022    '!$A$1:$AC$1,0))</f>
        <v>53.08</v>
      </c>
      <c r="J106" s="150"/>
      <c r="K106" s="151">
        <f t="shared" si="2"/>
        <v>26.54</v>
      </c>
      <c r="L106" s="152">
        <f>INDEX('     2022    '!$A$1:$AC$1563,MATCH($D106,'     2022    '!$D$1:$D$1794,0),MATCH(L$1,'     2022    '!$A$1:$AC$1,0))</f>
        <v>59.277082171702098</v>
      </c>
      <c r="M106" s="152">
        <f>INDEX('     2022    '!$A$1:$AC$1563,MATCH($D106,'     2022    '!$D$1:$D$1794,0),MATCH(M$1,'     2022    '!$A$1:$AC$1,0))</f>
        <v>62.396928601791686</v>
      </c>
      <c r="N106" s="153" t="str">
        <f>INDEX('     2022    '!$A$1:$AC$1563,MATCH($D106,'     2022    '!$D$1:$D$1794,0),MATCH(N$1,'     2022    '!$A$1:$AC$1,0))</f>
        <v>30mm</v>
      </c>
      <c r="O106" s="154">
        <f>INDEX('     2022    '!$A$1:$AC$1563,MATCH($D106,'     2022    '!$D$1:$D$1794,0),MATCH(O$1,'     2022    '!$A$1:$AC$1,0))</f>
        <v>2</v>
      </c>
      <c r="P106" s="153">
        <f>INDEX('     2022    '!$A$1:$AC$1563,MATCH($D106,'     2022    '!$D$1:$D$1794,0),MATCH(P$1,'     2022    '!$A$1:$AC$1,0))</f>
        <v>30</v>
      </c>
      <c r="Q106" s="153" t="str">
        <f>INDEX('     2022    '!$A$1:$AC$1563,MATCH($D106,'     2022    '!$D$1:$D$1794,0),MATCH(Q$1,'     2022    '!$A$1:$AC$1,0))</f>
        <v>No</v>
      </c>
      <c r="R106" s="155">
        <f>INDEX('     2022    '!$A$1:$AC$1563,MATCH($D106,'     2022    '!$D$1:$D$1794,0),MATCH(R$1,'     2022    '!$A$1:$AC$1,0))</f>
        <v>14.8</v>
      </c>
      <c r="S106" s="155">
        <f>INDEX('     2022    '!$A$1:$AC$1563,MATCH($D106,'     2022    '!$D$1:$D$1794,0),MATCH(S$1,'     2022    '!$A$1:$AC$1,0))</f>
        <v>2</v>
      </c>
      <c r="T106" s="155">
        <f>INDEX('     2022    '!$A$1:$AC$1563,MATCH($D106,'     2022    '!$D$1:$D$1794,0),MATCH(T$1,'     2022    '!$A$1:$AC$1,0))</f>
        <v>0.3</v>
      </c>
      <c r="U106" s="154" t="str">
        <f>INDEX('     2022    '!$A$1:$AC$1563,MATCH($D106,'     2022    '!$D$1:$D$1794,0),MATCH(U$1,'     2022    '!$A$1:$AC$1,0))</f>
        <v>1.3G</v>
      </c>
      <c r="V106" s="153" t="str">
        <f>INDEX('     2022    '!$A$1:$AC$1563,MATCH($D106,'     2022    '!$D$1:$D$1794,0),MATCH(V$1,'     2022    '!$A$1:$AC$1,0))</f>
        <v>UN0335</v>
      </c>
      <c r="W106" s="153" t="str">
        <f>INDEX('     2022    '!$A$1:$AC$1563,MATCH($D106,'     2022    '!$D$1:$D$1794,0),MATCH(W$1,'     2022    '!$A$1:$AC$1,0))</f>
        <v>F3</v>
      </c>
      <c r="X106" s="151">
        <f>INDEX('     2022    '!$A$1:$AC$1563,MATCH($D106,'     2022    '!$D$1:$D$1794,0),MATCH(X$1,'     2022    '!$A$1:$AC$1,0))</f>
        <v>99.99</v>
      </c>
      <c r="Y106" s="151">
        <f>INDEX('     2022    '!$A$1:$AC$1563,MATCH($D106,'     2022    '!$D$1:$D$1794,0),MATCH(Y$1,'     2022    '!$A$1:$AC$1,0))</f>
        <v>74.989999999999995</v>
      </c>
      <c r="Z106" s="156">
        <f>INDEX('     2022    '!$A$1:$AC$1563,MATCH($D106,'     2022    '!$D$1:$D$1794,0),MATCH(Z$1,'     2022    '!$A$1:$AC$1,0))</f>
        <v>3.7600000000000001E-2</v>
      </c>
      <c r="AA106" s="153" t="str">
        <f>INDEX('     2022    '!$A$1:$AC$1563,MATCH($D106,'     2022    '!$D$1:$D$1794,0),MATCH(AA$1,'     2022    '!$A$1:$AC$1,0))</f>
        <v>2086-F3-000616</v>
      </c>
      <c r="AB106" s="153" t="str">
        <f>INDEX('     2022    '!$A$1:$AC$1563,MATCH($D106,'     2022    '!$D$1:$D$1794,0),MATCH(AB$1,'     2022    '!$A$1:$AC$1,0))</f>
        <v>GB/HSE-360466</v>
      </c>
      <c r="AC106" s="153" t="str">
        <f>INDEX('     2022    '!$A$1:$AC$1563,MATCH($D106,'     2022    '!$D$1:$D$1794,0),MATCH(AC$1,'     2022    '!$A$1:$AC$1,0))</f>
        <v>6/8/2029</v>
      </c>
    </row>
    <row r="107" spans="1:29" ht="15.75">
      <c r="A107" s="32">
        <f t="shared" si="3"/>
        <v>104</v>
      </c>
      <c r="B107" s="68" t="str">
        <f>INDEX('     2022    '!B$2:B$1794,MATCH(D107,'     2022    '!D$2:D$1794,0))</f>
        <v>NEW2022</v>
      </c>
      <c r="C107" s="204" t="str">
        <f>INDEX('     2022    '!C$2:C$1794,MATCH(D107,'     2022    '!D$2:D$1794,0))</f>
        <v>Cake - 49s</v>
      </c>
      <c r="D107" s="205" t="str">
        <f>INDEX('     2022    '!D:D,MATCH(A107,'     2022    '!AJ:AJ,0))</f>
        <v>CC1588</v>
      </c>
      <c r="E107" s="204" t="str">
        <f>INDEX('     2022    '!$A$2:$BP$1563,MATCH(D107,'     2022    '!$D$2:$D$1794,0),MATCH($E$1,'     2022    '!$A$3:$BH$3,0))</f>
        <v>SILVER DARTS. 49 shot cake. Silver Moves. RETAIL</v>
      </c>
      <c r="F107" s="206" t="str">
        <f>IFERROR(IF(LEFT(INDEX('     2022    '!AD$2:AD$1794,MATCH(D107,'     2022    '!D$2:D$1794,0)),4)="http",HYPERLINK(INDEX('     2022    '!AD$2:AD$1794,MATCH(D107,'     2022    '!D$2:D$1794,0)),"Video"),""),"")</f>
        <v>Video</v>
      </c>
      <c r="G107" s="207">
        <f>INDEX('     2022    '!$A$1:$AC$1563,MATCH($D107,'     2022    '!$D$1:$D$1794,0),MATCH(G$1,'     2022    '!$A$1:$AC$1,0))</f>
        <v>0</v>
      </c>
      <c r="H107" s="150"/>
      <c r="I107" s="152">
        <f>INDEX('     2022    '!$A$1:$AC$1563,MATCH($D107,'     2022    '!$D$1:$D$1794,0),MATCH(I$1,'     2022    '!$A$1:$AC$1,0))</f>
        <v>65.38</v>
      </c>
      <c r="J107" s="150"/>
      <c r="K107" s="151">
        <f t="shared" si="2"/>
        <v>32.69</v>
      </c>
      <c r="L107" s="152">
        <f>INDEX('     2022    '!$A$1:$AC$1563,MATCH($D107,'     2022    '!$D$1:$D$1794,0),MATCH(L$1,'     2022    '!$A$1:$AC$1,0))</f>
        <v>62.108850631753548</v>
      </c>
      <c r="M107" s="152">
        <f>INDEX('     2022    '!$A$1:$AC$1563,MATCH($D107,'     2022    '!$D$1:$D$1794,0),MATCH(M$1,'     2022    '!$A$1:$AC$1,0))</f>
        <v>65.377737507109003</v>
      </c>
      <c r="N107" s="153" t="str">
        <f>INDEX('     2022    '!$A$1:$AC$1563,MATCH($D107,'     2022    '!$D$1:$D$1794,0),MATCH(N$1,'     2022    '!$A$1:$AC$1,0))</f>
        <v>30mm</v>
      </c>
      <c r="O107" s="154">
        <f>INDEX('     2022    '!$A$1:$AC$1563,MATCH($D107,'     2022    '!$D$1:$D$1794,0),MATCH(O$1,'     2022    '!$A$1:$AC$1,0))</f>
        <v>2</v>
      </c>
      <c r="P107" s="153">
        <f>INDEX('     2022    '!$A$1:$AC$1563,MATCH($D107,'     2022    '!$D$1:$D$1794,0),MATCH(P$1,'     2022    '!$A$1:$AC$1,0))</f>
        <v>28</v>
      </c>
      <c r="Q107" s="153">
        <f>INDEX('     2022    '!$A$1:$AC$1563,MATCH($D107,'     2022    '!$D$1:$D$1794,0),MATCH(Q$1,'     2022    '!$A$1:$AC$1,0))</f>
        <v>0</v>
      </c>
      <c r="R107" s="155">
        <f>INDEX('     2022    '!$A$1:$AC$1563,MATCH($D107,'     2022    '!$D$1:$D$1794,0),MATCH(R$1,'     2022    '!$A$1:$AC$1,0))</f>
        <v>0</v>
      </c>
      <c r="S107" s="155">
        <f>INDEX('     2022    '!$A$1:$AC$1563,MATCH($D107,'     2022    '!$D$1:$D$1794,0),MATCH(S$1,'     2022    '!$A$1:$AC$1,0))</f>
        <v>0</v>
      </c>
      <c r="T107" s="155">
        <f>INDEX('     2022    '!$A$1:$AC$1563,MATCH($D107,'     2022    '!$D$1:$D$1794,0),MATCH(T$1,'     2022    '!$A$1:$AC$1,0))</f>
        <v>0</v>
      </c>
      <c r="U107" s="154" t="str">
        <f>INDEX('     2022    '!$A$1:$AC$1563,MATCH($D107,'     2022    '!$D$1:$D$1794,0),MATCH(U$1,'     2022    '!$A$1:$AC$1,0))</f>
        <v/>
      </c>
      <c r="V107" s="153">
        <f>INDEX('     2022    '!$A$1:$AC$1563,MATCH($D107,'     2022    '!$D$1:$D$1794,0),MATCH(V$1,'     2022    '!$A$1:$AC$1,0))</f>
        <v>0</v>
      </c>
      <c r="W107" s="153">
        <f>INDEX('     2022    '!$A$1:$AC$1563,MATCH($D107,'     2022    '!$D$1:$D$1794,0),MATCH(W$1,'     2022    '!$A$1:$AC$1,0))</f>
        <v>0</v>
      </c>
      <c r="X107" s="151">
        <f>INDEX('     2022    '!$A$1:$AC$1563,MATCH($D107,'     2022    '!$D$1:$D$1794,0),MATCH(X$1,'     2022    '!$A$1:$AC$1,0))</f>
        <v>119.99</v>
      </c>
      <c r="Y107" s="151">
        <f>INDEX('     2022    '!$A$1:$AC$1563,MATCH($D107,'     2022    '!$D$1:$D$1794,0),MATCH(Y$1,'     2022    '!$A$1:$AC$1,0))</f>
        <v>95.99</v>
      </c>
      <c r="Z107" s="156">
        <f>INDEX('     2022    '!$A$1:$AC$1563,MATCH($D107,'     2022    '!$D$1:$D$1794,0),MATCH(Z$1,'     2022    '!$A$1:$AC$1,0))</f>
        <v>3.7999999999999999E-2</v>
      </c>
      <c r="AA107" s="153">
        <f>INDEX('     2022    '!$A$1:$AC$1563,MATCH($D107,'     2022    '!$D$1:$D$1794,0),MATCH(AA$1,'     2022    '!$A$1:$AC$1,0))</f>
        <v>0</v>
      </c>
      <c r="AB107" s="153">
        <f>INDEX('     2022    '!$A$1:$AC$1563,MATCH($D107,'     2022    '!$D$1:$D$1794,0),MATCH(AB$1,'     2022    '!$A$1:$AC$1,0))</f>
        <v>0</v>
      </c>
      <c r="AC107" s="153">
        <f>INDEX('     2022    '!$A$1:$AC$1563,MATCH($D107,'     2022    '!$D$1:$D$1794,0),MATCH(AC$1,'     2022    '!$A$1:$AC$1,0))</f>
        <v>0</v>
      </c>
    </row>
    <row r="108" spans="1:29" ht="24">
      <c r="A108" s="32">
        <f t="shared" si="3"/>
        <v>105</v>
      </c>
      <c r="B108" s="68" t="str">
        <f>INDEX('     2022    '!B$2:B$1794,MATCH(D108,'     2022    '!D$2:D$1794,0))</f>
        <v/>
      </c>
      <c r="C108" s="204" t="str">
        <f>INDEX('     2022    '!C$2:C$1794,MATCH(D108,'     2022    '!D$2:D$1794,0))</f>
        <v>Cake - 49s</v>
      </c>
      <c r="D108" s="205" t="str">
        <f>INDEX('     2022    '!D:D,MATCH(A108,'     2022    '!AJ:AJ,0))</f>
        <v>CC1549</v>
      </c>
      <c r="E108" s="204" t="str">
        <f>INDEX('     2022    '!$A$2:$BP$1563,MATCH(D108,'     2022    '!$D$2:$D$1794,0),MATCH($E$1,'     2022    '!$A$3:$BH$3,0))</f>
        <v>EASY TIGER. 49 shot cake. Blue tail to blue bursts with red fish and spit green strobe stars. RETAIL</v>
      </c>
      <c r="F108" s="206" t="str">
        <f>IFERROR(IF(LEFT(INDEX('     2022    '!AD$2:AD$1794,MATCH(D108,'     2022    '!D$2:D$1794,0)),4)="http",HYPERLINK(INDEX('     2022    '!AD$2:AD$1794,MATCH(D108,'     2022    '!D$2:D$1794,0)),"Video"),""),"")</f>
        <v>Video</v>
      </c>
      <c r="G108" s="207">
        <f>INDEX('     2022    '!$A$1:$AC$1563,MATCH($D108,'     2022    '!$D$1:$D$1794,0),MATCH(G$1,'     2022    '!$A$1:$AC$1,0))</f>
        <v>0</v>
      </c>
      <c r="H108" s="150"/>
      <c r="I108" s="152">
        <f>INDEX('     2022    '!$A$1:$AC$1563,MATCH($D108,'     2022    '!$D$1:$D$1794,0),MATCH(I$1,'     2022    '!$A$1:$AC$1,0))</f>
        <v>53.08</v>
      </c>
      <c r="J108" s="150"/>
      <c r="K108" s="151">
        <f t="shared" si="2"/>
        <v>26.54</v>
      </c>
      <c r="L108" s="152">
        <f>INDEX('     2022    '!$A$1:$AC$1563,MATCH($D108,'     2022    '!$D$1:$D$1794,0),MATCH(L$1,'     2022    '!$A$1:$AC$1,0))</f>
        <v>68.302916105174731</v>
      </c>
      <c r="M108" s="152">
        <f>INDEX('     2022    '!$A$1:$AC$1563,MATCH($D108,'     2022    '!$D$1:$D$1794,0),MATCH(M$1,'     2022    '!$A$1:$AC$1,0))</f>
        <v>71.897806426499727</v>
      </c>
      <c r="N108" s="153" t="str">
        <f>INDEX('     2022    '!$A$1:$AC$1563,MATCH($D108,'     2022    '!$D$1:$D$1794,0),MATCH(N$1,'     2022    '!$A$1:$AC$1,0))</f>
        <v>30mm</v>
      </c>
      <c r="O108" s="154">
        <f>INDEX('     2022    '!$A$1:$AC$1563,MATCH($D108,'     2022    '!$D$1:$D$1794,0),MATCH(O$1,'     2022    '!$A$1:$AC$1,0))</f>
        <v>2</v>
      </c>
      <c r="P108" s="153">
        <f>INDEX('     2022    '!$A$1:$AC$1563,MATCH($D108,'     2022    '!$D$1:$D$1794,0),MATCH(P$1,'     2022    '!$A$1:$AC$1,0))</f>
        <v>20</v>
      </c>
      <c r="Q108" s="153" t="str">
        <f>INDEX('     2022    '!$A$1:$AC$1563,MATCH($D108,'     2022    '!$D$1:$D$1794,0),MATCH(Q$1,'     2022    '!$A$1:$AC$1,0))</f>
        <v>Yes</v>
      </c>
      <c r="R108" s="155">
        <f>INDEX('     2022    '!$A$1:$AC$1563,MATCH($D108,'     2022    '!$D$1:$D$1794,0),MATCH(R$1,'     2022    '!$A$1:$AC$1,0))</f>
        <v>14</v>
      </c>
      <c r="S108" s="155">
        <f>INDEX('     2022    '!$A$1:$AC$1563,MATCH($D108,'     2022    '!$D$1:$D$1794,0),MATCH(S$1,'     2022    '!$A$1:$AC$1,0))</f>
        <v>2</v>
      </c>
      <c r="T108" s="155">
        <f>INDEX('     2022    '!$A$1:$AC$1563,MATCH($D108,'     2022    '!$D$1:$D$1794,0),MATCH(T$1,'     2022    '!$A$1:$AC$1,0))</f>
        <v>0.3</v>
      </c>
      <c r="U108" s="154" t="str">
        <f>INDEX('     2022    '!$A$1:$AC$1563,MATCH($D108,'     2022    '!$D$1:$D$1794,0),MATCH(U$1,'     2022    '!$A$1:$AC$1,0))</f>
        <v>1.4G</v>
      </c>
      <c r="V108" s="153" t="str">
        <f>INDEX('     2022    '!$A$1:$AC$1563,MATCH($D108,'     2022    '!$D$1:$D$1794,0),MATCH(V$1,'     2022    '!$A$1:$AC$1,0))</f>
        <v>UN0336</v>
      </c>
      <c r="W108" s="153" t="str">
        <f>INDEX('     2022    '!$A$1:$AC$1563,MATCH($D108,'     2022    '!$D$1:$D$1794,0),MATCH(W$1,'     2022    '!$A$1:$AC$1,0))</f>
        <v>F3</v>
      </c>
      <c r="X108" s="151">
        <f>INDEX('     2022    '!$A$1:$AC$1563,MATCH($D108,'     2022    '!$D$1:$D$1794,0),MATCH(X$1,'     2022    '!$A$1:$AC$1,0))</f>
        <v>99.99</v>
      </c>
      <c r="Y108" s="151">
        <f>INDEX('     2022    '!$A$1:$AC$1563,MATCH($D108,'     2022    '!$D$1:$D$1794,0),MATCH(Y$1,'     2022    '!$A$1:$AC$1,0))</f>
        <v>74.989999999999995</v>
      </c>
      <c r="Z108" s="156">
        <f>INDEX('     2022    '!$A$1:$AC$1563,MATCH($D108,'     2022    '!$D$1:$D$1794,0),MATCH(Z$1,'     2022    '!$A$1:$AC$1,0))</f>
        <v>3.6999999999999998E-2</v>
      </c>
      <c r="AA108" s="153" t="str">
        <f>INDEX('     2022    '!$A$1:$AC$1563,MATCH($D108,'     2022    '!$D$1:$D$1794,0),MATCH(AA$1,'     2022    '!$A$1:$AC$1,0))</f>
        <v>2806-F3-001985</v>
      </c>
      <c r="AB108" s="153" t="str">
        <f>INDEX('     2022    '!$A$1:$AC$1563,MATCH($D108,'     2022    '!$D$1:$D$1794,0),MATCH(AB$1,'     2022    '!$A$1:$AC$1,0))</f>
        <v>GB/HSE-362476</v>
      </c>
      <c r="AC108" s="153" t="str">
        <f>INDEX('     2022    '!$A$1:$AC$1563,MATCH($D108,'     2022    '!$D$1:$D$1794,0),MATCH(AC$1,'     2022    '!$A$1:$AC$1,0))</f>
        <v>11/30/2030</v>
      </c>
    </row>
    <row r="109" spans="1:29" ht="24">
      <c r="A109" s="32">
        <f t="shared" si="3"/>
        <v>106</v>
      </c>
      <c r="B109" s="68" t="str">
        <f>INDEX('     2022    '!B$2:B$1794,MATCH(D109,'     2022    '!D$2:D$1794,0))</f>
        <v/>
      </c>
      <c r="C109" s="204" t="str">
        <f>INDEX('     2022    '!C$2:C$1794,MATCH(D109,'     2022    '!D$2:D$1794,0))</f>
        <v>Cake - 49s Fan</v>
      </c>
      <c r="D109" s="205" t="str">
        <f>INDEX('     2022    '!D:D,MATCH(A109,'     2022    '!AJ:AJ,0))</f>
        <v>CC0898</v>
      </c>
      <c r="E109" s="204" t="str">
        <f>INDEX('     2022    '!$A$2:$BP$1563,MATCH(D109,'     2022    '!$D$2:$D$1794,0),MATCH($E$1,'     2022    '!$A$3:$BH$3,0))</f>
        <v>FORK HANDLES. 49 shot fan. Lifts of red mines, sky high whistles and silver crossettes. RETAIL</v>
      </c>
      <c r="F109" s="206" t="str">
        <f>IFERROR(IF(LEFT(INDEX('     2022    '!AD$2:AD$1794,MATCH(D109,'     2022    '!D$2:D$1794,0)),4)="http",HYPERLINK(INDEX('     2022    '!AD$2:AD$1794,MATCH(D109,'     2022    '!D$2:D$1794,0)),"Video"),""),"")</f>
        <v>Video</v>
      </c>
      <c r="G109" s="207">
        <f>INDEX('     2022    '!$A$1:$AC$1563,MATCH($D109,'     2022    '!$D$1:$D$1794,0),MATCH(G$1,'     2022    '!$A$1:$AC$1,0))</f>
        <v>0</v>
      </c>
      <c r="H109" s="150"/>
      <c r="I109" s="152">
        <f>INDEX('     2022    '!$A$1:$AC$1563,MATCH($D109,'     2022    '!$D$1:$D$1794,0),MATCH(I$1,'     2022    '!$A$1:$AC$1,0))</f>
        <v>68.58</v>
      </c>
      <c r="J109" s="150"/>
      <c r="K109" s="151">
        <f t="shared" si="2"/>
        <v>17.145</v>
      </c>
      <c r="L109" s="152">
        <f>INDEX('     2022    '!$A$1:$AC$1563,MATCH($D109,'     2022    '!$D$1:$D$1794,0),MATCH(L$1,'     2022    '!$A$1:$AC$1,0))</f>
        <v>78.109080992979159</v>
      </c>
      <c r="M109" s="152">
        <f>INDEX('     2022    '!$A$1:$AC$1563,MATCH($D109,'     2022    '!$D$1:$D$1794,0),MATCH(M$1,'     2022    '!$A$1:$AC$1,0))</f>
        <v>82.220085255767543</v>
      </c>
      <c r="N109" s="153" t="str">
        <f>INDEX('     2022    '!$A$1:$AC$1563,MATCH($D109,'     2022    '!$D$1:$D$1794,0),MATCH(N$1,'     2022    '!$A$1:$AC$1,0))</f>
        <v>20mm</v>
      </c>
      <c r="O109" s="154">
        <f>INDEX('     2022    '!$A$1:$AC$1563,MATCH($D109,'     2022    '!$D$1:$D$1794,0),MATCH(O$1,'     2022    '!$A$1:$AC$1,0))</f>
        <v>4</v>
      </c>
      <c r="P109" s="153">
        <f>INDEX('     2022    '!$A$1:$AC$1563,MATCH($D109,'     2022    '!$D$1:$D$1794,0),MATCH(P$1,'     2022    '!$A$1:$AC$1,0))</f>
        <v>25</v>
      </c>
      <c r="Q109" s="153" t="str">
        <f>INDEX('     2022    '!$A$1:$AC$1563,MATCH($D109,'     2022    '!$D$1:$D$1794,0),MATCH(Q$1,'     2022    '!$A$1:$AC$1,0))</f>
        <v>No</v>
      </c>
      <c r="R109" s="155">
        <f>INDEX('     2022    '!$A$1:$AC$1563,MATCH($D109,'     2022    '!$D$1:$D$1794,0),MATCH(R$1,'     2022    '!$A$1:$AC$1,0))</f>
        <v>12</v>
      </c>
      <c r="S109" s="155">
        <f>INDEX('     2022    '!$A$1:$AC$1563,MATCH($D109,'     2022    '!$D$1:$D$1794,0),MATCH(S$1,'     2022    '!$A$1:$AC$1,0))</f>
        <v>2.1800000000000002</v>
      </c>
      <c r="T109" s="155">
        <f>INDEX('     2022    '!$A$1:$AC$1563,MATCH($D109,'     2022    '!$D$1:$D$1794,0),MATCH(T$1,'     2022    '!$A$1:$AC$1,0))</f>
        <v>0.3</v>
      </c>
      <c r="U109" s="154" t="str">
        <f>INDEX('     2022    '!$A$1:$AC$1563,MATCH($D109,'     2022    '!$D$1:$D$1794,0),MATCH(U$1,'     2022    '!$A$1:$AC$1,0))</f>
        <v>1.4G</v>
      </c>
      <c r="V109" s="153" t="str">
        <f>INDEX('     2022    '!$A$1:$AC$1563,MATCH($D109,'     2022    '!$D$1:$D$1794,0),MATCH(V$1,'     2022    '!$A$1:$AC$1,0))</f>
        <v>UN0336</v>
      </c>
      <c r="W109" s="153" t="str">
        <f>INDEX('     2022    '!$A$1:$AC$1563,MATCH($D109,'     2022    '!$D$1:$D$1794,0),MATCH(W$1,'     2022    '!$A$1:$AC$1,0))</f>
        <v>F3</v>
      </c>
      <c r="X109" s="151">
        <f>INDEX('     2022    '!$A$1:$AC$1563,MATCH($D109,'     2022    '!$D$1:$D$1794,0),MATCH(X$1,'     2022    '!$A$1:$AC$1,0))</f>
        <v>64.989999999999995</v>
      </c>
      <c r="Y109" s="151">
        <f>INDEX('     2022    '!$A$1:$AC$1563,MATCH($D109,'     2022    '!$D$1:$D$1794,0),MATCH(Y$1,'     2022    '!$A$1:$AC$1,0))</f>
        <v>48.99</v>
      </c>
      <c r="Z109" s="156">
        <f>INDEX('     2022    '!$A$1:$AC$1563,MATCH($D109,'     2022    '!$D$1:$D$1794,0),MATCH(Z$1,'     2022    '!$A$1:$AC$1,0))</f>
        <v>4.9000000000000002E-2</v>
      </c>
      <c r="AA109" s="153" t="str">
        <f>INDEX('     2022    '!$A$1:$AC$1563,MATCH($D109,'     2022    '!$D$1:$D$1794,0),MATCH(AA$1,'     2022    '!$A$1:$AC$1,0))</f>
        <v>1008-F3-69252795</v>
      </c>
      <c r="AB109" s="153" t="str">
        <f>INDEX('     2022    '!$A$1:$AC$1563,MATCH($D109,'     2022    '!$D$1:$D$1794,0),MATCH(AB$1,'     2022    '!$A$1:$AC$1,0))</f>
        <v>GB/HSE-352820</v>
      </c>
      <c r="AC109" s="153" t="str">
        <f>INDEX('     2022    '!$A$1:$AC$1563,MATCH($D109,'     2022    '!$D$1:$D$1794,0),MATCH(AC$1,'     2022    '!$A$1:$AC$1,0))</f>
        <v>6/28/2026</v>
      </c>
    </row>
    <row r="110" spans="1:29" ht="24">
      <c r="A110" s="32">
        <f t="shared" si="3"/>
        <v>107</v>
      </c>
      <c r="B110" s="68" t="str">
        <f>INDEX('     2022    '!B$2:B$1794,MATCH(D110,'     2022    '!D$2:D$1794,0))</f>
        <v/>
      </c>
      <c r="C110" s="204" t="str">
        <f>INDEX('     2022    '!C$2:C$1794,MATCH(D110,'     2022    '!D$2:D$1794,0))</f>
        <v>Cake - 50s</v>
      </c>
      <c r="D110" s="205" t="str">
        <f>INDEX('     2022    '!D:D,MATCH(A110,'     2022    '!AJ:AJ,0))</f>
        <v>CC1337</v>
      </c>
      <c r="E110" s="204" t="str">
        <f>INDEX('     2022    '!$A$2:$BP$1563,MATCH(D110,'     2022    '!$D$2:$D$1794,0),MATCH($E$1,'     2022    '!$A$3:$BH$3,0))</f>
        <v>GO WHISTLE. 50 shot cake. Loud screeching whistles with a lovely glittering red mine. RETAIL</v>
      </c>
      <c r="F110" s="206" t="str">
        <f>IFERROR(IF(LEFT(INDEX('     2022    '!AD$2:AD$1794,MATCH(D110,'     2022    '!D$2:D$1794,0)),4)="http",HYPERLINK(INDEX('     2022    '!AD$2:AD$1794,MATCH(D110,'     2022    '!D$2:D$1794,0)),"Video"),""),"")</f>
        <v>Video</v>
      </c>
      <c r="G110" s="207">
        <f>INDEX('     2022    '!$A$1:$AC$1563,MATCH($D110,'     2022    '!$D$1:$D$1794,0),MATCH(G$1,'     2022    '!$A$1:$AC$1,0))</f>
        <v>0</v>
      </c>
      <c r="H110" s="150"/>
      <c r="I110" s="152">
        <f>INDEX('     2022    '!$A$1:$AC$1563,MATCH($D110,'     2022    '!$D$1:$D$1794,0),MATCH(I$1,'     2022    '!$A$1:$AC$1,0))</f>
        <v>36.86</v>
      </c>
      <c r="J110" s="150"/>
      <c r="K110" s="151">
        <f t="shared" si="2"/>
        <v>18.43</v>
      </c>
      <c r="L110" s="152">
        <f>INDEX('     2022    '!$A$1:$AC$1563,MATCH($D110,'     2022    '!$D$1:$D$1794,0),MATCH(L$1,'     2022    '!$A$1:$AC$1,0))</f>
        <v>40.586613733288878</v>
      </c>
      <c r="M110" s="152">
        <f>INDEX('     2022    '!$A$1:$AC$1563,MATCH($D110,'     2022    '!$D$1:$D$1794,0),MATCH(M$1,'     2022    '!$A$1:$AC$1,0))</f>
        <v>42.722751298198823</v>
      </c>
      <c r="N110" s="153" t="str">
        <f>INDEX('     2022    '!$A$1:$AC$1563,MATCH($D110,'     2022    '!$D$1:$D$1794,0),MATCH(N$1,'     2022    '!$A$1:$AC$1,0))</f>
        <v>20mm</v>
      </c>
      <c r="O110" s="154">
        <f>INDEX('     2022    '!$A$1:$AC$1563,MATCH($D110,'     2022    '!$D$1:$D$1794,0),MATCH(O$1,'     2022    '!$A$1:$AC$1,0))</f>
        <v>2</v>
      </c>
      <c r="P110" s="153">
        <f>INDEX('     2022    '!$A$1:$AC$1563,MATCH($D110,'     2022    '!$D$1:$D$1794,0),MATCH(P$1,'     2022    '!$A$1:$AC$1,0))</f>
        <v>25</v>
      </c>
      <c r="Q110" s="153" t="str">
        <f>INDEX('     2022    '!$A$1:$AC$1563,MATCH($D110,'     2022    '!$D$1:$D$1794,0),MATCH(Q$1,'     2022    '!$A$1:$AC$1,0))</f>
        <v>No</v>
      </c>
      <c r="R110" s="155">
        <f>INDEX('     2022    '!$A$1:$AC$1563,MATCH($D110,'     2022    '!$D$1:$D$1794,0),MATCH(R$1,'     2022    '!$A$1:$AC$1,0))</f>
        <v>5.5</v>
      </c>
      <c r="S110" s="155">
        <f>INDEX('     2022    '!$A$1:$AC$1563,MATCH($D110,'     2022    '!$D$1:$D$1794,0),MATCH(S$1,'     2022    '!$A$1:$AC$1,0))</f>
        <v>0.8</v>
      </c>
      <c r="T110" s="155">
        <f>INDEX('     2022    '!$A$1:$AC$1563,MATCH($D110,'     2022    '!$D$1:$D$1794,0),MATCH(T$1,'     2022    '!$A$1:$AC$1,0))</f>
        <v>0.3</v>
      </c>
      <c r="U110" s="154" t="str">
        <f>INDEX('     2022    '!$A$1:$AC$1563,MATCH($D110,'     2022    '!$D$1:$D$1794,0),MATCH(U$1,'     2022    '!$A$1:$AC$1,0))</f>
        <v>1.4G</v>
      </c>
      <c r="V110" s="153" t="str">
        <f>INDEX('     2022    '!$A$1:$AC$1563,MATCH($D110,'     2022    '!$D$1:$D$1794,0),MATCH(V$1,'     2022    '!$A$1:$AC$1,0))</f>
        <v>UN0336</v>
      </c>
      <c r="W110" s="153" t="str">
        <f>INDEX('     2022    '!$A$1:$AC$1563,MATCH($D110,'     2022    '!$D$1:$D$1794,0),MATCH(W$1,'     2022    '!$A$1:$AC$1,0))</f>
        <v>F2</v>
      </c>
      <c r="X110" s="151">
        <f>INDEX('     2022    '!$A$1:$AC$1563,MATCH($D110,'     2022    '!$D$1:$D$1794,0),MATCH(X$1,'     2022    '!$A$1:$AC$1,0))</f>
        <v>69.989999999999995</v>
      </c>
      <c r="Y110" s="151">
        <f>INDEX('     2022    '!$A$1:$AC$1563,MATCH($D110,'     2022    '!$D$1:$D$1794,0),MATCH(Y$1,'     2022    '!$A$1:$AC$1,0))</f>
        <v>52.99</v>
      </c>
      <c r="Z110" s="156">
        <f>INDEX('     2022    '!$A$1:$AC$1563,MATCH($D110,'     2022    '!$D$1:$D$1794,0),MATCH(Z$1,'     2022    '!$A$1:$AC$1,0))</f>
        <v>2.5270000000000001E-2</v>
      </c>
      <c r="AA110" s="153" t="str">
        <f>INDEX('     2022    '!$A$1:$AC$1563,MATCH($D110,'     2022    '!$D$1:$D$1794,0),MATCH(AA$1,'     2022    '!$A$1:$AC$1,0))</f>
        <v>1008-F2-69259762</v>
      </c>
      <c r="AB110" s="153" t="str">
        <f>INDEX('     2022    '!$A$1:$AC$1563,MATCH($D110,'     2022    '!$D$1:$D$1794,0),MATCH(AB$1,'     2022    '!$A$1:$AC$1,0))</f>
        <v>GB/HSE-358642</v>
      </c>
      <c r="AC110" s="153" t="str">
        <f>INDEX('     2022    '!$A$1:$AC$1563,MATCH($D110,'     2022    '!$D$1:$D$1794,0),MATCH(AC$1,'     2022    '!$A$1:$AC$1,0))</f>
        <v>8/15/2028</v>
      </c>
    </row>
    <row r="111" spans="1:29" ht="36">
      <c r="A111" s="32">
        <f t="shared" si="3"/>
        <v>108</v>
      </c>
      <c r="B111" s="68" t="str">
        <f>INDEX('     2022    '!B$2:B$1794,MATCH(D111,'     2022    '!D$2:D$1794,0))</f>
        <v/>
      </c>
      <c r="C111" s="204" t="str">
        <f>INDEX('     2022    '!C$2:C$1794,MATCH(D111,'     2022    '!D$2:D$1794,0))</f>
        <v>Cake - 50s</v>
      </c>
      <c r="D111" s="205" t="str">
        <f>INDEX('     2022    '!D:D,MATCH(A111,'     2022    '!AJ:AJ,0))</f>
        <v>CC0676</v>
      </c>
      <c r="E111" s="204" t="str">
        <f>INDEX('     2022    '!$A$2:$BP$1563,MATCH(D111,'     2022    '!$D$2:$D$1794,0),MATCH($E$1,'     2022    '!$A$3:$BH$3,0))</f>
        <v>JIBBER JABBER. 50 shot cake. Gold tails to bursts of brocade with red stars, then green stars, gold stars and then white strobe. Finishing with a lift of brocade with red and white strobe. RETAIL</v>
      </c>
      <c r="F111" s="206" t="str">
        <f>IFERROR(IF(LEFT(INDEX('     2022    '!AD$2:AD$1794,MATCH(D111,'     2022    '!D$2:D$1794,0)),4)="http",HYPERLINK(INDEX('     2022    '!AD$2:AD$1794,MATCH(D111,'     2022    '!D$2:D$1794,0)),"Video"),""),"")</f>
        <v>Video</v>
      </c>
      <c r="G111" s="207">
        <f>INDEX('     2022    '!$A$1:$AC$1563,MATCH($D111,'     2022    '!$D$1:$D$1794,0),MATCH(G$1,'     2022    '!$A$1:$AC$1,0))</f>
        <v>0</v>
      </c>
      <c r="H111" s="150"/>
      <c r="I111" s="152">
        <f>INDEX('     2022    '!$A$1:$AC$1563,MATCH($D111,'     2022    '!$D$1:$D$1794,0),MATCH(I$1,'     2022    '!$A$1:$AC$1,0))</f>
        <v>24.68</v>
      </c>
      <c r="J111" s="150"/>
      <c r="K111" s="151">
        <f t="shared" si="2"/>
        <v>24.68</v>
      </c>
      <c r="L111" s="152">
        <f>INDEX('     2022    '!$A$1:$AC$1563,MATCH($D111,'     2022    '!$D$1:$D$1794,0),MATCH(L$1,'     2022    '!$A$1:$AC$1,0))</f>
        <v>29.037009992984999</v>
      </c>
      <c r="M111" s="152">
        <f>INDEX('     2022    '!$A$1:$AC$1563,MATCH($D111,'     2022    '!$D$1:$D$1794,0),MATCH(M$1,'     2022    '!$A$1:$AC$1,0))</f>
        <v>30.565273676826315</v>
      </c>
      <c r="N111" s="153" t="str">
        <f>INDEX('     2022    '!$A$1:$AC$1563,MATCH($D111,'     2022    '!$D$1:$D$1794,0),MATCH(N$1,'     2022    '!$A$1:$AC$1,0))</f>
        <v>30mm</v>
      </c>
      <c r="O111" s="154">
        <f>INDEX('     2022    '!$A$1:$AC$1563,MATCH($D111,'     2022    '!$D$1:$D$1794,0),MATCH(O$1,'     2022    '!$A$1:$AC$1,0))</f>
        <v>1</v>
      </c>
      <c r="P111" s="153">
        <f>INDEX('     2022    '!$A$1:$AC$1563,MATCH($D111,'     2022    '!$D$1:$D$1794,0),MATCH(P$1,'     2022    '!$A$1:$AC$1,0))</f>
        <v>30</v>
      </c>
      <c r="Q111" s="153" t="str">
        <f>INDEX('     2022    '!$A$1:$AC$1563,MATCH($D111,'     2022    '!$D$1:$D$1794,0),MATCH(Q$1,'     2022    '!$A$1:$AC$1,0))</f>
        <v>No</v>
      </c>
      <c r="R111" s="155">
        <f>INDEX('     2022    '!$A$1:$AC$1563,MATCH($D111,'     2022    '!$D$1:$D$1794,0),MATCH(R$1,'     2022    '!$A$1:$AC$1,0))</f>
        <v>8</v>
      </c>
      <c r="S111" s="155">
        <f>INDEX('     2022    '!$A$1:$AC$1563,MATCH($D111,'     2022    '!$D$1:$D$1794,0),MATCH(S$1,'     2022    '!$A$1:$AC$1,0))</f>
        <v>0.95</v>
      </c>
      <c r="T111" s="155">
        <f>INDEX('     2022    '!$A$1:$AC$1563,MATCH($D111,'     2022    '!$D$1:$D$1794,0),MATCH(T$1,'     2022    '!$A$1:$AC$1,0))</f>
        <v>0.3</v>
      </c>
      <c r="U111" s="154" t="str">
        <f>INDEX('     2022    '!$A$1:$AC$1563,MATCH($D111,'     2022    '!$D$1:$D$1794,0),MATCH(U$1,'     2022    '!$A$1:$AC$1,0))</f>
        <v>1.4G</v>
      </c>
      <c r="V111" s="153" t="str">
        <f>INDEX('     2022    '!$A$1:$AC$1563,MATCH($D111,'     2022    '!$D$1:$D$1794,0),MATCH(V$1,'     2022    '!$A$1:$AC$1,0))</f>
        <v>UN0336</v>
      </c>
      <c r="W111" s="153" t="str">
        <f>INDEX('     2022    '!$A$1:$AC$1563,MATCH($D111,'     2022    '!$D$1:$D$1794,0),MATCH(W$1,'     2022    '!$A$1:$AC$1,0))</f>
        <v>F3</v>
      </c>
      <c r="X111" s="151">
        <f>INDEX('     2022    '!$A$1:$AC$1563,MATCH($D111,'     2022    '!$D$1:$D$1794,0),MATCH(X$1,'     2022    '!$A$1:$AC$1,0))</f>
        <v>99.99</v>
      </c>
      <c r="Y111" s="151">
        <f>INDEX('     2022    '!$A$1:$AC$1563,MATCH($D111,'     2022    '!$D$1:$D$1794,0),MATCH(Y$1,'     2022    '!$A$1:$AC$1,0))</f>
        <v>74.989999999999995</v>
      </c>
      <c r="Z111" s="156">
        <f>INDEX('     2022    '!$A$1:$AC$1563,MATCH($D111,'     2022    '!$D$1:$D$1794,0),MATCH(Z$1,'     2022    '!$A$1:$AC$1,0))</f>
        <v>1.49E-2</v>
      </c>
      <c r="AA111" s="153" t="str">
        <f>INDEX('     2022    '!$A$1:$AC$1563,MATCH($D111,'     2022    '!$D$1:$D$1794,0),MATCH(AA$1,'     2022    '!$A$1:$AC$1,0))</f>
        <v>1008-F3-69246975</v>
      </c>
      <c r="AB111" s="153" t="str">
        <f>INDEX('     2022    '!$A$1:$AC$1563,MATCH($D111,'     2022    '!$D$1:$D$1794,0),MATCH(AB$1,'     2022    '!$A$1:$AC$1,0))</f>
        <v>GB/HSE-352876</v>
      </c>
      <c r="AC111" s="153" t="str">
        <f>INDEX('     2022    '!$A$1:$AC$1563,MATCH($D111,'     2022    '!$D$1:$D$1794,0),MATCH(AC$1,'     2022    '!$A$1:$AC$1,0))</f>
        <v>6/28/2026</v>
      </c>
    </row>
    <row r="112" spans="1:29" ht="36">
      <c r="A112" s="32">
        <f t="shared" si="3"/>
        <v>109</v>
      </c>
      <c r="B112" s="68" t="str">
        <f>INDEX('     2022    '!B$2:B$1794,MATCH(D112,'     2022    '!D$2:D$1794,0))</f>
        <v/>
      </c>
      <c r="C112" s="204" t="str">
        <f>INDEX('     2022    '!C$2:C$1794,MATCH(D112,'     2022    '!D$2:D$1794,0))</f>
        <v>Cake - 50s</v>
      </c>
      <c r="D112" s="205" t="str">
        <f>INDEX('     2022    '!D:D,MATCH(A112,'     2022    '!AJ:AJ,0))</f>
        <v>CC0677</v>
      </c>
      <c r="E112" s="204" t="str">
        <f>INDEX('     2022    '!$A$2:$BP$1563,MATCH(D112,'     2022    '!$D$2:$D$1794,0),MATCH($E$1,'     2022    '!$A$3:$BH$3,0))</f>
        <v>FIRE IN THE HOLE. 50 shot cake. Red tail to red palm, green tail to green palm, blue tail to time rain willow, blue tail to blue pearl silver palm chrys, gold tail to time rain willow. RETAIL</v>
      </c>
      <c r="F112" s="206" t="str">
        <f>IFERROR(IF(LEFT(INDEX('     2022    '!AD$2:AD$1794,MATCH(D112,'     2022    '!D$2:D$1794,0)),4)="http",HYPERLINK(INDEX('     2022    '!AD$2:AD$1794,MATCH(D112,'     2022    '!D$2:D$1794,0)),"Video"),""),"")</f>
        <v>Video</v>
      </c>
      <c r="G112" s="207">
        <f>INDEX('     2022    '!$A$1:$AC$1563,MATCH($D112,'     2022    '!$D$1:$D$1794,0),MATCH(G$1,'     2022    '!$A$1:$AC$1,0))</f>
        <v>0</v>
      </c>
      <c r="H112" s="150"/>
      <c r="I112" s="152">
        <f>INDEX('     2022    '!$A$1:$AC$1563,MATCH($D112,'     2022    '!$D$1:$D$1794,0),MATCH(I$1,'     2022    '!$A$1:$AC$1,0))</f>
        <v>26.12</v>
      </c>
      <c r="J112" s="150"/>
      <c r="K112" s="151">
        <f t="shared" si="2"/>
        <v>26.12</v>
      </c>
      <c r="L112" s="152">
        <f>INDEX('     2022    '!$A$1:$AC$1563,MATCH($D112,'     2022    '!$D$1:$D$1794,0),MATCH(L$1,'     2022    '!$A$1:$AC$1,0))</f>
        <v>29.037009992984999</v>
      </c>
      <c r="M112" s="152">
        <f>INDEX('     2022    '!$A$1:$AC$1563,MATCH($D112,'     2022    '!$D$1:$D$1794,0),MATCH(M$1,'     2022    '!$A$1:$AC$1,0))</f>
        <v>30.565273676826315</v>
      </c>
      <c r="N112" s="153" t="str">
        <f>INDEX('     2022    '!$A$1:$AC$1563,MATCH($D112,'     2022    '!$D$1:$D$1794,0),MATCH(N$1,'     2022    '!$A$1:$AC$1,0))</f>
        <v>30mm</v>
      </c>
      <c r="O112" s="154">
        <f>INDEX('     2022    '!$A$1:$AC$1563,MATCH($D112,'     2022    '!$D$1:$D$1794,0),MATCH(O$1,'     2022    '!$A$1:$AC$1,0))</f>
        <v>1</v>
      </c>
      <c r="P112" s="153">
        <f>INDEX('     2022    '!$A$1:$AC$1563,MATCH($D112,'     2022    '!$D$1:$D$1794,0),MATCH(P$1,'     2022    '!$A$1:$AC$1,0))</f>
        <v>40</v>
      </c>
      <c r="Q112" s="153" t="str">
        <f>INDEX('     2022    '!$A$1:$AC$1563,MATCH($D112,'     2022    '!$D$1:$D$1794,0),MATCH(Q$1,'     2022    '!$A$1:$AC$1,0))</f>
        <v>No</v>
      </c>
      <c r="R112" s="155">
        <f>INDEX('     2022    '!$A$1:$AC$1563,MATCH($D112,'     2022    '!$D$1:$D$1794,0),MATCH(R$1,'     2022    '!$A$1:$AC$1,0))</f>
        <v>8</v>
      </c>
      <c r="S112" s="155">
        <f>INDEX('     2022    '!$A$1:$AC$1563,MATCH($D112,'     2022    '!$D$1:$D$1794,0),MATCH(S$1,'     2022    '!$A$1:$AC$1,0))</f>
        <v>1</v>
      </c>
      <c r="T112" s="155">
        <f>INDEX('     2022    '!$A$1:$AC$1563,MATCH($D112,'     2022    '!$D$1:$D$1794,0),MATCH(T$1,'     2022    '!$A$1:$AC$1,0))</f>
        <v>0.3</v>
      </c>
      <c r="U112" s="154" t="str">
        <f>INDEX('     2022    '!$A$1:$AC$1563,MATCH($D112,'     2022    '!$D$1:$D$1794,0),MATCH(U$1,'     2022    '!$A$1:$AC$1,0))</f>
        <v>1.4G</v>
      </c>
      <c r="V112" s="153" t="str">
        <f>INDEX('     2022    '!$A$1:$AC$1563,MATCH($D112,'     2022    '!$D$1:$D$1794,0),MATCH(V$1,'     2022    '!$A$1:$AC$1,0))</f>
        <v>UN0336</v>
      </c>
      <c r="W112" s="153" t="str">
        <f>INDEX('     2022    '!$A$1:$AC$1563,MATCH($D112,'     2022    '!$D$1:$D$1794,0),MATCH(W$1,'     2022    '!$A$1:$AC$1,0))</f>
        <v>F3</v>
      </c>
      <c r="X112" s="151">
        <f>INDEX('     2022    '!$A$1:$AC$1563,MATCH($D112,'     2022    '!$D$1:$D$1794,0),MATCH(X$1,'     2022    '!$A$1:$AC$1,0))</f>
        <v>99.99</v>
      </c>
      <c r="Y112" s="151">
        <f>INDEX('     2022    '!$A$1:$AC$1563,MATCH($D112,'     2022    '!$D$1:$D$1794,0),MATCH(Y$1,'     2022    '!$A$1:$AC$1,0))</f>
        <v>74.989999999999995</v>
      </c>
      <c r="Z112" s="156">
        <f>INDEX('     2022    '!$A$1:$AC$1563,MATCH($D112,'     2022    '!$D$1:$D$1794,0),MATCH(Z$1,'     2022    '!$A$1:$AC$1,0))</f>
        <v>1.49E-2</v>
      </c>
      <c r="AA112" s="153" t="str">
        <f>INDEX('     2022    '!$A$1:$AC$1563,MATCH($D112,'     2022    '!$D$1:$D$1794,0),MATCH(AA$1,'     2022    '!$A$1:$AC$1,0))</f>
        <v>1008-F3-69246975</v>
      </c>
      <c r="AB112" s="153" t="str">
        <f>INDEX('     2022    '!$A$1:$AC$1563,MATCH($D112,'     2022    '!$D$1:$D$1794,0),MATCH(AB$1,'     2022    '!$A$1:$AC$1,0))</f>
        <v>GB/HSE-352877</v>
      </c>
      <c r="AC112" s="153" t="str">
        <f>INDEX('     2022    '!$A$1:$AC$1563,MATCH($D112,'     2022    '!$D$1:$D$1794,0),MATCH(AC$1,'     2022    '!$A$1:$AC$1,0))</f>
        <v>6/28/2026</v>
      </c>
    </row>
    <row r="113" spans="1:29" ht="36">
      <c r="A113" s="32">
        <f t="shared" si="3"/>
        <v>110</v>
      </c>
      <c r="B113" s="68" t="str">
        <f>INDEX('     2022    '!B$2:B$1794,MATCH(D113,'     2022    '!D$2:D$1794,0))</f>
        <v/>
      </c>
      <c r="C113" s="204" t="str">
        <f>INDEX('     2022    '!C$2:C$1794,MATCH(D113,'     2022    '!D$2:D$1794,0))</f>
        <v>Cake - 51s</v>
      </c>
      <c r="D113" s="205" t="str">
        <f>INDEX('     2022    '!D:D,MATCH(A113,'     2022    '!AJ:AJ,0))</f>
        <v>CC1553</v>
      </c>
      <c r="E113" s="204" t="str">
        <f>INDEX('     2022    '!$A$2:$BP$1563,MATCH(D113,'     2022    '!$D$2:$D$1794,0),MATCH($E$1,'     2022    '!$A$3:$BH$3,0))</f>
        <v>SKY MAGIC. 51 shot cake. Red tails to spit red strobe stars, green tail to spit green strobe and blue tail to spit orange strobe. Firing vertically then in a V formation before Z firing a spit white strobe and finishing with a lift of spi. RETAIL</v>
      </c>
      <c r="F113" s="206" t="str">
        <f>IFERROR(IF(LEFT(INDEX('     2022    '!AD$2:AD$1794,MATCH(D113,'     2022    '!D$2:D$1794,0)),4)="http",HYPERLINK(INDEX('     2022    '!AD$2:AD$1794,MATCH(D113,'     2022    '!D$2:D$1794,0)),"Video"),""),"")</f>
        <v>Video</v>
      </c>
      <c r="G113" s="207">
        <f>INDEX('     2022    '!$A$1:$AC$1563,MATCH($D113,'     2022    '!$D$1:$D$1794,0),MATCH(G$1,'     2022    '!$A$1:$AC$1,0))</f>
        <v>0</v>
      </c>
      <c r="H113" s="150"/>
      <c r="I113" s="152">
        <f>INDEX('     2022    '!$A$1:$AC$1563,MATCH($D113,'     2022    '!$D$1:$D$1794,0),MATCH(I$1,'     2022    '!$A$1:$AC$1,0))</f>
        <v>57.85</v>
      </c>
      <c r="J113" s="150"/>
      <c r="K113" s="151">
        <f t="shared" si="2"/>
        <v>28.925000000000001</v>
      </c>
      <c r="L113" s="152">
        <f>INDEX('     2022    '!$A$1:$AC$1563,MATCH($D113,'     2022    '!$D$1:$D$1794,0),MATCH(L$1,'     2022    '!$A$1:$AC$1,0))</f>
        <v>64.459014784279802</v>
      </c>
      <c r="M113" s="152">
        <f>INDEX('     2022    '!$A$1:$AC$1563,MATCH($D113,'     2022    '!$D$1:$D$1794,0),MATCH(M$1,'     2022    '!$A$1:$AC$1,0))</f>
        <v>67.851594509768219</v>
      </c>
      <c r="N113" s="153" t="str">
        <f>INDEX('     2022    '!$A$1:$AC$1563,MATCH($D113,'     2022    '!$D$1:$D$1794,0),MATCH(N$1,'     2022    '!$A$1:$AC$1,0))</f>
        <v>30mm</v>
      </c>
      <c r="O113" s="154">
        <f>INDEX('     2022    '!$A$1:$AC$1563,MATCH($D113,'     2022    '!$D$1:$D$1794,0),MATCH(O$1,'     2022    '!$A$1:$AC$1,0))</f>
        <v>2</v>
      </c>
      <c r="P113" s="153">
        <f>INDEX('     2022    '!$A$1:$AC$1563,MATCH($D113,'     2022    '!$D$1:$D$1794,0),MATCH(P$1,'     2022    '!$A$1:$AC$1,0))</f>
        <v>60</v>
      </c>
      <c r="Q113" s="153" t="str">
        <f>INDEX('     2022    '!$A$1:$AC$1563,MATCH($D113,'     2022    '!$D$1:$D$1794,0),MATCH(Q$1,'     2022    '!$A$1:$AC$1,0))</f>
        <v>Yes</v>
      </c>
      <c r="R113" s="155">
        <f>INDEX('     2022    '!$A$1:$AC$1563,MATCH($D113,'     2022    '!$D$1:$D$1794,0),MATCH(R$1,'     2022    '!$A$1:$AC$1,0))</f>
        <v>14</v>
      </c>
      <c r="S113" s="155">
        <f>INDEX('     2022    '!$A$1:$AC$1563,MATCH($D113,'     2022    '!$D$1:$D$1794,0),MATCH(S$1,'     2022    '!$A$1:$AC$1,0))</f>
        <v>2</v>
      </c>
      <c r="T113" s="155">
        <f>INDEX('     2022    '!$A$1:$AC$1563,MATCH($D113,'     2022    '!$D$1:$D$1794,0),MATCH(T$1,'     2022    '!$A$1:$AC$1,0))</f>
        <v>0.3</v>
      </c>
      <c r="U113" s="154" t="str">
        <f>INDEX('     2022    '!$A$1:$AC$1563,MATCH($D113,'     2022    '!$D$1:$D$1794,0),MATCH(U$1,'     2022    '!$A$1:$AC$1,0))</f>
        <v>1.4G</v>
      </c>
      <c r="V113" s="153" t="str">
        <f>INDEX('     2022    '!$A$1:$AC$1563,MATCH($D113,'     2022    '!$D$1:$D$1794,0),MATCH(V$1,'     2022    '!$A$1:$AC$1,0))</f>
        <v>UN0336</v>
      </c>
      <c r="W113" s="153" t="str">
        <f>INDEX('     2022    '!$A$1:$AC$1563,MATCH($D113,'     2022    '!$D$1:$D$1794,0),MATCH(W$1,'     2022    '!$A$1:$AC$1,0))</f>
        <v>F3</v>
      </c>
      <c r="X113" s="151">
        <f>INDEX('     2022    '!$A$1:$AC$1563,MATCH($D113,'     2022    '!$D$1:$D$1794,0),MATCH(X$1,'     2022    '!$A$1:$AC$1,0))</f>
        <v>109.99</v>
      </c>
      <c r="Y113" s="151">
        <f>INDEX('     2022    '!$A$1:$AC$1563,MATCH($D113,'     2022    '!$D$1:$D$1794,0),MATCH(Y$1,'     2022    '!$A$1:$AC$1,0))</f>
        <v>82.99</v>
      </c>
      <c r="Z113" s="156">
        <f>INDEX('     2022    '!$A$1:$AC$1563,MATCH($D113,'     2022    '!$D$1:$D$1794,0),MATCH(Z$1,'     2022    '!$A$1:$AC$1,0))</f>
        <v>3.9E-2</v>
      </c>
      <c r="AA113" s="153" t="str">
        <f>INDEX('     2022    '!$A$1:$AC$1563,MATCH($D113,'     2022    '!$D$1:$D$1794,0),MATCH(AA$1,'     2022    '!$A$1:$AC$1,0))</f>
        <v>2806-F3-001981</v>
      </c>
      <c r="AB113" s="153" t="str">
        <f>INDEX('     2022    '!$A$1:$AC$1563,MATCH($D113,'     2022    '!$D$1:$D$1794,0),MATCH(AB$1,'     2022    '!$A$1:$AC$1,0))</f>
        <v>GB/HSE-362480</v>
      </c>
      <c r="AC113" s="153" t="str">
        <f>INDEX('     2022    '!$A$1:$AC$1563,MATCH($D113,'     2022    '!$D$1:$D$1794,0),MATCH(AC$1,'     2022    '!$A$1:$AC$1,0))</f>
        <v>11/30/2030</v>
      </c>
    </row>
    <row r="114" spans="1:29" ht="48">
      <c r="A114" s="32">
        <f t="shared" si="3"/>
        <v>111</v>
      </c>
      <c r="B114" s="68" t="str">
        <f>INDEX('     2022    '!B$2:B$1794,MATCH(D114,'     2022    '!D$2:D$1794,0))</f>
        <v/>
      </c>
      <c r="C114" s="204" t="str">
        <f>INDEX('     2022    '!C$2:C$1794,MATCH(D114,'     2022    '!D$2:D$1794,0))</f>
        <v>Cake - 56s</v>
      </c>
      <c r="D114" s="205" t="str">
        <f>INDEX('     2022    '!D:D,MATCH(A114,'     2022    '!AJ:AJ,0))</f>
        <v>KF023-RE-56</v>
      </c>
      <c r="E114" s="204" t="str">
        <f>INDEX('     2022    '!$A$2:$BP$1563,MATCH(D114,'     2022    '!$D$2:$D$1794,0),MATCH($E$1,'     2022    '!$A$3:$BH$3,0))</f>
        <v>RAGING ENYO . Volleys of red whirl with green stars mixed with crossettes and spinners, punctuated by screaming whistles throughout. Finale of whistle and crackle effects and a background of red tails and strobe willows. Replaces Raging Vortex. RETAIL</v>
      </c>
      <c r="F114" s="206" t="str">
        <f>IFERROR(IF(LEFT(INDEX('     2022    '!AD$2:AD$1794,MATCH(D114,'     2022    '!D$2:D$1794,0)),4)="http",HYPERLINK(INDEX('     2022    '!AD$2:AD$1794,MATCH(D114,'     2022    '!D$2:D$1794,0)),"Video"),""),"")</f>
        <v>Video</v>
      </c>
      <c r="G114" s="207">
        <f>INDEX('     2022    '!$A$1:$AC$1563,MATCH($D114,'     2022    '!$D$1:$D$1794,0),MATCH(G$1,'     2022    '!$A$1:$AC$1,0))</f>
        <v>0</v>
      </c>
      <c r="H114" s="150"/>
      <c r="I114" s="152">
        <f>INDEX('     2022    '!$A$1:$AC$1563,MATCH($D114,'     2022    '!$D$1:$D$1794,0),MATCH(I$1,'     2022    '!$A$1:$AC$1,0))</f>
        <v>33.67</v>
      </c>
      <c r="J114" s="150"/>
      <c r="K114" s="151">
        <f t="shared" si="2"/>
        <v>33.67</v>
      </c>
      <c r="L114" s="152">
        <f>INDEX('     2022    '!$A$1:$AC$1563,MATCH($D114,'     2022    '!$D$1:$D$1794,0),MATCH(L$1,'     2022    '!$A$1:$AC$1,0))</f>
        <v>31.99</v>
      </c>
      <c r="M114" s="152">
        <f>INDEX('     2022    '!$A$1:$AC$1563,MATCH($D114,'     2022    '!$D$1:$D$1794,0),MATCH(M$1,'     2022    '!$A$1:$AC$1,0))</f>
        <v>33.67</v>
      </c>
      <c r="N114" s="153" t="str">
        <f>INDEX('     2022    '!$A$1:$AC$1563,MATCH($D114,'     2022    '!$D$1:$D$1794,0),MATCH(N$1,'     2022    '!$A$1:$AC$1,0))</f>
        <v>30mm</v>
      </c>
      <c r="O114" s="154">
        <f>INDEX('     2022    '!$A$1:$AC$1563,MATCH($D114,'     2022    '!$D$1:$D$1794,0),MATCH(O$1,'     2022    '!$A$1:$AC$1,0))</f>
        <v>1</v>
      </c>
      <c r="P114" s="153">
        <f>INDEX('     2022    '!$A$1:$AC$1563,MATCH($D114,'     2022    '!$D$1:$D$1794,0),MATCH(P$1,'     2022    '!$A$1:$AC$1,0))</f>
        <v>45</v>
      </c>
      <c r="Q114" s="153" t="str">
        <f>INDEX('     2022    '!$A$1:$AC$1563,MATCH($D114,'     2022    '!$D$1:$D$1794,0),MATCH(Q$1,'     2022    '!$A$1:$AC$1,0))</f>
        <v>No</v>
      </c>
      <c r="R114" s="155">
        <f>INDEX('     2022    '!$A$1:$AC$1563,MATCH($D114,'     2022    '!$D$1:$D$1794,0),MATCH(R$1,'     2022    '!$A$1:$AC$1,0))</f>
        <v>9</v>
      </c>
      <c r="S114" s="155">
        <f>INDEX('     2022    '!$A$1:$AC$1563,MATCH($D114,'     2022    '!$D$1:$D$1794,0),MATCH(S$1,'     2022    '!$A$1:$AC$1,0))</f>
        <v>0.98</v>
      </c>
      <c r="T114" s="155">
        <f>INDEX('     2022    '!$A$1:$AC$1563,MATCH($D114,'     2022    '!$D$1:$D$1794,0),MATCH(T$1,'     2022    '!$A$1:$AC$1,0))</f>
        <v>0</v>
      </c>
      <c r="U114" s="154" t="str">
        <f>INDEX('     2022    '!$A$1:$AC$1563,MATCH($D114,'     2022    '!$D$1:$D$1794,0),MATCH(U$1,'     2022    '!$A$1:$AC$1,0))</f>
        <v>1.4G</v>
      </c>
      <c r="V114" s="153" t="str">
        <f>INDEX('     2022    '!$A$1:$AC$1563,MATCH($D114,'     2022    '!$D$1:$D$1794,0),MATCH(V$1,'     2022    '!$A$1:$AC$1,0))</f>
        <v>UN0336</v>
      </c>
      <c r="W114" s="153" t="str">
        <f>INDEX('     2022    '!$A$1:$AC$1563,MATCH($D114,'     2022    '!$D$1:$D$1794,0),MATCH(W$1,'     2022    '!$A$1:$AC$1,0))</f>
        <v>F3</v>
      </c>
      <c r="X114" s="151">
        <f>INDEX('     2022    '!$A$1:$AC$1563,MATCH($D114,'     2022    '!$D$1:$D$1794,0),MATCH(X$1,'     2022    '!$A$1:$AC$1,0))</f>
        <v>119.99</v>
      </c>
      <c r="Y114" s="151">
        <f>INDEX('     2022    '!$A$1:$AC$1563,MATCH($D114,'     2022    '!$D$1:$D$1794,0),MATCH(Y$1,'     2022    '!$A$1:$AC$1,0))</f>
        <v>99.99</v>
      </c>
      <c r="Z114" s="156">
        <f>INDEX('     2022    '!$A$1:$AC$1563,MATCH($D114,'     2022    '!$D$1:$D$1794,0),MATCH(Z$1,'     2022    '!$A$1:$AC$1,0))</f>
        <v>2.1000000000000001E-2</v>
      </c>
      <c r="AA114" s="153">
        <f>INDEX('     2022    '!$A$1:$AC$1563,MATCH($D114,'     2022    '!$D$1:$D$1794,0),MATCH(AA$1,'     2022    '!$A$1:$AC$1,0))</f>
        <v>0</v>
      </c>
      <c r="AB114" s="153">
        <f>INDEX('     2022    '!$A$1:$AC$1563,MATCH($D114,'     2022    '!$D$1:$D$1794,0),MATCH(AB$1,'     2022    '!$A$1:$AC$1,0))</f>
        <v>0</v>
      </c>
      <c r="AC114" s="153">
        <f>INDEX('     2022    '!$A$1:$AC$1563,MATCH($D114,'     2022    '!$D$1:$D$1794,0),MATCH(AC$1,'     2022    '!$A$1:$AC$1,0))</f>
        <v>0</v>
      </c>
    </row>
    <row r="115" spans="1:29" ht="36">
      <c r="A115" s="32">
        <f t="shared" si="3"/>
        <v>112</v>
      </c>
      <c r="B115" s="68" t="str">
        <f>INDEX('     2022    '!B$2:B$1794,MATCH(D115,'     2022    '!D$2:D$1794,0))</f>
        <v/>
      </c>
      <c r="C115" s="204" t="str">
        <f>INDEX('     2022    '!C$2:C$1794,MATCH(D115,'     2022    '!D$2:D$1794,0))</f>
        <v>Cake - 56s</v>
      </c>
      <c r="D115" s="205" t="str">
        <f>INDEX('     2022    '!D:D,MATCH(A115,'     2022    '!AJ:AJ,0))</f>
        <v>KF024-C-56</v>
      </c>
      <c r="E115" s="204" t="str">
        <f>INDEX('     2022    '!$A$2:$BP$1563,MATCH(D115,'     2022    '!$D$2:$D$1794,0),MATCH($E$1,'     2022    '!$A$3:$BH$3,0))</f>
        <v>CHARTBUSTER. Big silver kamuro (Japanese style) bursts with different colour pistil centre. Followed by gold tail to midnight snow and spring flower bombard. Ends with screeching finale. Replaces Blockbuster 2. RETAIL</v>
      </c>
      <c r="F115" s="206" t="str">
        <f>IFERROR(IF(LEFT(INDEX('     2022    '!AD$2:AD$1794,MATCH(D115,'     2022    '!D$2:D$1794,0)),4)="http",HYPERLINK(INDEX('     2022    '!AD$2:AD$1794,MATCH(D115,'     2022    '!D$2:D$1794,0)),"Video"),""),"")</f>
        <v>Video</v>
      </c>
      <c r="G115" s="207">
        <f>INDEX('     2022    '!$A$1:$AC$1563,MATCH($D115,'     2022    '!$D$1:$D$1794,0),MATCH(G$1,'     2022    '!$A$1:$AC$1,0))</f>
        <v>0</v>
      </c>
      <c r="H115" s="150"/>
      <c r="I115" s="152">
        <f>INDEX('     2022    '!$A$1:$AC$1563,MATCH($D115,'     2022    '!$D$1:$D$1794,0),MATCH(I$1,'     2022    '!$A$1:$AC$1,0))</f>
        <v>33.840000000000003</v>
      </c>
      <c r="J115" s="150"/>
      <c r="K115" s="151">
        <f t="shared" si="2"/>
        <v>33.840000000000003</v>
      </c>
      <c r="L115" s="152">
        <f>INDEX('     2022    '!$A$1:$AC$1563,MATCH($D115,'     2022    '!$D$1:$D$1794,0),MATCH(L$1,'     2022    '!$A$1:$AC$1,0))</f>
        <v>32.15</v>
      </c>
      <c r="M115" s="152">
        <f>INDEX('     2022    '!$A$1:$AC$1563,MATCH($D115,'     2022    '!$D$1:$D$1794,0),MATCH(M$1,'     2022    '!$A$1:$AC$1,0))</f>
        <v>33.840000000000003</v>
      </c>
      <c r="N115" s="153" t="str">
        <f>INDEX('     2022    '!$A$1:$AC$1563,MATCH($D115,'     2022    '!$D$1:$D$1794,0),MATCH(N$1,'     2022    '!$A$1:$AC$1,0))</f>
        <v>30mm</v>
      </c>
      <c r="O115" s="154">
        <f>INDEX('     2022    '!$A$1:$AC$1563,MATCH($D115,'     2022    '!$D$1:$D$1794,0),MATCH(O$1,'     2022    '!$A$1:$AC$1,0))</f>
        <v>1</v>
      </c>
      <c r="P115" s="153">
        <f>INDEX('     2022    '!$A$1:$AC$1563,MATCH($D115,'     2022    '!$D$1:$D$1794,0),MATCH(P$1,'     2022    '!$A$1:$AC$1,0))</f>
        <v>50</v>
      </c>
      <c r="Q115" s="153" t="str">
        <f>INDEX('     2022    '!$A$1:$AC$1563,MATCH($D115,'     2022    '!$D$1:$D$1794,0),MATCH(Q$1,'     2022    '!$A$1:$AC$1,0))</f>
        <v>No</v>
      </c>
      <c r="R115" s="155">
        <f>INDEX('     2022    '!$A$1:$AC$1563,MATCH($D115,'     2022    '!$D$1:$D$1794,0),MATCH(R$1,'     2022    '!$A$1:$AC$1,0))</f>
        <v>9</v>
      </c>
      <c r="S115" s="155">
        <f>INDEX('     2022    '!$A$1:$AC$1563,MATCH($D115,'     2022    '!$D$1:$D$1794,0),MATCH(S$1,'     2022    '!$A$1:$AC$1,0))</f>
        <v>0.95</v>
      </c>
      <c r="T115" s="155">
        <f>INDEX('     2022    '!$A$1:$AC$1563,MATCH($D115,'     2022    '!$D$1:$D$1794,0),MATCH(T$1,'     2022    '!$A$1:$AC$1,0))</f>
        <v>0</v>
      </c>
      <c r="U115" s="154" t="str">
        <f>INDEX('     2022    '!$A$1:$AC$1563,MATCH($D115,'     2022    '!$D$1:$D$1794,0),MATCH(U$1,'     2022    '!$A$1:$AC$1,0))</f>
        <v>1.4G</v>
      </c>
      <c r="V115" s="153" t="str">
        <f>INDEX('     2022    '!$A$1:$AC$1563,MATCH($D115,'     2022    '!$D$1:$D$1794,0),MATCH(V$1,'     2022    '!$A$1:$AC$1,0))</f>
        <v>UN0336</v>
      </c>
      <c r="W115" s="153" t="str">
        <f>INDEX('     2022    '!$A$1:$AC$1563,MATCH($D115,'     2022    '!$D$1:$D$1794,0),MATCH(W$1,'     2022    '!$A$1:$AC$1,0))</f>
        <v>F3</v>
      </c>
      <c r="X115" s="151">
        <f>INDEX('     2022    '!$A$1:$AC$1563,MATCH($D115,'     2022    '!$D$1:$D$1794,0),MATCH(X$1,'     2022    '!$A$1:$AC$1,0))</f>
        <v>119.99</v>
      </c>
      <c r="Y115" s="151">
        <f>INDEX('     2022    '!$A$1:$AC$1563,MATCH($D115,'     2022    '!$D$1:$D$1794,0),MATCH(Y$1,'     2022    '!$A$1:$AC$1,0))</f>
        <v>99.99</v>
      </c>
      <c r="Z115" s="156">
        <f>INDEX('     2022    '!$A$1:$AC$1563,MATCH($D115,'     2022    '!$D$1:$D$1794,0),MATCH(Z$1,'     2022    '!$A$1:$AC$1,0))</f>
        <v>1.7000000000000001E-2</v>
      </c>
      <c r="AA115" s="153" t="str">
        <f>INDEX('     2022    '!$A$1:$AC$1563,MATCH($D115,'     2022    '!$D$1:$D$1794,0),MATCH(AA$1,'     2022    '!$A$1:$AC$1,0))</f>
        <v>2806-F3-002383</v>
      </c>
      <c r="AB115" s="153">
        <f>INDEX('     2022    '!$A$1:$AC$1563,MATCH($D115,'     2022    '!$D$1:$D$1794,0),MATCH(AB$1,'     2022    '!$A$1:$AC$1,0))</f>
        <v>0</v>
      </c>
      <c r="AC115" s="153">
        <f>INDEX('     2022    '!$A$1:$AC$1563,MATCH($D115,'     2022    '!$D$1:$D$1794,0),MATCH(AC$1,'     2022    '!$A$1:$AC$1,0))</f>
        <v>0</v>
      </c>
    </row>
    <row r="116" spans="1:29" ht="36">
      <c r="A116" s="32">
        <f t="shared" si="3"/>
        <v>113</v>
      </c>
      <c r="B116" s="68" t="str">
        <f>INDEX('     2022    '!B$2:B$1794,MATCH(D116,'     2022    '!D$2:D$1794,0))</f>
        <v/>
      </c>
      <c r="C116" s="204" t="str">
        <f>INDEX('     2022    '!C$2:C$1794,MATCH(D116,'     2022    '!D$2:D$1794,0))</f>
        <v>Cake - 60s</v>
      </c>
      <c r="D116" s="205" t="str">
        <f>INDEX('     2022    '!D:D,MATCH(A116,'     2022    '!AJ:AJ,0))</f>
        <v>KF025-PF-60</v>
      </c>
      <c r="E116" s="204" t="str">
        <f>INDEX('     2022    '!$A$2:$BP$1563,MATCH(D116,'     2022    '!$D$2:$D$1794,0),MATCH($E$1,'     2022    '!$A$3:$BH$3,0))</f>
        <v>PEGASUS FLIGHT. Blue tails to blue fish with blue pistil, red tail to white strobe, green tail to silver fish with green pistil finishing with green tail to green strobe. RETAIL</v>
      </c>
      <c r="F116" s="206" t="str">
        <f>IFERROR(IF(LEFT(INDEX('     2022    '!AD$2:AD$1794,MATCH(D116,'     2022    '!D$2:D$1794,0)),4)="http",HYPERLINK(INDEX('     2022    '!AD$2:AD$1794,MATCH(D116,'     2022    '!D$2:D$1794,0)),"Video"),""),"")</f>
        <v>Video</v>
      </c>
      <c r="G116" s="207">
        <f>INDEX('     2022    '!$A$1:$AC$1563,MATCH($D116,'     2022    '!$D$1:$D$1794,0),MATCH(G$1,'     2022    '!$A$1:$AC$1,0))</f>
        <v>0</v>
      </c>
      <c r="H116" s="150"/>
      <c r="I116" s="152">
        <f>INDEX('     2022    '!$A$1:$AC$1563,MATCH($D116,'     2022    '!$D$1:$D$1794,0),MATCH(I$1,'     2022    '!$A$1:$AC$1,0))</f>
        <v>103.12</v>
      </c>
      <c r="J116" s="150"/>
      <c r="K116" s="151">
        <f t="shared" si="2"/>
        <v>17.186666666666667</v>
      </c>
      <c r="L116" s="152">
        <f>INDEX('     2022    '!$A$1:$AC$1563,MATCH($D116,'     2022    '!$D$1:$D$1794,0),MATCH(L$1,'     2022    '!$A$1:$AC$1,0))</f>
        <v>97.96</v>
      </c>
      <c r="M116" s="152">
        <f>INDEX('     2022    '!$A$1:$AC$1563,MATCH($D116,'     2022    '!$D$1:$D$1794,0),MATCH(M$1,'     2022    '!$A$1:$AC$1,0))</f>
        <v>103.12</v>
      </c>
      <c r="N116" s="153" t="str">
        <f>INDEX('     2022    '!$A$1:$AC$1563,MATCH($D116,'     2022    '!$D$1:$D$1794,0),MATCH(N$1,'     2022    '!$A$1:$AC$1,0))</f>
        <v>20mm</v>
      </c>
      <c r="O116" s="154">
        <f>INDEX('     2022    '!$A$1:$AC$1563,MATCH($D116,'     2022    '!$D$1:$D$1794,0),MATCH(O$1,'     2022    '!$A$1:$AC$1,0))</f>
        <v>6</v>
      </c>
      <c r="P116" s="153">
        <f>INDEX('     2022    '!$A$1:$AC$1563,MATCH($D116,'     2022    '!$D$1:$D$1794,0),MATCH(P$1,'     2022    '!$A$1:$AC$1,0))</f>
        <v>50</v>
      </c>
      <c r="Q116" s="153" t="str">
        <f>INDEX('     2022    '!$A$1:$AC$1563,MATCH($D116,'     2022    '!$D$1:$D$1794,0),MATCH(Q$1,'     2022    '!$A$1:$AC$1,0))</f>
        <v>Yes</v>
      </c>
      <c r="R116" s="155">
        <f>INDEX('     2022    '!$A$1:$AC$1563,MATCH($D116,'     2022    '!$D$1:$D$1794,0),MATCH(R$1,'     2022    '!$A$1:$AC$1,0))</f>
        <v>16.98</v>
      </c>
      <c r="S116" s="155">
        <f>INDEX('     2022    '!$A$1:$AC$1563,MATCH($D116,'     2022    '!$D$1:$D$1794,0),MATCH(S$1,'     2022    '!$A$1:$AC$1,0))</f>
        <v>2.93</v>
      </c>
      <c r="T116" s="155">
        <f>INDEX('     2022    '!$A$1:$AC$1563,MATCH($D116,'     2022    '!$D$1:$D$1794,0),MATCH(T$1,'     2022    '!$A$1:$AC$1,0))</f>
        <v>0</v>
      </c>
      <c r="U116" s="154" t="str">
        <f>INDEX('     2022    '!$A$1:$AC$1563,MATCH($D116,'     2022    '!$D$1:$D$1794,0),MATCH(U$1,'     2022    '!$A$1:$AC$1,0))</f>
        <v>1.4G</v>
      </c>
      <c r="V116" s="153" t="str">
        <f>INDEX('     2022    '!$A$1:$AC$1563,MATCH($D116,'     2022    '!$D$1:$D$1794,0),MATCH(V$1,'     2022    '!$A$1:$AC$1,0))</f>
        <v>UN0336</v>
      </c>
      <c r="W116" s="153" t="str">
        <f>INDEX('     2022    '!$A$1:$AC$1563,MATCH($D116,'     2022    '!$D$1:$D$1794,0),MATCH(W$1,'     2022    '!$A$1:$AC$1,0))</f>
        <v>F3</v>
      </c>
      <c r="X116" s="151">
        <f>INDEX('     2022    '!$A$1:$AC$1563,MATCH($D116,'     2022    '!$D$1:$D$1794,0),MATCH(X$1,'     2022    '!$A$1:$AC$1,0))</f>
        <v>62.49</v>
      </c>
      <c r="Y116" s="151">
        <f>INDEX('     2022    '!$A$1:$AC$1563,MATCH($D116,'     2022    '!$D$1:$D$1794,0),MATCH(Y$1,'     2022    '!$A$1:$AC$1,0))</f>
        <v>51.99</v>
      </c>
      <c r="Z116" s="156">
        <f>INDEX('     2022    '!$A$1:$AC$1563,MATCH($D116,'     2022    '!$D$1:$D$1794,0),MATCH(Z$1,'     2022    '!$A$1:$AC$1,0))</f>
        <v>0.04</v>
      </c>
      <c r="AA116" s="153">
        <f>INDEX('     2022    '!$A$1:$AC$1563,MATCH($D116,'     2022    '!$D$1:$D$1794,0),MATCH(AA$1,'     2022    '!$A$1:$AC$1,0))</f>
        <v>0</v>
      </c>
      <c r="AB116" s="153">
        <f>INDEX('     2022    '!$A$1:$AC$1563,MATCH($D116,'     2022    '!$D$1:$D$1794,0),MATCH(AB$1,'     2022    '!$A$1:$AC$1,0))</f>
        <v>0</v>
      </c>
      <c r="AC116" s="153">
        <f>INDEX('     2022    '!$A$1:$AC$1563,MATCH($D116,'     2022    '!$D$1:$D$1794,0),MATCH(AC$1,'     2022    '!$A$1:$AC$1,0))</f>
        <v>0</v>
      </c>
    </row>
    <row r="117" spans="1:29" ht="24">
      <c r="A117" s="32">
        <f t="shared" si="3"/>
        <v>114</v>
      </c>
      <c r="B117" s="68" t="str">
        <f>INDEX('     2022    '!B$2:B$1794,MATCH(D117,'     2022    '!D$2:D$1794,0))</f>
        <v/>
      </c>
      <c r="C117" s="204" t="str">
        <f>INDEX('     2022    '!C$2:C$1794,MATCH(D117,'     2022    '!D$2:D$1794,0))</f>
        <v>Cake - 60s</v>
      </c>
      <c r="D117" s="205" t="str">
        <f>INDEX('     2022    '!D:D,MATCH(A117,'     2022    '!AJ:AJ,0))</f>
        <v>CC1517</v>
      </c>
      <c r="E117" s="204" t="str">
        <f>INDEX('     2022    '!$A$2:$BP$1563,MATCH(D117,'     2022    '!$D$2:$D$1794,0),MATCH($E$1,'     2022    '!$A$3:$BH$3,0))</f>
        <v>WHOOOOSHHH. 60 shot cake. A stunning screeching whistle to colour star tips. RETAIL</v>
      </c>
      <c r="F117" s="206" t="str">
        <f>IFERROR(IF(LEFT(INDEX('     2022    '!AD$2:AD$1794,MATCH(D117,'     2022    '!D$2:D$1794,0)),4)="http",HYPERLINK(INDEX('     2022    '!AD$2:AD$1794,MATCH(D117,'     2022    '!D$2:D$1794,0)),"Video"),""),"")</f>
        <v>Video</v>
      </c>
      <c r="G117" s="207">
        <f>INDEX('     2022    '!$A$1:$AC$1563,MATCH($D117,'     2022    '!$D$1:$D$1794,0),MATCH(G$1,'     2022    '!$A$1:$AC$1,0))</f>
        <v>5</v>
      </c>
      <c r="H117" s="150"/>
      <c r="I117" s="152">
        <f>INDEX('     2022    '!$A$1:$AC$1563,MATCH($D117,'     2022    '!$D$1:$D$1794,0),MATCH(I$1,'     2022    '!$A$1:$AC$1,0))</f>
        <v>92.56</v>
      </c>
      <c r="J117" s="150"/>
      <c r="K117" s="151">
        <f t="shared" si="2"/>
        <v>15.426666666666668</v>
      </c>
      <c r="L117" s="152">
        <f>INDEX('     2022    '!$A$1:$AC$1563,MATCH($D117,'     2022    '!$D$1:$D$1794,0),MATCH(L$1,'     2022    '!$A$1:$AC$1,0))</f>
        <v>101.08195026527979</v>
      </c>
      <c r="M117" s="152">
        <f>INDEX('     2022    '!$A$1:$AC$1563,MATCH($D117,'     2022    '!$D$1:$D$1794,0),MATCH(M$1,'     2022    '!$A$1:$AC$1,0))</f>
        <v>106.40205291082083</v>
      </c>
      <c r="N117" s="153" t="str">
        <f>INDEX('     2022    '!$A$1:$AC$1563,MATCH($D117,'     2022    '!$D$1:$D$1794,0),MATCH(N$1,'     2022    '!$A$1:$AC$1,0))</f>
        <v>20mm</v>
      </c>
      <c r="O117" s="154">
        <f>INDEX('     2022    '!$A$1:$AC$1563,MATCH($D117,'     2022    '!$D$1:$D$1794,0),MATCH(O$1,'     2022    '!$A$1:$AC$1,0))</f>
        <v>6</v>
      </c>
      <c r="P117" s="153">
        <f>INDEX('     2022    '!$A$1:$AC$1563,MATCH($D117,'     2022    '!$D$1:$D$1794,0),MATCH(P$1,'     2022    '!$A$1:$AC$1,0))</f>
        <v>15</v>
      </c>
      <c r="Q117" s="153" t="str">
        <f>INDEX('     2022    '!$A$1:$AC$1563,MATCH($D117,'     2022    '!$D$1:$D$1794,0),MATCH(Q$1,'     2022    '!$A$1:$AC$1,0))</f>
        <v>No</v>
      </c>
      <c r="R117" s="155">
        <f>INDEX('     2022    '!$A$1:$AC$1563,MATCH($D117,'     2022    '!$D$1:$D$1794,0),MATCH(R$1,'     2022    '!$A$1:$AC$1,0))</f>
        <v>19</v>
      </c>
      <c r="S117" s="155">
        <f>INDEX('     2022    '!$A$1:$AC$1563,MATCH($D117,'     2022    '!$D$1:$D$1794,0),MATCH(S$1,'     2022    '!$A$1:$AC$1,0))</f>
        <v>3</v>
      </c>
      <c r="T117" s="155">
        <f>INDEX('     2022    '!$A$1:$AC$1563,MATCH($D117,'     2022    '!$D$1:$D$1794,0),MATCH(T$1,'     2022    '!$A$1:$AC$1,0))</f>
        <v>0.3</v>
      </c>
      <c r="U117" s="154" t="str">
        <f>INDEX('     2022    '!$A$1:$AC$1563,MATCH($D117,'     2022    '!$D$1:$D$1794,0),MATCH(U$1,'     2022    '!$A$1:$AC$1,0))</f>
        <v>1.4G</v>
      </c>
      <c r="V117" s="153" t="str">
        <f>INDEX('     2022    '!$A$1:$AC$1563,MATCH($D117,'     2022    '!$D$1:$D$1794,0),MATCH(V$1,'     2022    '!$A$1:$AC$1,0))</f>
        <v>UN0336</v>
      </c>
      <c r="W117" s="153">
        <f>INDEX('     2022    '!$A$1:$AC$1563,MATCH($D117,'     2022    '!$D$1:$D$1794,0),MATCH(W$1,'     2022    '!$A$1:$AC$1,0))</f>
        <v>0</v>
      </c>
      <c r="X117" s="151">
        <f>INDEX('     2022    '!$A$1:$AC$1563,MATCH($D117,'     2022    '!$D$1:$D$1794,0),MATCH(X$1,'     2022    '!$A$1:$AC$1,0))</f>
        <v>58.99</v>
      </c>
      <c r="Y117" s="151">
        <f>INDEX('     2022    '!$A$1:$AC$1563,MATCH($D117,'     2022    '!$D$1:$D$1794,0),MATCH(Y$1,'     2022    '!$A$1:$AC$1,0))</f>
        <v>44.99</v>
      </c>
      <c r="Z117" s="156">
        <f>INDEX('     2022    '!$A$1:$AC$1563,MATCH($D117,'     2022    '!$D$1:$D$1794,0),MATCH(Z$1,'     2022    '!$A$1:$AC$1,0))</f>
        <v>3.2000000000000001E-2</v>
      </c>
      <c r="AA117" s="153" t="str">
        <f>INDEX('     2022    '!$A$1:$AC$1563,MATCH($D117,'     2022    '!$D$1:$D$1794,0),MATCH(AA$1,'     2022    '!$A$1:$AC$1,0))</f>
        <v>1008-F2-69257139</v>
      </c>
      <c r="AB117" s="153" t="str">
        <f>INDEX('     2022    '!$A$1:$AC$1563,MATCH($D117,'     2022    '!$D$1:$D$1794,0),MATCH(AB$1,'     2022    '!$A$1:$AC$1,0))</f>
        <v>GB/HSE-362447</v>
      </c>
      <c r="AC117" s="153" t="str">
        <f>INDEX('     2022    '!$A$1:$AC$1563,MATCH($D117,'     2022    '!$D$1:$D$1794,0),MATCH(AC$1,'     2022    '!$A$1:$AC$1,0))</f>
        <v>11/30/2030</v>
      </c>
    </row>
    <row r="118" spans="1:29" ht="24">
      <c r="A118" s="32">
        <f t="shared" si="3"/>
        <v>115</v>
      </c>
      <c r="B118" s="68" t="str">
        <f>INDEX('     2022    '!B$2:B$1794,MATCH(D118,'     2022    '!D$2:D$1794,0))</f>
        <v/>
      </c>
      <c r="C118" s="204" t="str">
        <f>INDEX('     2022    '!C$2:C$1794,MATCH(D118,'     2022    '!D$2:D$1794,0))</f>
        <v>Cake - 60s Fan</v>
      </c>
      <c r="D118" s="205" t="str">
        <f>INDEX('     2022    '!D:D,MATCH(A118,'     2022    '!AJ:AJ,0))</f>
        <v>CC0536</v>
      </c>
      <c r="E118" s="204" t="str">
        <f>INDEX('     2022    '!$A$2:$BP$1563,MATCH(D118,'     2022    '!$D$2:$D$1794,0),MATCH($E$1,'     2022    '!$A$3:$BH$3,0))</f>
        <v>SLOW THEN GO. 60 shot Z firing barrage. Crackling comets into faster bursting red and green crossettes and a crackling tail lift with crossettes to finish. RETAIL</v>
      </c>
      <c r="F118" s="206" t="str">
        <f>IFERROR(IF(LEFT(INDEX('     2022    '!AD$2:AD$1794,MATCH(D118,'     2022    '!D$2:D$1794,0)),4)="http",HYPERLINK(INDEX('     2022    '!AD$2:AD$1794,MATCH(D118,'     2022    '!D$2:D$1794,0)),"Video"),""),"")</f>
        <v>Video</v>
      </c>
      <c r="G118" s="207">
        <f>INDEX('     2022    '!$A$1:$AC$1563,MATCH($D118,'     2022    '!$D$1:$D$1794,0),MATCH(G$1,'     2022    '!$A$1:$AC$1,0))</f>
        <v>0</v>
      </c>
      <c r="H118" s="150"/>
      <c r="I118" s="152">
        <f>INDEX('     2022    '!$A$1:$AC$1563,MATCH($D118,'     2022    '!$D$1:$D$1794,0),MATCH(I$1,'     2022    '!$A$1:$AC$1,0))</f>
        <v>90.87</v>
      </c>
      <c r="J118" s="150"/>
      <c r="K118" s="151">
        <f t="shared" si="2"/>
        <v>22.717500000000001</v>
      </c>
      <c r="L118" s="152">
        <f>INDEX('     2022    '!$A$1:$AC$1563,MATCH($D118,'     2022    '!$D$1:$D$1794,0),MATCH(L$1,'     2022    '!$A$1:$AC$1,0))</f>
        <v>104.4773634253701</v>
      </c>
      <c r="M118" s="152">
        <f>INDEX('     2022    '!$A$1:$AC$1563,MATCH($D118,'     2022    '!$D$1:$D$1794,0),MATCH(M$1,'     2022    '!$A$1:$AC$1,0))</f>
        <v>109.97617202670537</v>
      </c>
      <c r="N118" s="153" t="str">
        <f>INDEX('     2022    '!$A$1:$AC$1563,MATCH($D118,'     2022    '!$D$1:$D$1794,0),MATCH(N$1,'     2022    '!$A$1:$AC$1,0))</f>
        <v>20mm</v>
      </c>
      <c r="O118" s="154">
        <f>INDEX('     2022    '!$A$1:$AC$1563,MATCH($D118,'     2022    '!$D$1:$D$1794,0),MATCH(O$1,'     2022    '!$A$1:$AC$1,0))</f>
        <v>4</v>
      </c>
      <c r="P118" s="153">
        <f>INDEX('     2022    '!$A$1:$AC$1563,MATCH($D118,'     2022    '!$D$1:$D$1794,0),MATCH(P$1,'     2022    '!$A$1:$AC$1,0))</f>
        <v>25</v>
      </c>
      <c r="Q118" s="153" t="str">
        <f>INDEX('     2022    '!$A$1:$AC$1563,MATCH($D118,'     2022    '!$D$1:$D$1794,0),MATCH(Q$1,'     2022    '!$A$1:$AC$1,0))</f>
        <v>No</v>
      </c>
      <c r="R118" s="155">
        <f>INDEX('     2022    '!$A$1:$AC$1563,MATCH($D118,'     2022    '!$D$1:$D$1794,0),MATCH(R$1,'     2022    '!$A$1:$AC$1,0))</f>
        <v>12</v>
      </c>
      <c r="S118" s="155">
        <f>INDEX('     2022    '!$A$1:$AC$1563,MATCH($D118,'     2022    '!$D$1:$D$1794,0),MATCH(S$1,'     2022    '!$A$1:$AC$1,0))</f>
        <v>4</v>
      </c>
      <c r="T118" s="155">
        <f>INDEX('     2022    '!$A$1:$AC$1563,MATCH($D118,'     2022    '!$D$1:$D$1794,0),MATCH(T$1,'     2022    '!$A$1:$AC$1,0))</f>
        <v>0.3</v>
      </c>
      <c r="U118" s="154" t="str">
        <f>INDEX('     2022    '!$A$1:$AC$1563,MATCH($D118,'     2022    '!$D$1:$D$1794,0),MATCH(U$1,'     2022    '!$A$1:$AC$1,0))</f>
        <v>1.4G</v>
      </c>
      <c r="V118" s="153" t="str">
        <f>INDEX('     2022    '!$A$1:$AC$1563,MATCH($D118,'     2022    '!$D$1:$D$1794,0),MATCH(V$1,'     2022    '!$A$1:$AC$1,0))</f>
        <v>UN0336</v>
      </c>
      <c r="W118" s="153" t="str">
        <f>INDEX('     2022    '!$A$1:$AC$1563,MATCH($D118,'     2022    '!$D$1:$D$1794,0),MATCH(W$1,'     2022    '!$A$1:$AC$1,0))</f>
        <v>F3</v>
      </c>
      <c r="X118" s="151">
        <f>INDEX('     2022    '!$A$1:$AC$1563,MATCH($D118,'     2022    '!$D$1:$D$1794,0),MATCH(X$1,'     2022    '!$A$1:$AC$1,0))</f>
        <v>86.99</v>
      </c>
      <c r="Y118" s="151">
        <f>INDEX('     2022    '!$A$1:$AC$1563,MATCH($D118,'     2022    '!$D$1:$D$1794,0),MATCH(Y$1,'     2022    '!$A$1:$AC$1,0))</f>
        <v>64.989999999999995</v>
      </c>
      <c r="Z118" s="156">
        <f>INDEX('     2022    '!$A$1:$AC$1563,MATCH($D118,'     2022    '!$D$1:$D$1794,0),MATCH(Z$1,'     2022    '!$A$1:$AC$1,0))</f>
        <v>5.7231999999999998E-2</v>
      </c>
      <c r="AA118" s="153" t="str">
        <f>INDEX('     2022    '!$A$1:$AC$1563,MATCH($D118,'     2022    '!$D$1:$D$1794,0),MATCH(AA$1,'     2022    '!$A$1:$AC$1,0))</f>
        <v>1008-F3-69246977</v>
      </c>
      <c r="AB118" s="153" t="str">
        <f>INDEX('     2022    '!$A$1:$AC$1563,MATCH($D118,'     2022    '!$D$1:$D$1794,0),MATCH(AB$1,'     2022    '!$A$1:$AC$1,0))</f>
        <v>GB/HSE-347793</v>
      </c>
      <c r="AC118" s="153" t="str">
        <f>INDEX('     2022    '!$A$1:$AC$1563,MATCH($D118,'     2022    '!$D$1:$D$1794,0),MATCH(AC$1,'     2022    '!$A$1:$AC$1,0))</f>
        <v>10/15/2029</v>
      </c>
    </row>
    <row r="119" spans="1:29" ht="24">
      <c r="A119" s="32">
        <f t="shared" si="3"/>
        <v>116</v>
      </c>
      <c r="B119" s="68" t="str">
        <f>INDEX('     2022    '!B$2:B$1794,MATCH(D119,'     2022    '!D$2:D$1794,0))</f>
        <v/>
      </c>
      <c r="C119" s="204" t="str">
        <f>INDEX('     2022    '!C$2:C$1794,MATCH(D119,'     2022    '!D$2:D$1794,0))</f>
        <v>Cake - 62s</v>
      </c>
      <c r="D119" s="205" t="str">
        <f>INDEX('     2022    '!D:D,MATCH(A119,'     2022    '!AJ:AJ,0))</f>
        <v>CC0652</v>
      </c>
      <c r="E119" s="204" t="str">
        <f>INDEX('     2022    '!$A$2:$BP$1563,MATCH(D119,'     2022    '!$D$2:$D$1794,0),MATCH($E$1,'     2022    '!$A$3:$BH$3,0))</f>
        <v>BISH BASH BOSH. 62 shot single ignition with straight, Z, V and volleys of effects, a really varied piece finishing with a stunning finale lift. RETAIL</v>
      </c>
      <c r="F119" s="206" t="str">
        <f>IFERROR(IF(LEFT(INDEX('     2022    '!AD$2:AD$1794,MATCH(D119,'     2022    '!D$2:D$1794,0)),4)="http",HYPERLINK(INDEX('     2022    '!AD$2:AD$1794,MATCH(D119,'     2022    '!D$2:D$1794,0)),"Video"),""),"")</f>
        <v>Video</v>
      </c>
      <c r="G119" s="207">
        <f>INDEX('     2022    '!$A$1:$AC$1563,MATCH($D119,'     2022    '!$D$1:$D$1794,0),MATCH(G$1,'     2022    '!$A$1:$AC$1,0))</f>
        <v>0</v>
      </c>
      <c r="H119" s="150"/>
      <c r="I119" s="152">
        <f>INDEX('     2022    '!$A$1:$AC$1563,MATCH($D119,'     2022    '!$D$1:$D$1794,0),MATCH(I$1,'     2022    '!$A$1:$AC$1,0))</f>
        <v>31.96</v>
      </c>
      <c r="J119" s="150"/>
      <c r="K119" s="151">
        <f t="shared" si="2"/>
        <v>31.96</v>
      </c>
      <c r="L119" s="152">
        <f>INDEX('     2022    '!$A$1:$AC$1563,MATCH($D119,'     2022    '!$D$1:$D$1794,0),MATCH(L$1,'     2022    '!$A$1:$AC$1,0))</f>
        <v>32.599200000000003</v>
      </c>
      <c r="M119" s="152">
        <f>INDEX('     2022    '!$A$1:$AC$1563,MATCH($D119,'     2022    '!$D$1:$D$1794,0),MATCH(M$1,'     2022    '!$A$1:$AC$1,0))</f>
        <v>33.334626510240284</v>
      </c>
      <c r="N119" s="153" t="str">
        <f>INDEX('     2022    '!$A$1:$AC$1563,MATCH($D119,'     2022    '!$D$1:$D$1794,0),MATCH(N$1,'     2022    '!$A$1:$AC$1,0))</f>
        <v>25mm</v>
      </c>
      <c r="O119" s="154">
        <f>INDEX('     2022    '!$A$1:$AC$1563,MATCH($D119,'     2022    '!$D$1:$D$1794,0),MATCH(O$1,'     2022    '!$A$1:$AC$1,0))</f>
        <v>1</v>
      </c>
      <c r="P119" s="153">
        <f>INDEX('     2022    '!$A$1:$AC$1563,MATCH($D119,'     2022    '!$D$1:$D$1794,0),MATCH(P$1,'     2022    '!$A$1:$AC$1,0))</f>
        <v>42</v>
      </c>
      <c r="Q119" s="153" t="str">
        <f>INDEX('     2022    '!$A$1:$AC$1563,MATCH($D119,'     2022    '!$D$1:$D$1794,0),MATCH(Q$1,'     2022    '!$A$1:$AC$1,0))</f>
        <v>No</v>
      </c>
      <c r="R119" s="155">
        <f>INDEX('     2022    '!$A$1:$AC$1563,MATCH($D119,'     2022    '!$D$1:$D$1794,0),MATCH(R$1,'     2022    '!$A$1:$AC$1,0))</f>
        <v>7</v>
      </c>
      <c r="S119" s="155">
        <f>INDEX('     2022    '!$A$1:$AC$1563,MATCH($D119,'     2022    '!$D$1:$D$1794,0),MATCH(S$1,'     2022    '!$A$1:$AC$1,0))</f>
        <v>0.8</v>
      </c>
      <c r="T119" s="155">
        <f>INDEX('     2022    '!$A$1:$AC$1563,MATCH($D119,'     2022    '!$D$1:$D$1794,0),MATCH(T$1,'     2022    '!$A$1:$AC$1,0))</f>
        <v>0.3</v>
      </c>
      <c r="U119" s="154" t="str">
        <f>INDEX('     2022    '!$A$1:$AC$1563,MATCH($D119,'     2022    '!$D$1:$D$1794,0),MATCH(U$1,'     2022    '!$A$1:$AC$1,0))</f>
        <v>1.3G</v>
      </c>
      <c r="V119" s="153" t="str">
        <f>INDEX('     2022    '!$A$1:$AC$1563,MATCH($D119,'     2022    '!$D$1:$D$1794,0),MATCH(V$1,'     2022    '!$A$1:$AC$1,0))</f>
        <v>UN0335</v>
      </c>
      <c r="W119" s="153" t="str">
        <f>INDEX('     2022    '!$A$1:$AC$1563,MATCH($D119,'     2022    '!$D$1:$D$1794,0),MATCH(W$1,'     2022    '!$A$1:$AC$1,0))</f>
        <v>F3</v>
      </c>
      <c r="X119" s="151">
        <f>INDEX('     2022    '!$A$1:$AC$1563,MATCH($D119,'     2022    '!$D$1:$D$1794,0),MATCH(X$1,'     2022    '!$A$1:$AC$1,0))</f>
        <v>121.99</v>
      </c>
      <c r="Y119" s="151">
        <f>INDEX('     2022    '!$A$1:$AC$1563,MATCH($D119,'     2022    '!$D$1:$D$1794,0),MATCH(Y$1,'     2022    '!$A$1:$AC$1,0))</f>
        <v>91.99</v>
      </c>
      <c r="Z119" s="156">
        <f>INDEX('     2022    '!$A$1:$AC$1563,MATCH($D119,'     2022    '!$D$1:$D$1794,0),MATCH(Z$1,'     2022    '!$A$1:$AC$1,0))</f>
        <v>1.9300000000000001E-2</v>
      </c>
      <c r="AA119" s="153" t="str">
        <f>INDEX('     2022    '!$A$1:$AC$1563,MATCH($D119,'     2022    '!$D$1:$D$1794,0),MATCH(AA$1,'     2022    '!$A$1:$AC$1,0))</f>
        <v>1008-F3-69252812</v>
      </c>
      <c r="AB119" s="153" t="str">
        <f>INDEX('     2022    '!$A$1:$AC$1563,MATCH($D119,'     2022    '!$D$1:$D$1794,0),MATCH(AB$1,'     2022    '!$A$1:$AC$1,0))</f>
        <v>GB/HSE-352791</v>
      </c>
      <c r="AC119" s="153" t="str">
        <f>INDEX('     2022    '!$A$1:$AC$1563,MATCH($D119,'     2022    '!$D$1:$D$1794,0),MATCH(AC$1,'     2022    '!$A$1:$AC$1,0))</f>
        <v>6/28/2026</v>
      </c>
    </row>
    <row r="120" spans="1:29" ht="15.75">
      <c r="A120" s="32">
        <f t="shared" si="3"/>
        <v>117</v>
      </c>
      <c r="B120" s="68" t="str">
        <f>INDEX('     2022    '!B$2:B$1794,MATCH(D120,'     2022    '!D$2:D$1794,0))</f>
        <v/>
      </c>
      <c r="C120" s="204" t="str">
        <f>INDEX('     2022    '!C$2:C$1794,MATCH(D120,'     2022    '!D$2:D$1794,0))</f>
        <v>Cake - 63s</v>
      </c>
      <c r="D120" s="205" t="str">
        <f>INDEX('     2022    '!D:D,MATCH(A120,'     2022    '!AJ:AJ,0))</f>
        <v>CC1496</v>
      </c>
      <c r="E120" s="204" t="str">
        <f>INDEX('     2022    '!$A$2:$BP$1563,MATCH(D120,'     2022    '!$D$2:$D$1794,0),MATCH($E$1,'     2022    '!$A$3:$BH$3,0))</f>
        <v>MIX IT UP. 63 shot cake. A mixed effect cake. RETAIL</v>
      </c>
      <c r="F120" s="206" t="str">
        <f>IFERROR(IF(LEFT(INDEX('     2022    '!AD$2:AD$1794,MATCH(D120,'     2022    '!D$2:D$1794,0)),4)="http",HYPERLINK(INDEX('     2022    '!AD$2:AD$1794,MATCH(D120,'     2022    '!D$2:D$1794,0)),"Video"),""),"")</f>
        <v>Video</v>
      </c>
      <c r="G120" s="207">
        <f>INDEX('     2022    '!$A$1:$AC$1563,MATCH($D120,'     2022    '!$D$1:$D$1794,0),MATCH(G$1,'     2022    '!$A$1:$AC$1,0))</f>
        <v>37</v>
      </c>
      <c r="H120" s="150"/>
      <c r="I120" s="152">
        <f>INDEX('     2022    '!$A$1:$AC$1563,MATCH($D120,'     2022    '!$D$1:$D$1794,0),MATCH(I$1,'     2022    '!$A$1:$AC$1,0))</f>
        <v>46.79</v>
      </c>
      <c r="J120" s="150"/>
      <c r="K120" s="151">
        <f t="shared" si="2"/>
        <v>11.6975</v>
      </c>
      <c r="L120" s="152">
        <f>INDEX('     2022    '!$A$1:$AC$1563,MATCH($D120,'     2022    '!$D$1:$D$1794,0),MATCH(L$1,'     2022    '!$A$1:$AC$1,0))</f>
        <v>50.276169349905388</v>
      </c>
      <c r="M120" s="152">
        <f>INDEX('     2022    '!$A$1:$AC$1563,MATCH($D120,'     2022    '!$D$1:$D$1794,0),MATCH(M$1,'     2022    '!$A$1:$AC$1,0))</f>
        <v>52.922283526216198</v>
      </c>
      <c r="N120" s="153" t="str">
        <f>INDEX('     2022    '!$A$1:$AC$1563,MATCH($D120,'     2022    '!$D$1:$D$1794,0),MATCH(N$1,'     2022    '!$A$1:$AC$1,0))</f>
        <v>20mm</v>
      </c>
      <c r="O120" s="154">
        <f>INDEX('     2022    '!$A$1:$AC$1563,MATCH($D120,'     2022    '!$D$1:$D$1794,0),MATCH(O$1,'     2022    '!$A$1:$AC$1,0))</f>
        <v>4</v>
      </c>
      <c r="P120" s="153">
        <f>INDEX('     2022    '!$A$1:$AC$1563,MATCH($D120,'     2022    '!$D$1:$D$1794,0),MATCH(P$1,'     2022    '!$A$1:$AC$1,0))</f>
        <v>35</v>
      </c>
      <c r="Q120" s="153" t="str">
        <f>INDEX('     2022    '!$A$1:$AC$1563,MATCH($D120,'     2022    '!$D$1:$D$1794,0),MATCH(Q$1,'     2022    '!$A$1:$AC$1,0))</f>
        <v>No</v>
      </c>
      <c r="R120" s="155">
        <f>INDEX('     2022    '!$A$1:$AC$1563,MATCH($D120,'     2022    '!$D$1:$D$1794,0),MATCH(R$1,'     2022    '!$A$1:$AC$1,0))</f>
        <v>11.9</v>
      </c>
      <c r="S120" s="155">
        <f>INDEX('     2022    '!$A$1:$AC$1563,MATCH($D120,'     2022    '!$D$1:$D$1794,0),MATCH(S$1,'     2022    '!$A$1:$AC$1,0))</f>
        <v>1.8</v>
      </c>
      <c r="T120" s="155">
        <f>INDEX('     2022    '!$A$1:$AC$1563,MATCH($D120,'     2022    '!$D$1:$D$1794,0),MATCH(T$1,'     2022    '!$A$1:$AC$1,0))</f>
        <v>0.3</v>
      </c>
      <c r="U120" s="154" t="str">
        <f>INDEX('     2022    '!$A$1:$AC$1563,MATCH($D120,'     2022    '!$D$1:$D$1794,0),MATCH(U$1,'     2022    '!$A$1:$AC$1,0))</f>
        <v>1.3G</v>
      </c>
      <c r="V120" s="153" t="str">
        <f>INDEX('     2022    '!$A$1:$AC$1563,MATCH($D120,'     2022    '!$D$1:$D$1794,0),MATCH(V$1,'     2022    '!$A$1:$AC$1,0))</f>
        <v>UN0335</v>
      </c>
      <c r="W120" s="153">
        <f>INDEX('     2022    '!$A$1:$AC$1563,MATCH($D120,'     2022    '!$D$1:$D$1794,0),MATCH(W$1,'     2022    '!$A$1:$AC$1,0))</f>
        <v>0</v>
      </c>
      <c r="X120" s="151">
        <f>INDEX('     2022    '!$A$1:$AC$1563,MATCH($D120,'     2022    '!$D$1:$D$1794,0),MATCH(X$1,'     2022    '!$A$1:$AC$1,0))</f>
        <v>44.99</v>
      </c>
      <c r="Y120" s="151">
        <f>INDEX('     2022    '!$A$1:$AC$1563,MATCH($D120,'     2022    '!$D$1:$D$1794,0),MATCH(Y$1,'     2022    '!$A$1:$AC$1,0))</f>
        <v>33.49</v>
      </c>
      <c r="Z120" s="156">
        <f>INDEX('     2022    '!$A$1:$AC$1563,MATCH($D120,'     2022    '!$D$1:$D$1794,0),MATCH(Z$1,'     2022    '!$A$1:$AC$1,0))</f>
        <v>2.9957999999999999E-2</v>
      </c>
      <c r="AA120" s="153" t="str">
        <f>INDEX('     2022    '!$A$1:$AC$1563,MATCH($D120,'     2022    '!$D$1:$D$1794,0),MATCH(AA$1,'     2022    '!$A$1:$AC$1,0))</f>
        <v>1170-F2-01299</v>
      </c>
      <c r="AB120" s="153" t="str">
        <f>INDEX('     2022    '!$A$1:$AC$1563,MATCH($D120,'     2022    '!$D$1:$D$1794,0),MATCH(AB$1,'     2022    '!$A$1:$AC$1,0))</f>
        <v>GB/HSE-360496</v>
      </c>
      <c r="AC120" s="153" t="str">
        <f>INDEX('     2022    '!$A$1:$AC$1563,MATCH($D120,'     2022    '!$D$1:$D$1794,0),MATCH(AC$1,'     2022    '!$A$1:$AC$1,0))</f>
        <v>6/8/2029</v>
      </c>
    </row>
    <row r="121" spans="1:29" ht="24">
      <c r="A121" s="32">
        <f t="shared" si="3"/>
        <v>118</v>
      </c>
      <c r="B121" s="68" t="str">
        <f>INDEX('     2022    '!B$2:B$1794,MATCH(D121,'     2022    '!D$2:D$1794,0))</f>
        <v>NEW2021</v>
      </c>
      <c r="C121" s="204" t="str">
        <f>INDEX('     2022    '!C$2:C$1794,MATCH(D121,'     2022    '!D$2:D$1794,0))</f>
        <v>Cake - 64s</v>
      </c>
      <c r="D121" s="205" t="str">
        <f>INDEX('     2022    '!D:D,MATCH(A121,'     2022    '!AJ:AJ,0))</f>
        <v>CC1573</v>
      </c>
      <c r="E121" s="204" t="str">
        <f>INDEX('     2022    '!$A$2:$BP$1563,MATCH(D121,'     2022    '!$D$2:$D$1794,0),MATCH($E$1,'     2022    '!$A$3:$BH$3,0))</f>
        <v>SPIT CRACKLE STROBE. 64 shot cake. A long duration quiet cake for the back garden, a real combination of effects building up towards a crackle finale. RETAIL</v>
      </c>
      <c r="F121" s="206" t="str">
        <f>IFERROR(IF(LEFT(INDEX('     2022    '!AD$2:AD$1794,MATCH(D121,'     2022    '!D$2:D$1794,0)),4)="http",HYPERLINK(INDEX('     2022    '!AD$2:AD$1794,MATCH(D121,'     2022    '!D$2:D$1794,0)),"Video"),""),"")</f>
        <v>Video</v>
      </c>
      <c r="G121" s="207">
        <f>INDEX('     2022    '!$A$1:$AC$1563,MATCH($D121,'     2022    '!$D$1:$D$1794,0),MATCH(G$1,'     2022    '!$A$1:$AC$1,0))</f>
        <v>0</v>
      </c>
      <c r="H121" s="150"/>
      <c r="I121" s="152">
        <f>INDEX('     2022    '!$A$1:$AC$1563,MATCH($D121,'     2022    '!$D$1:$D$1794,0),MATCH(I$1,'     2022    '!$A$1:$AC$1,0))</f>
        <v>86.63</v>
      </c>
      <c r="J121" s="150"/>
      <c r="K121" s="151">
        <f t="shared" si="2"/>
        <v>7.2191666666666663</v>
      </c>
      <c r="L121" s="152">
        <f>INDEX('     2022    '!$A$1:$AC$1563,MATCH($D121,'     2022    '!$D$1:$D$1794,0),MATCH(L$1,'     2022    '!$A$1:$AC$1,0))</f>
        <v>91.71595633803561</v>
      </c>
      <c r="M121" s="152">
        <f>INDEX('     2022    '!$A$1:$AC$1563,MATCH($D121,'     2022    '!$D$1:$D$1794,0),MATCH(M$1,'     2022    '!$A$1:$AC$1,0))</f>
        <v>96.543111934774331</v>
      </c>
      <c r="N121" s="153" t="str">
        <f>INDEX('     2022    '!$A$1:$AC$1563,MATCH($D121,'     2022    '!$D$1:$D$1794,0),MATCH(N$1,'     2022    '!$A$1:$AC$1,0))</f>
        <v>16mm</v>
      </c>
      <c r="O121" s="154">
        <f>INDEX('     2022    '!$A$1:$AC$1563,MATCH($D121,'     2022    '!$D$1:$D$1794,0),MATCH(O$1,'     2022    '!$A$1:$AC$1,0))</f>
        <v>12</v>
      </c>
      <c r="P121" s="153">
        <f>INDEX('     2022    '!$A$1:$AC$1563,MATCH($D121,'     2022    '!$D$1:$D$1794,0),MATCH(P$1,'     2022    '!$A$1:$AC$1,0))</f>
        <v>70</v>
      </c>
      <c r="Q121" s="153" t="str">
        <f>INDEX('     2022    '!$A$1:$AC$1563,MATCH($D121,'     2022    '!$D$1:$D$1794,0),MATCH(Q$1,'     2022    '!$A$1:$AC$1,0))</f>
        <v>Yes</v>
      </c>
      <c r="R121" s="155">
        <f>INDEX('     2022    '!$A$1:$AC$1563,MATCH($D121,'     2022    '!$D$1:$D$1794,0),MATCH(R$1,'     2022    '!$A$1:$AC$1,0))</f>
        <v>14</v>
      </c>
      <c r="S121" s="155">
        <f>INDEX('     2022    '!$A$1:$AC$1563,MATCH($D121,'     2022    '!$D$1:$D$1794,0),MATCH(S$1,'     2022    '!$A$1:$AC$1,0))</f>
        <v>2</v>
      </c>
      <c r="T121" s="155">
        <f>INDEX('     2022    '!$A$1:$AC$1563,MATCH($D121,'     2022    '!$D$1:$D$1794,0),MATCH(T$1,'     2022    '!$A$1:$AC$1,0))</f>
        <v>0</v>
      </c>
      <c r="U121" s="154" t="str">
        <f>INDEX('     2022    '!$A$1:$AC$1563,MATCH($D121,'     2022    '!$D$1:$D$1794,0),MATCH(U$1,'     2022    '!$A$1:$AC$1,0))</f>
        <v>1.4G</v>
      </c>
      <c r="V121" s="153" t="str">
        <f>INDEX('     2022    '!$A$1:$AC$1563,MATCH($D121,'     2022    '!$D$1:$D$1794,0),MATCH(V$1,'     2022    '!$A$1:$AC$1,0))</f>
        <v>UN0336</v>
      </c>
      <c r="W121" s="153" t="str">
        <f>INDEX('     2022    '!$A$1:$AC$1563,MATCH($D121,'     2022    '!$D$1:$D$1794,0),MATCH(W$1,'     2022    '!$A$1:$AC$1,0))</f>
        <v>F2</v>
      </c>
      <c r="X121" s="151">
        <f>INDEX('     2022    '!$A$1:$AC$1563,MATCH($D121,'     2022    '!$D$1:$D$1794,0),MATCH(X$1,'     2022    '!$A$1:$AC$1,0))</f>
        <v>27.49</v>
      </c>
      <c r="Y121" s="151">
        <f>INDEX('     2022    '!$A$1:$AC$1563,MATCH($D121,'     2022    '!$D$1:$D$1794,0),MATCH(Y$1,'     2022    '!$A$1:$AC$1,0))</f>
        <v>21.49</v>
      </c>
      <c r="Z121" s="156">
        <f>INDEX('     2022    '!$A$1:$AC$1563,MATCH($D121,'     2022    '!$D$1:$D$1794,0),MATCH(Z$1,'     2022    '!$A$1:$AC$1,0))</f>
        <v>3.2599999999999997E-2</v>
      </c>
      <c r="AA121" s="153" t="str">
        <f>INDEX('     2022    '!$A$1:$AC$1563,MATCH($D121,'     2022    '!$D$1:$D$1794,0),MATCH(AA$1,'     2022    '!$A$1:$AC$1,0))</f>
        <v>2806-F2-003542</v>
      </c>
      <c r="AB121" s="153" t="str">
        <f>INDEX('     2022    '!$A$1:$AC$1563,MATCH($D121,'     2022    '!$D$1:$D$1794,0),MATCH(AB$1,'     2022    '!$A$1:$AC$1,0))</f>
        <v>NL/TNO-0017-2021</v>
      </c>
      <c r="AC121" s="153" t="str">
        <f>INDEX('     2022    '!$A$1:$AC$1563,MATCH($D121,'     2022    '!$D$1:$D$1794,0),MATCH(AC$1,'     2022    '!$A$1:$AC$1,0))</f>
        <v>12/31/2099</v>
      </c>
    </row>
    <row r="122" spans="1:29" ht="24">
      <c r="A122" s="32">
        <f t="shared" si="3"/>
        <v>119</v>
      </c>
      <c r="B122" s="68" t="str">
        <f>INDEX('     2022    '!B$2:B$1794,MATCH(D122,'     2022    '!D$2:D$1794,0))</f>
        <v>NEW2021</v>
      </c>
      <c r="C122" s="204" t="str">
        <f>INDEX('     2022    '!C$2:C$1794,MATCH(D122,'     2022    '!D$2:D$1794,0))</f>
        <v>Cake - 64s</v>
      </c>
      <c r="D122" s="205" t="str">
        <f>INDEX('     2022    '!D:D,MATCH(A122,'     2022    '!AJ:AJ,0))</f>
        <v>CC1576</v>
      </c>
      <c r="E122" s="204" t="str">
        <f>INDEX('     2022    '!$A$2:$BP$1563,MATCH(D122,'     2022    '!$D$2:$D$1794,0),MATCH($E$1,'     2022    '!$A$3:$BH$3,0))</f>
        <v>SUNSET LIGHTS. 64 shot cake. Coloured strobes with wave bursts leading into coloured tails and beautiful golden bursts. RETAIL</v>
      </c>
      <c r="F122" s="206" t="str">
        <f>IFERROR(IF(LEFT(INDEX('     2022    '!AD$2:AD$1794,MATCH(D122,'     2022    '!D$2:D$1794,0)),4)="http",HYPERLINK(INDEX('     2022    '!AD$2:AD$1794,MATCH(D122,'     2022    '!D$2:D$1794,0)),"Video"),""),"")</f>
        <v>Video</v>
      </c>
      <c r="G122" s="207">
        <f>INDEX('     2022    '!$A$1:$AC$1563,MATCH($D122,'     2022    '!$D$1:$D$1794,0),MATCH(G$1,'     2022    '!$A$1:$AC$1,0))</f>
        <v>0</v>
      </c>
      <c r="H122" s="150"/>
      <c r="I122" s="152">
        <f>INDEX('     2022    '!$A$1:$AC$1563,MATCH($D122,'     2022    '!$D$1:$D$1794,0),MATCH(I$1,'     2022    '!$A$1:$AC$1,0))</f>
        <v>86.63</v>
      </c>
      <c r="J122" s="150"/>
      <c r="K122" s="151">
        <f t="shared" si="2"/>
        <v>7.2191666666666663</v>
      </c>
      <c r="L122" s="152">
        <f>INDEX('     2022    '!$A$1:$AC$1563,MATCH($D122,'     2022    '!$D$1:$D$1794,0),MATCH(L$1,'     2022    '!$A$1:$AC$1,0))</f>
        <v>91.71595633803561</v>
      </c>
      <c r="M122" s="152">
        <f>INDEX('     2022    '!$A$1:$AC$1563,MATCH($D122,'     2022    '!$D$1:$D$1794,0),MATCH(M$1,'     2022    '!$A$1:$AC$1,0))</f>
        <v>96.543111934774331</v>
      </c>
      <c r="N122" s="153" t="str">
        <f>INDEX('     2022    '!$A$1:$AC$1563,MATCH($D122,'     2022    '!$D$1:$D$1794,0),MATCH(N$1,'     2022    '!$A$1:$AC$1,0))</f>
        <v>16mm</v>
      </c>
      <c r="O122" s="154">
        <f>INDEX('     2022    '!$A$1:$AC$1563,MATCH($D122,'     2022    '!$D$1:$D$1794,0),MATCH(O$1,'     2022    '!$A$1:$AC$1,0))</f>
        <v>12</v>
      </c>
      <c r="P122" s="153">
        <f>INDEX('     2022    '!$A$1:$AC$1563,MATCH($D122,'     2022    '!$D$1:$D$1794,0),MATCH(P$1,'     2022    '!$A$1:$AC$1,0))</f>
        <v>60</v>
      </c>
      <c r="Q122" s="153" t="str">
        <f>INDEX('     2022    '!$A$1:$AC$1563,MATCH($D122,'     2022    '!$D$1:$D$1794,0),MATCH(Q$1,'     2022    '!$A$1:$AC$1,0))</f>
        <v>No</v>
      </c>
      <c r="R122" s="155">
        <f>INDEX('     2022    '!$A$1:$AC$1563,MATCH($D122,'     2022    '!$D$1:$D$1794,0),MATCH(R$1,'     2022    '!$A$1:$AC$1,0))</f>
        <v>14</v>
      </c>
      <c r="S122" s="155">
        <f>INDEX('     2022    '!$A$1:$AC$1563,MATCH($D122,'     2022    '!$D$1:$D$1794,0),MATCH(S$1,'     2022    '!$A$1:$AC$1,0))</f>
        <v>2</v>
      </c>
      <c r="T122" s="155">
        <f>INDEX('     2022    '!$A$1:$AC$1563,MATCH($D122,'     2022    '!$D$1:$D$1794,0),MATCH(T$1,'     2022    '!$A$1:$AC$1,0))</f>
        <v>0</v>
      </c>
      <c r="U122" s="154" t="str">
        <f>INDEX('     2022    '!$A$1:$AC$1563,MATCH($D122,'     2022    '!$D$1:$D$1794,0),MATCH(U$1,'     2022    '!$A$1:$AC$1,0))</f>
        <v>1.3G</v>
      </c>
      <c r="V122" s="153" t="str">
        <f>INDEX('     2022    '!$A$1:$AC$1563,MATCH($D122,'     2022    '!$D$1:$D$1794,0),MATCH(V$1,'     2022    '!$A$1:$AC$1,0))</f>
        <v>UN0335</v>
      </c>
      <c r="W122" s="153" t="str">
        <f>INDEX('     2022    '!$A$1:$AC$1563,MATCH($D122,'     2022    '!$D$1:$D$1794,0),MATCH(W$1,'     2022    '!$A$1:$AC$1,0))</f>
        <v>F2</v>
      </c>
      <c r="X122" s="151">
        <f>INDEX('     2022    '!$A$1:$AC$1563,MATCH($D122,'     2022    '!$D$1:$D$1794,0),MATCH(X$1,'     2022    '!$A$1:$AC$1,0))</f>
        <v>27.49</v>
      </c>
      <c r="Y122" s="151">
        <f>INDEX('     2022    '!$A$1:$AC$1563,MATCH($D122,'     2022    '!$D$1:$D$1794,0),MATCH(Y$1,'     2022    '!$A$1:$AC$1,0))</f>
        <v>21.49</v>
      </c>
      <c r="Z122" s="156">
        <f>INDEX('     2022    '!$A$1:$AC$1563,MATCH($D122,'     2022    '!$D$1:$D$1794,0),MATCH(Z$1,'     2022    '!$A$1:$AC$1,0))</f>
        <v>3.2599999999999997E-2</v>
      </c>
      <c r="AA122" s="153" t="str">
        <f>INDEX('     2022    '!$A$1:$AC$1563,MATCH($D122,'     2022    '!$D$1:$D$1794,0),MATCH(AA$1,'     2022    '!$A$1:$AC$1,0))</f>
        <v>2806-F2-003542</v>
      </c>
      <c r="AB122" s="153" t="str">
        <f>INDEX('     2022    '!$A$1:$AC$1563,MATCH($D122,'     2022    '!$D$1:$D$1794,0),MATCH(AB$1,'     2022    '!$A$1:$AC$1,0))</f>
        <v>NL/TNO-0017-2021</v>
      </c>
      <c r="AC122" s="153" t="str">
        <f>INDEX('     2022    '!$A$1:$AC$1563,MATCH($D122,'     2022    '!$D$1:$D$1794,0),MATCH(AC$1,'     2022    '!$A$1:$AC$1,0))</f>
        <v>12/31/2099</v>
      </c>
    </row>
    <row r="123" spans="1:29" ht="15.75">
      <c r="A123" s="32">
        <f t="shared" si="3"/>
        <v>120</v>
      </c>
      <c r="B123" s="68" t="str">
        <f>INDEX('     2022    '!B$2:B$1794,MATCH(D123,'     2022    '!D$2:D$1794,0))</f>
        <v/>
      </c>
      <c r="C123" s="204" t="str">
        <f>INDEX('     2022    '!C$2:C$1794,MATCH(D123,'     2022    '!D$2:D$1794,0))</f>
        <v>Cake - 65s</v>
      </c>
      <c r="D123" s="205" t="str">
        <f>INDEX('     2022    '!D:D,MATCH(A123,'     2022    '!AJ:AJ,0))</f>
        <v>CC0755</v>
      </c>
      <c r="E123" s="204" t="str">
        <f>INDEX('     2022    '!$A$2:$BP$1563,MATCH(D123,'     2022    '!$D$2:$D$1794,0),MATCH($E$1,'     2022    '!$A$3:$BH$3,0))</f>
        <v>BRING IT ON. 65s. Mixed effects &amp; calibres. RETAIL</v>
      </c>
      <c r="F123" s="206" t="str">
        <f>IFERROR(IF(LEFT(INDEX('     2022    '!AD$2:AD$1794,MATCH(D123,'     2022    '!D$2:D$1794,0)),4)="http",HYPERLINK(INDEX('     2022    '!AD$2:AD$1794,MATCH(D123,'     2022    '!D$2:D$1794,0)),"Video"),""),"")</f>
        <v>Video</v>
      </c>
      <c r="G123" s="207">
        <f>INDEX('     2022    '!$A$1:$AC$1563,MATCH($D123,'     2022    '!$D$1:$D$1794,0),MATCH(G$1,'     2022    '!$A$1:$AC$1,0))</f>
        <v>0</v>
      </c>
      <c r="H123" s="150"/>
      <c r="I123" s="152">
        <f>INDEX('     2022    '!$A$1:$AC$1563,MATCH($D123,'     2022    '!$D$1:$D$1794,0),MATCH(I$1,'     2022    '!$A$1:$AC$1,0))</f>
        <v>36.229999999999997</v>
      </c>
      <c r="J123" s="150"/>
      <c r="K123" s="151">
        <f t="shared" si="2"/>
        <v>36.229999999999997</v>
      </c>
      <c r="L123" s="152">
        <f>INDEX('     2022    '!$A$1:$AC$1563,MATCH($D123,'     2022    '!$D$1:$D$1794,0),MATCH(L$1,'     2022    '!$A$1:$AC$1,0))</f>
        <v>41.393991737320583</v>
      </c>
      <c r="M123" s="152">
        <f>INDEX('     2022    '!$A$1:$AC$1563,MATCH($D123,'     2022    '!$D$1:$D$1794,0),MATCH(M$1,'     2022    '!$A$1:$AC$1,0))</f>
        <v>43.572622881390089</v>
      </c>
      <c r="N123" s="153" t="str">
        <f>INDEX('     2022    '!$A$1:$AC$1563,MATCH($D123,'     2022    '!$D$1:$D$1794,0),MATCH(N$1,'     2022    '!$A$1:$AC$1,0))</f>
        <v>30mm</v>
      </c>
      <c r="O123" s="154">
        <f>INDEX('     2022    '!$A$1:$AC$1563,MATCH($D123,'     2022    '!$D$1:$D$1794,0),MATCH(O$1,'     2022    '!$A$1:$AC$1,0))</f>
        <v>1</v>
      </c>
      <c r="P123" s="153">
        <f>INDEX('     2022    '!$A$1:$AC$1563,MATCH($D123,'     2022    '!$D$1:$D$1794,0),MATCH(P$1,'     2022    '!$A$1:$AC$1,0))</f>
        <v>48</v>
      </c>
      <c r="Q123" s="153" t="str">
        <f>INDEX('     2022    '!$A$1:$AC$1563,MATCH($D123,'     2022    '!$D$1:$D$1794,0),MATCH(Q$1,'     2022    '!$A$1:$AC$1,0))</f>
        <v>No</v>
      </c>
      <c r="R123" s="155">
        <f>INDEX('     2022    '!$A$1:$AC$1563,MATCH($D123,'     2022    '!$D$1:$D$1794,0),MATCH(R$1,'     2022    '!$A$1:$AC$1,0))</f>
        <v>9</v>
      </c>
      <c r="S123" s="155">
        <f>INDEX('     2022    '!$A$1:$AC$1563,MATCH($D123,'     2022    '!$D$1:$D$1794,0),MATCH(S$1,'     2022    '!$A$1:$AC$1,0))</f>
        <v>1</v>
      </c>
      <c r="T123" s="155">
        <f>INDEX('     2022    '!$A$1:$AC$1563,MATCH($D123,'     2022    '!$D$1:$D$1794,0),MATCH(T$1,'     2022    '!$A$1:$AC$1,0))</f>
        <v>0.3</v>
      </c>
      <c r="U123" s="154" t="str">
        <f>INDEX('     2022    '!$A$1:$AC$1563,MATCH($D123,'     2022    '!$D$1:$D$1794,0),MATCH(U$1,'     2022    '!$A$1:$AC$1,0))</f>
        <v>1.3G</v>
      </c>
      <c r="V123" s="153" t="str">
        <f>INDEX('     2022    '!$A$1:$AC$1563,MATCH($D123,'     2022    '!$D$1:$D$1794,0),MATCH(V$1,'     2022    '!$A$1:$AC$1,0))</f>
        <v>UN0335</v>
      </c>
      <c r="W123" s="153" t="str">
        <f>INDEX('     2022    '!$A$1:$AC$1563,MATCH($D123,'     2022    '!$D$1:$D$1794,0),MATCH(W$1,'     2022    '!$A$1:$AC$1,0))</f>
        <v>F3</v>
      </c>
      <c r="X123" s="151">
        <f>INDEX('     2022    '!$A$1:$AC$1563,MATCH($D123,'     2022    '!$D$1:$D$1794,0),MATCH(X$1,'     2022    '!$A$1:$AC$1,0))</f>
        <v>137.99</v>
      </c>
      <c r="Y123" s="151">
        <f>INDEX('     2022    '!$A$1:$AC$1563,MATCH($D123,'     2022    '!$D$1:$D$1794,0),MATCH(Y$1,'     2022    '!$A$1:$AC$1,0))</f>
        <v>104.99</v>
      </c>
      <c r="Z123" s="156">
        <f>INDEX('     2022    '!$A$1:$AC$1563,MATCH($D123,'     2022    '!$D$1:$D$1794,0),MATCH(Z$1,'     2022    '!$A$1:$AC$1,0))</f>
        <v>2.6624999999999999E-2</v>
      </c>
      <c r="AA123" s="153" t="str">
        <f>INDEX('     2022    '!$A$1:$AC$1563,MATCH($D123,'     2022    '!$D$1:$D$1794,0),MATCH(AA$1,'     2022    '!$A$1:$AC$1,0))</f>
        <v>1008-F3-69249646</v>
      </c>
      <c r="AB123" s="153" t="str">
        <f>INDEX('     2022    '!$A$1:$AC$1563,MATCH($D123,'     2022    '!$D$1:$D$1794,0),MATCH(AB$1,'     2022    '!$A$1:$AC$1,0))</f>
        <v>GB/HSE-352801</v>
      </c>
      <c r="AC123" s="153" t="str">
        <f>INDEX('     2022    '!$A$1:$AC$1563,MATCH($D123,'     2022    '!$D$1:$D$1794,0),MATCH(AC$1,'     2022    '!$A$1:$AC$1,0))</f>
        <v>6/28/2026</v>
      </c>
    </row>
    <row r="124" spans="1:29" ht="36">
      <c r="A124" s="32">
        <f t="shared" si="3"/>
        <v>121</v>
      </c>
      <c r="B124" s="68" t="str">
        <f>INDEX('     2022    '!B$2:B$1794,MATCH(D124,'     2022    '!D$2:D$1794,0))</f>
        <v>NEW2021</v>
      </c>
      <c r="C124" s="204" t="str">
        <f>INDEX('     2022    '!C$2:C$1794,MATCH(D124,'     2022    '!D$2:D$1794,0))</f>
        <v>Cake - 70s</v>
      </c>
      <c r="D124" s="205" t="str">
        <f>INDEX('     2022    '!D:D,MATCH(A124,'     2022    '!AJ:AJ,0))</f>
        <v>CC1578</v>
      </c>
      <c r="E124" s="204" t="str">
        <f>INDEX('     2022    '!$A$2:$BP$1563,MATCH(D124,'     2022    '!$D$2:$D$1794,0),MATCH($E$1,'     2022    '!$A$3:$BH$3,0))</f>
        <v>BILL &amp; BEN. 2x70 shot cakes. Great value long duration cakes - lasting over 100 seconds each. Mixed effects and some really bright colours. Can be sold separately. RETAIL</v>
      </c>
      <c r="F124" s="206" t="str">
        <f>IFERROR(IF(LEFT(INDEX('     2022    '!AD$2:AD$1794,MATCH(D124,'     2022    '!D$2:D$1794,0)),4)="http",HYPERLINK(INDEX('     2022    '!AD$2:AD$1794,MATCH(D124,'     2022    '!D$2:D$1794,0)),"Video"),""),"")</f>
        <v>Video</v>
      </c>
      <c r="G124" s="207">
        <f>INDEX('     2022    '!$A$1:$AC$1563,MATCH($D124,'     2022    '!$D$1:$D$1794,0),MATCH(G$1,'     2022    '!$A$1:$AC$1,0))</f>
        <v>0</v>
      </c>
      <c r="H124" s="150"/>
      <c r="I124" s="152">
        <f>INDEX('     2022    '!$A$1:$AC$1563,MATCH($D124,'     2022    '!$D$1:$D$1794,0),MATCH(I$1,'     2022    '!$A$1:$AC$1,0))</f>
        <v>59.07</v>
      </c>
      <c r="J124" s="150"/>
      <c r="K124" s="151">
        <f t="shared" si="2"/>
        <v>29.535</v>
      </c>
      <c r="L124" s="152">
        <f>INDEX('     2022    '!$A$1:$AC$1563,MATCH($D124,'     2022    '!$D$1:$D$1794,0),MATCH(L$1,'     2022    '!$A$1:$AC$1,0))</f>
        <v>65.879669579100124</v>
      </c>
      <c r="M124" s="152">
        <f>INDEX('     2022    '!$A$1:$AC$1563,MATCH($D124,'     2022    '!$D$1:$D$1794,0),MATCH(M$1,'     2022    '!$A$1:$AC$1,0))</f>
        <v>69.347020609579076</v>
      </c>
      <c r="N124" s="153" t="str">
        <f>INDEX('     2022    '!$A$1:$AC$1563,MATCH($D124,'     2022    '!$D$1:$D$1794,0),MATCH(N$1,'     2022    '!$A$1:$AC$1,0))</f>
        <v>25mm</v>
      </c>
      <c r="O124" s="154">
        <f>INDEX('     2022    '!$A$1:$AC$1563,MATCH($D124,'     2022    '!$D$1:$D$1794,0),MATCH(O$1,'     2022    '!$A$1:$AC$1,0))</f>
        <v>2</v>
      </c>
      <c r="P124" s="153">
        <f>INDEX('     2022    '!$A$1:$AC$1563,MATCH($D124,'     2022    '!$D$1:$D$1794,0),MATCH(P$1,'     2022    '!$A$1:$AC$1,0))</f>
        <v>218</v>
      </c>
      <c r="Q124" s="153" t="str">
        <f>INDEX('     2022    '!$A$1:$AC$1563,MATCH($D124,'     2022    '!$D$1:$D$1794,0),MATCH(Q$1,'     2022    '!$A$1:$AC$1,0))</f>
        <v>No</v>
      </c>
      <c r="R124" s="155">
        <f>INDEX('     2022    '!$A$1:$AC$1563,MATCH($D124,'     2022    '!$D$1:$D$1794,0),MATCH(R$1,'     2022    '!$A$1:$AC$1,0))</f>
        <v>14.5</v>
      </c>
      <c r="S124" s="155">
        <f>INDEX('     2022    '!$A$1:$AC$1563,MATCH($D124,'     2022    '!$D$1:$D$1794,0),MATCH(S$1,'     2022    '!$A$1:$AC$1,0))</f>
        <v>1.75</v>
      </c>
      <c r="T124" s="155">
        <f>INDEX('     2022    '!$A$1:$AC$1563,MATCH($D124,'     2022    '!$D$1:$D$1794,0),MATCH(T$1,'     2022    '!$A$1:$AC$1,0))</f>
        <v>0</v>
      </c>
      <c r="U124" s="154" t="str">
        <f>INDEX('     2022    '!$A$1:$AC$1563,MATCH($D124,'     2022    '!$D$1:$D$1794,0),MATCH(U$1,'     2022    '!$A$1:$AC$1,0))</f>
        <v>1.3G</v>
      </c>
      <c r="V124" s="153" t="str">
        <f>INDEX('     2022    '!$A$1:$AC$1563,MATCH($D124,'     2022    '!$D$1:$D$1794,0),MATCH(V$1,'     2022    '!$A$1:$AC$1,0))</f>
        <v>UN0335</v>
      </c>
      <c r="W124" s="153" t="str">
        <f>INDEX('     2022    '!$A$1:$AC$1563,MATCH($D124,'     2022    '!$D$1:$D$1794,0),MATCH(W$1,'     2022    '!$A$1:$AC$1,0))</f>
        <v>F3</v>
      </c>
      <c r="X124" s="151">
        <f>INDEX('     2022    '!$A$1:$AC$1563,MATCH($D124,'     2022    '!$D$1:$D$1794,0),MATCH(X$1,'     2022    '!$A$1:$AC$1,0))</f>
        <v>224.99</v>
      </c>
      <c r="Y124" s="151">
        <f>INDEX('     2022    '!$A$1:$AC$1563,MATCH($D124,'     2022    '!$D$1:$D$1794,0),MATCH(Y$1,'     2022    '!$A$1:$AC$1,0))</f>
        <v>169.99</v>
      </c>
      <c r="Z124" s="156">
        <f>INDEX('     2022    '!$A$1:$AC$1563,MATCH($D124,'     2022    '!$D$1:$D$1794,0),MATCH(Z$1,'     2022    '!$A$1:$AC$1,0))</f>
        <v>3.5999999999999997E-2</v>
      </c>
      <c r="AA124" s="153" t="str">
        <f>INDEX('     2022    '!$A$1:$AC$1563,MATCH($D124,'     2022    '!$D$1:$D$1794,0),MATCH(AA$1,'     2022    '!$A$1:$AC$1,0))</f>
        <v>2806-F3-000058</v>
      </c>
      <c r="AB124" s="153" t="str">
        <f>INDEX('     2022    '!$A$1:$AC$1563,MATCH($D124,'     2022    '!$D$1:$D$1794,0),MATCH(AB$1,'     2022    '!$A$1:$AC$1,0))</f>
        <v>NL/TNO-0017-2021</v>
      </c>
      <c r="AC124" s="153" t="str">
        <f>INDEX('     2022    '!$A$1:$AC$1563,MATCH($D124,'     2022    '!$D$1:$D$1794,0),MATCH(AC$1,'     2022    '!$A$1:$AC$1,0))</f>
        <v>12/31/2099</v>
      </c>
    </row>
    <row r="125" spans="1:29" ht="36">
      <c r="A125" s="32">
        <f t="shared" si="3"/>
        <v>122</v>
      </c>
      <c r="B125" s="68" t="str">
        <f>INDEX('     2022    '!B$2:B$1794,MATCH(D125,'     2022    '!D$2:D$1794,0))</f>
        <v>NEW2022</v>
      </c>
      <c r="C125" s="204" t="str">
        <f>INDEX('     2022    '!C$2:C$1794,MATCH(D125,'     2022    '!D$2:D$1794,0))</f>
        <v>Cake - 49s</v>
      </c>
      <c r="D125" s="205" t="str">
        <f>INDEX('     2022    '!D:D,MATCH(A125,'     2022    '!AJ:AJ,0))</f>
        <v>CC1595</v>
      </c>
      <c r="E125" s="204" t="str">
        <f>INDEX('     2022    '!$A$2:$BP$1563,MATCH(D125,'     2022    '!$D$2:$D$1794,0),MATCH($E$1,'     2022    '!$A$3:$BH$3,0))</f>
        <v>GOLDEN TOUCH. 49 shot cake. Row1:gold ti.willow w/chicken blood red, 2:gold ti.willow green star, 3:gold ti.willow purple star, 4:gold ti.willow blue star, 5:gold ti.willow orange star, 6: ti.gold willow pink, 7:gold ti.willow crackling. RETAIL</v>
      </c>
      <c r="F125" s="206" t="str">
        <f>IFERROR(IF(LEFT(INDEX('     2022    '!AD$2:AD$1794,MATCH(D125,'     2022    '!D$2:D$1794,0)),4)="http",HYPERLINK(INDEX('     2022    '!AD$2:AD$1794,MATCH(D125,'     2022    '!D$2:D$1794,0)),"Video"),""),"")</f>
        <v>Video</v>
      </c>
      <c r="G125" s="207">
        <f>INDEX('     2022    '!$A$1:$AC$1563,MATCH($D125,'     2022    '!$D$1:$D$1794,0),MATCH(G$1,'     2022    '!$A$1:$AC$1,0))</f>
        <v>0</v>
      </c>
      <c r="H125" s="150"/>
      <c r="I125" s="152">
        <f>INDEX('     2022    '!$A$1:$AC$1563,MATCH($D125,'     2022    '!$D$1:$D$1794,0),MATCH(I$1,'     2022    '!$A$1:$AC$1,0))</f>
        <v>119.98</v>
      </c>
      <c r="J125" s="150"/>
      <c r="K125" s="151">
        <f t="shared" si="2"/>
        <v>29.995000000000001</v>
      </c>
      <c r="L125" s="152">
        <f>INDEX('     2022    '!$A$1:$AC$1563,MATCH($D125,'     2022    '!$D$1:$D$1794,0),MATCH(L$1,'     2022    '!$A$1:$AC$1,0))</f>
        <v>113.98287774545372</v>
      </c>
      <c r="M125" s="152">
        <f>INDEX('     2022    '!$A$1:$AC$1563,MATCH($D125,'     2022    '!$D$1:$D$1794,0),MATCH(M$1,'     2022    '!$A$1:$AC$1,0))</f>
        <v>119.98197657416182</v>
      </c>
      <c r="N125" s="153" t="str">
        <f>INDEX('     2022    '!$A$1:$AC$1563,MATCH($D125,'     2022    '!$D$1:$D$1794,0),MATCH(N$1,'     2022    '!$A$1:$AC$1,0))</f>
        <v>25mm</v>
      </c>
      <c r="O125" s="154">
        <f>INDEX('     2022    '!$A$1:$AC$1563,MATCH($D125,'     2022    '!$D$1:$D$1794,0),MATCH(O$1,'     2022    '!$A$1:$AC$1,0))</f>
        <v>4</v>
      </c>
      <c r="P125" s="153">
        <f>INDEX('     2022    '!$A$1:$AC$1563,MATCH($D125,'     2022    '!$D$1:$D$1794,0),MATCH(P$1,'     2022    '!$A$1:$AC$1,0))</f>
        <v>50</v>
      </c>
      <c r="Q125" s="153">
        <f>INDEX('     2022    '!$A$1:$AC$1563,MATCH($D125,'     2022    '!$D$1:$D$1794,0),MATCH(Q$1,'     2022    '!$A$1:$AC$1,0))</f>
        <v>0</v>
      </c>
      <c r="R125" s="155">
        <f>INDEX('     2022    '!$A$1:$AC$1563,MATCH($D125,'     2022    '!$D$1:$D$1794,0),MATCH(R$1,'     2022    '!$A$1:$AC$1,0))</f>
        <v>0</v>
      </c>
      <c r="S125" s="155">
        <f>INDEX('     2022    '!$A$1:$AC$1563,MATCH($D125,'     2022    '!$D$1:$D$1794,0),MATCH(S$1,'     2022    '!$A$1:$AC$1,0))</f>
        <v>0</v>
      </c>
      <c r="T125" s="155">
        <f>INDEX('     2022    '!$A$1:$AC$1563,MATCH($D125,'     2022    '!$D$1:$D$1794,0),MATCH(T$1,'     2022    '!$A$1:$AC$1,0))</f>
        <v>0</v>
      </c>
      <c r="U125" s="154" t="str">
        <f>INDEX('     2022    '!$A$1:$AC$1563,MATCH($D125,'     2022    '!$D$1:$D$1794,0),MATCH(U$1,'     2022    '!$A$1:$AC$1,0))</f>
        <v/>
      </c>
      <c r="V125" s="153">
        <f>INDEX('     2022    '!$A$1:$AC$1563,MATCH($D125,'     2022    '!$D$1:$D$1794,0),MATCH(V$1,'     2022    '!$A$1:$AC$1,0))</f>
        <v>0</v>
      </c>
      <c r="W125" s="153">
        <f>INDEX('     2022    '!$A$1:$AC$1563,MATCH($D125,'     2022    '!$D$1:$D$1794,0),MATCH(W$1,'     2022    '!$A$1:$AC$1,0))</f>
        <v>0</v>
      </c>
      <c r="X125" s="151">
        <f>INDEX('     2022    '!$A$1:$AC$1563,MATCH($D125,'     2022    '!$D$1:$D$1794,0),MATCH(X$1,'     2022    '!$A$1:$AC$1,0))</f>
        <v>107.99</v>
      </c>
      <c r="Y125" s="151">
        <f>INDEX('     2022    '!$A$1:$AC$1563,MATCH($D125,'     2022    '!$D$1:$D$1794,0),MATCH(Y$1,'     2022    '!$A$1:$AC$1,0))</f>
        <v>86.39</v>
      </c>
      <c r="Z125" s="156">
        <f>INDEX('     2022    '!$A$1:$AC$1563,MATCH($D125,'     2022    '!$D$1:$D$1794,0),MATCH(Z$1,'     2022    '!$A$1:$AC$1,0))</f>
        <v>5.2999999999999999E-2</v>
      </c>
      <c r="AA125" s="153">
        <f>INDEX('     2022    '!$A$1:$AC$1563,MATCH($D125,'     2022    '!$D$1:$D$1794,0),MATCH(AA$1,'     2022    '!$A$1:$AC$1,0))</f>
        <v>0</v>
      </c>
      <c r="AB125" s="153">
        <f>INDEX('     2022    '!$A$1:$AC$1563,MATCH($D125,'     2022    '!$D$1:$D$1794,0),MATCH(AB$1,'     2022    '!$A$1:$AC$1,0))</f>
        <v>0</v>
      </c>
      <c r="AC125" s="153">
        <f>INDEX('     2022    '!$A$1:$AC$1563,MATCH($D125,'     2022    '!$D$1:$D$1794,0),MATCH(AC$1,'     2022    '!$A$1:$AC$1,0))</f>
        <v>0</v>
      </c>
    </row>
    <row r="126" spans="1:29" ht="24">
      <c r="A126" s="32">
        <f t="shared" si="3"/>
        <v>123</v>
      </c>
      <c r="B126" s="68" t="str">
        <f>INDEX('     2022    '!B$2:B$1794,MATCH(D126,'     2022    '!D$2:D$1794,0))</f>
        <v/>
      </c>
      <c r="C126" s="204" t="str">
        <f>INDEX('     2022    '!C$2:C$1794,MATCH(D126,'     2022    '!D$2:D$1794,0))</f>
        <v>Cake - 76s</v>
      </c>
      <c r="D126" s="205" t="str">
        <f>INDEX('     2022    '!D:D,MATCH(A126,'     2022    '!AJ:AJ,0))</f>
        <v>CC1968</v>
      </c>
      <c r="E126" s="204" t="str">
        <f>INDEX('     2022    '!$A$2:$BP$1563,MATCH(D126,'     2022    '!$D$2:$D$1794,0),MATCH($E$1,'     2022    '!$A$3:$BH$3,0))</f>
        <v>THE BIG PLAYER. 76 shot. Mixed effect cake with hummers &amp; whistles. Christopher 'The Big Player' Allen! RETAIL</v>
      </c>
      <c r="F126" s="206" t="str">
        <f>IFERROR(IF(LEFT(INDEX('     2022    '!AD$2:AD$1794,MATCH(D126,'     2022    '!D$2:D$1794,0)),4)="http",HYPERLINK(INDEX('     2022    '!AD$2:AD$1794,MATCH(D126,'     2022    '!D$2:D$1794,0)),"Video"),""),"")</f>
        <v>Video</v>
      </c>
      <c r="G126" s="207">
        <f>INDEX('     2022    '!$A$1:$AC$1563,MATCH($D126,'     2022    '!$D$1:$D$1794,0),MATCH(G$1,'     2022    '!$A$1:$AC$1,0))</f>
        <v>0</v>
      </c>
      <c r="H126" s="150"/>
      <c r="I126" s="152">
        <f>INDEX('     2022    '!$A$1:$AC$1563,MATCH($D126,'     2022    '!$D$1:$D$1794,0),MATCH(I$1,'     2022    '!$A$1:$AC$1,0))</f>
        <v>41.74</v>
      </c>
      <c r="J126" s="150"/>
      <c r="K126" s="151">
        <f t="shared" si="2"/>
        <v>41.74</v>
      </c>
      <c r="L126" s="152">
        <f>INDEX('     2022    '!$A$1:$AC$1563,MATCH($D126,'     2022    '!$D$1:$D$1794,0),MATCH(L$1,'     2022    '!$A$1:$AC$1,0))</f>
        <v>46.906852807371003</v>
      </c>
      <c r="M126" s="152">
        <f>INDEX('     2022    '!$A$1:$AC$1563,MATCH($D126,'     2022    '!$D$1:$D$1794,0),MATCH(M$1,'     2022    '!$A$1:$AC$1,0))</f>
        <v>49.375634534074742</v>
      </c>
      <c r="N126" s="153" t="str">
        <f>INDEX('     2022    '!$A$1:$AC$1563,MATCH($D126,'     2022    '!$D$1:$D$1794,0),MATCH(N$1,'     2022    '!$A$1:$AC$1,0))</f>
        <v>30mm</v>
      </c>
      <c r="O126" s="154">
        <f>INDEX('     2022    '!$A$1:$AC$1563,MATCH($D126,'     2022    '!$D$1:$D$1794,0),MATCH(O$1,'     2022    '!$A$1:$AC$1,0))</f>
        <v>1</v>
      </c>
      <c r="P126" s="153">
        <f>INDEX('     2022    '!$A$1:$AC$1563,MATCH($D126,'     2022    '!$D$1:$D$1794,0),MATCH(P$1,'     2022    '!$A$1:$AC$1,0))</f>
        <v>50</v>
      </c>
      <c r="Q126" s="153" t="str">
        <f>INDEX('     2022    '!$A$1:$AC$1563,MATCH($D126,'     2022    '!$D$1:$D$1794,0),MATCH(Q$1,'     2022    '!$A$1:$AC$1,0))</f>
        <v>No</v>
      </c>
      <c r="R126" s="155">
        <f>INDEX('     2022    '!$A$1:$AC$1563,MATCH($D126,'     2022    '!$D$1:$D$1794,0),MATCH(R$1,'     2022    '!$A$1:$AC$1,0))</f>
        <v>8</v>
      </c>
      <c r="S126" s="155">
        <f>INDEX('     2022    '!$A$1:$AC$1563,MATCH($D126,'     2022    '!$D$1:$D$1794,0),MATCH(S$1,'     2022    '!$A$1:$AC$1,0))</f>
        <v>0.99</v>
      </c>
      <c r="T126" s="155">
        <f>INDEX('     2022    '!$A$1:$AC$1563,MATCH($D126,'     2022    '!$D$1:$D$1794,0),MATCH(T$1,'     2022    '!$A$1:$AC$1,0))</f>
        <v>0</v>
      </c>
      <c r="U126" s="154" t="str">
        <f>INDEX('     2022    '!$A$1:$AC$1563,MATCH($D126,'     2022    '!$D$1:$D$1794,0),MATCH(U$1,'     2022    '!$A$1:$AC$1,0))</f>
        <v>1.4G</v>
      </c>
      <c r="V126" s="153" t="str">
        <f>INDEX('     2022    '!$A$1:$AC$1563,MATCH($D126,'     2022    '!$D$1:$D$1794,0),MATCH(V$1,'     2022    '!$A$1:$AC$1,0))</f>
        <v>UN0336</v>
      </c>
      <c r="W126" s="153" t="str">
        <f>INDEX('     2022    '!$A$1:$AC$1563,MATCH($D126,'     2022    '!$D$1:$D$1794,0),MATCH(W$1,'     2022    '!$A$1:$AC$1,0))</f>
        <v>F3</v>
      </c>
      <c r="X126" s="151">
        <f>INDEX('     2022    '!$A$1:$AC$1563,MATCH($D126,'     2022    '!$D$1:$D$1794,0),MATCH(X$1,'     2022    '!$A$1:$AC$1,0))</f>
        <v>159.99</v>
      </c>
      <c r="Y126" s="151">
        <f>INDEX('     2022    '!$A$1:$AC$1563,MATCH($D126,'     2022    '!$D$1:$D$1794,0),MATCH(Y$1,'     2022    '!$A$1:$AC$1,0))</f>
        <v>119.99</v>
      </c>
      <c r="Z126" s="156">
        <f>INDEX('     2022    '!$A$1:$AC$1563,MATCH($D126,'     2022    '!$D$1:$D$1794,0),MATCH(Z$1,'     2022    '!$A$1:$AC$1,0))</f>
        <v>3.3799999999999997E-2</v>
      </c>
      <c r="AA126" s="153" t="str">
        <f>INDEX('     2022    '!$A$1:$AC$1563,MATCH($D126,'     2022    '!$D$1:$D$1794,0),MATCH(AA$1,'     2022    '!$A$1:$AC$1,0))</f>
        <v>1008-F3-69246979</v>
      </c>
      <c r="AB126" s="153" t="str">
        <f>INDEX('     2022    '!$A$1:$AC$1563,MATCH($D126,'     2022    '!$D$1:$D$1794,0),MATCH(AB$1,'     2022    '!$A$1:$AC$1,0))</f>
        <v>NL/TNO-0246-2020</v>
      </c>
      <c r="AC126" s="153" t="str">
        <f>INDEX('     2022    '!$A$1:$AC$1563,MATCH($D126,'     2022    '!$D$1:$D$1794,0),MATCH(AC$1,'     2022    '!$A$1:$AC$1,0))</f>
        <v>12/31/2099</v>
      </c>
    </row>
    <row r="127" spans="1:29" ht="24">
      <c r="A127" s="32">
        <f t="shared" si="3"/>
        <v>124</v>
      </c>
      <c r="B127" s="68" t="str">
        <f>INDEX('     2022    '!B$2:B$1794,MATCH(D127,'     2022    '!D$2:D$1794,0))</f>
        <v>NEW2021</v>
      </c>
      <c r="C127" s="204" t="str">
        <f>INDEX('     2022    '!C$2:C$1794,MATCH(D127,'     2022    '!D$2:D$1794,0))</f>
        <v>Cake - 80s</v>
      </c>
      <c r="D127" s="205" t="str">
        <f>INDEX('     2022    '!D:D,MATCH(A127,'     2022    '!AJ:AJ,0))</f>
        <v>CC1563</v>
      </c>
      <c r="E127" s="204" t="str">
        <f>INDEX('     2022    '!$A$2:$BP$1563,MATCH(D127,'     2022    '!$D$2:$D$1794,0),MATCH($E$1,'     2022    '!$A$3:$BH$3,0))</f>
        <v>CHOP ON. 80 shot cake. White, Yellow and red plum mines with strobe tails to coloured plum bursts with dahlia. RETAIL</v>
      </c>
      <c r="F127" s="206" t="str">
        <f>IFERROR(IF(LEFT(INDEX('     2022    '!AD$2:AD$1794,MATCH(D127,'     2022    '!D$2:D$1794,0)),4)="http",HYPERLINK(INDEX('     2022    '!AD$2:AD$1794,MATCH(D127,'     2022    '!D$2:D$1794,0)),"Video"),""),"")</f>
        <v>Video</v>
      </c>
      <c r="G127" s="207">
        <f>INDEX('     2022    '!$A$1:$AC$1563,MATCH($D127,'     2022    '!$D$1:$D$1794,0),MATCH(G$1,'     2022    '!$A$1:$AC$1,0))</f>
        <v>0</v>
      </c>
      <c r="H127" s="150"/>
      <c r="I127" s="152">
        <f>INDEX('     2022    '!$A$1:$AC$1563,MATCH($D127,'     2022    '!$D$1:$D$1794,0),MATCH(I$1,'     2022    '!$A$1:$AC$1,0))</f>
        <v>61.9</v>
      </c>
      <c r="J127" s="150"/>
      <c r="K127" s="151">
        <f t="shared" si="2"/>
        <v>30.95</v>
      </c>
      <c r="L127" s="152">
        <f>INDEX('     2022    '!$A$1:$AC$1563,MATCH($D127,'     2022    '!$D$1:$D$1794,0),MATCH(L$1,'     2022    '!$A$1:$AC$1,0))</f>
        <v>66.68679094258988</v>
      </c>
      <c r="M127" s="152">
        <f>INDEX('     2022    '!$A$1:$AC$1563,MATCH($D127,'     2022    '!$D$1:$D$1794,0),MATCH(M$1,'     2022    '!$A$1:$AC$1,0))</f>
        <v>70.196622044831457</v>
      </c>
      <c r="N127" s="153" t="str">
        <f>INDEX('     2022    '!$A$1:$AC$1563,MATCH($D127,'     2022    '!$D$1:$D$1794,0),MATCH(N$1,'     2022    '!$A$1:$AC$1,0))</f>
        <v>25mm</v>
      </c>
      <c r="O127" s="154">
        <f>INDEX('     2022    '!$A$1:$AC$1563,MATCH($D127,'     2022    '!$D$1:$D$1794,0),MATCH(O$1,'     2022    '!$A$1:$AC$1,0))</f>
        <v>2</v>
      </c>
      <c r="P127" s="153">
        <f>INDEX('     2022    '!$A$1:$AC$1563,MATCH($D127,'     2022    '!$D$1:$D$1794,0),MATCH(P$1,'     2022    '!$A$1:$AC$1,0))</f>
        <v>40</v>
      </c>
      <c r="Q127" s="153" t="str">
        <f>INDEX('     2022    '!$A$1:$AC$1563,MATCH($D127,'     2022    '!$D$1:$D$1794,0),MATCH(Q$1,'     2022    '!$A$1:$AC$1,0))</f>
        <v>No</v>
      </c>
      <c r="R127" s="155">
        <f>INDEX('     2022    '!$A$1:$AC$1563,MATCH($D127,'     2022    '!$D$1:$D$1794,0),MATCH(R$1,'     2022    '!$A$1:$AC$1,0))</f>
        <v>16</v>
      </c>
      <c r="S127" s="155">
        <f>INDEX('     2022    '!$A$1:$AC$1563,MATCH($D127,'     2022    '!$D$1:$D$1794,0),MATCH(S$1,'     2022    '!$A$1:$AC$1,0))</f>
        <v>2</v>
      </c>
      <c r="T127" s="155">
        <f>INDEX('     2022    '!$A$1:$AC$1563,MATCH($D127,'     2022    '!$D$1:$D$1794,0),MATCH(T$1,'     2022    '!$A$1:$AC$1,0))</f>
        <v>0</v>
      </c>
      <c r="U127" s="154" t="str">
        <f>INDEX('     2022    '!$A$1:$AC$1563,MATCH($D127,'     2022    '!$D$1:$D$1794,0),MATCH(U$1,'     2022    '!$A$1:$AC$1,0))</f>
        <v>1.3G</v>
      </c>
      <c r="V127" s="153" t="str">
        <f>INDEX('     2022    '!$A$1:$AC$1563,MATCH($D127,'     2022    '!$D$1:$D$1794,0),MATCH(V$1,'     2022    '!$A$1:$AC$1,0))</f>
        <v>UN0335</v>
      </c>
      <c r="W127" s="153" t="str">
        <f>INDEX('     2022    '!$A$1:$AC$1563,MATCH($D127,'     2022    '!$D$1:$D$1794,0),MATCH(W$1,'     2022    '!$A$1:$AC$1,0))</f>
        <v>F3</v>
      </c>
      <c r="X127" s="151">
        <f>INDEX('     2022    '!$A$1:$AC$1563,MATCH($D127,'     2022    '!$D$1:$D$1794,0),MATCH(X$1,'     2022    '!$A$1:$AC$1,0))</f>
        <v>117.99</v>
      </c>
      <c r="Y127" s="151">
        <f>INDEX('     2022    '!$A$1:$AC$1563,MATCH($D127,'     2022    '!$D$1:$D$1794,0),MATCH(Y$1,'     2022    '!$A$1:$AC$1,0))</f>
        <v>88.49</v>
      </c>
      <c r="Z127" s="156">
        <f>INDEX('     2022    '!$A$1:$AC$1563,MATCH($D127,'     2022    '!$D$1:$D$1794,0),MATCH(Z$1,'     2022    '!$A$1:$AC$1,0))</f>
        <v>3.1E-2</v>
      </c>
      <c r="AA127" s="153" t="str">
        <f>INDEX('     2022    '!$A$1:$AC$1563,MATCH($D127,'     2022    '!$D$1:$D$1794,0),MATCH(AA$1,'     2022    '!$A$1:$AC$1,0))</f>
        <v>2806-F3-002486</v>
      </c>
      <c r="AB127" s="153" t="str">
        <f>INDEX('     2022    '!$A$1:$AC$1563,MATCH($D127,'     2022    '!$D$1:$D$1794,0),MATCH(AB$1,'     2022    '!$A$1:$AC$1,0))</f>
        <v>NL/TNO-0350-2020</v>
      </c>
      <c r="AC127" s="153" t="str">
        <f>INDEX('     2022    '!$A$1:$AC$1563,MATCH($D127,'     2022    '!$D$1:$D$1794,0),MATCH(AC$1,'     2022    '!$A$1:$AC$1,0))</f>
        <v>12/31/2099</v>
      </c>
    </row>
    <row r="128" spans="1:29" ht="36">
      <c r="A128" s="32">
        <f t="shared" si="3"/>
        <v>125</v>
      </c>
      <c r="B128" s="68" t="str">
        <f>INDEX('     2022    '!B$2:B$1794,MATCH(D128,'     2022    '!D$2:D$1794,0))</f>
        <v/>
      </c>
      <c r="C128" s="204" t="str">
        <f>INDEX('     2022    '!C$2:C$1794,MATCH(D128,'     2022    '!D$2:D$1794,0))</f>
        <v>Cake - 80s</v>
      </c>
      <c r="D128" s="205" t="str">
        <f>INDEX('     2022    '!D:D,MATCH(A128,'     2022    '!AJ:AJ,0))</f>
        <v>KF026-FR-F80</v>
      </c>
      <c r="E128" s="204" t="str">
        <f>INDEX('     2022    '!$A$2:$BP$1563,MATCH(D128,'     2022    '!$D$2:$D$1794,0),MATCH($E$1,'     2022    '!$A$3:$BH$3,0))</f>
        <v>FANFARE ROYALE. Z shaped deep multi coloured mines rising to vibrant multi coloured star bombards with an intense crackling silver fan finale. Entirely red, white and blue. Colour printed box. RETAIL</v>
      </c>
      <c r="F128" s="206" t="str">
        <f>IFERROR(IF(LEFT(INDEX('     2022    '!AD$2:AD$1794,MATCH(D128,'     2022    '!D$2:D$1794,0)),4)="http",HYPERLINK(INDEX('     2022    '!AD$2:AD$1794,MATCH(D128,'     2022    '!D$2:D$1794,0)),"Video"),""),"")</f>
        <v>Video</v>
      </c>
      <c r="G128" s="207">
        <f>INDEX('     2022    '!$A$1:$AC$1563,MATCH($D128,'     2022    '!$D$1:$D$1794,0),MATCH(G$1,'     2022    '!$A$1:$AC$1,0))</f>
        <v>0</v>
      </c>
      <c r="H128" s="150"/>
      <c r="I128" s="152">
        <f>INDEX('     2022    '!$A$1:$AC$1563,MATCH($D128,'     2022    '!$D$1:$D$1794,0),MATCH(I$1,'     2022    '!$A$1:$AC$1,0))</f>
        <v>39.76</v>
      </c>
      <c r="J128" s="150"/>
      <c r="K128" s="151">
        <f t="shared" si="2"/>
        <v>39.76</v>
      </c>
      <c r="L128" s="152">
        <f>INDEX('     2022    '!$A$1:$AC$1563,MATCH($D128,'     2022    '!$D$1:$D$1794,0),MATCH(L$1,'     2022    '!$A$1:$AC$1,0))</f>
        <v>37.770000000000003</v>
      </c>
      <c r="M128" s="152">
        <f>INDEX('     2022    '!$A$1:$AC$1563,MATCH($D128,'     2022    '!$D$1:$D$1794,0),MATCH(M$1,'     2022    '!$A$1:$AC$1,0))</f>
        <v>39.76</v>
      </c>
      <c r="N128" s="153" t="str">
        <f>INDEX('     2022    '!$A$1:$AC$1563,MATCH($D128,'     2022    '!$D$1:$D$1794,0),MATCH(N$1,'     2022    '!$A$1:$AC$1,0))</f>
        <v>25mm</v>
      </c>
      <c r="O128" s="154">
        <f>INDEX('     2022    '!$A$1:$AC$1563,MATCH($D128,'     2022    '!$D$1:$D$1794,0),MATCH(O$1,'     2022    '!$A$1:$AC$1,0))</f>
        <v>1</v>
      </c>
      <c r="P128" s="153">
        <f>INDEX('     2022    '!$A$1:$AC$1563,MATCH($D128,'     2022    '!$D$1:$D$1794,0),MATCH(P$1,'     2022    '!$A$1:$AC$1,0))</f>
        <v>50</v>
      </c>
      <c r="Q128" s="153" t="str">
        <f>INDEX('     2022    '!$A$1:$AC$1563,MATCH($D128,'     2022    '!$D$1:$D$1794,0),MATCH(Q$1,'     2022    '!$A$1:$AC$1,0))</f>
        <v>No</v>
      </c>
      <c r="R128" s="155">
        <f>INDEX('     2022    '!$A$1:$AC$1563,MATCH($D128,'     2022    '!$D$1:$D$1794,0),MATCH(R$1,'     2022    '!$A$1:$AC$1,0))</f>
        <v>8</v>
      </c>
      <c r="S128" s="155">
        <f>INDEX('     2022    '!$A$1:$AC$1563,MATCH($D128,'     2022    '!$D$1:$D$1794,0),MATCH(S$1,'     2022    '!$A$1:$AC$1,0))</f>
        <v>0.99</v>
      </c>
      <c r="T128" s="155">
        <f>INDEX('     2022    '!$A$1:$AC$1563,MATCH($D128,'     2022    '!$D$1:$D$1794,0),MATCH(T$1,'     2022    '!$A$1:$AC$1,0))</f>
        <v>0</v>
      </c>
      <c r="U128" s="154" t="str">
        <f>INDEX('     2022    '!$A$1:$AC$1563,MATCH($D128,'     2022    '!$D$1:$D$1794,0),MATCH(U$1,'     2022    '!$A$1:$AC$1,0))</f>
        <v>1.4G</v>
      </c>
      <c r="V128" s="153" t="str">
        <f>INDEX('     2022    '!$A$1:$AC$1563,MATCH($D128,'     2022    '!$D$1:$D$1794,0),MATCH(V$1,'     2022    '!$A$1:$AC$1,0))</f>
        <v>UN0336</v>
      </c>
      <c r="W128" s="153" t="str">
        <f>INDEX('     2022    '!$A$1:$AC$1563,MATCH($D128,'     2022    '!$D$1:$D$1794,0),MATCH(W$1,'     2022    '!$A$1:$AC$1,0))</f>
        <v>F3</v>
      </c>
      <c r="X128" s="151">
        <f>INDEX('     2022    '!$A$1:$AC$1563,MATCH($D128,'     2022    '!$D$1:$D$1794,0),MATCH(X$1,'     2022    '!$A$1:$AC$1,0))</f>
        <v>119.99</v>
      </c>
      <c r="Y128" s="151">
        <f>INDEX('     2022    '!$A$1:$AC$1563,MATCH($D128,'     2022    '!$D$1:$D$1794,0),MATCH(Y$1,'     2022    '!$A$1:$AC$1,0))</f>
        <v>99.99</v>
      </c>
      <c r="Z128" s="156">
        <f>INDEX('     2022    '!$A$1:$AC$1563,MATCH($D128,'     2022    '!$D$1:$D$1794,0),MATCH(Z$1,'     2022    '!$A$1:$AC$1,0))</f>
        <v>2.5100000000000001E-2</v>
      </c>
      <c r="AA128" s="153">
        <f>INDEX('     2022    '!$A$1:$AC$1563,MATCH($D128,'     2022    '!$D$1:$D$1794,0),MATCH(AA$1,'     2022    '!$A$1:$AC$1,0))</f>
        <v>0</v>
      </c>
      <c r="AB128" s="153">
        <f>INDEX('     2022    '!$A$1:$AC$1563,MATCH($D128,'     2022    '!$D$1:$D$1794,0),MATCH(AB$1,'     2022    '!$A$1:$AC$1,0))</f>
        <v>0</v>
      </c>
      <c r="AC128" s="153">
        <f>INDEX('     2022    '!$A$1:$AC$1563,MATCH($D128,'     2022    '!$D$1:$D$1794,0),MATCH(AC$1,'     2022    '!$A$1:$AC$1,0))</f>
        <v>0</v>
      </c>
    </row>
    <row r="129" spans="1:29" ht="24">
      <c r="A129" s="32">
        <f t="shared" si="3"/>
        <v>126</v>
      </c>
      <c r="B129" s="68" t="str">
        <f>INDEX('     2022    '!B$2:B$1794,MATCH(D129,'     2022    '!D$2:D$1794,0))</f>
        <v/>
      </c>
      <c r="C129" s="204" t="str">
        <f>INDEX('     2022    '!C$2:C$1794,MATCH(D129,'     2022    '!D$2:D$1794,0))</f>
        <v>Cake - 80s Fan</v>
      </c>
      <c r="D129" s="205" t="str">
        <f>INDEX('     2022    '!D:D,MATCH(A129,'     2022    '!AJ:AJ,0))</f>
        <v>CC1518</v>
      </c>
      <c r="E129" s="204" t="str">
        <f>INDEX('     2022    '!$A$2:$BP$1563,MATCH(D129,'     2022    '!$D$2:$D$1794,0),MATCH($E$1,'     2022    '!$A$3:$BH$3,0))</f>
        <v>SPUN OUT. 80 shot cake. Z firing, red and green strobe mines, with lifts of coloured comet stars with silver whirling tail. RETAIL</v>
      </c>
      <c r="F129" s="206" t="str">
        <f>IFERROR(IF(LEFT(INDEX('     2022    '!AD$2:AD$1794,MATCH(D129,'     2022    '!D$2:D$1794,0)),4)="http",HYPERLINK(INDEX('     2022    '!AD$2:AD$1794,MATCH(D129,'     2022    '!D$2:D$1794,0)),"Video"),""),"")</f>
        <v>Video</v>
      </c>
      <c r="G129" s="207">
        <f>INDEX('     2022    '!$A$1:$AC$1563,MATCH($D129,'     2022    '!$D$1:$D$1794,0),MATCH(G$1,'     2022    '!$A$1:$AC$1,0))</f>
        <v>0</v>
      </c>
      <c r="H129" s="150"/>
      <c r="I129" s="152">
        <f>INDEX('     2022    '!$A$1:$AC$1563,MATCH($D129,'     2022    '!$D$1:$D$1794,0),MATCH(I$1,'     2022    '!$A$1:$AC$1,0))</f>
        <v>84.91</v>
      </c>
      <c r="J129" s="150"/>
      <c r="K129" s="151">
        <f t="shared" si="2"/>
        <v>21.227499999999999</v>
      </c>
      <c r="L129" s="152">
        <f>INDEX('     2022    '!$A$1:$AC$1563,MATCH($D129,'     2022    '!$D$1:$D$1794,0),MATCH(L$1,'     2022    '!$A$1:$AC$1,0))</f>
        <v>96.075579083422795</v>
      </c>
      <c r="M129" s="152">
        <f>INDEX('     2022    '!$A$1:$AC$1563,MATCH($D129,'     2022    '!$D$1:$D$1794,0),MATCH(M$1,'     2022    '!$A$1:$AC$1,0))</f>
        <v>101.13218850886611</v>
      </c>
      <c r="N129" s="153" t="str">
        <f>INDEX('     2022    '!$A$1:$AC$1563,MATCH($D129,'     2022    '!$D$1:$D$1794,0),MATCH(N$1,'     2022    '!$A$1:$AC$1,0))</f>
        <v>20mm</v>
      </c>
      <c r="O129" s="154">
        <f>INDEX('     2022    '!$A$1:$AC$1563,MATCH($D129,'     2022    '!$D$1:$D$1794,0),MATCH(O$1,'     2022    '!$A$1:$AC$1,0))</f>
        <v>4</v>
      </c>
      <c r="P129" s="153">
        <f>INDEX('     2022    '!$A$1:$AC$1563,MATCH($D129,'     2022    '!$D$1:$D$1794,0),MATCH(P$1,'     2022    '!$A$1:$AC$1,0))</f>
        <v>12</v>
      </c>
      <c r="Q129" s="153" t="str">
        <f>INDEX('     2022    '!$A$1:$AC$1563,MATCH($D129,'     2022    '!$D$1:$D$1794,0),MATCH(Q$1,'     2022    '!$A$1:$AC$1,0))</f>
        <v>Yes</v>
      </c>
      <c r="R129" s="155">
        <f>INDEX('     2022    '!$A$1:$AC$1563,MATCH($D129,'     2022    '!$D$1:$D$1794,0),MATCH(R$1,'     2022    '!$A$1:$AC$1,0))</f>
        <v>16</v>
      </c>
      <c r="S129" s="155">
        <f>INDEX('     2022    '!$A$1:$AC$1563,MATCH($D129,'     2022    '!$D$1:$D$1794,0),MATCH(S$1,'     2022    '!$A$1:$AC$1,0))</f>
        <v>2</v>
      </c>
      <c r="T129" s="155">
        <f>INDEX('     2022    '!$A$1:$AC$1563,MATCH($D129,'     2022    '!$D$1:$D$1794,0),MATCH(T$1,'     2022    '!$A$1:$AC$1,0))</f>
        <v>0.3</v>
      </c>
      <c r="U129" s="154" t="str">
        <f>INDEX('     2022    '!$A$1:$AC$1563,MATCH($D129,'     2022    '!$D$1:$D$1794,0),MATCH(U$1,'     2022    '!$A$1:$AC$1,0))</f>
        <v>1.4G</v>
      </c>
      <c r="V129" s="153" t="str">
        <f>INDEX('     2022    '!$A$1:$AC$1563,MATCH($D129,'     2022    '!$D$1:$D$1794,0),MATCH(V$1,'     2022    '!$A$1:$AC$1,0))</f>
        <v>UN0336</v>
      </c>
      <c r="W129" s="153">
        <f>INDEX('     2022    '!$A$1:$AC$1563,MATCH($D129,'     2022    '!$D$1:$D$1794,0),MATCH(W$1,'     2022    '!$A$1:$AC$1,0))</f>
        <v>0</v>
      </c>
      <c r="X129" s="151">
        <f>INDEX('     2022    '!$A$1:$AC$1563,MATCH($D129,'     2022    '!$D$1:$D$1794,0),MATCH(X$1,'     2022    '!$A$1:$AC$1,0))</f>
        <v>79.989999999999995</v>
      </c>
      <c r="Y129" s="151">
        <f>INDEX('     2022    '!$A$1:$AC$1563,MATCH($D129,'     2022    '!$D$1:$D$1794,0),MATCH(Y$1,'     2022    '!$A$1:$AC$1,0))</f>
        <v>59.99</v>
      </c>
      <c r="Z129" s="156">
        <f>INDEX('     2022    '!$A$1:$AC$1563,MATCH($D129,'     2022    '!$D$1:$D$1794,0),MATCH(Z$1,'     2022    '!$A$1:$AC$1,0))</f>
        <v>5.2999999999999999E-2</v>
      </c>
      <c r="AA129" s="153" t="str">
        <f>INDEX('     2022    '!$A$1:$AC$1563,MATCH($D129,'     2022    '!$D$1:$D$1794,0),MATCH(AA$1,'     2022    '!$A$1:$AC$1,0))</f>
        <v>1008-F2-69259961</v>
      </c>
      <c r="AB129" s="153" t="str">
        <f>INDEX('     2022    '!$A$1:$AC$1563,MATCH($D129,'     2022    '!$D$1:$D$1794,0),MATCH(AB$1,'     2022    '!$A$1:$AC$1,0))</f>
        <v>GB/HSE-362448</v>
      </c>
      <c r="AC129" s="153" t="str">
        <f>INDEX('     2022    '!$A$1:$AC$1563,MATCH($D129,'     2022    '!$D$1:$D$1794,0),MATCH(AC$1,'     2022    '!$A$1:$AC$1,0))</f>
        <v>11/30/2030</v>
      </c>
    </row>
    <row r="130" spans="1:29" ht="24">
      <c r="A130" s="32">
        <f t="shared" si="3"/>
        <v>127</v>
      </c>
      <c r="B130" s="68" t="str">
        <f>INDEX('     2022    '!B$2:B$1794,MATCH(D130,'     2022    '!D$2:D$1794,0))</f>
        <v/>
      </c>
      <c r="C130" s="204" t="str">
        <f>INDEX('     2022    '!C$2:C$1794,MATCH(D130,'     2022    '!D$2:D$1794,0))</f>
        <v>Cake - 81s</v>
      </c>
      <c r="D130" s="205" t="str">
        <f>INDEX('     2022    '!D:D,MATCH(A130,'     2022    '!AJ:AJ,0))</f>
        <v>KF027-FI-81</v>
      </c>
      <c r="E130" s="204" t="str">
        <f>INDEX('     2022    '!$A$2:$BP$1563,MATCH(D130,'     2022    '!$D$2:$D$1794,0),MATCH($E$1,'     2022    '!$A$3:$BH$3,0))</f>
        <v>FIERY IMP. Red and blue star with white strobe, brocade crown and green strobe, blue, red and green palms, silver palm with crackling time rain finale. RETAIL</v>
      </c>
      <c r="F130" s="206" t="str">
        <f>IFERROR(IF(LEFT(INDEX('     2022    '!AD$2:AD$1794,MATCH(D130,'     2022    '!D$2:D$1794,0)),4)="http",HYPERLINK(INDEX('     2022    '!AD$2:AD$1794,MATCH(D130,'     2022    '!D$2:D$1794,0)),"Video"),""),"")</f>
        <v/>
      </c>
      <c r="G130" s="207">
        <f>INDEX('     2022    '!$A$1:$AC$1563,MATCH($D130,'     2022    '!$D$1:$D$1794,0),MATCH(G$1,'     2022    '!$A$1:$AC$1,0))</f>
        <v>0</v>
      </c>
      <c r="H130" s="150"/>
      <c r="I130" s="152">
        <f>INDEX('     2022    '!$A$1:$AC$1563,MATCH($D130,'     2022    '!$D$1:$D$1794,0),MATCH(I$1,'     2022    '!$A$1:$AC$1,0))</f>
        <v>32.93</v>
      </c>
      <c r="J130" s="150"/>
      <c r="K130" s="151">
        <f t="shared" si="2"/>
        <v>32.93</v>
      </c>
      <c r="L130" s="152">
        <f>INDEX('     2022    '!$A$1:$AC$1563,MATCH($D130,'     2022    '!$D$1:$D$1794,0),MATCH(L$1,'     2022    '!$A$1:$AC$1,0))</f>
        <v>31.28</v>
      </c>
      <c r="M130" s="152">
        <f>INDEX('     2022    '!$A$1:$AC$1563,MATCH($D130,'     2022    '!$D$1:$D$1794,0),MATCH(M$1,'     2022    '!$A$1:$AC$1,0))</f>
        <v>32.93</v>
      </c>
      <c r="N130" s="153" t="str">
        <f>INDEX('     2022    '!$A$1:$AC$1563,MATCH($D130,'     2022    '!$D$1:$D$1794,0),MATCH(N$1,'     2022    '!$A$1:$AC$1,0))</f>
        <v>25mm</v>
      </c>
      <c r="O130" s="154">
        <f>INDEX('     2022    '!$A$1:$AC$1563,MATCH($D130,'     2022    '!$D$1:$D$1794,0),MATCH(O$1,'     2022    '!$A$1:$AC$1,0))</f>
        <v>1</v>
      </c>
      <c r="P130" s="153">
        <f>INDEX('     2022    '!$A$1:$AC$1563,MATCH($D130,'     2022    '!$D$1:$D$1794,0),MATCH(P$1,'     2022    '!$A$1:$AC$1,0))</f>
        <v>95</v>
      </c>
      <c r="Q130" s="153" t="str">
        <f>INDEX('     2022    '!$A$1:$AC$1563,MATCH($D130,'     2022    '!$D$1:$D$1794,0),MATCH(Q$1,'     2022    '!$A$1:$AC$1,0))</f>
        <v>No</v>
      </c>
      <c r="R130" s="155">
        <f>INDEX('     2022    '!$A$1:$AC$1563,MATCH($D130,'     2022    '!$D$1:$D$1794,0),MATCH(R$1,'     2022    '!$A$1:$AC$1,0))</f>
        <v>7</v>
      </c>
      <c r="S130" s="155">
        <f>INDEX('     2022    '!$A$1:$AC$1563,MATCH($D130,'     2022    '!$D$1:$D$1794,0),MATCH(S$1,'     2022    '!$A$1:$AC$1,0))</f>
        <v>0.84</v>
      </c>
      <c r="T130" s="155">
        <f>INDEX('     2022    '!$A$1:$AC$1563,MATCH($D130,'     2022    '!$D$1:$D$1794,0),MATCH(T$1,'     2022    '!$A$1:$AC$1,0))</f>
        <v>0</v>
      </c>
      <c r="U130" s="154" t="str">
        <f>INDEX('     2022    '!$A$1:$AC$1563,MATCH($D130,'     2022    '!$D$1:$D$1794,0),MATCH(U$1,'     2022    '!$A$1:$AC$1,0))</f>
        <v>1.4G</v>
      </c>
      <c r="V130" s="153" t="str">
        <f>INDEX('     2022    '!$A$1:$AC$1563,MATCH($D130,'     2022    '!$D$1:$D$1794,0),MATCH(V$1,'     2022    '!$A$1:$AC$1,0))</f>
        <v>UN0336</v>
      </c>
      <c r="W130" s="153" t="str">
        <f>INDEX('     2022    '!$A$1:$AC$1563,MATCH($D130,'     2022    '!$D$1:$D$1794,0),MATCH(W$1,'     2022    '!$A$1:$AC$1,0))</f>
        <v>F3</v>
      </c>
      <c r="X130" s="151">
        <f>INDEX('     2022    '!$A$1:$AC$1563,MATCH($D130,'     2022    '!$D$1:$D$1794,0),MATCH(X$1,'     2022    '!$A$1:$AC$1,0))</f>
        <v>119.99</v>
      </c>
      <c r="Y130" s="151">
        <f>INDEX('     2022    '!$A$1:$AC$1563,MATCH($D130,'     2022    '!$D$1:$D$1794,0),MATCH(Y$1,'     2022    '!$A$1:$AC$1,0))</f>
        <v>99.99</v>
      </c>
      <c r="Z130" s="156">
        <f>INDEX('     2022    '!$A$1:$AC$1563,MATCH($D130,'     2022    '!$D$1:$D$1794,0),MATCH(Z$1,'     2022    '!$A$1:$AC$1,0))</f>
        <v>1.6E-2</v>
      </c>
      <c r="AA130" s="153">
        <f>INDEX('     2022    '!$A$1:$AC$1563,MATCH($D130,'     2022    '!$D$1:$D$1794,0),MATCH(AA$1,'     2022    '!$A$1:$AC$1,0))</f>
        <v>0</v>
      </c>
      <c r="AB130" s="153">
        <f>INDEX('     2022    '!$A$1:$AC$1563,MATCH($D130,'     2022    '!$D$1:$D$1794,0),MATCH(AB$1,'     2022    '!$A$1:$AC$1,0))</f>
        <v>0</v>
      </c>
      <c r="AC130" s="153">
        <f>INDEX('     2022    '!$A$1:$AC$1563,MATCH($D130,'     2022    '!$D$1:$D$1794,0),MATCH(AC$1,'     2022    '!$A$1:$AC$1,0))</f>
        <v>0</v>
      </c>
    </row>
    <row r="131" spans="1:29" ht="36">
      <c r="A131" s="32">
        <f t="shared" si="3"/>
        <v>128</v>
      </c>
      <c r="B131" s="68" t="str">
        <f>INDEX('     2022    '!B$2:B$1794,MATCH(D131,'     2022    '!D$2:D$1794,0))</f>
        <v/>
      </c>
      <c r="C131" s="204" t="str">
        <f>INDEX('     2022    '!C$2:C$1794,MATCH(D131,'     2022    '!D$2:D$1794,0))</f>
        <v>Cake - 84s</v>
      </c>
      <c r="D131" s="205" t="str">
        <f>INDEX('     2022    '!D:D,MATCH(A131,'     2022    '!AJ:AJ,0))</f>
        <v>KF028-LC-84</v>
      </c>
      <c r="E131" s="204" t="str">
        <f>INDEX('     2022    '!$A$2:$BP$1563,MATCH(D131,'     2022    '!$D$2:$D$1794,0),MATCH($E$1,'     2022    '!$A$3:$BH$3,0))</f>
        <v>LETO'S CHARM. Display in a box and a lovely quieter cake offering a variety of effects and patterns. Packed with comets, strobes, mines, bees, falling leaves and spinners finishing with beautiful gold horsetails. RETAIL</v>
      </c>
      <c r="F131" s="206" t="str">
        <f>IFERROR(IF(LEFT(INDEX('     2022    '!AD$2:AD$1794,MATCH(D131,'     2022    '!D$2:D$1794,0)),4)="http",HYPERLINK(INDEX('     2022    '!AD$2:AD$1794,MATCH(D131,'     2022    '!D$2:D$1794,0)),"Video"),""),"")</f>
        <v>Video</v>
      </c>
      <c r="G131" s="207">
        <f>INDEX('     2022    '!$A$1:$AC$1563,MATCH($D131,'     2022    '!$D$1:$D$1794,0),MATCH(G$1,'     2022    '!$A$1:$AC$1,0))</f>
        <v>0</v>
      </c>
      <c r="H131" s="150"/>
      <c r="I131" s="152">
        <f>INDEX('     2022    '!$A$1:$AC$1563,MATCH($D131,'     2022    '!$D$1:$D$1794,0),MATCH(I$1,'     2022    '!$A$1:$AC$1,0))</f>
        <v>31.06</v>
      </c>
      <c r="J131" s="150"/>
      <c r="K131" s="151">
        <f t="shared" si="2"/>
        <v>31.06</v>
      </c>
      <c r="L131" s="152">
        <f>INDEX('     2022    '!$A$1:$AC$1563,MATCH($D131,'     2022    '!$D$1:$D$1794,0),MATCH(L$1,'     2022    '!$A$1:$AC$1,0))</f>
        <v>29.51</v>
      </c>
      <c r="M131" s="152">
        <f>INDEX('     2022    '!$A$1:$AC$1563,MATCH($D131,'     2022    '!$D$1:$D$1794,0),MATCH(M$1,'     2022    '!$A$1:$AC$1,0))</f>
        <v>31.06</v>
      </c>
      <c r="N131" s="153" t="str">
        <f>INDEX('     2022    '!$A$1:$AC$1563,MATCH($D131,'     2022    '!$D$1:$D$1794,0),MATCH(N$1,'     2022    '!$A$1:$AC$1,0))</f>
        <v>20mm</v>
      </c>
      <c r="O131" s="154">
        <f>INDEX('     2022    '!$A$1:$AC$1563,MATCH($D131,'     2022    '!$D$1:$D$1794,0),MATCH(O$1,'     2022    '!$A$1:$AC$1,0))</f>
        <v>1</v>
      </c>
      <c r="P131" s="153">
        <f>INDEX('     2022    '!$A$1:$AC$1563,MATCH($D131,'     2022    '!$D$1:$D$1794,0),MATCH(P$1,'     2022    '!$A$1:$AC$1,0))</f>
        <v>80</v>
      </c>
      <c r="Q131" s="153" t="str">
        <f>INDEX('     2022    '!$A$1:$AC$1563,MATCH($D131,'     2022    '!$D$1:$D$1794,0),MATCH(Q$1,'     2022    '!$A$1:$AC$1,0))</f>
        <v>Yes</v>
      </c>
      <c r="R131" s="155">
        <f>INDEX('     2022    '!$A$1:$AC$1563,MATCH($D131,'     2022    '!$D$1:$D$1794,0),MATCH(R$1,'     2022    '!$A$1:$AC$1,0))</f>
        <v>6</v>
      </c>
      <c r="S131" s="155">
        <f>INDEX('     2022    '!$A$1:$AC$1563,MATCH($D131,'     2022    '!$D$1:$D$1794,0),MATCH(S$1,'     2022    '!$A$1:$AC$1,0))</f>
        <v>0.7</v>
      </c>
      <c r="T131" s="155">
        <f>INDEX('     2022    '!$A$1:$AC$1563,MATCH($D131,'     2022    '!$D$1:$D$1794,0),MATCH(T$1,'     2022    '!$A$1:$AC$1,0))</f>
        <v>0</v>
      </c>
      <c r="U131" s="154" t="str">
        <f>INDEX('     2022    '!$A$1:$AC$1563,MATCH($D131,'     2022    '!$D$1:$D$1794,0),MATCH(U$1,'     2022    '!$A$1:$AC$1,0))</f>
        <v>1.4G</v>
      </c>
      <c r="V131" s="153" t="str">
        <f>INDEX('     2022    '!$A$1:$AC$1563,MATCH($D131,'     2022    '!$D$1:$D$1794,0),MATCH(V$1,'     2022    '!$A$1:$AC$1,0))</f>
        <v>UN0336</v>
      </c>
      <c r="W131" s="153" t="str">
        <f>INDEX('     2022    '!$A$1:$AC$1563,MATCH($D131,'     2022    '!$D$1:$D$1794,0),MATCH(W$1,'     2022    '!$A$1:$AC$1,0))</f>
        <v>F3</v>
      </c>
      <c r="X131" s="151">
        <f>INDEX('     2022    '!$A$1:$AC$1563,MATCH($D131,'     2022    '!$D$1:$D$1794,0),MATCH(X$1,'     2022    '!$A$1:$AC$1,0))</f>
        <v>119.99</v>
      </c>
      <c r="Y131" s="151">
        <f>INDEX('     2022    '!$A$1:$AC$1563,MATCH($D131,'     2022    '!$D$1:$D$1794,0),MATCH(Y$1,'     2022    '!$A$1:$AC$1,0))</f>
        <v>99.99</v>
      </c>
      <c r="Z131" s="156">
        <f>INDEX('     2022    '!$A$1:$AC$1563,MATCH($D131,'     2022    '!$D$1:$D$1794,0),MATCH(Z$1,'     2022    '!$A$1:$AC$1,0))</f>
        <v>1.6E-2</v>
      </c>
      <c r="AA131" s="153" t="str">
        <f>INDEX('     2022    '!$A$1:$AC$1563,MATCH($D131,'     2022    '!$D$1:$D$1794,0),MATCH(AA$1,'     2022    '!$A$1:$AC$1,0))</f>
        <v>2806-F3-002385</v>
      </c>
      <c r="AB131" s="153">
        <f>INDEX('     2022    '!$A$1:$AC$1563,MATCH($D131,'     2022    '!$D$1:$D$1794,0),MATCH(AB$1,'     2022    '!$A$1:$AC$1,0))</f>
        <v>0</v>
      </c>
      <c r="AC131" s="153">
        <f>INDEX('     2022    '!$A$1:$AC$1563,MATCH($D131,'     2022    '!$D$1:$D$1794,0),MATCH(AC$1,'     2022    '!$A$1:$AC$1,0))</f>
        <v>0</v>
      </c>
    </row>
    <row r="132" spans="1:29" ht="36">
      <c r="A132" s="32">
        <f t="shared" si="3"/>
        <v>129</v>
      </c>
      <c r="B132" s="68" t="str">
        <f>INDEX('     2022    '!B$2:B$1794,MATCH(D132,'     2022    '!D$2:D$1794,0))</f>
        <v/>
      </c>
      <c r="C132" s="204" t="str">
        <f>INDEX('     2022    '!C$2:C$1794,MATCH(D132,'     2022    '!D$2:D$1794,0))</f>
        <v>Cake - 85s</v>
      </c>
      <c r="D132" s="205" t="str">
        <f>INDEX('     2022    '!D:D,MATCH(A132,'     2022    '!AJ:AJ,0))</f>
        <v>CC1478</v>
      </c>
      <c r="E132" s="204" t="str">
        <f>INDEX('     2022    '!$A$2:$BP$1563,MATCH(D132,'     2022    '!$D$2:$D$1794,0),MATCH($E$1,'     2022    '!$A$3:$BH$3,0))</f>
        <v>MOTHER LOAD. 85 shot single ignition cake. A really varied cake with some great firing patterns and vivid colours. Starting with volleys of brocade to blue mines with blue to glittering willow bursts. V formation firing follows. RETAIL</v>
      </c>
      <c r="F132" s="206" t="str">
        <f>IFERROR(IF(LEFT(INDEX('     2022    '!AD$2:AD$1794,MATCH(D132,'     2022    '!D$2:D$1794,0)),4)="http",HYPERLINK(INDEX('     2022    '!AD$2:AD$1794,MATCH(D132,'     2022    '!D$2:D$1794,0)),"Video"),""),"")</f>
        <v>Video</v>
      </c>
      <c r="G132" s="207">
        <f>INDEX('     2022    '!$A$1:$AC$1563,MATCH($D132,'     2022    '!$D$1:$D$1794,0),MATCH(G$1,'     2022    '!$A$1:$AC$1,0))</f>
        <v>0</v>
      </c>
      <c r="H132" s="150"/>
      <c r="I132" s="152">
        <f>INDEX('     2022    '!$A$1:$AC$1563,MATCH($D132,'     2022    '!$D$1:$D$1794,0),MATCH(I$1,'     2022    '!$A$1:$AC$1,0))</f>
        <v>44.52</v>
      </c>
      <c r="J132" s="150"/>
      <c r="K132" s="151">
        <f t="shared" si="2"/>
        <v>44.52</v>
      </c>
      <c r="L132" s="152">
        <f>INDEX('     2022    '!$A$1:$AC$1563,MATCH($D132,'     2022    '!$D$1:$D$1794,0),MATCH(L$1,'     2022    '!$A$1:$AC$1,0))</f>
        <v>50.45537546684497</v>
      </c>
      <c r="M132" s="152">
        <f>INDEX('     2022    '!$A$1:$AC$1563,MATCH($D132,'     2022    '!$D$1:$D$1794,0),MATCH(M$1,'     2022    '!$A$1:$AC$1,0))</f>
        <v>53.110921544047336</v>
      </c>
      <c r="N132" s="153" t="str">
        <f>INDEX('     2022    '!$A$1:$AC$1563,MATCH($D132,'     2022    '!$D$1:$D$1794,0),MATCH(N$1,'     2022    '!$A$1:$AC$1,0))</f>
        <v>20mm</v>
      </c>
      <c r="O132" s="154">
        <f>INDEX('     2022    '!$A$1:$AC$1563,MATCH($D132,'     2022    '!$D$1:$D$1794,0),MATCH(O$1,'     2022    '!$A$1:$AC$1,0))</f>
        <v>1</v>
      </c>
      <c r="P132" s="153">
        <f>INDEX('     2022    '!$A$1:$AC$1563,MATCH($D132,'     2022    '!$D$1:$D$1794,0),MATCH(P$1,'     2022    '!$A$1:$AC$1,0))</f>
        <v>50</v>
      </c>
      <c r="Q132" s="153" t="str">
        <f>INDEX('     2022    '!$A$1:$AC$1563,MATCH($D132,'     2022    '!$D$1:$D$1794,0),MATCH(Q$1,'     2022    '!$A$1:$AC$1,0))</f>
        <v>No</v>
      </c>
      <c r="R132" s="155">
        <f>INDEX('     2022    '!$A$1:$AC$1563,MATCH($D132,'     2022    '!$D$1:$D$1794,0),MATCH(R$1,'     2022    '!$A$1:$AC$1,0))</f>
        <v>8</v>
      </c>
      <c r="S132" s="155">
        <f>INDEX('     2022    '!$A$1:$AC$1563,MATCH($D132,'     2022    '!$D$1:$D$1794,0),MATCH(S$1,'     2022    '!$A$1:$AC$1,0))</f>
        <v>1</v>
      </c>
      <c r="T132" s="155">
        <f>INDEX('     2022    '!$A$1:$AC$1563,MATCH($D132,'     2022    '!$D$1:$D$1794,0),MATCH(T$1,'     2022    '!$A$1:$AC$1,0))</f>
        <v>0.3</v>
      </c>
      <c r="U132" s="154" t="str">
        <f>INDEX('     2022    '!$A$1:$AC$1563,MATCH($D132,'     2022    '!$D$1:$D$1794,0),MATCH(U$1,'     2022    '!$A$1:$AC$1,0))</f>
        <v>1.3G</v>
      </c>
      <c r="V132" s="153" t="str">
        <f>INDEX('     2022    '!$A$1:$AC$1563,MATCH($D132,'     2022    '!$D$1:$D$1794,0),MATCH(V$1,'     2022    '!$A$1:$AC$1,0))</f>
        <v>UN0335</v>
      </c>
      <c r="W132" s="153" t="str">
        <f>INDEX('     2022    '!$A$1:$AC$1563,MATCH($D132,'     2022    '!$D$1:$D$1794,0),MATCH(W$1,'     2022    '!$A$1:$AC$1,0))</f>
        <v>F3</v>
      </c>
      <c r="X132" s="151">
        <f>INDEX('     2022    '!$A$1:$AC$1563,MATCH($D132,'     2022    '!$D$1:$D$1794,0),MATCH(X$1,'     2022    '!$A$1:$AC$1,0))</f>
        <v>169.99</v>
      </c>
      <c r="Y132" s="151">
        <f>INDEX('     2022    '!$A$1:$AC$1563,MATCH($D132,'     2022    '!$D$1:$D$1794,0),MATCH(Y$1,'     2022    '!$A$1:$AC$1,0))</f>
        <v>126.99</v>
      </c>
      <c r="Z132" s="156">
        <f>INDEX('     2022    '!$A$1:$AC$1563,MATCH($D132,'     2022    '!$D$1:$D$1794,0),MATCH(Z$1,'     2022    '!$A$1:$AC$1,0))</f>
        <v>3.39E-2</v>
      </c>
      <c r="AA132" s="153" t="str">
        <f>INDEX('     2022    '!$A$1:$AC$1563,MATCH($D132,'     2022    '!$D$1:$D$1794,0),MATCH(AA$1,'     2022    '!$A$1:$AC$1,0))</f>
        <v>2806-F3-000060</v>
      </c>
      <c r="AB132" s="153" t="str">
        <f>INDEX('     2022    '!$A$1:$AC$1563,MATCH($D132,'     2022    '!$D$1:$D$1794,0),MATCH(AB$1,'     2022    '!$A$1:$AC$1,0))</f>
        <v>GB/HSE-360482</v>
      </c>
      <c r="AC132" s="153" t="str">
        <f>INDEX('     2022    '!$A$1:$AC$1563,MATCH($D132,'     2022    '!$D$1:$D$1794,0),MATCH(AC$1,'     2022    '!$A$1:$AC$1,0))</f>
        <v>6/8/2029</v>
      </c>
    </row>
    <row r="133" spans="1:29" ht="15.75">
      <c r="A133" s="32">
        <f t="shared" si="3"/>
        <v>130</v>
      </c>
      <c r="B133" s="68" t="str">
        <f>INDEX('     2022    '!B$2:B$1794,MATCH(D133,'     2022    '!D$2:D$1794,0))</f>
        <v/>
      </c>
      <c r="C133" s="204" t="str">
        <f>INDEX('     2022    '!C$2:C$1794,MATCH(D133,'     2022    '!D$2:D$1794,0))</f>
        <v>Cake - 90s</v>
      </c>
      <c r="D133" s="205" t="str">
        <f>INDEX('     2022    '!D:D,MATCH(A133,'     2022    '!AJ:AJ,0))</f>
        <v>KF029-AS-F90</v>
      </c>
      <c r="E133" s="204" t="str">
        <f>INDEX('     2022    '!$A$2:$BP$1563,MATCH(D133,'     2022    '!$D$2:$D$1794,0),MATCH($E$1,'     2022    '!$A$3:$BH$3,0))</f>
        <v>APOLLO'S STARS. Fanned colour stars bursting to a glittering star finish. RETAIL</v>
      </c>
      <c r="F133" s="206" t="str">
        <f>IFERROR(IF(LEFT(INDEX('     2022    '!AD$2:AD$1794,MATCH(D133,'     2022    '!D$2:D$1794,0)),4)="http",HYPERLINK(INDEX('     2022    '!AD$2:AD$1794,MATCH(D133,'     2022    '!D$2:D$1794,0)),"Video"),""),"")</f>
        <v>Video</v>
      </c>
      <c r="G133" s="207">
        <f>INDEX('     2022    '!$A$1:$AC$1563,MATCH($D133,'     2022    '!$D$1:$D$1794,0),MATCH(G$1,'     2022    '!$A$1:$AC$1,0))</f>
        <v>104</v>
      </c>
      <c r="H133" s="150"/>
      <c r="I133" s="152">
        <f>INDEX('     2022    '!$A$1:$AC$1563,MATCH($D133,'     2022    '!$D$1:$D$1794,0),MATCH(I$1,'     2022    '!$A$1:$AC$1,0))</f>
        <v>74.349999999999994</v>
      </c>
      <c r="J133" s="150"/>
      <c r="K133" s="151">
        <f t="shared" ref="K133:K169" si="4">IFERROR(I133/O133,"")</f>
        <v>37.174999999999997</v>
      </c>
      <c r="L133" s="152">
        <f>INDEX('     2022    '!$A$1:$AC$1563,MATCH($D133,'     2022    '!$D$1:$D$1794,0),MATCH(L$1,'     2022    '!$A$1:$AC$1,0))</f>
        <v>70.63</v>
      </c>
      <c r="M133" s="152">
        <f>INDEX('     2022    '!$A$1:$AC$1563,MATCH($D133,'     2022    '!$D$1:$D$1794,0),MATCH(M$1,'     2022    '!$A$1:$AC$1,0))</f>
        <v>74.349999999999994</v>
      </c>
      <c r="N133" s="153" t="str">
        <f>INDEX('     2022    '!$A$1:$AC$1563,MATCH($D133,'     2022    '!$D$1:$D$1794,0),MATCH(N$1,'     2022    '!$A$1:$AC$1,0))</f>
        <v>20mm</v>
      </c>
      <c r="O133" s="154">
        <f>INDEX('     2022    '!$A$1:$AC$1563,MATCH($D133,'     2022    '!$D$1:$D$1794,0),MATCH(O$1,'     2022    '!$A$1:$AC$1,0))</f>
        <v>2</v>
      </c>
      <c r="P133" s="153">
        <f>INDEX('     2022    '!$A$1:$AC$1563,MATCH($D133,'     2022    '!$D$1:$D$1794,0),MATCH(P$1,'     2022    '!$A$1:$AC$1,0))</f>
        <v>20</v>
      </c>
      <c r="Q133" s="153" t="str">
        <f>INDEX('     2022    '!$A$1:$AC$1563,MATCH($D133,'     2022    '!$D$1:$D$1794,0),MATCH(Q$1,'     2022    '!$A$1:$AC$1,0))</f>
        <v>Yes</v>
      </c>
      <c r="R133" s="155">
        <f>INDEX('     2022    '!$A$1:$AC$1563,MATCH($D133,'     2022    '!$D$1:$D$1794,0),MATCH(R$1,'     2022    '!$A$1:$AC$1,0))</f>
        <v>10</v>
      </c>
      <c r="S133" s="155">
        <f>INDEX('     2022    '!$A$1:$AC$1563,MATCH($D133,'     2022    '!$D$1:$D$1794,0),MATCH(S$1,'     2022    '!$A$1:$AC$1,0))</f>
        <v>1.08</v>
      </c>
      <c r="T133" s="155">
        <f>INDEX('     2022    '!$A$1:$AC$1563,MATCH($D133,'     2022    '!$D$1:$D$1794,0),MATCH(T$1,'     2022    '!$A$1:$AC$1,0))</f>
        <v>0</v>
      </c>
      <c r="U133" s="154" t="str">
        <f>INDEX('     2022    '!$A$1:$AC$1563,MATCH($D133,'     2022    '!$D$1:$D$1794,0),MATCH(U$1,'     2022    '!$A$1:$AC$1,0))</f>
        <v>1.4G</v>
      </c>
      <c r="V133" s="153" t="str">
        <f>INDEX('     2022    '!$A$1:$AC$1563,MATCH($D133,'     2022    '!$D$1:$D$1794,0),MATCH(V$1,'     2022    '!$A$1:$AC$1,0))</f>
        <v>UN0336</v>
      </c>
      <c r="W133" s="153" t="str">
        <f>INDEX('     2022    '!$A$1:$AC$1563,MATCH($D133,'     2022    '!$D$1:$D$1794,0),MATCH(W$1,'     2022    '!$A$1:$AC$1,0))</f>
        <v>F3</v>
      </c>
      <c r="X133" s="151">
        <f>INDEX('     2022    '!$A$1:$AC$1563,MATCH($D133,'     2022    '!$D$1:$D$1794,0),MATCH(X$1,'     2022    '!$A$1:$AC$1,0))</f>
        <v>135.99</v>
      </c>
      <c r="Y133" s="151">
        <f>INDEX('     2022    '!$A$1:$AC$1563,MATCH($D133,'     2022    '!$D$1:$D$1794,0),MATCH(Y$1,'     2022    '!$A$1:$AC$1,0))</f>
        <v>111.99</v>
      </c>
      <c r="Z133" s="156">
        <f>INDEX('     2022    '!$A$1:$AC$1563,MATCH($D133,'     2022    '!$D$1:$D$1794,0),MATCH(Z$1,'     2022    '!$A$1:$AC$1,0))</f>
        <v>5.2999999999999999E-2</v>
      </c>
      <c r="AA133" s="153" t="str">
        <f>INDEX('     2022    '!$A$1:$AC$1563,MATCH($D133,'     2022    '!$D$1:$D$1794,0),MATCH(AA$1,'     2022    '!$A$1:$AC$1,0))</f>
        <v>1008-F3-69255072</v>
      </c>
      <c r="AB133" s="153">
        <f>INDEX('     2022    '!$A$1:$AC$1563,MATCH($D133,'     2022    '!$D$1:$D$1794,0),MATCH(AB$1,'     2022    '!$A$1:$AC$1,0))</f>
        <v>0</v>
      </c>
      <c r="AC133" s="153">
        <f>INDEX('     2022    '!$A$1:$AC$1563,MATCH($D133,'     2022    '!$D$1:$D$1794,0),MATCH(AC$1,'     2022    '!$A$1:$AC$1,0))</f>
        <v>0</v>
      </c>
    </row>
    <row r="134" spans="1:29" ht="48">
      <c r="A134" s="32">
        <f t="shared" ref="A134:A169" si="5">A133+1</f>
        <v>131</v>
      </c>
      <c r="B134" s="68" t="str">
        <f>INDEX('     2022    '!B$2:B$1794,MATCH(D134,'     2022    '!D$2:D$1794,0))</f>
        <v/>
      </c>
      <c r="C134" s="204" t="str">
        <f>INDEX('     2022    '!C$2:C$1794,MATCH(D134,'     2022    '!D$2:D$1794,0))</f>
        <v>Cake - 91s</v>
      </c>
      <c r="D134" s="205" t="str">
        <f>INDEX('     2022    '!D:D,MATCH(A134,'     2022    '!AJ:AJ,0))</f>
        <v>CC1555</v>
      </c>
      <c r="E134" s="204" t="str">
        <f>INDEX('     2022    '!$A$2:$BP$1563,MATCH(D134,'     2022    '!$D$2:$D$1794,0),MATCH($E$1,'     2022    '!$A$3:$BH$3,0))</f>
        <v>GUILTY PLEASURE. 91 shot cake. Quiet single ignition with varied firing patterns. Z firing coloured comet stars to silver whirling, into Z firing strobing comet tails. Colour comet lists then with spit strobe falling leaves, silver strobes then b. RETAIL</v>
      </c>
      <c r="F134" s="206" t="str">
        <f>IFERROR(IF(LEFT(INDEX('     2022    '!AD$2:AD$1794,MATCH(D134,'     2022    '!D$2:D$1794,0)),4)="http",HYPERLINK(INDEX('     2022    '!AD$2:AD$1794,MATCH(D134,'     2022    '!D$2:D$1794,0)),"Video"),""),"")</f>
        <v>Video</v>
      </c>
      <c r="G134" s="207">
        <f>INDEX('     2022    '!$A$1:$AC$1563,MATCH($D134,'     2022    '!$D$1:$D$1794,0),MATCH(G$1,'     2022    '!$A$1:$AC$1,0))</f>
        <v>2</v>
      </c>
      <c r="H134" s="150"/>
      <c r="I134" s="152">
        <f>INDEX('     2022    '!$A$1:$AC$1563,MATCH($D134,'     2022    '!$D$1:$D$1794,0),MATCH(I$1,'     2022    '!$A$1:$AC$1,0))</f>
        <v>72.349999999999994</v>
      </c>
      <c r="J134" s="150"/>
      <c r="K134" s="151">
        <f t="shared" si="4"/>
        <v>36.174999999999997</v>
      </c>
      <c r="L134" s="152">
        <f>INDEX('     2022    '!$A$1:$AC$1563,MATCH($D134,'     2022    '!$D$1:$D$1794,0),MATCH(L$1,'     2022    '!$A$1:$AC$1,0))</f>
        <v>80.626500000000007</v>
      </c>
      <c r="M134" s="152">
        <f>INDEX('     2022    '!$A$1:$AC$1563,MATCH($D134,'     2022    '!$D$1:$D$1794,0),MATCH(M$1,'     2022    '!$A$1:$AC$1,0))</f>
        <v>84.87</v>
      </c>
      <c r="N134" s="153" t="str">
        <f>INDEX('     2022    '!$A$1:$AC$1563,MATCH($D134,'     2022    '!$D$1:$D$1794,0),MATCH(N$1,'     2022    '!$A$1:$AC$1,0))</f>
        <v>25mm</v>
      </c>
      <c r="O134" s="154">
        <f>INDEX('     2022    '!$A$1:$AC$1563,MATCH($D134,'     2022    '!$D$1:$D$1794,0),MATCH(O$1,'     2022    '!$A$1:$AC$1,0))</f>
        <v>2</v>
      </c>
      <c r="P134" s="153">
        <f>INDEX('     2022    '!$A$1:$AC$1563,MATCH($D134,'     2022    '!$D$1:$D$1794,0),MATCH(P$1,'     2022    '!$A$1:$AC$1,0))</f>
        <v>80</v>
      </c>
      <c r="Q134" s="153" t="str">
        <f>INDEX('     2022    '!$A$1:$AC$1563,MATCH($D134,'     2022    '!$D$1:$D$1794,0),MATCH(Q$1,'     2022    '!$A$1:$AC$1,0))</f>
        <v>Yes</v>
      </c>
      <c r="R134" s="155">
        <f>INDEX('     2022    '!$A$1:$AC$1563,MATCH($D134,'     2022    '!$D$1:$D$1794,0),MATCH(R$1,'     2022    '!$A$1:$AC$1,0))</f>
        <v>15</v>
      </c>
      <c r="S134" s="155">
        <f>INDEX('     2022    '!$A$1:$AC$1563,MATCH($D134,'     2022    '!$D$1:$D$1794,0),MATCH(S$1,'     2022    '!$A$1:$AC$1,0))</f>
        <v>2</v>
      </c>
      <c r="T134" s="155">
        <f>INDEX('     2022    '!$A$1:$AC$1563,MATCH($D134,'     2022    '!$D$1:$D$1794,0),MATCH(T$1,'     2022    '!$A$1:$AC$1,0))</f>
        <v>0.3</v>
      </c>
      <c r="U134" s="154" t="str">
        <f>INDEX('     2022    '!$A$1:$AC$1563,MATCH($D134,'     2022    '!$D$1:$D$1794,0),MATCH(U$1,'     2022    '!$A$1:$AC$1,0))</f>
        <v>1.4G</v>
      </c>
      <c r="V134" s="153" t="str">
        <f>INDEX('     2022    '!$A$1:$AC$1563,MATCH($D134,'     2022    '!$D$1:$D$1794,0),MATCH(V$1,'     2022    '!$A$1:$AC$1,0))</f>
        <v>UN0336</v>
      </c>
      <c r="W134" s="153" t="str">
        <f>INDEX('     2022    '!$A$1:$AC$1563,MATCH($D134,'     2022    '!$D$1:$D$1794,0),MATCH(W$1,'     2022    '!$A$1:$AC$1,0))</f>
        <v>F3</v>
      </c>
      <c r="X134" s="151">
        <f>INDEX('     2022    '!$A$1:$AC$1563,MATCH($D134,'     2022    '!$D$1:$D$1794,0),MATCH(X$1,'     2022    '!$A$1:$AC$1,0))</f>
        <v>137.99</v>
      </c>
      <c r="Y134" s="151">
        <f>INDEX('     2022    '!$A$1:$AC$1563,MATCH($D134,'     2022    '!$D$1:$D$1794,0),MATCH(Y$1,'     2022    '!$A$1:$AC$1,0))</f>
        <v>104.99</v>
      </c>
      <c r="Z134" s="156">
        <f>INDEX('     2022    '!$A$1:$AC$1563,MATCH($D134,'     2022    '!$D$1:$D$1794,0),MATCH(Z$1,'     2022    '!$A$1:$AC$1,0))</f>
        <v>0.06</v>
      </c>
      <c r="AA134" s="153" t="str">
        <f>INDEX('     2022    '!$A$1:$AC$1563,MATCH($D134,'     2022    '!$D$1:$D$1794,0),MATCH(AA$1,'     2022    '!$A$1:$AC$1,0))</f>
        <v>2806-F3-001980</v>
      </c>
      <c r="AB134" s="153" t="str">
        <f>INDEX('     2022    '!$A$1:$AC$1563,MATCH($D134,'     2022    '!$D$1:$D$1794,0),MATCH(AB$1,'     2022    '!$A$1:$AC$1,0))</f>
        <v>GB/HSE-362482</v>
      </c>
      <c r="AC134" s="153" t="str">
        <f>INDEX('     2022    '!$A$1:$AC$1563,MATCH($D134,'     2022    '!$D$1:$D$1794,0),MATCH(AC$1,'     2022    '!$A$1:$AC$1,0))</f>
        <v>11/30/2030</v>
      </c>
    </row>
    <row r="135" spans="1:29" ht="24">
      <c r="A135" s="32">
        <f t="shared" si="5"/>
        <v>132</v>
      </c>
      <c r="B135" s="68" t="str">
        <f>INDEX('     2022    '!B$2:B$1794,MATCH(D135,'     2022    '!D$2:D$1794,0))</f>
        <v/>
      </c>
      <c r="C135" s="204" t="str">
        <f>INDEX('     2022    '!C$2:C$1794,MATCH(D135,'     2022    '!D$2:D$1794,0))</f>
        <v>Cake - 97s</v>
      </c>
      <c r="D135" s="205" t="str">
        <f>INDEX('     2022    '!D:D,MATCH(A135,'     2022    '!AJ:AJ,0))</f>
        <v>KF030-GI-97</v>
      </c>
      <c r="E135" s="204" t="str">
        <f>INDEX('     2022    '!$A$2:$BP$1563,MATCH(D135,'     2022    '!$D$2:$D$1794,0),MATCH($E$1,'     2022    '!$A$3:$BH$3,0))</f>
        <v>GET IN!. Vertical firing golden coconut with glittering stars, Z to V to W fan shapes firing brocade, coconut, chrysanthemum and whistle finale. RETAIL</v>
      </c>
      <c r="F135" s="206" t="str">
        <f>IFERROR(IF(LEFT(INDEX('     2022    '!AD$2:AD$1794,MATCH(D135,'     2022    '!D$2:D$1794,0)),4)="http",HYPERLINK(INDEX('     2022    '!AD$2:AD$1794,MATCH(D135,'     2022    '!D$2:D$1794,0)),"Video"),""),"")</f>
        <v>Video</v>
      </c>
      <c r="G135" s="207">
        <f>INDEX('     2022    '!$A$1:$AC$1563,MATCH($D135,'     2022    '!$D$1:$D$1794,0),MATCH(G$1,'     2022    '!$A$1:$AC$1,0))</f>
        <v>0</v>
      </c>
      <c r="H135" s="150"/>
      <c r="I135" s="152">
        <f>INDEX('     2022    '!$A$1:$AC$1563,MATCH($D135,'     2022    '!$D$1:$D$1794,0),MATCH(I$1,'     2022    '!$A$1:$AC$1,0))</f>
        <v>46.05</v>
      </c>
      <c r="J135" s="150"/>
      <c r="K135" s="151">
        <f t="shared" si="4"/>
        <v>46.05</v>
      </c>
      <c r="L135" s="152">
        <f>INDEX('     2022    '!$A$1:$AC$1563,MATCH($D135,'     2022    '!$D$1:$D$1794,0),MATCH(L$1,'     2022    '!$A$1:$AC$1,0))</f>
        <v>43.75</v>
      </c>
      <c r="M135" s="152">
        <f>INDEX('     2022    '!$A$1:$AC$1563,MATCH($D135,'     2022    '!$D$1:$D$1794,0),MATCH(M$1,'     2022    '!$A$1:$AC$1,0))</f>
        <v>46.05</v>
      </c>
      <c r="N135" s="153" t="str">
        <f>INDEX('     2022    '!$A$1:$AC$1563,MATCH($D135,'     2022    '!$D$1:$D$1794,0),MATCH(N$1,'     2022    '!$A$1:$AC$1,0))</f>
        <v>19mm</v>
      </c>
      <c r="O135" s="154">
        <f>INDEX('     2022    '!$A$1:$AC$1563,MATCH($D135,'     2022    '!$D$1:$D$1794,0),MATCH(O$1,'     2022    '!$A$1:$AC$1,0))</f>
        <v>1</v>
      </c>
      <c r="P135" s="153">
        <f>INDEX('     2022    '!$A$1:$AC$1563,MATCH($D135,'     2022    '!$D$1:$D$1794,0),MATCH(P$1,'     2022    '!$A$1:$AC$1,0))</f>
        <v>55</v>
      </c>
      <c r="Q135" s="153" t="str">
        <f>INDEX('     2022    '!$A$1:$AC$1563,MATCH($D135,'     2022    '!$D$1:$D$1794,0),MATCH(Q$1,'     2022    '!$A$1:$AC$1,0))</f>
        <v>No</v>
      </c>
      <c r="R135" s="155">
        <f>INDEX('     2022    '!$A$1:$AC$1563,MATCH($D135,'     2022    '!$D$1:$D$1794,0),MATCH(R$1,'     2022    '!$A$1:$AC$1,0))</f>
        <v>7.6</v>
      </c>
      <c r="S135" s="155">
        <f>INDEX('     2022    '!$A$1:$AC$1563,MATCH($D135,'     2022    '!$D$1:$D$1794,0),MATCH(S$1,'     2022    '!$A$1:$AC$1,0))</f>
        <v>0.98</v>
      </c>
      <c r="T135" s="155">
        <f>INDEX('     2022    '!$A$1:$AC$1563,MATCH($D135,'     2022    '!$D$1:$D$1794,0),MATCH(T$1,'     2022    '!$A$1:$AC$1,0))</f>
        <v>0</v>
      </c>
      <c r="U135" s="154" t="str">
        <f>INDEX('     2022    '!$A$1:$AC$1563,MATCH($D135,'     2022    '!$D$1:$D$1794,0),MATCH(U$1,'     2022    '!$A$1:$AC$1,0))</f>
        <v>1.3G</v>
      </c>
      <c r="V135" s="153" t="str">
        <f>INDEX('     2022    '!$A$1:$AC$1563,MATCH($D135,'     2022    '!$D$1:$D$1794,0),MATCH(V$1,'     2022    '!$A$1:$AC$1,0))</f>
        <v>UN0335</v>
      </c>
      <c r="W135" s="153" t="str">
        <f>INDEX('     2022    '!$A$1:$AC$1563,MATCH($D135,'     2022    '!$D$1:$D$1794,0),MATCH(W$1,'     2022    '!$A$1:$AC$1,0))</f>
        <v>F3</v>
      </c>
      <c r="X135" s="151">
        <f>INDEX('     2022    '!$A$1:$AC$1563,MATCH($D135,'     2022    '!$D$1:$D$1794,0),MATCH(X$1,'     2022    '!$A$1:$AC$1,0))</f>
        <v>161.99</v>
      </c>
      <c r="Y135" s="151">
        <f>INDEX('     2022    '!$A$1:$AC$1563,MATCH($D135,'     2022    '!$D$1:$D$1794,0),MATCH(Y$1,'     2022    '!$A$1:$AC$1,0))</f>
        <v>134.99</v>
      </c>
      <c r="Z135" s="156">
        <f>INDEX('     2022    '!$A$1:$AC$1563,MATCH($D135,'     2022    '!$D$1:$D$1794,0),MATCH(Z$1,'     2022    '!$A$1:$AC$1,0))</f>
        <v>2.3099999999999999E-2</v>
      </c>
      <c r="AA135" s="153" t="str">
        <f>INDEX('     2022    '!$A$1:$AC$1563,MATCH($D135,'     2022    '!$D$1:$D$1794,0),MATCH(AA$1,'     2022    '!$A$1:$AC$1,0))</f>
        <v>1008-F3-69246788</v>
      </c>
      <c r="AB135" s="153" t="str">
        <f>INDEX('     2022    '!$A$1:$AC$1563,MATCH($D135,'     2022    '!$D$1:$D$1794,0),MATCH(AB$1,'     2022    '!$A$1:$AC$1,0))</f>
        <v>GB/HSE-351152</v>
      </c>
      <c r="AC135" s="153">
        <f>INDEX('     2022    '!$A$1:$AC$1563,MATCH($D135,'     2022    '!$D$1:$D$1794,0),MATCH(AC$1,'     2022    '!$A$1:$AC$1,0))</f>
        <v>0</v>
      </c>
    </row>
    <row r="136" spans="1:29" ht="36">
      <c r="A136" s="32">
        <f t="shared" si="5"/>
        <v>133</v>
      </c>
      <c r="B136" s="68" t="str">
        <f>INDEX('     2022    '!B$2:B$1794,MATCH(D136,'     2022    '!D$2:D$1794,0))</f>
        <v/>
      </c>
      <c r="C136" s="204" t="str">
        <f>INDEX('     2022    '!C$2:C$1794,MATCH(D136,'     2022    '!D$2:D$1794,0))</f>
        <v>Cake - 98s</v>
      </c>
      <c r="D136" s="205" t="str">
        <f>INDEX('     2022    '!D:D,MATCH(A136,'     2022    '!AJ:AJ,0))</f>
        <v>CC1508</v>
      </c>
      <c r="E136" s="204" t="str">
        <f>INDEX('     2022    '!$A$2:$BP$1563,MATCH(D136,'     2022    '!$D$2:$D$1794,0),MATCH($E$1,'     2022    '!$A$3:$BH$3,0))</f>
        <v>DANDY. 98 shot cake. Z firing strobe mines to spit coloured strobe effects, finishing with volleys of spit coloured strobes with coloured comets with a climax of crackle lift. RETAIL</v>
      </c>
      <c r="F136" s="206" t="str">
        <f>IFERROR(IF(LEFT(INDEX('     2022    '!AD$2:AD$1794,MATCH(D136,'     2022    '!D$2:D$1794,0)),4)="http",HYPERLINK(INDEX('     2022    '!AD$2:AD$1794,MATCH(D136,'     2022    '!D$2:D$1794,0)),"Video"),""),"")</f>
        <v>Video</v>
      </c>
      <c r="G136" s="207">
        <f>INDEX('     2022    '!$A$1:$AC$1563,MATCH($D136,'     2022    '!$D$1:$D$1794,0),MATCH(G$1,'     2022    '!$A$1:$AC$1,0))</f>
        <v>0</v>
      </c>
      <c r="H136" s="150"/>
      <c r="I136" s="152">
        <f>INDEX('     2022    '!$A$1:$AC$1563,MATCH($D136,'     2022    '!$D$1:$D$1794,0),MATCH(I$1,'     2022    '!$A$1:$AC$1,0))</f>
        <v>38.22</v>
      </c>
      <c r="J136" s="150"/>
      <c r="K136" s="151">
        <f t="shared" si="4"/>
        <v>19.11</v>
      </c>
      <c r="L136" s="152">
        <f>INDEX('     2022    '!$A$1:$AC$1563,MATCH($D136,'     2022    '!$D$1:$D$1794,0),MATCH(L$1,'     2022    '!$A$1:$AC$1,0))</f>
        <v>48.642169676315639</v>
      </c>
      <c r="M136" s="152">
        <f>INDEX('     2022    '!$A$1:$AC$1563,MATCH($D136,'     2022    '!$D$1:$D$1794,0),MATCH(M$1,'     2022    '!$A$1:$AC$1,0))</f>
        <v>51.202283869805939</v>
      </c>
      <c r="N136" s="153" t="str">
        <f>INDEX('     2022    '!$A$1:$AC$1563,MATCH($D136,'     2022    '!$D$1:$D$1794,0),MATCH(N$1,'     2022    '!$A$1:$AC$1,0))</f>
        <v>20mm</v>
      </c>
      <c r="O136" s="154">
        <f>INDEX('     2022    '!$A$1:$AC$1563,MATCH($D136,'     2022    '!$D$1:$D$1794,0),MATCH(O$1,'     2022    '!$A$1:$AC$1,0))</f>
        <v>2</v>
      </c>
      <c r="P136" s="153">
        <f>INDEX('     2022    '!$A$1:$AC$1563,MATCH($D136,'     2022    '!$D$1:$D$1794,0),MATCH(P$1,'     2022    '!$A$1:$AC$1,0))</f>
        <v>70</v>
      </c>
      <c r="Q136" s="153" t="str">
        <f>INDEX('     2022    '!$A$1:$AC$1563,MATCH($D136,'     2022    '!$D$1:$D$1794,0),MATCH(Q$1,'     2022    '!$A$1:$AC$1,0))</f>
        <v>Yes</v>
      </c>
      <c r="R136" s="155">
        <f>INDEX('     2022    '!$A$1:$AC$1563,MATCH($D136,'     2022    '!$D$1:$D$1794,0),MATCH(R$1,'     2022    '!$A$1:$AC$1,0))</f>
        <v>9</v>
      </c>
      <c r="S136" s="155">
        <f>INDEX('     2022    '!$A$1:$AC$1563,MATCH($D136,'     2022    '!$D$1:$D$1794,0),MATCH(S$1,'     2022    '!$A$1:$AC$1,0))</f>
        <v>1.5</v>
      </c>
      <c r="T136" s="155">
        <f>INDEX('     2022    '!$A$1:$AC$1563,MATCH($D136,'     2022    '!$D$1:$D$1794,0),MATCH(T$1,'     2022    '!$A$1:$AC$1,0))</f>
        <v>0.3</v>
      </c>
      <c r="U136" s="154" t="str">
        <f>INDEX('     2022    '!$A$1:$AC$1563,MATCH($D136,'     2022    '!$D$1:$D$1794,0),MATCH(U$1,'     2022    '!$A$1:$AC$1,0))</f>
        <v>1.4G</v>
      </c>
      <c r="V136" s="153" t="str">
        <f>INDEX('     2022    '!$A$1:$AC$1563,MATCH($D136,'     2022    '!$D$1:$D$1794,0),MATCH(V$1,'     2022    '!$A$1:$AC$1,0))</f>
        <v>UN0336</v>
      </c>
      <c r="W136" s="153" t="str">
        <f>INDEX('     2022    '!$A$1:$AC$1563,MATCH($D136,'     2022    '!$D$1:$D$1794,0),MATCH(W$1,'     2022    '!$A$1:$AC$1,0))</f>
        <v>F3</v>
      </c>
      <c r="X136" s="151">
        <f>INDEX('     2022    '!$A$1:$AC$1563,MATCH($D136,'     2022    '!$D$1:$D$1794,0),MATCH(X$1,'     2022    '!$A$1:$AC$1,0))</f>
        <v>72.989999999999995</v>
      </c>
      <c r="Y136" s="151">
        <f>INDEX('     2022    '!$A$1:$AC$1563,MATCH($D136,'     2022    '!$D$1:$D$1794,0),MATCH(Y$1,'     2022    '!$A$1:$AC$1,0))</f>
        <v>54.99</v>
      </c>
      <c r="Z136" s="156">
        <f>INDEX('     2022    '!$A$1:$AC$1563,MATCH($D136,'     2022    '!$D$1:$D$1794,0),MATCH(Z$1,'     2022    '!$A$1:$AC$1,0))</f>
        <v>2.7699999999999999E-2</v>
      </c>
      <c r="AA136" s="153" t="str">
        <f>INDEX('     2022    '!$A$1:$AC$1563,MATCH($D136,'     2022    '!$D$1:$D$1794,0),MATCH(AA$1,'     2022    '!$A$1:$AC$1,0))</f>
        <v>2806-F3-001980</v>
      </c>
      <c r="AB136" s="153" t="str">
        <f>INDEX('     2022    '!$A$1:$AC$1563,MATCH($D136,'     2022    '!$D$1:$D$1794,0),MATCH(AB$1,'     2022    '!$A$1:$AC$1,0))</f>
        <v>GB/HSE-362439</v>
      </c>
      <c r="AC136" s="153" t="str">
        <f>INDEX('     2022    '!$A$1:$AC$1563,MATCH($D136,'     2022    '!$D$1:$D$1794,0),MATCH(AC$1,'     2022    '!$A$1:$AC$1,0))</f>
        <v>11/30/2030</v>
      </c>
    </row>
    <row r="137" spans="1:29" ht="24">
      <c r="A137" s="32">
        <f t="shared" si="5"/>
        <v>134</v>
      </c>
      <c r="B137" s="68" t="str">
        <f>INDEX('     2022    '!B$2:B$1794,MATCH(D137,'     2022    '!D$2:D$1794,0))</f>
        <v/>
      </c>
      <c r="C137" s="204" t="str">
        <f>INDEX('     2022    '!C$2:C$1794,MATCH(D137,'     2022    '!D$2:D$1794,0))</f>
        <v>Cake - 98s</v>
      </c>
      <c r="D137" s="205" t="str">
        <f>INDEX('     2022    '!D:D,MATCH(A137,'     2022    '!AJ:AJ,0))</f>
        <v>KF031-HP-98</v>
      </c>
      <c r="E137" s="204" t="str">
        <f>INDEX('     2022    '!$A$2:$BP$1563,MATCH(D137,'     2022    '!$D$2:$D$1794,0),MATCH($E$1,'     2022    '!$A$3:$BH$3,0))</f>
        <v>HADES PARTY. Vertical firing golden coconut with glittering stars, Z to V to W fan shapes firing brocade, coconut, chrysanthemum and crackle finale. RETAIL</v>
      </c>
      <c r="F137" s="206" t="str">
        <f>IFERROR(IF(LEFT(INDEX('     2022    '!AD$2:AD$1794,MATCH(D137,'     2022    '!D$2:D$1794,0)),4)="http",HYPERLINK(INDEX('     2022    '!AD$2:AD$1794,MATCH(D137,'     2022    '!D$2:D$1794,0)),"Video"),""),"")</f>
        <v>Video</v>
      </c>
      <c r="G137" s="207">
        <f>INDEX('     2022    '!$A$1:$AC$1563,MATCH($D137,'     2022    '!$D$1:$D$1794,0),MATCH(G$1,'     2022    '!$A$1:$AC$1,0))</f>
        <v>0</v>
      </c>
      <c r="H137" s="150"/>
      <c r="I137" s="152">
        <f>INDEX('     2022    '!$A$1:$AC$1563,MATCH($D137,'     2022    '!$D$1:$D$1794,0),MATCH(I$1,'     2022    '!$A$1:$AC$1,0))</f>
        <v>50.24</v>
      </c>
      <c r="J137" s="150"/>
      <c r="K137" s="151">
        <f t="shared" si="4"/>
        <v>50.24</v>
      </c>
      <c r="L137" s="152">
        <f>INDEX('     2022    '!$A$1:$AC$1563,MATCH($D137,'     2022    '!$D$1:$D$1794,0),MATCH(L$1,'     2022    '!$A$1:$AC$1,0))</f>
        <v>47.73</v>
      </c>
      <c r="M137" s="152">
        <f>INDEX('     2022    '!$A$1:$AC$1563,MATCH($D137,'     2022    '!$D$1:$D$1794,0),MATCH(M$1,'     2022    '!$A$1:$AC$1,0))</f>
        <v>50.24</v>
      </c>
      <c r="N137" s="153" t="str">
        <f>INDEX('     2022    '!$A$1:$AC$1563,MATCH($D137,'     2022    '!$D$1:$D$1794,0),MATCH(N$1,'     2022    '!$A$1:$AC$1,0))</f>
        <v>20mm</v>
      </c>
      <c r="O137" s="154">
        <f>INDEX('     2022    '!$A$1:$AC$1563,MATCH($D137,'     2022    '!$D$1:$D$1794,0),MATCH(O$1,'     2022    '!$A$1:$AC$1,0))</f>
        <v>1</v>
      </c>
      <c r="P137" s="153">
        <f>INDEX('     2022    '!$A$1:$AC$1563,MATCH($D137,'     2022    '!$D$1:$D$1794,0),MATCH(P$1,'     2022    '!$A$1:$AC$1,0))</f>
        <v>80</v>
      </c>
      <c r="Q137" s="153" t="str">
        <f>INDEX('     2022    '!$A$1:$AC$1563,MATCH($D137,'     2022    '!$D$1:$D$1794,0),MATCH(Q$1,'     2022    '!$A$1:$AC$1,0))</f>
        <v>No</v>
      </c>
      <c r="R137" s="155">
        <f>INDEX('     2022    '!$A$1:$AC$1563,MATCH($D137,'     2022    '!$D$1:$D$1794,0),MATCH(R$1,'     2022    '!$A$1:$AC$1,0))</f>
        <v>9</v>
      </c>
      <c r="S137" s="155">
        <f>INDEX('     2022    '!$A$1:$AC$1563,MATCH($D137,'     2022    '!$D$1:$D$1794,0),MATCH(S$1,'     2022    '!$A$1:$AC$1,0))</f>
        <v>1</v>
      </c>
      <c r="T137" s="155">
        <f>INDEX('     2022    '!$A$1:$AC$1563,MATCH($D137,'     2022    '!$D$1:$D$1794,0),MATCH(T$1,'     2022    '!$A$1:$AC$1,0))</f>
        <v>0</v>
      </c>
      <c r="U137" s="154" t="str">
        <f>INDEX('     2022    '!$A$1:$AC$1563,MATCH($D137,'     2022    '!$D$1:$D$1794,0),MATCH(U$1,'     2022    '!$A$1:$AC$1,0))</f>
        <v>1.3G</v>
      </c>
      <c r="V137" s="153" t="str">
        <f>INDEX('     2022    '!$A$1:$AC$1563,MATCH($D137,'     2022    '!$D$1:$D$1794,0),MATCH(V$1,'     2022    '!$A$1:$AC$1,0))</f>
        <v>UN0335</v>
      </c>
      <c r="W137" s="153" t="str">
        <f>INDEX('     2022    '!$A$1:$AC$1563,MATCH($D137,'     2022    '!$D$1:$D$1794,0),MATCH(W$1,'     2022    '!$A$1:$AC$1,0))</f>
        <v>F3</v>
      </c>
      <c r="X137" s="151">
        <f>INDEX('     2022    '!$A$1:$AC$1563,MATCH($D137,'     2022    '!$D$1:$D$1794,0),MATCH(X$1,'     2022    '!$A$1:$AC$1,0))</f>
        <v>179.99</v>
      </c>
      <c r="Y137" s="151">
        <f>INDEX('     2022    '!$A$1:$AC$1563,MATCH($D137,'     2022    '!$D$1:$D$1794,0),MATCH(Y$1,'     2022    '!$A$1:$AC$1,0))</f>
        <v>149.99</v>
      </c>
      <c r="Z137" s="156">
        <f>INDEX('     2022    '!$A$1:$AC$1563,MATCH($D137,'     2022    '!$D$1:$D$1794,0),MATCH(Z$1,'     2022    '!$A$1:$AC$1,0))</f>
        <v>2.86E-2</v>
      </c>
      <c r="AA137" s="153" t="str">
        <f>INDEX('     2022    '!$A$1:$AC$1563,MATCH($D137,'     2022    '!$D$1:$D$1794,0),MATCH(AA$1,'     2022    '!$A$1:$AC$1,0))</f>
        <v>1008-F3-69246787</v>
      </c>
      <c r="AB137" s="153">
        <f>INDEX('     2022    '!$A$1:$AC$1563,MATCH($D137,'     2022    '!$D$1:$D$1794,0),MATCH(AB$1,'     2022    '!$A$1:$AC$1,0))</f>
        <v>0</v>
      </c>
      <c r="AC137" s="153">
        <f>INDEX('     2022    '!$A$1:$AC$1563,MATCH($D137,'     2022    '!$D$1:$D$1794,0),MATCH(AC$1,'     2022    '!$A$1:$AC$1,0))</f>
        <v>0</v>
      </c>
    </row>
    <row r="138" spans="1:29" ht="24">
      <c r="A138" s="32">
        <f t="shared" si="5"/>
        <v>135</v>
      </c>
      <c r="B138" s="68" t="str">
        <f>INDEX('     2022    '!B$2:B$1794,MATCH(D138,'     2022    '!D$2:D$1794,0))</f>
        <v/>
      </c>
      <c r="C138" s="204" t="str">
        <f>INDEX('     2022    '!C$2:C$1794,MATCH(D138,'     2022    '!D$2:D$1794,0))</f>
        <v>Cake - 100s</v>
      </c>
      <c r="D138" s="205" t="str">
        <f>INDEX('     2022    '!D:D,MATCH(A138,'     2022    '!AJ:AJ,0))</f>
        <v>CC1053</v>
      </c>
      <c r="E138" s="204" t="str">
        <f>INDEX('     2022    '!$A$2:$BP$1563,MATCH(D138,'     2022    '!$D$2:$D$1794,0),MATCH($E$1,'     2022    '!$A$3:$BH$3,0))</f>
        <v>MISH MASH MINI. 100 shot 16mm mixed effect cake. Great colours and effects, finishing with a colourful lift of crackle over a duration of around 1 minute. RETAIL</v>
      </c>
      <c r="F138" s="206" t="str">
        <f>IFERROR(IF(LEFT(INDEX('     2022    '!AD$2:AD$1794,MATCH(D138,'     2022    '!D$2:D$1794,0)),4)="http",HYPERLINK(INDEX('     2022    '!AD$2:AD$1794,MATCH(D138,'     2022    '!D$2:D$1794,0)),"Video"),""),"")</f>
        <v>Video</v>
      </c>
      <c r="G138" s="207">
        <f>INDEX('     2022    '!$A$1:$AC$1563,MATCH($D138,'     2022    '!$D$1:$D$1794,0),MATCH(G$1,'     2022    '!$A$1:$AC$1,0))</f>
        <v>0</v>
      </c>
      <c r="H138" s="150"/>
      <c r="I138" s="152">
        <f>INDEX('     2022    '!$A$1:$AC$1563,MATCH($D138,'     2022    '!$D$1:$D$1794,0),MATCH(I$1,'     2022    '!$A$1:$AC$1,0))</f>
        <v>95.76</v>
      </c>
      <c r="J138" s="150"/>
      <c r="K138" s="151">
        <f t="shared" si="4"/>
        <v>11.97</v>
      </c>
      <c r="L138" s="152">
        <f>INDEX('     2022    '!$A$1:$AC$1563,MATCH($D138,'     2022    '!$D$1:$D$1794,0),MATCH(L$1,'     2022    '!$A$1:$AC$1,0))</f>
        <v>97.858298740530785</v>
      </c>
      <c r="M138" s="152">
        <f>INDEX('     2022    '!$A$1:$AC$1563,MATCH($D138,'     2022    '!$D$1:$D$1794,0),MATCH(M$1,'     2022    '!$A$1:$AC$1,0))</f>
        <v>103.0087355163482</v>
      </c>
      <c r="N138" s="153" t="str">
        <f>INDEX('     2022    '!$A$1:$AC$1563,MATCH($D138,'     2022    '!$D$1:$D$1794,0),MATCH(N$1,'     2022    '!$A$1:$AC$1,0))</f>
        <v>16mm</v>
      </c>
      <c r="O138" s="154">
        <f>INDEX('     2022    '!$A$1:$AC$1563,MATCH($D138,'     2022    '!$D$1:$D$1794,0),MATCH(O$1,'     2022    '!$A$1:$AC$1,0))</f>
        <v>8</v>
      </c>
      <c r="P138" s="153">
        <f>INDEX('     2022    '!$A$1:$AC$1563,MATCH($D138,'     2022    '!$D$1:$D$1794,0),MATCH(P$1,'     2022    '!$A$1:$AC$1,0))</f>
        <v>50</v>
      </c>
      <c r="Q138" s="153" t="str">
        <f>INDEX('     2022    '!$A$1:$AC$1563,MATCH($D138,'     2022    '!$D$1:$D$1794,0),MATCH(Q$1,'     2022    '!$A$1:$AC$1,0))</f>
        <v>No</v>
      </c>
      <c r="R138" s="155">
        <f>INDEX('     2022    '!$A$1:$AC$1563,MATCH($D138,'     2022    '!$D$1:$D$1794,0),MATCH(R$1,'     2022    '!$A$1:$AC$1,0))</f>
        <v>15</v>
      </c>
      <c r="S138" s="155">
        <f>INDEX('     2022    '!$A$1:$AC$1563,MATCH($D138,'     2022    '!$D$1:$D$1794,0),MATCH(S$1,'     2022    '!$A$1:$AC$1,0))</f>
        <v>2.8</v>
      </c>
      <c r="T138" s="155">
        <f>INDEX('     2022    '!$A$1:$AC$1563,MATCH($D138,'     2022    '!$D$1:$D$1794,0),MATCH(T$1,'     2022    '!$A$1:$AC$1,0))</f>
        <v>0.3</v>
      </c>
      <c r="U138" s="154" t="str">
        <f>INDEX('     2022    '!$A$1:$AC$1563,MATCH($D138,'     2022    '!$D$1:$D$1794,0),MATCH(U$1,'     2022    '!$A$1:$AC$1,0))</f>
        <v>1.3G</v>
      </c>
      <c r="V138" s="153" t="str">
        <f>INDEX('     2022    '!$A$1:$AC$1563,MATCH($D138,'     2022    '!$D$1:$D$1794,0),MATCH(V$1,'     2022    '!$A$1:$AC$1,0))</f>
        <v>UN0335</v>
      </c>
      <c r="W138" s="153" t="str">
        <f>INDEX('     2022    '!$A$1:$AC$1563,MATCH($D138,'     2022    '!$D$1:$D$1794,0),MATCH(W$1,'     2022    '!$A$1:$AC$1,0))</f>
        <v>F2</v>
      </c>
      <c r="X138" s="151">
        <f>INDEX('     2022    '!$A$1:$AC$1563,MATCH($D138,'     2022    '!$D$1:$D$1794,0),MATCH(X$1,'     2022    '!$A$1:$AC$1,0))</f>
        <v>45.99</v>
      </c>
      <c r="Y138" s="151">
        <f>INDEX('     2022    '!$A$1:$AC$1563,MATCH($D138,'     2022    '!$D$1:$D$1794,0),MATCH(Y$1,'     2022    '!$A$1:$AC$1,0))</f>
        <v>34.49</v>
      </c>
      <c r="Z138" s="156">
        <f>INDEX('     2022    '!$A$1:$AC$1563,MATCH($D138,'     2022    '!$D$1:$D$1794,0),MATCH(Z$1,'     2022    '!$A$1:$AC$1,0))</f>
        <v>3.9732000000000003E-2</v>
      </c>
      <c r="AA138" s="153" t="str">
        <f>INDEX('     2022    '!$A$1:$AC$1563,MATCH($D138,'     2022    '!$D$1:$D$1794,0),MATCH(AA$1,'     2022    '!$A$1:$AC$1,0))</f>
        <v>1008-F2-69256028</v>
      </c>
      <c r="AB138" s="153" t="str">
        <f>INDEX('     2022    '!$A$1:$AC$1563,MATCH($D138,'     2022    '!$D$1:$D$1794,0),MATCH(AB$1,'     2022    '!$A$1:$AC$1,0))</f>
        <v>GB/HSE-355679</v>
      </c>
      <c r="AC138" s="153" t="str">
        <f>INDEX('     2022    '!$A$1:$AC$1563,MATCH($D138,'     2022    '!$D$1:$D$1794,0),MATCH(AC$1,'     2022    '!$A$1:$AC$1,0))</f>
        <v>8/3/2027</v>
      </c>
    </row>
    <row r="139" spans="1:29" ht="36">
      <c r="A139" s="32">
        <f t="shared" si="5"/>
        <v>136</v>
      </c>
      <c r="B139" s="68" t="str">
        <f>INDEX('     2022    '!B$2:B$1794,MATCH(D139,'     2022    '!D$2:D$1794,0))</f>
        <v/>
      </c>
      <c r="C139" s="204" t="str">
        <f>INDEX('     2022    '!C$2:C$1794,MATCH(D139,'     2022    '!D$2:D$1794,0))</f>
        <v>Cake - 100s</v>
      </c>
      <c r="D139" s="205" t="str">
        <f>INDEX('     2022    '!D:D,MATCH(A139,'     2022    '!AJ:AJ,0))</f>
        <v>CC1495</v>
      </c>
      <c r="E139" s="204" t="str">
        <f>INDEX('     2022    '!$A$2:$BP$1563,MATCH(D139,'     2022    '!$D$2:$D$1794,0),MATCH($E$1,'     2022    '!$A$3:$BH$3,0))</f>
        <v>GOLDEN DRAGON. 100 shot cake. Gold tail to brocade coconut, gold tail to gold glittering, gold tail to red wave, gold tail to purple coconut and gold glittering. RETAIL</v>
      </c>
      <c r="F139" s="206" t="str">
        <f>IFERROR(IF(LEFT(INDEX('     2022    '!AD$2:AD$1794,MATCH(D139,'     2022    '!D$2:D$1794,0)),4)="http",HYPERLINK(INDEX('     2022    '!AD$2:AD$1794,MATCH(D139,'     2022    '!D$2:D$1794,0)),"Video"),""),"")</f>
        <v>Video</v>
      </c>
      <c r="G139" s="207">
        <f>INDEX('     2022    '!$A$1:$AC$1563,MATCH($D139,'     2022    '!$D$1:$D$1794,0),MATCH(G$1,'     2022    '!$A$1:$AC$1,0))</f>
        <v>0</v>
      </c>
      <c r="H139" s="150"/>
      <c r="I139" s="152">
        <f>INDEX('     2022    '!$A$1:$AC$1563,MATCH($D139,'     2022    '!$D$1:$D$1794,0),MATCH(I$1,'     2022    '!$A$1:$AC$1,0))</f>
        <v>81.38</v>
      </c>
      <c r="J139" s="150"/>
      <c r="K139" s="151">
        <f t="shared" si="4"/>
        <v>20.344999999999999</v>
      </c>
      <c r="L139" s="152">
        <f>INDEX('     2022    '!$A$1:$AC$1563,MATCH($D139,'     2022    '!$D$1:$D$1794,0),MATCH(L$1,'     2022    '!$A$1:$AC$1,0))</f>
        <v>83.007599999999996</v>
      </c>
      <c r="M139" s="152">
        <f>INDEX('     2022    '!$A$1:$AC$1563,MATCH($D139,'     2022    '!$D$1:$D$1794,0),MATCH(M$1,'     2022    '!$A$1:$AC$1,0))</f>
        <v>81.530596189732819</v>
      </c>
      <c r="N139" s="153" t="str">
        <f>INDEX('     2022    '!$A$1:$AC$1563,MATCH($D139,'     2022    '!$D$1:$D$1794,0),MATCH(N$1,'     2022    '!$A$1:$AC$1,0))</f>
        <v>20mm</v>
      </c>
      <c r="O139" s="154">
        <f>INDEX('     2022    '!$A$1:$AC$1563,MATCH($D139,'     2022    '!$D$1:$D$1794,0),MATCH(O$1,'     2022    '!$A$1:$AC$1,0))</f>
        <v>4</v>
      </c>
      <c r="P139" s="153">
        <f>INDEX('     2022    '!$A$1:$AC$1563,MATCH($D139,'     2022    '!$D$1:$D$1794,0),MATCH(P$1,'     2022    '!$A$1:$AC$1,0))</f>
        <v>65</v>
      </c>
      <c r="Q139" s="153" t="str">
        <f>INDEX('     2022    '!$A$1:$AC$1563,MATCH($D139,'     2022    '!$D$1:$D$1794,0),MATCH(Q$1,'     2022    '!$A$1:$AC$1,0))</f>
        <v>No</v>
      </c>
      <c r="R139" s="155">
        <f>INDEX('     2022    '!$A$1:$AC$1563,MATCH($D139,'     2022    '!$D$1:$D$1794,0),MATCH(R$1,'     2022    '!$A$1:$AC$1,0))</f>
        <v>18.100000000000001</v>
      </c>
      <c r="S139" s="155">
        <f>INDEX('     2022    '!$A$1:$AC$1563,MATCH($D139,'     2022    '!$D$1:$D$1794,0),MATCH(S$1,'     2022    '!$A$1:$AC$1,0))</f>
        <v>2.8</v>
      </c>
      <c r="T139" s="155">
        <f>INDEX('     2022    '!$A$1:$AC$1563,MATCH($D139,'     2022    '!$D$1:$D$1794,0),MATCH(T$1,'     2022    '!$A$1:$AC$1,0))</f>
        <v>0.3</v>
      </c>
      <c r="U139" s="154" t="str">
        <f>INDEX('     2022    '!$A$1:$AC$1563,MATCH($D139,'     2022    '!$D$1:$D$1794,0),MATCH(U$1,'     2022    '!$A$1:$AC$1,0))</f>
        <v>1.3G</v>
      </c>
      <c r="V139" s="153" t="str">
        <f>INDEX('     2022    '!$A$1:$AC$1563,MATCH($D139,'     2022    '!$D$1:$D$1794,0),MATCH(V$1,'     2022    '!$A$1:$AC$1,0))</f>
        <v>UN0335</v>
      </c>
      <c r="W139" s="153">
        <f>INDEX('     2022    '!$A$1:$AC$1563,MATCH($D139,'     2022    '!$D$1:$D$1794,0),MATCH(W$1,'     2022    '!$A$1:$AC$1,0))</f>
        <v>0</v>
      </c>
      <c r="X139" s="151">
        <f>INDEX('     2022    '!$A$1:$AC$1563,MATCH($D139,'     2022    '!$D$1:$D$1794,0),MATCH(X$1,'     2022    '!$A$1:$AC$1,0))</f>
        <v>77.989999999999995</v>
      </c>
      <c r="Y139" s="151">
        <f>INDEX('     2022    '!$A$1:$AC$1563,MATCH($D139,'     2022    '!$D$1:$D$1794,0),MATCH(Y$1,'     2022    '!$A$1:$AC$1,0))</f>
        <v>58.49</v>
      </c>
      <c r="Z139" s="156">
        <f>INDEX('     2022    '!$A$1:$AC$1563,MATCH($D139,'     2022    '!$D$1:$D$1794,0),MATCH(Z$1,'     2022    '!$A$1:$AC$1,0))</f>
        <v>4.4943999999999998E-2</v>
      </c>
      <c r="AA139" s="153" t="str">
        <f>INDEX('     2022    '!$A$1:$AC$1563,MATCH($D139,'     2022    '!$D$1:$D$1794,0),MATCH(AA$1,'     2022    '!$A$1:$AC$1,0))</f>
        <v>1170-F3-03513</v>
      </c>
      <c r="AB139" s="153" t="str">
        <f>INDEX('     2022    '!$A$1:$AC$1563,MATCH($D139,'     2022    '!$D$1:$D$1794,0),MATCH(AB$1,'     2022    '!$A$1:$AC$1,0))</f>
        <v>GB/HSE-360495</v>
      </c>
      <c r="AC139" s="153" t="str">
        <f>INDEX('     2022    '!$A$1:$AC$1563,MATCH($D139,'     2022    '!$D$1:$D$1794,0),MATCH(AC$1,'     2022    '!$A$1:$AC$1,0))</f>
        <v>6/8/2029</v>
      </c>
    </row>
    <row r="140" spans="1:29" ht="24">
      <c r="A140" s="32">
        <f t="shared" si="5"/>
        <v>137</v>
      </c>
      <c r="B140" s="68" t="str">
        <f>INDEX('     2022    '!B$2:B$1794,MATCH(D140,'     2022    '!D$2:D$1794,0))</f>
        <v/>
      </c>
      <c r="C140" s="204" t="str">
        <f>INDEX('     2022    '!C$2:C$1794,MATCH(D140,'     2022    '!D$2:D$1794,0))</f>
        <v>Cake - 100s</v>
      </c>
      <c r="D140" s="205" t="str">
        <f>INDEX('     2022    '!D:D,MATCH(A140,'     2022    '!AJ:AJ,0))</f>
        <v>CC0738</v>
      </c>
      <c r="E140" s="204" t="str">
        <f>INDEX('     2022    '!$A$2:$BP$1563,MATCH(D140,'     2022    '!$D$2:$D$1794,0),MATCH($E$1,'     2022    '!$A$3:$BH$3,0))</f>
        <v>BEDAZZLED. 100 shot cake, strobing coloured tail to gold willow with white strobe leading into 50 shots of red tail to brocade with red strobe. RETAIL</v>
      </c>
      <c r="F140" s="206" t="str">
        <f>IFERROR(IF(LEFT(INDEX('     2022    '!AD$2:AD$1794,MATCH(D140,'     2022    '!D$2:D$1794,0)),4)="http",HYPERLINK(INDEX('     2022    '!AD$2:AD$1794,MATCH(D140,'     2022    '!D$2:D$1794,0)),"Video"),""),"")</f>
        <v>Video</v>
      </c>
      <c r="G140" s="207">
        <f>INDEX('     2022    '!$A$1:$AC$1563,MATCH($D140,'     2022    '!$D$1:$D$1794,0),MATCH(G$1,'     2022    '!$A$1:$AC$1,0))</f>
        <v>0</v>
      </c>
      <c r="H140" s="150"/>
      <c r="I140" s="152">
        <f>INDEX('     2022    '!$A$1:$AC$1563,MATCH($D140,'     2022    '!$D$1:$D$1794,0),MATCH(I$1,'     2022    '!$A$1:$AC$1,0))</f>
        <v>81.38</v>
      </c>
      <c r="J140" s="150"/>
      <c r="K140" s="151">
        <f t="shared" si="4"/>
        <v>20.344999999999999</v>
      </c>
      <c r="L140" s="152">
        <f>INDEX('     2022    '!$A$1:$AC$1563,MATCH($D140,'     2022    '!$D$1:$D$1794,0),MATCH(L$1,'     2022    '!$A$1:$AC$1,0))</f>
        <v>88.495999504488168</v>
      </c>
      <c r="M140" s="152">
        <f>INDEX('     2022    '!$A$1:$AC$1563,MATCH($D140,'     2022    '!$D$1:$D$1794,0),MATCH(M$1,'     2022    '!$A$1:$AC$1,0))</f>
        <v>93.153683688934919</v>
      </c>
      <c r="N140" s="153" t="str">
        <f>INDEX('     2022    '!$A$1:$AC$1563,MATCH($D140,'     2022    '!$D$1:$D$1794,0),MATCH(N$1,'     2022    '!$A$1:$AC$1,0))</f>
        <v>20mm</v>
      </c>
      <c r="O140" s="154">
        <f>INDEX('     2022    '!$A$1:$AC$1563,MATCH($D140,'     2022    '!$D$1:$D$1794,0),MATCH(O$1,'     2022    '!$A$1:$AC$1,0))</f>
        <v>4</v>
      </c>
      <c r="P140" s="153">
        <f>INDEX('     2022    '!$A$1:$AC$1563,MATCH($D140,'     2022    '!$D$1:$D$1794,0),MATCH(P$1,'     2022    '!$A$1:$AC$1,0))</f>
        <v>58</v>
      </c>
      <c r="Q140" s="153" t="str">
        <f>INDEX('     2022    '!$A$1:$AC$1563,MATCH($D140,'     2022    '!$D$1:$D$1794,0),MATCH(Q$1,'     2022    '!$A$1:$AC$1,0))</f>
        <v>No</v>
      </c>
      <c r="R140" s="155">
        <f>INDEX('     2022    '!$A$1:$AC$1563,MATCH($D140,'     2022    '!$D$1:$D$1794,0),MATCH(R$1,'     2022    '!$A$1:$AC$1,0))</f>
        <v>19</v>
      </c>
      <c r="S140" s="155">
        <f>INDEX('     2022    '!$A$1:$AC$1563,MATCH($D140,'     2022    '!$D$1:$D$1794,0),MATCH(S$1,'     2022    '!$A$1:$AC$1,0))</f>
        <v>2.8</v>
      </c>
      <c r="T140" s="155">
        <f>INDEX('     2022    '!$A$1:$AC$1563,MATCH($D140,'     2022    '!$D$1:$D$1794,0),MATCH(T$1,'     2022    '!$A$1:$AC$1,0))</f>
        <v>0.3</v>
      </c>
      <c r="U140" s="154" t="str">
        <f>INDEX('     2022    '!$A$1:$AC$1563,MATCH($D140,'     2022    '!$D$1:$D$1794,0),MATCH(U$1,'     2022    '!$A$1:$AC$1,0))</f>
        <v>1.3G</v>
      </c>
      <c r="V140" s="153" t="str">
        <f>INDEX('     2022    '!$A$1:$AC$1563,MATCH($D140,'     2022    '!$D$1:$D$1794,0),MATCH(V$1,'     2022    '!$A$1:$AC$1,0))</f>
        <v>UN0335</v>
      </c>
      <c r="W140" s="153" t="str">
        <f>INDEX('     2022    '!$A$1:$AC$1563,MATCH($D140,'     2022    '!$D$1:$D$1794,0),MATCH(W$1,'     2022    '!$A$1:$AC$1,0))</f>
        <v>F3</v>
      </c>
      <c r="X140" s="151">
        <f>INDEX('     2022    '!$A$1:$AC$1563,MATCH($D140,'     2022    '!$D$1:$D$1794,0),MATCH(X$1,'     2022    '!$A$1:$AC$1,0))</f>
        <v>77.989999999999995</v>
      </c>
      <c r="Y140" s="151">
        <f>INDEX('     2022    '!$A$1:$AC$1563,MATCH($D140,'     2022    '!$D$1:$D$1794,0),MATCH(Y$1,'     2022    '!$A$1:$AC$1,0))</f>
        <v>58.49</v>
      </c>
      <c r="Z140" s="156">
        <f>INDEX('     2022    '!$A$1:$AC$1563,MATCH($D140,'     2022    '!$D$1:$D$1794,0),MATCH(Z$1,'     2022    '!$A$1:$AC$1,0))</f>
        <v>4.5927000000000003E-2</v>
      </c>
      <c r="AA140" s="153" t="str">
        <f>INDEX('     2022    '!$A$1:$AC$1563,MATCH($D140,'     2022    '!$D$1:$D$1794,0),MATCH(AA$1,'     2022    '!$A$1:$AC$1,0))</f>
        <v>1008-F3-69246977</v>
      </c>
      <c r="AB140" s="153" t="str">
        <f>INDEX('     2022    '!$A$1:$AC$1563,MATCH($D140,'     2022    '!$D$1:$D$1794,0),MATCH(AB$1,'     2022    '!$A$1:$AC$1,0))</f>
        <v>GB/HSE-352799</v>
      </c>
      <c r="AC140" s="153" t="str">
        <f>INDEX('     2022    '!$A$1:$AC$1563,MATCH($D140,'     2022    '!$D$1:$D$1794,0),MATCH(AC$1,'     2022    '!$A$1:$AC$1,0))</f>
        <v>6/28/2026</v>
      </c>
    </row>
    <row r="141" spans="1:29" ht="36">
      <c r="A141" s="32">
        <f t="shared" si="5"/>
        <v>138</v>
      </c>
      <c r="B141" s="68" t="str">
        <f>INDEX('     2022    '!B$2:B$1794,MATCH(D141,'     2022    '!D$2:D$1794,0))</f>
        <v/>
      </c>
      <c r="C141" s="204" t="str">
        <f>INDEX('     2022    '!C$2:C$1794,MATCH(D141,'     2022    '!D$2:D$1794,0))</f>
        <v>Cake - 100s</v>
      </c>
      <c r="D141" s="205" t="str">
        <f>INDEX('     2022    '!D:D,MATCH(A141,'     2022    '!AJ:AJ,0))</f>
        <v>CC1489</v>
      </c>
      <c r="E141" s="204" t="str">
        <f>INDEX('     2022    '!$A$2:$BP$1563,MATCH(D141,'     2022    '!$D$2:$D$1794,0),MATCH($E$1,'     2022    '!$A$3:$BH$3,0))</f>
        <v>CRACKLE JACK. 100 shots lasting over 50 seconds. Yellow bursts to crackle, blue stars with brocade crown, green stars to golden crackling, silver chrys and straight crackle. RETAIL</v>
      </c>
      <c r="F141" s="206" t="str">
        <f>IFERROR(IF(LEFT(INDEX('     2022    '!AD$2:AD$1794,MATCH(D141,'     2022    '!D$2:D$1794,0)),4)="http",HYPERLINK(INDEX('     2022    '!AD$2:AD$1794,MATCH(D141,'     2022    '!D$2:D$1794,0)),"Video"),""),"")</f>
        <v>Video</v>
      </c>
      <c r="G141" s="207">
        <f>INDEX('     2022    '!$A$1:$AC$1563,MATCH($D141,'     2022    '!$D$1:$D$1794,0),MATCH(G$1,'     2022    '!$A$1:$AC$1,0))</f>
        <v>0</v>
      </c>
      <c r="H141" s="150"/>
      <c r="I141" s="152">
        <f>INDEX('     2022    '!$A$1:$AC$1563,MATCH($D141,'     2022    '!$D$1:$D$1794,0),MATCH(I$1,'     2022    '!$A$1:$AC$1,0))</f>
        <v>78.28</v>
      </c>
      <c r="J141" s="150"/>
      <c r="K141" s="151">
        <f t="shared" si="4"/>
        <v>19.57</v>
      </c>
      <c r="L141" s="152">
        <f>INDEX('     2022    '!$A$1:$AC$1563,MATCH($D141,'     2022    '!$D$1:$D$1794,0),MATCH(L$1,'     2022    '!$A$1:$AC$1,0))</f>
        <v>88.651773349018043</v>
      </c>
      <c r="M141" s="152">
        <f>INDEX('     2022    '!$A$1:$AC$1563,MATCH($D141,'     2022    '!$D$1:$D$1794,0),MATCH(M$1,'     2022    '!$A$1:$AC$1,0))</f>
        <v>93.317656156861105</v>
      </c>
      <c r="N141" s="153" t="str">
        <f>INDEX('     2022    '!$A$1:$AC$1563,MATCH($D141,'     2022    '!$D$1:$D$1794,0),MATCH(N$1,'     2022    '!$A$1:$AC$1,0))</f>
        <v>20mm</v>
      </c>
      <c r="O141" s="154">
        <f>INDEX('     2022    '!$A$1:$AC$1563,MATCH($D141,'     2022    '!$D$1:$D$1794,0),MATCH(O$1,'     2022    '!$A$1:$AC$1,0))</f>
        <v>4</v>
      </c>
      <c r="P141" s="153">
        <f>INDEX('     2022    '!$A$1:$AC$1563,MATCH($D141,'     2022    '!$D$1:$D$1794,0),MATCH(P$1,'     2022    '!$A$1:$AC$1,0))</f>
        <v>50</v>
      </c>
      <c r="Q141" s="153" t="str">
        <f>INDEX('     2022    '!$A$1:$AC$1563,MATCH($D141,'     2022    '!$D$1:$D$1794,0),MATCH(Q$1,'     2022    '!$A$1:$AC$1,0))</f>
        <v>No</v>
      </c>
      <c r="R141" s="155">
        <f>INDEX('     2022    '!$A$1:$AC$1563,MATCH($D141,'     2022    '!$D$1:$D$1794,0),MATCH(R$1,'     2022    '!$A$1:$AC$1,0))</f>
        <v>20.100000000000001</v>
      </c>
      <c r="S141" s="155">
        <f>INDEX('     2022    '!$A$1:$AC$1563,MATCH($D141,'     2022    '!$D$1:$D$1794,0),MATCH(S$1,'     2022    '!$A$1:$AC$1,0))</f>
        <v>3.1</v>
      </c>
      <c r="T141" s="155">
        <f>INDEX('     2022    '!$A$1:$AC$1563,MATCH($D141,'     2022    '!$D$1:$D$1794,0),MATCH(T$1,'     2022    '!$A$1:$AC$1,0))</f>
        <v>0.3</v>
      </c>
      <c r="U141" s="154" t="str">
        <f>INDEX('     2022    '!$A$1:$AC$1563,MATCH($D141,'     2022    '!$D$1:$D$1794,0),MATCH(U$1,'     2022    '!$A$1:$AC$1,0))</f>
        <v>1.3G</v>
      </c>
      <c r="V141" s="153" t="str">
        <f>INDEX('     2022    '!$A$1:$AC$1563,MATCH($D141,'     2022    '!$D$1:$D$1794,0),MATCH(V$1,'     2022    '!$A$1:$AC$1,0))</f>
        <v>UN0335</v>
      </c>
      <c r="W141" s="153" t="str">
        <f>INDEX('     2022    '!$A$1:$AC$1563,MATCH($D141,'     2022    '!$D$1:$D$1794,0),MATCH(W$1,'     2022    '!$A$1:$AC$1,0))</f>
        <v>F3</v>
      </c>
      <c r="X141" s="151">
        <f>INDEX('     2022    '!$A$1:$AC$1563,MATCH($D141,'     2022    '!$D$1:$D$1794,0),MATCH(X$1,'     2022    '!$A$1:$AC$1,0))</f>
        <v>74.989999999999995</v>
      </c>
      <c r="Y141" s="151">
        <f>INDEX('     2022    '!$A$1:$AC$1563,MATCH($D141,'     2022    '!$D$1:$D$1794,0),MATCH(Y$1,'     2022    '!$A$1:$AC$1,0))</f>
        <v>55.99</v>
      </c>
      <c r="Z141" s="156">
        <f>INDEX('     2022    '!$A$1:$AC$1563,MATCH($D141,'     2022    '!$D$1:$D$1794,0),MATCH(Z$1,'     2022    '!$A$1:$AC$1,0))</f>
        <v>4.5400000000000003E-2</v>
      </c>
      <c r="AA141" s="153" t="str">
        <f>INDEX('     2022    '!$A$1:$AC$1563,MATCH($D141,'     2022    '!$D$1:$D$1794,0),MATCH(AA$1,'     2022    '!$A$1:$AC$1,0))</f>
        <v>2806-F3-000058</v>
      </c>
      <c r="AB141" s="153" t="str">
        <f>INDEX('     2022    '!$A$1:$AC$1563,MATCH($D141,'     2022    '!$D$1:$D$1794,0),MATCH(AB$1,'     2022    '!$A$1:$AC$1,0))</f>
        <v>GB/HSE-360489</v>
      </c>
      <c r="AC141" s="153" t="str">
        <f>INDEX('     2022    '!$A$1:$AC$1563,MATCH($D141,'     2022    '!$D$1:$D$1794,0),MATCH(AC$1,'     2022    '!$A$1:$AC$1,0))</f>
        <v>6/8/2029</v>
      </c>
    </row>
    <row r="142" spans="1:29" ht="24">
      <c r="A142" s="32">
        <f t="shared" si="5"/>
        <v>139</v>
      </c>
      <c r="B142" s="68" t="str">
        <f>INDEX('     2022    '!B$2:B$1794,MATCH(D142,'     2022    '!D$2:D$1794,0))</f>
        <v/>
      </c>
      <c r="C142" s="204" t="str">
        <f>INDEX('     2022    '!C$2:C$1794,MATCH(D142,'     2022    '!D$2:D$1794,0))</f>
        <v>Cake - 100s</v>
      </c>
      <c r="D142" s="205" t="str">
        <f>INDEX('     2022    '!D:D,MATCH(A142,'     2022    '!AJ:AJ,0))</f>
        <v>CC0535</v>
      </c>
      <c r="E142" s="204" t="str">
        <f>INDEX('     2022    '!$A$2:$BP$1563,MATCH(D142,'     2022    '!$D$2:$D$1794,0),MATCH($E$1,'     2022    '!$A$3:$BH$3,0))</f>
        <v>GLIMMER GLAMOUR. 100 shot cake. A mixed of different coloured strobe bursts with Sea blue strobe, red strobe, green strobe, gold strobe, white strobe. RETAIL</v>
      </c>
      <c r="F142" s="206" t="str">
        <f>IFERROR(IF(LEFT(INDEX('     2022    '!AD$2:AD$1794,MATCH(D142,'     2022    '!D$2:D$1794,0)),4)="http",HYPERLINK(INDEX('     2022    '!AD$2:AD$1794,MATCH(D142,'     2022    '!D$2:D$1794,0)),"Video"),""),"")</f>
        <v>Video</v>
      </c>
      <c r="G142" s="207">
        <f>INDEX('     2022    '!$A$1:$AC$1563,MATCH($D142,'     2022    '!$D$1:$D$1794,0),MATCH(G$1,'     2022    '!$A$1:$AC$1,0))</f>
        <v>0</v>
      </c>
      <c r="H142" s="150"/>
      <c r="I142" s="152">
        <f>INDEX('     2022    '!$A$1:$AC$1563,MATCH($D142,'     2022    '!$D$1:$D$1794,0),MATCH(I$1,'     2022    '!$A$1:$AC$1,0))</f>
        <v>81.38</v>
      </c>
      <c r="J142" s="150"/>
      <c r="K142" s="151">
        <f t="shared" si="4"/>
        <v>20.344999999999999</v>
      </c>
      <c r="L142" s="152">
        <f>INDEX('     2022    '!$A$1:$AC$1563,MATCH($D142,'     2022    '!$D$1:$D$1794,0),MATCH(L$1,'     2022    '!$A$1:$AC$1,0))</f>
        <v>90.422885384615341</v>
      </c>
      <c r="M142" s="152">
        <f>INDEX('     2022    '!$A$1:$AC$1563,MATCH($D142,'     2022    '!$D$1:$D$1794,0),MATCH(M$1,'     2022    '!$A$1:$AC$1,0))</f>
        <v>95.181984615384579</v>
      </c>
      <c r="N142" s="153" t="str">
        <f>INDEX('     2022    '!$A$1:$AC$1563,MATCH($D142,'     2022    '!$D$1:$D$1794,0),MATCH(N$1,'     2022    '!$A$1:$AC$1,0))</f>
        <v>20mm</v>
      </c>
      <c r="O142" s="154">
        <f>INDEX('     2022    '!$A$1:$AC$1563,MATCH($D142,'     2022    '!$D$1:$D$1794,0),MATCH(O$1,'     2022    '!$A$1:$AC$1,0))</f>
        <v>4</v>
      </c>
      <c r="P142" s="153">
        <f>INDEX('     2022    '!$A$1:$AC$1563,MATCH($D142,'     2022    '!$D$1:$D$1794,0),MATCH(P$1,'     2022    '!$A$1:$AC$1,0))</f>
        <v>35</v>
      </c>
      <c r="Q142" s="153" t="str">
        <f>INDEX('     2022    '!$A$1:$AC$1563,MATCH($D142,'     2022    '!$D$1:$D$1794,0),MATCH(Q$1,'     2022    '!$A$1:$AC$1,0))</f>
        <v>No</v>
      </c>
      <c r="R142" s="155">
        <f>INDEX('     2022    '!$A$1:$AC$1563,MATCH($D142,'     2022    '!$D$1:$D$1794,0),MATCH(R$1,'     2022    '!$A$1:$AC$1,0))</f>
        <v>21</v>
      </c>
      <c r="S142" s="155">
        <f>INDEX('     2022    '!$A$1:$AC$1563,MATCH($D142,'     2022    '!$D$1:$D$1794,0),MATCH(S$1,'     2022    '!$A$1:$AC$1,0))</f>
        <v>4</v>
      </c>
      <c r="T142" s="155">
        <f>INDEX('     2022    '!$A$1:$AC$1563,MATCH($D142,'     2022    '!$D$1:$D$1794,0),MATCH(T$1,'     2022    '!$A$1:$AC$1,0))</f>
        <v>0.3</v>
      </c>
      <c r="U142" s="154" t="str">
        <f>INDEX('     2022    '!$A$1:$AC$1563,MATCH($D142,'     2022    '!$D$1:$D$1794,0),MATCH(U$1,'     2022    '!$A$1:$AC$1,0))</f>
        <v>1.3G</v>
      </c>
      <c r="V142" s="153" t="str">
        <f>INDEX('     2022    '!$A$1:$AC$1563,MATCH($D142,'     2022    '!$D$1:$D$1794,0),MATCH(V$1,'     2022    '!$A$1:$AC$1,0))</f>
        <v>UN0335</v>
      </c>
      <c r="W142" s="153" t="str">
        <f>INDEX('     2022    '!$A$1:$AC$1563,MATCH($D142,'     2022    '!$D$1:$D$1794,0),MATCH(W$1,'     2022    '!$A$1:$AC$1,0))</f>
        <v>F3</v>
      </c>
      <c r="X142" s="151">
        <f>INDEX('     2022    '!$A$1:$AC$1563,MATCH($D142,'     2022    '!$D$1:$D$1794,0),MATCH(X$1,'     2022    '!$A$1:$AC$1,0))</f>
        <v>77.989999999999995</v>
      </c>
      <c r="Y142" s="151">
        <f>INDEX('     2022    '!$A$1:$AC$1563,MATCH($D142,'     2022    '!$D$1:$D$1794,0),MATCH(Y$1,'     2022    '!$A$1:$AC$1,0))</f>
        <v>58.49</v>
      </c>
      <c r="Z142" s="156">
        <f>INDEX('     2022    '!$A$1:$AC$1563,MATCH($D142,'     2022    '!$D$1:$D$1794,0),MATCH(Z$1,'     2022    '!$A$1:$AC$1,0))</f>
        <v>4.5999999999999999E-2</v>
      </c>
      <c r="AA142" s="153" t="str">
        <f>INDEX('     2022    '!$A$1:$AC$1563,MATCH($D142,'     2022    '!$D$1:$D$1794,0),MATCH(AA$1,'     2022    '!$A$1:$AC$1,0))</f>
        <v>1008-F3-69246978</v>
      </c>
      <c r="AB142" s="153" t="str">
        <f>INDEX('     2022    '!$A$1:$AC$1563,MATCH($D142,'     2022    '!$D$1:$D$1794,0),MATCH(AB$1,'     2022    '!$A$1:$AC$1,0))</f>
        <v>GB/HSE-347792</v>
      </c>
      <c r="AC142" s="153" t="str">
        <f>INDEX('     2022    '!$A$1:$AC$1563,MATCH($D142,'     2022    '!$D$1:$D$1794,0),MATCH(AC$1,'     2022    '!$A$1:$AC$1,0))</f>
        <v>10/15/2029</v>
      </c>
    </row>
    <row r="143" spans="1:29" ht="24">
      <c r="A143" s="32">
        <f t="shared" si="5"/>
        <v>140</v>
      </c>
      <c r="B143" s="68" t="str">
        <f>INDEX('     2022    '!B$2:B$1794,MATCH(D143,'     2022    '!D$2:D$1794,0))</f>
        <v/>
      </c>
      <c r="C143" s="204" t="str">
        <f>INDEX('     2022    '!C$2:C$1794,MATCH(D143,'     2022    '!D$2:D$1794,0))</f>
        <v>Cake - 100s</v>
      </c>
      <c r="D143" s="205" t="str">
        <f>INDEX('     2022    '!D:D,MATCH(A143,'     2022    '!AJ:AJ,0))</f>
        <v>CC0979</v>
      </c>
      <c r="E143" s="204" t="str">
        <f>INDEX('     2022    '!$A$2:$BP$1563,MATCH(D143,'     2022    '!$D$2:$D$1794,0),MATCH($E$1,'     2022    '!$A$3:$BH$3,0))</f>
        <v>MISH MASH. 100 shot single ignition, straight firing, with red and blue peony bursts, brocade, blue and gold glitter, and a golden crackle finale. RETAIL</v>
      </c>
      <c r="F143" s="206" t="str">
        <f>IFERROR(IF(LEFT(INDEX('     2022    '!AD$2:AD$1794,MATCH(D143,'     2022    '!D$2:D$1794,0)),4)="http",HYPERLINK(INDEX('     2022    '!AD$2:AD$1794,MATCH(D143,'     2022    '!D$2:D$1794,0)),"Video"),""),"")</f>
        <v>Video</v>
      </c>
      <c r="G143" s="207">
        <f>INDEX('     2022    '!$A$1:$AC$1563,MATCH($D143,'     2022    '!$D$1:$D$1794,0),MATCH(G$1,'     2022    '!$A$1:$AC$1,0))</f>
        <v>0</v>
      </c>
      <c r="H143" s="150"/>
      <c r="I143" s="152">
        <f>INDEX('     2022    '!$A$1:$AC$1563,MATCH($D143,'     2022    '!$D$1:$D$1794,0),MATCH(I$1,'     2022    '!$A$1:$AC$1,0))</f>
        <v>82.43</v>
      </c>
      <c r="J143" s="150"/>
      <c r="K143" s="151">
        <f t="shared" si="4"/>
        <v>20.607500000000002</v>
      </c>
      <c r="L143" s="152">
        <f>INDEX('     2022    '!$A$1:$AC$1563,MATCH($D143,'     2022    '!$D$1:$D$1794,0),MATCH(L$1,'     2022    '!$A$1:$AC$1,0))</f>
        <v>90.869268628154856</v>
      </c>
      <c r="M143" s="152">
        <f>INDEX('     2022    '!$A$1:$AC$1563,MATCH($D143,'     2022    '!$D$1:$D$1794,0),MATCH(M$1,'     2022    '!$A$1:$AC$1,0))</f>
        <v>95.651861713847225</v>
      </c>
      <c r="N143" s="153" t="str">
        <f>INDEX('     2022    '!$A$1:$AC$1563,MATCH($D143,'     2022    '!$D$1:$D$1794,0),MATCH(N$1,'     2022    '!$A$1:$AC$1,0))</f>
        <v>20mm</v>
      </c>
      <c r="O143" s="154">
        <f>INDEX('     2022    '!$A$1:$AC$1563,MATCH($D143,'     2022    '!$D$1:$D$1794,0),MATCH(O$1,'     2022    '!$A$1:$AC$1,0))</f>
        <v>4</v>
      </c>
      <c r="P143" s="153">
        <f>INDEX('     2022    '!$A$1:$AC$1563,MATCH($D143,'     2022    '!$D$1:$D$1794,0),MATCH(P$1,'     2022    '!$A$1:$AC$1,0))</f>
        <v>70</v>
      </c>
      <c r="Q143" s="153" t="str">
        <f>INDEX('     2022    '!$A$1:$AC$1563,MATCH($D143,'     2022    '!$D$1:$D$1794,0),MATCH(Q$1,'     2022    '!$A$1:$AC$1,0))</f>
        <v>No</v>
      </c>
      <c r="R143" s="155">
        <f>INDEX('     2022    '!$A$1:$AC$1563,MATCH($D143,'     2022    '!$D$1:$D$1794,0),MATCH(R$1,'     2022    '!$A$1:$AC$1,0))</f>
        <v>21</v>
      </c>
      <c r="S143" s="155">
        <f>INDEX('     2022    '!$A$1:$AC$1563,MATCH($D143,'     2022    '!$D$1:$D$1794,0),MATCH(S$1,'     2022    '!$A$1:$AC$1,0))</f>
        <v>3.08</v>
      </c>
      <c r="T143" s="155">
        <f>INDEX('     2022    '!$A$1:$AC$1563,MATCH($D143,'     2022    '!$D$1:$D$1794,0),MATCH(T$1,'     2022    '!$A$1:$AC$1,0))</f>
        <v>0.3</v>
      </c>
      <c r="U143" s="154" t="str">
        <f>INDEX('     2022    '!$A$1:$AC$1563,MATCH($D143,'     2022    '!$D$1:$D$1794,0),MATCH(U$1,'     2022    '!$A$1:$AC$1,0))</f>
        <v>1.3G</v>
      </c>
      <c r="V143" s="153" t="str">
        <f>INDEX('     2022    '!$A$1:$AC$1563,MATCH($D143,'     2022    '!$D$1:$D$1794,0),MATCH(V$1,'     2022    '!$A$1:$AC$1,0))</f>
        <v>UN0335</v>
      </c>
      <c r="W143" s="153" t="str">
        <f>INDEX('     2022    '!$A$1:$AC$1563,MATCH($D143,'     2022    '!$D$1:$D$1794,0),MATCH(W$1,'     2022    '!$A$1:$AC$1,0))</f>
        <v>F3</v>
      </c>
      <c r="X143" s="151">
        <f>INDEX('     2022    '!$A$1:$AC$1563,MATCH($D143,'     2022    '!$D$1:$D$1794,0),MATCH(X$1,'     2022    '!$A$1:$AC$1,0))</f>
        <v>77.989999999999995</v>
      </c>
      <c r="Y143" s="151">
        <f>INDEX('     2022    '!$A$1:$AC$1563,MATCH($D143,'     2022    '!$D$1:$D$1794,0),MATCH(Y$1,'     2022    '!$A$1:$AC$1,0))</f>
        <v>58.49</v>
      </c>
      <c r="Z143" s="156">
        <f>INDEX('     2022    '!$A$1:$AC$1563,MATCH($D143,'     2022    '!$D$1:$D$1794,0),MATCH(Z$1,'     2022    '!$A$1:$AC$1,0))</f>
        <v>4.5363000000000001E-2</v>
      </c>
      <c r="AA143" s="153" t="str">
        <f>INDEX('     2022    '!$A$1:$AC$1563,MATCH($D143,'     2022    '!$D$1:$D$1794,0),MATCH(AA$1,'     2022    '!$A$1:$AC$1,0))</f>
        <v>1008-F3-69246977</v>
      </c>
      <c r="AB143" s="153" t="str">
        <f>INDEX('     2022    '!$A$1:$AC$1563,MATCH($D143,'     2022    '!$D$1:$D$1794,0),MATCH(AB$1,'     2022    '!$A$1:$AC$1,0))</f>
        <v>GB/HSE-355662</v>
      </c>
      <c r="AC143" s="153" t="str">
        <f>INDEX('     2022    '!$A$1:$AC$1563,MATCH($D143,'     2022    '!$D$1:$D$1794,0),MATCH(AC$1,'     2022    '!$A$1:$AC$1,0))</f>
        <v>8/3/2027</v>
      </c>
    </row>
    <row r="144" spans="1:29" ht="24">
      <c r="A144" s="32">
        <f t="shared" si="5"/>
        <v>141</v>
      </c>
      <c r="B144" s="68" t="str">
        <f>INDEX('     2022    '!B$2:B$1794,MATCH(D144,'     2022    '!D$2:D$1794,0))</f>
        <v/>
      </c>
      <c r="C144" s="204" t="str">
        <f>INDEX('     2022    '!C$2:C$1794,MATCH(D144,'     2022    '!D$2:D$1794,0))</f>
        <v>Cake - 100s</v>
      </c>
      <c r="D144" s="205" t="str">
        <f>INDEX('     2022    '!D:D,MATCH(A144,'     2022    '!AJ:AJ,0))</f>
        <v>CCR031</v>
      </c>
      <c r="E144" s="204" t="str">
        <f>INDEX('     2022    '!$A$2:$BP$1563,MATCH(D144,'     2022    '!$D$2:$D$1794,0),MATCH($E$1,'     2022    '!$A$3:$BH$3,0))</f>
        <v>CHINA WHITE. 100 shot barrage with a stunning silver strobe mines and silver strobe bursts above. RETAIL</v>
      </c>
      <c r="F144" s="206" t="str">
        <f>IFERROR(IF(LEFT(INDEX('     2022    '!AD$2:AD$1794,MATCH(D144,'     2022    '!D$2:D$1794,0)),4)="http",HYPERLINK(INDEX('     2022    '!AD$2:AD$1794,MATCH(D144,'     2022    '!D$2:D$1794,0)),"Video"),""),"")</f>
        <v>Video</v>
      </c>
      <c r="G144" s="207">
        <f>INDEX('     2022    '!$A$1:$AC$1563,MATCH($D144,'     2022    '!$D$1:$D$1794,0),MATCH(G$1,'     2022    '!$A$1:$AC$1,0))</f>
        <v>0</v>
      </c>
      <c r="H144" s="150"/>
      <c r="I144" s="152">
        <f>INDEX('     2022    '!$A$1:$AC$1563,MATCH($D144,'     2022    '!$D$1:$D$1794,0),MATCH(I$1,'     2022    '!$A$1:$AC$1,0))</f>
        <v>82.43</v>
      </c>
      <c r="J144" s="150"/>
      <c r="K144" s="151">
        <f t="shared" si="4"/>
        <v>20.607500000000002</v>
      </c>
      <c r="L144" s="152">
        <f>INDEX('     2022    '!$A$1:$AC$1563,MATCH($D144,'     2022    '!$D$1:$D$1794,0),MATCH(L$1,'     2022    '!$A$1:$AC$1,0))</f>
        <v>93.983194705675402</v>
      </c>
      <c r="M144" s="152">
        <f>INDEX('     2022    '!$A$1:$AC$1563,MATCH($D144,'     2022    '!$D$1:$D$1794,0),MATCH(M$1,'     2022    '!$A$1:$AC$1,0))</f>
        <v>98.929678637553053</v>
      </c>
      <c r="N144" s="153" t="str">
        <f>INDEX('     2022    '!$A$1:$AC$1563,MATCH($D144,'     2022    '!$D$1:$D$1794,0),MATCH(N$1,'     2022    '!$A$1:$AC$1,0))</f>
        <v>20mm</v>
      </c>
      <c r="O144" s="154">
        <f>INDEX('     2022    '!$A$1:$AC$1563,MATCH($D144,'     2022    '!$D$1:$D$1794,0),MATCH(O$1,'     2022    '!$A$1:$AC$1,0))</f>
        <v>4</v>
      </c>
      <c r="P144" s="153">
        <f>INDEX('     2022    '!$A$1:$AC$1563,MATCH($D144,'     2022    '!$D$1:$D$1794,0),MATCH(P$1,'     2022    '!$A$1:$AC$1,0))</f>
        <v>40</v>
      </c>
      <c r="Q144" s="153" t="str">
        <f>INDEX('     2022    '!$A$1:$AC$1563,MATCH($D144,'     2022    '!$D$1:$D$1794,0),MATCH(Q$1,'     2022    '!$A$1:$AC$1,0))</f>
        <v>No</v>
      </c>
      <c r="R144" s="155">
        <f>INDEX('     2022    '!$A$1:$AC$1563,MATCH($D144,'     2022    '!$D$1:$D$1794,0),MATCH(R$1,'     2022    '!$A$1:$AC$1,0))</f>
        <v>20.100000000000001</v>
      </c>
      <c r="S144" s="155">
        <f>INDEX('     2022    '!$A$1:$AC$1563,MATCH($D144,'     2022    '!$D$1:$D$1794,0),MATCH(S$1,'     2022    '!$A$1:$AC$1,0))</f>
        <v>3.2</v>
      </c>
      <c r="T144" s="155">
        <f>INDEX('     2022    '!$A$1:$AC$1563,MATCH($D144,'     2022    '!$D$1:$D$1794,0),MATCH(T$1,'     2022    '!$A$1:$AC$1,0))</f>
        <v>0.3</v>
      </c>
      <c r="U144" s="154" t="str">
        <f>INDEX('     2022    '!$A$1:$AC$1563,MATCH($D144,'     2022    '!$D$1:$D$1794,0),MATCH(U$1,'     2022    '!$A$1:$AC$1,0))</f>
        <v>1.4G</v>
      </c>
      <c r="V144" s="153" t="str">
        <f>INDEX('     2022    '!$A$1:$AC$1563,MATCH($D144,'     2022    '!$D$1:$D$1794,0),MATCH(V$1,'     2022    '!$A$1:$AC$1,0))</f>
        <v>UN0336</v>
      </c>
      <c r="W144" s="153" t="str">
        <f>INDEX('     2022    '!$A$1:$AC$1563,MATCH($D144,'     2022    '!$D$1:$D$1794,0),MATCH(W$1,'     2022    '!$A$1:$AC$1,0))</f>
        <v>F3</v>
      </c>
      <c r="X144" s="151">
        <f>INDEX('     2022    '!$A$1:$AC$1563,MATCH($D144,'     2022    '!$D$1:$D$1794,0),MATCH(X$1,'     2022    '!$A$1:$AC$1,0))</f>
        <v>77.989999999999995</v>
      </c>
      <c r="Y144" s="151">
        <f>INDEX('     2022    '!$A$1:$AC$1563,MATCH($D144,'     2022    '!$D$1:$D$1794,0),MATCH(Y$1,'     2022    '!$A$1:$AC$1,0))</f>
        <v>58.49</v>
      </c>
      <c r="Z144" s="156">
        <f>INDEX('     2022    '!$A$1:$AC$1563,MATCH($D144,'     2022    '!$D$1:$D$1794,0),MATCH(Z$1,'     2022    '!$A$1:$AC$1,0))</f>
        <v>4.8335999999999997E-2</v>
      </c>
      <c r="AA144" s="153" t="str">
        <f>INDEX('     2022    '!$A$1:$AC$1563,MATCH($D144,'     2022    '!$D$1:$D$1794,0),MATCH(AA$1,'     2022    '!$A$1:$AC$1,0))</f>
        <v>2806-F3-000058</v>
      </c>
      <c r="AB144" s="153" t="str">
        <f>INDEX('     2022    '!$A$1:$AC$1563,MATCH($D144,'     2022    '!$D$1:$D$1794,0),MATCH(AB$1,'     2022    '!$A$1:$AC$1,0))</f>
        <v>GB/HSE-360510</v>
      </c>
      <c r="AC144" s="153" t="str">
        <f>INDEX('     2022    '!$A$1:$AC$1563,MATCH($D144,'     2022    '!$D$1:$D$1794,0),MATCH(AC$1,'     2022    '!$A$1:$AC$1,0))</f>
        <v>6/8/2029</v>
      </c>
    </row>
    <row r="145" spans="1:29" ht="24">
      <c r="A145" s="32">
        <f t="shared" si="5"/>
        <v>142</v>
      </c>
      <c r="B145" s="68" t="str">
        <f>INDEX('     2022    '!B$2:B$1794,MATCH(D145,'     2022    '!D$2:D$1794,0))</f>
        <v/>
      </c>
      <c r="C145" s="204" t="str">
        <f>INDEX('     2022    '!C$2:C$1794,MATCH(D145,'     2022    '!D$2:D$1794,0))</f>
        <v>Cake - 100s</v>
      </c>
      <c r="D145" s="205" t="str">
        <f>INDEX('     2022    '!D:D,MATCH(A145,'     2022    '!AJ:AJ,0))</f>
        <v>KF032-TC-100</v>
      </c>
      <c r="E145" s="204" t="str">
        <f>INDEX('     2022    '!$A$2:$BP$1563,MATCH(D145,'     2022    '!$D$2:$D$1794,0),MATCH($E$1,'     2022    '!$A$3:$BH$3,0))</f>
        <v>TREASURE CHEST. A long duration cake for its size, of numerous effect sequences which offers real value for money. RETAIL</v>
      </c>
      <c r="F145" s="206" t="str">
        <f>IFERROR(IF(LEFT(INDEX('     2022    '!AD$2:AD$1794,MATCH(D145,'     2022    '!D$2:D$1794,0)),4)="http",HYPERLINK(INDEX('     2022    '!AD$2:AD$1794,MATCH(D145,'     2022    '!D$2:D$1794,0)),"Video"),""),"")</f>
        <v>Video</v>
      </c>
      <c r="G145" s="207">
        <f>INDEX('     2022    '!$A$1:$AC$1563,MATCH($D145,'     2022    '!$D$1:$D$1794,0),MATCH(G$1,'     2022    '!$A$1:$AC$1,0))</f>
        <v>0</v>
      </c>
      <c r="H145" s="150"/>
      <c r="I145" s="152">
        <f>INDEX('     2022    '!$A$1:$AC$1563,MATCH($D145,'     2022    '!$D$1:$D$1794,0),MATCH(I$1,'     2022    '!$A$1:$AC$1,0))</f>
        <v>29.3</v>
      </c>
      <c r="J145" s="150"/>
      <c r="K145" s="151">
        <f t="shared" si="4"/>
        <v>29.3</v>
      </c>
      <c r="L145" s="152">
        <f>INDEX('     2022    '!$A$1:$AC$1563,MATCH($D145,'     2022    '!$D$1:$D$1794,0),MATCH(L$1,'     2022    '!$A$1:$AC$1,0))</f>
        <v>27.84</v>
      </c>
      <c r="M145" s="152">
        <f>INDEX('     2022    '!$A$1:$AC$1563,MATCH($D145,'     2022    '!$D$1:$D$1794,0),MATCH(M$1,'     2022    '!$A$1:$AC$1,0))</f>
        <v>29.3</v>
      </c>
      <c r="N145" s="153" t="str">
        <f>INDEX('     2022    '!$A$1:$AC$1563,MATCH($D145,'     2022    '!$D$1:$D$1794,0),MATCH(N$1,'     2022    '!$A$1:$AC$1,0))</f>
        <v>20mm</v>
      </c>
      <c r="O145" s="154">
        <f>INDEX('     2022    '!$A$1:$AC$1563,MATCH($D145,'     2022    '!$D$1:$D$1794,0),MATCH(O$1,'     2022    '!$A$1:$AC$1,0))</f>
        <v>1</v>
      </c>
      <c r="P145" s="153">
        <f>INDEX('     2022    '!$A$1:$AC$1563,MATCH($D145,'     2022    '!$D$1:$D$1794,0),MATCH(P$1,'     2022    '!$A$1:$AC$1,0))</f>
        <v>60</v>
      </c>
      <c r="Q145" s="153" t="str">
        <f>INDEX('     2022    '!$A$1:$AC$1563,MATCH($D145,'     2022    '!$D$1:$D$1794,0),MATCH(Q$1,'     2022    '!$A$1:$AC$1,0))</f>
        <v>No</v>
      </c>
      <c r="R145" s="155">
        <f>INDEX('     2022    '!$A$1:$AC$1563,MATCH($D145,'     2022    '!$D$1:$D$1794,0),MATCH(R$1,'     2022    '!$A$1:$AC$1,0))</f>
        <v>6</v>
      </c>
      <c r="S145" s="155">
        <f>INDEX('     2022    '!$A$1:$AC$1563,MATCH($D145,'     2022    '!$D$1:$D$1794,0),MATCH(S$1,'     2022    '!$A$1:$AC$1,0))</f>
        <v>0.78</v>
      </c>
      <c r="T145" s="155">
        <f>INDEX('     2022    '!$A$1:$AC$1563,MATCH($D145,'     2022    '!$D$1:$D$1794,0),MATCH(T$1,'     2022    '!$A$1:$AC$1,0))</f>
        <v>0</v>
      </c>
      <c r="U145" s="154" t="str">
        <f>INDEX('     2022    '!$A$1:$AC$1563,MATCH($D145,'     2022    '!$D$1:$D$1794,0),MATCH(U$1,'     2022    '!$A$1:$AC$1,0))</f>
        <v>1.4G</v>
      </c>
      <c r="V145" s="153" t="str">
        <f>INDEX('     2022    '!$A$1:$AC$1563,MATCH($D145,'     2022    '!$D$1:$D$1794,0),MATCH(V$1,'     2022    '!$A$1:$AC$1,0))</f>
        <v>UN0336</v>
      </c>
      <c r="W145" s="153" t="str">
        <f>INDEX('     2022    '!$A$1:$AC$1563,MATCH($D145,'     2022    '!$D$1:$D$1794,0),MATCH(W$1,'     2022    '!$A$1:$AC$1,0))</f>
        <v>F3</v>
      </c>
      <c r="X145" s="151">
        <f>INDEX('     2022    '!$A$1:$AC$1563,MATCH($D145,'     2022    '!$D$1:$D$1794,0),MATCH(X$1,'     2022    '!$A$1:$AC$1,0))</f>
        <v>107.99</v>
      </c>
      <c r="Y145" s="151">
        <f>INDEX('     2022    '!$A$1:$AC$1563,MATCH($D145,'     2022    '!$D$1:$D$1794,0),MATCH(Y$1,'     2022    '!$A$1:$AC$1,0))</f>
        <v>89.99</v>
      </c>
      <c r="Z145" s="156">
        <f>INDEX('     2022    '!$A$1:$AC$1563,MATCH($D145,'     2022    '!$D$1:$D$1794,0),MATCH(Z$1,'     2022    '!$A$1:$AC$1,0))</f>
        <v>1.2E-2</v>
      </c>
      <c r="AA145" s="153">
        <f>INDEX('     2022    '!$A$1:$AC$1563,MATCH($D145,'     2022    '!$D$1:$D$1794,0),MATCH(AA$1,'     2022    '!$A$1:$AC$1,0))</f>
        <v>0</v>
      </c>
      <c r="AB145" s="153" t="str">
        <f>INDEX('     2022    '!$A$1:$AC$1563,MATCH($D145,'     2022    '!$D$1:$D$1794,0),MATCH(AB$1,'     2022    '!$A$1:$AC$1,0))</f>
        <v>GB/HSE-351150</v>
      </c>
      <c r="AC145" s="153">
        <f>INDEX('     2022    '!$A$1:$AC$1563,MATCH($D145,'     2022    '!$D$1:$D$1794,0),MATCH(AC$1,'     2022    '!$A$1:$AC$1,0))</f>
        <v>0</v>
      </c>
    </row>
    <row r="146" spans="1:29" ht="36">
      <c r="A146" s="32">
        <f t="shared" si="5"/>
        <v>143</v>
      </c>
      <c r="B146" s="68" t="str">
        <f>INDEX('     2022    '!B$2:B$1794,MATCH(D146,'     2022    '!D$2:D$1794,0))</f>
        <v/>
      </c>
      <c r="C146" s="204" t="str">
        <f>INDEX('     2022    '!C$2:C$1794,MATCH(D146,'     2022    '!D$2:D$1794,0))</f>
        <v>Cake - 100s</v>
      </c>
      <c r="D146" s="205" t="str">
        <f>INDEX('     2022    '!D:D,MATCH(A146,'     2022    '!AJ:AJ,0))</f>
        <v>KF033-E-100</v>
      </c>
      <c r="E146" s="204" t="str">
        <f>INDEX('     2022    '!$A$2:$BP$1563,MATCH(D146,'     2022    '!$D$2:$D$1794,0),MATCH($E$1,'     2022    '!$A$3:$BH$3,0))</f>
        <v>ENCORE. Red palm and crackle, green palm and cracke, purple palm and crackle, titanium gold palm and white or green strobe, titanium gold palm and crackling, titanium gold palm crackling with titanium flower willow finale. RETAIL</v>
      </c>
      <c r="F146" s="206" t="str">
        <f>IFERROR(IF(LEFT(INDEX('     2022    '!AD$2:AD$1794,MATCH(D146,'     2022    '!D$2:D$1794,0)),4)="http",HYPERLINK(INDEX('     2022    '!AD$2:AD$1794,MATCH(D146,'     2022    '!D$2:D$1794,0)),"Video"),""),"")</f>
        <v>Video</v>
      </c>
      <c r="G146" s="207">
        <f>INDEX('     2022    '!$A$1:$AC$1563,MATCH($D146,'     2022    '!$D$1:$D$1794,0),MATCH(G$1,'     2022    '!$A$1:$AC$1,0))</f>
        <v>0</v>
      </c>
      <c r="H146" s="150"/>
      <c r="I146" s="152">
        <f>INDEX('     2022    '!$A$1:$AC$1563,MATCH($D146,'     2022    '!$D$1:$D$1794,0),MATCH(I$1,'     2022    '!$A$1:$AC$1,0))</f>
        <v>32.65</v>
      </c>
      <c r="J146" s="150"/>
      <c r="K146" s="151">
        <f t="shared" si="4"/>
        <v>32.65</v>
      </c>
      <c r="L146" s="152">
        <f>INDEX('     2022    '!$A$1:$AC$1563,MATCH($D146,'     2022    '!$D$1:$D$1794,0),MATCH(L$1,'     2022    '!$A$1:$AC$1,0))</f>
        <v>31.02</v>
      </c>
      <c r="M146" s="152">
        <f>INDEX('     2022    '!$A$1:$AC$1563,MATCH($D146,'     2022    '!$D$1:$D$1794,0),MATCH(M$1,'     2022    '!$A$1:$AC$1,0))</f>
        <v>32.65</v>
      </c>
      <c r="N146" s="153" t="str">
        <f>INDEX('     2022    '!$A$1:$AC$1563,MATCH($D146,'     2022    '!$D$1:$D$1794,0),MATCH(N$1,'     2022    '!$A$1:$AC$1,0))</f>
        <v>25mm</v>
      </c>
      <c r="O146" s="154">
        <f>INDEX('     2022    '!$A$1:$AC$1563,MATCH($D146,'     2022    '!$D$1:$D$1794,0),MATCH(O$1,'     2022    '!$A$1:$AC$1,0))</f>
        <v>1</v>
      </c>
      <c r="P146" s="153">
        <f>INDEX('     2022    '!$A$1:$AC$1563,MATCH($D146,'     2022    '!$D$1:$D$1794,0),MATCH(P$1,'     2022    '!$A$1:$AC$1,0))</f>
        <v>110</v>
      </c>
      <c r="Q146" s="153" t="str">
        <f>INDEX('     2022    '!$A$1:$AC$1563,MATCH($D146,'     2022    '!$D$1:$D$1794,0),MATCH(Q$1,'     2022    '!$A$1:$AC$1,0))</f>
        <v>No</v>
      </c>
      <c r="R146" s="155">
        <f>INDEX('     2022    '!$A$1:$AC$1563,MATCH($D146,'     2022    '!$D$1:$D$1794,0),MATCH(R$1,'     2022    '!$A$1:$AC$1,0))</f>
        <v>3</v>
      </c>
      <c r="S146" s="155">
        <f>INDEX('     2022    '!$A$1:$AC$1563,MATCH($D146,'     2022    '!$D$1:$D$1794,0),MATCH(S$1,'     2022    '!$A$1:$AC$1,0))</f>
        <v>0.98</v>
      </c>
      <c r="T146" s="155">
        <f>INDEX('     2022    '!$A$1:$AC$1563,MATCH($D146,'     2022    '!$D$1:$D$1794,0),MATCH(T$1,'     2022    '!$A$1:$AC$1,0))</f>
        <v>0</v>
      </c>
      <c r="U146" s="154" t="str">
        <f>INDEX('     2022    '!$A$1:$AC$1563,MATCH($D146,'     2022    '!$D$1:$D$1794,0),MATCH(U$1,'     2022    '!$A$1:$AC$1,0))</f>
        <v>1.4G</v>
      </c>
      <c r="V146" s="153" t="str">
        <f>INDEX('     2022    '!$A$1:$AC$1563,MATCH($D146,'     2022    '!$D$1:$D$1794,0),MATCH(V$1,'     2022    '!$A$1:$AC$1,0))</f>
        <v>UN0336</v>
      </c>
      <c r="W146" s="153" t="str">
        <f>INDEX('     2022    '!$A$1:$AC$1563,MATCH($D146,'     2022    '!$D$1:$D$1794,0),MATCH(W$1,'     2022    '!$A$1:$AC$1,0))</f>
        <v>F3</v>
      </c>
      <c r="X146" s="151">
        <f>INDEX('     2022    '!$A$1:$AC$1563,MATCH($D146,'     2022    '!$D$1:$D$1794,0),MATCH(X$1,'     2022    '!$A$1:$AC$1,0))</f>
        <v>131.99</v>
      </c>
      <c r="Y146" s="151">
        <f>INDEX('     2022    '!$A$1:$AC$1563,MATCH($D146,'     2022    '!$D$1:$D$1794,0),MATCH(Y$1,'     2022    '!$A$1:$AC$1,0))</f>
        <v>109.99</v>
      </c>
      <c r="Z146" s="156">
        <f>INDEX('     2022    '!$A$1:$AC$1563,MATCH($D146,'     2022    '!$D$1:$D$1794,0),MATCH(Z$1,'     2022    '!$A$1:$AC$1,0))</f>
        <v>0.02</v>
      </c>
      <c r="AA146" s="153">
        <f>INDEX('     2022    '!$A$1:$AC$1563,MATCH($D146,'     2022    '!$D$1:$D$1794,0),MATCH(AA$1,'     2022    '!$A$1:$AC$1,0))</f>
        <v>0</v>
      </c>
      <c r="AB146" s="153" t="str">
        <f>INDEX('     2022    '!$A$1:$AC$1563,MATCH($D146,'     2022    '!$D$1:$D$1794,0),MATCH(AB$1,'     2022    '!$A$1:$AC$1,0))</f>
        <v>GB/HSE-351137</v>
      </c>
      <c r="AC146" s="153">
        <f>INDEX('     2022    '!$A$1:$AC$1563,MATCH($D146,'     2022    '!$D$1:$D$1794,0),MATCH(AC$1,'     2022    '!$A$1:$AC$1,0))</f>
        <v>0</v>
      </c>
    </row>
    <row r="147" spans="1:29" ht="24">
      <c r="A147" s="32">
        <f t="shared" si="5"/>
        <v>144</v>
      </c>
      <c r="B147" s="68" t="str">
        <f>INDEX('     2022    '!B$2:B$1794,MATCH(D147,'     2022    '!D$2:D$1794,0))</f>
        <v/>
      </c>
      <c r="C147" s="204" t="str">
        <f>INDEX('     2022    '!C$2:C$1794,MATCH(D147,'     2022    '!D$2:D$1794,0))</f>
        <v>Cake - 100s</v>
      </c>
      <c r="D147" s="205" t="str">
        <f>INDEX('     2022    '!D:D,MATCH(A147,'     2022    '!AJ:AJ,0))</f>
        <v>CC1476</v>
      </c>
      <c r="E147" s="204" t="str">
        <f>INDEX('     2022    '!$A$2:$BP$1563,MATCH(D147,'     2022    '!$D$2:$D$1794,0),MATCH($E$1,'     2022    '!$A$3:$BH$3,0))</f>
        <v>10 OUT OF 10. 100 shot cake. Ten different effects firing in sets of ten, really different and interesting cake. RETAIL</v>
      </c>
      <c r="F147" s="206" t="str">
        <f>IFERROR(IF(LEFT(INDEX('     2022    '!AD$2:AD$1794,MATCH(D147,'     2022    '!D$2:D$1794,0)),4)="http",HYPERLINK(INDEX('     2022    '!AD$2:AD$1794,MATCH(D147,'     2022    '!D$2:D$1794,0)),"Video"),""),"")</f>
        <v>Video</v>
      </c>
      <c r="G147" s="207">
        <f>INDEX('     2022    '!$A$1:$AC$1563,MATCH($D147,'     2022    '!$D$1:$D$1794,0),MATCH(G$1,'     2022    '!$A$1:$AC$1,0))</f>
        <v>0</v>
      </c>
      <c r="H147" s="150"/>
      <c r="I147" s="152">
        <f>INDEX('     2022    '!$A$1:$AC$1563,MATCH($D147,'     2022    '!$D$1:$D$1794,0),MATCH(I$1,'     2022    '!$A$1:$AC$1,0))</f>
        <v>59.54</v>
      </c>
      <c r="J147" s="150"/>
      <c r="K147" s="151">
        <f t="shared" si="4"/>
        <v>29.77</v>
      </c>
      <c r="L147" s="152">
        <f>INDEX('     2022    '!$A$1:$AC$1563,MATCH($D147,'     2022    '!$D$1:$D$1794,0),MATCH(L$1,'     2022    '!$A$1:$AC$1,0))</f>
        <v>67.231612914270485</v>
      </c>
      <c r="M147" s="152">
        <f>INDEX('     2022    '!$A$1:$AC$1563,MATCH($D147,'     2022    '!$D$1:$D$1794,0),MATCH(M$1,'     2022    '!$A$1:$AC$1,0))</f>
        <v>70.770118857126832</v>
      </c>
      <c r="N147" s="153" t="str">
        <f>INDEX('     2022    '!$A$1:$AC$1563,MATCH($D147,'     2022    '!$D$1:$D$1794,0),MATCH(N$1,'     2022    '!$A$1:$AC$1,0))</f>
        <v>25mm</v>
      </c>
      <c r="O147" s="154">
        <f>INDEX('     2022    '!$A$1:$AC$1563,MATCH($D147,'     2022    '!$D$1:$D$1794,0),MATCH(O$1,'     2022    '!$A$1:$AC$1,0))</f>
        <v>2</v>
      </c>
      <c r="P147" s="153">
        <f>INDEX('     2022    '!$A$1:$AC$1563,MATCH($D147,'     2022    '!$D$1:$D$1794,0),MATCH(P$1,'     2022    '!$A$1:$AC$1,0))</f>
        <v>70</v>
      </c>
      <c r="Q147" s="153" t="str">
        <f>INDEX('     2022    '!$A$1:$AC$1563,MATCH($D147,'     2022    '!$D$1:$D$1794,0),MATCH(Q$1,'     2022    '!$A$1:$AC$1,0))</f>
        <v>No</v>
      </c>
      <c r="R147" s="155">
        <f>INDEX('     2022    '!$A$1:$AC$1563,MATCH($D147,'     2022    '!$D$1:$D$1794,0),MATCH(R$1,'     2022    '!$A$1:$AC$1,0))</f>
        <v>18.100000000000001</v>
      </c>
      <c r="S147" s="155">
        <f>INDEX('     2022    '!$A$1:$AC$1563,MATCH($D147,'     2022    '!$D$1:$D$1794,0),MATCH(S$1,'     2022    '!$A$1:$AC$1,0))</f>
        <v>2</v>
      </c>
      <c r="T147" s="155">
        <f>INDEX('     2022    '!$A$1:$AC$1563,MATCH($D147,'     2022    '!$D$1:$D$1794,0),MATCH(T$1,'     2022    '!$A$1:$AC$1,0))</f>
        <v>0.3</v>
      </c>
      <c r="U147" s="154" t="str">
        <f>INDEX('     2022    '!$A$1:$AC$1563,MATCH($D147,'     2022    '!$D$1:$D$1794,0),MATCH(U$1,'     2022    '!$A$1:$AC$1,0))</f>
        <v>1.3G</v>
      </c>
      <c r="V147" s="153" t="str">
        <f>INDEX('     2022    '!$A$1:$AC$1563,MATCH($D147,'     2022    '!$D$1:$D$1794,0),MATCH(V$1,'     2022    '!$A$1:$AC$1,0))</f>
        <v>UN0335</v>
      </c>
      <c r="W147" s="153" t="str">
        <f>INDEX('     2022    '!$A$1:$AC$1563,MATCH($D147,'     2022    '!$D$1:$D$1794,0),MATCH(W$1,'     2022    '!$A$1:$AC$1,0))</f>
        <v>F3</v>
      </c>
      <c r="X147" s="151">
        <f>INDEX('     2022    '!$A$1:$AC$1563,MATCH($D147,'     2022    '!$D$1:$D$1794,0),MATCH(X$1,'     2022    '!$A$1:$AC$1,0))</f>
        <v>113.49</v>
      </c>
      <c r="Y147" s="151">
        <f>INDEX('     2022    '!$A$1:$AC$1563,MATCH($D147,'     2022    '!$D$1:$D$1794,0),MATCH(Y$1,'     2022    '!$A$1:$AC$1,0))</f>
        <v>84.99</v>
      </c>
      <c r="Z147" s="156">
        <f>INDEX('     2022    '!$A$1:$AC$1563,MATCH($D147,'     2022    '!$D$1:$D$1794,0),MATCH(Z$1,'     2022    '!$A$1:$AC$1,0))</f>
        <v>3.8399999999999997E-2</v>
      </c>
      <c r="AA147" s="153" t="str">
        <f>INDEX('     2022    '!$A$1:$AC$1563,MATCH($D147,'     2022    '!$D$1:$D$1794,0),MATCH(AA$1,'     2022    '!$A$1:$AC$1,0))</f>
        <v>1008-F3-69248907</v>
      </c>
      <c r="AB147" s="153" t="str">
        <f>INDEX('     2022    '!$A$1:$AC$1563,MATCH($D147,'     2022    '!$D$1:$D$1794,0),MATCH(AB$1,'     2022    '!$A$1:$AC$1,0))</f>
        <v>GB/HSE-360481</v>
      </c>
      <c r="AC147" s="153" t="str">
        <f>INDEX('     2022    '!$A$1:$AC$1563,MATCH($D147,'     2022    '!$D$1:$D$1794,0),MATCH(AC$1,'     2022    '!$A$1:$AC$1,0))</f>
        <v>6/8/2029</v>
      </c>
    </row>
    <row r="148" spans="1:29" ht="24">
      <c r="A148" s="32">
        <f t="shared" si="5"/>
        <v>145</v>
      </c>
      <c r="B148" s="68" t="str">
        <f>INDEX('     2022    '!B$2:B$1794,MATCH(D148,'     2022    '!D$2:D$1794,0))</f>
        <v/>
      </c>
      <c r="C148" s="204" t="str">
        <f>INDEX('     2022    '!C$2:C$1794,MATCH(D148,'     2022    '!D$2:D$1794,0))</f>
        <v>Cake - 100s Fan</v>
      </c>
      <c r="D148" s="205" t="str">
        <f>INDEX('     2022    '!D:D,MATCH(A148,'     2022    '!AJ:AJ,0))</f>
        <v>CC1551</v>
      </c>
      <c r="E148" s="204" t="str">
        <f>INDEX('     2022    '!$A$2:$BP$1563,MATCH(D148,'     2022    '!$D$2:$D$1794,0),MATCH($E$1,'     2022    '!$A$3:$BH$3,0))</f>
        <v>TWISTING MY MELLONS. 100 shot fan cake. Lovely quiet coloured stars to silver spinners in a Z firing pattern. RETAIL</v>
      </c>
      <c r="F148" s="206" t="str">
        <f>IFERROR(IF(LEFT(INDEX('     2022    '!AD$2:AD$1794,MATCH(D148,'     2022    '!D$2:D$1794,0)),4)="http",HYPERLINK(INDEX('     2022    '!AD$2:AD$1794,MATCH(D148,'     2022    '!D$2:D$1794,0)),"Video"),""),"")</f>
        <v>Video</v>
      </c>
      <c r="G148" s="207">
        <f>INDEX('     2022    '!$A$1:$AC$1563,MATCH($D148,'     2022    '!$D$1:$D$1794,0),MATCH(G$1,'     2022    '!$A$1:$AC$1,0))</f>
        <v>0</v>
      </c>
      <c r="H148" s="150"/>
      <c r="I148" s="152">
        <f>INDEX('     2022    '!$A$1:$AC$1563,MATCH($D148,'     2022    '!$D$1:$D$1794,0),MATCH(I$1,'     2022    '!$A$1:$AC$1,0))</f>
        <v>61.38</v>
      </c>
      <c r="J148" s="150"/>
      <c r="K148" s="151">
        <f t="shared" si="4"/>
        <v>30.69</v>
      </c>
      <c r="L148" s="152">
        <f>INDEX('     2022    '!$A$1:$AC$1563,MATCH($D148,'     2022    '!$D$1:$D$1794,0),MATCH(L$1,'     2022    '!$A$1:$AC$1,0))</f>
        <v>76.982461547003936</v>
      </c>
      <c r="M148" s="152">
        <f>INDEX('     2022    '!$A$1:$AC$1563,MATCH($D148,'     2022    '!$D$1:$D$1794,0),MATCH(M$1,'     2022    '!$A$1:$AC$1,0))</f>
        <v>81.034170049477837</v>
      </c>
      <c r="N148" s="153" t="str">
        <f>INDEX('     2022    '!$A$1:$AC$1563,MATCH($D148,'     2022    '!$D$1:$D$1794,0),MATCH(N$1,'     2022    '!$A$1:$AC$1,0))</f>
        <v>20mm</v>
      </c>
      <c r="O148" s="154">
        <f>INDEX('     2022    '!$A$1:$AC$1563,MATCH($D148,'     2022    '!$D$1:$D$1794,0),MATCH(O$1,'     2022    '!$A$1:$AC$1,0))</f>
        <v>2</v>
      </c>
      <c r="P148" s="153">
        <f>INDEX('     2022    '!$A$1:$AC$1563,MATCH($D148,'     2022    '!$D$1:$D$1794,0),MATCH(P$1,'     2022    '!$A$1:$AC$1,0))</f>
        <v>10</v>
      </c>
      <c r="Q148" s="153" t="str">
        <f>INDEX('     2022    '!$A$1:$AC$1563,MATCH($D148,'     2022    '!$D$1:$D$1794,0),MATCH(Q$1,'     2022    '!$A$1:$AC$1,0))</f>
        <v>Yes</v>
      </c>
      <c r="R148" s="155">
        <f>INDEX('     2022    '!$A$1:$AC$1563,MATCH($D148,'     2022    '!$D$1:$D$1794,0),MATCH(R$1,'     2022    '!$A$1:$AC$1,0))</f>
        <v>12</v>
      </c>
      <c r="S148" s="155">
        <f>INDEX('     2022    '!$A$1:$AC$1563,MATCH($D148,'     2022    '!$D$1:$D$1794,0),MATCH(S$1,'     2022    '!$A$1:$AC$1,0))</f>
        <v>1.3</v>
      </c>
      <c r="T148" s="155">
        <f>INDEX('     2022    '!$A$1:$AC$1563,MATCH($D148,'     2022    '!$D$1:$D$1794,0),MATCH(T$1,'     2022    '!$A$1:$AC$1,0))</f>
        <v>0.3</v>
      </c>
      <c r="U148" s="154" t="str">
        <f>INDEX('     2022    '!$A$1:$AC$1563,MATCH($D148,'     2022    '!$D$1:$D$1794,0),MATCH(U$1,'     2022    '!$A$1:$AC$1,0))</f>
        <v>1.4G</v>
      </c>
      <c r="V148" s="153" t="str">
        <f>INDEX('     2022    '!$A$1:$AC$1563,MATCH($D148,'     2022    '!$D$1:$D$1794,0),MATCH(V$1,'     2022    '!$A$1:$AC$1,0))</f>
        <v>UN0336</v>
      </c>
      <c r="W148" s="153" t="str">
        <f>INDEX('     2022    '!$A$1:$AC$1563,MATCH($D148,'     2022    '!$D$1:$D$1794,0),MATCH(W$1,'     2022    '!$A$1:$AC$1,0))</f>
        <v>F3</v>
      </c>
      <c r="X148" s="151">
        <f>INDEX('     2022    '!$A$1:$AC$1563,MATCH($D148,'     2022    '!$D$1:$D$1794,0),MATCH(X$1,'     2022    '!$A$1:$AC$1,0))</f>
        <v>116.99</v>
      </c>
      <c r="Y148" s="151">
        <f>INDEX('     2022    '!$A$1:$AC$1563,MATCH($D148,'     2022    '!$D$1:$D$1794,0),MATCH(Y$1,'     2022    '!$A$1:$AC$1,0))</f>
        <v>87.99</v>
      </c>
      <c r="Z148" s="156">
        <f>INDEX('     2022    '!$A$1:$AC$1563,MATCH($D148,'     2022    '!$D$1:$D$1794,0),MATCH(Z$1,'     2022    '!$A$1:$AC$1,0))</f>
        <v>4.7E-2</v>
      </c>
      <c r="AA148" s="153" t="str">
        <f>INDEX('     2022    '!$A$1:$AC$1563,MATCH($D148,'     2022    '!$D$1:$D$1794,0),MATCH(AA$1,'     2022    '!$A$1:$AC$1,0))</f>
        <v>2806-F3-001980</v>
      </c>
      <c r="AB148" s="153" t="str">
        <f>INDEX('     2022    '!$A$1:$AC$1563,MATCH($D148,'     2022    '!$D$1:$D$1794,0),MATCH(AB$1,'     2022    '!$A$1:$AC$1,0))</f>
        <v>GB/HSE-362478</v>
      </c>
      <c r="AC148" s="153" t="str">
        <f>INDEX('     2022    '!$A$1:$AC$1563,MATCH($D148,'     2022    '!$D$1:$D$1794,0),MATCH(AC$1,'     2022    '!$A$1:$AC$1,0))</f>
        <v>11/30/2030</v>
      </c>
    </row>
    <row r="149" spans="1:29" ht="24">
      <c r="A149" s="32">
        <f t="shared" si="5"/>
        <v>146</v>
      </c>
      <c r="B149" s="68" t="str">
        <f>INDEX('     2022    '!B$2:B$1794,MATCH(D149,'     2022    '!D$2:D$1794,0))</f>
        <v/>
      </c>
      <c r="C149" s="204" t="str">
        <f>INDEX('     2022    '!C$2:C$1794,MATCH(D149,'     2022    '!D$2:D$1794,0))</f>
        <v>Cake - 100s Fan</v>
      </c>
      <c r="D149" s="205" t="str">
        <f>INDEX('     2022    '!D:D,MATCH(A149,'     2022    '!AJ:AJ,0))</f>
        <v>CC1525</v>
      </c>
      <c r="E149" s="204" t="str">
        <f>INDEX('     2022    '!$A$2:$BP$1563,MATCH(D149,'     2022    '!$D$2:$D$1794,0),MATCH($E$1,'     2022    '!$A$3:$BH$3,0))</f>
        <v>IT'S SHOWTIME. 100 shot fanned cake with a variety of firing patterns and a real range of different effects. Finishing with a burst of brocade to crackle. RETAIL</v>
      </c>
      <c r="F149" s="206" t="str">
        <f>IFERROR(IF(LEFT(INDEX('     2022    '!AD$2:AD$1794,MATCH(D149,'     2022    '!D$2:D$1794,0)),4)="http",HYPERLINK(INDEX('     2022    '!AD$2:AD$1794,MATCH(D149,'     2022    '!D$2:D$1794,0)),"Video"),""),"")</f>
        <v>Video</v>
      </c>
      <c r="G149" s="207">
        <f>INDEX('     2022    '!$A$1:$AC$1563,MATCH($D149,'     2022    '!$D$1:$D$1794,0),MATCH(G$1,'     2022    '!$A$1:$AC$1,0))</f>
        <v>0</v>
      </c>
      <c r="H149" s="150"/>
      <c r="I149" s="152">
        <f>INDEX('     2022    '!$A$1:$AC$1563,MATCH($D149,'     2022    '!$D$1:$D$1794,0),MATCH(I$1,'     2022    '!$A$1:$AC$1,0))</f>
        <v>51.7</v>
      </c>
      <c r="J149" s="150"/>
      <c r="K149" s="151">
        <f t="shared" si="4"/>
        <v>51.7</v>
      </c>
      <c r="L149" s="152">
        <f>INDEX('     2022    '!$A$1:$AC$1563,MATCH($D149,'     2022    '!$D$1:$D$1794,0),MATCH(L$1,'     2022    '!$A$1:$AC$1,0))</f>
        <v>58.198610769607043</v>
      </c>
      <c r="M149" s="152">
        <f>INDEX('     2022    '!$A$1:$AC$1563,MATCH($D149,'     2022    '!$D$1:$D$1794,0),MATCH(M$1,'     2022    '!$A$1:$AC$1,0))</f>
        <v>61.261695546954783</v>
      </c>
      <c r="N149" s="153" t="str">
        <f>INDEX('     2022    '!$A$1:$AC$1563,MATCH($D149,'     2022    '!$D$1:$D$1794,0),MATCH(N$1,'     2022    '!$A$1:$AC$1,0))</f>
        <v>25mm</v>
      </c>
      <c r="O149" s="154">
        <f>INDEX('     2022    '!$A$1:$AC$1563,MATCH($D149,'     2022    '!$D$1:$D$1794,0),MATCH(O$1,'     2022    '!$A$1:$AC$1,0))</f>
        <v>1</v>
      </c>
      <c r="P149" s="153">
        <f>INDEX('     2022    '!$A$1:$AC$1563,MATCH($D149,'     2022    '!$D$1:$D$1794,0),MATCH(P$1,'     2022    '!$A$1:$AC$1,0))</f>
        <v>35</v>
      </c>
      <c r="Q149" s="153" t="str">
        <f>INDEX('     2022    '!$A$1:$AC$1563,MATCH($D149,'     2022    '!$D$1:$D$1794,0),MATCH(Q$1,'     2022    '!$A$1:$AC$1,0))</f>
        <v>No</v>
      </c>
      <c r="R149" s="155">
        <f>INDEX('     2022    '!$A$1:$AC$1563,MATCH($D149,'     2022    '!$D$1:$D$1794,0),MATCH(R$1,'     2022    '!$A$1:$AC$1,0))</f>
        <v>9.5</v>
      </c>
      <c r="S149" s="155">
        <f>INDEX('     2022    '!$A$1:$AC$1563,MATCH($D149,'     2022    '!$D$1:$D$1794,0),MATCH(S$1,'     2022    '!$A$1:$AC$1,0))</f>
        <v>1</v>
      </c>
      <c r="T149" s="155">
        <f>INDEX('     2022    '!$A$1:$AC$1563,MATCH($D149,'     2022    '!$D$1:$D$1794,0),MATCH(T$1,'     2022    '!$A$1:$AC$1,0))</f>
        <v>0.3</v>
      </c>
      <c r="U149" s="154" t="str">
        <f>INDEX('     2022    '!$A$1:$AC$1563,MATCH($D149,'     2022    '!$D$1:$D$1794,0),MATCH(U$1,'     2022    '!$A$1:$AC$1,0))</f>
        <v>1.3G</v>
      </c>
      <c r="V149" s="153" t="str">
        <f>INDEX('     2022    '!$A$1:$AC$1563,MATCH($D149,'     2022    '!$D$1:$D$1794,0),MATCH(V$1,'     2022    '!$A$1:$AC$1,0))</f>
        <v>UN0335</v>
      </c>
      <c r="W149" s="153" t="str">
        <f>INDEX('     2022    '!$A$1:$AC$1563,MATCH($D149,'     2022    '!$D$1:$D$1794,0),MATCH(W$1,'     2022    '!$A$1:$AC$1,0))</f>
        <v>F3</v>
      </c>
      <c r="X149" s="151">
        <f>INDEX('     2022    '!$A$1:$AC$1563,MATCH($D149,'     2022    '!$D$1:$D$1794,0),MATCH(X$1,'     2022    '!$A$1:$AC$1,0))</f>
        <v>196.99</v>
      </c>
      <c r="Y149" s="151">
        <f>INDEX('     2022    '!$A$1:$AC$1563,MATCH($D149,'     2022    '!$D$1:$D$1794,0),MATCH(Y$1,'     2022    '!$A$1:$AC$1,0))</f>
        <v>149.99</v>
      </c>
      <c r="Z149" s="156">
        <f>INDEX('     2022    '!$A$1:$AC$1563,MATCH($D149,'     2022    '!$D$1:$D$1794,0),MATCH(Z$1,'     2022    '!$A$1:$AC$1,0))</f>
        <v>3.9399999999999998E-2</v>
      </c>
      <c r="AA149" s="153" t="str">
        <f>INDEX('     2022    '!$A$1:$AC$1563,MATCH($D149,'     2022    '!$D$1:$D$1794,0),MATCH(AA$1,'     2022    '!$A$1:$AC$1,0))</f>
        <v>2806-F3-001982</v>
      </c>
      <c r="AB149" s="153" t="str">
        <f>INDEX('     2022    '!$A$1:$AC$1563,MATCH($D149,'     2022    '!$D$1:$D$1794,0),MATCH(AB$1,'     2022    '!$A$1:$AC$1,0))</f>
        <v>GB/HSE-362454</v>
      </c>
      <c r="AC149" s="153" t="str">
        <f>INDEX('     2022    '!$A$1:$AC$1563,MATCH($D149,'     2022    '!$D$1:$D$1794,0),MATCH(AC$1,'     2022    '!$A$1:$AC$1,0))</f>
        <v>11/30/2030</v>
      </c>
    </row>
    <row r="150" spans="1:29" ht="24">
      <c r="A150" s="32">
        <f t="shared" si="5"/>
        <v>147</v>
      </c>
      <c r="B150" s="68" t="str">
        <f>INDEX('     2022    '!B$2:B$1794,MATCH(D150,'     2022    '!D$2:D$1794,0))</f>
        <v/>
      </c>
      <c r="C150" s="204" t="str">
        <f>INDEX('     2022    '!C$2:C$1794,MATCH(D150,'     2022    '!D$2:D$1794,0))</f>
        <v>Cake - &gt;100s</v>
      </c>
      <c r="D150" s="205" t="str">
        <f>INDEX('     2022    '!D:D,MATCH(A150,'     2022    '!AJ:AJ,0))</f>
        <v>CC1526</v>
      </c>
      <c r="E150" s="204" t="str">
        <f>INDEX('     2022    '!$A$2:$BP$1563,MATCH(D150,'     2022    '!$D$2:$D$1794,0),MATCH($E$1,'     2022    '!$A$3:$BH$3,0))</f>
        <v>I'LL BE BACK. 102 shot single ignition cake. A real mix of great colours and lovely glittering tails. RETAIL</v>
      </c>
      <c r="F150" s="206" t="str">
        <f>IFERROR(IF(LEFT(INDEX('     2022    '!AD$2:AD$1794,MATCH(D150,'     2022    '!D$2:D$1794,0)),4)="http",HYPERLINK(INDEX('     2022    '!AD$2:AD$1794,MATCH(D150,'     2022    '!D$2:D$1794,0)),"Video"),""),"")</f>
        <v>Video</v>
      </c>
      <c r="G150" s="207">
        <f>INDEX('     2022    '!$A$1:$AC$1563,MATCH($D150,'     2022    '!$D$1:$D$1794,0),MATCH(G$1,'     2022    '!$A$1:$AC$1,0))</f>
        <v>0</v>
      </c>
      <c r="H150" s="150"/>
      <c r="I150" s="152">
        <f>INDEX('     2022    '!$A$1:$AC$1563,MATCH($D150,'     2022    '!$D$1:$D$1794,0),MATCH(I$1,'     2022    '!$A$1:$AC$1,0))</f>
        <v>65.59</v>
      </c>
      <c r="J150" s="150"/>
      <c r="K150" s="151">
        <f t="shared" si="4"/>
        <v>32.795000000000002</v>
      </c>
      <c r="L150" s="152">
        <f>INDEX('     2022    '!$A$1:$AC$1563,MATCH($D150,'     2022    '!$D$1:$D$1794,0),MATCH(L$1,'     2022    '!$A$1:$AC$1,0))</f>
        <v>79.115141254810496</v>
      </c>
      <c r="M150" s="152">
        <f>INDEX('     2022    '!$A$1:$AC$1563,MATCH($D150,'     2022    '!$D$1:$D$1794,0),MATCH(M$1,'     2022    '!$A$1:$AC$1,0))</f>
        <v>83.27909605769527</v>
      </c>
      <c r="N150" s="153" t="str">
        <f>INDEX('     2022    '!$A$1:$AC$1563,MATCH($D150,'     2022    '!$D$1:$D$1794,0),MATCH(N$1,'     2022    '!$A$1:$AC$1,0))</f>
        <v>25mm</v>
      </c>
      <c r="O150" s="154">
        <f>INDEX('     2022    '!$A$1:$AC$1563,MATCH($D150,'     2022    '!$D$1:$D$1794,0),MATCH(O$1,'     2022    '!$A$1:$AC$1,0))</f>
        <v>2</v>
      </c>
      <c r="P150" s="153">
        <f>INDEX('     2022    '!$A$1:$AC$1563,MATCH($D150,'     2022    '!$D$1:$D$1794,0),MATCH(P$1,'     2022    '!$A$1:$AC$1,0))</f>
        <v>45</v>
      </c>
      <c r="Q150" s="153" t="str">
        <f>INDEX('     2022    '!$A$1:$AC$1563,MATCH($D150,'     2022    '!$D$1:$D$1794,0),MATCH(Q$1,'     2022    '!$A$1:$AC$1,0))</f>
        <v>No</v>
      </c>
      <c r="R150" s="155">
        <f>INDEX('     2022    '!$A$1:$AC$1563,MATCH($D150,'     2022    '!$D$1:$D$1794,0),MATCH(R$1,'     2022    '!$A$1:$AC$1,0))</f>
        <v>18</v>
      </c>
      <c r="S150" s="155">
        <f>INDEX('     2022    '!$A$1:$AC$1563,MATCH($D150,'     2022    '!$D$1:$D$1794,0),MATCH(S$1,'     2022    '!$A$1:$AC$1,0))</f>
        <v>2</v>
      </c>
      <c r="T150" s="155">
        <f>INDEX('     2022    '!$A$1:$AC$1563,MATCH($D150,'     2022    '!$D$1:$D$1794,0),MATCH(T$1,'     2022    '!$A$1:$AC$1,0))</f>
        <v>0.3</v>
      </c>
      <c r="U150" s="154" t="str">
        <f>INDEX('     2022    '!$A$1:$AC$1563,MATCH($D150,'     2022    '!$D$1:$D$1794,0),MATCH(U$1,'     2022    '!$A$1:$AC$1,0))</f>
        <v>1.3G</v>
      </c>
      <c r="V150" s="153" t="str">
        <f>INDEX('     2022    '!$A$1:$AC$1563,MATCH($D150,'     2022    '!$D$1:$D$1794,0),MATCH(V$1,'     2022    '!$A$1:$AC$1,0))</f>
        <v>UN0335</v>
      </c>
      <c r="W150" s="153" t="str">
        <f>INDEX('     2022    '!$A$1:$AC$1563,MATCH($D150,'     2022    '!$D$1:$D$1794,0),MATCH(W$1,'     2022    '!$A$1:$AC$1,0))</f>
        <v>F3</v>
      </c>
      <c r="X150" s="151">
        <f>INDEX('     2022    '!$A$1:$AC$1563,MATCH($D150,'     2022    '!$D$1:$D$1794,0),MATCH(X$1,'     2022    '!$A$1:$AC$1,0))</f>
        <v>124.99</v>
      </c>
      <c r="Y150" s="151">
        <f>INDEX('     2022    '!$A$1:$AC$1563,MATCH($D150,'     2022    '!$D$1:$D$1794,0),MATCH(Y$1,'     2022    '!$A$1:$AC$1,0))</f>
        <v>93.99</v>
      </c>
      <c r="Z150" s="156">
        <f>INDEX('     2022    '!$A$1:$AC$1563,MATCH($D150,'     2022    '!$D$1:$D$1794,0),MATCH(Z$1,'     2022    '!$A$1:$AC$1,0))</f>
        <v>4.3299999999999998E-2</v>
      </c>
      <c r="AA150" s="153" t="str">
        <f>INDEX('     2022    '!$A$1:$AC$1563,MATCH($D150,'     2022    '!$D$1:$D$1794,0),MATCH(AA$1,'     2022    '!$A$1:$AC$1,0))</f>
        <v>2806-F3-000061</v>
      </c>
      <c r="AB150" s="153" t="str">
        <f>INDEX('     2022    '!$A$1:$AC$1563,MATCH($D150,'     2022    '!$D$1:$D$1794,0),MATCH(AB$1,'     2022    '!$A$1:$AC$1,0))</f>
        <v>GB/HSE-362455</v>
      </c>
      <c r="AC150" s="153" t="str">
        <f>INDEX('     2022    '!$A$1:$AC$1563,MATCH($D150,'     2022    '!$D$1:$D$1794,0),MATCH(AC$1,'     2022    '!$A$1:$AC$1,0))</f>
        <v>11/30/2030</v>
      </c>
    </row>
    <row r="151" spans="1:29" ht="36">
      <c r="A151" s="32">
        <f t="shared" si="5"/>
        <v>148</v>
      </c>
      <c r="B151" s="68" t="str">
        <f>INDEX('     2022    '!B$2:B$1794,MATCH(D151,'     2022    '!D$2:D$1794,0))</f>
        <v/>
      </c>
      <c r="C151" s="204" t="str">
        <f>INDEX('     2022    '!C$2:C$1794,MATCH(D151,'     2022    '!D$2:D$1794,0))</f>
        <v>Cake - &gt;100s</v>
      </c>
      <c r="D151" s="205" t="str">
        <f>INDEX('     2022    '!D:D,MATCH(A151,'     2022    '!AJ:AJ,0))</f>
        <v>CC1479</v>
      </c>
      <c r="E151" s="204" t="str">
        <f>INDEX('     2022    '!$A$2:$BP$1563,MATCH(D151,'     2022    '!$D$2:$D$1794,0),MATCH($E$1,'     2022    '!$A$3:$BH$3,0))</f>
        <v>FAN-TASTIC. 103 shot cake. A stunning single ignition. Straight firing spinners into colour bursts, V formation firing with crackling silver and red. This leads into some golden glittering willows with red and white strobes. RETAIL</v>
      </c>
      <c r="F151" s="206" t="str">
        <f>IFERROR(IF(LEFT(INDEX('     2022    '!AD$2:AD$1794,MATCH(D151,'     2022    '!D$2:D$1794,0)),4)="http",HYPERLINK(INDEX('     2022    '!AD$2:AD$1794,MATCH(D151,'     2022    '!D$2:D$1794,0)),"Video"),""),"")</f>
        <v>Video</v>
      </c>
      <c r="G151" s="207">
        <f>INDEX('     2022    '!$A$1:$AC$1563,MATCH($D151,'     2022    '!$D$1:$D$1794,0),MATCH(G$1,'     2022    '!$A$1:$AC$1,0))</f>
        <v>0</v>
      </c>
      <c r="H151" s="150"/>
      <c r="I151" s="152">
        <f>INDEX('     2022    '!$A$1:$AC$1563,MATCH($D151,'     2022    '!$D$1:$D$1794,0),MATCH(I$1,'     2022    '!$A$1:$AC$1,0))</f>
        <v>39.380000000000003</v>
      </c>
      <c r="J151" s="150"/>
      <c r="K151" s="151">
        <f t="shared" si="4"/>
        <v>39.380000000000003</v>
      </c>
      <c r="L151" s="152">
        <f>INDEX('     2022    '!$A$1:$AC$1563,MATCH($D151,'     2022    '!$D$1:$D$1794,0),MATCH(L$1,'     2022    '!$A$1:$AC$1,0))</f>
        <v>44.076133729490785</v>
      </c>
      <c r="M151" s="152">
        <f>INDEX('     2022    '!$A$1:$AC$1563,MATCH($D151,'     2022    '!$D$1:$D$1794,0),MATCH(M$1,'     2022    '!$A$1:$AC$1,0))</f>
        <v>46.395930241569246</v>
      </c>
      <c r="N151" s="153" t="str">
        <f>INDEX('     2022    '!$A$1:$AC$1563,MATCH($D151,'     2022    '!$D$1:$D$1794,0),MATCH(N$1,'     2022    '!$A$1:$AC$1,0))</f>
        <v>20mm</v>
      </c>
      <c r="O151" s="154">
        <f>INDEX('     2022    '!$A$1:$AC$1563,MATCH($D151,'     2022    '!$D$1:$D$1794,0),MATCH(O$1,'     2022    '!$A$1:$AC$1,0))</f>
        <v>1</v>
      </c>
      <c r="P151" s="153">
        <f>INDEX('     2022    '!$A$1:$AC$1563,MATCH($D151,'     2022    '!$D$1:$D$1794,0),MATCH(P$1,'     2022    '!$A$1:$AC$1,0))</f>
        <v>70</v>
      </c>
      <c r="Q151" s="153" t="str">
        <f>INDEX('     2022    '!$A$1:$AC$1563,MATCH($D151,'     2022    '!$D$1:$D$1794,0),MATCH(Q$1,'     2022    '!$A$1:$AC$1,0))</f>
        <v>No</v>
      </c>
      <c r="R151" s="155">
        <f>INDEX('     2022    '!$A$1:$AC$1563,MATCH($D151,'     2022    '!$D$1:$D$1794,0),MATCH(R$1,'     2022    '!$A$1:$AC$1,0))</f>
        <v>7.1</v>
      </c>
      <c r="S151" s="155">
        <f>INDEX('     2022    '!$A$1:$AC$1563,MATCH($D151,'     2022    '!$D$1:$D$1794,0),MATCH(S$1,'     2022    '!$A$1:$AC$1,0))</f>
        <v>1</v>
      </c>
      <c r="T151" s="155">
        <f>INDEX('     2022    '!$A$1:$AC$1563,MATCH($D151,'     2022    '!$D$1:$D$1794,0),MATCH(T$1,'     2022    '!$A$1:$AC$1,0))</f>
        <v>0.3</v>
      </c>
      <c r="U151" s="154" t="str">
        <f>INDEX('     2022    '!$A$1:$AC$1563,MATCH($D151,'     2022    '!$D$1:$D$1794,0),MATCH(U$1,'     2022    '!$A$1:$AC$1,0))</f>
        <v>1.3G</v>
      </c>
      <c r="V151" s="153" t="str">
        <f>INDEX('     2022    '!$A$1:$AC$1563,MATCH($D151,'     2022    '!$D$1:$D$1794,0),MATCH(V$1,'     2022    '!$A$1:$AC$1,0))</f>
        <v>UN0335</v>
      </c>
      <c r="W151" s="153" t="str">
        <f>INDEX('     2022    '!$A$1:$AC$1563,MATCH($D151,'     2022    '!$D$1:$D$1794,0),MATCH(W$1,'     2022    '!$A$1:$AC$1,0))</f>
        <v>F3</v>
      </c>
      <c r="X151" s="151">
        <f>INDEX('     2022    '!$A$1:$AC$1563,MATCH($D151,'     2022    '!$D$1:$D$1794,0),MATCH(X$1,'     2022    '!$A$1:$AC$1,0))</f>
        <v>149.99</v>
      </c>
      <c r="Y151" s="151">
        <f>INDEX('     2022    '!$A$1:$AC$1563,MATCH($D151,'     2022    '!$D$1:$D$1794,0),MATCH(Y$1,'     2022    '!$A$1:$AC$1,0))</f>
        <v>114.99</v>
      </c>
      <c r="Z151" s="156">
        <f>INDEX('     2022    '!$A$1:$AC$1563,MATCH($D151,'     2022    '!$D$1:$D$1794,0),MATCH(Z$1,'     2022    '!$A$1:$AC$1,0))</f>
        <v>2.5899999999999999E-2</v>
      </c>
      <c r="AA151" s="153" t="str">
        <f>INDEX('     2022    '!$A$1:$AC$1563,MATCH($D151,'     2022    '!$D$1:$D$1794,0),MATCH(AA$1,'     2022    '!$A$1:$AC$1,0))</f>
        <v>2806-F3-000061</v>
      </c>
      <c r="AB151" s="153" t="str">
        <f>INDEX('     2022    '!$A$1:$AC$1563,MATCH($D151,'     2022    '!$D$1:$D$1794,0),MATCH(AB$1,'     2022    '!$A$1:$AC$1,0))</f>
        <v>GB/HSE-360483</v>
      </c>
      <c r="AC151" s="153" t="str">
        <f>INDEX('     2022    '!$A$1:$AC$1563,MATCH($D151,'     2022    '!$D$1:$D$1794,0),MATCH(AC$1,'     2022    '!$A$1:$AC$1,0))</f>
        <v>6/8/2029</v>
      </c>
    </row>
    <row r="152" spans="1:29" ht="36">
      <c r="A152" s="32">
        <f t="shared" si="5"/>
        <v>149</v>
      </c>
      <c r="B152" s="68" t="str">
        <f>INDEX('     2022    '!B$2:B$1794,MATCH(D152,'     2022    '!D$2:D$1794,0))</f>
        <v/>
      </c>
      <c r="C152" s="204" t="str">
        <f>INDEX('     2022    '!C$2:C$1794,MATCH(D152,'     2022    '!D$2:D$1794,0))</f>
        <v>Cake - &gt;100s</v>
      </c>
      <c r="D152" s="205" t="str">
        <f>INDEX('     2022    '!D:D,MATCH(A152,'     2022    '!AJ:AJ,0))</f>
        <v>KF034-SD-110</v>
      </c>
      <c r="E152" s="204" t="str">
        <f>INDEX('     2022    '!$A$2:$BP$1563,MATCH(D152,'     2022    '!$D$2:$D$1794,0),MATCH($E$1,'     2022    '!$A$3:$BH$3,0))</f>
        <v>SCREECHING DEVILS. 110 shots. Red tail to blue, green tail to orange, red tail to green star &amp; green tail to yellow star - all with whistling tails then red tail to crackling finale. RETAIL</v>
      </c>
      <c r="F152" s="206" t="str">
        <f>IFERROR(IF(LEFT(INDEX('     2022    '!AD$2:AD$1794,MATCH(D152,'     2022    '!D$2:D$1794,0)),4)="http",HYPERLINK(INDEX('     2022    '!AD$2:AD$1794,MATCH(D152,'     2022    '!D$2:D$1794,0)),"Video"),""),"")</f>
        <v/>
      </c>
      <c r="G152" s="207">
        <f>INDEX('     2022    '!$A$1:$AC$1563,MATCH($D152,'     2022    '!$D$1:$D$1794,0),MATCH(G$1,'     2022    '!$A$1:$AC$1,0))</f>
        <v>0</v>
      </c>
      <c r="H152" s="150"/>
      <c r="I152" s="152">
        <f>INDEX('     2022    '!$A$1:$AC$1563,MATCH($D152,'     2022    '!$D$1:$D$1794,0),MATCH(I$1,'     2022    '!$A$1:$AC$1,0))</f>
        <v>27.93</v>
      </c>
      <c r="J152" s="150"/>
      <c r="K152" s="151">
        <f t="shared" si="4"/>
        <v>27.93</v>
      </c>
      <c r="L152" s="152">
        <f>INDEX('     2022    '!$A$1:$AC$1563,MATCH($D152,'     2022    '!$D$1:$D$1794,0),MATCH(L$1,'     2022    '!$A$1:$AC$1,0))</f>
        <v>26.53</v>
      </c>
      <c r="M152" s="152">
        <f>INDEX('     2022    '!$A$1:$AC$1563,MATCH($D152,'     2022    '!$D$1:$D$1794,0),MATCH(M$1,'     2022    '!$A$1:$AC$1,0))</f>
        <v>27.93</v>
      </c>
      <c r="N152" s="153" t="str">
        <f>INDEX('     2022    '!$A$1:$AC$1563,MATCH($D152,'     2022    '!$D$1:$D$1794,0),MATCH(N$1,'     2022    '!$A$1:$AC$1,0))</f>
        <v>20mm</v>
      </c>
      <c r="O152" s="154">
        <f>INDEX('     2022    '!$A$1:$AC$1563,MATCH($D152,'     2022    '!$D$1:$D$1794,0),MATCH(O$1,'     2022    '!$A$1:$AC$1,0))</f>
        <v>1</v>
      </c>
      <c r="P152" s="153">
        <f>INDEX('     2022    '!$A$1:$AC$1563,MATCH($D152,'     2022    '!$D$1:$D$1794,0),MATCH(P$1,'     2022    '!$A$1:$AC$1,0))</f>
        <v>90</v>
      </c>
      <c r="Q152" s="153" t="str">
        <f>INDEX('     2022    '!$A$1:$AC$1563,MATCH($D152,'     2022    '!$D$1:$D$1794,0),MATCH(Q$1,'     2022    '!$A$1:$AC$1,0))</f>
        <v>No</v>
      </c>
      <c r="R152" s="155">
        <f>INDEX('     2022    '!$A$1:$AC$1563,MATCH($D152,'     2022    '!$D$1:$D$1794,0),MATCH(R$1,'     2022    '!$A$1:$AC$1,0))</f>
        <v>5.5</v>
      </c>
      <c r="S152" s="155">
        <f>INDEX('     2022    '!$A$1:$AC$1563,MATCH($D152,'     2022    '!$D$1:$D$1794,0),MATCH(S$1,'     2022    '!$A$1:$AC$1,0))</f>
        <v>0.72</v>
      </c>
      <c r="T152" s="155">
        <f>INDEX('     2022    '!$A$1:$AC$1563,MATCH($D152,'     2022    '!$D$1:$D$1794,0),MATCH(T$1,'     2022    '!$A$1:$AC$1,0))</f>
        <v>0</v>
      </c>
      <c r="U152" s="154" t="str">
        <f>INDEX('     2022    '!$A$1:$AC$1563,MATCH($D152,'     2022    '!$D$1:$D$1794,0),MATCH(U$1,'     2022    '!$A$1:$AC$1,0))</f>
        <v>1.4G</v>
      </c>
      <c r="V152" s="153" t="str">
        <f>INDEX('     2022    '!$A$1:$AC$1563,MATCH($D152,'     2022    '!$D$1:$D$1794,0),MATCH(V$1,'     2022    '!$A$1:$AC$1,0))</f>
        <v>UN0336</v>
      </c>
      <c r="W152" s="153" t="str">
        <f>INDEX('     2022    '!$A$1:$AC$1563,MATCH($D152,'     2022    '!$D$1:$D$1794,0),MATCH(W$1,'     2022    '!$A$1:$AC$1,0))</f>
        <v>F3</v>
      </c>
      <c r="X152" s="151">
        <f>INDEX('     2022    '!$A$1:$AC$1563,MATCH($D152,'     2022    '!$D$1:$D$1794,0),MATCH(X$1,'     2022    '!$A$1:$AC$1,0))</f>
        <v>95.99</v>
      </c>
      <c r="Y152" s="151">
        <f>INDEX('     2022    '!$A$1:$AC$1563,MATCH($D152,'     2022    '!$D$1:$D$1794,0),MATCH(Y$1,'     2022    '!$A$1:$AC$1,0))</f>
        <v>79.989999999999995</v>
      </c>
      <c r="Z152" s="156">
        <f>INDEX('     2022    '!$A$1:$AC$1563,MATCH($D152,'     2022    '!$D$1:$D$1794,0),MATCH(Z$1,'     2022    '!$A$1:$AC$1,0))</f>
        <v>1.2E-2</v>
      </c>
      <c r="AA152" s="153">
        <f>INDEX('     2022    '!$A$1:$AC$1563,MATCH($D152,'     2022    '!$D$1:$D$1794,0),MATCH(AA$1,'     2022    '!$A$1:$AC$1,0))</f>
        <v>0</v>
      </c>
      <c r="AB152" s="153">
        <f>INDEX('     2022    '!$A$1:$AC$1563,MATCH($D152,'     2022    '!$D$1:$D$1794,0),MATCH(AB$1,'     2022    '!$A$1:$AC$1,0))</f>
        <v>0</v>
      </c>
      <c r="AC152" s="153">
        <f>INDEX('     2022    '!$A$1:$AC$1563,MATCH($D152,'     2022    '!$D$1:$D$1794,0),MATCH(AC$1,'     2022    '!$A$1:$AC$1,0))</f>
        <v>0</v>
      </c>
    </row>
    <row r="153" spans="1:29" ht="36">
      <c r="A153" s="32">
        <f t="shared" si="5"/>
        <v>150</v>
      </c>
      <c r="B153" s="68" t="str">
        <f>INDEX('     2022    '!B$2:B$1794,MATCH(D153,'     2022    '!D$2:D$1794,0))</f>
        <v/>
      </c>
      <c r="C153" s="204" t="str">
        <f>INDEX('     2022    '!C$2:C$1794,MATCH(D153,'     2022    '!D$2:D$1794,0))</f>
        <v>Cake - &gt;100s</v>
      </c>
      <c r="D153" s="205" t="str">
        <f>INDEX('     2022    '!D:D,MATCH(A153,'     2022    '!AJ:AJ,0))</f>
        <v>CC1474</v>
      </c>
      <c r="E153" s="204" t="str">
        <f>INDEX('     2022    '!$A$2:$BP$1563,MATCH(D153,'     2022    '!$D$2:$D$1794,0),MATCH($E$1,'     2022    '!$A$3:$BH$3,0))</f>
        <v>CHASE ME. 118 shot cake. Red/green/blue/gold coconut tail, red star with white strobe, green star with white strobe, purple star with white strobe, brocade crown to blue with silver chrys. RETAIL</v>
      </c>
      <c r="F153" s="206" t="str">
        <f>IFERROR(IF(LEFT(INDEX('     2022    '!AD$2:AD$1794,MATCH(D153,'     2022    '!D$2:D$1794,0)),4)="http",HYPERLINK(INDEX('     2022    '!AD$2:AD$1794,MATCH(D153,'     2022    '!D$2:D$1794,0)),"Video"),""),"")</f>
        <v>Video</v>
      </c>
      <c r="G153" s="207">
        <f>INDEX('     2022    '!$A$1:$AC$1563,MATCH($D153,'     2022    '!$D$1:$D$1794,0),MATCH(G$1,'     2022    '!$A$1:$AC$1,0))</f>
        <v>0</v>
      </c>
      <c r="H153" s="150"/>
      <c r="I153" s="152">
        <f>INDEX('     2022    '!$A$1:$AC$1563,MATCH($D153,'     2022    '!$D$1:$D$1794,0),MATCH(I$1,'     2022    '!$A$1:$AC$1,0))</f>
        <v>64.260000000000005</v>
      </c>
      <c r="J153" s="150"/>
      <c r="K153" s="151">
        <f t="shared" si="4"/>
        <v>32.130000000000003</v>
      </c>
      <c r="L153" s="152">
        <f>INDEX('     2022    '!$A$1:$AC$1563,MATCH($D153,'     2022    '!$D$1:$D$1794,0),MATCH(L$1,'     2022    '!$A$1:$AC$1,0))</f>
        <v>85.16340865612456</v>
      </c>
      <c r="M153" s="152">
        <f>INDEX('     2022    '!$A$1:$AC$1563,MATCH($D153,'     2022    '!$D$1:$D$1794,0),MATCH(M$1,'     2022    '!$A$1:$AC$1,0))</f>
        <v>89.645693322236383</v>
      </c>
      <c r="N153" s="153" t="str">
        <f>INDEX('     2022    '!$A$1:$AC$1563,MATCH($D153,'     2022    '!$D$1:$D$1794,0),MATCH(N$1,'     2022    '!$A$1:$AC$1,0))</f>
        <v>20mm</v>
      </c>
      <c r="O153" s="154">
        <f>INDEX('     2022    '!$A$1:$AC$1563,MATCH($D153,'     2022    '!$D$1:$D$1794,0),MATCH(O$1,'     2022    '!$A$1:$AC$1,0))</f>
        <v>2</v>
      </c>
      <c r="P153" s="153">
        <f>INDEX('     2022    '!$A$1:$AC$1563,MATCH($D153,'     2022    '!$D$1:$D$1794,0),MATCH(P$1,'     2022    '!$A$1:$AC$1,0))</f>
        <v>40</v>
      </c>
      <c r="Q153" s="153" t="str">
        <f>INDEX('     2022    '!$A$1:$AC$1563,MATCH($D153,'     2022    '!$D$1:$D$1794,0),MATCH(Q$1,'     2022    '!$A$1:$AC$1,0))</f>
        <v>No</v>
      </c>
      <c r="R153" s="155">
        <f>INDEX('     2022    '!$A$1:$AC$1563,MATCH($D153,'     2022    '!$D$1:$D$1794,0),MATCH(R$1,'     2022    '!$A$1:$AC$1,0))</f>
        <v>16</v>
      </c>
      <c r="S153" s="155">
        <f>INDEX('     2022    '!$A$1:$AC$1563,MATCH($D153,'     2022    '!$D$1:$D$1794,0),MATCH(S$1,'     2022    '!$A$1:$AC$1,0))</f>
        <v>1.9</v>
      </c>
      <c r="T153" s="155">
        <f>INDEX('     2022    '!$A$1:$AC$1563,MATCH($D153,'     2022    '!$D$1:$D$1794,0),MATCH(T$1,'     2022    '!$A$1:$AC$1,0))</f>
        <v>0.3</v>
      </c>
      <c r="U153" s="154" t="str">
        <f>INDEX('     2022    '!$A$1:$AC$1563,MATCH($D153,'     2022    '!$D$1:$D$1794,0),MATCH(U$1,'     2022    '!$A$1:$AC$1,0))</f>
        <v>1.3G</v>
      </c>
      <c r="V153" s="153" t="str">
        <f>INDEX('     2022    '!$A$1:$AC$1563,MATCH($D153,'     2022    '!$D$1:$D$1794,0),MATCH(V$1,'     2022    '!$A$1:$AC$1,0))</f>
        <v>UN0335</v>
      </c>
      <c r="W153" s="153" t="str">
        <f>INDEX('     2022    '!$A$1:$AC$1563,MATCH($D153,'     2022    '!$D$1:$D$1794,0),MATCH(W$1,'     2022    '!$A$1:$AC$1,0))</f>
        <v>F3</v>
      </c>
      <c r="X153" s="151">
        <f>INDEX('     2022    '!$A$1:$AC$1563,MATCH($D153,'     2022    '!$D$1:$D$1794,0),MATCH(X$1,'     2022    '!$A$1:$AC$1,0))</f>
        <v>122.49</v>
      </c>
      <c r="Y153" s="151">
        <f>INDEX('     2022    '!$A$1:$AC$1563,MATCH($D153,'     2022    '!$D$1:$D$1794,0),MATCH(Y$1,'     2022    '!$A$1:$AC$1,0))</f>
        <v>91.99</v>
      </c>
      <c r="Z153" s="156">
        <f>INDEX('     2022    '!$A$1:$AC$1563,MATCH($D153,'     2022    '!$D$1:$D$1794,0),MATCH(Z$1,'     2022    '!$A$1:$AC$1,0))</f>
        <v>5.4760000000000003E-2</v>
      </c>
      <c r="AA153" s="153" t="str">
        <f>INDEX('     2022    '!$A$1:$AC$1563,MATCH($D153,'     2022    '!$D$1:$D$1794,0),MATCH(AA$1,'     2022    '!$A$1:$AC$1,0))</f>
        <v>1008-F3-69248909</v>
      </c>
      <c r="AB153" s="153" t="str">
        <f>INDEX('     2022    '!$A$1:$AC$1563,MATCH($D153,'     2022    '!$D$1:$D$1794,0),MATCH(AB$1,'     2022    '!$A$1:$AC$1,0))</f>
        <v>GB/HSE-360480</v>
      </c>
      <c r="AC153" s="153" t="str">
        <f>INDEX('     2022    '!$A$1:$AC$1563,MATCH($D153,'     2022    '!$D$1:$D$1794,0),MATCH(AC$1,'     2022    '!$A$1:$AC$1,0))</f>
        <v>6/8/2029</v>
      </c>
    </row>
    <row r="154" spans="1:29" ht="24">
      <c r="A154" s="32">
        <f t="shared" si="5"/>
        <v>151</v>
      </c>
      <c r="B154" s="68" t="str">
        <f>INDEX('     2022    '!B$2:B$1794,MATCH(D154,'     2022    '!D$2:D$1794,0))</f>
        <v/>
      </c>
      <c r="C154" s="204" t="str">
        <f>INDEX('     2022    '!C$2:C$1794,MATCH(D154,'     2022    '!D$2:D$1794,0))</f>
        <v>Cake - &gt;100s</v>
      </c>
      <c r="D154" s="205" t="str">
        <f>INDEX('     2022    '!D:D,MATCH(A154,'     2022    '!AJ:AJ,0))</f>
        <v>KF035-AC-F118</v>
      </c>
      <c r="E154" s="204" t="str">
        <f>INDEX('     2022    '!$A$2:$BP$1563,MATCH(D154,'     2022    '!$D$2:$D$1794,0),MATCH($E$1,'     2022    '!$A$3:$BH$3,0))</f>
        <v>APOSTLES CREED. 118 shots. Z, V, W firing patterns. Unique sequences of dazzling effects. A firework that offers a subtle and well balanced display in itself. RETAIL</v>
      </c>
      <c r="F154" s="206" t="str">
        <f>IFERROR(IF(LEFT(INDEX('     2022    '!AD$2:AD$1794,MATCH(D154,'     2022    '!D$2:D$1794,0)),4)="http",HYPERLINK(INDEX('     2022    '!AD$2:AD$1794,MATCH(D154,'     2022    '!D$2:D$1794,0)),"Video"),""),"")</f>
        <v>Video</v>
      </c>
      <c r="G154" s="207">
        <f>INDEX('     2022    '!$A$1:$AC$1563,MATCH($D154,'     2022    '!$D$1:$D$1794,0),MATCH(G$1,'     2022    '!$A$1:$AC$1,0))</f>
        <v>0</v>
      </c>
      <c r="H154" s="150"/>
      <c r="I154" s="152">
        <f>INDEX('     2022    '!$A$1:$AC$1563,MATCH($D154,'     2022    '!$D$1:$D$1794,0),MATCH(I$1,'     2022    '!$A$1:$AC$1,0))</f>
        <v>39.5</v>
      </c>
      <c r="J154" s="150"/>
      <c r="K154" s="151">
        <f t="shared" si="4"/>
        <v>39.5</v>
      </c>
      <c r="L154" s="152">
        <f>INDEX('     2022    '!$A$1:$AC$1563,MATCH($D154,'     2022    '!$D$1:$D$1794,0),MATCH(L$1,'     2022    '!$A$1:$AC$1,0))</f>
        <v>37.520000000000003</v>
      </c>
      <c r="M154" s="152">
        <f>INDEX('     2022    '!$A$1:$AC$1563,MATCH($D154,'     2022    '!$D$1:$D$1794,0),MATCH(M$1,'     2022    '!$A$1:$AC$1,0))</f>
        <v>39.5</v>
      </c>
      <c r="N154" s="153" t="str">
        <f>INDEX('     2022    '!$A$1:$AC$1563,MATCH($D154,'     2022    '!$D$1:$D$1794,0),MATCH(N$1,'     2022    '!$A$1:$AC$1,0))</f>
        <v>20mm</v>
      </c>
      <c r="O154" s="154">
        <f>INDEX('     2022    '!$A$1:$AC$1563,MATCH($D154,'     2022    '!$D$1:$D$1794,0),MATCH(O$1,'     2022    '!$A$1:$AC$1,0))</f>
        <v>1</v>
      </c>
      <c r="P154" s="153">
        <f>INDEX('     2022    '!$A$1:$AC$1563,MATCH($D154,'     2022    '!$D$1:$D$1794,0),MATCH(P$1,'     2022    '!$A$1:$AC$1,0))</f>
        <v>60</v>
      </c>
      <c r="Q154" s="153" t="str">
        <f>INDEX('     2022    '!$A$1:$AC$1563,MATCH($D154,'     2022    '!$D$1:$D$1794,0),MATCH(Q$1,'     2022    '!$A$1:$AC$1,0))</f>
        <v>No</v>
      </c>
      <c r="R154" s="155">
        <f>INDEX('     2022    '!$A$1:$AC$1563,MATCH($D154,'     2022    '!$D$1:$D$1794,0),MATCH(R$1,'     2022    '!$A$1:$AC$1,0))</f>
        <v>9</v>
      </c>
      <c r="S154" s="155">
        <f>INDEX('     2022    '!$A$1:$AC$1563,MATCH($D154,'     2022    '!$D$1:$D$1794,0),MATCH(S$1,'     2022    '!$A$1:$AC$1,0))</f>
        <v>0.96</v>
      </c>
      <c r="T154" s="155">
        <f>INDEX('     2022    '!$A$1:$AC$1563,MATCH($D154,'     2022    '!$D$1:$D$1794,0),MATCH(T$1,'     2022    '!$A$1:$AC$1,0))</f>
        <v>0</v>
      </c>
      <c r="U154" s="154" t="str">
        <f>INDEX('     2022    '!$A$1:$AC$1563,MATCH($D154,'     2022    '!$D$1:$D$1794,0),MATCH(U$1,'     2022    '!$A$1:$AC$1,0))</f>
        <v>1.4G</v>
      </c>
      <c r="V154" s="153" t="str">
        <f>INDEX('     2022    '!$A$1:$AC$1563,MATCH($D154,'     2022    '!$D$1:$D$1794,0),MATCH(V$1,'     2022    '!$A$1:$AC$1,0))</f>
        <v>UN0336</v>
      </c>
      <c r="W154" s="153" t="str">
        <f>INDEX('     2022    '!$A$1:$AC$1563,MATCH($D154,'     2022    '!$D$1:$D$1794,0),MATCH(W$1,'     2022    '!$A$1:$AC$1,0))</f>
        <v>F3</v>
      </c>
      <c r="X154" s="151">
        <f>INDEX('     2022    '!$A$1:$AC$1563,MATCH($D154,'     2022    '!$D$1:$D$1794,0),MATCH(X$1,'     2022    '!$A$1:$AC$1,0))</f>
        <v>143.99</v>
      </c>
      <c r="Y154" s="151">
        <f>INDEX('     2022    '!$A$1:$AC$1563,MATCH($D154,'     2022    '!$D$1:$D$1794,0),MATCH(Y$1,'     2022    '!$A$1:$AC$1,0))</f>
        <v>119.99</v>
      </c>
      <c r="Z154" s="156">
        <f>INDEX('     2022    '!$A$1:$AC$1563,MATCH($D154,'     2022    '!$D$1:$D$1794,0),MATCH(Z$1,'     2022    '!$A$1:$AC$1,0))</f>
        <v>0.02</v>
      </c>
      <c r="AA154" s="153">
        <f>INDEX('     2022    '!$A$1:$AC$1563,MATCH($D154,'     2022    '!$D$1:$D$1794,0),MATCH(AA$1,'     2022    '!$A$1:$AC$1,0))</f>
        <v>0</v>
      </c>
      <c r="AB154" s="153" t="str">
        <f>INDEX('     2022    '!$A$1:$AC$1563,MATCH($D154,'     2022    '!$D$1:$D$1794,0),MATCH(AB$1,'     2022    '!$A$1:$AC$1,0))</f>
        <v>GB/HSE-356547</v>
      </c>
      <c r="AC154" s="153" t="str">
        <f>INDEX('     2022    '!$A$1:$AC$1563,MATCH($D154,'     2022    '!$D$1:$D$1794,0),MATCH(AC$1,'     2022    '!$A$1:$AC$1,0))</f>
        <v>10/20/2027</v>
      </c>
    </row>
    <row r="155" spans="1:29" ht="48">
      <c r="A155" s="32">
        <f t="shared" si="5"/>
        <v>152</v>
      </c>
      <c r="B155" s="68" t="str">
        <f>INDEX('     2022    '!B$2:B$1794,MATCH(D155,'     2022    '!D$2:D$1794,0))</f>
        <v/>
      </c>
      <c r="C155" s="204" t="str">
        <f>INDEX('     2022    '!C$2:C$1794,MATCH(D155,'     2022    '!D$2:D$1794,0))</f>
        <v>Cake - &gt;100s</v>
      </c>
      <c r="D155" s="205" t="str">
        <f>INDEX('     2022    '!D:D,MATCH(A155,'     2022    '!AJ:AJ,0))</f>
        <v>KF036-GC-118</v>
      </c>
      <c r="E155" s="204" t="str">
        <f>INDEX('     2022    '!$A$2:$BP$1563,MATCH(D155,'     2022    '!$D$2:$D$1794,0),MATCH($E$1,'     2022    '!$A$3:$BH$3,0))</f>
        <v>GAME CHANGER. 118 shots. Red, green crackling, blue peony, purple star and green strb, blue stars to lemon, gold palm crackling with silver, blue and purple stars to broc, blue and yellow stars and strb and a finale of multi peony and white strb. RETAIL</v>
      </c>
      <c r="F155" s="206" t="str">
        <f>IFERROR(IF(LEFT(INDEX('     2022    '!AD$2:AD$1794,MATCH(D155,'     2022    '!D$2:D$1794,0)),4)="http",HYPERLINK(INDEX('     2022    '!AD$2:AD$1794,MATCH(D155,'     2022    '!D$2:D$1794,0)),"Video"),""),"")</f>
        <v>Video</v>
      </c>
      <c r="G155" s="207">
        <f>INDEX('     2022    '!$A$1:$AC$1563,MATCH($D155,'     2022    '!$D$1:$D$1794,0),MATCH(G$1,'     2022    '!$A$1:$AC$1,0))</f>
        <v>0</v>
      </c>
      <c r="H155" s="150"/>
      <c r="I155" s="152">
        <f>INDEX('     2022    '!$A$1:$AC$1563,MATCH($D155,'     2022    '!$D$1:$D$1794,0),MATCH(I$1,'     2022    '!$A$1:$AC$1,0))</f>
        <v>40.75</v>
      </c>
      <c r="J155" s="150"/>
      <c r="K155" s="151">
        <f t="shared" si="4"/>
        <v>40.75</v>
      </c>
      <c r="L155" s="152">
        <f>INDEX('     2022    '!$A$1:$AC$1563,MATCH($D155,'     2022    '!$D$1:$D$1794,0),MATCH(L$1,'     2022    '!$A$1:$AC$1,0))</f>
        <v>38.71</v>
      </c>
      <c r="M155" s="152">
        <f>INDEX('     2022    '!$A$1:$AC$1563,MATCH($D155,'     2022    '!$D$1:$D$1794,0),MATCH(M$1,'     2022    '!$A$1:$AC$1,0))</f>
        <v>40.75</v>
      </c>
      <c r="N155" s="153" t="str">
        <f>INDEX('     2022    '!$A$1:$AC$1563,MATCH($D155,'     2022    '!$D$1:$D$1794,0),MATCH(N$1,'     2022    '!$A$1:$AC$1,0))</f>
        <v>20mm</v>
      </c>
      <c r="O155" s="154">
        <f>INDEX('     2022    '!$A$1:$AC$1563,MATCH($D155,'     2022    '!$D$1:$D$1794,0),MATCH(O$1,'     2022    '!$A$1:$AC$1,0))</f>
        <v>1</v>
      </c>
      <c r="P155" s="153">
        <f>INDEX('     2022    '!$A$1:$AC$1563,MATCH($D155,'     2022    '!$D$1:$D$1794,0),MATCH(P$1,'     2022    '!$A$1:$AC$1,0))</f>
        <v>100</v>
      </c>
      <c r="Q155" s="153" t="str">
        <f>INDEX('     2022    '!$A$1:$AC$1563,MATCH($D155,'     2022    '!$D$1:$D$1794,0),MATCH(Q$1,'     2022    '!$A$1:$AC$1,0))</f>
        <v>No</v>
      </c>
      <c r="R155" s="155">
        <f>INDEX('     2022    '!$A$1:$AC$1563,MATCH($D155,'     2022    '!$D$1:$D$1794,0),MATCH(R$1,'     2022    '!$A$1:$AC$1,0))</f>
        <v>8</v>
      </c>
      <c r="S155" s="155">
        <f>INDEX('     2022    '!$A$1:$AC$1563,MATCH($D155,'     2022    '!$D$1:$D$1794,0),MATCH(S$1,'     2022    '!$A$1:$AC$1,0))</f>
        <v>0.98</v>
      </c>
      <c r="T155" s="155">
        <f>INDEX('     2022    '!$A$1:$AC$1563,MATCH($D155,'     2022    '!$D$1:$D$1794,0),MATCH(T$1,'     2022    '!$A$1:$AC$1,0))</f>
        <v>0</v>
      </c>
      <c r="U155" s="154" t="str">
        <f>INDEX('     2022    '!$A$1:$AC$1563,MATCH($D155,'     2022    '!$D$1:$D$1794,0),MATCH(U$1,'     2022    '!$A$1:$AC$1,0))</f>
        <v>1.4G</v>
      </c>
      <c r="V155" s="153" t="str">
        <f>INDEX('     2022    '!$A$1:$AC$1563,MATCH($D155,'     2022    '!$D$1:$D$1794,0),MATCH(V$1,'     2022    '!$A$1:$AC$1,0))</f>
        <v>UN0336</v>
      </c>
      <c r="W155" s="153" t="str">
        <f>INDEX('     2022    '!$A$1:$AC$1563,MATCH($D155,'     2022    '!$D$1:$D$1794,0),MATCH(W$1,'     2022    '!$A$1:$AC$1,0))</f>
        <v>F3</v>
      </c>
      <c r="X155" s="151">
        <f>INDEX('     2022    '!$A$1:$AC$1563,MATCH($D155,'     2022    '!$D$1:$D$1794,0),MATCH(X$1,'     2022    '!$A$1:$AC$1,0))</f>
        <v>143.99</v>
      </c>
      <c r="Y155" s="151">
        <f>INDEX('     2022    '!$A$1:$AC$1563,MATCH($D155,'     2022    '!$D$1:$D$1794,0),MATCH(Y$1,'     2022    '!$A$1:$AC$1,0))</f>
        <v>119.99</v>
      </c>
      <c r="Z155" s="156">
        <f>INDEX('     2022    '!$A$1:$AC$1563,MATCH($D155,'     2022    '!$D$1:$D$1794,0),MATCH(Z$1,'     2022    '!$A$1:$AC$1,0))</f>
        <v>2.1999999999999999E-2</v>
      </c>
      <c r="AA155" s="153">
        <f>INDEX('     2022    '!$A$1:$AC$1563,MATCH($D155,'     2022    '!$D$1:$D$1794,0),MATCH(AA$1,'     2022    '!$A$1:$AC$1,0))</f>
        <v>0</v>
      </c>
      <c r="AB155" s="153" t="str">
        <f>INDEX('     2022    '!$A$1:$AC$1563,MATCH($D155,'     2022    '!$D$1:$D$1794,0),MATCH(AB$1,'     2022    '!$A$1:$AC$1,0))</f>
        <v>GB/HSE-351140</v>
      </c>
      <c r="AC155" s="153">
        <f>INDEX('     2022    '!$A$1:$AC$1563,MATCH($D155,'     2022    '!$D$1:$D$1794,0),MATCH(AC$1,'     2022    '!$A$1:$AC$1,0))</f>
        <v>0</v>
      </c>
    </row>
    <row r="156" spans="1:29" ht="48">
      <c r="A156" s="32">
        <f t="shared" si="5"/>
        <v>153</v>
      </c>
      <c r="B156" s="68" t="str">
        <f>INDEX('     2022    '!B$2:B$1794,MATCH(D156,'     2022    '!D$2:D$1794,0))</f>
        <v/>
      </c>
      <c r="C156" s="204" t="str">
        <f>INDEX('     2022    '!C$2:C$1794,MATCH(D156,'     2022    '!D$2:D$1794,0))</f>
        <v>Cake - &gt;100s</v>
      </c>
      <c r="D156" s="205" t="str">
        <f>INDEX('     2022    '!D:D,MATCH(A156,'     2022    '!AJ:AJ,0))</f>
        <v>CC1519</v>
      </c>
      <c r="E156" s="204" t="str">
        <f>INDEX('     2022    '!$A$2:$BP$1563,MATCH(D156,'     2022    '!$D$2:$D$1794,0),MATCH($E$1,'     2022    '!$A$3:$BH$3,0))</f>
        <v>HASTA LA VISTA BABY. 119 shot single ignition. Starting with z firing coloured comets into crackling, and then silver chrys bursts' firing gold brocade with red strobe lead into some silver chrys with diff. colour strobes. Then silver willow. RETAIL</v>
      </c>
      <c r="F156" s="206" t="str">
        <f>IFERROR(IF(LEFT(INDEX('     2022    '!AD$2:AD$1794,MATCH(D156,'     2022    '!D$2:D$1794,0)),4)="http",HYPERLINK(INDEX('     2022    '!AD$2:AD$1794,MATCH(D156,'     2022    '!D$2:D$1794,0)),"Video"),""),"")</f>
        <v>Video</v>
      </c>
      <c r="G156" s="207">
        <f>INDEX('     2022    '!$A$1:$AC$1563,MATCH($D156,'     2022    '!$D$1:$D$1794,0),MATCH(G$1,'     2022    '!$A$1:$AC$1,0))</f>
        <v>0</v>
      </c>
      <c r="H156" s="150"/>
      <c r="I156" s="152">
        <f>INDEX('     2022    '!$A$1:$AC$1563,MATCH($D156,'     2022    '!$D$1:$D$1794,0),MATCH(I$1,'     2022    '!$A$1:$AC$1,0))</f>
        <v>58.51</v>
      </c>
      <c r="J156" s="150"/>
      <c r="K156" s="151">
        <f t="shared" si="4"/>
        <v>58.51</v>
      </c>
      <c r="L156" s="152">
        <f>INDEX('     2022    '!$A$1:$AC$1563,MATCH($D156,'     2022    '!$D$1:$D$1794,0),MATCH(L$1,'     2022    '!$A$1:$AC$1,0))</f>
        <v>68.129771859352914</v>
      </c>
      <c r="M156" s="152">
        <f>INDEX('     2022    '!$A$1:$AC$1563,MATCH($D156,'     2022    '!$D$1:$D$1794,0),MATCH(M$1,'     2022    '!$A$1:$AC$1,0))</f>
        <v>71.715549325634655</v>
      </c>
      <c r="N156" s="153" t="str">
        <f>INDEX('     2022    '!$A$1:$AC$1563,MATCH($D156,'     2022    '!$D$1:$D$1794,0),MATCH(N$1,'     2022    '!$A$1:$AC$1,0))</f>
        <v>30mm</v>
      </c>
      <c r="O156" s="154">
        <f>INDEX('     2022    '!$A$1:$AC$1563,MATCH($D156,'     2022    '!$D$1:$D$1794,0),MATCH(O$1,'     2022    '!$A$1:$AC$1,0))</f>
        <v>1</v>
      </c>
      <c r="P156" s="153">
        <f>INDEX('     2022    '!$A$1:$AC$1563,MATCH($D156,'     2022    '!$D$1:$D$1794,0),MATCH(P$1,'     2022    '!$A$1:$AC$1,0))</f>
        <v>80</v>
      </c>
      <c r="Q156" s="153" t="str">
        <f>INDEX('     2022    '!$A$1:$AC$1563,MATCH($D156,'     2022    '!$D$1:$D$1794,0),MATCH(Q$1,'     2022    '!$A$1:$AC$1,0))</f>
        <v>No</v>
      </c>
      <c r="R156" s="155">
        <f>INDEX('     2022    '!$A$1:$AC$1563,MATCH($D156,'     2022    '!$D$1:$D$1794,0),MATCH(R$1,'     2022    '!$A$1:$AC$1,0))</f>
        <v>13</v>
      </c>
      <c r="S156" s="155">
        <f>INDEX('     2022    '!$A$1:$AC$1563,MATCH($D156,'     2022    '!$D$1:$D$1794,0),MATCH(S$1,'     2022    '!$A$1:$AC$1,0))</f>
        <v>2</v>
      </c>
      <c r="T156" s="155">
        <f>INDEX('     2022    '!$A$1:$AC$1563,MATCH($D156,'     2022    '!$D$1:$D$1794,0),MATCH(T$1,'     2022    '!$A$1:$AC$1,0))</f>
        <v>0.3</v>
      </c>
      <c r="U156" s="154" t="str">
        <f>INDEX('     2022    '!$A$1:$AC$1563,MATCH($D156,'     2022    '!$D$1:$D$1794,0),MATCH(U$1,'     2022    '!$A$1:$AC$1,0))</f>
        <v>1.3G</v>
      </c>
      <c r="V156" s="153" t="str">
        <f>INDEX('     2022    '!$A$1:$AC$1563,MATCH($D156,'     2022    '!$D$1:$D$1794,0),MATCH(V$1,'     2022    '!$A$1:$AC$1,0))</f>
        <v>UN0335</v>
      </c>
      <c r="W156" s="153">
        <f>INDEX('     2022    '!$A$1:$AC$1563,MATCH($D156,'     2022    '!$D$1:$D$1794,0),MATCH(W$1,'     2022    '!$A$1:$AC$1,0))</f>
        <v>0</v>
      </c>
      <c r="X156" s="151">
        <f>INDEX('     2022    '!$A$1:$AC$1563,MATCH($D156,'     2022    '!$D$1:$D$1794,0),MATCH(X$1,'     2022    '!$A$1:$AC$1,0))</f>
        <v>224.99</v>
      </c>
      <c r="Y156" s="151">
        <f>INDEX('     2022    '!$A$1:$AC$1563,MATCH($D156,'     2022    '!$D$1:$D$1794,0),MATCH(Y$1,'     2022    '!$A$1:$AC$1,0))</f>
        <v>169.99</v>
      </c>
      <c r="Z156" s="156">
        <f>INDEX('     2022    '!$A$1:$AC$1563,MATCH($D156,'     2022    '!$D$1:$D$1794,0),MATCH(Z$1,'     2022    '!$A$1:$AC$1,0))</f>
        <v>4.2299999999999997E-2</v>
      </c>
      <c r="AA156" s="153" t="str">
        <f>INDEX('     2022    '!$A$1:$AC$1563,MATCH($D156,'     2022    '!$D$1:$D$1794,0),MATCH(AA$1,'     2022    '!$A$1:$AC$1,0))</f>
        <v>2806-F3-002015</v>
      </c>
      <c r="AB156" s="153" t="str">
        <f>INDEX('     2022    '!$A$1:$AC$1563,MATCH($D156,'     2022    '!$D$1:$D$1794,0),MATCH(AB$1,'     2022    '!$A$1:$AC$1,0))</f>
        <v>GB/HSE-362449</v>
      </c>
      <c r="AC156" s="153" t="str">
        <f>INDEX('     2022    '!$A$1:$AC$1563,MATCH($D156,'     2022    '!$D$1:$D$1794,0),MATCH(AC$1,'     2022    '!$A$1:$AC$1,0))</f>
        <v>11/30/2030</v>
      </c>
    </row>
    <row r="157" spans="1:29" ht="24">
      <c r="A157" s="32">
        <f t="shared" si="5"/>
        <v>154</v>
      </c>
      <c r="B157" s="68" t="str">
        <f>INDEX('     2022    '!B$2:B$1794,MATCH(D157,'     2022    '!D$2:D$1794,0))</f>
        <v>NEW2021</v>
      </c>
      <c r="C157" s="204" t="str">
        <f>INDEX('     2022    '!C$2:C$1794,MATCH(D157,'     2022    '!D$2:D$1794,0))</f>
        <v>Cake - &gt;100s</v>
      </c>
      <c r="D157" s="205" t="str">
        <f>INDEX('     2022    '!D:D,MATCH(A157,'     2022    '!AJ:AJ,0))</f>
        <v>CC1565</v>
      </c>
      <c r="E157" s="204" t="str">
        <f>INDEX('     2022    '!$A$2:$BP$1563,MATCH(D157,'     2022    '!$D$2:$D$1794,0),MATCH($E$1,'     2022    '!$A$3:$BH$3,0))</f>
        <v>TIME LORD. 126 shot cake. Our new long duration cake replacing the world famous Tardis a real mix of effects and a great duration. RETAIL</v>
      </c>
      <c r="F157" s="206" t="str">
        <f>IFERROR(IF(LEFT(INDEX('     2022    '!AD$2:AD$1794,MATCH(D157,'     2022    '!D$2:D$1794,0)),4)="http",HYPERLINK(INDEX('     2022    '!AD$2:AD$1794,MATCH(D157,'     2022    '!D$2:D$1794,0)),"Video"),""),"")</f>
        <v>Video</v>
      </c>
      <c r="G157" s="207">
        <f>INDEX('     2022    '!$A$1:$AC$1563,MATCH($D157,'     2022    '!$D$1:$D$1794,0),MATCH(G$1,'     2022    '!$A$1:$AC$1,0))</f>
        <v>0</v>
      </c>
      <c r="H157" s="150"/>
      <c r="I157" s="152">
        <f>INDEX('     2022    '!$A$1:$AC$1563,MATCH($D157,'     2022    '!$D$1:$D$1794,0),MATCH(I$1,'     2022    '!$A$1:$AC$1,0))</f>
        <v>35.6</v>
      </c>
      <c r="J157" s="150"/>
      <c r="K157" s="151">
        <f t="shared" si="4"/>
        <v>35.6</v>
      </c>
      <c r="L157" s="152">
        <f>INDEX('     2022    '!$A$1:$AC$1563,MATCH($D157,'     2022    '!$D$1:$D$1794,0),MATCH(L$1,'     2022    '!$A$1:$AC$1,0))</f>
        <v>40.035889337156995</v>
      </c>
      <c r="M157" s="152">
        <f>INDEX('     2022    '!$A$1:$AC$1563,MATCH($D157,'     2022    '!$D$1:$D$1794,0),MATCH(M$1,'     2022    '!$A$1:$AC$1,0))</f>
        <v>42.14304140753368</v>
      </c>
      <c r="N157" s="153" t="str">
        <f>INDEX('     2022    '!$A$1:$AC$1563,MATCH($D157,'     2022    '!$D$1:$D$1794,0),MATCH(N$1,'     2022    '!$A$1:$AC$1,0))</f>
        <v>20mm</v>
      </c>
      <c r="O157" s="154">
        <f>INDEX('     2022    '!$A$1:$AC$1563,MATCH($D157,'     2022    '!$D$1:$D$1794,0),MATCH(O$1,'     2022    '!$A$1:$AC$1,0))</f>
        <v>1</v>
      </c>
      <c r="P157" s="153">
        <f>INDEX('     2022    '!$A$1:$AC$1563,MATCH($D157,'     2022    '!$D$1:$D$1794,0),MATCH(P$1,'     2022    '!$A$1:$AC$1,0))</f>
        <v>108</v>
      </c>
      <c r="Q157" s="153" t="str">
        <f>INDEX('     2022    '!$A$1:$AC$1563,MATCH($D157,'     2022    '!$D$1:$D$1794,0),MATCH(Q$1,'     2022    '!$A$1:$AC$1,0))</f>
        <v>No</v>
      </c>
      <c r="R157" s="155">
        <f>INDEX('     2022    '!$A$1:$AC$1563,MATCH($D157,'     2022    '!$D$1:$D$1794,0),MATCH(R$1,'     2022    '!$A$1:$AC$1,0))</f>
        <v>11</v>
      </c>
      <c r="S157" s="155">
        <f>INDEX('     2022    '!$A$1:$AC$1563,MATCH($D157,'     2022    '!$D$1:$D$1794,0),MATCH(S$1,'     2022    '!$A$1:$AC$1,0))</f>
        <v>1.25</v>
      </c>
      <c r="T157" s="155">
        <f>INDEX('     2022    '!$A$1:$AC$1563,MATCH($D157,'     2022    '!$D$1:$D$1794,0),MATCH(T$1,'     2022    '!$A$1:$AC$1,0))</f>
        <v>0</v>
      </c>
      <c r="U157" s="154" t="str">
        <f>INDEX('     2022    '!$A$1:$AC$1563,MATCH($D157,'     2022    '!$D$1:$D$1794,0),MATCH(U$1,'     2022    '!$A$1:$AC$1,0))</f>
        <v>1.3G</v>
      </c>
      <c r="V157" s="153" t="str">
        <f>INDEX('     2022    '!$A$1:$AC$1563,MATCH($D157,'     2022    '!$D$1:$D$1794,0),MATCH(V$1,'     2022    '!$A$1:$AC$1,0))</f>
        <v>UN0335</v>
      </c>
      <c r="W157" s="153" t="str">
        <f>INDEX('     2022    '!$A$1:$AC$1563,MATCH($D157,'     2022    '!$D$1:$D$1794,0),MATCH(W$1,'     2022    '!$A$1:$AC$1,0))</f>
        <v>F3</v>
      </c>
      <c r="X157" s="151">
        <f>INDEX('     2022    '!$A$1:$AC$1563,MATCH($D157,'     2022    '!$D$1:$D$1794,0),MATCH(X$1,'     2022    '!$A$1:$AC$1,0))</f>
        <v>135.99</v>
      </c>
      <c r="Y157" s="151">
        <f>INDEX('     2022    '!$A$1:$AC$1563,MATCH($D157,'     2022    '!$D$1:$D$1794,0),MATCH(Y$1,'     2022    '!$A$1:$AC$1,0))</f>
        <v>104.99</v>
      </c>
      <c r="Z157" s="156">
        <f>INDEX('     2022    '!$A$1:$AC$1563,MATCH($D157,'     2022    '!$D$1:$D$1794,0),MATCH(Z$1,'     2022    '!$A$1:$AC$1,0))</f>
        <v>0.02</v>
      </c>
      <c r="AA157" s="153" t="str">
        <f>INDEX('     2022    '!$A$1:$AC$1563,MATCH($D157,'     2022    '!$D$1:$D$1794,0),MATCH(AA$1,'     2022    '!$A$1:$AC$1,0))</f>
        <v>2806-F3-003554</v>
      </c>
      <c r="AB157" s="153" t="str">
        <f>INDEX('     2022    '!$A$1:$AC$1563,MATCH($D157,'     2022    '!$D$1:$D$1794,0),MATCH(AB$1,'     2022    '!$A$1:$AC$1,0))</f>
        <v>NL/TNO-0017-2021</v>
      </c>
      <c r="AC157" s="153" t="str">
        <f>INDEX('     2022    '!$A$1:$AC$1563,MATCH($D157,'     2022    '!$D$1:$D$1794,0),MATCH(AC$1,'     2022    '!$A$1:$AC$1,0))</f>
        <v>12/31/2099</v>
      </c>
    </row>
    <row r="158" spans="1:29" ht="36">
      <c r="A158" s="32">
        <f t="shared" si="5"/>
        <v>155</v>
      </c>
      <c r="B158" s="68" t="str">
        <f>INDEX('     2022    '!B$2:B$1794,MATCH(D158,'     2022    '!D$2:D$1794,0))</f>
        <v/>
      </c>
      <c r="C158" s="204" t="str">
        <f>INDEX('     2022    '!C$2:C$1794,MATCH(D158,'     2022    '!D$2:D$1794,0))</f>
        <v>Cake - &gt;100s</v>
      </c>
      <c r="D158" s="205" t="str">
        <f>INDEX('     2022    '!D:D,MATCH(A158,'     2022    '!AJ:AJ,0))</f>
        <v>CC0651</v>
      </c>
      <c r="E158" s="204" t="str">
        <f>INDEX('     2022    '!$A$2:$BP$1563,MATCH(D158,'     2022    '!$D$2:$D$1794,0),MATCH($E$1,'     2022    '!$A$3:$BH$3,0))</f>
        <v>BIG MAMMA. 127 shot cake. Great single ignition piece with varied firing patterns. Coloured tails to time rain, bright blue star bursts. Strobes and whistles finishing with a lift of bright silver strobe. RETAIL</v>
      </c>
      <c r="F158" s="206" t="str">
        <f>IFERROR(IF(LEFT(INDEX('     2022    '!AD$2:AD$1794,MATCH(D158,'     2022    '!D$2:D$1794,0)),4)="http",HYPERLINK(INDEX('     2022    '!AD$2:AD$1794,MATCH(D158,'     2022    '!D$2:D$1794,0)),"Video"),""),"")</f>
        <v>Video</v>
      </c>
      <c r="G158" s="207">
        <f>INDEX('     2022    '!$A$1:$AC$1563,MATCH($D158,'     2022    '!$D$1:$D$1794,0),MATCH(G$1,'     2022    '!$A$1:$AC$1,0))</f>
        <v>0</v>
      </c>
      <c r="H158" s="150"/>
      <c r="I158" s="152">
        <f>INDEX('     2022    '!$A$1:$AC$1563,MATCH($D158,'     2022    '!$D$1:$D$1794,0),MATCH(I$1,'     2022    '!$A$1:$AC$1,0))</f>
        <v>39.14</v>
      </c>
      <c r="J158" s="150"/>
      <c r="K158" s="151">
        <f t="shared" si="4"/>
        <v>39.14</v>
      </c>
      <c r="L158" s="152">
        <f>INDEX('     2022    '!$A$1:$AC$1563,MATCH($D158,'     2022    '!$D$1:$D$1794,0),MATCH(L$1,'     2022    '!$A$1:$AC$1,0))</f>
        <v>42.920865384638709</v>
      </c>
      <c r="M158" s="152">
        <f>INDEX('     2022    '!$A$1:$AC$1563,MATCH($D158,'     2022    '!$D$1:$D$1794,0),MATCH(M$1,'     2022    '!$A$1:$AC$1,0))</f>
        <v>45.179858299619696</v>
      </c>
      <c r="N158" s="153" t="str">
        <f>INDEX('     2022    '!$A$1:$AC$1563,MATCH($D158,'     2022    '!$D$1:$D$1794,0),MATCH(N$1,'     2022    '!$A$1:$AC$1,0))</f>
        <v>19mm</v>
      </c>
      <c r="O158" s="154">
        <f>INDEX('     2022    '!$A$1:$AC$1563,MATCH($D158,'     2022    '!$D$1:$D$1794,0),MATCH(O$1,'     2022    '!$A$1:$AC$1,0))</f>
        <v>1</v>
      </c>
      <c r="P158" s="153">
        <f>INDEX('     2022    '!$A$1:$AC$1563,MATCH($D158,'     2022    '!$D$1:$D$1794,0),MATCH(P$1,'     2022    '!$A$1:$AC$1,0))</f>
        <v>84</v>
      </c>
      <c r="Q158" s="153" t="str">
        <f>INDEX('     2022    '!$A$1:$AC$1563,MATCH($D158,'     2022    '!$D$1:$D$1794,0),MATCH(Q$1,'     2022    '!$A$1:$AC$1,0))</f>
        <v>No</v>
      </c>
      <c r="R158" s="155">
        <f>INDEX('     2022    '!$A$1:$AC$1563,MATCH($D158,'     2022    '!$D$1:$D$1794,0),MATCH(R$1,'     2022    '!$A$1:$AC$1,0))</f>
        <v>10</v>
      </c>
      <c r="S158" s="155">
        <f>INDEX('     2022    '!$A$1:$AC$1563,MATCH($D158,'     2022    '!$D$1:$D$1794,0),MATCH(S$1,'     2022    '!$A$1:$AC$1,0))</f>
        <v>0.96</v>
      </c>
      <c r="T158" s="155">
        <f>INDEX('     2022    '!$A$1:$AC$1563,MATCH($D158,'     2022    '!$D$1:$D$1794,0),MATCH(T$1,'     2022    '!$A$1:$AC$1,0))</f>
        <v>0.3</v>
      </c>
      <c r="U158" s="154" t="str">
        <f>INDEX('     2022    '!$A$1:$AC$1563,MATCH($D158,'     2022    '!$D$1:$D$1794,0),MATCH(U$1,'     2022    '!$A$1:$AC$1,0))</f>
        <v>1.3G</v>
      </c>
      <c r="V158" s="153" t="str">
        <f>INDEX('     2022    '!$A$1:$AC$1563,MATCH($D158,'     2022    '!$D$1:$D$1794,0),MATCH(V$1,'     2022    '!$A$1:$AC$1,0))</f>
        <v>UN0335</v>
      </c>
      <c r="W158" s="153" t="str">
        <f>INDEX('     2022    '!$A$1:$AC$1563,MATCH($D158,'     2022    '!$D$1:$D$1794,0),MATCH(W$1,'     2022    '!$A$1:$AC$1,0))</f>
        <v>F3</v>
      </c>
      <c r="X158" s="151">
        <f>INDEX('     2022    '!$A$1:$AC$1563,MATCH($D158,'     2022    '!$D$1:$D$1794,0),MATCH(X$1,'     2022    '!$A$1:$AC$1,0))</f>
        <v>149.99</v>
      </c>
      <c r="Y158" s="151">
        <f>INDEX('     2022    '!$A$1:$AC$1563,MATCH($D158,'     2022    '!$D$1:$D$1794,0),MATCH(Y$1,'     2022    '!$A$1:$AC$1,0))</f>
        <v>114.99</v>
      </c>
      <c r="Z158" s="156">
        <f>INDEX('     2022    '!$A$1:$AC$1563,MATCH($D158,'     2022    '!$D$1:$D$1794,0),MATCH(Z$1,'     2022    '!$A$1:$AC$1,0))</f>
        <v>2.4E-2</v>
      </c>
      <c r="AA158" s="153" t="str">
        <f>INDEX('     2022    '!$A$1:$AC$1563,MATCH($D158,'     2022    '!$D$1:$D$1794,0),MATCH(AA$1,'     2022    '!$A$1:$AC$1,0))</f>
        <v>1008-F3-69252798</v>
      </c>
      <c r="AB158" s="153" t="str">
        <f>INDEX('     2022    '!$A$1:$AC$1563,MATCH($D158,'     2022    '!$D$1:$D$1794,0),MATCH(AB$1,'     2022    '!$A$1:$AC$1,0))</f>
        <v>GB/HSE-352790</v>
      </c>
      <c r="AC158" s="153" t="str">
        <f>INDEX('     2022    '!$A$1:$AC$1563,MATCH($D158,'     2022    '!$D$1:$D$1794,0),MATCH(AC$1,'     2022    '!$A$1:$AC$1,0))</f>
        <v>6/28/2026</v>
      </c>
    </row>
    <row r="159" spans="1:29" ht="36">
      <c r="A159" s="32">
        <f t="shared" si="5"/>
        <v>156</v>
      </c>
      <c r="B159" s="68" t="str">
        <f>INDEX('     2022    '!B$2:B$1794,MATCH(D159,'     2022    '!D$2:D$1794,0))</f>
        <v/>
      </c>
      <c r="C159" s="204" t="str">
        <f>INDEX('     2022    '!C$2:C$1794,MATCH(D159,'     2022    '!D$2:D$1794,0))</f>
        <v>Cake - &gt;100s</v>
      </c>
      <c r="D159" s="205" t="str">
        <f>INDEX('     2022    '!D:D,MATCH(A159,'     2022    '!AJ:AJ,0))</f>
        <v>KF038-IS-130</v>
      </c>
      <c r="E159" s="204" t="str">
        <f>INDEX('     2022    '!$A$2:$BP$1563,MATCH(D159,'     2022    '!$D$2:$D$1794,0),MATCH($E$1,'     2022    '!$A$3:$BH$3,0))</f>
        <v>ICARUS SUN. 130 shots. Vertical and fan arrangements. Offering a multitude of differing coloured tails, mines, crowns and glittering effects. It finishes with a whistling finale. RETAIL</v>
      </c>
      <c r="F159" s="206" t="str">
        <f>IFERROR(IF(LEFT(INDEX('     2022    '!AD$2:AD$1794,MATCH(D159,'     2022    '!D$2:D$1794,0)),4)="http",HYPERLINK(INDEX('     2022    '!AD$2:AD$1794,MATCH(D159,'     2022    '!D$2:D$1794,0)),"Video"),""),"")</f>
        <v>Video</v>
      </c>
      <c r="G159" s="207">
        <f>INDEX('     2022    '!$A$1:$AC$1563,MATCH($D159,'     2022    '!$D$1:$D$1794,0),MATCH(G$1,'     2022    '!$A$1:$AC$1,0))</f>
        <v>12</v>
      </c>
      <c r="H159" s="150"/>
      <c r="I159" s="152">
        <f>INDEX('     2022    '!$A$1:$AC$1563,MATCH($D159,'     2022    '!$D$1:$D$1794,0),MATCH(I$1,'     2022    '!$A$1:$AC$1,0))</f>
        <v>49.69</v>
      </c>
      <c r="J159" s="150"/>
      <c r="K159" s="151">
        <f t="shared" si="4"/>
        <v>49.69</v>
      </c>
      <c r="L159" s="152">
        <f>INDEX('     2022    '!$A$1:$AC$1563,MATCH($D159,'     2022    '!$D$1:$D$1794,0),MATCH(L$1,'     2022    '!$A$1:$AC$1,0))</f>
        <v>47.21</v>
      </c>
      <c r="M159" s="152">
        <f>INDEX('     2022    '!$A$1:$AC$1563,MATCH($D159,'     2022    '!$D$1:$D$1794,0),MATCH(M$1,'     2022    '!$A$1:$AC$1,0))</f>
        <v>49.69</v>
      </c>
      <c r="N159" s="153" t="str">
        <f>INDEX('     2022    '!$A$1:$AC$1563,MATCH($D159,'     2022    '!$D$1:$D$1794,0),MATCH(N$1,'     2022    '!$A$1:$AC$1,0))</f>
        <v>20mm</v>
      </c>
      <c r="O159" s="154">
        <f>INDEX('     2022    '!$A$1:$AC$1563,MATCH($D159,'     2022    '!$D$1:$D$1794,0),MATCH(O$1,'     2022    '!$A$1:$AC$1,0))</f>
        <v>1</v>
      </c>
      <c r="P159" s="153">
        <f>INDEX('     2022    '!$A$1:$AC$1563,MATCH($D159,'     2022    '!$D$1:$D$1794,0),MATCH(P$1,'     2022    '!$A$1:$AC$1,0))</f>
        <v>90</v>
      </c>
      <c r="Q159" s="153" t="str">
        <f>INDEX('     2022    '!$A$1:$AC$1563,MATCH($D159,'     2022    '!$D$1:$D$1794,0),MATCH(Q$1,'     2022    '!$A$1:$AC$1,0))</f>
        <v>No</v>
      </c>
      <c r="R159" s="155">
        <f>INDEX('     2022    '!$A$1:$AC$1563,MATCH($D159,'     2022    '!$D$1:$D$1794,0),MATCH(R$1,'     2022    '!$A$1:$AC$1,0))</f>
        <v>8</v>
      </c>
      <c r="S159" s="155">
        <f>INDEX('     2022    '!$A$1:$AC$1563,MATCH($D159,'     2022    '!$D$1:$D$1794,0),MATCH(S$1,'     2022    '!$A$1:$AC$1,0))</f>
        <v>0.99</v>
      </c>
      <c r="T159" s="155">
        <f>INDEX('     2022    '!$A$1:$AC$1563,MATCH($D159,'     2022    '!$D$1:$D$1794,0),MATCH(T$1,'     2022    '!$A$1:$AC$1,0))</f>
        <v>0</v>
      </c>
      <c r="U159" s="154" t="str">
        <f>INDEX('     2022    '!$A$1:$AC$1563,MATCH($D159,'     2022    '!$D$1:$D$1794,0),MATCH(U$1,'     2022    '!$A$1:$AC$1,0))</f>
        <v>1.3G</v>
      </c>
      <c r="V159" s="153" t="str">
        <f>INDEX('     2022    '!$A$1:$AC$1563,MATCH($D159,'     2022    '!$D$1:$D$1794,0),MATCH(V$1,'     2022    '!$A$1:$AC$1,0))</f>
        <v>UN0335</v>
      </c>
      <c r="W159" s="153" t="str">
        <f>INDEX('     2022    '!$A$1:$AC$1563,MATCH($D159,'     2022    '!$D$1:$D$1794,0),MATCH(W$1,'     2022    '!$A$1:$AC$1,0))</f>
        <v>F3</v>
      </c>
      <c r="X159" s="151">
        <f>INDEX('     2022    '!$A$1:$AC$1563,MATCH($D159,'     2022    '!$D$1:$D$1794,0),MATCH(X$1,'     2022    '!$A$1:$AC$1,0))</f>
        <v>177.59</v>
      </c>
      <c r="Y159" s="151">
        <f>INDEX('     2022    '!$A$1:$AC$1563,MATCH($D159,'     2022    '!$D$1:$D$1794,0),MATCH(Y$1,'     2022    '!$A$1:$AC$1,0))</f>
        <v>147.99</v>
      </c>
      <c r="Z159" s="156">
        <f>INDEX('     2022    '!$A$1:$AC$1563,MATCH($D159,'     2022    '!$D$1:$D$1794,0),MATCH(Z$1,'     2022    '!$A$1:$AC$1,0))</f>
        <v>2.9600000000000001E-2</v>
      </c>
      <c r="AA159" s="153" t="str">
        <f>INDEX('     2022    '!$A$1:$AC$1563,MATCH($D159,'     2022    '!$D$1:$D$1794,0),MATCH(AA$1,'     2022    '!$A$1:$AC$1,0))</f>
        <v>1008-F3-69246787</v>
      </c>
      <c r="AB159" s="153">
        <f>INDEX('     2022    '!$A$1:$AC$1563,MATCH($D159,'     2022    '!$D$1:$D$1794,0),MATCH(AB$1,'     2022    '!$A$1:$AC$1,0))</f>
        <v>0</v>
      </c>
      <c r="AC159" s="153">
        <f>INDEX('     2022    '!$A$1:$AC$1563,MATCH($D159,'     2022    '!$D$1:$D$1794,0),MATCH(AC$1,'     2022    '!$A$1:$AC$1,0))</f>
        <v>0</v>
      </c>
    </row>
    <row r="160" spans="1:29" ht="24">
      <c r="A160" s="32">
        <f t="shared" si="5"/>
        <v>157</v>
      </c>
      <c r="B160" s="68" t="str">
        <f>INDEX('     2022    '!B$2:B$1794,MATCH(D160,'     2022    '!D$2:D$1794,0))</f>
        <v>NEW2022</v>
      </c>
      <c r="C160" s="204" t="str">
        <f>INDEX('     2022    '!C$2:C$1794,MATCH(D160,'     2022    '!D$2:D$1794,0))</f>
        <v>Compound Cake</v>
      </c>
      <c r="D160" s="205" t="str">
        <f>INDEX('     2022    '!D:D,MATCH(A160,'     2022    '!AJ:AJ,0))</f>
        <v>KF-CCP004</v>
      </c>
      <c r="E160" s="204" t="str">
        <f>INDEX('     2022    '!$A$2:$BP$1563,MATCH(D160,'     2022    '!$D$2:$D$1794,0),MATCH($E$1,'     2022    '!$A$3:$BH$3,0))</f>
        <v>KNEES UP. 63 shots, single ignition. Perfect garden display in a box. One minute of colour, crackle and excitement. RETAIL</v>
      </c>
      <c r="F160" s="206" t="str">
        <f>IFERROR(IF(LEFT(INDEX('     2022    '!AD$2:AD$1794,MATCH(D160,'     2022    '!D$2:D$1794,0)),4)="http",HYPERLINK(INDEX('     2022    '!AD$2:AD$1794,MATCH(D160,'     2022    '!D$2:D$1794,0)),"Video"),""),"")</f>
        <v/>
      </c>
      <c r="G160" s="207">
        <f>INDEX('     2022    '!$A$1:$AC$1563,MATCH($D160,'     2022    '!$D$1:$D$1794,0),MATCH(G$1,'     2022    '!$A$1:$AC$1,0))</f>
        <v>0</v>
      </c>
      <c r="H160" s="150"/>
      <c r="I160" s="152">
        <f>INDEX('     2022    '!$A$1:$AC$1563,MATCH($D160,'     2022    '!$D$1:$D$1794,0),MATCH(I$1,'     2022    '!$A$1:$AC$1,0))</f>
        <v>67.91</v>
      </c>
      <c r="J160" s="150"/>
      <c r="K160" s="151">
        <f t="shared" si="4"/>
        <v>16.977499999999999</v>
      </c>
      <c r="L160" s="152">
        <f>INDEX('     2022    '!$A$1:$AC$1563,MATCH($D160,'     2022    '!$D$1:$D$1794,0),MATCH(L$1,'     2022    '!$A$1:$AC$1,0))</f>
        <v>64.510000000000005</v>
      </c>
      <c r="M160" s="152">
        <f>INDEX('     2022    '!$A$1:$AC$1563,MATCH($D160,'     2022    '!$D$1:$D$1794,0),MATCH(M$1,'     2022    '!$A$1:$AC$1,0))</f>
        <v>67.91</v>
      </c>
      <c r="N160" s="153" t="str">
        <f>INDEX('     2022    '!$A$1:$AC$1563,MATCH($D160,'     2022    '!$D$1:$D$1794,0),MATCH(N$1,'     2022    '!$A$1:$AC$1,0))</f>
        <v>20mm</v>
      </c>
      <c r="O160" s="154">
        <f>INDEX('     2022    '!$A$1:$AC$1563,MATCH($D160,'     2022    '!$D$1:$D$1794,0),MATCH(O$1,'     2022    '!$A$1:$AC$1,0))</f>
        <v>4</v>
      </c>
      <c r="P160" s="153">
        <f>INDEX('     2022    '!$A$1:$AC$1563,MATCH($D160,'     2022    '!$D$1:$D$1794,0),MATCH(P$1,'     2022    '!$A$1:$AC$1,0))</f>
        <v>64</v>
      </c>
      <c r="Q160" s="153" t="str">
        <f>INDEX('     2022    '!$A$1:$AC$1563,MATCH($D160,'     2022    '!$D$1:$D$1794,0),MATCH(Q$1,'     2022    '!$A$1:$AC$1,0))</f>
        <v>No</v>
      </c>
      <c r="R160" s="155">
        <f>INDEX('     2022    '!$A$1:$AC$1563,MATCH($D160,'     2022    '!$D$1:$D$1794,0),MATCH(R$1,'     2022    '!$A$1:$AC$1,0))</f>
        <v>10</v>
      </c>
      <c r="S160" s="155">
        <f>INDEX('     2022    '!$A$1:$AC$1563,MATCH($D160,'     2022    '!$D$1:$D$1794,0),MATCH(S$1,'     2022    '!$A$1:$AC$1,0))</f>
        <v>0.5</v>
      </c>
      <c r="T160" s="155">
        <f>INDEX('     2022    '!$A$1:$AC$1563,MATCH($D160,'     2022    '!$D$1:$D$1794,0),MATCH(T$1,'     2022    '!$A$1:$AC$1,0))</f>
        <v>0</v>
      </c>
      <c r="U160" s="154" t="str">
        <f>INDEX('     2022    '!$A$1:$AC$1563,MATCH($D160,'     2022    '!$D$1:$D$1794,0),MATCH(U$1,'     2022    '!$A$1:$AC$1,0))</f>
        <v>1.4G</v>
      </c>
      <c r="V160" s="153" t="str">
        <f>INDEX('     2022    '!$A$1:$AC$1563,MATCH($D160,'     2022    '!$D$1:$D$1794,0),MATCH(V$1,'     2022    '!$A$1:$AC$1,0))</f>
        <v>UN0336</v>
      </c>
      <c r="W160" s="153" t="str">
        <f>INDEX('     2022    '!$A$1:$AC$1563,MATCH($D160,'     2022    '!$D$1:$D$1794,0),MATCH(W$1,'     2022    '!$A$1:$AC$1,0))</f>
        <v>F2</v>
      </c>
      <c r="X160" s="151">
        <f>INDEX('     2022    '!$A$1:$AC$1563,MATCH($D160,'     2022    '!$D$1:$D$1794,0),MATCH(X$1,'     2022    '!$A$1:$AC$1,0))</f>
        <v>69.989999999999995</v>
      </c>
      <c r="Y160" s="151">
        <f>INDEX('     2022    '!$A$1:$AC$1563,MATCH($D160,'     2022    '!$D$1:$D$1794,0),MATCH(Y$1,'     2022    '!$A$1:$AC$1,0))</f>
        <v>59.99</v>
      </c>
      <c r="Z160" s="156">
        <f>INDEX('     2022    '!$A$1:$AC$1563,MATCH($D160,'     2022    '!$D$1:$D$1794,0),MATCH(Z$1,'     2022    '!$A$1:$AC$1,0))</f>
        <v>3.5999999999999997E-2</v>
      </c>
      <c r="AA160" s="153" t="str">
        <f>INDEX('     2022    '!$A$1:$AC$1563,MATCH($D160,'     2022    '!$D$1:$D$1794,0),MATCH(AA$1,'     2022    '!$A$1:$AC$1,0))</f>
        <v>2806-F2-003550</v>
      </c>
      <c r="AB160" s="153" t="str">
        <f>INDEX('     2022    '!$A$1:$AC$1563,MATCH($D160,'     2022    '!$D$1:$D$1794,0),MATCH(AB$1,'     2022    '!$A$1:$AC$1,0))</f>
        <v>NL/TNO-0017-2021</v>
      </c>
      <c r="AC160" s="153" t="str">
        <f>INDEX('     2022    '!$A$1:$AC$1563,MATCH($D160,'     2022    '!$D$1:$D$1794,0),MATCH(AC$1,'     2022    '!$A$1:$AC$1,0))</f>
        <v>12/31/2099</v>
      </c>
    </row>
    <row r="161" spans="1:29" ht="36">
      <c r="A161" s="32">
        <f t="shared" si="5"/>
        <v>158</v>
      </c>
      <c r="B161" s="68" t="str">
        <f>INDEX('     2022    '!B$2:B$1794,MATCH(D161,'     2022    '!D$2:D$1794,0))</f>
        <v>NEW2021</v>
      </c>
      <c r="C161" s="204" t="str">
        <f>INDEX('     2022    '!C$2:C$1794,MATCH(D161,'     2022    '!D$2:D$1794,0))</f>
        <v>Compound Cake</v>
      </c>
      <c r="D161" s="205" t="str">
        <f>INDEX('     2022    '!D:D,MATCH(A161,'     2022    '!AJ:AJ,0))</f>
        <v>CCP004</v>
      </c>
      <c r="E161" s="204" t="str">
        <f>INDEX('     2022    '!$A$2:$BP$1563,MATCH(D161,'     2022    '!$D$2:$D$1794,0),MATCH($E$1,'     2022    '!$A$3:$BH$3,0))</f>
        <v>GARDEN PARTY. 63 shot compound cake. A great small compound for the back garden. Strobes, crackles and bursts of colour combine in this minute long display. RETAIL</v>
      </c>
      <c r="F161" s="206" t="str">
        <f>IFERROR(IF(LEFT(INDEX('     2022    '!AD$2:AD$1794,MATCH(D161,'     2022    '!D$2:D$1794,0)),4)="http",HYPERLINK(INDEX('     2022    '!AD$2:AD$1794,MATCH(D161,'     2022    '!D$2:D$1794,0)),"Video"),""),"")</f>
        <v>Video</v>
      </c>
      <c r="G161" s="207">
        <f>INDEX('     2022    '!$A$1:$AC$1563,MATCH($D161,'     2022    '!$D$1:$D$1794,0),MATCH(G$1,'     2022    '!$A$1:$AC$1,0))</f>
        <v>101</v>
      </c>
      <c r="H161" s="150"/>
      <c r="I161" s="152">
        <f>INDEX('     2022    '!$A$1:$AC$1563,MATCH($D161,'     2022    '!$D$1:$D$1794,0),MATCH(I$1,'     2022    '!$A$1:$AC$1,0))</f>
        <v>59.09</v>
      </c>
      <c r="J161" s="150"/>
      <c r="K161" s="151">
        <f t="shared" si="4"/>
        <v>14.772500000000001</v>
      </c>
      <c r="L161" s="152">
        <f>INDEX('     2022    '!$A$1:$AC$1563,MATCH($D161,'     2022    '!$D$1:$D$1794,0),MATCH(L$1,'     2022    '!$A$1:$AC$1,0))</f>
        <v>64.514500000000012</v>
      </c>
      <c r="M161" s="152">
        <f>INDEX('     2022    '!$A$1:$AC$1563,MATCH($D161,'     2022    '!$D$1:$D$1794,0),MATCH(M$1,'     2022    '!$A$1:$AC$1,0))</f>
        <v>67.910000000000011</v>
      </c>
      <c r="N161" s="153" t="str">
        <f>INDEX('     2022    '!$A$1:$AC$1563,MATCH($D161,'     2022    '!$D$1:$D$1794,0),MATCH(N$1,'     2022    '!$A$1:$AC$1,0))</f>
        <v>20mm</v>
      </c>
      <c r="O161" s="154">
        <f>INDEX('     2022    '!$A$1:$AC$1563,MATCH($D161,'     2022    '!$D$1:$D$1794,0),MATCH(O$1,'     2022    '!$A$1:$AC$1,0))</f>
        <v>4</v>
      </c>
      <c r="P161" s="153">
        <f>INDEX('     2022    '!$A$1:$AC$1563,MATCH($D161,'     2022    '!$D$1:$D$1794,0),MATCH(P$1,'     2022    '!$A$1:$AC$1,0))</f>
        <v>64</v>
      </c>
      <c r="Q161" s="153" t="str">
        <f>INDEX('     2022    '!$A$1:$AC$1563,MATCH($D161,'     2022    '!$D$1:$D$1794,0),MATCH(Q$1,'     2022    '!$A$1:$AC$1,0))</f>
        <v>No</v>
      </c>
      <c r="R161" s="155">
        <f>INDEX('     2022    '!$A$1:$AC$1563,MATCH($D161,'     2022    '!$D$1:$D$1794,0),MATCH(R$1,'     2022    '!$A$1:$AC$1,0))</f>
        <v>10</v>
      </c>
      <c r="S161" s="155">
        <f>INDEX('     2022    '!$A$1:$AC$1563,MATCH($D161,'     2022    '!$D$1:$D$1794,0),MATCH(S$1,'     2022    '!$A$1:$AC$1,0))</f>
        <v>2.4</v>
      </c>
      <c r="T161" s="155">
        <f>INDEX('     2022    '!$A$1:$AC$1563,MATCH($D161,'     2022    '!$D$1:$D$1794,0),MATCH(T$1,'     2022    '!$A$1:$AC$1,0))</f>
        <v>0</v>
      </c>
      <c r="U161" s="154" t="str">
        <f>INDEX('     2022    '!$A$1:$AC$1563,MATCH($D161,'     2022    '!$D$1:$D$1794,0),MATCH(U$1,'     2022    '!$A$1:$AC$1,0))</f>
        <v>1.4G</v>
      </c>
      <c r="V161" s="153" t="str">
        <f>INDEX('     2022    '!$A$1:$AC$1563,MATCH($D161,'     2022    '!$D$1:$D$1794,0),MATCH(V$1,'     2022    '!$A$1:$AC$1,0))</f>
        <v>UN0336</v>
      </c>
      <c r="W161" s="153" t="str">
        <f>INDEX('     2022    '!$A$1:$AC$1563,MATCH($D161,'     2022    '!$D$1:$D$1794,0),MATCH(W$1,'     2022    '!$A$1:$AC$1,0))</f>
        <v>F2</v>
      </c>
      <c r="X161" s="151">
        <f>INDEX('     2022    '!$A$1:$AC$1563,MATCH($D161,'     2022    '!$D$1:$D$1794,0),MATCH(X$1,'     2022    '!$A$1:$AC$1,0))</f>
        <v>56.49</v>
      </c>
      <c r="Y161" s="151">
        <f>INDEX('     2022    '!$A$1:$AC$1563,MATCH($D161,'     2022    '!$D$1:$D$1794,0),MATCH(Y$1,'     2022    '!$A$1:$AC$1,0))</f>
        <v>42.49</v>
      </c>
      <c r="Z161" s="156">
        <f>INDEX('     2022    '!$A$1:$AC$1563,MATCH($D161,'     2022    '!$D$1:$D$1794,0),MATCH(Z$1,'     2022    '!$A$1:$AC$1,0))</f>
        <v>3.5999999999999997E-2</v>
      </c>
      <c r="AA161" s="153" t="str">
        <f>INDEX('     2022    '!$A$1:$AC$1563,MATCH($D161,'     2022    '!$D$1:$D$1794,0),MATCH(AA$1,'     2022    '!$A$1:$AC$1,0))</f>
        <v>2806-F2-003550</v>
      </c>
      <c r="AB161" s="153" t="str">
        <f>INDEX('     2022    '!$A$1:$AC$1563,MATCH($D161,'     2022    '!$D$1:$D$1794,0),MATCH(AB$1,'     2022    '!$A$1:$AC$1,0))</f>
        <v>NL/TNO-0017-2021</v>
      </c>
      <c r="AC161" s="153" t="str">
        <f>INDEX('     2022    '!$A$1:$AC$1563,MATCH($D161,'     2022    '!$D$1:$D$1794,0),MATCH(AC$1,'     2022    '!$A$1:$AC$1,0))</f>
        <v>12/31/2099</v>
      </c>
    </row>
    <row r="162" spans="1:29" ht="36">
      <c r="A162" s="32">
        <f t="shared" si="5"/>
        <v>159</v>
      </c>
      <c r="B162" s="68" t="str">
        <f>INDEX('     2022    '!B$2:B$1794,MATCH(D162,'     2022    '!D$2:D$1794,0))</f>
        <v/>
      </c>
      <c r="C162" s="204" t="str">
        <f>INDEX('     2022    '!C$2:C$1794,MATCH(D162,'     2022    '!D$2:D$1794,0))</f>
        <v>Compound Cake</v>
      </c>
      <c r="D162" s="205" t="str">
        <f>INDEX('     2022    '!D:D,MATCH(A162,'     2022    '!AJ:AJ,0))</f>
        <v>CCP020</v>
      </c>
      <c r="E162" s="204" t="str">
        <f>INDEX('     2022    '!$A$2:$BP$1563,MATCH(D162,'     2022    '!$D$2:$D$1794,0),MATCH($E$1,'     2022    '!$A$3:$BH$3,0))</f>
        <v>FINAL CURTAIN. Compound with 4 x 25 shot cakes. Starting with a fan of crackle and colour, flowing into whistle with red strobe, then colour stars and white strobe mines before finishing with coloured stars and crackle bursts. RETAIL</v>
      </c>
      <c r="F162" s="206" t="str">
        <f>IFERROR(IF(LEFT(INDEX('     2022    '!AD$2:AD$1794,MATCH(D162,'     2022    '!D$2:D$1794,0)),4)="http",HYPERLINK(INDEX('     2022    '!AD$2:AD$1794,MATCH(D162,'     2022    '!D$2:D$1794,0)),"Video"),""),"")</f>
        <v>Video</v>
      </c>
      <c r="G162" s="207">
        <f>INDEX('     2022    '!$A$1:$AC$1563,MATCH($D162,'     2022    '!$D$1:$D$1794,0),MATCH(G$1,'     2022    '!$A$1:$AC$1,0))</f>
        <v>0</v>
      </c>
      <c r="H162" s="150"/>
      <c r="I162" s="152">
        <f>INDEX('     2022    '!$A$1:$AC$1563,MATCH($D162,'     2022    '!$D$1:$D$1794,0),MATCH(I$1,'     2022    '!$A$1:$AC$1,0))</f>
        <v>40</v>
      </c>
      <c r="J162" s="150"/>
      <c r="K162" s="151">
        <f t="shared" si="4"/>
        <v>40</v>
      </c>
      <c r="L162" s="152">
        <f>INDEX('     2022    '!$A$1:$AC$1563,MATCH($D162,'     2022    '!$D$1:$D$1794,0),MATCH(L$1,'     2022    '!$A$1:$AC$1,0))</f>
        <v>44.98565844469676</v>
      </c>
      <c r="M162" s="152">
        <f>INDEX('     2022    '!$A$1:$AC$1563,MATCH($D162,'     2022    '!$D$1:$D$1794,0),MATCH(M$1,'     2022    '!$A$1:$AC$1,0))</f>
        <v>47.353324678628169</v>
      </c>
      <c r="N162" s="153" t="str">
        <f>INDEX('     2022    '!$A$1:$AC$1563,MATCH($D162,'     2022    '!$D$1:$D$1794,0),MATCH(N$1,'     2022    '!$A$1:$AC$1,0))</f>
        <v>20mm</v>
      </c>
      <c r="O162" s="154">
        <f>INDEX('     2022    '!$A$1:$AC$1563,MATCH($D162,'     2022    '!$D$1:$D$1794,0),MATCH(O$1,'     2022    '!$A$1:$AC$1,0))</f>
        <v>1</v>
      </c>
      <c r="P162" s="153">
        <f>INDEX('     2022    '!$A$1:$AC$1563,MATCH($D162,'     2022    '!$D$1:$D$1794,0),MATCH(P$1,'     2022    '!$A$1:$AC$1,0))</f>
        <v>70</v>
      </c>
      <c r="Q162" s="153" t="str">
        <f>INDEX('     2022    '!$A$1:$AC$1563,MATCH($D162,'     2022    '!$D$1:$D$1794,0),MATCH(Q$1,'     2022    '!$A$1:$AC$1,0))</f>
        <v>No</v>
      </c>
      <c r="R162" s="155">
        <f>INDEX('     2022    '!$A$1:$AC$1563,MATCH($D162,'     2022    '!$D$1:$D$1794,0),MATCH(R$1,'     2022    '!$A$1:$AC$1,0))</f>
        <v>8</v>
      </c>
      <c r="S162" s="155">
        <f>INDEX('     2022    '!$A$1:$AC$1563,MATCH($D162,'     2022    '!$D$1:$D$1794,0),MATCH(S$1,'     2022    '!$A$1:$AC$1,0))</f>
        <v>1.2</v>
      </c>
      <c r="T162" s="155">
        <f>INDEX('     2022    '!$A$1:$AC$1563,MATCH($D162,'     2022    '!$D$1:$D$1794,0),MATCH(T$1,'     2022    '!$A$1:$AC$1,0))</f>
        <v>0.3</v>
      </c>
      <c r="U162" s="154" t="str">
        <f>INDEX('     2022    '!$A$1:$AC$1563,MATCH($D162,'     2022    '!$D$1:$D$1794,0),MATCH(U$1,'     2022    '!$A$1:$AC$1,0))</f>
        <v>1.3G</v>
      </c>
      <c r="V162" s="153" t="str">
        <f>INDEX('     2022    '!$A$1:$AC$1563,MATCH($D162,'     2022    '!$D$1:$D$1794,0),MATCH(V$1,'     2022    '!$A$1:$AC$1,0))</f>
        <v>UN0335</v>
      </c>
      <c r="W162" s="153" t="str">
        <f>INDEX('     2022    '!$A$1:$AC$1563,MATCH($D162,'     2022    '!$D$1:$D$1794,0),MATCH(W$1,'     2022    '!$A$1:$AC$1,0))</f>
        <v>F2</v>
      </c>
      <c r="X162" s="151">
        <f>INDEX('     2022    '!$A$1:$AC$1563,MATCH($D162,'     2022    '!$D$1:$D$1794,0),MATCH(X$1,'     2022    '!$A$1:$AC$1,0))</f>
        <v>152.99</v>
      </c>
      <c r="Y162" s="151">
        <f>INDEX('     2022    '!$A$1:$AC$1563,MATCH($D162,'     2022    '!$D$1:$D$1794,0),MATCH(Y$1,'     2022    '!$A$1:$AC$1,0))</f>
        <v>114.99</v>
      </c>
      <c r="Z162" s="156">
        <f>INDEX('     2022    '!$A$1:$AC$1563,MATCH($D162,'     2022    '!$D$1:$D$1794,0),MATCH(Z$1,'     2022    '!$A$1:$AC$1,0))</f>
        <v>2.76E-2</v>
      </c>
      <c r="AA162" s="153" t="str">
        <f>INDEX('     2022    '!$A$1:$AC$1563,MATCH($D162,'     2022    '!$D$1:$D$1794,0),MATCH(AA$1,'     2022    '!$A$1:$AC$1,0))</f>
        <v>2806-F2-000044</v>
      </c>
      <c r="AB162" s="153" t="str">
        <f>INDEX('     2022    '!$A$1:$AC$1563,MATCH($D162,'     2022    '!$D$1:$D$1794,0),MATCH(AB$1,'     2022    '!$A$1:$AC$1,0))</f>
        <v>GB/HSE-360503</v>
      </c>
      <c r="AC162" s="153" t="str">
        <f>INDEX('     2022    '!$A$1:$AC$1563,MATCH($D162,'     2022    '!$D$1:$D$1794,0),MATCH(AC$1,'     2022    '!$A$1:$AC$1,0))</f>
        <v>6/8/2029</v>
      </c>
    </row>
    <row r="163" spans="1:29" ht="48">
      <c r="A163" s="32">
        <f t="shared" si="5"/>
        <v>160</v>
      </c>
      <c r="B163" s="68" t="str">
        <f>INDEX('     2022    '!B$2:B$1794,MATCH(D163,'     2022    '!D$2:D$1794,0))</f>
        <v/>
      </c>
      <c r="C163" s="204" t="str">
        <f>INDEX('     2022    '!C$2:C$1794,MATCH(D163,'     2022    '!D$2:D$1794,0))</f>
        <v>Compound Cake</v>
      </c>
      <c r="D163" s="205" t="str">
        <f>INDEX('     2022    '!D:D,MATCH(A163,'     2022    '!AJ:AJ,0))</f>
        <v>CCP015</v>
      </c>
      <c r="E163" s="204" t="str">
        <f>INDEX('     2022    '!$A$2:$BP$1563,MATCH(D163,'     2022    '!$D$2:$D$1794,0),MATCH($E$1,'     2022    '!$A$3:$BH$3,0))</f>
        <v>SURPRISE ME. Two minute compound cake, with some really vivid colours and effects, too many to describe here! Two straight firing and two fanned cakes with varied firing patterns finishing with fast lifts of coloured strobing tails and big bursts. RETAIL</v>
      </c>
      <c r="F163" s="206" t="str">
        <f>IFERROR(IF(LEFT(INDEX('     2022    '!AD$2:AD$1794,MATCH(D163,'     2022    '!D$2:D$1794,0)),4)="http",HYPERLINK(INDEX('     2022    '!AD$2:AD$1794,MATCH(D163,'     2022    '!D$2:D$1794,0)),"Video"),""),"")</f>
        <v>Video</v>
      </c>
      <c r="G163" s="207">
        <f>INDEX('     2022    '!$A$1:$AC$1563,MATCH($D163,'     2022    '!$D$1:$D$1794,0),MATCH(G$1,'     2022    '!$A$1:$AC$1,0))</f>
        <v>0</v>
      </c>
      <c r="H163" s="150"/>
      <c r="I163" s="152">
        <f>INDEX('     2022    '!$A$1:$AC$1563,MATCH($D163,'     2022    '!$D$1:$D$1794,0),MATCH(I$1,'     2022    '!$A$1:$AC$1,0))</f>
        <v>54.87</v>
      </c>
      <c r="J163" s="150"/>
      <c r="K163" s="151">
        <f t="shared" si="4"/>
        <v>54.87</v>
      </c>
      <c r="L163" s="152">
        <f>INDEX('     2022    '!$A$1:$AC$1563,MATCH($D163,'     2022    '!$D$1:$D$1794,0),MATCH(L$1,'     2022    '!$A$1:$AC$1,0))</f>
        <v>66.175919282429859</v>
      </c>
      <c r="M163" s="152">
        <f>INDEX('     2022    '!$A$1:$AC$1563,MATCH($D163,'     2022    '!$D$1:$D$1794,0),MATCH(M$1,'     2022    '!$A$1:$AC$1,0))</f>
        <v>69.658862402557745</v>
      </c>
      <c r="N163" s="153" t="str">
        <f>INDEX('     2022    '!$A$1:$AC$1563,MATCH($D163,'     2022    '!$D$1:$D$1794,0),MATCH(N$1,'     2022    '!$A$1:$AC$1,0))</f>
        <v>20mm</v>
      </c>
      <c r="O163" s="154">
        <f>INDEX('     2022    '!$A$1:$AC$1563,MATCH($D163,'     2022    '!$D$1:$D$1794,0),MATCH(O$1,'     2022    '!$A$1:$AC$1,0))</f>
        <v>1</v>
      </c>
      <c r="P163" s="153">
        <f>INDEX('     2022    '!$A$1:$AC$1563,MATCH($D163,'     2022    '!$D$1:$D$1794,0),MATCH(P$1,'     2022    '!$A$1:$AC$1,0))</f>
        <v>125</v>
      </c>
      <c r="Q163" s="153" t="str">
        <f>INDEX('     2022    '!$A$1:$AC$1563,MATCH($D163,'     2022    '!$D$1:$D$1794,0),MATCH(Q$1,'     2022    '!$A$1:$AC$1,0))</f>
        <v>No</v>
      </c>
      <c r="R163" s="155">
        <f>INDEX('     2022    '!$A$1:$AC$1563,MATCH($D163,'     2022    '!$D$1:$D$1794,0),MATCH(R$1,'     2022    '!$A$1:$AC$1,0))</f>
        <v>12</v>
      </c>
      <c r="S163" s="155">
        <f>INDEX('     2022    '!$A$1:$AC$1563,MATCH($D163,'     2022    '!$D$1:$D$1794,0),MATCH(S$1,'     2022    '!$A$1:$AC$1,0))</f>
        <v>2</v>
      </c>
      <c r="T163" s="155">
        <f>INDEX('     2022    '!$A$1:$AC$1563,MATCH($D163,'     2022    '!$D$1:$D$1794,0),MATCH(T$1,'     2022    '!$A$1:$AC$1,0))</f>
        <v>0.3</v>
      </c>
      <c r="U163" s="154" t="str">
        <f>INDEX('     2022    '!$A$1:$AC$1563,MATCH($D163,'     2022    '!$D$1:$D$1794,0),MATCH(U$1,'     2022    '!$A$1:$AC$1,0))</f>
        <v>1.3G</v>
      </c>
      <c r="V163" s="153" t="str">
        <f>INDEX('     2022    '!$A$1:$AC$1563,MATCH($D163,'     2022    '!$D$1:$D$1794,0),MATCH(V$1,'     2022    '!$A$1:$AC$1,0))</f>
        <v>UN0335</v>
      </c>
      <c r="W163" s="153" t="str">
        <f>INDEX('     2022    '!$A$1:$AC$1563,MATCH($D163,'     2022    '!$D$1:$D$1794,0),MATCH(W$1,'     2022    '!$A$1:$AC$1,0))</f>
        <v>F2</v>
      </c>
      <c r="X163" s="151">
        <f>INDEX('     2022    '!$A$1:$AC$1563,MATCH($D163,'     2022    '!$D$1:$D$1794,0),MATCH(X$1,'     2022    '!$A$1:$AC$1,0))</f>
        <v>209.99</v>
      </c>
      <c r="Y163" s="151">
        <f>INDEX('     2022    '!$A$1:$AC$1563,MATCH($D163,'     2022    '!$D$1:$D$1794,0),MATCH(Y$1,'     2022    '!$A$1:$AC$1,0))</f>
        <v>154.99</v>
      </c>
      <c r="Z163" s="156">
        <f>INDEX('     2022    '!$A$1:$AC$1563,MATCH($D163,'     2022    '!$D$1:$D$1794,0),MATCH(Z$1,'     2022    '!$A$1:$AC$1,0))</f>
        <v>3.9600000000000003E-2</v>
      </c>
      <c r="AA163" s="153" t="str">
        <f>INDEX('     2022    '!$A$1:$AC$1563,MATCH($D163,'     2022    '!$D$1:$D$1794,0),MATCH(AA$1,'     2022    '!$A$1:$AC$1,0))</f>
        <v>1008-F2-69250578</v>
      </c>
      <c r="AB163" s="153" t="str">
        <f>INDEX('     2022    '!$A$1:$AC$1563,MATCH($D163,'     2022    '!$D$1:$D$1794,0),MATCH(AB$1,'     2022    '!$A$1:$AC$1,0))</f>
        <v>GB/HSE-360500</v>
      </c>
      <c r="AC163" s="153" t="str">
        <f>INDEX('     2022    '!$A$1:$AC$1563,MATCH($D163,'     2022    '!$D$1:$D$1794,0),MATCH(AC$1,'     2022    '!$A$1:$AC$1,0))</f>
        <v>6/8/2029</v>
      </c>
    </row>
    <row r="164" spans="1:29" ht="36">
      <c r="A164" s="32">
        <f t="shared" si="5"/>
        <v>161</v>
      </c>
      <c r="B164" s="68" t="str">
        <f>INDEX('     2022    '!B$2:B$1794,MATCH(D164,'     2022    '!D$2:D$1794,0))</f>
        <v/>
      </c>
      <c r="C164" s="204" t="str">
        <f>INDEX('     2022    '!C$2:C$1794,MATCH(D164,'     2022    '!D$2:D$1794,0))</f>
        <v>Compound Cake</v>
      </c>
      <c r="D164" s="205" t="str">
        <f>INDEX('     2022    '!D:D,MATCH(A164,'     2022    '!AJ:AJ,0))</f>
        <v>KF043-Z-C173</v>
      </c>
      <c r="E164" s="204" t="str">
        <f>INDEX('     2022    '!$A$2:$BP$1563,MATCH(D164,'     2022    '!$D$2:$D$1794,0),MATCH($E$1,'     2022    '!$A$3:$BH$3,0))</f>
        <v>ZENITH. 173 shots. 4 pre-fused cakes 1 ignition. Colourful opening of 2-tier strobe and Z firing comets &amp; multi mines. Vertical firing strobing bi-colour stars. Z firing large brocades and stars. Vertical finale of intense gold and silver palms. RETAIL</v>
      </c>
      <c r="F164" s="206" t="str">
        <f>IFERROR(IF(LEFT(INDEX('     2022    '!AD$2:AD$1794,MATCH(D164,'     2022    '!D$2:D$1794,0)),4)="http",HYPERLINK(INDEX('     2022    '!AD$2:AD$1794,MATCH(D164,'     2022    '!D$2:D$1794,0)),"Video"),""),"")</f>
        <v>Video</v>
      </c>
      <c r="G164" s="207">
        <f>INDEX('     2022    '!$A$1:$AC$1563,MATCH($D164,'     2022    '!$D$1:$D$1794,0),MATCH(G$1,'     2022    '!$A$1:$AC$1,0))</f>
        <v>0</v>
      </c>
      <c r="H164" s="150"/>
      <c r="I164" s="152">
        <f>INDEX('     2022    '!$A$1:$AC$1563,MATCH($D164,'     2022    '!$D$1:$D$1794,0),MATCH(I$1,'     2022    '!$A$1:$AC$1,0))</f>
        <v>103.06</v>
      </c>
      <c r="J164" s="150"/>
      <c r="K164" s="151">
        <f t="shared" si="4"/>
        <v>103.06</v>
      </c>
      <c r="L164" s="152">
        <f>INDEX('     2022    '!$A$1:$AC$1563,MATCH($D164,'     2022    '!$D$1:$D$1794,0),MATCH(L$1,'     2022    '!$A$1:$AC$1,0))</f>
        <v>97.9</v>
      </c>
      <c r="M164" s="152">
        <f>INDEX('     2022    '!$A$1:$AC$1563,MATCH($D164,'     2022    '!$D$1:$D$1794,0),MATCH(M$1,'     2022    '!$A$1:$AC$1,0))</f>
        <v>103.06</v>
      </c>
      <c r="N164" s="153" t="str">
        <f>INDEX('     2022    '!$A$1:$AC$1563,MATCH($D164,'     2022    '!$D$1:$D$1794,0),MATCH(N$1,'     2022    '!$A$1:$AC$1,0))</f>
        <v>20mm</v>
      </c>
      <c r="O164" s="154">
        <f>INDEX('     2022    '!$A$1:$AC$1563,MATCH($D164,'     2022    '!$D$1:$D$1794,0),MATCH(O$1,'     2022    '!$A$1:$AC$1,0))</f>
        <v>1</v>
      </c>
      <c r="P164" s="153">
        <f>INDEX('     2022    '!$A$1:$AC$1563,MATCH($D164,'     2022    '!$D$1:$D$1794,0),MATCH(P$1,'     2022    '!$A$1:$AC$1,0))</f>
        <v>120</v>
      </c>
      <c r="Q164" s="153" t="str">
        <f>INDEX('     2022    '!$A$1:$AC$1563,MATCH($D164,'     2022    '!$D$1:$D$1794,0),MATCH(Q$1,'     2022    '!$A$1:$AC$1,0))</f>
        <v>No</v>
      </c>
      <c r="R164" s="155">
        <f>INDEX('     2022    '!$A$1:$AC$1563,MATCH($D164,'     2022    '!$D$1:$D$1794,0),MATCH(R$1,'     2022    '!$A$1:$AC$1,0))</f>
        <v>17.5</v>
      </c>
      <c r="S164" s="155">
        <f>INDEX('     2022    '!$A$1:$AC$1563,MATCH($D164,'     2022    '!$D$1:$D$1794,0),MATCH(S$1,'     2022    '!$A$1:$AC$1,0))</f>
        <v>2.12</v>
      </c>
      <c r="T164" s="155">
        <f>INDEX('     2022    '!$A$1:$AC$1563,MATCH($D164,'     2022    '!$D$1:$D$1794,0),MATCH(T$1,'     2022    '!$A$1:$AC$1,0))</f>
        <v>0</v>
      </c>
      <c r="U164" s="154" t="str">
        <f>INDEX('     2022    '!$A$1:$AC$1563,MATCH($D164,'     2022    '!$D$1:$D$1794,0),MATCH(U$1,'     2022    '!$A$1:$AC$1,0))</f>
        <v>1.4G</v>
      </c>
      <c r="V164" s="153" t="str">
        <f>INDEX('     2022    '!$A$1:$AC$1563,MATCH($D164,'     2022    '!$D$1:$D$1794,0),MATCH(V$1,'     2022    '!$A$1:$AC$1,0))</f>
        <v>UN0336</v>
      </c>
      <c r="W164" s="153" t="str">
        <f>INDEX('     2022    '!$A$1:$AC$1563,MATCH($D164,'     2022    '!$D$1:$D$1794,0),MATCH(W$1,'     2022    '!$A$1:$AC$1,0))</f>
        <v>F3</v>
      </c>
      <c r="X164" s="151">
        <f>INDEX('     2022    '!$A$1:$AC$1563,MATCH($D164,'     2022    '!$D$1:$D$1794,0),MATCH(X$1,'     2022    '!$A$1:$AC$1,0))</f>
        <v>359.99</v>
      </c>
      <c r="Y164" s="151">
        <f>INDEX('     2022    '!$A$1:$AC$1563,MATCH($D164,'     2022    '!$D$1:$D$1794,0),MATCH(Y$1,'     2022    '!$A$1:$AC$1,0))</f>
        <v>299.99</v>
      </c>
      <c r="Z164" s="156">
        <f>INDEX('     2022    '!$A$1:$AC$1563,MATCH($D164,'     2022    '!$D$1:$D$1794,0),MATCH(Z$1,'     2022    '!$A$1:$AC$1,0))</f>
        <v>6.0999999999999999E-2</v>
      </c>
      <c r="AA164" s="153">
        <f>INDEX('     2022    '!$A$1:$AC$1563,MATCH($D164,'     2022    '!$D$1:$D$1794,0),MATCH(AA$1,'     2022    '!$A$1:$AC$1,0))</f>
        <v>0</v>
      </c>
      <c r="AB164" s="153" t="str">
        <f>INDEX('     2022    '!$A$1:$AC$1563,MATCH($D164,'     2022    '!$D$1:$D$1794,0),MATCH(AB$1,'     2022    '!$A$1:$AC$1,0))</f>
        <v>GB/HSE-359372</v>
      </c>
      <c r="AC164" s="153" t="str">
        <f>INDEX('     2022    '!$A$1:$AC$1563,MATCH($D164,'     2022    '!$D$1:$D$1794,0),MATCH(AC$1,'     2022    '!$A$1:$AC$1,0))</f>
        <v>10/24/2028</v>
      </c>
    </row>
    <row r="165" spans="1:29" ht="24">
      <c r="A165" s="32">
        <f t="shared" si="5"/>
        <v>162</v>
      </c>
      <c r="B165" s="68" t="str">
        <f>INDEX('     2022    '!B$2:B$1794,MATCH(D165,'     2022    '!D$2:D$1794,0))</f>
        <v>NEW2022</v>
      </c>
      <c r="C165" s="204" t="str">
        <f>INDEX('     2022    '!C$2:C$1794,MATCH(D165,'     2022    '!D$2:D$1794,0))</f>
        <v>Compound Cake</v>
      </c>
      <c r="D165" s="205" t="str">
        <f>INDEX('     2022    '!D:D,MATCH(A165,'     2022    '!AJ:AJ,0))</f>
        <v>CCP011</v>
      </c>
      <c r="E165" s="204" t="str">
        <f>INDEX('     2022    '!$A$2:$BP$1563,MATCH(D165,'     2022    '!$D$2:$D$1794,0),MATCH($E$1,'     2022    '!$A$3:$BH$3,0))</f>
        <v>BRAVO! 108 shots fanned compound. 3x36s gold crown tail, gold crown + red blue. RETAIL</v>
      </c>
      <c r="F165" s="206" t="str">
        <f>IFERROR(IF(LEFT(INDEX('     2022    '!AD$2:AD$1794,MATCH(D165,'     2022    '!D$2:D$1794,0)),4)="http",HYPERLINK(INDEX('     2022    '!AD$2:AD$1794,MATCH(D165,'     2022    '!D$2:D$1794,0)),"Video"),""),"")</f>
        <v>Video</v>
      </c>
      <c r="G165" s="207">
        <f>INDEX('     2022    '!$A$1:$AC$1563,MATCH($D165,'     2022    '!$D$1:$D$1794,0),MATCH(G$1,'     2022    '!$A$1:$AC$1,0))</f>
        <v>0</v>
      </c>
      <c r="H165" s="150"/>
      <c r="I165" s="152">
        <f>INDEX('     2022    '!$A$1:$AC$1563,MATCH($D165,'     2022    '!$D$1:$D$1794,0),MATCH(I$1,'     2022    '!$A$1:$AC$1,0))</f>
        <v>94.12</v>
      </c>
      <c r="J165" s="150"/>
      <c r="K165" s="151">
        <f t="shared" si="4"/>
        <v>47.06</v>
      </c>
      <c r="L165" s="152">
        <f>INDEX('     2022    '!$A$1:$AC$1563,MATCH($D165,'     2022    '!$D$1:$D$1794,0),MATCH(L$1,'     2022    '!$A$1:$AC$1,0))</f>
        <v>89.412390244426888</v>
      </c>
      <c r="M165" s="152">
        <f>INDEX('     2022    '!$A$1:$AC$1563,MATCH($D165,'     2022    '!$D$1:$D$1794,0),MATCH(M$1,'     2022    '!$A$1:$AC$1,0))</f>
        <v>94.118305520449354</v>
      </c>
      <c r="N165" s="153" t="str">
        <f>INDEX('     2022    '!$A$1:$AC$1563,MATCH($D165,'     2022    '!$D$1:$D$1794,0),MATCH(N$1,'     2022    '!$A$1:$AC$1,0))</f>
        <v>25mm</v>
      </c>
      <c r="O165" s="154">
        <f>INDEX('     2022    '!$A$1:$AC$1563,MATCH($D165,'     2022    '!$D$1:$D$1794,0),MATCH(O$1,'     2022    '!$A$1:$AC$1,0))</f>
        <v>2</v>
      </c>
      <c r="P165" s="153">
        <f>INDEX('     2022    '!$A$1:$AC$1563,MATCH($D165,'     2022    '!$D$1:$D$1794,0),MATCH(P$1,'     2022    '!$A$1:$AC$1,0))</f>
        <v>28</v>
      </c>
      <c r="Q165" s="153">
        <f>INDEX('     2022    '!$A$1:$AC$1563,MATCH($D165,'     2022    '!$D$1:$D$1794,0),MATCH(Q$1,'     2022    '!$A$1:$AC$1,0))</f>
        <v>0</v>
      </c>
      <c r="R165" s="155">
        <f>INDEX('     2022    '!$A$1:$AC$1563,MATCH($D165,'     2022    '!$D$1:$D$1794,0),MATCH(R$1,'     2022    '!$A$1:$AC$1,0))</f>
        <v>0</v>
      </c>
      <c r="S165" s="155">
        <f>INDEX('     2022    '!$A$1:$AC$1563,MATCH($D165,'     2022    '!$D$1:$D$1794,0),MATCH(S$1,'     2022    '!$A$1:$AC$1,0))</f>
        <v>0</v>
      </c>
      <c r="T165" s="155">
        <f>INDEX('     2022    '!$A$1:$AC$1563,MATCH($D165,'     2022    '!$D$1:$D$1794,0),MATCH(T$1,'     2022    '!$A$1:$AC$1,0))</f>
        <v>0</v>
      </c>
      <c r="U165" s="154" t="str">
        <f>INDEX('     2022    '!$A$1:$AC$1563,MATCH($D165,'     2022    '!$D$1:$D$1794,0),MATCH(U$1,'     2022    '!$A$1:$AC$1,0))</f>
        <v/>
      </c>
      <c r="V165" s="153">
        <f>INDEX('     2022    '!$A$1:$AC$1563,MATCH($D165,'     2022    '!$D$1:$D$1794,0),MATCH(V$1,'     2022    '!$A$1:$AC$1,0))</f>
        <v>0</v>
      </c>
      <c r="W165" s="153">
        <f>INDEX('     2022    '!$A$1:$AC$1563,MATCH($D165,'     2022    '!$D$1:$D$1794,0),MATCH(W$1,'     2022    '!$A$1:$AC$1,0))</f>
        <v>0</v>
      </c>
      <c r="X165" s="151">
        <f>INDEX('     2022    '!$A$1:$AC$1563,MATCH($D165,'     2022    '!$D$1:$D$1794,0),MATCH(X$1,'     2022    '!$A$1:$AC$1,0))</f>
        <v>169.99</v>
      </c>
      <c r="Y165" s="151">
        <f>INDEX('     2022    '!$A$1:$AC$1563,MATCH($D165,'     2022    '!$D$1:$D$1794,0),MATCH(Y$1,'     2022    '!$A$1:$AC$1,0))</f>
        <v>135.99</v>
      </c>
      <c r="Z165" s="156">
        <f>INDEX('     2022    '!$A$1:$AC$1563,MATCH($D165,'     2022    '!$D$1:$D$1794,0),MATCH(Z$1,'     2022    '!$A$1:$AC$1,0))</f>
        <v>0.05</v>
      </c>
      <c r="AA165" s="153">
        <f>INDEX('     2022    '!$A$1:$AC$1563,MATCH($D165,'     2022    '!$D$1:$D$1794,0),MATCH(AA$1,'     2022    '!$A$1:$AC$1,0))</f>
        <v>0</v>
      </c>
      <c r="AB165" s="153">
        <f>INDEX('     2022    '!$A$1:$AC$1563,MATCH($D165,'     2022    '!$D$1:$D$1794,0),MATCH(AB$1,'     2022    '!$A$1:$AC$1,0))</f>
        <v>0</v>
      </c>
      <c r="AC165" s="153">
        <f>INDEX('     2022    '!$A$1:$AC$1563,MATCH($D165,'     2022    '!$D$1:$D$1794,0),MATCH(AC$1,'     2022    '!$A$1:$AC$1,0))</f>
        <v>0</v>
      </c>
    </row>
    <row r="166" spans="1:29" ht="36">
      <c r="A166" s="32">
        <f t="shared" si="5"/>
        <v>163</v>
      </c>
      <c r="B166" s="68" t="str">
        <f>INDEX('     2022    '!B$2:B$1794,MATCH(D166,'     2022    '!D$2:D$1794,0))</f>
        <v/>
      </c>
      <c r="C166" s="204" t="str">
        <f>INDEX('     2022    '!C$2:C$1794,MATCH(D166,'     2022    '!D$2:D$1794,0))</f>
        <v>Compound Cake</v>
      </c>
      <c r="D166" s="205" t="str">
        <f>INDEX('     2022    '!D:D,MATCH(A166,'     2022    '!AJ:AJ,0))</f>
        <v>CCP001</v>
      </c>
      <c r="E166" s="204" t="str">
        <f>INDEX('     2022    '!$A$2:$BP$1563,MATCH(D166,'     2022    '!$D$2:$D$1794,0),MATCH($E$1,'     2022    '!$A$3:$BH$3,0))</f>
        <v>SMASH THAT. Compound Cake. 157 shots and four straight firing cakes. A real display in a box lasting 90 seconds. Mines to coloured bursts, strobes, whistling, tourbillions and finishing with a bursts of crackle stars and mines. RETAIL</v>
      </c>
      <c r="F166" s="206" t="str">
        <f>IFERROR(IF(LEFT(INDEX('     2022    '!AD$2:AD$1794,MATCH(D166,'     2022    '!D$2:D$1794,0)),4)="http",HYPERLINK(INDEX('     2022    '!AD$2:AD$1794,MATCH(D166,'     2022    '!D$2:D$1794,0)),"Video"),""),"")</f>
        <v>Video</v>
      </c>
      <c r="G166" s="207">
        <f>INDEX('     2022    '!$A$1:$AC$1563,MATCH($D166,'     2022    '!$D$1:$D$1794,0),MATCH(G$1,'     2022    '!$A$1:$AC$1,0))</f>
        <v>0</v>
      </c>
      <c r="H166" s="150"/>
      <c r="I166" s="152">
        <f>INDEX('     2022    '!$A$1:$AC$1563,MATCH($D166,'     2022    '!$D$1:$D$1794,0),MATCH(I$1,'     2022    '!$A$1:$AC$1,0))</f>
        <v>54.55</v>
      </c>
      <c r="J166" s="150"/>
      <c r="K166" s="151">
        <f t="shared" si="4"/>
        <v>54.55</v>
      </c>
      <c r="L166" s="152">
        <f>INDEX('     2022    '!$A$1:$AC$1563,MATCH($D166,'     2022    '!$D$1:$D$1794,0),MATCH(L$1,'     2022    '!$A$1:$AC$1,0))</f>
        <v>59.908066352991121</v>
      </c>
      <c r="M166" s="152">
        <f>INDEX('     2022    '!$A$1:$AC$1563,MATCH($D166,'     2022    '!$D$1:$D$1794,0),MATCH(M$1,'     2022    '!$A$1:$AC$1,0))</f>
        <v>63.061122476832765</v>
      </c>
      <c r="N166" s="153" t="str">
        <f>INDEX('     2022    '!$A$1:$AC$1563,MATCH($D166,'     2022    '!$D$1:$D$1794,0),MATCH(N$1,'     2022    '!$A$1:$AC$1,0))</f>
        <v>25mm</v>
      </c>
      <c r="O166" s="154">
        <f>INDEX('     2022    '!$A$1:$AC$1563,MATCH($D166,'     2022    '!$D$1:$D$1794,0),MATCH(O$1,'     2022    '!$A$1:$AC$1,0))</f>
        <v>1</v>
      </c>
      <c r="P166" s="153">
        <f>INDEX('     2022    '!$A$1:$AC$1563,MATCH($D166,'     2022    '!$D$1:$D$1794,0),MATCH(P$1,'     2022    '!$A$1:$AC$1,0))</f>
        <v>120</v>
      </c>
      <c r="Q166" s="153" t="str">
        <f>INDEX('     2022    '!$A$1:$AC$1563,MATCH($D166,'     2022    '!$D$1:$D$1794,0),MATCH(Q$1,'     2022    '!$A$1:$AC$1,0))</f>
        <v>No</v>
      </c>
      <c r="R166" s="155">
        <f>INDEX('     2022    '!$A$1:$AC$1563,MATCH($D166,'     2022    '!$D$1:$D$1794,0),MATCH(R$1,'     2022    '!$A$1:$AC$1,0))</f>
        <v>12</v>
      </c>
      <c r="S166" s="155">
        <f>INDEX('     2022    '!$A$1:$AC$1563,MATCH($D166,'     2022    '!$D$1:$D$1794,0),MATCH(S$1,'     2022    '!$A$1:$AC$1,0))</f>
        <v>1.84</v>
      </c>
      <c r="T166" s="155">
        <f>INDEX('     2022    '!$A$1:$AC$1563,MATCH($D166,'     2022    '!$D$1:$D$1794,0),MATCH(T$1,'     2022    '!$A$1:$AC$1,0))</f>
        <v>0.3</v>
      </c>
      <c r="U166" s="154" t="str">
        <f>INDEX('     2022    '!$A$1:$AC$1563,MATCH($D166,'     2022    '!$D$1:$D$1794,0),MATCH(U$1,'     2022    '!$A$1:$AC$1,0))</f>
        <v>1.3G</v>
      </c>
      <c r="V166" s="153" t="str">
        <f>INDEX('     2022    '!$A$1:$AC$1563,MATCH($D166,'     2022    '!$D$1:$D$1794,0),MATCH(V$1,'     2022    '!$A$1:$AC$1,0))</f>
        <v>UN0335</v>
      </c>
      <c r="W166" s="153" t="str">
        <f>INDEX('     2022    '!$A$1:$AC$1563,MATCH($D166,'     2022    '!$D$1:$D$1794,0),MATCH(W$1,'     2022    '!$A$1:$AC$1,0))</f>
        <v>F2</v>
      </c>
      <c r="X166" s="151">
        <f>INDEX('     2022    '!$A$1:$AC$1563,MATCH($D166,'     2022    '!$D$1:$D$1794,0),MATCH(X$1,'     2022    '!$A$1:$AC$1,0))</f>
        <v>209.99</v>
      </c>
      <c r="Y166" s="151">
        <f>INDEX('     2022    '!$A$1:$AC$1563,MATCH($D166,'     2022    '!$D$1:$D$1794,0),MATCH(Y$1,'     2022    '!$A$1:$AC$1,0))</f>
        <v>154.99</v>
      </c>
      <c r="Z166" s="156">
        <f>INDEX('     2022    '!$A$1:$AC$1563,MATCH($D166,'     2022    '!$D$1:$D$1794,0),MATCH(Z$1,'     2022    '!$A$1:$AC$1,0))</f>
        <v>3.1199999999999999E-2</v>
      </c>
      <c r="AA166" s="153" t="str">
        <f>INDEX('     2022    '!$A$1:$AC$1563,MATCH($D166,'     2022    '!$D$1:$D$1794,0),MATCH(AA$1,'     2022    '!$A$1:$AC$1,0))</f>
        <v>1008-F2-69259780</v>
      </c>
      <c r="AB166" s="153" t="str">
        <f>INDEX('     2022    '!$A$1:$AC$1563,MATCH($D166,'     2022    '!$D$1:$D$1794,0),MATCH(AB$1,'     2022    '!$A$1:$AC$1,0))</f>
        <v>GB/HSE-358674</v>
      </c>
      <c r="AC166" s="153" t="str">
        <f>INDEX('     2022    '!$A$1:$AC$1563,MATCH($D166,'     2022    '!$D$1:$D$1794,0),MATCH(AC$1,'     2022    '!$A$1:$AC$1,0))</f>
        <v>8/15/2028</v>
      </c>
    </row>
    <row r="167" spans="1:29" ht="48">
      <c r="A167" s="32">
        <f t="shared" si="5"/>
        <v>164</v>
      </c>
      <c r="B167" s="68" t="str">
        <f>INDEX('     2022    '!B$2:B$1794,MATCH(D167,'     2022    '!D$2:D$1794,0))</f>
        <v/>
      </c>
      <c r="C167" s="204" t="str">
        <f>INDEX('     2022    '!C$2:C$1794,MATCH(D167,'     2022    '!D$2:D$1794,0))</f>
        <v>Compound Cake</v>
      </c>
      <c r="D167" s="205" t="str">
        <f>INDEX('     2022    '!D:D,MATCH(A167,'     2022    '!AJ:AJ,0))</f>
        <v>CCP012</v>
      </c>
      <c r="E167" s="204" t="str">
        <f>INDEX('     2022    '!$A$2:$BP$1563,MATCH(D167,'     2022    '!$D$2:$D$1794,0),MATCH($E$1,'     2022    '!$A$3:$BH$3,0))</f>
        <v>BLOW YA LOAD. 114s. Compound Cake with Z, W and straight firing. A real mixed fast moving compound with some great bursts. Lovely blue and gold, red, green &amp; silver strobe, moving into crackling stars and finishing with some great volleys. RETAIL</v>
      </c>
      <c r="F167" s="206" t="str">
        <f>IFERROR(IF(LEFT(INDEX('     2022    '!AD$2:AD$1794,MATCH(D167,'     2022    '!D$2:D$1794,0)),4)="http",HYPERLINK(INDEX('     2022    '!AD$2:AD$1794,MATCH(D167,'     2022    '!D$2:D$1794,0)),"Video"),""),"")</f>
        <v>Video</v>
      </c>
      <c r="G167" s="207">
        <f>INDEX('     2022    '!$A$1:$AC$1563,MATCH($D167,'     2022    '!$D$1:$D$1794,0),MATCH(G$1,'     2022    '!$A$1:$AC$1,0))</f>
        <v>0</v>
      </c>
      <c r="H167" s="150"/>
      <c r="I167" s="152">
        <f>INDEX('     2022    '!$A$1:$AC$1563,MATCH($D167,'     2022    '!$D$1:$D$1794,0),MATCH(I$1,'     2022    '!$A$1:$AC$1,0))</f>
        <v>54.08</v>
      </c>
      <c r="J167" s="150"/>
      <c r="K167" s="151">
        <f t="shared" si="4"/>
        <v>54.08</v>
      </c>
      <c r="L167" s="152">
        <f>INDEX('     2022    '!$A$1:$AC$1563,MATCH($D167,'     2022    '!$D$1:$D$1794,0),MATCH(L$1,'     2022    '!$A$1:$AC$1,0))</f>
        <v>64.767493715406104</v>
      </c>
      <c r="M167" s="152">
        <f>INDEX('     2022    '!$A$1:$AC$1563,MATCH($D167,'     2022    '!$D$1:$D$1794,0),MATCH(M$1,'     2022    '!$A$1:$AC$1,0))</f>
        <v>68.176309174111694</v>
      </c>
      <c r="N167" s="153" t="str">
        <f>INDEX('     2022    '!$A$1:$AC$1563,MATCH($D167,'     2022    '!$D$1:$D$1794,0),MATCH(N$1,'     2022    '!$A$1:$AC$1,0))</f>
        <v>25mm</v>
      </c>
      <c r="O167" s="154">
        <f>INDEX('     2022    '!$A$1:$AC$1563,MATCH($D167,'     2022    '!$D$1:$D$1794,0),MATCH(O$1,'     2022    '!$A$1:$AC$1,0))</f>
        <v>1</v>
      </c>
      <c r="P167" s="153">
        <f>INDEX('     2022    '!$A$1:$AC$1563,MATCH($D167,'     2022    '!$D$1:$D$1794,0),MATCH(P$1,'     2022    '!$A$1:$AC$1,0))</f>
        <v>50</v>
      </c>
      <c r="Q167" s="153" t="str">
        <f>INDEX('     2022    '!$A$1:$AC$1563,MATCH($D167,'     2022    '!$D$1:$D$1794,0),MATCH(Q$1,'     2022    '!$A$1:$AC$1,0))</f>
        <v>No</v>
      </c>
      <c r="R167" s="155">
        <f>INDEX('     2022    '!$A$1:$AC$1563,MATCH($D167,'     2022    '!$D$1:$D$1794,0),MATCH(R$1,'     2022    '!$A$1:$AC$1,0))</f>
        <v>11</v>
      </c>
      <c r="S167" s="155">
        <f>INDEX('     2022    '!$A$1:$AC$1563,MATCH($D167,'     2022    '!$D$1:$D$1794,0),MATCH(S$1,'     2022    '!$A$1:$AC$1,0))</f>
        <v>1.9</v>
      </c>
      <c r="T167" s="155">
        <f>INDEX('     2022    '!$A$1:$AC$1563,MATCH($D167,'     2022    '!$D$1:$D$1794,0),MATCH(T$1,'     2022    '!$A$1:$AC$1,0))</f>
        <v>0.3</v>
      </c>
      <c r="U167" s="154" t="str">
        <f>INDEX('     2022    '!$A$1:$AC$1563,MATCH($D167,'     2022    '!$D$1:$D$1794,0),MATCH(U$1,'     2022    '!$A$1:$AC$1,0))</f>
        <v>1.3G</v>
      </c>
      <c r="V167" s="153" t="str">
        <f>INDEX('     2022    '!$A$1:$AC$1563,MATCH($D167,'     2022    '!$D$1:$D$1794,0),MATCH(V$1,'     2022    '!$A$1:$AC$1,0))</f>
        <v>UN0335</v>
      </c>
      <c r="W167" s="153" t="str">
        <f>INDEX('     2022    '!$A$1:$AC$1563,MATCH($D167,'     2022    '!$D$1:$D$1794,0),MATCH(W$1,'     2022    '!$A$1:$AC$1,0))</f>
        <v>F2</v>
      </c>
      <c r="X167" s="151">
        <f>INDEX('     2022    '!$A$1:$AC$1563,MATCH($D167,'     2022    '!$D$1:$D$1794,0),MATCH(X$1,'     2022    '!$A$1:$AC$1,0))</f>
        <v>209.99</v>
      </c>
      <c r="Y167" s="151">
        <f>INDEX('     2022    '!$A$1:$AC$1563,MATCH($D167,'     2022    '!$D$1:$D$1794,0),MATCH(Y$1,'     2022    '!$A$1:$AC$1,0))</f>
        <v>154.99</v>
      </c>
      <c r="Z167" s="156">
        <f>INDEX('     2022    '!$A$1:$AC$1563,MATCH($D167,'     2022    '!$D$1:$D$1794,0),MATCH(Z$1,'     2022    '!$A$1:$AC$1,0))</f>
        <v>3.8539999999999998E-2</v>
      </c>
      <c r="AA167" s="153" t="str">
        <f>INDEX('     2022    '!$A$1:$AC$1563,MATCH($D167,'     2022    '!$D$1:$D$1794,0),MATCH(AA$1,'     2022    '!$A$1:$AC$1,0))</f>
        <v>1008-F2-69259970</v>
      </c>
      <c r="AB167" s="153" t="str">
        <f>INDEX('     2022    '!$A$1:$AC$1563,MATCH($D167,'     2022    '!$D$1:$D$1794,0),MATCH(AB$1,'     2022    '!$A$1:$AC$1,0))</f>
        <v>GB/HSE-360499</v>
      </c>
      <c r="AC167" s="153" t="str">
        <f>INDEX('     2022    '!$A$1:$AC$1563,MATCH($D167,'     2022    '!$D$1:$D$1794,0),MATCH(AC$1,'     2022    '!$A$1:$AC$1,0))</f>
        <v>6/8/2029</v>
      </c>
    </row>
    <row r="168" spans="1:29" ht="36">
      <c r="A168" s="32">
        <f t="shared" si="5"/>
        <v>165</v>
      </c>
      <c r="B168" s="68" t="str">
        <f>INDEX('     2022    '!B$2:B$1794,MATCH(D168,'     2022    '!D$2:D$1794,0))</f>
        <v/>
      </c>
      <c r="C168" s="204" t="str">
        <f>INDEX('     2022    '!C$2:C$1794,MATCH(D168,'     2022    '!D$2:D$1794,0))</f>
        <v>Compound Cake</v>
      </c>
      <c r="D168" s="205" t="str">
        <f>INDEX('     2022    '!D:D,MATCH(A168,'     2022    '!AJ:AJ,0))</f>
        <v>KF040-S-C150</v>
      </c>
      <c r="E168" s="204" t="str">
        <f>INDEX('     2022    '!$A$2:$BP$1563,MATCH(D168,'     2022    '!$D$2:$D$1794,0),MATCH($E$1,'     2022    '!$A$3:$BH$3,0))</f>
        <v>SOVEREIGN. 150 shots. 4 pre-fused cakes with one ignition. A vertically firing cake followed by upright bouquets of pearls and glittering. Followed by a fan cake with multiple effects and finishing with a rapid firing finale of multiple effects. RETAIL</v>
      </c>
      <c r="F168" s="206" t="str">
        <f>IFERROR(IF(LEFT(INDEX('     2022    '!AD$2:AD$1794,MATCH(D168,'     2022    '!D$2:D$1794,0)),4)="http",HYPERLINK(INDEX('     2022    '!AD$2:AD$1794,MATCH(D168,'     2022    '!D$2:D$1794,0)),"Video"),""),"")</f>
        <v>Video</v>
      </c>
      <c r="G168" s="207">
        <f>INDEX('     2022    '!$A$1:$AC$1563,MATCH($D168,'     2022    '!$D$1:$D$1794,0),MATCH(G$1,'     2022    '!$A$1:$AC$1,0))</f>
        <v>0</v>
      </c>
      <c r="H168" s="150"/>
      <c r="I168" s="152">
        <f>INDEX('     2022    '!$A$1:$AC$1563,MATCH($D168,'     2022    '!$D$1:$D$1794,0),MATCH(I$1,'     2022    '!$A$1:$AC$1,0))</f>
        <v>73.69</v>
      </c>
      <c r="J168" s="150"/>
      <c r="K168" s="151">
        <f t="shared" si="4"/>
        <v>73.69</v>
      </c>
      <c r="L168" s="152">
        <f>INDEX('     2022    '!$A$1:$AC$1563,MATCH($D168,'     2022    '!$D$1:$D$1794,0),MATCH(L$1,'     2022    '!$A$1:$AC$1,0))</f>
        <v>70</v>
      </c>
      <c r="M168" s="152">
        <f>INDEX('     2022    '!$A$1:$AC$1563,MATCH($D168,'     2022    '!$D$1:$D$1794,0),MATCH(M$1,'     2022    '!$A$1:$AC$1,0))</f>
        <v>73.69</v>
      </c>
      <c r="N168" s="153" t="str">
        <f>INDEX('     2022    '!$A$1:$AC$1563,MATCH($D168,'     2022    '!$D$1:$D$1794,0),MATCH(N$1,'     2022    '!$A$1:$AC$1,0))</f>
        <v>25mm</v>
      </c>
      <c r="O168" s="154">
        <f>INDEX('     2022    '!$A$1:$AC$1563,MATCH($D168,'     2022    '!$D$1:$D$1794,0),MATCH(O$1,'     2022    '!$A$1:$AC$1,0))</f>
        <v>1</v>
      </c>
      <c r="P168" s="153">
        <f>INDEX('     2022    '!$A$1:$AC$1563,MATCH($D168,'     2022    '!$D$1:$D$1794,0),MATCH(P$1,'     2022    '!$A$1:$AC$1,0))</f>
        <v>120</v>
      </c>
      <c r="Q168" s="153" t="str">
        <f>INDEX('     2022    '!$A$1:$AC$1563,MATCH($D168,'     2022    '!$D$1:$D$1794,0),MATCH(Q$1,'     2022    '!$A$1:$AC$1,0))</f>
        <v>No</v>
      </c>
      <c r="R168" s="155">
        <f>INDEX('     2022    '!$A$1:$AC$1563,MATCH($D168,'     2022    '!$D$1:$D$1794,0),MATCH(R$1,'     2022    '!$A$1:$AC$1,0))</f>
        <v>15</v>
      </c>
      <c r="S168" s="155">
        <f>INDEX('     2022    '!$A$1:$AC$1563,MATCH($D168,'     2022    '!$D$1:$D$1794,0),MATCH(S$1,'     2022    '!$A$1:$AC$1,0))</f>
        <v>1.8</v>
      </c>
      <c r="T168" s="155">
        <f>INDEX('     2022    '!$A$1:$AC$1563,MATCH($D168,'     2022    '!$D$1:$D$1794,0),MATCH(T$1,'     2022    '!$A$1:$AC$1,0))</f>
        <v>0</v>
      </c>
      <c r="U168" s="154" t="str">
        <f>INDEX('     2022    '!$A$1:$AC$1563,MATCH($D168,'     2022    '!$D$1:$D$1794,0),MATCH(U$1,'     2022    '!$A$1:$AC$1,0))</f>
        <v>1.3G</v>
      </c>
      <c r="V168" s="153" t="str">
        <f>INDEX('     2022    '!$A$1:$AC$1563,MATCH($D168,'     2022    '!$D$1:$D$1794,0),MATCH(V$1,'     2022    '!$A$1:$AC$1,0))</f>
        <v>UN0335</v>
      </c>
      <c r="W168" s="153" t="str">
        <f>INDEX('     2022    '!$A$1:$AC$1563,MATCH($D168,'     2022    '!$D$1:$D$1794,0),MATCH(W$1,'     2022    '!$A$1:$AC$1,0))</f>
        <v>F2</v>
      </c>
      <c r="X168" s="151">
        <f>INDEX('     2022    '!$A$1:$AC$1563,MATCH($D168,'     2022    '!$D$1:$D$1794,0),MATCH(X$1,'     2022    '!$A$1:$AC$1,0))</f>
        <v>263.99</v>
      </c>
      <c r="Y168" s="151">
        <f>INDEX('     2022    '!$A$1:$AC$1563,MATCH($D168,'     2022    '!$D$1:$D$1794,0),MATCH(Y$1,'     2022    '!$A$1:$AC$1,0))</f>
        <v>219.99</v>
      </c>
      <c r="Z168" s="156">
        <f>INDEX('     2022    '!$A$1:$AC$1563,MATCH($D168,'     2022    '!$D$1:$D$1794,0),MATCH(Z$1,'     2022    '!$A$1:$AC$1,0))</f>
        <v>3.95E-2</v>
      </c>
      <c r="AA168" s="153" t="str">
        <f>INDEX('     2022    '!$A$1:$AC$1563,MATCH($D168,'     2022    '!$D$1:$D$1794,0),MATCH(AA$1,'     2022    '!$A$1:$AC$1,0))</f>
        <v>1008-F2-69255073</v>
      </c>
      <c r="AB168" s="153">
        <f>INDEX('     2022    '!$A$1:$AC$1563,MATCH($D168,'     2022    '!$D$1:$D$1794,0),MATCH(AB$1,'     2022    '!$A$1:$AC$1,0))</f>
        <v>0</v>
      </c>
      <c r="AC168" s="153">
        <f>INDEX('     2022    '!$A$1:$AC$1563,MATCH($D168,'     2022    '!$D$1:$D$1794,0),MATCH(AC$1,'     2022    '!$A$1:$AC$1,0))</f>
        <v>0</v>
      </c>
    </row>
    <row r="169" spans="1:29" ht="36">
      <c r="A169" s="32">
        <f t="shared" si="5"/>
        <v>166</v>
      </c>
      <c r="B169" s="68" t="str">
        <f>INDEX('     2022    '!B$2:B$1794,MATCH(D169,'     2022    '!D$2:D$1794,0))</f>
        <v/>
      </c>
      <c r="C169" s="204" t="str">
        <f>INDEX('     2022    '!C$2:C$1794,MATCH(D169,'     2022    '!D$2:D$1794,0))</f>
        <v>Compound Cake</v>
      </c>
      <c r="D169" s="205" t="str">
        <f>INDEX('     2022    '!D:D,MATCH(A169,'     2022    '!AJ:AJ,0))</f>
        <v>KF041-R-C131</v>
      </c>
      <c r="E169" s="204" t="str">
        <f>INDEX('     2022    '!$A$2:$BP$1563,MATCH(D169,'     2022    '!$D$2:$D$1794,0),MATCH($E$1,'     2022    '!$A$3:$BH$3,0))</f>
        <v>REGAL. 131 shots. 4 pre-fused cakes. Stunning offering of different firing patterns, starting quietly with mines and fish through to noisier tweets, spider and coconut bursts, finishing with a gold two tier mine and brocade crown V finale. RETAIL</v>
      </c>
      <c r="F169" s="206" t="str">
        <f>IFERROR(IF(LEFT(INDEX('     2022    '!AD$2:AD$1794,MATCH(D169,'     2022    '!D$2:D$1794,0)),4)="http",HYPERLINK(INDEX('     2022    '!AD$2:AD$1794,MATCH(D169,'     2022    '!D$2:D$1794,0)),"Video"),""),"")</f>
        <v>Video</v>
      </c>
      <c r="G169" s="207">
        <f>INDEX('     2022    '!$A$1:$AC$1563,MATCH($D169,'     2022    '!$D$1:$D$1794,0),MATCH(G$1,'     2022    '!$A$1:$AC$1,0))</f>
        <v>0</v>
      </c>
      <c r="H169" s="150"/>
      <c r="I169" s="152">
        <f>INDEX('     2022    '!$A$1:$AC$1563,MATCH($D169,'     2022    '!$D$1:$D$1794,0),MATCH(I$1,'     2022    '!$A$1:$AC$1,0))</f>
        <v>77.02</v>
      </c>
      <c r="J169" s="150"/>
      <c r="K169" s="151">
        <f t="shared" si="4"/>
        <v>77.02</v>
      </c>
      <c r="L169" s="152">
        <f>INDEX('     2022    '!$A$1:$AC$1563,MATCH($D169,'     2022    '!$D$1:$D$1794,0),MATCH(L$1,'     2022    '!$A$1:$AC$1,0))</f>
        <v>73.17</v>
      </c>
      <c r="M169" s="152">
        <f>INDEX('     2022    '!$A$1:$AC$1563,MATCH($D169,'     2022    '!$D$1:$D$1794,0),MATCH(M$1,'     2022    '!$A$1:$AC$1,0))</f>
        <v>77.02</v>
      </c>
      <c r="N169" s="153" t="str">
        <f>INDEX('     2022    '!$A$1:$AC$1563,MATCH($D169,'     2022    '!$D$1:$D$1794,0),MATCH(N$1,'     2022    '!$A$1:$AC$1,0))</f>
        <v>25mm</v>
      </c>
      <c r="O169" s="154">
        <f>INDEX('     2022    '!$A$1:$AC$1563,MATCH($D169,'     2022    '!$D$1:$D$1794,0),MATCH(O$1,'     2022    '!$A$1:$AC$1,0))</f>
        <v>1</v>
      </c>
      <c r="P169" s="153">
        <f>INDEX('     2022    '!$A$1:$AC$1563,MATCH($D169,'     2022    '!$D$1:$D$1794,0),MATCH(P$1,'     2022    '!$A$1:$AC$1,0))</f>
        <v>100</v>
      </c>
      <c r="Q169" s="153" t="str">
        <f>INDEX('     2022    '!$A$1:$AC$1563,MATCH($D169,'     2022    '!$D$1:$D$1794,0),MATCH(Q$1,'     2022    '!$A$1:$AC$1,0))</f>
        <v>No</v>
      </c>
      <c r="R169" s="155">
        <f>INDEX('     2022    '!$A$1:$AC$1563,MATCH($D169,'     2022    '!$D$1:$D$1794,0),MATCH(R$1,'     2022    '!$A$1:$AC$1,0))</f>
        <v>13</v>
      </c>
      <c r="S169" s="155">
        <f>INDEX('     2022    '!$A$1:$AC$1563,MATCH($D169,'     2022    '!$D$1:$D$1794,0),MATCH(S$1,'     2022    '!$A$1:$AC$1,0))</f>
        <v>1.55</v>
      </c>
      <c r="T169" s="155">
        <f>INDEX('     2022    '!$A$1:$AC$1563,MATCH($D169,'     2022    '!$D$1:$D$1794,0),MATCH(T$1,'     2022    '!$A$1:$AC$1,0))</f>
        <v>0</v>
      </c>
      <c r="U169" s="154" t="str">
        <f>INDEX('     2022    '!$A$1:$AC$1563,MATCH($D169,'     2022    '!$D$1:$D$1794,0),MATCH(U$1,'     2022    '!$A$1:$AC$1,0))</f>
        <v>1.4G</v>
      </c>
      <c r="V169" s="153" t="str">
        <f>INDEX('     2022    '!$A$1:$AC$1563,MATCH($D169,'     2022    '!$D$1:$D$1794,0),MATCH(V$1,'     2022    '!$A$1:$AC$1,0))</f>
        <v>UN0336</v>
      </c>
      <c r="W169" s="153" t="str">
        <f>INDEX('     2022    '!$A$1:$AC$1563,MATCH($D169,'     2022    '!$D$1:$D$1794,0),MATCH(W$1,'     2022    '!$A$1:$AC$1,0))</f>
        <v>F2</v>
      </c>
      <c r="X169" s="151">
        <f>INDEX('     2022    '!$A$1:$AC$1563,MATCH($D169,'     2022    '!$D$1:$D$1794,0),MATCH(X$1,'     2022    '!$A$1:$AC$1,0))</f>
        <v>263.99</v>
      </c>
      <c r="Y169" s="151">
        <f>INDEX('     2022    '!$A$1:$AC$1563,MATCH($D169,'     2022    '!$D$1:$D$1794,0),MATCH(Y$1,'     2022    '!$A$1:$AC$1,0))</f>
        <v>219.99</v>
      </c>
      <c r="Z169" s="156">
        <f>INDEX('     2022    '!$A$1:$AC$1563,MATCH($D169,'     2022    '!$D$1:$D$1794,0),MATCH(Z$1,'     2022    '!$A$1:$AC$1,0))</f>
        <v>4.4999999999999998E-2</v>
      </c>
      <c r="AA169" s="153" t="str">
        <f>INDEX('     2022    '!$A$1:$AC$1563,MATCH($D169,'     2022    '!$D$1:$D$1794,0),MATCH(AA$1,'     2022    '!$A$1:$AC$1,0))</f>
        <v>1008-F2-69255431</v>
      </c>
      <c r="AB169" s="153" t="str">
        <f>INDEX('     2022    '!$A$1:$AC$1563,MATCH($D169,'     2022    '!$D$1:$D$1794,0),MATCH(AB$1,'     2022    '!$A$1:$AC$1,0))</f>
        <v>GB/HSE-356564</v>
      </c>
      <c r="AC169" s="153" t="str">
        <f>INDEX('     2022    '!$A$1:$AC$1563,MATCH($D169,'     2022    '!$D$1:$D$1794,0),MATCH(AC$1,'     2022    '!$A$1:$AC$1,0))</f>
        <v>1/20/2027</v>
      </c>
    </row>
    <row r="170" spans="1:29">
      <c r="J170" s="115"/>
      <c r="K170" s="115"/>
    </row>
    <row r="171" spans="1:29">
      <c r="J171" s="115"/>
      <c r="K171" s="115"/>
    </row>
    <row r="172" spans="1:29">
      <c r="J172" s="115"/>
    </row>
    <row r="173" spans="1:29">
      <c r="J173" s="115"/>
    </row>
    <row r="174" spans="1:29">
      <c r="J174" s="115"/>
    </row>
    <row r="175" spans="1:29">
      <c r="J175" s="115"/>
    </row>
    <row r="176" spans="1:29">
      <c r="J176" s="115"/>
    </row>
    <row r="177" spans="10:10">
      <c r="J177" s="115"/>
    </row>
    <row r="178" spans="10:10">
      <c r="J178" s="115"/>
    </row>
    <row r="179" spans="10:10">
      <c r="J179" s="115"/>
    </row>
    <row r="180" spans="10:10">
      <c r="J180" s="115"/>
    </row>
    <row r="181" spans="10:10">
      <c r="J181" s="115"/>
    </row>
    <row r="182" spans="10:10">
      <c r="J182" s="115"/>
    </row>
    <row r="183" spans="10:10">
      <c r="J183" s="115"/>
    </row>
    <row r="184" spans="10:10">
      <c r="J184" s="115"/>
    </row>
    <row r="185" spans="10:10">
      <c r="J185" s="115"/>
    </row>
    <row r="186" spans="10:10">
      <c r="J186" s="115"/>
    </row>
    <row r="187" spans="10:10">
      <c r="J187" s="115"/>
    </row>
    <row r="188" spans="10:10">
      <c r="J188" s="115"/>
    </row>
    <row r="189" spans="10:10">
      <c r="J189" s="115"/>
    </row>
    <row r="190" spans="10:10">
      <c r="J190" s="115"/>
    </row>
    <row r="191" spans="10:10">
      <c r="J191" s="115"/>
    </row>
    <row r="192" spans="10:10">
      <c r="J192" s="115"/>
    </row>
    <row r="193" spans="10:10">
      <c r="J193" s="115"/>
    </row>
    <row r="194" spans="10:10">
      <c r="J194" s="115"/>
    </row>
    <row r="195" spans="10:10">
      <c r="J195" s="115"/>
    </row>
    <row r="196" spans="10:10">
      <c r="J196" s="115"/>
    </row>
    <row r="197" spans="10:10">
      <c r="J197" s="115"/>
    </row>
    <row r="198" spans="10:10">
      <c r="J198" s="115"/>
    </row>
    <row r="199" spans="10:10">
      <c r="J199" s="115"/>
    </row>
    <row r="200" spans="10:10">
      <c r="J200" s="115"/>
    </row>
    <row r="201" spans="10:10">
      <c r="J201" s="115"/>
    </row>
    <row r="202" spans="10:10">
      <c r="J202" s="115"/>
    </row>
    <row r="203" spans="10:10">
      <c r="J203" s="115"/>
    </row>
    <row r="204" spans="10:10">
      <c r="J204" s="115"/>
    </row>
    <row r="205" spans="10:10">
      <c r="J205" s="115"/>
    </row>
    <row r="206" spans="10:10">
      <c r="J206" s="115"/>
    </row>
    <row r="207" spans="10:10">
      <c r="J207" s="115"/>
    </row>
    <row r="208" spans="10:10">
      <c r="J208" s="115"/>
    </row>
    <row r="209" spans="10:10">
      <c r="J209" s="115"/>
    </row>
    <row r="210" spans="10:10">
      <c r="J210" s="115"/>
    </row>
    <row r="211" spans="10:10">
      <c r="J211" s="115"/>
    </row>
    <row r="212" spans="10:10">
      <c r="J212" s="115"/>
    </row>
    <row r="213" spans="10:10">
      <c r="J213" s="115"/>
    </row>
    <row r="214" spans="10:10">
      <c r="J214" s="115"/>
    </row>
    <row r="215" spans="10:10">
      <c r="J215" s="115"/>
    </row>
    <row r="216" spans="10:10">
      <c r="J216" s="115"/>
    </row>
    <row r="217" spans="10:10">
      <c r="J217" s="115"/>
    </row>
    <row r="218" spans="10:10">
      <c r="J218" s="115"/>
    </row>
    <row r="219" spans="10:10">
      <c r="J219" s="115"/>
    </row>
    <row r="220" spans="10:10">
      <c r="J220" s="115"/>
    </row>
    <row r="221" spans="10:10">
      <c r="J221" s="115"/>
    </row>
    <row r="222" spans="10:10">
      <c r="J222" s="115"/>
    </row>
    <row r="223" spans="10:10">
      <c r="J223" s="115"/>
    </row>
    <row r="224" spans="10:10">
      <c r="J224" s="115"/>
    </row>
    <row r="225" spans="10:10">
      <c r="J225" s="115"/>
    </row>
    <row r="226" spans="10:10">
      <c r="J226" s="115"/>
    </row>
    <row r="227" spans="10:10">
      <c r="J227" s="115"/>
    </row>
    <row r="228" spans="10:10">
      <c r="J228" s="115"/>
    </row>
    <row r="229" spans="10:10">
      <c r="J229" s="115"/>
    </row>
    <row r="230" spans="10:10">
      <c r="J230" s="115"/>
    </row>
    <row r="231" spans="10:10">
      <c r="J231" s="115"/>
    </row>
    <row r="232" spans="10:10">
      <c r="J232" s="115"/>
    </row>
    <row r="233" spans="10:10">
      <c r="J233" s="115"/>
    </row>
    <row r="234" spans="10:10">
      <c r="J234" s="115"/>
    </row>
    <row r="235" spans="10:10">
      <c r="J235" s="115"/>
    </row>
    <row r="236" spans="10:10">
      <c r="J236" s="115"/>
    </row>
    <row r="237" spans="10:10">
      <c r="J237" s="115"/>
    </row>
    <row r="238" spans="10:10">
      <c r="J238" s="115"/>
    </row>
    <row r="239" spans="10:10">
      <c r="J239" s="115"/>
    </row>
    <row r="240" spans="10:10">
      <c r="J240" s="115"/>
    </row>
    <row r="241" spans="10:10">
      <c r="J241" s="115"/>
    </row>
    <row r="242" spans="10:10">
      <c r="J242" s="115"/>
    </row>
    <row r="243" spans="10:10">
      <c r="J243" s="115"/>
    </row>
    <row r="244" spans="10:10">
      <c r="J244" s="115"/>
    </row>
    <row r="245" spans="10:10">
      <c r="J245" s="115"/>
    </row>
    <row r="246" spans="10:10">
      <c r="J246" s="115"/>
    </row>
    <row r="247" spans="10:10">
      <c r="J247" s="115"/>
    </row>
    <row r="248" spans="10:10">
      <c r="J248" s="115"/>
    </row>
    <row r="249" spans="10:10">
      <c r="J249" s="115"/>
    </row>
    <row r="250" spans="10:10">
      <c r="J250" s="115"/>
    </row>
    <row r="251" spans="10:10">
      <c r="J251" s="115"/>
    </row>
    <row r="252" spans="10:10">
      <c r="J252" s="115"/>
    </row>
    <row r="253" spans="10:10">
      <c r="J253" s="115"/>
    </row>
    <row r="254" spans="10:10">
      <c r="J254" s="115"/>
    </row>
    <row r="255" spans="10:10">
      <c r="J255" s="115"/>
    </row>
    <row r="256" spans="10:10">
      <c r="J256" s="115"/>
    </row>
    <row r="257" spans="10:10">
      <c r="J257" s="115"/>
    </row>
    <row r="258" spans="10:10">
      <c r="J258" s="115"/>
    </row>
    <row r="259" spans="10:10">
      <c r="J259" s="115"/>
    </row>
    <row r="260" spans="10:10">
      <c r="J260" s="115"/>
    </row>
    <row r="261" spans="10:10">
      <c r="J261" s="115"/>
    </row>
    <row r="262" spans="10:10">
      <c r="J262" s="115"/>
    </row>
    <row r="263" spans="10:10">
      <c r="J263" s="115"/>
    </row>
    <row r="264" spans="10:10">
      <c r="J264" s="115"/>
    </row>
    <row r="265" spans="10:10">
      <c r="J265" s="115"/>
    </row>
    <row r="266" spans="10:10">
      <c r="J266" s="115"/>
    </row>
    <row r="267" spans="10:10">
      <c r="J267" s="115"/>
    </row>
    <row r="268" spans="10:10">
      <c r="J268" s="115"/>
    </row>
    <row r="269" spans="10:10">
      <c r="J269" s="115"/>
    </row>
    <row r="270" spans="10:10">
      <c r="J270" s="115"/>
    </row>
    <row r="271" spans="10:10">
      <c r="J271" s="115"/>
    </row>
    <row r="272" spans="10:10">
      <c r="J272" s="115"/>
    </row>
    <row r="273" spans="10:10">
      <c r="J273" s="115"/>
    </row>
    <row r="274" spans="10:10">
      <c r="J274" s="115"/>
    </row>
    <row r="275" spans="10:10">
      <c r="J275" s="115"/>
    </row>
    <row r="276" spans="10:10">
      <c r="J276" s="115"/>
    </row>
    <row r="277" spans="10:10">
      <c r="J277" s="115"/>
    </row>
    <row r="278" spans="10:10">
      <c r="J278" s="115"/>
    </row>
    <row r="279" spans="10:10">
      <c r="J279" s="115"/>
    </row>
    <row r="280" spans="10:10">
      <c r="J280" s="115"/>
    </row>
    <row r="281" spans="10:10">
      <c r="J281" s="115"/>
    </row>
    <row r="282" spans="10:10">
      <c r="J282" s="115"/>
    </row>
    <row r="283" spans="10:10">
      <c r="J283" s="115"/>
    </row>
    <row r="284" spans="10:10">
      <c r="J284" s="115"/>
    </row>
    <row r="285" spans="10:10">
      <c r="J285" s="115"/>
    </row>
    <row r="286" spans="10:10">
      <c r="J286" s="115"/>
    </row>
    <row r="287" spans="10:10">
      <c r="J287" s="115"/>
    </row>
    <row r="288" spans="10:10">
      <c r="J288" s="115"/>
    </row>
    <row r="289" spans="10:10">
      <c r="J289" s="115"/>
    </row>
    <row r="290" spans="10:10">
      <c r="J290" s="115"/>
    </row>
    <row r="291" spans="10:10">
      <c r="J291" s="115"/>
    </row>
    <row r="292" spans="10:10">
      <c r="J292" s="115"/>
    </row>
    <row r="293" spans="10:10">
      <c r="J293" s="115"/>
    </row>
    <row r="294" spans="10:10">
      <c r="J294" s="115"/>
    </row>
    <row r="295" spans="10:10">
      <c r="J295" s="115"/>
    </row>
    <row r="296" spans="10:10">
      <c r="J296" s="115"/>
    </row>
    <row r="297" spans="10:10">
      <c r="J297" s="115"/>
    </row>
    <row r="298" spans="10:10">
      <c r="J298" s="115"/>
    </row>
    <row r="299" spans="10:10">
      <c r="J299" s="115"/>
    </row>
    <row r="300" spans="10:10">
      <c r="J300" s="115"/>
    </row>
    <row r="301" spans="10:10">
      <c r="J301" s="115"/>
    </row>
    <row r="302" spans="10:10">
      <c r="J302" s="115"/>
    </row>
    <row r="303" spans="10:10">
      <c r="J303" s="115"/>
    </row>
    <row r="304" spans="10:10">
      <c r="J304" s="115"/>
    </row>
    <row r="305" spans="10:10">
      <c r="J305" s="115"/>
    </row>
    <row r="306" spans="10:10">
      <c r="J306" s="115"/>
    </row>
    <row r="307" spans="10:10">
      <c r="J307" s="115"/>
    </row>
    <row r="308" spans="10:10">
      <c r="J308" s="115"/>
    </row>
    <row r="309" spans="10:10">
      <c r="J309" s="115"/>
    </row>
    <row r="310" spans="10:10">
      <c r="J310" s="115"/>
    </row>
    <row r="311" spans="10:10">
      <c r="J311" s="115"/>
    </row>
    <row r="312" spans="10:10">
      <c r="J312" s="115"/>
    </row>
    <row r="313" spans="10:10">
      <c r="J313" s="115"/>
    </row>
    <row r="314" spans="10:10">
      <c r="J314" s="115"/>
    </row>
    <row r="315" spans="10:10">
      <c r="J315" s="115"/>
    </row>
    <row r="316" spans="10:10">
      <c r="J316" s="115"/>
    </row>
    <row r="317" spans="10:10">
      <c r="J317" s="115"/>
    </row>
    <row r="318" spans="10:10">
      <c r="J318" s="115"/>
    </row>
    <row r="319" spans="10:10">
      <c r="J319" s="115"/>
    </row>
    <row r="320" spans="10:10">
      <c r="J320" s="115"/>
    </row>
    <row r="321" spans="10:10">
      <c r="J321" s="115"/>
    </row>
    <row r="322" spans="10:10">
      <c r="J322" s="115"/>
    </row>
    <row r="323" spans="10:10">
      <c r="J323" s="115"/>
    </row>
    <row r="324" spans="10:10">
      <c r="J324" s="115"/>
    </row>
    <row r="325" spans="10:10">
      <c r="J325" s="115"/>
    </row>
    <row r="326" spans="10:10">
      <c r="J326" s="115"/>
    </row>
    <row r="327" spans="10:10">
      <c r="J327" s="115"/>
    </row>
    <row r="328" spans="10:10">
      <c r="J328" s="115"/>
    </row>
    <row r="329" spans="10:10">
      <c r="J329" s="115"/>
    </row>
    <row r="330" spans="10:10">
      <c r="J330" s="115"/>
    </row>
    <row r="331" spans="10:10">
      <c r="J331" s="115"/>
    </row>
    <row r="332" spans="10:10">
      <c r="J332" s="115"/>
    </row>
    <row r="333" spans="10:10">
      <c r="J333" s="115"/>
    </row>
    <row r="334" spans="10:10">
      <c r="J334" s="115"/>
    </row>
    <row r="335" spans="10:10">
      <c r="J335" s="115"/>
    </row>
    <row r="336" spans="10:10">
      <c r="J336" s="115"/>
    </row>
    <row r="337" spans="10:10">
      <c r="J337" s="115"/>
    </row>
    <row r="338" spans="10:10">
      <c r="J338" s="115"/>
    </row>
    <row r="339" spans="10:10">
      <c r="J339" s="115"/>
    </row>
    <row r="340" spans="10:10">
      <c r="J340" s="115"/>
    </row>
    <row r="341" spans="10:10">
      <c r="J341" s="115"/>
    </row>
    <row r="342" spans="10:10">
      <c r="J342" s="115"/>
    </row>
    <row r="343" spans="10:10">
      <c r="J343" s="115"/>
    </row>
    <row r="344" spans="10:10">
      <c r="J344" s="115"/>
    </row>
    <row r="345" spans="10:10">
      <c r="J345" s="115"/>
    </row>
    <row r="346" spans="10:10">
      <c r="J346" s="115"/>
    </row>
    <row r="347" spans="10:10">
      <c r="J347" s="115"/>
    </row>
    <row r="348" spans="10:10">
      <c r="J348" s="115"/>
    </row>
    <row r="349" spans="10:10">
      <c r="J349" s="115"/>
    </row>
    <row r="350" spans="10:10">
      <c r="J350" s="115"/>
    </row>
    <row r="351" spans="10:10">
      <c r="J351" s="115"/>
    </row>
    <row r="352" spans="10:10">
      <c r="J352" s="115"/>
    </row>
    <row r="353" spans="10:10">
      <c r="J353" s="115"/>
    </row>
    <row r="354" spans="10:10">
      <c r="J354" s="115"/>
    </row>
    <row r="355" spans="10:10">
      <c r="J355" s="115"/>
    </row>
    <row r="356" spans="10:10">
      <c r="J356" s="115"/>
    </row>
    <row r="357" spans="10:10">
      <c r="J357" s="115"/>
    </row>
    <row r="358" spans="10:10">
      <c r="J358" s="115"/>
    </row>
    <row r="359" spans="10:10">
      <c r="J359" s="115"/>
    </row>
    <row r="360" spans="10:10">
      <c r="J360" s="115"/>
    </row>
    <row r="361" spans="10:10">
      <c r="J361" s="115"/>
    </row>
    <row r="362" spans="10:10">
      <c r="J362" s="115"/>
    </row>
    <row r="363" spans="10:10">
      <c r="J363" s="115"/>
    </row>
    <row r="364" spans="10:10">
      <c r="J364" s="115"/>
    </row>
    <row r="365" spans="10:10">
      <c r="J365" s="115"/>
    </row>
    <row r="366" spans="10:10">
      <c r="J366" s="115"/>
    </row>
    <row r="367" spans="10:10">
      <c r="J367" s="115"/>
    </row>
    <row r="368" spans="10:10">
      <c r="J368" s="115"/>
    </row>
    <row r="369" spans="10:10">
      <c r="J369" s="115"/>
    </row>
    <row r="370" spans="10:10">
      <c r="J370" s="115"/>
    </row>
    <row r="371" spans="10:10">
      <c r="J371" s="115"/>
    </row>
    <row r="372" spans="10:10">
      <c r="J372" s="115"/>
    </row>
    <row r="373" spans="10:10">
      <c r="J373" s="115"/>
    </row>
    <row r="374" spans="10:10">
      <c r="J374" s="115"/>
    </row>
    <row r="375" spans="10:10">
      <c r="J375" s="115"/>
    </row>
    <row r="376" spans="10:10">
      <c r="J376" s="115"/>
    </row>
    <row r="377" spans="10:10">
      <c r="J377" s="115"/>
    </row>
    <row r="378" spans="10:10">
      <c r="J378" s="115"/>
    </row>
    <row r="379" spans="10:10">
      <c r="J379" s="115"/>
    </row>
    <row r="380" spans="10:10">
      <c r="J380" s="115"/>
    </row>
    <row r="381" spans="10:10">
      <c r="J381" s="115"/>
    </row>
    <row r="382" spans="10:10">
      <c r="J382" s="115"/>
    </row>
    <row r="383" spans="10:10">
      <c r="J383" s="115"/>
    </row>
    <row r="384" spans="10:10">
      <c r="J384" s="115"/>
    </row>
    <row r="385" spans="10:10">
      <c r="J385" s="115"/>
    </row>
    <row r="386" spans="10:10">
      <c r="J386" s="115"/>
    </row>
    <row r="387" spans="10:10">
      <c r="J387" s="115"/>
    </row>
    <row r="388" spans="10:10">
      <c r="J388" s="115"/>
    </row>
    <row r="389" spans="10:10">
      <c r="J389" s="115"/>
    </row>
    <row r="390" spans="10:10">
      <c r="J390" s="115"/>
    </row>
    <row r="391" spans="10:10">
      <c r="J391" s="115"/>
    </row>
    <row r="392" spans="10:10">
      <c r="J392" s="115"/>
    </row>
    <row r="393" spans="10:10">
      <c r="J393" s="115"/>
    </row>
    <row r="394" spans="10:10">
      <c r="J394" s="115"/>
    </row>
    <row r="395" spans="10:10">
      <c r="J395" s="115"/>
    </row>
    <row r="396" spans="10:10">
      <c r="J396" s="115"/>
    </row>
    <row r="397" spans="10:10">
      <c r="J397" s="115"/>
    </row>
    <row r="398" spans="10:10">
      <c r="J398" s="115"/>
    </row>
    <row r="399" spans="10:10">
      <c r="J399" s="115"/>
    </row>
    <row r="400" spans="10:10">
      <c r="J400" s="115"/>
    </row>
    <row r="401" spans="10:10">
      <c r="J401" s="115"/>
    </row>
    <row r="402" spans="10:10">
      <c r="J402" s="115"/>
    </row>
    <row r="403" spans="10:10">
      <c r="J403" s="115"/>
    </row>
    <row r="404" spans="10:10">
      <c r="J404" s="115"/>
    </row>
    <row r="405" spans="10:10">
      <c r="J405" s="115"/>
    </row>
    <row r="406" spans="10:10">
      <c r="J406" s="115"/>
    </row>
    <row r="407" spans="10:10">
      <c r="J407" s="115"/>
    </row>
    <row r="408" spans="10:10">
      <c r="J408" s="115"/>
    </row>
    <row r="409" spans="10:10">
      <c r="J409" s="115"/>
    </row>
    <row r="410" spans="10:10">
      <c r="J410" s="115"/>
    </row>
    <row r="411" spans="10:10">
      <c r="J411" s="115"/>
    </row>
    <row r="412" spans="10:10">
      <c r="J412" s="115"/>
    </row>
    <row r="413" spans="10:10">
      <c r="J413" s="115"/>
    </row>
    <row r="414" spans="10:10">
      <c r="J414" s="115"/>
    </row>
    <row r="415" spans="10:10">
      <c r="J415" s="115"/>
    </row>
    <row r="416" spans="10:10">
      <c r="J416" s="115"/>
    </row>
    <row r="417" spans="10:10">
      <c r="J417" s="115"/>
    </row>
    <row r="418" spans="10:10">
      <c r="J418" s="115"/>
    </row>
    <row r="419" spans="10:10">
      <c r="J419" s="115"/>
    </row>
    <row r="420" spans="10:10">
      <c r="J420" s="115"/>
    </row>
    <row r="421" spans="10:10">
      <c r="J421" s="115"/>
    </row>
    <row r="422" spans="10:10">
      <c r="J422" s="115"/>
    </row>
    <row r="423" spans="10:10">
      <c r="J423" s="115"/>
    </row>
    <row r="424" spans="10:10">
      <c r="J424" s="115"/>
    </row>
    <row r="425" spans="10:10">
      <c r="J425" s="115"/>
    </row>
    <row r="426" spans="10:10">
      <c r="J426" s="115"/>
    </row>
    <row r="427" spans="10:10">
      <c r="J427" s="115"/>
    </row>
    <row r="428" spans="10:10">
      <c r="J428" s="115"/>
    </row>
    <row r="429" spans="10:10">
      <c r="J429" s="115"/>
    </row>
    <row r="430" spans="10:10">
      <c r="J430" s="115"/>
    </row>
    <row r="431" spans="10:10">
      <c r="J431" s="115"/>
    </row>
    <row r="432" spans="10:10">
      <c r="J432" s="115"/>
    </row>
    <row r="433" spans="10:10">
      <c r="J433" s="115"/>
    </row>
    <row r="434" spans="10:10">
      <c r="J434" s="115"/>
    </row>
    <row r="435" spans="10:10">
      <c r="J435" s="115"/>
    </row>
    <row r="436" spans="10:10">
      <c r="J436" s="115"/>
    </row>
    <row r="437" spans="10:10">
      <c r="J437" s="115"/>
    </row>
    <row r="438" spans="10:10">
      <c r="J438" s="115"/>
    </row>
    <row r="439" spans="10:10">
      <c r="J439" s="115"/>
    </row>
    <row r="440" spans="10:10">
      <c r="J440" s="115"/>
    </row>
    <row r="441" spans="10:10">
      <c r="J441" s="115"/>
    </row>
    <row r="442" spans="10:10">
      <c r="J442" s="115"/>
    </row>
    <row r="443" spans="10:10">
      <c r="J443" s="115"/>
    </row>
    <row r="444" spans="10:10">
      <c r="J444" s="115"/>
    </row>
    <row r="445" spans="10:10">
      <c r="J445" s="115"/>
    </row>
    <row r="446" spans="10:10">
      <c r="J446" s="115"/>
    </row>
    <row r="447" spans="10:10">
      <c r="J447" s="115"/>
    </row>
    <row r="448" spans="10:10">
      <c r="J448" s="115"/>
    </row>
    <row r="449" spans="10:10">
      <c r="J449" s="115"/>
    </row>
    <row r="450" spans="10:10">
      <c r="J450" s="115"/>
    </row>
    <row r="451" spans="10:10">
      <c r="J451" s="115"/>
    </row>
    <row r="452" spans="10:10">
      <c r="J452" s="115"/>
    </row>
    <row r="453" spans="10:10">
      <c r="J453" s="115"/>
    </row>
    <row r="454" spans="10:10">
      <c r="J454" s="115"/>
    </row>
    <row r="455" spans="10:10">
      <c r="J455" s="115"/>
    </row>
    <row r="456" spans="10:10">
      <c r="J456" s="115"/>
    </row>
    <row r="457" spans="10:10">
      <c r="J457" s="115"/>
    </row>
    <row r="458" spans="10:10">
      <c r="J458" s="115"/>
    </row>
    <row r="459" spans="10:10">
      <c r="J459" s="115"/>
    </row>
    <row r="460" spans="10:10">
      <c r="J460" s="115"/>
    </row>
    <row r="461" spans="10:10">
      <c r="J461" s="115"/>
    </row>
    <row r="462" spans="10:10">
      <c r="J462" s="115"/>
    </row>
    <row r="463" spans="10:10">
      <c r="J463" s="115"/>
    </row>
    <row r="464" spans="10:10">
      <c r="J464" s="115"/>
    </row>
    <row r="465" spans="10:10">
      <c r="J465" s="115"/>
    </row>
    <row r="466" spans="10:10">
      <c r="J466" s="115"/>
    </row>
    <row r="467" spans="10:10">
      <c r="J467" s="115"/>
    </row>
    <row r="468" spans="10:10">
      <c r="J468" s="115"/>
    </row>
    <row r="469" spans="10:10">
      <c r="J469" s="115"/>
    </row>
    <row r="470" spans="10:10">
      <c r="J470" s="115"/>
    </row>
    <row r="471" spans="10:10">
      <c r="J471" s="115"/>
    </row>
    <row r="472" spans="10:10">
      <c r="J472" s="115"/>
    </row>
    <row r="473" spans="10:10">
      <c r="J473" s="115"/>
    </row>
    <row r="474" spans="10:10">
      <c r="J474" s="115"/>
    </row>
    <row r="475" spans="10:10">
      <c r="J475" s="115"/>
    </row>
    <row r="476" spans="10:10">
      <c r="J476" s="115"/>
    </row>
    <row r="477" spans="10:10">
      <c r="J477" s="115"/>
    </row>
    <row r="478" spans="10:10">
      <c r="J478" s="115"/>
    </row>
    <row r="479" spans="10:10">
      <c r="J479" s="115"/>
    </row>
    <row r="480" spans="10:10">
      <c r="J480" s="115"/>
    </row>
    <row r="481" spans="10:10">
      <c r="J481" s="115"/>
    </row>
    <row r="482" spans="10:10">
      <c r="J482" s="115"/>
    </row>
    <row r="483" spans="10:10">
      <c r="J483" s="115"/>
    </row>
    <row r="484" spans="10:10">
      <c r="J484" s="115"/>
    </row>
    <row r="485" spans="10:10">
      <c r="J485" s="115"/>
    </row>
    <row r="486" spans="10:10">
      <c r="J486" s="115"/>
    </row>
    <row r="487" spans="10:10">
      <c r="J487" s="115"/>
    </row>
    <row r="488" spans="10:10">
      <c r="J488" s="115"/>
    </row>
    <row r="489" spans="10:10">
      <c r="J489" s="115"/>
    </row>
    <row r="490" spans="10:10">
      <c r="J490" s="115"/>
    </row>
    <row r="491" spans="10:10">
      <c r="J491" s="115"/>
    </row>
    <row r="492" spans="10:10">
      <c r="J492" s="115"/>
    </row>
    <row r="493" spans="10:10">
      <c r="J493" s="115"/>
    </row>
    <row r="494" spans="10:10">
      <c r="J494" s="115"/>
    </row>
    <row r="495" spans="10:10">
      <c r="J495" s="115"/>
    </row>
    <row r="496" spans="10:10">
      <c r="J496" s="115"/>
    </row>
    <row r="497" spans="10:10">
      <c r="J497" s="115"/>
    </row>
    <row r="498" spans="10:10">
      <c r="J498" s="115"/>
    </row>
    <row r="499" spans="10:10">
      <c r="J499" s="115"/>
    </row>
    <row r="500" spans="10:10">
      <c r="J500" s="115"/>
    </row>
    <row r="501" spans="10:10">
      <c r="J501" s="115"/>
    </row>
    <row r="502" spans="10:10">
      <c r="J502" s="115"/>
    </row>
    <row r="503" spans="10:10">
      <c r="J503" s="115"/>
    </row>
    <row r="504" spans="10:10">
      <c r="J504" s="115"/>
    </row>
    <row r="505" spans="10:10">
      <c r="J505" s="115"/>
    </row>
    <row r="506" spans="10:10">
      <c r="J506" s="115"/>
    </row>
    <row r="507" spans="10:10">
      <c r="J507" s="115"/>
    </row>
    <row r="508" spans="10:10">
      <c r="J508" s="115"/>
    </row>
    <row r="509" spans="10:10">
      <c r="J509" s="115"/>
    </row>
    <row r="510" spans="10:10">
      <c r="J510" s="115"/>
    </row>
    <row r="511" spans="10:10">
      <c r="J511" s="115"/>
    </row>
    <row r="512" spans="10:10">
      <c r="J512" s="115"/>
    </row>
    <row r="513" spans="10:10">
      <c r="J513" s="115"/>
    </row>
    <row r="514" spans="10:10">
      <c r="J514" s="115"/>
    </row>
    <row r="515" spans="10:10">
      <c r="J515" s="115"/>
    </row>
    <row r="516" spans="10:10">
      <c r="J516" s="115"/>
    </row>
    <row r="517" spans="10:10">
      <c r="J517" s="115"/>
    </row>
    <row r="518" spans="10:10">
      <c r="J518" s="115"/>
    </row>
    <row r="519" spans="10:10">
      <c r="J519" s="115"/>
    </row>
    <row r="520" spans="10:10">
      <c r="J520" s="115"/>
    </row>
    <row r="521" spans="10:10">
      <c r="J521" s="115"/>
    </row>
    <row r="522" spans="10:10">
      <c r="J522" s="115"/>
    </row>
    <row r="523" spans="10:10">
      <c r="J523" s="115"/>
    </row>
    <row r="524" spans="10:10">
      <c r="J524" s="115"/>
    </row>
    <row r="525" spans="10:10">
      <c r="J525" s="115"/>
    </row>
    <row r="526" spans="10:10">
      <c r="J526" s="115"/>
    </row>
    <row r="527" spans="10:10">
      <c r="J527" s="115"/>
    </row>
    <row r="528" spans="10:10">
      <c r="J528" s="115"/>
    </row>
    <row r="529" spans="10:10">
      <c r="J529" s="115"/>
    </row>
    <row r="530" spans="10:10">
      <c r="J530" s="115"/>
    </row>
    <row r="531" spans="10:10">
      <c r="J531" s="115"/>
    </row>
    <row r="532" spans="10:10">
      <c r="J532" s="115"/>
    </row>
    <row r="533" spans="10:10">
      <c r="J533" s="115"/>
    </row>
    <row r="534" spans="10:10">
      <c r="J534" s="115"/>
    </row>
    <row r="535" spans="10:10">
      <c r="J535" s="115"/>
    </row>
    <row r="536" spans="10:10">
      <c r="J536" s="115"/>
    </row>
    <row r="537" spans="10:10">
      <c r="J537" s="115"/>
    </row>
    <row r="538" spans="10:10">
      <c r="J538" s="115"/>
    </row>
    <row r="539" spans="10:10">
      <c r="J539" s="115"/>
    </row>
    <row r="540" spans="10:10">
      <c r="J540" s="115"/>
    </row>
    <row r="541" spans="10:10">
      <c r="J541" s="115"/>
    </row>
    <row r="542" spans="10:10">
      <c r="J542" s="115"/>
    </row>
    <row r="543" spans="10:10">
      <c r="J543" s="115"/>
    </row>
    <row r="544" spans="10:10">
      <c r="J544" s="115"/>
    </row>
    <row r="545" spans="10:10">
      <c r="J545" s="115"/>
    </row>
    <row r="546" spans="10:10">
      <c r="J546" s="115"/>
    </row>
    <row r="547" spans="10:10">
      <c r="J547" s="115"/>
    </row>
    <row r="548" spans="10:10">
      <c r="J548" s="115"/>
    </row>
    <row r="549" spans="10:10">
      <c r="J549" s="115"/>
    </row>
    <row r="550" spans="10:10">
      <c r="J550" s="115"/>
    </row>
    <row r="551" spans="10:10">
      <c r="J551" s="115"/>
    </row>
    <row r="552" spans="10:10">
      <c r="J552" s="115"/>
    </row>
  </sheetData>
  <mergeCells count="2">
    <mergeCell ref="K2:L2"/>
    <mergeCell ref="P2:Q2"/>
  </mergeCells>
  <conditionalFormatting sqref="A5:A169">
    <cfRule type="expression" dxfId="126" priority="30">
      <formula>$B5="NEW2020"</formula>
    </cfRule>
  </conditionalFormatting>
  <conditionalFormatting sqref="B4:B169">
    <cfRule type="containsText" dxfId="125" priority="18" operator="containsText" text="2022">
      <formula>NOT(ISERROR(SEARCH("2022",B4)))</formula>
    </cfRule>
    <cfRule type="containsText" dxfId="124" priority="19" operator="containsText" text="NEW2021">
      <formula>NOT(ISERROR(SEARCH("NEW2021",B4)))</formula>
    </cfRule>
  </conditionalFormatting>
  <conditionalFormatting sqref="L1">
    <cfRule type="cellIs" dxfId="123" priority="12" operator="equal">
      <formula>0</formula>
    </cfRule>
  </conditionalFormatting>
  <conditionalFormatting sqref="M1">
    <cfRule type="cellIs" dxfId="122" priority="11" operator="equal">
      <formula>0</formula>
    </cfRule>
  </conditionalFormatting>
  <conditionalFormatting sqref="X1:Y1">
    <cfRule type="cellIs" dxfId="121" priority="10" operator="equal">
      <formula>0</formula>
    </cfRule>
  </conditionalFormatting>
  <conditionalFormatting sqref="G4:G169">
    <cfRule type="cellIs" dxfId="120" priority="9" operator="equal">
      <formula>0</formula>
    </cfRule>
  </conditionalFormatting>
  <conditionalFormatting sqref="H5:H169">
    <cfRule type="cellIs" dxfId="119" priority="4" operator="greaterThanOrEqual">
      <formula>1</formula>
    </cfRule>
  </conditionalFormatting>
  <conditionalFormatting sqref="H4">
    <cfRule type="cellIs" dxfId="118" priority="3" operator="greaterThanOrEqual">
      <formula>1</formula>
    </cfRule>
  </conditionalFormatting>
  <conditionalFormatting sqref="J4:J169">
    <cfRule type="cellIs" dxfId="117" priority="2" operator="greaterThanOrEqual">
      <formula>1</formula>
    </cfRule>
  </conditionalFormatting>
  <dataValidations count="2">
    <dataValidation type="whole" allowBlank="1" showInputMessage="1" showErrorMessage="1" error="Please enter a valid quantity" sqref="H2:J2 F1:G1 H3:H169 I3:J3" xr:uid="{D2AE2BF8-04AB-4922-8286-C32966275449}">
      <formula1>0</formula1>
      <formula2>E1</formula2>
    </dataValidation>
    <dataValidation operator="greaterThanOrEqual" allowBlank="1" showInputMessage="1" showErrorMessage="1" sqref="X1:Y1 L1 H1:J1 K3:L3 X3:Y3 J4:K169" xr:uid="{B24085BC-2FB6-4E06-9A85-0D23093447FF}"/>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expression" priority="6" id="{FAB942C5-E8EF-40F8-9B5D-145F098F68D2}">
            <xm:f>$P$2&lt;&gt;'Order Summary'!#REF!</xm:f>
            <x14:dxf>
              <fill>
                <patternFill>
                  <bgColor rgb="FFFF0000"/>
                </patternFill>
              </fill>
            </x14:dxf>
          </x14:cfRule>
          <xm:sqref>P2</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32738B-9400-4192-AFC3-E26CEE84B9E2}">
  <dimension ref="A1:AC563"/>
  <sheetViews>
    <sheetView topLeftCell="B1" workbookViewId="0">
      <pane ySplit="3" topLeftCell="A4" activePane="bottomLeft" state="frozen"/>
      <selection activeCell="B2" sqref="B2"/>
      <selection pane="bottomLeft" activeCell="J4" sqref="J4"/>
    </sheetView>
  </sheetViews>
  <sheetFormatPr defaultRowHeight="15.75"/>
  <cols>
    <col min="1" max="1" width="7.42578125" style="80" hidden="1" customWidth="1"/>
    <col min="2" max="2" width="8.5703125" style="30" customWidth="1"/>
    <col min="3" max="3" width="18.42578125" style="5" customWidth="1"/>
    <col min="4" max="4" width="19.28515625" style="5" customWidth="1"/>
    <col min="5" max="5" width="67.140625" style="14" customWidth="1"/>
    <col min="6" max="7" width="7.7109375" style="5" customWidth="1"/>
    <col min="8" max="8" width="13.42578125" style="6" customWidth="1"/>
    <col min="9" max="9" width="13.5703125" style="78" customWidth="1"/>
    <col min="10" max="10" width="13.42578125" style="13" customWidth="1"/>
    <col min="11" max="11" width="10.7109375" style="13" customWidth="1"/>
    <col min="12" max="12" width="10.7109375" style="23" customWidth="1"/>
    <col min="13" max="13" width="10.7109375" customWidth="1"/>
    <col min="14" max="15" width="7.7109375" customWidth="1"/>
    <col min="16" max="16" width="8.7109375" customWidth="1"/>
    <col min="17" max="24" width="7.7109375" customWidth="1"/>
    <col min="25" max="25" width="7.7109375" style="12" customWidth="1"/>
    <col min="26" max="26" width="7.7109375" style="3" customWidth="1"/>
    <col min="27" max="27" width="14.85546875" customWidth="1"/>
    <col min="28" max="28" width="13.28515625" customWidth="1"/>
    <col min="29" max="29" width="9.85546875" customWidth="1"/>
  </cols>
  <sheetData>
    <row r="1" spans="1:29" s="115" customFormat="1" ht="33.75" hidden="1">
      <c r="B1" s="116"/>
      <c r="C1" s="86" t="s">
        <v>596</v>
      </c>
      <c r="D1" s="51" t="s">
        <v>597</v>
      </c>
      <c r="E1" s="87" t="s">
        <v>608</v>
      </c>
      <c r="F1" s="88"/>
      <c r="G1" s="88" t="s">
        <v>4702</v>
      </c>
      <c r="H1" s="73"/>
      <c r="I1" s="73" t="s">
        <v>4703</v>
      </c>
      <c r="J1" s="73"/>
      <c r="K1" s="114"/>
      <c r="L1" s="89" t="s">
        <v>143</v>
      </c>
      <c r="M1" s="89" t="s">
        <v>611</v>
      </c>
      <c r="N1" s="87" t="s">
        <v>598</v>
      </c>
      <c r="O1" s="90" t="s">
        <v>4700</v>
      </c>
      <c r="P1" s="87" t="s">
        <v>599</v>
      </c>
      <c r="Q1" s="87" t="s">
        <v>600</v>
      </c>
      <c r="R1" s="91" t="s">
        <v>601</v>
      </c>
      <c r="S1" s="91" t="s">
        <v>602</v>
      </c>
      <c r="T1" s="91" t="s">
        <v>610</v>
      </c>
      <c r="U1" s="87" t="s">
        <v>4701</v>
      </c>
      <c r="V1" s="87" t="s">
        <v>605</v>
      </c>
      <c r="W1" s="87" t="s">
        <v>607</v>
      </c>
      <c r="X1" s="89" t="s">
        <v>311</v>
      </c>
      <c r="Y1" s="89" t="s">
        <v>312</v>
      </c>
      <c r="Z1" s="92" t="s">
        <v>603</v>
      </c>
      <c r="AA1" s="87" t="s">
        <v>606</v>
      </c>
      <c r="AB1" s="90" t="s">
        <v>274</v>
      </c>
      <c r="AC1" s="87" t="s">
        <v>604</v>
      </c>
    </row>
    <row r="2" spans="1:29" s="117" customFormat="1" ht="15">
      <c r="B2" s="118"/>
      <c r="C2" s="119"/>
      <c r="D2" s="120"/>
      <c r="E2" s="121"/>
      <c r="F2" s="122"/>
      <c r="G2" s="122"/>
      <c r="H2" s="123" t="s">
        <v>272</v>
      </c>
      <c r="I2" s="123"/>
      <c r="J2" s="123"/>
      <c r="K2" s="220">
        <f>'     2022    '!AU2+'     2022    '!AV2</f>
        <v>0</v>
      </c>
      <c r="L2" s="220"/>
      <c r="M2" s="124"/>
      <c r="N2" s="120" t="s">
        <v>544</v>
      </c>
      <c r="O2" s="125"/>
      <c r="P2" s="221">
        <f>SUM('     2022    '!AO1:AX2)</f>
        <v>0</v>
      </c>
      <c r="Q2" s="221"/>
      <c r="R2" s="126"/>
      <c r="S2" s="126"/>
      <c r="T2" s="126"/>
      <c r="U2" s="127"/>
      <c r="V2" s="127"/>
      <c r="W2" s="127"/>
      <c r="X2" s="188"/>
      <c r="Y2" s="188"/>
      <c r="Z2" s="128"/>
      <c r="AA2" s="129"/>
      <c r="AB2" s="130"/>
      <c r="AC2" s="127"/>
    </row>
    <row r="3" spans="1:29" s="64" customFormat="1" ht="63.75">
      <c r="B3" s="138" t="s">
        <v>4674</v>
      </c>
      <c r="C3" s="139" t="s">
        <v>2</v>
      </c>
      <c r="D3" s="140" t="s">
        <v>0</v>
      </c>
      <c r="E3" s="141" t="s">
        <v>1</v>
      </c>
      <c r="F3" s="142" t="s">
        <v>10</v>
      </c>
      <c r="G3" s="142" t="s">
        <v>6373</v>
      </c>
      <c r="H3" s="143" t="s">
        <v>5964</v>
      </c>
      <c r="I3" s="143" t="s">
        <v>5963</v>
      </c>
      <c r="J3" s="143" t="s">
        <v>5965</v>
      </c>
      <c r="K3" s="144" t="s">
        <v>593</v>
      </c>
      <c r="L3" s="191" t="s">
        <v>6059</v>
      </c>
      <c r="M3" s="191" t="s">
        <v>6060</v>
      </c>
      <c r="N3" s="145" t="s">
        <v>275</v>
      </c>
      <c r="O3" s="146" t="s">
        <v>9</v>
      </c>
      <c r="P3" s="145" t="s">
        <v>12</v>
      </c>
      <c r="Q3" s="145" t="s">
        <v>8</v>
      </c>
      <c r="R3" s="147" t="s">
        <v>16</v>
      </c>
      <c r="S3" s="147" t="s">
        <v>17</v>
      </c>
      <c r="T3" s="147" t="s">
        <v>4628</v>
      </c>
      <c r="U3" s="145" t="s">
        <v>4634</v>
      </c>
      <c r="V3" s="145" t="s">
        <v>7</v>
      </c>
      <c r="W3" s="145" t="s">
        <v>6</v>
      </c>
      <c r="X3" s="145" t="s">
        <v>311</v>
      </c>
      <c r="Y3" s="145" t="s">
        <v>312</v>
      </c>
      <c r="Z3" s="148" t="s">
        <v>276</v>
      </c>
      <c r="AA3" s="145" t="s">
        <v>3</v>
      </c>
      <c r="AB3" s="146" t="s">
        <v>274</v>
      </c>
      <c r="AC3" s="145" t="s">
        <v>5</v>
      </c>
    </row>
    <row r="4" spans="1:29">
      <c r="A4" s="32">
        <f>A3+1</f>
        <v>1</v>
      </c>
      <c r="B4" s="68" t="str">
        <f>INDEX('     2022    '!B$2:B$1794,MATCH(D4,'     2022    '!D$2:D$1794,0))</f>
        <v/>
      </c>
      <c r="C4" s="204" t="str">
        <f>INDEX('     2022    '!C$2:C$1794,MATCH(D4,'     2022    '!D$2:D$1794,0))</f>
        <v>Mines</v>
      </c>
      <c r="D4" s="205" t="str">
        <f>INDEX('     2022    '!D:D,MATCH(A4,'     2022    '!AF:AF,0))</f>
        <v>CC309</v>
      </c>
      <c r="E4" s="204" t="str">
        <f>INDEX('     2022    '!$A$1:$BP$1563,MATCH(D4,'     2022    '!$D$1:$D$1794,0),MATCH(E$1,'     2022    '!$A$1:$BH$1,0))</f>
        <v>3" Silver glitter (tubed)</v>
      </c>
      <c r="F4" s="206" t="str">
        <f>IFERROR(IF(LEFT(INDEX('     2022    '!AD$2:AD$1794,MATCH(D4,'     2022    '!D$2:D$1794,0)),4)="http",HYPERLINK(INDEX('     2022    '!AD$2:AD$1794,MATCH(D4,'     2022    '!D$2:D$1794,0)),"Video"),""),"")</f>
        <v>Video</v>
      </c>
      <c r="G4" s="207">
        <f>INDEX('     2022    '!$A$1:$AC$1563,MATCH($D4,'     2022    '!$D$1:$D$1794,0),MATCH(G$1,'     2022    '!$A$1:$AC$1,0))</f>
        <v>0</v>
      </c>
      <c r="H4" s="150"/>
      <c r="I4" s="152">
        <f>INDEX('     2022    '!$A$1:$AC$1563,MATCH($D4,'     2022    '!$D$1:$D$1794,0),MATCH(I$1,'     2022    '!$A$1:$AC$1,0))</f>
        <v>121.44</v>
      </c>
      <c r="J4" s="150"/>
      <c r="K4" s="151">
        <f>IFERROR(M4/O4,"")</f>
        <v>5.1359999999999992</v>
      </c>
      <c r="L4" s="152">
        <f>INDEX('     2022    '!$A$1:$AC$1563,MATCH($D4,'     2022    '!$D$1:$D$1794,0),MATCH(L$1,'     2022    '!$A$1:$AC$1,0))</f>
        <v>123.86879999999999</v>
      </c>
      <c r="M4" s="152">
        <f>INDEX('     2022    '!$A$1:$AC$1563,MATCH($D4,'     2022    '!$D$1:$D$1794,0),MATCH(M$1,'     2022    '!$A$1:$AC$1,0))</f>
        <v>128.39999999999998</v>
      </c>
      <c r="N4" s="153" t="str">
        <f>INDEX('     2022    '!$A$1:$AC$1563,MATCH($D4,'     2022    '!$D$1:$D$1794,0),MATCH(N$1,'     2022    '!$A$1:$AC$1,0))</f>
        <v>75mm</v>
      </c>
      <c r="O4" s="154">
        <f>INDEX('     2022    '!$A$1:$AC$1563,MATCH($D4,'     2022    '!$D$1:$D$1794,0),MATCH(O$1,'     2022    '!$A$1:$AC$1,0))</f>
        <v>25</v>
      </c>
      <c r="P4" s="153">
        <f>INDEX('     2022    '!$A$1:$AC$1563,MATCH($D4,'     2022    '!$D$1:$D$1794,0),MATCH(P$1,'     2022    '!$A$1:$AC$1,0))</f>
        <v>3</v>
      </c>
      <c r="Q4" s="153" t="str">
        <f>INDEX('     2022    '!$A$1:$AC$1563,MATCH($D4,'     2022    '!$D$1:$D$1794,0),MATCH(Q$1,'     2022    '!$A$1:$AC$1,0))</f>
        <v>Yes</v>
      </c>
      <c r="R4" s="155">
        <f>INDEX('     2022    '!$A$1:$AC$1563,MATCH($D4,'     2022    '!$D$1:$D$1794,0),MATCH(R$1,'     2022    '!$A$1:$AC$1,0))</f>
        <v>16</v>
      </c>
      <c r="S4" s="155">
        <f>INDEX('     2022    '!$A$1:$AC$1563,MATCH($D4,'     2022    '!$D$1:$D$1794,0),MATCH(S$1,'     2022    '!$A$1:$AC$1,0))</f>
        <v>8.5</v>
      </c>
      <c r="T4" s="155">
        <f>INDEX('     2022    '!$A$1:$AC$1563,MATCH($D4,'     2022    '!$D$1:$D$1794,0),MATCH(T$1,'     2022    '!$A$1:$AC$1,0))</f>
        <v>0.2</v>
      </c>
      <c r="U4" s="154" t="str">
        <f>INDEX('     2022    '!$A$1:$AC$1563,MATCH($D4,'     2022    '!$D$1:$D$1794,0),MATCH(U$1,'     2022    '!$A$1:$AC$1,0))</f>
        <v>1.3G</v>
      </c>
      <c r="V4" s="153" t="str">
        <f>INDEX('     2022    '!$A$1:$AC$1563,MATCH($D4,'     2022    '!$D$1:$D$1794,0),MATCH(V$1,'     2022    '!$A$1:$AC$1,0))</f>
        <v>UN0335</v>
      </c>
      <c r="W4" s="153" t="str">
        <f>INDEX('     2022    '!$A$1:$AC$1563,MATCH($D4,'     2022    '!$D$1:$D$1794,0),MATCH(W$1,'     2022    '!$A$1:$AC$1,0))</f>
        <v>F4</v>
      </c>
      <c r="X4" s="151" t="str">
        <f>INDEX('     2022    '!$A$1:$AC$1563,MATCH($D4,'     2022    '!$D$1:$D$1794,0),MATCH(X$1,'     2022    '!$A$1:$AC$1,0))</f>
        <v/>
      </c>
      <c r="Y4" s="151" t="str">
        <f>INDEX('     2022    '!$A$1:$AC$1563,MATCH($D4,'     2022    '!$D$1:$D$1794,0),MATCH(Y$1,'     2022    '!$A$1:$AC$1,0))</f>
        <v/>
      </c>
      <c r="Z4" s="156">
        <f>INDEX('     2022    '!$A$1:$AC$1563,MATCH($D4,'     2022    '!$D$1:$D$1794,0),MATCH(Z$1,'     2022    '!$A$1:$AC$1,0))</f>
        <v>5.4899999999999997E-2</v>
      </c>
      <c r="AA4" s="153" t="str">
        <f>INDEX('     2022    '!$A$1:$AC$1563,MATCH($D4,'     2022    '!$D$1:$D$1794,0),MATCH(AA$1,'     2022    '!$A$1:$AC$1,0))</f>
        <v>1008-F4-69249644</v>
      </c>
      <c r="AB4" s="153" t="str">
        <f>INDEX('     2022    '!$A$1:$AC$1563,MATCH($D4,'     2022    '!$D$1:$D$1794,0),MATCH(AB$1,'     2022    '!$A$1:$AC$1,0))</f>
        <v>GB/HSE-351029</v>
      </c>
      <c r="AC4" s="153" t="str">
        <f>INDEX('     2022    '!$A$1:$AC$1563,MATCH($D4,'     2022    '!$D$1:$D$1794,0),MATCH(AC$1,'     2022    '!$A$1:$AC$1,0))</f>
        <v>7/29/2030</v>
      </c>
    </row>
    <row r="5" spans="1:29">
      <c r="A5" s="32">
        <f t="shared" ref="A5:A68" si="0">A4+1</f>
        <v>2</v>
      </c>
      <c r="B5" s="68" t="str">
        <f>INDEX('     2022    '!B$2:B$1794,MATCH(D5,'     2022    '!D$2:D$1794,0))</f>
        <v/>
      </c>
      <c r="C5" s="204" t="str">
        <f>INDEX('     2022    '!C$2:C$1794,MATCH(D5,'     2022    '!D$2:D$1794,0))</f>
        <v>Mines</v>
      </c>
      <c r="D5" s="205" t="str">
        <f>INDEX('     2022    '!D:D,MATCH(A5,'     2022    '!AF:AF,0))</f>
        <v>CC302</v>
      </c>
      <c r="E5" s="204" t="str">
        <f>INDEX('     2022    '!$A$1:$BP$1563,MATCH(D5,'     2022    '!$D$1:$D$1794,0),MATCH(E$1,'     2022    '!$A$1:$BH$1,0))</f>
        <v>3" Multicolour w/ butterfly (tubed)</v>
      </c>
      <c r="F5" s="206" t="str">
        <f>IFERROR(IF(LEFT(INDEX('     2022    '!AD$2:AD$1794,MATCH(D5,'     2022    '!D$2:D$1794,0)),4)="http",HYPERLINK(INDEX('     2022    '!AD$2:AD$1794,MATCH(D5,'     2022    '!D$2:D$1794,0)),"Video"),""),"")</f>
        <v>Video</v>
      </c>
      <c r="G5" s="207">
        <f>INDEX('     2022    '!$A$1:$AC$1563,MATCH($D5,'     2022    '!$D$1:$D$1794,0),MATCH(G$1,'     2022    '!$A$1:$AC$1,0))</f>
        <v>4</v>
      </c>
      <c r="H5" s="150"/>
      <c r="I5" s="152">
        <f>INDEX('     2022    '!$A$1:$AC$1563,MATCH($D5,'     2022    '!$D$1:$D$1794,0),MATCH(I$1,'     2022    '!$A$1:$AC$1,0))</f>
        <v>130.80000000000001</v>
      </c>
      <c r="J5" s="150"/>
      <c r="K5" s="151">
        <f t="shared" ref="K5:K68" si="1">IFERROR(M5/O5,"")</f>
        <v>5.5319999999999991</v>
      </c>
      <c r="L5" s="152">
        <f>INDEX('     2022    '!$A$1:$AC$1563,MATCH($D5,'     2022    '!$D$1:$D$1794,0),MATCH(L$1,'     2022    '!$A$1:$AC$1,0))</f>
        <v>133.41600000000003</v>
      </c>
      <c r="M5" s="152">
        <f>INDEX('     2022    '!$A$1:$AC$1563,MATCH($D5,'     2022    '!$D$1:$D$1794,0),MATCH(M$1,'     2022    '!$A$1:$AC$1,0))</f>
        <v>138.29999999999998</v>
      </c>
      <c r="N5" s="153" t="str">
        <f>INDEX('     2022    '!$A$1:$AC$1563,MATCH($D5,'     2022    '!$D$1:$D$1794,0),MATCH(N$1,'     2022    '!$A$1:$AC$1,0))</f>
        <v>75mm</v>
      </c>
      <c r="O5" s="154">
        <f>INDEX('     2022    '!$A$1:$AC$1563,MATCH($D5,'     2022    '!$D$1:$D$1794,0),MATCH(O$1,'     2022    '!$A$1:$AC$1,0))</f>
        <v>25</v>
      </c>
      <c r="P5" s="153">
        <f>INDEX('     2022    '!$A$1:$AC$1563,MATCH($D5,'     2022    '!$D$1:$D$1794,0),MATCH(P$1,'     2022    '!$A$1:$AC$1,0))</f>
        <v>3</v>
      </c>
      <c r="Q5" s="153" t="str">
        <f>INDEX('     2022    '!$A$1:$AC$1563,MATCH($D5,'     2022    '!$D$1:$D$1794,0),MATCH(Q$1,'     2022    '!$A$1:$AC$1,0))</f>
        <v>Yes</v>
      </c>
      <c r="R5" s="155">
        <f>INDEX('     2022    '!$A$1:$AC$1563,MATCH($D5,'     2022    '!$D$1:$D$1794,0),MATCH(R$1,'     2022    '!$A$1:$AC$1,0))</f>
        <v>16</v>
      </c>
      <c r="S5" s="155">
        <f>INDEX('     2022    '!$A$1:$AC$1563,MATCH($D5,'     2022    '!$D$1:$D$1794,0),MATCH(S$1,'     2022    '!$A$1:$AC$1,0))</f>
        <v>9.6</v>
      </c>
      <c r="T5" s="155">
        <f>INDEX('     2022    '!$A$1:$AC$1563,MATCH($D5,'     2022    '!$D$1:$D$1794,0),MATCH(T$1,'     2022    '!$A$1:$AC$1,0))</f>
        <v>0.2</v>
      </c>
      <c r="U5" s="154" t="str">
        <f>INDEX('     2022    '!$A$1:$AC$1563,MATCH($D5,'     2022    '!$D$1:$D$1794,0),MATCH(U$1,'     2022    '!$A$1:$AC$1,0))</f>
        <v>1.3G</v>
      </c>
      <c r="V5" s="153" t="str">
        <f>INDEX('     2022    '!$A$1:$AC$1563,MATCH($D5,'     2022    '!$D$1:$D$1794,0),MATCH(V$1,'     2022    '!$A$1:$AC$1,0))</f>
        <v>UN0335</v>
      </c>
      <c r="W5" s="153" t="str">
        <f>INDEX('     2022    '!$A$1:$AC$1563,MATCH($D5,'     2022    '!$D$1:$D$1794,0),MATCH(W$1,'     2022    '!$A$1:$AC$1,0))</f>
        <v>F4</v>
      </c>
      <c r="X5" s="151" t="str">
        <f>INDEX('     2022    '!$A$1:$AC$1563,MATCH($D5,'     2022    '!$D$1:$D$1794,0),MATCH(X$1,'     2022    '!$A$1:$AC$1,0))</f>
        <v/>
      </c>
      <c r="Y5" s="151" t="str">
        <f>INDEX('     2022    '!$A$1:$AC$1563,MATCH($D5,'     2022    '!$D$1:$D$1794,0),MATCH(Y$1,'     2022    '!$A$1:$AC$1,0))</f>
        <v/>
      </c>
      <c r="Z5" s="156">
        <f>INDEX('     2022    '!$A$1:$AC$1563,MATCH($D5,'     2022    '!$D$1:$D$1794,0),MATCH(Z$1,'     2022    '!$A$1:$AC$1,0))</f>
        <v>5.4899999999999997E-2</v>
      </c>
      <c r="AA5" s="153" t="str">
        <f>INDEX('     2022    '!$A$1:$AC$1563,MATCH($D5,'     2022    '!$D$1:$D$1794,0),MATCH(AA$1,'     2022    '!$A$1:$AC$1,0))</f>
        <v>1008-F4-69249644</v>
      </c>
      <c r="AB5" s="153" t="str">
        <f>INDEX('     2022    '!$A$1:$AC$1563,MATCH($D5,'     2022    '!$D$1:$D$1794,0),MATCH(AB$1,'     2022    '!$A$1:$AC$1,0))</f>
        <v>GB/HSE-340806</v>
      </c>
      <c r="AC5" s="153" t="str">
        <f>INDEX('     2022    '!$A$1:$AC$1563,MATCH($D5,'     2022    '!$D$1:$D$1794,0),MATCH(AC$1,'     2022    '!$A$1:$AC$1,0))</f>
        <v>8/3/2027</v>
      </c>
    </row>
    <row r="6" spans="1:29">
      <c r="A6" s="32">
        <f t="shared" si="0"/>
        <v>3</v>
      </c>
      <c r="B6" s="68" t="str">
        <f>INDEX('     2022    '!B$2:B$1794,MATCH(D6,'     2022    '!D$2:D$1794,0))</f>
        <v/>
      </c>
      <c r="C6" s="204" t="str">
        <f>INDEX('     2022    '!C$2:C$1794,MATCH(D6,'     2022    '!D$2:D$1794,0))</f>
        <v>Mines</v>
      </c>
      <c r="D6" s="205" t="str">
        <f>INDEX('     2022    '!D:D,MATCH(A6,'     2022    '!AF:AF,0))</f>
        <v>CC310</v>
      </c>
      <c r="E6" s="204" t="str">
        <f>INDEX('     2022    '!$A$1:$BP$1563,MATCH(D6,'     2022    '!$D$1:$D$1794,0),MATCH(E$1,'     2022    '!$A$1:$BH$1,0))</f>
        <v>3" Colourful swimming star (tubed)</v>
      </c>
      <c r="F6" s="206" t="str">
        <f>IFERROR(IF(LEFT(INDEX('     2022    '!AD$2:AD$1794,MATCH(D6,'     2022    '!D$2:D$1794,0)),4)="http",HYPERLINK(INDEX('     2022    '!AD$2:AD$1794,MATCH(D6,'     2022    '!D$2:D$1794,0)),"Video"),""),"")</f>
        <v>Video</v>
      </c>
      <c r="G6" s="207">
        <f>INDEX('     2022    '!$A$1:$AC$1563,MATCH($D6,'     2022    '!$D$1:$D$1794,0),MATCH(G$1,'     2022    '!$A$1:$AC$1,0))</f>
        <v>10</v>
      </c>
      <c r="H6" s="150"/>
      <c r="I6" s="152">
        <f>INDEX('     2022    '!$A$1:$AC$1563,MATCH($D6,'     2022    '!$D$1:$D$1794,0),MATCH(I$1,'     2022    '!$A$1:$AC$1,0))</f>
        <v>133.31</v>
      </c>
      <c r="J6" s="150"/>
      <c r="K6" s="151">
        <f t="shared" si="1"/>
        <v>5.6379999999999999</v>
      </c>
      <c r="L6" s="152">
        <f>INDEX('     2022    '!$A$1:$AC$1563,MATCH($D6,'     2022    '!$D$1:$D$1794,0),MATCH(L$1,'     2022    '!$A$1:$AC$1,0))</f>
        <v>135.97620000000001</v>
      </c>
      <c r="M6" s="152">
        <f>INDEX('     2022    '!$A$1:$AC$1563,MATCH($D6,'     2022    '!$D$1:$D$1794,0),MATCH(M$1,'     2022    '!$A$1:$AC$1,0))</f>
        <v>140.94999999999999</v>
      </c>
      <c r="N6" s="153" t="str">
        <f>INDEX('     2022    '!$A$1:$AC$1563,MATCH($D6,'     2022    '!$D$1:$D$1794,0),MATCH(N$1,'     2022    '!$A$1:$AC$1,0))</f>
        <v>75mm</v>
      </c>
      <c r="O6" s="154">
        <f>INDEX('     2022    '!$A$1:$AC$1563,MATCH($D6,'     2022    '!$D$1:$D$1794,0),MATCH(O$1,'     2022    '!$A$1:$AC$1,0))</f>
        <v>25</v>
      </c>
      <c r="P6" s="153">
        <f>INDEX('     2022    '!$A$1:$AC$1563,MATCH($D6,'     2022    '!$D$1:$D$1794,0),MATCH(P$1,'     2022    '!$A$1:$AC$1,0))</f>
        <v>3</v>
      </c>
      <c r="Q6" s="153" t="str">
        <f>INDEX('     2022    '!$A$1:$AC$1563,MATCH($D6,'     2022    '!$D$1:$D$1794,0),MATCH(Q$1,'     2022    '!$A$1:$AC$1,0))</f>
        <v>Yes</v>
      </c>
      <c r="R6" s="155">
        <f>INDEX('     2022    '!$A$1:$AC$1563,MATCH($D6,'     2022    '!$D$1:$D$1794,0),MATCH(R$1,'     2022    '!$A$1:$AC$1,0))</f>
        <v>16</v>
      </c>
      <c r="S6" s="155">
        <f>INDEX('     2022    '!$A$1:$AC$1563,MATCH($D6,'     2022    '!$D$1:$D$1794,0),MATCH(S$1,'     2022    '!$A$1:$AC$1,0))</f>
        <v>8.5</v>
      </c>
      <c r="T6" s="155">
        <f>INDEX('     2022    '!$A$1:$AC$1563,MATCH($D6,'     2022    '!$D$1:$D$1794,0),MATCH(T$1,'     2022    '!$A$1:$AC$1,0))</f>
        <v>0.2</v>
      </c>
      <c r="U6" s="154" t="str">
        <f>INDEX('     2022    '!$A$1:$AC$1563,MATCH($D6,'     2022    '!$D$1:$D$1794,0),MATCH(U$1,'     2022    '!$A$1:$AC$1,0))</f>
        <v>1.3G</v>
      </c>
      <c r="V6" s="153" t="str">
        <f>INDEX('     2022    '!$A$1:$AC$1563,MATCH($D6,'     2022    '!$D$1:$D$1794,0),MATCH(V$1,'     2022    '!$A$1:$AC$1,0))</f>
        <v>UN0335</v>
      </c>
      <c r="W6" s="153" t="str">
        <f>INDEX('     2022    '!$A$1:$AC$1563,MATCH($D6,'     2022    '!$D$1:$D$1794,0),MATCH(W$1,'     2022    '!$A$1:$AC$1,0))</f>
        <v>F4</v>
      </c>
      <c r="X6" s="151" t="str">
        <f>INDEX('     2022    '!$A$1:$AC$1563,MATCH($D6,'     2022    '!$D$1:$D$1794,0),MATCH(X$1,'     2022    '!$A$1:$AC$1,0))</f>
        <v/>
      </c>
      <c r="Y6" s="151" t="str">
        <f>INDEX('     2022    '!$A$1:$AC$1563,MATCH($D6,'     2022    '!$D$1:$D$1794,0),MATCH(Y$1,'     2022    '!$A$1:$AC$1,0))</f>
        <v/>
      </c>
      <c r="Z6" s="156">
        <f>INDEX('     2022    '!$A$1:$AC$1563,MATCH($D6,'     2022    '!$D$1:$D$1794,0),MATCH(Z$1,'     2022    '!$A$1:$AC$1,0))</f>
        <v>5.4862000000000001E-2</v>
      </c>
      <c r="AA6" s="153" t="str">
        <f>INDEX('     2022    '!$A$1:$AC$1563,MATCH($D6,'     2022    '!$D$1:$D$1794,0),MATCH(AA$1,'     2022    '!$A$1:$AC$1,0))</f>
        <v>1008-F4-69249644</v>
      </c>
      <c r="AB6" s="153" t="str">
        <f>INDEX('     2022    '!$A$1:$AC$1563,MATCH($D6,'     2022    '!$D$1:$D$1794,0),MATCH(AB$1,'     2022    '!$A$1:$AC$1,0))</f>
        <v>GB/HSE-351030</v>
      </c>
      <c r="AC6" s="153" t="str">
        <f>INDEX('     2022    '!$A$1:$AC$1563,MATCH($D6,'     2022    '!$D$1:$D$1794,0),MATCH(AC$1,'     2022    '!$A$1:$AC$1,0))</f>
        <v>7/29/2030</v>
      </c>
    </row>
    <row r="7" spans="1:29">
      <c r="A7" s="32">
        <f t="shared" si="0"/>
        <v>4</v>
      </c>
      <c r="B7" s="68" t="str">
        <f>INDEX('     2022    '!B$2:B$1794,MATCH(D7,'     2022    '!D$2:D$1794,0))</f>
        <v/>
      </c>
      <c r="C7" s="204" t="str">
        <f>INDEX('     2022    '!C$2:C$1794,MATCH(D7,'     2022    '!D$2:D$1794,0))</f>
        <v>Mines</v>
      </c>
      <c r="D7" s="205" t="str">
        <f>INDEX('     2022    '!D:D,MATCH(A7,'     2022    '!AF:AF,0))</f>
        <v>CC303</v>
      </c>
      <c r="E7" s="204" t="str">
        <f>INDEX('     2022    '!$A$1:$BP$1563,MATCH(D7,'     2022    '!$D$1:$D$1794,0),MATCH(E$1,'     2022    '!$A$1:$BH$1,0))</f>
        <v>3" Silver flower crackling chrysanthemum with colourful crossette - (tubed)</v>
      </c>
      <c r="F7" s="206" t="str">
        <f>IFERROR(IF(LEFT(INDEX('     2022    '!AD$2:AD$1794,MATCH(D7,'     2022    '!D$2:D$1794,0)),4)="http",HYPERLINK(INDEX('     2022    '!AD$2:AD$1794,MATCH(D7,'     2022    '!D$2:D$1794,0)),"Video"),""),"")</f>
        <v>Video</v>
      </c>
      <c r="G7" s="207">
        <f>INDEX('     2022    '!$A$1:$AC$1563,MATCH($D7,'     2022    '!$D$1:$D$1794,0),MATCH(G$1,'     2022    '!$A$1:$AC$1,0))</f>
        <v>8</v>
      </c>
      <c r="H7" s="150"/>
      <c r="I7" s="152">
        <f>INDEX('     2022    '!$A$1:$AC$1563,MATCH($D7,'     2022    '!$D$1:$D$1794,0),MATCH(I$1,'     2022    '!$A$1:$AC$1,0))</f>
        <v>142.94</v>
      </c>
      <c r="J7" s="150"/>
      <c r="K7" s="151">
        <f t="shared" si="1"/>
        <v>6.0455999999999994</v>
      </c>
      <c r="L7" s="152">
        <f>INDEX('     2022    '!$A$1:$AC$1563,MATCH($D7,'     2022    '!$D$1:$D$1794,0),MATCH(L$1,'     2022    '!$A$1:$AC$1,0))</f>
        <v>145.7988</v>
      </c>
      <c r="M7" s="152">
        <f>INDEX('     2022    '!$A$1:$AC$1563,MATCH($D7,'     2022    '!$D$1:$D$1794,0),MATCH(M$1,'     2022    '!$A$1:$AC$1,0))</f>
        <v>151.13999999999999</v>
      </c>
      <c r="N7" s="153" t="str">
        <f>INDEX('     2022    '!$A$1:$AC$1563,MATCH($D7,'     2022    '!$D$1:$D$1794,0),MATCH(N$1,'     2022    '!$A$1:$AC$1,0))</f>
        <v>75mm</v>
      </c>
      <c r="O7" s="154">
        <f>INDEX('     2022    '!$A$1:$AC$1563,MATCH($D7,'     2022    '!$D$1:$D$1794,0),MATCH(O$1,'     2022    '!$A$1:$AC$1,0))</f>
        <v>25</v>
      </c>
      <c r="P7" s="153">
        <f>INDEX('     2022    '!$A$1:$AC$1563,MATCH($D7,'     2022    '!$D$1:$D$1794,0),MATCH(P$1,'     2022    '!$A$1:$AC$1,0))</f>
        <v>3</v>
      </c>
      <c r="Q7" s="153" t="str">
        <f>INDEX('     2022    '!$A$1:$AC$1563,MATCH($D7,'     2022    '!$D$1:$D$1794,0),MATCH(Q$1,'     2022    '!$A$1:$AC$1,0))</f>
        <v>Yes</v>
      </c>
      <c r="R7" s="155">
        <f>INDEX('     2022    '!$A$1:$AC$1563,MATCH($D7,'     2022    '!$D$1:$D$1794,0),MATCH(R$1,'     2022    '!$A$1:$AC$1,0))</f>
        <v>16</v>
      </c>
      <c r="S7" s="155">
        <f>INDEX('     2022    '!$A$1:$AC$1563,MATCH($D7,'     2022    '!$D$1:$D$1794,0),MATCH(S$1,'     2022    '!$A$1:$AC$1,0))</f>
        <v>9.6</v>
      </c>
      <c r="T7" s="155">
        <f>INDEX('     2022    '!$A$1:$AC$1563,MATCH($D7,'     2022    '!$D$1:$D$1794,0),MATCH(T$1,'     2022    '!$A$1:$AC$1,0))</f>
        <v>0.2</v>
      </c>
      <c r="U7" s="154" t="str">
        <f>INDEX('     2022    '!$A$1:$AC$1563,MATCH($D7,'     2022    '!$D$1:$D$1794,0),MATCH(U$1,'     2022    '!$A$1:$AC$1,0))</f>
        <v>1.3G</v>
      </c>
      <c r="V7" s="153" t="str">
        <f>INDEX('     2022    '!$A$1:$AC$1563,MATCH($D7,'     2022    '!$D$1:$D$1794,0),MATCH(V$1,'     2022    '!$A$1:$AC$1,0))</f>
        <v>UN0335</v>
      </c>
      <c r="W7" s="153" t="str">
        <f>INDEX('     2022    '!$A$1:$AC$1563,MATCH($D7,'     2022    '!$D$1:$D$1794,0),MATCH(W$1,'     2022    '!$A$1:$AC$1,0))</f>
        <v>F4</v>
      </c>
      <c r="X7" s="151" t="str">
        <f>INDEX('     2022    '!$A$1:$AC$1563,MATCH($D7,'     2022    '!$D$1:$D$1794,0),MATCH(X$1,'     2022    '!$A$1:$AC$1,0))</f>
        <v/>
      </c>
      <c r="Y7" s="151" t="str">
        <f>INDEX('     2022    '!$A$1:$AC$1563,MATCH($D7,'     2022    '!$D$1:$D$1794,0),MATCH(Y$1,'     2022    '!$A$1:$AC$1,0))</f>
        <v/>
      </c>
      <c r="Z7" s="156">
        <f>INDEX('     2022    '!$A$1:$AC$1563,MATCH($D7,'     2022    '!$D$1:$D$1794,0),MATCH(Z$1,'     2022    '!$A$1:$AC$1,0))</f>
        <v>5.4899999999999997E-2</v>
      </c>
      <c r="AA7" s="153" t="str">
        <f>INDEX('     2022    '!$A$1:$AC$1563,MATCH($D7,'     2022    '!$D$1:$D$1794,0),MATCH(AA$1,'     2022    '!$A$1:$AC$1,0))</f>
        <v>1008-F4-69259798</v>
      </c>
      <c r="AB7" s="153" t="str">
        <f>INDEX('     2022    '!$A$1:$AC$1563,MATCH($D7,'     2022    '!$D$1:$D$1794,0),MATCH(AB$1,'     2022    '!$A$1:$AC$1,0))</f>
        <v>GB/HSE-340807</v>
      </c>
      <c r="AC7" s="153" t="str">
        <f>INDEX('     2022    '!$A$1:$AC$1563,MATCH($D7,'     2022    '!$D$1:$D$1794,0),MATCH(AC$1,'     2022    '!$A$1:$AC$1,0))</f>
        <v>8/3/2027</v>
      </c>
    </row>
    <row r="8" spans="1:29">
      <c r="A8" s="32">
        <f t="shared" si="0"/>
        <v>5</v>
      </c>
      <c r="B8" s="68" t="str">
        <f>INDEX('     2022    '!B$2:B$1794,MATCH(D8,'     2022    '!D$2:D$1794,0))</f>
        <v/>
      </c>
      <c r="C8" s="204" t="str">
        <f>INDEX('     2022    '!C$2:C$1794,MATCH(D8,'     2022    '!D$2:D$1794,0))</f>
        <v>Mines</v>
      </c>
      <c r="D8" s="205" t="str">
        <f>INDEX('     2022    '!D:D,MATCH(A8,'     2022    '!AF:AF,0))</f>
        <v>CC311</v>
      </c>
      <c r="E8" s="204" t="str">
        <f>INDEX('     2022    '!$A$1:$BP$1563,MATCH(D8,'     2022    '!$D$1:$D$1794,0),MATCH(E$1,'     2022    '!$A$1:$BH$1,0))</f>
        <v>3" Color silver swimming dragon (tubed)</v>
      </c>
      <c r="F8" s="206" t="str">
        <f>IFERROR(IF(LEFT(INDEX('     2022    '!AD$2:AD$1794,MATCH(D8,'     2022    '!D$2:D$1794,0)),4)="http",HYPERLINK(INDEX('     2022    '!AD$2:AD$1794,MATCH(D8,'     2022    '!D$2:D$1794,0)),"Video"),""),"")</f>
        <v>Video</v>
      </c>
      <c r="G8" s="207">
        <f>INDEX('     2022    '!$A$1:$AC$1563,MATCH($D8,'     2022    '!$D$1:$D$1794,0),MATCH(G$1,'     2022    '!$A$1:$AC$1,0))</f>
        <v>13</v>
      </c>
      <c r="H8" s="150"/>
      <c r="I8" s="152">
        <f>INDEX('     2022    '!$A$1:$AC$1563,MATCH($D8,'     2022    '!$D$1:$D$1794,0),MATCH(I$1,'     2022    '!$A$1:$AC$1,0))</f>
        <v>151.52000000000001</v>
      </c>
      <c r="J8" s="150"/>
      <c r="K8" s="151">
        <f t="shared" si="1"/>
        <v>6.4083999999999994</v>
      </c>
      <c r="L8" s="152">
        <f>INDEX('     2022    '!$A$1:$AC$1563,MATCH($D8,'     2022    '!$D$1:$D$1794,0),MATCH(L$1,'     2022    '!$A$1:$AC$1,0))</f>
        <v>154.55040000000002</v>
      </c>
      <c r="M8" s="152">
        <f>INDEX('     2022    '!$A$1:$AC$1563,MATCH($D8,'     2022    '!$D$1:$D$1794,0),MATCH(M$1,'     2022    '!$A$1:$AC$1,0))</f>
        <v>160.20999999999998</v>
      </c>
      <c r="N8" s="153" t="str">
        <f>INDEX('     2022    '!$A$1:$AC$1563,MATCH($D8,'     2022    '!$D$1:$D$1794,0),MATCH(N$1,'     2022    '!$A$1:$AC$1,0))</f>
        <v>75mm</v>
      </c>
      <c r="O8" s="154">
        <f>INDEX('     2022    '!$A$1:$AC$1563,MATCH($D8,'     2022    '!$D$1:$D$1794,0),MATCH(O$1,'     2022    '!$A$1:$AC$1,0))</f>
        <v>25</v>
      </c>
      <c r="P8" s="153">
        <f>INDEX('     2022    '!$A$1:$AC$1563,MATCH($D8,'     2022    '!$D$1:$D$1794,0),MATCH(P$1,'     2022    '!$A$1:$AC$1,0))</f>
        <v>3</v>
      </c>
      <c r="Q8" s="153" t="str">
        <f>INDEX('     2022    '!$A$1:$AC$1563,MATCH($D8,'     2022    '!$D$1:$D$1794,0),MATCH(Q$1,'     2022    '!$A$1:$AC$1,0))</f>
        <v>Yes</v>
      </c>
      <c r="R8" s="155">
        <f>INDEX('     2022    '!$A$1:$AC$1563,MATCH($D8,'     2022    '!$D$1:$D$1794,0),MATCH(R$1,'     2022    '!$A$1:$AC$1,0))</f>
        <v>16</v>
      </c>
      <c r="S8" s="155">
        <f>INDEX('     2022    '!$A$1:$AC$1563,MATCH($D8,'     2022    '!$D$1:$D$1794,0),MATCH(S$1,'     2022    '!$A$1:$AC$1,0))</f>
        <v>6</v>
      </c>
      <c r="T8" s="155">
        <f>INDEX('     2022    '!$A$1:$AC$1563,MATCH($D8,'     2022    '!$D$1:$D$1794,0),MATCH(T$1,'     2022    '!$A$1:$AC$1,0))</f>
        <v>0.2</v>
      </c>
      <c r="U8" s="154" t="str">
        <f>INDEX('     2022    '!$A$1:$AC$1563,MATCH($D8,'     2022    '!$D$1:$D$1794,0),MATCH(U$1,'     2022    '!$A$1:$AC$1,0))</f>
        <v>1.3G</v>
      </c>
      <c r="V8" s="153" t="str">
        <f>INDEX('     2022    '!$A$1:$AC$1563,MATCH($D8,'     2022    '!$D$1:$D$1794,0),MATCH(V$1,'     2022    '!$A$1:$AC$1,0))</f>
        <v>UN0335</v>
      </c>
      <c r="W8" s="153" t="str">
        <f>INDEX('     2022    '!$A$1:$AC$1563,MATCH($D8,'     2022    '!$D$1:$D$1794,0),MATCH(W$1,'     2022    '!$A$1:$AC$1,0))</f>
        <v>F4</v>
      </c>
      <c r="X8" s="151" t="str">
        <f>INDEX('     2022    '!$A$1:$AC$1563,MATCH($D8,'     2022    '!$D$1:$D$1794,0),MATCH(X$1,'     2022    '!$A$1:$AC$1,0))</f>
        <v/>
      </c>
      <c r="Y8" s="151" t="str">
        <f>INDEX('     2022    '!$A$1:$AC$1563,MATCH($D8,'     2022    '!$D$1:$D$1794,0),MATCH(Y$1,'     2022    '!$A$1:$AC$1,0))</f>
        <v/>
      </c>
      <c r="Z8" s="156">
        <f>INDEX('     2022    '!$A$1:$AC$1563,MATCH($D8,'     2022    '!$D$1:$D$1794,0),MATCH(Z$1,'     2022    '!$A$1:$AC$1,0))</f>
        <v>5.4899999999999997E-2</v>
      </c>
      <c r="AA8" s="153" t="str">
        <f>INDEX('     2022    '!$A$1:$AC$1563,MATCH($D8,'     2022    '!$D$1:$D$1794,0),MATCH(AA$1,'     2022    '!$A$1:$AC$1,0))</f>
        <v>1008-F4-69249644</v>
      </c>
      <c r="AB8" s="153" t="str">
        <f>INDEX('     2022    '!$A$1:$AC$1563,MATCH($D8,'     2022    '!$D$1:$D$1794,0),MATCH(AB$1,'     2022    '!$A$1:$AC$1,0))</f>
        <v>GB/HSE-352761</v>
      </c>
      <c r="AC8" s="153" t="str">
        <f>INDEX('     2022    '!$A$1:$AC$1563,MATCH($D8,'     2022    '!$D$1:$D$1794,0),MATCH(AC$1,'     2022    '!$A$1:$AC$1,0))</f>
        <v>6/28/2026</v>
      </c>
    </row>
    <row r="9" spans="1:29">
      <c r="A9" s="32">
        <f t="shared" si="0"/>
        <v>6</v>
      </c>
      <c r="B9" s="68" t="str">
        <f>INDEX('     2022    '!B$2:B$1794,MATCH(D9,'     2022    '!D$2:D$1794,0))</f>
        <v/>
      </c>
      <c r="C9" s="204" t="str">
        <f>INDEX('     2022    '!C$2:C$1794,MATCH(D9,'     2022    '!D$2:D$1794,0))</f>
        <v>Cake - 16s</v>
      </c>
      <c r="D9" s="205" t="str">
        <f>INDEX('     2022    '!D:D,MATCH(A9,'     2022    '!AF:AF,0))</f>
        <v>CC1486</v>
      </c>
      <c r="E9" s="204" t="str">
        <f>INDEX('     2022    '!$A$1:$BP$1563,MATCH(D9,'     2022    '!$D$1:$D$1794,0),MATCH(E$1,'     2022    '!$A$1:$BH$1,0))</f>
        <v>FLUFF. 16 shot cake. Silver spinners cake, a great low noise firework. RETAIL</v>
      </c>
      <c r="F9" s="206" t="str">
        <f>IFERROR(IF(LEFT(INDEX('     2022    '!AD$2:AD$1794,MATCH(D9,'     2022    '!D$2:D$1794,0)),4)="http",HYPERLINK(INDEX('     2022    '!AD$2:AD$1794,MATCH(D9,'     2022    '!D$2:D$1794,0)),"Video"),""),"")</f>
        <v>Video</v>
      </c>
      <c r="G9" s="207">
        <f>INDEX('     2022    '!$A$1:$AC$1563,MATCH($D9,'     2022    '!$D$1:$D$1794,0),MATCH(G$1,'     2022    '!$A$1:$AC$1,0))</f>
        <v>0</v>
      </c>
      <c r="H9" s="150"/>
      <c r="I9" s="152">
        <f>INDEX('     2022    '!$A$1:$AC$1563,MATCH($D9,'     2022    '!$D$1:$D$1794,0),MATCH(I$1,'     2022    '!$A$1:$AC$1,0))</f>
        <v>72.819999999999993</v>
      </c>
      <c r="J9" s="150"/>
      <c r="K9" s="151">
        <f t="shared" si="1"/>
        <v>3.5248973351081201</v>
      </c>
      <c r="L9" s="152">
        <f>INDEX('     2022    '!$A$1:$AC$1563,MATCH($D9,'     2022    '!$D$1:$D$1794,0),MATCH(L$1,'     2022    '!$A$1:$AC$1,0))</f>
        <v>80.36765924046513</v>
      </c>
      <c r="M9" s="152">
        <f>INDEX('     2022    '!$A$1:$AC$1563,MATCH($D9,'     2022    '!$D$1:$D$1794,0),MATCH(M$1,'     2022    '!$A$1:$AC$1,0))</f>
        <v>84.597536042594882</v>
      </c>
      <c r="N9" s="153" t="str">
        <f>INDEX('     2022    '!$A$1:$AC$1563,MATCH($D9,'     2022    '!$D$1:$D$1794,0),MATCH(N$1,'     2022    '!$A$1:$AC$1,0))</f>
        <v>20mm</v>
      </c>
      <c r="O9" s="154">
        <f>INDEX('     2022    '!$A$1:$AC$1563,MATCH($D9,'     2022    '!$D$1:$D$1794,0),MATCH(O$1,'     2022    '!$A$1:$AC$1,0))</f>
        <v>24</v>
      </c>
      <c r="P9" s="153">
        <f>INDEX('     2022    '!$A$1:$AC$1563,MATCH($D9,'     2022    '!$D$1:$D$1794,0),MATCH(P$1,'     2022    '!$A$1:$AC$1,0))</f>
        <v>30</v>
      </c>
      <c r="Q9" s="153" t="str">
        <f>INDEX('     2022    '!$A$1:$AC$1563,MATCH($D9,'     2022    '!$D$1:$D$1794,0),MATCH(Q$1,'     2022    '!$A$1:$AC$1,0))</f>
        <v>Yes</v>
      </c>
      <c r="R9" s="155">
        <f>INDEX('     2022    '!$A$1:$AC$1563,MATCH($D9,'     2022    '!$D$1:$D$1794,0),MATCH(R$1,'     2022    '!$A$1:$AC$1,0))</f>
        <v>19</v>
      </c>
      <c r="S9" s="155">
        <f>INDEX('     2022    '!$A$1:$AC$1563,MATCH($D9,'     2022    '!$D$1:$D$1794,0),MATCH(S$1,'     2022    '!$A$1:$AC$1,0))</f>
        <v>3.5</v>
      </c>
      <c r="T9" s="155">
        <f>INDEX('     2022    '!$A$1:$AC$1563,MATCH($D9,'     2022    '!$D$1:$D$1794,0),MATCH(T$1,'     2022    '!$A$1:$AC$1,0))</f>
        <v>0.3</v>
      </c>
      <c r="U9" s="154" t="str">
        <f>INDEX('     2022    '!$A$1:$AC$1563,MATCH($D9,'     2022    '!$D$1:$D$1794,0),MATCH(U$1,'     2022    '!$A$1:$AC$1,0))</f>
        <v>1.4G</v>
      </c>
      <c r="V9" s="153" t="str">
        <f>INDEX('     2022    '!$A$1:$AC$1563,MATCH($D9,'     2022    '!$D$1:$D$1794,0),MATCH(V$1,'     2022    '!$A$1:$AC$1,0))</f>
        <v>UN0336</v>
      </c>
      <c r="W9" s="153" t="str">
        <f>INDEX('     2022    '!$A$1:$AC$1563,MATCH($D9,'     2022    '!$D$1:$D$1794,0),MATCH(W$1,'     2022    '!$A$1:$AC$1,0))</f>
        <v>F2</v>
      </c>
      <c r="X9" s="151">
        <f>INDEX('     2022    '!$A$1:$AC$1563,MATCH($D9,'     2022    '!$D$1:$D$1794,0),MATCH(X$1,'     2022    '!$A$1:$AC$1,0))</f>
        <v>10.99</v>
      </c>
      <c r="Y9" s="151">
        <f>INDEX('     2022    '!$A$1:$AC$1563,MATCH($D9,'     2022    '!$D$1:$D$1794,0),MATCH(Y$1,'     2022    '!$A$1:$AC$1,0))</f>
        <v>8.99</v>
      </c>
      <c r="Z9" s="156">
        <f>INDEX('     2022    '!$A$1:$AC$1563,MATCH($D9,'     2022    '!$D$1:$D$1794,0),MATCH(Z$1,'     2022    '!$A$1:$AC$1,0))</f>
        <v>3.9269999999999999E-2</v>
      </c>
      <c r="AA9" s="153" t="str">
        <f>INDEX('     2022    '!$A$1:$AC$1563,MATCH($D9,'     2022    '!$D$1:$D$1794,0),MATCH(AA$1,'     2022    '!$A$1:$AC$1,0))</f>
        <v>2806-F2-000056</v>
      </c>
      <c r="AB9" s="153" t="str">
        <f>INDEX('     2022    '!$A$1:$AC$1563,MATCH($D9,'     2022    '!$D$1:$D$1794,0),MATCH(AB$1,'     2022    '!$A$1:$AC$1,0))</f>
        <v>GB/HSE-360486</v>
      </c>
      <c r="AC9" s="153" t="str">
        <f>INDEX('     2022    '!$A$1:$AC$1563,MATCH($D9,'     2022    '!$D$1:$D$1794,0),MATCH(AC$1,'     2022    '!$A$1:$AC$1,0))</f>
        <v>6/8/2029</v>
      </c>
    </row>
    <row r="10" spans="1:29" ht="24">
      <c r="A10" s="32">
        <f t="shared" si="0"/>
        <v>7</v>
      </c>
      <c r="B10" s="68" t="str">
        <f>INDEX('     2022    '!B$2:B$1794,MATCH(D10,'     2022    '!D$2:D$1794,0))</f>
        <v>NEW2022</v>
      </c>
      <c r="C10" s="204" t="str">
        <f>INDEX('     2022    '!C$2:C$1794,MATCH(D10,'     2022    '!D$2:D$1794,0))</f>
        <v>Cake - 16s</v>
      </c>
      <c r="D10" s="205" t="str">
        <f>INDEX('     2022    '!D:D,MATCH(A10,'     2022    '!AF:AF,0))</f>
        <v>KF-CC1567</v>
      </c>
      <c r="E10" s="204" t="str">
        <f>INDEX('     2022    '!$A$1:$BP$1563,MATCH(D10,'     2022    '!$D$1:$D$1794,0),MATCH(E$1,'     2022    '!$A$1:$BH$1,0))</f>
        <v>SWIRLING WHOOSH. Whirling silver spinning tails break to red and blue stars. Subtle attention grabber. RETAIL</v>
      </c>
      <c r="F10" s="206" t="str">
        <f>IFERROR(IF(LEFT(INDEX('     2022    '!AD$2:AD$1794,MATCH(D10,'     2022    '!D$2:D$1794,0)),4)="http",HYPERLINK(INDEX('     2022    '!AD$2:AD$1794,MATCH(D10,'     2022    '!D$2:D$1794,0)),"Video"),""),"")</f>
        <v/>
      </c>
      <c r="G10" s="207">
        <f>INDEX('     2022    '!$A$1:$AC$1563,MATCH($D10,'     2022    '!$D$1:$D$1794,0),MATCH(G$1,'     2022    '!$A$1:$AC$1,0))</f>
        <v>0</v>
      </c>
      <c r="H10" s="150"/>
      <c r="I10" s="152">
        <f>INDEX('     2022    '!$A$1:$AC$1563,MATCH($D10,'     2022    '!$D$1:$D$1794,0),MATCH(I$1,'     2022    '!$A$1:$AC$1,0))</f>
        <v>71.47</v>
      </c>
      <c r="J10" s="150"/>
      <c r="K10" s="151">
        <f t="shared" si="1"/>
        <v>3.9705555555555554</v>
      </c>
      <c r="L10" s="152">
        <f>INDEX('     2022    '!$A$1:$AC$1563,MATCH($D10,'     2022    '!$D$1:$D$1794,0),MATCH(L$1,'     2022    '!$A$1:$AC$1,0))</f>
        <v>67.900000000000006</v>
      </c>
      <c r="M10" s="152">
        <f>INDEX('     2022    '!$A$1:$AC$1563,MATCH($D10,'     2022    '!$D$1:$D$1794,0),MATCH(M$1,'     2022    '!$A$1:$AC$1,0))</f>
        <v>71.47</v>
      </c>
      <c r="N10" s="153" t="str">
        <f>INDEX('     2022    '!$A$1:$AC$1563,MATCH($D10,'     2022    '!$D$1:$D$1794,0),MATCH(N$1,'     2022    '!$A$1:$AC$1,0))</f>
        <v>20mm</v>
      </c>
      <c r="O10" s="154">
        <f>INDEX('     2022    '!$A$1:$AC$1563,MATCH($D10,'     2022    '!$D$1:$D$1794,0),MATCH(O$1,'     2022    '!$A$1:$AC$1,0))</f>
        <v>18</v>
      </c>
      <c r="P10" s="153">
        <f>INDEX('     2022    '!$A$1:$AC$1563,MATCH($D10,'     2022    '!$D$1:$D$1794,0),MATCH(P$1,'     2022    '!$A$1:$AC$1,0))</f>
        <v>37</v>
      </c>
      <c r="Q10" s="153" t="str">
        <f>INDEX('     2022    '!$A$1:$AC$1563,MATCH($D10,'     2022    '!$D$1:$D$1794,0),MATCH(Q$1,'     2022    '!$A$1:$AC$1,0))</f>
        <v>Yes</v>
      </c>
      <c r="R10" s="155">
        <f>INDEX('     2022    '!$A$1:$AC$1563,MATCH($D10,'     2022    '!$D$1:$D$1794,0),MATCH(R$1,'     2022    '!$A$1:$AC$1,0))</f>
        <v>16</v>
      </c>
      <c r="S10" s="155">
        <f>INDEX('     2022    '!$A$1:$AC$1563,MATCH($D10,'     2022    '!$D$1:$D$1794,0),MATCH(S$1,'     2022    '!$A$1:$AC$1,0))</f>
        <v>2.6</v>
      </c>
      <c r="T10" s="155">
        <f>INDEX('     2022    '!$A$1:$AC$1563,MATCH($D10,'     2022    '!$D$1:$D$1794,0),MATCH(T$1,'     2022    '!$A$1:$AC$1,0))</f>
        <v>0</v>
      </c>
      <c r="U10" s="154" t="str">
        <f>INDEX('     2022    '!$A$1:$AC$1563,MATCH($D10,'     2022    '!$D$1:$D$1794,0),MATCH(U$1,'     2022    '!$A$1:$AC$1,0))</f>
        <v>1.4G</v>
      </c>
      <c r="V10" s="153" t="str">
        <f>INDEX('     2022    '!$A$1:$AC$1563,MATCH($D10,'     2022    '!$D$1:$D$1794,0),MATCH(V$1,'     2022    '!$A$1:$AC$1,0))</f>
        <v>UN0336</v>
      </c>
      <c r="W10" s="153" t="str">
        <f>INDEX('     2022    '!$A$1:$AC$1563,MATCH($D10,'     2022    '!$D$1:$D$1794,0),MATCH(W$1,'     2022    '!$A$1:$AC$1,0))</f>
        <v>F2</v>
      </c>
      <c r="X10" s="151">
        <f>INDEX('     2022    '!$A$1:$AC$1563,MATCH($D10,'     2022    '!$D$1:$D$1794,0),MATCH(X$1,'     2022    '!$A$1:$AC$1,0))</f>
        <v>15.49</v>
      </c>
      <c r="Y10" s="151">
        <f>INDEX('     2022    '!$A$1:$AC$1563,MATCH($D10,'     2022    '!$D$1:$D$1794,0),MATCH(Y$1,'     2022    '!$A$1:$AC$1,0))</f>
        <v>12.49</v>
      </c>
      <c r="Z10" s="156">
        <f>INDEX('     2022    '!$A$1:$AC$1563,MATCH($D10,'     2022    '!$D$1:$D$1794,0),MATCH(Z$1,'     2022    '!$A$1:$AC$1,0))</f>
        <v>3.5999999999999997E-2</v>
      </c>
      <c r="AA10" s="153" t="str">
        <f>INDEX('     2022    '!$A$1:$AC$1563,MATCH($D10,'     2022    '!$D$1:$D$1794,0),MATCH(AA$1,'     2022    '!$A$1:$AC$1,0))</f>
        <v>2806-F2-000056</v>
      </c>
      <c r="AB10" s="153" t="str">
        <f>INDEX('     2022    '!$A$1:$AC$1563,MATCH($D10,'     2022    '!$D$1:$D$1794,0),MATCH(AB$1,'     2022    '!$A$1:$AC$1,0))</f>
        <v>NL/TNO-0017-2021</v>
      </c>
      <c r="AC10" s="153" t="str">
        <f>INDEX('     2022    '!$A$1:$AC$1563,MATCH($D10,'     2022    '!$D$1:$D$1794,0),MATCH(AC$1,'     2022    '!$A$1:$AC$1,0))</f>
        <v>12/31/2099</v>
      </c>
    </row>
    <row r="11" spans="1:29" ht="24">
      <c r="A11" s="32">
        <f t="shared" si="0"/>
        <v>8</v>
      </c>
      <c r="B11" s="68" t="str">
        <f>INDEX('     2022    '!B$2:B$1794,MATCH(D11,'     2022    '!D$2:D$1794,0))</f>
        <v>NEW2021</v>
      </c>
      <c r="C11" s="204" t="str">
        <f>INDEX('     2022    '!C$2:C$1794,MATCH(D11,'     2022    '!D$2:D$1794,0))</f>
        <v>Cake - 16s</v>
      </c>
      <c r="D11" s="205" t="str">
        <f>INDEX('     2022    '!D:D,MATCH(A11,'     2022    '!AF:AF,0))</f>
        <v>CC1567</v>
      </c>
      <c r="E11" s="204" t="str">
        <f>INDEX('     2022    '!$A$1:$BP$1563,MATCH(D11,'     2022    '!$D$1:$D$1794,0),MATCH(E$1,'     2022    '!$A$1:$BH$1,0))</f>
        <v>FLUFFY. 16 shot cake. Silver twirling tails rise up and conclude with an explosion of either red of blue coloured stars. RETAIL</v>
      </c>
      <c r="F11" s="206" t="str">
        <f>IFERROR(IF(LEFT(INDEX('     2022    '!AD$2:AD$1794,MATCH(D11,'     2022    '!D$2:D$1794,0)),4)="http",HYPERLINK(INDEX('     2022    '!AD$2:AD$1794,MATCH(D11,'     2022    '!D$2:D$1794,0)),"Video"),""),"")</f>
        <v>Video</v>
      </c>
      <c r="G11" s="207">
        <f>INDEX('     2022    '!$A$1:$AC$1563,MATCH($D11,'     2022    '!$D$1:$D$1794,0),MATCH(G$1,'     2022    '!$A$1:$AC$1,0))</f>
        <v>0</v>
      </c>
      <c r="H11" s="150"/>
      <c r="I11" s="152">
        <f>INDEX('     2022    '!$A$1:$AC$1563,MATCH($D11,'     2022    '!$D$1:$D$1794,0),MATCH(I$1,'     2022    '!$A$1:$AC$1,0))</f>
        <v>65.63</v>
      </c>
      <c r="J11" s="150"/>
      <c r="K11" s="151">
        <f t="shared" si="1"/>
        <v>3.9707570620914288</v>
      </c>
      <c r="L11" s="152">
        <f>INDEX('     2022    '!$A$1:$AC$1563,MATCH($D11,'     2022    '!$D$1:$D$1794,0),MATCH(L$1,'     2022    '!$A$1:$AC$1,0))</f>
        <v>67.899945761763433</v>
      </c>
      <c r="M11" s="152">
        <f>INDEX('     2022    '!$A$1:$AC$1563,MATCH($D11,'     2022    '!$D$1:$D$1794,0),MATCH(M$1,'     2022    '!$A$1:$AC$1,0))</f>
        <v>71.473627117645719</v>
      </c>
      <c r="N11" s="153" t="str">
        <f>INDEX('     2022    '!$A$1:$AC$1563,MATCH($D11,'     2022    '!$D$1:$D$1794,0),MATCH(N$1,'     2022    '!$A$1:$AC$1,0))</f>
        <v>20mm</v>
      </c>
      <c r="O11" s="154">
        <f>INDEX('     2022    '!$A$1:$AC$1563,MATCH($D11,'     2022    '!$D$1:$D$1794,0),MATCH(O$1,'     2022    '!$A$1:$AC$1,0))</f>
        <v>18</v>
      </c>
      <c r="P11" s="153">
        <f>INDEX('     2022    '!$A$1:$AC$1563,MATCH($D11,'     2022    '!$D$1:$D$1794,0),MATCH(P$1,'     2022    '!$A$1:$AC$1,0))</f>
        <v>37</v>
      </c>
      <c r="Q11" s="153" t="str">
        <f>INDEX('     2022    '!$A$1:$AC$1563,MATCH($D11,'     2022    '!$D$1:$D$1794,0),MATCH(Q$1,'     2022    '!$A$1:$AC$1,0))</f>
        <v>Yes</v>
      </c>
      <c r="R11" s="155">
        <f>INDEX('     2022    '!$A$1:$AC$1563,MATCH($D11,'     2022    '!$D$1:$D$1794,0),MATCH(R$1,'     2022    '!$A$1:$AC$1,0))</f>
        <v>16</v>
      </c>
      <c r="S11" s="155">
        <f>INDEX('     2022    '!$A$1:$AC$1563,MATCH($D11,'     2022    '!$D$1:$D$1794,0),MATCH(S$1,'     2022    '!$A$1:$AC$1,0))</f>
        <v>2.6</v>
      </c>
      <c r="T11" s="155">
        <f>INDEX('     2022    '!$A$1:$AC$1563,MATCH($D11,'     2022    '!$D$1:$D$1794,0),MATCH(T$1,'     2022    '!$A$1:$AC$1,0))</f>
        <v>0</v>
      </c>
      <c r="U11" s="154" t="str">
        <f>INDEX('     2022    '!$A$1:$AC$1563,MATCH($D11,'     2022    '!$D$1:$D$1794,0),MATCH(U$1,'     2022    '!$A$1:$AC$1,0))</f>
        <v>1.4G</v>
      </c>
      <c r="V11" s="153" t="str">
        <f>INDEX('     2022    '!$A$1:$AC$1563,MATCH($D11,'     2022    '!$D$1:$D$1794,0),MATCH(V$1,'     2022    '!$A$1:$AC$1,0))</f>
        <v>UN0336</v>
      </c>
      <c r="W11" s="153" t="str">
        <f>INDEX('     2022    '!$A$1:$AC$1563,MATCH($D11,'     2022    '!$D$1:$D$1794,0),MATCH(W$1,'     2022    '!$A$1:$AC$1,0))</f>
        <v>F2</v>
      </c>
      <c r="X11" s="151">
        <f>INDEX('     2022    '!$A$1:$AC$1563,MATCH($D11,'     2022    '!$D$1:$D$1794,0),MATCH(X$1,'     2022    '!$A$1:$AC$1,0))</f>
        <v>13.99</v>
      </c>
      <c r="Y11" s="151">
        <f>INDEX('     2022    '!$A$1:$AC$1563,MATCH($D11,'     2022    '!$D$1:$D$1794,0),MATCH(Y$1,'     2022    '!$A$1:$AC$1,0))</f>
        <v>9.99</v>
      </c>
      <c r="Z11" s="156">
        <f>INDEX('     2022    '!$A$1:$AC$1563,MATCH($D11,'     2022    '!$D$1:$D$1794,0),MATCH(Z$1,'     2022    '!$A$1:$AC$1,0))</f>
        <v>3.5999999999999997E-2</v>
      </c>
      <c r="AA11" s="153" t="str">
        <f>INDEX('     2022    '!$A$1:$AC$1563,MATCH($D11,'     2022    '!$D$1:$D$1794,0),MATCH(AA$1,'     2022    '!$A$1:$AC$1,0))</f>
        <v>2806-F2-000056</v>
      </c>
      <c r="AB11" s="153" t="str">
        <f>INDEX('     2022    '!$A$1:$AC$1563,MATCH($D11,'     2022    '!$D$1:$D$1794,0),MATCH(AB$1,'     2022    '!$A$1:$AC$1,0))</f>
        <v>NL/TNO-0017-2021</v>
      </c>
      <c r="AC11" s="153" t="str">
        <f>INDEX('     2022    '!$A$1:$AC$1563,MATCH($D11,'     2022    '!$D$1:$D$1794,0),MATCH(AC$1,'     2022    '!$A$1:$AC$1,0))</f>
        <v>12/31/2099</v>
      </c>
    </row>
    <row r="12" spans="1:29" ht="24">
      <c r="A12" s="32">
        <f t="shared" si="0"/>
        <v>9</v>
      </c>
      <c r="B12" s="68" t="str">
        <f>INDEX('     2022    '!B$2:B$1794,MATCH(D12,'     2022    '!D$2:D$1794,0))</f>
        <v/>
      </c>
      <c r="C12" s="204" t="str">
        <f>INDEX('     2022    '!C$2:C$1794,MATCH(D12,'     2022    '!D$2:D$1794,0))</f>
        <v>Cake - 19s</v>
      </c>
      <c r="D12" s="205" t="str">
        <f>INDEX('     2022    '!D:D,MATCH(A12,'     2022    '!AF:AF,0))</f>
        <v>CC1491</v>
      </c>
      <c r="E12" s="204" t="str">
        <f>INDEX('     2022    '!$A$1:$BP$1563,MATCH(D12,'     2022    '!$D$1:$D$1794,0),MATCH(E$1,'     2022    '!$A$1:$BH$1,0))</f>
        <v>SUNDAE SPLIT. 19 shot cake. Lovely pastel coloured crossettes, peach, lemon and orange crossettes each with their own coloured tail RETAIL</v>
      </c>
      <c r="F12" s="206" t="str">
        <f>IFERROR(IF(LEFT(INDEX('     2022    '!AD$2:AD$1794,MATCH(D12,'     2022    '!D$2:D$1794,0)),4)="http",HYPERLINK(INDEX('     2022    '!AD$2:AD$1794,MATCH(D12,'     2022    '!D$2:D$1794,0)),"Video"),""),"")</f>
        <v>Video</v>
      </c>
      <c r="G12" s="207">
        <f>INDEX('     2022    '!$A$1:$AC$1563,MATCH($D12,'     2022    '!$D$1:$D$1794,0),MATCH(G$1,'     2022    '!$A$1:$AC$1,0))</f>
        <v>0</v>
      </c>
      <c r="H12" s="150"/>
      <c r="I12" s="152">
        <f>INDEX('     2022    '!$A$1:$AC$1563,MATCH($D12,'     2022    '!$D$1:$D$1794,0),MATCH(I$1,'     2022    '!$A$1:$AC$1,0))</f>
        <v>80.349999999999994</v>
      </c>
      <c r="J12" s="150"/>
      <c r="K12" s="151">
        <f t="shared" si="1"/>
        <v>7.8988210519204776</v>
      </c>
      <c r="L12" s="152">
        <f>INDEX('     2022    '!$A$1:$AC$1563,MATCH($D12,'     2022    '!$D$1:$D$1794,0),MATCH(L$1,'     2022    '!$A$1:$AC$1,0))</f>
        <v>90.046559991893432</v>
      </c>
      <c r="M12" s="152">
        <f>INDEX('     2022    '!$A$1:$AC$1563,MATCH($D12,'     2022    '!$D$1:$D$1794,0),MATCH(M$1,'     2022    '!$A$1:$AC$1,0))</f>
        <v>94.785852623045727</v>
      </c>
      <c r="N12" s="153" t="str">
        <f>INDEX('     2022    '!$A$1:$AC$1563,MATCH($D12,'     2022    '!$D$1:$D$1794,0),MATCH(N$1,'     2022    '!$A$1:$AC$1,0))</f>
        <v>25mm</v>
      </c>
      <c r="O12" s="154">
        <f>INDEX('     2022    '!$A$1:$AC$1563,MATCH($D12,'     2022    '!$D$1:$D$1794,0),MATCH(O$1,'     2022    '!$A$1:$AC$1,0))</f>
        <v>12</v>
      </c>
      <c r="P12" s="153">
        <f>INDEX('     2022    '!$A$1:$AC$1563,MATCH($D12,'     2022    '!$D$1:$D$1794,0),MATCH(P$1,'     2022    '!$A$1:$AC$1,0))</f>
        <v>30</v>
      </c>
      <c r="Q12" s="153" t="str">
        <f>INDEX('     2022    '!$A$1:$AC$1563,MATCH($D12,'     2022    '!$D$1:$D$1794,0),MATCH(Q$1,'     2022    '!$A$1:$AC$1,0))</f>
        <v>Yes</v>
      </c>
      <c r="R12" s="155">
        <f>INDEX('     2022    '!$A$1:$AC$1563,MATCH($D12,'     2022    '!$D$1:$D$1794,0),MATCH(R$1,'     2022    '!$A$1:$AC$1,0))</f>
        <v>19.600000000000001</v>
      </c>
      <c r="S12" s="155">
        <f>INDEX('     2022    '!$A$1:$AC$1563,MATCH($D12,'     2022    '!$D$1:$D$1794,0),MATCH(S$1,'     2022    '!$A$1:$AC$1,0))</f>
        <v>4.0999999999999996</v>
      </c>
      <c r="T12" s="155">
        <f>INDEX('     2022    '!$A$1:$AC$1563,MATCH($D12,'     2022    '!$D$1:$D$1794,0),MATCH(T$1,'     2022    '!$A$1:$AC$1,0))</f>
        <v>0.3</v>
      </c>
      <c r="U12" s="154" t="str">
        <f>INDEX('     2022    '!$A$1:$AC$1563,MATCH($D12,'     2022    '!$D$1:$D$1794,0),MATCH(U$1,'     2022    '!$A$1:$AC$1,0))</f>
        <v>1.4G</v>
      </c>
      <c r="V12" s="153" t="str">
        <f>INDEX('     2022    '!$A$1:$AC$1563,MATCH($D12,'     2022    '!$D$1:$D$1794,0),MATCH(V$1,'     2022    '!$A$1:$AC$1,0))</f>
        <v>UN0336</v>
      </c>
      <c r="W12" s="153" t="str">
        <f>INDEX('     2022    '!$A$1:$AC$1563,MATCH($D12,'     2022    '!$D$1:$D$1794,0),MATCH(W$1,'     2022    '!$A$1:$AC$1,0))</f>
        <v>F2</v>
      </c>
      <c r="X12" s="151">
        <f>INDEX('     2022    '!$A$1:$AC$1563,MATCH($D12,'     2022    '!$D$1:$D$1794,0),MATCH(X$1,'     2022    '!$A$1:$AC$1,0))</f>
        <v>27.49</v>
      </c>
      <c r="Y12" s="151">
        <f>INDEX('     2022    '!$A$1:$AC$1563,MATCH($D12,'     2022    '!$D$1:$D$1794,0),MATCH(Y$1,'     2022    '!$A$1:$AC$1,0))</f>
        <v>20.99</v>
      </c>
      <c r="Z12" s="156">
        <f>INDEX('     2022    '!$A$1:$AC$1563,MATCH($D12,'     2022    '!$D$1:$D$1794,0),MATCH(Z$1,'     2022    '!$A$1:$AC$1,0))</f>
        <v>4.9099999999999998E-2</v>
      </c>
      <c r="AA12" s="153" t="str">
        <f>INDEX('     2022    '!$A$1:$AC$1563,MATCH($D12,'     2022    '!$D$1:$D$1794,0),MATCH(AA$1,'     2022    '!$A$1:$AC$1,0))</f>
        <v>2806-F2-000057</v>
      </c>
      <c r="AB12" s="153" t="str">
        <f>INDEX('     2022    '!$A$1:$AC$1563,MATCH($D12,'     2022    '!$D$1:$D$1794,0),MATCH(AB$1,'     2022    '!$A$1:$AC$1,0))</f>
        <v>GB/HSE-360491</v>
      </c>
      <c r="AC12" s="153" t="str">
        <f>INDEX('     2022    '!$A$1:$AC$1563,MATCH($D12,'     2022    '!$D$1:$D$1794,0),MATCH(AC$1,'     2022    '!$A$1:$AC$1,0))</f>
        <v>6/8/2029</v>
      </c>
    </row>
    <row r="13" spans="1:29" ht="24">
      <c r="A13" s="32">
        <f t="shared" si="0"/>
        <v>10</v>
      </c>
      <c r="B13" s="68" t="str">
        <f>INDEX('     2022    '!B$2:B$1794,MATCH(D13,'     2022    '!D$2:D$1794,0))</f>
        <v/>
      </c>
      <c r="C13" s="204" t="str">
        <f>INDEX('     2022    '!C$2:C$1794,MATCH(D13,'     2022    '!D$2:D$1794,0))</f>
        <v>Cake - 19s</v>
      </c>
      <c r="D13" s="205" t="str">
        <f>INDEX('     2022    '!D:D,MATCH(A13,'     2022    '!AF:AF,0))</f>
        <v>CC1357</v>
      </c>
      <c r="E13" s="204" t="str">
        <f>INDEX('     2022    '!$A$1:$BP$1563,MATCH(D13,'     2022    '!$D$1:$D$1794,0),MATCH(E$1,'     2022    '!$A$1:$BH$1,0))</f>
        <v>FLYING FISH. 19 shot cake. Red, green and blue bursts with silver fish swimming around the sky. RETAIL</v>
      </c>
      <c r="F13" s="206" t="str">
        <f>IFERROR(IF(LEFT(INDEX('     2022    '!AD$2:AD$1794,MATCH(D13,'     2022    '!D$2:D$1794,0)),4)="http",HYPERLINK(INDEX('     2022    '!AD$2:AD$1794,MATCH(D13,'     2022    '!D$2:D$1794,0)),"Video"),""),"")</f>
        <v>Video</v>
      </c>
      <c r="G13" s="207">
        <f>INDEX('     2022    '!$A$1:$AC$1563,MATCH($D13,'     2022    '!$D$1:$D$1794,0),MATCH(G$1,'     2022    '!$A$1:$AC$1,0))</f>
        <v>0</v>
      </c>
      <c r="H13" s="150"/>
      <c r="I13" s="152">
        <f>INDEX('     2022    '!$A$1:$AC$1563,MATCH($D13,'     2022    '!$D$1:$D$1794,0),MATCH(I$1,'     2022    '!$A$1:$AC$1,0))</f>
        <v>81.290000000000006</v>
      </c>
      <c r="J13" s="150"/>
      <c r="K13" s="151">
        <f t="shared" si="1"/>
        <v>7.9191074724214721</v>
      </c>
      <c r="L13" s="152">
        <f>INDEX('     2022    '!$A$1:$AC$1563,MATCH($D13,'     2022    '!$D$1:$D$1794,0),MATCH(L$1,'     2022    '!$A$1:$AC$1,0))</f>
        <v>90.277825185604769</v>
      </c>
      <c r="M13" s="152">
        <f>INDEX('     2022    '!$A$1:$AC$1563,MATCH($D13,'     2022    '!$D$1:$D$1794,0),MATCH(M$1,'     2022    '!$A$1:$AC$1,0))</f>
        <v>95.029289669057661</v>
      </c>
      <c r="N13" s="153" t="str">
        <f>INDEX('     2022    '!$A$1:$AC$1563,MATCH($D13,'     2022    '!$D$1:$D$1794,0),MATCH(N$1,'     2022    '!$A$1:$AC$1,0))</f>
        <v>25mm</v>
      </c>
      <c r="O13" s="154">
        <f>INDEX('     2022    '!$A$1:$AC$1563,MATCH($D13,'     2022    '!$D$1:$D$1794,0),MATCH(O$1,'     2022    '!$A$1:$AC$1,0))</f>
        <v>12</v>
      </c>
      <c r="P13" s="153">
        <f>INDEX('     2022    '!$A$1:$AC$1563,MATCH($D13,'     2022    '!$D$1:$D$1794,0),MATCH(P$1,'     2022    '!$A$1:$AC$1,0))</f>
        <v>25</v>
      </c>
      <c r="Q13" s="153" t="str">
        <f>INDEX('     2022    '!$A$1:$AC$1563,MATCH($D13,'     2022    '!$D$1:$D$1794,0),MATCH(Q$1,'     2022    '!$A$1:$AC$1,0))</f>
        <v>Yes</v>
      </c>
      <c r="R13" s="155">
        <f>INDEX('     2022    '!$A$1:$AC$1563,MATCH($D13,'     2022    '!$D$1:$D$1794,0),MATCH(R$1,'     2022    '!$A$1:$AC$1,0))</f>
        <v>16</v>
      </c>
      <c r="S13" s="155">
        <f>INDEX('     2022    '!$A$1:$AC$1563,MATCH($D13,'     2022    '!$D$1:$D$1794,0),MATCH(S$1,'     2022    '!$A$1:$AC$1,0))</f>
        <v>2.1</v>
      </c>
      <c r="T13" s="155">
        <f>INDEX('     2022    '!$A$1:$AC$1563,MATCH($D13,'     2022    '!$D$1:$D$1794,0),MATCH(T$1,'     2022    '!$A$1:$AC$1,0))</f>
        <v>0.3</v>
      </c>
      <c r="U13" s="154" t="str">
        <f>INDEX('     2022    '!$A$1:$AC$1563,MATCH($D13,'     2022    '!$D$1:$D$1794,0),MATCH(U$1,'     2022    '!$A$1:$AC$1,0))</f>
        <v>1.4G</v>
      </c>
      <c r="V13" s="153" t="str">
        <f>INDEX('     2022    '!$A$1:$AC$1563,MATCH($D13,'     2022    '!$D$1:$D$1794,0),MATCH(V$1,'     2022    '!$A$1:$AC$1,0))</f>
        <v>UN0336</v>
      </c>
      <c r="W13" s="153" t="str">
        <f>INDEX('     2022    '!$A$1:$AC$1563,MATCH($D13,'     2022    '!$D$1:$D$1794,0),MATCH(W$1,'     2022    '!$A$1:$AC$1,0))</f>
        <v>F2</v>
      </c>
      <c r="X13" s="151">
        <f>INDEX('     2022    '!$A$1:$AC$1563,MATCH($D13,'     2022    '!$D$1:$D$1794,0),MATCH(X$1,'     2022    '!$A$1:$AC$1,0))</f>
        <v>27.49</v>
      </c>
      <c r="Y13" s="151">
        <f>INDEX('     2022    '!$A$1:$AC$1563,MATCH($D13,'     2022    '!$D$1:$D$1794,0),MATCH(Y$1,'     2022    '!$A$1:$AC$1,0))</f>
        <v>20.99</v>
      </c>
      <c r="Z13" s="156">
        <f>INDEX('     2022    '!$A$1:$AC$1563,MATCH($D13,'     2022    '!$D$1:$D$1794,0),MATCH(Z$1,'     2022    '!$A$1:$AC$1,0))</f>
        <v>5.2299999999999999E-2</v>
      </c>
      <c r="AA13" s="153" t="str">
        <f>INDEX('     2022    '!$A$1:$AC$1563,MATCH($D13,'     2022    '!$D$1:$D$1794,0),MATCH(AA$1,'     2022    '!$A$1:$AC$1,0))</f>
        <v>1008-F2-69259755</v>
      </c>
      <c r="AB13" s="153" t="str">
        <f>INDEX('     2022    '!$A$1:$AC$1563,MATCH($D13,'     2022    '!$D$1:$D$1794,0),MATCH(AB$1,'     2022    '!$A$1:$AC$1,0))</f>
        <v>GB/HSE-358659</v>
      </c>
      <c r="AC13" s="153" t="str">
        <f>INDEX('     2022    '!$A$1:$AC$1563,MATCH($D13,'     2022    '!$D$1:$D$1794,0),MATCH(AC$1,'     2022    '!$A$1:$AC$1,0))</f>
        <v>8/15/2028</v>
      </c>
    </row>
    <row r="14" spans="1:29">
      <c r="A14" s="32">
        <f t="shared" si="0"/>
        <v>11</v>
      </c>
      <c r="B14" s="68" t="str">
        <f>INDEX('     2022    '!B$2:B$1794,MATCH(D14,'     2022    '!D$2:D$1794,0))</f>
        <v/>
      </c>
      <c r="C14" s="204" t="str">
        <f>INDEX('     2022    '!C$2:C$1794,MATCH(D14,'     2022    '!D$2:D$1794,0))</f>
        <v>Cake - 19s</v>
      </c>
      <c r="D14" s="205" t="str">
        <f>INDEX('     2022    '!D:D,MATCH(A14,'     2022    '!AF:AF,0))</f>
        <v>CC0551</v>
      </c>
      <c r="E14" s="204" t="str">
        <f>INDEX('     2022    '!$A$1:$BP$1563,MATCH(D14,'     2022    '!$D$1:$D$1794,0),MATCH(E$1,'     2022    '!$A$1:$BH$1,0))</f>
        <v>19s. White strobe mine spit white strobe waterfall</v>
      </c>
      <c r="F14" s="206" t="str">
        <f>IFERROR(IF(LEFT(INDEX('     2022    '!AD$2:AD$1794,MATCH(D14,'     2022    '!D$2:D$1794,0)),4)="http",HYPERLINK(INDEX('     2022    '!AD$2:AD$1794,MATCH(D14,'     2022    '!D$2:D$1794,0)),"Video"),""),"")</f>
        <v>Video</v>
      </c>
      <c r="G14" s="207">
        <f>INDEX('     2022    '!$A$1:$AC$1563,MATCH($D14,'     2022    '!$D$1:$D$1794,0),MATCH(G$1,'     2022    '!$A$1:$AC$1,0))</f>
        <v>0</v>
      </c>
      <c r="H14" s="150"/>
      <c r="I14" s="152">
        <f>INDEX('     2022    '!$A$1:$AC$1563,MATCH($D14,'     2022    '!$D$1:$D$1794,0),MATCH(I$1,'     2022    '!$A$1:$AC$1,0))</f>
        <v>64.989999999999995</v>
      </c>
      <c r="J14" s="150"/>
      <c r="K14" s="151">
        <f t="shared" si="1"/>
        <v>12.131348707571711</v>
      </c>
      <c r="L14" s="152">
        <f>INDEX('     2022    '!$A$1:$AC$1563,MATCH($D14,'     2022    '!$D$1:$D$1794,0),MATCH(L$1,'     2022    '!$A$1:$AC$1,0))</f>
        <v>66.237163943341542</v>
      </c>
      <c r="M14" s="152">
        <f>INDEX('     2022    '!$A$1:$AC$1563,MATCH($D14,'     2022    '!$D$1:$D$1794,0),MATCH(M$1,'     2022    '!$A$1:$AC$1,0))</f>
        <v>72.788092245430263</v>
      </c>
      <c r="N14" s="153" t="str">
        <f>INDEX('     2022    '!$A$1:$AC$1563,MATCH($D14,'     2022    '!$D$1:$D$1794,0),MATCH(N$1,'     2022    '!$A$1:$AC$1,0))</f>
        <v>30mm</v>
      </c>
      <c r="O14" s="154">
        <f>INDEX('     2022    '!$A$1:$AC$1563,MATCH($D14,'     2022    '!$D$1:$D$1794,0),MATCH(O$1,'     2022    '!$A$1:$AC$1,0))</f>
        <v>6</v>
      </c>
      <c r="P14" s="153">
        <f>INDEX('     2022    '!$A$1:$AC$1563,MATCH($D14,'     2022    '!$D$1:$D$1794,0),MATCH(P$1,'     2022    '!$A$1:$AC$1,0))</f>
        <v>30</v>
      </c>
      <c r="Q14" s="153" t="str">
        <f>INDEX('     2022    '!$A$1:$AC$1563,MATCH($D14,'     2022    '!$D$1:$D$1794,0),MATCH(Q$1,'     2022    '!$A$1:$AC$1,0))</f>
        <v>Yes</v>
      </c>
      <c r="R14" s="155">
        <f>INDEX('     2022    '!$A$1:$AC$1563,MATCH($D14,'     2022    '!$D$1:$D$1794,0),MATCH(R$1,'     2022    '!$A$1:$AC$1,0))</f>
        <v>17</v>
      </c>
      <c r="S14" s="155">
        <f>INDEX('     2022    '!$A$1:$AC$1563,MATCH($D14,'     2022    '!$D$1:$D$1794,0),MATCH(S$1,'     2022    '!$A$1:$AC$1,0))</f>
        <v>2.2799999999999998</v>
      </c>
      <c r="T14" s="155">
        <f>INDEX('     2022    '!$A$1:$AC$1563,MATCH($D14,'     2022    '!$D$1:$D$1794,0),MATCH(T$1,'     2022    '!$A$1:$AC$1,0))</f>
        <v>0.3</v>
      </c>
      <c r="U14" s="154" t="str">
        <f>INDEX('     2022    '!$A$1:$AC$1563,MATCH($D14,'     2022    '!$D$1:$D$1794,0),MATCH(U$1,'     2022    '!$A$1:$AC$1,0))</f>
        <v>1.4G</v>
      </c>
      <c r="V14" s="153" t="str">
        <f>INDEX('     2022    '!$A$1:$AC$1563,MATCH($D14,'     2022    '!$D$1:$D$1794,0),MATCH(V$1,'     2022    '!$A$1:$AC$1,0))</f>
        <v>UN0336</v>
      </c>
      <c r="W14" s="153" t="str">
        <f>INDEX('     2022    '!$A$1:$AC$1563,MATCH($D14,'     2022    '!$D$1:$D$1794,0),MATCH(W$1,'     2022    '!$A$1:$AC$1,0))</f>
        <v>F4</v>
      </c>
      <c r="X14" s="151" t="str">
        <f>INDEX('     2022    '!$A$1:$AC$1563,MATCH($D14,'     2022    '!$D$1:$D$1794,0),MATCH(X$1,'     2022    '!$A$1:$AC$1,0))</f>
        <v/>
      </c>
      <c r="Y14" s="151" t="str">
        <f>INDEX('     2022    '!$A$1:$AC$1563,MATCH($D14,'     2022    '!$D$1:$D$1794,0),MATCH(Y$1,'     2022    '!$A$1:$AC$1,0))</f>
        <v/>
      </c>
      <c r="Z14" s="156">
        <f>INDEX('     2022    '!$A$1:$AC$1563,MATCH($D14,'     2022    '!$D$1:$D$1794,0),MATCH(Z$1,'     2022    '!$A$1:$AC$1,0))</f>
        <v>4.4699999999999997E-2</v>
      </c>
      <c r="AA14" s="153" t="str">
        <f>INDEX('     2022    '!$A$1:$AC$1563,MATCH($D14,'     2022    '!$D$1:$D$1794,0),MATCH(AA$1,'     2022    '!$A$1:$AC$1,0))</f>
        <v>1008-F4-69249672</v>
      </c>
      <c r="AB14" s="153" t="str">
        <f>INDEX('     2022    '!$A$1:$AC$1563,MATCH($D14,'     2022    '!$D$1:$D$1794,0),MATCH(AB$1,'     2022    '!$A$1:$AC$1,0))</f>
        <v>GB/HSE-350958</v>
      </c>
      <c r="AC14" s="153" t="str">
        <f>INDEX('     2022    '!$A$1:$AC$1563,MATCH($D14,'     2022    '!$D$1:$D$1794,0),MATCH(AC$1,'     2022    '!$A$1:$AC$1,0))</f>
        <v>7/29/2030</v>
      </c>
    </row>
    <row r="15" spans="1:29">
      <c r="A15" s="32">
        <f t="shared" si="0"/>
        <v>12</v>
      </c>
      <c r="B15" s="68" t="str">
        <f>INDEX('     2022    '!B$2:B$1794,MATCH(D15,'     2022    '!D$2:D$1794,0))</f>
        <v/>
      </c>
      <c r="C15" s="204" t="str">
        <f>INDEX('     2022    '!C$2:C$1794,MATCH(D15,'     2022    '!D$2:D$1794,0))</f>
        <v>Cake - 19s</v>
      </c>
      <c r="D15" s="205" t="str">
        <f>INDEX('     2022    '!D:D,MATCH(A15,'     2022    '!AF:AF,0))</f>
        <v>CC0540</v>
      </c>
      <c r="E15" s="204" t="str">
        <f>INDEX('     2022    '!$A$1:$BP$1563,MATCH(D15,'     2022    '!$D$1:$D$1794,0),MATCH(E$1,'     2022    '!$A$1:$BH$1,0))</f>
        <v>19s. Red, green, blue tail spinner</v>
      </c>
      <c r="F15" s="206" t="str">
        <f>IFERROR(IF(LEFT(INDEX('     2022    '!AD$2:AD$1794,MATCH(D15,'     2022    '!D$2:D$1794,0)),4)="http",HYPERLINK(INDEX('     2022    '!AD$2:AD$1794,MATCH(D15,'     2022    '!D$2:D$1794,0)),"Video"),""),"")</f>
        <v>Video</v>
      </c>
      <c r="G15" s="207">
        <f>INDEX('     2022    '!$A$1:$AC$1563,MATCH($D15,'     2022    '!$D$1:$D$1794,0),MATCH(G$1,'     2022    '!$A$1:$AC$1,0))</f>
        <v>0</v>
      </c>
      <c r="H15" s="150"/>
      <c r="I15" s="152">
        <f>INDEX('     2022    '!$A$1:$AC$1563,MATCH($D15,'     2022    '!$D$1:$D$1794,0),MATCH(I$1,'     2022    '!$A$1:$AC$1,0))</f>
        <v>68.040000000000006</v>
      </c>
      <c r="J15" s="150"/>
      <c r="K15" s="151">
        <f t="shared" si="1"/>
        <v>12.51406903103519</v>
      </c>
      <c r="L15" s="152">
        <f>INDEX('     2022    '!$A$1:$AC$1563,MATCH($D15,'     2022    '!$D$1:$D$1794,0),MATCH(L$1,'     2022    '!$A$1:$AC$1,0))</f>
        <v>68.326816909452134</v>
      </c>
      <c r="M15" s="152">
        <f>INDEX('     2022    '!$A$1:$AC$1563,MATCH($D15,'     2022    '!$D$1:$D$1794,0),MATCH(M$1,'     2022    '!$A$1:$AC$1,0))</f>
        <v>75.084414186211134</v>
      </c>
      <c r="N15" s="153" t="str">
        <f>INDEX('     2022    '!$A$1:$AC$1563,MATCH($D15,'     2022    '!$D$1:$D$1794,0),MATCH(N$1,'     2022    '!$A$1:$AC$1,0))</f>
        <v>30mm</v>
      </c>
      <c r="O15" s="154">
        <f>INDEX('     2022    '!$A$1:$AC$1563,MATCH($D15,'     2022    '!$D$1:$D$1794,0),MATCH(O$1,'     2022    '!$A$1:$AC$1,0))</f>
        <v>6</v>
      </c>
      <c r="P15" s="153">
        <f>INDEX('     2022    '!$A$1:$AC$1563,MATCH($D15,'     2022    '!$D$1:$D$1794,0),MATCH(P$1,'     2022    '!$A$1:$AC$1,0))</f>
        <v>28</v>
      </c>
      <c r="Q15" s="153" t="str">
        <f>INDEX('     2022    '!$A$1:$AC$1563,MATCH($D15,'     2022    '!$D$1:$D$1794,0),MATCH(Q$1,'     2022    '!$A$1:$AC$1,0))</f>
        <v>Yes</v>
      </c>
      <c r="R15" s="155">
        <f>INDEX('     2022    '!$A$1:$AC$1563,MATCH($D15,'     2022    '!$D$1:$D$1794,0),MATCH(R$1,'     2022    '!$A$1:$AC$1,0))</f>
        <v>18</v>
      </c>
      <c r="S15" s="155">
        <f>INDEX('     2022    '!$A$1:$AC$1563,MATCH($D15,'     2022    '!$D$1:$D$1794,0),MATCH(S$1,'     2022    '!$A$1:$AC$1,0))</f>
        <v>2.5</v>
      </c>
      <c r="T15" s="155">
        <f>INDEX('     2022    '!$A$1:$AC$1563,MATCH($D15,'     2022    '!$D$1:$D$1794,0),MATCH(T$1,'     2022    '!$A$1:$AC$1,0))</f>
        <v>0.3</v>
      </c>
      <c r="U15" s="154" t="str">
        <f>INDEX('     2022    '!$A$1:$AC$1563,MATCH($D15,'     2022    '!$D$1:$D$1794,0),MATCH(U$1,'     2022    '!$A$1:$AC$1,0))</f>
        <v>1.4G</v>
      </c>
      <c r="V15" s="153" t="str">
        <f>INDEX('     2022    '!$A$1:$AC$1563,MATCH($D15,'     2022    '!$D$1:$D$1794,0),MATCH(V$1,'     2022    '!$A$1:$AC$1,0))</f>
        <v>UN0336</v>
      </c>
      <c r="W15" s="153" t="str">
        <f>INDEX('     2022    '!$A$1:$AC$1563,MATCH($D15,'     2022    '!$D$1:$D$1794,0),MATCH(W$1,'     2022    '!$A$1:$AC$1,0))</f>
        <v>F4</v>
      </c>
      <c r="X15" s="151" t="str">
        <f>INDEX('     2022    '!$A$1:$AC$1563,MATCH($D15,'     2022    '!$D$1:$D$1794,0),MATCH(X$1,'     2022    '!$A$1:$AC$1,0))</f>
        <v/>
      </c>
      <c r="Y15" s="151" t="str">
        <f>INDEX('     2022    '!$A$1:$AC$1563,MATCH($D15,'     2022    '!$D$1:$D$1794,0),MATCH(Y$1,'     2022    '!$A$1:$AC$1,0))</f>
        <v/>
      </c>
      <c r="Z15" s="156">
        <f>INDEX('     2022    '!$A$1:$AC$1563,MATCH($D15,'     2022    '!$D$1:$D$1794,0),MATCH(Z$1,'     2022    '!$A$1:$AC$1,0))</f>
        <v>5.0799999999999998E-2</v>
      </c>
      <c r="AA15" s="153" t="str">
        <f>INDEX('     2022    '!$A$1:$AC$1563,MATCH($D15,'     2022    '!$D$1:$D$1794,0),MATCH(AA$1,'     2022    '!$A$1:$AC$1,0))</f>
        <v>1008-F4-69249672</v>
      </c>
      <c r="AB15" s="153" t="str">
        <f>INDEX('     2022    '!$A$1:$AC$1563,MATCH($D15,'     2022    '!$D$1:$D$1794,0),MATCH(AB$1,'     2022    '!$A$1:$AC$1,0))</f>
        <v>GB/HSE-350953</v>
      </c>
      <c r="AC15" s="153" t="str">
        <f>INDEX('     2022    '!$A$1:$AC$1563,MATCH($D15,'     2022    '!$D$1:$D$1794,0),MATCH(AC$1,'     2022    '!$A$1:$AC$1,0))</f>
        <v>7/29/2030</v>
      </c>
    </row>
    <row r="16" spans="1:29">
      <c r="A16" s="32">
        <f t="shared" si="0"/>
        <v>13</v>
      </c>
      <c r="B16" s="68" t="str">
        <f>INDEX('     2022    '!B$2:B$1794,MATCH(D16,'     2022    '!D$2:D$1794,0))</f>
        <v/>
      </c>
      <c r="C16" s="204" t="str">
        <f>INDEX('     2022    '!C$2:C$1794,MATCH(D16,'     2022    '!D$2:D$1794,0))</f>
        <v>Cake - 19s</v>
      </c>
      <c r="D16" s="205" t="str">
        <f>INDEX('     2022    '!D:D,MATCH(A16,'     2022    '!AF:AF,0))</f>
        <v>CC0565</v>
      </c>
      <c r="E16" s="204" t="str">
        <f>INDEX('     2022    '!$A$1:$BP$1563,MATCH(D16,'     2022    '!$D$1:$D$1794,0),MATCH(E$1,'     2022    '!$A$1:$BH$1,0))</f>
        <v>19s. Red tail spit white strobe+red</v>
      </c>
      <c r="F16" s="206" t="str">
        <f>IFERROR(IF(LEFT(INDEX('     2022    '!AD$2:AD$1794,MATCH(D16,'     2022    '!D$2:D$1794,0)),4)="http",HYPERLINK(INDEX('     2022    '!AD$2:AD$1794,MATCH(D16,'     2022    '!D$2:D$1794,0)),"Video"),""),"")</f>
        <v>Video</v>
      </c>
      <c r="G16" s="207">
        <f>INDEX('     2022    '!$A$1:$AC$1563,MATCH($D16,'     2022    '!$D$1:$D$1794,0),MATCH(G$1,'     2022    '!$A$1:$AC$1,0))</f>
        <v>0</v>
      </c>
      <c r="H16" s="150"/>
      <c r="I16" s="152">
        <f>INDEX('     2022    '!$A$1:$AC$1563,MATCH($D16,'     2022    '!$D$1:$D$1794,0),MATCH(I$1,'     2022    '!$A$1:$AC$1,0))</f>
        <v>66.650000000000006</v>
      </c>
      <c r="J16" s="150"/>
      <c r="K16" s="151">
        <f t="shared" si="1"/>
        <v>12.537527509110397</v>
      </c>
      <c r="L16" s="152">
        <f>INDEX('     2022    '!$A$1:$AC$1563,MATCH($D16,'     2022    '!$D$1:$D$1794,0),MATCH(L$1,'     2022    '!$A$1:$AC$1,0))</f>
        <v>68.454900199742767</v>
      </c>
      <c r="M16" s="152">
        <f>INDEX('     2022    '!$A$1:$AC$1563,MATCH($D16,'     2022    '!$D$1:$D$1794,0),MATCH(M$1,'     2022    '!$A$1:$AC$1,0))</f>
        <v>75.225165054662384</v>
      </c>
      <c r="N16" s="153" t="str">
        <f>INDEX('     2022    '!$A$1:$AC$1563,MATCH($D16,'     2022    '!$D$1:$D$1794,0),MATCH(N$1,'     2022    '!$A$1:$AC$1,0))</f>
        <v>30mm</v>
      </c>
      <c r="O16" s="154">
        <f>INDEX('     2022    '!$A$1:$AC$1563,MATCH($D16,'     2022    '!$D$1:$D$1794,0),MATCH(O$1,'     2022    '!$A$1:$AC$1,0))</f>
        <v>6</v>
      </c>
      <c r="P16" s="153">
        <f>INDEX('     2022    '!$A$1:$AC$1563,MATCH($D16,'     2022    '!$D$1:$D$1794,0),MATCH(P$1,'     2022    '!$A$1:$AC$1,0))</f>
        <v>28</v>
      </c>
      <c r="Q16" s="153" t="str">
        <f>INDEX('     2022    '!$A$1:$AC$1563,MATCH($D16,'     2022    '!$D$1:$D$1794,0),MATCH(Q$1,'     2022    '!$A$1:$AC$1,0))</f>
        <v>Yes</v>
      </c>
      <c r="R16" s="155">
        <f>INDEX('     2022    '!$A$1:$AC$1563,MATCH($D16,'     2022    '!$D$1:$D$1794,0),MATCH(R$1,'     2022    '!$A$1:$AC$1,0))</f>
        <v>18</v>
      </c>
      <c r="S16" s="155">
        <f>INDEX('     2022    '!$A$1:$AC$1563,MATCH($D16,'     2022    '!$D$1:$D$1794,0),MATCH(S$1,'     2022    '!$A$1:$AC$1,0))</f>
        <v>2.5</v>
      </c>
      <c r="T16" s="155">
        <f>INDEX('     2022    '!$A$1:$AC$1563,MATCH($D16,'     2022    '!$D$1:$D$1794,0),MATCH(T$1,'     2022    '!$A$1:$AC$1,0))</f>
        <v>0.3</v>
      </c>
      <c r="U16" s="154" t="str">
        <f>INDEX('     2022    '!$A$1:$AC$1563,MATCH($D16,'     2022    '!$D$1:$D$1794,0),MATCH(U$1,'     2022    '!$A$1:$AC$1,0))</f>
        <v>1.4G</v>
      </c>
      <c r="V16" s="153" t="str">
        <f>INDEX('     2022    '!$A$1:$AC$1563,MATCH($D16,'     2022    '!$D$1:$D$1794,0),MATCH(V$1,'     2022    '!$A$1:$AC$1,0))</f>
        <v>UN0336</v>
      </c>
      <c r="W16" s="153" t="str">
        <f>INDEX('     2022    '!$A$1:$AC$1563,MATCH($D16,'     2022    '!$D$1:$D$1794,0),MATCH(W$1,'     2022    '!$A$1:$AC$1,0))</f>
        <v>F4</v>
      </c>
      <c r="X16" s="151" t="str">
        <f>INDEX('     2022    '!$A$1:$AC$1563,MATCH($D16,'     2022    '!$D$1:$D$1794,0),MATCH(X$1,'     2022    '!$A$1:$AC$1,0))</f>
        <v/>
      </c>
      <c r="Y16" s="151" t="str">
        <f>INDEX('     2022    '!$A$1:$AC$1563,MATCH($D16,'     2022    '!$D$1:$D$1794,0),MATCH(Y$1,'     2022    '!$A$1:$AC$1,0))</f>
        <v/>
      </c>
      <c r="Z16" s="156">
        <f>INDEX('     2022    '!$A$1:$AC$1563,MATCH($D16,'     2022    '!$D$1:$D$1794,0),MATCH(Z$1,'     2022    '!$A$1:$AC$1,0))</f>
        <v>5.0799999999999998E-2</v>
      </c>
      <c r="AA16" s="153" t="str">
        <f>INDEX('     2022    '!$A$1:$AC$1563,MATCH($D16,'     2022    '!$D$1:$D$1794,0),MATCH(AA$1,'     2022    '!$A$1:$AC$1,0))</f>
        <v>1008-F4-69249672</v>
      </c>
      <c r="AB16" s="153" t="str">
        <f>INDEX('     2022    '!$A$1:$AC$1563,MATCH($D16,'     2022    '!$D$1:$D$1794,0),MATCH(AB$1,'     2022    '!$A$1:$AC$1,0))</f>
        <v>GB/HSE-350955</v>
      </c>
      <c r="AC16" s="153" t="str">
        <f>INDEX('     2022    '!$A$1:$AC$1563,MATCH($D16,'     2022    '!$D$1:$D$1794,0),MATCH(AC$1,'     2022    '!$A$1:$AC$1,0))</f>
        <v>7/29/2030</v>
      </c>
    </row>
    <row r="17" spans="1:29">
      <c r="A17" s="32">
        <f t="shared" si="0"/>
        <v>14</v>
      </c>
      <c r="B17" s="68" t="str">
        <f>INDEX('     2022    '!B$2:B$1794,MATCH(D17,'     2022    '!D$2:D$1794,0))</f>
        <v/>
      </c>
      <c r="C17" s="204" t="str">
        <f>INDEX('     2022    '!C$2:C$1794,MATCH(D17,'     2022    '!D$2:D$1794,0))</f>
        <v>Cake - 19s</v>
      </c>
      <c r="D17" s="205" t="str">
        <f>INDEX('     2022    '!D:D,MATCH(A17,'     2022    '!AF:AF,0))</f>
        <v>CC0541</v>
      </c>
      <c r="E17" s="204" t="str">
        <f>INDEX('     2022    '!$A$1:$BP$1563,MATCH(D17,'     2022    '!$D$1:$D$1794,0),MATCH(E$1,'     2022    '!$A$1:$BH$1,0))</f>
        <v>19s. Gold crown horsetail with blue tail</v>
      </c>
      <c r="F17" s="206" t="str">
        <f>IFERROR(IF(LEFT(INDEX('     2022    '!AD$2:AD$1794,MATCH(D17,'     2022    '!D$2:D$1794,0)),4)="http",HYPERLINK(INDEX('     2022    '!AD$2:AD$1794,MATCH(D17,'     2022    '!D$2:D$1794,0)),"Video"),""),"")</f>
        <v>Video</v>
      </c>
      <c r="G17" s="207">
        <f>INDEX('     2022    '!$A$1:$AC$1563,MATCH($D17,'     2022    '!$D$1:$D$1794,0),MATCH(G$1,'     2022    '!$A$1:$AC$1,0))</f>
        <v>0</v>
      </c>
      <c r="H17" s="150"/>
      <c r="I17" s="152">
        <f>INDEX('     2022    '!$A$1:$AC$1563,MATCH($D17,'     2022    '!$D$1:$D$1794,0),MATCH(I$1,'     2022    '!$A$1:$AC$1,0))</f>
        <v>68.510000000000005</v>
      </c>
      <c r="J17" s="150"/>
      <c r="K17" s="151">
        <f t="shared" si="1"/>
        <v>12.592082109285284</v>
      </c>
      <c r="L17" s="152">
        <f>INDEX('     2022    '!$A$1:$AC$1563,MATCH($D17,'     2022    '!$D$1:$D$1794,0),MATCH(L$1,'     2022    '!$A$1:$AC$1,0))</f>
        <v>68.752768316697654</v>
      </c>
      <c r="M17" s="152">
        <f>INDEX('     2022    '!$A$1:$AC$1563,MATCH($D17,'     2022    '!$D$1:$D$1794,0),MATCH(M$1,'     2022    '!$A$1:$AC$1,0))</f>
        <v>75.552492655711703</v>
      </c>
      <c r="N17" s="153" t="str">
        <f>INDEX('     2022    '!$A$1:$AC$1563,MATCH($D17,'     2022    '!$D$1:$D$1794,0),MATCH(N$1,'     2022    '!$A$1:$AC$1,0))</f>
        <v>30mm</v>
      </c>
      <c r="O17" s="154">
        <f>INDEX('     2022    '!$A$1:$AC$1563,MATCH($D17,'     2022    '!$D$1:$D$1794,0),MATCH(O$1,'     2022    '!$A$1:$AC$1,0))</f>
        <v>6</v>
      </c>
      <c r="P17" s="153">
        <f>INDEX('     2022    '!$A$1:$AC$1563,MATCH($D17,'     2022    '!$D$1:$D$1794,0),MATCH(P$1,'     2022    '!$A$1:$AC$1,0))</f>
        <v>34</v>
      </c>
      <c r="Q17" s="153" t="str">
        <f>INDEX('     2022    '!$A$1:$AC$1563,MATCH($D17,'     2022    '!$D$1:$D$1794,0),MATCH(Q$1,'     2022    '!$A$1:$AC$1,0))</f>
        <v>Yes</v>
      </c>
      <c r="R17" s="155">
        <f>INDEX('     2022    '!$A$1:$AC$1563,MATCH($D17,'     2022    '!$D$1:$D$1794,0),MATCH(R$1,'     2022    '!$A$1:$AC$1,0))</f>
        <v>18</v>
      </c>
      <c r="S17" s="155">
        <f>INDEX('     2022    '!$A$1:$AC$1563,MATCH($D17,'     2022    '!$D$1:$D$1794,0),MATCH(S$1,'     2022    '!$A$1:$AC$1,0))</f>
        <v>2.5</v>
      </c>
      <c r="T17" s="155">
        <f>INDEX('     2022    '!$A$1:$AC$1563,MATCH($D17,'     2022    '!$D$1:$D$1794,0),MATCH(T$1,'     2022    '!$A$1:$AC$1,0))</f>
        <v>0.3</v>
      </c>
      <c r="U17" s="154" t="str">
        <f>INDEX('     2022    '!$A$1:$AC$1563,MATCH($D17,'     2022    '!$D$1:$D$1794,0),MATCH(U$1,'     2022    '!$A$1:$AC$1,0))</f>
        <v>1.4G</v>
      </c>
      <c r="V17" s="153" t="str">
        <f>INDEX('     2022    '!$A$1:$AC$1563,MATCH($D17,'     2022    '!$D$1:$D$1794,0),MATCH(V$1,'     2022    '!$A$1:$AC$1,0))</f>
        <v>UN0336</v>
      </c>
      <c r="W17" s="153" t="str">
        <f>INDEX('     2022    '!$A$1:$AC$1563,MATCH($D17,'     2022    '!$D$1:$D$1794,0),MATCH(W$1,'     2022    '!$A$1:$AC$1,0))</f>
        <v>F4</v>
      </c>
      <c r="X17" s="151" t="str">
        <f>INDEX('     2022    '!$A$1:$AC$1563,MATCH($D17,'     2022    '!$D$1:$D$1794,0),MATCH(X$1,'     2022    '!$A$1:$AC$1,0))</f>
        <v/>
      </c>
      <c r="Y17" s="151" t="str">
        <f>INDEX('     2022    '!$A$1:$AC$1563,MATCH($D17,'     2022    '!$D$1:$D$1794,0),MATCH(Y$1,'     2022    '!$A$1:$AC$1,0))</f>
        <v/>
      </c>
      <c r="Z17" s="156">
        <f>INDEX('     2022    '!$A$1:$AC$1563,MATCH($D17,'     2022    '!$D$1:$D$1794,0),MATCH(Z$1,'     2022    '!$A$1:$AC$1,0))</f>
        <v>5.0799999999999998E-2</v>
      </c>
      <c r="AA17" s="153" t="str">
        <f>INDEX('     2022    '!$A$1:$AC$1563,MATCH($D17,'     2022    '!$D$1:$D$1794,0),MATCH(AA$1,'     2022    '!$A$1:$AC$1,0))</f>
        <v>1008-F4-69249672</v>
      </c>
      <c r="AB17" s="153" t="str">
        <f>INDEX('     2022    '!$A$1:$AC$1563,MATCH($D17,'     2022    '!$D$1:$D$1794,0),MATCH(AB$1,'     2022    '!$A$1:$AC$1,0))</f>
        <v>GB/HSE-350954</v>
      </c>
      <c r="AC17" s="153" t="str">
        <f>INDEX('     2022    '!$A$1:$AC$1563,MATCH($D17,'     2022    '!$D$1:$D$1794,0),MATCH(AC$1,'     2022    '!$A$1:$AC$1,0))</f>
        <v>7/29/2030</v>
      </c>
    </row>
    <row r="18" spans="1:29">
      <c r="A18" s="32">
        <f t="shared" si="0"/>
        <v>15</v>
      </c>
      <c r="B18" s="68" t="str">
        <f>INDEX('     2022    '!B$2:B$1794,MATCH(D18,'     2022    '!D$2:D$1794,0))</f>
        <v/>
      </c>
      <c r="C18" s="204" t="str">
        <f>INDEX('     2022    '!C$2:C$1794,MATCH(D18,'     2022    '!D$2:D$1794,0))</f>
        <v>Cake - 19s</v>
      </c>
      <c r="D18" s="205" t="str">
        <f>INDEX('     2022    '!D:D,MATCH(A18,'     2022    '!AF:AF,0))</f>
        <v>CC0550</v>
      </c>
      <c r="E18" s="204" t="str">
        <f>INDEX('     2022    '!$A$1:$BP$1563,MATCH(D18,'     2022    '!$D$1:$D$1794,0),MATCH(E$1,'     2022    '!$A$1:$BH$1,0))</f>
        <v>19s. Red blue tail spit deep red blue dhali</v>
      </c>
      <c r="F18" s="206" t="str">
        <f>IFERROR(IF(LEFT(INDEX('     2022    '!AD$2:AD$1794,MATCH(D18,'     2022    '!D$2:D$1794,0)),4)="http",HYPERLINK(INDEX('     2022    '!AD$2:AD$1794,MATCH(D18,'     2022    '!D$2:D$1794,0)),"Video"),""),"")</f>
        <v>Video</v>
      </c>
      <c r="G18" s="207">
        <f>INDEX('     2022    '!$A$1:$AC$1563,MATCH($D18,'     2022    '!$D$1:$D$1794,0),MATCH(G$1,'     2022    '!$A$1:$AC$1,0))</f>
        <v>0</v>
      </c>
      <c r="H18" s="150"/>
      <c r="I18" s="152">
        <f>INDEX('     2022    '!$A$1:$AC$1563,MATCH($D18,'     2022    '!$D$1:$D$1794,0),MATCH(I$1,'     2022    '!$A$1:$AC$1,0))</f>
        <v>62.43</v>
      </c>
      <c r="J18" s="150"/>
      <c r="K18" s="151">
        <f t="shared" si="1"/>
        <v>12.660636623722576</v>
      </c>
      <c r="L18" s="152">
        <f>INDEX('     2022    '!$A$1:$AC$1563,MATCH($D18,'     2022    '!$D$1:$D$1794,0),MATCH(L$1,'     2022    '!$A$1:$AC$1,0))</f>
        <v>69.127075965525265</v>
      </c>
      <c r="M18" s="152">
        <f>INDEX('     2022    '!$A$1:$AC$1563,MATCH($D18,'     2022    '!$D$1:$D$1794,0),MATCH(M$1,'     2022    '!$A$1:$AC$1,0))</f>
        <v>75.96381974233546</v>
      </c>
      <c r="N18" s="153" t="str">
        <f>INDEX('     2022    '!$A$1:$AC$1563,MATCH($D18,'     2022    '!$D$1:$D$1794,0),MATCH(N$1,'     2022    '!$A$1:$AC$1,0))</f>
        <v>30mm</v>
      </c>
      <c r="O18" s="154">
        <f>INDEX('     2022    '!$A$1:$AC$1563,MATCH($D18,'     2022    '!$D$1:$D$1794,0),MATCH(O$1,'     2022    '!$A$1:$AC$1,0))</f>
        <v>6</v>
      </c>
      <c r="P18" s="153">
        <f>INDEX('     2022    '!$A$1:$AC$1563,MATCH($D18,'     2022    '!$D$1:$D$1794,0),MATCH(P$1,'     2022    '!$A$1:$AC$1,0))</f>
        <v>30</v>
      </c>
      <c r="Q18" s="153" t="str">
        <f>INDEX('     2022    '!$A$1:$AC$1563,MATCH($D18,'     2022    '!$D$1:$D$1794,0),MATCH(Q$1,'     2022    '!$A$1:$AC$1,0))</f>
        <v>Yes</v>
      </c>
      <c r="R18" s="155">
        <f>INDEX('     2022    '!$A$1:$AC$1563,MATCH($D18,'     2022    '!$D$1:$D$1794,0),MATCH(R$1,'     2022    '!$A$1:$AC$1,0))</f>
        <v>16</v>
      </c>
      <c r="S18" s="155">
        <f>INDEX('     2022    '!$A$1:$AC$1563,MATCH($D18,'     2022    '!$D$1:$D$1794,0),MATCH(S$1,'     2022    '!$A$1:$AC$1,0))</f>
        <v>2.2799999999999998</v>
      </c>
      <c r="T18" s="155">
        <f>INDEX('     2022    '!$A$1:$AC$1563,MATCH($D18,'     2022    '!$D$1:$D$1794,0),MATCH(T$1,'     2022    '!$A$1:$AC$1,0))</f>
        <v>0.3</v>
      </c>
      <c r="U18" s="154" t="str">
        <f>INDEX('     2022    '!$A$1:$AC$1563,MATCH($D18,'     2022    '!$D$1:$D$1794,0),MATCH(U$1,'     2022    '!$A$1:$AC$1,0))</f>
        <v>1.4G</v>
      </c>
      <c r="V18" s="153" t="str">
        <f>INDEX('     2022    '!$A$1:$AC$1563,MATCH($D18,'     2022    '!$D$1:$D$1794,0),MATCH(V$1,'     2022    '!$A$1:$AC$1,0))</f>
        <v>UN0336</v>
      </c>
      <c r="W18" s="153" t="str">
        <f>INDEX('     2022    '!$A$1:$AC$1563,MATCH($D18,'     2022    '!$D$1:$D$1794,0),MATCH(W$1,'     2022    '!$A$1:$AC$1,0))</f>
        <v>F4</v>
      </c>
      <c r="X18" s="151" t="str">
        <f>INDEX('     2022    '!$A$1:$AC$1563,MATCH($D18,'     2022    '!$D$1:$D$1794,0),MATCH(X$1,'     2022    '!$A$1:$AC$1,0))</f>
        <v/>
      </c>
      <c r="Y18" s="151" t="str">
        <f>INDEX('     2022    '!$A$1:$AC$1563,MATCH($D18,'     2022    '!$D$1:$D$1794,0),MATCH(Y$1,'     2022    '!$A$1:$AC$1,0))</f>
        <v/>
      </c>
      <c r="Z18" s="156">
        <f>INDEX('     2022    '!$A$1:$AC$1563,MATCH($D18,'     2022    '!$D$1:$D$1794,0),MATCH(Z$1,'     2022    '!$A$1:$AC$1,0))</f>
        <v>4.4999999999999998E-2</v>
      </c>
      <c r="AA18" s="153" t="str">
        <f>INDEX('     2022    '!$A$1:$AC$1563,MATCH($D18,'     2022    '!$D$1:$D$1794,0),MATCH(AA$1,'     2022    '!$A$1:$AC$1,0))</f>
        <v>1008-F4-69249672</v>
      </c>
      <c r="AB18" s="153" t="str">
        <f>INDEX('     2022    '!$A$1:$AC$1563,MATCH($D18,'     2022    '!$D$1:$D$1794,0),MATCH(AB$1,'     2022    '!$A$1:$AC$1,0))</f>
        <v>GB/HSE-350957</v>
      </c>
      <c r="AC18" s="153" t="str">
        <f>INDEX('     2022    '!$A$1:$AC$1563,MATCH($D18,'     2022    '!$D$1:$D$1794,0),MATCH(AC$1,'     2022    '!$A$1:$AC$1,0))</f>
        <v>7/29/2030</v>
      </c>
    </row>
    <row r="19" spans="1:29">
      <c r="A19" s="32">
        <f t="shared" si="0"/>
        <v>16</v>
      </c>
      <c r="B19" s="68" t="str">
        <f>INDEX('     2022    '!B$2:B$1794,MATCH(D19,'     2022    '!D$2:D$1794,0))</f>
        <v/>
      </c>
      <c r="C19" s="204" t="str">
        <f>INDEX('     2022    '!C$2:C$1794,MATCH(D19,'     2022    '!D$2:D$1794,0))</f>
        <v>Cake - 19s</v>
      </c>
      <c r="D19" s="205" t="str">
        <f>INDEX('     2022    '!D:D,MATCH(A19,'     2022    '!AF:AF,0))</f>
        <v>CC0557</v>
      </c>
      <c r="E19" s="204" t="str">
        <f>INDEX('     2022    '!$A$1:$BP$1563,MATCH(D19,'     2022    '!$D$1:$D$1794,0),MATCH(E$1,'     2022    '!$A$1:$BH$1,0))</f>
        <v>19s. Flash star flying fish</v>
      </c>
      <c r="F19" s="206" t="str">
        <f>IFERROR(IF(LEFT(INDEX('     2022    '!AD$2:AD$1794,MATCH(D19,'     2022    '!D$2:D$1794,0)),4)="http",HYPERLINK(INDEX('     2022    '!AD$2:AD$1794,MATCH(D19,'     2022    '!D$2:D$1794,0)),"Video"),""),"")</f>
        <v>Video</v>
      </c>
      <c r="G19" s="207">
        <f>INDEX('     2022    '!$A$1:$AC$1563,MATCH($D19,'     2022    '!$D$1:$D$1794,0),MATCH(G$1,'     2022    '!$A$1:$AC$1,0))</f>
        <v>24</v>
      </c>
      <c r="H19" s="150"/>
      <c r="I19" s="152">
        <f>INDEX('     2022    '!$A$1:$AC$1563,MATCH($D19,'     2022    '!$D$1:$D$1794,0),MATCH(I$1,'     2022    '!$A$1:$AC$1,0))</f>
        <v>69.67</v>
      </c>
      <c r="J19" s="150"/>
      <c r="K19" s="151">
        <f t="shared" si="1"/>
        <v>13.140761068167022</v>
      </c>
      <c r="L19" s="152">
        <f>INDEX('     2022    '!$A$1:$AC$1563,MATCH($D19,'     2022    '!$D$1:$D$1794,0),MATCH(L$1,'     2022    '!$A$1:$AC$1,0))</f>
        <v>71.748555432191935</v>
      </c>
      <c r="M19" s="152">
        <f>INDEX('     2022    '!$A$1:$AC$1563,MATCH($D19,'     2022    '!$D$1:$D$1794,0),MATCH(M$1,'     2022    '!$A$1:$AC$1,0))</f>
        <v>78.844566409002127</v>
      </c>
      <c r="N19" s="153" t="str">
        <f>INDEX('     2022    '!$A$1:$AC$1563,MATCH($D19,'     2022    '!$D$1:$D$1794,0),MATCH(N$1,'     2022    '!$A$1:$AC$1,0))</f>
        <v>30mm</v>
      </c>
      <c r="O19" s="154">
        <f>INDEX('     2022    '!$A$1:$AC$1563,MATCH($D19,'     2022    '!$D$1:$D$1794,0),MATCH(O$1,'     2022    '!$A$1:$AC$1,0))</f>
        <v>6</v>
      </c>
      <c r="P19" s="153">
        <f>INDEX('     2022    '!$A$1:$AC$1563,MATCH($D19,'     2022    '!$D$1:$D$1794,0),MATCH(P$1,'     2022    '!$A$1:$AC$1,0))</f>
        <v>33</v>
      </c>
      <c r="Q19" s="153" t="str">
        <f>INDEX('     2022    '!$A$1:$AC$1563,MATCH($D19,'     2022    '!$D$1:$D$1794,0),MATCH(Q$1,'     2022    '!$A$1:$AC$1,0))</f>
        <v>Yes</v>
      </c>
      <c r="R19" s="155">
        <f>INDEX('     2022    '!$A$1:$AC$1563,MATCH($D19,'     2022    '!$D$1:$D$1794,0),MATCH(R$1,'     2022    '!$A$1:$AC$1,0))</f>
        <v>19</v>
      </c>
      <c r="S19" s="155">
        <f>INDEX('     2022    '!$A$1:$AC$1563,MATCH($D19,'     2022    '!$D$1:$D$1794,0),MATCH(S$1,'     2022    '!$A$1:$AC$1,0))</f>
        <v>2.2799999999999998</v>
      </c>
      <c r="T19" s="155">
        <f>INDEX('     2022    '!$A$1:$AC$1563,MATCH($D19,'     2022    '!$D$1:$D$1794,0),MATCH(T$1,'     2022    '!$A$1:$AC$1,0))</f>
        <v>0.3</v>
      </c>
      <c r="U19" s="154" t="str">
        <f>INDEX('     2022    '!$A$1:$AC$1563,MATCH($D19,'     2022    '!$D$1:$D$1794,0),MATCH(U$1,'     2022    '!$A$1:$AC$1,0))</f>
        <v>1.4G</v>
      </c>
      <c r="V19" s="153" t="str">
        <f>INDEX('     2022    '!$A$1:$AC$1563,MATCH($D19,'     2022    '!$D$1:$D$1794,0),MATCH(V$1,'     2022    '!$A$1:$AC$1,0))</f>
        <v>UN0336</v>
      </c>
      <c r="W19" s="153" t="str">
        <f>INDEX('     2022    '!$A$1:$AC$1563,MATCH($D19,'     2022    '!$D$1:$D$1794,0),MATCH(W$1,'     2022    '!$A$1:$AC$1,0))</f>
        <v>F4</v>
      </c>
      <c r="X19" s="151" t="str">
        <f>INDEX('     2022    '!$A$1:$AC$1563,MATCH($D19,'     2022    '!$D$1:$D$1794,0),MATCH(X$1,'     2022    '!$A$1:$AC$1,0))</f>
        <v/>
      </c>
      <c r="Y19" s="151" t="str">
        <f>INDEX('     2022    '!$A$1:$AC$1563,MATCH($D19,'     2022    '!$D$1:$D$1794,0),MATCH(Y$1,'     2022    '!$A$1:$AC$1,0))</f>
        <v/>
      </c>
      <c r="Z19" s="156">
        <f>INDEX('     2022    '!$A$1:$AC$1563,MATCH($D19,'     2022    '!$D$1:$D$1794,0),MATCH(Z$1,'     2022    '!$A$1:$AC$1,0))</f>
        <v>4.8899999999999999E-2</v>
      </c>
      <c r="AA19" s="153" t="str">
        <f>INDEX('     2022    '!$A$1:$AC$1563,MATCH($D19,'     2022    '!$D$1:$D$1794,0),MATCH(AA$1,'     2022    '!$A$1:$AC$1,0))</f>
        <v>1008-F4-69249672</v>
      </c>
      <c r="AB19" s="153" t="str">
        <f>INDEX('     2022    '!$A$1:$AC$1563,MATCH($D19,'     2022    '!$D$1:$D$1794,0),MATCH(AB$1,'     2022    '!$A$1:$AC$1,0))</f>
        <v>GB/HSE-350960</v>
      </c>
      <c r="AC19" s="153" t="str">
        <f>INDEX('     2022    '!$A$1:$AC$1563,MATCH($D19,'     2022    '!$D$1:$D$1794,0),MATCH(AC$1,'     2022    '!$A$1:$AC$1,0))</f>
        <v>7/29/2030</v>
      </c>
    </row>
    <row r="20" spans="1:29">
      <c r="A20" s="32">
        <f t="shared" si="0"/>
        <v>17</v>
      </c>
      <c r="B20" s="68" t="str">
        <f>INDEX('     2022    '!B$2:B$1794,MATCH(D20,'     2022    '!D$2:D$1794,0))</f>
        <v/>
      </c>
      <c r="C20" s="204" t="str">
        <f>INDEX('     2022    '!C$2:C$1794,MATCH(D20,'     2022    '!D$2:D$1794,0))</f>
        <v>Cake - 19s</v>
      </c>
      <c r="D20" s="205" t="str">
        <f>INDEX('     2022    '!D:D,MATCH(A20,'     2022    '!AF:AF,0))</f>
        <v>CC0884</v>
      </c>
      <c r="E20" s="204" t="str">
        <f>INDEX('     2022    '!$A$1:$BP$1563,MATCH(D20,'     2022    '!$D$1:$D$1794,0),MATCH(E$1,'     2022    '!$A$1:$BH$1,0))</f>
        <v>19s. Spit red strobe willow.</v>
      </c>
      <c r="F20" s="206" t="str">
        <f>IFERROR(IF(LEFT(INDEX('     2022    '!AD$2:AD$1794,MATCH(D20,'     2022    '!D$2:D$1794,0)),4)="http",HYPERLINK(INDEX('     2022    '!AD$2:AD$1794,MATCH(D20,'     2022    '!D$2:D$1794,0)),"Video"),""),"")</f>
        <v>Video</v>
      </c>
      <c r="G20" s="207">
        <f>INDEX('     2022    '!$A$1:$AC$1563,MATCH($D20,'     2022    '!$D$1:$D$1794,0),MATCH(G$1,'     2022    '!$A$1:$AC$1,0))</f>
        <v>14</v>
      </c>
      <c r="H20" s="150"/>
      <c r="I20" s="152">
        <f>INDEX('     2022    '!$A$1:$AC$1563,MATCH($D20,'     2022    '!$D$1:$D$1794,0),MATCH(I$1,'     2022    '!$A$1:$AC$1,0))</f>
        <v>67.66</v>
      </c>
      <c r="J20" s="150"/>
      <c r="K20" s="151">
        <f t="shared" si="1"/>
        <v>13.140761068167022</v>
      </c>
      <c r="L20" s="152">
        <f>INDEX('     2022    '!$A$1:$AC$1563,MATCH($D20,'     2022    '!$D$1:$D$1794,0),MATCH(L$1,'     2022    '!$A$1:$AC$1,0))</f>
        <v>71.748555432191935</v>
      </c>
      <c r="M20" s="152">
        <f>INDEX('     2022    '!$A$1:$AC$1563,MATCH($D20,'     2022    '!$D$1:$D$1794,0),MATCH(M$1,'     2022    '!$A$1:$AC$1,0))</f>
        <v>78.844566409002127</v>
      </c>
      <c r="N20" s="153" t="str">
        <f>INDEX('     2022    '!$A$1:$AC$1563,MATCH($D20,'     2022    '!$D$1:$D$1794,0),MATCH(N$1,'     2022    '!$A$1:$AC$1,0))</f>
        <v>30mm</v>
      </c>
      <c r="O20" s="154">
        <f>INDEX('     2022    '!$A$1:$AC$1563,MATCH($D20,'     2022    '!$D$1:$D$1794,0),MATCH(O$1,'     2022    '!$A$1:$AC$1,0))</f>
        <v>6</v>
      </c>
      <c r="P20" s="153">
        <f>INDEX('     2022    '!$A$1:$AC$1563,MATCH($D20,'     2022    '!$D$1:$D$1794,0),MATCH(P$1,'     2022    '!$A$1:$AC$1,0))</f>
        <v>36</v>
      </c>
      <c r="Q20" s="153" t="str">
        <f>INDEX('     2022    '!$A$1:$AC$1563,MATCH($D20,'     2022    '!$D$1:$D$1794,0),MATCH(Q$1,'     2022    '!$A$1:$AC$1,0))</f>
        <v>Yes</v>
      </c>
      <c r="R20" s="155">
        <f>INDEX('     2022    '!$A$1:$AC$1563,MATCH($D20,'     2022    '!$D$1:$D$1794,0),MATCH(R$1,'     2022    '!$A$1:$AC$1,0))</f>
        <v>17</v>
      </c>
      <c r="S20" s="155">
        <f>INDEX('     2022    '!$A$1:$AC$1563,MATCH($D20,'     2022    '!$D$1:$D$1794,0),MATCH(S$1,'     2022    '!$A$1:$AC$1,0))</f>
        <v>2.2799999999999998</v>
      </c>
      <c r="T20" s="155">
        <f>INDEX('     2022    '!$A$1:$AC$1563,MATCH($D20,'     2022    '!$D$1:$D$1794,0),MATCH(T$1,'     2022    '!$A$1:$AC$1,0))</f>
        <v>0.3</v>
      </c>
      <c r="U20" s="154" t="str">
        <f>INDEX('     2022    '!$A$1:$AC$1563,MATCH($D20,'     2022    '!$D$1:$D$1794,0),MATCH(U$1,'     2022    '!$A$1:$AC$1,0))</f>
        <v>1.4G</v>
      </c>
      <c r="V20" s="153" t="str">
        <f>INDEX('     2022    '!$A$1:$AC$1563,MATCH($D20,'     2022    '!$D$1:$D$1794,0),MATCH(V$1,'     2022    '!$A$1:$AC$1,0))</f>
        <v>UN0336</v>
      </c>
      <c r="W20" s="153" t="str">
        <f>INDEX('     2022    '!$A$1:$AC$1563,MATCH($D20,'     2022    '!$D$1:$D$1794,0),MATCH(W$1,'     2022    '!$A$1:$AC$1,0))</f>
        <v>F4</v>
      </c>
      <c r="X20" s="151" t="str">
        <f>INDEX('     2022    '!$A$1:$AC$1563,MATCH($D20,'     2022    '!$D$1:$D$1794,0),MATCH(X$1,'     2022    '!$A$1:$AC$1,0))</f>
        <v/>
      </c>
      <c r="Y20" s="151" t="str">
        <f>INDEX('     2022    '!$A$1:$AC$1563,MATCH($D20,'     2022    '!$D$1:$D$1794,0),MATCH(Y$1,'     2022    '!$A$1:$AC$1,0))</f>
        <v/>
      </c>
      <c r="Z20" s="156">
        <f>INDEX('     2022    '!$A$1:$AC$1563,MATCH($D20,'     2022    '!$D$1:$D$1794,0),MATCH(Z$1,'     2022    '!$A$1:$AC$1,0))</f>
        <v>4.8899999999999999E-2</v>
      </c>
      <c r="AA20" s="153" t="str">
        <f>INDEX('     2022    '!$A$1:$AC$1563,MATCH($D20,'     2022    '!$D$1:$D$1794,0),MATCH(AA$1,'     2022    '!$A$1:$AC$1,0))</f>
        <v>1008-F4-69249672</v>
      </c>
      <c r="AB20" s="153" t="str">
        <f>INDEX('     2022    '!$A$1:$AC$1563,MATCH($D20,'     2022    '!$D$1:$D$1794,0),MATCH(AB$1,'     2022    '!$A$1:$AC$1,0))</f>
        <v>GB/HSE-352816</v>
      </c>
      <c r="AC20" s="153" t="str">
        <f>INDEX('     2022    '!$A$1:$AC$1563,MATCH($D20,'     2022    '!$D$1:$D$1794,0),MATCH(AC$1,'     2022    '!$A$1:$AC$1,0))</f>
        <v>6/28/2026</v>
      </c>
    </row>
    <row r="21" spans="1:29">
      <c r="A21" s="32">
        <f t="shared" si="0"/>
        <v>18</v>
      </c>
      <c r="B21" s="68" t="str">
        <f>INDEX('     2022    '!B$2:B$1794,MATCH(D21,'     2022    '!D$2:D$1794,0))</f>
        <v/>
      </c>
      <c r="C21" s="204" t="str">
        <f>INDEX('     2022    '!C$2:C$1794,MATCH(D21,'     2022    '!D$2:D$1794,0))</f>
        <v>Cake - 19s</v>
      </c>
      <c r="D21" s="205" t="str">
        <f>INDEX('     2022    '!D:D,MATCH(A21,'     2022    '!AF:AF,0))</f>
        <v>CC0885</v>
      </c>
      <c r="E21" s="204" t="str">
        <f>INDEX('     2022    '!$A$1:$BP$1563,MATCH(D21,'     2022    '!$D$1:$D$1794,0),MATCH(E$1,'     2022    '!$A$1:$BH$1,0))</f>
        <v>19s. Spit silver palm with chrys.</v>
      </c>
      <c r="F21" s="206" t="str">
        <f>IFERROR(IF(LEFT(INDEX('     2022    '!AD$2:AD$1794,MATCH(D21,'     2022    '!D$2:D$1794,0)),4)="http",HYPERLINK(INDEX('     2022    '!AD$2:AD$1794,MATCH(D21,'     2022    '!D$2:D$1794,0)),"Video"),""),"")</f>
        <v>Video</v>
      </c>
      <c r="G21" s="207">
        <f>INDEX('     2022    '!$A$1:$AC$1563,MATCH($D21,'     2022    '!$D$1:$D$1794,0),MATCH(G$1,'     2022    '!$A$1:$AC$1,0))</f>
        <v>0</v>
      </c>
      <c r="H21" s="150"/>
      <c r="I21" s="152">
        <f>INDEX('     2022    '!$A$1:$AC$1563,MATCH($D21,'     2022    '!$D$1:$D$1794,0),MATCH(I$1,'     2022    '!$A$1:$AC$1,0))</f>
        <v>66.77</v>
      </c>
      <c r="J21" s="150"/>
      <c r="K21" s="151">
        <f t="shared" si="1"/>
        <v>13.140761068167022</v>
      </c>
      <c r="L21" s="152">
        <f>INDEX('     2022    '!$A$1:$AC$1563,MATCH($D21,'     2022    '!$D$1:$D$1794,0),MATCH(L$1,'     2022    '!$A$1:$AC$1,0))</f>
        <v>71.748555432191935</v>
      </c>
      <c r="M21" s="152">
        <f>INDEX('     2022    '!$A$1:$AC$1563,MATCH($D21,'     2022    '!$D$1:$D$1794,0),MATCH(M$1,'     2022    '!$A$1:$AC$1,0))</f>
        <v>78.844566409002127</v>
      </c>
      <c r="N21" s="153" t="str">
        <f>INDEX('     2022    '!$A$1:$AC$1563,MATCH($D21,'     2022    '!$D$1:$D$1794,0),MATCH(N$1,'     2022    '!$A$1:$AC$1,0))</f>
        <v>30mm</v>
      </c>
      <c r="O21" s="154">
        <f>INDEX('     2022    '!$A$1:$AC$1563,MATCH($D21,'     2022    '!$D$1:$D$1794,0),MATCH(O$1,'     2022    '!$A$1:$AC$1,0))</f>
        <v>6</v>
      </c>
      <c r="P21" s="153">
        <f>INDEX('     2022    '!$A$1:$AC$1563,MATCH($D21,'     2022    '!$D$1:$D$1794,0),MATCH(P$1,'     2022    '!$A$1:$AC$1,0))</f>
        <v>31</v>
      </c>
      <c r="Q21" s="153" t="str">
        <f>INDEX('     2022    '!$A$1:$AC$1563,MATCH($D21,'     2022    '!$D$1:$D$1794,0),MATCH(Q$1,'     2022    '!$A$1:$AC$1,0))</f>
        <v>Yes</v>
      </c>
      <c r="R21" s="155">
        <f>INDEX('     2022    '!$A$1:$AC$1563,MATCH($D21,'     2022    '!$D$1:$D$1794,0),MATCH(R$1,'     2022    '!$A$1:$AC$1,0))</f>
        <v>16</v>
      </c>
      <c r="S21" s="155">
        <f>INDEX('     2022    '!$A$1:$AC$1563,MATCH($D21,'     2022    '!$D$1:$D$1794,0),MATCH(S$1,'     2022    '!$A$1:$AC$1,0))</f>
        <v>2.2799999999999998</v>
      </c>
      <c r="T21" s="155">
        <f>INDEX('     2022    '!$A$1:$AC$1563,MATCH($D21,'     2022    '!$D$1:$D$1794,0),MATCH(T$1,'     2022    '!$A$1:$AC$1,0))</f>
        <v>0.3</v>
      </c>
      <c r="U21" s="154" t="str">
        <f>INDEX('     2022    '!$A$1:$AC$1563,MATCH($D21,'     2022    '!$D$1:$D$1794,0),MATCH(U$1,'     2022    '!$A$1:$AC$1,0))</f>
        <v>1.4G</v>
      </c>
      <c r="V21" s="153" t="str">
        <f>INDEX('     2022    '!$A$1:$AC$1563,MATCH($D21,'     2022    '!$D$1:$D$1794,0),MATCH(V$1,'     2022    '!$A$1:$AC$1,0))</f>
        <v>UN0336</v>
      </c>
      <c r="W21" s="153" t="str">
        <f>INDEX('     2022    '!$A$1:$AC$1563,MATCH($D21,'     2022    '!$D$1:$D$1794,0),MATCH(W$1,'     2022    '!$A$1:$AC$1,0))</f>
        <v>F4</v>
      </c>
      <c r="X21" s="151" t="str">
        <f>INDEX('     2022    '!$A$1:$AC$1563,MATCH($D21,'     2022    '!$D$1:$D$1794,0),MATCH(X$1,'     2022    '!$A$1:$AC$1,0))</f>
        <v/>
      </c>
      <c r="Y21" s="151" t="str">
        <f>INDEX('     2022    '!$A$1:$AC$1563,MATCH($D21,'     2022    '!$D$1:$D$1794,0),MATCH(Y$1,'     2022    '!$A$1:$AC$1,0))</f>
        <v/>
      </c>
      <c r="Z21" s="156">
        <f>INDEX('     2022    '!$A$1:$AC$1563,MATCH($D21,'     2022    '!$D$1:$D$1794,0),MATCH(Z$1,'     2022    '!$A$1:$AC$1,0))</f>
        <v>4.8899999999999999E-2</v>
      </c>
      <c r="AA21" s="153" t="str">
        <f>INDEX('     2022    '!$A$1:$AC$1563,MATCH($D21,'     2022    '!$D$1:$D$1794,0),MATCH(AA$1,'     2022    '!$A$1:$AC$1,0))</f>
        <v>1008-F4-69249672</v>
      </c>
      <c r="AB21" s="153" t="str">
        <f>INDEX('     2022    '!$A$1:$AC$1563,MATCH($D21,'     2022    '!$D$1:$D$1794,0),MATCH(AB$1,'     2022    '!$A$1:$AC$1,0))</f>
        <v>GB/HSE-352817</v>
      </c>
      <c r="AC21" s="153" t="str">
        <f>INDEX('     2022    '!$A$1:$AC$1563,MATCH($D21,'     2022    '!$D$1:$D$1794,0),MATCH(AC$1,'     2022    '!$A$1:$AC$1,0))</f>
        <v>6/28/2026</v>
      </c>
    </row>
    <row r="22" spans="1:29">
      <c r="A22" s="32">
        <f t="shared" si="0"/>
        <v>19</v>
      </c>
      <c r="B22" s="68" t="str">
        <f>INDEX('     2022    '!B$2:B$1794,MATCH(D22,'     2022    '!D$2:D$1794,0))</f>
        <v/>
      </c>
      <c r="C22" s="204" t="str">
        <f>INDEX('     2022    '!C$2:C$1794,MATCH(D22,'     2022    '!D$2:D$1794,0))</f>
        <v>Cake - 19s</v>
      </c>
      <c r="D22" s="205" t="str">
        <f>INDEX('     2022    '!D:D,MATCH(A22,'     2022    '!AF:AF,0))</f>
        <v>CC0539</v>
      </c>
      <c r="E22" s="204" t="str">
        <f>INDEX('     2022    '!$A$1:$BP$1563,MATCH(D22,'     2022    '!$D$1:$D$1794,0),MATCH(E$1,'     2022    '!$A$1:$BH$1,0))</f>
        <v>19s. Blue tail spit blue+silver fish</v>
      </c>
      <c r="F22" s="206" t="str">
        <f>IFERROR(IF(LEFT(INDEX('     2022    '!AD$2:AD$1794,MATCH(D22,'     2022    '!D$2:D$1794,0)),4)="http",HYPERLINK(INDEX('     2022    '!AD$2:AD$1794,MATCH(D22,'     2022    '!D$2:D$1794,0)),"Video"),""),"")</f>
        <v>Video</v>
      </c>
      <c r="G22" s="207">
        <f>INDEX('     2022    '!$A$1:$AC$1563,MATCH($D22,'     2022    '!$D$1:$D$1794,0),MATCH(G$1,'     2022    '!$A$1:$AC$1,0))</f>
        <v>17</v>
      </c>
      <c r="H22" s="150"/>
      <c r="I22" s="152">
        <f>INDEX('     2022    '!$A$1:$AC$1563,MATCH($D22,'     2022    '!$D$1:$D$1794,0),MATCH(I$1,'     2022    '!$A$1:$AC$1,0))</f>
        <v>71.37</v>
      </c>
      <c r="J22" s="150"/>
      <c r="K22" s="151">
        <f t="shared" si="1"/>
        <v>13.298955291975394</v>
      </c>
      <c r="L22" s="152">
        <f>INDEX('     2022    '!$A$1:$AC$1563,MATCH($D22,'     2022    '!$D$1:$D$1794,0),MATCH(L$1,'     2022    '!$A$1:$AC$1,0))</f>
        <v>72.61229589418565</v>
      </c>
      <c r="M22" s="152">
        <f>INDEX('     2022    '!$A$1:$AC$1563,MATCH($D22,'     2022    '!$D$1:$D$1794,0),MATCH(M$1,'     2022    '!$A$1:$AC$1,0))</f>
        <v>79.793731751852363</v>
      </c>
      <c r="N22" s="153" t="str">
        <f>INDEX('     2022    '!$A$1:$AC$1563,MATCH($D22,'     2022    '!$D$1:$D$1794,0),MATCH(N$1,'     2022    '!$A$1:$AC$1,0))</f>
        <v>30mm</v>
      </c>
      <c r="O22" s="154">
        <f>INDEX('     2022    '!$A$1:$AC$1563,MATCH($D22,'     2022    '!$D$1:$D$1794,0),MATCH(O$1,'     2022    '!$A$1:$AC$1,0))</f>
        <v>6</v>
      </c>
      <c r="P22" s="153">
        <f>INDEX('     2022    '!$A$1:$AC$1563,MATCH($D22,'     2022    '!$D$1:$D$1794,0),MATCH(P$1,'     2022    '!$A$1:$AC$1,0))</f>
        <v>32</v>
      </c>
      <c r="Q22" s="153" t="str">
        <f>INDEX('     2022    '!$A$1:$AC$1563,MATCH($D22,'     2022    '!$D$1:$D$1794,0),MATCH(Q$1,'     2022    '!$A$1:$AC$1,0))</f>
        <v>Yes</v>
      </c>
      <c r="R22" s="155">
        <f>INDEX('     2022    '!$A$1:$AC$1563,MATCH($D22,'     2022    '!$D$1:$D$1794,0),MATCH(R$1,'     2022    '!$A$1:$AC$1,0))</f>
        <v>18</v>
      </c>
      <c r="S22" s="155">
        <f>INDEX('     2022    '!$A$1:$AC$1563,MATCH($D22,'     2022    '!$D$1:$D$1794,0),MATCH(S$1,'     2022    '!$A$1:$AC$1,0))</f>
        <v>2.5</v>
      </c>
      <c r="T22" s="155">
        <f>INDEX('     2022    '!$A$1:$AC$1563,MATCH($D22,'     2022    '!$D$1:$D$1794,0),MATCH(T$1,'     2022    '!$A$1:$AC$1,0))</f>
        <v>0.3</v>
      </c>
      <c r="U22" s="154" t="str">
        <f>INDEX('     2022    '!$A$1:$AC$1563,MATCH($D22,'     2022    '!$D$1:$D$1794,0),MATCH(U$1,'     2022    '!$A$1:$AC$1,0))</f>
        <v>1.4G</v>
      </c>
      <c r="V22" s="153" t="str">
        <f>INDEX('     2022    '!$A$1:$AC$1563,MATCH($D22,'     2022    '!$D$1:$D$1794,0),MATCH(V$1,'     2022    '!$A$1:$AC$1,0))</f>
        <v>UN0336</v>
      </c>
      <c r="W22" s="153" t="str">
        <f>INDEX('     2022    '!$A$1:$AC$1563,MATCH($D22,'     2022    '!$D$1:$D$1794,0),MATCH(W$1,'     2022    '!$A$1:$AC$1,0))</f>
        <v>F4</v>
      </c>
      <c r="X22" s="151" t="str">
        <f>INDEX('     2022    '!$A$1:$AC$1563,MATCH($D22,'     2022    '!$D$1:$D$1794,0),MATCH(X$1,'     2022    '!$A$1:$AC$1,0))</f>
        <v/>
      </c>
      <c r="Y22" s="151" t="str">
        <f>INDEX('     2022    '!$A$1:$AC$1563,MATCH($D22,'     2022    '!$D$1:$D$1794,0),MATCH(Y$1,'     2022    '!$A$1:$AC$1,0))</f>
        <v/>
      </c>
      <c r="Z22" s="156">
        <f>INDEX('     2022    '!$A$1:$AC$1563,MATCH($D22,'     2022    '!$D$1:$D$1794,0),MATCH(Z$1,'     2022    '!$A$1:$AC$1,0))</f>
        <v>5.0750000000000003E-2</v>
      </c>
      <c r="AA22" s="153" t="str">
        <f>INDEX('     2022    '!$A$1:$AC$1563,MATCH($D22,'     2022    '!$D$1:$D$1794,0),MATCH(AA$1,'     2022    '!$A$1:$AC$1,0))</f>
        <v>1008-F4-69249672</v>
      </c>
      <c r="AB22" s="153" t="str">
        <f>INDEX('     2022    '!$A$1:$AC$1563,MATCH($D22,'     2022    '!$D$1:$D$1794,0),MATCH(AB$1,'     2022    '!$A$1:$AC$1,0))</f>
        <v>GB/HSE-350952</v>
      </c>
      <c r="AC22" s="153" t="str">
        <f>INDEX('     2022    '!$A$1:$AC$1563,MATCH($D22,'     2022    '!$D$1:$D$1794,0),MATCH(AC$1,'     2022    '!$A$1:$AC$1,0))</f>
        <v>7/29/2030</v>
      </c>
    </row>
    <row r="23" spans="1:29">
      <c r="A23" s="32">
        <f t="shared" si="0"/>
        <v>20</v>
      </c>
      <c r="B23" s="68" t="str">
        <f>INDEX('     2022    '!B$2:B$1794,MATCH(D23,'     2022    '!D$2:D$1794,0))</f>
        <v/>
      </c>
      <c r="C23" s="204" t="str">
        <f>INDEX('     2022    '!C$2:C$1794,MATCH(D23,'     2022    '!D$2:D$1794,0))</f>
        <v>Cake - 19s</v>
      </c>
      <c r="D23" s="205" t="str">
        <f>INDEX('     2022    '!D:D,MATCH(A23,'     2022    '!AF:AF,0))</f>
        <v>CC0556</v>
      </c>
      <c r="E23" s="204" t="str">
        <f>INDEX('     2022    '!$A$1:$BP$1563,MATCH(D23,'     2022    '!$D$1:$D$1794,0),MATCH(E$1,'     2022    '!$A$1:$BH$1,0))</f>
        <v>19s. Blue pistil red green falling leaves</v>
      </c>
      <c r="F23" s="206" t="str">
        <f>IFERROR(IF(LEFT(INDEX('     2022    '!AD$2:AD$1794,MATCH(D23,'     2022    '!D$2:D$1794,0)),4)="http",HYPERLINK(INDEX('     2022    '!AD$2:AD$1794,MATCH(D23,'     2022    '!D$2:D$1794,0)),"Video"),""),"")</f>
        <v>Video</v>
      </c>
      <c r="G23" s="207">
        <f>INDEX('     2022    '!$A$1:$AC$1563,MATCH($D23,'     2022    '!$D$1:$D$1794,0),MATCH(G$1,'     2022    '!$A$1:$AC$1,0))</f>
        <v>5</v>
      </c>
      <c r="H23" s="150"/>
      <c r="I23" s="152">
        <f>INDEX('     2022    '!$A$1:$AC$1563,MATCH($D23,'     2022    '!$D$1:$D$1794,0),MATCH(I$1,'     2022    '!$A$1:$AC$1,0))</f>
        <v>73.099999999999994</v>
      </c>
      <c r="J23" s="150"/>
      <c r="K23" s="151">
        <f t="shared" si="1"/>
        <v>13.318203837612808</v>
      </c>
      <c r="L23" s="152">
        <f>INDEX('     2022    '!$A$1:$AC$1563,MATCH($D23,'     2022    '!$D$1:$D$1794,0),MATCH(L$1,'     2022    '!$A$1:$AC$1,0))</f>
        <v>74.561999999999998</v>
      </c>
      <c r="M23" s="152">
        <f>INDEX('     2022    '!$A$1:$AC$1563,MATCH($D23,'     2022    '!$D$1:$D$1794,0),MATCH(M$1,'     2022    '!$A$1:$AC$1,0))</f>
        <v>79.909223025676852</v>
      </c>
      <c r="N23" s="153" t="str">
        <f>INDEX('     2022    '!$A$1:$AC$1563,MATCH($D23,'     2022    '!$D$1:$D$1794,0),MATCH(N$1,'     2022    '!$A$1:$AC$1,0))</f>
        <v>30mm</v>
      </c>
      <c r="O23" s="154">
        <f>INDEX('     2022    '!$A$1:$AC$1563,MATCH($D23,'     2022    '!$D$1:$D$1794,0),MATCH(O$1,'     2022    '!$A$1:$AC$1,0))</f>
        <v>6</v>
      </c>
      <c r="P23" s="153">
        <f>INDEX('     2022    '!$A$1:$AC$1563,MATCH($D23,'     2022    '!$D$1:$D$1794,0),MATCH(P$1,'     2022    '!$A$1:$AC$1,0))</f>
        <v>41</v>
      </c>
      <c r="Q23" s="153" t="str">
        <f>INDEX('     2022    '!$A$1:$AC$1563,MATCH($D23,'     2022    '!$D$1:$D$1794,0),MATCH(Q$1,'     2022    '!$A$1:$AC$1,0))</f>
        <v>Yes</v>
      </c>
      <c r="R23" s="155">
        <f>INDEX('     2022    '!$A$1:$AC$1563,MATCH($D23,'     2022    '!$D$1:$D$1794,0),MATCH(R$1,'     2022    '!$A$1:$AC$1,0))</f>
        <v>19</v>
      </c>
      <c r="S23" s="155">
        <f>INDEX('     2022    '!$A$1:$AC$1563,MATCH($D23,'     2022    '!$D$1:$D$1794,0),MATCH(S$1,'     2022    '!$A$1:$AC$1,0))</f>
        <v>2.2799999999999998</v>
      </c>
      <c r="T23" s="155">
        <f>INDEX('     2022    '!$A$1:$AC$1563,MATCH($D23,'     2022    '!$D$1:$D$1794,0),MATCH(T$1,'     2022    '!$A$1:$AC$1,0))</f>
        <v>0.3</v>
      </c>
      <c r="U23" s="154" t="str">
        <f>INDEX('     2022    '!$A$1:$AC$1563,MATCH($D23,'     2022    '!$D$1:$D$1794,0),MATCH(U$1,'     2022    '!$A$1:$AC$1,0))</f>
        <v>1.4G</v>
      </c>
      <c r="V23" s="153" t="str">
        <f>INDEX('     2022    '!$A$1:$AC$1563,MATCH($D23,'     2022    '!$D$1:$D$1794,0),MATCH(V$1,'     2022    '!$A$1:$AC$1,0))</f>
        <v>UN0336</v>
      </c>
      <c r="W23" s="153" t="str">
        <f>INDEX('     2022    '!$A$1:$AC$1563,MATCH($D23,'     2022    '!$D$1:$D$1794,0),MATCH(W$1,'     2022    '!$A$1:$AC$1,0))</f>
        <v>F4</v>
      </c>
      <c r="X23" s="151" t="str">
        <f>INDEX('     2022    '!$A$1:$AC$1563,MATCH($D23,'     2022    '!$D$1:$D$1794,0),MATCH(X$1,'     2022    '!$A$1:$AC$1,0))</f>
        <v/>
      </c>
      <c r="Y23" s="151" t="str">
        <f>INDEX('     2022    '!$A$1:$AC$1563,MATCH($D23,'     2022    '!$D$1:$D$1794,0),MATCH(Y$1,'     2022    '!$A$1:$AC$1,0))</f>
        <v/>
      </c>
      <c r="Z23" s="156">
        <f>INDEX('     2022    '!$A$1:$AC$1563,MATCH($D23,'     2022    '!$D$1:$D$1794,0),MATCH(Z$1,'     2022    '!$A$1:$AC$1,0))</f>
        <v>5.0799999999999998E-2</v>
      </c>
      <c r="AA23" s="153" t="str">
        <f>INDEX('     2022    '!$A$1:$AC$1563,MATCH($D23,'     2022    '!$D$1:$D$1794,0),MATCH(AA$1,'     2022    '!$A$1:$AC$1,0))</f>
        <v>1008-F4-69249672</v>
      </c>
      <c r="AB23" s="153" t="str">
        <f>INDEX('     2022    '!$A$1:$AC$1563,MATCH($D23,'     2022    '!$D$1:$D$1794,0),MATCH(AB$1,'     2022    '!$A$1:$AC$1,0))</f>
        <v>GB/HSE-350959</v>
      </c>
      <c r="AC23" s="153" t="str">
        <f>INDEX('     2022    '!$A$1:$AC$1563,MATCH($D23,'     2022    '!$D$1:$D$1794,0),MATCH(AC$1,'     2022    '!$A$1:$AC$1,0))</f>
        <v>7/29/2030</v>
      </c>
    </row>
    <row r="24" spans="1:29">
      <c r="A24" s="32">
        <f t="shared" si="0"/>
        <v>21</v>
      </c>
      <c r="B24" s="68" t="str">
        <f>INDEX('     2022    '!B$2:B$1794,MATCH(D24,'     2022    '!D$2:D$1794,0))</f>
        <v/>
      </c>
      <c r="C24" s="204" t="str">
        <f>INDEX('     2022    '!C$2:C$1794,MATCH(D24,'     2022    '!D$2:D$1794,0))</f>
        <v>Cake - 19s</v>
      </c>
      <c r="D24" s="205" t="str">
        <f>INDEX('     2022    '!D:D,MATCH(A24,'     2022    '!AF:AF,0))</f>
        <v>CC0558</v>
      </c>
      <c r="E24" s="204" t="str">
        <f>INDEX('     2022    '!$A$1:$BP$1563,MATCH(D24,'     2022    '!$D$1:$D$1794,0),MATCH(E$1,'     2022    '!$A$1:$BH$1,0))</f>
        <v>19s. Red glitter star silver to blue mine</v>
      </c>
      <c r="F24" s="206" t="str">
        <f>IFERROR(IF(LEFT(INDEX('     2022    '!AD$2:AD$1794,MATCH(D24,'     2022    '!D$2:D$1794,0)),4)="http",HYPERLINK(INDEX('     2022    '!AD$2:AD$1794,MATCH(D24,'     2022    '!D$2:D$1794,0)),"Video"),""),"")</f>
        <v>Video</v>
      </c>
      <c r="G24" s="207">
        <f>INDEX('     2022    '!$A$1:$AC$1563,MATCH($D24,'     2022    '!$D$1:$D$1794,0),MATCH(G$1,'     2022    '!$A$1:$AC$1,0))</f>
        <v>0</v>
      </c>
      <c r="H24" s="150"/>
      <c r="I24" s="152">
        <f>INDEX('     2022    '!$A$1:$AC$1563,MATCH($D24,'     2022    '!$D$1:$D$1794,0),MATCH(I$1,'     2022    '!$A$1:$AC$1,0))</f>
        <v>77.400000000000006</v>
      </c>
      <c r="J24" s="150"/>
      <c r="K24" s="151">
        <f t="shared" si="1"/>
        <v>13.318203837612808</v>
      </c>
      <c r="L24" s="152">
        <f>INDEX('     2022    '!$A$1:$AC$1563,MATCH($D24,'     2022    '!$D$1:$D$1794,0),MATCH(L$1,'     2022    '!$A$1:$AC$1,0))</f>
        <v>78.948000000000008</v>
      </c>
      <c r="M24" s="152">
        <f>INDEX('     2022    '!$A$1:$AC$1563,MATCH($D24,'     2022    '!$D$1:$D$1794,0),MATCH(M$1,'     2022    '!$A$1:$AC$1,0))</f>
        <v>79.909223025676852</v>
      </c>
      <c r="N24" s="153" t="str">
        <f>INDEX('     2022    '!$A$1:$AC$1563,MATCH($D24,'     2022    '!$D$1:$D$1794,0),MATCH(N$1,'     2022    '!$A$1:$AC$1,0))</f>
        <v>30mm</v>
      </c>
      <c r="O24" s="154">
        <f>INDEX('     2022    '!$A$1:$AC$1563,MATCH($D24,'     2022    '!$D$1:$D$1794,0),MATCH(O$1,'     2022    '!$A$1:$AC$1,0))</f>
        <v>6</v>
      </c>
      <c r="P24" s="153">
        <f>INDEX('     2022    '!$A$1:$AC$1563,MATCH($D24,'     2022    '!$D$1:$D$1794,0),MATCH(P$1,'     2022    '!$A$1:$AC$1,0))</f>
        <v>35</v>
      </c>
      <c r="Q24" s="153" t="str">
        <f>INDEX('     2022    '!$A$1:$AC$1563,MATCH($D24,'     2022    '!$D$1:$D$1794,0),MATCH(Q$1,'     2022    '!$A$1:$AC$1,0))</f>
        <v>Yes</v>
      </c>
      <c r="R24" s="155">
        <f>INDEX('     2022    '!$A$1:$AC$1563,MATCH($D24,'     2022    '!$D$1:$D$1794,0),MATCH(R$1,'     2022    '!$A$1:$AC$1,0))</f>
        <v>19</v>
      </c>
      <c r="S24" s="155">
        <f>INDEX('     2022    '!$A$1:$AC$1563,MATCH($D24,'     2022    '!$D$1:$D$1794,0),MATCH(S$1,'     2022    '!$A$1:$AC$1,0))</f>
        <v>2.74</v>
      </c>
      <c r="T24" s="155">
        <f>INDEX('     2022    '!$A$1:$AC$1563,MATCH($D24,'     2022    '!$D$1:$D$1794,0),MATCH(T$1,'     2022    '!$A$1:$AC$1,0))</f>
        <v>0.3</v>
      </c>
      <c r="U24" s="154" t="str">
        <f>INDEX('     2022    '!$A$1:$AC$1563,MATCH($D24,'     2022    '!$D$1:$D$1794,0),MATCH(U$1,'     2022    '!$A$1:$AC$1,0))</f>
        <v>1.4G</v>
      </c>
      <c r="V24" s="153" t="str">
        <f>INDEX('     2022    '!$A$1:$AC$1563,MATCH($D24,'     2022    '!$D$1:$D$1794,0),MATCH(V$1,'     2022    '!$A$1:$AC$1,0))</f>
        <v>UN0336</v>
      </c>
      <c r="W24" s="153" t="str">
        <f>INDEX('     2022    '!$A$1:$AC$1563,MATCH($D24,'     2022    '!$D$1:$D$1794,0),MATCH(W$1,'     2022    '!$A$1:$AC$1,0))</f>
        <v>F4</v>
      </c>
      <c r="X24" s="151" t="str">
        <f>INDEX('     2022    '!$A$1:$AC$1563,MATCH($D24,'     2022    '!$D$1:$D$1794,0),MATCH(X$1,'     2022    '!$A$1:$AC$1,0))</f>
        <v/>
      </c>
      <c r="Y24" s="151" t="str">
        <f>INDEX('     2022    '!$A$1:$AC$1563,MATCH($D24,'     2022    '!$D$1:$D$1794,0),MATCH(Y$1,'     2022    '!$A$1:$AC$1,0))</f>
        <v/>
      </c>
      <c r="Z24" s="156">
        <f>INDEX('     2022    '!$A$1:$AC$1563,MATCH($D24,'     2022    '!$D$1:$D$1794,0),MATCH(Z$1,'     2022    '!$A$1:$AC$1,0))</f>
        <v>5.0799999999999998E-2</v>
      </c>
      <c r="AA24" s="153" t="str">
        <f>INDEX('     2022    '!$A$1:$AC$1563,MATCH($D24,'     2022    '!$D$1:$D$1794,0),MATCH(AA$1,'     2022    '!$A$1:$AC$1,0))</f>
        <v>1008-F4-69249672</v>
      </c>
      <c r="AB24" s="153" t="str">
        <f>INDEX('     2022    '!$A$1:$AC$1563,MATCH($D24,'     2022    '!$D$1:$D$1794,0),MATCH(AB$1,'     2022    '!$A$1:$AC$1,0))</f>
        <v>GB/HSE-350961</v>
      </c>
      <c r="AC24" s="153" t="str">
        <f>INDEX('     2022    '!$A$1:$AC$1563,MATCH($D24,'     2022    '!$D$1:$D$1794,0),MATCH(AC$1,'     2022    '!$A$1:$AC$1,0))</f>
        <v>7/29/2030</v>
      </c>
    </row>
    <row r="25" spans="1:29">
      <c r="A25" s="32">
        <f t="shared" si="0"/>
        <v>22</v>
      </c>
      <c r="B25" s="68" t="str">
        <f>INDEX('     2022    '!B$2:B$1794,MATCH(D25,'     2022    '!D$2:D$1794,0))</f>
        <v/>
      </c>
      <c r="C25" s="204" t="str">
        <f>INDEX('     2022    '!C$2:C$1794,MATCH(D25,'     2022    '!D$2:D$1794,0))</f>
        <v>Cake - 19s</v>
      </c>
      <c r="D25" s="205" t="str">
        <f>INDEX('     2022    '!D:D,MATCH(A25,'     2022    '!AF:AF,0))</f>
        <v>CC0549</v>
      </c>
      <c r="E25" s="204" t="str">
        <f>INDEX('     2022    '!$A$1:$BP$1563,MATCH(D25,'     2022    '!$D$1:$D$1794,0),MATCH(E$1,'     2022    '!$A$1:$BH$1,0))</f>
        <v>19s. Blue mine spit blue star red strobe flying chrys.</v>
      </c>
      <c r="F25" s="206" t="str">
        <f>IFERROR(IF(LEFT(INDEX('     2022    '!AD$2:AD$1794,MATCH(D25,'     2022    '!D$2:D$1794,0)),4)="http",HYPERLINK(INDEX('     2022    '!AD$2:AD$1794,MATCH(D25,'     2022    '!D$2:D$1794,0)),"Video"),""),"")</f>
        <v>Video</v>
      </c>
      <c r="G25" s="207">
        <f>INDEX('     2022    '!$A$1:$AC$1563,MATCH($D25,'     2022    '!$D$1:$D$1794,0),MATCH(G$1,'     2022    '!$A$1:$AC$1,0))</f>
        <v>0</v>
      </c>
      <c r="H25" s="150"/>
      <c r="I25" s="152">
        <f>INDEX('     2022    '!$A$1:$AC$1563,MATCH($D25,'     2022    '!$D$1:$D$1794,0),MATCH(I$1,'     2022    '!$A$1:$AC$1,0))</f>
        <v>79.150000000000006</v>
      </c>
      <c r="J25" s="150"/>
      <c r="K25" s="151">
        <f t="shared" si="1"/>
        <v>13.657665904823924</v>
      </c>
      <c r="L25" s="152">
        <f>INDEX('     2022    '!$A$1:$AC$1563,MATCH($D25,'     2022    '!$D$1:$D$1794,0),MATCH(L$1,'     2022    '!$A$1:$AC$1,0))</f>
        <v>80.733000000000004</v>
      </c>
      <c r="M25" s="152">
        <f>INDEX('     2022    '!$A$1:$AC$1563,MATCH($D25,'     2022    '!$D$1:$D$1794,0),MATCH(M$1,'     2022    '!$A$1:$AC$1,0))</f>
        <v>81.945995428943547</v>
      </c>
      <c r="N25" s="153" t="str">
        <f>INDEX('     2022    '!$A$1:$AC$1563,MATCH($D25,'     2022    '!$D$1:$D$1794,0),MATCH(N$1,'     2022    '!$A$1:$AC$1,0))</f>
        <v>30mm</v>
      </c>
      <c r="O25" s="154">
        <f>INDEX('     2022    '!$A$1:$AC$1563,MATCH($D25,'     2022    '!$D$1:$D$1794,0),MATCH(O$1,'     2022    '!$A$1:$AC$1,0))</f>
        <v>6</v>
      </c>
      <c r="P25" s="153">
        <f>INDEX('     2022    '!$A$1:$AC$1563,MATCH($D25,'     2022    '!$D$1:$D$1794,0),MATCH(P$1,'     2022    '!$A$1:$AC$1,0))</f>
        <v>30</v>
      </c>
      <c r="Q25" s="153" t="str">
        <f>INDEX('     2022    '!$A$1:$AC$1563,MATCH($D25,'     2022    '!$D$1:$D$1794,0),MATCH(Q$1,'     2022    '!$A$1:$AC$1,0))</f>
        <v>Yes</v>
      </c>
      <c r="R25" s="155">
        <f>INDEX('     2022    '!$A$1:$AC$1563,MATCH($D25,'     2022    '!$D$1:$D$1794,0),MATCH(R$1,'     2022    '!$A$1:$AC$1,0))</f>
        <v>16</v>
      </c>
      <c r="S25" s="155">
        <f>INDEX('     2022    '!$A$1:$AC$1563,MATCH($D25,'     2022    '!$D$1:$D$1794,0),MATCH(S$1,'     2022    '!$A$1:$AC$1,0))</f>
        <v>2.2799999999999998</v>
      </c>
      <c r="T25" s="155">
        <f>INDEX('     2022    '!$A$1:$AC$1563,MATCH($D25,'     2022    '!$D$1:$D$1794,0),MATCH(T$1,'     2022    '!$A$1:$AC$1,0))</f>
        <v>0.3</v>
      </c>
      <c r="U25" s="154" t="str">
        <f>INDEX('     2022    '!$A$1:$AC$1563,MATCH($D25,'     2022    '!$D$1:$D$1794,0),MATCH(U$1,'     2022    '!$A$1:$AC$1,0))</f>
        <v>1.4G</v>
      </c>
      <c r="V25" s="153" t="str">
        <f>INDEX('     2022    '!$A$1:$AC$1563,MATCH($D25,'     2022    '!$D$1:$D$1794,0),MATCH(V$1,'     2022    '!$A$1:$AC$1,0))</f>
        <v>UN0336</v>
      </c>
      <c r="W25" s="153" t="str">
        <f>INDEX('     2022    '!$A$1:$AC$1563,MATCH($D25,'     2022    '!$D$1:$D$1794,0),MATCH(W$1,'     2022    '!$A$1:$AC$1,0))</f>
        <v>F4</v>
      </c>
      <c r="X25" s="151" t="str">
        <f>INDEX('     2022    '!$A$1:$AC$1563,MATCH($D25,'     2022    '!$D$1:$D$1794,0),MATCH(X$1,'     2022    '!$A$1:$AC$1,0))</f>
        <v/>
      </c>
      <c r="Y25" s="151" t="str">
        <f>INDEX('     2022    '!$A$1:$AC$1563,MATCH($D25,'     2022    '!$D$1:$D$1794,0),MATCH(Y$1,'     2022    '!$A$1:$AC$1,0))</f>
        <v/>
      </c>
      <c r="Z25" s="156">
        <f>INDEX('     2022    '!$A$1:$AC$1563,MATCH($D25,'     2022    '!$D$1:$D$1794,0),MATCH(Z$1,'     2022    '!$A$1:$AC$1,0))</f>
        <v>4.8899999999999999E-2</v>
      </c>
      <c r="AA25" s="153" t="str">
        <f>INDEX('     2022    '!$A$1:$AC$1563,MATCH($D25,'     2022    '!$D$1:$D$1794,0),MATCH(AA$1,'     2022    '!$A$1:$AC$1,0))</f>
        <v>1008-F4-69249672</v>
      </c>
      <c r="AB25" s="153" t="str">
        <f>INDEX('     2022    '!$A$1:$AC$1563,MATCH($D25,'     2022    '!$D$1:$D$1794,0),MATCH(AB$1,'     2022    '!$A$1:$AC$1,0))</f>
        <v>GB/HSE-350956</v>
      </c>
      <c r="AC25" s="153" t="str">
        <f>INDEX('     2022    '!$A$1:$AC$1563,MATCH($D25,'     2022    '!$D$1:$D$1794,0),MATCH(AC$1,'     2022    '!$A$1:$AC$1,0))</f>
        <v>7/29/2030</v>
      </c>
    </row>
    <row r="26" spans="1:29" ht="24">
      <c r="A26" s="32">
        <f t="shared" si="0"/>
        <v>23</v>
      </c>
      <c r="B26" s="68" t="str">
        <f>INDEX('     2022    '!B$2:B$1794,MATCH(D26,'     2022    '!D$2:D$1794,0))</f>
        <v/>
      </c>
      <c r="C26" s="204" t="str">
        <f>INDEX('     2022    '!C$2:C$1794,MATCH(D26,'     2022    '!D$2:D$1794,0))</f>
        <v>Cake - 20s</v>
      </c>
      <c r="D26" s="205" t="str">
        <f>INDEX('     2022    '!D:D,MATCH(A26,'     2022    '!AF:AF,0))</f>
        <v>CC0619</v>
      </c>
      <c r="E26" s="204" t="str">
        <f>INDEX('     2022    '!$A$1:$BP$1563,MATCH(D26,'     2022    '!$D$1:$D$1794,0),MATCH(E$1,'     2022    '!$A$1:$BH$1,0))</f>
        <v>SPIN DOCTOR. 20 shot cake. Rising red and green tails to a lovely white spinning tail. RETAIL</v>
      </c>
      <c r="F26" s="206" t="str">
        <f>IFERROR(IF(LEFT(INDEX('     2022    '!AD$2:AD$1794,MATCH(D26,'     2022    '!D$2:D$1794,0)),4)="http",HYPERLINK(INDEX('     2022    '!AD$2:AD$1794,MATCH(D26,'     2022    '!D$2:D$1794,0)),"Video"),""),"")</f>
        <v>Video</v>
      </c>
      <c r="G26" s="207">
        <f>INDEX('     2022    '!$A$1:$AC$1563,MATCH($D26,'     2022    '!$D$1:$D$1794,0),MATCH(G$1,'     2022    '!$A$1:$AC$1,0))</f>
        <v>35</v>
      </c>
      <c r="H26" s="150"/>
      <c r="I26" s="152">
        <f>INDEX('     2022    '!$A$1:$AC$1563,MATCH($D26,'     2022    '!$D$1:$D$1794,0),MATCH(I$1,'     2022    '!$A$1:$AC$1,0))</f>
        <v>45.15</v>
      </c>
      <c r="J26" s="150"/>
      <c r="K26" s="151">
        <f t="shared" si="1"/>
        <v>12.664999999999999</v>
      </c>
      <c r="L26" s="152">
        <f>INDEX('     2022    '!$A$1:$AC$1563,MATCH($D26,'     2022    '!$D$1:$D$1794,0),MATCH(L$1,'     2022    '!$A$1:$AC$1,0))</f>
        <v>48.126999999999995</v>
      </c>
      <c r="M26" s="152">
        <f>INDEX('     2022    '!$A$1:$AC$1563,MATCH($D26,'     2022    '!$D$1:$D$1794,0),MATCH(M$1,'     2022    '!$A$1:$AC$1,0))</f>
        <v>50.66</v>
      </c>
      <c r="N26" s="153" t="str">
        <f>INDEX('     2022    '!$A$1:$AC$1563,MATCH($D26,'     2022    '!$D$1:$D$1794,0),MATCH(N$1,'     2022    '!$A$1:$AC$1,0))</f>
        <v>30mm</v>
      </c>
      <c r="O26" s="154">
        <f>INDEX('     2022    '!$A$1:$AC$1563,MATCH($D26,'     2022    '!$D$1:$D$1794,0),MATCH(O$1,'     2022    '!$A$1:$AC$1,0))</f>
        <v>4</v>
      </c>
      <c r="P26" s="153">
        <f>INDEX('     2022    '!$A$1:$AC$1563,MATCH($D26,'     2022    '!$D$1:$D$1794,0),MATCH(P$1,'     2022    '!$A$1:$AC$1,0))</f>
        <v>22</v>
      </c>
      <c r="Q26" s="153" t="str">
        <f>INDEX('     2022    '!$A$1:$AC$1563,MATCH($D26,'     2022    '!$D$1:$D$1794,0),MATCH(Q$1,'     2022    '!$A$1:$AC$1,0))</f>
        <v>Yes</v>
      </c>
      <c r="R26" s="155">
        <f>INDEX('     2022    '!$A$1:$AC$1563,MATCH($D26,'     2022    '!$D$1:$D$1794,0),MATCH(R$1,'     2022    '!$A$1:$AC$1,0))</f>
        <v>13</v>
      </c>
      <c r="S26" s="155">
        <f>INDEX('     2022    '!$A$1:$AC$1563,MATCH($D26,'     2022    '!$D$1:$D$1794,0),MATCH(S$1,'     2022    '!$A$1:$AC$1,0))</f>
        <v>1.48</v>
      </c>
      <c r="T26" s="155">
        <f>INDEX('     2022    '!$A$1:$AC$1563,MATCH($D26,'     2022    '!$D$1:$D$1794,0),MATCH(T$1,'     2022    '!$A$1:$AC$1,0))</f>
        <v>0.3</v>
      </c>
      <c r="U26" s="154" t="str">
        <f>INDEX('     2022    '!$A$1:$AC$1563,MATCH($D26,'     2022    '!$D$1:$D$1794,0),MATCH(U$1,'     2022    '!$A$1:$AC$1,0))</f>
        <v>1.3G</v>
      </c>
      <c r="V26" s="153" t="str">
        <f>INDEX('     2022    '!$A$1:$AC$1563,MATCH($D26,'     2022    '!$D$1:$D$1794,0),MATCH(V$1,'     2022    '!$A$1:$AC$1,0))</f>
        <v>UN0335</v>
      </c>
      <c r="W26" s="153" t="str">
        <f>INDEX('     2022    '!$A$1:$AC$1563,MATCH($D26,'     2022    '!$D$1:$D$1794,0),MATCH(W$1,'     2022    '!$A$1:$AC$1,0))</f>
        <v>F2</v>
      </c>
      <c r="X26" s="151">
        <f>INDEX('     2022    '!$A$1:$AC$1563,MATCH($D26,'     2022    '!$D$1:$D$1794,0),MATCH(X$1,'     2022    '!$A$1:$AC$1,0))</f>
        <v>42.99</v>
      </c>
      <c r="Y26" s="151">
        <f>INDEX('     2022    '!$A$1:$AC$1563,MATCH($D26,'     2022    '!$D$1:$D$1794,0),MATCH(Y$1,'     2022    '!$A$1:$AC$1,0))</f>
        <v>32.49</v>
      </c>
      <c r="Z26" s="156">
        <f>INDEX('     2022    '!$A$1:$AC$1563,MATCH($D26,'     2022    '!$D$1:$D$1794,0),MATCH(Z$1,'     2022    '!$A$1:$AC$1,0))</f>
        <v>3.3000000000000002E-2</v>
      </c>
      <c r="AA26" s="153" t="str">
        <f>INDEX('     2022    '!$A$1:$AC$1563,MATCH($D26,'     2022    '!$D$1:$D$1794,0),MATCH(AA$1,'     2022    '!$A$1:$AC$1,0))</f>
        <v>1008-F2-69256027</v>
      </c>
      <c r="AB26" s="153" t="str">
        <f>INDEX('     2022    '!$A$1:$AC$1563,MATCH($D26,'     2022    '!$D$1:$D$1794,0),MATCH(AB$1,'     2022    '!$A$1:$AC$1,0))</f>
        <v>GB/HSE-355655</v>
      </c>
      <c r="AC26" s="153" t="str">
        <f>INDEX('     2022    '!$A$1:$AC$1563,MATCH($D26,'     2022    '!$D$1:$D$1794,0),MATCH(AC$1,'     2022    '!$A$1:$AC$1,0))</f>
        <v>8/3/2027</v>
      </c>
    </row>
    <row r="27" spans="1:29" ht="24">
      <c r="A27" s="32">
        <f t="shared" si="0"/>
        <v>24</v>
      </c>
      <c r="B27" s="68" t="str">
        <f>INDEX('     2022    '!B$2:B$1794,MATCH(D27,'     2022    '!D$2:D$1794,0))</f>
        <v/>
      </c>
      <c r="C27" s="204" t="str">
        <f>INDEX('     2022    '!C$2:C$1794,MATCH(D27,'     2022    '!D$2:D$1794,0))</f>
        <v>Cake - 25s</v>
      </c>
      <c r="D27" s="205" t="str">
        <f>INDEX('     2022    '!D:D,MATCH(A27,'     2022    '!AF:AF,0))</f>
        <v>CC1487</v>
      </c>
      <c r="E27" s="204" t="str">
        <f>INDEX('     2022    '!$A$1:$BP$1563,MATCH(D27,'     2022    '!$D$1:$D$1794,0),MATCH(E$1,'     2022    '!$A$1:$BH$1,0))</f>
        <v>CRIS CROSS. 25 shots of pink &amp; lime crossettes bursts. Really unique colours and great high bursting effects. RETAIL</v>
      </c>
      <c r="F27" s="206" t="str">
        <f>IFERROR(IF(LEFT(INDEX('     2022    '!AD$2:AD$1794,MATCH(D27,'     2022    '!D$2:D$1794,0)),4)="http",HYPERLINK(INDEX('     2022    '!AD$2:AD$1794,MATCH(D27,'     2022    '!D$2:D$1794,0)),"Video"),""),"")</f>
        <v>Video</v>
      </c>
      <c r="G27" s="207">
        <f>INDEX('     2022    '!$A$1:$AC$1563,MATCH($D27,'     2022    '!$D$1:$D$1794,0),MATCH(G$1,'     2022    '!$A$1:$AC$1,0))</f>
        <v>0</v>
      </c>
      <c r="H27" s="150"/>
      <c r="I27" s="152">
        <f>INDEX('     2022    '!$A$1:$AC$1563,MATCH($D27,'     2022    '!$D$1:$D$1794,0),MATCH(I$1,'     2022    '!$A$1:$AC$1,0))</f>
        <v>104.25</v>
      </c>
      <c r="J27" s="150"/>
      <c r="K27" s="151">
        <f t="shared" si="1"/>
        <v>6.4677491146060664</v>
      </c>
      <c r="L27" s="152">
        <f>INDEX('     2022    '!$A$1:$AC$1563,MATCH($D27,'     2022    '!$D$1:$D$1794,0),MATCH(L$1,'     2022    '!$A$1:$AC$1,0))</f>
        <v>110.59850985976372</v>
      </c>
      <c r="M27" s="152">
        <f>INDEX('     2022    '!$A$1:$AC$1563,MATCH($D27,'     2022    '!$D$1:$D$1794,0),MATCH(M$1,'     2022    '!$A$1:$AC$1,0))</f>
        <v>116.41948406290919</v>
      </c>
      <c r="N27" s="153" t="str">
        <f>INDEX('     2022    '!$A$1:$AC$1563,MATCH($D27,'     2022    '!$D$1:$D$1794,0),MATCH(N$1,'     2022    '!$A$1:$AC$1,0))</f>
        <v>20mm</v>
      </c>
      <c r="O27" s="154">
        <f>INDEX('     2022    '!$A$1:$AC$1563,MATCH($D27,'     2022    '!$D$1:$D$1794,0),MATCH(O$1,'     2022    '!$A$1:$AC$1,0))</f>
        <v>18</v>
      </c>
      <c r="P27" s="153">
        <f>INDEX('     2022    '!$A$1:$AC$1563,MATCH($D27,'     2022    '!$D$1:$D$1794,0),MATCH(P$1,'     2022    '!$A$1:$AC$1,0))</f>
        <v>35</v>
      </c>
      <c r="Q27" s="153" t="str">
        <f>INDEX('     2022    '!$A$1:$AC$1563,MATCH($D27,'     2022    '!$D$1:$D$1794,0),MATCH(Q$1,'     2022    '!$A$1:$AC$1,0))</f>
        <v>Yes</v>
      </c>
      <c r="R27" s="155">
        <f>INDEX('     2022    '!$A$1:$AC$1563,MATCH($D27,'     2022    '!$D$1:$D$1794,0),MATCH(R$1,'     2022    '!$A$1:$AC$1,0))</f>
        <v>22.6</v>
      </c>
      <c r="S27" s="155">
        <f>INDEX('     2022    '!$A$1:$AC$1563,MATCH($D27,'     2022    '!$D$1:$D$1794,0),MATCH(S$1,'     2022    '!$A$1:$AC$1,0))</f>
        <v>5.4</v>
      </c>
      <c r="T27" s="155">
        <f>INDEX('     2022    '!$A$1:$AC$1563,MATCH($D27,'     2022    '!$D$1:$D$1794,0),MATCH(T$1,'     2022    '!$A$1:$AC$1,0))</f>
        <v>0.3</v>
      </c>
      <c r="U27" s="154" t="str">
        <f>INDEX('     2022    '!$A$1:$AC$1563,MATCH($D27,'     2022    '!$D$1:$D$1794,0),MATCH(U$1,'     2022    '!$A$1:$AC$1,0))</f>
        <v>1.4G</v>
      </c>
      <c r="V27" s="153" t="str">
        <f>INDEX('     2022    '!$A$1:$AC$1563,MATCH($D27,'     2022    '!$D$1:$D$1794,0),MATCH(V$1,'     2022    '!$A$1:$AC$1,0))</f>
        <v>UN0336</v>
      </c>
      <c r="W27" s="153" t="str">
        <f>INDEX('     2022    '!$A$1:$AC$1563,MATCH($D27,'     2022    '!$D$1:$D$1794,0),MATCH(W$1,'     2022    '!$A$1:$AC$1,0))</f>
        <v>F2</v>
      </c>
      <c r="X27" s="151">
        <f>INDEX('     2022    '!$A$1:$AC$1563,MATCH($D27,'     2022    '!$D$1:$D$1794,0),MATCH(X$1,'     2022    '!$A$1:$AC$1,0))</f>
        <v>22.49</v>
      </c>
      <c r="Y27" s="151">
        <f>INDEX('     2022    '!$A$1:$AC$1563,MATCH($D27,'     2022    '!$D$1:$D$1794,0),MATCH(Y$1,'     2022    '!$A$1:$AC$1,0))</f>
        <v>16.989999999999998</v>
      </c>
      <c r="Z27" s="156">
        <f>INDEX('     2022    '!$A$1:$AC$1563,MATCH($D27,'     2022    '!$D$1:$D$1794,0),MATCH(Z$1,'     2022    '!$A$1:$AC$1,0))</f>
        <v>4.4287E-2</v>
      </c>
      <c r="AA27" s="153" t="str">
        <f>INDEX('     2022    '!$A$1:$AC$1563,MATCH($D27,'     2022    '!$D$1:$D$1794,0),MATCH(AA$1,'     2022    '!$A$1:$AC$1,0))</f>
        <v>2806-F2-000057</v>
      </c>
      <c r="AB27" s="153" t="str">
        <f>INDEX('     2022    '!$A$1:$AC$1563,MATCH($D27,'     2022    '!$D$1:$D$1794,0),MATCH(AB$1,'     2022    '!$A$1:$AC$1,0))</f>
        <v>GB/HSE-360487</v>
      </c>
      <c r="AC27" s="153" t="str">
        <f>INDEX('     2022    '!$A$1:$AC$1563,MATCH($D27,'     2022    '!$D$1:$D$1794,0),MATCH(AC$1,'     2022    '!$A$1:$AC$1,0))</f>
        <v>6/8/2029</v>
      </c>
    </row>
    <row r="28" spans="1:29" ht="24">
      <c r="A28" s="32">
        <f t="shared" si="0"/>
        <v>25</v>
      </c>
      <c r="B28" s="68" t="str">
        <f>INDEX('     2022    '!B$2:B$1794,MATCH(D28,'     2022    '!D$2:D$1794,0))</f>
        <v/>
      </c>
      <c r="C28" s="204" t="str">
        <f>INDEX('     2022    '!C$2:C$1794,MATCH(D28,'     2022    '!D$2:D$1794,0))</f>
        <v>Cake - 25s</v>
      </c>
      <c r="D28" s="205" t="str">
        <f>INDEX('     2022    '!D:D,MATCH(A28,'     2022    '!AF:AF,0))</f>
        <v>CC0422</v>
      </c>
      <c r="E28" s="204" t="str">
        <f>INDEX('     2022    '!$A$1:$BP$1563,MATCH(D28,'     2022    '!$D$1:$D$1794,0),MATCH(E$1,'     2022    '!$A$1:$BH$1,0))</f>
        <v>COLORFUL CROSSETTE. 25 shots of red and green crossettes, an excellent value small cake. RETAIL</v>
      </c>
      <c r="F28" s="206" t="str">
        <f>IFERROR(IF(LEFT(INDEX('     2022    '!AD$2:AD$1794,MATCH(D28,'     2022    '!D$2:D$1794,0)),4)="http",HYPERLINK(INDEX('     2022    '!AD$2:AD$1794,MATCH(D28,'     2022    '!D$2:D$1794,0)),"Video"),""),"")</f>
        <v>Video</v>
      </c>
      <c r="G28" s="207">
        <f>INDEX('     2022    '!$A$1:$AC$1563,MATCH($D28,'     2022    '!$D$1:$D$1794,0),MATCH(G$1,'     2022    '!$A$1:$AC$1,0))</f>
        <v>0</v>
      </c>
      <c r="H28" s="150"/>
      <c r="I28" s="152">
        <f>INDEX('     2022    '!$A$1:$AC$1563,MATCH($D28,'     2022    '!$D$1:$D$1794,0),MATCH(I$1,'     2022    '!$A$1:$AC$1,0))</f>
        <v>103.43</v>
      </c>
      <c r="J28" s="150"/>
      <c r="K28" s="151">
        <f t="shared" si="1"/>
        <v>6.4682992571986588</v>
      </c>
      <c r="L28" s="152">
        <f>INDEX('     2022    '!$A$1:$AC$1563,MATCH($D28,'     2022    '!$D$1:$D$1794,0),MATCH(L$1,'     2022    '!$A$1:$AC$1,0))</f>
        <v>110.60791729809706</v>
      </c>
      <c r="M28" s="152">
        <f>INDEX('     2022    '!$A$1:$AC$1563,MATCH($D28,'     2022    '!$D$1:$D$1794,0),MATCH(M$1,'     2022    '!$A$1:$AC$1,0))</f>
        <v>116.42938662957586</v>
      </c>
      <c r="N28" s="153" t="str">
        <f>INDEX('     2022    '!$A$1:$AC$1563,MATCH($D28,'     2022    '!$D$1:$D$1794,0),MATCH(N$1,'     2022    '!$A$1:$AC$1,0))</f>
        <v>20mm</v>
      </c>
      <c r="O28" s="154">
        <f>INDEX('     2022    '!$A$1:$AC$1563,MATCH($D28,'     2022    '!$D$1:$D$1794,0),MATCH(O$1,'     2022    '!$A$1:$AC$1,0))</f>
        <v>18</v>
      </c>
      <c r="P28" s="153">
        <f>INDEX('     2022    '!$A$1:$AC$1563,MATCH($D28,'     2022    '!$D$1:$D$1794,0),MATCH(P$1,'     2022    '!$A$1:$AC$1,0))</f>
        <v>35</v>
      </c>
      <c r="Q28" s="153" t="str">
        <f>INDEX('     2022    '!$A$1:$AC$1563,MATCH($D28,'     2022    '!$D$1:$D$1794,0),MATCH(Q$1,'     2022    '!$A$1:$AC$1,0))</f>
        <v>Yes</v>
      </c>
      <c r="R28" s="155">
        <f>INDEX('     2022    '!$A$1:$AC$1563,MATCH($D28,'     2022    '!$D$1:$D$1794,0),MATCH(R$1,'     2022    '!$A$1:$AC$1,0))</f>
        <v>23</v>
      </c>
      <c r="S28" s="155">
        <f>INDEX('     2022    '!$A$1:$AC$1563,MATCH($D28,'     2022    '!$D$1:$D$1794,0),MATCH(S$1,'     2022    '!$A$1:$AC$1,0))</f>
        <v>5.4</v>
      </c>
      <c r="T28" s="155">
        <f>INDEX('     2022    '!$A$1:$AC$1563,MATCH($D28,'     2022    '!$D$1:$D$1794,0),MATCH(T$1,'     2022    '!$A$1:$AC$1,0))</f>
        <v>0.3</v>
      </c>
      <c r="U28" s="154" t="str">
        <f>INDEX('     2022    '!$A$1:$AC$1563,MATCH($D28,'     2022    '!$D$1:$D$1794,0),MATCH(U$1,'     2022    '!$A$1:$AC$1,0))</f>
        <v>1.4G</v>
      </c>
      <c r="V28" s="153" t="str">
        <f>INDEX('     2022    '!$A$1:$AC$1563,MATCH($D28,'     2022    '!$D$1:$D$1794,0),MATCH(V$1,'     2022    '!$A$1:$AC$1,0))</f>
        <v>UN0336</v>
      </c>
      <c r="W28" s="153" t="str">
        <f>INDEX('     2022    '!$A$1:$AC$1563,MATCH($D28,'     2022    '!$D$1:$D$1794,0),MATCH(W$1,'     2022    '!$A$1:$AC$1,0))</f>
        <v>F2</v>
      </c>
      <c r="X28" s="151">
        <f>INDEX('     2022    '!$A$1:$AC$1563,MATCH($D28,'     2022    '!$D$1:$D$1794,0),MATCH(X$1,'     2022    '!$A$1:$AC$1,0))</f>
        <v>22.49</v>
      </c>
      <c r="Y28" s="151">
        <f>INDEX('     2022    '!$A$1:$AC$1563,MATCH($D28,'     2022    '!$D$1:$D$1794,0),MATCH(Y$1,'     2022    '!$A$1:$AC$1,0))</f>
        <v>16.989999999999998</v>
      </c>
      <c r="Z28" s="156">
        <f>INDEX('     2022    '!$A$1:$AC$1563,MATCH($D28,'     2022    '!$D$1:$D$1794,0),MATCH(Z$1,'     2022    '!$A$1:$AC$1,0))</f>
        <v>4.4299999999999999E-2</v>
      </c>
      <c r="AA28" s="153" t="str">
        <f>INDEX('     2022    '!$A$1:$AC$1563,MATCH($D28,'     2022    '!$D$1:$D$1794,0),MATCH(AA$1,'     2022    '!$A$1:$AC$1,0))</f>
        <v>2806-F2-000057</v>
      </c>
      <c r="AB28" s="153" t="str">
        <f>INDEX('     2022    '!$A$1:$AC$1563,MATCH($D28,'     2022    '!$D$1:$D$1794,0),MATCH(AB$1,'     2022    '!$A$1:$AC$1,0))</f>
        <v>GB/HSE-347755</v>
      </c>
      <c r="AC28" s="153" t="str">
        <f>INDEX('     2022    '!$A$1:$AC$1563,MATCH($D28,'     2022    '!$D$1:$D$1794,0),MATCH(AC$1,'     2022    '!$A$1:$AC$1,0))</f>
        <v>6/28/2026</v>
      </c>
    </row>
    <row r="29" spans="1:29" ht="24">
      <c r="A29" s="32">
        <f t="shared" si="0"/>
        <v>26</v>
      </c>
      <c r="B29" s="68" t="str">
        <f>INDEX('     2022    '!B$2:B$1794,MATCH(D29,'     2022    '!D$2:D$1794,0))</f>
        <v>NEW2022</v>
      </c>
      <c r="C29" s="204" t="str">
        <f>INDEX('     2022    '!C$2:C$1794,MATCH(D29,'     2022    '!D$2:D$1794,0))</f>
        <v>Cake - 25s</v>
      </c>
      <c r="D29" s="205" t="str">
        <f>INDEX('     2022    '!D:D,MATCH(A29,'     2022    '!AF:AF,0))</f>
        <v>KF-CC0422</v>
      </c>
      <c r="E29" s="204" t="str">
        <f>INDEX('     2022    '!$A$1:$BP$1563,MATCH(D29,'     2022    '!$D$1:$D$1794,0),MATCH(E$1,'     2022    '!$A$1:$BH$1,0))</f>
        <v>X MARKS THE SPOT. Vibrant red and green splitting comets, a great little crowd pleaser. RETAIL</v>
      </c>
      <c r="F29" s="206" t="str">
        <f>IFERROR(IF(LEFT(INDEX('     2022    '!AD$2:AD$1794,MATCH(D29,'     2022    '!D$2:D$1794,0)),4)="http",HYPERLINK(INDEX('     2022    '!AD$2:AD$1794,MATCH(D29,'     2022    '!D$2:D$1794,0)),"Video"),""),"")</f>
        <v/>
      </c>
      <c r="G29" s="207">
        <f>INDEX('     2022    '!$A$1:$AC$1563,MATCH($D29,'     2022    '!$D$1:$D$1794,0),MATCH(G$1,'     2022    '!$A$1:$AC$1,0))</f>
        <v>0</v>
      </c>
      <c r="H29" s="150"/>
      <c r="I29" s="152">
        <f>INDEX('     2022    '!$A$1:$AC$1563,MATCH($D29,'     2022    '!$D$1:$D$1794,0),MATCH(I$1,'     2022    '!$A$1:$AC$1,0))</f>
        <v>116.43</v>
      </c>
      <c r="J29" s="150"/>
      <c r="K29" s="151">
        <f t="shared" si="1"/>
        <v>6.4683333333333337</v>
      </c>
      <c r="L29" s="152">
        <f>INDEX('     2022    '!$A$1:$AC$1563,MATCH($D29,'     2022    '!$D$1:$D$1794,0),MATCH(L$1,'     2022    '!$A$1:$AC$1,0))</f>
        <v>110.61</v>
      </c>
      <c r="M29" s="152">
        <f>INDEX('     2022    '!$A$1:$AC$1563,MATCH($D29,'     2022    '!$D$1:$D$1794,0),MATCH(M$1,'     2022    '!$A$1:$AC$1,0))</f>
        <v>116.43</v>
      </c>
      <c r="N29" s="153" t="str">
        <f>INDEX('     2022    '!$A$1:$AC$1563,MATCH($D29,'     2022    '!$D$1:$D$1794,0),MATCH(N$1,'     2022    '!$A$1:$AC$1,0))</f>
        <v>20mm</v>
      </c>
      <c r="O29" s="154">
        <f>INDEX('     2022    '!$A$1:$AC$1563,MATCH($D29,'     2022    '!$D$1:$D$1794,0),MATCH(O$1,'     2022    '!$A$1:$AC$1,0))</f>
        <v>18</v>
      </c>
      <c r="P29" s="153">
        <f>INDEX('     2022    '!$A$1:$AC$1563,MATCH($D29,'     2022    '!$D$1:$D$1794,0),MATCH(P$1,'     2022    '!$A$1:$AC$1,0))</f>
        <v>35</v>
      </c>
      <c r="Q29" s="153" t="str">
        <f>INDEX('     2022    '!$A$1:$AC$1563,MATCH($D29,'     2022    '!$D$1:$D$1794,0),MATCH(Q$1,'     2022    '!$A$1:$AC$1,0))</f>
        <v>Yes</v>
      </c>
      <c r="R29" s="155">
        <f>INDEX('     2022    '!$A$1:$AC$1563,MATCH($D29,'     2022    '!$D$1:$D$1794,0),MATCH(R$1,'     2022    '!$A$1:$AC$1,0))</f>
        <v>23</v>
      </c>
      <c r="S29" s="155">
        <f>INDEX('     2022    '!$A$1:$AC$1563,MATCH($D29,'     2022    '!$D$1:$D$1794,0),MATCH(S$1,'     2022    '!$A$1:$AC$1,0))</f>
        <v>5.4</v>
      </c>
      <c r="T29" s="155">
        <f>INDEX('     2022    '!$A$1:$AC$1563,MATCH($D29,'     2022    '!$D$1:$D$1794,0),MATCH(T$1,'     2022    '!$A$1:$AC$1,0))</f>
        <v>0.3</v>
      </c>
      <c r="U29" s="154" t="str">
        <f>INDEX('     2022    '!$A$1:$AC$1563,MATCH($D29,'     2022    '!$D$1:$D$1794,0),MATCH(U$1,'     2022    '!$A$1:$AC$1,0))</f>
        <v>1.4G</v>
      </c>
      <c r="V29" s="153" t="str">
        <f>INDEX('     2022    '!$A$1:$AC$1563,MATCH($D29,'     2022    '!$D$1:$D$1794,0),MATCH(V$1,'     2022    '!$A$1:$AC$1,0))</f>
        <v>UN0336</v>
      </c>
      <c r="W29" s="153" t="str">
        <f>INDEX('     2022    '!$A$1:$AC$1563,MATCH($D29,'     2022    '!$D$1:$D$1794,0),MATCH(W$1,'     2022    '!$A$1:$AC$1,0))</f>
        <v>F2</v>
      </c>
      <c r="X29" s="151">
        <f>INDEX('     2022    '!$A$1:$AC$1563,MATCH($D29,'     2022    '!$D$1:$D$1794,0),MATCH(X$1,'     2022    '!$A$1:$AC$1,0))</f>
        <v>26.99</v>
      </c>
      <c r="Y29" s="151">
        <f>INDEX('     2022    '!$A$1:$AC$1563,MATCH($D29,'     2022    '!$D$1:$D$1794,0),MATCH(Y$1,'     2022    '!$A$1:$AC$1,0))</f>
        <v>22.49</v>
      </c>
      <c r="Z29" s="156">
        <f>INDEX('     2022    '!$A$1:$AC$1563,MATCH($D29,'     2022    '!$D$1:$D$1794,0),MATCH(Z$1,'     2022    '!$A$1:$AC$1,0))</f>
        <v>4.4299999999999999E-2</v>
      </c>
      <c r="AA29" s="153" t="str">
        <f>INDEX('     2022    '!$A$1:$AC$1563,MATCH($D29,'     2022    '!$D$1:$D$1794,0),MATCH(AA$1,'     2022    '!$A$1:$AC$1,0))</f>
        <v>2806-F2-000057</v>
      </c>
      <c r="AB29" s="153" t="str">
        <f>INDEX('     2022    '!$A$1:$AC$1563,MATCH($D29,'     2022    '!$D$1:$D$1794,0),MATCH(AB$1,'     2022    '!$A$1:$AC$1,0))</f>
        <v>GB/HSE-347755</v>
      </c>
      <c r="AC29" s="153" t="str">
        <f>INDEX('     2022    '!$A$1:$AC$1563,MATCH($D29,'     2022    '!$D$1:$D$1794,0),MATCH(AC$1,'     2022    '!$A$1:$AC$1,0))</f>
        <v>6/28/2026</v>
      </c>
    </row>
    <row r="30" spans="1:29" ht="24">
      <c r="A30" s="32">
        <f t="shared" si="0"/>
        <v>27</v>
      </c>
      <c r="B30" s="68" t="str">
        <f>INDEX('     2022    '!B$2:B$1794,MATCH(D30,'     2022    '!D$2:D$1794,0))</f>
        <v/>
      </c>
      <c r="C30" s="204" t="str">
        <f>INDEX('     2022    '!C$2:C$1794,MATCH(D30,'     2022    '!D$2:D$1794,0))</f>
        <v>Cake - 25s</v>
      </c>
      <c r="D30" s="205" t="str">
        <f>INDEX('     2022    '!D:D,MATCH(A30,'     2022    '!AF:AF,0))</f>
        <v>KF010-TN-25</v>
      </c>
      <c r="E30" s="204" t="str">
        <f>INDEX('     2022    '!$A$1:$BP$1563,MATCH(D30,'     2022    '!$D$1:$D$1794,0),MATCH(E$1,'     2022    '!$A$1:$BH$1,0))</f>
        <v>TWILIGHT NIGHT. Red comet tiger tails, glitter mines, silver fish and strobes, with glitter tail strobe finale. RETAIL</v>
      </c>
      <c r="F30" s="206" t="str">
        <f>IFERROR(IF(LEFT(INDEX('     2022    '!AD$2:AD$1794,MATCH(D30,'     2022    '!D$2:D$1794,0)),4)="http",HYPERLINK(INDEX('     2022    '!AD$2:AD$1794,MATCH(D30,'     2022    '!D$2:D$1794,0)),"Video"),""),"")</f>
        <v>Video</v>
      </c>
      <c r="G30" s="207">
        <f>INDEX('     2022    '!$A$1:$AC$1563,MATCH($D30,'     2022    '!$D$1:$D$1794,0),MATCH(G$1,'     2022    '!$A$1:$AC$1,0))</f>
        <v>22</v>
      </c>
      <c r="H30" s="150"/>
      <c r="I30" s="152">
        <f>INDEX('     2022    '!$A$1:$AC$1563,MATCH($D30,'     2022    '!$D$1:$D$1794,0),MATCH(I$1,'     2022    '!$A$1:$AC$1,0))</f>
        <v>55.54</v>
      </c>
      <c r="J30" s="150"/>
      <c r="K30" s="151">
        <f t="shared" si="1"/>
        <v>9.2566666666666659</v>
      </c>
      <c r="L30" s="152">
        <f>INDEX('     2022    '!$A$1:$AC$1563,MATCH($D30,'     2022    '!$D$1:$D$1794,0),MATCH(L$1,'     2022    '!$A$1:$AC$1,0))</f>
        <v>52.76</v>
      </c>
      <c r="M30" s="152">
        <f>INDEX('     2022    '!$A$1:$AC$1563,MATCH($D30,'     2022    '!$D$1:$D$1794,0),MATCH(M$1,'     2022    '!$A$1:$AC$1,0))</f>
        <v>55.54</v>
      </c>
      <c r="N30" s="153" t="str">
        <f>INDEX('     2022    '!$A$1:$AC$1563,MATCH($D30,'     2022    '!$D$1:$D$1794,0),MATCH(N$1,'     2022    '!$A$1:$AC$1,0))</f>
        <v>25mm</v>
      </c>
      <c r="O30" s="154">
        <f>INDEX('     2022    '!$A$1:$AC$1563,MATCH($D30,'     2022    '!$D$1:$D$1794,0),MATCH(O$1,'     2022    '!$A$1:$AC$1,0))</f>
        <v>6</v>
      </c>
      <c r="P30" s="153">
        <f>INDEX('     2022    '!$A$1:$AC$1563,MATCH($D30,'     2022    '!$D$1:$D$1794,0),MATCH(P$1,'     2022    '!$A$1:$AC$1,0))</f>
        <v>35</v>
      </c>
      <c r="Q30" s="153" t="str">
        <f>INDEX('     2022    '!$A$1:$AC$1563,MATCH($D30,'     2022    '!$D$1:$D$1794,0),MATCH(Q$1,'     2022    '!$A$1:$AC$1,0))</f>
        <v>Yes</v>
      </c>
      <c r="R30" s="155">
        <f>INDEX('     2022    '!$A$1:$AC$1563,MATCH($D30,'     2022    '!$D$1:$D$1794,0),MATCH(R$1,'     2022    '!$A$1:$AC$1,0))</f>
        <v>13</v>
      </c>
      <c r="S30" s="155">
        <f>INDEX('     2022    '!$A$1:$AC$1563,MATCH($D30,'     2022    '!$D$1:$D$1794,0),MATCH(S$1,'     2022    '!$A$1:$AC$1,0))</f>
        <v>1.77</v>
      </c>
      <c r="T30" s="155">
        <f>INDEX('     2022    '!$A$1:$AC$1563,MATCH($D30,'     2022    '!$D$1:$D$1794,0),MATCH(T$1,'     2022    '!$A$1:$AC$1,0))</f>
        <v>0</v>
      </c>
      <c r="U30" s="154" t="str">
        <f>INDEX('     2022    '!$A$1:$AC$1563,MATCH($D30,'     2022    '!$D$1:$D$1794,0),MATCH(U$1,'     2022    '!$A$1:$AC$1,0))</f>
        <v>1.4G</v>
      </c>
      <c r="V30" s="153" t="str">
        <f>INDEX('     2022    '!$A$1:$AC$1563,MATCH($D30,'     2022    '!$D$1:$D$1794,0),MATCH(V$1,'     2022    '!$A$1:$AC$1,0))</f>
        <v>UN0336</v>
      </c>
      <c r="W30" s="153" t="str">
        <f>INDEX('     2022    '!$A$1:$AC$1563,MATCH($D30,'     2022    '!$D$1:$D$1794,0),MATCH(W$1,'     2022    '!$A$1:$AC$1,0))</f>
        <v>F2</v>
      </c>
      <c r="X30" s="151">
        <f>INDEX('     2022    '!$A$1:$AC$1563,MATCH($D30,'     2022    '!$D$1:$D$1794,0),MATCH(X$1,'     2022    '!$A$1:$AC$1,0))</f>
        <v>35.99</v>
      </c>
      <c r="Y30" s="151">
        <f>INDEX('     2022    '!$A$1:$AC$1563,MATCH($D30,'     2022    '!$D$1:$D$1794,0),MATCH(Y$1,'     2022    '!$A$1:$AC$1,0))</f>
        <v>29.99</v>
      </c>
      <c r="Z30" s="156">
        <f>INDEX('     2022    '!$A$1:$AC$1563,MATCH($D30,'     2022    '!$D$1:$D$1794,0),MATCH(Z$1,'     2022    '!$A$1:$AC$1,0))</f>
        <v>3.2000000000000001E-2</v>
      </c>
      <c r="AA30" s="153" t="str">
        <f>INDEX('     2022    '!$A$1:$AC$1563,MATCH($D30,'     2022    '!$D$1:$D$1794,0),MATCH(AA$1,'     2022    '!$A$1:$AC$1,0))</f>
        <v>1395-F2-00282021</v>
      </c>
      <c r="AB30" s="153" t="str">
        <f>INDEX('     2022    '!$A$1:$AC$1563,MATCH($D30,'     2022    '!$D$1:$D$1794,0),MATCH(AB$1,'     2022    '!$A$1:$AC$1,0))</f>
        <v>GB/HSE-341992</v>
      </c>
      <c r="AC30" s="153" t="str">
        <f>INDEX('     2022    '!$A$1:$AC$1563,MATCH($D30,'     2022    '!$D$1:$D$1794,0),MATCH(AC$1,'     2022    '!$A$1:$AC$1,0))</f>
        <v>10/18/2027</v>
      </c>
    </row>
    <row r="31" spans="1:29" ht="24">
      <c r="A31" s="32">
        <f t="shared" si="0"/>
        <v>28</v>
      </c>
      <c r="B31" s="68" t="str">
        <f>INDEX('     2022    '!B$2:B$1794,MATCH(D31,'     2022    '!D$2:D$1794,0))</f>
        <v>NEW2021</v>
      </c>
      <c r="C31" s="204" t="str">
        <f>INDEX('     2022    '!C$2:C$1794,MATCH(D31,'     2022    '!D$2:D$1794,0))</f>
        <v>Cake - 25s</v>
      </c>
      <c r="D31" s="205" t="str">
        <f>INDEX('     2022    '!D:D,MATCH(A31,'     2022    '!AF:AF,0))</f>
        <v>CC1568</v>
      </c>
      <c r="E31" s="204" t="str">
        <f>INDEX('     2022    '!$A$1:$BP$1563,MATCH(D31,'     2022    '!$D$1:$D$1794,0),MATCH(E$1,'     2022    '!$A$1:$BH$1,0))</f>
        <v>COLOUR CROWNS. 25 shot cake. A beautiful quiet cake which explodes with golden mines and with horsetails of gold with colour tips, exploding above. . RETAIL</v>
      </c>
      <c r="F31" s="206" t="str">
        <f>IFERROR(IF(LEFT(INDEX('     2022    '!AD$2:AD$1794,MATCH(D31,'     2022    '!D$2:D$1794,0)),4)="http",HYPERLINK(INDEX('     2022    '!AD$2:AD$1794,MATCH(D31,'     2022    '!D$2:D$1794,0)),"Video"),""),"")</f>
        <v>Video</v>
      </c>
      <c r="G31" s="207">
        <f>INDEX('     2022    '!$A$1:$AC$1563,MATCH($D31,'     2022    '!$D$1:$D$1794,0),MATCH(G$1,'     2022    '!$A$1:$AC$1,0))</f>
        <v>0</v>
      </c>
      <c r="H31" s="150"/>
      <c r="I31" s="152">
        <f>INDEX('     2022    '!$A$1:$AC$1563,MATCH($D31,'     2022    '!$D$1:$D$1794,0),MATCH(I$1,'     2022    '!$A$1:$AC$1,0))</f>
        <v>48.82</v>
      </c>
      <c r="J31" s="150"/>
      <c r="K31" s="151">
        <f t="shared" si="1"/>
        <v>14.171356052261316</v>
      </c>
      <c r="L31" s="152">
        <f>INDEX('     2022    '!$A$1:$AC$1563,MATCH($D31,'     2022    '!$D$1:$D$1794,0),MATCH(L$1,'     2022    '!$A$1:$AC$1,0))</f>
        <v>53.851152998593001</v>
      </c>
      <c r="M31" s="152">
        <f>INDEX('     2022    '!$A$1:$AC$1563,MATCH($D31,'     2022    '!$D$1:$D$1794,0),MATCH(M$1,'     2022    '!$A$1:$AC$1,0))</f>
        <v>56.685424209045266</v>
      </c>
      <c r="N31" s="153" t="str">
        <f>INDEX('     2022    '!$A$1:$AC$1563,MATCH($D31,'     2022    '!$D$1:$D$1794,0),MATCH(N$1,'     2022    '!$A$1:$AC$1,0))</f>
        <v>30mm</v>
      </c>
      <c r="O31" s="154">
        <f>INDEX('     2022    '!$A$1:$AC$1563,MATCH($D31,'     2022    '!$D$1:$D$1794,0),MATCH(O$1,'     2022    '!$A$1:$AC$1,0))</f>
        <v>4</v>
      </c>
      <c r="P31" s="153">
        <f>INDEX('     2022    '!$A$1:$AC$1563,MATCH($D31,'     2022    '!$D$1:$D$1794,0),MATCH(P$1,'     2022    '!$A$1:$AC$1,0))</f>
        <v>22</v>
      </c>
      <c r="Q31" s="153" t="str">
        <f>INDEX('     2022    '!$A$1:$AC$1563,MATCH($D31,'     2022    '!$D$1:$D$1794,0),MATCH(Q$1,'     2022    '!$A$1:$AC$1,0))</f>
        <v>Yes</v>
      </c>
      <c r="R31" s="155">
        <f>INDEX('     2022    '!$A$1:$AC$1563,MATCH($D31,'     2022    '!$D$1:$D$1794,0),MATCH(R$1,'     2022    '!$A$1:$AC$1,0))</f>
        <v>15</v>
      </c>
      <c r="S31" s="155">
        <f>INDEX('     2022    '!$A$1:$AC$1563,MATCH($D31,'     2022    '!$D$1:$D$1794,0),MATCH(S$1,'     2022    '!$A$1:$AC$1,0))</f>
        <v>1.9</v>
      </c>
      <c r="T31" s="155">
        <f>INDEX('     2022    '!$A$1:$AC$1563,MATCH($D31,'     2022    '!$D$1:$D$1794,0),MATCH(T$1,'     2022    '!$A$1:$AC$1,0))</f>
        <v>0</v>
      </c>
      <c r="U31" s="154" t="str">
        <f>INDEX('     2022    '!$A$1:$AC$1563,MATCH($D31,'     2022    '!$D$1:$D$1794,0),MATCH(U$1,'     2022    '!$A$1:$AC$1,0))</f>
        <v>1.4G</v>
      </c>
      <c r="V31" s="153" t="str">
        <f>INDEX('     2022    '!$A$1:$AC$1563,MATCH($D31,'     2022    '!$D$1:$D$1794,0),MATCH(V$1,'     2022    '!$A$1:$AC$1,0))</f>
        <v>UN0336</v>
      </c>
      <c r="W31" s="153" t="str">
        <f>INDEX('     2022    '!$A$1:$AC$1563,MATCH($D31,'     2022    '!$D$1:$D$1794,0),MATCH(W$1,'     2022    '!$A$1:$AC$1,0))</f>
        <v>F2</v>
      </c>
      <c r="X31" s="151">
        <f>INDEX('     2022    '!$A$1:$AC$1563,MATCH($D31,'     2022    '!$D$1:$D$1794,0),MATCH(X$1,'     2022    '!$A$1:$AC$1,0))</f>
        <v>47.99</v>
      </c>
      <c r="Y31" s="151">
        <f>INDEX('     2022    '!$A$1:$AC$1563,MATCH($D31,'     2022    '!$D$1:$D$1794,0),MATCH(Y$1,'     2022    '!$A$1:$AC$1,0))</f>
        <v>35.99</v>
      </c>
      <c r="Z31" s="156">
        <f>INDEX('     2022    '!$A$1:$AC$1563,MATCH($D31,'     2022    '!$D$1:$D$1794,0),MATCH(Z$1,'     2022    '!$A$1:$AC$1,0))</f>
        <v>2.7E-2</v>
      </c>
      <c r="AA31" s="153" t="str">
        <f>INDEX('     2022    '!$A$1:$AC$1563,MATCH($D31,'     2022    '!$D$1:$D$1794,0),MATCH(AA$1,'     2022    '!$A$1:$AC$1,0))</f>
        <v>2806-F2-003615</v>
      </c>
      <c r="AB31" s="153" t="str">
        <f>INDEX('     2022    '!$A$1:$AC$1563,MATCH($D31,'     2022    '!$D$1:$D$1794,0),MATCH(AB$1,'     2022    '!$A$1:$AC$1,0))</f>
        <v>NL/TNO-0017-2021</v>
      </c>
      <c r="AC31" s="153" t="str">
        <f>INDEX('     2022    '!$A$1:$AC$1563,MATCH($D31,'     2022    '!$D$1:$D$1794,0),MATCH(AC$1,'     2022    '!$A$1:$AC$1,0))</f>
        <v>12/31/2099</v>
      </c>
    </row>
    <row r="32" spans="1:29">
      <c r="A32" s="32">
        <f t="shared" si="0"/>
        <v>29</v>
      </c>
      <c r="B32" s="68" t="str">
        <f>INDEX('     2022    '!B$2:B$1794,MATCH(D32,'     2022    '!D$2:D$1794,0))</f>
        <v/>
      </c>
      <c r="C32" s="204" t="str">
        <f>INDEX('     2022    '!C$2:C$1794,MATCH(D32,'     2022    '!D$2:D$1794,0))</f>
        <v>Cake - 25s</v>
      </c>
      <c r="D32" s="205" t="str">
        <f>INDEX('     2022    '!D:D,MATCH(A32,'     2022    '!AF:AF,0))</f>
        <v>CC0181</v>
      </c>
      <c r="E32" s="204" t="str">
        <f>INDEX('     2022    '!$A$1:$BP$1563,MATCH(D32,'     2022    '!$D$1:$D$1794,0),MATCH(E$1,'     2022    '!$A$1:$BH$1,0))</f>
        <v>25s. Silver whirling</v>
      </c>
      <c r="F32" s="206" t="str">
        <f>IFERROR(IF(LEFT(INDEX('     2022    '!AD$2:AD$1794,MATCH(D32,'     2022    '!D$2:D$1794,0)),4)="http",HYPERLINK(INDEX('     2022    '!AD$2:AD$1794,MATCH(D32,'     2022    '!D$2:D$1794,0)),"Video"),""),"")</f>
        <v>Video</v>
      </c>
      <c r="G32" s="207">
        <f>INDEX('     2022    '!$A$1:$AC$1563,MATCH($D32,'     2022    '!$D$1:$D$1794,0),MATCH(G$1,'     2022    '!$A$1:$AC$1,0))</f>
        <v>0</v>
      </c>
      <c r="H32" s="150"/>
      <c r="I32" s="152">
        <f>INDEX('     2022    '!$A$1:$AC$1563,MATCH($D32,'     2022    '!$D$1:$D$1794,0),MATCH(I$1,'     2022    '!$A$1:$AC$1,0))</f>
        <v>55.47</v>
      </c>
      <c r="J32" s="150"/>
      <c r="K32" s="151">
        <f t="shared" si="1"/>
        <v>14.646385369665303</v>
      </c>
      <c r="L32" s="152">
        <f>INDEX('     2022    '!$A$1:$AC$1563,MATCH($D32,'     2022    '!$D$1:$D$1794,0),MATCH(L$1,'     2022    '!$A$1:$AC$1,0))</f>
        <v>56.5794</v>
      </c>
      <c r="M32" s="152">
        <f>INDEX('     2022    '!$A$1:$AC$1563,MATCH($D32,'     2022    '!$D$1:$D$1794,0),MATCH(M$1,'     2022    '!$A$1:$AC$1,0))</f>
        <v>58.585541478661213</v>
      </c>
      <c r="N32" s="153" t="str">
        <f>INDEX('     2022    '!$A$1:$AC$1563,MATCH($D32,'     2022    '!$D$1:$D$1794,0),MATCH(N$1,'     2022    '!$A$1:$AC$1,0))</f>
        <v>30mm</v>
      </c>
      <c r="O32" s="154">
        <f>INDEX('     2022    '!$A$1:$AC$1563,MATCH($D32,'     2022    '!$D$1:$D$1794,0),MATCH(O$1,'     2022    '!$A$1:$AC$1,0))</f>
        <v>4</v>
      </c>
      <c r="P32" s="153">
        <f>INDEX('     2022    '!$A$1:$AC$1563,MATCH($D32,'     2022    '!$D$1:$D$1794,0),MATCH(P$1,'     2022    '!$A$1:$AC$1,0))</f>
        <v>25</v>
      </c>
      <c r="Q32" s="153" t="str">
        <f>INDEX('     2022    '!$A$1:$AC$1563,MATCH($D32,'     2022    '!$D$1:$D$1794,0),MATCH(Q$1,'     2022    '!$A$1:$AC$1,0))</f>
        <v>Yes</v>
      </c>
      <c r="R32" s="155">
        <f>INDEX('     2022    '!$A$1:$AC$1563,MATCH($D32,'     2022    '!$D$1:$D$1794,0),MATCH(R$1,'     2022    '!$A$1:$AC$1,0))</f>
        <v>16</v>
      </c>
      <c r="S32" s="155">
        <f>INDEX('     2022    '!$A$1:$AC$1563,MATCH($D32,'     2022    '!$D$1:$D$1794,0),MATCH(S$1,'     2022    '!$A$1:$AC$1,0))</f>
        <v>2.2000000000000002</v>
      </c>
      <c r="T32" s="155">
        <f>INDEX('     2022    '!$A$1:$AC$1563,MATCH($D32,'     2022    '!$D$1:$D$1794,0),MATCH(T$1,'     2022    '!$A$1:$AC$1,0))</f>
        <v>0.3</v>
      </c>
      <c r="U32" s="154" t="str">
        <f>INDEX('     2022    '!$A$1:$AC$1563,MATCH($D32,'     2022    '!$D$1:$D$1794,0),MATCH(U$1,'     2022    '!$A$1:$AC$1,0))</f>
        <v>1.4G</v>
      </c>
      <c r="V32" s="153" t="str">
        <f>INDEX('     2022    '!$A$1:$AC$1563,MATCH($D32,'     2022    '!$D$1:$D$1794,0),MATCH(V$1,'     2022    '!$A$1:$AC$1,0))</f>
        <v>UN0336</v>
      </c>
      <c r="W32" s="153" t="str">
        <f>INDEX('     2022    '!$A$1:$AC$1563,MATCH($D32,'     2022    '!$D$1:$D$1794,0),MATCH(W$1,'     2022    '!$A$1:$AC$1,0))</f>
        <v>F4</v>
      </c>
      <c r="X32" s="151" t="str">
        <f>INDEX('     2022    '!$A$1:$AC$1563,MATCH($D32,'     2022    '!$D$1:$D$1794,0),MATCH(X$1,'     2022    '!$A$1:$AC$1,0))</f>
        <v/>
      </c>
      <c r="Y32" s="151" t="str">
        <f>INDEX('     2022    '!$A$1:$AC$1563,MATCH($D32,'     2022    '!$D$1:$D$1794,0),MATCH(Y$1,'     2022    '!$A$1:$AC$1,0))</f>
        <v/>
      </c>
      <c r="Z32" s="156">
        <f>INDEX('     2022    '!$A$1:$AC$1563,MATCH($D32,'     2022    '!$D$1:$D$1794,0),MATCH(Z$1,'     2022    '!$A$1:$AC$1,0))</f>
        <v>3.95E-2</v>
      </c>
      <c r="AA32" s="153" t="str">
        <f>INDEX('     2022    '!$A$1:$AC$1563,MATCH($D32,'     2022    '!$D$1:$D$1794,0),MATCH(AA$1,'     2022    '!$A$1:$AC$1,0))</f>
        <v>1008-F4-69249672</v>
      </c>
      <c r="AB32" s="153" t="str">
        <f>INDEX('     2022    '!$A$1:$AC$1563,MATCH($D32,'     2022    '!$D$1:$D$1794,0),MATCH(AB$1,'     2022    '!$A$1:$AC$1,0))</f>
        <v>GB/HSE-261614</v>
      </c>
      <c r="AC32" s="153" t="str">
        <f>INDEX('     2022    '!$A$1:$AC$1563,MATCH($D32,'     2022    '!$D$1:$D$1794,0),MATCH(AC$1,'     2022    '!$A$1:$AC$1,0))</f>
        <v>4/30/2027</v>
      </c>
    </row>
    <row r="33" spans="1:29">
      <c r="A33" s="32">
        <f t="shared" si="0"/>
        <v>30</v>
      </c>
      <c r="B33" s="68" t="str">
        <f>INDEX('     2022    '!B$2:B$1794,MATCH(D33,'     2022    '!D$2:D$1794,0))</f>
        <v/>
      </c>
      <c r="C33" s="204" t="str">
        <f>INDEX('     2022    '!C$2:C$1794,MATCH(D33,'     2022    '!D$2:D$1794,0))</f>
        <v>Cake - 25s</v>
      </c>
      <c r="D33" s="205" t="str">
        <f>INDEX('     2022    '!D:D,MATCH(A33,'     2022    '!AF:AF,0))</f>
        <v>CC0573</v>
      </c>
      <c r="E33" s="204" t="str">
        <f>INDEX('     2022    '!$A$1:$BP$1563,MATCH(D33,'     2022    '!$D$1:$D$1794,0),MATCH(E$1,'     2022    '!$A$1:$BH$1,0))</f>
        <v>25s. Red, green blue to spinner</v>
      </c>
      <c r="F33" s="206" t="str">
        <f>IFERROR(IF(LEFT(INDEX('     2022    '!AD$2:AD$1794,MATCH(D33,'     2022    '!D$2:D$1794,0)),4)="http",HYPERLINK(INDEX('     2022    '!AD$2:AD$1794,MATCH(D33,'     2022    '!D$2:D$1794,0)),"Video"),""),"")</f>
        <v>Video</v>
      </c>
      <c r="G33" s="207">
        <f>INDEX('     2022    '!$A$1:$AC$1563,MATCH($D33,'     2022    '!$D$1:$D$1794,0),MATCH(G$1,'     2022    '!$A$1:$AC$1,0))</f>
        <v>0</v>
      </c>
      <c r="H33" s="150"/>
      <c r="I33" s="152">
        <f>INDEX('     2022    '!$A$1:$AC$1563,MATCH($D33,'     2022    '!$D$1:$D$1794,0),MATCH(I$1,'     2022    '!$A$1:$AC$1,0))</f>
        <v>55.57</v>
      </c>
      <c r="J33" s="150"/>
      <c r="K33" s="151">
        <f t="shared" si="1"/>
        <v>15.350958030923806</v>
      </c>
      <c r="L33" s="152">
        <f>INDEX('     2022    '!$A$1:$AC$1563,MATCH($D33,'     2022    '!$D$1:$D$1794,0),MATCH(L$1,'     2022    '!$A$1:$AC$1,0))</f>
        <v>55.877487232562657</v>
      </c>
      <c r="M33" s="152">
        <f>INDEX('     2022    '!$A$1:$AC$1563,MATCH($D33,'     2022    '!$D$1:$D$1794,0),MATCH(M$1,'     2022    '!$A$1:$AC$1,0))</f>
        <v>61.403832123695224</v>
      </c>
      <c r="N33" s="153" t="str">
        <f>INDEX('     2022    '!$A$1:$AC$1563,MATCH($D33,'     2022    '!$D$1:$D$1794,0),MATCH(N$1,'     2022    '!$A$1:$AC$1,0))</f>
        <v>30mm</v>
      </c>
      <c r="O33" s="154">
        <f>INDEX('     2022    '!$A$1:$AC$1563,MATCH($D33,'     2022    '!$D$1:$D$1794,0),MATCH(O$1,'     2022    '!$A$1:$AC$1,0))</f>
        <v>4</v>
      </c>
      <c r="P33" s="153">
        <f>INDEX('     2022    '!$A$1:$AC$1563,MATCH($D33,'     2022    '!$D$1:$D$1794,0),MATCH(P$1,'     2022    '!$A$1:$AC$1,0))</f>
        <v>29</v>
      </c>
      <c r="Q33" s="153" t="str">
        <f>INDEX('     2022    '!$A$1:$AC$1563,MATCH($D33,'     2022    '!$D$1:$D$1794,0),MATCH(Q$1,'     2022    '!$A$1:$AC$1,0))</f>
        <v>Yes</v>
      </c>
      <c r="R33" s="155">
        <f>INDEX('     2022    '!$A$1:$AC$1563,MATCH($D33,'     2022    '!$D$1:$D$1794,0),MATCH(R$1,'     2022    '!$A$1:$AC$1,0))</f>
        <v>16</v>
      </c>
      <c r="S33" s="155">
        <f>INDEX('     2022    '!$A$1:$AC$1563,MATCH($D33,'     2022    '!$D$1:$D$1794,0),MATCH(S$1,'     2022    '!$A$1:$AC$1,0))</f>
        <v>2.2000000000000002</v>
      </c>
      <c r="T33" s="155">
        <f>INDEX('     2022    '!$A$1:$AC$1563,MATCH($D33,'     2022    '!$D$1:$D$1794,0),MATCH(T$1,'     2022    '!$A$1:$AC$1,0))</f>
        <v>0.3</v>
      </c>
      <c r="U33" s="154" t="str">
        <f>INDEX('     2022    '!$A$1:$AC$1563,MATCH($D33,'     2022    '!$D$1:$D$1794,0),MATCH(U$1,'     2022    '!$A$1:$AC$1,0))</f>
        <v>1.4G</v>
      </c>
      <c r="V33" s="153" t="str">
        <f>INDEX('     2022    '!$A$1:$AC$1563,MATCH($D33,'     2022    '!$D$1:$D$1794,0),MATCH(V$1,'     2022    '!$A$1:$AC$1,0))</f>
        <v>UN0336</v>
      </c>
      <c r="W33" s="153" t="str">
        <f>INDEX('     2022    '!$A$1:$AC$1563,MATCH($D33,'     2022    '!$D$1:$D$1794,0),MATCH(W$1,'     2022    '!$A$1:$AC$1,0))</f>
        <v>F4</v>
      </c>
      <c r="X33" s="151" t="str">
        <f>INDEX('     2022    '!$A$1:$AC$1563,MATCH($D33,'     2022    '!$D$1:$D$1794,0),MATCH(X$1,'     2022    '!$A$1:$AC$1,0))</f>
        <v/>
      </c>
      <c r="Y33" s="151" t="str">
        <f>INDEX('     2022    '!$A$1:$AC$1563,MATCH($D33,'     2022    '!$D$1:$D$1794,0),MATCH(Y$1,'     2022    '!$A$1:$AC$1,0))</f>
        <v/>
      </c>
      <c r="Z33" s="156">
        <f>INDEX('     2022    '!$A$1:$AC$1563,MATCH($D33,'     2022    '!$D$1:$D$1794,0),MATCH(Z$1,'     2022    '!$A$1:$AC$1,0))</f>
        <v>3.95E-2</v>
      </c>
      <c r="AA33" s="153" t="str">
        <f>INDEX('     2022    '!$A$1:$AC$1563,MATCH($D33,'     2022    '!$D$1:$D$1794,0),MATCH(AA$1,'     2022    '!$A$1:$AC$1,0))</f>
        <v>1008-F4-69249672</v>
      </c>
      <c r="AB33" s="153" t="str">
        <f>INDEX('     2022    '!$A$1:$AC$1563,MATCH($D33,'     2022    '!$D$1:$D$1794,0),MATCH(AB$1,'     2022    '!$A$1:$AC$1,0))</f>
        <v>GB/HSE-350962</v>
      </c>
      <c r="AC33" s="153" t="str">
        <f>INDEX('     2022    '!$A$1:$AC$1563,MATCH($D33,'     2022    '!$D$1:$D$1794,0),MATCH(AC$1,'     2022    '!$A$1:$AC$1,0))</f>
        <v>7/29/2030</v>
      </c>
    </row>
    <row r="34" spans="1:29">
      <c r="A34" s="32">
        <f t="shared" si="0"/>
        <v>31</v>
      </c>
      <c r="B34" s="68" t="str">
        <f>INDEX('     2022    '!B$2:B$1794,MATCH(D34,'     2022    '!D$2:D$1794,0))</f>
        <v/>
      </c>
      <c r="C34" s="204" t="str">
        <f>INDEX('     2022    '!C$2:C$1794,MATCH(D34,'     2022    '!D$2:D$1794,0))</f>
        <v>Cake - 25s</v>
      </c>
      <c r="D34" s="205" t="str">
        <f>INDEX('     2022    '!D:D,MATCH(A34,'     2022    '!AF:AF,0))</f>
        <v>CC0575</v>
      </c>
      <c r="E34" s="204" t="str">
        <f>INDEX('     2022    '!$A$1:$BP$1563,MATCH(D34,'     2022    '!$D$1:$D$1794,0),MATCH(E$1,'     2022    '!$A$1:$BH$1,0))</f>
        <v>25s. Red tail, split white &amp; red horse tail</v>
      </c>
      <c r="F34" s="206" t="str">
        <f>IFERROR(IF(LEFT(INDEX('     2022    '!AD$2:AD$1794,MATCH(D34,'     2022    '!D$2:D$1794,0)),4)="http",HYPERLINK(INDEX('     2022    '!AD$2:AD$1794,MATCH(D34,'     2022    '!D$2:D$1794,0)),"Video"),""),"")</f>
        <v>Video</v>
      </c>
      <c r="G34" s="207">
        <f>INDEX('     2022    '!$A$1:$AC$1563,MATCH($D34,'     2022    '!$D$1:$D$1794,0),MATCH(G$1,'     2022    '!$A$1:$AC$1,0))</f>
        <v>38</v>
      </c>
      <c r="H34" s="150"/>
      <c r="I34" s="152">
        <f>INDEX('     2022    '!$A$1:$AC$1563,MATCH($D34,'     2022    '!$D$1:$D$1794,0),MATCH(I$1,'     2022    '!$A$1:$AC$1,0))</f>
        <v>54.77</v>
      </c>
      <c r="J34" s="150"/>
      <c r="K34" s="151">
        <f t="shared" si="1"/>
        <v>15.474933359821172</v>
      </c>
      <c r="L34" s="152">
        <f>INDEX('     2022    '!$A$1:$AC$1563,MATCH($D34,'     2022    '!$D$1:$D$1794,0),MATCH(L$1,'     2022    '!$A$1:$AC$1,0))</f>
        <v>56.328757429749068</v>
      </c>
      <c r="M34" s="152">
        <f>INDEX('     2022    '!$A$1:$AC$1563,MATCH($D34,'     2022    '!$D$1:$D$1794,0),MATCH(M$1,'     2022    '!$A$1:$AC$1,0))</f>
        <v>61.899733439284688</v>
      </c>
      <c r="N34" s="153" t="str">
        <f>INDEX('     2022    '!$A$1:$AC$1563,MATCH($D34,'     2022    '!$D$1:$D$1794,0),MATCH(N$1,'     2022    '!$A$1:$AC$1,0))</f>
        <v>30mm</v>
      </c>
      <c r="O34" s="154">
        <f>INDEX('     2022    '!$A$1:$AC$1563,MATCH($D34,'     2022    '!$D$1:$D$1794,0),MATCH(O$1,'     2022    '!$A$1:$AC$1,0))</f>
        <v>4</v>
      </c>
      <c r="P34" s="153">
        <f>INDEX('     2022    '!$A$1:$AC$1563,MATCH($D34,'     2022    '!$D$1:$D$1794,0),MATCH(P$1,'     2022    '!$A$1:$AC$1,0))</f>
        <v>25</v>
      </c>
      <c r="Q34" s="153" t="str">
        <f>INDEX('     2022    '!$A$1:$AC$1563,MATCH($D34,'     2022    '!$D$1:$D$1794,0),MATCH(Q$1,'     2022    '!$A$1:$AC$1,0))</f>
        <v>Yes</v>
      </c>
      <c r="R34" s="155">
        <f>INDEX('     2022    '!$A$1:$AC$1563,MATCH($D34,'     2022    '!$D$1:$D$1794,0),MATCH(R$1,'     2022    '!$A$1:$AC$1,0))</f>
        <v>16</v>
      </c>
      <c r="S34" s="155">
        <f>INDEX('     2022    '!$A$1:$AC$1563,MATCH($D34,'     2022    '!$D$1:$D$1794,0),MATCH(S$1,'     2022    '!$A$1:$AC$1,0))</f>
        <v>2.2000000000000002</v>
      </c>
      <c r="T34" s="155">
        <f>INDEX('     2022    '!$A$1:$AC$1563,MATCH($D34,'     2022    '!$D$1:$D$1794,0),MATCH(T$1,'     2022    '!$A$1:$AC$1,0))</f>
        <v>0.3</v>
      </c>
      <c r="U34" s="154" t="str">
        <f>INDEX('     2022    '!$A$1:$AC$1563,MATCH($D34,'     2022    '!$D$1:$D$1794,0),MATCH(U$1,'     2022    '!$A$1:$AC$1,0))</f>
        <v>1.4G</v>
      </c>
      <c r="V34" s="153" t="str">
        <f>INDEX('     2022    '!$A$1:$AC$1563,MATCH($D34,'     2022    '!$D$1:$D$1794,0),MATCH(V$1,'     2022    '!$A$1:$AC$1,0))</f>
        <v>UN0336</v>
      </c>
      <c r="W34" s="153" t="str">
        <f>INDEX('     2022    '!$A$1:$AC$1563,MATCH($D34,'     2022    '!$D$1:$D$1794,0),MATCH(W$1,'     2022    '!$A$1:$AC$1,0))</f>
        <v>F4</v>
      </c>
      <c r="X34" s="151" t="str">
        <f>INDEX('     2022    '!$A$1:$AC$1563,MATCH($D34,'     2022    '!$D$1:$D$1794,0),MATCH(X$1,'     2022    '!$A$1:$AC$1,0))</f>
        <v/>
      </c>
      <c r="Y34" s="151" t="str">
        <f>INDEX('     2022    '!$A$1:$AC$1563,MATCH($D34,'     2022    '!$D$1:$D$1794,0),MATCH(Y$1,'     2022    '!$A$1:$AC$1,0))</f>
        <v/>
      </c>
      <c r="Z34" s="156">
        <f>INDEX('     2022    '!$A$1:$AC$1563,MATCH($D34,'     2022    '!$D$1:$D$1794,0),MATCH(Z$1,'     2022    '!$A$1:$AC$1,0))</f>
        <v>3.95E-2</v>
      </c>
      <c r="AA34" s="153" t="str">
        <f>INDEX('     2022    '!$A$1:$AC$1563,MATCH($D34,'     2022    '!$D$1:$D$1794,0),MATCH(AA$1,'     2022    '!$A$1:$AC$1,0))</f>
        <v>1008-F4-69249672</v>
      </c>
      <c r="AB34" s="153" t="str">
        <f>INDEX('     2022    '!$A$1:$AC$1563,MATCH($D34,'     2022    '!$D$1:$D$1794,0),MATCH(AB$1,'     2022    '!$A$1:$AC$1,0))</f>
        <v>GB/HSE-350964</v>
      </c>
      <c r="AC34" s="153" t="str">
        <f>INDEX('     2022    '!$A$1:$AC$1563,MATCH($D34,'     2022    '!$D$1:$D$1794,0),MATCH(AC$1,'     2022    '!$A$1:$AC$1,0))</f>
        <v>7/29/2030</v>
      </c>
    </row>
    <row r="35" spans="1:29">
      <c r="A35" s="32">
        <f t="shared" si="0"/>
        <v>32</v>
      </c>
      <c r="B35" s="68" t="str">
        <f>INDEX('     2022    '!B$2:B$1794,MATCH(D35,'     2022    '!D$2:D$1794,0))</f>
        <v/>
      </c>
      <c r="C35" s="204" t="str">
        <f>INDEX('     2022    '!C$2:C$1794,MATCH(D35,'     2022    '!D$2:D$1794,0))</f>
        <v>Cake - 25s</v>
      </c>
      <c r="D35" s="205" t="str">
        <f>INDEX('     2022    '!D:D,MATCH(A35,'     2022    '!AF:AF,0))</f>
        <v>CC0574</v>
      </c>
      <c r="E35" s="204" t="str">
        <f>INDEX('     2022    '!$A$1:$BP$1563,MATCH(D35,'     2022    '!$D$1:$D$1794,0),MATCH(E$1,'     2022    '!$A$1:$BH$1,0))</f>
        <v>25s. Gold horse tail with blue tail</v>
      </c>
      <c r="F35" s="206" t="str">
        <f>IFERROR(IF(LEFT(INDEX('     2022    '!AD$2:AD$1794,MATCH(D35,'     2022    '!D$2:D$1794,0)),4)="http",HYPERLINK(INDEX('     2022    '!AD$2:AD$1794,MATCH(D35,'     2022    '!D$2:D$1794,0)),"Video"),""),"")</f>
        <v>Video</v>
      </c>
      <c r="G35" s="207">
        <f>INDEX('     2022    '!$A$1:$AC$1563,MATCH($D35,'     2022    '!$D$1:$D$1794,0),MATCH(G$1,'     2022    '!$A$1:$AC$1,0))</f>
        <v>18</v>
      </c>
      <c r="H35" s="150"/>
      <c r="I35" s="152">
        <f>INDEX('     2022    '!$A$1:$AC$1563,MATCH($D35,'     2022    '!$D$1:$D$1794,0),MATCH(I$1,'     2022    '!$A$1:$AC$1,0))</f>
        <v>55.88</v>
      </c>
      <c r="J35" s="150"/>
      <c r="K35" s="151">
        <f t="shared" si="1"/>
        <v>15.506029481920876</v>
      </c>
      <c r="L35" s="152">
        <f>INDEX('     2022    '!$A$1:$AC$1563,MATCH($D35,'     2022    '!$D$1:$D$1794,0),MATCH(L$1,'     2022    '!$A$1:$AC$1,0))</f>
        <v>56.441947314191992</v>
      </c>
      <c r="M35" s="152">
        <f>INDEX('     2022    '!$A$1:$AC$1563,MATCH($D35,'     2022    '!$D$1:$D$1794,0),MATCH(M$1,'     2022    '!$A$1:$AC$1,0))</f>
        <v>62.024117927683506</v>
      </c>
      <c r="N35" s="153" t="str">
        <f>INDEX('     2022    '!$A$1:$AC$1563,MATCH($D35,'     2022    '!$D$1:$D$1794,0),MATCH(N$1,'     2022    '!$A$1:$AC$1,0))</f>
        <v>30mm</v>
      </c>
      <c r="O35" s="154">
        <f>INDEX('     2022    '!$A$1:$AC$1563,MATCH($D35,'     2022    '!$D$1:$D$1794,0),MATCH(O$1,'     2022    '!$A$1:$AC$1,0))</f>
        <v>4</v>
      </c>
      <c r="P35" s="153">
        <f>INDEX('     2022    '!$A$1:$AC$1563,MATCH($D35,'     2022    '!$D$1:$D$1794,0),MATCH(P$1,'     2022    '!$A$1:$AC$1,0))</f>
        <v>29</v>
      </c>
      <c r="Q35" s="153" t="str">
        <f>INDEX('     2022    '!$A$1:$AC$1563,MATCH($D35,'     2022    '!$D$1:$D$1794,0),MATCH(Q$1,'     2022    '!$A$1:$AC$1,0))</f>
        <v>Yes</v>
      </c>
      <c r="R35" s="155">
        <f>INDEX('     2022    '!$A$1:$AC$1563,MATCH($D35,'     2022    '!$D$1:$D$1794,0),MATCH(R$1,'     2022    '!$A$1:$AC$1,0))</f>
        <v>16</v>
      </c>
      <c r="S35" s="155">
        <f>INDEX('     2022    '!$A$1:$AC$1563,MATCH($D35,'     2022    '!$D$1:$D$1794,0),MATCH(S$1,'     2022    '!$A$1:$AC$1,0))</f>
        <v>2.2000000000000002</v>
      </c>
      <c r="T35" s="155">
        <f>INDEX('     2022    '!$A$1:$AC$1563,MATCH($D35,'     2022    '!$D$1:$D$1794,0),MATCH(T$1,'     2022    '!$A$1:$AC$1,0))</f>
        <v>0.3</v>
      </c>
      <c r="U35" s="154" t="str">
        <f>INDEX('     2022    '!$A$1:$AC$1563,MATCH($D35,'     2022    '!$D$1:$D$1794,0),MATCH(U$1,'     2022    '!$A$1:$AC$1,0))</f>
        <v>1.4G</v>
      </c>
      <c r="V35" s="153" t="str">
        <f>INDEX('     2022    '!$A$1:$AC$1563,MATCH($D35,'     2022    '!$D$1:$D$1794,0),MATCH(V$1,'     2022    '!$A$1:$AC$1,0))</f>
        <v>UN0336</v>
      </c>
      <c r="W35" s="153" t="str">
        <f>INDEX('     2022    '!$A$1:$AC$1563,MATCH($D35,'     2022    '!$D$1:$D$1794,0),MATCH(W$1,'     2022    '!$A$1:$AC$1,0))</f>
        <v>F4</v>
      </c>
      <c r="X35" s="151" t="str">
        <f>INDEX('     2022    '!$A$1:$AC$1563,MATCH($D35,'     2022    '!$D$1:$D$1794,0),MATCH(X$1,'     2022    '!$A$1:$AC$1,0))</f>
        <v/>
      </c>
      <c r="Y35" s="151" t="str">
        <f>INDEX('     2022    '!$A$1:$AC$1563,MATCH($D35,'     2022    '!$D$1:$D$1794,0),MATCH(Y$1,'     2022    '!$A$1:$AC$1,0))</f>
        <v/>
      </c>
      <c r="Z35" s="156">
        <f>INDEX('     2022    '!$A$1:$AC$1563,MATCH($D35,'     2022    '!$D$1:$D$1794,0),MATCH(Z$1,'     2022    '!$A$1:$AC$1,0))</f>
        <v>3.95E-2</v>
      </c>
      <c r="AA35" s="153" t="str">
        <f>INDEX('     2022    '!$A$1:$AC$1563,MATCH($D35,'     2022    '!$D$1:$D$1794,0),MATCH(AA$1,'     2022    '!$A$1:$AC$1,0))</f>
        <v>1008-F4-69249672</v>
      </c>
      <c r="AB35" s="153" t="str">
        <f>INDEX('     2022    '!$A$1:$AC$1563,MATCH($D35,'     2022    '!$D$1:$D$1794,0),MATCH(AB$1,'     2022    '!$A$1:$AC$1,0))</f>
        <v>GB/HSE-350963</v>
      </c>
      <c r="AC35" s="153" t="str">
        <f>INDEX('     2022    '!$A$1:$AC$1563,MATCH($D35,'     2022    '!$D$1:$D$1794,0),MATCH(AC$1,'     2022    '!$A$1:$AC$1,0))</f>
        <v>7/29/2030</v>
      </c>
    </row>
    <row r="36" spans="1:29">
      <c r="A36" s="32">
        <f t="shared" si="0"/>
        <v>33</v>
      </c>
      <c r="B36" s="68" t="str">
        <f>INDEX('     2022    '!B$2:B$1794,MATCH(D36,'     2022    '!D$2:D$1794,0))</f>
        <v/>
      </c>
      <c r="C36" s="204" t="str">
        <f>INDEX('     2022    '!C$2:C$1794,MATCH(D36,'     2022    '!D$2:D$1794,0))</f>
        <v>Cake - 25s</v>
      </c>
      <c r="D36" s="205" t="str">
        <f>INDEX('     2022    '!D:D,MATCH(A36,'     2022    '!AF:AF,0))</f>
        <v>CC0048</v>
      </c>
      <c r="E36" s="204" t="str">
        <f>INDEX('     2022    '!$A$1:$BP$1563,MATCH(D36,'     2022    '!$D$1:$D$1794,0),MATCH(E$1,'     2022    '!$A$1:$BH$1,0))</f>
        <v>25s. Colour leaves</v>
      </c>
      <c r="F36" s="206" t="str">
        <f>IFERROR(IF(LEFT(INDEX('     2022    '!AD$2:AD$1794,MATCH(D36,'     2022    '!D$2:D$1794,0)),4)="http",HYPERLINK(INDEX('     2022    '!AD$2:AD$1794,MATCH(D36,'     2022    '!D$2:D$1794,0)),"Video"),""),"")</f>
        <v>Video</v>
      </c>
      <c r="G36" s="207">
        <f>INDEX('     2022    '!$A$1:$AC$1563,MATCH($D36,'     2022    '!$D$1:$D$1794,0),MATCH(G$1,'     2022    '!$A$1:$AC$1,0))</f>
        <v>0</v>
      </c>
      <c r="H36" s="150"/>
      <c r="I36" s="152">
        <f>INDEX('     2022    '!$A$1:$AC$1563,MATCH($D36,'     2022    '!$D$1:$D$1794,0),MATCH(I$1,'     2022    '!$A$1:$AC$1,0))</f>
        <v>56.03</v>
      </c>
      <c r="J36" s="150"/>
      <c r="K36" s="151">
        <f t="shared" si="1"/>
        <v>16.248653976801311</v>
      </c>
      <c r="L36" s="152">
        <f>INDEX('     2022    '!$A$1:$AC$1563,MATCH($D36,'     2022    '!$D$1:$D$1794,0),MATCH(L$1,'     2022    '!$A$1:$AC$1,0))</f>
        <v>59.145100475556774</v>
      </c>
      <c r="M36" s="152">
        <f>INDEX('     2022    '!$A$1:$AC$1563,MATCH($D36,'     2022    '!$D$1:$D$1794,0),MATCH(M$1,'     2022    '!$A$1:$AC$1,0))</f>
        <v>64.994615907205244</v>
      </c>
      <c r="N36" s="153" t="str">
        <f>INDEX('     2022    '!$A$1:$AC$1563,MATCH($D36,'     2022    '!$D$1:$D$1794,0),MATCH(N$1,'     2022    '!$A$1:$AC$1,0))</f>
        <v>30mm</v>
      </c>
      <c r="O36" s="154">
        <f>INDEX('     2022    '!$A$1:$AC$1563,MATCH($D36,'     2022    '!$D$1:$D$1794,0),MATCH(O$1,'     2022    '!$A$1:$AC$1,0))</f>
        <v>4</v>
      </c>
      <c r="P36" s="153">
        <f>INDEX('     2022    '!$A$1:$AC$1563,MATCH($D36,'     2022    '!$D$1:$D$1794,0),MATCH(P$1,'     2022    '!$A$1:$AC$1,0))</f>
        <v>27</v>
      </c>
      <c r="Q36" s="153" t="str">
        <f>INDEX('     2022    '!$A$1:$AC$1563,MATCH($D36,'     2022    '!$D$1:$D$1794,0),MATCH(Q$1,'     2022    '!$A$1:$AC$1,0))</f>
        <v>Yes</v>
      </c>
      <c r="R36" s="155">
        <f>INDEX('     2022    '!$A$1:$AC$1563,MATCH($D36,'     2022    '!$D$1:$D$1794,0),MATCH(R$1,'     2022    '!$A$1:$AC$1,0))</f>
        <v>16</v>
      </c>
      <c r="S36" s="155">
        <f>INDEX('     2022    '!$A$1:$AC$1563,MATCH($D36,'     2022    '!$D$1:$D$1794,0),MATCH(S$1,'     2022    '!$A$1:$AC$1,0))</f>
        <v>2.2000000000000002</v>
      </c>
      <c r="T36" s="155">
        <f>INDEX('     2022    '!$A$1:$AC$1563,MATCH($D36,'     2022    '!$D$1:$D$1794,0),MATCH(T$1,'     2022    '!$A$1:$AC$1,0))</f>
        <v>0.3</v>
      </c>
      <c r="U36" s="154" t="str">
        <f>INDEX('     2022    '!$A$1:$AC$1563,MATCH($D36,'     2022    '!$D$1:$D$1794,0),MATCH(U$1,'     2022    '!$A$1:$AC$1,0))</f>
        <v>1.4G</v>
      </c>
      <c r="V36" s="153" t="str">
        <f>INDEX('     2022    '!$A$1:$AC$1563,MATCH($D36,'     2022    '!$D$1:$D$1794,0),MATCH(V$1,'     2022    '!$A$1:$AC$1,0))</f>
        <v>UN0336</v>
      </c>
      <c r="W36" s="153" t="str">
        <f>INDEX('     2022    '!$A$1:$AC$1563,MATCH($D36,'     2022    '!$D$1:$D$1794,0),MATCH(W$1,'     2022    '!$A$1:$AC$1,0))</f>
        <v>F4</v>
      </c>
      <c r="X36" s="151" t="str">
        <f>INDEX('     2022    '!$A$1:$AC$1563,MATCH($D36,'     2022    '!$D$1:$D$1794,0),MATCH(X$1,'     2022    '!$A$1:$AC$1,0))</f>
        <v/>
      </c>
      <c r="Y36" s="151" t="str">
        <f>INDEX('     2022    '!$A$1:$AC$1563,MATCH($D36,'     2022    '!$D$1:$D$1794,0),MATCH(Y$1,'     2022    '!$A$1:$AC$1,0))</f>
        <v/>
      </c>
      <c r="Z36" s="156">
        <f>INDEX('     2022    '!$A$1:$AC$1563,MATCH($D36,'     2022    '!$D$1:$D$1794,0),MATCH(Z$1,'     2022    '!$A$1:$AC$1,0))</f>
        <v>3.95E-2</v>
      </c>
      <c r="AA36" s="153" t="str">
        <f>INDEX('     2022    '!$A$1:$AC$1563,MATCH($D36,'     2022    '!$D$1:$D$1794,0),MATCH(AA$1,'     2022    '!$A$1:$AC$1,0))</f>
        <v>1008-F4-69249672</v>
      </c>
      <c r="AB36" s="153" t="str">
        <f>INDEX('     2022    '!$A$1:$AC$1563,MATCH($D36,'     2022    '!$D$1:$D$1794,0),MATCH(AB$1,'     2022    '!$A$1:$AC$1,0))</f>
        <v>GB/HSE-324711</v>
      </c>
      <c r="AC36" s="153" t="str">
        <f>INDEX('     2022    '!$A$1:$AC$1563,MATCH($D36,'     2022    '!$D$1:$D$1794,0),MATCH(AC$1,'     2022    '!$A$1:$AC$1,0))</f>
        <v>1/6/2031</v>
      </c>
    </row>
    <row r="37" spans="1:29">
      <c r="A37" s="32">
        <f t="shared" si="0"/>
        <v>34</v>
      </c>
      <c r="B37" s="68" t="str">
        <f>INDEX('     2022    '!B$2:B$1794,MATCH(D37,'     2022    '!D$2:D$1794,0))</f>
        <v/>
      </c>
      <c r="C37" s="204" t="str">
        <f>INDEX('     2022    '!C$2:C$1794,MATCH(D37,'     2022    '!D$2:D$1794,0))</f>
        <v>Cake - 25s</v>
      </c>
      <c r="D37" s="205" t="str">
        <f>INDEX('     2022    '!D:D,MATCH(A37,'     2022    '!AF:AF,0))</f>
        <v>CC0053</v>
      </c>
      <c r="E37" s="204" t="str">
        <f>INDEX('     2022    '!$A$1:$BP$1563,MATCH(D37,'     2022    '!$D$1:$D$1794,0),MATCH(E$1,'     2022    '!$A$1:$BH$1,0))</f>
        <v>25s. Blue &amp; silver fish</v>
      </c>
      <c r="F37" s="206" t="str">
        <f>IFERROR(IF(LEFT(INDEX('     2022    '!AD$2:AD$1794,MATCH(D37,'     2022    '!D$2:D$1794,0)),4)="http",HYPERLINK(INDEX('     2022    '!AD$2:AD$1794,MATCH(D37,'     2022    '!D$2:D$1794,0)),"Video"),""),"")</f>
        <v>Video</v>
      </c>
      <c r="G37" s="207">
        <f>INDEX('     2022    '!$A$1:$AC$1563,MATCH($D37,'     2022    '!$D$1:$D$1794,0),MATCH(G$1,'     2022    '!$A$1:$AC$1,0))</f>
        <v>29</v>
      </c>
      <c r="H37" s="150"/>
      <c r="I37" s="152">
        <f>INDEX('     2022    '!$A$1:$AC$1563,MATCH($D37,'     2022    '!$D$1:$D$1794,0),MATCH(I$1,'     2022    '!$A$1:$AC$1,0))</f>
        <v>57.89</v>
      </c>
      <c r="J37" s="150"/>
      <c r="K37" s="151">
        <f t="shared" si="1"/>
        <v>16.284250853415394</v>
      </c>
      <c r="L37" s="152">
        <f>INDEX('     2022    '!$A$1:$AC$1563,MATCH($D37,'     2022    '!$D$1:$D$1794,0),MATCH(L$1,'     2022    '!$A$1:$AC$1,0))</f>
        <v>59.274673106432033</v>
      </c>
      <c r="M37" s="152">
        <f>INDEX('     2022    '!$A$1:$AC$1563,MATCH($D37,'     2022    '!$D$1:$D$1794,0),MATCH(M$1,'     2022    '!$A$1:$AC$1,0))</f>
        <v>65.137003413661574</v>
      </c>
      <c r="N37" s="153" t="str">
        <f>INDEX('     2022    '!$A$1:$AC$1563,MATCH($D37,'     2022    '!$D$1:$D$1794,0),MATCH(N$1,'     2022    '!$A$1:$AC$1,0))</f>
        <v>30mm</v>
      </c>
      <c r="O37" s="154">
        <f>INDEX('     2022    '!$A$1:$AC$1563,MATCH($D37,'     2022    '!$D$1:$D$1794,0),MATCH(O$1,'     2022    '!$A$1:$AC$1,0))</f>
        <v>4</v>
      </c>
      <c r="P37" s="153">
        <f>INDEX('     2022    '!$A$1:$AC$1563,MATCH($D37,'     2022    '!$D$1:$D$1794,0),MATCH(P$1,'     2022    '!$A$1:$AC$1,0))</f>
        <v>23</v>
      </c>
      <c r="Q37" s="153" t="str">
        <f>INDEX('     2022    '!$A$1:$AC$1563,MATCH($D37,'     2022    '!$D$1:$D$1794,0),MATCH(Q$1,'     2022    '!$A$1:$AC$1,0))</f>
        <v>Yes</v>
      </c>
      <c r="R37" s="155">
        <f>INDEX('     2022    '!$A$1:$AC$1563,MATCH($D37,'     2022    '!$D$1:$D$1794,0),MATCH(R$1,'     2022    '!$A$1:$AC$1,0))</f>
        <v>17</v>
      </c>
      <c r="S37" s="155">
        <f>INDEX('     2022    '!$A$1:$AC$1563,MATCH($D37,'     2022    '!$D$1:$D$1794,0),MATCH(S$1,'     2022    '!$A$1:$AC$1,0))</f>
        <v>1.8</v>
      </c>
      <c r="T37" s="155">
        <f>INDEX('     2022    '!$A$1:$AC$1563,MATCH($D37,'     2022    '!$D$1:$D$1794,0),MATCH(T$1,'     2022    '!$A$1:$AC$1,0))</f>
        <v>0.3</v>
      </c>
      <c r="U37" s="154" t="str">
        <f>INDEX('     2022    '!$A$1:$AC$1563,MATCH($D37,'     2022    '!$D$1:$D$1794,0),MATCH(U$1,'     2022    '!$A$1:$AC$1,0))</f>
        <v>1.4G</v>
      </c>
      <c r="V37" s="153" t="str">
        <f>INDEX('     2022    '!$A$1:$AC$1563,MATCH($D37,'     2022    '!$D$1:$D$1794,0),MATCH(V$1,'     2022    '!$A$1:$AC$1,0))</f>
        <v>UN0336</v>
      </c>
      <c r="W37" s="153" t="str">
        <f>INDEX('     2022    '!$A$1:$AC$1563,MATCH($D37,'     2022    '!$D$1:$D$1794,0),MATCH(W$1,'     2022    '!$A$1:$AC$1,0))</f>
        <v>F4</v>
      </c>
      <c r="X37" s="151" t="str">
        <f>INDEX('     2022    '!$A$1:$AC$1563,MATCH($D37,'     2022    '!$D$1:$D$1794,0),MATCH(X$1,'     2022    '!$A$1:$AC$1,0))</f>
        <v/>
      </c>
      <c r="Y37" s="151" t="str">
        <f>INDEX('     2022    '!$A$1:$AC$1563,MATCH($D37,'     2022    '!$D$1:$D$1794,0),MATCH(Y$1,'     2022    '!$A$1:$AC$1,0))</f>
        <v/>
      </c>
      <c r="Z37" s="156">
        <f>INDEX('     2022    '!$A$1:$AC$1563,MATCH($D37,'     2022    '!$D$1:$D$1794,0),MATCH(Z$1,'     2022    '!$A$1:$AC$1,0))</f>
        <v>3.95E-2</v>
      </c>
      <c r="AA37" s="153" t="str">
        <f>INDEX('     2022    '!$A$1:$AC$1563,MATCH($D37,'     2022    '!$D$1:$D$1794,0),MATCH(AA$1,'     2022    '!$A$1:$AC$1,0))</f>
        <v>1008-F4-69249672</v>
      </c>
      <c r="AB37" s="153" t="str">
        <f>INDEX('     2022    '!$A$1:$AC$1563,MATCH($D37,'     2022    '!$D$1:$D$1794,0),MATCH(AB$1,'     2022    '!$A$1:$AC$1,0))</f>
        <v>GB/HSE-324712</v>
      </c>
      <c r="AC37" s="153" t="str">
        <f>INDEX('     2022    '!$A$1:$AC$1563,MATCH($D37,'     2022    '!$D$1:$D$1794,0),MATCH(AC$1,'     2022    '!$A$1:$AC$1,0))</f>
        <v>1/6/2031</v>
      </c>
    </row>
    <row r="38" spans="1:29">
      <c r="A38" s="32">
        <f t="shared" si="0"/>
        <v>35</v>
      </c>
      <c r="B38" s="68" t="str">
        <f>INDEX('     2022    '!B$2:B$1794,MATCH(D38,'     2022    '!D$2:D$1794,0))</f>
        <v/>
      </c>
      <c r="C38" s="204" t="str">
        <f>INDEX('     2022    '!C$2:C$1794,MATCH(D38,'     2022    '!D$2:D$1794,0))</f>
        <v>Cake - 25s</v>
      </c>
      <c r="D38" s="205" t="str">
        <f>INDEX('     2022    '!D:D,MATCH(A38,'     2022    '!AF:AF,0))</f>
        <v>CC0266</v>
      </c>
      <c r="E38" s="204" t="str">
        <f>INDEX('     2022    '!$A$1:$BP$1563,MATCH(D38,'     2022    '!$D$1:$D$1794,0),MATCH(E$1,'     2022    '!$A$1:$BH$1,0))</f>
        <v>25s. Pink &amp; lemon crossette</v>
      </c>
      <c r="F38" s="206" t="str">
        <f>IFERROR(IF(LEFT(INDEX('     2022    '!AD$2:AD$1794,MATCH(D38,'     2022    '!D$2:D$1794,0)),4)="http",HYPERLINK(INDEX('     2022    '!AD$2:AD$1794,MATCH(D38,'     2022    '!D$2:D$1794,0)),"Video"),""),"")</f>
        <v>Video</v>
      </c>
      <c r="G38" s="207">
        <f>INDEX('     2022    '!$A$1:$AC$1563,MATCH($D38,'     2022    '!$D$1:$D$1794,0),MATCH(G$1,'     2022    '!$A$1:$AC$1,0))</f>
        <v>2</v>
      </c>
      <c r="H38" s="150"/>
      <c r="I38" s="152">
        <f>INDEX('     2022    '!$A$1:$AC$1563,MATCH($D38,'     2022    '!$D$1:$D$1794,0),MATCH(I$1,'     2022    '!$A$1:$AC$1,0))</f>
        <v>59.01</v>
      </c>
      <c r="J38" s="150"/>
      <c r="K38" s="151">
        <f t="shared" si="1"/>
        <v>16.977367048637156</v>
      </c>
      <c r="L38" s="152">
        <f>INDEX('     2022    '!$A$1:$AC$1563,MATCH($D38,'     2022    '!$D$1:$D$1794,0),MATCH(L$1,'     2022    '!$A$1:$AC$1,0))</f>
        <v>61.797616057039249</v>
      </c>
      <c r="M38" s="152">
        <f>INDEX('     2022    '!$A$1:$AC$1563,MATCH($D38,'     2022    '!$D$1:$D$1794,0),MATCH(M$1,'     2022    '!$A$1:$AC$1,0))</f>
        <v>67.909468194548623</v>
      </c>
      <c r="N38" s="153" t="str">
        <f>INDEX('     2022    '!$A$1:$AC$1563,MATCH($D38,'     2022    '!$D$1:$D$1794,0),MATCH(N$1,'     2022    '!$A$1:$AC$1,0))</f>
        <v>30mm</v>
      </c>
      <c r="O38" s="154">
        <f>INDEX('     2022    '!$A$1:$AC$1563,MATCH($D38,'     2022    '!$D$1:$D$1794,0),MATCH(O$1,'     2022    '!$A$1:$AC$1,0))</f>
        <v>4</v>
      </c>
      <c r="P38" s="153">
        <f>INDEX('     2022    '!$A$1:$AC$1563,MATCH($D38,'     2022    '!$D$1:$D$1794,0),MATCH(P$1,'     2022    '!$A$1:$AC$1,0))</f>
        <v>27</v>
      </c>
      <c r="Q38" s="153" t="str">
        <f>INDEX('     2022    '!$A$1:$AC$1563,MATCH($D38,'     2022    '!$D$1:$D$1794,0),MATCH(Q$1,'     2022    '!$A$1:$AC$1,0))</f>
        <v>Yes</v>
      </c>
      <c r="R38" s="155">
        <f>INDEX('     2022    '!$A$1:$AC$1563,MATCH($D38,'     2022    '!$D$1:$D$1794,0),MATCH(R$1,'     2022    '!$A$1:$AC$1,0))</f>
        <v>16</v>
      </c>
      <c r="S38" s="155">
        <f>INDEX('     2022    '!$A$1:$AC$1563,MATCH($D38,'     2022    '!$D$1:$D$1794,0),MATCH(S$1,'     2022    '!$A$1:$AC$1,0))</f>
        <v>2.2000000000000002</v>
      </c>
      <c r="T38" s="155">
        <f>INDEX('     2022    '!$A$1:$AC$1563,MATCH($D38,'     2022    '!$D$1:$D$1794,0),MATCH(T$1,'     2022    '!$A$1:$AC$1,0))</f>
        <v>0.3</v>
      </c>
      <c r="U38" s="154" t="str">
        <f>INDEX('     2022    '!$A$1:$AC$1563,MATCH($D38,'     2022    '!$D$1:$D$1794,0),MATCH(U$1,'     2022    '!$A$1:$AC$1,0))</f>
        <v>1.3G</v>
      </c>
      <c r="V38" s="153" t="str">
        <f>INDEX('     2022    '!$A$1:$AC$1563,MATCH($D38,'     2022    '!$D$1:$D$1794,0),MATCH(V$1,'     2022    '!$A$1:$AC$1,0))</f>
        <v>UN0335</v>
      </c>
      <c r="W38" s="153" t="str">
        <f>INDEX('     2022    '!$A$1:$AC$1563,MATCH($D38,'     2022    '!$D$1:$D$1794,0),MATCH(W$1,'     2022    '!$A$1:$AC$1,0))</f>
        <v>F4</v>
      </c>
      <c r="X38" s="151" t="str">
        <f>INDEX('     2022    '!$A$1:$AC$1563,MATCH($D38,'     2022    '!$D$1:$D$1794,0),MATCH(X$1,'     2022    '!$A$1:$AC$1,0))</f>
        <v/>
      </c>
      <c r="Y38" s="151" t="str">
        <f>INDEX('     2022    '!$A$1:$AC$1563,MATCH($D38,'     2022    '!$D$1:$D$1794,0),MATCH(Y$1,'     2022    '!$A$1:$AC$1,0))</f>
        <v/>
      </c>
      <c r="Z38" s="156">
        <f>INDEX('     2022    '!$A$1:$AC$1563,MATCH($D38,'     2022    '!$D$1:$D$1794,0),MATCH(Z$1,'     2022    '!$A$1:$AC$1,0))</f>
        <v>3.95E-2</v>
      </c>
      <c r="AA38" s="153" t="str">
        <f>INDEX('     2022    '!$A$1:$AC$1563,MATCH($D38,'     2022    '!$D$1:$D$1794,0),MATCH(AA$1,'     2022    '!$A$1:$AC$1,0))</f>
        <v>1008-F4-69249674</v>
      </c>
      <c r="AB38" s="153" t="str">
        <f>INDEX('     2022    '!$A$1:$AC$1563,MATCH($D38,'     2022    '!$D$1:$D$1794,0),MATCH(AB$1,'     2022    '!$A$1:$AC$1,0))</f>
        <v>GB/HSE-321043</v>
      </c>
      <c r="AC38" s="153" t="str">
        <f>INDEX('     2022    '!$A$1:$AC$1563,MATCH($D38,'     2022    '!$D$1:$D$1794,0),MATCH(AC$1,'     2022    '!$A$1:$AC$1,0))</f>
        <v>10/4/2030</v>
      </c>
    </row>
    <row r="39" spans="1:29">
      <c r="A39" s="32">
        <f t="shared" si="0"/>
        <v>36</v>
      </c>
      <c r="B39" s="68" t="str">
        <f>INDEX('     2022    '!B$2:B$1794,MATCH(D39,'     2022    '!D$2:D$1794,0))</f>
        <v/>
      </c>
      <c r="C39" s="204" t="str">
        <f>INDEX('     2022    '!C$2:C$1794,MATCH(D39,'     2022    '!D$2:D$1794,0))</f>
        <v>Cake - 25s Fan</v>
      </c>
      <c r="D39" s="205" t="str">
        <f>INDEX('     2022    '!D:D,MATCH(A39,'     2022    '!AF:AF,0))</f>
        <v>CC0769</v>
      </c>
      <c r="E39" s="204" t="str">
        <f>INDEX('     2022    '!$A$1:$BP$1563,MATCH(D39,'     2022    '!$D$1:$D$1794,0),MATCH(E$1,'     2022    '!$A$1:$BH$1,0))</f>
        <v>25s FAN. Blue bouquet to red strobe blue stars with silver flying chrys.</v>
      </c>
      <c r="F39" s="206" t="str">
        <f>IFERROR(IF(LEFT(INDEX('     2022    '!AD$2:AD$1794,MATCH(D39,'     2022    '!D$2:D$1794,0)),4)="http",HYPERLINK(INDEX('     2022    '!AD$2:AD$1794,MATCH(D39,'     2022    '!D$2:D$1794,0)),"Video"),""),"")</f>
        <v>Video</v>
      </c>
      <c r="G39" s="207">
        <f>INDEX('     2022    '!$A$1:$AC$1563,MATCH($D39,'     2022    '!$D$1:$D$1794,0),MATCH(G$1,'     2022    '!$A$1:$AC$1,0))</f>
        <v>8</v>
      </c>
      <c r="H39" s="150"/>
      <c r="I39" s="152">
        <f>INDEX('     2022    '!$A$1:$AC$1563,MATCH($D39,'     2022    '!$D$1:$D$1794,0),MATCH(I$1,'     2022    '!$A$1:$AC$1,0))</f>
        <v>77.31</v>
      </c>
      <c r="J39" s="150"/>
      <c r="K39" s="151">
        <f t="shared" si="1"/>
        <v>21.868572860197858</v>
      </c>
      <c r="L39" s="152">
        <f>INDEX('     2022    '!$A$1:$AC$1563,MATCH($D39,'     2022    '!$D$1:$D$1794,0),MATCH(L$1,'     2022    '!$A$1:$AC$1,0))</f>
        <v>79.601605211120201</v>
      </c>
      <c r="M39" s="152">
        <f>INDEX('     2022    '!$A$1:$AC$1563,MATCH($D39,'     2022    '!$D$1:$D$1794,0),MATCH(M$1,'     2022    '!$A$1:$AC$1,0))</f>
        <v>87.474291440791433</v>
      </c>
      <c r="N39" s="153" t="str">
        <f>INDEX('     2022    '!$A$1:$AC$1563,MATCH($D39,'     2022    '!$D$1:$D$1794,0),MATCH(N$1,'     2022    '!$A$1:$AC$1,0))</f>
        <v>30mm</v>
      </c>
      <c r="O39" s="154">
        <f>INDEX('     2022    '!$A$1:$AC$1563,MATCH($D39,'     2022    '!$D$1:$D$1794,0),MATCH(O$1,'     2022    '!$A$1:$AC$1,0))</f>
        <v>4</v>
      </c>
      <c r="P39" s="153">
        <f>INDEX('     2022    '!$A$1:$AC$1563,MATCH($D39,'     2022    '!$D$1:$D$1794,0),MATCH(P$1,'     2022    '!$A$1:$AC$1,0))</f>
        <v>20</v>
      </c>
      <c r="Q39" s="153" t="str">
        <f>INDEX('     2022    '!$A$1:$AC$1563,MATCH($D39,'     2022    '!$D$1:$D$1794,0),MATCH(Q$1,'     2022    '!$A$1:$AC$1,0))</f>
        <v>Yes</v>
      </c>
      <c r="R39" s="155">
        <f>INDEX('     2022    '!$A$1:$AC$1563,MATCH($D39,'     2022    '!$D$1:$D$1794,0),MATCH(R$1,'     2022    '!$A$1:$AC$1,0))</f>
        <v>15</v>
      </c>
      <c r="S39" s="155">
        <f>INDEX('     2022    '!$A$1:$AC$1563,MATCH($D39,'     2022    '!$D$1:$D$1794,0),MATCH(S$1,'     2022    '!$A$1:$AC$1,0))</f>
        <v>1.7</v>
      </c>
      <c r="T39" s="155">
        <f>INDEX('     2022    '!$A$1:$AC$1563,MATCH($D39,'     2022    '!$D$1:$D$1794,0),MATCH(T$1,'     2022    '!$A$1:$AC$1,0))</f>
        <v>0.3</v>
      </c>
      <c r="U39" s="154" t="str">
        <f>INDEX('     2022    '!$A$1:$AC$1563,MATCH($D39,'     2022    '!$D$1:$D$1794,0),MATCH(U$1,'     2022    '!$A$1:$AC$1,0))</f>
        <v>1.4G</v>
      </c>
      <c r="V39" s="153" t="str">
        <f>INDEX('     2022    '!$A$1:$AC$1563,MATCH($D39,'     2022    '!$D$1:$D$1794,0),MATCH(V$1,'     2022    '!$A$1:$AC$1,0))</f>
        <v>UN0336</v>
      </c>
      <c r="W39" s="153" t="str">
        <f>INDEX('     2022    '!$A$1:$AC$1563,MATCH($D39,'     2022    '!$D$1:$D$1794,0),MATCH(W$1,'     2022    '!$A$1:$AC$1,0))</f>
        <v>F4</v>
      </c>
      <c r="X39" s="151" t="str">
        <f>INDEX('     2022    '!$A$1:$AC$1563,MATCH($D39,'     2022    '!$D$1:$D$1794,0),MATCH(X$1,'     2022    '!$A$1:$AC$1,0))</f>
        <v/>
      </c>
      <c r="Y39" s="151" t="str">
        <f>INDEX('     2022    '!$A$1:$AC$1563,MATCH($D39,'     2022    '!$D$1:$D$1794,0),MATCH(Y$1,'     2022    '!$A$1:$AC$1,0))</f>
        <v/>
      </c>
      <c r="Z39" s="156">
        <f>INDEX('     2022    '!$A$1:$AC$1563,MATCH($D39,'     2022    '!$D$1:$D$1794,0),MATCH(Z$1,'     2022    '!$A$1:$AC$1,0))</f>
        <v>5.8599999999999999E-2</v>
      </c>
      <c r="AA39" s="153" t="str">
        <f>INDEX('     2022    '!$A$1:$AC$1563,MATCH($D39,'     2022    '!$D$1:$D$1794,0),MATCH(AA$1,'     2022    '!$A$1:$AC$1,0))</f>
        <v>1008-F4-69249672</v>
      </c>
      <c r="AB39" s="153" t="str">
        <f>INDEX('     2022    '!$A$1:$AC$1563,MATCH($D39,'     2022    '!$D$1:$D$1794,0),MATCH(AB$1,'     2022    '!$A$1:$AC$1,0))</f>
        <v>GB/HSE-352807</v>
      </c>
      <c r="AC39" s="153" t="str">
        <f>INDEX('     2022    '!$A$1:$AC$1563,MATCH($D39,'     2022    '!$D$1:$D$1794,0),MATCH(AC$1,'     2022    '!$A$1:$AC$1,0))</f>
        <v>6/28/2026</v>
      </c>
    </row>
    <row r="40" spans="1:29">
      <c r="A40" s="32">
        <f t="shared" si="0"/>
        <v>37</v>
      </c>
      <c r="B40" s="68" t="str">
        <f>INDEX('     2022    '!B$2:B$1794,MATCH(D40,'     2022    '!D$2:D$1794,0))</f>
        <v/>
      </c>
      <c r="C40" s="204" t="str">
        <f>INDEX('     2022    '!C$2:C$1794,MATCH(D40,'     2022    '!D$2:D$1794,0))</f>
        <v>Cake - 25s Fan</v>
      </c>
      <c r="D40" s="205" t="str">
        <f>INDEX('     2022    '!D:D,MATCH(A40,'     2022    '!AF:AF,0))</f>
        <v>CC0765</v>
      </c>
      <c r="E40" s="204" t="str">
        <f>INDEX('     2022    '!$A$1:$BP$1563,MATCH(D40,'     2022    '!$D$1:$D$1794,0),MATCH(E$1,'     2022    '!$A$1:$BH$1,0))</f>
        <v>25s FAN. Blue tail to brocade horse tail.</v>
      </c>
      <c r="F40" s="206" t="str">
        <f>IFERROR(IF(LEFT(INDEX('     2022    '!AD$2:AD$1794,MATCH(D40,'     2022    '!D$2:D$1794,0)),4)="http",HYPERLINK(INDEX('     2022    '!AD$2:AD$1794,MATCH(D40,'     2022    '!D$2:D$1794,0)),"Video"),""),"")</f>
        <v>Video</v>
      </c>
      <c r="G40" s="207">
        <f>INDEX('     2022    '!$A$1:$AC$1563,MATCH($D40,'     2022    '!$D$1:$D$1794,0),MATCH(G$1,'     2022    '!$A$1:$AC$1,0))</f>
        <v>0</v>
      </c>
      <c r="H40" s="150"/>
      <c r="I40" s="152">
        <f>INDEX('     2022    '!$A$1:$AC$1563,MATCH($D40,'     2022    '!$D$1:$D$1794,0),MATCH(I$1,'     2022    '!$A$1:$AC$1,0))</f>
        <v>74.41</v>
      </c>
      <c r="J40" s="150"/>
      <c r="K40" s="151">
        <f t="shared" si="1"/>
        <v>21.13208575783711</v>
      </c>
      <c r="L40" s="152">
        <f>INDEX('     2022    '!$A$1:$AC$1563,MATCH($D40,'     2022    '!$D$1:$D$1794,0),MATCH(L$1,'     2022    '!$A$1:$AC$1,0))</f>
        <v>76.920792158527078</v>
      </c>
      <c r="M40" s="152">
        <f>INDEX('     2022    '!$A$1:$AC$1563,MATCH($D40,'     2022    '!$D$1:$D$1794,0),MATCH(M$1,'     2022    '!$A$1:$AC$1,0))</f>
        <v>84.528343031348442</v>
      </c>
      <c r="N40" s="153" t="str">
        <f>INDEX('     2022    '!$A$1:$AC$1563,MATCH($D40,'     2022    '!$D$1:$D$1794,0),MATCH(N$1,'     2022    '!$A$1:$AC$1,0))</f>
        <v>30mm</v>
      </c>
      <c r="O40" s="154">
        <f>INDEX('     2022    '!$A$1:$AC$1563,MATCH($D40,'     2022    '!$D$1:$D$1794,0),MATCH(O$1,'     2022    '!$A$1:$AC$1,0))</f>
        <v>4</v>
      </c>
      <c r="P40" s="153">
        <f>INDEX('     2022    '!$A$1:$AC$1563,MATCH($D40,'     2022    '!$D$1:$D$1794,0),MATCH(P$1,'     2022    '!$A$1:$AC$1,0))</f>
        <v>24</v>
      </c>
      <c r="Q40" s="153" t="str">
        <f>INDEX('     2022    '!$A$1:$AC$1563,MATCH($D40,'     2022    '!$D$1:$D$1794,0),MATCH(Q$1,'     2022    '!$A$1:$AC$1,0))</f>
        <v>Yes</v>
      </c>
      <c r="R40" s="155">
        <f>INDEX('     2022    '!$A$1:$AC$1563,MATCH($D40,'     2022    '!$D$1:$D$1794,0),MATCH(R$1,'     2022    '!$A$1:$AC$1,0))</f>
        <v>15</v>
      </c>
      <c r="S40" s="155">
        <f>INDEX('     2022    '!$A$1:$AC$1563,MATCH($D40,'     2022    '!$D$1:$D$1794,0),MATCH(S$1,'     2022    '!$A$1:$AC$1,0))</f>
        <v>2</v>
      </c>
      <c r="T40" s="155">
        <f>INDEX('     2022    '!$A$1:$AC$1563,MATCH($D40,'     2022    '!$D$1:$D$1794,0),MATCH(T$1,'     2022    '!$A$1:$AC$1,0))</f>
        <v>0.3</v>
      </c>
      <c r="U40" s="154" t="str">
        <f>INDEX('     2022    '!$A$1:$AC$1563,MATCH($D40,'     2022    '!$D$1:$D$1794,0),MATCH(U$1,'     2022    '!$A$1:$AC$1,0))</f>
        <v>1.4G</v>
      </c>
      <c r="V40" s="153" t="str">
        <f>INDEX('     2022    '!$A$1:$AC$1563,MATCH($D40,'     2022    '!$D$1:$D$1794,0),MATCH(V$1,'     2022    '!$A$1:$AC$1,0))</f>
        <v>UN0336</v>
      </c>
      <c r="W40" s="153" t="str">
        <f>INDEX('     2022    '!$A$1:$AC$1563,MATCH($D40,'     2022    '!$D$1:$D$1794,0),MATCH(W$1,'     2022    '!$A$1:$AC$1,0))</f>
        <v>F4</v>
      </c>
      <c r="X40" s="151" t="str">
        <f>INDEX('     2022    '!$A$1:$AC$1563,MATCH($D40,'     2022    '!$D$1:$D$1794,0),MATCH(X$1,'     2022    '!$A$1:$AC$1,0))</f>
        <v/>
      </c>
      <c r="Y40" s="151" t="str">
        <f>INDEX('     2022    '!$A$1:$AC$1563,MATCH($D40,'     2022    '!$D$1:$D$1794,0),MATCH(Y$1,'     2022    '!$A$1:$AC$1,0))</f>
        <v/>
      </c>
      <c r="Z40" s="156">
        <f>INDEX('     2022    '!$A$1:$AC$1563,MATCH($D40,'     2022    '!$D$1:$D$1794,0),MATCH(Z$1,'     2022    '!$A$1:$AC$1,0))</f>
        <v>5.8599999999999999E-2</v>
      </c>
      <c r="AA40" s="153" t="str">
        <f>INDEX('     2022    '!$A$1:$AC$1563,MATCH($D40,'     2022    '!$D$1:$D$1794,0),MATCH(AA$1,'     2022    '!$A$1:$AC$1,0))</f>
        <v>1008-F4-69249672</v>
      </c>
      <c r="AB40" s="153" t="str">
        <f>INDEX('     2022    '!$A$1:$AC$1563,MATCH($D40,'     2022    '!$D$1:$D$1794,0),MATCH(AB$1,'     2022    '!$A$1:$AC$1,0))</f>
        <v>GB/HSE-352805</v>
      </c>
      <c r="AC40" s="153" t="str">
        <f>INDEX('     2022    '!$A$1:$AC$1563,MATCH($D40,'     2022    '!$D$1:$D$1794,0),MATCH(AC$1,'     2022    '!$A$1:$AC$1,0))</f>
        <v>6/28/2026</v>
      </c>
    </row>
    <row r="41" spans="1:29">
      <c r="A41" s="32">
        <f t="shared" si="0"/>
        <v>38</v>
      </c>
      <c r="B41" s="68" t="str">
        <f>INDEX('     2022    '!B$2:B$1794,MATCH(D41,'     2022    '!D$2:D$1794,0))</f>
        <v/>
      </c>
      <c r="C41" s="204" t="str">
        <f>INDEX('     2022    '!C$2:C$1794,MATCH(D41,'     2022    '!D$2:D$1794,0))</f>
        <v>Cake - 25s Fan</v>
      </c>
      <c r="D41" s="205" t="str">
        <f>INDEX('     2022    '!D:D,MATCH(A41,'     2022    '!AF:AF,0))</f>
        <v>CC0766</v>
      </c>
      <c r="E41" s="204" t="str">
        <f>INDEX('     2022    '!$A$1:$BP$1563,MATCH(D41,'     2022    '!$D$1:$D$1794,0),MATCH(E$1,'     2022    '!$A$1:$BH$1,0))</f>
        <v>25s FAN. Red tail to white strobe dahlia with blood red.</v>
      </c>
      <c r="F41" s="206" t="str">
        <f>IFERROR(IF(LEFT(INDEX('     2022    '!AD$2:AD$1794,MATCH(D41,'     2022    '!D$2:D$1794,0)),4)="http",HYPERLINK(INDEX('     2022    '!AD$2:AD$1794,MATCH(D41,'     2022    '!D$2:D$1794,0)),"Video"),""),"")</f>
        <v>Video</v>
      </c>
      <c r="G41" s="207">
        <f>INDEX('     2022    '!$A$1:$AC$1563,MATCH($D41,'     2022    '!$D$1:$D$1794,0),MATCH(G$1,'     2022    '!$A$1:$AC$1,0))</f>
        <v>0</v>
      </c>
      <c r="H41" s="150"/>
      <c r="I41" s="152">
        <f>INDEX('     2022    '!$A$1:$AC$1563,MATCH($D41,'     2022    '!$D$1:$D$1794,0),MATCH(I$1,'     2022    '!$A$1:$AC$1,0))</f>
        <v>74.41</v>
      </c>
      <c r="J41" s="150"/>
      <c r="K41" s="151">
        <f t="shared" si="1"/>
        <v>21.13208575783711</v>
      </c>
      <c r="L41" s="152">
        <f>INDEX('     2022    '!$A$1:$AC$1563,MATCH($D41,'     2022    '!$D$1:$D$1794,0),MATCH(L$1,'     2022    '!$A$1:$AC$1,0))</f>
        <v>76.920792158527078</v>
      </c>
      <c r="M41" s="152">
        <f>INDEX('     2022    '!$A$1:$AC$1563,MATCH($D41,'     2022    '!$D$1:$D$1794,0),MATCH(M$1,'     2022    '!$A$1:$AC$1,0))</f>
        <v>84.528343031348442</v>
      </c>
      <c r="N41" s="153" t="str">
        <f>INDEX('     2022    '!$A$1:$AC$1563,MATCH($D41,'     2022    '!$D$1:$D$1794,0),MATCH(N$1,'     2022    '!$A$1:$AC$1,0))</f>
        <v>30mm</v>
      </c>
      <c r="O41" s="154">
        <f>INDEX('     2022    '!$A$1:$AC$1563,MATCH($D41,'     2022    '!$D$1:$D$1794,0),MATCH(O$1,'     2022    '!$A$1:$AC$1,0))</f>
        <v>4</v>
      </c>
      <c r="P41" s="153">
        <f>INDEX('     2022    '!$A$1:$AC$1563,MATCH($D41,'     2022    '!$D$1:$D$1794,0),MATCH(P$1,'     2022    '!$A$1:$AC$1,0))</f>
        <v>20</v>
      </c>
      <c r="Q41" s="153" t="str">
        <f>INDEX('     2022    '!$A$1:$AC$1563,MATCH($D41,'     2022    '!$D$1:$D$1794,0),MATCH(Q$1,'     2022    '!$A$1:$AC$1,0))</f>
        <v>Yes</v>
      </c>
      <c r="R41" s="155">
        <f>INDEX('     2022    '!$A$1:$AC$1563,MATCH($D41,'     2022    '!$D$1:$D$1794,0),MATCH(R$1,'     2022    '!$A$1:$AC$1,0))</f>
        <v>15</v>
      </c>
      <c r="S41" s="155">
        <f>INDEX('     2022    '!$A$1:$AC$1563,MATCH($D41,'     2022    '!$D$1:$D$1794,0),MATCH(S$1,'     2022    '!$A$1:$AC$1,0))</f>
        <v>2.2000000000000002</v>
      </c>
      <c r="T41" s="155">
        <f>INDEX('     2022    '!$A$1:$AC$1563,MATCH($D41,'     2022    '!$D$1:$D$1794,0),MATCH(T$1,'     2022    '!$A$1:$AC$1,0))</f>
        <v>0.3</v>
      </c>
      <c r="U41" s="154" t="str">
        <f>INDEX('     2022    '!$A$1:$AC$1563,MATCH($D41,'     2022    '!$D$1:$D$1794,0),MATCH(U$1,'     2022    '!$A$1:$AC$1,0))</f>
        <v>1.4G</v>
      </c>
      <c r="V41" s="153" t="str">
        <f>INDEX('     2022    '!$A$1:$AC$1563,MATCH($D41,'     2022    '!$D$1:$D$1794,0),MATCH(V$1,'     2022    '!$A$1:$AC$1,0))</f>
        <v>UN0336</v>
      </c>
      <c r="W41" s="153" t="str">
        <f>INDEX('     2022    '!$A$1:$AC$1563,MATCH($D41,'     2022    '!$D$1:$D$1794,0),MATCH(W$1,'     2022    '!$A$1:$AC$1,0))</f>
        <v>F4</v>
      </c>
      <c r="X41" s="151" t="str">
        <f>INDEX('     2022    '!$A$1:$AC$1563,MATCH($D41,'     2022    '!$D$1:$D$1794,0),MATCH(X$1,'     2022    '!$A$1:$AC$1,0))</f>
        <v/>
      </c>
      <c r="Y41" s="151" t="str">
        <f>INDEX('     2022    '!$A$1:$AC$1563,MATCH($D41,'     2022    '!$D$1:$D$1794,0),MATCH(Y$1,'     2022    '!$A$1:$AC$1,0))</f>
        <v/>
      </c>
      <c r="Z41" s="156">
        <f>INDEX('     2022    '!$A$1:$AC$1563,MATCH($D41,'     2022    '!$D$1:$D$1794,0),MATCH(Z$1,'     2022    '!$A$1:$AC$1,0))</f>
        <v>5.8599999999999999E-2</v>
      </c>
      <c r="AA41" s="153" t="str">
        <f>INDEX('     2022    '!$A$1:$AC$1563,MATCH($D41,'     2022    '!$D$1:$D$1794,0),MATCH(AA$1,'     2022    '!$A$1:$AC$1,0))</f>
        <v>1008-F4-69249672</v>
      </c>
      <c r="AB41" s="153" t="str">
        <f>INDEX('     2022    '!$A$1:$AC$1563,MATCH($D41,'     2022    '!$D$1:$D$1794,0),MATCH(AB$1,'     2022    '!$A$1:$AC$1,0))</f>
        <v>GB/HSE-352806</v>
      </c>
      <c r="AC41" s="153" t="str">
        <f>INDEX('     2022    '!$A$1:$AC$1563,MATCH($D41,'     2022    '!$D$1:$D$1794,0),MATCH(AC$1,'     2022    '!$A$1:$AC$1,0))</f>
        <v>6/28/2026</v>
      </c>
    </row>
    <row r="42" spans="1:29">
      <c r="A42" s="32">
        <f t="shared" si="0"/>
        <v>39</v>
      </c>
      <c r="B42" s="68" t="str">
        <f>INDEX('     2022    '!B$2:B$1794,MATCH(D42,'     2022    '!D$2:D$1794,0))</f>
        <v/>
      </c>
      <c r="C42" s="204" t="str">
        <f>INDEX('     2022    '!C$2:C$1794,MATCH(D42,'     2022    '!D$2:D$1794,0))</f>
        <v>Cake - 25s Fan</v>
      </c>
      <c r="D42" s="205" t="str">
        <f>INDEX('     2022    '!D:D,MATCH(A42,'     2022    '!AF:AF,0))</f>
        <v>CC0236</v>
      </c>
      <c r="E42" s="204" t="str">
        <f>INDEX('     2022    '!$A$1:$BP$1563,MATCH(D42,'     2022    '!$D$1:$D$1794,0),MATCH(E$1,'     2022    '!$A$1:$BH$1,0))</f>
        <v>25s FAN. Silver Whirling</v>
      </c>
      <c r="F42" s="206" t="str">
        <f>IFERROR(IF(LEFT(INDEX('     2022    '!AD$2:AD$1794,MATCH(D42,'     2022    '!D$2:D$1794,0)),4)="http",HYPERLINK(INDEX('     2022    '!AD$2:AD$1794,MATCH(D42,'     2022    '!D$2:D$1794,0)),"Video"),""),"")</f>
        <v>Video</v>
      </c>
      <c r="G42" s="207">
        <f>INDEX('     2022    '!$A$1:$AC$1563,MATCH($D42,'     2022    '!$D$1:$D$1794,0),MATCH(G$1,'     2022    '!$A$1:$AC$1,0))</f>
        <v>4</v>
      </c>
      <c r="H42" s="150"/>
      <c r="I42" s="152">
        <f>INDEX('     2022    '!$A$1:$AC$1563,MATCH($D42,'     2022    '!$D$1:$D$1794,0),MATCH(I$1,'     2022    '!$A$1:$AC$1,0))</f>
        <v>75.09</v>
      </c>
      <c r="J42" s="150"/>
      <c r="K42" s="151">
        <f t="shared" si="1"/>
        <v>21.608413361722107</v>
      </c>
      <c r="L42" s="152">
        <f>INDEX('     2022    '!$A$1:$AC$1563,MATCH($D42,'     2022    '!$D$1:$D$1794,0),MATCH(L$1,'     2022    '!$A$1:$AC$1,0))</f>
        <v>78.654624636668473</v>
      </c>
      <c r="M42" s="152">
        <f>INDEX('     2022    '!$A$1:$AC$1563,MATCH($D42,'     2022    '!$D$1:$D$1794,0),MATCH(M$1,'     2022    '!$A$1:$AC$1,0))</f>
        <v>86.433653446888428</v>
      </c>
      <c r="N42" s="153" t="str">
        <f>INDEX('     2022    '!$A$1:$AC$1563,MATCH($D42,'     2022    '!$D$1:$D$1794,0),MATCH(N$1,'     2022    '!$A$1:$AC$1,0))</f>
        <v>30mm</v>
      </c>
      <c r="O42" s="154">
        <f>INDEX('     2022    '!$A$1:$AC$1563,MATCH($D42,'     2022    '!$D$1:$D$1794,0),MATCH(O$1,'     2022    '!$A$1:$AC$1,0))</f>
        <v>4</v>
      </c>
      <c r="P42" s="153">
        <f>INDEX('     2022    '!$A$1:$AC$1563,MATCH($D42,'     2022    '!$D$1:$D$1794,0),MATCH(P$1,'     2022    '!$A$1:$AC$1,0))</f>
        <v>18</v>
      </c>
      <c r="Q42" s="153" t="str">
        <f>INDEX('     2022    '!$A$1:$AC$1563,MATCH($D42,'     2022    '!$D$1:$D$1794,0),MATCH(Q$1,'     2022    '!$A$1:$AC$1,0))</f>
        <v>Yes</v>
      </c>
      <c r="R42" s="155">
        <f>INDEX('     2022    '!$A$1:$AC$1563,MATCH($D42,'     2022    '!$D$1:$D$1794,0),MATCH(R$1,'     2022    '!$A$1:$AC$1,0))</f>
        <v>16</v>
      </c>
      <c r="S42" s="155">
        <f>INDEX('     2022    '!$A$1:$AC$1563,MATCH($D42,'     2022    '!$D$1:$D$1794,0),MATCH(S$1,'     2022    '!$A$1:$AC$1,0))</f>
        <v>2.2000000000000002</v>
      </c>
      <c r="T42" s="155">
        <f>INDEX('     2022    '!$A$1:$AC$1563,MATCH($D42,'     2022    '!$D$1:$D$1794,0),MATCH(T$1,'     2022    '!$A$1:$AC$1,0))</f>
        <v>0.3</v>
      </c>
      <c r="U42" s="154" t="str">
        <f>INDEX('     2022    '!$A$1:$AC$1563,MATCH($D42,'     2022    '!$D$1:$D$1794,0),MATCH(U$1,'     2022    '!$A$1:$AC$1,0))</f>
        <v>1.4G</v>
      </c>
      <c r="V42" s="153" t="str">
        <f>INDEX('     2022    '!$A$1:$AC$1563,MATCH($D42,'     2022    '!$D$1:$D$1794,0),MATCH(V$1,'     2022    '!$A$1:$AC$1,0))</f>
        <v>UN0336</v>
      </c>
      <c r="W42" s="153" t="str">
        <f>INDEX('     2022    '!$A$1:$AC$1563,MATCH($D42,'     2022    '!$D$1:$D$1794,0),MATCH(W$1,'     2022    '!$A$1:$AC$1,0))</f>
        <v>F4</v>
      </c>
      <c r="X42" s="151" t="str">
        <f>INDEX('     2022    '!$A$1:$AC$1563,MATCH($D42,'     2022    '!$D$1:$D$1794,0),MATCH(X$1,'     2022    '!$A$1:$AC$1,0))</f>
        <v/>
      </c>
      <c r="Y42" s="151" t="str">
        <f>INDEX('     2022    '!$A$1:$AC$1563,MATCH($D42,'     2022    '!$D$1:$D$1794,0),MATCH(Y$1,'     2022    '!$A$1:$AC$1,0))</f>
        <v/>
      </c>
      <c r="Z42" s="156">
        <f>INDEX('     2022    '!$A$1:$AC$1563,MATCH($D42,'     2022    '!$D$1:$D$1794,0),MATCH(Z$1,'     2022    '!$A$1:$AC$1,0))</f>
        <v>6.25E-2</v>
      </c>
      <c r="AA42" s="153" t="str">
        <f>INDEX('     2022    '!$A$1:$AC$1563,MATCH($D42,'     2022    '!$D$1:$D$1794,0),MATCH(AA$1,'     2022    '!$A$1:$AC$1,0))</f>
        <v>1008-F4-69249672</v>
      </c>
      <c r="AB42" s="153" t="str">
        <f>INDEX('     2022    '!$A$1:$AC$1563,MATCH($D42,'     2022    '!$D$1:$D$1794,0),MATCH(AB$1,'     2022    '!$A$1:$AC$1,0))</f>
        <v>GB/HSE-321014</v>
      </c>
      <c r="AC42" s="153" t="str">
        <f>INDEX('     2022    '!$A$1:$AC$1563,MATCH($D42,'     2022    '!$D$1:$D$1794,0),MATCH(AC$1,'     2022    '!$A$1:$AC$1,0))</f>
        <v>10/4/2030</v>
      </c>
    </row>
    <row r="43" spans="1:29">
      <c r="A43" s="32">
        <f t="shared" si="0"/>
        <v>40</v>
      </c>
      <c r="B43" s="68" t="str">
        <f>INDEX('     2022    '!B$2:B$1794,MATCH(D43,'     2022    '!D$2:D$1794,0))</f>
        <v/>
      </c>
      <c r="C43" s="204" t="str">
        <f>INDEX('     2022    '!C$2:C$1794,MATCH(D43,'     2022    '!D$2:D$1794,0))</f>
        <v>Cake - 25s Fan</v>
      </c>
      <c r="D43" s="205" t="str">
        <f>INDEX('     2022    '!D:D,MATCH(A43,'     2022    '!AF:AF,0))</f>
        <v>CC0706</v>
      </c>
      <c r="E43" s="204" t="str">
        <f>INDEX('     2022    '!$A$1:$BP$1563,MATCH(D43,'     2022    '!$D$1:$D$1794,0),MATCH(E$1,'     2022    '!$A$1:$BH$1,0))</f>
        <v>25s Z. Gold tiger comet</v>
      </c>
      <c r="F43" s="206" t="str">
        <f>IFERROR(IF(LEFT(INDEX('     2022    '!AD$2:AD$1794,MATCH(D43,'     2022    '!D$2:D$1794,0)),4)="http",HYPERLINK(INDEX('     2022    '!AD$2:AD$1794,MATCH(D43,'     2022    '!D$2:D$1794,0)),"Video"),""),"")</f>
        <v>Video</v>
      </c>
      <c r="G43" s="207">
        <f>INDEX('     2022    '!$A$1:$AC$1563,MATCH($D43,'     2022    '!$D$1:$D$1794,0),MATCH(G$1,'     2022    '!$A$1:$AC$1,0))</f>
        <v>2</v>
      </c>
      <c r="H43" s="150"/>
      <c r="I43" s="152">
        <f>INDEX('     2022    '!$A$1:$AC$1563,MATCH($D43,'     2022    '!$D$1:$D$1794,0),MATCH(I$1,'     2022    '!$A$1:$AC$1,0))</f>
        <v>81.900000000000006</v>
      </c>
      <c r="J43" s="150"/>
      <c r="K43" s="151">
        <f t="shared" si="1"/>
        <v>22.665873659648167</v>
      </c>
      <c r="L43" s="152">
        <f>INDEX('     2022    '!$A$1:$AC$1563,MATCH($D43,'     2022    '!$D$1:$D$1794,0),MATCH(L$1,'     2022    '!$A$1:$AC$1,0))</f>
        <v>82.503780121119334</v>
      </c>
      <c r="M43" s="152">
        <f>INDEX('     2022    '!$A$1:$AC$1563,MATCH($D43,'     2022    '!$D$1:$D$1794,0),MATCH(M$1,'     2022    '!$A$1:$AC$1,0))</f>
        <v>90.663494638592667</v>
      </c>
      <c r="N43" s="153" t="str">
        <f>INDEX('     2022    '!$A$1:$AC$1563,MATCH($D43,'     2022    '!$D$1:$D$1794,0),MATCH(N$1,'     2022    '!$A$1:$AC$1,0))</f>
        <v>30mm</v>
      </c>
      <c r="O43" s="154">
        <f>INDEX('     2022    '!$A$1:$AC$1563,MATCH($D43,'     2022    '!$D$1:$D$1794,0),MATCH(O$1,'     2022    '!$A$1:$AC$1,0))</f>
        <v>4</v>
      </c>
      <c r="P43" s="153">
        <f>INDEX('     2022    '!$A$1:$AC$1563,MATCH($D43,'     2022    '!$D$1:$D$1794,0),MATCH(P$1,'     2022    '!$A$1:$AC$1,0))</f>
        <v>20</v>
      </c>
      <c r="Q43" s="153" t="str">
        <f>INDEX('     2022    '!$A$1:$AC$1563,MATCH($D43,'     2022    '!$D$1:$D$1794,0),MATCH(Q$1,'     2022    '!$A$1:$AC$1,0))</f>
        <v>Yes</v>
      </c>
      <c r="R43" s="155">
        <f>INDEX('     2022    '!$A$1:$AC$1563,MATCH($D43,'     2022    '!$D$1:$D$1794,0),MATCH(R$1,'     2022    '!$A$1:$AC$1,0))</f>
        <v>13.5</v>
      </c>
      <c r="S43" s="155">
        <f>INDEX('     2022    '!$A$1:$AC$1563,MATCH($D43,'     2022    '!$D$1:$D$1794,0),MATCH(S$1,'     2022    '!$A$1:$AC$1,0))</f>
        <v>2</v>
      </c>
      <c r="T43" s="155">
        <f>INDEX('     2022    '!$A$1:$AC$1563,MATCH($D43,'     2022    '!$D$1:$D$1794,0),MATCH(T$1,'     2022    '!$A$1:$AC$1,0))</f>
        <v>0.3</v>
      </c>
      <c r="U43" s="154" t="str">
        <f>INDEX('     2022    '!$A$1:$AC$1563,MATCH($D43,'     2022    '!$D$1:$D$1794,0),MATCH(U$1,'     2022    '!$A$1:$AC$1,0))</f>
        <v>1.4G</v>
      </c>
      <c r="V43" s="153" t="str">
        <f>INDEX('     2022    '!$A$1:$AC$1563,MATCH($D43,'     2022    '!$D$1:$D$1794,0),MATCH(V$1,'     2022    '!$A$1:$AC$1,0))</f>
        <v>UN0336</v>
      </c>
      <c r="W43" s="153" t="str">
        <f>INDEX('     2022    '!$A$1:$AC$1563,MATCH($D43,'     2022    '!$D$1:$D$1794,0),MATCH(W$1,'     2022    '!$A$1:$AC$1,0))</f>
        <v>F4</v>
      </c>
      <c r="X43" s="151" t="str">
        <f>INDEX('     2022    '!$A$1:$AC$1563,MATCH($D43,'     2022    '!$D$1:$D$1794,0),MATCH(X$1,'     2022    '!$A$1:$AC$1,0))</f>
        <v/>
      </c>
      <c r="Y43" s="151" t="str">
        <f>INDEX('     2022    '!$A$1:$AC$1563,MATCH($D43,'     2022    '!$D$1:$D$1794,0),MATCH(Y$1,'     2022    '!$A$1:$AC$1,0))</f>
        <v/>
      </c>
      <c r="Z43" s="156">
        <f>INDEX('     2022    '!$A$1:$AC$1563,MATCH($D43,'     2022    '!$D$1:$D$1794,0),MATCH(Z$1,'     2022    '!$A$1:$AC$1,0))</f>
        <v>6.8900000000000003E-2</v>
      </c>
      <c r="AA43" s="153" t="str">
        <f>INDEX('     2022    '!$A$1:$AC$1563,MATCH($D43,'     2022    '!$D$1:$D$1794,0),MATCH(AA$1,'     2022    '!$A$1:$AC$1,0))</f>
        <v>1008-F4-69249663</v>
      </c>
      <c r="AB43" s="153" t="str">
        <f>INDEX('     2022    '!$A$1:$AC$1563,MATCH($D43,'     2022    '!$D$1:$D$1794,0),MATCH(AB$1,'     2022    '!$A$1:$AC$1,0))</f>
        <v>GB/HSE-352793</v>
      </c>
      <c r="AC43" s="153" t="str">
        <f>INDEX('     2022    '!$A$1:$AC$1563,MATCH($D43,'     2022    '!$D$1:$D$1794,0),MATCH(AC$1,'     2022    '!$A$1:$AC$1,0))</f>
        <v>6/28/2026</v>
      </c>
    </row>
    <row r="44" spans="1:29">
      <c r="A44" s="32">
        <f t="shared" si="0"/>
        <v>41</v>
      </c>
      <c r="B44" s="68" t="str">
        <f>INDEX('     2022    '!B$2:B$1794,MATCH(D44,'     2022    '!D$2:D$1794,0))</f>
        <v/>
      </c>
      <c r="C44" s="204" t="str">
        <f>INDEX('     2022    '!C$2:C$1794,MATCH(D44,'     2022    '!D$2:D$1794,0))</f>
        <v>Cake - 25s Fan</v>
      </c>
      <c r="D44" s="205" t="str">
        <f>INDEX('     2022    '!D:D,MATCH(A44,'     2022    '!AF:AF,0))</f>
        <v>CC0441</v>
      </c>
      <c r="E44" s="204" t="str">
        <f>INDEX('     2022    '!$A$1:$BP$1563,MATCH(D44,'     2022    '!$D$1:$D$1794,0),MATCH(E$1,'     2022    '!$A$1:$BH$1,0))</f>
        <v>25s Z. Pink and lemon crossette</v>
      </c>
      <c r="F44" s="206" t="str">
        <f>IFERROR(IF(LEFT(INDEX('     2022    '!AD$2:AD$1794,MATCH(D44,'     2022    '!D$2:D$1794,0)),4)="http",HYPERLINK(INDEX('     2022    '!AD$2:AD$1794,MATCH(D44,'     2022    '!D$2:D$1794,0)),"Video"),""),"")</f>
        <v>Video</v>
      </c>
      <c r="G44" s="207">
        <f>INDEX('     2022    '!$A$1:$AC$1563,MATCH($D44,'     2022    '!$D$1:$D$1794,0),MATCH(G$1,'     2022    '!$A$1:$AC$1,0))</f>
        <v>16</v>
      </c>
      <c r="H44" s="150"/>
      <c r="I44" s="152">
        <f>INDEX('     2022    '!$A$1:$AC$1563,MATCH($D44,'     2022    '!$D$1:$D$1794,0),MATCH(I$1,'     2022    '!$A$1:$AC$1,0))</f>
        <v>80.34</v>
      </c>
      <c r="J44" s="150"/>
      <c r="K44" s="151">
        <f t="shared" si="1"/>
        <v>23.795039478220357</v>
      </c>
      <c r="L44" s="152">
        <f>INDEX('     2022    '!$A$1:$AC$1563,MATCH($D44,'     2022    '!$D$1:$D$1794,0),MATCH(L$1,'     2022    '!$A$1:$AC$1,0))</f>
        <v>86.613943700722103</v>
      </c>
      <c r="M44" s="152">
        <f>INDEX('     2022    '!$A$1:$AC$1563,MATCH($D44,'     2022    '!$D$1:$D$1794,0),MATCH(M$1,'     2022    '!$A$1:$AC$1,0))</f>
        <v>95.180157912881427</v>
      </c>
      <c r="N44" s="153" t="str">
        <f>INDEX('     2022    '!$A$1:$AC$1563,MATCH($D44,'     2022    '!$D$1:$D$1794,0),MATCH(N$1,'     2022    '!$A$1:$AC$1,0))</f>
        <v>30mm</v>
      </c>
      <c r="O44" s="154">
        <f>INDEX('     2022    '!$A$1:$AC$1563,MATCH($D44,'     2022    '!$D$1:$D$1794,0),MATCH(O$1,'     2022    '!$A$1:$AC$1,0))</f>
        <v>4</v>
      </c>
      <c r="P44" s="153">
        <f>INDEX('     2022    '!$A$1:$AC$1563,MATCH($D44,'     2022    '!$D$1:$D$1794,0),MATCH(P$1,'     2022    '!$A$1:$AC$1,0))</f>
        <v>25</v>
      </c>
      <c r="Q44" s="153" t="str">
        <f>INDEX('     2022    '!$A$1:$AC$1563,MATCH($D44,'     2022    '!$D$1:$D$1794,0),MATCH(Q$1,'     2022    '!$A$1:$AC$1,0))</f>
        <v>Yes</v>
      </c>
      <c r="R44" s="155">
        <f>INDEX('     2022    '!$A$1:$AC$1563,MATCH($D44,'     2022    '!$D$1:$D$1794,0),MATCH(R$1,'     2022    '!$A$1:$AC$1,0))</f>
        <v>16</v>
      </c>
      <c r="S44" s="155">
        <f>INDEX('     2022    '!$A$1:$AC$1563,MATCH($D44,'     2022    '!$D$1:$D$1794,0),MATCH(S$1,'     2022    '!$A$1:$AC$1,0))</f>
        <v>2.2000000000000002</v>
      </c>
      <c r="T44" s="155">
        <f>INDEX('     2022    '!$A$1:$AC$1563,MATCH($D44,'     2022    '!$D$1:$D$1794,0),MATCH(T$1,'     2022    '!$A$1:$AC$1,0))</f>
        <v>0.3</v>
      </c>
      <c r="U44" s="154" t="str">
        <f>INDEX('     2022    '!$A$1:$AC$1563,MATCH($D44,'     2022    '!$D$1:$D$1794,0),MATCH(U$1,'     2022    '!$A$1:$AC$1,0))</f>
        <v>1.3G</v>
      </c>
      <c r="V44" s="153" t="str">
        <f>INDEX('     2022    '!$A$1:$AC$1563,MATCH($D44,'     2022    '!$D$1:$D$1794,0),MATCH(V$1,'     2022    '!$A$1:$AC$1,0))</f>
        <v>UN0335</v>
      </c>
      <c r="W44" s="153" t="str">
        <f>INDEX('     2022    '!$A$1:$AC$1563,MATCH($D44,'     2022    '!$D$1:$D$1794,0),MATCH(W$1,'     2022    '!$A$1:$AC$1,0))</f>
        <v>F4</v>
      </c>
      <c r="X44" s="151" t="str">
        <f>INDEX('     2022    '!$A$1:$AC$1563,MATCH($D44,'     2022    '!$D$1:$D$1794,0),MATCH(X$1,'     2022    '!$A$1:$AC$1,0))</f>
        <v/>
      </c>
      <c r="Y44" s="151" t="str">
        <f>INDEX('     2022    '!$A$1:$AC$1563,MATCH($D44,'     2022    '!$D$1:$D$1794,0),MATCH(Y$1,'     2022    '!$A$1:$AC$1,0))</f>
        <v/>
      </c>
      <c r="Z44" s="156">
        <f>INDEX('     2022    '!$A$1:$AC$1563,MATCH($D44,'     2022    '!$D$1:$D$1794,0),MATCH(Z$1,'     2022    '!$A$1:$AC$1,0))</f>
        <v>7.0199999999999999E-2</v>
      </c>
      <c r="AA44" s="153" t="str">
        <f>INDEX('     2022    '!$A$1:$AC$1563,MATCH($D44,'     2022    '!$D$1:$D$1794,0),MATCH(AA$1,'     2022    '!$A$1:$AC$1,0))</f>
        <v>1008-F4-69249674</v>
      </c>
      <c r="AB44" s="153" t="str">
        <f>INDEX('     2022    '!$A$1:$AC$1563,MATCH($D44,'     2022    '!$D$1:$D$1794,0),MATCH(AB$1,'     2022    '!$A$1:$AC$1,0))</f>
        <v>GB/HSE-340904</v>
      </c>
      <c r="AC44" s="153" t="str">
        <f>INDEX('     2022    '!$A$1:$AC$1563,MATCH($D44,'     2022    '!$D$1:$D$1794,0),MATCH(AC$1,'     2022    '!$A$1:$AC$1,0))</f>
        <v>8/3/2027</v>
      </c>
    </row>
    <row r="45" spans="1:29">
      <c r="A45" s="32">
        <f t="shared" si="0"/>
        <v>42</v>
      </c>
      <c r="B45" s="68" t="str">
        <f>INDEX('     2022    '!B$2:B$1794,MATCH(D45,'     2022    '!D$2:D$1794,0))</f>
        <v/>
      </c>
      <c r="C45" s="204" t="str">
        <f>INDEX('     2022    '!C$2:C$1794,MATCH(D45,'     2022    '!D$2:D$1794,0))</f>
        <v>Cake - 25s Fan</v>
      </c>
      <c r="D45" s="205" t="str">
        <f>INDEX('     2022    '!D:D,MATCH(A45,'     2022    '!AF:AF,0))</f>
        <v>CC1095</v>
      </c>
      <c r="E45" s="204" t="str">
        <f>INDEX('     2022    '!$A$1:$BP$1563,MATCH(D45,'     2022    '!$D$1:$D$1794,0),MATCH(E$1,'     2022    '!$A$1:$BH$1,0))</f>
        <v>25s Z. Red green blue top gold strobe willow tail</v>
      </c>
      <c r="F45" s="206" t="str">
        <f>IFERROR(IF(LEFT(INDEX('     2022    '!AD$2:AD$1794,MATCH(D45,'     2022    '!D$2:D$1794,0)),4)="http",HYPERLINK(INDEX('     2022    '!AD$2:AD$1794,MATCH(D45,'     2022    '!D$2:D$1794,0)),"Video"),""),"")</f>
        <v>Video</v>
      </c>
      <c r="G45" s="207">
        <f>INDEX('     2022    '!$A$1:$AC$1563,MATCH($D45,'     2022    '!$D$1:$D$1794,0),MATCH(G$1,'     2022    '!$A$1:$AC$1,0))</f>
        <v>21</v>
      </c>
      <c r="H45" s="150"/>
      <c r="I45" s="152">
        <f>INDEX('     2022    '!$A$1:$AC$1563,MATCH($D45,'     2022    '!$D$1:$D$1794,0),MATCH(I$1,'     2022    '!$A$1:$AC$1,0))</f>
        <v>71.08</v>
      </c>
      <c r="J45" s="150"/>
      <c r="K45" s="151">
        <f t="shared" si="1"/>
        <v>9.8668650375075924</v>
      </c>
      <c r="L45" s="152">
        <f>INDEX('     2022    '!$A$1:$AC$1563,MATCH($D45,'     2022    '!$D$1:$D$1794,0),MATCH(L$1,'     2022    '!$A$1:$AC$1,0))</f>
        <v>71.830777473055278</v>
      </c>
      <c r="M45" s="152">
        <f>INDEX('     2022    '!$A$1:$AC$1563,MATCH($D45,'     2022    '!$D$1:$D$1794,0),MATCH(M$1,'     2022    '!$A$1:$AC$1,0))</f>
        <v>78.934920300060739</v>
      </c>
      <c r="N45" s="153" t="str">
        <f>INDEX('     2022    '!$A$1:$AC$1563,MATCH($D45,'     2022    '!$D$1:$D$1794,0),MATCH(N$1,'     2022    '!$A$1:$AC$1,0))</f>
        <v>20mm</v>
      </c>
      <c r="O45" s="154">
        <f>INDEX('     2022    '!$A$1:$AC$1563,MATCH($D45,'     2022    '!$D$1:$D$1794,0),MATCH(O$1,'     2022    '!$A$1:$AC$1,0))</f>
        <v>8</v>
      </c>
      <c r="P45" s="153">
        <f>INDEX('     2022    '!$A$1:$AC$1563,MATCH($D45,'     2022    '!$D$1:$D$1794,0),MATCH(P$1,'     2022    '!$A$1:$AC$1,0))</f>
        <v>25</v>
      </c>
      <c r="Q45" s="153" t="str">
        <f>INDEX('     2022    '!$A$1:$AC$1563,MATCH($D45,'     2022    '!$D$1:$D$1794,0),MATCH(Q$1,'     2022    '!$A$1:$AC$1,0))</f>
        <v>Yes</v>
      </c>
      <c r="R45" s="155">
        <f>INDEX('     2022    '!$A$1:$AC$1563,MATCH($D45,'     2022    '!$D$1:$D$1794,0),MATCH(R$1,'     2022    '!$A$1:$AC$1,0))</f>
        <v>11</v>
      </c>
      <c r="S45" s="155">
        <f>INDEX('     2022    '!$A$1:$AC$1563,MATCH($D45,'     2022    '!$D$1:$D$1794,0),MATCH(S$1,'     2022    '!$A$1:$AC$1,0))</f>
        <v>2.06</v>
      </c>
      <c r="T45" s="155">
        <f>INDEX('     2022    '!$A$1:$AC$1563,MATCH($D45,'     2022    '!$D$1:$D$1794,0),MATCH(T$1,'     2022    '!$A$1:$AC$1,0))</f>
        <v>0.3</v>
      </c>
      <c r="U45" s="154" t="str">
        <f>INDEX('     2022    '!$A$1:$AC$1563,MATCH($D45,'     2022    '!$D$1:$D$1794,0),MATCH(U$1,'     2022    '!$A$1:$AC$1,0))</f>
        <v>1.4G</v>
      </c>
      <c r="V45" s="153" t="str">
        <f>INDEX('     2022    '!$A$1:$AC$1563,MATCH($D45,'     2022    '!$D$1:$D$1794,0),MATCH(V$1,'     2022    '!$A$1:$AC$1,0))</f>
        <v>UN0336</v>
      </c>
      <c r="W45" s="153" t="str">
        <f>INDEX('     2022    '!$A$1:$AC$1563,MATCH($D45,'     2022    '!$D$1:$D$1794,0),MATCH(W$1,'     2022    '!$A$1:$AC$1,0))</f>
        <v>F4</v>
      </c>
      <c r="X45" s="151" t="str">
        <f>INDEX('     2022    '!$A$1:$AC$1563,MATCH($D45,'     2022    '!$D$1:$D$1794,0),MATCH(X$1,'     2022    '!$A$1:$AC$1,0))</f>
        <v/>
      </c>
      <c r="Y45" s="151" t="str">
        <f>INDEX('     2022    '!$A$1:$AC$1563,MATCH($D45,'     2022    '!$D$1:$D$1794,0),MATCH(Y$1,'     2022    '!$A$1:$AC$1,0))</f>
        <v/>
      </c>
      <c r="Z45" s="156">
        <f>INDEX('     2022    '!$A$1:$AC$1563,MATCH($D45,'     2022    '!$D$1:$D$1794,0),MATCH(Z$1,'     2022    '!$A$1:$AC$1,0))</f>
        <v>4.1500000000000002E-2</v>
      </c>
      <c r="AA45" s="153" t="str">
        <f>INDEX('     2022    '!$A$1:$AC$1563,MATCH($D45,'     2022    '!$D$1:$D$1794,0),MATCH(AA$1,'     2022    '!$A$1:$AC$1,0))</f>
        <v>1008-F4-69249668</v>
      </c>
      <c r="AB45" s="153" t="str">
        <f>INDEX('     2022    '!$A$1:$AC$1563,MATCH($D45,'     2022    '!$D$1:$D$1794,0),MATCH(AB$1,'     2022    '!$A$1:$AC$1,0))</f>
        <v>GB/HSE-355685</v>
      </c>
      <c r="AC45" s="153" t="str">
        <f>INDEX('     2022    '!$A$1:$AC$1563,MATCH($D45,'     2022    '!$D$1:$D$1794,0),MATCH(AC$1,'     2022    '!$A$1:$AC$1,0))</f>
        <v>8/3/2027</v>
      </c>
    </row>
    <row r="46" spans="1:29">
      <c r="A46" s="32">
        <f t="shared" si="0"/>
        <v>43</v>
      </c>
      <c r="B46" s="68" t="str">
        <f>INDEX('     2022    '!B$2:B$1794,MATCH(D46,'     2022    '!D$2:D$1794,0))</f>
        <v/>
      </c>
      <c r="C46" s="204" t="str">
        <f>INDEX('     2022    '!C$2:C$1794,MATCH(D46,'     2022    '!D$2:D$1794,0))</f>
        <v>Cake - 25s Fan</v>
      </c>
      <c r="D46" s="205" t="str">
        <f>INDEX('     2022    '!D:D,MATCH(A46,'     2022    '!AF:AF,0))</f>
        <v>CC1096</v>
      </c>
      <c r="E46" s="204" t="str">
        <f>INDEX('     2022    '!$A$1:$BP$1563,MATCH(D46,'     2022    '!$D$1:$D$1794,0),MATCH(E$1,'     2022    '!$A$1:$BH$1,0))</f>
        <v>25s Z. Red green blue top white strobe tail</v>
      </c>
      <c r="F46" s="206" t="str">
        <f>IFERROR(IF(LEFT(INDEX('     2022    '!AD$2:AD$1794,MATCH(D46,'     2022    '!D$2:D$1794,0)),4)="http",HYPERLINK(INDEX('     2022    '!AD$2:AD$1794,MATCH(D46,'     2022    '!D$2:D$1794,0)),"Video"),""),"")</f>
        <v>Video</v>
      </c>
      <c r="G46" s="207">
        <f>INDEX('     2022    '!$A$1:$AC$1563,MATCH($D46,'     2022    '!$D$1:$D$1794,0),MATCH(G$1,'     2022    '!$A$1:$AC$1,0))</f>
        <v>18</v>
      </c>
      <c r="H46" s="150"/>
      <c r="I46" s="152">
        <f>INDEX('     2022    '!$A$1:$AC$1563,MATCH($D46,'     2022    '!$D$1:$D$1794,0),MATCH(I$1,'     2022    '!$A$1:$AC$1,0))</f>
        <v>71.08</v>
      </c>
      <c r="J46" s="150"/>
      <c r="K46" s="151">
        <f t="shared" si="1"/>
        <v>9.8668650375075924</v>
      </c>
      <c r="L46" s="152">
        <f>INDEX('     2022    '!$A$1:$AC$1563,MATCH($D46,'     2022    '!$D$1:$D$1794,0),MATCH(L$1,'     2022    '!$A$1:$AC$1,0))</f>
        <v>71.830777473055278</v>
      </c>
      <c r="M46" s="152">
        <f>INDEX('     2022    '!$A$1:$AC$1563,MATCH($D46,'     2022    '!$D$1:$D$1794,0),MATCH(M$1,'     2022    '!$A$1:$AC$1,0))</f>
        <v>78.934920300060739</v>
      </c>
      <c r="N46" s="153" t="str">
        <f>INDEX('     2022    '!$A$1:$AC$1563,MATCH($D46,'     2022    '!$D$1:$D$1794,0),MATCH(N$1,'     2022    '!$A$1:$AC$1,0))</f>
        <v>20mm</v>
      </c>
      <c r="O46" s="154">
        <f>INDEX('     2022    '!$A$1:$AC$1563,MATCH($D46,'     2022    '!$D$1:$D$1794,0),MATCH(O$1,'     2022    '!$A$1:$AC$1,0))</f>
        <v>8</v>
      </c>
      <c r="P46" s="153">
        <f>INDEX('     2022    '!$A$1:$AC$1563,MATCH($D46,'     2022    '!$D$1:$D$1794,0),MATCH(P$1,'     2022    '!$A$1:$AC$1,0))</f>
        <v>30</v>
      </c>
      <c r="Q46" s="153" t="str">
        <f>INDEX('     2022    '!$A$1:$AC$1563,MATCH($D46,'     2022    '!$D$1:$D$1794,0),MATCH(Q$1,'     2022    '!$A$1:$AC$1,0))</f>
        <v>Yes</v>
      </c>
      <c r="R46" s="155">
        <f>INDEX('     2022    '!$A$1:$AC$1563,MATCH($D46,'     2022    '!$D$1:$D$1794,0),MATCH(R$1,'     2022    '!$A$1:$AC$1,0))</f>
        <v>10.5</v>
      </c>
      <c r="S46" s="155">
        <f>INDEX('     2022    '!$A$1:$AC$1563,MATCH($D46,'     2022    '!$D$1:$D$1794,0),MATCH(S$1,'     2022    '!$A$1:$AC$1,0))</f>
        <v>2.06</v>
      </c>
      <c r="T46" s="155">
        <f>INDEX('     2022    '!$A$1:$AC$1563,MATCH($D46,'     2022    '!$D$1:$D$1794,0),MATCH(T$1,'     2022    '!$A$1:$AC$1,0))</f>
        <v>0.3</v>
      </c>
      <c r="U46" s="154" t="str">
        <f>INDEX('     2022    '!$A$1:$AC$1563,MATCH($D46,'     2022    '!$D$1:$D$1794,0),MATCH(U$1,'     2022    '!$A$1:$AC$1,0))</f>
        <v>1.4G</v>
      </c>
      <c r="V46" s="153" t="str">
        <f>INDEX('     2022    '!$A$1:$AC$1563,MATCH($D46,'     2022    '!$D$1:$D$1794,0),MATCH(V$1,'     2022    '!$A$1:$AC$1,0))</f>
        <v>UN0336</v>
      </c>
      <c r="W46" s="153" t="str">
        <f>INDEX('     2022    '!$A$1:$AC$1563,MATCH($D46,'     2022    '!$D$1:$D$1794,0),MATCH(W$1,'     2022    '!$A$1:$AC$1,0))</f>
        <v>F4</v>
      </c>
      <c r="X46" s="151" t="str">
        <f>INDEX('     2022    '!$A$1:$AC$1563,MATCH($D46,'     2022    '!$D$1:$D$1794,0),MATCH(X$1,'     2022    '!$A$1:$AC$1,0))</f>
        <v/>
      </c>
      <c r="Y46" s="151" t="str">
        <f>INDEX('     2022    '!$A$1:$AC$1563,MATCH($D46,'     2022    '!$D$1:$D$1794,0),MATCH(Y$1,'     2022    '!$A$1:$AC$1,0))</f>
        <v/>
      </c>
      <c r="Z46" s="156">
        <f>INDEX('     2022    '!$A$1:$AC$1563,MATCH($D46,'     2022    '!$D$1:$D$1794,0),MATCH(Z$1,'     2022    '!$A$1:$AC$1,0))</f>
        <v>4.1500000000000002E-2</v>
      </c>
      <c r="AA46" s="153" t="str">
        <f>INDEX('     2022    '!$A$1:$AC$1563,MATCH($D46,'     2022    '!$D$1:$D$1794,0),MATCH(AA$1,'     2022    '!$A$1:$AC$1,0))</f>
        <v>1008-F4-69249668</v>
      </c>
      <c r="AB46" s="153" t="str">
        <f>INDEX('     2022    '!$A$1:$AC$1563,MATCH($D46,'     2022    '!$D$1:$D$1794,0),MATCH(AB$1,'     2022    '!$A$1:$AC$1,0))</f>
        <v>GB/HSE-355686</v>
      </c>
      <c r="AC46" s="153" t="str">
        <f>INDEX('     2022    '!$A$1:$AC$1563,MATCH($D46,'     2022    '!$D$1:$D$1794,0),MATCH(AC$1,'     2022    '!$A$1:$AC$1,0))</f>
        <v>8/3/2027</v>
      </c>
    </row>
    <row r="47" spans="1:29">
      <c r="A47" s="32">
        <f t="shared" si="0"/>
        <v>44</v>
      </c>
      <c r="B47" s="68" t="str">
        <f>INDEX('     2022    '!B$2:B$1794,MATCH(D47,'     2022    '!D$2:D$1794,0))</f>
        <v/>
      </c>
      <c r="C47" s="204" t="str">
        <f>INDEX('     2022    '!C$2:C$1794,MATCH(D47,'     2022    '!D$2:D$1794,0))</f>
        <v>Cake - 25s Fan</v>
      </c>
      <c r="D47" s="205" t="str">
        <f>INDEX('     2022    '!D:D,MATCH(A47,'     2022    '!AF:AF,0))</f>
        <v>CC0889</v>
      </c>
      <c r="E47" s="204" t="str">
        <f>INDEX('     2022    '!$A$1:$BP$1563,MATCH(D47,'     2022    '!$D$1:$D$1794,0),MATCH(E$1,'     2022    '!$A$1:$BH$1,0))</f>
        <v>25s Z. Spit blue pistil red&amp;green falling leaves.</v>
      </c>
      <c r="F47" s="206" t="str">
        <f>IFERROR(IF(LEFT(INDEX('     2022    '!AD$2:AD$1794,MATCH(D47,'     2022    '!D$2:D$1794,0)),4)="http",HYPERLINK(INDEX('     2022    '!AD$2:AD$1794,MATCH(D47,'     2022    '!D$2:D$1794,0)),"Video"),""),"")</f>
        <v>Video</v>
      </c>
      <c r="G47" s="207">
        <f>INDEX('     2022    '!$A$1:$AC$1563,MATCH($D47,'     2022    '!$D$1:$D$1794,0),MATCH(G$1,'     2022    '!$A$1:$AC$1,0))</f>
        <v>0</v>
      </c>
      <c r="H47" s="150"/>
      <c r="I47" s="152">
        <f>INDEX('     2022    '!$A$1:$AC$1563,MATCH($D47,'     2022    '!$D$1:$D$1794,0),MATCH(I$1,'     2022    '!$A$1:$AC$1,0))</f>
        <v>69.2</v>
      </c>
      <c r="J47" s="150"/>
      <c r="K47" s="151">
        <f t="shared" si="1"/>
        <v>20.823386923256106</v>
      </c>
      <c r="L47" s="152">
        <f>INDEX('     2022    '!$A$1:$AC$1563,MATCH($D47,'     2022    '!$D$1:$D$1794,0),MATCH(L$1,'     2022    '!$A$1:$AC$1,0))</f>
        <v>75.797128400652227</v>
      </c>
      <c r="M47" s="152">
        <f>INDEX('     2022    '!$A$1:$AC$1563,MATCH($D47,'     2022    '!$D$1:$D$1794,0),MATCH(M$1,'     2022    '!$A$1:$AC$1,0))</f>
        <v>83.293547693024422</v>
      </c>
      <c r="N47" s="153" t="str">
        <f>INDEX('     2022    '!$A$1:$AC$1563,MATCH($D47,'     2022    '!$D$1:$D$1794,0),MATCH(N$1,'     2022    '!$A$1:$AC$1,0))</f>
        <v>30mm</v>
      </c>
      <c r="O47" s="154">
        <f>INDEX('     2022    '!$A$1:$AC$1563,MATCH($D47,'     2022    '!$D$1:$D$1794,0),MATCH(O$1,'     2022    '!$A$1:$AC$1,0))</f>
        <v>4</v>
      </c>
      <c r="P47" s="153">
        <f>INDEX('     2022    '!$A$1:$AC$1563,MATCH($D47,'     2022    '!$D$1:$D$1794,0),MATCH(P$1,'     2022    '!$A$1:$AC$1,0))</f>
        <v>23</v>
      </c>
      <c r="Q47" s="153" t="str">
        <f>INDEX('     2022    '!$A$1:$AC$1563,MATCH($D47,'     2022    '!$D$1:$D$1794,0),MATCH(Q$1,'     2022    '!$A$1:$AC$1,0))</f>
        <v>Yes</v>
      </c>
      <c r="R47" s="155">
        <f>INDEX('     2022    '!$A$1:$AC$1563,MATCH($D47,'     2022    '!$D$1:$D$1794,0),MATCH(R$1,'     2022    '!$A$1:$AC$1,0))</f>
        <v>15</v>
      </c>
      <c r="S47" s="155">
        <f>INDEX('     2022    '!$A$1:$AC$1563,MATCH($D47,'     2022    '!$D$1:$D$1794,0),MATCH(S$1,'     2022    '!$A$1:$AC$1,0))</f>
        <v>1.8</v>
      </c>
      <c r="T47" s="155">
        <f>INDEX('     2022    '!$A$1:$AC$1563,MATCH($D47,'     2022    '!$D$1:$D$1794,0),MATCH(T$1,'     2022    '!$A$1:$AC$1,0))</f>
        <v>0.3</v>
      </c>
      <c r="U47" s="154" t="str">
        <f>INDEX('     2022    '!$A$1:$AC$1563,MATCH($D47,'     2022    '!$D$1:$D$1794,0),MATCH(U$1,'     2022    '!$A$1:$AC$1,0))</f>
        <v>1.4G</v>
      </c>
      <c r="V47" s="153" t="str">
        <f>INDEX('     2022    '!$A$1:$AC$1563,MATCH($D47,'     2022    '!$D$1:$D$1794,0),MATCH(V$1,'     2022    '!$A$1:$AC$1,0))</f>
        <v>UN0336</v>
      </c>
      <c r="W47" s="153" t="str">
        <f>INDEX('     2022    '!$A$1:$AC$1563,MATCH($D47,'     2022    '!$D$1:$D$1794,0),MATCH(W$1,'     2022    '!$A$1:$AC$1,0))</f>
        <v>F4</v>
      </c>
      <c r="X47" s="151" t="str">
        <f>INDEX('     2022    '!$A$1:$AC$1563,MATCH($D47,'     2022    '!$D$1:$D$1794,0),MATCH(X$1,'     2022    '!$A$1:$AC$1,0))</f>
        <v/>
      </c>
      <c r="Y47" s="151" t="str">
        <f>INDEX('     2022    '!$A$1:$AC$1563,MATCH($D47,'     2022    '!$D$1:$D$1794,0),MATCH(Y$1,'     2022    '!$A$1:$AC$1,0))</f>
        <v/>
      </c>
      <c r="Z47" s="156">
        <f>INDEX('     2022    '!$A$1:$AC$1563,MATCH($D47,'     2022    '!$D$1:$D$1794,0),MATCH(Z$1,'     2022    '!$A$1:$AC$1,0))</f>
        <v>5.8999999999999997E-2</v>
      </c>
      <c r="AA47" s="153" t="str">
        <f>INDEX('     2022    '!$A$1:$AC$1563,MATCH($D47,'     2022    '!$D$1:$D$1794,0),MATCH(AA$1,'     2022    '!$A$1:$AC$1,0))</f>
        <v>1008-F4-69249672</v>
      </c>
      <c r="AB47" s="153" t="str">
        <f>INDEX('     2022    '!$A$1:$AC$1563,MATCH($D47,'     2022    '!$D$1:$D$1794,0),MATCH(AB$1,'     2022    '!$A$1:$AC$1,0))</f>
        <v>GB/HSE-352818</v>
      </c>
      <c r="AC47" s="153" t="str">
        <f>INDEX('     2022    '!$A$1:$AC$1563,MATCH($D47,'     2022    '!$D$1:$D$1794,0),MATCH(AC$1,'     2022    '!$A$1:$AC$1,0))</f>
        <v>6/28/2026</v>
      </c>
    </row>
    <row r="48" spans="1:29" ht="24">
      <c r="A48" s="32">
        <f t="shared" si="0"/>
        <v>45</v>
      </c>
      <c r="B48" s="68" t="str">
        <f>INDEX('     2022    '!B$2:B$1794,MATCH(D48,'     2022    '!D$2:D$1794,0))</f>
        <v>NEW2022</v>
      </c>
      <c r="C48" s="204" t="str">
        <f>INDEX('     2022    '!C$2:C$1794,MATCH(D48,'     2022    '!D$2:D$1794,0))</f>
        <v>Cake - 25s Fan</v>
      </c>
      <c r="D48" s="205" t="str">
        <f>INDEX('     2022    '!D:D,MATCH(A48,'     2022    '!AF:AF,0))</f>
        <v>CC1590</v>
      </c>
      <c r="E48" s="204" t="str">
        <f>INDEX('     2022    '!$A$1:$BP$1563,MATCH(D48,'     2022    '!$D$1:$D$1794,0),MATCH(E$1,'     2022    '!$A$1:$BH$1,0))</f>
        <v>RAPID RAINSHOWER. 25 shot fanned cake.Corolla spit with green spit, fanned dump cake. RETAIL</v>
      </c>
      <c r="F48" s="206" t="str">
        <f>IFERROR(IF(LEFT(INDEX('     2022    '!AD$2:AD$1794,MATCH(D48,'     2022    '!D$2:D$1794,0)),4)="http",HYPERLINK(INDEX('     2022    '!AD$2:AD$1794,MATCH(D48,'     2022    '!D$2:D$1794,0)),"Video"),""),"")</f>
        <v/>
      </c>
      <c r="G48" s="207">
        <f>INDEX('     2022    '!$A$1:$AC$1563,MATCH($D48,'     2022    '!$D$1:$D$1794,0),MATCH(G$1,'     2022    '!$A$1:$AC$1,0))</f>
        <v>0</v>
      </c>
      <c r="H48" s="150"/>
      <c r="I48" s="152">
        <f>INDEX('     2022    '!$A$1:$AC$1563,MATCH($D48,'     2022    '!$D$1:$D$1794,0),MATCH(I$1,'     2022    '!$A$1:$AC$1,0))</f>
        <v>59.67</v>
      </c>
      <c r="J48" s="150"/>
      <c r="K48" s="151">
        <f t="shared" si="1"/>
        <v>14.917596532084856</v>
      </c>
      <c r="L48" s="152">
        <f>INDEX('     2022    '!$A$1:$AC$1563,MATCH($D48,'     2022    '!$D$1:$D$1794,0),MATCH(L$1,'     2022    '!$A$1:$AC$1,0))</f>
        <v>56.68686682192245</v>
      </c>
      <c r="M48" s="152">
        <f>INDEX('     2022    '!$A$1:$AC$1563,MATCH($D48,'     2022    '!$D$1:$D$1794,0),MATCH(M$1,'     2022    '!$A$1:$AC$1,0))</f>
        <v>59.670386128339423</v>
      </c>
      <c r="N48" s="153" t="str">
        <f>INDEX('     2022    '!$A$1:$AC$1563,MATCH($D48,'     2022    '!$D$1:$D$1794,0),MATCH(N$1,'     2022    '!$A$1:$AC$1,0))</f>
        <v>30mm</v>
      </c>
      <c r="O48" s="154">
        <f>INDEX('     2022    '!$A$1:$AC$1563,MATCH($D48,'     2022    '!$D$1:$D$1794,0),MATCH(O$1,'     2022    '!$A$1:$AC$1,0))</f>
        <v>4</v>
      </c>
      <c r="P48" s="153">
        <f>INDEX('     2022    '!$A$1:$AC$1563,MATCH($D48,'     2022    '!$D$1:$D$1794,0),MATCH(P$1,'     2022    '!$A$1:$AC$1,0))</f>
        <v>22</v>
      </c>
      <c r="Q48" s="153" t="str">
        <f>INDEX('     2022    '!$A$1:$AC$1563,MATCH($D48,'     2022    '!$D$1:$D$1794,0),MATCH(Q$1,'     2022    '!$A$1:$AC$1,0))</f>
        <v>Yes</v>
      </c>
      <c r="R48" s="155">
        <f>INDEX('     2022    '!$A$1:$AC$1563,MATCH($D48,'     2022    '!$D$1:$D$1794,0),MATCH(R$1,'     2022    '!$A$1:$AC$1,0))</f>
        <v>0</v>
      </c>
      <c r="S48" s="155">
        <f>INDEX('     2022    '!$A$1:$AC$1563,MATCH($D48,'     2022    '!$D$1:$D$1794,0),MATCH(S$1,'     2022    '!$A$1:$AC$1,0))</f>
        <v>0</v>
      </c>
      <c r="T48" s="155">
        <f>INDEX('     2022    '!$A$1:$AC$1563,MATCH($D48,'     2022    '!$D$1:$D$1794,0),MATCH(T$1,'     2022    '!$A$1:$AC$1,0))</f>
        <v>0</v>
      </c>
      <c r="U48" s="154" t="str">
        <f>INDEX('     2022    '!$A$1:$AC$1563,MATCH($D48,'     2022    '!$D$1:$D$1794,0),MATCH(U$1,'     2022    '!$A$1:$AC$1,0))</f>
        <v/>
      </c>
      <c r="V48" s="153">
        <f>INDEX('     2022    '!$A$1:$AC$1563,MATCH($D48,'     2022    '!$D$1:$D$1794,0),MATCH(V$1,'     2022    '!$A$1:$AC$1,0))</f>
        <v>0</v>
      </c>
      <c r="W48" s="153">
        <f>INDEX('     2022    '!$A$1:$AC$1563,MATCH($D48,'     2022    '!$D$1:$D$1794,0),MATCH(W$1,'     2022    '!$A$1:$AC$1,0))</f>
        <v>0</v>
      </c>
      <c r="X48" s="151">
        <f>INDEX('     2022    '!$A$1:$AC$1563,MATCH($D48,'     2022    '!$D$1:$D$1794,0),MATCH(X$1,'     2022    '!$A$1:$AC$1,0))</f>
        <v>53.99</v>
      </c>
      <c r="Y48" s="151">
        <f>INDEX('     2022    '!$A$1:$AC$1563,MATCH($D48,'     2022    '!$D$1:$D$1794,0),MATCH(Y$1,'     2022    '!$A$1:$AC$1,0))</f>
        <v>43.19</v>
      </c>
      <c r="Z48" s="156">
        <f>INDEX('     2022    '!$A$1:$AC$1563,MATCH($D48,'     2022    '!$D$1:$D$1794,0),MATCH(Z$1,'     2022    '!$A$1:$AC$1,0))</f>
        <v>5.4399999999999997E-2</v>
      </c>
      <c r="AA48" s="153">
        <f>INDEX('     2022    '!$A$1:$AC$1563,MATCH($D48,'     2022    '!$D$1:$D$1794,0),MATCH(AA$1,'     2022    '!$A$1:$AC$1,0))</f>
        <v>0</v>
      </c>
      <c r="AB48" s="153">
        <f>INDEX('     2022    '!$A$1:$AC$1563,MATCH($D48,'     2022    '!$D$1:$D$1794,0),MATCH(AB$1,'     2022    '!$A$1:$AC$1,0))</f>
        <v>0</v>
      </c>
      <c r="AC48" s="153">
        <f>INDEX('     2022    '!$A$1:$AC$1563,MATCH($D48,'     2022    '!$D$1:$D$1794,0),MATCH(AC$1,'     2022    '!$A$1:$AC$1,0))</f>
        <v>0</v>
      </c>
    </row>
    <row r="49" spans="1:29" ht="48">
      <c r="A49" s="32">
        <f t="shared" si="0"/>
        <v>46</v>
      </c>
      <c r="B49" s="68" t="str">
        <f>INDEX('     2022    '!B$2:B$1794,MATCH(D49,'     2022    '!D$2:D$1794,0))</f>
        <v>NEW2022</v>
      </c>
      <c r="C49" s="204" t="str">
        <f>INDEX('     2022    '!C$2:C$1794,MATCH(D49,'     2022    '!D$2:D$1794,0))</f>
        <v>Cake - 25s Fan</v>
      </c>
      <c r="D49" s="205" t="str">
        <f>INDEX('     2022    '!D:D,MATCH(A49,'     2022    '!AF:AF,0))</f>
        <v>CC1593</v>
      </c>
      <c r="E49" s="204" t="str">
        <f>INDEX('     2022    '!$A$1:$BP$1563,MATCH(D49,'     2022    '!$D$1:$D$1794,0),MATCH(E$1,'     2022    '!$A$1:$BH$1,0))</f>
        <v>Mixed case - 3xCC1593a, 3xCC1593b. CC1593a: BLINKING MAGIC. 25s. Deep red strobe tail spit white strobe w/red/green/blue/lemon/purple. CC1593b: BLINKING SURPRISE. 25s. Deep red strobe tail spit silver chrys. w/red/green/blue/lemon/purple. RETAIL</v>
      </c>
      <c r="F49" s="206" t="str">
        <f>IFERROR(IF(LEFT(INDEX('     2022    '!AD$2:AD$1794,MATCH(D49,'     2022    '!D$2:D$1794,0)),4)="http",HYPERLINK(INDEX('     2022    '!AD$2:AD$1794,MATCH(D49,'     2022    '!D$2:D$1794,0)),"Video"),""),"")</f>
        <v>Video</v>
      </c>
      <c r="G49" s="207">
        <f>INDEX('     2022    '!$A$1:$AC$1563,MATCH($D49,'     2022    '!$D$1:$D$1794,0),MATCH(G$1,'     2022    '!$A$1:$AC$1,0))</f>
        <v>0</v>
      </c>
      <c r="H49" s="150"/>
      <c r="I49" s="152">
        <f>INDEX('     2022    '!$A$1:$AC$1563,MATCH($D49,'     2022    '!$D$1:$D$1794,0),MATCH(I$1,'     2022    '!$A$1:$AC$1,0))</f>
        <v>92.08</v>
      </c>
      <c r="J49" s="150"/>
      <c r="K49" s="151">
        <f t="shared" si="1"/>
        <v>15.347451052425251</v>
      </c>
      <c r="L49" s="152">
        <f>INDEX('     2022    '!$A$1:$AC$1563,MATCH($D49,'     2022    '!$D$1:$D$1794,0),MATCH(L$1,'     2022    '!$A$1:$AC$1,0))</f>
        <v>87.480470998823932</v>
      </c>
      <c r="M49" s="152">
        <f>INDEX('     2022    '!$A$1:$AC$1563,MATCH($D49,'     2022    '!$D$1:$D$1794,0),MATCH(M$1,'     2022    '!$A$1:$AC$1,0))</f>
        <v>92.084706314551511</v>
      </c>
      <c r="N49" s="153" t="str">
        <f>INDEX('     2022    '!$A$1:$AC$1563,MATCH($D49,'     2022    '!$D$1:$D$1794,0),MATCH(N$1,'     2022    '!$A$1:$AC$1,0))</f>
        <v>25mm</v>
      </c>
      <c r="O49" s="154">
        <f>INDEX('     2022    '!$A$1:$AC$1563,MATCH($D49,'     2022    '!$D$1:$D$1794,0),MATCH(O$1,'     2022    '!$A$1:$AC$1,0))</f>
        <v>6</v>
      </c>
      <c r="P49" s="153">
        <f>INDEX('     2022    '!$A$1:$AC$1563,MATCH($D49,'     2022    '!$D$1:$D$1794,0),MATCH(P$1,'     2022    '!$A$1:$AC$1,0))</f>
        <v>20</v>
      </c>
      <c r="Q49" s="153" t="str">
        <f>INDEX('     2022    '!$A$1:$AC$1563,MATCH($D49,'     2022    '!$D$1:$D$1794,0),MATCH(Q$1,'     2022    '!$A$1:$AC$1,0))</f>
        <v>Yes</v>
      </c>
      <c r="R49" s="155">
        <f>INDEX('     2022    '!$A$1:$AC$1563,MATCH($D49,'     2022    '!$D$1:$D$1794,0),MATCH(R$1,'     2022    '!$A$1:$AC$1,0))</f>
        <v>0</v>
      </c>
      <c r="S49" s="155">
        <f>INDEX('     2022    '!$A$1:$AC$1563,MATCH($D49,'     2022    '!$D$1:$D$1794,0),MATCH(S$1,'     2022    '!$A$1:$AC$1,0))</f>
        <v>0</v>
      </c>
      <c r="T49" s="155">
        <f>INDEX('     2022    '!$A$1:$AC$1563,MATCH($D49,'     2022    '!$D$1:$D$1794,0),MATCH(T$1,'     2022    '!$A$1:$AC$1,0))</f>
        <v>0</v>
      </c>
      <c r="U49" s="154" t="str">
        <f>INDEX('     2022    '!$A$1:$AC$1563,MATCH($D49,'     2022    '!$D$1:$D$1794,0),MATCH(U$1,'     2022    '!$A$1:$AC$1,0))</f>
        <v/>
      </c>
      <c r="V49" s="153">
        <f>INDEX('     2022    '!$A$1:$AC$1563,MATCH($D49,'     2022    '!$D$1:$D$1794,0),MATCH(V$1,'     2022    '!$A$1:$AC$1,0))</f>
        <v>0</v>
      </c>
      <c r="W49" s="153">
        <f>INDEX('     2022    '!$A$1:$AC$1563,MATCH($D49,'     2022    '!$D$1:$D$1794,0),MATCH(W$1,'     2022    '!$A$1:$AC$1,0))</f>
        <v>0</v>
      </c>
      <c r="X49" s="151">
        <f>INDEX('     2022    '!$A$1:$AC$1563,MATCH($D49,'     2022    '!$D$1:$D$1794,0),MATCH(X$1,'     2022    '!$A$1:$AC$1,0))</f>
        <v>55.99</v>
      </c>
      <c r="Y49" s="151">
        <f>INDEX('     2022    '!$A$1:$AC$1563,MATCH($D49,'     2022    '!$D$1:$D$1794,0),MATCH(Y$1,'     2022    '!$A$1:$AC$1,0))</f>
        <v>44.79</v>
      </c>
      <c r="Z49" s="156">
        <f>INDEX('     2022    '!$A$1:$AC$1563,MATCH($D49,'     2022    '!$D$1:$D$1794,0),MATCH(Z$1,'     2022    '!$A$1:$AC$1,0))</f>
        <v>5.3999999999999999E-2</v>
      </c>
      <c r="AA49" s="153">
        <f>INDEX('     2022    '!$A$1:$AC$1563,MATCH($D49,'     2022    '!$D$1:$D$1794,0),MATCH(AA$1,'     2022    '!$A$1:$AC$1,0))</f>
        <v>0</v>
      </c>
      <c r="AB49" s="153">
        <f>INDEX('     2022    '!$A$1:$AC$1563,MATCH($D49,'     2022    '!$D$1:$D$1794,0),MATCH(AB$1,'     2022    '!$A$1:$AC$1,0))</f>
        <v>0</v>
      </c>
      <c r="AC49" s="153">
        <f>INDEX('     2022    '!$A$1:$AC$1563,MATCH($D49,'     2022    '!$D$1:$D$1794,0),MATCH(AC$1,'     2022    '!$A$1:$AC$1,0))</f>
        <v>0</v>
      </c>
    </row>
    <row r="50" spans="1:29" ht="36">
      <c r="A50" s="32">
        <f t="shared" si="0"/>
        <v>47</v>
      </c>
      <c r="B50" s="68" t="str">
        <f>INDEX('     2022    '!B$2:B$1794,MATCH(D50,'     2022    '!D$2:D$1794,0))</f>
        <v/>
      </c>
      <c r="C50" s="204" t="str">
        <f>INDEX('     2022    '!C$2:C$1794,MATCH(D50,'     2022    '!D$2:D$1794,0))</f>
        <v>Cake - 28s</v>
      </c>
      <c r="D50" s="205" t="str">
        <f>INDEX('     2022    '!D:D,MATCH(A50,'     2022    '!AF:AF,0))</f>
        <v>KF015-WC-28</v>
      </c>
      <c r="E50" s="204" t="str">
        <f>INDEX('     2022    '!$A$1:$BP$1563,MATCH(D50,'     2022    '!$D$1:$D$1794,0),MATCH(E$1,'     2022    '!$A$1:$BH$1,0))</f>
        <v>WHISPERED CHARM. A quiet and charming cake with a great variation of effects. Starting with glittering comets and mines followed by glittering comets, brocade mines finishing with waterfalls and falling leaves. RETAIL</v>
      </c>
      <c r="F50" s="206" t="str">
        <f>IFERROR(IF(LEFT(INDEX('     2022    '!AD$2:AD$1794,MATCH(D50,'     2022    '!D$2:D$1794,0)),4)="http",HYPERLINK(INDEX('     2022    '!AD$2:AD$1794,MATCH(D50,'     2022    '!D$2:D$1794,0)),"Video"),""),"")</f>
        <v>Video</v>
      </c>
      <c r="G50" s="207">
        <f>INDEX('     2022    '!$A$1:$AC$1563,MATCH($D50,'     2022    '!$D$1:$D$1794,0),MATCH(G$1,'     2022    '!$A$1:$AC$1,0))</f>
        <v>65</v>
      </c>
      <c r="H50" s="150"/>
      <c r="I50" s="152">
        <f>INDEX('     2022    '!$A$1:$AC$1563,MATCH($D50,'     2022    '!$D$1:$D$1794,0),MATCH(I$1,'     2022    '!$A$1:$AC$1,0))</f>
        <v>60.79</v>
      </c>
      <c r="J50" s="150"/>
      <c r="K50" s="151">
        <f t="shared" si="1"/>
        <v>10.131666666666666</v>
      </c>
      <c r="L50" s="152">
        <f>INDEX('     2022    '!$A$1:$AC$1563,MATCH($D50,'     2022    '!$D$1:$D$1794,0),MATCH(L$1,'     2022    '!$A$1:$AC$1,0))</f>
        <v>57.75</v>
      </c>
      <c r="M50" s="152">
        <f>INDEX('     2022    '!$A$1:$AC$1563,MATCH($D50,'     2022    '!$D$1:$D$1794,0),MATCH(M$1,'     2022    '!$A$1:$AC$1,0))</f>
        <v>60.79</v>
      </c>
      <c r="N50" s="153" t="str">
        <f>INDEX('     2022    '!$A$1:$AC$1563,MATCH($D50,'     2022    '!$D$1:$D$1794,0),MATCH(N$1,'     2022    '!$A$1:$AC$1,0))</f>
        <v>20mm</v>
      </c>
      <c r="O50" s="154">
        <f>INDEX('     2022    '!$A$1:$AC$1563,MATCH($D50,'     2022    '!$D$1:$D$1794,0),MATCH(O$1,'     2022    '!$A$1:$AC$1,0))</f>
        <v>6</v>
      </c>
      <c r="P50" s="153">
        <f>INDEX('     2022    '!$A$1:$AC$1563,MATCH($D50,'     2022    '!$D$1:$D$1794,0),MATCH(P$1,'     2022    '!$A$1:$AC$1,0))</f>
        <v>40</v>
      </c>
      <c r="Q50" s="153" t="str">
        <f>INDEX('     2022    '!$A$1:$AC$1563,MATCH($D50,'     2022    '!$D$1:$D$1794,0),MATCH(Q$1,'     2022    '!$A$1:$AC$1,0))</f>
        <v>Yes</v>
      </c>
      <c r="R50" s="155">
        <f>INDEX('     2022    '!$A$1:$AC$1563,MATCH($D50,'     2022    '!$D$1:$D$1794,0),MATCH(R$1,'     2022    '!$A$1:$AC$1,0))</f>
        <v>11</v>
      </c>
      <c r="S50" s="155">
        <f>INDEX('     2022    '!$A$1:$AC$1563,MATCH($D50,'     2022    '!$D$1:$D$1794,0),MATCH(S$1,'     2022    '!$A$1:$AC$1,0))</f>
        <v>1.58</v>
      </c>
      <c r="T50" s="155">
        <f>INDEX('     2022    '!$A$1:$AC$1563,MATCH($D50,'     2022    '!$D$1:$D$1794,0),MATCH(T$1,'     2022    '!$A$1:$AC$1,0))</f>
        <v>0</v>
      </c>
      <c r="U50" s="154" t="str">
        <f>INDEX('     2022    '!$A$1:$AC$1563,MATCH($D50,'     2022    '!$D$1:$D$1794,0),MATCH(U$1,'     2022    '!$A$1:$AC$1,0))</f>
        <v>1.4G</v>
      </c>
      <c r="V50" s="153" t="str">
        <f>INDEX('     2022    '!$A$1:$AC$1563,MATCH($D50,'     2022    '!$D$1:$D$1794,0),MATCH(V$1,'     2022    '!$A$1:$AC$1,0))</f>
        <v>UN0336</v>
      </c>
      <c r="W50" s="153" t="str">
        <f>INDEX('     2022    '!$A$1:$AC$1563,MATCH($D50,'     2022    '!$D$1:$D$1794,0),MATCH(W$1,'     2022    '!$A$1:$AC$1,0))</f>
        <v>F2</v>
      </c>
      <c r="X50" s="151">
        <f>INDEX('     2022    '!$A$1:$AC$1563,MATCH($D50,'     2022    '!$D$1:$D$1794,0),MATCH(X$1,'     2022    '!$A$1:$AC$1,0))</f>
        <v>35.99</v>
      </c>
      <c r="Y50" s="151">
        <f>INDEX('     2022    '!$A$1:$AC$1563,MATCH($D50,'     2022    '!$D$1:$D$1794,0),MATCH(Y$1,'     2022    '!$A$1:$AC$1,0))</f>
        <v>29.99</v>
      </c>
      <c r="Z50" s="156">
        <f>INDEX('     2022    '!$A$1:$AC$1563,MATCH($D50,'     2022    '!$D$1:$D$1794,0),MATCH(Z$1,'     2022    '!$A$1:$AC$1,0))</f>
        <v>0.25</v>
      </c>
      <c r="AA50" s="153" t="str">
        <f>INDEX('     2022    '!$A$1:$AC$1563,MATCH($D50,'     2022    '!$D$1:$D$1794,0),MATCH(AA$1,'     2022    '!$A$1:$AC$1,0))</f>
        <v>1395-F2-00302021</v>
      </c>
      <c r="AB50" s="153" t="str">
        <f>INDEX('     2022    '!$A$1:$AC$1563,MATCH($D50,'     2022    '!$D$1:$D$1794,0),MATCH(AB$1,'     2022    '!$A$1:$AC$1,0))</f>
        <v>GB/HSE-354164</v>
      </c>
      <c r="AC50" s="153" t="str">
        <f>INDEX('     2022    '!$A$1:$AC$1563,MATCH($D50,'     2022    '!$D$1:$D$1794,0),MATCH(AC$1,'     2022    '!$A$1:$AC$1,0))</f>
        <v>8/23/2026</v>
      </c>
    </row>
    <row r="51" spans="1:29" ht="24">
      <c r="A51" s="32">
        <f t="shared" si="0"/>
        <v>48</v>
      </c>
      <c r="B51" s="68" t="str">
        <f>INDEX('     2022    '!B$2:B$1794,MATCH(D51,'     2022    '!D$2:D$1794,0))</f>
        <v/>
      </c>
      <c r="C51" s="204" t="str">
        <f>INDEX('     2022    '!C$2:C$1794,MATCH(D51,'     2022    '!D$2:D$1794,0))</f>
        <v>Cake - 30s Fan</v>
      </c>
      <c r="D51" s="205" t="str">
        <f>INDEX('     2022    '!D:D,MATCH(A51,'     2022    '!AF:AF,0))</f>
        <v>CC0589</v>
      </c>
      <c r="E51" s="204" t="str">
        <f>INDEX('     2022    '!$A$1:$BP$1563,MATCH(D51,'     2022    '!$D$1:$D$1794,0),MATCH(E$1,'     2022    '!$A$1:$BH$1,0))</f>
        <v>HORSING AROUND. 30 shot fan cake. A wonderful quiet cake with blue star tails into a quiet burst of golden horsetails, firing in a trident. RETAIL</v>
      </c>
      <c r="F51" s="206" t="str">
        <f>IFERROR(IF(LEFT(INDEX('     2022    '!AD$2:AD$1794,MATCH(D51,'     2022    '!D$2:D$1794,0)),4)="http",HYPERLINK(INDEX('     2022    '!AD$2:AD$1794,MATCH(D51,'     2022    '!D$2:D$1794,0)),"Video"),""),"")</f>
        <v>Video</v>
      </c>
      <c r="G51" s="207">
        <f>INDEX('     2022    '!$A$1:$AC$1563,MATCH($D51,'     2022    '!$D$1:$D$1794,0),MATCH(G$1,'     2022    '!$A$1:$AC$1,0))</f>
        <v>4</v>
      </c>
      <c r="H51" s="150"/>
      <c r="I51" s="152">
        <f>INDEX('     2022    '!$A$1:$AC$1563,MATCH($D51,'     2022    '!$D$1:$D$1794,0),MATCH(I$1,'     2022    '!$A$1:$AC$1,0))</f>
        <v>46.73</v>
      </c>
      <c r="J51" s="150"/>
      <c r="K51" s="151">
        <f t="shared" si="1"/>
        <v>27.65</v>
      </c>
      <c r="L51" s="152">
        <f>INDEX('     2022    '!$A$1:$AC$1563,MATCH($D51,'     2022    '!$D$1:$D$1794,0),MATCH(L$1,'     2022    '!$A$1:$AC$1,0))</f>
        <v>52.534999999999997</v>
      </c>
      <c r="M51" s="152">
        <f>INDEX('     2022    '!$A$1:$AC$1563,MATCH($D51,'     2022    '!$D$1:$D$1794,0),MATCH(M$1,'     2022    '!$A$1:$AC$1,0))</f>
        <v>55.3</v>
      </c>
      <c r="N51" s="153" t="str">
        <f>INDEX('     2022    '!$A$1:$AC$1563,MATCH($D51,'     2022    '!$D$1:$D$1794,0),MATCH(N$1,'     2022    '!$A$1:$AC$1,0))</f>
        <v>30mm</v>
      </c>
      <c r="O51" s="154">
        <f>INDEX('     2022    '!$A$1:$AC$1563,MATCH($D51,'     2022    '!$D$1:$D$1794,0),MATCH(O$1,'     2022    '!$A$1:$AC$1,0))</f>
        <v>2</v>
      </c>
      <c r="P51" s="153">
        <f>INDEX('     2022    '!$A$1:$AC$1563,MATCH($D51,'     2022    '!$D$1:$D$1794,0),MATCH(P$1,'     2022    '!$A$1:$AC$1,0))</f>
        <v>35</v>
      </c>
      <c r="Q51" s="153" t="str">
        <f>INDEX('     2022    '!$A$1:$AC$1563,MATCH($D51,'     2022    '!$D$1:$D$1794,0),MATCH(Q$1,'     2022    '!$A$1:$AC$1,0))</f>
        <v>Yes</v>
      </c>
      <c r="R51" s="155">
        <f>INDEX('     2022    '!$A$1:$AC$1563,MATCH($D51,'     2022    '!$D$1:$D$1794,0),MATCH(R$1,'     2022    '!$A$1:$AC$1,0))</f>
        <v>10</v>
      </c>
      <c r="S51" s="155">
        <f>INDEX('     2022    '!$A$1:$AC$1563,MATCH($D51,'     2022    '!$D$1:$D$1794,0),MATCH(S$1,'     2022    '!$A$1:$AC$1,0))</f>
        <v>1.2</v>
      </c>
      <c r="T51" s="155">
        <f>INDEX('     2022    '!$A$1:$AC$1563,MATCH($D51,'     2022    '!$D$1:$D$1794,0),MATCH(T$1,'     2022    '!$A$1:$AC$1,0))</f>
        <v>0.3</v>
      </c>
      <c r="U51" s="154" t="str">
        <f>INDEX('     2022    '!$A$1:$AC$1563,MATCH($D51,'     2022    '!$D$1:$D$1794,0),MATCH(U$1,'     2022    '!$A$1:$AC$1,0))</f>
        <v>1.4G</v>
      </c>
      <c r="V51" s="153" t="str">
        <f>INDEX('     2022    '!$A$1:$AC$1563,MATCH($D51,'     2022    '!$D$1:$D$1794,0),MATCH(V$1,'     2022    '!$A$1:$AC$1,0))</f>
        <v>UN0336</v>
      </c>
      <c r="W51" s="153" t="str">
        <f>INDEX('     2022    '!$A$1:$AC$1563,MATCH($D51,'     2022    '!$D$1:$D$1794,0),MATCH(W$1,'     2022    '!$A$1:$AC$1,0))</f>
        <v>F3</v>
      </c>
      <c r="X51" s="151">
        <f>INDEX('     2022    '!$A$1:$AC$1563,MATCH($D51,'     2022    '!$D$1:$D$1794,0),MATCH(X$1,'     2022    '!$A$1:$AC$1,0))</f>
        <v>89.99</v>
      </c>
      <c r="Y51" s="151">
        <f>INDEX('     2022    '!$A$1:$AC$1563,MATCH($D51,'     2022    '!$D$1:$D$1794,0),MATCH(Y$1,'     2022    '!$A$1:$AC$1,0))</f>
        <v>66.989999999999995</v>
      </c>
      <c r="Z51" s="156">
        <f>INDEX('     2022    '!$A$1:$AC$1563,MATCH($D51,'     2022    '!$D$1:$D$1794,0),MATCH(Z$1,'     2022    '!$A$1:$AC$1,0))</f>
        <v>4.3049999999999998E-2</v>
      </c>
      <c r="AA51" s="153" t="str">
        <f>INDEX('     2022    '!$A$1:$AC$1563,MATCH($D51,'     2022    '!$D$1:$D$1794,0),MATCH(AA$1,'     2022    '!$A$1:$AC$1,0))</f>
        <v>1008-F3-69252796</v>
      </c>
      <c r="AB51" s="153" t="str">
        <f>INDEX('     2022    '!$A$1:$AC$1563,MATCH($D51,'     2022    '!$D$1:$D$1794,0),MATCH(AB$1,'     2022    '!$A$1:$AC$1,0))</f>
        <v>GB/HSE-352781</v>
      </c>
      <c r="AC51" s="153" t="str">
        <f>INDEX('     2022    '!$A$1:$AC$1563,MATCH($D51,'     2022    '!$D$1:$D$1794,0),MATCH(AC$1,'     2022    '!$A$1:$AC$1,0))</f>
        <v>6/28/2026</v>
      </c>
    </row>
    <row r="52" spans="1:29" ht="24">
      <c r="A52" s="32">
        <f t="shared" si="0"/>
        <v>49</v>
      </c>
      <c r="B52" s="68" t="str">
        <f>INDEX('     2022    '!B$2:B$1794,MATCH(D52,'     2022    '!D$2:D$1794,0))</f>
        <v/>
      </c>
      <c r="C52" s="204" t="str">
        <f>INDEX('     2022    '!C$2:C$1794,MATCH(D52,'     2022    '!D$2:D$1794,0))</f>
        <v>Cake - 30s Fan</v>
      </c>
      <c r="D52" s="205" t="str">
        <f>INDEX('     2022    '!D:D,MATCH(A52,'     2022    '!AF:AF,0))</f>
        <v>CC0516</v>
      </c>
      <c r="E52" s="204" t="str">
        <f>INDEX('     2022    '!$A$1:$BP$1563,MATCH(D52,'     2022    '!$D$1:$D$1794,0),MATCH(E$1,'     2022    '!$A$1:$BH$1,0))</f>
        <v>TRIPLE BLAZE. 30 shot cake, firing in lifts of three. Alternating red, green, silver and yellow tridents with a lovely gold glitter tail. Quiet as well! RETAIL</v>
      </c>
      <c r="F52" s="206" t="str">
        <f>IFERROR(IF(LEFT(INDEX('     2022    '!AD$2:AD$1794,MATCH(D52,'     2022    '!D$2:D$1794,0)),4)="http",HYPERLINK(INDEX('     2022    '!AD$2:AD$1794,MATCH(D52,'     2022    '!D$2:D$1794,0)),"Video"),""),"")</f>
        <v>Video</v>
      </c>
      <c r="G52" s="207">
        <f>INDEX('     2022    '!$A$1:$AC$1563,MATCH($D52,'     2022    '!$D$1:$D$1794,0),MATCH(G$1,'     2022    '!$A$1:$AC$1,0))</f>
        <v>0</v>
      </c>
      <c r="H52" s="150"/>
      <c r="I52" s="152">
        <f>INDEX('     2022    '!$A$1:$AC$1563,MATCH($D52,'     2022    '!$D$1:$D$1794,0),MATCH(I$1,'     2022    '!$A$1:$AC$1,0))</f>
        <v>94.4</v>
      </c>
      <c r="J52" s="150"/>
      <c r="K52" s="151">
        <f t="shared" si="1"/>
        <v>30.637951533944964</v>
      </c>
      <c r="L52" s="152">
        <f>INDEX('     2022    '!$A$1:$AC$1563,MATCH($D52,'     2022    '!$D$1:$D$1794,0),MATCH(L$1,'     2022    '!$A$1:$AC$1,0))</f>
        <v>116.42421582899085</v>
      </c>
      <c r="M52" s="152">
        <f>INDEX('     2022    '!$A$1:$AC$1563,MATCH($D52,'     2022    '!$D$1:$D$1794,0),MATCH(M$1,'     2022    '!$A$1:$AC$1,0))</f>
        <v>122.55180613577986</v>
      </c>
      <c r="N52" s="153" t="str">
        <f>INDEX('     2022    '!$A$1:$AC$1563,MATCH($D52,'     2022    '!$D$1:$D$1794,0),MATCH(N$1,'     2022    '!$A$1:$AC$1,0))</f>
        <v>30mm</v>
      </c>
      <c r="O52" s="154">
        <f>INDEX('     2022    '!$A$1:$AC$1563,MATCH($D52,'     2022    '!$D$1:$D$1794,0),MATCH(O$1,'     2022    '!$A$1:$AC$1,0))</f>
        <v>4</v>
      </c>
      <c r="P52" s="153">
        <f>INDEX('     2022    '!$A$1:$AC$1563,MATCH($D52,'     2022    '!$D$1:$D$1794,0),MATCH(P$1,'     2022    '!$A$1:$AC$1,0))</f>
        <v>30</v>
      </c>
      <c r="Q52" s="153" t="str">
        <f>INDEX('     2022    '!$A$1:$AC$1563,MATCH($D52,'     2022    '!$D$1:$D$1794,0),MATCH(Q$1,'     2022    '!$A$1:$AC$1,0))</f>
        <v>Yes</v>
      </c>
      <c r="R52" s="155">
        <f>INDEX('     2022    '!$A$1:$AC$1563,MATCH($D52,'     2022    '!$D$1:$D$1794,0),MATCH(R$1,'     2022    '!$A$1:$AC$1,0))</f>
        <v>20</v>
      </c>
      <c r="S52" s="155">
        <f>INDEX('     2022    '!$A$1:$AC$1563,MATCH($D52,'     2022    '!$D$1:$D$1794,0),MATCH(S$1,'     2022    '!$A$1:$AC$1,0))</f>
        <v>2.8</v>
      </c>
      <c r="T52" s="155">
        <f>INDEX('     2022    '!$A$1:$AC$1563,MATCH($D52,'     2022    '!$D$1:$D$1794,0),MATCH(T$1,'     2022    '!$A$1:$AC$1,0))</f>
        <v>0.3</v>
      </c>
      <c r="U52" s="154" t="str">
        <f>INDEX('     2022    '!$A$1:$AC$1563,MATCH($D52,'     2022    '!$D$1:$D$1794,0),MATCH(U$1,'     2022    '!$A$1:$AC$1,0))</f>
        <v>1.3G</v>
      </c>
      <c r="V52" s="153" t="str">
        <f>INDEX('     2022    '!$A$1:$AC$1563,MATCH($D52,'     2022    '!$D$1:$D$1794,0),MATCH(V$1,'     2022    '!$A$1:$AC$1,0))</f>
        <v>UN0335</v>
      </c>
      <c r="W52" s="153" t="str">
        <f>INDEX('     2022    '!$A$1:$AC$1563,MATCH($D52,'     2022    '!$D$1:$D$1794,0),MATCH(W$1,'     2022    '!$A$1:$AC$1,0))</f>
        <v>F3</v>
      </c>
      <c r="X52" s="151">
        <f>INDEX('     2022    '!$A$1:$AC$1563,MATCH($D52,'     2022    '!$D$1:$D$1794,0),MATCH(X$1,'     2022    '!$A$1:$AC$1,0))</f>
        <v>89.99</v>
      </c>
      <c r="Y52" s="151">
        <f>INDEX('     2022    '!$A$1:$AC$1563,MATCH($D52,'     2022    '!$D$1:$D$1794,0),MATCH(Y$1,'     2022    '!$A$1:$AC$1,0))</f>
        <v>67.489999999999995</v>
      </c>
      <c r="Z52" s="156">
        <f>INDEX('     2022    '!$A$1:$AC$1563,MATCH($D52,'     2022    '!$D$1:$D$1794,0),MATCH(Z$1,'     2022    '!$A$1:$AC$1,0))</f>
        <v>9.5299999999999996E-2</v>
      </c>
      <c r="AA52" s="153" t="str">
        <f>INDEX('     2022    '!$A$1:$AC$1563,MATCH($D52,'     2022    '!$D$1:$D$1794,0),MATCH(AA$1,'     2022    '!$A$1:$AC$1,0))</f>
        <v>1008-F3-69246973</v>
      </c>
      <c r="AB52" s="153" t="str">
        <f>INDEX('     2022    '!$A$1:$AC$1563,MATCH($D52,'     2022    '!$D$1:$D$1794,0),MATCH(AB$1,'     2022    '!$A$1:$AC$1,0))</f>
        <v>GB/HSE-347773</v>
      </c>
      <c r="AC52" s="153" t="str">
        <f>INDEX('     2022    '!$A$1:$AC$1563,MATCH($D52,'     2022    '!$D$1:$D$1794,0),MATCH(AC$1,'     2022    '!$A$1:$AC$1,0))</f>
        <v>10/15/2029</v>
      </c>
    </row>
    <row r="53" spans="1:29">
      <c r="A53" s="32">
        <f t="shared" si="0"/>
        <v>50</v>
      </c>
      <c r="B53" s="68" t="str">
        <f>INDEX('     2022    '!B$2:B$1794,MATCH(D53,'     2022    '!D$2:D$1794,0))</f>
        <v/>
      </c>
      <c r="C53" s="204" t="str">
        <f>INDEX('     2022    '!C$2:C$1794,MATCH(D53,'     2022    '!D$2:D$1794,0))</f>
        <v>Cake - 30s Fan</v>
      </c>
      <c r="D53" s="205" t="str">
        <f>INDEX('     2022    '!D:D,MATCH(A53,'     2022    '!AF:AF,0))</f>
        <v>CC0588</v>
      </c>
      <c r="E53" s="204" t="str">
        <f>INDEX('     2022    '!$A$1:$BP$1563,MATCH(D53,'     2022    '!$D$1:$D$1794,0),MATCH(E$1,'     2022    '!$A$1:$BH$1,0))</f>
        <v>30s W. White strobe bouquet to white strobe waterfall.</v>
      </c>
      <c r="F53" s="206" t="str">
        <f>IFERROR(IF(LEFT(INDEX('     2022    '!AD$2:AD$1794,MATCH(D53,'     2022    '!D$2:D$1794,0)),4)="http",HYPERLINK(INDEX('     2022    '!AD$2:AD$1794,MATCH(D53,'     2022    '!D$2:D$1794,0)),"Video"),""),"")</f>
        <v>Video</v>
      </c>
      <c r="G53" s="207">
        <f>INDEX('     2022    '!$A$1:$AC$1563,MATCH($D53,'     2022    '!$D$1:$D$1794,0),MATCH(G$1,'     2022    '!$A$1:$AC$1,0))</f>
        <v>0</v>
      </c>
      <c r="H53" s="150"/>
      <c r="I53" s="152">
        <f>INDEX('     2022    '!$A$1:$AC$1563,MATCH($D53,'     2022    '!$D$1:$D$1794,0),MATCH(I$1,'     2022    '!$A$1:$AC$1,0))</f>
        <v>56.04</v>
      </c>
      <c r="J53" s="150"/>
      <c r="K53" s="151">
        <f t="shared" si="1"/>
        <v>32.505000000000003</v>
      </c>
      <c r="L53" s="152">
        <f>INDEX('     2022    '!$A$1:$AC$1563,MATCH($D53,'     2022    '!$D$1:$D$1794,0),MATCH(L$1,'     2022    '!$A$1:$AC$1,0))</f>
        <v>59.159100000000009</v>
      </c>
      <c r="M53" s="152">
        <f>INDEX('     2022    '!$A$1:$AC$1563,MATCH($D53,'     2022    '!$D$1:$D$1794,0),MATCH(M$1,'     2022    '!$A$1:$AC$1,0))</f>
        <v>65.010000000000005</v>
      </c>
      <c r="N53" s="153" t="str">
        <f>INDEX('     2022    '!$A$1:$AC$1563,MATCH($D53,'     2022    '!$D$1:$D$1794,0),MATCH(N$1,'     2022    '!$A$1:$AC$1,0))</f>
        <v>30mm</v>
      </c>
      <c r="O53" s="154">
        <f>INDEX('     2022    '!$A$1:$AC$1563,MATCH($D53,'     2022    '!$D$1:$D$1794,0),MATCH(O$1,'     2022    '!$A$1:$AC$1,0))</f>
        <v>2</v>
      </c>
      <c r="P53" s="153">
        <f>INDEX('     2022    '!$A$1:$AC$1563,MATCH($D53,'     2022    '!$D$1:$D$1794,0),MATCH(P$1,'     2022    '!$A$1:$AC$1,0))</f>
        <v>28</v>
      </c>
      <c r="Q53" s="153" t="str">
        <f>INDEX('     2022    '!$A$1:$AC$1563,MATCH($D53,'     2022    '!$D$1:$D$1794,0),MATCH(Q$1,'     2022    '!$A$1:$AC$1,0))</f>
        <v>Yes</v>
      </c>
      <c r="R53" s="155">
        <f>INDEX('     2022    '!$A$1:$AC$1563,MATCH($D53,'     2022    '!$D$1:$D$1794,0),MATCH(R$1,'     2022    '!$A$1:$AC$1,0))</f>
        <v>10</v>
      </c>
      <c r="S53" s="155">
        <f>INDEX('     2022    '!$A$1:$AC$1563,MATCH($D53,'     2022    '!$D$1:$D$1794,0),MATCH(S$1,'     2022    '!$A$1:$AC$1,0))</f>
        <v>1.4</v>
      </c>
      <c r="T53" s="155">
        <f>INDEX('     2022    '!$A$1:$AC$1563,MATCH($D53,'     2022    '!$D$1:$D$1794,0),MATCH(T$1,'     2022    '!$A$1:$AC$1,0))</f>
        <v>0.3</v>
      </c>
      <c r="U53" s="154" t="str">
        <f>INDEX('     2022    '!$A$1:$AC$1563,MATCH($D53,'     2022    '!$D$1:$D$1794,0),MATCH(U$1,'     2022    '!$A$1:$AC$1,0))</f>
        <v>1.4G</v>
      </c>
      <c r="V53" s="153" t="str">
        <f>INDEX('     2022    '!$A$1:$AC$1563,MATCH($D53,'     2022    '!$D$1:$D$1794,0),MATCH(V$1,'     2022    '!$A$1:$AC$1,0))</f>
        <v>UN0336</v>
      </c>
      <c r="W53" s="153" t="str">
        <f>INDEX('     2022    '!$A$1:$AC$1563,MATCH($D53,'     2022    '!$D$1:$D$1794,0),MATCH(W$1,'     2022    '!$A$1:$AC$1,0))</f>
        <v>F4</v>
      </c>
      <c r="X53" s="151" t="str">
        <f>INDEX('     2022    '!$A$1:$AC$1563,MATCH($D53,'     2022    '!$D$1:$D$1794,0),MATCH(X$1,'     2022    '!$A$1:$AC$1,0))</f>
        <v/>
      </c>
      <c r="Y53" s="151" t="str">
        <f>INDEX('     2022    '!$A$1:$AC$1563,MATCH($D53,'     2022    '!$D$1:$D$1794,0),MATCH(Y$1,'     2022    '!$A$1:$AC$1,0))</f>
        <v/>
      </c>
      <c r="Z53" s="156">
        <f>INDEX('     2022    '!$A$1:$AC$1563,MATCH($D53,'     2022    '!$D$1:$D$1794,0),MATCH(Z$1,'     2022    '!$A$1:$AC$1,0))</f>
        <v>4.36E-2</v>
      </c>
      <c r="AA53" s="153" t="str">
        <f>INDEX('     2022    '!$A$1:$AC$1563,MATCH($D53,'     2022    '!$D$1:$D$1794,0),MATCH(AA$1,'     2022    '!$A$1:$AC$1,0))</f>
        <v>1008-F4-69249672</v>
      </c>
      <c r="AB53" s="153" t="str">
        <f>INDEX('     2022    '!$A$1:$AC$1563,MATCH($D53,'     2022    '!$D$1:$D$1794,0),MATCH(AB$1,'     2022    '!$A$1:$AC$1,0))</f>
        <v>GB/HSE-352780</v>
      </c>
      <c r="AC53" s="153" t="str">
        <f>INDEX('     2022    '!$A$1:$AC$1563,MATCH($D53,'     2022    '!$D$1:$D$1794,0),MATCH(AC$1,'     2022    '!$A$1:$AC$1,0))</f>
        <v>6/28/2026</v>
      </c>
    </row>
    <row r="54" spans="1:29">
      <c r="A54" s="32">
        <f t="shared" si="0"/>
        <v>51</v>
      </c>
      <c r="B54" s="68" t="str">
        <f>INDEX('     2022    '!B$2:B$1794,MATCH(D54,'     2022    '!D$2:D$1794,0))</f>
        <v/>
      </c>
      <c r="C54" s="204" t="str">
        <f>INDEX('     2022    '!C$2:C$1794,MATCH(D54,'     2022    '!D$2:D$1794,0))</f>
        <v>Cake - 30s Fan</v>
      </c>
      <c r="D54" s="205" t="str">
        <f>INDEX('     2022    '!D:D,MATCH(A54,'     2022    '!AF:AF,0))</f>
        <v>CC0775</v>
      </c>
      <c r="E54" s="204" t="str">
        <f>INDEX('     2022    '!$A$1:$BP$1563,MATCH(D54,'     2022    '!$D$1:$D$1794,0),MATCH(E$1,'     2022    '!$A$1:$BH$1,0))</f>
        <v>30s W. Gold strobe, silver strobe tail with blue bouquet.</v>
      </c>
      <c r="F54" s="206" t="str">
        <f>IFERROR(IF(LEFT(INDEX('     2022    '!AD$2:AD$1794,MATCH(D54,'     2022    '!D$2:D$1794,0)),4)="http",HYPERLINK(INDEX('     2022    '!AD$2:AD$1794,MATCH(D54,'     2022    '!D$2:D$1794,0)),"Video"),""),"")</f>
        <v>Video</v>
      </c>
      <c r="G54" s="207">
        <f>INDEX('     2022    '!$A$1:$AC$1563,MATCH($D54,'     2022    '!$D$1:$D$1794,0),MATCH(G$1,'     2022    '!$A$1:$AC$1,0))</f>
        <v>23</v>
      </c>
      <c r="H54" s="150"/>
      <c r="I54" s="152">
        <f>INDEX('     2022    '!$A$1:$AC$1563,MATCH($D54,'     2022    '!$D$1:$D$1794,0),MATCH(I$1,'     2022    '!$A$1:$AC$1,0))</f>
        <v>114.41</v>
      </c>
      <c r="J54" s="150"/>
      <c r="K54" s="151">
        <f t="shared" si="1"/>
        <v>33.18</v>
      </c>
      <c r="L54" s="152">
        <f>INDEX('     2022    '!$A$1:$AC$1563,MATCH($D54,'     2022    '!$D$1:$D$1794,0),MATCH(L$1,'     2022    '!$A$1:$AC$1,0))</f>
        <v>120.7752</v>
      </c>
      <c r="M54" s="152">
        <f>INDEX('     2022    '!$A$1:$AC$1563,MATCH($D54,'     2022    '!$D$1:$D$1794,0),MATCH(M$1,'     2022    '!$A$1:$AC$1,0))</f>
        <v>132.72</v>
      </c>
      <c r="N54" s="153" t="str">
        <f>INDEX('     2022    '!$A$1:$AC$1563,MATCH($D54,'     2022    '!$D$1:$D$1794,0),MATCH(N$1,'     2022    '!$A$1:$AC$1,0))</f>
        <v>30mm</v>
      </c>
      <c r="O54" s="154">
        <f>INDEX('     2022    '!$A$1:$AC$1563,MATCH($D54,'     2022    '!$D$1:$D$1794,0),MATCH(O$1,'     2022    '!$A$1:$AC$1,0))</f>
        <v>4</v>
      </c>
      <c r="P54" s="153">
        <f>INDEX('     2022    '!$A$1:$AC$1563,MATCH($D54,'     2022    '!$D$1:$D$1794,0),MATCH(P$1,'     2022    '!$A$1:$AC$1,0))</f>
        <v>34</v>
      </c>
      <c r="Q54" s="153" t="str">
        <f>INDEX('     2022    '!$A$1:$AC$1563,MATCH($D54,'     2022    '!$D$1:$D$1794,0),MATCH(Q$1,'     2022    '!$A$1:$AC$1,0))</f>
        <v>Yes</v>
      </c>
      <c r="R54" s="155">
        <f>INDEX('     2022    '!$A$1:$AC$1563,MATCH($D54,'     2022    '!$D$1:$D$1794,0),MATCH(R$1,'     2022    '!$A$1:$AC$1,0))</f>
        <v>17</v>
      </c>
      <c r="S54" s="155">
        <f>INDEX('     2022    '!$A$1:$AC$1563,MATCH($D54,'     2022    '!$D$1:$D$1794,0),MATCH(S$1,'     2022    '!$A$1:$AC$1,0))</f>
        <v>2.2999999999999998</v>
      </c>
      <c r="T54" s="155">
        <f>INDEX('     2022    '!$A$1:$AC$1563,MATCH($D54,'     2022    '!$D$1:$D$1794,0),MATCH(T$1,'     2022    '!$A$1:$AC$1,0))</f>
        <v>0.3</v>
      </c>
      <c r="U54" s="154" t="str">
        <f>INDEX('     2022    '!$A$1:$AC$1563,MATCH($D54,'     2022    '!$D$1:$D$1794,0),MATCH(U$1,'     2022    '!$A$1:$AC$1,0))</f>
        <v>1.3G</v>
      </c>
      <c r="V54" s="153" t="str">
        <f>INDEX('     2022    '!$A$1:$AC$1563,MATCH($D54,'     2022    '!$D$1:$D$1794,0),MATCH(V$1,'     2022    '!$A$1:$AC$1,0))</f>
        <v>UN0335</v>
      </c>
      <c r="W54" s="153" t="str">
        <f>INDEX('     2022    '!$A$1:$AC$1563,MATCH($D54,'     2022    '!$D$1:$D$1794,0),MATCH(W$1,'     2022    '!$A$1:$AC$1,0))</f>
        <v>F4</v>
      </c>
      <c r="X54" s="151" t="str">
        <f>INDEX('     2022    '!$A$1:$AC$1563,MATCH($D54,'     2022    '!$D$1:$D$1794,0),MATCH(X$1,'     2022    '!$A$1:$AC$1,0))</f>
        <v/>
      </c>
      <c r="Y54" s="151" t="str">
        <f>INDEX('     2022    '!$A$1:$AC$1563,MATCH($D54,'     2022    '!$D$1:$D$1794,0),MATCH(Y$1,'     2022    '!$A$1:$AC$1,0))</f>
        <v/>
      </c>
      <c r="Z54" s="156">
        <f>INDEX('     2022    '!$A$1:$AC$1563,MATCH($D54,'     2022    '!$D$1:$D$1794,0),MATCH(Z$1,'     2022    '!$A$1:$AC$1,0))</f>
        <v>9.9599999999999994E-2</v>
      </c>
      <c r="AA54" s="153" t="str">
        <f>INDEX('     2022    '!$A$1:$AC$1563,MATCH($D54,'     2022    '!$D$1:$D$1794,0),MATCH(AA$1,'     2022    '!$A$1:$AC$1,0))</f>
        <v>1008-F4-69249672</v>
      </c>
      <c r="AB54" s="153" t="str">
        <f>INDEX('     2022    '!$A$1:$AC$1563,MATCH($D54,'     2022    '!$D$1:$D$1794,0),MATCH(AB$1,'     2022    '!$A$1:$AC$1,0))</f>
        <v>GB/HSE-352809</v>
      </c>
      <c r="AC54" s="153" t="str">
        <f>INDEX('     2022    '!$A$1:$AC$1563,MATCH($D54,'     2022    '!$D$1:$D$1794,0),MATCH(AC$1,'     2022    '!$A$1:$AC$1,0))</f>
        <v>6/28/2026</v>
      </c>
    </row>
    <row r="55" spans="1:29" ht="36">
      <c r="A55" s="32">
        <f t="shared" si="0"/>
        <v>52</v>
      </c>
      <c r="B55" s="68" t="str">
        <f>INDEX('     2022    '!B$2:B$1794,MATCH(D55,'     2022    '!D$2:D$1794,0))</f>
        <v/>
      </c>
      <c r="C55" s="204" t="str">
        <f>INDEX('     2022    '!C$2:C$1794,MATCH(D55,'     2022    '!D$2:D$1794,0))</f>
        <v>Cake - 35s Fan</v>
      </c>
      <c r="D55" s="205" t="str">
        <f>INDEX('     2022    '!D:D,MATCH(A55,'     2022    '!AF:AF,0))</f>
        <v>CC1516</v>
      </c>
      <c r="E55" s="204" t="str">
        <f>INDEX('     2022    '!$A$1:$BP$1563,MATCH(D55,'     2022    '!$D$1:$D$1794,0),MATCH(E$1,'     2022    '!$A$1:$BH$1,0))</f>
        <v>SERENITY. 35 shot Z firing fan cake. Colour strobe mines lifts to red &amp; green falling leaves, with blue mines to blue &amp; silver fish. Finishing with a volley of both of the effects. RETAIL</v>
      </c>
      <c r="F55" s="206" t="str">
        <f>IFERROR(IF(LEFT(INDEX('     2022    '!AD$2:AD$1794,MATCH(D55,'     2022    '!D$2:D$1794,0)),4)="http",HYPERLINK(INDEX('     2022    '!AD$2:AD$1794,MATCH(D55,'     2022    '!D$2:D$1794,0)),"Video"),""),"")</f>
        <v>Video</v>
      </c>
      <c r="G55" s="207">
        <f>INDEX('     2022    '!$A$1:$AC$1563,MATCH($D55,'     2022    '!$D$1:$D$1794,0),MATCH(G$1,'     2022    '!$A$1:$AC$1,0))</f>
        <v>0</v>
      </c>
      <c r="H55" s="150"/>
      <c r="I55" s="152">
        <f>INDEX('     2022    '!$A$1:$AC$1563,MATCH($D55,'     2022    '!$D$1:$D$1794,0),MATCH(I$1,'     2022    '!$A$1:$AC$1,0))</f>
        <v>69.83</v>
      </c>
      <c r="J55" s="150"/>
      <c r="K55" s="151">
        <f t="shared" si="1"/>
        <v>20.861287990107773</v>
      </c>
      <c r="L55" s="152">
        <f>INDEX('     2022    '!$A$1:$AC$1563,MATCH($D55,'     2022    '!$D$1:$D$1794,0),MATCH(L$1,'     2022    '!$A$1:$AC$1,0))</f>
        <v>79.272894362409531</v>
      </c>
      <c r="M55" s="152">
        <f>INDEX('     2022    '!$A$1:$AC$1563,MATCH($D55,'     2022    '!$D$1:$D$1794,0),MATCH(M$1,'     2022    '!$A$1:$AC$1,0))</f>
        <v>83.44515196043109</v>
      </c>
      <c r="N55" s="153" t="str">
        <f>INDEX('     2022    '!$A$1:$AC$1563,MATCH($D55,'     2022    '!$D$1:$D$1794,0),MATCH(N$1,'     2022    '!$A$1:$AC$1,0))</f>
        <v>25mm</v>
      </c>
      <c r="O55" s="154">
        <f>INDEX('     2022    '!$A$1:$AC$1563,MATCH($D55,'     2022    '!$D$1:$D$1794,0),MATCH(O$1,'     2022    '!$A$1:$AC$1,0))</f>
        <v>4</v>
      </c>
      <c r="P55" s="153">
        <f>INDEX('     2022    '!$A$1:$AC$1563,MATCH($D55,'     2022    '!$D$1:$D$1794,0),MATCH(P$1,'     2022    '!$A$1:$AC$1,0))</f>
        <v>50</v>
      </c>
      <c r="Q55" s="153" t="str">
        <f>INDEX('     2022    '!$A$1:$AC$1563,MATCH($D55,'     2022    '!$D$1:$D$1794,0),MATCH(Q$1,'     2022    '!$A$1:$AC$1,0))</f>
        <v>Yes</v>
      </c>
      <c r="R55" s="155">
        <f>INDEX('     2022    '!$A$1:$AC$1563,MATCH($D55,'     2022    '!$D$1:$D$1794,0),MATCH(R$1,'     2022    '!$A$1:$AC$1,0))</f>
        <v>13</v>
      </c>
      <c r="S55" s="155">
        <f>INDEX('     2022    '!$A$1:$AC$1563,MATCH($D55,'     2022    '!$D$1:$D$1794,0),MATCH(S$1,'     2022    '!$A$1:$AC$1,0))</f>
        <v>1.7</v>
      </c>
      <c r="T55" s="155">
        <f>INDEX('     2022    '!$A$1:$AC$1563,MATCH($D55,'     2022    '!$D$1:$D$1794,0),MATCH(T$1,'     2022    '!$A$1:$AC$1,0))</f>
        <v>0.3</v>
      </c>
      <c r="U55" s="154" t="str">
        <f>INDEX('     2022    '!$A$1:$AC$1563,MATCH($D55,'     2022    '!$D$1:$D$1794,0),MATCH(U$1,'     2022    '!$A$1:$AC$1,0))</f>
        <v>1.4G</v>
      </c>
      <c r="V55" s="153" t="str">
        <f>INDEX('     2022    '!$A$1:$AC$1563,MATCH($D55,'     2022    '!$D$1:$D$1794,0),MATCH(V$1,'     2022    '!$A$1:$AC$1,0))</f>
        <v>UN0336</v>
      </c>
      <c r="W55" s="153">
        <f>INDEX('     2022    '!$A$1:$AC$1563,MATCH($D55,'     2022    '!$D$1:$D$1794,0),MATCH(W$1,'     2022    '!$A$1:$AC$1,0))</f>
        <v>0</v>
      </c>
      <c r="X55" s="151">
        <f>INDEX('     2022    '!$A$1:$AC$1563,MATCH($D55,'     2022    '!$D$1:$D$1794,0),MATCH(X$1,'     2022    '!$A$1:$AC$1,0))</f>
        <v>66.989999999999995</v>
      </c>
      <c r="Y55" s="151">
        <f>INDEX('     2022    '!$A$1:$AC$1563,MATCH($D55,'     2022    '!$D$1:$D$1794,0),MATCH(Y$1,'     2022    '!$A$1:$AC$1,0))</f>
        <v>49.99</v>
      </c>
      <c r="Z55" s="156">
        <f>INDEX('     2022    '!$A$1:$AC$1563,MATCH($D55,'     2022    '!$D$1:$D$1794,0),MATCH(Z$1,'     2022    '!$A$1:$AC$1,0))</f>
        <v>5.0430999999999997E-2</v>
      </c>
      <c r="AA55" s="153" t="str">
        <f>INDEX('     2022    '!$A$1:$AC$1563,MATCH($D55,'     2022    '!$D$1:$D$1794,0),MATCH(AA$1,'     2022    '!$A$1:$AC$1,0))</f>
        <v>2806-F2-000042</v>
      </c>
      <c r="AB55" s="153" t="str">
        <f>INDEX('     2022    '!$A$1:$AC$1563,MATCH($D55,'     2022    '!$D$1:$D$1794,0),MATCH(AB$1,'     2022    '!$A$1:$AC$1,0))</f>
        <v>GB/HSE-362446</v>
      </c>
      <c r="AC55" s="153" t="str">
        <f>INDEX('     2022    '!$A$1:$AC$1563,MATCH($D55,'     2022    '!$D$1:$D$1794,0),MATCH(AC$1,'     2022    '!$A$1:$AC$1,0))</f>
        <v>11/30/2030</v>
      </c>
    </row>
    <row r="56" spans="1:29">
      <c r="A56" s="32">
        <f t="shared" si="0"/>
        <v>53</v>
      </c>
      <c r="B56" s="68" t="str">
        <f>INDEX('     2022    '!B$2:B$1794,MATCH(D56,'     2022    '!D$2:D$1794,0))</f>
        <v/>
      </c>
      <c r="C56" s="204" t="str">
        <f>INDEX('     2022    '!C$2:C$1794,MATCH(D56,'     2022    '!D$2:D$1794,0))</f>
        <v>Cake - 39s</v>
      </c>
      <c r="D56" s="205" t="str">
        <f>INDEX('     2022    '!D:D,MATCH(A56,'     2022    '!AF:AF,0))</f>
        <v>CC1520</v>
      </c>
      <c r="E56" s="204" t="str">
        <f>INDEX('     2022    '!$A$1:$BP$1563,MATCH(D56,'     2022    '!$D$1:$D$1794,0),MATCH(E$1,'     2022    '!$A$1:$BH$1,0))</f>
        <v>39s Z. Green gold cyan 3 step mine</v>
      </c>
      <c r="F56" s="206" t="str">
        <f>IFERROR(IF(LEFT(INDEX('     2022    '!AD$2:AD$1794,MATCH(D56,'     2022    '!D$2:D$1794,0)),4)="http",HYPERLINK(INDEX('     2022    '!AD$2:AD$1794,MATCH(D56,'     2022    '!D$2:D$1794,0)),"Video"),""),"")</f>
        <v>Video</v>
      </c>
      <c r="G56" s="207">
        <f>INDEX('     2022    '!$A$1:$AC$1563,MATCH($D56,'     2022    '!$D$1:$D$1794,0),MATCH(G$1,'     2022    '!$A$1:$AC$1,0))</f>
        <v>17</v>
      </c>
      <c r="H56" s="150"/>
      <c r="I56" s="152">
        <f>INDEX('     2022    '!$A$1:$AC$1563,MATCH($D56,'     2022    '!$D$1:$D$1794,0),MATCH(I$1,'     2022    '!$A$1:$AC$1,0))</f>
        <v>106.83</v>
      </c>
      <c r="J56" s="150"/>
      <c r="K56" s="151">
        <f t="shared" si="1"/>
        <v>41.929807502015805</v>
      </c>
      <c r="L56" s="152">
        <f>INDEX('     2022    '!$A$1:$AC$1563,MATCH($D56,'     2022    '!$D$1:$D$1794,0),MATCH(L$1,'     2022    '!$A$1:$AC$1,0))</f>
        <v>114.46837448050316</v>
      </c>
      <c r="M56" s="152">
        <f>INDEX('     2022    '!$A$1:$AC$1563,MATCH($D56,'     2022    '!$D$1:$D$1794,0),MATCH(M$1,'     2022    '!$A$1:$AC$1,0))</f>
        <v>125.78942250604742</v>
      </c>
      <c r="N56" s="153" t="str">
        <f>INDEX('     2022    '!$A$1:$AC$1563,MATCH($D56,'     2022    '!$D$1:$D$1794,0),MATCH(N$1,'     2022    '!$A$1:$AC$1,0))</f>
        <v>30mm</v>
      </c>
      <c r="O56" s="154">
        <f>INDEX('     2022    '!$A$1:$AC$1563,MATCH($D56,'     2022    '!$D$1:$D$1794,0),MATCH(O$1,'     2022    '!$A$1:$AC$1,0))</f>
        <v>3</v>
      </c>
      <c r="P56" s="153">
        <f>INDEX('     2022    '!$A$1:$AC$1563,MATCH($D56,'     2022    '!$D$1:$D$1794,0),MATCH(P$1,'     2022    '!$A$1:$AC$1,0))</f>
        <v>5</v>
      </c>
      <c r="Q56" s="153" t="str">
        <f>INDEX('     2022    '!$A$1:$AC$1563,MATCH($D56,'     2022    '!$D$1:$D$1794,0),MATCH(Q$1,'     2022    '!$A$1:$AC$1,0))</f>
        <v>Yes</v>
      </c>
      <c r="R56" s="155">
        <f>INDEX('     2022    '!$A$1:$AC$1563,MATCH($D56,'     2022    '!$D$1:$D$1794,0),MATCH(R$1,'     2022    '!$A$1:$AC$1,0))</f>
        <v>18</v>
      </c>
      <c r="S56" s="155">
        <f>INDEX('     2022    '!$A$1:$AC$1563,MATCH($D56,'     2022    '!$D$1:$D$1794,0),MATCH(S$1,'     2022    '!$A$1:$AC$1,0))</f>
        <v>3.3</v>
      </c>
      <c r="T56" s="155">
        <f>INDEX('     2022    '!$A$1:$AC$1563,MATCH($D56,'     2022    '!$D$1:$D$1794,0),MATCH(T$1,'     2022    '!$A$1:$AC$1,0))</f>
        <v>0.3</v>
      </c>
      <c r="U56" s="154" t="str">
        <f>INDEX('     2022    '!$A$1:$AC$1563,MATCH($D56,'     2022    '!$D$1:$D$1794,0),MATCH(U$1,'     2022    '!$A$1:$AC$1,0))</f>
        <v>1.4G</v>
      </c>
      <c r="V56" s="153" t="str">
        <f>INDEX('     2022    '!$A$1:$AC$1563,MATCH($D56,'     2022    '!$D$1:$D$1794,0),MATCH(V$1,'     2022    '!$A$1:$AC$1,0))</f>
        <v>UN0336</v>
      </c>
      <c r="W56" s="153" t="str">
        <f>INDEX('     2022    '!$A$1:$AC$1563,MATCH($D56,'     2022    '!$D$1:$D$1794,0),MATCH(W$1,'     2022    '!$A$1:$AC$1,0))</f>
        <v>F4</v>
      </c>
      <c r="X56" s="151" t="str">
        <f>INDEX('     2022    '!$A$1:$AC$1563,MATCH($D56,'     2022    '!$D$1:$D$1794,0),MATCH(X$1,'     2022    '!$A$1:$AC$1,0))</f>
        <v/>
      </c>
      <c r="Y56" s="151" t="str">
        <f>INDEX('     2022    '!$A$1:$AC$1563,MATCH($D56,'     2022    '!$D$1:$D$1794,0),MATCH(Y$1,'     2022    '!$A$1:$AC$1,0))</f>
        <v/>
      </c>
      <c r="Z56" s="156">
        <f>INDEX('     2022    '!$A$1:$AC$1563,MATCH($D56,'     2022    '!$D$1:$D$1794,0),MATCH(Z$1,'     2022    '!$A$1:$AC$1,0))</f>
        <v>7.4300000000000005E-2</v>
      </c>
      <c r="AA56" s="153" t="str">
        <f>INDEX('     2022    '!$A$1:$AC$1563,MATCH($D56,'     2022    '!$D$1:$D$1794,0),MATCH(AA$1,'     2022    '!$A$1:$AC$1,0))</f>
        <v>2806-F4-001972</v>
      </c>
      <c r="AB56" s="153" t="str">
        <f>INDEX('     2022    '!$A$1:$AC$1563,MATCH($D56,'     2022    '!$D$1:$D$1794,0),MATCH(AB$1,'     2022    '!$A$1:$AC$1,0))</f>
        <v>GB/HSE-362450</v>
      </c>
      <c r="AC56" s="153" t="str">
        <f>INDEX('     2022    '!$A$1:$AC$1563,MATCH($D56,'     2022    '!$D$1:$D$1794,0),MATCH(AC$1,'     2022    '!$A$1:$AC$1,0))</f>
        <v>11/30/2030</v>
      </c>
    </row>
    <row r="57" spans="1:29" ht="24">
      <c r="A57" s="32">
        <f t="shared" si="0"/>
        <v>54</v>
      </c>
      <c r="B57" s="68" t="str">
        <f>INDEX('     2022    '!B$2:B$1794,MATCH(D57,'     2022    '!D$2:D$1794,0))</f>
        <v/>
      </c>
      <c r="C57" s="204" t="str">
        <f>INDEX('     2022    '!C$2:C$1794,MATCH(D57,'     2022    '!D$2:D$1794,0))</f>
        <v>Cake - 40s Fan</v>
      </c>
      <c r="D57" s="205" t="str">
        <f>INDEX('     2022    '!D:D,MATCH(A57,'     2022    '!AF:AF,0))</f>
        <v>CC1324</v>
      </c>
      <c r="E57" s="204" t="str">
        <f>INDEX('     2022    '!$A$1:$BP$1563,MATCH(D57,'     2022    '!$D$1:$D$1794,0),MATCH(E$1,'     2022    '!$A$1:$BH$1,0))</f>
        <v>40s FAN. 1-2 row: red cracker tail.green cracker tail, 3-4row: gold cracker tail, sea-blue cracker, 5row: silver cracker tail ,6row:carcker tail</v>
      </c>
      <c r="F57" s="206" t="str">
        <f>IFERROR(IF(LEFT(INDEX('     2022    '!AD$2:AD$1794,MATCH(D57,'     2022    '!D$2:D$1794,0)),4)="http",HYPERLINK(INDEX('     2022    '!AD$2:AD$1794,MATCH(D57,'     2022    '!D$2:D$1794,0)),"Video"),""),"")</f>
        <v>Video</v>
      </c>
      <c r="G57" s="207">
        <f>INDEX('     2022    '!$A$1:$AC$1563,MATCH($D57,'     2022    '!$D$1:$D$1794,0),MATCH(G$1,'     2022    '!$A$1:$AC$1,0))</f>
        <v>22</v>
      </c>
      <c r="H57" s="150"/>
      <c r="I57" s="152">
        <f>INDEX('     2022    '!$A$1:$AC$1563,MATCH($D57,'     2022    '!$D$1:$D$1794,0),MATCH(I$1,'     2022    '!$A$1:$AC$1,0))</f>
        <v>60.6</v>
      </c>
      <c r="J57" s="150"/>
      <c r="K57" s="151">
        <f t="shared" si="1"/>
        <v>8.7875000000000014</v>
      </c>
      <c r="L57" s="152">
        <f>INDEX('     2022    '!$A$1:$AC$1563,MATCH($D57,'     2022    '!$D$1:$D$1794,0),MATCH(L$1,'     2022    '!$A$1:$AC$1,0))</f>
        <v>63.973000000000013</v>
      </c>
      <c r="M57" s="152">
        <f>INDEX('     2022    '!$A$1:$AC$1563,MATCH($D57,'     2022    '!$D$1:$D$1794,0),MATCH(M$1,'     2022    '!$A$1:$AC$1,0))</f>
        <v>70.300000000000011</v>
      </c>
      <c r="N57" s="153" t="str">
        <f>INDEX('     2022    '!$A$1:$AC$1563,MATCH($D57,'     2022    '!$D$1:$D$1794,0),MATCH(N$1,'     2022    '!$A$1:$AC$1,0))</f>
        <v>18mm</v>
      </c>
      <c r="O57" s="154">
        <f>INDEX('     2022    '!$A$1:$AC$1563,MATCH($D57,'     2022    '!$D$1:$D$1794,0),MATCH(O$1,'     2022    '!$A$1:$AC$1,0))</f>
        <v>8</v>
      </c>
      <c r="P57" s="153">
        <f>INDEX('     2022    '!$A$1:$AC$1563,MATCH($D57,'     2022    '!$D$1:$D$1794,0),MATCH(P$1,'     2022    '!$A$1:$AC$1,0))</f>
        <v>20</v>
      </c>
      <c r="Q57" s="153" t="str">
        <f>INDEX('     2022    '!$A$1:$AC$1563,MATCH($D57,'     2022    '!$D$1:$D$1794,0),MATCH(Q$1,'     2022    '!$A$1:$AC$1,0))</f>
        <v>Yes</v>
      </c>
      <c r="R57" s="155">
        <f>INDEX('     2022    '!$A$1:$AC$1563,MATCH($D57,'     2022    '!$D$1:$D$1794,0),MATCH(R$1,'     2022    '!$A$1:$AC$1,0))</f>
        <v>10</v>
      </c>
      <c r="S57" s="155">
        <f>INDEX('     2022    '!$A$1:$AC$1563,MATCH($D57,'     2022    '!$D$1:$D$1794,0),MATCH(S$1,'     2022    '!$A$1:$AC$1,0))</f>
        <v>1.86</v>
      </c>
      <c r="T57" s="155">
        <f>INDEX('     2022    '!$A$1:$AC$1563,MATCH($D57,'     2022    '!$D$1:$D$1794,0),MATCH(T$1,'     2022    '!$A$1:$AC$1,0))</f>
        <v>0.3</v>
      </c>
      <c r="U57" s="154" t="str">
        <f>INDEX('     2022    '!$A$1:$AC$1563,MATCH($D57,'     2022    '!$D$1:$D$1794,0),MATCH(U$1,'     2022    '!$A$1:$AC$1,0))</f>
        <v>1.4G</v>
      </c>
      <c r="V57" s="153" t="str">
        <f>INDEX('     2022    '!$A$1:$AC$1563,MATCH($D57,'     2022    '!$D$1:$D$1794,0),MATCH(V$1,'     2022    '!$A$1:$AC$1,0))</f>
        <v>UN0336</v>
      </c>
      <c r="W57" s="153" t="str">
        <f>INDEX('     2022    '!$A$1:$AC$1563,MATCH($D57,'     2022    '!$D$1:$D$1794,0),MATCH(W$1,'     2022    '!$A$1:$AC$1,0))</f>
        <v>F4</v>
      </c>
      <c r="X57" s="151" t="str">
        <f>INDEX('     2022    '!$A$1:$AC$1563,MATCH($D57,'     2022    '!$D$1:$D$1794,0),MATCH(X$1,'     2022    '!$A$1:$AC$1,0))</f>
        <v/>
      </c>
      <c r="Y57" s="151" t="str">
        <f>INDEX('     2022    '!$A$1:$AC$1563,MATCH($D57,'     2022    '!$D$1:$D$1794,0),MATCH(Y$1,'     2022    '!$A$1:$AC$1,0))</f>
        <v/>
      </c>
      <c r="Z57" s="156">
        <f>INDEX('     2022    '!$A$1:$AC$1563,MATCH($D57,'     2022    '!$D$1:$D$1794,0),MATCH(Z$1,'     2022    '!$A$1:$AC$1,0))</f>
        <v>4.1070000000000002E-2</v>
      </c>
      <c r="AA57" s="153" t="str">
        <f>INDEX('     2022    '!$A$1:$AC$1563,MATCH($D57,'     2022    '!$D$1:$D$1794,0),MATCH(AA$1,'     2022    '!$A$1:$AC$1,0))</f>
        <v>1008-F4-69259800</v>
      </c>
      <c r="AB57" s="153" t="str">
        <f>INDEX('     2022    '!$A$1:$AC$1563,MATCH($D57,'     2022    '!$D$1:$D$1794,0),MATCH(AB$1,'     2022    '!$A$1:$AC$1,0))</f>
        <v>GB/HSE-358639</v>
      </c>
      <c r="AC57" s="153" t="str">
        <f>INDEX('     2022    '!$A$1:$AC$1563,MATCH($D57,'     2022    '!$D$1:$D$1794,0),MATCH(AC$1,'     2022    '!$A$1:$AC$1,0))</f>
        <v>8/15/2028</v>
      </c>
    </row>
    <row r="58" spans="1:29">
      <c r="A58" s="32">
        <f t="shared" si="0"/>
        <v>55</v>
      </c>
      <c r="B58" s="68" t="str">
        <f>INDEX('     2022    '!B$2:B$1794,MATCH(D58,'     2022    '!D$2:D$1794,0))</f>
        <v/>
      </c>
      <c r="C58" s="204" t="str">
        <f>INDEX('     2022    '!C$2:C$1794,MATCH(D58,'     2022    '!D$2:D$1794,0))</f>
        <v>Cake - 40s Fan</v>
      </c>
      <c r="D58" s="205" t="str">
        <f>INDEX('     2022    '!D:D,MATCH(A58,'     2022    '!AF:AF,0))</f>
        <v>CC1262</v>
      </c>
      <c r="E58" s="204" t="str">
        <f>INDEX('     2022    '!$A$1:$BP$1563,MATCH(D58,'     2022    '!$D$1:$D$1794,0),MATCH(E$1,'     2022    '!$A$1:$BH$1,0))</f>
        <v>40s FAN. Silver strobe willow tail</v>
      </c>
      <c r="F58" s="206" t="str">
        <f>IFERROR(IF(LEFT(INDEX('     2022    '!AD$2:AD$1794,MATCH(D58,'     2022    '!D$2:D$1794,0)),4)="http",HYPERLINK(INDEX('     2022    '!AD$2:AD$1794,MATCH(D58,'     2022    '!D$2:D$1794,0)),"Video"),""),"")</f>
        <v>Video</v>
      </c>
      <c r="G58" s="207">
        <f>INDEX('     2022    '!$A$1:$AC$1563,MATCH($D58,'     2022    '!$D$1:$D$1794,0),MATCH(G$1,'     2022    '!$A$1:$AC$1,0))</f>
        <v>19</v>
      </c>
      <c r="H58" s="150"/>
      <c r="I58" s="152">
        <f>INDEX('     2022    '!$A$1:$AC$1563,MATCH($D58,'     2022    '!$D$1:$D$1794,0),MATCH(I$1,'     2022    '!$A$1:$AC$1,0))</f>
        <v>120</v>
      </c>
      <c r="J58" s="150"/>
      <c r="K58" s="151">
        <f t="shared" si="1"/>
        <v>23.2</v>
      </c>
      <c r="L58" s="152">
        <f>INDEX('     2022    '!$A$1:$AC$1563,MATCH($D58,'     2022    '!$D$1:$D$1794,0),MATCH(L$1,'     2022    '!$A$1:$AC$1,0))</f>
        <v>126.672</v>
      </c>
      <c r="M58" s="152">
        <f>INDEX('     2022    '!$A$1:$AC$1563,MATCH($D58,'     2022    '!$D$1:$D$1794,0),MATCH(M$1,'     2022    '!$A$1:$AC$1,0))</f>
        <v>139.19999999999999</v>
      </c>
      <c r="N58" s="153" t="str">
        <f>INDEX('     2022    '!$A$1:$AC$1563,MATCH($D58,'     2022    '!$D$1:$D$1794,0),MATCH(N$1,'     2022    '!$A$1:$AC$1,0))</f>
        <v>25mm</v>
      </c>
      <c r="O58" s="154">
        <f>INDEX('     2022    '!$A$1:$AC$1563,MATCH($D58,'     2022    '!$D$1:$D$1794,0),MATCH(O$1,'     2022    '!$A$1:$AC$1,0))</f>
        <v>6</v>
      </c>
      <c r="P58" s="153">
        <f>INDEX('     2022    '!$A$1:$AC$1563,MATCH($D58,'     2022    '!$D$1:$D$1794,0),MATCH(P$1,'     2022    '!$A$1:$AC$1,0))</f>
        <v>28</v>
      </c>
      <c r="Q58" s="153" t="str">
        <f>INDEX('     2022    '!$A$1:$AC$1563,MATCH($D58,'     2022    '!$D$1:$D$1794,0),MATCH(Q$1,'     2022    '!$A$1:$AC$1,0))</f>
        <v>Yes</v>
      </c>
      <c r="R58" s="155">
        <f>INDEX('     2022    '!$A$1:$AC$1563,MATCH($D58,'     2022    '!$D$1:$D$1794,0),MATCH(R$1,'     2022    '!$A$1:$AC$1,0))</f>
        <v>18</v>
      </c>
      <c r="S58" s="155">
        <f>INDEX('     2022    '!$A$1:$AC$1563,MATCH($D58,'     2022    '!$D$1:$D$1794,0),MATCH(S$1,'     2022    '!$A$1:$AC$1,0))</f>
        <v>3.53</v>
      </c>
      <c r="T58" s="155">
        <f>INDEX('     2022    '!$A$1:$AC$1563,MATCH($D58,'     2022    '!$D$1:$D$1794,0),MATCH(T$1,'     2022    '!$A$1:$AC$1,0))</f>
        <v>0.3</v>
      </c>
      <c r="U58" s="154" t="str">
        <f>INDEX('     2022    '!$A$1:$AC$1563,MATCH($D58,'     2022    '!$D$1:$D$1794,0),MATCH(U$1,'     2022    '!$A$1:$AC$1,0))</f>
        <v>1.4G</v>
      </c>
      <c r="V58" s="153" t="str">
        <f>INDEX('     2022    '!$A$1:$AC$1563,MATCH($D58,'     2022    '!$D$1:$D$1794,0),MATCH(V$1,'     2022    '!$A$1:$AC$1,0))</f>
        <v>UN0336</v>
      </c>
      <c r="W58" s="153" t="str">
        <f>INDEX('     2022    '!$A$1:$AC$1563,MATCH($D58,'     2022    '!$D$1:$D$1794,0),MATCH(W$1,'     2022    '!$A$1:$AC$1,0))</f>
        <v>F4</v>
      </c>
      <c r="X58" s="151" t="str">
        <f>INDEX('     2022    '!$A$1:$AC$1563,MATCH($D58,'     2022    '!$D$1:$D$1794,0),MATCH(X$1,'     2022    '!$A$1:$AC$1,0))</f>
        <v/>
      </c>
      <c r="Y58" s="151" t="str">
        <f>INDEX('     2022    '!$A$1:$AC$1563,MATCH($D58,'     2022    '!$D$1:$D$1794,0),MATCH(Y$1,'     2022    '!$A$1:$AC$1,0))</f>
        <v/>
      </c>
      <c r="Z58" s="156">
        <f>INDEX('     2022    '!$A$1:$AC$1563,MATCH($D58,'     2022    '!$D$1:$D$1794,0),MATCH(Z$1,'     2022    '!$A$1:$AC$1,0))</f>
        <v>8.3699999999999997E-2</v>
      </c>
      <c r="AA58" s="153" t="str">
        <f>INDEX('     2022    '!$A$1:$AC$1563,MATCH($D58,'     2022    '!$D$1:$D$1794,0),MATCH(AA$1,'     2022    '!$A$1:$AC$1,0))</f>
        <v>1008-F4-69249670</v>
      </c>
      <c r="AB58" s="153" t="str">
        <f>INDEX('     2022    '!$A$1:$AC$1563,MATCH($D58,'     2022    '!$D$1:$D$1794,0),MATCH(AB$1,'     2022    '!$A$1:$AC$1,0))</f>
        <v>GB/HSE-358622</v>
      </c>
      <c r="AC58" s="153" t="str">
        <f>INDEX('     2022    '!$A$1:$AC$1563,MATCH($D58,'     2022    '!$D$1:$D$1794,0),MATCH(AC$1,'     2022    '!$A$1:$AC$1,0))</f>
        <v>8/15/2028</v>
      </c>
    </row>
    <row r="59" spans="1:29">
      <c r="A59" s="32">
        <f t="shared" si="0"/>
        <v>56</v>
      </c>
      <c r="B59" s="68" t="str">
        <f>INDEX('     2022    '!B$2:B$1794,MATCH(D59,'     2022    '!D$2:D$1794,0))</f>
        <v/>
      </c>
      <c r="C59" s="204" t="str">
        <f>INDEX('     2022    '!C$2:C$1794,MATCH(D59,'     2022    '!D$2:D$1794,0))</f>
        <v>Cake - 40s Fan</v>
      </c>
      <c r="D59" s="205" t="str">
        <f>INDEX('     2022    '!D:D,MATCH(A59,'     2022    '!AF:AF,0))</f>
        <v>CC1263</v>
      </c>
      <c r="E59" s="204" t="str">
        <f>INDEX('     2022    '!$A$1:$BP$1563,MATCH(D59,'     2022    '!$D$1:$D$1794,0),MATCH(E$1,'     2022    '!$A$1:$BH$1,0))</f>
        <v>40s FAN. Ti-chrysanthemum tail</v>
      </c>
      <c r="F59" s="206" t="str">
        <f>IFERROR(IF(LEFT(INDEX('     2022    '!AD$2:AD$1794,MATCH(D59,'     2022    '!D$2:D$1794,0)),4)="http",HYPERLINK(INDEX('     2022    '!AD$2:AD$1794,MATCH(D59,'     2022    '!D$2:D$1794,0)),"Video"),""),"")</f>
        <v>Video</v>
      </c>
      <c r="G59" s="207">
        <f>INDEX('     2022    '!$A$1:$AC$1563,MATCH($D59,'     2022    '!$D$1:$D$1794,0),MATCH(G$1,'     2022    '!$A$1:$AC$1,0))</f>
        <v>9</v>
      </c>
      <c r="H59" s="150"/>
      <c r="I59" s="152">
        <f>INDEX('     2022    '!$A$1:$AC$1563,MATCH($D59,'     2022    '!$D$1:$D$1794,0),MATCH(I$1,'     2022    '!$A$1:$AC$1,0))</f>
        <v>120</v>
      </c>
      <c r="J59" s="150"/>
      <c r="K59" s="151">
        <f t="shared" si="1"/>
        <v>23.2</v>
      </c>
      <c r="L59" s="152">
        <f>INDEX('     2022    '!$A$1:$AC$1563,MATCH($D59,'     2022    '!$D$1:$D$1794,0),MATCH(L$1,'     2022    '!$A$1:$AC$1,0))</f>
        <v>126.672</v>
      </c>
      <c r="M59" s="152">
        <f>INDEX('     2022    '!$A$1:$AC$1563,MATCH($D59,'     2022    '!$D$1:$D$1794,0),MATCH(M$1,'     2022    '!$A$1:$AC$1,0))</f>
        <v>139.19999999999999</v>
      </c>
      <c r="N59" s="153" t="str">
        <f>INDEX('     2022    '!$A$1:$AC$1563,MATCH($D59,'     2022    '!$D$1:$D$1794,0),MATCH(N$1,'     2022    '!$A$1:$AC$1,0))</f>
        <v>25mm</v>
      </c>
      <c r="O59" s="154">
        <f>INDEX('     2022    '!$A$1:$AC$1563,MATCH($D59,'     2022    '!$D$1:$D$1794,0),MATCH(O$1,'     2022    '!$A$1:$AC$1,0))</f>
        <v>6</v>
      </c>
      <c r="P59" s="153">
        <f>INDEX('     2022    '!$A$1:$AC$1563,MATCH($D59,'     2022    '!$D$1:$D$1794,0),MATCH(P$1,'     2022    '!$A$1:$AC$1,0))</f>
        <v>28</v>
      </c>
      <c r="Q59" s="153" t="str">
        <f>INDEX('     2022    '!$A$1:$AC$1563,MATCH($D59,'     2022    '!$D$1:$D$1794,0),MATCH(Q$1,'     2022    '!$A$1:$AC$1,0))</f>
        <v>Yes</v>
      </c>
      <c r="R59" s="155">
        <f>INDEX('     2022    '!$A$1:$AC$1563,MATCH($D59,'     2022    '!$D$1:$D$1794,0),MATCH(R$1,'     2022    '!$A$1:$AC$1,0))</f>
        <v>18</v>
      </c>
      <c r="S59" s="155">
        <f>INDEX('     2022    '!$A$1:$AC$1563,MATCH($D59,'     2022    '!$D$1:$D$1794,0),MATCH(S$1,'     2022    '!$A$1:$AC$1,0))</f>
        <v>3.53</v>
      </c>
      <c r="T59" s="155">
        <f>INDEX('     2022    '!$A$1:$AC$1563,MATCH($D59,'     2022    '!$D$1:$D$1794,0),MATCH(T$1,'     2022    '!$A$1:$AC$1,0))</f>
        <v>0.3</v>
      </c>
      <c r="U59" s="154" t="str">
        <f>INDEX('     2022    '!$A$1:$AC$1563,MATCH($D59,'     2022    '!$D$1:$D$1794,0),MATCH(U$1,'     2022    '!$A$1:$AC$1,0))</f>
        <v>1.4G</v>
      </c>
      <c r="V59" s="153" t="str">
        <f>INDEX('     2022    '!$A$1:$AC$1563,MATCH($D59,'     2022    '!$D$1:$D$1794,0),MATCH(V$1,'     2022    '!$A$1:$AC$1,0))</f>
        <v>UN0336</v>
      </c>
      <c r="W59" s="153" t="str">
        <f>INDEX('     2022    '!$A$1:$AC$1563,MATCH($D59,'     2022    '!$D$1:$D$1794,0),MATCH(W$1,'     2022    '!$A$1:$AC$1,0))</f>
        <v>F4</v>
      </c>
      <c r="X59" s="151" t="str">
        <f>INDEX('     2022    '!$A$1:$AC$1563,MATCH($D59,'     2022    '!$D$1:$D$1794,0),MATCH(X$1,'     2022    '!$A$1:$AC$1,0))</f>
        <v/>
      </c>
      <c r="Y59" s="151" t="str">
        <f>INDEX('     2022    '!$A$1:$AC$1563,MATCH($D59,'     2022    '!$D$1:$D$1794,0),MATCH(Y$1,'     2022    '!$A$1:$AC$1,0))</f>
        <v/>
      </c>
      <c r="Z59" s="156">
        <f>INDEX('     2022    '!$A$1:$AC$1563,MATCH($D59,'     2022    '!$D$1:$D$1794,0),MATCH(Z$1,'     2022    '!$A$1:$AC$1,0))</f>
        <v>8.3699999999999997E-2</v>
      </c>
      <c r="AA59" s="153" t="str">
        <f>INDEX('     2022    '!$A$1:$AC$1563,MATCH($D59,'     2022    '!$D$1:$D$1794,0),MATCH(AA$1,'     2022    '!$A$1:$AC$1,0))</f>
        <v>1008-F4-69249670</v>
      </c>
      <c r="AB59" s="153" t="str">
        <f>INDEX('     2022    '!$A$1:$AC$1563,MATCH($D59,'     2022    '!$D$1:$D$1794,0),MATCH(AB$1,'     2022    '!$A$1:$AC$1,0))</f>
        <v>GB/HSE-358623</v>
      </c>
      <c r="AC59" s="153" t="str">
        <f>INDEX('     2022    '!$A$1:$AC$1563,MATCH($D59,'     2022    '!$D$1:$D$1794,0),MATCH(AC$1,'     2022    '!$A$1:$AC$1,0))</f>
        <v>8/15/2028</v>
      </c>
    </row>
    <row r="60" spans="1:29">
      <c r="A60" s="32">
        <f t="shared" si="0"/>
        <v>57</v>
      </c>
      <c r="B60" s="68" t="str">
        <f>INDEX('     2022    '!B$2:B$1794,MATCH(D60,'     2022    '!D$2:D$1794,0))</f>
        <v/>
      </c>
      <c r="C60" s="204" t="str">
        <f>INDEX('     2022    '!C$2:C$1794,MATCH(D60,'     2022    '!D$2:D$1794,0))</f>
        <v>Cake - 40s Fan</v>
      </c>
      <c r="D60" s="205" t="str">
        <f>INDEX('     2022    '!D:D,MATCH(A60,'     2022    '!AF:AF,0))</f>
        <v>CC1261</v>
      </c>
      <c r="E60" s="204" t="str">
        <f>INDEX('     2022    '!$A$1:$BP$1563,MATCH(D60,'     2022    '!$D$1:$D$1794,0),MATCH(E$1,'     2022    '!$A$1:$BH$1,0))</f>
        <v>40s FAN. Green strobe willow tail</v>
      </c>
      <c r="F60" s="206" t="str">
        <f>IFERROR(IF(LEFT(INDEX('     2022    '!AD$2:AD$1794,MATCH(D60,'     2022    '!D$2:D$1794,0)),4)="http",HYPERLINK(INDEX('     2022    '!AD$2:AD$1794,MATCH(D60,'     2022    '!D$2:D$1794,0)),"Video"),""),"")</f>
        <v>Video</v>
      </c>
      <c r="G60" s="207">
        <f>INDEX('     2022    '!$A$1:$AC$1563,MATCH($D60,'     2022    '!$D$1:$D$1794,0),MATCH(G$1,'     2022    '!$A$1:$AC$1,0))</f>
        <v>36</v>
      </c>
      <c r="H60" s="150"/>
      <c r="I60" s="152">
        <f>INDEX('     2022    '!$A$1:$AC$1563,MATCH($D60,'     2022    '!$D$1:$D$1794,0),MATCH(I$1,'     2022    '!$A$1:$AC$1,0))</f>
        <v>120</v>
      </c>
      <c r="J60" s="150"/>
      <c r="K60" s="151">
        <f t="shared" si="1"/>
        <v>23.2</v>
      </c>
      <c r="L60" s="152">
        <f>INDEX('     2022    '!$A$1:$AC$1563,MATCH($D60,'     2022    '!$D$1:$D$1794,0),MATCH(L$1,'     2022    '!$A$1:$AC$1,0))</f>
        <v>126.672</v>
      </c>
      <c r="M60" s="152">
        <f>INDEX('     2022    '!$A$1:$AC$1563,MATCH($D60,'     2022    '!$D$1:$D$1794,0),MATCH(M$1,'     2022    '!$A$1:$AC$1,0))</f>
        <v>139.19999999999999</v>
      </c>
      <c r="N60" s="153" t="str">
        <f>INDEX('     2022    '!$A$1:$AC$1563,MATCH($D60,'     2022    '!$D$1:$D$1794,0),MATCH(N$1,'     2022    '!$A$1:$AC$1,0))</f>
        <v>25mm</v>
      </c>
      <c r="O60" s="154">
        <f>INDEX('     2022    '!$A$1:$AC$1563,MATCH($D60,'     2022    '!$D$1:$D$1794,0),MATCH(O$1,'     2022    '!$A$1:$AC$1,0))</f>
        <v>6</v>
      </c>
      <c r="P60" s="153">
        <f>INDEX('     2022    '!$A$1:$AC$1563,MATCH($D60,'     2022    '!$D$1:$D$1794,0),MATCH(P$1,'     2022    '!$A$1:$AC$1,0))</f>
        <v>28</v>
      </c>
      <c r="Q60" s="153" t="str">
        <f>INDEX('     2022    '!$A$1:$AC$1563,MATCH($D60,'     2022    '!$D$1:$D$1794,0),MATCH(Q$1,'     2022    '!$A$1:$AC$1,0))</f>
        <v>Yes</v>
      </c>
      <c r="R60" s="155">
        <f>INDEX('     2022    '!$A$1:$AC$1563,MATCH($D60,'     2022    '!$D$1:$D$1794,0),MATCH(R$1,'     2022    '!$A$1:$AC$1,0))</f>
        <v>18</v>
      </c>
      <c r="S60" s="155">
        <f>INDEX('     2022    '!$A$1:$AC$1563,MATCH($D60,'     2022    '!$D$1:$D$1794,0),MATCH(S$1,'     2022    '!$A$1:$AC$1,0))</f>
        <v>3.53</v>
      </c>
      <c r="T60" s="155">
        <f>INDEX('     2022    '!$A$1:$AC$1563,MATCH($D60,'     2022    '!$D$1:$D$1794,0),MATCH(T$1,'     2022    '!$A$1:$AC$1,0))</f>
        <v>0.3</v>
      </c>
      <c r="U60" s="154" t="str">
        <f>INDEX('     2022    '!$A$1:$AC$1563,MATCH($D60,'     2022    '!$D$1:$D$1794,0),MATCH(U$1,'     2022    '!$A$1:$AC$1,0))</f>
        <v>1.4G</v>
      </c>
      <c r="V60" s="153" t="str">
        <f>INDEX('     2022    '!$A$1:$AC$1563,MATCH($D60,'     2022    '!$D$1:$D$1794,0),MATCH(V$1,'     2022    '!$A$1:$AC$1,0))</f>
        <v>UN0336</v>
      </c>
      <c r="W60" s="153" t="str">
        <f>INDEX('     2022    '!$A$1:$AC$1563,MATCH($D60,'     2022    '!$D$1:$D$1794,0),MATCH(W$1,'     2022    '!$A$1:$AC$1,0))</f>
        <v>F4</v>
      </c>
      <c r="X60" s="151" t="str">
        <f>INDEX('     2022    '!$A$1:$AC$1563,MATCH($D60,'     2022    '!$D$1:$D$1794,0),MATCH(X$1,'     2022    '!$A$1:$AC$1,0))</f>
        <v/>
      </c>
      <c r="Y60" s="151" t="str">
        <f>INDEX('     2022    '!$A$1:$AC$1563,MATCH($D60,'     2022    '!$D$1:$D$1794,0),MATCH(Y$1,'     2022    '!$A$1:$AC$1,0))</f>
        <v/>
      </c>
      <c r="Z60" s="156">
        <f>INDEX('     2022    '!$A$1:$AC$1563,MATCH($D60,'     2022    '!$D$1:$D$1794,0),MATCH(Z$1,'     2022    '!$A$1:$AC$1,0))</f>
        <v>8.3699999999999997E-2</v>
      </c>
      <c r="AA60" s="153" t="str">
        <f>INDEX('     2022    '!$A$1:$AC$1563,MATCH($D60,'     2022    '!$D$1:$D$1794,0),MATCH(AA$1,'     2022    '!$A$1:$AC$1,0))</f>
        <v>1008-F4-69249670</v>
      </c>
      <c r="AB60" s="153" t="str">
        <f>INDEX('     2022    '!$A$1:$AC$1563,MATCH($D60,'     2022    '!$D$1:$D$1794,0),MATCH(AB$1,'     2022    '!$A$1:$AC$1,0))</f>
        <v>GB/HSE-358621</v>
      </c>
      <c r="AC60" s="153" t="str">
        <f>INDEX('     2022    '!$A$1:$AC$1563,MATCH($D60,'     2022    '!$D$1:$D$1794,0),MATCH(AC$1,'     2022    '!$A$1:$AC$1,0))</f>
        <v>8/15/2028</v>
      </c>
    </row>
    <row r="61" spans="1:29">
      <c r="A61" s="32">
        <f t="shared" si="0"/>
        <v>58</v>
      </c>
      <c r="B61" s="68" t="str">
        <f>INDEX('     2022    '!B$2:B$1794,MATCH(D61,'     2022    '!D$2:D$1794,0))</f>
        <v/>
      </c>
      <c r="C61" s="204" t="str">
        <f>INDEX('     2022    '!C$2:C$1794,MATCH(D61,'     2022    '!D$2:D$1794,0))</f>
        <v>Cake - 42s</v>
      </c>
      <c r="D61" s="205" t="str">
        <f>INDEX('     2022    '!D:D,MATCH(A61,'     2022    '!AF:AF,0))</f>
        <v>CC1372</v>
      </c>
      <c r="E61" s="204" t="str">
        <f>INDEX('     2022    '!$A$1:$BP$1563,MATCH(D61,'     2022    '!$D$1:$D$1794,0),MATCH(E$1,'     2022    '!$A$1:$BH$1,0))</f>
        <v>42s Z. Spring ballet (3 layers mine, slow rhythm).</v>
      </c>
      <c r="F61" s="206" t="str">
        <f>IFERROR(IF(LEFT(INDEX('     2022    '!AD$2:AD$1794,MATCH(D61,'     2022    '!D$2:D$1794,0)),4)="http",HYPERLINK(INDEX('     2022    '!AD$2:AD$1794,MATCH(D61,'     2022    '!D$2:D$1794,0)),"Video"),""),"")</f>
        <v>Video</v>
      </c>
      <c r="G61" s="207">
        <f>INDEX('     2022    '!$A$1:$AC$1563,MATCH($D61,'     2022    '!$D$1:$D$1794,0),MATCH(G$1,'     2022    '!$A$1:$AC$1,0))</f>
        <v>40</v>
      </c>
      <c r="H61" s="150"/>
      <c r="I61" s="152">
        <f>INDEX('     2022    '!$A$1:$AC$1563,MATCH($D61,'     2022    '!$D$1:$D$1794,0),MATCH(I$1,'     2022    '!$A$1:$AC$1,0))</f>
        <v>79.510000000000005</v>
      </c>
      <c r="J61" s="150"/>
      <c r="K61" s="151">
        <f t="shared" si="1"/>
        <v>45.134056089877973</v>
      </c>
      <c r="L61" s="152">
        <f>INDEX('     2022    '!$A$1:$AC$1563,MATCH($D61,'     2022    '!$D$1:$D$1794,0),MATCH(L$1,'     2022    '!$A$1:$AC$1,0))</f>
        <v>82.14398208357791</v>
      </c>
      <c r="M61" s="152">
        <f>INDEX('     2022    '!$A$1:$AC$1563,MATCH($D61,'     2022    '!$D$1:$D$1794,0),MATCH(M$1,'     2022    '!$A$1:$AC$1,0))</f>
        <v>90.268112179755946</v>
      </c>
      <c r="N61" s="153" t="str">
        <f>INDEX('     2022    '!$A$1:$AC$1563,MATCH($D61,'     2022    '!$D$1:$D$1794,0),MATCH(N$1,'     2022    '!$A$1:$AC$1,0))</f>
        <v>30mm</v>
      </c>
      <c r="O61" s="154">
        <f>INDEX('     2022    '!$A$1:$AC$1563,MATCH($D61,'     2022    '!$D$1:$D$1794,0),MATCH(O$1,'     2022    '!$A$1:$AC$1,0))</f>
        <v>2</v>
      </c>
      <c r="P61" s="153">
        <f>INDEX('     2022    '!$A$1:$AC$1563,MATCH($D61,'     2022    '!$D$1:$D$1794,0),MATCH(P$1,'     2022    '!$A$1:$AC$1,0))</f>
        <v>10</v>
      </c>
      <c r="Q61" s="153" t="str">
        <f>INDEX('     2022    '!$A$1:$AC$1563,MATCH($D61,'     2022    '!$D$1:$D$1794,0),MATCH(Q$1,'     2022    '!$A$1:$AC$1,0))</f>
        <v>Yes</v>
      </c>
      <c r="R61" s="155">
        <f>INDEX('     2022    '!$A$1:$AC$1563,MATCH($D61,'     2022    '!$D$1:$D$1794,0),MATCH(R$1,'     2022    '!$A$1:$AC$1,0))</f>
        <v>13</v>
      </c>
      <c r="S61" s="155">
        <f>INDEX('     2022    '!$A$1:$AC$1563,MATCH($D61,'     2022    '!$D$1:$D$1794,0),MATCH(S$1,'     2022    '!$A$1:$AC$1,0))</f>
        <v>2.5</v>
      </c>
      <c r="T61" s="155">
        <f>INDEX('     2022    '!$A$1:$AC$1563,MATCH($D61,'     2022    '!$D$1:$D$1794,0),MATCH(T$1,'     2022    '!$A$1:$AC$1,0))</f>
        <v>0.3</v>
      </c>
      <c r="U61" s="154" t="str">
        <f>INDEX('     2022    '!$A$1:$AC$1563,MATCH($D61,'     2022    '!$D$1:$D$1794,0),MATCH(U$1,'     2022    '!$A$1:$AC$1,0))</f>
        <v>1.3G</v>
      </c>
      <c r="V61" s="153" t="str">
        <f>INDEX('     2022    '!$A$1:$AC$1563,MATCH($D61,'     2022    '!$D$1:$D$1794,0),MATCH(V$1,'     2022    '!$A$1:$AC$1,0))</f>
        <v>UN0335</v>
      </c>
      <c r="W61" s="153" t="str">
        <f>INDEX('     2022    '!$A$1:$AC$1563,MATCH($D61,'     2022    '!$D$1:$D$1794,0),MATCH(W$1,'     2022    '!$A$1:$AC$1,0))</f>
        <v>F4</v>
      </c>
      <c r="X61" s="151" t="str">
        <f>INDEX('     2022    '!$A$1:$AC$1563,MATCH($D61,'     2022    '!$D$1:$D$1794,0),MATCH(X$1,'     2022    '!$A$1:$AC$1,0))</f>
        <v/>
      </c>
      <c r="Y61" s="151" t="str">
        <f>INDEX('     2022    '!$A$1:$AC$1563,MATCH($D61,'     2022    '!$D$1:$D$1794,0),MATCH(Y$1,'     2022    '!$A$1:$AC$1,0))</f>
        <v/>
      </c>
      <c r="Z61" s="156">
        <f>INDEX('     2022    '!$A$1:$AC$1563,MATCH($D61,'     2022    '!$D$1:$D$1794,0),MATCH(Z$1,'     2022    '!$A$1:$AC$1,0))</f>
        <v>5.8799999999999998E-2</v>
      </c>
      <c r="AA61" s="153" t="str">
        <f>INDEX('     2022    '!$A$1:$AC$1563,MATCH($D61,'     2022    '!$D$1:$D$1794,0),MATCH(AA$1,'     2022    '!$A$1:$AC$1,0))</f>
        <v>2806-F4-000624</v>
      </c>
      <c r="AB61" s="153" t="str">
        <f>INDEX('     2022    '!$A$1:$AC$1563,MATCH($D61,'     2022    '!$D$1:$D$1794,0),MATCH(AB$1,'     2022    '!$A$1:$AC$1,0))</f>
        <v>GB/HSE-360451</v>
      </c>
      <c r="AC61" s="153" t="str">
        <f>INDEX('     2022    '!$A$1:$AC$1563,MATCH($D61,'     2022    '!$D$1:$D$1794,0),MATCH(AC$1,'     2022    '!$A$1:$AC$1,0))</f>
        <v>6/8/2029</v>
      </c>
    </row>
    <row r="62" spans="1:29">
      <c r="A62" s="32">
        <f t="shared" si="0"/>
        <v>59</v>
      </c>
      <c r="B62" s="68" t="str">
        <f>INDEX('     2022    '!B$2:B$1794,MATCH(D62,'     2022    '!D$2:D$1794,0))</f>
        <v/>
      </c>
      <c r="C62" s="204" t="str">
        <f>INDEX('     2022    '!C$2:C$1794,MATCH(D62,'     2022    '!D$2:D$1794,0))</f>
        <v>Cake - 49s</v>
      </c>
      <c r="D62" s="205" t="str">
        <f>INDEX('     2022    '!D:D,MATCH(A62,'     2022    '!AF:AF,0))</f>
        <v>CC1100</v>
      </c>
      <c r="E62" s="204" t="str">
        <f>INDEX('     2022    '!$A$1:$BP$1563,MATCH(D62,'     2022    '!$D$1:$D$1794,0),MATCH(E$1,'     2022    '!$A$1:$BH$1,0))</f>
        <v>49s. Colour swimming comet</v>
      </c>
      <c r="F62" s="206" t="str">
        <f>IFERROR(IF(LEFT(INDEX('     2022    '!AD$2:AD$1794,MATCH(D62,'     2022    '!D$2:D$1794,0)),4)="http",HYPERLINK(INDEX('     2022    '!AD$2:AD$1794,MATCH(D62,'     2022    '!D$2:D$1794,0)),"Video"),""),"")</f>
        <v>Video</v>
      </c>
      <c r="G62" s="207">
        <f>INDEX('     2022    '!$A$1:$AC$1563,MATCH($D62,'     2022    '!$D$1:$D$1794,0),MATCH(G$1,'     2022    '!$A$1:$AC$1,0))</f>
        <v>6</v>
      </c>
      <c r="H62" s="150"/>
      <c r="I62" s="152">
        <f>INDEX('     2022    '!$A$1:$AC$1563,MATCH($D62,'     2022    '!$D$1:$D$1794,0),MATCH(I$1,'     2022    '!$A$1:$AC$1,0))</f>
        <v>52.43</v>
      </c>
      <c r="J62" s="150"/>
      <c r="K62" s="151">
        <f t="shared" si="1"/>
        <v>14.269779127162764</v>
      </c>
      <c r="L62" s="152">
        <f>INDEX('     2022    '!$A$1:$AC$1563,MATCH($D62,'     2022    '!$D$1:$D$1794,0),MATCH(L$1,'     2022    '!$A$1:$AC$1,0))</f>
        <v>53.4786</v>
      </c>
      <c r="M62" s="152">
        <f>INDEX('     2022    '!$A$1:$AC$1563,MATCH($D62,'     2022    '!$D$1:$D$1794,0),MATCH(M$1,'     2022    '!$A$1:$AC$1,0))</f>
        <v>57.079116508651055</v>
      </c>
      <c r="N62" s="153" t="str">
        <f>INDEX('     2022    '!$A$1:$AC$1563,MATCH($D62,'     2022    '!$D$1:$D$1794,0),MATCH(N$1,'     2022    '!$A$1:$AC$1,0))</f>
        <v>18mm</v>
      </c>
      <c r="O62" s="154">
        <f>INDEX('     2022    '!$A$1:$AC$1563,MATCH($D62,'     2022    '!$D$1:$D$1794,0),MATCH(O$1,'     2022    '!$A$1:$AC$1,0))</f>
        <v>4</v>
      </c>
      <c r="P62" s="153">
        <f>INDEX('     2022    '!$A$1:$AC$1563,MATCH($D62,'     2022    '!$D$1:$D$1794,0),MATCH(P$1,'     2022    '!$A$1:$AC$1,0))</f>
        <v>17</v>
      </c>
      <c r="Q62" s="153" t="str">
        <f>INDEX('     2022    '!$A$1:$AC$1563,MATCH($D62,'     2022    '!$D$1:$D$1794,0),MATCH(Q$1,'     2022    '!$A$1:$AC$1,0))</f>
        <v>Yes</v>
      </c>
      <c r="R62" s="155">
        <f>INDEX('     2022    '!$A$1:$AC$1563,MATCH($D62,'     2022    '!$D$1:$D$1794,0),MATCH(R$1,'     2022    '!$A$1:$AC$1,0))</f>
        <v>10</v>
      </c>
      <c r="S62" s="155">
        <f>INDEX('     2022    '!$A$1:$AC$1563,MATCH($D62,'     2022    '!$D$1:$D$1794,0),MATCH(S$1,'     2022    '!$A$1:$AC$1,0))</f>
        <v>1.65</v>
      </c>
      <c r="T62" s="155">
        <f>INDEX('     2022    '!$A$1:$AC$1563,MATCH($D62,'     2022    '!$D$1:$D$1794,0),MATCH(T$1,'     2022    '!$A$1:$AC$1,0))</f>
        <v>0.3</v>
      </c>
      <c r="U62" s="154" t="str">
        <f>INDEX('     2022    '!$A$1:$AC$1563,MATCH($D62,'     2022    '!$D$1:$D$1794,0),MATCH(U$1,'     2022    '!$A$1:$AC$1,0))</f>
        <v>1.4G</v>
      </c>
      <c r="V62" s="153" t="str">
        <f>INDEX('     2022    '!$A$1:$AC$1563,MATCH($D62,'     2022    '!$D$1:$D$1794,0),MATCH(V$1,'     2022    '!$A$1:$AC$1,0))</f>
        <v>UN0336</v>
      </c>
      <c r="W62" s="153" t="str">
        <f>INDEX('     2022    '!$A$1:$AC$1563,MATCH($D62,'     2022    '!$D$1:$D$1794,0),MATCH(W$1,'     2022    '!$A$1:$AC$1,0))</f>
        <v>F4</v>
      </c>
      <c r="X62" s="151" t="str">
        <f>INDEX('     2022    '!$A$1:$AC$1563,MATCH($D62,'     2022    '!$D$1:$D$1794,0),MATCH(X$1,'     2022    '!$A$1:$AC$1,0))</f>
        <v/>
      </c>
      <c r="Y62" s="151" t="str">
        <f>INDEX('     2022    '!$A$1:$AC$1563,MATCH($D62,'     2022    '!$D$1:$D$1794,0),MATCH(Y$1,'     2022    '!$A$1:$AC$1,0))</f>
        <v/>
      </c>
      <c r="Z62" s="156">
        <f>INDEX('     2022    '!$A$1:$AC$1563,MATCH($D62,'     2022    '!$D$1:$D$1794,0),MATCH(Z$1,'     2022    '!$A$1:$AC$1,0))</f>
        <v>2.3300000000000001E-2</v>
      </c>
      <c r="AA62" s="153" t="str">
        <f>INDEX('     2022    '!$A$1:$AC$1563,MATCH($D62,'     2022    '!$D$1:$D$1794,0),MATCH(AA$1,'     2022    '!$A$1:$AC$1,0))</f>
        <v>1008-F4-69259800</v>
      </c>
      <c r="AB62" s="153" t="str">
        <f>INDEX('     2022    '!$A$1:$AC$1563,MATCH($D62,'     2022    '!$D$1:$D$1794,0),MATCH(AB$1,'     2022    '!$A$1:$AC$1,0))</f>
        <v>GB/HSE-355688</v>
      </c>
      <c r="AC62" s="153" t="str">
        <f>INDEX('     2022    '!$A$1:$AC$1563,MATCH($D62,'     2022    '!$D$1:$D$1794,0),MATCH(AC$1,'     2022    '!$A$1:$AC$1,0))</f>
        <v>8/3/2027</v>
      </c>
    </row>
    <row r="63" spans="1:29">
      <c r="A63" s="32">
        <f t="shared" si="0"/>
        <v>60</v>
      </c>
      <c r="B63" s="68" t="str">
        <f>INDEX('     2022    '!B$2:B$1794,MATCH(D63,'     2022    '!D$2:D$1794,0))</f>
        <v/>
      </c>
      <c r="C63" s="204" t="str">
        <f>INDEX('     2022    '!C$2:C$1794,MATCH(D63,'     2022    '!D$2:D$1794,0))</f>
        <v>Cake - 49s</v>
      </c>
      <c r="D63" s="205" t="str">
        <f>INDEX('     2022    '!D:D,MATCH(A63,'     2022    '!AF:AF,0))</f>
        <v>CC0270</v>
      </c>
      <c r="E63" s="204" t="str">
        <f>INDEX('     2022    '!$A$1:$BP$1563,MATCH(D63,'     2022    '!$D$1:$D$1794,0),MATCH(E$1,'     2022    '!$A$1:$BH$1,0))</f>
        <v>49s. Silver whirling</v>
      </c>
      <c r="F63" s="206" t="str">
        <f>IFERROR(IF(LEFT(INDEX('     2022    '!AD$2:AD$1794,MATCH(D63,'     2022    '!D$2:D$1794,0)),4)="http",HYPERLINK(INDEX('     2022    '!AD$2:AD$1794,MATCH(D63,'     2022    '!D$2:D$1794,0)),"Video"),""),"")</f>
        <v>Video</v>
      </c>
      <c r="G63" s="207">
        <f>INDEX('     2022    '!$A$1:$AC$1563,MATCH($D63,'     2022    '!$D$1:$D$1794,0),MATCH(G$1,'     2022    '!$A$1:$AC$1,0))</f>
        <v>20</v>
      </c>
      <c r="H63" s="150"/>
      <c r="I63" s="152">
        <f>INDEX('     2022    '!$A$1:$AC$1563,MATCH($D63,'     2022    '!$D$1:$D$1794,0),MATCH(I$1,'     2022    '!$A$1:$AC$1,0))</f>
        <v>54.73</v>
      </c>
      <c r="J63" s="150"/>
      <c r="K63" s="151">
        <f t="shared" si="1"/>
        <v>28.457002412109002</v>
      </c>
      <c r="L63" s="152">
        <f>INDEX('     2022    '!$A$1:$AC$1563,MATCH($D63,'     2022    '!$D$1:$D$1794,0),MATCH(L$1,'     2022    '!$A$1:$AC$1,0))</f>
        <v>55.824599999999997</v>
      </c>
      <c r="M63" s="152">
        <f>INDEX('     2022    '!$A$1:$AC$1563,MATCH($D63,'     2022    '!$D$1:$D$1794,0),MATCH(M$1,'     2022    '!$A$1:$AC$1,0))</f>
        <v>56.914004824218004</v>
      </c>
      <c r="N63" s="153" t="str">
        <f>INDEX('     2022    '!$A$1:$AC$1563,MATCH($D63,'     2022    '!$D$1:$D$1794,0),MATCH(N$1,'     2022    '!$A$1:$AC$1,0))</f>
        <v>30mm</v>
      </c>
      <c r="O63" s="154">
        <f>INDEX('     2022    '!$A$1:$AC$1563,MATCH($D63,'     2022    '!$D$1:$D$1794,0),MATCH(O$1,'     2022    '!$A$1:$AC$1,0))</f>
        <v>2</v>
      </c>
      <c r="P63" s="153">
        <f>INDEX('     2022    '!$A$1:$AC$1563,MATCH($D63,'     2022    '!$D$1:$D$1794,0),MATCH(P$1,'     2022    '!$A$1:$AC$1,0))</f>
        <v>33</v>
      </c>
      <c r="Q63" s="153" t="str">
        <f>INDEX('     2022    '!$A$1:$AC$1563,MATCH($D63,'     2022    '!$D$1:$D$1794,0),MATCH(Q$1,'     2022    '!$A$1:$AC$1,0))</f>
        <v>Yes</v>
      </c>
      <c r="R63" s="155">
        <f>INDEX('     2022    '!$A$1:$AC$1563,MATCH($D63,'     2022    '!$D$1:$D$1794,0),MATCH(R$1,'     2022    '!$A$1:$AC$1,0))</f>
        <v>16</v>
      </c>
      <c r="S63" s="155">
        <f>INDEX('     2022    '!$A$1:$AC$1563,MATCH($D63,'     2022    '!$D$1:$D$1794,0),MATCH(S$1,'     2022    '!$A$1:$AC$1,0))</f>
        <v>2.2000000000000002</v>
      </c>
      <c r="T63" s="155">
        <f>INDEX('     2022    '!$A$1:$AC$1563,MATCH($D63,'     2022    '!$D$1:$D$1794,0),MATCH(T$1,'     2022    '!$A$1:$AC$1,0))</f>
        <v>0.3</v>
      </c>
      <c r="U63" s="154" t="str">
        <f>INDEX('     2022    '!$A$1:$AC$1563,MATCH($D63,'     2022    '!$D$1:$D$1794,0),MATCH(U$1,'     2022    '!$A$1:$AC$1,0))</f>
        <v>1.4G</v>
      </c>
      <c r="V63" s="153" t="str">
        <f>INDEX('     2022    '!$A$1:$AC$1563,MATCH($D63,'     2022    '!$D$1:$D$1794,0),MATCH(V$1,'     2022    '!$A$1:$AC$1,0))</f>
        <v>UN0336</v>
      </c>
      <c r="W63" s="153" t="str">
        <f>INDEX('     2022    '!$A$1:$AC$1563,MATCH($D63,'     2022    '!$D$1:$D$1794,0),MATCH(W$1,'     2022    '!$A$1:$AC$1,0))</f>
        <v>F4</v>
      </c>
      <c r="X63" s="151" t="str">
        <f>INDEX('     2022    '!$A$1:$AC$1563,MATCH($D63,'     2022    '!$D$1:$D$1794,0),MATCH(X$1,'     2022    '!$A$1:$AC$1,0))</f>
        <v/>
      </c>
      <c r="Y63" s="151" t="str">
        <f>INDEX('     2022    '!$A$1:$AC$1563,MATCH($D63,'     2022    '!$D$1:$D$1794,0),MATCH(Y$1,'     2022    '!$A$1:$AC$1,0))</f>
        <v/>
      </c>
      <c r="Z63" s="156">
        <f>INDEX('     2022    '!$A$1:$AC$1563,MATCH($D63,'     2022    '!$D$1:$D$1794,0),MATCH(Z$1,'     2022    '!$A$1:$AC$1,0))</f>
        <v>3.85E-2</v>
      </c>
      <c r="AA63" s="153" t="str">
        <f>INDEX('     2022    '!$A$1:$AC$1563,MATCH($D63,'     2022    '!$D$1:$D$1794,0),MATCH(AA$1,'     2022    '!$A$1:$AC$1,0))</f>
        <v>1008-F4-69249672</v>
      </c>
      <c r="AB63" s="153" t="str">
        <f>INDEX('     2022    '!$A$1:$AC$1563,MATCH($D63,'     2022    '!$D$1:$D$1794,0),MATCH(AB$1,'     2022    '!$A$1:$AC$1,0))</f>
        <v>GB/HSE-321047</v>
      </c>
      <c r="AC63" s="153" t="str">
        <f>INDEX('     2022    '!$A$1:$AC$1563,MATCH($D63,'     2022    '!$D$1:$D$1794,0),MATCH(AC$1,'     2022    '!$A$1:$AC$1,0))</f>
        <v>10/4/2030</v>
      </c>
    </row>
    <row r="64" spans="1:29">
      <c r="A64" s="32">
        <f t="shared" si="0"/>
        <v>61</v>
      </c>
      <c r="B64" s="68" t="str">
        <f>INDEX('     2022    '!B$2:B$1794,MATCH(D64,'     2022    '!D$2:D$1794,0))</f>
        <v/>
      </c>
      <c r="C64" s="204" t="str">
        <f>INDEX('     2022    '!C$2:C$1794,MATCH(D64,'     2022    '!D$2:D$1794,0))</f>
        <v>Cake - 49s</v>
      </c>
      <c r="D64" s="205" t="str">
        <f>INDEX('     2022    '!D:D,MATCH(A64,'     2022    '!AF:AF,0))</f>
        <v>CC0240</v>
      </c>
      <c r="E64" s="204" t="str">
        <f>INDEX('     2022    '!$A$1:$BP$1563,MATCH(D64,'     2022    '!$D$1:$D$1794,0),MATCH(E$1,'     2022    '!$A$1:$BH$1,0))</f>
        <v>49s. Split Silver Blink Willow</v>
      </c>
      <c r="F64" s="206" t="str">
        <f>IFERROR(IF(LEFT(INDEX('     2022    '!AD$2:AD$1794,MATCH(D64,'     2022    '!D$2:D$1794,0)),4)="http",HYPERLINK(INDEX('     2022    '!AD$2:AD$1794,MATCH(D64,'     2022    '!D$2:D$1794,0)),"Video"),""),"")</f>
        <v>Video</v>
      </c>
      <c r="G64" s="207">
        <f>INDEX('     2022    '!$A$1:$AC$1563,MATCH($D64,'     2022    '!$D$1:$D$1794,0),MATCH(G$1,'     2022    '!$A$1:$AC$1,0))</f>
        <v>21</v>
      </c>
      <c r="H64" s="150"/>
      <c r="I64" s="152">
        <f>INDEX('     2022    '!$A$1:$AC$1563,MATCH($D64,'     2022    '!$D$1:$D$1794,0),MATCH(I$1,'     2022    '!$A$1:$AC$1,0))</f>
        <v>53.23</v>
      </c>
      <c r="J64" s="150"/>
      <c r="K64" s="151">
        <f t="shared" si="1"/>
        <v>30.132101410478437</v>
      </c>
      <c r="L64" s="152">
        <f>INDEX('     2022    '!$A$1:$AC$1563,MATCH($D64,'     2022    '!$D$1:$D$1794,0),MATCH(L$1,'     2022    '!$A$1:$AC$1,0))</f>
        <v>54.840424567070755</v>
      </c>
      <c r="M64" s="152">
        <f>INDEX('     2022    '!$A$1:$AC$1563,MATCH($D64,'     2022    '!$D$1:$D$1794,0),MATCH(M$1,'     2022    '!$A$1:$AC$1,0))</f>
        <v>60.264202820956875</v>
      </c>
      <c r="N64" s="153" t="str">
        <f>INDEX('     2022    '!$A$1:$AC$1563,MATCH($D64,'     2022    '!$D$1:$D$1794,0),MATCH(N$1,'     2022    '!$A$1:$AC$1,0))</f>
        <v>30mm</v>
      </c>
      <c r="O64" s="154">
        <f>INDEX('     2022    '!$A$1:$AC$1563,MATCH($D64,'     2022    '!$D$1:$D$1794,0),MATCH(O$1,'     2022    '!$A$1:$AC$1,0))</f>
        <v>2</v>
      </c>
      <c r="P64" s="153">
        <f>INDEX('     2022    '!$A$1:$AC$1563,MATCH($D64,'     2022    '!$D$1:$D$1794,0),MATCH(P$1,'     2022    '!$A$1:$AC$1,0))</f>
        <v>34</v>
      </c>
      <c r="Q64" s="153" t="str">
        <f>INDEX('     2022    '!$A$1:$AC$1563,MATCH($D64,'     2022    '!$D$1:$D$1794,0),MATCH(Q$1,'     2022    '!$A$1:$AC$1,0))</f>
        <v>Yes</v>
      </c>
      <c r="R64" s="155">
        <f>INDEX('     2022    '!$A$1:$AC$1563,MATCH($D64,'     2022    '!$D$1:$D$1794,0),MATCH(R$1,'     2022    '!$A$1:$AC$1,0))</f>
        <v>16</v>
      </c>
      <c r="S64" s="155">
        <f>INDEX('     2022    '!$A$1:$AC$1563,MATCH($D64,'     2022    '!$D$1:$D$1794,0),MATCH(S$1,'     2022    '!$A$1:$AC$1,0))</f>
        <v>2.2000000000000002</v>
      </c>
      <c r="T64" s="155">
        <f>INDEX('     2022    '!$A$1:$AC$1563,MATCH($D64,'     2022    '!$D$1:$D$1794,0),MATCH(T$1,'     2022    '!$A$1:$AC$1,0))</f>
        <v>0.3</v>
      </c>
      <c r="U64" s="154" t="str">
        <f>INDEX('     2022    '!$A$1:$AC$1563,MATCH($D64,'     2022    '!$D$1:$D$1794,0),MATCH(U$1,'     2022    '!$A$1:$AC$1,0))</f>
        <v>1.4G</v>
      </c>
      <c r="V64" s="153" t="str">
        <f>INDEX('     2022    '!$A$1:$AC$1563,MATCH($D64,'     2022    '!$D$1:$D$1794,0),MATCH(V$1,'     2022    '!$A$1:$AC$1,0))</f>
        <v>UN0336</v>
      </c>
      <c r="W64" s="153" t="str">
        <f>INDEX('     2022    '!$A$1:$AC$1563,MATCH($D64,'     2022    '!$D$1:$D$1794,0),MATCH(W$1,'     2022    '!$A$1:$AC$1,0))</f>
        <v>F4</v>
      </c>
      <c r="X64" s="151" t="str">
        <f>INDEX('     2022    '!$A$1:$AC$1563,MATCH($D64,'     2022    '!$D$1:$D$1794,0),MATCH(X$1,'     2022    '!$A$1:$AC$1,0))</f>
        <v/>
      </c>
      <c r="Y64" s="151" t="str">
        <f>INDEX('     2022    '!$A$1:$AC$1563,MATCH($D64,'     2022    '!$D$1:$D$1794,0),MATCH(Y$1,'     2022    '!$A$1:$AC$1,0))</f>
        <v/>
      </c>
      <c r="Z64" s="156">
        <f>INDEX('     2022    '!$A$1:$AC$1563,MATCH($D64,'     2022    '!$D$1:$D$1794,0),MATCH(Z$1,'     2022    '!$A$1:$AC$1,0))</f>
        <v>3.85E-2</v>
      </c>
      <c r="AA64" s="153" t="str">
        <f>INDEX('     2022    '!$A$1:$AC$1563,MATCH($D64,'     2022    '!$D$1:$D$1794,0),MATCH(AA$1,'     2022    '!$A$1:$AC$1,0))</f>
        <v>1008-F4-69249672</v>
      </c>
      <c r="AB64" s="153" t="str">
        <f>INDEX('     2022    '!$A$1:$AC$1563,MATCH($D64,'     2022    '!$D$1:$D$1794,0),MATCH(AB$1,'     2022    '!$A$1:$AC$1,0))</f>
        <v>GB/HSE-321017</v>
      </c>
      <c r="AC64" s="153" t="str">
        <f>INDEX('     2022    '!$A$1:$AC$1563,MATCH($D64,'     2022    '!$D$1:$D$1794,0),MATCH(AC$1,'     2022    '!$A$1:$AC$1,0))</f>
        <v>10/4/2030</v>
      </c>
    </row>
    <row r="65" spans="1:29">
      <c r="A65" s="32">
        <f t="shared" si="0"/>
        <v>62</v>
      </c>
      <c r="B65" s="68" t="str">
        <f>INDEX('     2022    '!B$2:B$1794,MATCH(D65,'     2022    '!D$2:D$1794,0))</f>
        <v/>
      </c>
      <c r="C65" s="204" t="str">
        <f>INDEX('     2022    '!C$2:C$1794,MATCH(D65,'     2022    '!D$2:D$1794,0))</f>
        <v>Cake - 49s</v>
      </c>
      <c r="D65" s="205" t="str">
        <f>INDEX('     2022    '!D:D,MATCH(A65,'     2022    '!AF:AF,0))</f>
        <v>CC0254</v>
      </c>
      <c r="E65" s="204" t="str">
        <f>INDEX('     2022    '!$A$1:$BP$1563,MATCH(D65,'     2022    '!$D$1:$D$1794,0),MATCH(E$1,'     2022    '!$A$1:$BH$1,0))</f>
        <v>49s. Colour to whirling flower</v>
      </c>
      <c r="F65" s="206" t="str">
        <f>IFERROR(IF(LEFT(INDEX('     2022    '!AD$2:AD$1794,MATCH(D65,'     2022    '!D$2:D$1794,0)),4)="http",HYPERLINK(INDEX('     2022    '!AD$2:AD$1794,MATCH(D65,'     2022    '!D$2:D$1794,0)),"Video"),""),"")</f>
        <v>Video</v>
      </c>
      <c r="G65" s="207">
        <f>INDEX('     2022    '!$A$1:$AC$1563,MATCH($D65,'     2022    '!$D$1:$D$1794,0),MATCH(G$1,'     2022    '!$A$1:$AC$1,0))</f>
        <v>15</v>
      </c>
      <c r="H65" s="150"/>
      <c r="I65" s="152">
        <f>INDEX('     2022    '!$A$1:$AC$1563,MATCH($D65,'     2022    '!$D$1:$D$1794,0),MATCH(I$1,'     2022    '!$A$1:$AC$1,0))</f>
        <v>54.73</v>
      </c>
      <c r="J65" s="150"/>
      <c r="K65" s="151">
        <f t="shared" si="1"/>
        <v>31.774999999999999</v>
      </c>
      <c r="L65" s="152">
        <f>INDEX('     2022    '!$A$1:$AC$1563,MATCH($D65,'     2022    '!$D$1:$D$1794,0),MATCH(L$1,'     2022    '!$A$1:$AC$1,0))</f>
        <v>57.830500000000001</v>
      </c>
      <c r="M65" s="152">
        <f>INDEX('     2022    '!$A$1:$AC$1563,MATCH($D65,'     2022    '!$D$1:$D$1794,0),MATCH(M$1,'     2022    '!$A$1:$AC$1,0))</f>
        <v>63.55</v>
      </c>
      <c r="N65" s="153" t="str">
        <f>INDEX('     2022    '!$A$1:$AC$1563,MATCH($D65,'     2022    '!$D$1:$D$1794,0),MATCH(N$1,'     2022    '!$A$1:$AC$1,0))</f>
        <v>30mm</v>
      </c>
      <c r="O65" s="154">
        <f>INDEX('     2022    '!$A$1:$AC$1563,MATCH($D65,'     2022    '!$D$1:$D$1794,0),MATCH(O$1,'     2022    '!$A$1:$AC$1,0))</f>
        <v>2</v>
      </c>
      <c r="P65" s="153">
        <f>INDEX('     2022    '!$A$1:$AC$1563,MATCH($D65,'     2022    '!$D$1:$D$1794,0),MATCH(P$1,'     2022    '!$A$1:$AC$1,0))</f>
        <v>30</v>
      </c>
      <c r="Q65" s="153" t="str">
        <f>INDEX('     2022    '!$A$1:$AC$1563,MATCH($D65,'     2022    '!$D$1:$D$1794,0),MATCH(Q$1,'     2022    '!$A$1:$AC$1,0))</f>
        <v>Yes</v>
      </c>
      <c r="R65" s="155">
        <f>INDEX('     2022    '!$A$1:$AC$1563,MATCH($D65,'     2022    '!$D$1:$D$1794,0),MATCH(R$1,'     2022    '!$A$1:$AC$1,0))</f>
        <v>16</v>
      </c>
      <c r="S65" s="155">
        <f>INDEX('     2022    '!$A$1:$AC$1563,MATCH($D65,'     2022    '!$D$1:$D$1794,0),MATCH(S$1,'     2022    '!$A$1:$AC$1,0))</f>
        <v>2.2000000000000002</v>
      </c>
      <c r="T65" s="155">
        <f>INDEX('     2022    '!$A$1:$AC$1563,MATCH($D65,'     2022    '!$D$1:$D$1794,0),MATCH(T$1,'     2022    '!$A$1:$AC$1,0))</f>
        <v>0.3</v>
      </c>
      <c r="U65" s="154" t="str">
        <f>INDEX('     2022    '!$A$1:$AC$1563,MATCH($D65,'     2022    '!$D$1:$D$1794,0),MATCH(U$1,'     2022    '!$A$1:$AC$1,0))</f>
        <v>1.3G</v>
      </c>
      <c r="V65" s="153" t="str">
        <f>INDEX('     2022    '!$A$1:$AC$1563,MATCH($D65,'     2022    '!$D$1:$D$1794,0),MATCH(V$1,'     2022    '!$A$1:$AC$1,0))</f>
        <v>UN0335</v>
      </c>
      <c r="W65" s="153" t="str">
        <f>INDEX('     2022    '!$A$1:$AC$1563,MATCH($D65,'     2022    '!$D$1:$D$1794,0),MATCH(W$1,'     2022    '!$A$1:$AC$1,0))</f>
        <v>F4</v>
      </c>
      <c r="X65" s="151" t="str">
        <f>INDEX('     2022    '!$A$1:$AC$1563,MATCH($D65,'     2022    '!$D$1:$D$1794,0),MATCH(X$1,'     2022    '!$A$1:$AC$1,0))</f>
        <v/>
      </c>
      <c r="Y65" s="151" t="str">
        <f>INDEX('     2022    '!$A$1:$AC$1563,MATCH($D65,'     2022    '!$D$1:$D$1794,0),MATCH(Y$1,'     2022    '!$A$1:$AC$1,0))</f>
        <v/>
      </c>
      <c r="Z65" s="156">
        <f>INDEX('     2022    '!$A$1:$AC$1563,MATCH($D65,'     2022    '!$D$1:$D$1794,0),MATCH(Z$1,'     2022    '!$A$1:$AC$1,0))</f>
        <v>3.85E-2</v>
      </c>
      <c r="AA65" s="153" t="str">
        <f>INDEX('     2022    '!$A$1:$AC$1563,MATCH($D65,'     2022    '!$D$1:$D$1794,0),MATCH(AA$1,'     2022    '!$A$1:$AC$1,0))</f>
        <v>1008-F4-69249672</v>
      </c>
      <c r="AB65" s="153" t="str">
        <f>INDEX('     2022    '!$A$1:$AC$1563,MATCH($D65,'     2022    '!$D$1:$D$1794,0),MATCH(AB$1,'     2022    '!$A$1:$AC$1,0))</f>
        <v>GB/HSE-321031</v>
      </c>
      <c r="AC65" s="153" t="str">
        <f>INDEX('     2022    '!$A$1:$AC$1563,MATCH($D65,'     2022    '!$D$1:$D$1794,0),MATCH(AC$1,'     2022    '!$A$1:$AC$1,0))</f>
        <v>10/4/2030</v>
      </c>
    </row>
    <row r="66" spans="1:29">
      <c r="A66" s="32">
        <f t="shared" si="0"/>
        <v>63</v>
      </c>
      <c r="B66" s="68" t="str">
        <f>INDEX('     2022    '!B$2:B$1794,MATCH(D66,'     2022    '!D$2:D$1794,0))</f>
        <v/>
      </c>
      <c r="C66" s="204" t="str">
        <f>INDEX('     2022    '!C$2:C$1794,MATCH(D66,'     2022    '!D$2:D$1794,0))</f>
        <v>Cake - 49s</v>
      </c>
      <c r="D66" s="205" t="str">
        <f>INDEX('     2022    '!D:D,MATCH(A66,'     2022    '!AF:AF,0))</f>
        <v>CC1536</v>
      </c>
      <c r="E66" s="204" t="str">
        <f>INDEX('     2022    '!$A$1:$BP$1563,MATCH(D66,'     2022    '!$D$1:$D$1794,0),MATCH(E$1,'     2022    '!$A$1:$BH$1,0))</f>
        <v>49s. Blue tail spit white strobe willow waterfall</v>
      </c>
      <c r="F66" s="206" t="str">
        <f>IFERROR(IF(LEFT(INDEX('     2022    '!AD$2:AD$1794,MATCH(D66,'     2022    '!D$2:D$1794,0)),4)="http",HYPERLINK(INDEX('     2022    '!AD$2:AD$1794,MATCH(D66,'     2022    '!D$2:D$1794,0)),"Video"),""),"")</f>
        <v>Video</v>
      </c>
      <c r="G66" s="207">
        <f>INDEX('     2022    '!$A$1:$AC$1563,MATCH($D66,'     2022    '!$D$1:$D$1794,0),MATCH(G$1,'     2022    '!$A$1:$AC$1,0))</f>
        <v>23</v>
      </c>
      <c r="H66" s="150"/>
      <c r="I66" s="152">
        <f>INDEX('     2022    '!$A$1:$AC$1563,MATCH($D66,'     2022    '!$D$1:$D$1794,0),MATCH(I$1,'     2022    '!$A$1:$AC$1,0))</f>
        <v>53.99</v>
      </c>
      <c r="J66" s="150"/>
      <c r="K66" s="151">
        <f t="shared" si="1"/>
        <v>32.48641740221111</v>
      </c>
      <c r="L66" s="152">
        <f>INDEX('     2022    '!$A$1:$AC$1563,MATCH($D66,'     2022    '!$D$1:$D$1794,0),MATCH(L$1,'     2022    '!$A$1:$AC$1,0))</f>
        <v>59.12527967202422</v>
      </c>
      <c r="M66" s="152">
        <f>INDEX('     2022    '!$A$1:$AC$1563,MATCH($D66,'     2022    '!$D$1:$D$1794,0),MATCH(M$1,'     2022    '!$A$1:$AC$1,0))</f>
        <v>64.97283480442222</v>
      </c>
      <c r="N66" s="153" t="str">
        <f>INDEX('     2022    '!$A$1:$AC$1563,MATCH($D66,'     2022    '!$D$1:$D$1794,0),MATCH(N$1,'     2022    '!$A$1:$AC$1,0))</f>
        <v>30mm</v>
      </c>
      <c r="O66" s="154">
        <f>INDEX('     2022    '!$A$1:$AC$1563,MATCH($D66,'     2022    '!$D$1:$D$1794,0),MATCH(O$1,'     2022    '!$A$1:$AC$1,0))</f>
        <v>2</v>
      </c>
      <c r="P66" s="153">
        <f>INDEX('     2022    '!$A$1:$AC$1563,MATCH($D66,'     2022    '!$D$1:$D$1794,0),MATCH(P$1,'     2022    '!$A$1:$AC$1,0))</f>
        <v>25</v>
      </c>
      <c r="Q66" s="153" t="str">
        <f>INDEX('     2022    '!$A$1:$AC$1563,MATCH($D66,'     2022    '!$D$1:$D$1794,0),MATCH(Q$1,'     2022    '!$A$1:$AC$1,0))</f>
        <v>Yes</v>
      </c>
      <c r="R66" s="155">
        <f>INDEX('     2022    '!$A$1:$AC$1563,MATCH($D66,'     2022    '!$D$1:$D$1794,0),MATCH(R$1,'     2022    '!$A$1:$AC$1,0))</f>
        <v>14</v>
      </c>
      <c r="S66" s="155">
        <f>INDEX('     2022    '!$A$1:$AC$1563,MATCH($D66,'     2022    '!$D$1:$D$1794,0),MATCH(S$1,'     2022    '!$A$1:$AC$1,0))</f>
        <v>1.8</v>
      </c>
      <c r="T66" s="155">
        <f>INDEX('     2022    '!$A$1:$AC$1563,MATCH($D66,'     2022    '!$D$1:$D$1794,0),MATCH(T$1,'     2022    '!$A$1:$AC$1,0))</f>
        <v>0.3</v>
      </c>
      <c r="U66" s="154" t="str">
        <f>INDEX('     2022    '!$A$1:$AC$1563,MATCH($D66,'     2022    '!$D$1:$D$1794,0),MATCH(U$1,'     2022    '!$A$1:$AC$1,0))</f>
        <v>1.4G</v>
      </c>
      <c r="V66" s="153" t="str">
        <f>INDEX('     2022    '!$A$1:$AC$1563,MATCH($D66,'     2022    '!$D$1:$D$1794,0),MATCH(V$1,'     2022    '!$A$1:$AC$1,0))</f>
        <v>UN0336</v>
      </c>
      <c r="W66" s="153" t="str">
        <f>INDEX('     2022    '!$A$1:$AC$1563,MATCH($D66,'     2022    '!$D$1:$D$1794,0),MATCH(W$1,'     2022    '!$A$1:$AC$1,0))</f>
        <v>F4</v>
      </c>
      <c r="X66" s="151" t="str">
        <f>INDEX('     2022    '!$A$1:$AC$1563,MATCH($D66,'     2022    '!$D$1:$D$1794,0),MATCH(X$1,'     2022    '!$A$1:$AC$1,0))</f>
        <v/>
      </c>
      <c r="Y66" s="151" t="str">
        <f>INDEX('     2022    '!$A$1:$AC$1563,MATCH($D66,'     2022    '!$D$1:$D$1794,0),MATCH(Y$1,'     2022    '!$A$1:$AC$1,0))</f>
        <v/>
      </c>
      <c r="Z66" s="156">
        <f>INDEX('     2022    '!$A$1:$AC$1563,MATCH($D66,'     2022    '!$D$1:$D$1794,0),MATCH(Z$1,'     2022    '!$A$1:$AC$1,0))</f>
        <v>3.6999999999999998E-2</v>
      </c>
      <c r="AA66" s="153" t="str">
        <f>INDEX('     2022    '!$A$1:$AC$1563,MATCH($D66,'     2022    '!$D$1:$D$1794,0),MATCH(AA$1,'     2022    '!$A$1:$AC$1,0))</f>
        <v>2806-F4-000052</v>
      </c>
      <c r="AB66" s="153" t="str">
        <f>INDEX('     2022    '!$A$1:$AC$1563,MATCH($D66,'     2022    '!$D$1:$D$1794,0),MATCH(AB$1,'     2022    '!$A$1:$AC$1,0))</f>
        <v>GB/HSE-362465</v>
      </c>
      <c r="AC66" s="153" t="str">
        <f>INDEX('     2022    '!$A$1:$AC$1563,MATCH($D66,'     2022    '!$D$1:$D$1794,0),MATCH(AC$1,'     2022    '!$A$1:$AC$1,0))</f>
        <v>11/30/2030</v>
      </c>
    </row>
    <row r="67" spans="1:29" ht="24">
      <c r="A67" s="32">
        <f t="shared" si="0"/>
        <v>64</v>
      </c>
      <c r="B67" s="68" t="str">
        <f>INDEX('     2022    '!B$2:B$1794,MATCH(D67,'     2022    '!D$2:D$1794,0))</f>
        <v/>
      </c>
      <c r="C67" s="204" t="str">
        <f>INDEX('     2022    '!C$2:C$1794,MATCH(D67,'     2022    '!D$2:D$1794,0))</f>
        <v>Cake - 49s</v>
      </c>
      <c r="D67" s="205" t="str">
        <f>INDEX('     2022    '!D:D,MATCH(A67,'     2022    '!AF:AF,0))</f>
        <v>CC1466</v>
      </c>
      <c r="E67" s="204" t="str">
        <f>INDEX('     2022    '!$A$1:$BP$1563,MATCH(D67,'     2022    '!$D$1:$D$1794,0),MATCH(E$1,'     2022    '!$A$1:$BH$1,0))</f>
        <v>49s. Red light tail to silver spinner with red strobe, green light tail to silver spinner with green strobe.</v>
      </c>
      <c r="F67" s="206" t="str">
        <f>IFERROR(IF(LEFT(INDEX('     2022    '!AD$2:AD$1794,MATCH(D67,'     2022    '!D$2:D$1794,0)),4)="http",HYPERLINK(INDEX('     2022    '!AD$2:AD$1794,MATCH(D67,'     2022    '!D$2:D$1794,0)),"Video"),""),"")</f>
        <v>Video</v>
      </c>
      <c r="G67" s="207">
        <f>INDEX('     2022    '!$A$1:$AC$1563,MATCH($D67,'     2022    '!$D$1:$D$1794,0),MATCH(G$1,'     2022    '!$A$1:$AC$1,0))</f>
        <v>10</v>
      </c>
      <c r="H67" s="150"/>
      <c r="I67" s="152">
        <f>INDEX('     2022    '!$A$1:$AC$1563,MATCH($D67,'     2022    '!$D$1:$D$1794,0),MATCH(I$1,'     2022    '!$A$1:$AC$1,0))</f>
        <v>57.07</v>
      </c>
      <c r="J67" s="150"/>
      <c r="K67" s="151">
        <f t="shared" si="1"/>
        <v>32.871677100171659</v>
      </c>
      <c r="L67" s="152">
        <f>INDEX('     2022    '!$A$1:$AC$1563,MATCH($D67,'     2022    '!$D$1:$D$1794,0),MATCH(L$1,'     2022    '!$A$1:$AC$1,0))</f>
        <v>59.82645232231242</v>
      </c>
      <c r="M67" s="152">
        <f>INDEX('     2022    '!$A$1:$AC$1563,MATCH($D67,'     2022    '!$D$1:$D$1794,0),MATCH(M$1,'     2022    '!$A$1:$AC$1,0))</f>
        <v>65.743354200343319</v>
      </c>
      <c r="N67" s="153" t="str">
        <f>INDEX('     2022    '!$A$1:$AC$1563,MATCH($D67,'     2022    '!$D$1:$D$1794,0),MATCH(N$1,'     2022    '!$A$1:$AC$1,0))</f>
        <v>30mm</v>
      </c>
      <c r="O67" s="154">
        <f>INDEX('     2022    '!$A$1:$AC$1563,MATCH($D67,'     2022    '!$D$1:$D$1794,0),MATCH(O$1,'     2022    '!$A$1:$AC$1,0))</f>
        <v>2</v>
      </c>
      <c r="P67" s="153">
        <f>INDEX('     2022    '!$A$1:$AC$1563,MATCH($D67,'     2022    '!$D$1:$D$1794,0),MATCH(P$1,'     2022    '!$A$1:$AC$1,0))</f>
        <v>25</v>
      </c>
      <c r="Q67" s="153" t="str">
        <f>INDEX('     2022    '!$A$1:$AC$1563,MATCH($D67,'     2022    '!$D$1:$D$1794,0),MATCH(Q$1,'     2022    '!$A$1:$AC$1,0))</f>
        <v>Yes</v>
      </c>
      <c r="R67" s="155">
        <f>INDEX('     2022    '!$A$1:$AC$1563,MATCH($D67,'     2022    '!$D$1:$D$1794,0),MATCH(R$1,'     2022    '!$A$1:$AC$1,0))</f>
        <v>14.8</v>
      </c>
      <c r="S67" s="155">
        <f>INDEX('     2022    '!$A$1:$AC$1563,MATCH($D67,'     2022    '!$D$1:$D$1794,0),MATCH(S$1,'     2022    '!$A$1:$AC$1,0))</f>
        <v>2</v>
      </c>
      <c r="T67" s="155">
        <f>INDEX('     2022    '!$A$1:$AC$1563,MATCH($D67,'     2022    '!$D$1:$D$1794,0),MATCH(T$1,'     2022    '!$A$1:$AC$1,0))</f>
        <v>0.3</v>
      </c>
      <c r="U67" s="154" t="str">
        <f>INDEX('     2022    '!$A$1:$AC$1563,MATCH($D67,'     2022    '!$D$1:$D$1794,0),MATCH(U$1,'     2022    '!$A$1:$AC$1,0))</f>
        <v>1.4G</v>
      </c>
      <c r="V67" s="153" t="str">
        <f>INDEX('     2022    '!$A$1:$AC$1563,MATCH($D67,'     2022    '!$D$1:$D$1794,0),MATCH(V$1,'     2022    '!$A$1:$AC$1,0))</f>
        <v>UN0336</v>
      </c>
      <c r="W67" s="153" t="str">
        <f>INDEX('     2022    '!$A$1:$AC$1563,MATCH($D67,'     2022    '!$D$1:$D$1794,0),MATCH(W$1,'     2022    '!$A$1:$AC$1,0))</f>
        <v>F4</v>
      </c>
      <c r="X67" s="151" t="str">
        <f>INDEX('     2022    '!$A$1:$AC$1563,MATCH($D67,'     2022    '!$D$1:$D$1794,0),MATCH(X$1,'     2022    '!$A$1:$AC$1,0))</f>
        <v/>
      </c>
      <c r="Y67" s="151" t="str">
        <f>INDEX('     2022    '!$A$1:$AC$1563,MATCH($D67,'     2022    '!$D$1:$D$1794,0),MATCH(Y$1,'     2022    '!$A$1:$AC$1,0))</f>
        <v/>
      </c>
      <c r="Z67" s="156">
        <f>INDEX('     2022    '!$A$1:$AC$1563,MATCH($D67,'     2022    '!$D$1:$D$1794,0),MATCH(Z$1,'     2022    '!$A$1:$AC$1,0))</f>
        <v>3.7600000000000001E-2</v>
      </c>
      <c r="AA67" s="153" t="str">
        <f>INDEX('     2022    '!$A$1:$AC$1563,MATCH($D67,'     2022    '!$D$1:$D$1794,0),MATCH(AA$1,'     2022    '!$A$1:$AC$1,0))</f>
        <v>2806-F4-000052</v>
      </c>
      <c r="AB67" s="153" t="str">
        <f>INDEX('     2022    '!$A$1:$AC$1563,MATCH($D67,'     2022    '!$D$1:$D$1794,0),MATCH(AB$1,'     2022    '!$A$1:$AC$1,0))</f>
        <v>GB/HSE-360472</v>
      </c>
      <c r="AC67" s="153" t="str">
        <f>INDEX('     2022    '!$A$1:$AC$1563,MATCH($D67,'     2022    '!$D$1:$D$1794,0),MATCH(AC$1,'     2022    '!$A$1:$AC$1,0))</f>
        <v>6/8/2029</v>
      </c>
    </row>
    <row r="68" spans="1:29">
      <c r="A68" s="32">
        <f t="shared" si="0"/>
        <v>65</v>
      </c>
      <c r="B68" s="68" t="str">
        <f>INDEX('     2022    '!B$2:B$1794,MATCH(D68,'     2022    '!D$2:D$1794,0))</f>
        <v/>
      </c>
      <c r="C68" s="204" t="str">
        <f>INDEX('     2022    '!C$2:C$1794,MATCH(D68,'     2022    '!D$2:D$1794,0))</f>
        <v>Cake - 49s</v>
      </c>
      <c r="D68" s="205" t="str">
        <f>INDEX('     2022    '!D:D,MATCH(A68,'     2022    '!AF:AF,0))</f>
        <v>CC0269</v>
      </c>
      <c r="E68" s="204" t="str">
        <f>INDEX('     2022    '!$A$1:$BP$1563,MATCH(D68,'     2022    '!$D$1:$D$1794,0),MATCH(E$1,'     2022    '!$A$1:$BH$1,0))</f>
        <v>49s. Blue &amp; silver fish</v>
      </c>
      <c r="F68" s="206" t="str">
        <f>IFERROR(IF(LEFT(INDEX('     2022    '!AD$2:AD$1794,MATCH(D68,'     2022    '!D$2:D$1794,0)),4)="http",HYPERLINK(INDEX('     2022    '!AD$2:AD$1794,MATCH(D68,'     2022    '!D$2:D$1794,0)),"Video"),""),"")</f>
        <v>Video</v>
      </c>
      <c r="G68" s="207">
        <f>INDEX('     2022    '!$A$1:$AC$1563,MATCH($D68,'     2022    '!$D$1:$D$1794,0),MATCH(G$1,'     2022    '!$A$1:$AC$1,0))</f>
        <v>20</v>
      </c>
      <c r="H68" s="150"/>
      <c r="I68" s="152">
        <f>INDEX('     2022    '!$A$1:$AC$1563,MATCH($D68,'     2022    '!$D$1:$D$1794,0),MATCH(I$1,'     2022    '!$A$1:$AC$1,0))</f>
        <v>56.63</v>
      </c>
      <c r="J68" s="150"/>
      <c r="K68" s="151">
        <f t="shared" si="1"/>
        <v>32.875</v>
      </c>
      <c r="L68" s="152">
        <f>INDEX('     2022    '!$A$1:$AC$1563,MATCH($D68,'     2022    '!$D$1:$D$1794,0),MATCH(L$1,'     2022    '!$A$1:$AC$1,0))</f>
        <v>59.832500000000003</v>
      </c>
      <c r="M68" s="152">
        <f>INDEX('     2022    '!$A$1:$AC$1563,MATCH($D68,'     2022    '!$D$1:$D$1794,0),MATCH(M$1,'     2022    '!$A$1:$AC$1,0))</f>
        <v>65.75</v>
      </c>
      <c r="N68" s="153" t="str">
        <f>INDEX('     2022    '!$A$1:$AC$1563,MATCH($D68,'     2022    '!$D$1:$D$1794,0),MATCH(N$1,'     2022    '!$A$1:$AC$1,0))</f>
        <v>30mm</v>
      </c>
      <c r="O68" s="154">
        <f>INDEX('     2022    '!$A$1:$AC$1563,MATCH($D68,'     2022    '!$D$1:$D$1794,0),MATCH(O$1,'     2022    '!$A$1:$AC$1,0))</f>
        <v>2</v>
      </c>
      <c r="P68" s="153">
        <f>INDEX('     2022    '!$A$1:$AC$1563,MATCH($D68,'     2022    '!$D$1:$D$1794,0),MATCH(P$1,'     2022    '!$A$1:$AC$1,0))</f>
        <v>28</v>
      </c>
      <c r="Q68" s="153" t="str">
        <f>INDEX('     2022    '!$A$1:$AC$1563,MATCH($D68,'     2022    '!$D$1:$D$1794,0),MATCH(Q$1,'     2022    '!$A$1:$AC$1,0))</f>
        <v>Yes</v>
      </c>
      <c r="R68" s="155">
        <f>INDEX('     2022    '!$A$1:$AC$1563,MATCH($D68,'     2022    '!$D$1:$D$1794,0),MATCH(R$1,'     2022    '!$A$1:$AC$1,0))</f>
        <v>3.5</v>
      </c>
      <c r="S68" s="155">
        <f>INDEX('     2022    '!$A$1:$AC$1563,MATCH($D68,'     2022    '!$D$1:$D$1794,0),MATCH(S$1,'     2022    '!$A$1:$AC$1,0))</f>
        <v>1.76</v>
      </c>
      <c r="T68" s="155">
        <f>INDEX('     2022    '!$A$1:$AC$1563,MATCH($D68,'     2022    '!$D$1:$D$1794,0),MATCH(T$1,'     2022    '!$A$1:$AC$1,0))</f>
        <v>0.3</v>
      </c>
      <c r="U68" s="154" t="str">
        <f>INDEX('     2022    '!$A$1:$AC$1563,MATCH($D68,'     2022    '!$D$1:$D$1794,0),MATCH(U$1,'     2022    '!$A$1:$AC$1,0))</f>
        <v>1.4G</v>
      </c>
      <c r="V68" s="153" t="str">
        <f>INDEX('     2022    '!$A$1:$AC$1563,MATCH($D68,'     2022    '!$D$1:$D$1794,0),MATCH(V$1,'     2022    '!$A$1:$AC$1,0))</f>
        <v>UN0336</v>
      </c>
      <c r="W68" s="153" t="str">
        <f>INDEX('     2022    '!$A$1:$AC$1563,MATCH($D68,'     2022    '!$D$1:$D$1794,0),MATCH(W$1,'     2022    '!$A$1:$AC$1,0))</f>
        <v>F4</v>
      </c>
      <c r="X68" s="151" t="str">
        <f>INDEX('     2022    '!$A$1:$AC$1563,MATCH($D68,'     2022    '!$D$1:$D$1794,0),MATCH(X$1,'     2022    '!$A$1:$AC$1,0))</f>
        <v/>
      </c>
      <c r="Y68" s="151" t="str">
        <f>INDEX('     2022    '!$A$1:$AC$1563,MATCH($D68,'     2022    '!$D$1:$D$1794,0),MATCH(Y$1,'     2022    '!$A$1:$AC$1,0))</f>
        <v/>
      </c>
      <c r="Z68" s="156">
        <f>INDEX('     2022    '!$A$1:$AC$1563,MATCH($D68,'     2022    '!$D$1:$D$1794,0),MATCH(Z$1,'     2022    '!$A$1:$AC$1,0))</f>
        <v>3.7699999999999997E-2</v>
      </c>
      <c r="AA68" s="153" t="str">
        <f>INDEX('     2022    '!$A$1:$AC$1563,MATCH($D68,'     2022    '!$D$1:$D$1794,0),MATCH(AA$1,'     2022    '!$A$1:$AC$1,0))</f>
        <v>1008-F4-69249672</v>
      </c>
      <c r="AB68" s="153" t="str">
        <f>INDEX('     2022    '!$A$1:$AC$1563,MATCH($D68,'     2022    '!$D$1:$D$1794,0),MATCH(AB$1,'     2022    '!$A$1:$AC$1,0))</f>
        <v>GB/HSE-321046</v>
      </c>
      <c r="AC68" s="153" t="str">
        <f>INDEX('     2022    '!$A$1:$AC$1563,MATCH($D68,'     2022    '!$D$1:$D$1794,0),MATCH(AC$1,'     2022    '!$A$1:$AC$1,0))</f>
        <v>10/4/2030</v>
      </c>
    </row>
    <row r="69" spans="1:29">
      <c r="A69" s="32">
        <f t="shared" ref="A69:A132" si="2">A68+1</f>
        <v>66</v>
      </c>
      <c r="B69" s="68" t="str">
        <f>INDEX('     2022    '!B$2:B$1794,MATCH(D69,'     2022    '!D$2:D$1794,0))</f>
        <v/>
      </c>
      <c r="C69" s="204" t="str">
        <f>INDEX('     2022    '!C$2:C$1794,MATCH(D69,'     2022    '!D$2:D$1794,0))</f>
        <v>Cake - 49s</v>
      </c>
      <c r="D69" s="205" t="str">
        <f>INDEX('     2022    '!D:D,MATCH(A69,'     2022    '!AF:AF,0))</f>
        <v>CC0400</v>
      </c>
      <c r="E69" s="204" t="str">
        <f>INDEX('     2022    '!$A$1:$BP$1563,MATCH(D69,'     2022    '!$D$1:$D$1794,0),MATCH(E$1,'     2022    '!$A$1:$BH$1,0))</f>
        <v>49s. Pink &amp; lemon crossette</v>
      </c>
      <c r="F69" s="206" t="str">
        <f>IFERROR(IF(LEFT(INDEX('     2022    '!AD$2:AD$1794,MATCH(D69,'     2022    '!D$2:D$1794,0)),4)="http",HYPERLINK(INDEX('     2022    '!AD$2:AD$1794,MATCH(D69,'     2022    '!D$2:D$1794,0)),"Video"),""),"")</f>
        <v>Video</v>
      </c>
      <c r="G69" s="207">
        <f>INDEX('     2022    '!$A$1:$AC$1563,MATCH($D69,'     2022    '!$D$1:$D$1794,0),MATCH(G$1,'     2022    '!$A$1:$AC$1,0))</f>
        <v>10</v>
      </c>
      <c r="H69" s="150"/>
      <c r="I69" s="152">
        <f>INDEX('     2022    '!$A$1:$AC$1563,MATCH($D69,'     2022    '!$D$1:$D$1794,0),MATCH(I$1,'     2022    '!$A$1:$AC$1,0))</f>
        <v>55.12</v>
      </c>
      <c r="J69" s="150"/>
      <c r="K69" s="151">
        <f t="shared" ref="K69:K132" si="3">IFERROR(M69/O69,"")</f>
        <v>32.956120288530677</v>
      </c>
      <c r="L69" s="152">
        <f>INDEX('     2022    '!$A$1:$AC$1563,MATCH($D69,'     2022    '!$D$1:$D$1794,0),MATCH(L$1,'     2022    '!$A$1:$AC$1,0))</f>
        <v>59.980138925125836</v>
      </c>
      <c r="M69" s="152">
        <f>INDEX('     2022    '!$A$1:$AC$1563,MATCH($D69,'     2022    '!$D$1:$D$1794,0),MATCH(M$1,'     2022    '!$A$1:$AC$1,0))</f>
        <v>65.912240577061354</v>
      </c>
      <c r="N69" s="153" t="str">
        <f>INDEX('     2022    '!$A$1:$AC$1563,MATCH($D69,'     2022    '!$D$1:$D$1794,0),MATCH(N$1,'     2022    '!$A$1:$AC$1,0))</f>
        <v>30mm</v>
      </c>
      <c r="O69" s="154">
        <f>INDEX('     2022    '!$A$1:$AC$1563,MATCH($D69,'     2022    '!$D$1:$D$1794,0),MATCH(O$1,'     2022    '!$A$1:$AC$1,0))</f>
        <v>2</v>
      </c>
      <c r="P69" s="153">
        <f>INDEX('     2022    '!$A$1:$AC$1563,MATCH($D69,'     2022    '!$D$1:$D$1794,0),MATCH(P$1,'     2022    '!$A$1:$AC$1,0))</f>
        <v>30</v>
      </c>
      <c r="Q69" s="153" t="str">
        <f>INDEX('     2022    '!$A$1:$AC$1563,MATCH($D69,'     2022    '!$D$1:$D$1794,0),MATCH(Q$1,'     2022    '!$A$1:$AC$1,0))</f>
        <v>Yes</v>
      </c>
      <c r="R69" s="155">
        <f>INDEX('     2022    '!$A$1:$AC$1563,MATCH($D69,'     2022    '!$D$1:$D$1794,0),MATCH(R$1,'     2022    '!$A$1:$AC$1,0))</f>
        <v>16</v>
      </c>
      <c r="S69" s="155">
        <f>INDEX('     2022    '!$A$1:$AC$1563,MATCH($D69,'     2022    '!$D$1:$D$1794,0),MATCH(S$1,'     2022    '!$A$1:$AC$1,0))</f>
        <v>2.2000000000000002</v>
      </c>
      <c r="T69" s="155">
        <f>INDEX('     2022    '!$A$1:$AC$1563,MATCH($D69,'     2022    '!$D$1:$D$1794,0),MATCH(T$1,'     2022    '!$A$1:$AC$1,0))</f>
        <v>0.3</v>
      </c>
      <c r="U69" s="154" t="str">
        <f>INDEX('     2022    '!$A$1:$AC$1563,MATCH($D69,'     2022    '!$D$1:$D$1794,0),MATCH(U$1,'     2022    '!$A$1:$AC$1,0))</f>
        <v>1.3G</v>
      </c>
      <c r="V69" s="153" t="str">
        <f>INDEX('     2022    '!$A$1:$AC$1563,MATCH($D69,'     2022    '!$D$1:$D$1794,0),MATCH(V$1,'     2022    '!$A$1:$AC$1,0))</f>
        <v>UN0335</v>
      </c>
      <c r="W69" s="153" t="str">
        <f>INDEX('     2022    '!$A$1:$AC$1563,MATCH($D69,'     2022    '!$D$1:$D$1794,0),MATCH(W$1,'     2022    '!$A$1:$AC$1,0))</f>
        <v>F4</v>
      </c>
      <c r="X69" s="151" t="str">
        <f>INDEX('     2022    '!$A$1:$AC$1563,MATCH($D69,'     2022    '!$D$1:$D$1794,0),MATCH(X$1,'     2022    '!$A$1:$AC$1,0))</f>
        <v/>
      </c>
      <c r="Y69" s="151" t="str">
        <f>INDEX('     2022    '!$A$1:$AC$1563,MATCH($D69,'     2022    '!$D$1:$D$1794,0),MATCH(Y$1,'     2022    '!$A$1:$AC$1,0))</f>
        <v/>
      </c>
      <c r="Z69" s="156">
        <f>INDEX('     2022    '!$A$1:$AC$1563,MATCH($D69,'     2022    '!$D$1:$D$1794,0),MATCH(Z$1,'     2022    '!$A$1:$AC$1,0))</f>
        <v>3.85E-2</v>
      </c>
      <c r="AA69" s="153" t="str">
        <f>INDEX('     2022    '!$A$1:$AC$1563,MATCH($D69,'     2022    '!$D$1:$D$1794,0),MATCH(AA$1,'     2022    '!$A$1:$AC$1,0))</f>
        <v>1008-F4-69249674</v>
      </c>
      <c r="AB69" s="153" t="str">
        <f>INDEX('     2022    '!$A$1:$AC$1563,MATCH($D69,'     2022    '!$D$1:$D$1794,0),MATCH(AB$1,'     2022    '!$A$1:$AC$1,0))</f>
        <v>GB/HSE-337981</v>
      </c>
      <c r="AC69" s="153" t="str">
        <f>INDEX('     2022    '!$A$1:$AC$1563,MATCH($D69,'     2022    '!$D$1:$D$1794,0),MATCH(AC$1,'     2022    '!$A$1:$AC$1,0))</f>
        <v>11/1/2026</v>
      </c>
    </row>
    <row r="70" spans="1:29" ht="24">
      <c r="A70" s="32">
        <f t="shared" si="2"/>
        <v>67</v>
      </c>
      <c r="B70" s="68" t="str">
        <f>INDEX('     2022    '!B$2:B$1794,MATCH(D70,'     2022    '!D$2:D$1794,0))</f>
        <v/>
      </c>
      <c r="C70" s="204" t="str">
        <f>INDEX('     2022    '!C$2:C$1794,MATCH(D70,'     2022    '!D$2:D$1794,0))</f>
        <v>Cake - 49s</v>
      </c>
      <c r="D70" s="205" t="str">
        <f>INDEX('     2022    '!D:D,MATCH(A70,'     2022    '!AF:AF,0))</f>
        <v>CC1549</v>
      </c>
      <c r="E70" s="204" t="str">
        <f>INDEX('     2022    '!$A$1:$BP$1563,MATCH(D70,'     2022    '!$D$1:$D$1794,0),MATCH(E$1,'     2022    '!$A$1:$BH$1,0))</f>
        <v>EASY TIGER. 49 shot cake. Blue tail to blue bursts with red fish and spit green strobe stars. RETAIL</v>
      </c>
      <c r="F70" s="206" t="str">
        <f>IFERROR(IF(LEFT(INDEX('     2022    '!AD$2:AD$1794,MATCH(D70,'     2022    '!D$2:D$1794,0)),4)="http",HYPERLINK(INDEX('     2022    '!AD$2:AD$1794,MATCH(D70,'     2022    '!D$2:D$1794,0)),"Video"),""),"")</f>
        <v>Video</v>
      </c>
      <c r="G70" s="207">
        <f>INDEX('     2022    '!$A$1:$AC$1563,MATCH($D70,'     2022    '!$D$1:$D$1794,0),MATCH(G$1,'     2022    '!$A$1:$AC$1,0))</f>
        <v>0</v>
      </c>
      <c r="H70" s="150"/>
      <c r="I70" s="152">
        <f>INDEX('     2022    '!$A$1:$AC$1563,MATCH($D70,'     2022    '!$D$1:$D$1794,0),MATCH(I$1,'     2022    '!$A$1:$AC$1,0))</f>
        <v>53.08</v>
      </c>
      <c r="J70" s="150"/>
      <c r="K70" s="151">
        <f t="shared" si="3"/>
        <v>35.948903213249864</v>
      </c>
      <c r="L70" s="152">
        <f>INDEX('     2022    '!$A$1:$AC$1563,MATCH($D70,'     2022    '!$D$1:$D$1794,0),MATCH(L$1,'     2022    '!$A$1:$AC$1,0))</f>
        <v>68.302916105174731</v>
      </c>
      <c r="M70" s="152">
        <f>INDEX('     2022    '!$A$1:$AC$1563,MATCH($D70,'     2022    '!$D$1:$D$1794,0),MATCH(M$1,'     2022    '!$A$1:$AC$1,0))</f>
        <v>71.897806426499727</v>
      </c>
      <c r="N70" s="153" t="str">
        <f>INDEX('     2022    '!$A$1:$AC$1563,MATCH($D70,'     2022    '!$D$1:$D$1794,0),MATCH(N$1,'     2022    '!$A$1:$AC$1,0))</f>
        <v>30mm</v>
      </c>
      <c r="O70" s="154">
        <f>INDEX('     2022    '!$A$1:$AC$1563,MATCH($D70,'     2022    '!$D$1:$D$1794,0),MATCH(O$1,'     2022    '!$A$1:$AC$1,0))</f>
        <v>2</v>
      </c>
      <c r="P70" s="153">
        <f>INDEX('     2022    '!$A$1:$AC$1563,MATCH($D70,'     2022    '!$D$1:$D$1794,0),MATCH(P$1,'     2022    '!$A$1:$AC$1,0))</f>
        <v>20</v>
      </c>
      <c r="Q70" s="153" t="str">
        <f>INDEX('     2022    '!$A$1:$AC$1563,MATCH($D70,'     2022    '!$D$1:$D$1794,0),MATCH(Q$1,'     2022    '!$A$1:$AC$1,0))</f>
        <v>Yes</v>
      </c>
      <c r="R70" s="155">
        <f>INDEX('     2022    '!$A$1:$AC$1563,MATCH($D70,'     2022    '!$D$1:$D$1794,0),MATCH(R$1,'     2022    '!$A$1:$AC$1,0))</f>
        <v>14</v>
      </c>
      <c r="S70" s="155">
        <f>INDEX('     2022    '!$A$1:$AC$1563,MATCH($D70,'     2022    '!$D$1:$D$1794,0),MATCH(S$1,'     2022    '!$A$1:$AC$1,0))</f>
        <v>2</v>
      </c>
      <c r="T70" s="155">
        <f>INDEX('     2022    '!$A$1:$AC$1563,MATCH($D70,'     2022    '!$D$1:$D$1794,0),MATCH(T$1,'     2022    '!$A$1:$AC$1,0))</f>
        <v>0.3</v>
      </c>
      <c r="U70" s="154" t="str">
        <f>INDEX('     2022    '!$A$1:$AC$1563,MATCH($D70,'     2022    '!$D$1:$D$1794,0),MATCH(U$1,'     2022    '!$A$1:$AC$1,0))</f>
        <v>1.4G</v>
      </c>
      <c r="V70" s="153" t="str">
        <f>INDEX('     2022    '!$A$1:$AC$1563,MATCH($D70,'     2022    '!$D$1:$D$1794,0),MATCH(V$1,'     2022    '!$A$1:$AC$1,0))</f>
        <v>UN0336</v>
      </c>
      <c r="W70" s="153" t="str">
        <f>INDEX('     2022    '!$A$1:$AC$1563,MATCH($D70,'     2022    '!$D$1:$D$1794,0),MATCH(W$1,'     2022    '!$A$1:$AC$1,0))</f>
        <v>F3</v>
      </c>
      <c r="X70" s="151">
        <f>INDEX('     2022    '!$A$1:$AC$1563,MATCH($D70,'     2022    '!$D$1:$D$1794,0),MATCH(X$1,'     2022    '!$A$1:$AC$1,0))</f>
        <v>99.99</v>
      </c>
      <c r="Y70" s="151">
        <f>INDEX('     2022    '!$A$1:$AC$1563,MATCH($D70,'     2022    '!$D$1:$D$1794,0),MATCH(Y$1,'     2022    '!$A$1:$AC$1,0))</f>
        <v>74.989999999999995</v>
      </c>
      <c r="Z70" s="156">
        <f>INDEX('     2022    '!$A$1:$AC$1563,MATCH($D70,'     2022    '!$D$1:$D$1794,0),MATCH(Z$1,'     2022    '!$A$1:$AC$1,0))</f>
        <v>3.6999999999999998E-2</v>
      </c>
      <c r="AA70" s="153" t="str">
        <f>INDEX('     2022    '!$A$1:$AC$1563,MATCH($D70,'     2022    '!$D$1:$D$1794,0),MATCH(AA$1,'     2022    '!$A$1:$AC$1,0))</f>
        <v>2806-F3-001985</v>
      </c>
      <c r="AB70" s="153" t="str">
        <f>INDEX('     2022    '!$A$1:$AC$1563,MATCH($D70,'     2022    '!$D$1:$D$1794,0),MATCH(AB$1,'     2022    '!$A$1:$AC$1,0))</f>
        <v>GB/HSE-362476</v>
      </c>
      <c r="AC70" s="153" t="str">
        <f>INDEX('     2022    '!$A$1:$AC$1563,MATCH($D70,'     2022    '!$D$1:$D$1794,0),MATCH(AC$1,'     2022    '!$A$1:$AC$1,0))</f>
        <v>11/30/2030</v>
      </c>
    </row>
    <row r="71" spans="1:29">
      <c r="A71" s="32">
        <f t="shared" si="2"/>
        <v>68</v>
      </c>
      <c r="B71" s="68" t="str">
        <f>INDEX('     2022    '!B$2:B$1794,MATCH(D71,'     2022    '!D$2:D$1794,0))</f>
        <v/>
      </c>
      <c r="C71" s="204" t="str">
        <f>INDEX('     2022    '!C$2:C$1794,MATCH(D71,'     2022    '!D$2:D$1794,0))</f>
        <v>Cake - 49s</v>
      </c>
      <c r="D71" s="205" t="str">
        <f>INDEX('     2022    '!D:D,MATCH(A71,'     2022    '!AF:AF,0))</f>
        <v>CC1147</v>
      </c>
      <c r="E71" s="204" t="str">
        <f>INDEX('     2022    '!$A$1:$BP$1563,MATCH(D71,'     2022    '!$D$1:$D$1794,0),MATCH(E$1,'     2022    '!$A$1:$BH$1,0))</f>
        <v>49s. Colour bouquet</v>
      </c>
      <c r="F71" s="206" t="str">
        <f>IFERROR(IF(LEFT(INDEX('     2022    '!AD$2:AD$1794,MATCH(D71,'     2022    '!D$2:D$1794,0)),4)="http",HYPERLINK(INDEX('     2022    '!AD$2:AD$1794,MATCH(D71,'     2022    '!D$2:D$1794,0)),"Video"),""),"")</f>
        <v>Video</v>
      </c>
      <c r="G71" s="207">
        <f>INDEX('     2022    '!$A$1:$AC$1563,MATCH($D71,'     2022    '!$D$1:$D$1794,0),MATCH(G$1,'     2022    '!$A$1:$AC$1,0))</f>
        <v>14</v>
      </c>
      <c r="H71" s="150"/>
      <c r="I71" s="152">
        <f>INDEX('     2022    '!$A$1:$AC$1563,MATCH($D71,'     2022    '!$D$1:$D$1794,0),MATCH(I$1,'     2022    '!$A$1:$AC$1,0))</f>
        <v>67.989999999999995</v>
      </c>
      <c r="J71" s="150"/>
      <c r="K71" s="151">
        <f t="shared" si="3"/>
        <v>39.470000000000006</v>
      </c>
      <c r="L71" s="152">
        <f>INDEX('     2022    '!$A$1:$AC$1563,MATCH($D71,'     2022    '!$D$1:$D$1794,0),MATCH(L$1,'     2022    '!$A$1:$AC$1,0))</f>
        <v>71.835400000000007</v>
      </c>
      <c r="M71" s="152">
        <f>INDEX('     2022    '!$A$1:$AC$1563,MATCH($D71,'     2022    '!$D$1:$D$1794,0),MATCH(M$1,'     2022    '!$A$1:$AC$1,0))</f>
        <v>78.940000000000012</v>
      </c>
      <c r="N71" s="153" t="str">
        <f>INDEX('     2022    '!$A$1:$AC$1563,MATCH($D71,'     2022    '!$D$1:$D$1794,0),MATCH(N$1,'     2022    '!$A$1:$AC$1,0))</f>
        <v>30mm</v>
      </c>
      <c r="O71" s="154">
        <f>INDEX('     2022    '!$A$1:$AC$1563,MATCH($D71,'     2022    '!$D$1:$D$1794,0),MATCH(O$1,'     2022    '!$A$1:$AC$1,0))</f>
        <v>2</v>
      </c>
      <c r="P71" s="153">
        <f>INDEX('     2022    '!$A$1:$AC$1563,MATCH($D71,'     2022    '!$D$1:$D$1794,0),MATCH(P$1,'     2022    '!$A$1:$AC$1,0))</f>
        <v>15</v>
      </c>
      <c r="Q71" s="153" t="str">
        <f>INDEX('     2022    '!$A$1:$AC$1563,MATCH($D71,'     2022    '!$D$1:$D$1794,0),MATCH(Q$1,'     2022    '!$A$1:$AC$1,0))</f>
        <v>Yes</v>
      </c>
      <c r="R71" s="155">
        <f>INDEX('     2022    '!$A$1:$AC$1563,MATCH($D71,'     2022    '!$D$1:$D$1794,0),MATCH(R$1,'     2022    '!$A$1:$AC$1,0))</f>
        <v>16</v>
      </c>
      <c r="S71" s="155">
        <f>INDEX('     2022    '!$A$1:$AC$1563,MATCH($D71,'     2022    '!$D$1:$D$1794,0),MATCH(S$1,'     2022    '!$A$1:$AC$1,0))</f>
        <v>2.25</v>
      </c>
      <c r="T71" s="155">
        <f>INDEX('     2022    '!$A$1:$AC$1563,MATCH($D71,'     2022    '!$D$1:$D$1794,0),MATCH(T$1,'     2022    '!$A$1:$AC$1,0))</f>
        <v>0.3</v>
      </c>
      <c r="U71" s="154" t="str">
        <f>INDEX('     2022    '!$A$1:$AC$1563,MATCH($D71,'     2022    '!$D$1:$D$1794,0),MATCH(U$1,'     2022    '!$A$1:$AC$1,0))</f>
        <v>1.4G</v>
      </c>
      <c r="V71" s="153" t="str">
        <f>INDEX('     2022    '!$A$1:$AC$1563,MATCH($D71,'     2022    '!$D$1:$D$1794,0),MATCH(V$1,'     2022    '!$A$1:$AC$1,0))</f>
        <v>UN0336</v>
      </c>
      <c r="W71" s="153" t="str">
        <f>INDEX('     2022    '!$A$1:$AC$1563,MATCH($D71,'     2022    '!$D$1:$D$1794,0),MATCH(W$1,'     2022    '!$A$1:$AC$1,0))</f>
        <v>F4</v>
      </c>
      <c r="X71" s="151" t="str">
        <f>INDEX('     2022    '!$A$1:$AC$1563,MATCH($D71,'     2022    '!$D$1:$D$1794,0),MATCH(X$1,'     2022    '!$A$1:$AC$1,0))</f>
        <v/>
      </c>
      <c r="Y71" s="151" t="str">
        <f>INDEX('     2022    '!$A$1:$AC$1563,MATCH($D71,'     2022    '!$D$1:$D$1794,0),MATCH(Y$1,'     2022    '!$A$1:$AC$1,0))</f>
        <v/>
      </c>
      <c r="Z71" s="156">
        <f>INDEX('     2022    '!$A$1:$AC$1563,MATCH($D71,'     2022    '!$D$1:$D$1794,0),MATCH(Z$1,'     2022    '!$A$1:$AC$1,0))</f>
        <v>3.7699999999999997E-2</v>
      </c>
      <c r="AA71" s="153" t="str">
        <f>INDEX('     2022    '!$A$1:$AC$1563,MATCH($D71,'     2022    '!$D$1:$D$1794,0),MATCH(AA$1,'     2022    '!$A$1:$AC$1,0))</f>
        <v>1008-F4-69249663</v>
      </c>
      <c r="AB71" s="153" t="str">
        <f>INDEX('     2022    '!$A$1:$AC$1563,MATCH($D71,'     2022    '!$D$1:$D$1794,0),MATCH(AB$1,'     2022    '!$A$1:$AC$1,0))</f>
        <v>GB/HSE-358600</v>
      </c>
      <c r="AC71" s="153" t="str">
        <f>INDEX('     2022    '!$A$1:$AC$1563,MATCH($D71,'     2022    '!$D$1:$D$1794,0),MATCH(AC$1,'     2022    '!$A$1:$AC$1,0))</f>
        <v>8/15/2028</v>
      </c>
    </row>
    <row r="72" spans="1:29" ht="24">
      <c r="A72" s="32">
        <f t="shared" si="2"/>
        <v>69</v>
      </c>
      <c r="B72" s="68" t="str">
        <f>INDEX('     2022    '!B$2:B$1794,MATCH(D72,'     2022    '!D$2:D$1794,0))</f>
        <v/>
      </c>
      <c r="C72" s="204" t="str">
        <f>INDEX('     2022    '!C$2:C$1794,MATCH(D72,'     2022    '!D$2:D$1794,0))</f>
        <v>Cake - 49s Fan</v>
      </c>
      <c r="D72" s="205" t="str">
        <f>INDEX('     2022    '!D:D,MATCH(A72,'     2022    '!AF:AF,0))</f>
        <v>CC1325</v>
      </c>
      <c r="E72" s="204" t="str">
        <f>INDEX('     2022    '!$A$1:$BP$1563,MATCH(D72,'     2022    '!$D$1:$D$1794,0),MATCH(E$1,'     2022    '!$A$1:$BH$1,0))</f>
        <v>49s FAN. 1-42 shots: brocade tail to silver glittering mine, 43-49shots: brocade crown mine to silver glittering</v>
      </c>
      <c r="F72" s="206" t="str">
        <f>IFERROR(IF(LEFT(INDEX('     2022    '!AD$2:AD$1794,MATCH(D72,'     2022    '!D$2:D$1794,0)),4)="http",HYPERLINK(INDEX('     2022    '!AD$2:AD$1794,MATCH(D72,'     2022    '!D$2:D$1794,0)),"Video"),""),"")</f>
        <v>Video</v>
      </c>
      <c r="G72" s="207">
        <f>INDEX('     2022    '!$A$1:$AC$1563,MATCH($D72,'     2022    '!$D$1:$D$1794,0),MATCH(G$1,'     2022    '!$A$1:$AC$1,0))</f>
        <v>15</v>
      </c>
      <c r="H72" s="150"/>
      <c r="I72" s="152">
        <f>INDEX('     2022    '!$A$1:$AC$1563,MATCH($D72,'     2022    '!$D$1:$D$1794,0),MATCH(I$1,'     2022    '!$A$1:$AC$1,0))</f>
        <v>73.599999999999994</v>
      </c>
      <c r="J72" s="150"/>
      <c r="K72" s="151">
        <f t="shared" si="3"/>
        <v>12.569154499830971</v>
      </c>
      <c r="L72" s="152">
        <f>INDEX('     2022    '!$A$1:$AC$1563,MATCH($D72,'     2022    '!$D$1:$D$1794,0),MATCH(L$1,'     2022    '!$A$1:$AC$1,0))</f>
        <v>75.071999999999989</v>
      </c>
      <c r="M72" s="152">
        <f>INDEX('     2022    '!$A$1:$AC$1563,MATCH($D72,'     2022    '!$D$1:$D$1794,0),MATCH(M$1,'     2022    '!$A$1:$AC$1,0))</f>
        <v>75.41492699898582</v>
      </c>
      <c r="N72" s="153" t="str">
        <f>INDEX('     2022    '!$A$1:$AC$1563,MATCH($D72,'     2022    '!$D$1:$D$1794,0),MATCH(N$1,'     2022    '!$A$1:$AC$1,0))</f>
        <v>20mm</v>
      </c>
      <c r="O72" s="154">
        <f>INDEX('     2022    '!$A$1:$AC$1563,MATCH($D72,'     2022    '!$D$1:$D$1794,0),MATCH(O$1,'     2022    '!$A$1:$AC$1,0))</f>
        <v>6</v>
      </c>
      <c r="P72" s="153">
        <f>INDEX('     2022    '!$A$1:$AC$1563,MATCH($D72,'     2022    '!$D$1:$D$1794,0),MATCH(P$1,'     2022    '!$A$1:$AC$1,0))</f>
        <v>35</v>
      </c>
      <c r="Q72" s="153" t="str">
        <f>INDEX('     2022    '!$A$1:$AC$1563,MATCH($D72,'     2022    '!$D$1:$D$1794,0),MATCH(Q$1,'     2022    '!$A$1:$AC$1,0))</f>
        <v>Yes</v>
      </c>
      <c r="R72" s="155">
        <f>INDEX('     2022    '!$A$1:$AC$1563,MATCH($D72,'     2022    '!$D$1:$D$1794,0),MATCH(R$1,'     2022    '!$A$1:$AC$1,0))</f>
        <v>11</v>
      </c>
      <c r="S72" s="155">
        <f>INDEX('     2022    '!$A$1:$AC$1563,MATCH($D72,'     2022    '!$D$1:$D$1794,0),MATCH(S$1,'     2022    '!$A$1:$AC$1,0))</f>
        <v>2.12</v>
      </c>
      <c r="T72" s="155">
        <f>INDEX('     2022    '!$A$1:$AC$1563,MATCH($D72,'     2022    '!$D$1:$D$1794,0),MATCH(T$1,'     2022    '!$A$1:$AC$1,0))</f>
        <v>0.3</v>
      </c>
      <c r="U72" s="154" t="str">
        <f>INDEX('     2022    '!$A$1:$AC$1563,MATCH($D72,'     2022    '!$D$1:$D$1794,0),MATCH(U$1,'     2022    '!$A$1:$AC$1,0))</f>
        <v>1.4G</v>
      </c>
      <c r="V72" s="153" t="str">
        <f>INDEX('     2022    '!$A$1:$AC$1563,MATCH($D72,'     2022    '!$D$1:$D$1794,0),MATCH(V$1,'     2022    '!$A$1:$AC$1,0))</f>
        <v>UN0336</v>
      </c>
      <c r="W72" s="153" t="str">
        <f>INDEX('     2022    '!$A$1:$AC$1563,MATCH($D72,'     2022    '!$D$1:$D$1794,0),MATCH(W$1,'     2022    '!$A$1:$AC$1,0))</f>
        <v>F4</v>
      </c>
      <c r="X72" s="151" t="str">
        <f>INDEX('     2022    '!$A$1:$AC$1563,MATCH($D72,'     2022    '!$D$1:$D$1794,0),MATCH(X$1,'     2022    '!$A$1:$AC$1,0))</f>
        <v/>
      </c>
      <c r="Y72" s="151" t="str">
        <f>INDEX('     2022    '!$A$1:$AC$1563,MATCH($D72,'     2022    '!$D$1:$D$1794,0),MATCH(Y$1,'     2022    '!$A$1:$AC$1,0))</f>
        <v/>
      </c>
      <c r="Z72" s="156">
        <f>INDEX('     2022    '!$A$1:$AC$1563,MATCH($D72,'     2022    '!$D$1:$D$1794,0),MATCH(Z$1,'     2022    '!$A$1:$AC$1,0))</f>
        <v>5.3593000000000002E-2</v>
      </c>
      <c r="AA72" s="153" t="str">
        <f>INDEX('     2022    '!$A$1:$AC$1563,MATCH($D72,'     2022    '!$D$1:$D$1794,0),MATCH(AA$1,'     2022    '!$A$1:$AC$1,0))</f>
        <v>1008-F4-69249668</v>
      </c>
      <c r="AB72" s="153" t="str">
        <f>INDEX('     2022    '!$A$1:$AC$1563,MATCH($D72,'     2022    '!$D$1:$D$1794,0),MATCH(AB$1,'     2022    '!$A$1:$AC$1,0))</f>
        <v>GB/HSE-358640</v>
      </c>
      <c r="AC72" s="153" t="str">
        <f>INDEX('     2022    '!$A$1:$AC$1563,MATCH($D72,'     2022    '!$D$1:$D$1794,0),MATCH(AC$1,'     2022    '!$A$1:$AC$1,0))</f>
        <v>8/15/2028</v>
      </c>
    </row>
    <row r="73" spans="1:29">
      <c r="A73" s="32">
        <f t="shared" si="2"/>
        <v>70</v>
      </c>
      <c r="B73" s="68" t="str">
        <f>INDEX('     2022    '!B$2:B$1794,MATCH(D73,'     2022    '!D$2:D$1794,0))</f>
        <v/>
      </c>
      <c r="C73" s="204" t="str">
        <f>INDEX('     2022    '!C$2:C$1794,MATCH(D73,'     2022    '!D$2:D$1794,0))</f>
        <v>Cake - 49s Fan</v>
      </c>
      <c r="D73" s="205" t="str">
        <f>INDEX('     2022    '!D:D,MATCH(A73,'     2022    '!AF:AF,0))</f>
        <v>CC1094</v>
      </c>
      <c r="E73" s="204" t="str">
        <f>INDEX('     2022    '!$A$1:$BP$1563,MATCH(D73,'     2022    '!$D$1:$D$1794,0),MATCH(E$1,'     2022    '!$A$1:$BH$1,0))</f>
        <v>49s Z. Red, all green, all blue cracking comet then mixed at the end</v>
      </c>
      <c r="F73" s="206" t="str">
        <f>IFERROR(IF(LEFT(INDEX('     2022    '!AD$2:AD$1794,MATCH(D73,'     2022    '!D$2:D$1794,0)),4)="http",HYPERLINK(INDEX('     2022    '!AD$2:AD$1794,MATCH(D73,'     2022    '!D$2:D$1794,0)),"Video"),""),"")</f>
        <v>Video</v>
      </c>
      <c r="G73" s="207">
        <f>INDEX('     2022    '!$A$1:$AC$1563,MATCH($D73,'     2022    '!$D$1:$D$1794,0),MATCH(G$1,'     2022    '!$A$1:$AC$1,0))</f>
        <v>0</v>
      </c>
      <c r="H73" s="150"/>
      <c r="I73" s="152">
        <f>INDEX('     2022    '!$A$1:$AC$1563,MATCH($D73,'     2022    '!$D$1:$D$1794,0),MATCH(I$1,'     2022    '!$A$1:$AC$1,0))</f>
        <v>68.16</v>
      </c>
      <c r="J73" s="150"/>
      <c r="K73" s="151">
        <f t="shared" si="3"/>
        <v>19.517500000000002</v>
      </c>
      <c r="L73" s="152">
        <f>INDEX('     2022    '!$A$1:$AC$1563,MATCH($D73,'     2022    '!$D$1:$D$1794,0),MATCH(L$1,'     2022    '!$A$1:$AC$1,0))</f>
        <v>71.043700000000015</v>
      </c>
      <c r="M73" s="152">
        <f>INDEX('     2022    '!$A$1:$AC$1563,MATCH($D73,'     2022    '!$D$1:$D$1794,0),MATCH(M$1,'     2022    '!$A$1:$AC$1,0))</f>
        <v>78.070000000000007</v>
      </c>
      <c r="N73" s="153" t="str">
        <f>INDEX('     2022    '!$A$1:$AC$1563,MATCH($D73,'     2022    '!$D$1:$D$1794,0),MATCH(N$1,'     2022    '!$A$1:$AC$1,0))</f>
        <v>20mm</v>
      </c>
      <c r="O73" s="154">
        <f>INDEX('     2022    '!$A$1:$AC$1563,MATCH($D73,'     2022    '!$D$1:$D$1794,0),MATCH(O$1,'     2022    '!$A$1:$AC$1,0))</f>
        <v>4</v>
      </c>
      <c r="P73" s="153">
        <f>INDEX('     2022    '!$A$1:$AC$1563,MATCH($D73,'     2022    '!$D$1:$D$1794,0),MATCH(P$1,'     2022    '!$A$1:$AC$1,0))</f>
        <v>29</v>
      </c>
      <c r="Q73" s="153" t="str">
        <f>INDEX('     2022    '!$A$1:$AC$1563,MATCH($D73,'     2022    '!$D$1:$D$1794,0),MATCH(Q$1,'     2022    '!$A$1:$AC$1,0))</f>
        <v>Yes</v>
      </c>
      <c r="R73" s="155">
        <f>INDEX('     2022    '!$A$1:$AC$1563,MATCH($D73,'     2022    '!$D$1:$D$1794,0),MATCH(R$1,'     2022    '!$A$1:$AC$1,0))</f>
        <v>11</v>
      </c>
      <c r="S73" s="155">
        <f>INDEX('     2022    '!$A$1:$AC$1563,MATCH($D73,'     2022    '!$D$1:$D$1794,0),MATCH(S$1,'     2022    '!$A$1:$AC$1,0))</f>
        <v>2</v>
      </c>
      <c r="T73" s="155">
        <f>INDEX('     2022    '!$A$1:$AC$1563,MATCH($D73,'     2022    '!$D$1:$D$1794,0),MATCH(T$1,'     2022    '!$A$1:$AC$1,0))</f>
        <v>0.3</v>
      </c>
      <c r="U73" s="154" t="str">
        <f>INDEX('     2022    '!$A$1:$AC$1563,MATCH($D73,'     2022    '!$D$1:$D$1794,0),MATCH(U$1,'     2022    '!$A$1:$AC$1,0))</f>
        <v>1.4G</v>
      </c>
      <c r="V73" s="153" t="str">
        <f>INDEX('     2022    '!$A$1:$AC$1563,MATCH($D73,'     2022    '!$D$1:$D$1794,0),MATCH(V$1,'     2022    '!$A$1:$AC$1,0))</f>
        <v>UN0336</v>
      </c>
      <c r="W73" s="153" t="str">
        <f>INDEX('     2022    '!$A$1:$AC$1563,MATCH($D73,'     2022    '!$D$1:$D$1794,0),MATCH(W$1,'     2022    '!$A$1:$AC$1,0))</f>
        <v>F4</v>
      </c>
      <c r="X73" s="151" t="str">
        <f>INDEX('     2022    '!$A$1:$AC$1563,MATCH($D73,'     2022    '!$D$1:$D$1794,0),MATCH(X$1,'     2022    '!$A$1:$AC$1,0))</f>
        <v/>
      </c>
      <c r="Y73" s="151" t="str">
        <f>INDEX('     2022    '!$A$1:$AC$1563,MATCH($D73,'     2022    '!$D$1:$D$1794,0),MATCH(Y$1,'     2022    '!$A$1:$AC$1,0))</f>
        <v/>
      </c>
      <c r="Z73" s="156">
        <f>INDEX('     2022    '!$A$1:$AC$1563,MATCH($D73,'     2022    '!$D$1:$D$1794,0),MATCH(Z$1,'     2022    '!$A$1:$AC$1,0))</f>
        <v>4.3099999999999999E-2</v>
      </c>
      <c r="AA73" s="153" t="str">
        <f>INDEX('     2022    '!$A$1:$AC$1563,MATCH($D73,'     2022    '!$D$1:$D$1794,0),MATCH(AA$1,'     2022    '!$A$1:$AC$1,0))</f>
        <v>1008-F4-69249668</v>
      </c>
      <c r="AB73" s="153" t="str">
        <f>INDEX('     2022    '!$A$1:$AC$1563,MATCH($D73,'     2022    '!$D$1:$D$1794,0),MATCH(AB$1,'     2022    '!$A$1:$AC$1,0))</f>
        <v>GB/HSE-355684</v>
      </c>
      <c r="AC73" s="153" t="str">
        <f>INDEX('     2022    '!$A$1:$AC$1563,MATCH($D73,'     2022    '!$D$1:$D$1794,0),MATCH(AC$1,'     2022    '!$A$1:$AC$1,0))</f>
        <v>8/3/2027</v>
      </c>
    </row>
    <row r="74" spans="1:29">
      <c r="A74" s="32">
        <f t="shared" si="2"/>
        <v>71</v>
      </c>
      <c r="B74" s="68" t="str">
        <f>INDEX('     2022    '!B$2:B$1794,MATCH(D74,'     2022    '!D$2:D$1794,0))</f>
        <v/>
      </c>
      <c r="C74" s="204" t="str">
        <f>INDEX('     2022    '!C$2:C$1794,MATCH(D74,'     2022    '!D$2:D$1794,0))</f>
        <v>Cake - 49s Fan</v>
      </c>
      <c r="D74" s="205" t="str">
        <f>INDEX('     2022    '!D:D,MATCH(A74,'     2022    '!AF:AF,0))</f>
        <v>CC1306</v>
      </c>
      <c r="E74" s="204" t="str">
        <f>INDEX('     2022    '!$A$1:$BP$1563,MATCH(D74,'     2022    '!$D$1:$D$1794,0),MATCH(E$1,'     2022    '!$A$1:$BH$1,0))</f>
        <v>49s Z. Red top crackling willow; green top crackling willow;</v>
      </c>
      <c r="F74" s="206" t="str">
        <f>IFERROR(IF(LEFT(INDEX('     2022    '!AD$2:AD$1794,MATCH(D74,'     2022    '!D$2:D$1794,0)),4)="http",HYPERLINK(INDEX('     2022    '!AD$2:AD$1794,MATCH(D74,'     2022    '!D$2:D$1794,0)),"Video"),""),"")</f>
        <v>Video</v>
      </c>
      <c r="G74" s="207">
        <f>INDEX('     2022    '!$A$1:$AC$1563,MATCH($D74,'     2022    '!$D$1:$D$1794,0),MATCH(G$1,'     2022    '!$A$1:$AC$1,0))</f>
        <v>19</v>
      </c>
      <c r="H74" s="150"/>
      <c r="I74" s="152">
        <f>INDEX('     2022    '!$A$1:$AC$1563,MATCH($D74,'     2022    '!$D$1:$D$1794,0),MATCH(I$1,'     2022    '!$A$1:$AC$1,0))</f>
        <v>103.27</v>
      </c>
      <c r="J74" s="150"/>
      <c r="K74" s="151">
        <f t="shared" si="3"/>
        <v>19.713333333333335</v>
      </c>
      <c r="L74" s="152">
        <f>INDEX('     2022    '!$A$1:$AC$1563,MATCH($D74,'     2022    '!$D$1:$D$1794,0),MATCH(L$1,'     2022    '!$A$1:$AC$1,0))</f>
        <v>107.6348</v>
      </c>
      <c r="M74" s="152">
        <f>INDEX('     2022    '!$A$1:$AC$1563,MATCH($D74,'     2022    '!$D$1:$D$1794,0),MATCH(M$1,'     2022    '!$A$1:$AC$1,0))</f>
        <v>118.28</v>
      </c>
      <c r="N74" s="153" t="str">
        <f>INDEX('     2022    '!$A$1:$AC$1563,MATCH($D74,'     2022    '!$D$1:$D$1794,0),MATCH(N$1,'     2022    '!$A$1:$AC$1,0))</f>
        <v>20mm</v>
      </c>
      <c r="O74" s="154">
        <f>INDEX('     2022    '!$A$1:$AC$1563,MATCH($D74,'     2022    '!$D$1:$D$1794,0),MATCH(O$1,'     2022    '!$A$1:$AC$1,0))</f>
        <v>6</v>
      </c>
      <c r="P74" s="153">
        <f>INDEX('     2022    '!$A$1:$AC$1563,MATCH($D74,'     2022    '!$D$1:$D$1794,0),MATCH(P$1,'     2022    '!$A$1:$AC$1,0))</f>
        <v>15</v>
      </c>
      <c r="Q74" s="153" t="str">
        <f>INDEX('     2022    '!$A$1:$AC$1563,MATCH($D74,'     2022    '!$D$1:$D$1794,0),MATCH(Q$1,'     2022    '!$A$1:$AC$1,0))</f>
        <v>Yes</v>
      </c>
      <c r="R74" s="155">
        <f>INDEX('     2022    '!$A$1:$AC$1563,MATCH($D74,'     2022    '!$D$1:$D$1794,0),MATCH(R$1,'     2022    '!$A$1:$AC$1,0))</f>
        <v>14</v>
      </c>
      <c r="S74" s="155">
        <f>INDEX('     2022    '!$A$1:$AC$1563,MATCH($D74,'     2022    '!$D$1:$D$1794,0),MATCH(S$1,'     2022    '!$A$1:$AC$1,0))</f>
        <v>2.88</v>
      </c>
      <c r="T74" s="155">
        <f>INDEX('     2022    '!$A$1:$AC$1563,MATCH($D74,'     2022    '!$D$1:$D$1794,0),MATCH(T$1,'     2022    '!$A$1:$AC$1,0))</f>
        <v>0.3</v>
      </c>
      <c r="U74" s="154" t="str">
        <f>INDEX('     2022    '!$A$1:$AC$1563,MATCH($D74,'     2022    '!$D$1:$D$1794,0),MATCH(U$1,'     2022    '!$A$1:$AC$1,0))</f>
        <v>1.4G</v>
      </c>
      <c r="V74" s="153" t="str">
        <f>INDEX('     2022    '!$A$1:$AC$1563,MATCH($D74,'     2022    '!$D$1:$D$1794,0),MATCH(V$1,'     2022    '!$A$1:$AC$1,0))</f>
        <v>UN0336</v>
      </c>
      <c r="W74" s="153" t="str">
        <f>INDEX('     2022    '!$A$1:$AC$1563,MATCH($D74,'     2022    '!$D$1:$D$1794,0),MATCH(W$1,'     2022    '!$A$1:$AC$1,0))</f>
        <v>F4</v>
      </c>
      <c r="X74" s="151" t="str">
        <f>INDEX('     2022    '!$A$1:$AC$1563,MATCH($D74,'     2022    '!$D$1:$D$1794,0),MATCH(X$1,'     2022    '!$A$1:$AC$1,0))</f>
        <v/>
      </c>
      <c r="Y74" s="151" t="str">
        <f>INDEX('     2022    '!$A$1:$AC$1563,MATCH($D74,'     2022    '!$D$1:$D$1794,0),MATCH(Y$1,'     2022    '!$A$1:$AC$1,0))</f>
        <v/>
      </c>
      <c r="Z74" s="156">
        <f>INDEX('     2022    '!$A$1:$AC$1563,MATCH($D74,'     2022    '!$D$1:$D$1794,0),MATCH(Z$1,'     2022    '!$A$1:$AC$1,0))</f>
        <v>7.1999999999999995E-2</v>
      </c>
      <c r="AA74" s="153" t="str">
        <f>INDEX('     2022    '!$A$1:$AC$1563,MATCH($D74,'     2022    '!$D$1:$D$1794,0),MATCH(AA$1,'     2022    '!$A$1:$AC$1,0))</f>
        <v>1008-F4-69249668</v>
      </c>
      <c r="AB74" s="153" t="str">
        <f>INDEX('     2022    '!$A$1:$AC$1563,MATCH($D74,'     2022    '!$D$1:$D$1794,0),MATCH(AB$1,'     2022    '!$A$1:$AC$1,0))</f>
        <v>GB/HSE-358635</v>
      </c>
      <c r="AC74" s="153" t="str">
        <f>INDEX('     2022    '!$A$1:$AC$1563,MATCH($D74,'     2022    '!$D$1:$D$1794,0),MATCH(AC$1,'     2022    '!$A$1:$AC$1,0))</f>
        <v>8/15/2028</v>
      </c>
    </row>
    <row r="75" spans="1:29">
      <c r="A75" s="32">
        <f t="shared" si="2"/>
        <v>72</v>
      </c>
      <c r="B75" s="68" t="str">
        <f>INDEX('     2022    '!B$2:B$1794,MATCH(D75,'     2022    '!D$2:D$1794,0))</f>
        <v/>
      </c>
      <c r="C75" s="204" t="str">
        <f>INDEX('     2022    '!C$2:C$1794,MATCH(D75,'     2022    '!D$2:D$1794,0))</f>
        <v>Cake - 49s Fan</v>
      </c>
      <c r="D75" s="205" t="str">
        <f>INDEX('     2022    '!D:D,MATCH(A75,'     2022    '!AF:AF,0))</f>
        <v>CC0566</v>
      </c>
      <c r="E75" s="204" t="str">
        <f>INDEX('     2022    '!$A$1:$BP$1563,MATCH(D75,'     2022    '!$D$1:$D$1794,0),MATCH(E$1,'     2022    '!$A$1:$BH$1,0))</f>
        <v>49s FAN. Colour flash comet tails</v>
      </c>
      <c r="F75" s="206" t="str">
        <f>IFERROR(IF(LEFT(INDEX('     2022    '!AD$2:AD$1794,MATCH(D75,'     2022    '!D$2:D$1794,0)),4)="http",HYPERLINK(INDEX('     2022    '!AD$2:AD$1794,MATCH(D75,'     2022    '!D$2:D$1794,0)),"Video"),""),"")</f>
        <v>Video</v>
      </c>
      <c r="G75" s="207">
        <f>INDEX('     2022    '!$A$1:$AC$1563,MATCH($D75,'     2022    '!$D$1:$D$1794,0),MATCH(G$1,'     2022    '!$A$1:$AC$1,0))</f>
        <v>0</v>
      </c>
      <c r="H75" s="150"/>
      <c r="I75" s="152">
        <f>INDEX('     2022    '!$A$1:$AC$1563,MATCH($D75,'     2022    '!$D$1:$D$1794,0),MATCH(I$1,'     2022    '!$A$1:$AC$1,0))</f>
        <v>61.36</v>
      </c>
      <c r="J75" s="150"/>
      <c r="K75" s="151">
        <f t="shared" si="3"/>
        <v>41.730446752502921</v>
      </c>
      <c r="L75" s="152">
        <f>INDEX('     2022    '!$A$1:$AC$1563,MATCH($D75,'     2022    '!$D$1:$D$1794,0),MATCH(L$1,'     2022    '!$A$1:$AC$1,0))</f>
        <v>75.949413089555321</v>
      </c>
      <c r="M75" s="152">
        <f>INDEX('     2022    '!$A$1:$AC$1563,MATCH($D75,'     2022    '!$D$1:$D$1794,0),MATCH(M$1,'     2022    '!$A$1:$AC$1,0))</f>
        <v>83.460893505005842</v>
      </c>
      <c r="N75" s="153" t="str">
        <f>INDEX('     2022    '!$A$1:$AC$1563,MATCH($D75,'     2022    '!$D$1:$D$1794,0),MATCH(N$1,'     2022    '!$A$1:$AC$1,0))</f>
        <v>30mm</v>
      </c>
      <c r="O75" s="154">
        <f>INDEX('     2022    '!$A$1:$AC$1563,MATCH($D75,'     2022    '!$D$1:$D$1794,0),MATCH(O$1,'     2022    '!$A$1:$AC$1,0))</f>
        <v>2</v>
      </c>
      <c r="P75" s="153">
        <f>INDEX('     2022    '!$A$1:$AC$1563,MATCH($D75,'     2022    '!$D$1:$D$1794,0),MATCH(P$1,'     2022    '!$A$1:$AC$1,0))</f>
        <v>27</v>
      </c>
      <c r="Q75" s="153" t="str">
        <f>INDEX('     2022    '!$A$1:$AC$1563,MATCH($D75,'     2022    '!$D$1:$D$1794,0),MATCH(Q$1,'     2022    '!$A$1:$AC$1,0))</f>
        <v>Yes</v>
      </c>
      <c r="R75" s="155">
        <f>INDEX('     2022    '!$A$1:$AC$1563,MATCH($D75,'     2022    '!$D$1:$D$1794,0),MATCH(R$1,'     2022    '!$A$1:$AC$1,0))</f>
        <v>14</v>
      </c>
      <c r="S75" s="155">
        <f>INDEX('     2022    '!$A$1:$AC$1563,MATCH($D75,'     2022    '!$D$1:$D$1794,0),MATCH(S$1,'     2022    '!$A$1:$AC$1,0))</f>
        <v>2.2000000000000002</v>
      </c>
      <c r="T75" s="155">
        <f>INDEX('     2022    '!$A$1:$AC$1563,MATCH($D75,'     2022    '!$D$1:$D$1794,0),MATCH(T$1,'     2022    '!$A$1:$AC$1,0))</f>
        <v>0.3</v>
      </c>
      <c r="U75" s="154" t="str">
        <f>INDEX('     2022    '!$A$1:$AC$1563,MATCH($D75,'     2022    '!$D$1:$D$1794,0),MATCH(U$1,'     2022    '!$A$1:$AC$1,0))</f>
        <v>1.4G</v>
      </c>
      <c r="V75" s="153" t="str">
        <f>INDEX('     2022    '!$A$1:$AC$1563,MATCH($D75,'     2022    '!$D$1:$D$1794,0),MATCH(V$1,'     2022    '!$A$1:$AC$1,0))</f>
        <v>UN0336</v>
      </c>
      <c r="W75" s="153" t="str">
        <f>INDEX('     2022    '!$A$1:$AC$1563,MATCH($D75,'     2022    '!$D$1:$D$1794,0),MATCH(W$1,'     2022    '!$A$1:$AC$1,0))</f>
        <v>F4</v>
      </c>
      <c r="X75" s="151" t="str">
        <f>INDEX('     2022    '!$A$1:$AC$1563,MATCH($D75,'     2022    '!$D$1:$D$1794,0),MATCH(X$1,'     2022    '!$A$1:$AC$1,0))</f>
        <v/>
      </c>
      <c r="Y75" s="151" t="str">
        <f>INDEX('     2022    '!$A$1:$AC$1563,MATCH($D75,'     2022    '!$D$1:$D$1794,0),MATCH(Y$1,'     2022    '!$A$1:$AC$1,0))</f>
        <v/>
      </c>
      <c r="Z75" s="156">
        <f>INDEX('     2022    '!$A$1:$AC$1563,MATCH($D75,'     2022    '!$D$1:$D$1794,0),MATCH(Z$1,'     2022    '!$A$1:$AC$1,0))</f>
        <v>6.0699999999999997E-2</v>
      </c>
      <c r="AA75" s="153" t="str">
        <f>INDEX('     2022    '!$A$1:$AC$1563,MATCH($D75,'     2022    '!$D$1:$D$1794,0),MATCH(AA$1,'     2022    '!$A$1:$AC$1,0))</f>
        <v>1008-F4-69249673</v>
      </c>
      <c r="AB75" s="153" t="str">
        <f>INDEX('     2022    '!$A$1:$AC$1563,MATCH($D75,'     2022    '!$D$1:$D$1794,0),MATCH(AB$1,'     2022    '!$A$1:$AC$1,0))</f>
        <v>GB/HSE-350965</v>
      </c>
      <c r="AC75" s="153" t="str">
        <f>INDEX('     2022    '!$A$1:$AC$1563,MATCH($D75,'     2022    '!$D$1:$D$1794,0),MATCH(AC$1,'     2022    '!$A$1:$AC$1,0))</f>
        <v>7/29/2030</v>
      </c>
    </row>
    <row r="76" spans="1:29">
      <c r="A76" s="32">
        <f t="shared" si="2"/>
        <v>73</v>
      </c>
      <c r="B76" s="68" t="str">
        <f>INDEX('     2022    '!B$2:B$1794,MATCH(D76,'     2022    '!D$2:D$1794,0))</f>
        <v/>
      </c>
      <c r="C76" s="204" t="str">
        <f>INDEX('     2022    '!C$2:C$1794,MATCH(D76,'     2022    '!D$2:D$1794,0))</f>
        <v>Cake - 49s Fan</v>
      </c>
      <c r="D76" s="205" t="str">
        <f>INDEX('     2022    '!D:D,MATCH(A76,'     2022    '!AF:AF,0))</f>
        <v>CC1541</v>
      </c>
      <c r="E76" s="204" t="str">
        <f>INDEX('     2022    '!$A$1:$BP$1563,MATCH(D76,'     2022    '!$D$1:$D$1794,0),MATCH(E$1,'     2022    '!$A$1:$BH$1,0))</f>
        <v>49s FAN. Red strobe tail spit green strobe</v>
      </c>
      <c r="F76" s="206" t="str">
        <f>IFERROR(IF(LEFT(INDEX('     2022    '!AD$2:AD$1794,MATCH(D76,'     2022    '!D$2:D$1794,0)),4)="http",HYPERLINK(INDEX('     2022    '!AD$2:AD$1794,MATCH(D76,'     2022    '!D$2:D$1794,0)),"Video"),""),"")</f>
        <v>Video</v>
      </c>
      <c r="G76" s="207">
        <f>INDEX('     2022    '!$A$1:$AC$1563,MATCH($D76,'     2022    '!$D$1:$D$1794,0),MATCH(G$1,'     2022    '!$A$1:$AC$1,0))</f>
        <v>5</v>
      </c>
      <c r="H76" s="150"/>
      <c r="I76" s="152">
        <f>INDEX('     2022    '!$A$1:$AC$1563,MATCH($D76,'     2022    '!$D$1:$D$1794,0),MATCH(I$1,'     2022    '!$A$1:$AC$1,0))</f>
        <v>70.3</v>
      </c>
      <c r="J76" s="150"/>
      <c r="K76" s="151">
        <f t="shared" si="3"/>
        <v>40.260000000000005</v>
      </c>
      <c r="L76" s="152">
        <f>INDEX('     2022    '!$A$1:$AC$1563,MATCH($D76,'     2022    '!$D$1:$D$1794,0),MATCH(L$1,'     2022    '!$A$1:$AC$1,0))</f>
        <v>73.273200000000017</v>
      </c>
      <c r="M76" s="152">
        <f>INDEX('     2022    '!$A$1:$AC$1563,MATCH($D76,'     2022    '!$D$1:$D$1794,0),MATCH(M$1,'     2022    '!$A$1:$AC$1,0))</f>
        <v>80.52000000000001</v>
      </c>
      <c r="N76" s="153" t="str">
        <f>INDEX('     2022    '!$A$1:$AC$1563,MATCH($D76,'     2022    '!$D$1:$D$1794,0),MATCH(N$1,'     2022    '!$A$1:$AC$1,0))</f>
        <v>30mm</v>
      </c>
      <c r="O76" s="154">
        <f>INDEX('     2022    '!$A$1:$AC$1563,MATCH($D76,'     2022    '!$D$1:$D$1794,0),MATCH(O$1,'     2022    '!$A$1:$AC$1,0))</f>
        <v>2</v>
      </c>
      <c r="P76" s="153">
        <f>INDEX('     2022    '!$A$1:$AC$1563,MATCH($D76,'     2022    '!$D$1:$D$1794,0),MATCH(P$1,'     2022    '!$A$1:$AC$1,0))</f>
        <v>12</v>
      </c>
      <c r="Q76" s="153" t="str">
        <f>INDEX('     2022    '!$A$1:$AC$1563,MATCH($D76,'     2022    '!$D$1:$D$1794,0),MATCH(Q$1,'     2022    '!$A$1:$AC$1,0))</f>
        <v>Yes</v>
      </c>
      <c r="R76" s="155">
        <f>INDEX('     2022    '!$A$1:$AC$1563,MATCH($D76,'     2022    '!$D$1:$D$1794,0),MATCH(R$1,'     2022    '!$A$1:$AC$1,0))</f>
        <v>14.5</v>
      </c>
      <c r="S76" s="155">
        <f>INDEX('     2022    '!$A$1:$AC$1563,MATCH($D76,'     2022    '!$D$1:$D$1794,0),MATCH(S$1,'     2022    '!$A$1:$AC$1,0))</f>
        <v>2.16</v>
      </c>
      <c r="T76" s="155">
        <f>INDEX('     2022    '!$A$1:$AC$1563,MATCH($D76,'     2022    '!$D$1:$D$1794,0),MATCH(T$1,'     2022    '!$A$1:$AC$1,0))</f>
        <v>0.3</v>
      </c>
      <c r="U76" s="154" t="str">
        <f>INDEX('     2022    '!$A$1:$AC$1563,MATCH($D76,'     2022    '!$D$1:$D$1794,0),MATCH(U$1,'     2022    '!$A$1:$AC$1,0))</f>
        <v>1.4G</v>
      </c>
      <c r="V76" s="153" t="str">
        <f>INDEX('     2022    '!$A$1:$AC$1563,MATCH($D76,'     2022    '!$D$1:$D$1794,0),MATCH(V$1,'     2022    '!$A$1:$AC$1,0))</f>
        <v>UN0336</v>
      </c>
      <c r="W76" s="153" t="str">
        <f>INDEX('     2022    '!$A$1:$AC$1563,MATCH($D76,'     2022    '!$D$1:$D$1794,0),MATCH(W$1,'     2022    '!$A$1:$AC$1,0))</f>
        <v>F4</v>
      </c>
      <c r="X76" s="151" t="str">
        <f>INDEX('     2022    '!$A$1:$AC$1563,MATCH($D76,'     2022    '!$D$1:$D$1794,0),MATCH(X$1,'     2022    '!$A$1:$AC$1,0))</f>
        <v/>
      </c>
      <c r="Y76" s="151" t="str">
        <f>INDEX('     2022    '!$A$1:$AC$1563,MATCH($D76,'     2022    '!$D$1:$D$1794,0),MATCH(Y$1,'     2022    '!$A$1:$AC$1,0))</f>
        <v/>
      </c>
      <c r="Z76" s="156">
        <f>INDEX('     2022    '!$A$1:$AC$1563,MATCH($D76,'     2022    '!$D$1:$D$1794,0),MATCH(Z$1,'     2022    '!$A$1:$AC$1,0))</f>
        <v>6.3E-2</v>
      </c>
      <c r="AA76" s="153" t="str">
        <f>INDEX('     2022    '!$A$1:$AC$1563,MATCH($D76,'     2022    '!$D$1:$D$1794,0),MATCH(AA$1,'     2022    '!$A$1:$AC$1,0))</f>
        <v>2806-F4-000052</v>
      </c>
      <c r="AB76" s="153" t="str">
        <f>INDEX('     2022    '!$A$1:$AC$1563,MATCH($D76,'     2022    '!$D$1:$D$1794,0),MATCH(AB$1,'     2022    '!$A$1:$AC$1,0))</f>
        <v>NL/TNO-0246-2020</v>
      </c>
      <c r="AC76" s="153" t="str">
        <f>INDEX('     2022    '!$A$1:$AC$1563,MATCH($D76,'     2022    '!$D$1:$D$1794,0),MATCH(AC$1,'     2022    '!$A$1:$AC$1,0))</f>
        <v>12/31/2099</v>
      </c>
    </row>
    <row r="77" spans="1:29">
      <c r="A77" s="32">
        <f t="shared" si="2"/>
        <v>74</v>
      </c>
      <c r="B77" s="68" t="str">
        <f>INDEX('     2022    '!B$2:B$1794,MATCH(D77,'     2022    '!D$2:D$1794,0))</f>
        <v/>
      </c>
      <c r="C77" s="204" t="str">
        <f>INDEX('     2022    '!C$2:C$1794,MATCH(D77,'     2022    '!D$2:D$1794,0))</f>
        <v>Cake - 49s Fan</v>
      </c>
      <c r="D77" s="205" t="str">
        <f>INDEX('     2022    '!D:D,MATCH(A77,'     2022    '!AF:AF,0))</f>
        <v>CC0042-2</v>
      </c>
      <c r="E77" s="204" t="str">
        <f>INDEX('     2022    '!$A$1:$BP$1563,MATCH(D77,'     2022    '!$D$1:$D$1794,0),MATCH(E$1,'     2022    '!$A$1:$BH$1,0))</f>
        <v>49s FAN. Red and green crossette</v>
      </c>
      <c r="F77" s="206" t="str">
        <f>IFERROR(IF(LEFT(INDEX('     2022    '!AD$2:AD$1794,MATCH(D77,'     2022    '!D$2:D$1794,0)),4)="http",HYPERLINK(INDEX('     2022    '!AD$2:AD$1794,MATCH(D77,'     2022    '!D$2:D$1794,0)),"Video"),""),"")</f>
        <v>Video</v>
      </c>
      <c r="G77" s="207">
        <f>INDEX('     2022    '!$A$1:$AC$1563,MATCH($D77,'     2022    '!$D$1:$D$1794,0),MATCH(G$1,'     2022    '!$A$1:$AC$1,0))</f>
        <v>18</v>
      </c>
      <c r="H77" s="150"/>
      <c r="I77" s="152">
        <f>INDEX('     2022    '!$A$1:$AC$1563,MATCH($D77,'     2022    '!$D$1:$D$1794,0),MATCH(I$1,'     2022    '!$A$1:$AC$1,0))</f>
        <v>71.989999999999995</v>
      </c>
      <c r="J77" s="150"/>
      <c r="K77" s="151">
        <f t="shared" si="3"/>
        <v>42.996987979654172</v>
      </c>
      <c r="L77" s="152">
        <f>INDEX('     2022    '!$A$1:$AC$1563,MATCH($D77,'     2022    '!$D$1:$D$1794,0),MATCH(L$1,'     2022    '!$A$1:$AC$1,0))</f>
        <v>78.254518122970595</v>
      </c>
      <c r="M77" s="152">
        <f>INDEX('     2022    '!$A$1:$AC$1563,MATCH($D77,'     2022    '!$D$1:$D$1794,0),MATCH(M$1,'     2022    '!$A$1:$AC$1,0))</f>
        <v>85.993975959308344</v>
      </c>
      <c r="N77" s="153" t="str">
        <f>INDEX('     2022    '!$A$1:$AC$1563,MATCH($D77,'     2022    '!$D$1:$D$1794,0),MATCH(N$1,'     2022    '!$A$1:$AC$1,0))</f>
        <v>30mm</v>
      </c>
      <c r="O77" s="154">
        <f>INDEX('     2022    '!$A$1:$AC$1563,MATCH($D77,'     2022    '!$D$1:$D$1794,0),MATCH(O$1,'     2022    '!$A$1:$AC$1,0))</f>
        <v>2</v>
      </c>
      <c r="P77" s="153">
        <f>INDEX('     2022    '!$A$1:$AC$1563,MATCH($D77,'     2022    '!$D$1:$D$1794,0),MATCH(P$1,'     2022    '!$A$1:$AC$1,0))</f>
        <v>20</v>
      </c>
      <c r="Q77" s="153" t="str">
        <f>INDEX('     2022    '!$A$1:$AC$1563,MATCH($D77,'     2022    '!$D$1:$D$1794,0),MATCH(Q$1,'     2022    '!$A$1:$AC$1,0))</f>
        <v>Yes</v>
      </c>
      <c r="R77" s="155">
        <f>INDEX('     2022    '!$A$1:$AC$1563,MATCH($D77,'     2022    '!$D$1:$D$1794,0),MATCH(R$1,'     2022    '!$A$1:$AC$1,0))</f>
        <v>16</v>
      </c>
      <c r="S77" s="155">
        <f>INDEX('     2022    '!$A$1:$AC$1563,MATCH($D77,'     2022    '!$D$1:$D$1794,0),MATCH(S$1,'     2022    '!$A$1:$AC$1,0))</f>
        <v>2.2000000000000002</v>
      </c>
      <c r="T77" s="155">
        <f>INDEX('     2022    '!$A$1:$AC$1563,MATCH($D77,'     2022    '!$D$1:$D$1794,0),MATCH(T$1,'     2022    '!$A$1:$AC$1,0))</f>
        <v>0.3</v>
      </c>
      <c r="U77" s="154" t="str">
        <f>INDEX('     2022    '!$A$1:$AC$1563,MATCH($D77,'     2022    '!$D$1:$D$1794,0),MATCH(U$1,'     2022    '!$A$1:$AC$1,0))</f>
        <v>1.4G</v>
      </c>
      <c r="V77" s="153" t="str">
        <f>INDEX('     2022    '!$A$1:$AC$1563,MATCH($D77,'     2022    '!$D$1:$D$1794,0),MATCH(V$1,'     2022    '!$A$1:$AC$1,0))</f>
        <v>UN0336</v>
      </c>
      <c r="W77" s="153" t="str">
        <f>INDEX('     2022    '!$A$1:$AC$1563,MATCH($D77,'     2022    '!$D$1:$D$1794,0),MATCH(W$1,'     2022    '!$A$1:$AC$1,0))</f>
        <v>F4</v>
      </c>
      <c r="X77" s="151" t="str">
        <f>INDEX('     2022    '!$A$1:$AC$1563,MATCH($D77,'     2022    '!$D$1:$D$1794,0),MATCH(X$1,'     2022    '!$A$1:$AC$1,0))</f>
        <v/>
      </c>
      <c r="Y77" s="151" t="str">
        <f>INDEX('     2022    '!$A$1:$AC$1563,MATCH($D77,'     2022    '!$D$1:$D$1794,0),MATCH(Y$1,'     2022    '!$A$1:$AC$1,0))</f>
        <v/>
      </c>
      <c r="Z77" s="156">
        <f>INDEX('     2022    '!$A$1:$AC$1563,MATCH($D77,'     2022    '!$D$1:$D$1794,0),MATCH(Z$1,'     2022    '!$A$1:$AC$1,0))</f>
        <v>6.0499999999999998E-2</v>
      </c>
      <c r="AA77" s="153" t="str">
        <f>INDEX('     2022    '!$A$1:$AC$1563,MATCH($D77,'     2022    '!$D$1:$D$1794,0),MATCH(AA$1,'     2022    '!$A$1:$AC$1,0))</f>
        <v>1008-F4-69249674</v>
      </c>
      <c r="AB77" s="153" t="str">
        <f>INDEX('     2022    '!$A$1:$AC$1563,MATCH($D77,'     2022    '!$D$1:$D$1794,0),MATCH(AB$1,'     2022    '!$A$1:$AC$1,0))</f>
        <v>GB/HSE-303620</v>
      </c>
      <c r="AC77" s="153" t="str">
        <f>INDEX('     2022    '!$A$1:$AC$1563,MATCH($D77,'     2022    '!$D$1:$D$1794,0),MATCH(AC$1,'     2022    '!$A$1:$AC$1,0))</f>
        <v>11/24/2028</v>
      </c>
    </row>
    <row r="78" spans="1:29">
      <c r="A78" s="32">
        <f t="shared" si="2"/>
        <v>75</v>
      </c>
      <c r="B78" s="68" t="str">
        <f>INDEX('     2022    '!B$2:B$1794,MATCH(D78,'     2022    '!D$2:D$1794,0))</f>
        <v/>
      </c>
      <c r="C78" s="204" t="str">
        <f>INDEX('     2022    '!C$2:C$1794,MATCH(D78,'     2022    '!D$2:D$1794,0))</f>
        <v>Cake - 49s Fan</v>
      </c>
      <c r="D78" s="205" t="str">
        <f>INDEX('     2022    '!D:D,MATCH(A78,'     2022    '!AF:AF,0))</f>
        <v>CC1108</v>
      </c>
      <c r="E78" s="204" t="str">
        <f>INDEX('     2022    '!$A$1:$BP$1563,MATCH(D78,'     2022    '!$D$1:$D$1794,0),MATCH(E$1,'     2022    '!$A$1:$BH$1,0))</f>
        <v>49s FAN. High sky colour tiger tail with silver strobe</v>
      </c>
      <c r="F78" s="206" t="str">
        <f>IFERROR(IF(LEFT(INDEX('     2022    '!AD$2:AD$1794,MATCH(D78,'     2022    '!D$2:D$1794,0)),4)="http",HYPERLINK(INDEX('     2022    '!AD$2:AD$1794,MATCH(D78,'     2022    '!D$2:D$1794,0)),"Video"),""),"")</f>
        <v>Video</v>
      </c>
      <c r="G78" s="207">
        <f>INDEX('     2022    '!$A$1:$AC$1563,MATCH($D78,'     2022    '!$D$1:$D$1794,0),MATCH(G$1,'     2022    '!$A$1:$AC$1,0))</f>
        <v>0</v>
      </c>
      <c r="H78" s="150"/>
      <c r="I78" s="152">
        <f>INDEX('     2022    '!$A$1:$AC$1563,MATCH($D78,'     2022    '!$D$1:$D$1794,0),MATCH(I$1,'     2022    '!$A$1:$AC$1,0))</f>
        <v>75.16</v>
      </c>
      <c r="J78" s="150"/>
      <c r="K78" s="151">
        <f t="shared" si="3"/>
        <v>43.609680102523562</v>
      </c>
      <c r="L78" s="152">
        <f>INDEX('     2022    '!$A$1:$AC$1563,MATCH($D78,'     2022    '!$D$1:$D$1794,0),MATCH(L$1,'     2022    '!$A$1:$AC$1,0))</f>
        <v>79.369617786592883</v>
      </c>
      <c r="M78" s="152">
        <f>INDEX('     2022    '!$A$1:$AC$1563,MATCH($D78,'     2022    '!$D$1:$D$1794,0),MATCH(M$1,'     2022    '!$A$1:$AC$1,0))</f>
        <v>87.219360205047124</v>
      </c>
      <c r="N78" s="153" t="str">
        <f>INDEX('     2022    '!$A$1:$AC$1563,MATCH($D78,'     2022    '!$D$1:$D$1794,0),MATCH(N$1,'     2022    '!$A$1:$AC$1,0))</f>
        <v>30mm</v>
      </c>
      <c r="O78" s="154">
        <f>INDEX('     2022    '!$A$1:$AC$1563,MATCH($D78,'     2022    '!$D$1:$D$1794,0),MATCH(O$1,'     2022    '!$A$1:$AC$1,0))</f>
        <v>2</v>
      </c>
      <c r="P78" s="153">
        <f>INDEX('     2022    '!$A$1:$AC$1563,MATCH($D78,'     2022    '!$D$1:$D$1794,0),MATCH(P$1,'     2022    '!$A$1:$AC$1,0))</f>
        <v>27</v>
      </c>
      <c r="Q78" s="153" t="str">
        <f>INDEX('     2022    '!$A$1:$AC$1563,MATCH($D78,'     2022    '!$D$1:$D$1794,0),MATCH(Q$1,'     2022    '!$A$1:$AC$1,0))</f>
        <v>Yes</v>
      </c>
      <c r="R78" s="155">
        <f>INDEX('     2022    '!$A$1:$AC$1563,MATCH($D78,'     2022    '!$D$1:$D$1794,0),MATCH(R$1,'     2022    '!$A$1:$AC$1,0))</f>
        <v>14</v>
      </c>
      <c r="S78" s="155">
        <f>INDEX('     2022    '!$A$1:$AC$1563,MATCH($D78,'     2022    '!$D$1:$D$1794,0),MATCH(S$1,'     2022    '!$A$1:$AC$1,0))</f>
        <v>2.11</v>
      </c>
      <c r="T78" s="155">
        <f>INDEX('     2022    '!$A$1:$AC$1563,MATCH($D78,'     2022    '!$D$1:$D$1794,0),MATCH(T$1,'     2022    '!$A$1:$AC$1,0))</f>
        <v>0.3</v>
      </c>
      <c r="U78" s="154" t="str">
        <f>INDEX('     2022    '!$A$1:$AC$1563,MATCH($D78,'     2022    '!$D$1:$D$1794,0),MATCH(U$1,'     2022    '!$A$1:$AC$1,0))</f>
        <v>1.4G</v>
      </c>
      <c r="V78" s="153" t="str">
        <f>INDEX('     2022    '!$A$1:$AC$1563,MATCH($D78,'     2022    '!$D$1:$D$1794,0),MATCH(V$1,'     2022    '!$A$1:$AC$1,0))</f>
        <v>UN0336</v>
      </c>
      <c r="W78" s="153" t="str">
        <f>INDEX('     2022    '!$A$1:$AC$1563,MATCH($D78,'     2022    '!$D$1:$D$1794,0),MATCH(W$1,'     2022    '!$A$1:$AC$1,0))</f>
        <v>F4</v>
      </c>
      <c r="X78" s="151" t="str">
        <f>INDEX('     2022    '!$A$1:$AC$1563,MATCH($D78,'     2022    '!$D$1:$D$1794,0),MATCH(X$1,'     2022    '!$A$1:$AC$1,0))</f>
        <v/>
      </c>
      <c r="Y78" s="151" t="str">
        <f>INDEX('     2022    '!$A$1:$AC$1563,MATCH($D78,'     2022    '!$D$1:$D$1794,0),MATCH(Y$1,'     2022    '!$A$1:$AC$1,0))</f>
        <v/>
      </c>
      <c r="Z78" s="156">
        <f>INDEX('     2022    '!$A$1:$AC$1563,MATCH($D78,'     2022    '!$D$1:$D$1794,0),MATCH(Z$1,'     2022    '!$A$1:$AC$1,0))</f>
        <v>6.1800000000000001E-2</v>
      </c>
      <c r="AA78" s="153" t="str">
        <f>INDEX('     2022    '!$A$1:$AC$1563,MATCH($D78,'     2022    '!$D$1:$D$1794,0),MATCH(AA$1,'     2022    '!$A$1:$AC$1,0))</f>
        <v>2806-F4-000052</v>
      </c>
      <c r="AB78" s="153" t="str">
        <f>INDEX('     2022    '!$A$1:$AC$1563,MATCH($D78,'     2022    '!$D$1:$D$1794,0),MATCH(AB$1,'     2022    '!$A$1:$AC$1,0))</f>
        <v>GB/HSE-355690</v>
      </c>
      <c r="AC78" s="153" t="str">
        <f>INDEX('     2022    '!$A$1:$AC$1563,MATCH($D78,'     2022    '!$D$1:$D$1794,0),MATCH(AC$1,'     2022    '!$A$1:$AC$1,0))</f>
        <v>8/3/2027</v>
      </c>
    </row>
    <row r="79" spans="1:29">
      <c r="A79" s="32">
        <f t="shared" si="2"/>
        <v>76</v>
      </c>
      <c r="B79" s="68" t="str">
        <f>INDEX('     2022    '!B$2:B$1794,MATCH(D79,'     2022    '!D$2:D$1794,0))</f>
        <v/>
      </c>
      <c r="C79" s="204" t="str">
        <f>INDEX('     2022    '!C$2:C$1794,MATCH(D79,'     2022    '!D$2:D$1794,0))</f>
        <v>Cake - 49s Fan</v>
      </c>
      <c r="D79" s="205" t="str">
        <f>INDEX('     2022    '!D:D,MATCH(A79,'     2022    '!AF:AF,0))</f>
        <v>CC0967</v>
      </c>
      <c r="E79" s="204" t="str">
        <f>INDEX('     2022    '!$A$1:$BP$1563,MATCH(D79,'     2022    '!$D$1:$D$1794,0),MATCH(E$1,'     2022    '!$A$1:$BH$1,0))</f>
        <v>49s FAN. Red tail green strobe red fish, green tail red strobe green fish</v>
      </c>
      <c r="F79" s="206" t="str">
        <f>IFERROR(IF(LEFT(INDEX('     2022    '!AD$2:AD$1794,MATCH(D79,'     2022    '!D$2:D$1794,0)),4)="http",HYPERLINK(INDEX('     2022    '!AD$2:AD$1794,MATCH(D79,'     2022    '!D$2:D$1794,0)),"Video"),""),"")</f>
        <v>Video</v>
      </c>
      <c r="G79" s="207">
        <f>INDEX('     2022    '!$A$1:$AC$1563,MATCH($D79,'     2022    '!$D$1:$D$1794,0),MATCH(G$1,'     2022    '!$A$1:$AC$1,0))</f>
        <v>6</v>
      </c>
      <c r="H79" s="150"/>
      <c r="I79" s="152">
        <f>INDEX('     2022    '!$A$1:$AC$1563,MATCH($D79,'     2022    '!$D$1:$D$1794,0),MATCH(I$1,'     2022    '!$A$1:$AC$1,0))</f>
        <v>76.44</v>
      </c>
      <c r="J79" s="150"/>
      <c r="K79" s="151">
        <f t="shared" si="3"/>
        <v>43.824525080215331</v>
      </c>
      <c r="L79" s="152">
        <f>INDEX('     2022    '!$A$1:$AC$1563,MATCH($D79,'     2022    '!$D$1:$D$1794,0),MATCH(L$1,'     2022    '!$A$1:$AC$1,0))</f>
        <v>79.760635645991911</v>
      </c>
      <c r="M79" s="152">
        <f>INDEX('     2022    '!$A$1:$AC$1563,MATCH($D79,'     2022    '!$D$1:$D$1794,0),MATCH(M$1,'     2022    '!$A$1:$AC$1,0))</f>
        <v>87.649050160430662</v>
      </c>
      <c r="N79" s="153" t="str">
        <f>INDEX('     2022    '!$A$1:$AC$1563,MATCH($D79,'     2022    '!$D$1:$D$1794,0),MATCH(N$1,'     2022    '!$A$1:$AC$1,0))</f>
        <v>30mm</v>
      </c>
      <c r="O79" s="154">
        <f>INDEX('     2022    '!$A$1:$AC$1563,MATCH($D79,'     2022    '!$D$1:$D$1794,0),MATCH(O$1,'     2022    '!$A$1:$AC$1,0))</f>
        <v>2</v>
      </c>
      <c r="P79" s="153">
        <f>INDEX('     2022    '!$A$1:$AC$1563,MATCH($D79,'     2022    '!$D$1:$D$1794,0),MATCH(P$1,'     2022    '!$A$1:$AC$1,0))</f>
        <v>20</v>
      </c>
      <c r="Q79" s="153" t="str">
        <f>INDEX('     2022    '!$A$1:$AC$1563,MATCH($D79,'     2022    '!$D$1:$D$1794,0),MATCH(Q$1,'     2022    '!$A$1:$AC$1,0))</f>
        <v>Yes</v>
      </c>
      <c r="R79" s="155">
        <f>INDEX('     2022    '!$A$1:$AC$1563,MATCH($D79,'     2022    '!$D$1:$D$1794,0),MATCH(R$1,'     2022    '!$A$1:$AC$1,0))</f>
        <v>12</v>
      </c>
      <c r="S79" s="155">
        <f>INDEX('     2022    '!$A$1:$AC$1563,MATCH($D79,'     2022    '!$D$1:$D$1794,0),MATCH(S$1,'     2022    '!$A$1:$AC$1,0))</f>
        <v>2</v>
      </c>
      <c r="T79" s="155">
        <f>INDEX('     2022    '!$A$1:$AC$1563,MATCH($D79,'     2022    '!$D$1:$D$1794,0),MATCH(T$1,'     2022    '!$A$1:$AC$1,0))</f>
        <v>0.3</v>
      </c>
      <c r="U79" s="154" t="str">
        <f>INDEX('     2022    '!$A$1:$AC$1563,MATCH($D79,'     2022    '!$D$1:$D$1794,0),MATCH(U$1,'     2022    '!$A$1:$AC$1,0))</f>
        <v>1.4G</v>
      </c>
      <c r="V79" s="153" t="str">
        <f>INDEX('     2022    '!$A$1:$AC$1563,MATCH($D79,'     2022    '!$D$1:$D$1794,0),MATCH(V$1,'     2022    '!$A$1:$AC$1,0))</f>
        <v>UN0336</v>
      </c>
      <c r="W79" s="153" t="str">
        <f>INDEX('     2022    '!$A$1:$AC$1563,MATCH($D79,'     2022    '!$D$1:$D$1794,0),MATCH(W$1,'     2022    '!$A$1:$AC$1,0))</f>
        <v>F4</v>
      </c>
      <c r="X79" s="151" t="str">
        <f>INDEX('     2022    '!$A$1:$AC$1563,MATCH($D79,'     2022    '!$D$1:$D$1794,0),MATCH(X$1,'     2022    '!$A$1:$AC$1,0))</f>
        <v/>
      </c>
      <c r="Y79" s="151" t="str">
        <f>INDEX('     2022    '!$A$1:$AC$1563,MATCH($D79,'     2022    '!$D$1:$D$1794,0),MATCH(Y$1,'     2022    '!$A$1:$AC$1,0))</f>
        <v/>
      </c>
      <c r="Z79" s="156">
        <f>INDEX('     2022    '!$A$1:$AC$1563,MATCH($D79,'     2022    '!$D$1:$D$1794,0),MATCH(Z$1,'     2022    '!$A$1:$AC$1,0))</f>
        <v>6.0699999999999997E-2</v>
      </c>
      <c r="AA79" s="153" t="str">
        <f>INDEX('     2022    '!$A$1:$AC$1563,MATCH($D79,'     2022    '!$D$1:$D$1794,0),MATCH(AA$1,'     2022    '!$A$1:$AC$1,0))</f>
        <v>2806-F4-000052</v>
      </c>
      <c r="AB79" s="153" t="str">
        <f>INDEX('     2022    '!$A$1:$AC$1563,MATCH($D79,'     2022    '!$D$1:$D$1794,0),MATCH(AB$1,'     2022    '!$A$1:$AC$1,0))</f>
        <v>GB/HSE-355660</v>
      </c>
      <c r="AC79" s="153" t="str">
        <f>INDEX('     2022    '!$A$1:$AC$1563,MATCH($D79,'     2022    '!$D$1:$D$1794,0),MATCH(AC$1,'     2022    '!$A$1:$AC$1,0))</f>
        <v>8/3/2027</v>
      </c>
    </row>
    <row r="80" spans="1:29">
      <c r="A80" s="32">
        <f t="shared" si="2"/>
        <v>77</v>
      </c>
      <c r="B80" s="68" t="str">
        <f>INDEX('     2022    '!B$2:B$1794,MATCH(D80,'     2022    '!D$2:D$1794,0))</f>
        <v/>
      </c>
      <c r="C80" s="204" t="str">
        <f>INDEX('     2022    '!C$2:C$1794,MATCH(D80,'     2022    '!D$2:D$1794,0))</f>
        <v>Cake - 49s Fan</v>
      </c>
      <c r="D80" s="205" t="str">
        <f>INDEX('     2022    '!D:D,MATCH(A80,'     2022    '!AF:AF,0))</f>
        <v>CC1374</v>
      </c>
      <c r="E80" s="204" t="str">
        <f>INDEX('     2022    '!$A$1:$BP$1563,MATCH(D80,'     2022    '!$D$1:$D$1794,0),MATCH(E$1,'     2022    '!$A$1:$BH$1,0))</f>
        <v>49s FAN. Whirlpool color tail.</v>
      </c>
      <c r="F80" s="206" t="str">
        <f>IFERROR(IF(LEFT(INDEX('     2022    '!AD$2:AD$1794,MATCH(D80,'     2022    '!D$2:D$1794,0)),4)="http",HYPERLINK(INDEX('     2022    '!AD$2:AD$1794,MATCH(D80,'     2022    '!D$2:D$1794,0)),"Video"),""),"")</f>
        <v>Video</v>
      </c>
      <c r="G80" s="207">
        <f>INDEX('     2022    '!$A$1:$AC$1563,MATCH($D80,'     2022    '!$D$1:$D$1794,0),MATCH(G$1,'     2022    '!$A$1:$AC$1,0))</f>
        <v>5</v>
      </c>
      <c r="H80" s="150"/>
      <c r="I80" s="152">
        <f>INDEX('     2022    '!$A$1:$AC$1563,MATCH($D80,'     2022    '!$D$1:$D$1794,0),MATCH(I$1,'     2022    '!$A$1:$AC$1,0))</f>
        <v>85.93</v>
      </c>
      <c r="J80" s="150"/>
      <c r="K80" s="151">
        <f t="shared" si="3"/>
        <v>49.948300476267264</v>
      </c>
      <c r="L80" s="152">
        <f>INDEX('     2022    '!$A$1:$AC$1563,MATCH($D80,'     2022    '!$D$1:$D$1794,0),MATCH(L$1,'     2022    '!$A$1:$AC$1,0))</f>
        <v>90.905906866806419</v>
      </c>
      <c r="M80" s="152">
        <f>INDEX('     2022    '!$A$1:$AC$1563,MATCH($D80,'     2022    '!$D$1:$D$1794,0),MATCH(M$1,'     2022    '!$A$1:$AC$1,0))</f>
        <v>99.896600952534527</v>
      </c>
      <c r="N80" s="153" t="str">
        <f>INDEX('     2022    '!$A$1:$AC$1563,MATCH($D80,'     2022    '!$D$1:$D$1794,0),MATCH(N$1,'     2022    '!$A$1:$AC$1,0))</f>
        <v>30mm</v>
      </c>
      <c r="O80" s="154">
        <f>INDEX('     2022    '!$A$1:$AC$1563,MATCH($D80,'     2022    '!$D$1:$D$1794,0),MATCH(O$1,'     2022    '!$A$1:$AC$1,0))</f>
        <v>2</v>
      </c>
      <c r="P80" s="153">
        <f>INDEX('     2022    '!$A$1:$AC$1563,MATCH($D80,'     2022    '!$D$1:$D$1794,0),MATCH(P$1,'     2022    '!$A$1:$AC$1,0))</f>
        <v>20</v>
      </c>
      <c r="Q80" s="153" t="str">
        <f>INDEX('     2022    '!$A$1:$AC$1563,MATCH($D80,'     2022    '!$D$1:$D$1794,0),MATCH(Q$1,'     2022    '!$A$1:$AC$1,0))</f>
        <v>Yes</v>
      </c>
      <c r="R80" s="155">
        <f>INDEX('     2022    '!$A$1:$AC$1563,MATCH($D80,'     2022    '!$D$1:$D$1794,0),MATCH(R$1,'     2022    '!$A$1:$AC$1,0))</f>
        <v>15.5</v>
      </c>
      <c r="S80" s="155">
        <f>INDEX('     2022    '!$A$1:$AC$1563,MATCH($D80,'     2022    '!$D$1:$D$1794,0),MATCH(S$1,'     2022    '!$A$1:$AC$1,0))</f>
        <v>1.6</v>
      </c>
      <c r="T80" s="155">
        <f>INDEX('     2022    '!$A$1:$AC$1563,MATCH($D80,'     2022    '!$D$1:$D$1794,0),MATCH(T$1,'     2022    '!$A$1:$AC$1,0))</f>
        <v>0.3</v>
      </c>
      <c r="U80" s="154" t="str">
        <f>INDEX('     2022    '!$A$1:$AC$1563,MATCH($D80,'     2022    '!$D$1:$D$1794,0),MATCH(U$1,'     2022    '!$A$1:$AC$1,0))</f>
        <v>1.4G</v>
      </c>
      <c r="V80" s="153" t="str">
        <f>INDEX('     2022    '!$A$1:$AC$1563,MATCH($D80,'     2022    '!$D$1:$D$1794,0),MATCH(V$1,'     2022    '!$A$1:$AC$1,0))</f>
        <v>UN0336</v>
      </c>
      <c r="W80" s="153" t="str">
        <f>INDEX('     2022    '!$A$1:$AC$1563,MATCH($D80,'     2022    '!$D$1:$D$1794,0),MATCH(W$1,'     2022    '!$A$1:$AC$1,0))</f>
        <v>F4</v>
      </c>
      <c r="X80" s="151" t="str">
        <f>INDEX('     2022    '!$A$1:$AC$1563,MATCH($D80,'     2022    '!$D$1:$D$1794,0),MATCH(X$1,'     2022    '!$A$1:$AC$1,0))</f>
        <v/>
      </c>
      <c r="Y80" s="151" t="str">
        <f>INDEX('     2022    '!$A$1:$AC$1563,MATCH($D80,'     2022    '!$D$1:$D$1794,0),MATCH(Y$1,'     2022    '!$A$1:$AC$1,0))</f>
        <v/>
      </c>
      <c r="Z80" s="156">
        <f>INDEX('     2022    '!$A$1:$AC$1563,MATCH($D80,'     2022    '!$D$1:$D$1794,0),MATCH(Z$1,'     2022    '!$A$1:$AC$1,0))</f>
        <v>6.7699999999999996E-2</v>
      </c>
      <c r="AA80" s="153" t="str">
        <f>INDEX('     2022    '!$A$1:$AC$1563,MATCH($D80,'     2022    '!$D$1:$D$1794,0),MATCH(AA$1,'     2022    '!$A$1:$AC$1,0))</f>
        <v>2806-F4-000623</v>
      </c>
      <c r="AB80" s="153" t="str">
        <f>INDEX('     2022    '!$A$1:$AC$1563,MATCH($D80,'     2022    '!$D$1:$D$1794,0),MATCH(AB$1,'     2022    '!$A$1:$AC$1,0))</f>
        <v>GB/HSE-360452</v>
      </c>
      <c r="AC80" s="153" t="str">
        <f>INDEX('     2022    '!$A$1:$AC$1563,MATCH($D80,'     2022    '!$D$1:$D$1794,0),MATCH(AC$1,'     2022    '!$A$1:$AC$1,0))</f>
        <v>6/8/2029</v>
      </c>
    </row>
    <row r="81" spans="1:29">
      <c r="A81" s="32">
        <f t="shared" si="2"/>
        <v>78</v>
      </c>
      <c r="B81" s="68" t="str">
        <f>INDEX('     2022    '!B$2:B$1794,MATCH(D81,'     2022    '!D$2:D$1794,0))</f>
        <v/>
      </c>
      <c r="C81" s="204" t="str">
        <f>INDEX('     2022    '!C$2:C$1794,MATCH(D81,'     2022    '!D$2:D$1794,0))</f>
        <v>Cake - 49s Fan</v>
      </c>
      <c r="D81" s="205" t="str">
        <f>INDEX('     2022    '!D:D,MATCH(A81,'     2022    '!AF:AF,0))</f>
        <v>CC0277</v>
      </c>
      <c r="E81" s="204" t="str">
        <f>INDEX('     2022    '!$A$1:$BP$1563,MATCH(D81,'     2022    '!$D$1:$D$1794,0),MATCH(E$1,'     2022    '!$A$1:$BH$1,0))</f>
        <v>49s Z. Colour star comets</v>
      </c>
      <c r="F81" s="206" t="str">
        <f>IFERROR(IF(LEFT(INDEX('     2022    '!AD$2:AD$1794,MATCH(D81,'     2022    '!D$2:D$1794,0)),4)="http",HYPERLINK(INDEX('     2022    '!AD$2:AD$1794,MATCH(D81,'     2022    '!D$2:D$1794,0)),"Video"),""),"")</f>
        <v>Video</v>
      </c>
      <c r="G81" s="207">
        <f>INDEX('     2022    '!$A$1:$AC$1563,MATCH($D81,'     2022    '!$D$1:$D$1794,0),MATCH(G$1,'     2022    '!$A$1:$AC$1,0))</f>
        <v>0</v>
      </c>
      <c r="H81" s="150"/>
      <c r="I81" s="152">
        <f>INDEX('     2022    '!$A$1:$AC$1563,MATCH($D81,'     2022    '!$D$1:$D$1794,0),MATCH(I$1,'     2022    '!$A$1:$AC$1,0))</f>
        <v>47.44</v>
      </c>
      <c r="J81" s="150"/>
      <c r="K81" s="151">
        <f t="shared" si="3"/>
        <v>24.598231800481006</v>
      </c>
      <c r="L81" s="152">
        <f>INDEX('     2022    '!$A$1:$AC$1563,MATCH($D81,'     2022    '!$D$1:$D$1794,0),MATCH(L$1,'     2022    '!$A$1:$AC$1,0))</f>
        <v>48.388799999999996</v>
      </c>
      <c r="M81" s="152">
        <f>INDEX('     2022    '!$A$1:$AC$1563,MATCH($D81,'     2022    '!$D$1:$D$1794,0),MATCH(M$1,'     2022    '!$A$1:$AC$1,0))</f>
        <v>49.196463600962012</v>
      </c>
      <c r="N81" s="153" t="str">
        <f>INDEX('     2022    '!$A$1:$AC$1563,MATCH($D81,'     2022    '!$D$1:$D$1794,0),MATCH(N$1,'     2022    '!$A$1:$AC$1,0))</f>
        <v>30mm</v>
      </c>
      <c r="O81" s="154">
        <f>INDEX('     2022    '!$A$1:$AC$1563,MATCH($D81,'     2022    '!$D$1:$D$1794,0),MATCH(O$1,'     2022    '!$A$1:$AC$1,0))</f>
        <v>2</v>
      </c>
      <c r="P81" s="153">
        <f>INDEX('     2022    '!$A$1:$AC$1563,MATCH($D81,'     2022    '!$D$1:$D$1794,0),MATCH(P$1,'     2022    '!$A$1:$AC$1,0))</f>
        <v>19</v>
      </c>
      <c r="Q81" s="153" t="str">
        <f>INDEX('     2022    '!$A$1:$AC$1563,MATCH($D81,'     2022    '!$D$1:$D$1794,0),MATCH(Q$1,'     2022    '!$A$1:$AC$1,0))</f>
        <v>Yes</v>
      </c>
      <c r="R81" s="155">
        <f>INDEX('     2022    '!$A$1:$AC$1563,MATCH($D81,'     2022    '!$D$1:$D$1794,0),MATCH(R$1,'     2022    '!$A$1:$AC$1,0))</f>
        <v>12</v>
      </c>
      <c r="S81" s="155">
        <f>INDEX('     2022    '!$A$1:$AC$1563,MATCH($D81,'     2022    '!$D$1:$D$1794,0),MATCH(S$1,'     2022    '!$A$1:$AC$1,0))</f>
        <v>1.2</v>
      </c>
      <c r="T81" s="155">
        <f>INDEX('     2022    '!$A$1:$AC$1563,MATCH($D81,'     2022    '!$D$1:$D$1794,0),MATCH(T$1,'     2022    '!$A$1:$AC$1,0))</f>
        <v>0.3</v>
      </c>
      <c r="U81" s="154" t="str">
        <f>INDEX('     2022    '!$A$1:$AC$1563,MATCH($D81,'     2022    '!$D$1:$D$1794,0),MATCH(U$1,'     2022    '!$A$1:$AC$1,0))</f>
        <v>1.3G</v>
      </c>
      <c r="V81" s="153" t="str">
        <f>INDEX('     2022    '!$A$1:$AC$1563,MATCH($D81,'     2022    '!$D$1:$D$1794,0),MATCH(V$1,'     2022    '!$A$1:$AC$1,0))</f>
        <v>UN0335</v>
      </c>
      <c r="W81" s="153" t="str">
        <f>INDEX('     2022    '!$A$1:$AC$1563,MATCH($D81,'     2022    '!$D$1:$D$1794,0),MATCH(W$1,'     2022    '!$A$1:$AC$1,0))</f>
        <v>F4</v>
      </c>
      <c r="X81" s="151" t="str">
        <f>INDEX('     2022    '!$A$1:$AC$1563,MATCH($D81,'     2022    '!$D$1:$D$1794,0),MATCH(X$1,'     2022    '!$A$1:$AC$1,0))</f>
        <v/>
      </c>
      <c r="Y81" s="151" t="str">
        <f>INDEX('     2022    '!$A$1:$AC$1563,MATCH($D81,'     2022    '!$D$1:$D$1794,0),MATCH(Y$1,'     2022    '!$A$1:$AC$1,0))</f>
        <v/>
      </c>
      <c r="Z81" s="156">
        <f>INDEX('     2022    '!$A$1:$AC$1563,MATCH($D81,'     2022    '!$D$1:$D$1794,0),MATCH(Z$1,'     2022    '!$A$1:$AC$1,0))</f>
        <v>3.3599999999999998E-2</v>
      </c>
      <c r="AA81" s="153" t="str">
        <f>INDEX('     2022    '!$A$1:$AC$1563,MATCH($D81,'     2022    '!$D$1:$D$1794,0),MATCH(AA$1,'     2022    '!$A$1:$AC$1,0))</f>
        <v>1008-F4-69249670</v>
      </c>
      <c r="AB81" s="153" t="str">
        <f>INDEX('     2022    '!$A$1:$AC$1563,MATCH($D81,'     2022    '!$D$1:$D$1794,0),MATCH(AB$1,'     2022    '!$A$1:$AC$1,0))</f>
        <v>GB/HSE-321054</v>
      </c>
      <c r="AC81" s="153" t="str">
        <f>INDEX('     2022    '!$A$1:$AC$1563,MATCH($D81,'     2022    '!$D$1:$D$1794,0),MATCH(AC$1,'     2022    '!$A$1:$AC$1,0))</f>
        <v>10/4/2030</v>
      </c>
    </row>
    <row r="82" spans="1:29">
      <c r="A82" s="32">
        <f t="shared" si="2"/>
        <v>79</v>
      </c>
      <c r="B82" s="68" t="str">
        <f>INDEX('     2022    '!B$2:B$1794,MATCH(D82,'     2022    '!D$2:D$1794,0))</f>
        <v/>
      </c>
      <c r="C82" s="204" t="str">
        <f>INDEX('     2022    '!C$2:C$1794,MATCH(D82,'     2022    '!D$2:D$1794,0))</f>
        <v>Cake - 49s Fan</v>
      </c>
      <c r="D82" s="205" t="str">
        <f>INDEX('     2022    '!D:D,MATCH(A82,'     2022    '!AF:AF,0))</f>
        <v>CC0196</v>
      </c>
      <c r="E82" s="204" t="str">
        <f>INDEX('     2022    '!$A$1:$BP$1563,MATCH(D82,'     2022    '!$D$1:$D$1794,0),MATCH(E$1,'     2022    '!$A$1:$BH$1,0))</f>
        <v>49s Z. Silver Whirling</v>
      </c>
      <c r="F82" s="206" t="str">
        <f>IFERROR(IF(LEFT(INDEX('     2022    '!AD$2:AD$1794,MATCH(D82,'     2022    '!D$2:D$1794,0)),4)="http",HYPERLINK(INDEX('     2022    '!AD$2:AD$1794,MATCH(D82,'     2022    '!D$2:D$1794,0)),"Video"),""),"")</f>
        <v>Video</v>
      </c>
      <c r="G82" s="207">
        <f>INDEX('     2022    '!$A$1:$AC$1563,MATCH($D82,'     2022    '!$D$1:$D$1794,0),MATCH(G$1,'     2022    '!$A$1:$AC$1,0))</f>
        <v>27</v>
      </c>
      <c r="H82" s="150"/>
      <c r="I82" s="152">
        <f>INDEX('     2022    '!$A$1:$AC$1563,MATCH($D82,'     2022    '!$D$1:$D$1794,0),MATCH(I$1,'     2022    '!$A$1:$AC$1,0))</f>
        <v>68.98</v>
      </c>
      <c r="J82" s="150"/>
      <c r="K82" s="151">
        <f t="shared" si="3"/>
        <v>37.954506285490787</v>
      </c>
      <c r="L82" s="152">
        <f>INDEX('     2022    '!$A$1:$AC$1563,MATCH($D82,'     2022    '!$D$1:$D$1794,0),MATCH(L$1,'     2022    '!$A$1:$AC$1,0))</f>
        <v>69.077201439593239</v>
      </c>
      <c r="M82" s="152">
        <f>INDEX('     2022    '!$A$1:$AC$1563,MATCH($D82,'     2022    '!$D$1:$D$1794,0),MATCH(M$1,'     2022    '!$A$1:$AC$1,0))</f>
        <v>75.909012570981574</v>
      </c>
      <c r="N82" s="153" t="str">
        <f>INDEX('     2022    '!$A$1:$AC$1563,MATCH($D82,'     2022    '!$D$1:$D$1794,0),MATCH(N$1,'     2022    '!$A$1:$AC$1,0))</f>
        <v>30mm</v>
      </c>
      <c r="O82" s="154">
        <f>INDEX('     2022    '!$A$1:$AC$1563,MATCH($D82,'     2022    '!$D$1:$D$1794,0),MATCH(O$1,'     2022    '!$A$1:$AC$1,0))</f>
        <v>2</v>
      </c>
      <c r="P82" s="153">
        <f>INDEX('     2022    '!$A$1:$AC$1563,MATCH($D82,'     2022    '!$D$1:$D$1794,0),MATCH(P$1,'     2022    '!$A$1:$AC$1,0))</f>
        <v>25</v>
      </c>
      <c r="Q82" s="153" t="str">
        <f>INDEX('     2022    '!$A$1:$AC$1563,MATCH($D82,'     2022    '!$D$1:$D$1794,0),MATCH(Q$1,'     2022    '!$A$1:$AC$1,0))</f>
        <v>Yes</v>
      </c>
      <c r="R82" s="155">
        <f>INDEX('     2022    '!$A$1:$AC$1563,MATCH($D82,'     2022    '!$D$1:$D$1794,0),MATCH(R$1,'     2022    '!$A$1:$AC$1,0))</f>
        <v>16</v>
      </c>
      <c r="S82" s="155">
        <f>INDEX('     2022    '!$A$1:$AC$1563,MATCH($D82,'     2022    '!$D$1:$D$1794,0),MATCH(S$1,'     2022    '!$A$1:$AC$1,0))</f>
        <v>2.2000000000000002</v>
      </c>
      <c r="T82" s="155">
        <f>INDEX('     2022    '!$A$1:$AC$1563,MATCH($D82,'     2022    '!$D$1:$D$1794,0),MATCH(T$1,'     2022    '!$A$1:$AC$1,0))</f>
        <v>0.3</v>
      </c>
      <c r="U82" s="154" t="str">
        <f>INDEX('     2022    '!$A$1:$AC$1563,MATCH($D82,'     2022    '!$D$1:$D$1794,0),MATCH(U$1,'     2022    '!$A$1:$AC$1,0))</f>
        <v>1.4G</v>
      </c>
      <c r="V82" s="153" t="str">
        <f>INDEX('     2022    '!$A$1:$AC$1563,MATCH($D82,'     2022    '!$D$1:$D$1794,0),MATCH(V$1,'     2022    '!$A$1:$AC$1,0))</f>
        <v>UN0336</v>
      </c>
      <c r="W82" s="153" t="str">
        <f>INDEX('     2022    '!$A$1:$AC$1563,MATCH($D82,'     2022    '!$D$1:$D$1794,0),MATCH(W$1,'     2022    '!$A$1:$AC$1,0))</f>
        <v>F4</v>
      </c>
      <c r="X82" s="151" t="str">
        <f>INDEX('     2022    '!$A$1:$AC$1563,MATCH($D82,'     2022    '!$D$1:$D$1794,0),MATCH(X$1,'     2022    '!$A$1:$AC$1,0))</f>
        <v/>
      </c>
      <c r="Y82" s="151" t="str">
        <f>INDEX('     2022    '!$A$1:$AC$1563,MATCH($D82,'     2022    '!$D$1:$D$1794,0),MATCH(Y$1,'     2022    '!$A$1:$AC$1,0))</f>
        <v/>
      </c>
      <c r="Z82" s="156">
        <f>INDEX('     2022    '!$A$1:$AC$1563,MATCH($D82,'     2022    '!$D$1:$D$1794,0),MATCH(Z$1,'     2022    '!$A$1:$AC$1,0))</f>
        <v>6.0499999999999998E-2</v>
      </c>
      <c r="AA82" s="153" t="str">
        <f>INDEX('     2022    '!$A$1:$AC$1563,MATCH($D82,'     2022    '!$D$1:$D$1794,0),MATCH(AA$1,'     2022    '!$A$1:$AC$1,0))</f>
        <v>1008-F4-69249672</v>
      </c>
      <c r="AB82" s="153" t="str">
        <f>INDEX('     2022    '!$A$1:$AC$1563,MATCH($D82,'     2022    '!$D$1:$D$1794,0),MATCH(AB$1,'     2022    '!$A$1:$AC$1,0))</f>
        <v>GB/HSE-303698</v>
      </c>
      <c r="AC82" s="153" t="str">
        <f>INDEX('     2022    '!$A$1:$AC$1563,MATCH($D82,'     2022    '!$D$1:$D$1794,0),MATCH(AC$1,'     2022    '!$A$1:$AC$1,0))</f>
        <v>11/24/2028</v>
      </c>
    </row>
    <row r="83" spans="1:29">
      <c r="A83" s="32">
        <f t="shared" si="2"/>
        <v>80</v>
      </c>
      <c r="B83" s="68" t="str">
        <f>INDEX('     2022    '!B$2:B$1794,MATCH(D83,'     2022    '!D$2:D$1794,0))</f>
        <v/>
      </c>
      <c r="C83" s="204" t="str">
        <f>INDEX('     2022    '!C$2:C$1794,MATCH(D83,'     2022    '!D$2:D$1794,0))</f>
        <v>Cake - 49s Fan</v>
      </c>
      <c r="D83" s="205" t="str">
        <f>INDEX('     2022    '!D:D,MATCH(A83,'     2022    '!AF:AF,0))</f>
        <v>CC0930</v>
      </c>
      <c r="E83" s="204" t="str">
        <f>INDEX('     2022    '!$A$1:$BP$1563,MATCH(D83,'     2022    '!$D$1:$D$1794,0),MATCH(E$1,'     2022    '!$A$1:$BH$1,0))</f>
        <v>49s Z. White strobe waterfall with dark red dahlia.</v>
      </c>
      <c r="F83" s="206" t="str">
        <f>IFERROR(IF(LEFT(INDEX('     2022    '!AD$2:AD$1794,MATCH(D83,'     2022    '!D$2:D$1794,0)),4)="http",HYPERLINK(INDEX('     2022    '!AD$2:AD$1794,MATCH(D83,'     2022    '!D$2:D$1794,0)),"Video"),""),"")</f>
        <v>Video</v>
      </c>
      <c r="G83" s="207">
        <f>INDEX('     2022    '!$A$1:$AC$1563,MATCH($D83,'     2022    '!$D$1:$D$1794,0),MATCH(G$1,'     2022    '!$A$1:$AC$1,0))</f>
        <v>1</v>
      </c>
      <c r="H83" s="150"/>
      <c r="I83" s="152">
        <f>INDEX('     2022    '!$A$1:$AC$1563,MATCH($D83,'     2022    '!$D$1:$D$1794,0),MATCH(I$1,'     2022    '!$A$1:$AC$1,0))</f>
        <v>69.03</v>
      </c>
      <c r="J83" s="150"/>
      <c r="K83" s="151">
        <f t="shared" si="3"/>
        <v>40.282106818052618</v>
      </c>
      <c r="L83" s="152">
        <f>INDEX('     2022    '!$A$1:$AC$1563,MATCH($D83,'     2022    '!$D$1:$D$1794,0),MATCH(L$1,'     2022    '!$A$1:$AC$1,0))</f>
        <v>73.31343440885577</v>
      </c>
      <c r="M83" s="152">
        <f>INDEX('     2022    '!$A$1:$AC$1563,MATCH($D83,'     2022    '!$D$1:$D$1794,0),MATCH(M$1,'     2022    '!$A$1:$AC$1,0))</f>
        <v>80.564213636105237</v>
      </c>
      <c r="N83" s="153" t="str">
        <f>INDEX('     2022    '!$A$1:$AC$1563,MATCH($D83,'     2022    '!$D$1:$D$1794,0),MATCH(N$1,'     2022    '!$A$1:$AC$1,0))</f>
        <v>30mm</v>
      </c>
      <c r="O83" s="154">
        <f>INDEX('     2022    '!$A$1:$AC$1563,MATCH($D83,'     2022    '!$D$1:$D$1794,0),MATCH(O$1,'     2022    '!$A$1:$AC$1,0))</f>
        <v>2</v>
      </c>
      <c r="P83" s="153">
        <f>INDEX('     2022    '!$A$1:$AC$1563,MATCH($D83,'     2022    '!$D$1:$D$1794,0),MATCH(P$1,'     2022    '!$A$1:$AC$1,0))</f>
        <v>25</v>
      </c>
      <c r="Q83" s="153" t="str">
        <f>INDEX('     2022    '!$A$1:$AC$1563,MATCH($D83,'     2022    '!$D$1:$D$1794,0),MATCH(Q$1,'     2022    '!$A$1:$AC$1,0))</f>
        <v>Yes</v>
      </c>
      <c r="R83" s="155">
        <f>INDEX('     2022    '!$A$1:$AC$1563,MATCH($D83,'     2022    '!$D$1:$D$1794,0),MATCH(R$1,'     2022    '!$A$1:$AC$1,0))</f>
        <v>18</v>
      </c>
      <c r="S83" s="155">
        <f>INDEX('     2022    '!$A$1:$AC$1563,MATCH($D83,'     2022    '!$D$1:$D$1794,0),MATCH(S$1,'     2022    '!$A$1:$AC$1,0))</f>
        <v>6.03</v>
      </c>
      <c r="T83" s="155">
        <f>INDEX('     2022    '!$A$1:$AC$1563,MATCH($D83,'     2022    '!$D$1:$D$1794,0),MATCH(T$1,'     2022    '!$A$1:$AC$1,0))</f>
        <v>0.3</v>
      </c>
      <c r="U83" s="154" t="str">
        <f>INDEX('     2022    '!$A$1:$AC$1563,MATCH($D83,'     2022    '!$D$1:$D$1794,0),MATCH(U$1,'     2022    '!$A$1:$AC$1,0))</f>
        <v>1.4G</v>
      </c>
      <c r="V83" s="153" t="str">
        <f>INDEX('     2022    '!$A$1:$AC$1563,MATCH($D83,'     2022    '!$D$1:$D$1794,0),MATCH(V$1,'     2022    '!$A$1:$AC$1,0))</f>
        <v>UN0336</v>
      </c>
      <c r="W83" s="153" t="str">
        <f>INDEX('     2022    '!$A$1:$AC$1563,MATCH($D83,'     2022    '!$D$1:$D$1794,0),MATCH(W$1,'     2022    '!$A$1:$AC$1,0))</f>
        <v>F4</v>
      </c>
      <c r="X83" s="151" t="str">
        <f>INDEX('     2022    '!$A$1:$AC$1563,MATCH($D83,'     2022    '!$D$1:$D$1794,0),MATCH(X$1,'     2022    '!$A$1:$AC$1,0))</f>
        <v/>
      </c>
      <c r="Y83" s="151" t="str">
        <f>INDEX('     2022    '!$A$1:$AC$1563,MATCH($D83,'     2022    '!$D$1:$D$1794,0),MATCH(Y$1,'     2022    '!$A$1:$AC$1,0))</f>
        <v/>
      </c>
      <c r="Z83" s="156">
        <f>INDEX('     2022    '!$A$1:$AC$1563,MATCH($D83,'     2022    '!$D$1:$D$1794,0),MATCH(Z$1,'     2022    '!$A$1:$AC$1,0))</f>
        <v>5.7000000000000002E-2</v>
      </c>
      <c r="AA83" s="153" t="str">
        <f>INDEX('     2022    '!$A$1:$AC$1563,MATCH($D83,'     2022    '!$D$1:$D$1794,0),MATCH(AA$1,'     2022    '!$A$1:$AC$1,0))</f>
        <v>1008-F4-69249672</v>
      </c>
      <c r="AB83" s="153" t="str">
        <f>INDEX('     2022    '!$A$1:$AC$1563,MATCH($D83,'     2022    '!$D$1:$D$1794,0),MATCH(AB$1,'     2022    '!$A$1:$AC$1,0))</f>
        <v>GB/HSE-352827</v>
      </c>
      <c r="AC83" s="153" t="str">
        <f>INDEX('     2022    '!$A$1:$AC$1563,MATCH($D83,'     2022    '!$D$1:$D$1794,0),MATCH(AC$1,'     2022    '!$A$1:$AC$1,0))</f>
        <v>6/28/2026</v>
      </c>
    </row>
    <row r="84" spans="1:29">
      <c r="A84" s="32">
        <f t="shared" si="2"/>
        <v>81</v>
      </c>
      <c r="B84" s="68" t="str">
        <f>INDEX('     2022    '!B$2:B$1794,MATCH(D84,'     2022    '!D$2:D$1794,0))</f>
        <v/>
      </c>
      <c r="C84" s="204" t="str">
        <f>INDEX('     2022    '!C$2:C$1794,MATCH(D84,'     2022    '!D$2:D$1794,0))</f>
        <v>Cake - 49s Fan</v>
      </c>
      <c r="D84" s="205" t="str">
        <f>INDEX('     2022    '!D:D,MATCH(A84,'     2022    '!AF:AF,0))</f>
        <v>CC0405</v>
      </c>
      <c r="E84" s="204" t="str">
        <f>INDEX('     2022    '!$A$1:$BP$1563,MATCH(D84,'     2022    '!$D$1:$D$1794,0),MATCH(E$1,'     2022    '!$A$1:$BH$1,0))</f>
        <v>49s Z. Falling leaves</v>
      </c>
      <c r="F84" s="206" t="str">
        <f>IFERROR(IF(LEFT(INDEX('     2022    '!AD$2:AD$1794,MATCH(D84,'     2022    '!D$2:D$1794,0)),4)="http",HYPERLINK(INDEX('     2022    '!AD$2:AD$1794,MATCH(D84,'     2022    '!D$2:D$1794,0)),"Video"),""),"")</f>
        <v>Video</v>
      </c>
      <c r="G84" s="207">
        <f>INDEX('     2022    '!$A$1:$AC$1563,MATCH($D84,'     2022    '!$D$1:$D$1794,0),MATCH(G$1,'     2022    '!$A$1:$AC$1,0))</f>
        <v>0</v>
      </c>
      <c r="H84" s="150"/>
      <c r="I84" s="152">
        <f>INDEX('     2022    '!$A$1:$AC$1563,MATCH($D84,'     2022    '!$D$1:$D$1794,0),MATCH(I$1,'     2022    '!$A$1:$AC$1,0))</f>
        <v>69.17</v>
      </c>
      <c r="J84" s="150"/>
      <c r="K84" s="151">
        <f t="shared" si="3"/>
        <v>38.838290808323706</v>
      </c>
      <c r="L84" s="152">
        <f>INDEX('     2022    '!$A$1:$AC$1563,MATCH($D84,'     2022    '!$D$1:$D$1794,0),MATCH(L$1,'     2022    '!$A$1:$AC$1,0))</f>
        <v>70.685689271149144</v>
      </c>
      <c r="M84" s="152">
        <f>INDEX('     2022    '!$A$1:$AC$1563,MATCH($D84,'     2022    '!$D$1:$D$1794,0),MATCH(M$1,'     2022    '!$A$1:$AC$1,0))</f>
        <v>77.676581616647411</v>
      </c>
      <c r="N84" s="153" t="str">
        <f>INDEX('     2022    '!$A$1:$AC$1563,MATCH($D84,'     2022    '!$D$1:$D$1794,0),MATCH(N$1,'     2022    '!$A$1:$AC$1,0))</f>
        <v>30mm</v>
      </c>
      <c r="O84" s="154">
        <f>INDEX('     2022    '!$A$1:$AC$1563,MATCH($D84,'     2022    '!$D$1:$D$1794,0),MATCH(O$1,'     2022    '!$A$1:$AC$1,0))</f>
        <v>2</v>
      </c>
      <c r="P84" s="153">
        <f>INDEX('     2022    '!$A$1:$AC$1563,MATCH($D84,'     2022    '!$D$1:$D$1794,0),MATCH(P$1,'     2022    '!$A$1:$AC$1,0))</f>
        <v>32</v>
      </c>
      <c r="Q84" s="153" t="str">
        <f>INDEX('     2022    '!$A$1:$AC$1563,MATCH($D84,'     2022    '!$D$1:$D$1794,0),MATCH(Q$1,'     2022    '!$A$1:$AC$1,0))</f>
        <v>Yes</v>
      </c>
      <c r="R84" s="155">
        <f>INDEX('     2022    '!$A$1:$AC$1563,MATCH($D84,'     2022    '!$D$1:$D$1794,0),MATCH(R$1,'     2022    '!$A$1:$AC$1,0))</f>
        <v>16</v>
      </c>
      <c r="S84" s="155">
        <f>INDEX('     2022    '!$A$1:$AC$1563,MATCH($D84,'     2022    '!$D$1:$D$1794,0),MATCH(S$1,'     2022    '!$A$1:$AC$1,0))</f>
        <v>2.2000000000000002</v>
      </c>
      <c r="T84" s="155">
        <f>INDEX('     2022    '!$A$1:$AC$1563,MATCH($D84,'     2022    '!$D$1:$D$1794,0),MATCH(T$1,'     2022    '!$A$1:$AC$1,0))</f>
        <v>0.3</v>
      </c>
      <c r="U84" s="154" t="str">
        <f>INDEX('     2022    '!$A$1:$AC$1563,MATCH($D84,'     2022    '!$D$1:$D$1794,0),MATCH(U$1,'     2022    '!$A$1:$AC$1,0))</f>
        <v>1.4G</v>
      </c>
      <c r="V84" s="153" t="str">
        <f>INDEX('     2022    '!$A$1:$AC$1563,MATCH($D84,'     2022    '!$D$1:$D$1794,0),MATCH(V$1,'     2022    '!$A$1:$AC$1,0))</f>
        <v>UN0336</v>
      </c>
      <c r="W84" s="153" t="str">
        <f>INDEX('     2022    '!$A$1:$AC$1563,MATCH($D84,'     2022    '!$D$1:$D$1794,0),MATCH(W$1,'     2022    '!$A$1:$AC$1,0))</f>
        <v>F4</v>
      </c>
      <c r="X84" s="151" t="str">
        <f>INDEX('     2022    '!$A$1:$AC$1563,MATCH($D84,'     2022    '!$D$1:$D$1794,0),MATCH(X$1,'     2022    '!$A$1:$AC$1,0))</f>
        <v/>
      </c>
      <c r="Y84" s="151" t="str">
        <f>INDEX('     2022    '!$A$1:$AC$1563,MATCH($D84,'     2022    '!$D$1:$D$1794,0),MATCH(Y$1,'     2022    '!$A$1:$AC$1,0))</f>
        <v/>
      </c>
      <c r="Z84" s="156">
        <f>INDEX('     2022    '!$A$1:$AC$1563,MATCH($D84,'     2022    '!$D$1:$D$1794,0),MATCH(Z$1,'     2022    '!$A$1:$AC$1,0))</f>
        <v>6.0499999999999998E-2</v>
      </c>
      <c r="AA84" s="153" t="str">
        <f>INDEX('     2022    '!$A$1:$AC$1563,MATCH($D84,'     2022    '!$D$1:$D$1794,0),MATCH(AA$1,'     2022    '!$A$1:$AC$1,0))</f>
        <v>1008-F4-69249672</v>
      </c>
      <c r="AB84" s="153" t="str">
        <f>INDEX('     2022    '!$A$1:$AC$1563,MATCH($D84,'     2022    '!$D$1:$D$1794,0),MATCH(AB$1,'     2022    '!$A$1:$AC$1,0))</f>
        <v>GB/HSE-337965</v>
      </c>
      <c r="AC84" s="153" t="str">
        <f>INDEX('     2022    '!$A$1:$AC$1563,MATCH($D84,'     2022    '!$D$1:$D$1794,0),MATCH(AC$1,'     2022    '!$A$1:$AC$1,0))</f>
        <v>11/1/2026</v>
      </c>
    </row>
    <row r="85" spans="1:29">
      <c r="A85" s="32">
        <f t="shared" si="2"/>
        <v>82</v>
      </c>
      <c r="B85" s="68" t="str">
        <f>INDEX('     2022    '!B$2:B$1794,MATCH(D85,'     2022    '!D$2:D$1794,0))</f>
        <v/>
      </c>
      <c r="C85" s="204" t="str">
        <f>INDEX('     2022    '!C$2:C$1794,MATCH(D85,'     2022    '!D$2:D$1794,0))</f>
        <v>Cake - 49s Fan</v>
      </c>
      <c r="D85" s="205" t="str">
        <f>INDEX('     2022    '!D:D,MATCH(A85,'     2022    '!AF:AF,0))</f>
        <v>CC0893</v>
      </c>
      <c r="E85" s="204" t="str">
        <f>INDEX('     2022    '!$A$1:$BP$1563,MATCH(D85,'     2022    '!$D$1:$D$1794,0),MATCH(E$1,'     2022    '!$A$1:$BH$1,0))</f>
        <v>49s Z. Blue tail spit blue pistil with silver fish.</v>
      </c>
      <c r="F85" s="206" t="str">
        <f>IFERROR(IF(LEFT(INDEX('     2022    '!AD$2:AD$1794,MATCH(D85,'     2022    '!D$2:D$1794,0)),4)="http",HYPERLINK(INDEX('     2022    '!AD$2:AD$1794,MATCH(D85,'     2022    '!D$2:D$1794,0)),"Video"),""),"")</f>
        <v>Video</v>
      </c>
      <c r="G85" s="207">
        <f>INDEX('     2022    '!$A$1:$AC$1563,MATCH($D85,'     2022    '!$D$1:$D$1794,0),MATCH(G$1,'     2022    '!$A$1:$AC$1,0))</f>
        <v>12</v>
      </c>
      <c r="H85" s="150"/>
      <c r="I85" s="152">
        <f>INDEX('     2022    '!$A$1:$AC$1563,MATCH($D85,'     2022    '!$D$1:$D$1794,0),MATCH(I$1,'     2022    '!$A$1:$AC$1,0))</f>
        <v>71.319999999999993</v>
      </c>
      <c r="J85" s="150"/>
      <c r="K85" s="151">
        <f t="shared" si="3"/>
        <v>40.847396696590152</v>
      </c>
      <c r="L85" s="152">
        <f>INDEX('     2022    '!$A$1:$AC$1563,MATCH($D85,'     2022    '!$D$1:$D$1794,0),MATCH(L$1,'     2022    '!$A$1:$AC$1,0))</f>
        <v>74.342261987794075</v>
      </c>
      <c r="M85" s="152">
        <f>INDEX('     2022    '!$A$1:$AC$1563,MATCH($D85,'     2022    '!$D$1:$D$1794,0),MATCH(M$1,'     2022    '!$A$1:$AC$1,0))</f>
        <v>81.694793393180305</v>
      </c>
      <c r="N85" s="153" t="str">
        <f>INDEX('     2022    '!$A$1:$AC$1563,MATCH($D85,'     2022    '!$D$1:$D$1794,0),MATCH(N$1,'     2022    '!$A$1:$AC$1,0))</f>
        <v>30mm</v>
      </c>
      <c r="O85" s="154">
        <f>INDEX('     2022    '!$A$1:$AC$1563,MATCH($D85,'     2022    '!$D$1:$D$1794,0),MATCH(O$1,'     2022    '!$A$1:$AC$1,0))</f>
        <v>2</v>
      </c>
      <c r="P85" s="153">
        <f>INDEX('     2022    '!$A$1:$AC$1563,MATCH($D85,'     2022    '!$D$1:$D$1794,0),MATCH(P$1,'     2022    '!$A$1:$AC$1,0))</f>
        <v>35</v>
      </c>
      <c r="Q85" s="153" t="str">
        <f>INDEX('     2022    '!$A$1:$AC$1563,MATCH($D85,'     2022    '!$D$1:$D$1794,0),MATCH(Q$1,'     2022    '!$A$1:$AC$1,0))</f>
        <v>Yes</v>
      </c>
      <c r="R85" s="155">
        <f>INDEX('     2022    '!$A$1:$AC$1563,MATCH($D85,'     2022    '!$D$1:$D$1794,0),MATCH(R$1,'     2022    '!$A$1:$AC$1,0))</f>
        <v>16</v>
      </c>
      <c r="S85" s="155">
        <f>INDEX('     2022    '!$A$1:$AC$1563,MATCH($D85,'     2022    '!$D$1:$D$1794,0),MATCH(S$1,'     2022    '!$A$1:$AC$1,0))</f>
        <v>2.4</v>
      </c>
      <c r="T85" s="155">
        <f>INDEX('     2022    '!$A$1:$AC$1563,MATCH($D85,'     2022    '!$D$1:$D$1794,0),MATCH(T$1,'     2022    '!$A$1:$AC$1,0))</f>
        <v>0.3</v>
      </c>
      <c r="U85" s="154" t="str">
        <f>INDEX('     2022    '!$A$1:$AC$1563,MATCH($D85,'     2022    '!$D$1:$D$1794,0),MATCH(U$1,'     2022    '!$A$1:$AC$1,0))</f>
        <v>1.4G</v>
      </c>
      <c r="V85" s="153" t="str">
        <f>INDEX('     2022    '!$A$1:$AC$1563,MATCH($D85,'     2022    '!$D$1:$D$1794,0),MATCH(V$1,'     2022    '!$A$1:$AC$1,0))</f>
        <v>UN0336</v>
      </c>
      <c r="W85" s="153" t="str">
        <f>INDEX('     2022    '!$A$1:$AC$1563,MATCH($D85,'     2022    '!$D$1:$D$1794,0),MATCH(W$1,'     2022    '!$A$1:$AC$1,0))</f>
        <v>F4</v>
      </c>
      <c r="X85" s="151" t="str">
        <f>INDEX('     2022    '!$A$1:$AC$1563,MATCH($D85,'     2022    '!$D$1:$D$1794,0),MATCH(X$1,'     2022    '!$A$1:$AC$1,0))</f>
        <v/>
      </c>
      <c r="Y85" s="151" t="str">
        <f>INDEX('     2022    '!$A$1:$AC$1563,MATCH($D85,'     2022    '!$D$1:$D$1794,0),MATCH(Y$1,'     2022    '!$A$1:$AC$1,0))</f>
        <v/>
      </c>
      <c r="Z85" s="156">
        <f>INDEX('     2022    '!$A$1:$AC$1563,MATCH($D85,'     2022    '!$D$1:$D$1794,0),MATCH(Z$1,'     2022    '!$A$1:$AC$1,0))</f>
        <v>5.7599999999999998E-2</v>
      </c>
      <c r="AA85" s="153" t="str">
        <f>INDEX('     2022    '!$A$1:$AC$1563,MATCH($D85,'     2022    '!$D$1:$D$1794,0),MATCH(AA$1,'     2022    '!$A$1:$AC$1,0))</f>
        <v>1008-F4-69249672</v>
      </c>
      <c r="AB85" s="153" t="str">
        <f>INDEX('     2022    '!$A$1:$AC$1563,MATCH($D85,'     2022    '!$D$1:$D$1794,0),MATCH(AB$1,'     2022    '!$A$1:$AC$1,0))</f>
        <v>GB/HSE-352819</v>
      </c>
      <c r="AC85" s="153" t="str">
        <f>INDEX('     2022    '!$A$1:$AC$1563,MATCH($D85,'     2022    '!$D$1:$D$1794,0),MATCH(AC$1,'     2022    '!$A$1:$AC$1,0))</f>
        <v>6/28/2026</v>
      </c>
    </row>
    <row r="86" spans="1:29">
      <c r="A86" s="32">
        <f t="shared" si="2"/>
        <v>83</v>
      </c>
      <c r="B86" s="68" t="str">
        <f>INDEX('     2022    '!B$2:B$1794,MATCH(D86,'     2022    '!D$2:D$1794,0))</f>
        <v/>
      </c>
      <c r="C86" s="204" t="str">
        <f>INDEX('     2022    '!C$2:C$1794,MATCH(D86,'     2022    '!D$2:D$1794,0))</f>
        <v>Cake - 49s Fan</v>
      </c>
      <c r="D86" s="205" t="str">
        <f>INDEX('     2022    '!D:D,MATCH(A86,'     2022    '!AF:AF,0))</f>
        <v>CC0943</v>
      </c>
      <c r="E86" s="204" t="str">
        <f>INDEX('     2022    '!$A$1:$BP$1563,MATCH(D86,'     2022    '!$D$1:$D$1794,0),MATCH(E$1,'     2022    '!$A$1:$BH$1,0))</f>
        <v>49s Z. Pastel colour crossette</v>
      </c>
      <c r="F86" s="206" t="str">
        <f>IFERROR(IF(LEFT(INDEX('     2022    '!AD$2:AD$1794,MATCH(D86,'     2022    '!D$2:D$1794,0)),4)="http",HYPERLINK(INDEX('     2022    '!AD$2:AD$1794,MATCH(D86,'     2022    '!D$2:D$1794,0)),"Video"),""),"")</f>
        <v>Video</v>
      </c>
      <c r="G86" s="207">
        <f>INDEX('     2022    '!$A$1:$AC$1563,MATCH($D86,'     2022    '!$D$1:$D$1794,0),MATCH(G$1,'     2022    '!$A$1:$AC$1,0))</f>
        <v>3</v>
      </c>
      <c r="H86" s="150"/>
      <c r="I86" s="152">
        <f>INDEX('     2022    '!$A$1:$AC$1563,MATCH($D86,'     2022    '!$D$1:$D$1794,0),MATCH(I$1,'     2022    '!$A$1:$AC$1,0))</f>
        <v>71.7</v>
      </c>
      <c r="J86" s="150"/>
      <c r="K86" s="151">
        <f t="shared" si="3"/>
        <v>42.383248727686933</v>
      </c>
      <c r="L86" s="152">
        <f>INDEX('     2022    '!$A$1:$AC$1563,MATCH($D86,'     2022    '!$D$1:$D$1794,0),MATCH(L$1,'     2022    '!$A$1:$AC$1,0))</f>
        <v>77.137512684390217</v>
      </c>
      <c r="M86" s="152">
        <f>INDEX('     2022    '!$A$1:$AC$1563,MATCH($D86,'     2022    '!$D$1:$D$1794,0),MATCH(M$1,'     2022    '!$A$1:$AC$1,0))</f>
        <v>84.766497455373866</v>
      </c>
      <c r="N86" s="153" t="str">
        <f>INDEX('     2022    '!$A$1:$AC$1563,MATCH($D86,'     2022    '!$D$1:$D$1794,0),MATCH(N$1,'     2022    '!$A$1:$AC$1,0))</f>
        <v>30mm</v>
      </c>
      <c r="O86" s="154">
        <f>INDEX('     2022    '!$A$1:$AC$1563,MATCH($D86,'     2022    '!$D$1:$D$1794,0),MATCH(O$1,'     2022    '!$A$1:$AC$1,0))</f>
        <v>2</v>
      </c>
      <c r="P86" s="153">
        <f>INDEX('     2022    '!$A$1:$AC$1563,MATCH($D86,'     2022    '!$D$1:$D$1794,0),MATCH(P$1,'     2022    '!$A$1:$AC$1,0))</f>
        <v>26</v>
      </c>
      <c r="Q86" s="153" t="str">
        <f>INDEX('     2022    '!$A$1:$AC$1563,MATCH($D86,'     2022    '!$D$1:$D$1794,0),MATCH(Q$1,'     2022    '!$A$1:$AC$1,0))</f>
        <v>Yes</v>
      </c>
      <c r="R86" s="155">
        <f>INDEX('     2022    '!$A$1:$AC$1563,MATCH($D86,'     2022    '!$D$1:$D$1794,0),MATCH(R$1,'     2022    '!$A$1:$AC$1,0))</f>
        <v>16</v>
      </c>
      <c r="S86" s="155">
        <f>INDEX('     2022    '!$A$1:$AC$1563,MATCH($D86,'     2022    '!$D$1:$D$1794,0),MATCH(S$1,'     2022    '!$A$1:$AC$1,0))</f>
        <v>2.2000000000000002</v>
      </c>
      <c r="T86" s="155">
        <f>INDEX('     2022    '!$A$1:$AC$1563,MATCH($D86,'     2022    '!$D$1:$D$1794,0),MATCH(T$1,'     2022    '!$A$1:$AC$1,0))</f>
        <v>0.3</v>
      </c>
      <c r="U86" s="154" t="str">
        <f>INDEX('     2022    '!$A$1:$AC$1563,MATCH($D86,'     2022    '!$D$1:$D$1794,0),MATCH(U$1,'     2022    '!$A$1:$AC$1,0))</f>
        <v>1.4G</v>
      </c>
      <c r="V86" s="153" t="str">
        <f>INDEX('     2022    '!$A$1:$AC$1563,MATCH($D86,'     2022    '!$D$1:$D$1794,0),MATCH(V$1,'     2022    '!$A$1:$AC$1,0))</f>
        <v>UN0336</v>
      </c>
      <c r="W86" s="153" t="str">
        <f>INDEX('     2022    '!$A$1:$AC$1563,MATCH($D86,'     2022    '!$D$1:$D$1794,0),MATCH(W$1,'     2022    '!$A$1:$AC$1,0))</f>
        <v>F4</v>
      </c>
      <c r="X86" s="151" t="str">
        <f>INDEX('     2022    '!$A$1:$AC$1563,MATCH($D86,'     2022    '!$D$1:$D$1794,0),MATCH(X$1,'     2022    '!$A$1:$AC$1,0))</f>
        <v/>
      </c>
      <c r="Y86" s="151" t="str">
        <f>INDEX('     2022    '!$A$1:$AC$1563,MATCH($D86,'     2022    '!$D$1:$D$1794,0),MATCH(Y$1,'     2022    '!$A$1:$AC$1,0))</f>
        <v/>
      </c>
      <c r="Z86" s="156">
        <f>INDEX('     2022    '!$A$1:$AC$1563,MATCH($D86,'     2022    '!$D$1:$D$1794,0),MATCH(Z$1,'     2022    '!$A$1:$AC$1,0))</f>
        <v>6.0499999999999998E-2</v>
      </c>
      <c r="AA86" s="153" t="str">
        <f>INDEX('     2022    '!$A$1:$AC$1563,MATCH($D86,'     2022    '!$D$1:$D$1794,0),MATCH(AA$1,'     2022    '!$A$1:$AC$1,0))</f>
        <v>1008-F4-69249674</v>
      </c>
      <c r="AB86" s="153" t="str">
        <f>INDEX('     2022    '!$A$1:$AC$1563,MATCH($D86,'     2022    '!$D$1:$D$1794,0),MATCH(AB$1,'     2022    '!$A$1:$AC$1,0))</f>
        <v>GB/HSE-352830</v>
      </c>
      <c r="AC86" s="153" t="str">
        <f>INDEX('     2022    '!$A$1:$AC$1563,MATCH($D86,'     2022    '!$D$1:$D$1794,0),MATCH(AC$1,'     2022    '!$A$1:$AC$1,0))</f>
        <v>6/28/2026</v>
      </c>
    </row>
    <row r="87" spans="1:29">
      <c r="A87" s="32">
        <f t="shared" si="2"/>
        <v>84</v>
      </c>
      <c r="B87" s="68" t="str">
        <f>INDEX('     2022    '!B$2:B$1794,MATCH(D87,'     2022    '!D$2:D$1794,0))</f>
        <v/>
      </c>
      <c r="C87" s="204" t="str">
        <f>INDEX('     2022    '!C$2:C$1794,MATCH(D87,'     2022    '!D$2:D$1794,0))</f>
        <v>Cake - 49s Fan</v>
      </c>
      <c r="D87" s="205" t="str">
        <f>INDEX('     2022    '!D:D,MATCH(A87,'     2022    '!AF:AF,0))</f>
        <v>CC104</v>
      </c>
      <c r="E87" s="204" t="str">
        <f>INDEX('     2022    '!$A$1:$BP$1563,MATCH(D87,'     2022    '!$D$1:$D$1794,0),MATCH(E$1,'     2022    '!$A$1:$BH$1,0))</f>
        <v>49s Z. Orange, lemon, purple, blue crossette</v>
      </c>
      <c r="F87" s="206" t="str">
        <f>IFERROR(IF(LEFT(INDEX('     2022    '!AD$2:AD$1794,MATCH(D87,'     2022    '!D$2:D$1794,0)),4)="http",HYPERLINK(INDEX('     2022    '!AD$2:AD$1794,MATCH(D87,'     2022    '!D$2:D$1794,0)),"Video"),""),"")</f>
        <v>Video</v>
      </c>
      <c r="G87" s="207">
        <f>INDEX('     2022    '!$A$1:$AC$1563,MATCH($D87,'     2022    '!$D$1:$D$1794,0),MATCH(G$1,'     2022    '!$A$1:$AC$1,0))</f>
        <v>1</v>
      </c>
      <c r="H87" s="150"/>
      <c r="I87" s="152">
        <f>INDEX('     2022    '!$A$1:$AC$1563,MATCH($D87,'     2022    '!$D$1:$D$1794,0),MATCH(I$1,'     2022    '!$A$1:$AC$1,0))</f>
        <v>72.55</v>
      </c>
      <c r="J87" s="150"/>
      <c r="K87" s="151">
        <f t="shared" si="3"/>
        <v>43.067363413879804</v>
      </c>
      <c r="L87" s="152">
        <f>INDEX('     2022    '!$A$1:$AC$1563,MATCH($D87,'     2022    '!$D$1:$D$1794,0),MATCH(L$1,'     2022    '!$A$1:$AC$1,0))</f>
        <v>78.382601413261241</v>
      </c>
      <c r="M87" s="152">
        <f>INDEX('     2022    '!$A$1:$AC$1563,MATCH($D87,'     2022    '!$D$1:$D$1794,0),MATCH(M$1,'     2022    '!$A$1:$AC$1,0))</f>
        <v>86.134726827759607</v>
      </c>
      <c r="N87" s="153" t="str">
        <f>INDEX('     2022    '!$A$1:$AC$1563,MATCH($D87,'     2022    '!$D$1:$D$1794,0),MATCH(N$1,'     2022    '!$A$1:$AC$1,0))</f>
        <v>30mm</v>
      </c>
      <c r="O87" s="154">
        <f>INDEX('     2022    '!$A$1:$AC$1563,MATCH($D87,'     2022    '!$D$1:$D$1794,0),MATCH(O$1,'     2022    '!$A$1:$AC$1,0))</f>
        <v>2</v>
      </c>
      <c r="P87" s="153">
        <f>INDEX('     2022    '!$A$1:$AC$1563,MATCH($D87,'     2022    '!$D$1:$D$1794,0),MATCH(P$1,'     2022    '!$A$1:$AC$1,0))</f>
        <v>23</v>
      </c>
      <c r="Q87" s="153" t="str">
        <f>INDEX('     2022    '!$A$1:$AC$1563,MATCH($D87,'     2022    '!$D$1:$D$1794,0),MATCH(Q$1,'     2022    '!$A$1:$AC$1,0))</f>
        <v>Yes</v>
      </c>
      <c r="R87" s="155">
        <f>INDEX('     2022    '!$A$1:$AC$1563,MATCH($D87,'     2022    '!$D$1:$D$1794,0),MATCH(R$1,'     2022    '!$A$1:$AC$1,0))</f>
        <v>16</v>
      </c>
      <c r="S87" s="155">
        <f>INDEX('     2022    '!$A$1:$AC$1563,MATCH($D87,'     2022    '!$D$1:$D$1794,0),MATCH(S$1,'     2022    '!$A$1:$AC$1,0))</f>
        <v>2.2000000000000002</v>
      </c>
      <c r="T87" s="155">
        <f>INDEX('     2022    '!$A$1:$AC$1563,MATCH($D87,'     2022    '!$D$1:$D$1794,0),MATCH(T$1,'     2022    '!$A$1:$AC$1,0))</f>
        <v>0.3</v>
      </c>
      <c r="U87" s="154" t="str">
        <f>INDEX('     2022    '!$A$1:$AC$1563,MATCH($D87,'     2022    '!$D$1:$D$1794,0),MATCH(U$1,'     2022    '!$A$1:$AC$1,0))</f>
        <v>1.3G</v>
      </c>
      <c r="V87" s="153" t="str">
        <f>INDEX('     2022    '!$A$1:$AC$1563,MATCH($D87,'     2022    '!$D$1:$D$1794,0),MATCH(V$1,'     2022    '!$A$1:$AC$1,0))</f>
        <v>UN0335</v>
      </c>
      <c r="W87" s="153" t="str">
        <f>INDEX('     2022    '!$A$1:$AC$1563,MATCH($D87,'     2022    '!$D$1:$D$1794,0),MATCH(W$1,'     2022    '!$A$1:$AC$1,0))</f>
        <v>F4</v>
      </c>
      <c r="X87" s="151" t="str">
        <f>INDEX('     2022    '!$A$1:$AC$1563,MATCH($D87,'     2022    '!$D$1:$D$1794,0),MATCH(X$1,'     2022    '!$A$1:$AC$1,0))</f>
        <v/>
      </c>
      <c r="Y87" s="151" t="str">
        <f>INDEX('     2022    '!$A$1:$AC$1563,MATCH($D87,'     2022    '!$D$1:$D$1794,0),MATCH(Y$1,'     2022    '!$A$1:$AC$1,0))</f>
        <v/>
      </c>
      <c r="Z87" s="156">
        <f>INDEX('     2022    '!$A$1:$AC$1563,MATCH($D87,'     2022    '!$D$1:$D$1794,0),MATCH(Z$1,'     2022    '!$A$1:$AC$1,0))</f>
        <v>6.0499999999999998E-2</v>
      </c>
      <c r="AA87" s="153" t="str">
        <f>INDEX('     2022    '!$A$1:$AC$1563,MATCH($D87,'     2022    '!$D$1:$D$1794,0),MATCH(AA$1,'     2022    '!$A$1:$AC$1,0))</f>
        <v>1008-F4-69249674</v>
      </c>
      <c r="AB87" s="153" t="str">
        <f>INDEX('     2022    '!$A$1:$AC$1563,MATCH($D87,'     2022    '!$D$1:$D$1794,0),MATCH(AB$1,'     2022    '!$A$1:$AC$1,0))</f>
        <v>GB/HSE-348246</v>
      </c>
      <c r="AC87" s="153" t="str">
        <f>INDEX('     2022    '!$A$1:$AC$1563,MATCH($D87,'     2022    '!$D$1:$D$1794,0),MATCH(AC$1,'     2022    '!$A$1:$AC$1,0))</f>
        <v>2/4/2030</v>
      </c>
    </row>
    <row r="88" spans="1:29">
      <c r="A88" s="32">
        <f t="shared" si="2"/>
        <v>85</v>
      </c>
      <c r="B88" s="68" t="str">
        <f>INDEX('     2022    '!B$2:B$1794,MATCH(D88,'     2022    '!D$2:D$1794,0))</f>
        <v/>
      </c>
      <c r="C88" s="204" t="str">
        <f>INDEX('     2022    '!C$2:C$1794,MATCH(D88,'     2022    '!D$2:D$1794,0))</f>
        <v>Cake - 49s Fan</v>
      </c>
      <c r="D88" s="205" t="str">
        <f>INDEX('     2022    '!D:D,MATCH(A88,'     2022    '!AF:AF,0))</f>
        <v>CC0507</v>
      </c>
      <c r="E88" s="204" t="str">
        <f>INDEX('     2022    '!$A$1:$BP$1563,MATCH(D88,'     2022    '!$D$1:$D$1794,0),MATCH(E$1,'     2022    '!$A$1:$BH$1,0))</f>
        <v>49s Z. Blue mine to blue and silver fish (similar to CC0069)</v>
      </c>
      <c r="F88" s="206" t="str">
        <f>IFERROR(IF(LEFT(INDEX('     2022    '!AD$2:AD$1794,MATCH(D88,'     2022    '!D$2:D$1794,0)),4)="http",HYPERLINK(INDEX('     2022    '!AD$2:AD$1794,MATCH(D88,'     2022    '!D$2:D$1794,0)),"Video"),""),"")</f>
        <v>Video</v>
      </c>
      <c r="G88" s="207">
        <f>INDEX('     2022    '!$A$1:$AC$1563,MATCH($D88,'     2022    '!$D$1:$D$1794,0),MATCH(G$1,'     2022    '!$A$1:$AC$1,0))</f>
        <v>14</v>
      </c>
      <c r="H88" s="150"/>
      <c r="I88" s="152">
        <f>INDEX('     2022    '!$A$1:$AC$1563,MATCH($D88,'     2022    '!$D$1:$D$1794,0),MATCH(I$1,'     2022    '!$A$1:$AC$1,0))</f>
        <v>73.25</v>
      </c>
      <c r="J88" s="150"/>
      <c r="K88" s="151">
        <f t="shared" si="3"/>
        <v>44.069804192093024</v>
      </c>
      <c r="L88" s="152">
        <f>INDEX('     2022    '!$A$1:$AC$1563,MATCH($D88,'     2022    '!$D$1:$D$1794,0),MATCH(L$1,'     2022    '!$A$1:$AC$1,0))</f>
        <v>80.207043629609302</v>
      </c>
      <c r="M88" s="152">
        <f>INDEX('     2022    '!$A$1:$AC$1563,MATCH($D88,'     2022    '!$D$1:$D$1794,0),MATCH(M$1,'     2022    '!$A$1:$AC$1,0))</f>
        <v>88.139608384186047</v>
      </c>
      <c r="N88" s="153" t="str">
        <f>INDEX('     2022    '!$A$1:$AC$1563,MATCH($D88,'     2022    '!$D$1:$D$1794,0),MATCH(N$1,'     2022    '!$A$1:$AC$1,0))</f>
        <v>30mm</v>
      </c>
      <c r="O88" s="154">
        <f>INDEX('     2022    '!$A$1:$AC$1563,MATCH($D88,'     2022    '!$D$1:$D$1794,0),MATCH(O$1,'     2022    '!$A$1:$AC$1,0))</f>
        <v>2</v>
      </c>
      <c r="P88" s="153">
        <f>INDEX('     2022    '!$A$1:$AC$1563,MATCH($D88,'     2022    '!$D$1:$D$1794,0),MATCH(P$1,'     2022    '!$A$1:$AC$1,0))</f>
        <v>20</v>
      </c>
      <c r="Q88" s="153" t="str">
        <f>INDEX('     2022    '!$A$1:$AC$1563,MATCH($D88,'     2022    '!$D$1:$D$1794,0),MATCH(Q$1,'     2022    '!$A$1:$AC$1,0))</f>
        <v>Yes</v>
      </c>
      <c r="R88" s="155">
        <f>INDEX('     2022    '!$A$1:$AC$1563,MATCH($D88,'     2022    '!$D$1:$D$1794,0),MATCH(R$1,'     2022    '!$A$1:$AC$1,0))</f>
        <v>16</v>
      </c>
      <c r="S88" s="155">
        <f>INDEX('     2022    '!$A$1:$AC$1563,MATCH($D88,'     2022    '!$D$1:$D$1794,0),MATCH(S$1,'     2022    '!$A$1:$AC$1,0))</f>
        <v>2.2000000000000002</v>
      </c>
      <c r="T88" s="155">
        <f>INDEX('     2022    '!$A$1:$AC$1563,MATCH($D88,'     2022    '!$D$1:$D$1794,0),MATCH(T$1,'     2022    '!$A$1:$AC$1,0))</f>
        <v>0.3</v>
      </c>
      <c r="U88" s="154" t="str">
        <f>INDEX('     2022    '!$A$1:$AC$1563,MATCH($D88,'     2022    '!$D$1:$D$1794,0),MATCH(U$1,'     2022    '!$A$1:$AC$1,0))</f>
        <v>1.3G</v>
      </c>
      <c r="V88" s="153" t="str">
        <f>INDEX('     2022    '!$A$1:$AC$1563,MATCH($D88,'     2022    '!$D$1:$D$1794,0),MATCH(V$1,'     2022    '!$A$1:$AC$1,0))</f>
        <v>UN0335</v>
      </c>
      <c r="W88" s="153" t="str">
        <f>INDEX('     2022    '!$A$1:$AC$1563,MATCH($D88,'     2022    '!$D$1:$D$1794,0),MATCH(W$1,'     2022    '!$A$1:$AC$1,0))</f>
        <v>F4</v>
      </c>
      <c r="X88" s="151" t="str">
        <f>INDEX('     2022    '!$A$1:$AC$1563,MATCH($D88,'     2022    '!$D$1:$D$1794,0),MATCH(X$1,'     2022    '!$A$1:$AC$1,0))</f>
        <v/>
      </c>
      <c r="Y88" s="151" t="str">
        <f>INDEX('     2022    '!$A$1:$AC$1563,MATCH($D88,'     2022    '!$D$1:$D$1794,0),MATCH(Y$1,'     2022    '!$A$1:$AC$1,0))</f>
        <v/>
      </c>
      <c r="Z88" s="156">
        <f>INDEX('     2022    '!$A$1:$AC$1563,MATCH($D88,'     2022    '!$D$1:$D$1794,0),MATCH(Z$1,'     2022    '!$A$1:$AC$1,0))</f>
        <v>6.0499999999999998E-2</v>
      </c>
      <c r="AA88" s="153" t="str">
        <f>INDEX('     2022    '!$A$1:$AC$1563,MATCH($D88,'     2022    '!$D$1:$D$1794,0),MATCH(AA$1,'     2022    '!$A$1:$AC$1,0))</f>
        <v>1008-F4-69249672</v>
      </c>
      <c r="AB88" s="153" t="str">
        <f>INDEX('     2022    '!$A$1:$AC$1563,MATCH($D88,'     2022    '!$D$1:$D$1794,0),MATCH(AB$1,'     2022    '!$A$1:$AC$1,0))</f>
        <v>GB/HSE-345153</v>
      </c>
      <c r="AC88" s="153" t="str">
        <f>INDEX('     2022    '!$A$1:$AC$1563,MATCH($D88,'     2022    '!$D$1:$D$1794,0),MATCH(AC$1,'     2022    '!$A$1:$AC$1,0))</f>
        <v>10/9/2028</v>
      </c>
    </row>
    <row r="89" spans="1:29" ht="24">
      <c r="A89" s="32">
        <f t="shared" si="2"/>
        <v>86</v>
      </c>
      <c r="B89" s="68" t="str">
        <f>INDEX('     2022    '!B$2:B$1794,MATCH(D89,'     2022    '!D$2:D$1794,0))</f>
        <v/>
      </c>
      <c r="C89" s="204" t="str">
        <f>INDEX('     2022    '!C$2:C$1794,MATCH(D89,'     2022    '!D$2:D$1794,0))</f>
        <v>Cake - 49s Fan</v>
      </c>
      <c r="D89" s="205" t="str">
        <f>INDEX('     2022    '!D:D,MATCH(A89,'     2022    '!AF:AF,0))</f>
        <v>CC0770</v>
      </c>
      <c r="E89" s="204" t="str">
        <f>INDEX('     2022    '!$A$1:$BP$1563,MATCH(D89,'     2022    '!$D$1:$D$1794,0),MATCH(E$1,'     2022    '!$A$1:$BH$1,0))</f>
        <v>49s Z. Red tail to red strobe horsetail, green tail to green strobe horsetail, blue tail to white strobe horsetail.</v>
      </c>
      <c r="F89" s="206" t="str">
        <f>IFERROR(IF(LEFT(INDEX('     2022    '!AD$2:AD$1794,MATCH(D89,'     2022    '!D$2:D$1794,0)),4)="http",HYPERLINK(INDEX('     2022    '!AD$2:AD$1794,MATCH(D89,'     2022    '!D$2:D$1794,0)),"Video"),""),"")</f>
        <v>Video</v>
      </c>
      <c r="G89" s="207">
        <f>INDEX('     2022    '!$A$1:$AC$1563,MATCH($D89,'     2022    '!$D$1:$D$1794,0),MATCH(G$1,'     2022    '!$A$1:$AC$1,0))</f>
        <v>0</v>
      </c>
      <c r="H89" s="150"/>
      <c r="I89" s="152">
        <f>INDEX('     2022    '!$A$1:$AC$1563,MATCH($D89,'     2022    '!$D$1:$D$1794,0),MATCH(I$1,'     2022    '!$A$1:$AC$1,0))</f>
        <v>74.739999999999995</v>
      </c>
      <c r="J89" s="150"/>
      <c r="K89" s="151">
        <f t="shared" si="3"/>
        <v>42.464033498851279</v>
      </c>
      <c r="L89" s="152">
        <f>INDEX('     2022    '!$A$1:$AC$1563,MATCH($D89,'     2022    '!$D$1:$D$1794,0),MATCH(L$1,'     2022    '!$A$1:$AC$1,0))</f>
        <v>77.284540967909336</v>
      </c>
      <c r="M89" s="152">
        <f>INDEX('     2022    '!$A$1:$AC$1563,MATCH($D89,'     2022    '!$D$1:$D$1794,0),MATCH(M$1,'     2022    '!$A$1:$AC$1,0))</f>
        <v>84.928066997702558</v>
      </c>
      <c r="N89" s="153" t="str">
        <f>INDEX('     2022    '!$A$1:$AC$1563,MATCH($D89,'     2022    '!$D$1:$D$1794,0),MATCH(N$1,'     2022    '!$A$1:$AC$1,0))</f>
        <v>30mm</v>
      </c>
      <c r="O89" s="154">
        <f>INDEX('     2022    '!$A$1:$AC$1563,MATCH($D89,'     2022    '!$D$1:$D$1794,0),MATCH(O$1,'     2022    '!$A$1:$AC$1,0))</f>
        <v>2</v>
      </c>
      <c r="P89" s="153">
        <f>INDEX('     2022    '!$A$1:$AC$1563,MATCH($D89,'     2022    '!$D$1:$D$1794,0),MATCH(P$1,'     2022    '!$A$1:$AC$1,0))</f>
        <v>20</v>
      </c>
      <c r="Q89" s="153" t="str">
        <f>INDEX('     2022    '!$A$1:$AC$1563,MATCH($D89,'     2022    '!$D$1:$D$1794,0),MATCH(Q$1,'     2022    '!$A$1:$AC$1,0))</f>
        <v>Yes</v>
      </c>
      <c r="R89" s="155">
        <f>INDEX('     2022    '!$A$1:$AC$1563,MATCH($D89,'     2022    '!$D$1:$D$1794,0),MATCH(R$1,'     2022    '!$A$1:$AC$1,0))</f>
        <v>15</v>
      </c>
      <c r="S89" s="155">
        <f>INDEX('     2022    '!$A$1:$AC$1563,MATCH($D89,'     2022    '!$D$1:$D$1794,0),MATCH(S$1,'     2022    '!$A$1:$AC$1,0))</f>
        <v>1.9</v>
      </c>
      <c r="T89" s="155">
        <f>INDEX('     2022    '!$A$1:$AC$1563,MATCH($D89,'     2022    '!$D$1:$D$1794,0),MATCH(T$1,'     2022    '!$A$1:$AC$1,0))</f>
        <v>0.3</v>
      </c>
      <c r="U89" s="154" t="str">
        <f>INDEX('     2022    '!$A$1:$AC$1563,MATCH($D89,'     2022    '!$D$1:$D$1794,0),MATCH(U$1,'     2022    '!$A$1:$AC$1,0))</f>
        <v>1.4G</v>
      </c>
      <c r="V89" s="153" t="str">
        <f>INDEX('     2022    '!$A$1:$AC$1563,MATCH($D89,'     2022    '!$D$1:$D$1794,0),MATCH(V$1,'     2022    '!$A$1:$AC$1,0))</f>
        <v>UN0336</v>
      </c>
      <c r="W89" s="153" t="str">
        <f>INDEX('     2022    '!$A$1:$AC$1563,MATCH($D89,'     2022    '!$D$1:$D$1794,0),MATCH(W$1,'     2022    '!$A$1:$AC$1,0))</f>
        <v>F4</v>
      </c>
      <c r="X89" s="151" t="str">
        <f>INDEX('     2022    '!$A$1:$AC$1563,MATCH($D89,'     2022    '!$D$1:$D$1794,0),MATCH(X$1,'     2022    '!$A$1:$AC$1,0))</f>
        <v/>
      </c>
      <c r="Y89" s="151" t="str">
        <f>INDEX('     2022    '!$A$1:$AC$1563,MATCH($D89,'     2022    '!$D$1:$D$1794,0),MATCH(Y$1,'     2022    '!$A$1:$AC$1,0))</f>
        <v/>
      </c>
      <c r="Z89" s="156">
        <f>INDEX('     2022    '!$A$1:$AC$1563,MATCH($D89,'     2022    '!$D$1:$D$1794,0),MATCH(Z$1,'     2022    '!$A$1:$AC$1,0))</f>
        <v>6.1800000000000001E-2</v>
      </c>
      <c r="AA89" s="153" t="str">
        <f>INDEX('     2022    '!$A$1:$AC$1563,MATCH($D89,'     2022    '!$D$1:$D$1794,0),MATCH(AA$1,'     2022    '!$A$1:$AC$1,0))</f>
        <v>1008-F4-69249672</v>
      </c>
      <c r="AB89" s="153" t="str">
        <f>INDEX('     2022    '!$A$1:$AC$1563,MATCH($D89,'     2022    '!$D$1:$D$1794,0),MATCH(AB$1,'     2022    '!$A$1:$AC$1,0))</f>
        <v>GB/HSE-352808</v>
      </c>
      <c r="AC89" s="153" t="str">
        <f>INDEX('     2022    '!$A$1:$AC$1563,MATCH($D89,'     2022    '!$D$1:$D$1794,0),MATCH(AC$1,'     2022    '!$A$1:$AC$1,0))</f>
        <v>6/28/2026</v>
      </c>
    </row>
    <row r="90" spans="1:29">
      <c r="A90" s="32">
        <f t="shared" si="2"/>
        <v>87</v>
      </c>
      <c r="B90" s="68" t="str">
        <f>INDEX('     2022    '!B$2:B$1794,MATCH(D90,'     2022    '!D$2:D$1794,0))</f>
        <v/>
      </c>
      <c r="C90" s="204" t="str">
        <f>INDEX('     2022    '!C$2:C$1794,MATCH(D90,'     2022    '!D$2:D$1794,0))</f>
        <v>Cake - 49s Fan</v>
      </c>
      <c r="D90" s="205" t="str">
        <f>INDEX('     2022    '!D:D,MATCH(A90,'     2022    '!AF:AF,0))</f>
        <v>CC0709</v>
      </c>
      <c r="E90" s="204" t="str">
        <f>INDEX('     2022    '!$A$1:$BP$1563,MATCH(D90,'     2022    '!$D$1:$D$1794,0),MATCH(E$1,'     2022    '!$A$1:$BH$1,0))</f>
        <v>49s Z. Gold strobe green bouquet.</v>
      </c>
      <c r="F90" s="206" t="str">
        <f>IFERROR(IF(LEFT(INDEX('     2022    '!AD$2:AD$1794,MATCH(D90,'     2022    '!D$2:D$1794,0)),4)="http",HYPERLINK(INDEX('     2022    '!AD$2:AD$1794,MATCH(D90,'     2022    '!D$2:D$1794,0)),"Video"),""),"")</f>
        <v>Video</v>
      </c>
      <c r="G90" s="207">
        <f>INDEX('     2022    '!$A$1:$AC$1563,MATCH($D90,'     2022    '!$D$1:$D$1794,0),MATCH(G$1,'     2022    '!$A$1:$AC$1,0))</f>
        <v>34</v>
      </c>
      <c r="H90" s="150"/>
      <c r="I90" s="152">
        <f>INDEX('     2022    '!$A$1:$AC$1563,MATCH($D90,'     2022    '!$D$1:$D$1794,0),MATCH(I$1,'     2022    '!$A$1:$AC$1,0))</f>
        <v>79.61</v>
      </c>
      <c r="J90" s="150"/>
      <c r="K90" s="151">
        <f t="shared" si="3"/>
        <v>45.59</v>
      </c>
      <c r="L90" s="152">
        <f>INDEX('     2022    '!$A$1:$AC$1563,MATCH($D90,'     2022    '!$D$1:$D$1794,0),MATCH(L$1,'     2022    '!$A$1:$AC$1,0))</f>
        <v>82.973800000000011</v>
      </c>
      <c r="M90" s="152">
        <f>INDEX('     2022    '!$A$1:$AC$1563,MATCH($D90,'     2022    '!$D$1:$D$1794,0),MATCH(M$1,'     2022    '!$A$1:$AC$1,0))</f>
        <v>91.18</v>
      </c>
      <c r="N90" s="153" t="str">
        <f>INDEX('     2022    '!$A$1:$AC$1563,MATCH($D90,'     2022    '!$D$1:$D$1794,0),MATCH(N$1,'     2022    '!$A$1:$AC$1,0))</f>
        <v>30mm</v>
      </c>
      <c r="O90" s="154">
        <f>INDEX('     2022    '!$A$1:$AC$1563,MATCH($D90,'     2022    '!$D$1:$D$1794,0),MATCH(O$1,'     2022    '!$A$1:$AC$1,0))</f>
        <v>2</v>
      </c>
      <c r="P90" s="153">
        <f>INDEX('     2022    '!$A$1:$AC$1563,MATCH($D90,'     2022    '!$D$1:$D$1794,0),MATCH(P$1,'     2022    '!$A$1:$AC$1,0))</f>
        <v>28</v>
      </c>
      <c r="Q90" s="153" t="str">
        <f>INDEX('     2022    '!$A$1:$AC$1563,MATCH($D90,'     2022    '!$D$1:$D$1794,0),MATCH(Q$1,'     2022    '!$A$1:$AC$1,0))</f>
        <v>Yes</v>
      </c>
      <c r="R90" s="155">
        <f>INDEX('     2022    '!$A$1:$AC$1563,MATCH($D90,'     2022    '!$D$1:$D$1794,0),MATCH(R$1,'     2022    '!$A$1:$AC$1,0))</f>
        <v>17</v>
      </c>
      <c r="S90" s="155">
        <f>INDEX('     2022    '!$A$1:$AC$1563,MATCH($D90,'     2022    '!$D$1:$D$1794,0),MATCH(S$1,'     2022    '!$A$1:$AC$1,0))</f>
        <v>2.35</v>
      </c>
      <c r="T90" s="155">
        <f>INDEX('     2022    '!$A$1:$AC$1563,MATCH($D90,'     2022    '!$D$1:$D$1794,0),MATCH(T$1,'     2022    '!$A$1:$AC$1,0))</f>
        <v>0.3</v>
      </c>
      <c r="U90" s="154" t="str">
        <f>INDEX('     2022    '!$A$1:$AC$1563,MATCH($D90,'     2022    '!$D$1:$D$1794,0),MATCH(U$1,'     2022    '!$A$1:$AC$1,0))</f>
        <v>1.4G</v>
      </c>
      <c r="V90" s="153" t="str">
        <f>INDEX('     2022    '!$A$1:$AC$1563,MATCH($D90,'     2022    '!$D$1:$D$1794,0),MATCH(V$1,'     2022    '!$A$1:$AC$1,0))</f>
        <v>UN0336</v>
      </c>
      <c r="W90" s="153" t="str">
        <f>INDEX('     2022    '!$A$1:$AC$1563,MATCH($D90,'     2022    '!$D$1:$D$1794,0),MATCH(W$1,'     2022    '!$A$1:$AC$1,0))</f>
        <v>F4</v>
      </c>
      <c r="X90" s="151" t="str">
        <f>INDEX('     2022    '!$A$1:$AC$1563,MATCH($D90,'     2022    '!$D$1:$D$1794,0),MATCH(X$1,'     2022    '!$A$1:$AC$1,0))</f>
        <v/>
      </c>
      <c r="Y90" s="151" t="str">
        <f>INDEX('     2022    '!$A$1:$AC$1563,MATCH($D90,'     2022    '!$D$1:$D$1794,0),MATCH(Y$1,'     2022    '!$A$1:$AC$1,0))</f>
        <v/>
      </c>
      <c r="Z90" s="156">
        <f>INDEX('     2022    '!$A$1:$AC$1563,MATCH($D90,'     2022    '!$D$1:$D$1794,0),MATCH(Z$1,'     2022    '!$A$1:$AC$1,0))</f>
        <v>6.1400000000000003E-2</v>
      </c>
      <c r="AA90" s="153" t="str">
        <f>INDEX('     2022    '!$A$1:$AC$1563,MATCH($D90,'     2022    '!$D$1:$D$1794,0),MATCH(AA$1,'     2022    '!$A$1:$AC$1,0))</f>
        <v>1008-F4-69249663</v>
      </c>
      <c r="AB90" s="153" t="str">
        <f>INDEX('     2022    '!$A$1:$AC$1563,MATCH($D90,'     2022    '!$D$1:$D$1794,0),MATCH(AB$1,'     2022    '!$A$1:$AC$1,0))</f>
        <v>GB/HSE-352796</v>
      </c>
      <c r="AC90" s="153" t="str">
        <f>INDEX('     2022    '!$A$1:$AC$1563,MATCH($D90,'     2022    '!$D$1:$D$1794,0),MATCH(AC$1,'     2022    '!$A$1:$AC$1,0))</f>
        <v>6/28/2026</v>
      </c>
    </row>
    <row r="91" spans="1:29">
      <c r="A91" s="32">
        <f t="shared" si="2"/>
        <v>88</v>
      </c>
      <c r="B91" s="68" t="str">
        <f>INDEX('     2022    '!B$2:B$1794,MATCH(D91,'     2022    '!D$2:D$1794,0))</f>
        <v/>
      </c>
      <c r="C91" s="204" t="str">
        <f>INDEX('     2022    '!C$2:C$1794,MATCH(D91,'     2022    '!D$2:D$1794,0))</f>
        <v>Cake - 49s Fan</v>
      </c>
      <c r="D91" s="205" t="str">
        <f>INDEX('     2022    '!D:D,MATCH(A91,'     2022    '!AF:AF,0))</f>
        <v>CC1137</v>
      </c>
      <c r="E91" s="204" t="str">
        <f>INDEX('     2022    '!$A$1:$BP$1563,MATCH(D91,'     2022    '!$D$1:$D$1794,0),MATCH(E$1,'     2022    '!$A$1:$BH$1,0))</f>
        <v>49s FAN. Titanium crackling tail</v>
      </c>
      <c r="F91" s="206" t="str">
        <f>IFERROR(IF(LEFT(INDEX('     2022    '!AD$2:AD$1794,MATCH(D91,'     2022    '!D$2:D$1794,0)),4)="http",HYPERLINK(INDEX('     2022    '!AD$2:AD$1794,MATCH(D91,'     2022    '!D$2:D$1794,0)),"Video"),""),"")</f>
        <v>Video</v>
      </c>
      <c r="G91" s="207">
        <f>INDEX('     2022    '!$A$1:$AC$1563,MATCH($D91,'     2022    '!$D$1:$D$1794,0),MATCH(G$1,'     2022    '!$A$1:$AC$1,0))</f>
        <v>0</v>
      </c>
      <c r="H91" s="150"/>
      <c r="I91" s="152">
        <f>INDEX('     2022    '!$A$1:$AC$1563,MATCH($D91,'     2022    '!$D$1:$D$1794,0),MATCH(I$1,'     2022    '!$A$1:$AC$1,0))</f>
        <v>80.22</v>
      </c>
      <c r="J91" s="150"/>
      <c r="K91" s="151">
        <f t="shared" si="3"/>
        <v>110.70318834023186</v>
      </c>
      <c r="L91" s="152">
        <f>INDEX('     2022    '!$A$1:$AC$1563,MATCH($D91,'     2022    '!$D$1:$D$1794,0),MATCH(L$1,'     2022    '!$A$1:$AC$1,0))</f>
        <v>100.73990138961099</v>
      </c>
      <c r="M91" s="152">
        <f>INDEX('     2022    '!$A$1:$AC$1563,MATCH($D91,'     2022    '!$D$1:$D$1794,0),MATCH(M$1,'     2022    '!$A$1:$AC$1,0))</f>
        <v>110.70318834023186</v>
      </c>
      <c r="N91" s="153" t="str">
        <f>INDEX('     2022    '!$A$1:$AC$1563,MATCH($D91,'     2022    '!$D$1:$D$1794,0),MATCH(N$1,'     2022    '!$A$1:$AC$1,0))</f>
        <v>38mm</v>
      </c>
      <c r="O91" s="154">
        <f>INDEX('     2022    '!$A$1:$AC$1563,MATCH($D91,'     2022    '!$D$1:$D$1794,0),MATCH(O$1,'     2022    '!$A$1:$AC$1,0))</f>
        <v>1</v>
      </c>
      <c r="P91" s="153">
        <f>INDEX('     2022    '!$A$1:$AC$1563,MATCH($D91,'     2022    '!$D$1:$D$1794,0),MATCH(P$1,'     2022    '!$A$1:$AC$1,0))</f>
        <v>27</v>
      </c>
      <c r="Q91" s="153" t="str">
        <f>INDEX('     2022    '!$A$1:$AC$1563,MATCH($D91,'     2022    '!$D$1:$D$1794,0),MATCH(Q$1,'     2022    '!$A$1:$AC$1,0))</f>
        <v>Yes</v>
      </c>
      <c r="R91" s="155">
        <f>INDEX('     2022    '!$A$1:$AC$1563,MATCH($D91,'     2022    '!$D$1:$D$1794,0),MATCH(R$1,'     2022    '!$A$1:$AC$1,0))</f>
        <v>17</v>
      </c>
      <c r="S91" s="155">
        <f>INDEX('     2022    '!$A$1:$AC$1563,MATCH($D91,'     2022    '!$D$1:$D$1794,0),MATCH(S$1,'     2022    '!$A$1:$AC$1,0))</f>
        <v>2.1</v>
      </c>
      <c r="T91" s="155">
        <f>INDEX('     2022    '!$A$1:$AC$1563,MATCH($D91,'     2022    '!$D$1:$D$1794,0),MATCH(T$1,'     2022    '!$A$1:$AC$1,0))</f>
        <v>0.3</v>
      </c>
      <c r="U91" s="154" t="str">
        <f>INDEX('     2022    '!$A$1:$AC$1563,MATCH($D91,'     2022    '!$D$1:$D$1794,0),MATCH(U$1,'     2022    '!$A$1:$AC$1,0))</f>
        <v>1.3G</v>
      </c>
      <c r="V91" s="153" t="str">
        <f>INDEX('     2022    '!$A$1:$AC$1563,MATCH($D91,'     2022    '!$D$1:$D$1794,0),MATCH(V$1,'     2022    '!$A$1:$AC$1,0))</f>
        <v>UN0335</v>
      </c>
      <c r="W91" s="153" t="str">
        <f>INDEX('     2022    '!$A$1:$AC$1563,MATCH($D91,'     2022    '!$D$1:$D$1794,0),MATCH(W$1,'     2022    '!$A$1:$AC$1,0))</f>
        <v>F4</v>
      </c>
      <c r="X91" s="151" t="str">
        <f>INDEX('     2022    '!$A$1:$AC$1563,MATCH($D91,'     2022    '!$D$1:$D$1794,0),MATCH(X$1,'     2022    '!$A$1:$AC$1,0))</f>
        <v/>
      </c>
      <c r="Y91" s="151" t="str">
        <f>INDEX('     2022    '!$A$1:$AC$1563,MATCH($D91,'     2022    '!$D$1:$D$1794,0),MATCH(Y$1,'     2022    '!$A$1:$AC$1,0))</f>
        <v/>
      </c>
      <c r="Z91" s="156">
        <f>INDEX('     2022    '!$A$1:$AC$1563,MATCH($D91,'     2022    '!$D$1:$D$1794,0),MATCH(Z$1,'     2022    '!$A$1:$AC$1,0))</f>
        <v>5.6599999999999998E-2</v>
      </c>
      <c r="AA91" s="153" t="str">
        <f>INDEX('     2022    '!$A$1:$AC$1563,MATCH($D91,'     2022    '!$D$1:$D$1794,0),MATCH(AA$1,'     2022    '!$A$1:$AC$1,0))</f>
        <v>1008-F4-69249665</v>
      </c>
      <c r="AB91" s="153" t="str">
        <f>INDEX('     2022    '!$A$1:$AC$1563,MATCH($D91,'     2022    '!$D$1:$D$1794,0),MATCH(AB$1,'     2022    '!$A$1:$AC$1,0))</f>
        <v>GB/HSE-355696</v>
      </c>
      <c r="AC91" s="153" t="str">
        <f>INDEX('     2022    '!$A$1:$AC$1563,MATCH($D91,'     2022    '!$D$1:$D$1794,0),MATCH(AC$1,'     2022    '!$A$1:$AC$1,0))</f>
        <v>8/3/2027</v>
      </c>
    </row>
    <row r="92" spans="1:29">
      <c r="A92" s="32">
        <f t="shared" si="2"/>
        <v>89</v>
      </c>
      <c r="B92" s="68" t="str">
        <f>INDEX('     2022    '!B$2:B$1794,MATCH(D92,'     2022    '!D$2:D$1794,0))</f>
        <v/>
      </c>
      <c r="C92" s="204" t="str">
        <f>INDEX('     2022    '!C$2:C$1794,MATCH(D92,'     2022    '!D$2:D$1794,0))</f>
        <v>Cake - 50s Fan</v>
      </c>
      <c r="D92" s="205" t="str">
        <f>INDEX('     2022    '!D:D,MATCH(A92,'     2022    '!AF:AF,0))</f>
        <v>CC0581</v>
      </c>
      <c r="E92" s="204" t="str">
        <f>INDEX('     2022    '!$A$1:$BP$1563,MATCH(D92,'     2022    '!$D$1:$D$1794,0),MATCH(E$1,'     2022    '!$A$1:$BH$1,0))</f>
        <v>50s FAN. Colour tail to colour crossette (was C181)</v>
      </c>
      <c r="F92" s="206" t="str">
        <f>IFERROR(IF(LEFT(INDEX('     2022    '!AD$2:AD$1794,MATCH(D92,'     2022    '!D$2:D$1794,0)),4)="http",HYPERLINK(INDEX('     2022    '!AD$2:AD$1794,MATCH(D92,'     2022    '!D$2:D$1794,0)),"Video"),""),"")</f>
        <v>Video</v>
      </c>
      <c r="G92" s="207">
        <f>INDEX('     2022    '!$A$1:$AC$1563,MATCH($D92,'     2022    '!$D$1:$D$1794,0),MATCH(G$1,'     2022    '!$A$1:$AC$1,0))</f>
        <v>0</v>
      </c>
      <c r="H92" s="150"/>
      <c r="I92" s="152">
        <f>INDEX('     2022    '!$A$1:$AC$1563,MATCH($D92,'     2022    '!$D$1:$D$1794,0),MATCH(I$1,'     2022    '!$A$1:$AC$1,0))</f>
        <v>78.400000000000006</v>
      </c>
      <c r="J92" s="150"/>
      <c r="K92" s="151">
        <f t="shared" si="3"/>
        <v>47.871580693343049</v>
      </c>
      <c r="L92" s="152">
        <f>INDEX('     2022    '!$A$1:$AC$1563,MATCH($D92,'     2022    '!$D$1:$D$1794,0),MATCH(L$1,'     2022    '!$A$1:$AC$1,0))</f>
        <v>87.12627686188435</v>
      </c>
      <c r="M92" s="152">
        <f>INDEX('     2022    '!$A$1:$AC$1563,MATCH($D92,'     2022    '!$D$1:$D$1794,0),MATCH(M$1,'     2022    '!$A$1:$AC$1,0))</f>
        <v>95.743161386686097</v>
      </c>
      <c r="N92" s="153" t="str">
        <f>INDEX('     2022    '!$A$1:$AC$1563,MATCH($D92,'     2022    '!$D$1:$D$1794,0),MATCH(N$1,'     2022    '!$A$1:$AC$1,0))</f>
        <v>30mm</v>
      </c>
      <c r="O92" s="154">
        <f>INDEX('     2022    '!$A$1:$AC$1563,MATCH($D92,'     2022    '!$D$1:$D$1794,0),MATCH(O$1,'     2022    '!$A$1:$AC$1,0))</f>
        <v>2</v>
      </c>
      <c r="P92" s="153">
        <f>INDEX('     2022    '!$A$1:$AC$1563,MATCH($D92,'     2022    '!$D$1:$D$1794,0),MATCH(P$1,'     2022    '!$A$1:$AC$1,0))</f>
        <v>32</v>
      </c>
      <c r="Q92" s="153" t="str">
        <f>INDEX('     2022    '!$A$1:$AC$1563,MATCH($D92,'     2022    '!$D$1:$D$1794,0),MATCH(Q$1,'     2022    '!$A$1:$AC$1,0))</f>
        <v>Yes</v>
      </c>
      <c r="R92" s="155">
        <f>INDEX('     2022    '!$A$1:$AC$1563,MATCH($D92,'     2022    '!$D$1:$D$1794,0),MATCH(R$1,'     2022    '!$A$1:$AC$1,0))</f>
        <v>16</v>
      </c>
      <c r="S92" s="155">
        <f>INDEX('     2022    '!$A$1:$AC$1563,MATCH($D92,'     2022    '!$D$1:$D$1794,0),MATCH(S$1,'     2022    '!$A$1:$AC$1,0))</f>
        <v>2.2000000000000002</v>
      </c>
      <c r="T92" s="155">
        <f>INDEX('     2022    '!$A$1:$AC$1563,MATCH($D92,'     2022    '!$D$1:$D$1794,0),MATCH(T$1,'     2022    '!$A$1:$AC$1,0))</f>
        <v>0.3</v>
      </c>
      <c r="U92" s="154" t="str">
        <f>INDEX('     2022    '!$A$1:$AC$1563,MATCH($D92,'     2022    '!$D$1:$D$1794,0),MATCH(U$1,'     2022    '!$A$1:$AC$1,0))</f>
        <v>1.3G</v>
      </c>
      <c r="V92" s="153" t="str">
        <f>INDEX('     2022    '!$A$1:$AC$1563,MATCH($D92,'     2022    '!$D$1:$D$1794,0),MATCH(V$1,'     2022    '!$A$1:$AC$1,0))</f>
        <v>UN0335</v>
      </c>
      <c r="W92" s="153" t="str">
        <f>INDEX('     2022    '!$A$1:$AC$1563,MATCH($D92,'     2022    '!$D$1:$D$1794,0),MATCH(W$1,'     2022    '!$A$1:$AC$1,0))</f>
        <v>F4</v>
      </c>
      <c r="X92" s="151" t="str">
        <f>INDEX('     2022    '!$A$1:$AC$1563,MATCH($D92,'     2022    '!$D$1:$D$1794,0),MATCH(X$1,'     2022    '!$A$1:$AC$1,0))</f>
        <v/>
      </c>
      <c r="Y92" s="151" t="str">
        <f>INDEX('     2022    '!$A$1:$AC$1563,MATCH($D92,'     2022    '!$D$1:$D$1794,0),MATCH(Y$1,'     2022    '!$A$1:$AC$1,0))</f>
        <v/>
      </c>
      <c r="Z92" s="156">
        <f>INDEX('     2022    '!$A$1:$AC$1563,MATCH($D92,'     2022    '!$D$1:$D$1794,0),MATCH(Z$1,'     2022    '!$A$1:$AC$1,0))</f>
        <v>7.0199999999999999E-2</v>
      </c>
      <c r="AA92" s="153" t="str">
        <f>INDEX('     2022    '!$A$1:$AC$1563,MATCH($D92,'     2022    '!$D$1:$D$1794,0),MATCH(AA$1,'     2022    '!$A$1:$AC$1,0))</f>
        <v>1008-F4-69249674</v>
      </c>
      <c r="AB92" s="153" t="str">
        <f>INDEX('     2022    '!$A$1:$AC$1563,MATCH($D92,'     2022    '!$D$1:$D$1794,0),MATCH(AB$1,'     2022    '!$A$1:$AC$1,0))</f>
        <v>GB/HSE-338614</v>
      </c>
      <c r="AC92" s="153" t="str">
        <f>INDEX('     2022    '!$A$1:$AC$1563,MATCH($D92,'     2022    '!$D$1:$D$1794,0),MATCH(AC$1,'     2022    '!$A$1:$AC$1,0))</f>
        <v>5/18/2027</v>
      </c>
    </row>
    <row r="93" spans="1:29">
      <c r="A93" s="32">
        <f t="shared" si="2"/>
        <v>90</v>
      </c>
      <c r="B93" s="68" t="str">
        <f>INDEX('     2022    '!B$2:B$1794,MATCH(D93,'     2022    '!D$2:D$1794,0))</f>
        <v/>
      </c>
      <c r="C93" s="204" t="str">
        <f>INDEX('     2022    '!C$2:C$1794,MATCH(D93,'     2022    '!D$2:D$1794,0))</f>
        <v>Cake - 50s Fan</v>
      </c>
      <c r="D93" s="205" t="str">
        <f>INDEX('     2022    '!D:D,MATCH(A93,'     2022    '!AF:AF,0))</f>
        <v>CC1523</v>
      </c>
      <c r="E93" s="204" t="str">
        <f>INDEX('     2022    '!$A$1:$BP$1563,MATCH(D93,'     2022    '!$D$1:$D$1794,0),MATCH(E$1,'     2022    '!$A$1:$BH$1,0))</f>
        <v>50s FAN. Silver silk w/colour crossette</v>
      </c>
      <c r="F93" s="206" t="str">
        <f>IFERROR(IF(LEFT(INDEX('     2022    '!AD$2:AD$1794,MATCH(D93,'     2022    '!D$2:D$1794,0)),4)="http",HYPERLINK(INDEX('     2022    '!AD$2:AD$1794,MATCH(D93,'     2022    '!D$2:D$1794,0)),"Video"),""),"")</f>
        <v>Video</v>
      </c>
      <c r="G93" s="207">
        <f>INDEX('     2022    '!$A$1:$AC$1563,MATCH($D93,'     2022    '!$D$1:$D$1794,0),MATCH(G$1,'     2022    '!$A$1:$AC$1,0))</f>
        <v>0</v>
      </c>
      <c r="H93" s="150"/>
      <c r="I93" s="152">
        <f>INDEX('     2022    '!$A$1:$AC$1563,MATCH($D93,'     2022    '!$D$1:$D$1794,0),MATCH(I$1,'     2022    '!$A$1:$AC$1,0))</f>
        <v>45.97</v>
      </c>
      <c r="J93" s="150"/>
      <c r="K93" s="151">
        <f t="shared" si="3"/>
        <v>23.984120476625634</v>
      </c>
      <c r="L93" s="152">
        <f>INDEX('     2022    '!$A$1:$AC$1563,MATCH($D93,'     2022    '!$D$1:$D$1794,0),MATCH(L$1,'     2022    '!$A$1:$AC$1,0))</f>
        <v>46.889400000000002</v>
      </c>
      <c r="M93" s="152">
        <f>INDEX('     2022    '!$A$1:$AC$1563,MATCH($D93,'     2022    '!$D$1:$D$1794,0),MATCH(M$1,'     2022    '!$A$1:$AC$1,0))</f>
        <v>47.968240953251268</v>
      </c>
      <c r="N93" s="153" t="str">
        <f>INDEX('     2022    '!$A$1:$AC$1563,MATCH($D93,'     2022    '!$D$1:$D$1794,0),MATCH(N$1,'     2022    '!$A$1:$AC$1,0))</f>
        <v>20mm</v>
      </c>
      <c r="O93" s="154">
        <f>INDEX('     2022    '!$A$1:$AC$1563,MATCH($D93,'     2022    '!$D$1:$D$1794,0),MATCH(O$1,'     2022    '!$A$1:$AC$1,0))</f>
        <v>2</v>
      </c>
      <c r="P93" s="153">
        <f>INDEX('     2022    '!$A$1:$AC$1563,MATCH($D93,'     2022    '!$D$1:$D$1794,0),MATCH(P$1,'     2022    '!$A$1:$AC$1,0))</f>
        <v>25</v>
      </c>
      <c r="Q93" s="153" t="str">
        <f>INDEX('     2022    '!$A$1:$AC$1563,MATCH($D93,'     2022    '!$D$1:$D$1794,0),MATCH(Q$1,'     2022    '!$A$1:$AC$1,0))</f>
        <v>Yes</v>
      </c>
      <c r="R93" s="155">
        <f>INDEX('     2022    '!$A$1:$AC$1563,MATCH($D93,'     2022    '!$D$1:$D$1794,0),MATCH(R$1,'     2022    '!$A$1:$AC$1,0))</f>
        <v>7</v>
      </c>
      <c r="S93" s="155">
        <f>INDEX('     2022    '!$A$1:$AC$1563,MATCH($D93,'     2022    '!$D$1:$D$1794,0),MATCH(S$1,'     2022    '!$A$1:$AC$1,0))</f>
        <v>1.7</v>
      </c>
      <c r="T93" s="155">
        <f>INDEX('     2022    '!$A$1:$AC$1563,MATCH($D93,'     2022    '!$D$1:$D$1794,0),MATCH(T$1,'     2022    '!$A$1:$AC$1,0))</f>
        <v>0.3</v>
      </c>
      <c r="U93" s="154" t="str">
        <f>INDEX('     2022    '!$A$1:$AC$1563,MATCH($D93,'     2022    '!$D$1:$D$1794,0),MATCH(U$1,'     2022    '!$A$1:$AC$1,0))</f>
        <v>1.4G</v>
      </c>
      <c r="V93" s="153" t="str">
        <f>INDEX('     2022    '!$A$1:$AC$1563,MATCH($D93,'     2022    '!$D$1:$D$1794,0),MATCH(V$1,'     2022    '!$A$1:$AC$1,0))</f>
        <v>UN0336</v>
      </c>
      <c r="W93" s="153" t="str">
        <f>INDEX('     2022    '!$A$1:$AC$1563,MATCH($D93,'     2022    '!$D$1:$D$1794,0),MATCH(W$1,'     2022    '!$A$1:$AC$1,0))</f>
        <v>F4</v>
      </c>
      <c r="X93" s="151" t="str">
        <f>INDEX('     2022    '!$A$1:$AC$1563,MATCH($D93,'     2022    '!$D$1:$D$1794,0),MATCH(X$1,'     2022    '!$A$1:$AC$1,0))</f>
        <v/>
      </c>
      <c r="Y93" s="151" t="str">
        <f>INDEX('     2022    '!$A$1:$AC$1563,MATCH($D93,'     2022    '!$D$1:$D$1794,0),MATCH(Y$1,'     2022    '!$A$1:$AC$1,0))</f>
        <v/>
      </c>
      <c r="Z93" s="156">
        <f>INDEX('     2022    '!$A$1:$AC$1563,MATCH($D93,'     2022    '!$D$1:$D$1794,0),MATCH(Z$1,'     2022    '!$A$1:$AC$1,0))</f>
        <v>2.5700000000000001E-2</v>
      </c>
      <c r="AA93" s="153" t="str">
        <f>INDEX('     2022    '!$A$1:$AC$1563,MATCH($D93,'     2022    '!$D$1:$D$1794,0),MATCH(AA$1,'     2022    '!$A$1:$AC$1,0))</f>
        <v>2806-F4-001970</v>
      </c>
      <c r="AB93" s="153" t="str">
        <f>INDEX('     2022    '!$A$1:$AC$1563,MATCH($D93,'     2022    '!$D$1:$D$1794,0),MATCH(AB$1,'     2022    '!$A$1:$AC$1,0))</f>
        <v>GB/HSE-362453</v>
      </c>
      <c r="AC93" s="153" t="str">
        <f>INDEX('     2022    '!$A$1:$AC$1563,MATCH($D93,'     2022    '!$D$1:$D$1794,0),MATCH(AC$1,'     2022    '!$A$1:$AC$1,0))</f>
        <v>11/30/2030</v>
      </c>
    </row>
    <row r="94" spans="1:29">
      <c r="A94" s="32">
        <f t="shared" si="2"/>
        <v>91</v>
      </c>
      <c r="B94" s="68" t="str">
        <f>INDEX('     2022    '!B$2:B$1794,MATCH(D94,'     2022    '!D$2:D$1794,0))</f>
        <v/>
      </c>
      <c r="C94" s="204" t="str">
        <f>INDEX('     2022    '!C$2:C$1794,MATCH(D94,'     2022    '!D$2:D$1794,0))</f>
        <v>Cake - 50s Fan</v>
      </c>
      <c r="D94" s="205" t="str">
        <f>INDEX('     2022    '!D:D,MATCH(A94,'     2022    '!AF:AF,0))</f>
        <v>CC0477</v>
      </c>
      <c r="E94" s="204" t="str">
        <f>INDEX('     2022    '!$A$1:$BP$1563,MATCH(D94,'     2022    '!$D$1:$D$1794,0),MATCH(E$1,'     2022    '!$A$1:$BH$1,0))</f>
        <v>50s FAN. Silver spinner to red strobe pistil</v>
      </c>
      <c r="F94" s="206" t="str">
        <f>IFERROR(IF(LEFT(INDEX('     2022    '!AD$2:AD$1794,MATCH(D94,'     2022    '!D$2:D$1794,0)),4)="http",HYPERLINK(INDEX('     2022    '!AD$2:AD$1794,MATCH(D94,'     2022    '!D$2:D$1794,0)),"Video"),""),"")</f>
        <v>Video</v>
      </c>
      <c r="G94" s="207">
        <f>INDEX('     2022    '!$A$1:$AC$1563,MATCH($D94,'     2022    '!$D$1:$D$1794,0),MATCH(G$1,'     2022    '!$A$1:$AC$1,0))</f>
        <v>29</v>
      </c>
      <c r="H94" s="150"/>
      <c r="I94" s="152">
        <f>INDEX('     2022    '!$A$1:$AC$1563,MATCH($D94,'     2022    '!$D$1:$D$1794,0),MATCH(I$1,'     2022    '!$A$1:$AC$1,0))</f>
        <v>76.42</v>
      </c>
      <c r="J94" s="150"/>
      <c r="K94" s="151">
        <f t="shared" si="3"/>
        <v>44.845437021642944</v>
      </c>
      <c r="L94" s="152">
        <f>INDEX('     2022    '!$A$1:$AC$1563,MATCH($D94,'     2022    '!$D$1:$D$1794,0),MATCH(L$1,'     2022    '!$A$1:$AC$1,0))</f>
        <v>81.618695379390161</v>
      </c>
      <c r="M94" s="152">
        <f>INDEX('     2022    '!$A$1:$AC$1563,MATCH($D94,'     2022    '!$D$1:$D$1794,0),MATCH(M$1,'     2022    '!$A$1:$AC$1,0))</f>
        <v>89.690874043285888</v>
      </c>
      <c r="N94" s="153" t="str">
        <f>INDEX('     2022    '!$A$1:$AC$1563,MATCH($D94,'     2022    '!$D$1:$D$1794,0),MATCH(N$1,'     2022    '!$A$1:$AC$1,0))</f>
        <v>30mm</v>
      </c>
      <c r="O94" s="154">
        <f>INDEX('     2022    '!$A$1:$AC$1563,MATCH($D94,'     2022    '!$D$1:$D$1794,0),MATCH(O$1,'     2022    '!$A$1:$AC$1,0))</f>
        <v>2</v>
      </c>
      <c r="P94" s="153">
        <f>INDEX('     2022    '!$A$1:$AC$1563,MATCH($D94,'     2022    '!$D$1:$D$1794,0),MATCH(P$1,'     2022    '!$A$1:$AC$1,0))</f>
        <v>28</v>
      </c>
      <c r="Q94" s="153" t="str">
        <f>INDEX('     2022    '!$A$1:$AC$1563,MATCH($D94,'     2022    '!$D$1:$D$1794,0),MATCH(Q$1,'     2022    '!$A$1:$AC$1,0))</f>
        <v>Yes</v>
      </c>
      <c r="R94" s="155">
        <f>INDEX('     2022    '!$A$1:$AC$1563,MATCH($D94,'     2022    '!$D$1:$D$1794,0),MATCH(R$1,'     2022    '!$A$1:$AC$1,0))</f>
        <v>16</v>
      </c>
      <c r="S94" s="155">
        <f>INDEX('     2022    '!$A$1:$AC$1563,MATCH($D94,'     2022    '!$D$1:$D$1794,0),MATCH(S$1,'     2022    '!$A$1:$AC$1,0))</f>
        <v>2.2000000000000002</v>
      </c>
      <c r="T94" s="155">
        <f>INDEX('     2022    '!$A$1:$AC$1563,MATCH($D94,'     2022    '!$D$1:$D$1794,0),MATCH(T$1,'     2022    '!$A$1:$AC$1,0))</f>
        <v>0.3</v>
      </c>
      <c r="U94" s="154" t="str">
        <f>INDEX('     2022    '!$A$1:$AC$1563,MATCH($D94,'     2022    '!$D$1:$D$1794,0),MATCH(U$1,'     2022    '!$A$1:$AC$1,0))</f>
        <v>1.4G</v>
      </c>
      <c r="V94" s="153" t="str">
        <f>INDEX('     2022    '!$A$1:$AC$1563,MATCH($D94,'     2022    '!$D$1:$D$1794,0),MATCH(V$1,'     2022    '!$A$1:$AC$1,0))</f>
        <v>UN0336</v>
      </c>
      <c r="W94" s="153" t="str">
        <f>INDEX('     2022    '!$A$1:$AC$1563,MATCH($D94,'     2022    '!$D$1:$D$1794,0),MATCH(W$1,'     2022    '!$A$1:$AC$1,0))</f>
        <v>F4</v>
      </c>
      <c r="X94" s="151" t="str">
        <f>INDEX('     2022    '!$A$1:$AC$1563,MATCH($D94,'     2022    '!$D$1:$D$1794,0),MATCH(X$1,'     2022    '!$A$1:$AC$1,0))</f>
        <v/>
      </c>
      <c r="Y94" s="151" t="str">
        <f>INDEX('     2022    '!$A$1:$AC$1563,MATCH($D94,'     2022    '!$D$1:$D$1794,0),MATCH(Y$1,'     2022    '!$A$1:$AC$1,0))</f>
        <v/>
      </c>
      <c r="Z94" s="156">
        <f>INDEX('     2022    '!$A$1:$AC$1563,MATCH($D94,'     2022    '!$D$1:$D$1794,0),MATCH(Z$1,'     2022    '!$A$1:$AC$1,0))</f>
        <v>7.0199999999999999E-2</v>
      </c>
      <c r="AA94" s="153" t="str">
        <f>INDEX('     2022    '!$A$1:$AC$1563,MATCH($D94,'     2022    '!$D$1:$D$1794,0),MATCH(AA$1,'     2022    '!$A$1:$AC$1,0))</f>
        <v>1008-F4-69249672</v>
      </c>
      <c r="AB94" s="153" t="str">
        <f>INDEX('     2022    '!$A$1:$AC$1563,MATCH($D94,'     2022    '!$D$1:$D$1794,0),MATCH(AB$1,'     2022    '!$A$1:$AC$1,0))</f>
        <v>GB/HSE-345135</v>
      </c>
      <c r="AC94" s="153" t="str">
        <f>INDEX('     2022    '!$A$1:$AC$1563,MATCH($D94,'     2022    '!$D$1:$D$1794,0),MATCH(AC$1,'     2022    '!$A$1:$AC$1,0))</f>
        <v>10/9/2028</v>
      </c>
    </row>
    <row r="95" spans="1:29">
      <c r="A95" s="32">
        <f t="shared" si="2"/>
        <v>92</v>
      </c>
      <c r="B95" s="68" t="str">
        <f>INDEX('     2022    '!B$2:B$1794,MATCH(D95,'     2022    '!D$2:D$1794,0))</f>
        <v/>
      </c>
      <c r="C95" s="204" t="str">
        <f>INDEX('     2022    '!C$2:C$1794,MATCH(D95,'     2022    '!D$2:D$1794,0))</f>
        <v>Cake - 50s Fan</v>
      </c>
      <c r="D95" s="205" t="str">
        <f>INDEX('     2022    '!D:D,MATCH(A95,'     2022    '!AF:AF,0))</f>
        <v>CC1376</v>
      </c>
      <c r="E95" s="204" t="str">
        <f>INDEX('     2022    '!$A$1:$BP$1563,MATCH(D95,'     2022    '!$D$1:$D$1794,0),MATCH(E$1,'     2022    '!$A$1:$BH$1,0))</f>
        <v>50s FAN. Spit blue horse tail.</v>
      </c>
      <c r="F95" s="206" t="str">
        <f>IFERROR(IF(LEFT(INDEX('     2022    '!AD$2:AD$1794,MATCH(D95,'     2022    '!D$2:D$1794,0)),4)="http",HYPERLINK(INDEX('     2022    '!AD$2:AD$1794,MATCH(D95,'     2022    '!D$2:D$1794,0)),"Video"),""),"")</f>
        <v>Video</v>
      </c>
      <c r="G95" s="207">
        <f>INDEX('     2022    '!$A$1:$AC$1563,MATCH($D95,'     2022    '!$D$1:$D$1794,0),MATCH(G$1,'     2022    '!$A$1:$AC$1,0))</f>
        <v>14</v>
      </c>
      <c r="H95" s="150"/>
      <c r="I95" s="152">
        <f>INDEX('     2022    '!$A$1:$AC$1563,MATCH($D95,'     2022    '!$D$1:$D$1794,0),MATCH(I$1,'     2022    '!$A$1:$AC$1,0))</f>
        <v>73.25</v>
      </c>
      <c r="J95" s="150"/>
      <c r="K95" s="151">
        <f t="shared" si="3"/>
        <v>41.324816223906538</v>
      </c>
      <c r="L95" s="152">
        <f>INDEX('     2022    '!$A$1:$AC$1563,MATCH($D95,'     2022    '!$D$1:$D$1794,0),MATCH(L$1,'     2022    '!$A$1:$AC$1,0))</f>
        <v>75.211165527509905</v>
      </c>
      <c r="M95" s="152">
        <f>INDEX('     2022    '!$A$1:$AC$1563,MATCH($D95,'     2022    '!$D$1:$D$1794,0),MATCH(M$1,'     2022    '!$A$1:$AC$1,0))</f>
        <v>82.649632447813076</v>
      </c>
      <c r="N95" s="153" t="str">
        <f>INDEX('     2022    '!$A$1:$AC$1563,MATCH($D95,'     2022    '!$D$1:$D$1794,0),MATCH(N$1,'     2022    '!$A$1:$AC$1,0))</f>
        <v>30mm</v>
      </c>
      <c r="O95" s="154">
        <f>INDEX('     2022    '!$A$1:$AC$1563,MATCH($D95,'     2022    '!$D$1:$D$1794,0),MATCH(O$1,'     2022    '!$A$1:$AC$1,0))</f>
        <v>2</v>
      </c>
      <c r="P95" s="153">
        <f>INDEX('     2022    '!$A$1:$AC$1563,MATCH($D95,'     2022    '!$D$1:$D$1794,0),MATCH(P$1,'     2022    '!$A$1:$AC$1,0))</f>
        <v>15</v>
      </c>
      <c r="Q95" s="153" t="str">
        <f>INDEX('     2022    '!$A$1:$AC$1563,MATCH($D95,'     2022    '!$D$1:$D$1794,0),MATCH(Q$1,'     2022    '!$A$1:$AC$1,0))</f>
        <v>Yes</v>
      </c>
      <c r="R95" s="155">
        <f>INDEX('     2022    '!$A$1:$AC$1563,MATCH($D95,'     2022    '!$D$1:$D$1794,0),MATCH(R$1,'     2022    '!$A$1:$AC$1,0))</f>
        <v>15.1</v>
      </c>
      <c r="S95" s="155">
        <f>INDEX('     2022    '!$A$1:$AC$1563,MATCH($D95,'     2022    '!$D$1:$D$1794,0),MATCH(S$1,'     2022    '!$A$1:$AC$1,0))</f>
        <v>2.2000000000000002</v>
      </c>
      <c r="T95" s="155">
        <f>INDEX('     2022    '!$A$1:$AC$1563,MATCH($D95,'     2022    '!$D$1:$D$1794,0),MATCH(T$1,'     2022    '!$A$1:$AC$1,0))</f>
        <v>0.3</v>
      </c>
      <c r="U95" s="154" t="str">
        <f>INDEX('     2022    '!$A$1:$AC$1563,MATCH($D95,'     2022    '!$D$1:$D$1794,0),MATCH(U$1,'     2022    '!$A$1:$AC$1,0))</f>
        <v>1.4G</v>
      </c>
      <c r="V95" s="153" t="str">
        <f>INDEX('     2022    '!$A$1:$AC$1563,MATCH($D95,'     2022    '!$D$1:$D$1794,0),MATCH(V$1,'     2022    '!$A$1:$AC$1,0))</f>
        <v>UN0336</v>
      </c>
      <c r="W95" s="153" t="str">
        <f>INDEX('     2022    '!$A$1:$AC$1563,MATCH($D95,'     2022    '!$D$1:$D$1794,0),MATCH(W$1,'     2022    '!$A$1:$AC$1,0))</f>
        <v>F4</v>
      </c>
      <c r="X95" s="151" t="str">
        <f>INDEX('     2022    '!$A$1:$AC$1563,MATCH($D95,'     2022    '!$D$1:$D$1794,0),MATCH(X$1,'     2022    '!$A$1:$AC$1,0))</f>
        <v/>
      </c>
      <c r="Y95" s="151" t="str">
        <f>INDEX('     2022    '!$A$1:$AC$1563,MATCH($D95,'     2022    '!$D$1:$D$1794,0),MATCH(Y$1,'     2022    '!$A$1:$AC$1,0))</f>
        <v/>
      </c>
      <c r="Z95" s="156">
        <f>INDEX('     2022    '!$A$1:$AC$1563,MATCH($D95,'     2022    '!$D$1:$D$1794,0),MATCH(Z$1,'     2022    '!$A$1:$AC$1,0))</f>
        <v>5.6099999999999997E-2</v>
      </c>
      <c r="AA95" s="153" t="str">
        <f>INDEX('     2022    '!$A$1:$AC$1563,MATCH($D95,'     2022    '!$D$1:$D$1794,0),MATCH(AA$1,'     2022    '!$A$1:$AC$1,0))</f>
        <v>2806-F4-000052</v>
      </c>
      <c r="AB95" s="153" t="str">
        <f>INDEX('     2022    '!$A$1:$AC$1563,MATCH($D95,'     2022    '!$D$1:$D$1794,0),MATCH(AB$1,'     2022    '!$A$1:$AC$1,0))</f>
        <v>GB/HSE-360453</v>
      </c>
      <c r="AC95" s="153" t="str">
        <f>INDEX('     2022    '!$A$1:$AC$1563,MATCH($D95,'     2022    '!$D$1:$D$1794,0),MATCH(AC$1,'     2022    '!$A$1:$AC$1,0))</f>
        <v>6/8/2029</v>
      </c>
    </row>
    <row r="96" spans="1:29">
      <c r="A96" s="32">
        <f t="shared" si="2"/>
        <v>93</v>
      </c>
      <c r="B96" s="68" t="str">
        <f>INDEX('     2022    '!B$2:B$1794,MATCH(D96,'     2022    '!D$2:D$1794,0))</f>
        <v/>
      </c>
      <c r="C96" s="204" t="str">
        <f>INDEX('     2022    '!C$2:C$1794,MATCH(D96,'     2022    '!D$2:D$1794,0))</f>
        <v>Cake - 50s Fan</v>
      </c>
      <c r="D96" s="205" t="str">
        <f>INDEX('     2022    '!D:D,MATCH(A96,'     2022    '!AF:AF,0))</f>
        <v>CC1509</v>
      </c>
      <c r="E96" s="204" t="str">
        <f>INDEX('     2022    '!$A$1:$BP$1563,MATCH(D96,'     2022    '!$D$1:$D$1794,0),MATCH(E$1,'     2022    '!$A$1:$BH$1,0))</f>
        <v>50s Z. White strobe mines with red red strobe horsetail. 5 lifts of 10.</v>
      </c>
      <c r="F96" s="206" t="str">
        <f>IFERROR(IF(LEFT(INDEX('     2022    '!AD$2:AD$1794,MATCH(D96,'     2022    '!D$2:D$1794,0)),4)="http",HYPERLINK(INDEX('     2022    '!AD$2:AD$1794,MATCH(D96,'     2022    '!D$2:D$1794,0)),"Video"),""),"")</f>
        <v>Video</v>
      </c>
      <c r="G96" s="207">
        <f>INDEX('     2022    '!$A$1:$AC$1563,MATCH($D96,'     2022    '!$D$1:$D$1794,0),MATCH(G$1,'     2022    '!$A$1:$AC$1,0))</f>
        <v>4</v>
      </c>
      <c r="H96" s="150"/>
      <c r="I96" s="152">
        <f>INDEX('     2022    '!$A$1:$AC$1563,MATCH($D96,'     2022    '!$D$1:$D$1794,0),MATCH(I$1,'     2022    '!$A$1:$AC$1,0))</f>
        <v>67.86</v>
      </c>
      <c r="J96" s="150"/>
      <c r="K96" s="151">
        <f t="shared" si="3"/>
        <v>41.007726963283893</v>
      </c>
      <c r="L96" s="152">
        <f>INDEX('     2022    '!$A$1:$AC$1563,MATCH($D96,'     2022    '!$D$1:$D$1794,0),MATCH(L$1,'     2022    '!$A$1:$AC$1,0))</f>
        <v>74.634063073176691</v>
      </c>
      <c r="M96" s="152">
        <f>INDEX('     2022    '!$A$1:$AC$1563,MATCH($D96,'     2022    '!$D$1:$D$1794,0),MATCH(M$1,'     2022    '!$A$1:$AC$1,0))</f>
        <v>82.015453926567787</v>
      </c>
      <c r="N96" s="153" t="str">
        <f>INDEX('     2022    '!$A$1:$AC$1563,MATCH($D96,'     2022    '!$D$1:$D$1794,0),MATCH(N$1,'     2022    '!$A$1:$AC$1,0))</f>
        <v>30mm</v>
      </c>
      <c r="O96" s="154">
        <f>INDEX('     2022    '!$A$1:$AC$1563,MATCH($D96,'     2022    '!$D$1:$D$1794,0),MATCH(O$1,'     2022    '!$A$1:$AC$1,0))</f>
        <v>2</v>
      </c>
      <c r="P96" s="153">
        <f>INDEX('     2022    '!$A$1:$AC$1563,MATCH($D96,'     2022    '!$D$1:$D$1794,0),MATCH(P$1,'     2022    '!$A$1:$AC$1,0))</f>
        <v>25</v>
      </c>
      <c r="Q96" s="153" t="str">
        <f>INDEX('     2022    '!$A$1:$AC$1563,MATCH($D96,'     2022    '!$D$1:$D$1794,0),MATCH(Q$1,'     2022    '!$A$1:$AC$1,0))</f>
        <v>Yes</v>
      </c>
      <c r="R96" s="155">
        <f>INDEX('     2022    '!$A$1:$AC$1563,MATCH($D96,'     2022    '!$D$1:$D$1794,0),MATCH(R$1,'     2022    '!$A$1:$AC$1,0))</f>
        <v>16</v>
      </c>
      <c r="S96" s="155">
        <f>INDEX('     2022    '!$A$1:$AC$1563,MATCH($D96,'     2022    '!$D$1:$D$1794,0),MATCH(S$1,'     2022    '!$A$1:$AC$1,0))</f>
        <v>2</v>
      </c>
      <c r="T96" s="155">
        <f>INDEX('     2022    '!$A$1:$AC$1563,MATCH($D96,'     2022    '!$D$1:$D$1794,0),MATCH(T$1,'     2022    '!$A$1:$AC$1,0))</f>
        <v>0.3</v>
      </c>
      <c r="U96" s="154" t="str">
        <f>INDEX('     2022    '!$A$1:$AC$1563,MATCH($D96,'     2022    '!$D$1:$D$1794,0),MATCH(U$1,'     2022    '!$A$1:$AC$1,0))</f>
        <v>1.4G</v>
      </c>
      <c r="V96" s="153" t="str">
        <f>INDEX('     2022    '!$A$1:$AC$1563,MATCH($D96,'     2022    '!$D$1:$D$1794,0),MATCH(V$1,'     2022    '!$A$1:$AC$1,0))</f>
        <v>UN0336</v>
      </c>
      <c r="W96" s="153" t="str">
        <f>INDEX('     2022    '!$A$1:$AC$1563,MATCH($D96,'     2022    '!$D$1:$D$1794,0),MATCH(W$1,'     2022    '!$A$1:$AC$1,0))</f>
        <v>F4</v>
      </c>
      <c r="X96" s="151" t="str">
        <f>INDEX('     2022    '!$A$1:$AC$1563,MATCH($D96,'     2022    '!$D$1:$D$1794,0),MATCH(X$1,'     2022    '!$A$1:$AC$1,0))</f>
        <v/>
      </c>
      <c r="Y96" s="151" t="str">
        <f>INDEX('     2022    '!$A$1:$AC$1563,MATCH($D96,'     2022    '!$D$1:$D$1794,0),MATCH(Y$1,'     2022    '!$A$1:$AC$1,0))</f>
        <v/>
      </c>
      <c r="Z96" s="156">
        <f>INDEX('     2022    '!$A$1:$AC$1563,MATCH($D96,'     2022    '!$D$1:$D$1794,0),MATCH(Z$1,'     2022    '!$A$1:$AC$1,0))</f>
        <v>5.8299999999999998E-2</v>
      </c>
      <c r="AA96" s="153" t="str">
        <f>INDEX('     2022    '!$A$1:$AC$1563,MATCH($D96,'     2022    '!$D$1:$D$1794,0),MATCH(AA$1,'     2022    '!$A$1:$AC$1,0))</f>
        <v>2806-F4-000052</v>
      </c>
      <c r="AB96" s="153" t="str">
        <f>INDEX('     2022    '!$A$1:$AC$1563,MATCH($D96,'     2022    '!$D$1:$D$1794,0),MATCH(AB$1,'     2022    '!$A$1:$AC$1,0))</f>
        <v>GB/HSE-362440</v>
      </c>
      <c r="AC96" s="153" t="str">
        <f>INDEX('     2022    '!$A$1:$AC$1563,MATCH($D96,'     2022    '!$D$1:$D$1794,0),MATCH(AC$1,'     2022    '!$A$1:$AC$1,0))</f>
        <v>11/30/2030</v>
      </c>
    </row>
    <row r="97" spans="1:29" ht="36">
      <c r="A97" s="32">
        <f t="shared" si="2"/>
        <v>94</v>
      </c>
      <c r="B97" s="68" t="str">
        <f>INDEX('     2022    '!B$2:B$1794,MATCH(D97,'     2022    '!D$2:D$1794,0))</f>
        <v/>
      </c>
      <c r="C97" s="204" t="str">
        <f>INDEX('     2022    '!C$2:C$1794,MATCH(D97,'     2022    '!D$2:D$1794,0))</f>
        <v>Cake - 51s</v>
      </c>
      <c r="D97" s="205" t="str">
        <f>INDEX('     2022    '!D:D,MATCH(A97,'     2022    '!AF:AF,0))</f>
        <v>CC1553</v>
      </c>
      <c r="E97" s="204" t="str">
        <f>INDEX('     2022    '!$A$1:$BP$1563,MATCH(D97,'     2022    '!$D$1:$D$1794,0),MATCH(E$1,'     2022    '!$A$1:$BH$1,0))</f>
        <v>SKY MAGIC. 51 shot cake. Red tails to spit red strobe stars, green tail to spit green strobe and blue tail to spit orange strobe. Firing vertically then in a V formation before Z firing a spit white strobe and finishing with a lift of spi. RETAIL</v>
      </c>
      <c r="F97" s="206" t="str">
        <f>IFERROR(IF(LEFT(INDEX('     2022    '!AD$2:AD$1794,MATCH(D97,'     2022    '!D$2:D$1794,0)),4)="http",HYPERLINK(INDEX('     2022    '!AD$2:AD$1794,MATCH(D97,'     2022    '!D$2:D$1794,0)),"Video"),""),"")</f>
        <v>Video</v>
      </c>
      <c r="G97" s="207">
        <f>INDEX('     2022    '!$A$1:$AC$1563,MATCH($D97,'     2022    '!$D$1:$D$1794,0),MATCH(G$1,'     2022    '!$A$1:$AC$1,0))</f>
        <v>0</v>
      </c>
      <c r="H97" s="150"/>
      <c r="I97" s="152">
        <f>INDEX('     2022    '!$A$1:$AC$1563,MATCH($D97,'     2022    '!$D$1:$D$1794,0),MATCH(I$1,'     2022    '!$A$1:$AC$1,0))</f>
        <v>57.85</v>
      </c>
      <c r="J97" s="150"/>
      <c r="K97" s="151">
        <f t="shared" si="3"/>
        <v>33.92579725488411</v>
      </c>
      <c r="L97" s="152">
        <f>INDEX('     2022    '!$A$1:$AC$1563,MATCH($D97,'     2022    '!$D$1:$D$1794,0),MATCH(L$1,'     2022    '!$A$1:$AC$1,0))</f>
        <v>64.459014784279802</v>
      </c>
      <c r="M97" s="152">
        <f>INDEX('     2022    '!$A$1:$AC$1563,MATCH($D97,'     2022    '!$D$1:$D$1794,0),MATCH(M$1,'     2022    '!$A$1:$AC$1,0))</f>
        <v>67.851594509768219</v>
      </c>
      <c r="N97" s="153" t="str">
        <f>INDEX('     2022    '!$A$1:$AC$1563,MATCH($D97,'     2022    '!$D$1:$D$1794,0),MATCH(N$1,'     2022    '!$A$1:$AC$1,0))</f>
        <v>30mm</v>
      </c>
      <c r="O97" s="154">
        <f>INDEX('     2022    '!$A$1:$AC$1563,MATCH($D97,'     2022    '!$D$1:$D$1794,0),MATCH(O$1,'     2022    '!$A$1:$AC$1,0))</f>
        <v>2</v>
      </c>
      <c r="P97" s="153">
        <f>INDEX('     2022    '!$A$1:$AC$1563,MATCH($D97,'     2022    '!$D$1:$D$1794,0),MATCH(P$1,'     2022    '!$A$1:$AC$1,0))</f>
        <v>60</v>
      </c>
      <c r="Q97" s="153" t="str">
        <f>INDEX('     2022    '!$A$1:$AC$1563,MATCH($D97,'     2022    '!$D$1:$D$1794,0),MATCH(Q$1,'     2022    '!$A$1:$AC$1,0))</f>
        <v>Yes</v>
      </c>
      <c r="R97" s="155">
        <f>INDEX('     2022    '!$A$1:$AC$1563,MATCH($D97,'     2022    '!$D$1:$D$1794,0),MATCH(R$1,'     2022    '!$A$1:$AC$1,0))</f>
        <v>14</v>
      </c>
      <c r="S97" s="155">
        <f>INDEX('     2022    '!$A$1:$AC$1563,MATCH($D97,'     2022    '!$D$1:$D$1794,0),MATCH(S$1,'     2022    '!$A$1:$AC$1,0))</f>
        <v>2</v>
      </c>
      <c r="T97" s="155">
        <f>INDEX('     2022    '!$A$1:$AC$1563,MATCH($D97,'     2022    '!$D$1:$D$1794,0),MATCH(T$1,'     2022    '!$A$1:$AC$1,0))</f>
        <v>0.3</v>
      </c>
      <c r="U97" s="154" t="str">
        <f>INDEX('     2022    '!$A$1:$AC$1563,MATCH($D97,'     2022    '!$D$1:$D$1794,0),MATCH(U$1,'     2022    '!$A$1:$AC$1,0))</f>
        <v>1.4G</v>
      </c>
      <c r="V97" s="153" t="str">
        <f>INDEX('     2022    '!$A$1:$AC$1563,MATCH($D97,'     2022    '!$D$1:$D$1794,0),MATCH(V$1,'     2022    '!$A$1:$AC$1,0))</f>
        <v>UN0336</v>
      </c>
      <c r="W97" s="153" t="str">
        <f>INDEX('     2022    '!$A$1:$AC$1563,MATCH($D97,'     2022    '!$D$1:$D$1794,0),MATCH(W$1,'     2022    '!$A$1:$AC$1,0))</f>
        <v>F3</v>
      </c>
      <c r="X97" s="151">
        <f>INDEX('     2022    '!$A$1:$AC$1563,MATCH($D97,'     2022    '!$D$1:$D$1794,0),MATCH(X$1,'     2022    '!$A$1:$AC$1,0))</f>
        <v>109.99</v>
      </c>
      <c r="Y97" s="151">
        <f>INDEX('     2022    '!$A$1:$AC$1563,MATCH($D97,'     2022    '!$D$1:$D$1794,0),MATCH(Y$1,'     2022    '!$A$1:$AC$1,0))</f>
        <v>82.99</v>
      </c>
      <c r="Z97" s="156">
        <f>INDEX('     2022    '!$A$1:$AC$1563,MATCH($D97,'     2022    '!$D$1:$D$1794,0),MATCH(Z$1,'     2022    '!$A$1:$AC$1,0))</f>
        <v>3.9E-2</v>
      </c>
      <c r="AA97" s="153" t="str">
        <f>INDEX('     2022    '!$A$1:$AC$1563,MATCH($D97,'     2022    '!$D$1:$D$1794,0),MATCH(AA$1,'     2022    '!$A$1:$AC$1,0))</f>
        <v>2806-F3-001981</v>
      </c>
      <c r="AB97" s="153" t="str">
        <f>INDEX('     2022    '!$A$1:$AC$1563,MATCH($D97,'     2022    '!$D$1:$D$1794,0),MATCH(AB$1,'     2022    '!$A$1:$AC$1,0))</f>
        <v>GB/HSE-362480</v>
      </c>
      <c r="AC97" s="153" t="str">
        <f>INDEX('     2022    '!$A$1:$AC$1563,MATCH($D97,'     2022    '!$D$1:$D$1794,0),MATCH(AC$1,'     2022    '!$A$1:$AC$1,0))</f>
        <v>11/30/2030</v>
      </c>
    </row>
    <row r="98" spans="1:29" ht="36">
      <c r="A98" s="32">
        <f t="shared" si="2"/>
        <v>95</v>
      </c>
      <c r="B98" s="68" t="str">
        <f>INDEX('     2022    '!B$2:B$1794,MATCH(D98,'     2022    '!D$2:D$1794,0))</f>
        <v/>
      </c>
      <c r="C98" s="204" t="str">
        <f>INDEX('     2022    '!C$2:C$1794,MATCH(D98,'     2022    '!D$2:D$1794,0))</f>
        <v>Cake - 60s</v>
      </c>
      <c r="D98" s="205" t="str">
        <f>INDEX('     2022    '!D:D,MATCH(A98,'     2022    '!AF:AF,0))</f>
        <v>KF025-PF-60</v>
      </c>
      <c r="E98" s="204" t="str">
        <f>INDEX('     2022    '!$A$1:$BP$1563,MATCH(D98,'     2022    '!$D$1:$D$1794,0),MATCH(E$1,'     2022    '!$A$1:$BH$1,0))</f>
        <v>PEGASUS FLIGHT. Blue tails to blue fish with blue pistil, red tail to white strobe, green tail to silver fish with green pistil finishing with green tail to green strobe. RETAIL</v>
      </c>
      <c r="F98" s="206" t="str">
        <f>IFERROR(IF(LEFT(INDEX('     2022    '!AD$2:AD$1794,MATCH(D98,'     2022    '!D$2:D$1794,0)),4)="http",HYPERLINK(INDEX('     2022    '!AD$2:AD$1794,MATCH(D98,'     2022    '!D$2:D$1794,0)),"Video"),""),"")</f>
        <v>Video</v>
      </c>
      <c r="G98" s="207">
        <f>INDEX('     2022    '!$A$1:$AC$1563,MATCH($D98,'     2022    '!$D$1:$D$1794,0),MATCH(G$1,'     2022    '!$A$1:$AC$1,0))</f>
        <v>0</v>
      </c>
      <c r="H98" s="150"/>
      <c r="I98" s="152">
        <f>INDEX('     2022    '!$A$1:$AC$1563,MATCH($D98,'     2022    '!$D$1:$D$1794,0),MATCH(I$1,'     2022    '!$A$1:$AC$1,0))</f>
        <v>103.12</v>
      </c>
      <c r="J98" s="150"/>
      <c r="K98" s="151">
        <f t="shared" si="3"/>
        <v>17.186666666666667</v>
      </c>
      <c r="L98" s="152">
        <f>INDEX('     2022    '!$A$1:$AC$1563,MATCH($D98,'     2022    '!$D$1:$D$1794,0),MATCH(L$1,'     2022    '!$A$1:$AC$1,0))</f>
        <v>97.96</v>
      </c>
      <c r="M98" s="152">
        <f>INDEX('     2022    '!$A$1:$AC$1563,MATCH($D98,'     2022    '!$D$1:$D$1794,0),MATCH(M$1,'     2022    '!$A$1:$AC$1,0))</f>
        <v>103.12</v>
      </c>
      <c r="N98" s="153" t="str">
        <f>INDEX('     2022    '!$A$1:$AC$1563,MATCH($D98,'     2022    '!$D$1:$D$1794,0),MATCH(N$1,'     2022    '!$A$1:$AC$1,0))</f>
        <v>20mm</v>
      </c>
      <c r="O98" s="154">
        <f>INDEX('     2022    '!$A$1:$AC$1563,MATCH($D98,'     2022    '!$D$1:$D$1794,0),MATCH(O$1,'     2022    '!$A$1:$AC$1,0))</f>
        <v>6</v>
      </c>
      <c r="P98" s="153">
        <f>INDEX('     2022    '!$A$1:$AC$1563,MATCH($D98,'     2022    '!$D$1:$D$1794,0),MATCH(P$1,'     2022    '!$A$1:$AC$1,0))</f>
        <v>50</v>
      </c>
      <c r="Q98" s="153" t="str">
        <f>INDEX('     2022    '!$A$1:$AC$1563,MATCH($D98,'     2022    '!$D$1:$D$1794,0),MATCH(Q$1,'     2022    '!$A$1:$AC$1,0))</f>
        <v>Yes</v>
      </c>
      <c r="R98" s="155">
        <f>INDEX('     2022    '!$A$1:$AC$1563,MATCH($D98,'     2022    '!$D$1:$D$1794,0),MATCH(R$1,'     2022    '!$A$1:$AC$1,0))</f>
        <v>16.98</v>
      </c>
      <c r="S98" s="155">
        <f>INDEX('     2022    '!$A$1:$AC$1563,MATCH($D98,'     2022    '!$D$1:$D$1794,0),MATCH(S$1,'     2022    '!$A$1:$AC$1,0))</f>
        <v>2.93</v>
      </c>
      <c r="T98" s="155">
        <f>INDEX('     2022    '!$A$1:$AC$1563,MATCH($D98,'     2022    '!$D$1:$D$1794,0),MATCH(T$1,'     2022    '!$A$1:$AC$1,0))</f>
        <v>0</v>
      </c>
      <c r="U98" s="154" t="str">
        <f>INDEX('     2022    '!$A$1:$AC$1563,MATCH($D98,'     2022    '!$D$1:$D$1794,0),MATCH(U$1,'     2022    '!$A$1:$AC$1,0))</f>
        <v>1.4G</v>
      </c>
      <c r="V98" s="153" t="str">
        <f>INDEX('     2022    '!$A$1:$AC$1563,MATCH($D98,'     2022    '!$D$1:$D$1794,0),MATCH(V$1,'     2022    '!$A$1:$AC$1,0))</f>
        <v>UN0336</v>
      </c>
      <c r="W98" s="153" t="str">
        <f>INDEX('     2022    '!$A$1:$AC$1563,MATCH($D98,'     2022    '!$D$1:$D$1794,0),MATCH(W$1,'     2022    '!$A$1:$AC$1,0))</f>
        <v>F3</v>
      </c>
      <c r="X98" s="151">
        <f>INDEX('     2022    '!$A$1:$AC$1563,MATCH($D98,'     2022    '!$D$1:$D$1794,0),MATCH(X$1,'     2022    '!$A$1:$AC$1,0))</f>
        <v>62.49</v>
      </c>
      <c r="Y98" s="151">
        <f>INDEX('     2022    '!$A$1:$AC$1563,MATCH($D98,'     2022    '!$D$1:$D$1794,0),MATCH(Y$1,'     2022    '!$A$1:$AC$1,0))</f>
        <v>51.99</v>
      </c>
      <c r="Z98" s="156">
        <f>INDEX('     2022    '!$A$1:$AC$1563,MATCH($D98,'     2022    '!$D$1:$D$1794,0),MATCH(Z$1,'     2022    '!$A$1:$AC$1,0))</f>
        <v>0.04</v>
      </c>
      <c r="AA98" s="153">
        <f>INDEX('     2022    '!$A$1:$AC$1563,MATCH($D98,'     2022    '!$D$1:$D$1794,0),MATCH(AA$1,'     2022    '!$A$1:$AC$1,0))</f>
        <v>0</v>
      </c>
      <c r="AB98" s="153">
        <f>INDEX('     2022    '!$A$1:$AC$1563,MATCH($D98,'     2022    '!$D$1:$D$1794,0),MATCH(AB$1,'     2022    '!$A$1:$AC$1,0))</f>
        <v>0</v>
      </c>
      <c r="AC98" s="153">
        <f>INDEX('     2022    '!$A$1:$AC$1563,MATCH($D98,'     2022    '!$D$1:$D$1794,0),MATCH(AC$1,'     2022    '!$A$1:$AC$1,0))</f>
        <v>0</v>
      </c>
    </row>
    <row r="99" spans="1:29">
      <c r="A99" s="32">
        <f t="shared" si="2"/>
        <v>96</v>
      </c>
      <c r="B99" s="68" t="str">
        <f>INDEX('     2022    '!B$2:B$1794,MATCH(D99,'     2022    '!D$2:D$1794,0))</f>
        <v/>
      </c>
      <c r="C99" s="204" t="str">
        <f>INDEX('     2022    '!C$2:C$1794,MATCH(D99,'     2022    '!D$2:D$1794,0))</f>
        <v>Cake - 60s Fan</v>
      </c>
      <c r="D99" s="205" t="str">
        <f>INDEX('     2022    '!D:D,MATCH(A99,'     2022    '!AF:AF,0))</f>
        <v>CC1180</v>
      </c>
      <c r="E99" s="204" t="str">
        <f>INDEX('     2022    '!$A$1:$BP$1563,MATCH(D99,'     2022    '!$D$1:$D$1794,0),MATCH(E$1,'     2022    '!$A$1:$BH$1,0))</f>
        <v>60s Z. Red to blue to green bouquet, green to blue to red bouquet</v>
      </c>
      <c r="F99" s="206" t="str">
        <f>IFERROR(IF(LEFT(INDEX('     2022    '!AD$2:AD$1794,MATCH(D99,'     2022    '!D$2:D$1794,0)),4)="http",HYPERLINK(INDEX('     2022    '!AD$2:AD$1794,MATCH(D99,'     2022    '!D$2:D$1794,0)),"Video"),""),"")</f>
        <v>Video</v>
      </c>
      <c r="G99" s="207">
        <f>INDEX('     2022    '!$A$1:$AC$1563,MATCH($D99,'     2022    '!$D$1:$D$1794,0),MATCH(G$1,'     2022    '!$A$1:$AC$1,0))</f>
        <v>55</v>
      </c>
      <c r="H99" s="150"/>
      <c r="I99" s="152">
        <f>INDEX('     2022    '!$A$1:$AC$1563,MATCH($D99,'     2022    '!$D$1:$D$1794,0),MATCH(I$1,'     2022    '!$A$1:$AC$1,0))</f>
        <v>137.44999999999999</v>
      </c>
      <c r="J99" s="150"/>
      <c r="K99" s="151">
        <f t="shared" si="3"/>
        <v>78.349999999999994</v>
      </c>
      <c r="L99" s="152">
        <f>INDEX('     2022    '!$A$1:$AC$1563,MATCH($D99,'     2022    '!$D$1:$D$1794,0),MATCH(L$1,'     2022    '!$A$1:$AC$1,0))</f>
        <v>142.59700000000001</v>
      </c>
      <c r="M99" s="152">
        <f>INDEX('     2022    '!$A$1:$AC$1563,MATCH($D99,'     2022    '!$D$1:$D$1794,0),MATCH(M$1,'     2022    '!$A$1:$AC$1,0))</f>
        <v>156.69999999999999</v>
      </c>
      <c r="N99" s="153" t="str">
        <f>INDEX('     2022    '!$A$1:$AC$1563,MATCH($D99,'     2022    '!$D$1:$D$1794,0),MATCH(N$1,'     2022    '!$A$1:$AC$1,0))</f>
        <v>40mm</v>
      </c>
      <c r="O99" s="154">
        <f>INDEX('     2022    '!$A$1:$AC$1563,MATCH($D99,'     2022    '!$D$1:$D$1794,0),MATCH(O$1,'     2022    '!$A$1:$AC$1,0))</f>
        <v>2</v>
      </c>
      <c r="P99" s="153">
        <f>INDEX('     2022    '!$A$1:$AC$1563,MATCH($D99,'     2022    '!$D$1:$D$1794,0),MATCH(P$1,'     2022    '!$A$1:$AC$1,0))</f>
        <v>15</v>
      </c>
      <c r="Q99" s="153" t="str">
        <f>INDEX('     2022    '!$A$1:$AC$1563,MATCH($D99,'     2022    '!$D$1:$D$1794,0),MATCH(Q$1,'     2022    '!$A$1:$AC$1,0))</f>
        <v>Yes</v>
      </c>
      <c r="R99" s="155">
        <f>INDEX('     2022    '!$A$1:$AC$1563,MATCH($D99,'     2022    '!$D$1:$D$1794,0),MATCH(R$1,'     2022    '!$A$1:$AC$1,0))</f>
        <v>28</v>
      </c>
      <c r="S99" s="155">
        <f>INDEX('     2022    '!$A$1:$AC$1563,MATCH($D99,'     2022    '!$D$1:$D$1794,0),MATCH(S$1,'     2022    '!$A$1:$AC$1,0))</f>
        <v>4.8</v>
      </c>
      <c r="T99" s="155">
        <f>INDEX('     2022    '!$A$1:$AC$1563,MATCH($D99,'     2022    '!$D$1:$D$1794,0),MATCH(T$1,'     2022    '!$A$1:$AC$1,0))</f>
        <v>0.3</v>
      </c>
      <c r="U99" s="154" t="str">
        <f>INDEX('     2022    '!$A$1:$AC$1563,MATCH($D99,'     2022    '!$D$1:$D$1794,0),MATCH(U$1,'     2022    '!$A$1:$AC$1,0))</f>
        <v>1.4G</v>
      </c>
      <c r="V99" s="153" t="str">
        <f>INDEX('     2022    '!$A$1:$AC$1563,MATCH($D99,'     2022    '!$D$1:$D$1794,0),MATCH(V$1,'     2022    '!$A$1:$AC$1,0))</f>
        <v>UN0336</v>
      </c>
      <c r="W99" s="153" t="str">
        <f>INDEX('     2022    '!$A$1:$AC$1563,MATCH($D99,'     2022    '!$D$1:$D$1794,0),MATCH(W$1,'     2022    '!$A$1:$AC$1,0))</f>
        <v>F4</v>
      </c>
      <c r="X99" s="151" t="str">
        <f>INDEX('     2022    '!$A$1:$AC$1563,MATCH($D99,'     2022    '!$D$1:$D$1794,0),MATCH(X$1,'     2022    '!$A$1:$AC$1,0))</f>
        <v/>
      </c>
      <c r="Y99" s="151" t="str">
        <f>INDEX('     2022    '!$A$1:$AC$1563,MATCH($D99,'     2022    '!$D$1:$D$1794,0),MATCH(Y$1,'     2022    '!$A$1:$AC$1,0))</f>
        <v/>
      </c>
      <c r="Z99" s="156">
        <f>INDEX('     2022    '!$A$1:$AC$1563,MATCH($D99,'     2022    '!$D$1:$D$1794,0),MATCH(Z$1,'     2022    '!$A$1:$AC$1,0))</f>
        <v>0.13450000000000001</v>
      </c>
      <c r="AA99" s="153" t="str">
        <f>INDEX('     2022    '!$A$1:$AC$1563,MATCH($D99,'     2022    '!$D$1:$D$1794,0),MATCH(AA$1,'     2022    '!$A$1:$AC$1,0))</f>
        <v>1008-F4-69259801</v>
      </c>
      <c r="AB99" s="153" t="str">
        <f>INDEX('     2022    '!$A$1:$AC$1563,MATCH($D99,'     2022    '!$D$1:$D$1794,0),MATCH(AB$1,'     2022    '!$A$1:$AC$1,0))</f>
        <v>GB/HSE-358606</v>
      </c>
      <c r="AC99" s="153" t="str">
        <f>INDEX('     2022    '!$A$1:$AC$1563,MATCH($D99,'     2022    '!$D$1:$D$1794,0),MATCH(AC$1,'     2022    '!$A$1:$AC$1,0))</f>
        <v>8/15/2028</v>
      </c>
    </row>
    <row r="100" spans="1:29" ht="24">
      <c r="A100" s="32">
        <f t="shared" si="2"/>
        <v>97</v>
      </c>
      <c r="B100" s="68" t="str">
        <f>INDEX('     2022    '!B$2:B$1794,MATCH(D100,'     2022    '!D$2:D$1794,0))</f>
        <v>NEW2021</v>
      </c>
      <c r="C100" s="204" t="str">
        <f>INDEX('     2022    '!C$2:C$1794,MATCH(D100,'     2022    '!D$2:D$1794,0))</f>
        <v>Cake - 64s</v>
      </c>
      <c r="D100" s="205" t="str">
        <f>INDEX('     2022    '!D:D,MATCH(A100,'     2022    '!AF:AF,0))</f>
        <v>CC1573</v>
      </c>
      <c r="E100" s="204" t="str">
        <f>INDEX('     2022    '!$A$1:$BP$1563,MATCH(D100,'     2022    '!$D$1:$D$1794,0),MATCH(E$1,'     2022    '!$A$1:$BH$1,0))</f>
        <v>SPIT CRACKLE STROBE. 64 shot cake. A long duration quiet cake for the back garden, a real combination of effects building up towards a crackle finale. RETAIL</v>
      </c>
      <c r="F100" s="206" t="str">
        <f>IFERROR(IF(LEFT(INDEX('     2022    '!AD$2:AD$1794,MATCH(D100,'     2022    '!D$2:D$1794,0)),4)="http",HYPERLINK(INDEX('     2022    '!AD$2:AD$1794,MATCH(D100,'     2022    '!D$2:D$1794,0)),"Video"),""),"")</f>
        <v>Video</v>
      </c>
      <c r="G100" s="207">
        <f>INDEX('     2022    '!$A$1:$AC$1563,MATCH($D100,'     2022    '!$D$1:$D$1794,0),MATCH(G$1,'     2022    '!$A$1:$AC$1,0))</f>
        <v>0</v>
      </c>
      <c r="H100" s="150"/>
      <c r="I100" s="152">
        <f>INDEX('     2022    '!$A$1:$AC$1563,MATCH($D100,'     2022    '!$D$1:$D$1794,0),MATCH(I$1,'     2022    '!$A$1:$AC$1,0))</f>
        <v>86.63</v>
      </c>
      <c r="J100" s="150"/>
      <c r="K100" s="151">
        <f t="shared" si="3"/>
        <v>8.0452593278978615</v>
      </c>
      <c r="L100" s="152">
        <f>INDEX('     2022    '!$A$1:$AC$1563,MATCH($D100,'     2022    '!$D$1:$D$1794,0),MATCH(L$1,'     2022    '!$A$1:$AC$1,0))</f>
        <v>91.71595633803561</v>
      </c>
      <c r="M100" s="152">
        <f>INDEX('     2022    '!$A$1:$AC$1563,MATCH($D100,'     2022    '!$D$1:$D$1794,0),MATCH(M$1,'     2022    '!$A$1:$AC$1,0))</f>
        <v>96.543111934774331</v>
      </c>
      <c r="N100" s="153" t="str">
        <f>INDEX('     2022    '!$A$1:$AC$1563,MATCH($D100,'     2022    '!$D$1:$D$1794,0),MATCH(N$1,'     2022    '!$A$1:$AC$1,0))</f>
        <v>16mm</v>
      </c>
      <c r="O100" s="154">
        <f>INDEX('     2022    '!$A$1:$AC$1563,MATCH($D100,'     2022    '!$D$1:$D$1794,0),MATCH(O$1,'     2022    '!$A$1:$AC$1,0))</f>
        <v>12</v>
      </c>
      <c r="P100" s="153">
        <f>INDEX('     2022    '!$A$1:$AC$1563,MATCH($D100,'     2022    '!$D$1:$D$1794,0),MATCH(P$1,'     2022    '!$A$1:$AC$1,0))</f>
        <v>70</v>
      </c>
      <c r="Q100" s="153" t="str">
        <f>INDEX('     2022    '!$A$1:$AC$1563,MATCH($D100,'     2022    '!$D$1:$D$1794,0),MATCH(Q$1,'     2022    '!$A$1:$AC$1,0))</f>
        <v>Yes</v>
      </c>
      <c r="R100" s="155">
        <f>INDEX('     2022    '!$A$1:$AC$1563,MATCH($D100,'     2022    '!$D$1:$D$1794,0),MATCH(R$1,'     2022    '!$A$1:$AC$1,0))</f>
        <v>14</v>
      </c>
      <c r="S100" s="155">
        <f>INDEX('     2022    '!$A$1:$AC$1563,MATCH($D100,'     2022    '!$D$1:$D$1794,0),MATCH(S$1,'     2022    '!$A$1:$AC$1,0))</f>
        <v>2</v>
      </c>
      <c r="T100" s="155">
        <f>INDEX('     2022    '!$A$1:$AC$1563,MATCH($D100,'     2022    '!$D$1:$D$1794,0),MATCH(T$1,'     2022    '!$A$1:$AC$1,0))</f>
        <v>0</v>
      </c>
      <c r="U100" s="154" t="str">
        <f>INDEX('     2022    '!$A$1:$AC$1563,MATCH($D100,'     2022    '!$D$1:$D$1794,0),MATCH(U$1,'     2022    '!$A$1:$AC$1,0))</f>
        <v>1.4G</v>
      </c>
      <c r="V100" s="153" t="str">
        <f>INDEX('     2022    '!$A$1:$AC$1563,MATCH($D100,'     2022    '!$D$1:$D$1794,0),MATCH(V$1,'     2022    '!$A$1:$AC$1,0))</f>
        <v>UN0336</v>
      </c>
      <c r="W100" s="153" t="str">
        <f>INDEX('     2022    '!$A$1:$AC$1563,MATCH($D100,'     2022    '!$D$1:$D$1794,0),MATCH(W$1,'     2022    '!$A$1:$AC$1,0))</f>
        <v>F2</v>
      </c>
      <c r="X100" s="151">
        <f>INDEX('     2022    '!$A$1:$AC$1563,MATCH($D100,'     2022    '!$D$1:$D$1794,0),MATCH(X$1,'     2022    '!$A$1:$AC$1,0))</f>
        <v>27.49</v>
      </c>
      <c r="Y100" s="151">
        <f>INDEX('     2022    '!$A$1:$AC$1563,MATCH($D100,'     2022    '!$D$1:$D$1794,0),MATCH(Y$1,'     2022    '!$A$1:$AC$1,0))</f>
        <v>21.49</v>
      </c>
      <c r="Z100" s="156">
        <f>INDEX('     2022    '!$A$1:$AC$1563,MATCH($D100,'     2022    '!$D$1:$D$1794,0),MATCH(Z$1,'     2022    '!$A$1:$AC$1,0))</f>
        <v>3.2599999999999997E-2</v>
      </c>
      <c r="AA100" s="153" t="str">
        <f>INDEX('     2022    '!$A$1:$AC$1563,MATCH($D100,'     2022    '!$D$1:$D$1794,0),MATCH(AA$1,'     2022    '!$A$1:$AC$1,0))</f>
        <v>2806-F2-003542</v>
      </c>
      <c r="AB100" s="153" t="str">
        <f>INDEX('     2022    '!$A$1:$AC$1563,MATCH($D100,'     2022    '!$D$1:$D$1794,0),MATCH(AB$1,'     2022    '!$A$1:$AC$1,0))</f>
        <v>NL/TNO-0017-2021</v>
      </c>
      <c r="AC100" s="153" t="str">
        <f>INDEX('     2022    '!$A$1:$AC$1563,MATCH($D100,'     2022    '!$D$1:$D$1794,0),MATCH(AC$1,'     2022    '!$A$1:$AC$1,0))</f>
        <v>12/31/2099</v>
      </c>
    </row>
    <row r="101" spans="1:29">
      <c r="A101" s="32">
        <f t="shared" si="2"/>
        <v>98</v>
      </c>
      <c r="B101" s="68" t="str">
        <f>INDEX('     2022    '!B$2:B$1794,MATCH(D101,'     2022    '!D$2:D$1794,0))</f>
        <v/>
      </c>
      <c r="C101" s="204" t="str">
        <f>INDEX('     2022    '!C$2:C$1794,MATCH(D101,'     2022    '!D$2:D$1794,0))</f>
        <v>Cake - 64s</v>
      </c>
      <c r="D101" s="205" t="str">
        <f>INDEX('     2022    '!D:D,MATCH(A101,'     2022    '!AF:AF,0))</f>
        <v>CC1499</v>
      </c>
      <c r="E101" s="204" t="str">
        <f>INDEX('     2022    '!$A$1:$BP$1563,MATCH(D101,'     2022    '!$D$1:$D$1794,0),MATCH(E$1,'     2022    '!$A$1:$BH$1,0))</f>
        <v>64s. Red strobe willow blue aniseed</v>
      </c>
      <c r="F101" s="206" t="str">
        <f>IFERROR(IF(LEFT(INDEX('     2022    '!AD$2:AD$1794,MATCH(D101,'     2022    '!D$2:D$1794,0)),4)="http",HYPERLINK(INDEX('     2022    '!AD$2:AD$1794,MATCH(D101,'     2022    '!D$2:D$1794,0)),"Video"),""),"")</f>
        <v>Video</v>
      </c>
      <c r="G101" s="207">
        <f>INDEX('     2022    '!$A$1:$AC$1563,MATCH($D101,'     2022    '!$D$1:$D$1794,0),MATCH(G$1,'     2022    '!$A$1:$AC$1,0))</f>
        <v>18</v>
      </c>
      <c r="H101" s="150"/>
      <c r="I101" s="152">
        <f>INDEX('     2022    '!$A$1:$AC$1563,MATCH($D101,'     2022    '!$D$1:$D$1794,0),MATCH(I$1,'     2022    '!$A$1:$AC$1,0))</f>
        <v>60.63</v>
      </c>
      <c r="J101" s="150"/>
      <c r="K101" s="151">
        <f t="shared" si="3"/>
        <v>69.300000000000011</v>
      </c>
      <c r="L101" s="152">
        <f>INDEX('     2022    '!$A$1:$AC$1563,MATCH($D101,'     2022    '!$D$1:$D$1794,0),MATCH(L$1,'     2022    '!$A$1:$AC$1,0))</f>
        <v>63.063000000000009</v>
      </c>
      <c r="M101" s="152">
        <f>INDEX('     2022    '!$A$1:$AC$1563,MATCH($D101,'     2022    '!$D$1:$D$1794,0),MATCH(M$1,'     2022    '!$A$1:$AC$1,0))</f>
        <v>69.300000000000011</v>
      </c>
      <c r="N101" s="153" t="str">
        <f>INDEX('     2022    '!$A$1:$AC$1563,MATCH($D101,'     2022    '!$D$1:$D$1794,0),MATCH(N$1,'     2022    '!$A$1:$AC$1,0))</f>
        <v>38mm</v>
      </c>
      <c r="O101" s="154">
        <f>INDEX('     2022    '!$A$1:$AC$1563,MATCH($D101,'     2022    '!$D$1:$D$1794,0),MATCH(O$1,'     2022    '!$A$1:$AC$1,0))</f>
        <v>1</v>
      </c>
      <c r="P101" s="153">
        <f>INDEX('     2022    '!$A$1:$AC$1563,MATCH($D101,'     2022    '!$D$1:$D$1794,0),MATCH(P$1,'     2022    '!$A$1:$AC$1,0))</f>
        <v>25</v>
      </c>
      <c r="Q101" s="153" t="str">
        <f>INDEX('     2022    '!$A$1:$AC$1563,MATCH($D101,'     2022    '!$D$1:$D$1794,0),MATCH(Q$1,'     2022    '!$A$1:$AC$1,0))</f>
        <v>Yes</v>
      </c>
      <c r="R101" s="155">
        <f>INDEX('     2022    '!$A$1:$AC$1563,MATCH($D101,'     2022    '!$D$1:$D$1794,0),MATCH(R$1,'     2022    '!$A$1:$AC$1,0))</f>
        <v>17</v>
      </c>
      <c r="S101" s="155">
        <f>INDEX('     2022    '!$A$1:$AC$1563,MATCH($D101,'     2022    '!$D$1:$D$1794,0),MATCH(S$1,'     2022    '!$A$1:$AC$1,0))</f>
        <v>2.2000000000000002</v>
      </c>
      <c r="T101" s="155">
        <f>INDEX('     2022    '!$A$1:$AC$1563,MATCH($D101,'     2022    '!$D$1:$D$1794,0),MATCH(T$1,'     2022    '!$A$1:$AC$1,0))</f>
        <v>0.3</v>
      </c>
      <c r="U101" s="154" t="str">
        <f>INDEX('     2022    '!$A$1:$AC$1563,MATCH($D101,'     2022    '!$D$1:$D$1794,0),MATCH(U$1,'     2022    '!$A$1:$AC$1,0))</f>
        <v>1.3G</v>
      </c>
      <c r="V101" s="153" t="str">
        <f>INDEX('     2022    '!$A$1:$AC$1563,MATCH($D101,'     2022    '!$D$1:$D$1794,0),MATCH(V$1,'     2022    '!$A$1:$AC$1,0))</f>
        <v>UN0335</v>
      </c>
      <c r="W101" s="153" t="str">
        <f>INDEX('     2022    '!$A$1:$AC$1563,MATCH($D101,'     2022    '!$D$1:$D$1794,0),MATCH(W$1,'     2022    '!$A$1:$AC$1,0))</f>
        <v>F4</v>
      </c>
      <c r="X101" s="151" t="str">
        <f>INDEX('     2022    '!$A$1:$AC$1563,MATCH($D101,'     2022    '!$D$1:$D$1794,0),MATCH(X$1,'     2022    '!$A$1:$AC$1,0))</f>
        <v/>
      </c>
      <c r="Y101" s="151" t="str">
        <f>INDEX('     2022    '!$A$1:$AC$1563,MATCH($D101,'     2022    '!$D$1:$D$1794,0),MATCH(Y$1,'     2022    '!$A$1:$AC$1,0))</f>
        <v/>
      </c>
      <c r="Z101" s="156">
        <f>INDEX('     2022    '!$A$1:$AC$1563,MATCH($D101,'     2022    '!$D$1:$D$1794,0),MATCH(Z$1,'     2022    '!$A$1:$AC$1,0))</f>
        <v>5.3428000000000003E-2</v>
      </c>
      <c r="AA101" s="153" t="str">
        <f>INDEX('     2022    '!$A$1:$AC$1563,MATCH($D101,'     2022    '!$D$1:$D$1794,0),MATCH(AA$1,'     2022    '!$A$1:$AC$1,0))</f>
        <v>2806-F4-001959</v>
      </c>
      <c r="AB101" s="153" t="str">
        <f>INDEX('     2022    '!$A$1:$AC$1563,MATCH($D101,'     2022    '!$D$1:$D$1794,0),MATCH(AB$1,'     2022    '!$A$1:$AC$1,0))</f>
        <v>GB/HSE-362431</v>
      </c>
      <c r="AC101" s="153" t="str">
        <f>INDEX('     2022    '!$A$1:$AC$1563,MATCH($D101,'     2022    '!$D$1:$D$1794,0),MATCH(AC$1,'     2022    '!$A$1:$AC$1,0))</f>
        <v>11/30/2030</v>
      </c>
    </row>
    <row r="102" spans="1:29">
      <c r="A102" s="32">
        <f t="shared" si="2"/>
        <v>99</v>
      </c>
      <c r="B102" s="68" t="str">
        <f>INDEX('     2022    '!B$2:B$1794,MATCH(D102,'     2022    '!D$2:D$1794,0))</f>
        <v/>
      </c>
      <c r="C102" s="204" t="str">
        <f>INDEX('     2022    '!C$2:C$1794,MATCH(D102,'     2022    '!D$2:D$1794,0))</f>
        <v>Cake - 64s</v>
      </c>
      <c r="D102" s="205" t="str">
        <f>INDEX('     2022    '!D:D,MATCH(A102,'     2022    '!AF:AF,0))</f>
        <v>CC0401</v>
      </c>
      <c r="E102" s="204" t="str">
        <f>INDEX('     2022    '!$A$1:$BP$1563,MATCH(D102,'     2022    '!$D$1:$D$1794,0),MATCH(E$1,'     2022    '!$A$1:$BH$1,0))</f>
        <v>64s. Split colour horsetail</v>
      </c>
      <c r="F102" s="206" t="str">
        <f>IFERROR(IF(LEFT(INDEX('     2022    '!AD$2:AD$1794,MATCH(D102,'     2022    '!D$2:D$1794,0)),4)="http",HYPERLINK(INDEX('     2022    '!AD$2:AD$1794,MATCH(D102,'     2022    '!D$2:D$1794,0)),"Video"),""),"")</f>
        <v>Video</v>
      </c>
      <c r="G102" s="207">
        <f>INDEX('     2022    '!$A$1:$AC$1563,MATCH($D102,'     2022    '!$D$1:$D$1794,0),MATCH(G$1,'     2022    '!$A$1:$AC$1,0))</f>
        <v>1</v>
      </c>
      <c r="H102" s="150"/>
      <c r="I102" s="152">
        <f>INDEX('     2022    '!$A$1:$AC$1563,MATCH($D102,'     2022    '!$D$1:$D$1794,0),MATCH(I$1,'     2022    '!$A$1:$AC$1,0))</f>
        <v>62.56</v>
      </c>
      <c r="J102" s="150"/>
      <c r="K102" s="151">
        <f t="shared" si="3"/>
        <v>72.027895790035458</v>
      </c>
      <c r="L102" s="152">
        <f>INDEX('     2022    '!$A$1:$AC$1563,MATCH($D102,'     2022    '!$D$1:$D$1794,0),MATCH(L$1,'     2022    '!$A$1:$AC$1,0))</f>
        <v>65.54538516893227</v>
      </c>
      <c r="M102" s="152">
        <f>INDEX('     2022    '!$A$1:$AC$1563,MATCH($D102,'     2022    '!$D$1:$D$1794,0),MATCH(M$1,'     2022    '!$A$1:$AC$1,0))</f>
        <v>72.027895790035458</v>
      </c>
      <c r="N102" s="153" t="str">
        <f>INDEX('     2022    '!$A$1:$AC$1563,MATCH($D102,'     2022    '!$D$1:$D$1794,0),MATCH(N$1,'     2022    '!$A$1:$AC$1,0))</f>
        <v>38mm</v>
      </c>
      <c r="O102" s="154">
        <f>INDEX('     2022    '!$A$1:$AC$1563,MATCH($D102,'     2022    '!$D$1:$D$1794,0),MATCH(O$1,'     2022    '!$A$1:$AC$1,0))</f>
        <v>1</v>
      </c>
      <c r="P102" s="153">
        <f>INDEX('     2022    '!$A$1:$AC$1563,MATCH($D102,'     2022    '!$D$1:$D$1794,0),MATCH(P$1,'     2022    '!$A$1:$AC$1,0))</f>
        <v>29</v>
      </c>
      <c r="Q102" s="153" t="str">
        <f>INDEX('     2022    '!$A$1:$AC$1563,MATCH($D102,'     2022    '!$D$1:$D$1794,0),MATCH(Q$1,'     2022    '!$A$1:$AC$1,0))</f>
        <v>Yes</v>
      </c>
      <c r="R102" s="155">
        <f>INDEX('     2022    '!$A$1:$AC$1563,MATCH($D102,'     2022    '!$D$1:$D$1794,0),MATCH(R$1,'     2022    '!$A$1:$AC$1,0))</f>
        <v>17</v>
      </c>
      <c r="S102" s="155">
        <f>INDEX('     2022    '!$A$1:$AC$1563,MATCH($D102,'     2022    '!$D$1:$D$1794,0),MATCH(S$1,'     2022    '!$A$1:$AC$1,0))</f>
        <v>2.2000000000000002</v>
      </c>
      <c r="T102" s="155">
        <f>INDEX('     2022    '!$A$1:$AC$1563,MATCH($D102,'     2022    '!$D$1:$D$1794,0),MATCH(T$1,'     2022    '!$A$1:$AC$1,0))</f>
        <v>0.3</v>
      </c>
      <c r="U102" s="154" t="str">
        <f>INDEX('     2022    '!$A$1:$AC$1563,MATCH($D102,'     2022    '!$D$1:$D$1794,0),MATCH(U$1,'     2022    '!$A$1:$AC$1,0))</f>
        <v>1.3G</v>
      </c>
      <c r="V102" s="153" t="str">
        <f>INDEX('     2022    '!$A$1:$AC$1563,MATCH($D102,'     2022    '!$D$1:$D$1794,0),MATCH(V$1,'     2022    '!$A$1:$AC$1,0))</f>
        <v>UN0335</v>
      </c>
      <c r="W102" s="153" t="str">
        <f>INDEX('     2022    '!$A$1:$AC$1563,MATCH($D102,'     2022    '!$D$1:$D$1794,0),MATCH(W$1,'     2022    '!$A$1:$AC$1,0))</f>
        <v>F4</v>
      </c>
      <c r="X102" s="151" t="str">
        <f>INDEX('     2022    '!$A$1:$AC$1563,MATCH($D102,'     2022    '!$D$1:$D$1794,0),MATCH(X$1,'     2022    '!$A$1:$AC$1,0))</f>
        <v/>
      </c>
      <c r="Y102" s="151" t="str">
        <f>INDEX('     2022    '!$A$1:$AC$1563,MATCH($D102,'     2022    '!$D$1:$D$1794,0),MATCH(Y$1,'     2022    '!$A$1:$AC$1,0))</f>
        <v/>
      </c>
      <c r="Z102" s="156">
        <f>INDEX('     2022    '!$A$1:$AC$1563,MATCH($D102,'     2022    '!$D$1:$D$1794,0),MATCH(Z$1,'     2022    '!$A$1:$AC$1,0))</f>
        <v>5.3400000000000003E-2</v>
      </c>
      <c r="AA102" s="153" t="str">
        <f>INDEX('     2022    '!$A$1:$AC$1563,MATCH($D102,'     2022    '!$D$1:$D$1794,0),MATCH(AA$1,'     2022    '!$A$1:$AC$1,0))</f>
        <v>1008-F4-69249665</v>
      </c>
      <c r="AB102" s="153" t="str">
        <f>INDEX('     2022    '!$A$1:$AC$1563,MATCH($D102,'     2022    '!$D$1:$D$1794,0),MATCH(AB$1,'     2022    '!$A$1:$AC$1,0))</f>
        <v>GB/HSE-337961</v>
      </c>
      <c r="AC102" s="153" t="str">
        <f>INDEX('     2022    '!$A$1:$AC$1563,MATCH($D102,'     2022    '!$D$1:$D$1794,0),MATCH(AC$1,'     2022    '!$A$1:$AC$1,0))</f>
        <v>11/1/2026</v>
      </c>
    </row>
    <row r="103" spans="1:29">
      <c r="A103" s="32">
        <f t="shared" si="2"/>
        <v>100</v>
      </c>
      <c r="B103" s="68" t="str">
        <f>INDEX('     2022    '!B$2:B$1794,MATCH(D103,'     2022    '!D$2:D$1794,0))</f>
        <v/>
      </c>
      <c r="C103" s="204" t="str">
        <f>INDEX('     2022    '!C$2:C$1794,MATCH(D103,'     2022    '!D$2:D$1794,0))</f>
        <v>Cake - 64s</v>
      </c>
      <c r="D103" s="205" t="str">
        <f>INDEX('     2022    '!D:D,MATCH(A103,'     2022    '!AF:AF,0))</f>
        <v>CC0176</v>
      </c>
      <c r="E103" s="204" t="str">
        <f>INDEX('     2022    '!$A$1:$BP$1563,MATCH(D103,'     2022    '!$D$1:$D$1794,0),MATCH(E$1,'     2022    '!$A$1:$BH$1,0))</f>
        <v>64s. Spit White Blink Chrysanthemum (Q)</v>
      </c>
      <c r="F103" s="206" t="str">
        <f>IFERROR(IF(LEFT(INDEX('     2022    '!AD$2:AD$1794,MATCH(D103,'     2022    '!D$2:D$1794,0)),4)="http",HYPERLINK(INDEX('     2022    '!AD$2:AD$1794,MATCH(D103,'     2022    '!D$2:D$1794,0)),"Video"),""),"")</f>
        <v>Video</v>
      </c>
      <c r="G103" s="207">
        <f>INDEX('     2022    '!$A$1:$AC$1563,MATCH($D103,'     2022    '!$D$1:$D$1794,0),MATCH(G$1,'     2022    '!$A$1:$AC$1,0))</f>
        <v>17</v>
      </c>
      <c r="H103" s="150"/>
      <c r="I103" s="152">
        <f>INDEX('     2022    '!$A$1:$AC$1563,MATCH($D103,'     2022    '!$D$1:$D$1794,0),MATCH(I$1,'     2022    '!$A$1:$AC$1,0))</f>
        <v>63.04</v>
      </c>
      <c r="J103" s="150"/>
      <c r="K103" s="151">
        <f t="shared" si="3"/>
        <v>72.050000000000011</v>
      </c>
      <c r="L103" s="152">
        <f>INDEX('     2022    '!$A$1:$AC$1563,MATCH($D103,'     2022    '!$D$1:$D$1794,0),MATCH(L$1,'     2022    '!$A$1:$AC$1,0))</f>
        <v>65.565500000000014</v>
      </c>
      <c r="M103" s="152">
        <f>INDEX('     2022    '!$A$1:$AC$1563,MATCH($D103,'     2022    '!$D$1:$D$1794,0),MATCH(M$1,'     2022    '!$A$1:$AC$1,0))</f>
        <v>72.050000000000011</v>
      </c>
      <c r="N103" s="153" t="str">
        <f>INDEX('     2022    '!$A$1:$AC$1563,MATCH($D103,'     2022    '!$D$1:$D$1794,0),MATCH(N$1,'     2022    '!$A$1:$AC$1,0))</f>
        <v>38mm</v>
      </c>
      <c r="O103" s="154">
        <f>INDEX('     2022    '!$A$1:$AC$1563,MATCH($D103,'     2022    '!$D$1:$D$1794,0),MATCH(O$1,'     2022    '!$A$1:$AC$1,0))</f>
        <v>1</v>
      </c>
      <c r="P103" s="153">
        <f>INDEX('     2022    '!$A$1:$AC$1563,MATCH($D103,'     2022    '!$D$1:$D$1794,0),MATCH(P$1,'     2022    '!$A$1:$AC$1,0))</f>
        <v>24</v>
      </c>
      <c r="Q103" s="153" t="str">
        <f>INDEX('     2022    '!$A$1:$AC$1563,MATCH($D103,'     2022    '!$D$1:$D$1794,0),MATCH(Q$1,'     2022    '!$A$1:$AC$1,0))</f>
        <v>Yes</v>
      </c>
      <c r="R103" s="155">
        <f>INDEX('     2022    '!$A$1:$AC$1563,MATCH($D103,'     2022    '!$D$1:$D$1794,0),MATCH(R$1,'     2022    '!$A$1:$AC$1,0))</f>
        <v>17</v>
      </c>
      <c r="S103" s="155">
        <f>INDEX('     2022    '!$A$1:$AC$1563,MATCH($D103,'     2022    '!$D$1:$D$1794,0),MATCH(S$1,'     2022    '!$A$1:$AC$1,0))</f>
        <v>2.2000000000000002</v>
      </c>
      <c r="T103" s="155">
        <f>INDEX('     2022    '!$A$1:$AC$1563,MATCH($D103,'     2022    '!$D$1:$D$1794,0),MATCH(T$1,'     2022    '!$A$1:$AC$1,0))</f>
        <v>0.3</v>
      </c>
      <c r="U103" s="154" t="str">
        <f>INDEX('     2022    '!$A$1:$AC$1563,MATCH($D103,'     2022    '!$D$1:$D$1794,0),MATCH(U$1,'     2022    '!$A$1:$AC$1,0))</f>
        <v>1.3G</v>
      </c>
      <c r="V103" s="153" t="str">
        <f>INDEX('     2022    '!$A$1:$AC$1563,MATCH($D103,'     2022    '!$D$1:$D$1794,0),MATCH(V$1,'     2022    '!$A$1:$AC$1,0))</f>
        <v>UN0335</v>
      </c>
      <c r="W103" s="153" t="str">
        <f>INDEX('     2022    '!$A$1:$AC$1563,MATCH($D103,'     2022    '!$D$1:$D$1794,0),MATCH(W$1,'     2022    '!$A$1:$AC$1,0))</f>
        <v>F4</v>
      </c>
      <c r="X103" s="151" t="str">
        <f>INDEX('     2022    '!$A$1:$AC$1563,MATCH($D103,'     2022    '!$D$1:$D$1794,0),MATCH(X$1,'     2022    '!$A$1:$AC$1,0))</f>
        <v/>
      </c>
      <c r="Y103" s="151" t="str">
        <f>INDEX('     2022    '!$A$1:$AC$1563,MATCH($D103,'     2022    '!$D$1:$D$1794,0),MATCH(Y$1,'     2022    '!$A$1:$AC$1,0))</f>
        <v/>
      </c>
      <c r="Z103" s="156">
        <f>INDEX('     2022    '!$A$1:$AC$1563,MATCH($D103,'     2022    '!$D$1:$D$1794,0),MATCH(Z$1,'     2022    '!$A$1:$AC$1,0))</f>
        <v>5.3400000000000003E-2</v>
      </c>
      <c r="AA103" s="153" t="str">
        <f>INDEX('     2022    '!$A$1:$AC$1563,MATCH($D103,'     2022    '!$D$1:$D$1794,0),MATCH(AA$1,'     2022    '!$A$1:$AC$1,0))</f>
        <v>1008-F4-69249665</v>
      </c>
      <c r="AB103" s="153" t="str">
        <f>INDEX('     2022    '!$A$1:$AC$1563,MATCH($D103,'     2022    '!$D$1:$D$1794,0),MATCH(AB$1,'     2022    '!$A$1:$AC$1,0))</f>
        <v>GB/HSE-261609</v>
      </c>
      <c r="AC103" s="153" t="str">
        <f>INDEX('     2022    '!$A$1:$AC$1563,MATCH($D103,'     2022    '!$D$1:$D$1794,0),MATCH(AC$1,'     2022    '!$A$1:$AC$1,0))</f>
        <v>4/30/2027</v>
      </c>
    </row>
    <row r="104" spans="1:29">
      <c r="A104" s="32">
        <f t="shared" si="2"/>
        <v>101</v>
      </c>
      <c r="B104" s="68" t="str">
        <f>INDEX('     2022    '!B$2:B$1794,MATCH(D104,'     2022    '!D$2:D$1794,0))</f>
        <v/>
      </c>
      <c r="C104" s="204" t="str">
        <f>INDEX('     2022    '!C$2:C$1794,MATCH(D104,'     2022    '!D$2:D$1794,0))</f>
        <v>Cake - 65s</v>
      </c>
      <c r="D104" s="205" t="str">
        <f>INDEX('     2022    '!D:D,MATCH(A104,'     2022    '!AF:AF,0))</f>
        <v>CC0478</v>
      </c>
      <c r="E104" s="204" t="str">
        <f>INDEX('     2022    '!$A$1:$BP$1563,MATCH(D104,'     2022    '!$D$1:$D$1794,0),MATCH(E$1,'     2022    '!$A$1:$BH$1,0))</f>
        <v>65s FAN. Silver wide comet with red, green strobe bouquet</v>
      </c>
      <c r="F104" s="206" t="str">
        <f>IFERROR(IF(LEFT(INDEX('     2022    '!AD$2:AD$1794,MATCH(D104,'     2022    '!D$2:D$1794,0)),4)="http",HYPERLINK(INDEX('     2022    '!AD$2:AD$1794,MATCH(D104,'     2022    '!D$2:D$1794,0)),"Video"),""),"")</f>
        <v>Video</v>
      </c>
      <c r="G104" s="207">
        <f>INDEX('     2022    '!$A$1:$AC$1563,MATCH($D104,'     2022    '!$D$1:$D$1794,0),MATCH(G$1,'     2022    '!$A$1:$AC$1,0))</f>
        <v>18</v>
      </c>
      <c r="H104" s="150"/>
      <c r="I104" s="152">
        <f>INDEX('     2022    '!$A$1:$AC$1563,MATCH($D104,'     2022    '!$D$1:$D$1794,0),MATCH(I$1,'     2022    '!$A$1:$AC$1,0))</f>
        <v>94.37</v>
      </c>
      <c r="J104" s="150"/>
      <c r="K104" s="151">
        <f t="shared" si="3"/>
        <v>50.725000000000001</v>
      </c>
      <c r="L104" s="152">
        <f>INDEX('     2022    '!$A$1:$AC$1563,MATCH($D104,'     2022    '!$D$1:$D$1794,0),MATCH(L$1,'     2022    '!$A$1:$AC$1,0))</f>
        <v>96.257400000000004</v>
      </c>
      <c r="M104" s="152">
        <f>INDEX('     2022    '!$A$1:$AC$1563,MATCH($D104,'     2022    '!$D$1:$D$1794,0),MATCH(M$1,'     2022    '!$A$1:$AC$1,0))</f>
        <v>101.45</v>
      </c>
      <c r="N104" s="153" t="str">
        <f>INDEX('     2022    '!$A$1:$AC$1563,MATCH($D104,'     2022    '!$D$1:$D$1794,0),MATCH(N$1,'     2022    '!$A$1:$AC$1,0))</f>
        <v>30mm</v>
      </c>
      <c r="O104" s="154">
        <f>INDEX('     2022    '!$A$1:$AC$1563,MATCH($D104,'     2022    '!$D$1:$D$1794,0),MATCH(O$1,'     2022    '!$A$1:$AC$1,0))</f>
        <v>2</v>
      </c>
      <c r="P104" s="153">
        <f>INDEX('     2022    '!$A$1:$AC$1563,MATCH($D104,'     2022    '!$D$1:$D$1794,0),MATCH(P$1,'     2022    '!$A$1:$AC$1,0))</f>
        <v>13</v>
      </c>
      <c r="Q104" s="153" t="str">
        <f>INDEX('     2022    '!$A$1:$AC$1563,MATCH($D104,'     2022    '!$D$1:$D$1794,0),MATCH(Q$1,'     2022    '!$A$1:$AC$1,0))</f>
        <v>Yes</v>
      </c>
      <c r="R104" s="155">
        <f>INDEX('     2022    '!$A$1:$AC$1563,MATCH($D104,'     2022    '!$D$1:$D$1794,0),MATCH(R$1,'     2022    '!$A$1:$AC$1,0))</f>
        <v>20</v>
      </c>
      <c r="S104" s="155">
        <f>INDEX('     2022    '!$A$1:$AC$1563,MATCH($D104,'     2022    '!$D$1:$D$1794,0),MATCH(S$1,'     2022    '!$A$1:$AC$1,0))</f>
        <v>3.7</v>
      </c>
      <c r="T104" s="155">
        <f>INDEX('     2022    '!$A$1:$AC$1563,MATCH($D104,'     2022    '!$D$1:$D$1794,0),MATCH(T$1,'     2022    '!$A$1:$AC$1,0))</f>
        <v>0.3</v>
      </c>
      <c r="U104" s="154" t="str">
        <f>INDEX('     2022    '!$A$1:$AC$1563,MATCH($D104,'     2022    '!$D$1:$D$1794,0),MATCH(U$1,'     2022    '!$A$1:$AC$1,0))</f>
        <v>1.4G</v>
      </c>
      <c r="V104" s="153" t="str">
        <f>INDEX('     2022    '!$A$1:$AC$1563,MATCH($D104,'     2022    '!$D$1:$D$1794,0),MATCH(V$1,'     2022    '!$A$1:$AC$1,0))</f>
        <v>UN0336</v>
      </c>
      <c r="W104" s="153" t="str">
        <f>INDEX('     2022    '!$A$1:$AC$1563,MATCH($D104,'     2022    '!$D$1:$D$1794,0),MATCH(W$1,'     2022    '!$A$1:$AC$1,0))</f>
        <v>F4</v>
      </c>
      <c r="X104" s="151" t="str">
        <f>INDEX('     2022    '!$A$1:$AC$1563,MATCH($D104,'     2022    '!$D$1:$D$1794,0),MATCH(X$1,'     2022    '!$A$1:$AC$1,0))</f>
        <v/>
      </c>
      <c r="Y104" s="151" t="str">
        <f>INDEX('     2022    '!$A$1:$AC$1563,MATCH($D104,'     2022    '!$D$1:$D$1794,0),MATCH(Y$1,'     2022    '!$A$1:$AC$1,0))</f>
        <v/>
      </c>
      <c r="Z104" s="156">
        <f>INDEX('     2022    '!$A$1:$AC$1563,MATCH($D104,'     2022    '!$D$1:$D$1794,0),MATCH(Z$1,'     2022    '!$A$1:$AC$1,0))</f>
        <v>8.3000000000000004E-2</v>
      </c>
      <c r="AA104" s="153" t="str">
        <f>INDEX('     2022    '!$A$1:$AC$1563,MATCH($D104,'     2022    '!$D$1:$D$1794,0),MATCH(AA$1,'     2022    '!$A$1:$AC$1,0))</f>
        <v>1008-F4-69249673</v>
      </c>
      <c r="AB104" s="153" t="str">
        <f>INDEX('     2022    '!$A$1:$AC$1563,MATCH($D104,'     2022    '!$D$1:$D$1794,0),MATCH(AB$1,'     2022    '!$A$1:$AC$1,0))</f>
        <v>GB/HSE-345136</v>
      </c>
      <c r="AC104" s="153" t="str">
        <f>INDEX('     2022    '!$A$1:$AC$1563,MATCH($D104,'     2022    '!$D$1:$D$1794,0),MATCH(AC$1,'     2022    '!$A$1:$AC$1,0))</f>
        <v>10/9/2028</v>
      </c>
    </row>
    <row r="105" spans="1:29">
      <c r="A105" s="32">
        <f t="shared" si="2"/>
        <v>102</v>
      </c>
      <c r="B105" s="68" t="str">
        <f>INDEX('     2022    '!B$2:B$1794,MATCH(D105,'     2022    '!D$2:D$1794,0))</f>
        <v/>
      </c>
      <c r="C105" s="204" t="str">
        <f>INDEX('     2022    '!C$2:C$1794,MATCH(D105,'     2022    '!D$2:D$1794,0))</f>
        <v>Cake - 65s</v>
      </c>
      <c r="D105" s="205" t="str">
        <f>INDEX('     2022    '!D:D,MATCH(A105,'     2022    '!AF:AF,0))</f>
        <v>CC1179</v>
      </c>
      <c r="E105" s="204" t="str">
        <f>INDEX('     2022    '!$A$1:$BP$1563,MATCH(D105,'     2022    '!$D$1:$D$1794,0),MATCH(E$1,'     2022    '!$A$1:$BH$1,0))</f>
        <v>65s FAN. Silver to red strobe tiger tail</v>
      </c>
      <c r="F105" s="206" t="str">
        <f>IFERROR(IF(LEFT(INDEX('     2022    '!AD$2:AD$1794,MATCH(D105,'     2022    '!D$2:D$1794,0)),4)="http",HYPERLINK(INDEX('     2022    '!AD$2:AD$1794,MATCH(D105,'     2022    '!D$2:D$1794,0)),"Video"),""),"")</f>
        <v>Video</v>
      </c>
      <c r="G105" s="207">
        <f>INDEX('     2022    '!$A$1:$AC$1563,MATCH($D105,'     2022    '!$D$1:$D$1794,0),MATCH(G$1,'     2022    '!$A$1:$AC$1,0))</f>
        <v>27</v>
      </c>
      <c r="H105" s="150"/>
      <c r="I105" s="152">
        <f>INDEX('     2022    '!$A$1:$AC$1563,MATCH($D105,'     2022    '!$D$1:$D$1794,0),MATCH(I$1,'     2022    '!$A$1:$AC$1,0))</f>
        <v>96.2</v>
      </c>
      <c r="J105" s="150"/>
      <c r="K105" s="151">
        <f t="shared" si="3"/>
        <v>51.71</v>
      </c>
      <c r="L105" s="152">
        <f>INDEX('     2022    '!$A$1:$AC$1563,MATCH($D105,'     2022    '!$D$1:$D$1794,0),MATCH(L$1,'     2022    '!$A$1:$AC$1,0))</f>
        <v>98.124000000000009</v>
      </c>
      <c r="M105" s="152">
        <f>INDEX('     2022    '!$A$1:$AC$1563,MATCH($D105,'     2022    '!$D$1:$D$1794,0),MATCH(M$1,'     2022    '!$A$1:$AC$1,0))</f>
        <v>103.42</v>
      </c>
      <c r="N105" s="153" t="str">
        <f>INDEX('     2022    '!$A$1:$AC$1563,MATCH($D105,'     2022    '!$D$1:$D$1794,0),MATCH(N$1,'     2022    '!$A$1:$AC$1,0))</f>
        <v>30mm</v>
      </c>
      <c r="O105" s="154">
        <f>INDEX('     2022    '!$A$1:$AC$1563,MATCH($D105,'     2022    '!$D$1:$D$1794,0),MATCH(O$1,'     2022    '!$A$1:$AC$1,0))</f>
        <v>2</v>
      </c>
      <c r="P105" s="153">
        <f>INDEX('     2022    '!$A$1:$AC$1563,MATCH($D105,'     2022    '!$D$1:$D$1794,0),MATCH(P$1,'     2022    '!$A$1:$AC$1,0))</f>
        <v>15</v>
      </c>
      <c r="Q105" s="153" t="str">
        <f>INDEX('     2022    '!$A$1:$AC$1563,MATCH($D105,'     2022    '!$D$1:$D$1794,0),MATCH(Q$1,'     2022    '!$A$1:$AC$1,0))</f>
        <v>Yes</v>
      </c>
      <c r="R105" s="155">
        <f>INDEX('     2022    '!$A$1:$AC$1563,MATCH($D105,'     2022    '!$D$1:$D$1794,0),MATCH(R$1,'     2022    '!$A$1:$AC$1,0))</f>
        <v>20</v>
      </c>
      <c r="S105" s="155">
        <f>INDEX('     2022    '!$A$1:$AC$1563,MATCH($D105,'     2022    '!$D$1:$D$1794,0),MATCH(S$1,'     2022    '!$A$1:$AC$1,0))</f>
        <v>3</v>
      </c>
      <c r="T105" s="155">
        <f>INDEX('     2022    '!$A$1:$AC$1563,MATCH($D105,'     2022    '!$D$1:$D$1794,0),MATCH(T$1,'     2022    '!$A$1:$AC$1,0))</f>
        <v>0.3</v>
      </c>
      <c r="U105" s="154" t="str">
        <f>INDEX('     2022    '!$A$1:$AC$1563,MATCH($D105,'     2022    '!$D$1:$D$1794,0),MATCH(U$1,'     2022    '!$A$1:$AC$1,0))</f>
        <v>1.4G</v>
      </c>
      <c r="V105" s="153" t="str">
        <f>INDEX('     2022    '!$A$1:$AC$1563,MATCH($D105,'     2022    '!$D$1:$D$1794,0),MATCH(V$1,'     2022    '!$A$1:$AC$1,0))</f>
        <v>UN0336</v>
      </c>
      <c r="W105" s="153" t="str">
        <f>INDEX('     2022    '!$A$1:$AC$1563,MATCH($D105,'     2022    '!$D$1:$D$1794,0),MATCH(W$1,'     2022    '!$A$1:$AC$1,0))</f>
        <v>F4</v>
      </c>
      <c r="X105" s="151" t="str">
        <f>INDEX('     2022    '!$A$1:$AC$1563,MATCH($D105,'     2022    '!$D$1:$D$1794,0),MATCH(X$1,'     2022    '!$A$1:$AC$1,0))</f>
        <v/>
      </c>
      <c r="Y105" s="151" t="str">
        <f>INDEX('     2022    '!$A$1:$AC$1563,MATCH($D105,'     2022    '!$D$1:$D$1794,0),MATCH(Y$1,'     2022    '!$A$1:$AC$1,0))</f>
        <v/>
      </c>
      <c r="Z105" s="156">
        <f>INDEX('     2022    '!$A$1:$AC$1563,MATCH($D105,'     2022    '!$D$1:$D$1794,0),MATCH(Z$1,'     2022    '!$A$1:$AC$1,0))</f>
        <v>8.3000000000000004E-2</v>
      </c>
      <c r="AA105" s="153" t="str">
        <f>INDEX('     2022    '!$A$1:$AC$1563,MATCH($D105,'     2022    '!$D$1:$D$1794,0),MATCH(AA$1,'     2022    '!$A$1:$AC$1,0))</f>
        <v>1008-F4-69249673</v>
      </c>
      <c r="AB105" s="153" t="str">
        <f>INDEX('     2022    '!$A$1:$AC$1563,MATCH($D105,'     2022    '!$D$1:$D$1794,0),MATCH(AB$1,'     2022    '!$A$1:$AC$1,0))</f>
        <v>GB/HSE-358605</v>
      </c>
      <c r="AC105" s="153" t="str">
        <f>INDEX('     2022    '!$A$1:$AC$1563,MATCH($D105,'     2022    '!$D$1:$D$1794,0),MATCH(AC$1,'     2022    '!$A$1:$AC$1,0))</f>
        <v>8/15/2028</v>
      </c>
    </row>
    <row r="106" spans="1:29">
      <c r="A106" s="32">
        <f t="shared" si="2"/>
        <v>103</v>
      </c>
      <c r="B106" s="68" t="str">
        <f>INDEX('     2022    '!B$2:B$1794,MATCH(D106,'     2022    '!D$2:D$1794,0))</f>
        <v/>
      </c>
      <c r="C106" s="204" t="str">
        <f>INDEX('     2022    '!C$2:C$1794,MATCH(D106,'     2022    '!D$2:D$1794,0))</f>
        <v>Cake - 65s</v>
      </c>
      <c r="D106" s="205" t="str">
        <f>INDEX('     2022    '!D:D,MATCH(A106,'     2022    '!AF:AF,0))</f>
        <v>CC1524</v>
      </c>
      <c r="E106" s="204" t="str">
        <f>INDEX('     2022    '!$A$1:$BP$1563,MATCH(D106,'     2022    '!$D$1:$D$1794,0),MATCH(E$1,'     2022    '!$A$1:$BH$1,0))</f>
        <v>65s FAN. Green comet tail &amp; Blue/Red glittering mine</v>
      </c>
      <c r="F106" s="206" t="str">
        <f>IFERROR(IF(LEFT(INDEX('     2022    '!AD$2:AD$1794,MATCH(D106,'     2022    '!D$2:D$1794,0)),4)="http",HYPERLINK(INDEX('     2022    '!AD$2:AD$1794,MATCH(D106,'     2022    '!D$2:D$1794,0)),"Video"),""),"")</f>
        <v>Video</v>
      </c>
      <c r="G106" s="207">
        <f>INDEX('     2022    '!$A$1:$AC$1563,MATCH($D106,'     2022    '!$D$1:$D$1794,0),MATCH(G$1,'     2022    '!$A$1:$AC$1,0))</f>
        <v>22</v>
      </c>
      <c r="H106" s="150"/>
      <c r="I106" s="152">
        <f>INDEX('     2022    '!$A$1:$AC$1563,MATCH($D106,'     2022    '!$D$1:$D$1794,0),MATCH(I$1,'     2022    '!$A$1:$AC$1,0))</f>
        <v>113.42</v>
      </c>
      <c r="J106" s="150"/>
      <c r="K106" s="151">
        <f t="shared" si="3"/>
        <v>60.965000000000003</v>
      </c>
      <c r="L106" s="152">
        <f>INDEX('     2022    '!$A$1:$AC$1563,MATCH($D106,'     2022    '!$D$1:$D$1794,0),MATCH(L$1,'     2022    '!$A$1:$AC$1,0))</f>
        <v>115.6884</v>
      </c>
      <c r="M106" s="152">
        <f>INDEX('     2022    '!$A$1:$AC$1563,MATCH($D106,'     2022    '!$D$1:$D$1794,0),MATCH(M$1,'     2022    '!$A$1:$AC$1,0))</f>
        <v>121.93</v>
      </c>
      <c r="N106" s="153" t="str">
        <f>INDEX('     2022    '!$A$1:$AC$1563,MATCH($D106,'     2022    '!$D$1:$D$1794,0),MATCH(N$1,'     2022    '!$A$1:$AC$1,0))</f>
        <v>30mm</v>
      </c>
      <c r="O106" s="154">
        <f>INDEX('     2022    '!$A$1:$AC$1563,MATCH($D106,'     2022    '!$D$1:$D$1794,0),MATCH(O$1,'     2022    '!$A$1:$AC$1,0))</f>
        <v>2</v>
      </c>
      <c r="P106" s="153">
        <f>INDEX('     2022    '!$A$1:$AC$1563,MATCH($D106,'     2022    '!$D$1:$D$1794,0),MATCH(P$1,'     2022    '!$A$1:$AC$1,0))</f>
        <v>20</v>
      </c>
      <c r="Q106" s="153" t="str">
        <f>INDEX('     2022    '!$A$1:$AC$1563,MATCH($D106,'     2022    '!$D$1:$D$1794,0),MATCH(Q$1,'     2022    '!$A$1:$AC$1,0))</f>
        <v>Yes</v>
      </c>
      <c r="R106" s="155">
        <f>INDEX('     2022    '!$A$1:$AC$1563,MATCH($D106,'     2022    '!$D$1:$D$1794,0),MATCH(R$1,'     2022    '!$A$1:$AC$1,0))</f>
        <v>19</v>
      </c>
      <c r="S106" s="155">
        <f>INDEX('     2022    '!$A$1:$AC$1563,MATCH($D106,'     2022    '!$D$1:$D$1794,0),MATCH(S$1,'     2022    '!$A$1:$AC$1,0))</f>
        <v>3.4</v>
      </c>
      <c r="T106" s="155">
        <f>INDEX('     2022    '!$A$1:$AC$1563,MATCH($D106,'     2022    '!$D$1:$D$1794,0),MATCH(T$1,'     2022    '!$A$1:$AC$1,0))</f>
        <v>0.3</v>
      </c>
      <c r="U106" s="154" t="str">
        <f>INDEX('     2022    '!$A$1:$AC$1563,MATCH($D106,'     2022    '!$D$1:$D$1794,0),MATCH(U$1,'     2022    '!$A$1:$AC$1,0))</f>
        <v>1.3G</v>
      </c>
      <c r="V106" s="153" t="str">
        <f>INDEX('     2022    '!$A$1:$AC$1563,MATCH($D106,'     2022    '!$D$1:$D$1794,0),MATCH(V$1,'     2022    '!$A$1:$AC$1,0))</f>
        <v>UN0335</v>
      </c>
      <c r="W106" s="153">
        <f>INDEX('     2022    '!$A$1:$AC$1563,MATCH($D106,'     2022    '!$D$1:$D$1794,0),MATCH(W$1,'     2022    '!$A$1:$AC$1,0))</f>
        <v>0</v>
      </c>
      <c r="X106" s="151" t="str">
        <f>INDEX('     2022    '!$A$1:$AC$1563,MATCH($D106,'     2022    '!$D$1:$D$1794,0),MATCH(X$1,'     2022    '!$A$1:$AC$1,0))</f>
        <v/>
      </c>
      <c r="Y106" s="151" t="str">
        <f>INDEX('     2022    '!$A$1:$AC$1563,MATCH($D106,'     2022    '!$D$1:$D$1794,0),MATCH(Y$1,'     2022    '!$A$1:$AC$1,0))</f>
        <v/>
      </c>
      <c r="Z106" s="156">
        <f>INDEX('     2022    '!$A$1:$AC$1563,MATCH($D106,'     2022    '!$D$1:$D$1794,0),MATCH(Z$1,'     2022    '!$A$1:$AC$1,0))</f>
        <v>7.9699999999999993E-2</v>
      </c>
      <c r="AA106" s="153" t="str">
        <f>INDEX('     2022    '!$A$1:$AC$1563,MATCH($D106,'     2022    '!$D$1:$D$1794,0),MATCH(AA$1,'     2022    '!$A$1:$AC$1,0))</f>
        <v>NL/TNO-0392-2020</v>
      </c>
      <c r="AB106" s="153" t="str">
        <f>INDEX('     2022    '!$A$1:$AC$1563,MATCH($D106,'     2022    '!$D$1:$D$1794,0),MATCH(AB$1,'     2022    '!$A$1:$AC$1,0))</f>
        <v>NL/TNO-0392-2020</v>
      </c>
      <c r="AC106" s="153" t="str">
        <f>INDEX('     2022    '!$A$1:$AC$1563,MATCH($D106,'     2022    '!$D$1:$D$1794,0),MATCH(AC$1,'     2022    '!$A$1:$AC$1,0))</f>
        <v>12/31/2099</v>
      </c>
    </row>
    <row r="107" spans="1:29">
      <c r="A107" s="32">
        <f t="shared" si="2"/>
        <v>104</v>
      </c>
      <c r="B107" s="68" t="str">
        <f>INDEX('     2022    '!B$2:B$1794,MATCH(D107,'     2022    '!D$2:D$1794,0))</f>
        <v/>
      </c>
      <c r="C107" s="204" t="str">
        <f>INDEX('     2022    '!C$2:C$1794,MATCH(D107,'     2022    '!D$2:D$1794,0))</f>
        <v>Cake - 65s</v>
      </c>
      <c r="D107" s="205" t="str">
        <f>INDEX('     2022    '!D:D,MATCH(A107,'     2022    '!AF:AF,0))</f>
        <v>CC0088</v>
      </c>
      <c r="E107" s="204" t="str">
        <f>INDEX('     2022    '!$A$1:$BP$1563,MATCH(D107,'     2022    '!$D$1:$D$1794,0),MATCH(E$1,'     2022    '!$A$1:$BH$1,0))</f>
        <v>65s FAN. Oro Vela Brocade waterfall mine</v>
      </c>
      <c r="F107" s="206" t="str">
        <f>IFERROR(IF(LEFT(INDEX('     2022    '!AD$2:AD$1794,MATCH(D107,'     2022    '!D$2:D$1794,0)),4)="http",HYPERLINK(INDEX('     2022    '!AD$2:AD$1794,MATCH(D107,'     2022    '!D$2:D$1794,0)),"Video"),""),"")</f>
        <v>Video</v>
      </c>
      <c r="G107" s="207">
        <f>INDEX('     2022    '!$A$1:$AC$1563,MATCH($D107,'     2022    '!$D$1:$D$1794,0),MATCH(G$1,'     2022    '!$A$1:$AC$1,0))</f>
        <v>21</v>
      </c>
      <c r="H107" s="150"/>
      <c r="I107" s="152">
        <f>INDEX('     2022    '!$A$1:$AC$1563,MATCH($D107,'     2022    '!$D$1:$D$1794,0),MATCH(I$1,'     2022    '!$A$1:$AC$1,0))</f>
        <v>117.86</v>
      </c>
      <c r="J107" s="150"/>
      <c r="K107" s="151">
        <f t="shared" si="3"/>
        <v>62.666328944357602</v>
      </c>
      <c r="L107" s="152">
        <f>INDEX('     2022    '!$A$1:$AC$1563,MATCH($D107,'     2022    '!$D$1:$D$1794,0),MATCH(L$1,'     2022    '!$A$1:$AC$1,0))</f>
        <v>120.21720000000001</v>
      </c>
      <c r="M107" s="152">
        <f>INDEX('     2022    '!$A$1:$AC$1563,MATCH($D107,'     2022    '!$D$1:$D$1794,0),MATCH(M$1,'     2022    '!$A$1:$AC$1,0))</f>
        <v>125.3326578887152</v>
      </c>
      <c r="N107" s="153" t="str">
        <f>INDEX('     2022    '!$A$1:$AC$1563,MATCH($D107,'     2022    '!$D$1:$D$1794,0),MATCH(N$1,'     2022    '!$A$1:$AC$1,0))</f>
        <v>30mm</v>
      </c>
      <c r="O107" s="154">
        <f>INDEX('     2022    '!$A$1:$AC$1563,MATCH($D107,'     2022    '!$D$1:$D$1794,0),MATCH(O$1,'     2022    '!$A$1:$AC$1,0))</f>
        <v>2</v>
      </c>
      <c r="P107" s="153">
        <f>INDEX('     2022    '!$A$1:$AC$1563,MATCH($D107,'     2022    '!$D$1:$D$1794,0),MATCH(P$1,'     2022    '!$A$1:$AC$1,0))</f>
        <v>15</v>
      </c>
      <c r="Q107" s="153" t="str">
        <f>INDEX('     2022    '!$A$1:$AC$1563,MATCH($D107,'     2022    '!$D$1:$D$1794,0),MATCH(Q$1,'     2022    '!$A$1:$AC$1,0))</f>
        <v>Yes</v>
      </c>
      <c r="R107" s="155">
        <f>INDEX('     2022    '!$A$1:$AC$1563,MATCH($D107,'     2022    '!$D$1:$D$1794,0),MATCH(R$1,'     2022    '!$A$1:$AC$1,0))</f>
        <v>20</v>
      </c>
      <c r="S107" s="155">
        <f>INDEX('     2022    '!$A$1:$AC$1563,MATCH($D107,'     2022    '!$D$1:$D$1794,0),MATCH(S$1,'     2022    '!$A$1:$AC$1,0))</f>
        <v>5.31</v>
      </c>
      <c r="T107" s="155">
        <f>INDEX('     2022    '!$A$1:$AC$1563,MATCH($D107,'     2022    '!$D$1:$D$1794,0),MATCH(T$1,'     2022    '!$A$1:$AC$1,0))</f>
        <v>0.3</v>
      </c>
      <c r="U107" s="154" t="str">
        <f>INDEX('     2022    '!$A$1:$AC$1563,MATCH($D107,'     2022    '!$D$1:$D$1794,0),MATCH(U$1,'     2022    '!$A$1:$AC$1,0))</f>
        <v>1.4G</v>
      </c>
      <c r="V107" s="153" t="str">
        <f>INDEX('     2022    '!$A$1:$AC$1563,MATCH($D107,'     2022    '!$D$1:$D$1794,0),MATCH(V$1,'     2022    '!$A$1:$AC$1,0))</f>
        <v>UN0336</v>
      </c>
      <c r="W107" s="153" t="str">
        <f>INDEX('     2022    '!$A$1:$AC$1563,MATCH($D107,'     2022    '!$D$1:$D$1794,0),MATCH(W$1,'     2022    '!$A$1:$AC$1,0))</f>
        <v>F4</v>
      </c>
      <c r="X107" s="151" t="str">
        <f>INDEX('     2022    '!$A$1:$AC$1563,MATCH($D107,'     2022    '!$D$1:$D$1794,0),MATCH(X$1,'     2022    '!$A$1:$AC$1,0))</f>
        <v/>
      </c>
      <c r="Y107" s="151" t="str">
        <f>INDEX('     2022    '!$A$1:$AC$1563,MATCH($D107,'     2022    '!$D$1:$D$1794,0),MATCH(Y$1,'     2022    '!$A$1:$AC$1,0))</f>
        <v/>
      </c>
      <c r="Z107" s="156">
        <f>INDEX('     2022    '!$A$1:$AC$1563,MATCH($D107,'     2022    '!$D$1:$D$1794,0),MATCH(Z$1,'     2022    '!$A$1:$AC$1,0))</f>
        <v>8.6400000000000005E-2</v>
      </c>
      <c r="AA107" s="153" t="str">
        <f>INDEX('     2022    '!$A$1:$AC$1563,MATCH($D107,'     2022    '!$D$1:$D$1794,0),MATCH(AA$1,'     2022    '!$A$1:$AC$1,0))</f>
        <v>1008-F4-69249663</v>
      </c>
      <c r="AB107" s="153" t="str">
        <f>INDEX('     2022    '!$A$1:$AC$1563,MATCH($D107,'     2022    '!$D$1:$D$1794,0),MATCH(AB$1,'     2022    '!$A$1:$AC$1,0))</f>
        <v>GB/HSE-324769</v>
      </c>
      <c r="AC107" s="153" t="str">
        <f>INDEX('     2022    '!$A$1:$AC$1563,MATCH($D107,'     2022    '!$D$1:$D$1794,0),MATCH(AC$1,'     2022    '!$A$1:$AC$1,0))</f>
        <v>1/6/2031</v>
      </c>
    </row>
    <row r="108" spans="1:29" ht="24">
      <c r="A108" s="32">
        <f t="shared" si="2"/>
        <v>105</v>
      </c>
      <c r="B108" s="68" t="str">
        <f>INDEX('     2022    '!B$2:B$1794,MATCH(D108,'     2022    '!D$2:D$1794,0))</f>
        <v/>
      </c>
      <c r="C108" s="204" t="str">
        <f>INDEX('     2022    '!C$2:C$1794,MATCH(D108,'     2022    '!D$2:D$1794,0))</f>
        <v>Cake - 80s Fan</v>
      </c>
      <c r="D108" s="205" t="str">
        <f>INDEX('     2022    '!D:D,MATCH(A108,'     2022    '!AF:AF,0))</f>
        <v>CC1518</v>
      </c>
      <c r="E108" s="204" t="str">
        <f>INDEX('     2022    '!$A$1:$BP$1563,MATCH(D108,'     2022    '!$D$1:$D$1794,0),MATCH(E$1,'     2022    '!$A$1:$BH$1,0))</f>
        <v>SPUN OUT. 80 shot cake. Z firing, red and green strobe mines, with lifts of coloured comet stars with silver whirling tail. RETAIL</v>
      </c>
      <c r="F108" s="206" t="str">
        <f>IFERROR(IF(LEFT(INDEX('     2022    '!AD$2:AD$1794,MATCH(D108,'     2022    '!D$2:D$1794,0)),4)="http",HYPERLINK(INDEX('     2022    '!AD$2:AD$1794,MATCH(D108,'     2022    '!D$2:D$1794,0)),"Video"),""),"")</f>
        <v>Video</v>
      </c>
      <c r="G108" s="207">
        <f>INDEX('     2022    '!$A$1:$AC$1563,MATCH($D108,'     2022    '!$D$1:$D$1794,0),MATCH(G$1,'     2022    '!$A$1:$AC$1,0))</f>
        <v>0</v>
      </c>
      <c r="H108" s="150"/>
      <c r="I108" s="152">
        <f>INDEX('     2022    '!$A$1:$AC$1563,MATCH($D108,'     2022    '!$D$1:$D$1794,0),MATCH(I$1,'     2022    '!$A$1:$AC$1,0))</f>
        <v>84.91</v>
      </c>
      <c r="J108" s="150"/>
      <c r="K108" s="151">
        <f t="shared" si="3"/>
        <v>25.283047127216527</v>
      </c>
      <c r="L108" s="152">
        <f>INDEX('     2022    '!$A$1:$AC$1563,MATCH($D108,'     2022    '!$D$1:$D$1794,0),MATCH(L$1,'     2022    '!$A$1:$AC$1,0))</f>
        <v>96.075579083422795</v>
      </c>
      <c r="M108" s="152">
        <f>INDEX('     2022    '!$A$1:$AC$1563,MATCH($D108,'     2022    '!$D$1:$D$1794,0),MATCH(M$1,'     2022    '!$A$1:$AC$1,0))</f>
        <v>101.13218850886611</v>
      </c>
      <c r="N108" s="153" t="str">
        <f>INDEX('     2022    '!$A$1:$AC$1563,MATCH($D108,'     2022    '!$D$1:$D$1794,0),MATCH(N$1,'     2022    '!$A$1:$AC$1,0))</f>
        <v>20mm</v>
      </c>
      <c r="O108" s="154">
        <f>INDEX('     2022    '!$A$1:$AC$1563,MATCH($D108,'     2022    '!$D$1:$D$1794,0),MATCH(O$1,'     2022    '!$A$1:$AC$1,0))</f>
        <v>4</v>
      </c>
      <c r="P108" s="153">
        <f>INDEX('     2022    '!$A$1:$AC$1563,MATCH($D108,'     2022    '!$D$1:$D$1794,0),MATCH(P$1,'     2022    '!$A$1:$AC$1,0))</f>
        <v>12</v>
      </c>
      <c r="Q108" s="153" t="str">
        <f>INDEX('     2022    '!$A$1:$AC$1563,MATCH($D108,'     2022    '!$D$1:$D$1794,0),MATCH(Q$1,'     2022    '!$A$1:$AC$1,0))</f>
        <v>Yes</v>
      </c>
      <c r="R108" s="155">
        <f>INDEX('     2022    '!$A$1:$AC$1563,MATCH($D108,'     2022    '!$D$1:$D$1794,0),MATCH(R$1,'     2022    '!$A$1:$AC$1,0))</f>
        <v>16</v>
      </c>
      <c r="S108" s="155">
        <f>INDEX('     2022    '!$A$1:$AC$1563,MATCH($D108,'     2022    '!$D$1:$D$1794,0),MATCH(S$1,'     2022    '!$A$1:$AC$1,0))</f>
        <v>2</v>
      </c>
      <c r="T108" s="155">
        <f>INDEX('     2022    '!$A$1:$AC$1563,MATCH($D108,'     2022    '!$D$1:$D$1794,0),MATCH(T$1,'     2022    '!$A$1:$AC$1,0))</f>
        <v>0.3</v>
      </c>
      <c r="U108" s="154" t="str">
        <f>INDEX('     2022    '!$A$1:$AC$1563,MATCH($D108,'     2022    '!$D$1:$D$1794,0),MATCH(U$1,'     2022    '!$A$1:$AC$1,0))</f>
        <v>1.4G</v>
      </c>
      <c r="V108" s="153" t="str">
        <f>INDEX('     2022    '!$A$1:$AC$1563,MATCH($D108,'     2022    '!$D$1:$D$1794,0),MATCH(V$1,'     2022    '!$A$1:$AC$1,0))</f>
        <v>UN0336</v>
      </c>
      <c r="W108" s="153">
        <f>INDEX('     2022    '!$A$1:$AC$1563,MATCH($D108,'     2022    '!$D$1:$D$1794,0),MATCH(W$1,'     2022    '!$A$1:$AC$1,0))</f>
        <v>0</v>
      </c>
      <c r="X108" s="151">
        <f>INDEX('     2022    '!$A$1:$AC$1563,MATCH($D108,'     2022    '!$D$1:$D$1794,0),MATCH(X$1,'     2022    '!$A$1:$AC$1,0))</f>
        <v>79.989999999999995</v>
      </c>
      <c r="Y108" s="151">
        <f>INDEX('     2022    '!$A$1:$AC$1563,MATCH($D108,'     2022    '!$D$1:$D$1794,0),MATCH(Y$1,'     2022    '!$A$1:$AC$1,0))</f>
        <v>59.99</v>
      </c>
      <c r="Z108" s="156">
        <f>INDEX('     2022    '!$A$1:$AC$1563,MATCH($D108,'     2022    '!$D$1:$D$1794,0),MATCH(Z$1,'     2022    '!$A$1:$AC$1,0))</f>
        <v>5.2999999999999999E-2</v>
      </c>
      <c r="AA108" s="153" t="str">
        <f>INDEX('     2022    '!$A$1:$AC$1563,MATCH($D108,'     2022    '!$D$1:$D$1794,0),MATCH(AA$1,'     2022    '!$A$1:$AC$1,0))</f>
        <v>1008-F2-69259961</v>
      </c>
      <c r="AB108" s="153" t="str">
        <f>INDEX('     2022    '!$A$1:$AC$1563,MATCH($D108,'     2022    '!$D$1:$D$1794,0),MATCH(AB$1,'     2022    '!$A$1:$AC$1,0))</f>
        <v>GB/HSE-362448</v>
      </c>
      <c r="AC108" s="153" t="str">
        <f>INDEX('     2022    '!$A$1:$AC$1563,MATCH($D108,'     2022    '!$D$1:$D$1794,0),MATCH(AC$1,'     2022    '!$A$1:$AC$1,0))</f>
        <v>11/30/2030</v>
      </c>
    </row>
    <row r="109" spans="1:29" ht="36">
      <c r="A109" s="32">
        <f t="shared" si="2"/>
        <v>106</v>
      </c>
      <c r="B109" s="68" t="str">
        <f>INDEX('     2022    '!B$2:B$1794,MATCH(D109,'     2022    '!D$2:D$1794,0))</f>
        <v/>
      </c>
      <c r="C109" s="204" t="str">
        <f>INDEX('     2022    '!C$2:C$1794,MATCH(D109,'     2022    '!D$2:D$1794,0))</f>
        <v>Cake - 84s</v>
      </c>
      <c r="D109" s="205" t="str">
        <f>INDEX('     2022    '!D:D,MATCH(A109,'     2022    '!AF:AF,0))</f>
        <v>KF028-LC-84</v>
      </c>
      <c r="E109" s="204" t="str">
        <f>INDEX('     2022    '!$A$1:$BP$1563,MATCH(D109,'     2022    '!$D$1:$D$1794,0),MATCH(E$1,'     2022    '!$A$1:$BH$1,0))</f>
        <v>LETO'S CHARM. Display in a box and a lovely quieter cake offering a variety of effects and patterns. Packed with comets, strobes, mines, bees, falling leaves and spinners finishing with beautiful gold horsetails. RETAIL</v>
      </c>
      <c r="F109" s="206" t="str">
        <f>IFERROR(IF(LEFT(INDEX('     2022    '!AD$2:AD$1794,MATCH(D109,'     2022    '!D$2:D$1794,0)),4)="http",HYPERLINK(INDEX('     2022    '!AD$2:AD$1794,MATCH(D109,'     2022    '!D$2:D$1794,0)),"Video"),""),"")</f>
        <v>Video</v>
      </c>
      <c r="G109" s="207">
        <f>INDEX('     2022    '!$A$1:$AC$1563,MATCH($D109,'     2022    '!$D$1:$D$1794,0),MATCH(G$1,'     2022    '!$A$1:$AC$1,0))</f>
        <v>0</v>
      </c>
      <c r="H109" s="150"/>
      <c r="I109" s="152">
        <f>INDEX('     2022    '!$A$1:$AC$1563,MATCH($D109,'     2022    '!$D$1:$D$1794,0),MATCH(I$1,'     2022    '!$A$1:$AC$1,0))</f>
        <v>31.06</v>
      </c>
      <c r="J109" s="150"/>
      <c r="K109" s="151">
        <f t="shared" si="3"/>
        <v>31.06</v>
      </c>
      <c r="L109" s="152">
        <f>INDEX('     2022    '!$A$1:$AC$1563,MATCH($D109,'     2022    '!$D$1:$D$1794,0),MATCH(L$1,'     2022    '!$A$1:$AC$1,0))</f>
        <v>29.51</v>
      </c>
      <c r="M109" s="152">
        <f>INDEX('     2022    '!$A$1:$AC$1563,MATCH($D109,'     2022    '!$D$1:$D$1794,0),MATCH(M$1,'     2022    '!$A$1:$AC$1,0))</f>
        <v>31.06</v>
      </c>
      <c r="N109" s="153" t="str">
        <f>INDEX('     2022    '!$A$1:$AC$1563,MATCH($D109,'     2022    '!$D$1:$D$1794,0),MATCH(N$1,'     2022    '!$A$1:$AC$1,0))</f>
        <v>20mm</v>
      </c>
      <c r="O109" s="154">
        <f>INDEX('     2022    '!$A$1:$AC$1563,MATCH($D109,'     2022    '!$D$1:$D$1794,0),MATCH(O$1,'     2022    '!$A$1:$AC$1,0))</f>
        <v>1</v>
      </c>
      <c r="P109" s="153">
        <f>INDEX('     2022    '!$A$1:$AC$1563,MATCH($D109,'     2022    '!$D$1:$D$1794,0),MATCH(P$1,'     2022    '!$A$1:$AC$1,0))</f>
        <v>80</v>
      </c>
      <c r="Q109" s="153" t="str">
        <f>INDEX('     2022    '!$A$1:$AC$1563,MATCH($D109,'     2022    '!$D$1:$D$1794,0),MATCH(Q$1,'     2022    '!$A$1:$AC$1,0))</f>
        <v>Yes</v>
      </c>
      <c r="R109" s="155">
        <f>INDEX('     2022    '!$A$1:$AC$1563,MATCH($D109,'     2022    '!$D$1:$D$1794,0),MATCH(R$1,'     2022    '!$A$1:$AC$1,0))</f>
        <v>6</v>
      </c>
      <c r="S109" s="155">
        <f>INDEX('     2022    '!$A$1:$AC$1563,MATCH($D109,'     2022    '!$D$1:$D$1794,0),MATCH(S$1,'     2022    '!$A$1:$AC$1,0))</f>
        <v>0.7</v>
      </c>
      <c r="T109" s="155">
        <f>INDEX('     2022    '!$A$1:$AC$1563,MATCH($D109,'     2022    '!$D$1:$D$1794,0),MATCH(T$1,'     2022    '!$A$1:$AC$1,0))</f>
        <v>0</v>
      </c>
      <c r="U109" s="154" t="str">
        <f>INDEX('     2022    '!$A$1:$AC$1563,MATCH($D109,'     2022    '!$D$1:$D$1794,0),MATCH(U$1,'     2022    '!$A$1:$AC$1,0))</f>
        <v>1.4G</v>
      </c>
      <c r="V109" s="153" t="str">
        <f>INDEX('     2022    '!$A$1:$AC$1563,MATCH($D109,'     2022    '!$D$1:$D$1794,0),MATCH(V$1,'     2022    '!$A$1:$AC$1,0))</f>
        <v>UN0336</v>
      </c>
      <c r="W109" s="153" t="str">
        <f>INDEX('     2022    '!$A$1:$AC$1563,MATCH($D109,'     2022    '!$D$1:$D$1794,0),MATCH(W$1,'     2022    '!$A$1:$AC$1,0))</f>
        <v>F3</v>
      </c>
      <c r="X109" s="151">
        <f>INDEX('     2022    '!$A$1:$AC$1563,MATCH($D109,'     2022    '!$D$1:$D$1794,0),MATCH(X$1,'     2022    '!$A$1:$AC$1,0))</f>
        <v>119.99</v>
      </c>
      <c r="Y109" s="151">
        <f>INDEX('     2022    '!$A$1:$AC$1563,MATCH($D109,'     2022    '!$D$1:$D$1794,0),MATCH(Y$1,'     2022    '!$A$1:$AC$1,0))</f>
        <v>99.99</v>
      </c>
      <c r="Z109" s="156">
        <f>INDEX('     2022    '!$A$1:$AC$1563,MATCH($D109,'     2022    '!$D$1:$D$1794,0),MATCH(Z$1,'     2022    '!$A$1:$AC$1,0))</f>
        <v>1.6E-2</v>
      </c>
      <c r="AA109" s="153" t="str">
        <f>INDEX('     2022    '!$A$1:$AC$1563,MATCH($D109,'     2022    '!$D$1:$D$1794,0),MATCH(AA$1,'     2022    '!$A$1:$AC$1,0))</f>
        <v>2806-F3-002385</v>
      </c>
      <c r="AB109" s="153">
        <f>INDEX('     2022    '!$A$1:$AC$1563,MATCH($D109,'     2022    '!$D$1:$D$1794,0),MATCH(AB$1,'     2022    '!$A$1:$AC$1,0))</f>
        <v>0</v>
      </c>
      <c r="AC109" s="153">
        <f>INDEX('     2022    '!$A$1:$AC$1563,MATCH($D109,'     2022    '!$D$1:$D$1794,0),MATCH(AC$1,'     2022    '!$A$1:$AC$1,0))</f>
        <v>0</v>
      </c>
    </row>
    <row r="110" spans="1:29">
      <c r="A110" s="32">
        <f t="shared" si="2"/>
        <v>107</v>
      </c>
      <c r="B110" s="68" t="str">
        <f>INDEX('     2022    '!B$2:B$1794,MATCH(D110,'     2022    '!D$2:D$1794,0))</f>
        <v/>
      </c>
      <c r="C110" s="204" t="str">
        <f>INDEX('     2022    '!C$2:C$1794,MATCH(D110,'     2022    '!D$2:D$1794,0))</f>
        <v>Cake - 88s</v>
      </c>
      <c r="D110" s="205" t="str">
        <f>INDEX('     2022    '!D:D,MATCH(A110,'     2022    '!AF:AF,0))</f>
        <v>CC1547</v>
      </c>
      <c r="E110" s="204" t="str">
        <f>INDEX('     2022    '!$A$1:$BP$1563,MATCH(D110,'     2022    '!$D$1:$D$1794,0),MATCH(E$1,'     2022    '!$A$1:$BH$1,0))</f>
        <v>88s. Red tail spit red waterfall Green tail spit green waterfall</v>
      </c>
      <c r="F110" s="206" t="str">
        <f>IFERROR(IF(LEFT(INDEX('     2022    '!AD$2:AD$1794,MATCH(D110,'     2022    '!D$2:D$1794,0)),4)="http",HYPERLINK(INDEX('     2022    '!AD$2:AD$1794,MATCH(D110,'     2022    '!D$2:D$1794,0)),"Video"),""),"")</f>
        <v>Video</v>
      </c>
      <c r="G110" s="207">
        <f>INDEX('     2022    '!$A$1:$AC$1563,MATCH($D110,'     2022    '!$D$1:$D$1794,0),MATCH(G$1,'     2022    '!$A$1:$AC$1,0))</f>
        <v>0</v>
      </c>
      <c r="H110" s="150"/>
      <c r="I110" s="152">
        <f>INDEX('     2022    '!$A$1:$AC$1563,MATCH($D110,'     2022    '!$D$1:$D$1794,0),MATCH(I$1,'     2022    '!$A$1:$AC$1,0))</f>
        <v>56.45</v>
      </c>
      <c r="J110" s="150"/>
      <c r="K110" s="151">
        <f t="shared" si="3"/>
        <v>31.05</v>
      </c>
      <c r="L110" s="152">
        <f>INDEX('     2022    '!$A$1:$AC$1563,MATCH($D110,'     2022    '!$D$1:$D$1794,0),MATCH(L$1,'     2022    '!$A$1:$AC$1,0))</f>
        <v>56.511000000000003</v>
      </c>
      <c r="M110" s="152">
        <f>INDEX('     2022    '!$A$1:$AC$1563,MATCH($D110,'     2022    '!$D$1:$D$1794,0),MATCH(M$1,'     2022    '!$A$1:$AC$1,0))</f>
        <v>62.1</v>
      </c>
      <c r="N110" s="153" t="str">
        <f>INDEX('     2022    '!$A$1:$AC$1563,MATCH($D110,'     2022    '!$D$1:$D$1794,0),MATCH(N$1,'     2022    '!$A$1:$AC$1,0))</f>
        <v>25mm</v>
      </c>
      <c r="O110" s="154">
        <f>INDEX('     2022    '!$A$1:$AC$1563,MATCH($D110,'     2022    '!$D$1:$D$1794,0),MATCH(O$1,'     2022    '!$A$1:$AC$1,0))</f>
        <v>2</v>
      </c>
      <c r="P110" s="153">
        <f>INDEX('     2022    '!$A$1:$AC$1563,MATCH($D110,'     2022    '!$D$1:$D$1794,0),MATCH(P$1,'     2022    '!$A$1:$AC$1,0))</f>
        <v>60</v>
      </c>
      <c r="Q110" s="153" t="str">
        <f>INDEX('     2022    '!$A$1:$AC$1563,MATCH($D110,'     2022    '!$D$1:$D$1794,0),MATCH(Q$1,'     2022    '!$A$1:$AC$1,0))</f>
        <v>Yes</v>
      </c>
      <c r="R110" s="155">
        <f>INDEX('     2022    '!$A$1:$AC$1563,MATCH($D110,'     2022    '!$D$1:$D$1794,0),MATCH(R$1,'     2022    '!$A$1:$AC$1,0))</f>
        <v>13</v>
      </c>
      <c r="S110" s="155">
        <f>INDEX('     2022    '!$A$1:$AC$1563,MATCH($D110,'     2022    '!$D$1:$D$1794,0),MATCH(S$1,'     2022    '!$A$1:$AC$1,0))</f>
        <v>1.99</v>
      </c>
      <c r="T110" s="155">
        <f>INDEX('     2022    '!$A$1:$AC$1563,MATCH($D110,'     2022    '!$D$1:$D$1794,0),MATCH(T$1,'     2022    '!$A$1:$AC$1,0))</f>
        <v>0.3</v>
      </c>
      <c r="U110" s="154" t="str">
        <f>INDEX('     2022    '!$A$1:$AC$1563,MATCH($D110,'     2022    '!$D$1:$D$1794,0),MATCH(U$1,'     2022    '!$A$1:$AC$1,0))</f>
        <v>1.4G</v>
      </c>
      <c r="V110" s="153" t="str">
        <f>INDEX('     2022    '!$A$1:$AC$1563,MATCH($D110,'     2022    '!$D$1:$D$1794,0),MATCH(V$1,'     2022    '!$A$1:$AC$1,0))</f>
        <v>UN0336</v>
      </c>
      <c r="W110" s="153" t="str">
        <f>INDEX('     2022    '!$A$1:$AC$1563,MATCH($D110,'     2022    '!$D$1:$D$1794,0),MATCH(W$1,'     2022    '!$A$1:$AC$1,0))</f>
        <v>F4</v>
      </c>
      <c r="X110" s="151" t="str">
        <f>INDEX('     2022    '!$A$1:$AC$1563,MATCH($D110,'     2022    '!$D$1:$D$1794,0),MATCH(X$1,'     2022    '!$A$1:$AC$1,0))</f>
        <v/>
      </c>
      <c r="Y110" s="151" t="str">
        <f>INDEX('     2022    '!$A$1:$AC$1563,MATCH($D110,'     2022    '!$D$1:$D$1794,0),MATCH(Y$1,'     2022    '!$A$1:$AC$1,0))</f>
        <v/>
      </c>
      <c r="Z110" s="156">
        <f>INDEX('     2022    '!$A$1:$AC$1563,MATCH($D110,'     2022    '!$D$1:$D$1794,0),MATCH(Z$1,'     2022    '!$A$1:$AC$1,0))</f>
        <v>4.2999999999999997E-2</v>
      </c>
      <c r="AA110" s="153" t="str">
        <f>INDEX('     2022    '!$A$1:$AC$1563,MATCH($D110,'     2022    '!$D$1:$D$1794,0),MATCH(AA$1,'     2022    '!$A$1:$AC$1,0))</f>
        <v>2806-F4-001977</v>
      </c>
      <c r="AB110" s="153" t="str">
        <f>INDEX('     2022    '!$A$1:$AC$1563,MATCH($D110,'     2022    '!$D$1:$D$1794,0),MATCH(AB$1,'     2022    '!$A$1:$AC$1,0))</f>
        <v>GB/HSE-362474</v>
      </c>
      <c r="AC110" s="153" t="str">
        <f>INDEX('     2022    '!$A$1:$AC$1563,MATCH($D110,'     2022    '!$D$1:$D$1794,0),MATCH(AC$1,'     2022    '!$A$1:$AC$1,0))</f>
        <v>11/30/2030</v>
      </c>
    </row>
    <row r="111" spans="1:29">
      <c r="A111" s="32">
        <f t="shared" si="2"/>
        <v>108</v>
      </c>
      <c r="B111" s="68" t="str">
        <f>INDEX('     2022    '!B$2:B$1794,MATCH(D111,'     2022    '!D$2:D$1794,0))</f>
        <v/>
      </c>
      <c r="C111" s="204" t="str">
        <f>INDEX('     2022    '!C$2:C$1794,MATCH(D111,'     2022    '!D$2:D$1794,0))</f>
        <v>Cake - 90s</v>
      </c>
      <c r="D111" s="205" t="str">
        <f>INDEX('     2022    '!D:D,MATCH(A111,'     2022    '!AF:AF,0))</f>
        <v>KF029-AS-F90</v>
      </c>
      <c r="E111" s="204" t="str">
        <f>INDEX('     2022    '!$A$1:$BP$1563,MATCH(D111,'     2022    '!$D$1:$D$1794,0),MATCH(E$1,'     2022    '!$A$1:$BH$1,0))</f>
        <v>APOLLO'S STARS. Fanned colour stars bursting to a glittering star finish. RETAIL</v>
      </c>
      <c r="F111" s="206" t="str">
        <f>IFERROR(IF(LEFT(INDEX('     2022    '!AD$2:AD$1794,MATCH(D111,'     2022    '!D$2:D$1794,0)),4)="http",HYPERLINK(INDEX('     2022    '!AD$2:AD$1794,MATCH(D111,'     2022    '!D$2:D$1794,0)),"Video"),""),"")</f>
        <v>Video</v>
      </c>
      <c r="G111" s="207">
        <f>INDEX('     2022    '!$A$1:$AC$1563,MATCH($D111,'     2022    '!$D$1:$D$1794,0),MATCH(G$1,'     2022    '!$A$1:$AC$1,0))</f>
        <v>104</v>
      </c>
      <c r="H111" s="150"/>
      <c r="I111" s="152">
        <f>INDEX('     2022    '!$A$1:$AC$1563,MATCH($D111,'     2022    '!$D$1:$D$1794,0),MATCH(I$1,'     2022    '!$A$1:$AC$1,0))</f>
        <v>74.349999999999994</v>
      </c>
      <c r="J111" s="150"/>
      <c r="K111" s="151">
        <f t="shared" si="3"/>
        <v>37.174999999999997</v>
      </c>
      <c r="L111" s="152">
        <f>INDEX('     2022    '!$A$1:$AC$1563,MATCH($D111,'     2022    '!$D$1:$D$1794,0),MATCH(L$1,'     2022    '!$A$1:$AC$1,0))</f>
        <v>70.63</v>
      </c>
      <c r="M111" s="152">
        <f>INDEX('     2022    '!$A$1:$AC$1563,MATCH($D111,'     2022    '!$D$1:$D$1794,0),MATCH(M$1,'     2022    '!$A$1:$AC$1,0))</f>
        <v>74.349999999999994</v>
      </c>
      <c r="N111" s="153" t="str">
        <f>INDEX('     2022    '!$A$1:$AC$1563,MATCH($D111,'     2022    '!$D$1:$D$1794,0),MATCH(N$1,'     2022    '!$A$1:$AC$1,0))</f>
        <v>20mm</v>
      </c>
      <c r="O111" s="154">
        <f>INDEX('     2022    '!$A$1:$AC$1563,MATCH($D111,'     2022    '!$D$1:$D$1794,0),MATCH(O$1,'     2022    '!$A$1:$AC$1,0))</f>
        <v>2</v>
      </c>
      <c r="P111" s="153">
        <f>INDEX('     2022    '!$A$1:$AC$1563,MATCH($D111,'     2022    '!$D$1:$D$1794,0),MATCH(P$1,'     2022    '!$A$1:$AC$1,0))</f>
        <v>20</v>
      </c>
      <c r="Q111" s="153" t="str">
        <f>INDEX('     2022    '!$A$1:$AC$1563,MATCH($D111,'     2022    '!$D$1:$D$1794,0),MATCH(Q$1,'     2022    '!$A$1:$AC$1,0))</f>
        <v>Yes</v>
      </c>
      <c r="R111" s="155">
        <f>INDEX('     2022    '!$A$1:$AC$1563,MATCH($D111,'     2022    '!$D$1:$D$1794,0),MATCH(R$1,'     2022    '!$A$1:$AC$1,0))</f>
        <v>10</v>
      </c>
      <c r="S111" s="155">
        <f>INDEX('     2022    '!$A$1:$AC$1563,MATCH($D111,'     2022    '!$D$1:$D$1794,0),MATCH(S$1,'     2022    '!$A$1:$AC$1,0))</f>
        <v>1.08</v>
      </c>
      <c r="T111" s="155">
        <f>INDEX('     2022    '!$A$1:$AC$1563,MATCH($D111,'     2022    '!$D$1:$D$1794,0),MATCH(T$1,'     2022    '!$A$1:$AC$1,0))</f>
        <v>0</v>
      </c>
      <c r="U111" s="154" t="str">
        <f>INDEX('     2022    '!$A$1:$AC$1563,MATCH($D111,'     2022    '!$D$1:$D$1794,0),MATCH(U$1,'     2022    '!$A$1:$AC$1,0))</f>
        <v>1.4G</v>
      </c>
      <c r="V111" s="153" t="str">
        <f>INDEX('     2022    '!$A$1:$AC$1563,MATCH($D111,'     2022    '!$D$1:$D$1794,0),MATCH(V$1,'     2022    '!$A$1:$AC$1,0))</f>
        <v>UN0336</v>
      </c>
      <c r="W111" s="153" t="str">
        <f>INDEX('     2022    '!$A$1:$AC$1563,MATCH($D111,'     2022    '!$D$1:$D$1794,0),MATCH(W$1,'     2022    '!$A$1:$AC$1,0))</f>
        <v>F3</v>
      </c>
      <c r="X111" s="151">
        <f>INDEX('     2022    '!$A$1:$AC$1563,MATCH($D111,'     2022    '!$D$1:$D$1794,0),MATCH(X$1,'     2022    '!$A$1:$AC$1,0))</f>
        <v>135.99</v>
      </c>
      <c r="Y111" s="151">
        <f>INDEX('     2022    '!$A$1:$AC$1563,MATCH($D111,'     2022    '!$D$1:$D$1794,0),MATCH(Y$1,'     2022    '!$A$1:$AC$1,0))</f>
        <v>111.99</v>
      </c>
      <c r="Z111" s="156">
        <f>INDEX('     2022    '!$A$1:$AC$1563,MATCH($D111,'     2022    '!$D$1:$D$1794,0),MATCH(Z$1,'     2022    '!$A$1:$AC$1,0))</f>
        <v>5.2999999999999999E-2</v>
      </c>
      <c r="AA111" s="153" t="str">
        <f>INDEX('     2022    '!$A$1:$AC$1563,MATCH($D111,'     2022    '!$D$1:$D$1794,0),MATCH(AA$1,'     2022    '!$A$1:$AC$1,0))</f>
        <v>1008-F3-69255072</v>
      </c>
      <c r="AB111" s="153">
        <f>INDEX('     2022    '!$A$1:$AC$1563,MATCH($D111,'     2022    '!$D$1:$D$1794,0),MATCH(AB$1,'     2022    '!$A$1:$AC$1,0))</f>
        <v>0</v>
      </c>
      <c r="AC111" s="153">
        <f>INDEX('     2022    '!$A$1:$AC$1563,MATCH($D111,'     2022    '!$D$1:$D$1794,0),MATCH(AC$1,'     2022    '!$A$1:$AC$1,0))</f>
        <v>0</v>
      </c>
    </row>
    <row r="112" spans="1:29" ht="48">
      <c r="A112" s="32">
        <f t="shared" si="2"/>
        <v>109</v>
      </c>
      <c r="B112" s="68" t="str">
        <f>INDEX('     2022    '!B$2:B$1794,MATCH(D112,'     2022    '!D$2:D$1794,0))</f>
        <v/>
      </c>
      <c r="C112" s="204" t="str">
        <f>INDEX('     2022    '!C$2:C$1794,MATCH(D112,'     2022    '!D$2:D$1794,0))</f>
        <v>Cake - 91s</v>
      </c>
      <c r="D112" s="205" t="str">
        <f>INDEX('     2022    '!D:D,MATCH(A112,'     2022    '!AF:AF,0))</f>
        <v>CC1555</v>
      </c>
      <c r="E112" s="204" t="str">
        <f>INDEX('     2022    '!$A$1:$BP$1563,MATCH(D112,'     2022    '!$D$1:$D$1794,0),MATCH(E$1,'     2022    '!$A$1:$BH$1,0))</f>
        <v>GUILTY PLEASURE. 91 shot cake. Quiet single ignition with varied firing patterns. Z firing coloured comet stars to silver whirling, into Z firing strobing comet tails. Colour comet lists then with spit strobe falling leaves, silver strobes then b. RETAIL</v>
      </c>
      <c r="F112" s="206" t="str">
        <f>IFERROR(IF(LEFT(INDEX('     2022    '!AD$2:AD$1794,MATCH(D112,'     2022    '!D$2:D$1794,0)),4)="http",HYPERLINK(INDEX('     2022    '!AD$2:AD$1794,MATCH(D112,'     2022    '!D$2:D$1794,0)),"Video"),""),"")</f>
        <v>Video</v>
      </c>
      <c r="G112" s="207">
        <f>INDEX('     2022    '!$A$1:$AC$1563,MATCH($D112,'     2022    '!$D$1:$D$1794,0),MATCH(G$1,'     2022    '!$A$1:$AC$1,0))</f>
        <v>2</v>
      </c>
      <c r="H112" s="150"/>
      <c r="I112" s="152">
        <f>INDEX('     2022    '!$A$1:$AC$1563,MATCH($D112,'     2022    '!$D$1:$D$1794,0),MATCH(I$1,'     2022    '!$A$1:$AC$1,0))</f>
        <v>72.349999999999994</v>
      </c>
      <c r="J112" s="150"/>
      <c r="K112" s="151">
        <f t="shared" si="3"/>
        <v>42.435000000000002</v>
      </c>
      <c r="L112" s="152">
        <f>INDEX('     2022    '!$A$1:$AC$1563,MATCH($D112,'     2022    '!$D$1:$D$1794,0),MATCH(L$1,'     2022    '!$A$1:$AC$1,0))</f>
        <v>80.626500000000007</v>
      </c>
      <c r="M112" s="152">
        <f>INDEX('     2022    '!$A$1:$AC$1563,MATCH($D112,'     2022    '!$D$1:$D$1794,0),MATCH(M$1,'     2022    '!$A$1:$AC$1,0))</f>
        <v>84.87</v>
      </c>
      <c r="N112" s="153" t="str">
        <f>INDEX('     2022    '!$A$1:$AC$1563,MATCH($D112,'     2022    '!$D$1:$D$1794,0),MATCH(N$1,'     2022    '!$A$1:$AC$1,0))</f>
        <v>25mm</v>
      </c>
      <c r="O112" s="154">
        <f>INDEX('     2022    '!$A$1:$AC$1563,MATCH($D112,'     2022    '!$D$1:$D$1794,0),MATCH(O$1,'     2022    '!$A$1:$AC$1,0))</f>
        <v>2</v>
      </c>
      <c r="P112" s="153">
        <f>INDEX('     2022    '!$A$1:$AC$1563,MATCH($D112,'     2022    '!$D$1:$D$1794,0),MATCH(P$1,'     2022    '!$A$1:$AC$1,0))</f>
        <v>80</v>
      </c>
      <c r="Q112" s="153" t="str">
        <f>INDEX('     2022    '!$A$1:$AC$1563,MATCH($D112,'     2022    '!$D$1:$D$1794,0),MATCH(Q$1,'     2022    '!$A$1:$AC$1,0))</f>
        <v>Yes</v>
      </c>
      <c r="R112" s="155">
        <f>INDEX('     2022    '!$A$1:$AC$1563,MATCH($D112,'     2022    '!$D$1:$D$1794,0),MATCH(R$1,'     2022    '!$A$1:$AC$1,0))</f>
        <v>15</v>
      </c>
      <c r="S112" s="155">
        <f>INDEX('     2022    '!$A$1:$AC$1563,MATCH($D112,'     2022    '!$D$1:$D$1794,0),MATCH(S$1,'     2022    '!$A$1:$AC$1,0))</f>
        <v>2</v>
      </c>
      <c r="T112" s="155">
        <f>INDEX('     2022    '!$A$1:$AC$1563,MATCH($D112,'     2022    '!$D$1:$D$1794,0),MATCH(T$1,'     2022    '!$A$1:$AC$1,0))</f>
        <v>0.3</v>
      </c>
      <c r="U112" s="154" t="str">
        <f>INDEX('     2022    '!$A$1:$AC$1563,MATCH($D112,'     2022    '!$D$1:$D$1794,0),MATCH(U$1,'     2022    '!$A$1:$AC$1,0))</f>
        <v>1.4G</v>
      </c>
      <c r="V112" s="153" t="str">
        <f>INDEX('     2022    '!$A$1:$AC$1563,MATCH($D112,'     2022    '!$D$1:$D$1794,0),MATCH(V$1,'     2022    '!$A$1:$AC$1,0))</f>
        <v>UN0336</v>
      </c>
      <c r="W112" s="153" t="str">
        <f>INDEX('     2022    '!$A$1:$AC$1563,MATCH($D112,'     2022    '!$D$1:$D$1794,0),MATCH(W$1,'     2022    '!$A$1:$AC$1,0))</f>
        <v>F3</v>
      </c>
      <c r="X112" s="151">
        <f>INDEX('     2022    '!$A$1:$AC$1563,MATCH($D112,'     2022    '!$D$1:$D$1794,0),MATCH(X$1,'     2022    '!$A$1:$AC$1,0))</f>
        <v>137.99</v>
      </c>
      <c r="Y112" s="151">
        <f>INDEX('     2022    '!$A$1:$AC$1563,MATCH($D112,'     2022    '!$D$1:$D$1794,0),MATCH(Y$1,'     2022    '!$A$1:$AC$1,0))</f>
        <v>104.99</v>
      </c>
      <c r="Z112" s="156">
        <f>INDEX('     2022    '!$A$1:$AC$1563,MATCH($D112,'     2022    '!$D$1:$D$1794,0),MATCH(Z$1,'     2022    '!$A$1:$AC$1,0))</f>
        <v>0.06</v>
      </c>
      <c r="AA112" s="153" t="str">
        <f>INDEX('     2022    '!$A$1:$AC$1563,MATCH($D112,'     2022    '!$D$1:$D$1794,0),MATCH(AA$1,'     2022    '!$A$1:$AC$1,0))</f>
        <v>2806-F3-001980</v>
      </c>
      <c r="AB112" s="153" t="str">
        <f>INDEX('     2022    '!$A$1:$AC$1563,MATCH($D112,'     2022    '!$D$1:$D$1794,0),MATCH(AB$1,'     2022    '!$A$1:$AC$1,0))</f>
        <v>GB/HSE-362482</v>
      </c>
      <c r="AC112" s="153" t="str">
        <f>INDEX('     2022    '!$A$1:$AC$1563,MATCH($D112,'     2022    '!$D$1:$D$1794,0),MATCH(AC$1,'     2022    '!$A$1:$AC$1,0))</f>
        <v>11/30/2030</v>
      </c>
    </row>
    <row r="113" spans="1:29" ht="48">
      <c r="A113" s="32">
        <f t="shared" si="2"/>
        <v>110</v>
      </c>
      <c r="B113" s="68" t="str">
        <f>INDEX('     2022    '!B$2:B$1794,MATCH(D113,'     2022    '!D$2:D$1794,0))</f>
        <v/>
      </c>
      <c r="C113" s="204" t="str">
        <f>INDEX('     2022    '!C$2:C$1794,MATCH(D113,'     2022    '!D$2:D$1794,0))</f>
        <v>Cake - 95s</v>
      </c>
      <c r="D113" s="205" t="str">
        <f>INDEX('     2022    '!D:D,MATCH(A113,'     2022    '!AF:AF,0))</f>
        <v>CC0877</v>
      </c>
      <c r="E113" s="204" t="str">
        <f>INDEX('     2022    '!$A$1:$BP$1563,MATCH(D113,'     2022    '!$D$1:$D$1794,0),MATCH(E$1,'     2022    '!$A$1:$BH$1,0))</f>
        <v>95s. Mixed,orange pearl tail with blue bouquet, row 2,lemon pearl tail with green strobe bouquet, row 3,green pearl tail with gold strobe bouquet, row 4,pink pearl tail with silver strobe bouquet, row 5,brocade red strobe top tail with red strobe bouquet.</v>
      </c>
      <c r="F113" s="206" t="str">
        <f>IFERROR(IF(LEFT(INDEX('     2022    '!AD$2:AD$1794,MATCH(D113,'     2022    '!D$2:D$1794,0)),4)="http",HYPERLINK(INDEX('     2022    '!AD$2:AD$1794,MATCH(D113,'     2022    '!D$2:D$1794,0)),"Video"),""),"")</f>
        <v>Video</v>
      </c>
      <c r="G113" s="207">
        <f>INDEX('     2022    '!$A$1:$AC$1563,MATCH($D113,'     2022    '!$D$1:$D$1794,0),MATCH(G$1,'     2022    '!$A$1:$AC$1,0))</f>
        <v>27</v>
      </c>
      <c r="H113" s="150"/>
      <c r="I113" s="152">
        <f>INDEX('     2022    '!$A$1:$AC$1563,MATCH($D113,'     2022    '!$D$1:$D$1794,0),MATCH(I$1,'     2022    '!$A$1:$AC$1,0))</f>
        <v>92.51</v>
      </c>
      <c r="J113" s="150"/>
      <c r="K113" s="151">
        <f t="shared" si="3"/>
        <v>106.39</v>
      </c>
      <c r="L113" s="152">
        <f>INDEX('     2022    '!$A$1:$AC$1563,MATCH($D113,'     2022    '!$D$1:$D$1794,0),MATCH(L$1,'     2022    '!$A$1:$AC$1,0))</f>
        <v>96.814900000000009</v>
      </c>
      <c r="M113" s="152">
        <f>INDEX('     2022    '!$A$1:$AC$1563,MATCH($D113,'     2022    '!$D$1:$D$1794,0),MATCH(M$1,'     2022    '!$A$1:$AC$1,0))</f>
        <v>106.39</v>
      </c>
      <c r="N113" s="153" t="str">
        <f>INDEX('     2022    '!$A$1:$AC$1563,MATCH($D113,'     2022    '!$D$1:$D$1794,0),MATCH(N$1,'     2022    '!$A$1:$AC$1,0))</f>
        <v>30mm</v>
      </c>
      <c r="O113" s="154">
        <f>INDEX('     2022    '!$A$1:$AC$1563,MATCH($D113,'     2022    '!$D$1:$D$1794,0),MATCH(O$1,'     2022    '!$A$1:$AC$1,0))</f>
        <v>1</v>
      </c>
      <c r="P113" s="153">
        <f>INDEX('     2022    '!$A$1:$AC$1563,MATCH($D113,'     2022    '!$D$1:$D$1794,0),MATCH(P$1,'     2022    '!$A$1:$AC$1,0))</f>
        <v>28</v>
      </c>
      <c r="Q113" s="153" t="str">
        <f>INDEX('     2022    '!$A$1:$AC$1563,MATCH($D113,'     2022    '!$D$1:$D$1794,0),MATCH(Q$1,'     2022    '!$A$1:$AC$1,0))</f>
        <v>Yes</v>
      </c>
      <c r="R113" s="155">
        <f>INDEX('     2022    '!$A$1:$AC$1563,MATCH($D113,'     2022    '!$D$1:$D$1794,0),MATCH(R$1,'     2022    '!$A$1:$AC$1,0))</f>
        <v>15</v>
      </c>
      <c r="S113" s="155">
        <f>INDEX('     2022    '!$A$1:$AC$1563,MATCH($D113,'     2022    '!$D$1:$D$1794,0),MATCH(S$1,'     2022    '!$A$1:$AC$1,0))</f>
        <v>2.0499999999999998</v>
      </c>
      <c r="T113" s="155">
        <f>INDEX('     2022    '!$A$1:$AC$1563,MATCH($D113,'     2022    '!$D$1:$D$1794,0),MATCH(T$1,'     2022    '!$A$1:$AC$1,0))</f>
        <v>0.3</v>
      </c>
      <c r="U113" s="154" t="str">
        <f>INDEX('     2022    '!$A$1:$AC$1563,MATCH($D113,'     2022    '!$D$1:$D$1794,0),MATCH(U$1,'     2022    '!$A$1:$AC$1,0))</f>
        <v>1.3G</v>
      </c>
      <c r="V113" s="153" t="str">
        <f>INDEX('     2022    '!$A$1:$AC$1563,MATCH($D113,'     2022    '!$D$1:$D$1794,0),MATCH(V$1,'     2022    '!$A$1:$AC$1,0))</f>
        <v>UN0335</v>
      </c>
      <c r="W113" s="153" t="str">
        <f>INDEX('     2022    '!$A$1:$AC$1563,MATCH($D113,'     2022    '!$D$1:$D$1794,0),MATCH(W$1,'     2022    '!$A$1:$AC$1,0))</f>
        <v>F4</v>
      </c>
      <c r="X113" s="151" t="str">
        <f>INDEX('     2022    '!$A$1:$AC$1563,MATCH($D113,'     2022    '!$D$1:$D$1794,0),MATCH(X$1,'     2022    '!$A$1:$AC$1,0))</f>
        <v/>
      </c>
      <c r="Y113" s="151" t="str">
        <f>INDEX('     2022    '!$A$1:$AC$1563,MATCH($D113,'     2022    '!$D$1:$D$1794,0),MATCH(Y$1,'     2022    '!$A$1:$AC$1,0))</f>
        <v/>
      </c>
      <c r="Z113" s="156">
        <f>INDEX('     2022    '!$A$1:$AC$1563,MATCH($D113,'     2022    '!$D$1:$D$1794,0),MATCH(Z$1,'     2022    '!$A$1:$AC$1,0))</f>
        <v>6.3500000000000001E-2</v>
      </c>
      <c r="AA113" s="153" t="str">
        <f>INDEX('     2022    '!$A$1:$AC$1563,MATCH($D113,'     2022    '!$D$1:$D$1794,0),MATCH(AA$1,'     2022    '!$A$1:$AC$1,0))</f>
        <v>1008-F4-69249663</v>
      </c>
      <c r="AB113" s="153" t="str">
        <f>INDEX('     2022    '!$A$1:$AC$1563,MATCH($D113,'     2022    '!$D$1:$D$1794,0),MATCH(AB$1,'     2022    '!$A$1:$AC$1,0))</f>
        <v>GB/HSE-352815</v>
      </c>
      <c r="AC113" s="153" t="str">
        <f>INDEX('     2022    '!$A$1:$AC$1563,MATCH($D113,'     2022    '!$D$1:$D$1794,0),MATCH(AC$1,'     2022    '!$A$1:$AC$1,0))</f>
        <v>6/28/2026</v>
      </c>
    </row>
    <row r="114" spans="1:29" ht="36">
      <c r="A114" s="32">
        <f t="shared" si="2"/>
        <v>111</v>
      </c>
      <c r="B114" s="68" t="str">
        <f>INDEX('     2022    '!B$2:B$1794,MATCH(D114,'     2022    '!D$2:D$1794,0))</f>
        <v/>
      </c>
      <c r="C114" s="204" t="str">
        <f>INDEX('     2022    '!C$2:C$1794,MATCH(D114,'     2022    '!D$2:D$1794,0))</f>
        <v>Cake - 98s</v>
      </c>
      <c r="D114" s="205" t="str">
        <f>INDEX('     2022    '!D:D,MATCH(A114,'     2022    '!AF:AF,0))</f>
        <v>CC1508</v>
      </c>
      <c r="E114" s="204" t="str">
        <f>INDEX('     2022    '!$A$1:$BP$1563,MATCH(D114,'     2022    '!$D$1:$D$1794,0),MATCH(E$1,'     2022    '!$A$1:$BH$1,0))</f>
        <v>DANDY. 98 shot cake. Z firing strobe mines to spit coloured strobe effects, finishing with volleys of spit coloured strobes with coloured comets with a climax of crackle lift. RETAIL</v>
      </c>
      <c r="F114" s="206" t="str">
        <f>IFERROR(IF(LEFT(INDEX('     2022    '!AD$2:AD$1794,MATCH(D114,'     2022    '!D$2:D$1794,0)),4)="http",HYPERLINK(INDEX('     2022    '!AD$2:AD$1794,MATCH(D114,'     2022    '!D$2:D$1794,0)),"Video"),""),"")</f>
        <v>Video</v>
      </c>
      <c r="G114" s="207">
        <f>INDEX('     2022    '!$A$1:$AC$1563,MATCH($D114,'     2022    '!$D$1:$D$1794,0),MATCH(G$1,'     2022    '!$A$1:$AC$1,0))</f>
        <v>0</v>
      </c>
      <c r="H114" s="150"/>
      <c r="I114" s="152">
        <f>INDEX('     2022    '!$A$1:$AC$1563,MATCH($D114,'     2022    '!$D$1:$D$1794,0),MATCH(I$1,'     2022    '!$A$1:$AC$1,0))</f>
        <v>38.22</v>
      </c>
      <c r="J114" s="150"/>
      <c r="K114" s="151">
        <f t="shared" si="3"/>
        <v>25.601141934902969</v>
      </c>
      <c r="L114" s="152">
        <f>INDEX('     2022    '!$A$1:$AC$1563,MATCH($D114,'     2022    '!$D$1:$D$1794,0),MATCH(L$1,'     2022    '!$A$1:$AC$1,0))</f>
        <v>48.642169676315639</v>
      </c>
      <c r="M114" s="152">
        <f>INDEX('     2022    '!$A$1:$AC$1563,MATCH($D114,'     2022    '!$D$1:$D$1794,0),MATCH(M$1,'     2022    '!$A$1:$AC$1,0))</f>
        <v>51.202283869805939</v>
      </c>
      <c r="N114" s="153" t="str">
        <f>INDEX('     2022    '!$A$1:$AC$1563,MATCH($D114,'     2022    '!$D$1:$D$1794,0),MATCH(N$1,'     2022    '!$A$1:$AC$1,0))</f>
        <v>20mm</v>
      </c>
      <c r="O114" s="154">
        <f>INDEX('     2022    '!$A$1:$AC$1563,MATCH($D114,'     2022    '!$D$1:$D$1794,0),MATCH(O$1,'     2022    '!$A$1:$AC$1,0))</f>
        <v>2</v>
      </c>
      <c r="P114" s="153">
        <f>INDEX('     2022    '!$A$1:$AC$1563,MATCH($D114,'     2022    '!$D$1:$D$1794,0),MATCH(P$1,'     2022    '!$A$1:$AC$1,0))</f>
        <v>70</v>
      </c>
      <c r="Q114" s="153" t="str">
        <f>INDEX('     2022    '!$A$1:$AC$1563,MATCH($D114,'     2022    '!$D$1:$D$1794,0),MATCH(Q$1,'     2022    '!$A$1:$AC$1,0))</f>
        <v>Yes</v>
      </c>
      <c r="R114" s="155">
        <f>INDEX('     2022    '!$A$1:$AC$1563,MATCH($D114,'     2022    '!$D$1:$D$1794,0),MATCH(R$1,'     2022    '!$A$1:$AC$1,0))</f>
        <v>9</v>
      </c>
      <c r="S114" s="155">
        <f>INDEX('     2022    '!$A$1:$AC$1563,MATCH($D114,'     2022    '!$D$1:$D$1794,0),MATCH(S$1,'     2022    '!$A$1:$AC$1,0))</f>
        <v>1.5</v>
      </c>
      <c r="T114" s="155">
        <f>INDEX('     2022    '!$A$1:$AC$1563,MATCH($D114,'     2022    '!$D$1:$D$1794,0),MATCH(T$1,'     2022    '!$A$1:$AC$1,0))</f>
        <v>0.3</v>
      </c>
      <c r="U114" s="154" t="str">
        <f>INDEX('     2022    '!$A$1:$AC$1563,MATCH($D114,'     2022    '!$D$1:$D$1794,0),MATCH(U$1,'     2022    '!$A$1:$AC$1,0))</f>
        <v>1.4G</v>
      </c>
      <c r="V114" s="153" t="str">
        <f>INDEX('     2022    '!$A$1:$AC$1563,MATCH($D114,'     2022    '!$D$1:$D$1794,0),MATCH(V$1,'     2022    '!$A$1:$AC$1,0))</f>
        <v>UN0336</v>
      </c>
      <c r="W114" s="153" t="str">
        <f>INDEX('     2022    '!$A$1:$AC$1563,MATCH($D114,'     2022    '!$D$1:$D$1794,0),MATCH(W$1,'     2022    '!$A$1:$AC$1,0))</f>
        <v>F3</v>
      </c>
      <c r="X114" s="151">
        <f>INDEX('     2022    '!$A$1:$AC$1563,MATCH($D114,'     2022    '!$D$1:$D$1794,0),MATCH(X$1,'     2022    '!$A$1:$AC$1,0))</f>
        <v>72.989999999999995</v>
      </c>
      <c r="Y114" s="151">
        <f>INDEX('     2022    '!$A$1:$AC$1563,MATCH($D114,'     2022    '!$D$1:$D$1794,0),MATCH(Y$1,'     2022    '!$A$1:$AC$1,0))</f>
        <v>54.99</v>
      </c>
      <c r="Z114" s="156">
        <f>INDEX('     2022    '!$A$1:$AC$1563,MATCH($D114,'     2022    '!$D$1:$D$1794,0),MATCH(Z$1,'     2022    '!$A$1:$AC$1,0))</f>
        <v>2.7699999999999999E-2</v>
      </c>
      <c r="AA114" s="153" t="str">
        <f>INDEX('     2022    '!$A$1:$AC$1563,MATCH($D114,'     2022    '!$D$1:$D$1794,0),MATCH(AA$1,'     2022    '!$A$1:$AC$1,0))</f>
        <v>2806-F3-001980</v>
      </c>
      <c r="AB114" s="153" t="str">
        <f>INDEX('     2022    '!$A$1:$AC$1563,MATCH($D114,'     2022    '!$D$1:$D$1794,0),MATCH(AB$1,'     2022    '!$A$1:$AC$1,0))</f>
        <v>GB/HSE-362439</v>
      </c>
      <c r="AC114" s="153" t="str">
        <f>INDEX('     2022    '!$A$1:$AC$1563,MATCH($D114,'     2022    '!$D$1:$D$1794,0),MATCH(AC$1,'     2022    '!$A$1:$AC$1,0))</f>
        <v>11/30/2030</v>
      </c>
    </row>
    <row r="115" spans="1:29">
      <c r="A115" s="32">
        <f t="shared" si="2"/>
        <v>112</v>
      </c>
      <c r="B115" s="68" t="str">
        <f>INDEX('     2022    '!B$2:B$1794,MATCH(D115,'     2022    '!D$2:D$1794,0))</f>
        <v/>
      </c>
      <c r="C115" s="204" t="str">
        <f>INDEX('     2022    '!C$2:C$1794,MATCH(D115,'     2022    '!D$2:D$1794,0))</f>
        <v>Cake - 100s</v>
      </c>
      <c r="D115" s="205" t="str">
        <f>INDEX('     2022    '!D:D,MATCH(A115,'     2022    '!AF:AF,0))</f>
        <v>CC0180</v>
      </c>
      <c r="E115" s="204" t="str">
        <f>INDEX('     2022    '!$A$1:$BP$1563,MATCH(D115,'     2022    '!$D$1:$D$1794,0),MATCH(E$1,'     2022    '!$A$1:$BH$1,0))</f>
        <v>100s. Silver tail spit silver blink</v>
      </c>
      <c r="F115" s="206" t="str">
        <f>IFERROR(IF(LEFT(INDEX('     2022    '!AD$2:AD$1794,MATCH(D115,'     2022    '!D$2:D$1794,0)),4)="http",HYPERLINK(INDEX('     2022    '!AD$2:AD$1794,MATCH(D115,'     2022    '!D$2:D$1794,0)),"Video"),""),"")</f>
        <v>Video</v>
      </c>
      <c r="G115" s="207">
        <f>INDEX('     2022    '!$A$1:$AC$1563,MATCH($D115,'     2022    '!$D$1:$D$1794,0),MATCH(G$1,'     2022    '!$A$1:$AC$1,0))</f>
        <v>0</v>
      </c>
      <c r="H115" s="150"/>
      <c r="I115" s="152">
        <f>INDEX('     2022    '!$A$1:$AC$1563,MATCH($D115,'     2022    '!$D$1:$D$1794,0),MATCH(I$1,'     2022    '!$A$1:$AC$1,0))</f>
        <v>35.01</v>
      </c>
      <c r="J115" s="150"/>
      <c r="K115" s="151">
        <f t="shared" si="3"/>
        <v>37.991657220192849</v>
      </c>
      <c r="L115" s="152">
        <f>INDEX('     2022    '!$A$1:$AC$1563,MATCH($D115,'     2022    '!$D$1:$D$1794,0),MATCH(L$1,'     2022    '!$A$1:$AC$1,0))</f>
        <v>35.7102</v>
      </c>
      <c r="M115" s="152">
        <f>INDEX('     2022    '!$A$1:$AC$1563,MATCH($D115,'     2022    '!$D$1:$D$1794,0),MATCH(M$1,'     2022    '!$A$1:$AC$1,0))</f>
        <v>37.991657220192849</v>
      </c>
      <c r="N115" s="153" t="str">
        <f>INDEX('     2022    '!$A$1:$AC$1563,MATCH($D115,'     2022    '!$D$1:$D$1794,0),MATCH(N$1,'     2022    '!$A$1:$AC$1,0))</f>
        <v>25mm</v>
      </c>
      <c r="O115" s="154">
        <f>INDEX('     2022    '!$A$1:$AC$1563,MATCH($D115,'     2022    '!$D$1:$D$1794,0),MATCH(O$1,'     2022    '!$A$1:$AC$1,0))</f>
        <v>1</v>
      </c>
      <c r="P115" s="153">
        <f>INDEX('     2022    '!$A$1:$AC$1563,MATCH($D115,'     2022    '!$D$1:$D$1794,0),MATCH(P$1,'     2022    '!$A$1:$AC$1,0))</f>
        <v>32</v>
      </c>
      <c r="Q115" s="153" t="str">
        <f>INDEX('     2022    '!$A$1:$AC$1563,MATCH($D115,'     2022    '!$D$1:$D$1794,0),MATCH(Q$1,'     2022    '!$A$1:$AC$1,0))</f>
        <v>Yes</v>
      </c>
      <c r="R115" s="155">
        <f>INDEX('     2022    '!$A$1:$AC$1563,MATCH($D115,'     2022    '!$D$1:$D$1794,0),MATCH(R$1,'     2022    '!$A$1:$AC$1,0))</f>
        <v>10</v>
      </c>
      <c r="S115" s="155">
        <f>INDEX('     2022    '!$A$1:$AC$1563,MATCH($D115,'     2022    '!$D$1:$D$1794,0),MATCH(S$1,'     2022    '!$A$1:$AC$1,0))</f>
        <v>1.25</v>
      </c>
      <c r="T115" s="155">
        <f>INDEX('     2022    '!$A$1:$AC$1563,MATCH($D115,'     2022    '!$D$1:$D$1794,0),MATCH(T$1,'     2022    '!$A$1:$AC$1,0))</f>
        <v>0.3</v>
      </c>
      <c r="U115" s="154" t="str">
        <f>INDEX('     2022    '!$A$1:$AC$1563,MATCH($D115,'     2022    '!$D$1:$D$1794,0),MATCH(U$1,'     2022    '!$A$1:$AC$1,0))</f>
        <v>1.4G</v>
      </c>
      <c r="V115" s="153" t="str">
        <f>INDEX('     2022    '!$A$1:$AC$1563,MATCH($D115,'     2022    '!$D$1:$D$1794,0),MATCH(V$1,'     2022    '!$A$1:$AC$1,0))</f>
        <v>UN0336</v>
      </c>
      <c r="W115" s="153" t="str">
        <f>INDEX('     2022    '!$A$1:$AC$1563,MATCH($D115,'     2022    '!$D$1:$D$1794,0),MATCH(W$1,'     2022    '!$A$1:$AC$1,0))</f>
        <v>F4</v>
      </c>
      <c r="X115" s="151" t="str">
        <f>INDEX('     2022    '!$A$1:$AC$1563,MATCH($D115,'     2022    '!$D$1:$D$1794,0),MATCH(X$1,'     2022    '!$A$1:$AC$1,0))</f>
        <v/>
      </c>
      <c r="Y115" s="151" t="str">
        <f>INDEX('     2022    '!$A$1:$AC$1563,MATCH($D115,'     2022    '!$D$1:$D$1794,0),MATCH(Y$1,'     2022    '!$A$1:$AC$1,0))</f>
        <v/>
      </c>
      <c r="Z115" s="156">
        <f>INDEX('     2022    '!$A$1:$AC$1563,MATCH($D115,'     2022    '!$D$1:$D$1794,0),MATCH(Z$1,'     2022    '!$A$1:$AC$1,0))</f>
        <v>2.3599999999999999E-2</v>
      </c>
      <c r="AA115" s="153" t="str">
        <f>INDEX('     2022    '!$A$1:$AC$1563,MATCH($D115,'     2022    '!$D$1:$D$1794,0),MATCH(AA$1,'     2022    '!$A$1:$AC$1,0))</f>
        <v>1008-F4-69246971</v>
      </c>
      <c r="AB115" s="153" t="str">
        <f>INDEX('     2022    '!$A$1:$AC$1563,MATCH($D115,'     2022    '!$D$1:$D$1794,0),MATCH(AB$1,'     2022    '!$A$1:$AC$1,0))</f>
        <v>GB/HSE-261613</v>
      </c>
      <c r="AC115" s="153" t="str">
        <f>INDEX('     2022    '!$A$1:$AC$1563,MATCH($D115,'     2022    '!$D$1:$D$1794,0),MATCH(AC$1,'     2022    '!$A$1:$AC$1,0))</f>
        <v>4/30/2027</v>
      </c>
    </row>
    <row r="116" spans="1:29">
      <c r="A116" s="32">
        <f t="shared" si="2"/>
        <v>113</v>
      </c>
      <c r="B116" s="68" t="str">
        <f>INDEX('     2022    '!B$2:B$1794,MATCH(D116,'     2022    '!D$2:D$1794,0))</f>
        <v/>
      </c>
      <c r="C116" s="204" t="str">
        <f>INDEX('     2022    '!C$2:C$1794,MATCH(D116,'     2022    '!D$2:D$1794,0))</f>
        <v>Cake - 100s</v>
      </c>
      <c r="D116" s="205" t="str">
        <f>INDEX('     2022    '!D:D,MATCH(A116,'     2022    '!AF:AF,0))</f>
        <v>CC413</v>
      </c>
      <c r="E116" s="204" t="str">
        <f>INDEX('     2022    '!$A$1:$BP$1563,MATCH(D116,'     2022    '!$D$1:$D$1794,0),MATCH(E$1,'     2022    '!$A$1:$BH$1,0))</f>
        <v>100s. Colour falling leaves</v>
      </c>
      <c r="F116" s="206" t="str">
        <f>IFERROR(IF(LEFT(INDEX('     2022    '!AD$2:AD$1794,MATCH(D116,'     2022    '!D$2:D$1794,0)),4)="http",HYPERLINK(INDEX('     2022    '!AD$2:AD$1794,MATCH(D116,'     2022    '!D$2:D$1794,0)),"Video"),""),"")</f>
        <v>Video</v>
      </c>
      <c r="G116" s="207">
        <f>INDEX('     2022    '!$A$1:$AC$1563,MATCH($D116,'     2022    '!$D$1:$D$1794,0),MATCH(G$1,'     2022    '!$A$1:$AC$1,0))</f>
        <v>50</v>
      </c>
      <c r="H116" s="150"/>
      <c r="I116" s="152">
        <f>INDEX('     2022    '!$A$1:$AC$1563,MATCH($D116,'     2022    '!$D$1:$D$1794,0),MATCH(I$1,'     2022    '!$A$1:$AC$1,0))</f>
        <v>44.78</v>
      </c>
      <c r="J116" s="150"/>
      <c r="K116" s="151">
        <f t="shared" si="3"/>
        <v>50.76</v>
      </c>
      <c r="L116" s="152">
        <f>INDEX('     2022    '!$A$1:$AC$1563,MATCH($D116,'     2022    '!$D$1:$D$1794,0),MATCH(L$1,'     2022    '!$A$1:$AC$1,0))</f>
        <v>46.191600000000001</v>
      </c>
      <c r="M116" s="152">
        <f>INDEX('     2022    '!$A$1:$AC$1563,MATCH($D116,'     2022    '!$D$1:$D$1794,0),MATCH(M$1,'     2022    '!$A$1:$AC$1,0))</f>
        <v>50.76</v>
      </c>
      <c r="N116" s="153" t="str">
        <f>INDEX('     2022    '!$A$1:$AC$1563,MATCH($D116,'     2022    '!$D$1:$D$1794,0),MATCH(N$1,'     2022    '!$A$1:$AC$1,0))</f>
        <v>25mm</v>
      </c>
      <c r="O116" s="154">
        <f>INDEX('     2022    '!$A$1:$AC$1563,MATCH($D116,'     2022    '!$D$1:$D$1794,0),MATCH(O$1,'     2022    '!$A$1:$AC$1,0))</f>
        <v>1</v>
      </c>
      <c r="P116" s="153">
        <f>INDEX('     2022    '!$A$1:$AC$1563,MATCH($D116,'     2022    '!$D$1:$D$1794,0),MATCH(P$1,'     2022    '!$A$1:$AC$1,0))</f>
        <v>32</v>
      </c>
      <c r="Q116" s="153" t="str">
        <f>INDEX('     2022    '!$A$1:$AC$1563,MATCH($D116,'     2022    '!$D$1:$D$1794,0),MATCH(Q$1,'     2022    '!$A$1:$AC$1,0))</f>
        <v>Yes</v>
      </c>
      <c r="R116" s="155">
        <f>INDEX('     2022    '!$A$1:$AC$1563,MATCH($D116,'     2022    '!$D$1:$D$1794,0),MATCH(R$1,'     2022    '!$A$1:$AC$1,0))</f>
        <v>10</v>
      </c>
      <c r="S116" s="155">
        <f>INDEX('     2022    '!$A$1:$AC$1563,MATCH($D116,'     2022    '!$D$1:$D$1794,0),MATCH(S$1,'     2022    '!$A$1:$AC$1,0))</f>
        <v>1.25</v>
      </c>
      <c r="T116" s="155">
        <f>INDEX('     2022    '!$A$1:$AC$1563,MATCH($D116,'     2022    '!$D$1:$D$1794,0),MATCH(T$1,'     2022    '!$A$1:$AC$1,0))</f>
        <v>0.3</v>
      </c>
      <c r="U116" s="154" t="str">
        <f>INDEX('     2022    '!$A$1:$AC$1563,MATCH($D116,'     2022    '!$D$1:$D$1794,0),MATCH(U$1,'     2022    '!$A$1:$AC$1,0))</f>
        <v>1.4G</v>
      </c>
      <c r="V116" s="153" t="str">
        <f>INDEX('     2022    '!$A$1:$AC$1563,MATCH($D116,'     2022    '!$D$1:$D$1794,0),MATCH(V$1,'     2022    '!$A$1:$AC$1,0))</f>
        <v>UN0336</v>
      </c>
      <c r="W116" s="153" t="str">
        <f>INDEX('     2022    '!$A$1:$AC$1563,MATCH($D116,'     2022    '!$D$1:$D$1794,0),MATCH(W$1,'     2022    '!$A$1:$AC$1,0))</f>
        <v>F4</v>
      </c>
      <c r="X116" s="151" t="str">
        <f>INDEX('     2022    '!$A$1:$AC$1563,MATCH($D116,'     2022    '!$D$1:$D$1794,0),MATCH(X$1,'     2022    '!$A$1:$AC$1,0))</f>
        <v/>
      </c>
      <c r="Y116" s="151" t="str">
        <f>INDEX('     2022    '!$A$1:$AC$1563,MATCH($D116,'     2022    '!$D$1:$D$1794,0),MATCH(Y$1,'     2022    '!$A$1:$AC$1,0))</f>
        <v/>
      </c>
      <c r="Z116" s="156">
        <f>INDEX('     2022    '!$A$1:$AC$1563,MATCH($D116,'     2022    '!$D$1:$D$1794,0),MATCH(Z$1,'     2022    '!$A$1:$AC$1,0))</f>
        <v>2.3599999999999999E-2</v>
      </c>
      <c r="AA116" s="153" t="str">
        <f>INDEX('     2022    '!$A$1:$AC$1563,MATCH($D116,'     2022    '!$D$1:$D$1794,0),MATCH(AA$1,'     2022    '!$A$1:$AC$1,0))</f>
        <v>1008-F4-69246971</v>
      </c>
      <c r="AB116" s="153" t="str">
        <f>INDEX('     2022    '!$A$1:$AC$1563,MATCH($D116,'     2022    '!$D$1:$D$1794,0),MATCH(AB$1,'     2022    '!$A$1:$AC$1,0))</f>
        <v>GB/HSE-338613</v>
      </c>
      <c r="AC116" s="153" t="str">
        <f>INDEX('     2022    '!$A$1:$AC$1563,MATCH($D116,'     2022    '!$D$1:$D$1794,0),MATCH(AC$1,'     2022    '!$A$1:$AC$1,0))</f>
        <v>5/18/2027</v>
      </c>
    </row>
    <row r="117" spans="1:29">
      <c r="A117" s="32">
        <f t="shared" si="2"/>
        <v>114</v>
      </c>
      <c r="B117" s="68" t="str">
        <f>INDEX('     2022    '!B$2:B$1794,MATCH(D117,'     2022    '!D$2:D$1794,0))</f>
        <v/>
      </c>
      <c r="C117" s="204" t="str">
        <f>INDEX('     2022    '!C$2:C$1794,MATCH(D117,'     2022    '!D$2:D$1794,0))</f>
        <v>Cake - 100s</v>
      </c>
      <c r="D117" s="205" t="str">
        <f>INDEX('     2022    '!D:D,MATCH(A117,'     2022    '!AF:AF,0))</f>
        <v>CC1268</v>
      </c>
      <c r="E117" s="204" t="str">
        <f>INDEX('     2022    '!$A$1:$BP$1563,MATCH(D117,'     2022    '!$D$1:$D$1794,0),MATCH(E$1,'     2022    '!$A$1:$BH$1,0))</f>
        <v>100s. Blue tail spit gold ti willow with gold strobe bouquet</v>
      </c>
      <c r="F117" s="206" t="str">
        <f>IFERROR(IF(LEFT(INDEX('     2022    '!AD$2:AD$1794,MATCH(D117,'     2022    '!D$2:D$1794,0)),4)="http",HYPERLINK(INDEX('     2022    '!AD$2:AD$1794,MATCH(D117,'     2022    '!D$2:D$1794,0)),"Video"),""),"")</f>
        <v>Video</v>
      </c>
      <c r="G117" s="207">
        <f>INDEX('     2022    '!$A$1:$AC$1563,MATCH($D117,'     2022    '!$D$1:$D$1794,0),MATCH(G$1,'     2022    '!$A$1:$AC$1,0))</f>
        <v>9</v>
      </c>
      <c r="H117" s="150"/>
      <c r="I117" s="152">
        <f>INDEX('     2022    '!$A$1:$AC$1563,MATCH($D117,'     2022    '!$D$1:$D$1794,0),MATCH(I$1,'     2022    '!$A$1:$AC$1,0))</f>
        <v>60.53</v>
      </c>
      <c r="J117" s="150"/>
      <c r="K117" s="151">
        <f t="shared" si="3"/>
        <v>66.721005225306456</v>
      </c>
      <c r="L117" s="152">
        <f>INDEX('     2022    '!$A$1:$AC$1563,MATCH($D117,'     2022    '!$D$1:$D$1794,0),MATCH(L$1,'     2022    '!$A$1:$AC$1,0))</f>
        <v>60.716114755028876</v>
      </c>
      <c r="M117" s="152">
        <f>INDEX('     2022    '!$A$1:$AC$1563,MATCH($D117,'     2022    '!$D$1:$D$1794,0),MATCH(M$1,'     2022    '!$A$1:$AC$1,0))</f>
        <v>66.721005225306456</v>
      </c>
      <c r="N117" s="153" t="str">
        <f>INDEX('     2022    '!$A$1:$AC$1563,MATCH($D117,'     2022    '!$D$1:$D$1794,0),MATCH(N$1,'     2022    '!$A$1:$AC$1,0))</f>
        <v>25mm</v>
      </c>
      <c r="O117" s="154">
        <f>INDEX('     2022    '!$A$1:$AC$1563,MATCH($D117,'     2022    '!$D$1:$D$1794,0),MATCH(O$1,'     2022    '!$A$1:$AC$1,0))</f>
        <v>1</v>
      </c>
      <c r="P117" s="153">
        <f>INDEX('     2022    '!$A$1:$AC$1563,MATCH($D117,'     2022    '!$D$1:$D$1794,0),MATCH(P$1,'     2022    '!$A$1:$AC$1,0))</f>
        <v>26</v>
      </c>
      <c r="Q117" s="153" t="str">
        <f>INDEX('     2022    '!$A$1:$AC$1563,MATCH($D117,'     2022    '!$D$1:$D$1794,0),MATCH(Q$1,'     2022    '!$A$1:$AC$1,0))</f>
        <v>Yes</v>
      </c>
      <c r="R117" s="155">
        <f>INDEX('     2022    '!$A$1:$AC$1563,MATCH($D117,'     2022    '!$D$1:$D$1794,0),MATCH(R$1,'     2022    '!$A$1:$AC$1,0))</f>
        <v>15</v>
      </c>
      <c r="S117" s="155">
        <f>INDEX('     2022    '!$A$1:$AC$1563,MATCH($D117,'     2022    '!$D$1:$D$1794,0),MATCH(S$1,'     2022    '!$A$1:$AC$1,0))</f>
        <v>2.6</v>
      </c>
      <c r="T117" s="155">
        <f>INDEX('     2022    '!$A$1:$AC$1563,MATCH($D117,'     2022    '!$D$1:$D$1794,0),MATCH(T$1,'     2022    '!$A$1:$AC$1,0))</f>
        <v>0.3</v>
      </c>
      <c r="U117" s="154" t="str">
        <f>INDEX('     2022    '!$A$1:$AC$1563,MATCH($D117,'     2022    '!$D$1:$D$1794,0),MATCH(U$1,'     2022    '!$A$1:$AC$1,0))</f>
        <v>1.4G</v>
      </c>
      <c r="V117" s="153" t="str">
        <f>INDEX('     2022    '!$A$1:$AC$1563,MATCH($D117,'     2022    '!$D$1:$D$1794,0),MATCH(V$1,'     2022    '!$A$1:$AC$1,0))</f>
        <v>UN0336</v>
      </c>
      <c r="W117" s="153" t="str">
        <f>INDEX('     2022    '!$A$1:$AC$1563,MATCH($D117,'     2022    '!$D$1:$D$1794,0),MATCH(W$1,'     2022    '!$A$1:$AC$1,0))</f>
        <v>F4</v>
      </c>
      <c r="X117" s="151" t="str">
        <f>INDEX('     2022    '!$A$1:$AC$1563,MATCH($D117,'     2022    '!$D$1:$D$1794,0),MATCH(X$1,'     2022    '!$A$1:$AC$1,0))</f>
        <v/>
      </c>
      <c r="Y117" s="151" t="str">
        <f>INDEX('     2022    '!$A$1:$AC$1563,MATCH($D117,'     2022    '!$D$1:$D$1794,0),MATCH(Y$1,'     2022    '!$A$1:$AC$1,0))</f>
        <v/>
      </c>
      <c r="Z117" s="156">
        <f>INDEX('     2022    '!$A$1:$AC$1563,MATCH($D117,'     2022    '!$D$1:$D$1794,0),MATCH(Z$1,'     2022    '!$A$1:$AC$1,0))</f>
        <v>3.56E-2</v>
      </c>
      <c r="AA117" s="153" t="str">
        <f>INDEX('     2022    '!$A$1:$AC$1563,MATCH($D117,'     2022    '!$D$1:$D$1794,0),MATCH(AA$1,'     2022    '!$A$1:$AC$1,0))</f>
        <v>2806-F4-000052</v>
      </c>
      <c r="AB117" s="153" t="str">
        <f>INDEX('     2022    '!$A$1:$AC$1563,MATCH($D117,'     2022    '!$D$1:$D$1794,0),MATCH(AB$1,'     2022    '!$A$1:$AC$1,0))</f>
        <v>GB/HSE-358625</v>
      </c>
      <c r="AC117" s="153" t="str">
        <f>INDEX('     2022    '!$A$1:$AC$1563,MATCH($D117,'     2022    '!$D$1:$D$1794,0),MATCH(AC$1,'     2022    '!$A$1:$AC$1,0))</f>
        <v>8/15/2028</v>
      </c>
    </row>
    <row r="118" spans="1:29">
      <c r="A118" s="32">
        <f t="shared" si="2"/>
        <v>115</v>
      </c>
      <c r="B118" s="68" t="str">
        <f>INDEX('     2022    '!B$2:B$1794,MATCH(D118,'     2022    '!D$2:D$1794,0))</f>
        <v/>
      </c>
      <c r="C118" s="204" t="str">
        <f>INDEX('     2022    '!C$2:C$1794,MATCH(D118,'     2022    '!D$2:D$1794,0))</f>
        <v>Cake - 100s</v>
      </c>
      <c r="D118" s="205" t="str">
        <f>INDEX('     2022    '!D:D,MATCH(A118,'     2022    '!AF:AF,0))</f>
        <v>CC1197</v>
      </c>
      <c r="E118" s="204" t="str">
        <f>INDEX('     2022    '!$A$1:$BP$1563,MATCH(D118,'     2022    '!$D$1:$D$1794,0),MATCH(E$1,'     2022    '!$A$1:$BH$1,0))</f>
        <v>100s. White strobe bouquet blue tail to horsetail</v>
      </c>
      <c r="F118" s="206" t="str">
        <f>IFERROR(IF(LEFT(INDEX('     2022    '!AD$2:AD$1794,MATCH(D118,'     2022    '!D$2:D$1794,0)),4)="http",HYPERLINK(INDEX('     2022    '!AD$2:AD$1794,MATCH(D118,'     2022    '!D$2:D$1794,0)),"Video"),""),"")</f>
        <v>Video</v>
      </c>
      <c r="G118" s="207">
        <f>INDEX('     2022    '!$A$1:$AC$1563,MATCH($D118,'     2022    '!$D$1:$D$1794,0),MATCH(G$1,'     2022    '!$A$1:$AC$1,0))</f>
        <v>0</v>
      </c>
      <c r="H118" s="150"/>
      <c r="I118" s="152">
        <f>INDEX('     2022    '!$A$1:$AC$1563,MATCH($D118,'     2022    '!$D$1:$D$1794,0),MATCH(I$1,'     2022    '!$A$1:$AC$1,0))</f>
        <v>57.06</v>
      </c>
      <c r="J118" s="150"/>
      <c r="K118" s="151">
        <f t="shared" si="3"/>
        <v>64.680000000000007</v>
      </c>
      <c r="L118" s="152">
        <f>INDEX('     2022    '!$A$1:$AC$1563,MATCH($D118,'     2022    '!$D$1:$D$1794,0),MATCH(L$1,'     2022    '!$A$1:$AC$1,0))</f>
        <v>58.858800000000009</v>
      </c>
      <c r="M118" s="152">
        <f>INDEX('     2022    '!$A$1:$AC$1563,MATCH($D118,'     2022    '!$D$1:$D$1794,0),MATCH(M$1,'     2022    '!$A$1:$AC$1,0))</f>
        <v>64.680000000000007</v>
      </c>
      <c r="N118" s="153" t="str">
        <f>INDEX('     2022    '!$A$1:$AC$1563,MATCH($D118,'     2022    '!$D$1:$D$1794,0),MATCH(N$1,'     2022    '!$A$1:$AC$1,0))</f>
        <v>30mm</v>
      </c>
      <c r="O118" s="154">
        <f>INDEX('     2022    '!$A$1:$AC$1563,MATCH($D118,'     2022    '!$D$1:$D$1794,0),MATCH(O$1,'     2022    '!$A$1:$AC$1,0))</f>
        <v>1</v>
      </c>
      <c r="P118" s="153">
        <f>INDEX('     2022    '!$A$1:$AC$1563,MATCH($D118,'     2022    '!$D$1:$D$1794,0),MATCH(P$1,'     2022    '!$A$1:$AC$1,0))</f>
        <v>28</v>
      </c>
      <c r="Q118" s="153" t="str">
        <f>INDEX('     2022    '!$A$1:$AC$1563,MATCH($D118,'     2022    '!$D$1:$D$1794,0),MATCH(Q$1,'     2022    '!$A$1:$AC$1,0))</f>
        <v>Yes</v>
      </c>
      <c r="R118" s="155">
        <f>INDEX('     2022    '!$A$1:$AC$1563,MATCH($D118,'     2022    '!$D$1:$D$1794,0),MATCH(R$1,'     2022    '!$A$1:$AC$1,0))</f>
        <v>16</v>
      </c>
      <c r="S118" s="155">
        <f>INDEX('     2022    '!$A$1:$AC$1563,MATCH($D118,'     2022    '!$D$1:$D$1794,0),MATCH(S$1,'     2022    '!$A$1:$AC$1,0))</f>
        <v>2.5</v>
      </c>
      <c r="T118" s="155">
        <f>INDEX('     2022    '!$A$1:$AC$1563,MATCH($D118,'     2022    '!$D$1:$D$1794,0),MATCH(T$1,'     2022    '!$A$1:$AC$1,0))</f>
        <v>0.3</v>
      </c>
      <c r="U118" s="154" t="str">
        <f>INDEX('     2022    '!$A$1:$AC$1563,MATCH($D118,'     2022    '!$D$1:$D$1794,0),MATCH(U$1,'     2022    '!$A$1:$AC$1,0))</f>
        <v>1.4G</v>
      </c>
      <c r="V118" s="153" t="str">
        <f>INDEX('     2022    '!$A$1:$AC$1563,MATCH($D118,'     2022    '!$D$1:$D$1794,0),MATCH(V$1,'     2022    '!$A$1:$AC$1,0))</f>
        <v>UN0336</v>
      </c>
      <c r="W118" s="153" t="str">
        <f>INDEX('     2022    '!$A$1:$AC$1563,MATCH($D118,'     2022    '!$D$1:$D$1794,0),MATCH(W$1,'     2022    '!$A$1:$AC$1,0))</f>
        <v>F4</v>
      </c>
      <c r="X118" s="151" t="str">
        <f>INDEX('     2022    '!$A$1:$AC$1563,MATCH($D118,'     2022    '!$D$1:$D$1794,0),MATCH(X$1,'     2022    '!$A$1:$AC$1,0))</f>
        <v/>
      </c>
      <c r="Y118" s="151" t="str">
        <f>INDEX('     2022    '!$A$1:$AC$1563,MATCH($D118,'     2022    '!$D$1:$D$1794,0),MATCH(Y$1,'     2022    '!$A$1:$AC$1,0))</f>
        <v/>
      </c>
      <c r="Z118" s="156">
        <f>INDEX('     2022    '!$A$1:$AC$1563,MATCH($D118,'     2022    '!$D$1:$D$1794,0),MATCH(Z$1,'     2022    '!$A$1:$AC$1,0))</f>
        <v>3.85E-2</v>
      </c>
      <c r="AA118" s="153" t="str">
        <f>INDEX('     2022    '!$A$1:$AC$1563,MATCH($D118,'     2022    '!$D$1:$D$1794,0),MATCH(AA$1,'     2022    '!$A$1:$AC$1,0))</f>
        <v>2806-F4-000052</v>
      </c>
      <c r="AB118" s="153" t="str">
        <f>INDEX('     2022    '!$A$1:$AC$1563,MATCH($D118,'     2022    '!$D$1:$D$1794,0),MATCH(AB$1,'     2022    '!$A$1:$AC$1,0))</f>
        <v>GB/HSE-358608</v>
      </c>
      <c r="AC118" s="153" t="str">
        <f>INDEX('     2022    '!$A$1:$AC$1563,MATCH($D118,'     2022    '!$D$1:$D$1794,0),MATCH(AC$1,'     2022    '!$A$1:$AC$1,0))</f>
        <v>8/15/2028</v>
      </c>
    </row>
    <row r="119" spans="1:29">
      <c r="A119" s="32">
        <f t="shared" si="2"/>
        <v>116</v>
      </c>
      <c r="B119" s="68" t="str">
        <f>INDEX('     2022    '!B$2:B$1794,MATCH(D119,'     2022    '!D$2:D$1794,0))</f>
        <v/>
      </c>
      <c r="C119" s="204" t="str">
        <f>INDEX('     2022    '!C$2:C$1794,MATCH(D119,'     2022    '!D$2:D$1794,0))</f>
        <v>Cake - 100s</v>
      </c>
      <c r="D119" s="205" t="str">
        <f>INDEX('     2022    '!D:D,MATCH(A119,'     2022    '!AF:AF,0))</f>
        <v>CC0473</v>
      </c>
      <c r="E119" s="204" t="str">
        <f>INDEX('     2022    '!$A$1:$BP$1563,MATCH(D119,'     2022    '!$D$1:$D$1794,0),MATCH(E$1,'     2022    '!$A$1:$BH$1,0))</f>
        <v>100s. Orange, lemon, violet, blue crossette</v>
      </c>
      <c r="F119" s="206" t="str">
        <f>IFERROR(IF(LEFT(INDEX('     2022    '!AD$2:AD$1794,MATCH(D119,'     2022    '!D$2:D$1794,0)),4)="http",HYPERLINK(INDEX('     2022    '!AD$2:AD$1794,MATCH(D119,'     2022    '!D$2:D$1794,0)),"Video"),""),"")</f>
        <v>Video</v>
      </c>
      <c r="G119" s="207">
        <f>INDEX('     2022    '!$A$1:$AC$1563,MATCH($D119,'     2022    '!$D$1:$D$1794,0),MATCH(G$1,'     2022    '!$A$1:$AC$1,0))</f>
        <v>0</v>
      </c>
      <c r="H119" s="150"/>
      <c r="I119" s="152">
        <f>INDEX('     2022    '!$A$1:$AC$1563,MATCH($D119,'     2022    '!$D$1:$D$1794,0),MATCH(I$1,'     2022    '!$A$1:$AC$1,0))</f>
        <v>57.18</v>
      </c>
      <c r="J119" s="150"/>
      <c r="K119" s="151">
        <f t="shared" si="3"/>
        <v>66.702736733595259</v>
      </c>
      <c r="L119" s="152">
        <f>INDEX('     2022    '!$A$1:$AC$1563,MATCH($D119,'     2022    '!$D$1:$D$1794,0),MATCH(L$1,'     2022    '!$A$1:$AC$1,0))</f>
        <v>60.699490427571689</v>
      </c>
      <c r="M119" s="152">
        <f>INDEX('     2022    '!$A$1:$AC$1563,MATCH($D119,'     2022    '!$D$1:$D$1794,0),MATCH(M$1,'     2022    '!$A$1:$AC$1,0))</f>
        <v>66.702736733595259</v>
      </c>
      <c r="N119" s="153" t="str">
        <f>INDEX('     2022    '!$A$1:$AC$1563,MATCH($D119,'     2022    '!$D$1:$D$1794,0),MATCH(N$1,'     2022    '!$A$1:$AC$1,0))</f>
        <v>30mm</v>
      </c>
      <c r="O119" s="154">
        <f>INDEX('     2022    '!$A$1:$AC$1563,MATCH($D119,'     2022    '!$D$1:$D$1794,0),MATCH(O$1,'     2022    '!$A$1:$AC$1,0))</f>
        <v>1</v>
      </c>
      <c r="P119" s="153">
        <f>INDEX('     2022    '!$A$1:$AC$1563,MATCH($D119,'     2022    '!$D$1:$D$1794,0),MATCH(P$1,'     2022    '!$A$1:$AC$1,0))</f>
        <v>35</v>
      </c>
      <c r="Q119" s="153" t="str">
        <f>INDEX('     2022    '!$A$1:$AC$1563,MATCH($D119,'     2022    '!$D$1:$D$1794,0),MATCH(Q$1,'     2022    '!$A$1:$AC$1,0))</f>
        <v>Yes</v>
      </c>
      <c r="R119" s="155">
        <f>INDEX('     2022    '!$A$1:$AC$1563,MATCH($D119,'     2022    '!$D$1:$D$1794,0),MATCH(R$1,'     2022    '!$A$1:$AC$1,0))</f>
        <v>16</v>
      </c>
      <c r="S119" s="155">
        <f>INDEX('     2022    '!$A$1:$AC$1563,MATCH($D119,'     2022    '!$D$1:$D$1794,0),MATCH(S$1,'     2022    '!$A$1:$AC$1,0))</f>
        <v>2.1</v>
      </c>
      <c r="T119" s="155">
        <f>INDEX('     2022    '!$A$1:$AC$1563,MATCH($D119,'     2022    '!$D$1:$D$1794,0),MATCH(T$1,'     2022    '!$A$1:$AC$1,0))</f>
        <v>0.3</v>
      </c>
      <c r="U119" s="154" t="str">
        <f>INDEX('     2022    '!$A$1:$AC$1563,MATCH($D119,'     2022    '!$D$1:$D$1794,0),MATCH(U$1,'     2022    '!$A$1:$AC$1,0))</f>
        <v>1.4G</v>
      </c>
      <c r="V119" s="153" t="str">
        <f>INDEX('     2022    '!$A$1:$AC$1563,MATCH($D119,'     2022    '!$D$1:$D$1794,0),MATCH(V$1,'     2022    '!$A$1:$AC$1,0))</f>
        <v>UN0336</v>
      </c>
      <c r="W119" s="153" t="str">
        <f>INDEX('     2022    '!$A$1:$AC$1563,MATCH($D119,'     2022    '!$D$1:$D$1794,0),MATCH(W$1,'     2022    '!$A$1:$AC$1,0))</f>
        <v>F4</v>
      </c>
      <c r="X119" s="151" t="str">
        <f>INDEX('     2022    '!$A$1:$AC$1563,MATCH($D119,'     2022    '!$D$1:$D$1794,0),MATCH(X$1,'     2022    '!$A$1:$AC$1,0))</f>
        <v/>
      </c>
      <c r="Y119" s="151" t="str">
        <f>INDEX('     2022    '!$A$1:$AC$1563,MATCH($D119,'     2022    '!$D$1:$D$1794,0),MATCH(Y$1,'     2022    '!$A$1:$AC$1,0))</f>
        <v/>
      </c>
      <c r="Z119" s="156">
        <f>INDEX('     2022    '!$A$1:$AC$1563,MATCH($D119,'     2022    '!$D$1:$D$1794,0),MATCH(Z$1,'     2022    '!$A$1:$AC$1,0))</f>
        <v>3.85E-2</v>
      </c>
      <c r="AA119" s="153" t="str">
        <f>INDEX('     2022    '!$A$1:$AC$1563,MATCH($D119,'     2022    '!$D$1:$D$1794,0),MATCH(AA$1,'     2022    '!$A$1:$AC$1,0))</f>
        <v>1008-F4-69249674</v>
      </c>
      <c r="AB119" s="153" t="str">
        <f>INDEX('     2022    '!$A$1:$AC$1563,MATCH($D119,'     2022    '!$D$1:$D$1794,0),MATCH(AB$1,'     2022    '!$A$1:$AC$1,0))</f>
        <v>GB/HSE-345131</v>
      </c>
      <c r="AC119" s="153" t="str">
        <f>INDEX('     2022    '!$A$1:$AC$1563,MATCH($D119,'     2022    '!$D$1:$D$1794,0),MATCH(AC$1,'     2022    '!$A$1:$AC$1,0))</f>
        <v>10/9/2028</v>
      </c>
    </row>
    <row r="120" spans="1:29" ht="24">
      <c r="A120" s="32">
        <f t="shared" si="2"/>
        <v>117</v>
      </c>
      <c r="B120" s="68" t="str">
        <f>INDEX('     2022    '!B$2:B$1794,MATCH(D120,'     2022    '!D$2:D$1794,0))</f>
        <v/>
      </c>
      <c r="C120" s="204" t="str">
        <f>INDEX('     2022    '!C$2:C$1794,MATCH(D120,'     2022    '!D$2:D$1794,0))</f>
        <v>Cake - 100s Fan</v>
      </c>
      <c r="D120" s="205" t="str">
        <f>INDEX('     2022    '!D:D,MATCH(A120,'     2022    '!AF:AF,0))</f>
        <v>CC1507</v>
      </c>
      <c r="E120" s="204" t="str">
        <f>INDEX('     2022    '!$A$1:$BP$1563,MATCH(D120,'     2022    '!$D$1:$D$1794,0),MATCH(E$1,'     2022    '!$A$1:$BH$1,0))</f>
        <v>100s FAN. Silver cracker flower to rose red star/sky blue star /yellow star/purple star/green dahlia alternate.</v>
      </c>
      <c r="F120" s="206" t="str">
        <f>IFERROR(IF(LEFT(INDEX('     2022    '!AD$2:AD$1794,MATCH(D120,'     2022    '!D$2:D$1794,0)),4)="http",HYPERLINK(INDEX('     2022    '!AD$2:AD$1794,MATCH(D120,'     2022    '!D$2:D$1794,0)),"Video"),""),"")</f>
        <v>Video</v>
      </c>
      <c r="G120" s="207">
        <f>INDEX('     2022    '!$A$1:$AC$1563,MATCH($D120,'     2022    '!$D$1:$D$1794,0),MATCH(G$1,'     2022    '!$A$1:$AC$1,0))</f>
        <v>12</v>
      </c>
      <c r="H120" s="150"/>
      <c r="I120" s="152">
        <f>INDEX('     2022    '!$A$1:$AC$1563,MATCH($D120,'     2022    '!$D$1:$D$1794,0),MATCH(I$1,'     2022    '!$A$1:$AC$1,0))</f>
        <v>50.25</v>
      </c>
      <c r="J120" s="150"/>
      <c r="K120" s="151">
        <f t="shared" si="3"/>
        <v>29.934999999999999</v>
      </c>
      <c r="L120" s="152">
        <f>INDEX('     2022    '!$A$1:$AC$1563,MATCH($D120,'     2022    '!$D$1:$D$1794,0),MATCH(L$1,'     2022    '!$A$1:$AC$1,0))</f>
        <v>54.481699999999996</v>
      </c>
      <c r="M120" s="152">
        <f>INDEX('     2022    '!$A$1:$AC$1563,MATCH($D120,'     2022    '!$D$1:$D$1794,0),MATCH(M$1,'     2022    '!$A$1:$AC$1,0))</f>
        <v>59.87</v>
      </c>
      <c r="N120" s="153" t="str">
        <f>INDEX('     2022    '!$A$1:$AC$1563,MATCH($D120,'     2022    '!$D$1:$D$1794,0),MATCH(N$1,'     2022    '!$A$1:$AC$1,0))</f>
        <v>20mm</v>
      </c>
      <c r="O120" s="154">
        <f>INDEX('     2022    '!$A$1:$AC$1563,MATCH($D120,'     2022    '!$D$1:$D$1794,0),MATCH(O$1,'     2022    '!$A$1:$AC$1,0))</f>
        <v>2</v>
      </c>
      <c r="P120" s="153">
        <f>INDEX('     2022    '!$A$1:$AC$1563,MATCH($D120,'     2022    '!$D$1:$D$1794,0),MATCH(P$1,'     2022    '!$A$1:$AC$1,0))</f>
        <v>25</v>
      </c>
      <c r="Q120" s="153" t="str">
        <f>INDEX('     2022    '!$A$1:$AC$1563,MATCH($D120,'     2022    '!$D$1:$D$1794,0),MATCH(Q$1,'     2022    '!$A$1:$AC$1,0))</f>
        <v>Yes</v>
      </c>
      <c r="R120" s="155">
        <f>INDEX('     2022    '!$A$1:$AC$1563,MATCH($D120,'     2022    '!$D$1:$D$1794,0),MATCH(R$1,'     2022    '!$A$1:$AC$1,0))</f>
        <v>9</v>
      </c>
      <c r="S120" s="155">
        <f>INDEX('     2022    '!$A$1:$AC$1563,MATCH($D120,'     2022    '!$D$1:$D$1794,0),MATCH(S$1,'     2022    '!$A$1:$AC$1,0))</f>
        <v>2.4</v>
      </c>
      <c r="T120" s="155">
        <f>INDEX('     2022    '!$A$1:$AC$1563,MATCH($D120,'     2022    '!$D$1:$D$1794,0),MATCH(T$1,'     2022    '!$A$1:$AC$1,0))</f>
        <v>0.3</v>
      </c>
      <c r="U120" s="154" t="str">
        <f>INDEX('     2022    '!$A$1:$AC$1563,MATCH($D120,'     2022    '!$D$1:$D$1794,0),MATCH(U$1,'     2022    '!$A$1:$AC$1,0))</f>
        <v>1.4G</v>
      </c>
      <c r="V120" s="153" t="str">
        <f>INDEX('     2022    '!$A$1:$AC$1563,MATCH($D120,'     2022    '!$D$1:$D$1794,0),MATCH(V$1,'     2022    '!$A$1:$AC$1,0))</f>
        <v>UN0336</v>
      </c>
      <c r="W120" s="153" t="str">
        <f>INDEX('     2022    '!$A$1:$AC$1563,MATCH($D120,'     2022    '!$D$1:$D$1794,0),MATCH(W$1,'     2022    '!$A$1:$AC$1,0))</f>
        <v>F4</v>
      </c>
      <c r="X120" s="151" t="str">
        <f>INDEX('     2022    '!$A$1:$AC$1563,MATCH($D120,'     2022    '!$D$1:$D$1794,0),MATCH(X$1,'     2022    '!$A$1:$AC$1,0))</f>
        <v/>
      </c>
      <c r="Y120" s="151" t="str">
        <f>INDEX('     2022    '!$A$1:$AC$1563,MATCH($D120,'     2022    '!$D$1:$D$1794,0),MATCH(Y$1,'     2022    '!$A$1:$AC$1,0))</f>
        <v/>
      </c>
      <c r="Z120" s="156">
        <f>INDEX('     2022    '!$A$1:$AC$1563,MATCH($D120,'     2022    '!$D$1:$D$1794,0),MATCH(Z$1,'     2022    '!$A$1:$AC$1,0))</f>
        <v>2.6800000000000001E-2</v>
      </c>
      <c r="AA120" s="153" t="str">
        <f>INDEX('     2022    '!$A$1:$AC$1563,MATCH($D120,'     2022    '!$D$1:$D$1794,0),MATCH(AA$1,'     2022    '!$A$1:$AC$1,0))</f>
        <v>2806-F4-001965</v>
      </c>
      <c r="AB120" s="153" t="str">
        <f>INDEX('     2022    '!$A$1:$AC$1563,MATCH($D120,'     2022    '!$D$1:$D$1794,0),MATCH(AB$1,'     2022    '!$A$1:$AC$1,0))</f>
        <v>GB/HSE-362438</v>
      </c>
      <c r="AC120" s="153" t="str">
        <f>INDEX('     2022    '!$A$1:$AC$1563,MATCH($D120,'     2022    '!$D$1:$D$1794,0),MATCH(AC$1,'     2022    '!$A$1:$AC$1,0))</f>
        <v>11/30/2030</v>
      </c>
    </row>
    <row r="121" spans="1:29">
      <c r="A121" s="32">
        <f t="shared" si="2"/>
        <v>118</v>
      </c>
      <c r="B121" s="68" t="str">
        <f>INDEX('     2022    '!B$2:B$1794,MATCH(D121,'     2022    '!D$2:D$1794,0))</f>
        <v/>
      </c>
      <c r="C121" s="204" t="str">
        <f>INDEX('     2022    '!C$2:C$1794,MATCH(D121,'     2022    '!D$2:D$1794,0))</f>
        <v>Cake - 100s Fan</v>
      </c>
      <c r="D121" s="205" t="str">
        <f>INDEX('     2022    '!D:D,MATCH(A121,'     2022    '!AF:AF,0))</f>
        <v>CC1533</v>
      </c>
      <c r="E121" s="204" t="str">
        <f>INDEX('     2022    '!$A$1:$BP$1563,MATCH(D121,'     2022    '!$D$1:$D$1794,0),MATCH(E$1,'     2022    '!$A$1:$BH$1,0))</f>
        <v>100s FAN. Red head gold strobe tail</v>
      </c>
      <c r="F121" s="206" t="str">
        <f>IFERROR(IF(LEFT(INDEX('     2022    '!AD$2:AD$1794,MATCH(D121,'     2022    '!D$2:D$1794,0)),4)="http",HYPERLINK(INDEX('     2022    '!AD$2:AD$1794,MATCH(D121,'     2022    '!D$2:D$1794,0)),"Video"),""),"")</f>
        <v>Video</v>
      </c>
      <c r="G121" s="207">
        <f>INDEX('     2022    '!$A$1:$AC$1563,MATCH($D121,'     2022    '!$D$1:$D$1794,0),MATCH(G$1,'     2022    '!$A$1:$AC$1,0))</f>
        <v>9</v>
      </c>
      <c r="H121" s="150"/>
      <c r="I121" s="152">
        <f>INDEX('     2022    '!$A$1:$AC$1563,MATCH($D121,'     2022    '!$D$1:$D$1794,0),MATCH(I$1,'     2022    '!$A$1:$AC$1,0))</f>
        <v>58.77</v>
      </c>
      <c r="J121" s="150"/>
      <c r="K121" s="151">
        <f t="shared" si="3"/>
        <v>35.010000000000005</v>
      </c>
      <c r="L121" s="152">
        <f>INDEX('     2022    '!$A$1:$AC$1563,MATCH($D121,'     2022    '!$D$1:$D$1794,0),MATCH(L$1,'     2022    '!$A$1:$AC$1,0))</f>
        <v>63.71820000000001</v>
      </c>
      <c r="M121" s="152">
        <f>INDEX('     2022    '!$A$1:$AC$1563,MATCH($D121,'     2022    '!$D$1:$D$1794,0),MATCH(M$1,'     2022    '!$A$1:$AC$1,0))</f>
        <v>70.02000000000001</v>
      </c>
      <c r="N121" s="153" t="str">
        <f>INDEX('     2022    '!$A$1:$AC$1563,MATCH($D121,'     2022    '!$D$1:$D$1794,0),MATCH(N$1,'     2022    '!$A$1:$AC$1,0))</f>
        <v>20mm</v>
      </c>
      <c r="O121" s="154">
        <f>INDEX('     2022    '!$A$1:$AC$1563,MATCH($D121,'     2022    '!$D$1:$D$1794,0),MATCH(O$1,'     2022    '!$A$1:$AC$1,0))</f>
        <v>2</v>
      </c>
      <c r="P121" s="153">
        <f>INDEX('     2022    '!$A$1:$AC$1563,MATCH($D121,'     2022    '!$D$1:$D$1794,0),MATCH(P$1,'     2022    '!$A$1:$AC$1,0))</f>
        <v>10</v>
      </c>
      <c r="Q121" s="153" t="str">
        <f>INDEX('     2022    '!$A$1:$AC$1563,MATCH($D121,'     2022    '!$D$1:$D$1794,0),MATCH(Q$1,'     2022    '!$A$1:$AC$1,0))</f>
        <v>Yes</v>
      </c>
      <c r="R121" s="155">
        <f>INDEX('     2022    '!$A$1:$AC$1563,MATCH($D121,'     2022    '!$D$1:$D$1794,0),MATCH(R$1,'     2022    '!$A$1:$AC$1,0))</f>
        <v>11</v>
      </c>
      <c r="S121" s="155">
        <f>INDEX('     2022    '!$A$1:$AC$1563,MATCH($D121,'     2022    '!$D$1:$D$1794,0),MATCH(S$1,'     2022    '!$A$1:$AC$1,0))</f>
        <v>2</v>
      </c>
      <c r="T121" s="155">
        <f>INDEX('     2022    '!$A$1:$AC$1563,MATCH($D121,'     2022    '!$D$1:$D$1794,0),MATCH(T$1,'     2022    '!$A$1:$AC$1,0))</f>
        <v>0.3</v>
      </c>
      <c r="U121" s="154" t="str">
        <f>INDEX('     2022    '!$A$1:$AC$1563,MATCH($D121,'     2022    '!$D$1:$D$1794,0),MATCH(U$1,'     2022    '!$A$1:$AC$1,0))</f>
        <v>1.4G</v>
      </c>
      <c r="V121" s="153" t="str">
        <f>INDEX('     2022    '!$A$1:$AC$1563,MATCH($D121,'     2022    '!$D$1:$D$1794,0),MATCH(V$1,'     2022    '!$A$1:$AC$1,0))</f>
        <v>UN0336</v>
      </c>
      <c r="W121" s="153" t="str">
        <f>INDEX('     2022    '!$A$1:$AC$1563,MATCH($D121,'     2022    '!$D$1:$D$1794,0),MATCH(W$1,'     2022    '!$A$1:$AC$1,0))</f>
        <v>F4</v>
      </c>
      <c r="X121" s="151" t="str">
        <f>INDEX('     2022    '!$A$1:$AC$1563,MATCH($D121,'     2022    '!$D$1:$D$1794,0),MATCH(X$1,'     2022    '!$A$1:$AC$1,0))</f>
        <v/>
      </c>
      <c r="Y121" s="151" t="str">
        <f>INDEX('     2022    '!$A$1:$AC$1563,MATCH($D121,'     2022    '!$D$1:$D$1794,0),MATCH(Y$1,'     2022    '!$A$1:$AC$1,0))</f>
        <v/>
      </c>
      <c r="Z121" s="156">
        <f>INDEX('     2022    '!$A$1:$AC$1563,MATCH($D121,'     2022    '!$D$1:$D$1794,0),MATCH(Z$1,'     2022    '!$A$1:$AC$1,0))</f>
        <v>4.7E-2</v>
      </c>
      <c r="AA121" s="153" t="str">
        <f>INDEX('     2022    '!$A$1:$AC$1563,MATCH($D121,'     2022    '!$D$1:$D$1794,0),MATCH(AA$1,'     2022    '!$A$1:$AC$1,0))</f>
        <v>2806-F4-001965</v>
      </c>
      <c r="AB121" s="153" t="str">
        <f>INDEX('     2022    '!$A$1:$AC$1563,MATCH($D121,'     2022    '!$D$1:$D$1794,0),MATCH(AB$1,'     2022    '!$A$1:$AC$1,0))</f>
        <v>GB/HSE-362462</v>
      </c>
      <c r="AC121" s="153" t="str">
        <f>INDEX('     2022    '!$A$1:$AC$1563,MATCH($D121,'     2022    '!$D$1:$D$1794,0),MATCH(AC$1,'     2022    '!$A$1:$AC$1,0))</f>
        <v>11/30/2030</v>
      </c>
    </row>
    <row r="122" spans="1:29" ht="24">
      <c r="A122" s="32">
        <f t="shared" si="2"/>
        <v>119</v>
      </c>
      <c r="B122" s="68" t="str">
        <f>INDEX('     2022    '!B$2:B$1794,MATCH(D122,'     2022    '!D$2:D$1794,0))</f>
        <v/>
      </c>
      <c r="C122" s="204" t="str">
        <f>INDEX('     2022    '!C$2:C$1794,MATCH(D122,'     2022    '!D$2:D$1794,0))</f>
        <v>Cake - 100s Fan</v>
      </c>
      <c r="D122" s="205" t="str">
        <f>INDEX('     2022    '!D:D,MATCH(A122,'     2022    '!AF:AF,0))</f>
        <v>CC1551</v>
      </c>
      <c r="E122" s="204" t="str">
        <f>INDEX('     2022    '!$A$1:$BP$1563,MATCH(D122,'     2022    '!$D$1:$D$1794,0),MATCH(E$1,'     2022    '!$A$1:$BH$1,0))</f>
        <v>TWISTING MY MELLONS. 100 shot fan cake. Lovely quiet coloured stars to silver spinners in a Z firing pattern. RETAIL</v>
      </c>
      <c r="F122" s="206" t="str">
        <f>IFERROR(IF(LEFT(INDEX('     2022    '!AD$2:AD$1794,MATCH(D122,'     2022    '!D$2:D$1794,0)),4)="http",HYPERLINK(INDEX('     2022    '!AD$2:AD$1794,MATCH(D122,'     2022    '!D$2:D$1794,0)),"Video"),""),"")</f>
        <v>Video</v>
      </c>
      <c r="G122" s="207">
        <f>INDEX('     2022    '!$A$1:$AC$1563,MATCH($D122,'     2022    '!$D$1:$D$1794,0),MATCH(G$1,'     2022    '!$A$1:$AC$1,0))</f>
        <v>0</v>
      </c>
      <c r="H122" s="150"/>
      <c r="I122" s="152">
        <f>INDEX('     2022    '!$A$1:$AC$1563,MATCH($D122,'     2022    '!$D$1:$D$1794,0),MATCH(I$1,'     2022    '!$A$1:$AC$1,0))</f>
        <v>61.38</v>
      </c>
      <c r="J122" s="150"/>
      <c r="K122" s="151">
        <f t="shared" si="3"/>
        <v>40.517085024738918</v>
      </c>
      <c r="L122" s="152">
        <f>INDEX('     2022    '!$A$1:$AC$1563,MATCH($D122,'     2022    '!$D$1:$D$1794,0),MATCH(L$1,'     2022    '!$A$1:$AC$1,0))</f>
        <v>76.982461547003936</v>
      </c>
      <c r="M122" s="152">
        <f>INDEX('     2022    '!$A$1:$AC$1563,MATCH($D122,'     2022    '!$D$1:$D$1794,0),MATCH(M$1,'     2022    '!$A$1:$AC$1,0))</f>
        <v>81.034170049477837</v>
      </c>
      <c r="N122" s="153" t="str">
        <f>INDEX('     2022    '!$A$1:$AC$1563,MATCH($D122,'     2022    '!$D$1:$D$1794,0),MATCH(N$1,'     2022    '!$A$1:$AC$1,0))</f>
        <v>20mm</v>
      </c>
      <c r="O122" s="154">
        <f>INDEX('     2022    '!$A$1:$AC$1563,MATCH($D122,'     2022    '!$D$1:$D$1794,0),MATCH(O$1,'     2022    '!$A$1:$AC$1,0))</f>
        <v>2</v>
      </c>
      <c r="P122" s="153">
        <f>INDEX('     2022    '!$A$1:$AC$1563,MATCH($D122,'     2022    '!$D$1:$D$1794,0),MATCH(P$1,'     2022    '!$A$1:$AC$1,0))</f>
        <v>10</v>
      </c>
      <c r="Q122" s="153" t="str">
        <f>INDEX('     2022    '!$A$1:$AC$1563,MATCH($D122,'     2022    '!$D$1:$D$1794,0),MATCH(Q$1,'     2022    '!$A$1:$AC$1,0))</f>
        <v>Yes</v>
      </c>
      <c r="R122" s="155">
        <f>INDEX('     2022    '!$A$1:$AC$1563,MATCH($D122,'     2022    '!$D$1:$D$1794,0),MATCH(R$1,'     2022    '!$A$1:$AC$1,0))</f>
        <v>12</v>
      </c>
      <c r="S122" s="155">
        <f>INDEX('     2022    '!$A$1:$AC$1563,MATCH($D122,'     2022    '!$D$1:$D$1794,0),MATCH(S$1,'     2022    '!$A$1:$AC$1,0))</f>
        <v>1.3</v>
      </c>
      <c r="T122" s="155">
        <f>INDEX('     2022    '!$A$1:$AC$1563,MATCH($D122,'     2022    '!$D$1:$D$1794,0),MATCH(T$1,'     2022    '!$A$1:$AC$1,0))</f>
        <v>0.3</v>
      </c>
      <c r="U122" s="154" t="str">
        <f>INDEX('     2022    '!$A$1:$AC$1563,MATCH($D122,'     2022    '!$D$1:$D$1794,0),MATCH(U$1,'     2022    '!$A$1:$AC$1,0))</f>
        <v>1.4G</v>
      </c>
      <c r="V122" s="153" t="str">
        <f>INDEX('     2022    '!$A$1:$AC$1563,MATCH($D122,'     2022    '!$D$1:$D$1794,0),MATCH(V$1,'     2022    '!$A$1:$AC$1,0))</f>
        <v>UN0336</v>
      </c>
      <c r="W122" s="153" t="str">
        <f>INDEX('     2022    '!$A$1:$AC$1563,MATCH($D122,'     2022    '!$D$1:$D$1794,0),MATCH(W$1,'     2022    '!$A$1:$AC$1,0))</f>
        <v>F3</v>
      </c>
      <c r="X122" s="151">
        <f>INDEX('     2022    '!$A$1:$AC$1563,MATCH($D122,'     2022    '!$D$1:$D$1794,0),MATCH(X$1,'     2022    '!$A$1:$AC$1,0))</f>
        <v>116.99</v>
      </c>
      <c r="Y122" s="151">
        <f>INDEX('     2022    '!$A$1:$AC$1563,MATCH($D122,'     2022    '!$D$1:$D$1794,0),MATCH(Y$1,'     2022    '!$A$1:$AC$1,0))</f>
        <v>87.99</v>
      </c>
      <c r="Z122" s="156">
        <f>INDEX('     2022    '!$A$1:$AC$1563,MATCH($D122,'     2022    '!$D$1:$D$1794,0),MATCH(Z$1,'     2022    '!$A$1:$AC$1,0))</f>
        <v>4.7E-2</v>
      </c>
      <c r="AA122" s="153" t="str">
        <f>INDEX('     2022    '!$A$1:$AC$1563,MATCH($D122,'     2022    '!$D$1:$D$1794,0),MATCH(AA$1,'     2022    '!$A$1:$AC$1,0))</f>
        <v>2806-F3-001980</v>
      </c>
      <c r="AB122" s="153" t="str">
        <f>INDEX('     2022    '!$A$1:$AC$1563,MATCH($D122,'     2022    '!$D$1:$D$1794,0),MATCH(AB$1,'     2022    '!$A$1:$AC$1,0))</f>
        <v>GB/HSE-362478</v>
      </c>
      <c r="AC122" s="153" t="str">
        <f>INDEX('     2022    '!$A$1:$AC$1563,MATCH($D122,'     2022    '!$D$1:$D$1794,0),MATCH(AC$1,'     2022    '!$A$1:$AC$1,0))</f>
        <v>11/30/2030</v>
      </c>
    </row>
    <row r="123" spans="1:29">
      <c r="A123" s="32">
        <f t="shared" si="2"/>
        <v>120</v>
      </c>
      <c r="B123" s="68" t="str">
        <f>INDEX('     2022    '!B$2:B$1794,MATCH(D123,'     2022    '!D$2:D$1794,0))</f>
        <v/>
      </c>
      <c r="C123" s="204" t="str">
        <f>INDEX('     2022    '!C$2:C$1794,MATCH(D123,'     2022    '!D$2:D$1794,0))</f>
        <v>Cake - 100s Fan</v>
      </c>
      <c r="D123" s="205" t="str">
        <f>INDEX('     2022    '!D:D,MATCH(A123,'     2022    '!AF:AF,0))</f>
        <v>CC1534</v>
      </c>
      <c r="E123" s="204" t="str">
        <f>INDEX('     2022    '!$A$1:$BP$1563,MATCH(D123,'     2022    '!$D$1:$D$1794,0),MATCH(E$1,'     2022    '!$A$1:$BH$1,0))</f>
        <v>100s FAN. Green head gold tail</v>
      </c>
      <c r="F123" s="206" t="str">
        <f>IFERROR(IF(LEFT(INDEX('     2022    '!AD$2:AD$1794,MATCH(D123,'     2022    '!D$2:D$1794,0)),4)="http",HYPERLINK(INDEX('     2022    '!AD$2:AD$1794,MATCH(D123,'     2022    '!D$2:D$1794,0)),"Video"),""),"")</f>
        <v>Video</v>
      </c>
      <c r="G123" s="207">
        <f>INDEX('     2022    '!$A$1:$AC$1563,MATCH($D123,'     2022    '!$D$1:$D$1794,0),MATCH(G$1,'     2022    '!$A$1:$AC$1,0))</f>
        <v>23</v>
      </c>
      <c r="H123" s="150"/>
      <c r="I123" s="152">
        <f>INDEX('     2022    '!$A$1:$AC$1563,MATCH($D123,'     2022    '!$D$1:$D$1794,0),MATCH(I$1,'     2022    '!$A$1:$AC$1,0))</f>
        <v>62.6</v>
      </c>
      <c r="J123" s="150"/>
      <c r="K123" s="151">
        <f t="shared" si="3"/>
        <v>37.29</v>
      </c>
      <c r="L123" s="152">
        <f>INDEX('     2022    '!$A$1:$AC$1563,MATCH($D123,'     2022    '!$D$1:$D$1794,0),MATCH(L$1,'     2022    '!$A$1:$AC$1,0))</f>
        <v>67.867800000000003</v>
      </c>
      <c r="M123" s="152">
        <f>INDEX('     2022    '!$A$1:$AC$1563,MATCH($D123,'     2022    '!$D$1:$D$1794,0),MATCH(M$1,'     2022    '!$A$1:$AC$1,0))</f>
        <v>74.58</v>
      </c>
      <c r="N123" s="153" t="str">
        <f>INDEX('     2022    '!$A$1:$AC$1563,MATCH($D123,'     2022    '!$D$1:$D$1794,0),MATCH(N$1,'     2022    '!$A$1:$AC$1,0))</f>
        <v>20mm</v>
      </c>
      <c r="O123" s="154">
        <f>INDEX('     2022    '!$A$1:$AC$1563,MATCH($D123,'     2022    '!$D$1:$D$1794,0),MATCH(O$1,'     2022    '!$A$1:$AC$1,0))</f>
        <v>2</v>
      </c>
      <c r="P123" s="153">
        <f>INDEX('     2022    '!$A$1:$AC$1563,MATCH($D123,'     2022    '!$D$1:$D$1794,0),MATCH(P$1,'     2022    '!$A$1:$AC$1,0))</f>
        <v>10</v>
      </c>
      <c r="Q123" s="153" t="str">
        <f>INDEX('     2022    '!$A$1:$AC$1563,MATCH($D123,'     2022    '!$D$1:$D$1794,0),MATCH(Q$1,'     2022    '!$A$1:$AC$1,0))</f>
        <v>Yes</v>
      </c>
      <c r="R123" s="155">
        <f>INDEX('     2022    '!$A$1:$AC$1563,MATCH($D123,'     2022    '!$D$1:$D$1794,0),MATCH(R$1,'     2022    '!$A$1:$AC$1,0))</f>
        <v>11</v>
      </c>
      <c r="S123" s="155">
        <f>INDEX('     2022    '!$A$1:$AC$1563,MATCH($D123,'     2022    '!$D$1:$D$1794,0),MATCH(S$1,'     2022    '!$A$1:$AC$1,0))</f>
        <v>2</v>
      </c>
      <c r="T123" s="155">
        <f>INDEX('     2022    '!$A$1:$AC$1563,MATCH($D123,'     2022    '!$D$1:$D$1794,0),MATCH(T$1,'     2022    '!$A$1:$AC$1,0))</f>
        <v>0.3</v>
      </c>
      <c r="U123" s="154" t="str">
        <f>INDEX('     2022    '!$A$1:$AC$1563,MATCH($D123,'     2022    '!$D$1:$D$1794,0),MATCH(U$1,'     2022    '!$A$1:$AC$1,0))</f>
        <v>1.4G</v>
      </c>
      <c r="V123" s="153" t="str">
        <f>INDEX('     2022    '!$A$1:$AC$1563,MATCH($D123,'     2022    '!$D$1:$D$1794,0),MATCH(V$1,'     2022    '!$A$1:$AC$1,0))</f>
        <v>UN0336</v>
      </c>
      <c r="W123" s="153" t="str">
        <f>INDEX('     2022    '!$A$1:$AC$1563,MATCH($D123,'     2022    '!$D$1:$D$1794,0),MATCH(W$1,'     2022    '!$A$1:$AC$1,0))</f>
        <v>F4</v>
      </c>
      <c r="X123" s="151" t="str">
        <f>INDEX('     2022    '!$A$1:$AC$1563,MATCH($D123,'     2022    '!$D$1:$D$1794,0),MATCH(X$1,'     2022    '!$A$1:$AC$1,0))</f>
        <v/>
      </c>
      <c r="Y123" s="151" t="str">
        <f>INDEX('     2022    '!$A$1:$AC$1563,MATCH($D123,'     2022    '!$D$1:$D$1794,0),MATCH(Y$1,'     2022    '!$A$1:$AC$1,0))</f>
        <v/>
      </c>
      <c r="Z123" s="156">
        <f>INDEX('     2022    '!$A$1:$AC$1563,MATCH($D123,'     2022    '!$D$1:$D$1794,0),MATCH(Z$1,'     2022    '!$A$1:$AC$1,0))</f>
        <v>5.049E-2</v>
      </c>
      <c r="AA123" s="153" t="str">
        <f>INDEX('     2022    '!$A$1:$AC$1563,MATCH($D123,'     2022    '!$D$1:$D$1794,0),MATCH(AA$1,'     2022    '!$A$1:$AC$1,0))</f>
        <v>2806-F4-001965</v>
      </c>
      <c r="AB123" s="153" t="str">
        <f>INDEX('     2022    '!$A$1:$AC$1563,MATCH($D123,'     2022    '!$D$1:$D$1794,0),MATCH(AB$1,'     2022    '!$A$1:$AC$1,0))</f>
        <v>GB/HSE-362463</v>
      </c>
      <c r="AC123" s="153" t="str">
        <f>INDEX('     2022    '!$A$1:$AC$1563,MATCH($D123,'     2022    '!$D$1:$D$1794,0),MATCH(AC$1,'     2022    '!$A$1:$AC$1,0))</f>
        <v>11/30/2030</v>
      </c>
    </row>
    <row r="124" spans="1:29">
      <c r="A124" s="32">
        <f t="shared" si="2"/>
        <v>121</v>
      </c>
      <c r="B124" s="68" t="str">
        <f>INDEX('     2022    '!B$2:B$1794,MATCH(D124,'     2022    '!D$2:D$1794,0))</f>
        <v/>
      </c>
      <c r="C124" s="204" t="str">
        <f>INDEX('     2022    '!C$2:C$1794,MATCH(D124,'     2022    '!D$2:D$1794,0))</f>
        <v>Cake - 100s Fan</v>
      </c>
      <c r="D124" s="205" t="str">
        <f>INDEX('     2022    '!D:D,MATCH(A124,'     2022    '!AF:AF,0))</f>
        <v>CC0230</v>
      </c>
      <c r="E124" s="204" t="str">
        <f>INDEX('     2022    '!$A$1:$BP$1563,MATCH(D124,'     2022    '!$D$1:$D$1794,0),MATCH(E$1,'     2022    '!$A$1:$BH$1,0))</f>
        <v>100s FAN. Colour Tail Colour Leaves</v>
      </c>
      <c r="F124" s="206" t="str">
        <f>IFERROR(IF(LEFT(INDEX('     2022    '!AD$2:AD$1794,MATCH(D124,'     2022    '!D$2:D$1794,0)),4)="http",HYPERLINK(INDEX('     2022    '!AD$2:AD$1794,MATCH(D124,'     2022    '!D$2:D$1794,0)),"Video"),""),"")</f>
        <v>Video</v>
      </c>
      <c r="G124" s="207">
        <f>INDEX('     2022    '!$A$1:$AC$1563,MATCH($D124,'     2022    '!$D$1:$D$1794,0),MATCH(G$1,'     2022    '!$A$1:$AC$1,0))</f>
        <v>0</v>
      </c>
      <c r="H124" s="150"/>
      <c r="I124" s="152">
        <f>INDEX('     2022    '!$A$1:$AC$1563,MATCH($D124,'     2022    '!$D$1:$D$1794,0),MATCH(I$1,'     2022    '!$A$1:$AC$1,0))</f>
        <v>64.81</v>
      </c>
      <c r="J124" s="150"/>
      <c r="K124" s="151">
        <f t="shared" si="3"/>
        <v>75.779478833505863</v>
      </c>
      <c r="L124" s="152">
        <f>INDEX('     2022    '!$A$1:$AC$1563,MATCH($D124,'     2022    '!$D$1:$D$1794,0),MATCH(L$1,'     2022    '!$A$1:$AC$1,0))</f>
        <v>68.959325738490335</v>
      </c>
      <c r="M124" s="152">
        <f>INDEX('     2022    '!$A$1:$AC$1563,MATCH($D124,'     2022    '!$D$1:$D$1794,0),MATCH(M$1,'     2022    '!$A$1:$AC$1,0))</f>
        <v>75.779478833505863</v>
      </c>
      <c r="N124" s="153" t="str">
        <f>INDEX('     2022    '!$A$1:$AC$1563,MATCH($D124,'     2022    '!$D$1:$D$1794,0),MATCH(N$1,'     2022    '!$A$1:$AC$1,0))</f>
        <v>30mm</v>
      </c>
      <c r="O124" s="154">
        <f>INDEX('     2022    '!$A$1:$AC$1563,MATCH($D124,'     2022    '!$D$1:$D$1794,0),MATCH(O$1,'     2022    '!$A$1:$AC$1,0))</f>
        <v>1</v>
      </c>
      <c r="P124" s="153">
        <f>INDEX('     2022    '!$A$1:$AC$1563,MATCH($D124,'     2022    '!$D$1:$D$1794,0),MATCH(P$1,'     2022    '!$A$1:$AC$1,0))</f>
        <v>30</v>
      </c>
      <c r="Q124" s="153" t="str">
        <f>INDEX('     2022    '!$A$1:$AC$1563,MATCH($D124,'     2022    '!$D$1:$D$1794,0),MATCH(Q$1,'     2022    '!$A$1:$AC$1,0))</f>
        <v>Yes</v>
      </c>
      <c r="R124" s="155">
        <f>INDEX('     2022    '!$A$1:$AC$1563,MATCH($D124,'     2022    '!$D$1:$D$1794,0),MATCH(R$1,'     2022    '!$A$1:$AC$1,0))</f>
        <v>16</v>
      </c>
      <c r="S124" s="155">
        <f>INDEX('     2022    '!$A$1:$AC$1563,MATCH($D124,'     2022    '!$D$1:$D$1794,0),MATCH(S$1,'     2022    '!$A$1:$AC$1,0))</f>
        <v>2.2000000000000002</v>
      </c>
      <c r="T124" s="155">
        <f>INDEX('     2022    '!$A$1:$AC$1563,MATCH($D124,'     2022    '!$D$1:$D$1794,0),MATCH(T$1,'     2022    '!$A$1:$AC$1,0))</f>
        <v>0.3</v>
      </c>
      <c r="U124" s="154" t="str">
        <f>INDEX('     2022    '!$A$1:$AC$1563,MATCH($D124,'     2022    '!$D$1:$D$1794,0),MATCH(U$1,'     2022    '!$A$1:$AC$1,0))</f>
        <v>1.4G</v>
      </c>
      <c r="V124" s="153" t="str">
        <f>INDEX('     2022    '!$A$1:$AC$1563,MATCH($D124,'     2022    '!$D$1:$D$1794,0),MATCH(V$1,'     2022    '!$A$1:$AC$1,0))</f>
        <v>UN0336</v>
      </c>
      <c r="W124" s="153" t="str">
        <f>INDEX('     2022    '!$A$1:$AC$1563,MATCH($D124,'     2022    '!$D$1:$D$1794,0),MATCH(W$1,'     2022    '!$A$1:$AC$1,0))</f>
        <v>F4</v>
      </c>
      <c r="X124" s="151" t="str">
        <f>INDEX('     2022    '!$A$1:$AC$1563,MATCH($D124,'     2022    '!$D$1:$D$1794,0),MATCH(X$1,'     2022    '!$A$1:$AC$1,0))</f>
        <v/>
      </c>
      <c r="Y124" s="151" t="str">
        <f>INDEX('     2022    '!$A$1:$AC$1563,MATCH($D124,'     2022    '!$D$1:$D$1794,0),MATCH(Y$1,'     2022    '!$A$1:$AC$1,0))</f>
        <v/>
      </c>
      <c r="Z124" s="156">
        <f>INDEX('     2022    '!$A$1:$AC$1563,MATCH($D124,'     2022    '!$D$1:$D$1794,0),MATCH(Z$1,'     2022    '!$A$1:$AC$1,0))</f>
        <v>5.5100000000000003E-2</v>
      </c>
      <c r="AA124" s="153" t="str">
        <f>INDEX('     2022    '!$A$1:$AC$1563,MATCH($D124,'     2022    '!$D$1:$D$1794,0),MATCH(AA$1,'     2022    '!$A$1:$AC$1,0))</f>
        <v>1008-F4-69249672</v>
      </c>
      <c r="AB124" s="153" t="str">
        <f>INDEX('     2022    '!$A$1:$AC$1563,MATCH($D124,'     2022    '!$D$1:$D$1794,0),MATCH(AB$1,'     2022    '!$A$1:$AC$1,0))</f>
        <v>GB/HSE-321008</v>
      </c>
      <c r="AC124" s="153" t="str">
        <f>INDEX('     2022    '!$A$1:$AC$1563,MATCH($D124,'     2022    '!$D$1:$D$1794,0),MATCH(AC$1,'     2022    '!$A$1:$AC$1,0))</f>
        <v>10/4/2030</v>
      </c>
    </row>
    <row r="125" spans="1:29">
      <c r="A125" s="32">
        <f t="shared" si="2"/>
        <v>122</v>
      </c>
      <c r="B125" s="68" t="str">
        <f>INDEX('     2022    '!B$2:B$1794,MATCH(D125,'     2022    '!D$2:D$1794,0))</f>
        <v/>
      </c>
      <c r="C125" s="204" t="str">
        <f>INDEX('     2022    '!C$2:C$1794,MATCH(D125,'     2022    '!D$2:D$1794,0))</f>
        <v>Cake - 100s Fan</v>
      </c>
      <c r="D125" s="205" t="str">
        <f>INDEX('     2022    '!D:D,MATCH(A125,'     2022    '!AF:AF,0))</f>
        <v>CC0172</v>
      </c>
      <c r="E125" s="204" t="str">
        <f>INDEX('     2022    '!$A$1:$BP$1563,MATCH(D125,'     2022    '!$D$1:$D$1794,0),MATCH(E$1,'     2022    '!$A$1:$BH$1,0))</f>
        <v>100s FAN. Silver Blink Waterfall</v>
      </c>
      <c r="F125" s="206" t="str">
        <f>IFERROR(IF(LEFT(INDEX('     2022    '!AD$2:AD$1794,MATCH(D125,'     2022    '!D$2:D$1794,0)),4)="http",HYPERLINK(INDEX('     2022    '!AD$2:AD$1794,MATCH(D125,'     2022    '!D$2:D$1794,0)),"Video"),""),"")</f>
        <v>Video</v>
      </c>
      <c r="G125" s="207">
        <f>INDEX('     2022    '!$A$1:$AC$1563,MATCH($D125,'     2022    '!$D$1:$D$1794,0),MATCH(G$1,'     2022    '!$A$1:$AC$1,0))</f>
        <v>23</v>
      </c>
      <c r="H125" s="150"/>
      <c r="I125" s="152">
        <f>INDEX('     2022    '!$A$1:$AC$1563,MATCH($D125,'     2022    '!$D$1:$D$1794,0),MATCH(I$1,'     2022    '!$A$1:$AC$1,0))</f>
        <v>66.36</v>
      </c>
      <c r="J125" s="150"/>
      <c r="K125" s="151">
        <f t="shared" si="3"/>
        <v>74.125487576929729</v>
      </c>
      <c r="L125" s="152">
        <f>INDEX('     2022    '!$A$1:$AC$1563,MATCH($D125,'     2022    '!$D$1:$D$1794,0),MATCH(L$1,'     2022    '!$A$1:$AC$1,0))</f>
        <v>67.454193695006055</v>
      </c>
      <c r="M125" s="152">
        <f>INDEX('     2022    '!$A$1:$AC$1563,MATCH($D125,'     2022    '!$D$1:$D$1794,0),MATCH(M$1,'     2022    '!$A$1:$AC$1,0))</f>
        <v>74.125487576929729</v>
      </c>
      <c r="N125" s="153" t="str">
        <f>INDEX('     2022    '!$A$1:$AC$1563,MATCH($D125,'     2022    '!$D$1:$D$1794,0),MATCH(N$1,'     2022    '!$A$1:$AC$1,0))</f>
        <v>30mm</v>
      </c>
      <c r="O125" s="154">
        <f>INDEX('     2022    '!$A$1:$AC$1563,MATCH($D125,'     2022    '!$D$1:$D$1794,0),MATCH(O$1,'     2022    '!$A$1:$AC$1,0))</f>
        <v>1</v>
      </c>
      <c r="P125" s="153">
        <f>INDEX('     2022    '!$A$1:$AC$1563,MATCH($D125,'     2022    '!$D$1:$D$1794,0),MATCH(P$1,'     2022    '!$A$1:$AC$1,0))</f>
        <v>31</v>
      </c>
      <c r="Q125" s="153" t="str">
        <f>INDEX('     2022    '!$A$1:$AC$1563,MATCH($D125,'     2022    '!$D$1:$D$1794,0),MATCH(Q$1,'     2022    '!$A$1:$AC$1,0))</f>
        <v>Yes</v>
      </c>
      <c r="R125" s="155">
        <f>INDEX('     2022    '!$A$1:$AC$1563,MATCH($D125,'     2022    '!$D$1:$D$1794,0),MATCH(R$1,'     2022    '!$A$1:$AC$1,0))</f>
        <v>16</v>
      </c>
      <c r="S125" s="155">
        <f>INDEX('     2022    '!$A$1:$AC$1563,MATCH($D125,'     2022    '!$D$1:$D$1794,0),MATCH(S$1,'     2022    '!$A$1:$AC$1,0))</f>
        <v>2.2000000000000002</v>
      </c>
      <c r="T125" s="155">
        <f>INDEX('     2022    '!$A$1:$AC$1563,MATCH($D125,'     2022    '!$D$1:$D$1794,0),MATCH(T$1,'     2022    '!$A$1:$AC$1,0))</f>
        <v>0.3</v>
      </c>
      <c r="U125" s="154" t="str">
        <f>INDEX('     2022    '!$A$1:$AC$1563,MATCH($D125,'     2022    '!$D$1:$D$1794,0),MATCH(U$1,'     2022    '!$A$1:$AC$1,0))</f>
        <v>1.4G</v>
      </c>
      <c r="V125" s="153" t="str">
        <f>INDEX('     2022    '!$A$1:$AC$1563,MATCH($D125,'     2022    '!$D$1:$D$1794,0),MATCH(V$1,'     2022    '!$A$1:$AC$1,0))</f>
        <v>UN0336</v>
      </c>
      <c r="W125" s="153" t="str">
        <f>INDEX('     2022    '!$A$1:$AC$1563,MATCH($D125,'     2022    '!$D$1:$D$1794,0),MATCH(W$1,'     2022    '!$A$1:$AC$1,0))</f>
        <v>F4</v>
      </c>
      <c r="X125" s="151" t="str">
        <f>INDEX('     2022    '!$A$1:$AC$1563,MATCH($D125,'     2022    '!$D$1:$D$1794,0),MATCH(X$1,'     2022    '!$A$1:$AC$1,0))</f>
        <v/>
      </c>
      <c r="Y125" s="151" t="str">
        <f>INDEX('     2022    '!$A$1:$AC$1563,MATCH($D125,'     2022    '!$D$1:$D$1794,0),MATCH(Y$1,'     2022    '!$A$1:$AC$1,0))</f>
        <v/>
      </c>
      <c r="Z125" s="156">
        <f>INDEX('     2022    '!$A$1:$AC$1563,MATCH($D125,'     2022    '!$D$1:$D$1794,0),MATCH(Z$1,'     2022    '!$A$1:$AC$1,0))</f>
        <v>5.5399999999999998E-2</v>
      </c>
      <c r="AA125" s="153" t="str">
        <f>INDEX('     2022    '!$A$1:$AC$1563,MATCH($D125,'     2022    '!$D$1:$D$1794,0),MATCH(AA$1,'     2022    '!$A$1:$AC$1,0))</f>
        <v>1008-F4-69249672</v>
      </c>
      <c r="AB125" s="153" t="str">
        <f>INDEX('     2022    '!$A$1:$AC$1563,MATCH($D125,'     2022    '!$D$1:$D$1794,0),MATCH(AB$1,'     2022    '!$A$1:$AC$1,0))</f>
        <v>GB/HSE-261605</v>
      </c>
      <c r="AC125" s="153" t="str">
        <f>INDEX('     2022    '!$A$1:$AC$1563,MATCH($D125,'     2022    '!$D$1:$D$1794,0),MATCH(AC$1,'     2022    '!$A$1:$AC$1,0))</f>
        <v>4/30/2027</v>
      </c>
    </row>
    <row r="126" spans="1:29">
      <c r="A126" s="32">
        <f t="shared" si="2"/>
        <v>123</v>
      </c>
      <c r="B126" s="68" t="str">
        <f>INDEX('     2022    '!B$2:B$1794,MATCH(D126,'     2022    '!D$2:D$1794,0))</f>
        <v/>
      </c>
      <c r="C126" s="204" t="str">
        <f>INDEX('     2022    '!C$2:C$1794,MATCH(D126,'     2022    '!D$2:D$1794,0))</f>
        <v>Cake - 100s Fan</v>
      </c>
      <c r="D126" s="205" t="str">
        <f>INDEX('     2022    '!D:D,MATCH(A126,'     2022    '!AF:AF,0))</f>
        <v>CC0474</v>
      </c>
      <c r="E126" s="204" t="str">
        <f>INDEX('     2022    '!$A$1:$BP$1563,MATCH(D126,'     2022    '!$D$1:$D$1794,0),MATCH(E$1,'     2022    '!$A$1:$BH$1,0))</f>
        <v>100s FAN. Orange, lemon, violet, blue crossette</v>
      </c>
      <c r="F126" s="206" t="str">
        <f>IFERROR(IF(LEFT(INDEX('     2022    '!AD$2:AD$1794,MATCH(D126,'     2022    '!D$2:D$1794,0)),4)="http",HYPERLINK(INDEX('     2022    '!AD$2:AD$1794,MATCH(D126,'     2022    '!D$2:D$1794,0)),"Video"),""),"")</f>
        <v>Video</v>
      </c>
      <c r="G126" s="207">
        <f>INDEX('     2022    '!$A$1:$AC$1563,MATCH($D126,'     2022    '!$D$1:$D$1794,0),MATCH(G$1,'     2022    '!$A$1:$AC$1,0))</f>
        <v>37</v>
      </c>
      <c r="H126" s="150"/>
      <c r="I126" s="152">
        <f>INDEX('     2022    '!$A$1:$AC$1563,MATCH($D126,'     2022    '!$D$1:$D$1794,0),MATCH(I$1,'     2022    '!$A$1:$AC$1,0))</f>
        <v>70.2</v>
      </c>
      <c r="J126" s="150"/>
      <c r="K126" s="151">
        <f t="shared" si="3"/>
        <v>83.64</v>
      </c>
      <c r="L126" s="152">
        <f>INDEX('     2022    '!$A$1:$AC$1563,MATCH($D126,'     2022    '!$D$1:$D$1794,0),MATCH(L$1,'     2022    '!$A$1:$AC$1,0))</f>
        <v>76.112400000000008</v>
      </c>
      <c r="M126" s="152">
        <f>INDEX('     2022    '!$A$1:$AC$1563,MATCH($D126,'     2022    '!$D$1:$D$1794,0),MATCH(M$1,'     2022    '!$A$1:$AC$1,0))</f>
        <v>83.64</v>
      </c>
      <c r="N126" s="153" t="str">
        <f>INDEX('     2022    '!$A$1:$AC$1563,MATCH($D126,'     2022    '!$D$1:$D$1794,0),MATCH(N$1,'     2022    '!$A$1:$AC$1,0))</f>
        <v>30mm</v>
      </c>
      <c r="O126" s="154">
        <f>INDEX('     2022    '!$A$1:$AC$1563,MATCH($D126,'     2022    '!$D$1:$D$1794,0),MATCH(O$1,'     2022    '!$A$1:$AC$1,0))</f>
        <v>1</v>
      </c>
      <c r="P126" s="153">
        <f>INDEX('     2022    '!$A$1:$AC$1563,MATCH($D126,'     2022    '!$D$1:$D$1794,0),MATCH(P$1,'     2022    '!$A$1:$AC$1,0))</f>
        <v>36</v>
      </c>
      <c r="Q126" s="153" t="str">
        <f>INDEX('     2022    '!$A$1:$AC$1563,MATCH($D126,'     2022    '!$D$1:$D$1794,0),MATCH(Q$1,'     2022    '!$A$1:$AC$1,0))</f>
        <v>Yes</v>
      </c>
      <c r="R126" s="155">
        <f>INDEX('     2022    '!$A$1:$AC$1563,MATCH($D126,'     2022    '!$D$1:$D$1794,0),MATCH(R$1,'     2022    '!$A$1:$AC$1,0))</f>
        <v>16</v>
      </c>
      <c r="S126" s="155">
        <f>INDEX('     2022    '!$A$1:$AC$1563,MATCH($D126,'     2022    '!$D$1:$D$1794,0),MATCH(S$1,'     2022    '!$A$1:$AC$1,0))</f>
        <v>2.2000000000000002</v>
      </c>
      <c r="T126" s="155">
        <f>INDEX('     2022    '!$A$1:$AC$1563,MATCH($D126,'     2022    '!$D$1:$D$1794,0),MATCH(T$1,'     2022    '!$A$1:$AC$1,0))</f>
        <v>0.3</v>
      </c>
      <c r="U126" s="154" t="str">
        <f>INDEX('     2022    '!$A$1:$AC$1563,MATCH($D126,'     2022    '!$D$1:$D$1794,0),MATCH(U$1,'     2022    '!$A$1:$AC$1,0))</f>
        <v>1.4G</v>
      </c>
      <c r="V126" s="153" t="str">
        <f>INDEX('     2022    '!$A$1:$AC$1563,MATCH($D126,'     2022    '!$D$1:$D$1794,0),MATCH(V$1,'     2022    '!$A$1:$AC$1,0))</f>
        <v>UN0336</v>
      </c>
      <c r="W126" s="153" t="str">
        <f>INDEX('     2022    '!$A$1:$AC$1563,MATCH($D126,'     2022    '!$D$1:$D$1794,0),MATCH(W$1,'     2022    '!$A$1:$AC$1,0))</f>
        <v>F4</v>
      </c>
      <c r="X126" s="151" t="str">
        <f>INDEX('     2022    '!$A$1:$AC$1563,MATCH($D126,'     2022    '!$D$1:$D$1794,0),MATCH(X$1,'     2022    '!$A$1:$AC$1,0))</f>
        <v/>
      </c>
      <c r="Y126" s="151" t="str">
        <f>INDEX('     2022    '!$A$1:$AC$1563,MATCH($D126,'     2022    '!$D$1:$D$1794,0),MATCH(Y$1,'     2022    '!$A$1:$AC$1,0))</f>
        <v/>
      </c>
      <c r="Z126" s="156">
        <f>INDEX('     2022    '!$A$1:$AC$1563,MATCH($D126,'     2022    '!$D$1:$D$1794,0),MATCH(Z$1,'     2022    '!$A$1:$AC$1,0))</f>
        <v>5.5399999999999998E-2</v>
      </c>
      <c r="AA126" s="153" t="str">
        <f>INDEX('     2022    '!$A$1:$AC$1563,MATCH($D126,'     2022    '!$D$1:$D$1794,0),MATCH(AA$1,'     2022    '!$A$1:$AC$1,0))</f>
        <v>1008-F4-69249674</v>
      </c>
      <c r="AB126" s="153" t="str">
        <f>INDEX('     2022    '!$A$1:$AC$1563,MATCH($D126,'     2022    '!$D$1:$D$1794,0),MATCH(AB$1,'     2022    '!$A$1:$AC$1,0))</f>
        <v>GB/HSE-345132</v>
      </c>
      <c r="AC126" s="153" t="str">
        <f>INDEX('     2022    '!$A$1:$AC$1563,MATCH($D126,'     2022    '!$D$1:$D$1794,0),MATCH(AC$1,'     2022    '!$A$1:$AC$1,0))</f>
        <v>10/9/2028</v>
      </c>
    </row>
    <row r="127" spans="1:29">
      <c r="A127" s="32">
        <f t="shared" si="2"/>
        <v>124</v>
      </c>
      <c r="B127" s="68" t="str">
        <f>INDEX('     2022    '!B$2:B$1794,MATCH(D127,'     2022    '!D$2:D$1794,0))</f>
        <v/>
      </c>
      <c r="C127" s="204" t="str">
        <f>INDEX('     2022    '!C$2:C$1794,MATCH(D127,'     2022    '!D$2:D$1794,0))</f>
        <v>Cake - 100s Fan</v>
      </c>
      <c r="D127" s="205" t="str">
        <f>INDEX('     2022    '!D:D,MATCH(A127,'     2022    '!AF:AF,0))</f>
        <v>CC0546</v>
      </c>
      <c r="E127" s="204" t="str">
        <f>INDEX('     2022    '!$A$1:$BP$1563,MATCH(D127,'     2022    '!$D$1:$D$1794,0),MATCH(E$1,'     2022    '!$A$1:$BH$1,0))</f>
        <v>100s FAN. Gold crown mine, red, green,blue, yellow,purple comet</v>
      </c>
      <c r="F127" s="206" t="str">
        <f>IFERROR(IF(LEFT(INDEX('     2022    '!AD$2:AD$1794,MATCH(D127,'     2022    '!D$2:D$1794,0)),4)="http",HYPERLINK(INDEX('     2022    '!AD$2:AD$1794,MATCH(D127,'     2022    '!D$2:D$1794,0)),"Video"),""),"")</f>
        <v>Video</v>
      </c>
      <c r="G127" s="207">
        <f>INDEX('     2022    '!$A$1:$AC$1563,MATCH($D127,'     2022    '!$D$1:$D$1794,0),MATCH(G$1,'     2022    '!$A$1:$AC$1,0))</f>
        <v>20</v>
      </c>
      <c r="H127" s="150"/>
      <c r="I127" s="152">
        <f>INDEX('     2022    '!$A$1:$AC$1563,MATCH($D127,'     2022    '!$D$1:$D$1794,0),MATCH(I$1,'     2022    '!$A$1:$AC$1,0))</f>
        <v>76.31</v>
      </c>
      <c r="J127" s="150"/>
      <c r="K127" s="151">
        <f t="shared" si="3"/>
        <v>90.92</v>
      </c>
      <c r="L127" s="152">
        <f>INDEX('     2022    '!$A$1:$AC$1563,MATCH($D127,'     2022    '!$D$1:$D$1794,0),MATCH(L$1,'     2022    '!$A$1:$AC$1,0))</f>
        <v>82.737200000000001</v>
      </c>
      <c r="M127" s="152">
        <f>INDEX('     2022    '!$A$1:$AC$1563,MATCH($D127,'     2022    '!$D$1:$D$1794,0),MATCH(M$1,'     2022    '!$A$1:$AC$1,0))</f>
        <v>90.92</v>
      </c>
      <c r="N127" s="153" t="str">
        <f>INDEX('     2022    '!$A$1:$AC$1563,MATCH($D127,'     2022    '!$D$1:$D$1794,0),MATCH(N$1,'     2022    '!$A$1:$AC$1,0))</f>
        <v>30mm</v>
      </c>
      <c r="O127" s="154">
        <f>INDEX('     2022    '!$A$1:$AC$1563,MATCH($D127,'     2022    '!$D$1:$D$1794,0),MATCH(O$1,'     2022    '!$A$1:$AC$1,0))</f>
        <v>1</v>
      </c>
      <c r="P127" s="153">
        <f>INDEX('     2022    '!$A$1:$AC$1563,MATCH($D127,'     2022    '!$D$1:$D$1794,0),MATCH(P$1,'     2022    '!$A$1:$AC$1,0))</f>
        <v>38</v>
      </c>
      <c r="Q127" s="153" t="str">
        <f>INDEX('     2022    '!$A$1:$AC$1563,MATCH($D127,'     2022    '!$D$1:$D$1794,0),MATCH(Q$1,'     2022    '!$A$1:$AC$1,0))</f>
        <v>Yes</v>
      </c>
      <c r="R127" s="155">
        <f>INDEX('     2022    '!$A$1:$AC$1563,MATCH($D127,'     2022    '!$D$1:$D$1794,0),MATCH(R$1,'     2022    '!$A$1:$AC$1,0))</f>
        <v>16</v>
      </c>
      <c r="S127" s="155">
        <f>INDEX('     2022    '!$A$1:$AC$1563,MATCH($D127,'     2022    '!$D$1:$D$1794,0),MATCH(S$1,'     2022    '!$A$1:$AC$1,0))</f>
        <v>2.2000000000000002</v>
      </c>
      <c r="T127" s="155">
        <f>INDEX('     2022    '!$A$1:$AC$1563,MATCH($D127,'     2022    '!$D$1:$D$1794,0),MATCH(T$1,'     2022    '!$A$1:$AC$1,0))</f>
        <v>0.3</v>
      </c>
      <c r="U127" s="154" t="str">
        <f>INDEX('     2022    '!$A$1:$AC$1563,MATCH($D127,'     2022    '!$D$1:$D$1794,0),MATCH(U$1,'     2022    '!$A$1:$AC$1,0))</f>
        <v>1.3G</v>
      </c>
      <c r="V127" s="153" t="str">
        <f>INDEX('     2022    '!$A$1:$AC$1563,MATCH($D127,'     2022    '!$D$1:$D$1794,0),MATCH(V$1,'     2022    '!$A$1:$AC$1,0))</f>
        <v>UN0335</v>
      </c>
      <c r="W127" s="153" t="str">
        <f>INDEX('     2022    '!$A$1:$AC$1563,MATCH($D127,'     2022    '!$D$1:$D$1794,0),MATCH(W$1,'     2022    '!$A$1:$AC$1,0))</f>
        <v>F4</v>
      </c>
      <c r="X127" s="151" t="str">
        <f>INDEX('     2022    '!$A$1:$AC$1563,MATCH($D127,'     2022    '!$D$1:$D$1794,0),MATCH(X$1,'     2022    '!$A$1:$AC$1,0))</f>
        <v/>
      </c>
      <c r="Y127" s="151" t="str">
        <f>INDEX('     2022    '!$A$1:$AC$1563,MATCH($D127,'     2022    '!$D$1:$D$1794,0),MATCH(Y$1,'     2022    '!$A$1:$AC$1,0))</f>
        <v/>
      </c>
      <c r="Z127" s="156">
        <f>INDEX('     2022    '!$A$1:$AC$1563,MATCH($D127,'     2022    '!$D$1:$D$1794,0),MATCH(Z$1,'     2022    '!$A$1:$AC$1,0))</f>
        <v>7.6300000000000007E-2</v>
      </c>
      <c r="AA127" s="153" t="str">
        <f>INDEX('     2022    '!$A$1:$AC$1563,MATCH($D127,'     2022    '!$D$1:$D$1794,0),MATCH(AA$1,'     2022    '!$A$1:$AC$1,0))</f>
        <v>1008-F4-69249663</v>
      </c>
      <c r="AB127" s="153" t="str">
        <f>INDEX('     2022    '!$A$1:$AC$1563,MATCH($D127,'     2022    '!$D$1:$D$1794,0),MATCH(AB$1,'     2022    '!$A$1:$AC$1,0))</f>
        <v>GB/HSE-350979</v>
      </c>
      <c r="AC127" s="153" t="str">
        <f>INDEX('     2022    '!$A$1:$AC$1563,MATCH($D127,'     2022    '!$D$1:$D$1794,0),MATCH(AC$1,'     2022    '!$A$1:$AC$1,0))</f>
        <v>7/29/2030</v>
      </c>
    </row>
    <row r="128" spans="1:29">
      <c r="A128" s="32">
        <f t="shared" si="2"/>
        <v>125</v>
      </c>
      <c r="B128" s="68" t="str">
        <f>INDEX('     2022    '!B$2:B$1794,MATCH(D128,'     2022    '!D$2:D$1794,0))</f>
        <v/>
      </c>
      <c r="C128" s="204" t="str">
        <f>INDEX('     2022    '!C$2:C$1794,MATCH(D128,'     2022    '!D$2:D$1794,0))</f>
        <v>Cake - 100s Fan</v>
      </c>
      <c r="D128" s="205" t="str">
        <f>INDEX('     2022    '!D:D,MATCH(A128,'     2022    '!AF:AF,0))</f>
        <v>CC1213</v>
      </c>
      <c r="E128" s="204" t="str">
        <f>INDEX('     2022    '!$A$1:$BP$1563,MATCH(D128,'     2022    '!$D$1:$D$1794,0),MATCH(E$1,'     2022    '!$A$1:$BH$1,0))</f>
        <v>100s FAN. Red green strobe bouquet, twilight strobe tail</v>
      </c>
      <c r="F128" s="206" t="str">
        <f>IFERROR(IF(LEFT(INDEX('     2022    '!AD$2:AD$1794,MATCH(D128,'     2022    '!D$2:D$1794,0)),4)="http",HYPERLINK(INDEX('     2022    '!AD$2:AD$1794,MATCH(D128,'     2022    '!D$2:D$1794,0)),"Video"),""),"")</f>
        <v>Video</v>
      </c>
      <c r="G128" s="207">
        <f>INDEX('     2022    '!$A$1:$AC$1563,MATCH($D128,'     2022    '!$D$1:$D$1794,0),MATCH(G$1,'     2022    '!$A$1:$AC$1,0))</f>
        <v>13</v>
      </c>
      <c r="H128" s="150"/>
      <c r="I128" s="152">
        <f>INDEX('     2022    '!$A$1:$AC$1563,MATCH($D128,'     2022    '!$D$1:$D$1794,0),MATCH(I$1,'     2022    '!$A$1:$AC$1,0))</f>
        <v>78.8</v>
      </c>
      <c r="J128" s="150"/>
      <c r="K128" s="151">
        <f t="shared" si="3"/>
        <v>93.88000000000001</v>
      </c>
      <c r="L128" s="152">
        <f>INDEX('     2022    '!$A$1:$AC$1563,MATCH($D128,'     2022    '!$D$1:$D$1794,0),MATCH(L$1,'     2022    '!$A$1:$AC$1,0))</f>
        <v>85.430800000000005</v>
      </c>
      <c r="M128" s="152">
        <f>INDEX('     2022    '!$A$1:$AC$1563,MATCH($D128,'     2022    '!$D$1:$D$1794,0),MATCH(M$1,'     2022    '!$A$1:$AC$1,0))</f>
        <v>93.88000000000001</v>
      </c>
      <c r="N128" s="153" t="str">
        <f>INDEX('     2022    '!$A$1:$AC$1563,MATCH($D128,'     2022    '!$D$1:$D$1794,0),MATCH(N$1,'     2022    '!$A$1:$AC$1,0))</f>
        <v>30mm</v>
      </c>
      <c r="O128" s="154">
        <f>INDEX('     2022    '!$A$1:$AC$1563,MATCH($D128,'     2022    '!$D$1:$D$1794,0),MATCH(O$1,'     2022    '!$A$1:$AC$1,0))</f>
        <v>1</v>
      </c>
      <c r="P128" s="153">
        <f>INDEX('     2022    '!$A$1:$AC$1563,MATCH($D128,'     2022    '!$D$1:$D$1794,0),MATCH(P$1,'     2022    '!$A$1:$AC$1,0))</f>
        <v>28</v>
      </c>
      <c r="Q128" s="153" t="str">
        <f>INDEX('     2022    '!$A$1:$AC$1563,MATCH($D128,'     2022    '!$D$1:$D$1794,0),MATCH(Q$1,'     2022    '!$A$1:$AC$1,0))</f>
        <v>Yes</v>
      </c>
      <c r="R128" s="155">
        <f>INDEX('     2022    '!$A$1:$AC$1563,MATCH($D128,'     2022    '!$D$1:$D$1794,0),MATCH(R$1,'     2022    '!$A$1:$AC$1,0))</f>
        <v>16</v>
      </c>
      <c r="S128" s="155">
        <f>INDEX('     2022    '!$A$1:$AC$1563,MATCH($D128,'     2022    '!$D$1:$D$1794,0),MATCH(S$1,'     2022    '!$A$1:$AC$1,0))</f>
        <v>2.1</v>
      </c>
      <c r="T128" s="155">
        <f>INDEX('     2022    '!$A$1:$AC$1563,MATCH($D128,'     2022    '!$D$1:$D$1794,0),MATCH(T$1,'     2022    '!$A$1:$AC$1,0))</f>
        <v>0.3</v>
      </c>
      <c r="U128" s="154" t="str">
        <f>INDEX('     2022    '!$A$1:$AC$1563,MATCH($D128,'     2022    '!$D$1:$D$1794,0),MATCH(U$1,'     2022    '!$A$1:$AC$1,0))</f>
        <v>1.4G</v>
      </c>
      <c r="V128" s="153" t="str">
        <f>INDEX('     2022    '!$A$1:$AC$1563,MATCH($D128,'     2022    '!$D$1:$D$1794,0),MATCH(V$1,'     2022    '!$A$1:$AC$1,0))</f>
        <v>UN0336</v>
      </c>
      <c r="W128" s="153" t="str">
        <f>INDEX('     2022    '!$A$1:$AC$1563,MATCH($D128,'     2022    '!$D$1:$D$1794,0),MATCH(W$1,'     2022    '!$A$1:$AC$1,0))</f>
        <v>F4</v>
      </c>
      <c r="X128" s="151" t="str">
        <f>INDEX('     2022    '!$A$1:$AC$1563,MATCH($D128,'     2022    '!$D$1:$D$1794,0),MATCH(X$1,'     2022    '!$A$1:$AC$1,0))</f>
        <v/>
      </c>
      <c r="Y128" s="151" t="str">
        <f>INDEX('     2022    '!$A$1:$AC$1563,MATCH($D128,'     2022    '!$D$1:$D$1794,0),MATCH(Y$1,'     2022    '!$A$1:$AC$1,0))</f>
        <v/>
      </c>
      <c r="Z128" s="156">
        <f>INDEX('     2022    '!$A$1:$AC$1563,MATCH($D128,'     2022    '!$D$1:$D$1794,0),MATCH(Z$1,'     2022    '!$A$1:$AC$1,0))</f>
        <v>7.4800000000000005E-2</v>
      </c>
      <c r="AA128" s="153" t="str">
        <f>INDEX('     2022    '!$A$1:$AC$1563,MATCH($D128,'     2022    '!$D$1:$D$1794,0),MATCH(AA$1,'     2022    '!$A$1:$AC$1,0))</f>
        <v>1008-F4-69249673</v>
      </c>
      <c r="AB128" s="153" t="str">
        <f>INDEX('     2022    '!$A$1:$AC$1563,MATCH($D128,'     2022    '!$D$1:$D$1794,0),MATCH(AB$1,'     2022    '!$A$1:$AC$1,0))</f>
        <v>GB/HSE-358610</v>
      </c>
      <c r="AC128" s="153" t="str">
        <f>INDEX('     2022    '!$A$1:$AC$1563,MATCH($D128,'     2022    '!$D$1:$D$1794,0),MATCH(AC$1,'     2022    '!$A$1:$AC$1,0))</f>
        <v>8/15/2028</v>
      </c>
    </row>
    <row r="129" spans="1:29">
      <c r="A129" s="32">
        <f t="shared" si="2"/>
        <v>126</v>
      </c>
      <c r="B129" s="68" t="str">
        <f>INDEX('     2022    '!B$2:B$1794,MATCH(D129,'     2022    '!D$2:D$1794,0))</f>
        <v/>
      </c>
      <c r="C129" s="204" t="str">
        <f>INDEX('     2022    '!C$2:C$1794,MATCH(D129,'     2022    '!D$2:D$1794,0))</f>
        <v>Cake - 100s Fan</v>
      </c>
      <c r="D129" s="205" t="str">
        <f>INDEX('     2022    '!D:D,MATCH(A129,'     2022    '!AF:AF,0))</f>
        <v>CC0560</v>
      </c>
      <c r="E129" s="204" t="str">
        <f>INDEX('     2022    '!$A$1:$BP$1563,MATCH(D129,'     2022    '!$D$1:$D$1794,0),MATCH(E$1,'     2022    '!$A$1:$BH$1,0))</f>
        <v>100s FAN. Bright wave willow mine+multi color mine</v>
      </c>
      <c r="F129" s="206" t="str">
        <f>IFERROR(IF(LEFT(INDEX('     2022    '!AD$2:AD$1794,MATCH(D129,'     2022    '!D$2:D$1794,0)),4)="http",HYPERLINK(INDEX('     2022    '!AD$2:AD$1794,MATCH(D129,'     2022    '!D$2:D$1794,0)),"Video"),""),"")</f>
        <v>Video</v>
      </c>
      <c r="G129" s="207">
        <f>INDEX('     2022    '!$A$1:$AC$1563,MATCH($D129,'     2022    '!$D$1:$D$1794,0),MATCH(G$1,'     2022    '!$A$1:$AC$1,0))</f>
        <v>5</v>
      </c>
      <c r="H129" s="150"/>
      <c r="I129" s="152">
        <f>INDEX('     2022    '!$A$1:$AC$1563,MATCH($D129,'     2022    '!$D$1:$D$1794,0),MATCH(I$1,'     2022    '!$A$1:$AC$1,0))</f>
        <v>83.43</v>
      </c>
      <c r="J129" s="150"/>
      <c r="K129" s="151">
        <f t="shared" si="3"/>
        <v>93.706004690345196</v>
      </c>
      <c r="L129" s="152">
        <f>INDEX('     2022    '!$A$1:$AC$1563,MATCH($D129,'     2022    '!$D$1:$D$1794,0),MATCH(L$1,'     2022    '!$A$1:$AC$1,0))</f>
        <v>85.272464268214136</v>
      </c>
      <c r="M129" s="152">
        <f>INDEX('     2022    '!$A$1:$AC$1563,MATCH($D129,'     2022    '!$D$1:$D$1794,0),MATCH(M$1,'     2022    '!$A$1:$AC$1,0))</f>
        <v>93.706004690345196</v>
      </c>
      <c r="N129" s="153" t="str">
        <f>INDEX('     2022    '!$A$1:$AC$1563,MATCH($D129,'     2022    '!$D$1:$D$1794,0),MATCH(N$1,'     2022    '!$A$1:$AC$1,0))</f>
        <v>30mm</v>
      </c>
      <c r="O129" s="154">
        <f>INDEX('     2022    '!$A$1:$AC$1563,MATCH($D129,'     2022    '!$D$1:$D$1794,0),MATCH(O$1,'     2022    '!$A$1:$AC$1,0))</f>
        <v>1</v>
      </c>
      <c r="P129" s="153">
        <f>INDEX('     2022    '!$A$1:$AC$1563,MATCH($D129,'     2022    '!$D$1:$D$1794,0),MATCH(P$1,'     2022    '!$A$1:$AC$1,0))</f>
        <v>23</v>
      </c>
      <c r="Q129" s="153" t="str">
        <f>INDEX('     2022    '!$A$1:$AC$1563,MATCH($D129,'     2022    '!$D$1:$D$1794,0),MATCH(Q$1,'     2022    '!$A$1:$AC$1,0))</f>
        <v>Yes</v>
      </c>
      <c r="R129" s="155">
        <f>INDEX('     2022    '!$A$1:$AC$1563,MATCH($D129,'     2022    '!$D$1:$D$1794,0),MATCH(R$1,'     2022    '!$A$1:$AC$1,0))</f>
        <v>17</v>
      </c>
      <c r="S129" s="155">
        <f>INDEX('     2022    '!$A$1:$AC$1563,MATCH($D129,'     2022    '!$D$1:$D$1794,0),MATCH(S$1,'     2022    '!$A$1:$AC$1,0))</f>
        <v>2</v>
      </c>
      <c r="T129" s="155">
        <f>INDEX('     2022    '!$A$1:$AC$1563,MATCH($D129,'     2022    '!$D$1:$D$1794,0),MATCH(T$1,'     2022    '!$A$1:$AC$1,0))</f>
        <v>0.3</v>
      </c>
      <c r="U129" s="154" t="str">
        <f>INDEX('     2022    '!$A$1:$AC$1563,MATCH($D129,'     2022    '!$D$1:$D$1794,0),MATCH(U$1,'     2022    '!$A$1:$AC$1,0))</f>
        <v>1.4G</v>
      </c>
      <c r="V129" s="153" t="str">
        <f>INDEX('     2022    '!$A$1:$AC$1563,MATCH($D129,'     2022    '!$D$1:$D$1794,0),MATCH(V$1,'     2022    '!$A$1:$AC$1,0))</f>
        <v>UN0336</v>
      </c>
      <c r="W129" s="153" t="str">
        <f>INDEX('     2022    '!$A$1:$AC$1563,MATCH($D129,'     2022    '!$D$1:$D$1794,0),MATCH(W$1,'     2022    '!$A$1:$AC$1,0))</f>
        <v>F4</v>
      </c>
      <c r="X129" s="151" t="str">
        <f>INDEX('     2022    '!$A$1:$AC$1563,MATCH($D129,'     2022    '!$D$1:$D$1794,0),MATCH(X$1,'     2022    '!$A$1:$AC$1,0))</f>
        <v/>
      </c>
      <c r="Y129" s="151" t="str">
        <f>INDEX('     2022    '!$A$1:$AC$1563,MATCH($D129,'     2022    '!$D$1:$D$1794,0),MATCH(Y$1,'     2022    '!$A$1:$AC$1,0))</f>
        <v/>
      </c>
      <c r="Z129" s="156">
        <f>INDEX('     2022    '!$A$1:$AC$1563,MATCH($D129,'     2022    '!$D$1:$D$1794,0),MATCH(Z$1,'     2022    '!$A$1:$AC$1,0))</f>
        <v>6.8900000000000003E-2</v>
      </c>
      <c r="AA129" s="153" t="str">
        <f>INDEX('     2022    '!$A$1:$AC$1563,MATCH($D129,'     2022    '!$D$1:$D$1794,0),MATCH(AA$1,'     2022    '!$A$1:$AC$1,0))</f>
        <v>1008-F4-69249663</v>
      </c>
      <c r="AB129" s="153" t="str">
        <f>INDEX('     2022    '!$A$1:$AC$1563,MATCH($D129,'     2022    '!$D$1:$D$1794,0),MATCH(AB$1,'     2022    '!$A$1:$AC$1,0))</f>
        <v>GB/HSE-350977</v>
      </c>
      <c r="AC129" s="153" t="str">
        <f>INDEX('     2022    '!$A$1:$AC$1563,MATCH($D129,'     2022    '!$D$1:$D$1794,0),MATCH(AC$1,'     2022    '!$A$1:$AC$1,0))</f>
        <v>7/29/2030</v>
      </c>
    </row>
    <row r="130" spans="1:29">
      <c r="A130" s="32">
        <f t="shared" si="2"/>
        <v>127</v>
      </c>
      <c r="B130" s="68" t="str">
        <f>INDEX('     2022    '!B$2:B$1794,MATCH(D130,'     2022    '!D$2:D$1794,0))</f>
        <v/>
      </c>
      <c r="C130" s="204" t="str">
        <f>INDEX('     2022    '!C$2:C$1794,MATCH(D130,'     2022    '!D$2:D$1794,0))</f>
        <v>Cake - 100s Fan</v>
      </c>
      <c r="D130" s="205" t="str">
        <f>INDEX('     2022    '!D:D,MATCH(A130,'     2022    '!AF:AF,0))</f>
        <v>CC0922</v>
      </c>
      <c r="E130" s="204" t="str">
        <f>INDEX('     2022    '!$A$1:$BP$1563,MATCH(D130,'     2022    '!$D$1:$D$1794,0),MATCH(E$1,'     2022    '!$A$1:$BH$1,0))</f>
        <v>100s FAN. White strobe chicken blood red&amp;blue dahlia.</v>
      </c>
      <c r="F130" s="206" t="str">
        <f>IFERROR(IF(LEFT(INDEX('     2022    '!AD$2:AD$1794,MATCH(D130,'     2022    '!D$2:D$1794,0)),4)="http",HYPERLINK(INDEX('     2022    '!AD$2:AD$1794,MATCH(D130,'     2022    '!D$2:D$1794,0)),"Video"),""),"")</f>
        <v>Video</v>
      </c>
      <c r="G130" s="207">
        <f>INDEX('     2022    '!$A$1:$AC$1563,MATCH($D130,'     2022    '!$D$1:$D$1794,0),MATCH(G$1,'     2022    '!$A$1:$AC$1,0))</f>
        <v>14</v>
      </c>
      <c r="H130" s="150"/>
      <c r="I130" s="152">
        <f>INDEX('     2022    '!$A$1:$AC$1563,MATCH($D130,'     2022    '!$D$1:$D$1794,0),MATCH(I$1,'     2022    '!$A$1:$AC$1,0))</f>
        <v>91.38</v>
      </c>
      <c r="J130" s="150"/>
      <c r="K130" s="151">
        <f t="shared" si="3"/>
        <v>108.87</v>
      </c>
      <c r="L130" s="152">
        <f>INDEX('     2022    '!$A$1:$AC$1563,MATCH($D130,'     2022    '!$D$1:$D$1794,0),MATCH(L$1,'     2022    '!$A$1:$AC$1,0))</f>
        <v>99.071700000000007</v>
      </c>
      <c r="M130" s="152">
        <f>INDEX('     2022    '!$A$1:$AC$1563,MATCH($D130,'     2022    '!$D$1:$D$1794,0),MATCH(M$1,'     2022    '!$A$1:$AC$1,0))</f>
        <v>108.87</v>
      </c>
      <c r="N130" s="153" t="str">
        <f>INDEX('     2022    '!$A$1:$AC$1563,MATCH($D130,'     2022    '!$D$1:$D$1794,0),MATCH(N$1,'     2022    '!$A$1:$AC$1,0))</f>
        <v>30mm</v>
      </c>
      <c r="O130" s="154">
        <f>INDEX('     2022    '!$A$1:$AC$1563,MATCH($D130,'     2022    '!$D$1:$D$1794,0),MATCH(O$1,'     2022    '!$A$1:$AC$1,0))</f>
        <v>1</v>
      </c>
      <c r="P130" s="153">
        <f>INDEX('     2022    '!$A$1:$AC$1563,MATCH($D130,'     2022    '!$D$1:$D$1794,0),MATCH(P$1,'     2022    '!$A$1:$AC$1,0))</f>
        <v>34</v>
      </c>
      <c r="Q130" s="153" t="str">
        <f>INDEX('     2022    '!$A$1:$AC$1563,MATCH($D130,'     2022    '!$D$1:$D$1794,0),MATCH(Q$1,'     2022    '!$A$1:$AC$1,0))</f>
        <v>Yes</v>
      </c>
      <c r="R130" s="155">
        <f>INDEX('     2022    '!$A$1:$AC$1563,MATCH($D130,'     2022    '!$D$1:$D$1794,0),MATCH(R$1,'     2022    '!$A$1:$AC$1,0))</f>
        <v>17</v>
      </c>
      <c r="S130" s="155">
        <f>INDEX('     2022    '!$A$1:$AC$1563,MATCH($D130,'     2022    '!$D$1:$D$1794,0),MATCH(S$1,'     2022    '!$A$1:$AC$1,0))</f>
        <v>2.7</v>
      </c>
      <c r="T130" s="155">
        <f>INDEX('     2022    '!$A$1:$AC$1563,MATCH($D130,'     2022    '!$D$1:$D$1794,0),MATCH(T$1,'     2022    '!$A$1:$AC$1,0))</f>
        <v>0.3</v>
      </c>
      <c r="U130" s="154" t="str">
        <f>INDEX('     2022    '!$A$1:$AC$1563,MATCH($D130,'     2022    '!$D$1:$D$1794,0),MATCH(U$1,'     2022    '!$A$1:$AC$1,0))</f>
        <v>1.3G</v>
      </c>
      <c r="V130" s="153" t="str">
        <f>INDEX('     2022    '!$A$1:$AC$1563,MATCH($D130,'     2022    '!$D$1:$D$1794,0),MATCH(V$1,'     2022    '!$A$1:$AC$1,0))</f>
        <v>UN0335</v>
      </c>
      <c r="W130" s="153" t="str">
        <f>INDEX('     2022    '!$A$1:$AC$1563,MATCH($D130,'     2022    '!$D$1:$D$1794,0),MATCH(W$1,'     2022    '!$A$1:$AC$1,0))</f>
        <v>F4</v>
      </c>
      <c r="X130" s="151" t="str">
        <f>INDEX('     2022    '!$A$1:$AC$1563,MATCH($D130,'     2022    '!$D$1:$D$1794,0),MATCH(X$1,'     2022    '!$A$1:$AC$1,0))</f>
        <v/>
      </c>
      <c r="Y130" s="151" t="str">
        <f>INDEX('     2022    '!$A$1:$AC$1563,MATCH($D130,'     2022    '!$D$1:$D$1794,0),MATCH(Y$1,'     2022    '!$A$1:$AC$1,0))</f>
        <v/>
      </c>
      <c r="Z130" s="156">
        <f>INDEX('     2022    '!$A$1:$AC$1563,MATCH($D130,'     2022    '!$D$1:$D$1794,0),MATCH(Z$1,'     2022    '!$A$1:$AC$1,0))</f>
        <v>5.9700000000000003E-2</v>
      </c>
      <c r="AA130" s="153" t="str">
        <f>INDEX('     2022    '!$A$1:$AC$1563,MATCH($D130,'     2022    '!$D$1:$D$1794,0),MATCH(AA$1,'     2022    '!$A$1:$AC$1,0))</f>
        <v>1008-F4-69249663</v>
      </c>
      <c r="AB130" s="153" t="str">
        <f>INDEX('     2022    '!$A$1:$AC$1563,MATCH($D130,'     2022    '!$D$1:$D$1794,0),MATCH(AB$1,'     2022    '!$A$1:$AC$1,0))</f>
        <v>GB/HSE-352824</v>
      </c>
      <c r="AC130" s="153" t="str">
        <f>INDEX('     2022    '!$A$1:$AC$1563,MATCH($D130,'     2022    '!$D$1:$D$1794,0),MATCH(AC$1,'     2022    '!$A$1:$AC$1,0))</f>
        <v>6/28/2026</v>
      </c>
    </row>
    <row r="131" spans="1:29" ht="24">
      <c r="A131" s="32">
        <f t="shared" si="2"/>
        <v>128</v>
      </c>
      <c r="B131" s="68" t="str">
        <f>INDEX('     2022    '!B$2:B$1794,MATCH(D131,'     2022    '!D$2:D$1794,0))</f>
        <v/>
      </c>
      <c r="C131" s="204" t="str">
        <f>INDEX('     2022    '!C$2:C$1794,MATCH(D131,'     2022    '!D$2:D$1794,0))</f>
        <v>Cake - 100s Fan</v>
      </c>
      <c r="D131" s="205" t="str">
        <f>INDEX('     2022    '!D:D,MATCH(A131,'     2022    '!AF:AF,0))</f>
        <v>CC1256</v>
      </c>
      <c r="E131" s="204" t="str">
        <f>INDEX('     2022    '!$A$1:$BP$1563,MATCH(D131,'     2022    '!$D$1:$D$1794,0),MATCH(E$1,'     2022    '!$A$1:$BH$1,0))</f>
        <v>100s O. Red strobe tail with red strobe bouquet; green strobe tail with green strobe bouquet; silver strobe tail with silver strobe bouquet</v>
      </c>
      <c r="F131" s="206" t="str">
        <f>IFERROR(IF(LEFT(INDEX('     2022    '!AD$2:AD$1794,MATCH(D131,'     2022    '!D$2:D$1794,0)),4)="http",HYPERLINK(INDEX('     2022    '!AD$2:AD$1794,MATCH(D131,'     2022    '!D$2:D$1794,0)),"Video"),""),"")</f>
        <v>Video</v>
      </c>
      <c r="G131" s="207">
        <f>INDEX('     2022    '!$A$1:$AC$1563,MATCH($D131,'     2022    '!$D$1:$D$1794,0),MATCH(G$1,'     2022    '!$A$1:$AC$1,0))</f>
        <v>46</v>
      </c>
      <c r="H131" s="150"/>
      <c r="I131" s="152">
        <f>INDEX('     2022    '!$A$1:$AC$1563,MATCH($D131,'     2022    '!$D$1:$D$1794,0),MATCH(I$1,'     2022    '!$A$1:$AC$1,0))</f>
        <v>85.67</v>
      </c>
      <c r="J131" s="150"/>
      <c r="K131" s="151">
        <f t="shared" si="3"/>
        <v>102.07000000000001</v>
      </c>
      <c r="L131" s="152">
        <f>INDEX('     2022    '!$A$1:$AC$1563,MATCH($D131,'     2022    '!$D$1:$D$1794,0),MATCH(L$1,'     2022    '!$A$1:$AC$1,0))</f>
        <v>92.883700000000005</v>
      </c>
      <c r="M131" s="152">
        <f>INDEX('     2022    '!$A$1:$AC$1563,MATCH($D131,'     2022    '!$D$1:$D$1794,0),MATCH(M$1,'     2022    '!$A$1:$AC$1,0))</f>
        <v>102.07000000000001</v>
      </c>
      <c r="N131" s="153" t="str">
        <f>INDEX('     2022    '!$A$1:$AC$1563,MATCH($D131,'     2022    '!$D$1:$D$1794,0),MATCH(N$1,'     2022    '!$A$1:$AC$1,0))</f>
        <v>30mm</v>
      </c>
      <c r="O131" s="154">
        <f>INDEX('     2022    '!$A$1:$AC$1563,MATCH($D131,'     2022    '!$D$1:$D$1794,0),MATCH(O$1,'     2022    '!$A$1:$AC$1,0))</f>
        <v>1</v>
      </c>
      <c r="P131" s="153">
        <f>INDEX('     2022    '!$A$1:$AC$1563,MATCH($D131,'     2022    '!$D$1:$D$1794,0),MATCH(P$1,'     2022    '!$A$1:$AC$1,0))</f>
        <v>15</v>
      </c>
      <c r="Q131" s="153" t="str">
        <f>INDEX('     2022    '!$A$1:$AC$1563,MATCH($D131,'     2022    '!$D$1:$D$1794,0),MATCH(Q$1,'     2022    '!$A$1:$AC$1,0))</f>
        <v>Yes</v>
      </c>
      <c r="R131" s="155">
        <f>INDEX('     2022    '!$A$1:$AC$1563,MATCH($D131,'     2022    '!$D$1:$D$1794,0),MATCH(R$1,'     2022    '!$A$1:$AC$1,0))</f>
        <v>15</v>
      </c>
      <c r="S131" s="155">
        <f>INDEX('     2022    '!$A$1:$AC$1563,MATCH($D131,'     2022    '!$D$1:$D$1794,0),MATCH(S$1,'     2022    '!$A$1:$AC$1,0))</f>
        <v>2.7</v>
      </c>
      <c r="T131" s="155">
        <f>INDEX('     2022    '!$A$1:$AC$1563,MATCH($D131,'     2022    '!$D$1:$D$1794,0),MATCH(T$1,'     2022    '!$A$1:$AC$1,0))</f>
        <v>0.3</v>
      </c>
      <c r="U131" s="154" t="str">
        <f>INDEX('     2022    '!$A$1:$AC$1563,MATCH($D131,'     2022    '!$D$1:$D$1794,0),MATCH(U$1,'     2022    '!$A$1:$AC$1,0))</f>
        <v>1.4G</v>
      </c>
      <c r="V131" s="153" t="str">
        <f>INDEX('     2022    '!$A$1:$AC$1563,MATCH($D131,'     2022    '!$D$1:$D$1794,0),MATCH(V$1,'     2022    '!$A$1:$AC$1,0))</f>
        <v>UN0336</v>
      </c>
      <c r="W131" s="153" t="str">
        <f>INDEX('     2022    '!$A$1:$AC$1563,MATCH($D131,'     2022    '!$D$1:$D$1794,0),MATCH(W$1,'     2022    '!$A$1:$AC$1,0))</f>
        <v>F4</v>
      </c>
      <c r="X131" s="151" t="str">
        <f>INDEX('     2022    '!$A$1:$AC$1563,MATCH($D131,'     2022    '!$D$1:$D$1794,0),MATCH(X$1,'     2022    '!$A$1:$AC$1,0))</f>
        <v/>
      </c>
      <c r="Y131" s="151" t="str">
        <f>INDEX('     2022    '!$A$1:$AC$1563,MATCH($D131,'     2022    '!$D$1:$D$1794,0),MATCH(Y$1,'     2022    '!$A$1:$AC$1,0))</f>
        <v/>
      </c>
      <c r="Z131" s="156">
        <f>INDEX('     2022    '!$A$1:$AC$1563,MATCH($D131,'     2022    '!$D$1:$D$1794,0),MATCH(Z$1,'     2022    '!$A$1:$AC$1,0))</f>
        <v>6.8900000000000003E-2</v>
      </c>
      <c r="AA131" s="153" t="str">
        <f>INDEX('     2022    '!$A$1:$AC$1563,MATCH($D131,'     2022    '!$D$1:$D$1794,0),MATCH(AA$1,'     2022    '!$A$1:$AC$1,0))</f>
        <v>1008-F4-69249673</v>
      </c>
      <c r="AB131" s="153" t="str">
        <f>INDEX('     2022    '!$A$1:$AC$1563,MATCH($D131,'     2022    '!$D$1:$D$1794,0),MATCH(AB$1,'     2022    '!$A$1:$AC$1,0))</f>
        <v>GB/HSE-358618</v>
      </c>
      <c r="AC131" s="153" t="str">
        <f>INDEX('     2022    '!$A$1:$AC$1563,MATCH($D131,'     2022    '!$D$1:$D$1794,0),MATCH(AC$1,'     2022    '!$A$1:$AC$1,0))</f>
        <v>8/15/2028</v>
      </c>
    </row>
    <row r="132" spans="1:29">
      <c r="A132" s="32">
        <f t="shared" si="2"/>
        <v>129</v>
      </c>
      <c r="B132" s="68" t="str">
        <f>INDEX('     2022    '!B$2:B$1794,MATCH(D132,'     2022    '!D$2:D$1794,0))</f>
        <v/>
      </c>
      <c r="C132" s="204" t="str">
        <f>INDEX('     2022    '!C$2:C$1794,MATCH(D132,'     2022    '!D$2:D$1794,0))</f>
        <v>Cake - 100s Fan</v>
      </c>
      <c r="D132" s="205" t="str">
        <f>INDEX('     2022    '!D:D,MATCH(A132,'     2022    '!AF:AF,0))</f>
        <v>CC0450</v>
      </c>
      <c r="E132" s="204" t="str">
        <f>INDEX('     2022    '!$A$1:$BP$1563,MATCH(D132,'     2022    '!$D$1:$D$1794,0),MATCH(E$1,'     2022    '!$A$1:$BH$1,0))</f>
        <v>100s W. Brocade crown waterfall with colour tips &amp; tails</v>
      </c>
      <c r="F132" s="206" t="str">
        <f>IFERROR(IF(LEFT(INDEX('     2022    '!AD$2:AD$1794,MATCH(D132,'     2022    '!D$2:D$1794,0)),4)="http",HYPERLINK(INDEX('     2022    '!AD$2:AD$1794,MATCH(D132,'     2022    '!D$2:D$1794,0)),"Video"),""),"")</f>
        <v>Video</v>
      </c>
      <c r="G132" s="207">
        <f>INDEX('     2022    '!$A$1:$AC$1563,MATCH($D132,'     2022    '!$D$1:$D$1794,0),MATCH(G$1,'     2022    '!$A$1:$AC$1,0))</f>
        <v>0</v>
      </c>
      <c r="H132" s="150"/>
      <c r="I132" s="152">
        <f>INDEX('     2022    '!$A$1:$AC$1563,MATCH($D132,'     2022    '!$D$1:$D$1794,0),MATCH(I$1,'     2022    '!$A$1:$AC$1,0))</f>
        <v>74.239999999999995</v>
      </c>
      <c r="J132" s="150"/>
      <c r="K132" s="151">
        <f t="shared" si="3"/>
        <v>82.905905517062536</v>
      </c>
      <c r="L132" s="152">
        <f>INDEX('     2022    '!$A$1:$AC$1563,MATCH($D132,'     2022    '!$D$1:$D$1794,0),MATCH(L$1,'     2022    '!$A$1:$AC$1,0))</f>
        <v>75.444374020526908</v>
      </c>
      <c r="M132" s="152">
        <f>INDEX('     2022    '!$A$1:$AC$1563,MATCH($D132,'     2022    '!$D$1:$D$1794,0),MATCH(M$1,'     2022    '!$A$1:$AC$1,0))</f>
        <v>82.905905517062536</v>
      </c>
      <c r="N132" s="153" t="str">
        <f>INDEX('     2022    '!$A$1:$AC$1563,MATCH($D132,'     2022    '!$D$1:$D$1794,0),MATCH(N$1,'     2022    '!$A$1:$AC$1,0))</f>
        <v>30mm</v>
      </c>
      <c r="O132" s="154">
        <f>INDEX('     2022    '!$A$1:$AC$1563,MATCH($D132,'     2022    '!$D$1:$D$1794,0),MATCH(O$1,'     2022    '!$A$1:$AC$1,0))</f>
        <v>1</v>
      </c>
      <c r="P132" s="153">
        <f>INDEX('     2022    '!$A$1:$AC$1563,MATCH($D132,'     2022    '!$D$1:$D$1794,0),MATCH(P$1,'     2022    '!$A$1:$AC$1,0))</f>
        <v>25</v>
      </c>
      <c r="Q132" s="153" t="str">
        <f>INDEX('     2022    '!$A$1:$AC$1563,MATCH($D132,'     2022    '!$D$1:$D$1794,0),MATCH(Q$1,'     2022    '!$A$1:$AC$1,0))</f>
        <v>Yes</v>
      </c>
      <c r="R132" s="155">
        <f>INDEX('     2022    '!$A$1:$AC$1563,MATCH($D132,'     2022    '!$D$1:$D$1794,0),MATCH(R$1,'     2022    '!$A$1:$AC$1,0))</f>
        <v>15</v>
      </c>
      <c r="S132" s="155">
        <f>INDEX('     2022    '!$A$1:$AC$1563,MATCH($D132,'     2022    '!$D$1:$D$1794,0),MATCH(S$1,'     2022    '!$A$1:$AC$1,0))</f>
        <v>1.96</v>
      </c>
      <c r="T132" s="155">
        <f>INDEX('     2022    '!$A$1:$AC$1563,MATCH($D132,'     2022    '!$D$1:$D$1794,0),MATCH(T$1,'     2022    '!$A$1:$AC$1,0))</f>
        <v>0.3</v>
      </c>
      <c r="U132" s="154" t="str">
        <f>INDEX('     2022    '!$A$1:$AC$1563,MATCH($D132,'     2022    '!$D$1:$D$1794,0),MATCH(U$1,'     2022    '!$A$1:$AC$1,0))</f>
        <v>1.4G</v>
      </c>
      <c r="V132" s="153" t="str">
        <f>INDEX('     2022    '!$A$1:$AC$1563,MATCH($D132,'     2022    '!$D$1:$D$1794,0),MATCH(V$1,'     2022    '!$A$1:$AC$1,0))</f>
        <v>UN0336</v>
      </c>
      <c r="W132" s="153" t="str">
        <f>INDEX('     2022    '!$A$1:$AC$1563,MATCH($D132,'     2022    '!$D$1:$D$1794,0),MATCH(W$1,'     2022    '!$A$1:$AC$1,0))</f>
        <v>F4</v>
      </c>
      <c r="X132" s="151" t="str">
        <f>INDEX('     2022    '!$A$1:$AC$1563,MATCH($D132,'     2022    '!$D$1:$D$1794,0),MATCH(X$1,'     2022    '!$A$1:$AC$1,0))</f>
        <v/>
      </c>
      <c r="Y132" s="151" t="str">
        <f>INDEX('     2022    '!$A$1:$AC$1563,MATCH($D132,'     2022    '!$D$1:$D$1794,0),MATCH(Y$1,'     2022    '!$A$1:$AC$1,0))</f>
        <v/>
      </c>
      <c r="Z132" s="156">
        <f>INDEX('     2022    '!$A$1:$AC$1563,MATCH($D132,'     2022    '!$D$1:$D$1794,0),MATCH(Z$1,'     2022    '!$A$1:$AC$1,0))</f>
        <v>5.7599999999999998E-2</v>
      </c>
      <c r="AA132" s="153" t="str">
        <f>INDEX('     2022    '!$A$1:$AC$1563,MATCH($D132,'     2022    '!$D$1:$D$1794,0),MATCH(AA$1,'     2022    '!$A$1:$AC$1,0))</f>
        <v>1008-F4-69249672</v>
      </c>
      <c r="AB132" s="153" t="str">
        <f>INDEX('     2022    '!$A$1:$AC$1563,MATCH($D132,'     2022    '!$D$1:$D$1794,0),MATCH(AB$1,'     2022    '!$A$1:$AC$1,0))</f>
        <v>GB/HSE-340782</v>
      </c>
      <c r="AC132" s="153" t="str">
        <f>INDEX('     2022    '!$A$1:$AC$1563,MATCH($D132,'     2022    '!$D$1:$D$1794,0),MATCH(AC$1,'     2022    '!$A$1:$AC$1,0))</f>
        <v>8/3/2027</v>
      </c>
    </row>
    <row r="133" spans="1:29">
      <c r="A133" s="32">
        <f t="shared" ref="A133:A196" si="4">A132+1</f>
        <v>130</v>
      </c>
      <c r="B133" s="68" t="str">
        <f>INDEX('     2022    '!B$2:B$1794,MATCH(D133,'     2022    '!D$2:D$1794,0))</f>
        <v/>
      </c>
      <c r="C133" s="204" t="str">
        <f>INDEX('     2022    '!C$2:C$1794,MATCH(D133,'     2022    '!D$2:D$1794,0))</f>
        <v>Cake - 100s Fan</v>
      </c>
      <c r="D133" s="205" t="str">
        <f>INDEX('     2022    '!D:D,MATCH(A133,'     2022    '!AF:AF,0))</f>
        <v>CC1103</v>
      </c>
      <c r="E133" s="204" t="str">
        <f>INDEX('     2022    '!$A$1:$BP$1563,MATCH(D133,'     2022    '!$D$1:$D$1794,0),MATCH(E$1,'     2022    '!$A$1:$BH$1,0))</f>
        <v>100s Z. Red, green, blue top white strobe tail</v>
      </c>
      <c r="F133" s="206" t="str">
        <f>IFERROR(IF(LEFT(INDEX('     2022    '!AD$2:AD$1794,MATCH(D133,'     2022    '!D$2:D$1794,0)),4)="http",HYPERLINK(INDEX('     2022    '!AD$2:AD$1794,MATCH(D133,'     2022    '!D$2:D$1794,0)),"Video"),""),"")</f>
        <v>Video</v>
      </c>
      <c r="G133" s="207">
        <f>INDEX('     2022    '!$A$1:$AC$1563,MATCH($D133,'     2022    '!$D$1:$D$1794,0),MATCH(G$1,'     2022    '!$A$1:$AC$1,0))</f>
        <v>23</v>
      </c>
      <c r="H133" s="150"/>
      <c r="I133" s="152">
        <f>INDEX('     2022    '!$A$1:$AC$1563,MATCH($D133,'     2022    '!$D$1:$D$1794,0),MATCH(I$1,'     2022    '!$A$1:$AC$1,0))</f>
        <v>72.150000000000006</v>
      </c>
      <c r="J133" s="150"/>
      <c r="K133" s="151">
        <f t="shared" ref="K133:K196" si="5">IFERROR(M133/O133,"")</f>
        <v>42.980000000000004</v>
      </c>
      <c r="L133" s="152">
        <f>INDEX('     2022    '!$A$1:$AC$1563,MATCH($D133,'     2022    '!$D$1:$D$1794,0),MATCH(L$1,'     2022    '!$A$1:$AC$1,0))</f>
        <v>78.223600000000005</v>
      </c>
      <c r="M133" s="152">
        <f>INDEX('     2022    '!$A$1:$AC$1563,MATCH($D133,'     2022    '!$D$1:$D$1794,0),MATCH(M$1,'     2022    '!$A$1:$AC$1,0))</f>
        <v>85.960000000000008</v>
      </c>
      <c r="N133" s="153" t="str">
        <f>INDEX('     2022    '!$A$1:$AC$1563,MATCH($D133,'     2022    '!$D$1:$D$1794,0),MATCH(N$1,'     2022    '!$A$1:$AC$1,0))</f>
        <v>20mm</v>
      </c>
      <c r="O133" s="154">
        <f>INDEX('     2022    '!$A$1:$AC$1563,MATCH($D133,'     2022    '!$D$1:$D$1794,0),MATCH(O$1,'     2022    '!$A$1:$AC$1,0))</f>
        <v>2</v>
      </c>
      <c r="P133" s="153">
        <f>INDEX('     2022    '!$A$1:$AC$1563,MATCH($D133,'     2022    '!$D$1:$D$1794,0),MATCH(P$1,'     2022    '!$A$1:$AC$1,0))</f>
        <v>21</v>
      </c>
      <c r="Q133" s="153" t="str">
        <f>INDEX('     2022    '!$A$1:$AC$1563,MATCH($D133,'     2022    '!$D$1:$D$1794,0),MATCH(Q$1,'     2022    '!$A$1:$AC$1,0))</f>
        <v>Yes</v>
      </c>
      <c r="R133" s="155">
        <f>INDEX('     2022    '!$A$1:$AC$1563,MATCH($D133,'     2022    '!$D$1:$D$1794,0),MATCH(R$1,'     2022    '!$A$1:$AC$1,0))</f>
        <v>12</v>
      </c>
      <c r="S133" s="155">
        <f>INDEX('     2022    '!$A$1:$AC$1563,MATCH($D133,'     2022    '!$D$1:$D$1794,0),MATCH(S$1,'     2022    '!$A$1:$AC$1,0))</f>
        <v>2.06</v>
      </c>
      <c r="T133" s="155">
        <f>INDEX('     2022    '!$A$1:$AC$1563,MATCH($D133,'     2022    '!$D$1:$D$1794,0),MATCH(T$1,'     2022    '!$A$1:$AC$1,0))</f>
        <v>0.3</v>
      </c>
      <c r="U133" s="154" t="str">
        <f>INDEX('     2022    '!$A$1:$AC$1563,MATCH($D133,'     2022    '!$D$1:$D$1794,0),MATCH(U$1,'     2022    '!$A$1:$AC$1,0))</f>
        <v>1.4G</v>
      </c>
      <c r="V133" s="153" t="str">
        <f>INDEX('     2022    '!$A$1:$AC$1563,MATCH($D133,'     2022    '!$D$1:$D$1794,0),MATCH(V$1,'     2022    '!$A$1:$AC$1,0))</f>
        <v>UN0336</v>
      </c>
      <c r="W133" s="153" t="str">
        <f>INDEX('     2022    '!$A$1:$AC$1563,MATCH($D133,'     2022    '!$D$1:$D$1794,0),MATCH(W$1,'     2022    '!$A$1:$AC$1,0))</f>
        <v>F4</v>
      </c>
      <c r="X133" s="151" t="str">
        <f>INDEX('     2022    '!$A$1:$AC$1563,MATCH($D133,'     2022    '!$D$1:$D$1794,0),MATCH(X$1,'     2022    '!$A$1:$AC$1,0))</f>
        <v/>
      </c>
      <c r="Y133" s="151" t="str">
        <f>INDEX('     2022    '!$A$1:$AC$1563,MATCH($D133,'     2022    '!$D$1:$D$1794,0),MATCH(Y$1,'     2022    '!$A$1:$AC$1,0))</f>
        <v/>
      </c>
      <c r="Z133" s="156">
        <f>INDEX('     2022    '!$A$1:$AC$1563,MATCH($D133,'     2022    '!$D$1:$D$1794,0),MATCH(Z$1,'     2022    '!$A$1:$AC$1,0))</f>
        <v>5.0900000000000001E-2</v>
      </c>
      <c r="AA133" s="153" t="str">
        <f>INDEX('     2022    '!$A$1:$AC$1563,MATCH($D133,'     2022    '!$D$1:$D$1794,0),MATCH(AA$1,'     2022    '!$A$1:$AC$1,0))</f>
        <v>1008-F4-69249668</v>
      </c>
      <c r="AB133" s="153" t="str">
        <f>INDEX('     2022    '!$A$1:$AC$1563,MATCH($D133,'     2022    '!$D$1:$D$1794,0),MATCH(AB$1,'     2022    '!$A$1:$AC$1,0))</f>
        <v>GB/HSE-355689</v>
      </c>
      <c r="AC133" s="153" t="str">
        <f>INDEX('     2022    '!$A$1:$AC$1563,MATCH($D133,'     2022    '!$D$1:$D$1794,0),MATCH(AC$1,'     2022    '!$A$1:$AC$1,0))</f>
        <v>8/3/2027</v>
      </c>
    </row>
    <row r="134" spans="1:29" ht="24">
      <c r="A134" s="32">
        <f t="shared" si="4"/>
        <v>131</v>
      </c>
      <c r="B134" s="68" t="str">
        <f>INDEX('     2022    '!B$2:B$1794,MATCH(D134,'     2022    '!D$2:D$1794,0))</f>
        <v/>
      </c>
      <c r="C134" s="204" t="str">
        <f>INDEX('     2022    '!C$2:C$1794,MATCH(D134,'     2022    '!D$2:D$1794,0))</f>
        <v>Cake - 100s Fan</v>
      </c>
      <c r="D134" s="205" t="str">
        <f>INDEX('     2022    '!D:D,MATCH(A134,'     2022    '!AF:AF,0))</f>
        <v>CC1257</v>
      </c>
      <c r="E134" s="204" t="str">
        <f>INDEX('     2022    '!$A$1:$BP$1563,MATCH(D134,'     2022    '!$D$1:$D$1794,0),MATCH(E$1,'     2022    '!$A$1:$BH$1,0))</f>
        <v>100s Z. Red top silver strobe tail; green top silver strobe tail; blue top silver strobe tail</v>
      </c>
      <c r="F134" s="206" t="str">
        <f>IFERROR(IF(LEFT(INDEX('     2022    '!AD$2:AD$1794,MATCH(D134,'     2022    '!D$2:D$1794,0)),4)="http",HYPERLINK(INDEX('     2022    '!AD$2:AD$1794,MATCH(D134,'     2022    '!D$2:D$1794,0)),"Video"),""),"")</f>
        <v>Video</v>
      </c>
      <c r="G134" s="207">
        <f>INDEX('     2022    '!$A$1:$AC$1563,MATCH($D134,'     2022    '!$D$1:$D$1794,0),MATCH(G$1,'     2022    '!$A$1:$AC$1,0))</f>
        <v>23</v>
      </c>
      <c r="H134" s="150"/>
      <c r="I134" s="152">
        <f>INDEX('     2022    '!$A$1:$AC$1563,MATCH($D134,'     2022    '!$D$1:$D$1794,0),MATCH(I$1,'     2022    '!$A$1:$AC$1,0))</f>
        <v>69.37</v>
      </c>
      <c r="J134" s="150"/>
      <c r="K134" s="151">
        <f t="shared" si="5"/>
        <v>82.65</v>
      </c>
      <c r="L134" s="152">
        <f>INDEX('     2022    '!$A$1:$AC$1563,MATCH($D134,'     2022    '!$D$1:$D$1794,0),MATCH(L$1,'     2022    '!$A$1:$AC$1,0))</f>
        <v>75.211500000000001</v>
      </c>
      <c r="M134" s="152">
        <f>INDEX('     2022    '!$A$1:$AC$1563,MATCH($D134,'     2022    '!$D$1:$D$1794,0),MATCH(M$1,'     2022    '!$A$1:$AC$1,0))</f>
        <v>82.65</v>
      </c>
      <c r="N134" s="153" t="str">
        <f>INDEX('     2022    '!$A$1:$AC$1563,MATCH($D134,'     2022    '!$D$1:$D$1794,0),MATCH(N$1,'     2022    '!$A$1:$AC$1,0))</f>
        <v>25mm</v>
      </c>
      <c r="O134" s="154">
        <f>INDEX('     2022    '!$A$1:$AC$1563,MATCH($D134,'     2022    '!$D$1:$D$1794,0),MATCH(O$1,'     2022    '!$A$1:$AC$1,0))</f>
        <v>1</v>
      </c>
      <c r="P134" s="153">
        <f>INDEX('     2022    '!$A$1:$AC$1563,MATCH($D134,'     2022    '!$D$1:$D$1794,0),MATCH(P$1,'     2022    '!$A$1:$AC$1,0))</f>
        <v>15</v>
      </c>
      <c r="Q134" s="153" t="str">
        <f>INDEX('     2022    '!$A$1:$AC$1563,MATCH($D134,'     2022    '!$D$1:$D$1794,0),MATCH(Q$1,'     2022    '!$A$1:$AC$1,0))</f>
        <v>Yes</v>
      </c>
      <c r="R134" s="155">
        <f>INDEX('     2022    '!$A$1:$AC$1563,MATCH($D134,'     2022    '!$D$1:$D$1794,0),MATCH(R$1,'     2022    '!$A$1:$AC$1,0))</f>
        <v>9</v>
      </c>
      <c r="S134" s="155">
        <f>INDEX('     2022    '!$A$1:$AC$1563,MATCH($D134,'     2022    '!$D$1:$D$1794,0),MATCH(S$1,'     2022    '!$A$1:$AC$1,0))</f>
        <v>1.45</v>
      </c>
      <c r="T134" s="155">
        <f>INDEX('     2022    '!$A$1:$AC$1563,MATCH($D134,'     2022    '!$D$1:$D$1794,0),MATCH(T$1,'     2022    '!$A$1:$AC$1,0))</f>
        <v>0.3</v>
      </c>
      <c r="U134" s="154" t="str">
        <f>INDEX('     2022    '!$A$1:$AC$1563,MATCH($D134,'     2022    '!$D$1:$D$1794,0),MATCH(U$1,'     2022    '!$A$1:$AC$1,0))</f>
        <v>1.4G</v>
      </c>
      <c r="V134" s="153" t="str">
        <f>INDEX('     2022    '!$A$1:$AC$1563,MATCH($D134,'     2022    '!$D$1:$D$1794,0),MATCH(V$1,'     2022    '!$A$1:$AC$1,0))</f>
        <v>UN0336</v>
      </c>
      <c r="W134" s="153" t="str">
        <f>INDEX('     2022    '!$A$1:$AC$1563,MATCH($D134,'     2022    '!$D$1:$D$1794,0),MATCH(W$1,'     2022    '!$A$1:$AC$1,0))</f>
        <v>F4</v>
      </c>
      <c r="X134" s="151" t="str">
        <f>INDEX('     2022    '!$A$1:$AC$1563,MATCH($D134,'     2022    '!$D$1:$D$1794,0),MATCH(X$1,'     2022    '!$A$1:$AC$1,0))</f>
        <v/>
      </c>
      <c r="Y134" s="151" t="str">
        <f>INDEX('     2022    '!$A$1:$AC$1563,MATCH($D134,'     2022    '!$D$1:$D$1794,0),MATCH(Y$1,'     2022    '!$A$1:$AC$1,0))</f>
        <v/>
      </c>
      <c r="Z134" s="156">
        <f>INDEX('     2022    '!$A$1:$AC$1563,MATCH($D134,'     2022    '!$D$1:$D$1794,0),MATCH(Z$1,'     2022    '!$A$1:$AC$1,0))</f>
        <v>3.6400000000000002E-2</v>
      </c>
      <c r="AA134" s="153" t="str">
        <f>INDEX('     2022    '!$A$1:$AC$1563,MATCH($D134,'     2022    '!$D$1:$D$1794,0),MATCH(AA$1,'     2022    '!$A$1:$AC$1,0))</f>
        <v>1008-F4-69249670</v>
      </c>
      <c r="AB134" s="153" t="str">
        <f>INDEX('     2022    '!$A$1:$AC$1563,MATCH($D134,'     2022    '!$D$1:$D$1794,0),MATCH(AB$1,'     2022    '!$A$1:$AC$1,0))</f>
        <v>GB/HSE-358619</v>
      </c>
      <c r="AC134" s="153" t="str">
        <f>INDEX('     2022    '!$A$1:$AC$1563,MATCH($D134,'     2022    '!$D$1:$D$1794,0),MATCH(AC$1,'     2022    '!$A$1:$AC$1,0))</f>
        <v>8/15/2028</v>
      </c>
    </row>
    <row r="135" spans="1:29">
      <c r="A135" s="32">
        <f t="shared" si="4"/>
        <v>132</v>
      </c>
      <c r="B135" s="68" t="str">
        <f>INDEX('     2022    '!B$2:B$1794,MATCH(D135,'     2022    '!D$2:D$1794,0))</f>
        <v/>
      </c>
      <c r="C135" s="204" t="str">
        <f>INDEX('     2022    '!C$2:C$1794,MATCH(D135,'     2022    '!D$2:D$1794,0))</f>
        <v>Cake - 100s Fan</v>
      </c>
      <c r="D135" s="205" t="str">
        <f>INDEX('     2022    '!D:D,MATCH(A135,'     2022    '!AF:AF,0))</f>
        <v>CC0243</v>
      </c>
      <c r="E135" s="204" t="str">
        <f>INDEX('     2022    '!$A$1:$BP$1563,MATCH(D135,'     2022    '!$D$1:$D$1794,0),MATCH(E$1,'     2022    '!$A$1:$BH$1,0))</f>
        <v>100s Z. Colour tail spit silver blink</v>
      </c>
      <c r="F135" s="206" t="str">
        <f>IFERROR(IF(LEFT(INDEX('     2022    '!AD$2:AD$1794,MATCH(D135,'     2022    '!D$2:D$1794,0)),4)="http",HYPERLINK(INDEX('     2022    '!AD$2:AD$1794,MATCH(D135,'     2022    '!D$2:D$1794,0)),"Video"),""),"")</f>
        <v>Video</v>
      </c>
      <c r="G135" s="207">
        <f>INDEX('     2022    '!$A$1:$AC$1563,MATCH($D135,'     2022    '!$D$1:$D$1794,0),MATCH(G$1,'     2022    '!$A$1:$AC$1,0))</f>
        <v>0</v>
      </c>
      <c r="H135" s="150"/>
      <c r="I135" s="152">
        <f>INDEX('     2022    '!$A$1:$AC$1563,MATCH($D135,'     2022    '!$D$1:$D$1794,0),MATCH(I$1,'     2022    '!$A$1:$AC$1,0))</f>
        <v>49.7</v>
      </c>
      <c r="J135" s="150"/>
      <c r="K135" s="151">
        <f t="shared" si="5"/>
        <v>83.079314122282</v>
      </c>
      <c r="L135" s="152">
        <f>INDEX('     2022    '!$A$1:$AC$1563,MATCH($D135,'     2022    '!$D$1:$D$1794,0),MATCH(L$1,'     2022    '!$A$1:$AC$1,0))</f>
        <v>75.602175851276627</v>
      </c>
      <c r="M135" s="152">
        <f>INDEX('     2022    '!$A$1:$AC$1563,MATCH($D135,'     2022    '!$D$1:$D$1794,0),MATCH(M$1,'     2022    '!$A$1:$AC$1,0))</f>
        <v>83.079314122282</v>
      </c>
      <c r="N135" s="153" t="str">
        <f>INDEX('     2022    '!$A$1:$AC$1563,MATCH($D135,'     2022    '!$D$1:$D$1794,0),MATCH(N$1,'     2022    '!$A$1:$AC$1,0))</f>
        <v>30mm</v>
      </c>
      <c r="O135" s="154">
        <f>INDEX('     2022    '!$A$1:$AC$1563,MATCH($D135,'     2022    '!$D$1:$D$1794,0),MATCH(O$1,'     2022    '!$A$1:$AC$1,0))</f>
        <v>1</v>
      </c>
      <c r="P135" s="153">
        <f>INDEX('     2022    '!$A$1:$AC$1563,MATCH($D135,'     2022    '!$D$1:$D$1794,0),MATCH(P$1,'     2022    '!$A$1:$AC$1,0))</f>
        <v>30</v>
      </c>
      <c r="Q135" s="153" t="str">
        <f>INDEX('     2022    '!$A$1:$AC$1563,MATCH($D135,'     2022    '!$D$1:$D$1794,0),MATCH(Q$1,'     2022    '!$A$1:$AC$1,0))</f>
        <v>Yes</v>
      </c>
      <c r="R135" s="155">
        <f>INDEX('     2022    '!$A$1:$AC$1563,MATCH($D135,'     2022    '!$D$1:$D$1794,0),MATCH(R$1,'     2022    '!$A$1:$AC$1,0))</f>
        <v>14.6</v>
      </c>
      <c r="S135" s="155">
        <f>INDEX('     2022    '!$A$1:$AC$1563,MATCH($D135,'     2022    '!$D$1:$D$1794,0),MATCH(S$1,'     2022    '!$A$1:$AC$1,0))</f>
        <v>2.2000000000000002</v>
      </c>
      <c r="T135" s="155">
        <f>INDEX('     2022    '!$A$1:$AC$1563,MATCH($D135,'     2022    '!$D$1:$D$1794,0),MATCH(T$1,'     2022    '!$A$1:$AC$1,0))</f>
        <v>0.3</v>
      </c>
      <c r="U135" s="154" t="str">
        <f>INDEX('     2022    '!$A$1:$AC$1563,MATCH($D135,'     2022    '!$D$1:$D$1794,0),MATCH(U$1,'     2022    '!$A$1:$AC$1,0))</f>
        <v>1.4G</v>
      </c>
      <c r="V135" s="153" t="str">
        <f>INDEX('     2022    '!$A$1:$AC$1563,MATCH($D135,'     2022    '!$D$1:$D$1794,0),MATCH(V$1,'     2022    '!$A$1:$AC$1,0))</f>
        <v>UN0336</v>
      </c>
      <c r="W135" s="153" t="str">
        <f>INDEX('     2022    '!$A$1:$AC$1563,MATCH($D135,'     2022    '!$D$1:$D$1794,0),MATCH(W$1,'     2022    '!$A$1:$AC$1,0))</f>
        <v>F4</v>
      </c>
      <c r="X135" s="151" t="str">
        <f>INDEX('     2022    '!$A$1:$AC$1563,MATCH($D135,'     2022    '!$D$1:$D$1794,0),MATCH(X$1,'     2022    '!$A$1:$AC$1,0))</f>
        <v/>
      </c>
      <c r="Y135" s="151" t="str">
        <f>INDEX('     2022    '!$A$1:$AC$1563,MATCH($D135,'     2022    '!$D$1:$D$1794,0),MATCH(Y$1,'     2022    '!$A$1:$AC$1,0))</f>
        <v/>
      </c>
      <c r="Z135" s="156">
        <f>INDEX('     2022    '!$A$1:$AC$1563,MATCH($D135,'     2022    '!$D$1:$D$1794,0),MATCH(Z$1,'     2022    '!$A$1:$AC$1,0))</f>
        <v>6.8900000000000003E-2</v>
      </c>
      <c r="AA135" s="153" t="str">
        <f>INDEX('     2022    '!$A$1:$AC$1563,MATCH($D135,'     2022    '!$D$1:$D$1794,0),MATCH(AA$1,'     2022    '!$A$1:$AC$1,0))</f>
        <v>1008-F4-69249672</v>
      </c>
      <c r="AB135" s="153" t="str">
        <f>INDEX('     2022    '!$A$1:$AC$1563,MATCH($D135,'     2022    '!$D$1:$D$1794,0),MATCH(AB$1,'     2022    '!$A$1:$AC$1,0))</f>
        <v>GB/HSE-321020</v>
      </c>
      <c r="AC135" s="153" t="str">
        <f>INDEX('     2022    '!$A$1:$AC$1563,MATCH($D135,'     2022    '!$D$1:$D$1794,0),MATCH(AC$1,'     2022    '!$A$1:$AC$1,0))</f>
        <v>10/4/2030</v>
      </c>
    </row>
    <row r="136" spans="1:29">
      <c r="A136" s="32">
        <f t="shared" si="4"/>
        <v>133</v>
      </c>
      <c r="B136" s="68" t="str">
        <f>INDEX('     2022    '!B$2:B$1794,MATCH(D136,'     2022    '!D$2:D$1794,0))</f>
        <v/>
      </c>
      <c r="C136" s="204" t="str">
        <f>INDEX('     2022    '!C$2:C$1794,MATCH(D136,'     2022    '!D$2:D$1794,0))</f>
        <v>Cake - 100s Fan</v>
      </c>
      <c r="D136" s="205" t="str">
        <f>INDEX('     2022    '!D:D,MATCH(A136,'     2022    '!AF:AF,0))</f>
        <v>CC0476</v>
      </c>
      <c r="E136" s="204" t="str">
        <f>INDEX('     2022    '!$A$1:$BP$1563,MATCH(D136,'     2022    '!$D$1:$D$1794,0),MATCH(E$1,'     2022    '!$A$1:$BH$1,0))</f>
        <v>100s Z. Blue crossette</v>
      </c>
      <c r="F136" s="206" t="str">
        <f>IFERROR(IF(LEFT(INDEX('     2022    '!AD$2:AD$1794,MATCH(D136,'     2022    '!D$2:D$1794,0)),4)="http",HYPERLINK(INDEX('     2022    '!AD$2:AD$1794,MATCH(D136,'     2022    '!D$2:D$1794,0)),"Video"),""),"")</f>
        <v>Video</v>
      </c>
      <c r="G136" s="207">
        <f>INDEX('     2022    '!$A$1:$AC$1563,MATCH($D136,'     2022    '!$D$1:$D$1794,0),MATCH(G$1,'     2022    '!$A$1:$AC$1,0))</f>
        <v>0</v>
      </c>
      <c r="H136" s="150"/>
      <c r="I136" s="152">
        <f>INDEX('     2022    '!$A$1:$AC$1563,MATCH($D136,'     2022    '!$D$1:$D$1794,0),MATCH(I$1,'     2022    '!$A$1:$AC$1,0))</f>
        <v>56.32</v>
      </c>
      <c r="J136" s="150"/>
      <c r="K136" s="151">
        <f t="shared" si="5"/>
        <v>87.279388256374418</v>
      </c>
      <c r="L136" s="152">
        <f>INDEX('     2022    '!$A$1:$AC$1563,MATCH($D136,'     2022    '!$D$1:$D$1794,0),MATCH(L$1,'     2022    '!$A$1:$AC$1,0))</f>
        <v>79.424243313300721</v>
      </c>
      <c r="M136" s="152">
        <f>INDEX('     2022    '!$A$1:$AC$1563,MATCH($D136,'     2022    '!$D$1:$D$1794,0),MATCH(M$1,'     2022    '!$A$1:$AC$1,0))</f>
        <v>87.279388256374418</v>
      </c>
      <c r="N136" s="153" t="str">
        <f>INDEX('     2022    '!$A$1:$AC$1563,MATCH($D136,'     2022    '!$D$1:$D$1794,0),MATCH(N$1,'     2022    '!$A$1:$AC$1,0))</f>
        <v>30mm</v>
      </c>
      <c r="O136" s="154">
        <f>INDEX('     2022    '!$A$1:$AC$1563,MATCH($D136,'     2022    '!$D$1:$D$1794,0),MATCH(O$1,'     2022    '!$A$1:$AC$1,0))</f>
        <v>1</v>
      </c>
      <c r="P136" s="153">
        <f>INDEX('     2022    '!$A$1:$AC$1563,MATCH($D136,'     2022    '!$D$1:$D$1794,0),MATCH(P$1,'     2022    '!$A$1:$AC$1,0))</f>
        <v>17</v>
      </c>
      <c r="Q136" s="153" t="str">
        <f>INDEX('     2022    '!$A$1:$AC$1563,MATCH($D136,'     2022    '!$D$1:$D$1794,0),MATCH(Q$1,'     2022    '!$A$1:$AC$1,0))</f>
        <v>Yes</v>
      </c>
      <c r="R136" s="155">
        <f>INDEX('     2022    '!$A$1:$AC$1563,MATCH($D136,'     2022    '!$D$1:$D$1794,0),MATCH(R$1,'     2022    '!$A$1:$AC$1,0))</f>
        <v>16</v>
      </c>
      <c r="S136" s="155">
        <f>INDEX('     2022    '!$A$1:$AC$1563,MATCH($D136,'     2022    '!$D$1:$D$1794,0),MATCH(S$1,'     2022    '!$A$1:$AC$1,0))</f>
        <v>2.2000000000000002</v>
      </c>
      <c r="T136" s="155">
        <f>INDEX('     2022    '!$A$1:$AC$1563,MATCH($D136,'     2022    '!$D$1:$D$1794,0),MATCH(T$1,'     2022    '!$A$1:$AC$1,0))</f>
        <v>0.3</v>
      </c>
      <c r="U136" s="154" t="str">
        <f>INDEX('     2022    '!$A$1:$AC$1563,MATCH($D136,'     2022    '!$D$1:$D$1794,0),MATCH(U$1,'     2022    '!$A$1:$AC$1,0))</f>
        <v>1.4G</v>
      </c>
      <c r="V136" s="153" t="str">
        <f>INDEX('     2022    '!$A$1:$AC$1563,MATCH($D136,'     2022    '!$D$1:$D$1794,0),MATCH(V$1,'     2022    '!$A$1:$AC$1,0))</f>
        <v>UN0336</v>
      </c>
      <c r="W136" s="153" t="str">
        <f>INDEX('     2022    '!$A$1:$AC$1563,MATCH($D136,'     2022    '!$D$1:$D$1794,0),MATCH(W$1,'     2022    '!$A$1:$AC$1,0))</f>
        <v>F4</v>
      </c>
      <c r="X136" s="151" t="str">
        <f>INDEX('     2022    '!$A$1:$AC$1563,MATCH($D136,'     2022    '!$D$1:$D$1794,0),MATCH(X$1,'     2022    '!$A$1:$AC$1,0))</f>
        <v/>
      </c>
      <c r="Y136" s="151" t="str">
        <f>INDEX('     2022    '!$A$1:$AC$1563,MATCH($D136,'     2022    '!$D$1:$D$1794,0),MATCH(Y$1,'     2022    '!$A$1:$AC$1,0))</f>
        <v/>
      </c>
      <c r="Z136" s="156">
        <f>INDEX('     2022    '!$A$1:$AC$1563,MATCH($D136,'     2022    '!$D$1:$D$1794,0),MATCH(Z$1,'     2022    '!$A$1:$AC$1,0))</f>
        <v>5.3999999999999999E-2</v>
      </c>
      <c r="AA136" s="153" t="str">
        <f>INDEX('     2022    '!$A$1:$AC$1563,MATCH($D136,'     2022    '!$D$1:$D$1794,0),MATCH(AA$1,'     2022    '!$A$1:$AC$1,0))</f>
        <v>1008-F4-69249674</v>
      </c>
      <c r="AB136" s="153" t="str">
        <f>INDEX('     2022    '!$A$1:$AC$1563,MATCH($D136,'     2022    '!$D$1:$D$1794,0),MATCH(AB$1,'     2022    '!$A$1:$AC$1,0))</f>
        <v>GB/HSE-345134</v>
      </c>
      <c r="AC136" s="153" t="str">
        <f>INDEX('     2022    '!$A$1:$AC$1563,MATCH($D136,'     2022    '!$D$1:$D$1794,0),MATCH(AC$1,'     2022    '!$A$1:$AC$1,0))</f>
        <v>10/9/2028</v>
      </c>
    </row>
    <row r="137" spans="1:29" ht="24">
      <c r="A137" s="32">
        <f t="shared" si="4"/>
        <v>134</v>
      </c>
      <c r="B137" s="68" t="str">
        <f>INDEX('     2022    '!B$2:B$1794,MATCH(D137,'     2022    '!D$2:D$1794,0))</f>
        <v/>
      </c>
      <c r="C137" s="204" t="str">
        <f>INDEX('     2022    '!C$2:C$1794,MATCH(D137,'     2022    '!D$2:D$1794,0))</f>
        <v>Cake - 100s Fan</v>
      </c>
      <c r="D137" s="205" t="str">
        <f>INDEX('     2022    '!D:D,MATCH(A137,'     2022    '!AF:AF,0))</f>
        <v>CC0547</v>
      </c>
      <c r="E137" s="204" t="str">
        <f>INDEX('     2022    '!$A$1:$BP$1563,MATCH(D137,'     2022    '!$D$1:$D$1794,0),MATCH(E$1,'     2022    '!$A$1:$BH$1,0))</f>
        <v>100s Z. Red tail spit white strobe+red, green tail white strobe willow+willow, blue tail spit white strobe willow+purple, red tail spit chrys.</v>
      </c>
      <c r="F137" s="206" t="str">
        <f>IFERROR(IF(LEFT(INDEX('     2022    '!AD$2:AD$1794,MATCH(D137,'     2022    '!D$2:D$1794,0)),4)="http",HYPERLINK(INDEX('     2022    '!AD$2:AD$1794,MATCH(D137,'     2022    '!D$2:D$1794,0)),"Video"),""),"")</f>
        <v>Video</v>
      </c>
      <c r="G137" s="207">
        <f>INDEX('     2022    '!$A$1:$AC$1563,MATCH($D137,'     2022    '!$D$1:$D$1794,0),MATCH(G$1,'     2022    '!$A$1:$AC$1,0))</f>
        <v>19</v>
      </c>
      <c r="H137" s="150"/>
      <c r="I137" s="152">
        <f>INDEX('     2022    '!$A$1:$AC$1563,MATCH($D137,'     2022    '!$D$1:$D$1794,0),MATCH(I$1,'     2022    '!$A$1:$AC$1,0))</f>
        <v>62.93</v>
      </c>
      <c r="J137" s="150"/>
      <c r="K137" s="151">
        <f t="shared" si="5"/>
        <v>74.98</v>
      </c>
      <c r="L137" s="152">
        <f>INDEX('     2022    '!$A$1:$AC$1563,MATCH($D137,'     2022    '!$D$1:$D$1794,0),MATCH(L$1,'     2022    '!$A$1:$AC$1,0))</f>
        <v>68.231800000000007</v>
      </c>
      <c r="M137" s="152">
        <f>INDEX('     2022    '!$A$1:$AC$1563,MATCH($D137,'     2022    '!$D$1:$D$1794,0),MATCH(M$1,'     2022    '!$A$1:$AC$1,0))</f>
        <v>74.98</v>
      </c>
      <c r="N137" s="153" t="str">
        <f>INDEX('     2022    '!$A$1:$AC$1563,MATCH($D137,'     2022    '!$D$1:$D$1794,0),MATCH(N$1,'     2022    '!$A$1:$AC$1,0))</f>
        <v>30mm</v>
      </c>
      <c r="O137" s="154">
        <f>INDEX('     2022    '!$A$1:$AC$1563,MATCH($D137,'     2022    '!$D$1:$D$1794,0),MATCH(O$1,'     2022    '!$A$1:$AC$1,0))</f>
        <v>1</v>
      </c>
      <c r="P137" s="153">
        <f>INDEX('     2022    '!$A$1:$AC$1563,MATCH($D137,'     2022    '!$D$1:$D$1794,0),MATCH(P$1,'     2022    '!$A$1:$AC$1,0))</f>
        <v>18</v>
      </c>
      <c r="Q137" s="153" t="str">
        <f>INDEX('     2022    '!$A$1:$AC$1563,MATCH($D137,'     2022    '!$D$1:$D$1794,0),MATCH(Q$1,'     2022    '!$A$1:$AC$1,0))</f>
        <v>Yes</v>
      </c>
      <c r="R137" s="155">
        <f>INDEX('     2022    '!$A$1:$AC$1563,MATCH($D137,'     2022    '!$D$1:$D$1794,0),MATCH(R$1,'     2022    '!$A$1:$AC$1,0))</f>
        <v>16</v>
      </c>
      <c r="S137" s="155">
        <f>INDEX('     2022    '!$A$1:$AC$1563,MATCH($D137,'     2022    '!$D$1:$D$1794,0),MATCH(S$1,'     2022    '!$A$1:$AC$1,0))</f>
        <v>2.1</v>
      </c>
      <c r="T137" s="155">
        <f>INDEX('     2022    '!$A$1:$AC$1563,MATCH($D137,'     2022    '!$D$1:$D$1794,0),MATCH(T$1,'     2022    '!$A$1:$AC$1,0))</f>
        <v>0.3</v>
      </c>
      <c r="U137" s="154" t="str">
        <f>INDEX('     2022    '!$A$1:$AC$1563,MATCH($D137,'     2022    '!$D$1:$D$1794,0),MATCH(U$1,'     2022    '!$A$1:$AC$1,0))</f>
        <v>1.4G</v>
      </c>
      <c r="V137" s="153" t="str">
        <f>INDEX('     2022    '!$A$1:$AC$1563,MATCH($D137,'     2022    '!$D$1:$D$1794,0),MATCH(V$1,'     2022    '!$A$1:$AC$1,0))</f>
        <v>UN0336</v>
      </c>
      <c r="W137" s="153" t="str">
        <f>INDEX('     2022    '!$A$1:$AC$1563,MATCH($D137,'     2022    '!$D$1:$D$1794,0),MATCH(W$1,'     2022    '!$A$1:$AC$1,0))</f>
        <v>F4</v>
      </c>
      <c r="X137" s="151" t="str">
        <f>INDEX('     2022    '!$A$1:$AC$1563,MATCH($D137,'     2022    '!$D$1:$D$1794,0),MATCH(X$1,'     2022    '!$A$1:$AC$1,0))</f>
        <v/>
      </c>
      <c r="Y137" s="151" t="str">
        <f>INDEX('     2022    '!$A$1:$AC$1563,MATCH($D137,'     2022    '!$D$1:$D$1794,0),MATCH(Y$1,'     2022    '!$A$1:$AC$1,0))</f>
        <v/>
      </c>
      <c r="Z137" s="156">
        <f>INDEX('     2022    '!$A$1:$AC$1563,MATCH($D137,'     2022    '!$D$1:$D$1794,0),MATCH(Z$1,'     2022    '!$A$1:$AC$1,0))</f>
        <v>5.3999999999999999E-2</v>
      </c>
      <c r="AA137" s="153" t="str">
        <f>INDEX('     2022    '!$A$1:$AC$1563,MATCH($D137,'     2022    '!$D$1:$D$1794,0),MATCH(AA$1,'     2022    '!$A$1:$AC$1,0))</f>
        <v>2806-F4-000052</v>
      </c>
      <c r="AB137" s="153" t="str">
        <f>INDEX('     2022    '!$A$1:$AC$1563,MATCH($D137,'     2022    '!$D$1:$D$1794,0),MATCH(AB$1,'     2022    '!$A$1:$AC$1,0))</f>
        <v>GB/HSE-350980</v>
      </c>
      <c r="AC137" s="153" t="str">
        <f>INDEX('     2022    '!$A$1:$AC$1563,MATCH($D137,'     2022    '!$D$1:$D$1794,0),MATCH(AC$1,'     2022    '!$A$1:$AC$1,0))</f>
        <v>7/29/2030</v>
      </c>
    </row>
    <row r="138" spans="1:29">
      <c r="A138" s="32">
        <f t="shared" si="4"/>
        <v>135</v>
      </c>
      <c r="B138" s="68" t="str">
        <f>INDEX('     2022    '!B$2:B$1794,MATCH(D138,'     2022    '!D$2:D$1794,0))</f>
        <v/>
      </c>
      <c r="C138" s="204" t="str">
        <f>INDEX('     2022    '!C$2:C$1794,MATCH(D138,'     2022    '!D$2:D$1794,0))</f>
        <v>Cake - 100s Fan</v>
      </c>
      <c r="D138" s="205" t="str">
        <f>INDEX('     2022    '!D:D,MATCH(A138,'     2022    '!AF:AF,0))</f>
        <v>CC0626</v>
      </c>
      <c r="E138" s="204" t="str">
        <f>INDEX('     2022    '!$A$1:$BP$1563,MATCH(D138,'     2022    '!$D$1:$D$1794,0),MATCH(E$1,'     2022    '!$A$1:$BH$1,0))</f>
        <v>100s Z. Gold tail spit gold horsetail</v>
      </c>
      <c r="F138" s="206" t="str">
        <f>IFERROR(IF(LEFT(INDEX('     2022    '!AD$2:AD$1794,MATCH(D138,'     2022    '!D$2:D$1794,0)),4)="http",HYPERLINK(INDEX('     2022    '!AD$2:AD$1794,MATCH(D138,'     2022    '!D$2:D$1794,0)),"Video"),""),"")</f>
        <v>Video</v>
      </c>
      <c r="G138" s="207">
        <f>INDEX('     2022    '!$A$1:$AC$1563,MATCH($D138,'     2022    '!$D$1:$D$1794,0),MATCH(G$1,'     2022    '!$A$1:$AC$1,0))</f>
        <v>4</v>
      </c>
      <c r="H138" s="150"/>
      <c r="I138" s="152">
        <f>INDEX('     2022    '!$A$1:$AC$1563,MATCH($D138,'     2022    '!$D$1:$D$1794,0),MATCH(I$1,'     2022    '!$A$1:$AC$1,0))</f>
        <v>63.35</v>
      </c>
      <c r="J138" s="150"/>
      <c r="K138" s="151">
        <f t="shared" si="5"/>
        <v>75.48</v>
      </c>
      <c r="L138" s="152">
        <f>INDEX('     2022    '!$A$1:$AC$1563,MATCH($D138,'     2022    '!$D$1:$D$1794,0),MATCH(L$1,'     2022    '!$A$1:$AC$1,0))</f>
        <v>68.686800000000005</v>
      </c>
      <c r="M138" s="152">
        <f>INDEX('     2022    '!$A$1:$AC$1563,MATCH($D138,'     2022    '!$D$1:$D$1794,0),MATCH(M$1,'     2022    '!$A$1:$AC$1,0))</f>
        <v>75.48</v>
      </c>
      <c r="N138" s="153" t="str">
        <f>INDEX('     2022    '!$A$1:$AC$1563,MATCH($D138,'     2022    '!$D$1:$D$1794,0),MATCH(N$1,'     2022    '!$A$1:$AC$1,0))</f>
        <v>30mm</v>
      </c>
      <c r="O138" s="154">
        <f>INDEX('     2022    '!$A$1:$AC$1563,MATCH($D138,'     2022    '!$D$1:$D$1794,0),MATCH(O$1,'     2022    '!$A$1:$AC$1,0))</f>
        <v>1</v>
      </c>
      <c r="P138" s="153">
        <f>INDEX('     2022    '!$A$1:$AC$1563,MATCH($D138,'     2022    '!$D$1:$D$1794,0),MATCH(P$1,'     2022    '!$A$1:$AC$1,0))</f>
        <v>25</v>
      </c>
      <c r="Q138" s="153" t="str">
        <f>INDEX('     2022    '!$A$1:$AC$1563,MATCH($D138,'     2022    '!$D$1:$D$1794,0),MATCH(Q$1,'     2022    '!$A$1:$AC$1,0))</f>
        <v>Yes</v>
      </c>
      <c r="R138" s="155">
        <f>INDEX('     2022    '!$A$1:$AC$1563,MATCH($D138,'     2022    '!$D$1:$D$1794,0),MATCH(R$1,'     2022    '!$A$1:$AC$1,0))</f>
        <v>13</v>
      </c>
      <c r="S138" s="155">
        <f>INDEX('     2022    '!$A$1:$AC$1563,MATCH($D138,'     2022    '!$D$1:$D$1794,0),MATCH(S$1,'     2022    '!$A$1:$AC$1,0))</f>
        <v>1.8</v>
      </c>
      <c r="T138" s="155">
        <f>INDEX('     2022    '!$A$1:$AC$1563,MATCH($D138,'     2022    '!$D$1:$D$1794,0),MATCH(T$1,'     2022    '!$A$1:$AC$1,0))</f>
        <v>0.3</v>
      </c>
      <c r="U138" s="154" t="str">
        <f>INDEX('     2022    '!$A$1:$AC$1563,MATCH($D138,'     2022    '!$D$1:$D$1794,0),MATCH(U$1,'     2022    '!$A$1:$AC$1,0))</f>
        <v>1.4G</v>
      </c>
      <c r="V138" s="153" t="str">
        <f>INDEX('     2022    '!$A$1:$AC$1563,MATCH($D138,'     2022    '!$D$1:$D$1794,0),MATCH(V$1,'     2022    '!$A$1:$AC$1,0))</f>
        <v>UN0336</v>
      </c>
      <c r="W138" s="153" t="str">
        <f>INDEX('     2022    '!$A$1:$AC$1563,MATCH($D138,'     2022    '!$D$1:$D$1794,0),MATCH(W$1,'     2022    '!$A$1:$AC$1,0))</f>
        <v>F4</v>
      </c>
      <c r="X138" s="151" t="str">
        <f>INDEX('     2022    '!$A$1:$AC$1563,MATCH($D138,'     2022    '!$D$1:$D$1794,0),MATCH(X$1,'     2022    '!$A$1:$AC$1,0))</f>
        <v/>
      </c>
      <c r="Y138" s="151" t="str">
        <f>INDEX('     2022    '!$A$1:$AC$1563,MATCH($D138,'     2022    '!$D$1:$D$1794,0),MATCH(Y$1,'     2022    '!$A$1:$AC$1,0))</f>
        <v/>
      </c>
      <c r="Z138" s="156">
        <f>INDEX('     2022    '!$A$1:$AC$1563,MATCH($D138,'     2022    '!$D$1:$D$1794,0),MATCH(Z$1,'     2022    '!$A$1:$AC$1,0))</f>
        <v>5.2350000000000001E-2</v>
      </c>
      <c r="AA138" s="153" t="str">
        <f>INDEX('     2022    '!$A$1:$AC$1563,MATCH($D138,'     2022    '!$D$1:$D$1794,0),MATCH(AA$1,'     2022    '!$A$1:$AC$1,0))</f>
        <v>1008-F4-69249672</v>
      </c>
      <c r="AB138" s="153" t="str">
        <f>INDEX('     2022    '!$A$1:$AC$1563,MATCH($D138,'     2022    '!$D$1:$D$1794,0),MATCH(AB$1,'     2022    '!$A$1:$AC$1,0))</f>
        <v>GB/HSE-352788</v>
      </c>
      <c r="AC138" s="153" t="str">
        <f>INDEX('     2022    '!$A$1:$AC$1563,MATCH($D138,'     2022    '!$D$1:$D$1794,0),MATCH(AC$1,'     2022    '!$A$1:$AC$1,0))</f>
        <v>6/28/2026</v>
      </c>
    </row>
    <row r="139" spans="1:29">
      <c r="A139" s="32">
        <f t="shared" si="4"/>
        <v>136</v>
      </c>
      <c r="B139" s="68" t="str">
        <f>INDEX('     2022    '!B$2:B$1794,MATCH(D139,'     2022    '!D$2:D$1794,0))</f>
        <v/>
      </c>
      <c r="C139" s="204" t="str">
        <f>INDEX('     2022    '!C$2:C$1794,MATCH(D139,'     2022    '!D$2:D$1794,0))</f>
        <v>Cake - 100s Fan</v>
      </c>
      <c r="D139" s="205" t="str">
        <f>INDEX('     2022    '!D:D,MATCH(A139,'     2022    '!AF:AF,0))</f>
        <v>CC0452</v>
      </c>
      <c r="E139" s="204" t="str">
        <f>INDEX('     2022    '!$A$1:$BP$1563,MATCH(D139,'     2022    '!$D$1:$D$1794,0),MATCH(E$1,'     2022    '!$A$1:$BH$1,0))</f>
        <v>100s Z. White glitter mine spit chicken bleed</v>
      </c>
      <c r="F139" s="206" t="str">
        <f>IFERROR(IF(LEFT(INDEX('     2022    '!AD$2:AD$1794,MATCH(D139,'     2022    '!D$2:D$1794,0)),4)="http",HYPERLINK(INDEX('     2022    '!AD$2:AD$1794,MATCH(D139,'     2022    '!D$2:D$1794,0)),"Video"),""),"")</f>
        <v>Video</v>
      </c>
      <c r="G139" s="207">
        <f>INDEX('     2022    '!$A$1:$AC$1563,MATCH($D139,'     2022    '!$D$1:$D$1794,0),MATCH(G$1,'     2022    '!$A$1:$AC$1,0))</f>
        <v>9</v>
      </c>
      <c r="H139" s="150"/>
      <c r="I139" s="152">
        <f>INDEX('     2022    '!$A$1:$AC$1563,MATCH($D139,'     2022    '!$D$1:$D$1794,0),MATCH(I$1,'     2022    '!$A$1:$AC$1,0))</f>
        <v>64.09</v>
      </c>
      <c r="J139" s="150"/>
      <c r="K139" s="151">
        <f t="shared" si="5"/>
        <v>74.943156812825166</v>
      </c>
      <c r="L139" s="152">
        <f>INDEX('     2022    '!$A$1:$AC$1563,MATCH($D139,'     2022    '!$D$1:$D$1794,0),MATCH(L$1,'     2022    '!$A$1:$AC$1,0))</f>
        <v>68.198272699670909</v>
      </c>
      <c r="M139" s="152">
        <f>INDEX('     2022    '!$A$1:$AC$1563,MATCH($D139,'     2022    '!$D$1:$D$1794,0),MATCH(M$1,'     2022    '!$A$1:$AC$1,0))</f>
        <v>74.943156812825166</v>
      </c>
      <c r="N139" s="153" t="str">
        <f>INDEX('     2022    '!$A$1:$AC$1563,MATCH($D139,'     2022    '!$D$1:$D$1794,0),MATCH(N$1,'     2022    '!$A$1:$AC$1,0))</f>
        <v>30mm</v>
      </c>
      <c r="O139" s="154">
        <f>INDEX('     2022    '!$A$1:$AC$1563,MATCH($D139,'     2022    '!$D$1:$D$1794,0),MATCH(O$1,'     2022    '!$A$1:$AC$1,0))</f>
        <v>1</v>
      </c>
      <c r="P139" s="153">
        <f>INDEX('     2022    '!$A$1:$AC$1563,MATCH($D139,'     2022    '!$D$1:$D$1794,0),MATCH(P$1,'     2022    '!$A$1:$AC$1,0))</f>
        <v>25</v>
      </c>
      <c r="Q139" s="153" t="str">
        <f>INDEX('     2022    '!$A$1:$AC$1563,MATCH($D139,'     2022    '!$D$1:$D$1794,0),MATCH(Q$1,'     2022    '!$A$1:$AC$1,0))</f>
        <v>Yes</v>
      </c>
      <c r="R139" s="155">
        <f>INDEX('     2022    '!$A$1:$AC$1563,MATCH($D139,'     2022    '!$D$1:$D$1794,0),MATCH(R$1,'     2022    '!$A$1:$AC$1,0))</f>
        <v>16</v>
      </c>
      <c r="S139" s="155">
        <f>INDEX('     2022    '!$A$1:$AC$1563,MATCH($D139,'     2022    '!$D$1:$D$1794,0),MATCH(S$1,'     2022    '!$A$1:$AC$1,0))</f>
        <v>2.2000000000000002</v>
      </c>
      <c r="T139" s="155">
        <f>INDEX('     2022    '!$A$1:$AC$1563,MATCH($D139,'     2022    '!$D$1:$D$1794,0),MATCH(T$1,'     2022    '!$A$1:$AC$1,0))</f>
        <v>0.3</v>
      </c>
      <c r="U139" s="154" t="str">
        <f>INDEX('     2022    '!$A$1:$AC$1563,MATCH($D139,'     2022    '!$D$1:$D$1794,0),MATCH(U$1,'     2022    '!$A$1:$AC$1,0))</f>
        <v>1.4G</v>
      </c>
      <c r="V139" s="153" t="str">
        <f>INDEX('     2022    '!$A$1:$AC$1563,MATCH($D139,'     2022    '!$D$1:$D$1794,0),MATCH(V$1,'     2022    '!$A$1:$AC$1,0))</f>
        <v>UN0336</v>
      </c>
      <c r="W139" s="153" t="str">
        <f>INDEX('     2022    '!$A$1:$AC$1563,MATCH($D139,'     2022    '!$D$1:$D$1794,0),MATCH(W$1,'     2022    '!$A$1:$AC$1,0))</f>
        <v>F4</v>
      </c>
      <c r="X139" s="151" t="str">
        <f>INDEX('     2022    '!$A$1:$AC$1563,MATCH($D139,'     2022    '!$D$1:$D$1794,0),MATCH(X$1,'     2022    '!$A$1:$AC$1,0))</f>
        <v/>
      </c>
      <c r="Y139" s="151" t="str">
        <f>INDEX('     2022    '!$A$1:$AC$1563,MATCH($D139,'     2022    '!$D$1:$D$1794,0),MATCH(Y$1,'     2022    '!$A$1:$AC$1,0))</f>
        <v/>
      </c>
      <c r="Z139" s="156">
        <f>INDEX('     2022    '!$A$1:$AC$1563,MATCH($D139,'     2022    '!$D$1:$D$1794,0),MATCH(Z$1,'     2022    '!$A$1:$AC$1,0))</f>
        <v>5.5100000000000003E-2</v>
      </c>
      <c r="AA139" s="153" t="str">
        <f>INDEX('     2022    '!$A$1:$AC$1563,MATCH($D139,'     2022    '!$D$1:$D$1794,0),MATCH(AA$1,'     2022    '!$A$1:$AC$1,0))</f>
        <v>1008-F4-69249672</v>
      </c>
      <c r="AB139" s="153" t="str">
        <f>INDEX('     2022    '!$A$1:$AC$1563,MATCH($D139,'     2022    '!$D$1:$D$1794,0),MATCH(AB$1,'     2022    '!$A$1:$AC$1,0))</f>
        <v>GB/HSE-340865</v>
      </c>
      <c r="AC139" s="153" t="str">
        <f>INDEX('     2022    '!$A$1:$AC$1563,MATCH($D139,'     2022    '!$D$1:$D$1794,0),MATCH(AC$1,'     2022    '!$A$1:$AC$1,0))</f>
        <v>8/3/2027</v>
      </c>
    </row>
    <row r="140" spans="1:29">
      <c r="A140" s="32">
        <f t="shared" si="4"/>
        <v>137</v>
      </c>
      <c r="B140" s="68" t="str">
        <f>INDEX('     2022    '!B$2:B$1794,MATCH(D140,'     2022    '!D$2:D$1794,0))</f>
        <v/>
      </c>
      <c r="C140" s="204" t="str">
        <f>INDEX('     2022    '!C$2:C$1794,MATCH(D140,'     2022    '!D$2:D$1794,0))</f>
        <v>Cake - 100s Fan</v>
      </c>
      <c r="D140" s="205" t="str">
        <f>INDEX('     2022    '!D:D,MATCH(A140,'     2022    '!AF:AF,0))</f>
        <v>CC0232</v>
      </c>
      <c r="E140" s="204" t="str">
        <f>INDEX('     2022    '!$A$1:$BP$1563,MATCH(D140,'     2022    '!$D$1:$D$1794,0),MATCH(E$1,'     2022    '!$A$1:$BH$1,0))</f>
        <v>100s Z. Colour Tail Colour Leaves</v>
      </c>
      <c r="F140" s="206" t="str">
        <f>IFERROR(IF(LEFT(INDEX('     2022    '!AD$2:AD$1794,MATCH(D140,'     2022    '!D$2:D$1794,0)),4)="http",HYPERLINK(INDEX('     2022    '!AD$2:AD$1794,MATCH(D140,'     2022    '!D$2:D$1794,0)),"Video"),""),"")</f>
        <v>Video</v>
      </c>
      <c r="G140" s="207">
        <f>INDEX('     2022    '!$A$1:$AC$1563,MATCH($D140,'     2022    '!$D$1:$D$1794,0),MATCH(G$1,'     2022    '!$A$1:$AC$1,0))</f>
        <v>26</v>
      </c>
      <c r="H140" s="150"/>
      <c r="I140" s="152">
        <f>INDEX('     2022    '!$A$1:$AC$1563,MATCH($D140,'     2022    '!$D$1:$D$1794,0),MATCH(I$1,'     2022    '!$A$1:$AC$1,0))</f>
        <v>64.16</v>
      </c>
      <c r="J140" s="150"/>
      <c r="K140" s="151">
        <f t="shared" si="5"/>
        <v>76.440000000000012</v>
      </c>
      <c r="L140" s="152">
        <f>INDEX('     2022    '!$A$1:$AC$1563,MATCH($D140,'     2022    '!$D$1:$D$1794,0),MATCH(L$1,'     2022    '!$A$1:$AC$1,0))</f>
        <v>69.560400000000016</v>
      </c>
      <c r="M140" s="152">
        <f>INDEX('     2022    '!$A$1:$AC$1563,MATCH($D140,'     2022    '!$D$1:$D$1794,0),MATCH(M$1,'     2022    '!$A$1:$AC$1,0))</f>
        <v>76.440000000000012</v>
      </c>
      <c r="N140" s="153" t="str">
        <f>INDEX('     2022    '!$A$1:$AC$1563,MATCH($D140,'     2022    '!$D$1:$D$1794,0),MATCH(N$1,'     2022    '!$A$1:$AC$1,0))</f>
        <v>30mm</v>
      </c>
      <c r="O140" s="154">
        <f>INDEX('     2022    '!$A$1:$AC$1563,MATCH($D140,'     2022    '!$D$1:$D$1794,0),MATCH(O$1,'     2022    '!$A$1:$AC$1,0))</f>
        <v>1</v>
      </c>
      <c r="P140" s="153">
        <f>INDEX('     2022    '!$A$1:$AC$1563,MATCH($D140,'     2022    '!$D$1:$D$1794,0),MATCH(P$1,'     2022    '!$A$1:$AC$1,0))</f>
        <v>30</v>
      </c>
      <c r="Q140" s="153" t="str">
        <f>INDEX('     2022    '!$A$1:$AC$1563,MATCH($D140,'     2022    '!$D$1:$D$1794,0),MATCH(Q$1,'     2022    '!$A$1:$AC$1,0))</f>
        <v>Yes</v>
      </c>
      <c r="R140" s="155">
        <f>INDEX('     2022    '!$A$1:$AC$1563,MATCH($D140,'     2022    '!$D$1:$D$1794,0),MATCH(R$1,'     2022    '!$A$1:$AC$1,0))</f>
        <v>16</v>
      </c>
      <c r="S140" s="155">
        <f>INDEX('     2022    '!$A$1:$AC$1563,MATCH($D140,'     2022    '!$D$1:$D$1794,0),MATCH(S$1,'     2022    '!$A$1:$AC$1,0))</f>
        <v>2.2000000000000002</v>
      </c>
      <c r="T140" s="155">
        <f>INDEX('     2022    '!$A$1:$AC$1563,MATCH($D140,'     2022    '!$D$1:$D$1794,0),MATCH(T$1,'     2022    '!$A$1:$AC$1,0))</f>
        <v>0.3</v>
      </c>
      <c r="U140" s="154" t="str">
        <f>INDEX('     2022    '!$A$1:$AC$1563,MATCH($D140,'     2022    '!$D$1:$D$1794,0),MATCH(U$1,'     2022    '!$A$1:$AC$1,0))</f>
        <v>1.4G</v>
      </c>
      <c r="V140" s="153" t="str">
        <f>INDEX('     2022    '!$A$1:$AC$1563,MATCH($D140,'     2022    '!$D$1:$D$1794,0),MATCH(V$1,'     2022    '!$A$1:$AC$1,0))</f>
        <v>UN0336</v>
      </c>
      <c r="W140" s="153" t="str">
        <f>INDEX('     2022    '!$A$1:$AC$1563,MATCH($D140,'     2022    '!$D$1:$D$1794,0),MATCH(W$1,'     2022    '!$A$1:$AC$1,0))</f>
        <v>F4</v>
      </c>
      <c r="X140" s="151" t="str">
        <f>INDEX('     2022    '!$A$1:$AC$1563,MATCH($D140,'     2022    '!$D$1:$D$1794,0),MATCH(X$1,'     2022    '!$A$1:$AC$1,0))</f>
        <v/>
      </c>
      <c r="Y140" s="151" t="str">
        <f>INDEX('     2022    '!$A$1:$AC$1563,MATCH($D140,'     2022    '!$D$1:$D$1794,0),MATCH(Y$1,'     2022    '!$A$1:$AC$1,0))</f>
        <v/>
      </c>
      <c r="Z140" s="156">
        <f>INDEX('     2022    '!$A$1:$AC$1563,MATCH($D140,'     2022    '!$D$1:$D$1794,0),MATCH(Z$1,'     2022    '!$A$1:$AC$1,0))</f>
        <v>5.5100000000000003E-2</v>
      </c>
      <c r="AA140" s="153" t="str">
        <f>INDEX('     2022    '!$A$1:$AC$1563,MATCH($D140,'     2022    '!$D$1:$D$1794,0),MATCH(AA$1,'     2022    '!$A$1:$AC$1,0))</f>
        <v>1008-F4-69249672</v>
      </c>
      <c r="AB140" s="153" t="str">
        <f>INDEX('     2022    '!$A$1:$AC$1563,MATCH($D140,'     2022    '!$D$1:$D$1794,0),MATCH(AB$1,'     2022    '!$A$1:$AC$1,0))</f>
        <v>GB/HSE-321010</v>
      </c>
      <c r="AC140" s="153" t="str">
        <f>INDEX('     2022    '!$A$1:$AC$1563,MATCH($D140,'     2022    '!$D$1:$D$1794,0),MATCH(AC$1,'     2022    '!$A$1:$AC$1,0))</f>
        <v>10/4/2030</v>
      </c>
    </row>
    <row r="141" spans="1:29">
      <c r="A141" s="32">
        <f t="shared" si="4"/>
        <v>138</v>
      </c>
      <c r="B141" s="68" t="str">
        <f>INDEX('     2022    '!B$2:B$1794,MATCH(D141,'     2022    '!D$2:D$1794,0))</f>
        <v/>
      </c>
      <c r="C141" s="204" t="str">
        <f>INDEX('     2022    '!C$2:C$1794,MATCH(D141,'     2022    '!D$2:D$1794,0))</f>
        <v>Cake - 100s Fan</v>
      </c>
      <c r="D141" s="205" t="str">
        <f>INDEX('     2022    '!D:D,MATCH(A141,'     2022    '!AF:AF,0))</f>
        <v>CC0475</v>
      </c>
      <c r="E141" s="204" t="str">
        <f>INDEX('     2022    '!$A$1:$BP$1563,MATCH(D141,'     2022    '!$D$1:$D$1794,0),MATCH(E$1,'     2022    '!$A$1:$BH$1,0))</f>
        <v>100s Z. Red crossette</v>
      </c>
      <c r="F141" s="206" t="str">
        <f>IFERROR(IF(LEFT(INDEX('     2022    '!AD$2:AD$1794,MATCH(D141,'     2022    '!D$2:D$1794,0)),4)="http",HYPERLINK(INDEX('     2022    '!AD$2:AD$1794,MATCH(D141,'     2022    '!D$2:D$1794,0)),"Video"),""),"")</f>
        <v>Video</v>
      </c>
      <c r="G141" s="207">
        <f>INDEX('     2022    '!$A$1:$AC$1563,MATCH($D141,'     2022    '!$D$1:$D$1794,0),MATCH(G$1,'     2022    '!$A$1:$AC$1,0))</f>
        <v>26</v>
      </c>
      <c r="H141" s="150"/>
      <c r="I141" s="152">
        <f>INDEX('     2022    '!$A$1:$AC$1563,MATCH($D141,'     2022    '!$D$1:$D$1794,0),MATCH(I$1,'     2022    '!$A$1:$AC$1,0))</f>
        <v>65.12</v>
      </c>
      <c r="J141" s="150"/>
      <c r="K141" s="151">
        <f t="shared" si="5"/>
        <v>77.58</v>
      </c>
      <c r="L141" s="152">
        <f>INDEX('     2022    '!$A$1:$AC$1563,MATCH($D141,'     2022    '!$D$1:$D$1794,0),MATCH(L$1,'     2022    '!$A$1:$AC$1,0))</f>
        <v>70.597800000000007</v>
      </c>
      <c r="M141" s="152">
        <f>INDEX('     2022    '!$A$1:$AC$1563,MATCH($D141,'     2022    '!$D$1:$D$1794,0),MATCH(M$1,'     2022    '!$A$1:$AC$1,0))</f>
        <v>77.58</v>
      </c>
      <c r="N141" s="153" t="str">
        <f>INDEX('     2022    '!$A$1:$AC$1563,MATCH($D141,'     2022    '!$D$1:$D$1794,0),MATCH(N$1,'     2022    '!$A$1:$AC$1,0))</f>
        <v>30mm</v>
      </c>
      <c r="O141" s="154">
        <f>INDEX('     2022    '!$A$1:$AC$1563,MATCH($D141,'     2022    '!$D$1:$D$1794,0),MATCH(O$1,'     2022    '!$A$1:$AC$1,0))</f>
        <v>1</v>
      </c>
      <c r="P141" s="153">
        <f>INDEX('     2022    '!$A$1:$AC$1563,MATCH($D141,'     2022    '!$D$1:$D$1794,0),MATCH(P$1,'     2022    '!$A$1:$AC$1,0))</f>
        <v>30</v>
      </c>
      <c r="Q141" s="153" t="str">
        <f>INDEX('     2022    '!$A$1:$AC$1563,MATCH($D141,'     2022    '!$D$1:$D$1794,0),MATCH(Q$1,'     2022    '!$A$1:$AC$1,0))</f>
        <v>Yes</v>
      </c>
      <c r="R141" s="155">
        <f>INDEX('     2022    '!$A$1:$AC$1563,MATCH($D141,'     2022    '!$D$1:$D$1794,0),MATCH(R$1,'     2022    '!$A$1:$AC$1,0))</f>
        <v>16</v>
      </c>
      <c r="S141" s="155">
        <f>INDEX('     2022    '!$A$1:$AC$1563,MATCH($D141,'     2022    '!$D$1:$D$1794,0),MATCH(S$1,'     2022    '!$A$1:$AC$1,0))</f>
        <v>2.2000000000000002</v>
      </c>
      <c r="T141" s="155">
        <f>INDEX('     2022    '!$A$1:$AC$1563,MATCH($D141,'     2022    '!$D$1:$D$1794,0),MATCH(T$1,'     2022    '!$A$1:$AC$1,0))</f>
        <v>0.3</v>
      </c>
      <c r="U141" s="154" t="str">
        <f>INDEX('     2022    '!$A$1:$AC$1563,MATCH($D141,'     2022    '!$D$1:$D$1794,0),MATCH(U$1,'     2022    '!$A$1:$AC$1,0))</f>
        <v>1.4G</v>
      </c>
      <c r="V141" s="153" t="str">
        <f>INDEX('     2022    '!$A$1:$AC$1563,MATCH($D141,'     2022    '!$D$1:$D$1794,0),MATCH(V$1,'     2022    '!$A$1:$AC$1,0))</f>
        <v>UN0336</v>
      </c>
      <c r="W141" s="153" t="str">
        <f>INDEX('     2022    '!$A$1:$AC$1563,MATCH($D141,'     2022    '!$D$1:$D$1794,0),MATCH(W$1,'     2022    '!$A$1:$AC$1,0))</f>
        <v>F4</v>
      </c>
      <c r="X141" s="151" t="str">
        <f>INDEX('     2022    '!$A$1:$AC$1563,MATCH($D141,'     2022    '!$D$1:$D$1794,0),MATCH(X$1,'     2022    '!$A$1:$AC$1,0))</f>
        <v/>
      </c>
      <c r="Y141" s="151" t="str">
        <f>INDEX('     2022    '!$A$1:$AC$1563,MATCH($D141,'     2022    '!$D$1:$D$1794,0),MATCH(Y$1,'     2022    '!$A$1:$AC$1,0))</f>
        <v/>
      </c>
      <c r="Z141" s="156">
        <f>INDEX('     2022    '!$A$1:$AC$1563,MATCH($D141,'     2022    '!$D$1:$D$1794,0),MATCH(Z$1,'     2022    '!$A$1:$AC$1,0))</f>
        <v>5.3999999999999999E-2</v>
      </c>
      <c r="AA141" s="153" t="str">
        <f>INDEX('     2022    '!$A$1:$AC$1563,MATCH($D141,'     2022    '!$D$1:$D$1794,0),MATCH(AA$1,'     2022    '!$A$1:$AC$1,0))</f>
        <v>1008-F4-69249674</v>
      </c>
      <c r="AB141" s="153" t="str">
        <f>INDEX('     2022    '!$A$1:$AC$1563,MATCH($D141,'     2022    '!$D$1:$D$1794,0),MATCH(AB$1,'     2022    '!$A$1:$AC$1,0))</f>
        <v>GB/HSE-345133</v>
      </c>
      <c r="AC141" s="153" t="str">
        <f>INDEX('     2022    '!$A$1:$AC$1563,MATCH($D141,'     2022    '!$D$1:$D$1794,0),MATCH(AC$1,'     2022    '!$A$1:$AC$1,0))</f>
        <v>10/9/2028</v>
      </c>
    </row>
    <row r="142" spans="1:29">
      <c r="A142" s="32">
        <f t="shared" si="4"/>
        <v>139</v>
      </c>
      <c r="B142" s="68" t="str">
        <f>INDEX('     2022    '!B$2:B$1794,MATCH(D142,'     2022    '!D$2:D$1794,0))</f>
        <v/>
      </c>
      <c r="C142" s="204" t="str">
        <f>INDEX('     2022    '!C$2:C$1794,MATCH(D142,'     2022    '!D$2:D$1794,0))</f>
        <v>Cake - 100s Fan</v>
      </c>
      <c r="D142" s="205" t="str">
        <f>INDEX('     2022    '!D:D,MATCH(A142,'     2022    '!AF:AF,0))</f>
        <v>CC0961</v>
      </c>
      <c r="E142" s="204" t="str">
        <f>INDEX('     2022    '!$A$1:$BP$1563,MATCH(D142,'     2022    '!$D$1:$D$1794,0),MATCH(E$1,'     2022    '!$A$1:$BH$1,0))</f>
        <v>100s Z. Silver spinner spit red falling leaves</v>
      </c>
      <c r="F142" s="206" t="str">
        <f>IFERROR(IF(LEFT(INDEX('     2022    '!AD$2:AD$1794,MATCH(D142,'     2022    '!D$2:D$1794,0)),4)="http",HYPERLINK(INDEX('     2022    '!AD$2:AD$1794,MATCH(D142,'     2022    '!D$2:D$1794,0)),"Video"),""),"")</f>
        <v>Video</v>
      </c>
      <c r="G142" s="207">
        <f>INDEX('     2022    '!$A$1:$AC$1563,MATCH($D142,'     2022    '!$D$1:$D$1794,0),MATCH(G$1,'     2022    '!$A$1:$AC$1,0))</f>
        <v>30</v>
      </c>
      <c r="H142" s="150"/>
      <c r="I142" s="152">
        <f>INDEX('     2022    '!$A$1:$AC$1563,MATCH($D142,'     2022    '!$D$1:$D$1794,0),MATCH(I$1,'     2022    '!$A$1:$AC$1,0))</f>
        <v>68.11</v>
      </c>
      <c r="J142" s="150"/>
      <c r="K142" s="151">
        <f t="shared" si="5"/>
        <v>81.150000000000006</v>
      </c>
      <c r="L142" s="152">
        <f>INDEX('     2022    '!$A$1:$AC$1563,MATCH($D142,'     2022    '!$D$1:$D$1794,0),MATCH(L$1,'     2022    '!$A$1:$AC$1,0))</f>
        <v>73.846500000000006</v>
      </c>
      <c r="M142" s="152">
        <f>INDEX('     2022    '!$A$1:$AC$1563,MATCH($D142,'     2022    '!$D$1:$D$1794,0),MATCH(M$1,'     2022    '!$A$1:$AC$1,0))</f>
        <v>81.150000000000006</v>
      </c>
      <c r="N142" s="153" t="str">
        <f>INDEX('     2022    '!$A$1:$AC$1563,MATCH($D142,'     2022    '!$D$1:$D$1794,0),MATCH(N$1,'     2022    '!$A$1:$AC$1,0))</f>
        <v>30mm</v>
      </c>
      <c r="O142" s="154">
        <f>INDEX('     2022    '!$A$1:$AC$1563,MATCH($D142,'     2022    '!$D$1:$D$1794,0),MATCH(O$1,'     2022    '!$A$1:$AC$1,0))</f>
        <v>1</v>
      </c>
      <c r="P142" s="153">
        <f>INDEX('     2022    '!$A$1:$AC$1563,MATCH($D142,'     2022    '!$D$1:$D$1794,0),MATCH(P$1,'     2022    '!$A$1:$AC$1,0))</f>
        <v>22</v>
      </c>
      <c r="Q142" s="153" t="str">
        <f>INDEX('     2022    '!$A$1:$AC$1563,MATCH($D142,'     2022    '!$D$1:$D$1794,0),MATCH(Q$1,'     2022    '!$A$1:$AC$1,0))</f>
        <v>Yes</v>
      </c>
      <c r="R142" s="155">
        <f>INDEX('     2022    '!$A$1:$AC$1563,MATCH($D142,'     2022    '!$D$1:$D$1794,0),MATCH(R$1,'     2022    '!$A$1:$AC$1,0))</f>
        <v>15</v>
      </c>
      <c r="S142" s="155">
        <f>INDEX('     2022    '!$A$1:$AC$1563,MATCH($D142,'     2022    '!$D$1:$D$1794,0),MATCH(S$1,'     2022    '!$A$1:$AC$1,0))</f>
        <v>1.65</v>
      </c>
      <c r="T142" s="155">
        <f>INDEX('     2022    '!$A$1:$AC$1563,MATCH($D142,'     2022    '!$D$1:$D$1794,0),MATCH(T$1,'     2022    '!$A$1:$AC$1,0))</f>
        <v>0.3</v>
      </c>
      <c r="U142" s="154" t="str">
        <f>INDEX('     2022    '!$A$1:$AC$1563,MATCH($D142,'     2022    '!$D$1:$D$1794,0),MATCH(U$1,'     2022    '!$A$1:$AC$1,0))</f>
        <v>1.4G</v>
      </c>
      <c r="V142" s="153" t="str">
        <f>INDEX('     2022    '!$A$1:$AC$1563,MATCH($D142,'     2022    '!$D$1:$D$1794,0),MATCH(V$1,'     2022    '!$A$1:$AC$1,0))</f>
        <v>UN0336</v>
      </c>
      <c r="W142" s="153" t="str">
        <f>INDEX('     2022    '!$A$1:$AC$1563,MATCH($D142,'     2022    '!$D$1:$D$1794,0),MATCH(W$1,'     2022    '!$A$1:$AC$1,0))</f>
        <v>F4</v>
      </c>
      <c r="X142" s="151" t="str">
        <f>INDEX('     2022    '!$A$1:$AC$1563,MATCH($D142,'     2022    '!$D$1:$D$1794,0),MATCH(X$1,'     2022    '!$A$1:$AC$1,0))</f>
        <v/>
      </c>
      <c r="Y142" s="151" t="str">
        <f>INDEX('     2022    '!$A$1:$AC$1563,MATCH($D142,'     2022    '!$D$1:$D$1794,0),MATCH(Y$1,'     2022    '!$A$1:$AC$1,0))</f>
        <v/>
      </c>
      <c r="Z142" s="156">
        <f>INDEX('     2022    '!$A$1:$AC$1563,MATCH($D142,'     2022    '!$D$1:$D$1794,0),MATCH(Z$1,'     2022    '!$A$1:$AC$1,0))</f>
        <v>5.3800000000000001E-2</v>
      </c>
      <c r="AA142" s="153" t="str">
        <f>INDEX('     2022    '!$A$1:$AC$1563,MATCH($D142,'     2022    '!$D$1:$D$1794,0),MATCH(AA$1,'     2022    '!$A$1:$AC$1,0))</f>
        <v>2806-F4-000052</v>
      </c>
      <c r="AB142" s="153" t="str">
        <f>INDEX('     2022    '!$A$1:$AC$1563,MATCH($D142,'     2022    '!$D$1:$D$1794,0),MATCH(AB$1,'     2022    '!$A$1:$AC$1,0))</f>
        <v>GB/HSE-355657</v>
      </c>
      <c r="AC142" s="153" t="str">
        <f>INDEX('     2022    '!$A$1:$AC$1563,MATCH($D142,'     2022    '!$D$1:$D$1794,0),MATCH(AC$1,'     2022    '!$A$1:$AC$1,0))</f>
        <v>8/3/2027</v>
      </c>
    </row>
    <row r="143" spans="1:29">
      <c r="A143" s="32">
        <f t="shared" si="4"/>
        <v>140</v>
      </c>
      <c r="B143" s="68" t="str">
        <f>INDEX('     2022    '!B$2:B$1794,MATCH(D143,'     2022    '!D$2:D$1794,0))</f>
        <v/>
      </c>
      <c r="C143" s="204" t="str">
        <f>INDEX('     2022    '!C$2:C$1794,MATCH(D143,'     2022    '!D$2:D$1794,0))</f>
        <v>Cake - 100s Fan</v>
      </c>
      <c r="D143" s="205" t="str">
        <f>INDEX('     2022    '!D:D,MATCH(A143,'     2022    '!AF:AF,0))</f>
        <v>CC1156</v>
      </c>
      <c r="E143" s="204" t="str">
        <f>INDEX('     2022    '!$A$1:$BP$1563,MATCH(D143,'     2022    '!$D$1:$D$1794,0),MATCH(E$1,'     2022    '!$A$1:$BH$1,0))</f>
        <v>100s Z. Blue &amp; white strobe waterfall pistil color falling leaves</v>
      </c>
      <c r="F143" s="206" t="str">
        <f>IFERROR(IF(LEFT(INDEX('     2022    '!AD$2:AD$1794,MATCH(D143,'     2022    '!D$2:D$1794,0)),4)="http",HYPERLINK(INDEX('     2022    '!AD$2:AD$1794,MATCH(D143,'     2022    '!D$2:D$1794,0)),"Video"),""),"")</f>
        <v>Video</v>
      </c>
      <c r="G143" s="207">
        <f>INDEX('     2022    '!$A$1:$AC$1563,MATCH($D143,'     2022    '!$D$1:$D$1794,0),MATCH(G$1,'     2022    '!$A$1:$AC$1,0))</f>
        <v>0</v>
      </c>
      <c r="H143" s="150"/>
      <c r="I143" s="152">
        <f>INDEX('     2022    '!$A$1:$AC$1563,MATCH($D143,'     2022    '!$D$1:$D$1794,0),MATCH(I$1,'     2022    '!$A$1:$AC$1,0))</f>
        <v>77.39</v>
      </c>
      <c r="J143" s="150"/>
      <c r="K143" s="151">
        <f t="shared" si="5"/>
        <v>89.10868853360887</v>
      </c>
      <c r="L143" s="152">
        <f>INDEX('     2022    '!$A$1:$AC$1563,MATCH($D143,'     2022    '!$D$1:$D$1794,0),MATCH(L$1,'     2022    '!$A$1:$AC$1,0))</f>
        <v>81.088906565584068</v>
      </c>
      <c r="M143" s="152">
        <f>INDEX('     2022    '!$A$1:$AC$1563,MATCH($D143,'     2022    '!$D$1:$D$1794,0),MATCH(M$1,'     2022    '!$A$1:$AC$1,0))</f>
        <v>89.10868853360887</v>
      </c>
      <c r="N143" s="153" t="str">
        <f>INDEX('     2022    '!$A$1:$AC$1563,MATCH($D143,'     2022    '!$D$1:$D$1794,0),MATCH(N$1,'     2022    '!$A$1:$AC$1,0))</f>
        <v>30mm</v>
      </c>
      <c r="O143" s="154">
        <f>INDEX('     2022    '!$A$1:$AC$1563,MATCH($D143,'     2022    '!$D$1:$D$1794,0),MATCH(O$1,'     2022    '!$A$1:$AC$1,0))</f>
        <v>1</v>
      </c>
      <c r="P143" s="153">
        <f>INDEX('     2022    '!$A$1:$AC$1563,MATCH($D143,'     2022    '!$D$1:$D$1794,0),MATCH(P$1,'     2022    '!$A$1:$AC$1,0))</f>
        <v>20</v>
      </c>
      <c r="Q143" s="153" t="str">
        <f>INDEX('     2022    '!$A$1:$AC$1563,MATCH($D143,'     2022    '!$D$1:$D$1794,0),MATCH(Q$1,'     2022    '!$A$1:$AC$1,0))</f>
        <v>Yes</v>
      </c>
      <c r="R143" s="155">
        <f>INDEX('     2022    '!$A$1:$AC$1563,MATCH($D143,'     2022    '!$D$1:$D$1794,0),MATCH(R$1,'     2022    '!$A$1:$AC$1,0))</f>
        <v>17</v>
      </c>
      <c r="S143" s="155">
        <f>INDEX('     2022    '!$A$1:$AC$1563,MATCH($D143,'     2022    '!$D$1:$D$1794,0),MATCH(S$1,'     2022    '!$A$1:$AC$1,0))</f>
        <v>2.2000000000000002</v>
      </c>
      <c r="T143" s="155">
        <f>INDEX('     2022    '!$A$1:$AC$1563,MATCH($D143,'     2022    '!$D$1:$D$1794,0),MATCH(T$1,'     2022    '!$A$1:$AC$1,0))</f>
        <v>0.3</v>
      </c>
      <c r="U143" s="154" t="str">
        <f>INDEX('     2022    '!$A$1:$AC$1563,MATCH($D143,'     2022    '!$D$1:$D$1794,0),MATCH(U$1,'     2022    '!$A$1:$AC$1,0))</f>
        <v>1.4G</v>
      </c>
      <c r="V143" s="153" t="str">
        <f>INDEX('     2022    '!$A$1:$AC$1563,MATCH($D143,'     2022    '!$D$1:$D$1794,0),MATCH(V$1,'     2022    '!$A$1:$AC$1,0))</f>
        <v>UN0336</v>
      </c>
      <c r="W143" s="153" t="str">
        <f>INDEX('     2022    '!$A$1:$AC$1563,MATCH($D143,'     2022    '!$D$1:$D$1794,0),MATCH(W$1,'     2022    '!$A$1:$AC$1,0))</f>
        <v>F4</v>
      </c>
      <c r="X143" s="151" t="str">
        <f>INDEX('     2022    '!$A$1:$AC$1563,MATCH($D143,'     2022    '!$D$1:$D$1794,0),MATCH(X$1,'     2022    '!$A$1:$AC$1,0))</f>
        <v/>
      </c>
      <c r="Y143" s="151" t="str">
        <f>INDEX('     2022    '!$A$1:$AC$1563,MATCH($D143,'     2022    '!$D$1:$D$1794,0),MATCH(Y$1,'     2022    '!$A$1:$AC$1,0))</f>
        <v/>
      </c>
      <c r="Z143" s="156">
        <f>INDEX('     2022    '!$A$1:$AC$1563,MATCH($D143,'     2022    '!$D$1:$D$1794,0),MATCH(Z$1,'     2022    '!$A$1:$AC$1,0))</f>
        <v>6.8900000000000003E-2</v>
      </c>
      <c r="AA143" s="153" t="str">
        <f>INDEX('     2022    '!$A$1:$AC$1563,MATCH($D143,'     2022    '!$D$1:$D$1794,0),MATCH(AA$1,'     2022    '!$A$1:$AC$1,0))</f>
        <v>2806-F4-000052</v>
      </c>
      <c r="AB143" s="153" t="str">
        <f>INDEX('     2022    '!$A$1:$AC$1563,MATCH($D143,'     2022    '!$D$1:$D$1794,0),MATCH(AB$1,'     2022    '!$A$1:$AC$1,0))</f>
        <v>GB/HSE-358603</v>
      </c>
      <c r="AC143" s="153" t="str">
        <f>INDEX('     2022    '!$A$1:$AC$1563,MATCH($D143,'     2022    '!$D$1:$D$1794,0),MATCH(AC$1,'     2022    '!$A$1:$AC$1,0))</f>
        <v>8/15/2028</v>
      </c>
    </row>
    <row r="144" spans="1:29">
      <c r="A144" s="32">
        <f t="shared" si="4"/>
        <v>141</v>
      </c>
      <c r="B144" s="68" t="str">
        <f>INDEX('     2022    '!B$2:B$1794,MATCH(D144,'     2022    '!D$2:D$1794,0))</f>
        <v/>
      </c>
      <c r="C144" s="204" t="str">
        <f>INDEX('     2022    '!C$2:C$1794,MATCH(D144,'     2022    '!D$2:D$1794,0))</f>
        <v>Cake - 100s Fan</v>
      </c>
      <c r="D144" s="205" t="str">
        <f>INDEX('     2022    '!D:D,MATCH(A144,'     2022    '!AF:AF,0))</f>
        <v>CC0554</v>
      </c>
      <c r="E144" s="204" t="str">
        <f>INDEX('     2022    '!$A$1:$BP$1563,MATCH(D144,'     2022    '!$D$1:$D$1794,0),MATCH(E$1,'     2022    '!$A$1:$BH$1,0))</f>
        <v>100s Z. Red strobe tail</v>
      </c>
      <c r="F144" s="206" t="str">
        <f>IFERROR(IF(LEFT(INDEX('     2022    '!AD$2:AD$1794,MATCH(D144,'     2022    '!D$2:D$1794,0)),4)="http",HYPERLINK(INDEX('     2022    '!AD$2:AD$1794,MATCH(D144,'     2022    '!D$2:D$1794,0)),"Video"),""),"")</f>
        <v>Video</v>
      </c>
      <c r="G144" s="207">
        <f>INDEX('     2022    '!$A$1:$AC$1563,MATCH($D144,'     2022    '!$D$1:$D$1794,0),MATCH(G$1,'     2022    '!$A$1:$AC$1,0))</f>
        <v>12</v>
      </c>
      <c r="H144" s="150"/>
      <c r="I144" s="152">
        <f>INDEX('     2022    '!$A$1:$AC$1563,MATCH($D144,'     2022    '!$D$1:$D$1794,0),MATCH(I$1,'     2022    '!$A$1:$AC$1,0))</f>
        <v>80.13</v>
      </c>
      <c r="J144" s="150"/>
      <c r="K144" s="151">
        <f t="shared" si="5"/>
        <v>95.47</v>
      </c>
      <c r="L144" s="152">
        <f>INDEX('     2022    '!$A$1:$AC$1563,MATCH($D144,'     2022    '!$D$1:$D$1794,0),MATCH(L$1,'     2022    '!$A$1:$AC$1,0))</f>
        <v>86.877700000000004</v>
      </c>
      <c r="M144" s="152">
        <f>INDEX('     2022    '!$A$1:$AC$1563,MATCH($D144,'     2022    '!$D$1:$D$1794,0),MATCH(M$1,'     2022    '!$A$1:$AC$1,0))</f>
        <v>95.47</v>
      </c>
      <c r="N144" s="153" t="str">
        <f>INDEX('     2022    '!$A$1:$AC$1563,MATCH($D144,'     2022    '!$D$1:$D$1794,0),MATCH(N$1,'     2022    '!$A$1:$AC$1,0))</f>
        <v>30mm</v>
      </c>
      <c r="O144" s="154">
        <f>INDEX('     2022    '!$A$1:$AC$1563,MATCH($D144,'     2022    '!$D$1:$D$1794,0),MATCH(O$1,'     2022    '!$A$1:$AC$1,0))</f>
        <v>1</v>
      </c>
      <c r="P144" s="153">
        <f>INDEX('     2022    '!$A$1:$AC$1563,MATCH($D144,'     2022    '!$D$1:$D$1794,0),MATCH(P$1,'     2022    '!$A$1:$AC$1,0))</f>
        <v>31</v>
      </c>
      <c r="Q144" s="153" t="str">
        <f>INDEX('     2022    '!$A$1:$AC$1563,MATCH($D144,'     2022    '!$D$1:$D$1794,0),MATCH(Q$1,'     2022    '!$A$1:$AC$1,0))</f>
        <v>Yes</v>
      </c>
      <c r="R144" s="155">
        <f>INDEX('     2022    '!$A$1:$AC$1563,MATCH($D144,'     2022    '!$D$1:$D$1794,0),MATCH(R$1,'     2022    '!$A$1:$AC$1,0))</f>
        <v>15</v>
      </c>
      <c r="S144" s="155">
        <f>INDEX('     2022    '!$A$1:$AC$1563,MATCH($D144,'     2022    '!$D$1:$D$1794,0),MATCH(S$1,'     2022    '!$A$1:$AC$1,0))</f>
        <v>2.5</v>
      </c>
      <c r="T144" s="155">
        <f>INDEX('     2022    '!$A$1:$AC$1563,MATCH($D144,'     2022    '!$D$1:$D$1794,0),MATCH(T$1,'     2022    '!$A$1:$AC$1,0))</f>
        <v>0.3</v>
      </c>
      <c r="U144" s="154" t="str">
        <f>INDEX('     2022    '!$A$1:$AC$1563,MATCH($D144,'     2022    '!$D$1:$D$1794,0),MATCH(U$1,'     2022    '!$A$1:$AC$1,0))</f>
        <v>1.4G</v>
      </c>
      <c r="V144" s="153" t="str">
        <f>INDEX('     2022    '!$A$1:$AC$1563,MATCH($D144,'     2022    '!$D$1:$D$1794,0),MATCH(V$1,'     2022    '!$A$1:$AC$1,0))</f>
        <v>UN0336</v>
      </c>
      <c r="W144" s="153" t="str">
        <f>INDEX('     2022    '!$A$1:$AC$1563,MATCH($D144,'     2022    '!$D$1:$D$1794,0),MATCH(W$1,'     2022    '!$A$1:$AC$1,0))</f>
        <v>F4</v>
      </c>
      <c r="X144" s="151" t="str">
        <f>INDEX('     2022    '!$A$1:$AC$1563,MATCH($D144,'     2022    '!$D$1:$D$1794,0),MATCH(X$1,'     2022    '!$A$1:$AC$1,0))</f>
        <v/>
      </c>
      <c r="Y144" s="151" t="str">
        <f>INDEX('     2022    '!$A$1:$AC$1563,MATCH($D144,'     2022    '!$D$1:$D$1794,0),MATCH(Y$1,'     2022    '!$A$1:$AC$1,0))</f>
        <v/>
      </c>
      <c r="Z144" s="156">
        <f>INDEX('     2022    '!$A$1:$AC$1563,MATCH($D144,'     2022    '!$D$1:$D$1794,0),MATCH(Z$1,'     2022    '!$A$1:$AC$1,0))</f>
        <v>6.8900000000000003E-2</v>
      </c>
      <c r="AA144" s="153" t="str">
        <f>INDEX('     2022    '!$A$1:$AC$1563,MATCH($D144,'     2022    '!$D$1:$D$1794,0),MATCH(AA$1,'     2022    '!$A$1:$AC$1,0))</f>
        <v>1008-F4-69249673</v>
      </c>
      <c r="AB144" s="153" t="str">
        <f>INDEX('     2022    '!$A$1:$AC$1563,MATCH($D144,'     2022    '!$D$1:$D$1794,0),MATCH(AB$1,'     2022    '!$A$1:$AC$1,0))</f>
        <v>GB/HSE-350974</v>
      </c>
      <c r="AC144" s="153" t="str">
        <f>INDEX('     2022    '!$A$1:$AC$1563,MATCH($D144,'     2022    '!$D$1:$D$1794,0),MATCH(AC$1,'     2022    '!$A$1:$AC$1,0))</f>
        <v>7/29/2030</v>
      </c>
    </row>
    <row r="145" spans="1:29">
      <c r="A145" s="32">
        <f t="shared" si="4"/>
        <v>142</v>
      </c>
      <c r="B145" s="68" t="str">
        <f>INDEX('     2022    '!B$2:B$1794,MATCH(D145,'     2022    '!D$2:D$1794,0))</f>
        <v/>
      </c>
      <c r="C145" s="204" t="str">
        <f>INDEX('     2022    '!C$2:C$1794,MATCH(D145,'     2022    '!D$2:D$1794,0))</f>
        <v>Cake - 100s Fan</v>
      </c>
      <c r="D145" s="205" t="str">
        <f>INDEX('     2022    '!D:D,MATCH(A145,'     2022    '!AF:AF,0))</f>
        <v>CC1453</v>
      </c>
      <c r="E145" s="204" t="str">
        <f>INDEX('     2022    '!$A$1:$BP$1563,MATCH(D145,'     2022    '!$D$1:$D$1794,0),MATCH(E$1,'     2022    '!$A$1:$BH$1,0))</f>
        <v>100s Z. Rainbow tail to white strobe bouquet.</v>
      </c>
      <c r="F145" s="206" t="str">
        <f>IFERROR(IF(LEFT(INDEX('     2022    '!AD$2:AD$1794,MATCH(D145,'     2022    '!D$2:D$1794,0)),4)="http",HYPERLINK(INDEX('     2022    '!AD$2:AD$1794,MATCH(D145,'     2022    '!D$2:D$1794,0)),"Video"),""),"")</f>
        <v>Video</v>
      </c>
      <c r="G145" s="207">
        <f>INDEX('     2022    '!$A$1:$AC$1563,MATCH($D145,'     2022    '!$D$1:$D$1794,0),MATCH(G$1,'     2022    '!$A$1:$AC$1,0))</f>
        <v>24</v>
      </c>
      <c r="H145" s="150"/>
      <c r="I145" s="152">
        <f>INDEX('     2022    '!$A$1:$AC$1563,MATCH($D145,'     2022    '!$D$1:$D$1794,0),MATCH(I$1,'     2022    '!$A$1:$AC$1,0))</f>
        <v>81.319999999999993</v>
      </c>
      <c r="J145" s="150"/>
      <c r="K145" s="151">
        <f t="shared" si="5"/>
        <v>91.785506912567428</v>
      </c>
      <c r="L145" s="152">
        <f>INDEX('     2022    '!$A$1:$AC$1563,MATCH($D145,'     2022    '!$D$1:$D$1794,0),MATCH(L$1,'     2022    '!$A$1:$AC$1,0))</f>
        <v>83.524811290436361</v>
      </c>
      <c r="M145" s="152">
        <f>INDEX('     2022    '!$A$1:$AC$1563,MATCH($D145,'     2022    '!$D$1:$D$1794,0),MATCH(M$1,'     2022    '!$A$1:$AC$1,0))</f>
        <v>91.785506912567428</v>
      </c>
      <c r="N145" s="153" t="str">
        <f>INDEX('     2022    '!$A$1:$AC$1563,MATCH($D145,'     2022    '!$D$1:$D$1794,0),MATCH(N$1,'     2022    '!$A$1:$AC$1,0))</f>
        <v>30mm</v>
      </c>
      <c r="O145" s="154">
        <f>INDEX('     2022    '!$A$1:$AC$1563,MATCH($D145,'     2022    '!$D$1:$D$1794,0),MATCH(O$1,'     2022    '!$A$1:$AC$1,0))</f>
        <v>1</v>
      </c>
      <c r="P145" s="153">
        <f>INDEX('     2022    '!$A$1:$AC$1563,MATCH($D145,'     2022    '!$D$1:$D$1794,0),MATCH(P$1,'     2022    '!$A$1:$AC$1,0))</f>
        <v>10</v>
      </c>
      <c r="Q145" s="153" t="str">
        <f>INDEX('     2022    '!$A$1:$AC$1563,MATCH($D145,'     2022    '!$D$1:$D$1794,0),MATCH(Q$1,'     2022    '!$A$1:$AC$1,0))</f>
        <v>Yes</v>
      </c>
      <c r="R145" s="155">
        <f>INDEX('     2022    '!$A$1:$AC$1563,MATCH($D145,'     2022    '!$D$1:$D$1794,0),MATCH(R$1,'     2022    '!$A$1:$AC$1,0))</f>
        <v>15</v>
      </c>
      <c r="S145" s="155">
        <f>INDEX('     2022    '!$A$1:$AC$1563,MATCH($D145,'     2022    '!$D$1:$D$1794,0),MATCH(S$1,'     2022    '!$A$1:$AC$1,0))</f>
        <v>2.5</v>
      </c>
      <c r="T145" s="155">
        <f>INDEX('     2022    '!$A$1:$AC$1563,MATCH($D145,'     2022    '!$D$1:$D$1794,0),MATCH(T$1,'     2022    '!$A$1:$AC$1,0))</f>
        <v>0.3</v>
      </c>
      <c r="U145" s="154" t="str">
        <f>INDEX('     2022    '!$A$1:$AC$1563,MATCH($D145,'     2022    '!$D$1:$D$1794,0),MATCH(U$1,'     2022    '!$A$1:$AC$1,0))</f>
        <v>1.4G</v>
      </c>
      <c r="V145" s="153" t="str">
        <f>INDEX('     2022    '!$A$1:$AC$1563,MATCH($D145,'     2022    '!$D$1:$D$1794,0),MATCH(V$1,'     2022    '!$A$1:$AC$1,0))</f>
        <v>UN0336</v>
      </c>
      <c r="W145" s="153" t="str">
        <f>INDEX('     2022    '!$A$1:$AC$1563,MATCH($D145,'     2022    '!$D$1:$D$1794,0),MATCH(W$1,'     2022    '!$A$1:$AC$1,0))</f>
        <v>F4</v>
      </c>
      <c r="X145" s="151" t="str">
        <f>INDEX('     2022    '!$A$1:$AC$1563,MATCH($D145,'     2022    '!$D$1:$D$1794,0),MATCH(X$1,'     2022    '!$A$1:$AC$1,0))</f>
        <v/>
      </c>
      <c r="Y145" s="151" t="str">
        <f>INDEX('     2022    '!$A$1:$AC$1563,MATCH($D145,'     2022    '!$D$1:$D$1794,0),MATCH(Y$1,'     2022    '!$A$1:$AC$1,0))</f>
        <v/>
      </c>
      <c r="Z145" s="156">
        <f>INDEX('     2022    '!$A$1:$AC$1563,MATCH($D145,'     2022    '!$D$1:$D$1794,0),MATCH(Z$1,'     2022    '!$A$1:$AC$1,0))</f>
        <v>6.6299999999999998E-2</v>
      </c>
      <c r="AA145" s="153" t="str">
        <f>INDEX('     2022    '!$A$1:$AC$1563,MATCH($D145,'     2022    '!$D$1:$D$1794,0),MATCH(AA$1,'     2022    '!$A$1:$AC$1,0))</f>
        <v>2806-F4-000623</v>
      </c>
      <c r="AB145" s="153" t="str">
        <f>INDEX('     2022    '!$A$1:$AC$1563,MATCH($D145,'     2022    '!$D$1:$D$1794,0),MATCH(AB$1,'     2022    '!$A$1:$AC$1,0))</f>
        <v>GB/HSE-360465</v>
      </c>
      <c r="AC145" s="153" t="str">
        <f>INDEX('     2022    '!$A$1:$AC$1563,MATCH($D145,'     2022    '!$D$1:$D$1794,0),MATCH(AC$1,'     2022    '!$A$1:$AC$1,0))</f>
        <v>6/8/2029</v>
      </c>
    </row>
    <row r="146" spans="1:29">
      <c r="A146" s="32">
        <f t="shared" si="4"/>
        <v>143</v>
      </c>
      <c r="B146" s="68" t="str">
        <f>INDEX('     2022    '!B$2:B$1794,MATCH(D146,'     2022    '!D$2:D$1794,0))</f>
        <v/>
      </c>
      <c r="C146" s="204" t="str">
        <f>INDEX('     2022    '!C$2:C$1794,MATCH(D146,'     2022    '!D$2:D$1794,0))</f>
        <v>Cake - 100s Fan</v>
      </c>
      <c r="D146" s="205" t="str">
        <f>INDEX('     2022    '!D:D,MATCH(A146,'     2022    '!AF:AF,0))</f>
        <v>CC1282</v>
      </c>
      <c r="E146" s="204" t="str">
        <f>INDEX('     2022    '!$A$1:$BP$1563,MATCH(D146,'     2022    '!$D$1:$D$1794,0),MATCH(E$1,'     2022    '!$A$1:$BH$1,0))</f>
        <v>100s Z. Red strobe willow+ blue + white strobe bouquet</v>
      </c>
      <c r="F146" s="206" t="str">
        <f>IFERROR(IF(LEFT(INDEX('     2022    '!AD$2:AD$1794,MATCH(D146,'     2022    '!D$2:D$1794,0)),4)="http",HYPERLINK(INDEX('     2022    '!AD$2:AD$1794,MATCH(D146,'     2022    '!D$2:D$1794,0)),"Video"),""),"")</f>
        <v>Video</v>
      </c>
      <c r="G146" s="207">
        <f>INDEX('     2022    '!$A$1:$AC$1563,MATCH($D146,'     2022    '!$D$1:$D$1794,0),MATCH(G$1,'     2022    '!$A$1:$AC$1,0))</f>
        <v>12</v>
      </c>
      <c r="H146" s="150"/>
      <c r="I146" s="152">
        <f>INDEX('     2022    '!$A$1:$AC$1563,MATCH($D146,'     2022    '!$D$1:$D$1794,0),MATCH(I$1,'     2022    '!$A$1:$AC$1,0))</f>
        <v>84.89</v>
      </c>
      <c r="J146" s="150"/>
      <c r="K146" s="151">
        <f t="shared" si="5"/>
        <v>101.14</v>
      </c>
      <c r="L146" s="152">
        <f>INDEX('     2022    '!$A$1:$AC$1563,MATCH($D146,'     2022    '!$D$1:$D$1794,0),MATCH(L$1,'     2022    '!$A$1:$AC$1,0))</f>
        <v>92.037400000000005</v>
      </c>
      <c r="M146" s="152">
        <f>INDEX('     2022    '!$A$1:$AC$1563,MATCH($D146,'     2022    '!$D$1:$D$1794,0),MATCH(M$1,'     2022    '!$A$1:$AC$1,0))</f>
        <v>101.14</v>
      </c>
      <c r="N146" s="153" t="str">
        <f>INDEX('     2022    '!$A$1:$AC$1563,MATCH($D146,'     2022    '!$D$1:$D$1794,0),MATCH(N$1,'     2022    '!$A$1:$AC$1,0))</f>
        <v>30mm</v>
      </c>
      <c r="O146" s="154">
        <f>INDEX('     2022    '!$A$1:$AC$1563,MATCH($D146,'     2022    '!$D$1:$D$1794,0),MATCH(O$1,'     2022    '!$A$1:$AC$1,0))</f>
        <v>1</v>
      </c>
      <c r="P146" s="153">
        <f>INDEX('     2022    '!$A$1:$AC$1563,MATCH($D146,'     2022    '!$D$1:$D$1794,0),MATCH(P$1,'     2022    '!$A$1:$AC$1,0))</f>
        <v>22</v>
      </c>
      <c r="Q146" s="153" t="str">
        <f>INDEX('     2022    '!$A$1:$AC$1563,MATCH($D146,'     2022    '!$D$1:$D$1794,0),MATCH(Q$1,'     2022    '!$A$1:$AC$1,0))</f>
        <v>Yes</v>
      </c>
      <c r="R146" s="155">
        <f>INDEX('     2022    '!$A$1:$AC$1563,MATCH($D146,'     2022    '!$D$1:$D$1794,0),MATCH(R$1,'     2022    '!$A$1:$AC$1,0))</f>
        <v>15</v>
      </c>
      <c r="S146" s="155">
        <f>INDEX('     2022    '!$A$1:$AC$1563,MATCH($D146,'     2022    '!$D$1:$D$1794,0),MATCH(S$1,'     2022    '!$A$1:$AC$1,0))</f>
        <v>2.7</v>
      </c>
      <c r="T146" s="155">
        <f>INDEX('     2022    '!$A$1:$AC$1563,MATCH($D146,'     2022    '!$D$1:$D$1794,0),MATCH(T$1,'     2022    '!$A$1:$AC$1,0))</f>
        <v>0.3</v>
      </c>
      <c r="U146" s="154" t="str">
        <f>INDEX('     2022    '!$A$1:$AC$1563,MATCH($D146,'     2022    '!$D$1:$D$1794,0),MATCH(U$1,'     2022    '!$A$1:$AC$1,0))</f>
        <v>1.4G</v>
      </c>
      <c r="V146" s="153" t="str">
        <f>INDEX('     2022    '!$A$1:$AC$1563,MATCH($D146,'     2022    '!$D$1:$D$1794,0),MATCH(V$1,'     2022    '!$A$1:$AC$1,0))</f>
        <v>UN0336</v>
      </c>
      <c r="W146" s="153" t="str">
        <f>INDEX('     2022    '!$A$1:$AC$1563,MATCH($D146,'     2022    '!$D$1:$D$1794,0),MATCH(W$1,'     2022    '!$A$1:$AC$1,0))</f>
        <v>F4</v>
      </c>
      <c r="X146" s="151" t="str">
        <f>INDEX('     2022    '!$A$1:$AC$1563,MATCH($D146,'     2022    '!$D$1:$D$1794,0),MATCH(X$1,'     2022    '!$A$1:$AC$1,0))</f>
        <v/>
      </c>
      <c r="Y146" s="151" t="str">
        <f>INDEX('     2022    '!$A$1:$AC$1563,MATCH($D146,'     2022    '!$D$1:$D$1794,0),MATCH(Y$1,'     2022    '!$A$1:$AC$1,0))</f>
        <v/>
      </c>
      <c r="Z146" s="156">
        <f>INDEX('     2022    '!$A$1:$AC$1563,MATCH($D146,'     2022    '!$D$1:$D$1794,0),MATCH(Z$1,'     2022    '!$A$1:$AC$1,0))</f>
        <v>6.8900000000000003E-2</v>
      </c>
      <c r="AA146" s="153" t="str">
        <f>INDEX('     2022    '!$A$1:$AC$1563,MATCH($D146,'     2022    '!$D$1:$D$1794,0),MATCH(AA$1,'     2022    '!$A$1:$AC$1,0))</f>
        <v>1008-F4-69249663</v>
      </c>
      <c r="AB146" s="153" t="str">
        <f>INDEX('     2022    '!$A$1:$AC$1563,MATCH($D146,'     2022    '!$D$1:$D$1794,0),MATCH(AB$1,'     2022    '!$A$1:$AC$1,0))</f>
        <v>GB/HSE-358632</v>
      </c>
      <c r="AC146" s="153" t="str">
        <f>INDEX('     2022    '!$A$1:$AC$1563,MATCH($D146,'     2022    '!$D$1:$D$1794,0),MATCH(AC$1,'     2022    '!$A$1:$AC$1,0))</f>
        <v>8/15/2028</v>
      </c>
    </row>
    <row r="147" spans="1:29">
      <c r="A147" s="32">
        <f t="shared" si="4"/>
        <v>144</v>
      </c>
      <c r="B147" s="68" t="str">
        <f>INDEX('     2022    '!B$2:B$1794,MATCH(D147,'     2022    '!D$2:D$1794,0))</f>
        <v/>
      </c>
      <c r="C147" s="204" t="str">
        <f>INDEX('     2022    '!C$2:C$1794,MATCH(D147,'     2022    '!D$2:D$1794,0))</f>
        <v>Cake - &gt;100s</v>
      </c>
      <c r="D147" s="205" t="str">
        <f>INDEX('     2022    '!D:D,MATCH(A147,'     2022    '!AF:AF,0))</f>
        <v>CC0973</v>
      </c>
      <c r="E147" s="204" t="str">
        <f>INDEX('     2022    '!$A$1:$BP$1563,MATCH(D147,'     2022    '!$D$1:$D$1794,0),MATCH(E$1,'     2022    '!$A$1:$BH$1,0))</f>
        <v>110s Z. White strobe blue bouquet red crossette.</v>
      </c>
      <c r="F147" s="206" t="str">
        <f>IFERROR(IF(LEFT(INDEX('     2022    '!AD$2:AD$1794,MATCH(D147,'     2022    '!D$2:D$1794,0)),4)="http",HYPERLINK(INDEX('     2022    '!AD$2:AD$1794,MATCH(D147,'     2022    '!D$2:D$1794,0)),"Video"),""),"")</f>
        <v>Video</v>
      </c>
      <c r="G147" s="207">
        <f>INDEX('     2022    '!$A$1:$AC$1563,MATCH($D147,'     2022    '!$D$1:$D$1794,0),MATCH(G$1,'     2022    '!$A$1:$AC$1,0))</f>
        <v>21</v>
      </c>
      <c r="H147" s="150"/>
      <c r="I147" s="152">
        <f>INDEX('     2022    '!$A$1:$AC$1563,MATCH($D147,'     2022    '!$D$1:$D$1794,0),MATCH(I$1,'     2022    '!$A$1:$AC$1,0))</f>
        <v>89.8</v>
      </c>
      <c r="J147" s="150"/>
      <c r="K147" s="151">
        <f t="shared" si="5"/>
        <v>105.5</v>
      </c>
      <c r="L147" s="152">
        <f>INDEX('     2022    '!$A$1:$AC$1563,MATCH($D147,'     2022    '!$D$1:$D$1794,0),MATCH(L$1,'     2022    '!$A$1:$AC$1,0))</f>
        <v>96.00500000000001</v>
      </c>
      <c r="M147" s="152">
        <f>INDEX('     2022    '!$A$1:$AC$1563,MATCH($D147,'     2022    '!$D$1:$D$1794,0),MATCH(M$1,'     2022    '!$A$1:$AC$1,0))</f>
        <v>105.5</v>
      </c>
      <c r="N147" s="153" t="str">
        <f>INDEX('     2022    '!$A$1:$AC$1563,MATCH($D147,'     2022    '!$D$1:$D$1794,0),MATCH(N$1,'     2022    '!$A$1:$AC$1,0))</f>
        <v>30mm</v>
      </c>
      <c r="O147" s="154">
        <f>INDEX('     2022    '!$A$1:$AC$1563,MATCH($D147,'     2022    '!$D$1:$D$1794,0),MATCH(O$1,'     2022    '!$A$1:$AC$1,0))</f>
        <v>1</v>
      </c>
      <c r="P147" s="153">
        <f>INDEX('     2022    '!$A$1:$AC$1563,MATCH($D147,'     2022    '!$D$1:$D$1794,0),MATCH(P$1,'     2022    '!$A$1:$AC$1,0))</f>
        <v>10</v>
      </c>
      <c r="Q147" s="153" t="str">
        <f>INDEX('     2022    '!$A$1:$AC$1563,MATCH($D147,'     2022    '!$D$1:$D$1794,0),MATCH(Q$1,'     2022    '!$A$1:$AC$1,0))</f>
        <v>Yes</v>
      </c>
      <c r="R147" s="155">
        <f>INDEX('     2022    '!$A$1:$AC$1563,MATCH($D147,'     2022    '!$D$1:$D$1794,0),MATCH(R$1,'     2022    '!$A$1:$AC$1,0))</f>
        <v>17</v>
      </c>
      <c r="S147" s="155">
        <f>INDEX('     2022    '!$A$1:$AC$1563,MATCH($D147,'     2022    '!$D$1:$D$1794,0),MATCH(S$1,'     2022    '!$A$1:$AC$1,0))</f>
        <v>2.5</v>
      </c>
      <c r="T147" s="155">
        <f>INDEX('     2022    '!$A$1:$AC$1563,MATCH($D147,'     2022    '!$D$1:$D$1794,0),MATCH(T$1,'     2022    '!$A$1:$AC$1,0))</f>
        <v>0.3</v>
      </c>
      <c r="U147" s="154" t="str">
        <f>INDEX('     2022    '!$A$1:$AC$1563,MATCH($D147,'     2022    '!$D$1:$D$1794,0),MATCH(U$1,'     2022    '!$A$1:$AC$1,0))</f>
        <v>1.3G</v>
      </c>
      <c r="V147" s="153" t="str">
        <f>INDEX('     2022    '!$A$1:$AC$1563,MATCH($D147,'     2022    '!$D$1:$D$1794,0),MATCH(V$1,'     2022    '!$A$1:$AC$1,0))</f>
        <v>UN0335</v>
      </c>
      <c r="W147" s="153" t="str">
        <f>INDEX('     2022    '!$A$1:$AC$1563,MATCH($D147,'     2022    '!$D$1:$D$1794,0),MATCH(W$1,'     2022    '!$A$1:$AC$1,0))</f>
        <v>F4</v>
      </c>
      <c r="X147" s="151" t="str">
        <f>INDEX('     2022    '!$A$1:$AC$1563,MATCH($D147,'     2022    '!$D$1:$D$1794,0),MATCH(X$1,'     2022    '!$A$1:$AC$1,0))</f>
        <v/>
      </c>
      <c r="Y147" s="151" t="str">
        <f>INDEX('     2022    '!$A$1:$AC$1563,MATCH($D147,'     2022    '!$D$1:$D$1794,0),MATCH(Y$1,'     2022    '!$A$1:$AC$1,0))</f>
        <v/>
      </c>
      <c r="Z147" s="156">
        <f>INDEX('     2022    '!$A$1:$AC$1563,MATCH($D147,'     2022    '!$D$1:$D$1794,0),MATCH(Z$1,'     2022    '!$A$1:$AC$1,0))</f>
        <v>6.3399999999999998E-2</v>
      </c>
      <c r="AA147" s="153" t="str">
        <f>INDEX('     2022    '!$A$1:$AC$1563,MATCH($D147,'     2022    '!$D$1:$D$1794,0),MATCH(AA$1,'     2022    '!$A$1:$AC$1,0))</f>
        <v>1008-F4-69249674</v>
      </c>
      <c r="AB147" s="153" t="str">
        <f>INDEX('     2022    '!$A$1:$AC$1563,MATCH($D147,'     2022    '!$D$1:$D$1794,0),MATCH(AB$1,'     2022    '!$A$1:$AC$1,0))</f>
        <v>GB/HSE-355661</v>
      </c>
      <c r="AC147" s="153" t="str">
        <f>INDEX('     2022    '!$A$1:$AC$1563,MATCH($D147,'     2022    '!$D$1:$D$1794,0),MATCH(AC$1,'     2022    '!$A$1:$AC$1,0))</f>
        <v>8/3/2027</v>
      </c>
    </row>
    <row r="148" spans="1:29">
      <c r="A148" s="32">
        <f t="shared" si="4"/>
        <v>145</v>
      </c>
      <c r="B148" s="68" t="str">
        <f>INDEX('     2022    '!B$2:B$1794,MATCH(D148,'     2022    '!D$2:D$1794,0))</f>
        <v/>
      </c>
      <c r="C148" s="204" t="str">
        <f>INDEX('     2022    '!C$2:C$1794,MATCH(D148,'     2022    '!D$2:D$1794,0))</f>
        <v>Cake - &gt;100s</v>
      </c>
      <c r="D148" s="205" t="str">
        <f>INDEX('     2022    '!D:D,MATCH(A148,'     2022    '!AF:AF,0))</f>
        <v>CC1184</v>
      </c>
      <c r="E148" s="204" t="str">
        <f>INDEX('     2022    '!$A$1:$BP$1563,MATCH(D148,'     2022    '!$D$1:$D$1794,0),MATCH(E$1,'     2022    '!$A$1:$BH$1,0))</f>
        <v>130s FAN. Brocade crown to red to blue bouquet</v>
      </c>
      <c r="F148" s="206" t="str">
        <f>IFERROR(IF(LEFT(INDEX('     2022    '!AD$2:AD$1794,MATCH(D148,'     2022    '!D$2:D$1794,0)),4)="http",HYPERLINK(INDEX('     2022    '!AD$2:AD$1794,MATCH(D148,'     2022    '!D$2:D$1794,0)),"Video"),""),"")</f>
        <v>Video</v>
      </c>
      <c r="G148" s="207">
        <f>INDEX('     2022    '!$A$1:$AC$1563,MATCH($D148,'     2022    '!$D$1:$D$1794,0),MATCH(G$1,'     2022    '!$A$1:$AC$1,0))</f>
        <v>0</v>
      </c>
      <c r="H148" s="150"/>
      <c r="I148" s="152">
        <f>INDEX('     2022    '!$A$1:$AC$1563,MATCH($D148,'     2022    '!$D$1:$D$1794,0),MATCH(I$1,'     2022    '!$A$1:$AC$1,0))</f>
        <v>68.33</v>
      </c>
      <c r="J148" s="150"/>
      <c r="K148" s="151">
        <f t="shared" si="5"/>
        <v>106.67744043402683</v>
      </c>
      <c r="L148" s="152">
        <f>INDEX('     2022    '!$A$1:$AC$1563,MATCH($D148,'     2022    '!$D$1:$D$1794,0),MATCH(L$1,'     2022    '!$A$1:$AC$1,0))</f>
        <v>97.076470794964422</v>
      </c>
      <c r="M148" s="152">
        <f>INDEX('     2022    '!$A$1:$AC$1563,MATCH($D148,'     2022    '!$D$1:$D$1794,0),MATCH(M$1,'     2022    '!$A$1:$AC$1,0))</f>
        <v>106.67744043402683</v>
      </c>
      <c r="N148" s="153" t="str">
        <f>INDEX('     2022    '!$A$1:$AC$1563,MATCH($D148,'     2022    '!$D$1:$D$1794,0),MATCH(N$1,'     2022    '!$A$1:$AC$1,0))</f>
        <v>20mm</v>
      </c>
      <c r="O148" s="154">
        <f>INDEX('     2022    '!$A$1:$AC$1563,MATCH($D148,'     2022    '!$D$1:$D$1794,0),MATCH(O$1,'     2022    '!$A$1:$AC$1,0))</f>
        <v>1</v>
      </c>
      <c r="P148" s="153">
        <f>INDEX('     2022    '!$A$1:$AC$1563,MATCH($D148,'     2022    '!$D$1:$D$1794,0),MATCH(P$1,'     2022    '!$A$1:$AC$1,0))</f>
        <v>14</v>
      </c>
      <c r="Q148" s="153" t="str">
        <f>INDEX('     2022    '!$A$1:$AC$1563,MATCH($D148,'     2022    '!$D$1:$D$1794,0),MATCH(Q$1,'     2022    '!$A$1:$AC$1,0))</f>
        <v>Yes</v>
      </c>
      <c r="R148" s="155">
        <f>INDEX('     2022    '!$A$1:$AC$1563,MATCH($D148,'     2022    '!$D$1:$D$1794,0),MATCH(R$1,'     2022    '!$A$1:$AC$1,0))</f>
        <v>19</v>
      </c>
      <c r="S148" s="155">
        <f>INDEX('     2022    '!$A$1:$AC$1563,MATCH($D148,'     2022    '!$D$1:$D$1794,0),MATCH(S$1,'     2022    '!$A$1:$AC$1,0))</f>
        <v>2.7</v>
      </c>
      <c r="T148" s="155">
        <f>INDEX('     2022    '!$A$1:$AC$1563,MATCH($D148,'     2022    '!$D$1:$D$1794,0),MATCH(T$1,'     2022    '!$A$1:$AC$1,0))</f>
        <v>0.3</v>
      </c>
      <c r="U148" s="154" t="str">
        <f>INDEX('     2022    '!$A$1:$AC$1563,MATCH($D148,'     2022    '!$D$1:$D$1794,0),MATCH(U$1,'     2022    '!$A$1:$AC$1,0))</f>
        <v>1.4G</v>
      </c>
      <c r="V148" s="153" t="str">
        <f>INDEX('     2022    '!$A$1:$AC$1563,MATCH($D148,'     2022    '!$D$1:$D$1794,0),MATCH(V$1,'     2022    '!$A$1:$AC$1,0))</f>
        <v>UN0336</v>
      </c>
      <c r="W148" s="153" t="str">
        <f>INDEX('     2022    '!$A$1:$AC$1563,MATCH($D148,'     2022    '!$D$1:$D$1794,0),MATCH(W$1,'     2022    '!$A$1:$AC$1,0))</f>
        <v>F4</v>
      </c>
      <c r="X148" s="151" t="str">
        <f>INDEX('     2022    '!$A$1:$AC$1563,MATCH($D148,'     2022    '!$D$1:$D$1794,0),MATCH(X$1,'     2022    '!$A$1:$AC$1,0))</f>
        <v/>
      </c>
      <c r="Y148" s="151" t="str">
        <f>INDEX('     2022    '!$A$1:$AC$1563,MATCH($D148,'     2022    '!$D$1:$D$1794,0),MATCH(Y$1,'     2022    '!$A$1:$AC$1,0))</f>
        <v/>
      </c>
      <c r="Z148" s="156">
        <f>INDEX('     2022    '!$A$1:$AC$1563,MATCH($D148,'     2022    '!$D$1:$D$1794,0),MATCH(Z$1,'     2022    '!$A$1:$AC$1,0))</f>
        <v>8.3000000000000004E-2</v>
      </c>
      <c r="AA148" s="153" t="str">
        <f>INDEX('     2022    '!$A$1:$AC$1563,MATCH($D148,'     2022    '!$D$1:$D$1794,0),MATCH(AA$1,'     2022    '!$A$1:$AC$1,0))</f>
        <v>1008-F4-69249663</v>
      </c>
      <c r="AB148" s="153" t="str">
        <f>INDEX('     2022    '!$A$1:$AC$1563,MATCH($D148,'     2022    '!$D$1:$D$1794,0),MATCH(AB$1,'     2022    '!$A$1:$AC$1,0))</f>
        <v>GB/HSE-358607</v>
      </c>
      <c r="AC148" s="153" t="str">
        <f>INDEX('     2022    '!$A$1:$AC$1563,MATCH($D148,'     2022    '!$D$1:$D$1794,0),MATCH(AC$1,'     2022    '!$A$1:$AC$1,0))</f>
        <v>8/15/2028</v>
      </c>
    </row>
    <row r="149" spans="1:29">
      <c r="A149" s="32">
        <f t="shared" si="4"/>
        <v>146</v>
      </c>
      <c r="B149" s="68" t="str">
        <f>INDEX('     2022    '!B$2:B$1794,MATCH(D149,'     2022    '!D$2:D$1794,0))</f>
        <v/>
      </c>
      <c r="C149" s="204" t="str">
        <f>INDEX('     2022    '!C$2:C$1794,MATCH(D149,'     2022    '!D$2:D$1794,0))</f>
        <v>Cake - &gt;100s</v>
      </c>
      <c r="D149" s="205" t="str">
        <f>INDEX('     2022    '!D:D,MATCH(A149,'     2022    '!AF:AF,0))</f>
        <v>CC0993</v>
      </c>
      <c r="E149" s="204" t="str">
        <f>INDEX('     2022    '!$A$1:$BP$1563,MATCH(D149,'     2022    '!$D$1:$D$1794,0),MATCH(E$1,'     2022    '!$A$1:$BH$1,0))</f>
        <v>130s FAN. Green strobe golden blue pearl 3 layer mine</v>
      </c>
      <c r="F149" s="206" t="str">
        <f>IFERROR(IF(LEFT(INDEX('     2022    '!AD$2:AD$1794,MATCH(D149,'     2022    '!D$2:D$1794,0)),4)="http",HYPERLINK(INDEX('     2022    '!AD$2:AD$1794,MATCH(D149,'     2022    '!D$2:D$1794,0)),"Video"),""),"")</f>
        <v>Video</v>
      </c>
      <c r="G149" s="207">
        <f>INDEX('     2022    '!$A$1:$AC$1563,MATCH($D149,'     2022    '!$D$1:$D$1794,0),MATCH(G$1,'     2022    '!$A$1:$AC$1,0))</f>
        <v>25</v>
      </c>
      <c r="H149" s="150"/>
      <c r="I149" s="152">
        <f>INDEX('     2022    '!$A$1:$AC$1563,MATCH($D149,'     2022    '!$D$1:$D$1794,0),MATCH(I$1,'     2022    '!$A$1:$AC$1,0))</f>
        <v>92.79</v>
      </c>
      <c r="J149" s="150"/>
      <c r="K149" s="151">
        <f t="shared" si="5"/>
        <v>109.40895354942751</v>
      </c>
      <c r="L149" s="152">
        <f>INDEX('     2022    '!$A$1:$AC$1563,MATCH($D149,'     2022    '!$D$1:$D$1794,0),MATCH(L$1,'     2022    '!$A$1:$AC$1,0))</f>
        <v>99.562147729979031</v>
      </c>
      <c r="M149" s="152">
        <f>INDEX('     2022    '!$A$1:$AC$1563,MATCH($D149,'     2022    '!$D$1:$D$1794,0),MATCH(M$1,'     2022    '!$A$1:$AC$1,0))</f>
        <v>109.40895354942751</v>
      </c>
      <c r="N149" s="153" t="str">
        <f>INDEX('     2022    '!$A$1:$AC$1563,MATCH($D149,'     2022    '!$D$1:$D$1794,0),MATCH(N$1,'     2022    '!$A$1:$AC$1,0))</f>
        <v>19mm</v>
      </c>
      <c r="O149" s="154">
        <f>INDEX('     2022    '!$A$1:$AC$1563,MATCH($D149,'     2022    '!$D$1:$D$1794,0),MATCH(O$1,'     2022    '!$A$1:$AC$1,0))</f>
        <v>1</v>
      </c>
      <c r="P149" s="153">
        <f>INDEX('     2022    '!$A$1:$AC$1563,MATCH($D149,'     2022    '!$D$1:$D$1794,0),MATCH(P$1,'     2022    '!$A$1:$AC$1,0))</f>
        <v>15</v>
      </c>
      <c r="Q149" s="153" t="str">
        <f>INDEX('     2022    '!$A$1:$AC$1563,MATCH($D149,'     2022    '!$D$1:$D$1794,0),MATCH(Q$1,'     2022    '!$A$1:$AC$1,0))</f>
        <v>Yes</v>
      </c>
      <c r="R149" s="155">
        <f>INDEX('     2022    '!$A$1:$AC$1563,MATCH($D149,'     2022    '!$D$1:$D$1794,0),MATCH(R$1,'     2022    '!$A$1:$AC$1,0))</f>
        <v>21</v>
      </c>
      <c r="S149" s="155">
        <f>INDEX('     2022    '!$A$1:$AC$1563,MATCH($D149,'     2022    '!$D$1:$D$1794,0),MATCH(S$1,'     2022    '!$A$1:$AC$1,0))</f>
        <v>2.5</v>
      </c>
      <c r="T149" s="155">
        <f>INDEX('     2022    '!$A$1:$AC$1563,MATCH($D149,'     2022    '!$D$1:$D$1794,0),MATCH(T$1,'     2022    '!$A$1:$AC$1,0))</f>
        <v>0.3</v>
      </c>
      <c r="U149" s="154" t="str">
        <f>INDEX('     2022    '!$A$1:$AC$1563,MATCH($D149,'     2022    '!$D$1:$D$1794,0),MATCH(U$1,'     2022    '!$A$1:$AC$1,0))</f>
        <v>1.4G</v>
      </c>
      <c r="V149" s="153" t="str">
        <f>INDEX('     2022    '!$A$1:$AC$1563,MATCH($D149,'     2022    '!$D$1:$D$1794,0),MATCH(V$1,'     2022    '!$A$1:$AC$1,0))</f>
        <v>UN0336</v>
      </c>
      <c r="W149" s="153" t="str">
        <f>INDEX('     2022    '!$A$1:$AC$1563,MATCH($D149,'     2022    '!$D$1:$D$1794,0),MATCH(W$1,'     2022    '!$A$1:$AC$1,0))</f>
        <v>F4</v>
      </c>
      <c r="X149" s="151" t="str">
        <f>INDEX('     2022    '!$A$1:$AC$1563,MATCH($D149,'     2022    '!$D$1:$D$1794,0),MATCH(X$1,'     2022    '!$A$1:$AC$1,0))</f>
        <v/>
      </c>
      <c r="Y149" s="151" t="str">
        <f>INDEX('     2022    '!$A$1:$AC$1563,MATCH($D149,'     2022    '!$D$1:$D$1794,0),MATCH(Y$1,'     2022    '!$A$1:$AC$1,0))</f>
        <v/>
      </c>
      <c r="Z149" s="156">
        <f>INDEX('     2022    '!$A$1:$AC$1563,MATCH($D149,'     2022    '!$D$1:$D$1794,0),MATCH(Z$1,'     2022    '!$A$1:$AC$1,0))</f>
        <v>7.1800000000000003E-2</v>
      </c>
      <c r="AA149" s="153" t="str">
        <f>INDEX('     2022    '!$A$1:$AC$1563,MATCH($D149,'     2022    '!$D$1:$D$1794,0),MATCH(AA$1,'     2022    '!$A$1:$AC$1,0))</f>
        <v>1008-F4-69249663</v>
      </c>
      <c r="AB149" s="153" t="str">
        <f>INDEX('     2022    '!$A$1:$AC$1563,MATCH($D149,'     2022    '!$D$1:$D$1794,0),MATCH(AB$1,'     2022    '!$A$1:$AC$1,0))</f>
        <v>GB/HSE-355667</v>
      </c>
      <c r="AC149" s="153" t="str">
        <f>INDEX('     2022    '!$A$1:$AC$1563,MATCH($D149,'     2022    '!$D$1:$D$1794,0),MATCH(AC$1,'     2022    '!$A$1:$AC$1,0))</f>
        <v>8/3/2027</v>
      </c>
    </row>
    <row r="150" spans="1:29">
      <c r="A150" s="32">
        <f t="shared" si="4"/>
        <v>147</v>
      </c>
      <c r="B150" s="68" t="str">
        <f>INDEX('     2022    '!B$2:B$1794,MATCH(D150,'     2022    '!D$2:D$1794,0))</f>
        <v/>
      </c>
      <c r="C150" s="204" t="str">
        <f>INDEX('     2022    '!C$2:C$1794,MATCH(D150,'     2022    '!D$2:D$1794,0))</f>
        <v>Cake - &gt;100s</v>
      </c>
      <c r="D150" s="205" t="str">
        <f>INDEX('     2022    '!D:D,MATCH(A150,'     2022    '!AF:AF,0))</f>
        <v>CC0561</v>
      </c>
      <c r="E150" s="204" t="str">
        <f>INDEX('     2022    '!$A$1:$BP$1563,MATCH(D150,'     2022    '!$D$1:$D$1794,0),MATCH(E$1,'     2022    '!$A$1:$BH$1,0))</f>
        <v>130s FAN. White to red, blue mine.</v>
      </c>
      <c r="F150" s="206" t="str">
        <f>IFERROR(IF(LEFT(INDEX('     2022    '!AD$2:AD$1794,MATCH(D150,'     2022    '!D$2:D$1794,0)),4)="http",HYPERLINK(INDEX('     2022    '!AD$2:AD$1794,MATCH(D150,'     2022    '!D$2:D$1794,0)),"Video"),""),"")</f>
        <v>Video</v>
      </c>
      <c r="G150" s="207">
        <f>INDEX('     2022    '!$A$1:$AC$1563,MATCH($D150,'     2022    '!$D$1:$D$1794,0),MATCH(G$1,'     2022    '!$A$1:$AC$1,0))</f>
        <v>0</v>
      </c>
      <c r="H150" s="150"/>
      <c r="I150" s="152">
        <f>INDEX('     2022    '!$A$1:$AC$1563,MATCH($D150,'     2022    '!$D$1:$D$1794,0),MATCH(I$1,'     2022    '!$A$1:$AC$1,0))</f>
        <v>104.2</v>
      </c>
      <c r="J150" s="150"/>
      <c r="K150" s="151">
        <f t="shared" si="5"/>
        <v>123.85535190580923</v>
      </c>
      <c r="L150" s="152">
        <f>INDEX('     2022    '!$A$1:$AC$1563,MATCH($D150,'     2022    '!$D$1:$D$1794,0),MATCH(L$1,'     2022    '!$A$1:$AC$1,0))</f>
        <v>112.70837023428641</v>
      </c>
      <c r="M150" s="152">
        <f>INDEX('     2022    '!$A$1:$AC$1563,MATCH($D150,'     2022    '!$D$1:$D$1794,0),MATCH(M$1,'     2022    '!$A$1:$AC$1,0))</f>
        <v>123.85535190580923</v>
      </c>
      <c r="N150" s="153" t="str">
        <f>INDEX('     2022    '!$A$1:$AC$1563,MATCH($D150,'     2022    '!$D$1:$D$1794,0),MATCH(N$1,'     2022    '!$A$1:$AC$1,0))</f>
        <v>30mm</v>
      </c>
      <c r="O150" s="154">
        <f>INDEX('     2022    '!$A$1:$AC$1563,MATCH($D150,'     2022    '!$D$1:$D$1794,0),MATCH(O$1,'     2022    '!$A$1:$AC$1,0))</f>
        <v>1</v>
      </c>
      <c r="P150" s="153">
        <f>INDEX('     2022    '!$A$1:$AC$1563,MATCH($D150,'     2022    '!$D$1:$D$1794,0),MATCH(P$1,'     2022    '!$A$1:$AC$1,0))</f>
        <v>8</v>
      </c>
      <c r="Q150" s="153" t="str">
        <f>INDEX('     2022    '!$A$1:$AC$1563,MATCH($D150,'     2022    '!$D$1:$D$1794,0),MATCH(Q$1,'     2022    '!$A$1:$AC$1,0))</f>
        <v>Yes</v>
      </c>
      <c r="R150" s="155">
        <f>INDEX('     2022    '!$A$1:$AC$1563,MATCH($D150,'     2022    '!$D$1:$D$1794,0),MATCH(R$1,'     2022    '!$A$1:$AC$1,0))</f>
        <v>20</v>
      </c>
      <c r="S150" s="155">
        <f>INDEX('     2022    '!$A$1:$AC$1563,MATCH($D150,'     2022    '!$D$1:$D$1794,0),MATCH(S$1,'     2022    '!$A$1:$AC$1,0))</f>
        <v>2.6</v>
      </c>
      <c r="T150" s="155">
        <f>INDEX('     2022    '!$A$1:$AC$1563,MATCH($D150,'     2022    '!$D$1:$D$1794,0),MATCH(T$1,'     2022    '!$A$1:$AC$1,0))</f>
        <v>0.3</v>
      </c>
      <c r="U150" s="154" t="str">
        <f>INDEX('     2022    '!$A$1:$AC$1563,MATCH($D150,'     2022    '!$D$1:$D$1794,0),MATCH(U$1,'     2022    '!$A$1:$AC$1,0))</f>
        <v>1.4G</v>
      </c>
      <c r="V150" s="153" t="str">
        <f>INDEX('     2022    '!$A$1:$AC$1563,MATCH($D150,'     2022    '!$D$1:$D$1794,0),MATCH(V$1,'     2022    '!$A$1:$AC$1,0))</f>
        <v>UN0336</v>
      </c>
      <c r="W150" s="153" t="str">
        <f>INDEX('     2022    '!$A$1:$AC$1563,MATCH($D150,'     2022    '!$D$1:$D$1794,0),MATCH(W$1,'     2022    '!$A$1:$AC$1,0))</f>
        <v>F4</v>
      </c>
      <c r="X150" s="151" t="str">
        <f>INDEX('     2022    '!$A$1:$AC$1563,MATCH($D150,'     2022    '!$D$1:$D$1794,0),MATCH(X$1,'     2022    '!$A$1:$AC$1,0))</f>
        <v/>
      </c>
      <c r="Y150" s="151" t="str">
        <f>INDEX('     2022    '!$A$1:$AC$1563,MATCH($D150,'     2022    '!$D$1:$D$1794,0),MATCH(Y$1,'     2022    '!$A$1:$AC$1,0))</f>
        <v/>
      </c>
      <c r="Z150" s="156">
        <f>INDEX('     2022    '!$A$1:$AC$1563,MATCH($D150,'     2022    '!$D$1:$D$1794,0),MATCH(Z$1,'     2022    '!$A$1:$AC$1,0))</f>
        <v>8.4400000000000003E-2</v>
      </c>
      <c r="AA150" s="153" t="str">
        <f>INDEX('     2022    '!$A$1:$AC$1563,MATCH($D150,'     2022    '!$D$1:$D$1794,0),MATCH(AA$1,'     2022    '!$A$1:$AC$1,0))</f>
        <v>1008-F4-69249663</v>
      </c>
      <c r="AB150" s="153" t="str">
        <f>INDEX('     2022    '!$A$1:$AC$1563,MATCH($D150,'     2022    '!$D$1:$D$1794,0),MATCH(AB$1,'     2022    '!$A$1:$AC$1,0))</f>
        <v>GB/HSE-350981</v>
      </c>
      <c r="AC150" s="153" t="str">
        <f>INDEX('     2022    '!$A$1:$AC$1563,MATCH($D150,'     2022    '!$D$1:$D$1794,0),MATCH(AC$1,'     2022    '!$A$1:$AC$1,0))</f>
        <v>7/29/2030</v>
      </c>
    </row>
    <row r="151" spans="1:29">
      <c r="A151" s="32">
        <f t="shared" si="4"/>
        <v>148</v>
      </c>
      <c r="B151" s="68" t="str">
        <f>INDEX('     2022    '!B$2:B$1794,MATCH(D151,'     2022    '!D$2:D$1794,0))</f>
        <v/>
      </c>
      <c r="C151" s="204" t="str">
        <f>INDEX('     2022    '!C$2:C$1794,MATCH(D151,'     2022    '!D$2:D$1794,0))</f>
        <v>Cake - &gt;100s</v>
      </c>
      <c r="D151" s="205" t="str">
        <f>INDEX('     2022    '!D:D,MATCH(A151,'     2022    '!AF:AF,0))</f>
        <v>CC0942</v>
      </c>
      <c r="E151" s="204" t="str">
        <f>INDEX('     2022    '!$A$1:$BP$1563,MATCH(D151,'     2022    '!$D$1:$D$1794,0),MATCH(E$1,'     2022    '!$A$1:$BH$1,0))</f>
        <v>130s Z. Cactus bouquet spit cactus. 130 shot</v>
      </c>
      <c r="F151" s="206" t="str">
        <f>IFERROR(IF(LEFT(INDEX('     2022    '!AD$2:AD$1794,MATCH(D151,'     2022    '!D$2:D$1794,0)),4)="http",HYPERLINK(INDEX('     2022    '!AD$2:AD$1794,MATCH(D151,'     2022    '!D$2:D$1794,0)),"Video"),""),"")</f>
        <v>Video</v>
      </c>
      <c r="G151" s="207">
        <f>INDEX('     2022    '!$A$1:$AC$1563,MATCH($D151,'     2022    '!$D$1:$D$1794,0),MATCH(G$1,'     2022    '!$A$1:$AC$1,0))</f>
        <v>24</v>
      </c>
      <c r="H151" s="150"/>
      <c r="I151" s="152">
        <f>INDEX('     2022    '!$A$1:$AC$1563,MATCH($D151,'     2022    '!$D$1:$D$1794,0),MATCH(I$1,'     2022    '!$A$1:$AC$1,0))</f>
        <v>91.14</v>
      </c>
      <c r="J151" s="150"/>
      <c r="K151" s="151">
        <f t="shared" si="5"/>
        <v>107.07000000000001</v>
      </c>
      <c r="L151" s="152">
        <f>INDEX('     2022    '!$A$1:$AC$1563,MATCH($D151,'     2022    '!$D$1:$D$1794,0),MATCH(L$1,'     2022    '!$A$1:$AC$1,0))</f>
        <v>97.433700000000016</v>
      </c>
      <c r="M151" s="152">
        <f>INDEX('     2022    '!$A$1:$AC$1563,MATCH($D151,'     2022    '!$D$1:$D$1794,0),MATCH(M$1,'     2022    '!$A$1:$AC$1,0))</f>
        <v>107.07000000000001</v>
      </c>
      <c r="N151" s="153" t="str">
        <f>INDEX('     2022    '!$A$1:$AC$1563,MATCH($D151,'     2022    '!$D$1:$D$1794,0),MATCH(N$1,'     2022    '!$A$1:$AC$1,0))</f>
        <v>30mm</v>
      </c>
      <c r="O151" s="154">
        <f>INDEX('     2022    '!$A$1:$AC$1563,MATCH($D151,'     2022    '!$D$1:$D$1794,0),MATCH(O$1,'     2022    '!$A$1:$AC$1,0))</f>
        <v>1</v>
      </c>
      <c r="P151" s="153">
        <f>INDEX('     2022    '!$A$1:$AC$1563,MATCH($D151,'     2022    '!$D$1:$D$1794,0),MATCH(P$1,'     2022    '!$A$1:$AC$1,0))</f>
        <v>45</v>
      </c>
      <c r="Q151" s="153" t="str">
        <f>INDEX('     2022    '!$A$1:$AC$1563,MATCH($D151,'     2022    '!$D$1:$D$1794,0),MATCH(Q$1,'     2022    '!$A$1:$AC$1,0))</f>
        <v>Yes</v>
      </c>
      <c r="R151" s="155">
        <f>INDEX('     2022    '!$A$1:$AC$1563,MATCH($D151,'     2022    '!$D$1:$D$1794,0),MATCH(R$1,'     2022    '!$A$1:$AC$1,0))</f>
        <v>18.100000000000001</v>
      </c>
      <c r="S151" s="155">
        <f>INDEX('     2022    '!$A$1:$AC$1563,MATCH($D151,'     2022    '!$D$1:$D$1794,0),MATCH(S$1,'     2022    '!$A$1:$AC$1,0))</f>
        <v>3.12</v>
      </c>
      <c r="T151" s="155">
        <f>INDEX('     2022    '!$A$1:$AC$1563,MATCH($D151,'     2022    '!$D$1:$D$1794,0),MATCH(T$1,'     2022    '!$A$1:$AC$1,0))</f>
        <v>0.3</v>
      </c>
      <c r="U151" s="154" t="str">
        <f>INDEX('     2022    '!$A$1:$AC$1563,MATCH($D151,'     2022    '!$D$1:$D$1794,0),MATCH(U$1,'     2022    '!$A$1:$AC$1,0))</f>
        <v>1.4G</v>
      </c>
      <c r="V151" s="153" t="str">
        <f>INDEX('     2022    '!$A$1:$AC$1563,MATCH($D151,'     2022    '!$D$1:$D$1794,0),MATCH(V$1,'     2022    '!$A$1:$AC$1,0))</f>
        <v>UN0336</v>
      </c>
      <c r="W151" s="153" t="str">
        <f>INDEX('     2022    '!$A$1:$AC$1563,MATCH($D151,'     2022    '!$D$1:$D$1794,0),MATCH(W$1,'     2022    '!$A$1:$AC$1,0))</f>
        <v>F4</v>
      </c>
      <c r="X151" s="151" t="str">
        <f>INDEX('     2022    '!$A$1:$AC$1563,MATCH($D151,'     2022    '!$D$1:$D$1794,0),MATCH(X$1,'     2022    '!$A$1:$AC$1,0))</f>
        <v/>
      </c>
      <c r="Y151" s="151" t="str">
        <f>INDEX('     2022    '!$A$1:$AC$1563,MATCH($D151,'     2022    '!$D$1:$D$1794,0),MATCH(Y$1,'     2022    '!$A$1:$AC$1,0))</f>
        <v/>
      </c>
      <c r="Z151" s="156">
        <f>INDEX('     2022    '!$A$1:$AC$1563,MATCH($D151,'     2022    '!$D$1:$D$1794,0),MATCH(Z$1,'     2022    '!$A$1:$AC$1,0))</f>
        <v>7.0000000000000007E-2</v>
      </c>
      <c r="AA151" s="153" t="str">
        <f>INDEX('     2022    '!$A$1:$AC$1563,MATCH($D151,'     2022    '!$D$1:$D$1794,0),MATCH(AA$1,'     2022    '!$A$1:$AC$1,0))</f>
        <v>1008-F4-69249672</v>
      </c>
      <c r="AB151" s="153" t="str">
        <f>INDEX('     2022    '!$A$1:$AC$1563,MATCH($D151,'     2022    '!$D$1:$D$1794,0),MATCH(AB$1,'     2022    '!$A$1:$AC$1,0))</f>
        <v>GB/HSE-352829</v>
      </c>
      <c r="AC151" s="153" t="str">
        <f>INDEX('     2022    '!$A$1:$AC$1563,MATCH($D151,'     2022    '!$D$1:$D$1794,0),MATCH(AC$1,'     2022    '!$A$1:$AC$1,0))</f>
        <v>6/28/2026</v>
      </c>
    </row>
    <row r="152" spans="1:29">
      <c r="A152" s="32">
        <f t="shared" si="4"/>
        <v>149</v>
      </c>
      <c r="B152" s="68" t="str">
        <f>INDEX('     2022    '!B$2:B$1794,MATCH(D152,'     2022    '!D$2:D$1794,0))</f>
        <v/>
      </c>
      <c r="C152" s="204" t="str">
        <f>INDEX('     2022    '!C$2:C$1794,MATCH(D152,'     2022    '!D$2:D$1794,0))</f>
        <v>Cake - &gt;100s</v>
      </c>
      <c r="D152" s="205" t="str">
        <f>INDEX('     2022    '!D:D,MATCH(A152,'     2022    '!AF:AF,0))</f>
        <v>CC0564</v>
      </c>
      <c r="E152" s="204" t="str">
        <f>INDEX('     2022    '!$A$1:$BP$1563,MATCH(D152,'     2022    '!$D$1:$D$1794,0),MATCH(E$1,'     2022    '!$A$1:$BH$1,0))</f>
        <v>130s Z. Gold strobe green blue star.</v>
      </c>
      <c r="F152" s="206" t="str">
        <f>IFERROR(IF(LEFT(INDEX('     2022    '!AD$2:AD$1794,MATCH(D152,'     2022    '!D$2:D$1794,0)),4)="http",HYPERLINK(INDEX('     2022    '!AD$2:AD$1794,MATCH(D152,'     2022    '!D$2:D$1794,0)),"Video"),""),"")</f>
        <v>Video</v>
      </c>
      <c r="G152" s="207">
        <f>INDEX('     2022    '!$A$1:$AC$1563,MATCH($D152,'     2022    '!$D$1:$D$1794,0),MATCH(G$1,'     2022    '!$A$1:$AC$1,0))</f>
        <v>0</v>
      </c>
      <c r="H152" s="150"/>
      <c r="I152" s="152">
        <f>INDEX('     2022    '!$A$1:$AC$1563,MATCH($D152,'     2022    '!$D$1:$D$1794,0),MATCH(I$1,'     2022    '!$A$1:$AC$1,0))</f>
        <v>98.04</v>
      </c>
      <c r="J152" s="150"/>
      <c r="K152" s="151">
        <f t="shared" si="5"/>
        <v>115.18</v>
      </c>
      <c r="L152" s="152">
        <f>INDEX('     2022    '!$A$1:$AC$1563,MATCH($D152,'     2022    '!$D$1:$D$1794,0),MATCH(L$1,'     2022    '!$A$1:$AC$1,0))</f>
        <v>104.81380000000001</v>
      </c>
      <c r="M152" s="152">
        <f>INDEX('     2022    '!$A$1:$AC$1563,MATCH($D152,'     2022    '!$D$1:$D$1794,0),MATCH(M$1,'     2022    '!$A$1:$AC$1,0))</f>
        <v>115.18</v>
      </c>
      <c r="N152" s="153" t="str">
        <f>INDEX('     2022    '!$A$1:$AC$1563,MATCH($D152,'     2022    '!$D$1:$D$1794,0),MATCH(N$1,'     2022    '!$A$1:$AC$1,0))</f>
        <v>30mm</v>
      </c>
      <c r="O152" s="154">
        <f>INDEX('     2022    '!$A$1:$AC$1563,MATCH($D152,'     2022    '!$D$1:$D$1794,0),MATCH(O$1,'     2022    '!$A$1:$AC$1,0))</f>
        <v>1</v>
      </c>
      <c r="P152" s="153">
        <f>INDEX('     2022    '!$A$1:$AC$1563,MATCH($D152,'     2022    '!$D$1:$D$1794,0),MATCH(P$1,'     2022    '!$A$1:$AC$1,0))</f>
        <v>5</v>
      </c>
      <c r="Q152" s="153" t="str">
        <f>INDEX('     2022    '!$A$1:$AC$1563,MATCH($D152,'     2022    '!$D$1:$D$1794,0),MATCH(Q$1,'     2022    '!$A$1:$AC$1,0))</f>
        <v>Yes</v>
      </c>
      <c r="R152" s="155">
        <f>INDEX('     2022    '!$A$1:$AC$1563,MATCH($D152,'     2022    '!$D$1:$D$1794,0),MATCH(R$1,'     2022    '!$A$1:$AC$1,0))</f>
        <v>20</v>
      </c>
      <c r="S152" s="155">
        <f>INDEX('     2022    '!$A$1:$AC$1563,MATCH($D152,'     2022    '!$D$1:$D$1794,0),MATCH(S$1,'     2022    '!$A$1:$AC$1,0))</f>
        <v>2.6</v>
      </c>
      <c r="T152" s="155">
        <f>INDEX('     2022    '!$A$1:$AC$1563,MATCH($D152,'     2022    '!$D$1:$D$1794,0),MATCH(T$1,'     2022    '!$A$1:$AC$1,0))</f>
        <v>0.3</v>
      </c>
      <c r="U152" s="154" t="str">
        <f>INDEX('     2022    '!$A$1:$AC$1563,MATCH($D152,'     2022    '!$D$1:$D$1794,0),MATCH(U$1,'     2022    '!$A$1:$AC$1,0))</f>
        <v>1.4G</v>
      </c>
      <c r="V152" s="153" t="str">
        <f>INDEX('     2022    '!$A$1:$AC$1563,MATCH($D152,'     2022    '!$D$1:$D$1794,0),MATCH(V$1,'     2022    '!$A$1:$AC$1,0))</f>
        <v>UN0336</v>
      </c>
      <c r="W152" s="153" t="str">
        <f>INDEX('     2022    '!$A$1:$AC$1563,MATCH($D152,'     2022    '!$D$1:$D$1794,0),MATCH(W$1,'     2022    '!$A$1:$AC$1,0))</f>
        <v>F4</v>
      </c>
      <c r="X152" s="151" t="str">
        <f>INDEX('     2022    '!$A$1:$AC$1563,MATCH($D152,'     2022    '!$D$1:$D$1794,0),MATCH(X$1,'     2022    '!$A$1:$AC$1,0))</f>
        <v/>
      </c>
      <c r="Y152" s="151" t="str">
        <f>INDEX('     2022    '!$A$1:$AC$1563,MATCH($D152,'     2022    '!$D$1:$D$1794,0),MATCH(Y$1,'     2022    '!$A$1:$AC$1,0))</f>
        <v/>
      </c>
      <c r="Z152" s="156">
        <f>INDEX('     2022    '!$A$1:$AC$1563,MATCH($D152,'     2022    '!$D$1:$D$1794,0),MATCH(Z$1,'     2022    '!$A$1:$AC$1,0))</f>
        <v>6.6299999999999998E-2</v>
      </c>
      <c r="AA152" s="153" t="str">
        <f>INDEX('     2022    '!$A$1:$AC$1563,MATCH($D152,'     2022    '!$D$1:$D$1794,0),MATCH(AA$1,'     2022    '!$A$1:$AC$1,0))</f>
        <v>1008-F4-69249663</v>
      </c>
      <c r="AB152" s="153" t="str">
        <f>INDEX('     2022    '!$A$1:$AC$1563,MATCH($D152,'     2022    '!$D$1:$D$1794,0),MATCH(AB$1,'     2022    '!$A$1:$AC$1,0))</f>
        <v>GB/HSE-350983</v>
      </c>
      <c r="AC152" s="153" t="str">
        <f>INDEX('     2022    '!$A$1:$AC$1563,MATCH($D152,'     2022    '!$D$1:$D$1794,0),MATCH(AC$1,'     2022    '!$A$1:$AC$1,0))</f>
        <v>7/29/2030</v>
      </c>
    </row>
    <row r="153" spans="1:29">
      <c r="A153" s="32">
        <f t="shared" si="4"/>
        <v>150</v>
      </c>
      <c r="B153" s="68" t="str">
        <f>INDEX('     2022    '!B$2:B$1794,MATCH(D153,'     2022    '!D$2:D$1794,0))</f>
        <v/>
      </c>
      <c r="C153" s="204" t="str">
        <f>INDEX('     2022    '!C$2:C$1794,MATCH(D153,'     2022    '!D$2:D$1794,0))</f>
        <v>Cake - &gt;100s</v>
      </c>
      <c r="D153" s="205" t="str">
        <f>INDEX('     2022    '!D:D,MATCH(A153,'     2022    '!AF:AF,0))</f>
        <v>CC1501</v>
      </c>
      <c r="E153" s="204" t="str">
        <f>INDEX('     2022    '!$A$1:$BP$1563,MATCH(D153,'     2022    '!$D$1:$D$1794,0),MATCH(E$1,'     2022    '!$A$1:$BH$1,0))</f>
        <v>132s. 8 Shape blue tail spit red strobe willow blue pistil waterfall</v>
      </c>
      <c r="F153" s="206" t="str">
        <f>IFERROR(IF(LEFT(INDEX('     2022    '!AD$2:AD$1794,MATCH(D153,'     2022    '!D$2:D$1794,0)),4)="http",HYPERLINK(INDEX('     2022    '!AD$2:AD$1794,MATCH(D153,'     2022    '!D$2:D$1794,0)),"Video"),""),"")</f>
        <v>Video</v>
      </c>
      <c r="G153" s="207">
        <f>INDEX('     2022    '!$A$1:$AC$1563,MATCH($D153,'     2022    '!$D$1:$D$1794,0),MATCH(G$1,'     2022    '!$A$1:$AC$1,0))</f>
        <v>18</v>
      </c>
      <c r="H153" s="150"/>
      <c r="I153" s="152">
        <f>INDEX('     2022    '!$A$1:$AC$1563,MATCH($D153,'     2022    '!$D$1:$D$1794,0),MATCH(I$1,'     2022    '!$A$1:$AC$1,0))</f>
        <v>82.85</v>
      </c>
      <c r="J153" s="150"/>
      <c r="K153" s="151">
        <f t="shared" si="5"/>
        <v>100.89284202208309</v>
      </c>
      <c r="L153" s="152">
        <f>INDEX('     2022    '!$A$1:$AC$1563,MATCH($D153,'     2022    '!$D$1:$D$1794,0),MATCH(L$1,'     2022    '!$A$1:$AC$1,0))</f>
        <v>91.812486240095609</v>
      </c>
      <c r="M153" s="152">
        <f>INDEX('     2022    '!$A$1:$AC$1563,MATCH($D153,'     2022    '!$D$1:$D$1794,0),MATCH(M$1,'     2022    '!$A$1:$AC$1,0))</f>
        <v>100.89284202208309</v>
      </c>
      <c r="N153" s="153" t="str">
        <f>INDEX('     2022    '!$A$1:$AC$1563,MATCH($D153,'     2022    '!$D$1:$D$1794,0),MATCH(N$1,'     2022    '!$A$1:$AC$1,0))</f>
        <v>30mm</v>
      </c>
      <c r="O153" s="154">
        <f>INDEX('     2022    '!$A$1:$AC$1563,MATCH($D153,'     2022    '!$D$1:$D$1794,0),MATCH(O$1,'     2022    '!$A$1:$AC$1,0))</f>
        <v>1</v>
      </c>
      <c r="P153" s="153">
        <f>INDEX('     2022    '!$A$1:$AC$1563,MATCH($D153,'     2022    '!$D$1:$D$1794,0),MATCH(P$1,'     2022    '!$A$1:$AC$1,0))</f>
        <v>15</v>
      </c>
      <c r="Q153" s="153" t="str">
        <f>INDEX('     2022    '!$A$1:$AC$1563,MATCH($D153,'     2022    '!$D$1:$D$1794,0),MATCH(Q$1,'     2022    '!$A$1:$AC$1,0))</f>
        <v>Yes</v>
      </c>
      <c r="R153" s="155">
        <f>INDEX('     2022    '!$A$1:$AC$1563,MATCH($D153,'     2022    '!$D$1:$D$1794,0),MATCH(R$1,'     2022    '!$A$1:$AC$1,0))</f>
        <v>20</v>
      </c>
      <c r="S153" s="155">
        <f>INDEX('     2022    '!$A$1:$AC$1563,MATCH($D153,'     2022    '!$D$1:$D$1794,0),MATCH(S$1,'     2022    '!$A$1:$AC$1,0))</f>
        <v>2.5</v>
      </c>
      <c r="T153" s="155">
        <f>INDEX('     2022    '!$A$1:$AC$1563,MATCH($D153,'     2022    '!$D$1:$D$1794,0),MATCH(T$1,'     2022    '!$A$1:$AC$1,0))</f>
        <v>0.3</v>
      </c>
      <c r="U153" s="154" t="str">
        <f>INDEX('     2022    '!$A$1:$AC$1563,MATCH($D153,'     2022    '!$D$1:$D$1794,0),MATCH(U$1,'     2022    '!$A$1:$AC$1,0))</f>
        <v>1.4G</v>
      </c>
      <c r="V153" s="153" t="str">
        <f>INDEX('     2022    '!$A$1:$AC$1563,MATCH($D153,'     2022    '!$D$1:$D$1794,0),MATCH(V$1,'     2022    '!$A$1:$AC$1,0))</f>
        <v>UN0336</v>
      </c>
      <c r="W153" s="153" t="str">
        <f>INDEX('     2022    '!$A$1:$AC$1563,MATCH($D153,'     2022    '!$D$1:$D$1794,0),MATCH(W$1,'     2022    '!$A$1:$AC$1,0))</f>
        <v>F4</v>
      </c>
      <c r="X153" s="151" t="str">
        <f>INDEX('     2022    '!$A$1:$AC$1563,MATCH($D153,'     2022    '!$D$1:$D$1794,0),MATCH(X$1,'     2022    '!$A$1:$AC$1,0))</f>
        <v/>
      </c>
      <c r="Y153" s="151" t="str">
        <f>INDEX('     2022    '!$A$1:$AC$1563,MATCH($D153,'     2022    '!$D$1:$D$1794,0),MATCH(Y$1,'     2022    '!$A$1:$AC$1,0))</f>
        <v/>
      </c>
      <c r="Z153" s="156">
        <f>INDEX('     2022    '!$A$1:$AC$1563,MATCH($D153,'     2022    '!$D$1:$D$1794,0),MATCH(Z$1,'     2022    '!$A$1:$AC$1,0))</f>
        <v>7.3599999999999999E-2</v>
      </c>
      <c r="AA153" s="153" t="str">
        <f>INDEX('     2022    '!$A$1:$AC$1563,MATCH($D153,'     2022    '!$D$1:$D$1794,0),MATCH(AA$1,'     2022    '!$A$1:$AC$1,0))</f>
        <v>2806-F4-000052</v>
      </c>
      <c r="AB153" s="153" t="str">
        <f>INDEX('     2022    '!$A$1:$AC$1563,MATCH($D153,'     2022    '!$D$1:$D$1794,0),MATCH(AB$1,'     2022    '!$A$1:$AC$1,0))</f>
        <v>NL/TNO-0246-2020</v>
      </c>
      <c r="AC153" s="153" t="str">
        <f>INDEX('     2022    '!$A$1:$AC$1563,MATCH($D153,'     2022    '!$D$1:$D$1794,0),MATCH(AC$1,'     2022    '!$A$1:$AC$1,0))</f>
        <v>12/31/2099</v>
      </c>
    </row>
    <row r="154" spans="1:29" ht="36">
      <c r="A154" s="32">
        <f t="shared" si="4"/>
        <v>151</v>
      </c>
      <c r="B154" s="68" t="str">
        <f>INDEX('     2022    '!B$2:B$1794,MATCH(D154,'     2022    '!D$2:D$1794,0))</f>
        <v/>
      </c>
      <c r="C154" s="204" t="str">
        <f>INDEX('     2022    '!C$2:C$1794,MATCH(D154,'     2022    '!D$2:D$1794,0))</f>
        <v>Cake - &gt;100s</v>
      </c>
      <c r="D154" s="205" t="str">
        <f>INDEX('     2022    '!D:D,MATCH(A154,'     2022    '!AF:AF,0))</f>
        <v>CC1273</v>
      </c>
      <c r="E154" s="204" t="str">
        <f>INDEX('     2022    '!$A$1:$BP$1563,MATCH(D154,'     2022    '!$D$1:$D$1794,0),MATCH(E$1,'     2022    '!$A$1:$BH$1,0))</f>
        <v>150s FAN. Red top ti-chrysanthemum ti crackling tail with green strobe bouquet; green top ti chrysanthemum ti carcakling tail with green strobe bouquet; blue tail spit red falling leaves +blue peony</v>
      </c>
      <c r="F154" s="206" t="str">
        <f>IFERROR(IF(LEFT(INDEX('     2022    '!AD$2:AD$1794,MATCH(D154,'     2022    '!D$2:D$1794,0)),4)="http",HYPERLINK(INDEX('     2022    '!AD$2:AD$1794,MATCH(D154,'     2022    '!D$2:D$1794,0)),"Video"),""),"")</f>
        <v>Video</v>
      </c>
      <c r="G154" s="207">
        <f>INDEX('     2022    '!$A$1:$AC$1563,MATCH($D154,'     2022    '!$D$1:$D$1794,0),MATCH(G$1,'     2022    '!$A$1:$AC$1,0))</f>
        <v>8</v>
      </c>
      <c r="H154" s="150"/>
      <c r="I154" s="152">
        <f>INDEX('     2022    '!$A$1:$AC$1563,MATCH($D154,'     2022    '!$D$1:$D$1794,0),MATCH(I$1,'     2022    '!$A$1:$AC$1,0))</f>
        <v>125.74</v>
      </c>
      <c r="J154" s="150"/>
      <c r="K154" s="151">
        <f t="shared" si="5"/>
        <v>145.0749855757409</v>
      </c>
      <c r="L154" s="152">
        <f>INDEX('     2022    '!$A$1:$AC$1563,MATCH($D154,'     2022    '!$D$1:$D$1794,0),MATCH(L$1,'     2022    '!$A$1:$AC$1,0))</f>
        <v>132.01823687392422</v>
      </c>
      <c r="M154" s="152">
        <f>INDEX('     2022    '!$A$1:$AC$1563,MATCH($D154,'     2022    '!$D$1:$D$1794,0),MATCH(M$1,'     2022    '!$A$1:$AC$1,0))</f>
        <v>145.0749855757409</v>
      </c>
      <c r="N154" s="153" t="str">
        <f>INDEX('     2022    '!$A$1:$AC$1563,MATCH($D154,'     2022    '!$D$1:$D$1794,0),MATCH(N$1,'     2022    '!$A$1:$AC$1,0))</f>
        <v>30mm</v>
      </c>
      <c r="O154" s="154">
        <f>INDEX('     2022    '!$A$1:$AC$1563,MATCH($D154,'     2022    '!$D$1:$D$1794,0),MATCH(O$1,'     2022    '!$A$1:$AC$1,0))</f>
        <v>1</v>
      </c>
      <c r="P154" s="153">
        <f>INDEX('     2022    '!$A$1:$AC$1563,MATCH($D154,'     2022    '!$D$1:$D$1794,0),MATCH(P$1,'     2022    '!$A$1:$AC$1,0))</f>
        <v>15</v>
      </c>
      <c r="Q154" s="153" t="str">
        <f>INDEX('     2022    '!$A$1:$AC$1563,MATCH($D154,'     2022    '!$D$1:$D$1794,0),MATCH(Q$1,'     2022    '!$A$1:$AC$1,0))</f>
        <v>Yes</v>
      </c>
      <c r="R154" s="155">
        <f>INDEX('     2022    '!$A$1:$AC$1563,MATCH($D154,'     2022    '!$D$1:$D$1794,0),MATCH(R$1,'     2022    '!$A$1:$AC$1,0))</f>
        <v>24</v>
      </c>
      <c r="S154" s="155">
        <f>INDEX('     2022    '!$A$1:$AC$1563,MATCH($D154,'     2022    '!$D$1:$D$1794,0),MATCH(S$1,'     2022    '!$A$1:$AC$1,0))</f>
        <v>3.66</v>
      </c>
      <c r="T154" s="155">
        <f>INDEX('     2022    '!$A$1:$AC$1563,MATCH($D154,'     2022    '!$D$1:$D$1794,0),MATCH(T$1,'     2022    '!$A$1:$AC$1,0))</f>
        <v>0.3</v>
      </c>
      <c r="U154" s="154" t="str">
        <f>INDEX('     2022    '!$A$1:$AC$1563,MATCH($D154,'     2022    '!$D$1:$D$1794,0),MATCH(U$1,'     2022    '!$A$1:$AC$1,0))</f>
        <v>1.4G</v>
      </c>
      <c r="V154" s="153" t="str">
        <f>INDEX('     2022    '!$A$1:$AC$1563,MATCH($D154,'     2022    '!$D$1:$D$1794,0),MATCH(V$1,'     2022    '!$A$1:$AC$1,0))</f>
        <v>UN0336</v>
      </c>
      <c r="W154" s="153" t="str">
        <f>INDEX('     2022    '!$A$1:$AC$1563,MATCH($D154,'     2022    '!$D$1:$D$1794,0),MATCH(W$1,'     2022    '!$A$1:$AC$1,0))</f>
        <v>F4</v>
      </c>
      <c r="X154" s="151" t="str">
        <f>INDEX('     2022    '!$A$1:$AC$1563,MATCH($D154,'     2022    '!$D$1:$D$1794,0),MATCH(X$1,'     2022    '!$A$1:$AC$1,0))</f>
        <v/>
      </c>
      <c r="Y154" s="151" t="str">
        <f>INDEX('     2022    '!$A$1:$AC$1563,MATCH($D154,'     2022    '!$D$1:$D$1794,0),MATCH(Y$1,'     2022    '!$A$1:$AC$1,0))</f>
        <v/>
      </c>
      <c r="Z154" s="156">
        <f>INDEX('     2022    '!$A$1:$AC$1563,MATCH($D154,'     2022    '!$D$1:$D$1794,0),MATCH(Z$1,'     2022    '!$A$1:$AC$1,0))</f>
        <v>9.98E-2</v>
      </c>
      <c r="AA154" s="153" t="str">
        <f>INDEX('     2022    '!$A$1:$AC$1563,MATCH($D154,'     2022    '!$D$1:$D$1794,0),MATCH(AA$1,'     2022    '!$A$1:$AC$1,0))</f>
        <v>1008-F4-69249673</v>
      </c>
      <c r="AB154" s="153" t="str">
        <f>INDEX('     2022    '!$A$1:$AC$1563,MATCH($D154,'     2022    '!$D$1:$D$1794,0),MATCH(AB$1,'     2022    '!$A$1:$AC$1,0))</f>
        <v>GB/HSE-358628</v>
      </c>
      <c r="AC154" s="153" t="str">
        <f>INDEX('     2022    '!$A$1:$AC$1563,MATCH($D154,'     2022    '!$D$1:$D$1794,0),MATCH(AC$1,'     2022    '!$A$1:$AC$1,0))</f>
        <v>8/15/2028</v>
      </c>
    </row>
    <row r="155" spans="1:29" ht="24">
      <c r="A155" s="32">
        <f t="shared" si="4"/>
        <v>152</v>
      </c>
      <c r="B155" s="68" t="str">
        <f>INDEX('     2022    '!B$2:B$1794,MATCH(D155,'     2022    '!D$2:D$1794,0))</f>
        <v/>
      </c>
      <c r="C155" s="204" t="str">
        <f>INDEX('     2022    '!C$2:C$1794,MATCH(D155,'     2022    '!D$2:D$1794,0))</f>
        <v>Cake - &gt;100s</v>
      </c>
      <c r="D155" s="205" t="str">
        <f>INDEX('     2022    '!D:D,MATCH(A155,'     2022    '!AF:AF,0))</f>
        <v>CC0762</v>
      </c>
      <c r="E155" s="204" t="str">
        <f>INDEX('     2022    '!$A$1:$BP$1563,MATCH(D155,'     2022    '!$D$1:$D$1794,0),MATCH(E$1,'     2022    '!$A$1:$BH$1,0))</f>
        <v>150s O. Orange bouquet with red falling leaves, red bouquet with green falling leaves, green bouquet with orange falling leaves. Last row to fire as a lift.</v>
      </c>
      <c r="F155" s="206" t="str">
        <f>IFERROR(IF(LEFT(INDEX('     2022    '!AD$2:AD$1794,MATCH(D155,'     2022    '!D$2:D$1794,0)),4)="http",HYPERLINK(INDEX('     2022    '!AD$2:AD$1794,MATCH(D155,'     2022    '!D$2:D$1794,0)),"Video"),""),"")</f>
        <v>Video</v>
      </c>
      <c r="G155" s="207">
        <f>INDEX('     2022    '!$A$1:$AC$1563,MATCH($D155,'     2022    '!$D$1:$D$1794,0),MATCH(G$1,'     2022    '!$A$1:$AC$1,0))</f>
        <v>20</v>
      </c>
      <c r="H155" s="150"/>
      <c r="I155" s="152">
        <f>INDEX('     2022    '!$A$1:$AC$1563,MATCH($D155,'     2022    '!$D$1:$D$1794,0),MATCH(I$1,'     2022    '!$A$1:$AC$1,0))</f>
        <v>47.21</v>
      </c>
      <c r="J155" s="150"/>
      <c r="K155" s="151">
        <f t="shared" si="5"/>
        <v>55.47</v>
      </c>
      <c r="L155" s="152">
        <f>INDEX('     2022    '!$A$1:$AC$1563,MATCH($D155,'     2022    '!$D$1:$D$1794,0),MATCH(L$1,'     2022    '!$A$1:$AC$1,0))</f>
        <v>50.477699999999999</v>
      </c>
      <c r="M155" s="152">
        <f>INDEX('     2022    '!$A$1:$AC$1563,MATCH($D155,'     2022    '!$D$1:$D$1794,0),MATCH(M$1,'     2022    '!$A$1:$AC$1,0))</f>
        <v>55.47</v>
      </c>
      <c r="N155" s="153" t="str">
        <f>INDEX('     2022    '!$A$1:$AC$1563,MATCH($D155,'     2022    '!$D$1:$D$1794,0),MATCH(N$1,'     2022    '!$A$1:$AC$1,0))</f>
        <v>20mm</v>
      </c>
      <c r="O155" s="154">
        <f>INDEX('     2022    '!$A$1:$AC$1563,MATCH($D155,'     2022    '!$D$1:$D$1794,0),MATCH(O$1,'     2022    '!$A$1:$AC$1,0))</f>
        <v>1</v>
      </c>
      <c r="P155" s="153">
        <f>INDEX('     2022    '!$A$1:$AC$1563,MATCH($D155,'     2022    '!$D$1:$D$1794,0),MATCH(P$1,'     2022    '!$A$1:$AC$1,0))</f>
        <v>24</v>
      </c>
      <c r="Q155" s="153" t="str">
        <f>INDEX('     2022    '!$A$1:$AC$1563,MATCH($D155,'     2022    '!$D$1:$D$1794,0),MATCH(Q$1,'     2022    '!$A$1:$AC$1,0))</f>
        <v>Yes</v>
      </c>
      <c r="R155" s="155">
        <f>INDEX('     2022    '!$A$1:$AC$1563,MATCH($D155,'     2022    '!$D$1:$D$1794,0),MATCH(R$1,'     2022    '!$A$1:$AC$1,0))</f>
        <v>8.5</v>
      </c>
      <c r="S155" s="155">
        <f>INDEX('     2022    '!$A$1:$AC$1563,MATCH($D155,'     2022    '!$D$1:$D$1794,0),MATCH(S$1,'     2022    '!$A$1:$AC$1,0))</f>
        <v>1.92</v>
      </c>
      <c r="T155" s="155">
        <f>INDEX('     2022    '!$A$1:$AC$1563,MATCH($D155,'     2022    '!$D$1:$D$1794,0),MATCH(T$1,'     2022    '!$A$1:$AC$1,0))</f>
        <v>0.3</v>
      </c>
      <c r="U155" s="154" t="str">
        <f>INDEX('     2022    '!$A$1:$AC$1563,MATCH($D155,'     2022    '!$D$1:$D$1794,0),MATCH(U$1,'     2022    '!$A$1:$AC$1,0))</f>
        <v>1.4G</v>
      </c>
      <c r="V155" s="153" t="str">
        <f>INDEX('     2022    '!$A$1:$AC$1563,MATCH($D155,'     2022    '!$D$1:$D$1794,0),MATCH(V$1,'     2022    '!$A$1:$AC$1,0))</f>
        <v>UN0336</v>
      </c>
      <c r="W155" s="153" t="str">
        <f>INDEX('     2022    '!$A$1:$AC$1563,MATCH($D155,'     2022    '!$D$1:$D$1794,0),MATCH(W$1,'     2022    '!$A$1:$AC$1,0))</f>
        <v>F4</v>
      </c>
      <c r="X155" s="151" t="str">
        <f>INDEX('     2022    '!$A$1:$AC$1563,MATCH($D155,'     2022    '!$D$1:$D$1794,0),MATCH(X$1,'     2022    '!$A$1:$AC$1,0))</f>
        <v/>
      </c>
      <c r="Y155" s="151" t="str">
        <f>INDEX('     2022    '!$A$1:$AC$1563,MATCH($D155,'     2022    '!$D$1:$D$1794,0),MATCH(Y$1,'     2022    '!$A$1:$AC$1,0))</f>
        <v/>
      </c>
      <c r="Z155" s="156">
        <f>INDEX('     2022    '!$A$1:$AC$1563,MATCH($D155,'     2022    '!$D$1:$D$1794,0),MATCH(Z$1,'     2022    '!$A$1:$AC$1,0))</f>
        <v>3.1899999999999998E-2</v>
      </c>
      <c r="AA155" s="153" t="str">
        <f>INDEX('     2022    '!$A$1:$AC$1563,MATCH($D155,'     2022    '!$D$1:$D$1794,0),MATCH(AA$1,'     2022    '!$A$1:$AC$1,0))</f>
        <v>1008-F4-69249668</v>
      </c>
      <c r="AB155" s="153" t="str">
        <f>INDEX('     2022    '!$A$1:$AC$1563,MATCH($D155,'     2022    '!$D$1:$D$1794,0),MATCH(AB$1,'     2022    '!$A$1:$AC$1,0))</f>
        <v>GB/HSE-352804</v>
      </c>
      <c r="AC155" s="153" t="str">
        <f>INDEX('     2022    '!$A$1:$AC$1563,MATCH($D155,'     2022    '!$D$1:$D$1794,0),MATCH(AC$1,'     2022    '!$A$1:$AC$1,0))</f>
        <v>6/28/2026</v>
      </c>
    </row>
    <row r="156" spans="1:29">
      <c r="A156" s="32">
        <f t="shared" si="4"/>
        <v>153</v>
      </c>
      <c r="B156" s="68" t="str">
        <f>INDEX('     2022    '!B$2:B$1794,MATCH(D156,'     2022    '!D$2:D$1794,0))</f>
        <v/>
      </c>
      <c r="C156" s="204" t="str">
        <f>INDEX('     2022    '!C$2:C$1794,MATCH(D156,'     2022    '!D$2:D$1794,0))</f>
        <v>Cake - &gt;100s</v>
      </c>
      <c r="D156" s="205" t="str">
        <f>INDEX('     2022    '!D:D,MATCH(A156,'     2022    '!AF:AF,0))</f>
        <v>CC0198</v>
      </c>
      <c r="E156" s="204" t="str">
        <f>INDEX('     2022    '!$A$1:$BP$1563,MATCH(D156,'     2022    '!$D$1:$D$1794,0),MATCH(E$1,'     2022    '!$A$1:$BH$1,0))</f>
        <v>150s Z. Pink tail to crossette, yellow tail to crossette.</v>
      </c>
      <c r="F156" s="206" t="str">
        <f>IFERROR(IF(LEFT(INDEX('     2022    '!AD$2:AD$1794,MATCH(D156,'     2022    '!D$2:D$1794,0)),4)="http",HYPERLINK(INDEX('     2022    '!AD$2:AD$1794,MATCH(D156,'     2022    '!D$2:D$1794,0)),"Video"),""),"")</f>
        <v>Video</v>
      </c>
      <c r="G156" s="207">
        <f>INDEX('     2022    '!$A$1:$AC$1563,MATCH($D156,'     2022    '!$D$1:$D$1794,0),MATCH(G$1,'     2022    '!$A$1:$AC$1,0))</f>
        <v>0</v>
      </c>
      <c r="H156" s="150"/>
      <c r="I156" s="152">
        <f>INDEX('     2022    '!$A$1:$AC$1563,MATCH($D156,'     2022    '!$D$1:$D$1794,0),MATCH(I$1,'     2022    '!$A$1:$AC$1,0))</f>
        <v>52.79</v>
      </c>
      <c r="J156" s="150"/>
      <c r="K156" s="151">
        <f t="shared" si="5"/>
        <v>57.628277645977278</v>
      </c>
      <c r="L156" s="152">
        <f>INDEX('     2022    '!$A$1:$AC$1563,MATCH($D156,'     2022    '!$D$1:$D$1794,0),MATCH(L$1,'     2022    '!$A$1:$AC$1,0))</f>
        <v>53.845799999999997</v>
      </c>
      <c r="M156" s="152">
        <f>INDEX('     2022    '!$A$1:$AC$1563,MATCH($D156,'     2022    '!$D$1:$D$1794,0),MATCH(M$1,'     2022    '!$A$1:$AC$1,0))</f>
        <v>57.628277645977278</v>
      </c>
      <c r="N156" s="153" t="str">
        <f>INDEX('     2022    '!$A$1:$AC$1563,MATCH($D156,'     2022    '!$D$1:$D$1794,0),MATCH(N$1,'     2022    '!$A$1:$AC$1,0))</f>
        <v>20mm</v>
      </c>
      <c r="O156" s="154">
        <f>INDEX('     2022    '!$A$1:$AC$1563,MATCH($D156,'     2022    '!$D$1:$D$1794,0),MATCH(O$1,'     2022    '!$A$1:$AC$1,0))</f>
        <v>1</v>
      </c>
      <c r="P156" s="153">
        <f>INDEX('     2022    '!$A$1:$AC$1563,MATCH($D156,'     2022    '!$D$1:$D$1794,0),MATCH(P$1,'     2022    '!$A$1:$AC$1,0))</f>
        <v>15</v>
      </c>
      <c r="Q156" s="153" t="str">
        <f>INDEX('     2022    '!$A$1:$AC$1563,MATCH($D156,'     2022    '!$D$1:$D$1794,0),MATCH(Q$1,'     2022    '!$A$1:$AC$1,0))</f>
        <v>Yes</v>
      </c>
      <c r="R156" s="155">
        <f>INDEX('     2022    '!$A$1:$AC$1563,MATCH($D156,'     2022    '!$D$1:$D$1794,0),MATCH(R$1,'     2022    '!$A$1:$AC$1,0))</f>
        <v>9</v>
      </c>
      <c r="S156" s="155">
        <f>INDEX('     2022    '!$A$1:$AC$1563,MATCH($D156,'     2022    '!$D$1:$D$1794,0),MATCH(S$1,'     2022    '!$A$1:$AC$1,0))</f>
        <v>2</v>
      </c>
      <c r="T156" s="155">
        <f>INDEX('     2022    '!$A$1:$AC$1563,MATCH($D156,'     2022    '!$D$1:$D$1794,0),MATCH(T$1,'     2022    '!$A$1:$AC$1,0))</f>
        <v>0.3</v>
      </c>
      <c r="U156" s="154" t="str">
        <f>INDEX('     2022    '!$A$1:$AC$1563,MATCH($D156,'     2022    '!$D$1:$D$1794,0),MATCH(U$1,'     2022    '!$A$1:$AC$1,0))</f>
        <v>1.4G</v>
      </c>
      <c r="V156" s="153" t="str">
        <f>INDEX('     2022    '!$A$1:$AC$1563,MATCH($D156,'     2022    '!$D$1:$D$1794,0),MATCH(V$1,'     2022    '!$A$1:$AC$1,0))</f>
        <v>UN0336</v>
      </c>
      <c r="W156" s="153" t="str">
        <f>INDEX('     2022    '!$A$1:$AC$1563,MATCH($D156,'     2022    '!$D$1:$D$1794,0),MATCH(W$1,'     2022    '!$A$1:$AC$1,0))</f>
        <v>F4</v>
      </c>
      <c r="X156" s="151" t="str">
        <f>INDEX('     2022    '!$A$1:$AC$1563,MATCH($D156,'     2022    '!$D$1:$D$1794,0),MATCH(X$1,'     2022    '!$A$1:$AC$1,0))</f>
        <v/>
      </c>
      <c r="Y156" s="151" t="str">
        <f>INDEX('     2022    '!$A$1:$AC$1563,MATCH($D156,'     2022    '!$D$1:$D$1794,0),MATCH(Y$1,'     2022    '!$A$1:$AC$1,0))</f>
        <v/>
      </c>
      <c r="Z156" s="156">
        <f>INDEX('     2022    '!$A$1:$AC$1563,MATCH($D156,'     2022    '!$D$1:$D$1794,0),MATCH(Z$1,'     2022    '!$A$1:$AC$1,0))</f>
        <v>3.5799999999999998E-2</v>
      </c>
      <c r="AA156" s="153" t="str">
        <f>INDEX('     2022    '!$A$1:$AC$1563,MATCH($D156,'     2022    '!$D$1:$D$1794,0),MATCH(AA$1,'     2022    '!$A$1:$AC$1,0))</f>
        <v>1008-F4-69249669</v>
      </c>
      <c r="AB156" s="153" t="str">
        <f>INDEX('     2022    '!$A$1:$AC$1563,MATCH($D156,'     2022    '!$D$1:$D$1794,0),MATCH(AB$1,'     2022    '!$A$1:$AC$1,0))</f>
        <v>GB/HSE-303700</v>
      </c>
      <c r="AC156" s="153" t="str">
        <f>INDEX('     2022    '!$A$1:$AC$1563,MATCH($D156,'     2022    '!$D$1:$D$1794,0),MATCH(AC$1,'     2022    '!$A$1:$AC$1,0))</f>
        <v>11/24/2028</v>
      </c>
    </row>
    <row r="157" spans="1:29">
      <c r="A157" s="32">
        <f t="shared" si="4"/>
        <v>154</v>
      </c>
      <c r="B157" s="68" t="str">
        <f>INDEX('     2022    '!B$2:B$1794,MATCH(D157,'     2022    '!D$2:D$1794,0))</f>
        <v/>
      </c>
      <c r="C157" s="204" t="str">
        <f>INDEX('     2022    '!C$2:C$1794,MATCH(D157,'     2022    '!D$2:D$1794,0))</f>
        <v>Cake - &gt;100s</v>
      </c>
      <c r="D157" s="205" t="str">
        <f>INDEX('     2022    '!D:D,MATCH(A157,'     2022    '!AF:AF,0))</f>
        <v>CC0061</v>
      </c>
      <c r="E157" s="204" t="str">
        <f>INDEX('     2022    '!$A$1:$BP$1563,MATCH(D157,'     2022    '!$D$1:$D$1794,0),MATCH(E$1,'     2022    '!$A$1:$BH$1,0))</f>
        <v>150s Z. Silver tail.</v>
      </c>
      <c r="F157" s="206" t="str">
        <f>IFERROR(IF(LEFT(INDEX('     2022    '!AD$2:AD$1794,MATCH(D157,'     2022    '!D$2:D$1794,0)),4)="http",HYPERLINK(INDEX('     2022    '!AD$2:AD$1794,MATCH(D157,'     2022    '!D$2:D$1794,0)),"Video"),""),"")</f>
        <v>Video</v>
      </c>
      <c r="G157" s="207">
        <f>INDEX('     2022    '!$A$1:$AC$1563,MATCH($D157,'     2022    '!$D$1:$D$1794,0),MATCH(G$1,'     2022    '!$A$1:$AC$1,0))</f>
        <v>0</v>
      </c>
      <c r="H157" s="150"/>
      <c r="I157" s="152">
        <f>INDEX('     2022    '!$A$1:$AC$1563,MATCH($D157,'     2022    '!$D$1:$D$1794,0),MATCH(I$1,'     2022    '!$A$1:$AC$1,0))</f>
        <v>45.63</v>
      </c>
      <c r="J157" s="150"/>
      <c r="K157" s="151">
        <f t="shared" si="5"/>
        <v>52.500690775541194</v>
      </c>
      <c r="L157" s="152">
        <f>INDEX('     2022    '!$A$1:$AC$1563,MATCH($D157,'     2022    '!$D$1:$D$1794,0),MATCH(L$1,'     2022    '!$A$1:$AC$1,0))</f>
        <v>47.77562860574249</v>
      </c>
      <c r="M157" s="152">
        <f>INDEX('     2022    '!$A$1:$AC$1563,MATCH($D157,'     2022    '!$D$1:$D$1794,0),MATCH(M$1,'     2022    '!$A$1:$AC$1,0))</f>
        <v>52.500690775541194</v>
      </c>
      <c r="N157" s="153" t="str">
        <f>INDEX('     2022    '!$A$1:$AC$1563,MATCH($D157,'     2022    '!$D$1:$D$1794,0),MATCH(N$1,'     2022    '!$A$1:$AC$1,0))</f>
        <v>20mm</v>
      </c>
      <c r="O157" s="154">
        <f>INDEX('     2022    '!$A$1:$AC$1563,MATCH($D157,'     2022    '!$D$1:$D$1794,0),MATCH(O$1,'     2022    '!$A$1:$AC$1,0))</f>
        <v>1</v>
      </c>
      <c r="P157" s="153">
        <f>INDEX('     2022    '!$A$1:$AC$1563,MATCH($D157,'     2022    '!$D$1:$D$1794,0),MATCH(P$1,'     2022    '!$A$1:$AC$1,0))</f>
        <v>10</v>
      </c>
      <c r="Q157" s="153" t="str">
        <f>INDEX('     2022    '!$A$1:$AC$1563,MATCH($D157,'     2022    '!$D$1:$D$1794,0),MATCH(Q$1,'     2022    '!$A$1:$AC$1,0))</f>
        <v>Yes</v>
      </c>
      <c r="R157" s="155">
        <f>INDEX('     2022    '!$A$1:$AC$1563,MATCH($D157,'     2022    '!$D$1:$D$1794,0),MATCH(R$1,'     2022    '!$A$1:$AC$1,0))</f>
        <v>9</v>
      </c>
      <c r="S157" s="155">
        <f>INDEX('     2022    '!$A$1:$AC$1563,MATCH($D157,'     2022    '!$D$1:$D$1794,0),MATCH(S$1,'     2022    '!$A$1:$AC$1,0))</f>
        <v>2</v>
      </c>
      <c r="T157" s="155">
        <f>INDEX('     2022    '!$A$1:$AC$1563,MATCH($D157,'     2022    '!$D$1:$D$1794,0),MATCH(T$1,'     2022    '!$A$1:$AC$1,0))</f>
        <v>0.3</v>
      </c>
      <c r="U157" s="154" t="str">
        <f>INDEX('     2022    '!$A$1:$AC$1563,MATCH($D157,'     2022    '!$D$1:$D$1794,0),MATCH(U$1,'     2022    '!$A$1:$AC$1,0))</f>
        <v>1.4G</v>
      </c>
      <c r="V157" s="153" t="str">
        <f>INDEX('     2022    '!$A$1:$AC$1563,MATCH($D157,'     2022    '!$D$1:$D$1794,0),MATCH(V$1,'     2022    '!$A$1:$AC$1,0))</f>
        <v>UN0336</v>
      </c>
      <c r="W157" s="153" t="str">
        <f>INDEX('     2022    '!$A$1:$AC$1563,MATCH($D157,'     2022    '!$D$1:$D$1794,0),MATCH(W$1,'     2022    '!$A$1:$AC$1,0))</f>
        <v>F4</v>
      </c>
      <c r="X157" s="151" t="str">
        <f>INDEX('     2022    '!$A$1:$AC$1563,MATCH($D157,'     2022    '!$D$1:$D$1794,0),MATCH(X$1,'     2022    '!$A$1:$AC$1,0))</f>
        <v/>
      </c>
      <c r="Y157" s="151" t="str">
        <f>INDEX('     2022    '!$A$1:$AC$1563,MATCH($D157,'     2022    '!$D$1:$D$1794,0),MATCH(Y$1,'     2022    '!$A$1:$AC$1,0))</f>
        <v/>
      </c>
      <c r="Z157" s="156">
        <f>INDEX('     2022    '!$A$1:$AC$1563,MATCH($D157,'     2022    '!$D$1:$D$1794,0),MATCH(Z$1,'     2022    '!$A$1:$AC$1,0))</f>
        <v>3.5799999999999998E-2</v>
      </c>
      <c r="AA157" s="153" t="str">
        <f>INDEX('     2022    '!$A$1:$AC$1563,MATCH($D157,'     2022    '!$D$1:$D$1794,0),MATCH(AA$1,'     2022    '!$A$1:$AC$1,0))</f>
        <v>1008-F4-69249668</v>
      </c>
      <c r="AB157" s="153" t="str">
        <f>INDEX('     2022    '!$A$1:$AC$1563,MATCH($D157,'     2022    '!$D$1:$D$1794,0),MATCH(AB$1,'     2022    '!$A$1:$AC$1,0))</f>
        <v>GB/HSE-324717</v>
      </c>
      <c r="AC157" s="153" t="str">
        <f>INDEX('     2022    '!$A$1:$AC$1563,MATCH($D157,'     2022    '!$D$1:$D$1794,0),MATCH(AC$1,'     2022    '!$A$1:$AC$1,0))</f>
        <v>1/6/2031</v>
      </c>
    </row>
    <row r="158" spans="1:29">
      <c r="A158" s="32">
        <f t="shared" si="4"/>
        <v>155</v>
      </c>
      <c r="B158" s="68" t="str">
        <f>INDEX('     2022    '!B$2:B$1794,MATCH(D158,'     2022    '!D$2:D$1794,0))</f>
        <v/>
      </c>
      <c r="C158" s="204" t="str">
        <f>INDEX('     2022    '!C$2:C$1794,MATCH(D158,'     2022    '!D$2:D$1794,0))</f>
        <v>Cake - &gt;100s</v>
      </c>
      <c r="D158" s="205" t="str">
        <f>INDEX('     2022    '!D:D,MATCH(A158,'     2022    '!AF:AF,0))</f>
        <v>CC1423</v>
      </c>
      <c r="E158" s="204" t="str">
        <f>INDEX('     2022    '!$A$1:$BP$1563,MATCH(D158,'     2022    '!$D$1:$D$1794,0),MATCH(E$1,'     2022    '!$A$1:$BH$1,0))</f>
        <v>150s Z. Spit red/green/blue/yellow/purple dahlia waterfall.</v>
      </c>
      <c r="F158" s="206" t="str">
        <f>IFERROR(IF(LEFT(INDEX('     2022    '!AD$2:AD$1794,MATCH(D158,'     2022    '!D$2:D$1794,0)),4)="http",HYPERLINK(INDEX('     2022    '!AD$2:AD$1794,MATCH(D158,'     2022    '!D$2:D$1794,0)),"Video"),""),"")</f>
        <v>Video</v>
      </c>
      <c r="G158" s="207">
        <f>INDEX('     2022    '!$A$1:$AC$1563,MATCH($D158,'     2022    '!$D$1:$D$1794,0),MATCH(G$1,'     2022    '!$A$1:$AC$1,0))</f>
        <v>46</v>
      </c>
      <c r="H158" s="150"/>
      <c r="I158" s="152">
        <f>INDEX('     2022    '!$A$1:$AC$1563,MATCH($D158,'     2022    '!$D$1:$D$1794,0),MATCH(I$1,'     2022    '!$A$1:$AC$1,0))</f>
        <v>91.83</v>
      </c>
      <c r="J158" s="150"/>
      <c r="K158" s="151">
        <f t="shared" si="5"/>
        <v>107.88000000000001</v>
      </c>
      <c r="L158" s="152">
        <f>INDEX('     2022    '!$A$1:$AC$1563,MATCH($D158,'     2022    '!$D$1:$D$1794,0),MATCH(L$1,'     2022    '!$A$1:$AC$1,0))</f>
        <v>98.170800000000014</v>
      </c>
      <c r="M158" s="152">
        <f>INDEX('     2022    '!$A$1:$AC$1563,MATCH($D158,'     2022    '!$D$1:$D$1794,0),MATCH(M$1,'     2022    '!$A$1:$AC$1,0))</f>
        <v>107.88000000000001</v>
      </c>
      <c r="N158" s="153" t="str">
        <f>INDEX('     2022    '!$A$1:$AC$1563,MATCH($D158,'     2022    '!$D$1:$D$1794,0),MATCH(N$1,'     2022    '!$A$1:$AC$1,0))</f>
        <v>30mm</v>
      </c>
      <c r="O158" s="154">
        <f>INDEX('     2022    '!$A$1:$AC$1563,MATCH($D158,'     2022    '!$D$1:$D$1794,0),MATCH(O$1,'     2022    '!$A$1:$AC$1,0))</f>
        <v>1</v>
      </c>
      <c r="P158" s="153">
        <f>INDEX('     2022    '!$A$1:$AC$1563,MATCH($D158,'     2022    '!$D$1:$D$1794,0),MATCH(P$1,'     2022    '!$A$1:$AC$1,0))</f>
        <v>30</v>
      </c>
      <c r="Q158" s="153" t="str">
        <f>INDEX('     2022    '!$A$1:$AC$1563,MATCH($D158,'     2022    '!$D$1:$D$1794,0),MATCH(Q$1,'     2022    '!$A$1:$AC$1,0))</f>
        <v>Yes</v>
      </c>
      <c r="R158" s="155">
        <f>INDEX('     2022    '!$A$1:$AC$1563,MATCH($D158,'     2022    '!$D$1:$D$1794,0),MATCH(R$1,'     2022    '!$A$1:$AC$1,0))</f>
        <v>22.6</v>
      </c>
      <c r="S158" s="155">
        <f>INDEX('     2022    '!$A$1:$AC$1563,MATCH($D158,'     2022    '!$D$1:$D$1794,0),MATCH(S$1,'     2022    '!$A$1:$AC$1,0))</f>
        <v>2.7</v>
      </c>
      <c r="T158" s="155">
        <f>INDEX('     2022    '!$A$1:$AC$1563,MATCH($D158,'     2022    '!$D$1:$D$1794,0),MATCH(T$1,'     2022    '!$A$1:$AC$1,0))</f>
        <v>0.3</v>
      </c>
      <c r="U158" s="154" t="str">
        <f>INDEX('     2022    '!$A$1:$AC$1563,MATCH($D158,'     2022    '!$D$1:$D$1794,0),MATCH(U$1,'     2022    '!$A$1:$AC$1,0))</f>
        <v>1.4G</v>
      </c>
      <c r="V158" s="153" t="str">
        <f>INDEX('     2022    '!$A$1:$AC$1563,MATCH($D158,'     2022    '!$D$1:$D$1794,0),MATCH(V$1,'     2022    '!$A$1:$AC$1,0))</f>
        <v>UN0336</v>
      </c>
      <c r="W158" s="153" t="str">
        <f>INDEX('     2022    '!$A$1:$AC$1563,MATCH($D158,'     2022    '!$D$1:$D$1794,0),MATCH(W$1,'     2022    '!$A$1:$AC$1,0))</f>
        <v>F4</v>
      </c>
      <c r="X158" s="151" t="str">
        <f>INDEX('     2022    '!$A$1:$AC$1563,MATCH($D158,'     2022    '!$D$1:$D$1794,0),MATCH(X$1,'     2022    '!$A$1:$AC$1,0))</f>
        <v/>
      </c>
      <c r="Y158" s="151" t="str">
        <f>INDEX('     2022    '!$A$1:$AC$1563,MATCH($D158,'     2022    '!$D$1:$D$1794,0),MATCH(Y$1,'     2022    '!$A$1:$AC$1,0))</f>
        <v/>
      </c>
      <c r="Z158" s="156">
        <f>INDEX('     2022    '!$A$1:$AC$1563,MATCH($D158,'     2022    '!$D$1:$D$1794,0),MATCH(Z$1,'     2022    '!$A$1:$AC$1,0))</f>
        <v>7.9699999999999993E-2</v>
      </c>
      <c r="AA158" s="153" t="str">
        <f>INDEX('     2022    '!$A$1:$AC$1563,MATCH($D158,'     2022    '!$D$1:$D$1794,0),MATCH(AA$1,'     2022    '!$A$1:$AC$1,0))</f>
        <v>2806-F4-000052</v>
      </c>
      <c r="AB158" s="153" t="str">
        <f>INDEX('     2022    '!$A$1:$AC$1563,MATCH($D158,'     2022    '!$D$1:$D$1794,0),MATCH(AB$1,'     2022    '!$A$1:$AC$1,0))</f>
        <v>GB/HSE-360464</v>
      </c>
      <c r="AC158" s="153" t="str">
        <f>INDEX('     2022    '!$A$1:$AC$1563,MATCH($D158,'     2022    '!$D$1:$D$1794,0),MATCH(AC$1,'     2022    '!$A$1:$AC$1,0))</f>
        <v>6/8/2029</v>
      </c>
    </row>
    <row r="159" spans="1:29">
      <c r="A159" s="32">
        <f t="shared" si="4"/>
        <v>156</v>
      </c>
      <c r="B159" s="68" t="str">
        <f>INDEX('     2022    '!B$2:B$1794,MATCH(D159,'     2022    '!D$2:D$1794,0))</f>
        <v/>
      </c>
      <c r="C159" s="204" t="str">
        <f>INDEX('     2022    '!C$2:C$1794,MATCH(D159,'     2022    '!D$2:D$1794,0))</f>
        <v>Cake - &gt;100s</v>
      </c>
      <c r="D159" s="205" t="str">
        <f>INDEX('     2022    '!D:D,MATCH(A159,'     2022    '!AF:AF,0))</f>
        <v>CC1039</v>
      </c>
      <c r="E159" s="204" t="str">
        <f>INDEX('     2022    '!$A$1:$BP$1563,MATCH(D159,'     2022    '!$D$1:$D$1794,0),MATCH(E$1,'     2022    '!$A$1:$BH$1,0))</f>
        <v>160s FAN. Assorted colour crossette</v>
      </c>
      <c r="F159" s="206" t="str">
        <f>IFERROR(IF(LEFT(INDEX('     2022    '!AD$2:AD$1794,MATCH(D159,'     2022    '!D$2:D$1794,0)),4)="http",HYPERLINK(INDEX('     2022    '!AD$2:AD$1794,MATCH(D159,'     2022    '!D$2:D$1794,0)),"Video"),""),"")</f>
        <v>Video</v>
      </c>
      <c r="G159" s="207">
        <f>INDEX('     2022    '!$A$1:$AC$1563,MATCH($D159,'     2022    '!$D$1:$D$1794,0),MATCH(G$1,'     2022    '!$A$1:$AC$1,0))</f>
        <v>1</v>
      </c>
      <c r="H159" s="150"/>
      <c r="I159" s="152">
        <f>INDEX('     2022    '!$A$1:$AC$1563,MATCH($D159,'     2022    '!$D$1:$D$1794,0),MATCH(I$1,'     2022    '!$A$1:$AC$1,0))</f>
        <v>64.19</v>
      </c>
      <c r="J159" s="150"/>
      <c r="K159" s="151">
        <f t="shared" si="5"/>
        <v>73.292587182712467</v>
      </c>
      <c r="L159" s="152">
        <f>INDEX('     2022    '!$A$1:$AC$1563,MATCH($D159,'     2022    '!$D$1:$D$1794,0),MATCH(L$1,'     2022    '!$A$1:$AC$1,0))</f>
        <v>66.696254336268353</v>
      </c>
      <c r="M159" s="152">
        <f>INDEX('     2022    '!$A$1:$AC$1563,MATCH($D159,'     2022    '!$D$1:$D$1794,0),MATCH(M$1,'     2022    '!$A$1:$AC$1,0))</f>
        <v>73.292587182712467</v>
      </c>
      <c r="N159" s="153" t="str">
        <f>INDEX('     2022    '!$A$1:$AC$1563,MATCH($D159,'     2022    '!$D$1:$D$1794,0),MATCH(N$1,'     2022    '!$A$1:$AC$1,0))</f>
        <v>20mm</v>
      </c>
      <c r="O159" s="154">
        <f>INDEX('     2022    '!$A$1:$AC$1563,MATCH($D159,'     2022    '!$D$1:$D$1794,0),MATCH(O$1,'     2022    '!$A$1:$AC$1,0))</f>
        <v>1</v>
      </c>
      <c r="P159" s="153">
        <f>INDEX('     2022    '!$A$1:$AC$1563,MATCH($D159,'     2022    '!$D$1:$D$1794,0),MATCH(P$1,'     2022    '!$A$1:$AC$1,0))</f>
        <v>10</v>
      </c>
      <c r="Q159" s="153" t="str">
        <f>INDEX('     2022    '!$A$1:$AC$1563,MATCH($D159,'     2022    '!$D$1:$D$1794,0),MATCH(Q$1,'     2022    '!$A$1:$AC$1,0))</f>
        <v>Yes</v>
      </c>
      <c r="R159" s="155">
        <f>INDEX('     2022    '!$A$1:$AC$1563,MATCH($D159,'     2022    '!$D$1:$D$1794,0),MATCH(R$1,'     2022    '!$A$1:$AC$1,0))</f>
        <v>8</v>
      </c>
      <c r="S159" s="155">
        <f>INDEX('     2022    '!$A$1:$AC$1563,MATCH($D159,'     2022    '!$D$1:$D$1794,0),MATCH(S$1,'     2022    '!$A$1:$AC$1,0))</f>
        <v>1.76</v>
      </c>
      <c r="T159" s="155">
        <f>INDEX('     2022    '!$A$1:$AC$1563,MATCH($D159,'     2022    '!$D$1:$D$1794,0),MATCH(T$1,'     2022    '!$A$1:$AC$1,0))</f>
        <v>0.3</v>
      </c>
      <c r="U159" s="154" t="str">
        <f>INDEX('     2022    '!$A$1:$AC$1563,MATCH($D159,'     2022    '!$D$1:$D$1794,0),MATCH(U$1,'     2022    '!$A$1:$AC$1,0))</f>
        <v>1.4G</v>
      </c>
      <c r="V159" s="153" t="str">
        <f>INDEX('     2022    '!$A$1:$AC$1563,MATCH($D159,'     2022    '!$D$1:$D$1794,0),MATCH(V$1,'     2022    '!$A$1:$AC$1,0))</f>
        <v>UN0336</v>
      </c>
      <c r="W159" s="153" t="str">
        <f>INDEX('     2022    '!$A$1:$AC$1563,MATCH($D159,'     2022    '!$D$1:$D$1794,0),MATCH(W$1,'     2022    '!$A$1:$AC$1,0))</f>
        <v>F4</v>
      </c>
      <c r="X159" s="151" t="str">
        <f>INDEX('     2022    '!$A$1:$AC$1563,MATCH($D159,'     2022    '!$D$1:$D$1794,0),MATCH(X$1,'     2022    '!$A$1:$AC$1,0))</f>
        <v/>
      </c>
      <c r="Y159" s="151" t="str">
        <f>INDEX('     2022    '!$A$1:$AC$1563,MATCH($D159,'     2022    '!$D$1:$D$1794,0),MATCH(Y$1,'     2022    '!$A$1:$AC$1,0))</f>
        <v/>
      </c>
      <c r="Z159" s="156">
        <f>INDEX('     2022    '!$A$1:$AC$1563,MATCH($D159,'     2022    '!$D$1:$D$1794,0),MATCH(Z$1,'     2022    '!$A$1:$AC$1,0))</f>
        <v>3.9600000000000003E-2</v>
      </c>
      <c r="AA159" s="153" t="str">
        <f>INDEX('     2022    '!$A$1:$AC$1563,MATCH($D159,'     2022    '!$D$1:$D$1794,0),MATCH(AA$1,'     2022    '!$A$1:$AC$1,0))</f>
        <v>1008-F4-69249669</v>
      </c>
      <c r="AB159" s="153" t="str">
        <f>INDEX('     2022    '!$A$1:$AC$1563,MATCH($D159,'     2022    '!$D$1:$D$1794,0),MATCH(AB$1,'     2022    '!$A$1:$AC$1,0))</f>
        <v>GB/HSE-355673</v>
      </c>
      <c r="AC159" s="153" t="str">
        <f>INDEX('     2022    '!$A$1:$AC$1563,MATCH($D159,'     2022    '!$D$1:$D$1794,0),MATCH(AC$1,'     2022    '!$A$1:$AC$1,0))</f>
        <v>8/3/2027</v>
      </c>
    </row>
    <row r="160" spans="1:29">
      <c r="A160" s="32">
        <f t="shared" si="4"/>
        <v>157</v>
      </c>
      <c r="B160" s="68" t="str">
        <f>INDEX('     2022    '!B$2:B$1794,MATCH(D160,'     2022    '!D$2:D$1794,0))</f>
        <v/>
      </c>
      <c r="C160" s="204" t="str">
        <f>INDEX('     2022    '!C$2:C$1794,MATCH(D160,'     2022    '!D$2:D$1794,0))</f>
        <v>Cake - &gt;100s</v>
      </c>
      <c r="D160" s="205" t="str">
        <f>INDEX('     2022    '!D:D,MATCH(A160,'     2022    '!AF:AF,0))</f>
        <v>CC1338</v>
      </c>
      <c r="E160" s="204" t="str">
        <f>INDEX('     2022    '!$A$1:$BP$1563,MATCH(D160,'     2022    '!$D$1:$D$1794,0),MATCH(E$1,'     2022    '!$A$1:$BH$1,0))</f>
        <v>160s FAN. Finger style pink/sky blue crossette</v>
      </c>
      <c r="F160" s="206" t="str">
        <f>IFERROR(IF(LEFT(INDEX('     2022    '!AD$2:AD$1794,MATCH(D160,'     2022    '!D$2:D$1794,0)),4)="http",HYPERLINK(INDEX('     2022    '!AD$2:AD$1794,MATCH(D160,'     2022    '!D$2:D$1794,0)),"Video"),""),"")</f>
        <v>Video</v>
      </c>
      <c r="G160" s="207">
        <f>INDEX('     2022    '!$A$1:$AC$1563,MATCH($D160,'     2022    '!$D$1:$D$1794,0),MATCH(G$1,'     2022    '!$A$1:$AC$1,0))</f>
        <v>27</v>
      </c>
      <c r="H160" s="150"/>
      <c r="I160" s="152">
        <f>INDEX('     2022    '!$A$1:$AC$1563,MATCH($D160,'     2022    '!$D$1:$D$1794,0),MATCH(I$1,'     2022    '!$A$1:$AC$1,0))</f>
        <v>64.05</v>
      </c>
      <c r="J160" s="150"/>
      <c r="K160" s="151">
        <f t="shared" si="5"/>
        <v>72.997125986131252</v>
      </c>
      <c r="L160" s="152">
        <f>INDEX('     2022    '!$A$1:$AC$1563,MATCH($D160,'     2022    '!$D$1:$D$1794,0),MATCH(L$1,'     2022    '!$A$1:$AC$1,0))</f>
        <v>66.427384647379441</v>
      </c>
      <c r="M160" s="152">
        <f>INDEX('     2022    '!$A$1:$AC$1563,MATCH($D160,'     2022    '!$D$1:$D$1794,0),MATCH(M$1,'     2022    '!$A$1:$AC$1,0))</f>
        <v>72.997125986131252</v>
      </c>
      <c r="N160" s="153" t="str">
        <f>INDEX('     2022    '!$A$1:$AC$1563,MATCH($D160,'     2022    '!$D$1:$D$1794,0),MATCH(N$1,'     2022    '!$A$1:$AC$1,0))</f>
        <v>20mm</v>
      </c>
      <c r="O160" s="154">
        <f>INDEX('     2022    '!$A$1:$AC$1563,MATCH($D160,'     2022    '!$D$1:$D$1794,0),MATCH(O$1,'     2022    '!$A$1:$AC$1,0))</f>
        <v>1</v>
      </c>
      <c r="P160" s="153">
        <f>INDEX('     2022    '!$A$1:$AC$1563,MATCH($D160,'     2022    '!$D$1:$D$1794,0),MATCH(P$1,'     2022    '!$A$1:$AC$1,0))</f>
        <v>15</v>
      </c>
      <c r="Q160" s="153" t="str">
        <f>INDEX('     2022    '!$A$1:$AC$1563,MATCH($D160,'     2022    '!$D$1:$D$1794,0),MATCH(Q$1,'     2022    '!$A$1:$AC$1,0))</f>
        <v>Yes</v>
      </c>
      <c r="R160" s="155">
        <f>INDEX('     2022    '!$A$1:$AC$1563,MATCH($D160,'     2022    '!$D$1:$D$1794,0),MATCH(R$1,'     2022    '!$A$1:$AC$1,0))</f>
        <v>8.5</v>
      </c>
      <c r="S160" s="155">
        <f>INDEX('     2022    '!$A$1:$AC$1563,MATCH($D160,'     2022    '!$D$1:$D$1794,0),MATCH(S$1,'     2022    '!$A$1:$AC$1,0))</f>
        <v>1.76</v>
      </c>
      <c r="T160" s="155">
        <f>INDEX('     2022    '!$A$1:$AC$1563,MATCH($D160,'     2022    '!$D$1:$D$1794,0),MATCH(T$1,'     2022    '!$A$1:$AC$1,0))</f>
        <v>0.3</v>
      </c>
      <c r="U160" s="154" t="str">
        <f>INDEX('     2022    '!$A$1:$AC$1563,MATCH($D160,'     2022    '!$D$1:$D$1794,0),MATCH(U$1,'     2022    '!$A$1:$AC$1,0))</f>
        <v>1.4G</v>
      </c>
      <c r="V160" s="153" t="str">
        <f>INDEX('     2022    '!$A$1:$AC$1563,MATCH($D160,'     2022    '!$D$1:$D$1794,0),MATCH(V$1,'     2022    '!$A$1:$AC$1,0))</f>
        <v>UN0336</v>
      </c>
      <c r="W160" s="153" t="str">
        <f>INDEX('     2022    '!$A$1:$AC$1563,MATCH($D160,'     2022    '!$D$1:$D$1794,0),MATCH(W$1,'     2022    '!$A$1:$AC$1,0))</f>
        <v>F4</v>
      </c>
      <c r="X160" s="151" t="str">
        <f>INDEX('     2022    '!$A$1:$AC$1563,MATCH($D160,'     2022    '!$D$1:$D$1794,0),MATCH(X$1,'     2022    '!$A$1:$AC$1,0))</f>
        <v/>
      </c>
      <c r="Y160" s="151" t="str">
        <f>INDEX('     2022    '!$A$1:$AC$1563,MATCH($D160,'     2022    '!$D$1:$D$1794,0),MATCH(Y$1,'     2022    '!$A$1:$AC$1,0))</f>
        <v/>
      </c>
      <c r="Z160" s="156">
        <f>INDEX('     2022    '!$A$1:$AC$1563,MATCH($D160,'     2022    '!$D$1:$D$1794,0),MATCH(Z$1,'     2022    '!$A$1:$AC$1,0))</f>
        <v>3.9199999999999999E-2</v>
      </c>
      <c r="AA160" s="153" t="str">
        <f>INDEX('     2022    '!$A$1:$AC$1563,MATCH($D160,'     2022    '!$D$1:$D$1794,0),MATCH(AA$1,'     2022    '!$A$1:$AC$1,0))</f>
        <v>1008-F4-69249669</v>
      </c>
      <c r="AB160" s="153" t="str">
        <f>INDEX('     2022    '!$A$1:$AC$1563,MATCH($D160,'     2022    '!$D$1:$D$1794,0),MATCH(AB$1,'     2022    '!$A$1:$AC$1,0))</f>
        <v>GB/HSE-358643</v>
      </c>
      <c r="AC160" s="153" t="str">
        <f>INDEX('     2022    '!$A$1:$AC$1563,MATCH($D160,'     2022    '!$D$1:$D$1794,0),MATCH(AC$1,'     2022    '!$A$1:$AC$1,0))</f>
        <v>8/15/2028</v>
      </c>
    </row>
    <row r="161" spans="1:29">
      <c r="A161" s="32">
        <f t="shared" si="4"/>
        <v>158</v>
      </c>
      <c r="B161" s="68" t="str">
        <f>INDEX('     2022    '!B$2:B$1794,MATCH(D161,'     2022    '!D$2:D$1794,0))</f>
        <v/>
      </c>
      <c r="C161" s="204" t="str">
        <f>INDEX('     2022    '!C$2:C$1794,MATCH(D161,'     2022    '!D$2:D$1794,0))</f>
        <v>Cake - &gt;100s</v>
      </c>
      <c r="D161" s="205" t="str">
        <f>INDEX('     2022    '!D:D,MATCH(A161,'     2022    '!AF:AF,0))</f>
        <v>CC1326</v>
      </c>
      <c r="E161" s="204" t="str">
        <f>INDEX('     2022    '!$A$1:$BP$1563,MATCH(D161,'     2022    '!$D$1:$D$1794,0),MATCH(E$1,'     2022    '!$A$1:$BH$1,0))</f>
        <v>160s FAN. Five fingers fan colorful pearl.</v>
      </c>
      <c r="F161" s="206" t="str">
        <f>IFERROR(IF(LEFT(INDEX('     2022    '!AD$2:AD$1794,MATCH(D161,'     2022    '!D$2:D$1794,0)),4)="http",HYPERLINK(INDEX('     2022    '!AD$2:AD$1794,MATCH(D161,'     2022    '!D$2:D$1794,0)),"Video"),""),"")</f>
        <v>Video</v>
      </c>
      <c r="G161" s="207">
        <f>INDEX('     2022    '!$A$1:$AC$1563,MATCH($D161,'     2022    '!$D$1:$D$1794,0),MATCH(G$1,'     2022    '!$A$1:$AC$1,0))</f>
        <v>13</v>
      </c>
      <c r="H161" s="150"/>
      <c r="I161" s="152">
        <f>INDEX('     2022    '!$A$1:$AC$1563,MATCH($D161,'     2022    '!$D$1:$D$1794,0),MATCH(I$1,'     2022    '!$A$1:$AC$1,0))</f>
        <v>62.43</v>
      </c>
      <c r="J161" s="150"/>
      <c r="K161" s="151">
        <f t="shared" si="5"/>
        <v>73.350000000000009</v>
      </c>
      <c r="L161" s="152">
        <f>INDEX('     2022    '!$A$1:$AC$1563,MATCH($D161,'     2022    '!$D$1:$D$1794,0),MATCH(L$1,'     2022    '!$A$1:$AC$1,0))</f>
        <v>66.748500000000007</v>
      </c>
      <c r="M161" s="152">
        <f>INDEX('     2022    '!$A$1:$AC$1563,MATCH($D161,'     2022    '!$D$1:$D$1794,0),MATCH(M$1,'     2022    '!$A$1:$AC$1,0))</f>
        <v>73.350000000000009</v>
      </c>
      <c r="N161" s="153" t="str">
        <f>INDEX('     2022    '!$A$1:$AC$1563,MATCH($D161,'     2022    '!$D$1:$D$1794,0),MATCH(N$1,'     2022    '!$A$1:$AC$1,0))</f>
        <v>20mm</v>
      </c>
      <c r="O161" s="154">
        <f>INDEX('     2022    '!$A$1:$AC$1563,MATCH($D161,'     2022    '!$D$1:$D$1794,0),MATCH(O$1,'     2022    '!$A$1:$AC$1,0))</f>
        <v>1</v>
      </c>
      <c r="P161" s="153">
        <f>INDEX('     2022    '!$A$1:$AC$1563,MATCH($D161,'     2022    '!$D$1:$D$1794,0),MATCH(P$1,'     2022    '!$A$1:$AC$1,0))</f>
        <v>10</v>
      </c>
      <c r="Q161" s="153" t="str">
        <f>INDEX('     2022    '!$A$1:$AC$1563,MATCH($D161,'     2022    '!$D$1:$D$1794,0),MATCH(Q$1,'     2022    '!$A$1:$AC$1,0))</f>
        <v>Yes</v>
      </c>
      <c r="R161" s="155">
        <f>INDEX('     2022    '!$A$1:$AC$1563,MATCH($D161,'     2022    '!$D$1:$D$1794,0),MATCH(R$1,'     2022    '!$A$1:$AC$1,0))</f>
        <v>8.1</v>
      </c>
      <c r="S161" s="155">
        <f>INDEX('     2022    '!$A$1:$AC$1563,MATCH($D161,'     2022    '!$D$1:$D$1794,0),MATCH(S$1,'     2022    '!$A$1:$AC$1,0))</f>
        <v>2.1</v>
      </c>
      <c r="T161" s="155">
        <f>INDEX('     2022    '!$A$1:$AC$1563,MATCH($D161,'     2022    '!$D$1:$D$1794,0),MATCH(T$1,'     2022    '!$A$1:$AC$1,0))</f>
        <v>0.3</v>
      </c>
      <c r="U161" s="154" t="str">
        <f>INDEX('     2022    '!$A$1:$AC$1563,MATCH($D161,'     2022    '!$D$1:$D$1794,0),MATCH(U$1,'     2022    '!$A$1:$AC$1,0))</f>
        <v>1.4G</v>
      </c>
      <c r="V161" s="153" t="str">
        <f>INDEX('     2022    '!$A$1:$AC$1563,MATCH($D161,'     2022    '!$D$1:$D$1794,0),MATCH(V$1,'     2022    '!$A$1:$AC$1,0))</f>
        <v>UN0336</v>
      </c>
      <c r="W161" s="153" t="str">
        <f>INDEX('     2022    '!$A$1:$AC$1563,MATCH($D161,'     2022    '!$D$1:$D$1794,0),MATCH(W$1,'     2022    '!$A$1:$AC$1,0))</f>
        <v>F4</v>
      </c>
      <c r="X161" s="151" t="str">
        <f>INDEX('     2022    '!$A$1:$AC$1563,MATCH($D161,'     2022    '!$D$1:$D$1794,0),MATCH(X$1,'     2022    '!$A$1:$AC$1,0))</f>
        <v/>
      </c>
      <c r="Y161" s="151" t="str">
        <f>INDEX('     2022    '!$A$1:$AC$1563,MATCH($D161,'     2022    '!$D$1:$D$1794,0),MATCH(Y$1,'     2022    '!$A$1:$AC$1,0))</f>
        <v/>
      </c>
      <c r="Z161" s="156">
        <f>INDEX('     2022    '!$A$1:$AC$1563,MATCH($D161,'     2022    '!$D$1:$D$1794,0),MATCH(Z$1,'     2022    '!$A$1:$AC$1,0))</f>
        <v>3.9199999999999999E-2</v>
      </c>
      <c r="AA161" s="153" t="str">
        <f>INDEX('     2022    '!$A$1:$AC$1563,MATCH($D161,'     2022    '!$D$1:$D$1794,0),MATCH(AA$1,'     2022    '!$A$1:$AC$1,0))</f>
        <v>2806-F4-000620</v>
      </c>
      <c r="AB161" s="153" t="str">
        <f>INDEX('     2022    '!$A$1:$AC$1563,MATCH($D161,'     2022    '!$D$1:$D$1794,0),MATCH(AB$1,'     2022    '!$A$1:$AC$1,0))</f>
        <v>GB/HSE-360447</v>
      </c>
      <c r="AC161" s="153" t="str">
        <f>INDEX('     2022    '!$A$1:$AC$1563,MATCH($D161,'     2022    '!$D$1:$D$1794,0),MATCH(AC$1,'     2022    '!$A$1:$AC$1,0))</f>
        <v>6/8/2029</v>
      </c>
    </row>
    <row r="162" spans="1:29">
      <c r="A162" s="32">
        <f t="shared" si="4"/>
        <v>159</v>
      </c>
      <c r="B162" s="68" t="str">
        <f>INDEX('     2022    '!B$2:B$1794,MATCH(D162,'     2022    '!D$2:D$1794,0))</f>
        <v/>
      </c>
      <c r="C162" s="204" t="str">
        <f>INDEX('     2022    '!C$2:C$1794,MATCH(D162,'     2022    '!D$2:D$1794,0))</f>
        <v>Cake - &gt;100s</v>
      </c>
      <c r="D162" s="205" t="str">
        <f>INDEX('     2022    '!D:D,MATCH(A162,'     2022    '!AF:AF,0))</f>
        <v>CC1215</v>
      </c>
      <c r="E162" s="204" t="str">
        <f>INDEX('     2022    '!$A$1:$BP$1563,MATCH(D162,'     2022    '!$D$1:$D$1794,0),MATCH(E$1,'     2022    '!$A$1:$BH$1,0))</f>
        <v>180s O. Heart red comet</v>
      </c>
      <c r="F162" s="206" t="str">
        <f>IFERROR(IF(LEFT(INDEX('     2022    '!AD$2:AD$1794,MATCH(D162,'     2022    '!D$2:D$1794,0)),4)="http",HYPERLINK(INDEX('     2022    '!AD$2:AD$1794,MATCH(D162,'     2022    '!D$2:D$1794,0)),"Video"),""),"")</f>
        <v>Video</v>
      </c>
      <c r="G162" s="207">
        <f>INDEX('     2022    '!$A$1:$AC$1563,MATCH($D162,'     2022    '!$D$1:$D$1794,0),MATCH(G$1,'     2022    '!$A$1:$AC$1,0))</f>
        <v>0</v>
      </c>
      <c r="H162" s="150"/>
      <c r="I162" s="152">
        <f>INDEX('     2022    '!$A$1:$AC$1563,MATCH($D162,'     2022    '!$D$1:$D$1794,0),MATCH(I$1,'     2022    '!$A$1:$AC$1,0))</f>
        <v>56.33</v>
      </c>
      <c r="J162" s="150"/>
      <c r="K162" s="151">
        <f t="shared" si="5"/>
        <v>63.460916695904643</v>
      </c>
      <c r="L162" s="152">
        <f>INDEX('     2022    '!$A$1:$AC$1563,MATCH($D162,'     2022    '!$D$1:$D$1794,0),MATCH(L$1,'     2022    '!$A$1:$AC$1,0))</f>
        <v>57.749434193273224</v>
      </c>
      <c r="M162" s="152">
        <f>INDEX('     2022    '!$A$1:$AC$1563,MATCH($D162,'     2022    '!$D$1:$D$1794,0),MATCH(M$1,'     2022    '!$A$1:$AC$1,0))</f>
        <v>63.460916695904643</v>
      </c>
      <c r="N162" s="153" t="str">
        <f>INDEX('     2022    '!$A$1:$AC$1563,MATCH($D162,'     2022    '!$D$1:$D$1794,0),MATCH(N$1,'     2022    '!$A$1:$AC$1,0))</f>
        <v>20mm</v>
      </c>
      <c r="O162" s="154">
        <f>INDEX('     2022    '!$A$1:$AC$1563,MATCH($D162,'     2022    '!$D$1:$D$1794,0),MATCH(O$1,'     2022    '!$A$1:$AC$1,0))</f>
        <v>1</v>
      </c>
      <c r="P162" s="153">
        <f>INDEX('     2022    '!$A$1:$AC$1563,MATCH($D162,'     2022    '!$D$1:$D$1794,0),MATCH(P$1,'     2022    '!$A$1:$AC$1,0))</f>
        <v>10</v>
      </c>
      <c r="Q162" s="153" t="str">
        <f>INDEX('     2022    '!$A$1:$AC$1563,MATCH($D162,'     2022    '!$D$1:$D$1794,0),MATCH(Q$1,'     2022    '!$A$1:$AC$1,0))</f>
        <v>Yes</v>
      </c>
      <c r="R162" s="155">
        <f>INDEX('     2022    '!$A$1:$AC$1563,MATCH($D162,'     2022    '!$D$1:$D$1794,0),MATCH(R$1,'     2022    '!$A$1:$AC$1,0))</f>
        <v>11</v>
      </c>
      <c r="S162" s="155">
        <f>INDEX('     2022    '!$A$1:$AC$1563,MATCH($D162,'     2022    '!$D$1:$D$1794,0),MATCH(S$1,'     2022    '!$A$1:$AC$1,0))</f>
        <v>1.6</v>
      </c>
      <c r="T162" s="155">
        <f>INDEX('     2022    '!$A$1:$AC$1563,MATCH($D162,'     2022    '!$D$1:$D$1794,0),MATCH(T$1,'     2022    '!$A$1:$AC$1,0))</f>
        <v>0.3</v>
      </c>
      <c r="U162" s="154" t="str">
        <f>INDEX('     2022    '!$A$1:$AC$1563,MATCH($D162,'     2022    '!$D$1:$D$1794,0),MATCH(U$1,'     2022    '!$A$1:$AC$1,0))</f>
        <v>1.4G</v>
      </c>
      <c r="V162" s="153" t="str">
        <f>INDEX('     2022    '!$A$1:$AC$1563,MATCH($D162,'     2022    '!$D$1:$D$1794,0),MATCH(V$1,'     2022    '!$A$1:$AC$1,0))</f>
        <v>UN0336</v>
      </c>
      <c r="W162" s="153" t="str">
        <f>INDEX('     2022    '!$A$1:$AC$1563,MATCH($D162,'     2022    '!$D$1:$D$1794,0),MATCH(W$1,'     2022    '!$A$1:$AC$1,0))</f>
        <v>F4</v>
      </c>
      <c r="X162" s="151" t="str">
        <f>INDEX('     2022    '!$A$1:$AC$1563,MATCH($D162,'     2022    '!$D$1:$D$1794,0),MATCH(X$1,'     2022    '!$A$1:$AC$1,0))</f>
        <v/>
      </c>
      <c r="Y162" s="151" t="str">
        <f>INDEX('     2022    '!$A$1:$AC$1563,MATCH($D162,'     2022    '!$D$1:$D$1794,0),MATCH(Y$1,'     2022    '!$A$1:$AC$1,0))</f>
        <v/>
      </c>
      <c r="Z162" s="156">
        <f>INDEX('     2022    '!$A$1:$AC$1563,MATCH($D162,'     2022    '!$D$1:$D$1794,0),MATCH(Z$1,'     2022    '!$A$1:$AC$1,0))</f>
        <v>4.3200000000000002E-2</v>
      </c>
      <c r="AA162" s="153" t="str">
        <f>INDEX('     2022    '!$A$1:$AC$1563,MATCH($D162,'     2022    '!$D$1:$D$1794,0),MATCH(AA$1,'     2022    '!$A$1:$AC$1,0))</f>
        <v>1008-F4-69249668</v>
      </c>
      <c r="AB162" s="153" t="str">
        <f>INDEX('     2022    '!$A$1:$AC$1563,MATCH($D162,'     2022    '!$D$1:$D$1794,0),MATCH(AB$1,'     2022    '!$A$1:$AC$1,0))</f>
        <v>GB/HSE-358611</v>
      </c>
      <c r="AC162" s="153" t="str">
        <f>INDEX('     2022    '!$A$1:$AC$1563,MATCH($D162,'     2022    '!$D$1:$D$1794,0),MATCH(AC$1,'     2022    '!$A$1:$AC$1,0))</f>
        <v>8/15/2028</v>
      </c>
    </row>
    <row r="163" spans="1:29">
      <c r="A163" s="32">
        <f t="shared" si="4"/>
        <v>160</v>
      </c>
      <c r="B163" s="68" t="str">
        <f>INDEX('     2022    '!B$2:B$1794,MATCH(D163,'     2022    '!D$2:D$1794,0))</f>
        <v/>
      </c>
      <c r="C163" s="204" t="str">
        <f>INDEX('     2022    '!C$2:C$1794,MATCH(D163,'     2022    '!D$2:D$1794,0))</f>
        <v>Cake - &gt;100s</v>
      </c>
      <c r="D163" s="205" t="str">
        <f>INDEX('     2022    '!D:D,MATCH(A163,'     2022    '!AF:AF,0))</f>
        <v>CC0779</v>
      </c>
      <c r="E163" s="204" t="str">
        <f>INDEX('     2022    '!$A$1:$BP$1563,MATCH(D163,'     2022    '!$D$1:$D$1794,0),MATCH(E$1,'     2022    '!$A$1:$BH$1,0))</f>
        <v>197s IFZW. Quiet all-in-one display</v>
      </c>
      <c r="F163" s="206" t="str">
        <f>IFERROR(IF(LEFT(INDEX('     2022    '!AD$2:AD$1794,MATCH(D163,'     2022    '!D$2:D$1794,0)),4)="http",HYPERLINK(INDEX('     2022    '!AD$2:AD$1794,MATCH(D163,'     2022    '!D$2:D$1794,0)),"Video"),""),"")</f>
        <v>Video</v>
      </c>
      <c r="G163" s="207">
        <f>INDEX('     2022    '!$A$1:$AC$1563,MATCH($D163,'     2022    '!$D$1:$D$1794,0),MATCH(G$1,'     2022    '!$A$1:$AC$1,0))</f>
        <v>0</v>
      </c>
      <c r="H163" s="150"/>
      <c r="I163" s="152">
        <f>INDEX('     2022    '!$A$1:$AC$1563,MATCH($D163,'     2022    '!$D$1:$D$1794,0),MATCH(I$1,'     2022    '!$A$1:$AC$1,0))</f>
        <v>109.41</v>
      </c>
      <c r="J163" s="150"/>
      <c r="K163" s="151">
        <f t="shared" si="5"/>
        <v>122.61119605586453</v>
      </c>
      <c r="L163" s="152">
        <f>INDEX('     2022    '!$A$1:$AC$1563,MATCH($D163,'     2022    '!$D$1:$D$1794,0),MATCH(L$1,'     2022    '!$A$1:$AC$1,0))</f>
        <v>111.57618841083672</v>
      </c>
      <c r="M163" s="152">
        <f>INDEX('     2022    '!$A$1:$AC$1563,MATCH($D163,'     2022    '!$D$1:$D$1794,0),MATCH(M$1,'     2022    '!$A$1:$AC$1,0))</f>
        <v>122.61119605586453</v>
      </c>
      <c r="N163" s="153" t="str">
        <f>INDEX('     2022    '!$A$1:$AC$1563,MATCH($D163,'     2022    '!$D$1:$D$1794,0),MATCH(N$1,'     2022    '!$A$1:$AC$1,0))</f>
        <v>20mm</v>
      </c>
      <c r="O163" s="154">
        <f>INDEX('     2022    '!$A$1:$AC$1563,MATCH($D163,'     2022    '!$D$1:$D$1794,0),MATCH(O$1,'     2022    '!$A$1:$AC$1,0))</f>
        <v>1</v>
      </c>
      <c r="P163" s="153">
        <f>INDEX('     2022    '!$A$1:$AC$1563,MATCH($D163,'     2022    '!$D$1:$D$1794,0),MATCH(P$1,'     2022    '!$A$1:$AC$1,0))</f>
        <v>120</v>
      </c>
      <c r="Q163" s="153" t="str">
        <f>INDEX('     2022    '!$A$1:$AC$1563,MATCH($D163,'     2022    '!$D$1:$D$1794,0),MATCH(Q$1,'     2022    '!$A$1:$AC$1,0))</f>
        <v>Yes</v>
      </c>
      <c r="R163" s="155">
        <f>INDEX('     2022    '!$A$1:$AC$1563,MATCH($D163,'     2022    '!$D$1:$D$1794,0),MATCH(R$1,'     2022    '!$A$1:$AC$1,0))</f>
        <v>26</v>
      </c>
      <c r="S163" s="155">
        <f>INDEX('     2022    '!$A$1:$AC$1563,MATCH($D163,'     2022    '!$D$1:$D$1794,0),MATCH(S$1,'     2022    '!$A$1:$AC$1,0))</f>
        <v>3.33</v>
      </c>
      <c r="T163" s="155">
        <f>INDEX('     2022    '!$A$1:$AC$1563,MATCH($D163,'     2022    '!$D$1:$D$1794,0),MATCH(T$1,'     2022    '!$A$1:$AC$1,0))</f>
        <v>0.3</v>
      </c>
      <c r="U163" s="154" t="str">
        <f>INDEX('     2022    '!$A$1:$AC$1563,MATCH($D163,'     2022    '!$D$1:$D$1794,0),MATCH(U$1,'     2022    '!$A$1:$AC$1,0))</f>
        <v>1.4G</v>
      </c>
      <c r="V163" s="153" t="str">
        <f>INDEX('     2022    '!$A$1:$AC$1563,MATCH($D163,'     2022    '!$D$1:$D$1794,0),MATCH(V$1,'     2022    '!$A$1:$AC$1,0))</f>
        <v>UN0336</v>
      </c>
      <c r="W163" s="153" t="str">
        <f>INDEX('     2022    '!$A$1:$AC$1563,MATCH($D163,'     2022    '!$D$1:$D$1794,0),MATCH(W$1,'     2022    '!$A$1:$AC$1,0))</f>
        <v>F4</v>
      </c>
      <c r="X163" s="151" t="str">
        <f>INDEX('     2022    '!$A$1:$AC$1563,MATCH($D163,'     2022    '!$D$1:$D$1794,0),MATCH(X$1,'     2022    '!$A$1:$AC$1,0))</f>
        <v/>
      </c>
      <c r="Y163" s="151" t="str">
        <f>INDEX('     2022    '!$A$1:$AC$1563,MATCH($D163,'     2022    '!$D$1:$D$1794,0),MATCH(Y$1,'     2022    '!$A$1:$AC$1,0))</f>
        <v/>
      </c>
      <c r="Z163" s="156">
        <f>INDEX('     2022    '!$A$1:$AC$1563,MATCH($D163,'     2022    '!$D$1:$D$1794,0),MATCH(Z$1,'     2022    '!$A$1:$AC$1,0))</f>
        <v>7.6700000000000004E-2</v>
      </c>
      <c r="AA163" s="153" t="str">
        <f>INDEX('     2022    '!$A$1:$AC$1563,MATCH($D163,'     2022    '!$D$1:$D$1794,0),MATCH(AA$1,'     2022    '!$A$1:$AC$1,0))</f>
        <v>1008-F4-69249672</v>
      </c>
      <c r="AB163" s="153" t="str">
        <f>INDEX('     2022    '!$A$1:$AC$1563,MATCH($D163,'     2022    '!$D$1:$D$1794,0),MATCH(AB$1,'     2022    '!$A$1:$AC$1,0))</f>
        <v>GB/HSE-352811</v>
      </c>
      <c r="AC163" s="153" t="str">
        <f>INDEX('     2022    '!$A$1:$AC$1563,MATCH($D163,'     2022    '!$D$1:$D$1794,0),MATCH(AC$1,'     2022    '!$A$1:$AC$1,0))</f>
        <v>6/28/2026</v>
      </c>
    </row>
    <row r="164" spans="1:29">
      <c r="A164" s="32">
        <f t="shared" si="4"/>
        <v>161</v>
      </c>
      <c r="B164" s="68" t="str">
        <f>INDEX('     2022    '!B$2:B$1794,MATCH(D164,'     2022    '!D$2:D$1794,0))</f>
        <v/>
      </c>
      <c r="C164" s="204" t="str">
        <f>INDEX('     2022    '!C$2:C$1794,MATCH(D164,'     2022    '!D$2:D$1794,0))</f>
        <v>Cake - &gt;100s</v>
      </c>
      <c r="D164" s="205" t="str">
        <f>INDEX('     2022    '!D:D,MATCH(A164,'     2022    '!AF:AF,0))</f>
        <v>CC0433</v>
      </c>
      <c r="E164" s="204" t="str">
        <f>INDEX('     2022    '!$A$1:$BP$1563,MATCH(D164,'     2022    '!$D$1:$D$1794,0),MATCH(E$1,'     2022    '!$A$1:$BH$1,0))</f>
        <v>200s FAN. Silver silk + red crossette.</v>
      </c>
      <c r="F164" s="206" t="str">
        <f>IFERROR(IF(LEFT(INDEX('     2022    '!AD$2:AD$1794,MATCH(D164,'     2022    '!D$2:D$1794,0)),4)="http",HYPERLINK(INDEX('     2022    '!AD$2:AD$1794,MATCH(D164,'     2022    '!D$2:D$1794,0)),"Video"),""),"")</f>
        <v>Video</v>
      </c>
      <c r="G164" s="207">
        <f>INDEX('     2022    '!$A$1:$AC$1563,MATCH($D164,'     2022    '!$D$1:$D$1794,0),MATCH(G$1,'     2022    '!$A$1:$AC$1,0))</f>
        <v>9</v>
      </c>
      <c r="H164" s="150"/>
      <c r="I164" s="152">
        <f>INDEX('     2022    '!$A$1:$AC$1563,MATCH($D164,'     2022    '!$D$1:$D$1794,0),MATCH(I$1,'     2022    '!$A$1:$AC$1,0))</f>
        <v>87.38</v>
      </c>
      <c r="J164" s="150"/>
      <c r="K164" s="151">
        <f t="shared" si="5"/>
        <v>101.24768319948394</v>
      </c>
      <c r="L164" s="152">
        <f>INDEX('     2022    '!$A$1:$AC$1563,MATCH($D164,'     2022    '!$D$1:$D$1794,0),MATCH(L$1,'     2022    '!$A$1:$AC$1,0))</f>
        <v>92.135391711530389</v>
      </c>
      <c r="M164" s="152">
        <f>INDEX('     2022    '!$A$1:$AC$1563,MATCH($D164,'     2022    '!$D$1:$D$1794,0),MATCH(M$1,'     2022    '!$A$1:$AC$1,0))</f>
        <v>101.24768319948394</v>
      </c>
      <c r="N164" s="153" t="str">
        <f>INDEX('     2022    '!$A$1:$AC$1563,MATCH($D164,'     2022    '!$D$1:$D$1794,0),MATCH(N$1,'     2022    '!$A$1:$AC$1,0))</f>
        <v>20mm</v>
      </c>
      <c r="O164" s="154">
        <f>INDEX('     2022    '!$A$1:$AC$1563,MATCH($D164,'     2022    '!$D$1:$D$1794,0),MATCH(O$1,'     2022    '!$A$1:$AC$1,0))</f>
        <v>1</v>
      </c>
      <c r="P164" s="153">
        <f>INDEX('     2022    '!$A$1:$AC$1563,MATCH($D164,'     2022    '!$D$1:$D$1794,0),MATCH(P$1,'     2022    '!$A$1:$AC$1,0))</f>
        <v>28</v>
      </c>
      <c r="Q164" s="153" t="str">
        <f>INDEX('     2022    '!$A$1:$AC$1563,MATCH($D164,'     2022    '!$D$1:$D$1794,0),MATCH(Q$1,'     2022    '!$A$1:$AC$1,0))</f>
        <v>Yes</v>
      </c>
      <c r="R164" s="155">
        <f>INDEX('     2022    '!$A$1:$AC$1563,MATCH($D164,'     2022    '!$D$1:$D$1794,0),MATCH(R$1,'     2022    '!$A$1:$AC$1,0))</f>
        <v>14</v>
      </c>
      <c r="S164" s="155">
        <f>INDEX('     2022    '!$A$1:$AC$1563,MATCH($D164,'     2022    '!$D$1:$D$1794,0),MATCH(S$1,'     2022    '!$A$1:$AC$1,0))</f>
        <v>3.2</v>
      </c>
      <c r="T164" s="155">
        <f>INDEX('     2022    '!$A$1:$AC$1563,MATCH($D164,'     2022    '!$D$1:$D$1794,0),MATCH(T$1,'     2022    '!$A$1:$AC$1,0))</f>
        <v>0.3</v>
      </c>
      <c r="U164" s="154" t="str">
        <f>INDEX('     2022    '!$A$1:$AC$1563,MATCH($D164,'     2022    '!$D$1:$D$1794,0),MATCH(U$1,'     2022    '!$A$1:$AC$1,0))</f>
        <v>1.4G</v>
      </c>
      <c r="V164" s="153" t="str">
        <f>INDEX('     2022    '!$A$1:$AC$1563,MATCH($D164,'     2022    '!$D$1:$D$1794,0),MATCH(V$1,'     2022    '!$A$1:$AC$1,0))</f>
        <v>UN0336</v>
      </c>
      <c r="W164" s="153" t="str">
        <f>INDEX('     2022    '!$A$1:$AC$1563,MATCH($D164,'     2022    '!$D$1:$D$1794,0),MATCH(W$1,'     2022    '!$A$1:$AC$1,0))</f>
        <v>F4</v>
      </c>
      <c r="X164" s="151" t="str">
        <f>INDEX('     2022    '!$A$1:$AC$1563,MATCH($D164,'     2022    '!$D$1:$D$1794,0),MATCH(X$1,'     2022    '!$A$1:$AC$1,0))</f>
        <v/>
      </c>
      <c r="Y164" s="151" t="str">
        <f>INDEX('     2022    '!$A$1:$AC$1563,MATCH($D164,'     2022    '!$D$1:$D$1794,0),MATCH(Y$1,'     2022    '!$A$1:$AC$1,0))</f>
        <v/>
      </c>
      <c r="Z164" s="156">
        <f>INDEX('     2022    '!$A$1:$AC$1563,MATCH($D164,'     2022    '!$D$1:$D$1794,0),MATCH(Z$1,'     2022    '!$A$1:$AC$1,0))</f>
        <v>5.91E-2</v>
      </c>
      <c r="AA164" s="153" t="str">
        <f>INDEX('     2022    '!$A$1:$AC$1563,MATCH($D164,'     2022    '!$D$1:$D$1794,0),MATCH(AA$1,'     2022    '!$A$1:$AC$1,0))</f>
        <v>1008-F4-69249674</v>
      </c>
      <c r="AB164" s="153" t="str">
        <f>INDEX('     2022    '!$A$1:$AC$1563,MATCH($D164,'     2022    '!$D$1:$D$1794,0),MATCH(AB$1,'     2022    '!$A$1:$AC$1,0))</f>
        <v>GB/HSE-340800</v>
      </c>
      <c r="AC164" s="153" t="str">
        <f>INDEX('     2022    '!$A$1:$AC$1563,MATCH($D164,'     2022    '!$D$1:$D$1794,0),MATCH(AC$1,'     2022    '!$A$1:$AC$1,0))</f>
        <v>8/3/2027</v>
      </c>
    </row>
    <row r="165" spans="1:29" ht="36">
      <c r="A165" s="32">
        <f t="shared" si="4"/>
        <v>162</v>
      </c>
      <c r="B165" s="68" t="str">
        <f>INDEX('     2022    '!B$2:B$1794,MATCH(D165,'     2022    '!D$2:D$1794,0))</f>
        <v/>
      </c>
      <c r="C165" s="204" t="str">
        <f>INDEX('     2022    '!C$2:C$1794,MATCH(D165,'     2022    '!D$2:D$1794,0))</f>
        <v>Cake - &gt;100s</v>
      </c>
      <c r="D165" s="205" t="str">
        <f>INDEX('     2022    '!D:D,MATCH(A165,'     2022    '!AF:AF,0))</f>
        <v>CC1540</v>
      </c>
      <c r="E165" s="204" t="str">
        <f>INDEX('     2022    '!$A$1:$BP$1563,MATCH(D165,'     2022    '!$D$1:$D$1794,0),MATCH(E$1,'     2022    '!$A$1:$BH$1,0))</f>
        <v>200s Z. Blue head gold tail Green head gold tail Red star white strobe tail Green star white strobe tail Red head gold strobe tail Blue head gold strobe tail Green star ti crackling tail</v>
      </c>
      <c r="F165" s="206" t="str">
        <f>IFERROR(IF(LEFT(INDEX('     2022    '!AD$2:AD$1794,MATCH(D165,'     2022    '!D$2:D$1794,0)),4)="http",HYPERLINK(INDEX('     2022    '!AD$2:AD$1794,MATCH(D165,'     2022    '!D$2:D$1794,0)),"Video"),""),"")</f>
        <v>Video</v>
      </c>
      <c r="G165" s="207">
        <f>INDEX('     2022    '!$A$1:$AC$1563,MATCH($D165,'     2022    '!$D$1:$D$1794,0),MATCH(G$1,'     2022    '!$A$1:$AC$1,0))</f>
        <v>19</v>
      </c>
      <c r="H165" s="150"/>
      <c r="I165" s="152">
        <f>INDEX('     2022    '!$A$1:$AC$1563,MATCH($D165,'     2022    '!$D$1:$D$1794,0),MATCH(I$1,'     2022    '!$A$1:$AC$1,0))</f>
        <v>64.95</v>
      </c>
      <c r="J165" s="150"/>
      <c r="K165" s="151">
        <f t="shared" si="5"/>
        <v>79.476574152680755</v>
      </c>
      <c r="L165" s="152">
        <f>INDEX('     2022    '!$A$1:$AC$1563,MATCH($D165,'     2022    '!$D$1:$D$1794,0),MATCH(L$1,'     2022    '!$A$1:$AC$1,0))</f>
        <v>72.323682478939489</v>
      </c>
      <c r="M165" s="152">
        <f>INDEX('     2022    '!$A$1:$AC$1563,MATCH($D165,'     2022    '!$D$1:$D$1794,0),MATCH(M$1,'     2022    '!$A$1:$AC$1,0))</f>
        <v>79.476574152680755</v>
      </c>
      <c r="N165" s="153" t="str">
        <f>INDEX('     2022    '!$A$1:$AC$1563,MATCH($D165,'     2022    '!$D$1:$D$1794,0),MATCH(N$1,'     2022    '!$A$1:$AC$1,0))</f>
        <v>20mm</v>
      </c>
      <c r="O165" s="154">
        <f>INDEX('     2022    '!$A$1:$AC$1563,MATCH($D165,'     2022    '!$D$1:$D$1794,0),MATCH(O$1,'     2022    '!$A$1:$AC$1,0))</f>
        <v>1</v>
      </c>
      <c r="P165" s="153">
        <f>INDEX('     2022    '!$A$1:$AC$1563,MATCH($D165,'     2022    '!$D$1:$D$1794,0),MATCH(P$1,'     2022    '!$A$1:$AC$1,0))</f>
        <v>20</v>
      </c>
      <c r="Q165" s="153" t="str">
        <f>INDEX('     2022    '!$A$1:$AC$1563,MATCH($D165,'     2022    '!$D$1:$D$1794,0),MATCH(Q$1,'     2022    '!$A$1:$AC$1,0))</f>
        <v>Yes</v>
      </c>
      <c r="R165" s="155">
        <f>INDEX('     2022    '!$A$1:$AC$1563,MATCH($D165,'     2022    '!$D$1:$D$1794,0),MATCH(R$1,'     2022    '!$A$1:$AC$1,0))</f>
        <v>11</v>
      </c>
      <c r="S165" s="155">
        <f>INDEX('     2022    '!$A$1:$AC$1563,MATCH($D165,'     2022    '!$D$1:$D$1794,0),MATCH(S$1,'     2022    '!$A$1:$AC$1,0))</f>
        <v>2</v>
      </c>
      <c r="T165" s="155">
        <f>INDEX('     2022    '!$A$1:$AC$1563,MATCH($D165,'     2022    '!$D$1:$D$1794,0),MATCH(T$1,'     2022    '!$A$1:$AC$1,0))</f>
        <v>0.3</v>
      </c>
      <c r="U165" s="154" t="str">
        <f>INDEX('     2022    '!$A$1:$AC$1563,MATCH($D165,'     2022    '!$D$1:$D$1794,0),MATCH(U$1,'     2022    '!$A$1:$AC$1,0))</f>
        <v>1.4G</v>
      </c>
      <c r="V165" s="153" t="str">
        <f>INDEX('     2022    '!$A$1:$AC$1563,MATCH($D165,'     2022    '!$D$1:$D$1794,0),MATCH(V$1,'     2022    '!$A$1:$AC$1,0))</f>
        <v>UN0336</v>
      </c>
      <c r="W165" s="153" t="str">
        <f>INDEX('     2022    '!$A$1:$AC$1563,MATCH($D165,'     2022    '!$D$1:$D$1794,0),MATCH(W$1,'     2022    '!$A$1:$AC$1,0))</f>
        <v>F4</v>
      </c>
      <c r="X165" s="151" t="str">
        <f>INDEX('     2022    '!$A$1:$AC$1563,MATCH($D165,'     2022    '!$D$1:$D$1794,0),MATCH(X$1,'     2022    '!$A$1:$AC$1,0))</f>
        <v/>
      </c>
      <c r="Y165" s="151" t="str">
        <f>INDEX('     2022    '!$A$1:$AC$1563,MATCH($D165,'     2022    '!$D$1:$D$1794,0),MATCH(Y$1,'     2022    '!$A$1:$AC$1,0))</f>
        <v/>
      </c>
      <c r="Z165" s="156">
        <f>INDEX('     2022    '!$A$1:$AC$1563,MATCH($D165,'     2022    '!$D$1:$D$1794,0),MATCH(Z$1,'     2022    '!$A$1:$AC$1,0))</f>
        <v>4.5999999999999999E-2</v>
      </c>
      <c r="AA165" s="153" t="str">
        <f>INDEX('     2022    '!$A$1:$AC$1563,MATCH($D165,'     2022    '!$D$1:$D$1794,0),MATCH(AA$1,'     2022    '!$A$1:$AC$1,0))</f>
        <v>2806-F4-001965</v>
      </c>
      <c r="AB165" s="153" t="str">
        <f>INDEX('     2022    '!$A$1:$AC$1563,MATCH($D165,'     2022    '!$D$1:$D$1794,0),MATCH(AB$1,'     2022    '!$A$1:$AC$1,0))</f>
        <v>GB/HSE-362469</v>
      </c>
      <c r="AC165" s="153" t="str">
        <f>INDEX('     2022    '!$A$1:$AC$1563,MATCH($D165,'     2022    '!$D$1:$D$1794,0),MATCH(AC$1,'     2022    '!$A$1:$AC$1,0))</f>
        <v>11/30/2030</v>
      </c>
    </row>
    <row r="166" spans="1:29">
      <c r="A166" s="32">
        <f t="shared" si="4"/>
        <v>163</v>
      </c>
      <c r="B166" s="68" t="str">
        <f>INDEX('     2022    '!B$2:B$1794,MATCH(D166,'     2022    '!D$2:D$1794,0))</f>
        <v/>
      </c>
      <c r="C166" s="204" t="str">
        <f>INDEX('     2022    '!C$2:C$1794,MATCH(D166,'     2022    '!D$2:D$1794,0))</f>
        <v>Cake - &gt;100s</v>
      </c>
      <c r="D166" s="205" t="str">
        <f>INDEX('     2022    '!D:D,MATCH(A166,'     2022    '!AF:AF,0))</f>
        <v>CC1493</v>
      </c>
      <c r="E166" s="204" t="str">
        <f>INDEX('     2022    '!$A$1:$BP$1563,MATCH(D166,'     2022    '!$D$1:$D$1794,0),MATCH(E$1,'     2022    '!$A$1:$BH$1,0))</f>
        <v>200s Z. Peach/lemon/orange/purple/green star(repeat).</v>
      </c>
      <c r="F166" s="206" t="str">
        <f>IFERROR(IF(LEFT(INDEX('     2022    '!AD$2:AD$1794,MATCH(D166,'     2022    '!D$2:D$1794,0)),4)="http",HYPERLINK(INDEX('     2022    '!AD$2:AD$1794,MATCH(D166,'     2022    '!D$2:D$1794,0)),"Video"),""),"")</f>
        <v>Video</v>
      </c>
      <c r="G166" s="207">
        <f>INDEX('     2022    '!$A$1:$AC$1563,MATCH($D166,'     2022    '!$D$1:$D$1794,0),MATCH(G$1,'     2022    '!$A$1:$AC$1,0))</f>
        <v>14</v>
      </c>
      <c r="H166" s="150"/>
      <c r="I166" s="152">
        <f>INDEX('     2022    '!$A$1:$AC$1563,MATCH($D166,'     2022    '!$D$1:$D$1794,0),MATCH(I$1,'     2022    '!$A$1:$AC$1,0))</f>
        <v>87.25</v>
      </c>
      <c r="J166" s="150"/>
      <c r="K166" s="151">
        <f t="shared" si="5"/>
        <v>50.075097178497778</v>
      </c>
      <c r="L166" s="152">
        <f>INDEX('     2022    '!$A$1:$AC$1563,MATCH($D166,'     2022    '!$D$1:$D$1794,0),MATCH(L$1,'     2022    '!$A$1:$AC$1,0))</f>
        <v>91.136676864865962</v>
      </c>
      <c r="M166" s="152">
        <f>INDEX('     2022    '!$A$1:$AC$1563,MATCH($D166,'     2022    '!$D$1:$D$1794,0),MATCH(M$1,'     2022    '!$A$1:$AC$1,0))</f>
        <v>100.15019435699556</v>
      </c>
      <c r="N166" s="153" t="str">
        <f>INDEX('     2022    '!$A$1:$AC$1563,MATCH($D166,'     2022    '!$D$1:$D$1794,0),MATCH(N$1,'     2022    '!$A$1:$AC$1,0))</f>
        <v>14mm</v>
      </c>
      <c r="O166" s="154">
        <f>INDEX('     2022    '!$A$1:$AC$1563,MATCH($D166,'     2022    '!$D$1:$D$1794,0),MATCH(O$1,'     2022    '!$A$1:$AC$1,0))</f>
        <v>2</v>
      </c>
      <c r="P166" s="153">
        <f>INDEX('     2022    '!$A$1:$AC$1563,MATCH($D166,'     2022    '!$D$1:$D$1794,0),MATCH(P$1,'     2022    '!$A$1:$AC$1,0))</f>
        <v>10</v>
      </c>
      <c r="Q166" s="153" t="str">
        <f>INDEX('     2022    '!$A$1:$AC$1563,MATCH($D166,'     2022    '!$D$1:$D$1794,0),MATCH(Q$1,'     2022    '!$A$1:$AC$1,0))</f>
        <v>Yes</v>
      </c>
      <c r="R166" s="155">
        <f>INDEX('     2022    '!$A$1:$AC$1563,MATCH($D166,'     2022    '!$D$1:$D$1794,0),MATCH(R$1,'     2022    '!$A$1:$AC$1,0))</f>
        <v>13.1</v>
      </c>
      <c r="S166" s="155">
        <f>INDEX('     2022    '!$A$1:$AC$1563,MATCH($D166,'     2022    '!$D$1:$D$1794,0),MATCH(S$1,'     2022    '!$A$1:$AC$1,0))</f>
        <v>1.5</v>
      </c>
      <c r="T166" s="155">
        <f>INDEX('     2022    '!$A$1:$AC$1563,MATCH($D166,'     2022    '!$D$1:$D$1794,0),MATCH(T$1,'     2022    '!$A$1:$AC$1,0))</f>
        <v>0.3</v>
      </c>
      <c r="U166" s="154" t="str">
        <f>INDEX('     2022    '!$A$1:$AC$1563,MATCH($D166,'     2022    '!$D$1:$D$1794,0),MATCH(U$1,'     2022    '!$A$1:$AC$1,0))</f>
        <v>1.4G</v>
      </c>
      <c r="V166" s="153" t="str">
        <f>INDEX('     2022    '!$A$1:$AC$1563,MATCH($D166,'     2022    '!$D$1:$D$1794,0),MATCH(V$1,'     2022    '!$A$1:$AC$1,0))</f>
        <v>UN0336</v>
      </c>
      <c r="W166" s="153" t="str">
        <f>INDEX('     2022    '!$A$1:$AC$1563,MATCH($D166,'     2022    '!$D$1:$D$1794,0),MATCH(W$1,'     2022    '!$A$1:$AC$1,0))</f>
        <v>F4</v>
      </c>
      <c r="X166" s="151" t="str">
        <f>INDEX('     2022    '!$A$1:$AC$1563,MATCH($D166,'     2022    '!$D$1:$D$1794,0),MATCH(X$1,'     2022    '!$A$1:$AC$1,0))</f>
        <v/>
      </c>
      <c r="Y166" s="151" t="str">
        <f>INDEX('     2022    '!$A$1:$AC$1563,MATCH($D166,'     2022    '!$D$1:$D$1794,0),MATCH(Y$1,'     2022    '!$A$1:$AC$1,0))</f>
        <v/>
      </c>
      <c r="Z166" s="156">
        <f>INDEX('     2022    '!$A$1:$AC$1563,MATCH($D166,'     2022    '!$D$1:$D$1794,0),MATCH(Z$1,'     2022    '!$A$1:$AC$1,0))</f>
        <v>7.0000000000000007E-2</v>
      </c>
      <c r="AA166" s="153" t="str">
        <f>INDEX('     2022    '!$A$1:$AC$1563,MATCH($D166,'     2022    '!$D$1:$D$1794,0),MATCH(AA$1,'     2022    '!$A$1:$AC$1,0))</f>
        <v>2806-F4-000051</v>
      </c>
      <c r="AB166" s="153" t="str">
        <f>INDEX('     2022    '!$A$1:$AC$1563,MATCH($D166,'     2022    '!$D$1:$D$1794,0),MATCH(AB$1,'     2022    '!$A$1:$AC$1,0))</f>
        <v>GB/HSE-360493</v>
      </c>
      <c r="AC166" s="153" t="str">
        <f>INDEX('     2022    '!$A$1:$AC$1563,MATCH($D166,'     2022    '!$D$1:$D$1794,0),MATCH(AC$1,'     2022    '!$A$1:$AC$1,0))</f>
        <v>6/8/2029</v>
      </c>
    </row>
    <row r="167" spans="1:29">
      <c r="A167" s="32">
        <f t="shared" si="4"/>
        <v>164</v>
      </c>
      <c r="B167" s="68" t="str">
        <f>INDEX('     2022    '!B$2:B$1794,MATCH(D167,'     2022    '!D$2:D$1794,0))</f>
        <v/>
      </c>
      <c r="C167" s="204" t="str">
        <f>INDEX('     2022    '!C$2:C$1794,MATCH(D167,'     2022    '!D$2:D$1794,0))</f>
        <v>Cake - &gt;100s</v>
      </c>
      <c r="D167" s="205" t="str">
        <f>INDEX('     2022    '!D:D,MATCH(A167,'     2022    '!AF:AF,0))</f>
        <v>CC0562</v>
      </c>
      <c r="E167" s="204" t="str">
        <f>INDEX('     2022    '!$A$1:$BP$1563,MATCH(D167,'     2022    '!$D$1:$D$1794,0),MATCH(E$1,'     2022    '!$A$1:$BH$1,0))</f>
        <v>280s 7 ANGLE FAN. Red strobe brocade comet and blue comet.</v>
      </c>
      <c r="F167" s="206" t="str">
        <f>IFERROR(IF(LEFT(INDEX('     2022    '!AD$2:AD$1794,MATCH(D167,'     2022    '!D$2:D$1794,0)),4)="http",HYPERLINK(INDEX('     2022    '!AD$2:AD$1794,MATCH(D167,'     2022    '!D$2:D$1794,0)),"Video"),""),"")</f>
        <v>Video</v>
      </c>
      <c r="G167" s="207">
        <f>INDEX('     2022    '!$A$1:$AC$1563,MATCH($D167,'     2022    '!$D$1:$D$1794,0),MATCH(G$1,'     2022    '!$A$1:$AC$1,0))</f>
        <v>0</v>
      </c>
      <c r="H167" s="150"/>
      <c r="I167" s="152">
        <f>INDEX('     2022    '!$A$1:$AC$1563,MATCH($D167,'     2022    '!$D$1:$D$1794,0),MATCH(I$1,'     2022    '!$A$1:$AC$1,0))</f>
        <v>127.66</v>
      </c>
      <c r="J167" s="150"/>
      <c r="K167" s="151">
        <f t="shared" si="5"/>
        <v>143.15817489808023</v>
      </c>
      <c r="L167" s="152">
        <f>INDEX('     2022    '!$A$1:$AC$1563,MATCH($D167,'     2022    '!$D$1:$D$1794,0),MATCH(L$1,'     2022    '!$A$1:$AC$1,0))</f>
        <v>130.27393915725301</v>
      </c>
      <c r="M167" s="152">
        <f>INDEX('     2022    '!$A$1:$AC$1563,MATCH($D167,'     2022    '!$D$1:$D$1794,0),MATCH(M$1,'     2022    '!$A$1:$AC$1,0))</f>
        <v>143.15817489808023</v>
      </c>
      <c r="N167" s="153" t="str">
        <f>INDEX('     2022    '!$A$1:$AC$1563,MATCH($D167,'     2022    '!$D$1:$D$1794,0),MATCH(N$1,'     2022    '!$A$1:$AC$1,0))</f>
        <v>20mm</v>
      </c>
      <c r="O167" s="154">
        <f>INDEX('     2022    '!$A$1:$AC$1563,MATCH($D167,'     2022    '!$D$1:$D$1794,0),MATCH(O$1,'     2022    '!$A$1:$AC$1,0))</f>
        <v>1</v>
      </c>
      <c r="P167" s="153">
        <f>INDEX('     2022    '!$A$1:$AC$1563,MATCH($D167,'     2022    '!$D$1:$D$1794,0),MATCH(P$1,'     2022    '!$A$1:$AC$1,0))</f>
        <v>10</v>
      </c>
      <c r="Q167" s="153" t="str">
        <f>INDEX('     2022    '!$A$1:$AC$1563,MATCH($D167,'     2022    '!$D$1:$D$1794,0),MATCH(Q$1,'     2022    '!$A$1:$AC$1,0))</f>
        <v>Yes</v>
      </c>
      <c r="R167" s="155">
        <f>INDEX('     2022    '!$A$1:$AC$1563,MATCH($D167,'     2022    '!$D$1:$D$1794,0),MATCH(R$1,'     2022    '!$A$1:$AC$1,0))</f>
        <v>16</v>
      </c>
      <c r="S167" s="155">
        <f>INDEX('     2022    '!$A$1:$AC$1563,MATCH($D167,'     2022    '!$D$1:$D$1794,0),MATCH(S$1,'     2022    '!$A$1:$AC$1,0))</f>
        <v>2.8</v>
      </c>
      <c r="T167" s="155">
        <f>INDEX('     2022    '!$A$1:$AC$1563,MATCH($D167,'     2022    '!$D$1:$D$1794,0),MATCH(T$1,'     2022    '!$A$1:$AC$1,0))</f>
        <v>0.3</v>
      </c>
      <c r="U167" s="154" t="str">
        <f>INDEX('     2022    '!$A$1:$AC$1563,MATCH($D167,'     2022    '!$D$1:$D$1794,0),MATCH(U$1,'     2022    '!$A$1:$AC$1,0))</f>
        <v>1.4G</v>
      </c>
      <c r="V167" s="153" t="str">
        <f>INDEX('     2022    '!$A$1:$AC$1563,MATCH($D167,'     2022    '!$D$1:$D$1794,0),MATCH(V$1,'     2022    '!$A$1:$AC$1,0))</f>
        <v>UN0336</v>
      </c>
      <c r="W167" s="153" t="str">
        <f>INDEX('     2022    '!$A$1:$AC$1563,MATCH($D167,'     2022    '!$D$1:$D$1794,0),MATCH(W$1,'     2022    '!$A$1:$AC$1,0))</f>
        <v>F4</v>
      </c>
      <c r="X167" s="151" t="str">
        <f>INDEX('     2022    '!$A$1:$AC$1563,MATCH($D167,'     2022    '!$D$1:$D$1794,0),MATCH(X$1,'     2022    '!$A$1:$AC$1,0))</f>
        <v/>
      </c>
      <c r="Y167" s="151" t="str">
        <f>INDEX('     2022    '!$A$1:$AC$1563,MATCH($D167,'     2022    '!$D$1:$D$1794,0),MATCH(Y$1,'     2022    '!$A$1:$AC$1,0))</f>
        <v/>
      </c>
      <c r="Z167" s="156">
        <f>INDEX('     2022    '!$A$1:$AC$1563,MATCH($D167,'     2022    '!$D$1:$D$1794,0),MATCH(Z$1,'     2022    '!$A$1:$AC$1,0))</f>
        <v>7.85E-2</v>
      </c>
      <c r="AA167" s="153" t="str">
        <f>INDEX('     2022    '!$A$1:$AC$1563,MATCH($D167,'     2022    '!$D$1:$D$1794,0),MATCH(AA$1,'     2022    '!$A$1:$AC$1,0))</f>
        <v>1008-F4-69249668</v>
      </c>
      <c r="AB167" s="153" t="str">
        <f>INDEX('     2022    '!$A$1:$AC$1563,MATCH($D167,'     2022    '!$D$1:$D$1794,0),MATCH(AB$1,'     2022    '!$A$1:$AC$1,0))</f>
        <v>GB/HSE-350984</v>
      </c>
      <c r="AC167" s="153" t="str">
        <f>INDEX('     2022    '!$A$1:$AC$1563,MATCH($D167,'     2022    '!$D$1:$D$1794,0),MATCH(AC$1,'     2022    '!$A$1:$AC$1,0))</f>
        <v>7/29/2030</v>
      </c>
    </row>
    <row r="168" spans="1:29">
      <c r="A168" s="32">
        <f t="shared" si="4"/>
        <v>165</v>
      </c>
      <c r="B168" s="68" t="str">
        <f>INDEX('     2022    '!B$2:B$1794,MATCH(D168,'     2022    '!D$2:D$1794,0))</f>
        <v/>
      </c>
      <c r="C168" s="204" t="str">
        <f>INDEX('     2022    '!C$2:C$1794,MATCH(D168,'     2022    '!D$2:D$1794,0))</f>
        <v>Cake - &gt;100s</v>
      </c>
      <c r="D168" s="205" t="str">
        <f>INDEX('     2022    '!D:D,MATCH(A168,'     2022    '!AF:AF,0))</f>
        <v>CC1502</v>
      </c>
      <c r="E168" s="204" t="str">
        <f>INDEX('     2022    '!$A$1:$BP$1563,MATCH(D168,'     2022    '!$D$1:$D$1794,0),MATCH(E$1,'     2022    '!$A$1:$BH$1,0))</f>
        <v>300s FAN. White strobe mine red green bee</v>
      </c>
      <c r="F168" s="206" t="str">
        <f>IFERROR(IF(LEFT(INDEX('     2022    '!AD$2:AD$1794,MATCH(D168,'     2022    '!D$2:D$1794,0)),4)="http",HYPERLINK(INDEX('     2022    '!AD$2:AD$1794,MATCH(D168,'     2022    '!D$2:D$1794,0)),"Video"),""),"")</f>
        <v>Video</v>
      </c>
      <c r="G168" s="207">
        <f>INDEX('     2022    '!$A$1:$AC$1563,MATCH($D168,'     2022    '!$D$1:$D$1794,0),MATCH(G$1,'     2022    '!$A$1:$AC$1,0))</f>
        <v>34</v>
      </c>
      <c r="H168" s="150"/>
      <c r="I168" s="152">
        <f>INDEX('     2022    '!$A$1:$AC$1563,MATCH($D168,'     2022    '!$D$1:$D$1794,0),MATCH(I$1,'     2022    '!$A$1:$AC$1,0))</f>
        <v>100.01</v>
      </c>
      <c r="J168" s="150"/>
      <c r="K168" s="151">
        <f t="shared" si="5"/>
        <v>120.25515485519175</v>
      </c>
      <c r="L168" s="152">
        <f>INDEX('     2022    '!$A$1:$AC$1563,MATCH($D168,'     2022    '!$D$1:$D$1794,0),MATCH(L$1,'     2022    '!$A$1:$AC$1,0))</f>
        <v>109.43219091822449</v>
      </c>
      <c r="M168" s="152">
        <f>INDEX('     2022    '!$A$1:$AC$1563,MATCH($D168,'     2022    '!$D$1:$D$1794,0),MATCH(M$1,'     2022    '!$A$1:$AC$1,0))</f>
        <v>120.25515485519175</v>
      </c>
      <c r="N168" s="153" t="str">
        <f>INDEX('     2022    '!$A$1:$AC$1563,MATCH($D168,'     2022    '!$D$1:$D$1794,0),MATCH(N$1,'     2022    '!$A$1:$AC$1,0))</f>
        <v>20mm</v>
      </c>
      <c r="O168" s="154">
        <f>INDEX('     2022    '!$A$1:$AC$1563,MATCH($D168,'     2022    '!$D$1:$D$1794,0),MATCH(O$1,'     2022    '!$A$1:$AC$1,0))</f>
        <v>1</v>
      </c>
      <c r="P168" s="153">
        <f>INDEX('     2022    '!$A$1:$AC$1563,MATCH($D168,'     2022    '!$D$1:$D$1794,0),MATCH(P$1,'     2022    '!$A$1:$AC$1,0))</f>
        <v>10</v>
      </c>
      <c r="Q168" s="153" t="str">
        <f>INDEX('     2022    '!$A$1:$AC$1563,MATCH($D168,'     2022    '!$D$1:$D$1794,0),MATCH(Q$1,'     2022    '!$A$1:$AC$1,0))</f>
        <v>Yes</v>
      </c>
      <c r="R168" s="155">
        <f>INDEX('     2022    '!$A$1:$AC$1563,MATCH($D168,'     2022    '!$D$1:$D$1794,0),MATCH(R$1,'     2022    '!$A$1:$AC$1,0))</f>
        <v>17</v>
      </c>
      <c r="S168" s="155">
        <f>INDEX('     2022    '!$A$1:$AC$1563,MATCH($D168,'     2022    '!$D$1:$D$1794,0),MATCH(S$1,'     2022    '!$A$1:$AC$1,0))</f>
        <v>3.2</v>
      </c>
      <c r="T168" s="155">
        <f>INDEX('     2022    '!$A$1:$AC$1563,MATCH($D168,'     2022    '!$D$1:$D$1794,0),MATCH(T$1,'     2022    '!$A$1:$AC$1,0))</f>
        <v>0.3</v>
      </c>
      <c r="U168" s="154" t="str">
        <f>INDEX('     2022    '!$A$1:$AC$1563,MATCH($D168,'     2022    '!$D$1:$D$1794,0),MATCH(U$1,'     2022    '!$A$1:$AC$1,0))</f>
        <v>1.4G</v>
      </c>
      <c r="V168" s="153" t="str">
        <f>INDEX('     2022    '!$A$1:$AC$1563,MATCH($D168,'     2022    '!$D$1:$D$1794,0),MATCH(V$1,'     2022    '!$A$1:$AC$1,0))</f>
        <v>UN0336</v>
      </c>
      <c r="W168" s="153" t="str">
        <f>INDEX('     2022    '!$A$1:$AC$1563,MATCH($D168,'     2022    '!$D$1:$D$1794,0),MATCH(W$1,'     2022    '!$A$1:$AC$1,0))</f>
        <v>F4</v>
      </c>
      <c r="X168" s="151" t="str">
        <f>INDEX('     2022    '!$A$1:$AC$1563,MATCH($D168,'     2022    '!$D$1:$D$1794,0),MATCH(X$1,'     2022    '!$A$1:$AC$1,0))</f>
        <v/>
      </c>
      <c r="Y168" s="151" t="str">
        <f>INDEX('     2022    '!$A$1:$AC$1563,MATCH($D168,'     2022    '!$D$1:$D$1794,0),MATCH(Y$1,'     2022    '!$A$1:$AC$1,0))</f>
        <v/>
      </c>
      <c r="Z168" s="156">
        <f>INDEX('     2022    '!$A$1:$AC$1563,MATCH($D168,'     2022    '!$D$1:$D$1794,0),MATCH(Z$1,'     2022    '!$A$1:$AC$1,0))</f>
        <v>7.5520000000000004E-2</v>
      </c>
      <c r="AA168" s="153" t="str">
        <f>INDEX('     2022    '!$A$1:$AC$1563,MATCH($D168,'     2022    '!$D$1:$D$1794,0),MATCH(AA$1,'     2022    '!$A$1:$AC$1,0))</f>
        <v>2806-F4-001965</v>
      </c>
      <c r="AB168" s="153" t="str">
        <f>INDEX('     2022    '!$A$1:$AC$1563,MATCH($D168,'     2022    '!$D$1:$D$1794,0),MATCH(AB$1,'     2022    '!$A$1:$AC$1,0))</f>
        <v>GB/HSE-362433</v>
      </c>
      <c r="AC168" s="153" t="str">
        <f>INDEX('     2022    '!$A$1:$AC$1563,MATCH($D168,'     2022    '!$D$1:$D$1794,0),MATCH(AC$1,'     2022    '!$A$1:$AC$1,0))</f>
        <v>11/30/2030</v>
      </c>
    </row>
    <row r="169" spans="1:29">
      <c r="A169" s="32">
        <f t="shared" si="4"/>
        <v>166</v>
      </c>
      <c r="B169" s="68" t="str">
        <f>INDEX('     2022    '!B$2:B$1794,MATCH(D169,'     2022    '!D$2:D$1794,0))</f>
        <v/>
      </c>
      <c r="C169" s="204" t="str">
        <f>INDEX('     2022    '!C$2:C$1794,MATCH(D169,'     2022    '!D$2:D$1794,0))</f>
        <v>Cake - &gt;100s</v>
      </c>
      <c r="D169" s="205" t="str">
        <f>INDEX('     2022    '!D:D,MATCH(A169,'     2022    '!AF:AF,0))</f>
        <v>CC1467</v>
      </c>
      <c r="E169" s="204" t="str">
        <f>INDEX('     2022    '!$A$1:$BP$1563,MATCH(D169,'     2022    '!$D$1:$D$1794,0),MATCH(E$1,'     2022    '!$A$1:$BH$1,0))</f>
        <v>400s Z. Red strobe tail, strobe tail, ti chrys crackling tail.</v>
      </c>
      <c r="F169" s="206" t="str">
        <f>IFERROR(IF(LEFT(INDEX('     2022    '!AD$2:AD$1794,MATCH(D169,'     2022    '!D$2:D$1794,0)),4)="http",HYPERLINK(INDEX('     2022    '!AD$2:AD$1794,MATCH(D169,'     2022    '!D$2:D$1794,0)),"Video"),""),"")</f>
        <v>Video</v>
      </c>
      <c r="G169" s="207">
        <f>INDEX('     2022    '!$A$1:$AC$1563,MATCH($D169,'     2022    '!$D$1:$D$1794,0),MATCH(G$1,'     2022    '!$A$1:$AC$1,0))</f>
        <v>40</v>
      </c>
      <c r="H169" s="150"/>
      <c r="I169" s="152">
        <f>INDEX('     2022    '!$A$1:$AC$1563,MATCH($D169,'     2022    '!$D$1:$D$1794,0),MATCH(I$1,'     2022    '!$A$1:$AC$1,0))</f>
        <v>79.72</v>
      </c>
      <c r="J169" s="150"/>
      <c r="K169" s="151">
        <f t="shared" si="5"/>
        <v>94.340901416960136</v>
      </c>
      <c r="L169" s="152">
        <f>INDEX('     2022    '!$A$1:$AC$1563,MATCH($D169,'     2022    '!$D$1:$D$1794,0),MATCH(L$1,'     2022    '!$A$1:$AC$1,0))</f>
        <v>85.850220289433722</v>
      </c>
      <c r="M169" s="152">
        <f>INDEX('     2022    '!$A$1:$AC$1563,MATCH($D169,'     2022    '!$D$1:$D$1794,0),MATCH(M$1,'     2022    '!$A$1:$AC$1,0))</f>
        <v>94.340901416960136</v>
      </c>
      <c r="N169" s="153" t="str">
        <f>INDEX('     2022    '!$A$1:$AC$1563,MATCH($D169,'     2022    '!$D$1:$D$1794,0),MATCH(N$1,'     2022    '!$A$1:$AC$1,0))</f>
        <v>14mm</v>
      </c>
      <c r="O169" s="154">
        <f>INDEX('     2022    '!$A$1:$AC$1563,MATCH($D169,'     2022    '!$D$1:$D$1794,0),MATCH(O$1,'     2022    '!$A$1:$AC$1,0))</f>
        <v>1</v>
      </c>
      <c r="P169" s="153">
        <f>INDEX('     2022    '!$A$1:$AC$1563,MATCH($D169,'     2022    '!$D$1:$D$1794,0),MATCH(P$1,'     2022    '!$A$1:$AC$1,0))</f>
        <v>18</v>
      </c>
      <c r="Q169" s="153" t="str">
        <f>INDEX('     2022    '!$A$1:$AC$1563,MATCH($D169,'     2022    '!$D$1:$D$1794,0),MATCH(Q$1,'     2022    '!$A$1:$AC$1,0))</f>
        <v>Yes</v>
      </c>
      <c r="R169" s="155">
        <f>INDEX('     2022    '!$A$1:$AC$1563,MATCH($D169,'     2022    '!$D$1:$D$1794,0),MATCH(R$1,'     2022    '!$A$1:$AC$1,0))</f>
        <v>13.1</v>
      </c>
      <c r="S169" s="155">
        <f>INDEX('     2022    '!$A$1:$AC$1563,MATCH($D169,'     2022    '!$D$1:$D$1794,0),MATCH(S$1,'     2022    '!$A$1:$AC$1,0))</f>
        <v>1.6</v>
      </c>
      <c r="T169" s="155">
        <f>INDEX('     2022    '!$A$1:$AC$1563,MATCH($D169,'     2022    '!$D$1:$D$1794,0),MATCH(T$1,'     2022    '!$A$1:$AC$1,0))</f>
        <v>0.3</v>
      </c>
      <c r="U169" s="154" t="str">
        <f>INDEX('     2022    '!$A$1:$AC$1563,MATCH($D169,'     2022    '!$D$1:$D$1794,0),MATCH(U$1,'     2022    '!$A$1:$AC$1,0))</f>
        <v>1.4G</v>
      </c>
      <c r="V169" s="153" t="str">
        <f>INDEX('     2022    '!$A$1:$AC$1563,MATCH($D169,'     2022    '!$D$1:$D$1794,0),MATCH(V$1,'     2022    '!$A$1:$AC$1,0))</f>
        <v>UN0336</v>
      </c>
      <c r="W169" s="153" t="str">
        <f>INDEX('     2022    '!$A$1:$AC$1563,MATCH($D169,'     2022    '!$D$1:$D$1794,0),MATCH(W$1,'     2022    '!$A$1:$AC$1,0))</f>
        <v>F4</v>
      </c>
      <c r="X169" s="151" t="str">
        <f>INDEX('     2022    '!$A$1:$AC$1563,MATCH($D169,'     2022    '!$D$1:$D$1794,0),MATCH(X$1,'     2022    '!$A$1:$AC$1,0))</f>
        <v/>
      </c>
      <c r="Y169" s="151" t="str">
        <f>INDEX('     2022    '!$A$1:$AC$1563,MATCH($D169,'     2022    '!$D$1:$D$1794,0),MATCH(Y$1,'     2022    '!$A$1:$AC$1,0))</f>
        <v/>
      </c>
      <c r="Z169" s="156">
        <f>INDEX('     2022    '!$A$1:$AC$1563,MATCH($D169,'     2022    '!$D$1:$D$1794,0),MATCH(Z$1,'     2022    '!$A$1:$AC$1,0))</f>
        <v>6.2799999999999995E-2</v>
      </c>
      <c r="AA169" s="153" t="str">
        <f>INDEX('     2022    '!$A$1:$AC$1563,MATCH($D169,'     2022    '!$D$1:$D$1794,0),MATCH(AA$1,'     2022    '!$A$1:$AC$1,0))</f>
        <v>2806-F4-000051</v>
      </c>
      <c r="AB169" s="153" t="str">
        <f>INDEX('     2022    '!$A$1:$AC$1563,MATCH($D169,'     2022    '!$D$1:$D$1794,0),MATCH(AB$1,'     2022    '!$A$1:$AC$1,0))</f>
        <v>GB/HSE-360473</v>
      </c>
      <c r="AC169" s="153" t="str">
        <f>INDEX('     2022    '!$A$1:$AC$1563,MATCH($D169,'     2022    '!$D$1:$D$1794,0),MATCH(AC$1,'     2022    '!$A$1:$AC$1,0))</f>
        <v>6/8/2029</v>
      </c>
    </row>
    <row r="170" spans="1:29">
      <c r="A170" s="32">
        <f t="shared" si="4"/>
        <v>167</v>
      </c>
      <c r="B170" s="68" t="str">
        <f>INDEX('     2022    '!B$2:B$1794,MATCH(D170,'     2022    '!D$2:D$1794,0))</f>
        <v/>
      </c>
      <c r="C170" s="204" t="str">
        <f>INDEX('     2022    '!C$2:C$1794,MATCH(D170,'     2022    '!D$2:D$1794,0))</f>
        <v>Cake - Water</v>
      </c>
      <c r="D170" s="205" t="str">
        <f>INDEX('     2022    '!D:D,MATCH(A170,'     2022    '!AF:AF,0))</f>
        <v>CC0510</v>
      </c>
      <c r="E170" s="204" t="str">
        <f>INDEX('     2022    '!$A$1:$BP$1563,MATCH(D170,'     2022    '!$D$1:$D$1794,0),MATCH(E$1,'     2022    '!$A$1:$BH$1,0))</f>
        <v>36s. Water cakes Tourbillions &amp; Butterflies</v>
      </c>
      <c r="F170" s="206" t="str">
        <f>IFERROR(IF(LEFT(INDEX('     2022    '!AD$2:AD$1794,MATCH(D170,'     2022    '!D$2:D$1794,0)),4)="http",HYPERLINK(INDEX('     2022    '!AD$2:AD$1794,MATCH(D170,'     2022    '!D$2:D$1794,0)),"Video"),""),"")</f>
        <v>Video</v>
      </c>
      <c r="G170" s="207">
        <f>INDEX('     2022    '!$A$1:$AC$1563,MATCH($D170,'     2022    '!$D$1:$D$1794,0),MATCH(G$1,'     2022    '!$A$1:$AC$1,0))</f>
        <v>15</v>
      </c>
      <c r="H170" s="150"/>
      <c r="I170" s="152">
        <f>INDEX('     2022    '!$A$1:$AC$1563,MATCH($D170,'     2022    '!$D$1:$D$1794,0),MATCH(I$1,'     2022    '!$A$1:$AC$1,0))</f>
        <v>143.47</v>
      </c>
      <c r="J170" s="150"/>
      <c r="K170" s="151">
        <f t="shared" si="5"/>
        <v>157.82</v>
      </c>
      <c r="L170" s="152">
        <f>INDEX('     2022    '!$A$1:$AC$1563,MATCH($D170,'     2022    '!$D$1:$D$1794,0),MATCH(L$1,'     2022    '!$A$1:$AC$1,0))</f>
        <v>143.61619999999999</v>
      </c>
      <c r="M170" s="152">
        <f>INDEX('     2022    '!$A$1:$AC$1563,MATCH($D170,'     2022    '!$D$1:$D$1794,0),MATCH(M$1,'     2022    '!$A$1:$AC$1,0))</f>
        <v>157.82</v>
      </c>
      <c r="N170" s="153" t="str">
        <f>INDEX('     2022    '!$A$1:$AC$1563,MATCH($D170,'     2022    '!$D$1:$D$1794,0),MATCH(N$1,'     2022    '!$A$1:$AC$1,0))</f>
        <v>38mm</v>
      </c>
      <c r="O170" s="154">
        <f>INDEX('     2022    '!$A$1:$AC$1563,MATCH($D170,'     2022    '!$D$1:$D$1794,0),MATCH(O$1,'     2022    '!$A$1:$AC$1,0))</f>
        <v>1</v>
      </c>
      <c r="P170" s="153">
        <f>INDEX('     2022    '!$A$1:$AC$1563,MATCH($D170,'     2022    '!$D$1:$D$1794,0),MATCH(P$1,'     2022    '!$A$1:$AC$1,0))</f>
        <v>0</v>
      </c>
      <c r="Q170" s="153" t="str">
        <f>INDEX('     2022    '!$A$1:$AC$1563,MATCH($D170,'     2022    '!$D$1:$D$1794,0),MATCH(Q$1,'     2022    '!$A$1:$AC$1,0))</f>
        <v>Yes</v>
      </c>
      <c r="R170" s="155">
        <f>INDEX('     2022    '!$A$1:$AC$1563,MATCH($D170,'     2022    '!$D$1:$D$1794,0),MATCH(R$1,'     2022    '!$A$1:$AC$1,0))</f>
        <v>19</v>
      </c>
      <c r="S170" s="155">
        <f>INDEX('     2022    '!$A$1:$AC$1563,MATCH($D170,'     2022    '!$D$1:$D$1794,0),MATCH(S$1,'     2022    '!$A$1:$AC$1,0))</f>
        <v>1</v>
      </c>
      <c r="T170" s="155">
        <f>INDEX('     2022    '!$A$1:$AC$1563,MATCH($D170,'     2022    '!$D$1:$D$1794,0),MATCH(T$1,'     2022    '!$A$1:$AC$1,0))</f>
        <v>0.3</v>
      </c>
      <c r="U170" s="154" t="str">
        <f>INDEX('     2022    '!$A$1:$AC$1563,MATCH($D170,'     2022    '!$D$1:$D$1794,0),MATCH(U$1,'     2022    '!$A$1:$AC$1,0))</f>
        <v>1.4G</v>
      </c>
      <c r="V170" s="153" t="str">
        <f>INDEX('     2022    '!$A$1:$AC$1563,MATCH($D170,'     2022    '!$D$1:$D$1794,0),MATCH(V$1,'     2022    '!$A$1:$AC$1,0))</f>
        <v>UN0336</v>
      </c>
      <c r="W170" s="153" t="str">
        <f>INDEX('     2022    '!$A$1:$AC$1563,MATCH($D170,'     2022    '!$D$1:$D$1794,0),MATCH(W$1,'     2022    '!$A$1:$AC$1,0))</f>
        <v>F4</v>
      </c>
      <c r="X170" s="151" t="str">
        <f>INDEX('     2022    '!$A$1:$AC$1563,MATCH($D170,'     2022    '!$D$1:$D$1794,0),MATCH(X$1,'     2022    '!$A$1:$AC$1,0))</f>
        <v/>
      </c>
      <c r="Y170" s="151" t="str">
        <f>INDEX('     2022    '!$A$1:$AC$1563,MATCH($D170,'     2022    '!$D$1:$D$1794,0),MATCH(Y$1,'     2022    '!$A$1:$AC$1,0))</f>
        <v/>
      </c>
      <c r="Z170" s="156">
        <f>INDEX('     2022    '!$A$1:$AC$1563,MATCH($D170,'     2022    '!$D$1:$D$1794,0),MATCH(Z$1,'     2022    '!$A$1:$AC$1,0))</f>
        <v>9.11E-2</v>
      </c>
      <c r="AA170" s="153" t="str">
        <f>INDEX('     2022    '!$A$1:$AC$1563,MATCH($D170,'     2022    '!$D$1:$D$1794,0),MATCH(AA$1,'     2022    '!$A$1:$AC$1,0))</f>
        <v>1008-F4-69252800</v>
      </c>
      <c r="AB170" s="153" t="str">
        <f>INDEX('     2022    '!$A$1:$AC$1563,MATCH($D170,'     2022    '!$D$1:$D$1794,0),MATCH(AB$1,'     2022    '!$A$1:$AC$1,0))</f>
        <v>GB/HSE-345285</v>
      </c>
      <c r="AC170" s="153" t="str">
        <f>INDEX('     2022    '!$A$1:$AC$1563,MATCH($D170,'     2022    '!$D$1:$D$1794,0),MATCH(AC$1,'     2022    '!$A$1:$AC$1,0))</f>
        <v>10/9/2028</v>
      </c>
    </row>
    <row r="171" spans="1:29">
      <c r="A171" s="32">
        <f t="shared" si="4"/>
        <v>168</v>
      </c>
      <c r="B171" s="68" t="str">
        <f>INDEX('     2022    '!B$2:B$1794,MATCH(D171,'     2022    '!D$2:D$1794,0))</f>
        <v/>
      </c>
      <c r="C171" s="204" t="str">
        <f>INDEX('     2022    '!C$2:C$1794,MATCH(D171,'     2022    '!D$2:D$1794,0))</f>
        <v>Cake - Water</v>
      </c>
      <c r="D171" s="205" t="str">
        <f>INDEX('     2022    '!D:D,MATCH(A171,'     2022    '!AF:AF,0))</f>
        <v>CC0289</v>
      </c>
      <c r="E171" s="204" t="str">
        <f>INDEX('     2022    '!$A$1:$BP$1563,MATCH(D171,'     2022    '!$D$1:$D$1794,0),MATCH(E$1,'     2022    '!$A$1:$BH$1,0))</f>
        <v>36s. Red carpet water cake</v>
      </c>
      <c r="F171" s="206" t="str">
        <f>IFERROR(IF(LEFT(INDEX('     2022    '!AD$2:AD$1794,MATCH(D171,'     2022    '!D$2:D$1794,0)),4)="http",HYPERLINK(INDEX('     2022    '!AD$2:AD$1794,MATCH(D171,'     2022    '!D$2:D$1794,0)),"Video"),""),"")</f>
        <v>Video</v>
      </c>
      <c r="G171" s="207">
        <f>INDEX('     2022    '!$A$1:$AC$1563,MATCH($D171,'     2022    '!$D$1:$D$1794,0),MATCH(G$1,'     2022    '!$A$1:$AC$1,0))</f>
        <v>7</v>
      </c>
      <c r="H171" s="150"/>
      <c r="I171" s="152">
        <f>INDEX('     2022    '!$A$1:$AC$1563,MATCH($D171,'     2022    '!$D$1:$D$1794,0),MATCH(I$1,'     2022    '!$A$1:$AC$1,0))</f>
        <v>136.76</v>
      </c>
      <c r="J171" s="150"/>
      <c r="K171" s="151">
        <f t="shared" si="5"/>
        <v>150.44</v>
      </c>
      <c r="L171" s="152">
        <f>INDEX('     2022    '!$A$1:$AC$1563,MATCH($D171,'     2022    '!$D$1:$D$1794,0),MATCH(L$1,'     2022    '!$A$1:$AC$1,0))</f>
        <v>136.90039999999999</v>
      </c>
      <c r="M171" s="152">
        <f>INDEX('     2022    '!$A$1:$AC$1563,MATCH($D171,'     2022    '!$D$1:$D$1794,0),MATCH(M$1,'     2022    '!$A$1:$AC$1,0))</f>
        <v>150.44</v>
      </c>
      <c r="N171" s="153" t="str">
        <f>INDEX('     2022    '!$A$1:$AC$1563,MATCH($D171,'     2022    '!$D$1:$D$1794,0),MATCH(N$1,'     2022    '!$A$1:$AC$1,0))</f>
        <v>45mm</v>
      </c>
      <c r="O171" s="154">
        <f>INDEX('     2022    '!$A$1:$AC$1563,MATCH($D171,'     2022    '!$D$1:$D$1794,0),MATCH(O$1,'     2022    '!$A$1:$AC$1,0))</f>
        <v>1</v>
      </c>
      <c r="P171" s="153">
        <f>INDEX('     2022    '!$A$1:$AC$1563,MATCH($D171,'     2022    '!$D$1:$D$1794,0),MATCH(P$1,'     2022    '!$A$1:$AC$1,0))</f>
        <v>75</v>
      </c>
      <c r="Q171" s="153" t="str">
        <f>INDEX('     2022    '!$A$1:$AC$1563,MATCH($D171,'     2022    '!$D$1:$D$1794,0),MATCH(Q$1,'     2022    '!$A$1:$AC$1,0))</f>
        <v>Yes</v>
      </c>
      <c r="R171" s="155">
        <f>INDEX('     2022    '!$A$1:$AC$1563,MATCH($D171,'     2022    '!$D$1:$D$1794,0),MATCH(R$1,'     2022    '!$A$1:$AC$1,0))</f>
        <v>14</v>
      </c>
      <c r="S171" s="155">
        <f>INDEX('     2022    '!$A$1:$AC$1563,MATCH($D171,'     2022    '!$D$1:$D$1794,0),MATCH(S$1,'     2022    '!$A$1:$AC$1,0))</f>
        <v>1.62</v>
      </c>
      <c r="T171" s="155">
        <f>INDEX('     2022    '!$A$1:$AC$1563,MATCH($D171,'     2022    '!$D$1:$D$1794,0),MATCH(T$1,'     2022    '!$A$1:$AC$1,0))</f>
        <v>0.3</v>
      </c>
      <c r="U171" s="154" t="str">
        <f>INDEX('     2022    '!$A$1:$AC$1563,MATCH($D171,'     2022    '!$D$1:$D$1794,0),MATCH(U$1,'     2022    '!$A$1:$AC$1,0))</f>
        <v>1.3G</v>
      </c>
      <c r="V171" s="153" t="str">
        <f>INDEX('     2022    '!$A$1:$AC$1563,MATCH($D171,'     2022    '!$D$1:$D$1794,0),MATCH(V$1,'     2022    '!$A$1:$AC$1,0))</f>
        <v>UN0335</v>
      </c>
      <c r="W171" s="153" t="str">
        <f>INDEX('     2022    '!$A$1:$AC$1563,MATCH($D171,'     2022    '!$D$1:$D$1794,0),MATCH(W$1,'     2022    '!$A$1:$AC$1,0))</f>
        <v>F4</v>
      </c>
      <c r="X171" s="151" t="str">
        <f>INDEX('     2022    '!$A$1:$AC$1563,MATCH($D171,'     2022    '!$D$1:$D$1794,0),MATCH(X$1,'     2022    '!$A$1:$AC$1,0))</f>
        <v/>
      </c>
      <c r="Y171" s="151" t="str">
        <f>INDEX('     2022    '!$A$1:$AC$1563,MATCH($D171,'     2022    '!$D$1:$D$1794,0),MATCH(Y$1,'     2022    '!$A$1:$AC$1,0))</f>
        <v/>
      </c>
      <c r="Z171" s="156">
        <f>INDEX('     2022    '!$A$1:$AC$1563,MATCH($D171,'     2022    '!$D$1:$D$1794,0),MATCH(Z$1,'     2022    '!$A$1:$AC$1,0))</f>
        <v>9.11E-2</v>
      </c>
      <c r="AA171" s="153" t="str">
        <f>INDEX('     2022    '!$A$1:$AC$1563,MATCH($D171,'     2022    '!$D$1:$D$1794,0),MATCH(AA$1,'     2022    '!$A$1:$AC$1,0))</f>
        <v>1008-F4-69259802</v>
      </c>
      <c r="AB171" s="153" t="str">
        <f>INDEX('     2022    '!$A$1:$AC$1563,MATCH($D171,'     2022    '!$D$1:$D$1794,0),MATCH(AB$1,'     2022    '!$A$1:$AC$1,0))</f>
        <v>GB/HSE-321066</v>
      </c>
      <c r="AC171" s="153" t="str">
        <f>INDEX('     2022    '!$A$1:$AC$1563,MATCH($D171,'     2022    '!$D$1:$D$1794,0),MATCH(AC$1,'     2022    '!$A$1:$AC$1,0))</f>
        <v>10/4/2030</v>
      </c>
    </row>
    <row r="172" spans="1:29" ht="48">
      <c r="A172" s="32">
        <f t="shared" si="4"/>
        <v>169</v>
      </c>
      <c r="B172" s="68" t="str">
        <f>INDEX('     2022    '!B$2:B$1794,MATCH(D172,'     2022    '!D$2:D$1794,0))</f>
        <v/>
      </c>
      <c r="C172" s="204" t="str">
        <f>INDEX('     2022    '!C$2:C$1794,MATCH(D172,'     2022    '!D$2:D$1794,0))</f>
        <v>Compound Cake</v>
      </c>
      <c r="D172" s="205" t="str">
        <f>INDEX('     2022    '!D:D,MATCH(A172,'     2022    '!AF:AF,0))</f>
        <v>CCP027</v>
      </c>
      <c r="E172" s="204" t="str">
        <f>INDEX('     2022    '!$A$1:$BP$1563,MATCH(D172,'     2022    '!$D$1:$D$1794,0),MATCH(E$1,'     2022    '!$A$1:$BH$1,0))</f>
        <v>SILENT BUT DEADLY. Compound cake. A wonderful quiet, long duration cake with a real range of interesting and colourful effects. Silver chrys tails with mines, spit dahlias, fish, colour mines. Spit horsetails, colour pearls and finishing with silv. RETAIL</v>
      </c>
      <c r="F172" s="206" t="str">
        <f>IFERROR(IF(LEFT(INDEX('     2022    '!AD$2:AD$1794,MATCH(D172,'     2022    '!D$2:D$1794,0)),4)="http",HYPERLINK(INDEX('     2022    '!AD$2:AD$1794,MATCH(D172,'     2022    '!D$2:D$1794,0)),"Video"),""),"")</f>
        <v>Video</v>
      </c>
      <c r="G172" s="207">
        <f>INDEX('     2022    '!$A$1:$AC$1563,MATCH($D172,'     2022    '!$D$1:$D$1794,0),MATCH(G$1,'     2022    '!$A$1:$AC$1,0))</f>
        <v>0</v>
      </c>
      <c r="H172" s="150"/>
      <c r="I172" s="152">
        <f>INDEX('     2022    '!$A$1:$AC$1563,MATCH($D172,'     2022    '!$D$1:$D$1794,0),MATCH(I$1,'     2022    '!$A$1:$AC$1,0))</f>
        <v>80.33</v>
      </c>
      <c r="J172" s="150"/>
      <c r="K172" s="151">
        <f t="shared" si="5"/>
        <v>104.37918041666963</v>
      </c>
      <c r="L172" s="152">
        <f>INDEX('     2022    '!$A$1:$AC$1563,MATCH($D172,'     2022    '!$D$1:$D$1794,0),MATCH(L$1,'     2022    '!$A$1:$AC$1,0))</f>
        <v>99.160221395836146</v>
      </c>
      <c r="M172" s="152">
        <f>INDEX('     2022    '!$A$1:$AC$1563,MATCH($D172,'     2022    '!$D$1:$D$1794,0),MATCH(M$1,'     2022    '!$A$1:$AC$1,0))</f>
        <v>104.37918041666963</v>
      </c>
      <c r="N172" s="153" t="str">
        <f>INDEX('     2022    '!$A$1:$AC$1563,MATCH($D172,'     2022    '!$D$1:$D$1794,0),MATCH(N$1,'     2022    '!$A$1:$AC$1,0))</f>
        <v>30mm</v>
      </c>
      <c r="O172" s="154">
        <f>INDEX('     2022    '!$A$1:$AC$1563,MATCH($D172,'     2022    '!$D$1:$D$1794,0),MATCH(O$1,'     2022    '!$A$1:$AC$1,0))</f>
        <v>1</v>
      </c>
      <c r="P172" s="153">
        <f>INDEX('     2022    '!$A$1:$AC$1563,MATCH($D172,'     2022    '!$D$1:$D$1794,0),MATCH(P$1,'     2022    '!$A$1:$AC$1,0))</f>
        <v>95</v>
      </c>
      <c r="Q172" s="153" t="str">
        <f>INDEX('     2022    '!$A$1:$AC$1563,MATCH($D172,'     2022    '!$D$1:$D$1794,0),MATCH(Q$1,'     2022    '!$A$1:$AC$1,0))</f>
        <v>Yes</v>
      </c>
      <c r="R172" s="155">
        <f>INDEX('     2022    '!$A$1:$AC$1563,MATCH($D172,'     2022    '!$D$1:$D$1794,0),MATCH(R$1,'     2022    '!$A$1:$AC$1,0))</f>
        <v>15</v>
      </c>
      <c r="S172" s="155">
        <f>INDEX('     2022    '!$A$1:$AC$1563,MATCH($D172,'     2022    '!$D$1:$D$1794,0),MATCH(S$1,'     2022    '!$A$1:$AC$1,0))</f>
        <v>2</v>
      </c>
      <c r="T172" s="155">
        <f>INDEX('     2022    '!$A$1:$AC$1563,MATCH($D172,'     2022    '!$D$1:$D$1794,0),MATCH(T$1,'     2022    '!$A$1:$AC$1,0))</f>
        <v>0.3</v>
      </c>
      <c r="U172" s="154" t="str">
        <f>INDEX('     2022    '!$A$1:$AC$1563,MATCH($D172,'     2022    '!$D$1:$D$1794,0),MATCH(U$1,'     2022    '!$A$1:$AC$1,0))</f>
        <v>1.4G</v>
      </c>
      <c r="V172" s="153" t="str">
        <f>INDEX('     2022    '!$A$1:$AC$1563,MATCH($D172,'     2022    '!$D$1:$D$1794,0),MATCH(V$1,'     2022    '!$A$1:$AC$1,0))</f>
        <v>UN0336</v>
      </c>
      <c r="W172" s="153">
        <f>INDEX('     2022    '!$A$1:$AC$1563,MATCH($D172,'     2022    '!$D$1:$D$1794,0),MATCH(W$1,'     2022    '!$A$1:$AC$1,0))</f>
        <v>0</v>
      </c>
      <c r="X172" s="151">
        <f>INDEX('     2022    '!$A$1:$AC$1563,MATCH($D172,'     2022    '!$D$1:$D$1794,0),MATCH(X$1,'     2022    '!$A$1:$AC$1,0))</f>
        <v>309.99</v>
      </c>
      <c r="Y172" s="151">
        <f>INDEX('     2022    '!$A$1:$AC$1563,MATCH($D172,'     2022    '!$D$1:$D$1794,0),MATCH(Y$1,'     2022    '!$A$1:$AC$1,0))</f>
        <v>229.99</v>
      </c>
      <c r="Z172" s="156">
        <f>INDEX('     2022    '!$A$1:$AC$1563,MATCH($D172,'     2022    '!$D$1:$D$1794,0),MATCH(Z$1,'     2022    '!$A$1:$AC$1,0))</f>
        <v>7.0999999999999994E-2</v>
      </c>
      <c r="AA172" s="153" t="str">
        <f>INDEX('     2022    '!$A$1:$AC$1563,MATCH($D172,'     2022    '!$D$1:$D$1794,0),MATCH(AA$1,'     2022    '!$A$1:$AC$1,0))</f>
        <v>2806-F2-002016</v>
      </c>
      <c r="AB172" s="153" t="str">
        <f>INDEX('     2022    '!$A$1:$AC$1563,MATCH($D172,'     2022    '!$D$1:$D$1794,0),MATCH(AB$1,'     2022    '!$A$1:$AC$1,0))</f>
        <v>GB/HSE-362543</v>
      </c>
      <c r="AC172" s="153" t="str">
        <f>INDEX('     2022    '!$A$1:$AC$1563,MATCH($D172,'     2022    '!$D$1:$D$1794,0),MATCH(AC$1,'     2022    '!$A$1:$AC$1,0))</f>
        <v>11/30/2030</v>
      </c>
    </row>
    <row r="173" spans="1:29" ht="24">
      <c r="A173" s="32">
        <f t="shared" si="4"/>
        <v>170</v>
      </c>
      <c r="B173" s="68" t="str">
        <f>INDEX('     2022    '!B$2:B$1794,MATCH(D173,'     2022    '!D$2:D$1794,0))</f>
        <v/>
      </c>
      <c r="C173" s="204" t="str">
        <f>INDEX('     2022    '!C$2:C$1794,MATCH(D173,'     2022    '!D$2:D$1794,0))</f>
        <v>Roman Candle - 12mm Bundle</v>
      </c>
      <c r="D173" s="205" t="str">
        <f>INDEX('     2022    '!D:D,MATCH(A173,'     2022    '!AF:AF,0))</f>
        <v>CB48</v>
      </c>
      <c r="E173" s="204" t="str">
        <f>INDEX('     2022    '!$A$1:$BP$1563,MATCH(D173,'     2022    '!$D$1:$D$1794,0),MATCH(E$1,'     2022    '!$A$1:$BH$1,0))</f>
        <v>White glittering. 160s.</v>
      </c>
      <c r="F173" s="206" t="str">
        <f>IFERROR(IF(LEFT(INDEX('     2022    '!AD$2:AD$1794,MATCH(D173,'     2022    '!D$2:D$1794,0)),4)="http",HYPERLINK(INDEX('     2022    '!AD$2:AD$1794,MATCH(D173,'     2022    '!D$2:D$1794,0)),"Video"),""),"")</f>
        <v>Video</v>
      </c>
      <c r="G173" s="207">
        <f>INDEX('     2022    '!$A$1:$AC$1563,MATCH($D173,'     2022    '!$D$1:$D$1794,0),MATCH(G$1,'     2022    '!$A$1:$AC$1,0))</f>
        <v>55</v>
      </c>
      <c r="H173" s="150"/>
      <c r="I173" s="152">
        <f>INDEX('     2022    '!$A$1:$AC$1563,MATCH($D173,'     2022    '!$D$1:$D$1794,0),MATCH(I$1,'     2022    '!$A$1:$AC$1,0))</f>
        <v>76.13</v>
      </c>
      <c r="J173" s="150"/>
      <c r="K173" s="151">
        <f t="shared" si="5"/>
        <v>8.2453213341217371</v>
      </c>
      <c r="L173" s="152">
        <f>INDEX('     2022    '!$A$1:$AC$1563,MATCH($D173,'     2022    '!$D$1:$D$1794,0),MATCH(L$1,'     2022    '!$A$1:$AC$1,0))</f>
        <v>77.652599999999993</v>
      </c>
      <c r="M173" s="152">
        <f>INDEX('     2022    '!$A$1:$AC$1563,MATCH($D173,'     2022    '!$D$1:$D$1794,0),MATCH(M$1,'     2022    '!$A$1:$AC$1,0))</f>
        <v>82.453213341217364</v>
      </c>
      <c r="N173" s="153" t="str">
        <f>INDEX('     2022    '!$A$1:$AC$1563,MATCH($D173,'     2022    '!$D$1:$D$1794,0),MATCH(N$1,'     2022    '!$A$1:$AC$1,0))</f>
        <v>12mm</v>
      </c>
      <c r="O173" s="154">
        <f>INDEX('     2022    '!$A$1:$AC$1563,MATCH($D173,'     2022    '!$D$1:$D$1794,0),MATCH(O$1,'     2022    '!$A$1:$AC$1,0))</f>
        <v>10</v>
      </c>
      <c r="P173" s="153">
        <f>INDEX('     2022    '!$A$1:$AC$1563,MATCH($D173,'     2022    '!$D$1:$D$1794,0),MATCH(P$1,'     2022    '!$A$1:$AC$1,0))</f>
        <v>25</v>
      </c>
      <c r="Q173" s="153" t="str">
        <f>INDEX('     2022    '!$A$1:$AC$1563,MATCH($D173,'     2022    '!$D$1:$D$1794,0),MATCH(Q$1,'     2022    '!$A$1:$AC$1,0))</f>
        <v>Yes</v>
      </c>
      <c r="R173" s="155">
        <f>INDEX('     2022    '!$A$1:$AC$1563,MATCH($D173,'     2022    '!$D$1:$D$1794,0),MATCH(R$1,'     2022    '!$A$1:$AC$1,0))</f>
        <v>14</v>
      </c>
      <c r="S173" s="155">
        <f>INDEX('     2022    '!$A$1:$AC$1563,MATCH($D173,'     2022    '!$D$1:$D$1794,0),MATCH(S$1,'     2022    '!$A$1:$AC$1,0))</f>
        <v>2.2999999999999998</v>
      </c>
      <c r="T173" s="155">
        <f>INDEX('     2022    '!$A$1:$AC$1563,MATCH($D173,'     2022    '!$D$1:$D$1794,0),MATCH(T$1,'     2022    '!$A$1:$AC$1,0))</f>
        <v>0.3</v>
      </c>
      <c r="U173" s="154" t="str">
        <f>INDEX('     2022    '!$A$1:$AC$1563,MATCH($D173,'     2022    '!$D$1:$D$1794,0),MATCH(U$1,'     2022    '!$A$1:$AC$1,0))</f>
        <v>1.4G</v>
      </c>
      <c r="V173" s="153" t="str">
        <f>INDEX('     2022    '!$A$1:$AC$1563,MATCH($D173,'     2022    '!$D$1:$D$1794,0),MATCH(V$1,'     2022    '!$A$1:$AC$1,0))</f>
        <v>UN0336</v>
      </c>
      <c r="W173" s="153" t="str">
        <f>INDEX('     2022    '!$A$1:$AC$1563,MATCH($D173,'     2022    '!$D$1:$D$1794,0),MATCH(W$1,'     2022    '!$A$1:$AC$1,0))</f>
        <v>F4</v>
      </c>
      <c r="X173" s="151" t="str">
        <f>INDEX('     2022    '!$A$1:$AC$1563,MATCH($D173,'     2022    '!$D$1:$D$1794,0),MATCH(X$1,'     2022    '!$A$1:$AC$1,0))</f>
        <v/>
      </c>
      <c r="Y173" s="151" t="str">
        <f>INDEX('     2022    '!$A$1:$AC$1563,MATCH($D173,'     2022    '!$D$1:$D$1794,0),MATCH(Y$1,'     2022    '!$A$1:$AC$1,0))</f>
        <v/>
      </c>
      <c r="Z173" s="156">
        <f>INDEX('     2022    '!$A$1:$AC$1563,MATCH($D173,'     2022    '!$D$1:$D$1794,0),MATCH(Z$1,'     2022    '!$A$1:$AC$1,0))</f>
        <v>3.0700000000000002E-2</v>
      </c>
      <c r="AA173" s="153" t="str">
        <f>INDEX('     2022    '!$A$1:$AC$1563,MATCH($D173,'     2022    '!$D$1:$D$1794,0),MATCH(AA$1,'     2022    '!$A$1:$AC$1,0))</f>
        <v>2806-F4-001968</v>
      </c>
      <c r="AB173" s="153" t="str">
        <f>INDEX('     2022    '!$A$1:$AC$1563,MATCH($D173,'     2022    '!$D$1:$D$1794,0),MATCH(AB$1,'     2022    '!$A$1:$AC$1,0))</f>
        <v>NL/TNO-0350-2020</v>
      </c>
      <c r="AC173" s="153" t="str">
        <f>INDEX('     2022    '!$A$1:$AC$1563,MATCH($D173,'     2022    '!$D$1:$D$1794,0),MATCH(AC$1,'     2022    '!$A$1:$AC$1,0))</f>
        <v>12/31/2099</v>
      </c>
    </row>
    <row r="174" spans="1:29" ht="24">
      <c r="A174" s="32">
        <f t="shared" si="4"/>
        <v>171</v>
      </c>
      <c r="B174" s="68" t="str">
        <f>INDEX('     2022    '!B$2:B$1794,MATCH(D174,'     2022    '!D$2:D$1794,0))</f>
        <v/>
      </c>
      <c r="C174" s="204" t="str">
        <f>INDEX('     2022    '!C$2:C$1794,MATCH(D174,'     2022    '!D$2:D$1794,0))</f>
        <v>Roman Candle - 12mm Bundle</v>
      </c>
      <c r="D174" s="205" t="str">
        <f>INDEX('     2022    '!D:D,MATCH(A174,'     2022    '!AF:AF,0))</f>
        <v>CB49</v>
      </c>
      <c r="E174" s="204" t="str">
        <f>INDEX('     2022    '!$A$1:$BP$1563,MATCH(D174,'     2022    '!$D$1:$D$1794,0),MATCH(E$1,'     2022    '!$A$1:$BH$1,0))</f>
        <v>Red glittering. 160s.</v>
      </c>
      <c r="F174" s="206" t="str">
        <f>IFERROR(IF(LEFT(INDEX('     2022    '!AD$2:AD$1794,MATCH(D174,'     2022    '!D$2:D$1794,0)),4)="http",HYPERLINK(INDEX('     2022    '!AD$2:AD$1794,MATCH(D174,'     2022    '!D$2:D$1794,0)),"Video"),""),"")</f>
        <v>Video</v>
      </c>
      <c r="G174" s="207">
        <f>INDEX('     2022    '!$A$1:$AC$1563,MATCH($D174,'     2022    '!$D$1:$D$1794,0),MATCH(G$1,'     2022    '!$A$1:$AC$1,0))</f>
        <v>62</v>
      </c>
      <c r="H174" s="150"/>
      <c r="I174" s="152">
        <f>INDEX('     2022    '!$A$1:$AC$1563,MATCH($D174,'     2022    '!$D$1:$D$1794,0),MATCH(I$1,'     2022    '!$A$1:$AC$1,0))</f>
        <v>76.13</v>
      </c>
      <c r="J174" s="150"/>
      <c r="K174" s="151">
        <f t="shared" si="5"/>
        <v>8.2453213341217371</v>
      </c>
      <c r="L174" s="152">
        <f>INDEX('     2022    '!$A$1:$AC$1563,MATCH($D174,'     2022    '!$D$1:$D$1794,0),MATCH(L$1,'     2022    '!$A$1:$AC$1,0))</f>
        <v>77.652599999999993</v>
      </c>
      <c r="M174" s="152">
        <f>INDEX('     2022    '!$A$1:$AC$1563,MATCH($D174,'     2022    '!$D$1:$D$1794,0),MATCH(M$1,'     2022    '!$A$1:$AC$1,0))</f>
        <v>82.453213341217364</v>
      </c>
      <c r="N174" s="153" t="str">
        <f>INDEX('     2022    '!$A$1:$AC$1563,MATCH($D174,'     2022    '!$D$1:$D$1794,0),MATCH(N$1,'     2022    '!$A$1:$AC$1,0))</f>
        <v>12mm</v>
      </c>
      <c r="O174" s="154">
        <f>INDEX('     2022    '!$A$1:$AC$1563,MATCH($D174,'     2022    '!$D$1:$D$1794,0),MATCH(O$1,'     2022    '!$A$1:$AC$1,0))</f>
        <v>10</v>
      </c>
      <c r="P174" s="153">
        <f>INDEX('     2022    '!$A$1:$AC$1563,MATCH($D174,'     2022    '!$D$1:$D$1794,0),MATCH(P$1,'     2022    '!$A$1:$AC$1,0))</f>
        <v>25</v>
      </c>
      <c r="Q174" s="153" t="str">
        <f>INDEX('     2022    '!$A$1:$AC$1563,MATCH($D174,'     2022    '!$D$1:$D$1794,0),MATCH(Q$1,'     2022    '!$A$1:$AC$1,0))</f>
        <v>Yes</v>
      </c>
      <c r="R174" s="155">
        <f>INDEX('     2022    '!$A$1:$AC$1563,MATCH($D174,'     2022    '!$D$1:$D$1794,0),MATCH(R$1,'     2022    '!$A$1:$AC$1,0))</f>
        <v>15</v>
      </c>
      <c r="S174" s="155">
        <f>INDEX('     2022    '!$A$1:$AC$1563,MATCH($D174,'     2022    '!$D$1:$D$1794,0),MATCH(S$1,'     2022    '!$A$1:$AC$1,0))</f>
        <v>2.2999999999999998</v>
      </c>
      <c r="T174" s="155">
        <f>INDEX('     2022    '!$A$1:$AC$1563,MATCH($D174,'     2022    '!$D$1:$D$1794,0),MATCH(T$1,'     2022    '!$A$1:$AC$1,0))</f>
        <v>0.3</v>
      </c>
      <c r="U174" s="154" t="str">
        <f>INDEX('     2022    '!$A$1:$AC$1563,MATCH($D174,'     2022    '!$D$1:$D$1794,0),MATCH(U$1,'     2022    '!$A$1:$AC$1,0))</f>
        <v>1.4G</v>
      </c>
      <c r="V174" s="153" t="str">
        <f>INDEX('     2022    '!$A$1:$AC$1563,MATCH($D174,'     2022    '!$D$1:$D$1794,0),MATCH(V$1,'     2022    '!$A$1:$AC$1,0))</f>
        <v>UN0336</v>
      </c>
      <c r="W174" s="153" t="str">
        <f>INDEX('     2022    '!$A$1:$AC$1563,MATCH($D174,'     2022    '!$D$1:$D$1794,0),MATCH(W$1,'     2022    '!$A$1:$AC$1,0))</f>
        <v>F4</v>
      </c>
      <c r="X174" s="151" t="str">
        <f>INDEX('     2022    '!$A$1:$AC$1563,MATCH($D174,'     2022    '!$D$1:$D$1794,0),MATCH(X$1,'     2022    '!$A$1:$AC$1,0))</f>
        <v/>
      </c>
      <c r="Y174" s="151" t="str">
        <f>INDEX('     2022    '!$A$1:$AC$1563,MATCH($D174,'     2022    '!$D$1:$D$1794,0),MATCH(Y$1,'     2022    '!$A$1:$AC$1,0))</f>
        <v/>
      </c>
      <c r="Z174" s="156">
        <f>INDEX('     2022    '!$A$1:$AC$1563,MATCH($D174,'     2022    '!$D$1:$D$1794,0),MATCH(Z$1,'     2022    '!$A$1:$AC$1,0))</f>
        <v>3.0700000000000002E-2</v>
      </c>
      <c r="AA174" s="153" t="str">
        <f>INDEX('     2022    '!$A$1:$AC$1563,MATCH($D174,'     2022    '!$D$1:$D$1794,0),MATCH(AA$1,'     2022    '!$A$1:$AC$1,0))</f>
        <v>2806-F4-001968</v>
      </c>
      <c r="AB174" s="153" t="str">
        <f>INDEX('     2022    '!$A$1:$AC$1563,MATCH($D174,'     2022    '!$D$1:$D$1794,0),MATCH(AB$1,'     2022    '!$A$1:$AC$1,0))</f>
        <v>NL/TNO-0350-2020</v>
      </c>
      <c r="AC174" s="153" t="str">
        <f>INDEX('     2022    '!$A$1:$AC$1563,MATCH($D174,'     2022    '!$D$1:$D$1794,0),MATCH(AC$1,'     2022    '!$A$1:$AC$1,0))</f>
        <v>12/31/2099</v>
      </c>
    </row>
    <row r="175" spans="1:29" ht="24">
      <c r="A175" s="32">
        <f t="shared" si="4"/>
        <v>172</v>
      </c>
      <c r="B175" s="68" t="str">
        <f>INDEX('     2022    '!B$2:B$1794,MATCH(D175,'     2022    '!D$2:D$1794,0))</f>
        <v/>
      </c>
      <c r="C175" s="204" t="str">
        <f>INDEX('     2022    '!C$2:C$1794,MATCH(D175,'     2022    '!D$2:D$1794,0))</f>
        <v>Roman Candle - 14mm Bundle</v>
      </c>
      <c r="D175" s="205" t="str">
        <f>INDEX('     2022    '!D:D,MATCH(A175,'     2022    '!AF:AF,0))</f>
        <v>CB44</v>
      </c>
      <c r="E175" s="204" t="str">
        <f>INDEX('     2022    '!$A$1:$BP$1563,MATCH(D175,'     2022    '!$D$1:$D$1794,0),MATCH(E$1,'     2022    '!$A$1:$BH$1,0))</f>
        <v>Colorful stars. 128s.</v>
      </c>
      <c r="F175" s="206" t="str">
        <f>IFERROR(IF(LEFT(INDEX('     2022    '!AD$2:AD$1794,MATCH(D175,'     2022    '!D$2:D$1794,0)),4)="http",HYPERLINK(INDEX('     2022    '!AD$2:AD$1794,MATCH(D175,'     2022    '!D$2:D$1794,0)),"Video"),""),"")</f>
        <v>Video</v>
      </c>
      <c r="G175" s="207">
        <f>INDEX('     2022    '!$A$1:$AC$1563,MATCH($D175,'     2022    '!$D$1:$D$1794,0),MATCH(G$1,'     2022    '!$A$1:$AC$1,0))</f>
        <v>16</v>
      </c>
      <c r="H175" s="150"/>
      <c r="I175" s="152">
        <f>INDEX('     2022    '!$A$1:$AC$1563,MATCH($D175,'     2022    '!$D$1:$D$1794,0),MATCH(I$1,'     2022    '!$A$1:$AC$1,0))</f>
        <v>94.45</v>
      </c>
      <c r="J175" s="150"/>
      <c r="K175" s="151">
        <f t="shared" si="5"/>
        <v>11.544444444444444</v>
      </c>
      <c r="L175" s="152">
        <f>INDEX('     2022    '!$A$1:$AC$1563,MATCH($D175,'     2022    '!$D$1:$D$1794,0),MATCH(L$1,'     2022    '!$A$1:$AC$1,0))</f>
        <v>94.549000000000007</v>
      </c>
      <c r="M175" s="152">
        <f>INDEX('     2022    '!$A$1:$AC$1563,MATCH($D175,'     2022    '!$D$1:$D$1794,0),MATCH(M$1,'     2022    '!$A$1:$AC$1,0))</f>
        <v>103.9</v>
      </c>
      <c r="N175" s="153" t="str">
        <f>INDEX('     2022    '!$A$1:$AC$1563,MATCH($D175,'     2022    '!$D$1:$D$1794,0),MATCH(N$1,'     2022    '!$A$1:$AC$1,0))</f>
        <v>13mm</v>
      </c>
      <c r="O175" s="154">
        <f>INDEX('     2022    '!$A$1:$AC$1563,MATCH($D175,'     2022    '!$D$1:$D$1794,0),MATCH(O$1,'     2022    '!$A$1:$AC$1,0))</f>
        <v>9</v>
      </c>
      <c r="P175" s="153">
        <f>INDEX('     2022    '!$A$1:$AC$1563,MATCH($D175,'     2022    '!$D$1:$D$1794,0),MATCH(P$1,'     2022    '!$A$1:$AC$1,0))</f>
        <v>30</v>
      </c>
      <c r="Q175" s="153" t="str">
        <f>INDEX('     2022    '!$A$1:$AC$1563,MATCH($D175,'     2022    '!$D$1:$D$1794,0),MATCH(Q$1,'     2022    '!$A$1:$AC$1,0))</f>
        <v>Yes</v>
      </c>
      <c r="R175" s="155">
        <f>INDEX('     2022    '!$A$1:$AC$1563,MATCH($D175,'     2022    '!$D$1:$D$1794,0),MATCH(R$1,'     2022    '!$A$1:$AC$1,0))</f>
        <v>10</v>
      </c>
      <c r="S175" s="155">
        <f>INDEX('     2022    '!$A$1:$AC$1563,MATCH($D175,'     2022    '!$D$1:$D$1794,0),MATCH(S$1,'     2022    '!$A$1:$AC$1,0))</f>
        <v>1.9</v>
      </c>
      <c r="T175" s="155">
        <f>INDEX('     2022    '!$A$1:$AC$1563,MATCH($D175,'     2022    '!$D$1:$D$1794,0),MATCH(T$1,'     2022    '!$A$1:$AC$1,0))</f>
        <v>2.8</v>
      </c>
      <c r="U175" s="154" t="str">
        <f>INDEX('     2022    '!$A$1:$AC$1563,MATCH($D175,'     2022    '!$D$1:$D$1794,0),MATCH(U$1,'     2022    '!$A$1:$AC$1,0))</f>
        <v>1.4G</v>
      </c>
      <c r="V175" s="153" t="str">
        <f>INDEX('     2022    '!$A$1:$AC$1563,MATCH($D175,'     2022    '!$D$1:$D$1794,0),MATCH(V$1,'     2022    '!$A$1:$AC$1,0))</f>
        <v>UN0336</v>
      </c>
      <c r="W175" s="153" t="str">
        <f>INDEX('     2022    '!$A$1:$AC$1563,MATCH($D175,'     2022    '!$D$1:$D$1794,0),MATCH(W$1,'     2022    '!$A$1:$AC$1,0))</f>
        <v>F4</v>
      </c>
      <c r="X175" s="151" t="str">
        <f>INDEX('     2022    '!$A$1:$AC$1563,MATCH($D175,'     2022    '!$D$1:$D$1794,0),MATCH(X$1,'     2022    '!$A$1:$AC$1,0))</f>
        <v/>
      </c>
      <c r="Y175" s="151" t="str">
        <f>INDEX('     2022    '!$A$1:$AC$1563,MATCH($D175,'     2022    '!$D$1:$D$1794,0),MATCH(Y$1,'     2022    '!$A$1:$AC$1,0))</f>
        <v/>
      </c>
      <c r="Z175" s="156">
        <f>INDEX('     2022    '!$A$1:$AC$1563,MATCH($D175,'     2022    '!$D$1:$D$1794,0),MATCH(Z$1,'     2022    '!$A$1:$AC$1,0))</f>
        <v>3.4099999999999998E-2</v>
      </c>
      <c r="AA175" s="153" t="str">
        <f>INDEX('     2022    '!$A$1:$AC$1563,MATCH($D175,'     2022    '!$D$1:$D$1794,0),MATCH(AA$1,'     2022    '!$A$1:$AC$1,0))</f>
        <v>1008-F4-69249650</v>
      </c>
      <c r="AB175" s="153" t="str">
        <f>INDEX('     2022    '!$A$1:$AC$1563,MATCH($D175,'     2022    '!$D$1:$D$1794,0),MATCH(AB$1,'     2022    '!$A$1:$AC$1,0))</f>
        <v>GB/HSE-358595</v>
      </c>
      <c r="AC175" s="153" t="str">
        <f>INDEX('     2022    '!$A$1:$AC$1563,MATCH($D175,'     2022    '!$D$1:$D$1794,0),MATCH(AC$1,'     2022    '!$A$1:$AC$1,0))</f>
        <v>8/15/2028</v>
      </c>
    </row>
    <row r="176" spans="1:29" ht="24">
      <c r="A176" s="32">
        <f t="shared" si="4"/>
        <v>173</v>
      </c>
      <c r="B176" s="68" t="str">
        <f>INDEX('     2022    '!B$2:B$1794,MATCH(D176,'     2022    '!D$2:D$1794,0))</f>
        <v/>
      </c>
      <c r="C176" s="204" t="str">
        <f>INDEX('     2022    '!C$2:C$1794,MATCH(D176,'     2022    '!D$2:D$1794,0))</f>
        <v>Roman Candle - 14mm Bundle</v>
      </c>
      <c r="D176" s="205" t="str">
        <f>INDEX('     2022    '!D:D,MATCH(A176,'     2022    '!AF:AF,0))</f>
        <v>CB11-Twin</v>
      </c>
      <c r="E176" s="204" t="str">
        <f>INDEX('     2022    '!$A$1:$BP$1563,MATCH(D176,'     2022    '!$D$1:$D$1794,0),MATCH(E$1,'     2022    '!$A$1:$BH$1,0))</f>
        <v>Red comet (2x56s bundles fused together)</v>
      </c>
      <c r="F176" s="206" t="str">
        <f>IFERROR(IF(LEFT(INDEX('     2022    '!AD$2:AD$1794,MATCH(D176,'     2022    '!D$2:D$1794,0)),4)="http",HYPERLINK(INDEX('     2022    '!AD$2:AD$1794,MATCH(D176,'     2022    '!D$2:D$1794,0)),"Video"),""),"")</f>
        <v>Video</v>
      </c>
      <c r="G176" s="207">
        <f>INDEX('     2022    '!$A$1:$AC$1563,MATCH($D176,'     2022    '!$D$1:$D$1794,0),MATCH(G$1,'     2022    '!$A$1:$AC$1,0))</f>
        <v>22</v>
      </c>
      <c r="H176" s="150"/>
      <c r="I176" s="152">
        <f>INDEX('     2022    '!$A$1:$AC$1563,MATCH($D176,'     2022    '!$D$1:$D$1794,0),MATCH(I$1,'     2022    '!$A$1:$AC$1,0))</f>
        <v>85.64</v>
      </c>
      <c r="J176" s="150"/>
      <c r="K176" s="151">
        <f t="shared" si="5"/>
        <v>3.9139909992677406</v>
      </c>
      <c r="L176" s="152">
        <f>INDEX('     2022    '!$A$1:$AC$1563,MATCH($D176,'     2022    '!$D$1:$D$1794,0),MATCH(L$1,'     2022    '!$A$1:$AC$1,0))</f>
        <v>87.352800000000002</v>
      </c>
      <c r="M176" s="152">
        <f>INDEX('     2022    '!$A$1:$AC$1563,MATCH($D176,'     2022    '!$D$1:$D$1794,0),MATCH(M$1,'     2022    '!$A$1:$AC$1,0))</f>
        <v>93.935783982425775</v>
      </c>
      <c r="N176" s="153" t="str">
        <f>INDEX('     2022    '!$A$1:$AC$1563,MATCH($D176,'     2022    '!$D$1:$D$1794,0),MATCH(N$1,'     2022    '!$A$1:$AC$1,0))</f>
        <v>14mm</v>
      </c>
      <c r="O176" s="154">
        <f>INDEX('     2022    '!$A$1:$AC$1563,MATCH($D176,'     2022    '!$D$1:$D$1794,0),MATCH(O$1,'     2022    '!$A$1:$AC$1,0))</f>
        <v>24</v>
      </c>
      <c r="P176" s="153">
        <f>INDEX('     2022    '!$A$1:$AC$1563,MATCH($D176,'     2022    '!$D$1:$D$1794,0),MATCH(P$1,'     2022    '!$A$1:$AC$1,0))</f>
        <v>25</v>
      </c>
      <c r="Q176" s="153" t="str">
        <f>INDEX('     2022    '!$A$1:$AC$1563,MATCH($D176,'     2022    '!$D$1:$D$1794,0),MATCH(Q$1,'     2022    '!$A$1:$AC$1,0))</f>
        <v>Yes</v>
      </c>
      <c r="R176" s="155">
        <f>INDEX('     2022    '!$A$1:$AC$1563,MATCH($D176,'     2022    '!$D$1:$D$1794,0),MATCH(R$1,'     2022    '!$A$1:$AC$1,0))</f>
        <v>16</v>
      </c>
      <c r="S176" s="155">
        <f>INDEX('     2022    '!$A$1:$AC$1563,MATCH($D176,'     2022    '!$D$1:$D$1794,0),MATCH(S$1,'     2022    '!$A$1:$AC$1,0))</f>
        <v>2.4</v>
      </c>
      <c r="T176" s="155">
        <f>INDEX('     2022    '!$A$1:$AC$1563,MATCH($D176,'     2022    '!$D$1:$D$1794,0),MATCH(T$1,'     2022    '!$A$1:$AC$1,0))</f>
        <v>2.8</v>
      </c>
      <c r="U176" s="154" t="str">
        <f>INDEX('     2022    '!$A$1:$AC$1563,MATCH($D176,'     2022    '!$D$1:$D$1794,0),MATCH(U$1,'     2022    '!$A$1:$AC$1,0))</f>
        <v>1.4G</v>
      </c>
      <c r="V176" s="153" t="str">
        <f>INDEX('     2022    '!$A$1:$AC$1563,MATCH($D176,'     2022    '!$D$1:$D$1794,0),MATCH(V$1,'     2022    '!$A$1:$AC$1,0))</f>
        <v>UN0336</v>
      </c>
      <c r="W176" s="153" t="str">
        <f>INDEX('     2022    '!$A$1:$AC$1563,MATCH($D176,'     2022    '!$D$1:$D$1794,0),MATCH(W$1,'     2022    '!$A$1:$AC$1,0))</f>
        <v>F4</v>
      </c>
      <c r="X176" s="151" t="str">
        <f>INDEX('     2022    '!$A$1:$AC$1563,MATCH($D176,'     2022    '!$D$1:$D$1794,0),MATCH(X$1,'     2022    '!$A$1:$AC$1,0))</f>
        <v/>
      </c>
      <c r="Y176" s="151" t="str">
        <f>INDEX('     2022    '!$A$1:$AC$1563,MATCH($D176,'     2022    '!$D$1:$D$1794,0),MATCH(Y$1,'     2022    '!$A$1:$AC$1,0))</f>
        <v/>
      </c>
      <c r="Z176" s="156">
        <f>INDEX('     2022    '!$A$1:$AC$1563,MATCH($D176,'     2022    '!$D$1:$D$1794,0),MATCH(Z$1,'     2022    '!$A$1:$AC$1,0))</f>
        <v>3.5574000000000001E-2</v>
      </c>
      <c r="AA176" s="153" t="str">
        <f>INDEX('     2022    '!$A$1:$AC$1563,MATCH($D176,'     2022    '!$D$1:$D$1794,0),MATCH(AA$1,'     2022    '!$A$1:$AC$1,0))</f>
        <v>1008-F4-69249650</v>
      </c>
      <c r="AB176" s="153" t="str">
        <f>INDEX('     2022    '!$A$1:$AC$1563,MATCH($D176,'     2022    '!$D$1:$D$1794,0),MATCH(AB$1,'     2022    '!$A$1:$AC$1,0))</f>
        <v>GB/HSE-337789</v>
      </c>
      <c r="AC176" s="153" t="str">
        <f>INDEX('     2022    '!$A$1:$AC$1563,MATCH($D176,'     2022    '!$D$1:$D$1794,0),MATCH(AC$1,'     2022    '!$A$1:$AC$1,0))</f>
        <v>11/1/2026</v>
      </c>
    </row>
    <row r="177" spans="1:29" ht="24">
      <c r="A177" s="32">
        <f t="shared" si="4"/>
        <v>174</v>
      </c>
      <c r="B177" s="68" t="str">
        <f>INDEX('     2022    '!B$2:B$1794,MATCH(D177,'     2022    '!D$2:D$1794,0))</f>
        <v/>
      </c>
      <c r="C177" s="204" t="str">
        <f>INDEX('     2022    '!C$2:C$1794,MATCH(D177,'     2022    '!D$2:D$1794,0))</f>
        <v>Roman Candle - 14mm Bundle</v>
      </c>
      <c r="D177" s="205" t="str">
        <f>INDEX('     2022    '!D:D,MATCH(A177,'     2022    '!AF:AF,0))</f>
        <v>CB9-Twin</v>
      </c>
      <c r="E177" s="204" t="str">
        <f>INDEX('     2022    '!$A$1:$BP$1563,MATCH(D177,'     2022    '!$D$1:$D$1794,0),MATCH(E$1,'     2022    '!$A$1:$BH$1,0))</f>
        <v>Silver comet (2x56s bundles fused together)</v>
      </c>
      <c r="F177" s="206" t="str">
        <f>IFERROR(IF(LEFT(INDEX('     2022    '!AD$2:AD$1794,MATCH(D177,'     2022    '!D$2:D$1794,0)),4)="http",HYPERLINK(INDEX('     2022    '!AD$2:AD$1794,MATCH(D177,'     2022    '!D$2:D$1794,0)),"Video"),""),"")</f>
        <v>Video</v>
      </c>
      <c r="G177" s="207">
        <f>INDEX('     2022    '!$A$1:$AC$1563,MATCH($D177,'     2022    '!$D$1:$D$1794,0),MATCH(G$1,'     2022    '!$A$1:$AC$1,0))</f>
        <v>61</v>
      </c>
      <c r="H177" s="150"/>
      <c r="I177" s="152">
        <f>INDEX('     2022    '!$A$1:$AC$1563,MATCH($D177,'     2022    '!$D$1:$D$1794,0),MATCH(I$1,'     2022    '!$A$1:$AC$1,0))</f>
        <v>85.64</v>
      </c>
      <c r="J177" s="150"/>
      <c r="K177" s="151">
        <f t="shared" si="5"/>
        <v>3.925416666666667</v>
      </c>
      <c r="L177" s="152">
        <f>INDEX('     2022    '!$A$1:$AC$1563,MATCH($D177,'     2022    '!$D$1:$D$1794,0),MATCH(L$1,'     2022    '!$A$1:$AC$1,0))</f>
        <v>85.731100000000012</v>
      </c>
      <c r="M177" s="152">
        <f>INDEX('     2022    '!$A$1:$AC$1563,MATCH($D177,'     2022    '!$D$1:$D$1794,0),MATCH(M$1,'     2022    '!$A$1:$AC$1,0))</f>
        <v>94.210000000000008</v>
      </c>
      <c r="N177" s="153" t="str">
        <f>INDEX('     2022    '!$A$1:$AC$1563,MATCH($D177,'     2022    '!$D$1:$D$1794,0),MATCH(N$1,'     2022    '!$A$1:$AC$1,0))</f>
        <v>14mm</v>
      </c>
      <c r="O177" s="154">
        <f>INDEX('     2022    '!$A$1:$AC$1563,MATCH($D177,'     2022    '!$D$1:$D$1794,0),MATCH(O$1,'     2022    '!$A$1:$AC$1,0))</f>
        <v>24</v>
      </c>
      <c r="P177" s="153">
        <f>INDEX('     2022    '!$A$1:$AC$1563,MATCH($D177,'     2022    '!$D$1:$D$1794,0),MATCH(P$1,'     2022    '!$A$1:$AC$1,0))</f>
        <v>25</v>
      </c>
      <c r="Q177" s="153" t="str">
        <f>INDEX('     2022    '!$A$1:$AC$1563,MATCH($D177,'     2022    '!$D$1:$D$1794,0),MATCH(Q$1,'     2022    '!$A$1:$AC$1,0))</f>
        <v>Yes</v>
      </c>
      <c r="R177" s="155">
        <f>INDEX('     2022    '!$A$1:$AC$1563,MATCH($D177,'     2022    '!$D$1:$D$1794,0),MATCH(R$1,'     2022    '!$A$1:$AC$1,0))</f>
        <v>16</v>
      </c>
      <c r="S177" s="155">
        <f>INDEX('     2022    '!$A$1:$AC$1563,MATCH($D177,'     2022    '!$D$1:$D$1794,0),MATCH(S$1,'     2022    '!$A$1:$AC$1,0))</f>
        <v>2.4</v>
      </c>
      <c r="T177" s="155">
        <f>INDEX('     2022    '!$A$1:$AC$1563,MATCH($D177,'     2022    '!$D$1:$D$1794,0),MATCH(T$1,'     2022    '!$A$1:$AC$1,0))</f>
        <v>2.8</v>
      </c>
      <c r="U177" s="154" t="str">
        <f>INDEX('     2022    '!$A$1:$AC$1563,MATCH($D177,'     2022    '!$D$1:$D$1794,0),MATCH(U$1,'     2022    '!$A$1:$AC$1,0))</f>
        <v>1.4G</v>
      </c>
      <c r="V177" s="153" t="str">
        <f>INDEX('     2022    '!$A$1:$AC$1563,MATCH($D177,'     2022    '!$D$1:$D$1794,0),MATCH(V$1,'     2022    '!$A$1:$AC$1,0))</f>
        <v>UN0336</v>
      </c>
      <c r="W177" s="153" t="str">
        <f>INDEX('     2022    '!$A$1:$AC$1563,MATCH($D177,'     2022    '!$D$1:$D$1794,0),MATCH(W$1,'     2022    '!$A$1:$AC$1,0))</f>
        <v>F4</v>
      </c>
      <c r="X177" s="151" t="str">
        <f>INDEX('     2022    '!$A$1:$AC$1563,MATCH($D177,'     2022    '!$D$1:$D$1794,0),MATCH(X$1,'     2022    '!$A$1:$AC$1,0))</f>
        <v/>
      </c>
      <c r="Y177" s="151" t="str">
        <f>INDEX('     2022    '!$A$1:$AC$1563,MATCH($D177,'     2022    '!$D$1:$D$1794,0),MATCH(Y$1,'     2022    '!$A$1:$AC$1,0))</f>
        <v/>
      </c>
      <c r="Z177" s="156">
        <f>INDEX('     2022    '!$A$1:$AC$1563,MATCH($D177,'     2022    '!$D$1:$D$1794,0),MATCH(Z$1,'     2022    '!$A$1:$AC$1,0))</f>
        <v>3.5574000000000001E-2</v>
      </c>
      <c r="AA177" s="153" t="str">
        <f>INDEX('     2022    '!$A$1:$AC$1563,MATCH($D177,'     2022    '!$D$1:$D$1794,0),MATCH(AA$1,'     2022    '!$A$1:$AC$1,0))</f>
        <v>1008-F4-69249650</v>
      </c>
      <c r="AB177" s="153" t="str">
        <f>INDEX('     2022    '!$A$1:$AC$1563,MATCH($D177,'     2022    '!$D$1:$D$1794,0),MATCH(AB$1,'     2022    '!$A$1:$AC$1,0))</f>
        <v>GB/HSE-337787</v>
      </c>
      <c r="AC177" s="153" t="str">
        <f>INDEX('     2022    '!$A$1:$AC$1563,MATCH($D177,'     2022    '!$D$1:$D$1794,0),MATCH(AC$1,'     2022    '!$A$1:$AC$1,0))</f>
        <v>11/1/2026</v>
      </c>
    </row>
    <row r="178" spans="1:29" ht="24">
      <c r="A178" s="32">
        <f t="shared" si="4"/>
        <v>175</v>
      </c>
      <c r="B178" s="68" t="str">
        <f>INDEX('     2022    '!B$2:B$1794,MATCH(D178,'     2022    '!D$2:D$1794,0))</f>
        <v/>
      </c>
      <c r="C178" s="204" t="str">
        <f>INDEX('     2022    '!C$2:C$1794,MATCH(D178,'     2022    '!D$2:D$1794,0))</f>
        <v>Roman Candle - 14mm Bundle</v>
      </c>
      <c r="D178" s="205" t="str">
        <f>INDEX('     2022    '!D:D,MATCH(A178,'     2022    '!AF:AF,0))</f>
        <v>CB12-Twin</v>
      </c>
      <c r="E178" s="204" t="str">
        <f>INDEX('     2022    '!$A$1:$BP$1563,MATCH(D178,'     2022    '!$D$1:$D$1794,0),MATCH(E$1,'     2022    '!$A$1:$BH$1,0))</f>
        <v>Green comet (2x56s bundles fused together)</v>
      </c>
      <c r="F178" s="206" t="str">
        <f>IFERROR(IF(LEFT(INDEX('     2022    '!AD$2:AD$1794,MATCH(D178,'     2022    '!D$2:D$1794,0)),4)="http",HYPERLINK(INDEX('     2022    '!AD$2:AD$1794,MATCH(D178,'     2022    '!D$2:D$1794,0)),"Video"),""),"")</f>
        <v>Video</v>
      </c>
      <c r="G178" s="207">
        <f>INDEX('     2022    '!$A$1:$AC$1563,MATCH($D178,'     2022    '!$D$1:$D$1794,0),MATCH(G$1,'     2022    '!$A$1:$AC$1,0))</f>
        <v>20</v>
      </c>
      <c r="H178" s="150"/>
      <c r="I178" s="152">
        <f>INDEX('     2022    '!$A$1:$AC$1563,MATCH($D178,'     2022    '!$D$1:$D$1794,0),MATCH(I$1,'     2022    '!$A$1:$AC$1,0))</f>
        <v>85.64</v>
      </c>
      <c r="J178" s="150"/>
      <c r="K178" s="151">
        <f t="shared" si="5"/>
        <v>3.9413603602429723</v>
      </c>
      <c r="L178" s="152">
        <f>INDEX('     2022    '!$A$1:$AC$1563,MATCH($D178,'     2022    '!$D$1:$D$1794,0),MATCH(L$1,'     2022    '!$A$1:$AC$1,0))</f>
        <v>86.079310267706518</v>
      </c>
      <c r="M178" s="152">
        <f>INDEX('     2022    '!$A$1:$AC$1563,MATCH($D178,'     2022    '!$D$1:$D$1794,0),MATCH(M$1,'     2022    '!$A$1:$AC$1,0))</f>
        <v>94.592648645831332</v>
      </c>
      <c r="N178" s="153" t="str">
        <f>INDEX('     2022    '!$A$1:$AC$1563,MATCH($D178,'     2022    '!$D$1:$D$1794,0),MATCH(N$1,'     2022    '!$A$1:$AC$1,0))</f>
        <v>14mm</v>
      </c>
      <c r="O178" s="154">
        <f>INDEX('     2022    '!$A$1:$AC$1563,MATCH($D178,'     2022    '!$D$1:$D$1794,0),MATCH(O$1,'     2022    '!$A$1:$AC$1,0))</f>
        <v>24</v>
      </c>
      <c r="P178" s="153">
        <f>INDEX('     2022    '!$A$1:$AC$1563,MATCH($D178,'     2022    '!$D$1:$D$1794,0),MATCH(P$1,'     2022    '!$A$1:$AC$1,0))</f>
        <v>25</v>
      </c>
      <c r="Q178" s="153" t="str">
        <f>INDEX('     2022    '!$A$1:$AC$1563,MATCH($D178,'     2022    '!$D$1:$D$1794,0),MATCH(Q$1,'     2022    '!$A$1:$AC$1,0))</f>
        <v>Yes</v>
      </c>
      <c r="R178" s="155">
        <f>INDEX('     2022    '!$A$1:$AC$1563,MATCH($D178,'     2022    '!$D$1:$D$1794,0),MATCH(R$1,'     2022    '!$A$1:$AC$1,0))</f>
        <v>14</v>
      </c>
      <c r="S178" s="155">
        <f>INDEX('     2022    '!$A$1:$AC$1563,MATCH($D178,'     2022    '!$D$1:$D$1794,0),MATCH(S$1,'     2022    '!$A$1:$AC$1,0))</f>
        <v>2.4</v>
      </c>
      <c r="T178" s="155">
        <f>INDEX('     2022    '!$A$1:$AC$1563,MATCH($D178,'     2022    '!$D$1:$D$1794,0),MATCH(T$1,'     2022    '!$A$1:$AC$1,0))</f>
        <v>2.8</v>
      </c>
      <c r="U178" s="154" t="str">
        <f>INDEX('     2022    '!$A$1:$AC$1563,MATCH($D178,'     2022    '!$D$1:$D$1794,0),MATCH(U$1,'     2022    '!$A$1:$AC$1,0))</f>
        <v>1.4G</v>
      </c>
      <c r="V178" s="153" t="str">
        <f>INDEX('     2022    '!$A$1:$AC$1563,MATCH($D178,'     2022    '!$D$1:$D$1794,0),MATCH(V$1,'     2022    '!$A$1:$AC$1,0))</f>
        <v>UN0336</v>
      </c>
      <c r="W178" s="153" t="str">
        <f>INDEX('     2022    '!$A$1:$AC$1563,MATCH($D178,'     2022    '!$D$1:$D$1794,0),MATCH(W$1,'     2022    '!$A$1:$AC$1,0))</f>
        <v>F4</v>
      </c>
      <c r="X178" s="151" t="str">
        <f>INDEX('     2022    '!$A$1:$AC$1563,MATCH($D178,'     2022    '!$D$1:$D$1794,0),MATCH(X$1,'     2022    '!$A$1:$AC$1,0))</f>
        <v/>
      </c>
      <c r="Y178" s="151" t="str">
        <f>INDEX('     2022    '!$A$1:$AC$1563,MATCH($D178,'     2022    '!$D$1:$D$1794,0),MATCH(Y$1,'     2022    '!$A$1:$AC$1,0))</f>
        <v/>
      </c>
      <c r="Z178" s="156">
        <f>INDEX('     2022    '!$A$1:$AC$1563,MATCH($D178,'     2022    '!$D$1:$D$1794,0),MATCH(Z$1,'     2022    '!$A$1:$AC$1,0))</f>
        <v>3.5574000000000001E-2</v>
      </c>
      <c r="AA178" s="153" t="str">
        <f>INDEX('     2022    '!$A$1:$AC$1563,MATCH($D178,'     2022    '!$D$1:$D$1794,0),MATCH(AA$1,'     2022    '!$A$1:$AC$1,0))</f>
        <v>1008-F4-69249650</v>
      </c>
      <c r="AB178" s="153" t="str">
        <f>INDEX('     2022    '!$A$1:$AC$1563,MATCH($D178,'     2022    '!$D$1:$D$1794,0),MATCH(AB$1,'     2022    '!$A$1:$AC$1,0))</f>
        <v>GB/HSE-337790</v>
      </c>
      <c r="AC178" s="153" t="str">
        <f>INDEX('     2022    '!$A$1:$AC$1563,MATCH($D178,'     2022    '!$D$1:$D$1794,0),MATCH(AC$1,'     2022    '!$A$1:$AC$1,0))</f>
        <v>11/1/2026</v>
      </c>
    </row>
    <row r="179" spans="1:29" ht="24">
      <c r="A179" s="32">
        <f t="shared" si="4"/>
        <v>176</v>
      </c>
      <c r="B179" s="68" t="str">
        <f>INDEX('     2022    '!B$2:B$1794,MATCH(D179,'     2022    '!D$2:D$1794,0))</f>
        <v/>
      </c>
      <c r="C179" s="204" t="str">
        <f>INDEX('     2022    '!C$2:C$1794,MATCH(D179,'     2022    '!D$2:D$1794,0))</f>
        <v>Roman Candle - 14mm Bundle</v>
      </c>
      <c r="D179" s="205" t="str">
        <f>INDEX('     2022    '!D:D,MATCH(A179,'     2022    '!AF:AF,0))</f>
        <v>CB21-Twin</v>
      </c>
      <c r="E179" s="204" t="str">
        <f>INDEX('     2022    '!$A$1:$BP$1563,MATCH(D179,'     2022    '!$D$1:$D$1794,0),MATCH(E$1,'     2022    '!$A$1:$BH$1,0))</f>
        <v>Brocade palm (2x56s bundles fused together)</v>
      </c>
      <c r="F179" s="206" t="str">
        <f>IFERROR(IF(LEFT(INDEX('     2022    '!AD$2:AD$1794,MATCH(D179,'     2022    '!D$2:D$1794,0)),4)="http",HYPERLINK(INDEX('     2022    '!AD$2:AD$1794,MATCH(D179,'     2022    '!D$2:D$1794,0)),"Video"),""),"")</f>
        <v>Video</v>
      </c>
      <c r="G179" s="207">
        <f>INDEX('     2022    '!$A$1:$AC$1563,MATCH($D179,'     2022    '!$D$1:$D$1794,0),MATCH(G$1,'     2022    '!$A$1:$AC$1,0))</f>
        <v>7</v>
      </c>
      <c r="H179" s="150"/>
      <c r="I179" s="152">
        <f>INDEX('     2022    '!$A$1:$AC$1563,MATCH($D179,'     2022    '!$D$1:$D$1794,0),MATCH(I$1,'     2022    '!$A$1:$AC$1,0))</f>
        <v>85.64</v>
      </c>
      <c r="J179" s="150"/>
      <c r="K179" s="151">
        <f t="shared" si="5"/>
        <v>3.9413603602429723</v>
      </c>
      <c r="L179" s="152">
        <f>INDEX('     2022    '!$A$1:$AC$1563,MATCH($D179,'     2022    '!$D$1:$D$1794,0),MATCH(L$1,'     2022    '!$A$1:$AC$1,0))</f>
        <v>86.079310267706518</v>
      </c>
      <c r="M179" s="152">
        <f>INDEX('     2022    '!$A$1:$AC$1563,MATCH($D179,'     2022    '!$D$1:$D$1794,0),MATCH(M$1,'     2022    '!$A$1:$AC$1,0))</f>
        <v>94.592648645831332</v>
      </c>
      <c r="N179" s="153" t="str">
        <f>INDEX('     2022    '!$A$1:$AC$1563,MATCH($D179,'     2022    '!$D$1:$D$1794,0),MATCH(N$1,'     2022    '!$A$1:$AC$1,0))</f>
        <v>14mm</v>
      </c>
      <c r="O179" s="154">
        <f>INDEX('     2022    '!$A$1:$AC$1563,MATCH($D179,'     2022    '!$D$1:$D$1794,0),MATCH(O$1,'     2022    '!$A$1:$AC$1,0))</f>
        <v>24</v>
      </c>
      <c r="P179" s="153">
        <f>INDEX('     2022    '!$A$1:$AC$1563,MATCH($D179,'     2022    '!$D$1:$D$1794,0),MATCH(P$1,'     2022    '!$A$1:$AC$1,0))</f>
        <v>25</v>
      </c>
      <c r="Q179" s="153" t="str">
        <f>INDEX('     2022    '!$A$1:$AC$1563,MATCH($D179,'     2022    '!$D$1:$D$1794,0),MATCH(Q$1,'     2022    '!$A$1:$AC$1,0))</f>
        <v>Yes</v>
      </c>
      <c r="R179" s="155">
        <f>INDEX('     2022    '!$A$1:$AC$1563,MATCH($D179,'     2022    '!$D$1:$D$1794,0),MATCH(R$1,'     2022    '!$A$1:$AC$1,0))</f>
        <v>14</v>
      </c>
      <c r="S179" s="155">
        <f>INDEX('     2022    '!$A$1:$AC$1563,MATCH($D179,'     2022    '!$D$1:$D$1794,0),MATCH(S$1,'     2022    '!$A$1:$AC$1,0))</f>
        <v>2.4</v>
      </c>
      <c r="T179" s="155">
        <f>INDEX('     2022    '!$A$1:$AC$1563,MATCH($D179,'     2022    '!$D$1:$D$1794,0),MATCH(T$1,'     2022    '!$A$1:$AC$1,0))</f>
        <v>2.8</v>
      </c>
      <c r="U179" s="154" t="str">
        <f>INDEX('     2022    '!$A$1:$AC$1563,MATCH($D179,'     2022    '!$D$1:$D$1794,0),MATCH(U$1,'     2022    '!$A$1:$AC$1,0))</f>
        <v>1.4G</v>
      </c>
      <c r="V179" s="153" t="str">
        <f>INDEX('     2022    '!$A$1:$AC$1563,MATCH($D179,'     2022    '!$D$1:$D$1794,0),MATCH(V$1,'     2022    '!$A$1:$AC$1,0))</f>
        <v>UN0336</v>
      </c>
      <c r="W179" s="153" t="str">
        <f>INDEX('     2022    '!$A$1:$AC$1563,MATCH($D179,'     2022    '!$D$1:$D$1794,0),MATCH(W$1,'     2022    '!$A$1:$AC$1,0))</f>
        <v>F4</v>
      </c>
      <c r="X179" s="151" t="str">
        <f>INDEX('     2022    '!$A$1:$AC$1563,MATCH($D179,'     2022    '!$D$1:$D$1794,0),MATCH(X$1,'     2022    '!$A$1:$AC$1,0))</f>
        <v/>
      </c>
      <c r="Y179" s="151" t="str">
        <f>INDEX('     2022    '!$A$1:$AC$1563,MATCH($D179,'     2022    '!$D$1:$D$1794,0),MATCH(Y$1,'     2022    '!$A$1:$AC$1,0))</f>
        <v/>
      </c>
      <c r="Z179" s="156">
        <f>INDEX('     2022    '!$A$1:$AC$1563,MATCH($D179,'     2022    '!$D$1:$D$1794,0),MATCH(Z$1,'     2022    '!$A$1:$AC$1,0))</f>
        <v>3.5574000000000001E-2</v>
      </c>
      <c r="AA179" s="153" t="str">
        <f>INDEX('     2022    '!$A$1:$AC$1563,MATCH($D179,'     2022    '!$D$1:$D$1794,0),MATCH(AA$1,'     2022    '!$A$1:$AC$1,0))</f>
        <v>1008-F4-69249650</v>
      </c>
      <c r="AB179" s="153" t="str">
        <f>INDEX('     2022    '!$A$1:$AC$1563,MATCH($D179,'     2022    '!$D$1:$D$1794,0),MATCH(AB$1,'     2022    '!$A$1:$AC$1,0))</f>
        <v>GB/HSE-352773</v>
      </c>
      <c r="AC179" s="153" t="str">
        <f>INDEX('     2022    '!$A$1:$AC$1563,MATCH($D179,'     2022    '!$D$1:$D$1794,0),MATCH(AC$1,'     2022    '!$A$1:$AC$1,0))</f>
        <v>6/28/2026</v>
      </c>
    </row>
    <row r="180" spans="1:29" ht="24">
      <c r="A180" s="32">
        <f t="shared" si="4"/>
        <v>177</v>
      </c>
      <c r="B180" s="68" t="str">
        <f>INDEX('     2022    '!B$2:B$1794,MATCH(D180,'     2022    '!D$2:D$1794,0))</f>
        <v/>
      </c>
      <c r="C180" s="204" t="str">
        <f>INDEX('     2022    '!C$2:C$1794,MATCH(D180,'     2022    '!D$2:D$1794,0))</f>
        <v>Roman Candle - 14mm Bundle</v>
      </c>
      <c r="D180" s="205" t="str">
        <f>INDEX('     2022    '!D:D,MATCH(A180,'     2022    '!AF:AF,0))</f>
        <v>CB7-Twin</v>
      </c>
      <c r="E180" s="204" t="str">
        <f>INDEX('     2022    '!$A$1:$BP$1563,MATCH(D180,'     2022    '!$D$1:$D$1794,0),MATCH(E$1,'     2022    '!$A$1:$BH$1,0))</f>
        <v>Pink star (2x56s bundles fused together)</v>
      </c>
      <c r="F180" s="206" t="str">
        <f>IFERROR(IF(LEFT(INDEX('     2022    '!AD$2:AD$1794,MATCH(D180,'     2022    '!D$2:D$1794,0)),4)="http",HYPERLINK(INDEX('     2022    '!AD$2:AD$1794,MATCH(D180,'     2022    '!D$2:D$1794,0)),"Video"),""),"")</f>
        <v>Video</v>
      </c>
      <c r="G180" s="207">
        <f>INDEX('     2022    '!$A$1:$AC$1563,MATCH($D180,'     2022    '!$D$1:$D$1794,0),MATCH(G$1,'     2022    '!$A$1:$AC$1,0))</f>
        <v>9</v>
      </c>
      <c r="H180" s="150"/>
      <c r="I180" s="152">
        <f>INDEX('     2022    '!$A$1:$AC$1563,MATCH($D180,'     2022    '!$D$1:$D$1794,0),MATCH(I$1,'     2022    '!$A$1:$AC$1,0))</f>
        <v>82.08</v>
      </c>
      <c r="J180" s="150"/>
      <c r="K180" s="151">
        <f t="shared" si="5"/>
        <v>3.9413603602429723</v>
      </c>
      <c r="L180" s="152">
        <f>INDEX('     2022    '!$A$1:$AC$1563,MATCH($D180,'     2022    '!$D$1:$D$1794,0),MATCH(L$1,'     2022    '!$A$1:$AC$1,0))</f>
        <v>86.079310267706518</v>
      </c>
      <c r="M180" s="152">
        <f>INDEX('     2022    '!$A$1:$AC$1563,MATCH($D180,'     2022    '!$D$1:$D$1794,0),MATCH(M$1,'     2022    '!$A$1:$AC$1,0))</f>
        <v>94.592648645831332</v>
      </c>
      <c r="N180" s="153" t="str">
        <f>INDEX('     2022    '!$A$1:$AC$1563,MATCH($D180,'     2022    '!$D$1:$D$1794,0),MATCH(N$1,'     2022    '!$A$1:$AC$1,0))</f>
        <v>14mm</v>
      </c>
      <c r="O180" s="154">
        <f>INDEX('     2022    '!$A$1:$AC$1563,MATCH($D180,'     2022    '!$D$1:$D$1794,0),MATCH(O$1,'     2022    '!$A$1:$AC$1,0))</f>
        <v>24</v>
      </c>
      <c r="P180" s="153">
        <f>INDEX('     2022    '!$A$1:$AC$1563,MATCH($D180,'     2022    '!$D$1:$D$1794,0),MATCH(P$1,'     2022    '!$A$1:$AC$1,0))</f>
        <v>25</v>
      </c>
      <c r="Q180" s="153" t="str">
        <f>INDEX('     2022    '!$A$1:$AC$1563,MATCH($D180,'     2022    '!$D$1:$D$1794,0),MATCH(Q$1,'     2022    '!$A$1:$AC$1,0))</f>
        <v>Yes</v>
      </c>
      <c r="R180" s="155">
        <f>INDEX('     2022    '!$A$1:$AC$1563,MATCH($D180,'     2022    '!$D$1:$D$1794,0),MATCH(R$1,'     2022    '!$A$1:$AC$1,0))</f>
        <v>14</v>
      </c>
      <c r="S180" s="155">
        <f>INDEX('     2022    '!$A$1:$AC$1563,MATCH($D180,'     2022    '!$D$1:$D$1794,0),MATCH(S$1,'     2022    '!$A$1:$AC$1,0))</f>
        <v>3.2</v>
      </c>
      <c r="T180" s="155">
        <f>INDEX('     2022    '!$A$1:$AC$1563,MATCH($D180,'     2022    '!$D$1:$D$1794,0),MATCH(T$1,'     2022    '!$A$1:$AC$1,0))</f>
        <v>2.8</v>
      </c>
      <c r="U180" s="154" t="str">
        <f>INDEX('     2022    '!$A$1:$AC$1563,MATCH($D180,'     2022    '!$D$1:$D$1794,0),MATCH(U$1,'     2022    '!$A$1:$AC$1,0))</f>
        <v>1.4G</v>
      </c>
      <c r="V180" s="153" t="str">
        <f>INDEX('     2022    '!$A$1:$AC$1563,MATCH($D180,'     2022    '!$D$1:$D$1794,0),MATCH(V$1,'     2022    '!$A$1:$AC$1,0))</f>
        <v>UN0336</v>
      </c>
      <c r="W180" s="153" t="str">
        <f>INDEX('     2022    '!$A$1:$AC$1563,MATCH($D180,'     2022    '!$D$1:$D$1794,0),MATCH(W$1,'     2022    '!$A$1:$AC$1,0))</f>
        <v>F4</v>
      </c>
      <c r="X180" s="151" t="str">
        <f>INDEX('     2022    '!$A$1:$AC$1563,MATCH($D180,'     2022    '!$D$1:$D$1794,0),MATCH(X$1,'     2022    '!$A$1:$AC$1,0))</f>
        <v/>
      </c>
      <c r="Y180" s="151" t="str">
        <f>INDEX('     2022    '!$A$1:$AC$1563,MATCH($D180,'     2022    '!$D$1:$D$1794,0),MATCH(Y$1,'     2022    '!$A$1:$AC$1,0))</f>
        <v/>
      </c>
      <c r="Z180" s="156">
        <f>INDEX('     2022    '!$A$1:$AC$1563,MATCH($D180,'     2022    '!$D$1:$D$1794,0),MATCH(Z$1,'     2022    '!$A$1:$AC$1,0))</f>
        <v>3.5574000000000001E-2</v>
      </c>
      <c r="AA180" s="153" t="str">
        <f>INDEX('     2022    '!$A$1:$AC$1563,MATCH($D180,'     2022    '!$D$1:$D$1794,0),MATCH(AA$1,'     2022    '!$A$1:$AC$1,0))</f>
        <v>1008-F4-69249650</v>
      </c>
      <c r="AB180" s="153" t="str">
        <f>INDEX('     2022    '!$A$1:$AC$1563,MATCH($D180,'     2022    '!$D$1:$D$1794,0),MATCH(AB$1,'     2022    '!$A$1:$AC$1,0))</f>
        <v>GB/HSE-337785</v>
      </c>
      <c r="AC180" s="153" t="str">
        <f>INDEX('     2022    '!$A$1:$AC$1563,MATCH($D180,'     2022    '!$D$1:$D$1794,0),MATCH(AC$1,'     2022    '!$A$1:$AC$1,0))</f>
        <v>11/1/2026</v>
      </c>
    </row>
    <row r="181" spans="1:29" ht="24">
      <c r="A181" s="32">
        <f t="shared" si="4"/>
        <v>178</v>
      </c>
      <c r="B181" s="68" t="str">
        <f>INDEX('     2022    '!B$2:B$1794,MATCH(D181,'     2022    '!D$2:D$1794,0))</f>
        <v/>
      </c>
      <c r="C181" s="204" t="str">
        <f>INDEX('     2022    '!C$2:C$1794,MATCH(D181,'     2022    '!D$2:D$1794,0))</f>
        <v>Roman Candle - 14mm Bundle</v>
      </c>
      <c r="D181" s="205" t="str">
        <f>INDEX('     2022    '!D:D,MATCH(A181,'     2022    '!AF:AF,0))</f>
        <v>CB8-Twin</v>
      </c>
      <c r="E181" s="204" t="str">
        <f>INDEX('     2022    '!$A$1:$BP$1563,MATCH(D181,'     2022    '!$D$1:$D$1794,0),MATCH(E$1,'     2022    '!$A$1:$BH$1,0))</f>
        <v>Blue comet (2x56s bundles fused together)</v>
      </c>
      <c r="F181" s="206" t="str">
        <f>IFERROR(IF(LEFT(INDEX('     2022    '!AD$2:AD$1794,MATCH(D181,'     2022    '!D$2:D$1794,0)),4)="http",HYPERLINK(INDEX('     2022    '!AD$2:AD$1794,MATCH(D181,'     2022    '!D$2:D$1794,0)),"Video"),""),"")</f>
        <v>Video</v>
      </c>
      <c r="G181" s="207">
        <f>INDEX('     2022    '!$A$1:$AC$1563,MATCH($D181,'     2022    '!$D$1:$D$1794,0),MATCH(G$1,'     2022    '!$A$1:$AC$1,0))</f>
        <v>4</v>
      </c>
      <c r="H181" s="150"/>
      <c r="I181" s="152">
        <f>INDEX('     2022    '!$A$1:$AC$1563,MATCH($D181,'     2022    '!$D$1:$D$1794,0),MATCH(I$1,'     2022    '!$A$1:$AC$1,0))</f>
        <v>85.64</v>
      </c>
      <c r="J181" s="150"/>
      <c r="K181" s="151">
        <f t="shared" si="5"/>
        <v>3.9413603602429723</v>
      </c>
      <c r="L181" s="152">
        <f>INDEX('     2022    '!$A$1:$AC$1563,MATCH($D181,'     2022    '!$D$1:$D$1794,0),MATCH(L$1,'     2022    '!$A$1:$AC$1,0))</f>
        <v>86.079310267706518</v>
      </c>
      <c r="M181" s="152">
        <f>INDEX('     2022    '!$A$1:$AC$1563,MATCH($D181,'     2022    '!$D$1:$D$1794,0),MATCH(M$1,'     2022    '!$A$1:$AC$1,0))</f>
        <v>94.592648645831332</v>
      </c>
      <c r="N181" s="153" t="str">
        <f>INDEX('     2022    '!$A$1:$AC$1563,MATCH($D181,'     2022    '!$D$1:$D$1794,0),MATCH(N$1,'     2022    '!$A$1:$AC$1,0))</f>
        <v>14mm</v>
      </c>
      <c r="O181" s="154">
        <f>INDEX('     2022    '!$A$1:$AC$1563,MATCH($D181,'     2022    '!$D$1:$D$1794,0),MATCH(O$1,'     2022    '!$A$1:$AC$1,0))</f>
        <v>24</v>
      </c>
      <c r="P181" s="153">
        <f>INDEX('     2022    '!$A$1:$AC$1563,MATCH($D181,'     2022    '!$D$1:$D$1794,0),MATCH(P$1,'     2022    '!$A$1:$AC$1,0))</f>
        <v>25</v>
      </c>
      <c r="Q181" s="153" t="str">
        <f>INDEX('     2022    '!$A$1:$AC$1563,MATCH($D181,'     2022    '!$D$1:$D$1794,0),MATCH(Q$1,'     2022    '!$A$1:$AC$1,0))</f>
        <v>Yes</v>
      </c>
      <c r="R181" s="155">
        <f>INDEX('     2022    '!$A$1:$AC$1563,MATCH($D181,'     2022    '!$D$1:$D$1794,0),MATCH(R$1,'     2022    '!$A$1:$AC$1,0))</f>
        <v>16</v>
      </c>
      <c r="S181" s="155">
        <f>INDEX('     2022    '!$A$1:$AC$1563,MATCH($D181,'     2022    '!$D$1:$D$1794,0),MATCH(S$1,'     2022    '!$A$1:$AC$1,0))</f>
        <v>2.4</v>
      </c>
      <c r="T181" s="155">
        <f>INDEX('     2022    '!$A$1:$AC$1563,MATCH($D181,'     2022    '!$D$1:$D$1794,0),MATCH(T$1,'     2022    '!$A$1:$AC$1,0))</f>
        <v>2.8</v>
      </c>
      <c r="U181" s="154" t="str">
        <f>INDEX('     2022    '!$A$1:$AC$1563,MATCH($D181,'     2022    '!$D$1:$D$1794,0),MATCH(U$1,'     2022    '!$A$1:$AC$1,0))</f>
        <v>1.4G</v>
      </c>
      <c r="V181" s="153" t="str">
        <f>INDEX('     2022    '!$A$1:$AC$1563,MATCH($D181,'     2022    '!$D$1:$D$1794,0),MATCH(V$1,'     2022    '!$A$1:$AC$1,0))</f>
        <v>UN0336</v>
      </c>
      <c r="W181" s="153" t="str">
        <f>INDEX('     2022    '!$A$1:$AC$1563,MATCH($D181,'     2022    '!$D$1:$D$1794,0),MATCH(W$1,'     2022    '!$A$1:$AC$1,0))</f>
        <v>F4</v>
      </c>
      <c r="X181" s="151" t="str">
        <f>INDEX('     2022    '!$A$1:$AC$1563,MATCH($D181,'     2022    '!$D$1:$D$1794,0),MATCH(X$1,'     2022    '!$A$1:$AC$1,0))</f>
        <v/>
      </c>
      <c r="Y181" s="151" t="str">
        <f>INDEX('     2022    '!$A$1:$AC$1563,MATCH($D181,'     2022    '!$D$1:$D$1794,0),MATCH(Y$1,'     2022    '!$A$1:$AC$1,0))</f>
        <v/>
      </c>
      <c r="Z181" s="156">
        <f>INDEX('     2022    '!$A$1:$AC$1563,MATCH($D181,'     2022    '!$D$1:$D$1794,0),MATCH(Z$1,'     2022    '!$A$1:$AC$1,0))</f>
        <v>3.5574000000000001E-2</v>
      </c>
      <c r="AA181" s="153" t="str">
        <f>INDEX('     2022    '!$A$1:$AC$1563,MATCH($D181,'     2022    '!$D$1:$D$1794,0),MATCH(AA$1,'     2022    '!$A$1:$AC$1,0))</f>
        <v>1008-F4-69249650</v>
      </c>
      <c r="AB181" s="153" t="str">
        <f>INDEX('     2022    '!$A$1:$AC$1563,MATCH($D181,'     2022    '!$D$1:$D$1794,0),MATCH(AB$1,'     2022    '!$A$1:$AC$1,0))</f>
        <v>GB/HSE-337786</v>
      </c>
      <c r="AC181" s="153" t="str">
        <f>INDEX('     2022    '!$A$1:$AC$1563,MATCH($D181,'     2022    '!$D$1:$D$1794,0),MATCH(AC$1,'     2022    '!$A$1:$AC$1,0))</f>
        <v>11/1/2026</v>
      </c>
    </row>
    <row r="182" spans="1:29" ht="24">
      <c r="A182" s="32">
        <f t="shared" si="4"/>
        <v>179</v>
      </c>
      <c r="B182" s="68" t="str">
        <f>INDEX('     2022    '!B$2:B$1794,MATCH(D182,'     2022    '!D$2:D$1794,0))</f>
        <v/>
      </c>
      <c r="C182" s="204" t="str">
        <f>INDEX('     2022    '!C$2:C$1794,MATCH(D182,'     2022    '!D$2:D$1794,0))</f>
        <v>Roman Candle - 14mm Bundle</v>
      </c>
      <c r="D182" s="205" t="str">
        <f>INDEX('     2022    '!D:D,MATCH(A182,'     2022    '!AF:AF,0))</f>
        <v>CB10-Twin</v>
      </c>
      <c r="E182" s="204" t="str">
        <f>INDEX('     2022    '!$A$1:$BP$1563,MATCH(D182,'     2022    '!$D$1:$D$1794,0),MATCH(E$1,'     2022    '!$A$1:$BH$1,0))</f>
        <v>Purple comet (2x56s bundles fused together)</v>
      </c>
      <c r="F182" s="206" t="str">
        <f>IFERROR(IF(LEFT(INDEX('     2022    '!AD$2:AD$1794,MATCH(D182,'     2022    '!D$2:D$1794,0)),4)="http",HYPERLINK(INDEX('     2022    '!AD$2:AD$1794,MATCH(D182,'     2022    '!D$2:D$1794,0)),"Video"),""),"")</f>
        <v>Video</v>
      </c>
      <c r="G182" s="207">
        <f>INDEX('     2022    '!$A$1:$AC$1563,MATCH($D182,'     2022    '!$D$1:$D$1794,0),MATCH(G$1,'     2022    '!$A$1:$AC$1,0))</f>
        <v>23</v>
      </c>
      <c r="H182" s="150"/>
      <c r="I182" s="152">
        <f>INDEX('     2022    '!$A$1:$AC$1563,MATCH($D182,'     2022    '!$D$1:$D$1794,0),MATCH(I$1,'     2022    '!$A$1:$AC$1,0))</f>
        <v>85.65</v>
      </c>
      <c r="J182" s="150"/>
      <c r="K182" s="151">
        <f t="shared" si="5"/>
        <v>3.942160567650379</v>
      </c>
      <c r="L182" s="152">
        <f>INDEX('     2022    '!$A$1:$AC$1563,MATCH($D182,'     2022    '!$D$1:$D$1794,0),MATCH(L$1,'     2022    '!$A$1:$AC$1,0))</f>
        <v>86.096786797484285</v>
      </c>
      <c r="M182" s="152">
        <f>INDEX('     2022    '!$A$1:$AC$1563,MATCH($D182,'     2022    '!$D$1:$D$1794,0),MATCH(M$1,'     2022    '!$A$1:$AC$1,0))</f>
        <v>94.611853623609093</v>
      </c>
      <c r="N182" s="153" t="str">
        <f>INDEX('     2022    '!$A$1:$AC$1563,MATCH($D182,'     2022    '!$D$1:$D$1794,0),MATCH(N$1,'     2022    '!$A$1:$AC$1,0))</f>
        <v>14mm</v>
      </c>
      <c r="O182" s="154">
        <f>INDEX('     2022    '!$A$1:$AC$1563,MATCH($D182,'     2022    '!$D$1:$D$1794,0),MATCH(O$1,'     2022    '!$A$1:$AC$1,0))</f>
        <v>24</v>
      </c>
      <c r="P182" s="153">
        <f>INDEX('     2022    '!$A$1:$AC$1563,MATCH($D182,'     2022    '!$D$1:$D$1794,0),MATCH(P$1,'     2022    '!$A$1:$AC$1,0))</f>
        <v>25</v>
      </c>
      <c r="Q182" s="153" t="str">
        <f>INDEX('     2022    '!$A$1:$AC$1563,MATCH($D182,'     2022    '!$D$1:$D$1794,0),MATCH(Q$1,'     2022    '!$A$1:$AC$1,0))</f>
        <v>Yes</v>
      </c>
      <c r="R182" s="155">
        <f>INDEX('     2022    '!$A$1:$AC$1563,MATCH($D182,'     2022    '!$D$1:$D$1794,0),MATCH(R$1,'     2022    '!$A$1:$AC$1,0))</f>
        <v>16</v>
      </c>
      <c r="S182" s="155">
        <f>INDEX('     2022    '!$A$1:$AC$1563,MATCH($D182,'     2022    '!$D$1:$D$1794,0),MATCH(S$1,'     2022    '!$A$1:$AC$1,0))</f>
        <v>2.4</v>
      </c>
      <c r="T182" s="155">
        <f>INDEX('     2022    '!$A$1:$AC$1563,MATCH($D182,'     2022    '!$D$1:$D$1794,0),MATCH(T$1,'     2022    '!$A$1:$AC$1,0))</f>
        <v>2.8</v>
      </c>
      <c r="U182" s="154" t="str">
        <f>INDEX('     2022    '!$A$1:$AC$1563,MATCH($D182,'     2022    '!$D$1:$D$1794,0),MATCH(U$1,'     2022    '!$A$1:$AC$1,0))</f>
        <v>1.4G</v>
      </c>
      <c r="V182" s="153" t="str">
        <f>INDEX('     2022    '!$A$1:$AC$1563,MATCH($D182,'     2022    '!$D$1:$D$1794,0),MATCH(V$1,'     2022    '!$A$1:$AC$1,0))</f>
        <v>UN0336</v>
      </c>
      <c r="W182" s="153" t="str">
        <f>INDEX('     2022    '!$A$1:$AC$1563,MATCH($D182,'     2022    '!$D$1:$D$1794,0),MATCH(W$1,'     2022    '!$A$1:$AC$1,0))</f>
        <v>F4</v>
      </c>
      <c r="X182" s="151" t="str">
        <f>INDEX('     2022    '!$A$1:$AC$1563,MATCH($D182,'     2022    '!$D$1:$D$1794,0),MATCH(X$1,'     2022    '!$A$1:$AC$1,0))</f>
        <v/>
      </c>
      <c r="Y182" s="151" t="str">
        <f>INDEX('     2022    '!$A$1:$AC$1563,MATCH($D182,'     2022    '!$D$1:$D$1794,0),MATCH(Y$1,'     2022    '!$A$1:$AC$1,0))</f>
        <v/>
      </c>
      <c r="Z182" s="156">
        <f>INDEX('     2022    '!$A$1:$AC$1563,MATCH($D182,'     2022    '!$D$1:$D$1794,0),MATCH(Z$1,'     2022    '!$A$1:$AC$1,0))</f>
        <v>3.56E-2</v>
      </c>
      <c r="AA182" s="153" t="str">
        <f>INDEX('     2022    '!$A$1:$AC$1563,MATCH($D182,'     2022    '!$D$1:$D$1794,0),MATCH(AA$1,'     2022    '!$A$1:$AC$1,0))</f>
        <v>1008-F4-69249650</v>
      </c>
      <c r="AB182" s="153" t="str">
        <f>INDEX('     2022    '!$A$1:$AC$1563,MATCH($D182,'     2022    '!$D$1:$D$1794,0),MATCH(AB$1,'     2022    '!$A$1:$AC$1,0))</f>
        <v>GB/HSE-337788</v>
      </c>
      <c r="AC182" s="153" t="str">
        <f>INDEX('     2022    '!$A$1:$AC$1563,MATCH($D182,'     2022    '!$D$1:$D$1794,0),MATCH(AC$1,'     2022    '!$A$1:$AC$1,0))</f>
        <v>11/1/2026</v>
      </c>
    </row>
    <row r="183" spans="1:29" ht="24">
      <c r="A183" s="32">
        <f t="shared" si="4"/>
        <v>180</v>
      </c>
      <c r="B183" s="68" t="str">
        <f>INDEX('     2022    '!B$2:B$1794,MATCH(D183,'     2022    '!D$2:D$1794,0))</f>
        <v/>
      </c>
      <c r="C183" s="204" t="str">
        <f>INDEX('     2022    '!C$2:C$1794,MATCH(D183,'     2022    '!D$2:D$1794,0))</f>
        <v>Roman Candle - 14mm Bundle</v>
      </c>
      <c r="D183" s="205" t="str">
        <f>INDEX('     2022    '!D:D,MATCH(A183,'     2022    '!AF:AF,0))</f>
        <v>CB15-Twin</v>
      </c>
      <c r="E183" s="204" t="str">
        <f>INDEX('     2022    '!$A$1:$BP$1563,MATCH(D183,'     2022    '!$D$1:$D$1794,0),MATCH(E$1,'     2022    '!$A$1:$BH$1,0))</f>
        <v>Gold crown comet tail (2x56s bundles fused together)</v>
      </c>
      <c r="F183" s="206" t="str">
        <f>IFERROR(IF(LEFT(INDEX('     2022    '!AD$2:AD$1794,MATCH(D183,'     2022    '!D$2:D$1794,0)),4)="http",HYPERLINK(INDEX('     2022    '!AD$2:AD$1794,MATCH(D183,'     2022    '!D$2:D$1794,0)),"Video"),""),"")</f>
        <v>Video</v>
      </c>
      <c r="G183" s="207">
        <f>INDEX('     2022    '!$A$1:$AC$1563,MATCH($D183,'     2022    '!$D$1:$D$1794,0),MATCH(G$1,'     2022    '!$A$1:$AC$1,0))</f>
        <v>13</v>
      </c>
      <c r="H183" s="150"/>
      <c r="I183" s="152">
        <f>INDEX('     2022    '!$A$1:$AC$1563,MATCH($D183,'     2022    '!$D$1:$D$1794,0),MATCH(I$1,'     2022    '!$A$1:$AC$1,0))</f>
        <v>85.65</v>
      </c>
      <c r="J183" s="150"/>
      <c r="K183" s="151">
        <f t="shared" si="5"/>
        <v>3.942160567650379</v>
      </c>
      <c r="L183" s="152">
        <f>INDEX('     2022    '!$A$1:$AC$1563,MATCH($D183,'     2022    '!$D$1:$D$1794,0),MATCH(L$1,'     2022    '!$A$1:$AC$1,0))</f>
        <v>86.096786797484285</v>
      </c>
      <c r="M183" s="152">
        <f>INDEX('     2022    '!$A$1:$AC$1563,MATCH($D183,'     2022    '!$D$1:$D$1794,0),MATCH(M$1,'     2022    '!$A$1:$AC$1,0))</f>
        <v>94.611853623609093</v>
      </c>
      <c r="N183" s="153" t="str">
        <f>INDEX('     2022    '!$A$1:$AC$1563,MATCH($D183,'     2022    '!$D$1:$D$1794,0),MATCH(N$1,'     2022    '!$A$1:$AC$1,0))</f>
        <v>14mm</v>
      </c>
      <c r="O183" s="154">
        <f>INDEX('     2022    '!$A$1:$AC$1563,MATCH($D183,'     2022    '!$D$1:$D$1794,0),MATCH(O$1,'     2022    '!$A$1:$AC$1,0))</f>
        <v>24</v>
      </c>
      <c r="P183" s="153">
        <f>INDEX('     2022    '!$A$1:$AC$1563,MATCH($D183,'     2022    '!$D$1:$D$1794,0),MATCH(P$1,'     2022    '!$A$1:$AC$1,0))</f>
        <v>25</v>
      </c>
      <c r="Q183" s="153" t="str">
        <f>INDEX('     2022    '!$A$1:$AC$1563,MATCH($D183,'     2022    '!$D$1:$D$1794,0),MATCH(Q$1,'     2022    '!$A$1:$AC$1,0))</f>
        <v>Yes</v>
      </c>
      <c r="R183" s="155">
        <f>INDEX('     2022    '!$A$1:$AC$1563,MATCH($D183,'     2022    '!$D$1:$D$1794,0),MATCH(R$1,'     2022    '!$A$1:$AC$1,0))</f>
        <v>14.5</v>
      </c>
      <c r="S183" s="155">
        <f>INDEX('     2022    '!$A$1:$AC$1563,MATCH($D183,'     2022    '!$D$1:$D$1794,0),MATCH(S$1,'     2022    '!$A$1:$AC$1,0))</f>
        <v>2.4</v>
      </c>
      <c r="T183" s="155">
        <f>INDEX('     2022    '!$A$1:$AC$1563,MATCH($D183,'     2022    '!$D$1:$D$1794,0),MATCH(T$1,'     2022    '!$A$1:$AC$1,0))</f>
        <v>2.8</v>
      </c>
      <c r="U183" s="154" t="str">
        <f>INDEX('     2022    '!$A$1:$AC$1563,MATCH($D183,'     2022    '!$D$1:$D$1794,0),MATCH(U$1,'     2022    '!$A$1:$AC$1,0))</f>
        <v>1.4G</v>
      </c>
      <c r="V183" s="153" t="str">
        <f>INDEX('     2022    '!$A$1:$AC$1563,MATCH($D183,'     2022    '!$D$1:$D$1794,0),MATCH(V$1,'     2022    '!$A$1:$AC$1,0))</f>
        <v>UN0336</v>
      </c>
      <c r="W183" s="153" t="str">
        <f>INDEX('     2022    '!$A$1:$AC$1563,MATCH($D183,'     2022    '!$D$1:$D$1794,0),MATCH(W$1,'     2022    '!$A$1:$AC$1,0))</f>
        <v>F4</v>
      </c>
      <c r="X183" s="151" t="str">
        <f>INDEX('     2022    '!$A$1:$AC$1563,MATCH($D183,'     2022    '!$D$1:$D$1794,0),MATCH(X$1,'     2022    '!$A$1:$AC$1,0))</f>
        <v/>
      </c>
      <c r="Y183" s="151" t="str">
        <f>INDEX('     2022    '!$A$1:$AC$1563,MATCH($D183,'     2022    '!$D$1:$D$1794,0),MATCH(Y$1,'     2022    '!$A$1:$AC$1,0))</f>
        <v/>
      </c>
      <c r="Z183" s="156">
        <f>INDEX('     2022    '!$A$1:$AC$1563,MATCH($D183,'     2022    '!$D$1:$D$1794,0),MATCH(Z$1,'     2022    '!$A$1:$AC$1,0))</f>
        <v>3.56E-2</v>
      </c>
      <c r="AA183" s="153" t="str">
        <f>INDEX('     2022    '!$A$1:$AC$1563,MATCH($D183,'     2022    '!$D$1:$D$1794,0),MATCH(AA$1,'     2022    '!$A$1:$AC$1,0))</f>
        <v>1008-F4-69249650</v>
      </c>
      <c r="AB183" s="153" t="str">
        <f>INDEX('     2022    '!$A$1:$AC$1563,MATCH($D183,'     2022    '!$D$1:$D$1794,0),MATCH(AB$1,'     2022    '!$A$1:$AC$1,0))</f>
        <v>GB/HSE-337793</v>
      </c>
      <c r="AC183" s="153" t="str">
        <f>INDEX('     2022    '!$A$1:$AC$1563,MATCH($D183,'     2022    '!$D$1:$D$1794,0),MATCH(AC$1,'     2022    '!$A$1:$AC$1,0))</f>
        <v>11/1/2026</v>
      </c>
    </row>
    <row r="184" spans="1:29" ht="24">
      <c r="A184" s="32">
        <f t="shared" si="4"/>
        <v>181</v>
      </c>
      <c r="B184" s="68" t="str">
        <f>INDEX('     2022    '!B$2:B$1794,MATCH(D184,'     2022    '!D$2:D$1794,0))</f>
        <v/>
      </c>
      <c r="C184" s="204" t="str">
        <f>INDEX('     2022    '!C$2:C$1794,MATCH(D184,'     2022    '!D$2:D$1794,0))</f>
        <v>Roman Candle - 14mm Bundle</v>
      </c>
      <c r="D184" s="205" t="str">
        <f>INDEX('     2022    '!D:D,MATCH(A184,'     2022    '!AF:AF,0))</f>
        <v>CB20-Twin</v>
      </c>
      <c r="E184" s="204" t="str">
        <f>INDEX('     2022    '!$A$1:$BP$1563,MATCH(D184,'     2022    '!$D$1:$D$1794,0),MATCH(E$1,'     2022    '!$A$1:$BH$1,0))</f>
        <v>Colour tail to multicolour (2x56s bundles fused together)</v>
      </c>
      <c r="F184" s="206" t="str">
        <f>IFERROR(IF(LEFT(INDEX('     2022    '!AD$2:AD$1794,MATCH(D184,'     2022    '!D$2:D$1794,0)),4)="http",HYPERLINK(INDEX('     2022    '!AD$2:AD$1794,MATCH(D184,'     2022    '!D$2:D$1794,0)),"Video"),""),"")</f>
        <v>Video</v>
      </c>
      <c r="G184" s="207">
        <f>INDEX('     2022    '!$A$1:$AC$1563,MATCH($D184,'     2022    '!$D$1:$D$1794,0),MATCH(G$1,'     2022    '!$A$1:$AC$1,0))</f>
        <v>0</v>
      </c>
      <c r="H184" s="150"/>
      <c r="I184" s="152">
        <f>INDEX('     2022    '!$A$1:$AC$1563,MATCH($D184,'     2022    '!$D$1:$D$1794,0),MATCH(I$1,'     2022    '!$A$1:$AC$1,0))</f>
        <v>97.37</v>
      </c>
      <c r="J184" s="150"/>
      <c r="K184" s="151">
        <f t="shared" si="5"/>
        <v>4.4531438838084663</v>
      </c>
      <c r="L184" s="152">
        <f>INDEX('     2022    '!$A$1:$AC$1563,MATCH($D184,'     2022    '!$D$1:$D$1794,0),MATCH(L$1,'     2022    '!$A$1:$AC$1,0))</f>
        <v>99.317400000000006</v>
      </c>
      <c r="M184" s="152">
        <f>INDEX('     2022    '!$A$1:$AC$1563,MATCH($D184,'     2022    '!$D$1:$D$1794,0),MATCH(M$1,'     2022    '!$A$1:$AC$1,0))</f>
        <v>106.8754532114032</v>
      </c>
      <c r="N184" s="153" t="str">
        <f>INDEX('     2022    '!$A$1:$AC$1563,MATCH($D184,'     2022    '!$D$1:$D$1794,0),MATCH(N$1,'     2022    '!$A$1:$AC$1,0))</f>
        <v>14mm</v>
      </c>
      <c r="O184" s="154">
        <f>INDEX('     2022    '!$A$1:$AC$1563,MATCH($D184,'     2022    '!$D$1:$D$1794,0),MATCH(O$1,'     2022    '!$A$1:$AC$1,0))</f>
        <v>24</v>
      </c>
      <c r="P184" s="153">
        <f>INDEX('     2022    '!$A$1:$AC$1563,MATCH($D184,'     2022    '!$D$1:$D$1794,0),MATCH(P$1,'     2022    '!$A$1:$AC$1,0))</f>
        <v>25</v>
      </c>
      <c r="Q184" s="153" t="str">
        <f>INDEX('     2022    '!$A$1:$AC$1563,MATCH($D184,'     2022    '!$D$1:$D$1794,0),MATCH(Q$1,'     2022    '!$A$1:$AC$1,0))</f>
        <v>Yes</v>
      </c>
      <c r="R184" s="155">
        <f>INDEX('     2022    '!$A$1:$AC$1563,MATCH($D184,'     2022    '!$D$1:$D$1794,0),MATCH(R$1,'     2022    '!$A$1:$AC$1,0))</f>
        <v>14</v>
      </c>
      <c r="S184" s="155">
        <f>INDEX('     2022    '!$A$1:$AC$1563,MATCH($D184,'     2022    '!$D$1:$D$1794,0),MATCH(S$1,'     2022    '!$A$1:$AC$1,0))</f>
        <v>2.4</v>
      </c>
      <c r="T184" s="155">
        <f>INDEX('     2022    '!$A$1:$AC$1563,MATCH($D184,'     2022    '!$D$1:$D$1794,0),MATCH(T$1,'     2022    '!$A$1:$AC$1,0))</f>
        <v>2.8</v>
      </c>
      <c r="U184" s="154" t="str">
        <f>INDEX('     2022    '!$A$1:$AC$1563,MATCH($D184,'     2022    '!$D$1:$D$1794,0),MATCH(U$1,'     2022    '!$A$1:$AC$1,0))</f>
        <v>1.4G</v>
      </c>
      <c r="V184" s="153" t="str">
        <f>INDEX('     2022    '!$A$1:$AC$1563,MATCH($D184,'     2022    '!$D$1:$D$1794,0),MATCH(V$1,'     2022    '!$A$1:$AC$1,0))</f>
        <v>UN0336</v>
      </c>
      <c r="W184" s="153" t="str">
        <f>INDEX('     2022    '!$A$1:$AC$1563,MATCH($D184,'     2022    '!$D$1:$D$1794,0),MATCH(W$1,'     2022    '!$A$1:$AC$1,0))</f>
        <v>F4</v>
      </c>
      <c r="X184" s="151" t="str">
        <f>INDEX('     2022    '!$A$1:$AC$1563,MATCH($D184,'     2022    '!$D$1:$D$1794,0),MATCH(X$1,'     2022    '!$A$1:$AC$1,0))</f>
        <v/>
      </c>
      <c r="Y184" s="151" t="str">
        <f>INDEX('     2022    '!$A$1:$AC$1563,MATCH($D184,'     2022    '!$D$1:$D$1794,0),MATCH(Y$1,'     2022    '!$A$1:$AC$1,0))</f>
        <v/>
      </c>
      <c r="Z184" s="156">
        <f>INDEX('     2022    '!$A$1:$AC$1563,MATCH($D184,'     2022    '!$D$1:$D$1794,0),MATCH(Z$1,'     2022    '!$A$1:$AC$1,0))</f>
        <v>3.5574000000000001E-2</v>
      </c>
      <c r="AA184" s="153" t="str">
        <f>INDEX('     2022    '!$A$1:$AC$1563,MATCH($D184,'     2022    '!$D$1:$D$1794,0),MATCH(AA$1,'     2022    '!$A$1:$AC$1,0))</f>
        <v>1008-F4-69249650</v>
      </c>
      <c r="AB184" s="153" t="str">
        <f>INDEX('     2022    '!$A$1:$AC$1563,MATCH($D184,'     2022    '!$D$1:$D$1794,0),MATCH(AB$1,'     2022    '!$A$1:$AC$1,0))</f>
        <v>GB/HSE-338636</v>
      </c>
      <c r="AC184" s="153" t="str">
        <f>INDEX('     2022    '!$A$1:$AC$1563,MATCH($D184,'     2022    '!$D$1:$D$1794,0),MATCH(AC$1,'     2022    '!$A$1:$AC$1,0))</f>
        <v>5/18/2027</v>
      </c>
    </row>
    <row r="185" spans="1:29" ht="24">
      <c r="A185" s="32">
        <f t="shared" si="4"/>
        <v>182</v>
      </c>
      <c r="B185" s="68" t="str">
        <f>INDEX('     2022    '!B$2:B$1794,MATCH(D185,'     2022    '!D$2:D$1794,0))</f>
        <v/>
      </c>
      <c r="C185" s="204" t="str">
        <f>INDEX('     2022    '!C$2:C$1794,MATCH(D185,'     2022    '!D$2:D$1794,0))</f>
        <v>Roman Candle - 14mm Bundle</v>
      </c>
      <c r="D185" s="205" t="str">
        <f>INDEX('     2022    '!D:D,MATCH(A185,'     2022    '!AF:AF,0))</f>
        <v>CB4-Twin</v>
      </c>
      <c r="E185" s="204" t="str">
        <f>INDEX('     2022    '!$A$1:$BP$1563,MATCH(D185,'     2022    '!$D$1:$D$1794,0),MATCH(E$1,'     2022    '!$A$1:$BH$1,0))</f>
        <v>Crackling comet tail (2x56s bundles fused together)</v>
      </c>
      <c r="F185" s="206" t="str">
        <f>IFERROR(IF(LEFT(INDEX('     2022    '!AD$2:AD$1794,MATCH(D185,'     2022    '!D$2:D$1794,0)),4)="http",HYPERLINK(INDEX('     2022    '!AD$2:AD$1794,MATCH(D185,'     2022    '!D$2:D$1794,0)),"Video"),""),"")</f>
        <v>Video</v>
      </c>
      <c r="G185" s="207">
        <f>INDEX('     2022    '!$A$1:$AC$1563,MATCH($D185,'     2022    '!$D$1:$D$1794,0),MATCH(G$1,'     2022    '!$A$1:$AC$1,0))</f>
        <v>67</v>
      </c>
      <c r="H185" s="150"/>
      <c r="I185" s="152">
        <f>INDEX('     2022    '!$A$1:$AC$1563,MATCH($D185,'     2022    '!$D$1:$D$1794,0),MATCH(I$1,'     2022    '!$A$1:$AC$1,0))</f>
        <v>97.63</v>
      </c>
      <c r="J185" s="150"/>
      <c r="K185" s="151">
        <f t="shared" si="5"/>
        <v>4.4886691575098405</v>
      </c>
      <c r="L185" s="152">
        <f>INDEX('     2022    '!$A$1:$AC$1563,MATCH($D185,'     2022    '!$D$1:$D$1794,0),MATCH(L$1,'     2022    '!$A$1:$AC$1,0))</f>
        <v>98.03253440001491</v>
      </c>
      <c r="M185" s="152">
        <f>INDEX('     2022    '!$A$1:$AC$1563,MATCH($D185,'     2022    '!$D$1:$D$1794,0),MATCH(M$1,'     2022    '!$A$1:$AC$1,0))</f>
        <v>107.72805978023617</v>
      </c>
      <c r="N185" s="153" t="str">
        <f>INDEX('     2022    '!$A$1:$AC$1563,MATCH($D185,'     2022    '!$D$1:$D$1794,0),MATCH(N$1,'     2022    '!$A$1:$AC$1,0))</f>
        <v>14mm</v>
      </c>
      <c r="O185" s="154">
        <f>INDEX('     2022    '!$A$1:$AC$1563,MATCH($D185,'     2022    '!$D$1:$D$1794,0),MATCH(O$1,'     2022    '!$A$1:$AC$1,0))</f>
        <v>24</v>
      </c>
      <c r="P185" s="153">
        <f>INDEX('     2022    '!$A$1:$AC$1563,MATCH($D185,'     2022    '!$D$1:$D$1794,0),MATCH(P$1,'     2022    '!$A$1:$AC$1,0))</f>
        <v>25</v>
      </c>
      <c r="Q185" s="153" t="str">
        <f>INDEX('     2022    '!$A$1:$AC$1563,MATCH($D185,'     2022    '!$D$1:$D$1794,0),MATCH(Q$1,'     2022    '!$A$1:$AC$1,0))</f>
        <v>Yes</v>
      </c>
      <c r="R185" s="155">
        <f>INDEX('     2022    '!$A$1:$AC$1563,MATCH($D185,'     2022    '!$D$1:$D$1794,0),MATCH(R$1,'     2022    '!$A$1:$AC$1,0))</f>
        <v>13.5</v>
      </c>
      <c r="S185" s="155">
        <f>INDEX('     2022    '!$A$1:$AC$1563,MATCH($D185,'     2022    '!$D$1:$D$1794,0),MATCH(S$1,'     2022    '!$A$1:$AC$1,0))</f>
        <v>3.2</v>
      </c>
      <c r="T185" s="155">
        <f>INDEX('     2022    '!$A$1:$AC$1563,MATCH($D185,'     2022    '!$D$1:$D$1794,0),MATCH(T$1,'     2022    '!$A$1:$AC$1,0))</f>
        <v>2.8</v>
      </c>
      <c r="U185" s="154" t="str">
        <f>INDEX('     2022    '!$A$1:$AC$1563,MATCH($D185,'     2022    '!$D$1:$D$1794,0),MATCH(U$1,'     2022    '!$A$1:$AC$1,0))</f>
        <v>1.4G</v>
      </c>
      <c r="V185" s="153" t="str">
        <f>INDEX('     2022    '!$A$1:$AC$1563,MATCH($D185,'     2022    '!$D$1:$D$1794,0),MATCH(V$1,'     2022    '!$A$1:$AC$1,0))</f>
        <v>UN0336</v>
      </c>
      <c r="W185" s="153" t="str">
        <f>INDEX('     2022    '!$A$1:$AC$1563,MATCH($D185,'     2022    '!$D$1:$D$1794,0),MATCH(W$1,'     2022    '!$A$1:$AC$1,0))</f>
        <v>F4</v>
      </c>
      <c r="X185" s="151" t="str">
        <f>INDEX('     2022    '!$A$1:$AC$1563,MATCH($D185,'     2022    '!$D$1:$D$1794,0),MATCH(X$1,'     2022    '!$A$1:$AC$1,0))</f>
        <v/>
      </c>
      <c r="Y185" s="151" t="str">
        <f>INDEX('     2022    '!$A$1:$AC$1563,MATCH($D185,'     2022    '!$D$1:$D$1794,0),MATCH(Y$1,'     2022    '!$A$1:$AC$1,0))</f>
        <v/>
      </c>
      <c r="Z185" s="156">
        <f>INDEX('     2022    '!$A$1:$AC$1563,MATCH($D185,'     2022    '!$D$1:$D$1794,0),MATCH(Z$1,'     2022    '!$A$1:$AC$1,0))</f>
        <v>3.5574000000000001E-2</v>
      </c>
      <c r="AA185" s="153" t="str">
        <f>INDEX('     2022    '!$A$1:$AC$1563,MATCH($D185,'     2022    '!$D$1:$D$1794,0),MATCH(AA$1,'     2022    '!$A$1:$AC$1,0))</f>
        <v>1008-F4-69249650</v>
      </c>
      <c r="AB185" s="153" t="str">
        <f>INDEX('     2022    '!$A$1:$AC$1563,MATCH($D185,'     2022    '!$D$1:$D$1794,0),MATCH(AB$1,'     2022    '!$A$1:$AC$1,0))</f>
        <v>GB/HSE-337782</v>
      </c>
      <c r="AC185" s="153" t="str">
        <f>INDEX('     2022    '!$A$1:$AC$1563,MATCH($D185,'     2022    '!$D$1:$D$1794,0),MATCH(AC$1,'     2022    '!$A$1:$AC$1,0))</f>
        <v>11/1/2026</v>
      </c>
    </row>
    <row r="186" spans="1:29" ht="24">
      <c r="A186" s="32">
        <f t="shared" si="4"/>
        <v>183</v>
      </c>
      <c r="B186" s="68" t="str">
        <f>INDEX('     2022    '!B$2:B$1794,MATCH(D186,'     2022    '!D$2:D$1794,0))</f>
        <v/>
      </c>
      <c r="C186" s="204" t="str">
        <f>INDEX('     2022    '!C$2:C$1794,MATCH(D186,'     2022    '!D$2:D$1794,0))</f>
        <v>Roman Candle - 14mm Bundle</v>
      </c>
      <c r="D186" s="205" t="str">
        <f>INDEX('     2022    '!D:D,MATCH(A186,'     2022    '!AF:AF,0))</f>
        <v>CB13-Twin</v>
      </c>
      <c r="E186" s="204" t="str">
        <f>INDEX('     2022    '!$A$1:$BP$1563,MATCH(D186,'     2022    '!$D$1:$D$1794,0),MATCH(E$1,'     2022    '!$A$1:$BH$1,0))</f>
        <v>Gold flash tail to green flash (2x56s bundles fused together)</v>
      </c>
      <c r="F186" s="206" t="str">
        <f>IFERROR(IF(LEFT(INDEX('     2022    '!AD$2:AD$1794,MATCH(D186,'     2022    '!D$2:D$1794,0)),4)="http",HYPERLINK(INDEX('     2022    '!AD$2:AD$1794,MATCH(D186,'     2022    '!D$2:D$1794,0)),"Video"),""),"")</f>
        <v>Video</v>
      </c>
      <c r="G186" s="207">
        <f>INDEX('     2022    '!$A$1:$AC$1563,MATCH($D186,'     2022    '!$D$1:$D$1794,0),MATCH(G$1,'     2022    '!$A$1:$AC$1,0))</f>
        <v>32</v>
      </c>
      <c r="H186" s="150"/>
      <c r="I186" s="152">
        <f>INDEX('     2022    '!$A$1:$AC$1563,MATCH($D186,'     2022    '!$D$1:$D$1794,0),MATCH(I$1,'     2022    '!$A$1:$AC$1,0))</f>
        <v>101.13</v>
      </c>
      <c r="J186" s="150"/>
      <c r="K186" s="151">
        <f t="shared" si="5"/>
        <v>4.6173502143620793</v>
      </c>
      <c r="L186" s="152">
        <f>INDEX('     2022    '!$A$1:$AC$1563,MATCH($D186,'     2022    '!$D$1:$D$1794,0),MATCH(L$1,'     2022    '!$A$1:$AC$1,0))</f>
        <v>103.15259999999999</v>
      </c>
      <c r="M186" s="152">
        <f>INDEX('     2022    '!$A$1:$AC$1563,MATCH($D186,'     2022    '!$D$1:$D$1794,0),MATCH(M$1,'     2022    '!$A$1:$AC$1,0))</f>
        <v>110.81640514468991</v>
      </c>
      <c r="N186" s="153" t="str">
        <f>INDEX('     2022    '!$A$1:$AC$1563,MATCH($D186,'     2022    '!$D$1:$D$1794,0),MATCH(N$1,'     2022    '!$A$1:$AC$1,0))</f>
        <v>14mm</v>
      </c>
      <c r="O186" s="154">
        <f>INDEX('     2022    '!$A$1:$AC$1563,MATCH($D186,'     2022    '!$D$1:$D$1794,0),MATCH(O$1,'     2022    '!$A$1:$AC$1,0))</f>
        <v>24</v>
      </c>
      <c r="P186" s="153">
        <f>INDEX('     2022    '!$A$1:$AC$1563,MATCH($D186,'     2022    '!$D$1:$D$1794,0),MATCH(P$1,'     2022    '!$A$1:$AC$1,0))</f>
        <v>28</v>
      </c>
      <c r="Q186" s="153" t="str">
        <f>INDEX('     2022    '!$A$1:$AC$1563,MATCH($D186,'     2022    '!$D$1:$D$1794,0),MATCH(Q$1,'     2022    '!$A$1:$AC$1,0))</f>
        <v>Yes</v>
      </c>
      <c r="R186" s="155">
        <f>INDEX('     2022    '!$A$1:$AC$1563,MATCH($D186,'     2022    '!$D$1:$D$1794,0),MATCH(R$1,'     2022    '!$A$1:$AC$1,0))</f>
        <v>17</v>
      </c>
      <c r="S186" s="155">
        <f>INDEX('     2022    '!$A$1:$AC$1563,MATCH($D186,'     2022    '!$D$1:$D$1794,0),MATCH(S$1,'     2022    '!$A$1:$AC$1,0))</f>
        <v>3.2</v>
      </c>
      <c r="T186" s="155">
        <f>INDEX('     2022    '!$A$1:$AC$1563,MATCH($D186,'     2022    '!$D$1:$D$1794,0),MATCH(T$1,'     2022    '!$A$1:$AC$1,0))</f>
        <v>2.8</v>
      </c>
      <c r="U186" s="154" t="str">
        <f>INDEX('     2022    '!$A$1:$AC$1563,MATCH($D186,'     2022    '!$D$1:$D$1794,0),MATCH(U$1,'     2022    '!$A$1:$AC$1,0))</f>
        <v>1.4G</v>
      </c>
      <c r="V186" s="153" t="str">
        <f>INDEX('     2022    '!$A$1:$AC$1563,MATCH($D186,'     2022    '!$D$1:$D$1794,0),MATCH(V$1,'     2022    '!$A$1:$AC$1,0))</f>
        <v>UN0336</v>
      </c>
      <c r="W186" s="153" t="str">
        <f>INDEX('     2022    '!$A$1:$AC$1563,MATCH($D186,'     2022    '!$D$1:$D$1794,0),MATCH(W$1,'     2022    '!$A$1:$AC$1,0))</f>
        <v>F4</v>
      </c>
      <c r="X186" s="151" t="str">
        <f>INDEX('     2022    '!$A$1:$AC$1563,MATCH($D186,'     2022    '!$D$1:$D$1794,0),MATCH(X$1,'     2022    '!$A$1:$AC$1,0))</f>
        <v/>
      </c>
      <c r="Y186" s="151" t="str">
        <f>INDEX('     2022    '!$A$1:$AC$1563,MATCH($D186,'     2022    '!$D$1:$D$1794,0),MATCH(Y$1,'     2022    '!$A$1:$AC$1,0))</f>
        <v/>
      </c>
      <c r="Z186" s="156">
        <f>INDEX('     2022    '!$A$1:$AC$1563,MATCH($D186,'     2022    '!$D$1:$D$1794,0),MATCH(Z$1,'     2022    '!$A$1:$AC$1,0))</f>
        <v>4.0149999999999998E-2</v>
      </c>
      <c r="AA186" s="153" t="str">
        <f>INDEX('     2022    '!$A$1:$AC$1563,MATCH($D186,'     2022    '!$D$1:$D$1794,0),MATCH(AA$1,'     2022    '!$A$1:$AC$1,0))</f>
        <v>1008-F4-69249650</v>
      </c>
      <c r="AB186" s="153" t="str">
        <f>INDEX('     2022    '!$A$1:$AC$1563,MATCH($D186,'     2022    '!$D$1:$D$1794,0),MATCH(AB$1,'     2022    '!$A$1:$AC$1,0))</f>
        <v>GB/HSE-337791</v>
      </c>
      <c r="AC186" s="153" t="str">
        <f>INDEX('     2022    '!$A$1:$AC$1563,MATCH($D186,'     2022    '!$D$1:$D$1794,0),MATCH(AC$1,'     2022    '!$A$1:$AC$1,0))</f>
        <v>11/1/2026</v>
      </c>
    </row>
    <row r="187" spans="1:29" ht="24">
      <c r="A187" s="32">
        <f t="shared" si="4"/>
        <v>184</v>
      </c>
      <c r="B187" s="68" t="str">
        <f>INDEX('     2022    '!B$2:B$1794,MATCH(D187,'     2022    '!D$2:D$1794,0))</f>
        <v/>
      </c>
      <c r="C187" s="204" t="str">
        <f>INDEX('     2022    '!C$2:C$1794,MATCH(D187,'     2022    '!D$2:D$1794,0))</f>
        <v>Roman Candle - 14mm Bundle</v>
      </c>
      <c r="D187" s="205" t="str">
        <f>INDEX('     2022    '!D:D,MATCH(A187,'     2022    '!AF:AF,0))</f>
        <v>CB16-Twin</v>
      </c>
      <c r="E187" s="204" t="str">
        <f>INDEX('     2022    '!$A$1:$BP$1563,MATCH(D187,'     2022    '!$D$1:$D$1794,0),MATCH(E$1,'     2022    '!$A$1:$BH$1,0))</f>
        <v>Silver flash tail to white flash (2x56s bundles fused together)</v>
      </c>
      <c r="F187" s="206" t="str">
        <f>IFERROR(IF(LEFT(INDEX('     2022    '!AD$2:AD$1794,MATCH(D187,'     2022    '!D$2:D$1794,0)),4)="http",HYPERLINK(INDEX('     2022    '!AD$2:AD$1794,MATCH(D187,'     2022    '!D$2:D$1794,0)),"Video"),""),"")</f>
        <v>Video</v>
      </c>
      <c r="G187" s="207">
        <f>INDEX('     2022    '!$A$1:$AC$1563,MATCH($D187,'     2022    '!$D$1:$D$1794,0),MATCH(G$1,'     2022    '!$A$1:$AC$1,0))</f>
        <v>39</v>
      </c>
      <c r="H187" s="150"/>
      <c r="I187" s="152">
        <f>INDEX('     2022    '!$A$1:$AC$1563,MATCH($D187,'     2022    '!$D$1:$D$1794,0),MATCH(I$1,'     2022    '!$A$1:$AC$1,0))</f>
        <v>97.93</v>
      </c>
      <c r="J187" s="150"/>
      <c r="K187" s="151">
        <f t="shared" si="5"/>
        <v>4.6173502143620793</v>
      </c>
      <c r="L187" s="152">
        <f>INDEX('     2022    '!$A$1:$AC$1563,MATCH($D187,'     2022    '!$D$1:$D$1794,0),MATCH(L$1,'     2022    '!$A$1:$AC$1,0))</f>
        <v>100.84292868166781</v>
      </c>
      <c r="M187" s="152">
        <f>INDEX('     2022    '!$A$1:$AC$1563,MATCH($D187,'     2022    '!$D$1:$D$1794,0),MATCH(M$1,'     2022    '!$A$1:$AC$1,0))</f>
        <v>110.81640514468991</v>
      </c>
      <c r="N187" s="153" t="str">
        <f>INDEX('     2022    '!$A$1:$AC$1563,MATCH($D187,'     2022    '!$D$1:$D$1794,0),MATCH(N$1,'     2022    '!$A$1:$AC$1,0))</f>
        <v>14mm</v>
      </c>
      <c r="O187" s="154">
        <f>INDEX('     2022    '!$A$1:$AC$1563,MATCH($D187,'     2022    '!$D$1:$D$1794,0),MATCH(O$1,'     2022    '!$A$1:$AC$1,0))</f>
        <v>24</v>
      </c>
      <c r="P187" s="153">
        <f>INDEX('     2022    '!$A$1:$AC$1563,MATCH($D187,'     2022    '!$D$1:$D$1794,0),MATCH(P$1,'     2022    '!$A$1:$AC$1,0))</f>
        <v>28</v>
      </c>
      <c r="Q187" s="153" t="str">
        <f>INDEX('     2022    '!$A$1:$AC$1563,MATCH($D187,'     2022    '!$D$1:$D$1794,0),MATCH(Q$1,'     2022    '!$A$1:$AC$1,0))</f>
        <v>Yes</v>
      </c>
      <c r="R187" s="155">
        <f>INDEX('     2022    '!$A$1:$AC$1563,MATCH($D187,'     2022    '!$D$1:$D$1794,0),MATCH(R$1,'     2022    '!$A$1:$AC$1,0))</f>
        <v>16</v>
      </c>
      <c r="S187" s="155">
        <f>INDEX('     2022    '!$A$1:$AC$1563,MATCH($D187,'     2022    '!$D$1:$D$1794,0),MATCH(S$1,'     2022    '!$A$1:$AC$1,0))</f>
        <v>3.2</v>
      </c>
      <c r="T187" s="155">
        <f>INDEX('     2022    '!$A$1:$AC$1563,MATCH($D187,'     2022    '!$D$1:$D$1794,0),MATCH(T$1,'     2022    '!$A$1:$AC$1,0))</f>
        <v>2.8</v>
      </c>
      <c r="U187" s="154" t="str">
        <f>INDEX('     2022    '!$A$1:$AC$1563,MATCH($D187,'     2022    '!$D$1:$D$1794,0),MATCH(U$1,'     2022    '!$A$1:$AC$1,0))</f>
        <v>1.4G</v>
      </c>
      <c r="V187" s="153" t="str">
        <f>INDEX('     2022    '!$A$1:$AC$1563,MATCH($D187,'     2022    '!$D$1:$D$1794,0),MATCH(V$1,'     2022    '!$A$1:$AC$1,0))</f>
        <v>UN0336</v>
      </c>
      <c r="W187" s="153" t="str">
        <f>INDEX('     2022    '!$A$1:$AC$1563,MATCH($D187,'     2022    '!$D$1:$D$1794,0),MATCH(W$1,'     2022    '!$A$1:$AC$1,0))</f>
        <v>F4</v>
      </c>
      <c r="X187" s="151" t="str">
        <f>INDEX('     2022    '!$A$1:$AC$1563,MATCH($D187,'     2022    '!$D$1:$D$1794,0),MATCH(X$1,'     2022    '!$A$1:$AC$1,0))</f>
        <v/>
      </c>
      <c r="Y187" s="151" t="str">
        <f>INDEX('     2022    '!$A$1:$AC$1563,MATCH($D187,'     2022    '!$D$1:$D$1794,0),MATCH(Y$1,'     2022    '!$A$1:$AC$1,0))</f>
        <v/>
      </c>
      <c r="Z187" s="156">
        <f>INDEX('     2022    '!$A$1:$AC$1563,MATCH($D187,'     2022    '!$D$1:$D$1794,0),MATCH(Z$1,'     2022    '!$A$1:$AC$1,0))</f>
        <v>4.0149999999999998E-2</v>
      </c>
      <c r="AA187" s="153" t="str">
        <f>INDEX('     2022    '!$A$1:$AC$1563,MATCH($D187,'     2022    '!$D$1:$D$1794,0),MATCH(AA$1,'     2022    '!$A$1:$AC$1,0))</f>
        <v>1008-F4-69249650</v>
      </c>
      <c r="AB187" s="153" t="str">
        <f>INDEX('     2022    '!$A$1:$AC$1563,MATCH($D187,'     2022    '!$D$1:$D$1794,0),MATCH(AB$1,'     2022    '!$A$1:$AC$1,0))</f>
        <v>GB/HSE-337794</v>
      </c>
      <c r="AC187" s="153" t="str">
        <f>INDEX('     2022    '!$A$1:$AC$1563,MATCH($D187,'     2022    '!$D$1:$D$1794,0),MATCH(AC$1,'     2022    '!$A$1:$AC$1,0))</f>
        <v>11/1/2026</v>
      </c>
    </row>
    <row r="188" spans="1:29" ht="24">
      <c r="A188" s="32">
        <f t="shared" si="4"/>
        <v>185</v>
      </c>
      <c r="B188" s="68" t="str">
        <f>INDEX('     2022    '!B$2:B$1794,MATCH(D188,'     2022    '!D$2:D$1794,0))</f>
        <v/>
      </c>
      <c r="C188" s="204" t="str">
        <f>INDEX('     2022    '!C$2:C$1794,MATCH(D188,'     2022    '!D$2:D$1794,0))</f>
        <v>Roman Candle - 14mm Bundle</v>
      </c>
      <c r="D188" s="205" t="str">
        <f>INDEX('     2022    '!D:D,MATCH(A188,'     2022    '!AF:AF,0))</f>
        <v>CB17-Twin</v>
      </c>
      <c r="E188" s="204" t="str">
        <f>INDEX('     2022    '!$A$1:$BP$1563,MATCH(D188,'     2022    '!$D$1:$D$1794,0),MATCH(E$1,'     2022    '!$A$1:$BH$1,0))</f>
        <v>Red flash tail to blue star (2x56s bundles fused together)</v>
      </c>
      <c r="F188" s="206" t="str">
        <f>IFERROR(IF(LEFT(INDEX('     2022    '!AD$2:AD$1794,MATCH(D188,'     2022    '!D$2:D$1794,0)),4)="http",HYPERLINK(INDEX('     2022    '!AD$2:AD$1794,MATCH(D188,'     2022    '!D$2:D$1794,0)),"Video"),""),"")</f>
        <v/>
      </c>
      <c r="G188" s="207">
        <f>INDEX('     2022    '!$A$1:$AC$1563,MATCH($D188,'     2022    '!$D$1:$D$1794,0),MATCH(G$1,'     2022    '!$A$1:$AC$1,0))</f>
        <v>36</v>
      </c>
      <c r="H188" s="150"/>
      <c r="I188" s="152">
        <f>INDEX('     2022    '!$A$1:$AC$1563,MATCH($D188,'     2022    '!$D$1:$D$1794,0),MATCH(I$1,'     2022    '!$A$1:$AC$1,0))</f>
        <v>97.95</v>
      </c>
      <c r="J188" s="150"/>
      <c r="K188" s="151">
        <f t="shared" si="5"/>
        <v>4.6173502143620793</v>
      </c>
      <c r="L188" s="152">
        <f>INDEX('     2022    '!$A$1:$AC$1563,MATCH($D188,'     2022    '!$D$1:$D$1794,0),MATCH(L$1,'     2022    '!$A$1:$AC$1,0))</f>
        <v>100.84292868166781</v>
      </c>
      <c r="M188" s="152">
        <f>INDEX('     2022    '!$A$1:$AC$1563,MATCH($D188,'     2022    '!$D$1:$D$1794,0),MATCH(M$1,'     2022    '!$A$1:$AC$1,0))</f>
        <v>110.81640514468991</v>
      </c>
      <c r="N188" s="153" t="str">
        <f>INDEX('     2022    '!$A$1:$AC$1563,MATCH($D188,'     2022    '!$D$1:$D$1794,0),MATCH(N$1,'     2022    '!$A$1:$AC$1,0))</f>
        <v>14mm</v>
      </c>
      <c r="O188" s="154">
        <f>INDEX('     2022    '!$A$1:$AC$1563,MATCH($D188,'     2022    '!$D$1:$D$1794,0),MATCH(O$1,'     2022    '!$A$1:$AC$1,0))</f>
        <v>24</v>
      </c>
      <c r="P188" s="153">
        <f>INDEX('     2022    '!$A$1:$AC$1563,MATCH($D188,'     2022    '!$D$1:$D$1794,0),MATCH(P$1,'     2022    '!$A$1:$AC$1,0))</f>
        <v>28</v>
      </c>
      <c r="Q188" s="153" t="str">
        <f>INDEX('     2022    '!$A$1:$AC$1563,MATCH($D188,'     2022    '!$D$1:$D$1794,0),MATCH(Q$1,'     2022    '!$A$1:$AC$1,0))</f>
        <v>Yes</v>
      </c>
      <c r="R188" s="155">
        <f>INDEX('     2022    '!$A$1:$AC$1563,MATCH($D188,'     2022    '!$D$1:$D$1794,0),MATCH(R$1,'     2022    '!$A$1:$AC$1,0))</f>
        <v>16</v>
      </c>
      <c r="S188" s="155">
        <f>INDEX('     2022    '!$A$1:$AC$1563,MATCH($D188,'     2022    '!$D$1:$D$1794,0),MATCH(S$1,'     2022    '!$A$1:$AC$1,0))</f>
        <v>3.2</v>
      </c>
      <c r="T188" s="155">
        <f>INDEX('     2022    '!$A$1:$AC$1563,MATCH($D188,'     2022    '!$D$1:$D$1794,0),MATCH(T$1,'     2022    '!$A$1:$AC$1,0))</f>
        <v>2.8</v>
      </c>
      <c r="U188" s="154" t="str">
        <f>INDEX('     2022    '!$A$1:$AC$1563,MATCH($D188,'     2022    '!$D$1:$D$1794,0),MATCH(U$1,'     2022    '!$A$1:$AC$1,0))</f>
        <v>1.4G</v>
      </c>
      <c r="V188" s="153" t="str">
        <f>INDEX('     2022    '!$A$1:$AC$1563,MATCH($D188,'     2022    '!$D$1:$D$1794,0),MATCH(V$1,'     2022    '!$A$1:$AC$1,0))</f>
        <v>UN0336</v>
      </c>
      <c r="W188" s="153" t="str">
        <f>INDEX('     2022    '!$A$1:$AC$1563,MATCH($D188,'     2022    '!$D$1:$D$1794,0),MATCH(W$1,'     2022    '!$A$1:$AC$1,0))</f>
        <v>F4</v>
      </c>
      <c r="X188" s="151" t="str">
        <f>INDEX('     2022    '!$A$1:$AC$1563,MATCH($D188,'     2022    '!$D$1:$D$1794,0),MATCH(X$1,'     2022    '!$A$1:$AC$1,0))</f>
        <v/>
      </c>
      <c r="Y188" s="151" t="str">
        <f>INDEX('     2022    '!$A$1:$AC$1563,MATCH($D188,'     2022    '!$D$1:$D$1794,0),MATCH(Y$1,'     2022    '!$A$1:$AC$1,0))</f>
        <v/>
      </c>
      <c r="Z188" s="156">
        <f>INDEX('     2022    '!$A$1:$AC$1563,MATCH($D188,'     2022    '!$D$1:$D$1794,0),MATCH(Z$1,'     2022    '!$A$1:$AC$1,0))</f>
        <v>4.0149999999999998E-2</v>
      </c>
      <c r="AA188" s="153" t="str">
        <f>INDEX('     2022    '!$A$1:$AC$1563,MATCH($D188,'     2022    '!$D$1:$D$1794,0),MATCH(AA$1,'     2022    '!$A$1:$AC$1,0))</f>
        <v>1008-F4-69249650</v>
      </c>
      <c r="AB188" s="153" t="str">
        <f>INDEX('     2022    '!$A$1:$AC$1563,MATCH($D188,'     2022    '!$D$1:$D$1794,0),MATCH(AB$1,'     2022    '!$A$1:$AC$1,0))</f>
        <v>GB/HSE-337795</v>
      </c>
      <c r="AC188" s="153" t="str">
        <f>INDEX('     2022    '!$A$1:$AC$1563,MATCH($D188,'     2022    '!$D$1:$D$1794,0),MATCH(AC$1,'     2022    '!$A$1:$AC$1,0))</f>
        <v>11/1/2026</v>
      </c>
    </row>
    <row r="189" spans="1:29" ht="24">
      <c r="A189" s="32">
        <f t="shared" si="4"/>
        <v>186</v>
      </c>
      <c r="B189" s="68" t="str">
        <f>INDEX('     2022    '!B$2:B$1794,MATCH(D189,'     2022    '!D$2:D$1794,0))</f>
        <v/>
      </c>
      <c r="C189" s="204" t="str">
        <f>INDEX('     2022    '!C$2:C$1794,MATCH(D189,'     2022    '!D$2:D$1794,0))</f>
        <v>Roman Candle - 14mm Bundle</v>
      </c>
      <c r="D189" s="205" t="str">
        <f>INDEX('     2022    '!D:D,MATCH(A189,'     2022    '!AF:AF,0))</f>
        <v>CB25-Twin</v>
      </c>
      <c r="E189" s="204" t="str">
        <f>INDEX('     2022    '!$A$1:$BP$1563,MATCH(D189,'     2022    '!$D$1:$D$1794,0),MATCH(E$1,'     2022    '!$A$1:$BH$1,0))</f>
        <v>Red &amp;green spider (2x56s bundles fused together)</v>
      </c>
      <c r="F189" s="206" t="str">
        <f>IFERROR(IF(LEFT(INDEX('     2022    '!AD$2:AD$1794,MATCH(D189,'     2022    '!D$2:D$1794,0)),4)="http",HYPERLINK(INDEX('     2022    '!AD$2:AD$1794,MATCH(D189,'     2022    '!D$2:D$1794,0)),"Video"),""),"")</f>
        <v>Video</v>
      </c>
      <c r="G189" s="207">
        <f>INDEX('     2022    '!$A$1:$AC$1563,MATCH($D189,'     2022    '!$D$1:$D$1794,0),MATCH(G$1,'     2022    '!$A$1:$AC$1,0))</f>
        <v>19</v>
      </c>
      <c r="H189" s="150"/>
      <c r="I189" s="152">
        <f>INDEX('     2022    '!$A$1:$AC$1563,MATCH($D189,'     2022    '!$D$1:$D$1794,0),MATCH(I$1,'     2022    '!$A$1:$AC$1,0))</f>
        <v>100.84</v>
      </c>
      <c r="J189" s="150"/>
      <c r="K189" s="151">
        <f t="shared" si="5"/>
        <v>4.6335150306366346</v>
      </c>
      <c r="L189" s="152">
        <f>INDEX('     2022    '!$A$1:$AC$1563,MATCH($D189,'     2022    '!$D$1:$D$1794,0),MATCH(L$1,'     2022    '!$A$1:$AC$1,0))</f>
        <v>101.19596826910411</v>
      </c>
      <c r="M189" s="152">
        <f>INDEX('     2022    '!$A$1:$AC$1563,MATCH($D189,'     2022    '!$D$1:$D$1794,0),MATCH(M$1,'     2022    '!$A$1:$AC$1,0))</f>
        <v>111.20436073527924</v>
      </c>
      <c r="N189" s="153" t="str">
        <f>INDEX('     2022    '!$A$1:$AC$1563,MATCH($D189,'     2022    '!$D$1:$D$1794,0),MATCH(N$1,'     2022    '!$A$1:$AC$1,0))</f>
        <v>14mm</v>
      </c>
      <c r="O189" s="154">
        <f>INDEX('     2022    '!$A$1:$AC$1563,MATCH($D189,'     2022    '!$D$1:$D$1794,0),MATCH(O$1,'     2022    '!$A$1:$AC$1,0))</f>
        <v>24</v>
      </c>
      <c r="P189" s="153">
        <f>INDEX('     2022    '!$A$1:$AC$1563,MATCH($D189,'     2022    '!$D$1:$D$1794,0),MATCH(P$1,'     2022    '!$A$1:$AC$1,0))</f>
        <v>28</v>
      </c>
      <c r="Q189" s="153" t="str">
        <f>INDEX('     2022    '!$A$1:$AC$1563,MATCH($D189,'     2022    '!$D$1:$D$1794,0),MATCH(Q$1,'     2022    '!$A$1:$AC$1,0))</f>
        <v>Yes</v>
      </c>
      <c r="R189" s="155">
        <f>INDEX('     2022    '!$A$1:$AC$1563,MATCH($D189,'     2022    '!$D$1:$D$1794,0),MATCH(R$1,'     2022    '!$A$1:$AC$1,0))</f>
        <v>15</v>
      </c>
      <c r="S189" s="155">
        <f>INDEX('     2022    '!$A$1:$AC$1563,MATCH($D189,'     2022    '!$D$1:$D$1794,0),MATCH(S$1,'     2022    '!$A$1:$AC$1,0))</f>
        <v>3.5</v>
      </c>
      <c r="T189" s="155">
        <f>INDEX('     2022    '!$A$1:$AC$1563,MATCH($D189,'     2022    '!$D$1:$D$1794,0),MATCH(T$1,'     2022    '!$A$1:$AC$1,0))</f>
        <v>2.8</v>
      </c>
      <c r="U189" s="154" t="str">
        <f>INDEX('     2022    '!$A$1:$AC$1563,MATCH($D189,'     2022    '!$D$1:$D$1794,0),MATCH(U$1,'     2022    '!$A$1:$AC$1,0))</f>
        <v>1.4G</v>
      </c>
      <c r="V189" s="153" t="str">
        <f>INDEX('     2022    '!$A$1:$AC$1563,MATCH($D189,'     2022    '!$D$1:$D$1794,0),MATCH(V$1,'     2022    '!$A$1:$AC$1,0))</f>
        <v>UN0336</v>
      </c>
      <c r="W189" s="153" t="str">
        <f>INDEX('     2022    '!$A$1:$AC$1563,MATCH($D189,'     2022    '!$D$1:$D$1794,0),MATCH(W$1,'     2022    '!$A$1:$AC$1,0))</f>
        <v>F4</v>
      </c>
      <c r="X189" s="151" t="str">
        <f>INDEX('     2022    '!$A$1:$AC$1563,MATCH($D189,'     2022    '!$D$1:$D$1794,0),MATCH(X$1,'     2022    '!$A$1:$AC$1,0))</f>
        <v/>
      </c>
      <c r="Y189" s="151" t="str">
        <f>INDEX('     2022    '!$A$1:$AC$1563,MATCH($D189,'     2022    '!$D$1:$D$1794,0),MATCH(Y$1,'     2022    '!$A$1:$AC$1,0))</f>
        <v/>
      </c>
      <c r="Z189" s="156">
        <f>INDEX('     2022    '!$A$1:$AC$1563,MATCH($D189,'     2022    '!$D$1:$D$1794,0),MATCH(Z$1,'     2022    '!$A$1:$AC$1,0))</f>
        <v>3.5574000000000001E-2</v>
      </c>
      <c r="AA189" s="153" t="str">
        <f>INDEX('     2022    '!$A$1:$AC$1563,MATCH($D189,'     2022    '!$D$1:$D$1794,0),MATCH(AA$1,'     2022    '!$A$1:$AC$1,0))</f>
        <v>1008-F4-69249650</v>
      </c>
      <c r="AB189" s="153" t="str">
        <f>INDEX('     2022    '!$A$1:$AC$1563,MATCH($D189,'     2022    '!$D$1:$D$1794,0),MATCH(AB$1,'     2022    '!$A$1:$AC$1,0))</f>
        <v>GB/HSE-352776</v>
      </c>
      <c r="AC189" s="153" t="str">
        <f>INDEX('     2022    '!$A$1:$AC$1563,MATCH($D189,'     2022    '!$D$1:$D$1794,0),MATCH(AC$1,'     2022    '!$A$1:$AC$1,0))</f>
        <v>6/28/2026</v>
      </c>
    </row>
    <row r="190" spans="1:29" ht="24">
      <c r="A190" s="32">
        <f t="shared" si="4"/>
        <v>187</v>
      </c>
      <c r="B190" s="68" t="str">
        <f>INDEX('     2022    '!B$2:B$1794,MATCH(D190,'     2022    '!D$2:D$1794,0))</f>
        <v/>
      </c>
      <c r="C190" s="204" t="str">
        <f>INDEX('     2022    '!C$2:C$1794,MATCH(D190,'     2022    '!D$2:D$1794,0))</f>
        <v>Roman Candle - 14mm Bundle</v>
      </c>
      <c r="D190" s="205" t="str">
        <f>INDEX('     2022    '!D:D,MATCH(A190,'     2022    '!AF:AF,0))</f>
        <v>CBR502</v>
      </c>
      <c r="E190" s="204" t="str">
        <f>INDEX('     2022    '!$A$1:$BP$1563,MATCH(D190,'     2022    '!$D$1:$D$1794,0),MATCH(E$1,'     2022    '!$A$1:$BH$1,0))</f>
        <v>BAM. 56 shot candle bundle. Gold brocade tail to gold chrys. RETAIL</v>
      </c>
      <c r="F190" s="206" t="str">
        <f>IFERROR(IF(LEFT(INDEX('     2022    '!AD$2:AD$1794,MATCH(D190,'     2022    '!D$2:D$1794,0)),4)="http",HYPERLINK(INDEX('     2022    '!AD$2:AD$1794,MATCH(D190,'     2022    '!D$2:D$1794,0)),"Video"),""),"")</f>
        <v>Video</v>
      </c>
      <c r="G190" s="207">
        <f>INDEX('     2022    '!$A$1:$AC$1563,MATCH($D190,'     2022    '!$D$1:$D$1794,0),MATCH(G$1,'     2022    '!$A$1:$AC$1,0))</f>
        <v>4</v>
      </c>
      <c r="H190" s="150"/>
      <c r="I190" s="152">
        <f>INDEX('     2022    '!$A$1:$AC$1563,MATCH($D190,'     2022    '!$D$1:$D$1794,0),MATCH(I$1,'     2022    '!$A$1:$AC$1,0))</f>
        <v>53.87</v>
      </c>
      <c r="J190" s="150"/>
      <c r="K190" s="151">
        <f t="shared" si="5"/>
        <v>4.6827210799333443</v>
      </c>
      <c r="L190" s="152">
        <f>INDEX('     2022    '!$A$1:$AC$1563,MATCH($D190,'     2022    '!$D$1:$D$1794,0),MATCH(L$1,'     2022    '!$A$1:$AC$1,0))</f>
        <v>54.947400000000002</v>
      </c>
      <c r="M190" s="152">
        <f>INDEX('     2022    '!$A$1:$AC$1563,MATCH($D190,'     2022    '!$D$1:$D$1794,0),MATCH(M$1,'     2022    '!$A$1:$AC$1,0))</f>
        <v>56.192652959200132</v>
      </c>
      <c r="N190" s="153" t="str">
        <f>INDEX('     2022    '!$A$1:$AC$1563,MATCH($D190,'     2022    '!$D$1:$D$1794,0),MATCH(N$1,'     2022    '!$A$1:$AC$1,0))</f>
        <v>14mm</v>
      </c>
      <c r="O190" s="154">
        <f>INDEX('     2022    '!$A$1:$AC$1563,MATCH($D190,'     2022    '!$D$1:$D$1794,0),MATCH(O$1,'     2022    '!$A$1:$AC$1,0))</f>
        <v>12</v>
      </c>
      <c r="P190" s="153">
        <f>INDEX('     2022    '!$A$1:$AC$1563,MATCH($D190,'     2022    '!$D$1:$D$1794,0),MATCH(P$1,'     2022    '!$A$1:$AC$1,0))</f>
        <v>25</v>
      </c>
      <c r="Q190" s="153" t="str">
        <f>INDEX('     2022    '!$A$1:$AC$1563,MATCH($D190,'     2022    '!$D$1:$D$1794,0),MATCH(Q$1,'     2022    '!$A$1:$AC$1,0))</f>
        <v>Yes</v>
      </c>
      <c r="R190" s="155">
        <f>INDEX('     2022    '!$A$1:$AC$1563,MATCH($D190,'     2022    '!$D$1:$D$1794,0),MATCH(R$1,'     2022    '!$A$1:$AC$1,0))</f>
        <v>8</v>
      </c>
      <c r="S190" s="155">
        <f>INDEX('     2022    '!$A$1:$AC$1563,MATCH($D190,'     2022    '!$D$1:$D$1794,0),MATCH(S$1,'     2022    '!$A$1:$AC$1,0))</f>
        <v>1.68</v>
      </c>
      <c r="T190" s="155">
        <f>INDEX('     2022    '!$A$1:$AC$1563,MATCH($D190,'     2022    '!$D$1:$D$1794,0),MATCH(T$1,'     2022    '!$A$1:$AC$1,0))</f>
        <v>2.8</v>
      </c>
      <c r="U190" s="154" t="str">
        <f>INDEX('     2022    '!$A$1:$AC$1563,MATCH($D190,'     2022    '!$D$1:$D$1794,0),MATCH(U$1,'     2022    '!$A$1:$AC$1,0))</f>
        <v>1.4G</v>
      </c>
      <c r="V190" s="153" t="str">
        <f>INDEX('     2022    '!$A$1:$AC$1563,MATCH($D190,'     2022    '!$D$1:$D$1794,0),MATCH(V$1,'     2022    '!$A$1:$AC$1,0))</f>
        <v>UN0336</v>
      </c>
      <c r="W190" s="153" t="str">
        <f>INDEX('     2022    '!$A$1:$AC$1563,MATCH($D190,'     2022    '!$D$1:$D$1794,0),MATCH(W$1,'     2022    '!$A$1:$AC$1,0))</f>
        <v>F2</v>
      </c>
      <c r="X190" s="151">
        <f>INDEX('     2022    '!$A$1:$AC$1563,MATCH($D190,'     2022    '!$D$1:$D$1794,0),MATCH(X$1,'     2022    '!$A$1:$AC$1,0))</f>
        <v>17.489999999999998</v>
      </c>
      <c r="Y190" s="151">
        <f>INDEX('     2022    '!$A$1:$AC$1563,MATCH($D190,'     2022    '!$D$1:$D$1794,0),MATCH(Y$1,'     2022    '!$A$1:$AC$1,0))</f>
        <v>12.99</v>
      </c>
      <c r="Z190" s="156">
        <f>INDEX('     2022    '!$A$1:$AC$1563,MATCH($D190,'     2022    '!$D$1:$D$1794,0),MATCH(Z$1,'     2022    '!$A$1:$AC$1,0))</f>
        <v>0.02</v>
      </c>
      <c r="AA190" s="153" t="str">
        <f>INDEX('     2022    '!$A$1:$AC$1563,MATCH($D190,'     2022    '!$D$1:$D$1794,0),MATCH(AA$1,'     2022    '!$A$1:$AC$1,0))</f>
        <v>1008-F2-69251699</v>
      </c>
      <c r="AB190" s="153" t="str">
        <f>INDEX('     2022    '!$A$1:$AC$1563,MATCH($D190,'     2022    '!$D$1:$D$1794,0),MATCH(AB$1,'     2022    '!$A$1:$AC$1,0))</f>
        <v>GB/HSE-352886</v>
      </c>
      <c r="AC190" s="153" t="str">
        <f>INDEX('     2022    '!$A$1:$AC$1563,MATCH($D190,'     2022    '!$D$1:$D$1794,0),MATCH(AC$1,'     2022    '!$A$1:$AC$1,0))</f>
        <v>6/28/2026</v>
      </c>
    </row>
    <row r="191" spans="1:29" ht="24">
      <c r="A191" s="32">
        <f t="shared" si="4"/>
        <v>188</v>
      </c>
      <c r="B191" s="68" t="str">
        <f>INDEX('     2022    '!B$2:B$1794,MATCH(D191,'     2022    '!D$2:D$1794,0))</f>
        <v/>
      </c>
      <c r="C191" s="204" t="str">
        <f>INDEX('     2022    '!C$2:C$1794,MATCH(D191,'     2022    '!D$2:D$1794,0))</f>
        <v>Roman Candle - 14mm Bundle</v>
      </c>
      <c r="D191" s="205" t="str">
        <f>INDEX('     2022    '!D:D,MATCH(A191,'     2022    '!AF:AF,0))</f>
        <v>CBR501</v>
      </c>
      <c r="E191" s="204" t="str">
        <f>INDEX('     2022    '!$A$1:$BP$1563,MATCH(D191,'     2022    '!$D$1:$D$1794,0),MATCH(E$1,'     2022    '!$A$1:$BH$1,0))</f>
        <v>WAP. 56 shot candle bundle. Brocade tail to glittering white strobe. RETAIL</v>
      </c>
      <c r="F191" s="206" t="str">
        <f>IFERROR(IF(LEFT(INDEX('     2022    '!AD$2:AD$1794,MATCH(D191,'     2022    '!D$2:D$1794,0)),4)="http",HYPERLINK(INDEX('     2022    '!AD$2:AD$1794,MATCH(D191,'     2022    '!D$2:D$1794,0)),"Video"),""),"")</f>
        <v>Video</v>
      </c>
      <c r="G191" s="207">
        <f>INDEX('     2022    '!$A$1:$AC$1563,MATCH($D191,'     2022    '!$D$1:$D$1794,0),MATCH(G$1,'     2022    '!$A$1:$AC$1,0))</f>
        <v>0</v>
      </c>
      <c r="H191" s="150"/>
      <c r="I191" s="152">
        <f>INDEX('     2022    '!$A$1:$AC$1563,MATCH($D191,'     2022    '!$D$1:$D$1794,0),MATCH(I$1,'     2022    '!$A$1:$AC$1,0))</f>
        <v>53.87</v>
      </c>
      <c r="J191" s="150"/>
      <c r="K191" s="151">
        <f t="shared" si="5"/>
        <v>4.7204270068564211</v>
      </c>
      <c r="L191" s="152">
        <f>INDEX('     2022    '!$A$1:$AC$1563,MATCH($D191,'     2022    '!$D$1:$D$1794,0),MATCH(L$1,'     2022    '!$A$1:$AC$1,0))</f>
        <v>54.947400000000002</v>
      </c>
      <c r="M191" s="152">
        <f>INDEX('     2022    '!$A$1:$AC$1563,MATCH($D191,'     2022    '!$D$1:$D$1794,0),MATCH(M$1,'     2022    '!$A$1:$AC$1,0))</f>
        <v>56.64512408227705</v>
      </c>
      <c r="N191" s="153" t="str">
        <f>INDEX('     2022    '!$A$1:$AC$1563,MATCH($D191,'     2022    '!$D$1:$D$1794,0),MATCH(N$1,'     2022    '!$A$1:$AC$1,0))</f>
        <v>14mm</v>
      </c>
      <c r="O191" s="154">
        <f>INDEX('     2022    '!$A$1:$AC$1563,MATCH($D191,'     2022    '!$D$1:$D$1794,0),MATCH(O$1,'     2022    '!$A$1:$AC$1,0))</f>
        <v>12</v>
      </c>
      <c r="P191" s="153">
        <f>INDEX('     2022    '!$A$1:$AC$1563,MATCH($D191,'     2022    '!$D$1:$D$1794,0),MATCH(P$1,'     2022    '!$A$1:$AC$1,0))</f>
        <v>25</v>
      </c>
      <c r="Q191" s="153" t="str">
        <f>INDEX('     2022    '!$A$1:$AC$1563,MATCH($D191,'     2022    '!$D$1:$D$1794,0),MATCH(Q$1,'     2022    '!$A$1:$AC$1,0))</f>
        <v>Yes</v>
      </c>
      <c r="R191" s="155">
        <f>INDEX('     2022    '!$A$1:$AC$1563,MATCH($D191,'     2022    '!$D$1:$D$1794,0),MATCH(R$1,'     2022    '!$A$1:$AC$1,0))</f>
        <v>8</v>
      </c>
      <c r="S191" s="155">
        <f>INDEX('     2022    '!$A$1:$AC$1563,MATCH($D191,'     2022    '!$D$1:$D$1794,0),MATCH(S$1,'     2022    '!$A$1:$AC$1,0))</f>
        <v>1.68</v>
      </c>
      <c r="T191" s="155">
        <f>INDEX('     2022    '!$A$1:$AC$1563,MATCH($D191,'     2022    '!$D$1:$D$1794,0),MATCH(T$1,'     2022    '!$A$1:$AC$1,0))</f>
        <v>2.8</v>
      </c>
      <c r="U191" s="154" t="str">
        <f>INDEX('     2022    '!$A$1:$AC$1563,MATCH($D191,'     2022    '!$D$1:$D$1794,0),MATCH(U$1,'     2022    '!$A$1:$AC$1,0))</f>
        <v>1.4G</v>
      </c>
      <c r="V191" s="153" t="str">
        <f>INDEX('     2022    '!$A$1:$AC$1563,MATCH($D191,'     2022    '!$D$1:$D$1794,0),MATCH(V$1,'     2022    '!$A$1:$AC$1,0))</f>
        <v>UN0336</v>
      </c>
      <c r="W191" s="153" t="str">
        <f>INDEX('     2022    '!$A$1:$AC$1563,MATCH($D191,'     2022    '!$D$1:$D$1794,0),MATCH(W$1,'     2022    '!$A$1:$AC$1,0))</f>
        <v>F2</v>
      </c>
      <c r="X191" s="151">
        <f>INDEX('     2022    '!$A$1:$AC$1563,MATCH($D191,'     2022    '!$D$1:$D$1794,0),MATCH(X$1,'     2022    '!$A$1:$AC$1,0))</f>
        <v>17.489999999999998</v>
      </c>
      <c r="Y191" s="151">
        <f>INDEX('     2022    '!$A$1:$AC$1563,MATCH($D191,'     2022    '!$D$1:$D$1794,0),MATCH(Y$1,'     2022    '!$A$1:$AC$1,0))</f>
        <v>12.99</v>
      </c>
      <c r="Z191" s="156">
        <f>INDEX('     2022    '!$A$1:$AC$1563,MATCH($D191,'     2022    '!$D$1:$D$1794,0),MATCH(Z$1,'     2022    '!$A$1:$AC$1,0))</f>
        <v>2.0594000000000001E-2</v>
      </c>
      <c r="AA191" s="153" t="str">
        <f>INDEX('     2022    '!$A$1:$AC$1563,MATCH($D191,'     2022    '!$D$1:$D$1794,0),MATCH(AA$1,'     2022    '!$A$1:$AC$1,0))</f>
        <v>1008-F2-69251699</v>
      </c>
      <c r="AB191" s="153" t="str">
        <f>INDEX('     2022    '!$A$1:$AC$1563,MATCH($D191,'     2022    '!$D$1:$D$1794,0),MATCH(AB$1,'     2022    '!$A$1:$AC$1,0))</f>
        <v>GB/HSE-352885</v>
      </c>
      <c r="AC191" s="153" t="str">
        <f>INDEX('     2022    '!$A$1:$AC$1563,MATCH($D191,'     2022    '!$D$1:$D$1794,0),MATCH(AC$1,'     2022    '!$A$1:$AC$1,0))</f>
        <v>6/28/2026</v>
      </c>
    </row>
    <row r="192" spans="1:29" ht="24">
      <c r="A192" s="32">
        <f t="shared" si="4"/>
        <v>189</v>
      </c>
      <c r="B192" s="68" t="str">
        <f>INDEX('     2022    '!B$2:B$1794,MATCH(D192,'     2022    '!D$2:D$1794,0))</f>
        <v/>
      </c>
      <c r="C192" s="204" t="str">
        <f>INDEX('     2022    '!C$2:C$1794,MATCH(D192,'     2022    '!D$2:D$1794,0))</f>
        <v>Roman Candle - 14mm Bundle</v>
      </c>
      <c r="D192" s="205" t="str">
        <f>INDEX('     2022    '!D:D,MATCH(A192,'     2022    '!AF:AF,0))</f>
        <v>CBR503</v>
      </c>
      <c r="E192" s="204" t="str">
        <f>INDEX('     2022    '!$A$1:$BP$1563,MATCH(D192,'     2022    '!$D$1:$D$1794,0),MATCH(E$1,'     2022    '!$A$1:$BH$1,0))</f>
        <v>BOOGIE. 56 shot candle bundle. Red glittering tail to blue star with rising silver chrys crackle. RETAIL</v>
      </c>
      <c r="F192" s="206" t="str">
        <f>IFERROR(IF(LEFT(INDEX('     2022    '!AD$2:AD$1794,MATCH(D192,'     2022    '!D$2:D$1794,0)),4)="http",HYPERLINK(INDEX('     2022    '!AD$2:AD$1794,MATCH(D192,'     2022    '!D$2:D$1794,0)),"Video"),""),"")</f>
        <v>Video</v>
      </c>
      <c r="G192" s="207">
        <f>INDEX('     2022    '!$A$1:$AC$1563,MATCH($D192,'     2022    '!$D$1:$D$1794,0),MATCH(G$1,'     2022    '!$A$1:$AC$1,0))</f>
        <v>0</v>
      </c>
      <c r="H192" s="150"/>
      <c r="I192" s="152">
        <f>INDEX('     2022    '!$A$1:$AC$1563,MATCH($D192,'     2022    '!$D$1:$D$1794,0),MATCH(I$1,'     2022    '!$A$1:$AC$1,0))</f>
        <v>53.87</v>
      </c>
      <c r="J192" s="150"/>
      <c r="K192" s="151">
        <f t="shared" si="5"/>
        <v>4.7204270068564211</v>
      </c>
      <c r="L192" s="152">
        <f>INDEX('     2022    '!$A$1:$AC$1563,MATCH($D192,'     2022    '!$D$1:$D$1794,0),MATCH(L$1,'     2022    '!$A$1:$AC$1,0))</f>
        <v>54.947400000000002</v>
      </c>
      <c r="M192" s="152">
        <f>INDEX('     2022    '!$A$1:$AC$1563,MATCH($D192,'     2022    '!$D$1:$D$1794,0),MATCH(M$1,'     2022    '!$A$1:$AC$1,0))</f>
        <v>56.64512408227705</v>
      </c>
      <c r="N192" s="153" t="str">
        <f>INDEX('     2022    '!$A$1:$AC$1563,MATCH($D192,'     2022    '!$D$1:$D$1794,0),MATCH(N$1,'     2022    '!$A$1:$AC$1,0))</f>
        <v>14mm</v>
      </c>
      <c r="O192" s="154">
        <f>INDEX('     2022    '!$A$1:$AC$1563,MATCH($D192,'     2022    '!$D$1:$D$1794,0),MATCH(O$1,'     2022    '!$A$1:$AC$1,0))</f>
        <v>12</v>
      </c>
      <c r="P192" s="153">
        <f>INDEX('     2022    '!$A$1:$AC$1563,MATCH($D192,'     2022    '!$D$1:$D$1794,0),MATCH(P$1,'     2022    '!$A$1:$AC$1,0))</f>
        <v>25</v>
      </c>
      <c r="Q192" s="153" t="str">
        <f>INDEX('     2022    '!$A$1:$AC$1563,MATCH($D192,'     2022    '!$D$1:$D$1794,0),MATCH(Q$1,'     2022    '!$A$1:$AC$1,0))</f>
        <v>Yes</v>
      </c>
      <c r="R192" s="155">
        <f>INDEX('     2022    '!$A$1:$AC$1563,MATCH($D192,'     2022    '!$D$1:$D$1794,0),MATCH(R$1,'     2022    '!$A$1:$AC$1,0))</f>
        <v>8</v>
      </c>
      <c r="S192" s="155">
        <f>INDEX('     2022    '!$A$1:$AC$1563,MATCH($D192,'     2022    '!$D$1:$D$1794,0),MATCH(S$1,'     2022    '!$A$1:$AC$1,0))</f>
        <v>1.68</v>
      </c>
      <c r="T192" s="155">
        <f>INDEX('     2022    '!$A$1:$AC$1563,MATCH($D192,'     2022    '!$D$1:$D$1794,0),MATCH(T$1,'     2022    '!$A$1:$AC$1,0))</f>
        <v>2.8</v>
      </c>
      <c r="U192" s="154" t="str">
        <f>INDEX('     2022    '!$A$1:$AC$1563,MATCH($D192,'     2022    '!$D$1:$D$1794,0),MATCH(U$1,'     2022    '!$A$1:$AC$1,0))</f>
        <v>1.4G</v>
      </c>
      <c r="V192" s="153" t="str">
        <f>INDEX('     2022    '!$A$1:$AC$1563,MATCH($D192,'     2022    '!$D$1:$D$1794,0),MATCH(V$1,'     2022    '!$A$1:$AC$1,0))</f>
        <v>UN0336</v>
      </c>
      <c r="W192" s="153" t="str">
        <f>INDEX('     2022    '!$A$1:$AC$1563,MATCH($D192,'     2022    '!$D$1:$D$1794,0),MATCH(W$1,'     2022    '!$A$1:$AC$1,0))</f>
        <v>F2</v>
      </c>
      <c r="X192" s="151">
        <f>INDEX('     2022    '!$A$1:$AC$1563,MATCH($D192,'     2022    '!$D$1:$D$1794,0),MATCH(X$1,'     2022    '!$A$1:$AC$1,0))</f>
        <v>17.489999999999998</v>
      </c>
      <c r="Y192" s="151">
        <f>INDEX('     2022    '!$A$1:$AC$1563,MATCH($D192,'     2022    '!$D$1:$D$1794,0),MATCH(Y$1,'     2022    '!$A$1:$AC$1,0))</f>
        <v>12.99</v>
      </c>
      <c r="Z192" s="156">
        <f>INDEX('     2022    '!$A$1:$AC$1563,MATCH($D192,'     2022    '!$D$1:$D$1794,0),MATCH(Z$1,'     2022    '!$A$1:$AC$1,0))</f>
        <v>2.0594000000000001E-2</v>
      </c>
      <c r="AA192" s="153" t="str">
        <f>INDEX('     2022    '!$A$1:$AC$1563,MATCH($D192,'     2022    '!$D$1:$D$1794,0),MATCH(AA$1,'     2022    '!$A$1:$AC$1,0))</f>
        <v>1008-F2-69251699</v>
      </c>
      <c r="AB192" s="153" t="str">
        <f>INDEX('     2022    '!$A$1:$AC$1563,MATCH($D192,'     2022    '!$D$1:$D$1794,0),MATCH(AB$1,'     2022    '!$A$1:$AC$1,0))</f>
        <v>GB/HSE-352887</v>
      </c>
      <c r="AC192" s="153" t="str">
        <f>INDEX('     2022    '!$A$1:$AC$1563,MATCH($D192,'     2022    '!$D$1:$D$1794,0),MATCH(AC$1,'     2022    '!$A$1:$AC$1,0))</f>
        <v>6/28/2026</v>
      </c>
    </row>
    <row r="193" spans="1:29" ht="24">
      <c r="A193" s="32">
        <f t="shared" si="4"/>
        <v>190</v>
      </c>
      <c r="B193" s="68" t="str">
        <f>INDEX('     2022    '!B$2:B$1794,MATCH(D193,'     2022    '!D$2:D$1794,0))</f>
        <v/>
      </c>
      <c r="C193" s="204" t="str">
        <f>INDEX('     2022    '!C$2:C$1794,MATCH(D193,'     2022    '!D$2:D$1794,0))</f>
        <v>Roman Candle - 14mm Bundle</v>
      </c>
      <c r="D193" s="205" t="str">
        <f>INDEX('     2022    '!D:D,MATCH(A193,'     2022    '!AF:AF,0))</f>
        <v>CB24-Twin</v>
      </c>
      <c r="E193" s="204" t="str">
        <f>INDEX('     2022    '!$A$1:$BP$1563,MATCH(D193,'     2022    '!$D$1:$D$1794,0),MATCH(E$1,'     2022    '!$A$1:$BH$1,0))</f>
        <v>Silver spinner spit chrys (2x56s bundles fused together)</v>
      </c>
      <c r="F193" s="206" t="str">
        <f>IFERROR(IF(LEFT(INDEX('     2022    '!AD$2:AD$1794,MATCH(D193,'     2022    '!D$2:D$1794,0)),4)="http",HYPERLINK(INDEX('     2022    '!AD$2:AD$1794,MATCH(D193,'     2022    '!D$2:D$1794,0)),"Video"),""),"")</f>
        <v>Video</v>
      </c>
      <c r="G193" s="207">
        <f>INDEX('     2022    '!$A$1:$AC$1563,MATCH($D193,'     2022    '!$D$1:$D$1794,0),MATCH(G$1,'     2022    '!$A$1:$AC$1,0))</f>
        <v>19</v>
      </c>
      <c r="H193" s="150"/>
      <c r="I193" s="152">
        <f>INDEX('     2022    '!$A$1:$AC$1563,MATCH($D193,'     2022    '!$D$1:$D$1794,0),MATCH(I$1,'     2022    '!$A$1:$AC$1,0))</f>
        <v>104.01</v>
      </c>
      <c r="J193" s="150"/>
      <c r="K193" s="151">
        <f t="shared" si="5"/>
        <v>4.7399241719674841</v>
      </c>
      <c r="L193" s="152">
        <f>INDEX('     2022    '!$A$1:$AC$1563,MATCH($D193,'     2022    '!$D$1:$D$1794,0),MATCH(L$1,'     2022    '!$A$1:$AC$1,0))</f>
        <v>106.09020000000001</v>
      </c>
      <c r="M193" s="152">
        <f>INDEX('     2022    '!$A$1:$AC$1563,MATCH($D193,'     2022    '!$D$1:$D$1794,0),MATCH(M$1,'     2022    '!$A$1:$AC$1,0))</f>
        <v>113.75818012721962</v>
      </c>
      <c r="N193" s="153" t="str">
        <f>INDEX('     2022    '!$A$1:$AC$1563,MATCH($D193,'     2022    '!$D$1:$D$1794,0),MATCH(N$1,'     2022    '!$A$1:$AC$1,0))</f>
        <v>14mm</v>
      </c>
      <c r="O193" s="154">
        <f>INDEX('     2022    '!$A$1:$AC$1563,MATCH($D193,'     2022    '!$D$1:$D$1794,0),MATCH(O$1,'     2022    '!$A$1:$AC$1,0))</f>
        <v>24</v>
      </c>
      <c r="P193" s="153">
        <f>INDEX('     2022    '!$A$1:$AC$1563,MATCH($D193,'     2022    '!$D$1:$D$1794,0),MATCH(P$1,'     2022    '!$A$1:$AC$1,0))</f>
        <v>28</v>
      </c>
      <c r="Q193" s="153" t="str">
        <f>INDEX('     2022    '!$A$1:$AC$1563,MATCH($D193,'     2022    '!$D$1:$D$1794,0),MATCH(Q$1,'     2022    '!$A$1:$AC$1,0))</f>
        <v>Yes</v>
      </c>
      <c r="R193" s="155">
        <f>INDEX('     2022    '!$A$1:$AC$1563,MATCH($D193,'     2022    '!$D$1:$D$1794,0),MATCH(R$1,'     2022    '!$A$1:$AC$1,0))</f>
        <v>16.5</v>
      </c>
      <c r="S193" s="155">
        <f>INDEX('     2022    '!$A$1:$AC$1563,MATCH($D193,'     2022    '!$D$1:$D$1794,0),MATCH(S$1,'     2022    '!$A$1:$AC$1,0))</f>
        <v>3.2</v>
      </c>
      <c r="T193" s="155">
        <f>INDEX('     2022    '!$A$1:$AC$1563,MATCH($D193,'     2022    '!$D$1:$D$1794,0),MATCH(T$1,'     2022    '!$A$1:$AC$1,0))</f>
        <v>2.8</v>
      </c>
      <c r="U193" s="154" t="str">
        <f>INDEX('     2022    '!$A$1:$AC$1563,MATCH($D193,'     2022    '!$D$1:$D$1794,0),MATCH(U$1,'     2022    '!$A$1:$AC$1,0))</f>
        <v>1.4G</v>
      </c>
      <c r="V193" s="153" t="str">
        <f>INDEX('     2022    '!$A$1:$AC$1563,MATCH($D193,'     2022    '!$D$1:$D$1794,0),MATCH(V$1,'     2022    '!$A$1:$AC$1,0))</f>
        <v>UN0336</v>
      </c>
      <c r="W193" s="153" t="str">
        <f>INDEX('     2022    '!$A$1:$AC$1563,MATCH($D193,'     2022    '!$D$1:$D$1794,0),MATCH(W$1,'     2022    '!$A$1:$AC$1,0))</f>
        <v>F4</v>
      </c>
      <c r="X193" s="151" t="str">
        <f>INDEX('     2022    '!$A$1:$AC$1563,MATCH($D193,'     2022    '!$D$1:$D$1794,0),MATCH(X$1,'     2022    '!$A$1:$AC$1,0))</f>
        <v/>
      </c>
      <c r="Y193" s="151" t="str">
        <f>INDEX('     2022    '!$A$1:$AC$1563,MATCH($D193,'     2022    '!$D$1:$D$1794,0),MATCH(Y$1,'     2022    '!$A$1:$AC$1,0))</f>
        <v/>
      </c>
      <c r="Z193" s="156">
        <f>INDEX('     2022    '!$A$1:$AC$1563,MATCH($D193,'     2022    '!$D$1:$D$1794,0),MATCH(Z$1,'     2022    '!$A$1:$AC$1,0))</f>
        <v>4.0149999999999998E-2</v>
      </c>
      <c r="AA193" s="153" t="str">
        <f>INDEX('     2022    '!$A$1:$AC$1563,MATCH($D193,'     2022    '!$D$1:$D$1794,0),MATCH(AA$1,'     2022    '!$A$1:$AC$1,0))</f>
        <v>1008-F4-69249650</v>
      </c>
      <c r="AB193" s="153" t="str">
        <f>INDEX('     2022    '!$A$1:$AC$1563,MATCH($D193,'     2022    '!$D$1:$D$1794,0),MATCH(AB$1,'     2022    '!$A$1:$AC$1,0))</f>
        <v>GB/HSE-352775</v>
      </c>
      <c r="AC193" s="153" t="str">
        <f>INDEX('     2022    '!$A$1:$AC$1563,MATCH($D193,'     2022    '!$D$1:$D$1794,0),MATCH(AC$1,'     2022    '!$A$1:$AC$1,0))</f>
        <v>6/28/2026</v>
      </c>
    </row>
    <row r="194" spans="1:29" ht="24">
      <c r="A194" s="32">
        <f t="shared" si="4"/>
        <v>191</v>
      </c>
      <c r="B194" s="68" t="str">
        <f>INDEX('     2022    '!B$2:B$1794,MATCH(D194,'     2022    '!D$2:D$1794,0))</f>
        <v/>
      </c>
      <c r="C194" s="204" t="str">
        <f>INDEX('     2022    '!C$2:C$1794,MATCH(D194,'     2022    '!D$2:D$1794,0))</f>
        <v>Roman Candle - 14mm Bundle</v>
      </c>
      <c r="D194" s="205" t="str">
        <f>INDEX('     2022    '!D:D,MATCH(A194,'     2022    '!AF:AF,0))</f>
        <v>CB22-Twin</v>
      </c>
      <c r="E194" s="204" t="str">
        <f>INDEX('     2022    '!$A$1:$BP$1563,MATCH(D194,'     2022    '!$D$1:$D$1794,0),MATCH(E$1,'     2022    '!$A$1:$BH$1,0))</f>
        <v>Red &amp; yellow spinner (2x56s bundles fused together)</v>
      </c>
      <c r="F194" s="206" t="str">
        <f>IFERROR(IF(LEFT(INDEX('     2022    '!AD$2:AD$1794,MATCH(D194,'     2022    '!D$2:D$1794,0)),4)="http",HYPERLINK(INDEX('     2022    '!AD$2:AD$1794,MATCH(D194,'     2022    '!D$2:D$1794,0)),"Video"),""),"")</f>
        <v>Video</v>
      </c>
      <c r="G194" s="207">
        <f>INDEX('     2022    '!$A$1:$AC$1563,MATCH($D194,'     2022    '!$D$1:$D$1794,0),MATCH(G$1,'     2022    '!$A$1:$AC$1,0))</f>
        <v>36</v>
      </c>
      <c r="H194" s="150"/>
      <c r="I194" s="152">
        <f>INDEX('     2022    '!$A$1:$AC$1563,MATCH($D194,'     2022    '!$D$1:$D$1794,0),MATCH(I$1,'     2022    '!$A$1:$AC$1,0))</f>
        <v>104.01</v>
      </c>
      <c r="J194" s="150"/>
      <c r="K194" s="151">
        <f t="shared" si="5"/>
        <v>4.7400025942052348</v>
      </c>
      <c r="L194" s="152">
        <f>INDEX('     2022    '!$A$1:$AC$1563,MATCH($D194,'     2022    '!$D$1:$D$1794,0),MATCH(L$1,'     2022    '!$A$1:$AC$1,0))</f>
        <v>106.09020000000001</v>
      </c>
      <c r="M194" s="152">
        <f>INDEX('     2022    '!$A$1:$AC$1563,MATCH($D194,'     2022    '!$D$1:$D$1794,0),MATCH(M$1,'     2022    '!$A$1:$AC$1,0))</f>
        <v>113.76006226092564</v>
      </c>
      <c r="N194" s="153" t="str">
        <f>INDEX('     2022    '!$A$1:$AC$1563,MATCH($D194,'     2022    '!$D$1:$D$1794,0),MATCH(N$1,'     2022    '!$A$1:$AC$1,0))</f>
        <v>14mm</v>
      </c>
      <c r="O194" s="154">
        <f>INDEX('     2022    '!$A$1:$AC$1563,MATCH($D194,'     2022    '!$D$1:$D$1794,0),MATCH(O$1,'     2022    '!$A$1:$AC$1,0))</f>
        <v>24</v>
      </c>
      <c r="P194" s="153">
        <f>INDEX('     2022    '!$A$1:$AC$1563,MATCH($D194,'     2022    '!$D$1:$D$1794,0),MATCH(P$1,'     2022    '!$A$1:$AC$1,0))</f>
        <v>28</v>
      </c>
      <c r="Q194" s="153" t="str">
        <f>INDEX('     2022    '!$A$1:$AC$1563,MATCH($D194,'     2022    '!$D$1:$D$1794,0),MATCH(Q$1,'     2022    '!$A$1:$AC$1,0))</f>
        <v>Yes</v>
      </c>
      <c r="R194" s="155">
        <f>INDEX('     2022    '!$A$1:$AC$1563,MATCH($D194,'     2022    '!$D$1:$D$1794,0),MATCH(R$1,'     2022    '!$A$1:$AC$1,0))</f>
        <v>16.5</v>
      </c>
      <c r="S194" s="155">
        <f>INDEX('     2022    '!$A$1:$AC$1563,MATCH($D194,'     2022    '!$D$1:$D$1794,0),MATCH(S$1,'     2022    '!$A$1:$AC$1,0))</f>
        <v>3.2</v>
      </c>
      <c r="T194" s="155">
        <f>INDEX('     2022    '!$A$1:$AC$1563,MATCH($D194,'     2022    '!$D$1:$D$1794,0),MATCH(T$1,'     2022    '!$A$1:$AC$1,0))</f>
        <v>2.8</v>
      </c>
      <c r="U194" s="154" t="str">
        <f>INDEX('     2022    '!$A$1:$AC$1563,MATCH($D194,'     2022    '!$D$1:$D$1794,0),MATCH(U$1,'     2022    '!$A$1:$AC$1,0))</f>
        <v>1.4G</v>
      </c>
      <c r="V194" s="153" t="str">
        <f>INDEX('     2022    '!$A$1:$AC$1563,MATCH($D194,'     2022    '!$D$1:$D$1794,0),MATCH(V$1,'     2022    '!$A$1:$AC$1,0))</f>
        <v>UN0336</v>
      </c>
      <c r="W194" s="153" t="str">
        <f>INDEX('     2022    '!$A$1:$AC$1563,MATCH($D194,'     2022    '!$D$1:$D$1794,0),MATCH(W$1,'     2022    '!$A$1:$AC$1,0))</f>
        <v>F4</v>
      </c>
      <c r="X194" s="151" t="str">
        <f>INDEX('     2022    '!$A$1:$AC$1563,MATCH($D194,'     2022    '!$D$1:$D$1794,0),MATCH(X$1,'     2022    '!$A$1:$AC$1,0))</f>
        <v/>
      </c>
      <c r="Y194" s="151" t="str">
        <f>INDEX('     2022    '!$A$1:$AC$1563,MATCH($D194,'     2022    '!$D$1:$D$1794,0),MATCH(Y$1,'     2022    '!$A$1:$AC$1,0))</f>
        <v/>
      </c>
      <c r="Z194" s="156">
        <f>INDEX('     2022    '!$A$1:$AC$1563,MATCH($D194,'     2022    '!$D$1:$D$1794,0),MATCH(Z$1,'     2022    '!$A$1:$AC$1,0))</f>
        <v>4.0149999999999998E-2</v>
      </c>
      <c r="AA194" s="153" t="str">
        <f>INDEX('     2022    '!$A$1:$AC$1563,MATCH($D194,'     2022    '!$D$1:$D$1794,0),MATCH(AA$1,'     2022    '!$A$1:$AC$1,0))</f>
        <v>1008-F4-69249650</v>
      </c>
      <c r="AB194" s="153" t="str">
        <f>INDEX('     2022    '!$A$1:$AC$1563,MATCH($D194,'     2022    '!$D$1:$D$1794,0),MATCH(AB$1,'     2022    '!$A$1:$AC$1,0))</f>
        <v>GB/HSE-352774</v>
      </c>
      <c r="AC194" s="153" t="str">
        <f>INDEX('     2022    '!$A$1:$AC$1563,MATCH($D194,'     2022    '!$D$1:$D$1794,0),MATCH(AC$1,'     2022    '!$A$1:$AC$1,0))</f>
        <v>6/28/2026</v>
      </c>
    </row>
    <row r="195" spans="1:29" ht="24">
      <c r="A195" s="32">
        <f t="shared" si="4"/>
        <v>192</v>
      </c>
      <c r="B195" s="68" t="str">
        <f>INDEX('     2022    '!B$2:B$1794,MATCH(D195,'     2022    '!D$2:D$1794,0))</f>
        <v/>
      </c>
      <c r="C195" s="204" t="str">
        <f>INDEX('     2022    '!C$2:C$1794,MATCH(D195,'     2022    '!D$2:D$1794,0))</f>
        <v>Roman Candle - 14mm Bundle</v>
      </c>
      <c r="D195" s="205" t="str">
        <f>INDEX('     2022    '!D:D,MATCH(A195,'     2022    '!AF:AF,0))</f>
        <v>CB6-Twin</v>
      </c>
      <c r="E195" s="204" t="str">
        <f>INDEX('     2022    '!$A$1:$BP$1563,MATCH(D195,'     2022    '!$D$1:$D$1794,0),MATCH(E$1,'     2022    '!$A$1:$BH$1,0))</f>
        <v>Flute with titanium (2x56s bundles fused together)</v>
      </c>
      <c r="F195" s="206" t="str">
        <f>IFERROR(IF(LEFT(INDEX('     2022    '!AD$2:AD$1794,MATCH(D195,'     2022    '!D$2:D$1794,0)),4)="http",HYPERLINK(INDEX('     2022    '!AD$2:AD$1794,MATCH(D195,'     2022    '!D$2:D$1794,0)),"Video"),""),"")</f>
        <v>Video</v>
      </c>
      <c r="G195" s="207">
        <f>INDEX('     2022    '!$A$1:$AC$1563,MATCH($D195,'     2022    '!$D$1:$D$1794,0),MATCH(G$1,'     2022    '!$A$1:$AC$1,0))</f>
        <v>32</v>
      </c>
      <c r="H195" s="150"/>
      <c r="I195" s="152">
        <f>INDEX('     2022    '!$A$1:$AC$1563,MATCH($D195,'     2022    '!$D$1:$D$1794,0),MATCH(I$1,'     2022    '!$A$1:$AC$1,0))</f>
        <v>104.01</v>
      </c>
      <c r="J195" s="150"/>
      <c r="K195" s="151">
        <f t="shared" si="5"/>
        <v>4.7675000000000001</v>
      </c>
      <c r="L195" s="152">
        <f>INDEX('     2022    '!$A$1:$AC$1563,MATCH($D195,'     2022    '!$D$1:$D$1794,0),MATCH(L$1,'     2022    '!$A$1:$AC$1,0))</f>
        <v>104.12220000000001</v>
      </c>
      <c r="M195" s="152">
        <f>INDEX('     2022    '!$A$1:$AC$1563,MATCH($D195,'     2022    '!$D$1:$D$1794,0),MATCH(M$1,'     2022    '!$A$1:$AC$1,0))</f>
        <v>114.42</v>
      </c>
      <c r="N195" s="153" t="str">
        <f>INDEX('     2022    '!$A$1:$AC$1563,MATCH($D195,'     2022    '!$D$1:$D$1794,0),MATCH(N$1,'     2022    '!$A$1:$AC$1,0))</f>
        <v>14mm</v>
      </c>
      <c r="O195" s="154">
        <f>INDEX('     2022    '!$A$1:$AC$1563,MATCH($D195,'     2022    '!$D$1:$D$1794,0),MATCH(O$1,'     2022    '!$A$1:$AC$1,0))</f>
        <v>24</v>
      </c>
      <c r="P195" s="153">
        <f>INDEX('     2022    '!$A$1:$AC$1563,MATCH($D195,'     2022    '!$D$1:$D$1794,0),MATCH(P$1,'     2022    '!$A$1:$AC$1,0))</f>
        <v>28</v>
      </c>
      <c r="Q195" s="153" t="str">
        <f>INDEX('     2022    '!$A$1:$AC$1563,MATCH($D195,'     2022    '!$D$1:$D$1794,0),MATCH(Q$1,'     2022    '!$A$1:$AC$1,0))</f>
        <v>Yes</v>
      </c>
      <c r="R195" s="155">
        <f>INDEX('     2022    '!$A$1:$AC$1563,MATCH($D195,'     2022    '!$D$1:$D$1794,0),MATCH(R$1,'     2022    '!$A$1:$AC$1,0))</f>
        <v>15.2</v>
      </c>
      <c r="S195" s="155">
        <f>INDEX('     2022    '!$A$1:$AC$1563,MATCH($D195,'     2022    '!$D$1:$D$1794,0),MATCH(S$1,'     2022    '!$A$1:$AC$1,0))</f>
        <v>2.7</v>
      </c>
      <c r="T195" s="155">
        <f>INDEX('     2022    '!$A$1:$AC$1563,MATCH($D195,'     2022    '!$D$1:$D$1794,0),MATCH(T$1,'     2022    '!$A$1:$AC$1,0))</f>
        <v>2.8</v>
      </c>
      <c r="U195" s="154" t="str">
        <f>INDEX('     2022    '!$A$1:$AC$1563,MATCH($D195,'     2022    '!$D$1:$D$1794,0),MATCH(U$1,'     2022    '!$A$1:$AC$1,0))</f>
        <v>1.4G</v>
      </c>
      <c r="V195" s="153" t="str">
        <f>INDEX('     2022    '!$A$1:$AC$1563,MATCH($D195,'     2022    '!$D$1:$D$1794,0),MATCH(V$1,'     2022    '!$A$1:$AC$1,0))</f>
        <v>UN0336</v>
      </c>
      <c r="W195" s="153" t="str">
        <f>INDEX('     2022    '!$A$1:$AC$1563,MATCH($D195,'     2022    '!$D$1:$D$1794,0),MATCH(W$1,'     2022    '!$A$1:$AC$1,0))</f>
        <v>F4</v>
      </c>
      <c r="X195" s="151" t="str">
        <f>INDEX('     2022    '!$A$1:$AC$1563,MATCH($D195,'     2022    '!$D$1:$D$1794,0),MATCH(X$1,'     2022    '!$A$1:$AC$1,0))</f>
        <v/>
      </c>
      <c r="Y195" s="151" t="str">
        <f>INDEX('     2022    '!$A$1:$AC$1563,MATCH($D195,'     2022    '!$D$1:$D$1794,0),MATCH(Y$1,'     2022    '!$A$1:$AC$1,0))</f>
        <v/>
      </c>
      <c r="Z195" s="156">
        <f>INDEX('     2022    '!$A$1:$AC$1563,MATCH($D195,'     2022    '!$D$1:$D$1794,0),MATCH(Z$1,'     2022    '!$A$1:$AC$1,0))</f>
        <v>4.0149999999999998E-2</v>
      </c>
      <c r="AA195" s="153" t="str">
        <f>INDEX('     2022    '!$A$1:$AC$1563,MATCH($D195,'     2022    '!$D$1:$D$1794,0),MATCH(AA$1,'     2022    '!$A$1:$AC$1,0))</f>
        <v>1008-F4-69249650</v>
      </c>
      <c r="AB195" s="153" t="str">
        <f>INDEX('     2022    '!$A$1:$AC$1563,MATCH($D195,'     2022    '!$D$1:$D$1794,0),MATCH(AB$1,'     2022    '!$A$1:$AC$1,0))</f>
        <v>GB/HSE-337784</v>
      </c>
      <c r="AC195" s="153" t="str">
        <f>INDEX('     2022    '!$A$1:$AC$1563,MATCH($D195,'     2022    '!$D$1:$D$1794,0),MATCH(AC$1,'     2022    '!$A$1:$AC$1,0))</f>
        <v>11/1/2026</v>
      </c>
    </row>
    <row r="196" spans="1:29" ht="24">
      <c r="A196" s="32">
        <f t="shared" si="4"/>
        <v>193</v>
      </c>
      <c r="B196" s="68" t="str">
        <f>INDEX('     2022    '!B$2:B$1794,MATCH(D196,'     2022    '!D$2:D$1794,0))</f>
        <v>NEW2021</v>
      </c>
      <c r="C196" s="204" t="str">
        <f>INDEX('     2022    '!C$2:C$1794,MATCH(D196,'     2022    '!D$2:D$1794,0))</f>
        <v>Roman Candle - 14mm Bundle</v>
      </c>
      <c r="D196" s="205" t="str">
        <f>INDEX('     2022    '!D:D,MATCH(A196,'     2022    '!AF:AF,0))</f>
        <v>CBR504</v>
      </c>
      <c r="E196" s="204" t="str">
        <f>INDEX('     2022    '!$A$1:$BP$1563,MATCH(D196,'     2022    '!$D$1:$D$1794,0),MATCH(E$1,'     2022    '!$A$1:$BH$1,0))</f>
        <v>LET'S GO. 56 shot candle bundle. Lovely coloured comet tails to white strobe star. RETAIL</v>
      </c>
      <c r="F196" s="206" t="str">
        <f>IFERROR(IF(LEFT(INDEX('     2022    '!AD$2:AD$1794,MATCH(D196,'     2022    '!D$2:D$1794,0)),4)="http",HYPERLINK(INDEX('     2022    '!AD$2:AD$1794,MATCH(D196,'     2022    '!D$2:D$1794,0)),"Video"),""),"")</f>
        <v>Video</v>
      </c>
      <c r="G196" s="207">
        <f>INDEX('     2022    '!$A$1:$AC$1563,MATCH($D196,'     2022    '!$D$1:$D$1794,0),MATCH(G$1,'     2022    '!$A$1:$AC$1,0))</f>
        <v>0</v>
      </c>
      <c r="H196" s="150"/>
      <c r="I196" s="152">
        <f>INDEX('     2022    '!$A$1:$AC$1563,MATCH($D196,'     2022    '!$D$1:$D$1794,0),MATCH(I$1,'     2022    '!$A$1:$AC$1,0))</f>
        <v>55.13</v>
      </c>
      <c r="J196" s="150"/>
      <c r="K196" s="151">
        <f t="shared" si="5"/>
        <v>4.8519908040428295</v>
      </c>
      <c r="L196" s="152">
        <f>INDEX('     2022    '!$A$1:$AC$1563,MATCH($D196,'     2022    '!$D$1:$D$1794,0),MATCH(L$1,'     2022    '!$A$1:$AC$1,0))</f>
        <v>55.312695166088254</v>
      </c>
      <c r="M196" s="152">
        <f>INDEX('     2022    '!$A$1:$AC$1563,MATCH($D196,'     2022    '!$D$1:$D$1794,0),MATCH(M$1,'     2022    '!$A$1:$AC$1,0))</f>
        <v>58.223889648513953</v>
      </c>
      <c r="N196" s="153" t="str">
        <f>INDEX('     2022    '!$A$1:$AC$1563,MATCH($D196,'     2022    '!$D$1:$D$1794,0),MATCH(N$1,'     2022    '!$A$1:$AC$1,0))</f>
        <v>14mm</v>
      </c>
      <c r="O196" s="154">
        <f>INDEX('     2022    '!$A$1:$AC$1563,MATCH($D196,'     2022    '!$D$1:$D$1794,0),MATCH(O$1,'     2022    '!$A$1:$AC$1,0))</f>
        <v>12</v>
      </c>
      <c r="P196" s="153">
        <f>INDEX('     2022    '!$A$1:$AC$1563,MATCH($D196,'     2022    '!$D$1:$D$1794,0),MATCH(P$1,'     2022    '!$A$1:$AC$1,0))</f>
        <v>32</v>
      </c>
      <c r="Q196" s="153" t="str">
        <f>INDEX('     2022    '!$A$1:$AC$1563,MATCH($D196,'     2022    '!$D$1:$D$1794,0),MATCH(Q$1,'     2022    '!$A$1:$AC$1,0))</f>
        <v>Yes</v>
      </c>
      <c r="R196" s="155">
        <f>INDEX('     2022    '!$A$1:$AC$1563,MATCH($D196,'     2022    '!$D$1:$D$1794,0),MATCH(R$1,'     2022    '!$A$1:$AC$1,0))</f>
        <v>7</v>
      </c>
      <c r="S196" s="155">
        <f>INDEX('     2022    '!$A$1:$AC$1563,MATCH($D196,'     2022    '!$D$1:$D$1794,0),MATCH(S$1,'     2022    '!$A$1:$AC$1,0))</f>
        <v>1.67</v>
      </c>
      <c r="T196" s="155">
        <f>INDEX('     2022    '!$A$1:$AC$1563,MATCH($D196,'     2022    '!$D$1:$D$1794,0),MATCH(T$1,'     2022    '!$A$1:$AC$1,0))</f>
        <v>0</v>
      </c>
      <c r="U196" s="154" t="str">
        <f>INDEX('     2022    '!$A$1:$AC$1563,MATCH($D196,'     2022    '!$D$1:$D$1794,0),MATCH(U$1,'     2022    '!$A$1:$AC$1,0))</f>
        <v>1.4G</v>
      </c>
      <c r="V196" s="153" t="str">
        <f>INDEX('     2022    '!$A$1:$AC$1563,MATCH($D196,'     2022    '!$D$1:$D$1794,0),MATCH(V$1,'     2022    '!$A$1:$AC$1,0))</f>
        <v>UN0336</v>
      </c>
      <c r="W196" s="153" t="str">
        <f>INDEX('     2022    '!$A$1:$AC$1563,MATCH($D196,'     2022    '!$D$1:$D$1794,0),MATCH(W$1,'     2022    '!$A$1:$AC$1,0))</f>
        <v>F2</v>
      </c>
      <c r="X196" s="151">
        <f>INDEX('     2022    '!$A$1:$AC$1563,MATCH($D196,'     2022    '!$D$1:$D$1794,0),MATCH(X$1,'     2022    '!$A$1:$AC$1,0))</f>
        <v>17.489999999999998</v>
      </c>
      <c r="Y196" s="151">
        <f>INDEX('     2022    '!$A$1:$AC$1563,MATCH($D196,'     2022    '!$D$1:$D$1794,0),MATCH(Y$1,'     2022    '!$A$1:$AC$1,0))</f>
        <v>12.99</v>
      </c>
      <c r="Z196" s="156">
        <f>INDEX('     2022    '!$A$1:$AC$1563,MATCH($D196,'     2022    '!$D$1:$D$1794,0),MATCH(Z$1,'     2022    '!$A$1:$AC$1,0))</f>
        <v>2.06E-2</v>
      </c>
      <c r="AA196" s="153" t="str">
        <f>INDEX('     2022    '!$A$1:$AC$1563,MATCH($D196,'     2022    '!$D$1:$D$1794,0),MATCH(AA$1,'     2022    '!$A$1:$AC$1,0))</f>
        <v>2806-F2-003540</v>
      </c>
      <c r="AB196" s="153" t="str">
        <f>INDEX('     2022    '!$A$1:$AC$1563,MATCH($D196,'     2022    '!$D$1:$D$1794,0),MATCH(AB$1,'     2022    '!$A$1:$AC$1,0))</f>
        <v>NL/TNO-0017-2021</v>
      </c>
      <c r="AC196" s="153" t="str">
        <f>INDEX('     2022    '!$A$1:$AC$1563,MATCH($D196,'     2022    '!$D$1:$D$1794,0),MATCH(AC$1,'     2022    '!$A$1:$AC$1,0))</f>
        <v>12/31/2099</v>
      </c>
    </row>
    <row r="197" spans="1:29" ht="24">
      <c r="A197" s="32">
        <f t="shared" ref="A197:A260" si="6">A196+1</f>
        <v>194</v>
      </c>
      <c r="B197" s="68" t="str">
        <f>INDEX('     2022    '!B$2:B$1794,MATCH(D197,'     2022    '!D$2:D$1794,0))</f>
        <v/>
      </c>
      <c r="C197" s="204" t="str">
        <f>INDEX('     2022    '!C$2:C$1794,MATCH(D197,'     2022    '!D$2:D$1794,0))</f>
        <v>Roman Candle - 14mm Bundle</v>
      </c>
      <c r="D197" s="205" t="str">
        <f>INDEX('     2022    '!D:D,MATCH(A197,'     2022    '!AF:AF,0))</f>
        <v>CB41</v>
      </c>
      <c r="E197" s="204" t="str">
        <f>INDEX('     2022    '!$A$1:$BP$1563,MATCH(D197,'     2022    '!$D$1:$D$1794,0),MATCH(E$1,'     2022    '!$A$1:$BH$1,0))</f>
        <v>Green tail to green glittering. 128s.</v>
      </c>
      <c r="F197" s="206" t="str">
        <f>IFERROR(IF(LEFT(INDEX('     2022    '!AD$2:AD$1794,MATCH(D197,'     2022    '!D$2:D$1794,0)),4)="http",HYPERLINK(INDEX('     2022    '!AD$2:AD$1794,MATCH(D197,'     2022    '!D$2:D$1794,0)),"Video"),""),"")</f>
        <v>Video</v>
      </c>
      <c r="G197" s="207">
        <f>INDEX('     2022    '!$A$1:$AC$1563,MATCH($D197,'     2022    '!$D$1:$D$1794,0),MATCH(G$1,'     2022    '!$A$1:$AC$1,0))</f>
        <v>19</v>
      </c>
      <c r="H197" s="150"/>
      <c r="I197" s="152">
        <f>INDEX('     2022    '!$A$1:$AC$1563,MATCH($D197,'     2022    '!$D$1:$D$1794,0),MATCH(I$1,'     2022    '!$A$1:$AC$1,0))</f>
        <v>88.04</v>
      </c>
      <c r="J197" s="150"/>
      <c r="K197" s="151">
        <f t="shared" ref="K197:K260" si="7">IFERROR(M197/O197,"")</f>
        <v>9.6850000000000005</v>
      </c>
      <c r="L197" s="152">
        <f>INDEX('     2022    '!$A$1:$AC$1563,MATCH($D197,'     2022    '!$D$1:$D$1794,0),MATCH(L$1,'     2022    '!$A$1:$AC$1,0))</f>
        <v>88.133500000000012</v>
      </c>
      <c r="M197" s="152">
        <f>INDEX('     2022    '!$A$1:$AC$1563,MATCH($D197,'     2022    '!$D$1:$D$1794,0),MATCH(M$1,'     2022    '!$A$1:$AC$1,0))</f>
        <v>96.850000000000009</v>
      </c>
      <c r="N197" s="153" t="str">
        <f>INDEX('     2022    '!$A$1:$AC$1563,MATCH($D197,'     2022    '!$D$1:$D$1794,0),MATCH(N$1,'     2022    '!$A$1:$AC$1,0))</f>
        <v>14mm</v>
      </c>
      <c r="O197" s="154">
        <f>INDEX('     2022    '!$A$1:$AC$1563,MATCH($D197,'     2022    '!$D$1:$D$1794,0),MATCH(O$1,'     2022    '!$A$1:$AC$1,0))</f>
        <v>10</v>
      </c>
      <c r="P197" s="153">
        <f>INDEX('     2022    '!$A$1:$AC$1563,MATCH($D197,'     2022    '!$D$1:$D$1794,0),MATCH(P$1,'     2022    '!$A$1:$AC$1,0))</f>
        <v>25</v>
      </c>
      <c r="Q197" s="153" t="str">
        <f>INDEX('     2022    '!$A$1:$AC$1563,MATCH($D197,'     2022    '!$D$1:$D$1794,0),MATCH(Q$1,'     2022    '!$A$1:$AC$1,0))</f>
        <v>Yes</v>
      </c>
      <c r="R197" s="155">
        <f>INDEX('     2022    '!$A$1:$AC$1563,MATCH($D197,'     2022    '!$D$1:$D$1794,0),MATCH(R$1,'     2022    '!$A$1:$AC$1,0))</f>
        <v>17</v>
      </c>
      <c r="S197" s="155">
        <f>INDEX('     2022    '!$A$1:$AC$1563,MATCH($D197,'     2022    '!$D$1:$D$1794,0),MATCH(S$1,'     2022    '!$A$1:$AC$1,0))</f>
        <v>3.1</v>
      </c>
      <c r="T197" s="155">
        <f>INDEX('     2022    '!$A$1:$AC$1563,MATCH($D197,'     2022    '!$D$1:$D$1794,0),MATCH(T$1,'     2022    '!$A$1:$AC$1,0))</f>
        <v>2.8</v>
      </c>
      <c r="U197" s="154" t="str">
        <f>INDEX('     2022    '!$A$1:$AC$1563,MATCH($D197,'     2022    '!$D$1:$D$1794,0),MATCH(U$1,'     2022    '!$A$1:$AC$1,0))</f>
        <v>1.4G</v>
      </c>
      <c r="V197" s="153" t="str">
        <f>INDEX('     2022    '!$A$1:$AC$1563,MATCH($D197,'     2022    '!$D$1:$D$1794,0),MATCH(V$1,'     2022    '!$A$1:$AC$1,0))</f>
        <v>UN0336</v>
      </c>
      <c r="W197" s="153" t="str">
        <f>INDEX('     2022    '!$A$1:$AC$1563,MATCH($D197,'     2022    '!$D$1:$D$1794,0),MATCH(W$1,'     2022    '!$A$1:$AC$1,0))</f>
        <v>F4</v>
      </c>
      <c r="X197" s="151" t="str">
        <f>INDEX('     2022    '!$A$1:$AC$1563,MATCH($D197,'     2022    '!$D$1:$D$1794,0),MATCH(X$1,'     2022    '!$A$1:$AC$1,0))</f>
        <v/>
      </c>
      <c r="Y197" s="151" t="str">
        <f>INDEX('     2022    '!$A$1:$AC$1563,MATCH($D197,'     2022    '!$D$1:$D$1794,0),MATCH(Y$1,'     2022    '!$A$1:$AC$1,0))</f>
        <v/>
      </c>
      <c r="Z197" s="156">
        <f>INDEX('     2022    '!$A$1:$AC$1563,MATCH($D197,'     2022    '!$D$1:$D$1794,0),MATCH(Z$1,'     2022    '!$A$1:$AC$1,0))</f>
        <v>3.4099999999999998E-2</v>
      </c>
      <c r="AA197" s="153" t="str">
        <f>INDEX('     2022    '!$A$1:$AC$1563,MATCH($D197,'     2022    '!$D$1:$D$1794,0),MATCH(AA$1,'     2022    '!$A$1:$AC$1,0))</f>
        <v>1008-F4-69249650</v>
      </c>
      <c r="AB197" s="153" t="str">
        <f>INDEX('     2022    '!$A$1:$AC$1563,MATCH($D197,'     2022    '!$D$1:$D$1794,0),MATCH(AB$1,'     2022    '!$A$1:$AC$1,0))</f>
        <v>GB/HSE-358593</v>
      </c>
      <c r="AC197" s="153" t="str">
        <f>INDEX('     2022    '!$A$1:$AC$1563,MATCH($D197,'     2022    '!$D$1:$D$1794,0),MATCH(AC$1,'     2022    '!$A$1:$AC$1,0))</f>
        <v>8/15/2028</v>
      </c>
    </row>
    <row r="198" spans="1:29" ht="24">
      <c r="A198" s="32">
        <f t="shared" si="6"/>
        <v>195</v>
      </c>
      <c r="B198" s="68" t="str">
        <f>INDEX('     2022    '!B$2:B$1794,MATCH(D198,'     2022    '!D$2:D$1794,0))</f>
        <v/>
      </c>
      <c r="C198" s="204" t="str">
        <f>INDEX('     2022    '!C$2:C$1794,MATCH(D198,'     2022    '!D$2:D$1794,0))</f>
        <v>Roman Candle - 14mm Bundle</v>
      </c>
      <c r="D198" s="205" t="str">
        <f>INDEX('     2022    '!D:D,MATCH(A198,'     2022    '!AF:AF,0))</f>
        <v>CB40</v>
      </c>
      <c r="E198" s="204" t="str">
        <f>INDEX('     2022    '!$A$1:$BP$1563,MATCH(D198,'     2022    '!$D$1:$D$1794,0),MATCH(E$1,'     2022    '!$A$1:$BH$1,0))</f>
        <v>BOM BOM. 128 shot candle bundle. Red glittering tail to red glittering stars. RETAIL</v>
      </c>
      <c r="F198" s="206" t="str">
        <f>IFERROR(IF(LEFT(INDEX('     2022    '!AD$2:AD$1794,MATCH(D198,'     2022    '!D$2:D$1794,0)),4)="http",HYPERLINK(INDEX('     2022    '!AD$2:AD$1794,MATCH(D198,'     2022    '!D$2:D$1794,0)),"Video"),""),"")</f>
        <v>Video</v>
      </c>
      <c r="G198" s="207">
        <f>INDEX('     2022    '!$A$1:$AC$1563,MATCH($D198,'     2022    '!$D$1:$D$1794,0),MATCH(G$1,'     2022    '!$A$1:$AC$1,0))</f>
        <v>0</v>
      </c>
      <c r="H198" s="150"/>
      <c r="I198" s="152">
        <f>INDEX('     2022    '!$A$1:$AC$1563,MATCH($D198,'     2022    '!$D$1:$D$1794,0),MATCH(I$1,'     2022    '!$A$1:$AC$1,0))</f>
        <v>90.08</v>
      </c>
      <c r="J198" s="150"/>
      <c r="K198" s="151">
        <f t="shared" si="7"/>
        <v>10.107000000000001</v>
      </c>
      <c r="L198" s="152">
        <f>INDEX('     2022    '!$A$1:$AC$1563,MATCH($D198,'     2022    '!$D$1:$D$1794,0),MATCH(L$1,'     2022    '!$A$1:$AC$1,0))</f>
        <v>96.016500000000008</v>
      </c>
      <c r="M198" s="152">
        <f>INDEX('     2022    '!$A$1:$AC$1563,MATCH($D198,'     2022    '!$D$1:$D$1794,0),MATCH(M$1,'     2022    '!$A$1:$AC$1,0))</f>
        <v>101.07000000000001</v>
      </c>
      <c r="N198" s="153" t="str">
        <f>INDEX('     2022    '!$A$1:$AC$1563,MATCH($D198,'     2022    '!$D$1:$D$1794,0),MATCH(N$1,'     2022    '!$A$1:$AC$1,0))</f>
        <v>14mm</v>
      </c>
      <c r="O198" s="154">
        <f>INDEX('     2022    '!$A$1:$AC$1563,MATCH($D198,'     2022    '!$D$1:$D$1794,0),MATCH(O$1,'     2022    '!$A$1:$AC$1,0))</f>
        <v>10</v>
      </c>
      <c r="P198" s="153">
        <f>INDEX('     2022    '!$A$1:$AC$1563,MATCH($D198,'     2022    '!$D$1:$D$1794,0),MATCH(P$1,'     2022    '!$A$1:$AC$1,0))</f>
        <v>25</v>
      </c>
      <c r="Q198" s="153" t="str">
        <f>INDEX('     2022    '!$A$1:$AC$1563,MATCH($D198,'     2022    '!$D$1:$D$1794,0),MATCH(Q$1,'     2022    '!$A$1:$AC$1,0))</f>
        <v>Yes</v>
      </c>
      <c r="R198" s="155">
        <f>INDEX('     2022    '!$A$1:$AC$1563,MATCH($D198,'     2022    '!$D$1:$D$1794,0),MATCH(R$1,'     2022    '!$A$1:$AC$1,0))</f>
        <v>17</v>
      </c>
      <c r="S198" s="155">
        <f>INDEX('     2022    '!$A$1:$AC$1563,MATCH($D198,'     2022    '!$D$1:$D$1794,0),MATCH(S$1,'     2022    '!$A$1:$AC$1,0))</f>
        <v>3.1</v>
      </c>
      <c r="T198" s="155">
        <f>INDEX('     2022    '!$A$1:$AC$1563,MATCH($D198,'     2022    '!$D$1:$D$1794,0),MATCH(T$1,'     2022    '!$A$1:$AC$1,0))</f>
        <v>2.8</v>
      </c>
      <c r="U198" s="154" t="str">
        <f>INDEX('     2022    '!$A$1:$AC$1563,MATCH($D198,'     2022    '!$D$1:$D$1794,0),MATCH(U$1,'     2022    '!$A$1:$AC$1,0))</f>
        <v>1.4G</v>
      </c>
      <c r="V198" s="153" t="str">
        <f>INDEX('     2022    '!$A$1:$AC$1563,MATCH($D198,'     2022    '!$D$1:$D$1794,0),MATCH(V$1,'     2022    '!$A$1:$AC$1,0))</f>
        <v>UN0336</v>
      </c>
      <c r="W198" s="153" t="str">
        <f>INDEX('     2022    '!$A$1:$AC$1563,MATCH($D198,'     2022    '!$D$1:$D$1794,0),MATCH(W$1,'     2022    '!$A$1:$AC$1,0))</f>
        <v>F2</v>
      </c>
      <c r="X198" s="151">
        <f>INDEX('     2022    '!$A$1:$AC$1563,MATCH($D198,'     2022    '!$D$1:$D$1794,0),MATCH(X$1,'     2022    '!$A$1:$AC$1,0))</f>
        <v>34.49</v>
      </c>
      <c r="Y198" s="151">
        <f>INDEX('     2022    '!$A$1:$AC$1563,MATCH($D198,'     2022    '!$D$1:$D$1794,0),MATCH(Y$1,'     2022    '!$A$1:$AC$1,0))</f>
        <v>25.99</v>
      </c>
      <c r="Z198" s="156">
        <f>INDEX('     2022    '!$A$1:$AC$1563,MATCH($D198,'     2022    '!$D$1:$D$1794,0),MATCH(Z$1,'     2022    '!$A$1:$AC$1,0))</f>
        <v>3.4056000000000003E-2</v>
      </c>
      <c r="AA198" s="153" t="str">
        <f>INDEX('     2022    '!$A$1:$AC$1563,MATCH($D198,'     2022    '!$D$1:$D$1794,0),MATCH(AA$1,'     2022    '!$A$1:$AC$1,0))</f>
        <v>1008-F2-69251698</v>
      </c>
      <c r="AB198" s="153" t="str">
        <f>INDEX('     2022    '!$A$1:$AC$1563,MATCH($D198,'     2022    '!$D$1:$D$1794,0),MATCH(AB$1,'     2022    '!$A$1:$AC$1,0))</f>
        <v>GB/HSE-358592</v>
      </c>
      <c r="AC198" s="153" t="str">
        <f>INDEX('     2022    '!$A$1:$AC$1563,MATCH($D198,'     2022    '!$D$1:$D$1794,0),MATCH(AC$1,'     2022    '!$A$1:$AC$1,0))</f>
        <v>8/15/2028</v>
      </c>
    </row>
    <row r="199" spans="1:29" ht="24">
      <c r="A199" s="32">
        <f t="shared" si="6"/>
        <v>196</v>
      </c>
      <c r="B199" s="68" t="str">
        <f>INDEX('     2022    '!B$2:B$1794,MATCH(D199,'     2022    '!D$2:D$1794,0))</f>
        <v/>
      </c>
      <c r="C199" s="204" t="str">
        <f>INDEX('     2022    '!C$2:C$1794,MATCH(D199,'     2022    '!D$2:D$1794,0))</f>
        <v>Roman Candle - 14mm Bundle</v>
      </c>
      <c r="D199" s="205" t="str">
        <f>INDEX('     2022    '!D:D,MATCH(A199,'     2022    '!AF:AF,0))</f>
        <v>CB46</v>
      </c>
      <c r="E199" s="204" t="str">
        <f>INDEX('     2022    '!$A$1:$BP$1563,MATCH(D199,'     2022    '!$D$1:$D$1794,0),MATCH(E$1,'     2022    '!$A$1:$BH$1,0))</f>
        <v>BOOGALOO. 128 shot candle bundle. Silver spinning tails to silver glitter stars. RETAIL</v>
      </c>
      <c r="F199" s="206" t="str">
        <f>IFERROR(IF(LEFT(INDEX('     2022    '!AD$2:AD$1794,MATCH(D199,'     2022    '!D$2:D$1794,0)),4)="http",HYPERLINK(INDEX('     2022    '!AD$2:AD$1794,MATCH(D199,'     2022    '!D$2:D$1794,0)),"Video"),""),"")</f>
        <v>Video</v>
      </c>
      <c r="G199" s="207">
        <f>INDEX('     2022    '!$A$1:$AC$1563,MATCH($D199,'     2022    '!$D$1:$D$1794,0),MATCH(G$1,'     2022    '!$A$1:$AC$1,0))</f>
        <v>10</v>
      </c>
      <c r="H199" s="150"/>
      <c r="I199" s="152">
        <f>INDEX('     2022    '!$A$1:$AC$1563,MATCH($D199,'     2022    '!$D$1:$D$1794,0),MATCH(I$1,'     2022    '!$A$1:$AC$1,0))</f>
        <v>90.09</v>
      </c>
      <c r="J199" s="150"/>
      <c r="K199" s="151">
        <f t="shared" si="7"/>
        <v>10.109</v>
      </c>
      <c r="L199" s="152">
        <f>INDEX('     2022    '!$A$1:$AC$1563,MATCH($D199,'     2022    '!$D$1:$D$1794,0),MATCH(L$1,'     2022    '!$A$1:$AC$1,0))</f>
        <v>96.035499999999999</v>
      </c>
      <c r="M199" s="152">
        <f>INDEX('     2022    '!$A$1:$AC$1563,MATCH($D199,'     2022    '!$D$1:$D$1794,0),MATCH(M$1,'     2022    '!$A$1:$AC$1,0))</f>
        <v>101.09</v>
      </c>
      <c r="N199" s="153" t="str">
        <f>INDEX('     2022    '!$A$1:$AC$1563,MATCH($D199,'     2022    '!$D$1:$D$1794,0),MATCH(N$1,'     2022    '!$A$1:$AC$1,0))</f>
        <v>14mm</v>
      </c>
      <c r="O199" s="154">
        <f>INDEX('     2022    '!$A$1:$AC$1563,MATCH($D199,'     2022    '!$D$1:$D$1794,0),MATCH(O$1,'     2022    '!$A$1:$AC$1,0))</f>
        <v>10</v>
      </c>
      <c r="P199" s="153">
        <f>INDEX('     2022    '!$A$1:$AC$1563,MATCH($D199,'     2022    '!$D$1:$D$1794,0),MATCH(P$1,'     2022    '!$A$1:$AC$1,0))</f>
        <v>25</v>
      </c>
      <c r="Q199" s="153" t="str">
        <f>INDEX('     2022    '!$A$1:$AC$1563,MATCH($D199,'     2022    '!$D$1:$D$1794,0),MATCH(Q$1,'     2022    '!$A$1:$AC$1,0))</f>
        <v>Yes</v>
      </c>
      <c r="R199" s="155">
        <f>INDEX('     2022    '!$A$1:$AC$1563,MATCH($D199,'     2022    '!$D$1:$D$1794,0),MATCH(R$1,'     2022    '!$A$1:$AC$1,0))</f>
        <v>17</v>
      </c>
      <c r="S199" s="155">
        <f>INDEX('     2022    '!$A$1:$AC$1563,MATCH($D199,'     2022    '!$D$1:$D$1794,0),MATCH(S$1,'     2022    '!$A$1:$AC$1,0))</f>
        <v>3.1</v>
      </c>
      <c r="T199" s="155">
        <f>INDEX('     2022    '!$A$1:$AC$1563,MATCH($D199,'     2022    '!$D$1:$D$1794,0),MATCH(T$1,'     2022    '!$A$1:$AC$1,0))</f>
        <v>2.8</v>
      </c>
      <c r="U199" s="154" t="str">
        <f>INDEX('     2022    '!$A$1:$AC$1563,MATCH($D199,'     2022    '!$D$1:$D$1794,0),MATCH(U$1,'     2022    '!$A$1:$AC$1,0))</f>
        <v>1.4G</v>
      </c>
      <c r="V199" s="153" t="str">
        <f>INDEX('     2022    '!$A$1:$AC$1563,MATCH($D199,'     2022    '!$D$1:$D$1794,0),MATCH(V$1,'     2022    '!$A$1:$AC$1,0))</f>
        <v>UN0336</v>
      </c>
      <c r="W199" s="153" t="str">
        <f>INDEX('     2022    '!$A$1:$AC$1563,MATCH($D199,'     2022    '!$D$1:$D$1794,0),MATCH(W$1,'     2022    '!$A$1:$AC$1,0))</f>
        <v>F2</v>
      </c>
      <c r="X199" s="151">
        <f>INDEX('     2022    '!$A$1:$AC$1563,MATCH($D199,'     2022    '!$D$1:$D$1794,0),MATCH(X$1,'     2022    '!$A$1:$AC$1,0))</f>
        <v>34.49</v>
      </c>
      <c r="Y199" s="151">
        <f>INDEX('     2022    '!$A$1:$AC$1563,MATCH($D199,'     2022    '!$D$1:$D$1794,0),MATCH(Y$1,'     2022    '!$A$1:$AC$1,0))</f>
        <v>25.99</v>
      </c>
      <c r="Z199" s="156">
        <f>INDEX('     2022    '!$A$1:$AC$1563,MATCH($D199,'     2022    '!$D$1:$D$1794,0),MATCH(Z$1,'     2022    '!$A$1:$AC$1,0))</f>
        <v>3.4099999999999998E-2</v>
      </c>
      <c r="AA199" s="153" t="str">
        <f>INDEX('     2022    '!$A$1:$AC$1563,MATCH($D199,'     2022    '!$D$1:$D$1794,0),MATCH(AA$1,'     2022    '!$A$1:$AC$1,0))</f>
        <v>1008-F2-69251698</v>
      </c>
      <c r="AB199" s="153" t="str">
        <f>INDEX('     2022    '!$A$1:$AC$1563,MATCH($D199,'     2022    '!$D$1:$D$1794,0),MATCH(AB$1,'     2022    '!$A$1:$AC$1,0))</f>
        <v>GB/HSE-358597</v>
      </c>
      <c r="AC199" s="153" t="str">
        <f>INDEX('     2022    '!$A$1:$AC$1563,MATCH($D199,'     2022    '!$D$1:$D$1794,0),MATCH(AC$1,'     2022    '!$A$1:$AC$1,0))</f>
        <v>8/15/2028</v>
      </c>
    </row>
    <row r="200" spans="1:29" ht="24">
      <c r="A200" s="32">
        <f t="shared" si="6"/>
        <v>197</v>
      </c>
      <c r="B200" s="68" t="str">
        <f>INDEX('     2022    '!B$2:B$1794,MATCH(D200,'     2022    '!D$2:D$1794,0))</f>
        <v/>
      </c>
      <c r="C200" s="204" t="str">
        <f>INDEX('     2022    '!C$2:C$1794,MATCH(D200,'     2022    '!D$2:D$1794,0))</f>
        <v>Roman Candle - 14mm Bundle</v>
      </c>
      <c r="D200" s="205" t="str">
        <f>INDEX('     2022    '!D:D,MATCH(A200,'     2022    '!AF:AF,0))</f>
        <v>CB43</v>
      </c>
      <c r="E200" s="204" t="str">
        <f>INDEX('     2022    '!$A$1:$BP$1563,MATCH(D200,'     2022    '!$D$1:$D$1794,0),MATCH(E$1,'     2022    '!$A$1:$BH$1,0))</f>
        <v>BABBA DO. 128 shot candle bundle. Yellow glittering tail to gold chrys. RETAIL</v>
      </c>
      <c r="F200" s="206" t="str">
        <f>IFERROR(IF(LEFT(INDEX('     2022    '!AD$2:AD$1794,MATCH(D200,'     2022    '!D$2:D$1794,0)),4)="http",HYPERLINK(INDEX('     2022    '!AD$2:AD$1794,MATCH(D200,'     2022    '!D$2:D$1794,0)),"Video"),""),"")</f>
        <v>Video</v>
      </c>
      <c r="G200" s="207">
        <f>INDEX('     2022    '!$A$1:$AC$1563,MATCH($D200,'     2022    '!$D$1:$D$1794,0),MATCH(G$1,'     2022    '!$A$1:$AC$1,0))</f>
        <v>1</v>
      </c>
      <c r="H200" s="150"/>
      <c r="I200" s="152">
        <f>INDEX('     2022    '!$A$1:$AC$1563,MATCH($D200,'     2022    '!$D$1:$D$1794,0),MATCH(I$1,'     2022    '!$A$1:$AC$1,0))</f>
        <v>91.41</v>
      </c>
      <c r="J200" s="150"/>
      <c r="K200" s="151">
        <f t="shared" si="7"/>
        <v>10.257000000000001</v>
      </c>
      <c r="L200" s="152">
        <f>INDEX('     2022    '!$A$1:$AC$1563,MATCH($D200,'     2022    '!$D$1:$D$1794,0),MATCH(L$1,'     2022    '!$A$1:$AC$1,0))</f>
        <v>97.441500000000005</v>
      </c>
      <c r="M200" s="152">
        <f>INDEX('     2022    '!$A$1:$AC$1563,MATCH($D200,'     2022    '!$D$1:$D$1794,0),MATCH(M$1,'     2022    '!$A$1:$AC$1,0))</f>
        <v>102.57000000000001</v>
      </c>
      <c r="N200" s="153" t="str">
        <f>INDEX('     2022    '!$A$1:$AC$1563,MATCH($D200,'     2022    '!$D$1:$D$1794,0),MATCH(N$1,'     2022    '!$A$1:$AC$1,0))</f>
        <v>14mm</v>
      </c>
      <c r="O200" s="154">
        <f>INDEX('     2022    '!$A$1:$AC$1563,MATCH($D200,'     2022    '!$D$1:$D$1794,0),MATCH(O$1,'     2022    '!$A$1:$AC$1,0))</f>
        <v>10</v>
      </c>
      <c r="P200" s="153">
        <f>INDEX('     2022    '!$A$1:$AC$1563,MATCH($D200,'     2022    '!$D$1:$D$1794,0),MATCH(P$1,'     2022    '!$A$1:$AC$1,0))</f>
        <v>25</v>
      </c>
      <c r="Q200" s="153" t="str">
        <f>INDEX('     2022    '!$A$1:$AC$1563,MATCH($D200,'     2022    '!$D$1:$D$1794,0),MATCH(Q$1,'     2022    '!$A$1:$AC$1,0))</f>
        <v>Yes</v>
      </c>
      <c r="R200" s="155">
        <f>INDEX('     2022    '!$A$1:$AC$1563,MATCH($D200,'     2022    '!$D$1:$D$1794,0),MATCH(R$1,'     2022    '!$A$1:$AC$1,0))</f>
        <v>17</v>
      </c>
      <c r="S200" s="155">
        <f>INDEX('     2022    '!$A$1:$AC$1563,MATCH($D200,'     2022    '!$D$1:$D$1794,0),MATCH(S$1,'     2022    '!$A$1:$AC$1,0))</f>
        <v>3.1</v>
      </c>
      <c r="T200" s="155">
        <f>INDEX('     2022    '!$A$1:$AC$1563,MATCH($D200,'     2022    '!$D$1:$D$1794,0),MATCH(T$1,'     2022    '!$A$1:$AC$1,0))</f>
        <v>2.8</v>
      </c>
      <c r="U200" s="154" t="str">
        <f>INDEX('     2022    '!$A$1:$AC$1563,MATCH($D200,'     2022    '!$D$1:$D$1794,0),MATCH(U$1,'     2022    '!$A$1:$AC$1,0))</f>
        <v>1.4G</v>
      </c>
      <c r="V200" s="153" t="str">
        <f>INDEX('     2022    '!$A$1:$AC$1563,MATCH($D200,'     2022    '!$D$1:$D$1794,0),MATCH(V$1,'     2022    '!$A$1:$AC$1,0))</f>
        <v>UN0336</v>
      </c>
      <c r="W200" s="153" t="str">
        <f>INDEX('     2022    '!$A$1:$AC$1563,MATCH($D200,'     2022    '!$D$1:$D$1794,0),MATCH(W$1,'     2022    '!$A$1:$AC$1,0))</f>
        <v>F2</v>
      </c>
      <c r="X200" s="151">
        <f>INDEX('     2022    '!$A$1:$AC$1563,MATCH($D200,'     2022    '!$D$1:$D$1794,0),MATCH(X$1,'     2022    '!$A$1:$AC$1,0))</f>
        <v>34.99</v>
      </c>
      <c r="Y200" s="151">
        <f>INDEX('     2022    '!$A$1:$AC$1563,MATCH($D200,'     2022    '!$D$1:$D$1794,0),MATCH(Y$1,'     2022    '!$A$1:$AC$1,0))</f>
        <v>25.99</v>
      </c>
      <c r="Z200" s="156">
        <f>INDEX('     2022    '!$A$1:$AC$1563,MATCH($D200,'     2022    '!$D$1:$D$1794,0),MATCH(Z$1,'     2022    '!$A$1:$AC$1,0))</f>
        <v>3.4056000000000003E-2</v>
      </c>
      <c r="AA200" s="153" t="str">
        <f>INDEX('     2022    '!$A$1:$AC$1563,MATCH($D200,'     2022    '!$D$1:$D$1794,0),MATCH(AA$1,'     2022    '!$A$1:$AC$1,0))</f>
        <v>1008-F2-69251698</v>
      </c>
      <c r="AB200" s="153" t="str">
        <f>INDEX('     2022    '!$A$1:$AC$1563,MATCH($D200,'     2022    '!$D$1:$D$1794,0),MATCH(AB$1,'     2022    '!$A$1:$AC$1,0))</f>
        <v>GB/HSE-358594</v>
      </c>
      <c r="AC200" s="153" t="str">
        <f>INDEX('     2022    '!$A$1:$AC$1563,MATCH($D200,'     2022    '!$D$1:$D$1794,0),MATCH(AC$1,'     2022    '!$A$1:$AC$1,0))</f>
        <v>8/15/2028</v>
      </c>
    </row>
    <row r="201" spans="1:29" ht="24">
      <c r="A201" s="32">
        <f t="shared" si="6"/>
        <v>198</v>
      </c>
      <c r="B201" s="68" t="str">
        <f>INDEX('     2022    '!B$2:B$1794,MATCH(D201,'     2022    '!D$2:D$1794,0))</f>
        <v/>
      </c>
      <c r="C201" s="204" t="str">
        <f>INDEX('     2022    '!C$2:C$1794,MATCH(D201,'     2022    '!D$2:D$1794,0))</f>
        <v>Roman Candle - 14mm Bundle</v>
      </c>
      <c r="D201" s="205" t="str">
        <f>INDEX('     2022    '!D:D,MATCH(A201,'     2022    '!AF:AF,0))</f>
        <v>CB3</v>
      </c>
      <c r="E201" s="204" t="str">
        <f>INDEX('     2022    '!$A$1:$BP$1563,MATCH(D201,'     2022    '!$D$1:$D$1794,0),MATCH(E$1,'     2022    '!$A$1:$BH$1,0))</f>
        <v>Gold coco + blue star 300s.</v>
      </c>
      <c r="F201" s="206" t="str">
        <f>IFERROR(IF(LEFT(INDEX('     2022    '!AD$2:AD$1794,MATCH(D201,'     2022    '!D$2:D$1794,0)),4)="http",HYPERLINK(INDEX('     2022    '!AD$2:AD$1794,MATCH(D201,'     2022    '!D$2:D$1794,0)),"Video"),""),"")</f>
        <v>Video</v>
      </c>
      <c r="G201" s="207">
        <f>INDEX('     2022    '!$A$1:$AC$1563,MATCH($D201,'     2022    '!$D$1:$D$1794,0),MATCH(G$1,'     2022    '!$A$1:$AC$1,0))</f>
        <v>8</v>
      </c>
      <c r="H201" s="150"/>
      <c r="I201" s="152">
        <f>INDEX('     2022    '!$A$1:$AC$1563,MATCH($D201,'     2022    '!$D$1:$D$1794,0),MATCH(I$1,'     2022    '!$A$1:$AC$1,0))</f>
        <v>148.19999999999999</v>
      </c>
      <c r="J201" s="150"/>
      <c r="K201" s="151">
        <f t="shared" si="7"/>
        <v>16.302</v>
      </c>
      <c r="L201" s="152">
        <f>INDEX('     2022    '!$A$1:$AC$1563,MATCH($D201,'     2022    '!$D$1:$D$1794,0),MATCH(L$1,'     2022    '!$A$1:$AC$1,0))</f>
        <v>148.34820000000002</v>
      </c>
      <c r="M201" s="152">
        <f>INDEX('     2022    '!$A$1:$AC$1563,MATCH($D201,'     2022    '!$D$1:$D$1794,0),MATCH(M$1,'     2022    '!$A$1:$AC$1,0))</f>
        <v>163.02000000000001</v>
      </c>
      <c r="N201" s="153" t="str">
        <f>INDEX('     2022    '!$A$1:$AC$1563,MATCH($D201,'     2022    '!$D$1:$D$1794,0),MATCH(N$1,'     2022    '!$A$1:$AC$1,0))</f>
        <v>14mm</v>
      </c>
      <c r="O201" s="154">
        <f>INDEX('     2022    '!$A$1:$AC$1563,MATCH($D201,'     2022    '!$D$1:$D$1794,0),MATCH(O$1,'     2022    '!$A$1:$AC$1,0))</f>
        <v>10</v>
      </c>
      <c r="P201" s="153">
        <f>INDEX('     2022    '!$A$1:$AC$1563,MATCH($D201,'     2022    '!$D$1:$D$1794,0),MATCH(P$1,'     2022    '!$A$1:$AC$1,0))</f>
        <v>30</v>
      </c>
      <c r="Q201" s="153" t="str">
        <f>INDEX('     2022    '!$A$1:$AC$1563,MATCH($D201,'     2022    '!$D$1:$D$1794,0),MATCH(Q$1,'     2022    '!$A$1:$AC$1,0))</f>
        <v>Yes</v>
      </c>
      <c r="R201" s="155">
        <f>INDEX('     2022    '!$A$1:$AC$1563,MATCH($D201,'     2022    '!$D$1:$D$1794,0),MATCH(R$1,'     2022    '!$A$1:$AC$1,0))</f>
        <v>25</v>
      </c>
      <c r="S201" s="155">
        <f>INDEX('     2022    '!$A$1:$AC$1563,MATCH($D201,'     2022    '!$D$1:$D$1794,0),MATCH(S$1,'     2022    '!$A$1:$AC$1,0))</f>
        <v>5.25</v>
      </c>
      <c r="T201" s="155">
        <f>INDEX('     2022    '!$A$1:$AC$1563,MATCH($D201,'     2022    '!$D$1:$D$1794,0),MATCH(T$1,'     2022    '!$A$1:$AC$1,0))</f>
        <v>2.8</v>
      </c>
      <c r="U201" s="154" t="str">
        <f>INDEX('     2022    '!$A$1:$AC$1563,MATCH($D201,'     2022    '!$D$1:$D$1794,0),MATCH(U$1,'     2022    '!$A$1:$AC$1,0))</f>
        <v>1.4G</v>
      </c>
      <c r="V201" s="153" t="str">
        <f>INDEX('     2022    '!$A$1:$AC$1563,MATCH($D201,'     2022    '!$D$1:$D$1794,0),MATCH(V$1,'     2022    '!$A$1:$AC$1,0))</f>
        <v>UN0336</v>
      </c>
      <c r="W201" s="153" t="str">
        <f>INDEX('     2022    '!$A$1:$AC$1563,MATCH($D201,'     2022    '!$D$1:$D$1794,0),MATCH(W$1,'     2022    '!$A$1:$AC$1,0))</f>
        <v>F4</v>
      </c>
      <c r="X201" s="151" t="str">
        <f>INDEX('     2022    '!$A$1:$AC$1563,MATCH($D201,'     2022    '!$D$1:$D$1794,0),MATCH(X$1,'     2022    '!$A$1:$AC$1,0))</f>
        <v/>
      </c>
      <c r="Y201" s="151" t="str">
        <f>INDEX('     2022    '!$A$1:$AC$1563,MATCH($D201,'     2022    '!$D$1:$D$1794,0),MATCH(Y$1,'     2022    '!$A$1:$AC$1,0))</f>
        <v/>
      </c>
      <c r="Z201" s="156">
        <f>INDEX('     2022    '!$A$1:$AC$1563,MATCH($D201,'     2022    '!$D$1:$D$1794,0),MATCH(Z$1,'     2022    '!$A$1:$AC$1,0))</f>
        <v>5.7799999999999997E-2</v>
      </c>
      <c r="AA201" s="153" t="str">
        <f>INDEX('     2022    '!$A$1:$AC$1563,MATCH($D201,'     2022    '!$D$1:$D$1794,0),MATCH(AA$1,'     2022    '!$A$1:$AC$1,0))</f>
        <v>1008-F4-69249650</v>
      </c>
      <c r="AB201" s="153" t="str">
        <f>INDEX('     2022    '!$A$1:$AC$1563,MATCH($D201,'     2022    '!$D$1:$D$1794,0),MATCH(AB$1,'     2022    '!$A$1:$AC$1,0))</f>
        <v>GB/HSE-337781</v>
      </c>
      <c r="AC201" s="153" t="str">
        <f>INDEX('     2022    '!$A$1:$AC$1563,MATCH($D201,'     2022    '!$D$1:$D$1794,0),MATCH(AC$1,'     2022    '!$A$1:$AC$1,0))</f>
        <v>11/1/2026</v>
      </c>
    </row>
    <row r="202" spans="1:29" ht="24">
      <c r="A202" s="32">
        <f t="shared" si="6"/>
        <v>199</v>
      </c>
      <c r="B202" s="68" t="str">
        <f>INDEX('     2022    '!B$2:B$1794,MATCH(D202,'     2022    '!D$2:D$1794,0))</f>
        <v/>
      </c>
      <c r="C202" s="204" t="str">
        <f>INDEX('     2022    '!C$2:C$1794,MATCH(D202,'     2022    '!D$2:D$1794,0))</f>
        <v>Roman Candle - 14mm Bundle</v>
      </c>
      <c r="D202" s="205" t="str">
        <f>INDEX('     2022    '!D:D,MATCH(A202,'     2022    '!AF:AF,0))</f>
        <v>CB45</v>
      </c>
      <c r="E202" s="204" t="str">
        <f>INDEX('     2022    '!$A$1:$BP$1563,MATCH(D202,'     2022    '!$D$1:$D$1794,0),MATCH(E$1,'     2022    '!$A$1:$BH$1,0))</f>
        <v>Red stars white willow. 300s.</v>
      </c>
      <c r="F202" s="206" t="str">
        <f>IFERROR(IF(LEFT(INDEX('     2022    '!AD$2:AD$1794,MATCH(D202,'     2022    '!D$2:D$1794,0)),4)="http",HYPERLINK(INDEX('     2022    '!AD$2:AD$1794,MATCH(D202,'     2022    '!D$2:D$1794,0)),"Video"),""),"")</f>
        <v>Video</v>
      </c>
      <c r="G202" s="207">
        <f>INDEX('     2022    '!$A$1:$AC$1563,MATCH($D202,'     2022    '!$D$1:$D$1794,0),MATCH(G$1,'     2022    '!$A$1:$AC$1,0))</f>
        <v>25</v>
      </c>
      <c r="H202" s="150"/>
      <c r="I202" s="152">
        <f>INDEX('     2022    '!$A$1:$AC$1563,MATCH($D202,'     2022    '!$D$1:$D$1794,0),MATCH(I$1,'     2022    '!$A$1:$AC$1,0))</f>
        <v>153.76</v>
      </c>
      <c r="J202" s="150"/>
      <c r="K202" s="151">
        <f t="shared" si="7"/>
        <v>16.913999999999998</v>
      </c>
      <c r="L202" s="152">
        <f>INDEX('     2022    '!$A$1:$AC$1563,MATCH($D202,'     2022    '!$D$1:$D$1794,0),MATCH(L$1,'     2022    '!$A$1:$AC$1,0))</f>
        <v>153.91739999999999</v>
      </c>
      <c r="M202" s="152">
        <f>INDEX('     2022    '!$A$1:$AC$1563,MATCH($D202,'     2022    '!$D$1:$D$1794,0),MATCH(M$1,'     2022    '!$A$1:$AC$1,0))</f>
        <v>169.14</v>
      </c>
      <c r="N202" s="153" t="str">
        <f>INDEX('     2022    '!$A$1:$AC$1563,MATCH($D202,'     2022    '!$D$1:$D$1794,0),MATCH(N$1,'     2022    '!$A$1:$AC$1,0))</f>
        <v>14mm</v>
      </c>
      <c r="O202" s="154">
        <f>INDEX('     2022    '!$A$1:$AC$1563,MATCH($D202,'     2022    '!$D$1:$D$1794,0),MATCH(O$1,'     2022    '!$A$1:$AC$1,0))</f>
        <v>10</v>
      </c>
      <c r="P202" s="153">
        <f>INDEX('     2022    '!$A$1:$AC$1563,MATCH($D202,'     2022    '!$D$1:$D$1794,0),MATCH(P$1,'     2022    '!$A$1:$AC$1,0))</f>
        <v>30</v>
      </c>
      <c r="Q202" s="153" t="str">
        <f>INDEX('     2022    '!$A$1:$AC$1563,MATCH($D202,'     2022    '!$D$1:$D$1794,0),MATCH(Q$1,'     2022    '!$A$1:$AC$1,0))</f>
        <v>Yes</v>
      </c>
      <c r="R202" s="155">
        <f>INDEX('     2022    '!$A$1:$AC$1563,MATCH($D202,'     2022    '!$D$1:$D$1794,0),MATCH(R$1,'     2022    '!$A$1:$AC$1,0))</f>
        <v>26</v>
      </c>
      <c r="S202" s="155">
        <f>INDEX('     2022    '!$A$1:$AC$1563,MATCH($D202,'     2022    '!$D$1:$D$1794,0),MATCH(S$1,'     2022    '!$A$1:$AC$1,0))</f>
        <v>5.3</v>
      </c>
      <c r="T202" s="155">
        <f>INDEX('     2022    '!$A$1:$AC$1563,MATCH($D202,'     2022    '!$D$1:$D$1794,0),MATCH(T$1,'     2022    '!$A$1:$AC$1,0))</f>
        <v>2.8</v>
      </c>
      <c r="U202" s="154" t="str">
        <f>INDEX('     2022    '!$A$1:$AC$1563,MATCH($D202,'     2022    '!$D$1:$D$1794,0),MATCH(U$1,'     2022    '!$A$1:$AC$1,0))</f>
        <v>1.4G</v>
      </c>
      <c r="V202" s="153" t="str">
        <f>INDEX('     2022    '!$A$1:$AC$1563,MATCH($D202,'     2022    '!$D$1:$D$1794,0),MATCH(V$1,'     2022    '!$A$1:$AC$1,0))</f>
        <v>UN0336</v>
      </c>
      <c r="W202" s="153" t="str">
        <f>INDEX('     2022    '!$A$1:$AC$1563,MATCH($D202,'     2022    '!$D$1:$D$1794,0),MATCH(W$1,'     2022    '!$A$1:$AC$1,0))</f>
        <v>F4</v>
      </c>
      <c r="X202" s="151" t="str">
        <f>INDEX('     2022    '!$A$1:$AC$1563,MATCH($D202,'     2022    '!$D$1:$D$1794,0),MATCH(X$1,'     2022    '!$A$1:$AC$1,0))</f>
        <v/>
      </c>
      <c r="Y202" s="151" t="str">
        <f>INDEX('     2022    '!$A$1:$AC$1563,MATCH($D202,'     2022    '!$D$1:$D$1794,0),MATCH(Y$1,'     2022    '!$A$1:$AC$1,0))</f>
        <v/>
      </c>
      <c r="Z202" s="156">
        <f>INDEX('     2022    '!$A$1:$AC$1563,MATCH($D202,'     2022    '!$D$1:$D$1794,0),MATCH(Z$1,'     2022    '!$A$1:$AC$1,0))</f>
        <v>5.8000000000000003E-2</v>
      </c>
      <c r="AA202" s="153" t="str">
        <f>INDEX('     2022    '!$A$1:$AC$1563,MATCH($D202,'     2022    '!$D$1:$D$1794,0),MATCH(AA$1,'     2022    '!$A$1:$AC$1,0))</f>
        <v>1008-F4-69249650</v>
      </c>
      <c r="AB202" s="153" t="str">
        <f>INDEX('     2022    '!$A$1:$AC$1563,MATCH($D202,'     2022    '!$D$1:$D$1794,0),MATCH(AB$1,'     2022    '!$A$1:$AC$1,0))</f>
        <v>GB/HSE-358596</v>
      </c>
      <c r="AC202" s="153" t="str">
        <f>INDEX('     2022    '!$A$1:$AC$1563,MATCH($D202,'     2022    '!$D$1:$D$1794,0),MATCH(AC$1,'     2022    '!$A$1:$AC$1,0))</f>
        <v>8/15/2028</v>
      </c>
    </row>
    <row r="203" spans="1:29" ht="24">
      <c r="A203" s="32">
        <f t="shared" si="6"/>
        <v>200</v>
      </c>
      <c r="B203" s="68" t="str">
        <f>INDEX('     2022    '!B$2:B$1794,MATCH(D203,'     2022    '!D$2:D$1794,0))</f>
        <v/>
      </c>
      <c r="C203" s="204" t="str">
        <f>INDEX('     2022    '!C$2:C$1794,MATCH(D203,'     2022    '!D$2:D$1794,0))</f>
        <v>Roman Candle - 14mm Bundle</v>
      </c>
      <c r="D203" s="205" t="str">
        <f>INDEX('     2022    '!D:D,MATCH(A203,'     2022    '!AF:AF,0))</f>
        <v>CB1</v>
      </c>
      <c r="E203" s="204" t="str">
        <f>INDEX('     2022    '!$A$1:$BP$1563,MATCH(D203,'     2022    '!$D$1:$D$1794,0),MATCH(E$1,'     2022    '!$A$1:$BH$1,0))</f>
        <v>Gold crown w/multi colour star 300s</v>
      </c>
      <c r="F203" s="206" t="str">
        <f>IFERROR(IF(LEFT(INDEX('     2022    '!AD$2:AD$1794,MATCH(D203,'     2022    '!D$2:D$1794,0)),4)="http",HYPERLINK(INDEX('     2022    '!AD$2:AD$1794,MATCH(D203,'     2022    '!D$2:D$1794,0)),"Video"),""),"")</f>
        <v/>
      </c>
      <c r="G203" s="207">
        <f>INDEX('     2022    '!$A$1:$AC$1563,MATCH($D203,'     2022    '!$D$1:$D$1794,0),MATCH(G$1,'     2022    '!$A$1:$AC$1,0))</f>
        <v>0</v>
      </c>
      <c r="H203" s="150"/>
      <c r="I203" s="152">
        <f>INDEX('     2022    '!$A$1:$AC$1563,MATCH($D203,'     2022    '!$D$1:$D$1794,0),MATCH(I$1,'     2022    '!$A$1:$AC$1,0))</f>
        <v>147.13999999999999</v>
      </c>
      <c r="J203" s="150"/>
      <c r="K203" s="151">
        <f t="shared" si="7"/>
        <v>17.866167981795048</v>
      </c>
      <c r="L203" s="152">
        <f>INDEX('     2022    '!$A$1:$AC$1563,MATCH($D203,'     2022    '!$D$1:$D$1794,0),MATCH(L$1,'     2022    '!$A$1:$AC$1,0))</f>
        <v>162.58212863433494</v>
      </c>
      <c r="M203" s="152">
        <f>INDEX('     2022    '!$A$1:$AC$1563,MATCH($D203,'     2022    '!$D$1:$D$1794,0),MATCH(M$1,'     2022    '!$A$1:$AC$1,0))</f>
        <v>178.66167981795047</v>
      </c>
      <c r="N203" s="153" t="str">
        <f>INDEX('     2022    '!$A$1:$AC$1563,MATCH($D203,'     2022    '!$D$1:$D$1794,0),MATCH(N$1,'     2022    '!$A$1:$AC$1,0))</f>
        <v>14mm</v>
      </c>
      <c r="O203" s="154">
        <f>INDEX('     2022    '!$A$1:$AC$1563,MATCH($D203,'     2022    '!$D$1:$D$1794,0),MATCH(O$1,'     2022    '!$A$1:$AC$1,0))</f>
        <v>10</v>
      </c>
      <c r="P203" s="153">
        <f>INDEX('     2022    '!$A$1:$AC$1563,MATCH($D203,'     2022    '!$D$1:$D$1794,0),MATCH(P$1,'     2022    '!$A$1:$AC$1,0))</f>
        <v>30</v>
      </c>
      <c r="Q203" s="153" t="str">
        <f>INDEX('     2022    '!$A$1:$AC$1563,MATCH($D203,'     2022    '!$D$1:$D$1794,0),MATCH(Q$1,'     2022    '!$A$1:$AC$1,0))</f>
        <v>Yes</v>
      </c>
      <c r="R203" s="155">
        <f>INDEX('     2022    '!$A$1:$AC$1563,MATCH($D203,'     2022    '!$D$1:$D$1794,0),MATCH(R$1,'     2022    '!$A$1:$AC$1,0))</f>
        <v>26</v>
      </c>
      <c r="S203" s="155">
        <f>INDEX('     2022    '!$A$1:$AC$1563,MATCH($D203,'     2022    '!$D$1:$D$1794,0),MATCH(S$1,'     2022    '!$A$1:$AC$1,0))</f>
        <v>5.3</v>
      </c>
      <c r="T203" s="155">
        <f>INDEX('     2022    '!$A$1:$AC$1563,MATCH($D203,'     2022    '!$D$1:$D$1794,0),MATCH(T$1,'     2022    '!$A$1:$AC$1,0))</f>
        <v>2.8</v>
      </c>
      <c r="U203" s="154" t="str">
        <f>INDEX('     2022    '!$A$1:$AC$1563,MATCH($D203,'     2022    '!$D$1:$D$1794,0),MATCH(U$1,'     2022    '!$A$1:$AC$1,0))</f>
        <v>1.4G</v>
      </c>
      <c r="V203" s="153" t="str">
        <f>INDEX('     2022    '!$A$1:$AC$1563,MATCH($D203,'     2022    '!$D$1:$D$1794,0),MATCH(V$1,'     2022    '!$A$1:$AC$1,0))</f>
        <v>UN0336</v>
      </c>
      <c r="W203" s="153" t="str">
        <f>INDEX('     2022    '!$A$1:$AC$1563,MATCH($D203,'     2022    '!$D$1:$D$1794,0),MATCH(W$1,'     2022    '!$A$1:$AC$1,0))</f>
        <v>F4</v>
      </c>
      <c r="X203" s="151" t="str">
        <f>INDEX('     2022    '!$A$1:$AC$1563,MATCH($D203,'     2022    '!$D$1:$D$1794,0),MATCH(X$1,'     2022    '!$A$1:$AC$1,0))</f>
        <v/>
      </c>
      <c r="Y203" s="151" t="str">
        <f>INDEX('     2022    '!$A$1:$AC$1563,MATCH($D203,'     2022    '!$D$1:$D$1794,0),MATCH(Y$1,'     2022    '!$A$1:$AC$1,0))</f>
        <v/>
      </c>
      <c r="Z203" s="156">
        <f>INDEX('     2022    '!$A$1:$AC$1563,MATCH($D203,'     2022    '!$D$1:$D$1794,0),MATCH(Z$1,'     2022    '!$A$1:$AC$1,0))</f>
        <v>6.5199999999999994E-2</v>
      </c>
      <c r="AA203" s="153" t="str">
        <f>INDEX('     2022    '!$A$1:$AC$1563,MATCH($D203,'     2022    '!$D$1:$D$1794,0),MATCH(AA$1,'     2022    '!$A$1:$AC$1,0))</f>
        <v>1008-F4-69249650</v>
      </c>
      <c r="AB203" s="153" t="str">
        <f>INDEX('     2022    '!$A$1:$AC$1563,MATCH($D203,'     2022    '!$D$1:$D$1794,0),MATCH(AB$1,'     2022    '!$A$1:$AC$1,0))</f>
        <v>GB/HSE-337779</v>
      </c>
      <c r="AC203" s="153" t="str">
        <f>INDEX('     2022    '!$A$1:$AC$1563,MATCH($D203,'     2022    '!$D$1:$D$1794,0),MATCH(AC$1,'     2022    '!$A$1:$AC$1,0))</f>
        <v>11/1/2026</v>
      </c>
    </row>
    <row r="204" spans="1:29" ht="24">
      <c r="A204" s="32">
        <f t="shared" si="6"/>
        <v>201</v>
      </c>
      <c r="B204" s="68" t="str">
        <f>INDEX('     2022    '!B$2:B$1794,MATCH(D204,'     2022    '!D$2:D$1794,0))</f>
        <v/>
      </c>
      <c r="C204" s="204" t="str">
        <f>INDEX('     2022    '!C$2:C$1794,MATCH(D204,'     2022    '!D$2:D$1794,0))</f>
        <v>Roman Candle - 20mm Hong Kong</v>
      </c>
      <c r="D204" s="205" t="str">
        <f>INDEX('     2022    '!D:D,MATCH(A204,'     2022    '!AF:AF,0))</f>
        <v>CCH06</v>
      </c>
      <c r="E204" s="204" t="str">
        <f>INDEX('     2022    '!$A$1:$BP$1563,MATCH(D204,'     2022    '!$D$1:$D$1794,0),MATCH(E$1,'     2022    '!$A$1:$BH$1,0))</f>
        <v>20mm 10s. Crackling Comet.</v>
      </c>
      <c r="F204" s="206" t="str">
        <f>IFERROR(IF(LEFT(INDEX('     2022    '!AD$2:AD$1794,MATCH(D204,'     2022    '!D$2:D$1794,0)),4)="http",HYPERLINK(INDEX('     2022    '!AD$2:AD$1794,MATCH(D204,'     2022    '!D$2:D$1794,0)),"Video"),""),"")</f>
        <v/>
      </c>
      <c r="G204" s="207">
        <f>INDEX('     2022    '!$A$1:$AC$1563,MATCH($D204,'     2022    '!$D$1:$D$1794,0),MATCH(G$1,'     2022    '!$A$1:$AC$1,0))</f>
        <v>18</v>
      </c>
      <c r="H204" s="150"/>
      <c r="I204" s="152">
        <f>INDEX('     2022    '!$A$1:$AC$1563,MATCH($D204,'     2022    '!$D$1:$D$1794,0),MATCH(I$1,'     2022    '!$A$1:$AC$1,0))</f>
        <v>81.900000000000006</v>
      </c>
      <c r="J204" s="150"/>
      <c r="K204" s="151">
        <f t="shared" si="7"/>
        <v>1.25125</v>
      </c>
      <c r="L204" s="152">
        <f>INDEX('     2022    '!$A$1:$AC$1563,MATCH($D204,'     2022    '!$D$1:$D$1794,0),MATCH(L$1,'     2022    '!$A$1:$AC$1,0))</f>
        <v>81.98190000000001</v>
      </c>
      <c r="M204" s="152">
        <f>INDEX('     2022    '!$A$1:$AC$1563,MATCH($D204,'     2022    '!$D$1:$D$1794,0),MATCH(M$1,'     2022    '!$A$1:$AC$1,0))</f>
        <v>90.09</v>
      </c>
      <c r="N204" s="153" t="str">
        <f>INDEX('     2022    '!$A$1:$AC$1563,MATCH($D204,'     2022    '!$D$1:$D$1794,0),MATCH(N$1,'     2022    '!$A$1:$AC$1,0))</f>
        <v>20mm</v>
      </c>
      <c r="O204" s="154">
        <f>INDEX('     2022    '!$A$1:$AC$1563,MATCH($D204,'     2022    '!$D$1:$D$1794,0),MATCH(O$1,'     2022    '!$A$1:$AC$1,0))</f>
        <v>72</v>
      </c>
      <c r="P204" s="153">
        <f>INDEX('     2022    '!$A$1:$AC$1563,MATCH($D204,'     2022    '!$D$1:$D$1794,0),MATCH(P$1,'     2022    '!$A$1:$AC$1,0))</f>
        <v>30</v>
      </c>
      <c r="Q204" s="153" t="str">
        <f>INDEX('     2022    '!$A$1:$AC$1563,MATCH($D204,'     2022    '!$D$1:$D$1794,0),MATCH(Q$1,'     2022    '!$A$1:$AC$1,0))</f>
        <v>Yes</v>
      </c>
      <c r="R204" s="155">
        <f>INDEX('     2022    '!$A$1:$AC$1563,MATCH($D204,'     2022    '!$D$1:$D$1794,0),MATCH(R$1,'     2022    '!$A$1:$AC$1,0))</f>
        <v>17</v>
      </c>
      <c r="S204" s="155">
        <f>INDEX('     2022    '!$A$1:$AC$1563,MATCH($D204,'     2022    '!$D$1:$D$1794,0),MATCH(S$1,'     2022    '!$A$1:$AC$1,0))</f>
        <v>4.9000000000000004</v>
      </c>
      <c r="T204" s="155">
        <f>INDEX('     2022    '!$A$1:$AC$1563,MATCH($D204,'     2022    '!$D$1:$D$1794,0),MATCH(T$1,'     2022    '!$A$1:$AC$1,0))</f>
        <v>1</v>
      </c>
      <c r="U204" s="154" t="str">
        <f>INDEX('     2022    '!$A$1:$AC$1563,MATCH($D204,'     2022    '!$D$1:$D$1794,0),MATCH(U$1,'     2022    '!$A$1:$AC$1,0))</f>
        <v>1.4G</v>
      </c>
      <c r="V204" s="153" t="str">
        <f>INDEX('     2022    '!$A$1:$AC$1563,MATCH($D204,'     2022    '!$D$1:$D$1794,0),MATCH(V$1,'     2022    '!$A$1:$AC$1,0))</f>
        <v>UN0336</v>
      </c>
      <c r="W204" s="153" t="str">
        <f>INDEX('     2022    '!$A$1:$AC$1563,MATCH($D204,'     2022    '!$D$1:$D$1794,0),MATCH(W$1,'     2022    '!$A$1:$AC$1,0))</f>
        <v>F4</v>
      </c>
      <c r="X204" s="151" t="str">
        <f>INDEX('     2022    '!$A$1:$AC$1563,MATCH($D204,'     2022    '!$D$1:$D$1794,0),MATCH(X$1,'     2022    '!$A$1:$AC$1,0))</f>
        <v/>
      </c>
      <c r="Y204" s="151" t="str">
        <f>INDEX('     2022    '!$A$1:$AC$1563,MATCH($D204,'     2022    '!$D$1:$D$1794,0),MATCH(Y$1,'     2022    '!$A$1:$AC$1,0))</f>
        <v/>
      </c>
      <c r="Z204" s="156">
        <f>INDEX('     2022    '!$A$1:$AC$1563,MATCH($D204,'     2022    '!$D$1:$D$1794,0),MATCH(Z$1,'     2022    '!$A$1:$AC$1,0))</f>
        <v>3.8100000000000002E-2</v>
      </c>
      <c r="AA204" s="153" t="str">
        <f>INDEX('     2022    '!$A$1:$AC$1563,MATCH($D204,'     2022    '!$D$1:$D$1794,0),MATCH(AA$1,'     2022    '!$A$1:$AC$1,0))</f>
        <v>1008-F4-69259796</v>
      </c>
      <c r="AB204" s="153" t="str">
        <f>INDEX('     2022    '!$A$1:$AC$1563,MATCH($D204,'     2022    '!$D$1:$D$1794,0),MATCH(AB$1,'     2022    '!$A$1:$AC$1,0))</f>
        <v>GB/HSE-358660</v>
      </c>
      <c r="AC204" s="153" t="str">
        <f>INDEX('     2022    '!$A$1:$AC$1563,MATCH($D204,'     2022    '!$D$1:$D$1794,0),MATCH(AC$1,'     2022    '!$A$1:$AC$1,0))</f>
        <v>8/15/2028</v>
      </c>
    </row>
    <row r="205" spans="1:29" ht="24">
      <c r="A205" s="32">
        <f t="shared" si="6"/>
        <v>202</v>
      </c>
      <c r="B205" s="68" t="str">
        <f>INDEX('     2022    '!B$2:B$1794,MATCH(D205,'     2022    '!D$2:D$1794,0))</f>
        <v/>
      </c>
      <c r="C205" s="204" t="str">
        <f>INDEX('     2022    '!C$2:C$1794,MATCH(D205,'     2022    '!D$2:D$1794,0))</f>
        <v>Roman Candle - 20mm Hong Kong</v>
      </c>
      <c r="D205" s="205" t="str">
        <f>INDEX('     2022    '!D:D,MATCH(A205,'     2022    '!AF:AF,0))</f>
        <v>CCH07</v>
      </c>
      <c r="E205" s="204" t="str">
        <f>INDEX('     2022    '!$A$1:$BP$1563,MATCH(D205,'     2022    '!$D$1:$D$1794,0),MATCH(E$1,'     2022    '!$A$1:$BH$1,0))</f>
        <v>20mm 10s. Silver Comet.</v>
      </c>
      <c r="F205" s="206" t="str">
        <f>IFERROR(IF(LEFT(INDEX('     2022    '!AD$2:AD$1794,MATCH(D205,'     2022    '!D$2:D$1794,0)),4)="http",HYPERLINK(INDEX('     2022    '!AD$2:AD$1794,MATCH(D205,'     2022    '!D$2:D$1794,0)),"Video"),""),"")</f>
        <v/>
      </c>
      <c r="G205" s="207">
        <f>INDEX('     2022    '!$A$1:$AC$1563,MATCH($D205,'     2022    '!$D$1:$D$1794,0),MATCH(G$1,'     2022    '!$A$1:$AC$1,0))</f>
        <v>32</v>
      </c>
      <c r="H205" s="150"/>
      <c r="I205" s="152">
        <f>INDEX('     2022    '!$A$1:$AC$1563,MATCH($D205,'     2022    '!$D$1:$D$1794,0),MATCH(I$1,'     2022    '!$A$1:$AC$1,0))</f>
        <v>81.900000000000006</v>
      </c>
      <c r="J205" s="150"/>
      <c r="K205" s="151">
        <f t="shared" si="7"/>
        <v>1.25125</v>
      </c>
      <c r="L205" s="152">
        <f>INDEX('     2022    '!$A$1:$AC$1563,MATCH($D205,'     2022    '!$D$1:$D$1794,0),MATCH(L$1,'     2022    '!$A$1:$AC$1,0))</f>
        <v>81.98190000000001</v>
      </c>
      <c r="M205" s="152">
        <f>INDEX('     2022    '!$A$1:$AC$1563,MATCH($D205,'     2022    '!$D$1:$D$1794,0),MATCH(M$1,'     2022    '!$A$1:$AC$1,0))</f>
        <v>90.09</v>
      </c>
      <c r="N205" s="153" t="str">
        <f>INDEX('     2022    '!$A$1:$AC$1563,MATCH($D205,'     2022    '!$D$1:$D$1794,0),MATCH(N$1,'     2022    '!$A$1:$AC$1,0))</f>
        <v>20mm</v>
      </c>
      <c r="O205" s="154">
        <f>INDEX('     2022    '!$A$1:$AC$1563,MATCH($D205,'     2022    '!$D$1:$D$1794,0),MATCH(O$1,'     2022    '!$A$1:$AC$1,0))</f>
        <v>72</v>
      </c>
      <c r="P205" s="153">
        <f>INDEX('     2022    '!$A$1:$AC$1563,MATCH($D205,'     2022    '!$D$1:$D$1794,0),MATCH(P$1,'     2022    '!$A$1:$AC$1,0))</f>
        <v>30</v>
      </c>
      <c r="Q205" s="153" t="str">
        <f>INDEX('     2022    '!$A$1:$AC$1563,MATCH($D205,'     2022    '!$D$1:$D$1794,0),MATCH(Q$1,'     2022    '!$A$1:$AC$1,0))</f>
        <v>Yes</v>
      </c>
      <c r="R205" s="155">
        <f>INDEX('     2022    '!$A$1:$AC$1563,MATCH($D205,'     2022    '!$D$1:$D$1794,0),MATCH(R$1,'     2022    '!$A$1:$AC$1,0))</f>
        <v>17</v>
      </c>
      <c r="S205" s="155">
        <f>INDEX('     2022    '!$A$1:$AC$1563,MATCH($D205,'     2022    '!$D$1:$D$1794,0),MATCH(S$1,'     2022    '!$A$1:$AC$1,0))</f>
        <v>4.9000000000000004</v>
      </c>
      <c r="T205" s="155">
        <f>INDEX('     2022    '!$A$1:$AC$1563,MATCH($D205,'     2022    '!$D$1:$D$1794,0),MATCH(T$1,'     2022    '!$A$1:$AC$1,0))</f>
        <v>1</v>
      </c>
      <c r="U205" s="154" t="str">
        <f>INDEX('     2022    '!$A$1:$AC$1563,MATCH($D205,'     2022    '!$D$1:$D$1794,0),MATCH(U$1,'     2022    '!$A$1:$AC$1,0))</f>
        <v>1.4G</v>
      </c>
      <c r="V205" s="153" t="str">
        <f>INDEX('     2022    '!$A$1:$AC$1563,MATCH($D205,'     2022    '!$D$1:$D$1794,0),MATCH(V$1,'     2022    '!$A$1:$AC$1,0))</f>
        <v>UN0336</v>
      </c>
      <c r="W205" s="153" t="str">
        <f>INDEX('     2022    '!$A$1:$AC$1563,MATCH($D205,'     2022    '!$D$1:$D$1794,0),MATCH(W$1,'     2022    '!$A$1:$AC$1,0))</f>
        <v>F4</v>
      </c>
      <c r="X205" s="151" t="str">
        <f>INDEX('     2022    '!$A$1:$AC$1563,MATCH($D205,'     2022    '!$D$1:$D$1794,0),MATCH(X$1,'     2022    '!$A$1:$AC$1,0))</f>
        <v/>
      </c>
      <c r="Y205" s="151" t="str">
        <f>INDEX('     2022    '!$A$1:$AC$1563,MATCH($D205,'     2022    '!$D$1:$D$1794,0),MATCH(Y$1,'     2022    '!$A$1:$AC$1,0))</f>
        <v/>
      </c>
      <c r="Z205" s="156">
        <f>INDEX('     2022    '!$A$1:$AC$1563,MATCH($D205,'     2022    '!$D$1:$D$1794,0),MATCH(Z$1,'     2022    '!$A$1:$AC$1,0))</f>
        <v>3.8100000000000002E-2</v>
      </c>
      <c r="AA205" s="153" t="str">
        <f>INDEX('     2022    '!$A$1:$AC$1563,MATCH($D205,'     2022    '!$D$1:$D$1794,0),MATCH(AA$1,'     2022    '!$A$1:$AC$1,0))</f>
        <v>1008-F4-69259796</v>
      </c>
      <c r="AB205" s="153" t="str">
        <f>INDEX('     2022    '!$A$1:$AC$1563,MATCH($D205,'     2022    '!$D$1:$D$1794,0),MATCH(AB$1,'     2022    '!$A$1:$AC$1,0))</f>
        <v>GB/HSE-358661</v>
      </c>
      <c r="AC205" s="153" t="str">
        <f>INDEX('     2022    '!$A$1:$AC$1563,MATCH($D205,'     2022    '!$D$1:$D$1794,0),MATCH(AC$1,'     2022    '!$A$1:$AC$1,0))</f>
        <v>8/15/2028</v>
      </c>
    </row>
    <row r="206" spans="1:29" ht="24">
      <c r="A206" s="32">
        <f t="shared" si="6"/>
        <v>203</v>
      </c>
      <c r="B206" s="68" t="str">
        <f>INDEX('     2022    '!B$2:B$1794,MATCH(D206,'     2022    '!D$2:D$1794,0))</f>
        <v/>
      </c>
      <c r="C206" s="204" t="str">
        <f>INDEX('     2022    '!C$2:C$1794,MATCH(D206,'     2022    '!D$2:D$1794,0))</f>
        <v>Roman Candle - 20mm Hong Kong</v>
      </c>
      <c r="D206" s="205" t="str">
        <f>INDEX('     2022    '!D:D,MATCH(A206,'     2022    '!AF:AF,0))</f>
        <v>CCH08</v>
      </c>
      <c r="E206" s="204" t="str">
        <f>INDEX('     2022    '!$A$1:$BP$1563,MATCH(D206,'     2022    '!$D$1:$D$1794,0),MATCH(E$1,'     2022    '!$A$1:$BH$1,0))</f>
        <v>20mm 10s. Gold Comet.</v>
      </c>
      <c r="F206" s="206" t="str">
        <f>IFERROR(IF(LEFT(INDEX('     2022    '!AD$2:AD$1794,MATCH(D206,'     2022    '!D$2:D$1794,0)),4)="http",HYPERLINK(INDEX('     2022    '!AD$2:AD$1794,MATCH(D206,'     2022    '!D$2:D$1794,0)),"Video"),""),"")</f>
        <v/>
      </c>
      <c r="G206" s="207">
        <f>INDEX('     2022    '!$A$1:$AC$1563,MATCH($D206,'     2022    '!$D$1:$D$1794,0),MATCH(G$1,'     2022    '!$A$1:$AC$1,0))</f>
        <v>34</v>
      </c>
      <c r="H206" s="150"/>
      <c r="I206" s="152">
        <f>INDEX('     2022    '!$A$1:$AC$1563,MATCH($D206,'     2022    '!$D$1:$D$1794,0),MATCH(I$1,'     2022    '!$A$1:$AC$1,0))</f>
        <v>81.900000000000006</v>
      </c>
      <c r="J206" s="150"/>
      <c r="K206" s="151">
        <f t="shared" si="7"/>
        <v>1.25125</v>
      </c>
      <c r="L206" s="152">
        <f>INDEX('     2022    '!$A$1:$AC$1563,MATCH($D206,'     2022    '!$D$1:$D$1794,0),MATCH(L$1,'     2022    '!$A$1:$AC$1,0))</f>
        <v>81.98190000000001</v>
      </c>
      <c r="M206" s="152">
        <f>INDEX('     2022    '!$A$1:$AC$1563,MATCH($D206,'     2022    '!$D$1:$D$1794,0),MATCH(M$1,'     2022    '!$A$1:$AC$1,0))</f>
        <v>90.09</v>
      </c>
      <c r="N206" s="153" t="str">
        <f>INDEX('     2022    '!$A$1:$AC$1563,MATCH($D206,'     2022    '!$D$1:$D$1794,0),MATCH(N$1,'     2022    '!$A$1:$AC$1,0))</f>
        <v>20mm</v>
      </c>
      <c r="O206" s="154">
        <f>INDEX('     2022    '!$A$1:$AC$1563,MATCH($D206,'     2022    '!$D$1:$D$1794,0),MATCH(O$1,'     2022    '!$A$1:$AC$1,0))</f>
        <v>72</v>
      </c>
      <c r="P206" s="153">
        <f>INDEX('     2022    '!$A$1:$AC$1563,MATCH($D206,'     2022    '!$D$1:$D$1794,0),MATCH(P$1,'     2022    '!$A$1:$AC$1,0))</f>
        <v>30</v>
      </c>
      <c r="Q206" s="153" t="str">
        <f>INDEX('     2022    '!$A$1:$AC$1563,MATCH($D206,'     2022    '!$D$1:$D$1794,0),MATCH(Q$1,'     2022    '!$A$1:$AC$1,0))</f>
        <v>Yes</v>
      </c>
      <c r="R206" s="155">
        <f>INDEX('     2022    '!$A$1:$AC$1563,MATCH($D206,'     2022    '!$D$1:$D$1794,0),MATCH(R$1,'     2022    '!$A$1:$AC$1,0))</f>
        <v>17</v>
      </c>
      <c r="S206" s="155">
        <f>INDEX('     2022    '!$A$1:$AC$1563,MATCH($D206,'     2022    '!$D$1:$D$1794,0),MATCH(S$1,'     2022    '!$A$1:$AC$1,0))</f>
        <v>4.9000000000000004</v>
      </c>
      <c r="T206" s="155">
        <f>INDEX('     2022    '!$A$1:$AC$1563,MATCH($D206,'     2022    '!$D$1:$D$1794,0),MATCH(T$1,'     2022    '!$A$1:$AC$1,0))</f>
        <v>1</v>
      </c>
      <c r="U206" s="154" t="str">
        <f>INDEX('     2022    '!$A$1:$AC$1563,MATCH($D206,'     2022    '!$D$1:$D$1794,0),MATCH(U$1,'     2022    '!$A$1:$AC$1,0))</f>
        <v>1.4G</v>
      </c>
      <c r="V206" s="153" t="str">
        <f>INDEX('     2022    '!$A$1:$AC$1563,MATCH($D206,'     2022    '!$D$1:$D$1794,0),MATCH(V$1,'     2022    '!$A$1:$AC$1,0))</f>
        <v>UN0336</v>
      </c>
      <c r="W206" s="153" t="str">
        <f>INDEX('     2022    '!$A$1:$AC$1563,MATCH($D206,'     2022    '!$D$1:$D$1794,0),MATCH(W$1,'     2022    '!$A$1:$AC$1,0))</f>
        <v>F4</v>
      </c>
      <c r="X206" s="151" t="str">
        <f>INDEX('     2022    '!$A$1:$AC$1563,MATCH($D206,'     2022    '!$D$1:$D$1794,0),MATCH(X$1,'     2022    '!$A$1:$AC$1,0))</f>
        <v/>
      </c>
      <c r="Y206" s="151" t="str">
        <f>INDEX('     2022    '!$A$1:$AC$1563,MATCH($D206,'     2022    '!$D$1:$D$1794,0),MATCH(Y$1,'     2022    '!$A$1:$AC$1,0))</f>
        <v/>
      </c>
      <c r="Z206" s="156">
        <f>INDEX('     2022    '!$A$1:$AC$1563,MATCH($D206,'     2022    '!$D$1:$D$1794,0),MATCH(Z$1,'     2022    '!$A$1:$AC$1,0))</f>
        <v>3.8100000000000002E-2</v>
      </c>
      <c r="AA206" s="153" t="str">
        <f>INDEX('     2022    '!$A$1:$AC$1563,MATCH($D206,'     2022    '!$D$1:$D$1794,0),MATCH(AA$1,'     2022    '!$A$1:$AC$1,0))</f>
        <v>1008-F4-69259796</v>
      </c>
      <c r="AB206" s="153" t="str">
        <f>INDEX('     2022    '!$A$1:$AC$1563,MATCH($D206,'     2022    '!$D$1:$D$1794,0),MATCH(AB$1,'     2022    '!$A$1:$AC$1,0))</f>
        <v>GB/HSE-358662</v>
      </c>
      <c r="AC206" s="153" t="str">
        <f>INDEX('     2022    '!$A$1:$AC$1563,MATCH($D206,'     2022    '!$D$1:$D$1794,0),MATCH(AC$1,'     2022    '!$A$1:$AC$1,0))</f>
        <v>8/15/2028</v>
      </c>
    </row>
    <row r="207" spans="1:29" ht="24">
      <c r="A207" s="32">
        <f t="shared" si="6"/>
        <v>204</v>
      </c>
      <c r="B207" s="68" t="str">
        <f>INDEX('     2022    '!B$2:B$1794,MATCH(D207,'     2022    '!D$2:D$1794,0))</f>
        <v/>
      </c>
      <c r="C207" s="204" t="str">
        <f>INDEX('     2022    '!C$2:C$1794,MATCH(D207,'     2022    '!D$2:D$1794,0))</f>
        <v>Roman Candle - 20mm Hong Kong</v>
      </c>
      <c r="D207" s="205" t="str">
        <f>INDEX('     2022    '!D:D,MATCH(A207,'     2022    '!AF:AF,0))</f>
        <v>CCH09</v>
      </c>
      <c r="E207" s="204" t="str">
        <f>INDEX('     2022    '!$A$1:$BP$1563,MATCH(D207,'     2022    '!$D$1:$D$1794,0),MATCH(E$1,'     2022    '!$A$1:$BH$1,0))</f>
        <v>20mm 10s. Blue Coco.</v>
      </c>
      <c r="F207" s="206" t="str">
        <f>IFERROR(IF(LEFT(INDEX('     2022    '!AD$2:AD$1794,MATCH(D207,'     2022    '!D$2:D$1794,0)),4)="http",HYPERLINK(INDEX('     2022    '!AD$2:AD$1794,MATCH(D207,'     2022    '!D$2:D$1794,0)),"Video"),""),"")</f>
        <v/>
      </c>
      <c r="G207" s="207">
        <f>INDEX('     2022    '!$A$1:$AC$1563,MATCH($D207,'     2022    '!$D$1:$D$1794,0),MATCH(G$1,'     2022    '!$A$1:$AC$1,0))</f>
        <v>21</v>
      </c>
      <c r="H207" s="150"/>
      <c r="I207" s="152">
        <f>INDEX('     2022    '!$A$1:$AC$1563,MATCH($D207,'     2022    '!$D$1:$D$1794,0),MATCH(I$1,'     2022    '!$A$1:$AC$1,0))</f>
        <v>81.900000000000006</v>
      </c>
      <c r="J207" s="150"/>
      <c r="K207" s="151">
        <f t="shared" si="7"/>
        <v>1.25125</v>
      </c>
      <c r="L207" s="152">
        <f>INDEX('     2022    '!$A$1:$AC$1563,MATCH($D207,'     2022    '!$D$1:$D$1794,0),MATCH(L$1,'     2022    '!$A$1:$AC$1,0))</f>
        <v>81.98190000000001</v>
      </c>
      <c r="M207" s="152">
        <f>INDEX('     2022    '!$A$1:$AC$1563,MATCH($D207,'     2022    '!$D$1:$D$1794,0),MATCH(M$1,'     2022    '!$A$1:$AC$1,0))</f>
        <v>90.09</v>
      </c>
      <c r="N207" s="153" t="str">
        <f>INDEX('     2022    '!$A$1:$AC$1563,MATCH($D207,'     2022    '!$D$1:$D$1794,0),MATCH(N$1,'     2022    '!$A$1:$AC$1,0))</f>
        <v>20mm</v>
      </c>
      <c r="O207" s="154">
        <f>INDEX('     2022    '!$A$1:$AC$1563,MATCH($D207,'     2022    '!$D$1:$D$1794,0),MATCH(O$1,'     2022    '!$A$1:$AC$1,0))</f>
        <v>72</v>
      </c>
      <c r="P207" s="153">
        <f>INDEX('     2022    '!$A$1:$AC$1563,MATCH($D207,'     2022    '!$D$1:$D$1794,0),MATCH(P$1,'     2022    '!$A$1:$AC$1,0))</f>
        <v>30</v>
      </c>
      <c r="Q207" s="153" t="str">
        <f>INDEX('     2022    '!$A$1:$AC$1563,MATCH($D207,'     2022    '!$D$1:$D$1794,0),MATCH(Q$1,'     2022    '!$A$1:$AC$1,0))</f>
        <v>Yes</v>
      </c>
      <c r="R207" s="155">
        <f>INDEX('     2022    '!$A$1:$AC$1563,MATCH($D207,'     2022    '!$D$1:$D$1794,0),MATCH(R$1,'     2022    '!$A$1:$AC$1,0))</f>
        <v>17</v>
      </c>
      <c r="S207" s="155">
        <f>INDEX('     2022    '!$A$1:$AC$1563,MATCH($D207,'     2022    '!$D$1:$D$1794,0),MATCH(S$1,'     2022    '!$A$1:$AC$1,0))</f>
        <v>4.9000000000000004</v>
      </c>
      <c r="T207" s="155">
        <f>INDEX('     2022    '!$A$1:$AC$1563,MATCH($D207,'     2022    '!$D$1:$D$1794,0),MATCH(T$1,'     2022    '!$A$1:$AC$1,0))</f>
        <v>1</v>
      </c>
      <c r="U207" s="154" t="str">
        <f>INDEX('     2022    '!$A$1:$AC$1563,MATCH($D207,'     2022    '!$D$1:$D$1794,0),MATCH(U$1,'     2022    '!$A$1:$AC$1,0))</f>
        <v>1.4G</v>
      </c>
      <c r="V207" s="153" t="str">
        <f>INDEX('     2022    '!$A$1:$AC$1563,MATCH($D207,'     2022    '!$D$1:$D$1794,0),MATCH(V$1,'     2022    '!$A$1:$AC$1,0))</f>
        <v>UN0336</v>
      </c>
      <c r="W207" s="153" t="str">
        <f>INDEX('     2022    '!$A$1:$AC$1563,MATCH($D207,'     2022    '!$D$1:$D$1794,0),MATCH(W$1,'     2022    '!$A$1:$AC$1,0))</f>
        <v>F4</v>
      </c>
      <c r="X207" s="151" t="str">
        <f>INDEX('     2022    '!$A$1:$AC$1563,MATCH($D207,'     2022    '!$D$1:$D$1794,0),MATCH(X$1,'     2022    '!$A$1:$AC$1,0))</f>
        <v/>
      </c>
      <c r="Y207" s="151" t="str">
        <f>INDEX('     2022    '!$A$1:$AC$1563,MATCH($D207,'     2022    '!$D$1:$D$1794,0),MATCH(Y$1,'     2022    '!$A$1:$AC$1,0))</f>
        <v/>
      </c>
      <c r="Z207" s="156">
        <f>INDEX('     2022    '!$A$1:$AC$1563,MATCH($D207,'     2022    '!$D$1:$D$1794,0),MATCH(Z$1,'     2022    '!$A$1:$AC$1,0))</f>
        <v>3.8100000000000002E-2</v>
      </c>
      <c r="AA207" s="153" t="str">
        <f>INDEX('     2022    '!$A$1:$AC$1563,MATCH($D207,'     2022    '!$D$1:$D$1794,0),MATCH(AA$1,'     2022    '!$A$1:$AC$1,0))</f>
        <v>1008-F4-69259796</v>
      </c>
      <c r="AB207" s="153" t="str">
        <f>INDEX('     2022    '!$A$1:$AC$1563,MATCH($D207,'     2022    '!$D$1:$D$1794,0),MATCH(AB$1,'     2022    '!$A$1:$AC$1,0))</f>
        <v>GB/HSE-358663</v>
      </c>
      <c r="AC207" s="153" t="str">
        <f>INDEX('     2022    '!$A$1:$AC$1563,MATCH($D207,'     2022    '!$D$1:$D$1794,0),MATCH(AC$1,'     2022    '!$A$1:$AC$1,0))</f>
        <v>8/15/2028</v>
      </c>
    </row>
    <row r="208" spans="1:29" ht="24">
      <c r="A208" s="32">
        <f t="shared" si="6"/>
        <v>205</v>
      </c>
      <c r="B208" s="68" t="str">
        <f>INDEX('     2022    '!B$2:B$1794,MATCH(D208,'     2022    '!D$2:D$1794,0))</f>
        <v/>
      </c>
      <c r="C208" s="204" t="str">
        <f>INDEX('     2022    '!C$2:C$1794,MATCH(D208,'     2022    '!D$2:D$1794,0))</f>
        <v>Roman Candle - 20mm Hong Kong</v>
      </c>
      <c r="D208" s="205" t="str">
        <f>INDEX('     2022    '!D:D,MATCH(A208,'     2022    '!AF:AF,0))</f>
        <v>CCH10</v>
      </c>
      <c r="E208" s="204" t="str">
        <f>INDEX('     2022    '!$A$1:$BP$1563,MATCH(D208,'     2022    '!$D$1:$D$1794,0),MATCH(E$1,'     2022    '!$A$1:$BH$1,0))</f>
        <v>20mm 10s. Pink Coco.</v>
      </c>
      <c r="F208" s="206" t="str">
        <f>IFERROR(IF(LEFT(INDEX('     2022    '!AD$2:AD$1794,MATCH(D208,'     2022    '!D$2:D$1794,0)),4)="http",HYPERLINK(INDEX('     2022    '!AD$2:AD$1794,MATCH(D208,'     2022    '!D$2:D$1794,0)),"Video"),""),"")</f>
        <v/>
      </c>
      <c r="G208" s="207">
        <f>INDEX('     2022    '!$A$1:$AC$1563,MATCH($D208,'     2022    '!$D$1:$D$1794,0),MATCH(G$1,'     2022    '!$A$1:$AC$1,0))</f>
        <v>24</v>
      </c>
      <c r="H208" s="150"/>
      <c r="I208" s="152">
        <f>INDEX('     2022    '!$A$1:$AC$1563,MATCH($D208,'     2022    '!$D$1:$D$1794,0),MATCH(I$1,'     2022    '!$A$1:$AC$1,0))</f>
        <v>81.900000000000006</v>
      </c>
      <c r="J208" s="150"/>
      <c r="K208" s="151">
        <f t="shared" si="7"/>
        <v>1.25125</v>
      </c>
      <c r="L208" s="152">
        <f>INDEX('     2022    '!$A$1:$AC$1563,MATCH($D208,'     2022    '!$D$1:$D$1794,0),MATCH(L$1,'     2022    '!$A$1:$AC$1,0))</f>
        <v>81.98190000000001</v>
      </c>
      <c r="M208" s="152">
        <f>INDEX('     2022    '!$A$1:$AC$1563,MATCH($D208,'     2022    '!$D$1:$D$1794,0),MATCH(M$1,'     2022    '!$A$1:$AC$1,0))</f>
        <v>90.09</v>
      </c>
      <c r="N208" s="153" t="str">
        <f>INDEX('     2022    '!$A$1:$AC$1563,MATCH($D208,'     2022    '!$D$1:$D$1794,0),MATCH(N$1,'     2022    '!$A$1:$AC$1,0))</f>
        <v>20mm</v>
      </c>
      <c r="O208" s="154">
        <f>INDEX('     2022    '!$A$1:$AC$1563,MATCH($D208,'     2022    '!$D$1:$D$1794,0),MATCH(O$1,'     2022    '!$A$1:$AC$1,0))</f>
        <v>72</v>
      </c>
      <c r="P208" s="153">
        <f>INDEX('     2022    '!$A$1:$AC$1563,MATCH($D208,'     2022    '!$D$1:$D$1794,0),MATCH(P$1,'     2022    '!$A$1:$AC$1,0))</f>
        <v>30</v>
      </c>
      <c r="Q208" s="153" t="str">
        <f>INDEX('     2022    '!$A$1:$AC$1563,MATCH($D208,'     2022    '!$D$1:$D$1794,0),MATCH(Q$1,'     2022    '!$A$1:$AC$1,0))</f>
        <v>Yes</v>
      </c>
      <c r="R208" s="155">
        <f>INDEX('     2022    '!$A$1:$AC$1563,MATCH($D208,'     2022    '!$D$1:$D$1794,0),MATCH(R$1,'     2022    '!$A$1:$AC$1,0))</f>
        <v>17</v>
      </c>
      <c r="S208" s="155">
        <f>INDEX('     2022    '!$A$1:$AC$1563,MATCH($D208,'     2022    '!$D$1:$D$1794,0),MATCH(S$1,'     2022    '!$A$1:$AC$1,0))</f>
        <v>4.9000000000000004</v>
      </c>
      <c r="T208" s="155">
        <f>INDEX('     2022    '!$A$1:$AC$1563,MATCH($D208,'     2022    '!$D$1:$D$1794,0),MATCH(T$1,'     2022    '!$A$1:$AC$1,0))</f>
        <v>1</v>
      </c>
      <c r="U208" s="154" t="str">
        <f>INDEX('     2022    '!$A$1:$AC$1563,MATCH($D208,'     2022    '!$D$1:$D$1794,0),MATCH(U$1,'     2022    '!$A$1:$AC$1,0))</f>
        <v>1.4G</v>
      </c>
      <c r="V208" s="153" t="str">
        <f>INDEX('     2022    '!$A$1:$AC$1563,MATCH($D208,'     2022    '!$D$1:$D$1794,0),MATCH(V$1,'     2022    '!$A$1:$AC$1,0))</f>
        <v>UN0336</v>
      </c>
      <c r="W208" s="153" t="str">
        <f>INDEX('     2022    '!$A$1:$AC$1563,MATCH($D208,'     2022    '!$D$1:$D$1794,0),MATCH(W$1,'     2022    '!$A$1:$AC$1,0))</f>
        <v>F4</v>
      </c>
      <c r="X208" s="151" t="str">
        <f>INDEX('     2022    '!$A$1:$AC$1563,MATCH($D208,'     2022    '!$D$1:$D$1794,0),MATCH(X$1,'     2022    '!$A$1:$AC$1,0))</f>
        <v/>
      </c>
      <c r="Y208" s="151" t="str">
        <f>INDEX('     2022    '!$A$1:$AC$1563,MATCH($D208,'     2022    '!$D$1:$D$1794,0),MATCH(Y$1,'     2022    '!$A$1:$AC$1,0))</f>
        <v/>
      </c>
      <c r="Z208" s="156">
        <f>INDEX('     2022    '!$A$1:$AC$1563,MATCH($D208,'     2022    '!$D$1:$D$1794,0),MATCH(Z$1,'     2022    '!$A$1:$AC$1,0))</f>
        <v>3.8100000000000002E-2</v>
      </c>
      <c r="AA208" s="153" t="str">
        <f>INDEX('     2022    '!$A$1:$AC$1563,MATCH($D208,'     2022    '!$D$1:$D$1794,0),MATCH(AA$1,'     2022    '!$A$1:$AC$1,0))</f>
        <v>1008-F4-69259796</v>
      </c>
      <c r="AB208" s="153" t="str">
        <f>INDEX('     2022    '!$A$1:$AC$1563,MATCH($D208,'     2022    '!$D$1:$D$1794,0),MATCH(AB$1,'     2022    '!$A$1:$AC$1,0))</f>
        <v>GB/HSE-358664</v>
      </c>
      <c r="AC208" s="153" t="str">
        <f>INDEX('     2022    '!$A$1:$AC$1563,MATCH($D208,'     2022    '!$D$1:$D$1794,0),MATCH(AC$1,'     2022    '!$A$1:$AC$1,0))</f>
        <v>8/15/2028</v>
      </c>
    </row>
    <row r="209" spans="1:29" ht="24">
      <c r="A209" s="32">
        <f t="shared" si="6"/>
        <v>206</v>
      </c>
      <c r="B209" s="68" t="str">
        <f>INDEX('     2022    '!B$2:B$1794,MATCH(D209,'     2022    '!D$2:D$1794,0))</f>
        <v/>
      </c>
      <c r="C209" s="204" t="str">
        <f>INDEX('     2022    '!C$2:C$1794,MATCH(D209,'     2022    '!D$2:D$1794,0))</f>
        <v>Roman Candle - 20mm Hong Kong</v>
      </c>
      <c r="D209" s="205" t="str">
        <f>INDEX('     2022    '!D:D,MATCH(A209,'     2022    '!AF:AF,0))</f>
        <v>CCH11</v>
      </c>
      <c r="E209" s="204" t="str">
        <f>INDEX('     2022    '!$A$1:$BP$1563,MATCH(D209,'     2022    '!$D$1:$D$1794,0),MATCH(E$1,'     2022    '!$A$1:$BH$1,0))</f>
        <v>20mm 10s. Yellow Pearls.</v>
      </c>
      <c r="F209" s="206" t="str">
        <f>IFERROR(IF(LEFT(INDEX('     2022    '!AD$2:AD$1794,MATCH(D209,'     2022    '!D$2:D$1794,0)),4)="http",HYPERLINK(INDEX('     2022    '!AD$2:AD$1794,MATCH(D209,'     2022    '!D$2:D$1794,0)),"Video"),""),"")</f>
        <v/>
      </c>
      <c r="G209" s="207">
        <f>INDEX('     2022    '!$A$1:$AC$1563,MATCH($D209,'     2022    '!$D$1:$D$1794,0),MATCH(G$1,'     2022    '!$A$1:$AC$1,0))</f>
        <v>39</v>
      </c>
      <c r="H209" s="150"/>
      <c r="I209" s="152">
        <f>INDEX('     2022    '!$A$1:$AC$1563,MATCH($D209,'     2022    '!$D$1:$D$1794,0),MATCH(I$1,'     2022    '!$A$1:$AC$1,0))</f>
        <v>81.900000000000006</v>
      </c>
      <c r="J209" s="150"/>
      <c r="K209" s="151">
        <f t="shared" si="7"/>
        <v>1.25125</v>
      </c>
      <c r="L209" s="152">
        <f>INDEX('     2022    '!$A$1:$AC$1563,MATCH($D209,'     2022    '!$D$1:$D$1794,0),MATCH(L$1,'     2022    '!$A$1:$AC$1,0))</f>
        <v>81.98190000000001</v>
      </c>
      <c r="M209" s="152">
        <f>INDEX('     2022    '!$A$1:$AC$1563,MATCH($D209,'     2022    '!$D$1:$D$1794,0),MATCH(M$1,'     2022    '!$A$1:$AC$1,0))</f>
        <v>90.09</v>
      </c>
      <c r="N209" s="153" t="str">
        <f>INDEX('     2022    '!$A$1:$AC$1563,MATCH($D209,'     2022    '!$D$1:$D$1794,0),MATCH(N$1,'     2022    '!$A$1:$AC$1,0))</f>
        <v>20mm</v>
      </c>
      <c r="O209" s="154">
        <f>INDEX('     2022    '!$A$1:$AC$1563,MATCH($D209,'     2022    '!$D$1:$D$1794,0),MATCH(O$1,'     2022    '!$A$1:$AC$1,0))</f>
        <v>72</v>
      </c>
      <c r="P209" s="153">
        <f>INDEX('     2022    '!$A$1:$AC$1563,MATCH($D209,'     2022    '!$D$1:$D$1794,0),MATCH(P$1,'     2022    '!$A$1:$AC$1,0))</f>
        <v>30</v>
      </c>
      <c r="Q209" s="153" t="str">
        <f>INDEX('     2022    '!$A$1:$AC$1563,MATCH($D209,'     2022    '!$D$1:$D$1794,0),MATCH(Q$1,'     2022    '!$A$1:$AC$1,0))</f>
        <v>Yes</v>
      </c>
      <c r="R209" s="155">
        <f>INDEX('     2022    '!$A$1:$AC$1563,MATCH($D209,'     2022    '!$D$1:$D$1794,0),MATCH(R$1,'     2022    '!$A$1:$AC$1,0))</f>
        <v>17</v>
      </c>
      <c r="S209" s="155">
        <f>INDEX('     2022    '!$A$1:$AC$1563,MATCH($D209,'     2022    '!$D$1:$D$1794,0),MATCH(S$1,'     2022    '!$A$1:$AC$1,0))</f>
        <v>4.9000000000000004</v>
      </c>
      <c r="T209" s="155">
        <f>INDEX('     2022    '!$A$1:$AC$1563,MATCH($D209,'     2022    '!$D$1:$D$1794,0),MATCH(T$1,'     2022    '!$A$1:$AC$1,0))</f>
        <v>1</v>
      </c>
      <c r="U209" s="154" t="str">
        <f>INDEX('     2022    '!$A$1:$AC$1563,MATCH($D209,'     2022    '!$D$1:$D$1794,0),MATCH(U$1,'     2022    '!$A$1:$AC$1,0))</f>
        <v>1.4G</v>
      </c>
      <c r="V209" s="153" t="str">
        <f>INDEX('     2022    '!$A$1:$AC$1563,MATCH($D209,'     2022    '!$D$1:$D$1794,0),MATCH(V$1,'     2022    '!$A$1:$AC$1,0))</f>
        <v>UN0336</v>
      </c>
      <c r="W209" s="153" t="str">
        <f>INDEX('     2022    '!$A$1:$AC$1563,MATCH($D209,'     2022    '!$D$1:$D$1794,0),MATCH(W$1,'     2022    '!$A$1:$AC$1,0))</f>
        <v>F4</v>
      </c>
      <c r="X209" s="151" t="str">
        <f>INDEX('     2022    '!$A$1:$AC$1563,MATCH($D209,'     2022    '!$D$1:$D$1794,0),MATCH(X$1,'     2022    '!$A$1:$AC$1,0))</f>
        <v/>
      </c>
      <c r="Y209" s="151" t="str">
        <f>INDEX('     2022    '!$A$1:$AC$1563,MATCH($D209,'     2022    '!$D$1:$D$1794,0),MATCH(Y$1,'     2022    '!$A$1:$AC$1,0))</f>
        <v/>
      </c>
      <c r="Z209" s="156">
        <f>INDEX('     2022    '!$A$1:$AC$1563,MATCH($D209,'     2022    '!$D$1:$D$1794,0),MATCH(Z$1,'     2022    '!$A$1:$AC$1,0))</f>
        <v>3.8100000000000002E-2</v>
      </c>
      <c r="AA209" s="153" t="str">
        <f>INDEX('     2022    '!$A$1:$AC$1563,MATCH($D209,'     2022    '!$D$1:$D$1794,0),MATCH(AA$1,'     2022    '!$A$1:$AC$1,0))</f>
        <v>1008-F4-69259796</v>
      </c>
      <c r="AB209" s="153" t="str">
        <f>INDEX('     2022    '!$A$1:$AC$1563,MATCH($D209,'     2022    '!$D$1:$D$1794,0),MATCH(AB$1,'     2022    '!$A$1:$AC$1,0))</f>
        <v>GB/HSE-358665</v>
      </c>
      <c r="AC209" s="153" t="str">
        <f>INDEX('     2022    '!$A$1:$AC$1563,MATCH($D209,'     2022    '!$D$1:$D$1794,0),MATCH(AC$1,'     2022    '!$A$1:$AC$1,0))</f>
        <v>8/15/2028</v>
      </c>
    </row>
    <row r="210" spans="1:29" ht="24">
      <c r="A210" s="32">
        <f t="shared" si="6"/>
        <v>207</v>
      </c>
      <c r="B210" s="68" t="str">
        <f>INDEX('     2022    '!B$2:B$1794,MATCH(D210,'     2022    '!D$2:D$1794,0))</f>
        <v/>
      </c>
      <c r="C210" s="204" t="str">
        <f>INDEX('     2022    '!C$2:C$1794,MATCH(D210,'     2022    '!D$2:D$1794,0))</f>
        <v>Roman Candle - 20mm Hong Kong</v>
      </c>
      <c r="D210" s="205" t="str">
        <f>INDEX('     2022    '!D:D,MATCH(A210,'     2022    '!AF:AF,0))</f>
        <v>CCH12</v>
      </c>
      <c r="E210" s="204" t="str">
        <f>INDEX('     2022    '!$A$1:$BP$1563,MATCH(D210,'     2022    '!$D$1:$D$1794,0),MATCH(E$1,'     2022    '!$A$1:$BH$1,0))</f>
        <v>20mm 10s Red Pearls.</v>
      </c>
      <c r="F210" s="206" t="str">
        <f>IFERROR(IF(LEFT(INDEX('     2022    '!AD$2:AD$1794,MATCH(D210,'     2022    '!D$2:D$1794,0)),4)="http",HYPERLINK(INDEX('     2022    '!AD$2:AD$1794,MATCH(D210,'     2022    '!D$2:D$1794,0)),"Video"),""),"")</f>
        <v/>
      </c>
      <c r="G210" s="207">
        <f>INDEX('     2022    '!$A$1:$AC$1563,MATCH($D210,'     2022    '!$D$1:$D$1794,0),MATCH(G$1,'     2022    '!$A$1:$AC$1,0))</f>
        <v>30</v>
      </c>
      <c r="H210" s="150"/>
      <c r="I210" s="152">
        <f>INDEX('     2022    '!$A$1:$AC$1563,MATCH($D210,'     2022    '!$D$1:$D$1794,0),MATCH(I$1,'     2022    '!$A$1:$AC$1,0))</f>
        <v>81.900000000000006</v>
      </c>
      <c r="J210" s="150"/>
      <c r="K210" s="151">
        <f t="shared" si="7"/>
        <v>1.25125</v>
      </c>
      <c r="L210" s="152">
        <f>INDEX('     2022    '!$A$1:$AC$1563,MATCH($D210,'     2022    '!$D$1:$D$1794,0),MATCH(L$1,'     2022    '!$A$1:$AC$1,0))</f>
        <v>81.98190000000001</v>
      </c>
      <c r="M210" s="152">
        <f>INDEX('     2022    '!$A$1:$AC$1563,MATCH($D210,'     2022    '!$D$1:$D$1794,0),MATCH(M$1,'     2022    '!$A$1:$AC$1,0))</f>
        <v>90.09</v>
      </c>
      <c r="N210" s="153" t="str">
        <f>INDEX('     2022    '!$A$1:$AC$1563,MATCH($D210,'     2022    '!$D$1:$D$1794,0),MATCH(N$1,'     2022    '!$A$1:$AC$1,0))</f>
        <v>20mm</v>
      </c>
      <c r="O210" s="154">
        <f>INDEX('     2022    '!$A$1:$AC$1563,MATCH($D210,'     2022    '!$D$1:$D$1794,0),MATCH(O$1,'     2022    '!$A$1:$AC$1,0))</f>
        <v>72</v>
      </c>
      <c r="P210" s="153">
        <f>INDEX('     2022    '!$A$1:$AC$1563,MATCH($D210,'     2022    '!$D$1:$D$1794,0),MATCH(P$1,'     2022    '!$A$1:$AC$1,0))</f>
        <v>30</v>
      </c>
      <c r="Q210" s="153" t="str">
        <f>INDEX('     2022    '!$A$1:$AC$1563,MATCH($D210,'     2022    '!$D$1:$D$1794,0),MATCH(Q$1,'     2022    '!$A$1:$AC$1,0))</f>
        <v>Yes</v>
      </c>
      <c r="R210" s="155">
        <f>INDEX('     2022    '!$A$1:$AC$1563,MATCH($D210,'     2022    '!$D$1:$D$1794,0),MATCH(R$1,'     2022    '!$A$1:$AC$1,0))</f>
        <v>17</v>
      </c>
      <c r="S210" s="155">
        <f>INDEX('     2022    '!$A$1:$AC$1563,MATCH($D210,'     2022    '!$D$1:$D$1794,0),MATCH(S$1,'     2022    '!$A$1:$AC$1,0))</f>
        <v>4.9000000000000004</v>
      </c>
      <c r="T210" s="155">
        <f>INDEX('     2022    '!$A$1:$AC$1563,MATCH($D210,'     2022    '!$D$1:$D$1794,0),MATCH(T$1,'     2022    '!$A$1:$AC$1,0))</f>
        <v>1</v>
      </c>
      <c r="U210" s="154" t="str">
        <f>INDEX('     2022    '!$A$1:$AC$1563,MATCH($D210,'     2022    '!$D$1:$D$1794,0),MATCH(U$1,'     2022    '!$A$1:$AC$1,0))</f>
        <v>1.4G</v>
      </c>
      <c r="V210" s="153" t="str">
        <f>INDEX('     2022    '!$A$1:$AC$1563,MATCH($D210,'     2022    '!$D$1:$D$1794,0),MATCH(V$1,'     2022    '!$A$1:$AC$1,0))</f>
        <v>UN0336</v>
      </c>
      <c r="W210" s="153" t="str">
        <f>INDEX('     2022    '!$A$1:$AC$1563,MATCH($D210,'     2022    '!$D$1:$D$1794,0),MATCH(W$1,'     2022    '!$A$1:$AC$1,0))</f>
        <v>F4</v>
      </c>
      <c r="X210" s="151" t="str">
        <f>INDEX('     2022    '!$A$1:$AC$1563,MATCH($D210,'     2022    '!$D$1:$D$1794,0),MATCH(X$1,'     2022    '!$A$1:$AC$1,0))</f>
        <v/>
      </c>
      <c r="Y210" s="151" t="str">
        <f>INDEX('     2022    '!$A$1:$AC$1563,MATCH($D210,'     2022    '!$D$1:$D$1794,0),MATCH(Y$1,'     2022    '!$A$1:$AC$1,0))</f>
        <v/>
      </c>
      <c r="Z210" s="156">
        <f>INDEX('     2022    '!$A$1:$AC$1563,MATCH($D210,'     2022    '!$D$1:$D$1794,0),MATCH(Z$1,'     2022    '!$A$1:$AC$1,0))</f>
        <v>3.8100000000000002E-2</v>
      </c>
      <c r="AA210" s="153" t="str">
        <f>INDEX('     2022    '!$A$1:$AC$1563,MATCH($D210,'     2022    '!$D$1:$D$1794,0),MATCH(AA$1,'     2022    '!$A$1:$AC$1,0))</f>
        <v>1008-F4-69259796</v>
      </c>
      <c r="AB210" s="153" t="str">
        <f>INDEX('     2022    '!$A$1:$AC$1563,MATCH($D210,'     2022    '!$D$1:$D$1794,0),MATCH(AB$1,'     2022    '!$A$1:$AC$1,0))</f>
        <v>GB/HSE-358666</v>
      </c>
      <c r="AC210" s="153" t="str">
        <f>INDEX('     2022    '!$A$1:$AC$1563,MATCH($D210,'     2022    '!$D$1:$D$1794,0),MATCH(AC$1,'     2022    '!$A$1:$AC$1,0))</f>
        <v>8/15/2028</v>
      </c>
    </row>
    <row r="211" spans="1:29" ht="24">
      <c r="A211" s="32">
        <f t="shared" si="6"/>
        <v>208</v>
      </c>
      <c r="B211" s="68" t="str">
        <f>INDEX('     2022    '!B$2:B$1794,MATCH(D211,'     2022    '!D$2:D$1794,0))</f>
        <v/>
      </c>
      <c r="C211" s="204" t="str">
        <f>INDEX('     2022    '!C$2:C$1794,MATCH(D211,'     2022    '!D$2:D$1794,0))</f>
        <v>Roman Candle - 20mm Hong Kong</v>
      </c>
      <c r="D211" s="205" t="str">
        <f>INDEX('     2022    '!D:D,MATCH(A211,'     2022    '!AF:AF,0))</f>
        <v>CCH13</v>
      </c>
      <c r="E211" s="204" t="str">
        <f>INDEX('     2022    '!$A$1:$BP$1563,MATCH(D211,'     2022    '!$D$1:$D$1794,0),MATCH(E$1,'     2022    '!$A$1:$BH$1,0))</f>
        <v>20mm 10s Purple pearls.</v>
      </c>
      <c r="F211" s="206" t="str">
        <f>IFERROR(IF(LEFT(INDEX('     2022    '!AD$2:AD$1794,MATCH(D211,'     2022    '!D$2:D$1794,0)),4)="http",HYPERLINK(INDEX('     2022    '!AD$2:AD$1794,MATCH(D211,'     2022    '!D$2:D$1794,0)),"Video"),""),"")</f>
        <v/>
      </c>
      <c r="G211" s="207">
        <f>INDEX('     2022    '!$A$1:$AC$1563,MATCH($D211,'     2022    '!$D$1:$D$1794,0),MATCH(G$1,'     2022    '!$A$1:$AC$1,0))</f>
        <v>35</v>
      </c>
      <c r="H211" s="150"/>
      <c r="I211" s="152">
        <f>INDEX('     2022    '!$A$1:$AC$1563,MATCH($D211,'     2022    '!$D$1:$D$1794,0),MATCH(I$1,'     2022    '!$A$1:$AC$1,0))</f>
        <v>81.900000000000006</v>
      </c>
      <c r="J211" s="150"/>
      <c r="K211" s="151">
        <f t="shared" si="7"/>
        <v>1.25125</v>
      </c>
      <c r="L211" s="152">
        <f>INDEX('     2022    '!$A$1:$AC$1563,MATCH($D211,'     2022    '!$D$1:$D$1794,0),MATCH(L$1,'     2022    '!$A$1:$AC$1,0))</f>
        <v>81.98190000000001</v>
      </c>
      <c r="M211" s="152">
        <f>INDEX('     2022    '!$A$1:$AC$1563,MATCH($D211,'     2022    '!$D$1:$D$1794,0),MATCH(M$1,'     2022    '!$A$1:$AC$1,0))</f>
        <v>90.09</v>
      </c>
      <c r="N211" s="153" t="str">
        <f>INDEX('     2022    '!$A$1:$AC$1563,MATCH($D211,'     2022    '!$D$1:$D$1794,0),MATCH(N$1,'     2022    '!$A$1:$AC$1,0))</f>
        <v>20mm</v>
      </c>
      <c r="O211" s="154">
        <f>INDEX('     2022    '!$A$1:$AC$1563,MATCH($D211,'     2022    '!$D$1:$D$1794,0),MATCH(O$1,'     2022    '!$A$1:$AC$1,0))</f>
        <v>72</v>
      </c>
      <c r="P211" s="153">
        <f>INDEX('     2022    '!$A$1:$AC$1563,MATCH($D211,'     2022    '!$D$1:$D$1794,0),MATCH(P$1,'     2022    '!$A$1:$AC$1,0))</f>
        <v>30</v>
      </c>
      <c r="Q211" s="153" t="str">
        <f>INDEX('     2022    '!$A$1:$AC$1563,MATCH($D211,'     2022    '!$D$1:$D$1794,0),MATCH(Q$1,'     2022    '!$A$1:$AC$1,0))</f>
        <v>Yes</v>
      </c>
      <c r="R211" s="155">
        <f>INDEX('     2022    '!$A$1:$AC$1563,MATCH($D211,'     2022    '!$D$1:$D$1794,0),MATCH(R$1,'     2022    '!$A$1:$AC$1,0))</f>
        <v>17</v>
      </c>
      <c r="S211" s="155">
        <f>INDEX('     2022    '!$A$1:$AC$1563,MATCH($D211,'     2022    '!$D$1:$D$1794,0),MATCH(S$1,'     2022    '!$A$1:$AC$1,0))</f>
        <v>4.9000000000000004</v>
      </c>
      <c r="T211" s="155">
        <f>INDEX('     2022    '!$A$1:$AC$1563,MATCH($D211,'     2022    '!$D$1:$D$1794,0),MATCH(T$1,'     2022    '!$A$1:$AC$1,0))</f>
        <v>1</v>
      </c>
      <c r="U211" s="154" t="str">
        <f>INDEX('     2022    '!$A$1:$AC$1563,MATCH($D211,'     2022    '!$D$1:$D$1794,0),MATCH(U$1,'     2022    '!$A$1:$AC$1,0))</f>
        <v>1.4G</v>
      </c>
      <c r="V211" s="153" t="str">
        <f>INDEX('     2022    '!$A$1:$AC$1563,MATCH($D211,'     2022    '!$D$1:$D$1794,0),MATCH(V$1,'     2022    '!$A$1:$AC$1,0))</f>
        <v>UN0336</v>
      </c>
      <c r="W211" s="153" t="str">
        <f>INDEX('     2022    '!$A$1:$AC$1563,MATCH($D211,'     2022    '!$D$1:$D$1794,0),MATCH(W$1,'     2022    '!$A$1:$AC$1,0))</f>
        <v>F4</v>
      </c>
      <c r="X211" s="151" t="str">
        <f>INDEX('     2022    '!$A$1:$AC$1563,MATCH($D211,'     2022    '!$D$1:$D$1794,0),MATCH(X$1,'     2022    '!$A$1:$AC$1,0))</f>
        <v/>
      </c>
      <c r="Y211" s="151" t="str">
        <f>INDEX('     2022    '!$A$1:$AC$1563,MATCH($D211,'     2022    '!$D$1:$D$1794,0),MATCH(Y$1,'     2022    '!$A$1:$AC$1,0))</f>
        <v/>
      </c>
      <c r="Z211" s="156">
        <f>INDEX('     2022    '!$A$1:$AC$1563,MATCH($D211,'     2022    '!$D$1:$D$1794,0),MATCH(Z$1,'     2022    '!$A$1:$AC$1,0))</f>
        <v>3.8100000000000002E-2</v>
      </c>
      <c r="AA211" s="153" t="str">
        <f>INDEX('     2022    '!$A$1:$AC$1563,MATCH($D211,'     2022    '!$D$1:$D$1794,0),MATCH(AA$1,'     2022    '!$A$1:$AC$1,0))</f>
        <v>1008-F4-69259796</v>
      </c>
      <c r="AB211" s="153" t="str">
        <f>INDEX('     2022    '!$A$1:$AC$1563,MATCH($D211,'     2022    '!$D$1:$D$1794,0),MATCH(AB$1,'     2022    '!$A$1:$AC$1,0))</f>
        <v>GB/HSE-358667</v>
      </c>
      <c r="AC211" s="153" t="str">
        <f>INDEX('     2022    '!$A$1:$AC$1563,MATCH($D211,'     2022    '!$D$1:$D$1794,0),MATCH(AC$1,'     2022    '!$A$1:$AC$1,0))</f>
        <v>8/15/2028</v>
      </c>
    </row>
    <row r="212" spans="1:29" ht="24">
      <c r="A212" s="32">
        <f t="shared" si="6"/>
        <v>209</v>
      </c>
      <c r="B212" s="68" t="str">
        <f>INDEX('     2022    '!B$2:B$1794,MATCH(D212,'     2022    '!D$2:D$1794,0))</f>
        <v/>
      </c>
      <c r="C212" s="204" t="str">
        <f>INDEX('     2022    '!C$2:C$1794,MATCH(D212,'     2022    '!D$2:D$1794,0))</f>
        <v>Roman Candle - 20mm Hong Kong</v>
      </c>
      <c r="D212" s="205" t="str">
        <f>INDEX('     2022    '!D:D,MATCH(A212,'     2022    '!AF:AF,0))</f>
        <v>CCH14</v>
      </c>
      <c r="E212" s="204" t="str">
        <f>INDEX('     2022    '!$A$1:$BP$1563,MATCH(D212,'     2022    '!$D$1:$D$1794,0),MATCH(E$1,'     2022    '!$A$1:$BH$1,0))</f>
        <v>20mm 10s Green Pearls.</v>
      </c>
      <c r="F212" s="206" t="str">
        <f>IFERROR(IF(LEFT(INDEX('     2022    '!AD$2:AD$1794,MATCH(D212,'     2022    '!D$2:D$1794,0)),4)="http",HYPERLINK(INDEX('     2022    '!AD$2:AD$1794,MATCH(D212,'     2022    '!D$2:D$1794,0)),"Video"),""),"")</f>
        <v/>
      </c>
      <c r="G212" s="207">
        <f>INDEX('     2022    '!$A$1:$AC$1563,MATCH($D212,'     2022    '!$D$1:$D$1794,0),MATCH(G$1,'     2022    '!$A$1:$AC$1,0))</f>
        <v>39</v>
      </c>
      <c r="H212" s="150"/>
      <c r="I212" s="152">
        <f>INDEX('     2022    '!$A$1:$AC$1563,MATCH($D212,'     2022    '!$D$1:$D$1794,0),MATCH(I$1,'     2022    '!$A$1:$AC$1,0))</f>
        <v>81.900000000000006</v>
      </c>
      <c r="J212" s="150"/>
      <c r="K212" s="151">
        <f t="shared" si="7"/>
        <v>1.25125</v>
      </c>
      <c r="L212" s="152">
        <f>INDEX('     2022    '!$A$1:$AC$1563,MATCH($D212,'     2022    '!$D$1:$D$1794,0),MATCH(L$1,'     2022    '!$A$1:$AC$1,0))</f>
        <v>81.98190000000001</v>
      </c>
      <c r="M212" s="152">
        <f>INDEX('     2022    '!$A$1:$AC$1563,MATCH($D212,'     2022    '!$D$1:$D$1794,0),MATCH(M$1,'     2022    '!$A$1:$AC$1,0))</f>
        <v>90.09</v>
      </c>
      <c r="N212" s="153" t="str">
        <f>INDEX('     2022    '!$A$1:$AC$1563,MATCH($D212,'     2022    '!$D$1:$D$1794,0),MATCH(N$1,'     2022    '!$A$1:$AC$1,0))</f>
        <v>20mm</v>
      </c>
      <c r="O212" s="154">
        <f>INDEX('     2022    '!$A$1:$AC$1563,MATCH($D212,'     2022    '!$D$1:$D$1794,0),MATCH(O$1,'     2022    '!$A$1:$AC$1,0))</f>
        <v>72</v>
      </c>
      <c r="P212" s="153">
        <f>INDEX('     2022    '!$A$1:$AC$1563,MATCH($D212,'     2022    '!$D$1:$D$1794,0),MATCH(P$1,'     2022    '!$A$1:$AC$1,0))</f>
        <v>30</v>
      </c>
      <c r="Q212" s="153" t="str">
        <f>INDEX('     2022    '!$A$1:$AC$1563,MATCH($D212,'     2022    '!$D$1:$D$1794,0),MATCH(Q$1,'     2022    '!$A$1:$AC$1,0))</f>
        <v>Yes</v>
      </c>
      <c r="R212" s="155">
        <f>INDEX('     2022    '!$A$1:$AC$1563,MATCH($D212,'     2022    '!$D$1:$D$1794,0),MATCH(R$1,'     2022    '!$A$1:$AC$1,0))</f>
        <v>17</v>
      </c>
      <c r="S212" s="155">
        <f>INDEX('     2022    '!$A$1:$AC$1563,MATCH($D212,'     2022    '!$D$1:$D$1794,0),MATCH(S$1,'     2022    '!$A$1:$AC$1,0))</f>
        <v>4.9000000000000004</v>
      </c>
      <c r="T212" s="155">
        <f>INDEX('     2022    '!$A$1:$AC$1563,MATCH($D212,'     2022    '!$D$1:$D$1794,0),MATCH(T$1,'     2022    '!$A$1:$AC$1,0))</f>
        <v>1</v>
      </c>
      <c r="U212" s="154" t="str">
        <f>INDEX('     2022    '!$A$1:$AC$1563,MATCH($D212,'     2022    '!$D$1:$D$1794,0),MATCH(U$1,'     2022    '!$A$1:$AC$1,0))</f>
        <v>1.4G</v>
      </c>
      <c r="V212" s="153" t="str">
        <f>INDEX('     2022    '!$A$1:$AC$1563,MATCH($D212,'     2022    '!$D$1:$D$1794,0),MATCH(V$1,'     2022    '!$A$1:$AC$1,0))</f>
        <v>UN0336</v>
      </c>
      <c r="W212" s="153" t="str">
        <f>INDEX('     2022    '!$A$1:$AC$1563,MATCH($D212,'     2022    '!$D$1:$D$1794,0),MATCH(W$1,'     2022    '!$A$1:$AC$1,0))</f>
        <v>F4</v>
      </c>
      <c r="X212" s="151" t="str">
        <f>INDEX('     2022    '!$A$1:$AC$1563,MATCH($D212,'     2022    '!$D$1:$D$1794,0),MATCH(X$1,'     2022    '!$A$1:$AC$1,0))</f>
        <v/>
      </c>
      <c r="Y212" s="151" t="str">
        <f>INDEX('     2022    '!$A$1:$AC$1563,MATCH($D212,'     2022    '!$D$1:$D$1794,0),MATCH(Y$1,'     2022    '!$A$1:$AC$1,0))</f>
        <v/>
      </c>
      <c r="Z212" s="156">
        <f>INDEX('     2022    '!$A$1:$AC$1563,MATCH($D212,'     2022    '!$D$1:$D$1794,0),MATCH(Z$1,'     2022    '!$A$1:$AC$1,0))</f>
        <v>3.8100000000000002E-2</v>
      </c>
      <c r="AA212" s="153" t="str">
        <f>INDEX('     2022    '!$A$1:$AC$1563,MATCH($D212,'     2022    '!$D$1:$D$1794,0),MATCH(AA$1,'     2022    '!$A$1:$AC$1,0))</f>
        <v>1008-F4-69259796</v>
      </c>
      <c r="AB212" s="153" t="str">
        <f>INDEX('     2022    '!$A$1:$AC$1563,MATCH($D212,'     2022    '!$D$1:$D$1794,0),MATCH(AB$1,'     2022    '!$A$1:$AC$1,0))</f>
        <v>GB/HSE-358668</v>
      </c>
      <c r="AC212" s="153" t="str">
        <f>INDEX('     2022    '!$A$1:$AC$1563,MATCH($D212,'     2022    '!$D$1:$D$1794,0),MATCH(AC$1,'     2022    '!$A$1:$AC$1,0))</f>
        <v>8/15/2028</v>
      </c>
    </row>
    <row r="213" spans="1:29" ht="24">
      <c r="A213" s="32">
        <f t="shared" si="6"/>
        <v>210</v>
      </c>
      <c r="B213" s="68" t="str">
        <f>INDEX('     2022    '!B$2:B$1794,MATCH(D213,'     2022    '!D$2:D$1794,0))</f>
        <v/>
      </c>
      <c r="C213" s="204" t="str">
        <f>INDEX('     2022    '!C$2:C$1794,MATCH(D213,'     2022    '!D$2:D$1794,0))</f>
        <v>Roman Candle - 20mm Hong Kong</v>
      </c>
      <c r="D213" s="205" t="str">
        <f>INDEX('     2022    '!D:D,MATCH(A213,'     2022    '!AF:AF,0))</f>
        <v>CCH15</v>
      </c>
      <c r="E213" s="204" t="str">
        <f>INDEX('     2022    '!$A$1:$BP$1563,MATCH(D213,'     2022    '!$D$1:$D$1794,0),MATCH(E$1,'     2022    '!$A$1:$BH$1,0))</f>
        <v>20mm 10s. Blue Pearls.</v>
      </c>
      <c r="F213" s="206" t="str">
        <f>IFERROR(IF(LEFT(INDEX('     2022    '!AD$2:AD$1794,MATCH(D213,'     2022    '!D$2:D$1794,0)),4)="http",HYPERLINK(INDEX('     2022    '!AD$2:AD$1794,MATCH(D213,'     2022    '!D$2:D$1794,0)),"Video"),""),"")</f>
        <v/>
      </c>
      <c r="G213" s="207">
        <f>INDEX('     2022    '!$A$1:$AC$1563,MATCH($D213,'     2022    '!$D$1:$D$1794,0),MATCH(G$1,'     2022    '!$A$1:$AC$1,0))</f>
        <v>32</v>
      </c>
      <c r="H213" s="150"/>
      <c r="I213" s="152">
        <f>INDEX('     2022    '!$A$1:$AC$1563,MATCH($D213,'     2022    '!$D$1:$D$1794,0),MATCH(I$1,'     2022    '!$A$1:$AC$1,0))</f>
        <v>81.900000000000006</v>
      </c>
      <c r="J213" s="150"/>
      <c r="K213" s="151">
        <f t="shared" si="7"/>
        <v>1.25125</v>
      </c>
      <c r="L213" s="152">
        <f>INDEX('     2022    '!$A$1:$AC$1563,MATCH($D213,'     2022    '!$D$1:$D$1794,0),MATCH(L$1,'     2022    '!$A$1:$AC$1,0))</f>
        <v>81.98190000000001</v>
      </c>
      <c r="M213" s="152">
        <f>INDEX('     2022    '!$A$1:$AC$1563,MATCH($D213,'     2022    '!$D$1:$D$1794,0),MATCH(M$1,'     2022    '!$A$1:$AC$1,0))</f>
        <v>90.09</v>
      </c>
      <c r="N213" s="153" t="str">
        <f>INDEX('     2022    '!$A$1:$AC$1563,MATCH($D213,'     2022    '!$D$1:$D$1794,0),MATCH(N$1,'     2022    '!$A$1:$AC$1,0))</f>
        <v>20mm</v>
      </c>
      <c r="O213" s="154">
        <f>INDEX('     2022    '!$A$1:$AC$1563,MATCH($D213,'     2022    '!$D$1:$D$1794,0),MATCH(O$1,'     2022    '!$A$1:$AC$1,0))</f>
        <v>72</v>
      </c>
      <c r="P213" s="153">
        <f>INDEX('     2022    '!$A$1:$AC$1563,MATCH($D213,'     2022    '!$D$1:$D$1794,0),MATCH(P$1,'     2022    '!$A$1:$AC$1,0))</f>
        <v>30</v>
      </c>
      <c r="Q213" s="153" t="str">
        <f>INDEX('     2022    '!$A$1:$AC$1563,MATCH($D213,'     2022    '!$D$1:$D$1794,0),MATCH(Q$1,'     2022    '!$A$1:$AC$1,0))</f>
        <v>Yes</v>
      </c>
      <c r="R213" s="155">
        <f>INDEX('     2022    '!$A$1:$AC$1563,MATCH($D213,'     2022    '!$D$1:$D$1794,0),MATCH(R$1,'     2022    '!$A$1:$AC$1,0))</f>
        <v>17</v>
      </c>
      <c r="S213" s="155">
        <f>INDEX('     2022    '!$A$1:$AC$1563,MATCH($D213,'     2022    '!$D$1:$D$1794,0),MATCH(S$1,'     2022    '!$A$1:$AC$1,0))</f>
        <v>4.9000000000000004</v>
      </c>
      <c r="T213" s="155">
        <f>INDEX('     2022    '!$A$1:$AC$1563,MATCH($D213,'     2022    '!$D$1:$D$1794,0),MATCH(T$1,'     2022    '!$A$1:$AC$1,0))</f>
        <v>1</v>
      </c>
      <c r="U213" s="154" t="str">
        <f>INDEX('     2022    '!$A$1:$AC$1563,MATCH($D213,'     2022    '!$D$1:$D$1794,0),MATCH(U$1,'     2022    '!$A$1:$AC$1,0))</f>
        <v>1.4G</v>
      </c>
      <c r="V213" s="153" t="str">
        <f>INDEX('     2022    '!$A$1:$AC$1563,MATCH($D213,'     2022    '!$D$1:$D$1794,0),MATCH(V$1,'     2022    '!$A$1:$AC$1,0))</f>
        <v>UN0336</v>
      </c>
      <c r="W213" s="153" t="str">
        <f>INDEX('     2022    '!$A$1:$AC$1563,MATCH($D213,'     2022    '!$D$1:$D$1794,0),MATCH(W$1,'     2022    '!$A$1:$AC$1,0))</f>
        <v>F4</v>
      </c>
      <c r="X213" s="151" t="str">
        <f>INDEX('     2022    '!$A$1:$AC$1563,MATCH($D213,'     2022    '!$D$1:$D$1794,0),MATCH(X$1,'     2022    '!$A$1:$AC$1,0))</f>
        <v/>
      </c>
      <c r="Y213" s="151" t="str">
        <f>INDEX('     2022    '!$A$1:$AC$1563,MATCH($D213,'     2022    '!$D$1:$D$1794,0),MATCH(Y$1,'     2022    '!$A$1:$AC$1,0))</f>
        <v/>
      </c>
      <c r="Z213" s="156">
        <f>INDEX('     2022    '!$A$1:$AC$1563,MATCH($D213,'     2022    '!$D$1:$D$1794,0),MATCH(Z$1,'     2022    '!$A$1:$AC$1,0))</f>
        <v>3.8100000000000002E-2</v>
      </c>
      <c r="AA213" s="153" t="str">
        <f>INDEX('     2022    '!$A$1:$AC$1563,MATCH($D213,'     2022    '!$D$1:$D$1794,0),MATCH(AA$1,'     2022    '!$A$1:$AC$1,0))</f>
        <v>1008-F4-69259796</v>
      </c>
      <c r="AB213" s="153" t="str">
        <f>INDEX('     2022    '!$A$1:$AC$1563,MATCH($D213,'     2022    '!$D$1:$D$1794,0),MATCH(AB$1,'     2022    '!$A$1:$AC$1,0))</f>
        <v>GB/HSE-358669</v>
      </c>
      <c r="AC213" s="153" t="str">
        <f>INDEX('     2022    '!$A$1:$AC$1563,MATCH($D213,'     2022    '!$D$1:$D$1794,0),MATCH(AC$1,'     2022    '!$A$1:$AC$1,0))</f>
        <v>8/15/2028</v>
      </c>
    </row>
    <row r="214" spans="1:29" ht="24">
      <c r="A214" s="32">
        <f t="shared" si="6"/>
        <v>211</v>
      </c>
      <c r="B214" s="68" t="str">
        <f>INDEX('     2022    '!B$2:B$1794,MATCH(D214,'     2022    '!D$2:D$1794,0))</f>
        <v/>
      </c>
      <c r="C214" s="204" t="str">
        <f>INDEX('     2022    '!C$2:C$1794,MATCH(D214,'     2022    '!D$2:D$1794,0))</f>
        <v>Roman Candle - 20mm Hong Kong</v>
      </c>
      <c r="D214" s="205" t="str">
        <f>INDEX('     2022    '!D:D,MATCH(A214,'     2022    '!AF:AF,0))</f>
        <v>CCH01</v>
      </c>
      <c r="E214" s="204" t="str">
        <f>INDEX('     2022    '!$A$1:$BP$1563,MATCH(D214,'     2022    '!$D$1:$D$1794,0),MATCH(E$1,'     2022    '!$A$1:$BH$1,0))</f>
        <v>CRACKLING COMET. 10 shots of crackling comets in a 20 mm candle, great for use in pairs, threes or even more! RETAIL</v>
      </c>
      <c r="F214" s="206" t="str">
        <f>IFERROR(IF(LEFT(INDEX('     2022    '!AD$2:AD$1794,MATCH(D214,'     2022    '!D$2:D$1794,0)),4)="http",HYPERLINK(INDEX('     2022    '!AD$2:AD$1794,MATCH(D214,'     2022    '!D$2:D$1794,0)),"Video"),""),"")</f>
        <v>Video</v>
      </c>
      <c r="G214" s="207">
        <f>INDEX('     2022    '!$A$1:$AC$1563,MATCH($D214,'     2022    '!$D$1:$D$1794,0),MATCH(G$1,'     2022    '!$A$1:$AC$1,0))</f>
        <v>0</v>
      </c>
      <c r="H214" s="150"/>
      <c r="I214" s="152">
        <f>INDEX('     2022    '!$A$1:$AC$1563,MATCH($D214,'     2022    '!$D$1:$D$1794,0),MATCH(I$1,'     2022    '!$A$1:$AC$1,0))</f>
        <v>84.9</v>
      </c>
      <c r="J214" s="150"/>
      <c r="K214" s="151">
        <f t="shared" si="7"/>
        <v>1.5463944496258069</v>
      </c>
      <c r="L214" s="152">
        <f>INDEX('     2022    '!$A$1:$AC$1563,MATCH($D214,'     2022    '!$D$1:$D$1794,0),MATCH(L$1,'     2022    '!$A$1:$AC$1,0))</f>
        <v>105.77338035440518</v>
      </c>
      <c r="M214" s="152">
        <f>INDEX('     2022    '!$A$1:$AC$1563,MATCH($D214,'     2022    '!$D$1:$D$1794,0),MATCH(M$1,'     2022    '!$A$1:$AC$1,0))</f>
        <v>111.34040037305809</v>
      </c>
      <c r="N214" s="153" t="str">
        <f>INDEX('     2022    '!$A$1:$AC$1563,MATCH($D214,'     2022    '!$D$1:$D$1794,0),MATCH(N$1,'     2022    '!$A$1:$AC$1,0))</f>
        <v>20mm</v>
      </c>
      <c r="O214" s="154">
        <f>INDEX('     2022    '!$A$1:$AC$1563,MATCH($D214,'     2022    '!$D$1:$D$1794,0),MATCH(O$1,'     2022    '!$A$1:$AC$1,0))</f>
        <v>72</v>
      </c>
      <c r="P214" s="153">
        <f>INDEX('     2022    '!$A$1:$AC$1563,MATCH($D214,'     2022    '!$D$1:$D$1794,0),MATCH(P$1,'     2022    '!$A$1:$AC$1,0))</f>
        <v>30</v>
      </c>
      <c r="Q214" s="153" t="str">
        <f>INDEX('     2022    '!$A$1:$AC$1563,MATCH($D214,'     2022    '!$D$1:$D$1794,0),MATCH(Q$1,'     2022    '!$A$1:$AC$1,0))</f>
        <v>Yes</v>
      </c>
      <c r="R214" s="155">
        <f>INDEX('     2022    '!$A$1:$AC$1563,MATCH($D214,'     2022    '!$D$1:$D$1794,0),MATCH(R$1,'     2022    '!$A$1:$AC$1,0))</f>
        <v>17</v>
      </c>
      <c r="S214" s="155">
        <f>INDEX('     2022    '!$A$1:$AC$1563,MATCH($D214,'     2022    '!$D$1:$D$1794,0),MATCH(S$1,'     2022    '!$A$1:$AC$1,0))</f>
        <v>4.68</v>
      </c>
      <c r="T214" s="155">
        <f>INDEX('     2022    '!$A$1:$AC$1563,MATCH($D214,'     2022    '!$D$1:$D$1794,0),MATCH(T$1,'     2022    '!$A$1:$AC$1,0))</f>
        <v>1</v>
      </c>
      <c r="U214" s="154" t="str">
        <f>INDEX('     2022    '!$A$1:$AC$1563,MATCH($D214,'     2022    '!$D$1:$D$1794,0),MATCH(U$1,'     2022    '!$A$1:$AC$1,0))</f>
        <v>1.4G</v>
      </c>
      <c r="V214" s="153" t="str">
        <f>INDEX('     2022    '!$A$1:$AC$1563,MATCH($D214,'     2022    '!$D$1:$D$1794,0),MATCH(V$1,'     2022    '!$A$1:$AC$1,0))</f>
        <v>UN0336</v>
      </c>
      <c r="W214" s="153" t="str">
        <f>INDEX('     2022    '!$A$1:$AC$1563,MATCH($D214,'     2022    '!$D$1:$D$1794,0),MATCH(W$1,'     2022    '!$A$1:$AC$1,0))</f>
        <v>F3</v>
      </c>
      <c r="X214" s="151">
        <f>INDEX('     2022    '!$A$1:$AC$1563,MATCH($D214,'     2022    '!$D$1:$D$1794,0),MATCH(X$1,'     2022    '!$A$1:$AC$1,0))</f>
        <v>4.49</v>
      </c>
      <c r="Y214" s="151">
        <f>INDEX('     2022    '!$A$1:$AC$1563,MATCH($D214,'     2022    '!$D$1:$D$1794,0),MATCH(Y$1,'     2022    '!$A$1:$AC$1,0))</f>
        <v>3.49</v>
      </c>
      <c r="Z214" s="156">
        <f>INDEX('     2022    '!$A$1:$AC$1563,MATCH($D214,'     2022    '!$D$1:$D$1794,0),MATCH(Z$1,'     2022    '!$A$1:$AC$1,0))</f>
        <v>3.6600000000000001E-2</v>
      </c>
      <c r="AA214" s="153" t="str">
        <f>INDEX('     2022    '!$A$1:$AC$1563,MATCH($D214,'     2022    '!$D$1:$D$1794,0),MATCH(AA$1,'     2022    '!$A$1:$AC$1,0))</f>
        <v>1008-F3-69257472</v>
      </c>
      <c r="AB214" s="153" t="str">
        <f>INDEX('     2022    '!$A$1:$AC$1563,MATCH($D214,'     2022    '!$D$1:$D$1794,0),MATCH(AB$1,'     2022    '!$A$1:$AC$1,0))</f>
        <v>PL/IMP17419</v>
      </c>
      <c r="AC214" s="153" t="str">
        <f>INDEX('     2022    '!$A$1:$AC$1563,MATCH($D214,'     2022    '!$D$1:$D$1794,0),MATCH(AC$1,'     2022    '!$A$1:$AC$1,0))</f>
        <v>12/31/2099</v>
      </c>
    </row>
    <row r="215" spans="1:29" ht="24">
      <c r="A215" s="32">
        <f t="shared" si="6"/>
        <v>212</v>
      </c>
      <c r="B215" s="68" t="str">
        <f>INDEX('     2022    '!B$2:B$1794,MATCH(D215,'     2022    '!D$2:D$1794,0))</f>
        <v/>
      </c>
      <c r="C215" s="204" t="str">
        <f>INDEX('     2022    '!C$2:C$1794,MATCH(D215,'     2022    '!D$2:D$1794,0))</f>
        <v>Roman Candle - 20mm Hong Kong</v>
      </c>
      <c r="D215" s="205" t="str">
        <f>INDEX('     2022    '!D:D,MATCH(A215,'     2022    '!AF:AF,0))</f>
        <v>CCH02</v>
      </c>
      <c r="E215" s="204" t="str">
        <f>INDEX('     2022    '!$A$1:$BP$1563,MATCH(D215,'     2022    '!$D$1:$D$1794,0),MATCH(E$1,'     2022    '!$A$1:$BH$1,0))</f>
        <v>SILVER COMET. 10 shots of silver comets in a 20 mm candle, great for use in pairs, threes or even more! RETAIL</v>
      </c>
      <c r="F215" s="206" t="str">
        <f>IFERROR(IF(LEFT(INDEX('     2022    '!AD$2:AD$1794,MATCH(D215,'     2022    '!D$2:D$1794,0)),4)="http",HYPERLINK(INDEX('     2022    '!AD$2:AD$1794,MATCH(D215,'     2022    '!D$2:D$1794,0)),"Video"),""),"")</f>
        <v>Video</v>
      </c>
      <c r="G215" s="207">
        <f>INDEX('     2022    '!$A$1:$AC$1563,MATCH($D215,'     2022    '!$D$1:$D$1794,0),MATCH(G$1,'     2022    '!$A$1:$AC$1,0))</f>
        <v>0</v>
      </c>
      <c r="H215" s="150"/>
      <c r="I215" s="152">
        <f>INDEX('     2022    '!$A$1:$AC$1563,MATCH($D215,'     2022    '!$D$1:$D$1794,0),MATCH(I$1,'     2022    '!$A$1:$AC$1,0))</f>
        <v>84.9</v>
      </c>
      <c r="J215" s="150"/>
      <c r="K215" s="151">
        <f t="shared" si="7"/>
        <v>1.5463944496258069</v>
      </c>
      <c r="L215" s="152">
        <f>INDEX('     2022    '!$A$1:$AC$1563,MATCH($D215,'     2022    '!$D$1:$D$1794,0),MATCH(L$1,'     2022    '!$A$1:$AC$1,0))</f>
        <v>105.77338035440518</v>
      </c>
      <c r="M215" s="152">
        <f>INDEX('     2022    '!$A$1:$AC$1563,MATCH($D215,'     2022    '!$D$1:$D$1794,0),MATCH(M$1,'     2022    '!$A$1:$AC$1,0))</f>
        <v>111.34040037305809</v>
      </c>
      <c r="N215" s="153" t="str">
        <f>INDEX('     2022    '!$A$1:$AC$1563,MATCH($D215,'     2022    '!$D$1:$D$1794,0),MATCH(N$1,'     2022    '!$A$1:$AC$1,0))</f>
        <v>20mm</v>
      </c>
      <c r="O215" s="154">
        <f>INDEX('     2022    '!$A$1:$AC$1563,MATCH($D215,'     2022    '!$D$1:$D$1794,0),MATCH(O$1,'     2022    '!$A$1:$AC$1,0))</f>
        <v>72</v>
      </c>
      <c r="P215" s="153">
        <f>INDEX('     2022    '!$A$1:$AC$1563,MATCH($D215,'     2022    '!$D$1:$D$1794,0),MATCH(P$1,'     2022    '!$A$1:$AC$1,0))</f>
        <v>30</v>
      </c>
      <c r="Q215" s="153" t="str">
        <f>INDEX('     2022    '!$A$1:$AC$1563,MATCH($D215,'     2022    '!$D$1:$D$1794,0),MATCH(Q$1,'     2022    '!$A$1:$AC$1,0))</f>
        <v>Yes</v>
      </c>
      <c r="R215" s="155">
        <f>INDEX('     2022    '!$A$1:$AC$1563,MATCH($D215,'     2022    '!$D$1:$D$1794,0),MATCH(R$1,'     2022    '!$A$1:$AC$1,0))</f>
        <v>17</v>
      </c>
      <c r="S215" s="155">
        <f>INDEX('     2022    '!$A$1:$AC$1563,MATCH($D215,'     2022    '!$D$1:$D$1794,0),MATCH(S$1,'     2022    '!$A$1:$AC$1,0))</f>
        <v>4.9000000000000004</v>
      </c>
      <c r="T215" s="155">
        <f>INDEX('     2022    '!$A$1:$AC$1563,MATCH($D215,'     2022    '!$D$1:$D$1794,0),MATCH(T$1,'     2022    '!$A$1:$AC$1,0))</f>
        <v>1</v>
      </c>
      <c r="U215" s="154" t="str">
        <f>INDEX('     2022    '!$A$1:$AC$1563,MATCH($D215,'     2022    '!$D$1:$D$1794,0),MATCH(U$1,'     2022    '!$A$1:$AC$1,0))</f>
        <v>1.4G</v>
      </c>
      <c r="V215" s="153" t="str">
        <f>INDEX('     2022    '!$A$1:$AC$1563,MATCH($D215,'     2022    '!$D$1:$D$1794,0),MATCH(V$1,'     2022    '!$A$1:$AC$1,0))</f>
        <v>UN0336</v>
      </c>
      <c r="W215" s="153" t="str">
        <f>INDEX('     2022    '!$A$1:$AC$1563,MATCH($D215,'     2022    '!$D$1:$D$1794,0),MATCH(W$1,'     2022    '!$A$1:$AC$1,0))</f>
        <v>F3</v>
      </c>
      <c r="X215" s="151">
        <f>INDEX('     2022    '!$A$1:$AC$1563,MATCH($D215,'     2022    '!$D$1:$D$1794,0),MATCH(X$1,'     2022    '!$A$1:$AC$1,0))</f>
        <v>4.49</v>
      </c>
      <c r="Y215" s="151">
        <f>INDEX('     2022    '!$A$1:$AC$1563,MATCH($D215,'     2022    '!$D$1:$D$1794,0),MATCH(Y$1,'     2022    '!$A$1:$AC$1,0))</f>
        <v>3.49</v>
      </c>
      <c r="Z215" s="156">
        <f>INDEX('     2022    '!$A$1:$AC$1563,MATCH($D215,'     2022    '!$D$1:$D$1794,0),MATCH(Z$1,'     2022    '!$A$1:$AC$1,0))</f>
        <v>3.6600000000000001E-2</v>
      </c>
      <c r="AA215" s="153" t="str">
        <f>INDEX('     2022    '!$A$1:$AC$1563,MATCH($D215,'     2022    '!$D$1:$D$1794,0),MATCH(AA$1,'     2022    '!$A$1:$AC$1,0))</f>
        <v>1008-F3-69257472</v>
      </c>
      <c r="AB215" s="153" t="str">
        <f>INDEX('     2022    '!$A$1:$AC$1563,MATCH($D215,'     2022    '!$D$1:$D$1794,0),MATCH(AB$1,'     2022    '!$A$1:$AC$1,0))</f>
        <v>PL/IMP17419</v>
      </c>
      <c r="AC215" s="153" t="str">
        <f>INDEX('     2022    '!$A$1:$AC$1563,MATCH($D215,'     2022    '!$D$1:$D$1794,0),MATCH(AC$1,'     2022    '!$A$1:$AC$1,0))</f>
        <v>12/31/2099</v>
      </c>
    </row>
    <row r="216" spans="1:29" ht="24">
      <c r="A216" s="32">
        <f t="shared" si="6"/>
        <v>213</v>
      </c>
      <c r="B216" s="68" t="str">
        <f>INDEX('     2022    '!B$2:B$1794,MATCH(D216,'     2022    '!D$2:D$1794,0))</f>
        <v/>
      </c>
      <c r="C216" s="204" t="str">
        <f>INDEX('     2022    '!C$2:C$1794,MATCH(D216,'     2022    '!D$2:D$1794,0))</f>
        <v>Roman Candle - 20mm Hong Kong</v>
      </c>
      <c r="D216" s="205" t="str">
        <f>INDEX('     2022    '!D:D,MATCH(A216,'     2022    '!AF:AF,0))</f>
        <v>CCH03</v>
      </c>
      <c r="E216" s="204" t="str">
        <f>INDEX('     2022    '!$A$1:$BP$1563,MATCH(D216,'     2022    '!$D$1:$D$1794,0),MATCH(E$1,'     2022    '!$A$1:$BH$1,0))</f>
        <v>GOLD COMET. 10 shots of golden comets in a 20 mm candle, great for use in pairs, threes or even more! RETAIL</v>
      </c>
      <c r="F216" s="206" t="str">
        <f>IFERROR(IF(LEFT(INDEX('     2022    '!AD$2:AD$1794,MATCH(D216,'     2022    '!D$2:D$1794,0)),4)="http",HYPERLINK(INDEX('     2022    '!AD$2:AD$1794,MATCH(D216,'     2022    '!D$2:D$1794,0)),"Video"),""),"")</f>
        <v>Video</v>
      </c>
      <c r="G216" s="207">
        <f>INDEX('     2022    '!$A$1:$AC$1563,MATCH($D216,'     2022    '!$D$1:$D$1794,0),MATCH(G$1,'     2022    '!$A$1:$AC$1,0))</f>
        <v>0</v>
      </c>
      <c r="H216" s="150"/>
      <c r="I216" s="152">
        <f>INDEX('     2022    '!$A$1:$AC$1563,MATCH($D216,'     2022    '!$D$1:$D$1794,0),MATCH(I$1,'     2022    '!$A$1:$AC$1,0))</f>
        <v>84.9</v>
      </c>
      <c r="J216" s="150"/>
      <c r="K216" s="151">
        <f t="shared" si="7"/>
        <v>1.5463944496258069</v>
      </c>
      <c r="L216" s="152">
        <f>INDEX('     2022    '!$A$1:$AC$1563,MATCH($D216,'     2022    '!$D$1:$D$1794,0),MATCH(L$1,'     2022    '!$A$1:$AC$1,0))</f>
        <v>105.77338035440518</v>
      </c>
      <c r="M216" s="152">
        <f>INDEX('     2022    '!$A$1:$AC$1563,MATCH($D216,'     2022    '!$D$1:$D$1794,0),MATCH(M$1,'     2022    '!$A$1:$AC$1,0))</f>
        <v>111.34040037305809</v>
      </c>
      <c r="N216" s="153" t="str">
        <f>INDEX('     2022    '!$A$1:$AC$1563,MATCH($D216,'     2022    '!$D$1:$D$1794,0),MATCH(N$1,'     2022    '!$A$1:$AC$1,0))</f>
        <v>20mm</v>
      </c>
      <c r="O216" s="154">
        <f>INDEX('     2022    '!$A$1:$AC$1563,MATCH($D216,'     2022    '!$D$1:$D$1794,0),MATCH(O$1,'     2022    '!$A$1:$AC$1,0))</f>
        <v>72</v>
      </c>
      <c r="P216" s="153">
        <f>INDEX('     2022    '!$A$1:$AC$1563,MATCH($D216,'     2022    '!$D$1:$D$1794,0),MATCH(P$1,'     2022    '!$A$1:$AC$1,0))</f>
        <v>30</v>
      </c>
      <c r="Q216" s="153" t="str">
        <f>INDEX('     2022    '!$A$1:$AC$1563,MATCH($D216,'     2022    '!$D$1:$D$1794,0),MATCH(Q$1,'     2022    '!$A$1:$AC$1,0))</f>
        <v>Yes</v>
      </c>
      <c r="R216" s="155">
        <f>INDEX('     2022    '!$A$1:$AC$1563,MATCH($D216,'     2022    '!$D$1:$D$1794,0),MATCH(R$1,'     2022    '!$A$1:$AC$1,0))</f>
        <v>17</v>
      </c>
      <c r="S216" s="155">
        <f>INDEX('     2022    '!$A$1:$AC$1563,MATCH($D216,'     2022    '!$D$1:$D$1794,0),MATCH(S$1,'     2022    '!$A$1:$AC$1,0))</f>
        <v>4.68</v>
      </c>
      <c r="T216" s="155">
        <f>INDEX('     2022    '!$A$1:$AC$1563,MATCH($D216,'     2022    '!$D$1:$D$1794,0),MATCH(T$1,'     2022    '!$A$1:$AC$1,0))</f>
        <v>1</v>
      </c>
      <c r="U216" s="154" t="str">
        <f>INDEX('     2022    '!$A$1:$AC$1563,MATCH($D216,'     2022    '!$D$1:$D$1794,0),MATCH(U$1,'     2022    '!$A$1:$AC$1,0))</f>
        <v>1.4G</v>
      </c>
      <c r="V216" s="153" t="str">
        <f>INDEX('     2022    '!$A$1:$AC$1563,MATCH($D216,'     2022    '!$D$1:$D$1794,0),MATCH(V$1,'     2022    '!$A$1:$AC$1,0))</f>
        <v>UN0336</v>
      </c>
      <c r="W216" s="153" t="str">
        <f>INDEX('     2022    '!$A$1:$AC$1563,MATCH($D216,'     2022    '!$D$1:$D$1794,0),MATCH(W$1,'     2022    '!$A$1:$AC$1,0))</f>
        <v>F3</v>
      </c>
      <c r="X216" s="151">
        <f>INDEX('     2022    '!$A$1:$AC$1563,MATCH($D216,'     2022    '!$D$1:$D$1794,0),MATCH(X$1,'     2022    '!$A$1:$AC$1,0))</f>
        <v>4.49</v>
      </c>
      <c r="Y216" s="151">
        <f>INDEX('     2022    '!$A$1:$AC$1563,MATCH($D216,'     2022    '!$D$1:$D$1794,0),MATCH(Y$1,'     2022    '!$A$1:$AC$1,0))</f>
        <v>3.49</v>
      </c>
      <c r="Z216" s="156">
        <f>INDEX('     2022    '!$A$1:$AC$1563,MATCH($D216,'     2022    '!$D$1:$D$1794,0),MATCH(Z$1,'     2022    '!$A$1:$AC$1,0))</f>
        <v>3.6600000000000001E-2</v>
      </c>
      <c r="AA216" s="153" t="str">
        <f>INDEX('     2022    '!$A$1:$AC$1563,MATCH($D216,'     2022    '!$D$1:$D$1794,0),MATCH(AA$1,'     2022    '!$A$1:$AC$1,0))</f>
        <v>1008-F3-69257472</v>
      </c>
      <c r="AB216" s="153" t="str">
        <f>INDEX('     2022    '!$A$1:$AC$1563,MATCH($D216,'     2022    '!$D$1:$D$1794,0),MATCH(AB$1,'     2022    '!$A$1:$AC$1,0))</f>
        <v>PL/IMP17419</v>
      </c>
      <c r="AC216" s="153" t="str">
        <f>INDEX('     2022    '!$A$1:$AC$1563,MATCH($D216,'     2022    '!$D$1:$D$1794,0),MATCH(AC$1,'     2022    '!$A$1:$AC$1,0))</f>
        <v>12/31/2099</v>
      </c>
    </row>
    <row r="217" spans="1:29" ht="24">
      <c r="A217" s="32">
        <f t="shared" si="6"/>
        <v>214</v>
      </c>
      <c r="B217" s="68" t="str">
        <f>INDEX('     2022    '!B$2:B$1794,MATCH(D217,'     2022    '!D$2:D$1794,0))</f>
        <v/>
      </c>
      <c r="C217" s="204" t="str">
        <f>INDEX('     2022    '!C$2:C$1794,MATCH(D217,'     2022    '!D$2:D$1794,0))</f>
        <v>Roman Candle - 20mm Hong Kong</v>
      </c>
      <c r="D217" s="205" t="str">
        <f>INDEX('     2022    '!D:D,MATCH(A217,'     2022    '!AF:AF,0))</f>
        <v>CCH04</v>
      </c>
      <c r="E217" s="204" t="str">
        <f>INDEX('     2022    '!$A$1:$BP$1563,MATCH(D217,'     2022    '!$D$1:$D$1794,0),MATCH(E$1,'     2022    '!$A$1:$BH$1,0))</f>
        <v>BLUE COMET. 10 shots of blue comets in a 20 mm candle, great for use in pairs, threes or even more! RETAIL</v>
      </c>
      <c r="F217" s="206" t="str">
        <f>IFERROR(IF(LEFT(INDEX('     2022    '!AD$2:AD$1794,MATCH(D217,'     2022    '!D$2:D$1794,0)),4)="http",HYPERLINK(INDEX('     2022    '!AD$2:AD$1794,MATCH(D217,'     2022    '!D$2:D$1794,0)),"Video"),""),"")</f>
        <v>Video</v>
      </c>
      <c r="G217" s="207">
        <f>INDEX('     2022    '!$A$1:$AC$1563,MATCH($D217,'     2022    '!$D$1:$D$1794,0),MATCH(G$1,'     2022    '!$A$1:$AC$1,0))</f>
        <v>0</v>
      </c>
      <c r="H217" s="150"/>
      <c r="I217" s="152">
        <f>INDEX('     2022    '!$A$1:$AC$1563,MATCH($D217,'     2022    '!$D$1:$D$1794,0),MATCH(I$1,'     2022    '!$A$1:$AC$1,0))</f>
        <v>95.3</v>
      </c>
      <c r="J217" s="150"/>
      <c r="K217" s="151">
        <f t="shared" si="7"/>
        <v>1.5463944496258069</v>
      </c>
      <c r="L217" s="152">
        <f>INDEX('     2022    '!$A$1:$AC$1563,MATCH($D217,'     2022    '!$D$1:$D$1794,0),MATCH(L$1,'     2022    '!$A$1:$AC$1,0))</f>
        <v>105.77338035440518</v>
      </c>
      <c r="M217" s="152">
        <f>INDEX('     2022    '!$A$1:$AC$1563,MATCH($D217,'     2022    '!$D$1:$D$1794,0),MATCH(M$1,'     2022    '!$A$1:$AC$1,0))</f>
        <v>111.34040037305809</v>
      </c>
      <c r="N217" s="153" t="str">
        <f>INDEX('     2022    '!$A$1:$AC$1563,MATCH($D217,'     2022    '!$D$1:$D$1794,0),MATCH(N$1,'     2022    '!$A$1:$AC$1,0))</f>
        <v>20mm</v>
      </c>
      <c r="O217" s="154">
        <f>INDEX('     2022    '!$A$1:$AC$1563,MATCH($D217,'     2022    '!$D$1:$D$1794,0),MATCH(O$1,'     2022    '!$A$1:$AC$1,0))</f>
        <v>72</v>
      </c>
      <c r="P217" s="153">
        <f>INDEX('     2022    '!$A$1:$AC$1563,MATCH($D217,'     2022    '!$D$1:$D$1794,0),MATCH(P$1,'     2022    '!$A$1:$AC$1,0))</f>
        <v>30</v>
      </c>
      <c r="Q217" s="153" t="str">
        <f>INDEX('     2022    '!$A$1:$AC$1563,MATCH($D217,'     2022    '!$D$1:$D$1794,0),MATCH(Q$1,'     2022    '!$A$1:$AC$1,0))</f>
        <v>Yes</v>
      </c>
      <c r="R217" s="155">
        <f>INDEX('     2022    '!$A$1:$AC$1563,MATCH($D217,'     2022    '!$D$1:$D$1794,0),MATCH(R$1,'     2022    '!$A$1:$AC$1,0))</f>
        <v>17</v>
      </c>
      <c r="S217" s="155">
        <f>INDEX('     2022    '!$A$1:$AC$1563,MATCH($D217,'     2022    '!$D$1:$D$1794,0),MATCH(S$1,'     2022    '!$A$1:$AC$1,0))</f>
        <v>4.9000000000000004</v>
      </c>
      <c r="T217" s="155">
        <f>INDEX('     2022    '!$A$1:$AC$1563,MATCH($D217,'     2022    '!$D$1:$D$1794,0),MATCH(T$1,'     2022    '!$A$1:$AC$1,0))</f>
        <v>1</v>
      </c>
      <c r="U217" s="154" t="str">
        <f>INDEX('     2022    '!$A$1:$AC$1563,MATCH($D217,'     2022    '!$D$1:$D$1794,0),MATCH(U$1,'     2022    '!$A$1:$AC$1,0))</f>
        <v>1.4G</v>
      </c>
      <c r="V217" s="153" t="str">
        <f>INDEX('     2022    '!$A$1:$AC$1563,MATCH($D217,'     2022    '!$D$1:$D$1794,0),MATCH(V$1,'     2022    '!$A$1:$AC$1,0))</f>
        <v>UN0336</v>
      </c>
      <c r="W217" s="153" t="str">
        <f>INDEX('     2022    '!$A$1:$AC$1563,MATCH($D217,'     2022    '!$D$1:$D$1794,0),MATCH(W$1,'     2022    '!$A$1:$AC$1,0))</f>
        <v>F3</v>
      </c>
      <c r="X217" s="151">
        <f>INDEX('     2022    '!$A$1:$AC$1563,MATCH($D217,'     2022    '!$D$1:$D$1794,0),MATCH(X$1,'     2022    '!$A$1:$AC$1,0))</f>
        <v>4.49</v>
      </c>
      <c r="Y217" s="151">
        <f>INDEX('     2022    '!$A$1:$AC$1563,MATCH($D217,'     2022    '!$D$1:$D$1794,0),MATCH(Y$1,'     2022    '!$A$1:$AC$1,0))</f>
        <v>3.49</v>
      </c>
      <c r="Z217" s="156">
        <f>INDEX('     2022    '!$A$1:$AC$1563,MATCH($D217,'     2022    '!$D$1:$D$1794,0),MATCH(Z$1,'     2022    '!$A$1:$AC$1,0))</f>
        <v>3.6600000000000001E-2</v>
      </c>
      <c r="AA217" s="153" t="str">
        <f>INDEX('     2022    '!$A$1:$AC$1563,MATCH($D217,'     2022    '!$D$1:$D$1794,0),MATCH(AA$1,'     2022    '!$A$1:$AC$1,0))</f>
        <v>1008-F3-69257472</v>
      </c>
      <c r="AB217" s="153" t="str">
        <f>INDEX('     2022    '!$A$1:$AC$1563,MATCH($D217,'     2022    '!$D$1:$D$1794,0),MATCH(AB$1,'     2022    '!$A$1:$AC$1,0))</f>
        <v>PL/IMP17419</v>
      </c>
      <c r="AC217" s="153" t="str">
        <f>INDEX('     2022    '!$A$1:$AC$1563,MATCH($D217,'     2022    '!$D$1:$D$1794,0),MATCH(AC$1,'     2022    '!$A$1:$AC$1,0))</f>
        <v>12/31/2099</v>
      </c>
    </row>
    <row r="218" spans="1:29" ht="24">
      <c r="A218" s="32">
        <f t="shared" si="6"/>
        <v>215</v>
      </c>
      <c r="B218" s="68" t="str">
        <f>INDEX('     2022    '!B$2:B$1794,MATCH(D218,'     2022    '!D$2:D$1794,0))</f>
        <v/>
      </c>
      <c r="C218" s="204" t="str">
        <f>INDEX('     2022    '!C$2:C$1794,MATCH(D218,'     2022    '!D$2:D$1794,0))</f>
        <v>Roman Candle - 20mm Hong Kong</v>
      </c>
      <c r="D218" s="205" t="str">
        <f>INDEX('     2022    '!D:D,MATCH(A218,'     2022    '!AF:AF,0))</f>
        <v>CCH05</v>
      </c>
      <c r="E218" s="204" t="str">
        <f>INDEX('     2022    '!$A$1:$BP$1563,MATCH(D218,'     2022    '!$D$1:$D$1794,0),MATCH(E$1,'     2022    '!$A$1:$BH$1,0))</f>
        <v>PINK COCONUT. 10 shots of pink comets in a 20 mm candle, great for use in pairs, threes or even more! RETAIL</v>
      </c>
      <c r="F218" s="206" t="str">
        <f>IFERROR(IF(LEFT(INDEX('     2022    '!AD$2:AD$1794,MATCH(D218,'     2022    '!D$2:D$1794,0)),4)="http",HYPERLINK(INDEX('     2022    '!AD$2:AD$1794,MATCH(D218,'     2022    '!D$2:D$1794,0)),"Video"),""),"")</f>
        <v>Video</v>
      </c>
      <c r="G218" s="207">
        <f>INDEX('     2022    '!$A$1:$AC$1563,MATCH($D218,'     2022    '!$D$1:$D$1794,0),MATCH(G$1,'     2022    '!$A$1:$AC$1,0))</f>
        <v>0</v>
      </c>
      <c r="H218" s="150"/>
      <c r="I218" s="152">
        <f>INDEX('     2022    '!$A$1:$AC$1563,MATCH($D218,'     2022    '!$D$1:$D$1794,0),MATCH(I$1,'     2022    '!$A$1:$AC$1,0))</f>
        <v>95.3</v>
      </c>
      <c r="J218" s="150"/>
      <c r="K218" s="151">
        <f t="shared" si="7"/>
        <v>1.5463944496258069</v>
      </c>
      <c r="L218" s="152">
        <f>INDEX('     2022    '!$A$1:$AC$1563,MATCH($D218,'     2022    '!$D$1:$D$1794,0),MATCH(L$1,'     2022    '!$A$1:$AC$1,0))</f>
        <v>105.77338035440518</v>
      </c>
      <c r="M218" s="152">
        <f>INDEX('     2022    '!$A$1:$AC$1563,MATCH($D218,'     2022    '!$D$1:$D$1794,0),MATCH(M$1,'     2022    '!$A$1:$AC$1,0))</f>
        <v>111.34040037305809</v>
      </c>
      <c r="N218" s="153" t="str">
        <f>INDEX('     2022    '!$A$1:$AC$1563,MATCH($D218,'     2022    '!$D$1:$D$1794,0),MATCH(N$1,'     2022    '!$A$1:$AC$1,0))</f>
        <v>20mm</v>
      </c>
      <c r="O218" s="154">
        <f>INDEX('     2022    '!$A$1:$AC$1563,MATCH($D218,'     2022    '!$D$1:$D$1794,0),MATCH(O$1,'     2022    '!$A$1:$AC$1,0))</f>
        <v>72</v>
      </c>
      <c r="P218" s="153">
        <f>INDEX('     2022    '!$A$1:$AC$1563,MATCH($D218,'     2022    '!$D$1:$D$1794,0),MATCH(P$1,'     2022    '!$A$1:$AC$1,0))</f>
        <v>30</v>
      </c>
      <c r="Q218" s="153" t="str">
        <f>INDEX('     2022    '!$A$1:$AC$1563,MATCH($D218,'     2022    '!$D$1:$D$1794,0),MATCH(Q$1,'     2022    '!$A$1:$AC$1,0))</f>
        <v>Yes</v>
      </c>
      <c r="R218" s="155">
        <f>INDEX('     2022    '!$A$1:$AC$1563,MATCH($D218,'     2022    '!$D$1:$D$1794,0),MATCH(R$1,'     2022    '!$A$1:$AC$1,0))</f>
        <v>17</v>
      </c>
      <c r="S218" s="155">
        <f>INDEX('     2022    '!$A$1:$AC$1563,MATCH($D218,'     2022    '!$D$1:$D$1794,0),MATCH(S$1,'     2022    '!$A$1:$AC$1,0))</f>
        <v>4.9000000000000004</v>
      </c>
      <c r="T218" s="155">
        <f>INDEX('     2022    '!$A$1:$AC$1563,MATCH($D218,'     2022    '!$D$1:$D$1794,0),MATCH(T$1,'     2022    '!$A$1:$AC$1,0))</f>
        <v>1</v>
      </c>
      <c r="U218" s="154" t="str">
        <f>INDEX('     2022    '!$A$1:$AC$1563,MATCH($D218,'     2022    '!$D$1:$D$1794,0),MATCH(U$1,'     2022    '!$A$1:$AC$1,0))</f>
        <v>1.4G</v>
      </c>
      <c r="V218" s="153" t="str">
        <f>INDEX('     2022    '!$A$1:$AC$1563,MATCH($D218,'     2022    '!$D$1:$D$1794,0),MATCH(V$1,'     2022    '!$A$1:$AC$1,0))</f>
        <v>UN0336</v>
      </c>
      <c r="W218" s="153" t="str">
        <f>INDEX('     2022    '!$A$1:$AC$1563,MATCH($D218,'     2022    '!$D$1:$D$1794,0),MATCH(W$1,'     2022    '!$A$1:$AC$1,0))</f>
        <v>F3</v>
      </c>
      <c r="X218" s="151">
        <f>INDEX('     2022    '!$A$1:$AC$1563,MATCH($D218,'     2022    '!$D$1:$D$1794,0),MATCH(X$1,'     2022    '!$A$1:$AC$1,0))</f>
        <v>4.49</v>
      </c>
      <c r="Y218" s="151">
        <f>INDEX('     2022    '!$A$1:$AC$1563,MATCH($D218,'     2022    '!$D$1:$D$1794,0),MATCH(Y$1,'     2022    '!$A$1:$AC$1,0))</f>
        <v>3.49</v>
      </c>
      <c r="Z218" s="156">
        <f>INDEX('     2022    '!$A$1:$AC$1563,MATCH($D218,'     2022    '!$D$1:$D$1794,0),MATCH(Z$1,'     2022    '!$A$1:$AC$1,0))</f>
        <v>3.6600000000000001E-2</v>
      </c>
      <c r="AA218" s="153" t="str">
        <f>INDEX('     2022    '!$A$1:$AC$1563,MATCH($D218,'     2022    '!$D$1:$D$1794,0),MATCH(AA$1,'     2022    '!$A$1:$AC$1,0))</f>
        <v>1008-F3-69257472</v>
      </c>
      <c r="AB218" s="153" t="str">
        <f>INDEX('     2022    '!$A$1:$AC$1563,MATCH($D218,'     2022    '!$D$1:$D$1794,0),MATCH(AB$1,'     2022    '!$A$1:$AC$1,0))</f>
        <v>PL/IMP17419</v>
      </c>
      <c r="AC218" s="153" t="str">
        <f>INDEX('     2022    '!$A$1:$AC$1563,MATCH($D218,'     2022    '!$D$1:$D$1794,0),MATCH(AC$1,'     2022    '!$A$1:$AC$1,0))</f>
        <v>12/31/2099</v>
      </c>
    </row>
    <row r="219" spans="1:29" ht="24">
      <c r="A219" s="32">
        <f t="shared" si="6"/>
        <v>216</v>
      </c>
      <c r="B219" s="68" t="str">
        <f>INDEX('     2022    '!B$2:B$1794,MATCH(D219,'     2022    '!D$2:D$1794,0))</f>
        <v/>
      </c>
      <c r="C219" s="204" t="str">
        <f>INDEX('     2022    '!C$2:C$1794,MATCH(D219,'     2022    '!D$2:D$1794,0))</f>
        <v>Roman Candle - 25mm</v>
      </c>
      <c r="D219" s="205" t="str">
        <f>INDEX('     2022    '!D:D,MATCH(A219,'     2022    '!AF:AF,0))</f>
        <v>C91</v>
      </c>
      <c r="E219" s="204" t="str">
        <f>INDEX('     2022    '!$A$1:$BP$1563,MATCH(D219,'     2022    '!$D$1:$D$1794,0),MATCH(E$1,'     2022    '!$A$1:$BH$1,0))</f>
        <v>25mm 8s. Green strobe tail</v>
      </c>
      <c r="F219" s="206" t="str">
        <f>IFERROR(IF(LEFT(INDEX('     2022    '!AD$2:AD$1794,MATCH(D219,'     2022    '!D$2:D$1794,0)),4)="http",HYPERLINK(INDEX('     2022    '!AD$2:AD$1794,MATCH(D219,'     2022    '!D$2:D$1794,0)),"Video"),""),"")</f>
        <v>Video</v>
      </c>
      <c r="G219" s="207">
        <f>INDEX('     2022    '!$A$1:$AC$1563,MATCH($D219,'     2022    '!$D$1:$D$1794,0),MATCH(G$1,'     2022    '!$A$1:$AC$1,0))</f>
        <v>0</v>
      </c>
      <c r="H219" s="150"/>
      <c r="I219" s="152">
        <f>INDEX('     2022    '!$A$1:$AC$1563,MATCH($D219,'     2022    '!$D$1:$D$1794,0),MATCH(I$1,'     2022    '!$A$1:$AC$1,0))</f>
        <v>121.76</v>
      </c>
      <c r="J219" s="150"/>
      <c r="K219" s="151">
        <f t="shared" si="7"/>
        <v>3.7205555555555554</v>
      </c>
      <c r="L219" s="152">
        <f>INDEX('     2022    '!$A$1:$AC$1563,MATCH($D219,'     2022    '!$D$1:$D$1794,0),MATCH(L$1,'     2022    '!$A$1:$AC$1,0))</f>
        <v>121.8854</v>
      </c>
      <c r="M219" s="152">
        <f>INDEX('     2022    '!$A$1:$AC$1563,MATCH($D219,'     2022    '!$D$1:$D$1794,0),MATCH(M$1,'     2022    '!$A$1:$AC$1,0))</f>
        <v>133.94</v>
      </c>
      <c r="N219" s="153" t="str">
        <f>INDEX('     2022    '!$A$1:$AC$1563,MATCH($D219,'     2022    '!$D$1:$D$1794,0),MATCH(N$1,'     2022    '!$A$1:$AC$1,0))</f>
        <v>25mm</v>
      </c>
      <c r="O219" s="154">
        <f>INDEX('     2022    '!$A$1:$AC$1563,MATCH($D219,'     2022    '!$D$1:$D$1794,0),MATCH(O$1,'     2022    '!$A$1:$AC$1,0))</f>
        <v>36</v>
      </c>
      <c r="P219" s="153">
        <f>INDEX('     2022    '!$A$1:$AC$1563,MATCH($D219,'     2022    '!$D$1:$D$1794,0),MATCH(P$1,'     2022    '!$A$1:$AC$1,0))</f>
        <v>27</v>
      </c>
      <c r="Q219" s="153" t="str">
        <f>INDEX('     2022    '!$A$1:$AC$1563,MATCH($D219,'     2022    '!$D$1:$D$1794,0),MATCH(Q$1,'     2022    '!$A$1:$AC$1,0))</f>
        <v>Yes</v>
      </c>
      <c r="R219" s="155">
        <f>INDEX('     2022    '!$A$1:$AC$1563,MATCH($D219,'     2022    '!$D$1:$D$1794,0),MATCH(R$1,'     2022    '!$A$1:$AC$1,0))</f>
        <v>15</v>
      </c>
      <c r="S219" s="155">
        <f>INDEX('     2022    '!$A$1:$AC$1563,MATCH($D219,'     2022    '!$D$1:$D$1794,0),MATCH(S$1,'     2022    '!$A$1:$AC$1,0))</f>
        <v>4.18</v>
      </c>
      <c r="T219" s="155">
        <f>INDEX('     2022    '!$A$1:$AC$1563,MATCH($D219,'     2022    '!$D$1:$D$1794,0),MATCH(T$1,'     2022    '!$A$1:$AC$1,0))</f>
        <v>0.3</v>
      </c>
      <c r="U219" s="154" t="str">
        <f>INDEX('     2022    '!$A$1:$AC$1563,MATCH($D219,'     2022    '!$D$1:$D$1794,0),MATCH(U$1,'     2022    '!$A$1:$AC$1,0))</f>
        <v>1.4G</v>
      </c>
      <c r="V219" s="153" t="str">
        <f>INDEX('     2022    '!$A$1:$AC$1563,MATCH($D219,'     2022    '!$D$1:$D$1794,0),MATCH(V$1,'     2022    '!$A$1:$AC$1,0))</f>
        <v>UN0336</v>
      </c>
      <c r="W219" s="153" t="str">
        <f>INDEX('     2022    '!$A$1:$AC$1563,MATCH($D219,'     2022    '!$D$1:$D$1794,0),MATCH(W$1,'     2022    '!$A$1:$AC$1,0))</f>
        <v>F4</v>
      </c>
      <c r="X219" s="151" t="str">
        <f>INDEX('     2022    '!$A$1:$AC$1563,MATCH($D219,'     2022    '!$D$1:$D$1794,0),MATCH(X$1,'     2022    '!$A$1:$AC$1,0))</f>
        <v/>
      </c>
      <c r="Y219" s="151" t="str">
        <f>INDEX('     2022    '!$A$1:$AC$1563,MATCH($D219,'     2022    '!$D$1:$D$1794,0),MATCH(Y$1,'     2022    '!$A$1:$AC$1,0))</f>
        <v/>
      </c>
      <c r="Z219" s="156">
        <f>INDEX('     2022    '!$A$1:$AC$1563,MATCH($D219,'     2022    '!$D$1:$D$1794,0),MATCH(Z$1,'     2022    '!$A$1:$AC$1,0))</f>
        <v>4.3099999999999999E-2</v>
      </c>
      <c r="AA219" s="153" t="str">
        <f>INDEX('     2022    '!$A$1:$AC$1563,MATCH($D219,'     2022    '!$D$1:$D$1794,0),MATCH(AA$1,'     2022    '!$A$1:$AC$1,0))</f>
        <v>1008-F4-69249653</v>
      </c>
      <c r="AB219" s="153" t="str">
        <f>INDEX('     2022    '!$A$1:$AC$1563,MATCH($D219,'     2022    '!$D$1:$D$1794,0),MATCH(AB$1,'     2022    '!$A$1:$AC$1,0))</f>
        <v>GB/HSE-338593</v>
      </c>
      <c r="AC219" s="153" t="str">
        <f>INDEX('     2022    '!$A$1:$AC$1563,MATCH($D219,'     2022    '!$D$1:$D$1794,0),MATCH(AC$1,'     2022    '!$A$1:$AC$1,0))</f>
        <v>5/18/2027</v>
      </c>
    </row>
    <row r="220" spans="1:29" ht="24">
      <c r="A220" s="32">
        <f t="shared" si="6"/>
        <v>217</v>
      </c>
      <c r="B220" s="68" t="str">
        <f>INDEX('     2022    '!B$2:B$1794,MATCH(D220,'     2022    '!D$2:D$1794,0))</f>
        <v/>
      </c>
      <c r="C220" s="204" t="str">
        <f>INDEX('     2022    '!C$2:C$1794,MATCH(D220,'     2022    '!D$2:D$1794,0))</f>
        <v>Roman Candle - 25mm</v>
      </c>
      <c r="D220" s="205" t="str">
        <f>INDEX('     2022    '!D:D,MATCH(A220,'     2022    '!AF:AF,0))</f>
        <v>C93</v>
      </c>
      <c r="E220" s="204" t="str">
        <f>INDEX('     2022    '!$A$1:$BP$1563,MATCH(D220,'     2022    '!$D$1:$D$1794,0),MATCH(E$1,'     2022    '!$A$1:$BH$1,0))</f>
        <v>25mm 8s. Red comet</v>
      </c>
      <c r="F220" s="206" t="str">
        <f>IFERROR(IF(LEFT(INDEX('     2022    '!AD$2:AD$1794,MATCH(D220,'     2022    '!D$2:D$1794,0)),4)="http",HYPERLINK(INDEX('     2022    '!AD$2:AD$1794,MATCH(D220,'     2022    '!D$2:D$1794,0)),"Video"),""),"")</f>
        <v>Video</v>
      </c>
      <c r="G220" s="207">
        <f>INDEX('     2022    '!$A$1:$AC$1563,MATCH($D220,'     2022    '!$D$1:$D$1794,0),MATCH(G$1,'     2022    '!$A$1:$AC$1,0))</f>
        <v>0</v>
      </c>
      <c r="H220" s="150"/>
      <c r="I220" s="152">
        <f>INDEX('     2022    '!$A$1:$AC$1563,MATCH($D220,'     2022    '!$D$1:$D$1794,0),MATCH(I$1,'     2022    '!$A$1:$AC$1,0))</f>
        <v>122.37</v>
      </c>
      <c r="J220" s="150"/>
      <c r="K220" s="151">
        <f t="shared" si="7"/>
        <v>3.7391666666666663</v>
      </c>
      <c r="L220" s="152">
        <f>INDEX('     2022    '!$A$1:$AC$1563,MATCH($D220,'     2022    '!$D$1:$D$1794,0),MATCH(L$1,'     2022    '!$A$1:$AC$1,0))</f>
        <v>122.49509999999999</v>
      </c>
      <c r="M220" s="152">
        <f>INDEX('     2022    '!$A$1:$AC$1563,MATCH($D220,'     2022    '!$D$1:$D$1794,0),MATCH(M$1,'     2022    '!$A$1:$AC$1,0))</f>
        <v>134.60999999999999</v>
      </c>
      <c r="N220" s="153" t="str">
        <f>INDEX('     2022    '!$A$1:$AC$1563,MATCH($D220,'     2022    '!$D$1:$D$1794,0),MATCH(N$1,'     2022    '!$A$1:$AC$1,0))</f>
        <v>25mm</v>
      </c>
      <c r="O220" s="154">
        <f>INDEX('     2022    '!$A$1:$AC$1563,MATCH($D220,'     2022    '!$D$1:$D$1794,0),MATCH(O$1,'     2022    '!$A$1:$AC$1,0))</f>
        <v>36</v>
      </c>
      <c r="P220" s="153">
        <f>INDEX('     2022    '!$A$1:$AC$1563,MATCH($D220,'     2022    '!$D$1:$D$1794,0),MATCH(P$1,'     2022    '!$A$1:$AC$1,0))</f>
        <v>27</v>
      </c>
      <c r="Q220" s="153" t="str">
        <f>INDEX('     2022    '!$A$1:$AC$1563,MATCH($D220,'     2022    '!$D$1:$D$1794,0),MATCH(Q$1,'     2022    '!$A$1:$AC$1,0))</f>
        <v>Yes</v>
      </c>
      <c r="R220" s="155">
        <f>INDEX('     2022    '!$A$1:$AC$1563,MATCH($D220,'     2022    '!$D$1:$D$1794,0),MATCH(R$1,'     2022    '!$A$1:$AC$1,0))</f>
        <v>15</v>
      </c>
      <c r="S220" s="155">
        <f>INDEX('     2022    '!$A$1:$AC$1563,MATCH($D220,'     2022    '!$D$1:$D$1794,0),MATCH(S$1,'     2022    '!$A$1:$AC$1,0))</f>
        <v>4.18</v>
      </c>
      <c r="T220" s="155">
        <f>INDEX('     2022    '!$A$1:$AC$1563,MATCH($D220,'     2022    '!$D$1:$D$1794,0),MATCH(T$1,'     2022    '!$A$1:$AC$1,0))</f>
        <v>0.3</v>
      </c>
      <c r="U220" s="154" t="str">
        <f>INDEX('     2022    '!$A$1:$AC$1563,MATCH($D220,'     2022    '!$D$1:$D$1794,0),MATCH(U$1,'     2022    '!$A$1:$AC$1,0))</f>
        <v>1.4G</v>
      </c>
      <c r="V220" s="153" t="str">
        <f>INDEX('     2022    '!$A$1:$AC$1563,MATCH($D220,'     2022    '!$D$1:$D$1794,0),MATCH(V$1,'     2022    '!$A$1:$AC$1,0))</f>
        <v>UN0336</v>
      </c>
      <c r="W220" s="153" t="str">
        <f>INDEX('     2022    '!$A$1:$AC$1563,MATCH($D220,'     2022    '!$D$1:$D$1794,0),MATCH(W$1,'     2022    '!$A$1:$AC$1,0))</f>
        <v>F4</v>
      </c>
      <c r="X220" s="151" t="str">
        <f>INDEX('     2022    '!$A$1:$AC$1563,MATCH($D220,'     2022    '!$D$1:$D$1794,0),MATCH(X$1,'     2022    '!$A$1:$AC$1,0))</f>
        <v/>
      </c>
      <c r="Y220" s="151" t="str">
        <f>INDEX('     2022    '!$A$1:$AC$1563,MATCH($D220,'     2022    '!$D$1:$D$1794,0),MATCH(Y$1,'     2022    '!$A$1:$AC$1,0))</f>
        <v/>
      </c>
      <c r="Z220" s="156">
        <f>INDEX('     2022    '!$A$1:$AC$1563,MATCH($D220,'     2022    '!$D$1:$D$1794,0),MATCH(Z$1,'     2022    '!$A$1:$AC$1,0))</f>
        <v>4.4900000000000002E-2</v>
      </c>
      <c r="AA220" s="153" t="str">
        <f>INDEX('     2022    '!$A$1:$AC$1563,MATCH($D220,'     2022    '!$D$1:$D$1794,0),MATCH(AA$1,'     2022    '!$A$1:$AC$1,0))</f>
        <v>1008-F4-69249653</v>
      </c>
      <c r="AB220" s="153" t="str">
        <f>INDEX('     2022    '!$A$1:$AC$1563,MATCH($D220,'     2022    '!$D$1:$D$1794,0),MATCH(AB$1,'     2022    '!$A$1:$AC$1,0))</f>
        <v>GB/HSE-338595</v>
      </c>
      <c r="AC220" s="153" t="str">
        <f>INDEX('     2022    '!$A$1:$AC$1563,MATCH($D220,'     2022    '!$D$1:$D$1794,0),MATCH(AC$1,'     2022    '!$A$1:$AC$1,0))</f>
        <v>5/18/2027</v>
      </c>
    </row>
    <row r="221" spans="1:29" ht="24">
      <c r="A221" s="32">
        <f t="shared" si="6"/>
        <v>218</v>
      </c>
      <c r="B221" s="68" t="str">
        <f>INDEX('     2022    '!B$2:B$1794,MATCH(D221,'     2022    '!D$2:D$1794,0))</f>
        <v/>
      </c>
      <c r="C221" s="204" t="str">
        <f>INDEX('     2022    '!C$2:C$1794,MATCH(D221,'     2022    '!D$2:D$1794,0))</f>
        <v>Roman Candle - 25mm</v>
      </c>
      <c r="D221" s="205" t="str">
        <f>INDEX('     2022    '!D:D,MATCH(A221,'     2022    '!AF:AF,0))</f>
        <v>C1</v>
      </c>
      <c r="E221" s="204" t="str">
        <f>INDEX('     2022    '!$A$1:$BP$1563,MATCH(D221,'     2022    '!$D$1:$D$1794,0),MATCH(E$1,'     2022    '!$A$1:$BH$1,0))</f>
        <v>25mm 8s. Red crackle tail</v>
      </c>
      <c r="F221" s="206" t="str">
        <f>IFERROR(IF(LEFT(INDEX('     2022    '!AD$2:AD$1794,MATCH(D221,'     2022    '!D$2:D$1794,0)),4)="http",HYPERLINK(INDEX('     2022    '!AD$2:AD$1794,MATCH(D221,'     2022    '!D$2:D$1794,0)),"Video"),""),"")</f>
        <v>Video</v>
      </c>
      <c r="G221" s="207">
        <f>INDEX('     2022    '!$A$1:$AC$1563,MATCH($D221,'     2022    '!$D$1:$D$1794,0),MATCH(G$1,'     2022    '!$A$1:$AC$1,0))</f>
        <v>0</v>
      </c>
      <c r="H221" s="150"/>
      <c r="I221" s="152">
        <f>INDEX('     2022    '!$A$1:$AC$1563,MATCH($D221,'     2022    '!$D$1:$D$1794,0),MATCH(I$1,'     2022    '!$A$1:$AC$1,0))</f>
        <v>127.46</v>
      </c>
      <c r="J221" s="150"/>
      <c r="K221" s="151">
        <f t="shared" si="7"/>
        <v>3.8947222222222218</v>
      </c>
      <c r="L221" s="152">
        <f>INDEX('     2022    '!$A$1:$AC$1563,MATCH($D221,'     2022    '!$D$1:$D$1794,0),MATCH(L$1,'     2022    '!$A$1:$AC$1,0))</f>
        <v>127.59109999999998</v>
      </c>
      <c r="M221" s="152">
        <f>INDEX('     2022    '!$A$1:$AC$1563,MATCH($D221,'     2022    '!$D$1:$D$1794,0),MATCH(M$1,'     2022    '!$A$1:$AC$1,0))</f>
        <v>140.20999999999998</v>
      </c>
      <c r="N221" s="153" t="str">
        <f>INDEX('     2022    '!$A$1:$AC$1563,MATCH($D221,'     2022    '!$D$1:$D$1794,0),MATCH(N$1,'     2022    '!$A$1:$AC$1,0))</f>
        <v>25mm</v>
      </c>
      <c r="O221" s="154">
        <f>INDEX('     2022    '!$A$1:$AC$1563,MATCH($D221,'     2022    '!$D$1:$D$1794,0),MATCH(O$1,'     2022    '!$A$1:$AC$1,0))</f>
        <v>36</v>
      </c>
      <c r="P221" s="153">
        <f>INDEX('     2022    '!$A$1:$AC$1563,MATCH($D221,'     2022    '!$D$1:$D$1794,0),MATCH(P$1,'     2022    '!$A$1:$AC$1,0))</f>
        <v>27</v>
      </c>
      <c r="Q221" s="153" t="str">
        <f>INDEX('     2022    '!$A$1:$AC$1563,MATCH($D221,'     2022    '!$D$1:$D$1794,0),MATCH(Q$1,'     2022    '!$A$1:$AC$1,0))</f>
        <v>Yes</v>
      </c>
      <c r="R221" s="155">
        <f>INDEX('     2022    '!$A$1:$AC$1563,MATCH($D221,'     2022    '!$D$1:$D$1794,0),MATCH(R$1,'     2022    '!$A$1:$AC$1,0))</f>
        <v>15</v>
      </c>
      <c r="S221" s="155">
        <f>INDEX('     2022    '!$A$1:$AC$1563,MATCH($D221,'     2022    '!$D$1:$D$1794,0),MATCH(S$1,'     2022    '!$A$1:$AC$1,0))</f>
        <v>4.18</v>
      </c>
      <c r="T221" s="155">
        <f>INDEX('     2022    '!$A$1:$AC$1563,MATCH($D221,'     2022    '!$D$1:$D$1794,0),MATCH(T$1,'     2022    '!$A$1:$AC$1,0))</f>
        <v>0.3</v>
      </c>
      <c r="U221" s="154" t="str">
        <f>INDEX('     2022    '!$A$1:$AC$1563,MATCH($D221,'     2022    '!$D$1:$D$1794,0),MATCH(U$1,'     2022    '!$A$1:$AC$1,0))</f>
        <v>1.4G</v>
      </c>
      <c r="V221" s="153" t="str">
        <f>INDEX('     2022    '!$A$1:$AC$1563,MATCH($D221,'     2022    '!$D$1:$D$1794,0),MATCH(V$1,'     2022    '!$A$1:$AC$1,0))</f>
        <v>UN0336</v>
      </c>
      <c r="W221" s="153" t="str">
        <f>INDEX('     2022    '!$A$1:$AC$1563,MATCH($D221,'     2022    '!$D$1:$D$1794,0),MATCH(W$1,'     2022    '!$A$1:$AC$1,0))</f>
        <v>F4</v>
      </c>
      <c r="X221" s="151" t="str">
        <f>INDEX('     2022    '!$A$1:$AC$1563,MATCH($D221,'     2022    '!$D$1:$D$1794,0),MATCH(X$1,'     2022    '!$A$1:$AC$1,0))</f>
        <v/>
      </c>
      <c r="Y221" s="151" t="str">
        <f>INDEX('     2022    '!$A$1:$AC$1563,MATCH($D221,'     2022    '!$D$1:$D$1794,0),MATCH(Y$1,'     2022    '!$A$1:$AC$1,0))</f>
        <v/>
      </c>
      <c r="Z221" s="156">
        <f>INDEX('     2022    '!$A$1:$AC$1563,MATCH($D221,'     2022    '!$D$1:$D$1794,0),MATCH(Z$1,'     2022    '!$A$1:$AC$1,0))</f>
        <v>4.4900000000000002E-2</v>
      </c>
      <c r="AA221" s="153" t="str">
        <f>INDEX('     2022    '!$A$1:$AC$1563,MATCH($D221,'     2022    '!$D$1:$D$1794,0),MATCH(AA$1,'     2022    '!$A$1:$AC$1,0))</f>
        <v>1008-F4-69249653</v>
      </c>
      <c r="AB221" s="153" t="str">
        <f>INDEX('     2022    '!$A$1:$AC$1563,MATCH($D221,'     2022    '!$D$1:$D$1794,0),MATCH(AB$1,'     2022    '!$A$1:$AC$1,0))</f>
        <v>GB/HSE-337760</v>
      </c>
      <c r="AC221" s="153" t="str">
        <f>INDEX('     2022    '!$A$1:$AC$1563,MATCH($D221,'     2022    '!$D$1:$D$1794,0),MATCH(AC$1,'     2022    '!$A$1:$AC$1,0))</f>
        <v>11/1/2026</v>
      </c>
    </row>
    <row r="222" spans="1:29" ht="24">
      <c r="A222" s="32">
        <f t="shared" si="6"/>
        <v>219</v>
      </c>
      <c r="B222" s="68" t="str">
        <f>INDEX('     2022    '!B$2:B$1794,MATCH(D222,'     2022    '!D$2:D$1794,0))</f>
        <v/>
      </c>
      <c r="C222" s="204" t="str">
        <f>INDEX('     2022    '!C$2:C$1794,MATCH(D222,'     2022    '!D$2:D$1794,0))</f>
        <v>Roman Candle - 25mm</v>
      </c>
      <c r="D222" s="205" t="str">
        <f>INDEX('     2022    '!D:D,MATCH(A222,'     2022    '!AF:AF,0))</f>
        <v>C94</v>
      </c>
      <c r="E222" s="204" t="str">
        <f>INDEX('     2022    '!$A$1:$BP$1563,MATCH(D222,'     2022    '!$D$1:$D$1794,0),MATCH(E$1,'     2022    '!$A$1:$BH$1,0))</f>
        <v>25mm 8s. Silver comet</v>
      </c>
      <c r="F222" s="206" t="str">
        <f>IFERROR(IF(LEFT(INDEX('     2022    '!AD$2:AD$1794,MATCH(D222,'     2022    '!D$2:D$1794,0)),4)="http",HYPERLINK(INDEX('     2022    '!AD$2:AD$1794,MATCH(D222,'     2022    '!D$2:D$1794,0)),"Video"),""),"")</f>
        <v>Video</v>
      </c>
      <c r="G222" s="207">
        <f>INDEX('     2022    '!$A$1:$AC$1563,MATCH($D222,'     2022    '!$D$1:$D$1794,0),MATCH(G$1,'     2022    '!$A$1:$AC$1,0))</f>
        <v>2</v>
      </c>
      <c r="H222" s="150"/>
      <c r="I222" s="152">
        <f>INDEX('     2022    '!$A$1:$AC$1563,MATCH($D222,'     2022    '!$D$1:$D$1794,0),MATCH(I$1,'     2022    '!$A$1:$AC$1,0))</f>
        <v>122.37</v>
      </c>
      <c r="J222" s="150"/>
      <c r="K222" s="151">
        <f t="shared" si="7"/>
        <v>4.2309101693933169</v>
      </c>
      <c r="L222" s="152">
        <f>INDEX('     2022    '!$A$1:$AC$1563,MATCH($D222,'     2022    '!$D$1:$D$1794,0),MATCH(L$1,'     2022    '!$A$1:$AC$1,0))</f>
        <v>138.60461714932507</v>
      </c>
      <c r="M222" s="152">
        <f>INDEX('     2022    '!$A$1:$AC$1563,MATCH($D222,'     2022    '!$D$1:$D$1794,0),MATCH(M$1,'     2022    '!$A$1:$AC$1,0))</f>
        <v>152.31276609815941</v>
      </c>
      <c r="N222" s="153" t="str">
        <f>INDEX('     2022    '!$A$1:$AC$1563,MATCH($D222,'     2022    '!$D$1:$D$1794,0),MATCH(N$1,'     2022    '!$A$1:$AC$1,0))</f>
        <v>25mm</v>
      </c>
      <c r="O222" s="154">
        <f>INDEX('     2022    '!$A$1:$AC$1563,MATCH($D222,'     2022    '!$D$1:$D$1794,0),MATCH(O$1,'     2022    '!$A$1:$AC$1,0))</f>
        <v>36</v>
      </c>
      <c r="P222" s="153">
        <f>INDEX('     2022    '!$A$1:$AC$1563,MATCH($D222,'     2022    '!$D$1:$D$1794,0),MATCH(P$1,'     2022    '!$A$1:$AC$1,0))</f>
        <v>27</v>
      </c>
      <c r="Q222" s="153" t="str">
        <f>INDEX('     2022    '!$A$1:$AC$1563,MATCH($D222,'     2022    '!$D$1:$D$1794,0),MATCH(Q$1,'     2022    '!$A$1:$AC$1,0))</f>
        <v>Yes</v>
      </c>
      <c r="R222" s="155">
        <f>INDEX('     2022    '!$A$1:$AC$1563,MATCH($D222,'     2022    '!$D$1:$D$1794,0),MATCH(R$1,'     2022    '!$A$1:$AC$1,0))</f>
        <v>15</v>
      </c>
      <c r="S222" s="155">
        <f>INDEX('     2022    '!$A$1:$AC$1563,MATCH($D222,'     2022    '!$D$1:$D$1794,0),MATCH(S$1,'     2022    '!$A$1:$AC$1,0))</f>
        <v>4.18</v>
      </c>
      <c r="T222" s="155">
        <f>INDEX('     2022    '!$A$1:$AC$1563,MATCH($D222,'     2022    '!$D$1:$D$1794,0),MATCH(T$1,'     2022    '!$A$1:$AC$1,0))</f>
        <v>0.3</v>
      </c>
      <c r="U222" s="154" t="str">
        <f>INDEX('     2022    '!$A$1:$AC$1563,MATCH($D222,'     2022    '!$D$1:$D$1794,0),MATCH(U$1,'     2022    '!$A$1:$AC$1,0))</f>
        <v>1.4G</v>
      </c>
      <c r="V222" s="153" t="str">
        <f>INDEX('     2022    '!$A$1:$AC$1563,MATCH($D222,'     2022    '!$D$1:$D$1794,0),MATCH(V$1,'     2022    '!$A$1:$AC$1,0))</f>
        <v>UN0336</v>
      </c>
      <c r="W222" s="153" t="str">
        <f>INDEX('     2022    '!$A$1:$AC$1563,MATCH($D222,'     2022    '!$D$1:$D$1794,0),MATCH(W$1,'     2022    '!$A$1:$AC$1,0))</f>
        <v>F4</v>
      </c>
      <c r="X222" s="151" t="str">
        <f>INDEX('     2022    '!$A$1:$AC$1563,MATCH($D222,'     2022    '!$D$1:$D$1794,0),MATCH(X$1,'     2022    '!$A$1:$AC$1,0))</f>
        <v/>
      </c>
      <c r="Y222" s="151" t="str">
        <f>INDEX('     2022    '!$A$1:$AC$1563,MATCH($D222,'     2022    '!$D$1:$D$1794,0),MATCH(Y$1,'     2022    '!$A$1:$AC$1,0))</f>
        <v/>
      </c>
      <c r="Z222" s="156">
        <f>INDEX('     2022    '!$A$1:$AC$1563,MATCH($D222,'     2022    '!$D$1:$D$1794,0),MATCH(Z$1,'     2022    '!$A$1:$AC$1,0))</f>
        <v>4.4900000000000002E-2</v>
      </c>
      <c r="AA222" s="153" t="str">
        <f>INDEX('     2022    '!$A$1:$AC$1563,MATCH($D222,'     2022    '!$D$1:$D$1794,0),MATCH(AA$1,'     2022    '!$A$1:$AC$1,0))</f>
        <v>1008-F4-69249653</v>
      </c>
      <c r="AB222" s="153" t="str">
        <f>INDEX('     2022    '!$A$1:$AC$1563,MATCH($D222,'     2022    '!$D$1:$D$1794,0),MATCH(AB$1,'     2022    '!$A$1:$AC$1,0))</f>
        <v>GB/HSE-338596</v>
      </c>
      <c r="AC222" s="153" t="str">
        <f>INDEX('     2022    '!$A$1:$AC$1563,MATCH($D222,'     2022    '!$D$1:$D$1794,0),MATCH(AC$1,'     2022    '!$A$1:$AC$1,0))</f>
        <v>5/18/2027</v>
      </c>
    </row>
    <row r="223" spans="1:29" ht="24">
      <c r="A223" s="32">
        <f t="shared" si="6"/>
        <v>220</v>
      </c>
      <c r="B223" s="68" t="str">
        <f>INDEX('     2022    '!B$2:B$1794,MATCH(D223,'     2022    '!D$2:D$1794,0))</f>
        <v/>
      </c>
      <c r="C223" s="204" t="str">
        <f>INDEX('     2022    '!C$2:C$1794,MATCH(D223,'     2022    '!D$2:D$1794,0))</f>
        <v>Roman Candle - 25mm</v>
      </c>
      <c r="D223" s="205" t="str">
        <f>INDEX('     2022    '!D:D,MATCH(A223,'     2022    '!AF:AF,0))</f>
        <v>C3</v>
      </c>
      <c r="E223" s="204" t="str">
        <f>INDEX('     2022    '!$A$1:$BP$1563,MATCH(D223,'     2022    '!$D$1:$D$1794,0),MATCH(E$1,'     2022    '!$A$1:$BH$1,0))</f>
        <v>25mm 8s. Green crackle tail</v>
      </c>
      <c r="F223" s="206" t="str">
        <f>IFERROR(IF(LEFT(INDEX('     2022    '!AD$2:AD$1794,MATCH(D223,'     2022    '!D$2:D$1794,0)),4)="http",HYPERLINK(INDEX('     2022    '!AD$2:AD$1794,MATCH(D223,'     2022    '!D$2:D$1794,0)),"Video"),""),"")</f>
        <v>Video</v>
      </c>
      <c r="G223" s="207">
        <f>INDEX('     2022    '!$A$1:$AC$1563,MATCH($D223,'     2022    '!$D$1:$D$1794,0),MATCH(G$1,'     2022    '!$A$1:$AC$1,0))</f>
        <v>1</v>
      </c>
      <c r="H223" s="150"/>
      <c r="I223" s="152">
        <f>INDEX('     2022    '!$A$1:$AC$1563,MATCH($D223,'     2022    '!$D$1:$D$1794,0),MATCH(I$1,'     2022    '!$A$1:$AC$1,0))</f>
        <v>127.46</v>
      </c>
      <c r="J223" s="150"/>
      <c r="K223" s="151">
        <f t="shared" si="7"/>
        <v>4.4354899200490827</v>
      </c>
      <c r="L223" s="152">
        <f>INDEX('     2022    '!$A$1:$AC$1563,MATCH($D223,'     2022    '!$D$1:$D$1794,0),MATCH(L$1,'     2022    '!$A$1:$AC$1,0))</f>
        <v>145.30664978080796</v>
      </c>
      <c r="M223" s="152">
        <f>INDEX('     2022    '!$A$1:$AC$1563,MATCH($D223,'     2022    '!$D$1:$D$1794,0),MATCH(M$1,'     2022    '!$A$1:$AC$1,0))</f>
        <v>159.67763712176699</v>
      </c>
      <c r="N223" s="153" t="str">
        <f>INDEX('     2022    '!$A$1:$AC$1563,MATCH($D223,'     2022    '!$D$1:$D$1794,0),MATCH(N$1,'     2022    '!$A$1:$AC$1,0))</f>
        <v>25mm</v>
      </c>
      <c r="O223" s="154">
        <f>INDEX('     2022    '!$A$1:$AC$1563,MATCH($D223,'     2022    '!$D$1:$D$1794,0),MATCH(O$1,'     2022    '!$A$1:$AC$1,0))</f>
        <v>36</v>
      </c>
      <c r="P223" s="153">
        <f>INDEX('     2022    '!$A$1:$AC$1563,MATCH($D223,'     2022    '!$D$1:$D$1794,0),MATCH(P$1,'     2022    '!$A$1:$AC$1,0))</f>
        <v>27</v>
      </c>
      <c r="Q223" s="153" t="str">
        <f>INDEX('     2022    '!$A$1:$AC$1563,MATCH($D223,'     2022    '!$D$1:$D$1794,0),MATCH(Q$1,'     2022    '!$A$1:$AC$1,0))</f>
        <v>Yes</v>
      </c>
      <c r="R223" s="155">
        <f>INDEX('     2022    '!$A$1:$AC$1563,MATCH($D223,'     2022    '!$D$1:$D$1794,0),MATCH(R$1,'     2022    '!$A$1:$AC$1,0))</f>
        <v>17.399999999999999</v>
      </c>
      <c r="S223" s="155">
        <f>INDEX('     2022    '!$A$1:$AC$1563,MATCH($D223,'     2022    '!$D$1:$D$1794,0),MATCH(S$1,'     2022    '!$A$1:$AC$1,0))</f>
        <v>4.18</v>
      </c>
      <c r="T223" s="155">
        <f>INDEX('     2022    '!$A$1:$AC$1563,MATCH($D223,'     2022    '!$D$1:$D$1794,0),MATCH(T$1,'     2022    '!$A$1:$AC$1,0))</f>
        <v>0.3</v>
      </c>
      <c r="U223" s="154" t="str">
        <f>INDEX('     2022    '!$A$1:$AC$1563,MATCH($D223,'     2022    '!$D$1:$D$1794,0),MATCH(U$1,'     2022    '!$A$1:$AC$1,0))</f>
        <v>1.4G</v>
      </c>
      <c r="V223" s="153" t="str">
        <f>INDEX('     2022    '!$A$1:$AC$1563,MATCH($D223,'     2022    '!$D$1:$D$1794,0),MATCH(V$1,'     2022    '!$A$1:$AC$1,0))</f>
        <v>UN0336</v>
      </c>
      <c r="W223" s="153" t="str">
        <f>INDEX('     2022    '!$A$1:$AC$1563,MATCH($D223,'     2022    '!$D$1:$D$1794,0),MATCH(W$1,'     2022    '!$A$1:$AC$1,0))</f>
        <v>F4</v>
      </c>
      <c r="X223" s="151" t="str">
        <f>INDEX('     2022    '!$A$1:$AC$1563,MATCH($D223,'     2022    '!$D$1:$D$1794,0),MATCH(X$1,'     2022    '!$A$1:$AC$1,0))</f>
        <v/>
      </c>
      <c r="Y223" s="151" t="str">
        <f>INDEX('     2022    '!$A$1:$AC$1563,MATCH($D223,'     2022    '!$D$1:$D$1794,0),MATCH(Y$1,'     2022    '!$A$1:$AC$1,0))</f>
        <v/>
      </c>
      <c r="Z223" s="156">
        <f>INDEX('     2022    '!$A$1:$AC$1563,MATCH($D223,'     2022    '!$D$1:$D$1794,0),MATCH(Z$1,'     2022    '!$A$1:$AC$1,0))</f>
        <v>4.4900000000000002E-2</v>
      </c>
      <c r="AA223" s="153" t="str">
        <f>INDEX('     2022    '!$A$1:$AC$1563,MATCH($D223,'     2022    '!$D$1:$D$1794,0),MATCH(AA$1,'     2022    '!$A$1:$AC$1,0))</f>
        <v>1008-F4-69249653</v>
      </c>
      <c r="AB223" s="153" t="str">
        <f>INDEX('     2022    '!$A$1:$AC$1563,MATCH($D223,'     2022    '!$D$1:$D$1794,0),MATCH(AB$1,'     2022    '!$A$1:$AC$1,0))</f>
        <v>GB/HSE-337761</v>
      </c>
      <c r="AC223" s="153" t="str">
        <f>INDEX('     2022    '!$A$1:$AC$1563,MATCH($D223,'     2022    '!$D$1:$D$1794,0),MATCH(AC$1,'     2022    '!$A$1:$AC$1,0))</f>
        <v>11/1/2026</v>
      </c>
    </row>
    <row r="224" spans="1:29" ht="24">
      <c r="A224" s="32">
        <f t="shared" si="6"/>
        <v>221</v>
      </c>
      <c r="B224" s="68" t="str">
        <f>INDEX('     2022    '!B$2:B$1794,MATCH(D224,'     2022    '!D$2:D$1794,0))</f>
        <v/>
      </c>
      <c r="C224" s="204" t="str">
        <f>INDEX('     2022    '!C$2:C$1794,MATCH(D224,'     2022    '!D$2:D$1794,0))</f>
        <v>Roman Candle - 25mm</v>
      </c>
      <c r="D224" s="205" t="str">
        <f>INDEX('     2022    '!D:D,MATCH(A224,'     2022    '!AF:AF,0))</f>
        <v>C89</v>
      </c>
      <c r="E224" s="204" t="str">
        <f>INDEX('     2022    '!$A$1:$BP$1563,MATCH(D224,'     2022    '!$D$1:$D$1794,0),MATCH(E$1,'     2022    '!$A$1:$BH$1,0))</f>
        <v>25mm 8s. Silver strobe tail</v>
      </c>
      <c r="F224" s="206" t="str">
        <f>IFERROR(IF(LEFT(INDEX('     2022    '!AD$2:AD$1794,MATCH(D224,'     2022    '!D$2:D$1794,0)),4)="http",HYPERLINK(INDEX('     2022    '!AD$2:AD$1794,MATCH(D224,'     2022    '!D$2:D$1794,0)),"Video"),""),"")</f>
        <v>Video</v>
      </c>
      <c r="G224" s="207">
        <f>INDEX('     2022    '!$A$1:$AC$1563,MATCH($D224,'     2022    '!$D$1:$D$1794,0),MATCH(G$1,'     2022    '!$A$1:$AC$1,0))</f>
        <v>0</v>
      </c>
      <c r="H224" s="150"/>
      <c r="I224" s="152">
        <f>INDEX('     2022    '!$A$1:$AC$1563,MATCH($D224,'     2022    '!$D$1:$D$1794,0),MATCH(I$1,'     2022    '!$A$1:$AC$1,0))</f>
        <v>127.46</v>
      </c>
      <c r="J224" s="150"/>
      <c r="K224" s="151">
        <f t="shared" si="7"/>
        <v>4.4354899200490827</v>
      </c>
      <c r="L224" s="152">
        <f>INDEX('     2022    '!$A$1:$AC$1563,MATCH($D224,'     2022    '!$D$1:$D$1794,0),MATCH(L$1,'     2022    '!$A$1:$AC$1,0))</f>
        <v>145.30664978080796</v>
      </c>
      <c r="M224" s="152">
        <f>INDEX('     2022    '!$A$1:$AC$1563,MATCH($D224,'     2022    '!$D$1:$D$1794,0),MATCH(M$1,'     2022    '!$A$1:$AC$1,0))</f>
        <v>159.67763712176699</v>
      </c>
      <c r="N224" s="153" t="str">
        <f>INDEX('     2022    '!$A$1:$AC$1563,MATCH($D224,'     2022    '!$D$1:$D$1794,0),MATCH(N$1,'     2022    '!$A$1:$AC$1,0))</f>
        <v>25mm</v>
      </c>
      <c r="O224" s="154">
        <f>INDEX('     2022    '!$A$1:$AC$1563,MATCH($D224,'     2022    '!$D$1:$D$1794,0),MATCH(O$1,'     2022    '!$A$1:$AC$1,0))</f>
        <v>36</v>
      </c>
      <c r="P224" s="153">
        <f>INDEX('     2022    '!$A$1:$AC$1563,MATCH($D224,'     2022    '!$D$1:$D$1794,0),MATCH(P$1,'     2022    '!$A$1:$AC$1,0))</f>
        <v>27</v>
      </c>
      <c r="Q224" s="153" t="str">
        <f>INDEX('     2022    '!$A$1:$AC$1563,MATCH($D224,'     2022    '!$D$1:$D$1794,0),MATCH(Q$1,'     2022    '!$A$1:$AC$1,0))</f>
        <v>Yes</v>
      </c>
      <c r="R224" s="155">
        <f>INDEX('     2022    '!$A$1:$AC$1563,MATCH($D224,'     2022    '!$D$1:$D$1794,0),MATCH(R$1,'     2022    '!$A$1:$AC$1,0))</f>
        <v>15</v>
      </c>
      <c r="S224" s="155">
        <f>INDEX('     2022    '!$A$1:$AC$1563,MATCH($D224,'     2022    '!$D$1:$D$1794,0),MATCH(S$1,'     2022    '!$A$1:$AC$1,0))</f>
        <v>4.18</v>
      </c>
      <c r="T224" s="155">
        <f>INDEX('     2022    '!$A$1:$AC$1563,MATCH($D224,'     2022    '!$D$1:$D$1794,0),MATCH(T$1,'     2022    '!$A$1:$AC$1,0))</f>
        <v>0.3</v>
      </c>
      <c r="U224" s="154" t="str">
        <f>INDEX('     2022    '!$A$1:$AC$1563,MATCH($D224,'     2022    '!$D$1:$D$1794,0),MATCH(U$1,'     2022    '!$A$1:$AC$1,0))</f>
        <v>1.4G</v>
      </c>
      <c r="V224" s="153" t="str">
        <f>INDEX('     2022    '!$A$1:$AC$1563,MATCH($D224,'     2022    '!$D$1:$D$1794,0),MATCH(V$1,'     2022    '!$A$1:$AC$1,0))</f>
        <v>UN0336</v>
      </c>
      <c r="W224" s="153" t="str">
        <f>INDEX('     2022    '!$A$1:$AC$1563,MATCH($D224,'     2022    '!$D$1:$D$1794,0),MATCH(W$1,'     2022    '!$A$1:$AC$1,0))</f>
        <v>F4</v>
      </c>
      <c r="X224" s="151" t="str">
        <f>INDEX('     2022    '!$A$1:$AC$1563,MATCH($D224,'     2022    '!$D$1:$D$1794,0),MATCH(X$1,'     2022    '!$A$1:$AC$1,0))</f>
        <v/>
      </c>
      <c r="Y224" s="151" t="str">
        <f>INDEX('     2022    '!$A$1:$AC$1563,MATCH($D224,'     2022    '!$D$1:$D$1794,0),MATCH(Y$1,'     2022    '!$A$1:$AC$1,0))</f>
        <v/>
      </c>
      <c r="Z224" s="156">
        <f>INDEX('     2022    '!$A$1:$AC$1563,MATCH($D224,'     2022    '!$D$1:$D$1794,0),MATCH(Z$1,'     2022    '!$A$1:$AC$1,0))</f>
        <v>4.4900000000000002E-2</v>
      </c>
      <c r="AA224" s="153" t="str">
        <f>INDEX('     2022    '!$A$1:$AC$1563,MATCH($D224,'     2022    '!$D$1:$D$1794,0),MATCH(AA$1,'     2022    '!$A$1:$AC$1,0))</f>
        <v>1008-F4-69249653</v>
      </c>
      <c r="AB224" s="153" t="str">
        <f>INDEX('     2022    '!$A$1:$AC$1563,MATCH($D224,'     2022    '!$D$1:$D$1794,0),MATCH(AB$1,'     2022    '!$A$1:$AC$1,0))</f>
        <v>GB/HSE-338591</v>
      </c>
      <c r="AC224" s="153" t="str">
        <f>INDEX('     2022    '!$A$1:$AC$1563,MATCH($D224,'     2022    '!$D$1:$D$1794,0),MATCH(AC$1,'     2022    '!$A$1:$AC$1,0))</f>
        <v>5/18/2027</v>
      </c>
    </row>
    <row r="225" spans="1:29" ht="24">
      <c r="A225" s="32">
        <f t="shared" si="6"/>
        <v>222</v>
      </c>
      <c r="B225" s="68" t="str">
        <f>INDEX('     2022    '!B$2:B$1794,MATCH(D225,'     2022    '!D$2:D$1794,0))</f>
        <v/>
      </c>
      <c r="C225" s="204" t="str">
        <f>INDEX('     2022    '!C$2:C$1794,MATCH(D225,'     2022    '!D$2:D$1794,0))</f>
        <v>Roman Candle - 25mm</v>
      </c>
      <c r="D225" s="205" t="str">
        <f>INDEX('     2022    '!D:D,MATCH(A225,'     2022    '!AF:AF,0))</f>
        <v>C90</v>
      </c>
      <c r="E225" s="204" t="str">
        <f>INDEX('     2022    '!$A$1:$BP$1563,MATCH(D225,'     2022    '!$D$1:$D$1794,0),MATCH(E$1,'     2022    '!$A$1:$BH$1,0))</f>
        <v>25mm 8s. Red strobe tail</v>
      </c>
      <c r="F225" s="206" t="str">
        <f>IFERROR(IF(LEFT(INDEX('     2022    '!AD$2:AD$1794,MATCH(D225,'     2022    '!D$2:D$1794,0)),4)="http",HYPERLINK(INDEX('     2022    '!AD$2:AD$1794,MATCH(D225,'     2022    '!D$2:D$1794,0)),"Video"),""),"")</f>
        <v>Video</v>
      </c>
      <c r="G225" s="207">
        <f>INDEX('     2022    '!$A$1:$AC$1563,MATCH($D225,'     2022    '!$D$1:$D$1794,0),MATCH(G$1,'     2022    '!$A$1:$AC$1,0))</f>
        <v>0</v>
      </c>
      <c r="H225" s="150"/>
      <c r="I225" s="152">
        <f>INDEX('     2022    '!$A$1:$AC$1563,MATCH($D225,'     2022    '!$D$1:$D$1794,0),MATCH(I$1,'     2022    '!$A$1:$AC$1,0))</f>
        <v>119.47</v>
      </c>
      <c r="J225" s="150"/>
      <c r="K225" s="151">
        <f t="shared" si="7"/>
        <v>4.4354899200490827</v>
      </c>
      <c r="L225" s="152">
        <f>INDEX('     2022    '!$A$1:$AC$1563,MATCH($D225,'     2022    '!$D$1:$D$1794,0),MATCH(L$1,'     2022    '!$A$1:$AC$1,0))</f>
        <v>145.30664978080796</v>
      </c>
      <c r="M225" s="152">
        <f>INDEX('     2022    '!$A$1:$AC$1563,MATCH($D225,'     2022    '!$D$1:$D$1794,0),MATCH(M$1,'     2022    '!$A$1:$AC$1,0))</f>
        <v>159.67763712176699</v>
      </c>
      <c r="N225" s="153" t="str">
        <f>INDEX('     2022    '!$A$1:$AC$1563,MATCH($D225,'     2022    '!$D$1:$D$1794,0),MATCH(N$1,'     2022    '!$A$1:$AC$1,0))</f>
        <v>25mm</v>
      </c>
      <c r="O225" s="154">
        <f>INDEX('     2022    '!$A$1:$AC$1563,MATCH($D225,'     2022    '!$D$1:$D$1794,0),MATCH(O$1,'     2022    '!$A$1:$AC$1,0))</f>
        <v>36</v>
      </c>
      <c r="P225" s="153">
        <f>INDEX('     2022    '!$A$1:$AC$1563,MATCH($D225,'     2022    '!$D$1:$D$1794,0),MATCH(P$1,'     2022    '!$A$1:$AC$1,0))</f>
        <v>27</v>
      </c>
      <c r="Q225" s="153" t="str">
        <f>INDEX('     2022    '!$A$1:$AC$1563,MATCH($D225,'     2022    '!$D$1:$D$1794,0),MATCH(Q$1,'     2022    '!$A$1:$AC$1,0))</f>
        <v>Yes</v>
      </c>
      <c r="R225" s="155">
        <f>INDEX('     2022    '!$A$1:$AC$1563,MATCH($D225,'     2022    '!$D$1:$D$1794,0),MATCH(R$1,'     2022    '!$A$1:$AC$1,0))</f>
        <v>15</v>
      </c>
      <c r="S225" s="155">
        <f>INDEX('     2022    '!$A$1:$AC$1563,MATCH($D225,'     2022    '!$D$1:$D$1794,0),MATCH(S$1,'     2022    '!$A$1:$AC$1,0))</f>
        <v>4.18</v>
      </c>
      <c r="T225" s="155">
        <f>INDEX('     2022    '!$A$1:$AC$1563,MATCH($D225,'     2022    '!$D$1:$D$1794,0),MATCH(T$1,'     2022    '!$A$1:$AC$1,0))</f>
        <v>0.3</v>
      </c>
      <c r="U225" s="154" t="str">
        <f>INDEX('     2022    '!$A$1:$AC$1563,MATCH($D225,'     2022    '!$D$1:$D$1794,0),MATCH(U$1,'     2022    '!$A$1:$AC$1,0))</f>
        <v>1.4G</v>
      </c>
      <c r="V225" s="153" t="str">
        <f>INDEX('     2022    '!$A$1:$AC$1563,MATCH($D225,'     2022    '!$D$1:$D$1794,0),MATCH(V$1,'     2022    '!$A$1:$AC$1,0))</f>
        <v>UN0336</v>
      </c>
      <c r="W225" s="153" t="str">
        <f>INDEX('     2022    '!$A$1:$AC$1563,MATCH($D225,'     2022    '!$D$1:$D$1794,0),MATCH(W$1,'     2022    '!$A$1:$AC$1,0))</f>
        <v>F4</v>
      </c>
      <c r="X225" s="151" t="str">
        <f>INDEX('     2022    '!$A$1:$AC$1563,MATCH($D225,'     2022    '!$D$1:$D$1794,0),MATCH(X$1,'     2022    '!$A$1:$AC$1,0))</f>
        <v/>
      </c>
      <c r="Y225" s="151" t="str">
        <f>INDEX('     2022    '!$A$1:$AC$1563,MATCH($D225,'     2022    '!$D$1:$D$1794,0),MATCH(Y$1,'     2022    '!$A$1:$AC$1,0))</f>
        <v/>
      </c>
      <c r="Z225" s="156">
        <f>INDEX('     2022    '!$A$1:$AC$1563,MATCH($D225,'     2022    '!$D$1:$D$1794,0),MATCH(Z$1,'     2022    '!$A$1:$AC$1,0))</f>
        <v>4.4900000000000002E-2</v>
      </c>
      <c r="AA225" s="153" t="str">
        <f>INDEX('     2022    '!$A$1:$AC$1563,MATCH($D225,'     2022    '!$D$1:$D$1794,0),MATCH(AA$1,'     2022    '!$A$1:$AC$1,0))</f>
        <v>1008-F4-69249653</v>
      </c>
      <c r="AB225" s="153" t="str">
        <f>INDEX('     2022    '!$A$1:$AC$1563,MATCH($D225,'     2022    '!$D$1:$D$1794,0),MATCH(AB$1,'     2022    '!$A$1:$AC$1,0))</f>
        <v>GB/HSE-338592</v>
      </c>
      <c r="AC225" s="153" t="str">
        <f>INDEX('     2022    '!$A$1:$AC$1563,MATCH($D225,'     2022    '!$D$1:$D$1794,0),MATCH(AC$1,'     2022    '!$A$1:$AC$1,0))</f>
        <v>5/18/2027</v>
      </c>
    </row>
    <row r="226" spans="1:29" ht="24">
      <c r="A226" s="32">
        <f t="shared" si="6"/>
        <v>223</v>
      </c>
      <c r="B226" s="68" t="str">
        <f>INDEX('     2022    '!B$2:B$1794,MATCH(D226,'     2022    '!D$2:D$1794,0))</f>
        <v/>
      </c>
      <c r="C226" s="204" t="str">
        <f>INDEX('     2022    '!C$2:C$1794,MATCH(D226,'     2022    '!D$2:D$1794,0))</f>
        <v>Roman Candle - 30mm</v>
      </c>
      <c r="D226" s="205" t="str">
        <f>INDEX('     2022    '!D:D,MATCH(A226,'     2022    '!AF:AF,0))</f>
        <v>C17</v>
      </c>
      <c r="E226" s="204" t="str">
        <f>INDEX('     2022    '!$A$1:$BP$1563,MATCH(D226,'     2022    '!$D$1:$D$1794,0),MATCH(E$1,'     2022    '!$A$1:$BH$1,0))</f>
        <v>30mm 8s. Orange tail</v>
      </c>
      <c r="F226" s="206" t="str">
        <f>IFERROR(IF(LEFT(INDEX('     2022    '!AD$2:AD$1794,MATCH(D226,'     2022    '!D$2:D$1794,0)),4)="http",HYPERLINK(INDEX('     2022    '!AD$2:AD$1794,MATCH(D226,'     2022    '!D$2:D$1794,0)),"Video"),""),"")</f>
        <v>Video</v>
      </c>
      <c r="G226" s="207">
        <f>INDEX('     2022    '!$A$1:$AC$1563,MATCH($D226,'     2022    '!$D$1:$D$1794,0),MATCH(G$1,'     2022    '!$A$1:$AC$1,0))</f>
        <v>5</v>
      </c>
      <c r="H226" s="150"/>
      <c r="I226" s="152">
        <f>INDEX('     2022    '!$A$1:$AC$1563,MATCH($D226,'     2022    '!$D$1:$D$1794,0),MATCH(I$1,'     2022    '!$A$1:$AC$1,0))</f>
        <v>115.57</v>
      </c>
      <c r="J226" s="150"/>
      <c r="K226" s="151">
        <f t="shared" si="7"/>
        <v>5.0852000000000004</v>
      </c>
      <c r="L226" s="152">
        <f>INDEX('     2022    '!$A$1:$AC$1563,MATCH($D226,'     2022    '!$D$1:$D$1794,0),MATCH(L$1,'     2022    '!$A$1:$AC$1,0))</f>
        <v>115.68830000000001</v>
      </c>
      <c r="M226" s="152">
        <f>INDEX('     2022    '!$A$1:$AC$1563,MATCH($D226,'     2022    '!$D$1:$D$1794,0),MATCH(M$1,'     2022    '!$A$1:$AC$1,0))</f>
        <v>127.13000000000001</v>
      </c>
      <c r="N226" s="153" t="str">
        <f>INDEX('     2022    '!$A$1:$AC$1563,MATCH($D226,'     2022    '!$D$1:$D$1794,0),MATCH(N$1,'     2022    '!$A$1:$AC$1,0))</f>
        <v>30mm</v>
      </c>
      <c r="O226" s="154">
        <f>INDEX('     2022    '!$A$1:$AC$1563,MATCH($D226,'     2022    '!$D$1:$D$1794,0),MATCH(O$1,'     2022    '!$A$1:$AC$1,0))</f>
        <v>25</v>
      </c>
      <c r="P226" s="153">
        <f>INDEX('     2022    '!$A$1:$AC$1563,MATCH($D226,'     2022    '!$D$1:$D$1794,0),MATCH(P$1,'     2022    '!$A$1:$AC$1,0))</f>
        <v>27</v>
      </c>
      <c r="Q226" s="153" t="str">
        <f>INDEX('     2022    '!$A$1:$AC$1563,MATCH($D226,'     2022    '!$D$1:$D$1794,0),MATCH(Q$1,'     2022    '!$A$1:$AC$1,0))</f>
        <v>Yes</v>
      </c>
      <c r="R226" s="155">
        <f>INDEX('     2022    '!$A$1:$AC$1563,MATCH($D226,'     2022    '!$D$1:$D$1794,0),MATCH(R$1,'     2022    '!$A$1:$AC$1,0))</f>
        <v>15</v>
      </c>
      <c r="S226" s="155">
        <f>INDEX('     2022    '!$A$1:$AC$1563,MATCH($D226,'     2022    '!$D$1:$D$1794,0),MATCH(S$1,'     2022    '!$A$1:$AC$1,0))</f>
        <v>4.05</v>
      </c>
      <c r="T226" s="155">
        <f>INDEX('     2022    '!$A$1:$AC$1563,MATCH($D226,'     2022    '!$D$1:$D$1794,0),MATCH(T$1,'     2022    '!$A$1:$AC$1,0))</f>
        <v>0.3</v>
      </c>
      <c r="U226" s="154" t="str">
        <f>INDEX('     2022    '!$A$1:$AC$1563,MATCH($D226,'     2022    '!$D$1:$D$1794,0),MATCH(U$1,'     2022    '!$A$1:$AC$1,0))</f>
        <v>1.3G</v>
      </c>
      <c r="V226" s="153" t="str">
        <f>INDEX('     2022    '!$A$1:$AC$1563,MATCH($D226,'     2022    '!$D$1:$D$1794,0),MATCH(V$1,'     2022    '!$A$1:$AC$1,0))</f>
        <v>UN0335</v>
      </c>
      <c r="W226" s="153" t="str">
        <f>INDEX('     2022    '!$A$1:$AC$1563,MATCH($D226,'     2022    '!$D$1:$D$1794,0),MATCH(W$1,'     2022    '!$A$1:$AC$1,0))</f>
        <v>F4</v>
      </c>
      <c r="X226" s="151" t="str">
        <f>INDEX('     2022    '!$A$1:$AC$1563,MATCH($D226,'     2022    '!$D$1:$D$1794,0),MATCH(X$1,'     2022    '!$A$1:$AC$1,0))</f>
        <v/>
      </c>
      <c r="Y226" s="151" t="str">
        <f>INDEX('     2022    '!$A$1:$AC$1563,MATCH($D226,'     2022    '!$D$1:$D$1794,0),MATCH(Y$1,'     2022    '!$A$1:$AC$1,0))</f>
        <v/>
      </c>
      <c r="Z226" s="156">
        <f>INDEX('     2022    '!$A$1:$AC$1563,MATCH($D226,'     2022    '!$D$1:$D$1794,0),MATCH(Z$1,'     2022    '!$A$1:$AC$1,0))</f>
        <v>3.7199999999999997E-2</v>
      </c>
      <c r="AA226" s="153" t="str">
        <f>INDEX('     2022    '!$A$1:$AC$1563,MATCH($D226,'     2022    '!$D$1:$D$1794,0),MATCH(AA$1,'     2022    '!$A$1:$AC$1,0))</f>
        <v>1008-F4-69249651</v>
      </c>
      <c r="AB226" s="153" t="str">
        <f>INDEX('     2022    '!$A$1:$AC$1563,MATCH($D226,'     2022    '!$D$1:$D$1794,0),MATCH(AB$1,'     2022    '!$A$1:$AC$1,0))</f>
        <v>GB/HSE-337764</v>
      </c>
      <c r="AC226" s="153" t="str">
        <f>INDEX('     2022    '!$A$1:$AC$1563,MATCH($D226,'     2022    '!$D$1:$D$1794,0),MATCH(AC$1,'     2022    '!$A$1:$AC$1,0))</f>
        <v>11/1/2026</v>
      </c>
    </row>
    <row r="227" spans="1:29" ht="24">
      <c r="A227" s="32">
        <f t="shared" si="6"/>
        <v>224</v>
      </c>
      <c r="B227" s="68" t="str">
        <f>INDEX('     2022    '!B$2:B$1794,MATCH(D227,'     2022    '!D$2:D$1794,0))</f>
        <v/>
      </c>
      <c r="C227" s="204" t="str">
        <f>INDEX('     2022    '!C$2:C$1794,MATCH(D227,'     2022    '!D$2:D$1794,0))</f>
        <v>Roman Candle - 30mm</v>
      </c>
      <c r="D227" s="205" t="str">
        <f>INDEX('     2022    '!D:D,MATCH(A227,'     2022    '!AF:AF,0))</f>
        <v>C148</v>
      </c>
      <c r="E227" s="204" t="str">
        <f>INDEX('     2022    '!$A$1:$BP$1563,MATCH(D227,'     2022    '!$D$1:$D$1794,0),MATCH(E$1,'     2022    '!$A$1:$BH$1,0))</f>
        <v>30mm 8s. Gold (Dark) tail</v>
      </c>
      <c r="F227" s="206" t="str">
        <f>IFERROR(IF(LEFT(INDEX('     2022    '!AD$2:AD$1794,MATCH(D227,'     2022    '!D$2:D$1794,0)),4)="http",HYPERLINK(INDEX('     2022    '!AD$2:AD$1794,MATCH(D227,'     2022    '!D$2:D$1794,0)),"Video"),""),"")</f>
        <v>Video</v>
      </c>
      <c r="G227" s="207">
        <f>INDEX('     2022    '!$A$1:$AC$1563,MATCH($D227,'     2022    '!$D$1:$D$1794,0),MATCH(G$1,'     2022    '!$A$1:$AC$1,0))</f>
        <v>0</v>
      </c>
      <c r="H227" s="150"/>
      <c r="I227" s="152">
        <f>INDEX('     2022    '!$A$1:$AC$1563,MATCH($D227,'     2022    '!$D$1:$D$1794,0),MATCH(I$1,'     2022    '!$A$1:$AC$1,0))</f>
        <v>121.49</v>
      </c>
      <c r="J227" s="150"/>
      <c r="K227" s="151">
        <f t="shared" si="7"/>
        <v>5.3455999999999992</v>
      </c>
      <c r="L227" s="152">
        <f>INDEX('     2022    '!$A$1:$AC$1563,MATCH($D227,'     2022    '!$D$1:$D$1794,0),MATCH(L$1,'     2022    '!$A$1:$AC$1,0))</f>
        <v>121.61239999999999</v>
      </c>
      <c r="M227" s="152">
        <f>INDEX('     2022    '!$A$1:$AC$1563,MATCH($D227,'     2022    '!$D$1:$D$1794,0),MATCH(M$1,'     2022    '!$A$1:$AC$1,0))</f>
        <v>133.63999999999999</v>
      </c>
      <c r="N227" s="153" t="str">
        <f>INDEX('     2022    '!$A$1:$AC$1563,MATCH($D227,'     2022    '!$D$1:$D$1794,0),MATCH(N$1,'     2022    '!$A$1:$AC$1,0))</f>
        <v>30mm</v>
      </c>
      <c r="O227" s="154">
        <f>INDEX('     2022    '!$A$1:$AC$1563,MATCH($D227,'     2022    '!$D$1:$D$1794,0),MATCH(O$1,'     2022    '!$A$1:$AC$1,0))</f>
        <v>25</v>
      </c>
      <c r="P227" s="153">
        <f>INDEX('     2022    '!$A$1:$AC$1563,MATCH($D227,'     2022    '!$D$1:$D$1794,0),MATCH(P$1,'     2022    '!$A$1:$AC$1,0))</f>
        <v>27</v>
      </c>
      <c r="Q227" s="153" t="str">
        <f>INDEX('     2022    '!$A$1:$AC$1563,MATCH($D227,'     2022    '!$D$1:$D$1794,0),MATCH(Q$1,'     2022    '!$A$1:$AC$1,0))</f>
        <v>Yes</v>
      </c>
      <c r="R227" s="155">
        <f>INDEX('     2022    '!$A$1:$AC$1563,MATCH($D227,'     2022    '!$D$1:$D$1794,0),MATCH(R$1,'     2022    '!$A$1:$AC$1,0))</f>
        <v>15</v>
      </c>
      <c r="S227" s="155">
        <f>INDEX('     2022    '!$A$1:$AC$1563,MATCH($D227,'     2022    '!$D$1:$D$1794,0),MATCH(S$1,'     2022    '!$A$1:$AC$1,0))</f>
        <v>4.05</v>
      </c>
      <c r="T227" s="155">
        <f>INDEX('     2022    '!$A$1:$AC$1563,MATCH($D227,'     2022    '!$D$1:$D$1794,0),MATCH(T$1,'     2022    '!$A$1:$AC$1,0))</f>
        <v>0.3</v>
      </c>
      <c r="U227" s="154" t="str">
        <f>INDEX('     2022    '!$A$1:$AC$1563,MATCH($D227,'     2022    '!$D$1:$D$1794,0),MATCH(U$1,'     2022    '!$A$1:$AC$1,0))</f>
        <v>1.4G</v>
      </c>
      <c r="V227" s="153" t="str">
        <f>INDEX('     2022    '!$A$1:$AC$1563,MATCH($D227,'     2022    '!$D$1:$D$1794,0),MATCH(V$1,'     2022    '!$A$1:$AC$1,0))</f>
        <v>UN0336</v>
      </c>
      <c r="W227" s="153" t="str">
        <f>INDEX('     2022    '!$A$1:$AC$1563,MATCH($D227,'     2022    '!$D$1:$D$1794,0),MATCH(W$1,'     2022    '!$A$1:$AC$1,0))</f>
        <v>F4</v>
      </c>
      <c r="X227" s="151" t="str">
        <f>INDEX('     2022    '!$A$1:$AC$1563,MATCH($D227,'     2022    '!$D$1:$D$1794,0),MATCH(X$1,'     2022    '!$A$1:$AC$1,0))</f>
        <v/>
      </c>
      <c r="Y227" s="151" t="str">
        <f>INDEX('     2022    '!$A$1:$AC$1563,MATCH($D227,'     2022    '!$D$1:$D$1794,0),MATCH(Y$1,'     2022    '!$A$1:$AC$1,0))</f>
        <v/>
      </c>
      <c r="Z227" s="156">
        <f>INDEX('     2022    '!$A$1:$AC$1563,MATCH($D227,'     2022    '!$D$1:$D$1794,0),MATCH(Z$1,'     2022    '!$A$1:$AC$1,0))</f>
        <v>3.7199999999999997E-2</v>
      </c>
      <c r="AA227" s="153" t="str">
        <f>INDEX('     2022    '!$A$1:$AC$1563,MATCH($D227,'     2022    '!$D$1:$D$1794,0),MATCH(AA$1,'     2022    '!$A$1:$AC$1,0))</f>
        <v>1008-F4-69249651</v>
      </c>
      <c r="AB227" s="153" t="str">
        <f>INDEX('     2022    '!$A$1:$AC$1563,MATCH($D227,'     2022    '!$D$1:$D$1794,0),MATCH(AB$1,'     2022    '!$A$1:$AC$1,0))</f>
        <v>GB/HSE-345211</v>
      </c>
      <c r="AC227" s="153" t="str">
        <f>INDEX('     2022    '!$A$1:$AC$1563,MATCH($D227,'     2022    '!$D$1:$D$1794,0),MATCH(AC$1,'     2022    '!$A$1:$AC$1,0))</f>
        <v>10/9/2028</v>
      </c>
    </row>
    <row r="228" spans="1:29" ht="24">
      <c r="A228" s="32">
        <f t="shared" si="6"/>
        <v>225</v>
      </c>
      <c r="B228" s="68" t="str">
        <f>INDEX('     2022    '!B$2:B$1794,MATCH(D228,'     2022    '!D$2:D$1794,0))</f>
        <v/>
      </c>
      <c r="C228" s="204" t="str">
        <f>INDEX('     2022    '!C$2:C$1794,MATCH(D228,'     2022    '!D$2:D$1794,0))</f>
        <v>Roman Candle - 30mm</v>
      </c>
      <c r="D228" s="205" t="str">
        <f>INDEX('     2022    '!D:D,MATCH(A228,'     2022    '!AF:AF,0))</f>
        <v>C15</v>
      </c>
      <c r="E228" s="204" t="str">
        <f>INDEX('     2022    '!$A$1:$BP$1563,MATCH(D228,'     2022    '!$D$1:$D$1794,0),MATCH(E$1,'     2022    '!$A$1:$BH$1,0))</f>
        <v>30mm 8s. Red crackle tail</v>
      </c>
      <c r="F228" s="206" t="str">
        <f>IFERROR(IF(LEFT(INDEX('     2022    '!AD$2:AD$1794,MATCH(D228,'     2022    '!D$2:D$1794,0)),4)="http",HYPERLINK(INDEX('     2022    '!AD$2:AD$1794,MATCH(D228,'     2022    '!D$2:D$1794,0)),"Video"),""),"")</f>
        <v>Video</v>
      </c>
      <c r="G228" s="207">
        <f>INDEX('     2022    '!$A$1:$AC$1563,MATCH($D228,'     2022    '!$D$1:$D$1794,0),MATCH(G$1,'     2022    '!$A$1:$AC$1,0))</f>
        <v>2</v>
      </c>
      <c r="H228" s="150"/>
      <c r="I228" s="152">
        <f>INDEX('     2022    '!$A$1:$AC$1563,MATCH($D228,'     2022    '!$D$1:$D$1794,0),MATCH(I$1,'     2022    '!$A$1:$AC$1,0))</f>
        <v>121.49</v>
      </c>
      <c r="J228" s="150"/>
      <c r="K228" s="151">
        <f t="shared" si="7"/>
        <v>5.3455999999999992</v>
      </c>
      <c r="L228" s="152">
        <f>INDEX('     2022    '!$A$1:$AC$1563,MATCH($D228,'     2022    '!$D$1:$D$1794,0),MATCH(L$1,'     2022    '!$A$1:$AC$1,0))</f>
        <v>121.61239999999999</v>
      </c>
      <c r="M228" s="152">
        <f>INDEX('     2022    '!$A$1:$AC$1563,MATCH($D228,'     2022    '!$D$1:$D$1794,0),MATCH(M$1,'     2022    '!$A$1:$AC$1,0))</f>
        <v>133.63999999999999</v>
      </c>
      <c r="N228" s="153" t="str">
        <f>INDEX('     2022    '!$A$1:$AC$1563,MATCH($D228,'     2022    '!$D$1:$D$1794,0),MATCH(N$1,'     2022    '!$A$1:$AC$1,0))</f>
        <v>30mm</v>
      </c>
      <c r="O228" s="154">
        <f>INDEX('     2022    '!$A$1:$AC$1563,MATCH($D228,'     2022    '!$D$1:$D$1794,0),MATCH(O$1,'     2022    '!$A$1:$AC$1,0))</f>
        <v>25</v>
      </c>
      <c r="P228" s="153">
        <f>INDEX('     2022    '!$A$1:$AC$1563,MATCH($D228,'     2022    '!$D$1:$D$1794,0),MATCH(P$1,'     2022    '!$A$1:$AC$1,0))</f>
        <v>27</v>
      </c>
      <c r="Q228" s="153" t="str">
        <f>INDEX('     2022    '!$A$1:$AC$1563,MATCH($D228,'     2022    '!$D$1:$D$1794,0),MATCH(Q$1,'     2022    '!$A$1:$AC$1,0))</f>
        <v>Yes</v>
      </c>
      <c r="R228" s="155">
        <f>INDEX('     2022    '!$A$1:$AC$1563,MATCH($D228,'     2022    '!$D$1:$D$1794,0),MATCH(R$1,'     2022    '!$A$1:$AC$1,0))</f>
        <v>14.8</v>
      </c>
      <c r="S228" s="155">
        <f>INDEX('     2022    '!$A$1:$AC$1563,MATCH($D228,'     2022    '!$D$1:$D$1794,0),MATCH(S$1,'     2022    '!$A$1:$AC$1,0))</f>
        <v>4.05</v>
      </c>
      <c r="T228" s="155">
        <f>INDEX('     2022    '!$A$1:$AC$1563,MATCH($D228,'     2022    '!$D$1:$D$1794,0),MATCH(T$1,'     2022    '!$A$1:$AC$1,0))</f>
        <v>0.3</v>
      </c>
      <c r="U228" s="154" t="str">
        <f>INDEX('     2022    '!$A$1:$AC$1563,MATCH($D228,'     2022    '!$D$1:$D$1794,0),MATCH(U$1,'     2022    '!$A$1:$AC$1,0))</f>
        <v>1.3G</v>
      </c>
      <c r="V228" s="153" t="str">
        <f>INDEX('     2022    '!$A$1:$AC$1563,MATCH($D228,'     2022    '!$D$1:$D$1794,0),MATCH(V$1,'     2022    '!$A$1:$AC$1,0))</f>
        <v>UN0335</v>
      </c>
      <c r="W228" s="153" t="str">
        <f>INDEX('     2022    '!$A$1:$AC$1563,MATCH($D228,'     2022    '!$D$1:$D$1794,0),MATCH(W$1,'     2022    '!$A$1:$AC$1,0))</f>
        <v>F4</v>
      </c>
      <c r="X228" s="151" t="str">
        <f>INDEX('     2022    '!$A$1:$AC$1563,MATCH($D228,'     2022    '!$D$1:$D$1794,0),MATCH(X$1,'     2022    '!$A$1:$AC$1,0))</f>
        <v/>
      </c>
      <c r="Y228" s="151" t="str">
        <f>INDEX('     2022    '!$A$1:$AC$1563,MATCH($D228,'     2022    '!$D$1:$D$1794,0),MATCH(Y$1,'     2022    '!$A$1:$AC$1,0))</f>
        <v/>
      </c>
      <c r="Z228" s="156">
        <f>INDEX('     2022    '!$A$1:$AC$1563,MATCH($D228,'     2022    '!$D$1:$D$1794,0),MATCH(Z$1,'     2022    '!$A$1:$AC$1,0))</f>
        <v>3.7199999999999997E-2</v>
      </c>
      <c r="AA228" s="153" t="str">
        <f>INDEX('     2022    '!$A$1:$AC$1563,MATCH($D228,'     2022    '!$D$1:$D$1794,0),MATCH(AA$1,'     2022    '!$A$1:$AC$1,0))</f>
        <v>1008-F4-69249651</v>
      </c>
      <c r="AB228" s="153" t="str">
        <f>INDEX('     2022    '!$A$1:$AC$1563,MATCH($D228,'     2022    '!$D$1:$D$1794,0),MATCH(AB$1,'     2022    '!$A$1:$AC$1,0))</f>
        <v>GB/HSE-337762</v>
      </c>
      <c r="AC228" s="153" t="str">
        <f>INDEX('     2022    '!$A$1:$AC$1563,MATCH($D228,'     2022    '!$D$1:$D$1794,0),MATCH(AC$1,'     2022    '!$A$1:$AC$1,0))</f>
        <v>11/1/2026</v>
      </c>
    </row>
    <row r="229" spans="1:29" ht="24">
      <c r="A229" s="32">
        <f t="shared" si="6"/>
        <v>226</v>
      </c>
      <c r="B229" s="68" t="str">
        <f>INDEX('     2022    '!B$2:B$1794,MATCH(D229,'     2022    '!D$2:D$1794,0))</f>
        <v/>
      </c>
      <c r="C229" s="204" t="str">
        <f>INDEX('     2022    '!C$2:C$1794,MATCH(D229,'     2022    '!D$2:D$1794,0))</f>
        <v>Roman Candle - 30mm</v>
      </c>
      <c r="D229" s="205" t="str">
        <f>INDEX('     2022    '!D:D,MATCH(A229,'     2022    '!AF:AF,0))</f>
        <v>C118</v>
      </c>
      <c r="E229" s="204" t="str">
        <f>INDEX('     2022    '!$A$1:$BP$1563,MATCH(D229,'     2022    '!$D$1:$D$1794,0),MATCH(E$1,'     2022    '!$A$1:$BH$1,0))</f>
        <v>30mm 8s. Green strobe tail</v>
      </c>
      <c r="F229" s="206" t="str">
        <f>IFERROR(IF(LEFT(INDEX('     2022    '!AD$2:AD$1794,MATCH(D229,'     2022    '!D$2:D$1794,0)),4)="http",HYPERLINK(INDEX('     2022    '!AD$2:AD$1794,MATCH(D229,'     2022    '!D$2:D$1794,0)),"Video"),""),"")</f>
        <v>Video</v>
      </c>
      <c r="G229" s="207">
        <f>INDEX('     2022    '!$A$1:$AC$1563,MATCH($D229,'     2022    '!$D$1:$D$1794,0),MATCH(G$1,'     2022    '!$A$1:$AC$1,0))</f>
        <v>10</v>
      </c>
      <c r="H229" s="150"/>
      <c r="I229" s="152">
        <f>INDEX('     2022    '!$A$1:$AC$1563,MATCH($D229,'     2022    '!$D$1:$D$1794,0),MATCH(I$1,'     2022    '!$A$1:$AC$1,0))</f>
        <v>121.49</v>
      </c>
      <c r="J229" s="150"/>
      <c r="K229" s="151">
        <f t="shared" si="7"/>
        <v>5.3455999999999992</v>
      </c>
      <c r="L229" s="152">
        <f>INDEX('     2022    '!$A$1:$AC$1563,MATCH($D229,'     2022    '!$D$1:$D$1794,0),MATCH(L$1,'     2022    '!$A$1:$AC$1,0))</f>
        <v>121.61239999999999</v>
      </c>
      <c r="M229" s="152">
        <f>INDEX('     2022    '!$A$1:$AC$1563,MATCH($D229,'     2022    '!$D$1:$D$1794,0),MATCH(M$1,'     2022    '!$A$1:$AC$1,0))</f>
        <v>133.63999999999999</v>
      </c>
      <c r="N229" s="153" t="str">
        <f>INDEX('     2022    '!$A$1:$AC$1563,MATCH($D229,'     2022    '!$D$1:$D$1794,0),MATCH(N$1,'     2022    '!$A$1:$AC$1,0))</f>
        <v>30mm</v>
      </c>
      <c r="O229" s="154">
        <f>INDEX('     2022    '!$A$1:$AC$1563,MATCH($D229,'     2022    '!$D$1:$D$1794,0),MATCH(O$1,'     2022    '!$A$1:$AC$1,0))</f>
        <v>25</v>
      </c>
      <c r="P229" s="153">
        <f>INDEX('     2022    '!$A$1:$AC$1563,MATCH($D229,'     2022    '!$D$1:$D$1794,0),MATCH(P$1,'     2022    '!$A$1:$AC$1,0))</f>
        <v>27</v>
      </c>
      <c r="Q229" s="153" t="str">
        <f>INDEX('     2022    '!$A$1:$AC$1563,MATCH($D229,'     2022    '!$D$1:$D$1794,0),MATCH(Q$1,'     2022    '!$A$1:$AC$1,0))</f>
        <v>Yes</v>
      </c>
      <c r="R229" s="155">
        <f>INDEX('     2022    '!$A$1:$AC$1563,MATCH($D229,'     2022    '!$D$1:$D$1794,0),MATCH(R$1,'     2022    '!$A$1:$AC$1,0))</f>
        <v>14.2</v>
      </c>
      <c r="S229" s="155">
        <f>INDEX('     2022    '!$A$1:$AC$1563,MATCH($D229,'     2022    '!$D$1:$D$1794,0),MATCH(S$1,'     2022    '!$A$1:$AC$1,0))</f>
        <v>4.05</v>
      </c>
      <c r="T229" s="155">
        <f>INDEX('     2022    '!$A$1:$AC$1563,MATCH($D229,'     2022    '!$D$1:$D$1794,0),MATCH(T$1,'     2022    '!$A$1:$AC$1,0))</f>
        <v>0.3</v>
      </c>
      <c r="U229" s="154" t="str">
        <f>INDEX('     2022    '!$A$1:$AC$1563,MATCH($D229,'     2022    '!$D$1:$D$1794,0),MATCH(U$1,'     2022    '!$A$1:$AC$1,0))</f>
        <v>1.4G</v>
      </c>
      <c r="V229" s="153" t="str">
        <f>INDEX('     2022    '!$A$1:$AC$1563,MATCH($D229,'     2022    '!$D$1:$D$1794,0),MATCH(V$1,'     2022    '!$A$1:$AC$1,0))</f>
        <v>UN0336</v>
      </c>
      <c r="W229" s="153" t="str">
        <f>INDEX('     2022    '!$A$1:$AC$1563,MATCH($D229,'     2022    '!$D$1:$D$1794,0),MATCH(W$1,'     2022    '!$A$1:$AC$1,0))</f>
        <v>F4</v>
      </c>
      <c r="X229" s="151" t="str">
        <f>INDEX('     2022    '!$A$1:$AC$1563,MATCH($D229,'     2022    '!$D$1:$D$1794,0),MATCH(X$1,'     2022    '!$A$1:$AC$1,0))</f>
        <v/>
      </c>
      <c r="Y229" s="151" t="str">
        <f>INDEX('     2022    '!$A$1:$AC$1563,MATCH($D229,'     2022    '!$D$1:$D$1794,0),MATCH(Y$1,'     2022    '!$A$1:$AC$1,0))</f>
        <v/>
      </c>
      <c r="Z229" s="156">
        <f>INDEX('     2022    '!$A$1:$AC$1563,MATCH($D229,'     2022    '!$D$1:$D$1794,0),MATCH(Z$1,'     2022    '!$A$1:$AC$1,0))</f>
        <v>3.7199999999999997E-2</v>
      </c>
      <c r="AA229" s="153" t="str">
        <f>INDEX('     2022    '!$A$1:$AC$1563,MATCH($D229,'     2022    '!$D$1:$D$1794,0),MATCH(AA$1,'     2022    '!$A$1:$AC$1,0))</f>
        <v>1008-F4-69249651</v>
      </c>
      <c r="AB229" s="153" t="str">
        <f>INDEX('     2022    '!$A$1:$AC$1563,MATCH($D229,'     2022    '!$D$1:$D$1794,0),MATCH(AB$1,'     2022    '!$A$1:$AC$1,0))</f>
        <v>GB/HSE-345204</v>
      </c>
      <c r="AC229" s="153" t="str">
        <f>INDEX('     2022    '!$A$1:$AC$1563,MATCH($D229,'     2022    '!$D$1:$D$1794,0),MATCH(AC$1,'     2022    '!$A$1:$AC$1,0))</f>
        <v>10/9/2028</v>
      </c>
    </row>
    <row r="230" spans="1:29" ht="24">
      <c r="A230" s="32">
        <f t="shared" si="6"/>
        <v>227</v>
      </c>
      <c r="B230" s="68" t="str">
        <f>INDEX('     2022    '!B$2:B$1794,MATCH(D230,'     2022    '!D$2:D$1794,0))</f>
        <v/>
      </c>
      <c r="C230" s="204" t="str">
        <f>INDEX('     2022    '!C$2:C$1794,MATCH(D230,'     2022    '!D$2:D$1794,0))</f>
        <v>Roman Candle - 30mm</v>
      </c>
      <c r="D230" s="205" t="str">
        <f>INDEX('     2022    '!D:D,MATCH(A230,'     2022    '!AF:AF,0))</f>
        <v>C119</v>
      </c>
      <c r="E230" s="204" t="str">
        <f>INDEX('     2022    '!$A$1:$BP$1563,MATCH(D230,'     2022    '!$D$1:$D$1794,0),MATCH(E$1,'     2022    '!$A$1:$BH$1,0))</f>
        <v>30mm 8s. White strobe tail</v>
      </c>
      <c r="F230" s="206" t="str">
        <f>IFERROR(IF(LEFT(INDEX('     2022    '!AD$2:AD$1794,MATCH(D230,'     2022    '!D$2:D$1794,0)),4)="http",HYPERLINK(INDEX('     2022    '!AD$2:AD$1794,MATCH(D230,'     2022    '!D$2:D$1794,0)),"Video"),""),"")</f>
        <v>Video</v>
      </c>
      <c r="G230" s="207">
        <f>INDEX('     2022    '!$A$1:$AC$1563,MATCH($D230,'     2022    '!$D$1:$D$1794,0),MATCH(G$1,'     2022    '!$A$1:$AC$1,0))</f>
        <v>20</v>
      </c>
      <c r="H230" s="150"/>
      <c r="I230" s="152">
        <f>INDEX('     2022    '!$A$1:$AC$1563,MATCH($D230,'     2022    '!$D$1:$D$1794,0),MATCH(I$1,'     2022    '!$A$1:$AC$1,0))</f>
        <v>121.49</v>
      </c>
      <c r="J230" s="150"/>
      <c r="K230" s="151">
        <f t="shared" si="7"/>
        <v>5.3455999999999992</v>
      </c>
      <c r="L230" s="152">
        <f>INDEX('     2022    '!$A$1:$AC$1563,MATCH($D230,'     2022    '!$D$1:$D$1794,0),MATCH(L$1,'     2022    '!$A$1:$AC$1,0))</f>
        <v>121.61239999999999</v>
      </c>
      <c r="M230" s="152">
        <f>INDEX('     2022    '!$A$1:$AC$1563,MATCH($D230,'     2022    '!$D$1:$D$1794,0),MATCH(M$1,'     2022    '!$A$1:$AC$1,0))</f>
        <v>133.63999999999999</v>
      </c>
      <c r="N230" s="153" t="str">
        <f>INDEX('     2022    '!$A$1:$AC$1563,MATCH($D230,'     2022    '!$D$1:$D$1794,0),MATCH(N$1,'     2022    '!$A$1:$AC$1,0))</f>
        <v>30mm</v>
      </c>
      <c r="O230" s="154">
        <f>INDEX('     2022    '!$A$1:$AC$1563,MATCH($D230,'     2022    '!$D$1:$D$1794,0),MATCH(O$1,'     2022    '!$A$1:$AC$1,0))</f>
        <v>25</v>
      </c>
      <c r="P230" s="153">
        <f>INDEX('     2022    '!$A$1:$AC$1563,MATCH($D230,'     2022    '!$D$1:$D$1794,0),MATCH(P$1,'     2022    '!$A$1:$AC$1,0))</f>
        <v>27</v>
      </c>
      <c r="Q230" s="153" t="str">
        <f>INDEX('     2022    '!$A$1:$AC$1563,MATCH($D230,'     2022    '!$D$1:$D$1794,0),MATCH(Q$1,'     2022    '!$A$1:$AC$1,0))</f>
        <v>Yes</v>
      </c>
      <c r="R230" s="155">
        <f>INDEX('     2022    '!$A$1:$AC$1563,MATCH($D230,'     2022    '!$D$1:$D$1794,0),MATCH(R$1,'     2022    '!$A$1:$AC$1,0))</f>
        <v>15</v>
      </c>
      <c r="S230" s="155">
        <f>INDEX('     2022    '!$A$1:$AC$1563,MATCH($D230,'     2022    '!$D$1:$D$1794,0),MATCH(S$1,'     2022    '!$A$1:$AC$1,0))</f>
        <v>4.05</v>
      </c>
      <c r="T230" s="155">
        <f>INDEX('     2022    '!$A$1:$AC$1563,MATCH($D230,'     2022    '!$D$1:$D$1794,0),MATCH(T$1,'     2022    '!$A$1:$AC$1,0))</f>
        <v>0.3</v>
      </c>
      <c r="U230" s="154" t="str">
        <f>INDEX('     2022    '!$A$1:$AC$1563,MATCH($D230,'     2022    '!$D$1:$D$1794,0),MATCH(U$1,'     2022    '!$A$1:$AC$1,0))</f>
        <v>1.4G</v>
      </c>
      <c r="V230" s="153" t="str">
        <f>INDEX('     2022    '!$A$1:$AC$1563,MATCH($D230,'     2022    '!$D$1:$D$1794,0),MATCH(V$1,'     2022    '!$A$1:$AC$1,0))</f>
        <v>UN0336</v>
      </c>
      <c r="W230" s="153" t="str">
        <f>INDEX('     2022    '!$A$1:$AC$1563,MATCH($D230,'     2022    '!$D$1:$D$1794,0),MATCH(W$1,'     2022    '!$A$1:$AC$1,0))</f>
        <v>F4</v>
      </c>
      <c r="X230" s="151" t="str">
        <f>INDEX('     2022    '!$A$1:$AC$1563,MATCH($D230,'     2022    '!$D$1:$D$1794,0),MATCH(X$1,'     2022    '!$A$1:$AC$1,0))</f>
        <v/>
      </c>
      <c r="Y230" s="151" t="str">
        <f>INDEX('     2022    '!$A$1:$AC$1563,MATCH($D230,'     2022    '!$D$1:$D$1794,0),MATCH(Y$1,'     2022    '!$A$1:$AC$1,0))</f>
        <v/>
      </c>
      <c r="Z230" s="156">
        <f>INDEX('     2022    '!$A$1:$AC$1563,MATCH($D230,'     2022    '!$D$1:$D$1794,0),MATCH(Z$1,'     2022    '!$A$1:$AC$1,0))</f>
        <v>3.7199999999999997E-2</v>
      </c>
      <c r="AA230" s="153" t="str">
        <f>INDEX('     2022    '!$A$1:$AC$1563,MATCH($D230,'     2022    '!$D$1:$D$1794,0),MATCH(AA$1,'     2022    '!$A$1:$AC$1,0))</f>
        <v>1008-F4-69249651</v>
      </c>
      <c r="AB230" s="153" t="str">
        <f>INDEX('     2022    '!$A$1:$AC$1563,MATCH($D230,'     2022    '!$D$1:$D$1794,0),MATCH(AB$1,'     2022    '!$A$1:$AC$1,0))</f>
        <v>GB/HSE-345205</v>
      </c>
      <c r="AC230" s="153" t="str">
        <f>INDEX('     2022    '!$A$1:$AC$1563,MATCH($D230,'     2022    '!$D$1:$D$1794,0),MATCH(AC$1,'     2022    '!$A$1:$AC$1,0))</f>
        <v>10/9/2028</v>
      </c>
    </row>
    <row r="231" spans="1:29" ht="24">
      <c r="A231" s="32">
        <f t="shared" si="6"/>
        <v>228</v>
      </c>
      <c r="B231" s="68" t="str">
        <f>INDEX('     2022    '!B$2:B$1794,MATCH(D231,'     2022    '!D$2:D$1794,0))</f>
        <v/>
      </c>
      <c r="C231" s="204" t="str">
        <f>INDEX('     2022    '!C$2:C$1794,MATCH(D231,'     2022    '!D$2:D$1794,0))</f>
        <v>Roman Candle - 30mm</v>
      </c>
      <c r="D231" s="205" t="str">
        <f>INDEX('     2022    '!D:D,MATCH(A231,'     2022    '!AF:AF,0))</f>
        <v>C145</v>
      </c>
      <c r="E231" s="204" t="str">
        <f>INDEX('     2022    '!$A$1:$BP$1563,MATCH(D231,'     2022    '!$D$1:$D$1794,0),MATCH(E$1,'     2022    '!$A$1:$BH$1,0))</f>
        <v>30mm 8s. Gold strobe tail</v>
      </c>
      <c r="F231" s="206" t="str">
        <f>IFERROR(IF(LEFT(INDEX('     2022    '!AD$2:AD$1794,MATCH(D231,'     2022    '!D$2:D$1794,0)),4)="http",HYPERLINK(INDEX('     2022    '!AD$2:AD$1794,MATCH(D231,'     2022    '!D$2:D$1794,0)),"Video"),""),"")</f>
        <v>Video</v>
      </c>
      <c r="G231" s="207">
        <f>INDEX('     2022    '!$A$1:$AC$1563,MATCH($D231,'     2022    '!$D$1:$D$1794,0),MATCH(G$1,'     2022    '!$A$1:$AC$1,0))</f>
        <v>21</v>
      </c>
      <c r="H231" s="150"/>
      <c r="I231" s="152">
        <f>INDEX('     2022    '!$A$1:$AC$1563,MATCH($D231,'     2022    '!$D$1:$D$1794,0),MATCH(I$1,'     2022    '!$A$1:$AC$1,0))</f>
        <v>121.49</v>
      </c>
      <c r="J231" s="150"/>
      <c r="K231" s="151">
        <f t="shared" si="7"/>
        <v>5.3455999999999992</v>
      </c>
      <c r="L231" s="152">
        <f>INDEX('     2022    '!$A$1:$AC$1563,MATCH($D231,'     2022    '!$D$1:$D$1794,0),MATCH(L$1,'     2022    '!$A$1:$AC$1,0))</f>
        <v>121.61239999999999</v>
      </c>
      <c r="M231" s="152">
        <f>INDEX('     2022    '!$A$1:$AC$1563,MATCH($D231,'     2022    '!$D$1:$D$1794,0),MATCH(M$1,'     2022    '!$A$1:$AC$1,0))</f>
        <v>133.63999999999999</v>
      </c>
      <c r="N231" s="153" t="str">
        <f>INDEX('     2022    '!$A$1:$AC$1563,MATCH($D231,'     2022    '!$D$1:$D$1794,0),MATCH(N$1,'     2022    '!$A$1:$AC$1,0))</f>
        <v>30mm</v>
      </c>
      <c r="O231" s="154">
        <f>INDEX('     2022    '!$A$1:$AC$1563,MATCH($D231,'     2022    '!$D$1:$D$1794,0),MATCH(O$1,'     2022    '!$A$1:$AC$1,0))</f>
        <v>25</v>
      </c>
      <c r="P231" s="153">
        <f>INDEX('     2022    '!$A$1:$AC$1563,MATCH($D231,'     2022    '!$D$1:$D$1794,0),MATCH(P$1,'     2022    '!$A$1:$AC$1,0))</f>
        <v>27</v>
      </c>
      <c r="Q231" s="153" t="str">
        <f>INDEX('     2022    '!$A$1:$AC$1563,MATCH($D231,'     2022    '!$D$1:$D$1794,0),MATCH(Q$1,'     2022    '!$A$1:$AC$1,0))</f>
        <v>Yes</v>
      </c>
      <c r="R231" s="155">
        <f>INDEX('     2022    '!$A$1:$AC$1563,MATCH($D231,'     2022    '!$D$1:$D$1794,0),MATCH(R$1,'     2022    '!$A$1:$AC$1,0))</f>
        <v>15</v>
      </c>
      <c r="S231" s="155">
        <f>INDEX('     2022    '!$A$1:$AC$1563,MATCH($D231,'     2022    '!$D$1:$D$1794,0),MATCH(S$1,'     2022    '!$A$1:$AC$1,0))</f>
        <v>4.05</v>
      </c>
      <c r="T231" s="155">
        <f>INDEX('     2022    '!$A$1:$AC$1563,MATCH($D231,'     2022    '!$D$1:$D$1794,0),MATCH(T$1,'     2022    '!$A$1:$AC$1,0))</f>
        <v>0.3</v>
      </c>
      <c r="U231" s="154" t="str">
        <f>INDEX('     2022    '!$A$1:$AC$1563,MATCH($D231,'     2022    '!$D$1:$D$1794,0),MATCH(U$1,'     2022    '!$A$1:$AC$1,0))</f>
        <v>1.4G</v>
      </c>
      <c r="V231" s="153" t="str">
        <f>INDEX('     2022    '!$A$1:$AC$1563,MATCH($D231,'     2022    '!$D$1:$D$1794,0),MATCH(V$1,'     2022    '!$A$1:$AC$1,0))</f>
        <v>UN0336</v>
      </c>
      <c r="W231" s="153" t="str">
        <f>INDEX('     2022    '!$A$1:$AC$1563,MATCH($D231,'     2022    '!$D$1:$D$1794,0),MATCH(W$1,'     2022    '!$A$1:$AC$1,0))</f>
        <v>F4</v>
      </c>
      <c r="X231" s="151" t="str">
        <f>INDEX('     2022    '!$A$1:$AC$1563,MATCH($D231,'     2022    '!$D$1:$D$1794,0),MATCH(X$1,'     2022    '!$A$1:$AC$1,0))</f>
        <v/>
      </c>
      <c r="Y231" s="151" t="str">
        <f>INDEX('     2022    '!$A$1:$AC$1563,MATCH($D231,'     2022    '!$D$1:$D$1794,0),MATCH(Y$1,'     2022    '!$A$1:$AC$1,0))</f>
        <v/>
      </c>
      <c r="Z231" s="156">
        <f>INDEX('     2022    '!$A$1:$AC$1563,MATCH($D231,'     2022    '!$D$1:$D$1794,0),MATCH(Z$1,'     2022    '!$A$1:$AC$1,0))</f>
        <v>3.7199999999999997E-2</v>
      </c>
      <c r="AA231" s="153" t="str">
        <f>INDEX('     2022    '!$A$1:$AC$1563,MATCH($D231,'     2022    '!$D$1:$D$1794,0),MATCH(AA$1,'     2022    '!$A$1:$AC$1,0))</f>
        <v>1008-F4-69249651</v>
      </c>
      <c r="AB231" s="153" t="str">
        <f>INDEX('     2022    '!$A$1:$AC$1563,MATCH($D231,'     2022    '!$D$1:$D$1794,0),MATCH(AB$1,'     2022    '!$A$1:$AC$1,0))</f>
        <v>GB/HSE-345208</v>
      </c>
      <c r="AC231" s="153" t="str">
        <f>INDEX('     2022    '!$A$1:$AC$1563,MATCH($D231,'     2022    '!$D$1:$D$1794,0),MATCH(AC$1,'     2022    '!$A$1:$AC$1,0))</f>
        <v>10/9/2028</v>
      </c>
    </row>
    <row r="232" spans="1:29" ht="24">
      <c r="A232" s="32">
        <f t="shared" si="6"/>
        <v>229</v>
      </c>
      <c r="B232" s="68" t="str">
        <f>INDEX('     2022    '!B$2:B$1794,MATCH(D232,'     2022    '!D$2:D$1794,0))</f>
        <v/>
      </c>
      <c r="C232" s="204" t="str">
        <f>INDEX('     2022    '!C$2:C$1794,MATCH(D232,'     2022    '!D$2:D$1794,0))</f>
        <v>Roman Candle - 30mm</v>
      </c>
      <c r="D232" s="205" t="str">
        <f>INDEX('     2022    '!D:D,MATCH(A232,'     2022    '!AF:AF,0))</f>
        <v>C120</v>
      </c>
      <c r="E232" s="204" t="str">
        <f>INDEX('     2022    '!$A$1:$BP$1563,MATCH(D232,'     2022    '!$D$1:$D$1794,0),MATCH(E$1,'     2022    '!$A$1:$BH$1,0))</f>
        <v>30mm 8s. Purple tail</v>
      </c>
      <c r="F232" s="206" t="str">
        <f>IFERROR(IF(LEFT(INDEX('     2022    '!AD$2:AD$1794,MATCH(D232,'     2022    '!D$2:D$1794,0)),4)="http",HYPERLINK(INDEX('     2022    '!AD$2:AD$1794,MATCH(D232,'     2022    '!D$2:D$1794,0)),"Video"),""),"")</f>
        <v>Video</v>
      </c>
      <c r="G232" s="207">
        <f>INDEX('     2022    '!$A$1:$AC$1563,MATCH($D232,'     2022    '!$D$1:$D$1794,0),MATCH(G$1,'     2022    '!$A$1:$AC$1,0))</f>
        <v>8</v>
      </c>
      <c r="H232" s="150"/>
      <c r="I232" s="152">
        <f>INDEX('     2022    '!$A$1:$AC$1563,MATCH($D232,'     2022    '!$D$1:$D$1794,0),MATCH(I$1,'     2022    '!$A$1:$AC$1,0))</f>
        <v>123.16</v>
      </c>
      <c r="J232" s="150"/>
      <c r="K232" s="151">
        <f t="shared" si="7"/>
        <v>5.4192</v>
      </c>
      <c r="L232" s="152">
        <f>INDEX('     2022    '!$A$1:$AC$1563,MATCH($D232,'     2022    '!$D$1:$D$1794,0),MATCH(L$1,'     2022    '!$A$1:$AC$1,0))</f>
        <v>123.2868</v>
      </c>
      <c r="M232" s="152">
        <f>INDEX('     2022    '!$A$1:$AC$1563,MATCH($D232,'     2022    '!$D$1:$D$1794,0),MATCH(M$1,'     2022    '!$A$1:$AC$1,0))</f>
        <v>135.47999999999999</v>
      </c>
      <c r="N232" s="153" t="str">
        <f>INDEX('     2022    '!$A$1:$AC$1563,MATCH($D232,'     2022    '!$D$1:$D$1794,0),MATCH(N$1,'     2022    '!$A$1:$AC$1,0))</f>
        <v>30mm</v>
      </c>
      <c r="O232" s="154">
        <f>INDEX('     2022    '!$A$1:$AC$1563,MATCH($D232,'     2022    '!$D$1:$D$1794,0),MATCH(O$1,'     2022    '!$A$1:$AC$1,0))</f>
        <v>25</v>
      </c>
      <c r="P232" s="153">
        <f>INDEX('     2022    '!$A$1:$AC$1563,MATCH($D232,'     2022    '!$D$1:$D$1794,0),MATCH(P$1,'     2022    '!$A$1:$AC$1,0))</f>
        <v>27</v>
      </c>
      <c r="Q232" s="153" t="str">
        <f>INDEX('     2022    '!$A$1:$AC$1563,MATCH($D232,'     2022    '!$D$1:$D$1794,0),MATCH(Q$1,'     2022    '!$A$1:$AC$1,0))</f>
        <v>Yes</v>
      </c>
      <c r="R232" s="155">
        <f>INDEX('     2022    '!$A$1:$AC$1563,MATCH($D232,'     2022    '!$D$1:$D$1794,0),MATCH(R$1,'     2022    '!$A$1:$AC$1,0))</f>
        <v>15</v>
      </c>
      <c r="S232" s="155">
        <f>INDEX('     2022    '!$A$1:$AC$1563,MATCH($D232,'     2022    '!$D$1:$D$1794,0),MATCH(S$1,'     2022    '!$A$1:$AC$1,0))</f>
        <v>4.05</v>
      </c>
      <c r="T232" s="155">
        <f>INDEX('     2022    '!$A$1:$AC$1563,MATCH($D232,'     2022    '!$D$1:$D$1794,0),MATCH(T$1,'     2022    '!$A$1:$AC$1,0))</f>
        <v>0.3</v>
      </c>
      <c r="U232" s="154" t="str">
        <f>INDEX('     2022    '!$A$1:$AC$1563,MATCH($D232,'     2022    '!$D$1:$D$1794,0),MATCH(U$1,'     2022    '!$A$1:$AC$1,0))</f>
        <v>1.4G</v>
      </c>
      <c r="V232" s="153" t="str">
        <f>INDEX('     2022    '!$A$1:$AC$1563,MATCH($D232,'     2022    '!$D$1:$D$1794,0),MATCH(V$1,'     2022    '!$A$1:$AC$1,0))</f>
        <v>UN0336</v>
      </c>
      <c r="W232" s="153" t="str">
        <f>INDEX('     2022    '!$A$1:$AC$1563,MATCH($D232,'     2022    '!$D$1:$D$1794,0),MATCH(W$1,'     2022    '!$A$1:$AC$1,0))</f>
        <v>F4</v>
      </c>
      <c r="X232" s="151" t="str">
        <f>INDEX('     2022    '!$A$1:$AC$1563,MATCH($D232,'     2022    '!$D$1:$D$1794,0),MATCH(X$1,'     2022    '!$A$1:$AC$1,0))</f>
        <v/>
      </c>
      <c r="Y232" s="151" t="str">
        <f>INDEX('     2022    '!$A$1:$AC$1563,MATCH($D232,'     2022    '!$D$1:$D$1794,0),MATCH(Y$1,'     2022    '!$A$1:$AC$1,0))</f>
        <v/>
      </c>
      <c r="Z232" s="156">
        <f>INDEX('     2022    '!$A$1:$AC$1563,MATCH($D232,'     2022    '!$D$1:$D$1794,0),MATCH(Z$1,'     2022    '!$A$1:$AC$1,0))</f>
        <v>4.2099999999999999E-2</v>
      </c>
      <c r="AA232" s="153" t="str">
        <f>INDEX('     2022    '!$A$1:$AC$1563,MATCH($D232,'     2022    '!$D$1:$D$1794,0),MATCH(AA$1,'     2022    '!$A$1:$AC$1,0))</f>
        <v>1008-F4-69249651</v>
      </c>
      <c r="AB232" s="153" t="str">
        <f>INDEX('     2022    '!$A$1:$AC$1563,MATCH($D232,'     2022    '!$D$1:$D$1794,0),MATCH(AB$1,'     2022    '!$A$1:$AC$1,0))</f>
        <v>GB/HSE-345206</v>
      </c>
      <c r="AC232" s="153" t="str">
        <f>INDEX('     2022    '!$A$1:$AC$1563,MATCH($D232,'     2022    '!$D$1:$D$1794,0),MATCH(AC$1,'     2022    '!$A$1:$AC$1,0))</f>
        <v>10/9/2028</v>
      </c>
    </row>
    <row r="233" spans="1:29" ht="24">
      <c r="A233" s="32">
        <f t="shared" si="6"/>
        <v>230</v>
      </c>
      <c r="B233" s="68" t="str">
        <f>INDEX('     2022    '!B$2:B$1794,MATCH(D233,'     2022    '!D$2:D$1794,0))</f>
        <v/>
      </c>
      <c r="C233" s="204" t="str">
        <f>INDEX('     2022    '!C$2:C$1794,MATCH(D233,'     2022    '!D$2:D$1794,0))</f>
        <v>Roman Candle - 30mm</v>
      </c>
      <c r="D233" s="205" t="str">
        <f>INDEX('     2022    '!D:D,MATCH(A233,'     2022    '!AF:AF,0))</f>
        <v>C149</v>
      </c>
      <c r="E233" s="204" t="str">
        <f>INDEX('     2022    '!$A$1:$BP$1563,MATCH(D233,'     2022    '!$D$1:$D$1794,0),MATCH(E$1,'     2022    '!$A$1:$BH$1,0))</f>
        <v>30mm 8s. Red top gold tail</v>
      </c>
      <c r="F233" s="206" t="str">
        <f>IFERROR(IF(LEFT(INDEX('     2022    '!AD$2:AD$1794,MATCH(D233,'     2022    '!D$2:D$1794,0)),4)="http",HYPERLINK(INDEX('     2022    '!AD$2:AD$1794,MATCH(D233,'     2022    '!D$2:D$1794,0)),"Video"),""),"")</f>
        <v>Video</v>
      </c>
      <c r="G233" s="207">
        <f>INDEX('     2022    '!$A$1:$AC$1563,MATCH($D233,'     2022    '!$D$1:$D$1794,0),MATCH(G$1,'     2022    '!$A$1:$AC$1,0))</f>
        <v>0</v>
      </c>
      <c r="H233" s="150"/>
      <c r="I233" s="152">
        <f>INDEX('     2022    '!$A$1:$AC$1563,MATCH($D233,'     2022    '!$D$1:$D$1794,0),MATCH(I$1,'     2022    '!$A$1:$AC$1,0))</f>
        <v>121.49</v>
      </c>
      <c r="J233" s="150"/>
      <c r="K233" s="151">
        <f t="shared" si="7"/>
        <v>5.7537141382021115</v>
      </c>
      <c r="L233" s="152">
        <f>INDEX('     2022    '!$A$1:$AC$1563,MATCH($D233,'     2022    '!$D$1:$D$1794,0),MATCH(L$1,'     2022    '!$A$1:$AC$1,0))</f>
        <v>130.89699664409804</v>
      </c>
      <c r="M233" s="152">
        <f>INDEX('     2022    '!$A$1:$AC$1563,MATCH($D233,'     2022    '!$D$1:$D$1794,0),MATCH(M$1,'     2022    '!$A$1:$AC$1,0))</f>
        <v>143.84285345505279</v>
      </c>
      <c r="N233" s="153" t="str">
        <f>INDEX('     2022    '!$A$1:$AC$1563,MATCH($D233,'     2022    '!$D$1:$D$1794,0),MATCH(N$1,'     2022    '!$A$1:$AC$1,0))</f>
        <v>30mm</v>
      </c>
      <c r="O233" s="154">
        <f>INDEX('     2022    '!$A$1:$AC$1563,MATCH($D233,'     2022    '!$D$1:$D$1794,0),MATCH(O$1,'     2022    '!$A$1:$AC$1,0))</f>
        <v>25</v>
      </c>
      <c r="P233" s="153">
        <f>INDEX('     2022    '!$A$1:$AC$1563,MATCH($D233,'     2022    '!$D$1:$D$1794,0),MATCH(P$1,'     2022    '!$A$1:$AC$1,0))</f>
        <v>27</v>
      </c>
      <c r="Q233" s="153" t="str">
        <f>INDEX('     2022    '!$A$1:$AC$1563,MATCH($D233,'     2022    '!$D$1:$D$1794,0),MATCH(Q$1,'     2022    '!$A$1:$AC$1,0))</f>
        <v>Yes</v>
      </c>
      <c r="R233" s="155">
        <f>INDEX('     2022    '!$A$1:$AC$1563,MATCH($D233,'     2022    '!$D$1:$D$1794,0),MATCH(R$1,'     2022    '!$A$1:$AC$1,0))</f>
        <v>15</v>
      </c>
      <c r="S233" s="155">
        <f>INDEX('     2022    '!$A$1:$AC$1563,MATCH($D233,'     2022    '!$D$1:$D$1794,0),MATCH(S$1,'     2022    '!$A$1:$AC$1,0))</f>
        <v>4.05</v>
      </c>
      <c r="T233" s="155">
        <f>INDEX('     2022    '!$A$1:$AC$1563,MATCH($D233,'     2022    '!$D$1:$D$1794,0),MATCH(T$1,'     2022    '!$A$1:$AC$1,0))</f>
        <v>0.3</v>
      </c>
      <c r="U233" s="154" t="str">
        <f>INDEX('     2022    '!$A$1:$AC$1563,MATCH($D233,'     2022    '!$D$1:$D$1794,0),MATCH(U$1,'     2022    '!$A$1:$AC$1,0))</f>
        <v>1.4G</v>
      </c>
      <c r="V233" s="153" t="str">
        <f>INDEX('     2022    '!$A$1:$AC$1563,MATCH($D233,'     2022    '!$D$1:$D$1794,0),MATCH(V$1,'     2022    '!$A$1:$AC$1,0))</f>
        <v>UN0336</v>
      </c>
      <c r="W233" s="153" t="str">
        <f>INDEX('     2022    '!$A$1:$AC$1563,MATCH($D233,'     2022    '!$D$1:$D$1794,0),MATCH(W$1,'     2022    '!$A$1:$AC$1,0))</f>
        <v>F4</v>
      </c>
      <c r="X233" s="151" t="str">
        <f>INDEX('     2022    '!$A$1:$AC$1563,MATCH($D233,'     2022    '!$D$1:$D$1794,0),MATCH(X$1,'     2022    '!$A$1:$AC$1,0))</f>
        <v/>
      </c>
      <c r="Y233" s="151" t="str">
        <f>INDEX('     2022    '!$A$1:$AC$1563,MATCH($D233,'     2022    '!$D$1:$D$1794,0),MATCH(Y$1,'     2022    '!$A$1:$AC$1,0))</f>
        <v/>
      </c>
      <c r="Z233" s="156">
        <f>INDEX('     2022    '!$A$1:$AC$1563,MATCH($D233,'     2022    '!$D$1:$D$1794,0),MATCH(Z$1,'     2022    '!$A$1:$AC$1,0))</f>
        <v>3.7199999999999997E-2</v>
      </c>
      <c r="AA233" s="153" t="str">
        <f>INDEX('     2022    '!$A$1:$AC$1563,MATCH($D233,'     2022    '!$D$1:$D$1794,0),MATCH(AA$1,'     2022    '!$A$1:$AC$1,0))</f>
        <v>1008-F4-69249651</v>
      </c>
      <c r="AB233" s="153" t="str">
        <f>INDEX('     2022    '!$A$1:$AC$1563,MATCH($D233,'     2022    '!$D$1:$D$1794,0),MATCH(AB$1,'     2022    '!$A$1:$AC$1,0))</f>
        <v>GB/HSE-345212</v>
      </c>
      <c r="AC233" s="153" t="str">
        <f>INDEX('     2022    '!$A$1:$AC$1563,MATCH($D233,'     2022    '!$D$1:$D$1794,0),MATCH(AC$1,'     2022    '!$A$1:$AC$1,0))</f>
        <v>10/9/2028</v>
      </c>
    </row>
    <row r="234" spans="1:29" ht="24">
      <c r="A234" s="32">
        <f t="shared" si="6"/>
        <v>231</v>
      </c>
      <c r="B234" s="68" t="str">
        <f>INDEX('     2022    '!B$2:B$1794,MATCH(D234,'     2022    '!D$2:D$1794,0))</f>
        <v/>
      </c>
      <c r="C234" s="204" t="str">
        <f>INDEX('     2022    '!C$2:C$1794,MATCH(D234,'     2022    '!D$2:D$1794,0))</f>
        <v>Roman Candle - 30mm</v>
      </c>
      <c r="D234" s="205" t="str">
        <f>INDEX('     2022    '!D:D,MATCH(A234,'     2022    '!AF:AF,0))</f>
        <v>C16</v>
      </c>
      <c r="E234" s="204" t="str">
        <f>INDEX('     2022    '!$A$1:$BP$1563,MATCH(D234,'     2022    '!$D$1:$D$1794,0),MATCH(E$1,'     2022    '!$A$1:$BH$1,0))</f>
        <v>30mm 8s. Green crackle tail</v>
      </c>
      <c r="F234" s="206" t="str">
        <f>IFERROR(IF(LEFT(INDEX('     2022    '!AD$2:AD$1794,MATCH(D234,'     2022    '!D$2:D$1794,0)),4)="http",HYPERLINK(INDEX('     2022    '!AD$2:AD$1794,MATCH(D234,'     2022    '!D$2:D$1794,0)),"Video"),""),"")</f>
        <v>Video</v>
      </c>
      <c r="G234" s="207">
        <f>INDEX('     2022    '!$A$1:$AC$1563,MATCH($D234,'     2022    '!$D$1:$D$1794,0),MATCH(G$1,'     2022    '!$A$1:$AC$1,0))</f>
        <v>0</v>
      </c>
      <c r="H234" s="150"/>
      <c r="I234" s="152">
        <f>INDEX('     2022    '!$A$1:$AC$1563,MATCH($D234,'     2022    '!$D$1:$D$1794,0),MATCH(I$1,'     2022    '!$A$1:$AC$1,0))</f>
        <v>121.49</v>
      </c>
      <c r="J234" s="150"/>
      <c r="K234" s="151">
        <f t="shared" si="7"/>
        <v>5.7537141382021115</v>
      </c>
      <c r="L234" s="152">
        <f>INDEX('     2022    '!$A$1:$AC$1563,MATCH($D234,'     2022    '!$D$1:$D$1794,0),MATCH(L$1,'     2022    '!$A$1:$AC$1,0))</f>
        <v>130.89699664409804</v>
      </c>
      <c r="M234" s="152">
        <f>INDEX('     2022    '!$A$1:$AC$1563,MATCH($D234,'     2022    '!$D$1:$D$1794,0),MATCH(M$1,'     2022    '!$A$1:$AC$1,0))</f>
        <v>143.84285345505279</v>
      </c>
      <c r="N234" s="153" t="str">
        <f>INDEX('     2022    '!$A$1:$AC$1563,MATCH($D234,'     2022    '!$D$1:$D$1794,0),MATCH(N$1,'     2022    '!$A$1:$AC$1,0))</f>
        <v>30mm</v>
      </c>
      <c r="O234" s="154">
        <f>INDEX('     2022    '!$A$1:$AC$1563,MATCH($D234,'     2022    '!$D$1:$D$1794,0),MATCH(O$1,'     2022    '!$A$1:$AC$1,0))</f>
        <v>25</v>
      </c>
      <c r="P234" s="153">
        <f>INDEX('     2022    '!$A$1:$AC$1563,MATCH($D234,'     2022    '!$D$1:$D$1794,0),MATCH(P$1,'     2022    '!$A$1:$AC$1,0))</f>
        <v>27</v>
      </c>
      <c r="Q234" s="153" t="str">
        <f>INDEX('     2022    '!$A$1:$AC$1563,MATCH($D234,'     2022    '!$D$1:$D$1794,0),MATCH(Q$1,'     2022    '!$A$1:$AC$1,0))</f>
        <v>Yes</v>
      </c>
      <c r="R234" s="155">
        <f>INDEX('     2022    '!$A$1:$AC$1563,MATCH($D234,'     2022    '!$D$1:$D$1794,0),MATCH(R$1,'     2022    '!$A$1:$AC$1,0))</f>
        <v>15</v>
      </c>
      <c r="S234" s="155">
        <f>INDEX('     2022    '!$A$1:$AC$1563,MATCH($D234,'     2022    '!$D$1:$D$1794,0),MATCH(S$1,'     2022    '!$A$1:$AC$1,0))</f>
        <v>4.05</v>
      </c>
      <c r="T234" s="155">
        <f>INDEX('     2022    '!$A$1:$AC$1563,MATCH($D234,'     2022    '!$D$1:$D$1794,0),MATCH(T$1,'     2022    '!$A$1:$AC$1,0))</f>
        <v>0.3</v>
      </c>
      <c r="U234" s="154" t="str">
        <f>INDEX('     2022    '!$A$1:$AC$1563,MATCH($D234,'     2022    '!$D$1:$D$1794,0),MATCH(U$1,'     2022    '!$A$1:$AC$1,0))</f>
        <v>1.3G</v>
      </c>
      <c r="V234" s="153" t="str">
        <f>INDEX('     2022    '!$A$1:$AC$1563,MATCH($D234,'     2022    '!$D$1:$D$1794,0),MATCH(V$1,'     2022    '!$A$1:$AC$1,0))</f>
        <v>UN0335</v>
      </c>
      <c r="W234" s="153" t="str">
        <f>INDEX('     2022    '!$A$1:$AC$1563,MATCH($D234,'     2022    '!$D$1:$D$1794,0),MATCH(W$1,'     2022    '!$A$1:$AC$1,0))</f>
        <v>F4</v>
      </c>
      <c r="X234" s="151" t="str">
        <f>INDEX('     2022    '!$A$1:$AC$1563,MATCH($D234,'     2022    '!$D$1:$D$1794,0),MATCH(X$1,'     2022    '!$A$1:$AC$1,0))</f>
        <v/>
      </c>
      <c r="Y234" s="151" t="str">
        <f>INDEX('     2022    '!$A$1:$AC$1563,MATCH($D234,'     2022    '!$D$1:$D$1794,0),MATCH(Y$1,'     2022    '!$A$1:$AC$1,0))</f>
        <v/>
      </c>
      <c r="Z234" s="156">
        <f>INDEX('     2022    '!$A$1:$AC$1563,MATCH($D234,'     2022    '!$D$1:$D$1794,0),MATCH(Z$1,'     2022    '!$A$1:$AC$1,0))</f>
        <v>3.7199999999999997E-2</v>
      </c>
      <c r="AA234" s="153" t="str">
        <f>INDEX('     2022    '!$A$1:$AC$1563,MATCH($D234,'     2022    '!$D$1:$D$1794,0),MATCH(AA$1,'     2022    '!$A$1:$AC$1,0))</f>
        <v>1008-F4-69249651</v>
      </c>
      <c r="AB234" s="153" t="str">
        <f>INDEX('     2022    '!$A$1:$AC$1563,MATCH($D234,'     2022    '!$D$1:$D$1794,0),MATCH(AB$1,'     2022    '!$A$1:$AC$1,0))</f>
        <v>GB/HSE-337763</v>
      </c>
      <c r="AC234" s="153" t="str">
        <f>INDEX('     2022    '!$A$1:$AC$1563,MATCH($D234,'     2022    '!$D$1:$D$1794,0),MATCH(AC$1,'     2022    '!$A$1:$AC$1,0))</f>
        <v>11/1/2026</v>
      </c>
    </row>
    <row r="235" spans="1:29" ht="24">
      <c r="A235" s="32">
        <f t="shared" si="6"/>
        <v>232</v>
      </c>
      <c r="B235" s="68" t="str">
        <f>INDEX('     2022    '!B$2:B$1794,MATCH(D235,'     2022    '!D$2:D$1794,0))</f>
        <v/>
      </c>
      <c r="C235" s="204" t="str">
        <f>INDEX('     2022    '!C$2:C$1794,MATCH(D235,'     2022    '!D$2:D$1794,0))</f>
        <v>Roman Candle - 30mm</v>
      </c>
      <c r="D235" s="205" t="str">
        <f>INDEX('     2022    '!D:D,MATCH(A235,'     2022    '!AF:AF,0))</f>
        <v>C21</v>
      </c>
      <c r="E235" s="204" t="str">
        <f>INDEX('     2022    '!$A$1:$BP$1563,MATCH(D235,'     2022    '!$D$1:$D$1794,0),MATCH(E$1,'     2022    '!$A$1:$BH$1,0))</f>
        <v>30mm 8s. Red strobe tail</v>
      </c>
      <c r="F235" s="206" t="str">
        <f>IFERROR(IF(LEFT(INDEX('     2022    '!AD$2:AD$1794,MATCH(D235,'     2022    '!D$2:D$1794,0)),4)="http",HYPERLINK(INDEX('     2022    '!AD$2:AD$1794,MATCH(D235,'     2022    '!D$2:D$1794,0)),"Video"),""),"")</f>
        <v>Video</v>
      </c>
      <c r="G235" s="207">
        <f>INDEX('     2022    '!$A$1:$AC$1563,MATCH($D235,'     2022    '!$D$1:$D$1794,0),MATCH(G$1,'     2022    '!$A$1:$AC$1,0))</f>
        <v>0</v>
      </c>
      <c r="H235" s="150"/>
      <c r="I235" s="152">
        <f>INDEX('     2022    '!$A$1:$AC$1563,MATCH($D235,'     2022    '!$D$1:$D$1794,0),MATCH(I$1,'     2022    '!$A$1:$AC$1,0))</f>
        <v>121.49</v>
      </c>
      <c r="J235" s="150"/>
      <c r="K235" s="151">
        <f t="shared" si="7"/>
        <v>5.7537141382021115</v>
      </c>
      <c r="L235" s="152">
        <f>INDEX('     2022    '!$A$1:$AC$1563,MATCH($D235,'     2022    '!$D$1:$D$1794,0),MATCH(L$1,'     2022    '!$A$1:$AC$1,0))</f>
        <v>130.89699664409804</v>
      </c>
      <c r="M235" s="152">
        <f>INDEX('     2022    '!$A$1:$AC$1563,MATCH($D235,'     2022    '!$D$1:$D$1794,0),MATCH(M$1,'     2022    '!$A$1:$AC$1,0))</f>
        <v>143.84285345505279</v>
      </c>
      <c r="N235" s="153" t="str">
        <f>INDEX('     2022    '!$A$1:$AC$1563,MATCH($D235,'     2022    '!$D$1:$D$1794,0),MATCH(N$1,'     2022    '!$A$1:$AC$1,0))</f>
        <v>30mm</v>
      </c>
      <c r="O235" s="154">
        <f>INDEX('     2022    '!$A$1:$AC$1563,MATCH($D235,'     2022    '!$D$1:$D$1794,0),MATCH(O$1,'     2022    '!$A$1:$AC$1,0))</f>
        <v>25</v>
      </c>
      <c r="P235" s="153">
        <f>INDEX('     2022    '!$A$1:$AC$1563,MATCH($D235,'     2022    '!$D$1:$D$1794,0),MATCH(P$1,'     2022    '!$A$1:$AC$1,0))</f>
        <v>27</v>
      </c>
      <c r="Q235" s="153" t="str">
        <f>INDEX('     2022    '!$A$1:$AC$1563,MATCH($D235,'     2022    '!$D$1:$D$1794,0),MATCH(Q$1,'     2022    '!$A$1:$AC$1,0))</f>
        <v>Yes</v>
      </c>
      <c r="R235" s="155">
        <f>INDEX('     2022    '!$A$1:$AC$1563,MATCH($D235,'     2022    '!$D$1:$D$1794,0),MATCH(R$1,'     2022    '!$A$1:$AC$1,0))</f>
        <v>15</v>
      </c>
      <c r="S235" s="155">
        <f>INDEX('     2022    '!$A$1:$AC$1563,MATCH($D235,'     2022    '!$D$1:$D$1794,0),MATCH(S$1,'     2022    '!$A$1:$AC$1,0))</f>
        <v>4.05</v>
      </c>
      <c r="T235" s="155">
        <f>INDEX('     2022    '!$A$1:$AC$1563,MATCH($D235,'     2022    '!$D$1:$D$1794,0),MATCH(T$1,'     2022    '!$A$1:$AC$1,0))</f>
        <v>0.3</v>
      </c>
      <c r="U235" s="154" t="str">
        <f>INDEX('     2022    '!$A$1:$AC$1563,MATCH($D235,'     2022    '!$D$1:$D$1794,0),MATCH(U$1,'     2022    '!$A$1:$AC$1,0))</f>
        <v>1.4G</v>
      </c>
      <c r="V235" s="153" t="str">
        <f>INDEX('     2022    '!$A$1:$AC$1563,MATCH($D235,'     2022    '!$D$1:$D$1794,0),MATCH(V$1,'     2022    '!$A$1:$AC$1,0))</f>
        <v>UN0336</v>
      </c>
      <c r="W235" s="153" t="str">
        <f>INDEX('     2022    '!$A$1:$AC$1563,MATCH($D235,'     2022    '!$D$1:$D$1794,0),MATCH(W$1,'     2022    '!$A$1:$AC$1,0))</f>
        <v>F4</v>
      </c>
      <c r="X235" s="151" t="str">
        <f>INDEX('     2022    '!$A$1:$AC$1563,MATCH($D235,'     2022    '!$D$1:$D$1794,0),MATCH(X$1,'     2022    '!$A$1:$AC$1,0))</f>
        <v/>
      </c>
      <c r="Y235" s="151" t="str">
        <f>INDEX('     2022    '!$A$1:$AC$1563,MATCH($D235,'     2022    '!$D$1:$D$1794,0),MATCH(Y$1,'     2022    '!$A$1:$AC$1,0))</f>
        <v/>
      </c>
      <c r="Z235" s="156">
        <f>INDEX('     2022    '!$A$1:$AC$1563,MATCH($D235,'     2022    '!$D$1:$D$1794,0),MATCH(Z$1,'     2022    '!$A$1:$AC$1,0))</f>
        <v>3.7199999999999997E-2</v>
      </c>
      <c r="AA235" s="153" t="str">
        <f>INDEX('     2022    '!$A$1:$AC$1563,MATCH($D235,'     2022    '!$D$1:$D$1794,0),MATCH(AA$1,'     2022    '!$A$1:$AC$1,0))</f>
        <v>1008-F4-69249651</v>
      </c>
      <c r="AB235" s="153" t="str">
        <f>INDEX('     2022    '!$A$1:$AC$1563,MATCH($D235,'     2022    '!$D$1:$D$1794,0),MATCH(AB$1,'     2022    '!$A$1:$AC$1,0))</f>
        <v>GB/HSE-337768</v>
      </c>
      <c r="AC235" s="153" t="str">
        <f>INDEX('     2022    '!$A$1:$AC$1563,MATCH($D235,'     2022    '!$D$1:$D$1794,0),MATCH(AC$1,'     2022    '!$A$1:$AC$1,0))</f>
        <v>11/1/2026</v>
      </c>
    </row>
    <row r="236" spans="1:29" ht="24">
      <c r="A236" s="32">
        <f t="shared" si="6"/>
        <v>233</v>
      </c>
      <c r="B236" s="68" t="str">
        <f>INDEX('     2022    '!B$2:B$1794,MATCH(D236,'     2022    '!D$2:D$1794,0))</f>
        <v/>
      </c>
      <c r="C236" s="204" t="str">
        <f>INDEX('     2022    '!C$2:C$1794,MATCH(D236,'     2022    '!D$2:D$1794,0))</f>
        <v>Roman Candle - 30mm</v>
      </c>
      <c r="D236" s="205" t="str">
        <f>INDEX('     2022    '!D:D,MATCH(A236,'     2022    '!AF:AF,0))</f>
        <v>C431</v>
      </c>
      <c r="E236" s="204" t="str">
        <f>INDEX('     2022    '!$A$1:$BP$1563,MATCH(D236,'     2022    '!$D$1:$D$1794,0),MATCH(E$1,'     2022    '!$A$1:$BH$1,0))</f>
        <v>30mm 8s. Purple comet with dragon eggs mine</v>
      </c>
      <c r="F236" s="206" t="str">
        <f>IFERROR(IF(LEFT(INDEX('     2022    '!AD$2:AD$1794,MATCH(D236,'     2022    '!D$2:D$1794,0)),4)="http",HYPERLINK(INDEX('     2022    '!AD$2:AD$1794,MATCH(D236,'     2022    '!D$2:D$1794,0)),"Video"),""),"")</f>
        <v>Video</v>
      </c>
      <c r="G236" s="207">
        <f>INDEX('     2022    '!$A$1:$AC$1563,MATCH($D236,'     2022    '!$D$1:$D$1794,0),MATCH(G$1,'     2022    '!$A$1:$AC$1,0))</f>
        <v>0</v>
      </c>
      <c r="H236" s="150"/>
      <c r="I236" s="152">
        <f>INDEX('     2022    '!$A$1:$AC$1563,MATCH($D236,'     2022    '!$D$1:$D$1794,0),MATCH(I$1,'     2022    '!$A$1:$AC$1,0))</f>
        <v>131.99</v>
      </c>
      <c r="J236" s="150"/>
      <c r="K236" s="151">
        <f t="shared" si="7"/>
        <v>5.8075999999999999</v>
      </c>
      <c r="L236" s="152">
        <f>INDEX('     2022    '!$A$1:$AC$1563,MATCH($D236,'     2022    '!$D$1:$D$1794,0),MATCH(L$1,'     2022    '!$A$1:$AC$1,0))</f>
        <v>132.12290000000002</v>
      </c>
      <c r="M236" s="152">
        <f>INDEX('     2022    '!$A$1:$AC$1563,MATCH($D236,'     2022    '!$D$1:$D$1794,0),MATCH(M$1,'     2022    '!$A$1:$AC$1,0))</f>
        <v>145.19</v>
      </c>
      <c r="N236" s="153" t="str">
        <f>INDEX('     2022    '!$A$1:$AC$1563,MATCH($D236,'     2022    '!$D$1:$D$1794,0),MATCH(N$1,'     2022    '!$A$1:$AC$1,0))</f>
        <v>30mm</v>
      </c>
      <c r="O236" s="154">
        <f>INDEX('     2022    '!$A$1:$AC$1563,MATCH($D236,'     2022    '!$D$1:$D$1794,0),MATCH(O$1,'     2022    '!$A$1:$AC$1,0))</f>
        <v>25</v>
      </c>
      <c r="P236" s="153">
        <f>INDEX('     2022    '!$A$1:$AC$1563,MATCH($D236,'     2022    '!$D$1:$D$1794,0),MATCH(P$1,'     2022    '!$A$1:$AC$1,0))</f>
        <v>25</v>
      </c>
      <c r="Q236" s="153" t="str">
        <f>INDEX('     2022    '!$A$1:$AC$1563,MATCH($D236,'     2022    '!$D$1:$D$1794,0),MATCH(Q$1,'     2022    '!$A$1:$AC$1,0))</f>
        <v>Yes</v>
      </c>
      <c r="R236" s="155">
        <f>INDEX('     2022    '!$A$1:$AC$1563,MATCH($D236,'     2022    '!$D$1:$D$1794,0),MATCH(R$1,'     2022    '!$A$1:$AC$1,0))</f>
        <v>15</v>
      </c>
      <c r="S236" s="155">
        <f>INDEX('     2022    '!$A$1:$AC$1563,MATCH($D236,'     2022    '!$D$1:$D$1794,0),MATCH(S$1,'     2022    '!$A$1:$AC$1,0))</f>
        <v>2.15</v>
      </c>
      <c r="T236" s="155">
        <f>INDEX('     2022    '!$A$1:$AC$1563,MATCH($D236,'     2022    '!$D$1:$D$1794,0),MATCH(T$1,'     2022    '!$A$1:$AC$1,0))</f>
        <v>0.3</v>
      </c>
      <c r="U236" s="154" t="str">
        <f>INDEX('     2022    '!$A$1:$AC$1563,MATCH($D236,'     2022    '!$D$1:$D$1794,0),MATCH(U$1,'     2022    '!$A$1:$AC$1,0))</f>
        <v>1.3G</v>
      </c>
      <c r="V236" s="153" t="str">
        <f>INDEX('     2022    '!$A$1:$AC$1563,MATCH($D236,'     2022    '!$D$1:$D$1794,0),MATCH(V$1,'     2022    '!$A$1:$AC$1,0))</f>
        <v>UN0335</v>
      </c>
      <c r="W236" s="153" t="str">
        <f>INDEX('     2022    '!$A$1:$AC$1563,MATCH($D236,'     2022    '!$D$1:$D$1794,0),MATCH(W$1,'     2022    '!$A$1:$AC$1,0))</f>
        <v>F4</v>
      </c>
      <c r="X236" s="151" t="str">
        <f>INDEX('     2022    '!$A$1:$AC$1563,MATCH($D236,'     2022    '!$D$1:$D$1794,0),MATCH(X$1,'     2022    '!$A$1:$AC$1,0))</f>
        <v/>
      </c>
      <c r="Y236" s="151" t="str">
        <f>INDEX('     2022    '!$A$1:$AC$1563,MATCH($D236,'     2022    '!$D$1:$D$1794,0),MATCH(Y$1,'     2022    '!$A$1:$AC$1,0))</f>
        <v/>
      </c>
      <c r="Z236" s="156">
        <f>INDEX('     2022    '!$A$1:$AC$1563,MATCH($D236,'     2022    '!$D$1:$D$1794,0),MATCH(Z$1,'     2022    '!$A$1:$AC$1,0))</f>
        <v>0.05</v>
      </c>
      <c r="AA236" s="153" t="str">
        <f>INDEX('     2022    '!$A$1:$AC$1563,MATCH($D236,'     2022    '!$D$1:$D$1794,0),MATCH(AA$1,'     2022    '!$A$1:$AC$1,0))</f>
        <v>2806-F4-001962</v>
      </c>
      <c r="AB236" s="153" t="str">
        <f>INDEX('     2022    '!$A$1:$AC$1563,MATCH($D236,'     2022    '!$D$1:$D$1794,0),MATCH(AB$1,'     2022    '!$A$1:$AC$1,0))</f>
        <v>GB/HSE-362415</v>
      </c>
      <c r="AC236" s="153" t="str">
        <f>INDEX('     2022    '!$A$1:$AC$1563,MATCH($D236,'     2022    '!$D$1:$D$1794,0),MATCH(AC$1,'     2022    '!$A$1:$AC$1,0))</f>
        <v>11/30/2030</v>
      </c>
    </row>
    <row r="237" spans="1:29" ht="24">
      <c r="A237" s="32">
        <f t="shared" si="6"/>
        <v>234</v>
      </c>
      <c r="B237" s="68" t="str">
        <f>INDEX('     2022    '!B$2:B$1794,MATCH(D237,'     2022    '!D$2:D$1794,0))</f>
        <v/>
      </c>
      <c r="C237" s="204" t="str">
        <f>INDEX('     2022    '!C$2:C$1794,MATCH(D237,'     2022    '!D$2:D$1794,0))</f>
        <v>Roman Candle - 30mm</v>
      </c>
      <c r="D237" s="205" t="str">
        <f>INDEX('     2022    '!D:D,MATCH(A237,'     2022    '!AF:AF,0))</f>
        <v>C146</v>
      </c>
      <c r="E237" s="204" t="str">
        <f>INDEX('     2022    '!$A$1:$BP$1563,MATCH(D237,'     2022    '!$D$1:$D$1794,0),MATCH(E$1,'     2022    '!$A$1:$BH$1,0))</f>
        <v>30mm 8s. Color strobe tail</v>
      </c>
      <c r="F237" s="206" t="str">
        <f>IFERROR(IF(LEFT(INDEX('     2022    '!AD$2:AD$1794,MATCH(D237,'     2022    '!D$2:D$1794,0)),4)="http",HYPERLINK(INDEX('     2022    '!AD$2:AD$1794,MATCH(D237,'     2022    '!D$2:D$1794,0)),"Video"),""),"")</f>
        <v>Video</v>
      </c>
      <c r="G237" s="207">
        <f>INDEX('     2022    '!$A$1:$AC$1563,MATCH($D237,'     2022    '!$D$1:$D$1794,0),MATCH(G$1,'     2022    '!$A$1:$AC$1,0))</f>
        <v>0</v>
      </c>
      <c r="H237" s="150"/>
      <c r="I237" s="152">
        <f>INDEX('     2022    '!$A$1:$AC$1563,MATCH($D237,'     2022    '!$D$1:$D$1794,0),MATCH(I$1,'     2022    '!$A$1:$AC$1,0))</f>
        <v>123.16</v>
      </c>
      <c r="J237" s="150"/>
      <c r="K237" s="151">
        <f t="shared" si="7"/>
        <v>5.8984901245268961</v>
      </c>
      <c r="L237" s="152">
        <f>INDEX('     2022    '!$A$1:$AC$1563,MATCH($D237,'     2022    '!$D$1:$D$1794,0),MATCH(L$1,'     2022    '!$A$1:$AC$1,0))</f>
        <v>134.19065033298691</v>
      </c>
      <c r="M237" s="152">
        <f>INDEX('     2022    '!$A$1:$AC$1563,MATCH($D237,'     2022    '!$D$1:$D$1794,0),MATCH(M$1,'     2022    '!$A$1:$AC$1,0))</f>
        <v>147.46225311317241</v>
      </c>
      <c r="N237" s="153" t="str">
        <f>INDEX('     2022    '!$A$1:$AC$1563,MATCH($D237,'     2022    '!$D$1:$D$1794,0),MATCH(N$1,'     2022    '!$A$1:$AC$1,0))</f>
        <v>30mm</v>
      </c>
      <c r="O237" s="154">
        <f>INDEX('     2022    '!$A$1:$AC$1563,MATCH($D237,'     2022    '!$D$1:$D$1794,0),MATCH(O$1,'     2022    '!$A$1:$AC$1,0))</f>
        <v>25</v>
      </c>
      <c r="P237" s="153">
        <f>INDEX('     2022    '!$A$1:$AC$1563,MATCH($D237,'     2022    '!$D$1:$D$1794,0),MATCH(P$1,'     2022    '!$A$1:$AC$1,0))</f>
        <v>27</v>
      </c>
      <c r="Q237" s="153" t="str">
        <f>INDEX('     2022    '!$A$1:$AC$1563,MATCH($D237,'     2022    '!$D$1:$D$1794,0),MATCH(Q$1,'     2022    '!$A$1:$AC$1,0))</f>
        <v>Yes</v>
      </c>
      <c r="R237" s="155">
        <f>INDEX('     2022    '!$A$1:$AC$1563,MATCH($D237,'     2022    '!$D$1:$D$1794,0),MATCH(R$1,'     2022    '!$A$1:$AC$1,0))</f>
        <v>15</v>
      </c>
      <c r="S237" s="155">
        <f>INDEX('     2022    '!$A$1:$AC$1563,MATCH($D237,'     2022    '!$D$1:$D$1794,0),MATCH(S$1,'     2022    '!$A$1:$AC$1,0))</f>
        <v>4.05</v>
      </c>
      <c r="T237" s="155">
        <f>INDEX('     2022    '!$A$1:$AC$1563,MATCH($D237,'     2022    '!$D$1:$D$1794,0),MATCH(T$1,'     2022    '!$A$1:$AC$1,0))</f>
        <v>0.3</v>
      </c>
      <c r="U237" s="154" t="str">
        <f>INDEX('     2022    '!$A$1:$AC$1563,MATCH($D237,'     2022    '!$D$1:$D$1794,0),MATCH(U$1,'     2022    '!$A$1:$AC$1,0))</f>
        <v>1.4G</v>
      </c>
      <c r="V237" s="153" t="str">
        <f>INDEX('     2022    '!$A$1:$AC$1563,MATCH($D237,'     2022    '!$D$1:$D$1794,0),MATCH(V$1,'     2022    '!$A$1:$AC$1,0))</f>
        <v>UN0336</v>
      </c>
      <c r="W237" s="153" t="str">
        <f>INDEX('     2022    '!$A$1:$AC$1563,MATCH($D237,'     2022    '!$D$1:$D$1794,0),MATCH(W$1,'     2022    '!$A$1:$AC$1,0))</f>
        <v>F4</v>
      </c>
      <c r="X237" s="151" t="str">
        <f>INDEX('     2022    '!$A$1:$AC$1563,MATCH($D237,'     2022    '!$D$1:$D$1794,0),MATCH(X$1,'     2022    '!$A$1:$AC$1,0))</f>
        <v/>
      </c>
      <c r="Y237" s="151" t="str">
        <f>INDEX('     2022    '!$A$1:$AC$1563,MATCH($D237,'     2022    '!$D$1:$D$1794,0),MATCH(Y$1,'     2022    '!$A$1:$AC$1,0))</f>
        <v/>
      </c>
      <c r="Z237" s="156">
        <f>INDEX('     2022    '!$A$1:$AC$1563,MATCH($D237,'     2022    '!$D$1:$D$1794,0),MATCH(Z$1,'     2022    '!$A$1:$AC$1,0))</f>
        <v>4.2099999999999999E-2</v>
      </c>
      <c r="AA237" s="153" t="str">
        <f>INDEX('     2022    '!$A$1:$AC$1563,MATCH($D237,'     2022    '!$D$1:$D$1794,0),MATCH(AA$1,'     2022    '!$A$1:$AC$1,0))</f>
        <v>1008-F4-69249651</v>
      </c>
      <c r="AB237" s="153" t="str">
        <f>INDEX('     2022    '!$A$1:$AC$1563,MATCH($D237,'     2022    '!$D$1:$D$1794,0),MATCH(AB$1,'     2022    '!$A$1:$AC$1,0))</f>
        <v>GB/HSE-345209</v>
      </c>
      <c r="AC237" s="153" t="str">
        <f>INDEX('     2022    '!$A$1:$AC$1563,MATCH($D237,'     2022    '!$D$1:$D$1794,0),MATCH(AC$1,'     2022    '!$A$1:$AC$1,0))</f>
        <v>10/9/2028</v>
      </c>
    </row>
    <row r="238" spans="1:29" ht="24">
      <c r="A238" s="32">
        <f t="shared" si="6"/>
        <v>235</v>
      </c>
      <c r="B238" s="68" t="str">
        <f>INDEX('     2022    '!B$2:B$1794,MATCH(D238,'     2022    '!D$2:D$1794,0))</f>
        <v/>
      </c>
      <c r="C238" s="204" t="str">
        <f>INDEX('     2022    '!C$2:C$1794,MATCH(D238,'     2022    '!D$2:D$1794,0))</f>
        <v>Roman Candle - 30mm</v>
      </c>
      <c r="D238" s="205" t="str">
        <f>INDEX('     2022    '!D:D,MATCH(A238,'     2022    '!AF:AF,0))</f>
        <v>C150</v>
      </c>
      <c r="E238" s="204" t="str">
        <f>INDEX('     2022    '!$A$1:$BP$1563,MATCH(D238,'     2022    '!$D$1:$D$1794,0),MATCH(E$1,'     2022    '!$A$1:$BH$1,0))</f>
        <v>30mm 8s. Crackling tail</v>
      </c>
      <c r="F238" s="206" t="str">
        <f>IFERROR(IF(LEFT(INDEX('     2022    '!AD$2:AD$1794,MATCH(D238,'     2022    '!D$2:D$1794,0)),4)="http",HYPERLINK(INDEX('     2022    '!AD$2:AD$1794,MATCH(D238,'     2022    '!D$2:D$1794,0)),"Video"),""),"")</f>
        <v>Video</v>
      </c>
      <c r="G238" s="207">
        <f>INDEX('     2022    '!$A$1:$AC$1563,MATCH($D238,'     2022    '!$D$1:$D$1794,0),MATCH(G$1,'     2022    '!$A$1:$AC$1,0))</f>
        <v>2</v>
      </c>
      <c r="H238" s="150"/>
      <c r="I238" s="152">
        <f>INDEX('     2022    '!$A$1:$AC$1563,MATCH($D238,'     2022    '!$D$1:$D$1794,0),MATCH(I$1,'     2022    '!$A$1:$AC$1,0))</f>
        <v>123.16</v>
      </c>
      <c r="J238" s="150"/>
      <c r="K238" s="151">
        <f t="shared" si="7"/>
        <v>5.8984901245268961</v>
      </c>
      <c r="L238" s="152">
        <f>INDEX('     2022    '!$A$1:$AC$1563,MATCH($D238,'     2022    '!$D$1:$D$1794,0),MATCH(L$1,'     2022    '!$A$1:$AC$1,0))</f>
        <v>134.19065033298691</v>
      </c>
      <c r="M238" s="152">
        <f>INDEX('     2022    '!$A$1:$AC$1563,MATCH($D238,'     2022    '!$D$1:$D$1794,0),MATCH(M$1,'     2022    '!$A$1:$AC$1,0))</f>
        <v>147.46225311317241</v>
      </c>
      <c r="N238" s="153" t="str">
        <f>INDEX('     2022    '!$A$1:$AC$1563,MATCH($D238,'     2022    '!$D$1:$D$1794,0),MATCH(N$1,'     2022    '!$A$1:$AC$1,0))</f>
        <v>30mm</v>
      </c>
      <c r="O238" s="154">
        <f>INDEX('     2022    '!$A$1:$AC$1563,MATCH($D238,'     2022    '!$D$1:$D$1794,0),MATCH(O$1,'     2022    '!$A$1:$AC$1,0))</f>
        <v>25</v>
      </c>
      <c r="P238" s="153">
        <f>INDEX('     2022    '!$A$1:$AC$1563,MATCH($D238,'     2022    '!$D$1:$D$1794,0),MATCH(P$1,'     2022    '!$A$1:$AC$1,0))</f>
        <v>27</v>
      </c>
      <c r="Q238" s="153" t="str">
        <f>INDEX('     2022    '!$A$1:$AC$1563,MATCH($D238,'     2022    '!$D$1:$D$1794,0),MATCH(Q$1,'     2022    '!$A$1:$AC$1,0))</f>
        <v>Yes</v>
      </c>
      <c r="R238" s="155">
        <f>INDEX('     2022    '!$A$1:$AC$1563,MATCH($D238,'     2022    '!$D$1:$D$1794,0),MATCH(R$1,'     2022    '!$A$1:$AC$1,0))</f>
        <v>15</v>
      </c>
      <c r="S238" s="155">
        <f>INDEX('     2022    '!$A$1:$AC$1563,MATCH($D238,'     2022    '!$D$1:$D$1794,0),MATCH(S$1,'     2022    '!$A$1:$AC$1,0))</f>
        <v>4.05</v>
      </c>
      <c r="T238" s="155">
        <f>INDEX('     2022    '!$A$1:$AC$1563,MATCH($D238,'     2022    '!$D$1:$D$1794,0),MATCH(T$1,'     2022    '!$A$1:$AC$1,0))</f>
        <v>0.3</v>
      </c>
      <c r="U238" s="154" t="str">
        <f>INDEX('     2022    '!$A$1:$AC$1563,MATCH($D238,'     2022    '!$D$1:$D$1794,0),MATCH(U$1,'     2022    '!$A$1:$AC$1,0))</f>
        <v>1.4G</v>
      </c>
      <c r="V238" s="153" t="str">
        <f>INDEX('     2022    '!$A$1:$AC$1563,MATCH($D238,'     2022    '!$D$1:$D$1794,0),MATCH(V$1,'     2022    '!$A$1:$AC$1,0))</f>
        <v>UN0336</v>
      </c>
      <c r="W238" s="153" t="str">
        <f>INDEX('     2022    '!$A$1:$AC$1563,MATCH($D238,'     2022    '!$D$1:$D$1794,0),MATCH(W$1,'     2022    '!$A$1:$AC$1,0))</f>
        <v>F4</v>
      </c>
      <c r="X238" s="151" t="str">
        <f>INDEX('     2022    '!$A$1:$AC$1563,MATCH($D238,'     2022    '!$D$1:$D$1794,0),MATCH(X$1,'     2022    '!$A$1:$AC$1,0))</f>
        <v/>
      </c>
      <c r="Y238" s="151" t="str">
        <f>INDEX('     2022    '!$A$1:$AC$1563,MATCH($D238,'     2022    '!$D$1:$D$1794,0),MATCH(Y$1,'     2022    '!$A$1:$AC$1,0))</f>
        <v/>
      </c>
      <c r="Z238" s="156">
        <f>INDEX('     2022    '!$A$1:$AC$1563,MATCH($D238,'     2022    '!$D$1:$D$1794,0),MATCH(Z$1,'     2022    '!$A$1:$AC$1,0))</f>
        <v>4.2099999999999999E-2</v>
      </c>
      <c r="AA238" s="153" t="str">
        <f>INDEX('     2022    '!$A$1:$AC$1563,MATCH($D238,'     2022    '!$D$1:$D$1794,0),MATCH(AA$1,'     2022    '!$A$1:$AC$1,0))</f>
        <v>1008-F4-69249651</v>
      </c>
      <c r="AB238" s="153" t="str">
        <f>INDEX('     2022    '!$A$1:$AC$1563,MATCH($D238,'     2022    '!$D$1:$D$1794,0),MATCH(AB$1,'     2022    '!$A$1:$AC$1,0))</f>
        <v>GB/HSE-345213</v>
      </c>
      <c r="AC238" s="153" t="str">
        <f>INDEX('     2022    '!$A$1:$AC$1563,MATCH($D238,'     2022    '!$D$1:$D$1794,0),MATCH(AC$1,'     2022    '!$A$1:$AC$1,0))</f>
        <v>10/9/2028</v>
      </c>
    </row>
    <row r="239" spans="1:29" ht="24">
      <c r="A239" s="32">
        <f t="shared" si="6"/>
        <v>236</v>
      </c>
      <c r="B239" s="68" t="str">
        <f>INDEX('     2022    '!B$2:B$1794,MATCH(D239,'     2022    '!D$2:D$1794,0))</f>
        <v/>
      </c>
      <c r="C239" s="204" t="str">
        <f>INDEX('     2022    '!C$2:C$1794,MATCH(D239,'     2022    '!D$2:D$1794,0))</f>
        <v>Roman Candle - 30mm</v>
      </c>
      <c r="D239" s="205" t="str">
        <f>INDEX('     2022    '!D:D,MATCH(A239,'     2022    '!AF:AF,0))</f>
        <v>C432</v>
      </c>
      <c r="E239" s="204" t="str">
        <f>INDEX('     2022    '!$A$1:$BP$1563,MATCH(D239,'     2022    '!$D$1:$D$1794,0),MATCH(E$1,'     2022    '!$A$1:$BH$1,0))</f>
        <v>30mm 8s. Red star with white strobe mine</v>
      </c>
      <c r="F239" s="206" t="str">
        <f>IFERROR(IF(LEFT(INDEX('     2022    '!AD$2:AD$1794,MATCH(D239,'     2022    '!D$2:D$1794,0)),4)="http",HYPERLINK(INDEX('     2022    '!AD$2:AD$1794,MATCH(D239,'     2022    '!D$2:D$1794,0)),"Video"),""),"")</f>
        <v>Video</v>
      </c>
      <c r="G239" s="207">
        <f>INDEX('     2022    '!$A$1:$AC$1563,MATCH($D239,'     2022    '!$D$1:$D$1794,0),MATCH(G$1,'     2022    '!$A$1:$AC$1,0))</f>
        <v>9</v>
      </c>
      <c r="H239" s="150"/>
      <c r="I239" s="152">
        <f>INDEX('     2022    '!$A$1:$AC$1563,MATCH($D239,'     2022    '!$D$1:$D$1794,0),MATCH(I$1,'     2022    '!$A$1:$AC$1,0))</f>
        <v>131.99</v>
      </c>
      <c r="J239" s="150"/>
      <c r="K239" s="151">
        <f t="shared" si="7"/>
        <v>7.0287820967009376</v>
      </c>
      <c r="L239" s="152">
        <f>INDEX('     2022    '!$A$1:$AC$1563,MATCH($D239,'     2022    '!$D$1:$D$1794,0),MATCH(L$1,'     2022    '!$A$1:$AC$1,0))</f>
        <v>159.90479269994634</v>
      </c>
      <c r="M239" s="152">
        <f>INDEX('     2022    '!$A$1:$AC$1563,MATCH($D239,'     2022    '!$D$1:$D$1794,0),MATCH(M$1,'     2022    '!$A$1:$AC$1,0))</f>
        <v>175.71955241752343</v>
      </c>
      <c r="N239" s="153" t="str">
        <f>INDEX('     2022    '!$A$1:$AC$1563,MATCH($D239,'     2022    '!$D$1:$D$1794,0),MATCH(N$1,'     2022    '!$A$1:$AC$1,0))</f>
        <v>30mm</v>
      </c>
      <c r="O239" s="154">
        <f>INDEX('     2022    '!$A$1:$AC$1563,MATCH($D239,'     2022    '!$D$1:$D$1794,0),MATCH(O$1,'     2022    '!$A$1:$AC$1,0))</f>
        <v>25</v>
      </c>
      <c r="P239" s="153">
        <f>INDEX('     2022    '!$A$1:$AC$1563,MATCH($D239,'     2022    '!$D$1:$D$1794,0),MATCH(P$1,'     2022    '!$A$1:$AC$1,0))</f>
        <v>25</v>
      </c>
      <c r="Q239" s="153" t="str">
        <f>INDEX('     2022    '!$A$1:$AC$1563,MATCH($D239,'     2022    '!$D$1:$D$1794,0),MATCH(Q$1,'     2022    '!$A$1:$AC$1,0))</f>
        <v>Yes</v>
      </c>
      <c r="R239" s="155">
        <f>INDEX('     2022    '!$A$1:$AC$1563,MATCH($D239,'     2022    '!$D$1:$D$1794,0),MATCH(R$1,'     2022    '!$A$1:$AC$1,0))</f>
        <v>15</v>
      </c>
      <c r="S239" s="155">
        <f>INDEX('     2022    '!$A$1:$AC$1563,MATCH($D239,'     2022    '!$D$1:$D$1794,0),MATCH(S$1,'     2022    '!$A$1:$AC$1,0))</f>
        <v>2.15</v>
      </c>
      <c r="T239" s="155">
        <f>INDEX('     2022    '!$A$1:$AC$1563,MATCH($D239,'     2022    '!$D$1:$D$1794,0),MATCH(T$1,'     2022    '!$A$1:$AC$1,0))</f>
        <v>0.3</v>
      </c>
      <c r="U239" s="154" t="str">
        <f>INDEX('     2022    '!$A$1:$AC$1563,MATCH($D239,'     2022    '!$D$1:$D$1794,0),MATCH(U$1,'     2022    '!$A$1:$AC$1,0))</f>
        <v>1.3G</v>
      </c>
      <c r="V239" s="153" t="str">
        <f>INDEX('     2022    '!$A$1:$AC$1563,MATCH($D239,'     2022    '!$D$1:$D$1794,0),MATCH(V$1,'     2022    '!$A$1:$AC$1,0))</f>
        <v>UN0335</v>
      </c>
      <c r="W239" s="153" t="str">
        <f>INDEX('     2022    '!$A$1:$AC$1563,MATCH($D239,'     2022    '!$D$1:$D$1794,0),MATCH(W$1,'     2022    '!$A$1:$AC$1,0))</f>
        <v>F4</v>
      </c>
      <c r="X239" s="151" t="str">
        <f>INDEX('     2022    '!$A$1:$AC$1563,MATCH($D239,'     2022    '!$D$1:$D$1794,0),MATCH(X$1,'     2022    '!$A$1:$AC$1,0))</f>
        <v/>
      </c>
      <c r="Y239" s="151" t="str">
        <f>INDEX('     2022    '!$A$1:$AC$1563,MATCH($D239,'     2022    '!$D$1:$D$1794,0),MATCH(Y$1,'     2022    '!$A$1:$AC$1,0))</f>
        <v/>
      </c>
      <c r="Z239" s="156">
        <f>INDEX('     2022    '!$A$1:$AC$1563,MATCH($D239,'     2022    '!$D$1:$D$1794,0),MATCH(Z$1,'     2022    '!$A$1:$AC$1,0))</f>
        <v>0.05</v>
      </c>
      <c r="AA239" s="153" t="str">
        <f>INDEX('     2022    '!$A$1:$AC$1563,MATCH($D239,'     2022    '!$D$1:$D$1794,0),MATCH(AA$1,'     2022    '!$A$1:$AC$1,0))</f>
        <v>2806-F4-001962</v>
      </c>
      <c r="AB239" s="153" t="str">
        <f>INDEX('     2022    '!$A$1:$AC$1563,MATCH($D239,'     2022    '!$D$1:$D$1794,0),MATCH(AB$1,'     2022    '!$A$1:$AC$1,0))</f>
        <v>GB/HSE-362416</v>
      </c>
      <c r="AC239" s="153" t="str">
        <f>INDEX('     2022    '!$A$1:$AC$1563,MATCH($D239,'     2022    '!$D$1:$D$1794,0),MATCH(AC$1,'     2022    '!$A$1:$AC$1,0))</f>
        <v>11/30/2030</v>
      </c>
    </row>
    <row r="240" spans="1:29" ht="24">
      <c r="A240" s="32">
        <f t="shared" si="6"/>
        <v>237</v>
      </c>
      <c r="B240" s="68" t="str">
        <f>INDEX('     2022    '!B$2:B$1794,MATCH(D240,'     2022    '!D$2:D$1794,0))</f>
        <v/>
      </c>
      <c r="C240" s="204" t="str">
        <f>INDEX('     2022    '!C$2:C$1794,MATCH(D240,'     2022    '!D$2:D$1794,0))</f>
        <v>Roman Candle - 30mm</v>
      </c>
      <c r="D240" s="205" t="str">
        <f>INDEX('     2022    '!D:D,MATCH(A240,'     2022    '!AF:AF,0))</f>
        <v>C433</v>
      </c>
      <c r="E240" s="204" t="str">
        <f>INDEX('     2022    '!$A$1:$BP$1563,MATCH(D240,'     2022    '!$D$1:$D$1794,0),MATCH(E$1,'     2022    '!$A$1:$BH$1,0))</f>
        <v>30mm 8s. Red strobe willow tail w white strobe mine</v>
      </c>
      <c r="F240" s="206" t="str">
        <f>IFERROR(IF(LEFT(INDEX('     2022    '!AD$2:AD$1794,MATCH(D240,'     2022    '!D$2:D$1794,0)),4)="http",HYPERLINK(INDEX('     2022    '!AD$2:AD$1794,MATCH(D240,'     2022    '!D$2:D$1794,0)),"Video"),""),"")</f>
        <v>Video</v>
      </c>
      <c r="G240" s="207">
        <f>INDEX('     2022    '!$A$1:$AC$1563,MATCH($D240,'     2022    '!$D$1:$D$1794,0),MATCH(G$1,'     2022    '!$A$1:$AC$1,0))</f>
        <v>0</v>
      </c>
      <c r="H240" s="150"/>
      <c r="I240" s="152">
        <f>INDEX('     2022    '!$A$1:$AC$1563,MATCH($D240,'     2022    '!$D$1:$D$1794,0),MATCH(I$1,'     2022    '!$A$1:$AC$1,0))</f>
        <v>140.86000000000001</v>
      </c>
      <c r="J240" s="150"/>
      <c r="K240" s="151">
        <f t="shared" si="7"/>
        <v>7.0287820967009376</v>
      </c>
      <c r="L240" s="152">
        <f>INDEX('     2022    '!$A$1:$AC$1563,MATCH($D240,'     2022    '!$D$1:$D$1794,0),MATCH(L$1,'     2022    '!$A$1:$AC$1,0))</f>
        <v>159.90479269994634</v>
      </c>
      <c r="M240" s="152">
        <f>INDEX('     2022    '!$A$1:$AC$1563,MATCH($D240,'     2022    '!$D$1:$D$1794,0),MATCH(M$1,'     2022    '!$A$1:$AC$1,0))</f>
        <v>175.71955241752343</v>
      </c>
      <c r="N240" s="153" t="str">
        <f>INDEX('     2022    '!$A$1:$AC$1563,MATCH($D240,'     2022    '!$D$1:$D$1794,0),MATCH(N$1,'     2022    '!$A$1:$AC$1,0))</f>
        <v>30mm</v>
      </c>
      <c r="O240" s="154">
        <f>INDEX('     2022    '!$A$1:$AC$1563,MATCH($D240,'     2022    '!$D$1:$D$1794,0),MATCH(O$1,'     2022    '!$A$1:$AC$1,0))</f>
        <v>25</v>
      </c>
      <c r="P240" s="153">
        <f>INDEX('     2022    '!$A$1:$AC$1563,MATCH($D240,'     2022    '!$D$1:$D$1794,0),MATCH(P$1,'     2022    '!$A$1:$AC$1,0))</f>
        <v>25</v>
      </c>
      <c r="Q240" s="153" t="str">
        <f>INDEX('     2022    '!$A$1:$AC$1563,MATCH($D240,'     2022    '!$D$1:$D$1794,0),MATCH(Q$1,'     2022    '!$A$1:$AC$1,0))</f>
        <v>Yes</v>
      </c>
      <c r="R240" s="155">
        <f>INDEX('     2022    '!$A$1:$AC$1563,MATCH($D240,'     2022    '!$D$1:$D$1794,0),MATCH(R$1,'     2022    '!$A$1:$AC$1,0))</f>
        <v>15</v>
      </c>
      <c r="S240" s="155">
        <f>INDEX('     2022    '!$A$1:$AC$1563,MATCH($D240,'     2022    '!$D$1:$D$1794,0),MATCH(S$1,'     2022    '!$A$1:$AC$1,0))</f>
        <v>2.15</v>
      </c>
      <c r="T240" s="155">
        <f>INDEX('     2022    '!$A$1:$AC$1563,MATCH($D240,'     2022    '!$D$1:$D$1794,0),MATCH(T$1,'     2022    '!$A$1:$AC$1,0))</f>
        <v>0.3</v>
      </c>
      <c r="U240" s="154" t="str">
        <f>INDEX('     2022    '!$A$1:$AC$1563,MATCH($D240,'     2022    '!$D$1:$D$1794,0),MATCH(U$1,'     2022    '!$A$1:$AC$1,0))</f>
        <v>1.3G</v>
      </c>
      <c r="V240" s="153" t="str">
        <f>INDEX('     2022    '!$A$1:$AC$1563,MATCH($D240,'     2022    '!$D$1:$D$1794,0),MATCH(V$1,'     2022    '!$A$1:$AC$1,0))</f>
        <v>UN0335</v>
      </c>
      <c r="W240" s="153" t="str">
        <f>INDEX('     2022    '!$A$1:$AC$1563,MATCH($D240,'     2022    '!$D$1:$D$1794,0),MATCH(W$1,'     2022    '!$A$1:$AC$1,0))</f>
        <v>F4</v>
      </c>
      <c r="X240" s="151" t="str">
        <f>INDEX('     2022    '!$A$1:$AC$1563,MATCH($D240,'     2022    '!$D$1:$D$1794,0),MATCH(X$1,'     2022    '!$A$1:$AC$1,0))</f>
        <v/>
      </c>
      <c r="Y240" s="151" t="str">
        <f>INDEX('     2022    '!$A$1:$AC$1563,MATCH($D240,'     2022    '!$D$1:$D$1794,0),MATCH(Y$1,'     2022    '!$A$1:$AC$1,0))</f>
        <v/>
      </c>
      <c r="Z240" s="156">
        <f>INDEX('     2022    '!$A$1:$AC$1563,MATCH($D240,'     2022    '!$D$1:$D$1794,0),MATCH(Z$1,'     2022    '!$A$1:$AC$1,0))</f>
        <v>0.05</v>
      </c>
      <c r="AA240" s="153" t="str">
        <f>INDEX('     2022    '!$A$1:$AC$1563,MATCH($D240,'     2022    '!$D$1:$D$1794,0),MATCH(AA$1,'     2022    '!$A$1:$AC$1,0))</f>
        <v>2806-F4-001962</v>
      </c>
      <c r="AB240" s="153" t="str">
        <f>INDEX('     2022    '!$A$1:$AC$1563,MATCH($D240,'     2022    '!$D$1:$D$1794,0),MATCH(AB$1,'     2022    '!$A$1:$AC$1,0))</f>
        <v>GB/HSE-362417</v>
      </c>
      <c r="AC240" s="153" t="str">
        <f>INDEX('     2022    '!$A$1:$AC$1563,MATCH($D240,'     2022    '!$D$1:$D$1794,0),MATCH(AC$1,'     2022    '!$A$1:$AC$1,0))</f>
        <v>11/30/2030</v>
      </c>
    </row>
    <row r="241" spans="1:29" ht="24">
      <c r="A241" s="32">
        <f t="shared" si="6"/>
        <v>238</v>
      </c>
      <c r="B241" s="68" t="str">
        <f>INDEX('     2022    '!B$2:B$1794,MATCH(D241,'     2022    '!D$2:D$1794,0))</f>
        <v/>
      </c>
      <c r="C241" s="204" t="str">
        <f>INDEX('     2022    '!C$2:C$1794,MATCH(D241,'     2022    '!D$2:D$1794,0))</f>
        <v>Roman Candle - 30mm</v>
      </c>
      <c r="D241" s="205" t="str">
        <f>INDEX('     2022    '!D:D,MATCH(A241,'     2022    '!AF:AF,0))</f>
        <v>C434</v>
      </c>
      <c r="E241" s="204" t="str">
        <f>INDEX('     2022    '!$A$1:$BP$1563,MATCH(D241,'     2022    '!$D$1:$D$1794,0),MATCH(E$1,'     2022    '!$A$1:$BH$1,0))</f>
        <v>30mm 8s. Silver strobe willow tail w red strobe mine</v>
      </c>
      <c r="F241" s="206" t="str">
        <f>IFERROR(IF(LEFT(INDEX('     2022    '!AD$2:AD$1794,MATCH(D241,'     2022    '!D$2:D$1794,0)),4)="http",HYPERLINK(INDEX('     2022    '!AD$2:AD$1794,MATCH(D241,'     2022    '!D$2:D$1794,0)),"Video"),""),"")</f>
        <v>Video</v>
      </c>
      <c r="G241" s="207">
        <f>INDEX('     2022    '!$A$1:$AC$1563,MATCH($D241,'     2022    '!$D$1:$D$1794,0),MATCH(G$1,'     2022    '!$A$1:$AC$1,0))</f>
        <v>2</v>
      </c>
      <c r="H241" s="150"/>
      <c r="I241" s="152">
        <f>INDEX('     2022    '!$A$1:$AC$1563,MATCH($D241,'     2022    '!$D$1:$D$1794,0),MATCH(I$1,'     2022    '!$A$1:$AC$1,0))</f>
        <v>140.86000000000001</v>
      </c>
      <c r="J241" s="150"/>
      <c r="K241" s="151">
        <f t="shared" si="7"/>
        <v>7.0287820967009376</v>
      </c>
      <c r="L241" s="152">
        <f>INDEX('     2022    '!$A$1:$AC$1563,MATCH($D241,'     2022    '!$D$1:$D$1794,0),MATCH(L$1,'     2022    '!$A$1:$AC$1,0))</f>
        <v>159.90479269994634</v>
      </c>
      <c r="M241" s="152">
        <f>INDEX('     2022    '!$A$1:$AC$1563,MATCH($D241,'     2022    '!$D$1:$D$1794,0),MATCH(M$1,'     2022    '!$A$1:$AC$1,0))</f>
        <v>175.71955241752343</v>
      </c>
      <c r="N241" s="153" t="str">
        <f>INDEX('     2022    '!$A$1:$AC$1563,MATCH($D241,'     2022    '!$D$1:$D$1794,0),MATCH(N$1,'     2022    '!$A$1:$AC$1,0))</f>
        <v>30mm</v>
      </c>
      <c r="O241" s="154">
        <f>INDEX('     2022    '!$A$1:$AC$1563,MATCH($D241,'     2022    '!$D$1:$D$1794,0),MATCH(O$1,'     2022    '!$A$1:$AC$1,0))</f>
        <v>25</v>
      </c>
      <c r="P241" s="153">
        <f>INDEX('     2022    '!$A$1:$AC$1563,MATCH($D241,'     2022    '!$D$1:$D$1794,0),MATCH(P$1,'     2022    '!$A$1:$AC$1,0))</f>
        <v>25</v>
      </c>
      <c r="Q241" s="153" t="str">
        <f>INDEX('     2022    '!$A$1:$AC$1563,MATCH($D241,'     2022    '!$D$1:$D$1794,0),MATCH(Q$1,'     2022    '!$A$1:$AC$1,0))</f>
        <v>Yes</v>
      </c>
      <c r="R241" s="155">
        <f>INDEX('     2022    '!$A$1:$AC$1563,MATCH($D241,'     2022    '!$D$1:$D$1794,0),MATCH(R$1,'     2022    '!$A$1:$AC$1,0))</f>
        <v>15</v>
      </c>
      <c r="S241" s="155">
        <f>INDEX('     2022    '!$A$1:$AC$1563,MATCH($D241,'     2022    '!$D$1:$D$1794,0),MATCH(S$1,'     2022    '!$A$1:$AC$1,0))</f>
        <v>2.15</v>
      </c>
      <c r="T241" s="155">
        <f>INDEX('     2022    '!$A$1:$AC$1563,MATCH($D241,'     2022    '!$D$1:$D$1794,0),MATCH(T$1,'     2022    '!$A$1:$AC$1,0))</f>
        <v>0.3</v>
      </c>
      <c r="U241" s="154" t="str">
        <f>INDEX('     2022    '!$A$1:$AC$1563,MATCH($D241,'     2022    '!$D$1:$D$1794,0),MATCH(U$1,'     2022    '!$A$1:$AC$1,0))</f>
        <v>1.3G</v>
      </c>
      <c r="V241" s="153" t="str">
        <f>INDEX('     2022    '!$A$1:$AC$1563,MATCH($D241,'     2022    '!$D$1:$D$1794,0),MATCH(V$1,'     2022    '!$A$1:$AC$1,0))</f>
        <v>UN0335</v>
      </c>
      <c r="W241" s="153" t="str">
        <f>INDEX('     2022    '!$A$1:$AC$1563,MATCH($D241,'     2022    '!$D$1:$D$1794,0),MATCH(W$1,'     2022    '!$A$1:$AC$1,0))</f>
        <v>F4</v>
      </c>
      <c r="X241" s="151" t="str">
        <f>INDEX('     2022    '!$A$1:$AC$1563,MATCH($D241,'     2022    '!$D$1:$D$1794,0),MATCH(X$1,'     2022    '!$A$1:$AC$1,0))</f>
        <v/>
      </c>
      <c r="Y241" s="151" t="str">
        <f>INDEX('     2022    '!$A$1:$AC$1563,MATCH($D241,'     2022    '!$D$1:$D$1794,0),MATCH(Y$1,'     2022    '!$A$1:$AC$1,0))</f>
        <v/>
      </c>
      <c r="Z241" s="156">
        <f>INDEX('     2022    '!$A$1:$AC$1563,MATCH($D241,'     2022    '!$D$1:$D$1794,0),MATCH(Z$1,'     2022    '!$A$1:$AC$1,0))</f>
        <v>0.05</v>
      </c>
      <c r="AA241" s="153" t="str">
        <f>INDEX('     2022    '!$A$1:$AC$1563,MATCH($D241,'     2022    '!$D$1:$D$1794,0),MATCH(AA$1,'     2022    '!$A$1:$AC$1,0))</f>
        <v>2806-F4-001962</v>
      </c>
      <c r="AB241" s="153" t="str">
        <f>INDEX('     2022    '!$A$1:$AC$1563,MATCH($D241,'     2022    '!$D$1:$D$1794,0),MATCH(AB$1,'     2022    '!$A$1:$AC$1,0))</f>
        <v>GB/HSE-362418</v>
      </c>
      <c r="AC241" s="153" t="str">
        <f>INDEX('     2022    '!$A$1:$AC$1563,MATCH($D241,'     2022    '!$D$1:$D$1794,0),MATCH(AC$1,'     2022    '!$A$1:$AC$1,0))</f>
        <v>11/30/2030</v>
      </c>
    </row>
    <row r="242" spans="1:29" ht="24">
      <c r="A242" s="32">
        <f t="shared" si="6"/>
        <v>239</v>
      </c>
      <c r="B242" s="68" t="str">
        <f>INDEX('     2022    '!B$2:B$1794,MATCH(D242,'     2022    '!D$2:D$1794,0))</f>
        <v/>
      </c>
      <c r="C242" s="204" t="str">
        <f>INDEX('     2022    '!C$2:C$1794,MATCH(D242,'     2022    '!D$2:D$1794,0))</f>
        <v>Roman Candle - 30mm</v>
      </c>
      <c r="D242" s="205" t="str">
        <f>INDEX('     2022    '!D:D,MATCH(A242,'     2022    '!AF:AF,0))</f>
        <v>C435</v>
      </c>
      <c r="E242" s="204" t="str">
        <f>INDEX('     2022    '!$A$1:$BP$1563,MATCH(D242,'     2022    '!$D$1:$D$1794,0),MATCH(E$1,'     2022    '!$A$1:$BH$1,0))</f>
        <v>30mm 8s. Green strobe willow tail w purple mine</v>
      </c>
      <c r="F242" s="206" t="str">
        <f>IFERROR(IF(LEFT(INDEX('     2022    '!AD$2:AD$1794,MATCH(D242,'     2022    '!D$2:D$1794,0)),4)="http",HYPERLINK(INDEX('     2022    '!AD$2:AD$1794,MATCH(D242,'     2022    '!D$2:D$1794,0)),"Video"),""),"")</f>
        <v>Video</v>
      </c>
      <c r="G242" s="207">
        <f>INDEX('     2022    '!$A$1:$AC$1563,MATCH($D242,'     2022    '!$D$1:$D$1794,0),MATCH(G$1,'     2022    '!$A$1:$AC$1,0))</f>
        <v>0</v>
      </c>
      <c r="H242" s="150"/>
      <c r="I242" s="152">
        <f>INDEX('     2022    '!$A$1:$AC$1563,MATCH($D242,'     2022    '!$D$1:$D$1794,0),MATCH(I$1,'     2022    '!$A$1:$AC$1,0))</f>
        <v>140.86000000000001</v>
      </c>
      <c r="J242" s="150"/>
      <c r="K242" s="151">
        <f t="shared" si="7"/>
        <v>7.0287820967009376</v>
      </c>
      <c r="L242" s="152">
        <f>INDEX('     2022    '!$A$1:$AC$1563,MATCH($D242,'     2022    '!$D$1:$D$1794,0),MATCH(L$1,'     2022    '!$A$1:$AC$1,0))</f>
        <v>159.90479269994634</v>
      </c>
      <c r="M242" s="152">
        <f>INDEX('     2022    '!$A$1:$AC$1563,MATCH($D242,'     2022    '!$D$1:$D$1794,0),MATCH(M$1,'     2022    '!$A$1:$AC$1,0))</f>
        <v>175.71955241752343</v>
      </c>
      <c r="N242" s="153" t="str">
        <f>INDEX('     2022    '!$A$1:$AC$1563,MATCH($D242,'     2022    '!$D$1:$D$1794,0),MATCH(N$1,'     2022    '!$A$1:$AC$1,0))</f>
        <v>30mm</v>
      </c>
      <c r="O242" s="154">
        <f>INDEX('     2022    '!$A$1:$AC$1563,MATCH($D242,'     2022    '!$D$1:$D$1794,0),MATCH(O$1,'     2022    '!$A$1:$AC$1,0))</f>
        <v>25</v>
      </c>
      <c r="P242" s="153">
        <f>INDEX('     2022    '!$A$1:$AC$1563,MATCH($D242,'     2022    '!$D$1:$D$1794,0),MATCH(P$1,'     2022    '!$A$1:$AC$1,0))</f>
        <v>25</v>
      </c>
      <c r="Q242" s="153" t="str">
        <f>INDEX('     2022    '!$A$1:$AC$1563,MATCH($D242,'     2022    '!$D$1:$D$1794,0),MATCH(Q$1,'     2022    '!$A$1:$AC$1,0))</f>
        <v>Yes</v>
      </c>
      <c r="R242" s="155">
        <f>INDEX('     2022    '!$A$1:$AC$1563,MATCH($D242,'     2022    '!$D$1:$D$1794,0),MATCH(R$1,'     2022    '!$A$1:$AC$1,0))</f>
        <v>15</v>
      </c>
      <c r="S242" s="155">
        <f>INDEX('     2022    '!$A$1:$AC$1563,MATCH($D242,'     2022    '!$D$1:$D$1794,0),MATCH(S$1,'     2022    '!$A$1:$AC$1,0))</f>
        <v>2.15</v>
      </c>
      <c r="T242" s="155">
        <f>INDEX('     2022    '!$A$1:$AC$1563,MATCH($D242,'     2022    '!$D$1:$D$1794,0),MATCH(T$1,'     2022    '!$A$1:$AC$1,0))</f>
        <v>0.3</v>
      </c>
      <c r="U242" s="154" t="str">
        <f>INDEX('     2022    '!$A$1:$AC$1563,MATCH($D242,'     2022    '!$D$1:$D$1794,0),MATCH(U$1,'     2022    '!$A$1:$AC$1,0))</f>
        <v>1.3G</v>
      </c>
      <c r="V242" s="153" t="str">
        <f>INDEX('     2022    '!$A$1:$AC$1563,MATCH($D242,'     2022    '!$D$1:$D$1794,0),MATCH(V$1,'     2022    '!$A$1:$AC$1,0))</f>
        <v>UN0335</v>
      </c>
      <c r="W242" s="153" t="str">
        <f>INDEX('     2022    '!$A$1:$AC$1563,MATCH($D242,'     2022    '!$D$1:$D$1794,0),MATCH(W$1,'     2022    '!$A$1:$AC$1,0))</f>
        <v>F4</v>
      </c>
      <c r="X242" s="151" t="str">
        <f>INDEX('     2022    '!$A$1:$AC$1563,MATCH($D242,'     2022    '!$D$1:$D$1794,0),MATCH(X$1,'     2022    '!$A$1:$AC$1,0))</f>
        <v/>
      </c>
      <c r="Y242" s="151" t="str">
        <f>INDEX('     2022    '!$A$1:$AC$1563,MATCH($D242,'     2022    '!$D$1:$D$1794,0),MATCH(Y$1,'     2022    '!$A$1:$AC$1,0))</f>
        <v/>
      </c>
      <c r="Z242" s="156">
        <f>INDEX('     2022    '!$A$1:$AC$1563,MATCH($D242,'     2022    '!$D$1:$D$1794,0),MATCH(Z$1,'     2022    '!$A$1:$AC$1,0))</f>
        <v>0.05</v>
      </c>
      <c r="AA242" s="153" t="str">
        <f>INDEX('     2022    '!$A$1:$AC$1563,MATCH($D242,'     2022    '!$D$1:$D$1794,0),MATCH(AA$1,'     2022    '!$A$1:$AC$1,0))</f>
        <v>2806-F4-001962</v>
      </c>
      <c r="AB242" s="153" t="str">
        <f>INDEX('     2022    '!$A$1:$AC$1563,MATCH($D242,'     2022    '!$D$1:$D$1794,0),MATCH(AB$1,'     2022    '!$A$1:$AC$1,0))</f>
        <v>GB/HSE-362419</v>
      </c>
      <c r="AC242" s="153" t="str">
        <f>INDEX('     2022    '!$A$1:$AC$1563,MATCH($D242,'     2022    '!$D$1:$D$1794,0),MATCH(AC$1,'     2022    '!$A$1:$AC$1,0))</f>
        <v>11/30/2030</v>
      </c>
    </row>
    <row r="243" spans="1:29" ht="24">
      <c r="A243" s="32">
        <f t="shared" si="6"/>
        <v>240</v>
      </c>
      <c r="B243" s="68" t="str">
        <f>INDEX('     2022    '!B$2:B$1794,MATCH(D243,'     2022    '!D$2:D$1794,0))</f>
        <v/>
      </c>
      <c r="C243" s="204" t="str">
        <f>INDEX('     2022    '!C$2:C$1794,MATCH(D243,'     2022    '!D$2:D$1794,0))</f>
        <v>Roman Candle - 40mm</v>
      </c>
      <c r="D243" s="205" t="str">
        <f>INDEX('     2022    '!D:D,MATCH(A243,'     2022    '!AF:AF,0))</f>
        <v>C348</v>
      </c>
      <c r="E243" s="204" t="str">
        <f>INDEX('     2022    '!$A$1:$BP$1563,MATCH(D243,'     2022    '!$D$1:$D$1794,0),MATCH(E$1,'     2022    '!$A$1:$BH$1,0))</f>
        <v>40mm 8s. Red tail spit silver strobe waterfall</v>
      </c>
      <c r="F243" s="206" t="str">
        <f>IFERROR(IF(LEFT(INDEX('     2022    '!AD$2:AD$1794,MATCH(D243,'     2022    '!D$2:D$1794,0)),4)="http",HYPERLINK(INDEX('     2022    '!AD$2:AD$1794,MATCH(D243,'     2022    '!D$2:D$1794,0)),"Video"),""),"")</f>
        <v>Video</v>
      </c>
      <c r="G243" s="207">
        <f>INDEX('     2022    '!$A$1:$AC$1563,MATCH($D243,'     2022    '!$D$1:$D$1794,0),MATCH(G$1,'     2022    '!$A$1:$AC$1,0))</f>
        <v>0</v>
      </c>
      <c r="H243" s="150"/>
      <c r="I243" s="152">
        <f>INDEX('     2022    '!$A$1:$AC$1563,MATCH($D243,'     2022    '!$D$1:$D$1794,0),MATCH(I$1,'     2022    '!$A$1:$AC$1,0))</f>
        <v>193.86</v>
      </c>
      <c r="J243" s="150"/>
      <c r="K243" s="151">
        <f t="shared" si="7"/>
        <v>8.5299999999999994</v>
      </c>
      <c r="L243" s="152">
        <f>INDEX('     2022    '!$A$1:$AC$1563,MATCH($D243,'     2022    '!$D$1:$D$1794,0),MATCH(L$1,'     2022    '!$A$1:$AC$1,0))</f>
        <v>194.0575</v>
      </c>
      <c r="M243" s="152">
        <f>INDEX('     2022    '!$A$1:$AC$1563,MATCH($D243,'     2022    '!$D$1:$D$1794,0),MATCH(M$1,'     2022    '!$A$1:$AC$1,0))</f>
        <v>213.25</v>
      </c>
      <c r="N243" s="153" t="str">
        <f>INDEX('     2022    '!$A$1:$AC$1563,MATCH($D243,'     2022    '!$D$1:$D$1794,0),MATCH(N$1,'     2022    '!$A$1:$AC$1,0))</f>
        <v>38mm</v>
      </c>
      <c r="O243" s="154">
        <f>INDEX('     2022    '!$A$1:$AC$1563,MATCH($D243,'     2022    '!$D$1:$D$1794,0),MATCH(O$1,'     2022    '!$A$1:$AC$1,0))</f>
        <v>25</v>
      </c>
      <c r="P243" s="153">
        <f>INDEX('     2022    '!$A$1:$AC$1563,MATCH($D243,'     2022    '!$D$1:$D$1794,0),MATCH(P$1,'     2022    '!$A$1:$AC$1,0))</f>
        <v>30</v>
      </c>
      <c r="Q243" s="153" t="str">
        <f>INDEX('     2022    '!$A$1:$AC$1563,MATCH($D243,'     2022    '!$D$1:$D$1794,0),MATCH(Q$1,'     2022    '!$A$1:$AC$1,0))</f>
        <v>Yes</v>
      </c>
      <c r="R243" s="155">
        <f>INDEX('     2022    '!$A$1:$AC$1563,MATCH($D243,'     2022    '!$D$1:$D$1794,0),MATCH(R$1,'     2022    '!$A$1:$AC$1,0))</f>
        <v>22</v>
      </c>
      <c r="S243" s="155">
        <f>INDEX('     2022    '!$A$1:$AC$1563,MATCH($D243,'     2022    '!$D$1:$D$1794,0),MATCH(S$1,'     2022    '!$A$1:$AC$1,0))</f>
        <v>4.7</v>
      </c>
      <c r="T243" s="155">
        <f>INDEX('     2022    '!$A$1:$AC$1563,MATCH($D243,'     2022    '!$D$1:$D$1794,0),MATCH(T$1,'     2022    '!$A$1:$AC$1,0))</f>
        <v>0.3</v>
      </c>
      <c r="U243" s="154" t="str">
        <f>INDEX('     2022    '!$A$1:$AC$1563,MATCH($D243,'     2022    '!$D$1:$D$1794,0),MATCH(U$1,'     2022    '!$A$1:$AC$1,0))</f>
        <v>1.3G</v>
      </c>
      <c r="V243" s="153" t="str">
        <f>INDEX('     2022    '!$A$1:$AC$1563,MATCH($D243,'     2022    '!$D$1:$D$1794,0),MATCH(V$1,'     2022    '!$A$1:$AC$1,0))</f>
        <v>UN0335</v>
      </c>
      <c r="W243" s="153" t="str">
        <f>INDEX('     2022    '!$A$1:$AC$1563,MATCH($D243,'     2022    '!$D$1:$D$1794,0),MATCH(W$1,'     2022    '!$A$1:$AC$1,0))</f>
        <v>F4</v>
      </c>
      <c r="X243" s="151" t="str">
        <f>INDEX('     2022    '!$A$1:$AC$1563,MATCH($D243,'     2022    '!$D$1:$D$1794,0),MATCH(X$1,'     2022    '!$A$1:$AC$1,0))</f>
        <v/>
      </c>
      <c r="Y243" s="151" t="str">
        <f>INDEX('     2022    '!$A$1:$AC$1563,MATCH($D243,'     2022    '!$D$1:$D$1794,0),MATCH(Y$1,'     2022    '!$A$1:$AC$1,0))</f>
        <v/>
      </c>
      <c r="Z243" s="156">
        <f>INDEX('     2022    '!$A$1:$AC$1563,MATCH($D243,'     2022    '!$D$1:$D$1794,0),MATCH(Z$1,'     2022    '!$A$1:$AC$1,0))</f>
        <v>7.6399999999999996E-2</v>
      </c>
      <c r="AA243" s="153" t="str">
        <f>INDEX('     2022    '!$A$1:$AC$1563,MATCH($D243,'     2022    '!$D$1:$D$1794,0),MATCH(AA$1,'     2022    '!$A$1:$AC$1,0))</f>
        <v>1008-F4-69249654</v>
      </c>
      <c r="AB243" s="153" t="str">
        <f>INDEX('     2022    '!$A$1:$AC$1563,MATCH($D243,'     2022    '!$D$1:$D$1794,0),MATCH(AB$1,'     2022    '!$A$1:$AC$1,0))</f>
        <v>GB/HSE-358584</v>
      </c>
      <c r="AC243" s="153" t="str">
        <f>INDEX('     2022    '!$A$1:$AC$1563,MATCH($D243,'     2022    '!$D$1:$D$1794,0),MATCH(AC$1,'     2022    '!$A$1:$AC$1,0))</f>
        <v>8/15/2028</v>
      </c>
    </row>
    <row r="244" spans="1:29" ht="24">
      <c r="A244" s="32">
        <f t="shared" si="6"/>
        <v>241</v>
      </c>
      <c r="B244" s="68" t="str">
        <f>INDEX('     2022    '!B$2:B$1794,MATCH(D244,'     2022    '!D$2:D$1794,0))</f>
        <v/>
      </c>
      <c r="C244" s="204" t="str">
        <f>INDEX('     2022    '!C$2:C$1794,MATCH(D244,'     2022    '!D$2:D$1794,0))</f>
        <v>Roman Candle - 40mm</v>
      </c>
      <c r="D244" s="205" t="str">
        <f>INDEX('     2022    '!D:D,MATCH(A244,'     2022    '!AF:AF,0))</f>
        <v>C347</v>
      </c>
      <c r="E244" s="204" t="str">
        <f>INDEX('     2022    '!$A$1:$BP$1563,MATCH(D244,'     2022    '!$D$1:$D$1794,0),MATCH(E$1,'     2022    '!$A$1:$BH$1,0))</f>
        <v>40mm 8s. Yellow wave tail spit gold strobe willow waterfall</v>
      </c>
      <c r="F244" s="206" t="str">
        <f>IFERROR(IF(LEFT(INDEX('     2022    '!AD$2:AD$1794,MATCH(D244,'     2022    '!D$2:D$1794,0)),4)="http",HYPERLINK(INDEX('     2022    '!AD$2:AD$1794,MATCH(D244,'     2022    '!D$2:D$1794,0)),"Video"),""),"")</f>
        <v>Video</v>
      </c>
      <c r="G244" s="207">
        <f>INDEX('     2022    '!$A$1:$AC$1563,MATCH($D244,'     2022    '!$D$1:$D$1794,0),MATCH(G$1,'     2022    '!$A$1:$AC$1,0))</f>
        <v>0</v>
      </c>
      <c r="H244" s="150"/>
      <c r="I244" s="152">
        <f>INDEX('     2022    '!$A$1:$AC$1563,MATCH($D244,'     2022    '!$D$1:$D$1794,0),MATCH(I$1,'     2022    '!$A$1:$AC$1,0))</f>
        <v>193.86</v>
      </c>
      <c r="J244" s="150"/>
      <c r="K244" s="151">
        <f t="shared" si="7"/>
        <v>8.5299999999999994</v>
      </c>
      <c r="L244" s="152">
        <f>INDEX('     2022    '!$A$1:$AC$1563,MATCH($D244,'     2022    '!$D$1:$D$1794,0),MATCH(L$1,'     2022    '!$A$1:$AC$1,0))</f>
        <v>194.0575</v>
      </c>
      <c r="M244" s="152">
        <f>INDEX('     2022    '!$A$1:$AC$1563,MATCH($D244,'     2022    '!$D$1:$D$1794,0),MATCH(M$1,'     2022    '!$A$1:$AC$1,0))</f>
        <v>213.25</v>
      </c>
      <c r="N244" s="153" t="str">
        <f>INDEX('     2022    '!$A$1:$AC$1563,MATCH($D244,'     2022    '!$D$1:$D$1794,0),MATCH(N$1,'     2022    '!$A$1:$AC$1,0))</f>
        <v>38mm</v>
      </c>
      <c r="O244" s="154">
        <f>INDEX('     2022    '!$A$1:$AC$1563,MATCH($D244,'     2022    '!$D$1:$D$1794,0),MATCH(O$1,'     2022    '!$A$1:$AC$1,0))</f>
        <v>25</v>
      </c>
      <c r="P244" s="153">
        <f>INDEX('     2022    '!$A$1:$AC$1563,MATCH($D244,'     2022    '!$D$1:$D$1794,0),MATCH(P$1,'     2022    '!$A$1:$AC$1,0))</f>
        <v>30</v>
      </c>
      <c r="Q244" s="153" t="str">
        <f>INDEX('     2022    '!$A$1:$AC$1563,MATCH($D244,'     2022    '!$D$1:$D$1794,0),MATCH(Q$1,'     2022    '!$A$1:$AC$1,0))</f>
        <v>yes</v>
      </c>
      <c r="R244" s="155">
        <f>INDEX('     2022    '!$A$1:$AC$1563,MATCH($D244,'     2022    '!$D$1:$D$1794,0),MATCH(R$1,'     2022    '!$A$1:$AC$1,0))</f>
        <v>22</v>
      </c>
      <c r="S244" s="155">
        <f>INDEX('     2022    '!$A$1:$AC$1563,MATCH($D244,'     2022    '!$D$1:$D$1794,0),MATCH(S$1,'     2022    '!$A$1:$AC$1,0))</f>
        <v>4.7</v>
      </c>
      <c r="T244" s="155">
        <f>INDEX('     2022    '!$A$1:$AC$1563,MATCH($D244,'     2022    '!$D$1:$D$1794,0),MATCH(T$1,'     2022    '!$A$1:$AC$1,0))</f>
        <v>0.3</v>
      </c>
      <c r="U244" s="154" t="str">
        <f>INDEX('     2022    '!$A$1:$AC$1563,MATCH($D244,'     2022    '!$D$1:$D$1794,0),MATCH(U$1,'     2022    '!$A$1:$AC$1,0))</f>
        <v>1.3G</v>
      </c>
      <c r="V244" s="153" t="str">
        <f>INDEX('     2022    '!$A$1:$AC$1563,MATCH($D244,'     2022    '!$D$1:$D$1794,0),MATCH(V$1,'     2022    '!$A$1:$AC$1,0))</f>
        <v>UN0335</v>
      </c>
      <c r="W244" s="153" t="str">
        <f>INDEX('     2022    '!$A$1:$AC$1563,MATCH($D244,'     2022    '!$D$1:$D$1794,0),MATCH(W$1,'     2022    '!$A$1:$AC$1,0))</f>
        <v>F4</v>
      </c>
      <c r="X244" s="151" t="str">
        <f>INDEX('     2022    '!$A$1:$AC$1563,MATCH($D244,'     2022    '!$D$1:$D$1794,0),MATCH(X$1,'     2022    '!$A$1:$AC$1,0))</f>
        <v/>
      </c>
      <c r="Y244" s="151" t="str">
        <f>INDEX('     2022    '!$A$1:$AC$1563,MATCH($D244,'     2022    '!$D$1:$D$1794,0),MATCH(Y$1,'     2022    '!$A$1:$AC$1,0))</f>
        <v/>
      </c>
      <c r="Z244" s="156">
        <f>INDEX('     2022    '!$A$1:$AC$1563,MATCH($D244,'     2022    '!$D$1:$D$1794,0),MATCH(Z$1,'     2022    '!$A$1:$AC$1,0))</f>
        <v>7.6399999999999996E-2</v>
      </c>
      <c r="AA244" s="153" t="str">
        <f>INDEX('     2022    '!$A$1:$AC$1563,MATCH($D244,'     2022    '!$D$1:$D$1794,0),MATCH(AA$1,'     2022    '!$A$1:$AC$1,0))</f>
        <v>1008-F4-69249654</v>
      </c>
      <c r="AB244" s="153" t="str">
        <f>INDEX('     2022    '!$A$1:$AC$1563,MATCH($D244,'     2022    '!$D$1:$D$1794,0),MATCH(AB$1,'     2022    '!$A$1:$AC$1,0))</f>
        <v>GB/HSE-358583</v>
      </c>
      <c r="AC244" s="153" t="str">
        <f>INDEX('     2022    '!$A$1:$AC$1563,MATCH($D244,'     2022    '!$D$1:$D$1794,0),MATCH(AC$1,'     2022    '!$A$1:$AC$1,0))</f>
        <v>8/15/2028</v>
      </c>
    </row>
    <row r="245" spans="1:29" ht="24">
      <c r="A245" s="32">
        <f t="shared" si="6"/>
        <v>242</v>
      </c>
      <c r="B245" s="68" t="str">
        <f>INDEX('     2022    '!B$2:B$1794,MATCH(D245,'     2022    '!D$2:D$1794,0))</f>
        <v/>
      </c>
      <c r="C245" s="204" t="str">
        <f>INDEX('     2022    '!C$2:C$1794,MATCH(D245,'     2022    '!D$2:D$1794,0))</f>
        <v>Roman Candle - 40mm</v>
      </c>
      <c r="D245" s="205" t="str">
        <f>INDEX('     2022    '!D:D,MATCH(A245,'     2022    '!AF:AF,0))</f>
        <v>C124</v>
      </c>
      <c r="E245" s="204" t="str">
        <f>INDEX('     2022    '!$A$1:$BP$1563,MATCH(D245,'     2022    '!$D$1:$D$1794,0),MATCH(E$1,'     2022    '!$A$1:$BH$1,0))</f>
        <v>40mm 8s. Silver flashing comet with green tip</v>
      </c>
      <c r="F245" s="206" t="str">
        <f>IFERROR(IF(LEFT(INDEX('     2022    '!AD$2:AD$1794,MATCH(D245,'     2022    '!D$2:D$1794,0)),4)="http",HYPERLINK(INDEX('     2022    '!AD$2:AD$1794,MATCH(D245,'     2022    '!D$2:D$1794,0)),"Video"),""),"")</f>
        <v>Video</v>
      </c>
      <c r="G245" s="207">
        <f>INDEX('     2022    '!$A$1:$AC$1563,MATCH($D245,'     2022    '!$D$1:$D$1794,0),MATCH(G$1,'     2022    '!$A$1:$AC$1,0))</f>
        <v>3</v>
      </c>
      <c r="H245" s="150"/>
      <c r="I245" s="152">
        <f>INDEX('     2022    '!$A$1:$AC$1563,MATCH($D245,'     2022    '!$D$1:$D$1794,0),MATCH(I$1,'     2022    '!$A$1:$AC$1,0))</f>
        <v>161.65</v>
      </c>
      <c r="J245" s="150"/>
      <c r="K245" s="151">
        <f t="shared" si="7"/>
        <v>7.1128</v>
      </c>
      <c r="L245" s="152">
        <f>INDEX('     2022    '!$A$1:$AC$1563,MATCH($D245,'     2022    '!$D$1:$D$1794,0),MATCH(L$1,'     2022    '!$A$1:$AC$1,0))</f>
        <v>161.81620000000001</v>
      </c>
      <c r="M245" s="152">
        <f>INDEX('     2022    '!$A$1:$AC$1563,MATCH($D245,'     2022    '!$D$1:$D$1794,0),MATCH(M$1,'     2022    '!$A$1:$AC$1,0))</f>
        <v>177.82</v>
      </c>
      <c r="N245" s="153" t="str">
        <f>INDEX('     2022    '!$A$1:$AC$1563,MATCH($D245,'     2022    '!$D$1:$D$1794,0),MATCH(N$1,'     2022    '!$A$1:$AC$1,0))</f>
        <v>40mm</v>
      </c>
      <c r="O245" s="154">
        <f>INDEX('     2022    '!$A$1:$AC$1563,MATCH($D245,'     2022    '!$D$1:$D$1794,0),MATCH(O$1,'     2022    '!$A$1:$AC$1,0))</f>
        <v>25</v>
      </c>
      <c r="P245" s="153">
        <f>INDEX('     2022    '!$A$1:$AC$1563,MATCH($D245,'     2022    '!$D$1:$D$1794,0),MATCH(P$1,'     2022    '!$A$1:$AC$1,0))</f>
        <v>27</v>
      </c>
      <c r="Q245" s="153" t="str">
        <f>INDEX('     2022    '!$A$1:$AC$1563,MATCH($D245,'     2022    '!$D$1:$D$1794,0),MATCH(Q$1,'     2022    '!$A$1:$AC$1,0))</f>
        <v>Yes</v>
      </c>
      <c r="R245" s="155">
        <f>INDEX('     2022    '!$A$1:$AC$1563,MATCH($D245,'     2022    '!$D$1:$D$1794,0),MATCH(R$1,'     2022    '!$A$1:$AC$1,0))</f>
        <v>22</v>
      </c>
      <c r="S245" s="155">
        <f>INDEX('     2022    '!$A$1:$AC$1563,MATCH($D245,'     2022    '!$D$1:$D$1794,0),MATCH(S$1,'     2022    '!$A$1:$AC$1,0))</f>
        <v>7.4</v>
      </c>
      <c r="T245" s="155">
        <f>INDEX('     2022    '!$A$1:$AC$1563,MATCH($D245,'     2022    '!$D$1:$D$1794,0),MATCH(T$1,'     2022    '!$A$1:$AC$1,0))</f>
        <v>0.3</v>
      </c>
      <c r="U245" s="154" t="str">
        <f>INDEX('     2022    '!$A$1:$AC$1563,MATCH($D245,'     2022    '!$D$1:$D$1794,0),MATCH(U$1,'     2022    '!$A$1:$AC$1,0))</f>
        <v>1.3G</v>
      </c>
      <c r="V245" s="153" t="str">
        <f>INDEX('     2022    '!$A$1:$AC$1563,MATCH($D245,'     2022    '!$D$1:$D$1794,0),MATCH(V$1,'     2022    '!$A$1:$AC$1,0))</f>
        <v>UN0335</v>
      </c>
      <c r="W245" s="153" t="str">
        <f>INDEX('     2022    '!$A$1:$AC$1563,MATCH($D245,'     2022    '!$D$1:$D$1794,0),MATCH(W$1,'     2022    '!$A$1:$AC$1,0))</f>
        <v>F4</v>
      </c>
      <c r="X245" s="151" t="str">
        <f>INDEX('     2022    '!$A$1:$AC$1563,MATCH($D245,'     2022    '!$D$1:$D$1794,0),MATCH(X$1,'     2022    '!$A$1:$AC$1,0))</f>
        <v/>
      </c>
      <c r="Y245" s="151" t="str">
        <f>INDEX('     2022    '!$A$1:$AC$1563,MATCH($D245,'     2022    '!$D$1:$D$1794,0),MATCH(Y$1,'     2022    '!$A$1:$AC$1,0))</f>
        <v/>
      </c>
      <c r="Z245" s="156">
        <f>INDEX('     2022    '!$A$1:$AC$1563,MATCH($D245,'     2022    '!$D$1:$D$1794,0),MATCH(Z$1,'     2022    '!$A$1:$AC$1,0))</f>
        <v>6.1600000000000002E-2</v>
      </c>
      <c r="AA245" s="153" t="str">
        <f>INDEX('     2022    '!$A$1:$AC$1563,MATCH($D245,'     2022    '!$D$1:$D$1794,0),MATCH(AA$1,'     2022    '!$A$1:$AC$1,0))</f>
        <v>1008-F4-69249654</v>
      </c>
      <c r="AB245" s="153" t="str">
        <f>INDEX('     2022    '!$A$1:$AC$1563,MATCH($D245,'     2022    '!$D$1:$D$1794,0),MATCH(AB$1,'     2022    '!$A$1:$AC$1,0))</f>
        <v>GB/HSE-345160</v>
      </c>
      <c r="AC245" s="153" t="str">
        <f>INDEX('     2022    '!$A$1:$AC$1563,MATCH($D245,'     2022    '!$D$1:$D$1794,0),MATCH(AC$1,'     2022    '!$A$1:$AC$1,0))</f>
        <v>10/9/2028</v>
      </c>
    </row>
    <row r="246" spans="1:29" ht="24">
      <c r="A246" s="32">
        <f t="shared" si="6"/>
        <v>243</v>
      </c>
      <c r="B246" s="68" t="str">
        <f>INDEX('     2022    '!B$2:B$1794,MATCH(D246,'     2022    '!D$2:D$1794,0))</f>
        <v/>
      </c>
      <c r="C246" s="204" t="str">
        <f>INDEX('     2022    '!C$2:C$1794,MATCH(D246,'     2022    '!D$2:D$1794,0))</f>
        <v>Roman Candle - 40mm</v>
      </c>
      <c r="D246" s="205" t="str">
        <f>INDEX('     2022    '!D:D,MATCH(A246,'     2022    '!AF:AF,0))</f>
        <v>C165</v>
      </c>
      <c r="E246" s="204" t="str">
        <f>INDEX('     2022    '!$A$1:$BP$1563,MATCH(D246,'     2022    '!$D$1:$D$1794,0),MATCH(E$1,'     2022    '!$A$1:$BH$1,0))</f>
        <v>40mm 8s. Orange star w purple mine</v>
      </c>
      <c r="F246" s="206" t="str">
        <f>IFERROR(IF(LEFT(INDEX('     2022    '!AD$2:AD$1794,MATCH(D246,'     2022    '!D$2:D$1794,0)),4)="http",HYPERLINK(INDEX('     2022    '!AD$2:AD$1794,MATCH(D246,'     2022    '!D$2:D$1794,0)),"Video"),""),"")</f>
        <v>Video</v>
      </c>
      <c r="G246" s="207">
        <f>INDEX('     2022    '!$A$1:$AC$1563,MATCH($D246,'     2022    '!$D$1:$D$1794,0),MATCH(G$1,'     2022    '!$A$1:$AC$1,0))</f>
        <v>8</v>
      </c>
      <c r="H246" s="150"/>
      <c r="I246" s="152">
        <f>INDEX('     2022    '!$A$1:$AC$1563,MATCH($D246,'     2022    '!$D$1:$D$1794,0),MATCH(I$1,'     2022    '!$A$1:$AC$1,0))</f>
        <v>176.15</v>
      </c>
      <c r="J246" s="150"/>
      <c r="K246" s="151">
        <f t="shared" si="7"/>
        <v>7.750799999999999</v>
      </c>
      <c r="L246" s="152">
        <f>INDEX('     2022    '!$A$1:$AC$1563,MATCH($D246,'     2022    '!$D$1:$D$1794,0),MATCH(L$1,'     2022    '!$A$1:$AC$1,0))</f>
        <v>176.33069999999998</v>
      </c>
      <c r="M246" s="152">
        <f>INDEX('     2022    '!$A$1:$AC$1563,MATCH($D246,'     2022    '!$D$1:$D$1794,0),MATCH(M$1,'     2022    '!$A$1:$AC$1,0))</f>
        <v>193.76999999999998</v>
      </c>
      <c r="N246" s="153" t="str">
        <f>INDEX('     2022    '!$A$1:$AC$1563,MATCH($D246,'     2022    '!$D$1:$D$1794,0),MATCH(N$1,'     2022    '!$A$1:$AC$1,0))</f>
        <v>40mm</v>
      </c>
      <c r="O246" s="154">
        <f>INDEX('     2022    '!$A$1:$AC$1563,MATCH($D246,'     2022    '!$D$1:$D$1794,0),MATCH(O$1,'     2022    '!$A$1:$AC$1,0))</f>
        <v>25</v>
      </c>
      <c r="P246" s="153">
        <f>INDEX('     2022    '!$A$1:$AC$1563,MATCH($D246,'     2022    '!$D$1:$D$1794,0),MATCH(P$1,'     2022    '!$A$1:$AC$1,0))</f>
        <v>27</v>
      </c>
      <c r="Q246" s="153" t="str">
        <f>INDEX('     2022    '!$A$1:$AC$1563,MATCH($D246,'     2022    '!$D$1:$D$1794,0),MATCH(Q$1,'     2022    '!$A$1:$AC$1,0))</f>
        <v>Yes</v>
      </c>
      <c r="R246" s="155">
        <f>INDEX('     2022    '!$A$1:$AC$1563,MATCH($D246,'     2022    '!$D$1:$D$1794,0),MATCH(R$1,'     2022    '!$A$1:$AC$1,0))</f>
        <v>22</v>
      </c>
      <c r="S246" s="155">
        <f>INDEX('     2022    '!$A$1:$AC$1563,MATCH($D246,'     2022    '!$D$1:$D$1794,0),MATCH(S$1,'     2022    '!$A$1:$AC$1,0))</f>
        <v>7.4</v>
      </c>
      <c r="T246" s="155">
        <f>INDEX('     2022    '!$A$1:$AC$1563,MATCH($D246,'     2022    '!$D$1:$D$1794,0),MATCH(T$1,'     2022    '!$A$1:$AC$1,0))</f>
        <v>0.3</v>
      </c>
      <c r="U246" s="154" t="str">
        <f>INDEX('     2022    '!$A$1:$AC$1563,MATCH($D246,'     2022    '!$D$1:$D$1794,0),MATCH(U$1,'     2022    '!$A$1:$AC$1,0))</f>
        <v>1.3G</v>
      </c>
      <c r="V246" s="153" t="str">
        <f>INDEX('     2022    '!$A$1:$AC$1563,MATCH($D246,'     2022    '!$D$1:$D$1794,0),MATCH(V$1,'     2022    '!$A$1:$AC$1,0))</f>
        <v>UN0335</v>
      </c>
      <c r="W246" s="153" t="str">
        <f>INDEX('     2022    '!$A$1:$AC$1563,MATCH($D246,'     2022    '!$D$1:$D$1794,0),MATCH(W$1,'     2022    '!$A$1:$AC$1,0))</f>
        <v>F4</v>
      </c>
      <c r="X246" s="151" t="str">
        <f>INDEX('     2022    '!$A$1:$AC$1563,MATCH($D246,'     2022    '!$D$1:$D$1794,0),MATCH(X$1,'     2022    '!$A$1:$AC$1,0))</f>
        <v/>
      </c>
      <c r="Y246" s="151" t="str">
        <f>INDEX('     2022    '!$A$1:$AC$1563,MATCH($D246,'     2022    '!$D$1:$D$1794,0),MATCH(Y$1,'     2022    '!$A$1:$AC$1,0))</f>
        <v/>
      </c>
      <c r="Z246" s="156">
        <f>INDEX('     2022    '!$A$1:$AC$1563,MATCH($D246,'     2022    '!$D$1:$D$1794,0),MATCH(Z$1,'     2022    '!$A$1:$AC$1,0))</f>
        <v>5.5399999999999998E-2</v>
      </c>
      <c r="AA246" s="153" t="str">
        <f>INDEX('     2022    '!$A$1:$AC$1563,MATCH($D246,'     2022    '!$D$1:$D$1794,0),MATCH(AA$1,'     2022    '!$A$1:$AC$1,0))</f>
        <v>1008-F4-69249654</v>
      </c>
      <c r="AB246" s="153" t="str">
        <f>INDEX('     2022    '!$A$1:$AC$1563,MATCH($D246,'     2022    '!$D$1:$D$1794,0),MATCH(AB$1,'     2022    '!$A$1:$AC$1,0))</f>
        <v>GB/HSE-350991</v>
      </c>
      <c r="AC246" s="153" t="str">
        <f>INDEX('     2022    '!$A$1:$AC$1563,MATCH($D246,'     2022    '!$D$1:$D$1794,0),MATCH(AC$1,'     2022    '!$A$1:$AC$1,0))</f>
        <v>7/29/2030</v>
      </c>
    </row>
    <row r="247" spans="1:29" ht="24">
      <c r="A247" s="32">
        <f t="shared" si="6"/>
        <v>244</v>
      </c>
      <c r="B247" s="68" t="str">
        <f>INDEX('     2022    '!B$2:B$1794,MATCH(D247,'     2022    '!D$2:D$1794,0))</f>
        <v/>
      </c>
      <c r="C247" s="204" t="str">
        <f>INDEX('     2022    '!C$2:C$1794,MATCH(D247,'     2022    '!D$2:D$1794,0))</f>
        <v>Roman Candle - 40mm</v>
      </c>
      <c r="D247" s="205" t="str">
        <f>INDEX('     2022    '!D:D,MATCH(A247,'     2022    '!AF:AF,0))</f>
        <v>C31</v>
      </c>
      <c r="E247" s="204" t="str">
        <f>INDEX('     2022    '!$A$1:$BP$1563,MATCH(D247,'     2022    '!$D$1:$D$1794,0),MATCH(E$1,'     2022    '!$A$1:$BH$1,0))</f>
        <v>40mm 8s. Silver tail with red mine</v>
      </c>
      <c r="F247" s="206" t="str">
        <f>IFERROR(IF(LEFT(INDEX('     2022    '!AD$2:AD$1794,MATCH(D247,'     2022    '!D$2:D$1794,0)),4)="http",HYPERLINK(INDEX('     2022    '!AD$2:AD$1794,MATCH(D247,'     2022    '!D$2:D$1794,0)),"Video"),""),"")</f>
        <v>Video</v>
      </c>
      <c r="G247" s="207">
        <f>INDEX('     2022    '!$A$1:$AC$1563,MATCH($D247,'     2022    '!$D$1:$D$1794,0),MATCH(G$1,'     2022    '!$A$1:$AC$1,0))</f>
        <v>11</v>
      </c>
      <c r="H247" s="150"/>
      <c r="I247" s="152">
        <f>INDEX('     2022    '!$A$1:$AC$1563,MATCH($D247,'     2022    '!$D$1:$D$1794,0),MATCH(I$1,'     2022    '!$A$1:$AC$1,0))</f>
        <v>179.18</v>
      </c>
      <c r="J247" s="150"/>
      <c r="K247" s="151">
        <f t="shared" si="7"/>
        <v>7.8839999999999995</v>
      </c>
      <c r="L247" s="152">
        <f>INDEX('     2022    '!$A$1:$AC$1563,MATCH($D247,'     2022    '!$D$1:$D$1794,0),MATCH(L$1,'     2022    '!$A$1:$AC$1,0))</f>
        <v>179.36099999999999</v>
      </c>
      <c r="M247" s="152">
        <f>INDEX('     2022    '!$A$1:$AC$1563,MATCH($D247,'     2022    '!$D$1:$D$1794,0),MATCH(M$1,'     2022    '!$A$1:$AC$1,0))</f>
        <v>197.1</v>
      </c>
      <c r="N247" s="153" t="str">
        <f>INDEX('     2022    '!$A$1:$AC$1563,MATCH($D247,'     2022    '!$D$1:$D$1794,0),MATCH(N$1,'     2022    '!$A$1:$AC$1,0))</f>
        <v>40mm</v>
      </c>
      <c r="O247" s="154">
        <f>INDEX('     2022    '!$A$1:$AC$1563,MATCH($D247,'     2022    '!$D$1:$D$1794,0),MATCH(O$1,'     2022    '!$A$1:$AC$1,0))</f>
        <v>25</v>
      </c>
      <c r="P247" s="153">
        <f>INDEX('     2022    '!$A$1:$AC$1563,MATCH($D247,'     2022    '!$D$1:$D$1794,0),MATCH(P$1,'     2022    '!$A$1:$AC$1,0))</f>
        <v>27</v>
      </c>
      <c r="Q247" s="153" t="str">
        <f>INDEX('     2022    '!$A$1:$AC$1563,MATCH($D247,'     2022    '!$D$1:$D$1794,0),MATCH(Q$1,'     2022    '!$A$1:$AC$1,0))</f>
        <v>Yes</v>
      </c>
      <c r="R247" s="155">
        <f>INDEX('     2022    '!$A$1:$AC$1563,MATCH($D247,'     2022    '!$D$1:$D$1794,0),MATCH(R$1,'     2022    '!$A$1:$AC$1,0))</f>
        <v>22</v>
      </c>
      <c r="S247" s="155">
        <f>INDEX('     2022    '!$A$1:$AC$1563,MATCH($D247,'     2022    '!$D$1:$D$1794,0),MATCH(S$1,'     2022    '!$A$1:$AC$1,0))</f>
        <v>7.4</v>
      </c>
      <c r="T247" s="155">
        <f>INDEX('     2022    '!$A$1:$AC$1563,MATCH($D247,'     2022    '!$D$1:$D$1794,0),MATCH(T$1,'     2022    '!$A$1:$AC$1,0))</f>
        <v>0.3</v>
      </c>
      <c r="U247" s="154" t="str">
        <f>INDEX('     2022    '!$A$1:$AC$1563,MATCH($D247,'     2022    '!$D$1:$D$1794,0),MATCH(U$1,'     2022    '!$A$1:$AC$1,0))</f>
        <v>1.3G</v>
      </c>
      <c r="V247" s="153" t="str">
        <f>INDEX('     2022    '!$A$1:$AC$1563,MATCH($D247,'     2022    '!$D$1:$D$1794,0),MATCH(V$1,'     2022    '!$A$1:$AC$1,0))</f>
        <v>UN0335</v>
      </c>
      <c r="W247" s="153" t="str">
        <f>INDEX('     2022    '!$A$1:$AC$1563,MATCH($D247,'     2022    '!$D$1:$D$1794,0),MATCH(W$1,'     2022    '!$A$1:$AC$1,0))</f>
        <v>F4</v>
      </c>
      <c r="X247" s="151" t="str">
        <f>INDEX('     2022    '!$A$1:$AC$1563,MATCH($D247,'     2022    '!$D$1:$D$1794,0),MATCH(X$1,'     2022    '!$A$1:$AC$1,0))</f>
        <v/>
      </c>
      <c r="Y247" s="151" t="str">
        <f>INDEX('     2022    '!$A$1:$AC$1563,MATCH($D247,'     2022    '!$D$1:$D$1794,0),MATCH(Y$1,'     2022    '!$A$1:$AC$1,0))</f>
        <v/>
      </c>
      <c r="Z247" s="156">
        <f>INDEX('     2022    '!$A$1:$AC$1563,MATCH($D247,'     2022    '!$D$1:$D$1794,0),MATCH(Z$1,'     2022    '!$A$1:$AC$1,0))</f>
        <v>6.1600000000000002E-2</v>
      </c>
      <c r="AA247" s="153" t="str">
        <f>INDEX('     2022    '!$A$1:$AC$1563,MATCH($D247,'     2022    '!$D$1:$D$1794,0),MATCH(AA$1,'     2022    '!$A$1:$AC$1,0))</f>
        <v>1008-F4-69249654</v>
      </c>
      <c r="AB247" s="153" t="str">
        <f>INDEX('     2022    '!$A$1:$AC$1563,MATCH($D247,'     2022    '!$D$1:$D$1794,0),MATCH(AB$1,'     2022    '!$A$1:$AC$1,0))</f>
        <v>GB/HSE-337771</v>
      </c>
      <c r="AC247" s="153" t="str">
        <f>INDEX('     2022    '!$A$1:$AC$1563,MATCH($D247,'     2022    '!$D$1:$D$1794,0),MATCH(AC$1,'     2022    '!$A$1:$AC$1,0))</f>
        <v>11/1/2026</v>
      </c>
    </row>
    <row r="248" spans="1:29" ht="24">
      <c r="A248" s="32">
        <f t="shared" si="6"/>
        <v>245</v>
      </c>
      <c r="B248" s="68" t="str">
        <f>INDEX('     2022    '!B$2:B$1794,MATCH(D248,'     2022    '!D$2:D$1794,0))</f>
        <v/>
      </c>
      <c r="C248" s="204" t="str">
        <f>INDEX('     2022    '!C$2:C$1794,MATCH(D248,'     2022    '!D$2:D$1794,0))</f>
        <v>Roman Candle - 40mm</v>
      </c>
      <c r="D248" s="205" t="str">
        <f>INDEX('     2022    '!D:D,MATCH(A248,'     2022    '!AF:AF,0))</f>
        <v>C103</v>
      </c>
      <c r="E248" s="204" t="str">
        <f>INDEX('     2022    '!$A$1:$BP$1563,MATCH(D248,'     2022    '!$D$1:$D$1794,0),MATCH(E$1,'     2022    '!$A$1:$BH$1,0))</f>
        <v>40mm 8s. Gold Brocade Comet</v>
      </c>
      <c r="F248" s="206" t="str">
        <f>IFERROR(IF(LEFT(INDEX('     2022    '!AD$2:AD$1794,MATCH(D248,'     2022    '!D$2:D$1794,0)),4)="http",HYPERLINK(INDEX('     2022    '!AD$2:AD$1794,MATCH(D248,'     2022    '!D$2:D$1794,0)),"Video"),""),"")</f>
        <v>Video</v>
      </c>
      <c r="G248" s="207">
        <f>INDEX('     2022    '!$A$1:$AC$1563,MATCH($D248,'     2022    '!$D$1:$D$1794,0),MATCH(G$1,'     2022    '!$A$1:$AC$1,0))</f>
        <v>0</v>
      </c>
      <c r="H248" s="150"/>
      <c r="I248" s="152">
        <f>INDEX('     2022    '!$A$1:$AC$1563,MATCH($D248,'     2022    '!$D$1:$D$1794,0),MATCH(I$1,'     2022    '!$A$1:$AC$1,0))</f>
        <v>155.87</v>
      </c>
      <c r="J248" s="150"/>
      <c r="K248" s="151">
        <f t="shared" si="7"/>
        <v>7.9546242715647368</v>
      </c>
      <c r="L248" s="152">
        <f>INDEX('     2022    '!$A$1:$AC$1563,MATCH($D248,'     2022    '!$D$1:$D$1794,0),MATCH(L$1,'     2022    '!$A$1:$AC$1,0))</f>
        <v>180.96770217809777</v>
      </c>
      <c r="M248" s="152">
        <f>INDEX('     2022    '!$A$1:$AC$1563,MATCH($D248,'     2022    '!$D$1:$D$1794,0),MATCH(M$1,'     2022    '!$A$1:$AC$1,0))</f>
        <v>198.86560678911843</v>
      </c>
      <c r="N248" s="153" t="str">
        <f>INDEX('     2022    '!$A$1:$AC$1563,MATCH($D248,'     2022    '!$D$1:$D$1794,0),MATCH(N$1,'     2022    '!$A$1:$AC$1,0))</f>
        <v>40mm</v>
      </c>
      <c r="O248" s="154">
        <f>INDEX('     2022    '!$A$1:$AC$1563,MATCH($D248,'     2022    '!$D$1:$D$1794,0),MATCH(O$1,'     2022    '!$A$1:$AC$1,0))</f>
        <v>25</v>
      </c>
      <c r="P248" s="153">
        <f>INDEX('     2022    '!$A$1:$AC$1563,MATCH($D248,'     2022    '!$D$1:$D$1794,0),MATCH(P$1,'     2022    '!$A$1:$AC$1,0))</f>
        <v>27</v>
      </c>
      <c r="Q248" s="153" t="str">
        <f>INDEX('     2022    '!$A$1:$AC$1563,MATCH($D248,'     2022    '!$D$1:$D$1794,0),MATCH(Q$1,'     2022    '!$A$1:$AC$1,0))</f>
        <v>Yes</v>
      </c>
      <c r="R248" s="155">
        <f>INDEX('     2022    '!$A$1:$AC$1563,MATCH($D248,'     2022    '!$D$1:$D$1794,0),MATCH(R$1,'     2022    '!$A$1:$AC$1,0))</f>
        <v>22</v>
      </c>
      <c r="S248" s="155">
        <f>INDEX('     2022    '!$A$1:$AC$1563,MATCH($D248,'     2022    '!$D$1:$D$1794,0),MATCH(S$1,'     2022    '!$A$1:$AC$1,0))</f>
        <v>7.4</v>
      </c>
      <c r="T248" s="155">
        <f>INDEX('     2022    '!$A$1:$AC$1563,MATCH($D248,'     2022    '!$D$1:$D$1794,0),MATCH(T$1,'     2022    '!$A$1:$AC$1,0))</f>
        <v>0.3</v>
      </c>
      <c r="U248" s="154" t="str">
        <f>INDEX('     2022    '!$A$1:$AC$1563,MATCH($D248,'     2022    '!$D$1:$D$1794,0),MATCH(U$1,'     2022    '!$A$1:$AC$1,0))</f>
        <v>1.3G</v>
      </c>
      <c r="V248" s="153" t="str">
        <f>INDEX('     2022    '!$A$1:$AC$1563,MATCH($D248,'     2022    '!$D$1:$D$1794,0),MATCH(V$1,'     2022    '!$A$1:$AC$1,0))</f>
        <v>UN0335</v>
      </c>
      <c r="W248" s="153" t="str">
        <f>INDEX('     2022    '!$A$1:$AC$1563,MATCH($D248,'     2022    '!$D$1:$D$1794,0),MATCH(W$1,'     2022    '!$A$1:$AC$1,0))</f>
        <v>F4</v>
      </c>
      <c r="X248" s="151" t="str">
        <f>INDEX('     2022    '!$A$1:$AC$1563,MATCH($D248,'     2022    '!$D$1:$D$1794,0),MATCH(X$1,'     2022    '!$A$1:$AC$1,0))</f>
        <v/>
      </c>
      <c r="Y248" s="151" t="str">
        <f>INDEX('     2022    '!$A$1:$AC$1563,MATCH($D248,'     2022    '!$D$1:$D$1794,0),MATCH(Y$1,'     2022    '!$A$1:$AC$1,0))</f>
        <v/>
      </c>
      <c r="Z248" s="156">
        <f>INDEX('     2022    '!$A$1:$AC$1563,MATCH($D248,'     2022    '!$D$1:$D$1794,0),MATCH(Z$1,'     2022    '!$A$1:$AC$1,0))</f>
        <v>5.9400000000000001E-2</v>
      </c>
      <c r="AA248" s="153" t="str">
        <f>INDEX('     2022    '!$A$1:$AC$1563,MATCH($D248,'     2022    '!$D$1:$D$1794,0),MATCH(AA$1,'     2022    '!$A$1:$AC$1,0))</f>
        <v>1008-F4-69249654</v>
      </c>
      <c r="AB248" s="153" t="str">
        <f>INDEX('     2022    '!$A$1:$AC$1563,MATCH($D248,'     2022    '!$D$1:$D$1794,0),MATCH(AB$1,'     2022    '!$A$1:$AC$1,0))</f>
        <v>GB/HSE-338605</v>
      </c>
      <c r="AC248" s="153" t="str">
        <f>INDEX('     2022    '!$A$1:$AC$1563,MATCH($D248,'     2022    '!$D$1:$D$1794,0),MATCH(AC$1,'     2022    '!$A$1:$AC$1,0))</f>
        <v>5/18/2027</v>
      </c>
    </row>
    <row r="249" spans="1:29" ht="24">
      <c r="A249" s="32">
        <f t="shared" si="6"/>
        <v>246</v>
      </c>
      <c r="B249" s="68" t="str">
        <f>INDEX('     2022    '!B$2:B$1794,MATCH(D249,'     2022    '!D$2:D$1794,0))</f>
        <v/>
      </c>
      <c r="C249" s="204" t="str">
        <f>INDEX('     2022    '!C$2:C$1794,MATCH(D249,'     2022    '!D$2:D$1794,0))</f>
        <v>Roman Candle - 40mm</v>
      </c>
      <c r="D249" s="205" t="str">
        <f>INDEX('     2022    '!D:D,MATCH(A249,'     2022    '!AF:AF,0))</f>
        <v>C100</v>
      </c>
      <c r="E249" s="204" t="str">
        <f>INDEX('     2022    '!$A$1:$BP$1563,MATCH(D249,'     2022    '!$D$1:$D$1794,0),MATCH(E$1,'     2022    '!$A$1:$BH$1,0))</f>
        <v>40mm 8s. Glitter comet with Red</v>
      </c>
      <c r="F249" s="206" t="str">
        <f>IFERROR(IF(LEFT(INDEX('     2022    '!AD$2:AD$1794,MATCH(D249,'     2022    '!D$2:D$1794,0)),4)="http",HYPERLINK(INDEX('     2022    '!AD$2:AD$1794,MATCH(D249,'     2022    '!D$2:D$1794,0)),"Video"),""),"")</f>
        <v>Video</v>
      </c>
      <c r="G249" s="207">
        <f>INDEX('     2022    '!$A$1:$AC$1563,MATCH($D249,'     2022    '!$D$1:$D$1794,0),MATCH(G$1,'     2022    '!$A$1:$AC$1,0))</f>
        <v>0</v>
      </c>
      <c r="H249" s="150"/>
      <c r="I249" s="152">
        <f>INDEX('     2022    '!$A$1:$AC$1563,MATCH($D249,'     2022    '!$D$1:$D$1794,0),MATCH(I$1,'     2022    '!$A$1:$AC$1,0))</f>
        <v>167.31</v>
      </c>
      <c r="J249" s="150"/>
      <c r="K249" s="151">
        <f t="shared" si="7"/>
        <v>8.0196257348125997</v>
      </c>
      <c r="L249" s="152">
        <f>INDEX('     2022    '!$A$1:$AC$1563,MATCH($D249,'     2022    '!$D$1:$D$1794,0),MATCH(L$1,'     2022    '!$A$1:$AC$1,0))</f>
        <v>182.44648546698667</v>
      </c>
      <c r="M249" s="152">
        <f>INDEX('     2022    '!$A$1:$AC$1563,MATCH($D249,'     2022    '!$D$1:$D$1794,0),MATCH(M$1,'     2022    '!$A$1:$AC$1,0))</f>
        <v>200.49064337031501</v>
      </c>
      <c r="N249" s="153" t="str">
        <f>INDEX('     2022    '!$A$1:$AC$1563,MATCH($D249,'     2022    '!$D$1:$D$1794,0),MATCH(N$1,'     2022    '!$A$1:$AC$1,0))</f>
        <v>40mm</v>
      </c>
      <c r="O249" s="154">
        <f>INDEX('     2022    '!$A$1:$AC$1563,MATCH($D249,'     2022    '!$D$1:$D$1794,0),MATCH(O$1,'     2022    '!$A$1:$AC$1,0))</f>
        <v>25</v>
      </c>
      <c r="P249" s="153">
        <f>INDEX('     2022    '!$A$1:$AC$1563,MATCH($D249,'     2022    '!$D$1:$D$1794,0),MATCH(P$1,'     2022    '!$A$1:$AC$1,0))</f>
        <v>27</v>
      </c>
      <c r="Q249" s="153" t="str">
        <f>INDEX('     2022    '!$A$1:$AC$1563,MATCH($D249,'     2022    '!$D$1:$D$1794,0),MATCH(Q$1,'     2022    '!$A$1:$AC$1,0))</f>
        <v>Yes</v>
      </c>
      <c r="R249" s="155">
        <f>INDEX('     2022    '!$A$1:$AC$1563,MATCH($D249,'     2022    '!$D$1:$D$1794,0),MATCH(R$1,'     2022    '!$A$1:$AC$1,0))</f>
        <v>22</v>
      </c>
      <c r="S249" s="155">
        <f>INDEX('     2022    '!$A$1:$AC$1563,MATCH($D249,'     2022    '!$D$1:$D$1794,0),MATCH(S$1,'     2022    '!$A$1:$AC$1,0))</f>
        <v>7.4</v>
      </c>
      <c r="T249" s="155">
        <f>INDEX('     2022    '!$A$1:$AC$1563,MATCH($D249,'     2022    '!$D$1:$D$1794,0),MATCH(T$1,'     2022    '!$A$1:$AC$1,0))</f>
        <v>0.3</v>
      </c>
      <c r="U249" s="154" t="str">
        <f>INDEX('     2022    '!$A$1:$AC$1563,MATCH($D249,'     2022    '!$D$1:$D$1794,0),MATCH(U$1,'     2022    '!$A$1:$AC$1,0))</f>
        <v>1.3G</v>
      </c>
      <c r="V249" s="153" t="str">
        <f>INDEX('     2022    '!$A$1:$AC$1563,MATCH($D249,'     2022    '!$D$1:$D$1794,0),MATCH(V$1,'     2022    '!$A$1:$AC$1,0))</f>
        <v>UN0335</v>
      </c>
      <c r="W249" s="153" t="str">
        <f>INDEX('     2022    '!$A$1:$AC$1563,MATCH($D249,'     2022    '!$D$1:$D$1794,0),MATCH(W$1,'     2022    '!$A$1:$AC$1,0))</f>
        <v>F4</v>
      </c>
      <c r="X249" s="151" t="str">
        <f>INDEX('     2022    '!$A$1:$AC$1563,MATCH($D249,'     2022    '!$D$1:$D$1794,0),MATCH(X$1,'     2022    '!$A$1:$AC$1,0))</f>
        <v/>
      </c>
      <c r="Y249" s="151" t="str">
        <f>INDEX('     2022    '!$A$1:$AC$1563,MATCH($D249,'     2022    '!$D$1:$D$1794,0),MATCH(Y$1,'     2022    '!$A$1:$AC$1,0))</f>
        <v/>
      </c>
      <c r="Z249" s="156">
        <f>INDEX('     2022    '!$A$1:$AC$1563,MATCH($D249,'     2022    '!$D$1:$D$1794,0),MATCH(Z$1,'     2022    '!$A$1:$AC$1,0))</f>
        <v>6.1600000000000002E-2</v>
      </c>
      <c r="AA249" s="153" t="str">
        <f>INDEX('     2022    '!$A$1:$AC$1563,MATCH($D249,'     2022    '!$D$1:$D$1794,0),MATCH(AA$1,'     2022    '!$A$1:$AC$1,0))</f>
        <v>1008-F4-69249654</v>
      </c>
      <c r="AB249" s="153" t="str">
        <f>INDEX('     2022    '!$A$1:$AC$1563,MATCH($D249,'     2022    '!$D$1:$D$1794,0),MATCH(AB$1,'     2022    '!$A$1:$AC$1,0))</f>
        <v>GB/HSE-338602</v>
      </c>
      <c r="AC249" s="153" t="str">
        <f>INDEX('     2022    '!$A$1:$AC$1563,MATCH($D249,'     2022    '!$D$1:$D$1794,0),MATCH(AC$1,'     2022    '!$A$1:$AC$1,0))</f>
        <v>5/18/2027</v>
      </c>
    </row>
    <row r="250" spans="1:29" ht="24">
      <c r="A250" s="32">
        <f t="shared" si="6"/>
        <v>247</v>
      </c>
      <c r="B250" s="68" t="str">
        <f>INDEX('     2022    '!B$2:B$1794,MATCH(D250,'     2022    '!D$2:D$1794,0))</f>
        <v/>
      </c>
      <c r="C250" s="204" t="str">
        <f>INDEX('     2022    '!C$2:C$1794,MATCH(D250,'     2022    '!D$2:D$1794,0))</f>
        <v>Roman Candle - 40mm</v>
      </c>
      <c r="D250" s="205" t="str">
        <f>INDEX('     2022    '!D:D,MATCH(A250,'     2022    '!AF:AF,0))</f>
        <v>C101</v>
      </c>
      <c r="E250" s="204" t="str">
        <f>INDEX('     2022    '!$A$1:$BP$1563,MATCH(D250,'     2022    '!$D$1:$D$1794,0),MATCH(E$1,'     2022    '!$A$1:$BH$1,0))</f>
        <v>40mm 8s. Glitter comet with Blue</v>
      </c>
      <c r="F250" s="206" t="str">
        <f>IFERROR(IF(LEFT(INDEX('     2022    '!AD$2:AD$1794,MATCH(D250,'     2022    '!D$2:D$1794,0)),4)="http",HYPERLINK(INDEX('     2022    '!AD$2:AD$1794,MATCH(D250,'     2022    '!D$2:D$1794,0)),"Video"),""),"")</f>
        <v>Video</v>
      </c>
      <c r="G250" s="207">
        <f>INDEX('     2022    '!$A$1:$AC$1563,MATCH($D250,'     2022    '!$D$1:$D$1794,0),MATCH(G$1,'     2022    '!$A$1:$AC$1,0))</f>
        <v>0</v>
      </c>
      <c r="H250" s="150"/>
      <c r="I250" s="152">
        <f>INDEX('     2022    '!$A$1:$AC$1563,MATCH($D250,'     2022    '!$D$1:$D$1794,0),MATCH(I$1,'     2022    '!$A$1:$AC$1,0))</f>
        <v>167.31</v>
      </c>
      <c r="J250" s="150"/>
      <c r="K250" s="151">
        <f t="shared" si="7"/>
        <v>8.0196257348125997</v>
      </c>
      <c r="L250" s="152">
        <f>INDEX('     2022    '!$A$1:$AC$1563,MATCH($D250,'     2022    '!$D$1:$D$1794,0),MATCH(L$1,'     2022    '!$A$1:$AC$1,0))</f>
        <v>182.44648546698667</v>
      </c>
      <c r="M250" s="152">
        <f>INDEX('     2022    '!$A$1:$AC$1563,MATCH($D250,'     2022    '!$D$1:$D$1794,0),MATCH(M$1,'     2022    '!$A$1:$AC$1,0))</f>
        <v>200.49064337031501</v>
      </c>
      <c r="N250" s="153" t="str">
        <f>INDEX('     2022    '!$A$1:$AC$1563,MATCH($D250,'     2022    '!$D$1:$D$1794,0),MATCH(N$1,'     2022    '!$A$1:$AC$1,0))</f>
        <v>40mm</v>
      </c>
      <c r="O250" s="154">
        <f>INDEX('     2022    '!$A$1:$AC$1563,MATCH($D250,'     2022    '!$D$1:$D$1794,0),MATCH(O$1,'     2022    '!$A$1:$AC$1,0))</f>
        <v>25</v>
      </c>
      <c r="P250" s="153">
        <f>INDEX('     2022    '!$A$1:$AC$1563,MATCH($D250,'     2022    '!$D$1:$D$1794,0),MATCH(P$1,'     2022    '!$A$1:$AC$1,0))</f>
        <v>27</v>
      </c>
      <c r="Q250" s="153" t="str">
        <f>INDEX('     2022    '!$A$1:$AC$1563,MATCH($D250,'     2022    '!$D$1:$D$1794,0),MATCH(Q$1,'     2022    '!$A$1:$AC$1,0))</f>
        <v>Yes</v>
      </c>
      <c r="R250" s="155">
        <f>INDEX('     2022    '!$A$1:$AC$1563,MATCH($D250,'     2022    '!$D$1:$D$1794,0),MATCH(R$1,'     2022    '!$A$1:$AC$1,0))</f>
        <v>22</v>
      </c>
      <c r="S250" s="155">
        <f>INDEX('     2022    '!$A$1:$AC$1563,MATCH($D250,'     2022    '!$D$1:$D$1794,0),MATCH(S$1,'     2022    '!$A$1:$AC$1,0))</f>
        <v>7.4</v>
      </c>
      <c r="T250" s="155">
        <f>INDEX('     2022    '!$A$1:$AC$1563,MATCH($D250,'     2022    '!$D$1:$D$1794,0),MATCH(T$1,'     2022    '!$A$1:$AC$1,0))</f>
        <v>0.3</v>
      </c>
      <c r="U250" s="154" t="str">
        <f>INDEX('     2022    '!$A$1:$AC$1563,MATCH($D250,'     2022    '!$D$1:$D$1794,0),MATCH(U$1,'     2022    '!$A$1:$AC$1,0))</f>
        <v>1.3G</v>
      </c>
      <c r="V250" s="153" t="str">
        <f>INDEX('     2022    '!$A$1:$AC$1563,MATCH($D250,'     2022    '!$D$1:$D$1794,0),MATCH(V$1,'     2022    '!$A$1:$AC$1,0))</f>
        <v>UN0335</v>
      </c>
      <c r="W250" s="153" t="str">
        <f>INDEX('     2022    '!$A$1:$AC$1563,MATCH($D250,'     2022    '!$D$1:$D$1794,0),MATCH(W$1,'     2022    '!$A$1:$AC$1,0))</f>
        <v>F4</v>
      </c>
      <c r="X250" s="151" t="str">
        <f>INDEX('     2022    '!$A$1:$AC$1563,MATCH($D250,'     2022    '!$D$1:$D$1794,0),MATCH(X$1,'     2022    '!$A$1:$AC$1,0))</f>
        <v/>
      </c>
      <c r="Y250" s="151" t="str">
        <f>INDEX('     2022    '!$A$1:$AC$1563,MATCH($D250,'     2022    '!$D$1:$D$1794,0),MATCH(Y$1,'     2022    '!$A$1:$AC$1,0))</f>
        <v/>
      </c>
      <c r="Z250" s="156">
        <f>INDEX('     2022    '!$A$1:$AC$1563,MATCH($D250,'     2022    '!$D$1:$D$1794,0),MATCH(Z$1,'     2022    '!$A$1:$AC$1,0))</f>
        <v>6.1600000000000002E-2</v>
      </c>
      <c r="AA250" s="153" t="str">
        <f>INDEX('     2022    '!$A$1:$AC$1563,MATCH($D250,'     2022    '!$D$1:$D$1794,0),MATCH(AA$1,'     2022    '!$A$1:$AC$1,0))</f>
        <v>1008-F4-69249654</v>
      </c>
      <c r="AB250" s="153" t="str">
        <f>INDEX('     2022    '!$A$1:$AC$1563,MATCH($D250,'     2022    '!$D$1:$D$1794,0),MATCH(AB$1,'     2022    '!$A$1:$AC$1,0))</f>
        <v>GB/HSE-338603</v>
      </c>
      <c r="AC250" s="153" t="str">
        <f>INDEX('     2022    '!$A$1:$AC$1563,MATCH($D250,'     2022    '!$D$1:$D$1794,0),MATCH(AC$1,'     2022    '!$A$1:$AC$1,0))</f>
        <v>5/18/2027</v>
      </c>
    </row>
    <row r="251" spans="1:29" ht="24">
      <c r="A251" s="32">
        <f t="shared" si="6"/>
        <v>248</v>
      </c>
      <c r="B251" s="68" t="str">
        <f>INDEX('     2022    '!B$2:B$1794,MATCH(D251,'     2022    '!D$2:D$1794,0))</f>
        <v/>
      </c>
      <c r="C251" s="204" t="str">
        <f>INDEX('     2022    '!C$2:C$1794,MATCH(D251,'     2022    '!D$2:D$1794,0))</f>
        <v>Roman Candle - 40mm</v>
      </c>
      <c r="D251" s="205" t="str">
        <f>INDEX('     2022    '!D:D,MATCH(A251,'     2022    '!AF:AF,0))</f>
        <v>C436</v>
      </c>
      <c r="E251" s="204" t="str">
        <f>INDEX('     2022    '!$A$1:$BP$1563,MATCH(D251,'     2022    '!$D$1:$D$1794,0),MATCH(E$1,'     2022    '!$A$1:$BH$1,0))</f>
        <v>40mm 8s. Blood red waterfall</v>
      </c>
      <c r="F251" s="206" t="str">
        <f>IFERROR(IF(LEFT(INDEX('     2022    '!AD$2:AD$1794,MATCH(D251,'     2022    '!D$2:D$1794,0)),4)="http",HYPERLINK(INDEX('     2022    '!AD$2:AD$1794,MATCH(D251,'     2022    '!D$2:D$1794,0)),"Video"),""),"")</f>
        <v>Video</v>
      </c>
      <c r="G251" s="207">
        <f>INDEX('     2022    '!$A$1:$AC$1563,MATCH($D251,'     2022    '!$D$1:$D$1794,0),MATCH(G$1,'     2022    '!$A$1:$AC$1,0))</f>
        <v>15</v>
      </c>
      <c r="H251" s="150"/>
      <c r="I251" s="152">
        <f>INDEX('     2022    '!$A$1:$AC$1563,MATCH($D251,'     2022    '!$D$1:$D$1794,0),MATCH(I$1,'     2022    '!$A$1:$AC$1,0))</f>
        <v>185.13</v>
      </c>
      <c r="J251" s="150"/>
      <c r="K251" s="151">
        <f t="shared" si="7"/>
        <v>8.145999999999999</v>
      </c>
      <c r="L251" s="152">
        <f>INDEX('     2022    '!$A$1:$AC$1563,MATCH($D251,'     2022    '!$D$1:$D$1794,0),MATCH(L$1,'     2022    '!$A$1:$AC$1,0))</f>
        <v>185.32149999999999</v>
      </c>
      <c r="M251" s="152">
        <f>INDEX('     2022    '!$A$1:$AC$1563,MATCH($D251,'     2022    '!$D$1:$D$1794,0),MATCH(M$1,'     2022    '!$A$1:$AC$1,0))</f>
        <v>203.64999999999998</v>
      </c>
      <c r="N251" s="153" t="str">
        <f>INDEX('     2022    '!$A$1:$AC$1563,MATCH($D251,'     2022    '!$D$1:$D$1794,0),MATCH(N$1,'     2022    '!$A$1:$AC$1,0))</f>
        <v>40mm</v>
      </c>
      <c r="O251" s="154">
        <f>INDEX('     2022    '!$A$1:$AC$1563,MATCH($D251,'     2022    '!$D$1:$D$1794,0),MATCH(O$1,'     2022    '!$A$1:$AC$1,0))</f>
        <v>25</v>
      </c>
      <c r="P251" s="153">
        <f>INDEX('     2022    '!$A$1:$AC$1563,MATCH($D251,'     2022    '!$D$1:$D$1794,0),MATCH(P$1,'     2022    '!$A$1:$AC$1,0))</f>
        <v>25</v>
      </c>
      <c r="Q251" s="153" t="str">
        <f>INDEX('     2022    '!$A$1:$AC$1563,MATCH($D251,'     2022    '!$D$1:$D$1794,0),MATCH(Q$1,'     2022    '!$A$1:$AC$1,0))</f>
        <v>Yes</v>
      </c>
      <c r="R251" s="155">
        <f>INDEX('     2022    '!$A$1:$AC$1563,MATCH($D251,'     2022    '!$D$1:$D$1794,0),MATCH(R$1,'     2022    '!$A$1:$AC$1,0))</f>
        <v>0</v>
      </c>
      <c r="S251" s="155">
        <f>INDEX('     2022    '!$A$1:$AC$1563,MATCH($D251,'     2022    '!$D$1:$D$1794,0),MATCH(S$1,'     2022    '!$A$1:$AC$1,0))</f>
        <v>2.15</v>
      </c>
      <c r="T251" s="155">
        <f>INDEX('     2022    '!$A$1:$AC$1563,MATCH($D251,'     2022    '!$D$1:$D$1794,0),MATCH(T$1,'     2022    '!$A$1:$AC$1,0))</f>
        <v>0.3</v>
      </c>
      <c r="U251" s="154" t="str">
        <f>INDEX('     2022    '!$A$1:$AC$1563,MATCH($D251,'     2022    '!$D$1:$D$1794,0),MATCH(U$1,'     2022    '!$A$1:$AC$1,0))</f>
        <v>1.3G</v>
      </c>
      <c r="V251" s="153" t="str">
        <f>INDEX('     2022    '!$A$1:$AC$1563,MATCH($D251,'     2022    '!$D$1:$D$1794,0),MATCH(V$1,'     2022    '!$A$1:$AC$1,0))</f>
        <v>UN0335</v>
      </c>
      <c r="W251" s="153" t="str">
        <f>INDEX('     2022    '!$A$1:$AC$1563,MATCH($D251,'     2022    '!$D$1:$D$1794,0),MATCH(W$1,'     2022    '!$A$1:$AC$1,0))</f>
        <v>F4</v>
      </c>
      <c r="X251" s="151" t="str">
        <f>INDEX('     2022    '!$A$1:$AC$1563,MATCH($D251,'     2022    '!$D$1:$D$1794,0),MATCH(X$1,'     2022    '!$A$1:$AC$1,0))</f>
        <v/>
      </c>
      <c r="Y251" s="151" t="str">
        <f>INDEX('     2022    '!$A$1:$AC$1563,MATCH($D251,'     2022    '!$D$1:$D$1794,0),MATCH(Y$1,'     2022    '!$A$1:$AC$1,0))</f>
        <v/>
      </c>
      <c r="Z251" s="156">
        <f>INDEX('     2022    '!$A$1:$AC$1563,MATCH($D251,'     2022    '!$D$1:$D$1794,0),MATCH(Z$1,'     2022    '!$A$1:$AC$1,0))</f>
        <v>6.9000000000000006E-2</v>
      </c>
      <c r="AA251" s="153" t="str">
        <f>INDEX('     2022    '!$A$1:$AC$1563,MATCH($D251,'     2022    '!$D$1:$D$1794,0),MATCH(AA$1,'     2022    '!$A$1:$AC$1,0))</f>
        <v>2806-F4-001964</v>
      </c>
      <c r="AB251" s="153" t="str">
        <f>INDEX('     2022    '!$A$1:$AC$1563,MATCH($D251,'     2022    '!$D$1:$D$1794,0),MATCH(AB$1,'     2022    '!$A$1:$AC$1,0))</f>
        <v>GB/HSE-362420</v>
      </c>
      <c r="AC251" s="153" t="str">
        <f>INDEX('     2022    '!$A$1:$AC$1563,MATCH($D251,'     2022    '!$D$1:$D$1794,0),MATCH(AC$1,'     2022    '!$A$1:$AC$1,0))</f>
        <v>11/30/2030</v>
      </c>
    </row>
    <row r="252" spans="1:29" ht="24">
      <c r="A252" s="32">
        <f t="shared" si="6"/>
        <v>249</v>
      </c>
      <c r="B252" s="68" t="str">
        <f>INDEX('     2022    '!B$2:B$1794,MATCH(D252,'     2022    '!D$2:D$1794,0))</f>
        <v/>
      </c>
      <c r="C252" s="204" t="str">
        <f>INDEX('     2022    '!C$2:C$1794,MATCH(D252,'     2022    '!D$2:D$1794,0))</f>
        <v>Roman Candle - 40mm</v>
      </c>
      <c r="D252" s="205" t="str">
        <f>INDEX('     2022    '!D:D,MATCH(A252,'     2022    '!AF:AF,0))</f>
        <v>C437</v>
      </c>
      <c r="E252" s="204" t="str">
        <f>INDEX('     2022    '!$A$1:$BP$1563,MATCH(D252,'     2022    '!$D$1:$D$1794,0),MATCH(E$1,'     2022    '!$A$1:$BH$1,0))</f>
        <v>40mm 8s. Blue waterfall</v>
      </c>
      <c r="F252" s="206" t="str">
        <f>IFERROR(IF(LEFT(INDEX('     2022    '!AD$2:AD$1794,MATCH(D252,'     2022    '!D$2:D$1794,0)),4)="http",HYPERLINK(INDEX('     2022    '!AD$2:AD$1794,MATCH(D252,'     2022    '!D$2:D$1794,0)),"Video"),""),"")</f>
        <v>Video</v>
      </c>
      <c r="G252" s="207">
        <f>INDEX('     2022    '!$A$1:$AC$1563,MATCH($D252,'     2022    '!$D$1:$D$1794,0),MATCH(G$1,'     2022    '!$A$1:$AC$1,0))</f>
        <v>28</v>
      </c>
      <c r="H252" s="150"/>
      <c r="I252" s="152">
        <f>INDEX('     2022    '!$A$1:$AC$1563,MATCH($D252,'     2022    '!$D$1:$D$1794,0),MATCH(I$1,'     2022    '!$A$1:$AC$1,0))</f>
        <v>185.13</v>
      </c>
      <c r="J252" s="150"/>
      <c r="K252" s="151">
        <f t="shared" si="7"/>
        <v>8.145999999999999</v>
      </c>
      <c r="L252" s="152">
        <f>INDEX('     2022    '!$A$1:$AC$1563,MATCH($D252,'     2022    '!$D$1:$D$1794,0),MATCH(L$1,'     2022    '!$A$1:$AC$1,0))</f>
        <v>185.32149999999999</v>
      </c>
      <c r="M252" s="152">
        <f>INDEX('     2022    '!$A$1:$AC$1563,MATCH($D252,'     2022    '!$D$1:$D$1794,0),MATCH(M$1,'     2022    '!$A$1:$AC$1,0))</f>
        <v>203.64999999999998</v>
      </c>
      <c r="N252" s="153" t="str">
        <f>INDEX('     2022    '!$A$1:$AC$1563,MATCH($D252,'     2022    '!$D$1:$D$1794,0),MATCH(N$1,'     2022    '!$A$1:$AC$1,0))</f>
        <v>40mm</v>
      </c>
      <c r="O252" s="154">
        <f>INDEX('     2022    '!$A$1:$AC$1563,MATCH($D252,'     2022    '!$D$1:$D$1794,0),MATCH(O$1,'     2022    '!$A$1:$AC$1,0))</f>
        <v>25</v>
      </c>
      <c r="P252" s="153">
        <f>INDEX('     2022    '!$A$1:$AC$1563,MATCH($D252,'     2022    '!$D$1:$D$1794,0),MATCH(P$1,'     2022    '!$A$1:$AC$1,0))</f>
        <v>25</v>
      </c>
      <c r="Q252" s="153" t="str">
        <f>INDEX('     2022    '!$A$1:$AC$1563,MATCH($D252,'     2022    '!$D$1:$D$1794,0),MATCH(Q$1,'     2022    '!$A$1:$AC$1,0))</f>
        <v>Yes</v>
      </c>
      <c r="R252" s="155">
        <f>INDEX('     2022    '!$A$1:$AC$1563,MATCH($D252,'     2022    '!$D$1:$D$1794,0),MATCH(R$1,'     2022    '!$A$1:$AC$1,0))</f>
        <v>0</v>
      </c>
      <c r="S252" s="155">
        <f>INDEX('     2022    '!$A$1:$AC$1563,MATCH($D252,'     2022    '!$D$1:$D$1794,0),MATCH(S$1,'     2022    '!$A$1:$AC$1,0))</f>
        <v>2.15</v>
      </c>
      <c r="T252" s="155">
        <f>INDEX('     2022    '!$A$1:$AC$1563,MATCH($D252,'     2022    '!$D$1:$D$1794,0),MATCH(T$1,'     2022    '!$A$1:$AC$1,0))</f>
        <v>0.3</v>
      </c>
      <c r="U252" s="154" t="str">
        <f>INDEX('     2022    '!$A$1:$AC$1563,MATCH($D252,'     2022    '!$D$1:$D$1794,0),MATCH(U$1,'     2022    '!$A$1:$AC$1,0))</f>
        <v>1.3G</v>
      </c>
      <c r="V252" s="153" t="str">
        <f>INDEX('     2022    '!$A$1:$AC$1563,MATCH($D252,'     2022    '!$D$1:$D$1794,0),MATCH(V$1,'     2022    '!$A$1:$AC$1,0))</f>
        <v>UN0335</v>
      </c>
      <c r="W252" s="153" t="str">
        <f>INDEX('     2022    '!$A$1:$AC$1563,MATCH($D252,'     2022    '!$D$1:$D$1794,0),MATCH(W$1,'     2022    '!$A$1:$AC$1,0))</f>
        <v>F4</v>
      </c>
      <c r="X252" s="151" t="str">
        <f>INDEX('     2022    '!$A$1:$AC$1563,MATCH($D252,'     2022    '!$D$1:$D$1794,0),MATCH(X$1,'     2022    '!$A$1:$AC$1,0))</f>
        <v/>
      </c>
      <c r="Y252" s="151" t="str">
        <f>INDEX('     2022    '!$A$1:$AC$1563,MATCH($D252,'     2022    '!$D$1:$D$1794,0),MATCH(Y$1,'     2022    '!$A$1:$AC$1,0))</f>
        <v/>
      </c>
      <c r="Z252" s="156">
        <f>INDEX('     2022    '!$A$1:$AC$1563,MATCH($D252,'     2022    '!$D$1:$D$1794,0),MATCH(Z$1,'     2022    '!$A$1:$AC$1,0))</f>
        <v>6.9000000000000006E-2</v>
      </c>
      <c r="AA252" s="153" t="str">
        <f>INDEX('     2022    '!$A$1:$AC$1563,MATCH($D252,'     2022    '!$D$1:$D$1794,0),MATCH(AA$1,'     2022    '!$A$1:$AC$1,0))</f>
        <v>2806-F4-001964</v>
      </c>
      <c r="AB252" s="153" t="str">
        <f>INDEX('     2022    '!$A$1:$AC$1563,MATCH($D252,'     2022    '!$D$1:$D$1794,0),MATCH(AB$1,'     2022    '!$A$1:$AC$1,0))</f>
        <v>GB/HSE-362421</v>
      </c>
      <c r="AC252" s="153" t="str">
        <f>INDEX('     2022    '!$A$1:$AC$1563,MATCH($D252,'     2022    '!$D$1:$D$1794,0),MATCH(AC$1,'     2022    '!$A$1:$AC$1,0))</f>
        <v>11/30/2030</v>
      </c>
    </row>
    <row r="253" spans="1:29" ht="24">
      <c r="A253" s="32">
        <f t="shared" si="6"/>
        <v>250</v>
      </c>
      <c r="B253" s="68" t="str">
        <f>INDEX('     2022    '!B$2:B$1794,MATCH(D253,'     2022    '!D$2:D$1794,0))</f>
        <v/>
      </c>
      <c r="C253" s="204" t="str">
        <f>INDEX('     2022    '!C$2:C$1794,MATCH(D253,'     2022    '!D$2:D$1794,0))</f>
        <v>Roman Candle - 40mm</v>
      </c>
      <c r="D253" s="205" t="str">
        <f>INDEX('     2022    '!D:D,MATCH(A253,'     2022    '!AF:AF,0))</f>
        <v>C438</v>
      </c>
      <c r="E253" s="204" t="str">
        <f>INDEX('     2022    '!$A$1:$BP$1563,MATCH(D253,'     2022    '!$D$1:$D$1794,0),MATCH(E$1,'     2022    '!$A$1:$BH$1,0))</f>
        <v>40mm 8s. Red strobe waterfall/Green strobe waterfall</v>
      </c>
      <c r="F253" s="206" t="str">
        <f>IFERROR(IF(LEFT(INDEX('     2022    '!AD$2:AD$1794,MATCH(D253,'     2022    '!D$2:D$1794,0)),4)="http",HYPERLINK(INDEX('     2022    '!AD$2:AD$1794,MATCH(D253,'     2022    '!D$2:D$1794,0)),"Video"),""),"")</f>
        <v>Video</v>
      </c>
      <c r="G253" s="207">
        <f>INDEX('     2022    '!$A$1:$AC$1563,MATCH($D253,'     2022    '!$D$1:$D$1794,0),MATCH(G$1,'     2022    '!$A$1:$AC$1,0))</f>
        <v>19</v>
      </c>
      <c r="H253" s="150"/>
      <c r="I253" s="152">
        <f>INDEX('     2022    '!$A$1:$AC$1563,MATCH($D253,'     2022    '!$D$1:$D$1794,0),MATCH(I$1,'     2022    '!$A$1:$AC$1,0))</f>
        <v>185.13</v>
      </c>
      <c r="J253" s="150"/>
      <c r="K253" s="151">
        <f t="shared" si="7"/>
        <v>8.145999999999999</v>
      </c>
      <c r="L253" s="152">
        <f>INDEX('     2022    '!$A$1:$AC$1563,MATCH($D253,'     2022    '!$D$1:$D$1794,0),MATCH(L$1,'     2022    '!$A$1:$AC$1,0))</f>
        <v>185.32149999999999</v>
      </c>
      <c r="M253" s="152">
        <f>INDEX('     2022    '!$A$1:$AC$1563,MATCH($D253,'     2022    '!$D$1:$D$1794,0),MATCH(M$1,'     2022    '!$A$1:$AC$1,0))</f>
        <v>203.64999999999998</v>
      </c>
      <c r="N253" s="153" t="str">
        <f>INDEX('     2022    '!$A$1:$AC$1563,MATCH($D253,'     2022    '!$D$1:$D$1794,0),MATCH(N$1,'     2022    '!$A$1:$AC$1,0))</f>
        <v>40mm</v>
      </c>
      <c r="O253" s="154">
        <f>INDEX('     2022    '!$A$1:$AC$1563,MATCH($D253,'     2022    '!$D$1:$D$1794,0),MATCH(O$1,'     2022    '!$A$1:$AC$1,0))</f>
        <v>25</v>
      </c>
      <c r="P253" s="153">
        <f>INDEX('     2022    '!$A$1:$AC$1563,MATCH($D253,'     2022    '!$D$1:$D$1794,0),MATCH(P$1,'     2022    '!$A$1:$AC$1,0))</f>
        <v>25</v>
      </c>
      <c r="Q253" s="153" t="str">
        <f>INDEX('     2022    '!$A$1:$AC$1563,MATCH($D253,'     2022    '!$D$1:$D$1794,0),MATCH(Q$1,'     2022    '!$A$1:$AC$1,0))</f>
        <v>Yes</v>
      </c>
      <c r="R253" s="155">
        <f>INDEX('     2022    '!$A$1:$AC$1563,MATCH($D253,'     2022    '!$D$1:$D$1794,0),MATCH(R$1,'     2022    '!$A$1:$AC$1,0))</f>
        <v>0</v>
      </c>
      <c r="S253" s="155">
        <f>INDEX('     2022    '!$A$1:$AC$1563,MATCH($D253,'     2022    '!$D$1:$D$1794,0),MATCH(S$1,'     2022    '!$A$1:$AC$1,0))</f>
        <v>2.15</v>
      </c>
      <c r="T253" s="155">
        <f>INDEX('     2022    '!$A$1:$AC$1563,MATCH($D253,'     2022    '!$D$1:$D$1794,0),MATCH(T$1,'     2022    '!$A$1:$AC$1,0))</f>
        <v>0.3</v>
      </c>
      <c r="U253" s="154" t="str">
        <f>INDEX('     2022    '!$A$1:$AC$1563,MATCH($D253,'     2022    '!$D$1:$D$1794,0),MATCH(U$1,'     2022    '!$A$1:$AC$1,0))</f>
        <v>1.3G</v>
      </c>
      <c r="V253" s="153" t="str">
        <f>INDEX('     2022    '!$A$1:$AC$1563,MATCH($D253,'     2022    '!$D$1:$D$1794,0),MATCH(V$1,'     2022    '!$A$1:$AC$1,0))</f>
        <v>UN0335</v>
      </c>
      <c r="W253" s="153" t="str">
        <f>INDEX('     2022    '!$A$1:$AC$1563,MATCH($D253,'     2022    '!$D$1:$D$1794,0),MATCH(W$1,'     2022    '!$A$1:$AC$1,0))</f>
        <v>F4</v>
      </c>
      <c r="X253" s="151" t="str">
        <f>INDEX('     2022    '!$A$1:$AC$1563,MATCH($D253,'     2022    '!$D$1:$D$1794,0),MATCH(X$1,'     2022    '!$A$1:$AC$1,0))</f>
        <v/>
      </c>
      <c r="Y253" s="151" t="str">
        <f>INDEX('     2022    '!$A$1:$AC$1563,MATCH($D253,'     2022    '!$D$1:$D$1794,0),MATCH(Y$1,'     2022    '!$A$1:$AC$1,0))</f>
        <v/>
      </c>
      <c r="Z253" s="156">
        <f>INDEX('     2022    '!$A$1:$AC$1563,MATCH($D253,'     2022    '!$D$1:$D$1794,0),MATCH(Z$1,'     2022    '!$A$1:$AC$1,0))</f>
        <v>6.9000000000000006E-2</v>
      </c>
      <c r="AA253" s="153" t="str">
        <f>INDEX('     2022    '!$A$1:$AC$1563,MATCH($D253,'     2022    '!$D$1:$D$1794,0),MATCH(AA$1,'     2022    '!$A$1:$AC$1,0))</f>
        <v>2806-F4-001964</v>
      </c>
      <c r="AB253" s="153" t="str">
        <f>INDEX('     2022    '!$A$1:$AC$1563,MATCH($D253,'     2022    '!$D$1:$D$1794,0),MATCH(AB$1,'     2022    '!$A$1:$AC$1,0))</f>
        <v>NL/TNO-0246-2020</v>
      </c>
      <c r="AC253" s="153" t="str">
        <f>INDEX('     2022    '!$A$1:$AC$1563,MATCH($D253,'     2022    '!$D$1:$D$1794,0),MATCH(AC$1,'     2022    '!$A$1:$AC$1,0))</f>
        <v>12/31/2099</v>
      </c>
    </row>
    <row r="254" spans="1:29" ht="24">
      <c r="A254" s="32">
        <f t="shared" si="6"/>
        <v>251</v>
      </c>
      <c r="B254" s="68" t="str">
        <f>INDEX('     2022    '!B$2:B$1794,MATCH(D254,'     2022    '!D$2:D$1794,0))</f>
        <v/>
      </c>
      <c r="C254" s="204" t="str">
        <f>INDEX('     2022    '!C$2:C$1794,MATCH(D254,'     2022    '!D$2:D$1794,0))</f>
        <v>Roman Candle - 40mm</v>
      </c>
      <c r="D254" s="205" t="str">
        <f>INDEX('     2022    '!D:D,MATCH(A254,'     2022    '!AF:AF,0))</f>
        <v>C106</v>
      </c>
      <c r="E254" s="204" t="str">
        <f>INDEX('     2022    '!$A$1:$BP$1563,MATCH(D254,'     2022    '!$D$1:$D$1794,0),MATCH(E$1,'     2022    '!$A$1:$BH$1,0))</f>
        <v>40mm 8s. Blue tail comet with Red mine</v>
      </c>
      <c r="F254" s="206" t="str">
        <f>IFERROR(IF(LEFT(INDEX('     2022    '!AD$2:AD$1794,MATCH(D254,'     2022    '!D$2:D$1794,0)),4)="http",HYPERLINK(INDEX('     2022    '!AD$2:AD$1794,MATCH(D254,'     2022    '!D$2:D$1794,0)),"Video"),""),"")</f>
        <v>Video</v>
      </c>
      <c r="G254" s="207">
        <f>INDEX('     2022    '!$A$1:$AC$1563,MATCH($D254,'     2022    '!$D$1:$D$1794,0),MATCH(G$1,'     2022    '!$A$1:$AC$1,0))</f>
        <v>5</v>
      </c>
      <c r="H254" s="150"/>
      <c r="I254" s="152">
        <f>INDEX('     2022    '!$A$1:$AC$1563,MATCH($D254,'     2022    '!$D$1:$D$1794,0),MATCH(I$1,'     2022    '!$A$1:$AC$1,0))</f>
        <v>186.26</v>
      </c>
      <c r="J254" s="150"/>
      <c r="K254" s="151">
        <f t="shared" si="7"/>
        <v>8.1955999999999989</v>
      </c>
      <c r="L254" s="152">
        <f>INDEX('     2022    '!$A$1:$AC$1563,MATCH($D254,'     2022    '!$D$1:$D$1794,0),MATCH(L$1,'     2022    '!$A$1:$AC$1,0))</f>
        <v>186.44989999999999</v>
      </c>
      <c r="M254" s="152">
        <f>INDEX('     2022    '!$A$1:$AC$1563,MATCH($D254,'     2022    '!$D$1:$D$1794,0),MATCH(M$1,'     2022    '!$A$1:$AC$1,0))</f>
        <v>204.89</v>
      </c>
      <c r="N254" s="153" t="str">
        <f>INDEX('     2022    '!$A$1:$AC$1563,MATCH($D254,'     2022    '!$D$1:$D$1794,0),MATCH(N$1,'     2022    '!$A$1:$AC$1,0))</f>
        <v>40mm</v>
      </c>
      <c r="O254" s="154">
        <f>INDEX('     2022    '!$A$1:$AC$1563,MATCH($D254,'     2022    '!$D$1:$D$1794,0),MATCH(O$1,'     2022    '!$A$1:$AC$1,0))</f>
        <v>25</v>
      </c>
      <c r="P254" s="153">
        <f>INDEX('     2022    '!$A$1:$AC$1563,MATCH($D254,'     2022    '!$D$1:$D$1794,0),MATCH(P$1,'     2022    '!$A$1:$AC$1,0))</f>
        <v>27</v>
      </c>
      <c r="Q254" s="153" t="str">
        <f>INDEX('     2022    '!$A$1:$AC$1563,MATCH($D254,'     2022    '!$D$1:$D$1794,0),MATCH(Q$1,'     2022    '!$A$1:$AC$1,0))</f>
        <v>Yes</v>
      </c>
      <c r="R254" s="155">
        <f>INDEX('     2022    '!$A$1:$AC$1563,MATCH($D254,'     2022    '!$D$1:$D$1794,0),MATCH(R$1,'     2022    '!$A$1:$AC$1,0))</f>
        <v>22</v>
      </c>
      <c r="S254" s="155">
        <f>INDEX('     2022    '!$A$1:$AC$1563,MATCH($D254,'     2022    '!$D$1:$D$1794,0),MATCH(S$1,'     2022    '!$A$1:$AC$1,0))</f>
        <v>7.4</v>
      </c>
      <c r="T254" s="155">
        <f>INDEX('     2022    '!$A$1:$AC$1563,MATCH($D254,'     2022    '!$D$1:$D$1794,0),MATCH(T$1,'     2022    '!$A$1:$AC$1,0))</f>
        <v>0.3</v>
      </c>
      <c r="U254" s="154" t="str">
        <f>INDEX('     2022    '!$A$1:$AC$1563,MATCH($D254,'     2022    '!$D$1:$D$1794,0),MATCH(U$1,'     2022    '!$A$1:$AC$1,0))</f>
        <v>1.3G</v>
      </c>
      <c r="V254" s="153" t="str">
        <f>INDEX('     2022    '!$A$1:$AC$1563,MATCH($D254,'     2022    '!$D$1:$D$1794,0),MATCH(V$1,'     2022    '!$A$1:$AC$1,0))</f>
        <v>UN0335</v>
      </c>
      <c r="W254" s="153" t="str">
        <f>INDEX('     2022    '!$A$1:$AC$1563,MATCH($D254,'     2022    '!$D$1:$D$1794,0),MATCH(W$1,'     2022    '!$A$1:$AC$1,0))</f>
        <v>F4</v>
      </c>
      <c r="X254" s="151" t="str">
        <f>INDEX('     2022    '!$A$1:$AC$1563,MATCH($D254,'     2022    '!$D$1:$D$1794,0),MATCH(X$1,'     2022    '!$A$1:$AC$1,0))</f>
        <v/>
      </c>
      <c r="Y254" s="151" t="str">
        <f>INDEX('     2022    '!$A$1:$AC$1563,MATCH($D254,'     2022    '!$D$1:$D$1794,0),MATCH(Y$1,'     2022    '!$A$1:$AC$1,0))</f>
        <v/>
      </c>
      <c r="Z254" s="156">
        <f>INDEX('     2022    '!$A$1:$AC$1563,MATCH($D254,'     2022    '!$D$1:$D$1794,0),MATCH(Z$1,'     2022    '!$A$1:$AC$1,0))</f>
        <v>6.1600000000000002E-2</v>
      </c>
      <c r="AA254" s="153" t="str">
        <f>INDEX('     2022    '!$A$1:$AC$1563,MATCH($D254,'     2022    '!$D$1:$D$1794,0),MATCH(AA$1,'     2022    '!$A$1:$AC$1,0))</f>
        <v>1008-F4-69249654</v>
      </c>
      <c r="AB254" s="153" t="str">
        <f>INDEX('     2022    '!$A$1:$AC$1563,MATCH($D254,'     2022    '!$D$1:$D$1794,0),MATCH(AB$1,'     2022    '!$A$1:$AC$1,0))</f>
        <v>GB/HSE-338546</v>
      </c>
      <c r="AC254" s="153" t="str">
        <f>INDEX('     2022    '!$A$1:$AC$1563,MATCH($D254,'     2022    '!$D$1:$D$1794,0),MATCH(AC$1,'     2022    '!$A$1:$AC$1,0))</f>
        <v>5/18/2027</v>
      </c>
    </row>
    <row r="255" spans="1:29" ht="24">
      <c r="A255" s="32">
        <f t="shared" si="6"/>
        <v>252</v>
      </c>
      <c r="B255" s="68" t="str">
        <f>INDEX('     2022    '!B$2:B$1794,MATCH(D255,'     2022    '!D$2:D$1794,0))</f>
        <v/>
      </c>
      <c r="C255" s="204" t="str">
        <f>INDEX('     2022    '!C$2:C$1794,MATCH(D255,'     2022    '!D$2:D$1794,0))</f>
        <v>Roman Candle - 40mm</v>
      </c>
      <c r="D255" s="205" t="str">
        <f>INDEX('     2022    '!D:D,MATCH(A255,'     2022    '!AF:AF,0))</f>
        <v>C105</v>
      </c>
      <c r="E255" s="204" t="str">
        <f>INDEX('     2022    '!$A$1:$BP$1563,MATCH(D255,'     2022    '!$D$1:$D$1794,0),MATCH(E$1,'     2022    '!$A$1:$BH$1,0))</f>
        <v>40mm 8s. Red tail comet with blue mine</v>
      </c>
      <c r="F255" s="206" t="str">
        <f>IFERROR(IF(LEFT(INDEX('     2022    '!AD$2:AD$1794,MATCH(D255,'     2022    '!D$2:D$1794,0)),4)="http",HYPERLINK(INDEX('     2022    '!AD$2:AD$1794,MATCH(D255,'     2022    '!D$2:D$1794,0)),"Video"),""),"")</f>
        <v>Video</v>
      </c>
      <c r="G255" s="207">
        <f>INDEX('     2022    '!$A$1:$AC$1563,MATCH($D255,'     2022    '!$D$1:$D$1794,0),MATCH(G$1,'     2022    '!$A$1:$AC$1,0))</f>
        <v>0</v>
      </c>
      <c r="H255" s="150"/>
      <c r="I255" s="152">
        <f>INDEX('     2022    '!$A$1:$AC$1563,MATCH($D255,'     2022    '!$D$1:$D$1794,0),MATCH(I$1,'     2022    '!$A$1:$AC$1,0))</f>
        <v>168.54</v>
      </c>
      <c r="J255" s="150"/>
      <c r="K255" s="151">
        <f t="shared" si="7"/>
        <v>8.3015915286769193</v>
      </c>
      <c r="L255" s="152">
        <f>INDEX('     2022    '!$A$1:$AC$1563,MATCH($D255,'     2022    '!$D$1:$D$1794,0),MATCH(L$1,'     2022    '!$A$1:$AC$1,0))</f>
        <v>188.86120727739993</v>
      </c>
      <c r="M255" s="152">
        <f>INDEX('     2022    '!$A$1:$AC$1563,MATCH($D255,'     2022    '!$D$1:$D$1794,0),MATCH(M$1,'     2022    '!$A$1:$AC$1,0))</f>
        <v>207.539788216923</v>
      </c>
      <c r="N255" s="153" t="str">
        <f>INDEX('     2022    '!$A$1:$AC$1563,MATCH($D255,'     2022    '!$D$1:$D$1794,0),MATCH(N$1,'     2022    '!$A$1:$AC$1,0))</f>
        <v>40mm</v>
      </c>
      <c r="O255" s="154">
        <f>INDEX('     2022    '!$A$1:$AC$1563,MATCH($D255,'     2022    '!$D$1:$D$1794,0),MATCH(O$1,'     2022    '!$A$1:$AC$1,0))</f>
        <v>25</v>
      </c>
      <c r="P255" s="153">
        <f>INDEX('     2022    '!$A$1:$AC$1563,MATCH($D255,'     2022    '!$D$1:$D$1794,0),MATCH(P$1,'     2022    '!$A$1:$AC$1,0))</f>
        <v>27</v>
      </c>
      <c r="Q255" s="153" t="str">
        <f>INDEX('     2022    '!$A$1:$AC$1563,MATCH($D255,'     2022    '!$D$1:$D$1794,0),MATCH(Q$1,'     2022    '!$A$1:$AC$1,0))</f>
        <v>Yes</v>
      </c>
      <c r="R255" s="155">
        <f>INDEX('     2022    '!$A$1:$AC$1563,MATCH($D255,'     2022    '!$D$1:$D$1794,0),MATCH(R$1,'     2022    '!$A$1:$AC$1,0))</f>
        <v>22</v>
      </c>
      <c r="S255" s="155">
        <f>INDEX('     2022    '!$A$1:$AC$1563,MATCH($D255,'     2022    '!$D$1:$D$1794,0),MATCH(S$1,'     2022    '!$A$1:$AC$1,0))</f>
        <v>7.4</v>
      </c>
      <c r="T255" s="155">
        <f>INDEX('     2022    '!$A$1:$AC$1563,MATCH($D255,'     2022    '!$D$1:$D$1794,0),MATCH(T$1,'     2022    '!$A$1:$AC$1,0))</f>
        <v>0.3</v>
      </c>
      <c r="U255" s="154" t="str">
        <f>INDEX('     2022    '!$A$1:$AC$1563,MATCH($D255,'     2022    '!$D$1:$D$1794,0),MATCH(U$1,'     2022    '!$A$1:$AC$1,0))</f>
        <v>1.3G</v>
      </c>
      <c r="V255" s="153" t="str">
        <f>INDEX('     2022    '!$A$1:$AC$1563,MATCH($D255,'     2022    '!$D$1:$D$1794,0),MATCH(V$1,'     2022    '!$A$1:$AC$1,0))</f>
        <v>UN0335</v>
      </c>
      <c r="W255" s="153" t="str">
        <f>INDEX('     2022    '!$A$1:$AC$1563,MATCH($D255,'     2022    '!$D$1:$D$1794,0),MATCH(W$1,'     2022    '!$A$1:$AC$1,0))</f>
        <v>F4</v>
      </c>
      <c r="X255" s="151" t="str">
        <f>INDEX('     2022    '!$A$1:$AC$1563,MATCH($D255,'     2022    '!$D$1:$D$1794,0),MATCH(X$1,'     2022    '!$A$1:$AC$1,0))</f>
        <v/>
      </c>
      <c r="Y255" s="151" t="str">
        <f>INDEX('     2022    '!$A$1:$AC$1563,MATCH($D255,'     2022    '!$D$1:$D$1794,0),MATCH(Y$1,'     2022    '!$A$1:$AC$1,0))</f>
        <v/>
      </c>
      <c r="Z255" s="156">
        <f>INDEX('     2022    '!$A$1:$AC$1563,MATCH($D255,'     2022    '!$D$1:$D$1794,0),MATCH(Z$1,'     2022    '!$A$1:$AC$1,0))</f>
        <v>5.9400000000000001E-2</v>
      </c>
      <c r="AA255" s="153" t="str">
        <f>INDEX('     2022    '!$A$1:$AC$1563,MATCH($D255,'     2022    '!$D$1:$D$1794,0),MATCH(AA$1,'     2022    '!$A$1:$AC$1,0))</f>
        <v>1008-F4-69249654</v>
      </c>
      <c r="AB255" s="153" t="str">
        <f>INDEX('     2022    '!$A$1:$AC$1563,MATCH($D255,'     2022    '!$D$1:$D$1794,0),MATCH(AB$1,'     2022    '!$A$1:$AC$1,0))</f>
        <v>GB/HSE-338606</v>
      </c>
      <c r="AC255" s="153" t="str">
        <f>INDEX('     2022    '!$A$1:$AC$1563,MATCH($D255,'     2022    '!$D$1:$D$1794,0),MATCH(AC$1,'     2022    '!$A$1:$AC$1,0))</f>
        <v>5/18/2027</v>
      </c>
    </row>
    <row r="256" spans="1:29" ht="24">
      <c r="A256" s="32">
        <f t="shared" si="6"/>
        <v>253</v>
      </c>
      <c r="B256" s="68" t="str">
        <f>INDEX('     2022    '!B$2:B$1794,MATCH(D256,'     2022    '!D$2:D$1794,0))</f>
        <v/>
      </c>
      <c r="C256" s="204" t="str">
        <f>INDEX('     2022    '!C$2:C$1794,MATCH(D256,'     2022    '!D$2:D$1794,0))</f>
        <v>Roman Candle - 40mm</v>
      </c>
      <c r="D256" s="205" t="str">
        <f>INDEX('     2022    '!D:D,MATCH(A256,'     2022    '!AF:AF,0))</f>
        <v>C166</v>
      </c>
      <c r="E256" s="204" t="str">
        <f>INDEX('     2022    '!$A$1:$BP$1563,MATCH(D256,'     2022    '!$D$1:$D$1794,0),MATCH(E$1,'     2022    '!$A$1:$BH$1,0))</f>
        <v>40mm 8s. Red strobe willow tail with purple mine</v>
      </c>
      <c r="F256" s="206" t="str">
        <f>IFERROR(IF(LEFT(INDEX('     2022    '!AD$2:AD$1794,MATCH(D256,'     2022    '!D$2:D$1794,0)),4)="http",HYPERLINK(INDEX('     2022    '!AD$2:AD$1794,MATCH(D256,'     2022    '!D$2:D$1794,0)),"Video"),""),"")</f>
        <v>Video</v>
      </c>
      <c r="G256" s="207">
        <f>INDEX('     2022    '!$A$1:$AC$1563,MATCH($D256,'     2022    '!$D$1:$D$1794,0),MATCH(G$1,'     2022    '!$A$1:$AC$1,0))</f>
        <v>0</v>
      </c>
      <c r="H256" s="150"/>
      <c r="I256" s="152">
        <f>INDEX('     2022    '!$A$1:$AC$1563,MATCH($D256,'     2022    '!$D$1:$D$1794,0),MATCH(I$1,'     2022    '!$A$1:$AC$1,0))</f>
        <v>189.35</v>
      </c>
      <c r="J256" s="150"/>
      <c r="K256" s="151">
        <f t="shared" si="7"/>
        <v>8.3315999999999999</v>
      </c>
      <c r="L256" s="152">
        <f>INDEX('     2022    '!$A$1:$AC$1563,MATCH($D256,'     2022    '!$D$1:$D$1794,0),MATCH(L$1,'     2022    '!$A$1:$AC$1,0))</f>
        <v>189.54390000000001</v>
      </c>
      <c r="M256" s="152">
        <f>INDEX('     2022    '!$A$1:$AC$1563,MATCH($D256,'     2022    '!$D$1:$D$1794,0),MATCH(M$1,'     2022    '!$A$1:$AC$1,0))</f>
        <v>208.29</v>
      </c>
      <c r="N256" s="153" t="str">
        <f>INDEX('     2022    '!$A$1:$AC$1563,MATCH($D256,'     2022    '!$D$1:$D$1794,0),MATCH(N$1,'     2022    '!$A$1:$AC$1,0))</f>
        <v>40mm</v>
      </c>
      <c r="O256" s="154">
        <f>INDEX('     2022    '!$A$1:$AC$1563,MATCH($D256,'     2022    '!$D$1:$D$1794,0),MATCH(O$1,'     2022    '!$A$1:$AC$1,0))</f>
        <v>25</v>
      </c>
      <c r="P256" s="153">
        <f>INDEX('     2022    '!$A$1:$AC$1563,MATCH($D256,'     2022    '!$D$1:$D$1794,0),MATCH(P$1,'     2022    '!$A$1:$AC$1,0))</f>
        <v>27</v>
      </c>
      <c r="Q256" s="153" t="str">
        <f>INDEX('     2022    '!$A$1:$AC$1563,MATCH($D256,'     2022    '!$D$1:$D$1794,0),MATCH(Q$1,'     2022    '!$A$1:$AC$1,0))</f>
        <v>Yes</v>
      </c>
      <c r="R256" s="155">
        <f>INDEX('     2022    '!$A$1:$AC$1563,MATCH($D256,'     2022    '!$D$1:$D$1794,0),MATCH(R$1,'     2022    '!$A$1:$AC$1,0))</f>
        <v>22</v>
      </c>
      <c r="S256" s="155">
        <f>INDEX('     2022    '!$A$1:$AC$1563,MATCH($D256,'     2022    '!$D$1:$D$1794,0),MATCH(S$1,'     2022    '!$A$1:$AC$1,0))</f>
        <v>7.4</v>
      </c>
      <c r="T256" s="155">
        <f>INDEX('     2022    '!$A$1:$AC$1563,MATCH($D256,'     2022    '!$D$1:$D$1794,0),MATCH(T$1,'     2022    '!$A$1:$AC$1,0))</f>
        <v>0.3</v>
      </c>
      <c r="U256" s="154" t="str">
        <f>INDEX('     2022    '!$A$1:$AC$1563,MATCH($D256,'     2022    '!$D$1:$D$1794,0),MATCH(U$1,'     2022    '!$A$1:$AC$1,0))</f>
        <v>1.3G</v>
      </c>
      <c r="V256" s="153" t="str">
        <f>INDEX('     2022    '!$A$1:$AC$1563,MATCH($D256,'     2022    '!$D$1:$D$1794,0),MATCH(V$1,'     2022    '!$A$1:$AC$1,0))</f>
        <v>UN0335</v>
      </c>
      <c r="W256" s="153" t="str">
        <f>INDEX('     2022    '!$A$1:$AC$1563,MATCH($D256,'     2022    '!$D$1:$D$1794,0),MATCH(W$1,'     2022    '!$A$1:$AC$1,0))</f>
        <v>F4</v>
      </c>
      <c r="X256" s="151" t="str">
        <f>INDEX('     2022    '!$A$1:$AC$1563,MATCH($D256,'     2022    '!$D$1:$D$1794,0),MATCH(X$1,'     2022    '!$A$1:$AC$1,0))</f>
        <v/>
      </c>
      <c r="Y256" s="151" t="str">
        <f>INDEX('     2022    '!$A$1:$AC$1563,MATCH($D256,'     2022    '!$D$1:$D$1794,0),MATCH(Y$1,'     2022    '!$A$1:$AC$1,0))</f>
        <v/>
      </c>
      <c r="Z256" s="156">
        <f>INDEX('     2022    '!$A$1:$AC$1563,MATCH($D256,'     2022    '!$D$1:$D$1794,0),MATCH(Z$1,'     2022    '!$A$1:$AC$1,0))</f>
        <v>6.1600000000000002E-2</v>
      </c>
      <c r="AA256" s="153" t="str">
        <f>INDEX('     2022    '!$A$1:$AC$1563,MATCH($D256,'     2022    '!$D$1:$D$1794,0),MATCH(AA$1,'     2022    '!$A$1:$AC$1,0))</f>
        <v>1008-F4-69249654</v>
      </c>
      <c r="AB256" s="153" t="str">
        <f>INDEX('     2022    '!$A$1:$AC$1563,MATCH($D256,'     2022    '!$D$1:$D$1794,0),MATCH(AB$1,'     2022    '!$A$1:$AC$1,0))</f>
        <v>GB/HSE-350992</v>
      </c>
      <c r="AC256" s="153" t="str">
        <f>INDEX('     2022    '!$A$1:$AC$1563,MATCH($D256,'     2022    '!$D$1:$D$1794,0),MATCH(AC$1,'     2022    '!$A$1:$AC$1,0))</f>
        <v>7/29/2030</v>
      </c>
    </row>
    <row r="257" spans="1:29" ht="24">
      <c r="A257" s="32">
        <f t="shared" si="6"/>
        <v>254</v>
      </c>
      <c r="B257" s="68" t="str">
        <f>INDEX('     2022    '!B$2:B$1794,MATCH(D257,'     2022    '!D$2:D$1794,0))</f>
        <v/>
      </c>
      <c r="C257" s="204" t="str">
        <f>INDEX('     2022    '!C$2:C$1794,MATCH(D257,'     2022    '!D$2:D$1794,0))</f>
        <v>Roman Candle - 40mm</v>
      </c>
      <c r="D257" s="205" t="str">
        <f>INDEX('     2022    '!D:D,MATCH(A257,'     2022    '!AF:AF,0))</f>
        <v>C167</v>
      </c>
      <c r="E257" s="204" t="str">
        <f>INDEX('     2022    '!$A$1:$BP$1563,MATCH(D257,'     2022    '!$D$1:$D$1794,0),MATCH(E$1,'     2022    '!$A$1:$BH$1,0))</f>
        <v>40mm 8s. Gold strobe tail with purple mine</v>
      </c>
      <c r="F257" s="206" t="str">
        <f>IFERROR(IF(LEFT(INDEX('     2022    '!AD$2:AD$1794,MATCH(D257,'     2022    '!D$2:D$1794,0)),4)="http",HYPERLINK(INDEX('     2022    '!AD$2:AD$1794,MATCH(D257,'     2022    '!D$2:D$1794,0)),"Video"),""),"")</f>
        <v>Video</v>
      </c>
      <c r="G257" s="207">
        <f>INDEX('     2022    '!$A$1:$AC$1563,MATCH($D257,'     2022    '!$D$1:$D$1794,0),MATCH(G$1,'     2022    '!$A$1:$AC$1,0))</f>
        <v>8</v>
      </c>
      <c r="H257" s="150"/>
      <c r="I257" s="152">
        <f>INDEX('     2022    '!$A$1:$AC$1563,MATCH($D257,'     2022    '!$D$1:$D$1794,0),MATCH(I$1,'     2022    '!$A$1:$AC$1,0))</f>
        <v>189.35</v>
      </c>
      <c r="J257" s="150"/>
      <c r="K257" s="151">
        <f t="shared" si="7"/>
        <v>8.3315999999999999</v>
      </c>
      <c r="L257" s="152">
        <f>INDEX('     2022    '!$A$1:$AC$1563,MATCH($D257,'     2022    '!$D$1:$D$1794,0),MATCH(L$1,'     2022    '!$A$1:$AC$1,0))</f>
        <v>189.54390000000001</v>
      </c>
      <c r="M257" s="152">
        <f>INDEX('     2022    '!$A$1:$AC$1563,MATCH($D257,'     2022    '!$D$1:$D$1794,0),MATCH(M$1,'     2022    '!$A$1:$AC$1,0))</f>
        <v>208.29</v>
      </c>
      <c r="N257" s="153" t="str">
        <f>INDEX('     2022    '!$A$1:$AC$1563,MATCH($D257,'     2022    '!$D$1:$D$1794,0),MATCH(N$1,'     2022    '!$A$1:$AC$1,0))</f>
        <v>40mm</v>
      </c>
      <c r="O257" s="154">
        <f>INDEX('     2022    '!$A$1:$AC$1563,MATCH($D257,'     2022    '!$D$1:$D$1794,0),MATCH(O$1,'     2022    '!$A$1:$AC$1,0))</f>
        <v>25</v>
      </c>
      <c r="P257" s="153">
        <f>INDEX('     2022    '!$A$1:$AC$1563,MATCH($D257,'     2022    '!$D$1:$D$1794,0),MATCH(P$1,'     2022    '!$A$1:$AC$1,0))</f>
        <v>27</v>
      </c>
      <c r="Q257" s="153" t="str">
        <f>INDEX('     2022    '!$A$1:$AC$1563,MATCH($D257,'     2022    '!$D$1:$D$1794,0),MATCH(Q$1,'     2022    '!$A$1:$AC$1,0))</f>
        <v>Yes</v>
      </c>
      <c r="R257" s="155">
        <f>INDEX('     2022    '!$A$1:$AC$1563,MATCH($D257,'     2022    '!$D$1:$D$1794,0),MATCH(R$1,'     2022    '!$A$1:$AC$1,0))</f>
        <v>22</v>
      </c>
      <c r="S257" s="155">
        <f>INDEX('     2022    '!$A$1:$AC$1563,MATCH($D257,'     2022    '!$D$1:$D$1794,0),MATCH(S$1,'     2022    '!$A$1:$AC$1,0))</f>
        <v>9.8000000000000007</v>
      </c>
      <c r="T257" s="155">
        <f>INDEX('     2022    '!$A$1:$AC$1563,MATCH($D257,'     2022    '!$D$1:$D$1794,0),MATCH(T$1,'     2022    '!$A$1:$AC$1,0))</f>
        <v>0.3</v>
      </c>
      <c r="U257" s="154" t="str">
        <f>INDEX('     2022    '!$A$1:$AC$1563,MATCH($D257,'     2022    '!$D$1:$D$1794,0),MATCH(U$1,'     2022    '!$A$1:$AC$1,0))</f>
        <v>1.3G</v>
      </c>
      <c r="V257" s="153" t="str">
        <f>INDEX('     2022    '!$A$1:$AC$1563,MATCH($D257,'     2022    '!$D$1:$D$1794,0),MATCH(V$1,'     2022    '!$A$1:$AC$1,0))</f>
        <v>UN0335</v>
      </c>
      <c r="W257" s="153" t="str">
        <f>INDEX('     2022    '!$A$1:$AC$1563,MATCH($D257,'     2022    '!$D$1:$D$1794,0),MATCH(W$1,'     2022    '!$A$1:$AC$1,0))</f>
        <v>F4</v>
      </c>
      <c r="X257" s="151" t="str">
        <f>INDEX('     2022    '!$A$1:$AC$1563,MATCH($D257,'     2022    '!$D$1:$D$1794,0),MATCH(X$1,'     2022    '!$A$1:$AC$1,0))</f>
        <v/>
      </c>
      <c r="Y257" s="151" t="str">
        <f>INDEX('     2022    '!$A$1:$AC$1563,MATCH($D257,'     2022    '!$D$1:$D$1794,0),MATCH(Y$1,'     2022    '!$A$1:$AC$1,0))</f>
        <v/>
      </c>
      <c r="Z257" s="156">
        <f>INDEX('     2022    '!$A$1:$AC$1563,MATCH($D257,'     2022    '!$D$1:$D$1794,0),MATCH(Z$1,'     2022    '!$A$1:$AC$1,0))</f>
        <v>6.1600000000000002E-2</v>
      </c>
      <c r="AA257" s="153" t="str">
        <f>INDEX('     2022    '!$A$1:$AC$1563,MATCH($D257,'     2022    '!$D$1:$D$1794,0),MATCH(AA$1,'     2022    '!$A$1:$AC$1,0))</f>
        <v>1008-F4-69249654</v>
      </c>
      <c r="AB257" s="153" t="str">
        <f>INDEX('     2022    '!$A$1:$AC$1563,MATCH($D257,'     2022    '!$D$1:$D$1794,0),MATCH(AB$1,'     2022    '!$A$1:$AC$1,0))</f>
        <v>GB/HSE-350993</v>
      </c>
      <c r="AC257" s="153" t="str">
        <f>INDEX('     2022    '!$A$1:$AC$1563,MATCH($D257,'     2022    '!$D$1:$D$1794,0),MATCH(AC$1,'     2022    '!$A$1:$AC$1,0))</f>
        <v>7/29/2030</v>
      </c>
    </row>
    <row r="258" spans="1:29" ht="24">
      <c r="A258" s="32">
        <f t="shared" si="6"/>
        <v>255</v>
      </c>
      <c r="B258" s="68" t="str">
        <f>INDEX('     2022    '!B$2:B$1794,MATCH(D258,'     2022    '!D$2:D$1794,0))</f>
        <v/>
      </c>
      <c r="C258" s="204" t="str">
        <f>INDEX('     2022    '!C$2:C$1794,MATCH(D258,'     2022    '!D$2:D$1794,0))</f>
        <v>Roman Candle - 40mm</v>
      </c>
      <c r="D258" s="205" t="str">
        <f>INDEX('     2022    '!D:D,MATCH(A258,'     2022    '!AF:AF,0))</f>
        <v>C95</v>
      </c>
      <c r="E258" s="204" t="str">
        <f>INDEX('     2022    '!$A$1:$BP$1563,MATCH(D258,'     2022    '!$D$1:$D$1794,0),MATCH(E$1,'     2022    '!$A$1:$BH$1,0))</f>
        <v>40mm 8s. Crackling blue to red crossette</v>
      </c>
      <c r="F258" s="206" t="str">
        <f>IFERROR(IF(LEFT(INDEX('     2022    '!AD$2:AD$1794,MATCH(D258,'     2022    '!D$2:D$1794,0)),4)="http",HYPERLINK(INDEX('     2022    '!AD$2:AD$1794,MATCH(D258,'     2022    '!D$2:D$1794,0)),"Video"),""),"")</f>
        <v>Video</v>
      </c>
      <c r="G258" s="207">
        <f>INDEX('     2022    '!$A$1:$AC$1563,MATCH($D258,'     2022    '!$D$1:$D$1794,0),MATCH(G$1,'     2022    '!$A$1:$AC$1,0))</f>
        <v>4</v>
      </c>
      <c r="H258" s="150"/>
      <c r="I258" s="152">
        <f>INDEX('     2022    '!$A$1:$AC$1563,MATCH($D258,'     2022    '!$D$1:$D$1794,0),MATCH(I$1,'     2022    '!$A$1:$AC$1,0))</f>
        <v>185.17</v>
      </c>
      <c r="J258" s="150"/>
      <c r="K258" s="151">
        <f t="shared" si="7"/>
        <v>8.8903171536035579</v>
      </c>
      <c r="L258" s="152">
        <f>INDEX('     2022    '!$A$1:$AC$1563,MATCH($D258,'     2022    '!$D$1:$D$1794,0),MATCH(L$1,'     2022    '!$A$1:$AC$1,0))</f>
        <v>202.25471524448093</v>
      </c>
      <c r="M258" s="152">
        <f>INDEX('     2022    '!$A$1:$AC$1563,MATCH($D258,'     2022    '!$D$1:$D$1794,0),MATCH(M$1,'     2022    '!$A$1:$AC$1,0))</f>
        <v>222.25792884008894</v>
      </c>
      <c r="N258" s="153" t="str">
        <f>INDEX('     2022    '!$A$1:$AC$1563,MATCH($D258,'     2022    '!$D$1:$D$1794,0),MATCH(N$1,'     2022    '!$A$1:$AC$1,0))</f>
        <v>40mm</v>
      </c>
      <c r="O258" s="154">
        <f>INDEX('     2022    '!$A$1:$AC$1563,MATCH($D258,'     2022    '!$D$1:$D$1794,0),MATCH(O$1,'     2022    '!$A$1:$AC$1,0))</f>
        <v>25</v>
      </c>
      <c r="P258" s="153">
        <f>INDEX('     2022    '!$A$1:$AC$1563,MATCH($D258,'     2022    '!$D$1:$D$1794,0),MATCH(P$1,'     2022    '!$A$1:$AC$1,0))</f>
        <v>27</v>
      </c>
      <c r="Q258" s="153" t="str">
        <f>INDEX('     2022    '!$A$1:$AC$1563,MATCH($D258,'     2022    '!$D$1:$D$1794,0),MATCH(Q$1,'     2022    '!$A$1:$AC$1,0))</f>
        <v>Yes</v>
      </c>
      <c r="R258" s="155">
        <f>INDEX('     2022    '!$A$1:$AC$1563,MATCH($D258,'     2022    '!$D$1:$D$1794,0),MATCH(R$1,'     2022    '!$A$1:$AC$1,0))</f>
        <v>22</v>
      </c>
      <c r="S258" s="155">
        <f>INDEX('     2022    '!$A$1:$AC$1563,MATCH($D258,'     2022    '!$D$1:$D$1794,0),MATCH(S$1,'     2022    '!$A$1:$AC$1,0))</f>
        <v>7.4</v>
      </c>
      <c r="T258" s="155">
        <f>INDEX('     2022    '!$A$1:$AC$1563,MATCH($D258,'     2022    '!$D$1:$D$1794,0),MATCH(T$1,'     2022    '!$A$1:$AC$1,0))</f>
        <v>0.3</v>
      </c>
      <c r="U258" s="154" t="str">
        <f>INDEX('     2022    '!$A$1:$AC$1563,MATCH($D258,'     2022    '!$D$1:$D$1794,0),MATCH(U$1,'     2022    '!$A$1:$AC$1,0))</f>
        <v>1.3G</v>
      </c>
      <c r="V258" s="153" t="str">
        <f>INDEX('     2022    '!$A$1:$AC$1563,MATCH($D258,'     2022    '!$D$1:$D$1794,0),MATCH(V$1,'     2022    '!$A$1:$AC$1,0))</f>
        <v>UN0335</v>
      </c>
      <c r="W258" s="153" t="str">
        <f>INDEX('     2022    '!$A$1:$AC$1563,MATCH($D258,'     2022    '!$D$1:$D$1794,0),MATCH(W$1,'     2022    '!$A$1:$AC$1,0))</f>
        <v>F4</v>
      </c>
      <c r="X258" s="151" t="str">
        <f>INDEX('     2022    '!$A$1:$AC$1563,MATCH($D258,'     2022    '!$D$1:$D$1794,0),MATCH(X$1,'     2022    '!$A$1:$AC$1,0))</f>
        <v/>
      </c>
      <c r="Y258" s="151" t="str">
        <f>INDEX('     2022    '!$A$1:$AC$1563,MATCH($D258,'     2022    '!$D$1:$D$1794,0),MATCH(Y$1,'     2022    '!$A$1:$AC$1,0))</f>
        <v/>
      </c>
      <c r="Z258" s="156">
        <f>INDEX('     2022    '!$A$1:$AC$1563,MATCH($D258,'     2022    '!$D$1:$D$1794,0),MATCH(Z$1,'     2022    '!$A$1:$AC$1,0))</f>
        <v>6.1600000000000002E-2</v>
      </c>
      <c r="AA258" s="153" t="str">
        <f>INDEX('     2022    '!$A$1:$AC$1563,MATCH($D258,'     2022    '!$D$1:$D$1794,0),MATCH(AA$1,'     2022    '!$A$1:$AC$1,0))</f>
        <v>1008-F4-69249655</v>
      </c>
      <c r="AB258" s="153" t="str">
        <f>INDEX('     2022    '!$A$1:$AC$1563,MATCH($D258,'     2022    '!$D$1:$D$1794,0),MATCH(AB$1,'     2022    '!$A$1:$AC$1,0))</f>
        <v>GB/HSE-338597</v>
      </c>
      <c r="AC258" s="153" t="str">
        <f>INDEX('     2022    '!$A$1:$AC$1563,MATCH($D258,'     2022    '!$D$1:$D$1794,0),MATCH(AC$1,'     2022    '!$A$1:$AC$1,0))</f>
        <v>5/18/2027</v>
      </c>
    </row>
    <row r="259" spans="1:29" ht="24">
      <c r="A259" s="32">
        <f t="shared" si="6"/>
        <v>256</v>
      </c>
      <c r="B259" s="68" t="str">
        <f>INDEX('     2022    '!B$2:B$1794,MATCH(D259,'     2022    '!D$2:D$1794,0))</f>
        <v/>
      </c>
      <c r="C259" s="204" t="str">
        <f>INDEX('     2022    '!C$2:C$1794,MATCH(D259,'     2022    '!D$2:D$1794,0))</f>
        <v>Roman Candle - 40mm</v>
      </c>
      <c r="D259" s="205" t="str">
        <f>INDEX('     2022    '!D:D,MATCH(A259,'     2022    '!AF:AF,0))</f>
        <v>C96</v>
      </c>
      <c r="E259" s="204" t="str">
        <f>INDEX('     2022    '!$A$1:$BP$1563,MATCH(D259,'     2022    '!$D$1:$D$1794,0),MATCH(E$1,'     2022    '!$A$1:$BH$1,0))</f>
        <v>40mm 8s. Crackling red to blue crossette</v>
      </c>
      <c r="F259" s="206" t="str">
        <f>IFERROR(IF(LEFT(INDEX('     2022    '!AD$2:AD$1794,MATCH(D259,'     2022    '!D$2:D$1794,0)),4)="http",HYPERLINK(INDEX('     2022    '!AD$2:AD$1794,MATCH(D259,'     2022    '!D$2:D$1794,0)),"Video"),""),"")</f>
        <v>Video</v>
      </c>
      <c r="G259" s="207">
        <f>INDEX('     2022    '!$A$1:$AC$1563,MATCH($D259,'     2022    '!$D$1:$D$1794,0),MATCH(G$1,'     2022    '!$A$1:$AC$1,0))</f>
        <v>0</v>
      </c>
      <c r="H259" s="150"/>
      <c r="I259" s="152">
        <f>INDEX('     2022    '!$A$1:$AC$1563,MATCH($D259,'     2022    '!$D$1:$D$1794,0),MATCH(I$1,'     2022    '!$A$1:$AC$1,0))</f>
        <v>171.32</v>
      </c>
      <c r="J259" s="150"/>
      <c r="K259" s="151">
        <f t="shared" si="7"/>
        <v>8.8903171536035579</v>
      </c>
      <c r="L259" s="152">
        <f>INDEX('     2022    '!$A$1:$AC$1563,MATCH($D259,'     2022    '!$D$1:$D$1794,0),MATCH(L$1,'     2022    '!$A$1:$AC$1,0))</f>
        <v>202.25471524448093</v>
      </c>
      <c r="M259" s="152">
        <f>INDEX('     2022    '!$A$1:$AC$1563,MATCH($D259,'     2022    '!$D$1:$D$1794,0),MATCH(M$1,'     2022    '!$A$1:$AC$1,0))</f>
        <v>222.25792884008894</v>
      </c>
      <c r="N259" s="153" t="str">
        <f>INDEX('     2022    '!$A$1:$AC$1563,MATCH($D259,'     2022    '!$D$1:$D$1794,0),MATCH(N$1,'     2022    '!$A$1:$AC$1,0))</f>
        <v>40mm</v>
      </c>
      <c r="O259" s="154">
        <f>INDEX('     2022    '!$A$1:$AC$1563,MATCH($D259,'     2022    '!$D$1:$D$1794,0),MATCH(O$1,'     2022    '!$A$1:$AC$1,0))</f>
        <v>25</v>
      </c>
      <c r="P259" s="153">
        <f>INDEX('     2022    '!$A$1:$AC$1563,MATCH($D259,'     2022    '!$D$1:$D$1794,0),MATCH(P$1,'     2022    '!$A$1:$AC$1,0))</f>
        <v>27</v>
      </c>
      <c r="Q259" s="153" t="str">
        <f>INDEX('     2022    '!$A$1:$AC$1563,MATCH($D259,'     2022    '!$D$1:$D$1794,0),MATCH(Q$1,'     2022    '!$A$1:$AC$1,0))</f>
        <v>Yes</v>
      </c>
      <c r="R259" s="155">
        <f>INDEX('     2022    '!$A$1:$AC$1563,MATCH($D259,'     2022    '!$D$1:$D$1794,0),MATCH(R$1,'     2022    '!$A$1:$AC$1,0))</f>
        <v>22</v>
      </c>
      <c r="S259" s="155">
        <f>INDEX('     2022    '!$A$1:$AC$1563,MATCH($D259,'     2022    '!$D$1:$D$1794,0),MATCH(S$1,'     2022    '!$A$1:$AC$1,0))</f>
        <v>7.4</v>
      </c>
      <c r="T259" s="155">
        <f>INDEX('     2022    '!$A$1:$AC$1563,MATCH($D259,'     2022    '!$D$1:$D$1794,0),MATCH(T$1,'     2022    '!$A$1:$AC$1,0))</f>
        <v>0.3</v>
      </c>
      <c r="U259" s="154" t="str">
        <f>INDEX('     2022    '!$A$1:$AC$1563,MATCH($D259,'     2022    '!$D$1:$D$1794,0),MATCH(U$1,'     2022    '!$A$1:$AC$1,0))</f>
        <v>1.3G</v>
      </c>
      <c r="V259" s="153" t="str">
        <f>INDEX('     2022    '!$A$1:$AC$1563,MATCH($D259,'     2022    '!$D$1:$D$1794,0),MATCH(V$1,'     2022    '!$A$1:$AC$1,0))</f>
        <v>UN0335</v>
      </c>
      <c r="W259" s="153" t="str">
        <f>INDEX('     2022    '!$A$1:$AC$1563,MATCH($D259,'     2022    '!$D$1:$D$1794,0),MATCH(W$1,'     2022    '!$A$1:$AC$1,0))</f>
        <v>F4</v>
      </c>
      <c r="X259" s="151" t="str">
        <f>INDEX('     2022    '!$A$1:$AC$1563,MATCH($D259,'     2022    '!$D$1:$D$1794,0),MATCH(X$1,'     2022    '!$A$1:$AC$1,0))</f>
        <v/>
      </c>
      <c r="Y259" s="151" t="str">
        <f>INDEX('     2022    '!$A$1:$AC$1563,MATCH($D259,'     2022    '!$D$1:$D$1794,0),MATCH(Y$1,'     2022    '!$A$1:$AC$1,0))</f>
        <v/>
      </c>
      <c r="Z259" s="156">
        <f>INDEX('     2022    '!$A$1:$AC$1563,MATCH($D259,'     2022    '!$D$1:$D$1794,0),MATCH(Z$1,'     2022    '!$A$1:$AC$1,0))</f>
        <v>6.1600000000000002E-2</v>
      </c>
      <c r="AA259" s="153" t="str">
        <f>INDEX('     2022    '!$A$1:$AC$1563,MATCH($D259,'     2022    '!$D$1:$D$1794,0),MATCH(AA$1,'     2022    '!$A$1:$AC$1,0))</f>
        <v>1008-F4-69249655</v>
      </c>
      <c r="AB259" s="153" t="str">
        <f>INDEX('     2022    '!$A$1:$AC$1563,MATCH($D259,'     2022    '!$D$1:$D$1794,0),MATCH(AB$1,'     2022    '!$A$1:$AC$1,0))</f>
        <v>GB/HSE-338598</v>
      </c>
      <c r="AC259" s="153" t="str">
        <f>INDEX('     2022    '!$A$1:$AC$1563,MATCH($D259,'     2022    '!$D$1:$D$1794,0),MATCH(AC$1,'     2022    '!$A$1:$AC$1,0))</f>
        <v>5/18/2027</v>
      </c>
    </row>
    <row r="260" spans="1:29" ht="24">
      <c r="A260" s="32">
        <f t="shared" si="6"/>
        <v>257</v>
      </c>
      <c r="B260" s="68" t="str">
        <f>INDEX('     2022    '!B$2:B$1794,MATCH(D260,'     2022    '!D$2:D$1794,0))</f>
        <v/>
      </c>
      <c r="C260" s="204" t="str">
        <f>INDEX('     2022    '!C$2:C$1794,MATCH(D260,'     2022    '!D$2:D$1794,0))</f>
        <v>Roman Candle - 40mm</v>
      </c>
      <c r="D260" s="205" t="str">
        <f>INDEX('     2022    '!D:D,MATCH(A260,'     2022    '!AF:AF,0))</f>
        <v>CRC0010</v>
      </c>
      <c r="E260" s="204" t="str">
        <f>INDEX('     2022    '!$A$1:$BP$1563,MATCH(D260,'     2022    '!$D$1:$D$1794,0),MATCH(E$1,'     2022    '!$A$1:$BH$1,0))</f>
        <v>40mm 8s. Purple gold strobe tail to green bouquet.</v>
      </c>
      <c r="F260" s="206" t="str">
        <f>IFERROR(IF(LEFT(INDEX('     2022    '!AD$2:AD$1794,MATCH(D260,'     2022    '!D$2:D$1794,0)),4)="http",HYPERLINK(INDEX('     2022    '!AD$2:AD$1794,MATCH(D260,'     2022    '!D$2:D$1794,0)),"Video"),""),"")</f>
        <v>Video</v>
      </c>
      <c r="G260" s="207">
        <f>INDEX('     2022    '!$A$1:$AC$1563,MATCH($D260,'     2022    '!$D$1:$D$1794,0),MATCH(G$1,'     2022    '!$A$1:$AC$1,0))</f>
        <v>4</v>
      </c>
      <c r="H260" s="150"/>
      <c r="I260" s="152">
        <f>INDEX('     2022    '!$A$1:$AC$1563,MATCH($D260,'     2022    '!$D$1:$D$1794,0),MATCH(I$1,'     2022    '!$A$1:$AC$1,0))</f>
        <v>188.61</v>
      </c>
      <c r="J260" s="150"/>
      <c r="K260" s="151">
        <f t="shared" si="7"/>
        <v>8.9562467307753852</v>
      </c>
      <c r="L260" s="152">
        <f>INDEX('     2022    '!$A$1:$AC$1563,MATCH($D260,'     2022    '!$D$1:$D$1794,0),MATCH(L$1,'     2022    '!$A$1:$AC$1,0))</f>
        <v>203.75461312514003</v>
      </c>
      <c r="M260" s="152">
        <f>INDEX('     2022    '!$A$1:$AC$1563,MATCH($D260,'     2022    '!$D$1:$D$1794,0),MATCH(M$1,'     2022    '!$A$1:$AC$1,0))</f>
        <v>223.90616826938464</v>
      </c>
      <c r="N260" s="153" t="str">
        <f>INDEX('     2022    '!$A$1:$AC$1563,MATCH($D260,'     2022    '!$D$1:$D$1794,0),MATCH(N$1,'     2022    '!$A$1:$AC$1,0))</f>
        <v>40mm</v>
      </c>
      <c r="O260" s="154">
        <f>INDEX('     2022    '!$A$1:$AC$1563,MATCH($D260,'     2022    '!$D$1:$D$1794,0),MATCH(O$1,'     2022    '!$A$1:$AC$1,0))</f>
        <v>25</v>
      </c>
      <c r="P260" s="153">
        <f>INDEX('     2022    '!$A$1:$AC$1563,MATCH($D260,'     2022    '!$D$1:$D$1794,0),MATCH(P$1,'     2022    '!$A$1:$AC$1,0))</f>
        <v>27</v>
      </c>
      <c r="Q260" s="153" t="str">
        <f>INDEX('     2022    '!$A$1:$AC$1563,MATCH($D260,'     2022    '!$D$1:$D$1794,0),MATCH(Q$1,'     2022    '!$A$1:$AC$1,0))</f>
        <v>Yes</v>
      </c>
      <c r="R260" s="155">
        <f>INDEX('     2022    '!$A$1:$AC$1563,MATCH($D260,'     2022    '!$D$1:$D$1794,0),MATCH(R$1,'     2022    '!$A$1:$AC$1,0))</f>
        <v>22</v>
      </c>
      <c r="S260" s="155">
        <f>INDEX('     2022    '!$A$1:$AC$1563,MATCH($D260,'     2022    '!$D$1:$D$1794,0),MATCH(S$1,'     2022    '!$A$1:$AC$1,0))</f>
        <v>7.4</v>
      </c>
      <c r="T260" s="155">
        <f>INDEX('     2022    '!$A$1:$AC$1563,MATCH($D260,'     2022    '!$D$1:$D$1794,0),MATCH(T$1,'     2022    '!$A$1:$AC$1,0))</f>
        <v>0.3</v>
      </c>
      <c r="U260" s="154" t="str">
        <f>INDEX('     2022    '!$A$1:$AC$1563,MATCH($D260,'     2022    '!$D$1:$D$1794,0),MATCH(U$1,'     2022    '!$A$1:$AC$1,0))</f>
        <v>1.3G</v>
      </c>
      <c r="V260" s="153" t="str">
        <f>INDEX('     2022    '!$A$1:$AC$1563,MATCH($D260,'     2022    '!$D$1:$D$1794,0),MATCH(V$1,'     2022    '!$A$1:$AC$1,0))</f>
        <v>UN0335</v>
      </c>
      <c r="W260" s="153" t="str">
        <f>INDEX('     2022    '!$A$1:$AC$1563,MATCH($D260,'     2022    '!$D$1:$D$1794,0),MATCH(W$1,'     2022    '!$A$1:$AC$1,0))</f>
        <v>F4</v>
      </c>
      <c r="X260" s="151" t="str">
        <f>INDEX('     2022    '!$A$1:$AC$1563,MATCH($D260,'     2022    '!$D$1:$D$1794,0),MATCH(X$1,'     2022    '!$A$1:$AC$1,0))</f>
        <v/>
      </c>
      <c r="Y260" s="151" t="str">
        <f>INDEX('     2022    '!$A$1:$AC$1563,MATCH($D260,'     2022    '!$D$1:$D$1794,0),MATCH(Y$1,'     2022    '!$A$1:$AC$1,0))</f>
        <v/>
      </c>
      <c r="Z260" s="156">
        <f>INDEX('     2022    '!$A$1:$AC$1563,MATCH($D260,'     2022    '!$D$1:$D$1794,0),MATCH(Z$1,'     2022    '!$A$1:$AC$1,0))</f>
        <v>5.9400000000000001E-2</v>
      </c>
      <c r="AA260" s="153" t="str">
        <f>INDEX('     2022    '!$A$1:$AC$1563,MATCH($D260,'     2022    '!$D$1:$D$1794,0),MATCH(AA$1,'     2022    '!$A$1:$AC$1,0))</f>
        <v>1008-F4-69249654</v>
      </c>
      <c r="AB260" s="153" t="str">
        <f>INDEX('     2022    '!$A$1:$AC$1563,MATCH($D260,'     2022    '!$D$1:$D$1794,0),MATCH(AB$1,'     2022    '!$A$1:$AC$1,0))</f>
        <v>GB/HSE-324696</v>
      </c>
      <c r="AC260" s="153" t="str">
        <f>INDEX('     2022    '!$A$1:$AC$1563,MATCH($D260,'     2022    '!$D$1:$D$1794,0),MATCH(AC$1,'     2022    '!$A$1:$AC$1,0))</f>
        <v>1/6/2031</v>
      </c>
    </row>
    <row r="261" spans="1:29" ht="24">
      <c r="A261" s="32">
        <f t="shared" ref="A261:A324" si="8">A260+1</f>
        <v>258</v>
      </c>
      <c r="B261" s="68" t="str">
        <f>INDEX('     2022    '!B$2:B$1794,MATCH(D261,'     2022    '!D$2:D$1794,0))</f>
        <v/>
      </c>
      <c r="C261" s="204" t="str">
        <f>INDEX('     2022    '!C$2:C$1794,MATCH(D261,'     2022    '!D$2:D$1794,0))</f>
        <v>Roman Candle - 40mm</v>
      </c>
      <c r="D261" s="205" t="str">
        <f>INDEX('     2022    '!D:D,MATCH(A261,'     2022    '!AF:AF,0))</f>
        <v>C162</v>
      </c>
      <c r="E261" s="204" t="str">
        <f>INDEX('     2022    '!$A$1:$BP$1563,MATCH(D261,'     2022    '!$D$1:$D$1794,0),MATCH(E$1,'     2022    '!$A$1:$BH$1,0))</f>
        <v>40mm 8s. Brocade mine</v>
      </c>
      <c r="F261" s="206" t="str">
        <f>IFERROR(IF(LEFT(INDEX('     2022    '!AD$2:AD$1794,MATCH(D261,'     2022    '!D$2:D$1794,0)),4)="http",HYPERLINK(INDEX('     2022    '!AD$2:AD$1794,MATCH(D261,'     2022    '!D$2:D$1794,0)),"Video"),""),"")</f>
        <v>Video</v>
      </c>
      <c r="G261" s="207">
        <f>INDEX('     2022    '!$A$1:$AC$1563,MATCH($D261,'     2022    '!$D$1:$D$1794,0),MATCH(G$1,'     2022    '!$A$1:$AC$1,0))</f>
        <v>4</v>
      </c>
      <c r="H261" s="150"/>
      <c r="I261" s="152">
        <f>INDEX('     2022    '!$A$1:$AC$1563,MATCH($D261,'     2022    '!$D$1:$D$1794,0),MATCH(I$1,'     2022    '!$A$1:$AC$1,0))</f>
        <v>204.2</v>
      </c>
      <c r="J261" s="150"/>
      <c r="K261" s="151">
        <f t="shared" ref="K261:K324" si="9">IFERROR(M261/O261,"")</f>
        <v>8.9847999999999999</v>
      </c>
      <c r="L261" s="152">
        <f>INDEX('     2022    '!$A$1:$AC$1563,MATCH($D261,'     2022    '!$D$1:$D$1794,0),MATCH(L$1,'     2022    '!$A$1:$AC$1,0))</f>
        <v>204.4042</v>
      </c>
      <c r="M261" s="152">
        <f>INDEX('     2022    '!$A$1:$AC$1563,MATCH($D261,'     2022    '!$D$1:$D$1794,0),MATCH(M$1,'     2022    '!$A$1:$AC$1,0))</f>
        <v>224.62</v>
      </c>
      <c r="N261" s="153" t="str">
        <f>INDEX('     2022    '!$A$1:$AC$1563,MATCH($D261,'     2022    '!$D$1:$D$1794,0),MATCH(N$1,'     2022    '!$A$1:$AC$1,0))</f>
        <v>40mm</v>
      </c>
      <c r="O261" s="154">
        <f>INDEX('     2022    '!$A$1:$AC$1563,MATCH($D261,'     2022    '!$D$1:$D$1794,0),MATCH(O$1,'     2022    '!$A$1:$AC$1,0))</f>
        <v>25</v>
      </c>
      <c r="P261" s="153">
        <f>INDEX('     2022    '!$A$1:$AC$1563,MATCH($D261,'     2022    '!$D$1:$D$1794,0),MATCH(P$1,'     2022    '!$A$1:$AC$1,0))</f>
        <v>25</v>
      </c>
      <c r="Q261" s="153" t="str">
        <f>INDEX('     2022    '!$A$1:$AC$1563,MATCH($D261,'     2022    '!$D$1:$D$1794,0),MATCH(Q$1,'     2022    '!$A$1:$AC$1,0))</f>
        <v>Yes</v>
      </c>
      <c r="R261" s="155">
        <f>INDEX('     2022    '!$A$1:$AC$1563,MATCH($D261,'     2022    '!$D$1:$D$1794,0),MATCH(R$1,'     2022    '!$A$1:$AC$1,0))</f>
        <v>22</v>
      </c>
      <c r="S261" s="155">
        <f>INDEX('     2022    '!$A$1:$AC$1563,MATCH($D261,'     2022    '!$D$1:$D$1794,0),MATCH(S$1,'     2022    '!$A$1:$AC$1,0))</f>
        <v>7.4</v>
      </c>
      <c r="T261" s="155">
        <f>INDEX('     2022    '!$A$1:$AC$1563,MATCH($D261,'     2022    '!$D$1:$D$1794,0),MATCH(T$1,'     2022    '!$A$1:$AC$1,0))</f>
        <v>0.3</v>
      </c>
      <c r="U261" s="154" t="str">
        <f>INDEX('     2022    '!$A$1:$AC$1563,MATCH($D261,'     2022    '!$D$1:$D$1794,0),MATCH(U$1,'     2022    '!$A$1:$AC$1,0))</f>
        <v>1.3G</v>
      </c>
      <c r="V261" s="153" t="str">
        <f>INDEX('     2022    '!$A$1:$AC$1563,MATCH($D261,'     2022    '!$D$1:$D$1794,0),MATCH(V$1,'     2022    '!$A$1:$AC$1,0))</f>
        <v>UN0335</v>
      </c>
      <c r="W261" s="153" t="str">
        <f>INDEX('     2022    '!$A$1:$AC$1563,MATCH($D261,'     2022    '!$D$1:$D$1794,0),MATCH(W$1,'     2022    '!$A$1:$AC$1,0))</f>
        <v>F4</v>
      </c>
      <c r="X261" s="151" t="str">
        <f>INDEX('     2022    '!$A$1:$AC$1563,MATCH($D261,'     2022    '!$D$1:$D$1794,0),MATCH(X$1,'     2022    '!$A$1:$AC$1,0))</f>
        <v/>
      </c>
      <c r="Y261" s="151" t="str">
        <f>INDEX('     2022    '!$A$1:$AC$1563,MATCH($D261,'     2022    '!$D$1:$D$1794,0),MATCH(Y$1,'     2022    '!$A$1:$AC$1,0))</f>
        <v/>
      </c>
      <c r="Z261" s="156">
        <f>INDEX('     2022    '!$A$1:$AC$1563,MATCH($D261,'     2022    '!$D$1:$D$1794,0),MATCH(Z$1,'     2022    '!$A$1:$AC$1,0))</f>
        <v>6.1600000000000002E-2</v>
      </c>
      <c r="AA261" s="153" t="str">
        <f>INDEX('     2022    '!$A$1:$AC$1563,MATCH($D261,'     2022    '!$D$1:$D$1794,0),MATCH(AA$1,'     2022    '!$A$1:$AC$1,0))</f>
        <v>1008-F4-69249654</v>
      </c>
      <c r="AB261" s="153" t="str">
        <f>INDEX('     2022    '!$A$1:$AC$1563,MATCH($D261,'     2022    '!$D$1:$D$1794,0),MATCH(AB$1,'     2022    '!$A$1:$AC$1,0))</f>
        <v>GB/HSE-348234</v>
      </c>
      <c r="AC261" s="153" t="str">
        <f>INDEX('     2022    '!$A$1:$AC$1563,MATCH($D261,'     2022    '!$D$1:$D$1794,0),MATCH(AC$1,'     2022    '!$A$1:$AC$1,0))</f>
        <v>2/4/2030</v>
      </c>
    </row>
    <row r="262" spans="1:29" ht="24">
      <c r="A262" s="32">
        <f t="shared" si="8"/>
        <v>259</v>
      </c>
      <c r="B262" s="68" t="str">
        <f>INDEX('     2022    '!B$2:B$1794,MATCH(D262,'     2022    '!D$2:D$1794,0))</f>
        <v/>
      </c>
      <c r="C262" s="204" t="str">
        <f>INDEX('     2022    '!C$2:C$1794,MATCH(D262,'     2022    '!D$2:D$1794,0))</f>
        <v>Roman Candle - 40mm</v>
      </c>
      <c r="D262" s="205" t="str">
        <f>INDEX('     2022    '!D:D,MATCH(A262,'     2022    '!AF:AF,0))</f>
        <v>C98</v>
      </c>
      <c r="E262" s="204" t="str">
        <f>INDEX('     2022    '!$A$1:$BP$1563,MATCH(D262,'     2022    '!$D$1:$D$1794,0),MATCH(E$1,'     2022    '!$A$1:$BH$1,0))</f>
        <v>40mm 8s. Silver strobe comet with blue mine</v>
      </c>
      <c r="F262" s="206" t="str">
        <f>IFERROR(IF(LEFT(INDEX('     2022    '!AD$2:AD$1794,MATCH(D262,'     2022    '!D$2:D$1794,0)),4)="http",HYPERLINK(INDEX('     2022    '!AD$2:AD$1794,MATCH(D262,'     2022    '!D$2:D$1794,0)),"Video"),""),"")</f>
        <v>Video</v>
      </c>
      <c r="G262" s="207">
        <f>INDEX('     2022    '!$A$1:$AC$1563,MATCH($D262,'     2022    '!$D$1:$D$1794,0),MATCH(G$1,'     2022    '!$A$1:$AC$1,0))</f>
        <v>6</v>
      </c>
      <c r="H262" s="150"/>
      <c r="I262" s="152">
        <f>INDEX('     2022    '!$A$1:$AC$1563,MATCH($D262,'     2022    '!$D$1:$D$1794,0),MATCH(I$1,'     2022    '!$A$1:$AC$1,0))</f>
        <v>189.35</v>
      </c>
      <c r="J262" s="150"/>
      <c r="K262" s="151">
        <f t="shared" si="9"/>
        <v>9.021248194023249</v>
      </c>
      <c r="L262" s="152">
        <f>INDEX('     2022    '!$A$1:$AC$1563,MATCH($D262,'     2022    '!$D$1:$D$1794,0),MATCH(L$1,'     2022    '!$A$1:$AC$1,0))</f>
        <v>205.2333964140289</v>
      </c>
      <c r="M262" s="152">
        <f>INDEX('     2022    '!$A$1:$AC$1563,MATCH($D262,'     2022    '!$D$1:$D$1794,0),MATCH(M$1,'     2022    '!$A$1:$AC$1,0))</f>
        <v>225.53120485058122</v>
      </c>
      <c r="N262" s="153" t="str">
        <f>INDEX('     2022    '!$A$1:$AC$1563,MATCH($D262,'     2022    '!$D$1:$D$1794,0),MATCH(N$1,'     2022    '!$A$1:$AC$1,0))</f>
        <v>40mm</v>
      </c>
      <c r="O262" s="154">
        <f>INDEX('     2022    '!$A$1:$AC$1563,MATCH($D262,'     2022    '!$D$1:$D$1794,0),MATCH(O$1,'     2022    '!$A$1:$AC$1,0))</f>
        <v>25</v>
      </c>
      <c r="P262" s="153">
        <f>INDEX('     2022    '!$A$1:$AC$1563,MATCH($D262,'     2022    '!$D$1:$D$1794,0),MATCH(P$1,'     2022    '!$A$1:$AC$1,0))</f>
        <v>27</v>
      </c>
      <c r="Q262" s="153" t="str">
        <f>INDEX('     2022    '!$A$1:$AC$1563,MATCH($D262,'     2022    '!$D$1:$D$1794,0),MATCH(Q$1,'     2022    '!$A$1:$AC$1,0))</f>
        <v>Yes</v>
      </c>
      <c r="R262" s="155">
        <f>INDEX('     2022    '!$A$1:$AC$1563,MATCH($D262,'     2022    '!$D$1:$D$1794,0),MATCH(R$1,'     2022    '!$A$1:$AC$1,0))</f>
        <v>22</v>
      </c>
      <c r="S262" s="155">
        <f>INDEX('     2022    '!$A$1:$AC$1563,MATCH($D262,'     2022    '!$D$1:$D$1794,0),MATCH(S$1,'     2022    '!$A$1:$AC$1,0))</f>
        <v>7.4</v>
      </c>
      <c r="T262" s="155">
        <f>INDEX('     2022    '!$A$1:$AC$1563,MATCH($D262,'     2022    '!$D$1:$D$1794,0),MATCH(T$1,'     2022    '!$A$1:$AC$1,0))</f>
        <v>0.3</v>
      </c>
      <c r="U262" s="154" t="str">
        <f>INDEX('     2022    '!$A$1:$AC$1563,MATCH($D262,'     2022    '!$D$1:$D$1794,0),MATCH(U$1,'     2022    '!$A$1:$AC$1,0))</f>
        <v>1.3G</v>
      </c>
      <c r="V262" s="153" t="str">
        <f>INDEX('     2022    '!$A$1:$AC$1563,MATCH($D262,'     2022    '!$D$1:$D$1794,0),MATCH(V$1,'     2022    '!$A$1:$AC$1,0))</f>
        <v>UN0335</v>
      </c>
      <c r="W262" s="153" t="str">
        <f>INDEX('     2022    '!$A$1:$AC$1563,MATCH($D262,'     2022    '!$D$1:$D$1794,0),MATCH(W$1,'     2022    '!$A$1:$AC$1,0))</f>
        <v>F4</v>
      </c>
      <c r="X262" s="151" t="str">
        <f>INDEX('     2022    '!$A$1:$AC$1563,MATCH($D262,'     2022    '!$D$1:$D$1794,0),MATCH(X$1,'     2022    '!$A$1:$AC$1,0))</f>
        <v/>
      </c>
      <c r="Y262" s="151" t="str">
        <f>INDEX('     2022    '!$A$1:$AC$1563,MATCH($D262,'     2022    '!$D$1:$D$1794,0),MATCH(Y$1,'     2022    '!$A$1:$AC$1,0))</f>
        <v/>
      </c>
      <c r="Z262" s="156">
        <f>INDEX('     2022    '!$A$1:$AC$1563,MATCH($D262,'     2022    '!$D$1:$D$1794,0),MATCH(Z$1,'     2022    '!$A$1:$AC$1,0))</f>
        <v>6.1600000000000002E-2</v>
      </c>
      <c r="AA262" s="153" t="str">
        <f>INDEX('     2022    '!$A$1:$AC$1563,MATCH($D262,'     2022    '!$D$1:$D$1794,0),MATCH(AA$1,'     2022    '!$A$1:$AC$1,0))</f>
        <v>1008-F4-69249654</v>
      </c>
      <c r="AB262" s="153" t="str">
        <f>INDEX('     2022    '!$A$1:$AC$1563,MATCH($D262,'     2022    '!$D$1:$D$1794,0),MATCH(AB$1,'     2022    '!$A$1:$AC$1,0))</f>
        <v>GB/HSE-338600</v>
      </c>
      <c r="AC262" s="153" t="str">
        <f>INDEX('     2022    '!$A$1:$AC$1563,MATCH($D262,'     2022    '!$D$1:$D$1794,0),MATCH(AC$1,'     2022    '!$A$1:$AC$1,0))</f>
        <v>5/18/2027</v>
      </c>
    </row>
    <row r="263" spans="1:29" ht="24">
      <c r="A263" s="32">
        <f t="shared" si="8"/>
        <v>260</v>
      </c>
      <c r="B263" s="68" t="str">
        <f>INDEX('     2022    '!B$2:B$1794,MATCH(D263,'     2022    '!D$2:D$1794,0))</f>
        <v/>
      </c>
      <c r="C263" s="204" t="str">
        <f>INDEX('     2022    '!C$2:C$1794,MATCH(D263,'     2022    '!D$2:D$1794,0))</f>
        <v>Roman Candle - 40mm</v>
      </c>
      <c r="D263" s="205" t="str">
        <f>INDEX('     2022    '!D:D,MATCH(A263,'     2022    '!AF:AF,0))</f>
        <v>C99</v>
      </c>
      <c r="E263" s="204" t="str">
        <f>INDEX('     2022    '!$A$1:$BP$1563,MATCH(D263,'     2022    '!$D$1:$D$1794,0),MATCH(E$1,'     2022    '!$A$1:$BH$1,0))</f>
        <v>40mm 8s. Silver butterfly with red strobe mine</v>
      </c>
      <c r="F263" s="206" t="str">
        <f>IFERROR(IF(LEFT(INDEX('     2022    '!AD$2:AD$1794,MATCH(D263,'     2022    '!D$2:D$1794,0)),4)="http",HYPERLINK(INDEX('     2022    '!AD$2:AD$1794,MATCH(D263,'     2022    '!D$2:D$1794,0)),"Video"),""),"")</f>
        <v>Video</v>
      </c>
      <c r="G263" s="207">
        <f>INDEX('     2022    '!$A$1:$AC$1563,MATCH($D263,'     2022    '!$D$1:$D$1794,0),MATCH(G$1,'     2022    '!$A$1:$AC$1,0))</f>
        <v>10</v>
      </c>
      <c r="H263" s="150"/>
      <c r="I263" s="152">
        <f>INDEX('     2022    '!$A$1:$AC$1563,MATCH($D263,'     2022    '!$D$1:$D$1794,0),MATCH(I$1,'     2022    '!$A$1:$AC$1,0))</f>
        <v>220.34</v>
      </c>
      <c r="J263" s="150"/>
      <c r="K263" s="151">
        <f t="shared" si="9"/>
        <v>9.6951999999999998</v>
      </c>
      <c r="L263" s="152">
        <f>INDEX('     2022    '!$A$1:$AC$1563,MATCH($D263,'     2022    '!$D$1:$D$1794,0),MATCH(L$1,'     2022    '!$A$1:$AC$1,0))</f>
        <v>220.5658</v>
      </c>
      <c r="M263" s="152">
        <f>INDEX('     2022    '!$A$1:$AC$1563,MATCH($D263,'     2022    '!$D$1:$D$1794,0),MATCH(M$1,'     2022    '!$A$1:$AC$1,0))</f>
        <v>242.38</v>
      </c>
      <c r="N263" s="153" t="str">
        <f>INDEX('     2022    '!$A$1:$AC$1563,MATCH($D263,'     2022    '!$D$1:$D$1794,0),MATCH(N$1,'     2022    '!$A$1:$AC$1,0))</f>
        <v>40mm</v>
      </c>
      <c r="O263" s="154">
        <f>INDEX('     2022    '!$A$1:$AC$1563,MATCH($D263,'     2022    '!$D$1:$D$1794,0),MATCH(O$1,'     2022    '!$A$1:$AC$1,0))</f>
        <v>25</v>
      </c>
      <c r="P263" s="153">
        <f>INDEX('     2022    '!$A$1:$AC$1563,MATCH($D263,'     2022    '!$D$1:$D$1794,0),MATCH(P$1,'     2022    '!$A$1:$AC$1,0))</f>
        <v>27</v>
      </c>
      <c r="Q263" s="153" t="str">
        <f>INDEX('     2022    '!$A$1:$AC$1563,MATCH($D263,'     2022    '!$D$1:$D$1794,0),MATCH(Q$1,'     2022    '!$A$1:$AC$1,0))</f>
        <v>Yes</v>
      </c>
      <c r="R263" s="155">
        <f>INDEX('     2022    '!$A$1:$AC$1563,MATCH($D263,'     2022    '!$D$1:$D$1794,0),MATCH(R$1,'     2022    '!$A$1:$AC$1,0))</f>
        <v>27</v>
      </c>
      <c r="S263" s="155">
        <f>INDEX('     2022    '!$A$1:$AC$1563,MATCH($D263,'     2022    '!$D$1:$D$1794,0),MATCH(S$1,'     2022    '!$A$1:$AC$1,0))</f>
        <v>7.4</v>
      </c>
      <c r="T263" s="155">
        <f>INDEX('     2022    '!$A$1:$AC$1563,MATCH($D263,'     2022    '!$D$1:$D$1794,0),MATCH(T$1,'     2022    '!$A$1:$AC$1,0))</f>
        <v>0.3</v>
      </c>
      <c r="U263" s="154" t="str">
        <f>INDEX('     2022    '!$A$1:$AC$1563,MATCH($D263,'     2022    '!$D$1:$D$1794,0),MATCH(U$1,'     2022    '!$A$1:$AC$1,0))</f>
        <v>1.3G</v>
      </c>
      <c r="V263" s="153" t="str">
        <f>INDEX('     2022    '!$A$1:$AC$1563,MATCH($D263,'     2022    '!$D$1:$D$1794,0),MATCH(V$1,'     2022    '!$A$1:$AC$1,0))</f>
        <v>UN0335</v>
      </c>
      <c r="W263" s="153" t="str">
        <f>INDEX('     2022    '!$A$1:$AC$1563,MATCH($D263,'     2022    '!$D$1:$D$1794,0),MATCH(W$1,'     2022    '!$A$1:$AC$1,0))</f>
        <v>F4</v>
      </c>
      <c r="X263" s="151" t="str">
        <f>INDEX('     2022    '!$A$1:$AC$1563,MATCH($D263,'     2022    '!$D$1:$D$1794,0),MATCH(X$1,'     2022    '!$A$1:$AC$1,0))</f>
        <v/>
      </c>
      <c r="Y263" s="151" t="str">
        <f>INDEX('     2022    '!$A$1:$AC$1563,MATCH($D263,'     2022    '!$D$1:$D$1794,0),MATCH(Y$1,'     2022    '!$A$1:$AC$1,0))</f>
        <v/>
      </c>
      <c r="Z263" s="156">
        <f>INDEX('     2022    '!$A$1:$AC$1563,MATCH($D263,'     2022    '!$D$1:$D$1794,0),MATCH(Z$1,'     2022    '!$A$1:$AC$1,0))</f>
        <v>7.6399999999999996E-2</v>
      </c>
      <c r="AA263" s="153" t="str">
        <f>INDEX('     2022    '!$A$1:$AC$1563,MATCH($D263,'     2022    '!$D$1:$D$1794,0),MATCH(AA$1,'     2022    '!$A$1:$AC$1,0))</f>
        <v>1008-F4-69249654</v>
      </c>
      <c r="AB263" s="153" t="str">
        <f>INDEX('     2022    '!$A$1:$AC$1563,MATCH($D263,'     2022    '!$D$1:$D$1794,0),MATCH(AB$1,'     2022    '!$A$1:$AC$1,0))</f>
        <v>GB/HSE-338601</v>
      </c>
      <c r="AC263" s="153" t="str">
        <f>INDEX('     2022    '!$A$1:$AC$1563,MATCH($D263,'     2022    '!$D$1:$D$1794,0),MATCH(AC$1,'     2022    '!$A$1:$AC$1,0))</f>
        <v>5/18/2027</v>
      </c>
    </row>
    <row r="264" spans="1:29" ht="24">
      <c r="A264" s="32">
        <f t="shared" si="8"/>
        <v>261</v>
      </c>
      <c r="B264" s="68" t="str">
        <f>INDEX('     2022    '!B$2:B$1794,MATCH(D264,'     2022    '!D$2:D$1794,0))</f>
        <v/>
      </c>
      <c r="C264" s="204" t="str">
        <f>INDEX('     2022    '!C$2:C$1794,MATCH(D264,'     2022    '!D$2:D$1794,0))</f>
        <v>Roman Candle - 40mm</v>
      </c>
      <c r="D264" s="205" t="str">
        <f>INDEX('     2022    '!D:D,MATCH(A264,'     2022    '!AF:AF,0))</f>
        <v>C116</v>
      </c>
      <c r="E264" s="204" t="str">
        <f>INDEX('     2022    '!$A$1:$BP$1563,MATCH(D264,'     2022    '!$D$1:$D$1794,0),MATCH(E$1,'     2022    '!$A$1:$BH$1,0))</f>
        <v>40mm 8s. Green bouquet to green &amp; purple peony</v>
      </c>
      <c r="F264" s="206" t="str">
        <f>IFERROR(IF(LEFT(INDEX('     2022    '!AD$2:AD$1794,MATCH(D264,'     2022    '!D$2:D$1794,0)),4)="http",HYPERLINK(INDEX('     2022    '!AD$2:AD$1794,MATCH(D264,'     2022    '!D$2:D$1794,0)),"Video"),""),"")</f>
        <v>Video</v>
      </c>
      <c r="G264" s="207">
        <f>INDEX('     2022    '!$A$1:$AC$1563,MATCH($D264,'     2022    '!$D$1:$D$1794,0),MATCH(G$1,'     2022    '!$A$1:$AC$1,0))</f>
        <v>0</v>
      </c>
      <c r="H264" s="150"/>
      <c r="I264" s="152">
        <f>INDEX('     2022    '!$A$1:$AC$1563,MATCH($D264,'     2022    '!$D$1:$D$1794,0),MATCH(I$1,'     2022    '!$A$1:$AC$1,0))</f>
        <v>221.55</v>
      </c>
      <c r="J264" s="150"/>
      <c r="K264" s="151">
        <f t="shared" si="9"/>
        <v>9.7483999999999984</v>
      </c>
      <c r="L264" s="152">
        <f>INDEX('     2022    '!$A$1:$AC$1563,MATCH($D264,'     2022    '!$D$1:$D$1794,0),MATCH(L$1,'     2022    '!$A$1:$AC$1,0))</f>
        <v>221.77609999999999</v>
      </c>
      <c r="M264" s="152">
        <f>INDEX('     2022    '!$A$1:$AC$1563,MATCH($D264,'     2022    '!$D$1:$D$1794,0),MATCH(M$1,'     2022    '!$A$1:$AC$1,0))</f>
        <v>243.70999999999998</v>
      </c>
      <c r="N264" s="153" t="str">
        <f>INDEX('     2022    '!$A$1:$AC$1563,MATCH($D264,'     2022    '!$D$1:$D$1794,0),MATCH(N$1,'     2022    '!$A$1:$AC$1,0))</f>
        <v>40mm</v>
      </c>
      <c r="O264" s="154">
        <f>INDEX('     2022    '!$A$1:$AC$1563,MATCH($D264,'     2022    '!$D$1:$D$1794,0),MATCH(O$1,'     2022    '!$A$1:$AC$1,0))</f>
        <v>25</v>
      </c>
      <c r="P264" s="153">
        <f>INDEX('     2022    '!$A$1:$AC$1563,MATCH($D264,'     2022    '!$D$1:$D$1794,0),MATCH(P$1,'     2022    '!$A$1:$AC$1,0))</f>
        <v>27</v>
      </c>
      <c r="Q264" s="153" t="str">
        <f>INDEX('     2022    '!$A$1:$AC$1563,MATCH($D264,'     2022    '!$D$1:$D$1794,0),MATCH(Q$1,'     2022    '!$A$1:$AC$1,0))</f>
        <v>Yes</v>
      </c>
      <c r="R264" s="155">
        <f>INDEX('     2022    '!$A$1:$AC$1563,MATCH($D264,'     2022    '!$D$1:$D$1794,0),MATCH(R$1,'     2022    '!$A$1:$AC$1,0))</f>
        <v>22</v>
      </c>
      <c r="S264" s="155">
        <f>INDEX('     2022    '!$A$1:$AC$1563,MATCH($D264,'     2022    '!$D$1:$D$1794,0),MATCH(S$1,'     2022    '!$A$1:$AC$1,0))</f>
        <v>7.4</v>
      </c>
      <c r="T264" s="155">
        <f>INDEX('     2022    '!$A$1:$AC$1563,MATCH($D264,'     2022    '!$D$1:$D$1794,0),MATCH(T$1,'     2022    '!$A$1:$AC$1,0))</f>
        <v>0.3</v>
      </c>
      <c r="U264" s="154" t="str">
        <f>INDEX('     2022    '!$A$1:$AC$1563,MATCH($D264,'     2022    '!$D$1:$D$1794,0),MATCH(U$1,'     2022    '!$A$1:$AC$1,0))</f>
        <v>1.3G</v>
      </c>
      <c r="V264" s="153" t="str">
        <f>INDEX('     2022    '!$A$1:$AC$1563,MATCH($D264,'     2022    '!$D$1:$D$1794,0),MATCH(V$1,'     2022    '!$A$1:$AC$1,0))</f>
        <v>UN0335</v>
      </c>
      <c r="W264" s="153" t="str">
        <f>INDEX('     2022    '!$A$1:$AC$1563,MATCH($D264,'     2022    '!$D$1:$D$1794,0),MATCH(W$1,'     2022    '!$A$1:$AC$1,0))</f>
        <v>F4</v>
      </c>
      <c r="X264" s="151" t="str">
        <f>INDEX('     2022    '!$A$1:$AC$1563,MATCH($D264,'     2022    '!$D$1:$D$1794,0),MATCH(X$1,'     2022    '!$A$1:$AC$1,0))</f>
        <v/>
      </c>
      <c r="Y264" s="151" t="str">
        <f>INDEX('     2022    '!$A$1:$AC$1563,MATCH($D264,'     2022    '!$D$1:$D$1794,0),MATCH(Y$1,'     2022    '!$A$1:$AC$1,0))</f>
        <v/>
      </c>
      <c r="Z264" s="156">
        <f>INDEX('     2022    '!$A$1:$AC$1563,MATCH($D264,'     2022    '!$D$1:$D$1794,0),MATCH(Z$1,'     2022    '!$A$1:$AC$1,0))</f>
        <v>7.6399999999999996E-2</v>
      </c>
      <c r="AA264" s="153" t="str">
        <f>INDEX('     2022    '!$A$1:$AC$1563,MATCH($D264,'     2022    '!$D$1:$D$1794,0),MATCH(AA$1,'     2022    '!$A$1:$AC$1,0))</f>
        <v>1008-F4-69249655</v>
      </c>
      <c r="AB264" s="153" t="str">
        <f>INDEX('     2022    '!$A$1:$AC$1563,MATCH($D264,'     2022    '!$D$1:$D$1794,0),MATCH(AB$1,'     2022    '!$A$1:$AC$1,0))</f>
        <v>GB/HSE-340771</v>
      </c>
      <c r="AC264" s="153" t="str">
        <f>INDEX('     2022    '!$A$1:$AC$1563,MATCH($D264,'     2022    '!$D$1:$D$1794,0),MATCH(AC$1,'     2022    '!$A$1:$AC$1,0))</f>
        <v>8/3/2027</v>
      </c>
    </row>
    <row r="265" spans="1:29" ht="24">
      <c r="A265" s="32">
        <f t="shared" si="8"/>
        <v>262</v>
      </c>
      <c r="B265" s="68" t="str">
        <f>INDEX('     2022    '!B$2:B$1794,MATCH(D265,'     2022    '!D$2:D$1794,0))</f>
        <v/>
      </c>
      <c r="C265" s="204" t="str">
        <f>INDEX('     2022    '!C$2:C$1794,MATCH(D265,'     2022    '!D$2:D$1794,0))</f>
        <v>Roman Candle - 40mm</v>
      </c>
      <c r="D265" s="205" t="str">
        <f>INDEX('     2022    '!D:D,MATCH(A265,'     2022    '!AF:AF,0))</f>
        <v>CRC0036</v>
      </c>
      <c r="E265" s="204" t="str">
        <f>INDEX('     2022    '!$A$1:$BP$1563,MATCH(D265,'     2022    '!$D$1:$D$1794,0),MATCH(E$1,'     2022    '!$A$1:$BH$1,0))</f>
        <v>40mm 8s. Red mine to red xette, green mine to green xette, orange mine to orange xette, blue mine to blue xette - repeat.</v>
      </c>
      <c r="F265" s="206" t="str">
        <f>IFERROR(IF(LEFT(INDEX('     2022    '!AD$2:AD$1794,MATCH(D265,'     2022    '!D$2:D$1794,0)),4)="http",HYPERLINK(INDEX('     2022    '!AD$2:AD$1794,MATCH(D265,'     2022    '!D$2:D$1794,0)),"Video"),""),"")</f>
        <v>Video</v>
      </c>
      <c r="G265" s="207">
        <f>INDEX('     2022    '!$A$1:$AC$1563,MATCH($D265,'     2022    '!$D$1:$D$1794,0),MATCH(G$1,'     2022    '!$A$1:$AC$1,0))</f>
        <v>0</v>
      </c>
      <c r="H265" s="150"/>
      <c r="I265" s="152">
        <f>INDEX('     2022    '!$A$1:$AC$1563,MATCH($D265,'     2022    '!$D$1:$D$1794,0),MATCH(I$1,'     2022    '!$A$1:$AC$1,0))</f>
        <v>208.32</v>
      </c>
      <c r="J265" s="150"/>
      <c r="K265" s="151">
        <f t="shared" si="9"/>
        <v>10.003230997170936</v>
      </c>
      <c r="L265" s="152">
        <f>INDEX('     2022    '!$A$1:$AC$1563,MATCH($D265,'     2022    '!$D$1:$D$1794,0),MATCH(L$1,'     2022    '!$A$1:$AC$1,0))</f>
        <v>227.57350518563882</v>
      </c>
      <c r="M265" s="152">
        <f>INDEX('     2022    '!$A$1:$AC$1563,MATCH($D265,'     2022    '!$D$1:$D$1794,0),MATCH(M$1,'     2022    '!$A$1:$AC$1,0))</f>
        <v>250.08077492927342</v>
      </c>
      <c r="N265" s="153" t="str">
        <f>INDEX('     2022    '!$A$1:$AC$1563,MATCH($D265,'     2022    '!$D$1:$D$1794,0),MATCH(N$1,'     2022    '!$A$1:$AC$1,0))</f>
        <v>40mm</v>
      </c>
      <c r="O265" s="154">
        <f>INDEX('     2022    '!$A$1:$AC$1563,MATCH($D265,'     2022    '!$D$1:$D$1794,0),MATCH(O$1,'     2022    '!$A$1:$AC$1,0))</f>
        <v>25</v>
      </c>
      <c r="P265" s="153">
        <f>INDEX('     2022    '!$A$1:$AC$1563,MATCH($D265,'     2022    '!$D$1:$D$1794,0),MATCH(P$1,'     2022    '!$A$1:$AC$1,0))</f>
        <v>25</v>
      </c>
      <c r="Q265" s="153" t="str">
        <f>INDEX('     2022    '!$A$1:$AC$1563,MATCH($D265,'     2022    '!$D$1:$D$1794,0),MATCH(Q$1,'     2022    '!$A$1:$AC$1,0))</f>
        <v>Yes</v>
      </c>
      <c r="R265" s="155">
        <f>INDEX('     2022    '!$A$1:$AC$1563,MATCH($D265,'     2022    '!$D$1:$D$1794,0),MATCH(R$1,'     2022    '!$A$1:$AC$1,0))</f>
        <v>45.75</v>
      </c>
      <c r="S265" s="155">
        <f>INDEX('     2022    '!$A$1:$AC$1563,MATCH($D265,'     2022    '!$D$1:$D$1794,0),MATCH(S$1,'     2022    '!$A$1:$AC$1,0))</f>
        <v>18.75</v>
      </c>
      <c r="T265" s="155">
        <f>INDEX('     2022    '!$A$1:$AC$1563,MATCH($D265,'     2022    '!$D$1:$D$1794,0),MATCH(T$1,'     2022    '!$A$1:$AC$1,0))</f>
        <v>0.3</v>
      </c>
      <c r="U265" s="154" t="str">
        <f>INDEX('     2022    '!$A$1:$AC$1563,MATCH($D265,'     2022    '!$D$1:$D$1794,0),MATCH(U$1,'     2022    '!$A$1:$AC$1,0))</f>
        <v>1.4G</v>
      </c>
      <c r="V265" s="153" t="str">
        <f>INDEX('     2022    '!$A$1:$AC$1563,MATCH($D265,'     2022    '!$D$1:$D$1794,0),MATCH(V$1,'     2022    '!$A$1:$AC$1,0))</f>
        <v>UN0336</v>
      </c>
      <c r="W265" s="153" t="str">
        <f>INDEX('     2022    '!$A$1:$AC$1563,MATCH($D265,'     2022    '!$D$1:$D$1794,0),MATCH(W$1,'     2022    '!$A$1:$AC$1,0))</f>
        <v>F4</v>
      </c>
      <c r="X265" s="151" t="str">
        <f>INDEX('     2022    '!$A$1:$AC$1563,MATCH($D265,'     2022    '!$D$1:$D$1794,0),MATCH(X$1,'     2022    '!$A$1:$AC$1,0))</f>
        <v/>
      </c>
      <c r="Y265" s="151" t="str">
        <f>INDEX('     2022    '!$A$1:$AC$1563,MATCH($D265,'     2022    '!$D$1:$D$1794,0),MATCH(Y$1,'     2022    '!$A$1:$AC$1,0))</f>
        <v/>
      </c>
      <c r="Z265" s="156">
        <f>INDEX('     2022    '!$A$1:$AC$1563,MATCH($D265,'     2022    '!$D$1:$D$1794,0),MATCH(Z$1,'     2022    '!$A$1:$AC$1,0))</f>
        <v>6.1600000000000002E-2</v>
      </c>
      <c r="AA265" s="153" t="str">
        <f>INDEX('     2022    '!$A$1:$AC$1563,MATCH($D265,'     2022    '!$D$1:$D$1794,0),MATCH(AA$1,'     2022    '!$A$1:$AC$1,0))</f>
        <v>1008-F4-69249655</v>
      </c>
      <c r="AB265" s="153" t="str">
        <f>INDEX('     2022    '!$A$1:$AC$1563,MATCH($D265,'     2022    '!$D$1:$D$1794,0),MATCH(AB$1,'     2022    '!$A$1:$AC$1,0))</f>
        <v>GB/HSE-348242</v>
      </c>
      <c r="AC265" s="153" t="str">
        <f>INDEX('     2022    '!$A$1:$AC$1563,MATCH($D265,'     2022    '!$D$1:$D$1794,0),MATCH(AC$1,'     2022    '!$A$1:$AC$1,0))</f>
        <v>2/4/2030</v>
      </c>
    </row>
    <row r="266" spans="1:29" ht="24">
      <c r="A266" s="32">
        <f t="shared" si="8"/>
        <v>263</v>
      </c>
      <c r="B266" s="68" t="str">
        <f>INDEX('     2022    '!B$2:B$1794,MATCH(D266,'     2022    '!D$2:D$1794,0))</f>
        <v/>
      </c>
      <c r="C266" s="204" t="str">
        <f>INDEX('     2022    '!C$2:C$1794,MATCH(D266,'     2022    '!D$2:D$1794,0))</f>
        <v>Roman Candle - 49mm</v>
      </c>
      <c r="D266" s="205" t="str">
        <f>INDEX('     2022    '!D:D,MATCH(A266,'     2022    '!AF:AF,0))</f>
        <v>C115</v>
      </c>
      <c r="E266" s="204" t="str">
        <f>INDEX('     2022    '!$A$1:$BP$1563,MATCH(D266,'     2022    '!$D$1:$D$1794,0),MATCH(E$1,'     2022    '!$A$1:$BH$1,0))</f>
        <v>49mm 8s. Crackling comet</v>
      </c>
      <c r="F266" s="206" t="str">
        <f>IFERROR(IF(LEFT(INDEX('     2022    '!AD$2:AD$1794,MATCH(D266,'     2022    '!D$2:D$1794,0)),4)="http",HYPERLINK(INDEX('     2022    '!AD$2:AD$1794,MATCH(D266,'     2022    '!D$2:D$1794,0)),"Video"),""),"")</f>
        <v>Video</v>
      </c>
      <c r="G266" s="207">
        <f>INDEX('     2022    '!$A$1:$AC$1563,MATCH($D266,'     2022    '!$D$1:$D$1794,0),MATCH(G$1,'     2022    '!$A$1:$AC$1,0))</f>
        <v>3</v>
      </c>
      <c r="H266" s="150"/>
      <c r="I266" s="152">
        <f>INDEX('     2022    '!$A$1:$AC$1563,MATCH($D266,'     2022    '!$D$1:$D$1794,0),MATCH(I$1,'     2022    '!$A$1:$AC$1,0))</f>
        <v>132.41999999999999</v>
      </c>
      <c r="J266" s="150"/>
      <c r="K266" s="151">
        <f t="shared" si="9"/>
        <v>12.139166666666666</v>
      </c>
      <c r="L266" s="152">
        <f>INDEX('     2022    '!$A$1:$AC$1563,MATCH($D266,'     2022    '!$D$1:$D$1794,0),MATCH(L$1,'     2022    '!$A$1:$AC$1,0))</f>
        <v>132.55969999999999</v>
      </c>
      <c r="M266" s="152">
        <f>INDEX('     2022    '!$A$1:$AC$1563,MATCH($D266,'     2022    '!$D$1:$D$1794,0),MATCH(M$1,'     2022    '!$A$1:$AC$1,0))</f>
        <v>145.66999999999999</v>
      </c>
      <c r="N266" s="153" t="str">
        <f>INDEX('     2022    '!$A$1:$AC$1563,MATCH($D266,'     2022    '!$D$1:$D$1794,0),MATCH(N$1,'     2022    '!$A$1:$AC$1,0))</f>
        <v>49mm</v>
      </c>
      <c r="O266" s="154">
        <f>INDEX('     2022    '!$A$1:$AC$1563,MATCH($D266,'     2022    '!$D$1:$D$1794,0),MATCH(O$1,'     2022    '!$A$1:$AC$1,0))</f>
        <v>12</v>
      </c>
      <c r="P266" s="153">
        <f>INDEX('     2022    '!$A$1:$AC$1563,MATCH($D266,'     2022    '!$D$1:$D$1794,0),MATCH(P$1,'     2022    '!$A$1:$AC$1,0))</f>
        <v>30</v>
      </c>
      <c r="Q266" s="153" t="str">
        <f>INDEX('     2022    '!$A$1:$AC$1563,MATCH($D266,'     2022    '!$D$1:$D$1794,0),MATCH(Q$1,'     2022    '!$A$1:$AC$1,0))</f>
        <v>Yes</v>
      </c>
      <c r="R266" s="155">
        <f>INDEX('     2022    '!$A$1:$AC$1563,MATCH($D266,'     2022    '!$D$1:$D$1794,0),MATCH(R$1,'     2022    '!$A$1:$AC$1,0))</f>
        <v>19</v>
      </c>
      <c r="S266" s="155">
        <f>INDEX('     2022    '!$A$1:$AC$1563,MATCH($D266,'     2022    '!$D$1:$D$1794,0),MATCH(S$1,'     2022    '!$A$1:$AC$1,0))</f>
        <v>7.46</v>
      </c>
      <c r="T266" s="155">
        <f>INDEX('     2022    '!$A$1:$AC$1563,MATCH($D266,'     2022    '!$D$1:$D$1794,0),MATCH(T$1,'     2022    '!$A$1:$AC$1,0))</f>
        <v>0.3</v>
      </c>
      <c r="U266" s="154" t="str">
        <f>INDEX('     2022    '!$A$1:$AC$1563,MATCH($D266,'     2022    '!$D$1:$D$1794,0),MATCH(U$1,'     2022    '!$A$1:$AC$1,0))</f>
        <v>1.3G</v>
      </c>
      <c r="V266" s="153" t="str">
        <f>INDEX('     2022    '!$A$1:$AC$1563,MATCH($D266,'     2022    '!$D$1:$D$1794,0),MATCH(V$1,'     2022    '!$A$1:$AC$1,0))</f>
        <v>UN0335</v>
      </c>
      <c r="W266" s="153" t="str">
        <f>INDEX('     2022    '!$A$1:$AC$1563,MATCH($D266,'     2022    '!$D$1:$D$1794,0),MATCH(W$1,'     2022    '!$A$1:$AC$1,0))</f>
        <v>F4</v>
      </c>
      <c r="X266" s="151" t="str">
        <f>INDEX('     2022    '!$A$1:$AC$1563,MATCH($D266,'     2022    '!$D$1:$D$1794,0),MATCH(X$1,'     2022    '!$A$1:$AC$1,0))</f>
        <v/>
      </c>
      <c r="Y266" s="151" t="str">
        <f>INDEX('     2022    '!$A$1:$AC$1563,MATCH($D266,'     2022    '!$D$1:$D$1794,0),MATCH(Y$1,'     2022    '!$A$1:$AC$1,0))</f>
        <v/>
      </c>
      <c r="Z266" s="156">
        <f>INDEX('     2022    '!$A$1:$AC$1563,MATCH($D266,'     2022    '!$D$1:$D$1794,0),MATCH(Z$1,'     2022    '!$A$1:$AC$1,0))</f>
        <v>4.4900000000000002E-2</v>
      </c>
      <c r="AA266" s="153" t="str">
        <f>INDEX('     2022    '!$A$1:$AC$1563,MATCH($D266,'     2022    '!$D$1:$D$1794,0),MATCH(AA$1,'     2022    '!$A$1:$AC$1,0))</f>
        <v>1008-F4-69249652</v>
      </c>
      <c r="AB266" s="153" t="str">
        <f>INDEX('     2022    '!$A$1:$AC$1563,MATCH($D266,'     2022    '!$D$1:$D$1794,0),MATCH(AB$1,'     2022    '!$A$1:$AC$1,0))</f>
        <v>GB/HSE-351064</v>
      </c>
      <c r="AC266" s="153" t="str">
        <f>INDEX('     2022    '!$A$1:$AC$1563,MATCH($D266,'     2022    '!$D$1:$D$1794,0),MATCH(AC$1,'     2022    '!$A$1:$AC$1,0))</f>
        <v>7/29/2030</v>
      </c>
    </row>
    <row r="267" spans="1:29" ht="24">
      <c r="A267" s="32">
        <f t="shared" si="8"/>
        <v>264</v>
      </c>
      <c r="B267" s="68" t="str">
        <f>INDEX('     2022    '!B$2:B$1794,MATCH(D267,'     2022    '!D$2:D$1794,0))</f>
        <v/>
      </c>
      <c r="C267" s="204" t="str">
        <f>INDEX('     2022    '!C$2:C$1794,MATCH(D267,'     2022    '!D$2:D$1794,0))</f>
        <v>Roman Candle - 49mm</v>
      </c>
      <c r="D267" s="205" t="str">
        <f>INDEX('     2022    '!D:D,MATCH(A267,'     2022    '!AF:AF,0))</f>
        <v>C439</v>
      </c>
      <c r="E267" s="204" t="str">
        <f>INDEX('     2022    '!$A$1:$BP$1563,MATCH(D267,'     2022    '!$D$1:$D$1794,0),MATCH(E$1,'     2022    '!$A$1:$BH$1,0))</f>
        <v>49mm 8s. Silver to green crossette w red strobe mine</v>
      </c>
      <c r="F267" s="206" t="str">
        <f>IFERROR(IF(LEFT(INDEX('     2022    '!AD$2:AD$1794,MATCH(D267,'     2022    '!D$2:D$1794,0)),4)="http",HYPERLINK(INDEX('     2022    '!AD$2:AD$1794,MATCH(D267,'     2022    '!D$2:D$1794,0)),"Video"),""),"")</f>
        <v>Video</v>
      </c>
      <c r="G267" s="207">
        <f>INDEX('     2022    '!$A$1:$AC$1563,MATCH($D267,'     2022    '!$D$1:$D$1794,0),MATCH(G$1,'     2022    '!$A$1:$AC$1,0))</f>
        <v>6</v>
      </c>
      <c r="H267" s="150"/>
      <c r="I267" s="152">
        <f>INDEX('     2022    '!$A$1:$AC$1563,MATCH($D267,'     2022    '!$D$1:$D$1794,0),MATCH(I$1,'     2022    '!$A$1:$AC$1,0))</f>
        <v>138.74</v>
      </c>
      <c r="J267" s="150"/>
      <c r="K267" s="151">
        <f t="shared" si="9"/>
        <v>12.718333333333334</v>
      </c>
      <c r="L267" s="152">
        <f>INDEX('     2022    '!$A$1:$AC$1563,MATCH($D267,'     2022    '!$D$1:$D$1794,0),MATCH(L$1,'     2022    '!$A$1:$AC$1,0))</f>
        <v>138.88420000000002</v>
      </c>
      <c r="M267" s="152">
        <f>INDEX('     2022    '!$A$1:$AC$1563,MATCH($D267,'     2022    '!$D$1:$D$1794,0),MATCH(M$1,'     2022    '!$A$1:$AC$1,0))</f>
        <v>152.62</v>
      </c>
      <c r="N267" s="153" t="str">
        <f>INDEX('     2022    '!$A$1:$AC$1563,MATCH($D267,'     2022    '!$D$1:$D$1794,0),MATCH(N$1,'     2022    '!$A$1:$AC$1,0))</f>
        <v>49mm</v>
      </c>
      <c r="O267" s="154">
        <f>INDEX('     2022    '!$A$1:$AC$1563,MATCH($D267,'     2022    '!$D$1:$D$1794,0),MATCH(O$1,'     2022    '!$A$1:$AC$1,0))</f>
        <v>12</v>
      </c>
      <c r="P267" s="153">
        <f>INDEX('     2022    '!$A$1:$AC$1563,MATCH($D267,'     2022    '!$D$1:$D$1794,0),MATCH(P$1,'     2022    '!$A$1:$AC$1,0))</f>
        <v>25</v>
      </c>
      <c r="Q267" s="153" t="str">
        <f>INDEX('     2022    '!$A$1:$AC$1563,MATCH($D267,'     2022    '!$D$1:$D$1794,0),MATCH(Q$1,'     2022    '!$A$1:$AC$1,0))</f>
        <v>Yes</v>
      </c>
      <c r="R267" s="155">
        <f>INDEX('     2022    '!$A$1:$AC$1563,MATCH($D267,'     2022    '!$D$1:$D$1794,0),MATCH(R$1,'     2022    '!$A$1:$AC$1,0))</f>
        <v>21</v>
      </c>
      <c r="S267" s="155">
        <f>INDEX('     2022    '!$A$1:$AC$1563,MATCH($D267,'     2022    '!$D$1:$D$1794,0),MATCH(S$1,'     2022    '!$A$1:$AC$1,0))</f>
        <v>3</v>
      </c>
      <c r="T267" s="155">
        <f>INDEX('     2022    '!$A$1:$AC$1563,MATCH($D267,'     2022    '!$D$1:$D$1794,0),MATCH(T$1,'     2022    '!$A$1:$AC$1,0))</f>
        <v>0.3</v>
      </c>
      <c r="U267" s="154" t="str">
        <f>INDEX('     2022    '!$A$1:$AC$1563,MATCH($D267,'     2022    '!$D$1:$D$1794,0),MATCH(U$1,'     2022    '!$A$1:$AC$1,0))</f>
        <v>1.3G</v>
      </c>
      <c r="V267" s="153" t="str">
        <f>INDEX('     2022    '!$A$1:$AC$1563,MATCH($D267,'     2022    '!$D$1:$D$1794,0),MATCH(V$1,'     2022    '!$A$1:$AC$1,0))</f>
        <v>UN0335</v>
      </c>
      <c r="W267" s="153" t="str">
        <f>INDEX('     2022    '!$A$1:$AC$1563,MATCH($D267,'     2022    '!$D$1:$D$1794,0),MATCH(W$1,'     2022    '!$A$1:$AC$1,0))</f>
        <v>F4</v>
      </c>
      <c r="X267" s="151" t="str">
        <f>INDEX('     2022    '!$A$1:$AC$1563,MATCH($D267,'     2022    '!$D$1:$D$1794,0),MATCH(X$1,'     2022    '!$A$1:$AC$1,0))</f>
        <v/>
      </c>
      <c r="Y267" s="151" t="str">
        <f>INDEX('     2022    '!$A$1:$AC$1563,MATCH($D267,'     2022    '!$D$1:$D$1794,0),MATCH(Y$1,'     2022    '!$A$1:$AC$1,0))</f>
        <v/>
      </c>
      <c r="Z267" s="156">
        <f>INDEX('     2022    '!$A$1:$AC$1563,MATCH($D267,'     2022    '!$D$1:$D$1794,0),MATCH(Z$1,'     2022    '!$A$1:$AC$1,0))</f>
        <v>0.05</v>
      </c>
      <c r="AA267" s="153" t="str">
        <f>INDEX('     2022    '!$A$1:$AC$1563,MATCH($D267,'     2022    '!$D$1:$D$1794,0),MATCH(AA$1,'     2022    '!$A$1:$AC$1,0))</f>
        <v>2806-F4-001957</v>
      </c>
      <c r="AB267" s="153" t="str">
        <f>INDEX('     2022    '!$A$1:$AC$1563,MATCH($D267,'     2022    '!$D$1:$D$1794,0),MATCH(AB$1,'     2022    '!$A$1:$AC$1,0))</f>
        <v>GB/HSE-362422</v>
      </c>
      <c r="AC267" s="153" t="str">
        <f>INDEX('     2022    '!$A$1:$AC$1563,MATCH($D267,'     2022    '!$D$1:$D$1794,0),MATCH(AC$1,'     2022    '!$A$1:$AC$1,0))</f>
        <v>11/30/2030</v>
      </c>
    </row>
    <row r="268" spans="1:29" ht="24">
      <c r="A268" s="32">
        <f t="shared" si="8"/>
        <v>265</v>
      </c>
      <c r="B268" s="68" t="str">
        <f>INDEX('     2022    '!B$2:B$1794,MATCH(D268,'     2022    '!D$2:D$1794,0))</f>
        <v/>
      </c>
      <c r="C268" s="204" t="str">
        <f>INDEX('     2022    '!C$2:C$1794,MATCH(D268,'     2022    '!D$2:D$1794,0))</f>
        <v>Roman Candle - 49mm</v>
      </c>
      <c r="D268" s="205" t="str">
        <f>INDEX('     2022    '!D:D,MATCH(A268,'     2022    '!AF:AF,0))</f>
        <v>C113</v>
      </c>
      <c r="E268" s="204" t="str">
        <f>INDEX('     2022    '!$A$1:$BP$1563,MATCH(D268,'     2022    '!$D$1:$D$1794,0),MATCH(E$1,'     2022    '!$A$1:$BH$1,0))</f>
        <v>49mm 8s. Gold Tail to Blue crossette</v>
      </c>
      <c r="F268" s="206" t="str">
        <f>IFERROR(IF(LEFT(INDEX('     2022    '!AD$2:AD$1794,MATCH(D268,'     2022    '!D$2:D$1794,0)),4)="http",HYPERLINK(INDEX('     2022    '!AD$2:AD$1794,MATCH(D268,'     2022    '!D$2:D$1794,0)),"Video"),""),"")</f>
        <v>Video</v>
      </c>
      <c r="G268" s="207">
        <f>INDEX('     2022    '!$A$1:$AC$1563,MATCH($D268,'     2022    '!$D$1:$D$1794,0),MATCH(G$1,'     2022    '!$A$1:$AC$1,0))</f>
        <v>0</v>
      </c>
      <c r="H268" s="150"/>
      <c r="I268" s="152">
        <f>INDEX('     2022    '!$A$1:$AC$1563,MATCH($D268,'     2022    '!$D$1:$D$1794,0),MATCH(I$1,'     2022    '!$A$1:$AC$1,0))</f>
        <v>133.85</v>
      </c>
      <c r="J268" s="150"/>
      <c r="K268" s="151">
        <f t="shared" si="9"/>
        <v>13.206654927767351</v>
      </c>
      <c r="L268" s="152">
        <f>INDEX('     2022    '!$A$1:$AC$1563,MATCH($D268,'     2022    '!$D$1:$D$1794,0),MATCH(L$1,'     2022    '!$A$1:$AC$1,0))</f>
        <v>144.21667181121947</v>
      </c>
      <c r="M268" s="152">
        <f>INDEX('     2022    '!$A$1:$AC$1563,MATCH($D268,'     2022    '!$D$1:$D$1794,0),MATCH(M$1,'     2022    '!$A$1:$AC$1,0))</f>
        <v>158.47985913320821</v>
      </c>
      <c r="N268" s="153" t="str">
        <f>INDEX('     2022    '!$A$1:$AC$1563,MATCH($D268,'     2022    '!$D$1:$D$1794,0),MATCH(N$1,'     2022    '!$A$1:$AC$1,0))</f>
        <v>49mm</v>
      </c>
      <c r="O268" s="154">
        <f>INDEX('     2022    '!$A$1:$AC$1563,MATCH($D268,'     2022    '!$D$1:$D$1794,0),MATCH(O$1,'     2022    '!$A$1:$AC$1,0))</f>
        <v>12</v>
      </c>
      <c r="P268" s="153">
        <f>INDEX('     2022    '!$A$1:$AC$1563,MATCH($D268,'     2022    '!$D$1:$D$1794,0),MATCH(P$1,'     2022    '!$A$1:$AC$1,0))</f>
        <v>30</v>
      </c>
      <c r="Q268" s="153" t="str">
        <f>INDEX('     2022    '!$A$1:$AC$1563,MATCH($D268,'     2022    '!$D$1:$D$1794,0),MATCH(Q$1,'     2022    '!$A$1:$AC$1,0))</f>
        <v>Yes</v>
      </c>
      <c r="R268" s="155">
        <f>INDEX('     2022    '!$A$1:$AC$1563,MATCH($D268,'     2022    '!$D$1:$D$1794,0),MATCH(R$1,'     2022    '!$A$1:$AC$1,0))</f>
        <v>19</v>
      </c>
      <c r="S268" s="155">
        <f>INDEX('     2022    '!$A$1:$AC$1563,MATCH($D268,'     2022    '!$D$1:$D$1794,0),MATCH(S$1,'     2022    '!$A$1:$AC$1,0))</f>
        <v>7.46</v>
      </c>
      <c r="T268" s="155">
        <f>INDEX('     2022    '!$A$1:$AC$1563,MATCH($D268,'     2022    '!$D$1:$D$1794,0),MATCH(T$1,'     2022    '!$A$1:$AC$1,0))</f>
        <v>0.3</v>
      </c>
      <c r="U268" s="154" t="str">
        <f>INDEX('     2022    '!$A$1:$AC$1563,MATCH($D268,'     2022    '!$D$1:$D$1794,0),MATCH(U$1,'     2022    '!$A$1:$AC$1,0))</f>
        <v>1.3G</v>
      </c>
      <c r="V268" s="153" t="str">
        <f>INDEX('     2022    '!$A$1:$AC$1563,MATCH($D268,'     2022    '!$D$1:$D$1794,0),MATCH(V$1,'     2022    '!$A$1:$AC$1,0))</f>
        <v>UN0335</v>
      </c>
      <c r="W268" s="153" t="str">
        <f>INDEX('     2022    '!$A$1:$AC$1563,MATCH($D268,'     2022    '!$D$1:$D$1794,0),MATCH(W$1,'     2022    '!$A$1:$AC$1,0))</f>
        <v>F4</v>
      </c>
      <c r="X268" s="151" t="str">
        <f>INDEX('     2022    '!$A$1:$AC$1563,MATCH($D268,'     2022    '!$D$1:$D$1794,0),MATCH(X$1,'     2022    '!$A$1:$AC$1,0))</f>
        <v/>
      </c>
      <c r="Y268" s="151" t="str">
        <f>INDEX('     2022    '!$A$1:$AC$1563,MATCH($D268,'     2022    '!$D$1:$D$1794,0),MATCH(Y$1,'     2022    '!$A$1:$AC$1,0))</f>
        <v/>
      </c>
      <c r="Z268" s="156">
        <f>INDEX('     2022    '!$A$1:$AC$1563,MATCH($D268,'     2022    '!$D$1:$D$1794,0),MATCH(Z$1,'     2022    '!$A$1:$AC$1,0))</f>
        <v>4.3499999999999997E-2</v>
      </c>
      <c r="AA268" s="153" t="str">
        <f>INDEX('     2022    '!$A$1:$AC$1563,MATCH($D268,'     2022    '!$D$1:$D$1794,0),MATCH(AA$1,'     2022    '!$A$1:$AC$1,0))</f>
        <v>1008-F4-69249657</v>
      </c>
      <c r="AB268" s="153" t="str">
        <f>INDEX('     2022    '!$A$1:$AC$1563,MATCH($D268,'     2022    '!$D$1:$D$1794,0),MATCH(AB$1,'     2022    '!$A$1:$AC$1,0))</f>
        <v>GB/HSE-351062</v>
      </c>
      <c r="AC268" s="153" t="str">
        <f>INDEX('     2022    '!$A$1:$AC$1563,MATCH($D268,'     2022    '!$D$1:$D$1794,0),MATCH(AC$1,'     2022    '!$A$1:$AC$1,0))</f>
        <v>7/29/2030</v>
      </c>
    </row>
    <row r="269" spans="1:29" ht="24">
      <c r="A269" s="32">
        <f t="shared" si="8"/>
        <v>266</v>
      </c>
      <c r="B269" s="68" t="str">
        <f>INDEX('     2022    '!B$2:B$1794,MATCH(D269,'     2022    '!D$2:D$1794,0))</f>
        <v/>
      </c>
      <c r="C269" s="204" t="str">
        <f>INDEX('     2022    '!C$2:C$1794,MATCH(D269,'     2022    '!D$2:D$1794,0))</f>
        <v>Roman Candle - 49mm</v>
      </c>
      <c r="D269" s="205" t="str">
        <f>INDEX('     2022    '!D:D,MATCH(A269,'     2022    '!AF:AF,0))</f>
        <v>C57</v>
      </c>
      <c r="E269" s="204" t="str">
        <f>INDEX('     2022    '!$A$1:$BP$1563,MATCH(D269,'     2022    '!$D$1:$D$1794,0),MATCH(E$1,'     2022    '!$A$1:$BH$1,0))</f>
        <v>49mm 8s. Silver to red crossette</v>
      </c>
      <c r="F269" s="206" t="str">
        <f>IFERROR(IF(LEFT(INDEX('     2022    '!AD$2:AD$1794,MATCH(D269,'     2022    '!D$2:D$1794,0)),4)="http",HYPERLINK(INDEX('     2022    '!AD$2:AD$1794,MATCH(D269,'     2022    '!D$2:D$1794,0)),"Video"),""),"")</f>
        <v>Video</v>
      </c>
      <c r="G269" s="207">
        <f>INDEX('     2022    '!$A$1:$AC$1563,MATCH($D269,'     2022    '!$D$1:$D$1794,0),MATCH(G$1,'     2022    '!$A$1:$AC$1,0))</f>
        <v>5</v>
      </c>
      <c r="H269" s="150"/>
      <c r="I269" s="152">
        <f>INDEX('     2022    '!$A$1:$AC$1563,MATCH($D269,'     2022    '!$D$1:$D$1794,0),MATCH(I$1,'     2022    '!$A$1:$AC$1,0))</f>
        <v>134.33000000000001</v>
      </c>
      <c r="J269" s="150"/>
      <c r="K269" s="151">
        <f t="shared" si="9"/>
        <v>13.292831110103533</v>
      </c>
      <c r="L269" s="152">
        <f>INDEX('     2022    '!$A$1:$AC$1563,MATCH($D269,'     2022    '!$D$1:$D$1794,0),MATCH(L$1,'     2022    '!$A$1:$AC$1,0))</f>
        <v>145.15771572233058</v>
      </c>
      <c r="M269" s="152">
        <f>INDEX('     2022    '!$A$1:$AC$1563,MATCH($D269,'     2022    '!$D$1:$D$1794,0),MATCH(M$1,'     2022    '!$A$1:$AC$1,0))</f>
        <v>159.51397332124239</v>
      </c>
      <c r="N269" s="153" t="str">
        <f>INDEX('     2022    '!$A$1:$AC$1563,MATCH($D269,'     2022    '!$D$1:$D$1794,0),MATCH(N$1,'     2022    '!$A$1:$AC$1,0))</f>
        <v>49mm</v>
      </c>
      <c r="O269" s="154">
        <f>INDEX('     2022    '!$A$1:$AC$1563,MATCH($D269,'     2022    '!$D$1:$D$1794,0),MATCH(O$1,'     2022    '!$A$1:$AC$1,0))</f>
        <v>12</v>
      </c>
      <c r="P269" s="153">
        <f>INDEX('     2022    '!$A$1:$AC$1563,MATCH($D269,'     2022    '!$D$1:$D$1794,0),MATCH(P$1,'     2022    '!$A$1:$AC$1,0))</f>
        <v>30</v>
      </c>
      <c r="Q269" s="153" t="str">
        <f>INDEX('     2022    '!$A$1:$AC$1563,MATCH($D269,'     2022    '!$D$1:$D$1794,0),MATCH(Q$1,'     2022    '!$A$1:$AC$1,0))</f>
        <v>Yes</v>
      </c>
      <c r="R269" s="155">
        <f>INDEX('     2022    '!$A$1:$AC$1563,MATCH($D269,'     2022    '!$D$1:$D$1794,0),MATCH(R$1,'     2022    '!$A$1:$AC$1,0))</f>
        <v>19</v>
      </c>
      <c r="S269" s="155">
        <f>INDEX('     2022    '!$A$1:$AC$1563,MATCH($D269,'     2022    '!$D$1:$D$1794,0),MATCH(S$1,'     2022    '!$A$1:$AC$1,0))</f>
        <v>7.46</v>
      </c>
      <c r="T269" s="155">
        <f>INDEX('     2022    '!$A$1:$AC$1563,MATCH($D269,'     2022    '!$D$1:$D$1794,0),MATCH(T$1,'     2022    '!$A$1:$AC$1,0))</f>
        <v>0.3</v>
      </c>
      <c r="U269" s="154" t="str">
        <f>INDEX('     2022    '!$A$1:$AC$1563,MATCH($D269,'     2022    '!$D$1:$D$1794,0),MATCH(U$1,'     2022    '!$A$1:$AC$1,0))</f>
        <v>1.3G</v>
      </c>
      <c r="V269" s="153" t="str">
        <f>INDEX('     2022    '!$A$1:$AC$1563,MATCH($D269,'     2022    '!$D$1:$D$1794,0),MATCH(V$1,'     2022    '!$A$1:$AC$1,0))</f>
        <v>UN0335</v>
      </c>
      <c r="W269" s="153" t="str">
        <f>INDEX('     2022    '!$A$1:$AC$1563,MATCH($D269,'     2022    '!$D$1:$D$1794,0),MATCH(W$1,'     2022    '!$A$1:$AC$1,0))</f>
        <v>F4</v>
      </c>
      <c r="X269" s="151" t="str">
        <f>INDEX('     2022    '!$A$1:$AC$1563,MATCH($D269,'     2022    '!$D$1:$D$1794,0),MATCH(X$1,'     2022    '!$A$1:$AC$1,0))</f>
        <v/>
      </c>
      <c r="Y269" s="151" t="str">
        <f>INDEX('     2022    '!$A$1:$AC$1563,MATCH($D269,'     2022    '!$D$1:$D$1794,0),MATCH(Y$1,'     2022    '!$A$1:$AC$1,0))</f>
        <v/>
      </c>
      <c r="Z269" s="156">
        <f>INDEX('     2022    '!$A$1:$AC$1563,MATCH($D269,'     2022    '!$D$1:$D$1794,0),MATCH(Z$1,'     2022    '!$A$1:$AC$1,0))</f>
        <v>4.4900000000000002E-2</v>
      </c>
      <c r="AA269" s="153" t="str">
        <f>INDEX('     2022    '!$A$1:$AC$1563,MATCH($D269,'     2022    '!$D$1:$D$1794,0),MATCH(AA$1,'     2022    '!$A$1:$AC$1,0))</f>
        <v>1008-F4-69249657</v>
      </c>
      <c r="AB269" s="153" t="str">
        <f>INDEX('     2022    '!$A$1:$AC$1563,MATCH($D269,'     2022    '!$D$1:$D$1794,0),MATCH(AB$1,'     2022    '!$A$1:$AC$1,0))</f>
        <v>GB/HSE-337778</v>
      </c>
      <c r="AC269" s="153" t="str">
        <f>INDEX('     2022    '!$A$1:$AC$1563,MATCH($D269,'     2022    '!$D$1:$D$1794,0),MATCH(AC$1,'     2022    '!$A$1:$AC$1,0))</f>
        <v>11/1/2026</v>
      </c>
    </row>
    <row r="270" spans="1:29" ht="24">
      <c r="A270" s="32">
        <f t="shared" si="8"/>
        <v>267</v>
      </c>
      <c r="B270" s="68" t="str">
        <f>INDEX('     2022    '!B$2:B$1794,MATCH(D270,'     2022    '!D$2:D$1794,0))</f>
        <v/>
      </c>
      <c r="C270" s="204" t="str">
        <f>INDEX('     2022    '!C$2:C$1794,MATCH(D270,'     2022    '!D$2:D$1794,0))</f>
        <v>Roman Candle - 49mm</v>
      </c>
      <c r="D270" s="205" t="str">
        <f>INDEX('     2022    '!D:D,MATCH(A270,'     2022    '!AF:AF,0))</f>
        <v>C159</v>
      </c>
      <c r="E270" s="204" t="str">
        <f>INDEX('     2022    '!$A$1:$BP$1563,MATCH(D270,'     2022    '!$D$1:$D$1794,0),MATCH(E$1,'     2022    '!$A$1:$BH$1,0))</f>
        <v>49mm 8s. Green comet to lemon and green crossette</v>
      </c>
      <c r="F270" s="206" t="str">
        <f>IFERROR(IF(LEFT(INDEX('     2022    '!AD$2:AD$1794,MATCH(D270,'     2022    '!D$2:D$1794,0)),4)="http",HYPERLINK(INDEX('     2022    '!AD$2:AD$1794,MATCH(D270,'     2022    '!D$2:D$1794,0)),"Video"),""),"")</f>
        <v>Video</v>
      </c>
      <c r="G270" s="207">
        <f>INDEX('     2022    '!$A$1:$AC$1563,MATCH($D270,'     2022    '!$D$1:$D$1794,0),MATCH(G$1,'     2022    '!$A$1:$AC$1,0))</f>
        <v>0</v>
      </c>
      <c r="H270" s="150"/>
      <c r="I270" s="152">
        <f>INDEX('     2022    '!$A$1:$AC$1563,MATCH($D270,'     2022    '!$D$1:$D$1794,0),MATCH(I$1,'     2022    '!$A$1:$AC$1,0))</f>
        <v>130.16999999999999</v>
      </c>
      <c r="J270" s="150"/>
      <c r="K270" s="151">
        <f t="shared" si="9"/>
        <v>13.440561708394133</v>
      </c>
      <c r="L270" s="152">
        <f>INDEX('     2022    '!$A$1:$AC$1563,MATCH($D270,'     2022    '!$D$1:$D$1794,0),MATCH(L$1,'     2022    '!$A$1:$AC$1,0))</f>
        <v>146.77093385566394</v>
      </c>
      <c r="M270" s="152">
        <f>INDEX('     2022    '!$A$1:$AC$1563,MATCH($D270,'     2022    '!$D$1:$D$1794,0),MATCH(M$1,'     2022    '!$A$1:$AC$1,0))</f>
        <v>161.28674050072959</v>
      </c>
      <c r="N270" s="153" t="str">
        <f>INDEX('     2022    '!$A$1:$AC$1563,MATCH($D270,'     2022    '!$D$1:$D$1794,0),MATCH(N$1,'     2022    '!$A$1:$AC$1,0))</f>
        <v>49mm</v>
      </c>
      <c r="O270" s="154">
        <f>INDEX('     2022    '!$A$1:$AC$1563,MATCH($D270,'     2022    '!$D$1:$D$1794,0),MATCH(O$1,'     2022    '!$A$1:$AC$1,0))</f>
        <v>12</v>
      </c>
      <c r="P270" s="153">
        <f>INDEX('     2022    '!$A$1:$AC$1563,MATCH($D270,'     2022    '!$D$1:$D$1794,0),MATCH(P$1,'     2022    '!$A$1:$AC$1,0))</f>
        <v>30</v>
      </c>
      <c r="Q270" s="153" t="str">
        <f>INDEX('     2022    '!$A$1:$AC$1563,MATCH($D270,'     2022    '!$D$1:$D$1794,0),MATCH(Q$1,'     2022    '!$A$1:$AC$1,0))</f>
        <v>Yes</v>
      </c>
      <c r="R270" s="155">
        <f>INDEX('     2022    '!$A$1:$AC$1563,MATCH($D270,'     2022    '!$D$1:$D$1794,0),MATCH(R$1,'     2022    '!$A$1:$AC$1,0))</f>
        <v>19</v>
      </c>
      <c r="S270" s="155">
        <f>INDEX('     2022    '!$A$1:$AC$1563,MATCH($D270,'     2022    '!$D$1:$D$1794,0),MATCH(S$1,'     2022    '!$A$1:$AC$1,0))</f>
        <v>7.46</v>
      </c>
      <c r="T270" s="155">
        <f>INDEX('     2022    '!$A$1:$AC$1563,MATCH($D270,'     2022    '!$D$1:$D$1794,0),MATCH(T$1,'     2022    '!$A$1:$AC$1,0))</f>
        <v>0.3</v>
      </c>
      <c r="U270" s="154" t="str">
        <f>INDEX('     2022    '!$A$1:$AC$1563,MATCH($D270,'     2022    '!$D$1:$D$1794,0),MATCH(U$1,'     2022    '!$A$1:$AC$1,0))</f>
        <v>1.3G</v>
      </c>
      <c r="V270" s="153" t="str">
        <f>INDEX('     2022    '!$A$1:$AC$1563,MATCH($D270,'     2022    '!$D$1:$D$1794,0),MATCH(V$1,'     2022    '!$A$1:$AC$1,0))</f>
        <v>UN0335</v>
      </c>
      <c r="W270" s="153" t="str">
        <f>INDEX('     2022    '!$A$1:$AC$1563,MATCH($D270,'     2022    '!$D$1:$D$1794,0),MATCH(W$1,'     2022    '!$A$1:$AC$1,0))</f>
        <v>F4</v>
      </c>
      <c r="X270" s="151" t="str">
        <f>INDEX('     2022    '!$A$1:$AC$1563,MATCH($D270,'     2022    '!$D$1:$D$1794,0),MATCH(X$1,'     2022    '!$A$1:$AC$1,0))</f>
        <v/>
      </c>
      <c r="Y270" s="151" t="str">
        <f>INDEX('     2022    '!$A$1:$AC$1563,MATCH($D270,'     2022    '!$D$1:$D$1794,0),MATCH(Y$1,'     2022    '!$A$1:$AC$1,0))</f>
        <v/>
      </c>
      <c r="Z270" s="156">
        <f>INDEX('     2022    '!$A$1:$AC$1563,MATCH($D270,'     2022    '!$D$1:$D$1794,0),MATCH(Z$1,'     2022    '!$A$1:$AC$1,0))</f>
        <v>4.7300000000000002E-2</v>
      </c>
      <c r="AA270" s="153" t="str">
        <f>INDEX('     2022    '!$A$1:$AC$1563,MATCH($D270,'     2022    '!$D$1:$D$1794,0),MATCH(AA$1,'     2022    '!$A$1:$AC$1,0))</f>
        <v>1008-F4-69249657</v>
      </c>
      <c r="AB270" s="153" t="str">
        <f>INDEX('     2022    '!$A$1:$AC$1563,MATCH($D270,'     2022    '!$D$1:$D$1794,0),MATCH(AB$1,'     2022    '!$A$1:$AC$1,0))</f>
        <v>GB/HSE-345223</v>
      </c>
      <c r="AC270" s="153" t="str">
        <f>INDEX('     2022    '!$A$1:$AC$1563,MATCH($D270,'     2022    '!$D$1:$D$1794,0),MATCH(AC$1,'     2022    '!$A$1:$AC$1,0))</f>
        <v>10/9/2028</v>
      </c>
    </row>
    <row r="271" spans="1:29" ht="24">
      <c r="A271" s="32">
        <f t="shared" si="8"/>
        <v>268</v>
      </c>
      <c r="B271" s="68" t="str">
        <f>INDEX('     2022    '!B$2:B$1794,MATCH(D271,'     2022    '!D$2:D$1794,0))</f>
        <v/>
      </c>
      <c r="C271" s="204" t="str">
        <f>INDEX('     2022    '!C$2:C$1794,MATCH(D271,'     2022    '!D$2:D$1794,0))</f>
        <v>Roman Candle - 49mm</v>
      </c>
      <c r="D271" s="205" t="str">
        <f>INDEX('     2022    '!D:D,MATCH(A271,'     2022    '!AF:AF,0))</f>
        <v>C112</v>
      </c>
      <c r="E271" s="204" t="str">
        <f>INDEX('     2022    '!$A$1:$BP$1563,MATCH(D271,'     2022    '!$D$1:$D$1794,0),MATCH(E$1,'     2022    '!$A$1:$BH$1,0))</f>
        <v>49mm 8s. Gold titanium comet with green strobe mine</v>
      </c>
      <c r="F271" s="206" t="str">
        <f>IFERROR(IF(LEFT(INDEX('     2022    '!AD$2:AD$1794,MATCH(D271,'     2022    '!D$2:D$1794,0)),4)="http",HYPERLINK(INDEX('     2022    '!AD$2:AD$1794,MATCH(D271,'     2022    '!D$2:D$1794,0)),"Video"),""),"")</f>
        <v>Video</v>
      </c>
      <c r="G271" s="207">
        <f>INDEX('     2022    '!$A$1:$AC$1563,MATCH($D271,'     2022    '!$D$1:$D$1794,0),MATCH(G$1,'     2022    '!$A$1:$AC$1,0))</f>
        <v>0</v>
      </c>
      <c r="H271" s="150"/>
      <c r="I271" s="152">
        <f>INDEX('     2022    '!$A$1:$AC$1563,MATCH($D271,'     2022    '!$D$1:$D$1794,0),MATCH(I$1,'     2022    '!$A$1:$AC$1,0))</f>
        <v>151.13999999999999</v>
      </c>
      <c r="J271" s="150"/>
      <c r="K271" s="151">
        <f t="shared" si="9"/>
        <v>15.171458656302121</v>
      </c>
      <c r="L271" s="152">
        <f>INDEX('     2022    '!$A$1:$AC$1563,MATCH($D271,'     2022    '!$D$1:$D$1794,0),MATCH(L$1,'     2022    '!$A$1:$AC$1,0))</f>
        <v>165.67232852681917</v>
      </c>
      <c r="M271" s="152">
        <f>INDEX('     2022    '!$A$1:$AC$1563,MATCH($D271,'     2022    '!$D$1:$D$1794,0),MATCH(M$1,'     2022    '!$A$1:$AC$1,0))</f>
        <v>182.05750387562546</v>
      </c>
      <c r="N271" s="153" t="str">
        <f>INDEX('     2022    '!$A$1:$AC$1563,MATCH($D271,'     2022    '!$D$1:$D$1794,0),MATCH(N$1,'     2022    '!$A$1:$AC$1,0))</f>
        <v>49mm</v>
      </c>
      <c r="O271" s="154">
        <f>INDEX('     2022    '!$A$1:$AC$1563,MATCH($D271,'     2022    '!$D$1:$D$1794,0),MATCH(O$1,'     2022    '!$A$1:$AC$1,0))</f>
        <v>12</v>
      </c>
      <c r="P271" s="153">
        <f>INDEX('     2022    '!$A$1:$AC$1563,MATCH($D271,'     2022    '!$D$1:$D$1794,0),MATCH(P$1,'     2022    '!$A$1:$AC$1,0))</f>
        <v>30</v>
      </c>
      <c r="Q271" s="153" t="str">
        <f>INDEX('     2022    '!$A$1:$AC$1563,MATCH($D271,'     2022    '!$D$1:$D$1794,0),MATCH(Q$1,'     2022    '!$A$1:$AC$1,0))</f>
        <v>Yes</v>
      </c>
      <c r="R271" s="155">
        <f>INDEX('     2022    '!$A$1:$AC$1563,MATCH($D271,'     2022    '!$D$1:$D$1794,0),MATCH(R$1,'     2022    '!$A$1:$AC$1,0))</f>
        <v>19</v>
      </c>
      <c r="S271" s="155">
        <f>INDEX('     2022    '!$A$1:$AC$1563,MATCH($D271,'     2022    '!$D$1:$D$1794,0),MATCH(S$1,'     2022    '!$A$1:$AC$1,0))</f>
        <v>7.46</v>
      </c>
      <c r="T271" s="155">
        <f>INDEX('     2022    '!$A$1:$AC$1563,MATCH($D271,'     2022    '!$D$1:$D$1794,0),MATCH(T$1,'     2022    '!$A$1:$AC$1,0))</f>
        <v>0.3</v>
      </c>
      <c r="U271" s="154" t="str">
        <f>INDEX('     2022    '!$A$1:$AC$1563,MATCH($D271,'     2022    '!$D$1:$D$1794,0),MATCH(U$1,'     2022    '!$A$1:$AC$1,0))</f>
        <v>1.3G</v>
      </c>
      <c r="V271" s="153" t="str">
        <f>INDEX('     2022    '!$A$1:$AC$1563,MATCH($D271,'     2022    '!$D$1:$D$1794,0),MATCH(V$1,'     2022    '!$A$1:$AC$1,0))</f>
        <v>UN0335</v>
      </c>
      <c r="W271" s="153" t="str">
        <f>INDEX('     2022    '!$A$1:$AC$1563,MATCH($D271,'     2022    '!$D$1:$D$1794,0),MATCH(W$1,'     2022    '!$A$1:$AC$1,0))</f>
        <v>F4</v>
      </c>
      <c r="X271" s="151" t="str">
        <f>INDEX('     2022    '!$A$1:$AC$1563,MATCH($D271,'     2022    '!$D$1:$D$1794,0),MATCH(X$1,'     2022    '!$A$1:$AC$1,0))</f>
        <v/>
      </c>
      <c r="Y271" s="151" t="str">
        <f>INDEX('     2022    '!$A$1:$AC$1563,MATCH($D271,'     2022    '!$D$1:$D$1794,0),MATCH(Y$1,'     2022    '!$A$1:$AC$1,0))</f>
        <v/>
      </c>
      <c r="Z271" s="156">
        <f>INDEX('     2022    '!$A$1:$AC$1563,MATCH($D271,'     2022    '!$D$1:$D$1794,0),MATCH(Z$1,'     2022    '!$A$1:$AC$1,0))</f>
        <v>5.57E-2</v>
      </c>
      <c r="AA271" s="153" t="str">
        <f>INDEX('     2022    '!$A$1:$AC$1563,MATCH($D271,'     2022    '!$D$1:$D$1794,0),MATCH(AA$1,'     2022    '!$A$1:$AC$1,0))</f>
        <v>1008-F4-69249652</v>
      </c>
      <c r="AB271" s="153" t="str">
        <f>INDEX('     2022    '!$A$1:$AC$1563,MATCH($D271,'     2022    '!$D$1:$D$1794,0),MATCH(AB$1,'     2022    '!$A$1:$AC$1,0))</f>
        <v>GB/HSE-351061</v>
      </c>
      <c r="AC271" s="153" t="str">
        <f>INDEX('     2022    '!$A$1:$AC$1563,MATCH($D271,'     2022    '!$D$1:$D$1794,0),MATCH(AC$1,'     2022    '!$A$1:$AC$1,0))</f>
        <v>7/29/2030</v>
      </c>
    </row>
    <row r="272" spans="1:29" ht="24">
      <c r="A272" s="32">
        <f t="shared" si="8"/>
        <v>269</v>
      </c>
      <c r="B272" s="68" t="str">
        <f>INDEX('     2022    '!B$2:B$1794,MATCH(D272,'     2022    '!D$2:D$1794,0))</f>
        <v/>
      </c>
      <c r="C272" s="204" t="str">
        <f>INDEX('     2022    '!C$2:C$1794,MATCH(D272,'     2022    '!D$2:D$1794,0))</f>
        <v>Roman Candle - 49mm</v>
      </c>
      <c r="D272" s="205" t="str">
        <f>INDEX('     2022    '!D:D,MATCH(A272,'     2022    '!AF:AF,0))</f>
        <v>C169</v>
      </c>
      <c r="E272" s="204" t="str">
        <f>INDEX('     2022    '!$A$1:$BP$1563,MATCH(D272,'     2022    '!$D$1:$D$1794,0),MATCH(E$1,'     2022    '!$A$1:$BH$1,0))</f>
        <v>49mm 8s. Green Wave Crossette with silver strobe mine</v>
      </c>
      <c r="F272" s="206" t="str">
        <f>IFERROR(IF(LEFT(INDEX('     2022    '!AD$2:AD$1794,MATCH(D272,'     2022    '!D$2:D$1794,0)),4)="http",HYPERLINK(INDEX('     2022    '!AD$2:AD$1794,MATCH(D272,'     2022    '!D$2:D$1794,0)),"Video"),""),"")</f>
        <v>Video</v>
      </c>
      <c r="G272" s="207">
        <f>INDEX('     2022    '!$A$1:$AC$1563,MATCH($D272,'     2022    '!$D$1:$D$1794,0),MATCH(G$1,'     2022    '!$A$1:$AC$1,0))</f>
        <v>0</v>
      </c>
      <c r="H272" s="150"/>
      <c r="I272" s="152">
        <f>INDEX('     2022    '!$A$1:$AC$1563,MATCH($D272,'     2022    '!$D$1:$D$1794,0),MATCH(I$1,'     2022    '!$A$1:$AC$1,0))</f>
        <v>156.24</v>
      </c>
      <c r="J272" s="150"/>
      <c r="K272" s="151">
        <f t="shared" si="9"/>
        <v>15.427576491911724</v>
      </c>
      <c r="L272" s="152">
        <f>INDEX('     2022    '!$A$1:$AC$1563,MATCH($D272,'     2022    '!$D$1:$D$1794,0),MATCH(L$1,'     2022    '!$A$1:$AC$1,0))</f>
        <v>168.46913529167603</v>
      </c>
      <c r="M272" s="152">
        <f>INDEX('     2022    '!$A$1:$AC$1563,MATCH($D272,'     2022    '!$D$1:$D$1794,0),MATCH(M$1,'     2022    '!$A$1:$AC$1,0))</f>
        <v>185.13091790294069</v>
      </c>
      <c r="N272" s="153" t="str">
        <f>INDEX('     2022    '!$A$1:$AC$1563,MATCH($D272,'     2022    '!$D$1:$D$1794,0),MATCH(N$1,'     2022    '!$A$1:$AC$1,0))</f>
        <v>49mm</v>
      </c>
      <c r="O272" s="154">
        <f>INDEX('     2022    '!$A$1:$AC$1563,MATCH($D272,'     2022    '!$D$1:$D$1794,0),MATCH(O$1,'     2022    '!$A$1:$AC$1,0))</f>
        <v>12</v>
      </c>
      <c r="P272" s="153">
        <f>INDEX('     2022    '!$A$1:$AC$1563,MATCH($D272,'     2022    '!$D$1:$D$1794,0),MATCH(P$1,'     2022    '!$A$1:$AC$1,0))</f>
        <v>27</v>
      </c>
      <c r="Q272" s="153" t="str">
        <f>INDEX('     2022    '!$A$1:$AC$1563,MATCH($D272,'     2022    '!$D$1:$D$1794,0),MATCH(Q$1,'     2022    '!$A$1:$AC$1,0))</f>
        <v>Yes</v>
      </c>
      <c r="R272" s="155">
        <f>INDEX('     2022    '!$A$1:$AC$1563,MATCH($D272,'     2022    '!$D$1:$D$1794,0),MATCH(R$1,'     2022    '!$A$1:$AC$1,0))</f>
        <v>19</v>
      </c>
      <c r="S272" s="155">
        <f>INDEX('     2022    '!$A$1:$AC$1563,MATCH($D272,'     2022    '!$D$1:$D$1794,0),MATCH(S$1,'     2022    '!$A$1:$AC$1,0))</f>
        <v>7.46</v>
      </c>
      <c r="T272" s="155">
        <f>INDEX('     2022    '!$A$1:$AC$1563,MATCH($D272,'     2022    '!$D$1:$D$1794,0),MATCH(T$1,'     2022    '!$A$1:$AC$1,0))</f>
        <v>0.3</v>
      </c>
      <c r="U272" s="154" t="str">
        <f>INDEX('     2022    '!$A$1:$AC$1563,MATCH($D272,'     2022    '!$D$1:$D$1794,0),MATCH(U$1,'     2022    '!$A$1:$AC$1,0))</f>
        <v>1.3G</v>
      </c>
      <c r="V272" s="153" t="str">
        <f>INDEX('     2022    '!$A$1:$AC$1563,MATCH($D272,'     2022    '!$D$1:$D$1794,0),MATCH(V$1,'     2022    '!$A$1:$AC$1,0))</f>
        <v>UN0335</v>
      </c>
      <c r="W272" s="153" t="str">
        <f>INDEX('     2022    '!$A$1:$AC$1563,MATCH($D272,'     2022    '!$D$1:$D$1794,0),MATCH(W$1,'     2022    '!$A$1:$AC$1,0))</f>
        <v>F4</v>
      </c>
      <c r="X272" s="151" t="str">
        <f>INDEX('     2022    '!$A$1:$AC$1563,MATCH($D272,'     2022    '!$D$1:$D$1794,0),MATCH(X$1,'     2022    '!$A$1:$AC$1,0))</f>
        <v/>
      </c>
      <c r="Y272" s="151" t="str">
        <f>INDEX('     2022    '!$A$1:$AC$1563,MATCH($D272,'     2022    '!$D$1:$D$1794,0),MATCH(Y$1,'     2022    '!$A$1:$AC$1,0))</f>
        <v/>
      </c>
      <c r="Z272" s="156">
        <f>INDEX('     2022    '!$A$1:$AC$1563,MATCH($D272,'     2022    '!$D$1:$D$1794,0),MATCH(Z$1,'     2022    '!$A$1:$AC$1,0))</f>
        <v>5.4100000000000002E-2</v>
      </c>
      <c r="AA272" s="153" t="str">
        <f>INDEX('     2022    '!$A$1:$AC$1563,MATCH($D272,'     2022    '!$D$1:$D$1794,0),MATCH(AA$1,'     2022    '!$A$1:$AC$1,0))</f>
        <v>1008-F4-69249657</v>
      </c>
      <c r="AB272" s="153" t="str">
        <f>INDEX('     2022    '!$A$1:$AC$1563,MATCH($D272,'     2022    '!$D$1:$D$1794,0),MATCH(AB$1,'     2022    '!$A$1:$AC$1,0))</f>
        <v>GB/HSE-350994</v>
      </c>
      <c r="AC272" s="153" t="str">
        <f>INDEX('     2022    '!$A$1:$AC$1563,MATCH($D272,'     2022    '!$D$1:$D$1794,0),MATCH(AC$1,'     2022    '!$A$1:$AC$1,0))</f>
        <v>7/29/2030</v>
      </c>
    </row>
    <row r="273" spans="1:29" ht="24">
      <c r="A273" s="32">
        <f t="shared" si="8"/>
        <v>270</v>
      </c>
      <c r="B273" s="68" t="str">
        <f>INDEX('     2022    '!B$2:B$1794,MATCH(D273,'     2022    '!D$2:D$1794,0))</f>
        <v/>
      </c>
      <c r="C273" s="204" t="str">
        <f>INDEX('     2022    '!C$2:C$1794,MATCH(D273,'     2022    '!D$2:D$1794,0))</f>
        <v>Roman Candle - 49mm</v>
      </c>
      <c r="D273" s="205" t="str">
        <f>INDEX('     2022    '!D:D,MATCH(A273,'     2022    '!AF:AF,0))</f>
        <v>C108</v>
      </c>
      <c r="E273" s="204" t="str">
        <f>INDEX('     2022    '!$A$1:$BP$1563,MATCH(D273,'     2022    '!$D$1:$D$1794,0),MATCH(E$1,'     2022    '!$A$1:$BH$1,0))</f>
        <v>49mm 8s. Silver tourbillion with purple mine</v>
      </c>
      <c r="F273" s="206" t="str">
        <f>IFERROR(IF(LEFT(INDEX('     2022    '!AD$2:AD$1794,MATCH(D273,'     2022    '!D$2:D$1794,0)),4)="http",HYPERLINK(INDEX('     2022    '!AD$2:AD$1794,MATCH(D273,'     2022    '!D$2:D$1794,0)),"Video"),""),"")</f>
        <v>Video</v>
      </c>
      <c r="G273" s="207">
        <f>INDEX('     2022    '!$A$1:$AC$1563,MATCH($D273,'     2022    '!$D$1:$D$1794,0),MATCH(G$1,'     2022    '!$A$1:$AC$1,0))</f>
        <v>7</v>
      </c>
      <c r="H273" s="150"/>
      <c r="I273" s="152">
        <f>INDEX('     2022    '!$A$1:$AC$1563,MATCH($D273,'     2022    '!$D$1:$D$1794,0),MATCH(I$1,'     2022    '!$A$1:$AC$1,0))</f>
        <v>160.28</v>
      </c>
      <c r="J273" s="150"/>
      <c r="K273" s="151">
        <f t="shared" si="9"/>
        <v>15.539702207482504</v>
      </c>
      <c r="L273" s="152">
        <f>INDEX('     2022    '!$A$1:$AC$1563,MATCH($D273,'     2022    '!$D$1:$D$1794,0),MATCH(L$1,'     2022    '!$A$1:$AC$1,0))</f>
        <v>169.69354810570894</v>
      </c>
      <c r="M273" s="152">
        <f>INDEX('     2022    '!$A$1:$AC$1563,MATCH($D273,'     2022    '!$D$1:$D$1794,0),MATCH(M$1,'     2022    '!$A$1:$AC$1,0))</f>
        <v>186.47642648979004</v>
      </c>
      <c r="N273" s="153" t="str">
        <f>INDEX('     2022    '!$A$1:$AC$1563,MATCH($D273,'     2022    '!$D$1:$D$1794,0),MATCH(N$1,'     2022    '!$A$1:$AC$1,0))</f>
        <v>49mm</v>
      </c>
      <c r="O273" s="154">
        <f>INDEX('     2022    '!$A$1:$AC$1563,MATCH($D273,'     2022    '!$D$1:$D$1794,0),MATCH(O$1,'     2022    '!$A$1:$AC$1,0))</f>
        <v>12</v>
      </c>
      <c r="P273" s="153">
        <f>INDEX('     2022    '!$A$1:$AC$1563,MATCH($D273,'     2022    '!$D$1:$D$1794,0),MATCH(P$1,'     2022    '!$A$1:$AC$1,0))</f>
        <v>30</v>
      </c>
      <c r="Q273" s="153" t="str">
        <f>INDEX('     2022    '!$A$1:$AC$1563,MATCH($D273,'     2022    '!$D$1:$D$1794,0),MATCH(Q$1,'     2022    '!$A$1:$AC$1,0))</f>
        <v>Yes</v>
      </c>
      <c r="R273" s="155">
        <f>INDEX('     2022    '!$A$1:$AC$1563,MATCH($D273,'     2022    '!$D$1:$D$1794,0),MATCH(R$1,'     2022    '!$A$1:$AC$1,0))</f>
        <v>19</v>
      </c>
      <c r="S273" s="155">
        <f>INDEX('     2022    '!$A$1:$AC$1563,MATCH($D273,'     2022    '!$D$1:$D$1794,0),MATCH(S$1,'     2022    '!$A$1:$AC$1,0))</f>
        <v>7.46</v>
      </c>
      <c r="T273" s="155">
        <f>INDEX('     2022    '!$A$1:$AC$1563,MATCH($D273,'     2022    '!$D$1:$D$1794,0),MATCH(T$1,'     2022    '!$A$1:$AC$1,0))</f>
        <v>0.3</v>
      </c>
      <c r="U273" s="154" t="str">
        <f>INDEX('     2022    '!$A$1:$AC$1563,MATCH($D273,'     2022    '!$D$1:$D$1794,0),MATCH(U$1,'     2022    '!$A$1:$AC$1,0))</f>
        <v>1.3G</v>
      </c>
      <c r="V273" s="153" t="str">
        <f>INDEX('     2022    '!$A$1:$AC$1563,MATCH($D273,'     2022    '!$D$1:$D$1794,0),MATCH(V$1,'     2022    '!$A$1:$AC$1,0))</f>
        <v>UN0335</v>
      </c>
      <c r="W273" s="153" t="str">
        <f>INDEX('     2022    '!$A$1:$AC$1563,MATCH($D273,'     2022    '!$D$1:$D$1794,0),MATCH(W$1,'     2022    '!$A$1:$AC$1,0))</f>
        <v>F4</v>
      </c>
      <c r="X273" s="151" t="str">
        <f>INDEX('     2022    '!$A$1:$AC$1563,MATCH($D273,'     2022    '!$D$1:$D$1794,0),MATCH(X$1,'     2022    '!$A$1:$AC$1,0))</f>
        <v/>
      </c>
      <c r="Y273" s="151" t="str">
        <f>INDEX('     2022    '!$A$1:$AC$1563,MATCH($D273,'     2022    '!$D$1:$D$1794,0),MATCH(Y$1,'     2022    '!$A$1:$AC$1,0))</f>
        <v/>
      </c>
      <c r="Z273" s="156">
        <f>INDEX('     2022    '!$A$1:$AC$1563,MATCH($D273,'     2022    '!$D$1:$D$1794,0),MATCH(Z$1,'     2022    '!$A$1:$AC$1,0))</f>
        <v>5.57E-2</v>
      </c>
      <c r="AA273" s="153" t="str">
        <f>INDEX('     2022    '!$A$1:$AC$1563,MATCH($D273,'     2022    '!$D$1:$D$1794,0),MATCH(AA$1,'     2022    '!$A$1:$AC$1,0))</f>
        <v>1008-F4-69249652</v>
      </c>
      <c r="AB273" s="153" t="str">
        <f>INDEX('     2022    '!$A$1:$AC$1563,MATCH($D273,'     2022    '!$D$1:$D$1794,0),MATCH(AB$1,'     2022    '!$A$1:$AC$1,0))</f>
        <v>GB/HSE-338548</v>
      </c>
      <c r="AC273" s="153" t="str">
        <f>INDEX('     2022    '!$A$1:$AC$1563,MATCH($D273,'     2022    '!$D$1:$D$1794,0),MATCH(AC$1,'     2022    '!$A$1:$AC$1,0))</f>
        <v>5/18/2027</v>
      </c>
    </row>
    <row r="274" spans="1:29">
      <c r="A274" s="32">
        <f t="shared" si="8"/>
        <v>271</v>
      </c>
      <c r="B274" s="68" t="str">
        <f>INDEX('     2022    '!B$2:B$1794,MATCH(D274,'     2022    '!D$2:D$1794,0))</f>
        <v/>
      </c>
      <c r="C274" s="204" t="str">
        <f>INDEX('     2022    '!C$2:C$1794,MATCH(D274,'     2022    '!D$2:D$1794,0))</f>
        <v>Single Shot - 30mm</v>
      </c>
      <c r="D274" s="205" t="str">
        <f>INDEX('     2022    '!D:D,MATCH(A274,'     2022    '!AF:AF,0))</f>
        <v>C132</v>
      </c>
      <c r="E274" s="204" t="str">
        <f>INDEX('     2022    '!$A$1:$BP$1563,MATCH(D274,'     2022    '!$D$1:$D$1794,0),MATCH(E$1,'     2022    '!$A$1:$BH$1,0))</f>
        <v>30mm Yellow tail</v>
      </c>
      <c r="F274" s="206" t="str">
        <f>IFERROR(IF(LEFT(INDEX('     2022    '!AD$2:AD$1794,MATCH(D274,'     2022    '!D$2:D$1794,0)),4)="http",HYPERLINK(INDEX('     2022    '!AD$2:AD$1794,MATCH(D274,'     2022    '!D$2:D$1794,0)),"Video"),""),"")</f>
        <v>Video</v>
      </c>
      <c r="G274" s="207">
        <f>INDEX('     2022    '!$A$1:$AC$1563,MATCH($D274,'     2022    '!$D$1:$D$1794,0),MATCH(G$1,'     2022    '!$A$1:$AC$1,0))</f>
        <v>0</v>
      </c>
      <c r="H274" s="150"/>
      <c r="I274" s="152">
        <f>INDEX('     2022    '!$A$1:$AC$1563,MATCH($D274,'     2022    '!$D$1:$D$1794,0),MATCH(I$1,'     2022    '!$A$1:$AC$1,0))</f>
        <v>72.22</v>
      </c>
      <c r="J274" s="150"/>
      <c r="K274" s="151">
        <f t="shared" si="9"/>
        <v>0.73664399999999997</v>
      </c>
      <c r="L274" s="152">
        <f>INDEX('     2022    '!$A$1:$AC$1563,MATCH($D274,'     2022    '!$D$1:$D$1794,0),MATCH(L$1,'     2022    '!$A$1:$AC$1,0))</f>
        <v>73.664400000000001</v>
      </c>
      <c r="M274" s="152">
        <f>INDEX('     2022    '!$A$1:$AC$1563,MATCH($D274,'     2022    '!$D$1:$D$1794,0),MATCH(M$1,'     2022    '!$A$1:$AC$1,0))</f>
        <v>73.664400000000001</v>
      </c>
      <c r="N274" s="153" t="str">
        <f>INDEX('     2022    '!$A$1:$AC$1563,MATCH($D274,'     2022    '!$D$1:$D$1794,0),MATCH(N$1,'     2022    '!$A$1:$AC$1,0))</f>
        <v>30mm</v>
      </c>
      <c r="O274" s="154">
        <f>INDEX('     2022    '!$A$1:$AC$1563,MATCH($D274,'     2022    '!$D$1:$D$1794,0),MATCH(O$1,'     2022    '!$A$1:$AC$1,0))</f>
        <v>100</v>
      </c>
      <c r="P274" s="153">
        <f>INDEX('     2022    '!$A$1:$AC$1563,MATCH($D274,'     2022    '!$D$1:$D$1794,0),MATCH(P$1,'     2022    '!$A$1:$AC$1,0))</f>
        <v>2</v>
      </c>
      <c r="Q274" s="153" t="str">
        <f>INDEX('     2022    '!$A$1:$AC$1563,MATCH($D274,'     2022    '!$D$1:$D$1794,0),MATCH(Q$1,'     2022    '!$A$1:$AC$1,0))</f>
        <v>Yes</v>
      </c>
      <c r="R274" s="155">
        <f>INDEX('     2022    '!$A$1:$AC$1563,MATCH($D274,'     2022    '!$D$1:$D$1794,0),MATCH(R$1,'     2022    '!$A$1:$AC$1,0))</f>
        <v>13</v>
      </c>
      <c r="S274" s="155">
        <f>INDEX('     2022    '!$A$1:$AC$1563,MATCH($D274,'     2022    '!$D$1:$D$1794,0),MATCH(S$1,'     2022    '!$A$1:$AC$1,0))</f>
        <v>3.5</v>
      </c>
      <c r="T274" s="155">
        <f>INDEX('     2022    '!$A$1:$AC$1563,MATCH($D274,'     2022    '!$D$1:$D$1794,0),MATCH(T$1,'     2022    '!$A$1:$AC$1,0))</f>
        <v>0.2</v>
      </c>
      <c r="U274" s="154" t="str">
        <f>INDEX('     2022    '!$A$1:$AC$1563,MATCH($D274,'     2022    '!$D$1:$D$1794,0),MATCH(U$1,'     2022    '!$A$1:$AC$1,0))</f>
        <v>1.4G</v>
      </c>
      <c r="V274" s="153" t="str">
        <f>INDEX('     2022    '!$A$1:$AC$1563,MATCH($D274,'     2022    '!$D$1:$D$1794,0),MATCH(V$1,'     2022    '!$A$1:$AC$1,0))</f>
        <v>UN0336</v>
      </c>
      <c r="W274" s="153" t="str">
        <f>INDEX('     2022    '!$A$1:$AC$1563,MATCH($D274,'     2022    '!$D$1:$D$1794,0),MATCH(W$1,'     2022    '!$A$1:$AC$1,0))</f>
        <v>F4</v>
      </c>
      <c r="X274" s="151" t="str">
        <f>INDEX('     2022    '!$A$1:$AC$1563,MATCH($D274,'     2022    '!$D$1:$D$1794,0),MATCH(X$1,'     2022    '!$A$1:$AC$1,0))</f>
        <v/>
      </c>
      <c r="Y274" s="151" t="str">
        <f>INDEX('     2022    '!$A$1:$AC$1563,MATCH($D274,'     2022    '!$D$1:$D$1794,0),MATCH(Y$1,'     2022    '!$A$1:$AC$1,0))</f>
        <v/>
      </c>
      <c r="Z274" s="156">
        <f>INDEX('     2022    '!$A$1:$AC$1563,MATCH($D274,'     2022    '!$D$1:$D$1794,0),MATCH(Z$1,'     2022    '!$A$1:$AC$1,0))</f>
        <v>4.48E-2</v>
      </c>
      <c r="AA274" s="153" t="str">
        <f>INDEX('     2022    '!$A$1:$AC$1563,MATCH($D274,'     2022    '!$D$1:$D$1794,0),MATCH(AA$1,'     2022    '!$A$1:$AC$1,0))</f>
        <v>1008-F4-69249660</v>
      </c>
      <c r="AB274" s="153" t="str">
        <f>INDEX('     2022    '!$A$1:$AC$1563,MATCH($D274,'     2022    '!$D$1:$D$1794,0),MATCH(AB$1,'     2022    '!$A$1:$AC$1,0))</f>
        <v>GB/HSE-345191</v>
      </c>
      <c r="AC274" s="153" t="str">
        <f>INDEX('     2022    '!$A$1:$AC$1563,MATCH($D274,'     2022    '!$D$1:$D$1794,0),MATCH(AC$1,'     2022    '!$A$1:$AC$1,0))</f>
        <v>10/9/2028</v>
      </c>
    </row>
    <row r="275" spans="1:29">
      <c r="A275" s="32">
        <f t="shared" si="8"/>
        <v>272</v>
      </c>
      <c r="B275" s="68" t="str">
        <f>INDEX('     2022    '!B$2:B$1794,MATCH(D275,'     2022    '!D$2:D$1794,0))</f>
        <v/>
      </c>
      <c r="C275" s="204" t="str">
        <f>INDEX('     2022    '!C$2:C$1794,MATCH(D275,'     2022    '!D$2:D$1794,0))</f>
        <v>Single Shot - 30mm</v>
      </c>
      <c r="D275" s="205" t="str">
        <f>INDEX('     2022    '!D:D,MATCH(A275,'     2022    '!AF:AF,0))</f>
        <v>C420</v>
      </c>
      <c r="E275" s="204" t="str">
        <f>INDEX('     2022    '!$A$1:$BP$1563,MATCH(D275,'     2022    '!$D$1:$D$1794,0),MATCH(E$1,'     2022    '!$A$1:$BH$1,0))</f>
        <v>30mm Orange star</v>
      </c>
      <c r="F275" s="206" t="str">
        <f>IFERROR(IF(LEFT(INDEX('     2022    '!AD$2:AD$1794,MATCH(D275,'     2022    '!D$2:D$1794,0)),4)="http",HYPERLINK(INDEX('     2022    '!AD$2:AD$1794,MATCH(D275,'     2022    '!D$2:D$1794,0)),"Video"),""),"")</f>
        <v>Video</v>
      </c>
      <c r="G275" s="207">
        <f>INDEX('     2022    '!$A$1:$AC$1563,MATCH($D275,'     2022    '!$D$1:$D$1794,0),MATCH(G$1,'     2022    '!$A$1:$AC$1,0))</f>
        <v>0</v>
      </c>
      <c r="H275" s="150"/>
      <c r="I275" s="152">
        <f>INDEX('     2022    '!$A$1:$AC$1563,MATCH($D275,'     2022    '!$D$1:$D$1794,0),MATCH(I$1,'     2022    '!$A$1:$AC$1,0))</f>
        <v>76.72</v>
      </c>
      <c r="J275" s="150"/>
      <c r="K275" s="151">
        <f t="shared" si="9"/>
        <v>0.84400000000000008</v>
      </c>
      <c r="L275" s="152">
        <f>INDEX('     2022    '!$A$1:$AC$1563,MATCH($D275,'     2022    '!$D$1:$D$1794,0),MATCH(L$1,'     2022    '!$A$1:$AC$1,0))</f>
        <v>76.804000000000002</v>
      </c>
      <c r="M275" s="152">
        <f>INDEX('     2022    '!$A$1:$AC$1563,MATCH($D275,'     2022    '!$D$1:$D$1794,0),MATCH(M$1,'     2022    '!$A$1:$AC$1,0))</f>
        <v>84.4</v>
      </c>
      <c r="N275" s="153" t="str">
        <f>INDEX('     2022    '!$A$1:$AC$1563,MATCH($D275,'     2022    '!$D$1:$D$1794,0),MATCH(N$1,'     2022    '!$A$1:$AC$1,0))</f>
        <v>30mm</v>
      </c>
      <c r="O275" s="154">
        <f>INDEX('     2022    '!$A$1:$AC$1563,MATCH($D275,'     2022    '!$D$1:$D$1794,0),MATCH(O$1,'     2022    '!$A$1:$AC$1,0))</f>
        <v>100</v>
      </c>
      <c r="P275" s="153">
        <f>INDEX('     2022    '!$A$1:$AC$1563,MATCH($D275,'     2022    '!$D$1:$D$1794,0),MATCH(P$1,'     2022    '!$A$1:$AC$1,0))</f>
        <v>3</v>
      </c>
      <c r="Q275" s="153" t="str">
        <f>INDEX('     2022    '!$A$1:$AC$1563,MATCH($D275,'     2022    '!$D$1:$D$1794,0),MATCH(Q$1,'     2022    '!$A$1:$AC$1,0))</f>
        <v>Yes</v>
      </c>
      <c r="R275" s="155">
        <f>INDEX('     2022    '!$A$1:$AC$1563,MATCH($D275,'     2022    '!$D$1:$D$1794,0),MATCH(R$1,'     2022    '!$A$1:$AC$1,0))</f>
        <v>14</v>
      </c>
      <c r="S275" s="155">
        <f>INDEX('     2022    '!$A$1:$AC$1563,MATCH($D275,'     2022    '!$D$1:$D$1794,0),MATCH(S$1,'     2022    '!$A$1:$AC$1,0))</f>
        <v>2.7</v>
      </c>
      <c r="T275" s="155">
        <f>INDEX('     2022    '!$A$1:$AC$1563,MATCH($D275,'     2022    '!$D$1:$D$1794,0),MATCH(T$1,'     2022    '!$A$1:$AC$1,0))</f>
        <v>0.2</v>
      </c>
      <c r="U275" s="154" t="str">
        <f>INDEX('     2022    '!$A$1:$AC$1563,MATCH($D275,'     2022    '!$D$1:$D$1794,0),MATCH(U$1,'     2022    '!$A$1:$AC$1,0))</f>
        <v>1.4G</v>
      </c>
      <c r="V275" s="153" t="str">
        <f>INDEX('     2022    '!$A$1:$AC$1563,MATCH($D275,'     2022    '!$D$1:$D$1794,0),MATCH(V$1,'     2022    '!$A$1:$AC$1,0))</f>
        <v>UN0336</v>
      </c>
      <c r="W275" s="153" t="str">
        <f>INDEX('     2022    '!$A$1:$AC$1563,MATCH($D275,'     2022    '!$D$1:$D$1794,0),MATCH(W$1,'     2022    '!$A$1:$AC$1,0))</f>
        <v>F4</v>
      </c>
      <c r="X275" s="151" t="str">
        <f>INDEX('     2022    '!$A$1:$AC$1563,MATCH($D275,'     2022    '!$D$1:$D$1794,0),MATCH(X$1,'     2022    '!$A$1:$AC$1,0))</f>
        <v/>
      </c>
      <c r="Y275" s="151" t="str">
        <f>INDEX('     2022    '!$A$1:$AC$1563,MATCH($D275,'     2022    '!$D$1:$D$1794,0),MATCH(Y$1,'     2022    '!$A$1:$AC$1,0))</f>
        <v/>
      </c>
      <c r="Z275" s="156">
        <f>INDEX('     2022    '!$A$1:$AC$1563,MATCH($D275,'     2022    '!$D$1:$D$1794,0),MATCH(Z$1,'     2022    '!$A$1:$AC$1,0))</f>
        <v>4.2999999999999997E-2</v>
      </c>
      <c r="AA275" s="153" t="str">
        <f>INDEX('     2022    '!$A$1:$AC$1563,MATCH($D275,'     2022    '!$D$1:$D$1794,0),MATCH(AA$1,'     2022    '!$A$1:$AC$1,0))</f>
        <v>2806-F4-001953</v>
      </c>
      <c r="AB275" s="153" t="str">
        <f>INDEX('     2022    '!$A$1:$AC$1563,MATCH($D275,'     2022    '!$D$1:$D$1794,0),MATCH(AB$1,'     2022    '!$A$1:$AC$1,0))</f>
        <v>GB/HSE-362409</v>
      </c>
      <c r="AC275" s="153" t="str">
        <f>INDEX('     2022    '!$A$1:$AC$1563,MATCH($D275,'     2022    '!$D$1:$D$1794,0),MATCH(AC$1,'     2022    '!$A$1:$AC$1,0))</f>
        <v>11/30/2030</v>
      </c>
    </row>
    <row r="276" spans="1:29">
      <c r="A276" s="32">
        <f t="shared" si="8"/>
        <v>273</v>
      </c>
      <c r="B276" s="68" t="str">
        <f>INDEX('     2022    '!B$2:B$1794,MATCH(D276,'     2022    '!D$2:D$1794,0))</f>
        <v/>
      </c>
      <c r="C276" s="204" t="str">
        <f>INDEX('     2022    '!C$2:C$1794,MATCH(D276,'     2022    '!D$2:D$1794,0))</f>
        <v>Single Shot - 30mm</v>
      </c>
      <c r="D276" s="205" t="str">
        <f>INDEX('     2022    '!D:D,MATCH(A276,'     2022    '!AF:AF,0))</f>
        <v>C442</v>
      </c>
      <c r="E276" s="204" t="str">
        <f>INDEX('     2022    '!$A$1:$BP$1563,MATCH(D276,'     2022    '!$D$1:$D$1794,0),MATCH(E$1,'     2022    '!$A$1:$BH$1,0))</f>
        <v>30mm Red star</v>
      </c>
      <c r="F276" s="206" t="str">
        <f>IFERROR(IF(LEFT(INDEX('     2022    '!AD$2:AD$1794,MATCH(D276,'     2022    '!D$2:D$1794,0)),4)="http",HYPERLINK(INDEX('     2022    '!AD$2:AD$1794,MATCH(D276,'     2022    '!D$2:D$1794,0)),"Video"),""),"")</f>
        <v>Video</v>
      </c>
      <c r="G276" s="207">
        <f>INDEX('     2022    '!$A$1:$AC$1563,MATCH($D276,'     2022    '!$D$1:$D$1794,0),MATCH(G$1,'     2022    '!$A$1:$AC$1,0))</f>
        <v>0</v>
      </c>
      <c r="H276" s="150"/>
      <c r="I276" s="152">
        <f>INDEX('     2022    '!$A$1:$AC$1563,MATCH($D276,'     2022    '!$D$1:$D$1794,0),MATCH(I$1,'     2022    '!$A$1:$AC$1,0))</f>
        <v>76.72</v>
      </c>
      <c r="J276" s="150"/>
      <c r="K276" s="151">
        <f t="shared" si="9"/>
        <v>0.84400000000000008</v>
      </c>
      <c r="L276" s="152">
        <f>INDEX('     2022    '!$A$1:$AC$1563,MATCH($D276,'     2022    '!$D$1:$D$1794,0),MATCH(L$1,'     2022    '!$A$1:$AC$1,0))</f>
        <v>76.804000000000002</v>
      </c>
      <c r="M276" s="152">
        <f>INDEX('     2022    '!$A$1:$AC$1563,MATCH($D276,'     2022    '!$D$1:$D$1794,0),MATCH(M$1,'     2022    '!$A$1:$AC$1,0))</f>
        <v>84.4</v>
      </c>
      <c r="N276" s="153" t="str">
        <f>INDEX('     2022    '!$A$1:$AC$1563,MATCH($D276,'     2022    '!$D$1:$D$1794,0),MATCH(N$1,'     2022    '!$A$1:$AC$1,0))</f>
        <v>30mm</v>
      </c>
      <c r="O276" s="154">
        <f>INDEX('     2022    '!$A$1:$AC$1563,MATCH($D276,'     2022    '!$D$1:$D$1794,0),MATCH(O$1,'     2022    '!$A$1:$AC$1,0))</f>
        <v>100</v>
      </c>
      <c r="P276" s="153">
        <f>INDEX('     2022    '!$A$1:$AC$1563,MATCH($D276,'     2022    '!$D$1:$D$1794,0),MATCH(P$1,'     2022    '!$A$1:$AC$1,0))</f>
        <v>3</v>
      </c>
      <c r="Q276" s="153" t="str">
        <f>INDEX('     2022    '!$A$1:$AC$1563,MATCH($D276,'     2022    '!$D$1:$D$1794,0),MATCH(Q$1,'     2022    '!$A$1:$AC$1,0))</f>
        <v>Yes</v>
      </c>
      <c r="R276" s="155">
        <f>INDEX('     2022    '!$A$1:$AC$1563,MATCH($D276,'     2022    '!$D$1:$D$1794,0),MATCH(R$1,'     2022    '!$A$1:$AC$1,0))</f>
        <v>13.5</v>
      </c>
      <c r="S276" s="155">
        <f>INDEX('     2022    '!$A$1:$AC$1563,MATCH($D276,'     2022    '!$D$1:$D$1794,0),MATCH(S$1,'     2022    '!$A$1:$AC$1,0))</f>
        <v>2.7</v>
      </c>
      <c r="T276" s="155">
        <f>INDEX('     2022    '!$A$1:$AC$1563,MATCH($D276,'     2022    '!$D$1:$D$1794,0),MATCH(T$1,'     2022    '!$A$1:$AC$1,0))</f>
        <v>0.2</v>
      </c>
      <c r="U276" s="154" t="str">
        <f>INDEX('     2022    '!$A$1:$AC$1563,MATCH($D276,'     2022    '!$D$1:$D$1794,0),MATCH(U$1,'     2022    '!$A$1:$AC$1,0))</f>
        <v>1.4G</v>
      </c>
      <c r="V276" s="153" t="str">
        <f>INDEX('     2022    '!$A$1:$AC$1563,MATCH($D276,'     2022    '!$D$1:$D$1794,0),MATCH(V$1,'     2022    '!$A$1:$AC$1,0))</f>
        <v>UN0336</v>
      </c>
      <c r="W276" s="153" t="str">
        <f>INDEX('     2022    '!$A$1:$AC$1563,MATCH($D276,'     2022    '!$D$1:$D$1794,0),MATCH(W$1,'     2022    '!$A$1:$AC$1,0))</f>
        <v>F4</v>
      </c>
      <c r="X276" s="151" t="str">
        <f>INDEX('     2022    '!$A$1:$AC$1563,MATCH($D276,'     2022    '!$D$1:$D$1794,0),MATCH(X$1,'     2022    '!$A$1:$AC$1,0))</f>
        <v/>
      </c>
      <c r="Y276" s="151" t="str">
        <f>INDEX('     2022    '!$A$1:$AC$1563,MATCH($D276,'     2022    '!$D$1:$D$1794,0),MATCH(Y$1,'     2022    '!$A$1:$AC$1,0))</f>
        <v/>
      </c>
      <c r="Z276" s="156">
        <f>INDEX('     2022    '!$A$1:$AC$1563,MATCH($D276,'     2022    '!$D$1:$D$1794,0),MATCH(Z$1,'     2022    '!$A$1:$AC$1,0))</f>
        <v>4.2999999999999997E-2</v>
      </c>
      <c r="AA276" s="153" t="str">
        <f>INDEX('     2022    '!$A$1:$AC$1563,MATCH($D276,'     2022    '!$D$1:$D$1794,0),MATCH(AA$1,'     2022    '!$A$1:$AC$1,0))</f>
        <v>2806-F4-001953</v>
      </c>
      <c r="AB276" s="153" t="str">
        <f>INDEX('     2022    '!$A$1:$AC$1563,MATCH($D276,'     2022    '!$D$1:$D$1794,0),MATCH(AB$1,'     2022    '!$A$1:$AC$1,0))</f>
        <v>GB/HSE-362425</v>
      </c>
      <c r="AC276" s="153" t="str">
        <f>INDEX('     2022    '!$A$1:$AC$1563,MATCH($D276,'     2022    '!$D$1:$D$1794,0),MATCH(AC$1,'     2022    '!$A$1:$AC$1,0))</f>
        <v>11/30/2030</v>
      </c>
    </row>
    <row r="277" spans="1:29">
      <c r="A277" s="32">
        <f t="shared" si="8"/>
        <v>274</v>
      </c>
      <c r="B277" s="68" t="str">
        <f>INDEX('     2022    '!B$2:B$1794,MATCH(D277,'     2022    '!D$2:D$1794,0))</f>
        <v/>
      </c>
      <c r="C277" s="204" t="str">
        <f>INDEX('     2022    '!C$2:C$1794,MATCH(D277,'     2022    '!D$2:D$1794,0))</f>
        <v>Single Shot - 30mm</v>
      </c>
      <c r="D277" s="205" t="str">
        <f>INDEX('     2022    '!D:D,MATCH(A277,'     2022    '!AF:AF,0))</f>
        <v>C443</v>
      </c>
      <c r="E277" s="204" t="str">
        <f>INDEX('     2022    '!$A$1:$BP$1563,MATCH(D277,'     2022    '!$D$1:$D$1794,0),MATCH(E$1,'     2022    '!$A$1:$BH$1,0))</f>
        <v>30mm Green star</v>
      </c>
      <c r="F277" s="206" t="str">
        <f>IFERROR(IF(LEFT(INDEX('     2022    '!AD$2:AD$1794,MATCH(D277,'     2022    '!D$2:D$1794,0)),4)="http",HYPERLINK(INDEX('     2022    '!AD$2:AD$1794,MATCH(D277,'     2022    '!D$2:D$1794,0)),"Video"),""),"")</f>
        <v>Video</v>
      </c>
      <c r="G277" s="207">
        <f>INDEX('     2022    '!$A$1:$AC$1563,MATCH($D277,'     2022    '!$D$1:$D$1794,0),MATCH(G$1,'     2022    '!$A$1:$AC$1,0))</f>
        <v>0</v>
      </c>
      <c r="H277" s="150"/>
      <c r="I277" s="152">
        <f>INDEX('     2022    '!$A$1:$AC$1563,MATCH($D277,'     2022    '!$D$1:$D$1794,0),MATCH(I$1,'     2022    '!$A$1:$AC$1,0))</f>
        <v>76.72</v>
      </c>
      <c r="J277" s="150"/>
      <c r="K277" s="151">
        <f t="shared" si="9"/>
        <v>0.84400000000000008</v>
      </c>
      <c r="L277" s="152">
        <f>INDEX('     2022    '!$A$1:$AC$1563,MATCH($D277,'     2022    '!$D$1:$D$1794,0),MATCH(L$1,'     2022    '!$A$1:$AC$1,0))</f>
        <v>76.804000000000002</v>
      </c>
      <c r="M277" s="152">
        <f>INDEX('     2022    '!$A$1:$AC$1563,MATCH($D277,'     2022    '!$D$1:$D$1794,0),MATCH(M$1,'     2022    '!$A$1:$AC$1,0))</f>
        <v>84.4</v>
      </c>
      <c r="N277" s="153" t="str">
        <f>INDEX('     2022    '!$A$1:$AC$1563,MATCH($D277,'     2022    '!$D$1:$D$1794,0),MATCH(N$1,'     2022    '!$A$1:$AC$1,0))</f>
        <v>30mm</v>
      </c>
      <c r="O277" s="154">
        <f>INDEX('     2022    '!$A$1:$AC$1563,MATCH($D277,'     2022    '!$D$1:$D$1794,0),MATCH(O$1,'     2022    '!$A$1:$AC$1,0))</f>
        <v>100</v>
      </c>
      <c r="P277" s="153">
        <f>INDEX('     2022    '!$A$1:$AC$1563,MATCH($D277,'     2022    '!$D$1:$D$1794,0),MATCH(P$1,'     2022    '!$A$1:$AC$1,0))</f>
        <v>3</v>
      </c>
      <c r="Q277" s="153" t="str">
        <f>INDEX('     2022    '!$A$1:$AC$1563,MATCH($D277,'     2022    '!$D$1:$D$1794,0),MATCH(Q$1,'     2022    '!$A$1:$AC$1,0))</f>
        <v>Yes</v>
      </c>
      <c r="R277" s="155">
        <f>INDEX('     2022    '!$A$1:$AC$1563,MATCH($D277,'     2022    '!$D$1:$D$1794,0),MATCH(R$1,'     2022    '!$A$1:$AC$1,0))</f>
        <v>13.5</v>
      </c>
      <c r="S277" s="155">
        <f>INDEX('     2022    '!$A$1:$AC$1563,MATCH($D277,'     2022    '!$D$1:$D$1794,0),MATCH(S$1,'     2022    '!$A$1:$AC$1,0))</f>
        <v>2.99</v>
      </c>
      <c r="T277" s="155">
        <f>INDEX('     2022    '!$A$1:$AC$1563,MATCH($D277,'     2022    '!$D$1:$D$1794,0),MATCH(T$1,'     2022    '!$A$1:$AC$1,0))</f>
        <v>0.2</v>
      </c>
      <c r="U277" s="154" t="str">
        <f>INDEX('     2022    '!$A$1:$AC$1563,MATCH($D277,'     2022    '!$D$1:$D$1794,0),MATCH(U$1,'     2022    '!$A$1:$AC$1,0))</f>
        <v>1.4G</v>
      </c>
      <c r="V277" s="153" t="str">
        <f>INDEX('     2022    '!$A$1:$AC$1563,MATCH($D277,'     2022    '!$D$1:$D$1794,0),MATCH(V$1,'     2022    '!$A$1:$AC$1,0))</f>
        <v>UN0336</v>
      </c>
      <c r="W277" s="153" t="str">
        <f>INDEX('     2022    '!$A$1:$AC$1563,MATCH($D277,'     2022    '!$D$1:$D$1794,0),MATCH(W$1,'     2022    '!$A$1:$AC$1,0))</f>
        <v>F4</v>
      </c>
      <c r="X277" s="151" t="str">
        <f>INDEX('     2022    '!$A$1:$AC$1563,MATCH($D277,'     2022    '!$D$1:$D$1794,0),MATCH(X$1,'     2022    '!$A$1:$AC$1,0))</f>
        <v/>
      </c>
      <c r="Y277" s="151" t="str">
        <f>INDEX('     2022    '!$A$1:$AC$1563,MATCH($D277,'     2022    '!$D$1:$D$1794,0),MATCH(Y$1,'     2022    '!$A$1:$AC$1,0))</f>
        <v/>
      </c>
      <c r="Z277" s="156">
        <f>INDEX('     2022    '!$A$1:$AC$1563,MATCH($D277,'     2022    '!$D$1:$D$1794,0),MATCH(Z$1,'     2022    '!$A$1:$AC$1,0))</f>
        <v>4.2999999999999997E-2</v>
      </c>
      <c r="AA277" s="153" t="str">
        <f>INDEX('     2022    '!$A$1:$AC$1563,MATCH($D277,'     2022    '!$D$1:$D$1794,0),MATCH(AA$1,'     2022    '!$A$1:$AC$1,0))</f>
        <v>2806-F4-001953</v>
      </c>
      <c r="AB277" s="153" t="str">
        <f>INDEX('     2022    '!$A$1:$AC$1563,MATCH($D277,'     2022    '!$D$1:$D$1794,0),MATCH(AB$1,'     2022    '!$A$1:$AC$1,0))</f>
        <v>GB/HSE-362426</v>
      </c>
      <c r="AC277" s="153" t="str">
        <f>INDEX('     2022    '!$A$1:$AC$1563,MATCH($D277,'     2022    '!$D$1:$D$1794,0),MATCH(AC$1,'     2022    '!$A$1:$AC$1,0))</f>
        <v>11/30/2030</v>
      </c>
    </row>
    <row r="278" spans="1:29">
      <c r="A278" s="32">
        <f t="shared" si="8"/>
        <v>275</v>
      </c>
      <c r="B278" s="68" t="str">
        <f>INDEX('     2022    '!B$2:B$1794,MATCH(D278,'     2022    '!D$2:D$1794,0))</f>
        <v/>
      </c>
      <c r="C278" s="204" t="str">
        <f>INDEX('     2022    '!C$2:C$1794,MATCH(D278,'     2022    '!D$2:D$1794,0))</f>
        <v>Single Shot - 30mm</v>
      </c>
      <c r="D278" s="205" t="str">
        <f>INDEX('     2022    '!D:D,MATCH(A278,'     2022    '!AF:AF,0))</f>
        <v>C421</v>
      </c>
      <c r="E278" s="204" t="str">
        <f>INDEX('     2022    '!$A$1:$BP$1563,MATCH(D278,'     2022    '!$D$1:$D$1794,0),MATCH(E$1,'     2022    '!$A$1:$BH$1,0))</f>
        <v>30mm Color glitter willow tail</v>
      </c>
      <c r="F278" s="206" t="str">
        <f>IFERROR(IF(LEFT(INDEX('     2022    '!AD$2:AD$1794,MATCH(D278,'     2022    '!D$2:D$1794,0)),4)="http",HYPERLINK(INDEX('     2022    '!AD$2:AD$1794,MATCH(D278,'     2022    '!D$2:D$1794,0)),"Video"),""),"")</f>
        <v>Video</v>
      </c>
      <c r="G278" s="207">
        <f>INDEX('     2022    '!$A$1:$AC$1563,MATCH($D278,'     2022    '!$D$1:$D$1794,0),MATCH(G$1,'     2022    '!$A$1:$AC$1,0))</f>
        <v>8</v>
      </c>
      <c r="H278" s="150"/>
      <c r="I278" s="152">
        <f>INDEX('     2022    '!$A$1:$AC$1563,MATCH($D278,'     2022    '!$D$1:$D$1794,0),MATCH(I$1,'     2022    '!$A$1:$AC$1,0))</f>
        <v>80.510000000000005</v>
      </c>
      <c r="J278" s="150"/>
      <c r="K278" s="151">
        <f t="shared" si="9"/>
        <v>0.88570000000000004</v>
      </c>
      <c r="L278" s="152">
        <f>INDEX('     2022    '!$A$1:$AC$1563,MATCH($D278,'     2022    '!$D$1:$D$1794,0),MATCH(L$1,'     2022    '!$A$1:$AC$1,0))</f>
        <v>80.598700000000008</v>
      </c>
      <c r="M278" s="152">
        <f>INDEX('     2022    '!$A$1:$AC$1563,MATCH($D278,'     2022    '!$D$1:$D$1794,0),MATCH(M$1,'     2022    '!$A$1:$AC$1,0))</f>
        <v>88.570000000000007</v>
      </c>
      <c r="N278" s="153" t="str">
        <f>INDEX('     2022    '!$A$1:$AC$1563,MATCH($D278,'     2022    '!$D$1:$D$1794,0),MATCH(N$1,'     2022    '!$A$1:$AC$1,0))</f>
        <v>30mm</v>
      </c>
      <c r="O278" s="154">
        <f>INDEX('     2022    '!$A$1:$AC$1563,MATCH($D278,'     2022    '!$D$1:$D$1794,0),MATCH(O$1,'     2022    '!$A$1:$AC$1,0))</f>
        <v>100</v>
      </c>
      <c r="P278" s="153">
        <f>INDEX('     2022    '!$A$1:$AC$1563,MATCH($D278,'     2022    '!$D$1:$D$1794,0),MATCH(P$1,'     2022    '!$A$1:$AC$1,0))</f>
        <v>3</v>
      </c>
      <c r="Q278" s="153" t="str">
        <f>INDEX('     2022    '!$A$1:$AC$1563,MATCH($D278,'     2022    '!$D$1:$D$1794,0),MATCH(Q$1,'     2022    '!$A$1:$AC$1,0))</f>
        <v>Yes</v>
      </c>
      <c r="R278" s="155">
        <f>INDEX('     2022    '!$A$1:$AC$1563,MATCH($D278,'     2022    '!$D$1:$D$1794,0),MATCH(R$1,'     2022    '!$A$1:$AC$1,0))</f>
        <v>13</v>
      </c>
      <c r="S278" s="155">
        <f>INDEX('     2022    '!$A$1:$AC$1563,MATCH($D278,'     2022    '!$D$1:$D$1794,0),MATCH(S$1,'     2022    '!$A$1:$AC$1,0))</f>
        <v>2.99</v>
      </c>
      <c r="T278" s="155">
        <f>INDEX('     2022    '!$A$1:$AC$1563,MATCH($D278,'     2022    '!$D$1:$D$1794,0),MATCH(T$1,'     2022    '!$A$1:$AC$1,0))</f>
        <v>0.2</v>
      </c>
      <c r="U278" s="154" t="str">
        <f>INDEX('     2022    '!$A$1:$AC$1563,MATCH($D278,'     2022    '!$D$1:$D$1794,0),MATCH(U$1,'     2022    '!$A$1:$AC$1,0))</f>
        <v>1.4G</v>
      </c>
      <c r="V278" s="153" t="str">
        <f>INDEX('     2022    '!$A$1:$AC$1563,MATCH($D278,'     2022    '!$D$1:$D$1794,0),MATCH(V$1,'     2022    '!$A$1:$AC$1,0))</f>
        <v>UN0336</v>
      </c>
      <c r="W278" s="153" t="str">
        <f>INDEX('     2022    '!$A$1:$AC$1563,MATCH($D278,'     2022    '!$D$1:$D$1794,0),MATCH(W$1,'     2022    '!$A$1:$AC$1,0))</f>
        <v>F4</v>
      </c>
      <c r="X278" s="151" t="str">
        <f>INDEX('     2022    '!$A$1:$AC$1563,MATCH($D278,'     2022    '!$D$1:$D$1794,0),MATCH(X$1,'     2022    '!$A$1:$AC$1,0))</f>
        <v/>
      </c>
      <c r="Y278" s="151" t="str">
        <f>INDEX('     2022    '!$A$1:$AC$1563,MATCH($D278,'     2022    '!$D$1:$D$1794,0),MATCH(Y$1,'     2022    '!$A$1:$AC$1,0))</f>
        <v/>
      </c>
      <c r="Z278" s="156">
        <f>INDEX('     2022    '!$A$1:$AC$1563,MATCH($D278,'     2022    '!$D$1:$D$1794,0),MATCH(Z$1,'     2022    '!$A$1:$AC$1,0))</f>
        <v>4.2999999999999997E-2</v>
      </c>
      <c r="AA278" s="153" t="str">
        <f>INDEX('     2022    '!$A$1:$AC$1563,MATCH($D278,'     2022    '!$D$1:$D$1794,0),MATCH(AA$1,'     2022    '!$A$1:$AC$1,0))</f>
        <v>2806-F4-001953</v>
      </c>
      <c r="AB278" s="153" t="str">
        <f>INDEX('     2022    '!$A$1:$AC$1563,MATCH($D278,'     2022    '!$D$1:$D$1794,0),MATCH(AB$1,'     2022    '!$A$1:$AC$1,0))</f>
        <v>GB/HSE-362410</v>
      </c>
      <c r="AC278" s="153" t="str">
        <f>INDEX('     2022    '!$A$1:$AC$1563,MATCH($D278,'     2022    '!$D$1:$D$1794,0),MATCH(AC$1,'     2022    '!$A$1:$AC$1,0))</f>
        <v>11/30/2030</v>
      </c>
    </row>
    <row r="279" spans="1:29">
      <c r="A279" s="32">
        <f t="shared" si="8"/>
        <v>276</v>
      </c>
      <c r="B279" s="68" t="str">
        <f>INDEX('     2022    '!B$2:B$1794,MATCH(D279,'     2022    '!D$2:D$1794,0))</f>
        <v/>
      </c>
      <c r="C279" s="204" t="str">
        <f>INDEX('     2022    '!C$2:C$1794,MATCH(D279,'     2022    '!D$2:D$1794,0))</f>
        <v>Single Shot - 30mm</v>
      </c>
      <c r="D279" s="205" t="str">
        <f>INDEX('     2022    '!D:D,MATCH(A279,'     2022    '!AF:AF,0))</f>
        <v>C58</v>
      </c>
      <c r="E279" s="204" t="str">
        <f>INDEX('     2022    '!$A$1:$BP$1563,MATCH(D279,'     2022    '!$D$1:$D$1794,0),MATCH(E$1,'     2022    '!$A$1:$BH$1,0))</f>
        <v>30mm Red head comet brocade strobe tail</v>
      </c>
      <c r="F279" s="206" t="str">
        <f>IFERROR(IF(LEFT(INDEX('     2022    '!AD$2:AD$1794,MATCH(D279,'     2022    '!D$2:D$1794,0)),4)="http",HYPERLINK(INDEX('     2022    '!AD$2:AD$1794,MATCH(D279,'     2022    '!D$2:D$1794,0)),"Video"),""),"")</f>
        <v>Video</v>
      </c>
      <c r="G279" s="207">
        <f>INDEX('     2022    '!$A$1:$AC$1563,MATCH($D279,'     2022    '!$D$1:$D$1794,0),MATCH(G$1,'     2022    '!$A$1:$AC$1,0))</f>
        <v>2</v>
      </c>
      <c r="H279" s="150"/>
      <c r="I279" s="152">
        <f>INDEX('     2022    '!$A$1:$AC$1563,MATCH($D279,'     2022    '!$D$1:$D$1794,0),MATCH(I$1,'     2022    '!$A$1:$AC$1,0))</f>
        <v>85.47</v>
      </c>
      <c r="J279" s="150"/>
      <c r="K279" s="151">
        <f t="shared" si="9"/>
        <v>0.9614568504758858</v>
      </c>
      <c r="L279" s="152">
        <f>INDEX('     2022    '!$A$1:$AC$1563,MATCH($D279,'     2022    '!$D$1:$D$1794,0),MATCH(L$1,'     2022    '!$A$1:$AC$1,0))</f>
        <v>87.492573393305619</v>
      </c>
      <c r="M279" s="152">
        <f>INDEX('     2022    '!$A$1:$AC$1563,MATCH($D279,'     2022    '!$D$1:$D$1794,0),MATCH(M$1,'     2022    '!$A$1:$AC$1,0))</f>
        <v>96.145685047588586</v>
      </c>
      <c r="N279" s="153" t="str">
        <f>INDEX('     2022    '!$A$1:$AC$1563,MATCH($D279,'     2022    '!$D$1:$D$1794,0),MATCH(N$1,'     2022    '!$A$1:$AC$1,0))</f>
        <v>30mm</v>
      </c>
      <c r="O279" s="154">
        <f>INDEX('     2022    '!$A$1:$AC$1563,MATCH($D279,'     2022    '!$D$1:$D$1794,0),MATCH(O$1,'     2022    '!$A$1:$AC$1,0))</f>
        <v>100</v>
      </c>
      <c r="P279" s="153">
        <f>INDEX('     2022    '!$A$1:$AC$1563,MATCH($D279,'     2022    '!$D$1:$D$1794,0),MATCH(P$1,'     2022    '!$A$1:$AC$1,0))</f>
        <v>2</v>
      </c>
      <c r="Q279" s="153" t="str">
        <f>INDEX('     2022    '!$A$1:$AC$1563,MATCH($D279,'     2022    '!$D$1:$D$1794,0),MATCH(Q$1,'     2022    '!$A$1:$AC$1,0))</f>
        <v>Yes</v>
      </c>
      <c r="R279" s="155">
        <f>INDEX('     2022    '!$A$1:$AC$1563,MATCH($D279,'     2022    '!$D$1:$D$1794,0),MATCH(R$1,'     2022    '!$A$1:$AC$1,0))</f>
        <v>13</v>
      </c>
      <c r="S279" s="155">
        <f>INDEX('     2022    '!$A$1:$AC$1563,MATCH($D279,'     2022    '!$D$1:$D$1794,0),MATCH(S$1,'     2022    '!$A$1:$AC$1,0))</f>
        <v>3.5</v>
      </c>
      <c r="T279" s="155">
        <f>INDEX('     2022    '!$A$1:$AC$1563,MATCH($D279,'     2022    '!$D$1:$D$1794,0),MATCH(T$1,'     2022    '!$A$1:$AC$1,0))</f>
        <v>0.2</v>
      </c>
      <c r="U279" s="154" t="str">
        <f>INDEX('     2022    '!$A$1:$AC$1563,MATCH($D279,'     2022    '!$D$1:$D$1794,0),MATCH(U$1,'     2022    '!$A$1:$AC$1,0))</f>
        <v>1.3G</v>
      </c>
      <c r="V279" s="153" t="str">
        <f>INDEX('     2022    '!$A$1:$AC$1563,MATCH($D279,'     2022    '!$D$1:$D$1794,0),MATCH(V$1,'     2022    '!$A$1:$AC$1,0))</f>
        <v>UN0335</v>
      </c>
      <c r="W279" s="153" t="str">
        <f>INDEX('     2022    '!$A$1:$AC$1563,MATCH($D279,'     2022    '!$D$1:$D$1794,0),MATCH(W$1,'     2022    '!$A$1:$AC$1,0))</f>
        <v>F4</v>
      </c>
      <c r="X279" s="151" t="str">
        <f>INDEX('     2022    '!$A$1:$AC$1563,MATCH($D279,'     2022    '!$D$1:$D$1794,0),MATCH(X$1,'     2022    '!$A$1:$AC$1,0))</f>
        <v/>
      </c>
      <c r="Y279" s="151" t="str">
        <f>INDEX('     2022    '!$A$1:$AC$1563,MATCH($D279,'     2022    '!$D$1:$D$1794,0),MATCH(Y$1,'     2022    '!$A$1:$AC$1,0))</f>
        <v/>
      </c>
      <c r="Z279" s="156">
        <f>INDEX('     2022    '!$A$1:$AC$1563,MATCH($D279,'     2022    '!$D$1:$D$1794,0),MATCH(Z$1,'     2022    '!$A$1:$AC$1,0))</f>
        <v>4.2200000000000001E-2</v>
      </c>
      <c r="AA279" s="153" t="str">
        <f>INDEX('     2022    '!$A$1:$AC$1563,MATCH($D279,'     2022    '!$D$1:$D$1794,0),MATCH(AA$1,'     2022    '!$A$1:$AC$1,0))</f>
        <v>1008-F4-69249660</v>
      </c>
      <c r="AB279" s="153" t="str">
        <f>INDEX('     2022    '!$A$1:$AC$1563,MATCH($D279,'     2022    '!$D$1:$D$1794,0),MATCH(AB$1,'     2022    '!$A$1:$AC$1,0))</f>
        <v>GB/HSE-338560</v>
      </c>
      <c r="AC279" s="153" t="str">
        <f>INDEX('     2022    '!$A$1:$AC$1563,MATCH($D279,'     2022    '!$D$1:$D$1794,0),MATCH(AC$1,'     2022    '!$A$1:$AC$1,0))</f>
        <v>5/18/2027</v>
      </c>
    </row>
    <row r="280" spans="1:29">
      <c r="A280" s="32">
        <f t="shared" si="8"/>
        <v>277</v>
      </c>
      <c r="B280" s="68" t="str">
        <f>INDEX('     2022    '!B$2:B$1794,MATCH(D280,'     2022    '!D$2:D$1794,0))</f>
        <v/>
      </c>
      <c r="C280" s="204" t="str">
        <f>INDEX('     2022    '!C$2:C$1794,MATCH(D280,'     2022    '!D$2:D$1794,0))</f>
        <v>Single Shot - 30mm</v>
      </c>
      <c r="D280" s="205" t="str">
        <f>INDEX('     2022    '!D:D,MATCH(A280,'     2022    '!AF:AF,0))</f>
        <v>C59</v>
      </c>
      <c r="E280" s="204" t="str">
        <f>INDEX('     2022    '!$A$1:$BP$1563,MATCH(D280,'     2022    '!$D$1:$D$1794,0),MATCH(E$1,'     2022    '!$A$1:$BH$1,0))</f>
        <v>30mm Silver head comet brocade strobe tail</v>
      </c>
      <c r="F280" s="206" t="str">
        <f>IFERROR(IF(LEFT(INDEX('     2022    '!AD$2:AD$1794,MATCH(D280,'     2022    '!D$2:D$1794,0)),4)="http",HYPERLINK(INDEX('     2022    '!AD$2:AD$1794,MATCH(D280,'     2022    '!D$2:D$1794,0)),"Video"),""),"")</f>
        <v>Video</v>
      </c>
      <c r="G280" s="207">
        <f>INDEX('     2022    '!$A$1:$AC$1563,MATCH($D280,'     2022    '!$D$1:$D$1794,0),MATCH(G$1,'     2022    '!$A$1:$AC$1,0))</f>
        <v>5</v>
      </c>
      <c r="H280" s="150"/>
      <c r="I280" s="152">
        <f>INDEX('     2022    '!$A$1:$AC$1563,MATCH($D280,'     2022    '!$D$1:$D$1794,0),MATCH(I$1,'     2022    '!$A$1:$AC$1,0))</f>
        <v>85.47</v>
      </c>
      <c r="J280" s="150"/>
      <c r="K280" s="151">
        <f t="shared" si="9"/>
        <v>0.9614568504758858</v>
      </c>
      <c r="L280" s="152">
        <f>INDEX('     2022    '!$A$1:$AC$1563,MATCH($D280,'     2022    '!$D$1:$D$1794,0),MATCH(L$1,'     2022    '!$A$1:$AC$1,0))</f>
        <v>87.492573393305619</v>
      </c>
      <c r="M280" s="152">
        <f>INDEX('     2022    '!$A$1:$AC$1563,MATCH($D280,'     2022    '!$D$1:$D$1794,0),MATCH(M$1,'     2022    '!$A$1:$AC$1,0))</f>
        <v>96.145685047588586</v>
      </c>
      <c r="N280" s="153" t="str">
        <f>INDEX('     2022    '!$A$1:$AC$1563,MATCH($D280,'     2022    '!$D$1:$D$1794,0),MATCH(N$1,'     2022    '!$A$1:$AC$1,0))</f>
        <v>30mm</v>
      </c>
      <c r="O280" s="154">
        <f>INDEX('     2022    '!$A$1:$AC$1563,MATCH($D280,'     2022    '!$D$1:$D$1794,0),MATCH(O$1,'     2022    '!$A$1:$AC$1,0))</f>
        <v>100</v>
      </c>
      <c r="P280" s="153">
        <f>INDEX('     2022    '!$A$1:$AC$1563,MATCH($D280,'     2022    '!$D$1:$D$1794,0),MATCH(P$1,'     2022    '!$A$1:$AC$1,0))</f>
        <v>2</v>
      </c>
      <c r="Q280" s="153" t="str">
        <f>INDEX('     2022    '!$A$1:$AC$1563,MATCH($D280,'     2022    '!$D$1:$D$1794,0),MATCH(Q$1,'     2022    '!$A$1:$AC$1,0))</f>
        <v>Yes</v>
      </c>
      <c r="R280" s="155">
        <f>INDEX('     2022    '!$A$1:$AC$1563,MATCH($D280,'     2022    '!$D$1:$D$1794,0),MATCH(R$1,'     2022    '!$A$1:$AC$1,0))</f>
        <v>13</v>
      </c>
      <c r="S280" s="155">
        <f>INDEX('     2022    '!$A$1:$AC$1563,MATCH($D280,'     2022    '!$D$1:$D$1794,0),MATCH(S$1,'     2022    '!$A$1:$AC$1,0))</f>
        <v>3.5</v>
      </c>
      <c r="T280" s="155">
        <f>INDEX('     2022    '!$A$1:$AC$1563,MATCH($D280,'     2022    '!$D$1:$D$1794,0),MATCH(T$1,'     2022    '!$A$1:$AC$1,0))</f>
        <v>0.2</v>
      </c>
      <c r="U280" s="154" t="str">
        <f>INDEX('     2022    '!$A$1:$AC$1563,MATCH($D280,'     2022    '!$D$1:$D$1794,0),MATCH(U$1,'     2022    '!$A$1:$AC$1,0))</f>
        <v>1.3G</v>
      </c>
      <c r="V280" s="153" t="str">
        <f>INDEX('     2022    '!$A$1:$AC$1563,MATCH($D280,'     2022    '!$D$1:$D$1794,0),MATCH(V$1,'     2022    '!$A$1:$AC$1,0))</f>
        <v>UN0335</v>
      </c>
      <c r="W280" s="153" t="str">
        <f>INDEX('     2022    '!$A$1:$AC$1563,MATCH($D280,'     2022    '!$D$1:$D$1794,0),MATCH(W$1,'     2022    '!$A$1:$AC$1,0))</f>
        <v>F4</v>
      </c>
      <c r="X280" s="151" t="str">
        <f>INDEX('     2022    '!$A$1:$AC$1563,MATCH($D280,'     2022    '!$D$1:$D$1794,0),MATCH(X$1,'     2022    '!$A$1:$AC$1,0))</f>
        <v/>
      </c>
      <c r="Y280" s="151" t="str">
        <f>INDEX('     2022    '!$A$1:$AC$1563,MATCH($D280,'     2022    '!$D$1:$D$1794,0),MATCH(Y$1,'     2022    '!$A$1:$AC$1,0))</f>
        <v/>
      </c>
      <c r="Z280" s="156">
        <f>INDEX('     2022    '!$A$1:$AC$1563,MATCH($D280,'     2022    '!$D$1:$D$1794,0),MATCH(Z$1,'     2022    '!$A$1:$AC$1,0))</f>
        <v>4.2200000000000001E-2</v>
      </c>
      <c r="AA280" s="153" t="str">
        <f>INDEX('     2022    '!$A$1:$AC$1563,MATCH($D280,'     2022    '!$D$1:$D$1794,0),MATCH(AA$1,'     2022    '!$A$1:$AC$1,0))</f>
        <v>1008-F4-69249660</v>
      </c>
      <c r="AB280" s="153" t="str">
        <f>INDEX('     2022    '!$A$1:$AC$1563,MATCH($D280,'     2022    '!$D$1:$D$1794,0),MATCH(AB$1,'     2022    '!$A$1:$AC$1,0))</f>
        <v>GB/HSE-338561</v>
      </c>
      <c r="AC280" s="153" t="str">
        <f>INDEX('     2022    '!$A$1:$AC$1563,MATCH($D280,'     2022    '!$D$1:$D$1794,0),MATCH(AC$1,'     2022    '!$A$1:$AC$1,0))</f>
        <v>5/18/2027</v>
      </c>
    </row>
    <row r="281" spans="1:29">
      <c r="A281" s="32">
        <f t="shared" si="8"/>
        <v>278</v>
      </c>
      <c r="B281" s="68" t="str">
        <f>INDEX('     2022    '!B$2:B$1794,MATCH(D281,'     2022    '!D$2:D$1794,0))</f>
        <v/>
      </c>
      <c r="C281" s="204" t="str">
        <f>INDEX('     2022    '!C$2:C$1794,MATCH(D281,'     2022    '!D$2:D$1794,0))</f>
        <v>Single Shot - 30mm</v>
      </c>
      <c r="D281" s="205" t="str">
        <f>INDEX('     2022    '!D:D,MATCH(A281,'     2022    '!AF:AF,0))</f>
        <v>C60</v>
      </c>
      <c r="E281" s="204" t="str">
        <f>INDEX('     2022    '!$A$1:$BP$1563,MATCH(D281,'     2022    '!$D$1:$D$1794,0),MATCH(E$1,'     2022    '!$A$1:$BH$1,0))</f>
        <v>30mm Blue head comet brocade strobe tail</v>
      </c>
      <c r="F281" s="206" t="str">
        <f>IFERROR(IF(LEFT(INDEX('     2022    '!AD$2:AD$1794,MATCH(D281,'     2022    '!D$2:D$1794,0)),4)="http",HYPERLINK(INDEX('     2022    '!AD$2:AD$1794,MATCH(D281,'     2022    '!D$2:D$1794,0)),"Video"),""),"")</f>
        <v>Video</v>
      </c>
      <c r="G281" s="207">
        <f>INDEX('     2022    '!$A$1:$AC$1563,MATCH($D281,'     2022    '!$D$1:$D$1794,0),MATCH(G$1,'     2022    '!$A$1:$AC$1,0))</f>
        <v>1</v>
      </c>
      <c r="H281" s="150"/>
      <c r="I281" s="152">
        <f>INDEX('     2022    '!$A$1:$AC$1563,MATCH($D281,'     2022    '!$D$1:$D$1794,0),MATCH(I$1,'     2022    '!$A$1:$AC$1,0))</f>
        <v>84.95</v>
      </c>
      <c r="J281" s="150"/>
      <c r="K281" s="151">
        <f t="shared" si="9"/>
        <v>0.9614568504758858</v>
      </c>
      <c r="L281" s="152">
        <f>INDEX('     2022    '!$A$1:$AC$1563,MATCH($D281,'     2022    '!$D$1:$D$1794,0),MATCH(L$1,'     2022    '!$A$1:$AC$1,0))</f>
        <v>87.492573393305619</v>
      </c>
      <c r="M281" s="152">
        <f>INDEX('     2022    '!$A$1:$AC$1563,MATCH($D281,'     2022    '!$D$1:$D$1794,0),MATCH(M$1,'     2022    '!$A$1:$AC$1,0))</f>
        <v>96.145685047588586</v>
      </c>
      <c r="N281" s="153" t="str">
        <f>INDEX('     2022    '!$A$1:$AC$1563,MATCH($D281,'     2022    '!$D$1:$D$1794,0),MATCH(N$1,'     2022    '!$A$1:$AC$1,0))</f>
        <v>30mm</v>
      </c>
      <c r="O281" s="154">
        <f>INDEX('     2022    '!$A$1:$AC$1563,MATCH($D281,'     2022    '!$D$1:$D$1794,0),MATCH(O$1,'     2022    '!$A$1:$AC$1,0))</f>
        <v>100</v>
      </c>
      <c r="P281" s="153">
        <f>INDEX('     2022    '!$A$1:$AC$1563,MATCH($D281,'     2022    '!$D$1:$D$1794,0),MATCH(P$1,'     2022    '!$A$1:$AC$1,0))</f>
        <v>2</v>
      </c>
      <c r="Q281" s="153" t="str">
        <f>INDEX('     2022    '!$A$1:$AC$1563,MATCH($D281,'     2022    '!$D$1:$D$1794,0),MATCH(Q$1,'     2022    '!$A$1:$AC$1,0))</f>
        <v>Yes</v>
      </c>
      <c r="R281" s="155">
        <f>INDEX('     2022    '!$A$1:$AC$1563,MATCH($D281,'     2022    '!$D$1:$D$1794,0),MATCH(R$1,'     2022    '!$A$1:$AC$1,0))</f>
        <v>13</v>
      </c>
      <c r="S281" s="155">
        <f>INDEX('     2022    '!$A$1:$AC$1563,MATCH($D281,'     2022    '!$D$1:$D$1794,0),MATCH(S$1,'     2022    '!$A$1:$AC$1,0))</f>
        <v>3.5</v>
      </c>
      <c r="T281" s="155">
        <f>INDEX('     2022    '!$A$1:$AC$1563,MATCH($D281,'     2022    '!$D$1:$D$1794,0),MATCH(T$1,'     2022    '!$A$1:$AC$1,0))</f>
        <v>0.2</v>
      </c>
      <c r="U281" s="154" t="str">
        <f>INDEX('     2022    '!$A$1:$AC$1563,MATCH($D281,'     2022    '!$D$1:$D$1794,0),MATCH(U$1,'     2022    '!$A$1:$AC$1,0))</f>
        <v>1.3G</v>
      </c>
      <c r="V281" s="153" t="str">
        <f>INDEX('     2022    '!$A$1:$AC$1563,MATCH($D281,'     2022    '!$D$1:$D$1794,0),MATCH(V$1,'     2022    '!$A$1:$AC$1,0))</f>
        <v>UN0335</v>
      </c>
      <c r="W281" s="153" t="str">
        <f>INDEX('     2022    '!$A$1:$AC$1563,MATCH($D281,'     2022    '!$D$1:$D$1794,0),MATCH(W$1,'     2022    '!$A$1:$AC$1,0))</f>
        <v>F4</v>
      </c>
      <c r="X281" s="151" t="str">
        <f>INDEX('     2022    '!$A$1:$AC$1563,MATCH($D281,'     2022    '!$D$1:$D$1794,0),MATCH(X$1,'     2022    '!$A$1:$AC$1,0))</f>
        <v/>
      </c>
      <c r="Y281" s="151" t="str">
        <f>INDEX('     2022    '!$A$1:$AC$1563,MATCH($D281,'     2022    '!$D$1:$D$1794,0),MATCH(Y$1,'     2022    '!$A$1:$AC$1,0))</f>
        <v/>
      </c>
      <c r="Z281" s="156">
        <f>INDEX('     2022    '!$A$1:$AC$1563,MATCH($D281,'     2022    '!$D$1:$D$1794,0),MATCH(Z$1,'     2022    '!$A$1:$AC$1,0))</f>
        <v>4.2200000000000001E-2</v>
      </c>
      <c r="AA281" s="153" t="str">
        <f>INDEX('     2022    '!$A$1:$AC$1563,MATCH($D281,'     2022    '!$D$1:$D$1794,0),MATCH(AA$1,'     2022    '!$A$1:$AC$1,0))</f>
        <v>1008-F4-69249660</v>
      </c>
      <c r="AB281" s="153" t="str">
        <f>INDEX('     2022    '!$A$1:$AC$1563,MATCH($D281,'     2022    '!$D$1:$D$1794,0),MATCH(AB$1,'     2022    '!$A$1:$AC$1,0))</f>
        <v>GB/HSE-338562</v>
      </c>
      <c r="AC281" s="153" t="str">
        <f>INDEX('     2022    '!$A$1:$AC$1563,MATCH($D281,'     2022    '!$D$1:$D$1794,0),MATCH(AC$1,'     2022    '!$A$1:$AC$1,0))</f>
        <v>5/18/2027</v>
      </c>
    </row>
    <row r="282" spans="1:29">
      <c r="A282" s="32">
        <f t="shared" si="8"/>
        <v>279</v>
      </c>
      <c r="B282" s="68" t="str">
        <f>INDEX('     2022    '!B$2:B$1794,MATCH(D282,'     2022    '!D$2:D$1794,0))</f>
        <v/>
      </c>
      <c r="C282" s="204" t="str">
        <f>INDEX('     2022    '!C$2:C$1794,MATCH(D282,'     2022    '!D$2:D$1794,0))</f>
        <v>Single Shot - 30mm</v>
      </c>
      <c r="D282" s="205" t="str">
        <f>INDEX('     2022    '!D:D,MATCH(A282,'     2022    '!AF:AF,0))</f>
        <v>C127</v>
      </c>
      <c r="E282" s="204" t="str">
        <f>INDEX('     2022    '!$A$1:$BP$1563,MATCH(D282,'     2022    '!$D$1:$D$1794,0),MATCH(E$1,'     2022    '!$A$1:$BH$1,0))</f>
        <v>30mm Purple head comet brocade strobe tail</v>
      </c>
      <c r="F282" s="206" t="str">
        <f>IFERROR(IF(LEFT(INDEX('     2022    '!AD$2:AD$1794,MATCH(D282,'     2022    '!D$2:D$1794,0)),4)="http",HYPERLINK(INDEX('     2022    '!AD$2:AD$1794,MATCH(D282,'     2022    '!D$2:D$1794,0)),"Video"),""),"")</f>
        <v>Video</v>
      </c>
      <c r="G282" s="207">
        <f>INDEX('     2022    '!$A$1:$AC$1563,MATCH($D282,'     2022    '!$D$1:$D$1794,0),MATCH(G$1,'     2022    '!$A$1:$AC$1,0))</f>
        <v>6</v>
      </c>
      <c r="H282" s="150"/>
      <c r="I282" s="152">
        <f>INDEX('     2022    '!$A$1:$AC$1563,MATCH($D282,'     2022    '!$D$1:$D$1794,0),MATCH(I$1,'     2022    '!$A$1:$AC$1,0))</f>
        <v>85.89</v>
      </c>
      <c r="J282" s="150"/>
      <c r="K282" s="151">
        <f t="shared" si="9"/>
        <v>0.96636676449162451</v>
      </c>
      <c r="L282" s="152">
        <f>INDEX('     2022    '!$A$1:$AC$1563,MATCH($D282,'     2022    '!$D$1:$D$1794,0),MATCH(L$1,'     2022    '!$A$1:$AC$1,0))</f>
        <v>87.93937556873783</v>
      </c>
      <c r="M282" s="152">
        <f>INDEX('     2022    '!$A$1:$AC$1563,MATCH($D282,'     2022    '!$D$1:$D$1794,0),MATCH(M$1,'     2022    '!$A$1:$AC$1,0))</f>
        <v>96.636676449162451</v>
      </c>
      <c r="N282" s="153" t="str">
        <f>INDEX('     2022    '!$A$1:$AC$1563,MATCH($D282,'     2022    '!$D$1:$D$1794,0),MATCH(N$1,'     2022    '!$A$1:$AC$1,0))</f>
        <v>30mm</v>
      </c>
      <c r="O282" s="154">
        <f>INDEX('     2022    '!$A$1:$AC$1563,MATCH($D282,'     2022    '!$D$1:$D$1794,0),MATCH(O$1,'     2022    '!$A$1:$AC$1,0))</f>
        <v>100</v>
      </c>
      <c r="P282" s="153">
        <f>INDEX('     2022    '!$A$1:$AC$1563,MATCH($D282,'     2022    '!$D$1:$D$1794,0),MATCH(P$1,'     2022    '!$A$1:$AC$1,0))</f>
        <v>2</v>
      </c>
      <c r="Q282" s="153" t="str">
        <f>INDEX('     2022    '!$A$1:$AC$1563,MATCH($D282,'     2022    '!$D$1:$D$1794,0),MATCH(Q$1,'     2022    '!$A$1:$AC$1,0))</f>
        <v>Yes</v>
      </c>
      <c r="R282" s="155">
        <f>INDEX('     2022    '!$A$1:$AC$1563,MATCH($D282,'     2022    '!$D$1:$D$1794,0),MATCH(R$1,'     2022    '!$A$1:$AC$1,0))</f>
        <v>13</v>
      </c>
      <c r="S282" s="155">
        <f>INDEX('     2022    '!$A$1:$AC$1563,MATCH($D282,'     2022    '!$D$1:$D$1794,0),MATCH(S$1,'     2022    '!$A$1:$AC$1,0))</f>
        <v>3.5</v>
      </c>
      <c r="T282" s="155">
        <f>INDEX('     2022    '!$A$1:$AC$1563,MATCH($D282,'     2022    '!$D$1:$D$1794,0),MATCH(T$1,'     2022    '!$A$1:$AC$1,0))</f>
        <v>0.2</v>
      </c>
      <c r="U282" s="154" t="str">
        <f>INDEX('     2022    '!$A$1:$AC$1563,MATCH($D282,'     2022    '!$D$1:$D$1794,0),MATCH(U$1,'     2022    '!$A$1:$AC$1,0))</f>
        <v>1.4G</v>
      </c>
      <c r="V282" s="153" t="str">
        <f>INDEX('     2022    '!$A$1:$AC$1563,MATCH($D282,'     2022    '!$D$1:$D$1794,0),MATCH(V$1,'     2022    '!$A$1:$AC$1,0))</f>
        <v>UN0336</v>
      </c>
      <c r="W282" s="153" t="str">
        <f>INDEX('     2022    '!$A$1:$AC$1563,MATCH($D282,'     2022    '!$D$1:$D$1794,0),MATCH(W$1,'     2022    '!$A$1:$AC$1,0))</f>
        <v>F4</v>
      </c>
      <c r="X282" s="151" t="str">
        <f>INDEX('     2022    '!$A$1:$AC$1563,MATCH($D282,'     2022    '!$D$1:$D$1794,0),MATCH(X$1,'     2022    '!$A$1:$AC$1,0))</f>
        <v/>
      </c>
      <c r="Y282" s="151" t="str">
        <f>INDEX('     2022    '!$A$1:$AC$1563,MATCH($D282,'     2022    '!$D$1:$D$1794,0),MATCH(Y$1,'     2022    '!$A$1:$AC$1,0))</f>
        <v/>
      </c>
      <c r="Z282" s="156">
        <f>INDEX('     2022    '!$A$1:$AC$1563,MATCH($D282,'     2022    '!$D$1:$D$1794,0),MATCH(Z$1,'     2022    '!$A$1:$AC$1,0))</f>
        <v>4.2200000000000001E-2</v>
      </c>
      <c r="AA282" s="153" t="str">
        <f>INDEX('     2022    '!$A$1:$AC$1563,MATCH($D282,'     2022    '!$D$1:$D$1794,0),MATCH(AA$1,'     2022    '!$A$1:$AC$1,0))</f>
        <v>1008-F4-69249660</v>
      </c>
      <c r="AB282" s="153" t="str">
        <f>INDEX('     2022    '!$A$1:$AC$1563,MATCH($D282,'     2022    '!$D$1:$D$1794,0),MATCH(AB$1,'     2022    '!$A$1:$AC$1,0))</f>
        <v>GB/HSE-345186</v>
      </c>
      <c r="AC282" s="153" t="str">
        <f>INDEX('     2022    '!$A$1:$AC$1563,MATCH($D282,'     2022    '!$D$1:$D$1794,0),MATCH(AC$1,'     2022    '!$A$1:$AC$1,0))</f>
        <v>10/9/2028</v>
      </c>
    </row>
    <row r="283" spans="1:29">
      <c r="A283" s="32">
        <f t="shared" si="8"/>
        <v>280</v>
      </c>
      <c r="B283" s="68" t="str">
        <f>INDEX('     2022    '!B$2:B$1794,MATCH(D283,'     2022    '!D$2:D$1794,0))</f>
        <v/>
      </c>
      <c r="C283" s="204" t="str">
        <f>INDEX('     2022    '!C$2:C$1794,MATCH(D283,'     2022    '!D$2:D$1794,0))</f>
        <v>Single Shot - 30mm</v>
      </c>
      <c r="D283" s="205" t="str">
        <f>INDEX('     2022    '!D:D,MATCH(A283,'     2022    '!AF:AF,0))</f>
        <v>C128</v>
      </c>
      <c r="E283" s="204" t="str">
        <f>INDEX('     2022    '!$A$1:$BP$1563,MATCH(D283,'     2022    '!$D$1:$D$1794,0),MATCH(E$1,'     2022    '!$A$1:$BH$1,0))</f>
        <v>30mm Green head comet brocade strobe tail</v>
      </c>
      <c r="F283" s="206" t="str">
        <f>IFERROR(IF(LEFT(INDEX('     2022    '!AD$2:AD$1794,MATCH(D283,'     2022    '!D$2:D$1794,0)),4)="http",HYPERLINK(INDEX('     2022    '!AD$2:AD$1794,MATCH(D283,'     2022    '!D$2:D$1794,0)),"Video"),""),"")</f>
        <v>Video</v>
      </c>
      <c r="G283" s="207">
        <f>INDEX('     2022    '!$A$1:$AC$1563,MATCH($D283,'     2022    '!$D$1:$D$1794,0),MATCH(G$1,'     2022    '!$A$1:$AC$1,0))</f>
        <v>2</v>
      </c>
      <c r="H283" s="150"/>
      <c r="I283" s="152">
        <f>INDEX('     2022    '!$A$1:$AC$1563,MATCH($D283,'     2022    '!$D$1:$D$1794,0),MATCH(I$1,'     2022    '!$A$1:$AC$1,0))</f>
        <v>85.89</v>
      </c>
      <c r="J283" s="150"/>
      <c r="K283" s="151">
        <f t="shared" si="9"/>
        <v>0.96636676449162451</v>
      </c>
      <c r="L283" s="152">
        <f>INDEX('     2022    '!$A$1:$AC$1563,MATCH($D283,'     2022    '!$D$1:$D$1794,0),MATCH(L$1,'     2022    '!$A$1:$AC$1,0))</f>
        <v>87.93937556873783</v>
      </c>
      <c r="M283" s="152">
        <f>INDEX('     2022    '!$A$1:$AC$1563,MATCH($D283,'     2022    '!$D$1:$D$1794,0),MATCH(M$1,'     2022    '!$A$1:$AC$1,0))</f>
        <v>96.636676449162451</v>
      </c>
      <c r="N283" s="153" t="str">
        <f>INDEX('     2022    '!$A$1:$AC$1563,MATCH($D283,'     2022    '!$D$1:$D$1794,0),MATCH(N$1,'     2022    '!$A$1:$AC$1,0))</f>
        <v>30mm</v>
      </c>
      <c r="O283" s="154">
        <f>INDEX('     2022    '!$A$1:$AC$1563,MATCH($D283,'     2022    '!$D$1:$D$1794,0),MATCH(O$1,'     2022    '!$A$1:$AC$1,0))</f>
        <v>100</v>
      </c>
      <c r="P283" s="153">
        <f>INDEX('     2022    '!$A$1:$AC$1563,MATCH($D283,'     2022    '!$D$1:$D$1794,0),MATCH(P$1,'     2022    '!$A$1:$AC$1,0))</f>
        <v>2</v>
      </c>
      <c r="Q283" s="153" t="str">
        <f>INDEX('     2022    '!$A$1:$AC$1563,MATCH($D283,'     2022    '!$D$1:$D$1794,0),MATCH(Q$1,'     2022    '!$A$1:$AC$1,0))</f>
        <v>Yes</v>
      </c>
      <c r="R283" s="155">
        <f>INDEX('     2022    '!$A$1:$AC$1563,MATCH($D283,'     2022    '!$D$1:$D$1794,0),MATCH(R$1,'     2022    '!$A$1:$AC$1,0))</f>
        <v>13</v>
      </c>
      <c r="S283" s="155">
        <f>INDEX('     2022    '!$A$1:$AC$1563,MATCH($D283,'     2022    '!$D$1:$D$1794,0),MATCH(S$1,'     2022    '!$A$1:$AC$1,0))</f>
        <v>3.5</v>
      </c>
      <c r="T283" s="155">
        <f>INDEX('     2022    '!$A$1:$AC$1563,MATCH($D283,'     2022    '!$D$1:$D$1794,0),MATCH(T$1,'     2022    '!$A$1:$AC$1,0))</f>
        <v>0.2</v>
      </c>
      <c r="U283" s="154" t="str">
        <f>INDEX('     2022    '!$A$1:$AC$1563,MATCH($D283,'     2022    '!$D$1:$D$1794,0),MATCH(U$1,'     2022    '!$A$1:$AC$1,0))</f>
        <v>1.4G</v>
      </c>
      <c r="V283" s="153" t="str">
        <f>INDEX('     2022    '!$A$1:$AC$1563,MATCH($D283,'     2022    '!$D$1:$D$1794,0),MATCH(V$1,'     2022    '!$A$1:$AC$1,0))</f>
        <v>UN0336</v>
      </c>
      <c r="W283" s="153" t="str">
        <f>INDEX('     2022    '!$A$1:$AC$1563,MATCH($D283,'     2022    '!$D$1:$D$1794,0),MATCH(W$1,'     2022    '!$A$1:$AC$1,0))</f>
        <v>F4</v>
      </c>
      <c r="X283" s="151" t="str">
        <f>INDEX('     2022    '!$A$1:$AC$1563,MATCH($D283,'     2022    '!$D$1:$D$1794,0),MATCH(X$1,'     2022    '!$A$1:$AC$1,0))</f>
        <v/>
      </c>
      <c r="Y283" s="151" t="str">
        <f>INDEX('     2022    '!$A$1:$AC$1563,MATCH($D283,'     2022    '!$D$1:$D$1794,0),MATCH(Y$1,'     2022    '!$A$1:$AC$1,0))</f>
        <v/>
      </c>
      <c r="Z283" s="156">
        <f>INDEX('     2022    '!$A$1:$AC$1563,MATCH($D283,'     2022    '!$D$1:$D$1794,0),MATCH(Z$1,'     2022    '!$A$1:$AC$1,0))</f>
        <v>4.2200000000000001E-2</v>
      </c>
      <c r="AA283" s="153" t="str">
        <f>INDEX('     2022    '!$A$1:$AC$1563,MATCH($D283,'     2022    '!$D$1:$D$1794,0),MATCH(AA$1,'     2022    '!$A$1:$AC$1,0))</f>
        <v>1008-F4-69249660</v>
      </c>
      <c r="AB283" s="153" t="str">
        <f>INDEX('     2022    '!$A$1:$AC$1563,MATCH($D283,'     2022    '!$D$1:$D$1794,0),MATCH(AB$1,'     2022    '!$A$1:$AC$1,0))</f>
        <v>GB/HSE-345187</v>
      </c>
      <c r="AC283" s="153" t="str">
        <f>INDEX('     2022    '!$A$1:$AC$1563,MATCH($D283,'     2022    '!$D$1:$D$1794,0),MATCH(AC$1,'     2022    '!$A$1:$AC$1,0))</f>
        <v>10/9/2028</v>
      </c>
    </row>
    <row r="284" spans="1:29">
      <c r="A284" s="32">
        <f t="shared" si="8"/>
        <v>281</v>
      </c>
      <c r="B284" s="68" t="str">
        <f>INDEX('     2022    '!B$2:B$1794,MATCH(D284,'     2022    '!D$2:D$1794,0))</f>
        <v/>
      </c>
      <c r="C284" s="204" t="str">
        <f>INDEX('     2022    '!C$2:C$1794,MATCH(D284,'     2022    '!D$2:D$1794,0))</f>
        <v>Single Shot - 30mm</v>
      </c>
      <c r="D284" s="205" t="str">
        <f>INDEX('     2022    '!D:D,MATCH(A284,'     2022    '!AF:AF,0))</f>
        <v>C198</v>
      </c>
      <c r="E284" s="204" t="str">
        <f>INDEX('     2022    '!$A$1:$BP$1563,MATCH(D284,'     2022    '!$D$1:$D$1794,0),MATCH(E$1,'     2022    '!$A$1:$BH$1,0))</f>
        <v>30mm Red Strobe Willow Tail</v>
      </c>
      <c r="F284" s="206" t="str">
        <f>IFERROR(IF(LEFT(INDEX('     2022    '!AD$2:AD$1794,MATCH(D284,'     2022    '!D$2:D$1794,0)),4)="http",HYPERLINK(INDEX('     2022    '!AD$2:AD$1794,MATCH(D284,'     2022    '!D$2:D$1794,0)),"Video"),""),"")</f>
        <v>Video</v>
      </c>
      <c r="G284" s="207">
        <f>INDEX('     2022    '!$A$1:$AC$1563,MATCH($D284,'     2022    '!$D$1:$D$1794,0),MATCH(G$1,'     2022    '!$A$1:$AC$1,0))</f>
        <v>0</v>
      </c>
      <c r="H284" s="150"/>
      <c r="I284" s="152">
        <f>INDEX('     2022    '!$A$1:$AC$1563,MATCH($D284,'     2022    '!$D$1:$D$1794,0),MATCH(I$1,'     2022    '!$A$1:$AC$1,0))</f>
        <v>85.89</v>
      </c>
      <c r="J284" s="150"/>
      <c r="K284" s="151">
        <f t="shared" si="9"/>
        <v>0.96636676449162451</v>
      </c>
      <c r="L284" s="152">
        <f>INDEX('     2022    '!$A$1:$AC$1563,MATCH($D284,'     2022    '!$D$1:$D$1794,0),MATCH(L$1,'     2022    '!$A$1:$AC$1,0))</f>
        <v>87.93937556873783</v>
      </c>
      <c r="M284" s="152">
        <f>INDEX('     2022    '!$A$1:$AC$1563,MATCH($D284,'     2022    '!$D$1:$D$1794,0),MATCH(M$1,'     2022    '!$A$1:$AC$1,0))</f>
        <v>96.636676449162451</v>
      </c>
      <c r="N284" s="153" t="str">
        <f>INDEX('     2022    '!$A$1:$AC$1563,MATCH($D284,'     2022    '!$D$1:$D$1794,0),MATCH(N$1,'     2022    '!$A$1:$AC$1,0))</f>
        <v>30mm</v>
      </c>
      <c r="O284" s="154">
        <f>INDEX('     2022    '!$A$1:$AC$1563,MATCH($D284,'     2022    '!$D$1:$D$1794,0),MATCH(O$1,'     2022    '!$A$1:$AC$1,0))</f>
        <v>100</v>
      </c>
      <c r="P284" s="153">
        <f>INDEX('     2022    '!$A$1:$AC$1563,MATCH($D284,'     2022    '!$D$1:$D$1794,0),MATCH(P$1,'     2022    '!$A$1:$AC$1,0))</f>
        <v>2</v>
      </c>
      <c r="Q284" s="153" t="str">
        <f>INDEX('     2022    '!$A$1:$AC$1563,MATCH($D284,'     2022    '!$D$1:$D$1794,0),MATCH(Q$1,'     2022    '!$A$1:$AC$1,0))</f>
        <v>Yes</v>
      </c>
      <c r="R284" s="155">
        <f>INDEX('     2022    '!$A$1:$AC$1563,MATCH($D284,'     2022    '!$D$1:$D$1794,0),MATCH(R$1,'     2022    '!$A$1:$AC$1,0))</f>
        <v>13</v>
      </c>
      <c r="S284" s="155">
        <f>INDEX('     2022    '!$A$1:$AC$1563,MATCH($D284,'     2022    '!$D$1:$D$1794,0),MATCH(S$1,'     2022    '!$A$1:$AC$1,0))</f>
        <v>3.5</v>
      </c>
      <c r="T284" s="155">
        <f>INDEX('     2022    '!$A$1:$AC$1563,MATCH($D284,'     2022    '!$D$1:$D$1794,0),MATCH(T$1,'     2022    '!$A$1:$AC$1,0))</f>
        <v>0.2</v>
      </c>
      <c r="U284" s="154" t="str">
        <f>INDEX('     2022    '!$A$1:$AC$1563,MATCH($D284,'     2022    '!$D$1:$D$1794,0),MATCH(U$1,'     2022    '!$A$1:$AC$1,0))</f>
        <v>1.4G</v>
      </c>
      <c r="V284" s="153" t="str">
        <f>INDEX('     2022    '!$A$1:$AC$1563,MATCH($D284,'     2022    '!$D$1:$D$1794,0),MATCH(V$1,'     2022    '!$A$1:$AC$1,0))</f>
        <v>UN0336</v>
      </c>
      <c r="W284" s="153" t="str">
        <f>INDEX('     2022    '!$A$1:$AC$1563,MATCH($D284,'     2022    '!$D$1:$D$1794,0),MATCH(W$1,'     2022    '!$A$1:$AC$1,0))</f>
        <v>F4</v>
      </c>
      <c r="X284" s="151" t="str">
        <f>INDEX('     2022    '!$A$1:$AC$1563,MATCH($D284,'     2022    '!$D$1:$D$1794,0),MATCH(X$1,'     2022    '!$A$1:$AC$1,0))</f>
        <v/>
      </c>
      <c r="Y284" s="151" t="str">
        <f>INDEX('     2022    '!$A$1:$AC$1563,MATCH($D284,'     2022    '!$D$1:$D$1794,0),MATCH(Y$1,'     2022    '!$A$1:$AC$1,0))</f>
        <v/>
      </c>
      <c r="Z284" s="156">
        <f>INDEX('     2022    '!$A$1:$AC$1563,MATCH($D284,'     2022    '!$D$1:$D$1794,0),MATCH(Z$1,'     2022    '!$A$1:$AC$1,0))</f>
        <v>4.2200000000000001E-2</v>
      </c>
      <c r="AA284" s="153" t="str">
        <f>INDEX('     2022    '!$A$1:$AC$1563,MATCH($D284,'     2022    '!$D$1:$D$1794,0),MATCH(AA$1,'     2022    '!$A$1:$AC$1,0))</f>
        <v>1008-F4-69249660</v>
      </c>
      <c r="AB284" s="153" t="str">
        <f>INDEX('     2022    '!$A$1:$AC$1563,MATCH($D284,'     2022    '!$D$1:$D$1794,0),MATCH(AB$1,'     2022    '!$A$1:$AC$1,0))</f>
        <v>GB/HSE-352768</v>
      </c>
      <c r="AC284" s="153" t="str">
        <f>INDEX('     2022    '!$A$1:$AC$1563,MATCH($D284,'     2022    '!$D$1:$D$1794,0),MATCH(AC$1,'     2022    '!$A$1:$AC$1,0))</f>
        <v>6/28/2026</v>
      </c>
    </row>
    <row r="285" spans="1:29">
      <c r="A285" s="32">
        <f t="shared" si="8"/>
        <v>282</v>
      </c>
      <c r="B285" s="68" t="str">
        <f>INDEX('     2022    '!B$2:B$1794,MATCH(D285,'     2022    '!D$2:D$1794,0))</f>
        <v/>
      </c>
      <c r="C285" s="204" t="str">
        <f>INDEX('     2022    '!C$2:C$1794,MATCH(D285,'     2022    '!D$2:D$1794,0))</f>
        <v>Single Shot - 30mm</v>
      </c>
      <c r="D285" s="205" t="str">
        <f>INDEX('     2022    '!D:D,MATCH(A285,'     2022    '!AF:AF,0))</f>
        <v>C61</v>
      </c>
      <c r="E285" s="204" t="str">
        <f>INDEX('     2022    '!$A$1:$BP$1563,MATCH(D285,'     2022    '!$D$1:$D$1794,0),MATCH(E$1,'     2022    '!$A$1:$BH$1,0))</f>
        <v>30mm Brocade comet</v>
      </c>
      <c r="F285" s="206" t="str">
        <f>IFERROR(IF(LEFT(INDEX('     2022    '!AD$2:AD$1794,MATCH(D285,'     2022    '!D$2:D$1794,0)),4)="http",HYPERLINK(INDEX('     2022    '!AD$2:AD$1794,MATCH(D285,'     2022    '!D$2:D$1794,0)),"Video"),""),"")</f>
        <v>Video</v>
      </c>
      <c r="G285" s="207">
        <f>INDEX('     2022    '!$A$1:$AC$1563,MATCH($D285,'     2022    '!$D$1:$D$1794,0),MATCH(G$1,'     2022    '!$A$1:$AC$1,0))</f>
        <v>0</v>
      </c>
      <c r="H285" s="150"/>
      <c r="I285" s="152">
        <f>INDEX('     2022    '!$A$1:$AC$1563,MATCH($D285,'     2022    '!$D$1:$D$1794,0),MATCH(I$1,'     2022    '!$A$1:$AC$1,0))</f>
        <v>85.89</v>
      </c>
      <c r="J285" s="150"/>
      <c r="K285" s="151">
        <f t="shared" si="9"/>
        <v>0.96636676449162451</v>
      </c>
      <c r="L285" s="152">
        <f>INDEX('     2022    '!$A$1:$AC$1563,MATCH($D285,'     2022    '!$D$1:$D$1794,0),MATCH(L$1,'     2022    '!$A$1:$AC$1,0))</f>
        <v>87.93937556873783</v>
      </c>
      <c r="M285" s="152">
        <f>INDEX('     2022    '!$A$1:$AC$1563,MATCH($D285,'     2022    '!$D$1:$D$1794,0),MATCH(M$1,'     2022    '!$A$1:$AC$1,0))</f>
        <v>96.636676449162451</v>
      </c>
      <c r="N285" s="153" t="str">
        <f>INDEX('     2022    '!$A$1:$AC$1563,MATCH($D285,'     2022    '!$D$1:$D$1794,0),MATCH(N$1,'     2022    '!$A$1:$AC$1,0))</f>
        <v>30mm</v>
      </c>
      <c r="O285" s="154">
        <f>INDEX('     2022    '!$A$1:$AC$1563,MATCH($D285,'     2022    '!$D$1:$D$1794,0),MATCH(O$1,'     2022    '!$A$1:$AC$1,0))</f>
        <v>100</v>
      </c>
      <c r="P285" s="153">
        <f>INDEX('     2022    '!$A$1:$AC$1563,MATCH($D285,'     2022    '!$D$1:$D$1794,0),MATCH(P$1,'     2022    '!$A$1:$AC$1,0))</f>
        <v>2</v>
      </c>
      <c r="Q285" s="153" t="str">
        <f>INDEX('     2022    '!$A$1:$AC$1563,MATCH($D285,'     2022    '!$D$1:$D$1794,0),MATCH(Q$1,'     2022    '!$A$1:$AC$1,0))</f>
        <v>Yes</v>
      </c>
      <c r="R285" s="155">
        <f>INDEX('     2022    '!$A$1:$AC$1563,MATCH($D285,'     2022    '!$D$1:$D$1794,0),MATCH(R$1,'     2022    '!$A$1:$AC$1,0))</f>
        <v>13</v>
      </c>
      <c r="S285" s="155">
        <f>INDEX('     2022    '!$A$1:$AC$1563,MATCH($D285,'     2022    '!$D$1:$D$1794,0),MATCH(S$1,'     2022    '!$A$1:$AC$1,0))</f>
        <v>3.5</v>
      </c>
      <c r="T285" s="155">
        <f>INDEX('     2022    '!$A$1:$AC$1563,MATCH($D285,'     2022    '!$D$1:$D$1794,0),MATCH(T$1,'     2022    '!$A$1:$AC$1,0))</f>
        <v>0.2</v>
      </c>
      <c r="U285" s="154" t="str">
        <f>INDEX('     2022    '!$A$1:$AC$1563,MATCH($D285,'     2022    '!$D$1:$D$1794,0),MATCH(U$1,'     2022    '!$A$1:$AC$1,0))</f>
        <v>1.4G</v>
      </c>
      <c r="V285" s="153" t="str">
        <f>INDEX('     2022    '!$A$1:$AC$1563,MATCH($D285,'     2022    '!$D$1:$D$1794,0),MATCH(V$1,'     2022    '!$A$1:$AC$1,0))</f>
        <v>UN0336</v>
      </c>
      <c r="W285" s="153" t="str">
        <f>INDEX('     2022    '!$A$1:$AC$1563,MATCH($D285,'     2022    '!$D$1:$D$1794,0),MATCH(W$1,'     2022    '!$A$1:$AC$1,0))</f>
        <v>F4</v>
      </c>
      <c r="X285" s="151" t="str">
        <f>INDEX('     2022    '!$A$1:$AC$1563,MATCH($D285,'     2022    '!$D$1:$D$1794,0),MATCH(X$1,'     2022    '!$A$1:$AC$1,0))</f>
        <v/>
      </c>
      <c r="Y285" s="151" t="str">
        <f>INDEX('     2022    '!$A$1:$AC$1563,MATCH($D285,'     2022    '!$D$1:$D$1794,0),MATCH(Y$1,'     2022    '!$A$1:$AC$1,0))</f>
        <v/>
      </c>
      <c r="Z285" s="156">
        <f>INDEX('     2022    '!$A$1:$AC$1563,MATCH($D285,'     2022    '!$D$1:$D$1794,0),MATCH(Z$1,'     2022    '!$A$1:$AC$1,0))</f>
        <v>4.2200000000000001E-2</v>
      </c>
      <c r="AA285" s="153" t="str">
        <f>INDEX('     2022    '!$A$1:$AC$1563,MATCH($D285,'     2022    '!$D$1:$D$1794,0),MATCH(AA$1,'     2022    '!$A$1:$AC$1,0))</f>
        <v>1008-F4-69249660</v>
      </c>
      <c r="AB285" s="153" t="str">
        <f>INDEX('     2022    '!$A$1:$AC$1563,MATCH($D285,'     2022    '!$D$1:$D$1794,0),MATCH(AB$1,'     2022    '!$A$1:$AC$1,0))</f>
        <v>GB/HSE-338563</v>
      </c>
      <c r="AC285" s="153" t="str">
        <f>INDEX('     2022    '!$A$1:$AC$1563,MATCH($D285,'     2022    '!$D$1:$D$1794,0),MATCH(AC$1,'     2022    '!$A$1:$AC$1,0))</f>
        <v>5/18/2027</v>
      </c>
    </row>
    <row r="286" spans="1:29">
      <c r="A286" s="32">
        <f t="shared" si="8"/>
        <v>283</v>
      </c>
      <c r="B286" s="68" t="str">
        <f>INDEX('     2022    '!B$2:B$1794,MATCH(D286,'     2022    '!D$2:D$1794,0))</f>
        <v/>
      </c>
      <c r="C286" s="204" t="str">
        <f>INDEX('     2022    '!C$2:C$1794,MATCH(D286,'     2022    '!D$2:D$1794,0))</f>
        <v>Single Shot - 30mm</v>
      </c>
      <c r="D286" s="205" t="str">
        <f>INDEX('     2022    '!D:D,MATCH(A286,'     2022    '!AF:AF,0))</f>
        <v>CRC0033</v>
      </c>
      <c r="E286" s="204" t="str">
        <f>INDEX('     2022    '!$A$1:$BP$1563,MATCH(D286,'     2022    '!$D$1:$D$1794,0),MATCH(E$1,'     2022    '!$A$1:$BH$1,0))</f>
        <v>30mm Crackle comet</v>
      </c>
      <c r="F286" s="206" t="str">
        <f>IFERROR(IF(LEFT(INDEX('     2022    '!AD$2:AD$1794,MATCH(D286,'     2022    '!D$2:D$1794,0)),4)="http",HYPERLINK(INDEX('     2022    '!AD$2:AD$1794,MATCH(D286,'     2022    '!D$2:D$1794,0)),"Video"),""),"")</f>
        <v>Video</v>
      </c>
      <c r="G286" s="207">
        <f>INDEX('     2022    '!$A$1:$AC$1563,MATCH($D286,'     2022    '!$D$1:$D$1794,0),MATCH(G$1,'     2022    '!$A$1:$AC$1,0))</f>
        <v>0</v>
      </c>
      <c r="H286" s="150"/>
      <c r="I286" s="152">
        <f>INDEX('     2022    '!$A$1:$AC$1563,MATCH($D286,'     2022    '!$D$1:$D$1794,0),MATCH(I$1,'     2022    '!$A$1:$AC$1,0))</f>
        <v>85.89</v>
      </c>
      <c r="J286" s="150"/>
      <c r="K286" s="151">
        <f t="shared" si="9"/>
        <v>0.96636676449162451</v>
      </c>
      <c r="L286" s="152">
        <f>INDEX('     2022    '!$A$1:$AC$1563,MATCH($D286,'     2022    '!$D$1:$D$1794,0),MATCH(L$1,'     2022    '!$A$1:$AC$1,0))</f>
        <v>87.93937556873783</v>
      </c>
      <c r="M286" s="152">
        <f>INDEX('     2022    '!$A$1:$AC$1563,MATCH($D286,'     2022    '!$D$1:$D$1794,0),MATCH(M$1,'     2022    '!$A$1:$AC$1,0))</f>
        <v>96.636676449162451</v>
      </c>
      <c r="N286" s="153" t="str">
        <f>INDEX('     2022    '!$A$1:$AC$1563,MATCH($D286,'     2022    '!$D$1:$D$1794,0),MATCH(N$1,'     2022    '!$A$1:$AC$1,0))</f>
        <v>30mm</v>
      </c>
      <c r="O286" s="154">
        <f>INDEX('     2022    '!$A$1:$AC$1563,MATCH($D286,'     2022    '!$D$1:$D$1794,0),MATCH(O$1,'     2022    '!$A$1:$AC$1,0))</f>
        <v>100</v>
      </c>
      <c r="P286" s="153">
        <f>INDEX('     2022    '!$A$1:$AC$1563,MATCH($D286,'     2022    '!$D$1:$D$1794,0),MATCH(P$1,'     2022    '!$A$1:$AC$1,0))</f>
        <v>2</v>
      </c>
      <c r="Q286" s="153" t="str">
        <f>INDEX('     2022    '!$A$1:$AC$1563,MATCH($D286,'     2022    '!$D$1:$D$1794,0),MATCH(Q$1,'     2022    '!$A$1:$AC$1,0))</f>
        <v>Yes</v>
      </c>
      <c r="R286" s="155">
        <f>INDEX('     2022    '!$A$1:$AC$1563,MATCH($D286,'     2022    '!$D$1:$D$1794,0),MATCH(R$1,'     2022    '!$A$1:$AC$1,0))</f>
        <v>13</v>
      </c>
      <c r="S286" s="155">
        <f>INDEX('     2022    '!$A$1:$AC$1563,MATCH($D286,'     2022    '!$D$1:$D$1794,0),MATCH(S$1,'     2022    '!$A$1:$AC$1,0))</f>
        <v>3.5</v>
      </c>
      <c r="T286" s="155">
        <f>INDEX('     2022    '!$A$1:$AC$1563,MATCH($D286,'     2022    '!$D$1:$D$1794,0),MATCH(T$1,'     2022    '!$A$1:$AC$1,0))</f>
        <v>0.2</v>
      </c>
      <c r="U286" s="154" t="str">
        <f>INDEX('     2022    '!$A$1:$AC$1563,MATCH($D286,'     2022    '!$D$1:$D$1794,0),MATCH(U$1,'     2022    '!$A$1:$AC$1,0))</f>
        <v>1.4G</v>
      </c>
      <c r="V286" s="153" t="str">
        <f>INDEX('     2022    '!$A$1:$AC$1563,MATCH($D286,'     2022    '!$D$1:$D$1794,0),MATCH(V$1,'     2022    '!$A$1:$AC$1,0))</f>
        <v>UN0336</v>
      </c>
      <c r="W286" s="153" t="str">
        <f>INDEX('     2022    '!$A$1:$AC$1563,MATCH($D286,'     2022    '!$D$1:$D$1794,0),MATCH(W$1,'     2022    '!$A$1:$AC$1,0))</f>
        <v>F4</v>
      </c>
      <c r="X286" s="151" t="str">
        <f>INDEX('     2022    '!$A$1:$AC$1563,MATCH($D286,'     2022    '!$D$1:$D$1794,0),MATCH(X$1,'     2022    '!$A$1:$AC$1,0))</f>
        <v/>
      </c>
      <c r="Y286" s="151" t="str">
        <f>INDEX('     2022    '!$A$1:$AC$1563,MATCH($D286,'     2022    '!$D$1:$D$1794,0),MATCH(Y$1,'     2022    '!$A$1:$AC$1,0))</f>
        <v/>
      </c>
      <c r="Z286" s="156">
        <f>INDEX('     2022    '!$A$1:$AC$1563,MATCH($D286,'     2022    '!$D$1:$D$1794,0),MATCH(Z$1,'     2022    '!$A$1:$AC$1,0))</f>
        <v>4.2200000000000001E-2</v>
      </c>
      <c r="AA286" s="153" t="str">
        <f>INDEX('     2022    '!$A$1:$AC$1563,MATCH($D286,'     2022    '!$D$1:$D$1794,0),MATCH(AA$1,'     2022    '!$A$1:$AC$1,0))</f>
        <v>1008-F4-69249660</v>
      </c>
      <c r="AB286" s="153" t="str">
        <f>INDEX('     2022    '!$A$1:$AC$1563,MATCH($D286,'     2022    '!$D$1:$D$1794,0),MATCH(AB$1,'     2022    '!$A$1:$AC$1,0))</f>
        <v>GB/HSE-348239</v>
      </c>
      <c r="AC286" s="153" t="str">
        <f>INDEX('     2022    '!$A$1:$AC$1563,MATCH($D286,'     2022    '!$D$1:$D$1794,0),MATCH(AC$1,'     2022    '!$A$1:$AC$1,0))</f>
        <v>2/4/2030</v>
      </c>
    </row>
    <row r="287" spans="1:29">
      <c r="A287" s="32">
        <f t="shared" si="8"/>
        <v>284</v>
      </c>
      <c r="B287" s="68" t="str">
        <f>INDEX('     2022    '!B$2:B$1794,MATCH(D287,'     2022    '!D$2:D$1794,0))</f>
        <v/>
      </c>
      <c r="C287" s="204" t="str">
        <f>INDEX('     2022    '!C$2:C$1794,MATCH(D287,'     2022    '!D$2:D$1794,0))</f>
        <v>Single Shot - 30mm</v>
      </c>
      <c r="D287" s="205" t="str">
        <f>INDEX('     2022    '!D:D,MATCH(A287,'     2022    '!AF:AF,0))</f>
        <v>C422</v>
      </c>
      <c r="E287" s="204" t="str">
        <f>INDEX('     2022    '!$A$1:$BP$1563,MATCH(D287,'     2022    '!$D$1:$D$1794,0),MATCH(E$1,'     2022    '!$A$1:$BH$1,0))</f>
        <v>30mm Gold glitter tail with green Mine</v>
      </c>
      <c r="F287" s="206" t="str">
        <f>IFERROR(IF(LEFT(INDEX('     2022    '!AD$2:AD$1794,MATCH(D287,'     2022    '!D$2:D$1794,0)),4)="http",HYPERLINK(INDEX('     2022    '!AD$2:AD$1794,MATCH(D287,'     2022    '!D$2:D$1794,0)),"Video"),""),"")</f>
        <v>Video</v>
      </c>
      <c r="G287" s="207">
        <f>INDEX('     2022    '!$A$1:$AC$1563,MATCH($D287,'     2022    '!$D$1:$D$1794,0),MATCH(G$1,'     2022    '!$A$1:$AC$1,0))</f>
        <v>0</v>
      </c>
      <c r="H287" s="150"/>
      <c r="I287" s="152">
        <f>INDEX('     2022    '!$A$1:$AC$1563,MATCH($D287,'     2022    '!$D$1:$D$1794,0),MATCH(I$1,'     2022    '!$A$1:$AC$1,0))</f>
        <v>88.58</v>
      </c>
      <c r="J287" s="150"/>
      <c r="K287" s="151">
        <f t="shared" si="9"/>
        <v>0.97440000000000015</v>
      </c>
      <c r="L287" s="152">
        <f>INDEX('     2022    '!$A$1:$AC$1563,MATCH($D287,'     2022    '!$D$1:$D$1794,0),MATCH(L$1,'     2022    '!$A$1:$AC$1,0))</f>
        <v>88.670400000000015</v>
      </c>
      <c r="M287" s="152">
        <f>INDEX('     2022    '!$A$1:$AC$1563,MATCH($D287,'     2022    '!$D$1:$D$1794,0),MATCH(M$1,'     2022    '!$A$1:$AC$1,0))</f>
        <v>97.440000000000012</v>
      </c>
      <c r="N287" s="153" t="str">
        <f>INDEX('     2022    '!$A$1:$AC$1563,MATCH($D287,'     2022    '!$D$1:$D$1794,0),MATCH(N$1,'     2022    '!$A$1:$AC$1,0))</f>
        <v>30mm</v>
      </c>
      <c r="O287" s="154">
        <f>INDEX('     2022    '!$A$1:$AC$1563,MATCH($D287,'     2022    '!$D$1:$D$1794,0),MATCH(O$1,'     2022    '!$A$1:$AC$1,0))</f>
        <v>100</v>
      </c>
      <c r="P287" s="153">
        <f>INDEX('     2022    '!$A$1:$AC$1563,MATCH($D287,'     2022    '!$D$1:$D$1794,0),MATCH(P$1,'     2022    '!$A$1:$AC$1,0))</f>
        <v>3</v>
      </c>
      <c r="Q287" s="153" t="str">
        <f>INDEX('     2022    '!$A$1:$AC$1563,MATCH($D287,'     2022    '!$D$1:$D$1794,0),MATCH(Q$1,'     2022    '!$A$1:$AC$1,0))</f>
        <v>Yes</v>
      </c>
      <c r="R287" s="155">
        <f>INDEX('     2022    '!$A$1:$AC$1563,MATCH($D287,'     2022    '!$D$1:$D$1794,0),MATCH(R$1,'     2022    '!$A$1:$AC$1,0))</f>
        <v>14</v>
      </c>
      <c r="S287" s="155">
        <f>INDEX('     2022    '!$A$1:$AC$1563,MATCH($D287,'     2022    '!$D$1:$D$1794,0),MATCH(S$1,'     2022    '!$A$1:$AC$1,0))</f>
        <v>2.99</v>
      </c>
      <c r="T287" s="155">
        <f>INDEX('     2022    '!$A$1:$AC$1563,MATCH($D287,'     2022    '!$D$1:$D$1794,0),MATCH(T$1,'     2022    '!$A$1:$AC$1,0))</f>
        <v>0.2</v>
      </c>
      <c r="U287" s="154" t="str">
        <f>INDEX('     2022    '!$A$1:$AC$1563,MATCH($D287,'     2022    '!$D$1:$D$1794,0),MATCH(U$1,'     2022    '!$A$1:$AC$1,0))</f>
        <v>1.4G</v>
      </c>
      <c r="V287" s="153" t="str">
        <f>INDEX('     2022    '!$A$1:$AC$1563,MATCH($D287,'     2022    '!$D$1:$D$1794,0),MATCH(V$1,'     2022    '!$A$1:$AC$1,0))</f>
        <v>UN0336</v>
      </c>
      <c r="W287" s="153" t="str">
        <f>INDEX('     2022    '!$A$1:$AC$1563,MATCH($D287,'     2022    '!$D$1:$D$1794,0),MATCH(W$1,'     2022    '!$A$1:$AC$1,0))</f>
        <v>F4</v>
      </c>
      <c r="X287" s="151" t="str">
        <f>INDEX('     2022    '!$A$1:$AC$1563,MATCH($D287,'     2022    '!$D$1:$D$1794,0),MATCH(X$1,'     2022    '!$A$1:$AC$1,0))</f>
        <v/>
      </c>
      <c r="Y287" s="151" t="str">
        <f>INDEX('     2022    '!$A$1:$AC$1563,MATCH($D287,'     2022    '!$D$1:$D$1794,0),MATCH(Y$1,'     2022    '!$A$1:$AC$1,0))</f>
        <v/>
      </c>
      <c r="Z287" s="156">
        <f>INDEX('     2022    '!$A$1:$AC$1563,MATCH($D287,'     2022    '!$D$1:$D$1794,0),MATCH(Z$1,'     2022    '!$A$1:$AC$1,0))</f>
        <v>4.2999999999999997E-2</v>
      </c>
      <c r="AA287" s="153" t="str">
        <f>INDEX('     2022    '!$A$1:$AC$1563,MATCH($D287,'     2022    '!$D$1:$D$1794,0),MATCH(AA$1,'     2022    '!$A$1:$AC$1,0))</f>
        <v>2806-F4-001953</v>
      </c>
      <c r="AB287" s="153" t="str">
        <f>INDEX('     2022    '!$A$1:$AC$1563,MATCH($D287,'     2022    '!$D$1:$D$1794,0),MATCH(AB$1,'     2022    '!$A$1:$AC$1,0))</f>
        <v>GB/HSE-362411</v>
      </c>
      <c r="AC287" s="153" t="str">
        <f>INDEX('     2022    '!$A$1:$AC$1563,MATCH($D287,'     2022    '!$D$1:$D$1794,0),MATCH(AC$1,'     2022    '!$A$1:$AC$1,0))</f>
        <v>11/30/2030</v>
      </c>
    </row>
    <row r="288" spans="1:29">
      <c r="A288" s="32">
        <f t="shared" si="8"/>
        <v>285</v>
      </c>
      <c r="B288" s="68" t="str">
        <f>INDEX('     2022    '!B$2:B$1794,MATCH(D288,'     2022    '!D$2:D$1794,0))</f>
        <v/>
      </c>
      <c r="C288" s="204" t="str">
        <f>INDEX('     2022    '!C$2:C$1794,MATCH(D288,'     2022    '!D$2:D$1794,0))</f>
        <v>Single Shot - 30mm</v>
      </c>
      <c r="D288" s="205" t="str">
        <f>INDEX('     2022    '!D:D,MATCH(A288,'     2022    '!AF:AF,0))</f>
        <v>C199</v>
      </c>
      <c r="E288" s="204" t="str">
        <f>INDEX('     2022    '!$A$1:$BP$1563,MATCH(D288,'     2022    '!$D$1:$D$1794,0),MATCH(E$1,'     2022    '!$A$1:$BH$1,0))</f>
        <v>30mm Golden Strobe Willow Tail</v>
      </c>
      <c r="F288" s="206" t="str">
        <f>IFERROR(IF(LEFT(INDEX('     2022    '!AD$2:AD$1794,MATCH(D288,'     2022    '!D$2:D$1794,0)),4)="http",HYPERLINK(INDEX('     2022    '!AD$2:AD$1794,MATCH(D288,'     2022    '!D$2:D$1794,0)),"Video"),""),"")</f>
        <v>Video</v>
      </c>
      <c r="G288" s="207">
        <f>INDEX('     2022    '!$A$1:$AC$1563,MATCH($D288,'     2022    '!$D$1:$D$1794,0),MATCH(G$1,'     2022    '!$A$1:$AC$1,0))</f>
        <v>0</v>
      </c>
      <c r="H288" s="150"/>
      <c r="I288" s="152">
        <f>INDEX('     2022    '!$A$1:$AC$1563,MATCH($D288,'     2022    '!$D$1:$D$1794,0),MATCH(I$1,'     2022    '!$A$1:$AC$1,0))</f>
        <v>76.180000000000007</v>
      </c>
      <c r="J288" s="150"/>
      <c r="K288" s="151">
        <f t="shared" si="9"/>
        <v>0.98557174226940214</v>
      </c>
      <c r="L288" s="152">
        <f>INDEX('     2022    '!$A$1:$AC$1563,MATCH($D288,'     2022    '!$D$1:$D$1794,0),MATCH(L$1,'     2022    '!$A$1:$AC$1,0))</f>
        <v>89.687028546515606</v>
      </c>
      <c r="M288" s="152">
        <f>INDEX('     2022    '!$A$1:$AC$1563,MATCH($D288,'     2022    '!$D$1:$D$1794,0),MATCH(M$1,'     2022    '!$A$1:$AC$1,0))</f>
        <v>98.557174226940219</v>
      </c>
      <c r="N288" s="153" t="str">
        <f>INDEX('     2022    '!$A$1:$AC$1563,MATCH($D288,'     2022    '!$D$1:$D$1794,0),MATCH(N$1,'     2022    '!$A$1:$AC$1,0))</f>
        <v>30mm</v>
      </c>
      <c r="O288" s="154">
        <f>INDEX('     2022    '!$A$1:$AC$1563,MATCH($D288,'     2022    '!$D$1:$D$1794,0),MATCH(O$1,'     2022    '!$A$1:$AC$1,0))</f>
        <v>100</v>
      </c>
      <c r="P288" s="153">
        <f>INDEX('     2022    '!$A$1:$AC$1563,MATCH($D288,'     2022    '!$D$1:$D$1794,0),MATCH(P$1,'     2022    '!$A$1:$AC$1,0))</f>
        <v>2</v>
      </c>
      <c r="Q288" s="153" t="str">
        <f>INDEX('     2022    '!$A$1:$AC$1563,MATCH($D288,'     2022    '!$D$1:$D$1794,0),MATCH(Q$1,'     2022    '!$A$1:$AC$1,0))</f>
        <v>Yes</v>
      </c>
      <c r="R288" s="155">
        <f>INDEX('     2022    '!$A$1:$AC$1563,MATCH($D288,'     2022    '!$D$1:$D$1794,0),MATCH(R$1,'     2022    '!$A$1:$AC$1,0))</f>
        <v>13</v>
      </c>
      <c r="S288" s="155">
        <f>INDEX('     2022    '!$A$1:$AC$1563,MATCH($D288,'     2022    '!$D$1:$D$1794,0),MATCH(S$1,'     2022    '!$A$1:$AC$1,0))</f>
        <v>3.5</v>
      </c>
      <c r="T288" s="155">
        <f>INDEX('     2022    '!$A$1:$AC$1563,MATCH($D288,'     2022    '!$D$1:$D$1794,0),MATCH(T$1,'     2022    '!$A$1:$AC$1,0))</f>
        <v>0.2</v>
      </c>
      <c r="U288" s="154" t="str">
        <f>INDEX('     2022    '!$A$1:$AC$1563,MATCH($D288,'     2022    '!$D$1:$D$1794,0),MATCH(U$1,'     2022    '!$A$1:$AC$1,0))</f>
        <v>1.4G</v>
      </c>
      <c r="V288" s="153" t="str">
        <f>INDEX('     2022    '!$A$1:$AC$1563,MATCH($D288,'     2022    '!$D$1:$D$1794,0),MATCH(V$1,'     2022    '!$A$1:$AC$1,0))</f>
        <v>UN0336</v>
      </c>
      <c r="W288" s="153" t="str">
        <f>INDEX('     2022    '!$A$1:$AC$1563,MATCH($D288,'     2022    '!$D$1:$D$1794,0),MATCH(W$1,'     2022    '!$A$1:$AC$1,0))</f>
        <v>F4</v>
      </c>
      <c r="X288" s="151" t="str">
        <f>INDEX('     2022    '!$A$1:$AC$1563,MATCH($D288,'     2022    '!$D$1:$D$1794,0),MATCH(X$1,'     2022    '!$A$1:$AC$1,0))</f>
        <v/>
      </c>
      <c r="Y288" s="151" t="str">
        <f>INDEX('     2022    '!$A$1:$AC$1563,MATCH($D288,'     2022    '!$D$1:$D$1794,0),MATCH(Y$1,'     2022    '!$A$1:$AC$1,0))</f>
        <v/>
      </c>
      <c r="Z288" s="156">
        <f>INDEX('     2022    '!$A$1:$AC$1563,MATCH($D288,'     2022    '!$D$1:$D$1794,0),MATCH(Z$1,'     2022    '!$A$1:$AC$1,0))</f>
        <v>4.48E-2</v>
      </c>
      <c r="AA288" s="153" t="str">
        <f>INDEX('     2022    '!$A$1:$AC$1563,MATCH($D288,'     2022    '!$D$1:$D$1794,0),MATCH(AA$1,'     2022    '!$A$1:$AC$1,0))</f>
        <v>1008-F4-69249660</v>
      </c>
      <c r="AB288" s="153" t="str">
        <f>INDEX('     2022    '!$A$1:$AC$1563,MATCH($D288,'     2022    '!$D$1:$D$1794,0),MATCH(AB$1,'     2022    '!$A$1:$AC$1,0))</f>
        <v>GB/HSE-352769</v>
      </c>
      <c r="AC288" s="153" t="str">
        <f>INDEX('     2022    '!$A$1:$AC$1563,MATCH($D288,'     2022    '!$D$1:$D$1794,0),MATCH(AC$1,'     2022    '!$A$1:$AC$1,0))</f>
        <v>6/28/2026</v>
      </c>
    </row>
    <row r="289" spans="1:29">
      <c r="A289" s="32">
        <f t="shared" si="8"/>
        <v>286</v>
      </c>
      <c r="B289" s="68" t="str">
        <f>INDEX('     2022    '!B$2:B$1794,MATCH(D289,'     2022    '!D$2:D$1794,0))</f>
        <v/>
      </c>
      <c r="C289" s="204" t="str">
        <f>INDEX('     2022    '!C$2:C$1794,MATCH(D289,'     2022    '!D$2:D$1794,0))</f>
        <v>Single Shot - 30mm</v>
      </c>
      <c r="D289" s="205" t="str">
        <f>INDEX('     2022    '!D:D,MATCH(A289,'     2022    '!AF:AF,0))</f>
        <v>C62</v>
      </c>
      <c r="E289" s="204" t="str">
        <f>INDEX('     2022    '!$A$1:$BP$1563,MATCH(D289,'     2022    '!$D$1:$D$1794,0),MATCH(E$1,'     2022    '!$A$1:$BH$1,0))</f>
        <v>30mm Silver strobe comet</v>
      </c>
      <c r="F289" s="206" t="str">
        <f>IFERROR(IF(LEFT(INDEX('     2022    '!AD$2:AD$1794,MATCH(D289,'     2022    '!D$2:D$1794,0)),4)="http",HYPERLINK(INDEX('     2022    '!AD$2:AD$1794,MATCH(D289,'     2022    '!D$2:D$1794,0)),"Video"),""),"")</f>
        <v>Video</v>
      </c>
      <c r="G289" s="207">
        <f>INDEX('     2022    '!$A$1:$AC$1563,MATCH($D289,'     2022    '!$D$1:$D$1794,0),MATCH(G$1,'     2022    '!$A$1:$AC$1,0))</f>
        <v>0</v>
      </c>
      <c r="H289" s="150"/>
      <c r="I289" s="152">
        <f>INDEX('     2022    '!$A$1:$AC$1563,MATCH($D289,'     2022    '!$D$1:$D$1794,0),MATCH(I$1,'     2022    '!$A$1:$AC$1,0))</f>
        <v>86.78</v>
      </c>
      <c r="J289" s="150"/>
      <c r="K289" s="151">
        <f t="shared" si="9"/>
        <v>0.98557174226940214</v>
      </c>
      <c r="L289" s="152">
        <f>INDEX('     2022    '!$A$1:$AC$1563,MATCH($D289,'     2022    '!$D$1:$D$1794,0),MATCH(L$1,'     2022    '!$A$1:$AC$1,0))</f>
        <v>89.687028546515606</v>
      </c>
      <c r="M289" s="152">
        <f>INDEX('     2022    '!$A$1:$AC$1563,MATCH($D289,'     2022    '!$D$1:$D$1794,0),MATCH(M$1,'     2022    '!$A$1:$AC$1,0))</f>
        <v>98.557174226940219</v>
      </c>
      <c r="N289" s="153" t="str">
        <f>INDEX('     2022    '!$A$1:$AC$1563,MATCH($D289,'     2022    '!$D$1:$D$1794,0),MATCH(N$1,'     2022    '!$A$1:$AC$1,0))</f>
        <v>30mm</v>
      </c>
      <c r="O289" s="154">
        <f>INDEX('     2022    '!$A$1:$AC$1563,MATCH($D289,'     2022    '!$D$1:$D$1794,0),MATCH(O$1,'     2022    '!$A$1:$AC$1,0))</f>
        <v>100</v>
      </c>
      <c r="P289" s="153">
        <f>INDEX('     2022    '!$A$1:$AC$1563,MATCH($D289,'     2022    '!$D$1:$D$1794,0),MATCH(P$1,'     2022    '!$A$1:$AC$1,0))</f>
        <v>2</v>
      </c>
      <c r="Q289" s="153" t="str">
        <f>INDEX('     2022    '!$A$1:$AC$1563,MATCH($D289,'     2022    '!$D$1:$D$1794,0),MATCH(Q$1,'     2022    '!$A$1:$AC$1,0))</f>
        <v>Yes</v>
      </c>
      <c r="R289" s="155">
        <f>INDEX('     2022    '!$A$1:$AC$1563,MATCH($D289,'     2022    '!$D$1:$D$1794,0),MATCH(R$1,'     2022    '!$A$1:$AC$1,0))</f>
        <v>13</v>
      </c>
      <c r="S289" s="155">
        <f>INDEX('     2022    '!$A$1:$AC$1563,MATCH($D289,'     2022    '!$D$1:$D$1794,0),MATCH(S$1,'     2022    '!$A$1:$AC$1,0))</f>
        <v>3.5</v>
      </c>
      <c r="T289" s="155">
        <f>INDEX('     2022    '!$A$1:$AC$1563,MATCH($D289,'     2022    '!$D$1:$D$1794,0),MATCH(T$1,'     2022    '!$A$1:$AC$1,0))</f>
        <v>0.2</v>
      </c>
      <c r="U289" s="154" t="str">
        <f>INDEX('     2022    '!$A$1:$AC$1563,MATCH($D289,'     2022    '!$D$1:$D$1794,0),MATCH(U$1,'     2022    '!$A$1:$AC$1,0))</f>
        <v>1.4G</v>
      </c>
      <c r="V289" s="153" t="str">
        <f>INDEX('     2022    '!$A$1:$AC$1563,MATCH($D289,'     2022    '!$D$1:$D$1794,0),MATCH(V$1,'     2022    '!$A$1:$AC$1,0))</f>
        <v>UN0336</v>
      </c>
      <c r="W289" s="153" t="str">
        <f>INDEX('     2022    '!$A$1:$AC$1563,MATCH($D289,'     2022    '!$D$1:$D$1794,0),MATCH(W$1,'     2022    '!$A$1:$AC$1,0))</f>
        <v>F4</v>
      </c>
      <c r="X289" s="151" t="str">
        <f>INDEX('     2022    '!$A$1:$AC$1563,MATCH($D289,'     2022    '!$D$1:$D$1794,0),MATCH(X$1,'     2022    '!$A$1:$AC$1,0))</f>
        <v/>
      </c>
      <c r="Y289" s="151" t="str">
        <f>INDEX('     2022    '!$A$1:$AC$1563,MATCH($D289,'     2022    '!$D$1:$D$1794,0),MATCH(Y$1,'     2022    '!$A$1:$AC$1,0))</f>
        <v/>
      </c>
      <c r="Z289" s="156">
        <f>INDEX('     2022    '!$A$1:$AC$1563,MATCH($D289,'     2022    '!$D$1:$D$1794,0),MATCH(Z$1,'     2022    '!$A$1:$AC$1,0))</f>
        <v>4.48E-2</v>
      </c>
      <c r="AA289" s="153" t="str">
        <f>INDEX('     2022    '!$A$1:$AC$1563,MATCH($D289,'     2022    '!$D$1:$D$1794,0),MATCH(AA$1,'     2022    '!$A$1:$AC$1,0))</f>
        <v>1008-F4-69249660</v>
      </c>
      <c r="AB289" s="153" t="str">
        <f>INDEX('     2022    '!$A$1:$AC$1563,MATCH($D289,'     2022    '!$D$1:$D$1794,0),MATCH(AB$1,'     2022    '!$A$1:$AC$1,0))</f>
        <v>GB/HSE-338564</v>
      </c>
      <c r="AC289" s="153" t="str">
        <f>INDEX('     2022    '!$A$1:$AC$1563,MATCH($D289,'     2022    '!$D$1:$D$1794,0),MATCH(AC$1,'     2022    '!$A$1:$AC$1,0))</f>
        <v>5/18/2027</v>
      </c>
    </row>
    <row r="290" spans="1:29">
      <c r="A290" s="32">
        <f t="shared" si="8"/>
        <v>287</v>
      </c>
      <c r="B290" s="68" t="str">
        <f>INDEX('     2022    '!B$2:B$1794,MATCH(D290,'     2022    '!D$2:D$1794,0))</f>
        <v/>
      </c>
      <c r="C290" s="204" t="str">
        <f>INDEX('     2022    '!C$2:C$1794,MATCH(D290,'     2022    '!D$2:D$1794,0))</f>
        <v>Single Shot - 30mm</v>
      </c>
      <c r="D290" s="205" t="str">
        <f>INDEX('     2022    '!D:D,MATCH(A290,'     2022    '!AF:AF,0))</f>
        <v>C178</v>
      </c>
      <c r="E290" s="204" t="str">
        <f>INDEX('     2022    '!$A$1:$BP$1563,MATCH(D290,'     2022    '!$D$1:$D$1794,0),MATCH(E$1,'     2022    '!$A$1:$BH$1,0))</f>
        <v>30mm Green Pearl with brocade bouquet.</v>
      </c>
      <c r="F290" s="206" t="str">
        <f>IFERROR(IF(LEFT(INDEX('     2022    '!AD$2:AD$1794,MATCH(D290,'     2022    '!D$2:D$1794,0)),4)="http",HYPERLINK(INDEX('     2022    '!AD$2:AD$1794,MATCH(D290,'     2022    '!D$2:D$1794,0)),"Video"),""),"")</f>
        <v>Video</v>
      </c>
      <c r="G290" s="207">
        <f>INDEX('     2022    '!$A$1:$AC$1563,MATCH($D290,'     2022    '!$D$1:$D$1794,0),MATCH(G$1,'     2022    '!$A$1:$AC$1,0))</f>
        <v>9</v>
      </c>
      <c r="H290" s="150"/>
      <c r="I290" s="152">
        <f>INDEX('     2022    '!$A$1:$AC$1563,MATCH($D290,'     2022    '!$D$1:$D$1794,0),MATCH(I$1,'     2022    '!$A$1:$AC$1,0))</f>
        <v>94.87</v>
      </c>
      <c r="J290" s="150"/>
      <c r="K290" s="151">
        <f t="shared" si="9"/>
        <v>1.0436000000000001</v>
      </c>
      <c r="L290" s="152">
        <f>INDEX('     2022    '!$A$1:$AC$1563,MATCH($D290,'     2022    '!$D$1:$D$1794,0),MATCH(L$1,'     2022    '!$A$1:$AC$1,0))</f>
        <v>94.967600000000004</v>
      </c>
      <c r="M290" s="152">
        <f>INDEX('     2022    '!$A$1:$AC$1563,MATCH($D290,'     2022    '!$D$1:$D$1794,0),MATCH(M$1,'     2022    '!$A$1:$AC$1,0))</f>
        <v>104.36</v>
      </c>
      <c r="N290" s="153" t="str">
        <f>INDEX('     2022    '!$A$1:$AC$1563,MATCH($D290,'     2022    '!$D$1:$D$1794,0),MATCH(N$1,'     2022    '!$A$1:$AC$1,0))</f>
        <v>30mm</v>
      </c>
      <c r="O290" s="154">
        <f>INDEX('     2022    '!$A$1:$AC$1563,MATCH($D290,'     2022    '!$D$1:$D$1794,0),MATCH(O$1,'     2022    '!$A$1:$AC$1,0))</f>
        <v>100</v>
      </c>
      <c r="P290" s="153">
        <f>INDEX('     2022    '!$A$1:$AC$1563,MATCH($D290,'     2022    '!$D$1:$D$1794,0),MATCH(P$1,'     2022    '!$A$1:$AC$1,0))</f>
        <v>2</v>
      </c>
      <c r="Q290" s="153" t="str">
        <f>INDEX('     2022    '!$A$1:$AC$1563,MATCH($D290,'     2022    '!$D$1:$D$1794,0),MATCH(Q$1,'     2022    '!$A$1:$AC$1,0))</f>
        <v>Yes</v>
      </c>
      <c r="R290" s="155">
        <f>INDEX('     2022    '!$A$1:$AC$1563,MATCH($D290,'     2022    '!$D$1:$D$1794,0),MATCH(R$1,'     2022    '!$A$1:$AC$1,0))</f>
        <v>13</v>
      </c>
      <c r="S290" s="155">
        <f>INDEX('     2022    '!$A$1:$AC$1563,MATCH($D290,'     2022    '!$D$1:$D$1794,0),MATCH(S$1,'     2022    '!$A$1:$AC$1,0))</f>
        <v>3.5</v>
      </c>
      <c r="T290" s="155">
        <f>INDEX('     2022    '!$A$1:$AC$1563,MATCH($D290,'     2022    '!$D$1:$D$1794,0),MATCH(T$1,'     2022    '!$A$1:$AC$1,0))</f>
        <v>0.2</v>
      </c>
      <c r="U290" s="154" t="str">
        <f>INDEX('     2022    '!$A$1:$AC$1563,MATCH($D290,'     2022    '!$D$1:$D$1794,0),MATCH(U$1,'     2022    '!$A$1:$AC$1,0))</f>
        <v>1.3G</v>
      </c>
      <c r="V290" s="153" t="str">
        <f>INDEX('     2022    '!$A$1:$AC$1563,MATCH($D290,'     2022    '!$D$1:$D$1794,0),MATCH(V$1,'     2022    '!$A$1:$AC$1,0))</f>
        <v>UN0335</v>
      </c>
      <c r="W290" s="153" t="str">
        <f>INDEX('     2022    '!$A$1:$AC$1563,MATCH($D290,'     2022    '!$D$1:$D$1794,0),MATCH(W$1,'     2022    '!$A$1:$AC$1,0))</f>
        <v>F4</v>
      </c>
      <c r="X290" s="151" t="str">
        <f>INDEX('     2022    '!$A$1:$AC$1563,MATCH($D290,'     2022    '!$D$1:$D$1794,0),MATCH(X$1,'     2022    '!$A$1:$AC$1,0))</f>
        <v/>
      </c>
      <c r="Y290" s="151" t="str">
        <f>INDEX('     2022    '!$A$1:$AC$1563,MATCH($D290,'     2022    '!$D$1:$D$1794,0),MATCH(Y$1,'     2022    '!$A$1:$AC$1,0))</f>
        <v/>
      </c>
      <c r="Z290" s="156">
        <f>INDEX('     2022    '!$A$1:$AC$1563,MATCH($D290,'     2022    '!$D$1:$D$1794,0),MATCH(Z$1,'     2022    '!$A$1:$AC$1,0))</f>
        <v>4.2200000000000001E-2</v>
      </c>
      <c r="AA290" s="153" t="str">
        <f>INDEX('     2022    '!$A$1:$AC$1563,MATCH($D290,'     2022    '!$D$1:$D$1794,0),MATCH(AA$1,'     2022    '!$A$1:$AC$1,0))</f>
        <v>1008-F4-69249660</v>
      </c>
      <c r="AB290" s="153" t="str">
        <f>INDEX('     2022    '!$A$1:$AC$1563,MATCH($D290,'     2022    '!$D$1:$D$1794,0),MATCH(AB$1,'     2022    '!$A$1:$AC$1,0))</f>
        <v>GB/HSE-352763</v>
      </c>
      <c r="AC290" s="153" t="str">
        <f>INDEX('     2022    '!$A$1:$AC$1563,MATCH($D290,'     2022    '!$D$1:$D$1794,0),MATCH(AC$1,'     2022    '!$A$1:$AC$1,0))</f>
        <v>6/28/2026</v>
      </c>
    </row>
    <row r="291" spans="1:29">
      <c r="A291" s="32">
        <f t="shared" si="8"/>
        <v>288</v>
      </c>
      <c r="B291" s="68" t="str">
        <f>INDEX('     2022    '!B$2:B$1794,MATCH(D291,'     2022    '!D$2:D$1794,0))</f>
        <v/>
      </c>
      <c r="C291" s="204" t="str">
        <f>INDEX('     2022    '!C$2:C$1794,MATCH(D291,'     2022    '!D$2:D$1794,0))</f>
        <v>Single Shot - 30mm</v>
      </c>
      <c r="D291" s="205" t="str">
        <f>INDEX('     2022    '!D:D,MATCH(A291,'     2022    '!AF:AF,0))</f>
        <v>C179</v>
      </c>
      <c r="E291" s="204" t="str">
        <f>INDEX('     2022    '!$A$1:$BP$1563,MATCH(D291,'     2022    '!$D$1:$D$1794,0),MATCH(E$1,'     2022    '!$A$1:$BH$1,0))</f>
        <v>30mm Red Pearl with silver strobe bouquet.</v>
      </c>
      <c r="F291" s="206" t="str">
        <f>IFERROR(IF(LEFT(INDEX('     2022    '!AD$2:AD$1794,MATCH(D291,'     2022    '!D$2:D$1794,0)),4)="http",HYPERLINK(INDEX('     2022    '!AD$2:AD$1794,MATCH(D291,'     2022    '!D$2:D$1794,0)),"Video"),""),"")</f>
        <v>Video</v>
      </c>
      <c r="G291" s="207">
        <f>INDEX('     2022    '!$A$1:$AC$1563,MATCH($D291,'     2022    '!$D$1:$D$1794,0),MATCH(G$1,'     2022    '!$A$1:$AC$1,0))</f>
        <v>0</v>
      </c>
      <c r="H291" s="150"/>
      <c r="I291" s="152">
        <f>INDEX('     2022    '!$A$1:$AC$1563,MATCH($D291,'     2022    '!$D$1:$D$1794,0),MATCH(I$1,'     2022    '!$A$1:$AC$1,0))</f>
        <v>94.87</v>
      </c>
      <c r="J291" s="150"/>
      <c r="K291" s="151">
        <f t="shared" si="9"/>
        <v>1.0436000000000001</v>
      </c>
      <c r="L291" s="152">
        <f>INDEX('     2022    '!$A$1:$AC$1563,MATCH($D291,'     2022    '!$D$1:$D$1794,0),MATCH(L$1,'     2022    '!$A$1:$AC$1,0))</f>
        <v>94.967600000000004</v>
      </c>
      <c r="M291" s="152">
        <f>INDEX('     2022    '!$A$1:$AC$1563,MATCH($D291,'     2022    '!$D$1:$D$1794,0),MATCH(M$1,'     2022    '!$A$1:$AC$1,0))</f>
        <v>104.36</v>
      </c>
      <c r="N291" s="153" t="str">
        <f>INDEX('     2022    '!$A$1:$AC$1563,MATCH($D291,'     2022    '!$D$1:$D$1794,0),MATCH(N$1,'     2022    '!$A$1:$AC$1,0))</f>
        <v>30mm</v>
      </c>
      <c r="O291" s="154">
        <f>INDEX('     2022    '!$A$1:$AC$1563,MATCH($D291,'     2022    '!$D$1:$D$1794,0),MATCH(O$1,'     2022    '!$A$1:$AC$1,0))</f>
        <v>100</v>
      </c>
      <c r="P291" s="153">
        <f>INDEX('     2022    '!$A$1:$AC$1563,MATCH($D291,'     2022    '!$D$1:$D$1794,0),MATCH(P$1,'     2022    '!$A$1:$AC$1,0))</f>
        <v>2</v>
      </c>
      <c r="Q291" s="153" t="str">
        <f>INDEX('     2022    '!$A$1:$AC$1563,MATCH($D291,'     2022    '!$D$1:$D$1794,0),MATCH(Q$1,'     2022    '!$A$1:$AC$1,0))</f>
        <v>Yes</v>
      </c>
      <c r="R291" s="155">
        <f>INDEX('     2022    '!$A$1:$AC$1563,MATCH($D291,'     2022    '!$D$1:$D$1794,0),MATCH(R$1,'     2022    '!$A$1:$AC$1,0))</f>
        <v>13</v>
      </c>
      <c r="S291" s="155">
        <f>INDEX('     2022    '!$A$1:$AC$1563,MATCH($D291,'     2022    '!$D$1:$D$1794,0),MATCH(S$1,'     2022    '!$A$1:$AC$1,0))</f>
        <v>3.5</v>
      </c>
      <c r="T291" s="155">
        <f>INDEX('     2022    '!$A$1:$AC$1563,MATCH($D291,'     2022    '!$D$1:$D$1794,0),MATCH(T$1,'     2022    '!$A$1:$AC$1,0))</f>
        <v>0.2</v>
      </c>
      <c r="U291" s="154" t="str">
        <f>INDEX('     2022    '!$A$1:$AC$1563,MATCH($D291,'     2022    '!$D$1:$D$1794,0),MATCH(U$1,'     2022    '!$A$1:$AC$1,0))</f>
        <v>1.3G</v>
      </c>
      <c r="V291" s="153" t="str">
        <f>INDEX('     2022    '!$A$1:$AC$1563,MATCH($D291,'     2022    '!$D$1:$D$1794,0),MATCH(V$1,'     2022    '!$A$1:$AC$1,0))</f>
        <v>UN0335</v>
      </c>
      <c r="W291" s="153" t="str">
        <f>INDEX('     2022    '!$A$1:$AC$1563,MATCH($D291,'     2022    '!$D$1:$D$1794,0),MATCH(W$1,'     2022    '!$A$1:$AC$1,0))</f>
        <v>F4</v>
      </c>
      <c r="X291" s="151" t="str">
        <f>INDEX('     2022    '!$A$1:$AC$1563,MATCH($D291,'     2022    '!$D$1:$D$1794,0),MATCH(X$1,'     2022    '!$A$1:$AC$1,0))</f>
        <v/>
      </c>
      <c r="Y291" s="151" t="str">
        <f>INDEX('     2022    '!$A$1:$AC$1563,MATCH($D291,'     2022    '!$D$1:$D$1794,0),MATCH(Y$1,'     2022    '!$A$1:$AC$1,0))</f>
        <v/>
      </c>
      <c r="Z291" s="156">
        <f>INDEX('     2022    '!$A$1:$AC$1563,MATCH($D291,'     2022    '!$D$1:$D$1794,0),MATCH(Z$1,'     2022    '!$A$1:$AC$1,0))</f>
        <v>4.2200000000000001E-2</v>
      </c>
      <c r="AA291" s="153" t="str">
        <f>INDEX('     2022    '!$A$1:$AC$1563,MATCH($D291,'     2022    '!$D$1:$D$1794,0),MATCH(AA$1,'     2022    '!$A$1:$AC$1,0))</f>
        <v>1008-F4-69249660</v>
      </c>
      <c r="AB291" s="153" t="str">
        <f>INDEX('     2022    '!$A$1:$AC$1563,MATCH($D291,'     2022    '!$D$1:$D$1794,0),MATCH(AB$1,'     2022    '!$A$1:$AC$1,0))</f>
        <v>GB/HSE-352764</v>
      </c>
      <c r="AC291" s="153" t="str">
        <f>INDEX('     2022    '!$A$1:$AC$1563,MATCH($D291,'     2022    '!$D$1:$D$1794,0),MATCH(AC$1,'     2022    '!$A$1:$AC$1,0))</f>
        <v>6/28/2026</v>
      </c>
    </row>
    <row r="292" spans="1:29">
      <c r="A292" s="32">
        <f t="shared" si="8"/>
        <v>289</v>
      </c>
      <c r="B292" s="68" t="str">
        <f>INDEX('     2022    '!B$2:B$1794,MATCH(D292,'     2022    '!D$2:D$1794,0))</f>
        <v/>
      </c>
      <c r="C292" s="204" t="str">
        <f>INDEX('     2022    '!C$2:C$1794,MATCH(D292,'     2022    '!D$2:D$1794,0))</f>
        <v>Single Shot - 30mm</v>
      </c>
      <c r="D292" s="205" t="str">
        <f>INDEX('     2022    '!D:D,MATCH(A292,'     2022    '!AF:AF,0))</f>
        <v>C205</v>
      </c>
      <c r="E292" s="204" t="str">
        <f>INDEX('     2022    '!$A$1:$BP$1563,MATCH(D292,'     2022    '!$D$1:$D$1794,0),MATCH(E$1,'     2022    '!$A$1:$BH$1,0))</f>
        <v>30mm Red with Green Strobe Mine</v>
      </c>
      <c r="F292" s="206" t="str">
        <f>IFERROR(IF(LEFT(INDEX('     2022    '!AD$2:AD$1794,MATCH(D292,'     2022    '!D$2:D$1794,0)),4)="http",HYPERLINK(INDEX('     2022    '!AD$2:AD$1794,MATCH(D292,'     2022    '!D$2:D$1794,0)),"Video"),""),"")</f>
        <v>Video</v>
      </c>
      <c r="G292" s="207">
        <f>INDEX('     2022    '!$A$1:$AC$1563,MATCH($D292,'     2022    '!$D$1:$D$1794,0),MATCH(G$1,'     2022    '!$A$1:$AC$1,0))</f>
        <v>10</v>
      </c>
      <c r="H292" s="150"/>
      <c r="I292" s="152">
        <f>INDEX('     2022    '!$A$1:$AC$1563,MATCH($D292,'     2022    '!$D$1:$D$1794,0),MATCH(I$1,'     2022    '!$A$1:$AC$1,0))</f>
        <v>94.87</v>
      </c>
      <c r="J292" s="150"/>
      <c r="K292" s="151">
        <f t="shared" si="9"/>
        <v>1.0436000000000001</v>
      </c>
      <c r="L292" s="152">
        <f>INDEX('     2022    '!$A$1:$AC$1563,MATCH($D292,'     2022    '!$D$1:$D$1794,0),MATCH(L$1,'     2022    '!$A$1:$AC$1,0))</f>
        <v>94.967600000000004</v>
      </c>
      <c r="M292" s="152">
        <f>INDEX('     2022    '!$A$1:$AC$1563,MATCH($D292,'     2022    '!$D$1:$D$1794,0),MATCH(M$1,'     2022    '!$A$1:$AC$1,0))</f>
        <v>104.36</v>
      </c>
      <c r="N292" s="153" t="str">
        <f>INDEX('     2022    '!$A$1:$AC$1563,MATCH($D292,'     2022    '!$D$1:$D$1794,0),MATCH(N$1,'     2022    '!$A$1:$AC$1,0))</f>
        <v>30mm</v>
      </c>
      <c r="O292" s="154">
        <f>INDEX('     2022    '!$A$1:$AC$1563,MATCH($D292,'     2022    '!$D$1:$D$1794,0),MATCH(O$1,'     2022    '!$A$1:$AC$1,0))</f>
        <v>100</v>
      </c>
      <c r="P292" s="153">
        <f>INDEX('     2022    '!$A$1:$AC$1563,MATCH($D292,'     2022    '!$D$1:$D$1794,0),MATCH(P$1,'     2022    '!$A$1:$AC$1,0))</f>
        <v>2</v>
      </c>
      <c r="Q292" s="153" t="str">
        <f>INDEX('     2022    '!$A$1:$AC$1563,MATCH($D292,'     2022    '!$D$1:$D$1794,0),MATCH(Q$1,'     2022    '!$A$1:$AC$1,0))</f>
        <v>Yes</v>
      </c>
      <c r="R292" s="155">
        <f>INDEX('     2022    '!$A$1:$AC$1563,MATCH($D292,'     2022    '!$D$1:$D$1794,0),MATCH(R$1,'     2022    '!$A$1:$AC$1,0))</f>
        <v>13</v>
      </c>
      <c r="S292" s="155">
        <f>INDEX('     2022    '!$A$1:$AC$1563,MATCH($D292,'     2022    '!$D$1:$D$1794,0),MATCH(S$1,'     2022    '!$A$1:$AC$1,0))</f>
        <v>3.5</v>
      </c>
      <c r="T292" s="155">
        <f>INDEX('     2022    '!$A$1:$AC$1563,MATCH($D292,'     2022    '!$D$1:$D$1794,0),MATCH(T$1,'     2022    '!$A$1:$AC$1,0))</f>
        <v>0.2</v>
      </c>
      <c r="U292" s="154" t="str">
        <f>INDEX('     2022    '!$A$1:$AC$1563,MATCH($D292,'     2022    '!$D$1:$D$1794,0),MATCH(U$1,'     2022    '!$A$1:$AC$1,0))</f>
        <v>1.3G</v>
      </c>
      <c r="V292" s="153" t="str">
        <f>INDEX('     2022    '!$A$1:$AC$1563,MATCH($D292,'     2022    '!$D$1:$D$1794,0),MATCH(V$1,'     2022    '!$A$1:$AC$1,0))</f>
        <v>UN0335</v>
      </c>
      <c r="W292" s="153" t="str">
        <f>INDEX('     2022    '!$A$1:$AC$1563,MATCH($D292,'     2022    '!$D$1:$D$1794,0),MATCH(W$1,'     2022    '!$A$1:$AC$1,0))</f>
        <v>F4</v>
      </c>
      <c r="X292" s="151" t="str">
        <f>INDEX('     2022    '!$A$1:$AC$1563,MATCH($D292,'     2022    '!$D$1:$D$1794,0),MATCH(X$1,'     2022    '!$A$1:$AC$1,0))</f>
        <v/>
      </c>
      <c r="Y292" s="151" t="str">
        <f>INDEX('     2022    '!$A$1:$AC$1563,MATCH($D292,'     2022    '!$D$1:$D$1794,0),MATCH(Y$1,'     2022    '!$A$1:$AC$1,0))</f>
        <v/>
      </c>
      <c r="Z292" s="156">
        <f>INDEX('     2022    '!$A$1:$AC$1563,MATCH($D292,'     2022    '!$D$1:$D$1794,0),MATCH(Z$1,'     2022    '!$A$1:$AC$1,0))</f>
        <v>4.2200000000000001E-2</v>
      </c>
      <c r="AA292" s="153" t="str">
        <f>INDEX('     2022    '!$A$1:$AC$1563,MATCH($D292,'     2022    '!$D$1:$D$1794,0),MATCH(AA$1,'     2022    '!$A$1:$AC$1,0))</f>
        <v>1008-F4-69249660</v>
      </c>
      <c r="AB292" s="153" t="str">
        <f>INDEX('     2022    '!$A$1:$AC$1563,MATCH($D292,'     2022    '!$D$1:$D$1794,0),MATCH(AB$1,'     2022    '!$A$1:$AC$1,0))</f>
        <v>GB/HSE-352771</v>
      </c>
      <c r="AC292" s="153" t="str">
        <f>INDEX('     2022    '!$A$1:$AC$1563,MATCH($D292,'     2022    '!$D$1:$D$1794,0),MATCH(AC$1,'     2022    '!$A$1:$AC$1,0))</f>
        <v>6/28/2026</v>
      </c>
    </row>
    <row r="293" spans="1:29">
      <c r="A293" s="32">
        <f t="shared" si="8"/>
        <v>290</v>
      </c>
      <c r="B293" s="68" t="str">
        <f>INDEX('     2022    '!B$2:B$1794,MATCH(D293,'     2022    '!D$2:D$1794,0))</f>
        <v/>
      </c>
      <c r="C293" s="204" t="str">
        <f>INDEX('     2022    '!C$2:C$1794,MATCH(D293,'     2022    '!D$2:D$1794,0))</f>
        <v>Single Shot - 30mm</v>
      </c>
      <c r="D293" s="205" t="str">
        <f>INDEX('     2022    '!D:D,MATCH(A293,'     2022    '!AF:AF,0))</f>
        <v>C177</v>
      </c>
      <c r="E293" s="204" t="str">
        <f>INDEX('     2022    '!$A$1:$BP$1563,MATCH(D293,'     2022    '!$D$1:$D$1794,0),MATCH(E$1,'     2022    '!$A$1:$BH$1,0))</f>
        <v>30mm Gold Silver Strobe tail with green bouquet.</v>
      </c>
      <c r="F293" s="206" t="str">
        <f>IFERROR(IF(LEFT(INDEX('     2022    '!AD$2:AD$1794,MATCH(D293,'     2022    '!D$2:D$1794,0)),4)="http",HYPERLINK(INDEX('     2022    '!AD$2:AD$1794,MATCH(D293,'     2022    '!D$2:D$1794,0)),"Video"),""),"")</f>
        <v>Video</v>
      </c>
      <c r="G293" s="207">
        <f>INDEX('     2022    '!$A$1:$AC$1563,MATCH($D293,'     2022    '!$D$1:$D$1794,0),MATCH(G$1,'     2022    '!$A$1:$AC$1,0))</f>
        <v>0</v>
      </c>
      <c r="H293" s="150"/>
      <c r="I293" s="152">
        <f>INDEX('     2022    '!$A$1:$AC$1563,MATCH($D293,'     2022    '!$D$1:$D$1794,0),MATCH(I$1,'     2022    '!$A$1:$AC$1,0))</f>
        <v>94.87</v>
      </c>
      <c r="J293" s="150"/>
      <c r="K293" s="151">
        <f t="shared" si="9"/>
        <v>1.0629284068011475</v>
      </c>
      <c r="L293" s="152">
        <f>INDEX('     2022    '!$A$1:$AC$1563,MATCH($D293,'     2022    '!$D$1:$D$1794,0),MATCH(L$1,'     2022    '!$A$1:$AC$1,0))</f>
        <v>96.726485018904427</v>
      </c>
      <c r="M293" s="152">
        <f>INDEX('     2022    '!$A$1:$AC$1563,MATCH($D293,'     2022    '!$D$1:$D$1794,0),MATCH(M$1,'     2022    '!$A$1:$AC$1,0))</f>
        <v>106.29284068011475</v>
      </c>
      <c r="N293" s="153" t="str">
        <f>INDEX('     2022    '!$A$1:$AC$1563,MATCH($D293,'     2022    '!$D$1:$D$1794,0),MATCH(N$1,'     2022    '!$A$1:$AC$1,0))</f>
        <v>30mm</v>
      </c>
      <c r="O293" s="154">
        <f>INDEX('     2022    '!$A$1:$AC$1563,MATCH($D293,'     2022    '!$D$1:$D$1794,0),MATCH(O$1,'     2022    '!$A$1:$AC$1,0))</f>
        <v>100</v>
      </c>
      <c r="P293" s="153">
        <f>INDEX('     2022    '!$A$1:$AC$1563,MATCH($D293,'     2022    '!$D$1:$D$1794,0),MATCH(P$1,'     2022    '!$A$1:$AC$1,0))</f>
        <v>2</v>
      </c>
      <c r="Q293" s="153" t="str">
        <f>INDEX('     2022    '!$A$1:$AC$1563,MATCH($D293,'     2022    '!$D$1:$D$1794,0),MATCH(Q$1,'     2022    '!$A$1:$AC$1,0))</f>
        <v>Yes</v>
      </c>
      <c r="R293" s="155">
        <f>INDEX('     2022    '!$A$1:$AC$1563,MATCH($D293,'     2022    '!$D$1:$D$1794,0),MATCH(R$1,'     2022    '!$A$1:$AC$1,0))</f>
        <v>13</v>
      </c>
      <c r="S293" s="155">
        <f>INDEX('     2022    '!$A$1:$AC$1563,MATCH($D293,'     2022    '!$D$1:$D$1794,0),MATCH(S$1,'     2022    '!$A$1:$AC$1,0))</f>
        <v>3.5</v>
      </c>
      <c r="T293" s="155">
        <f>INDEX('     2022    '!$A$1:$AC$1563,MATCH($D293,'     2022    '!$D$1:$D$1794,0),MATCH(T$1,'     2022    '!$A$1:$AC$1,0))</f>
        <v>0.2</v>
      </c>
      <c r="U293" s="154" t="str">
        <f>INDEX('     2022    '!$A$1:$AC$1563,MATCH($D293,'     2022    '!$D$1:$D$1794,0),MATCH(U$1,'     2022    '!$A$1:$AC$1,0))</f>
        <v>1.3G</v>
      </c>
      <c r="V293" s="153" t="str">
        <f>INDEX('     2022    '!$A$1:$AC$1563,MATCH($D293,'     2022    '!$D$1:$D$1794,0),MATCH(V$1,'     2022    '!$A$1:$AC$1,0))</f>
        <v>UN0335</v>
      </c>
      <c r="W293" s="153" t="str">
        <f>INDEX('     2022    '!$A$1:$AC$1563,MATCH($D293,'     2022    '!$D$1:$D$1794,0),MATCH(W$1,'     2022    '!$A$1:$AC$1,0))</f>
        <v>F4</v>
      </c>
      <c r="X293" s="151" t="str">
        <f>INDEX('     2022    '!$A$1:$AC$1563,MATCH($D293,'     2022    '!$D$1:$D$1794,0),MATCH(X$1,'     2022    '!$A$1:$AC$1,0))</f>
        <v/>
      </c>
      <c r="Y293" s="151" t="str">
        <f>INDEX('     2022    '!$A$1:$AC$1563,MATCH($D293,'     2022    '!$D$1:$D$1794,0),MATCH(Y$1,'     2022    '!$A$1:$AC$1,0))</f>
        <v/>
      </c>
      <c r="Z293" s="156">
        <f>INDEX('     2022    '!$A$1:$AC$1563,MATCH($D293,'     2022    '!$D$1:$D$1794,0),MATCH(Z$1,'     2022    '!$A$1:$AC$1,0))</f>
        <v>4.2200000000000001E-2</v>
      </c>
      <c r="AA293" s="153" t="str">
        <f>INDEX('     2022    '!$A$1:$AC$1563,MATCH($D293,'     2022    '!$D$1:$D$1794,0),MATCH(AA$1,'     2022    '!$A$1:$AC$1,0))</f>
        <v>1008-F4-69249660</v>
      </c>
      <c r="AB293" s="153" t="str">
        <f>INDEX('     2022    '!$A$1:$AC$1563,MATCH($D293,'     2022    '!$D$1:$D$1794,0),MATCH(AB$1,'     2022    '!$A$1:$AC$1,0))</f>
        <v>GB/HSE-352762</v>
      </c>
      <c r="AC293" s="153" t="str">
        <f>INDEX('     2022    '!$A$1:$AC$1563,MATCH($D293,'     2022    '!$D$1:$D$1794,0),MATCH(AC$1,'     2022    '!$A$1:$AC$1,0))</f>
        <v>6/28/2026</v>
      </c>
    </row>
    <row r="294" spans="1:29">
      <c r="A294" s="32">
        <f t="shared" si="8"/>
        <v>291</v>
      </c>
      <c r="B294" s="68" t="str">
        <f>INDEX('     2022    '!B$2:B$1794,MATCH(D294,'     2022    '!D$2:D$1794,0))</f>
        <v/>
      </c>
      <c r="C294" s="204" t="str">
        <f>INDEX('     2022    '!C$2:C$1794,MATCH(D294,'     2022    '!D$2:D$1794,0))</f>
        <v>Single Shot - 30mm</v>
      </c>
      <c r="D294" s="205" t="str">
        <f>INDEX('     2022    '!D:D,MATCH(A294,'     2022    '!AF:AF,0))</f>
        <v>C196</v>
      </c>
      <c r="E294" s="204" t="str">
        <f>INDEX('     2022    '!$A$1:$BP$1563,MATCH(D294,'     2022    '!$D$1:$D$1794,0),MATCH(E$1,'     2022    '!$A$1:$BH$1,0))</f>
        <v>30mm Silverstrobe comet with purple mine</v>
      </c>
      <c r="F294" s="206" t="str">
        <f>IFERROR(IF(LEFT(INDEX('     2022    '!AD$2:AD$1794,MATCH(D294,'     2022    '!D$2:D$1794,0)),4)="http",HYPERLINK(INDEX('     2022    '!AD$2:AD$1794,MATCH(D294,'     2022    '!D$2:D$1794,0)),"Video"),""),"")</f>
        <v>Video</v>
      </c>
      <c r="G294" s="207">
        <f>INDEX('     2022    '!$A$1:$AC$1563,MATCH($D294,'     2022    '!$D$1:$D$1794,0),MATCH(G$1,'     2022    '!$A$1:$AC$1,0))</f>
        <v>3</v>
      </c>
      <c r="H294" s="150"/>
      <c r="I294" s="152">
        <f>INDEX('     2022    '!$A$1:$AC$1563,MATCH($D294,'     2022    '!$D$1:$D$1794,0),MATCH(I$1,'     2022    '!$A$1:$AC$1,0))</f>
        <v>94.87</v>
      </c>
      <c r="J294" s="150"/>
      <c r="K294" s="151">
        <f t="shared" si="9"/>
        <v>1.0629284068011475</v>
      </c>
      <c r="L294" s="152">
        <f>INDEX('     2022    '!$A$1:$AC$1563,MATCH($D294,'     2022    '!$D$1:$D$1794,0),MATCH(L$1,'     2022    '!$A$1:$AC$1,0))</f>
        <v>96.726485018904427</v>
      </c>
      <c r="M294" s="152">
        <f>INDEX('     2022    '!$A$1:$AC$1563,MATCH($D294,'     2022    '!$D$1:$D$1794,0),MATCH(M$1,'     2022    '!$A$1:$AC$1,0))</f>
        <v>106.29284068011475</v>
      </c>
      <c r="N294" s="153" t="str">
        <f>INDEX('     2022    '!$A$1:$AC$1563,MATCH($D294,'     2022    '!$D$1:$D$1794,0),MATCH(N$1,'     2022    '!$A$1:$AC$1,0))</f>
        <v>30mm</v>
      </c>
      <c r="O294" s="154">
        <f>INDEX('     2022    '!$A$1:$AC$1563,MATCH($D294,'     2022    '!$D$1:$D$1794,0),MATCH(O$1,'     2022    '!$A$1:$AC$1,0))</f>
        <v>100</v>
      </c>
      <c r="P294" s="153">
        <f>INDEX('     2022    '!$A$1:$AC$1563,MATCH($D294,'     2022    '!$D$1:$D$1794,0),MATCH(P$1,'     2022    '!$A$1:$AC$1,0))</f>
        <v>2</v>
      </c>
      <c r="Q294" s="153" t="str">
        <f>INDEX('     2022    '!$A$1:$AC$1563,MATCH($D294,'     2022    '!$D$1:$D$1794,0),MATCH(Q$1,'     2022    '!$A$1:$AC$1,0))</f>
        <v>Yes</v>
      </c>
      <c r="R294" s="155">
        <f>INDEX('     2022    '!$A$1:$AC$1563,MATCH($D294,'     2022    '!$D$1:$D$1794,0),MATCH(R$1,'     2022    '!$A$1:$AC$1,0))</f>
        <v>13</v>
      </c>
      <c r="S294" s="155">
        <f>INDEX('     2022    '!$A$1:$AC$1563,MATCH($D294,'     2022    '!$D$1:$D$1794,0),MATCH(S$1,'     2022    '!$A$1:$AC$1,0))</f>
        <v>2.92</v>
      </c>
      <c r="T294" s="155">
        <f>INDEX('     2022    '!$A$1:$AC$1563,MATCH($D294,'     2022    '!$D$1:$D$1794,0),MATCH(T$1,'     2022    '!$A$1:$AC$1,0))</f>
        <v>0.2</v>
      </c>
      <c r="U294" s="154" t="str">
        <f>INDEX('     2022    '!$A$1:$AC$1563,MATCH($D294,'     2022    '!$D$1:$D$1794,0),MATCH(U$1,'     2022    '!$A$1:$AC$1,0))</f>
        <v>1.3G</v>
      </c>
      <c r="V294" s="153" t="str">
        <f>INDEX('     2022    '!$A$1:$AC$1563,MATCH($D294,'     2022    '!$D$1:$D$1794,0),MATCH(V$1,'     2022    '!$A$1:$AC$1,0))</f>
        <v>UN0335</v>
      </c>
      <c r="W294" s="153" t="str">
        <f>INDEX('     2022    '!$A$1:$AC$1563,MATCH($D294,'     2022    '!$D$1:$D$1794,0),MATCH(W$1,'     2022    '!$A$1:$AC$1,0))</f>
        <v>F4</v>
      </c>
      <c r="X294" s="151" t="str">
        <f>INDEX('     2022    '!$A$1:$AC$1563,MATCH($D294,'     2022    '!$D$1:$D$1794,0),MATCH(X$1,'     2022    '!$A$1:$AC$1,0))</f>
        <v/>
      </c>
      <c r="Y294" s="151" t="str">
        <f>INDEX('     2022    '!$A$1:$AC$1563,MATCH($D294,'     2022    '!$D$1:$D$1794,0),MATCH(Y$1,'     2022    '!$A$1:$AC$1,0))</f>
        <v/>
      </c>
      <c r="Z294" s="156">
        <f>INDEX('     2022    '!$A$1:$AC$1563,MATCH($D294,'     2022    '!$D$1:$D$1794,0),MATCH(Z$1,'     2022    '!$A$1:$AC$1,0))</f>
        <v>4.2200000000000001E-2</v>
      </c>
      <c r="AA294" s="153" t="str">
        <f>INDEX('     2022    '!$A$1:$AC$1563,MATCH($D294,'     2022    '!$D$1:$D$1794,0),MATCH(AA$1,'     2022    '!$A$1:$AC$1,0))</f>
        <v>1008-F4-69249660</v>
      </c>
      <c r="AB294" s="153" t="str">
        <f>INDEX('     2022    '!$A$1:$AC$1563,MATCH($D294,'     2022    '!$D$1:$D$1794,0),MATCH(AB$1,'     2022    '!$A$1:$AC$1,0))</f>
        <v>GB/HSE-352767</v>
      </c>
      <c r="AC294" s="153" t="str">
        <f>INDEX('     2022    '!$A$1:$AC$1563,MATCH($D294,'     2022    '!$D$1:$D$1794,0),MATCH(AC$1,'     2022    '!$A$1:$AC$1,0))</f>
        <v>6/28/2026</v>
      </c>
    </row>
    <row r="295" spans="1:29">
      <c r="A295" s="32">
        <f t="shared" si="8"/>
        <v>292</v>
      </c>
      <c r="B295" s="68" t="str">
        <f>INDEX('     2022    '!B$2:B$1794,MATCH(D295,'     2022    '!D$2:D$1794,0))</f>
        <v/>
      </c>
      <c r="C295" s="204" t="str">
        <f>INDEX('     2022    '!C$2:C$1794,MATCH(D295,'     2022    '!D$2:D$1794,0))</f>
        <v>Single Shot - 30mm</v>
      </c>
      <c r="D295" s="205" t="str">
        <f>INDEX('     2022    '!D:D,MATCH(A295,'     2022    '!AF:AF,0))</f>
        <v>C202</v>
      </c>
      <c r="E295" s="204" t="str">
        <f>INDEX('     2022    '!$A$1:$BP$1563,MATCH(D295,'     2022    '!$D$1:$D$1794,0),MATCH(E$1,'     2022    '!$A$1:$BH$1,0))</f>
        <v>30mm Blue Comet with Orange mine</v>
      </c>
      <c r="F295" s="206" t="str">
        <f>IFERROR(IF(LEFT(INDEX('     2022    '!AD$2:AD$1794,MATCH(D295,'     2022    '!D$2:D$1794,0)),4)="http",HYPERLINK(INDEX('     2022    '!AD$2:AD$1794,MATCH(D295,'     2022    '!D$2:D$1794,0)),"Video"),""),"")</f>
        <v>Video</v>
      </c>
      <c r="G295" s="207">
        <f>INDEX('     2022    '!$A$1:$AC$1563,MATCH($D295,'     2022    '!$D$1:$D$1794,0),MATCH(G$1,'     2022    '!$A$1:$AC$1,0))</f>
        <v>7</v>
      </c>
      <c r="H295" s="150"/>
      <c r="I295" s="152">
        <f>INDEX('     2022    '!$A$1:$AC$1563,MATCH($D295,'     2022    '!$D$1:$D$1794,0),MATCH(I$1,'     2022    '!$A$1:$AC$1,0))</f>
        <v>94.87</v>
      </c>
      <c r="J295" s="150"/>
      <c r="K295" s="151">
        <f t="shared" si="9"/>
        <v>1.0629284068011475</v>
      </c>
      <c r="L295" s="152">
        <f>INDEX('     2022    '!$A$1:$AC$1563,MATCH($D295,'     2022    '!$D$1:$D$1794,0),MATCH(L$1,'     2022    '!$A$1:$AC$1,0))</f>
        <v>96.726485018904427</v>
      </c>
      <c r="M295" s="152">
        <f>INDEX('     2022    '!$A$1:$AC$1563,MATCH($D295,'     2022    '!$D$1:$D$1794,0),MATCH(M$1,'     2022    '!$A$1:$AC$1,0))</f>
        <v>106.29284068011475</v>
      </c>
      <c r="N295" s="153" t="str">
        <f>INDEX('     2022    '!$A$1:$AC$1563,MATCH($D295,'     2022    '!$D$1:$D$1794,0),MATCH(N$1,'     2022    '!$A$1:$AC$1,0))</f>
        <v>30mm</v>
      </c>
      <c r="O295" s="154">
        <f>INDEX('     2022    '!$A$1:$AC$1563,MATCH($D295,'     2022    '!$D$1:$D$1794,0),MATCH(O$1,'     2022    '!$A$1:$AC$1,0))</f>
        <v>100</v>
      </c>
      <c r="P295" s="153">
        <f>INDEX('     2022    '!$A$1:$AC$1563,MATCH($D295,'     2022    '!$D$1:$D$1794,0),MATCH(P$1,'     2022    '!$A$1:$AC$1,0))</f>
        <v>2</v>
      </c>
      <c r="Q295" s="153" t="str">
        <f>INDEX('     2022    '!$A$1:$AC$1563,MATCH($D295,'     2022    '!$D$1:$D$1794,0),MATCH(Q$1,'     2022    '!$A$1:$AC$1,0))</f>
        <v>Yes</v>
      </c>
      <c r="R295" s="155">
        <f>INDEX('     2022    '!$A$1:$AC$1563,MATCH($D295,'     2022    '!$D$1:$D$1794,0),MATCH(R$1,'     2022    '!$A$1:$AC$1,0))</f>
        <v>13</v>
      </c>
      <c r="S295" s="155">
        <f>INDEX('     2022    '!$A$1:$AC$1563,MATCH($D295,'     2022    '!$D$1:$D$1794,0),MATCH(S$1,'     2022    '!$A$1:$AC$1,0))</f>
        <v>3.5</v>
      </c>
      <c r="T295" s="155">
        <f>INDEX('     2022    '!$A$1:$AC$1563,MATCH($D295,'     2022    '!$D$1:$D$1794,0),MATCH(T$1,'     2022    '!$A$1:$AC$1,0))</f>
        <v>0.2</v>
      </c>
      <c r="U295" s="154" t="str">
        <f>INDEX('     2022    '!$A$1:$AC$1563,MATCH($D295,'     2022    '!$D$1:$D$1794,0),MATCH(U$1,'     2022    '!$A$1:$AC$1,0))</f>
        <v>1.3G</v>
      </c>
      <c r="V295" s="153" t="str">
        <f>INDEX('     2022    '!$A$1:$AC$1563,MATCH($D295,'     2022    '!$D$1:$D$1794,0),MATCH(V$1,'     2022    '!$A$1:$AC$1,0))</f>
        <v>UN0335</v>
      </c>
      <c r="W295" s="153" t="str">
        <f>INDEX('     2022    '!$A$1:$AC$1563,MATCH($D295,'     2022    '!$D$1:$D$1794,0),MATCH(W$1,'     2022    '!$A$1:$AC$1,0))</f>
        <v>F4</v>
      </c>
      <c r="X295" s="151" t="str">
        <f>INDEX('     2022    '!$A$1:$AC$1563,MATCH($D295,'     2022    '!$D$1:$D$1794,0),MATCH(X$1,'     2022    '!$A$1:$AC$1,0))</f>
        <v/>
      </c>
      <c r="Y295" s="151" t="str">
        <f>INDEX('     2022    '!$A$1:$AC$1563,MATCH($D295,'     2022    '!$D$1:$D$1794,0),MATCH(Y$1,'     2022    '!$A$1:$AC$1,0))</f>
        <v/>
      </c>
      <c r="Z295" s="156">
        <f>INDEX('     2022    '!$A$1:$AC$1563,MATCH($D295,'     2022    '!$D$1:$D$1794,0),MATCH(Z$1,'     2022    '!$A$1:$AC$1,0))</f>
        <v>4.2200000000000001E-2</v>
      </c>
      <c r="AA295" s="153" t="str">
        <f>INDEX('     2022    '!$A$1:$AC$1563,MATCH($D295,'     2022    '!$D$1:$D$1794,0),MATCH(AA$1,'     2022    '!$A$1:$AC$1,0))</f>
        <v>1008-F4-69249660</v>
      </c>
      <c r="AB295" s="153" t="str">
        <f>INDEX('     2022    '!$A$1:$AC$1563,MATCH($D295,'     2022    '!$D$1:$D$1794,0),MATCH(AB$1,'     2022    '!$A$1:$AC$1,0))</f>
        <v>GB/HSE-352770</v>
      </c>
      <c r="AC295" s="153" t="str">
        <f>INDEX('     2022    '!$A$1:$AC$1563,MATCH($D295,'     2022    '!$D$1:$D$1794,0),MATCH(AC$1,'     2022    '!$A$1:$AC$1,0))</f>
        <v>6/28/2026</v>
      </c>
    </row>
    <row r="296" spans="1:29">
      <c r="A296" s="32">
        <f t="shared" si="8"/>
        <v>293</v>
      </c>
      <c r="B296" s="68" t="str">
        <f>INDEX('     2022    '!B$2:B$1794,MATCH(D296,'     2022    '!D$2:D$1794,0))</f>
        <v/>
      </c>
      <c r="C296" s="204" t="str">
        <f>INDEX('     2022    '!C$2:C$1794,MATCH(D296,'     2022    '!D$2:D$1794,0))</f>
        <v>Single Shot - 30mm</v>
      </c>
      <c r="D296" s="205" t="str">
        <f>INDEX('     2022    '!D:D,MATCH(A296,'     2022    '!AF:AF,0))</f>
        <v>C206</v>
      </c>
      <c r="E296" s="204" t="str">
        <f>INDEX('     2022    '!$A$1:$BP$1563,MATCH(D296,'     2022    '!$D$1:$D$1794,0),MATCH(E$1,'     2022    '!$A$1:$BH$1,0))</f>
        <v>30mm Blue comet with White Strobe Mine</v>
      </c>
      <c r="F296" s="206" t="str">
        <f>IFERROR(IF(LEFT(INDEX('     2022    '!AD$2:AD$1794,MATCH(D296,'     2022    '!D$2:D$1794,0)),4)="http",HYPERLINK(INDEX('     2022    '!AD$2:AD$1794,MATCH(D296,'     2022    '!D$2:D$1794,0)),"Video"),""),"")</f>
        <v>Video</v>
      </c>
      <c r="G296" s="207">
        <f>INDEX('     2022    '!$A$1:$AC$1563,MATCH($D296,'     2022    '!$D$1:$D$1794,0),MATCH(G$1,'     2022    '!$A$1:$AC$1,0))</f>
        <v>0</v>
      </c>
      <c r="H296" s="150"/>
      <c r="I296" s="152">
        <f>INDEX('     2022    '!$A$1:$AC$1563,MATCH($D296,'     2022    '!$D$1:$D$1794,0),MATCH(I$1,'     2022    '!$A$1:$AC$1,0))</f>
        <v>94.87</v>
      </c>
      <c r="J296" s="150"/>
      <c r="K296" s="151">
        <f t="shared" si="9"/>
        <v>1.0629284068011475</v>
      </c>
      <c r="L296" s="152">
        <f>INDEX('     2022    '!$A$1:$AC$1563,MATCH($D296,'     2022    '!$D$1:$D$1794,0),MATCH(L$1,'     2022    '!$A$1:$AC$1,0))</f>
        <v>96.726485018904427</v>
      </c>
      <c r="M296" s="152">
        <f>INDEX('     2022    '!$A$1:$AC$1563,MATCH($D296,'     2022    '!$D$1:$D$1794,0),MATCH(M$1,'     2022    '!$A$1:$AC$1,0))</f>
        <v>106.29284068011475</v>
      </c>
      <c r="N296" s="153" t="str">
        <f>INDEX('     2022    '!$A$1:$AC$1563,MATCH($D296,'     2022    '!$D$1:$D$1794,0),MATCH(N$1,'     2022    '!$A$1:$AC$1,0))</f>
        <v>30mm</v>
      </c>
      <c r="O296" s="154">
        <f>INDEX('     2022    '!$A$1:$AC$1563,MATCH($D296,'     2022    '!$D$1:$D$1794,0),MATCH(O$1,'     2022    '!$A$1:$AC$1,0))</f>
        <v>100</v>
      </c>
      <c r="P296" s="153">
        <f>INDEX('     2022    '!$A$1:$AC$1563,MATCH($D296,'     2022    '!$D$1:$D$1794,0),MATCH(P$1,'     2022    '!$A$1:$AC$1,0))</f>
        <v>2</v>
      </c>
      <c r="Q296" s="153" t="str">
        <f>INDEX('     2022    '!$A$1:$AC$1563,MATCH($D296,'     2022    '!$D$1:$D$1794,0),MATCH(Q$1,'     2022    '!$A$1:$AC$1,0))</f>
        <v>Yes</v>
      </c>
      <c r="R296" s="155">
        <f>INDEX('     2022    '!$A$1:$AC$1563,MATCH($D296,'     2022    '!$D$1:$D$1794,0),MATCH(R$1,'     2022    '!$A$1:$AC$1,0))</f>
        <v>13</v>
      </c>
      <c r="S296" s="155">
        <f>INDEX('     2022    '!$A$1:$AC$1563,MATCH($D296,'     2022    '!$D$1:$D$1794,0),MATCH(S$1,'     2022    '!$A$1:$AC$1,0))</f>
        <v>3.5</v>
      </c>
      <c r="T296" s="155">
        <f>INDEX('     2022    '!$A$1:$AC$1563,MATCH($D296,'     2022    '!$D$1:$D$1794,0),MATCH(T$1,'     2022    '!$A$1:$AC$1,0))</f>
        <v>0.2</v>
      </c>
      <c r="U296" s="154" t="str">
        <f>INDEX('     2022    '!$A$1:$AC$1563,MATCH($D296,'     2022    '!$D$1:$D$1794,0),MATCH(U$1,'     2022    '!$A$1:$AC$1,0))</f>
        <v>1.3G</v>
      </c>
      <c r="V296" s="153" t="str">
        <f>INDEX('     2022    '!$A$1:$AC$1563,MATCH($D296,'     2022    '!$D$1:$D$1794,0),MATCH(V$1,'     2022    '!$A$1:$AC$1,0))</f>
        <v>UN0335</v>
      </c>
      <c r="W296" s="153" t="str">
        <f>INDEX('     2022    '!$A$1:$AC$1563,MATCH($D296,'     2022    '!$D$1:$D$1794,0),MATCH(W$1,'     2022    '!$A$1:$AC$1,0))</f>
        <v>F4</v>
      </c>
      <c r="X296" s="151" t="str">
        <f>INDEX('     2022    '!$A$1:$AC$1563,MATCH($D296,'     2022    '!$D$1:$D$1794,0),MATCH(X$1,'     2022    '!$A$1:$AC$1,0))</f>
        <v/>
      </c>
      <c r="Y296" s="151" t="str">
        <f>INDEX('     2022    '!$A$1:$AC$1563,MATCH($D296,'     2022    '!$D$1:$D$1794,0),MATCH(Y$1,'     2022    '!$A$1:$AC$1,0))</f>
        <v/>
      </c>
      <c r="Z296" s="156">
        <f>INDEX('     2022    '!$A$1:$AC$1563,MATCH($D296,'     2022    '!$D$1:$D$1794,0),MATCH(Z$1,'     2022    '!$A$1:$AC$1,0))</f>
        <v>4.2200000000000001E-2</v>
      </c>
      <c r="AA296" s="153" t="str">
        <f>INDEX('     2022    '!$A$1:$AC$1563,MATCH($D296,'     2022    '!$D$1:$D$1794,0),MATCH(AA$1,'     2022    '!$A$1:$AC$1,0))</f>
        <v>1008-F4-69249660</v>
      </c>
      <c r="AB296" s="153" t="str">
        <f>INDEX('     2022    '!$A$1:$AC$1563,MATCH($D296,'     2022    '!$D$1:$D$1794,0),MATCH(AB$1,'     2022    '!$A$1:$AC$1,0))</f>
        <v>GB/HSE-352772</v>
      </c>
      <c r="AC296" s="153" t="str">
        <f>INDEX('     2022    '!$A$1:$AC$1563,MATCH($D296,'     2022    '!$D$1:$D$1794,0),MATCH(AC$1,'     2022    '!$A$1:$AC$1,0))</f>
        <v>6/28/2026</v>
      </c>
    </row>
    <row r="297" spans="1:29">
      <c r="A297" s="32">
        <f t="shared" si="8"/>
        <v>294</v>
      </c>
      <c r="B297" s="68" t="str">
        <f>INDEX('     2022    '!B$2:B$1794,MATCH(D297,'     2022    '!D$2:D$1794,0))</f>
        <v/>
      </c>
      <c r="C297" s="204" t="str">
        <f>INDEX('     2022    '!C$2:C$1794,MATCH(D297,'     2022    '!D$2:D$1794,0))</f>
        <v>Single Shot - 30mm</v>
      </c>
      <c r="D297" s="205" t="str">
        <f>INDEX('     2022    '!D:D,MATCH(A297,'     2022    '!AF:AF,0))</f>
        <v>C303</v>
      </c>
      <c r="E297" s="204" t="str">
        <f>INDEX('     2022    '!$A$1:$BP$1563,MATCH(D297,'     2022    '!$D$1:$D$1794,0),MATCH(E$1,'     2022    '!$A$1:$BH$1,0))</f>
        <v>30mm Orange star with dragon egg mine</v>
      </c>
      <c r="F297" s="206" t="str">
        <f>IFERROR(IF(LEFT(INDEX('     2022    '!AD$2:AD$1794,MATCH(D297,'     2022    '!D$2:D$1794,0)),4)="http",HYPERLINK(INDEX('     2022    '!AD$2:AD$1794,MATCH(D297,'     2022    '!D$2:D$1794,0)),"Video"),""),"")</f>
        <v>Video</v>
      </c>
      <c r="G297" s="207">
        <f>INDEX('     2022    '!$A$1:$AC$1563,MATCH($D297,'     2022    '!$D$1:$D$1794,0),MATCH(G$1,'     2022    '!$A$1:$AC$1,0))</f>
        <v>0</v>
      </c>
      <c r="H297" s="150"/>
      <c r="I297" s="152">
        <f>INDEX('     2022    '!$A$1:$AC$1563,MATCH($D297,'     2022    '!$D$1:$D$1794,0),MATCH(I$1,'     2022    '!$A$1:$AC$1,0))</f>
        <v>94.22</v>
      </c>
      <c r="J297" s="150"/>
      <c r="K297" s="151">
        <f t="shared" si="9"/>
        <v>1.0629284068011475</v>
      </c>
      <c r="L297" s="152">
        <f>INDEX('     2022    '!$A$1:$AC$1563,MATCH($D297,'     2022    '!$D$1:$D$1794,0),MATCH(L$1,'     2022    '!$A$1:$AC$1,0))</f>
        <v>96.726485018904427</v>
      </c>
      <c r="M297" s="152">
        <f>INDEX('     2022    '!$A$1:$AC$1563,MATCH($D297,'     2022    '!$D$1:$D$1794,0),MATCH(M$1,'     2022    '!$A$1:$AC$1,0))</f>
        <v>106.29284068011475</v>
      </c>
      <c r="N297" s="153" t="str">
        <f>INDEX('     2022    '!$A$1:$AC$1563,MATCH($D297,'     2022    '!$D$1:$D$1794,0),MATCH(N$1,'     2022    '!$A$1:$AC$1,0))</f>
        <v>30mm</v>
      </c>
      <c r="O297" s="154">
        <f>INDEX('     2022    '!$A$1:$AC$1563,MATCH($D297,'     2022    '!$D$1:$D$1794,0),MATCH(O$1,'     2022    '!$A$1:$AC$1,0))</f>
        <v>100</v>
      </c>
      <c r="P297" s="153">
        <f>INDEX('     2022    '!$A$1:$AC$1563,MATCH($D297,'     2022    '!$D$1:$D$1794,0),MATCH(P$1,'     2022    '!$A$1:$AC$1,0))</f>
        <v>2</v>
      </c>
      <c r="Q297" s="153" t="str">
        <f>INDEX('     2022    '!$A$1:$AC$1563,MATCH($D297,'     2022    '!$D$1:$D$1794,0),MATCH(Q$1,'     2022    '!$A$1:$AC$1,0))</f>
        <v>Yes</v>
      </c>
      <c r="R297" s="155">
        <f>INDEX('     2022    '!$A$1:$AC$1563,MATCH($D297,'     2022    '!$D$1:$D$1794,0),MATCH(R$1,'     2022    '!$A$1:$AC$1,0))</f>
        <v>13</v>
      </c>
      <c r="S297" s="155">
        <f>INDEX('     2022    '!$A$1:$AC$1563,MATCH($D297,'     2022    '!$D$1:$D$1794,0),MATCH(S$1,'     2022    '!$A$1:$AC$1,0))</f>
        <v>3.5</v>
      </c>
      <c r="T297" s="155">
        <f>INDEX('     2022    '!$A$1:$AC$1563,MATCH($D297,'     2022    '!$D$1:$D$1794,0),MATCH(T$1,'     2022    '!$A$1:$AC$1,0))</f>
        <v>0.2</v>
      </c>
      <c r="U297" s="154" t="str">
        <f>INDEX('     2022    '!$A$1:$AC$1563,MATCH($D297,'     2022    '!$D$1:$D$1794,0),MATCH(U$1,'     2022    '!$A$1:$AC$1,0))</f>
        <v>1.4G</v>
      </c>
      <c r="V297" s="153" t="str">
        <f>INDEX('     2022    '!$A$1:$AC$1563,MATCH($D297,'     2022    '!$D$1:$D$1794,0),MATCH(V$1,'     2022    '!$A$1:$AC$1,0))</f>
        <v>UN0336</v>
      </c>
      <c r="W297" s="153" t="str">
        <f>INDEX('     2022    '!$A$1:$AC$1563,MATCH($D297,'     2022    '!$D$1:$D$1794,0),MATCH(W$1,'     2022    '!$A$1:$AC$1,0))</f>
        <v>F4</v>
      </c>
      <c r="X297" s="151" t="str">
        <f>INDEX('     2022    '!$A$1:$AC$1563,MATCH($D297,'     2022    '!$D$1:$D$1794,0),MATCH(X$1,'     2022    '!$A$1:$AC$1,0))</f>
        <v/>
      </c>
      <c r="Y297" s="151" t="str">
        <f>INDEX('     2022    '!$A$1:$AC$1563,MATCH($D297,'     2022    '!$D$1:$D$1794,0),MATCH(Y$1,'     2022    '!$A$1:$AC$1,0))</f>
        <v/>
      </c>
      <c r="Z297" s="156">
        <f>INDEX('     2022    '!$A$1:$AC$1563,MATCH($D297,'     2022    '!$D$1:$D$1794,0),MATCH(Z$1,'     2022    '!$A$1:$AC$1,0))</f>
        <v>4.2200000000000001E-2</v>
      </c>
      <c r="AA297" s="153" t="str">
        <f>INDEX('     2022    '!$A$1:$AC$1563,MATCH($D297,'     2022    '!$D$1:$D$1794,0),MATCH(AA$1,'     2022    '!$A$1:$AC$1,0))</f>
        <v>1008-F4-69249660</v>
      </c>
      <c r="AB297" s="153" t="str">
        <f>INDEX('     2022    '!$A$1:$AC$1563,MATCH($D297,'     2022    '!$D$1:$D$1794,0),MATCH(AB$1,'     2022    '!$A$1:$AC$1,0))</f>
        <v>GB/HSE-358582</v>
      </c>
      <c r="AC297" s="153" t="str">
        <f>INDEX('     2022    '!$A$1:$AC$1563,MATCH($D297,'     2022    '!$D$1:$D$1794,0),MATCH(AC$1,'     2022    '!$A$1:$AC$1,0))</f>
        <v>8/15/2028</v>
      </c>
    </row>
    <row r="298" spans="1:29">
      <c r="A298" s="32">
        <f t="shared" si="8"/>
        <v>295</v>
      </c>
      <c r="B298" s="68" t="str">
        <f>INDEX('     2022    '!B$2:B$1794,MATCH(D298,'     2022    '!D$2:D$1794,0))</f>
        <v/>
      </c>
      <c r="C298" s="204" t="str">
        <f>INDEX('     2022    '!C$2:C$1794,MATCH(D298,'     2022    '!D$2:D$1794,0))</f>
        <v>Single Shot - 30mm</v>
      </c>
      <c r="D298" s="205" t="str">
        <f>INDEX('     2022    '!D:D,MATCH(A298,'     2022    '!AF:AF,0))</f>
        <v>C299</v>
      </c>
      <c r="E298" s="204" t="str">
        <f>INDEX('     2022    '!$A$1:$BP$1563,MATCH(D298,'     2022    '!$D$1:$D$1794,0),MATCH(E$1,'     2022    '!$A$1:$BH$1,0))</f>
        <v>30mm Red crossette with blue mine</v>
      </c>
      <c r="F298" s="206" t="str">
        <f>IFERROR(IF(LEFT(INDEX('     2022    '!AD$2:AD$1794,MATCH(D298,'     2022    '!D$2:D$1794,0)),4)="http",HYPERLINK(INDEX('     2022    '!AD$2:AD$1794,MATCH(D298,'     2022    '!D$2:D$1794,0)),"Video"),""),"")</f>
        <v>Video</v>
      </c>
      <c r="G298" s="207">
        <f>INDEX('     2022    '!$A$1:$AC$1563,MATCH($D298,'     2022    '!$D$1:$D$1794,0),MATCH(G$1,'     2022    '!$A$1:$AC$1,0))</f>
        <v>13</v>
      </c>
      <c r="H298" s="150"/>
      <c r="I298" s="152">
        <f>INDEX('     2022    '!$A$1:$AC$1563,MATCH($D298,'     2022    '!$D$1:$D$1794,0),MATCH(I$1,'     2022    '!$A$1:$AC$1,0))</f>
        <v>92.98</v>
      </c>
      <c r="J298" s="150"/>
      <c r="K298" s="151">
        <f t="shared" si="9"/>
        <v>1.0825680628641001</v>
      </c>
      <c r="L298" s="152">
        <f>INDEX('     2022    '!$A$1:$AC$1563,MATCH($D298,'     2022    '!$D$1:$D$1794,0),MATCH(L$1,'     2022    '!$A$1:$AC$1,0))</f>
        <v>98.513693720633114</v>
      </c>
      <c r="M298" s="152">
        <f>INDEX('     2022    '!$A$1:$AC$1563,MATCH($D298,'     2022    '!$D$1:$D$1794,0),MATCH(M$1,'     2022    '!$A$1:$AC$1,0))</f>
        <v>108.25680628641001</v>
      </c>
      <c r="N298" s="153" t="str">
        <f>INDEX('     2022    '!$A$1:$AC$1563,MATCH($D298,'     2022    '!$D$1:$D$1794,0),MATCH(N$1,'     2022    '!$A$1:$AC$1,0))</f>
        <v>30mm</v>
      </c>
      <c r="O298" s="154">
        <f>INDEX('     2022    '!$A$1:$AC$1563,MATCH($D298,'     2022    '!$D$1:$D$1794,0),MATCH(O$1,'     2022    '!$A$1:$AC$1,0))</f>
        <v>100</v>
      </c>
      <c r="P298" s="153">
        <f>INDEX('     2022    '!$A$1:$AC$1563,MATCH($D298,'     2022    '!$D$1:$D$1794,0),MATCH(P$1,'     2022    '!$A$1:$AC$1,0))</f>
        <v>2</v>
      </c>
      <c r="Q298" s="153" t="str">
        <f>INDEX('     2022    '!$A$1:$AC$1563,MATCH($D298,'     2022    '!$D$1:$D$1794,0),MATCH(Q$1,'     2022    '!$A$1:$AC$1,0))</f>
        <v>Yes</v>
      </c>
      <c r="R298" s="155">
        <f>INDEX('     2022    '!$A$1:$AC$1563,MATCH($D298,'     2022    '!$D$1:$D$1794,0),MATCH(R$1,'     2022    '!$A$1:$AC$1,0))</f>
        <v>13</v>
      </c>
      <c r="S298" s="155">
        <f>INDEX('     2022    '!$A$1:$AC$1563,MATCH($D298,'     2022    '!$D$1:$D$1794,0),MATCH(S$1,'     2022    '!$A$1:$AC$1,0))</f>
        <v>3.5</v>
      </c>
      <c r="T298" s="155">
        <f>INDEX('     2022    '!$A$1:$AC$1563,MATCH($D298,'     2022    '!$D$1:$D$1794,0),MATCH(T$1,'     2022    '!$A$1:$AC$1,0))</f>
        <v>0.2</v>
      </c>
      <c r="U298" s="154" t="str">
        <f>INDEX('     2022    '!$A$1:$AC$1563,MATCH($D298,'     2022    '!$D$1:$D$1794,0),MATCH(U$1,'     2022    '!$A$1:$AC$1,0))</f>
        <v>1.4G</v>
      </c>
      <c r="V298" s="153" t="str">
        <f>INDEX('     2022    '!$A$1:$AC$1563,MATCH($D298,'     2022    '!$D$1:$D$1794,0),MATCH(V$1,'     2022    '!$A$1:$AC$1,0))</f>
        <v>UN0336</v>
      </c>
      <c r="W298" s="153" t="str">
        <f>INDEX('     2022    '!$A$1:$AC$1563,MATCH($D298,'     2022    '!$D$1:$D$1794,0),MATCH(W$1,'     2022    '!$A$1:$AC$1,0))</f>
        <v>F4</v>
      </c>
      <c r="X298" s="151" t="str">
        <f>INDEX('     2022    '!$A$1:$AC$1563,MATCH($D298,'     2022    '!$D$1:$D$1794,0),MATCH(X$1,'     2022    '!$A$1:$AC$1,0))</f>
        <v/>
      </c>
      <c r="Y298" s="151" t="str">
        <f>INDEX('     2022    '!$A$1:$AC$1563,MATCH($D298,'     2022    '!$D$1:$D$1794,0),MATCH(Y$1,'     2022    '!$A$1:$AC$1,0))</f>
        <v/>
      </c>
      <c r="Z298" s="156">
        <f>INDEX('     2022    '!$A$1:$AC$1563,MATCH($D298,'     2022    '!$D$1:$D$1794,0),MATCH(Z$1,'     2022    '!$A$1:$AC$1,0))</f>
        <v>4.2200000000000001E-2</v>
      </c>
      <c r="AA298" s="153" t="str">
        <f>INDEX('     2022    '!$A$1:$AC$1563,MATCH($D298,'     2022    '!$D$1:$D$1794,0),MATCH(AA$1,'     2022    '!$A$1:$AC$1,0))</f>
        <v>1008-F4-69259797</v>
      </c>
      <c r="AB298" s="153" t="str">
        <f>INDEX('     2022    '!$A$1:$AC$1563,MATCH($D298,'     2022    '!$D$1:$D$1794,0),MATCH(AB$1,'     2022    '!$A$1:$AC$1,0))</f>
        <v>GB/HSE-358579</v>
      </c>
      <c r="AC298" s="153" t="str">
        <f>INDEX('     2022    '!$A$1:$AC$1563,MATCH($D298,'     2022    '!$D$1:$D$1794,0),MATCH(AC$1,'     2022    '!$A$1:$AC$1,0))</f>
        <v>8/15/2028</v>
      </c>
    </row>
    <row r="299" spans="1:29">
      <c r="A299" s="32">
        <f t="shared" si="8"/>
        <v>296</v>
      </c>
      <c r="B299" s="68" t="str">
        <f>INDEX('     2022    '!B$2:B$1794,MATCH(D299,'     2022    '!D$2:D$1794,0))</f>
        <v/>
      </c>
      <c r="C299" s="204" t="str">
        <f>INDEX('     2022    '!C$2:C$1794,MATCH(D299,'     2022    '!D$2:D$1794,0))</f>
        <v>Single Shot - 30mm</v>
      </c>
      <c r="D299" s="205" t="str">
        <f>INDEX('     2022    '!D:D,MATCH(A299,'     2022    '!AF:AF,0))</f>
        <v>C300</v>
      </c>
      <c r="E299" s="204" t="str">
        <f>INDEX('     2022    '!$A$1:$BP$1563,MATCH(D299,'     2022    '!$D$1:$D$1794,0),MATCH(E$1,'     2022    '!$A$1:$BH$1,0))</f>
        <v>30mm Green crossette with brocade crown mine</v>
      </c>
      <c r="F299" s="206" t="str">
        <f>IFERROR(IF(LEFT(INDEX('     2022    '!AD$2:AD$1794,MATCH(D299,'     2022    '!D$2:D$1794,0)),4)="http",HYPERLINK(INDEX('     2022    '!AD$2:AD$1794,MATCH(D299,'     2022    '!D$2:D$1794,0)),"Video"),""),"")</f>
        <v>Video</v>
      </c>
      <c r="G299" s="207">
        <f>INDEX('     2022    '!$A$1:$AC$1563,MATCH($D299,'     2022    '!$D$1:$D$1794,0),MATCH(G$1,'     2022    '!$A$1:$AC$1,0))</f>
        <v>2</v>
      </c>
      <c r="H299" s="150"/>
      <c r="I299" s="152">
        <f>INDEX('     2022    '!$A$1:$AC$1563,MATCH($D299,'     2022    '!$D$1:$D$1794,0),MATCH(I$1,'     2022    '!$A$1:$AC$1,0))</f>
        <v>96.01</v>
      </c>
      <c r="J299" s="150"/>
      <c r="K299" s="151">
        <f t="shared" si="9"/>
        <v>1.0825680628641001</v>
      </c>
      <c r="L299" s="152">
        <f>INDEX('     2022    '!$A$1:$AC$1563,MATCH($D299,'     2022    '!$D$1:$D$1794,0),MATCH(L$1,'     2022    '!$A$1:$AC$1,0))</f>
        <v>98.513693720633114</v>
      </c>
      <c r="M299" s="152">
        <f>INDEX('     2022    '!$A$1:$AC$1563,MATCH($D299,'     2022    '!$D$1:$D$1794,0),MATCH(M$1,'     2022    '!$A$1:$AC$1,0))</f>
        <v>108.25680628641001</v>
      </c>
      <c r="N299" s="153" t="str">
        <f>INDEX('     2022    '!$A$1:$AC$1563,MATCH($D299,'     2022    '!$D$1:$D$1794,0),MATCH(N$1,'     2022    '!$A$1:$AC$1,0))</f>
        <v>30mm</v>
      </c>
      <c r="O299" s="154">
        <f>INDEX('     2022    '!$A$1:$AC$1563,MATCH($D299,'     2022    '!$D$1:$D$1794,0),MATCH(O$1,'     2022    '!$A$1:$AC$1,0))</f>
        <v>100</v>
      </c>
      <c r="P299" s="153">
        <f>INDEX('     2022    '!$A$1:$AC$1563,MATCH($D299,'     2022    '!$D$1:$D$1794,0),MATCH(P$1,'     2022    '!$A$1:$AC$1,0))</f>
        <v>2</v>
      </c>
      <c r="Q299" s="153" t="str">
        <f>INDEX('     2022    '!$A$1:$AC$1563,MATCH($D299,'     2022    '!$D$1:$D$1794,0),MATCH(Q$1,'     2022    '!$A$1:$AC$1,0))</f>
        <v>Yes</v>
      </c>
      <c r="R299" s="155">
        <f>INDEX('     2022    '!$A$1:$AC$1563,MATCH($D299,'     2022    '!$D$1:$D$1794,0),MATCH(R$1,'     2022    '!$A$1:$AC$1,0))</f>
        <v>14.4</v>
      </c>
      <c r="S299" s="155">
        <f>INDEX('     2022    '!$A$1:$AC$1563,MATCH($D299,'     2022    '!$D$1:$D$1794,0),MATCH(S$1,'     2022    '!$A$1:$AC$1,0))</f>
        <v>3.5</v>
      </c>
      <c r="T299" s="155">
        <f>INDEX('     2022    '!$A$1:$AC$1563,MATCH($D299,'     2022    '!$D$1:$D$1794,0),MATCH(T$1,'     2022    '!$A$1:$AC$1,0))</f>
        <v>0.2</v>
      </c>
      <c r="U299" s="154" t="str">
        <f>INDEX('     2022    '!$A$1:$AC$1563,MATCH($D299,'     2022    '!$D$1:$D$1794,0),MATCH(U$1,'     2022    '!$A$1:$AC$1,0))</f>
        <v>1.4G</v>
      </c>
      <c r="V299" s="153" t="str">
        <f>INDEX('     2022    '!$A$1:$AC$1563,MATCH($D299,'     2022    '!$D$1:$D$1794,0),MATCH(V$1,'     2022    '!$A$1:$AC$1,0))</f>
        <v>UN0336</v>
      </c>
      <c r="W299" s="153" t="str">
        <f>INDEX('     2022    '!$A$1:$AC$1563,MATCH($D299,'     2022    '!$D$1:$D$1794,0),MATCH(W$1,'     2022    '!$A$1:$AC$1,0))</f>
        <v>F4</v>
      </c>
      <c r="X299" s="151" t="str">
        <f>INDEX('     2022    '!$A$1:$AC$1563,MATCH($D299,'     2022    '!$D$1:$D$1794,0),MATCH(X$1,'     2022    '!$A$1:$AC$1,0))</f>
        <v/>
      </c>
      <c r="Y299" s="151" t="str">
        <f>INDEX('     2022    '!$A$1:$AC$1563,MATCH($D299,'     2022    '!$D$1:$D$1794,0),MATCH(Y$1,'     2022    '!$A$1:$AC$1,0))</f>
        <v/>
      </c>
      <c r="Z299" s="156">
        <f>INDEX('     2022    '!$A$1:$AC$1563,MATCH($D299,'     2022    '!$D$1:$D$1794,0),MATCH(Z$1,'     2022    '!$A$1:$AC$1,0))</f>
        <v>4.2200000000000001E-2</v>
      </c>
      <c r="AA299" s="153" t="str">
        <f>INDEX('     2022    '!$A$1:$AC$1563,MATCH($D299,'     2022    '!$D$1:$D$1794,0),MATCH(AA$1,'     2022    '!$A$1:$AC$1,0))</f>
        <v>1008-F4-69259797</v>
      </c>
      <c r="AB299" s="153" t="str">
        <f>INDEX('     2022    '!$A$1:$AC$1563,MATCH($D299,'     2022    '!$D$1:$D$1794,0),MATCH(AB$1,'     2022    '!$A$1:$AC$1,0))</f>
        <v>GB/HSE-358580</v>
      </c>
      <c r="AC299" s="153" t="str">
        <f>INDEX('     2022    '!$A$1:$AC$1563,MATCH($D299,'     2022    '!$D$1:$D$1794,0),MATCH(AC$1,'     2022    '!$A$1:$AC$1,0))</f>
        <v>8/15/2028</v>
      </c>
    </row>
    <row r="300" spans="1:29">
      <c r="A300" s="32">
        <f t="shared" si="8"/>
        <v>297</v>
      </c>
      <c r="B300" s="68" t="str">
        <f>INDEX('     2022    '!B$2:B$1794,MATCH(D300,'     2022    '!D$2:D$1794,0))</f>
        <v/>
      </c>
      <c r="C300" s="204" t="str">
        <f>INDEX('     2022    '!C$2:C$1794,MATCH(D300,'     2022    '!D$2:D$1794,0))</f>
        <v>Single Shot - 30mm</v>
      </c>
      <c r="D300" s="205" t="str">
        <f>INDEX('     2022    '!D:D,MATCH(A300,'     2022    '!AF:AF,0))</f>
        <v>C301</v>
      </c>
      <c r="E300" s="204" t="str">
        <f>INDEX('     2022    '!$A$1:$BP$1563,MATCH(D300,'     2022    '!$D$1:$D$1794,0),MATCH(E$1,'     2022    '!$A$1:$BH$1,0))</f>
        <v>30mm Silver crossette with red strobe mine</v>
      </c>
      <c r="F300" s="206" t="str">
        <f>IFERROR(IF(LEFT(INDEX('     2022    '!AD$2:AD$1794,MATCH(D300,'     2022    '!D$2:D$1794,0)),4)="http",HYPERLINK(INDEX('     2022    '!AD$2:AD$1794,MATCH(D300,'     2022    '!D$2:D$1794,0)),"Video"),""),"")</f>
        <v>Video</v>
      </c>
      <c r="G300" s="207">
        <f>INDEX('     2022    '!$A$1:$AC$1563,MATCH($D300,'     2022    '!$D$1:$D$1794,0),MATCH(G$1,'     2022    '!$A$1:$AC$1,0))</f>
        <v>2</v>
      </c>
      <c r="H300" s="150"/>
      <c r="I300" s="152">
        <f>INDEX('     2022    '!$A$1:$AC$1563,MATCH($D300,'     2022    '!$D$1:$D$1794,0),MATCH(I$1,'     2022    '!$A$1:$AC$1,0))</f>
        <v>96.01</v>
      </c>
      <c r="J300" s="150"/>
      <c r="K300" s="151">
        <f t="shared" si="9"/>
        <v>1.0825680628641001</v>
      </c>
      <c r="L300" s="152">
        <f>INDEX('     2022    '!$A$1:$AC$1563,MATCH($D300,'     2022    '!$D$1:$D$1794,0),MATCH(L$1,'     2022    '!$A$1:$AC$1,0))</f>
        <v>98.513693720633114</v>
      </c>
      <c r="M300" s="152">
        <f>INDEX('     2022    '!$A$1:$AC$1563,MATCH($D300,'     2022    '!$D$1:$D$1794,0),MATCH(M$1,'     2022    '!$A$1:$AC$1,0))</f>
        <v>108.25680628641001</v>
      </c>
      <c r="N300" s="153" t="str">
        <f>INDEX('     2022    '!$A$1:$AC$1563,MATCH($D300,'     2022    '!$D$1:$D$1794,0),MATCH(N$1,'     2022    '!$A$1:$AC$1,0))</f>
        <v>30mm</v>
      </c>
      <c r="O300" s="154">
        <f>INDEX('     2022    '!$A$1:$AC$1563,MATCH($D300,'     2022    '!$D$1:$D$1794,0),MATCH(O$1,'     2022    '!$A$1:$AC$1,0))</f>
        <v>100</v>
      </c>
      <c r="P300" s="153">
        <f>INDEX('     2022    '!$A$1:$AC$1563,MATCH($D300,'     2022    '!$D$1:$D$1794,0),MATCH(P$1,'     2022    '!$A$1:$AC$1,0))</f>
        <v>2</v>
      </c>
      <c r="Q300" s="153" t="str">
        <f>INDEX('     2022    '!$A$1:$AC$1563,MATCH($D300,'     2022    '!$D$1:$D$1794,0),MATCH(Q$1,'     2022    '!$A$1:$AC$1,0))</f>
        <v>Yes</v>
      </c>
      <c r="R300" s="155">
        <f>INDEX('     2022    '!$A$1:$AC$1563,MATCH($D300,'     2022    '!$D$1:$D$1794,0),MATCH(R$1,'     2022    '!$A$1:$AC$1,0))</f>
        <v>14.5</v>
      </c>
      <c r="S300" s="155">
        <f>INDEX('     2022    '!$A$1:$AC$1563,MATCH($D300,'     2022    '!$D$1:$D$1794,0),MATCH(S$1,'     2022    '!$A$1:$AC$1,0))</f>
        <v>3.5</v>
      </c>
      <c r="T300" s="155">
        <f>INDEX('     2022    '!$A$1:$AC$1563,MATCH($D300,'     2022    '!$D$1:$D$1794,0),MATCH(T$1,'     2022    '!$A$1:$AC$1,0))</f>
        <v>0.2</v>
      </c>
      <c r="U300" s="154" t="str">
        <f>INDEX('     2022    '!$A$1:$AC$1563,MATCH($D300,'     2022    '!$D$1:$D$1794,0),MATCH(U$1,'     2022    '!$A$1:$AC$1,0))</f>
        <v>1.4G</v>
      </c>
      <c r="V300" s="153" t="str">
        <f>INDEX('     2022    '!$A$1:$AC$1563,MATCH($D300,'     2022    '!$D$1:$D$1794,0),MATCH(V$1,'     2022    '!$A$1:$AC$1,0))</f>
        <v>UN0336</v>
      </c>
      <c r="W300" s="153" t="str">
        <f>INDEX('     2022    '!$A$1:$AC$1563,MATCH($D300,'     2022    '!$D$1:$D$1794,0),MATCH(W$1,'     2022    '!$A$1:$AC$1,0))</f>
        <v>F4</v>
      </c>
      <c r="X300" s="151" t="str">
        <f>INDEX('     2022    '!$A$1:$AC$1563,MATCH($D300,'     2022    '!$D$1:$D$1794,0),MATCH(X$1,'     2022    '!$A$1:$AC$1,0))</f>
        <v/>
      </c>
      <c r="Y300" s="151" t="str">
        <f>INDEX('     2022    '!$A$1:$AC$1563,MATCH($D300,'     2022    '!$D$1:$D$1794,0),MATCH(Y$1,'     2022    '!$A$1:$AC$1,0))</f>
        <v/>
      </c>
      <c r="Z300" s="156">
        <f>INDEX('     2022    '!$A$1:$AC$1563,MATCH($D300,'     2022    '!$D$1:$D$1794,0),MATCH(Z$1,'     2022    '!$A$1:$AC$1,0))</f>
        <v>4.2200000000000001E-2</v>
      </c>
      <c r="AA300" s="153" t="str">
        <f>INDEX('     2022    '!$A$1:$AC$1563,MATCH($D300,'     2022    '!$D$1:$D$1794,0),MATCH(AA$1,'     2022    '!$A$1:$AC$1,0))</f>
        <v>1008-F4-69259797</v>
      </c>
      <c r="AB300" s="153" t="str">
        <f>INDEX('     2022    '!$A$1:$AC$1563,MATCH($D300,'     2022    '!$D$1:$D$1794,0),MATCH(AB$1,'     2022    '!$A$1:$AC$1,0))</f>
        <v>GB/HSE-358581</v>
      </c>
      <c r="AC300" s="153" t="str">
        <f>INDEX('     2022    '!$A$1:$AC$1563,MATCH($D300,'     2022    '!$D$1:$D$1794,0),MATCH(AC$1,'     2022    '!$A$1:$AC$1,0))</f>
        <v>8/15/2028</v>
      </c>
    </row>
    <row r="301" spans="1:29">
      <c r="A301" s="32">
        <f t="shared" si="8"/>
        <v>298</v>
      </c>
      <c r="B301" s="68" t="str">
        <f>INDEX('     2022    '!B$2:B$1794,MATCH(D301,'     2022    '!D$2:D$1794,0))</f>
        <v/>
      </c>
      <c r="C301" s="204" t="str">
        <f>INDEX('     2022    '!C$2:C$1794,MATCH(D301,'     2022    '!D$2:D$1794,0))</f>
        <v>Single Shot - 30mm</v>
      </c>
      <c r="D301" s="205" t="str">
        <f>INDEX('     2022    '!D:D,MATCH(A301,'     2022    '!AF:AF,0))</f>
        <v>C170</v>
      </c>
      <c r="E301" s="204" t="str">
        <f>INDEX('     2022    '!$A$1:$BP$1563,MATCH(D301,'     2022    '!$D$1:$D$1794,0),MATCH(E$1,'     2022    '!$A$1:$BH$1,0))</f>
        <v>30mm Green strobe &amp; yellow tip&amp; blue (three layer mines)</v>
      </c>
      <c r="F301" s="206" t="str">
        <f>IFERROR(IF(LEFT(INDEX('     2022    '!AD$2:AD$1794,MATCH(D301,'     2022    '!D$2:D$1794,0)),4)="http",HYPERLINK(INDEX('     2022    '!AD$2:AD$1794,MATCH(D301,'     2022    '!D$2:D$1794,0)),"Video"),""),"")</f>
        <v>Video</v>
      </c>
      <c r="G301" s="207">
        <f>INDEX('     2022    '!$A$1:$AC$1563,MATCH($D301,'     2022    '!$D$1:$D$1794,0),MATCH(G$1,'     2022    '!$A$1:$AC$1,0))</f>
        <v>0</v>
      </c>
      <c r="H301" s="150"/>
      <c r="I301" s="152">
        <f>INDEX('     2022    '!$A$1:$AC$1563,MATCH($D301,'     2022    '!$D$1:$D$1794,0),MATCH(I$1,'     2022    '!$A$1:$AC$1,0))</f>
        <v>114.14</v>
      </c>
      <c r="J301" s="150"/>
      <c r="K301" s="151">
        <f t="shared" si="9"/>
        <v>1.164228</v>
      </c>
      <c r="L301" s="152">
        <f>INDEX('     2022    '!$A$1:$AC$1563,MATCH($D301,'     2022    '!$D$1:$D$1794,0),MATCH(L$1,'     2022    '!$A$1:$AC$1,0))</f>
        <v>116.42280000000001</v>
      </c>
      <c r="M301" s="152">
        <f>INDEX('     2022    '!$A$1:$AC$1563,MATCH($D301,'     2022    '!$D$1:$D$1794,0),MATCH(M$1,'     2022    '!$A$1:$AC$1,0))</f>
        <v>116.42280000000001</v>
      </c>
      <c r="N301" s="153" t="str">
        <f>INDEX('     2022    '!$A$1:$AC$1563,MATCH($D301,'     2022    '!$D$1:$D$1794,0),MATCH(N$1,'     2022    '!$A$1:$AC$1,0))</f>
        <v>30mm</v>
      </c>
      <c r="O301" s="154">
        <f>INDEX('     2022    '!$A$1:$AC$1563,MATCH($D301,'     2022    '!$D$1:$D$1794,0),MATCH(O$1,'     2022    '!$A$1:$AC$1,0))</f>
        <v>100</v>
      </c>
      <c r="P301" s="153">
        <f>INDEX('     2022    '!$A$1:$AC$1563,MATCH($D301,'     2022    '!$D$1:$D$1794,0),MATCH(P$1,'     2022    '!$A$1:$AC$1,0))</f>
        <v>2</v>
      </c>
      <c r="Q301" s="153" t="str">
        <f>INDEX('     2022    '!$A$1:$AC$1563,MATCH($D301,'     2022    '!$D$1:$D$1794,0),MATCH(Q$1,'     2022    '!$A$1:$AC$1,0))</f>
        <v>Yes</v>
      </c>
      <c r="R301" s="155">
        <f>INDEX('     2022    '!$A$1:$AC$1563,MATCH($D301,'     2022    '!$D$1:$D$1794,0),MATCH(R$1,'     2022    '!$A$1:$AC$1,0))</f>
        <v>14.5</v>
      </c>
      <c r="S301" s="155">
        <f>INDEX('     2022    '!$A$1:$AC$1563,MATCH($D301,'     2022    '!$D$1:$D$1794,0),MATCH(S$1,'     2022    '!$A$1:$AC$1,0))</f>
        <v>2</v>
      </c>
      <c r="T301" s="155">
        <f>INDEX('     2022    '!$A$1:$AC$1563,MATCH($D301,'     2022    '!$D$1:$D$1794,0),MATCH(T$1,'     2022    '!$A$1:$AC$1,0))</f>
        <v>0.2</v>
      </c>
      <c r="U301" s="154" t="str">
        <f>INDEX('     2022    '!$A$1:$AC$1563,MATCH($D301,'     2022    '!$D$1:$D$1794,0),MATCH(U$1,'     2022    '!$A$1:$AC$1,0))</f>
        <v>1.4G</v>
      </c>
      <c r="V301" s="153" t="str">
        <f>INDEX('     2022    '!$A$1:$AC$1563,MATCH($D301,'     2022    '!$D$1:$D$1794,0),MATCH(V$1,'     2022    '!$A$1:$AC$1,0))</f>
        <v>UN0336</v>
      </c>
      <c r="W301" s="153" t="str">
        <f>INDEX('     2022    '!$A$1:$AC$1563,MATCH($D301,'     2022    '!$D$1:$D$1794,0),MATCH(W$1,'     2022    '!$A$1:$AC$1,0))</f>
        <v>F4</v>
      </c>
      <c r="X301" s="151" t="str">
        <f>INDEX('     2022    '!$A$1:$AC$1563,MATCH($D301,'     2022    '!$D$1:$D$1794,0),MATCH(X$1,'     2022    '!$A$1:$AC$1,0))</f>
        <v/>
      </c>
      <c r="Y301" s="151" t="str">
        <f>INDEX('     2022    '!$A$1:$AC$1563,MATCH($D301,'     2022    '!$D$1:$D$1794,0),MATCH(Y$1,'     2022    '!$A$1:$AC$1,0))</f>
        <v/>
      </c>
      <c r="Z301" s="156">
        <f>INDEX('     2022    '!$A$1:$AC$1563,MATCH($D301,'     2022    '!$D$1:$D$1794,0),MATCH(Z$1,'     2022    '!$A$1:$AC$1,0))</f>
        <v>3.9199999999999999E-2</v>
      </c>
      <c r="AA301" s="153" t="str">
        <f>INDEX('     2022    '!$A$1:$AC$1563,MATCH($D301,'     2022    '!$D$1:$D$1794,0),MATCH(AA$1,'     2022    '!$A$1:$AC$1,0))</f>
        <v>1008-F4-69249658</v>
      </c>
      <c r="AB301" s="153" t="str">
        <f>INDEX('     2022    '!$A$1:$AC$1563,MATCH($D301,'     2022    '!$D$1:$D$1794,0),MATCH(AB$1,'     2022    '!$A$1:$AC$1,0))</f>
        <v>GB/HSE-350989</v>
      </c>
      <c r="AC301" s="153" t="str">
        <f>INDEX('     2022    '!$A$1:$AC$1563,MATCH($D301,'     2022    '!$D$1:$D$1794,0),MATCH(AC$1,'     2022    '!$A$1:$AC$1,0))</f>
        <v>7/29/2030</v>
      </c>
    </row>
    <row r="302" spans="1:29">
      <c r="A302" s="32">
        <f t="shared" si="8"/>
        <v>299</v>
      </c>
      <c r="B302" s="68" t="str">
        <f>INDEX('     2022    '!B$2:B$1794,MATCH(D302,'     2022    '!D$2:D$1794,0))</f>
        <v/>
      </c>
      <c r="C302" s="204" t="str">
        <f>INDEX('     2022    '!C$2:C$1794,MATCH(D302,'     2022    '!D$2:D$1794,0))</f>
        <v>Single Shot - 30mm</v>
      </c>
      <c r="D302" s="205" t="str">
        <f>INDEX('     2022    '!D:D,MATCH(A302,'     2022    '!AF:AF,0))</f>
        <v>PRCS30(ND)-C03</v>
      </c>
      <c r="E302" s="204" t="str">
        <f>INDEX('     2022    '!$A$1:$BP$1563,MATCH(D302,'     2022    '!$D$1:$D$1794,0),MATCH(E$1,'     2022    '!$A$1:$BH$1,0))</f>
        <v>30mm Green comet. ULTRA LOW DEBRIS</v>
      </c>
      <c r="F302" s="206" t="str">
        <f>IFERROR(IF(LEFT(INDEX('     2022    '!AD$2:AD$1794,MATCH(D302,'     2022    '!D$2:D$1794,0)),4)="http",HYPERLINK(INDEX('     2022    '!AD$2:AD$1794,MATCH(D302,'     2022    '!D$2:D$1794,0)),"Video"),""),"")</f>
        <v/>
      </c>
      <c r="G302" s="207">
        <f>INDEX('     2022    '!$A$1:$AC$1563,MATCH($D302,'     2022    '!$D$1:$D$1794,0),MATCH(G$1,'     2022    '!$A$1:$AC$1,0))</f>
        <v>2</v>
      </c>
      <c r="H302" s="150"/>
      <c r="I302" s="152">
        <f>INDEX('     2022    '!$A$1:$AC$1563,MATCH($D302,'     2022    '!$D$1:$D$1794,0),MATCH(I$1,'     2022    '!$A$1:$AC$1,0))</f>
        <v>104.6</v>
      </c>
      <c r="J302" s="150"/>
      <c r="K302" s="151">
        <f t="shared" si="9"/>
        <v>2.3012000000000001</v>
      </c>
      <c r="L302" s="152">
        <f>INDEX('     2022    '!$A$1:$AC$1563,MATCH($D302,'     2022    '!$D$1:$D$1794,0),MATCH(L$1,'     2022    '!$A$1:$AC$1,0))</f>
        <v>104.7046</v>
      </c>
      <c r="M302" s="152">
        <f>INDEX('     2022    '!$A$1:$AC$1563,MATCH($D302,'     2022    '!$D$1:$D$1794,0),MATCH(M$1,'     2022    '!$A$1:$AC$1,0))</f>
        <v>115.06</v>
      </c>
      <c r="N302" s="153" t="str">
        <f>INDEX('     2022    '!$A$1:$AC$1563,MATCH($D302,'     2022    '!$D$1:$D$1794,0),MATCH(N$1,'     2022    '!$A$1:$AC$1,0))</f>
        <v>30mm</v>
      </c>
      <c r="O302" s="154">
        <f>INDEX('     2022    '!$A$1:$AC$1563,MATCH($D302,'     2022    '!$D$1:$D$1794,0),MATCH(O$1,'     2022    '!$A$1:$AC$1,0))</f>
        <v>50</v>
      </c>
      <c r="P302" s="153">
        <f>INDEX('     2022    '!$A$1:$AC$1563,MATCH($D302,'     2022    '!$D$1:$D$1794,0),MATCH(P$1,'     2022    '!$A$1:$AC$1,0))</f>
        <v>3</v>
      </c>
      <c r="Q302" s="153" t="str">
        <f>INDEX('     2022    '!$A$1:$AC$1563,MATCH($D302,'     2022    '!$D$1:$D$1794,0),MATCH(Q$1,'     2022    '!$A$1:$AC$1,0))</f>
        <v>Yes</v>
      </c>
      <c r="R302" s="155">
        <f>INDEX('     2022    '!$A$1:$AC$1563,MATCH($D302,'     2022    '!$D$1:$D$1794,0),MATCH(R$1,'     2022    '!$A$1:$AC$1,0))</f>
        <v>5.5</v>
      </c>
      <c r="S302" s="155">
        <f>INDEX('     2022    '!$A$1:$AC$1563,MATCH($D302,'     2022    '!$D$1:$D$1794,0),MATCH(S$1,'     2022    '!$A$1:$AC$1,0))</f>
        <v>1.45</v>
      </c>
      <c r="T302" s="155">
        <f>INDEX('     2022    '!$A$1:$AC$1563,MATCH($D302,'     2022    '!$D$1:$D$1794,0),MATCH(T$1,'     2022    '!$A$1:$AC$1,0))</f>
        <v>0.3</v>
      </c>
      <c r="U302" s="154" t="str">
        <f>INDEX('     2022    '!$A$1:$AC$1563,MATCH($D302,'     2022    '!$D$1:$D$1794,0),MATCH(U$1,'     2022    '!$A$1:$AC$1,0))</f>
        <v>1.4G</v>
      </c>
      <c r="V302" s="153" t="str">
        <f>INDEX('     2022    '!$A$1:$AC$1563,MATCH($D302,'     2022    '!$D$1:$D$1794,0),MATCH(V$1,'     2022    '!$A$1:$AC$1,0))</f>
        <v>UN0336</v>
      </c>
      <c r="W302" s="153" t="str">
        <f>INDEX('     2022    '!$A$1:$AC$1563,MATCH($D302,'     2022    '!$D$1:$D$1794,0),MATCH(W$1,'     2022    '!$A$1:$AC$1,0))</f>
        <v>T1</v>
      </c>
      <c r="X302" s="151" t="str">
        <f>INDEX('     2022    '!$A$1:$AC$1563,MATCH($D302,'     2022    '!$D$1:$D$1794,0),MATCH(X$1,'     2022    '!$A$1:$AC$1,0))</f>
        <v/>
      </c>
      <c r="Y302" s="151" t="str">
        <f>INDEX('     2022    '!$A$1:$AC$1563,MATCH($D302,'     2022    '!$D$1:$D$1794,0),MATCH(Y$1,'     2022    '!$A$1:$AC$1,0))</f>
        <v/>
      </c>
      <c r="Z302" s="156">
        <f>INDEX('     2022    '!$A$1:$AC$1563,MATCH($D302,'     2022    '!$D$1:$D$1794,0),MATCH(Z$1,'     2022    '!$A$1:$AC$1,0))</f>
        <v>0.04</v>
      </c>
      <c r="AA302" s="153" t="str">
        <f>INDEX('     2022    '!$A$1:$AC$1563,MATCH($D302,'     2022    '!$D$1:$D$1794,0),MATCH(AA$1,'     2022    '!$A$1:$AC$1,0))</f>
        <v>1008-T1-69254632</v>
      </c>
      <c r="AB302" s="153" t="str">
        <f>INDEX('     2022    '!$A$1:$AC$1563,MATCH($D302,'     2022    '!$D$1:$D$1794,0),MATCH(AB$1,'     2022    '!$A$1:$AC$1,0))</f>
        <v>PL/IMP17809</v>
      </c>
      <c r="AC302" s="153" t="str">
        <f>INDEX('     2022    '!$A$1:$AC$1563,MATCH($D302,'     2022    '!$D$1:$D$1794,0),MATCH(AC$1,'     2022    '!$A$1:$AC$1,0))</f>
        <v>12/31/2099</v>
      </c>
    </row>
    <row r="303" spans="1:29">
      <c r="A303" s="32">
        <f t="shared" si="8"/>
        <v>300</v>
      </c>
      <c r="B303" s="68" t="str">
        <f>INDEX('     2022    '!B$2:B$1794,MATCH(D303,'     2022    '!D$2:D$1794,0))</f>
        <v/>
      </c>
      <c r="C303" s="204" t="str">
        <f>INDEX('     2022    '!C$2:C$1794,MATCH(D303,'     2022    '!D$2:D$1794,0))</f>
        <v>Single Shot - 30mm</v>
      </c>
      <c r="D303" s="205" t="str">
        <f>INDEX('     2022    '!D:D,MATCH(A303,'     2022    '!AF:AF,0))</f>
        <v>PRCS30(ND)-C08</v>
      </c>
      <c r="E303" s="204" t="str">
        <f>INDEX('     2022    '!$A$1:$BP$1563,MATCH(D303,'     2022    '!$D$1:$D$1794,0),MATCH(E$1,'     2022    '!$A$1:$BH$1,0))</f>
        <v>30mm Purple comet. ULTRA LOW DEBRIS</v>
      </c>
      <c r="F303" s="206" t="str">
        <f>IFERROR(IF(LEFT(INDEX('     2022    '!AD$2:AD$1794,MATCH(D303,'     2022    '!D$2:D$1794,0)),4)="http",HYPERLINK(INDEX('     2022    '!AD$2:AD$1794,MATCH(D303,'     2022    '!D$2:D$1794,0)),"Video"),""),"")</f>
        <v/>
      </c>
      <c r="G303" s="207">
        <f>INDEX('     2022    '!$A$1:$AC$1563,MATCH($D303,'     2022    '!$D$1:$D$1794,0),MATCH(G$1,'     2022    '!$A$1:$AC$1,0))</f>
        <v>2</v>
      </c>
      <c r="H303" s="150"/>
      <c r="I303" s="152">
        <f>INDEX('     2022    '!$A$1:$AC$1563,MATCH($D303,'     2022    '!$D$1:$D$1794,0),MATCH(I$1,'     2022    '!$A$1:$AC$1,0))</f>
        <v>104.6</v>
      </c>
      <c r="J303" s="150"/>
      <c r="K303" s="151">
        <f t="shared" si="9"/>
        <v>2.3012000000000001</v>
      </c>
      <c r="L303" s="152">
        <f>INDEX('     2022    '!$A$1:$AC$1563,MATCH($D303,'     2022    '!$D$1:$D$1794,0),MATCH(L$1,'     2022    '!$A$1:$AC$1,0))</f>
        <v>104.7046</v>
      </c>
      <c r="M303" s="152">
        <f>INDEX('     2022    '!$A$1:$AC$1563,MATCH($D303,'     2022    '!$D$1:$D$1794,0),MATCH(M$1,'     2022    '!$A$1:$AC$1,0))</f>
        <v>115.06</v>
      </c>
      <c r="N303" s="153" t="str">
        <f>INDEX('     2022    '!$A$1:$AC$1563,MATCH($D303,'     2022    '!$D$1:$D$1794,0),MATCH(N$1,'     2022    '!$A$1:$AC$1,0))</f>
        <v>30mm</v>
      </c>
      <c r="O303" s="154">
        <f>INDEX('     2022    '!$A$1:$AC$1563,MATCH($D303,'     2022    '!$D$1:$D$1794,0),MATCH(O$1,'     2022    '!$A$1:$AC$1,0))</f>
        <v>50</v>
      </c>
      <c r="P303" s="153">
        <f>INDEX('     2022    '!$A$1:$AC$1563,MATCH($D303,'     2022    '!$D$1:$D$1794,0),MATCH(P$1,'     2022    '!$A$1:$AC$1,0))</f>
        <v>3</v>
      </c>
      <c r="Q303" s="153" t="str">
        <f>INDEX('     2022    '!$A$1:$AC$1563,MATCH($D303,'     2022    '!$D$1:$D$1794,0),MATCH(Q$1,'     2022    '!$A$1:$AC$1,0))</f>
        <v>Yes</v>
      </c>
      <c r="R303" s="155">
        <f>INDEX('     2022    '!$A$1:$AC$1563,MATCH($D303,'     2022    '!$D$1:$D$1794,0),MATCH(R$1,'     2022    '!$A$1:$AC$1,0))</f>
        <v>5.5</v>
      </c>
      <c r="S303" s="155">
        <f>INDEX('     2022    '!$A$1:$AC$1563,MATCH($D303,'     2022    '!$D$1:$D$1794,0),MATCH(S$1,'     2022    '!$A$1:$AC$1,0))</f>
        <v>1.45</v>
      </c>
      <c r="T303" s="155">
        <f>INDEX('     2022    '!$A$1:$AC$1563,MATCH($D303,'     2022    '!$D$1:$D$1794,0),MATCH(T$1,'     2022    '!$A$1:$AC$1,0))</f>
        <v>0.3</v>
      </c>
      <c r="U303" s="154" t="str">
        <f>INDEX('     2022    '!$A$1:$AC$1563,MATCH($D303,'     2022    '!$D$1:$D$1794,0),MATCH(U$1,'     2022    '!$A$1:$AC$1,0))</f>
        <v>1.4G</v>
      </c>
      <c r="V303" s="153" t="str">
        <f>INDEX('     2022    '!$A$1:$AC$1563,MATCH($D303,'     2022    '!$D$1:$D$1794,0),MATCH(V$1,'     2022    '!$A$1:$AC$1,0))</f>
        <v>UN0336</v>
      </c>
      <c r="W303" s="153" t="str">
        <f>INDEX('     2022    '!$A$1:$AC$1563,MATCH($D303,'     2022    '!$D$1:$D$1794,0),MATCH(W$1,'     2022    '!$A$1:$AC$1,0))</f>
        <v>T1</v>
      </c>
      <c r="X303" s="151" t="str">
        <f>INDEX('     2022    '!$A$1:$AC$1563,MATCH($D303,'     2022    '!$D$1:$D$1794,0),MATCH(X$1,'     2022    '!$A$1:$AC$1,0))</f>
        <v/>
      </c>
      <c r="Y303" s="151" t="str">
        <f>INDEX('     2022    '!$A$1:$AC$1563,MATCH($D303,'     2022    '!$D$1:$D$1794,0),MATCH(Y$1,'     2022    '!$A$1:$AC$1,0))</f>
        <v/>
      </c>
      <c r="Z303" s="156">
        <f>INDEX('     2022    '!$A$1:$AC$1563,MATCH($D303,'     2022    '!$D$1:$D$1794,0),MATCH(Z$1,'     2022    '!$A$1:$AC$1,0))</f>
        <v>0.04</v>
      </c>
      <c r="AA303" s="153" t="str">
        <f>INDEX('     2022    '!$A$1:$AC$1563,MATCH($D303,'     2022    '!$D$1:$D$1794,0),MATCH(AA$1,'     2022    '!$A$1:$AC$1,0))</f>
        <v>1008-T1-69254632</v>
      </c>
      <c r="AB303" s="153" t="str">
        <f>INDEX('     2022    '!$A$1:$AC$1563,MATCH($D303,'     2022    '!$D$1:$D$1794,0),MATCH(AB$1,'     2022    '!$A$1:$AC$1,0))</f>
        <v>PL/IMP17809</v>
      </c>
      <c r="AC303" s="153" t="str">
        <f>INDEX('     2022    '!$A$1:$AC$1563,MATCH($D303,'     2022    '!$D$1:$D$1794,0),MATCH(AC$1,'     2022    '!$A$1:$AC$1,0))</f>
        <v>12/31/2099</v>
      </c>
    </row>
    <row r="304" spans="1:29">
      <c r="A304" s="32">
        <f t="shared" si="8"/>
        <v>301</v>
      </c>
      <c r="B304" s="68" t="str">
        <f>INDEX('     2022    '!B$2:B$1794,MATCH(D304,'     2022    '!D$2:D$1794,0))</f>
        <v/>
      </c>
      <c r="C304" s="204" t="str">
        <f>INDEX('     2022    '!C$2:C$1794,MATCH(D304,'     2022    '!D$2:D$1794,0))</f>
        <v>Single Shot - 30mm</v>
      </c>
      <c r="D304" s="205" t="str">
        <f>INDEX('     2022    '!D:D,MATCH(A304,'     2022    '!AF:AF,0))</f>
        <v>PRCS30(ND)-C11</v>
      </c>
      <c r="E304" s="204" t="str">
        <f>INDEX('     2022    '!$A$1:$BP$1563,MATCH(D304,'     2022    '!$D$1:$D$1794,0),MATCH(E$1,'     2022    '!$A$1:$BH$1,0))</f>
        <v>30mm Silver Cascade comet. ULTRA LOW DEBRIS</v>
      </c>
      <c r="F304" s="206" t="str">
        <f>IFERROR(IF(LEFT(INDEX('     2022    '!AD$2:AD$1794,MATCH(D304,'     2022    '!D$2:D$1794,0)),4)="http",HYPERLINK(INDEX('     2022    '!AD$2:AD$1794,MATCH(D304,'     2022    '!D$2:D$1794,0)),"Video"),""),"")</f>
        <v/>
      </c>
      <c r="G304" s="207">
        <f>INDEX('     2022    '!$A$1:$AC$1563,MATCH($D304,'     2022    '!$D$1:$D$1794,0),MATCH(G$1,'     2022    '!$A$1:$AC$1,0))</f>
        <v>7</v>
      </c>
      <c r="H304" s="150"/>
      <c r="I304" s="152">
        <f>INDEX('     2022    '!$A$1:$AC$1563,MATCH($D304,'     2022    '!$D$1:$D$1794,0),MATCH(I$1,'     2022    '!$A$1:$AC$1,0))</f>
        <v>104.6</v>
      </c>
      <c r="J304" s="150"/>
      <c r="K304" s="151">
        <f t="shared" si="9"/>
        <v>2.3012000000000001</v>
      </c>
      <c r="L304" s="152">
        <f>INDEX('     2022    '!$A$1:$AC$1563,MATCH($D304,'     2022    '!$D$1:$D$1794,0),MATCH(L$1,'     2022    '!$A$1:$AC$1,0))</f>
        <v>104.7046</v>
      </c>
      <c r="M304" s="152">
        <f>INDEX('     2022    '!$A$1:$AC$1563,MATCH($D304,'     2022    '!$D$1:$D$1794,0),MATCH(M$1,'     2022    '!$A$1:$AC$1,0))</f>
        <v>115.06</v>
      </c>
      <c r="N304" s="153" t="str">
        <f>INDEX('     2022    '!$A$1:$AC$1563,MATCH($D304,'     2022    '!$D$1:$D$1794,0),MATCH(N$1,'     2022    '!$A$1:$AC$1,0))</f>
        <v>30mm</v>
      </c>
      <c r="O304" s="154">
        <f>INDEX('     2022    '!$A$1:$AC$1563,MATCH($D304,'     2022    '!$D$1:$D$1794,0),MATCH(O$1,'     2022    '!$A$1:$AC$1,0))</f>
        <v>50</v>
      </c>
      <c r="P304" s="153">
        <f>INDEX('     2022    '!$A$1:$AC$1563,MATCH($D304,'     2022    '!$D$1:$D$1794,0),MATCH(P$1,'     2022    '!$A$1:$AC$1,0))</f>
        <v>3</v>
      </c>
      <c r="Q304" s="153" t="str">
        <f>INDEX('     2022    '!$A$1:$AC$1563,MATCH($D304,'     2022    '!$D$1:$D$1794,0),MATCH(Q$1,'     2022    '!$A$1:$AC$1,0))</f>
        <v>Yes</v>
      </c>
      <c r="R304" s="155">
        <f>INDEX('     2022    '!$A$1:$AC$1563,MATCH($D304,'     2022    '!$D$1:$D$1794,0),MATCH(R$1,'     2022    '!$A$1:$AC$1,0))</f>
        <v>5.5</v>
      </c>
      <c r="S304" s="155">
        <f>INDEX('     2022    '!$A$1:$AC$1563,MATCH($D304,'     2022    '!$D$1:$D$1794,0),MATCH(S$1,'     2022    '!$A$1:$AC$1,0))</f>
        <v>1.45</v>
      </c>
      <c r="T304" s="155">
        <f>INDEX('     2022    '!$A$1:$AC$1563,MATCH($D304,'     2022    '!$D$1:$D$1794,0),MATCH(T$1,'     2022    '!$A$1:$AC$1,0))</f>
        <v>0.3</v>
      </c>
      <c r="U304" s="154" t="str">
        <f>INDEX('     2022    '!$A$1:$AC$1563,MATCH($D304,'     2022    '!$D$1:$D$1794,0),MATCH(U$1,'     2022    '!$A$1:$AC$1,0))</f>
        <v>1.4G</v>
      </c>
      <c r="V304" s="153" t="str">
        <f>INDEX('     2022    '!$A$1:$AC$1563,MATCH($D304,'     2022    '!$D$1:$D$1794,0),MATCH(V$1,'     2022    '!$A$1:$AC$1,0))</f>
        <v>UN0336</v>
      </c>
      <c r="W304" s="153" t="str">
        <f>INDEX('     2022    '!$A$1:$AC$1563,MATCH($D304,'     2022    '!$D$1:$D$1794,0),MATCH(W$1,'     2022    '!$A$1:$AC$1,0))</f>
        <v>T1</v>
      </c>
      <c r="X304" s="151" t="str">
        <f>INDEX('     2022    '!$A$1:$AC$1563,MATCH($D304,'     2022    '!$D$1:$D$1794,0),MATCH(X$1,'     2022    '!$A$1:$AC$1,0))</f>
        <v/>
      </c>
      <c r="Y304" s="151" t="str">
        <f>INDEX('     2022    '!$A$1:$AC$1563,MATCH($D304,'     2022    '!$D$1:$D$1794,0),MATCH(Y$1,'     2022    '!$A$1:$AC$1,0))</f>
        <v/>
      </c>
      <c r="Z304" s="156">
        <f>INDEX('     2022    '!$A$1:$AC$1563,MATCH($D304,'     2022    '!$D$1:$D$1794,0),MATCH(Z$1,'     2022    '!$A$1:$AC$1,0))</f>
        <v>0.04</v>
      </c>
      <c r="AA304" s="153" t="str">
        <f>INDEX('     2022    '!$A$1:$AC$1563,MATCH($D304,'     2022    '!$D$1:$D$1794,0),MATCH(AA$1,'     2022    '!$A$1:$AC$1,0))</f>
        <v>1008-T1-69254632</v>
      </c>
      <c r="AB304" s="153" t="str">
        <f>INDEX('     2022    '!$A$1:$AC$1563,MATCH($D304,'     2022    '!$D$1:$D$1794,0),MATCH(AB$1,'     2022    '!$A$1:$AC$1,0))</f>
        <v>PL/IMP17809</v>
      </c>
      <c r="AC304" s="153" t="str">
        <f>INDEX('     2022    '!$A$1:$AC$1563,MATCH($D304,'     2022    '!$D$1:$D$1794,0),MATCH(AC$1,'     2022    '!$A$1:$AC$1,0))</f>
        <v>12/31/2099</v>
      </c>
    </row>
    <row r="305" spans="1:29">
      <c r="A305" s="32">
        <f t="shared" si="8"/>
        <v>302</v>
      </c>
      <c r="B305" s="68" t="str">
        <f>INDEX('     2022    '!B$2:B$1794,MATCH(D305,'     2022    '!D$2:D$1794,0))</f>
        <v/>
      </c>
      <c r="C305" s="204" t="str">
        <f>INDEX('     2022    '!C$2:C$1794,MATCH(D305,'     2022    '!D$2:D$1794,0))</f>
        <v>Single Shot - 30mm</v>
      </c>
      <c r="D305" s="205" t="str">
        <f>INDEX('     2022    '!D:D,MATCH(A305,'     2022    '!AF:AF,0))</f>
        <v>PRCS30(ND)-C12</v>
      </c>
      <c r="E305" s="204" t="str">
        <f>INDEX('     2022    '!$A$1:$BP$1563,MATCH(D305,'     2022    '!$D$1:$D$1794,0),MATCH(E$1,'     2022    '!$A$1:$BH$1,0))</f>
        <v>30mm Golden Rain comet. ULTRA LOW DEBRIS</v>
      </c>
      <c r="F305" s="206" t="str">
        <f>IFERROR(IF(LEFT(INDEX('     2022    '!AD$2:AD$1794,MATCH(D305,'     2022    '!D$2:D$1794,0)),4)="http",HYPERLINK(INDEX('     2022    '!AD$2:AD$1794,MATCH(D305,'     2022    '!D$2:D$1794,0)),"Video"),""),"")</f>
        <v/>
      </c>
      <c r="G305" s="207">
        <f>INDEX('     2022    '!$A$1:$AC$1563,MATCH($D305,'     2022    '!$D$1:$D$1794,0),MATCH(G$1,'     2022    '!$A$1:$AC$1,0))</f>
        <v>1</v>
      </c>
      <c r="H305" s="150"/>
      <c r="I305" s="152">
        <f>INDEX('     2022    '!$A$1:$AC$1563,MATCH($D305,'     2022    '!$D$1:$D$1794,0),MATCH(I$1,'     2022    '!$A$1:$AC$1,0))</f>
        <v>104.6</v>
      </c>
      <c r="J305" s="150"/>
      <c r="K305" s="151">
        <f t="shared" si="9"/>
        <v>2.3012000000000001</v>
      </c>
      <c r="L305" s="152">
        <f>INDEX('     2022    '!$A$1:$AC$1563,MATCH($D305,'     2022    '!$D$1:$D$1794,0),MATCH(L$1,'     2022    '!$A$1:$AC$1,0))</f>
        <v>104.7046</v>
      </c>
      <c r="M305" s="152">
        <f>INDEX('     2022    '!$A$1:$AC$1563,MATCH($D305,'     2022    '!$D$1:$D$1794,0),MATCH(M$1,'     2022    '!$A$1:$AC$1,0))</f>
        <v>115.06</v>
      </c>
      <c r="N305" s="153" t="str">
        <f>INDEX('     2022    '!$A$1:$AC$1563,MATCH($D305,'     2022    '!$D$1:$D$1794,0),MATCH(N$1,'     2022    '!$A$1:$AC$1,0))</f>
        <v>30mm</v>
      </c>
      <c r="O305" s="154">
        <f>INDEX('     2022    '!$A$1:$AC$1563,MATCH($D305,'     2022    '!$D$1:$D$1794,0),MATCH(O$1,'     2022    '!$A$1:$AC$1,0))</f>
        <v>50</v>
      </c>
      <c r="P305" s="153">
        <f>INDEX('     2022    '!$A$1:$AC$1563,MATCH($D305,'     2022    '!$D$1:$D$1794,0),MATCH(P$1,'     2022    '!$A$1:$AC$1,0))</f>
        <v>3</v>
      </c>
      <c r="Q305" s="153" t="str">
        <f>INDEX('     2022    '!$A$1:$AC$1563,MATCH($D305,'     2022    '!$D$1:$D$1794,0),MATCH(Q$1,'     2022    '!$A$1:$AC$1,0))</f>
        <v>Yes</v>
      </c>
      <c r="R305" s="155">
        <f>INDEX('     2022    '!$A$1:$AC$1563,MATCH($D305,'     2022    '!$D$1:$D$1794,0),MATCH(R$1,'     2022    '!$A$1:$AC$1,0))</f>
        <v>5.5</v>
      </c>
      <c r="S305" s="155">
        <f>INDEX('     2022    '!$A$1:$AC$1563,MATCH($D305,'     2022    '!$D$1:$D$1794,0),MATCH(S$1,'     2022    '!$A$1:$AC$1,0))</f>
        <v>1.45</v>
      </c>
      <c r="T305" s="155">
        <f>INDEX('     2022    '!$A$1:$AC$1563,MATCH($D305,'     2022    '!$D$1:$D$1794,0),MATCH(T$1,'     2022    '!$A$1:$AC$1,0))</f>
        <v>0.3</v>
      </c>
      <c r="U305" s="154" t="str">
        <f>INDEX('     2022    '!$A$1:$AC$1563,MATCH($D305,'     2022    '!$D$1:$D$1794,0),MATCH(U$1,'     2022    '!$A$1:$AC$1,0))</f>
        <v>1.4G</v>
      </c>
      <c r="V305" s="153" t="str">
        <f>INDEX('     2022    '!$A$1:$AC$1563,MATCH($D305,'     2022    '!$D$1:$D$1794,0),MATCH(V$1,'     2022    '!$A$1:$AC$1,0))</f>
        <v>UN0336</v>
      </c>
      <c r="W305" s="153" t="str">
        <f>INDEX('     2022    '!$A$1:$AC$1563,MATCH($D305,'     2022    '!$D$1:$D$1794,0),MATCH(W$1,'     2022    '!$A$1:$AC$1,0))</f>
        <v>T1</v>
      </c>
      <c r="X305" s="151" t="str">
        <f>INDEX('     2022    '!$A$1:$AC$1563,MATCH($D305,'     2022    '!$D$1:$D$1794,0),MATCH(X$1,'     2022    '!$A$1:$AC$1,0))</f>
        <v/>
      </c>
      <c r="Y305" s="151" t="str">
        <f>INDEX('     2022    '!$A$1:$AC$1563,MATCH($D305,'     2022    '!$D$1:$D$1794,0),MATCH(Y$1,'     2022    '!$A$1:$AC$1,0))</f>
        <v/>
      </c>
      <c r="Z305" s="156">
        <f>INDEX('     2022    '!$A$1:$AC$1563,MATCH($D305,'     2022    '!$D$1:$D$1794,0),MATCH(Z$1,'     2022    '!$A$1:$AC$1,0))</f>
        <v>0.04</v>
      </c>
      <c r="AA305" s="153" t="str">
        <f>INDEX('     2022    '!$A$1:$AC$1563,MATCH($D305,'     2022    '!$D$1:$D$1794,0),MATCH(AA$1,'     2022    '!$A$1:$AC$1,0))</f>
        <v>1008-T1-69254632</v>
      </c>
      <c r="AB305" s="153" t="str">
        <f>INDEX('     2022    '!$A$1:$AC$1563,MATCH($D305,'     2022    '!$D$1:$D$1794,0),MATCH(AB$1,'     2022    '!$A$1:$AC$1,0))</f>
        <v>PL/IMP17809</v>
      </c>
      <c r="AC305" s="153" t="str">
        <f>INDEX('     2022    '!$A$1:$AC$1563,MATCH($D305,'     2022    '!$D$1:$D$1794,0),MATCH(AC$1,'     2022    '!$A$1:$AC$1,0))</f>
        <v>12/31/2099</v>
      </c>
    </row>
    <row r="306" spans="1:29">
      <c r="A306" s="32">
        <f t="shared" si="8"/>
        <v>303</v>
      </c>
      <c r="B306" s="68" t="str">
        <f>INDEX('     2022    '!B$2:B$1794,MATCH(D306,'     2022    '!D$2:D$1794,0))</f>
        <v/>
      </c>
      <c r="C306" s="204" t="str">
        <f>INDEX('     2022    '!C$2:C$1794,MATCH(D306,'     2022    '!D$2:D$1794,0))</f>
        <v>Single Shot - 30mm</v>
      </c>
      <c r="D306" s="205" t="str">
        <f>INDEX('     2022    '!D:D,MATCH(A306,'     2022    '!AF:AF,0))</f>
        <v>PRCS30(ND)-C13</v>
      </c>
      <c r="E306" s="204" t="str">
        <f>INDEX('     2022    '!$A$1:$BP$1563,MATCH(D306,'     2022    '!$D$1:$D$1794,0),MATCH(E$1,'     2022    '!$A$1:$BH$1,0))</f>
        <v>30mm Crackling comet. ULTRA LOW DEBRIS</v>
      </c>
      <c r="F306" s="206" t="str">
        <f>IFERROR(IF(LEFT(INDEX('     2022    '!AD$2:AD$1794,MATCH(D306,'     2022    '!D$2:D$1794,0)),4)="http",HYPERLINK(INDEX('     2022    '!AD$2:AD$1794,MATCH(D306,'     2022    '!D$2:D$1794,0)),"Video"),""),"")</f>
        <v/>
      </c>
      <c r="G306" s="207">
        <f>INDEX('     2022    '!$A$1:$AC$1563,MATCH($D306,'     2022    '!$D$1:$D$1794,0),MATCH(G$1,'     2022    '!$A$1:$AC$1,0))</f>
        <v>19</v>
      </c>
      <c r="H306" s="150"/>
      <c r="I306" s="152">
        <f>INDEX('     2022    '!$A$1:$AC$1563,MATCH($D306,'     2022    '!$D$1:$D$1794,0),MATCH(I$1,'     2022    '!$A$1:$AC$1,0))</f>
        <v>104.6</v>
      </c>
      <c r="J306" s="150"/>
      <c r="K306" s="151">
        <f t="shared" si="9"/>
        <v>2.3012000000000001</v>
      </c>
      <c r="L306" s="152">
        <f>INDEX('     2022    '!$A$1:$AC$1563,MATCH($D306,'     2022    '!$D$1:$D$1794,0),MATCH(L$1,'     2022    '!$A$1:$AC$1,0))</f>
        <v>104.7046</v>
      </c>
      <c r="M306" s="152">
        <f>INDEX('     2022    '!$A$1:$AC$1563,MATCH($D306,'     2022    '!$D$1:$D$1794,0),MATCH(M$1,'     2022    '!$A$1:$AC$1,0))</f>
        <v>115.06</v>
      </c>
      <c r="N306" s="153" t="str">
        <f>INDEX('     2022    '!$A$1:$AC$1563,MATCH($D306,'     2022    '!$D$1:$D$1794,0),MATCH(N$1,'     2022    '!$A$1:$AC$1,0))</f>
        <v>30mm</v>
      </c>
      <c r="O306" s="154">
        <f>INDEX('     2022    '!$A$1:$AC$1563,MATCH($D306,'     2022    '!$D$1:$D$1794,0),MATCH(O$1,'     2022    '!$A$1:$AC$1,0))</f>
        <v>50</v>
      </c>
      <c r="P306" s="153">
        <f>INDEX('     2022    '!$A$1:$AC$1563,MATCH($D306,'     2022    '!$D$1:$D$1794,0),MATCH(P$1,'     2022    '!$A$1:$AC$1,0))</f>
        <v>3</v>
      </c>
      <c r="Q306" s="153" t="str">
        <f>INDEX('     2022    '!$A$1:$AC$1563,MATCH($D306,'     2022    '!$D$1:$D$1794,0),MATCH(Q$1,'     2022    '!$A$1:$AC$1,0))</f>
        <v>Yes</v>
      </c>
      <c r="R306" s="155">
        <f>INDEX('     2022    '!$A$1:$AC$1563,MATCH($D306,'     2022    '!$D$1:$D$1794,0),MATCH(R$1,'     2022    '!$A$1:$AC$1,0))</f>
        <v>5.5</v>
      </c>
      <c r="S306" s="155">
        <f>INDEX('     2022    '!$A$1:$AC$1563,MATCH($D306,'     2022    '!$D$1:$D$1794,0),MATCH(S$1,'     2022    '!$A$1:$AC$1,0))</f>
        <v>1.45</v>
      </c>
      <c r="T306" s="155">
        <f>INDEX('     2022    '!$A$1:$AC$1563,MATCH($D306,'     2022    '!$D$1:$D$1794,0),MATCH(T$1,'     2022    '!$A$1:$AC$1,0))</f>
        <v>0.3</v>
      </c>
      <c r="U306" s="154" t="str">
        <f>INDEX('     2022    '!$A$1:$AC$1563,MATCH($D306,'     2022    '!$D$1:$D$1794,0),MATCH(U$1,'     2022    '!$A$1:$AC$1,0))</f>
        <v>1.4G</v>
      </c>
      <c r="V306" s="153" t="str">
        <f>INDEX('     2022    '!$A$1:$AC$1563,MATCH($D306,'     2022    '!$D$1:$D$1794,0),MATCH(V$1,'     2022    '!$A$1:$AC$1,0))</f>
        <v>UN0336</v>
      </c>
      <c r="W306" s="153" t="str">
        <f>INDEX('     2022    '!$A$1:$AC$1563,MATCH($D306,'     2022    '!$D$1:$D$1794,0),MATCH(W$1,'     2022    '!$A$1:$AC$1,0))</f>
        <v>T1</v>
      </c>
      <c r="X306" s="151" t="str">
        <f>INDEX('     2022    '!$A$1:$AC$1563,MATCH($D306,'     2022    '!$D$1:$D$1794,0),MATCH(X$1,'     2022    '!$A$1:$AC$1,0))</f>
        <v/>
      </c>
      <c r="Y306" s="151" t="str">
        <f>INDEX('     2022    '!$A$1:$AC$1563,MATCH($D306,'     2022    '!$D$1:$D$1794,0),MATCH(Y$1,'     2022    '!$A$1:$AC$1,0))</f>
        <v/>
      </c>
      <c r="Z306" s="156">
        <f>INDEX('     2022    '!$A$1:$AC$1563,MATCH($D306,'     2022    '!$D$1:$D$1794,0),MATCH(Z$1,'     2022    '!$A$1:$AC$1,0))</f>
        <v>0.04</v>
      </c>
      <c r="AA306" s="153" t="str">
        <f>INDEX('     2022    '!$A$1:$AC$1563,MATCH($D306,'     2022    '!$D$1:$D$1794,0),MATCH(AA$1,'     2022    '!$A$1:$AC$1,0))</f>
        <v>1008-T1-69254632</v>
      </c>
      <c r="AB306" s="153" t="str">
        <f>INDEX('     2022    '!$A$1:$AC$1563,MATCH($D306,'     2022    '!$D$1:$D$1794,0),MATCH(AB$1,'     2022    '!$A$1:$AC$1,0))</f>
        <v>PL/IMP17809</v>
      </c>
      <c r="AC306" s="153" t="str">
        <f>INDEX('     2022    '!$A$1:$AC$1563,MATCH($D306,'     2022    '!$D$1:$D$1794,0),MATCH(AC$1,'     2022    '!$A$1:$AC$1,0))</f>
        <v>12/31/2099</v>
      </c>
    </row>
    <row r="307" spans="1:29">
      <c r="A307" s="32">
        <f t="shared" si="8"/>
        <v>304</v>
      </c>
      <c r="B307" s="68" t="str">
        <f>INDEX('     2022    '!B$2:B$1794,MATCH(D307,'     2022    '!D$2:D$1794,0))</f>
        <v/>
      </c>
      <c r="C307" s="204" t="str">
        <f>INDEX('     2022    '!C$2:C$1794,MATCH(D307,'     2022    '!D$2:D$1794,0))</f>
        <v>Single Shot - 30mm</v>
      </c>
      <c r="D307" s="205" t="str">
        <f>INDEX('     2022    '!D:D,MATCH(A307,'     2022    '!AF:AF,0))</f>
        <v>PRCS30(ND)-C14</v>
      </c>
      <c r="E307" s="204" t="str">
        <f>INDEX('     2022    '!$A$1:$BP$1563,MATCH(D307,'     2022    '!$D$1:$D$1794,0),MATCH(E$1,'     2022    '!$A$1:$BH$1,0))</f>
        <v>30mm Twilight glitter comet. ULTRA LOW DEBRIS</v>
      </c>
      <c r="F307" s="206" t="str">
        <f>IFERROR(IF(LEFT(INDEX('     2022    '!AD$2:AD$1794,MATCH(D307,'     2022    '!D$2:D$1794,0)),4)="http",HYPERLINK(INDEX('     2022    '!AD$2:AD$1794,MATCH(D307,'     2022    '!D$2:D$1794,0)),"Video"),""),"")</f>
        <v/>
      </c>
      <c r="G307" s="207">
        <f>INDEX('     2022    '!$A$1:$AC$1563,MATCH($D307,'     2022    '!$D$1:$D$1794,0),MATCH(G$1,'     2022    '!$A$1:$AC$1,0))</f>
        <v>4</v>
      </c>
      <c r="H307" s="150"/>
      <c r="I307" s="152">
        <f>INDEX('     2022    '!$A$1:$AC$1563,MATCH($D307,'     2022    '!$D$1:$D$1794,0),MATCH(I$1,'     2022    '!$A$1:$AC$1,0))</f>
        <v>104.6</v>
      </c>
      <c r="J307" s="150"/>
      <c r="K307" s="151">
        <f t="shared" si="9"/>
        <v>2.3012000000000001</v>
      </c>
      <c r="L307" s="152">
        <f>INDEX('     2022    '!$A$1:$AC$1563,MATCH($D307,'     2022    '!$D$1:$D$1794,0),MATCH(L$1,'     2022    '!$A$1:$AC$1,0))</f>
        <v>104.7046</v>
      </c>
      <c r="M307" s="152">
        <f>INDEX('     2022    '!$A$1:$AC$1563,MATCH($D307,'     2022    '!$D$1:$D$1794,0),MATCH(M$1,'     2022    '!$A$1:$AC$1,0))</f>
        <v>115.06</v>
      </c>
      <c r="N307" s="153" t="str">
        <f>INDEX('     2022    '!$A$1:$AC$1563,MATCH($D307,'     2022    '!$D$1:$D$1794,0),MATCH(N$1,'     2022    '!$A$1:$AC$1,0))</f>
        <v>30mm</v>
      </c>
      <c r="O307" s="154">
        <f>INDEX('     2022    '!$A$1:$AC$1563,MATCH($D307,'     2022    '!$D$1:$D$1794,0),MATCH(O$1,'     2022    '!$A$1:$AC$1,0))</f>
        <v>50</v>
      </c>
      <c r="P307" s="153">
        <f>INDEX('     2022    '!$A$1:$AC$1563,MATCH($D307,'     2022    '!$D$1:$D$1794,0),MATCH(P$1,'     2022    '!$A$1:$AC$1,0))</f>
        <v>3</v>
      </c>
      <c r="Q307" s="153" t="str">
        <f>INDEX('     2022    '!$A$1:$AC$1563,MATCH($D307,'     2022    '!$D$1:$D$1794,0),MATCH(Q$1,'     2022    '!$A$1:$AC$1,0))</f>
        <v>Yes</v>
      </c>
      <c r="R307" s="155">
        <f>INDEX('     2022    '!$A$1:$AC$1563,MATCH($D307,'     2022    '!$D$1:$D$1794,0),MATCH(R$1,'     2022    '!$A$1:$AC$1,0))</f>
        <v>5.5</v>
      </c>
      <c r="S307" s="155">
        <f>INDEX('     2022    '!$A$1:$AC$1563,MATCH($D307,'     2022    '!$D$1:$D$1794,0),MATCH(S$1,'     2022    '!$A$1:$AC$1,0))</f>
        <v>1.45</v>
      </c>
      <c r="T307" s="155">
        <f>INDEX('     2022    '!$A$1:$AC$1563,MATCH($D307,'     2022    '!$D$1:$D$1794,0),MATCH(T$1,'     2022    '!$A$1:$AC$1,0))</f>
        <v>0.3</v>
      </c>
      <c r="U307" s="154" t="str">
        <f>INDEX('     2022    '!$A$1:$AC$1563,MATCH($D307,'     2022    '!$D$1:$D$1794,0),MATCH(U$1,'     2022    '!$A$1:$AC$1,0))</f>
        <v>1.4G</v>
      </c>
      <c r="V307" s="153" t="str">
        <f>INDEX('     2022    '!$A$1:$AC$1563,MATCH($D307,'     2022    '!$D$1:$D$1794,0),MATCH(V$1,'     2022    '!$A$1:$AC$1,0))</f>
        <v>UN0336</v>
      </c>
      <c r="W307" s="153" t="str">
        <f>INDEX('     2022    '!$A$1:$AC$1563,MATCH($D307,'     2022    '!$D$1:$D$1794,0),MATCH(W$1,'     2022    '!$A$1:$AC$1,0))</f>
        <v>T1</v>
      </c>
      <c r="X307" s="151" t="str">
        <f>INDEX('     2022    '!$A$1:$AC$1563,MATCH($D307,'     2022    '!$D$1:$D$1794,0),MATCH(X$1,'     2022    '!$A$1:$AC$1,0))</f>
        <v/>
      </c>
      <c r="Y307" s="151" t="str">
        <f>INDEX('     2022    '!$A$1:$AC$1563,MATCH($D307,'     2022    '!$D$1:$D$1794,0),MATCH(Y$1,'     2022    '!$A$1:$AC$1,0))</f>
        <v/>
      </c>
      <c r="Z307" s="156">
        <f>INDEX('     2022    '!$A$1:$AC$1563,MATCH($D307,'     2022    '!$D$1:$D$1794,0),MATCH(Z$1,'     2022    '!$A$1:$AC$1,0))</f>
        <v>0.04</v>
      </c>
      <c r="AA307" s="153" t="str">
        <f>INDEX('     2022    '!$A$1:$AC$1563,MATCH($D307,'     2022    '!$D$1:$D$1794,0),MATCH(AA$1,'     2022    '!$A$1:$AC$1,0))</f>
        <v>1008-T1-69254632</v>
      </c>
      <c r="AB307" s="153" t="str">
        <f>INDEX('     2022    '!$A$1:$AC$1563,MATCH($D307,'     2022    '!$D$1:$D$1794,0),MATCH(AB$1,'     2022    '!$A$1:$AC$1,0))</f>
        <v>PL/IMP17809</v>
      </c>
      <c r="AC307" s="153" t="str">
        <f>INDEX('     2022    '!$A$1:$AC$1563,MATCH($D307,'     2022    '!$D$1:$D$1794,0),MATCH(AC$1,'     2022    '!$A$1:$AC$1,0))</f>
        <v>12/31/2099</v>
      </c>
    </row>
    <row r="308" spans="1:29">
      <c r="A308" s="32">
        <f t="shared" si="8"/>
        <v>305</v>
      </c>
      <c r="B308" s="68" t="str">
        <f>INDEX('     2022    '!B$2:B$1794,MATCH(D308,'     2022    '!D$2:D$1794,0))</f>
        <v/>
      </c>
      <c r="C308" s="204" t="str">
        <f>INDEX('     2022    '!C$2:C$1794,MATCH(D308,'     2022    '!D$2:D$1794,0))</f>
        <v>Single Shot - 30mm</v>
      </c>
      <c r="D308" s="205" t="str">
        <f>INDEX('     2022    '!D:D,MATCH(A308,'     2022    '!AF:AF,0))</f>
        <v>PRCS30(ND)-C17</v>
      </c>
      <c r="E308" s="204" t="str">
        <f>INDEX('     2022    '!$A$1:$BP$1563,MATCH(D308,'     2022    '!$D$1:$D$1794,0),MATCH(E$1,'     2022    '!$A$1:$BH$1,0))</f>
        <v>30mm White Glittering Willow comet. ULTRA LOW DEBRIS</v>
      </c>
      <c r="F308" s="206" t="str">
        <f>IFERROR(IF(LEFT(INDEX('     2022    '!AD$2:AD$1794,MATCH(D308,'     2022    '!D$2:D$1794,0)),4)="http",HYPERLINK(INDEX('     2022    '!AD$2:AD$1794,MATCH(D308,'     2022    '!D$2:D$1794,0)),"Video"),""),"")</f>
        <v/>
      </c>
      <c r="G308" s="207">
        <f>INDEX('     2022    '!$A$1:$AC$1563,MATCH($D308,'     2022    '!$D$1:$D$1794,0),MATCH(G$1,'     2022    '!$A$1:$AC$1,0))</f>
        <v>5</v>
      </c>
      <c r="H308" s="150"/>
      <c r="I308" s="152">
        <f>INDEX('     2022    '!$A$1:$AC$1563,MATCH($D308,'     2022    '!$D$1:$D$1794,0),MATCH(I$1,'     2022    '!$A$1:$AC$1,0))</f>
        <v>104.6</v>
      </c>
      <c r="J308" s="150"/>
      <c r="K308" s="151">
        <f t="shared" si="9"/>
        <v>2.3012000000000001</v>
      </c>
      <c r="L308" s="152">
        <f>INDEX('     2022    '!$A$1:$AC$1563,MATCH($D308,'     2022    '!$D$1:$D$1794,0),MATCH(L$1,'     2022    '!$A$1:$AC$1,0))</f>
        <v>104.7046</v>
      </c>
      <c r="M308" s="152">
        <f>INDEX('     2022    '!$A$1:$AC$1563,MATCH($D308,'     2022    '!$D$1:$D$1794,0),MATCH(M$1,'     2022    '!$A$1:$AC$1,0))</f>
        <v>115.06</v>
      </c>
      <c r="N308" s="153" t="str">
        <f>INDEX('     2022    '!$A$1:$AC$1563,MATCH($D308,'     2022    '!$D$1:$D$1794,0),MATCH(N$1,'     2022    '!$A$1:$AC$1,0))</f>
        <v>30mm</v>
      </c>
      <c r="O308" s="154">
        <f>INDEX('     2022    '!$A$1:$AC$1563,MATCH($D308,'     2022    '!$D$1:$D$1794,0),MATCH(O$1,'     2022    '!$A$1:$AC$1,0))</f>
        <v>50</v>
      </c>
      <c r="P308" s="153">
        <f>INDEX('     2022    '!$A$1:$AC$1563,MATCH($D308,'     2022    '!$D$1:$D$1794,0),MATCH(P$1,'     2022    '!$A$1:$AC$1,0))</f>
        <v>3</v>
      </c>
      <c r="Q308" s="153" t="str">
        <f>INDEX('     2022    '!$A$1:$AC$1563,MATCH($D308,'     2022    '!$D$1:$D$1794,0),MATCH(Q$1,'     2022    '!$A$1:$AC$1,0))</f>
        <v>Yes</v>
      </c>
      <c r="R308" s="155">
        <f>INDEX('     2022    '!$A$1:$AC$1563,MATCH($D308,'     2022    '!$D$1:$D$1794,0),MATCH(R$1,'     2022    '!$A$1:$AC$1,0))</f>
        <v>5.5</v>
      </c>
      <c r="S308" s="155">
        <f>INDEX('     2022    '!$A$1:$AC$1563,MATCH($D308,'     2022    '!$D$1:$D$1794,0),MATCH(S$1,'     2022    '!$A$1:$AC$1,0))</f>
        <v>1.45</v>
      </c>
      <c r="T308" s="155">
        <f>INDEX('     2022    '!$A$1:$AC$1563,MATCH($D308,'     2022    '!$D$1:$D$1794,0),MATCH(T$1,'     2022    '!$A$1:$AC$1,0))</f>
        <v>0.3</v>
      </c>
      <c r="U308" s="154" t="str">
        <f>INDEX('     2022    '!$A$1:$AC$1563,MATCH($D308,'     2022    '!$D$1:$D$1794,0),MATCH(U$1,'     2022    '!$A$1:$AC$1,0))</f>
        <v>1.4G</v>
      </c>
      <c r="V308" s="153" t="str">
        <f>INDEX('     2022    '!$A$1:$AC$1563,MATCH($D308,'     2022    '!$D$1:$D$1794,0),MATCH(V$1,'     2022    '!$A$1:$AC$1,0))</f>
        <v>UN0336</v>
      </c>
      <c r="W308" s="153" t="str">
        <f>INDEX('     2022    '!$A$1:$AC$1563,MATCH($D308,'     2022    '!$D$1:$D$1794,0),MATCH(W$1,'     2022    '!$A$1:$AC$1,0))</f>
        <v>T1</v>
      </c>
      <c r="X308" s="151" t="str">
        <f>INDEX('     2022    '!$A$1:$AC$1563,MATCH($D308,'     2022    '!$D$1:$D$1794,0),MATCH(X$1,'     2022    '!$A$1:$AC$1,0))</f>
        <v/>
      </c>
      <c r="Y308" s="151" t="str">
        <f>INDEX('     2022    '!$A$1:$AC$1563,MATCH($D308,'     2022    '!$D$1:$D$1794,0),MATCH(Y$1,'     2022    '!$A$1:$AC$1,0))</f>
        <v/>
      </c>
      <c r="Z308" s="156">
        <f>INDEX('     2022    '!$A$1:$AC$1563,MATCH($D308,'     2022    '!$D$1:$D$1794,0),MATCH(Z$1,'     2022    '!$A$1:$AC$1,0))</f>
        <v>0.04</v>
      </c>
      <c r="AA308" s="153" t="str">
        <f>INDEX('     2022    '!$A$1:$AC$1563,MATCH($D308,'     2022    '!$D$1:$D$1794,0),MATCH(AA$1,'     2022    '!$A$1:$AC$1,0))</f>
        <v>1008-T1-69254632</v>
      </c>
      <c r="AB308" s="153" t="str">
        <f>INDEX('     2022    '!$A$1:$AC$1563,MATCH($D308,'     2022    '!$D$1:$D$1794,0),MATCH(AB$1,'     2022    '!$A$1:$AC$1,0))</f>
        <v>PL/IMP17809</v>
      </c>
      <c r="AC308" s="153" t="str">
        <f>INDEX('     2022    '!$A$1:$AC$1563,MATCH($D308,'     2022    '!$D$1:$D$1794,0),MATCH(AC$1,'     2022    '!$A$1:$AC$1,0))</f>
        <v>12/31/2099</v>
      </c>
    </row>
    <row r="309" spans="1:29">
      <c r="A309" s="32">
        <f t="shared" si="8"/>
        <v>306</v>
      </c>
      <c r="B309" s="68" t="str">
        <f>INDEX('     2022    '!B$2:B$1794,MATCH(D309,'     2022    '!D$2:D$1794,0))</f>
        <v/>
      </c>
      <c r="C309" s="204" t="str">
        <f>INDEX('     2022    '!C$2:C$1794,MATCH(D309,'     2022    '!D$2:D$1794,0))</f>
        <v>Single Shot - 30mm</v>
      </c>
      <c r="D309" s="205" t="str">
        <f>INDEX('     2022    '!D:D,MATCH(A309,'     2022    '!AF:AF,0))</f>
        <v>PRCS30(ND)-C19</v>
      </c>
      <c r="E309" s="204" t="str">
        <f>INDEX('     2022    '!$A$1:$BP$1563,MATCH(D309,'     2022    '!$D$1:$D$1794,0),MATCH(E$1,'     2022    '!$A$1:$BH$1,0))</f>
        <v>30mm Gold Wave comet. ULTRA LOW DEBRIS</v>
      </c>
      <c r="F309" s="206" t="str">
        <f>IFERROR(IF(LEFT(INDEX('     2022    '!AD$2:AD$1794,MATCH(D309,'     2022    '!D$2:D$1794,0)),4)="http",HYPERLINK(INDEX('     2022    '!AD$2:AD$1794,MATCH(D309,'     2022    '!D$2:D$1794,0)),"Video"),""),"")</f>
        <v/>
      </c>
      <c r="G309" s="207">
        <f>INDEX('     2022    '!$A$1:$AC$1563,MATCH($D309,'     2022    '!$D$1:$D$1794,0),MATCH(G$1,'     2022    '!$A$1:$AC$1,0))</f>
        <v>4</v>
      </c>
      <c r="H309" s="150"/>
      <c r="I309" s="152">
        <f>INDEX('     2022    '!$A$1:$AC$1563,MATCH($D309,'     2022    '!$D$1:$D$1794,0),MATCH(I$1,'     2022    '!$A$1:$AC$1,0))</f>
        <v>104.6</v>
      </c>
      <c r="J309" s="150"/>
      <c r="K309" s="151">
        <f t="shared" si="9"/>
        <v>2.3012000000000001</v>
      </c>
      <c r="L309" s="152">
        <f>INDEX('     2022    '!$A$1:$AC$1563,MATCH($D309,'     2022    '!$D$1:$D$1794,0),MATCH(L$1,'     2022    '!$A$1:$AC$1,0))</f>
        <v>104.7046</v>
      </c>
      <c r="M309" s="152">
        <f>INDEX('     2022    '!$A$1:$AC$1563,MATCH($D309,'     2022    '!$D$1:$D$1794,0),MATCH(M$1,'     2022    '!$A$1:$AC$1,0))</f>
        <v>115.06</v>
      </c>
      <c r="N309" s="153" t="str">
        <f>INDEX('     2022    '!$A$1:$AC$1563,MATCH($D309,'     2022    '!$D$1:$D$1794,0),MATCH(N$1,'     2022    '!$A$1:$AC$1,0))</f>
        <v>30mm</v>
      </c>
      <c r="O309" s="154">
        <f>INDEX('     2022    '!$A$1:$AC$1563,MATCH($D309,'     2022    '!$D$1:$D$1794,0),MATCH(O$1,'     2022    '!$A$1:$AC$1,0))</f>
        <v>50</v>
      </c>
      <c r="P309" s="153">
        <f>INDEX('     2022    '!$A$1:$AC$1563,MATCH($D309,'     2022    '!$D$1:$D$1794,0),MATCH(P$1,'     2022    '!$A$1:$AC$1,0))</f>
        <v>3</v>
      </c>
      <c r="Q309" s="153" t="str">
        <f>INDEX('     2022    '!$A$1:$AC$1563,MATCH($D309,'     2022    '!$D$1:$D$1794,0),MATCH(Q$1,'     2022    '!$A$1:$AC$1,0))</f>
        <v>Yes</v>
      </c>
      <c r="R309" s="155">
        <f>INDEX('     2022    '!$A$1:$AC$1563,MATCH($D309,'     2022    '!$D$1:$D$1794,0),MATCH(R$1,'     2022    '!$A$1:$AC$1,0))</f>
        <v>5.5</v>
      </c>
      <c r="S309" s="155">
        <f>INDEX('     2022    '!$A$1:$AC$1563,MATCH($D309,'     2022    '!$D$1:$D$1794,0),MATCH(S$1,'     2022    '!$A$1:$AC$1,0))</f>
        <v>1.45</v>
      </c>
      <c r="T309" s="155">
        <f>INDEX('     2022    '!$A$1:$AC$1563,MATCH($D309,'     2022    '!$D$1:$D$1794,0),MATCH(T$1,'     2022    '!$A$1:$AC$1,0))</f>
        <v>0.3</v>
      </c>
      <c r="U309" s="154" t="str">
        <f>INDEX('     2022    '!$A$1:$AC$1563,MATCH($D309,'     2022    '!$D$1:$D$1794,0),MATCH(U$1,'     2022    '!$A$1:$AC$1,0))</f>
        <v>1.4G</v>
      </c>
      <c r="V309" s="153" t="str">
        <f>INDEX('     2022    '!$A$1:$AC$1563,MATCH($D309,'     2022    '!$D$1:$D$1794,0),MATCH(V$1,'     2022    '!$A$1:$AC$1,0))</f>
        <v>UN0336</v>
      </c>
      <c r="W309" s="153" t="str">
        <f>INDEX('     2022    '!$A$1:$AC$1563,MATCH($D309,'     2022    '!$D$1:$D$1794,0),MATCH(W$1,'     2022    '!$A$1:$AC$1,0))</f>
        <v>T1</v>
      </c>
      <c r="X309" s="151" t="str">
        <f>INDEX('     2022    '!$A$1:$AC$1563,MATCH($D309,'     2022    '!$D$1:$D$1794,0),MATCH(X$1,'     2022    '!$A$1:$AC$1,0))</f>
        <v/>
      </c>
      <c r="Y309" s="151" t="str">
        <f>INDEX('     2022    '!$A$1:$AC$1563,MATCH($D309,'     2022    '!$D$1:$D$1794,0),MATCH(Y$1,'     2022    '!$A$1:$AC$1,0))</f>
        <v/>
      </c>
      <c r="Z309" s="156">
        <f>INDEX('     2022    '!$A$1:$AC$1563,MATCH($D309,'     2022    '!$D$1:$D$1794,0),MATCH(Z$1,'     2022    '!$A$1:$AC$1,0))</f>
        <v>0.04</v>
      </c>
      <c r="AA309" s="153" t="str">
        <f>INDEX('     2022    '!$A$1:$AC$1563,MATCH($D309,'     2022    '!$D$1:$D$1794,0),MATCH(AA$1,'     2022    '!$A$1:$AC$1,0))</f>
        <v>1008-T1-69254632</v>
      </c>
      <c r="AB309" s="153" t="str">
        <f>INDEX('     2022    '!$A$1:$AC$1563,MATCH($D309,'     2022    '!$D$1:$D$1794,0),MATCH(AB$1,'     2022    '!$A$1:$AC$1,0))</f>
        <v>PL/IMP17809</v>
      </c>
      <c r="AC309" s="153" t="str">
        <f>INDEX('     2022    '!$A$1:$AC$1563,MATCH($D309,'     2022    '!$D$1:$D$1794,0),MATCH(AC$1,'     2022    '!$A$1:$AC$1,0))</f>
        <v>12/31/2099</v>
      </c>
    </row>
    <row r="310" spans="1:29">
      <c r="A310" s="32">
        <f t="shared" si="8"/>
        <v>307</v>
      </c>
      <c r="B310" s="68" t="str">
        <f>INDEX('     2022    '!B$2:B$1794,MATCH(D310,'     2022    '!D$2:D$1794,0))</f>
        <v/>
      </c>
      <c r="C310" s="204" t="str">
        <f>INDEX('     2022    '!C$2:C$1794,MATCH(D310,'     2022    '!D$2:D$1794,0))</f>
        <v>Single Shot - 30mm</v>
      </c>
      <c r="D310" s="205" t="str">
        <f>INDEX('     2022    '!D:D,MATCH(A310,'     2022    '!AF:AF,0))</f>
        <v>PRCS30(ND)-C32</v>
      </c>
      <c r="E310" s="204" t="str">
        <f>INDEX('     2022    '!$A$1:$BP$1563,MATCH(D310,'     2022    '!$D$1:$D$1794,0),MATCH(E$1,'     2022    '!$A$1:$BH$1,0))</f>
        <v>30mm Twilight Glitter Comet with blue tip. ULTRA LOW DEBRIS</v>
      </c>
      <c r="F310" s="206" t="str">
        <f>IFERROR(IF(LEFT(INDEX('     2022    '!AD$2:AD$1794,MATCH(D310,'     2022    '!D$2:D$1794,0)),4)="http",HYPERLINK(INDEX('     2022    '!AD$2:AD$1794,MATCH(D310,'     2022    '!D$2:D$1794,0)),"Video"),""),"")</f>
        <v/>
      </c>
      <c r="G310" s="207">
        <f>INDEX('     2022    '!$A$1:$AC$1563,MATCH($D310,'     2022    '!$D$1:$D$1794,0),MATCH(G$1,'     2022    '!$A$1:$AC$1,0))</f>
        <v>3</v>
      </c>
      <c r="H310" s="150"/>
      <c r="I310" s="152">
        <f>INDEX('     2022    '!$A$1:$AC$1563,MATCH($D310,'     2022    '!$D$1:$D$1794,0),MATCH(I$1,'     2022    '!$A$1:$AC$1,0))</f>
        <v>104.6</v>
      </c>
      <c r="J310" s="150"/>
      <c r="K310" s="151">
        <f t="shared" si="9"/>
        <v>2.3012000000000001</v>
      </c>
      <c r="L310" s="152">
        <f>INDEX('     2022    '!$A$1:$AC$1563,MATCH($D310,'     2022    '!$D$1:$D$1794,0),MATCH(L$1,'     2022    '!$A$1:$AC$1,0))</f>
        <v>104.7046</v>
      </c>
      <c r="M310" s="152">
        <f>INDEX('     2022    '!$A$1:$AC$1563,MATCH($D310,'     2022    '!$D$1:$D$1794,0),MATCH(M$1,'     2022    '!$A$1:$AC$1,0))</f>
        <v>115.06</v>
      </c>
      <c r="N310" s="153" t="str">
        <f>INDEX('     2022    '!$A$1:$AC$1563,MATCH($D310,'     2022    '!$D$1:$D$1794,0),MATCH(N$1,'     2022    '!$A$1:$AC$1,0))</f>
        <v>30mm</v>
      </c>
      <c r="O310" s="154">
        <f>INDEX('     2022    '!$A$1:$AC$1563,MATCH($D310,'     2022    '!$D$1:$D$1794,0),MATCH(O$1,'     2022    '!$A$1:$AC$1,0))</f>
        <v>50</v>
      </c>
      <c r="P310" s="153">
        <f>INDEX('     2022    '!$A$1:$AC$1563,MATCH($D310,'     2022    '!$D$1:$D$1794,0),MATCH(P$1,'     2022    '!$A$1:$AC$1,0))</f>
        <v>3</v>
      </c>
      <c r="Q310" s="153" t="str">
        <f>INDEX('     2022    '!$A$1:$AC$1563,MATCH($D310,'     2022    '!$D$1:$D$1794,0),MATCH(Q$1,'     2022    '!$A$1:$AC$1,0))</f>
        <v>Yes</v>
      </c>
      <c r="R310" s="155">
        <f>INDEX('     2022    '!$A$1:$AC$1563,MATCH($D310,'     2022    '!$D$1:$D$1794,0),MATCH(R$1,'     2022    '!$A$1:$AC$1,0))</f>
        <v>5.5</v>
      </c>
      <c r="S310" s="155">
        <f>INDEX('     2022    '!$A$1:$AC$1563,MATCH($D310,'     2022    '!$D$1:$D$1794,0),MATCH(S$1,'     2022    '!$A$1:$AC$1,0))</f>
        <v>1.45</v>
      </c>
      <c r="T310" s="155">
        <f>INDEX('     2022    '!$A$1:$AC$1563,MATCH($D310,'     2022    '!$D$1:$D$1794,0),MATCH(T$1,'     2022    '!$A$1:$AC$1,0))</f>
        <v>0.3</v>
      </c>
      <c r="U310" s="154" t="str">
        <f>INDEX('     2022    '!$A$1:$AC$1563,MATCH($D310,'     2022    '!$D$1:$D$1794,0),MATCH(U$1,'     2022    '!$A$1:$AC$1,0))</f>
        <v>1.4G</v>
      </c>
      <c r="V310" s="153" t="str">
        <f>INDEX('     2022    '!$A$1:$AC$1563,MATCH($D310,'     2022    '!$D$1:$D$1794,0),MATCH(V$1,'     2022    '!$A$1:$AC$1,0))</f>
        <v>UN0336</v>
      </c>
      <c r="W310" s="153" t="str">
        <f>INDEX('     2022    '!$A$1:$AC$1563,MATCH($D310,'     2022    '!$D$1:$D$1794,0),MATCH(W$1,'     2022    '!$A$1:$AC$1,0))</f>
        <v>T1</v>
      </c>
      <c r="X310" s="151" t="str">
        <f>INDEX('     2022    '!$A$1:$AC$1563,MATCH($D310,'     2022    '!$D$1:$D$1794,0),MATCH(X$1,'     2022    '!$A$1:$AC$1,0))</f>
        <v/>
      </c>
      <c r="Y310" s="151" t="str">
        <f>INDEX('     2022    '!$A$1:$AC$1563,MATCH($D310,'     2022    '!$D$1:$D$1794,0),MATCH(Y$1,'     2022    '!$A$1:$AC$1,0))</f>
        <v/>
      </c>
      <c r="Z310" s="156">
        <f>INDEX('     2022    '!$A$1:$AC$1563,MATCH($D310,'     2022    '!$D$1:$D$1794,0),MATCH(Z$1,'     2022    '!$A$1:$AC$1,0))</f>
        <v>0.04</v>
      </c>
      <c r="AA310" s="153" t="str">
        <f>INDEX('     2022    '!$A$1:$AC$1563,MATCH($D310,'     2022    '!$D$1:$D$1794,0),MATCH(AA$1,'     2022    '!$A$1:$AC$1,0))</f>
        <v>1008-T1-69254632</v>
      </c>
      <c r="AB310" s="153" t="str">
        <f>INDEX('     2022    '!$A$1:$AC$1563,MATCH($D310,'     2022    '!$D$1:$D$1794,0),MATCH(AB$1,'     2022    '!$A$1:$AC$1,0))</f>
        <v>PL/IMP17809</v>
      </c>
      <c r="AC310" s="153" t="str">
        <f>INDEX('     2022    '!$A$1:$AC$1563,MATCH($D310,'     2022    '!$D$1:$D$1794,0),MATCH(AC$1,'     2022    '!$A$1:$AC$1,0))</f>
        <v>12/31/2099</v>
      </c>
    </row>
    <row r="311" spans="1:29">
      <c r="A311" s="32">
        <f t="shared" si="8"/>
        <v>308</v>
      </c>
      <c r="B311" s="68" t="str">
        <f>INDEX('     2022    '!B$2:B$1794,MATCH(D311,'     2022    '!D$2:D$1794,0))</f>
        <v/>
      </c>
      <c r="C311" s="204" t="str">
        <f>INDEX('     2022    '!C$2:C$1794,MATCH(D311,'     2022    '!D$2:D$1794,0))</f>
        <v>Single Shot - 30mm</v>
      </c>
      <c r="D311" s="205" t="str">
        <f>INDEX('     2022    '!D:D,MATCH(A311,'     2022    '!AF:AF,0))</f>
        <v>PRCS30(ND)-C02</v>
      </c>
      <c r="E311" s="204" t="str">
        <f>INDEX('     2022    '!$A$1:$BP$1563,MATCH(D311,'     2022    '!$D$1:$D$1794,0),MATCH(E$1,'     2022    '!$A$1:$BH$1,0))</f>
        <v>30mm Blue comet. ULTRA LOW DEBRIS</v>
      </c>
      <c r="F311" s="206" t="str">
        <f>IFERROR(IF(LEFT(INDEX('     2022    '!AD$2:AD$1794,MATCH(D311,'     2022    '!D$2:D$1794,0)),4)="http",HYPERLINK(INDEX('     2022    '!AD$2:AD$1794,MATCH(D311,'     2022    '!D$2:D$1794,0)),"Video"),""),"")</f>
        <v/>
      </c>
      <c r="G311" s="207">
        <f>INDEX('     2022    '!$A$1:$AC$1563,MATCH($D311,'     2022    '!$D$1:$D$1794,0),MATCH(G$1,'     2022    '!$A$1:$AC$1,0))</f>
        <v>0</v>
      </c>
      <c r="H311" s="150"/>
      <c r="I311" s="152">
        <f>INDEX('     2022    '!$A$1:$AC$1563,MATCH($D311,'     2022    '!$D$1:$D$1794,0),MATCH(I$1,'     2022    '!$A$1:$AC$1,0))</f>
        <v>104.6</v>
      </c>
      <c r="J311" s="150"/>
      <c r="K311" s="151">
        <f t="shared" si="9"/>
        <v>2.3012000000000001</v>
      </c>
      <c r="L311" s="152">
        <f>INDEX('     2022    '!$A$1:$AC$1563,MATCH($D311,'     2022    '!$D$1:$D$1794,0),MATCH(L$1,'     2022    '!$A$1:$AC$1,0))</f>
        <v>104.7046</v>
      </c>
      <c r="M311" s="152">
        <f>INDEX('     2022    '!$A$1:$AC$1563,MATCH($D311,'     2022    '!$D$1:$D$1794,0),MATCH(M$1,'     2022    '!$A$1:$AC$1,0))</f>
        <v>115.06</v>
      </c>
      <c r="N311" s="153" t="str">
        <f>INDEX('     2022    '!$A$1:$AC$1563,MATCH($D311,'     2022    '!$D$1:$D$1794,0),MATCH(N$1,'     2022    '!$A$1:$AC$1,0))</f>
        <v>30mm</v>
      </c>
      <c r="O311" s="154">
        <f>INDEX('     2022    '!$A$1:$AC$1563,MATCH($D311,'     2022    '!$D$1:$D$1794,0),MATCH(O$1,'     2022    '!$A$1:$AC$1,0))</f>
        <v>50</v>
      </c>
      <c r="P311" s="153">
        <f>INDEX('     2022    '!$A$1:$AC$1563,MATCH($D311,'     2022    '!$D$1:$D$1794,0),MATCH(P$1,'     2022    '!$A$1:$AC$1,0))</f>
        <v>3</v>
      </c>
      <c r="Q311" s="153" t="str">
        <f>INDEX('     2022    '!$A$1:$AC$1563,MATCH($D311,'     2022    '!$D$1:$D$1794,0),MATCH(Q$1,'     2022    '!$A$1:$AC$1,0))</f>
        <v>Yes</v>
      </c>
      <c r="R311" s="155">
        <f>INDEX('     2022    '!$A$1:$AC$1563,MATCH($D311,'     2022    '!$D$1:$D$1794,0),MATCH(R$1,'     2022    '!$A$1:$AC$1,0))</f>
        <v>5.5</v>
      </c>
      <c r="S311" s="155">
        <f>INDEX('     2022    '!$A$1:$AC$1563,MATCH($D311,'     2022    '!$D$1:$D$1794,0),MATCH(S$1,'     2022    '!$A$1:$AC$1,0))</f>
        <v>1.45</v>
      </c>
      <c r="T311" s="155">
        <f>INDEX('     2022    '!$A$1:$AC$1563,MATCH($D311,'     2022    '!$D$1:$D$1794,0),MATCH(T$1,'     2022    '!$A$1:$AC$1,0))</f>
        <v>0.3</v>
      </c>
      <c r="U311" s="154" t="str">
        <f>INDEX('     2022    '!$A$1:$AC$1563,MATCH($D311,'     2022    '!$D$1:$D$1794,0),MATCH(U$1,'     2022    '!$A$1:$AC$1,0))</f>
        <v>1.4G</v>
      </c>
      <c r="V311" s="153" t="str">
        <f>INDEX('     2022    '!$A$1:$AC$1563,MATCH($D311,'     2022    '!$D$1:$D$1794,0),MATCH(V$1,'     2022    '!$A$1:$AC$1,0))</f>
        <v>UN0336</v>
      </c>
      <c r="W311" s="153" t="str">
        <f>INDEX('     2022    '!$A$1:$AC$1563,MATCH($D311,'     2022    '!$D$1:$D$1794,0),MATCH(W$1,'     2022    '!$A$1:$AC$1,0))</f>
        <v>T1</v>
      </c>
      <c r="X311" s="151" t="str">
        <f>INDEX('     2022    '!$A$1:$AC$1563,MATCH($D311,'     2022    '!$D$1:$D$1794,0),MATCH(X$1,'     2022    '!$A$1:$AC$1,0))</f>
        <v/>
      </c>
      <c r="Y311" s="151" t="str">
        <f>INDEX('     2022    '!$A$1:$AC$1563,MATCH($D311,'     2022    '!$D$1:$D$1794,0),MATCH(Y$1,'     2022    '!$A$1:$AC$1,0))</f>
        <v/>
      </c>
      <c r="Z311" s="156">
        <f>INDEX('     2022    '!$A$1:$AC$1563,MATCH($D311,'     2022    '!$D$1:$D$1794,0),MATCH(Z$1,'     2022    '!$A$1:$AC$1,0))</f>
        <v>0.04</v>
      </c>
      <c r="AA311" s="153" t="str">
        <f>INDEX('     2022    '!$A$1:$AC$1563,MATCH($D311,'     2022    '!$D$1:$D$1794,0),MATCH(AA$1,'     2022    '!$A$1:$AC$1,0))</f>
        <v>1008-T1-69254632</v>
      </c>
      <c r="AB311" s="153" t="str">
        <f>INDEX('     2022    '!$A$1:$AC$1563,MATCH($D311,'     2022    '!$D$1:$D$1794,0),MATCH(AB$1,'     2022    '!$A$1:$AC$1,0))</f>
        <v>PL/IMP17809</v>
      </c>
      <c r="AC311" s="153" t="str">
        <f>INDEX('     2022    '!$A$1:$AC$1563,MATCH($D311,'     2022    '!$D$1:$D$1794,0),MATCH(AC$1,'     2022    '!$A$1:$AC$1,0))</f>
        <v>12/31/2099</v>
      </c>
    </row>
    <row r="312" spans="1:29">
      <c r="A312" s="32">
        <f t="shared" si="8"/>
        <v>309</v>
      </c>
      <c r="B312" s="68" t="str">
        <f>INDEX('     2022    '!B$2:B$1794,MATCH(D312,'     2022    '!D$2:D$1794,0))</f>
        <v/>
      </c>
      <c r="C312" s="204" t="str">
        <f>INDEX('     2022    '!C$2:C$1794,MATCH(D312,'     2022    '!D$2:D$1794,0))</f>
        <v>Single Shot - 30mm</v>
      </c>
      <c r="D312" s="205" t="str">
        <f>INDEX('     2022    '!D:D,MATCH(A312,'     2022    '!AF:AF,0))</f>
        <v>PRCS30(ND)-C31</v>
      </c>
      <c r="E312" s="204" t="str">
        <f>INDEX('     2022    '!$A$1:$BP$1563,MATCH(D312,'     2022    '!$D$1:$D$1794,0),MATCH(E$1,'     2022    '!$A$1:$BH$1,0))</f>
        <v>30mm Twilight Glitter Comet with red tip. ULTRA LOW DEBRIS</v>
      </c>
      <c r="F312" s="206" t="str">
        <f>IFERROR(IF(LEFT(INDEX('     2022    '!AD$2:AD$1794,MATCH(D312,'     2022    '!D$2:D$1794,0)),4)="http",HYPERLINK(INDEX('     2022    '!AD$2:AD$1794,MATCH(D312,'     2022    '!D$2:D$1794,0)),"Video"),""),"")</f>
        <v/>
      </c>
      <c r="G312" s="207">
        <f>INDEX('     2022    '!$A$1:$AC$1563,MATCH($D312,'     2022    '!$D$1:$D$1794,0),MATCH(G$1,'     2022    '!$A$1:$AC$1,0))</f>
        <v>0</v>
      </c>
      <c r="H312" s="150"/>
      <c r="I312" s="152">
        <f>INDEX('     2022    '!$A$1:$AC$1563,MATCH($D312,'     2022    '!$D$1:$D$1794,0),MATCH(I$1,'     2022    '!$A$1:$AC$1,0))</f>
        <v>104.6</v>
      </c>
      <c r="J312" s="150"/>
      <c r="K312" s="151">
        <f t="shared" si="9"/>
        <v>2.3012000000000001</v>
      </c>
      <c r="L312" s="152">
        <f>INDEX('     2022    '!$A$1:$AC$1563,MATCH($D312,'     2022    '!$D$1:$D$1794,0),MATCH(L$1,'     2022    '!$A$1:$AC$1,0))</f>
        <v>104.7046</v>
      </c>
      <c r="M312" s="152">
        <f>INDEX('     2022    '!$A$1:$AC$1563,MATCH($D312,'     2022    '!$D$1:$D$1794,0),MATCH(M$1,'     2022    '!$A$1:$AC$1,0))</f>
        <v>115.06</v>
      </c>
      <c r="N312" s="153" t="str">
        <f>INDEX('     2022    '!$A$1:$AC$1563,MATCH($D312,'     2022    '!$D$1:$D$1794,0),MATCH(N$1,'     2022    '!$A$1:$AC$1,0))</f>
        <v>30mm</v>
      </c>
      <c r="O312" s="154">
        <f>INDEX('     2022    '!$A$1:$AC$1563,MATCH($D312,'     2022    '!$D$1:$D$1794,0),MATCH(O$1,'     2022    '!$A$1:$AC$1,0))</f>
        <v>50</v>
      </c>
      <c r="P312" s="153">
        <f>INDEX('     2022    '!$A$1:$AC$1563,MATCH($D312,'     2022    '!$D$1:$D$1794,0),MATCH(P$1,'     2022    '!$A$1:$AC$1,0))</f>
        <v>3</v>
      </c>
      <c r="Q312" s="153" t="str">
        <f>INDEX('     2022    '!$A$1:$AC$1563,MATCH($D312,'     2022    '!$D$1:$D$1794,0),MATCH(Q$1,'     2022    '!$A$1:$AC$1,0))</f>
        <v>Yes</v>
      </c>
      <c r="R312" s="155">
        <f>INDEX('     2022    '!$A$1:$AC$1563,MATCH($D312,'     2022    '!$D$1:$D$1794,0),MATCH(R$1,'     2022    '!$A$1:$AC$1,0))</f>
        <v>5.5</v>
      </c>
      <c r="S312" s="155">
        <f>INDEX('     2022    '!$A$1:$AC$1563,MATCH($D312,'     2022    '!$D$1:$D$1794,0),MATCH(S$1,'     2022    '!$A$1:$AC$1,0))</f>
        <v>1.45</v>
      </c>
      <c r="T312" s="155">
        <f>INDEX('     2022    '!$A$1:$AC$1563,MATCH($D312,'     2022    '!$D$1:$D$1794,0),MATCH(T$1,'     2022    '!$A$1:$AC$1,0))</f>
        <v>0.3</v>
      </c>
      <c r="U312" s="154" t="str">
        <f>INDEX('     2022    '!$A$1:$AC$1563,MATCH($D312,'     2022    '!$D$1:$D$1794,0),MATCH(U$1,'     2022    '!$A$1:$AC$1,0))</f>
        <v>1.4G</v>
      </c>
      <c r="V312" s="153" t="str">
        <f>INDEX('     2022    '!$A$1:$AC$1563,MATCH($D312,'     2022    '!$D$1:$D$1794,0),MATCH(V$1,'     2022    '!$A$1:$AC$1,0))</f>
        <v>UN0336</v>
      </c>
      <c r="W312" s="153" t="str">
        <f>INDEX('     2022    '!$A$1:$AC$1563,MATCH($D312,'     2022    '!$D$1:$D$1794,0),MATCH(W$1,'     2022    '!$A$1:$AC$1,0))</f>
        <v>T1</v>
      </c>
      <c r="X312" s="151" t="str">
        <f>INDEX('     2022    '!$A$1:$AC$1563,MATCH($D312,'     2022    '!$D$1:$D$1794,0),MATCH(X$1,'     2022    '!$A$1:$AC$1,0))</f>
        <v/>
      </c>
      <c r="Y312" s="151" t="str">
        <f>INDEX('     2022    '!$A$1:$AC$1563,MATCH($D312,'     2022    '!$D$1:$D$1794,0),MATCH(Y$1,'     2022    '!$A$1:$AC$1,0))</f>
        <v/>
      </c>
      <c r="Z312" s="156">
        <f>INDEX('     2022    '!$A$1:$AC$1563,MATCH($D312,'     2022    '!$D$1:$D$1794,0),MATCH(Z$1,'     2022    '!$A$1:$AC$1,0))</f>
        <v>0.04</v>
      </c>
      <c r="AA312" s="153" t="str">
        <f>INDEX('     2022    '!$A$1:$AC$1563,MATCH($D312,'     2022    '!$D$1:$D$1794,0),MATCH(AA$1,'     2022    '!$A$1:$AC$1,0))</f>
        <v>1008-T1-69254632</v>
      </c>
      <c r="AB312" s="153" t="str">
        <f>INDEX('     2022    '!$A$1:$AC$1563,MATCH($D312,'     2022    '!$D$1:$D$1794,0),MATCH(AB$1,'     2022    '!$A$1:$AC$1,0))</f>
        <v>PL/IMP17809</v>
      </c>
      <c r="AC312" s="153" t="str">
        <f>INDEX('     2022    '!$A$1:$AC$1563,MATCH($D312,'     2022    '!$D$1:$D$1794,0),MATCH(AC$1,'     2022    '!$A$1:$AC$1,0))</f>
        <v>12/31/2099</v>
      </c>
    </row>
    <row r="313" spans="1:29">
      <c r="A313" s="32">
        <f t="shared" si="8"/>
        <v>310</v>
      </c>
      <c r="B313" s="68" t="str">
        <f>INDEX('     2022    '!B$2:B$1794,MATCH(D313,'     2022    '!D$2:D$1794,0))</f>
        <v/>
      </c>
      <c r="C313" s="204" t="str">
        <f>INDEX('     2022    '!C$2:C$1794,MATCH(D313,'     2022    '!D$2:D$1794,0))</f>
        <v>Single Shot - 30mm</v>
      </c>
      <c r="D313" s="205" t="str">
        <f>INDEX('     2022    '!D:D,MATCH(A313,'     2022    '!AF:AF,0))</f>
        <v>PRCS30(ND)-C01</v>
      </c>
      <c r="E313" s="204" t="str">
        <f>INDEX('     2022    '!$A$1:$BP$1563,MATCH(D313,'     2022    '!$D$1:$D$1794,0),MATCH(E$1,'     2022    '!$A$1:$BH$1,0))</f>
        <v>30mm Red comet. ULTRA LOW DEBRIS</v>
      </c>
      <c r="F313" s="206" t="str">
        <f>IFERROR(IF(LEFT(INDEX('     2022    '!AD$2:AD$1794,MATCH(D313,'     2022    '!D$2:D$1794,0)),4)="http",HYPERLINK(INDEX('     2022    '!AD$2:AD$1794,MATCH(D313,'     2022    '!D$2:D$1794,0)),"Video"),""),"")</f>
        <v/>
      </c>
      <c r="G313" s="207">
        <f>INDEX('     2022    '!$A$1:$AC$1563,MATCH($D313,'     2022    '!$D$1:$D$1794,0),MATCH(G$1,'     2022    '!$A$1:$AC$1,0))</f>
        <v>0</v>
      </c>
      <c r="H313" s="150"/>
      <c r="I313" s="152">
        <f>INDEX('     2022    '!$A$1:$AC$1563,MATCH($D313,'     2022    '!$D$1:$D$1794,0),MATCH(I$1,'     2022    '!$A$1:$AC$1,0))</f>
        <v>104.6</v>
      </c>
      <c r="J313" s="150"/>
      <c r="K313" s="151">
        <f t="shared" si="9"/>
        <v>2.3012000000000001</v>
      </c>
      <c r="L313" s="152">
        <f>INDEX('     2022    '!$A$1:$AC$1563,MATCH($D313,'     2022    '!$D$1:$D$1794,0),MATCH(L$1,'     2022    '!$A$1:$AC$1,0))</f>
        <v>104.7046</v>
      </c>
      <c r="M313" s="152">
        <f>INDEX('     2022    '!$A$1:$AC$1563,MATCH($D313,'     2022    '!$D$1:$D$1794,0),MATCH(M$1,'     2022    '!$A$1:$AC$1,0))</f>
        <v>115.06</v>
      </c>
      <c r="N313" s="153" t="str">
        <f>INDEX('     2022    '!$A$1:$AC$1563,MATCH($D313,'     2022    '!$D$1:$D$1794,0),MATCH(N$1,'     2022    '!$A$1:$AC$1,0))</f>
        <v>30mm</v>
      </c>
      <c r="O313" s="154">
        <f>INDEX('     2022    '!$A$1:$AC$1563,MATCH($D313,'     2022    '!$D$1:$D$1794,0),MATCH(O$1,'     2022    '!$A$1:$AC$1,0))</f>
        <v>50</v>
      </c>
      <c r="P313" s="153">
        <f>INDEX('     2022    '!$A$1:$AC$1563,MATCH($D313,'     2022    '!$D$1:$D$1794,0),MATCH(P$1,'     2022    '!$A$1:$AC$1,0))</f>
        <v>3</v>
      </c>
      <c r="Q313" s="153" t="str">
        <f>INDEX('     2022    '!$A$1:$AC$1563,MATCH($D313,'     2022    '!$D$1:$D$1794,0),MATCH(Q$1,'     2022    '!$A$1:$AC$1,0))</f>
        <v>Yes</v>
      </c>
      <c r="R313" s="155">
        <f>INDEX('     2022    '!$A$1:$AC$1563,MATCH($D313,'     2022    '!$D$1:$D$1794,0),MATCH(R$1,'     2022    '!$A$1:$AC$1,0))</f>
        <v>5.5</v>
      </c>
      <c r="S313" s="155">
        <f>INDEX('     2022    '!$A$1:$AC$1563,MATCH($D313,'     2022    '!$D$1:$D$1794,0),MATCH(S$1,'     2022    '!$A$1:$AC$1,0))</f>
        <v>1.45</v>
      </c>
      <c r="T313" s="155">
        <f>INDEX('     2022    '!$A$1:$AC$1563,MATCH($D313,'     2022    '!$D$1:$D$1794,0),MATCH(T$1,'     2022    '!$A$1:$AC$1,0))</f>
        <v>0.3</v>
      </c>
      <c r="U313" s="154" t="str">
        <f>INDEX('     2022    '!$A$1:$AC$1563,MATCH($D313,'     2022    '!$D$1:$D$1794,0),MATCH(U$1,'     2022    '!$A$1:$AC$1,0))</f>
        <v>1.4G</v>
      </c>
      <c r="V313" s="153" t="str">
        <f>INDEX('     2022    '!$A$1:$AC$1563,MATCH($D313,'     2022    '!$D$1:$D$1794,0),MATCH(V$1,'     2022    '!$A$1:$AC$1,0))</f>
        <v>UN0336</v>
      </c>
      <c r="W313" s="153" t="str">
        <f>INDEX('     2022    '!$A$1:$AC$1563,MATCH($D313,'     2022    '!$D$1:$D$1794,0),MATCH(W$1,'     2022    '!$A$1:$AC$1,0))</f>
        <v>T1</v>
      </c>
      <c r="X313" s="151" t="str">
        <f>INDEX('     2022    '!$A$1:$AC$1563,MATCH($D313,'     2022    '!$D$1:$D$1794,0),MATCH(X$1,'     2022    '!$A$1:$AC$1,0))</f>
        <v/>
      </c>
      <c r="Y313" s="151" t="str">
        <f>INDEX('     2022    '!$A$1:$AC$1563,MATCH($D313,'     2022    '!$D$1:$D$1794,0),MATCH(Y$1,'     2022    '!$A$1:$AC$1,0))</f>
        <v/>
      </c>
      <c r="Z313" s="156">
        <f>INDEX('     2022    '!$A$1:$AC$1563,MATCH($D313,'     2022    '!$D$1:$D$1794,0),MATCH(Z$1,'     2022    '!$A$1:$AC$1,0))</f>
        <v>0.04</v>
      </c>
      <c r="AA313" s="153" t="str">
        <f>INDEX('     2022    '!$A$1:$AC$1563,MATCH($D313,'     2022    '!$D$1:$D$1794,0),MATCH(AA$1,'     2022    '!$A$1:$AC$1,0))</f>
        <v>1008-T1-69254632</v>
      </c>
      <c r="AB313" s="153" t="str">
        <f>INDEX('     2022    '!$A$1:$AC$1563,MATCH($D313,'     2022    '!$D$1:$D$1794,0),MATCH(AB$1,'     2022    '!$A$1:$AC$1,0))</f>
        <v>PL/IMP17809</v>
      </c>
      <c r="AC313" s="153" t="str">
        <f>INDEX('     2022    '!$A$1:$AC$1563,MATCH($D313,'     2022    '!$D$1:$D$1794,0),MATCH(AC$1,'     2022    '!$A$1:$AC$1,0))</f>
        <v>12/31/2099</v>
      </c>
    </row>
    <row r="314" spans="1:29">
      <c r="A314" s="32">
        <f t="shared" si="8"/>
        <v>311</v>
      </c>
      <c r="B314" s="68" t="str">
        <f>INDEX('     2022    '!B$2:B$1794,MATCH(D314,'     2022    '!D$2:D$1794,0))</f>
        <v/>
      </c>
      <c r="C314" s="204" t="str">
        <f>INDEX('     2022    '!C$2:C$1794,MATCH(D314,'     2022    '!D$2:D$1794,0))</f>
        <v>Single Shot - 30mm</v>
      </c>
      <c r="D314" s="205" t="str">
        <f>INDEX('     2022    '!D:D,MATCH(A314,'     2022    '!AF:AF,0))</f>
        <v>PRCS30(ND)-C38</v>
      </c>
      <c r="E314" s="204" t="str">
        <f>INDEX('     2022    '!$A$1:$BP$1563,MATCH(D314,'     2022    '!$D$1:$D$1794,0),MATCH(E$1,'     2022    '!$A$1:$BH$1,0))</f>
        <v>30mm Lemon with Red tip Comet. ULTRA LOW DEBRIS</v>
      </c>
      <c r="F314" s="206" t="str">
        <f>IFERROR(IF(LEFT(INDEX('     2022    '!AD$2:AD$1794,MATCH(D314,'     2022    '!D$2:D$1794,0)),4)="http",HYPERLINK(INDEX('     2022    '!AD$2:AD$1794,MATCH(D314,'     2022    '!D$2:D$1794,0)),"Video"),""),"")</f>
        <v/>
      </c>
      <c r="G314" s="207">
        <f>INDEX('     2022    '!$A$1:$AC$1563,MATCH($D314,'     2022    '!$D$1:$D$1794,0),MATCH(G$1,'     2022    '!$A$1:$AC$1,0))</f>
        <v>0</v>
      </c>
      <c r="H314" s="150"/>
      <c r="I314" s="152">
        <f>INDEX('     2022    '!$A$1:$AC$1563,MATCH($D314,'     2022    '!$D$1:$D$1794,0),MATCH(I$1,'     2022    '!$A$1:$AC$1,0))</f>
        <v>104.6</v>
      </c>
      <c r="J314" s="150"/>
      <c r="K314" s="151">
        <f t="shared" si="9"/>
        <v>2.3012000000000001</v>
      </c>
      <c r="L314" s="152">
        <f>INDEX('     2022    '!$A$1:$AC$1563,MATCH($D314,'     2022    '!$D$1:$D$1794,0),MATCH(L$1,'     2022    '!$A$1:$AC$1,0))</f>
        <v>104.7046</v>
      </c>
      <c r="M314" s="152">
        <f>INDEX('     2022    '!$A$1:$AC$1563,MATCH($D314,'     2022    '!$D$1:$D$1794,0),MATCH(M$1,'     2022    '!$A$1:$AC$1,0))</f>
        <v>115.06</v>
      </c>
      <c r="N314" s="153" t="str">
        <f>INDEX('     2022    '!$A$1:$AC$1563,MATCH($D314,'     2022    '!$D$1:$D$1794,0),MATCH(N$1,'     2022    '!$A$1:$AC$1,0))</f>
        <v>30mm</v>
      </c>
      <c r="O314" s="154">
        <f>INDEX('     2022    '!$A$1:$AC$1563,MATCH($D314,'     2022    '!$D$1:$D$1794,0),MATCH(O$1,'     2022    '!$A$1:$AC$1,0))</f>
        <v>50</v>
      </c>
      <c r="P314" s="153">
        <f>INDEX('     2022    '!$A$1:$AC$1563,MATCH($D314,'     2022    '!$D$1:$D$1794,0),MATCH(P$1,'     2022    '!$A$1:$AC$1,0))</f>
        <v>3</v>
      </c>
      <c r="Q314" s="153" t="str">
        <f>INDEX('     2022    '!$A$1:$AC$1563,MATCH($D314,'     2022    '!$D$1:$D$1794,0),MATCH(Q$1,'     2022    '!$A$1:$AC$1,0))</f>
        <v>Yes</v>
      </c>
      <c r="R314" s="155">
        <f>INDEX('     2022    '!$A$1:$AC$1563,MATCH($D314,'     2022    '!$D$1:$D$1794,0),MATCH(R$1,'     2022    '!$A$1:$AC$1,0))</f>
        <v>5.5</v>
      </c>
      <c r="S314" s="155">
        <f>INDEX('     2022    '!$A$1:$AC$1563,MATCH($D314,'     2022    '!$D$1:$D$1794,0),MATCH(S$1,'     2022    '!$A$1:$AC$1,0))</f>
        <v>1.45</v>
      </c>
      <c r="T314" s="155">
        <f>INDEX('     2022    '!$A$1:$AC$1563,MATCH($D314,'     2022    '!$D$1:$D$1794,0),MATCH(T$1,'     2022    '!$A$1:$AC$1,0))</f>
        <v>0.3</v>
      </c>
      <c r="U314" s="154" t="str">
        <f>INDEX('     2022    '!$A$1:$AC$1563,MATCH($D314,'     2022    '!$D$1:$D$1794,0),MATCH(U$1,'     2022    '!$A$1:$AC$1,0))</f>
        <v>1.4G</v>
      </c>
      <c r="V314" s="153" t="str">
        <f>INDEX('     2022    '!$A$1:$AC$1563,MATCH($D314,'     2022    '!$D$1:$D$1794,0),MATCH(V$1,'     2022    '!$A$1:$AC$1,0))</f>
        <v>UN0336</v>
      </c>
      <c r="W314" s="153" t="str">
        <f>INDEX('     2022    '!$A$1:$AC$1563,MATCH($D314,'     2022    '!$D$1:$D$1794,0),MATCH(W$1,'     2022    '!$A$1:$AC$1,0))</f>
        <v>T1</v>
      </c>
      <c r="X314" s="151" t="str">
        <f>INDEX('     2022    '!$A$1:$AC$1563,MATCH($D314,'     2022    '!$D$1:$D$1794,0),MATCH(X$1,'     2022    '!$A$1:$AC$1,0))</f>
        <v/>
      </c>
      <c r="Y314" s="151" t="str">
        <f>INDEX('     2022    '!$A$1:$AC$1563,MATCH($D314,'     2022    '!$D$1:$D$1794,0),MATCH(Y$1,'     2022    '!$A$1:$AC$1,0))</f>
        <v/>
      </c>
      <c r="Z314" s="156">
        <f>INDEX('     2022    '!$A$1:$AC$1563,MATCH($D314,'     2022    '!$D$1:$D$1794,0),MATCH(Z$1,'     2022    '!$A$1:$AC$1,0))</f>
        <v>0.04</v>
      </c>
      <c r="AA314" s="153" t="str">
        <f>INDEX('     2022    '!$A$1:$AC$1563,MATCH($D314,'     2022    '!$D$1:$D$1794,0),MATCH(AA$1,'     2022    '!$A$1:$AC$1,0))</f>
        <v>1008-T1-69254632</v>
      </c>
      <c r="AB314" s="153" t="str">
        <f>INDEX('     2022    '!$A$1:$AC$1563,MATCH($D314,'     2022    '!$D$1:$D$1794,0),MATCH(AB$1,'     2022    '!$A$1:$AC$1,0))</f>
        <v>PL/IMP17809</v>
      </c>
      <c r="AC314" s="153" t="str">
        <f>INDEX('     2022    '!$A$1:$AC$1563,MATCH($D314,'     2022    '!$D$1:$D$1794,0),MATCH(AC$1,'     2022    '!$A$1:$AC$1,0))</f>
        <v>12/31/2099</v>
      </c>
    </row>
    <row r="315" spans="1:29">
      <c r="A315" s="32">
        <f t="shared" si="8"/>
        <v>312</v>
      </c>
      <c r="B315" s="68" t="str">
        <f>INDEX('     2022    '!B$2:B$1794,MATCH(D315,'     2022    '!D$2:D$1794,0))</f>
        <v/>
      </c>
      <c r="C315" s="204" t="str">
        <f>INDEX('     2022    '!C$2:C$1794,MATCH(D315,'     2022    '!D$2:D$1794,0))</f>
        <v>Single Shot - 30mm</v>
      </c>
      <c r="D315" s="205" t="str">
        <f>INDEX('     2022    '!D:D,MATCH(A315,'     2022    '!AF:AF,0))</f>
        <v>PRCS30(ND)-EB02A</v>
      </c>
      <c r="E315" s="204" t="str">
        <f>INDEX('     2022    '!$A$1:$BP$1563,MATCH(D315,'     2022    '!$D$1:$D$1794,0),MATCH(E$1,'     2022    '!$A$1:$BH$1,0))</f>
        <v>30mm Silver Cascade Comet w/red and blue star mine. ULTRA LOW DEBRIS</v>
      </c>
      <c r="F315" s="206" t="str">
        <f>IFERROR(IF(LEFT(INDEX('     2022    '!AD$2:AD$1794,MATCH(D315,'     2022    '!D$2:D$1794,0)),4)="http",HYPERLINK(INDEX('     2022    '!AD$2:AD$1794,MATCH(D315,'     2022    '!D$2:D$1794,0)),"Video"),""),"")</f>
        <v/>
      </c>
      <c r="G315" s="207">
        <f>INDEX('     2022    '!$A$1:$AC$1563,MATCH($D315,'     2022    '!$D$1:$D$1794,0),MATCH(G$1,'     2022    '!$A$1:$AC$1,0))</f>
        <v>0</v>
      </c>
      <c r="H315" s="150"/>
      <c r="I315" s="152">
        <f>INDEX('     2022    '!$A$1:$AC$1563,MATCH($D315,'     2022    '!$D$1:$D$1794,0),MATCH(I$1,'     2022    '!$A$1:$AC$1,0))</f>
        <v>105.93</v>
      </c>
      <c r="J315" s="150"/>
      <c r="K315" s="151">
        <f t="shared" si="9"/>
        <v>2.3306</v>
      </c>
      <c r="L315" s="152">
        <f>INDEX('     2022    '!$A$1:$AC$1563,MATCH($D315,'     2022    '!$D$1:$D$1794,0),MATCH(L$1,'     2022    '!$A$1:$AC$1,0))</f>
        <v>106.04230000000001</v>
      </c>
      <c r="M315" s="152">
        <f>INDEX('     2022    '!$A$1:$AC$1563,MATCH($D315,'     2022    '!$D$1:$D$1794,0),MATCH(M$1,'     2022    '!$A$1:$AC$1,0))</f>
        <v>116.53</v>
      </c>
      <c r="N315" s="153" t="str">
        <f>INDEX('     2022    '!$A$1:$AC$1563,MATCH($D315,'     2022    '!$D$1:$D$1794,0),MATCH(N$1,'     2022    '!$A$1:$AC$1,0))</f>
        <v>30mm</v>
      </c>
      <c r="O315" s="154">
        <f>INDEX('     2022    '!$A$1:$AC$1563,MATCH($D315,'     2022    '!$D$1:$D$1794,0),MATCH(O$1,'     2022    '!$A$1:$AC$1,0))</f>
        <v>50</v>
      </c>
      <c r="P315" s="153">
        <f>INDEX('     2022    '!$A$1:$AC$1563,MATCH($D315,'     2022    '!$D$1:$D$1794,0),MATCH(P$1,'     2022    '!$A$1:$AC$1,0))</f>
        <v>3</v>
      </c>
      <c r="Q315" s="153" t="str">
        <f>INDEX('     2022    '!$A$1:$AC$1563,MATCH($D315,'     2022    '!$D$1:$D$1794,0),MATCH(Q$1,'     2022    '!$A$1:$AC$1,0))</f>
        <v>Yes</v>
      </c>
      <c r="R315" s="155">
        <f>INDEX('     2022    '!$A$1:$AC$1563,MATCH($D315,'     2022    '!$D$1:$D$1794,0),MATCH(R$1,'     2022    '!$A$1:$AC$1,0))</f>
        <v>5.5</v>
      </c>
      <c r="S315" s="155">
        <f>INDEX('     2022    '!$A$1:$AC$1563,MATCH($D315,'     2022    '!$D$1:$D$1794,0),MATCH(S$1,'     2022    '!$A$1:$AC$1,0))</f>
        <v>1.45</v>
      </c>
      <c r="T315" s="155">
        <f>INDEX('     2022    '!$A$1:$AC$1563,MATCH($D315,'     2022    '!$D$1:$D$1794,0),MATCH(T$1,'     2022    '!$A$1:$AC$1,0))</f>
        <v>0.3</v>
      </c>
      <c r="U315" s="154" t="str">
        <f>INDEX('     2022    '!$A$1:$AC$1563,MATCH($D315,'     2022    '!$D$1:$D$1794,0),MATCH(U$1,'     2022    '!$A$1:$AC$1,0))</f>
        <v>1.4G</v>
      </c>
      <c r="V315" s="153" t="str">
        <f>INDEX('     2022    '!$A$1:$AC$1563,MATCH($D315,'     2022    '!$D$1:$D$1794,0),MATCH(V$1,'     2022    '!$A$1:$AC$1,0))</f>
        <v>UN0336</v>
      </c>
      <c r="W315" s="153" t="str">
        <f>INDEX('     2022    '!$A$1:$AC$1563,MATCH($D315,'     2022    '!$D$1:$D$1794,0),MATCH(W$1,'     2022    '!$A$1:$AC$1,0))</f>
        <v>T1</v>
      </c>
      <c r="X315" s="151" t="str">
        <f>INDEX('     2022    '!$A$1:$AC$1563,MATCH($D315,'     2022    '!$D$1:$D$1794,0),MATCH(X$1,'     2022    '!$A$1:$AC$1,0))</f>
        <v/>
      </c>
      <c r="Y315" s="151" t="str">
        <f>INDEX('     2022    '!$A$1:$AC$1563,MATCH($D315,'     2022    '!$D$1:$D$1794,0),MATCH(Y$1,'     2022    '!$A$1:$AC$1,0))</f>
        <v/>
      </c>
      <c r="Z315" s="156">
        <f>INDEX('     2022    '!$A$1:$AC$1563,MATCH($D315,'     2022    '!$D$1:$D$1794,0),MATCH(Z$1,'     2022    '!$A$1:$AC$1,0))</f>
        <v>0.04</v>
      </c>
      <c r="AA315" s="153" t="str">
        <f>INDEX('     2022    '!$A$1:$AC$1563,MATCH($D315,'     2022    '!$D$1:$D$1794,0),MATCH(AA$1,'     2022    '!$A$1:$AC$1,0))</f>
        <v>1008-T1-69254632</v>
      </c>
      <c r="AB315" s="153" t="str">
        <f>INDEX('     2022    '!$A$1:$AC$1563,MATCH($D315,'     2022    '!$D$1:$D$1794,0),MATCH(AB$1,'     2022    '!$A$1:$AC$1,0))</f>
        <v>PL/IMP18090</v>
      </c>
      <c r="AC315" s="153" t="str">
        <f>INDEX('     2022    '!$A$1:$AC$1563,MATCH($D315,'     2022    '!$D$1:$D$1794,0),MATCH(AC$1,'     2022    '!$A$1:$AC$1,0))</f>
        <v>12/31/2099</v>
      </c>
    </row>
    <row r="316" spans="1:29">
      <c r="A316" s="32">
        <f t="shared" si="8"/>
        <v>313</v>
      </c>
      <c r="B316" s="68" t="str">
        <f>INDEX('     2022    '!B$2:B$1794,MATCH(D316,'     2022    '!D$2:D$1794,0))</f>
        <v/>
      </c>
      <c r="C316" s="204" t="str">
        <f>INDEX('     2022    '!C$2:C$1794,MATCH(D316,'     2022    '!D$2:D$1794,0))</f>
        <v>Single Shot - 30mm</v>
      </c>
      <c r="D316" s="205" t="str">
        <f>INDEX('     2022    '!D:D,MATCH(A316,'     2022    '!AF:AF,0))</f>
        <v>PRCS30(ND)-EB17</v>
      </c>
      <c r="E316" s="204" t="str">
        <f>INDEX('     2022    '!$A$1:$BP$1563,MATCH(D316,'     2022    '!$D$1:$D$1794,0),MATCH(E$1,'     2022    '!$A$1:$BH$1,0))</f>
        <v>30mm Aqua Comet w/ Multicolor Star Mine(red,green,blue). ULTRA LOW DEBRIS</v>
      </c>
      <c r="F316" s="206" t="str">
        <f>IFERROR(IF(LEFT(INDEX('     2022    '!AD$2:AD$1794,MATCH(D316,'     2022    '!D$2:D$1794,0)),4)="http",HYPERLINK(INDEX('     2022    '!AD$2:AD$1794,MATCH(D316,'     2022    '!D$2:D$1794,0)),"Video"),""),"")</f>
        <v/>
      </c>
      <c r="G316" s="207">
        <f>INDEX('     2022    '!$A$1:$AC$1563,MATCH($D316,'     2022    '!$D$1:$D$1794,0),MATCH(G$1,'     2022    '!$A$1:$AC$1,0))</f>
        <v>0</v>
      </c>
      <c r="H316" s="150"/>
      <c r="I316" s="152">
        <f>INDEX('     2022    '!$A$1:$AC$1563,MATCH($D316,'     2022    '!$D$1:$D$1794,0),MATCH(I$1,'     2022    '!$A$1:$AC$1,0))</f>
        <v>105.93</v>
      </c>
      <c r="J316" s="150"/>
      <c r="K316" s="151">
        <f t="shared" si="9"/>
        <v>2.3306</v>
      </c>
      <c r="L316" s="152">
        <f>INDEX('     2022    '!$A$1:$AC$1563,MATCH($D316,'     2022    '!$D$1:$D$1794,0),MATCH(L$1,'     2022    '!$A$1:$AC$1,0))</f>
        <v>106.04230000000001</v>
      </c>
      <c r="M316" s="152">
        <f>INDEX('     2022    '!$A$1:$AC$1563,MATCH($D316,'     2022    '!$D$1:$D$1794,0),MATCH(M$1,'     2022    '!$A$1:$AC$1,0))</f>
        <v>116.53</v>
      </c>
      <c r="N316" s="153" t="str">
        <f>INDEX('     2022    '!$A$1:$AC$1563,MATCH($D316,'     2022    '!$D$1:$D$1794,0),MATCH(N$1,'     2022    '!$A$1:$AC$1,0))</f>
        <v>30mm</v>
      </c>
      <c r="O316" s="154">
        <f>INDEX('     2022    '!$A$1:$AC$1563,MATCH($D316,'     2022    '!$D$1:$D$1794,0),MATCH(O$1,'     2022    '!$A$1:$AC$1,0))</f>
        <v>50</v>
      </c>
      <c r="P316" s="153">
        <f>INDEX('     2022    '!$A$1:$AC$1563,MATCH($D316,'     2022    '!$D$1:$D$1794,0),MATCH(P$1,'     2022    '!$A$1:$AC$1,0))</f>
        <v>3</v>
      </c>
      <c r="Q316" s="153" t="str">
        <f>INDEX('     2022    '!$A$1:$AC$1563,MATCH($D316,'     2022    '!$D$1:$D$1794,0),MATCH(Q$1,'     2022    '!$A$1:$AC$1,0))</f>
        <v>Yes</v>
      </c>
      <c r="R316" s="155">
        <f>INDEX('     2022    '!$A$1:$AC$1563,MATCH($D316,'     2022    '!$D$1:$D$1794,0),MATCH(R$1,'     2022    '!$A$1:$AC$1,0))</f>
        <v>5.5</v>
      </c>
      <c r="S316" s="155">
        <f>INDEX('     2022    '!$A$1:$AC$1563,MATCH($D316,'     2022    '!$D$1:$D$1794,0),MATCH(S$1,'     2022    '!$A$1:$AC$1,0))</f>
        <v>1.45</v>
      </c>
      <c r="T316" s="155">
        <f>INDEX('     2022    '!$A$1:$AC$1563,MATCH($D316,'     2022    '!$D$1:$D$1794,0),MATCH(T$1,'     2022    '!$A$1:$AC$1,0))</f>
        <v>0.3</v>
      </c>
      <c r="U316" s="154" t="str">
        <f>INDEX('     2022    '!$A$1:$AC$1563,MATCH($D316,'     2022    '!$D$1:$D$1794,0),MATCH(U$1,'     2022    '!$A$1:$AC$1,0))</f>
        <v>1.4G</v>
      </c>
      <c r="V316" s="153" t="str">
        <f>INDEX('     2022    '!$A$1:$AC$1563,MATCH($D316,'     2022    '!$D$1:$D$1794,0),MATCH(V$1,'     2022    '!$A$1:$AC$1,0))</f>
        <v>UN0336</v>
      </c>
      <c r="W316" s="153" t="str">
        <f>INDEX('     2022    '!$A$1:$AC$1563,MATCH($D316,'     2022    '!$D$1:$D$1794,0),MATCH(W$1,'     2022    '!$A$1:$AC$1,0))</f>
        <v>T1</v>
      </c>
      <c r="X316" s="151" t="str">
        <f>INDEX('     2022    '!$A$1:$AC$1563,MATCH($D316,'     2022    '!$D$1:$D$1794,0),MATCH(X$1,'     2022    '!$A$1:$AC$1,0))</f>
        <v/>
      </c>
      <c r="Y316" s="151" t="str">
        <f>INDEX('     2022    '!$A$1:$AC$1563,MATCH($D316,'     2022    '!$D$1:$D$1794,0),MATCH(Y$1,'     2022    '!$A$1:$AC$1,0))</f>
        <v/>
      </c>
      <c r="Z316" s="156">
        <f>INDEX('     2022    '!$A$1:$AC$1563,MATCH($D316,'     2022    '!$D$1:$D$1794,0),MATCH(Z$1,'     2022    '!$A$1:$AC$1,0))</f>
        <v>0.04</v>
      </c>
      <c r="AA316" s="153" t="str">
        <f>INDEX('     2022    '!$A$1:$AC$1563,MATCH($D316,'     2022    '!$D$1:$D$1794,0),MATCH(AA$1,'     2022    '!$A$1:$AC$1,0))</f>
        <v>1008-T1-69254632</v>
      </c>
      <c r="AB316" s="153" t="str">
        <f>INDEX('     2022    '!$A$1:$AC$1563,MATCH($D316,'     2022    '!$D$1:$D$1794,0),MATCH(AB$1,'     2022    '!$A$1:$AC$1,0))</f>
        <v>PL/IMP18090</v>
      </c>
      <c r="AC316" s="153" t="str">
        <f>INDEX('     2022    '!$A$1:$AC$1563,MATCH($D316,'     2022    '!$D$1:$D$1794,0),MATCH(AC$1,'     2022    '!$A$1:$AC$1,0))</f>
        <v>12/31/2099</v>
      </c>
    </row>
    <row r="317" spans="1:29">
      <c r="A317" s="32">
        <f t="shared" si="8"/>
        <v>314</v>
      </c>
      <c r="B317" s="68" t="str">
        <f>INDEX('     2022    '!B$2:B$1794,MATCH(D317,'     2022    '!D$2:D$1794,0))</f>
        <v/>
      </c>
      <c r="C317" s="204" t="str">
        <f>INDEX('     2022    '!C$2:C$1794,MATCH(D317,'     2022    '!D$2:D$1794,0))</f>
        <v>Single Shot - 30mm</v>
      </c>
      <c r="D317" s="205" t="str">
        <f>INDEX('     2022    '!D:D,MATCH(A317,'     2022    '!AF:AF,0))</f>
        <v>PRCS30(ND)-EB30</v>
      </c>
      <c r="E317" s="204" t="str">
        <f>INDEX('     2022    '!$A$1:$BP$1563,MATCH(D317,'     2022    '!$D$1:$D$1794,0),MATCH(E$1,'     2022    '!$A$1:$BH$1,0))</f>
        <v>30mm Blue Comet w/Blue Mine. ULTRA LOW DEBRIS</v>
      </c>
      <c r="F317" s="206" t="str">
        <f>IFERROR(IF(LEFT(INDEX('     2022    '!AD$2:AD$1794,MATCH(D317,'     2022    '!D$2:D$1794,0)),4)="http",HYPERLINK(INDEX('     2022    '!AD$2:AD$1794,MATCH(D317,'     2022    '!D$2:D$1794,0)),"Video"),""),"")</f>
        <v/>
      </c>
      <c r="G317" s="207">
        <f>INDEX('     2022    '!$A$1:$AC$1563,MATCH($D317,'     2022    '!$D$1:$D$1794,0),MATCH(G$1,'     2022    '!$A$1:$AC$1,0))</f>
        <v>0</v>
      </c>
      <c r="H317" s="150"/>
      <c r="I317" s="152">
        <f>INDEX('     2022    '!$A$1:$AC$1563,MATCH($D317,'     2022    '!$D$1:$D$1794,0),MATCH(I$1,'     2022    '!$A$1:$AC$1,0))</f>
        <v>105.93</v>
      </c>
      <c r="J317" s="150"/>
      <c r="K317" s="151">
        <f t="shared" si="9"/>
        <v>2.3306</v>
      </c>
      <c r="L317" s="152">
        <f>INDEX('     2022    '!$A$1:$AC$1563,MATCH($D317,'     2022    '!$D$1:$D$1794,0),MATCH(L$1,'     2022    '!$A$1:$AC$1,0))</f>
        <v>106.04230000000001</v>
      </c>
      <c r="M317" s="152">
        <f>INDEX('     2022    '!$A$1:$AC$1563,MATCH($D317,'     2022    '!$D$1:$D$1794,0),MATCH(M$1,'     2022    '!$A$1:$AC$1,0))</f>
        <v>116.53</v>
      </c>
      <c r="N317" s="153" t="str">
        <f>INDEX('     2022    '!$A$1:$AC$1563,MATCH($D317,'     2022    '!$D$1:$D$1794,0),MATCH(N$1,'     2022    '!$A$1:$AC$1,0))</f>
        <v>30mm</v>
      </c>
      <c r="O317" s="154">
        <f>INDEX('     2022    '!$A$1:$AC$1563,MATCH($D317,'     2022    '!$D$1:$D$1794,0),MATCH(O$1,'     2022    '!$A$1:$AC$1,0))</f>
        <v>50</v>
      </c>
      <c r="P317" s="153">
        <f>INDEX('     2022    '!$A$1:$AC$1563,MATCH($D317,'     2022    '!$D$1:$D$1794,0),MATCH(P$1,'     2022    '!$A$1:$AC$1,0))</f>
        <v>3</v>
      </c>
      <c r="Q317" s="153" t="str">
        <f>INDEX('     2022    '!$A$1:$AC$1563,MATCH($D317,'     2022    '!$D$1:$D$1794,0),MATCH(Q$1,'     2022    '!$A$1:$AC$1,0))</f>
        <v>Yes</v>
      </c>
      <c r="R317" s="155">
        <f>INDEX('     2022    '!$A$1:$AC$1563,MATCH($D317,'     2022    '!$D$1:$D$1794,0),MATCH(R$1,'     2022    '!$A$1:$AC$1,0))</f>
        <v>5.5</v>
      </c>
      <c r="S317" s="155">
        <f>INDEX('     2022    '!$A$1:$AC$1563,MATCH($D317,'     2022    '!$D$1:$D$1794,0),MATCH(S$1,'     2022    '!$A$1:$AC$1,0))</f>
        <v>1.45</v>
      </c>
      <c r="T317" s="155">
        <f>INDEX('     2022    '!$A$1:$AC$1563,MATCH($D317,'     2022    '!$D$1:$D$1794,0),MATCH(T$1,'     2022    '!$A$1:$AC$1,0))</f>
        <v>0.3</v>
      </c>
      <c r="U317" s="154" t="str">
        <f>INDEX('     2022    '!$A$1:$AC$1563,MATCH($D317,'     2022    '!$D$1:$D$1794,0),MATCH(U$1,'     2022    '!$A$1:$AC$1,0))</f>
        <v>1.4G</v>
      </c>
      <c r="V317" s="153" t="str">
        <f>INDEX('     2022    '!$A$1:$AC$1563,MATCH($D317,'     2022    '!$D$1:$D$1794,0),MATCH(V$1,'     2022    '!$A$1:$AC$1,0))</f>
        <v>UN0336</v>
      </c>
      <c r="W317" s="153" t="str">
        <f>INDEX('     2022    '!$A$1:$AC$1563,MATCH($D317,'     2022    '!$D$1:$D$1794,0),MATCH(W$1,'     2022    '!$A$1:$AC$1,0))</f>
        <v>T1</v>
      </c>
      <c r="X317" s="151" t="str">
        <f>INDEX('     2022    '!$A$1:$AC$1563,MATCH($D317,'     2022    '!$D$1:$D$1794,0),MATCH(X$1,'     2022    '!$A$1:$AC$1,0))</f>
        <v/>
      </c>
      <c r="Y317" s="151" t="str">
        <f>INDEX('     2022    '!$A$1:$AC$1563,MATCH($D317,'     2022    '!$D$1:$D$1794,0),MATCH(Y$1,'     2022    '!$A$1:$AC$1,0))</f>
        <v/>
      </c>
      <c r="Z317" s="156">
        <f>INDEX('     2022    '!$A$1:$AC$1563,MATCH($D317,'     2022    '!$D$1:$D$1794,0),MATCH(Z$1,'     2022    '!$A$1:$AC$1,0))</f>
        <v>0.04</v>
      </c>
      <c r="AA317" s="153" t="str">
        <f>INDEX('     2022    '!$A$1:$AC$1563,MATCH($D317,'     2022    '!$D$1:$D$1794,0),MATCH(AA$1,'     2022    '!$A$1:$AC$1,0))</f>
        <v>1008-T1-69254632</v>
      </c>
      <c r="AB317" s="153" t="str">
        <f>INDEX('     2022    '!$A$1:$AC$1563,MATCH($D317,'     2022    '!$D$1:$D$1794,0),MATCH(AB$1,'     2022    '!$A$1:$AC$1,0))</f>
        <v>PL/IMP18090</v>
      </c>
      <c r="AC317" s="153" t="str">
        <f>INDEX('     2022    '!$A$1:$AC$1563,MATCH($D317,'     2022    '!$D$1:$D$1794,0),MATCH(AC$1,'     2022    '!$A$1:$AC$1,0))</f>
        <v>12/31/2099</v>
      </c>
    </row>
    <row r="318" spans="1:29">
      <c r="A318" s="32">
        <f t="shared" si="8"/>
        <v>315</v>
      </c>
      <c r="B318" s="68" t="str">
        <f>INDEX('     2022    '!B$2:B$1794,MATCH(D318,'     2022    '!D$2:D$1794,0))</f>
        <v/>
      </c>
      <c r="C318" s="204" t="str">
        <f>INDEX('     2022    '!C$2:C$1794,MATCH(D318,'     2022    '!D$2:D$1794,0))</f>
        <v>Single Shot - 30mm</v>
      </c>
      <c r="D318" s="205" t="str">
        <f>INDEX('     2022    '!D:D,MATCH(A318,'     2022    '!AF:AF,0))</f>
        <v>PRCS30(ND)-EB30A</v>
      </c>
      <c r="E318" s="204" t="str">
        <f>INDEX('     2022    '!$A$1:$BP$1563,MATCH(D318,'     2022    '!$D$1:$D$1794,0),MATCH(E$1,'     2022    '!$A$1:$BH$1,0))</f>
        <v>30mm Blue Comet w/Red Mine. ULTRA LOW DEBRIS</v>
      </c>
      <c r="F318" s="206" t="str">
        <f>IFERROR(IF(LEFT(INDEX('     2022    '!AD$2:AD$1794,MATCH(D318,'     2022    '!D$2:D$1794,0)),4)="http",HYPERLINK(INDEX('     2022    '!AD$2:AD$1794,MATCH(D318,'     2022    '!D$2:D$1794,0)),"Video"),""),"")</f>
        <v/>
      </c>
      <c r="G318" s="207">
        <f>INDEX('     2022    '!$A$1:$AC$1563,MATCH($D318,'     2022    '!$D$1:$D$1794,0),MATCH(G$1,'     2022    '!$A$1:$AC$1,0))</f>
        <v>1</v>
      </c>
      <c r="H318" s="150"/>
      <c r="I318" s="152">
        <f>INDEX('     2022    '!$A$1:$AC$1563,MATCH($D318,'     2022    '!$D$1:$D$1794,0),MATCH(I$1,'     2022    '!$A$1:$AC$1,0))</f>
        <v>105.93</v>
      </c>
      <c r="J318" s="150"/>
      <c r="K318" s="151">
        <f t="shared" si="9"/>
        <v>2.3306</v>
      </c>
      <c r="L318" s="152">
        <f>INDEX('     2022    '!$A$1:$AC$1563,MATCH($D318,'     2022    '!$D$1:$D$1794,0),MATCH(L$1,'     2022    '!$A$1:$AC$1,0))</f>
        <v>106.04230000000001</v>
      </c>
      <c r="M318" s="152">
        <f>INDEX('     2022    '!$A$1:$AC$1563,MATCH($D318,'     2022    '!$D$1:$D$1794,0),MATCH(M$1,'     2022    '!$A$1:$AC$1,0))</f>
        <v>116.53</v>
      </c>
      <c r="N318" s="153" t="str">
        <f>INDEX('     2022    '!$A$1:$AC$1563,MATCH($D318,'     2022    '!$D$1:$D$1794,0),MATCH(N$1,'     2022    '!$A$1:$AC$1,0))</f>
        <v>30mm</v>
      </c>
      <c r="O318" s="154">
        <f>INDEX('     2022    '!$A$1:$AC$1563,MATCH($D318,'     2022    '!$D$1:$D$1794,0),MATCH(O$1,'     2022    '!$A$1:$AC$1,0))</f>
        <v>50</v>
      </c>
      <c r="P318" s="153">
        <f>INDEX('     2022    '!$A$1:$AC$1563,MATCH($D318,'     2022    '!$D$1:$D$1794,0),MATCH(P$1,'     2022    '!$A$1:$AC$1,0))</f>
        <v>3</v>
      </c>
      <c r="Q318" s="153" t="str">
        <f>INDEX('     2022    '!$A$1:$AC$1563,MATCH($D318,'     2022    '!$D$1:$D$1794,0),MATCH(Q$1,'     2022    '!$A$1:$AC$1,0))</f>
        <v>Yes</v>
      </c>
      <c r="R318" s="155">
        <f>INDEX('     2022    '!$A$1:$AC$1563,MATCH($D318,'     2022    '!$D$1:$D$1794,0),MATCH(R$1,'     2022    '!$A$1:$AC$1,0))</f>
        <v>5.5</v>
      </c>
      <c r="S318" s="155">
        <f>INDEX('     2022    '!$A$1:$AC$1563,MATCH($D318,'     2022    '!$D$1:$D$1794,0),MATCH(S$1,'     2022    '!$A$1:$AC$1,0))</f>
        <v>1.45</v>
      </c>
      <c r="T318" s="155">
        <f>INDEX('     2022    '!$A$1:$AC$1563,MATCH($D318,'     2022    '!$D$1:$D$1794,0),MATCH(T$1,'     2022    '!$A$1:$AC$1,0))</f>
        <v>0.3</v>
      </c>
      <c r="U318" s="154" t="str">
        <f>INDEX('     2022    '!$A$1:$AC$1563,MATCH($D318,'     2022    '!$D$1:$D$1794,0),MATCH(U$1,'     2022    '!$A$1:$AC$1,0))</f>
        <v>1.4G</v>
      </c>
      <c r="V318" s="153" t="str">
        <f>INDEX('     2022    '!$A$1:$AC$1563,MATCH($D318,'     2022    '!$D$1:$D$1794,0),MATCH(V$1,'     2022    '!$A$1:$AC$1,0))</f>
        <v>UN0336</v>
      </c>
      <c r="W318" s="153" t="str">
        <f>INDEX('     2022    '!$A$1:$AC$1563,MATCH($D318,'     2022    '!$D$1:$D$1794,0),MATCH(W$1,'     2022    '!$A$1:$AC$1,0))</f>
        <v>T1</v>
      </c>
      <c r="X318" s="151" t="str">
        <f>INDEX('     2022    '!$A$1:$AC$1563,MATCH($D318,'     2022    '!$D$1:$D$1794,0),MATCH(X$1,'     2022    '!$A$1:$AC$1,0))</f>
        <v/>
      </c>
      <c r="Y318" s="151" t="str">
        <f>INDEX('     2022    '!$A$1:$AC$1563,MATCH($D318,'     2022    '!$D$1:$D$1794,0),MATCH(Y$1,'     2022    '!$A$1:$AC$1,0))</f>
        <v/>
      </c>
      <c r="Z318" s="156">
        <f>INDEX('     2022    '!$A$1:$AC$1563,MATCH($D318,'     2022    '!$D$1:$D$1794,0),MATCH(Z$1,'     2022    '!$A$1:$AC$1,0))</f>
        <v>0.04</v>
      </c>
      <c r="AA318" s="153" t="str">
        <f>INDEX('     2022    '!$A$1:$AC$1563,MATCH($D318,'     2022    '!$D$1:$D$1794,0),MATCH(AA$1,'     2022    '!$A$1:$AC$1,0))</f>
        <v>1008-T1-69254632</v>
      </c>
      <c r="AB318" s="153" t="str">
        <f>INDEX('     2022    '!$A$1:$AC$1563,MATCH($D318,'     2022    '!$D$1:$D$1794,0),MATCH(AB$1,'     2022    '!$A$1:$AC$1,0))</f>
        <v>PL/IMP18090</v>
      </c>
      <c r="AC318" s="153" t="str">
        <f>INDEX('     2022    '!$A$1:$AC$1563,MATCH($D318,'     2022    '!$D$1:$D$1794,0),MATCH(AC$1,'     2022    '!$A$1:$AC$1,0))</f>
        <v>12/31/2099</v>
      </c>
    </row>
    <row r="319" spans="1:29">
      <c r="A319" s="32">
        <f t="shared" si="8"/>
        <v>316</v>
      </c>
      <c r="B319" s="68" t="str">
        <f>INDEX('     2022    '!B$2:B$1794,MATCH(D319,'     2022    '!D$2:D$1794,0))</f>
        <v/>
      </c>
      <c r="C319" s="204" t="str">
        <f>INDEX('     2022    '!C$2:C$1794,MATCH(D319,'     2022    '!D$2:D$1794,0))</f>
        <v>Single Shot - 30mm</v>
      </c>
      <c r="D319" s="205" t="str">
        <f>INDEX('     2022    '!D:D,MATCH(A319,'     2022    '!AF:AF,0))</f>
        <v>PRCS30(ND)-EB30D</v>
      </c>
      <c r="E319" s="204" t="str">
        <f>INDEX('     2022    '!$A$1:$BP$1563,MATCH(D319,'     2022    '!$D$1:$D$1794,0),MATCH(E$1,'     2022    '!$A$1:$BH$1,0))</f>
        <v>30mm Blue Comet w/Twilight Glitter Mine. ULTRA LOW DEBRIS</v>
      </c>
      <c r="F319" s="206" t="str">
        <f>IFERROR(IF(LEFT(INDEX('     2022    '!AD$2:AD$1794,MATCH(D319,'     2022    '!D$2:D$1794,0)),4)="http",HYPERLINK(INDEX('     2022    '!AD$2:AD$1794,MATCH(D319,'     2022    '!D$2:D$1794,0)),"Video"),""),"")</f>
        <v/>
      </c>
      <c r="G319" s="207">
        <f>INDEX('     2022    '!$A$1:$AC$1563,MATCH($D319,'     2022    '!$D$1:$D$1794,0),MATCH(G$1,'     2022    '!$A$1:$AC$1,0))</f>
        <v>0</v>
      </c>
      <c r="H319" s="150"/>
      <c r="I319" s="152">
        <f>INDEX('     2022    '!$A$1:$AC$1563,MATCH($D319,'     2022    '!$D$1:$D$1794,0),MATCH(I$1,'     2022    '!$A$1:$AC$1,0))</f>
        <v>105.93</v>
      </c>
      <c r="J319" s="150"/>
      <c r="K319" s="151">
        <f t="shared" si="9"/>
        <v>2.3306</v>
      </c>
      <c r="L319" s="152">
        <f>INDEX('     2022    '!$A$1:$AC$1563,MATCH($D319,'     2022    '!$D$1:$D$1794,0),MATCH(L$1,'     2022    '!$A$1:$AC$1,0))</f>
        <v>106.04230000000001</v>
      </c>
      <c r="M319" s="152">
        <f>INDEX('     2022    '!$A$1:$AC$1563,MATCH($D319,'     2022    '!$D$1:$D$1794,0),MATCH(M$1,'     2022    '!$A$1:$AC$1,0))</f>
        <v>116.53</v>
      </c>
      <c r="N319" s="153" t="str">
        <f>INDEX('     2022    '!$A$1:$AC$1563,MATCH($D319,'     2022    '!$D$1:$D$1794,0),MATCH(N$1,'     2022    '!$A$1:$AC$1,0))</f>
        <v>30mm</v>
      </c>
      <c r="O319" s="154">
        <f>INDEX('     2022    '!$A$1:$AC$1563,MATCH($D319,'     2022    '!$D$1:$D$1794,0),MATCH(O$1,'     2022    '!$A$1:$AC$1,0))</f>
        <v>50</v>
      </c>
      <c r="P319" s="153">
        <f>INDEX('     2022    '!$A$1:$AC$1563,MATCH($D319,'     2022    '!$D$1:$D$1794,0),MATCH(P$1,'     2022    '!$A$1:$AC$1,0))</f>
        <v>3</v>
      </c>
      <c r="Q319" s="153" t="str">
        <f>INDEX('     2022    '!$A$1:$AC$1563,MATCH($D319,'     2022    '!$D$1:$D$1794,0),MATCH(Q$1,'     2022    '!$A$1:$AC$1,0))</f>
        <v>Yes</v>
      </c>
      <c r="R319" s="155">
        <f>INDEX('     2022    '!$A$1:$AC$1563,MATCH($D319,'     2022    '!$D$1:$D$1794,0),MATCH(R$1,'     2022    '!$A$1:$AC$1,0))</f>
        <v>5.5</v>
      </c>
      <c r="S319" s="155">
        <f>INDEX('     2022    '!$A$1:$AC$1563,MATCH($D319,'     2022    '!$D$1:$D$1794,0),MATCH(S$1,'     2022    '!$A$1:$AC$1,0))</f>
        <v>1.45</v>
      </c>
      <c r="T319" s="155">
        <f>INDEX('     2022    '!$A$1:$AC$1563,MATCH($D319,'     2022    '!$D$1:$D$1794,0),MATCH(T$1,'     2022    '!$A$1:$AC$1,0))</f>
        <v>0.3</v>
      </c>
      <c r="U319" s="154" t="str">
        <f>INDEX('     2022    '!$A$1:$AC$1563,MATCH($D319,'     2022    '!$D$1:$D$1794,0),MATCH(U$1,'     2022    '!$A$1:$AC$1,0))</f>
        <v>1.4G</v>
      </c>
      <c r="V319" s="153" t="str">
        <f>INDEX('     2022    '!$A$1:$AC$1563,MATCH($D319,'     2022    '!$D$1:$D$1794,0),MATCH(V$1,'     2022    '!$A$1:$AC$1,0))</f>
        <v>UN0336</v>
      </c>
      <c r="W319" s="153" t="str">
        <f>INDEX('     2022    '!$A$1:$AC$1563,MATCH($D319,'     2022    '!$D$1:$D$1794,0),MATCH(W$1,'     2022    '!$A$1:$AC$1,0))</f>
        <v>T1</v>
      </c>
      <c r="X319" s="151" t="str">
        <f>INDEX('     2022    '!$A$1:$AC$1563,MATCH($D319,'     2022    '!$D$1:$D$1794,0),MATCH(X$1,'     2022    '!$A$1:$AC$1,0))</f>
        <v/>
      </c>
      <c r="Y319" s="151" t="str">
        <f>INDEX('     2022    '!$A$1:$AC$1563,MATCH($D319,'     2022    '!$D$1:$D$1794,0),MATCH(Y$1,'     2022    '!$A$1:$AC$1,0))</f>
        <v/>
      </c>
      <c r="Z319" s="156">
        <f>INDEX('     2022    '!$A$1:$AC$1563,MATCH($D319,'     2022    '!$D$1:$D$1794,0),MATCH(Z$1,'     2022    '!$A$1:$AC$1,0))</f>
        <v>0.04</v>
      </c>
      <c r="AA319" s="153" t="str">
        <f>INDEX('     2022    '!$A$1:$AC$1563,MATCH($D319,'     2022    '!$D$1:$D$1794,0),MATCH(AA$1,'     2022    '!$A$1:$AC$1,0))</f>
        <v>1008-T1-69254632</v>
      </c>
      <c r="AB319" s="153" t="str">
        <f>INDEX('     2022    '!$A$1:$AC$1563,MATCH($D319,'     2022    '!$D$1:$D$1794,0),MATCH(AB$1,'     2022    '!$A$1:$AC$1,0))</f>
        <v>PL/IMP18090</v>
      </c>
      <c r="AC319" s="153" t="str">
        <f>INDEX('     2022    '!$A$1:$AC$1563,MATCH($D319,'     2022    '!$D$1:$D$1794,0),MATCH(AC$1,'     2022    '!$A$1:$AC$1,0))</f>
        <v>12/31/2099</v>
      </c>
    </row>
    <row r="320" spans="1:29">
      <c r="A320" s="32">
        <f t="shared" si="8"/>
        <v>317</v>
      </c>
      <c r="B320" s="68" t="str">
        <f>INDEX('     2022    '!B$2:B$1794,MATCH(D320,'     2022    '!D$2:D$1794,0))</f>
        <v/>
      </c>
      <c r="C320" s="204" t="str">
        <f>INDEX('     2022    '!C$2:C$1794,MATCH(D320,'     2022    '!D$2:D$1794,0))</f>
        <v>Single Shot - 30mm</v>
      </c>
      <c r="D320" s="205" t="str">
        <f>INDEX('     2022    '!D:D,MATCH(A320,'     2022    '!AF:AF,0))</f>
        <v>PRCS30(ND)-EB31</v>
      </c>
      <c r="E320" s="204" t="str">
        <f>INDEX('     2022    '!$A$1:$BP$1563,MATCH(D320,'     2022    '!$D$1:$D$1794,0),MATCH(E$1,'     2022    '!$A$1:$BH$1,0))</f>
        <v>30mm Purple Comet w/Purple Mine. ULTRA LOW DEBRIS</v>
      </c>
      <c r="F320" s="206" t="str">
        <f>IFERROR(IF(LEFT(INDEX('     2022    '!AD$2:AD$1794,MATCH(D320,'     2022    '!D$2:D$1794,0)),4)="http",HYPERLINK(INDEX('     2022    '!AD$2:AD$1794,MATCH(D320,'     2022    '!D$2:D$1794,0)),"Video"),""),"")</f>
        <v/>
      </c>
      <c r="G320" s="207">
        <f>INDEX('     2022    '!$A$1:$AC$1563,MATCH($D320,'     2022    '!$D$1:$D$1794,0),MATCH(G$1,'     2022    '!$A$1:$AC$1,0))</f>
        <v>6</v>
      </c>
      <c r="H320" s="150"/>
      <c r="I320" s="152">
        <f>INDEX('     2022    '!$A$1:$AC$1563,MATCH($D320,'     2022    '!$D$1:$D$1794,0),MATCH(I$1,'     2022    '!$A$1:$AC$1,0))</f>
        <v>105.93</v>
      </c>
      <c r="J320" s="150"/>
      <c r="K320" s="151">
        <f t="shared" si="9"/>
        <v>2.3306</v>
      </c>
      <c r="L320" s="152">
        <f>INDEX('     2022    '!$A$1:$AC$1563,MATCH($D320,'     2022    '!$D$1:$D$1794,0),MATCH(L$1,'     2022    '!$A$1:$AC$1,0))</f>
        <v>106.04230000000001</v>
      </c>
      <c r="M320" s="152">
        <f>INDEX('     2022    '!$A$1:$AC$1563,MATCH($D320,'     2022    '!$D$1:$D$1794,0),MATCH(M$1,'     2022    '!$A$1:$AC$1,0))</f>
        <v>116.53</v>
      </c>
      <c r="N320" s="153" t="str">
        <f>INDEX('     2022    '!$A$1:$AC$1563,MATCH($D320,'     2022    '!$D$1:$D$1794,0),MATCH(N$1,'     2022    '!$A$1:$AC$1,0))</f>
        <v>30mm</v>
      </c>
      <c r="O320" s="154">
        <f>INDEX('     2022    '!$A$1:$AC$1563,MATCH($D320,'     2022    '!$D$1:$D$1794,0),MATCH(O$1,'     2022    '!$A$1:$AC$1,0))</f>
        <v>50</v>
      </c>
      <c r="P320" s="153">
        <f>INDEX('     2022    '!$A$1:$AC$1563,MATCH($D320,'     2022    '!$D$1:$D$1794,0),MATCH(P$1,'     2022    '!$A$1:$AC$1,0))</f>
        <v>3</v>
      </c>
      <c r="Q320" s="153" t="str">
        <f>INDEX('     2022    '!$A$1:$AC$1563,MATCH($D320,'     2022    '!$D$1:$D$1794,0),MATCH(Q$1,'     2022    '!$A$1:$AC$1,0))</f>
        <v>Yes</v>
      </c>
      <c r="R320" s="155">
        <f>INDEX('     2022    '!$A$1:$AC$1563,MATCH($D320,'     2022    '!$D$1:$D$1794,0),MATCH(R$1,'     2022    '!$A$1:$AC$1,0))</f>
        <v>5.5</v>
      </c>
      <c r="S320" s="155">
        <f>INDEX('     2022    '!$A$1:$AC$1563,MATCH($D320,'     2022    '!$D$1:$D$1794,0),MATCH(S$1,'     2022    '!$A$1:$AC$1,0))</f>
        <v>1.45</v>
      </c>
      <c r="T320" s="155">
        <f>INDEX('     2022    '!$A$1:$AC$1563,MATCH($D320,'     2022    '!$D$1:$D$1794,0),MATCH(T$1,'     2022    '!$A$1:$AC$1,0))</f>
        <v>0.3</v>
      </c>
      <c r="U320" s="154" t="str">
        <f>INDEX('     2022    '!$A$1:$AC$1563,MATCH($D320,'     2022    '!$D$1:$D$1794,0),MATCH(U$1,'     2022    '!$A$1:$AC$1,0))</f>
        <v>1.4G</v>
      </c>
      <c r="V320" s="153" t="str">
        <f>INDEX('     2022    '!$A$1:$AC$1563,MATCH($D320,'     2022    '!$D$1:$D$1794,0),MATCH(V$1,'     2022    '!$A$1:$AC$1,0))</f>
        <v>UN0336</v>
      </c>
      <c r="W320" s="153" t="str">
        <f>INDEX('     2022    '!$A$1:$AC$1563,MATCH($D320,'     2022    '!$D$1:$D$1794,0),MATCH(W$1,'     2022    '!$A$1:$AC$1,0))</f>
        <v>T1</v>
      </c>
      <c r="X320" s="151" t="str">
        <f>INDEX('     2022    '!$A$1:$AC$1563,MATCH($D320,'     2022    '!$D$1:$D$1794,0),MATCH(X$1,'     2022    '!$A$1:$AC$1,0))</f>
        <v/>
      </c>
      <c r="Y320" s="151" t="str">
        <f>INDEX('     2022    '!$A$1:$AC$1563,MATCH($D320,'     2022    '!$D$1:$D$1794,0),MATCH(Y$1,'     2022    '!$A$1:$AC$1,0))</f>
        <v/>
      </c>
      <c r="Z320" s="156">
        <f>INDEX('     2022    '!$A$1:$AC$1563,MATCH($D320,'     2022    '!$D$1:$D$1794,0),MATCH(Z$1,'     2022    '!$A$1:$AC$1,0))</f>
        <v>0.04</v>
      </c>
      <c r="AA320" s="153" t="str">
        <f>INDEX('     2022    '!$A$1:$AC$1563,MATCH($D320,'     2022    '!$D$1:$D$1794,0),MATCH(AA$1,'     2022    '!$A$1:$AC$1,0))</f>
        <v>1008-T1-69254632</v>
      </c>
      <c r="AB320" s="153" t="str">
        <f>INDEX('     2022    '!$A$1:$AC$1563,MATCH($D320,'     2022    '!$D$1:$D$1794,0),MATCH(AB$1,'     2022    '!$A$1:$AC$1,0))</f>
        <v>PL/IMP18090</v>
      </c>
      <c r="AC320" s="153" t="str">
        <f>INDEX('     2022    '!$A$1:$AC$1563,MATCH($D320,'     2022    '!$D$1:$D$1794,0),MATCH(AC$1,'     2022    '!$A$1:$AC$1,0))</f>
        <v>12/31/2099</v>
      </c>
    </row>
    <row r="321" spans="1:29">
      <c r="A321" s="32">
        <f t="shared" si="8"/>
        <v>318</v>
      </c>
      <c r="B321" s="68" t="str">
        <f>INDEX('     2022    '!B$2:B$1794,MATCH(D321,'     2022    '!D$2:D$1794,0))</f>
        <v/>
      </c>
      <c r="C321" s="204" t="str">
        <f>INDEX('     2022    '!C$2:C$1794,MATCH(D321,'     2022    '!D$2:D$1794,0))</f>
        <v>Single Shot - 30mm</v>
      </c>
      <c r="D321" s="205" t="str">
        <f>INDEX('     2022    '!D:D,MATCH(A321,'     2022    '!AF:AF,0))</f>
        <v>PRCS30(ND)-EB31A</v>
      </c>
      <c r="E321" s="204" t="str">
        <f>INDEX('     2022    '!$A$1:$BP$1563,MATCH(D321,'     2022    '!$D$1:$D$1794,0),MATCH(E$1,'     2022    '!$A$1:$BH$1,0))</f>
        <v>30mm Purple Comet w/Gold Glitter Mine. ULTRA LOW DEBRIS</v>
      </c>
      <c r="F321" s="206" t="str">
        <f>IFERROR(IF(LEFT(INDEX('     2022    '!AD$2:AD$1794,MATCH(D321,'     2022    '!D$2:D$1794,0)),4)="http",HYPERLINK(INDEX('     2022    '!AD$2:AD$1794,MATCH(D321,'     2022    '!D$2:D$1794,0)),"Video"),""),"")</f>
        <v/>
      </c>
      <c r="G321" s="207">
        <f>INDEX('     2022    '!$A$1:$AC$1563,MATCH($D321,'     2022    '!$D$1:$D$1794,0),MATCH(G$1,'     2022    '!$A$1:$AC$1,0))</f>
        <v>0</v>
      </c>
      <c r="H321" s="150"/>
      <c r="I321" s="152">
        <f>INDEX('     2022    '!$A$1:$AC$1563,MATCH($D321,'     2022    '!$D$1:$D$1794,0),MATCH(I$1,'     2022    '!$A$1:$AC$1,0))</f>
        <v>105.93</v>
      </c>
      <c r="J321" s="150"/>
      <c r="K321" s="151">
        <f t="shared" si="9"/>
        <v>2.3306</v>
      </c>
      <c r="L321" s="152">
        <f>INDEX('     2022    '!$A$1:$AC$1563,MATCH($D321,'     2022    '!$D$1:$D$1794,0),MATCH(L$1,'     2022    '!$A$1:$AC$1,0))</f>
        <v>106.04230000000001</v>
      </c>
      <c r="M321" s="152">
        <f>INDEX('     2022    '!$A$1:$AC$1563,MATCH($D321,'     2022    '!$D$1:$D$1794,0),MATCH(M$1,'     2022    '!$A$1:$AC$1,0))</f>
        <v>116.53</v>
      </c>
      <c r="N321" s="153" t="str">
        <f>INDEX('     2022    '!$A$1:$AC$1563,MATCH($D321,'     2022    '!$D$1:$D$1794,0),MATCH(N$1,'     2022    '!$A$1:$AC$1,0))</f>
        <v>30mm</v>
      </c>
      <c r="O321" s="154">
        <f>INDEX('     2022    '!$A$1:$AC$1563,MATCH($D321,'     2022    '!$D$1:$D$1794,0),MATCH(O$1,'     2022    '!$A$1:$AC$1,0))</f>
        <v>50</v>
      </c>
      <c r="P321" s="153">
        <f>INDEX('     2022    '!$A$1:$AC$1563,MATCH($D321,'     2022    '!$D$1:$D$1794,0),MATCH(P$1,'     2022    '!$A$1:$AC$1,0))</f>
        <v>3</v>
      </c>
      <c r="Q321" s="153" t="str">
        <f>INDEX('     2022    '!$A$1:$AC$1563,MATCH($D321,'     2022    '!$D$1:$D$1794,0),MATCH(Q$1,'     2022    '!$A$1:$AC$1,0))</f>
        <v>Yes</v>
      </c>
      <c r="R321" s="155">
        <f>INDEX('     2022    '!$A$1:$AC$1563,MATCH($D321,'     2022    '!$D$1:$D$1794,0),MATCH(R$1,'     2022    '!$A$1:$AC$1,0))</f>
        <v>5.5</v>
      </c>
      <c r="S321" s="155">
        <f>INDEX('     2022    '!$A$1:$AC$1563,MATCH($D321,'     2022    '!$D$1:$D$1794,0),MATCH(S$1,'     2022    '!$A$1:$AC$1,0))</f>
        <v>1.45</v>
      </c>
      <c r="T321" s="155">
        <f>INDEX('     2022    '!$A$1:$AC$1563,MATCH($D321,'     2022    '!$D$1:$D$1794,0),MATCH(T$1,'     2022    '!$A$1:$AC$1,0))</f>
        <v>0.3</v>
      </c>
      <c r="U321" s="154" t="str">
        <f>INDEX('     2022    '!$A$1:$AC$1563,MATCH($D321,'     2022    '!$D$1:$D$1794,0),MATCH(U$1,'     2022    '!$A$1:$AC$1,0))</f>
        <v>1.4G</v>
      </c>
      <c r="V321" s="153" t="str">
        <f>INDEX('     2022    '!$A$1:$AC$1563,MATCH($D321,'     2022    '!$D$1:$D$1794,0),MATCH(V$1,'     2022    '!$A$1:$AC$1,0))</f>
        <v>UN0336</v>
      </c>
      <c r="W321" s="153" t="str">
        <f>INDEX('     2022    '!$A$1:$AC$1563,MATCH($D321,'     2022    '!$D$1:$D$1794,0),MATCH(W$1,'     2022    '!$A$1:$AC$1,0))</f>
        <v>T1</v>
      </c>
      <c r="X321" s="151" t="str">
        <f>INDEX('     2022    '!$A$1:$AC$1563,MATCH($D321,'     2022    '!$D$1:$D$1794,0),MATCH(X$1,'     2022    '!$A$1:$AC$1,0))</f>
        <v/>
      </c>
      <c r="Y321" s="151" t="str">
        <f>INDEX('     2022    '!$A$1:$AC$1563,MATCH($D321,'     2022    '!$D$1:$D$1794,0),MATCH(Y$1,'     2022    '!$A$1:$AC$1,0))</f>
        <v/>
      </c>
      <c r="Z321" s="156">
        <f>INDEX('     2022    '!$A$1:$AC$1563,MATCH($D321,'     2022    '!$D$1:$D$1794,0),MATCH(Z$1,'     2022    '!$A$1:$AC$1,0))</f>
        <v>0.04</v>
      </c>
      <c r="AA321" s="153" t="str">
        <f>INDEX('     2022    '!$A$1:$AC$1563,MATCH($D321,'     2022    '!$D$1:$D$1794,0),MATCH(AA$1,'     2022    '!$A$1:$AC$1,0))</f>
        <v>1008-T1-69254632</v>
      </c>
      <c r="AB321" s="153" t="str">
        <f>INDEX('     2022    '!$A$1:$AC$1563,MATCH($D321,'     2022    '!$D$1:$D$1794,0),MATCH(AB$1,'     2022    '!$A$1:$AC$1,0))</f>
        <v>PL/IMP18090</v>
      </c>
      <c r="AC321" s="153" t="str">
        <f>INDEX('     2022    '!$A$1:$AC$1563,MATCH($D321,'     2022    '!$D$1:$D$1794,0),MATCH(AC$1,'     2022    '!$A$1:$AC$1,0))</f>
        <v>12/31/2099</v>
      </c>
    </row>
    <row r="322" spans="1:29">
      <c r="A322" s="32">
        <f t="shared" si="8"/>
        <v>319</v>
      </c>
      <c r="B322" s="68" t="str">
        <f>INDEX('     2022    '!B$2:B$1794,MATCH(D322,'     2022    '!D$2:D$1794,0))</f>
        <v/>
      </c>
      <c r="C322" s="204" t="str">
        <f>INDEX('     2022    '!C$2:C$1794,MATCH(D322,'     2022    '!D$2:D$1794,0))</f>
        <v>Single Shot - 30mm</v>
      </c>
      <c r="D322" s="205" t="str">
        <f>INDEX('     2022    '!D:D,MATCH(A322,'     2022    '!AF:AF,0))</f>
        <v>PRCS30(ND)-EB31C</v>
      </c>
      <c r="E322" s="204" t="str">
        <f>INDEX('     2022    '!$A$1:$BP$1563,MATCH(D322,'     2022    '!$D$1:$D$1794,0),MATCH(E$1,'     2022    '!$A$1:$BH$1,0))</f>
        <v>30mm Purple Comet w/Twilight Glitter mine. ULTRA LOW DEBRIS</v>
      </c>
      <c r="F322" s="206" t="str">
        <f>IFERROR(IF(LEFT(INDEX('     2022    '!AD$2:AD$1794,MATCH(D322,'     2022    '!D$2:D$1794,0)),4)="http",HYPERLINK(INDEX('     2022    '!AD$2:AD$1794,MATCH(D322,'     2022    '!D$2:D$1794,0)),"Video"),""),"")</f>
        <v/>
      </c>
      <c r="G322" s="207">
        <f>INDEX('     2022    '!$A$1:$AC$1563,MATCH($D322,'     2022    '!$D$1:$D$1794,0),MATCH(G$1,'     2022    '!$A$1:$AC$1,0))</f>
        <v>6</v>
      </c>
      <c r="H322" s="150"/>
      <c r="I322" s="152">
        <f>INDEX('     2022    '!$A$1:$AC$1563,MATCH($D322,'     2022    '!$D$1:$D$1794,0),MATCH(I$1,'     2022    '!$A$1:$AC$1,0))</f>
        <v>105.93</v>
      </c>
      <c r="J322" s="150"/>
      <c r="K322" s="151">
        <f t="shared" si="9"/>
        <v>2.3306</v>
      </c>
      <c r="L322" s="152">
        <f>INDEX('     2022    '!$A$1:$AC$1563,MATCH($D322,'     2022    '!$D$1:$D$1794,0),MATCH(L$1,'     2022    '!$A$1:$AC$1,0))</f>
        <v>106.04230000000001</v>
      </c>
      <c r="M322" s="152">
        <f>INDEX('     2022    '!$A$1:$AC$1563,MATCH($D322,'     2022    '!$D$1:$D$1794,0),MATCH(M$1,'     2022    '!$A$1:$AC$1,0))</f>
        <v>116.53</v>
      </c>
      <c r="N322" s="153" t="str">
        <f>INDEX('     2022    '!$A$1:$AC$1563,MATCH($D322,'     2022    '!$D$1:$D$1794,0),MATCH(N$1,'     2022    '!$A$1:$AC$1,0))</f>
        <v>30mm</v>
      </c>
      <c r="O322" s="154">
        <f>INDEX('     2022    '!$A$1:$AC$1563,MATCH($D322,'     2022    '!$D$1:$D$1794,0),MATCH(O$1,'     2022    '!$A$1:$AC$1,0))</f>
        <v>50</v>
      </c>
      <c r="P322" s="153">
        <f>INDEX('     2022    '!$A$1:$AC$1563,MATCH($D322,'     2022    '!$D$1:$D$1794,0),MATCH(P$1,'     2022    '!$A$1:$AC$1,0))</f>
        <v>3</v>
      </c>
      <c r="Q322" s="153" t="str">
        <f>INDEX('     2022    '!$A$1:$AC$1563,MATCH($D322,'     2022    '!$D$1:$D$1794,0),MATCH(Q$1,'     2022    '!$A$1:$AC$1,0))</f>
        <v>Yes</v>
      </c>
      <c r="R322" s="155">
        <f>INDEX('     2022    '!$A$1:$AC$1563,MATCH($D322,'     2022    '!$D$1:$D$1794,0),MATCH(R$1,'     2022    '!$A$1:$AC$1,0))</f>
        <v>5.5</v>
      </c>
      <c r="S322" s="155">
        <f>INDEX('     2022    '!$A$1:$AC$1563,MATCH($D322,'     2022    '!$D$1:$D$1794,0),MATCH(S$1,'     2022    '!$A$1:$AC$1,0))</f>
        <v>1.45</v>
      </c>
      <c r="T322" s="155">
        <f>INDEX('     2022    '!$A$1:$AC$1563,MATCH($D322,'     2022    '!$D$1:$D$1794,0),MATCH(T$1,'     2022    '!$A$1:$AC$1,0))</f>
        <v>0.3</v>
      </c>
      <c r="U322" s="154" t="str">
        <f>INDEX('     2022    '!$A$1:$AC$1563,MATCH($D322,'     2022    '!$D$1:$D$1794,0),MATCH(U$1,'     2022    '!$A$1:$AC$1,0))</f>
        <v>1.4G</v>
      </c>
      <c r="V322" s="153" t="str">
        <f>INDEX('     2022    '!$A$1:$AC$1563,MATCH($D322,'     2022    '!$D$1:$D$1794,0),MATCH(V$1,'     2022    '!$A$1:$AC$1,0))</f>
        <v>UN0336</v>
      </c>
      <c r="W322" s="153" t="str">
        <f>INDEX('     2022    '!$A$1:$AC$1563,MATCH($D322,'     2022    '!$D$1:$D$1794,0),MATCH(W$1,'     2022    '!$A$1:$AC$1,0))</f>
        <v>T1</v>
      </c>
      <c r="X322" s="151" t="str">
        <f>INDEX('     2022    '!$A$1:$AC$1563,MATCH($D322,'     2022    '!$D$1:$D$1794,0),MATCH(X$1,'     2022    '!$A$1:$AC$1,0))</f>
        <v/>
      </c>
      <c r="Y322" s="151" t="str">
        <f>INDEX('     2022    '!$A$1:$AC$1563,MATCH($D322,'     2022    '!$D$1:$D$1794,0),MATCH(Y$1,'     2022    '!$A$1:$AC$1,0))</f>
        <v/>
      </c>
      <c r="Z322" s="156">
        <f>INDEX('     2022    '!$A$1:$AC$1563,MATCH($D322,'     2022    '!$D$1:$D$1794,0),MATCH(Z$1,'     2022    '!$A$1:$AC$1,0))</f>
        <v>0.04</v>
      </c>
      <c r="AA322" s="153" t="str">
        <f>INDEX('     2022    '!$A$1:$AC$1563,MATCH($D322,'     2022    '!$D$1:$D$1794,0),MATCH(AA$1,'     2022    '!$A$1:$AC$1,0))</f>
        <v>1008-T1-69254632</v>
      </c>
      <c r="AB322" s="153" t="str">
        <f>INDEX('     2022    '!$A$1:$AC$1563,MATCH($D322,'     2022    '!$D$1:$D$1794,0),MATCH(AB$1,'     2022    '!$A$1:$AC$1,0))</f>
        <v>PL/IMP18090</v>
      </c>
      <c r="AC322" s="153" t="str">
        <f>INDEX('     2022    '!$A$1:$AC$1563,MATCH($D322,'     2022    '!$D$1:$D$1794,0),MATCH(AC$1,'     2022    '!$A$1:$AC$1,0))</f>
        <v>12/31/2099</v>
      </c>
    </row>
    <row r="323" spans="1:29">
      <c r="A323" s="32">
        <f t="shared" si="8"/>
        <v>320</v>
      </c>
      <c r="B323" s="68" t="str">
        <f>INDEX('     2022    '!B$2:B$1794,MATCH(D323,'     2022    '!D$2:D$1794,0))</f>
        <v/>
      </c>
      <c r="C323" s="204" t="str">
        <f>INDEX('     2022    '!C$2:C$1794,MATCH(D323,'     2022    '!D$2:D$1794,0))</f>
        <v>Single Shot - 30mm</v>
      </c>
      <c r="D323" s="205" t="str">
        <f>INDEX('     2022    '!D:D,MATCH(A323,'     2022    '!AF:AF,0))</f>
        <v>PRCS30(ND)-EB13</v>
      </c>
      <c r="E323" s="204" t="str">
        <f>INDEX('     2022    '!$A$1:$BP$1563,MATCH(D323,'     2022    '!$D$1:$D$1794,0),MATCH(E$1,'     2022    '!$A$1:$BH$1,0))</f>
        <v>30mm Aqua Comet w/ Orange Stars Mine. ULTRA LOW DEBRIS</v>
      </c>
      <c r="F323" s="206" t="str">
        <f>IFERROR(IF(LEFT(INDEX('     2022    '!AD$2:AD$1794,MATCH(D323,'     2022    '!D$2:D$1794,0)),4)="http",HYPERLINK(INDEX('     2022    '!AD$2:AD$1794,MATCH(D323,'     2022    '!D$2:D$1794,0)),"Video"),""),"")</f>
        <v/>
      </c>
      <c r="G323" s="207">
        <f>INDEX('     2022    '!$A$1:$AC$1563,MATCH($D323,'     2022    '!$D$1:$D$1794,0),MATCH(G$1,'     2022    '!$A$1:$AC$1,0))</f>
        <v>0</v>
      </c>
      <c r="H323" s="150"/>
      <c r="I323" s="152">
        <f>INDEX('     2022    '!$A$1:$AC$1563,MATCH($D323,'     2022    '!$D$1:$D$1794,0),MATCH(I$1,'     2022    '!$A$1:$AC$1,0))</f>
        <v>105.93</v>
      </c>
      <c r="J323" s="150"/>
      <c r="K323" s="151">
        <f t="shared" si="9"/>
        <v>2.3306</v>
      </c>
      <c r="L323" s="152">
        <f>INDEX('     2022    '!$A$1:$AC$1563,MATCH($D323,'     2022    '!$D$1:$D$1794,0),MATCH(L$1,'     2022    '!$A$1:$AC$1,0))</f>
        <v>106.04230000000001</v>
      </c>
      <c r="M323" s="152">
        <f>INDEX('     2022    '!$A$1:$AC$1563,MATCH($D323,'     2022    '!$D$1:$D$1794,0),MATCH(M$1,'     2022    '!$A$1:$AC$1,0))</f>
        <v>116.53</v>
      </c>
      <c r="N323" s="153" t="str">
        <f>INDEX('     2022    '!$A$1:$AC$1563,MATCH($D323,'     2022    '!$D$1:$D$1794,0),MATCH(N$1,'     2022    '!$A$1:$AC$1,0))</f>
        <v>30mm</v>
      </c>
      <c r="O323" s="154">
        <f>INDEX('     2022    '!$A$1:$AC$1563,MATCH($D323,'     2022    '!$D$1:$D$1794,0),MATCH(O$1,'     2022    '!$A$1:$AC$1,0))</f>
        <v>50</v>
      </c>
      <c r="P323" s="153">
        <f>INDEX('     2022    '!$A$1:$AC$1563,MATCH($D323,'     2022    '!$D$1:$D$1794,0),MATCH(P$1,'     2022    '!$A$1:$AC$1,0))</f>
        <v>3</v>
      </c>
      <c r="Q323" s="153" t="str">
        <f>INDEX('     2022    '!$A$1:$AC$1563,MATCH($D323,'     2022    '!$D$1:$D$1794,0),MATCH(Q$1,'     2022    '!$A$1:$AC$1,0))</f>
        <v>Yes</v>
      </c>
      <c r="R323" s="155">
        <f>INDEX('     2022    '!$A$1:$AC$1563,MATCH($D323,'     2022    '!$D$1:$D$1794,0),MATCH(R$1,'     2022    '!$A$1:$AC$1,0))</f>
        <v>5.5</v>
      </c>
      <c r="S323" s="155">
        <f>INDEX('     2022    '!$A$1:$AC$1563,MATCH($D323,'     2022    '!$D$1:$D$1794,0),MATCH(S$1,'     2022    '!$A$1:$AC$1,0))</f>
        <v>1.45</v>
      </c>
      <c r="T323" s="155">
        <f>INDEX('     2022    '!$A$1:$AC$1563,MATCH($D323,'     2022    '!$D$1:$D$1794,0),MATCH(T$1,'     2022    '!$A$1:$AC$1,0))</f>
        <v>0.3</v>
      </c>
      <c r="U323" s="154" t="str">
        <f>INDEX('     2022    '!$A$1:$AC$1563,MATCH($D323,'     2022    '!$D$1:$D$1794,0),MATCH(U$1,'     2022    '!$A$1:$AC$1,0))</f>
        <v>1.4G</v>
      </c>
      <c r="V323" s="153" t="str">
        <f>INDEX('     2022    '!$A$1:$AC$1563,MATCH($D323,'     2022    '!$D$1:$D$1794,0),MATCH(V$1,'     2022    '!$A$1:$AC$1,0))</f>
        <v>UN0336</v>
      </c>
      <c r="W323" s="153" t="str">
        <f>INDEX('     2022    '!$A$1:$AC$1563,MATCH($D323,'     2022    '!$D$1:$D$1794,0),MATCH(W$1,'     2022    '!$A$1:$AC$1,0))</f>
        <v>T1</v>
      </c>
      <c r="X323" s="151" t="str">
        <f>INDEX('     2022    '!$A$1:$AC$1563,MATCH($D323,'     2022    '!$D$1:$D$1794,0),MATCH(X$1,'     2022    '!$A$1:$AC$1,0))</f>
        <v/>
      </c>
      <c r="Y323" s="151" t="str">
        <f>INDEX('     2022    '!$A$1:$AC$1563,MATCH($D323,'     2022    '!$D$1:$D$1794,0),MATCH(Y$1,'     2022    '!$A$1:$AC$1,0))</f>
        <v/>
      </c>
      <c r="Z323" s="156">
        <f>INDEX('     2022    '!$A$1:$AC$1563,MATCH($D323,'     2022    '!$D$1:$D$1794,0),MATCH(Z$1,'     2022    '!$A$1:$AC$1,0))</f>
        <v>0.04</v>
      </c>
      <c r="AA323" s="153" t="str">
        <f>INDEX('     2022    '!$A$1:$AC$1563,MATCH($D323,'     2022    '!$D$1:$D$1794,0),MATCH(AA$1,'     2022    '!$A$1:$AC$1,0))</f>
        <v>1008-T1-69254632</v>
      </c>
      <c r="AB323" s="153" t="str">
        <f>INDEX('     2022    '!$A$1:$AC$1563,MATCH($D323,'     2022    '!$D$1:$D$1794,0),MATCH(AB$1,'     2022    '!$A$1:$AC$1,0))</f>
        <v>PL/IMP18090</v>
      </c>
      <c r="AC323" s="153" t="str">
        <f>INDEX('     2022    '!$A$1:$AC$1563,MATCH($D323,'     2022    '!$D$1:$D$1794,0),MATCH(AC$1,'     2022    '!$A$1:$AC$1,0))</f>
        <v>12/31/2099</v>
      </c>
    </row>
    <row r="324" spans="1:29">
      <c r="A324" s="32">
        <f t="shared" si="8"/>
        <v>321</v>
      </c>
      <c r="B324" s="68" t="str">
        <f>INDEX('     2022    '!B$2:B$1794,MATCH(D324,'     2022    '!D$2:D$1794,0))</f>
        <v/>
      </c>
      <c r="C324" s="204" t="str">
        <f>INDEX('     2022    '!C$2:C$1794,MATCH(D324,'     2022    '!D$2:D$1794,0))</f>
        <v>Single Shot - 30mm</v>
      </c>
      <c r="D324" s="205" t="str">
        <f>INDEX('     2022    '!D:D,MATCH(A324,'     2022    '!AF:AF,0))</f>
        <v>PRCS30(ND)-C23</v>
      </c>
      <c r="E324" s="204" t="str">
        <f>INDEX('     2022    '!$A$1:$BP$1563,MATCH(D324,'     2022    '!$D$1:$D$1794,0),MATCH(E$1,'     2022    '!$A$1:$BH$1,0))</f>
        <v>30mm Midnight Snow comet. ULTRA LOW DEBRIS</v>
      </c>
      <c r="F324" s="206" t="str">
        <f>IFERROR(IF(LEFT(INDEX('     2022    '!AD$2:AD$1794,MATCH(D324,'     2022    '!D$2:D$1794,0)),4)="http",HYPERLINK(INDEX('     2022    '!AD$2:AD$1794,MATCH(D324,'     2022    '!D$2:D$1794,0)),"Video"),""),"")</f>
        <v/>
      </c>
      <c r="G324" s="207">
        <f>INDEX('     2022    '!$A$1:$AC$1563,MATCH($D324,'     2022    '!$D$1:$D$1794,0),MATCH(G$1,'     2022    '!$A$1:$AC$1,0))</f>
        <v>9</v>
      </c>
      <c r="H324" s="150"/>
      <c r="I324" s="152">
        <f>INDEX('     2022    '!$A$1:$AC$1563,MATCH($D324,'     2022    '!$D$1:$D$1794,0),MATCH(I$1,'     2022    '!$A$1:$AC$1,0))</f>
        <v>106.57</v>
      </c>
      <c r="J324" s="150"/>
      <c r="K324" s="151">
        <f t="shared" si="9"/>
        <v>2.3446000000000002</v>
      </c>
      <c r="L324" s="152">
        <f>INDEX('     2022    '!$A$1:$AC$1563,MATCH($D324,'     2022    '!$D$1:$D$1794,0),MATCH(L$1,'     2022    '!$A$1:$AC$1,0))</f>
        <v>106.67930000000001</v>
      </c>
      <c r="M324" s="152">
        <f>INDEX('     2022    '!$A$1:$AC$1563,MATCH($D324,'     2022    '!$D$1:$D$1794,0),MATCH(M$1,'     2022    '!$A$1:$AC$1,0))</f>
        <v>117.23</v>
      </c>
      <c r="N324" s="153" t="str">
        <f>INDEX('     2022    '!$A$1:$AC$1563,MATCH($D324,'     2022    '!$D$1:$D$1794,0),MATCH(N$1,'     2022    '!$A$1:$AC$1,0))</f>
        <v>30mm</v>
      </c>
      <c r="O324" s="154">
        <f>INDEX('     2022    '!$A$1:$AC$1563,MATCH($D324,'     2022    '!$D$1:$D$1794,0),MATCH(O$1,'     2022    '!$A$1:$AC$1,0))</f>
        <v>50</v>
      </c>
      <c r="P324" s="153">
        <f>INDEX('     2022    '!$A$1:$AC$1563,MATCH($D324,'     2022    '!$D$1:$D$1794,0),MATCH(P$1,'     2022    '!$A$1:$AC$1,0))</f>
        <v>3</v>
      </c>
      <c r="Q324" s="153" t="str">
        <f>INDEX('     2022    '!$A$1:$AC$1563,MATCH($D324,'     2022    '!$D$1:$D$1794,0),MATCH(Q$1,'     2022    '!$A$1:$AC$1,0))</f>
        <v>Yes</v>
      </c>
      <c r="R324" s="155">
        <f>INDEX('     2022    '!$A$1:$AC$1563,MATCH($D324,'     2022    '!$D$1:$D$1794,0),MATCH(R$1,'     2022    '!$A$1:$AC$1,0))</f>
        <v>5.5</v>
      </c>
      <c r="S324" s="155">
        <f>INDEX('     2022    '!$A$1:$AC$1563,MATCH($D324,'     2022    '!$D$1:$D$1794,0),MATCH(S$1,'     2022    '!$A$1:$AC$1,0))</f>
        <v>1.45</v>
      </c>
      <c r="T324" s="155">
        <f>INDEX('     2022    '!$A$1:$AC$1563,MATCH($D324,'     2022    '!$D$1:$D$1794,0),MATCH(T$1,'     2022    '!$A$1:$AC$1,0))</f>
        <v>0.3</v>
      </c>
      <c r="U324" s="154" t="str">
        <f>INDEX('     2022    '!$A$1:$AC$1563,MATCH($D324,'     2022    '!$D$1:$D$1794,0),MATCH(U$1,'     2022    '!$A$1:$AC$1,0))</f>
        <v>1.4G</v>
      </c>
      <c r="V324" s="153" t="str">
        <f>INDEX('     2022    '!$A$1:$AC$1563,MATCH($D324,'     2022    '!$D$1:$D$1794,0),MATCH(V$1,'     2022    '!$A$1:$AC$1,0))</f>
        <v>UN0336</v>
      </c>
      <c r="W324" s="153" t="str">
        <f>INDEX('     2022    '!$A$1:$AC$1563,MATCH($D324,'     2022    '!$D$1:$D$1794,0),MATCH(W$1,'     2022    '!$A$1:$AC$1,0))</f>
        <v>T1</v>
      </c>
      <c r="X324" s="151" t="str">
        <f>INDEX('     2022    '!$A$1:$AC$1563,MATCH($D324,'     2022    '!$D$1:$D$1794,0),MATCH(X$1,'     2022    '!$A$1:$AC$1,0))</f>
        <v/>
      </c>
      <c r="Y324" s="151" t="str">
        <f>INDEX('     2022    '!$A$1:$AC$1563,MATCH($D324,'     2022    '!$D$1:$D$1794,0),MATCH(Y$1,'     2022    '!$A$1:$AC$1,0))</f>
        <v/>
      </c>
      <c r="Z324" s="156">
        <f>INDEX('     2022    '!$A$1:$AC$1563,MATCH($D324,'     2022    '!$D$1:$D$1794,0),MATCH(Z$1,'     2022    '!$A$1:$AC$1,0))</f>
        <v>0.04</v>
      </c>
      <c r="AA324" s="153" t="str">
        <f>INDEX('     2022    '!$A$1:$AC$1563,MATCH($D324,'     2022    '!$D$1:$D$1794,0),MATCH(AA$1,'     2022    '!$A$1:$AC$1,0))</f>
        <v>1008-T1-69254632</v>
      </c>
      <c r="AB324" s="153" t="str">
        <f>INDEX('     2022    '!$A$1:$AC$1563,MATCH($D324,'     2022    '!$D$1:$D$1794,0),MATCH(AB$1,'     2022    '!$A$1:$AC$1,0))</f>
        <v>PL/IMP17809</v>
      </c>
      <c r="AC324" s="153" t="str">
        <f>INDEX('     2022    '!$A$1:$AC$1563,MATCH($D324,'     2022    '!$D$1:$D$1794,0),MATCH(AC$1,'     2022    '!$A$1:$AC$1,0))</f>
        <v>12/31/2099</v>
      </c>
    </row>
    <row r="325" spans="1:29">
      <c r="A325" s="32">
        <f t="shared" ref="A325:A388" si="10">A324+1</f>
        <v>322</v>
      </c>
      <c r="B325" s="68" t="str">
        <f>INDEX('     2022    '!B$2:B$1794,MATCH(D325,'     2022    '!D$2:D$1794,0))</f>
        <v/>
      </c>
      <c r="C325" s="204" t="str">
        <f>INDEX('     2022    '!C$2:C$1794,MATCH(D325,'     2022    '!D$2:D$1794,0))</f>
        <v>Single Shot - 30mm</v>
      </c>
      <c r="D325" s="205" t="str">
        <f>INDEX('     2022    '!D:D,MATCH(A325,'     2022    '!AF:AF,0))</f>
        <v>PRCS30(ND)-EB15</v>
      </c>
      <c r="E325" s="204" t="str">
        <f>INDEX('     2022    '!$A$1:$BP$1563,MATCH(D325,'     2022    '!$D$1:$D$1794,0),MATCH(E$1,'     2022    '!$A$1:$BH$1,0))</f>
        <v>30mm Midnight Snow Comet w/ Green Star Mine. ULTRA LOW DEBRIS</v>
      </c>
      <c r="F325" s="206" t="str">
        <f>IFERROR(IF(LEFT(INDEX('     2022    '!AD$2:AD$1794,MATCH(D325,'     2022    '!D$2:D$1794,0)),4)="http",HYPERLINK(INDEX('     2022    '!AD$2:AD$1794,MATCH(D325,'     2022    '!D$2:D$1794,0)),"Video"),""),"")</f>
        <v/>
      </c>
      <c r="G325" s="207">
        <f>INDEX('     2022    '!$A$1:$AC$1563,MATCH($D325,'     2022    '!$D$1:$D$1794,0),MATCH(G$1,'     2022    '!$A$1:$AC$1,0))</f>
        <v>5</v>
      </c>
      <c r="H325" s="150"/>
      <c r="I325" s="152">
        <f>INDEX('     2022    '!$A$1:$AC$1563,MATCH($D325,'     2022    '!$D$1:$D$1794,0),MATCH(I$1,'     2022    '!$A$1:$AC$1,0))</f>
        <v>109.79</v>
      </c>
      <c r="J325" s="150"/>
      <c r="K325" s="151">
        <f t="shared" ref="K325:K388" si="11">IFERROR(M325/O325,"")</f>
        <v>2.4154</v>
      </c>
      <c r="L325" s="152">
        <f>INDEX('     2022    '!$A$1:$AC$1563,MATCH($D325,'     2022    '!$D$1:$D$1794,0),MATCH(L$1,'     2022    '!$A$1:$AC$1,0))</f>
        <v>109.90070000000001</v>
      </c>
      <c r="M325" s="152">
        <f>INDEX('     2022    '!$A$1:$AC$1563,MATCH($D325,'     2022    '!$D$1:$D$1794,0),MATCH(M$1,'     2022    '!$A$1:$AC$1,0))</f>
        <v>120.77000000000001</v>
      </c>
      <c r="N325" s="153" t="str">
        <f>INDEX('     2022    '!$A$1:$AC$1563,MATCH($D325,'     2022    '!$D$1:$D$1794,0),MATCH(N$1,'     2022    '!$A$1:$AC$1,0))</f>
        <v>30mm</v>
      </c>
      <c r="O325" s="154">
        <f>INDEX('     2022    '!$A$1:$AC$1563,MATCH($D325,'     2022    '!$D$1:$D$1794,0),MATCH(O$1,'     2022    '!$A$1:$AC$1,0))</f>
        <v>50</v>
      </c>
      <c r="P325" s="153">
        <f>INDEX('     2022    '!$A$1:$AC$1563,MATCH($D325,'     2022    '!$D$1:$D$1794,0),MATCH(P$1,'     2022    '!$A$1:$AC$1,0))</f>
        <v>3</v>
      </c>
      <c r="Q325" s="153" t="str">
        <f>INDEX('     2022    '!$A$1:$AC$1563,MATCH($D325,'     2022    '!$D$1:$D$1794,0),MATCH(Q$1,'     2022    '!$A$1:$AC$1,0))</f>
        <v>Yes</v>
      </c>
      <c r="R325" s="155">
        <f>INDEX('     2022    '!$A$1:$AC$1563,MATCH($D325,'     2022    '!$D$1:$D$1794,0),MATCH(R$1,'     2022    '!$A$1:$AC$1,0))</f>
        <v>5.5</v>
      </c>
      <c r="S325" s="155">
        <f>INDEX('     2022    '!$A$1:$AC$1563,MATCH($D325,'     2022    '!$D$1:$D$1794,0),MATCH(S$1,'     2022    '!$A$1:$AC$1,0))</f>
        <v>1.45</v>
      </c>
      <c r="T325" s="155">
        <f>INDEX('     2022    '!$A$1:$AC$1563,MATCH($D325,'     2022    '!$D$1:$D$1794,0),MATCH(T$1,'     2022    '!$A$1:$AC$1,0))</f>
        <v>0.3</v>
      </c>
      <c r="U325" s="154" t="str">
        <f>INDEX('     2022    '!$A$1:$AC$1563,MATCH($D325,'     2022    '!$D$1:$D$1794,0),MATCH(U$1,'     2022    '!$A$1:$AC$1,0))</f>
        <v>1.4G</v>
      </c>
      <c r="V325" s="153" t="str">
        <f>INDEX('     2022    '!$A$1:$AC$1563,MATCH($D325,'     2022    '!$D$1:$D$1794,0),MATCH(V$1,'     2022    '!$A$1:$AC$1,0))</f>
        <v>UN0336</v>
      </c>
      <c r="W325" s="153" t="str">
        <f>INDEX('     2022    '!$A$1:$AC$1563,MATCH($D325,'     2022    '!$D$1:$D$1794,0),MATCH(W$1,'     2022    '!$A$1:$AC$1,0))</f>
        <v>T1</v>
      </c>
      <c r="X325" s="151" t="str">
        <f>INDEX('     2022    '!$A$1:$AC$1563,MATCH($D325,'     2022    '!$D$1:$D$1794,0),MATCH(X$1,'     2022    '!$A$1:$AC$1,0))</f>
        <v/>
      </c>
      <c r="Y325" s="151" t="str">
        <f>INDEX('     2022    '!$A$1:$AC$1563,MATCH($D325,'     2022    '!$D$1:$D$1794,0),MATCH(Y$1,'     2022    '!$A$1:$AC$1,0))</f>
        <v/>
      </c>
      <c r="Z325" s="156">
        <f>INDEX('     2022    '!$A$1:$AC$1563,MATCH($D325,'     2022    '!$D$1:$D$1794,0),MATCH(Z$1,'     2022    '!$A$1:$AC$1,0))</f>
        <v>0.04</v>
      </c>
      <c r="AA325" s="153" t="str">
        <f>INDEX('     2022    '!$A$1:$AC$1563,MATCH($D325,'     2022    '!$D$1:$D$1794,0),MATCH(AA$1,'     2022    '!$A$1:$AC$1,0))</f>
        <v>1008-T1-69254632</v>
      </c>
      <c r="AB325" s="153" t="str">
        <f>INDEX('     2022    '!$A$1:$AC$1563,MATCH($D325,'     2022    '!$D$1:$D$1794,0),MATCH(AB$1,'     2022    '!$A$1:$AC$1,0))</f>
        <v>PL/IMP18090</v>
      </c>
      <c r="AC325" s="153" t="str">
        <f>INDEX('     2022    '!$A$1:$AC$1563,MATCH($D325,'     2022    '!$D$1:$D$1794,0),MATCH(AC$1,'     2022    '!$A$1:$AC$1,0))</f>
        <v>12/31/2099</v>
      </c>
    </row>
    <row r="326" spans="1:29">
      <c r="A326" s="32">
        <f t="shared" si="10"/>
        <v>323</v>
      </c>
      <c r="B326" s="68" t="str">
        <f>INDEX('     2022    '!B$2:B$1794,MATCH(D326,'     2022    '!D$2:D$1794,0))</f>
        <v/>
      </c>
      <c r="C326" s="204" t="str">
        <f>INDEX('     2022    '!C$2:C$1794,MATCH(D326,'     2022    '!D$2:D$1794,0))</f>
        <v>Single Shot - 30mm</v>
      </c>
      <c r="D326" s="205" t="str">
        <f>INDEX('     2022    '!D:D,MATCH(A326,'     2022    '!AF:AF,0))</f>
        <v>PRCS30(ND)-EB23</v>
      </c>
      <c r="E326" s="204" t="str">
        <f>INDEX('     2022    '!$A$1:$BP$1563,MATCH(D326,'     2022    '!$D$1:$D$1794,0),MATCH(E$1,'     2022    '!$A$1:$BH$1,0))</f>
        <v>30mm Midnight Snow Comet w/Red Star Mine. ULTRA LOW DEBRIS</v>
      </c>
      <c r="F326" s="206" t="str">
        <f>IFERROR(IF(LEFT(INDEX('     2022    '!AD$2:AD$1794,MATCH(D326,'     2022    '!D$2:D$1794,0)),4)="http",HYPERLINK(INDEX('     2022    '!AD$2:AD$1794,MATCH(D326,'     2022    '!D$2:D$1794,0)),"Video"),""),"")</f>
        <v/>
      </c>
      <c r="G326" s="207">
        <f>INDEX('     2022    '!$A$1:$AC$1563,MATCH($D326,'     2022    '!$D$1:$D$1794,0),MATCH(G$1,'     2022    '!$A$1:$AC$1,0))</f>
        <v>0</v>
      </c>
      <c r="H326" s="150"/>
      <c r="I326" s="152">
        <f>INDEX('     2022    '!$A$1:$AC$1563,MATCH($D326,'     2022    '!$D$1:$D$1794,0),MATCH(I$1,'     2022    '!$A$1:$AC$1,0))</f>
        <v>109.79</v>
      </c>
      <c r="J326" s="150"/>
      <c r="K326" s="151">
        <f t="shared" si="11"/>
        <v>2.4154</v>
      </c>
      <c r="L326" s="152">
        <f>INDEX('     2022    '!$A$1:$AC$1563,MATCH($D326,'     2022    '!$D$1:$D$1794,0),MATCH(L$1,'     2022    '!$A$1:$AC$1,0))</f>
        <v>109.90070000000001</v>
      </c>
      <c r="M326" s="152">
        <f>INDEX('     2022    '!$A$1:$AC$1563,MATCH($D326,'     2022    '!$D$1:$D$1794,0),MATCH(M$1,'     2022    '!$A$1:$AC$1,0))</f>
        <v>120.77000000000001</v>
      </c>
      <c r="N326" s="153" t="str">
        <f>INDEX('     2022    '!$A$1:$AC$1563,MATCH($D326,'     2022    '!$D$1:$D$1794,0),MATCH(N$1,'     2022    '!$A$1:$AC$1,0))</f>
        <v>30mm</v>
      </c>
      <c r="O326" s="154">
        <f>INDEX('     2022    '!$A$1:$AC$1563,MATCH($D326,'     2022    '!$D$1:$D$1794,0),MATCH(O$1,'     2022    '!$A$1:$AC$1,0))</f>
        <v>50</v>
      </c>
      <c r="P326" s="153">
        <f>INDEX('     2022    '!$A$1:$AC$1563,MATCH($D326,'     2022    '!$D$1:$D$1794,0),MATCH(P$1,'     2022    '!$A$1:$AC$1,0))</f>
        <v>3</v>
      </c>
      <c r="Q326" s="153" t="str">
        <f>INDEX('     2022    '!$A$1:$AC$1563,MATCH($D326,'     2022    '!$D$1:$D$1794,0),MATCH(Q$1,'     2022    '!$A$1:$AC$1,0))</f>
        <v>Yes</v>
      </c>
      <c r="R326" s="155">
        <f>INDEX('     2022    '!$A$1:$AC$1563,MATCH($D326,'     2022    '!$D$1:$D$1794,0),MATCH(R$1,'     2022    '!$A$1:$AC$1,0))</f>
        <v>5.5</v>
      </c>
      <c r="S326" s="155">
        <f>INDEX('     2022    '!$A$1:$AC$1563,MATCH($D326,'     2022    '!$D$1:$D$1794,0),MATCH(S$1,'     2022    '!$A$1:$AC$1,0))</f>
        <v>1.45</v>
      </c>
      <c r="T326" s="155">
        <f>INDEX('     2022    '!$A$1:$AC$1563,MATCH($D326,'     2022    '!$D$1:$D$1794,0),MATCH(T$1,'     2022    '!$A$1:$AC$1,0))</f>
        <v>0.3</v>
      </c>
      <c r="U326" s="154" t="str">
        <f>INDEX('     2022    '!$A$1:$AC$1563,MATCH($D326,'     2022    '!$D$1:$D$1794,0),MATCH(U$1,'     2022    '!$A$1:$AC$1,0))</f>
        <v>1.4G</v>
      </c>
      <c r="V326" s="153" t="str">
        <f>INDEX('     2022    '!$A$1:$AC$1563,MATCH($D326,'     2022    '!$D$1:$D$1794,0),MATCH(V$1,'     2022    '!$A$1:$AC$1,0))</f>
        <v>UN0336</v>
      </c>
      <c r="W326" s="153" t="str">
        <f>INDEX('     2022    '!$A$1:$AC$1563,MATCH($D326,'     2022    '!$D$1:$D$1794,0),MATCH(W$1,'     2022    '!$A$1:$AC$1,0))</f>
        <v>T1</v>
      </c>
      <c r="X326" s="151" t="str">
        <f>INDEX('     2022    '!$A$1:$AC$1563,MATCH($D326,'     2022    '!$D$1:$D$1794,0),MATCH(X$1,'     2022    '!$A$1:$AC$1,0))</f>
        <v/>
      </c>
      <c r="Y326" s="151" t="str">
        <f>INDEX('     2022    '!$A$1:$AC$1563,MATCH($D326,'     2022    '!$D$1:$D$1794,0),MATCH(Y$1,'     2022    '!$A$1:$AC$1,0))</f>
        <v/>
      </c>
      <c r="Z326" s="156">
        <f>INDEX('     2022    '!$A$1:$AC$1563,MATCH($D326,'     2022    '!$D$1:$D$1794,0),MATCH(Z$1,'     2022    '!$A$1:$AC$1,0))</f>
        <v>0.04</v>
      </c>
      <c r="AA326" s="153" t="str">
        <f>INDEX('     2022    '!$A$1:$AC$1563,MATCH($D326,'     2022    '!$D$1:$D$1794,0),MATCH(AA$1,'     2022    '!$A$1:$AC$1,0))</f>
        <v>1008-T1-69254632</v>
      </c>
      <c r="AB326" s="153" t="str">
        <f>INDEX('     2022    '!$A$1:$AC$1563,MATCH($D326,'     2022    '!$D$1:$D$1794,0),MATCH(AB$1,'     2022    '!$A$1:$AC$1,0))</f>
        <v>PL/IMP18090</v>
      </c>
      <c r="AC326" s="153" t="str">
        <f>INDEX('     2022    '!$A$1:$AC$1563,MATCH($D326,'     2022    '!$D$1:$D$1794,0),MATCH(AC$1,'     2022    '!$A$1:$AC$1,0))</f>
        <v>12/31/2099</v>
      </c>
    </row>
    <row r="327" spans="1:29">
      <c r="A327" s="32">
        <f t="shared" si="10"/>
        <v>324</v>
      </c>
      <c r="B327" s="68" t="str">
        <f>INDEX('     2022    '!B$2:B$1794,MATCH(D327,'     2022    '!D$2:D$1794,0))</f>
        <v/>
      </c>
      <c r="C327" s="204" t="str">
        <f>INDEX('     2022    '!C$2:C$1794,MATCH(D327,'     2022    '!D$2:D$1794,0))</f>
        <v>Single Shot - 30mm</v>
      </c>
      <c r="D327" s="205" t="str">
        <f>INDEX('     2022    '!D:D,MATCH(A327,'     2022    '!AF:AF,0))</f>
        <v>PRCS30(ND)-EB18</v>
      </c>
      <c r="E327" s="204" t="str">
        <f>INDEX('     2022    '!$A$1:$BP$1563,MATCH(D327,'     2022    '!$D$1:$D$1794,0),MATCH(E$1,'     2022    '!$A$1:$BH$1,0))</f>
        <v>30mm Midnight Snow Comet w/ Blue Star Mine. ULTRA LOW DEBRIS</v>
      </c>
      <c r="F327" s="206" t="str">
        <f>IFERROR(IF(LEFT(INDEX('     2022    '!AD$2:AD$1794,MATCH(D327,'     2022    '!D$2:D$1794,0)),4)="http",HYPERLINK(INDEX('     2022    '!AD$2:AD$1794,MATCH(D327,'     2022    '!D$2:D$1794,0)),"Video"),""),"")</f>
        <v/>
      </c>
      <c r="G327" s="207">
        <f>INDEX('     2022    '!$A$1:$AC$1563,MATCH($D327,'     2022    '!$D$1:$D$1794,0),MATCH(G$1,'     2022    '!$A$1:$AC$1,0))</f>
        <v>0</v>
      </c>
      <c r="H327" s="150"/>
      <c r="I327" s="152">
        <f>INDEX('     2022    '!$A$1:$AC$1563,MATCH($D327,'     2022    '!$D$1:$D$1794,0),MATCH(I$1,'     2022    '!$A$1:$AC$1,0))</f>
        <v>109.79</v>
      </c>
      <c r="J327" s="150"/>
      <c r="K327" s="151">
        <f t="shared" si="11"/>
        <v>2.4154</v>
      </c>
      <c r="L327" s="152">
        <f>INDEX('     2022    '!$A$1:$AC$1563,MATCH($D327,'     2022    '!$D$1:$D$1794,0),MATCH(L$1,'     2022    '!$A$1:$AC$1,0))</f>
        <v>109.90070000000001</v>
      </c>
      <c r="M327" s="152">
        <f>INDEX('     2022    '!$A$1:$AC$1563,MATCH($D327,'     2022    '!$D$1:$D$1794,0),MATCH(M$1,'     2022    '!$A$1:$AC$1,0))</f>
        <v>120.77000000000001</v>
      </c>
      <c r="N327" s="153" t="str">
        <f>INDEX('     2022    '!$A$1:$AC$1563,MATCH($D327,'     2022    '!$D$1:$D$1794,0),MATCH(N$1,'     2022    '!$A$1:$AC$1,0))</f>
        <v>30mm</v>
      </c>
      <c r="O327" s="154">
        <f>INDEX('     2022    '!$A$1:$AC$1563,MATCH($D327,'     2022    '!$D$1:$D$1794,0),MATCH(O$1,'     2022    '!$A$1:$AC$1,0))</f>
        <v>50</v>
      </c>
      <c r="P327" s="153">
        <f>INDEX('     2022    '!$A$1:$AC$1563,MATCH($D327,'     2022    '!$D$1:$D$1794,0),MATCH(P$1,'     2022    '!$A$1:$AC$1,0))</f>
        <v>3</v>
      </c>
      <c r="Q327" s="153" t="str">
        <f>INDEX('     2022    '!$A$1:$AC$1563,MATCH($D327,'     2022    '!$D$1:$D$1794,0),MATCH(Q$1,'     2022    '!$A$1:$AC$1,0))</f>
        <v>Yes</v>
      </c>
      <c r="R327" s="155">
        <f>INDEX('     2022    '!$A$1:$AC$1563,MATCH($D327,'     2022    '!$D$1:$D$1794,0),MATCH(R$1,'     2022    '!$A$1:$AC$1,0))</f>
        <v>5.5</v>
      </c>
      <c r="S327" s="155">
        <f>INDEX('     2022    '!$A$1:$AC$1563,MATCH($D327,'     2022    '!$D$1:$D$1794,0),MATCH(S$1,'     2022    '!$A$1:$AC$1,0))</f>
        <v>1.45</v>
      </c>
      <c r="T327" s="155">
        <f>INDEX('     2022    '!$A$1:$AC$1563,MATCH($D327,'     2022    '!$D$1:$D$1794,0),MATCH(T$1,'     2022    '!$A$1:$AC$1,0))</f>
        <v>0.3</v>
      </c>
      <c r="U327" s="154" t="str">
        <f>INDEX('     2022    '!$A$1:$AC$1563,MATCH($D327,'     2022    '!$D$1:$D$1794,0),MATCH(U$1,'     2022    '!$A$1:$AC$1,0))</f>
        <v>1.4G</v>
      </c>
      <c r="V327" s="153" t="str">
        <f>INDEX('     2022    '!$A$1:$AC$1563,MATCH($D327,'     2022    '!$D$1:$D$1794,0),MATCH(V$1,'     2022    '!$A$1:$AC$1,0))</f>
        <v>UN0336</v>
      </c>
      <c r="W327" s="153" t="str">
        <f>INDEX('     2022    '!$A$1:$AC$1563,MATCH($D327,'     2022    '!$D$1:$D$1794,0),MATCH(W$1,'     2022    '!$A$1:$AC$1,0))</f>
        <v>T1</v>
      </c>
      <c r="X327" s="151" t="str">
        <f>INDEX('     2022    '!$A$1:$AC$1563,MATCH($D327,'     2022    '!$D$1:$D$1794,0),MATCH(X$1,'     2022    '!$A$1:$AC$1,0))</f>
        <v/>
      </c>
      <c r="Y327" s="151" t="str">
        <f>INDEX('     2022    '!$A$1:$AC$1563,MATCH($D327,'     2022    '!$D$1:$D$1794,0),MATCH(Y$1,'     2022    '!$A$1:$AC$1,0))</f>
        <v/>
      </c>
      <c r="Z327" s="156">
        <f>INDEX('     2022    '!$A$1:$AC$1563,MATCH($D327,'     2022    '!$D$1:$D$1794,0),MATCH(Z$1,'     2022    '!$A$1:$AC$1,0))</f>
        <v>0.04</v>
      </c>
      <c r="AA327" s="153" t="str">
        <f>INDEX('     2022    '!$A$1:$AC$1563,MATCH($D327,'     2022    '!$D$1:$D$1794,0),MATCH(AA$1,'     2022    '!$A$1:$AC$1,0))</f>
        <v>1008-T1-69254632</v>
      </c>
      <c r="AB327" s="153" t="str">
        <f>INDEX('     2022    '!$A$1:$AC$1563,MATCH($D327,'     2022    '!$D$1:$D$1794,0),MATCH(AB$1,'     2022    '!$A$1:$AC$1,0))</f>
        <v>PL/IMP18090</v>
      </c>
      <c r="AC327" s="153" t="str">
        <f>INDEX('     2022    '!$A$1:$AC$1563,MATCH($D327,'     2022    '!$D$1:$D$1794,0),MATCH(AC$1,'     2022    '!$A$1:$AC$1,0))</f>
        <v>12/31/2099</v>
      </c>
    </row>
    <row r="328" spans="1:29">
      <c r="A328" s="32">
        <f t="shared" si="10"/>
        <v>325</v>
      </c>
      <c r="B328" s="68" t="str">
        <f>INDEX('     2022    '!B$2:B$1794,MATCH(D328,'     2022    '!D$2:D$1794,0))</f>
        <v/>
      </c>
      <c r="C328" s="204" t="str">
        <f>INDEX('     2022    '!C$2:C$1794,MATCH(D328,'     2022    '!D$2:D$1794,0))</f>
        <v>Single Shot - 40mm</v>
      </c>
      <c r="D328" s="205" t="str">
        <f>INDEX('     2022    '!D:D,MATCH(A328,'     2022    '!AF:AF,0))</f>
        <v>C319</v>
      </c>
      <c r="E328" s="204" t="str">
        <f>INDEX('     2022    '!$A$1:$BP$1563,MATCH(D328,'     2022    '!$D$1:$D$1794,0),MATCH(E$1,'     2022    '!$A$1:$BH$1,0))</f>
        <v>40mm Crackling tail with red mine</v>
      </c>
      <c r="F328" s="206" t="str">
        <f>IFERROR(IF(LEFT(INDEX('     2022    '!AD$2:AD$1794,MATCH(D328,'     2022    '!D$2:D$1794,0)),4)="http",HYPERLINK(INDEX('     2022    '!AD$2:AD$1794,MATCH(D328,'     2022    '!D$2:D$1794,0)),"Video"),""),"")</f>
        <v>Video</v>
      </c>
      <c r="G328" s="207">
        <f>INDEX('     2022    '!$A$1:$AC$1563,MATCH($D328,'     2022    '!$D$1:$D$1794,0),MATCH(G$1,'     2022    '!$A$1:$AC$1,0))</f>
        <v>0</v>
      </c>
      <c r="H328" s="150"/>
      <c r="I328" s="152">
        <f>INDEX('     2022    '!$A$1:$AC$1563,MATCH($D328,'     2022    '!$D$1:$D$1794,0),MATCH(I$1,'     2022    '!$A$1:$AC$1,0))</f>
        <v>71.95</v>
      </c>
      <c r="J328" s="150"/>
      <c r="K328" s="151">
        <f t="shared" si="11"/>
        <v>1.5178873247445155</v>
      </c>
      <c r="L328" s="152">
        <f>INDEX('     2022    '!$A$1:$AC$1563,MATCH($D328,'     2022    '!$D$1:$D$1794,0),MATCH(L$1,'     2022    '!$A$1:$AC$1,0))</f>
        <v>82.876647931050556</v>
      </c>
      <c r="M328" s="152">
        <f>INDEX('     2022    '!$A$1:$AC$1563,MATCH($D328,'     2022    '!$D$1:$D$1794,0),MATCH(M$1,'     2022    '!$A$1:$AC$1,0))</f>
        <v>91.073239484670935</v>
      </c>
      <c r="N328" s="153" t="str">
        <f>INDEX('     2022    '!$A$1:$AC$1563,MATCH($D328,'     2022    '!$D$1:$D$1794,0),MATCH(N$1,'     2022    '!$A$1:$AC$1,0))</f>
        <v>38mm</v>
      </c>
      <c r="O328" s="154">
        <f>INDEX('     2022    '!$A$1:$AC$1563,MATCH($D328,'     2022    '!$D$1:$D$1794,0),MATCH(O$1,'     2022    '!$A$1:$AC$1,0))</f>
        <v>60</v>
      </c>
      <c r="P328" s="153">
        <f>INDEX('     2022    '!$A$1:$AC$1563,MATCH($D328,'     2022    '!$D$1:$D$1794,0),MATCH(P$1,'     2022    '!$A$1:$AC$1,0))</f>
        <v>3</v>
      </c>
      <c r="Q328" s="153" t="str">
        <f>INDEX('     2022    '!$A$1:$AC$1563,MATCH($D328,'     2022    '!$D$1:$D$1794,0),MATCH(Q$1,'     2022    '!$A$1:$AC$1,0))</f>
        <v>Yes</v>
      </c>
      <c r="R328" s="155">
        <f>INDEX('     2022    '!$A$1:$AC$1563,MATCH($D328,'     2022    '!$D$1:$D$1794,0),MATCH(R$1,'     2022    '!$A$1:$AC$1,0))</f>
        <v>15</v>
      </c>
      <c r="S328" s="155">
        <f>INDEX('     2022    '!$A$1:$AC$1563,MATCH($D328,'     2022    '!$D$1:$D$1794,0),MATCH(S$1,'     2022    '!$A$1:$AC$1,0))</f>
        <v>3.12</v>
      </c>
      <c r="T328" s="155">
        <f>INDEX('     2022    '!$A$1:$AC$1563,MATCH($D328,'     2022    '!$D$1:$D$1794,0),MATCH(T$1,'     2022    '!$A$1:$AC$1,0))</f>
        <v>0.2</v>
      </c>
      <c r="U328" s="154" t="str">
        <f>INDEX('     2022    '!$A$1:$AC$1563,MATCH($D328,'     2022    '!$D$1:$D$1794,0),MATCH(U$1,'     2022    '!$A$1:$AC$1,0))</f>
        <v>1.3G</v>
      </c>
      <c r="V328" s="153" t="str">
        <f>INDEX('     2022    '!$A$1:$AC$1563,MATCH($D328,'     2022    '!$D$1:$D$1794,0),MATCH(V$1,'     2022    '!$A$1:$AC$1,0))</f>
        <v>UN0335</v>
      </c>
      <c r="W328" s="153" t="str">
        <f>INDEX('     2022    '!$A$1:$AC$1563,MATCH($D328,'     2022    '!$D$1:$D$1794,0),MATCH(W$1,'     2022    '!$A$1:$AC$1,0))</f>
        <v>F4</v>
      </c>
      <c r="X328" s="151" t="str">
        <f>INDEX('     2022    '!$A$1:$AC$1563,MATCH($D328,'     2022    '!$D$1:$D$1794,0),MATCH(X$1,'     2022    '!$A$1:$AC$1,0))</f>
        <v/>
      </c>
      <c r="Y328" s="151" t="str">
        <f>INDEX('     2022    '!$A$1:$AC$1563,MATCH($D328,'     2022    '!$D$1:$D$1794,0),MATCH(Y$1,'     2022    '!$A$1:$AC$1,0))</f>
        <v/>
      </c>
      <c r="Z328" s="156">
        <f>INDEX('     2022    '!$A$1:$AC$1563,MATCH($D328,'     2022    '!$D$1:$D$1794,0),MATCH(Z$1,'     2022    '!$A$1:$AC$1,0))</f>
        <v>3.7999999999999999E-2</v>
      </c>
      <c r="AA328" s="153" t="str">
        <f>INDEX('     2022    '!$A$1:$AC$1563,MATCH($D328,'     2022    '!$D$1:$D$1794,0),MATCH(AA$1,'     2022    '!$A$1:$AC$1,0))</f>
        <v>1008-F4-69249661</v>
      </c>
      <c r="AB328" s="153" t="str">
        <f>INDEX('     2022    '!$A$1:$AC$1563,MATCH($D328,'     2022    '!$D$1:$D$1794,0),MATCH(AB$1,'     2022    '!$A$1:$AC$1,0))</f>
        <v>GB/HSE-358577</v>
      </c>
      <c r="AC328" s="153" t="str">
        <f>INDEX('     2022    '!$A$1:$AC$1563,MATCH($D328,'     2022    '!$D$1:$D$1794,0),MATCH(AC$1,'     2022    '!$A$1:$AC$1,0))</f>
        <v>8/15/2028</v>
      </c>
    </row>
    <row r="329" spans="1:29">
      <c r="A329" s="32">
        <f t="shared" si="10"/>
        <v>326</v>
      </c>
      <c r="B329" s="68" t="str">
        <f>INDEX('     2022    '!B$2:B$1794,MATCH(D329,'     2022    '!D$2:D$1794,0))</f>
        <v/>
      </c>
      <c r="C329" s="204" t="str">
        <f>INDEX('     2022    '!C$2:C$1794,MATCH(D329,'     2022    '!D$2:D$1794,0))</f>
        <v>Single Shot - 40mm</v>
      </c>
      <c r="D329" s="205" t="str">
        <f>INDEX('     2022    '!D:D,MATCH(A329,'     2022    '!AF:AF,0))</f>
        <v>C321</v>
      </c>
      <c r="E329" s="204" t="str">
        <f>INDEX('     2022    '!$A$1:$BP$1563,MATCH(D329,'     2022    '!$D$1:$D$1794,0),MATCH(E$1,'     2022    '!$A$1:$BH$1,0))</f>
        <v>40mm Orange star with brocade crown willow mine</v>
      </c>
      <c r="F329" s="206" t="str">
        <f>IFERROR(IF(LEFT(INDEX('     2022    '!AD$2:AD$1794,MATCH(D329,'     2022    '!D$2:D$1794,0)),4)="http",HYPERLINK(INDEX('     2022    '!AD$2:AD$1794,MATCH(D329,'     2022    '!D$2:D$1794,0)),"Video"),""),"")</f>
        <v>Video</v>
      </c>
      <c r="G329" s="207">
        <f>INDEX('     2022    '!$A$1:$AC$1563,MATCH($D329,'     2022    '!$D$1:$D$1794,0),MATCH(G$1,'     2022    '!$A$1:$AC$1,0))</f>
        <v>0</v>
      </c>
      <c r="H329" s="150"/>
      <c r="I329" s="152">
        <f>INDEX('     2022    '!$A$1:$AC$1563,MATCH($D329,'     2022    '!$D$1:$D$1794,0),MATCH(I$1,'     2022    '!$A$1:$AC$1,0))</f>
        <v>71.95</v>
      </c>
      <c r="J329" s="150"/>
      <c r="K329" s="151">
        <f t="shared" si="11"/>
        <v>1.5321288031201659</v>
      </c>
      <c r="L329" s="152">
        <f>INDEX('     2022    '!$A$1:$AC$1563,MATCH($D329,'     2022    '!$D$1:$D$1794,0),MATCH(L$1,'     2022    '!$A$1:$AC$1,0))</f>
        <v>83.654232650361052</v>
      </c>
      <c r="M329" s="152">
        <f>INDEX('     2022    '!$A$1:$AC$1563,MATCH($D329,'     2022    '!$D$1:$D$1794,0),MATCH(M$1,'     2022    '!$A$1:$AC$1,0))</f>
        <v>91.927728187209951</v>
      </c>
      <c r="N329" s="153" t="str">
        <f>INDEX('     2022    '!$A$1:$AC$1563,MATCH($D329,'     2022    '!$D$1:$D$1794,0),MATCH(N$1,'     2022    '!$A$1:$AC$1,0))</f>
        <v>38mm</v>
      </c>
      <c r="O329" s="154">
        <f>INDEX('     2022    '!$A$1:$AC$1563,MATCH($D329,'     2022    '!$D$1:$D$1794,0),MATCH(O$1,'     2022    '!$A$1:$AC$1,0))</f>
        <v>60</v>
      </c>
      <c r="P329" s="153">
        <f>INDEX('     2022    '!$A$1:$AC$1563,MATCH($D329,'     2022    '!$D$1:$D$1794,0),MATCH(P$1,'     2022    '!$A$1:$AC$1,0))</f>
        <v>3</v>
      </c>
      <c r="Q329" s="153" t="str">
        <f>INDEX('     2022    '!$A$1:$AC$1563,MATCH($D329,'     2022    '!$D$1:$D$1794,0),MATCH(Q$1,'     2022    '!$A$1:$AC$1,0))</f>
        <v>Yes</v>
      </c>
      <c r="R329" s="155">
        <f>INDEX('     2022    '!$A$1:$AC$1563,MATCH($D329,'     2022    '!$D$1:$D$1794,0),MATCH(R$1,'     2022    '!$A$1:$AC$1,0))</f>
        <v>15</v>
      </c>
      <c r="S329" s="155">
        <f>INDEX('     2022    '!$A$1:$AC$1563,MATCH($D329,'     2022    '!$D$1:$D$1794,0),MATCH(S$1,'     2022    '!$A$1:$AC$1,0))</f>
        <v>3.12</v>
      </c>
      <c r="T329" s="155">
        <f>INDEX('     2022    '!$A$1:$AC$1563,MATCH($D329,'     2022    '!$D$1:$D$1794,0),MATCH(T$1,'     2022    '!$A$1:$AC$1,0))</f>
        <v>0.2</v>
      </c>
      <c r="U329" s="154" t="str">
        <f>INDEX('     2022    '!$A$1:$AC$1563,MATCH($D329,'     2022    '!$D$1:$D$1794,0),MATCH(U$1,'     2022    '!$A$1:$AC$1,0))</f>
        <v>1.3G</v>
      </c>
      <c r="V329" s="153" t="str">
        <f>INDEX('     2022    '!$A$1:$AC$1563,MATCH($D329,'     2022    '!$D$1:$D$1794,0),MATCH(V$1,'     2022    '!$A$1:$AC$1,0))</f>
        <v>UN0335</v>
      </c>
      <c r="W329" s="153" t="str">
        <f>INDEX('     2022    '!$A$1:$AC$1563,MATCH($D329,'     2022    '!$D$1:$D$1794,0),MATCH(W$1,'     2022    '!$A$1:$AC$1,0))</f>
        <v>F4</v>
      </c>
      <c r="X329" s="151" t="str">
        <f>INDEX('     2022    '!$A$1:$AC$1563,MATCH($D329,'     2022    '!$D$1:$D$1794,0),MATCH(X$1,'     2022    '!$A$1:$AC$1,0))</f>
        <v/>
      </c>
      <c r="Y329" s="151" t="str">
        <f>INDEX('     2022    '!$A$1:$AC$1563,MATCH($D329,'     2022    '!$D$1:$D$1794,0),MATCH(Y$1,'     2022    '!$A$1:$AC$1,0))</f>
        <v/>
      </c>
      <c r="Z329" s="156">
        <f>INDEX('     2022    '!$A$1:$AC$1563,MATCH($D329,'     2022    '!$D$1:$D$1794,0),MATCH(Z$1,'     2022    '!$A$1:$AC$1,0))</f>
        <v>3.7999999999999999E-2</v>
      </c>
      <c r="AA329" s="153" t="str">
        <f>INDEX('     2022    '!$A$1:$AC$1563,MATCH($D329,'     2022    '!$D$1:$D$1794,0),MATCH(AA$1,'     2022    '!$A$1:$AC$1,0))</f>
        <v>1008-F4-69249661</v>
      </c>
      <c r="AB329" s="153" t="str">
        <f>INDEX('     2022    '!$A$1:$AC$1563,MATCH($D329,'     2022    '!$D$1:$D$1794,0),MATCH(AB$1,'     2022    '!$A$1:$AC$1,0))</f>
        <v>GB/HSE-358569</v>
      </c>
      <c r="AC329" s="153" t="str">
        <f>INDEX('     2022    '!$A$1:$AC$1563,MATCH($D329,'     2022    '!$D$1:$D$1794,0),MATCH(AC$1,'     2022    '!$A$1:$AC$1,0))</f>
        <v>8/15/2028</v>
      </c>
    </row>
    <row r="330" spans="1:29">
      <c r="A330" s="32">
        <f t="shared" si="10"/>
        <v>327</v>
      </c>
      <c r="B330" s="68" t="str">
        <f>INDEX('     2022    '!B$2:B$1794,MATCH(D330,'     2022    '!D$2:D$1794,0))</f>
        <v/>
      </c>
      <c r="C330" s="204" t="str">
        <f>INDEX('     2022    '!C$2:C$1794,MATCH(D330,'     2022    '!D$2:D$1794,0))</f>
        <v>Single Shot - 40mm</v>
      </c>
      <c r="D330" s="205" t="str">
        <f>INDEX('     2022    '!D:D,MATCH(A330,'     2022    '!AF:AF,0))</f>
        <v>C71</v>
      </c>
      <c r="E330" s="204" t="str">
        <f>INDEX('     2022    '!$A$1:$BP$1563,MATCH(D330,'     2022    '!$D$1:$D$1794,0),MATCH(E$1,'     2022    '!$A$1:$BH$1,0))</f>
        <v>40mm Brocade comet</v>
      </c>
      <c r="F330" s="206" t="str">
        <f>IFERROR(IF(LEFT(INDEX('     2022    '!AD$2:AD$1794,MATCH(D330,'     2022    '!D$2:D$1794,0)),4)="http",HYPERLINK(INDEX('     2022    '!AD$2:AD$1794,MATCH(D330,'     2022    '!D$2:D$1794,0)),"Video"),""),"")</f>
        <v>Video</v>
      </c>
      <c r="G330" s="207">
        <f>INDEX('     2022    '!$A$1:$AC$1563,MATCH($D330,'     2022    '!$D$1:$D$1794,0),MATCH(G$1,'     2022    '!$A$1:$AC$1,0))</f>
        <v>8</v>
      </c>
      <c r="H330" s="150"/>
      <c r="I330" s="152">
        <f>INDEX('     2022    '!$A$1:$AC$1563,MATCH($D330,'     2022    '!$D$1:$D$1794,0),MATCH(I$1,'     2022    '!$A$1:$AC$1,0))</f>
        <v>76.14</v>
      </c>
      <c r="J330" s="150"/>
      <c r="K330" s="151">
        <f t="shared" si="11"/>
        <v>1.3960000000000001</v>
      </c>
      <c r="L330" s="152">
        <f>INDEX('     2022    '!$A$1:$AC$1563,MATCH($D330,'     2022    '!$D$1:$D$1794,0),MATCH(L$1,'     2022    '!$A$1:$AC$1,0))</f>
        <v>76.221600000000009</v>
      </c>
      <c r="M330" s="152">
        <f>INDEX('     2022    '!$A$1:$AC$1563,MATCH($D330,'     2022    '!$D$1:$D$1794,0),MATCH(M$1,'     2022    '!$A$1:$AC$1,0))</f>
        <v>83.76</v>
      </c>
      <c r="N330" s="153" t="str">
        <f>INDEX('     2022    '!$A$1:$AC$1563,MATCH($D330,'     2022    '!$D$1:$D$1794,0),MATCH(N$1,'     2022    '!$A$1:$AC$1,0))</f>
        <v>40mm</v>
      </c>
      <c r="O330" s="154">
        <f>INDEX('     2022    '!$A$1:$AC$1563,MATCH($D330,'     2022    '!$D$1:$D$1794,0),MATCH(O$1,'     2022    '!$A$1:$AC$1,0))</f>
        <v>60</v>
      </c>
      <c r="P330" s="153">
        <f>INDEX('     2022    '!$A$1:$AC$1563,MATCH($D330,'     2022    '!$D$1:$D$1794,0),MATCH(P$1,'     2022    '!$A$1:$AC$1,0))</f>
        <v>3</v>
      </c>
      <c r="Q330" s="153" t="str">
        <f>INDEX('     2022    '!$A$1:$AC$1563,MATCH($D330,'     2022    '!$D$1:$D$1794,0),MATCH(Q$1,'     2022    '!$A$1:$AC$1,0))</f>
        <v>Yes</v>
      </c>
      <c r="R330" s="155">
        <f>INDEX('     2022    '!$A$1:$AC$1563,MATCH($D330,'     2022    '!$D$1:$D$1794,0),MATCH(R$1,'     2022    '!$A$1:$AC$1,0))</f>
        <v>15</v>
      </c>
      <c r="S330" s="155">
        <f>INDEX('     2022    '!$A$1:$AC$1563,MATCH($D330,'     2022    '!$D$1:$D$1794,0),MATCH(S$1,'     2022    '!$A$1:$AC$1,0))</f>
        <v>3.12</v>
      </c>
      <c r="T330" s="155">
        <f>INDEX('     2022    '!$A$1:$AC$1563,MATCH($D330,'     2022    '!$D$1:$D$1794,0),MATCH(T$1,'     2022    '!$A$1:$AC$1,0))</f>
        <v>0.2</v>
      </c>
      <c r="U330" s="154" t="str">
        <f>INDEX('     2022    '!$A$1:$AC$1563,MATCH($D330,'     2022    '!$D$1:$D$1794,0),MATCH(U$1,'     2022    '!$A$1:$AC$1,0))</f>
        <v>1.3G</v>
      </c>
      <c r="V330" s="153" t="str">
        <f>INDEX('     2022    '!$A$1:$AC$1563,MATCH($D330,'     2022    '!$D$1:$D$1794,0),MATCH(V$1,'     2022    '!$A$1:$AC$1,0))</f>
        <v>UN0335</v>
      </c>
      <c r="W330" s="153" t="str">
        <f>INDEX('     2022    '!$A$1:$AC$1563,MATCH($D330,'     2022    '!$D$1:$D$1794,0),MATCH(W$1,'     2022    '!$A$1:$AC$1,0))</f>
        <v>F4</v>
      </c>
      <c r="X330" s="151" t="str">
        <f>INDEX('     2022    '!$A$1:$AC$1563,MATCH($D330,'     2022    '!$D$1:$D$1794,0),MATCH(X$1,'     2022    '!$A$1:$AC$1,0))</f>
        <v/>
      </c>
      <c r="Y330" s="151" t="str">
        <f>INDEX('     2022    '!$A$1:$AC$1563,MATCH($D330,'     2022    '!$D$1:$D$1794,0),MATCH(Y$1,'     2022    '!$A$1:$AC$1,0))</f>
        <v/>
      </c>
      <c r="Z330" s="156">
        <f>INDEX('     2022    '!$A$1:$AC$1563,MATCH($D330,'     2022    '!$D$1:$D$1794,0),MATCH(Z$1,'     2022    '!$A$1:$AC$1,0))</f>
        <v>3.7999999999999999E-2</v>
      </c>
      <c r="AA330" s="153" t="str">
        <f>INDEX('     2022    '!$A$1:$AC$1563,MATCH($D330,'     2022    '!$D$1:$D$1794,0),MATCH(AA$1,'     2022    '!$A$1:$AC$1,0))</f>
        <v>1008-F4-69249661</v>
      </c>
      <c r="AB330" s="153" t="str">
        <f>INDEX('     2022    '!$A$1:$AC$1563,MATCH($D330,'     2022    '!$D$1:$D$1794,0),MATCH(AB$1,'     2022    '!$A$1:$AC$1,0))</f>
        <v>GB/HSE-338573</v>
      </c>
      <c r="AC330" s="153" t="str">
        <f>INDEX('     2022    '!$A$1:$AC$1563,MATCH($D330,'     2022    '!$D$1:$D$1794,0),MATCH(AC$1,'     2022    '!$A$1:$AC$1,0))</f>
        <v>5/18/2027</v>
      </c>
    </row>
    <row r="331" spans="1:29">
      <c r="A331" s="32">
        <f t="shared" si="10"/>
        <v>328</v>
      </c>
      <c r="B331" s="68" t="str">
        <f>INDEX('     2022    '!B$2:B$1794,MATCH(D331,'     2022    '!D$2:D$1794,0))</f>
        <v/>
      </c>
      <c r="C331" s="204" t="str">
        <f>INDEX('     2022    '!C$2:C$1794,MATCH(D331,'     2022    '!D$2:D$1794,0))</f>
        <v>Single Shot - 40mm</v>
      </c>
      <c r="D331" s="205" t="str">
        <f>INDEX('     2022    '!D:D,MATCH(A331,'     2022    '!AF:AF,0))</f>
        <v>C308</v>
      </c>
      <c r="E331" s="204" t="str">
        <f>INDEX('     2022    '!$A$1:$BP$1563,MATCH(D331,'     2022    '!$D$1:$D$1794,0),MATCH(E$1,'     2022    '!$A$1:$BH$1,0))</f>
        <v>40mm Lemon tail with orange mine</v>
      </c>
      <c r="F331" s="206" t="str">
        <f>IFERROR(IF(LEFT(INDEX('     2022    '!AD$2:AD$1794,MATCH(D331,'     2022    '!D$2:D$1794,0)),4)="http",HYPERLINK(INDEX('     2022    '!AD$2:AD$1794,MATCH(D331,'     2022    '!D$2:D$1794,0)),"Video"),""),"")</f>
        <v>Video</v>
      </c>
      <c r="G331" s="207">
        <f>INDEX('     2022    '!$A$1:$AC$1563,MATCH($D331,'     2022    '!$D$1:$D$1794,0),MATCH(G$1,'     2022    '!$A$1:$AC$1,0))</f>
        <v>2</v>
      </c>
      <c r="H331" s="150"/>
      <c r="I331" s="152">
        <f>INDEX('     2022    '!$A$1:$AC$1563,MATCH($D331,'     2022    '!$D$1:$D$1794,0),MATCH(I$1,'     2022    '!$A$1:$AC$1,0))</f>
        <v>77.09</v>
      </c>
      <c r="J331" s="150"/>
      <c r="K331" s="151">
        <f t="shared" si="11"/>
        <v>1.4133333333333336</v>
      </c>
      <c r="L331" s="152">
        <f>INDEX('     2022    '!$A$1:$AC$1563,MATCH($D331,'     2022    '!$D$1:$D$1794,0),MATCH(L$1,'     2022    '!$A$1:$AC$1,0))</f>
        <v>77.168000000000006</v>
      </c>
      <c r="M331" s="152">
        <f>INDEX('     2022    '!$A$1:$AC$1563,MATCH($D331,'     2022    '!$D$1:$D$1794,0),MATCH(M$1,'     2022    '!$A$1:$AC$1,0))</f>
        <v>84.800000000000011</v>
      </c>
      <c r="N331" s="153" t="str">
        <f>INDEX('     2022    '!$A$1:$AC$1563,MATCH($D331,'     2022    '!$D$1:$D$1794,0),MATCH(N$1,'     2022    '!$A$1:$AC$1,0))</f>
        <v>40mm</v>
      </c>
      <c r="O331" s="154">
        <f>INDEX('     2022    '!$A$1:$AC$1563,MATCH($D331,'     2022    '!$D$1:$D$1794,0),MATCH(O$1,'     2022    '!$A$1:$AC$1,0))</f>
        <v>60</v>
      </c>
      <c r="P331" s="153">
        <f>INDEX('     2022    '!$A$1:$AC$1563,MATCH($D331,'     2022    '!$D$1:$D$1794,0),MATCH(P$1,'     2022    '!$A$1:$AC$1,0))</f>
        <v>3</v>
      </c>
      <c r="Q331" s="153" t="str">
        <f>INDEX('     2022    '!$A$1:$AC$1563,MATCH($D331,'     2022    '!$D$1:$D$1794,0),MATCH(Q$1,'     2022    '!$A$1:$AC$1,0))</f>
        <v>Yes</v>
      </c>
      <c r="R331" s="155">
        <f>INDEX('     2022    '!$A$1:$AC$1563,MATCH($D331,'     2022    '!$D$1:$D$1794,0),MATCH(R$1,'     2022    '!$A$1:$AC$1,0))</f>
        <v>15</v>
      </c>
      <c r="S331" s="155">
        <f>INDEX('     2022    '!$A$1:$AC$1563,MATCH($D331,'     2022    '!$D$1:$D$1794,0),MATCH(S$1,'     2022    '!$A$1:$AC$1,0))</f>
        <v>3.12</v>
      </c>
      <c r="T331" s="155">
        <f>INDEX('     2022    '!$A$1:$AC$1563,MATCH($D331,'     2022    '!$D$1:$D$1794,0),MATCH(T$1,'     2022    '!$A$1:$AC$1,0))</f>
        <v>0.2</v>
      </c>
      <c r="U331" s="154" t="str">
        <f>INDEX('     2022    '!$A$1:$AC$1563,MATCH($D331,'     2022    '!$D$1:$D$1794,0),MATCH(U$1,'     2022    '!$A$1:$AC$1,0))</f>
        <v>1.3G</v>
      </c>
      <c r="V331" s="153" t="str">
        <f>INDEX('     2022    '!$A$1:$AC$1563,MATCH($D331,'     2022    '!$D$1:$D$1794,0),MATCH(V$1,'     2022    '!$A$1:$AC$1,0))</f>
        <v>UN0335</v>
      </c>
      <c r="W331" s="153" t="str">
        <f>INDEX('     2022    '!$A$1:$AC$1563,MATCH($D331,'     2022    '!$D$1:$D$1794,0),MATCH(W$1,'     2022    '!$A$1:$AC$1,0))</f>
        <v>F4</v>
      </c>
      <c r="X331" s="151" t="str">
        <f>INDEX('     2022    '!$A$1:$AC$1563,MATCH($D331,'     2022    '!$D$1:$D$1794,0),MATCH(X$1,'     2022    '!$A$1:$AC$1,0))</f>
        <v/>
      </c>
      <c r="Y331" s="151" t="str">
        <f>INDEX('     2022    '!$A$1:$AC$1563,MATCH($D331,'     2022    '!$D$1:$D$1794,0),MATCH(Y$1,'     2022    '!$A$1:$AC$1,0))</f>
        <v/>
      </c>
      <c r="Z331" s="156">
        <f>INDEX('     2022    '!$A$1:$AC$1563,MATCH($D331,'     2022    '!$D$1:$D$1794,0),MATCH(Z$1,'     2022    '!$A$1:$AC$1,0))</f>
        <v>3.7999999999999999E-2</v>
      </c>
      <c r="AA331" s="153" t="str">
        <f>INDEX('     2022    '!$A$1:$AC$1563,MATCH($D331,'     2022    '!$D$1:$D$1794,0),MATCH(AA$1,'     2022    '!$A$1:$AC$1,0))</f>
        <v>1008-F4-69249661</v>
      </c>
      <c r="AB331" s="153" t="str">
        <f>INDEX('     2022    '!$A$1:$AC$1563,MATCH($D331,'     2022    '!$D$1:$D$1794,0),MATCH(AB$1,'     2022    '!$A$1:$AC$1,0))</f>
        <v>GB/HSE-358563</v>
      </c>
      <c r="AC331" s="153" t="str">
        <f>INDEX('     2022    '!$A$1:$AC$1563,MATCH($D331,'     2022    '!$D$1:$D$1794,0),MATCH(AC$1,'     2022    '!$A$1:$AC$1,0))</f>
        <v>8/15/2028</v>
      </c>
    </row>
    <row r="332" spans="1:29">
      <c r="A332" s="32">
        <f t="shared" si="10"/>
        <v>329</v>
      </c>
      <c r="B332" s="68" t="str">
        <f>INDEX('     2022    '!B$2:B$1794,MATCH(D332,'     2022    '!D$2:D$1794,0))</f>
        <v/>
      </c>
      <c r="C332" s="204" t="str">
        <f>INDEX('     2022    '!C$2:C$1794,MATCH(D332,'     2022    '!D$2:D$1794,0))</f>
        <v>Single Shot - 40mm</v>
      </c>
      <c r="D332" s="205" t="str">
        <f>INDEX('     2022    '!D:D,MATCH(A332,'     2022    '!AF:AF,0))</f>
        <v>C353</v>
      </c>
      <c r="E332" s="204" t="str">
        <f>INDEX('     2022    '!$A$1:$BP$1563,MATCH(D332,'     2022    '!$D$1:$D$1794,0),MATCH(E$1,'     2022    '!$A$1:$BH$1,0))</f>
        <v>40mm Red Head with White Strobe Tail</v>
      </c>
      <c r="F332" s="206" t="str">
        <f>IFERROR(IF(LEFT(INDEX('     2022    '!AD$2:AD$1794,MATCH(D332,'     2022    '!D$2:D$1794,0)),4)="http",HYPERLINK(INDEX('     2022    '!AD$2:AD$1794,MATCH(D332,'     2022    '!D$2:D$1794,0)),"Video"),""),"")</f>
        <v>Video</v>
      </c>
      <c r="G332" s="207">
        <f>INDEX('     2022    '!$A$1:$AC$1563,MATCH($D332,'     2022    '!$D$1:$D$1794,0),MATCH(G$1,'     2022    '!$A$1:$AC$1,0))</f>
        <v>0</v>
      </c>
      <c r="H332" s="150"/>
      <c r="I332" s="152">
        <f>INDEX('     2022    '!$A$1:$AC$1563,MATCH($D332,'     2022    '!$D$1:$D$1794,0),MATCH(I$1,'     2022    '!$A$1:$AC$1,0))</f>
        <v>75.67</v>
      </c>
      <c r="J332" s="150"/>
      <c r="K332" s="151">
        <f t="shared" si="11"/>
        <v>1.4277017513304306</v>
      </c>
      <c r="L332" s="152">
        <f>INDEX('     2022    '!$A$1:$AC$1563,MATCH($D332,'     2022    '!$D$1:$D$1794,0),MATCH(L$1,'     2022    '!$A$1:$AC$1,0))</f>
        <v>77.952515622641513</v>
      </c>
      <c r="M332" s="152">
        <f>INDEX('     2022    '!$A$1:$AC$1563,MATCH($D332,'     2022    '!$D$1:$D$1794,0),MATCH(M$1,'     2022    '!$A$1:$AC$1,0))</f>
        <v>85.662105079825835</v>
      </c>
      <c r="N332" s="153" t="str">
        <f>INDEX('     2022    '!$A$1:$AC$1563,MATCH($D332,'     2022    '!$D$1:$D$1794,0),MATCH(N$1,'     2022    '!$A$1:$AC$1,0))</f>
        <v>40mm</v>
      </c>
      <c r="O332" s="154">
        <f>INDEX('     2022    '!$A$1:$AC$1563,MATCH($D332,'     2022    '!$D$1:$D$1794,0),MATCH(O$1,'     2022    '!$A$1:$AC$1,0))</f>
        <v>60</v>
      </c>
      <c r="P332" s="153">
        <f>INDEX('     2022    '!$A$1:$AC$1563,MATCH($D332,'     2022    '!$D$1:$D$1794,0),MATCH(P$1,'     2022    '!$A$1:$AC$1,0))</f>
        <v>3</v>
      </c>
      <c r="Q332" s="153" t="str">
        <f>INDEX('     2022    '!$A$1:$AC$1563,MATCH($D332,'     2022    '!$D$1:$D$1794,0),MATCH(Q$1,'     2022    '!$A$1:$AC$1,0))</f>
        <v>Yes</v>
      </c>
      <c r="R332" s="155">
        <f>INDEX('     2022    '!$A$1:$AC$1563,MATCH($D332,'     2022    '!$D$1:$D$1794,0),MATCH(R$1,'     2022    '!$A$1:$AC$1,0))</f>
        <v>15</v>
      </c>
      <c r="S332" s="155">
        <f>INDEX('     2022    '!$A$1:$AC$1563,MATCH($D332,'     2022    '!$D$1:$D$1794,0),MATCH(S$1,'     2022    '!$A$1:$AC$1,0))</f>
        <v>3.12</v>
      </c>
      <c r="T332" s="155">
        <f>INDEX('     2022    '!$A$1:$AC$1563,MATCH($D332,'     2022    '!$D$1:$D$1794,0),MATCH(T$1,'     2022    '!$A$1:$AC$1,0))</f>
        <v>0.2</v>
      </c>
      <c r="U332" s="154" t="str">
        <f>INDEX('     2022    '!$A$1:$AC$1563,MATCH($D332,'     2022    '!$D$1:$D$1794,0),MATCH(U$1,'     2022    '!$A$1:$AC$1,0))</f>
        <v>1.3G</v>
      </c>
      <c r="V332" s="153" t="str">
        <f>INDEX('     2022    '!$A$1:$AC$1563,MATCH($D332,'     2022    '!$D$1:$D$1794,0),MATCH(V$1,'     2022    '!$A$1:$AC$1,0))</f>
        <v>UN0335</v>
      </c>
      <c r="W332" s="153" t="str">
        <f>INDEX('     2022    '!$A$1:$AC$1563,MATCH($D332,'     2022    '!$D$1:$D$1794,0),MATCH(W$1,'     2022    '!$A$1:$AC$1,0))</f>
        <v>F4</v>
      </c>
      <c r="X332" s="151" t="str">
        <f>INDEX('     2022    '!$A$1:$AC$1563,MATCH($D332,'     2022    '!$D$1:$D$1794,0),MATCH(X$1,'     2022    '!$A$1:$AC$1,0))</f>
        <v/>
      </c>
      <c r="Y332" s="151" t="str">
        <f>INDEX('     2022    '!$A$1:$AC$1563,MATCH($D332,'     2022    '!$D$1:$D$1794,0),MATCH(Y$1,'     2022    '!$A$1:$AC$1,0))</f>
        <v/>
      </c>
      <c r="Z332" s="156">
        <f>INDEX('     2022    '!$A$1:$AC$1563,MATCH($D332,'     2022    '!$D$1:$D$1794,0),MATCH(Z$1,'     2022    '!$A$1:$AC$1,0))</f>
        <v>3.7999999999999999E-2</v>
      </c>
      <c r="AA332" s="153" t="str">
        <f>INDEX('     2022    '!$A$1:$AC$1563,MATCH($D332,'     2022    '!$D$1:$D$1794,0),MATCH(AA$1,'     2022    '!$A$1:$AC$1,0))</f>
        <v>1008-F4-69249661</v>
      </c>
      <c r="AB332" s="153" t="str">
        <f>INDEX('     2022    '!$A$1:$AC$1563,MATCH($D332,'     2022    '!$D$1:$D$1794,0),MATCH(AB$1,'     2022    '!$A$1:$AC$1,0))</f>
        <v>GB/HSE-358549</v>
      </c>
      <c r="AC332" s="153" t="str">
        <f>INDEX('     2022    '!$A$1:$AC$1563,MATCH($D332,'     2022    '!$D$1:$D$1794,0),MATCH(AC$1,'     2022    '!$A$1:$AC$1,0))</f>
        <v>8/15/2028</v>
      </c>
    </row>
    <row r="333" spans="1:29">
      <c r="A333" s="32">
        <f t="shared" si="10"/>
        <v>330</v>
      </c>
      <c r="B333" s="68" t="str">
        <f>INDEX('     2022    '!B$2:B$1794,MATCH(D333,'     2022    '!D$2:D$1794,0))</f>
        <v/>
      </c>
      <c r="C333" s="204" t="str">
        <f>INDEX('     2022    '!C$2:C$1794,MATCH(D333,'     2022    '!D$2:D$1794,0))</f>
        <v>Single Shot - 40mm</v>
      </c>
      <c r="D333" s="205" t="str">
        <f>INDEX('     2022    '!D:D,MATCH(A333,'     2022    '!AF:AF,0))</f>
        <v>C356</v>
      </c>
      <c r="E333" s="204" t="str">
        <f>INDEX('     2022    '!$A$1:$BP$1563,MATCH(D333,'     2022    '!$D$1:$D$1794,0),MATCH(E$1,'     2022    '!$A$1:$BH$1,0))</f>
        <v>40mm Colouful Mine</v>
      </c>
      <c r="F333" s="206" t="str">
        <f>IFERROR(IF(LEFT(INDEX('     2022    '!AD$2:AD$1794,MATCH(D333,'     2022    '!D$2:D$1794,0)),4)="http",HYPERLINK(INDEX('     2022    '!AD$2:AD$1794,MATCH(D333,'     2022    '!D$2:D$1794,0)),"Video"),""),"")</f>
        <v>Video</v>
      </c>
      <c r="G333" s="207">
        <f>INDEX('     2022    '!$A$1:$AC$1563,MATCH($D333,'     2022    '!$D$1:$D$1794,0),MATCH(G$1,'     2022    '!$A$1:$AC$1,0))</f>
        <v>0</v>
      </c>
      <c r="H333" s="150"/>
      <c r="I333" s="152">
        <f>INDEX('     2022    '!$A$1:$AC$1563,MATCH($D333,'     2022    '!$D$1:$D$1794,0),MATCH(I$1,'     2022    '!$A$1:$AC$1,0))</f>
        <v>75.67</v>
      </c>
      <c r="J333" s="150"/>
      <c r="K333" s="151">
        <f t="shared" si="11"/>
        <v>1.4306504274698824</v>
      </c>
      <c r="L333" s="152">
        <f>INDEX('     2022    '!$A$1:$AC$1563,MATCH($D333,'     2022    '!$D$1:$D$1794,0),MATCH(L$1,'     2022    '!$A$1:$AC$1,0))</f>
        <v>78.113513339855587</v>
      </c>
      <c r="M333" s="152">
        <f>INDEX('     2022    '!$A$1:$AC$1563,MATCH($D333,'     2022    '!$D$1:$D$1794,0),MATCH(M$1,'     2022    '!$A$1:$AC$1,0))</f>
        <v>85.839025648192944</v>
      </c>
      <c r="N333" s="153" t="str">
        <f>INDEX('     2022    '!$A$1:$AC$1563,MATCH($D333,'     2022    '!$D$1:$D$1794,0),MATCH(N$1,'     2022    '!$A$1:$AC$1,0))</f>
        <v>40mm</v>
      </c>
      <c r="O333" s="154">
        <f>INDEX('     2022    '!$A$1:$AC$1563,MATCH($D333,'     2022    '!$D$1:$D$1794,0),MATCH(O$1,'     2022    '!$A$1:$AC$1,0))</f>
        <v>60</v>
      </c>
      <c r="P333" s="153">
        <f>INDEX('     2022    '!$A$1:$AC$1563,MATCH($D333,'     2022    '!$D$1:$D$1794,0),MATCH(P$1,'     2022    '!$A$1:$AC$1,0))</f>
        <v>3</v>
      </c>
      <c r="Q333" s="153" t="str">
        <f>INDEX('     2022    '!$A$1:$AC$1563,MATCH($D333,'     2022    '!$D$1:$D$1794,0),MATCH(Q$1,'     2022    '!$A$1:$AC$1,0))</f>
        <v>Yes</v>
      </c>
      <c r="R333" s="155">
        <f>INDEX('     2022    '!$A$1:$AC$1563,MATCH($D333,'     2022    '!$D$1:$D$1794,0),MATCH(R$1,'     2022    '!$A$1:$AC$1,0))</f>
        <v>15</v>
      </c>
      <c r="S333" s="155">
        <f>INDEX('     2022    '!$A$1:$AC$1563,MATCH($D333,'     2022    '!$D$1:$D$1794,0),MATCH(S$1,'     2022    '!$A$1:$AC$1,0))</f>
        <v>3.12</v>
      </c>
      <c r="T333" s="155">
        <f>INDEX('     2022    '!$A$1:$AC$1563,MATCH($D333,'     2022    '!$D$1:$D$1794,0),MATCH(T$1,'     2022    '!$A$1:$AC$1,0))</f>
        <v>0.2</v>
      </c>
      <c r="U333" s="154" t="str">
        <f>INDEX('     2022    '!$A$1:$AC$1563,MATCH($D333,'     2022    '!$D$1:$D$1794,0),MATCH(U$1,'     2022    '!$A$1:$AC$1,0))</f>
        <v>1.4G</v>
      </c>
      <c r="V333" s="153" t="str">
        <f>INDEX('     2022    '!$A$1:$AC$1563,MATCH($D333,'     2022    '!$D$1:$D$1794,0),MATCH(V$1,'     2022    '!$A$1:$AC$1,0))</f>
        <v>UN0336</v>
      </c>
      <c r="W333" s="153" t="str">
        <f>INDEX('     2022    '!$A$1:$AC$1563,MATCH($D333,'     2022    '!$D$1:$D$1794,0),MATCH(W$1,'     2022    '!$A$1:$AC$1,0))</f>
        <v>F4</v>
      </c>
      <c r="X333" s="151" t="str">
        <f>INDEX('     2022    '!$A$1:$AC$1563,MATCH($D333,'     2022    '!$D$1:$D$1794,0),MATCH(X$1,'     2022    '!$A$1:$AC$1,0))</f>
        <v/>
      </c>
      <c r="Y333" s="151" t="str">
        <f>INDEX('     2022    '!$A$1:$AC$1563,MATCH($D333,'     2022    '!$D$1:$D$1794,0),MATCH(Y$1,'     2022    '!$A$1:$AC$1,0))</f>
        <v/>
      </c>
      <c r="Z333" s="156">
        <f>INDEX('     2022    '!$A$1:$AC$1563,MATCH($D333,'     2022    '!$D$1:$D$1794,0),MATCH(Z$1,'     2022    '!$A$1:$AC$1,0))</f>
        <v>3.7999999999999999E-2</v>
      </c>
      <c r="AA333" s="153" t="str">
        <f>INDEX('     2022    '!$A$1:$AC$1563,MATCH($D333,'     2022    '!$D$1:$D$1794,0),MATCH(AA$1,'     2022    '!$A$1:$AC$1,0))</f>
        <v>1008-F4-69249658</v>
      </c>
      <c r="AB333" s="153" t="str">
        <f>INDEX('     2022    '!$A$1:$AC$1563,MATCH($D333,'     2022    '!$D$1:$D$1794,0),MATCH(AB$1,'     2022    '!$A$1:$AC$1,0))</f>
        <v>GB/HSE-358552</v>
      </c>
      <c r="AC333" s="153" t="str">
        <f>INDEX('     2022    '!$A$1:$AC$1563,MATCH($D333,'     2022    '!$D$1:$D$1794,0),MATCH(AC$1,'     2022    '!$A$1:$AC$1,0))</f>
        <v>8/15/2028</v>
      </c>
    </row>
    <row r="334" spans="1:29">
      <c r="A334" s="32">
        <f t="shared" si="10"/>
        <v>331</v>
      </c>
      <c r="B334" s="68" t="str">
        <f>INDEX('     2022    '!B$2:B$1794,MATCH(D334,'     2022    '!D$2:D$1794,0))</f>
        <v/>
      </c>
      <c r="C334" s="204" t="str">
        <f>INDEX('     2022    '!C$2:C$1794,MATCH(D334,'     2022    '!D$2:D$1794,0))</f>
        <v>Single Shot - 40mm</v>
      </c>
      <c r="D334" s="205" t="str">
        <f>INDEX('     2022    '!D:D,MATCH(A334,'     2022    '!AF:AF,0))</f>
        <v>C70</v>
      </c>
      <c r="E334" s="204" t="str">
        <f>INDEX('     2022    '!$A$1:$BP$1563,MATCH(D334,'     2022    '!$D$1:$D$1794,0),MATCH(E$1,'     2022    '!$A$1:$BH$1,0))</f>
        <v>40mm Glitter Comet</v>
      </c>
      <c r="F334" s="206" t="str">
        <f>IFERROR(IF(LEFT(INDEX('     2022    '!AD$2:AD$1794,MATCH(D334,'     2022    '!D$2:D$1794,0)),4)="http",HYPERLINK(INDEX('     2022    '!AD$2:AD$1794,MATCH(D334,'     2022    '!D$2:D$1794,0)),"Video"),""),"")</f>
        <v>Video</v>
      </c>
      <c r="G334" s="207">
        <f>INDEX('     2022    '!$A$1:$AC$1563,MATCH($D334,'     2022    '!$D$1:$D$1794,0),MATCH(G$1,'     2022    '!$A$1:$AC$1,0))</f>
        <v>0</v>
      </c>
      <c r="H334" s="150"/>
      <c r="I334" s="152">
        <f>INDEX('     2022    '!$A$1:$AC$1563,MATCH($D334,'     2022    '!$D$1:$D$1794,0),MATCH(I$1,'     2022    '!$A$1:$AC$1,0))</f>
        <v>77.02</v>
      </c>
      <c r="J334" s="150"/>
      <c r="K334" s="151">
        <f t="shared" si="11"/>
        <v>1.4626587237661788</v>
      </c>
      <c r="L334" s="152">
        <f>INDEX('     2022    '!$A$1:$AC$1563,MATCH($D334,'     2022    '!$D$1:$D$1794,0),MATCH(L$1,'     2022    '!$A$1:$AC$1,0))</f>
        <v>79.861166317633362</v>
      </c>
      <c r="M334" s="152">
        <f>INDEX('     2022    '!$A$1:$AC$1563,MATCH($D334,'     2022    '!$D$1:$D$1794,0),MATCH(M$1,'     2022    '!$A$1:$AC$1,0))</f>
        <v>87.759523425970727</v>
      </c>
      <c r="N334" s="153" t="str">
        <f>INDEX('     2022    '!$A$1:$AC$1563,MATCH($D334,'     2022    '!$D$1:$D$1794,0),MATCH(N$1,'     2022    '!$A$1:$AC$1,0))</f>
        <v>40mm</v>
      </c>
      <c r="O334" s="154">
        <f>INDEX('     2022    '!$A$1:$AC$1563,MATCH($D334,'     2022    '!$D$1:$D$1794,0),MATCH(O$1,'     2022    '!$A$1:$AC$1,0))</f>
        <v>60</v>
      </c>
      <c r="P334" s="153">
        <f>INDEX('     2022    '!$A$1:$AC$1563,MATCH($D334,'     2022    '!$D$1:$D$1794,0),MATCH(P$1,'     2022    '!$A$1:$AC$1,0))</f>
        <v>3</v>
      </c>
      <c r="Q334" s="153" t="str">
        <f>INDEX('     2022    '!$A$1:$AC$1563,MATCH($D334,'     2022    '!$D$1:$D$1794,0),MATCH(Q$1,'     2022    '!$A$1:$AC$1,0))</f>
        <v>Yes</v>
      </c>
      <c r="R334" s="155">
        <f>INDEX('     2022    '!$A$1:$AC$1563,MATCH($D334,'     2022    '!$D$1:$D$1794,0),MATCH(R$1,'     2022    '!$A$1:$AC$1,0))</f>
        <v>15</v>
      </c>
      <c r="S334" s="155">
        <f>INDEX('     2022    '!$A$1:$AC$1563,MATCH($D334,'     2022    '!$D$1:$D$1794,0),MATCH(S$1,'     2022    '!$A$1:$AC$1,0))</f>
        <v>3.12</v>
      </c>
      <c r="T334" s="155">
        <f>INDEX('     2022    '!$A$1:$AC$1563,MATCH($D334,'     2022    '!$D$1:$D$1794,0),MATCH(T$1,'     2022    '!$A$1:$AC$1,0))</f>
        <v>0.2</v>
      </c>
      <c r="U334" s="154" t="str">
        <f>INDEX('     2022    '!$A$1:$AC$1563,MATCH($D334,'     2022    '!$D$1:$D$1794,0),MATCH(U$1,'     2022    '!$A$1:$AC$1,0))</f>
        <v>1.3G</v>
      </c>
      <c r="V334" s="153" t="str">
        <f>INDEX('     2022    '!$A$1:$AC$1563,MATCH($D334,'     2022    '!$D$1:$D$1794,0),MATCH(V$1,'     2022    '!$A$1:$AC$1,0))</f>
        <v>UN0335</v>
      </c>
      <c r="W334" s="153" t="str">
        <f>INDEX('     2022    '!$A$1:$AC$1563,MATCH($D334,'     2022    '!$D$1:$D$1794,0),MATCH(W$1,'     2022    '!$A$1:$AC$1,0))</f>
        <v>F4</v>
      </c>
      <c r="X334" s="151" t="str">
        <f>INDEX('     2022    '!$A$1:$AC$1563,MATCH($D334,'     2022    '!$D$1:$D$1794,0),MATCH(X$1,'     2022    '!$A$1:$AC$1,0))</f>
        <v/>
      </c>
      <c r="Y334" s="151" t="str">
        <f>INDEX('     2022    '!$A$1:$AC$1563,MATCH($D334,'     2022    '!$D$1:$D$1794,0),MATCH(Y$1,'     2022    '!$A$1:$AC$1,0))</f>
        <v/>
      </c>
      <c r="Z334" s="156">
        <f>INDEX('     2022    '!$A$1:$AC$1563,MATCH($D334,'     2022    '!$D$1:$D$1794,0),MATCH(Z$1,'     2022    '!$A$1:$AC$1,0))</f>
        <v>4.0599999999999997E-2</v>
      </c>
      <c r="AA334" s="153" t="str">
        <f>INDEX('     2022    '!$A$1:$AC$1563,MATCH($D334,'     2022    '!$D$1:$D$1794,0),MATCH(AA$1,'     2022    '!$A$1:$AC$1,0))</f>
        <v>1008-F4-69249661</v>
      </c>
      <c r="AB334" s="153" t="str">
        <f>INDEX('     2022    '!$A$1:$AC$1563,MATCH($D334,'     2022    '!$D$1:$D$1794,0),MATCH(AB$1,'     2022    '!$A$1:$AC$1,0))</f>
        <v>GB/HSE-338572</v>
      </c>
      <c r="AC334" s="153" t="str">
        <f>INDEX('     2022    '!$A$1:$AC$1563,MATCH($D334,'     2022    '!$D$1:$D$1794,0),MATCH(AC$1,'     2022    '!$A$1:$AC$1,0))</f>
        <v>5/18/2027</v>
      </c>
    </row>
    <row r="335" spans="1:29">
      <c r="A335" s="32">
        <f t="shared" si="10"/>
        <v>332</v>
      </c>
      <c r="B335" s="68" t="str">
        <f>INDEX('     2022    '!B$2:B$1794,MATCH(D335,'     2022    '!D$2:D$1794,0))</f>
        <v/>
      </c>
      <c r="C335" s="204" t="str">
        <f>INDEX('     2022    '!C$2:C$1794,MATCH(D335,'     2022    '!D$2:D$1794,0))</f>
        <v>Single Shot - 40mm</v>
      </c>
      <c r="D335" s="205" t="str">
        <f>INDEX('     2022    '!D:D,MATCH(A335,'     2022    '!AF:AF,0))</f>
        <v>C361</v>
      </c>
      <c r="E335" s="204" t="str">
        <f>INDEX('     2022    '!$A$1:$BP$1563,MATCH(D335,'     2022    '!$D$1:$D$1794,0),MATCH(E$1,'     2022    '!$A$1:$BH$1,0))</f>
        <v>40mm Yellow Pearl / Green Strobe Mine</v>
      </c>
      <c r="F335" s="206" t="str">
        <f>IFERROR(IF(LEFT(INDEX('     2022    '!AD$2:AD$1794,MATCH(D335,'     2022    '!D$2:D$1794,0)),4)="http",HYPERLINK(INDEX('     2022    '!AD$2:AD$1794,MATCH(D335,'     2022    '!D$2:D$1794,0)),"Video"),""),"")</f>
        <v>Video</v>
      </c>
      <c r="G335" s="207">
        <f>INDEX('     2022    '!$A$1:$AC$1563,MATCH($D335,'     2022    '!$D$1:$D$1794,0),MATCH(G$1,'     2022    '!$A$1:$AC$1,0))</f>
        <v>5</v>
      </c>
      <c r="H335" s="150"/>
      <c r="I335" s="152">
        <f>INDEX('     2022    '!$A$1:$AC$1563,MATCH($D335,'     2022    '!$D$1:$D$1794,0),MATCH(I$1,'     2022    '!$A$1:$AC$1,0))</f>
        <v>79.819999999999993</v>
      </c>
      <c r="J335" s="150"/>
      <c r="K335" s="151">
        <f t="shared" si="11"/>
        <v>1.4635</v>
      </c>
      <c r="L335" s="152">
        <f>INDEX('     2022    '!$A$1:$AC$1563,MATCH($D335,'     2022    '!$D$1:$D$1794,0),MATCH(L$1,'     2022    '!$A$1:$AC$1,0))</f>
        <v>79.9071</v>
      </c>
      <c r="M335" s="152">
        <f>INDEX('     2022    '!$A$1:$AC$1563,MATCH($D335,'     2022    '!$D$1:$D$1794,0),MATCH(M$1,'     2022    '!$A$1:$AC$1,0))</f>
        <v>87.81</v>
      </c>
      <c r="N335" s="153" t="str">
        <f>INDEX('     2022    '!$A$1:$AC$1563,MATCH($D335,'     2022    '!$D$1:$D$1794,0),MATCH(N$1,'     2022    '!$A$1:$AC$1,0))</f>
        <v>40mm</v>
      </c>
      <c r="O335" s="154">
        <f>INDEX('     2022    '!$A$1:$AC$1563,MATCH($D335,'     2022    '!$D$1:$D$1794,0),MATCH(O$1,'     2022    '!$A$1:$AC$1,0))</f>
        <v>60</v>
      </c>
      <c r="P335" s="153">
        <f>INDEX('     2022    '!$A$1:$AC$1563,MATCH($D335,'     2022    '!$D$1:$D$1794,0),MATCH(P$1,'     2022    '!$A$1:$AC$1,0))</f>
        <v>3</v>
      </c>
      <c r="Q335" s="153" t="str">
        <f>INDEX('     2022    '!$A$1:$AC$1563,MATCH($D335,'     2022    '!$D$1:$D$1794,0),MATCH(Q$1,'     2022    '!$A$1:$AC$1,0))</f>
        <v>Yes</v>
      </c>
      <c r="R335" s="155">
        <f>INDEX('     2022    '!$A$1:$AC$1563,MATCH($D335,'     2022    '!$D$1:$D$1794,0),MATCH(R$1,'     2022    '!$A$1:$AC$1,0))</f>
        <v>15</v>
      </c>
      <c r="S335" s="155">
        <f>INDEX('     2022    '!$A$1:$AC$1563,MATCH($D335,'     2022    '!$D$1:$D$1794,0),MATCH(S$1,'     2022    '!$A$1:$AC$1,0))</f>
        <v>3.12</v>
      </c>
      <c r="T335" s="155">
        <f>INDEX('     2022    '!$A$1:$AC$1563,MATCH($D335,'     2022    '!$D$1:$D$1794,0),MATCH(T$1,'     2022    '!$A$1:$AC$1,0))</f>
        <v>0.2</v>
      </c>
      <c r="U335" s="154" t="str">
        <f>INDEX('     2022    '!$A$1:$AC$1563,MATCH($D335,'     2022    '!$D$1:$D$1794,0),MATCH(U$1,'     2022    '!$A$1:$AC$1,0))</f>
        <v>1.4G</v>
      </c>
      <c r="V335" s="153" t="str">
        <f>INDEX('     2022    '!$A$1:$AC$1563,MATCH($D335,'     2022    '!$D$1:$D$1794,0),MATCH(V$1,'     2022    '!$A$1:$AC$1,0))</f>
        <v>UN0336</v>
      </c>
      <c r="W335" s="153" t="str">
        <f>INDEX('     2022    '!$A$1:$AC$1563,MATCH($D335,'     2022    '!$D$1:$D$1794,0),MATCH(W$1,'     2022    '!$A$1:$AC$1,0))</f>
        <v>F4</v>
      </c>
      <c r="X335" s="151" t="str">
        <f>INDEX('     2022    '!$A$1:$AC$1563,MATCH($D335,'     2022    '!$D$1:$D$1794,0),MATCH(X$1,'     2022    '!$A$1:$AC$1,0))</f>
        <v/>
      </c>
      <c r="Y335" s="151" t="str">
        <f>INDEX('     2022    '!$A$1:$AC$1563,MATCH($D335,'     2022    '!$D$1:$D$1794,0),MATCH(Y$1,'     2022    '!$A$1:$AC$1,0))</f>
        <v/>
      </c>
      <c r="Z335" s="156">
        <f>INDEX('     2022    '!$A$1:$AC$1563,MATCH($D335,'     2022    '!$D$1:$D$1794,0),MATCH(Z$1,'     2022    '!$A$1:$AC$1,0))</f>
        <v>3.7999999999999999E-2</v>
      </c>
      <c r="AA335" s="153" t="str">
        <f>INDEX('     2022    '!$A$1:$AC$1563,MATCH($D335,'     2022    '!$D$1:$D$1794,0),MATCH(AA$1,'     2022    '!$A$1:$AC$1,0))</f>
        <v>1008-F4-69249658</v>
      </c>
      <c r="AB335" s="153" t="str">
        <f>INDEX('     2022    '!$A$1:$AC$1563,MATCH($D335,'     2022    '!$D$1:$D$1794,0),MATCH(AB$1,'     2022    '!$A$1:$AC$1,0))</f>
        <v>GB/HSE-358557</v>
      </c>
      <c r="AC335" s="153" t="str">
        <f>INDEX('     2022    '!$A$1:$AC$1563,MATCH($D335,'     2022    '!$D$1:$D$1794,0),MATCH(AC$1,'     2022    '!$A$1:$AC$1,0))</f>
        <v>8/15/2028</v>
      </c>
    </row>
    <row r="336" spans="1:29">
      <c r="A336" s="32">
        <f t="shared" si="10"/>
        <v>333</v>
      </c>
      <c r="B336" s="68" t="str">
        <f>INDEX('     2022    '!B$2:B$1794,MATCH(D336,'     2022    '!D$2:D$1794,0))</f>
        <v/>
      </c>
      <c r="C336" s="204" t="str">
        <f>INDEX('     2022    '!C$2:C$1794,MATCH(D336,'     2022    '!D$2:D$1794,0))</f>
        <v>Single Shot - 40mm</v>
      </c>
      <c r="D336" s="205" t="str">
        <f>INDEX('     2022    '!D:D,MATCH(A336,'     2022    '!AF:AF,0))</f>
        <v>C364</v>
      </c>
      <c r="E336" s="204" t="str">
        <f>INDEX('     2022    '!$A$1:$BP$1563,MATCH(D336,'     2022    '!$D$1:$D$1794,0),MATCH(E$1,'     2022    '!$A$1:$BH$1,0))</f>
        <v>40mm Gold Rain to Purple w Orange Strobe Mine</v>
      </c>
      <c r="F336" s="206" t="str">
        <f>IFERROR(IF(LEFT(INDEX('     2022    '!AD$2:AD$1794,MATCH(D336,'     2022    '!D$2:D$1794,0)),4)="http",HYPERLINK(INDEX('     2022    '!AD$2:AD$1794,MATCH(D336,'     2022    '!D$2:D$1794,0)),"Video"),""),"")</f>
        <v>Video</v>
      </c>
      <c r="G336" s="207">
        <f>INDEX('     2022    '!$A$1:$AC$1563,MATCH($D336,'     2022    '!$D$1:$D$1794,0),MATCH(G$1,'     2022    '!$A$1:$AC$1,0))</f>
        <v>1</v>
      </c>
      <c r="H336" s="150"/>
      <c r="I336" s="152">
        <f>INDEX('     2022    '!$A$1:$AC$1563,MATCH($D336,'     2022    '!$D$1:$D$1794,0),MATCH(I$1,'     2022    '!$A$1:$AC$1,0))</f>
        <v>79.819999999999993</v>
      </c>
      <c r="J336" s="150"/>
      <c r="K336" s="151">
        <f t="shared" si="11"/>
        <v>1.4635</v>
      </c>
      <c r="L336" s="152">
        <f>INDEX('     2022    '!$A$1:$AC$1563,MATCH($D336,'     2022    '!$D$1:$D$1794,0),MATCH(L$1,'     2022    '!$A$1:$AC$1,0))</f>
        <v>79.9071</v>
      </c>
      <c r="M336" s="152">
        <f>INDEX('     2022    '!$A$1:$AC$1563,MATCH($D336,'     2022    '!$D$1:$D$1794,0),MATCH(M$1,'     2022    '!$A$1:$AC$1,0))</f>
        <v>87.81</v>
      </c>
      <c r="N336" s="153" t="str">
        <f>INDEX('     2022    '!$A$1:$AC$1563,MATCH($D336,'     2022    '!$D$1:$D$1794,0),MATCH(N$1,'     2022    '!$A$1:$AC$1,0))</f>
        <v>40mm</v>
      </c>
      <c r="O336" s="154">
        <f>INDEX('     2022    '!$A$1:$AC$1563,MATCH($D336,'     2022    '!$D$1:$D$1794,0),MATCH(O$1,'     2022    '!$A$1:$AC$1,0))</f>
        <v>60</v>
      </c>
      <c r="P336" s="153">
        <f>INDEX('     2022    '!$A$1:$AC$1563,MATCH($D336,'     2022    '!$D$1:$D$1794,0),MATCH(P$1,'     2022    '!$A$1:$AC$1,0))</f>
        <v>3</v>
      </c>
      <c r="Q336" s="153" t="str">
        <f>INDEX('     2022    '!$A$1:$AC$1563,MATCH($D336,'     2022    '!$D$1:$D$1794,0),MATCH(Q$1,'     2022    '!$A$1:$AC$1,0))</f>
        <v>Yes</v>
      </c>
      <c r="R336" s="155">
        <f>INDEX('     2022    '!$A$1:$AC$1563,MATCH($D336,'     2022    '!$D$1:$D$1794,0),MATCH(R$1,'     2022    '!$A$1:$AC$1,0))</f>
        <v>15</v>
      </c>
      <c r="S336" s="155">
        <f>INDEX('     2022    '!$A$1:$AC$1563,MATCH($D336,'     2022    '!$D$1:$D$1794,0),MATCH(S$1,'     2022    '!$A$1:$AC$1,0))</f>
        <v>3.12</v>
      </c>
      <c r="T336" s="155">
        <f>INDEX('     2022    '!$A$1:$AC$1563,MATCH($D336,'     2022    '!$D$1:$D$1794,0),MATCH(T$1,'     2022    '!$A$1:$AC$1,0))</f>
        <v>0.2</v>
      </c>
      <c r="U336" s="154" t="str">
        <f>INDEX('     2022    '!$A$1:$AC$1563,MATCH($D336,'     2022    '!$D$1:$D$1794,0),MATCH(U$1,'     2022    '!$A$1:$AC$1,0))</f>
        <v>1.4G</v>
      </c>
      <c r="V336" s="153" t="str">
        <f>INDEX('     2022    '!$A$1:$AC$1563,MATCH($D336,'     2022    '!$D$1:$D$1794,0),MATCH(V$1,'     2022    '!$A$1:$AC$1,0))</f>
        <v>UN0336</v>
      </c>
      <c r="W336" s="153" t="str">
        <f>INDEX('     2022    '!$A$1:$AC$1563,MATCH($D336,'     2022    '!$D$1:$D$1794,0),MATCH(W$1,'     2022    '!$A$1:$AC$1,0))</f>
        <v>F4</v>
      </c>
      <c r="X336" s="151" t="str">
        <f>INDEX('     2022    '!$A$1:$AC$1563,MATCH($D336,'     2022    '!$D$1:$D$1794,0),MATCH(X$1,'     2022    '!$A$1:$AC$1,0))</f>
        <v/>
      </c>
      <c r="Y336" s="151" t="str">
        <f>INDEX('     2022    '!$A$1:$AC$1563,MATCH($D336,'     2022    '!$D$1:$D$1794,0),MATCH(Y$1,'     2022    '!$A$1:$AC$1,0))</f>
        <v/>
      </c>
      <c r="Z336" s="156">
        <f>INDEX('     2022    '!$A$1:$AC$1563,MATCH($D336,'     2022    '!$D$1:$D$1794,0),MATCH(Z$1,'     2022    '!$A$1:$AC$1,0))</f>
        <v>3.7999999999999999E-2</v>
      </c>
      <c r="AA336" s="153" t="str">
        <f>INDEX('     2022    '!$A$1:$AC$1563,MATCH($D336,'     2022    '!$D$1:$D$1794,0),MATCH(AA$1,'     2022    '!$A$1:$AC$1,0))</f>
        <v>1008-F4-69249658</v>
      </c>
      <c r="AB336" s="153" t="str">
        <f>INDEX('     2022    '!$A$1:$AC$1563,MATCH($D336,'     2022    '!$D$1:$D$1794,0),MATCH(AB$1,'     2022    '!$A$1:$AC$1,0))</f>
        <v>GB/HSE-358560</v>
      </c>
      <c r="AC336" s="153" t="str">
        <f>INDEX('     2022    '!$A$1:$AC$1563,MATCH($D336,'     2022    '!$D$1:$D$1794,0),MATCH(AC$1,'     2022    '!$A$1:$AC$1,0))</f>
        <v>8/15/2028</v>
      </c>
    </row>
    <row r="337" spans="1:29">
      <c r="A337" s="32">
        <f t="shared" si="10"/>
        <v>334</v>
      </c>
      <c r="B337" s="68" t="str">
        <f>INDEX('     2022    '!B$2:B$1794,MATCH(D337,'     2022    '!D$2:D$1794,0))</f>
        <v/>
      </c>
      <c r="C337" s="204" t="str">
        <f>INDEX('     2022    '!C$2:C$1794,MATCH(D337,'     2022    '!D$2:D$1794,0))</f>
        <v>Single Shot - 40mm</v>
      </c>
      <c r="D337" s="205" t="str">
        <f>INDEX('     2022    '!D:D,MATCH(A337,'     2022    '!AF:AF,0))</f>
        <v>C368</v>
      </c>
      <c r="E337" s="204" t="str">
        <f>INDEX('     2022    '!$A$1:$BP$1563,MATCH(D337,'     2022    '!$D$1:$D$1794,0),MATCH(E$1,'     2022    '!$A$1:$BH$1,0))</f>
        <v>40mm Silver Strobe Willow Tail with Green Mine</v>
      </c>
      <c r="F337" s="206" t="str">
        <f>IFERROR(IF(LEFT(INDEX('     2022    '!AD$2:AD$1794,MATCH(D337,'     2022    '!D$2:D$1794,0)),4)="http",HYPERLINK(INDEX('     2022    '!AD$2:AD$1794,MATCH(D337,'     2022    '!D$2:D$1794,0)),"Video"),""),"")</f>
        <v>Video</v>
      </c>
      <c r="G337" s="207">
        <f>INDEX('     2022    '!$A$1:$AC$1563,MATCH($D337,'     2022    '!$D$1:$D$1794,0),MATCH(G$1,'     2022    '!$A$1:$AC$1,0))</f>
        <v>6</v>
      </c>
      <c r="H337" s="150"/>
      <c r="I337" s="152">
        <f>INDEX('     2022    '!$A$1:$AC$1563,MATCH($D337,'     2022    '!$D$1:$D$1794,0),MATCH(I$1,'     2022    '!$A$1:$AC$1,0))</f>
        <v>79.819999999999993</v>
      </c>
      <c r="J337" s="150"/>
      <c r="K337" s="151">
        <f t="shared" si="11"/>
        <v>1.4635</v>
      </c>
      <c r="L337" s="152">
        <f>INDEX('     2022    '!$A$1:$AC$1563,MATCH($D337,'     2022    '!$D$1:$D$1794,0),MATCH(L$1,'     2022    '!$A$1:$AC$1,0))</f>
        <v>79.9071</v>
      </c>
      <c r="M337" s="152">
        <f>INDEX('     2022    '!$A$1:$AC$1563,MATCH($D337,'     2022    '!$D$1:$D$1794,0),MATCH(M$1,'     2022    '!$A$1:$AC$1,0))</f>
        <v>87.81</v>
      </c>
      <c r="N337" s="153" t="str">
        <f>INDEX('     2022    '!$A$1:$AC$1563,MATCH($D337,'     2022    '!$D$1:$D$1794,0),MATCH(N$1,'     2022    '!$A$1:$AC$1,0))</f>
        <v>40mm</v>
      </c>
      <c r="O337" s="154">
        <f>INDEX('     2022    '!$A$1:$AC$1563,MATCH($D337,'     2022    '!$D$1:$D$1794,0),MATCH(O$1,'     2022    '!$A$1:$AC$1,0))</f>
        <v>60</v>
      </c>
      <c r="P337" s="153">
        <f>INDEX('     2022    '!$A$1:$AC$1563,MATCH($D337,'     2022    '!$D$1:$D$1794,0),MATCH(P$1,'     2022    '!$A$1:$AC$1,0))</f>
        <v>3</v>
      </c>
      <c r="Q337" s="153" t="str">
        <f>INDEX('     2022    '!$A$1:$AC$1563,MATCH($D337,'     2022    '!$D$1:$D$1794,0),MATCH(Q$1,'     2022    '!$A$1:$AC$1,0))</f>
        <v>Yes</v>
      </c>
      <c r="R337" s="155">
        <f>INDEX('     2022    '!$A$1:$AC$1563,MATCH($D337,'     2022    '!$D$1:$D$1794,0),MATCH(R$1,'     2022    '!$A$1:$AC$1,0))</f>
        <v>15</v>
      </c>
      <c r="S337" s="155">
        <f>INDEX('     2022    '!$A$1:$AC$1563,MATCH($D337,'     2022    '!$D$1:$D$1794,0),MATCH(S$1,'     2022    '!$A$1:$AC$1,0))</f>
        <v>3.12</v>
      </c>
      <c r="T337" s="155">
        <f>INDEX('     2022    '!$A$1:$AC$1563,MATCH($D337,'     2022    '!$D$1:$D$1794,0),MATCH(T$1,'     2022    '!$A$1:$AC$1,0))</f>
        <v>0.2</v>
      </c>
      <c r="U337" s="154" t="str">
        <f>INDEX('     2022    '!$A$1:$AC$1563,MATCH($D337,'     2022    '!$D$1:$D$1794,0),MATCH(U$1,'     2022    '!$A$1:$AC$1,0))</f>
        <v>1.4G</v>
      </c>
      <c r="V337" s="153" t="str">
        <f>INDEX('     2022    '!$A$1:$AC$1563,MATCH($D337,'     2022    '!$D$1:$D$1794,0),MATCH(V$1,'     2022    '!$A$1:$AC$1,0))</f>
        <v>UN0336</v>
      </c>
      <c r="W337" s="153" t="str">
        <f>INDEX('     2022    '!$A$1:$AC$1563,MATCH($D337,'     2022    '!$D$1:$D$1794,0),MATCH(W$1,'     2022    '!$A$1:$AC$1,0))</f>
        <v>F4</v>
      </c>
      <c r="X337" s="151" t="str">
        <f>INDEX('     2022    '!$A$1:$AC$1563,MATCH($D337,'     2022    '!$D$1:$D$1794,0),MATCH(X$1,'     2022    '!$A$1:$AC$1,0))</f>
        <v/>
      </c>
      <c r="Y337" s="151" t="str">
        <f>INDEX('     2022    '!$A$1:$AC$1563,MATCH($D337,'     2022    '!$D$1:$D$1794,0),MATCH(Y$1,'     2022    '!$A$1:$AC$1,0))</f>
        <v/>
      </c>
      <c r="Z337" s="156">
        <f>INDEX('     2022    '!$A$1:$AC$1563,MATCH($D337,'     2022    '!$D$1:$D$1794,0),MATCH(Z$1,'     2022    '!$A$1:$AC$1,0))</f>
        <v>3.7999999999999999E-2</v>
      </c>
      <c r="AA337" s="153" t="str">
        <f>INDEX('     2022    '!$A$1:$AC$1563,MATCH($D337,'     2022    '!$D$1:$D$1794,0),MATCH(AA$1,'     2022    '!$A$1:$AC$1,0))</f>
        <v>1008-F4-69249661</v>
      </c>
      <c r="AB337" s="153" t="str">
        <f>INDEX('     2022    '!$A$1:$AC$1563,MATCH($D337,'     2022    '!$D$1:$D$1794,0),MATCH(AB$1,'     2022    '!$A$1:$AC$1,0))</f>
        <v>GB/HSE-358586</v>
      </c>
      <c r="AC337" s="153" t="str">
        <f>INDEX('     2022    '!$A$1:$AC$1563,MATCH($D337,'     2022    '!$D$1:$D$1794,0),MATCH(AC$1,'     2022    '!$A$1:$AC$1,0))</f>
        <v>8/15/2028</v>
      </c>
    </row>
    <row r="338" spans="1:29">
      <c r="A338" s="32">
        <f t="shared" si="10"/>
        <v>335</v>
      </c>
      <c r="B338" s="68" t="str">
        <f>INDEX('     2022    '!B$2:B$1794,MATCH(D338,'     2022    '!D$2:D$1794,0))</f>
        <v/>
      </c>
      <c r="C338" s="204" t="str">
        <f>INDEX('     2022    '!C$2:C$1794,MATCH(D338,'     2022    '!D$2:D$1794,0))</f>
        <v>Single Shot - 40mm</v>
      </c>
      <c r="D338" s="205" t="str">
        <f>INDEX('     2022    '!D:D,MATCH(A338,'     2022    '!AF:AF,0))</f>
        <v>C69</v>
      </c>
      <c r="E338" s="204" t="str">
        <f>INDEX('     2022    '!$A$1:$BP$1563,MATCH(D338,'     2022    '!$D$1:$D$1794,0),MATCH(E$1,'     2022    '!$A$1:$BH$1,0))</f>
        <v>40mm Gold Flash tail with red Mine</v>
      </c>
      <c r="F338" s="206" t="str">
        <f>IFERROR(IF(LEFT(INDEX('     2022    '!AD$2:AD$1794,MATCH(D338,'     2022    '!D$2:D$1794,0)),4)="http",HYPERLINK(INDEX('     2022    '!AD$2:AD$1794,MATCH(D338,'     2022    '!D$2:D$1794,0)),"Video"),""),"")</f>
        <v>Video</v>
      </c>
      <c r="G338" s="207">
        <f>INDEX('     2022    '!$A$1:$AC$1563,MATCH($D338,'     2022    '!$D$1:$D$1794,0),MATCH(G$1,'     2022    '!$A$1:$AC$1,0))</f>
        <v>8</v>
      </c>
      <c r="H338" s="150"/>
      <c r="I338" s="152">
        <f>INDEX('     2022    '!$A$1:$AC$1563,MATCH($D338,'     2022    '!$D$1:$D$1794,0),MATCH(I$1,'     2022    '!$A$1:$AC$1,0))</f>
        <v>80.63</v>
      </c>
      <c r="J338" s="150"/>
      <c r="K338" s="151">
        <f t="shared" si="11"/>
        <v>1.4783333333333333</v>
      </c>
      <c r="L338" s="152">
        <f>INDEX('     2022    '!$A$1:$AC$1563,MATCH($D338,'     2022    '!$D$1:$D$1794,0),MATCH(L$1,'     2022    '!$A$1:$AC$1,0))</f>
        <v>80.716999999999999</v>
      </c>
      <c r="M338" s="152">
        <f>INDEX('     2022    '!$A$1:$AC$1563,MATCH($D338,'     2022    '!$D$1:$D$1794,0),MATCH(M$1,'     2022    '!$A$1:$AC$1,0))</f>
        <v>88.7</v>
      </c>
      <c r="N338" s="153" t="str">
        <f>INDEX('     2022    '!$A$1:$AC$1563,MATCH($D338,'     2022    '!$D$1:$D$1794,0),MATCH(N$1,'     2022    '!$A$1:$AC$1,0))</f>
        <v>40mm</v>
      </c>
      <c r="O338" s="154">
        <f>INDEX('     2022    '!$A$1:$AC$1563,MATCH($D338,'     2022    '!$D$1:$D$1794,0),MATCH(O$1,'     2022    '!$A$1:$AC$1,0))</f>
        <v>60</v>
      </c>
      <c r="P338" s="153">
        <f>INDEX('     2022    '!$A$1:$AC$1563,MATCH($D338,'     2022    '!$D$1:$D$1794,0),MATCH(P$1,'     2022    '!$A$1:$AC$1,0))</f>
        <v>3</v>
      </c>
      <c r="Q338" s="153" t="str">
        <f>INDEX('     2022    '!$A$1:$AC$1563,MATCH($D338,'     2022    '!$D$1:$D$1794,0),MATCH(Q$1,'     2022    '!$A$1:$AC$1,0))</f>
        <v>Yes</v>
      </c>
      <c r="R338" s="155">
        <f>INDEX('     2022    '!$A$1:$AC$1563,MATCH($D338,'     2022    '!$D$1:$D$1794,0),MATCH(R$1,'     2022    '!$A$1:$AC$1,0))</f>
        <v>15</v>
      </c>
      <c r="S338" s="155">
        <f>INDEX('     2022    '!$A$1:$AC$1563,MATCH($D338,'     2022    '!$D$1:$D$1794,0),MATCH(S$1,'     2022    '!$A$1:$AC$1,0))</f>
        <v>3.12</v>
      </c>
      <c r="T338" s="155">
        <f>INDEX('     2022    '!$A$1:$AC$1563,MATCH($D338,'     2022    '!$D$1:$D$1794,0),MATCH(T$1,'     2022    '!$A$1:$AC$1,0))</f>
        <v>0.2</v>
      </c>
      <c r="U338" s="154" t="str">
        <f>INDEX('     2022    '!$A$1:$AC$1563,MATCH($D338,'     2022    '!$D$1:$D$1794,0),MATCH(U$1,'     2022    '!$A$1:$AC$1,0))</f>
        <v>1.3G</v>
      </c>
      <c r="V338" s="153" t="str">
        <f>INDEX('     2022    '!$A$1:$AC$1563,MATCH($D338,'     2022    '!$D$1:$D$1794,0),MATCH(V$1,'     2022    '!$A$1:$AC$1,0))</f>
        <v>UN0335</v>
      </c>
      <c r="W338" s="153" t="str">
        <f>INDEX('     2022    '!$A$1:$AC$1563,MATCH($D338,'     2022    '!$D$1:$D$1794,0),MATCH(W$1,'     2022    '!$A$1:$AC$1,0))</f>
        <v>F4</v>
      </c>
      <c r="X338" s="151" t="str">
        <f>INDEX('     2022    '!$A$1:$AC$1563,MATCH($D338,'     2022    '!$D$1:$D$1794,0),MATCH(X$1,'     2022    '!$A$1:$AC$1,0))</f>
        <v/>
      </c>
      <c r="Y338" s="151" t="str">
        <f>INDEX('     2022    '!$A$1:$AC$1563,MATCH($D338,'     2022    '!$D$1:$D$1794,0),MATCH(Y$1,'     2022    '!$A$1:$AC$1,0))</f>
        <v/>
      </c>
      <c r="Z338" s="156">
        <f>INDEX('     2022    '!$A$1:$AC$1563,MATCH($D338,'     2022    '!$D$1:$D$1794,0),MATCH(Z$1,'     2022    '!$A$1:$AC$1,0))</f>
        <v>3.7999999999999999E-2</v>
      </c>
      <c r="AA338" s="153" t="str">
        <f>INDEX('     2022    '!$A$1:$AC$1563,MATCH($D338,'     2022    '!$D$1:$D$1794,0),MATCH(AA$1,'     2022    '!$A$1:$AC$1,0))</f>
        <v>1008-F4-69249661</v>
      </c>
      <c r="AB338" s="153" t="str">
        <f>INDEX('     2022    '!$A$1:$AC$1563,MATCH($D338,'     2022    '!$D$1:$D$1794,0),MATCH(AB$1,'     2022    '!$A$1:$AC$1,0))</f>
        <v>GB/HSE-338571</v>
      </c>
      <c r="AC338" s="153" t="str">
        <f>INDEX('     2022    '!$A$1:$AC$1563,MATCH($D338,'     2022    '!$D$1:$D$1794,0),MATCH(AC$1,'     2022    '!$A$1:$AC$1,0))</f>
        <v>5/18/2027</v>
      </c>
    </row>
    <row r="339" spans="1:29">
      <c r="A339" s="32">
        <f t="shared" si="10"/>
        <v>336</v>
      </c>
      <c r="B339" s="68" t="str">
        <f>INDEX('     2022    '!B$2:B$1794,MATCH(D339,'     2022    '!D$2:D$1794,0))</f>
        <v/>
      </c>
      <c r="C339" s="204" t="str">
        <f>INDEX('     2022    '!C$2:C$1794,MATCH(D339,'     2022    '!D$2:D$1794,0))</f>
        <v>Single Shot - 40mm</v>
      </c>
      <c r="D339" s="205" t="str">
        <f>INDEX('     2022    '!D:D,MATCH(A339,'     2022    '!AF:AF,0))</f>
        <v>C67</v>
      </c>
      <c r="E339" s="204" t="str">
        <f>INDEX('     2022    '!$A$1:$BP$1563,MATCH(D339,'     2022    '!$D$1:$D$1794,0),MATCH(E$1,'     2022    '!$A$1:$BH$1,0))</f>
        <v>40mm Red Flash Tail with Green Strobe Mine</v>
      </c>
      <c r="F339" s="206" t="str">
        <f>IFERROR(IF(LEFT(INDEX('     2022    '!AD$2:AD$1794,MATCH(D339,'     2022    '!D$2:D$1794,0)),4)="http",HYPERLINK(INDEX('     2022    '!AD$2:AD$1794,MATCH(D339,'     2022    '!D$2:D$1794,0)),"Video"),""),"")</f>
        <v>Video</v>
      </c>
      <c r="G339" s="207">
        <f>INDEX('     2022    '!$A$1:$AC$1563,MATCH($D339,'     2022    '!$D$1:$D$1794,0),MATCH(G$1,'     2022    '!$A$1:$AC$1,0))</f>
        <v>4</v>
      </c>
      <c r="H339" s="150"/>
      <c r="I339" s="152">
        <f>INDEX('     2022    '!$A$1:$AC$1563,MATCH($D339,'     2022    '!$D$1:$D$1794,0),MATCH(I$1,'     2022    '!$A$1:$AC$1,0))</f>
        <v>81.14</v>
      </c>
      <c r="J339" s="150"/>
      <c r="K339" s="151">
        <f t="shared" si="11"/>
        <v>1.4876666666666667</v>
      </c>
      <c r="L339" s="152">
        <f>INDEX('     2022    '!$A$1:$AC$1563,MATCH($D339,'     2022    '!$D$1:$D$1794,0),MATCH(L$1,'     2022    '!$A$1:$AC$1,0))</f>
        <v>81.226600000000005</v>
      </c>
      <c r="M339" s="152">
        <f>INDEX('     2022    '!$A$1:$AC$1563,MATCH($D339,'     2022    '!$D$1:$D$1794,0),MATCH(M$1,'     2022    '!$A$1:$AC$1,0))</f>
        <v>89.26</v>
      </c>
      <c r="N339" s="153" t="str">
        <f>INDEX('     2022    '!$A$1:$AC$1563,MATCH($D339,'     2022    '!$D$1:$D$1794,0),MATCH(N$1,'     2022    '!$A$1:$AC$1,0))</f>
        <v>40mm</v>
      </c>
      <c r="O339" s="154">
        <f>INDEX('     2022    '!$A$1:$AC$1563,MATCH($D339,'     2022    '!$D$1:$D$1794,0),MATCH(O$1,'     2022    '!$A$1:$AC$1,0))</f>
        <v>60</v>
      </c>
      <c r="P339" s="153">
        <f>INDEX('     2022    '!$A$1:$AC$1563,MATCH($D339,'     2022    '!$D$1:$D$1794,0),MATCH(P$1,'     2022    '!$A$1:$AC$1,0))</f>
        <v>3</v>
      </c>
      <c r="Q339" s="153" t="str">
        <f>INDEX('     2022    '!$A$1:$AC$1563,MATCH($D339,'     2022    '!$D$1:$D$1794,0),MATCH(Q$1,'     2022    '!$A$1:$AC$1,0))</f>
        <v>Yes</v>
      </c>
      <c r="R339" s="155">
        <f>INDEX('     2022    '!$A$1:$AC$1563,MATCH($D339,'     2022    '!$D$1:$D$1794,0),MATCH(R$1,'     2022    '!$A$1:$AC$1,0))</f>
        <v>15</v>
      </c>
      <c r="S339" s="155">
        <f>INDEX('     2022    '!$A$1:$AC$1563,MATCH($D339,'     2022    '!$D$1:$D$1794,0),MATCH(S$1,'     2022    '!$A$1:$AC$1,0))</f>
        <v>3.12</v>
      </c>
      <c r="T339" s="155">
        <f>INDEX('     2022    '!$A$1:$AC$1563,MATCH($D339,'     2022    '!$D$1:$D$1794,0),MATCH(T$1,'     2022    '!$A$1:$AC$1,0))</f>
        <v>0.2</v>
      </c>
      <c r="U339" s="154" t="str">
        <f>INDEX('     2022    '!$A$1:$AC$1563,MATCH($D339,'     2022    '!$D$1:$D$1794,0),MATCH(U$1,'     2022    '!$A$1:$AC$1,0))</f>
        <v>1.3G</v>
      </c>
      <c r="V339" s="153" t="str">
        <f>INDEX('     2022    '!$A$1:$AC$1563,MATCH($D339,'     2022    '!$D$1:$D$1794,0),MATCH(V$1,'     2022    '!$A$1:$AC$1,0))</f>
        <v>UN0335</v>
      </c>
      <c r="W339" s="153" t="str">
        <f>INDEX('     2022    '!$A$1:$AC$1563,MATCH($D339,'     2022    '!$D$1:$D$1794,0),MATCH(W$1,'     2022    '!$A$1:$AC$1,0))</f>
        <v>F4</v>
      </c>
      <c r="X339" s="151" t="str">
        <f>INDEX('     2022    '!$A$1:$AC$1563,MATCH($D339,'     2022    '!$D$1:$D$1794,0),MATCH(X$1,'     2022    '!$A$1:$AC$1,0))</f>
        <v/>
      </c>
      <c r="Y339" s="151" t="str">
        <f>INDEX('     2022    '!$A$1:$AC$1563,MATCH($D339,'     2022    '!$D$1:$D$1794,0),MATCH(Y$1,'     2022    '!$A$1:$AC$1,0))</f>
        <v/>
      </c>
      <c r="Z339" s="156">
        <f>INDEX('     2022    '!$A$1:$AC$1563,MATCH($D339,'     2022    '!$D$1:$D$1794,0),MATCH(Z$1,'     2022    '!$A$1:$AC$1,0))</f>
        <v>3.7999999999999999E-2</v>
      </c>
      <c r="AA339" s="153" t="str">
        <f>INDEX('     2022    '!$A$1:$AC$1563,MATCH($D339,'     2022    '!$D$1:$D$1794,0),MATCH(AA$1,'     2022    '!$A$1:$AC$1,0))</f>
        <v>1008-F4-69249661</v>
      </c>
      <c r="AB339" s="153" t="str">
        <f>INDEX('     2022    '!$A$1:$AC$1563,MATCH($D339,'     2022    '!$D$1:$D$1794,0),MATCH(AB$1,'     2022    '!$A$1:$AC$1,0))</f>
        <v>GB/HSE-338569</v>
      </c>
      <c r="AC339" s="153" t="str">
        <f>INDEX('     2022    '!$A$1:$AC$1563,MATCH($D339,'     2022    '!$D$1:$D$1794,0),MATCH(AC$1,'     2022    '!$A$1:$AC$1,0))</f>
        <v>5/18/2027</v>
      </c>
    </row>
    <row r="340" spans="1:29">
      <c r="A340" s="32">
        <f t="shared" si="10"/>
        <v>337</v>
      </c>
      <c r="B340" s="68" t="str">
        <f>INDEX('     2022    '!B$2:B$1794,MATCH(D340,'     2022    '!D$2:D$1794,0))</f>
        <v/>
      </c>
      <c r="C340" s="204" t="str">
        <f>INDEX('     2022    '!C$2:C$1794,MATCH(D340,'     2022    '!D$2:D$1794,0))</f>
        <v>Single Shot - 40mm</v>
      </c>
      <c r="D340" s="205" t="str">
        <f>INDEX('     2022    '!D:D,MATCH(A340,'     2022    '!AF:AF,0))</f>
        <v>C324</v>
      </c>
      <c r="E340" s="204" t="str">
        <f>INDEX('     2022    '!$A$1:$BP$1563,MATCH(D340,'     2022    '!$D$1:$D$1794,0),MATCH(E$1,'     2022    '!$A$1:$BH$1,0))</f>
        <v>40mm Brocade crown to red mine</v>
      </c>
      <c r="F340" s="206" t="str">
        <f>IFERROR(IF(LEFT(INDEX('     2022    '!AD$2:AD$1794,MATCH(D340,'     2022    '!D$2:D$1794,0)),4)="http",HYPERLINK(INDEX('     2022    '!AD$2:AD$1794,MATCH(D340,'     2022    '!D$2:D$1794,0)),"Video"),""),"")</f>
        <v>Video</v>
      </c>
      <c r="G340" s="207">
        <f>INDEX('     2022    '!$A$1:$AC$1563,MATCH($D340,'     2022    '!$D$1:$D$1794,0),MATCH(G$1,'     2022    '!$A$1:$AC$1,0))</f>
        <v>3</v>
      </c>
      <c r="H340" s="150"/>
      <c r="I340" s="152">
        <f>INDEX('     2022    '!$A$1:$AC$1563,MATCH($D340,'     2022    '!$D$1:$D$1794,0),MATCH(I$1,'     2022    '!$A$1:$AC$1,0))</f>
        <v>81.290000000000006</v>
      </c>
      <c r="J340" s="150"/>
      <c r="K340" s="151">
        <f t="shared" si="11"/>
        <v>1.4903333333333333</v>
      </c>
      <c r="L340" s="152">
        <f>INDEX('     2022    '!$A$1:$AC$1563,MATCH($D340,'     2022    '!$D$1:$D$1794,0),MATCH(L$1,'     2022    '!$A$1:$AC$1,0))</f>
        <v>81.372200000000007</v>
      </c>
      <c r="M340" s="152">
        <f>INDEX('     2022    '!$A$1:$AC$1563,MATCH($D340,'     2022    '!$D$1:$D$1794,0),MATCH(M$1,'     2022    '!$A$1:$AC$1,0))</f>
        <v>89.42</v>
      </c>
      <c r="N340" s="153" t="str">
        <f>INDEX('     2022    '!$A$1:$AC$1563,MATCH($D340,'     2022    '!$D$1:$D$1794,0),MATCH(N$1,'     2022    '!$A$1:$AC$1,0))</f>
        <v>40mm</v>
      </c>
      <c r="O340" s="154">
        <f>INDEX('     2022    '!$A$1:$AC$1563,MATCH($D340,'     2022    '!$D$1:$D$1794,0),MATCH(O$1,'     2022    '!$A$1:$AC$1,0))</f>
        <v>60</v>
      </c>
      <c r="P340" s="153">
        <f>INDEX('     2022    '!$A$1:$AC$1563,MATCH($D340,'     2022    '!$D$1:$D$1794,0),MATCH(P$1,'     2022    '!$A$1:$AC$1,0))</f>
        <v>3</v>
      </c>
      <c r="Q340" s="153" t="str">
        <f>INDEX('     2022    '!$A$1:$AC$1563,MATCH($D340,'     2022    '!$D$1:$D$1794,0),MATCH(Q$1,'     2022    '!$A$1:$AC$1,0))</f>
        <v>Yes</v>
      </c>
      <c r="R340" s="155">
        <f>INDEX('     2022    '!$A$1:$AC$1563,MATCH($D340,'     2022    '!$D$1:$D$1794,0),MATCH(R$1,'     2022    '!$A$1:$AC$1,0))</f>
        <v>15</v>
      </c>
      <c r="S340" s="155">
        <f>INDEX('     2022    '!$A$1:$AC$1563,MATCH($D340,'     2022    '!$D$1:$D$1794,0),MATCH(S$1,'     2022    '!$A$1:$AC$1,0))</f>
        <v>3.12</v>
      </c>
      <c r="T340" s="155">
        <f>INDEX('     2022    '!$A$1:$AC$1563,MATCH($D340,'     2022    '!$D$1:$D$1794,0),MATCH(T$1,'     2022    '!$A$1:$AC$1,0))</f>
        <v>0.2</v>
      </c>
      <c r="U340" s="154" t="str">
        <f>INDEX('     2022    '!$A$1:$AC$1563,MATCH($D340,'     2022    '!$D$1:$D$1794,0),MATCH(U$1,'     2022    '!$A$1:$AC$1,0))</f>
        <v>1.4G</v>
      </c>
      <c r="V340" s="153" t="str">
        <f>INDEX('     2022    '!$A$1:$AC$1563,MATCH($D340,'     2022    '!$D$1:$D$1794,0),MATCH(V$1,'     2022    '!$A$1:$AC$1,0))</f>
        <v>UN0336</v>
      </c>
      <c r="W340" s="153" t="str">
        <f>INDEX('     2022    '!$A$1:$AC$1563,MATCH($D340,'     2022    '!$D$1:$D$1794,0),MATCH(W$1,'     2022    '!$A$1:$AC$1,0))</f>
        <v>F4</v>
      </c>
      <c r="X340" s="151" t="str">
        <f>INDEX('     2022    '!$A$1:$AC$1563,MATCH($D340,'     2022    '!$D$1:$D$1794,0),MATCH(X$1,'     2022    '!$A$1:$AC$1,0))</f>
        <v/>
      </c>
      <c r="Y340" s="151" t="str">
        <f>INDEX('     2022    '!$A$1:$AC$1563,MATCH($D340,'     2022    '!$D$1:$D$1794,0),MATCH(Y$1,'     2022    '!$A$1:$AC$1,0))</f>
        <v/>
      </c>
      <c r="Z340" s="156">
        <f>INDEX('     2022    '!$A$1:$AC$1563,MATCH($D340,'     2022    '!$D$1:$D$1794,0),MATCH(Z$1,'     2022    '!$A$1:$AC$1,0))</f>
        <v>3.7999999999999999E-2</v>
      </c>
      <c r="AA340" s="153" t="str">
        <f>INDEX('     2022    '!$A$1:$AC$1563,MATCH($D340,'     2022    '!$D$1:$D$1794,0),MATCH(AA$1,'     2022    '!$A$1:$AC$1,0))</f>
        <v>1008-F4-69249658</v>
      </c>
      <c r="AB340" s="153" t="str">
        <f>INDEX('     2022    '!$A$1:$AC$1563,MATCH($D340,'     2022    '!$D$1:$D$1794,0),MATCH(AB$1,'     2022    '!$A$1:$AC$1,0))</f>
        <v>GB/HSE-358570</v>
      </c>
      <c r="AC340" s="153" t="str">
        <f>INDEX('     2022    '!$A$1:$AC$1563,MATCH($D340,'     2022    '!$D$1:$D$1794,0),MATCH(AC$1,'     2022    '!$A$1:$AC$1,0))</f>
        <v>8/15/2028</v>
      </c>
    </row>
    <row r="341" spans="1:29">
      <c r="A341" s="32">
        <f t="shared" si="10"/>
        <v>338</v>
      </c>
      <c r="B341" s="68" t="str">
        <f>INDEX('     2022    '!B$2:B$1794,MATCH(D341,'     2022    '!D$2:D$1794,0))</f>
        <v/>
      </c>
      <c r="C341" s="204" t="str">
        <f>INDEX('     2022    '!C$2:C$1794,MATCH(D341,'     2022    '!D$2:D$1794,0))</f>
        <v>Single Shot - 40mm</v>
      </c>
      <c r="D341" s="205" t="str">
        <f>INDEX('     2022    '!D:D,MATCH(A341,'     2022    '!AF:AF,0))</f>
        <v>C122</v>
      </c>
      <c r="E341" s="204" t="str">
        <f>INDEX('     2022    '!$A$1:$BP$1563,MATCH(D341,'     2022    '!$D$1:$D$1794,0),MATCH(E$1,'     2022    '!$A$1:$BH$1,0))</f>
        <v>40mm Pink wave with aqua green mine</v>
      </c>
      <c r="F341" s="206" t="str">
        <f>IFERROR(IF(LEFT(INDEX('     2022    '!AD$2:AD$1794,MATCH(D341,'     2022    '!D$2:D$1794,0)),4)="http",HYPERLINK(INDEX('     2022    '!AD$2:AD$1794,MATCH(D341,'     2022    '!D$2:D$1794,0)),"Video"),""),"")</f>
        <v>Video</v>
      </c>
      <c r="G341" s="207">
        <f>INDEX('     2022    '!$A$1:$AC$1563,MATCH($D341,'     2022    '!$D$1:$D$1794,0),MATCH(G$1,'     2022    '!$A$1:$AC$1,0))</f>
        <v>15</v>
      </c>
      <c r="H341" s="150"/>
      <c r="I341" s="152">
        <f>INDEX('     2022    '!$A$1:$AC$1563,MATCH($D341,'     2022    '!$D$1:$D$1794,0),MATCH(I$1,'     2022    '!$A$1:$AC$1,0))</f>
        <v>81.93</v>
      </c>
      <c r="J341" s="150"/>
      <c r="K341" s="151">
        <f t="shared" si="11"/>
        <v>1.5021666666666669</v>
      </c>
      <c r="L341" s="152">
        <f>INDEX('     2022    '!$A$1:$AC$1563,MATCH($D341,'     2022    '!$D$1:$D$1794,0),MATCH(L$1,'     2022    '!$A$1:$AC$1,0))</f>
        <v>82.018300000000011</v>
      </c>
      <c r="M341" s="152">
        <f>INDEX('     2022    '!$A$1:$AC$1563,MATCH($D341,'     2022    '!$D$1:$D$1794,0),MATCH(M$1,'     2022    '!$A$1:$AC$1,0))</f>
        <v>90.13000000000001</v>
      </c>
      <c r="N341" s="153" t="str">
        <f>INDEX('     2022    '!$A$1:$AC$1563,MATCH($D341,'     2022    '!$D$1:$D$1794,0),MATCH(N$1,'     2022    '!$A$1:$AC$1,0))</f>
        <v>40mm</v>
      </c>
      <c r="O341" s="154">
        <f>INDEX('     2022    '!$A$1:$AC$1563,MATCH($D341,'     2022    '!$D$1:$D$1794,0),MATCH(O$1,'     2022    '!$A$1:$AC$1,0))</f>
        <v>60</v>
      </c>
      <c r="P341" s="153">
        <f>INDEX('     2022    '!$A$1:$AC$1563,MATCH($D341,'     2022    '!$D$1:$D$1794,0),MATCH(P$1,'     2022    '!$A$1:$AC$1,0))</f>
        <v>3</v>
      </c>
      <c r="Q341" s="153" t="str">
        <f>INDEX('     2022    '!$A$1:$AC$1563,MATCH($D341,'     2022    '!$D$1:$D$1794,0),MATCH(Q$1,'     2022    '!$A$1:$AC$1,0))</f>
        <v>Yes</v>
      </c>
      <c r="R341" s="155">
        <f>INDEX('     2022    '!$A$1:$AC$1563,MATCH($D341,'     2022    '!$D$1:$D$1794,0),MATCH(R$1,'     2022    '!$A$1:$AC$1,0))</f>
        <v>15</v>
      </c>
      <c r="S341" s="155">
        <f>INDEX('     2022    '!$A$1:$AC$1563,MATCH($D341,'     2022    '!$D$1:$D$1794,0),MATCH(S$1,'     2022    '!$A$1:$AC$1,0))</f>
        <v>3.12</v>
      </c>
      <c r="T341" s="155">
        <f>INDEX('     2022    '!$A$1:$AC$1563,MATCH($D341,'     2022    '!$D$1:$D$1794,0),MATCH(T$1,'     2022    '!$A$1:$AC$1,0))</f>
        <v>0.2</v>
      </c>
      <c r="U341" s="154" t="str">
        <f>INDEX('     2022    '!$A$1:$AC$1563,MATCH($D341,'     2022    '!$D$1:$D$1794,0),MATCH(U$1,'     2022    '!$A$1:$AC$1,0))</f>
        <v>1.4G</v>
      </c>
      <c r="V341" s="153" t="str">
        <f>INDEX('     2022    '!$A$1:$AC$1563,MATCH($D341,'     2022    '!$D$1:$D$1794,0),MATCH(V$1,'     2022    '!$A$1:$AC$1,0))</f>
        <v>UN0336</v>
      </c>
      <c r="W341" s="153" t="str">
        <f>INDEX('     2022    '!$A$1:$AC$1563,MATCH($D341,'     2022    '!$D$1:$D$1794,0),MATCH(W$1,'     2022    '!$A$1:$AC$1,0))</f>
        <v>F4</v>
      </c>
      <c r="X341" s="151" t="str">
        <f>INDEX('     2022    '!$A$1:$AC$1563,MATCH($D341,'     2022    '!$D$1:$D$1794,0),MATCH(X$1,'     2022    '!$A$1:$AC$1,0))</f>
        <v/>
      </c>
      <c r="Y341" s="151" t="str">
        <f>INDEX('     2022    '!$A$1:$AC$1563,MATCH($D341,'     2022    '!$D$1:$D$1794,0),MATCH(Y$1,'     2022    '!$A$1:$AC$1,0))</f>
        <v/>
      </c>
      <c r="Z341" s="156">
        <f>INDEX('     2022    '!$A$1:$AC$1563,MATCH($D341,'     2022    '!$D$1:$D$1794,0),MATCH(Z$1,'     2022    '!$A$1:$AC$1,0))</f>
        <v>3.7999999999999999E-2</v>
      </c>
      <c r="AA341" s="153" t="str">
        <f>INDEX('     2022    '!$A$1:$AC$1563,MATCH($D341,'     2022    '!$D$1:$D$1794,0),MATCH(AA$1,'     2022    '!$A$1:$AC$1,0))</f>
        <v>1008-F4-69249658</v>
      </c>
      <c r="AB341" s="153" t="str">
        <f>INDEX('     2022    '!$A$1:$AC$1563,MATCH($D341,'     2022    '!$D$1:$D$1794,0),MATCH(AB$1,'     2022    '!$A$1:$AC$1,0))</f>
        <v>GB/HSE-345158</v>
      </c>
      <c r="AC341" s="153" t="str">
        <f>INDEX('     2022    '!$A$1:$AC$1563,MATCH($D341,'     2022    '!$D$1:$D$1794,0),MATCH(AC$1,'     2022    '!$A$1:$AC$1,0))</f>
        <v>10/9/2028</v>
      </c>
    </row>
    <row r="342" spans="1:29">
      <c r="A342" s="32">
        <f t="shared" si="10"/>
        <v>339</v>
      </c>
      <c r="B342" s="68" t="str">
        <f>INDEX('     2022    '!B$2:B$1794,MATCH(D342,'     2022    '!D$2:D$1794,0))</f>
        <v/>
      </c>
      <c r="C342" s="204" t="str">
        <f>INDEX('     2022    '!C$2:C$1794,MATCH(D342,'     2022    '!D$2:D$1794,0))</f>
        <v>Single Shot - 40mm</v>
      </c>
      <c r="D342" s="205" t="str">
        <f>INDEX('     2022    '!D:D,MATCH(A342,'     2022    '!AF:AF,0))</f>
        <v>C138</v>
      </c>
      <c r="E342" s="204" t="str">
        <f>INDEX('     2022    '!$A$1:$BP$1563,MATCH(D342,'     2022    '!$D$1:$D$1794,0),MATCH(E$1,'     2022    '!$A$1:$BH$1,0))</f>
        <v>40mm Blue strobe mine</v>
      </c>
      <c r="F342" s="206" t="str">
        <f>IFERROR(IF(LEFT(INDEX('     2022    '!AD$2:AD$1794,MATCH(D342,'     2022    '!D$2:D$1794,0)),4)="http",HYPERLINK(INDEX('     2022    '!AD$2:AD$1794,MATCH(D342,'     2022    '!D$2:D$1794,0)),"Video"),""),"")</f>
        <v>Video</v>
      </c>
      <c r="G342" s="207">
        <f>INDEX('     2022    '!$A$1:$AC$1563,MATCH($D342,'     2022    '!$D$1:$D$1794,0),MATCH(G$1,'     2022    '!$A$1:$AC$1,0))</f>
        <v>3</v>
      </c>
      <c r="H342" s="150"/>
      <c r="I342" s="152">
        <f>INDEX('     2022    '!$A$1:$AC$1563,MATCH($D342,'     2022    '!$D$1:$D$1794,0),MATCH(I$1,'     2022    '!$A$1:$AC$1,0))</f>
        <v>82.49</v>
      </c>
      <c r="J342" s="150"/>
      <c r="K342" s="151">
        <f t="shared" si="11"/>
        <v>1.5123333333333335</v>
      </c>
      <c r="L342" s="152">
        <f>INDEX('     2022    '!$A$1:$AC$1563,MATCH($D342,'     2022    '!$D$1:$D$1794,0),MATCH(L$1,'     2022    '!$A$1:$AC$1,0))</f>
        <v>82.573400000000007</v>
      </c>
      <c r="M342" s="152">
        <f>INDEX('     2022    '!$A$1:$AC$1563,MATCH($D342,'     2022    '!$D$1:$D$1794,0),MATCH(M$1,'     2022    '!$A$1:$AC$1,0))</f>
        <v>90.740000000000009</v>
      </c>
      <c r="N342" s="153" t="str">
        <f>INDEX('     2022    '!$A$1:$AC$1563,MATCH($D342,'     2022    '!$D$1:$D$1794,0),MATCH(N$1,'     2022    '!$A$1:$AC$1,0))</f>
        <v>40mm</v>
      </c>
      <c r="O342" s="154">
        <f>INDEX('     2022    '!$A$1:$AC$1563,MATCH($D342,'     2022    '!$D$1:$D$1794,0),MATCH(O$1,'     2022    '!$A$1:$AC$1,0))</f>
        <v>60</v>
      </c>
      <c r="P342" s="153">
        <f>INDEX('     2022    '!$A$1:$AC$1563,MATCH($D342,'     2022    '!$D$1:$D$1794,0),MATCH(P$1,'     2022    '!$A$1:$AC$1,0))</f>
        <v>3</v>
      </c>
      <c r="Q342" s="153" t="str">
        <f>INDEX('     2022    '!$A$1:$AC$1563,MATCH($D342,'     2022    '!$D$1:$D$1794,0),MATCH(Q$1,'     2022    '!$A$1:$AC$1,0))</f>
        <v>Yes</v>
      </c>
      <c r="R342" s="155">
        <f>INDEX('     2022    '!$A$1:$AC$1563,MATCH($D342,'     2022    '!$D$1:$D$1794,0),MATCH(R$1,'     2022    '!$A$1:$AC$1,0))</f>
        <v>13</v>
      </c>
      <c r="S342" s="155">
        <f>INDEX('     2022    '!$A$1:$AC$1563,MATCH($D342,'     2022    '!$D$1:$D$1794,0),MATCH(S$1,'     2022    '!$A$1:$AC$1,0))</f>
        <v>3.3</v>
      </c>
      <c r="T342" s="155">
        <f>INDEX('     2022    '!$A$1:$AC$1563,MATCH($D342,'     2022    '!$D$1:$D$1794,0),MATCH(T$1,'     2022    '!$A$1:$AC$1,0))</f>
        <v>0.2</v>
      </c>
      <c r="U342" s="154" t="str">
        <f>INDEX('     2022    '!$A$1:$AC$1563,MATCH($D342,'     2022    '!$D$1:$D$1794,0),MATCH(U$1,'     2022    '!$A$1:$AC$1,0))</f>
        <v>1.4G</v>
      </c>
      <c r="V342" s="153" t="str">
        <f>INDEX('     2022    '!$A$1:$AC$1563,MATCH($D342,'     2022    '!$D$1:$D$1794,0),MATCH(V$1,'     2022    '!$A$1:$AC$1,0))</f>
        <v>UN0336</v>
      </c>
      <c r="W342" s="153" t="str">
        <f>INDEX('     2022    '!$A$1:$AC$1563,MATCH($D342,'     2022    '!$D$1:$D$1794,0),MATCH(W$1,'     2022    '!$A$1:$AC$1,0))</f>
        <v>F4</v>
      </c>
      <c r="X342" s="151" t="str">
        <f>INDEX('     2022    '!$A$1:$AC$1563,MATCH($D342,'     2022    '!$D$1:$D$1794,0),MATCH(X$1,'     2022    '!$A$1:$AC$1,0))</f>
        <v/>
      </c>
      <c r="Y342" s="151" t="str">
        <f>INDEX('     2022    '!$A$1:$AC$1563,MATCH($D342,'     2022    '!$D$1:$D$1794,0),MATCH(Y$1,'     2022    '!$A$1:$AC$1,0))</f>
        <v/>
      </c>
      <c r="Z342" s="156">
        <f>INDEX('     2022    '!$A$1:$AC$1563,MATCH($D342,'     2022    '!$D$1:$D$1794,0),MATCH(Z$1,'     2022    '!$A$1:$AC$1,0))</f>
        <v>3.7999999999999999E-2</v>
      </c>
      <c r="AA342" s="153" t="str">
        <f>INDEX('     2022    '!$A$1:$AC$1563,MATCH($D342,'     2022    '!$D$1:$D$1794,0),MATCH(AA$1,'     2022    '!$A$1:$AC$1,0))</f>
        <v>1008-F4-69249658</v>
      </c>
      <c r="AB342" s="153" t="str">
        <f>INDEX('     2022    '!$A$1:$AC$1563,MATCH($D342,'     2022    '!$D$1:$D$1794,0),MATCH(AB$1,'     2022    '!$A$1:$AC$1,0))</f>
        <v>GB/HSE-345197</v>
      </c>
      <c r="AC342" s="153" t="str">
        <f>INDEX('     2022    '!$A$1:$AC$1563,MATCH($D342,'     2022    '!$D$1:$D$1794,0),MATCH(AC$1,'     2022    '!$A$1:$AC$1,0))</f>
        <v>10/9/2028</v>
      </c>
    </row>
    <row r="343" spans="1:29">
      <c r="A343" s="32">
        <f t="shared" si="10"/>
        <v>340</v>
      </c>
      <c r="B343" s="68" t="str">
        <f>INDEX('     2022    '!B$2:B$1794,MATCH(D343,'     2022    '!D$2:D$1794,0))</f>
        <v/>
      </c>
      <c r="C343" s="204" t="str">
        <f>INDEX('     2022    '!C$2:C$1794,MATCH(D343,'     2022    '!D$2:D$1794,0))</f>
        <v>Single Shot - 40mm</v>
      </c>
      <c r="D343" s="205" t="str">
        <f>INDEX('     2022    '!D:D,MATCH(A343,'     2022    '!AF:AF,0))</f>
        <v>C133</v>
      </c>
      <c r="E343" s="204" t="str">
        <f>INDEX('     2022    '!$A$1:$BP$1563,MATCH(D343,'     2022    '!$D$1:$D$1794,0),MATCH(E$1,'     2022    '!$A$1:$BH$1,0))</f>
        <v>40mm Lemon mine</v>
      </c>
      <c r="F343" s="206" t="str">
        <f>IFERROR(IF(LEFT(INDEX('     2022    '!AD$2:AD$1794,MATCH(D343,'     2022    '!D$2:D$1794,0)),4)="http",HYPERLINK(INDEX('     2022    '!AD$2:AD$1794,MATCH(D343,'     2022    '!D$2:D$1794,0)),"Video"),""),"")</f>
        <v>Video</v>
      </c>
      <c r="G343" s="207">
        <f>INDEX('     2022    '!$A$1:$AC$1563,MATCH($D343,'     2022    '!$D$1:$D$1794,0),MATCH(G$1,'     2022    '!$A$1:$AC$1,0))</f>
        <v>11</v>
      </c>
      <c r="H343" s="150"/>
      <c r="I343" s="152">
        <f>INDEX('     2022    '!$A$1:$AC$1563,MATCH($D343,'     2022    '!$D$1:$D$1794,0),MATCH(I$1,'     2022    '!$A$1:$AC$1,0))</f>
        <v>82.49</v>
      </c>
      <c r="J343" s="150"/>
      <c r="K343" s="151">
        <f t="shared" si="11"/>
        <v>1.5123333333333335</v>
      </c>
      <c r="L343" s="152">
        <f>INDEX('     2022    '!$A$1:$AC$1563,MATCH($D343,'     2022    '!$D$1:$D$1794,0),MATCH(L$1,'     2022    '!$A$1:$AC$1,0))</f>
        <v>82.573400000000007</v>
      </c>
      <c r="M343" s="152">
        <f>INDEX('     2022    '!$A$1:$AC$1563,MATCH($D343,'     2022    '!$D$1:$D$1794,0),MATCH(M$1,'     2022    '!$A$1:$AC$1,0))</f>
        <v>90.740000000000009</v>
      </c>
      <c r="N343" s="153" t="str">
        <f>INDEX('     2022    '!$A$1:$AC$1563,MATCH($D343,'     2022    '!$D$1:$D$1794,0),MATCH(N$1,'     2022    '!$A$1:$AC$1,0))</f>
        <v>40mm</v>
      </c>
      <c r="O343" s="154">
        <f>INDEX('     2022    '!$A$1:$AC$1563,MATCH($D343,'     2022    '!$D$1:$D$1794,0),MATCH(O$1,'     2022    '!$A$1:$AC$1,0))</f>
        <v>60</v>
      </c>
      <c r="P343" s="153">
        <f>INDEX('     2022    '!$A$1:$AC$1563,MATCH($D343,'     2022    '!$D$1:$D$1794,0),MATCH(P$1,'     2022    '!$A$1:$AC$1,0))</f>
        <v>3</v>
      </c>
      <c r="Q343" s="153" t="str">
        <f>INDEX('     2022    '!$A$1:$AC$1563,MATCH($D343,'     2022    '!$D$1:$D$1794,0),MATCH(Q$1,'     2022    '!$A$1:$AC$1,0))</f>
        <v>Yes</v>
      </c>
      <c r="R343" s="155">
        <f>INDEX('     2022    '!$A$1:$AC$1563,MATCH($D343,'     2022    '!$D$1:$D$1794,0),MATCH(R$1,'     2022    '!$A$1:$AC$1,0))</f>
        <v>15</v>
      </c>
      <c r="S343" s="155">
        <f>INDEX('     2022    '!$A$1:$AC$1563,MATCH($D343,'     2022    '!$D$1:$D$1794,0),MATCH(S$1,'     2022    '!$A$1:$AC$1,0))</f>
        <v>3.12</v>
      </c>
      <c r="T343" s="155">
        <f>INDEX('     2022    '!$A$1:$AC$1563,MATCH($D343,'     2022    '!$D$1:$D$1794,0),MATCH(T$1,'     2022    '!$A$1:$AC$1,0))</f>
        <v>0.2</v>
      </c>
      <c r="U343" s="154" t="str">
        <f>INDEX('     2022    '!$A$1:$AC$1563,MATCH($D343,'     2022    '!$D$1:$D$1794,0),MATCH(U$1,'     2022    '!$A$1:$AC$1,0))</f>
        <v>1.4G</v>
      </c>
      <c r="V343" s="153" t="str">
        <f>INDEX('     2022    '!$A$1:$AC$1563,MATCH($D343,'     2022    '!$D$1:$D$1794,0),MATCH(V$1,'     2022    '!$A$1:$AC$1,0))</f>
        <v>UN0336</v>
      </c>
      <c r="W343" s="153" t="str">
        <f>INDEX('     2022    '!$A$1:$AC$1563,MATCH($D343,'     2022    '!$D$1:$D$1794,0),MATCH(W$1,'     2022    '!$A$1:$AC$1,0))</f>
        <v>F4</v>
      </c>
      <c r="X343" s="151" t="str">
        <f>INDEX('     2022    '!$A$1:$AC$1563,MATCH($D343,'     2022    '!$D$1:$D$1794,0),MATCH(X$1,'     2022    '!$A$1:$AC$1,0))</f>
        <v/>
      </c>
      <c r="Y343" s="151" t="str">
        <f>INDEX('     2022    '!$A$1:$AC$1563,MATCH($D343,'     2022    '!$D$1:$D$1794,0),MATCH(Y$1,'     2022    '!$A$1:$AC$1,0))</f>
        <v/>
      </c>
      <c r="Z343" s="156">
        <f>INDEX('     2022    '!$A$1:$AC$1563,MATCH($D343,'     2022    '!$D$1:$D$1794,0),MATCH(Z$1,'     2022    '!$A$1:$AC$1,0))</f>
        <v>3.7999999999999999E-2</v>
      </c>
      <c r="AA343" s="153" t="str">
        <f>INDEX('     2022    '!$A$1:$AC$1563,MATCH($D343,'     2022    '!$D$1:$D$1794,0),MATCH(AA$1,'     2022    '!$A$1:$AC$1,0))</f>
        <v>1008-F4-69249658</v>
      </c>
      <c r="AB343" s="153" t="str">
        <f>INDEX('     2022    '!$A$1:$AC$1563,MATCH($D343,'     2022    '!$D$1:$D$1794,0),MATCH(AB$1,'     2022    '!$A$1:$AC$1,0))</f>
        <v>GB/HSE-345192</v>
      </c>
      <c r="AC343" s="153" t="str">
        <f>INDEX('     2022    '!$A$1:$AC$1563,MATCH($D343,'     2022    '!$D$1:$D$1794,0),MATCH(AC$1,'     2022    '!$A$1:$AC$1,0))</f>
        <v>10/9/2028</v>
      </c>
    </row>
    <row r="344" spans="1:29">
      <c r="A344" s="32">
        <f t="shared" si="10"/>
        <v>341</v>
      </c>
      <c r="B344" s="68" t="str">
        <f>INDEX('     2022    '!B$2:B$1794,MATCH(D344,'     2022    '!D$2:D$1794,0))</f>
        <v/>
      </c>
      <c r="C344" s="204" t="str">
        <f>INDEX('     2022    '!C$2:C$1794,MATCH(D344,'     2022    '!D$2:D$1794,0))</f>
        <v>Single Shot - 40mm</v>
      </c>
      <c r="D344" s="205" t="str">
        <f>INDEX('     2022    '!D:D,MATCH(A344,'     2022    '!AF:AF,0))</f>
        <v>C163</v>
      </c>
      <c r="E344" s="204" t="str">
        <f>INDEX('     2022    '!$A$1:$BP$1563,MATCH(D344,'     2022    '!$D$1:$D$1794,0),MATCH(E$1,'     2022    '!$A$1:$BH$1,0))</f>
        <v>40mm Orange star w purple mine</v>
      </c>
      <c r="F344" s="206" t="str">
        <f>IFERROR(IF(LEFT(INDEX('     2022    '!AD$2:AD$1794,MATCH(D344,'     2022    '!D$2:D$1794,0)),4)="http",HYPERLINK(INDEX('     2022    '!AD$2:AD$1794,MATCH(D344,'     2022    '!D$2:D$1794,0)),"Video"),""),"")</f>
        <v>Video</v>
      </c>
      <c r="G344" s="207">
        <f>INDEX('     2022    '!$A$1:$AC$1563,MATCH($D344,'     2022    '!$D$1:$D$1794,0),MATCH(G$1,'     2022    '!$A$1:$AC$1,0))</f>
        <v>3</v>
      </c>
      <c r="H344" s="150"/>
      <c r="I344" s="152">
        <f>INDEX('     2022    '!$A$1:$AC$1563,MATCH($D344,'     2022    '!$D$1:$D$1794,0),MATCH(I$1,'     2022    '!$A$1:$AC$1,0))</f>
        <v>80.63</v>
      </c>
      <c r="J344" s="150"/>
      <c r="K344" s="151">
        <f t="shared" si="11"/>
        <v>1.5178873247445155</v>
      </c>
      <c r="L344" s="152">
        <f>INDEX('     2022    '!$A$1:$AC$1563,MATCH($D344,'     2022    '!$D$1:$D$1794,0),MATCH(L$1,'     2022    '!$A$1:$AC$1,0))</f>
        <v>82.876647931050556</v>
      </c>
      <c r="M344" s="152">
        <f>INDEX('     2022    '!$A$1:$AC$1563,MATCH($D344,'     2022    '!$D$1:$D$1794,0),MATCH(M$1,'     2022    '!$A$1:$AC$1,0))</f>
        <v>91.073239484670935</v>
      </c>
      <c r="N344" s="153" t="str">
        <f>INDEX('     2022    '!$A$1:$AC$1563,MATCH($D344,'     2022    '!$D$1:$D$1794,0),MATCH(N$1,'     2022    '!$A$1:$AC$1,0))</f>
        <v>40mm</v>
      </c>
      <c r="O344" s="154">
        <f>INDEX('     2022    '!$A$1:$AC$1563,MATCH($D344,'     2022    '!$D$1:$D$1794,0),MATCH(O$1,'     2022    '!$A$1:$AC$1,0))</f>
        <v>60</v>
      </c>
      <c r="P344" s="153">
        <f>INDEX('     2022    '!$A$1:$AC$1563,MATCH($D344,'     2022    '!$D$1:$D$1794,0),MATCH(P$1,'     2022    '!$A$1:$AC$1,0))</f>
        <v>3</v>
      </c>
      <c r="Q344" s="153" t="str">
        <f>INDEX('     2022    '!$A$1:$AC$1563,MATCH($D344,'     2022    '!$D$1:$D$1794,0),MATCH(Q$1,'     2022    '!$A$1:$AC$1,0))</f>
        <v>Yes</v>
      </c>
      <c r="R344" s="155">
        <f>INDEX('     2022    '!$A$1:$AC$1563,MATCH($D344,'     2022    '!$D$1:$D$1794,0),MATCH(R$1,'     2022    '!$A$1:$AC$1,0))</f>
        <v>15</v>
      </c>
      <c r="S344" s="155">
        <f>INDEX('     2022    '!$A$1:$AC$1563,MATCH($D344,'     2022    '!$D$1:$D$1794,0),MATCH(S$1,'     2022    '!$A$1:$AC$1,0))</f>
        <v>3.12</v>
      </c>
      <c r="T344" s="155">
        <f>INDEX('     2022    '!$A$1:$AC$1563,MATCH($D344,'     2022    '!$D$1:$D$1794,0),MATCH(T$1,'     2022    '!$A$1:$AC$1,0))</f>
        <v>0.2</v>
      </c>
      <c r="U344" s="154" t="str">
        <f>INDEX('     2022    '!$A$1:$AC$1563,MATCH($D344,'     2022    '!$D$1:$D$1794,0),MATCH(U$1,'     2022    '!$A$1:$AC$1,0))</f>
        <v>1.3G</v>
      </c>
      <c r="V344" s="153" t="str">
        <f>INDEX('     2022    '!$A$1:$AC$1563,MATCH($D344,'     2022    '!$D$1:$D$1794,0),MATCH(V$1,'     2022    '!$A$1:$AC$1,0))</f>
        <v>UN0335</v>
      </c>
      <c r="W344" s="153" t="str">
        <f>INDEX('     2022    '!$A$1:$AC$1563,MATCH($D344,'     2022    '!$D$1:$D$1794,0),MATCH(W$1,'     2022    '!$A$1:$AC$1,0))</f>
        <v>F4</v>
      </c>
      <c r="X344" s="151" t="str">
        <f>INDEX('     2022    '!$A$1:$AC$1563,MATCH($D344,'     2022    '!$D$1:$D$1794,0),MATCH(X$1,'     2022    '!$A$1:$AC$1,0))</f>
        <v/>
      </c>
      <c r="Y344" s="151" t="str">
        <f>INDEX('     2022    '!$A$1:$AC$1563,MATCH($D344,'     2022    '!$D$1:$D$1794,0),MATCH(Y$1,'     2022    '!$A$1:$AC$1,0))</f>
        <v/>
      </c>
      <c r="Z344" s="156">
        <f>INDEX('     2022    '!$A$1:$AC$1563,MATCH($D344,'     2022    '!$D$1:$D$1794,0),MATCH(Z$1,'     2022    '!$A$1:$AC$1,0))</f>
        <v>3.7999999999999999E-2</v>
      </c>
      <c r="AA344" s="153" t="str">
        <f>INDEX('     2022    '!$A$1:$AC$1563,MATCH($D344,'     2022    '!$D$1:$D$1794,0),MATCH(AA$1,'     2022    '!$A$1:$AC$1,0))</f>
        <v>1008-F4-69249661</v>
      </c>
      <c r="AB344" s="153" t="str">
        <f>INDEX('     2022    '!$A$1:$AC$1563,MATCH($D344,'     2022    '!$D$1:$D$1794,0),MATCH(AB$1,'     2022    '!$A$1:$AC$1,0))</f>
        <v>GB/HSE-350990</v>
      </c>
      <c r="AC344" s="153" t="str">
        <f>INDEX('     2022    '!$A$1:$AC$1563,MATCH($D344,'     2022    '!$D$1:$D$1794,0),MATCH(AC$1,'     2022    '!$A$1:$AC$1,0))</f>
        <v>7/29/2030</v>
      </c>
    </row>
    <row r="345" spans="1:29">
      <c r="A345" s="32">
        <f t="shared" si="10"/>
        <v>342</v>
      </c>
      <c r="B345" s="68" t="str">
        <f>INDEX('     2022    '!B$2:B$1794,MATCH(D345,'     2022    '!D$2:D$1794,0))</f>
        <v/>
      </c>
      <c r="C345" s="204" t="str">
        <f>INDEX('     2022    '!C$2:C$1794,MATCH(D345,'     2022    '!D$2:D$1794,0))</f>
        <v>Single Shot - 40mm</v>
      </c>
      <c r="D345" s="205" t="str">
        <f>INDEX('     2022    '!D:D,MATCH(A345,'     2022    '!AF:AF,0))</f>
        <v>C317</v>
      </c>
      <c r="E345" s="204" t="str">
        <f>INDEX('     2022    '!$A$1:$BP$1563,MATCH(D345,'     2022    '!$D$1:$D$1794,0),MATCH(E$1,'     2022    '!$A$1:$BH$1,0))</f>
        <v>40mm Silver strobe willow tail with blue mine</v>
      </c>
      <c r="F345" s="206" t="str">
        <f>IFERROR(IF(LEFT(INDEX('     2022    '!AD$2:AD$1794,MATCH(D345,'     2022    '!D$2:D$1794,0)),4)="http",HYPERLINK(INDEX('     2022    '!AD$2:AD$1794,MATCH(D345,'     2022    '!D$2:D$1794,0)),"Video"),""),"")</f>
        <v>Video</v>
      </c>
      <c r="G345" s="207">
        <f>INDEX('     2022    '!$A$1:$AC$1563,MATCH($D345,'     2022    '!$D$1:$D$1794,0),MATCH(G$1,'     2022    '!$A$1:$AC$1,0))</f>
        <v>3</v>
      </c>
      <c r="H345" s="150"/>
      <c r="I345" s="152">
        <f>INDEX('     2022    '!$A$1:$AC$1563,MATCH($D345,'     2022    '!$D$1:$D$1794,0),MATCH(I$1,'     2022    '!$A$1:$AC$1,0))</f>
        <v>80.5</v>
      </c>
      <c r="J345" s="150"/>
      <c r="K345" s="151">
        <f t="shared" si="11"/>
        <v>1.5178873247445155</v>
      </c>
      <c r="L345" s="152">
        <f>INDEX('     2022    '!$A$1:$AC$1563,MATCH($D345,'     2022    '!$D$1:$D$1794,0),MATCH(L$1,'     2022    '!$A$1:$AC$1,0))</f>
        <v>82.876647931050556</v>
      </c>
      <c r="M345" s="152">
        <f>INDEX('     2022    '!$A$1:$AC$1563,MATCH($D345,'     2022    '!$D$1:$D$1794,0),MATCH(M$1,'     2022    '!$A$1:$AC$1,0))</f>
        <v>91.073239484670935</v>
      </c>
      <c r="N345" s="153" t="str">
        <f>INDEX('     2022    '!$A$1:$AC$1563,MATCH($D345,'     2022    '!$D$1:$D$1794,0),MATCH(N$1,'     2022    '!$A$1:$AC$1,0))</f>
        <v>40mm</v>
      </c>
      <c r="O345" s="154">
        <f>INDEX('     2022    '!$A$1:$AC$1563,MATCH($D345,'     2022    '!$D$1:$D$1794,0),MATCH(O$1,'     2022    '!$A$1:$AC$1,0))</f>
        <v>60</v>
      </c>
      <c r="P345" s="153">
        <f>INDEX('     2022    '!$A$1:$AC$1563,MATCH($D345,'     2022    '!$D$1:$D$1794,0),MATCH(P$1,'     2022    '!$A$1:$AC$1,0))</f>
        <v>3</v>
      </c>
      <c r="Q345" s="153" t="str">
        <f>INDEX('     2022    '!$A$1:$AC$1563,MATCH($D345,'     2022    '!$D$1:$D$1794,0),MATCH(Q$1,'     2022    '!$A$1:$AC$1,0))</f>
        <v>Yes</v>
      </c>
      <c r="R345" s="155">
        <f>INDEX('     2022    '!$A$1:$AC$1563,MATCH($D345,'     2022    '!$D$1:$D$1794,0),MATCH(R$1,'     2022    '!$A$1:$AC$1,0))</f>
        <v>15</v>
      </c>
      <c r="S345" s="155">
        <f>INDEX('     2022    '!$A$1:$AC$1563,MATCH($D345,'     2022    '!$D$1:$D$1794,0),MATCH(S$1,'     2022    '!$A$1:$AC$1,0))</f>
        <v>3.12</v>
      </c>
      <c r="T345" s="155">
        <f>INDEX('     2022    '!$A$1:$AC$1563,MATCH($D345,'     2022    '!$D$1:$D$1794,0),MATCH(T$1,'     2022    '!$A$1:$AC$1,0))</f>
        <v>0.2</v>
      </c>
      <c r="U345" s="154" t="str">
        <f>INDEX('     2022    '!$A$1:$AC$1563,MATCH($D345,'     2022    '!$D$1:$D$1794,0),MATCH(U$1,'     2022    '!$A$1:$AC$1,0))</f>
        <v>1.3G</v>
      </c>
      <c r="V345" s="153" t="str">
        <f>INDEX('     2022    '!$A$1:$AC$1563,MATCH($D345,'     2022    '!$D$1:$D$1794,0),MATCH(V$1,'     2022    '!$A$1:$AC$1,0))</f>
        <v>UN0335</v>
      </c>
      <c r="W345" s="153" t="str">
        <f>INDEX('     2022    '!$A$1:$AC$1563,MATCH($D345,'     2022    '!$D$1:$D$1794,0),MATCH(W$1,'     2022    '!$A$1:$AC$1,0))</f>
        <v>F4</v>
      </c>
      <c r="X345" s="151" t="str">
        <f>INDEX('     2022    '!$A$1:$AC$1563,MATCH($D345,'     2022    '!$D$1:$D$1794,0),MATCH(X$1,'     2022    '!$A$1:$AC$1,0))</f>
        <v/>
      </c>
      <c r="Y345" s="151" t="str">
        <f>INDEX('     2022    '!$A$1:$AC$1563,MATCH($D345,'     2022    '!$D$1:$D$1794,0),MATCH(Y$1,'     2022    '!$A$1:$AC$1,0))</f>
        <v/>
      </c>
      <c r="Z345" s="156">
        <f>INDEX('     2022    '!$A$1:$AC$1563,MATCH($D345,'     2022    '!$D$1:$D$1794,0),MATCH(Z$1,'     2022    '!$A$1:$AC$1,0))</f>
        <v>3.7999999999999999E-2</v>
      </c>
      <c r="AA345" s="153" t="str">
        <f>INDEX('     2022    '!$A$1:$AC$1563,MATCH($D345,'     2022    '!$D$1:$D$1794,0),MATCH(AA$1,'     2022    '!$A$1:$AC$1,0))</f>
        <v>1008-F4-69249661</v>
      </c>
      <c r="AB345" s="153" t="str">
        <f>INDEX('     2022    '!$A$1:$AC$1563,MATCH($D345,'     2022    '!$D$1:$D$1794,0),MATCH(AB$1,'     2022    '!$A$1:$AC$1,0))</f>
        <v>GB/HSE-358567</v>
      </c>
      <c r="AC345" s="153" t="str">
        <f>INDEX('     2022    '!$A$1:$AC$1563,MATCH($D345,'     2022    '!$D$1:$D$1794,0),MATCH(AC$1,'     2022    '!$A$1:$AC$1,0))</f>
        <v>8/15/2028</v>
      </c>
    </row>
    <row r="346" spans="1:29">
      <c r="A346" s="32">
        <f t="shared" si="10"/>
        <v>343</v>
      </c>
      <c r="B346" s="68" t="str">
        <f>INDEX('     2022    '!B$2:B$1794,MATCH(D346,'     2022    '!D$2:D$1794,0))</f>
        <v/>
      </c>
      <c r="C346" s="204" t="str">
        <f>INDEX('     2022    '!C$2:C$1794,MATCH(D346,'     2022    '!D$2:D$1794,0))</f>
        <v>Single Shot - 40mm</v>
      </c>
      <c r="D346" s="205" t="str">
        <f>INDEX('     2022    '!D:D,MATCH(A346,'     2022    '!AF:AF,0))</f>
        <v>C318</v>
      </c>
      <c r="E346" s="204" t="str">
        <f>INDEX('     2022    '!$A$1:$BP$1563,MATCH(D346,'     2022    '!$D$1:$D$1794,0),MATCH(E$1,'     2022    '!$A$1:$BH$1,0))</f>
        <v>40mm Silver strobe willow tail with orange mine</v>
      </c>
      <c r="F346" s="206" t="str">
        <f>IFERROR(IF(LEFT(INDEX('     2022    '!AD$2:AD$1794,MATCH(D346,'     2022    '!D$2:D$1794,0)),4)="http",HYPERLINK(INDEX('     2022    '!AD$2:AD$1794,MATCH(D346,'     2022    '!D$2:D$1794,0)),"Video"),""),"")</f>
        <v>Video</v>
      </c>
      <c r="G346" s="207">
        <f>INDEX('     2022    '!$A$1:$AC$1563,MATCH($D346,'     2022    '!$D$1:$D$1794,0),MATCH(G$1,'     2022    '!$A$1:$AC$1,0))</f>
        <v>3</v>
      </c>
      <c r="H346" s="150"/>
      <c r="I346" s="152">
        <f>INDEX('     2022    '!$A$1:$AC$1563,MATCH($D346,'     2022    '!$D$1:$D$1794,0),MATCH(I$1,'     2022    '!$A$1:$AC$1,0))</f>
        <v>80.5</v>
      </c>
      <c r="J346" s="150"/>
      <c r="K346" s="151">
        <f t="shared" si="11"/>
        <v>1.5178873247445155</v>
      </c>
      <c r="L346" s="152">
        <f>INDEX('     2022    '!$A$1:$AC$1563,MATCH($D346,'     2022    '!$D$1:$D$1794,0),MATCH(L$1,'     2022    '!$A$1:$AC$1,0))</f>
        <v>82.876647931050556</v>
      </c>
      <c r="M346" s="152">
        <f>INDEX('     2022    '!$A$1:$AC$1563,MATCH($D346,'     2022    '!$D$1:$D$1794,0),MATCH(M$1,'     2022    '!$A$1:$AC$1,0))</f>
        <v>91.073239484670935</v>
      </c>
      <c r="N346" s="153" t="str">
        <f>INDEX('     2022    '!$A$1:$AC$1563,MATCH($D346,'     2022    '!$D$1:$D$1794,0),MATCH(N$1,'     2022    '!$A$1:$AC$1,0))</f>
        <v>40mm</v>
      </c>
      <c r="O346" s="154">
        <f>INDEX('     2022    '!$A$1:$AC$1563,MATCH($D346,'     2022    '!$D$1:$D$1794,0),MATCH(O$1,'     2022    '!$A$1:$AC$1,0))</f>
        <v>60</v>
      </c>
      <c r="P346" s="153">
        <f>INDEX('     2022    '!$A$1:$AC$1563,MATCH($D346,'     2022    '!$D$1:$D$1794,0),MATCH(P$1,'     2022    '!$A$1:$AC$1,0))</f>
        <v>3</v>
      </c>
      <c r="Q346" s="153" t="str">
        <f>INDEX('     2022    '!$A$1:$AC$1563,MATCH($D346,'     2022    '!$D$1:$D$1794,0),MATCH(Q$1,'     2022    '!$A$1:$AC$1,0))</f>
        <v>Yes</v>
      </c>
      <c r="R346" s="155">
        <f>INDEX('     2022    '!$A$1:$AC$1563,MATCH($D346,'     2022    '!$D$1:$D$1794,0),MATCH(R$1,'     2022    '!$A$1:$AC$1,0))</f>
        <v>15</v>
      </c>
      <c r="S346" s="155">
        <f>INDEX('     2022    '!$A$1:$AC$1563,MATCH($D346,'     2022    '!$D$1:$D$1794,0),MATCH(S$1,'     2022    '!$A$1:$AC$1,0))</f>
        <v>3.12</v>
      </c>
      <c r="T346" s="155">
        <f>INDEX('     2022    '!$A$1:$AC$1563,MATCH($D346,'     2022    '!$D$1:$D$1794,0),MATCH(T$1,'     2022    '!$A$1:$AC$1,0))</f>
        <v>0.2</v>
      </c>
      <c r="U346" s="154" t="str">
        <f>INDEX('     2022    '!$A$1:$AC$1563,MATCH($D346,'     2022    '!$D$1:$D$1794,0),MATCH(U$1,'     2022    '!$A$1:$AC$1,0))</f>
        <v>1.3G</v>
      </c>
      <c r="V346" s="153" t="str">
        <f>INDEX('     2022    '!$A$1:$AC$1563,MATCH($D346,'     2022    '!$D$1:$D$1794,0),MATCH(V$1,'     2022    '!$A$1:$AC$1,0))</f>
        <v>UN0335</v>
      </c>
      <c r="W346" s="153" t="str">
        <f>INDEX('     2022    '!$A$1:$AC$1563,MATCH($D346,'     2022    '!$D$1:$D$1794,0),MATCH(W$1,'     2022    '!$A$1:$AC$1,0))</f>
        <v>F4</v>
      </c>
      <c r="X346" s="151" t="str">
        <f>INDEX('     2022    '!$A$1:$AC$1563,MATCH($D346,'     2022    '!$D$1:$D$1794,0),MATCH(X$1,'     2022    '!$A$1:$AC$1,0))</f>
        <v/>
      </c>
      <c r="Y346" s="151" t="str">
        <f>INDEX('     2022    '!$A$1:$AC$1563,MATCH($D346,'     2022    '!$D$1:$D$1794,0),MATCH(Y$1,'     2022    '!$A$1:$AC$1,0))</f>
        <v/>
      </c>
      <c r="Z346" s="156">
        <f>INDEX('     2022    '!$A$1:$AC$1563,MATCH($D346,'     2022    '!$D$1:$D$1794,0),MATCH(Z$1,'     2022    '!$A$1:$AC$1,0))</f>
        <v>3.7999999999999999E-2</v>
      </c>
      <c r="AA346" s="153" t="str">
        <f>INDEX('     2022    '!$A$1:$AC$1563,MATCH($D346,'     2022    '!$D$1:$D$1794,0),MATCH(AA$1,'     2022    '!$A$1:$AC$1,0))</f>
        <v>1008-F4-69249661</v>
      </c>
      <c r="AB346" s="153" t="str">
        <f>INDEX('     2022    '!$A$1:$AC$1563,MATCH($D346,'     2022    '!$D$1:$D$1794,0),MATCH(AB$1,'     2022    '!$A$1:$AC$1,0))</f>
        <v>GB/HSE-358568</v>
      </c>
      <c r="AC346" s="153" t="str">
        <f>INDEX('     2022    '!$A$1:$AC$1563,MATCH($D346,'     2022    '!$D$1:$D$1794,0),MATCH(AC$1,'     2022    '!$A$1:$AC$1,0))</f>
        <v>8/15/2028</v>
      </c>
    </row>
    <row r="347" spans="1:29">
      <c r="A347" s="32">
        <f t="shared" si="10"/>
        <v>344</v>
      </c>
      <c r="B347" s="68" t="str">
        <f>INDEX('     2022    '!B$2:B$1794,MATCH(D347,'     2022    '!D$2:D$1794,0))</f>
        <v/>
      </c>
      <c r="C347" s="204" t="str">
        <f>INDEX('     2022    '!C$2:C$1794,MATCH(D347,'     2022    '!D$2:D$1794,0))</f>
        <v>Single Shot - 40mm</v>
      </c>
      <c r="D347" s="205" t="str">
        <f>INDEX('     2022    '!D:D,MATCH(A347,'     2022    '!AF:AF,0))</f>
        <v>C357</v>
      </c>
      <c r="E347" s="204" t="str">
        <f>INDEX('     2022    '!$A$1:$BP$1563,MATCH(D347,'     2022    '!$D$1:$D$1794,0),MATCH(E$1,'     2022    '!$A$1:$BH$1,0))</f>
        <v>40mm Gold Titanium Willow Tail / Purple Mine</v>
      </c>
      <c r="F347" s="206" t="str">
        <f>IFERROR(IF(LEFT(INDEX('     2022    '!AD$2:AD$1794,MATCH(D347,'     2022    '!D$2:D$1794,0)),4)="http",HYPERLINK(INDEX('     2022    '!AD$2:AD$1794,MATCH(D347,'     2022    '!D$2:D$1794,0)),"Video"),""),"")</f>
        <v/>
      </c>
      <c r="G347" s="207">
        <f>INDEX('     2022    '!$A$1:$AC$1563,MATCH($D347,'     2022    '!$D$1:$D$1794,0),MATCH(G$1,'     2022    '!$A$1:$AC$1,0))</f>
        <v>0</v>
      </c>
      <c r="H347" s="150"/>
      <c r="I347" s="152">
        <f>INDEX('     2022    '!$A$1:$AC$1563,MATCH($D347,'     2022    '!$D$1:$D$1794,0),MATCH(I$1,'     2022    '!$A$1:$AC$1,0))</f>
        <v>78.430000000000007</v>
      </c>
      <c r="J347" s="150"/>
      <c r="K347" s="151">
        <f t="shared" si="11"/>
        <v>1.5178873247445155</v>
      </c>
      <c r="L347" s="152">
        <f>INDEX('     2022    '!$A$1:$AC$1563,MATCH($D347,'     2022    '!$D$1:$D$1794,0),MATCH(L$1,'     2022    '!$A$1:$AC$1,0))</f>
        <v>82.876647931050556</v>
      </c>
      <c r="M347" s="152">
        <f>INDEX('     2022    '!$A$1:$AC$1563,MATCH($D347,'     2022    '!$D$1:$D$1794,0),MATCH(M$1,'     2022    '!$A$1:$AC$1,0))</f>
        <v>91.073239484670935</v>
      </c>
      <c r="N347" s="153" t="str">
        <f>INDEX('     2022    '!$A$1:$AC$1563,MATCH($D347,'     2022    '!$D$1:$D$1794,0),MATCH(N$1,'     2022    '!$A$1:$AC$1,0))</f>
        <v>40mm</v>
      </c>
      <c r="O347" s="154">
        <f>INDEX('     2022    '!$A$1:$AC$1563,MATCH($D347,'     2022    '!$D$1:$D$1794,0),MATCH(O$1,'     2022    '!$A$1:$AC$1,0))</f>
        <v>60</v>
      </c>
      <c r="P347" s="153">
        <f>INDEX('     2022    '!$A$1:$AC$1563,MATCH($D347,'     2022    '!$D$1:$D$1794,0),MATCH(P$1,'     2022    '!$A$1:$AC$1,0))</f>
        <v>3</v>
      </c>
      <c r="Q347" s="153" t="str">
        <f>INDEX('     2022    '!$A$1:$AC$1563,MATCH($D347,'     2022    '!$D$1:$D$1794,0),MATCH(Q$1,'     2022    '!$A$1:$AC$1,0))</f>
        <v>Yes</v>
      </c>
      <c r="R347" s="155">
        <f>INDEX('     2022    '!$A$1:$AC$1563,MATCH($D347,'     2022    '!$D$1:$D$1794,0),MATCH(R$1,'     2022    '!$A$1:$AC$1,0))</f>
        <v>15</v>
      </c>
      <c r="S347" s="155">
        <f>INDEX('     2022    '!$A$1:$AC$1563,MATCH($D347,'     2022    '!$D$1:$D$1794,0),MATCH(S$1,'     2022    '!$A$1:$AC$1,0))</f>
        <v>3.12</v>
      </c>
      <c r="T347" s="155">
        <f>INDEX('     2022    '!$A$1:$AC$1563,MATCH($D347,'     2022    '!$D$1:$D$1794,0),MATCH(T$1,'     2022    '!$A$1:$AC$1,0))</f>
        <v>0.2</v>
      </c>
      <c r="U347" s="154" t="str">
        <f>INDEX('     2022    '!$A$1:$AC$1563,MATCH($D347,'     2022    '!$D$1:$D$1794,0),MATCH(U$1,'     2022    '!$A$1:$AC$1,0))</f>
        <v>1.3G</v>
      </c>
      <c r="V347" s="153" t="str">
        <f>INDEX('     2022    '!$A$1:$AC$1563,MATCH($D347,'     2022    '!$D$1:$D$1794,0),MATCH(V$1,'     2022    '!$A$1:$AC$1,0))</f>
        <v>UN0335</v>
      </c>
      <c r="W347" s="153" t="str">
        <f>INDEX('     2022    '!$A$1:$AC$1563,MATCH($D347,'     2022    '!$D$1:$D$1794,0),MATCH(W$1,'     2022    '!$A$1:$AC$1,0))</f>
        <v>F4</v>
      </c>
      <c r="X347" s="151" t="str">
        <f>INDEX('     2022    '!$A$1:$AC$1563,MATCH($D347,'     2022    '!$D$1:$D$1794,0),MATCH(X$1,'     2022    '!$A$1:$AC$1,0))</f>
        <v/>
      </c>
      <c r="Y347" s="151" t="str">
        <f>INDEX('     2022    '!$A$1:$AC$1563,MATCH($D347,'     2022    '!$D$1:$D$1794,0),MATCH(Y$1,'     2022    '!$A$1:$AC$1,0))</f>
        <v/>
      </c>
      <c r="Z347" s="156">
        <f>INDEX('     2022    '!$A$1:$AC$1563,MATCH($D347,'     2022    '!$D$1:$D$1794,0),MATCH(Z$1,'     2022    '!$A$1:$AC$1,0))</f>
        <v>3.7999999999999999E-2</v>
      </c>
      <c r="AA347" s="153" t="str">
        <f>INDEX('     2022    '!$A$1:$AC$1563,MATCH($D347,'     2022    '!$D$1:$D$1794,0),MATCH(AA$1,'     2022    '!$A$1:$AC$1,0))</f>
        <v>1008-F4-69249661</v>
      </c>
      <c r="AB347" s="153" t="str">
        <f>INDEX('     2022    '!$A$1:$AC$1563,MATCH($D347,'     2022    '!$D$1:$D$1794,0),MATCH(AB$1,'     2022    '!$A$1:$AC$1,0))</f>
        <v>GB/HSE-358553</v>
      </c>
      <c r="AC347" s="153" t="str">
        <f>INDEX('     2022    '!$A$1:$AC$1563,MATCH($D347,'     2022    '!$D$1:$D$1794,0),MATCH(AC$1,'     2022    '!$A$1:$AC$1,0))</f>
        <v>8/15/2028</v>
      </c>
    </row>
    <row r="348" spans="1:29">
      <c r="A348" s="32">
        <f t="shared" si="10"/>
        <v>345</v>
      </c>
      <c r="B348" s="68" t="str">
        <f>INDEX('     2022    '!B$2:B$1794,MATCH(D348,'     2022    '!D$2:D$1794,0))</f>
        <v/>
      </c>
      <c r="C348" s="204" t="str">
        <f>INDEX('     2022    '!C$2:C$1794,MATCH(D348,'     2022    '!D$2:D$1794,0))</f>
        <v>Single Shot - 40mm</v>
      </c>
      <c r="D348" s="205" t="str">
        <f>INDEX('     2022    '!D:D,MATCH(A348,'     2022    '!AF:AF,0))</f>
        <v>C367</v>
      </c>
      <c r="E348" s="204" t="str">
        <f>INDEX('     2022    '!$A$1:$BP$1563,MATCH(D348,'     2022    '!$D$1:$D$1794,0),MATCH(E$1,'     2022    '!$A$1:$BH$1,0))</f>
        <v>40mm Gold Strobe Willow tail with red mine</v>
      </c>
      <c r="F348" s="206" t="str">
        <f>IFERROR(IF(LEFT(INDEX('     2022    '!AD$2:AD$1794,MATCH(D348,'     2022    '!D$2:D$1794,0)),4)="http",HYPERLINK(INDEX('     2022    '!AD$2:AD$1794,MATCH(D348,'     2022    '!D$2:D$1794,0)),"Video"),""),"")</f>
        <v>Video</v>
      </c>
      <c r="G348" s="207">
        <f>INDEX('     2022    '!$A$1:$AC$1563,MATCH($D348,'     2022    '!$D$1:$D$1794,0),MATCH(G$1,'     2022    '!$A$1:$AC$1,0))</f>
        <v>0</v>
      </c>
      <c r="H348" s="150"/>
      <c r="I348" s="152">
        <f>INDEX('     2022    '!$A$1:$AC$1563,MATCH($D348,'     2022    '!$D$1:$D$1794,0),MATCH(I$1,'     2022    '!$A$1:$AC$1,0))</f>
        <v>79.819999999999993</v>
      </c>
      <c r="J348" s="150"/>
      <c r="K348" s="151">
        <f t="shared" si="11"/>
        <v>1.5178873247445155</v>
      </c>
      <c r="L348" s="152">
        <f>INDEX('     2022    '!$A$1:$AC$1563,MATCH($D348,'     2022    '!$D$1:$D$1794,0),MATCH(L$1,'     2022    '!$A$1:$AC$1,0))</f>
        <v>82.876647931050556</v>
      </c>
      <c r="M348" s="152">
        <f>INDEX('     2022    '!$A$1:$AC$1563,MATCH($D348,'     2022    '!$D$1:$D$1794,0),MATCH(M$1,'     2022    '!$A$1:$AC$1,0))</f>
        <v>91.073239484670935</v>
      </c>
      <c r="N348" s="153" t="str">
        <f>INDEX('     2022    '!$A$1:$AC$1563,MATCH($D348,'     2022    '!$D$1:$D$1794,0),MATCH(N$1,'     2022    '!$A$1:$AC$1,0))</f>
        <v>40mm</v>
      </c>
      <c r="O348" s="154">
        <f>INDEX('     2022    '!$A$1:$AC$1563,MATCH($D348,'     2022    '!$D$1:$D$1794,0),MATCH(O$1,'     2022    '!$A$1:$AC$1,0))</f>
        <v>60</v>
      </c>
      <c r="P348" s="153">
        <f>INDEX('     2022    '!$A$1:$AC$1563,MATCH($D348,'     2022    '!$D$1:$D$1794,0),MATCH(P$1,'     2022    '!$A$1:$AC$1,0))</f>
        <v>3</v>
      </c>
      <c r="Q348" s="153" t="str">
        <f>INDEX('     2022    '!$A$1:$AC$1563,MATCH($D348,'     2022    '!$D$1:$D$1794,0),MATCH(Q$1,'     2022    '!$A$1:$AC$1,0))</f>
        <v>Yes</v>
      </c>
      <c r="R348" s="155">
        <f>INDEX('     2022    '!$A$1:$AC$1563,MATCH($D348,'     2022    '!$D$1:$D$1794,0),MATCH(R$1,'     2022    '!$A$1:$AC$1,0))</f>
        <v>15</v>
      </c>
      <c r="S348" s="155">
        <f>INDEX('     2022    '!$A$1:$AC$1563,MATCH($D348,'     2022    '!$D$1:$D$1794,0),MATCH(S$1,'     2022    '!$A$1:$AC$1,0))</f>
        <v>3.12</v>
      </c>
      <c r="T348" s="155">
        <f>INDEX('     2022    '!$A$1:$AC$1563,MATCH($D348,'     2022    '!$D$1:$D$1794,0),MATCH(T$1,'     2022    '!$A$1:$AC$1,0))</f>
        <v>0.2</v>
      </c>
      <c r="U348" s="154" t="str">
        <f>INDEX('     2022    '!$A$1:$AC$1563,MATCH($D348,'     2022    '!$D$1:$D$1794,0),MATCH(U$1,'     2022    '!$A$1:$AC$1,0))</f>
        <v>1.4G</v>
      </c>
      <c r="V348" s="153" t="str">
        <f>INDEX('     2022    '!$A$1:$AC$1563,MATCH($D348,'     2022    '!$D$1:$D$1794,0),MATCH(V$1,'     2022    '!$A$1:$AC$1,0))</f>
        <v>UN0336</v>
      </c>
      <c r="W348" s="153" t="str">
        <f>INDEX('     2022    '!$A$1:$AC$1563,MATCH($D348,'     2022    '!$D$1:$D$1794,0),MATCH(W$1,'     2022    '!$A$1:$AC$1,0))</f>
        <v>F4</v>
      </c>
      <c r="X348" s="151" t="str">
        <f>INDEX('     2022    '!$A$1:$AC$1563,MATCH($D348,'     2022    '!$D$1:$D$1794,0),MATCH(X$1,'     2022    '!$A$1:$AC$1,0))</f>
        <v/>
      </c>
      <c r="Y348" s="151" t="str">
        <f>INDEX('     2022    '!$A$1:$AC$1563,MATCH($D348,'     2022    '!$D$1:$D$1794,0),MATCH(Y$1,'     2022    '!$A$1:$AC$1,0))</f>
        <v/>
      </c>
      <c r="Z348" s="156">
        <f>INDEX('     2022    '!$A$1:$AC$1563,MATCH($D348,'     2022    '!$D$1:$D$1794,0),MATCH(Z$1,'     2022    '!$A$1:$AC$1,0))</f>
        <v>3.7999999999999999E-2</v>
      </c>
      <c r="AA348" s="153" t="str">
        <f>INDEX('     2022    '!$A$1:$AC$1563,MATCH($D348,'     2022    '!$D$1:$D$1794,0),MATCH(AA$1,'     2022    '!$A$1:$AC$1,0))</f>
        <v>1008-F4-69249661</v>
      </c>
      <c r="AB348" s="153" t="str">
        <f>INDEX('     2022    '!$A$1:$AC$1563,MATCH($D348,'     2022    '!$D$1:$D$1794,0),MATCH(AB$1,'     2022    '!$A$1:$AC$1,0))</f>
        <v>GB/HSE-358585</v>
      </c>
      <c r="AC348" s="153" t="str">
        <f>INDEX('     2022    '!$A$1:$AC$1563,MATCH($D348,'     2022    '!$D$1:$D$1794,0),MATCH(AC$1,'     2022    '!$A$1:$AC$1,0))</f>
        <v>8/15/2028</v>
      </c>
    </row>
    <row r="349" spans="1:29">
      <c r="A349" s="32">
        <f t="shared" si="10"/>
        <v>346</v>
      </c>
      <c r="B349" s="68" t="str">
        <f>INDEX('     2022    '!B$2:B$1794,MATCH(D349,'     2022    '!D$2:D$1794,0))</f>
        <v/>
      </c>
      <c r="C349" s="204" t="str">
        <f>INDEX('     2022    '!C$2:C$1794,MATCH(D349,'     2022    '!D$2:D$1794,0))</f>
        <v>Single Shot - 40mm</v>
      </c>
      <c r="D349" s="205" t="str">
        <f>INDEX('     2022    '!D:D,MATCH(A349,'     2022    '!AF:AF,0))</f>
        <v>C369</v>
      </c>
      <c r="E349" s="204" t="str">
        <f>INDEX('     2022    '!$A$1:$BP$1563,MATCH(D349,'     2022    '!$D$1:$D$1794,0),MATCH(E$1,'     2022    '!$A$1:$BH$1,0))</f>
        <v>40mm Titanium Willow to Blue Tip</v>
      </c>
      <c r="F349" s="206" t="str">
        <f>IFERROR(IF(LEFT(INDEX('     2022    '!AD$2:AD$1794,MATCH(D349,'     2022    '!D$2:D$1794,0)),4)="http",HYPERLINK(INDEX('     2022    '!AD$2:AD$1794,MATCH(D349,'     2022    '!D$2:D$1794,0)),"Video"),""),"")</f>
        <v>Video</v>
      </c>
      <c r="G349" s="207">
        <f>INDEX('     2022    '!$A$1:$AC$1563,MATCH($D349,'     2022    '!$D$1:$D$1794,0),MATCH(G$1,'     2022    '!$A$1:$AC$1,0))</f>
        <v>6</v>
      </c>
      <c r="H349" s="150"/>
      <c r="I349" s="152">
        <f>INDEX('     2022    '!$A$1:$AC$1563,MATCH($D349,'     2022    '!$D$1:$D$1794,0),MATCH(I$1,'     2022    '!$A$1:$AC$1,0))</f>
        <v>79.819999999999993</v>
      </c>
      <c r="J349" s="150"/>
      <c r="K349" s="151">
        <f t="shared" si="11"/>
        <v>1.5178873247445155</v>
      </c>
      <c r="L349" s="152">
        <f>INDEX('     2022    '!$A$1:$AC$1563,MATCH($D349,'     2022    '!$D$1:$D$1794,0),MATCH(L$1,'     2022    '!$A$1:$AC$1,0))</f>
        <v>82.876647931050556</v>
      </c>
      <c r="M349" s="152">
        <f>INDEX('     2022    '!$A$1:$AC$1563,MATCH($D349,'     2022    '!$D$1:$D$1794,0),MATCH(M$1,'     2022    '!$A$1:$AC$1,0))</f>
        <v>91.073239484670935</v>
      </c>
      <c r="N349" s="153" t="str">
        <f>INDEX('     2022    '!$A$1:$AC$1563,MATCH($D349,'     2022    '!$D$1:$D$1794,0),MATCH(N$1,'     2022    '!$A$1:$AC$1,0))</f>
        <v>40mm</v>
      </c>
      <c r="O349" s="154">
        <f>INDEX('     2022    '!$A$1:$AC$1563,MATCH($D349,'     2022    '!$D$1:$D$1794,0),MATCH(O$1,'     2022    '!$A$1:$AC$1,0))</f>
        <v>60</v>
      </c>
      <c r="P349" s="153">
        <f>INDEX('     2022    '!$A$1:$AC$1563,MATCH($D349,'     2022    '!$D$1:$D$1794,0),MATCH(P$1,'     2022    '!$A$1:$AC$1,0))</f>
        <v>3</v>
      </c>
      <c r="Q349" s="153" t="str">
        <f>INDEX('     2022    '!$A$1:$AC$1563,MATCH($D349,'     2022    '!$D$1:$D$1794,0),MATCH(Q$1,'     2022    '!$A$1:$AC$1,0))</f>
        <v>Yes</v>
      </c>
      <c r="R349" s="155">
        <f>INDEX('     2022    '!$A$1:$AC$1563,MATCH($D349,'     2022    '!$D$1:$D$1794,0),MATCH(R$1,'     2022    '!$A$1:$AC$1,0))</f>
        <v>12.2</v>
      </c>
      <c r="S349" s="155">
        <f>INDEX('     2022    '!$A$1:$AC$1563,MATCH($D349,'     2022    '!$D$1:$D$1794,0),MATCH(S$1,'     2022    '!$A$1:$AC$1,0))</f>
        <v>3.12</v>
      </c>
      <c r="T349" s="155">
        <f>INDEX('     2022    '!$A$1:$AC$1563,MATCH($D349,'     2022    '!$D$1:$D$1794,0),MATCH(T$1,'     2022    '!$A$1:$AC$1,0))</f>
        <v>0.2</v>
      </c>
      <c r="U349" s="154" t="str">
        <f>INDEX('     2022    '!$A$1:$AC$1563,MATCH($D349,'     2022    '!$D$1:$D$1794,0),MATCH(U$1,'     2022    '!$A$1:$AC$1,0))</f>
        <v>1.4G</v>
      </c>
      <c r="V349" s="153" t="str">
        <f>INDEX('     2022    '!$A$1:$AC$1563,MATCH($D349,'     2022    '!$D$1:$D$1794,0),MATCH(V$1,'     2022    '!$A$1:$AC$1,0))</f>
        <v>UN0336</v>
      </c>
      <c r="W349" s="153" t="str">
        <f>INDEX('     2022    '!$A$1:$AC$1563,MATCH($D349,'     2022    '!$D$1:$D$1794,0),MATCH(W$1,'     2022    '!$A$1:$AC$1,0))</f>
        <v>F4</v>
      </c>
      <c r="X349" s="151" t="str">
        <f>INDEX('     2022    '!$A$1:$AC$1563,MATCH($D349,'     2022    '!$D$1:$D$1794,0),MATCH(X$1,'     2022    '!$A$1:$AC$1,0))</f>
        <v/>
      </c>
      <c r="Y349" s="151" t="str">
        <f>INDEX('     2022    '!$A$1:$AC$1563,MATCH($D349,'     2022    '!$D$1:$D$1794,0),MATCH(Y$1,'     2022    '!$A$1:$AC$1,0))</f>
        <v/>
      </c>
      <c r="Z349" s="156">
        <f>INDEX('     2022    '!$A$1:$AC$1563,MATCH($D349,'     2022    '!$D$1:$D$1794,0),MATCH(Z$1,'     2022    '!$A$1:$AC$1,0))</f>
        <v>3.7999999999999999E-2</v>
      </c>
      <c r="AA349" s="153" t="str">
        <f>INDEX('     2022    '!$A$1:$AC$1563,MATCH($D349,'     2022    '!$D$1:$D$1794,0),MATCH(AA$1,'     2022    '!$A$1:$AC$1,0))</f>
        <v>1008-F4-69249658</v>
      </c>
      <c r="AB349" s="153" t="str">
        <f>INDEX('     2022    '!$A$1:$AC$1563,MATCH($D349,'     2022    '!$D$1:$D$1794,0),MATCH(AB$1,'     2022    '!$A$1:$AC$1,0))</f>
        <v>GB/HSE-358587</v>
      </c>
      <c r="AC349" s="153" t="str">
        <f>INDEX('     2022    '!$A$1:$AC$1563,MATCH($D349,'     2022    '!$D$1:$D$1794,0),MATCH(AC$1,'     2022    '!$A$1:$AC$1,0))</f>
        <v>8/15/2028</v>
      </c>
    </row>
    <row r="350" spans="1:29">
      <c r="A350" s="32">
        <f t="shared" si="10"/>
        <v>347</v>
      </c>
      <c r="B350" s="68" t="str">
        <f>INDEX('     2022    '!B$2:B$1794,MATCH(D350,'     2022    '!D$2:D$1794,0))</f>
        <v/>
      </c>
      <c r="C350" s="204" t="str">
        <f>INDEX('     2022    '!C$2:C$1794,MATCH(D350,'     2022    '!D$2:D$1794,0))</f>
        <v>Single Shot - 40mm</v>
      </c>
      <c r="D350" s="205" t="str">
        <f>INDEX('     2022    '!D:D,MATCH(A350,'     2022    '!AF:AF,0))</f>
        <v>C63</v>
      </c>
      <c r="E350" s="204" t="str">
        <f>INDEX('     2022    '!$A$1:$BP$1563,MATCH(D350,'     2022    '!$D$1:$D$1794,0),MATCH(E$1,'     2022    '!$A$1:$BH$1,0))</f>
        <v>40mm Red Wave with blue Mine</v>
      </c>
      <c r="F350" s="206" t="str">
        <f>IFERROR(IF(LEFT(INDEX('     2022    '!AD$2:AD$1794,MATCH(D350,'     2022    '!D$2:D$1794,0)),4)="http",HYPERLINK(INDEX('     2022    '!AD$2:AD$1794,MATCH(D350,'     2022    '!D$2:D$1794,0)),"Video"),""),"")</f>
        <v>Video</v>
      </c>
      <c r="G350" s="207">
        <f>INDEX('     2022    '!$A$1:$AC$1563,MATCH($D350,'     2022    '!$D$1:$D$1794,0),MATCH(G$1,'     2022    '!$A$1:$AC$1,0))</f>
        <v>12</v>
      </c>
      <c r="H350" s="150"/>
      <c r="I350" s="152">
        <f>INDEX('     2022    '!$A$1:$AC$1563,MATCH($D350,'     2022    '!$D$1:$D$1794,0),MATCH(I$1,'     2022    '!$A$1:$AC$1,0))</f>
        <v>80.63</v>
      </c>
      <c r="J350" s="150"/>
      <c r="K350" s="151">
        <f t="shared" si="11"/>
        <v>1.5178873247445155</v>
      </c>
      <c r="L350" s="152">
        <f>INDEX('     2022    '!$A$1:$AC$1563,MATCH($D350,'     2022    '!$D$1:$D$1794,0),MATCH(L$1,'     2022    '!$A$1:$AC$1,0))</f>
        <v>82.876647931050556</v>
      </c>
      <c r="M350" s="152">
        <f>INDEX('     2022    '!$A$1:$AC$1563,MATCH($D350,'     2022    '!$D$1:$D$1794,0),MATCH(M$1,'     2022    '!$A$1:$AC$1,0))</f>
        <v>91.073239484670935</v>
      </c>
      <c r="N350" s="153" t="str">
        <f>INDEX('     2022    '!$A$1:$AC$1563,MATCH($D350,'     2022    '!$D$1:$D$1794,0),MATCH(N$1,'     2022    '!$A$1:$AC$1,0))</f>
        <v>40mm</v>
      </c>
      <c r="O350" s="154">
        <f>INDEX('     2022    '!$A$1:$AC$1563,MATCH($D350,'     2022    '!$D$1:$D$1794,0),MATCH(O$1,'     2022    '!$A$1:$AC$1,0))</f>
        <v>60</v>
      </c>
      <c r="P350" s="153">
        <f>INDEX('     2022    '!$A$1:$AC$1563,MATCH($D350,'     2022    '!$D$1:$D$1794,0),MATCH(P$1,'     2022    '!$A$1:$AC$1,0))</f>
        <v>3</v>
      </c>
      <c r="Q350" s="153" t="str">
        <f>INDEX('     2022    '!$A$1:$AC$1563,MATCH($D350,'     2022    '!$D$1:$D$1794,0),MATCH(Q$1,'     2022    '!$A$1:$AC$1,0))</f>
        <v>Yes</v>
      </c>
      <c r="R350" s="155">
        <f>INDEX('     2022    '!$A$1:$AC$1563,MATCH($D350,'     2022    '!$D$1:$D$1794,0),MATCH(R$1,'     2022    '!$A$1:$AC$1,0))</f>
        <v>15</v>
      </c>
      <c r="S350" s="155">
        <f>INDEX('     2022    '!$A$1:$AC$1563,MATCH($D350,'     2022    '!$D$1:$D$1794,0),MATCH(S$1,'     2022    '!$A$1:$AC$1,0))</f>
        <v>3.12</v>
      </c>
      <c r="T350" s="155">
        <f>INDEX('     2022    '!$A$1:$AC$1563,MATCH($D350,'     2022    '!$D$1:$D$1794,0),MATCH(T$1,'     2022    '!$A$1:$AC$1,0))</f>
        <v>0.2</v>
      </c>
      <c r="U350" s="154" t="str">
        <f>INDEX('     2022    '!$A$1:$AC$1563,MATCH($D350,'     2022    '!$D$1:$D$1794,0),MATCH(U$1,'     2022    '!$A$1:$AC$1,0))</f>
        <v>1.3G</v>
      </c>
      <c r="V350" s="153" t="str">
        <f>INDEX('     2022    '!$A$1:$AC$1563,MATCH($D350,'     2022    '!$D$1:$D$1794,0),MATCH(V$1,'     2022    '!$A$1:$AC$1,0))</f>
        <v>UN0335</v>
      </c>
      <c r="W350" s="153" t="str">
        <f>INDEX('     2022    '!$A$1:$AC$1563,MATCH($D350,'     2022    '!$D$1:$D$1794,0),MATCH(W$1,'     2022    '!$A$1:$AC$1,0))</f>
        <v>F4</v>
      </c>
      <c r="X350" s="151" t="str">
        <f>INDEX('     2022    '!$A$1:$AC$1563,MATCH($D350,'     2022    '!$D$1:$D$1794,0),MATCH(X$1,'     2022    '!$A$1:$AC$1,0))</f>
        <v/>
      </c>
      <c r="Y350" s="151" t="str">
        <f>INDEX('     2022    '!$A$1:$AC$1563,MATCH($D350,'     2022    '!$D$1:$D$1794,0),MATCH(Y$1,'     2022    '!$A$1:$AC$1,0))</f>
        <v/>
      </c>
      <c r="Z350" s="156">
        <f>INDEX('     2022    '!$A$1:$AC$1563,MATCH($D350,'     2022    '!$D$1:$D$1794,0),MATCH(Z$1,'     2022    '!$A$1:$AC$1,0))</f>
        <v>3.7999999999999999E-2</v>
      </c>
      <c r="AA350" s="153" t="str">
        <f>INDEX('     2022    '!$A$1:$AC$1563,MATCH($D350,'     2022    '!$D$1:$D$1794,0),MATCH(AA$1,'     2022    '!$A$1:$AC$1,0))</f>
        <v>1008-F4-69249661</v>
      </c>
      <c r="AB350" s="153" t="str">
        <f>INDEX('     2022    '!$A$1:$AC$1563,MATCH($D350,'     2022    '!$D$1:$D$1794,0),MATCH(AB$1,'     2022    '!$A$1:$AC$1,0))</f>
        <v>GB/HSE-338565</v>
      </c>
      <c r="AC350" s="153" t="str">
        <f>INDEX('     2022    '!$A$1:$AC$1563,MATCH($D350,'     2022    '!$D$1:$D$1794,0),MATCH(AC$1,'     2022    '!$A$1:$AC$1,0))</f>
        <v>5/18/2027</v>
      </c>
    </row>
    <row r="351" spans="1:29">
      <c r="A351" s="32">
        <f t="shared" si="10"/>
        <v>348</v>
      </c>
      <c r="B351" s="68" t="str">
        <f>INDEX('     2022    '!B$2:B$1794,MATCH(D351,'     2022    '!D$2:D$1794,0))</f>
        <v/>
      </c>
      <c r="C351" s="204" t="str">
        <f>INDEX('     2022    '!C$2:C$1794,MATCH(D351,'     2022    '!D$2:D$1794,0))</f>
        <v>Single Shot - 40mm</v>
      </c>
      <c r="D351" s="205" t="str">
        <f>INDEX('     2022    '!D:D,MATCH(A351,'     2022    '!AF:AF,0))</f>
        <v>C64</v>
      </c>
      <c r="E351" s="204" t="str">
        <f>INDEX('     2022    '!$A$1:$BP$1563,MATCH(D351,'     2022    '!$D$1:$D$1794,0),MATCH(E$1,'     2022    '!$A$1:$BH$1,0))</f>
        <v>40mm Purple Wave with green Mine</v>
      </c>
      <c r="F351" s="206" t="str">
        <f>IFERROR(IF(LEFT(INDEX('     2022    '!AD$2:AD$1794,MATCH(D351,'     2022    '!D$2:D$1794,0)),4)="http",HYPERLINK(INDEX('     2022    '!AD$2:AD$1794,MATCH(D351,'     2022    '!D$2:D$1794,0)),"Video"),""),"")</f>
        <v>Video</v>
      </c>
      <c r="G351" s="207">
        <f>INDEX('     2022    '!$A$1:$AC$1563,MATCH($D351,'     2022    '!$D$1:$D$1794,0),MATCH(G$1,'     2022    '!$A$1:$AC$1,0))</f>
        <v>21</v>
      </c>
      <c r="H351" s="150"/>
      <c r="I351" s="152">
        <f>INDEX('     2022    '!$A$1:$AC$1563,MATCH($D351,'     2022    '!$D$1:$D$1794,0),MATCH(I$1,'     2022    '!$A$1:$AC$1,0))</f>
        <v>80.63</v>
      </c>
      <c r="J351" s="150"/>
      <c r="K351" s="151">
        <f t="shared" si="11"/>
        <v>1.5178873247445155</v>
      </c>
      <c r="L351" s="152">
        <f>INDEX('     2022    '!$A$1:$AC$1563,MATCH($D351,'     2022    '!$D$1:$D$1794,0),MATCH(L$1,'     2022    '!$A$1:$AC$1,0))</f>
        <v>82.876647931050556</v>
      </c>
      <c r="M351" s="152">
        <f>INDEX('     2022    '!$A$1:$AC$1563,MATCH($D351,'     2022    '!$D$1:$D$1794,0),MATCH(M$1,'     2022    '!$A$1:$AC$1,0))</f>
        <v>91.073239484670935</v>
      </c>
      <c r="N351" s="153" t="str">
        <f>INDEX('     2022    '!$A$1:$AC$1563,MATCH($D351,'     2022    '!$D$1:$D$1794,0),MATCH(N$1,'     2022    '!$A$1:$AC$1,0))</f>
        <v>40mm</v>
      </c>
      <c r="O351" s="154">
        <f>INDEX('     2022    '!$A$1:$AC$1563,MATCH($D351,'     2022    '!$D$1:$D$1794,0),MATCH(O$1,'     2022    '!$A$1:$AC$1,0))</f>
        <v>60</v>
      </c>
      <c r="P351" s="153">
        <f>INDEX('     2022    '!$A$1:$AC$1563,MATCH($D351,'     2022    '!$D$1:$D$1794,0),MATCH(P$1,'     2022    '!$A$1:$AC$1,0))</f>
        <v>3</v>
      </c>
      <c r="Q351" s="153" t="str">
        <f>INDEX('     2022    '!$A$1:$AC$1563,MATCH($D351,'     2022    '!$D$1:$D$1794,0),MATCH(Q$1,'     2022    '!$A$1:$AC$1,0))</f>
        <v>Yes</v>
      </c>
      <c r="R351" s="155">
        <f>INDEX('     2022    '!$A$1:$AC$1563,MATCH($D351,'     2022    '!$D$1:$D$1794,0),MATCH(R$1,'     2022    '!$A$1:$AC$1,0))</f>
        <v>15</v>
      </c>
      <c r="S351" s="155">
        <f>INDEX('     2022    '!$A$1:$AC$1563,MATCH($D351,'     2022    '!$D$1:$D$1794,0),MATCH(S$1,'     2022    '!$A$1:$AC$1,0))</f>
        <v>3.12</v>
      </c>
      <c r="T351" s="155">
        <f>INDEX('     2022    '!$A$1:$AC$1563,MATCH($D351,'     2022    '!$D$1:$D$1794,0),MATCH(T$1,'     2022    '!$A$1:$AC$1,0))</f>
        <v>0.2</v>
      </c>
      <c r="U351" s="154" t="str">
        <f>INDEX('     2022    '!$A$1:$AC$1563,MATCH($D351,'     2022    '!$D$1:$D$1794,0),MATCH(U$1,'     2022    '!$A$1:$AC$1,0))</f>
        <v>1.3G</v>
      </c>
      <c r="V351" s="153" t="str">
        <f>INDEX('     2022    '!$A$1:$AC$1563,MATCH($D351,'     2022    '!$D$1:$D$1794,0),MATCH(V$1,'     2022    '!$A$1:$AC$1,0))</f>
        <v>UN0335</v>
      </c>
      <c r="W351" s="153" t="str">
        <f>INDEX('     2022    '!$A$1:$AC$1563,MATCH($D351,'     2022    '!$D$1:$D$1794,0),MATCH(W$1,'     2022    '!$A$1:$AC$1,0))</f>
        <v>F4</v>
      </c>
      <c r="X351" s="151" t="str">
        <f>INDEX('     2022    '!$A$1:$AC$1563,MATCH($D351,'     2022    '!$D$1:$D$1794,0),MATCH(X$1,'     2022    '!$A$1:$AC$1,0))</f>
        <v/>
      </c>
      <c r="Y351" s="151" t="str">
        <f>INDEX('     2022    '!$A$1:$AC$1563,MATCH($D351,'     2022    '!$D$1:$D$1794,0),MATCH(Y$1,'     2022    '!$A$1:$AC$1,0))</f>
        <v/>
      </c>
      <c r="Z351" s="156">
        <f>INDEX('     2022    '!$A$1:$AC$1563,MATCH($D351,'     2022    '!$D$1:$D$1794,0),MATCH(Z$1,'     2022    '!$A$1:$AC$1,0))</f>
        <v>3.7999999999999999E-2</v>
      </c>
      <c r="AA351" s="153" t="str">
        <f>INDEX('     2022    '!$A$1:$AC$1563,MATCH($D351,'     2022    '!$D$1:$D$1794,0),MATCH(AA$1,'     2022    '!$A$1:$AC$1,0))</f>
        <v>1008-F4-69249661</v>
      </c>
      <c r="AB351" s="153" t="str">
        <f>INDEX('     2022    '!$A$1:$AC$1563,MATCH($D351,'     2022    '!$D$1:$D$1794,0),MATCH(AB$1,'     2022    '!$A$1:$AC$1,0))</f>
        <v>GB/HSE-338566</v>
      </c>
      <c r="AC351" s="153" t="str">
        <f>INDEX('     2022    '!$A$1:$AC$1563,MATCH($D351,'     2022    '!$D$1:$D$1794,0),MATCH(AC$1,'     2022    '!$A$1:$AC$1,0))</f>
        <v>5/18/2027</v>
      </c>
    </row>
    <row r="352" spans="1:29">
      <c r="A352" s="32">
        <f t="shared" si="10"/>
        <v>349</v>
      </c>
      <c r="B352" s="68" t="str">
        <f>INDEX('     2022    '!B$2:B$1794,MATCH(D352,'     2022    '!D$2:D$1794,0))</f>
        <v/>
      </c>
      <c r="C352" s="204" t="str">
        <f>INDEX('     2022    '!C$2:C$1794,MATCH(D352,'     2022    '!D$2:D$1794,0))</f>
        <v>Single Shot - 40mm</v>
      </c>
      <c r="D352" s="205" t="str">
        <f>INDEX('     2022    '!D:D,MATCH(A352,'     2022    '!AF:AF,0))</f>
        <v>C65</v>
      </c>
      <c r="E352" s="204" t="str">
        <f>INDEX('     2022    '!$A$1:$BP$1563,MATCH(D352,'     2022    '!$D$1:$D$1794,0),MATCH(E$1,'     2022    '!$A$1:$BH$1,0))</f>
        <v>40mm Blue Wave with Red Mine</v>
      </c>
      <c r="F352" s="206" t="str">
        <f>IFERROR(IF(LEFT(INDEX('     2022    '!AD$2:AD$1794,MATCH(D352,'     2022    '!D$2:D$1794,0)),4)="http",HYPERLINK(INDEX('     2022    '!AD$2:AD$1794,MATCH(D352,'     2022    '!D$2:D$1794,0)),"Video"),""),"")</f>
        <v>Video</v>
      </c>
      <c r="G352" s="207">
        <f>INDEX('     2022    '!$A$1:$AC$1563,MATCH($D352,'     2022    '!$D$1:$D$1794,0),MATCH(G$1,'     2022    '!$A$1:$AC$1,0))</f>
        <v>4</v>
      </c>
      <c r="H352" s="150"/>
      <c r="I352" s="152">
        <f>INDEX('     2022    '!$A$1:$AC$1563,MATCH($D352,'     2022    '!$D$1:$D$1794,0),MATCH(I$1,'     2022    '!$A$1:$AC$1,0))</f>
        <v>81.14</v>
      </c>
      <c r="J352" s="150"/>
      <c r="K352" s="151">
        <f t="shared" si="11"/>
        <v>1.5178873247445155</v>
      </c>
      <c r="L352" s="152">
        <f>INDEX('     2022    '!$A$1:$AC$1563,MATCH($D352,'     2022    '!$D$1:$D$1794,0),MATCH(L$1,'     2022    '!$A$1:$AC$1,0))</f>
        <v>82.876647931050556</v>
      </c>
      <c r="M352" s="152">
        <f>INDEX('     2022    '!$A$1:$AC$1563,MATCH($D352,'     2022    '!$D$1:$D$1794,0),MATCH(M$1,'     2022    '!$A$1:$AC$1,0))</f>
        <v>91.073239484670935</v>
      </c>
      <c r="N352" s="153" t="str">
        <f>INDEX('     2022    '!$A$1:$AC$1563,MATCH($D352,'     2022    '!$D$1:$D$1794,0),MATCH(N$1,'     2022    '!$A$1:$AC$1,0))</f>
        <v>40mm</v>
      </c>
      <c r="O352" s="154">
        <f>INDEX('     2022    '!$A$1:$AC$1563,MATCH($D352,'     2022    '!$D$1:$D$1794,0),MATCH(O$1,'     2022    '!$A$1:$AC$1,0))</f>
        <v>60</v>
      </c>
      <c r="P352" s="153">
        <f>INDEX('     2022    '!$A$1:$AC$1563,MATCH($D352,'     2022    '!$D$1:$D$1794,0),MATCH(P$1,'     2022    '!$A$1:$AC$1,0))</f>
        <v>3</v>
      </c>
      <c r="Q352" s="153" t="str">
        <f>INDEX('     2022    '!$A$1:$AC$1563,MATCH($D352,'     2022    '!$D$1:$D$1794,0),MATCH(Q$1,'     2022    '!$A$1:$AC$1,0))</f>
        <v>Yes</v>
      </c>
      <c r="R352" s="155">
        <f>INDEX('     2022    '!$A$1:$AC$1563,MATCH($D352,'     2022    '!$D$1:$D$1794,0),MATCH(R$1,'     2022    '!$A$1:$AC$1,0))</f>
        <v>15</v>
      </c>
      <c r="S352" s="155">
        <f>INDEX('     2022    '!$A$1:$AC$1563,MATCH($D352,'     2022    '!$D$1:$D$1794,0),MATCH(S$1,'     2022    '!$A$1:$AC$1,0))</f>
        <v>3.12</v>
      </c>
      <c r="T352" s="155">
        <f>INDEX('     2022    '!$A$1:$AC$1563,MATCH($D352,'     2022    '!$D$1:$D$1794,0),MATCH(T$1,'     2022    '!$A$1:$AC$1,0))</f>
        <v>0.2</v>
      </c>
      <c r="U352" s="154" t="str">
        <f>INDEX('     2022    '!$A$1:$AC$1563,MATCH($D352,'     2022    '!$D$1:$D$1794,0),MATCH(U$1,'     2022    '!$A$1:$AC$1,0))</f>
        <v>1.3G</v>
      </c>
      <c r="V352" s="153" t="str">
        <f>INDEX('     2022    '!$A$1:$AC$1563,MATCH($D352,'     2022    '!$D$1:$D$1794,0),MATCH(V$1,'     2022    '!$A$1:$AC$1,0))</f>
        <v>UN0335</v>
      </c>
      <c r="W352" s="153" t="str">
        <f>INDEX('     2022    '!$A$1:$AC$1563,MATCH($D352,'     2022    '!$D$1:$D$1794,0),MATCH(W$1,'     2022    '!$A$1:$AC$1,0))</f>
        <v>F4</v>
      </c>
      <c r="X352" s="151" t="str">
        <f>INDEX('     2022    '!$A$1:$AC$1563,MATCH($D352,'     2022    '!$D$1:$D$1794,0),MATCH(X$1,'     2022    '!$A$1:$AC$1,0))</f>
        <v/>
      </c>
      <c r="Y352" s="151" t="str">
        <f>INDEX('     2022    '!$A$1:$AC$1563,MATCH($D352,'     2022    '!$D$1:$D$1794,0),MATCH(Y$1,'     2022    '!$A$1:$AC$1,0))</f>
        <v/>
      </c>
      <c r="Z352" s="156">
        <f>INDEX('     2022    '!$A$1:$AC$1563,MATCH($D352,'     2022    '!$D$1:$D$1794,0),MATCH(Z$1,'     2022    '!$A$1:$AC$1,0))</f>
        <v>3.7999999999999999E-2</v>
      </c>
      <c r="AA352" s="153" t="str">
        <f>INDEX('     2022    '!$A$1:$AC$1563,MATCH($D352,'     2022    '!$D$1:$D$1794,0),MATCH(AA$1,'     2022    '!$A$1:$AC$1,0))</f>
        <v>1008-F4-69249661</v>
      </c>
      <c r="AB352" s="153" t="str">
        <f>INDEX('     2022    '!$A$1:$AC$1563,MATCH($D352,'     2022    '!$D$1:$D$1794,0),MATCH(AB$1,'     2022    '!$A$1:$AC$1,0))</f>
        <v>GB/HSE-338567</v>
      </c>
      <c r="AC352" s="153" t="str">
        <f>INDEX('     2022    '!$A$1:$AC$1563,MATCH($D352,'     2022    '!$D$1:$D$1794,0),MATCH(AC$1,'     2022    '!$A$1:$AC$1,0))</f>
        <v>5/18/2027</v>
      </c>
    </row>
    <row r="353" spans="1:29">
      <c r="A353" s="32">
        <f t="shared" si="10"/>
        <v>350</v>
      </c>
      <c r="B353" s="68" t="str">
        <f>INDEX('     2022    '!B$2:B$1794,MATCH(D353,'     2022    '!D$2:D$1794,0))</f>
        <v/>
      </c>
      <c r="C353" s="204" t="str">
        <f>INDEX('     2022    '!C$2:C$1794,MATCH(D353,'     2022    '!D$2:D$1794,0))</f>
        <v>Single Shot - 40mm</v>
      </c>
      <c r="D353" s="205" t="str">
        <f>INDEX('     2022    '!D:D,MATCH(A353,'     2022    '!AF:AF,0))</f>
        <v>C66</v>
      </c>
      <c r="E353" s="204" t="str">
        <f>INDEX('     2022    '!$A$1:$BP$1563,MATCH(D353,'     2022    '!$D$1:$D$1794,0),MATCH(E$1,'     2022    '!$A$1:$BH$1,0))</f>
        <v>40mm Green Flash Tail with Red Strobe Mine</v>
      </c>
      <c r="F353" s="206" t="str">
        <f>IFERROR(IF(LEFT(INDEX('     2022    '!AD$2:AD$1794,MATCH(D353,'     2022    '!D$2:D$1794,0)),4)="http",HYPERLINK(INDEX('     2022    '!AD$2:AD$1794,MATCH(D353,'     2022    '!D$2:D$1794,0)),"Video"),""),"")</f>
        <v>Video</v>
      </c>
      <c r="G353" s="207">
        <f>INDEX('     2022    '!$A$1:$AC$1563,MATCH($D353,'     2022    '!$D$1:$D$1794,0),MATCH(G$1,'     2022    '!$A$1:$AC$1,0))</f>
        <v>11</v>
      </c>
      <c r="H353" s="150"/>
      <c r="I353" s="152">
        <f>INDEX('     2022    '!$A$1:$AC$1563,MATCH($D353,'     2022    '!$D$1:$D$1794,0),MATCH(I$1,'     2022    '!$A$1:$AC$1,0))</f>
        <v>81.14</v>
      </c>
      <c r="J353" s="150"/>
      <c r="K353" s="151">
        <f t="shared" si="11"/>
        <v>1.5178873247445155</v>
      </c>
      <c r="L353" s="152">
        <f>INDEX('     2022    '!$A$1:$AC$1563,MATCH($D353,'     2022    '!$D$1:$D$1794,0),MATCH(L$1,'     2022    '!$A$1:$AC$1,0))</f>
        <v>82.876647931050556</v>
      </c>
      <c r="M353" s="152">
        <f>INDEX('     2022    '!$A$1:$AC$1563,MATCH($D353,'     2022    '!$D$1:$D$1794,0),MATCH(M$1,'     2022    '!$A$1:$AC$1,0))</f>
        <v>91.073239484670935</v>
      </c>
      <c r="N353" s="153" t="str">
        <f>INDEX('     2022    '!$A$1:$AC$1563,MATCH($D353,'     2022    '!$D$1:$D$1794,0),MATCH(N$1,'     2022    '!$A$1:$AC$1,0))</f>
        <v>40mm</v>
      </c>
      <c r="O353" s="154">
        <f>INDEX('     2022    '!$A$1:$AC$1563,MATCH($D353,'     2022    '!$D$1:$D$1794,0),MATCH(O$1,'     2022    '!$A$1:$AC$1,0))</f>
        <v>60</v>
      </c>
      <c r="P353" s="153">
        <f>INDEX('     2022    '!$A$1:$AC$1563,MATCH($D353,'     2022    '!$D$1:$D$1794,0),MATCH(P$1,'     2022    '!$A$1:$AC$1,0))</f>
        <v>3</v>
      </c>
      <c r="Q353" s="153" t="str">
        <f>INDEX('     2022    '!$A$1:$AC$1563,MATCH($D353,'     2022    '!$D$1:$D$1794,0),MATCH(Q$1,'     2022    '!$A$1:$AC$1,0))</f>
        <v>Yes</v>
      </c>
      <c r="R353" s="155">
        <f>INDEX('     2022    '!$A$1:$AC$1563,MATCH($D353,'     2022    '!$D$1:$D$1794,0),MATCH(R$1,'     2022    '!$A$1:$AC$1,0))</f>
        <v>15</v>
      </c>
      <c r="S353" s="155">
        <f>INDEX('     2022    '!$A$1:$AC$1563,MATCH($D353,'     2022    '!$D$1:$D$1794,0),MATCH(S$1,'     2022    '!$A$1:$AC$1,0))</f>
        <v>3.12</v>
      </c>
      <c r="T353" s="155">
        <f>INDEX('     2022    '!$A$1:$AC$1563,MATCH($D353,'     2022    '!$D$1:$D$1794,0),MATCH(T$1,'     2022    '!$A$1:$AC$1,0))</f>
        <v>0.2</v>
      </c>
      <c r="U353" s="154" t="str">
        <f>INDEX('     2022    '!$A$1:$AC$1563,MATCH($D353,'     2022    '!$D$1:$D$1794,0),MATCH(U$1,'     2022    '!$A$1:$AC$1,0))</f>
        <v>1.3G</v>
      </c>
      <c r="V353" s="153" t="str">
        <f>INDEX('     2022    '!$A$1:$AC$1563,MATCH($D353,'     2022    '!$D$1:$D$1794,0),MATCH(V$1,'     2022    '!$A$1:$AC$1,0))</f>
        <v>UN0335</v>
      </c>
      <c r="W353" s="153" t="str">
        <f>INDEX('     2022    '!$A$1:$AC$1563,MATCH($D353,'     2022    '!$D$1:$D$1794,0),MATCH(W$1,'     2022    '!$A$1:$AC$1,0))</f>
        <v>F4</v>
      </c>
      <c r="X353" s="151" t="str">
        <f>INDEX('     2022    '!$A$1:$AC$1563,MATCH($D353,'     2022    '!$D$1:$D$1794,0),MATCH(X$1,'     2022    '!$A$1:$AC$1,0))</f>
        <v/>
      </c>
      <c r="Y353" s="151" t="str">
        <f>INDEX('     2022    '!$A$1:$AC$1563,MATCH($D353,'     2022    '!$D$1:$D$1794,0),MATCH(Y$1,'     2022    '!$A$1:$AC$1,0))</f>
        <v/>
      </c>
      <c r="Z353" s="156">
        <f>INDEX('     2022    '!$A$1:$AC$1563,MATCH($D353,'     2022    '!$D$1:$D$1794,0),MATCH(Z$1,'     2022    '!$A$1:$AC$1,0))</f>
        <v>3.7999999999999999E-2</v>
      </c>
      <c r="AA353" s="153" t="str">
        <f>INDEX('     2022    '!$A$1:$AC$1563,MATCH($D353,'     2022    '!$D$1:$D$1794,0),MATCH(AA$1,'     2022    '!$A$1:$AC$1,0))</f>
        <v>1008-F4-69249661</v>
      </c>
      <c r="AB353" s="153" t="str">
        <f>INDEX('     2022    '!$A$1:$AC$1563,MATCH($D353,'     2022    '!$D$1:$D$1794,0),MATCH(AB$1,'     2022    '!$A$1:$AC$1,0))</f>
        <v>GB/HSE-338568</v>
      </c>
      <c r="AC353" s="153" t="str">
        <f>INDEX('     2022    '!$A$1:$AC$1563,MATCH($D353,'     2022    '!$D$1:$D$1794,0),MATCH(AC$1,'     2022    '!$A$1:$AC$1,0))</f>
        <v>5/18/2027</v>
      </c>
    </row>
    <row r="354" spans="1:29">
      <c r="A354" s="32">
        <f t="shared" si="10"/>
        <v>351</v>
      </c>
      <c r="B354" s="68" t="str">
        <f>INDEX('     2022    '!B$2:B$1794,MATCH(D354,'     2022    '!D$2:D$1794,0))</f>
        <v/>
      </c>
      <c r="C354" s="204" t="str">
        <f>INDEX('     2022    '!C$2:C$1794,MATCH(D354,'     2022    '!D$2:D$1794,0))</f>
        <v>Single Shot - 40mm</v>
      </c>
      <c r="D354" s="205" t="str">
        <f>INDEX('     2022    '!D:D,MATCH(A354,'     2022    '!AF:AF,0))</f>
        <v>C68</v>
      </c>
      <c r="E354" s="204" t="str">
        <f>INDEX('     2022    '!$A$1:$BP$1563,MATCH(D354,'     2022    '!$D$1:$D$1794,0),MATCH(E$1,'     2022    '!$A$1:$BH$1,0))</f>
        <v>40mm Silver Flash Tail with purple Mine</v>
      </c>
      <c r="F354" s="206" t="str">
        <f>IFERROR(IF(LEFT(INDEX('     2022    '!AD$2:AD$1794,MATCH(D354,'     2022    '!D$2:D$1794,0)),4)="http",HYPERLINK(INDEX('     2022    '!AD$2:AD$1794,MATCH(D354,'     2022    '!D$2:D$1794,0)),"Video"),""),"")</f>
        <v>Video</v>
      </c>
      <c r="G354" s="207">
        <f>INDEX('     2022    '!$A$1:$AC$1563,MATCH($D354,'     2022    '!$D$1:$D$1794,0),MATCH(G$1,'     2022    '!$A$1:$AC$1,0))</f>
        <v>20</v>
      </c>
      <c r="H354" s="150"/>
      <c r="I354" s="152">
        <f>INDEX('     2022    '!$A$1:$AC$1563,MATCH($D354,'     2022    '!$D$1:$D$1794,0),MATCH(I$1,'     2022    '!$A$1:$AC$1,0))</f>
        <v>81.14</v>
      </c>
      <c r="J354" s="150"/>
      <c r="K354" s="151">
        <f t="shared" si="11"/>
        <v>1.5178873247445155</v>
      </c>
      <c r="L354" s="152">
        <f>INDEX('     2022    '!$A$1:$AC$1563,MATCH($D354,'     2022    '!$D$1:$D$1794,0),MATCH(L$1,'     2022    '!$A$1:$AC$1,0))</f>
        <v>82.876647931050556</v>
      </c>
      <c r="M354" s="152">
        <f>INDEX('     2022    '!$A$1:$AC$1563,MATCH($D354,'     2022    '!$D$1:$D$1794,0),MATCH(M$1,'     2022    '!$A$1:$AC$1,0))</f>
        <v>91.073239484670935</v>
      </c>
      <c r="N354" s="153" t="str">
        <f>INDEX('     2022    '!$A$1:$AC$1563,MATCH($D354,'     2022    '!$D$1:$D$1794,0),MATCH(N$1,'     2022    '!$A$1:$AC$1,0))</f>
        <v>40mm</v>
      </c>
      <c r="O354" s="154">
        <f>INDEX('     2022    '!$A$1:$AC$1563,MATCH($D354,'     2022    '!$D$1:$D$1794,0),MATCH(O$1,'     2022    '!$A$1:$AC$1,0))</f>
        <v>60</v>
      </c>
      <c r="P354" s="153">
        <f>INDEX('     2022    '!$A$1:$AC$1563,MATCH($D354,'     2022    '!$D$1:$D$1794,0),MATCH(P$1,'     2022    '!$A$1:$AC$1,0))</f>
        <v>3</v>
      </c>
      <c r="Q354" s="153" t="str">
        <f>INDEX('     2022    '!$A$1:$AC$1563,MATCH($D354,'     2022    '!$D$1:$D$1794,0),MATCH(Q$1,'     2022    '!$A$1:$AC$1,0))</f>
        <v>Yes</v>
      </c>
      <c r="R354" s="155">
        <f>INDEX('     2022    '!$A$1:$AC$1563,MATCH($D354,'     2022    '!$D$1:$D$1794,0),MATCH(R$1,'     2022    '!$A$1:$AC$1,0))</f>
        <v>15</v>
      </c>
      <c r="S354" s="155">
        <f>INDEX('     2022    '!$A$1:$AC$1563,MATCH($D354,'     2022    '!$D$1:$D$1794,0),MATCH(S$1,'     2022    '!$A$1:$AC$1,0))</f>
        <v>3.12</v>
      </c>
      <c r="T354" s="155">
        <f>INDEX('     2022    '!$A$1:$AC$1563,MATCH($D354,'     2022    '!$D$1:$D$1794,0),MATCH(T$1,'     2022    '!$A$1:$AC$1,0))</f>
        <v>0.2</v>
      </c>
      <c r="U354" s="154" t="str">
        <f>INDEX('     2022    '!$A$1:$AC$1563,MATCH($D354,'     2022    '!$D$1:$D$1794,0),MATCH(U$1,'     2022    '!$A$1:$AC$1,0))</f>
        <v>1.3G</v>
      </c>
      <c r="V354" s="153" t="str">
        <f>INDEX('     2022    '!$A$1:$AC$1563,MATCH($D354,'     2022    '!$D$1:$D$1794,0),MATCH(V$1,'     2022    '!$A$1:$AC$1,0))</f>
        <v>UN0335</v>
      </c>
      <c r="W354" s="153" t="str">
        <f>INDEX('     2022    '!$A$1:$AC$1563,MATCH($D354,'     2022    '!$D$1:$D$1794,0),MATCH(W$1,'     2022    '!$A$1:$AC$1,0))</f>
        <v>F4</v>
      </c>
      <c r="X354" s="151" t="str">
        <f>INDEX('     2022    '!$A$1:$AC$1563,MATCH($D354,'     2022    '!$D$1:$D$1794,0),MATCH(X$1,'     2022    '!$A$1:$AC$1,0))</f>
        <v/>
      </c>
      <c r="Y354" s="151" t="str">
        <f>INDEX('     2022    '!$A$1:$AC$1563,MATCH($D354,'     2022    '!$D$1:$D$1794,0),MATCH(Y$1,'     2022    '!$A$1:$AC$1,0))</f>
        <v/>
      </c>
      <c r="Z354" s="156">
        <f>INDEX('     2022    '!$A$1:$AC$1563,MATCH($D354,'     2022    '!$D$1:$D$1794,0),MATCH(Z$1,'     2022    '!$A$1:$AC$1,0))</f>
        <v>3.7999999999999999E-2</v>
      </c>
      <c r="AA354" s="153" t="str">
        <f>INDEX('     2022    '!$A$1:$AC$1563,MATCH($D354,'     2022    '!$D$1:$D$1794,0),MATCH(AA$1,'     2022    '!$A$1:$AC$1,0))</f>
        <v>1008-F4-69249661</v>
      </c>
      <c r="AB354" s="153" t="str">
        <f>INDEX('     2022    '!$A$1:$AC$1563,MATCH($D354,'     2022    '!$D$1:$D$1794,0),MATCH(AB$1,'     2022    '!$A$1:$AC$1,0))</f>
        <v>GB/HSE-338570</v>
      </c>
      <c r="AC354" s="153" t="str">
        <f>INDEX('     2022    '!$A$1:$AC$1563,MATCH($D354,'     2022    '!$D$1:$D$1794,0),MATCH(AC$1,'     2022    '!$A$1:$AC$1,0))</f>
        <v>5/18/2027</v>
      </c>
    </row>
    <row r="355" spans="1:29">
      <c r="A355" s="32">
        <f t="shared" si="10"/>
        <v>352</v>
      </c>
      <c r="B355" s="68" t="str">
        <f>INDEX('     2022    '!B$2:B$1794,MATCH(D355,'     2022    '!D$2:D$1794,0))</f>
        <v/>
      </c>
      <c r="C355" s="204" t="str">
        <f>INDEX('     2022    '!C$2:C$1794,MATCH(D355,'     2022    '!D$2:D$1794,0))</f>
        <v>Single Shot - 40mm</v>
      </c>
      <c r="D355" s="205" t="str">
        <f>INDEX('     2022    '!D:D,MATCH(A355,'     2022    '!AF:AF,0))</f>
        <v>C126</v>
      </c>
      <c r="E355" s="204" t="str">
        <f>INDEX('     2022    '!$A$1:$BP$1563,MATCH(D355,'     2022    '!$D$1:$D$1794,0),MATCH(E$1,'     2022    '!$A$1:$BH$1,0))</f>
        <v>40mm Corolla to blue with blue mine</v>
      </c>
      <c r="F355" s="206" t="str">
        <f>IFERROR(IF(LEFT(INDEX('     2022    '!AD$2:AD$1794,MATCH(D355,'     2022    '!D$2:D$1794,0)),4)="http",HYPERLINK(INDEX('     2022    '!AD$2:AD$1794,MATCH(D355,'     2022    '!D$2:D$1794,0)),"Video"),""),"")</f>
        <v>Video</v>
      </c>
      <c r="G355" s="207">
        <f>INDEX('     2022    '!$A$1:$AC$1563,MATCH($D355,'     2022    '!$D$1:$D$1794,0),MATCH(G$1,'     2022    '!$A$1:$AC$1,0))</f>
        <v>0</v>
      </c>
      <c r="H355" s="150"/>
      <c r="I355" s="152">
        <f>INDEX('     2022    '!$A$1:$AC$1563,MATCH($D355,'     2022    '!$D$1:$D$1794,0),MATCH(I$1,'     2022    '!$A$1:$AC$1,0))</f>
        <v>80.88</v>
      </c>
      <c r="J355" s="150"/>
      <c r="K355" s="151">
        <f t="shared" si="11"/>
        <v>1.5321288031201659</v>
      </c>
      <c r="L355" s="152">
        <f>INDEX('     2022    '!$A$1:$AC$1563,MATCH($D355,'     2022    '!$D$1:$D$1794,0),MATCH(L$1,'     2022    '!$A$1:$AC$1,0))</f>
        <v>83.654232650361052</v>
      </c>
      <c r="M355" s="152">
        <f>INDEX('     2022    '!$A$1:$AC$1563,MATCH($D355,'     2022    '!$D$1:$D$1794,0),MATCH(M$1,'     2022    '!$A$1:$AC$1,0))</f>
        <v>91.927728187209951</v>
      </c>
      <c r="N355" s="153" t="str">
        <f>INDEX('     2022    '!$A$1:$AC$1563,MATCH($D355,'     2022    '!$D$1:$D$1794,0),MATCH(N$1,'     2022    '!$A$1:$AC$1,0))</f>
        <v>40mm</v>
      </c>
      <c r="O355" s="154">
        <f>INDEX('     2022    '!$A$1:$AC$1563,MATCH($D355,'     2022    '!$D$1:$D$1794,0),MATCH(O$1,'     2022    '!$A$1:$AC$1,0))</f>
        <v>60</v>
      </c>
      <c r="P355" s="153">
        <f>INDEX('     2022    '!$A$1:$AC$1563,MATCH($D355,'     2022    '!$D$1:$D$1794,0),MATCH(P$1,'     2022    '!$A$1:$AC$1,0))</f>
        <v>3</v>
      </c>
      <c r="Q355" s="153" t="str">
        <f>INDEX('     2022    '!$A$1:$AC$1563,MATCH($D355,'     2022    '!$D$1:$D$1794,0),MATCH(Q$1,'     2022    '!$A$1:$AC$1,0))</f>
        <v>Yes</v>
      </c>
      <c r="R355" s="155">
        <f>INDEX('     2022    '!$A$1:$AC$1563,MATCH($D355,'     2022    '!$D$1:$D$1794,0),MATCH(R$1,'     2022    '!$A$1:$AC$1,0))</f>
        <v>15</v>
      </c>
      <c r="S355" s="155">
        <f>INDEX('     2022    '!$A$1:$AC$1563,MATCH($D355,'     2022    '!$D$1:$D$1794,0),MATCH(S$1,'     2022    '!$A$1:$AC$1,0))</f>
        <v>3.54</v>
      </c>
      <c r="T355" s="155">
        <f>INDEX('     2022    '!$A$1:$AC$1563,MATCH($D355,'     2022    '!$D$1:$D$1794,0),MATCH(T$1,'     2022    '!$A$1:$AC$1,0))</f>
        <v>0.2</v>
      </c>
      <c r="U355" s="154" t="str">
        <f>INDEX('     2022    '!$A$1:$AC$1563,MATCH($D355,'     2022    '!$D$1:$D$1794,0),MATCH(U$1,'     2022    '!$A$1:$AC$1,0))</f>
        <v>1.4G</v>
      </c>
      <c r="V355" s="153" t="str">
        <f>INDEX('     2022    '!$A$1:$AC$1563,MATCH($D355,'     2022    '!$D$1:$D$1794,0),MATCH(V$1,'     2022    '!$A$1:$AC$1,0))</f>
        <v>UN0336</v>
      </c>
      <c r="W355" s="153" t="str">
        <f>INDEX('     2022    '!$A$1:$AC$1563,MATCH($D355,'     2022    '!$D$1:$D$1794,0),MATCH(W$1,'     2022    '!$A$1:$AC$1,0))</f>
        <v>F4</v>
      </c>
      <c r="X355" s="151" t="str">
        <f>INDEX('     2022    '!$A$1:$AC$1563,MATCH($D355,'     2022    '!$D$1:$D$1794,0),MATCH(X$1,'     2022    '!$A$1:$AC$1,0))</f>
        <v/>
      </c>
      <c r="Y355" s="151" t="str">
        <f>INDEX('     2022    '!$A$1:$AC$1563,MATCH($D355,'     2022    '!$D$1:$D$1794,0),MATCH(Y$1,'     2022    '!$A$1:$AC$1,0))</f>
        <v/>
      </c>
      <c r="Z355" s="156">
        <f>INDEX('     2022    '!$A$1:$AC$1563,MATCH($D355,'     2022    '!$D$1:$D$1794,0),MATCH(Z$1,'     2022    '!$A$1:$AC$1,0))</f>
        <v>3.7999999999999999E-2</v>
      </c>
      <c r="AA355" s="153" t="str">
        <f>INDEX('     2022    '!$A$1:$AC$1563,MATCH($D355,'     2022    '!$D$1:$D$1794,0),MATCH(AA$1,'     2022    '!$A$1:$AC$1,0))</f>
        <v>1008-F4-69249661</v>
      </c>
      <c r="AB355" s="153" t="str">
        <f>INDEX('     2022    '!$A$1:$AC$1563,MATCH($D355,'     2022    '!$D$1:$D$1794,0),MATCH(AB$1,'     2022    '!$A$1:$AC$1,0))</f>
        <v>GB/HSE-345268</v>
      </c>
      <c r="AC355" s="153" t="str">
        <f>INDEX('     2022    '!$A$1:$AC$1563,MATCH($D355,'     2022    '!$D$1:$D$1794,0),MATCH(AC$1,'     2022    '!$A$1:$AC$1,0))</f>
        <v>10/9/2028</v>
      </c>
    </row>
    <row r="356" spans="1:29">
      <c r="A356" s="32">
        <f t="shared" si="10"/>
        <v>353</v>
      </c>
      <c r="B356" s="68" t="str">
        <f>INDEX('     2022    '!B$2:B$1794,MATCH(D356,'     2022    '!D$2:D$1794,0))</f>
        <v/>
      </c>
      <c r="C356" s="204" t="str">
        <f>INDEX('     2022    '!C$2:C$1794,MATCH(D356,'     2022    '!D$2:D$1794,0))</f>
        <v>Single Shot - 40mm</v>
      </c>
      <c r="D356" s="205" t="str">
        <f>INDEX('     2022    '!D:D,MATCH(A356,'     2022    '!AF:AF,0))</f>
        <v>C134</v>
      </c>
      <c r="E356" s="204" t="str">
        <f>INDEX('     2022    '!$A$1:$BP$1563,MATCH(D356,'     2022    '!$D$1:$D$1794,0),MATCH(E$1,'     2022    '!$A$1:$BH$1,0))</f>
        <v>40mm Pink tail with pink mine</v>
      </c>
      <c r="F356" s="206" t="str">
        <f>IFERROR(IF(LEFT(INDEX('     2022    '!AD$2:AD$1794,MATCH(D356,'     2022    '!D$2:D$1794,0)),4)="http",HYPERLINK(INDEX('     2022    '!AD$2:AD$1794,MATCH(D356,'     2022    '!D$2:D$1794,0)),"Video"),""),"")</f>
        <v>Video</v>
      </c>
      <c r="G356" s="207">
        <f>INDEX('     2022    '!$A$1:$AC$1563,MATCH($D356,'     2022    '!$D$1:$D$1794,0),MATCH(G$1,'     2022    '!$A$1:$AC$1,0))</f>
        <v>1</v>
      </c>
      <c r="H356" s="150"/>
      <c r="I356" s="152">
        <f>INDEX('     2022    '!$A$1:$AC$1563,MATCH($D356,'     2022    '!$D$1:$D$1794,0),MATCH(I$1,'     2022    '!$A$1:$AC$1,0))</f>
        <v>81.93</v>
      </c>
      <c r="J356" s="150"/>
      <c r="K356" s="151">
        <f t="shared" si="11"/>
        <v>1.5321288031201659</v>
      </c>
      <c r="L356" s="152">
        <f>INDEX('     2022    '!$A$1:$AC$1563,MATCH($D356,'     2022    '!$D$1:$D$1794,0),MATCH(L$1,'     2022    '!$A$1:$AC$1,0))</f>
        <v>83.654232650361052</v>
      </c>
      <c r="M356" s="152">
        <f>INDEX('     2022    '!$A$1:$AC$1563,MATCH($D356,'     2022    '!$D$1:$D$1794,0),MATCH(M$1,'     2022    '!$A$1:$AC$1,0))</f>
        <v>91.927728187209951</v>
      </c>
      <c r="N356" s="153" t="str">
        <f>INDEX('     2022    '!$A$1:$AC$1563,MATCH($D356,'     2022    '!$D$1:$D$1794,0),MATCH(N$1,'     2022    '!$A$1:$AC$1,0))</f>
        <v>40mm</v>
      </c>
      <c r="O356" s="154">
        <f>INDEX('     2022    '!$A$1:$AC$1563,MATCH($D356,'     2022    '!$D$1:$D$1794,0),MATCH(O$1,'     2022    '!$A$1:$AC$1,0))</f>
        <v>60</v>
      </c>
      <c r="P356" s="153">
        <f>INDEX('     2022    '!$A$1:$AC$1563,MATCH($D356,'     2022    '!$D$1:$D$1794,0),MATCH(P$1,'     2022    '!$A$1:$AC$1,0))</f>
        <v>3</v>
      </c>
      <c r="Q356" s="153" t="str">
        <f>INDEX('     2022    '!$A$1:$AC$1563,MATCH($D356,'     2022    '!$D$1:$D$1794,0),MATCH(Q$1,'     2022    '!$A$1:$AC$1,0))</f>
        <v>Yes</v>
      </c>
      <c r="R356" s="155">
        <f>INDEX('     2022    '!$A$1:$AC$1563,MATCH($D356,'     2022    '!$D$1:$D$1794,0),MATCH(R$1,'     2022    '!$A$1:$AC$1,0))</f>
        <v>15</v>
      </c>
      <c r="S356" s="155">
        <f>INDEX('     2022    '!$A$1:$AC$1563,MATCH($D356,'     2022    '!$D$1:$D$1794,0),MATCH(S$1,'     2022    '!$A$1:$AC$1,0))</f>
        <v>3.12</v>
      </c>
      <c r="T356" s="155">
        <f>INDEX('     2022    '!$A$1:$AC$1563,MATCH($D356,'     2022    '!$D$1:$D$1794,0),MATCH(T$1,'     2022    '!$A$1:$AC$1,0))</f>
        <v>0.2</v>
      </c>
      <c r="U356" s="154" t="str">
        <f>INDEX('     2022    '!$A$1:$AC$1563,MATCH($D356,'     2022    '!$D$1:$D$1794,0),MATCH(U$1,'     2022    '!$A$1:$AC$1,0))</f>
        <v>1.3G</v>
      </c>
      <c r="V356" s="153" t="str">
        <f>INDEX('     2022    '!$A$1:$AC$1563,MATCH($D356,'     2022    '!$D$1:$D$1794,0),MATCH(V$1,'     2022    '!$A$1:$AC$1,0))</f>
        <v>UN0335</v>
      </c>
      <c r="W356" s="153" t="str">
        <f>INDEX('     2022    '!$A$1:$AC$1563,MATCH($D356,'     2022    '!$D$1:$D$1794,0),MATCH(W$1,'     2022    '!$A$1:$AC$1,0))</f>
        <v>F4</v>
      </c>
      <c r="X356" s="151" t="str">
        <f>INDEX('     2022    '!$A$1:$AC$1563,MATCH($D356,'     2022    '!$D$1:$D$1794,0),MATCH(X$1,'     2022    '!$A$1:$AC$1,0))</f>
        <v/>
      </c>
      <c r="Y356" s="151" t="str">
        <f>INDEX('     2022    '!$A$1:$AC$1563,MATCH($D356,'     2022    '!$D$1:$D$1794,0),MATCH(Y$1,'     2022    '!$A$1:$AC$1,0))</f>
        <v/>
      </c>
      <c r="Z356" s="156">
        <f>INDEX('     2022    '!$A$1:$AC$1563,MATCH($D356,'     2022    '!$D$1:$D$1794,0),MATCH(Z$1,'     2022    '!$A$1:$AC$1,0))</f>
        <v>3.7999999999999999E-2</v>
      </c>
      <c r="AA356" s="153" t="str">
        <f>INDEX('     2022    '!$A$1:$AC$1563,MATCH($D356,'     2022    '!$D$1:$D$1794,0),MATCH(AA$1,'     2022    '!$A$1:$AC$1,0))</f>
        <v>1008-F4-69249658</v>
      </c>
      <c r="AB356" s="153" t="str">
        <f>INDEX('     2022    '!$A$1:$AC$1563,MATCH($D356,'     2022    '!$D$1:$D$1794,0),MATCH(AB$1,'     2022    '!$A$1:$AC$1,0))</f>
        <v>GB/HSE-345193</v>
      </c>
      <c r="AC356" s="153" t="str">
        <f>INDEX('     2022    '!$A$1:$AC$1563,MATCH($D356,'     2022    '!$D$1:$D$1794,0),MATCH(AC$1,'     2022    '!$A$1:$AC$1,0))</f>
        <v>10/9/2028</v>
      </c>
    </row>
    <row r="357" spans="1:29">
      <c r="A357" s="32">
        <f t="shared" si="10"/>
        <v>354</v>
      </c>
      <c r="B357" s="68" t="str">
        <f>INDEX('     2022    '!B$2:B$1794,MATCH(D357,'     2022    '!D$2:D$1794,0))</f>
        <v/>
      </c>
      <c r="C357" s="204" t="str">
        <f>INDEX('     2022    '!C$2:C$1794,MATCH(D357,'     2022    '!D$2:D$1794,0))</f>
        <v>Single Shot - 40mm</v>
      </c>
      <c r="D357" s="205" t="str">
        <f>INDEX('     2022    '!D:D,MATCH(A357,'     2022    '!AF:AF,0))</f>
        <v>C136</v>
      </c>
      <c r="E357" s="204" t="str">
        <f>INDEX('     2022    '!$A$1:$BP$1563,MATCH(D357,'     2022    '!$D$1:$D$1794,0),MATCH(E$1,'     2022    '!$A$1:$BH$1,0))</f>
        <v>40mm Silver strobe mine</v>
      </c>
      <c r="F357" s="206" t="str">
        <f>IFERROR(IF(LEFT(INDEX('     2022    '!AD$2:AD$1794,MATCH(D357,'     2022    '!D$2:D$1794,0)),4)="http",HYPERLINK(INDEX('     2022    '!AD$2:AD$1794,MATCH(D357,'     2022    '!D$2:D$1794,0)),"Video"),""),"")</f>
        <v>Video</v>
      </c>
      <c r="G357" s="207">
        <f>INDEX('     2022    '!$A$1:$AC$1563,MATCH($D357,'     2022    '!$D$1:$D$1794,0),MATCH(G$1,'     2022    '!$A$1:$AC$1,0))</f>
        <v>0</v>
      </c>
      <c r="H357" s="150"/>
      <c r="I357" s="152">
        <f>INDEX('     2022    '!$A$1:$AC$1563,MATCH($D357,'     2022    '!$D$1:$D$1794,0),MATCH(I$1,'     2022    '!$A$1:$AC$1,0))</f>
        <v>81.93</v>
      </c>
      <c r="J357" s="150"/>
      <c r="K357" s="151">
        <f t="shared" si="11"/>
        <v>1.5321288031201659</v>
      </c>
      <c r="L357" s="152">
        <f>INDEX('     2022    '!$A$1:$AC$1563,MATCH($D357,'     2022    '!$D$1:$D$1794,0),MATCH(L$1,'     2022    '!$A$1:$AC$1,0))</f>
        <v>83.654232650361052</v>
      </c>
      <c r="M357" s="152">
        <f>INDEX('     2022    '!$A$1:$AC$1563,MATCH($D357,'     2022    '!$D$1:$D$1794,0),MATCH(M$1,'     2022    '!$A$1:$AC$1,0))</f>
        <v>91.927728187209951</v>
      </c>
      <c r="N357" s="153" t="str">
        <f>INDEX('     2022    '!$A$1:$AC$1563,MATCH($D357,'     2022    '!$D$1:$D$1794,0),MATCH(N$1,'     2022    '!$A$1:$AC$1,0))</f>
        <v>40mm</v>
      </c>
      <c r="O357" s="154">
        <f>INDEX('     2022    '!$A$1:$AC$1563,MATCH($D357,'     2022    '!$D$1:$D$1794,0),MATCH(O$1,'     2022    '!$A$1:$AC$1,0))</f>
        <v>60</v>
      </c>
      <c r="P357" s="153">
        <f>INDEX('     2022    '!$A$1:$AC$1563,MATCH($D357,'     2022    '!$D$1:$D$1794,0),MATCH(P$1,'     2022    '!$A$1:$AC$1,0))</f>
        <v>3</v>
      </c>
      <c r="Q357" s="153" t="str">
        <f>INDEX('     2022    '!$A$1:$AC$1563,MATCH($D357,'     2022    '!$D$1:$D$1794,0),MATCH(Q$1,'     2022    '!$A$1:$AC$1,0))</f>
        <v>Yes</v>
      </c>
      <c r="R357" s="155">
        <f>INDEX('     2022    '!$A$1:$AC$1563,MATCH($D357,'     2022    '!$D$1:$D$1794,0),MATCH(R$1,'     2022    '!$A$1:$AC$1,0))</f>
        <v>15</v>
      </c>
      <c r="S357" s="155">
        <f>INDEX('     2022    '!$A$1:$AC$1563,MATCH($D357,'     2022    '!$D$1:$D$1794,0),MATCH(S$1,'     2022    '!$A$1:$AC$1,0))</f>
        <v>3.54</v>
      </c>
      <c r="T357" s="155">
        <f>INDEX('     2022    '!$A$1:$AC$1563,MATCH($D357,'     2022    '!$D$1:$D$1794,0),MATCH(T$1,'     2022    '!$A$1:$AC$1,0))</f>
        <v>0.2</v>
      </c>
      <c r="U357" s="154" t="str">
        <f>INDEX('     2022    '!$A$1:$AC$1563,MATCH($D357,'     2022    '!$D$1:$D$1794,0),MATCH(U$1,'     2022    '!$A$1:$AC$1,0))</f>
        <v>1.4G</v>
      </c>
      <c r="V357" s="153" t="str">
        <f>INDEX('     2022    '!$A$1:$AC$1563,MATCH($D357,'     2022    '!$D$1:$D$1794,0),MATCH(V$1,'     2022    '!$A$1:$AC$1,0))</f>
        <v>UN0336</v>
      </c>
      <c r="W357" s="153" t="str">
        <f>INDEX('     2022    '!$A$1:$AC$1563,MATCH($D357,'     2022    '!$D$1:$D$1794,0),MATCH(W$1,'     2022    '!$A$1:$AC$1,0))</f>
        <v>F4</v>
      </c>
      <c r="X357" s="151" t="str">
        <f>INDEX('     2022    '!$A$1:$AC$1563,MATCH($D357,'     2022    '!$D$1:$D$1794,0),MATCH(X$1,'     2022    '!$A$1:$AC$1,0))</f>
        <v/>
      </c>
      <c r="Y357" s="151" t="str">
        <f>INDEX('     2022    '!$A$1:$AC$1563,MATCH($D357,'     2022    '!$D$1:$D$1794,0),MATCH(Y$1,'     2022    '!$A$1:$AC$1,0))</f>
        <v/>
      </c>
      <c r="Z357" s="156">
        <f>INDEX('     2022    '!$A$1:$AC$1563,MATCH($D357,'     2022    '!$D$1:$D$1794,0),MATCH(Z$1,'     2022    '!$A$1:$AC$1,0))</f>
        <v>3.7999999999999999E-2</v>
      </c>
      <c r="AA357" s="153" t="str">
        <f>INDEX('     2022    '!$A$1:$AC$1563,MATCH($D357,'     2022    '!$D$1:$D$1794,0),MATCH(AA$1,'     2022    '!$A$1:$AC$1,0))</f>
        <v>1008-F4-69249658</v>
      </c>
      <c r="AB357" s="153" t="str">
        <f>INDEX('     2022    '!$A$1:$AC$1563,MATCH($D357,'     2022    '!$D$1:$D$1794,0),MATCH(AB$1,'     2022    '!$A$1:$AC$1,0))</f>
        <v>GB/HSE-345195</v>
      </c>
      <c r="AC357" s="153" t="str">
        <f>INDEX('     2022    '!$A$1:$AC$1563,MATCH($D357,'     2022    '!$D$1:$D$1794,0),MATCH(AC$1,'     2022    '!$A$1:$AC$1,0))</f>
        <v>10/9/2028</v>
      </c>
    </row>
    <row r="358" spans="1:29">
      <c r="A358" s="32">
        <f t="shared" si="10"/>
        <v>355</v>
      </c>
      <c r="B358" s="68" t="str">
        <f>INDEX('     2022    '!B$2:B$1794,MATCH(D358,'     2022    '!D$2:D$1794,0))</f>
        <v/>
      </c>
      <c r="C358" s="204" t="str">
        <f>INDEX('     2022    '!C$2:C$1794,MATCH(D358,'     2022    '!D$2:D$1794,0))</f>
        <v>Single Shot - 40mm</v>
      </c>
      <c r="D358" s="205" t="str">
        <f>INDEX('     2022    '!D:D,MATCH(A358,'     2022    '!AF:AF,0))</f>
        <v>C137</v>
      </c>
      <c r="E358" s="204" t="str">
        <f>INDEX('     2022    '!$A$1:$BP$1563,MATCH(D358,'     2022    '!$D$1:$D$1794,0),MATCH(E$1,'     2022    '!$A$1:$BH$1,0))</f>
        <v>40mm Red strobe mine</v>
      </c>
      <c r="F358" s="206" t="str">
        <f>IFERROR(IF(LEFT(INDEX('     2022    '!AD$2:AD$1794,MATCH(D358,'     2022    '!D$2:D$1794,0)),4)="http",HYPERLINK(INDEX('     2022    '!AD$2:AD$1794,MATCH(D358,'     2022    '!D$2:D$1794,0)),"Video"),""),"")</f>
        <v>Video</v>
      </c>
      <c r="G358" s="207">
        <f>INDEX('     2022    '!$A$1:$AC$1563,MATCH($D358,'     2022    '!$D$1:$D$1794,0),MATCH(G$1,'     2022    '!$A$1:$AC$1,0))</f>
        <v>5</v>
      </c>
      <c r="H358" s="150"/>
      <c r="I358" s="152">
        <f>INDEX('     2022    '!$A$1:$AC$1563,MATCH($D358,'     2022    '!$D$1:$D$1794,0),MATCH(I$1,'     2022    '!$A$1:$AC$1,0))</f>
        <v>82.49</v>
      </c>
      <c r="J358" s="150"/>
      <c r="K358" s="151">
        <f t="shared" si="11"/>
        <v>1.5321288031201659</v>
      </c>
      <c r="L358" s="152">
        <f>INDEX('     2022    '!$A$1:$AC$1563,MATCH($D358,'     2022    '!$D$1:$D$1794,0),MATCH(L$1,'     2022    '!$A$1:$AC$1,0))</f>
        <v>83.654232650361052</v>
      </c>
      <c r="M358" s="152">
        <f>INDEX('     2022    '!$A$1:$AC$1563,MATCH($D358,'     2022    '!$D$1:$D$1794,0),MATCH(M$1,'     2022    '!$A$1:$AC$1,0))</f>
        <v>91.927728187209951</v>
      </c>
      <c r="N358" s="153" t="str">
        <f>INDEX('     2022    '!$A$1:$AC$1563,MATCH($D358,'     2022    '!$D$1:$D$1794,0),MATCH(N$1,'     2022    '!$A$1:$AC$1,0))</f>
        <v>40mm</v>
      </c>
      <c r="O358" s="154">
        <f>INDEX('     2022    '!$A$1:$AC$1563,MATCH($D358,'     2022    '!$D$1:$D$1794,0),MATCH(O$1,'     2022    '!$A$1:$AC$1,0))</f>
        <v>60</v>
      </c>
      <c r="P358" s="153">
        <f>INDEX('     2022    '!$A$1:$AC$1563,MATCH($D358,'     2022    '!$D$1:$D$1794,0),MATCH(P$1,'     2022    '!$A$1:$AC$1,0))</f>
        <v>3</v>
      </c>
      <c r="Q358" s="153" t="str">
        <f>INDEX('     2022    '!$A$1:$AC$1563,MATCH($D358,'     2022    '!$D$1:$D$1794,0),MATCH(Q$1,'     2022    '!$A$1:$AC$1,0))</f>
        <v>Yes</v>
      </c>
      <c r="R358" s="155">
        <f>INDEX('     2022    '!$A$1:$AC$1563,MATCH($D358,'     2022    '!$D$1:$D$1794,0),MATCH(R$1,'     2022    '!$A$1:$AC$1,0))</f>
        <v>15</v>
      </c>
      <c r="S358" s="155">
        <f>INDEX('     2022    '!$A$1:$AC$1563,MATCH($D358,'     2022    '!$D$1:$D$1794,0),MATCH(S$1,'     2022    '!$A$1:$AC$1,0))</f>
        <v>3.12</v>
      </c>
      <c r="T358" s="155">
        <f>INDEX('     2022    '!$A$1:$AC$1563,MATCH($D358,'     2022    '!$D$1:$D$1794,0),MATCH(T$1,'     2022    '!$A$1:$AC$1,0))</f>
        <v>0.2</v>
      </c>
      <c r="U358" s="154" t="str">
        <f>INDEX('     2022    '!$A$1:$AC$1563,MATCH($D358,'     2022    '!$D$1:$D$1794,0),MATCH(U$1,'     2022    '!$A$1:$AC$1,0))</f>
        <v>1.4G</v>
      </c>
      <c r="V358" s="153" t="str">
        <f>INDEX('     2022    '!$A$1:$AC$1563,MATCH($D358,'     2022    '!$D$1:$D$1794,0),MATCH(V$1,'     2022    '!$A$1:$AC$1,0))</f>
        <v>UN0336</v>
      </c>
      <c r="W358" s="153" t="str">
        <f>INDEX('     2022    '!$A$1:$AC$1563,MATCH($D358,'     2022    '!$D$1:$D$1794,0),MATCH(W$1,'     2022    '!$A$1:$AC$1,0))</f>
        <v>F4</v>
      </c>
      <c r="X358" s="151" t="str">
        <f>INDEX('     2022    '!$A$1:$AC$1563,MATCH($D358,'     2022    '!$D$1:$D$1794,0),MATCH(X$1,'     2022    '!$A$1:$AC$1,0))</f>
        <v/>
      </c>
      <c r="Y358" s="151" t="str">
        <f>INDEX('     2022    '!$A$1:$AC$1563,MATCH($D358,'     2022    '!$D$1:$D$1794,0),MATCH(Y$1,'     2022    '!$A$1:$AC$1,0))</f>
        <v/>
      </c>
      <c r="Z358" s="156">
        <f>INDEX('     2022    '!$A$1:$AC$1563,MATCH($D358,'     2022    '!$D$1:$D$1794,0),MATCH(Z$1,'     2022    '!$A$1:$AC$1,0))</f>
        <v>3.7999999999999999E-2</v>
      </c>
      <c r="AA358" s="153" t="str">
        <f>INDEX('     2022    '!$A$1:$AC$1563,MATCH($D358,'     2022    '!$D$1:$D$1794,0),MATCH(AA$1,'     2022    '!$A$1:$AC$1,0))</f>
        <v>1008-F4-69249658</v>
      </c>
      <c r="AB358" s="153" t="str">
        <f>INDEX('     2022    '!$A$1:$AC$1563,MATCH($D358,'     2022    '!$D$1:$D$1794,0),MATCH(AB$1,'     2022    '!$A$1:$AC$1,0))</f>
        <v>GB/HSE-345196</v>
      </c>
      <c r="AC358" s="153" t="str">
        <f>INDEX('     2022    '!$A$1:$AC$1563,MATCH($D358,'     2022    '!$D$1:$D$1794,0),MATCH(AC$1,'     2022    '!$A$1:$AC$1,0))</f>
        <v>10/9/2028</v>
      </c>
    </row>
    <row r="359" spans="1:29">
      <c r="A359" s="32">
        <f t="shared" si="10"/>
        <v>356</v>
      </c>
      <c r="B359" s="68" t="str">
        <f>INDEX('     2022    '!B$2:B$1794,MATCH(D359,'     2022    '!D$2:D$1794,0))</f>
        <v/>
      </c>
      <c r="C359" s="204" t="str">
        <f>INDEX('     2022    '!C$2:C$1794,MATCH(D359,'     2022    '!D$2:D$1794,0))</f>
        <v>Single Shot - 40mm</v>
      </c>
      <c r="D359" s="205" t="str">
        <f>INDEX('     2022    '!D:D,MATCH(A359,'     2022    '!AF:AF,0))</f>
        <v>C153</v>
      </c>
      <c r="E359" s="204" t="str">
        <f>INDEX('     2022    '!$A$1:$BP$1563,MATCH(D359,'     2022    '!$D$1:$D$1794,0),MATCH(E$1,'     2022    '!$A$1:$BH$1,0))</f>
        <v>40mm Titanium willow mine</v>
      </c>
      <c r="F359" s="206" t="str">
        <f>IFERROR(IF(LEFT(INDEX('     2022    '!AD$2:AD$1794,MATCH(D359,'     2022    '!D$2:D$1794,0)),4)="http",HYPERLINK(INDEX('     2022    '!AD$2:AD$1794,MATCH(D359,'     2022    '!D$2:D$1794,0)),"Video"),""),"")</f>
        <v>Video</v>
      </c>
      <c r="G359" s="207">
        <f>INDEX('     2022    '!$A$1:$AC$1563,MATCH($D359,'     2022    '!$D$1:$D$1794,0),MATCH(G$1,'     2022    '!$A$1:$AC$1,0))</f>
        <v>0</v>
      </c>
      <c r="H359" s="150"/>
      <c r="I359" s="152">
        <f>INDEX('     2022    '!$A$1:$AC$1563,MATCH($D359,'     2022    '!$D$1:$D$1794,0),MATCH(I$1,'     2022    '!$A$1:$AC$1,0))</f>
        <v>81.93</v>
      </c>
      <c r="J359" s="150"/>
      <c r="K359" s="151">
        <f t="shared" si="11"/>
        <v>1.5321288031201659</v>
      </c>
      <c r="L359" s="152">
        <f>INDEX('     2022    '!$A$1:$AC$1563,MATCH($D359,'     2022    '!$D$1:$D$1794,0),MATCH(L$1,'     2022    '!$A$1:$AC$1,0))</f>
        <v>83.654232650361052</v>
      </c>
      <c r="M359" s="152">
        <f>INDEX('     2022    '!$A$1:$AC$1563,MATCH($D359,'     2022    '!$D$1:$D$1794,0),MATCH(M$1,'     2022    '!$A$1:$AC$1,0))</f>
        <v>91.927728187209951</v>
      </c>
      <c r="N359" s="153" t="str">
        <f>INDEX('     2022    '!$A$1:$AC$1563,MATCH($D359,'     2022    '!$D$1:$D$1794,0),MATCH(N$1,'     2022    '!$A$1:$AC$1,0))</f>
        <v>40mm</v>
      </c>
      <c r="O359" s="154">
        <f>INDEX('     2022    '!$A$1:$AC$1563,MATCH($D359,'     2022    '!$D$1:$D$1794,0),MATCH(O$1,'     2022    '!$A$1:$AC$1,0))</f>
        <v>60</v>
      </c>
      <c r="P359" s="153">
        <f>INDEX('     2022    '!$A$1:$AC$1563,MATCH($D359,'     2022    '!$D$1:$D$1794,0),MATCH(P$1,'     2022    '!$A$1:$AC$1,0))</f>
        <v>3</v>
      </c>
      <c r="Q359" s="153" t="str">
        <f>INDEX('     2022    '!$A$1:$AC$1563,MATCH($D359,'     2022    '!$D$1:$D$1794,0),MATCH(Q$1,'     2022    '!$A$1:$AC$1,0))</f>
        <v>Yes</v>
      </c>
      <c r="R359" s="155">
        <f>INDEX('     2022    '!$A$1:$AC$1563,MATCH($D359,'     2022    '!$D$1:$D$1794,0),MATCH(R$1,'     2022    '!$A$1:$AC$1,0))</f>
        <v>12.4</v>
      </c>
      <c r="S359" s="155">
        <f>INDEX('     2022    '!$A$1:$AC$1563,MATCH($D359,'     2022    '!$D$1:$D$1794,0),MATCH(S$1,'     2022    '!$A$1:$AC$1,0))</f>
        <v>3.12</v>
      </c>
      <c r="T359" s="155">
        <f>INDEX('     2022    '!$A$1:$AC$1563,MATCH($D359,'     2022    '!$D$1:$D$1794,0),MATCH(T$1,'     2022    '!$A$1:$AC$1,0))</f>
        <v>0.2</v>
      </c>
      <c r="U359" s="154" t="str">
        <f>INDEX('     2022    '!$A$1:$AC$1563,MATCH($D359,'     2022    '!$D$1:$D$1794,0),MATCH(U$1,'     2022    '!$A$1:$AC$1,0))</f>
        <v>1.4G</v>
      </c>
      <c r="V359" s="153" t="str">
        <f>INDEX('     2022    '!$A$1:$AC$1563,MATCH($D359,'     2022    '!$D$1:$D$1794,0),MATCH(V$1,'     2022    '!$A$1:$AC$1,0))</f>
        <v>UN0336</v>
      </c>
      <c r="W359" s="153" t="str">
        <f>INDEX('     2022    '!$A$1:$AC$1563,MATCH($D359,'     2022    '!$D$1:$D$1794,0),MATCH(W$1,'     2022    '!$A$1:$AC$1,0))</f>
        <v>F4</v>
      </c>
      <c r="X359" s="151" t="str">
        <f>INDEX('     2022    '!$A$1:$AC$1563,MATCH($D359,'     2022    '!$D$1:$D$1794,0),MATCH(X$1,'     2022    '!$A$1:$AC$1,0))</f>
        <v/>
      </c>
      <c r="Y359" s="151" t="str">
        <f>INDEX('     2022    '!$A$1:$AC$1563,MATCH($D359,'     2022    '!$D$1:$D$1794,0),MATCH(Y$1,'     2022    '!$A$1:$AC$1,0))</f>
        <v/>
      </c>
      <c r="Z359" s="156">
        <f>INDEX('     2022    '!$A$1:$AC$1563,MATCH($D359,'     2022    '!$D$1:$D$1794,0),MATCH(Z$1,'     2022    '!$A$1:$AC$1,0))</f>
        <v>3.7999999999999999E-2</v>
      </c>
      <c r="AA359" s="153" t="str">
        <f>INDEX('     2022    '!$A$1:$AC$1563,MATCH($D359,'     2022    '!$D$1:$D$1794,0),MATCH(AA$1,'     2022    '!$A$1:$AC$1,0))</f>
        <v>1008-F4-69249658</v>
      </c>
      <c r="AB359" s="153" t="str">
        <f>INDEX('     2022    '!$A$1:$AC$1563,MATCH($D359,'     2022    '!$D$1:$D$1794,0),MATCH(AB$1,'     2022    '!$A$1:$AC$1,0))</f>
        <v>GB/HSE-345157</v>
      </c>
      <c r="AC359" s="153" t="str">
        <f>INDEX('     2022    '!$A$1:$AC$1563,MATCH($D359,'     2022    '!$D$1:$D$1794,0),MATCH(AC$1,'     2022    '!$A$1:$AC$1,0))</f>
        <v>10/9/2028</v>
      </c>
    </row>
    <row r="360" spans="1:29">
      <c r="A360" s="32">
        <f t="shared" si="10"/>
        <v>357</v>
      </c>
      <c r="B360" s="68" t="str">
        <f>INDEX('     2022    '!B$2:B$1794,MATCH(D360,'     2022    '!D$2:D$1794,0))</f>
        <v/>
      </c>
      <c r="C360" s="204" t="str">
        <f>INDEX('     2022    '!C$2:C$1794,MATCH(D360,'     2022    '!D$2:D$1794,0))</f>
        <v>Single Shot - 40mm</v>
      </c>
      <c r="D360" s="205" t="str">
        <f>INDEX('     2022    '!D:D,MATCH(A360,'     2022    '!AF:AF,0))</f>
        <v>C306</v>
      </c>
      <c r="E360" s="204" t="str">
        <f>INDEX('     2022    '!$A$1:$BP$1563,MATCH(D360,'     2022    '!$D$1:$D$1794,0),MATCH(E$1,'     2022    '!$A$1:$BH$1,0))</f>
        <v>40mm Orange mine</v>
      </c>
      <c r="F360" s="206" t="str">
        <f>IFERROR(IF(LEFT(INDEX('     2022    '!AD$2:AD$1794,MATCH(D360,'     2022    '!D$2:D$1794,0)),4)="http",HYPERLINK(INDEX('     2022    '!AD$2:AD$1794,MATCH(D360,'     2022    '!D$2:D$1794,0)),"Video"),""),"")</f>
        <v>Video</v>
      </c>
      <c r="G360" s="207">
        <f>INDEX('     2022    '!$A$1:$AC$1563,MATCH($D360,'     2022    '!$D$1:$D$1794,0),MATCH(G$1,'     2022    '!$A$1:$AC$1,0))</f>
        <v>0</v>
      </c>
      <c r="H360" s="150"/>
      <c r="I360" s="152">
        <f>INDEX('     2022    '!$A$1:$AC$1563,MATCH($D360,'     2022    '!$D$1:$D$1794,0),MATCH(I$1,'     2022    '!$A$1:$AC$1,0))</f>
        <v>81.290000000000006</v>
      </c>
      <c r="J360" s="150"/>
      <c r="K360" s="151">
        <f t="shared" si="11"/>
        <v>1.5321288031201659</v>
      </c>
      <c r="L360" s="152">
        <f>INDEX('     2022    '!$A$1:$AC$1563,MATCH($D360,'     2022    '!$D$1:$D$1794,0),MATCH(L$1,'     2022    '!$A$1:$AC$1,0))</f>
        <v>83.654232650361052</v>
      </c>
      <c r="M360" s="152">
        <f>INDEX('     2022    '!$A$1:$AC$1563,MATCH($D360,'     2022    '!$D$1:$D$1794,0),MATCH(M$1,'     2022    '!$A$1:$AC$1,0))</f>
        <v>91.927728187209951</v>
      </c>
      <c r="N360" s="153" t="str">
        <f>INDEX('     2022    '!$A$1:$AC$1563,MATCH($D360,'     2022    '!$D$1:$D$1794,0),MATCH(N$1,'     2022    '!$A$1:$AC$1,0))</f>
        <v>40mm</v>
      </c>
      <c r="O360" s="154">
        <f>INDEX('     2022    '!$A$1:$AC$1563,MATCH($D360,'     2022    '!$D$1:$D$1794,0),MATCH(O$1,'     2022    '!$A$1:$AC$1,0))</f>
        <v>60</v>
      </c>
      <c r="P360" s="153">
        <f>INDEX('     2022    '!$A$1:$AC$1563,MATCH($D360,'     2022    '!$D$1:$D$1794,0),MATCH(P$1,'     2022    '!$A$1:$AC$1,0))</f>
        <v>3</v>
      </c>
      <c r="Q360" s="153" t="str">
        <f>INDEX('     2022    '!$A$1:$AC$1563,MATCH($D360,'     2022    '!$D$1:$D$1794,0),MATCH(Q$1,'     2022    '!$A$1:$AC$1,0))</f>
        <v>Yes</v>
      </c>
      <c r="R360" s="155">
        <f>INDEX('     2022    '!$A$1:$AC$1563,MATCH($D360,'     2022    '!$D$1:$D$1794,0),MATCH(R$1,'     2022    '!$A$1:$AC$1,0))</f>
        <v>12.7</v>
      </c>
      <c r="S360" s="155">
        <f>INDEX('     2022    '!$A$1:$AC$1563,MATCH($D360,'     2022    '!$D$1:$D$1794,0),MATCH(S$1,'     2022    '!$A$1:$AC$1,0))</f>
        <v>3.12</v>
      </c>
      <c r="T360" s="155">
        <f>INDEX('     2022    '!$A$1:$AC$1563,MATCH($D360,'     2022    '!$D$1:$D$1794,0),MATCH(T$1,'     2022    '!$A$1:$AC$1,0))</f>
        <v>0.2</v>
      </c>
      <c r="U360" s="154" t="str">
        <f>INDEX('     2022    '!$A$1:$AC$1563,MATCH($D360,'     2022    '!$D$1:$D$1794,0),MATCH(U$1,'     2022    '!$A$1:$AC$1,0))</f>
        <v>1.4G</v>
      </c>
      <c r="V360" s="153" t="str">
        <f>INDEX('     2022    '!$A$1:$AC$1563,MATCH($D360,'     2022    '!$D$1:$D$1794,0),MATCH(V$1,'     2022    '!$A$1:$AC$1,0))</f>
        <v>UN0336</v>
      </c>
      <c r="W360" s="153" t="str">
        <f>INDEX('     2022    '!$A$1:$AC$1563,MATCH($D360,'     2022    '!$D$1:$D$1794,0),MATCH(W$1,'     2022    '!$A$1:$AC$1,0))</f>
        <v>F4</v>
      </c>
      <c r="X360" s="151" t="str">
        <f>INDEX('     2022    '!$A$1:$AC$1563,MATCH($D360,'     2022    '!$D$1:$D$1794,0),MATCH(X$1,'     2022    '!$A$1:$AC$1,0))</f>
        <v/>
      </c>
      <c r="Y360" s="151" t="str">
        <f>INDEX('     2022    '!$A$1:$AC$1563,MATCH($D360,'     2022    '!$D$1:$D$1794,0),MATCH(Y$1,'     2022    '!$A$1:$AC$1,0))</f>
        <v/>
      </c>
      <c r="Z360" s="156">
        <f>INDEX('     2022    '!$A$1:$AC$1563,MATCH($D360,'     2022    '!$D$1:$D$1794,0),MATCH(Z$1,'     2022    '!$A$1:$AC$1,0))</f>
        <v>3.7999999999999999E-2</v>
      </c>
      <c r="AA360" s="153" t="str">
        <f>INDEX('     2022    '!$A$1:$AC$1563,MATCH($D360,'     2022    '!$D$1:$D$1794,0),MATCH(AA$1,'     2022    '!$A$1:$AC$1,0))</f>
        <v>1008-F4-69249658</v>
      </c>
      <c r="AB360" s="153" t="str">
        <f>INDEX('     2022    '!$A$1:$AC$1563,MATCH($D360,'     2022    '!$D$1:$D$1794,0),MATCH(AB$1,'     2022    '!$A$1:$AC$1,0))</f>
        <v>GB/HSE-358562</v>
      </c>
      <c r="AC360" s="153" t="str">
        <f>INDEX('     2022    '!$A$1:$AC$1563,MATCH($D360,'     2022    '!$D$1:$D$1794,0),MATCH(AC$1,'     2022    '!$A$1:$AC$1,0))</f>
        <v>8/15/2028</v>
      </c>
    </row>
    <row r="361" spans="1:29">
      <c r="A361" s="32">
        <f t="shared" si="10"/>
        <v>358</v>
      </c>
      <c r="B361" s="68" t="str">
        <f>INDEX('     2022    '!B$2:B$1794,MATCH(D361,'     2022    '!D$2:D$1794,0))</f>
        <v/>
      </c>
      <c r="C361" s="204" t="str">
        <f>INDEX('     2022    '!C$2:C$1794,MATCH(D361,'     2022    '!D$2:D$1794,0))</f>
        <v>Single Shot - 40mm</v>
      </c>
      <c r="D361" s="205" t="str">
        <f>INDEX('     2022    '!D:D,MATCH(A361,'     2022    '!AF:AF,0))</f>
        <v>C314</v>
      </c>
      <c r="E361" s="204" t="str">
        <f>INDEX('     2022    '!$A$1:$BP$1563,MATCH(D361,'     2022    '!$D$1:$D$1794,0),MATCH(E$1,'     2022    '!$A$1:$BH$1,0))</f>
        <v>40mm Red strobe willow tail with silver mine</v>
      </c>
      <c r="F361" s="206" t="str">
        <f>IFERROR(IF(LEFT(INDEX('     2022    '!AD$2:AD$1794,MATCH(D361,'     2022    '!D$2:D$1794,0)),4)="http",HYPERLINK(INDEX('     2022    '!AD$2:AD$1794,MATCH(D361,'     2022    '!D$2:D$1794,0)),"Video"),""),"")</f>
        <v>Video</v>
      </c>
      <c r="G361" s="207">
        <f>INDEX('     2022    '!$A$1:$AC$1563,MATCH($D361,'     2022    '!$D$1:$D$1794,0),MATCH(G$1,'     2022    '!$A$1:$AC$1,0))</f>
        <v>0</v>
      </c>
      <c r="H361" s="150"/>
      <c r="I361" s="152">
        <f>INDEX('     2022    '!$A$1:$AC$1563,MATCH($D361,'     2022    '!$D$1:$D$1794,0),MATCH(I$1,'     2022    '!$A$1:$AC$1,0))</f>
        <v>80.5</v>
      </c>
      <c r="J361" s="150"/>
      <c r="K361" s="151">
        <f t="shared" si="11"/>
        <v>1.5321288031201659</v>
      </c>
      <c r="L361" s="152">
        <f>INDEX('     2022    '!$A$1:$AC$1563,MATCH($D361,'     2022    '!$D$1:$D$1794,0),MATCH(L$1,'     2022    '!$A$1:$AC$1,0))</f>
        <v>83.654232650361052</v>
      </c>
      <c r="M361" s="152">
        <f>INDEX('     2022    '!$A$1:$AC$1563,MATCH($D361,'     2022    '!$D$1:$D$1794,0),MATCH(M$1,'     2022    '!$A$1:$AC$1,0))</f>
        <v>91.927728187209951</v>
      </c>
      <c r="N361" s="153" t="str">
        <f>INDEX('     2022    '!$A$1:$AC$1563,MATCH($D361,'     2022    '!$D$1:$D$1794,0),MATCH(N$1,'     2022    '!$A$1:$AC$1,0))</f>
        <v>40mm</v>
      </c>
      <c r="O361" s="154">
        <f>INDEX('     2022    '!$A$1:$AC$1563,MATCH($D361,'     2022    '!$D$1:$D$1794,0),MATCH(O$1,'     2022    '!$A$1:$AC$1,0))</f>
        <v>60</v>
      </c>
      <c r="P361" s="153">
        <f>INDEX('     2022    '!$A$1:$AC$1563,MATCH($D361,'     2022    '!$D$1:$D$1794,0),MATCH(P$1,'     2022    '!$A$1:$AC$1,0))</f>
        <v>3</v>
      </c>
      <c r="Q361" s="153" t="str">
        <f>INDEX('     2022    '!$A$1:$AC$1563,MATCH($D361,'     2022    '!$D$1:$D$1794,0),MATCH(Q$1,'     2022    '!$A$1:$AC$1,0))</f>
        <v>Yes</v>
      </c>
      <c r="R361" s="155">
        <f>INDEX('     2022    '!$A$1:$AC$1563,MATCH($D361,'     2022    '!$D$1:$D$1794,0),MATCH(R$1,'     2022    '!$A$1:$AC$1,0))</f>
        <v>15</v>
      </c>
      <c r="S361" s="155">
        <f>INDEX('     2022    '!$A$1:$AC$1563,MATCH($D361,'     2022    '!$D$1:$D$1794,0),MATCH(S$1,'     2022    '!$A$1:$AC$1,0))</f>
        <v>3.12</v>
      </c>
      <c r="T361" s="155">
        <f>INDEX('     2022    '!$A$1:$AC$1563,MATCH($D361,'     2022    '!$D$1:$D$1794,0),MATCH(T$1,'     2022    '!$A$1:$AC$1,0))</f>
        <v>0.2</v>
      </c>
      <c r="U361" s="154" t="str">
        <f>INDEX('     2022    '!$A$1:$AC$1563,MATCH($D361,'     2022    '!$D$1:$D$1794,0),MATCH(U$1,'     2022    '!$A$1:$AC$1,0))</f>
        <v>1.3G</v>
      </c>
      <c r="V361" s="153" t="str">
        <f>INDEX('     2022    '!$A$1:$AC$1563,MATCH($D361,'     2022    '!$D$1:$D$1794,0),MATCH(V$1,'     2022    '!$A$1:$AC$1,0))</f>
        <v>UN0335</v>
      </c>
      <c r="W361" s="153" t="str">
        <f>INDEX('     2022    '!$A$1:$AC$1563,MATCH($D361,'     2022    '!$D$1:$D$1794,0),MATCH(W$1,'     2022    '!$A$1:$AC$1,0))</f>
        <v>F4</v>
      </c>
      <c r="X361" s="151" t="str">
        <f>INDEX('     2022    '!$A$1:$AC$1563,MATCH($D361,'     2022    '!$D$1:$D$1794,0),MATCH(X$1,'     2022    '!$A$1:$AC$1,0))</f>
        <v/>
      </c>
      <c r="Y361" s="151" t="str">
        <f>INDEX('     2022    '!$A$1:$AC$1563,MATCH($D361,'     2022    '!$D$1:$D$1794,0),MATCH(Y$1,'     2022    '!$A$1:$AC$1,0))</f>
        <v/>
      </c>
      <c r="Z361" s="156">
        <f>INDEX('     2022    '!$A$1:$AC$1563,MATCH($D361,'     2022    '!$D$1:$D$1794,0),MATCH(Z$1,'     2022    '!$A$1:$AC$1,0))</f>
        <v>3.7999999999999999E-2</v>
      </c>
      <c r="AA361" s="153" t="str">
        <f>INDEX('     2022    '!$A$1:$AC$1563,MATCH($D361,'     2022    '!$D$1:$D$1794,0),MATCH(AA$1,'     2022    '!$A$1:$AC$1,0))</f>
        <v>1008-F4-69249661</v>
      </c>
      <c r="AB361" s="153" t="str">
        <f>INDEX('     2022    '!$A$1:$AC$1563,MATCH($D361,'     2022    '!$D$1:$D$1794,0),MATCH(AB$1,'     2022    '!$A$1:$AC$1,0))</f>
        <v>GB/HSE-358566</v>
      </c>
      <c r="AC361" s="153" t="str">
        <f>INDEX('     2022    '!$A$1:$AC$1563,MATCH($D361,'     2022    '!$D$1:$D$1794,0),MATCH(AC$1,'     2022    '!$A$1:$AC$1,0))</f>
        <v>8/15/2028</v>
      </c>
    </row>
    <row r="362" spans="1:29">
      <c r="A362" s="32">
        <f t="shared" si="10"/>
        <v>359</v>
      </c>
      <c r="B362" s="68" t="str">
        <f>INDEX('     2022    '!B$2:B$1794,MATCH(D362,'     2022    '!D$2:D$1794,0))</f>
        <v/>
      </c>
      <c r="C362" s="204" t="str">
        <f>INDEX('     2022    '!C$2:C$1794,MATCH(D362,'     2022    '!D$2:D$1794,0))</f>
        <v>Single Shot - 40mm</v>
      </c>
      <c r="D362" s="205" t="str">
        <f>INDEX('     2022    '!D:D,MATCH(A362,'     2022    '!AF:AF,0))</f>
        <v>C326</v>
      </c>
      <c r="E362" s="204" t="str">
        <f>INDEX('     2022    '!$A$1:$BP$1563,MATCH(D362,'     2022    '!$D$1:$D$1794,0),MATCH(E$1,'     2022    '!$A$1:$BH$1,0))</f>
        <v>40mm Gold strobe + blue + blood red mine three layered mine</v>
      </c>
      <c r="F362" s="206" t="str">
        <f>IFERROR(IF(LEFT(INDEX('     2022    '!AD$2:AD$1794,MATCH(D362,'     2022    '!D$2:D$1794,0)),4)="http",HYPERLINK(INDEX('     2022    '!AD$2:AD$1794,MATCH(D362,'     2022    '!D$2:D$1794,0)),"Video"),""),"")</f>
        <v/>
      </c>
      <c r="G362" s="207">
        <f>INDEX('     2022    '!$A$1:$AC$1563,MATCH($D362,'     2022    '!$D$1:$D$1794,0),MATCH(G$1,'     2022    '!$A$1:$AC$1,0))</f>
        <v>0</v>
      </c>
      <c r="H362" s="150"/>
      <c r="I362" s="152">
        <f>INDEX('     2022    '!$A$1:$AC$1563,MATCH($D362,'     2022    '!$D$1:$D$1794,0),MATCH(I$1,'     2022    '!$A$1:$AC$1,0))</f>
        <v>81.290000000000006</v>
      </c>
      <c r="J362" s="150"/>
      <c r="K362" s="151">
        <f t="shared" si="11"/>
        <v>1.5321288031201659</v>
      </c>
      <c r="L362" s="152">
        <f>INDEX('     2022    '!$A$1:$AC$1563,MATCH($D362,'     2022    '!$D$1:$D$1794,0),MATCH(L$1,'     2022    '!$A$1:$AC$1,0))</f>
        <v>83.654232650361052</v>
      </c>
      <c r="M362" s="152">
        <f>INDEX('     2022    '!$A$1:$AC$1563,MATCH($D362,'     2022    '!$D$1:$D$1794,0),MATCH(M$1,'     2022    '!$A$1:$AC$1,0))</f>
        <v>91.927728187209951</v>
      </c>
      <c r="N362" s="153" t="str">
        <f>INDEX('     2022    '!$A$1:$AC$1563,MATCH($D362,'     2022    '!$D$1:$D$1794,0),MATCH(N$1,'     2022    '!$A$1:$AC$1,0))</f>
        <v>40mm</v>
      </c>
      <c r="O362" s="154">
        <f>INDEX('     2022    '!$A$1:$AC$1563,MATCH($D362,'     2022    '!$D$1:$D$1794,0),MATCH(O$1,'     2022    '!$A$1:$AC$1,0))</f>
        <v>60</v>
      </c>
      <c r="P362" s="153">
        <f>INDEX('     2022    '!$A$1:$AC$1563,MATCH($D362,'     2022    '!$D$1:$D$1794,0),MATCH(P$1,'     2022    '!$A$1:$AC$1,0))</f>
        <v>3</v>
      </c>
      <c r="Q362" s="153" t="str">
        <f>INDEX('     2022    '!$A$1:$AC$1563,MATCH($D362,'     2022    '!$D$1:$D$1794,0),MATCH(Q$1,'     2022    '!$A$1:$AC$1,0))</f>
        <v>Yes</v>
      </c>
      <c r="R362" s="155">
        <f>INDEX('     2022    '!$A$1:$AC$1563,MATCH($D362,'     2022    '!$D$1:$D$1794,0),MATCH(R$1,'     2022    '!$A$1:$AC$1,0))</f>
        <v>12.8</v>
      </c>
      <c r="S362" s="155">
        <f>INDEX('     2022    '!$A$1:$AC$1563,MATCH($D362,'     2022    '!$D$1:$D$1794,0),MATCH(S$1,'     2022    '!$A$1:$AC$1,0))</f>
        <v>3.12</v>
      </c>
      <c r="T362" s="155">
        <f>INDEX('     2022    '!$A$1:$AC$1563,MATCH($D362,'     2022    '!$D$1:$D$1794,0),MATCH(T$1,'     2022    '!$A$1:$AC$1,0))</f>
        <v>0.2</v>
      </c>
      <c r="U362" s="154" t="str">
        <f>INDEX('     2022    '!$A$1:$AC$1563,MATCH($D362,'     2022    '!$D$1:$D$1794,0),MATCH(U$1,'     2022    '!$A$1:$AC$1,0))</f>
        <v>1.4G</v>
      </c>
      <c r="V362" s="153" t="str">
        <f>INDEX('     2022    '!$A$1:$AC$1563,MATCH($D362,'     2022    '!$D$1:$D$1794,0),MATCH(V$1,'     2022    '!$A$1:$AC$1,0))</f>
        <v>UN0336</v>
      </c>
      <c r="W362" s="153" t="str">
        <f>INDEX('     2022    '!$A$1:$AC$1563,MATCH($D362,'     2022    '!$D$1:$D$1794,0),MATCH(W$1,'     2022    '!$A$1:$AC$1,0))</f>
        <v>F4</v>
      </c>
      <c r="X362" s="151" t="str">
        <f>INDEX('     2022    '!$A$1:$AC$1563,MATCH($D362,'     2022    '!$D$1:$D$1794,0),MATCH(X$1,'     2022    '!$A$1:$AC$1,0))</f>
        <v/>
      </c>
      <c r="Y362" s="151" t="str">
        <f>INDEX('     2022    '!$A$1:$AC$1563,MATCH($D362,'     2022    '!$D$1:$D$1794,0),MATCH(Y$1,'     2022    '!$A$1:$AC$1,0))</f>
        <v/>
      </c>
      <c r="Z362" s="156">
        <f>INDEX('     2022    '!$A$1:$AC$1563,MATCH($D362,'     2022    '!$D$1:$D$1794,0),MATCH(Z$1,'     2022    '!$A$1:$AC$1,0))</f>
        <v>3.7999999999999999E-2</v>
      </c>
      <c r="AA362" s="153" t="str">
        <f>INDEX('     2022    '!$A$1:$AC$1563,MATCH($D362,'     2022    '!$D$1:$D$1794,0),MATCH(AA$1,'     2022    '!$A$1:$AC$1,0))</f>
        <v>1008-F4-69249658</v>
      </c>
      <c r="AB362" s="153" t="str">
        <f>INDEX('     2022    '!$A$1:$AC$1563,MATCH($D362,'     2022    '!$D$1:$D$1794,0),MATCH(AB$1,'     2022    '!$A$1:$AC$1,0))</f>
        <v>GB/HSE-358571</v>
      </c>
      <c r="AC362" s="153" t="str">
        <f>INDEX('     2022    '!$A$1:$AC$1563,MATCH($D362,'     2022    '!$D$1:$D$1794,0),MATCH(AC$1,'     2022    '!$A$1:$AC$1,0))</f>
        <v>8/15/2028</v>
      </c>
    </row>
    <row r="363" spans="1:29">
      <c r="A363" s="32">
        <f t="shared" si="10"/>
        <v>360</v>
      </c>
      <c r="B363" s="68" t="str">
        <f>INDEX('     2022    '!B$2:B$1794,MATCH(D363,'     2022    '!D$2:D$1794,0))</f>
        <v/>
      </c>
      <c r="C363" s="204" t="str">
        <f>INDEX('     2022    '!C$2:C$1794,MATCH(D363,'     2022    '!D$2:D$1794,0))</f>
        <v>Single Shot - 40mm</v>
      </c>
      <c r="D363" s="205" t="str">
        <f>INDEX('     2022    '!D:D,MATCH(A363,'     2022    '!AF:AF,0))</f>
        <v>C329</v>
      </c>
      <c r="E363" s="204" t="str">
        <f>INDEX('     2022    '!$A$1:$BP$1563,MATCH(D363,'     2022    '!$D$1:$D$1794,0),MATCH(E$1,'     2022    '!$A$1:$BH$1,0))</f>
        <v>40mm Lemon + pink + blue mine</v>
      </c>
      <c r="F363" s="206" t="str">
        <f>IFERROR(IF(LEFT(INDEX('     2022    '!AD$2:AD$1794,MATCH(D363,'     2022    '!D$2:D$1794,0)),4)="http",HYPERLINK(INDEX('     2022    '!AD$2:AD$1794,MATCH(D363,'     2022    '!D$2:D$1794,0)),"Video"),""),"")</f>
        <v>Video</v>
      </c>
      <c r="G363" s="207">
        <f>INDEX('     2022    '!$A$1:$AC$1563,MATCH($D363,'     2022    '!$D$1:$D$1794,0),MATCH(G$1,'     2022    '!$A$1:$AC$1,0))</f>
        <v>0</v>
      </c>
      <c r="H363" s="150"/>
      <c r="I363" s="152">
        <f>INDEX('     2022    '!$A$1:$AC$1563,MATCH($D363,'     2022    '!$D$1:$D$1794,0),MATCH(I$1,'     2022    '!$A$1:$AC$1,0))</f>
        <v>81.290000000000006</v>
      </c>
      <c r="J363" s="150"/>
      <c r="K363" s="151">
        <f t="shared" si="11"/>
        <v>1.5321288031201659</v>
      </c>
      <c r="L363" s="152">
        <f>INDEX('     2022    '!$A$1:$AC$1563,MATCH($D363,'     2022    '!$D$1:$D$1794,0),MATCH(L$1,'     2022    '!$A$1:$AC$1,0))</f>
        <v>83.654232650361052</v>
      </c>
      <c r="M363" s="152">
        <f>INDEX('     2022    '!$A$1:$AC$1563,MATCH($D363,'     2022    '!$D$1:$D$1794,0),MATCH(M$1,'     2022    '!$A$1:$AC$1,0))</f>
        <v>91.927728187209951</v>
      </c>
      <c r="N363" s="153" t="str">
        <f>INDEX('     2022    '!$A$1:$AC$1563,MATCH($D363,'     2022    '!$D$1:$D$1794,0),MATCH(N$1,'     2022    '!$A$1:$AC$1,0))</f>
        <v>40mm</v>
      </c>
      <c r="O363" s="154">
        <f>INDEX('     2022    '!$A$1:$AC$1563,MATCH($D363,'     2022    '!$D$1:$D$1794,0),MATCH(O$1,'     2022    '!$A$1:$AC$1,0))</f>
        <v>60</v>
      </c>
      <c r="P363" s="153">
        <f>INDEX('     2022    '!$A$1:$AC$1563,MATCH($D363,'     2022    '!$D$1:$D$1794,0),MATCH(P$1,'     2022    '!$A$1:$AC$1,0))</f>
        <v>3</v>
      </c>
      <c r="Q363" s="153" t="str">
        <f>INDEX('     2022    '!$A$1:$AC$1563,MATCH($D363,'     2022    '!$D$1:$D$1794,0),MATCH(Q$1,'     2022    '!$A$1:$AC$1,0))</f>
        <v>Yes</v>
      </c>
      <c r="R363" s="155">
        <f>INDEX('     2022    '!$A$1:$AC$1563,MATCH($D363,'     2022    '!$D$1:$D$1794,0),MATCH(R$1,'     2022    '!$A$1:$AC$1,0))</f>
        <v>15</v>
      </c>
      <c r="S363" s="155">
        <f>INDEX('     2022    '!$A$1:$AC$1563,MATCH($D363,'     2022    '!$D$1:$D$1794,0),MATCH(S$1,'     2022    '!$A$1:$AC$1,0))</f>
        <v>3.12</v>
      </c>
      <c r="T363" s="155">
        <f>INDEX('     2022    '!$A$1:$AC$1563,MATCH($D363,'     2022    '!$D$1:$D$1794,0),MATCH(T$1,'     2022    '!$A$1:$AC$1,0))</f>
        <v>0.2</v>
      </c>
      <c r="U363" s="154" t="str">
        <f>INDEX('     2022    '!$A$1:$AC$1563,MATCH($D363,'     2022    '!$D$1:$D$1794,0),MATCH(U$1,'     2022    '!$A$1:$AC$1,0))</f>
        <v>1.4G</v>
      </c>
      <c r="V363" s="153" t="str">
        <f>INDEX('     2022    '!$A$1:$AC$1563,MATCH($D363,'     2022    '!$D$1:$D$1794,0),MATCH(V$1,'     2022    '!$A$1:$AC$1,0))</f>
        <v>UN0336</v>
      </c>
      <c r="W363" s="153" t="str">
        <f>INDEX('     2022    '!$A$1:$AC$1563,MATCH($D363,'     2022    '!$D$1:$D$1794,0),MATCH(W$1,'     2022    '!$A$1:$AC$1,0))</f>
        <v>F4</v>
      </c>
      <c r="X363" s="151" t="str">
        <f>INDEX('     2022    '!$A$1:$AC$1563,MATCH($D363,'     2022    '!$D$1:$D$1794,0),MATCH(X$1,'     2022    '!$A$1:$AC$1,0))</f>
        <v/>
      </c>
      <c r="Y363" s="151" t="str">
        <f>INDEX('     2022    '!$A$1:$AC$1563,MATCH($D363,'     2022    '!$D$1:$D$1794,0),MATCH(Y$1,'     2022    '!$A$1:$AC$1,0))</f>
        <v/>
      </c>
      <c r="Z363" s="156">
        <f>INDEX('     2022    '!$A$1:$AC$1563,MATCH($D363,'     2022    '!$D$1:$D$1794,0),MATCH(Z$1,'     2022    '!$A$1:$AC$1,0))</f>
        <v>3.7999999999999999E-2</v>
      </c>
      <c r="AA363" s="153" t="str">
        <f>INDEX('     2022    '!$A$1:$AC$1563,MATCH($D363,'     2022    '!$D$1:$D$1794,0),MATCH(AA$1,'     2022    '!$A$1:$AC$1,0))</f>
        <v>1008-F4-69249658</v>
      </c>
      <c r="AB363" s="153" t="str">
        <f>INDEX('     2022    '!$A$1:$AC$1563,MATCH($D363,'     2022    '!$D$1:$D$1794,0),MATCH(AB$1,'     2022    '!$A$1:$AC$1,0))</f>
        <v>GB/HSE-358573</v>
      </c>
      <c r="AC363" s="153" t="str">
        <f>INDEX('     2022    '!$A$1:$AC$1563,MATCH($D363,'     2022    '!$D$1:$D$1794,0),MATCH(AC$1,'     2022    '!$A$1:$AC$1,0))</f>
        <v>8/15/2028</v>
      </c>
    </row>
    <row r="364" spans="1:29">
      <c r="A364" s="32">
        <f t="shared" si="10"/>
        <v>361</v>
      </c>
      <c r="B364" s="68" t="str">
        <f>INDEX('     2022    '!B$2:B$1794,MATCH(D364,'     2022    '!D$2:D$1794,0))</f>
        <v/>
      </c>
      <c r="C364" s="204" t="str">
        <f>INDEX('     2022    '!C$2:C$1794,MATCH(D364,'     2022    '!D$2:D$1794,0))</f>
        <v>Single Shot - 40mm</v>
      </c>
      <c r="D364" s="205" t="str">
        <f>INDEX('     2022    '!D:D,MATCH(A364,'     2022    '!AF:AF,0))</f>
        <v>C333</v>
      </c>
      <c r="E364" s="204" t="str">
        <f>INDEX('     2022    '!$A$1:$BP$1563,MATCH(D364,'     2022    '!$D$1:$D$1794,0),MATCH(E$1,'     2022    '!$A$1:$BH$1,0))</f>
        <v>40mm Green strobe + gold strobe willow + purple mine</v>
      </c>
      <c r="F364" s="206" t="str">
        <f>IFERROR(IF(LEFT(INDEX('     2022    '!AD$2:AD$1794,MATCH(D364,'     2022    '!D$2:D$1794,0)),4)="http",HYPERLINK(INDEX('     2022    '!AD$2:AD$1794,MATCH(D364,'     2022    '!D$2:D$1794,0)),"Video"),""),"")</f>
        <v>Video</v>
      </c>
      <c r="G364" s="207">
        <f>INDEX('     2022    '!$A$1:$AC$1563,MATCH($D364,'     2022    '!$D$1:$D$1794,0),MATCH(G$1,'     2022    '!$A$1:$AC$1,0))</f>
        <v>5</v>
      </c>
      <c r="H364" s="150"/>
      <c r="I364" s="152">
        <f>INDEX('     2022    '!$A$1:$AC$1563,MATCH($D364,'     2022    '!$D$1:$D$1794,0),MATCH(I$1,'     2022    '!$A$1:$AC$1,0))</f>
        <v>81.290000000000006</v>
      </c>
      <c r="J364" s="150"/>
      <c r="K364" s="151">
        <f t="shared" si="11"/>
        <v>1.5321288031201659</v>
      </c>
      <c r="L364" s="152">
        <f>INDEX('     2022    '!$A$1:$AC$1563,MATCH($D364,'     2022    '!$D$1:$D$1794,0),MATCH(L$1,'     2022    '!$A$1:$AC$1,0))</f>
        <v>83.654232650361052</v>
      </c>
      <c r="M364" s="152">
        <f>INDEX('     2022    '!$A$1:$AC$1563,MATCH($D364,'     2022    '!$D$1:$D$1794,0),MATCH(M$1,'     2022    '!$A$1:$AC$1,0))</f>
        <v>91.927728187209951</v>
      </c>
      <c r="N364" s="153" t="str">
        <f>INDEX('     2022    '!$A$1:$AC$1563,MATCH($D364,'     2022    '!$D$1:$D$1794,0),MATCH(N$1,'     2022    '!$A$1:$AC$1,0))</f>
        <v>40mm</v>
      </c>
      <c r="O364" s="154">
        <f>INDEX('     2022    '!$A$1:$AC$1563,MATCH($D364,'     2022    '!$D$1:$D$1794,0),MATCH(O$1,'     2022    '!$A$1:$AC$1,0))</f>
        <v>60</v>
      </c>
      <c r="P364" s="153">
        <f>INDEX('     2022    '!$A$1:$AC$1563,MATCH($D364,'     2022    '!$D$1:$D$1794,0),MATCH(P$1,'     2022    '!$A$1:$AC$1,0))</f>
        <v>3</v>
      </c>
      <c r="Q364" s="153" t="str">
        <f>INDEX('     2022    '!$A$1:$AC$1563,MATCH($D364,'     2022    '!$D$1:$D$1794,0),MATCH(Q$1,'     2022    '!$A$1:$AC$1,0))</f>
        <v>Yes</v>
      </c>
      <c r="R364" s="155">
        <f>INDEX('     2022    '!$A$1:$AC$1563,MATCH($D364,'     2022    '!$D$1:$D$1794,0),MATCH(R$1,'     2022    '!$A$1:$AC$1,0))</f>
        <v>15</v>
      </c>
      <c r="S364" s="155">
        <f>INDEX('     2022    '!$A$1:$AC$1563,MATCH($D364,'     2022    '!$D$1:$D$1794,0),MATCH(S$1,'     2022    '!$A$1:$AC$1,0))</f>
        <v>3.12</v>
      </c>
      <c r="T364" s="155">
        <f>INDEX('     2022    '!$A$1:$AC$1563,MATCH($D364,'     2022    '!$D$1:$D$1794,0),MATCH(T$1,'     2022    '!$A$1:$AC$1,0))</f>
        <v>0.2</v>
      </c>
      <c r="U364" s="154" t="str">
        <f>INDEX('     2022    '!$A$1:$AC$1563,MATCH($D364,'     2022    '!$D$1:$D$1794,0),MATCH(U$1,'     2022    '!$A$1:$AC$1,0))</f>
        <v>1.4G</v>
      </c>
      <c r="V364" s="153" t="str">
        <f>INDEX('     2022    '!$A$1:$AC$1563,MATCH($D364,'     2022    '!$D$1:$D$1794,0),MATCH(V$1,'     2022    '!$A$1:$AC$1,0))</f>
        <v>UN0336</v>
      </c>
      <c r="W364" s="153" t="str">
        <f>INDEX('     2022    '!$A$1:$AC$1563,MATCH($D364,'     2022    '!$D$1:$D$1794,0),MATCH(W$1,'     2022    '!$A$1:$AC$1,0))</f>
        <v>F4</v>
      </c>
      <c r="X364" s="151" t="str">
        <f>INDEX('     2022    '!$A$1:$AC$1563,MATCH($D364,'     2022    '!$D$1:$D$1794,0),MATCH(X$1,'     2022    '!$A$1:$AC$1,0))</f>
        <v/>
      </c>
      <c r="Y364" s="151" t="str">
        <f>INDEX('     2022    '!$A$1:$AC$1563,MATCH($D364,'     2022    '!$D$1:$D$1794,0),MATCH(Y$1,'     2022    '!$A$1:$AC$1,0))</f>
        <v/>
      </c>
      <c r="Z364" s="156">
        <f>INDEX('     2022    '!$A$1:$AC$1563,MATCH($D364,'     2022    '!$D$1:$D$1794,0),MATCH(Z$1,'     2022    '!$A$1:$AC$1,0))</f>
        <v>3.7999999999999999E-2</v>
      </c>
      <c r="AA364" s="153" t="str">
        <f>INDEX('     2022    '!$A$1:$AC$1563,MATCH($D364,'     2022    '!$D$1:$D$1794,0),MATCH(AA$1,'     2022    '!$A$1:$AC$1,0))</f>
        <v>1008-F4-69249658</v>
      </c>
      <c r="AB364" s="153" t="str">
        <f>INDEX('     2022    '!$A$1:$AC$1563,MATCH($D364,'     2022    '!$D$1:$D$1794,0),MATCH(AB$1,'     2022    '!$A$1:$AC$1,0))</f>
        <v>GB/HSE-358574</v>
      </c>
      <c r="AC364" s="153" t="str">
        <f>INDEX('     2022    '!$A$1:$AC$1563,MATCH($D364,'     2022    '!$D$1:$D$1794,0),MATCH(AC$1,'     2022    '!$A$1:$AC$1,0))</f>
        <v>8/15/2028</v>
      </c>
    </row>
    <row r="365" spans="1:29">
      <c r="A365" s="32">
        <f t="shared" si="10"/>
        <v>362</v>
      </c>
      <c r="B365" s="68" t="str">
        <f>INDEX('     2022    '!B$2:B$1794,MATCH(D365,'     2022    '!D$2:D$1794,0))</f>
        <v/>
      </c>
      <c r="C365" s="204" t="str">
        <f>INDEX('     2022    '!C$2:C$1794,MATCH(D365,'     2022    '!D$2:D$1794,0))</f>
        <v>Single Shot - 40mm</v>
      </c>
      <c r="D365" s="205" t="str">
        <f>INDEX('     2022    '!D:D,MATCH(A365,'     2022    '!AF:AF,0))</f>
        <v>C360</v>
      </c>
      <c r="E365" s="204" t="str">
        <f>INDEX('     2022    '!$A$1:$BP$1563,MATCH(D365,'     2022    '!$D$1:$D$1794,0),MATCH(E$1,'     2022    '!$A$1:$BH$1,0))</f>
        <v>40mm Red Pearl / White Strobe Mine</v>
      </c>
      <c r="F365" s="206" t="str">
        <f>IFERROR(IF(LEFT(INDEX('     2022    '!AD$2:AD$1794,MATCH(D365,'     2022    '!D$2:D$1794,0)),4)="http",HYPERLINK(INDEX('     2022    '!AD$2:AD$1794,MATCH(D365,'     2022    '!D$2:D$1794,0)),"Video"),""),"")</f>
        <v>Video</v>
      </c>
      <c r="G365" s="207">
        <f>INDEX('     2022    '!$A$1:$AC$1563,MATCH($D365,'     2022    '!$D$1:$D$1794,0),MATCH(G$1,'     2022    '!$A$1:$AC$1,0))</f>
        <v>2</v>
      </c>
      <c r="H365" s="150"/>
      <c r="I365" s="152">
        <f>INDEX('     2022    '!$A$1:$AC$1563,MATCH($D365,'     2022    '!$D$1:$D$1794,0),MATCH(I$1,'     2022    '!$A$1:$AC$1,0))</f>
        <v>79.819999999999993</v>
      </c>
      <c r="J365" s="150"/>
      <c r="K365" s="151">
        <f t="shared" si="11"/>
        <v>1.5321288031201659</v>
      </c>
      <c r="L365" s="152">
        <f>INDEX('     2022    '!$A$1:$AC$1563,MATCH($D365,'     2022    '!$D$1:$D$1794,0),MATCH(L$1,'     2022    '!$A$1:$AC$1,0))</f>
        <v>83.654232650361052</v>
      </c>
      <c r="M365" s="152">
        <f>INDEX('     2022    '!$A$1:$AC$1563,MATCH($D365,'     2022    '!$D$1:$D$1794,0),MATCH(M$1,'     2022    '!$A$1:$AC$1,0))</f>
        <v>91.927728187209951</v>
      </c>
      <c r="N365" s="153" t="str">
        <f>INDEX('     2022    '!$A$1:$AC$1563,MATCH($D365,'     2022    '!$D$1:$D$1794,0),MATCH(N$1,'     2022    '!$A$1:$AC$1,0))</f>
        <v>40mm</v>
      </c>
      <c r="O365" s="154">
        <f>INDEX('     2022    '!$A$1:$AC$1563,MATCH($D365,'     2022    '!$D$1:$D$1794,0),MATCH(O$1,'     2022    '!$A$1:$AC$1,0))</f>
        <v>60</v>
      </c>
      <c r="P365" s="153">
        <f>INDEX('     2022    '!$A$1:$AC$1563,MATCH($D365,'     2022    '!$D$1:$D$1794,0),MATCH(P$1,'     2022    '!$A$1:$AC$1,0))</f>
        <v>3</v>
      </c>
      <c r="Q365" s="153" t="str">
        <f>INDEX('     2022    '!$A$1:$AC$1563,MATCH($D365,'     2022    '!$D$1:$D$1794,0),MATCH(Q$1,'     2022    '!$A$1:$AC$1,0))</f>
        <v>Yes</v>
      </c>
      <c r="R365" s="155">
        <f>INDEX('     2022    '!$A$1:$AC$1563,MATCH($D365,'     2022    '!$D$1:$D$1794,0),MATCH(R$1,'     2022    '!$A$1:$AC$1,0))</f>
        <v>15</v>
      </c>
      <c r="S365" s="155">
        <f>INDEX('     2022    '!$A$1:$AC$1563,MATCH($D365,'     2022    '!$D$1:$D$1794,0),MATCH(S$1,'     2022    '!$A$1:$AC$1,0))</f>
        <v>3.12</v>
      </c>
      <c r="T365" s="155">
        <f>INDEX('     2022    '!$A$1:$AC$1563,MATCH($D365,'     2022    '!$D$1:$D$1794,0),MATCH(T$1,'     2022    '!$A$1:$AC$1,0))</f>
        <v>0.2</v>
      </c>
      <c r="U365" s="154" t="str">
        <f>INDEX('     2022    '!$A$1:$AC$1563,MATCH($D365,'     2022    '!$D$1:$D$1794,0),MATCH(U$1,'     2022    '!$A$1:$AC$1,0))</f>
        <v>1.4G</v>
      </c>
      <c r="V365" s="153" t="str">
        <f>INDEX('     2022    '!$A$1:$AC$1563,MATCH($D365,'     2022    '!$D$1:$D$1794,0),MATCH(V$1,'     2022    '!$A$1:$AC$1,0))</f>
        <v>UN0336</v>
      </c>
      <c r="W365" s="153" t="str">
        <f>INDEX('     2022    '!$A$1:$AC$1563,MATCH($D365,'     2022    '!$D$1:$D$1794,0),MATCH(W$1,'     2022    '!$A$1:$AC$1,0))</f>
        <v>F4</v>
      </c>
      <c r="X365" s="151" t="str">
        <f>INDEX('     2022    '!$A$1:$AC$1563,MATCH($D365,'     2022    '!$D$1:$D$1794,0),MATCH(X$1,'     2022    '!$A$1:$AC$1,0))</f>
        <v/>
      </c>
      <c r="Y365" s="151" t="str">
        <f>INDEX('     2022    '!$A$1:$AC$1563,MATCH($D365,'     2022    '!$D$1:$D$1794,0),MATCH(Y$1,'     2022    '!$A$1:$AC$1,0))</f>
        <v/>
      </c>
      <c r="Z365" s="156">
        <f>INDEX('     2022    '!$A$1:$AC$1563,MATCH($D365,'     2022    '!$D$1:$D$1794,0),MATCH(Z$1,'     2022    '!$A$1:$AC$1,0))</f>
        <v>3.7999999999999999E-2</v>
      </c>
      <c r="AA365" s="153" t="str">
        <f>INDEX('     2022    '!$A$1:$AC$1563,MATCH($D365,'     2022    '!$D$1:$D$1794,0),MATCH(AA$1,'     2022    '!$A$1:$AC$1,0))</f>
        <v>1008-F4-69249658</v>
      </c>
      <c r="AB365" s="153" t="str">
        <f>INDEX('     2022    '!$A$1:$AC$1563,MATCH($D365,'     2022    '!$D$1:$D$1794,0),MATCH(AB$1,'     2022    '!$A$1:$AC$1,0))</f>
        <v>GB/HSE-358556</v>
      </c>
      <c r="AC365" s="153" t="str">
        <f>INDEX('     2022    '!$A$1:$AC$1563,MATCH($D365,'     2022    '!$D$1:$D$1794,0),MATCH(AC$1,'     2022    '!$A$1:$AC$1,0))</f>
        <v>8/15/2028</v>
      </c>
    </row>
    <row r="366" spans="1:29">
      <c r="A366" s="32">
        <f t="shared" si="10"/>
        <v>363</v>
      </c>
      <c r="B366" s="68" t="str">
        <f>INDEX('     2022    '!B$2:B$1794,MATCH(D366,'     2022    '!D$2:D$1794,0))</f>
        <v/>
      </c>
      <c r="C366" s="204" t="str">
        <f>INDEX('     2022    '!C$2:C$1794,MATCH(D366,'     2022    '!D$2:D$1794,0))</f>
        <v>Single Shot - 40mm</v>
      </c>
      <c r="D366" s="205" t="str">
        <f>INDEX('     2022    '!D:D,MATCH(A366,'     2022    '!AF:AF,0))</f>
        <v>C362</v>
      </c>
      <c r="E366" s="204" t="str">
        <f>INDEX('     2022    '!$A$1:$BP$1563,MATCH(D366,'     2022    '!$D$1:$D$1794,0),MATCH(E$1,'     2022    '!$A$1:$BH$1,0))</f>
        <v>40mm Blue Pearl / Gold Titanium Willow Mine</v>
      </c>
      <c r="F366" s="206" t="str">
        <f>IFERROR(IF(LEFT(INDEX('     2022    '!AD$2:AD$1794,MATCH(D366,'     2022    '!D$2:D$1794,0)),4)="http",HYPERLINK(INDEX('     2022    '!AD$2:AD$1794,MATCH(D366,'     2022    '!D$2:D$1794,0)),"Video"),""),"")</f>
        <v>Video</v>
      </c>
      <c r="G366" s="207">
        <f>INDEX('     2022    '!$A$1:$AC$1563,MATCH($D366,'     2022    '!$D$1:$D$1794,0),MATCH(G$1,'     2022    '!$A$1:$AC$1,0))</f>
        <v>0</v>
      </c>
      <c r="H366" s="150"/>
      <c r="I366" s="152">
        <f>INDEX('     2022    '!$A$1:$AC$1563,MATCH($D366,'     2022    '!$D$1:$D$1794,0),MATCH(I$1,'     2022    '!$A$1:$AC$1,0))</f>
        <v>79.819999999999993</v>
      </c>
      <c r="J366" s="150"/>
      <c r="K366" s="151">
        <f t="shared" si="11"/>
        <v>1.5321288031201659</v>
      </c>
      <c r="L366" s="152">
        <f>INDEX('     2022    '!$A$1:$AC$1563,MATCH($D366,'     2022    '!$D$1:$D$1794,0),MATCH(L$1,'     2022    '!$A$1:$AC$1,0))</f>
        <v>83.654232650361052</v>
      </c>
      <c r="M366" s="152">
        <f>INDEX('     2022    '!$A$1:$AC$1563,MATCH($D366,'     2022    '!$D$1:$D$1794,0),MATCH(M$1,'     2022    '!$A$1:$AC$1,0))</f>
        <v>91.927728187209951</v>
      </c>
      <c r="N366" s="153" t="str">
        <f>INDEX('     2022    '!$A$1:$AC$1563,MATCH($D366,'     2022    '!$D$1:$D$1794,0),MATCH(N$1,'     2022    '!$A$1:$AC$1,0))</f>
        <v>40mm</v>
      </c>
      <c r="O366" s="154">
        <f>INDEX('     2022    '!$A$1:$AC$1563,MATCH($D366,'     2022    '!$D$1:$D$1794,0),MATCH(O$1,'     2022    '!$A$1:$AC$1,0))</f>
        <v>60</v>
      </c>
      <c r="P366" s="153">
        <f>INDEX('     2022    '!$A$1:$AC$1563,MATCH($D366,'     2022    '!$D$1:$D$1794,0),MATCH(P$1,'     2022    '!$A$1:$AC$1,0))</f>
        <v>3</v>
      </c>
      <c r="Q366" s="153" t="str">
        <f>INDEX('     2022    '!$A$1:$AC$1563,MATCH($D366,'     2022    '!$D$1:$D$1794,0),MATCH(Q$1,'     2022    '!$A$1:$AC$1,0))</f>
        <v>Yes</v>
      </c>
      <c r="R366" s="155">
        <f>INDEX('     2022    '!$A$1:$AC$1563,MATCH($D366,'     2022    '!$D$1:$D$1794,0),MATCH(R$1,'     2022    '!$A$1:$AC$1,0))</f>
        <v>15</v>
      </c>
      <c r="S366" s="155">
        <f>INDEX('     2022    '!$A$1:$AC$1563,MATCH($D366,'     2022    '!$D$1:$D$1794,0),MATCH(S$1,'     2022    '!$A$1:$AC$1,0))</f>
        <v>3.12</v>
      </c>
      <c r="T366" s="155">
        <f>INDEX('     2022    '!$A$1:$AC$1563,MATCH($D366,'     2022    '!$D$1:$D$1794,0),MATCH(T$1,'     2022    '!$A$1:$AC$1,0))</f>
        <v>0.2</v>
      </c>
      <c r="U366" s="154" t="str">
        <f>INDEX('     2022    '!$A$1:$AC$1563,MATCH($D366,'     2022    '!$D$1:$D$1794,0),MATCH(U$1,'     2022    '!$A$1:$AC$1,0))</f>
        <v>1.4G</v>
      </c>
      <c r="V366" s="153" t="str">
        <f>INDEX('     2022    '!$A$1:$AC$1563,MATCH($D366,'     2022    '!$D$1:$D$1794,0),MATCH(V$1,'     2022    '!$A$1:$AC$1,0))</f>
        <v>UN0336</v>
      </c>
      <c r="W366" s="153" t="str">
        <f>INDEX('     2022    '!$A$1:$AC$1563,MATCH($D366,'     2022    '!$D$1:$D$1794,0),MATCH(W$1,'     2022    '!$A$1:$AC$1,0))</f>
        <v>F4</v>
      </c>
      <c r="X366" s="151" t="str">
        <f>INDEX('     2022    '!$A$1:$AC$1563,MATCH($D366,'     2022    '!$D$1:$D$1794,0),MATCH(X$1,'     2022    '!$A$1:$AC$1,0))</f>
        <v/>
      </c>
      <c r="Y366" s="151" t="str">
        <f>INDEX('     2022    '!$A$1:$AC$1563,MATCH($D366,'     2022    '!$D$1:$D$1794,0),MATCH(Y$1,'     2022    '!$A$1:$AC$1,0))</f>
        <v/>
      </c>
      <c r="Z366" s="156">
        <f>INDEX('     2022    '!$A$1:$AC$1563,MATCH($D366,'     2022    '!$D$1:$D$1794,0),MATCH(Z$1,'     2022    '!$A$1:$AC$1,0))</f>
        <v>3.7999999999999999E-2</v>
      </c>
      <c r="AA366" s="153" t="str">
        <f>INDEX('     2022    '!$A$1:$AC$1563,MATCH($D366,'     2022    '!$D$1:$D$1794,0),MATCH(AA$1,'     2022    '!$A$1:$AC$1,0))</f>
        <v>1008-F4-69249658</v>
      </c>
      <c r="AB366" s="153" t="str">
        <f>INDEX('     2022    '!$A$1:$AC$1563,MATCH($D366,'     2022    '!$D$1:$D$1794,0),MATCH(AB$1,'     2022    '!$A$1:$AC$1,0))</f>
        <v>GB/HSE-358558</v>
      </c>
      <c r="AC366" s="153" t="str">
        <f>INDEX('     2022    '!$A$1:$AC$1563,MATCH($D366,'     2022    '!$D$1:$D$1794,0),MATCH(AC$1,'     2022    '!$A$1:$AC$1,0))</f>
        <v>8/15/2028</v>
      </c>
    </row>
    <row r="367" spans="1:29">
      <c r="A367" s="32">
        <f t="shared" si="10"/>
        <v>364</v>
      </c>
      <c r="B367" s="68" t="str">
        <f>INDEX('     2022    '!B$2:B$1794,MATCH(D367,'     2022    '!D$2:D$1794,0))</f>
        <v/>
      </c>
      <c r="C367" s="204" t="str">
        <f>INDEX('     2022    '!C$2:C$1794,MATCH(D367,'     2022    '!D$2:D$1794,0))</f>
        <v>Single Shot - 40mm</v>
      </c>
      <c r="D367" s="205" t="str">
        <f>INDEX('     2022    '!D:D,MATCH(A367,'     2022    '!AF:AF,0))</f>
        <v>C363</v>
      </c>
      <c r="E367" s="204" t="str">
        <f>INDEX('     2022    '!$A$1:$BP$1563,MATCH(D367,'     2022    '!$D$1:$D$1794,0),MATCH(E$1,'     2022    '!$A$1:$BH$1,0))</f>
        <v>40mm Purple Pearl / Yellow Strobe Mine</v>
      </c>
      <c r="F367" s="206" t="str">
        <f>IFERROR(IF(LEFT(INDEX('     2022    '!AD$2:AD$1794,MATCH(D367,'     2022    '!D$2:D$1794,0)),4)="http",HYPERLINK(INDEX('     2022    '!AD$2:AD$1794,MATCH(D367,'     2022    '!D$2:D$1794,0)),"Video"),""),"")</f>
        <v>Video</v>
      </c>
      <c r="G367" s="207">
        <f>INDEX('     2022    '!$A$1:$AC$1563,MATCH($D367,'     2022    '!$D$1:$D$1794,0),MATCH(G$1,'     2022    '!$A$1:$AC$1,0))</f>
        <v>2</v>
      </c>
      <c r="H367" s="150"/>
      <c r="I367" s="152">
        <f>INDEX('     2022    '!$A$1:$AC$1563,MATCH($D367,'     2022    '!$D$1:$D$1794,0),MATCH(I$1,'     2022    '!$A$1:$AC$1,0))</f>
        <v>79.819999999999993</v>
      </c>
      <c r="J367" s="150"/>
      <c r="K367" s="151">
        <f t="shared" si="11"/>
        <v>1.5321288031201659</v>
      </c>
      <c r="L367" s="152">
        <f>INDEX('     2022    '!$A$1:$AC$1563,MATCH($D367,'     2022    '!$D$1:$D$1794,0),MATCH(L$1,'     2022    '!$A$1:$AC$1,0))</f>
        <v>83.654232650361052</v>
      </c>
      <c r="M367" s="152">
        <f>INDEX('     2022    '!$A$1:$AC$1563,MATCH($D367,'     2022    '!$D$1:$D$1794,0),MATCH(M$1,'     2022    '!$A$1:$AC$1,0))</f>
        <v>91.927728187209951</v>
      </c>
      <c r="N367" s="153" t="str">
        <f>INDEX('     2022    '!$A$1:$AC$1563,MATCH($D367,'     2022    '!$D$1:$D$1794,0),MATCH(N$1,'     2022    '!$A$1:$AC$1,0))</f>
        <v>40mm</v>
      </c>
      <c r="O367" s="154">
        <f>INDEX('     2022    '!$A$1:$AC$1563,MATCH($D367,'     2022    '!$D$1:$D$1794,0),MATCH(O$1,'     2022    '!$A$1:$AC$1,0))</f>
        <v>60</v>
      </c>
      <c r="P367" s="153">
        <f>INDEX('     2022    '!$A$1:$AC$1563,MATCH($D367,'     2022    '!$D$1:$D$1794,0),MATCH(P$1,'     2022    '!$A$1:$AC$1,0))</f>
        <v>3</v>
      </c>
      <c r="Q367" s="153" t="str">
        <f>INDEX('     2022    '!$A$1:$AC$1563,MATCH($D367,'     2022    '!$D$1:$D$1794,0),MATCH(Q$1,'     2022    '!$A$1:$AC$1,0))</f>
        <v>Yes</v>
      </c>
      <c r="R367" s="155">
        <f>INDEX('     2022    '!$A$1:$AC$1563,MATCH($D367,'     2022    '!$D$1:$D$1794,0),MATCH(R$1,'     2022    '!$A$1:$AC$1,0))</f>
        <v>15</v>
      </c>
      <c r="S367" s="155">
        <f>INDEX('     2022    '!$A$1:$AC$1563,MATCH($D367,'     2022    '!$D$1:$D$1794,0),MATCH(S$1,'     2022    '!$A$1:$AC$1,0))</f>
        <v>3.12</v>
      </c>
      <c r="T367" s="155">
        <f>INDEX('     2022    '!$A$1:$AC$1563,MATCH($D367,'     2022    '!$D$1:$D$1794,0),MATCH(T$1,'     2022    '!$A$1:$AC$1,0))</f>
        <v>0.2</v>
      </c>
      <c r="U367" s="154" t="str">
        <f>INDEX('     2022    '!$A$1:$AC$1563,MATCH($D367,'     2022    '!$D$1:$D$1794,0),MATCH(U$1,'     2022    '!$A$1:$AC$1,0))</f>
        <v>1.4G</v>
      </c>
      <c r="V367" s="153" t="str">
        <f>INDEX('     2022    '!$A$1:$AC$1563,MATCH($D367,'     2022    '!$D$1:$D$1794,0),MATCH(V$1,'     2022    '!$A$1:$AC$1,0))</f>
        <v>UN0336</v>
      </c>
      <c r="W367" s="153" t="str">
        <f>INDEX('     2022    '!$A$1:$AC$1563,MATCH($D367,'     2022    '!$D$1:$D$1794,0),MATCH(W$1,'     2022    '!$A$1:$AC$1,0))</f>
        <v>F4</v>
      </c>
      <c r="X367" s="151" t="str">
        <f>INDEX('     2022    '!$A$1:$AC$1563,MATCH($D367,'     2022    '!$D$1:$D$1794,0),MATCH(X$1,'     2022    '!$A$1:$AC$1,0))</f>
        <v/>
      </c>
      <c r="Y367" s="151" t="str">
        <f>INDEX('     2022    '!$A$1:$AC$1563,MATCH($D367,'     2022    '!$D$1:$D$1794,0),MATCH(Y$1,'     2022    '!$A$1:$AC$1,0))</f>
        <v/>
      </c>
      <c r="Z367" s="156">
        <f>INDEX('     2022    '!$A$1:$AC$1563,MATCH($D367,'     2022    '!$D$1:$D$1794,0),MATCH(Z$1,'     2022    '!$A$1:$AC$1,0))</f>
        <v>3.7999999999999999E-2</v>
      </c>
      <c r="AA367" s="153" t="str">
        <f>INDEX('     2022    '!$A$1:$AC$1563,MATCH($D367,'     2022    '!$D$1:$D$1794,0),MATCH(AA$1,'     2022    '!$A$1:$AC$1,0))</f>
        <v>1008-F4-69249658</v>
      </c>
      <c r="AB367" s="153" t="str">
        <f>INDEX('     2022    '!$A$1:$AC$1563,MATCH($D367,'     2022    '!$D$1:$D$1794,0),MATCH(AB$1,'     2022    '!$A$1:$AC$1,0))</f>
        <v>GB/HSE-358559</v>
      </c>
      <c r="AC367" s="153" t="str">
        <f>INDEX('     2022    '!$A$1:$AC$1563,MATCH($D367,'     2022    '!$D$1:$D$1794,0),MATCH(AC$1,'     2022    '!$A$1:$AC$1,0))</f>
        <v>8/15/2028</v>
      </c>
    </row>
    <row r="368" spans="1:29">
      <c r="A368" s="32">
        <f t="shared" si="10"/>
        <v>365</v>
      </c>
      <c r="B368" s="68" t="str">
        <f>INDEX('     2022    '!B$2:B$1794,MATCH(D368,'     2022    '!D$2:D$1794,0))</f>
        <v/>
      </c>
      <c r="C368" s="204" t="str">
        <f>INDEX('     2022    '!C$2:C$1794,MATCH(D368,'     2022    '!D$2:D$1794,0))</f>
        <v>Single Shot - 40mm</v>
      </c>
      <c r="D368" s="205" t="str">
        <f>INDEX('     2022    '!D:D,MATCH(A368,'     2022    '!AF:AF,0))</f>
        <v>C72</v>
      </c>
      <c r="E368" s="204" t="str">
        <f>INDEX('     2022    '!$A$1:$BP$1563,MATCH(D368,'     2022    '!$D$1:$D$1794,0),MATCH(E$1,'     2022    '!$A$1:$BH$1,0))</f>
        <v>40mm Red Mine</v>
      </c>
      <c r="F368" s="206" t="str">
        <f>IFERROR(IF(LEFT(INDEX('     2022    '!AD$2:AD$1794,MATCH(D368,'     2022    '!D$2:D$1794,0)),4)="http",HYPERLINK(INDEX('     2022    '!AD$2:AD$1794,MATCH(D368,'     2022    '!D$2:D$1794,0)),"Video"),""),"")</f>
        <v>Video</v>
      </c>
      <c r="G368" s="207">
        <f>INDEX('     2022    '!$A$1:$AC$1563,MATCH($D368,'     2022    '!$D$1:$D$1794,0),MATCH(G$1,'     2022    '!$A$1:$AC$1,0))</f>
        <v>0</v>
      </c>
      <c r="H368" s="150"/>
      <c r="I368" s="152">
        <f>INDEX('     2022    '!$A$1:$AC$1563,MATCH($D368,'     2022    '!$D$1:$D$1794,0),MATCH(I$1,'     2022    '!$A$1:$AC$1,0))</f>
        <v>81.93</v>
      </c>
      <c r="J368" s="150"/>
      <c r="K368" s="151">
        <f t="shared" si="11"/>
        <v>1.5321288031201659</v>
      </c>
      <c r="L368" s="152">
        <f>INDEX('     2022    '!$A$1:$AC$1563,MATCH($D368,'     2022    '!$D$1:$D$1794,0),MATCH(L$1,'     2022    '!$A$1:$AC$1,0))</f>
        <v>83.654232650361052</v>
      </c>
      <c r="M368" s="152">
        <f>INDEX('     2022    '!$A$1:$AC$1563,MATCH($D368,'     2022    '!$D$1:$D$1794,0),MATCH(M$1,'     2022    '!$A$1:$AC$1,0))</f>
        <v>91.927728187209951</v>
      </c>
      <c r="N368" s="153" t="str">
        <f>INDEX('     2022    '!$A$1:$AC$1563,MATCH($D368,'     2022    '!$D$1:$D$1794,0),MATCH(N$1,'     2022    '!$A$1:$AC$1,0))</f>
        <v>40mm</v>
      </c>
      <c r="O368" s="154">
        <f>INDEX('     2022    '!$A$1:$AC$1563,MATCH($D368,'     2022    '!$D$1:$D$1794,0),MATCH(O$1,'     2022    '!$A$1:$AC$1,0))</f>
        <v>60</v>
      </c>
      <c r="P368" s="153">
        <f>INDEX('     2022    '!$A$1:$AC$1563,MATCH($D368,'     2022    '!$D$1:$D$1794,0),MATCH(P$1,'     2022    '!$A$1:$AC$1,0))</f>
        <v>3</v>
      </c>
      <c r="Q368" s="153" t="str">
        <f>INDEX('     2022    '!$A$1:$AC$1563,MATCH($D368,'     2022    '!$D$1:$D$1794,0),MATCH(Q$1,'     2022    '!$A$1:$AC$1,0))</f>
        <v>Yes</v>
      </c>
      <c r="R368" s="155">
        <f>INDEX('     2022    '!$A$1:$AC$1563,MATCH($D368,'     2022    '!$D$1:$D$1794,0),MATCH(R$1,'     2022    '!$A$1:$AC$1,0))</f>
        <v>15</v>
      </c>
      <c r="S368" s="155">
        <f>INDEX('     2022    '!$A$1:$AC$1563,MATCH($D368,'     2022    '!$D$1:$D$1794,0),MATCH(S$1,'     2022    '!$A$1:$AC$1,0))</f>
        <v>3.12</v>
      </c>
      <c r="T368" s="155">
        <f>INDEX('     2022    '!$A$1:$AC$1563,MATCH($D368,'     2022    '!$D$1:$D$1794,0),MATCH(T$1,'     2022    '!$A$1:$AC$1,0))</f>
        <v>0.2</v>
      </c>
      <c r="U368" s="154" t="str">
        <f>INDEX('     2022    '!$A$1:$AC$1563,MATCH($D368,'     2022    '!$D$1:$D$1794,0),MATCH(U$1,'     2022    '!$A$1:$AC$1,0))</f>
        <v>1.4G</v>
      </c>
      <c r="V368" s="153" t="str">
        <f>INDEX('     2022    '!$A$1:$AC$1563,MATCH($D368,'     2022    '!$D$1:$D$1794,0),MATCH(V$1,'     2022    '!$A$1:$AC$1,0))</f>
        <v>UN0336</v>
      </c>
      <c r="W368" s="153" t="str">
        <f>INDEX('     2022    '!$A$1:$AC$1563,MATCH($D368,'     2022    '!$D$1:$D$1794,0),MATCH(W$1,'     2022    '!$A$1:$AC$1,0))</f>
        <v>F4</v>
      </c>
      <c r="X368" s="151" t="str">
        <f>INDEX('     2022    '!$A$1:$AC$1563,MATCH($D368,'     2022    '!$D$1:$D$1794,0),MATCH(X$1,'     2022    '!$A$1:$AC$1,0))</f>
        <v/>
      </c>
      <c r="Y368" s="151" t="str">
        <f>INDEX('     2022    '!$A$1:$AC$1563,MATCH($D368,'     2022    '!$D$1:$D$1794,0),MATCH(Y$1,'     2022    '!$A$1:$AC$1,0))</f>
        <v/>
      </c>
      <c r="Z368" s="156">
        <f>INDEX('     2022    '!$A$1:$AC$1563,MATCH($D368,'     2022    '!$D$1:$D$1794,0),MATCH(Z$1,'     2022    '!$A$1:$AC$1,0))</f>
        <v>3.7999999999999999E-2</v>
      </c>
      <c r="AA368" s="153" t="str">
        <f>INDEX('     2022    '!$A$1:$AC$1563,MATCH($D368,'     2022    '!$D$1:$D$1794,0),MATCH(AA$1,'     2022    '!$A$1:$AC$1,0))</f>
        <v>1008-F4-69249658</v>
      </c>
      <c r="AB368" s="153" t="str">
        <f>INDEX('     2022    '!$A$1:$AC$1563,MATCH($D368,'     2022    '!$D$1:$D$1794,0),MATCH(AB$1,'     2022    '!$A$1:$AC$1,0))</f>
        <v>GB/HSE-338574</v>
      </c>
      <c r="AC368" s="153" t="str">
        <f>INDEX('     2022    '!$A$1:$AC$1563,MATCH($D368,'     2022    '!$D$1:$D$1794,0),MATCH(AC$1,'     2022    '!$A$1:$AC$1,0))</f>
        <v>5/18/2027</v>
      </c>
    </row>
    <row r="369" spans="1:29">
      <c r="A369" s="32">
        <f t="shared" si="10"/>
        <v>366</v>
      </c>
      <c r="B369" s="68" t="str">
        <f>INDEX('     2022    '!B$2:B$1794,MATCH(D369,'     2022    '!D$2:D$1794,0))</f>
        <v/>
      </c>
      <c r="C369" s="204" t="str">
        <f>INDEX('     2022    '!C$2:C$1794,MATCH(D369,'     2022    '!D$2:D$1794,0))</f>
        <v>Single Shot - 40mm</v>
      </c>
      <c r="D369" s="205" t="str">
        <f>INDEX('     2022    '!D:D,MATCH(A369,'     2022    '!AF:AF,0))</f>
        <v>C73</v>
      </c>
      <c r="E369" s="204" t="str">
        <f>INDEX('     2022    '!$A$1:$BP$1563,MATCH(D369,'     2022    '!$D$1:$D$1794,0),MATCH(E$1,'     2022    '!$A$1:$BH$1,0))</f>
        <v>40mm Blue Stars Mine</v>
      </c>
      <c r="F369" s="206" t="str">
        <f>IFERROR(IF(LEFT(INDEX('     2022    '!AD$2:AD$1794,MATCH(D369,'     2022    '!D$2:D$1794,0)),4)="http",HYPERLINK(INDEX('     2022    '!AD$2:AD$1794,MATCH(D369,'     2022    '!D$2:D$1794,0)),"Video"),""),"")</f>
        <v>Video</v>
      </c>
      <c r="G369" s="207">
        <f>INDEX('     2022    '!$A$1:$AC$1563,MATCH($D369,'     2022    '!$D$1:$D$1794,0),MATCH(G$1,'     2022    '!$A$1:$AC$1,0))</f>
        <v>4</v>
      </c>
      <c r="H369" s="150"/>
      <c r="I369" s="152">
        <f>INDEX('     2022    '!$A$1:$AC$1563,MATCH($D369,'     2022    '!$D$1:$D$1794,0),MATCH(I$1,'     2022    '!$A$1:$AC$1,0))</f>
        <v>81.93</v>
      </c>
      <c r="J369" s="150"/>
      <c r="K369" s="151">
        <f t="shared" si="11"/>
        <v>1.5321288031201659</v>
      </c>
      <c r="L369" s="152">
        <f>INDEX('     2022    '!$A$1:$AC$1563,MATCH($D369,'     2022    '!$D$1:$D$1794,0),MATCH(L$1,'     2022    '!$A$1:$AC$1,0))</f>
        <v>83.654232650361052</v>
      </c>
      <c r="M369" s="152">
        <f>INDEX('     2022    '!$A$1:$AC$1563,MATCH($D369,'     2022    '!$D$1:$D$1794,0),MATCH(M$1,'     2022    '!$A$1:$AC$1,0))</f>
        <v>91.927728187209951</v>
      </c>
      <c r="N369" s="153" t="str">
        <f>INDEX('     2022    '!$A$1:$AC$1563,MATCH($D369,'     2022    '!$D$1:$D$1794,0),MATCH(N$1,'     2022    '!$A$1:$AC$1,0))</f>
        <v>40mm</v>
      </c>
      <c r="O369" s="154">
        <f>INDEX('     2022    '!$A$1:$AC$1563,MATCH($D369,'     2022    '!$D$1:$D$1794,0),MATCH(O$1,'     2022    '!$A$1:$AC$1,0))</f>
        <v>60</v>
      </c>
      <c r="P369" s="153">
        <f>INDEX('     2022    '!$A$1:$AC$1563,MATCH($D369,'     2022    '!$D$1:$D$1794,0),MATCH(P$1,'     2022    '!$A$1:$AC$1,0))</f>
        <v>3</v>
      </c>
      <c r="Q369" s="153" t="str">
        <f>INDEX('     2022    '!$A$1:$AC$1563,MATCH($D369,'     2022    '!$D$1:$D$1794,0),MATCH(Q$1,'     2022    '!$A$1:$AC$1,0))</f>
        <v>Yes</v>
      </c>
      <c r="R369" s="155">
        <f>INDEX('     2022    '!$A$1:$AC$1563,MATCH($D369,'     2022    '!$D$1:$D$1794,0),MATCH(R$1,'     2022    '!$A$1:$AC$1,0))</f>
        <v>15</v>
      </c>
      <c r="S369" s="155">
        <f>INDEX('     2022    '!$A$1:$AC$1563,MATCH($D369,'     2022    '!$D$1:$D$1794,0),MATCH(S$1,'     2022    '!$A$1:$AC$1,0))</f>
        <v>3.12</v>
      </c>
      <c r="T369" s="155">
        <f>INDEX('     2022    '!$A$1:$AC$1563,MATCH($D369,'     2022    '!$D$1:$D$1794,0),MATCH(T$1,'     2022    '!$A$1:$AC$1,0))</f>
        <v>0.2</v>
      </c>
      <c r="U369" s="154" t="str">
        <f>INDEX('     2022    '!$A$1:$AC$1563,MATCH($D369,'     2022    '!$D$1:$D$1794,0),MATCH(U$1,'     2022    '!$A$1:$AC$1,0))</f>
        <v>1.4G</v>
      </c>
      <c r="V369" s="153" t="str">
        <f>INDEX('     2022    '!$A$1:$AC$1563,MATCH($D369,'     2022    '!$D$1:$D$1794,0),MATCH(V$1,'     2022    '!$A$1:$AC$1,0))</f>
        <v>UN0336</v>
      </c>
      <c r="W369" s="153" t="str">
        <f>INDEX('     2022    '!$A$1:$AC$1563,MATCH($D369,'     2022    '!$D$1:$D$1794,0),MATCH(W$1,'     2022    '!$A$1:$AC$1,0))</f>
        <v>F4</v>
      </c>
      <c r="X369" s="151" t="str">
        <f>INDEX('     2022    '!$A$1:$AC$1563,MATCH($D369,'     2022    '!$D$1:$D$1794,0),MATCH(X$1,'     2022    '!$A$1:$AC$1,0))</f>
        <v/>
      </c>
      <c r="Y369" s="151" t="str">
        <f>INDEX('     2022    '!$A$1:$AC$1563,MATCH($D369,'     2022    '!$D$1:$D$1794,0),MATCH(Y$1,'     2022    '!$A$1:$AC$1,0))</f>
        <v/>
      </c>
      <c r="Z369" s="156">
        <f>INDEX('     2022    '!$A$1:$AC$1563,MATCH($D369,'     2022    '!$D$1:$D$1794,0),MATCH(Z$1,'     2022    '!$A$1:$AC$1,0))</f>
        <v>3.7999999999999999E-2</v>
      </c>
      <c r="AA369" s="153" t="str">
        <f>INDEX('     2022    '!$A$1:$AC$1563,MATCH($D369,'     2022    '!$D$1:$D$1794,0),MATCH(AA$1,'     2022    '!$A$1:$AC$1,0))</f>
        <v>1008-F4-69249658</v>
      </c>
      <c r="AB369" s="153" t="str">
        <f>INDEX('     2022    '!$A$1:$AC$1563,MATCH($D369,'     2022    '!$D$1:$D$1794,0),MATCH(AB$1,'     2022    '!$A$1:$AC$1,0))</f>
        <v>GB/HSE-338575</v>
      </c>
      <c r="AC369" s="153" t="str">
        <f>INDEX('     2022    '!$A$1:$AC$1563,MATCH($D369,'     2022    '!$D$1:$D$1794,0),MATCH(AC$1,'     2022    '!$A$1:$AC$1,0))</f>
        <v>5/18/2027</v>
      </c>
    </row>
    <row r="370" spans="1:29">
      <c r="A370" s="32">
        <f t="shared" si="10"/>
        <v>367</v>
      </c>
      <c r="B370" s="68" t="str">
        <f>INDEX('     2022    '!B$2:B$1794,MATCH(D370,'     2022    '!D$2:D$1794,0))</f>
        <v/>
      </c>
      <c r="C370" s="204" t="str">
        <f>INDEX('     2022    '!C$2:C$1794,MATCH(D370,'     2022    '!D$2:D$1794,0))</f>
        <v>Single Shot - 40mm</v>
      </c>
      <c r="D370" s="205" t="str">
        <f>INDEX('     2022    '!D:D,MATCH(A370,'     2022    '!AF:AF,0))</f>
        <v>C74</v>
      </c>
      <c r="E370" s="204" t="str">
        <f>INDEX('     2022    '!$A$1:$BP$1563,MATCH(D370,'     2022    '!$D$1:$D$1794,0),MATCH(E$1,'     2022    '!$A$1:$BH$1,0))</f>
        <v>40mm Purple Mine</v>
      </c>
      <c r="F370" s="206" t="str">
        <f>IFERROR(IF(LEFT(INDEX('     2022    '!AD$2:AD$1794,MATCH(D370,'     2022    '!D$2:D$1794,0)),4)="http",HYPERLINK(INDEX('     2022    '!AD$2:AD$1794,MATCH(D370,'     2022    '!D$2:D$1794,0)),"Video"),""),"")</f>
        <v>Video</v>
      </c>
      <c r="G370" s="207">
        <f>INDEX('     2022    '!$A$1:$AC$1563,MATCH($D370,'     2022    '!$D$1:$D$1794,0),MATCH(G$1,'     2022    '!$A$1:$AC$1,0))</f>
        <v>6</v>
      </c>
      <c r="H370" s="150"/>
      <c r="I370" s="152">
        <f>INDEX('     2022    '!$A$1:$AC$1563,MATCH($D370,'     2022    '!$D$1:$D$1794,0),MATCH(I$1,'     2022    '!$A$1:$AC$1,0))</f>
        <v>81.93</v>
      </c>
      <c r="J370" s="150"/>
      <c r="K370" s="151">
        <f t="shared" si="11"/>
        <v>1.5321288031201659</v>
      </c>
      <c r="L370" s="152">
        <f>INDEX('     2022    '!$A$1:$AC$1563,MATCH($D370,'     2022    '!$D$1:$D$1794,0),MATCH(L$1,'     2022    '!$A$1:$AC$1,0))</f>
        <v>83.654232650361052</v>
      </c>
      <c r="M370" s="152">
        <f>INDEX('     2022    '!$A$1:$AC$1563,MATCH($D370,'     2022    '!$D$1:$D$1794,0),MATCH(M$1,'     2022    '!$A$1:$AC$1,0))</f>
        <v>91.927728187209951</v>
      </c>
      <c r="N370" s="153" t="str">
        <f>INDEX('     2022    '!$A$1:$AC$1563,MATCH($D370,'     2022    '!$D$1:$D$1794,0),MATCH(N$1,'     2022    '!$A$1:$AC$1,0))</f>
        <v>40mm</v>
      </c>
      <c r="O370" s="154">
        <f>INDEX('     2022    '!$A$1:$AC$1563,MATCH($D370,'     2022    '!$D$1:$D$1794,0),MATCH(O$1,'     2022    '!$A$1:$AC$1,0))</f>
        <v>60</v>
      </c>
      <c r="P370" s="153">
        <f>INDEX('     2022    '!$A$1:$AC$1563,MATCH($D370,'     2022    '!$D$1:$D$1794,0),MATCH(P$1,'     2022    '!$A$1:$AC$1,0))</f>
        <v>3</v>
      </c>
      <c r="Q370" s="153" t="str">
        <f>INDEX('     2022    '!$A$1:$AC$1563,MATCH($D370,'     2022    '!$D$1:$D$1794,0),MATCH(Q$1,'     2022    '!$A$1:$AC$1,0))</f>
        <v>Yes</v>
      </c>
      <c r="R370" s="155">
        <f>INDEX('     2022    '!$A$1:$AC$1563,MATCH($D370,'     2022    '!$D$1:$D$1794,0),MATCH(R$1,'     2022    '!$A$1:$AC$1,0))</f>
        <v>15</v>
      </c>
      <c r="S370" s="155">
        <f>INDEX('     2022    '!$A$1:$AC$1563,MATCH($D370,'     2022    '!$D$1:$D$1794,0),MATCH(S$1,'     2022    '!$A$1:$AC$1,0))</f>
        <v>3.12</v>
      </c>
      <c r="T370" s="155">
        <f>INDEX('     2022    '!$A$1:$AC$1563,MATCH($D370,'     2022    '!$D$1:$D$1794,0),MATCH(T$1,'     2022    '!$A$1:$AC$1,0))</f>
        <v>0.2</v>
      </c>
      <c r="U370" s="154" t="str">
        <f>INDEX('     2022    '!$A$1:$AC$1563,MATCH($D370,'     2022    '!$D$1:$D$1794,0),MATCH(U$1,'     2022    '!$A$1:$AC$1,0))</f>
        <v>1.4G</v>
      </c>
      <c r="V370" s="153" t="str">
        <f>INDEX('     2022    '!$A$1:$AC$1563,MATCH($D370,'     2022    '!$D$1:$D$1794,0),MATCH(V$1,'     2022    '!$A$1:$AC$1,0))</f>
        <v>UN0336</v>
      </c>
      <c r="W370" s="153" t="str">
        <f>INDEX('     2022    '!$A$1:$AC$1563,MATCH($D370,'     2022    '!$D$1:$D$1794,0),MATCH(W$1,'     2022    '!$A$1:$AC$1,0))</f>
        <v>F4</v>
      </c>
      <c r="X370" s="151" t="str">
        <f>INDEX('     2022    '!$A$1:$AC$1563,MATCH($D370,'     2022    '!$D$1:$D$1794,0),MATCH(X$1,'     2022    '!$A$1:$AC$1,0))</f>
        <v/>
      </c>
      <c r="Y370" s="151" t="str">
        <f>INDEX('     2022    '!$A$1:$AC$1563,MATCH($D370,'     2022    '!$D$1:$D$1794,0),MATCH(Y$1,'     2022    '!$A$1:$AC$1,0))</f>
        <v/>
      </c>
      <c r="Z370" s="156">
        <f>INDEX('     2022    '!$A$1:$AC$1563,MATCH($D370,'     2022    '!$D$1:$D$1794,0),MATCH(Z$1,'     2022    '!$A$1:$AC$1,0))</f>
        <v>3.7999999999999999E-2</v>
      </c>
      <c r="AA370" s="153" t="str">
        <f>INDEX('     2022    '!$A$1:$AC$1563,MATCH($D370,'     2022    '!$D$1:$D$1794,0),MATCH(AA$1,'     2022    '!$A$1:$AC$1,0))</f>
        <v>1008-F4-69249658</v>
      </c>
      <c r="AB370" s="153" t="str">
        <f>INDEX('     2022    '!$A$1:$AC$1563,MATCH($D370,'     2022    '!$D$1:$D$1794,0),MATCH(AB$1,'     2022    '!$A$1:$AC$1,0))</f>
        <v>GB/HSE-338576</v>
      </c>
      <c r="AC370" s="153" t="str">
        <f>INDEX('     2022    '!$A$1:$AC$1563,MATCH($D370,'     2022    '!$D$1:$D$1794,0),MATCH(AC$1,'     2022    '!$A$1:$AC$1,0))</f>
        <v>5/18/2027</v>
      </c>
    </row>
    <row r="371" spans="1:29">
      <c r="A371" s="32">
        <f t="shared" si="10"/>
        <v>368</v>
      </c>
      <c r="B371" s="68" t="str">
        <f>INDEX('     2022    '!B$2:B$1794,MATCH(D371,'     2022    '!D$2:D$1794,0))</f>
        <v/>
      </c>
      <c r="C371" s="204" t="str">
        <f>INDEX('     2022    '!C$2:C$1794,MATCH(D371,'     2022    '!D$2:D$1794,0))</f>
        <v>Single Shot - 40mm</v>
      </c>
      <c r="D371" s="205" t="str">
        <f>INDEX('     2022    '!D:D,MATCH(A371,'     2022    '!AF:AF,0))</f>
        <v>C75</v>
      </c>
      <c r="E371" s="204" t="str">
        <f>INDEX('     2022    '!$A$1:$BP$1563,MATCH(D371,'     2022    '!$D$1:$D$1794,0),MATCH(E$1,'     2022    '!$A$1:$BH$1,0))</f>
        <v>40mm Green Stars Mine</v>
      </c>
      <c r="F371" s="206" t="str">
        <f>IFERROR(IF(LEFT(INDEX('     2022    '!AD$2:AD$1794,MATCH(D371,'     2022    '!D$2:D$1794,0)),4)="http",HYPERLINK(INDEX('     2022    '!AD$2:AD$1794,MATCH(D371,'     2022    '!D$2:D$1794,0)),"Video"),""),"")</f>
        <v>Video</v>
      </c>
      <c r="G371" s="207">
        <f>INDEX('     2022    '!$A$1:$AC$1563,MATCH($D371,'     2022    '!$D$1:$D$1794,0),MATCH(G$1,'     2022    '!$A$1:$AC$1,0))</f>
        <v>4</v>
      </c>
      <c r="H371" s="150"/>
      <c r="I371" s="152">
        <f>INDEX('     2022    '!$A$1:$AC$1563,MATCH($D371,'     2022    '!$D$1:$D$1794,0),MATCH(I$1,'     2022    '!$A$1:$AC$1,0))</f>
        <v>81.93</v>
      </c>
      <c r="J371" s="150"/>
      <c r="K371" s="151">
        <f t="shared" si="11"/>
        <v>1.5321288031201659</v>
      </c>
      <c r="L371" s="152">
        <f>INDEX('     2022    '!$A$1:$AC$1563,MATCH($D371,'     2022    '!$D$1:$D$1794,0),MATCH(L$1,'     2022    '!$A$1:$AC$1,0))</f>
        <v>83.654232650361052</v>
      </c>
      <c r="M371" s="152">
        <f>INDEX('     2022    '!$A$1:$AC$1563,MATCH($D371,'     2022    '!$D$1:$D$1794,0),MATCH(M$1,'     2022    '!$A$1:$AC$1,0))</f>
        <v>91.927728187209951</v>
      </c>
      <c r="N371" s="153" t="str">
        <f>INDEX('     2022    '!$A$1:$AC$1563,MATCH($D371,'     2022    '!$D$1:$D$1794,0),MATCH(N$1,'     2022    '!$A$1:$AC$1,0))</f>
        <v>40mm</v>
      </c>
      <c r="O371" s="154">
        <f>INDEX('     2022    '!$A$1:$AC$1563,MATCH($D371,'     2022    '!$D$1:$D$1794,0),MATCH(O$1,'     2022    '!$A$1:$AC$1,0))</f>
        <v>60</v>
      </c>
      <c r="P371" s="153">
        <f>INDEX('     2022    '!$A$1:$AC$1563,MATCH($D371,'     2022    '!$D$1:$D$1794,0),MATCH(P$1,'     2022    '!$A$1:$AC$1,0))</f>
        <v>3</v>
      </c>
      <c r="Q371" s="153" t="str">
        <f>INDEX('     2022    '!$A$1:$AC$1563,MATCH($D371,'     2022    '!$D$1:$D$1794,0),MATCH(Q$1,'     2022    '!$A$1:$AC$1,0))</f>
        <v>Yes</v>
      </c>
      <c r="R371" s="155">
        <f>INDEX('     2022    '!$A$1:$AC$1563,MATCH($D371,'     2022    '!$D$1:$D$1794,0),MATCH(R$1,'     2022    '!$A$1:$AC$1,0))</f>
        <v>15</v>
      </c>
      <c r="S371" s="155">
        <f>INDEX('     2022    '!$A$1:$AC$1563,MATCH($D371,'     2022    '!$D$1:$D$1794,0),MATCH(S$1,'     2022    '!$A$1:$AC$1,0))</f>
        <v>3.12</v>
      </c>
      <c r="T371" s="155">
        <f>INDEX('     2022    '!$A$1:$AC$1563,MATCH($D371,'     2022    '!$D$1:$D$1794,0),MATCH(T$1,'     2022    '!$A$1:$AC$1,0))</f>
        <v>0.2</v>
      </c>
      <c r="U371" s="154" t="str">
        <f>INDEX('     2022    '!$A$1:$AC$1563,MATCH($D371,'     2022    '!$D$1:$D$1794,0),MATCH(U$1,'     2022    '!$A$1:$AC$1,0))</f>
        <v>1.4G</v>
      </c>
      <c r="V371" s="153" t="str">
        <f>INDEX('     2022    '!$A$1:$AC$1563,MATCH($D371,'     2022    '!$D$1:$D$1794,0),MATCH(V$1,'     2022    '!$A$1:$AC$1,0))</f>
        <v>UN0336</v>
      </c>
      <c r="W371" s="153" t="str">
        <f>INDEX('     2022    '!$A$1:$AC$1563,MATCH($D371,'     2022    '!$D$1:$D$1794,0),MATCH(W$1,'     2022    '!$A$1:$AC$1,0))</f>
        <v>F4</v>
      </c>
      <c r="X371" s="151" t="str">
        <f>INDEX('     2022    '!$A$1:$AC$1563,MATCH($D371,'     2022    '!$D$1:$D$1794,0),MATCH(X$1,'     2022    '!$A$1:$AC$1,0))</f>
        <v/>
      </c>
      <c r="Y371" s="151" t="str">
        <f>INDEX('     2022    '!$A$1:$AC$1563,MATCH($D371,'     2022    '!$D$1:$D$1794,0),MATCH(Y$1,'     2022    '!$A$1:$AC$1,0))</f>
        <v/>
      </c>
      <c r="Z371" s="156">
        <f>INDEX('     2022    '!$A$1:$AC$1563,MATCH($D371,'     2022    '!$D$1:$D$1794,0),MATCH(Z$1,'     2022    '!$A$1:$AC$1,0))</f>
        <v>3.7999999999999999E-2</v>
      </c>
      <c r="AA371" s="153" t="str">
        <f>INDEX('     2022    '!$A$1:$AC$1563,MATCH($D371,'     2022    '!$D$1:$D$1794,0),MATCH(AA$1,'     2022    '!$A$1:$AC$1,0))</f>
        <v>1008-F4-69249658</v>
      </c>
      <c r="AB371" s="153" t="str">
        <f>INDEX('     2022    '!$A$1:$AC$1563,MATCH($D371,'     2022    '!$D$1:$D$1794,0),MATCH(AB$1,'     2022    '!$A$1:$AC$1,0))</f>
        <v>GB/HSE-338577</v>
      </c>
      <c r="AC371" s="153" t="str">
        <f>INDEX('     2022    '!$A$1:$AC$1563,MATCH($D371,'     2022    '!$D$1:$D$1794,0),MATCH(AC$1,'     2022    '!$A$1:$AC$1,0))</f>
        <v>5/18/2027</v>
      </c>
    </row>
    <row r="372" spans="1:29">
      <c r="A372" s="32">
        <f t="shared" si="10"/>
        <v>369</v>
      </c>
      <c r="B372" s="68" t="str">
        <f>INDEX('     2022    '!B$2:B$1794,MATCH(D372,'     2022    '!D$2:D$1794,0))</f>
        <v/>
      </c>
      <c r="C372" s="204" t="str">
        <f>INDEX('     2022    '!C$2:C$1794,MATCH(D372,'     2022    '!D$2:D$1794,0))</f>
        <v>Single Shot - 40mm</v>
      </c>
      <c r="D372" s="205" t="str">
        <f>INDEX('     2022    '!D:D,MATCH(A372,'     2022    '!AF:AF,0))</f>
        <v>C366</v>
      </c>
      <c r="E372" s="204" t="str">
        <f>INDEX('     2022    '!$A$1:$BP$1563,MATCH(D372,'     2022    '!$D$1:$D$1794,0),MATCH(E$1,'     2022    '!$A$1:$BH$1,0))</f>
        <v>40mm Red to blue to green bouquet</v>
      </c>
      <c r="F372" s="206" t="str">
        <f>IFERROR(IF(LEFT(INDEX('     2022    '!AD$2:AD$1794,MATCH(D372,'     2022    '!D$2:D$1794,0)),4)="http",HYPERLINK(INDEX('     2022    '!AD$2:AD$1794,MATCH(D372,'     2022    '!D$2:D$1794,0)),"Video"),""),"")</f>
        <v>Video</v>
      </c>
      <c r="G372" s="207">
        <f>INDEX('     2022    '!$A$1:$AC$1563,MATCH($D372,'     2022    '!$D$1:$D$1794,0),MATCH(G$1,'     2022    '!$A$1:$AC$1,0))</f>
        <v>5</v>
      </c>
      <c r="H372" s="150"/>
      <c r="I372" s="152">
        <f>INDEX('     2022    '!$A$1:$AC$1563,MATCH($D372,'     2022    '!$D$1:$D$1794,0),MATCH(I$1,'     2022    '!$A$1:$AC$1,0))</f>
        <v>86.12</v>
      </c>
      <c r="J372" s="150"/>
      <c r="K372" s="151">
        <f t="shared" si="11"/>
        <v>1.6433440342576284</v>
      </c>
      <c r="L372" s="152">
        <f>INDEX('     2022    '!$A$1:$AC$1563,MATCH($D372,'     2022    '!$D$1:$D$1794,0),MATCH(L$1,'     2022    '!$A$1:$AC$1,0))</f>
        <v>89.726584270466518</v>
      </c>
      <c r="M372" s="152">
        <f>INDEX('     2022    '!$A$1:$AC$1563,MATCH($D372,'     2022    '!$D$1:$D$1794,0),MATCH(M$1,'     2022    '!$A$1:$AC$1,0))</f>
        <v>98.600642055457712</v>
      </c>
      <c r="N372" s="153" t="str">
        <f>INDEX('     2022    '!$A$1:$AC$1563,MATCH($D372,'     2022    '!$D$1:$D$1794,0),MATCH(N$1,'     2022    '!$A$1:$AC$1,0))</f>
        <v>40mm</v>
      </c>
      <c r="O372" s="154">
        <f>INDEX('     2022    '!$A$1:$AC$1563,MATCH($D372,'     2022    '!$D$1:$D$1794,0),MATCH(O$1,'     2022    '!$A$1:$AC$1,0))</f>
        <v>60</v>
      </c>
      <c r="P372" s="153">
        <f>INDEX('     2022    '!$A$1:$AC$1563,MATCH($D372,'     2022    '!$D$1:$D$1794,0),MATCH(P$1,'     2022    '!$A$1:$AC$1,0))</f>
        <v>2</v>
      </c>
      <c r="Q372" s="153" t="str">
        <f>INDEX('     2022    '!$A$1:$AC$1563,MATCH($D372,'     2022    '!$D$1:$D$1794,0),MATCH(Q$1,'     2022    '!$A$1:$AC$1,0))</f>
        <v>Yes</v>
      </c>
      <c r="R372" s="155">
        <f>INDEX('     2022    '!$A$1:$AC$1563,MATCH($D372,'     2022    '!$D$1:$D$1794,0),MATCH(R$1,'     2022    '!$A$1:$AC$1,0))</f>
        <v>12.7</v>
      </c>
      <c r="S372" s="155">
        <f>INDEX('     2022    '!$A$1:$AC$1563,MATCH($D372,'     2022    '!$D$1:$D$1794,0),MATCH(S$1,'     2022    '!$A$1:$AC$1,0))</f>
        <v>3.12</v>
      </c>
      <c r="T372" s="155">
        <f>INDEX('     2022    '!$A$1:$AC$1563,MATCH($D372,'     2022    '!$D$1:$D$1794,0),MATCH(T$1,'     2022    '!$A$1:$AC$1,0))</f>
        <v>0.2</v>
      </c>
      <c r="U372" s="154" t="str">
        <f>INDEX('     2022    '!$A$1:$AC$1563,MATCH($D372,'     2022    '!$D$1:$D$1794,0),MATCH(U$1,'     2022    '!$A$1:$AC$1,0))</f>
        <v>1.4G</v>
      </c>
      <c r="V372" s="153" t="str">
        <f>INDEX('     2022    '!$A$1:$AC$1563,MATCH($D372,'     2022    '!$D$1:$D$1794,0),MATCH(V$1,'     2022    '!$A$1:$AC$1,0))</f>
        <v>UN0336</v>
      </c>
      <c r="W372" s="153" t="str">
        <f>INDEX('     2022    '!$A$1:$AC$1563,MATCH($D372,'     2022    '!$D$1:$D$1794,0),MATCH(W$1,'     2022    '!$A$1:$AC$1,0))</f>
        <v>F4</v>
      </c>
      <c r="X372" s="151" t="str">
        <f>INDEX('     2022    '!$A$1:$AC$1563,MATCH($D372,'     2022    '!$D$1:$D$1794,0),MATCH(X$1,'     2022    '!$A$1:$AC$1,0))</f>
        <v/>
      </c>
      <c r="Y372" s="151" t="str">
        <f>INDEX('     2022    '!$A$1:$AC$1563,MATCH($D372,'     2022    '!$D$1:$D$1794,0),MATCH(Y$1,'     2022    '!$A$1:$AC$1,0))</f>
        <v/>
      </c>
      <c r="Z372" s="156">
        <f>INDEX('     2022    '!$A$1:$AC$1563,MATCH($D372,'     2022    '!$D$1:$D$1794,0),MATCH(Z$1,'     2022    '!$A$1:$AC$1,0))</f>
        <v>4.2200000000000001E-2</v>
      </c>
      <c r="AA372" s="153" t="str">
        <f>INDEX('     2022    '!$A$1:$AC$1563,MATCH($D372,'     2022    '!$D$1:$D$1794,0),MATCH(AA$1,'     2022    '!$A$1:$AC$1,0))</f>
        <v>1008-F4-69249658</v>
      </c>
      <c r="AB372" s="153" t="str">
        <f>INDEX('     2022    '!$A$1:$AC$1563,MATCH($D372,'     2022    '!$D$1:$D$1794,0),MATCH(AB$1,'     2022    '!$A$1:$AC$1,0))</f>
        <v>GB/HSE-358578</v>
      </c>
      <c r="AC372" s="153" t="str">
        <f>INDEX('     2022    '!$A$1:$AC$1563,MATCH($D372,'     2022    '!$D$1:$D$1794,0),MATCH(AC$1,'     2022    '!$A$1:$AC$1,0))</f>
        <v>8/15/2028</v>
      </c>
    </row>
    <row r="373" spans="1:29">
      <c r="A373" s="32">
        <f t="shared" si="10"/>
        <v>370</v>
      </c>
      <c r="B373" s="68" t="str">
        <f>INDEX('     2022    '!B$2:B$1794,MATCH(D373,'     2022    '!D$2:D$1794,0))</f>
        <v/>
      </c>
      <c r="C373" s="204" t="str">
        <f>INDEX('     2022    '!C$2:C$1794,MATCH(D373,'     2022    '!D$2:D$1794,0))</f>
        <v>Single Shot - 40mm</v>
      </c>
      <c r="D373" s="205" t="str">
        <f>INDEX('     2022    '!D:D,MATCH(A373,'     2022    '!AF:AF,0))</f>
        <v>C352</v>
      </c>
      <c r="E373" s="204" t="str">
        <f>INDEX('     2022    '!$A$1:$BP$1563,MATCH(D373,'     2022    '!$D$1:$D$1794,0),MATCH(E$1,'     2022    '!$A$1:$BH$1,0))</f>
        <v>40mm Red Cyan Green -colour change</v>
      </c>
      <c r="F373" s="206" t="str">
        <f>IFERROR(IF(LEFT(INDEX('     2022    '!AD$2:AD$1794,MATCH(D373,'     2022    '!D$2:D$1794,0)),4)="http",HYPERLINK(INDEX('     2022    '!AD$2:AD$1794,MATCH(D373,'     2022    '!D$2:D$1794,0)),"Video"),""),"")</f>
        <v>Video</v>
      </c>
      <c r="G373" s="207">
        <f>INDEX('     2022    '!$A$1:$AC$1563,MATCH($D373,'     2022    '!$D$1:$D$1794,0),MATCH(G$1,'     2022    '!$A$1:$AC$1,0))</f>
        <v>8</v>
      </c>
      <c r="H373" s="150"/>
      <c r="I373" s="152">
        <f>INDEX('     2022    '!$A$1:$AC$1563,MATCH($D373,'     2022    '!$D$1:$D$1794,0),MATCH(I$1,'     2022    '!$A$1:$AC$1,0))</f>
        <v>109.52</v>
      </c>
      <c r="J373" s="150"/>
      <c r="K373" s="151">
        <f t="shared" si="11"/>
        <v>1.9819228839315042</v>
      </c>
      <c r="L373" s="152">
        <f>INDEX('     2022    '!$A$1:$AC$1563,MATCH($D373,'     2022    '!$D$1:$D$1794,0),MATCH(L$1,'     2022    '!$A$1:$AC$1,0))</f>
        <v>111.71039999999999</v>
      </c>
      <c r="M373" s="152">
        <f>INDEX('     2022    '!$A$1:$AC$1563,MATCH($D373,'     2022    '!$D$1:$D$1794,0),MATCH(M$1,'     2022    '!$A$1:$AC$1,0))</f>
        <v>118.91537303589025</v>
      </c>
      <c r="N373" s="153" t="str">
        <f>INDEX('     2022    '!$A$1:$AC$1563,MATCH($D373,'     2022    '!$D$1:$D$1794,0),MATCH(N$1,'     2022    '!$A$1:$AC$1,0))</f>
        <v>40mm</v>
      </c>
      <c r="O373" s="154">
        <f>INDEX('     2022    '!$A$1:$AC$1563,MATCH($D373,'     2022    '!$D$1:$D$1794,0),MATCH(O$1,'     2022    '!$A$1:$AC$1,0))</f>
        <v>60</v>
      </c>
      <c r="P373" s="153">
        <f>INDEX('     2022    '!$A$1:$AC$1563,MATCH($D373,'     2022    '!$D$1:$D$1794,0),MATCH(P$1,'     2022    '!$A$1:$AC$1,0))</f>
        <v>3</v>
      </c>
      <c r="Q373" s="153" t="str">
        <f>INDEX('     2022    '!$A$1:$AC$1563,MATCH($D373,'     2022    '!$D$1:$D$1794,0),MATCH(Q$1,'     2022    '!$A$1:$AC$1,0))</f>
        <v>Yes</v>
      </c>
      <c r="R373" s="155">
        <f>INDEX('     2022    '!$A$1:$AC$1563,MATCH($D373,'     2022    '!$D$1:$D$1794,0),MATCH(R$1,'     2022    '!$A$1:$AC$1,0))</f>
        <v>12</v>
      </c>
      <c r="S373" s="155">
        <f>INDEX('     2022    '!$A$1:$AC$1563,MATCH($D373,'     2022    '!$D$1:$D$1794,0),MATCH(S$1,'     2022    '!$A$1:$AC$1,0))</f>
        <v>2.7</v>
      </c>
      <c r="T373" s="155">
        <f>INDEX('     2022    '!$A$1:$AC$1563,MATCH($D373,'     2022    '!$D$1:$D$1794,0),MATCH(T$1,'     2022    '!$A$1:$AC$1,0))</f>
        <v>0.2</v>
      </c>
      <c r="U373" s="154" t="str">
        <f>INDEX('     2022    '!$A$1:$AC$1563,MATCH($D373,'     2022    '!$D$1:$D$1794,0),MATCH(U$1,'     2022    '!$A$1:$AC$1,0))</f>
        <v>1.3G</v>
      </c>
      <c r="V373" s="153" t="str">
        <f>INDEX('     2022    '!$A$1:$AC$1563,MATCH($D373,'     2022    '!$D$1:$D$1794,0),MATCH(V$1,'     2022    '!$A$1:$AC$1,0))</f>
        <v>UN0335</v>
      </c>
      <c r="W373" s="153" t="str">
        <f>INDEX('     2022    '!$A$1:$AC$1563,MATCH($D373,'     2022    '!$D$1:$D$1794,0),MATCH(W$1,'     2022    '!$A$1:$AC$1,0))</f>
        <v>F4</v>
      </c>
      <c r="X373" s="151" t="str">
        <f>INDEX('     2022    '!$A$1:$AC$1563,MATCH($D373,'     2022    '!$D$1:$D$1794,0),MATCH(X$1,'     2022    '!$A$1:$AC$1,0))</f>
        <v/>
      </c>
      <c r="Y373" s="151" t="str">
        <f>INDEX('     2022    '!$A$1:$AC$1563,MATCH($D373,'     2022    '!$D$1:$D$1794,0),MATCH(Y$1,'     2022    '!$A$1:$AC$1,0))</f>
        <v/>
      </c>
      <c r="Z373" s="156">
        <f>INDEX('     2022    '!$A$1:$AC$1563,MATCH($D373,'     2022    '!$D$1:$D$1794,0),MATCH(Z$1,'     2022    '!$A$1:$AC$1,0))</f>
        <v>4.1200000000000001E-2</v>
      </c>
      <c r="AA373" s="153" t="str">
        <f>INDEX('     2022    '!$A$1:$AC$1563,MATCH($D373,'     2022    '!$D$1:$D$1794,0),MATCH(AA$1,'     2022    '!$A$1:$AC$1,0))</f>
        <v>1008-F4-69249658</v>
      </c>
      <c r="AB373" s="153" t="str">
        <f>INDEX('     2022    '!$A$1:$AC$1563,MATCH($D373,'     2022    '!$D$1:$D$1794,0),MATCH(AB$1,'     2022    '!$A$1:$AC$1,0))</f>
        <v>GB/HSE-358590</v>
      </c>
      <c r="AC373" s="153" t="str">
        <f>INDEX('     2022    '!$A$1:$AC$1563,MATCH($D373,'     2022    '!$D$1:$D$1794,0),MATCH(AC$1,'     2022    '!$A$1:$AC$1,0))</f>
        <v>8/15/2028</v>
      </c>
    </row>
    <row r="374" spans="1:29">
      <c r="A374" s="32">
        <f t="shared" si="10"/>
        <v>371</v>
      </c>
      <c r="B374" s="68" t="str">
        <f>INDEX('     2022    '!B$2:B$1794,MATCH(D374,'     2022    '!D$2:D$1794,0))</f>
        <v/>
      </c>
      <c r="C374" s="204" t="str">
        <f>INDEX('     2022    '!C$2:C$1794,MATCH(D374,'     2022    '!D$2:D$1794,0))</f>
        <v>Single Shot - 40mm</v>
      </c>
      <c r="D374" s="205" t="str">
        <f>INDEX('     2022    '!D:D,MATCH(A374,'     2022    '!AF:AF,0))</f>
        <v>C407</v>
      </c>
      <c r="E374" s="204" t="str">
        <f>INDEX('     2022    '!$A$1:$BP$1563,MATCH(D374,'     2022    '!$D$1:$D$1794,0),MATCH(E$1,'     2022    '!$A$1:$BH$1,0))</f>
        <v>40mm Green to red colour change mine</v>
      </c>
      <c r="F374" s="206" t="str">
        <f>IFERROR(IF(LEFT(INDEX('     2022    '!AD$2:AD$1794,MATCH(D374,'     2022    '!D$2:D$1794,0)),4)="http",HYPERLINK(INDEX('     2022    '!AD$2:AD$1794,MATCH(D374,'     2022    '!D$2:D$1794,0)),"Video"),""),"")</f>
        <v>Video</v>
      </c>
      <c r="G374" s="207">
        <f>INDEX('     2022    '!$A$1:$AC$1563,MATCH($D374,'     2022    '!$D$1:$D$1794,0),MATCH(G$1,'     2022    '!$A$1:$AC$1,0))</f>
        <v>5</v>
      </c>
      <c r="H374" s="150"/>
      <c r="I374" s="152">
        <f>INDEX('     2022    '!$A$1:$AC$1563,MATCH($D374,'     2022    '!$D$1:$D$1794,0),MATCH(I$1,'     2022    '!$A$1:$AC$1,0))</f>
        <v>104.19</v>
      </c>
      <c r="J374" s="150"/>
      <c r="K374" s="151">
        <f t="shared" si="11"/>
        <v>2.4166752242312168</v>
      </c>
      <c r="L374" s="152">
        <f>INDEX('     2022    '!$A$1:$AC$1563,MATCH($D374,'     2022    '!$D$1:$D$1794,0),MATCH(L$1,'     2022    '!$A$1:$AC$1,0))</f>
        <v>109.95872270252038</v>
      </c>
      <c r="M374" s="152">
        <f>INDEX('     2022    '!$A$1:$AC$1563,MATCH($D374,'     2022    '!$D$1:$D$1794,0),MATCH(M$1,'     2022    '!$A$1:$AC$1,0))</f>
        <v>120.83376121156084</v>
      </c>
      <c r="N374" s="153" t="str">
        <f>INDEX('     2022    '!$A$1:$AC$1563,MATCH($D374,'     2022    '!$D$1:$D$1794,0),MATCH(N$1,'     2022    '!$A$1:$AC$1,0))</f>
        <v>40mm</v>
      </c>
      <c r="O374" s="154">
        <f>INDEX('     2022    '!$A$1:$AC$1563,MATCH($D374,'     2022    '!$D$1:$D$1794,0),MATCH(O$1,'     2022    '!$A$1:$AC$1,0))</f>
        <v>50</v>
      </c>
      <c r="P374" s="153">
        <f>INDEX('     2022    '!$A$1:$AC$1563,MATCH($D374,'     2022    '!$D$1:$D$1794,0),MATCH(P$1,'     2022    '!$A$1:$AC$1,0))</f>
        <v>3</v>
      </c>
      <c r="Q374" s="153" t="str">
        <f>INDEX('     2022    '!$A$1:$AC$1563,MATCH($D374,'     2022    '!$D$1:$D$1794,0),MATCH(Q$1,'     2022    '!$A$1:$AC$1,0))</f>
        <v>Yes</v>
      </c>
      <c r="R374" s="155">
        <f>INDEX('     2022    '!$A$1:$AC$1563,MATCH($D374,'     2022    '!$D$1:$D$1794,0),MATCH(R$1,'     2022    '!$A$1:$AC$1,0))</f>
        <v>14</v>
      </c>
      <c r="S374" s="155">
        <f>INDEX('     2022    '!$A$1:$AC$1563,MATCH($D374,'     2022    '!$D$1:$D$1794,0),MATCH(S$1,'     2022    '!$A$1:$AC$1,0))</f>
        <v>3.1</v>
      </c>
      <c r="T374" s="155">
        <f>INDEX('     2022    '!$A$1:$AC$1563,MATCH($D374,'     2022    '!$D$1:$D$1794,0),MATCH(T$1,'     2022    '!$A$1:$AC$1,0))</f>
        <v>0.2</v>
      </c>
      <c r="U374" s="154" t="str">
        <f>INDEX('     2022    '!$A$1:$AC$1563,MATCH($D374,'     2022    '!$D$1:$D$1794,0),MATCH(U$1,'     2022    '!$A$1:$AC$1,0))</f>
        <v>1.4G</v>
      </c>
      <c r="V374" s="153" t="str">
        <f>INDEX('     2022    '!$A$1:$AC$1563,MATCH($D374,'     2022    '!$D$1:$D$1794,0),MATCH(V$1,'     2022    '!$A$1:$AC$1,0))</f>
        <v>UN0336</v>
      </c>
      <c r="W374" s="153" t="str">
        <f>INDEX('     2022    '!$A$1:$AC$1563,MATCH($D374,'     2022    '!$D$1:$D$1794,0),MATCH(W$1,'     2022    '!$A$1:$AC$1,0))</f>
        <v>F4</v>
      </c>
      <c r="X374" s="151" t="str">
        <f>INDEX('     2022    '!$A$1:$AC$1563,MATCH($D374,'     2022    '!$D$1:$D$1794,0),MATCH(X$1,'     2022    '!$A$1:$AC$1,0))</f>
        <v/>
      </c>
      <c r="Y374" s="151" t="str">
        <f>INDEX('     2022    '!$A$1:$AC$1563,MATCH($D374,'     2022    '!$D$1:$D$1794,0),MATCH(Y$1,'     2022    '!$A$1:$AC$1,0))</f>
        <v/>
      </c>
      <c r="Z374" s="156">
        <f>INDEX('     2022    '!$A$1:$AC$1563,MATCH($D374,'     2022    '!$D$1:$D$1794,0),MATCH(Z$1,'     2022    '!$A$1:$AC$1,0))</f>
        <v>4.8719999999999999E-2</v>
      </c>
      <c r="AA374" s="153" t="str">
        <f>INDEX('     2022    '!$A$1:$AC$1563,MATCH($D374,'     2022    '!$D$1:$D$1794,0),MATCH(AA$1,'     2022    '!$A$1:$AC$1,0))</f>
        <v>2806-F4-001951</v>
      </c>
      <c r="AB374" s="153" t="str">
        <f>INDEX('     2022    '!$A$1:$AC$1563,MATCH($D374,'     2022    '!$D$1:$D$1794,0),MATCH(AB$1,'     2022    '!$A$1:$AC$1,0))</f>
        <v>GB/HSE-362401</v>
      </c>
      <c r="AC374" s="153" t="str">
        <f>INDEX('     2022    '!$A$1:$AC$1563,MATCH($D374,'     2022    '!$D$1:$D$1794,0),MATCH(AC$1,'     2022    '!$A$1:$AC$1,0))</f>
        <v>11/30/2030</v>
      </c>
    </row>
    <row r="375" spans="1:29">
      <c r="A375" s="32">
        <f t="shared" si="10"/>
        <v>372</v>
      </c>
      <c r="B375" s="68" t="str">
        <f>INDEX('     2022    '!B$2:B$1794,MATCH(D375,'     2022    '!D$2:D$1794,0))</f>
        <v/>
      </c>
      <c r="C375" s="204" t="str">
        <f>INDEX('     2022    '!C$2:C$1794,MATCH(D375,'     2022    '!D$2:D$1794,0))</f>
        <v>Single Shot - 40mm</v>
      </c>
      <c r="D375" s="205" t="str">
        <f>INDEX('     2022    '!D:D,MATCH(A375,'     2022    '!AF:AF,0))</f>
        <v>C417</v>
      </c>
      <c r="E375" s="204" t="str">
        <f>INDEX('     2022    '!$A$1:$BP$1563,MATCH(D375,'     2022    '!$D$1:$D$1794,0),MATCH(E$1,'     2022    '!$A$1:$BH$1,0))</f>
        <v>40mm Cyan to red to gold crown mine</v>
      </c>
      <c r="F375" s="206" t="str">
        <f>IFERROR(IF(LEFT(INDEX('     2022    '!AD$2:AD$1794,MATCH(D375,'     2022    '!D$2:D$1794,0)),4)="http",HYPERLINK(INDEX('     2022    '!AD$2:AD$1794,MATCH(D375,'     2022    '!D$2:D$1794,0)),"Video"),""),"")</f>
        <v>Video</v>
      </c>
      <c r="G375" s="207">
        <f>INDEX('     2022    '!$A$1:$AC$1563,MATCH($D375,'     2022    '!$D$1:$D$1794,0),MATCH(G$1,'     2022    '!$A$1:$AC$1,0))</f>
        <v>1</v>
      </c>
      <c r="H375" s="150"/>
      <c r="I375" s="152">
        <f>INDEX('     2022    '!$A$1:$AC$1563,MATCH($D375,'     2022    '!$D$1:$D$1794,0),MATCH(I$1,'     2022    '!$A$1:$AC$1,0))</f>
        <v>109.64</v>
      </c>
      <c r="J375" s="150"/>
      <c r="K375" s="151">
        <f t="shared" si="11"/>
        <v>2.5378846348997475</v>
      </c>
      <c r="L375" s="152">
        <f>INDEX('     2022    '!$A$1:$AC$1563,MATCH($D375,'     2022    '!$D$1:$D$1794,0),MATCH(L$1,'     2022    '!$A$1:$AC$1,0))</f>
        <v>115.47375088793851</v>
      </c>
      <c r="M375" s="152">
        <f>INDEX('     2022    '!$A$1:$AC$1563,MATCH($D375,'     2022    '!$D$1:$D$1794,0),MATCH(M$1,'     2022    '!$A$1:$AC$1,0))</f>
        <v>126.89423174498737</v>
      </c>
      <c r="N375" s="153" t="str">
        <f>INDEX('     2022    '!$A$1:$AC$1563,MATCH($D375,'     2022    '!$D$1:$D$1794,0),MATCH(N$1,'     2022    '!$A$1:$AC$1,0))</f>
        <v>40mm</v>
      </c>
      <c r="O375" s="154">
        <f>INDEX('     2022    '!$A$1:$AC$1563,MATCH($D375,'     2022    '!$D$1:$D$1794,0),MATCH(O$1,'     2022    '!$A$1:$AC$1,0))</f>
        <v>50</v>
      </c>
      <c r="P375" s="153">
        <f>INDEX('     2022    '!$A$1:$AC$1563,MATCH($D375,'     2022    '!$D$1:$D$1794,0),MATCH(P$1,'     2022    '!$A$1:$AC$1,0))</f>
        <v>3</v>
      </c>
      <c r="Q375" s="153" t="str">
        <f>INDEX('     2022    '!$A$1:$AC$1563,MATCH($D375,'     2022    '!$D$1:$D$1794,0),MATCH(Q$1,'     2022    '!$A$1:$AC$1,0))</f>
        <v>Yes</v>
      </c>
      <c r="R375" s="155">
        <f>INDEX('     2022    '!$A$1:$AC$1563,MATCH($D375,'     2022    '!$D$1:$D$1794,0),MATCH(R$1,'     2022    '!$A$1:$AC$1,0))</f>
        <v>14</v>
      </c>
      <c r="S375" s="155">
        <f>INDEX('     2022    '!$A$1:$AC$1563,MATCH($D375,'     2022    '!$D$1:$D$1794,0),MATCH(S$1,'     2022    '!$A$1:$AC$1,0))</f>
        <v>3.1</v>
      </c>
      <c r="T375" s="155">
        <f>INDEX('     2022    '!$A$1:$AC$1563,MATCH($D375,'     2022    '!$D$1:$D$1794,0),MATCH(T$1,'     2022    '!$A$1:$AC$1,0))</f>
        <v>0.2</v>
      </c>
      <c r="U375" s="154" t="str">
        <f>INDEX('     2022    '!$A$1:$AC$1563,MATCH($D375,'     2022    '!$D$1:$D$1794,0),MATCH(U$1,'     2022    '!$A$1:$AC$1,0))</f>
        <v>1.4G</v>
      </c>
      <c r="V375" s="153" t="str">
        <f>INDEX('     2022    '!$A$1:$AC$1563,MATCH($D375,'     2022    '!$D$1:$D$1794,0),MATCH(V$1,'     2022    '!$A$1:$AC$1,0))</f>
        <v>UN0336</v>
      </c>
      <c r="W375" s="153" t="str">
        <f>INDEX('     2022    '!$A$1:$AC$1563,MATCH($D375,'     2022    '!$D$1:$D$1794,0),MATCH(W$1,'     2022    '!$A$1:$AC$1,0))</f>
        <v>F4</v>
      </c>
      <c r="X375" s="151" t="str">
        <f>INDEX('     2022    '!$A$1:$AC$1563,MATCH($D375,'     2022    '!$D$1:$D$1794,0),MATCH(X$1,'     2022    '!$A$1:$AC$1,0))</f>
        <v/>
      </c>
      <c r="Y375" s="151" t="str">
        <f>INDEX('     2022    '!$A$1:$AC$1563,MATCH($D375,'     2022    '!$D$1:$D$1794,0),MATCH(Y$1,'     2022    '!$A$1:$AC$1,0))</f>
        <v/>
      </c>
      <c r="Z375" s="156">
        <f>INDEX('     2022    '!$A$1:$AC$1563,MATCH($D375,'     2022    '!$D$1:$D$1794,0),MATCH(Z$1,'     2022    '!$A$1:$AC$1,0))</f>
        <v>4.8719999999999999E-2</v>
      </c>
      <c r="AA375" s="153" t="str">
        <f>INDEX('     2022    '!$A$1:$AC$1563,MATCH($D375,'     2022    '!$D$1:$D$1794,0),MATCH(AA$1,'     2022    '!$A$1:$AC$1,0))</f>
        <v>2806-F4-001951</v>
      </c>
      <c r="AB375" s="153" t="str">
        <f>INDEX('     2022    '!$A$1:$AC$1563,MATCH($D375,'     2022    '!$D$1:$D$1794,0),MATCH(AB$1,'     2022    '!$A$1:$AC$1,0))</f>
        <v>GB/HSE-362406</v>
      </c>
      <c r="AC375" s="153" t="str">
        <f>INDEX('     2022    '!$A$1:$AC$1563,MATCH($D375,'     2022    '!$D$1:$D$1794,0),MATCH(AC$1,'     2022    '!$A$1:$AC$1,0))</f>
        <v>11/30/2030</v>
      </c>
    </row>
    <row r="376" spans="1:29">
      <c r="A376" s="32">
        <f t="shared" si="10"/>
        <v>373</v>
      </c>
      <c r="B376" s="68" t="str">
        <f>INDEX('     2022    '!B$2:B$1794,MATCH(D376,'     2022    '!D$2:D$1794,0))</f>
        <v/>
      </c>
      <c r="C376" s="204" t="str">
        <f>INDEX('     2022    '!C$2:C$1794,MATCH(D376,'     2022    '!D$2:D$1794,0))</f>
        <v>Single Shot - 40mm</v>
      </c>
      <c r="D376" s="205" t="str">
        <f>INDEX('     2022    '!D:D,MATCH(A376,'     2022    '!AF:AF,0))</f>
        <v>C418</v>
      </c>
      <c r="E376" s="204" t="str">
        <f>INDEX('     2022    '!$A$1:$BP$1563,MATCH(D376,'     2022    '!$D$1:$D$1794,0),MATCH(E$1,'     2022    '!$A$1:$BH$1,0))</f>
        <v>40mm Wave to green swimming fish mine</v>
      </c>
      <c r="F376" s="206" t="str">
        <f>IFERROR(IF(LEFT(INDEX('     2022    '!AD$2:AD$1794,MATCH(D376,'     2022    '!D$2:D$1794,0)),4)="http",HYPERLINK(INDEX('     2022    '!AD$2:AD$1794,MATCH(D376,'     2022    '!D$2:D$1794,0)),"Video"),""),"")</f>
        <v>Video</v>
      </c>
      <c r="G376" s="207">
        <f>INDEX('     2022    '!$A$1:$AC$1563,MATCH($D376,'     2022    '!$D$1:$D$1794,0),MATCH(G$1,'     2022    '!$A$1:$AC$1,0))</f>
        <v>0</v>
      </c>
      <c r="H376" s="150"/>
      <c r="I376" s="152">
        <f>INDEX('     2022    '!$A$1:$AC$1563,MATCH($D376,'     2022    '!$D$1:$D$1794,0),MATCH(I$1,'     2022    '!$A$1:$AC$1,0))</f>
        <v>120.25</v>
      </c>
      <c r="J376" s="150"/>
      <c r="K376" s="151">
        <f t="shared" si="11"/>
        <v>2.7681895471769788</v>
      </c>
      <c r="L376" s="152">
        <f>INDEX('     2022    '!$A$1:$AC$1563,MATCH($D376,'     2022    '!$D$1:$D$1794,0),MATCH(L$1,'     2022    '!$A$1:$AC$1,0))</f>
        <v>125.95262439655254</v>
      </c>
      <c r="M376" s="152">
        <f>INDEX('     2022    '!$A$1:$AC$1563,MATCH($D376,'     2022    '!$D$1:$D$1794,0),MATCH(M$1,'     2022    '!$A$1:$AC$1,0))</f>
        <v>138.40947735884893</v>
      </c>
      <c r="N376" s="153" t="str">
        <f>INDEX('     2022    '!$A$1:$AC$1563,MATCH($D376,'     2022    '!$D$1:$D$1794,0),MATCH(N$1,'     2022    '!$A$1:$AC$1,0))</f>
        <v>40mm</v>
      </c>
      <c r="O376" s="154">
        <f>INDEX('     2022    '!$A$1:$AC$1563,MATCH($D376,'     2022    '!$D$1:$D$1794,0),MATCH(O$1,'     2022    '!$A$1:$AC$1,0))</f>
        <v>50</v>
      </c>
      <c r="P376" s="153">
        <f>INDEX('     2022    '!$A$1:$AC$1563,MATCH($D376,'     2022    '!$D$1:$D$1794,0),MATCH(P$1,'     2022    '!$A$1:$AC$1,0))</f>
        <v>3</v>
      </c>
      <c r="Q376" s="153" t="str">
        <f>INDEX('     2022    '!$A$1:$AC$1563,MATCH($D376,'     2022    '!$D$1:$D$1794,0),MATCH(Q$1,'     2022    '!$A$1:$AC$1,0))</f>
        <v>Yes</v>
      </c>
      <c r="R376" s="155">
        <f>INDEX('     2022    '!$A$1:$AC$1563,MATCH($D376,'     2022    '!$D$1:$D$1794,0),MATCH(R$1,'     2022    '!$A$1:$AC$1,0))</f>
        <v>12</v>
      </c>
      <c r="S376" s="155">
        <f>INDEX('     2022    '!$A$1:$AC$1563,MATCH($D376,'     2022    '!$D$1:$D$1794,0),MATCH(S$1,'     2022    '!$A$1:$AC$1,0))</f>
        <v>3.1</v>
      </c>
      <c r="T376" s="155">
        <f>INDEX('     2022    '!$A$1:$AC$1563,MATCH($D376,'     2022    '!$D$1:$D$1794,0),MATCH(T$1,'     2022    '!$A$1:$AC$1,0))</f>
        <v>0.2</v>
      </c>
      <c r="U376" s="154" t="str">
        <f>INDEX('     2022    '!$A$1:$AC$1563,MATCH($D376,'     2022    '!$D$1:$D$1794,0),MATCH(U$1,'     2022    '!$A$1:$AC$1,0))</f>
        <v>1.4G</v>
      </c>
      <c r="V376" s="153" t="str">
        <f>INDEX('     2022    '!$A$1:$AC$1563,MATCH($D376,'     2022    '!$D$1:$D$1794,0),MATCH(V$1,'     2022    '!$A$1:$AC$1,0))</f>
        <v>UN0336</v>
      </c>
      <c r="W376" s="153" t="str">
        <f>INDEX('     2022    '!$A$1:$AC$1563,MATCH($D376,'     2022    '!$D$1:$D$1794,0),MATCH(W$1,'     2022    '!$A$1:$AC$1,0))</f>
        <v>F4</v>
      </c>
      <c r="X376" s="151" t="str">
        <f>INDEX('     2022    '!$A$1:$AC$1563,MATCH($D376,'     2022    '!$D$1:$D$1794,0),MATCH(X$1,'     2022    '!$A$1:$AC$1,0))</f>
        <v/>
      </c>
      <c r="Y376" s="151" t="str">
        <f>INDEX('     2022    '!$A$1:$AC$1563,MATCH($D376,'     2022    '!$D$1:$D$1794,0),MATCH(Y$1,'     2022    '!$A$1:$AC$1,0))</f>
        <v/>
      </c>
      <c r="Z376" s="156">
        <f>INDEX('     2022    '!$A$1:$AC$1563,MATCH($D376,'     2022    '!$D$1:$D$1794,0),MATCH(Z$1,'     2022    '!$A$1:$AC$1,0))</f>
        <v>4.7899999999999998E-2</v>
      </c>
      <c r="AA376" s="153" t="str">
        <f>INDEX('     2022    '!$A$1:$AC$1563,MATCH($D376,'     2022    '!$D$1:$D$1794,0),MATCH(AA$1,'     2022    '!$A$1:$AC$1,0))</f>
        <v>2806-F4-001951</v>
      </c>
      <c r="AB376" s="153" t="str">
        <f>INDEX('     2022    '!$A$1:$AC$1563,MATCH($D376,'     2022    '!$D$1:$D$1794,0),MATCH(AB$1,'     2022    '!$A$1:$AC$1,0))</f>
        <v>GB/HSE-362407</v>
      </c>
      <c r="AC376" s="153" t="str">
        <f>INDEX('     2022    '!$A$1:$AC$1563,MATCH($D376,'     2022    '!$D$1:$D$1794,0),MATCH(AC$1,'     2022    '!$A$1:$AC$1,0))</f>
        <v>11/30/2030</v>
      </c>
    </row>
    <row r="377" spans="1:29">
      <c r="A377" s="32">
        <f t="shared" si="10"/>
        <v>374</v>
      </c>
      <c r="B377" s="68" t="str">
        <f>INDEX('     2022    '!B$2:B$1794,MATCH(D377,'     2022    '!D$2:D$1794,0))</f>
        <v/>
      </c>
      <c r="C377" s="204" t="str">
        <f>INDEX('     2022    '!C$2:C$1794,MATCH(D377,'     2022    '!D$2:D$1794,0))</f>
        <v>Single Shot - 40mm</v>
      </c>
      <c r="D377" s="205" t="str">
        <f>INDEX('     2022    '!D:D,MATCH(A377,'     2022    '!AF:AF,0))</f>
        <v>C411</v>
      </c>
      <c r="E377" s="204" t="str">
        <f>INDEX('     2022    '!$A$1:$BP$1563,MATCH(D377,'     2022    '!$D$1:$D$1794,0),MATCH(E$1,'     2022    '!$A$1:$BH$1,0))</f>
        <v>40mm Silver swimming star with white strobe mines</v>
      </c>
      <c r="F377" s="206" t="str">
        <f>IFERROR(IF(LEFT(INDEX('     2022    '!AD$2:AD$1794,MATCH(D377,'     2022    '!D$2:D$1794,0)),4)="http",HYPERLINK(INDEX('     2022    '!AD$2:AD$1794,MATCH(D377,'     2022    '!D$2:D$1794,0)),"Video"),""),"")</f>
        <v>Video</v>
      </c>
      <c r="G377" s="207">
        <f>INDEX('     2022    '!$A$1:$AC$1563,MATCH($D377,'     2022    '!$D$1:$D$1794,0),MATCH(G$1,'     2022    '!$A$1:$AC$1,0))</f>
        <v>0</v>
      </c>
      <c r="H377" s="150"/>
      <c r="I377" s="152">
        <f>INDEX('     2022    '!$A$1:$AC$1563,MATCH($D377,'     2022    '!$D$1:$D$1794,0),MATCH(I$1,'     2022    '!$A$1:$AC$1,0))</f>
        <v>120.53</v>
      </c>
      <c r="J377" s="150"/>
      <c r="K377" s="151">
        <f t="shared" si="11"/>
        <v>2.7803034562368079</v>
      </c>
      <c r="L377" s="152">
        <f>INDEX('     2022    '!$A$1:$AC$1563,MATCH($D377,'     2022    '!$D$1:$D$1794,0),MATCH(L$1,'     2022    '!$A$1:$AC$1,0))</f>
        <v>126.50380725877476</v>
      </c>
      <c r="M377" s="152">
        <f>INDEX('     2022    '!$A$1:$AC$1563,MATCH($D377,'     2022    '!$D$1:$D$1794,0),MATCH(M$1,'     2022    '!$A$1:$AC$1,0))</f>
        <v>139.01517281184039</v>
      </c>
      <c r="N377" s="153" t="str">
        <f>INDEX('     2022    '!$A$1:$AC$1563,MATCH($D377,'     2022    '!$D$1:$D$1794,0),MATCH(N$1,'     2022    '!$A$1:$AC$1,0))</f>
        <v>40mm</v>
      </c>
      <c r="O377" s="154">
        <f>INDEX('     2022    '!$A$1:$AC$1563,MATCH($D377,'     2022    '!$D$1:$D$1794,0),MATCH(O$1,'     2022    '!$A$1:$AC$1,0))</f>
        <v>50</v>
      </c>
      <c r="P377" s="153">
        <f>INDEX('     2022    '!$A$1:$AC$1563,MATCH($D377,'     2022    '!$D$1:$D$1794,0),MATCH(P$1,'     2022    '!$A$1:$AC$1,0))</f>
        <v>3</v>
      </c>
      <c r="Q377" s="153" t="str">
        <f>INDEX('     2022    '!$A$1:$AC$1563,MATCH($D377,'     2022    '!$D$1:$D$1794,0),MATCH(Q$1,'     2022    '!$A$1:$AC$1,0))</f>
        <v>Yes</v>
      </c>
      <c r="R377" s="155">
        <f>INDEX('     2022    '!$A$1:$AC$1563,MATCH($D377,'     2022    '!$D$1:$D$1794,0),MATCH(R$1,'     2022    '!$A$1:$AC$1,0))</f>
        <v>13</v>
      </c>
      <c r="S377" s="155">
        <f>INDEX('     2022    '!$A$1:$AC$1563,MATCH($D377,'     2022    '!$D$1:$D$1794,0),MATCH(S$1,'     2022    '!$A$1:$AC$1,0))</f>
        <v>3.1</v>
      </c>
      <c r="T377" s="155">
        <f>INDEX('     2022    '!$A$1:$AC$1563,MATCH($D377,'     2022    '!$D$1:$D$1794,0),MATCH(T$1,'     2022    '!$A$1:$AC$1,0))</f>
        <v>0.2</v>
      </c>
      <c r="U377" s="154" t="str">
        <f>INDEX('     2022    '!$A$1:$AC$1563,MATCH($D377,'     2022    '!$D$1:$D$1794,0),MATCH(U$1,'     2022    '!$A$1:$AC$1,0))</f>
        <v>1.4G</v>
      </c>
      <c r="V377" s="153" t="str">
        <f>INDEX('     2022    '!$A$1:$AC$1563,MATCH($D377,'     2022    '!$D$1:$D$1794,0),MATCH(V$1,'     2022    '!$A$1:$AC$1,0))</f>
        <v>UN0336</v>
      </c>
      <c r="W377" s="153" t="str">
        <f>INDEX('     2022    '!$A$1:$AC$1563,MATCH($D377,'     2022    '!$D$1:$D$1794,0),MATCH(W$1,'     2022    '!$A$1:$AC$1,0))</f>
        <v>F4</v>
      </c>
      <c r="X377" s="151" t="str">
        <f>INDEX('     2022    '!$A$1:$AC$1563,MATCH($D377,'     2022    '!$D$1:$D$1794,0),MATCH(X$1,'     2022    '!$A$1:$AC$1,0))</f>
        <v/>
      </c>
      <c r="Y377" s="151" t="str">
        <f>INDEX('     2022    '!$A$1:$AC$1563,MATCH($D377,'     2022    '!$D$1:$D$1794,0),MATCH(Y$1,'     2022    '!$A$1:$AC$1,0))</f>
        <v/>
      </c>
      <c r="Z377" s="156">
        <f>INDEX('     2022    '!$A$1:$AC$1563,MATCH($D377,'     2022    '!$D$1:$D$1794,0),MATCH(Z$1,'     2022    '!$A$1:$AC$1,0))</f>
        <v>4.8719999999999999E-2</v>
      </c>
      <c r="AA377" s="153" t="str">
        <f>INDEX('     2022    '!$A$1:$AC$1563,MATCH($D377,'     2022    '!$D$1:$D$1794,0),MATCH(AA$1,'     2022    '!$A$1:$AC$1,0))</f>
        <v>2806-F4-001951</v>
      </c>
      <c r="AB377" s="153" t="str">
        <f>INDEX('     2022    '!$A$1:$AC$1563,MATCH($D377,'     2022    '!$D$1:$D$1794,0),MATCH(AB$1,'     2022    '!$A$1:$AC$1,0))</f>
        <v>GB/HSE-362404</v>
      </c>
      <c r="AC377" s="153" t="str">
        <f>INDEX('     2022    '!$A$1:$AC$1563,MATCH($D377,'     2022    '!$D$1:$D$1794,0),MATCH(AC$1,'     2022    '!$A$1:$AC$1,0))</f>
        <v>11/30/2030</v>
      </c>
    </row>
    <row r="378" spans="1:29">
      <c r="A378" s="32">
        <f t="shared" si="10"/>
        <v>375</v>
      </c>
      <c r="B378" s="68" t="str">
        <f>INDEX('     2022    '!B$2:B$1794,MATCH(D378,'     2022    '!D$2:D$1794,0))</f>
        <v/>
      </c>
      <c r="C378" s="204" t="str">
        <f>INDEX('     2022    '!C$2:C$1794,MATCH(D378,'     2022    '!D$2:D$1794,0))</f>
        <v>Single Shot - 40mm</v>
      </c>
      <c r="D378" s="205" t="str">
        <f>INDEX('     2022    '!D:D,MATCH(A378,'     2022    '!AF:AF,0))</f>
        <v>RCS40(ND)-EA07</v>
      </c>
      <c r="E378" s="204" t="str">
        <f>INDEX('     2022    '!$A$1:$BP$1563,MATCH(D378,'     2022    '!$D$1:$D$1794,0),MATCH(E$1,'     2022    '!$A$1:$BH$1,0))</f>
        <v>40mm White Strobe mine. ULTRA LOW DEBRIS</v>
      </c>
      <c r="F378" s="206" t="str">
        <f>IFERROR(IF(LEFT(INDEX('     2022    '!AD$2:AD$1794,MATCH(D378,'     2022    '!D$2:D$1794,0)),4)="http",HYPERLINK(INDEX('     2022    '!AD$2:AD$1794,MATCH(D378,'     2022    '!D$2:D$1794,0)),"Video"),""),"")</f>
        <v/>
      </c>
      <c r="G378" s="207">
        <f>INDEX('     2022    '!$A$1:$AC$1563,MATCH($D378,'     2022    '!$D$1:$D$1794,0),MATCH(G$1,'     2022    '!$A$1:$AC$1,0))</f>
        <v>2</v>
      </c>
      <c r="H378" s="150"/>
      <c r="I378" s="152">
        <f>INDEX('     2022    '!$A$1:$AC$1563,MATCH($D378,'     2022    '!$D$1:$D$1794,0),MATCH(I$1,'     2022    '!$A$1:$AC$1,0))</f>
        <v>106.56</v>
      </c>
      <c r="J378" s="150"/>
      <c r="K378" s="151">
        <f t="shared" si="11"/>
        <v>2.1738240000000002</v>
      </c>
      <c r="L378" s="152">
        <f>INDEX('     2022    '!$A$1:$AC$1563,MATCH($D378,'     2022    '!$D$1:$D$1794,0),MATCH(L$1,'     2022    '!$A$1:$AC$1,0))</f>
        <v>108.69120000000001</v>
      </c>
      <c r="M378" s="152">
        <f>INDEX('     2022    '!$A$1:$AC$1563,MATCH($D378,'     2022    '!$D$1:$D$1794,0),MATCH(M$1,'     2022    '!$A$1:$AC$1,0))</f>
        <v>108.69120000000001</v>
      </c>
      <c r="N378" s="153" t="str">
        <f>INDEX('     2022    '!$A$1:$AC$1563,MATCH($D378,'     2022    '!$D$1:$D$1794,0),MATCH(N$1,'     2022    '!$A$1:$AC$1,0))</f>
        <v>40mm</v>
      </c>
      <c r="O378" s="154">
        <f>INDEX('     2022    '!$A$1:$AC$1563,MATCH($D378,'     2022    '!$D$1:$D$1794,0),MATCH(O$1,'     2022    '!$A$1:$AC$1,0))</f>
        <v>50</v>
      </c>
      <c r="P378" s="153">
        <f>INDEX('     2022    '!$A$1:$AC$1563,MATCH($D378,'     2022    '!$D$1:$D$1794,0),MATCH(P$1,'     2022    '!$A$1:$AC$1,0))</f>
        <v>3</v>
      </c>
      <c r="Q378" s="153" t="str">
        <f>INDEX('     2022    '!$A$1:$AC$1563,MATCH($D378,'     2022    '!$D$1:$D$1794,0),MATCH(Q$1,'     2022    '!$A$1:$AC$1,0))</f>
        <v>Yes</v>
      </c>
      <c r="R378" s="155">
        <f>INDEX('     2022    '!$A$1:$AC$1563,MATCH($D378,'     2022    '!$D$1:$D$1794,0),MATCH(R$1,'     2022    '!$A$1:$AC$1,0))</f>
        <v>7</v>
      </c>
      <c r="S378" s="155">
        <f>INDEX('     2022    '!$A$1:$AC$1563,MATCH($D378,'     2022    '!$D$1:$D$1794,0),MATCH(S$1,'     2022    '!$A$1:$AC$1,0))</f>
        <v>2.2000000000000002</v>
      </c>
      <c r="T378" s="155">
        <f>INDEX('     2022    '!$A$1:$AC$1563,MATCH($D378,'     2022    '!$D$1:$D$1794,0),MATCH(T$1,'     2022    '!$A$1:$AC$1,0))</f>
        <v>0.3</v>
      </c>
      <c r="U378" s="154" t="str">
        <f>INDEX('     2022    '!$A$1:$AC$1563,MATCH($D378,'     2022    '!$D$1:$D$1794,0),MATCH(U$1,'     2022    '!$A$1:$AC$1,0))</f>
        <v/>
      </c>
      <c r="V378" s="153" t="str">
        <f>INDEX('     2022    '!$A$1:$AC$1563,MATCH($D378,'     2022    '!$D$1:$D$1794,0),MATCH(V$1,'     2022    '!$A$1:$AC$1,0))</f>
        <v>UN0431</v>
      </c>
      <c r="W378" s="153" t="str">
        <f>INDEX('     2022    '!$A$1:$AC$1563,MATCH($D378,'     2022    '!$D$1:$D$1794,0),MATCH(W$1,'     2022    '!$A$1:$AC$1,0))</f>
        <v>T1</v>
      </c>
      <c r="X378" s="151" t="str">
        <f>INDEX('     2022    '!$A$1:$AC$1563,MATCH($D378,'     2022    '!$D$1:$D$1794,0),MATCH(X$1,'     2022    '!$A$1:$AC$1,0))</f>
        <v/>
      </c>
      <c r="Y378" s="151" t="str">
        <f>INDEX('     2022    '!$A$1:$AC$1563,MATCH($D378,'     2022    '!$D$1:$D$1794,0),MATCH(Y$1,'     2022    '!$A$1:$AC$1,0))</f>
        <v/>
      </c>
      <c r="Z378" s="156">
        <f>INDEX('     2022    '!$A$1:$AC$1563,MATCH($D378,'     2022    '!$D$1:$D$1794,0),MATCH(Z$1,'     2022    '!$A$1:$AC$1,0))</f>
        <v>0.05</v>
      </c>
      <c r="AA378" s="153" t="str">
        <f>INDEX('     2022    '!$A$1:$AC$1563,MATCH($D378,'     2022    '!$D$1:$D$1794,0),MATCH(AA$1,'     2022    '!$A$1:$AC$1,0))</f>
        <v>1008-T1-69254639</v>
      </c>
      <c r="AB378" s="153" t="str">
        <f>INDEX('     2022    '!$A$1:$AC$1563,MATCH($D378,'     2022    '!$D$1:$D$1794,0),MATCH(AB$1,'     2022    '!$A$1:$AC$1,0))</f>
        <v>PL/IMP19343</v>
      </c>
      <c r="AC378" s="153" t="str">
        <f>INDEX('     2022    '!$A$1:$AC$1563,MATCH($D378,'     2022    '!$D$1:$D$1794,0),MATCH(AC$1,'     2022    '!$A$1:$AC$1,0))</f>
        <v>12/31/2099</v>
      </c>
    </row>
    <row r="379" spans="1:29">
      <c r="A379" s="32">
        <f t="shared" si="10"/>
        <v>376</v>
      </c>
      <c r="B379" s="68" t="str">
        <f>INDEX('     2022    '!B$2:B$1794,MATCH(D379,'     2022    '!D$2:D$1794,0))</f>
        <v/>
      </c>
      <c r="C379" s="204" t="str">
        <f>INDEX('     2022    '!C$2:C$1794,MATCH(D379,'     2022    '!D$2:D$1794,0))</f>
        <v>Single Shot - 40mm</v>
      </c>
      <c r="D379" s="205" t="str">
        <f>INDEX('     2022    '!D:D,MATCH(A379,'     2022    '!AF:AF,0))</f>
        <v>RCS40(ND)-EA15</v>
      </c>
      <c r="E379" s="204" t="str">
        <f>INDEX('     2022    '!$A$1:$BP$1563,MATCH(D379,'     2022    '!$D$1:$D$1794,0),MATCH(E$1,'     2022    '!$A$1:$BH$1,0))</f>
        <v>40mm Blue , Red, White Strobe, 3 layers Star Mine. ULTRA LOW DEBRIS</v>
      </c>
      <c r="F379" s="206" t="str">
        <f>IFERROR(IF(LEFT(INDEX('     2022    '!AD$2:AD$1794,MATCH(D379,'     2022    '!D$2:D$1794,0)),4)="http",HYPERLINK(INDEX('     2022    '!AD$2:AD$1794,MATCH(D379,'     2022    '!D$2:D$1794,0)),"Video"),""),"")</f>
        <v/>
      </c>
      <c r="G379" s="207">
        <f>INDEX('     2022    '!$A$1:$AC$1563,MATCH($D379,'     2022    '!$D$1:$D$1794,0),MATCH(G$1,'     2022    '!$A$1:$AC$1,0))</f>
        <v>3</v>
      </c>
      <c r="H379" s="150"/>
      <c r="I379" s="152">
        <f>INDEX('     2022    '!$A$1:$AC$1563,MATCH($D379,'     2022    '!$D$1:$D$1794,0),MATCH(I$1,'     2022    '!$A$1:$AC$1,0))</f>
        <v>106.56</v>
      </c>
      <c r="J379" s="150"/>
      <c r="K379" s="151">
        <f t="shared" si="11"/>
        <v>2.1738240000000002</v>
      </c>
      <c r="L379" s="152">
        <f>INDEX('     2022    '!$A$1:$AC$1563,MATCH($D379,'     2022    '!$D$1:$D$1794,0),MATCH(L$1,'     2022    '!$A$1:$AC$1,0))</f>
        <v>108.69120000000001</v>
      </c>
      <c r="M379" s="152">
        <f>INDEX('     2022    '!$A$1:$AC$1563,MATCH($D379,'     2022    '!$D$1:$D$1794,0),MATCH(M$1,'     2022    '!$A$1:$AC$1,0))</f>
        <v>108.69120000000001</v>
      </c>
      <c r="N379" s="153" t="str">
        <f>INDEX('     2022    '!$A$1:$AC$1563,MATCH($D379,'     2022    '!$D$1:$D$1794,0),MATCH(N$1,'     2022    '!$A$1:$AC$1,0))</f>
        <v>40mm</v>
      </c>
      <c r="O379" s="154">
        <f>INDEX('     2022    '!$A$1:$AC$1563,MATCH($D379,'     2022    '!$D$1:$D$1794,0),MATCH(O$1,'     2022    '!$A$1:$AC$1,0))</f>
        <v>50</v>
      </c>
      <c r="P379" s="153">
        <f>INDEX('     2022    '!$A$1:$AC$1563,MATCH($D379,'     2022    '!$D$1:$D$1794,0),MATCH(P$1,'     2022    '!$A$1:$AC$1,0))</f>
        <v>3</v>
      </c>
      <c r="Q379" s="153" t="str">
        <f>INDEX('     2022    '!$A$1:$AC$1563,MATCH($D379,'     2022    '!$D$1:$D$1794,0),MATCH(Q$1,'     2022    '!$A$1:$AC$1,0))</f>
        <v>Yes</v>
      </c>
      <c r="R379" s="155">
        <f>INDEX('     2022    '!$A$1:$AC$1563,MATCH($D379,'     2022    '!$D$1:$D$1794,0),MATCH(R$1,'     2022    '!$A$1:$AC$1,0))</f>
        <v>7</v>
      </c>
      <c r="S379" s="155">
        <f>INDEX('     2022    '!$A$1:$AC$1563,MATCH($D379,'     2022    '!$D$1:$D$1794,0),MATCH(S$1,'     2022    '!$A$1:$AC$1,0))</f>
        <v>2.2000000000000002</v>
      </c>
      <c r="T379" s="155">
        <f>INDEX('     2022    '!$A$1:$AC$1563,MATCH($D379,'     2022    '!$D$1:$D$1794,0),MATCH(T$1,'     2022    '!$A$1:$AC$1,0))</f>
        <v>0.3</v>
      </c>
      <c r="U379" s="154" t="str">
        <f>INDEX('     2022    '!$A$1:$AC$1563,MATCH($D379,'     2022    '!$D$1:$D$1794,0),MATCH(U$1,'     2022    '!$A$1:$AC$1,0))</f>
        <v/>
      </c>
      <c r="V379" s="153" t="str">
        <f>INDEX('     2022    '!$A$1:$AC$1563,MATCH($D379,'     2022    '!$D$1:$D$1794,0),MATCH(V$1,'     2022    '!$A$1:$AC$1,0))</f>
        <v>UN0431</v>
      </c>
      <c r="W379" s="153" t="str">
        <f>INDEX('     2022    '!$A$1:$AC$1563,MATCH($D379,'     2022    '!$D$1:$D$1794,0),MATCH(W$1,'     2022    '!$A$1:$AC$1,0))</f>
        <v>T1</v>
      </c>
      <c r="X379" s="151" t="str">
        <f>INDEX('     2022    '!$A$1:$AC$1563,MATCH($D379,'     2022    '!$D$1:$D$1794,0),MATCH(X$1,'     2022    '!$A$1:$AC$1,0))</f>
        <v/>
      </c>
      <c r="Y379" s="151" t="str">
        <f>INDEX('     2022    '!$A$1:$AC$1563,MATCH($D379,'     2022    '!$D$1:$D$1794,0),MATCH(Y$1,'     2022    '!$A$1:$AC$1,0))</f>
        <v/>
      </c>
      <c r="Z379" s="156">
        <f>INDEX('     2022    '!$A$1:$AC$1563,MATCH($D379,'     2022    '!$D$1:$D$1794,0),MATCH(Z$1,'     2022    '!$A$1:$AC$1,0))</f>
        <v>0.05</v>
      </c>
      <c r="AA379" s="153" t="str">
        <f>INDEX('     2022    '!$A$1:$AC$1563,MATCH($D379,'     2022    '!$D$1:$D$1794,0),MATCH(AA$1,'     2022    '!$A$1:$AC$1,0))</f>
        <v>1008-T1-69254639</v>
      </c>
      <c r="AB379" s="153" t="str">
        <f>INDEX('     2022    '!$A$1:$AC$1563,MATCH($D379,'     2022    '!$D$1:$D$1794,0),MATCH(AB$1,'     2022    '!$A$1:$AC$1,0))</f>
        <v>PL/IMP19343</v>
      </c>
      <c r="AC379" s="153" t="str">
        <f>INDEX('     2022    '!$A$1:$AC$1563,MATCH($D379,'     2022    '!$D$1:$D$1794,0),MATCH(AC$1,'     2022    '!$A$1:$AC$1,0))</f>
        <v>12/31/2099</v>
      </c>
    </row>
    <row r="380" spans="1:29">
      <c r="A380" s="32">
        <f t="shared" si="10"/>
        <v>377</v>
      </c>
      <c r="B380" s="68" t="str">
        <f>INDEX('     2022    '!B$2:B$1794,MATCH(D380,'     2022    '!D$2:D$1794,0))</f>
        <v/>
      </c>
      <c r="C380" s="204" t="str">
        <f>INDEX('     2022    '!C$2:C$1794,MATCH(D380,'     2022    '!D$2:D$1794,0))</f>
        <v>Single Shot - 40mm</v>
      </c>
      <c r="D380" s="205" t="str">
        <f>INDEX('     2022    '!D:D,MATCH(A380,'     2022    '!AF:AF,0))</f>
        <v>RCS40(ND)-EA19</v>
      </c>
      <c r="E380" s="204" t="str">
        <f>INDEX('     2022    '!$A$1:$BP$1563,MATCH(D380,'     2022    '!$D$1:$D$1794,0),MATCH(E$1,'     2022    '!$A$1:$BH$1,0))</f>
        <v>40mm Orange Stars mine. ULTRA LOW DEBRIS</v>
      </c>
      <c r="F380" s="206" t="str">
        <f>IFERROR(IF(LEFT(INDEX('     2022    '!AD$2:AD$1794,MATCH(D380,'     2022    '!D$2:D$1794,0)),4)="http",HYPERLINK(INDEX('     2022    '!AD$2:AD$1794,MATCH(D380,'     2022    '!D$2:D$1794,0)),"Video"),""),"")</f>
        <v/>
      </c>
      <c r="G380" s="207">
        <f>INDEX('     2022    '!$A$1:$AC$1563,MATCH($D380,'     2022    '!$D$1:$D$1794,0),MATCH(G$1,'     2022    '!$A$1:$AC$1,0))</f>
        <v>6</v>
      </c>
      <c r="H380" s="150"/>
      <c r="I380" s="152">
        <f>INDEX('     2022    '!$A$1:$AC$1563,MATCH($D380,'     2022    '!$D$1:$D$1794,0),MATCH(I$1,'     2022    '!$A$1:$AC$1,0))</f>
        <v>106.56</v>
      </c>
      <c r="J380" s="150"/>
      <c r="K380" s="151">
        <f t="shared" si="11"/>
        <v>2.1738240000000002</v>
      </c>
      <c r="L380" s="152">
        <f>INDEX('     2022    '!$A$1:$AC$1563,MATCH($D380,'     2022    '!$D$1:$D$1794,0),MATCH(L$1,'     2022    '!$A$1:$AC$1,0))</f>
        <v>108.69120000000001</v>
      </c>
      <c r="M380" s="152">
        <f>INDEX('     2022    '!$A$1:$AC$1563,MATCH($D380,'     2022    '!$D$1:$D$1794,0),MATCH(M$1,'     2022    '!$A$1:$AC$1,0))</f>
        <v>108.69120000000001</v>
      </c>
      <c r="N380" s="153" t="str">
        <f>INDEX('     2022    '!$A$1:$AC$1563,MATCH($D380,'     2022    '!$D$1:$D$1794,0),MATCH(N$1,'     2022    '!$A$1:$AC$1,0))</f>
        <v>40mm</v>
      </c>
      <c r="O380" s="154">
        <f>INDEX('     2022    '!$A$1:$AC$1563,MATCH($D380,'     2022    '!$D$1:$D$1794,0),MATCH(O$1,'     2022    '!$A$1:$AC$1,0))</f>
        <v>50</v>
      </c>
      <c r="P380" s="153">
        <f>INDEX('     2022    '!$A$1:$AC$1563,MATCH($D380,'     2022    '!$D$1:$D$1794,0),MATCH(P$1,'     2022    '!$A$1:$AC$1,0))</f>
        <v>3</v>
      </c>
      <c r="Q380" s="153" t="str">
        <f>INDEX('     2022    '!$A$1:$AC$1563,MATCH($D380,'     2022    '!$D$1:$D$1794,0),MATCH(Q$1,'     2022    '!$A$1:$AC$1,0))</f>
        <v>Yes</v>
      </c>
      <c r="R380" s="155">
        <f>INDEX('     2022    '!$A$1:$AC$1563,MATCH($D380,'     2022    '!$D$1:$D$1794,0),MATCH(R$1,'     2022    '!$A$1:$AC$1,0))</f>
        <v>7</v>
      </c>
      <c r="S380" s="155">
        <f>INDEX('     2022    '!$A$1:$AC$1563,MATCH($D380,'     2022    '!$D$1:$D$1794,0),MATCH(S$1,'     2022    '!$A$1:$AC$1,0))</f>
        <v>2.2000000000000002</v>
      </c>
      <c r="T380" s="155">
        <f>INDEX('     2022    '!$A$1:$AC$1563,MATCH($D380,'     2022    '!$D$1:$D$1794,0),MATCH(T$1,'     2022    '!$A$1:$AC$1,0))</f>
        <v>0.3</v>
      </c>
      <c r="U380" s="154" t="str">
        <f>INDEX('     2022    '!$A$1:$AC$1563,MATCH($D380,'     2022    '!$D$1:$D$1794,0),MATCH(U$1,'     2022    '!$A$1:$AC$1,0))</f>
        <v/>
      </c>
      <c r="V380" s="153" t="str">
        <f>INDEX('     2022    '!$A$1:$AC$1563,MATCH($D380,'     2022    '!$D$1:$D$1794,0),MATCH(V$1,'     2022    '!$A$1:$AC$1,0))</f>
        <v>UN0431</v>
      </c>
      <c r="W380" s="153" t="str">
        <f>INDEX('     2022    '!$A$1:$AC$1563,MATCH($D380,'     2022    '!$D$1:$D$1794,0),MATCH(W$1,'     2022    '!$A$1:$AC$1,0))</f>
        <v>T1</v>
      </c>
      <c r="X380" s="151" t="str">
        <f>INDEX('     2022    '!$A$1:$AC$1563,MATCH($D380,'     2022    '!$D$1:$D$1794,0),MATCH(X$1,'     2022    '!$A$1:$AC$1,0))</f>
        <v/>
      </c>
      <c r="Y380" s="151" t="str">
        <f>INDEX('     2022    '!$A$1:$AC$1563,MATCH($D380,'     2022    '!$D$1:$D$1794,0),MATCH(Y$1,'     2022    '!$A$1:$AC$1,0))</f>
        <v/>
      </c>
      <c r="Z380" s="156">
        <f>INDEX('     2022    '!$A$1:$AC$1563,MATCH($D380,'     2022    '!$D$1:$D$1794,0),MATCH(Z$1,'     2022    '!$A$1:$AC$1,0))</f>
        <v>0.05</v>
      </c>
      <c r="AA380" s="153" t="str">
        <f>INDEX('     2022    '!$A$1:$AC$1563,MATCH($D380,'     2022    '!$D$1:$D$1794,0),MATCH(AA$1,'     2022    '!$A$1:$AC$1,0))</f>
        <v>1008-T1-69254639</v>
      </c>
      <c r="AB380" s="153" t="str">
        <f>INDEX('     2022    '!$A$1:$AC$1563,MATCH($D380,'     2022    '!$D$1:$D$1794,0),MATCH(AB$1,'     2022    '!$A$1:$AC$1,0))</f>
        <v>PL/IMP19343</v>
      </c>
      <c r="AC380" s="153" t="str">
        <f>INDEX('     2022    '!$A$1:$AC$1563,MATCH($D380,'     2022    '!$D$1:$D$1794,0),MATCH(AC$1,'     2022    '!$A$1:$AC$1,0))</f>
        <v>12/31/2099</v>
      </c>
    </row>
    <row r="381" spans="1:29">
      <c r="A381" s="32">
        <f t="shared" si="10"/>
        <v>378</v>
      </c>
      <c r="B381" s="68" t="str">
        <f>INDEX('     2022    '!B$2:B$1794,MATCH(D381,'     2022    '!D$2:D$1794,0))</f>
        <v/>
      </c>
      <c r="C381" s="204" t="str">
        <f>INDEX('     2022    '!C$2:C$1794,MATCH(D381,'     2022    '!D$2:D$1794,0))</f>
        <v>Single Shot - 40mm</v>
      </c>
      <c r="D381" s="205" t="str">
        <f>INDEX('     2022    '!D:D,MATCH(A381,'     2022    '!AF:AF,0))</f>
        <v>RCS40(ND)-EA21</v>
      </c>
      <c r="E381" s="204" t="str">
        <f>INDEX('     2022    '!$A$1:$BP$1563,MATCH(D381,'     2022    '!$D$1:$D$1794,0),MATCH(E$1,'     2022    '!$A$1:$BH$1,0))</f>
        <v>40mm Purple Stars mine. ULTRA LOW DEBRIS</v>
      </c>
      <c r="F381" s="206" t="str">
        <f>IFERROR(IF(LEFT(INDEX('     2022    '!AD$2:AD$1794,MATCH(D381,'     2022    '!D$2:D$1794,0)),4)="http",HYPERLINK(INDEX('     2022    '!AD$2:AD$1794,MATCH(D381,'     2022    '!D$2:D$1794,0)),"Video"),""),"")</f>
        <v/>
      </c>
      <c r="G381" s="207">
        <f>INDEX('     2022    '!$A$1:$AC$1563,MATCH($D381,'     2022    '!$D$1:$D$1794,0),MATCH(G$1,'     2022    '!$A$1:$AC$1,0))</f>
        <v>2</v>
      </c>
      <c r="H381" s="150"/>
      <c r="I381" s="152">
        <f>INDEX('     2022    '!$A$1:$AC$1563,MATCH($D381,'     2022    '!$D$1:$D$1794,0),MATCH(I$1,'     2022    '!$A$1:$AC$1,0))</f>
        <v>106.56</v>
      </c>
      <c r="J381" s="150"/>
      <c r="K381" s="151">
        <f t="shared" si="11"/>
        <v>2.1738240000000002</v>
      </c>
      <c r="L381" s="152">
        <f>INDEX('     2022    '!$A$1:$AC$1563,MATCH($D381,'     2022    '!$D$1:$D$1794,0),MATCH(L$1,'     2022    '!$A$1:$AC$1,0))</f>
        <v>108.69120000000001</v>
      </c>
      <c r="M381" s="152">
        <f>INDEX('     2022    '!$A$1:$AC$1563,MATCH($D381,'     2022    '!$D$1:$D$1794,0),MATCH(M$1,'     2022    '!$A$1:$AC$1,0))</f>
        <v>108.69120000000001</v>
      </c>
      <c r="N381" s="153" t="str">
        <f>INDEX('     2022    '!$A$1:$AC$1563,MATCH($D381,'     2022    '!$D$1:$D$1794,0),MATCH(N$1,'     2022    '!$A$1:$AC$1,0))</f>
        <v>40mm</v>
      </c>
      <c r="O381" s="154">
        <f>INDEX('     2022    '!$A$1:$AC$1563,MATCH($D381,'     2022    '!$D$1:$D$1794,0),MATCH(O$1,'     2022    '!$A$1:$AC$1,0))</f>
        <v>50</v>
      </c>
      <c r="P381" s="153">
        <f>INDEX('     2022    '!$A$1:$AC$1563,MATCH($D381,'     2022    '!$D$1:$D$1794,0),MATCH(P$1,'     2022    '!$A$1:$AC$1,0))</f>
        <v>3</v>
      </c>
      <c r="Q381" s="153" t="str">
        <f>INDEX('     2022    '!$A$1:$AC$1563,MATCH($D381,'     2022    '!$D$1:$D$1794,0),MATCH(Q$1,'     2022    '!$A$1:$AC$1,0))</f>
        <v>Yes</v>
      </c>
      <c r="R381" s="155">
        <f>INDEX('     2022    '!$A$1:$AC$1563,MATCH($D381,'     2022    '!$D$1:$D$1794,0),MATCH(R$1,'     2022    '!$A$1:$AC$1,0))</f>
        <v>7</v>
      </c>
      <c r="S381" s="155">
        <f>INDEX('     2022    '!$A$1:$AC$1563,MATCH($D381,'     2022    '!$D$1:$D$1794,0),MATCH(S$1,'     2022    '!$A$1:$AC$1,0))</f>
        <v>2.2000000000000002</v>
      </c>
      <c r="T381" s="155">
        <f>INDEX('     2022    '!$A$1:$AC$1563,MATCH($D381,'     2022    '!$D$1:$D$1794,0),MATCH(T$1,'     2022    '!$A$1:$AC$1,0))</f>
        <v>0.3</v>
      </c>
      <c r="U381" s="154" t="str">
        <f>INDEX('     2022    '!$A$1:$AC$1563,MATCH($D381,'     2022    '!$D$1:$D$1794,0),MATCH(U$1,'     2022    '!$A$1:$AC$1,0))</f>
        <v/>
      </c>
      <c r="V381" s="153" t="str">
        <f>INDEX('     2022    '!$A$1:$AC$1563,MATCH($D381,'     2022    '!$D$1:$D$1794,0),MATCH(V$1,'     2022    '!$A$1:$AC$1,0))</f>
        <v>UN0431</v>
      </c>
      <c r="W381" s="153" t="str">
        <f>INDEX('     2022    '!$A$1:$AC$1563,MATCH($D381,'     2022    '!$D$1:$D$1794,0),MATCH(W$1,'     2022    '!$A$1:$AC$1,0))</f>
        <v>T1</v>
      </c>
      <c r="X381" s="151" t="str">
        <f>INDEX('     2022    '!$A$1:$AC$1563,MATCH($D381,'     2022    '!$D$1:$D$1794,0),MATCH(X$1,'     2022    '!$A$1:$AC$1,0))</f>
        <v/>
      </c>
      <c r="Y381" s="151" t="str">
        <f>INDEX('     2022    '!$A$1:$AC$1563,MATCH($D381,'     2022    '!$D$1:$D$1794,0),MATCH(Y$1,'     2022    '!$A$1:$AC$1,0))</f>
        <v/>
      </c>
      <c r="Z381" s="156">
        <f>INDEX('     2022    '!$A$1:$AC$1563,MATCH($D381,'     2022    '!$D$1:$D$1794,0),MATCH(Z$1,'     2022    '!$A$1:$AC$1,0))</f>
        <v>0.05</v>
      </c>
      <c r="AA381" s="153" t="str">
        <f>INDEX('     2022    '!$A$1:$AC$1563,MATCH($D381,'     2022    '!$D$1:$D$1794,0),MATCH(AA$1,'     2022    '!$A$1:$AC$1,0))</f>
        <v>1008-T1-69254639</v>
      </c>
      <c r="AB381" s="153" t="str">
        <f>INDEX('     2022    '!$A$1:$AC$1563,MATCH($D381,'     2022    '!$D$1:$D$1794,0),MATCH(AB$1,'     2022    '!$A$1:$AC$1,0))</f>
        <v>PL/IMP19343</v>
      </c>
      <c r="AC381" s="153" t="str">
        <f>INDEX('     2022    '!$A$1:$AC$1563,MATCH($D381,'     2022    '!$D$1:$D$1794,0),MATCH(AC$1,'     2022    '!$A$1:$AC$1,0))</f>
        <v>12/31/2099</v>
      </c>
    </row>
    <row r="382" spans="1:29">
      <c r="A382" s="32">
        <f t="shared" si="10"/>
        <v>379</v>
      </c>
      <c r="B382" s="68" t="str">
        <f>INDEX('     2022    '!B$2:B$1794,MATCH(D382,'     2022    '!D$2:D$1794,0))</f>
        <v/>
      </c>
      <c r="C382" s="204" t="str">
        <f>INDEX('     2022    '!C$2:C$1794,MATCH(D382,'     2022    '!D$2:D$1794,0))</f>
        <v>Single Shot - 40mm</v>
      </c>
      <c r="D382" s="205" t="str">
        <f>INDEX('     2022    '!D:D,MATCH(A382,'     2022    '!AF:AF,0))</f>
        <v>RCS40(ND)-EA30</v>
      </c>
      <c r="E382" s="204" t="str">
        <f>INDEX('     2022    '!$A$1:$BP$1563,MATCH(D382,'     2022    '!$D$1:$D$1794,0),MATCH(E$1,'     2022    '!$A$1:$BH$1,0))</f>
        <v>40mm 2 Layer : White strobe stars to Blue Mine. ULTRA LOW DEBRIS</v>
      </c>
      <c r="F382" s="206" t="str">
        <f>IFERROR(IF(LEFT(INDEX('     2022    '!AD$2:AD$1794,MATCH(D382,'     2022    '!D$2:D$1794,0)),4)="http",HYPERLINK(INDEX('     2022    '!AD$2:AD$1794,MATCH(D382,'     2022    '!D$2:D$1794,0)),"Video"),""),"")</f>
        <v/>
      </c>
      <c r="G382" s="207">
        <f>INDEX('     2022    '!$A$1:$AC$1563,MATCH($D382,'     2022    '!$D$1:$D$1794,0),MATCH(G$1,'     2022    '!$A$1:$AC$1,0))</f>
        <v>1</v>
      </c>
      <c r="H382" s="150"/>
      <c r="I382" s="152">
        <f>INDEX('     2022    '!$A$1:$AC$1563,MATCH($D382,'     2022    '!$D$1:$D$1794,0),MATCH(I$1,'     2022    '!$A$1:$AC$1,0))</f>
        <v>106.56</v>
      </c>
      <c r="J382" s="150"/>
      <c r="K382" s="151">
        <f t="shared" si="11"/>
        <v>2.1738240000000002</v>
      </c>
      <c r="L382" s="152">
        <f>INDEX('     2022    '!$A$1:$AC$1563,MATCH($D382,'     2022    '!$D$1:$D$1794,0),MATCH(L$1,'     2022    '!$A$1:$AC$1,0))</f>
        <v>108.69120000000001</v>
      </c>
      <c r="M382" s="152">
        <f>INDEX('     2022    '!$A$1:$AC$1563,MATCH($D382,'     2022    '!$D$1:$D$1794,0),MATCH(M$1,'     2022    '!$A$1:$AC$1,0))</f>
        <v>108.69120000000001</v>
      </c>
      <c r="N382" s="153" t="str">
        <f>INDEX('     2022    '!$A$1:$AC$1563,MATCH($D382,'     2022    '!$D$1:$D$1794,0),MATCH(N$1,'     2022    '!$A$1:$AC$1,0))</f>
        <v>40mm</v>
      </c>
      <c r="O382" s="154">
        <f>INDEX('     2022    '!$A$1:$AC$1563,MATCH($D382,'     2022    '!$D$1:$D$1794,0),MATCH(O$1,'     2022    '!$A$1:$AC$1,0))</f>
        <v>50</v>
      </c>
      <c r="P382" s="153">
        <f>INDEX('     2022    '!$A$1:$AC$1563,MATCH($D382,'     2022    '!$D$1:$D$1794,0),MATCH(P$1,'     2022    '!$A$1:$AC$1,0))</f>
        <v>3</v>
      </c>
      <c r="Q382" s="153" t="str">
        <f>INDEX('     2022    '!$A$1:$AC$1563,MATCH($D382,'     2022    '!$D$1:$D$1794,0),MATCH(Q$1,'     2022    '!$A$1:$AC$1,0))</f>
        <v>Yes</v>
      </c>
      <c r="R382" s="155">
        <f>INDEX('     2022    '!$A$1:$AC$1563,MATCH($D382,'     2022    '!$D$1:$D$1794,0),MATCH(R$1,'     2022    '!$A$1:$AC$1,0))</f>
        <v>7</v>
      </c>
      <c r="S382" s="155">
        <f>INDEX('     2022    '!$A$1:$AC$1563,MATCH($D382,'     2022    '!$D$1:$D$1794,0),MATCH(S$1,'     2022    '!$A$1:$AC$1,0))</f>
        <v>2.2000000000000002</v>
      </c>
      <c r="T382" s="155">
        <f>INDEX('     2022    '!$A$1:$AC$1563,MATCH($D382,'     2022    '!$D$1:$D$1794,0),MATCH(T$1,'     2022    '!$A$1:$AC$1,0))</f>
        <v>0.3</v>
      </c>
      <c r="U382" s="154" t="str">
        <f>INDEX('     2022    '!$A$1:$AC$1563,MATCH($D382,'     2022    '!$D$1:$D$1794,0),MATCH(U$1,'     2022    '!$A$1:$AC$1,0))</f>
        <v/>
      </c>
      <c r="V382" s="153" t="str">
        <f>INDEX('     2022    '!$A$1:$AC$1563,MATCH($D382,'     2022    '!$D$1:$D$1794,0),MATCH(V$1,'     2022    '!$A$1:$AC$1,0))</f>
        <v>UN0431</v>
      </c>
      <c r="W382" s="153" t="str">
        <f>INDEX('     2022    '!$A$1:$AC$1563,MATCH($D382,'     2022    '!$D$1:$D$1794,0),MATCH(W$1,'     2022    '!$A$1:$AC$1,0))</f>
        <v>T1</v>
      </c>
      <c r="X382" s="151" t="str">
        <f>INDEX('     2022    '!$A$1:$AC$1563,MATCH($D382,'     2022    '!$D$1:$D$1794,0),MATCH(X$1,'     2022    '!$A$1:$AC$1,0))</f>
        <v/>
      </c>
      <c r="Y382" s="151" t="str">
        <f>INDEX('     2022    '!$A$1:$AC$1563,MATCH($D382,'     2022    '!$D$1:$D$1794,0),MATCH(Y$1,'     2022    '!$A$1:$AC$1,0))</f>
        <v/>
      </c>
      <c r="Z382" s="156">
        <f>INDEX('     2022    '!$A$1:$AC$1563,MATCH($D382,'     2022    '!$D$1:$D$1794,0),MATCH(Z$1,'     2022    '!$A$1:$AC$1,0))</f>
        <v>0.05</v>
      </c>
      <c r="AA382" s="153" t="str">
        <f>INDEX('     2022    '!$A$1:$AC$1563,MATCH($D382,'     2022    '!$D$1:$D$1794,0),MATCH(AA$1,'     2022    '!$A$1:$AC$1,0))</f>
        <v>1008-T1-69254639</v>
      </c>
      <c r="AB382" s="153" t="str">
        <f>INDEX('     2022    '!$A$1:$AC$1563,MATCH($D382,'     2022    '!$D$1:$D$1794,0),MATCH(AB$1,'     2022    '!$A$1:$AC$1,0))</f>
        <v>PL/IMP19343</v>
      </c>
      <c r="AC382" s="153" t="str">
        <f>INDEX('     2022    '!$A$1:$AC$1563,MATCH($D382,'     2022    '!$D$1:$D$1794,0),MATCH(AC$1,'     2022    '!$A$1:$AC$1,0))</f>
        <v>12/31/2099</v>
      </c>
    </row>
    <row r="383" spans="1:29">
      <c r="A383" s="32">
        <f t="shared" si="10"/>
        <v>380</v>
      </c>
      <c r="B383" s="68" t="str">
        <f>INDEX('     2022    '!B$2:B$1794,MATCH(D383,'     2022    '!D$2:D$1794,0))</f>
        <v/>
      </c>
      <c r="C383" s="204" t="str">
        <f>INDEX('     2022    '!C$2:C$1794,MATCH(D383,'     2022    '!D$2:D$1794,0))</f>
        <v>Single Shot - 40mm</v>
      </c>
      <c r="D383" s="205" t="str">
        <f>INDEX('     2022    '!D:D,MATCH(A383,'     2022    '!AF:AF,0))</f>
        <v>PRCS40(ND)-C101</v>
      </c>
      <c r="E383" s="204" t="str">
        <f>INDEX('     2022    '!$A$1:$BP$1563,MATCH(D383,'     2022    '!$D$1:$D$1794,0),MATCH(E$1,'     2022    '!$A$1:$BH$1,0))</f>
        <v>40mm Blue to Red Star comet. ULTRA LOW DEBRIS</v>
      </c>
      <c r="F383" s="206" t="str">
        <f>IFERROR(IF(LEFT(INDEX('     2022    '!AD$2:AD$1794,MATCH(D383,'     2022    '!D$2:D$1794,0)),4)="http",HYPERLINK(INDEX('     2022    '!AD$2:AD$1794,MATCH(D383,'     2022    '!D$2:D$1794,0)),"Video"),""),"")</f>
        <v/>
      </c>
      <c r="G383" s="207">
        <f>INDEX('     2022    '!$A$1:$AC$1563,MATCH($D383,'     2022    '!$D$1:$D$1794,0),MATCH(G$1,'     2022    '!$A$1:$AC$1,0))</f>
        <v>7</v>
      </c>
      <c r="H383" s="150"/>
      <c r="I383" s="152">
        <f>INDEX('     2022    '!$A$1:$AC$1563,MATCH($D383,'     2022    '!$D$1:$D$1794,0),MATCH(I$1,'     2022    '!$A$1:$AC$1,0))</f>
        <v>117.78</v>
      </c>
      <c r="J383" s="150"/>
      <c r="K383" s="151">
        <f t="shared" si="11"/>
        <v>2.4027119999999997</v>
      </c>
      <c r="L383" s="152">
        <f>INDEX('     2022    '!$A$1:$AC$1563,MATCH($D383,'     2022    '!$D$1:$D$1794,0),MATCH(L$1,'     2022    '!$A$1:$AC$1,0))</f>
        <v>120.1356</v>
      </c>
      <c r="M383" s="152">
        <f>INDEX('     2022    '!$A$1:$AC$1563,MATCH($D383,'     2022    '!$D$1:$D$1794,0),MATCH(M$1,'     2022    '!$A$1:$AC$1,0))</f>
        <v>120.1356</v>
      </c>
      <c r="N383" s="153" t="str">
        <f>INDEX('     2022    '!$A$1:$AC$1563,MATCH($D383,'     2022    '!$D$1:$D$1794,0),MATCH(N$1,'     2022    '!$A$1:$AC$1,0))</f>
        <v>40mm</v>
      </c>
      <c r="O383" s="154">
        <f>INDEX('     2022    '!$A$1:$AC$1563,MATCH($D383,'     2022    '!$D$1:$D$1794,0),MATCH(O$1,'     2022    '!$A$1:$AC$1,0))</f>
        <v>50</v>
      </c>
      <c r="P383" s="153">
        <f>INDEX('     2022    '!$A$1:$AC$1563,MATCH($D383,'     2022    '!$D$1:$D$1794,0),MATCH(P$1,'     2022    '!$A$1:$AC$1,0))</f>
        <v>3</v>
      </c>
      <c r="Q383" s="153" t="str">
        <f>INDEX('     2022    '!$A$1:$AC$1563,MATCH($D383,'     2022    '!$D$1:$D$1794,0),MATCH(Q$1,'     2022    '!$A$1:$AC$1,0))</f>
        <v>Yes</v>
      </c>
      <c r="R383" s="155">
        <f>INDEX('     2022    '!$A$1:$AC$1563,MATCH($D383,'     2022    '!$D$1:$D$1794,0),MATCH(R$1,'     2022    '!$A$1:$AC$1,0))</f>
        <v>7</v>
      </c>
      <c r="S383" s="155">
        <f>INDEX('     2022    '!$A$1:$AC$1563,MATCH($D383,'     2022    '!$D$1:$D$1794,0),MATCH(S$1,'     2022    '!$A$1:$AC$1,0))</f>
        <v>2.4500000000000002</v>
      </c>
      <c r="T383" s="155">
        <f>INDEX('     2022    '!$A$1:$AC$1563,MATCH($D383,'     2022    '!$D$1:$D$1794,0),MATCH(T$1,'     2022    '!$A$1:$AC$1,0))</f>
        <v>0.3</v>
      </c>
      <c r="U383" s="154" t="str">
        <f>INDEX('     2022    '!$A$1:$AC$1563,MATCH($D383,'     2022    '!$D$1:$D$1794,0),MATCH(U$1,'     2022    '!$A$1:$AC$1,0))</f>
        <v>1.3G</v>
      </c>
      <c r="V383" s="153" t="str">
        <f>INDEX('     2022    '!$A$1:$AC$1563,MATCH($D383,'     2022    '!$D$1:$D$1794,0),MATCH(V$1,'     2022    '!$A$1:$AC$1,0))</f>
        <v>UN0335</v>
      </c>
      <c r="W383" s="153" t="str">
        <f>INDEX('     2022    '!$A$1:$AC$1563,MATCH($D383,'     2022    '!$D$1:$D$1794,0),MATCH(W$1,'     2022    '!$A$1:$AC$1,0))</f>
        <v>T2</v>
      </c>
      <c r="X383" s="151" t="str">
        <f>INDEX('     2022    '!$A$1:$AC$1563,MATCH($D383,'     2022    '!$D$1:$D$1794,0),MATCH(X$1,'     2022    '!$A$1:$AC$1,0))</f>
        <v/>
      </c>
      <c r="Y383" s="151" t="str">
        <f>INDEX('     2022    '!$A$1:$AC$1563,MATCH($D383,'     2022    '!$D$1:$D$1794,0),MATCH(Y$1,'     2022    '!$A$1:$AC$1,0))</f>
        <v/>
      </c>
      <c r="Z383" s="156">
        <f>INDEX('     2022    '!$A$1:$AC$1563,MATCH($D383,'     2022    '!$D$1:$D$1794,0),MATCH(Z$1,'     2022    '!$A$1:$AC$1,0))</f>
        <v>0.05</v>
      </c>
      <c r="AA383" s="153" t="str">
        <f>INDEX('     2022    '!$A$1:$AC$1563,MATCH($D383,'     2022    '!$D$1:$D$1794,0),MATCH(AA$1,'     2022    '!$A$1:$AC$1,0))</f>
        <v>1008-T2-69254636</v>
      </c>
      <c r="AB383" s="153" t="str">
        <f>INDEX('     2022    '!$A$1:$AC$1563,MATCH($D383,'     2022    '!$D$1:$D$1794,0),MATCH(AB$1,'     2022    '!$A$1:$AC$1,0))</f>
        <v>PL/IMP19519</v>
      </c>
      <c r="AC383" s="153" t="str">
        <f>INDEX('     2022    '!$A$1:$AC$1563,MATCH($D383,'     2022    '!$D$1:$D$1794,0),MATCH(AC$1,'     2022    '!$A$1:$AC$1,0))</f>
        <v>12/31/2099</v>
      </c>
    </row>
    <row r="384" spans="1:29">
      <c r="A384" s="32">
        <f t="shared" si="10"/>
        <v>381</v>
      </c>
      <c r="B384" s="68" t="str">
        <f>INDEX('     2022    '!B$2:B$1794,MATCH(D384,'     2022    '!D$2:D$1794,0))</f>
        <v/>
      </c>
      <c r="C384" s="204" t="str">
        <f>INDEX('     2022    '!C$2:C$1794,MATCH(D384,'     2022    '!D$2:D$1794,0))</f>
        <v>Single Shot - 40mm</v>
      </c>
      <c r="D384" s="205" t="str">
        <f>INDEX('     2022    '!D:D,MATCH(A384,'     2022    '!AF:AF,0))</f>
        <v>PRCS40(ND)-C102</v>
      </c>
      <c r="E384" s="204" t="str">
        <f>INDEX('     2022    '!$A$1:$BP$1563,MATCH(D384,'     2022    '!$D$1:$D$1794,0),MATCH(E$1,'     2022    '!$A$1:$BH$1,0))</f>
        <v>40mm Yellow to Green Star comet. ULTRA LOW DEBRIS</v>
      </c>
      <c r="F384" s="206" t="str">
        <f>IFERROR(IF(LEFT(INDEX('     2022    '!AD$2:AD$1794,MATCH(D384,'     2022    '!D$2:D$1794,0)),4)="http",HYPERLINK(INDEX('     2022    '!AD$2:AD$1794,MATCH(D384,'     2022    '!D$2:D$1794,0)),"Video"),""),"")</f>
        <v/>
      </c>
      <c r="G384" s="207">
        <f>INDEX('     2022    '!$A$1:$AC$1563,MATCH($D384,'     2022    '!$D$1:$D$1794,0),MATCH(G$1,'     2022    '!$A$1:$AC$1,0))</f>
        <v>7</v>
      </c>
      <c r="H384" s="150"/>
      <c r="I384" s="152">
        <f>INDEX('     2022    '!$A$1:$AC$1563,MATCH($D384,'     2022    '!$D$1:$D$1794,0),MATCH(I$1,'     2022    '!$A$1:$AC$1,0))</f>
        <v>117.78</v>
      </c>
      <c r="J384" s="150"/>
      <c r="K384" s="151">
        <f t="shared" si="11"/>
        <v>2.4027119999999997</v>
      </c>
      <c r="L384" s="152">
        <f>INDEX('     2022    '!$A$1:$AC$1563,MATCH($D384,'     2022    '!$D$1:$D$1794,0),MATCH(L$1,'     2022    '!$A$1:$AC$1,0))</f>
        <v>120.1356</v>
      </c>
      <c r="M384" s="152">
        <f>INDEX('     2022    '!$A$1:$AC$1563,MATCH($D384,'     2022    '!$D$1:$D$1794,0),MATCH(M$1,'     2022    '!$A$1:$AC$1,0))</f>
        <v>120.1356</v>
      </c>
      <c r="N384" s="153" t="str">
        <f>INDEX('     2022    '!$A$1:$AC$1563,MATCH($D384,'     2022    '!$D$1:$D$1794,0),MATCH(N$1,'     2022    '!$A$1:$AC$1,0))</f>
        <v>40mm</v>
      </c>
      <c r="O384" s="154">
        <f>INDEX('     2022    '!$A$1:$AC$1563,MATCH($D384,'     2022    '!$D$1:$D$1794,0),MATCH(O$1,'     2022    '!$A$1:$AC$1,0))</f>
        <v>50</v>
      </c>
      <c r="P384" s="153">
        <f>INDEX('     2022    '!$A$1:$AC$1563,MATCH($D384,'     2022    '!$D$1:$D$1794,0),MATCH(P$1,'     2022    '!$A$1:$AC$1,0))</f>
        <v>3</v>
      </c>
      <c r="Q384" s="153" t="str">
        <f>INDEX('     2022    '!$A$1:$AC$1563,MATCH($D384,'     2022    '!$D$1:$D$1794,0),MATCH(Q$1,'     2022    '!$A$1:$AC$1,0))</f>
        <v>Yes</v>
      </c>
      <c r="R384" s="155">
        <f>INDEX('     2022    '!$A$1:$AC$1563,MATCH($D384,'     2022    '!$D$1:$D$1794,0),MATCH(R$1,'     2022    '!$A$1:$AC$1,0))</f>
        <v>7</v>
      </c>
      <c r="S384" s="155">
        <f>INDEX('     2022    '!$A$1:$AC$1563,MATCH($D384,'     2022    '!$D$1:$D$1794,0),MATCH(S$1,'     2022    '!$A$1:$AC$1,0))</f>
        <v>2.4500000000000002</v>
      </c>
      <c r="T384" s="155">
        <f>INDEX('     2022    '!$A$1:$AC$1563,MATCH($D384,'     2022    '!$D$1:$D$1794,0),MATCH(T$1,'     2022    '!$A$1:$AC$1,0))</f>
        <v>0.3</v>
      </c>
      <c r="U384" s="154" t="str">
        <f>INDEX('     2022    '!$A$1:$AC$1563,MATCH($D384,'     2022    '!$D$1:$D$1794,0),MATCH(U$1,'     2022    '!$A$1:$AC$1,0))</f>
        <v>1.3G</v>
      </c>
      <c r="V384" s="153" t="str">
        <f>INDEX('     2022    '!$A$1:$AC$1563,MATCH($D384,'     2022    '!$D$1:$D$1794,0),MATCH(V$1,'     2022    '!$A$1:$AC$1,0))</f>
        <v>UN0335</v>
      </c>
      <c r="W384" s="153" t="str">
        <f>INDEX('     2022    '!$A$1:$AC$1563,MATCH($D384,'     2022    '!$D$1:$D$1794,0),MATCH(W$1,'     2022    '!$A$1:$AC$1,0))</f>
        <v>T2</v>
      </c>
      <c r="X384" s="151" t="str">
        <f>INDEX('     2022    '!$A$1:$AC$1563,MATCH($D384,'     2022    '!$D$1:$D$1794,0),MATCH(X$1,'     2022    '!$A$1:$AC$1,0))</f>
        <v/>
      </c>
      <c r="Y384" s="151" t="str">
        <f>INDEX('     2022    '!$A$1:$AC$1563,MATCH($D384,'     2022    '!$D$1:$D$1794,0),MATCH(Y$1,'     2022    '!$A$1:$AC$1,0))</f>
        <v/>
      </c>
      <c r="Z384" s="156">
        <f>INDEX('     2022    '!$A$1:$AC$1563,MATCH($D384,'     2022    '!$D$1:$D$1794,0),MATCH(Z$1,'     2022    '!$A$1:$AC$1,0))</f>
        <v>0.05</v>
      </c>
      <c r="AA384" s="153" t="str">
        <f>INDEX('     2022    '!$A$1:$AC$1563,MATCH($D384,'     2022    '!$D$1:$D$1794,0),MATCH(AA$1,'     2022    '!$A$1:$AC$1,0))</f>
        <v>1008-T2-69254636</v>
      </c>
      <c r="AB384" s="153" t="str">
        <f>INDEX('     2022    '!$A$1:$AC$1563,MATCH($D384,'     2022    '!$D$1:$D$1794,0),MATCH(AB$1,'     2022    '!$A$1:$AC$1,0))</f>
        <v>PL/IMP19519</v>
      </c>
      <c r="AC384" s="153" t="str">
        <f>INDEX('     2022    '!$A$1:$AC$1563,MATCH($D384,'     2022    '!$D$1:$D$1794,0),MATCH(AC$1,'     2022    '!$A$1:$AC$1,0))</f>
        <v>12/31/2099</v>
      </c>
    </row>
    <row r="385" spans="1:29">
      <c r="A385" s="32">
        <f t="shared" si="10"/>
        <v>382</v>
      </c>
      <c r="B385" s="68" t="str">
        <f>INDEX('     2022    '!B$2:B$1794,MATCH(D385,'     2022    '!D$2:D$1794,0))</f>
        <v/>
      </c>
      <c r="C385" s="204" t="str">
        <f>INDEX('     2022    '!C$2:C$1794,MATCH(D385,'     2022    '!D$2:D$1794,0))</f>
        <v>Single Shot - 40mm</v>
      </c>
      <c r="D385" s="205" t="str">
        <f>INDEX('     2022    '!D:D,MATCH(A385,'     2022    '!AF:AF,0))</f>
        <v>RCS40(ND)-EB01</v>
      </c>
      <c r="E385" s="204" t="str">
        <f>INDEX('     2022    '!$A$1:$BP$1563,MATCH(D385,'     2022    '!$D$1:$D$1794,0),MATCH(E$1,'     2022    '!$A$1:$BH$1,0))</f>
        <v>40mm Silver Cascade Comet w/green star mine. ULTRA LOW DEBRIS</v>
      </c>
      <c r="F385" s="206" t="str">
        <f>IFERROR(IF(LEFT(INDEX('     2022    '!AD$2:AD$1794,MATCH(D385,'     2022    '!D$2:D$1794,0)),4)="http",HYPERLINK(INDEX('     2022    '!AD$2:AD$1794,MATCH(D385,'     2022    '!D$2:D$1794,0)),"Video"),""),"")</f>
        <v/>
      </c>
      <c r="G385" s="207">
        <f>INDEX('     2022    '!$A$1:$AC$1563,MATCH($D385,'     2022    '!$D$1:$D$1794,0),MATCH(G$1,'     2022    '!$A$1:$AC$1,0))</f>
        <v>7</v>
      </c>
      <c r="H385" s="150"/>
      <c r="I385" s="152">
        <f>INDEX('     2022    '!$A$1:$AC$1563,MATCH($D385,'     2022    '!$D$1:$D$1794,0),MATCH(I$1,'     2022    '!$A$1:$AC$1,0))</f>
        <v>120.6</v>
      </c>
      <c r="J385" s="150"/>
      <c r="K385" s="151">
        <f t="shared" si="11"/>
        <v>2.4602400000000002</v>
      </c>
      <c r="L385" s="152">
        <f>INDEX('     2022    '!$A$1:$AC$1563,MATCH($D385,'     2022    '!$D$1:$D$1794,0),MATCH(L$1,'     2022    '!$A$1:$AC$1,0))</f>
        <v>123.012</v>
      </c>
      <c r="M385" s="152">
        <f>INDEX('     2022    '!$A$1:$AC$1563,MATCH($D385,'     2022    '!$D$1:$D$1794,0),MATCH(M$1,'     2022    '!$A$1:$AC$1,0))</f>
        <v>123.012</v>
      </c>
      <c r="N385" s="153" t="str">
        <f>INDEX('     2022    '!$A$1:$AC$1563,MATCH($D385,'     2022    '!$D$1:$D$1794,0),MATCH(N$1,'     2022    '!$A$1:$AC$1,0))</f>
        <v>40mm</v>
      </c>
      <c r="O385" s="154">
        <f>INDEX('     2022    '!$A$1:$AC$1563,MATCH($D385,'     2022    '!$D$1:$D$1794,0),MATCH(O$1,'     2022    '!$A$1:$AC$1,0))</f>
        <v>50</v>
      </c>
      <c r="P385" s="153">
        <f>INDEX('     2022    '!$A$1:$AC$1563,MATCH($D385,'     2022    '!$D$1:$D$1794,0),MATCH(P$1,'     2022    '!$A$1:$AC$1,0))</f>
        <v>3</v>
      </c>
      <c r="Q385" s="153" t="str">
        <f>INDEX('     2022    '!$A$1:$AC$1563,MATCH($D385,'     2022    '!$D$1:$D$1794,0),MATCH(Q$1,'     2022    '!$A$1:$AC$1,0))</f>
        <v>Yes</v>
      </c>
      <c r="R385" s="155">
        <f>INDEX('     2022    '!$A$1:$AC$1563,MATCH($D385,'     2022    '!$D$1:$D$1794,0),MATCH(R$1,'     2022    '!$A$1:$AC$1,0))</f>
        <v>7</v>
      </c>
      <c r="S385" s="155">
        <f>INDEX('     2022    '!$A$1:$AC$1563,MATCH($D385,'     2022    '!$D$1:$D$1794,0),MATCH(S$1,'     2022    '!$A$1:$AC$1,0))</f>
        <v>3.1</v>
      </c>
      <c r="T385" s="155">
        <f>INDEX('     2022    '!$A$1:$AC$1563,MATCH($D385,'     2022    '!$D$1:$D$1794,0),MATCH(T$1,'     2022    '!$A$1:$AC$1,0))</f>
        <v>0.3</v>
      </c>
      <c r="U385" s="154" t="str">
        <f>INDEX('     2022    '!$A$1:$AC$1563,MATCH($D385,'     2022    '!$D$1:$D$1794,0),MATCH(U$1,'     2022    '!$A$1:$AC$1,0))</f>
        <v>1.3G</v>
      </c>
      <c r="V385" s="153" t="str">
        <f>INDEX('     2022    '!$A$1:$AC$1563,MATCH($D385,'     2022    '!$D$1:$D$1794,0),MATCH(V$1,'     2022    '!$A$1:$AC$1,0))</f>
        <v>UN0335</v>
      </c>
      <c r="W385" s="153" t="str">
        <f>INDEX('     2022    '!$A$1:$AC$1563,MATCH($D385,'     2022    '!$D$1:$D$1794,0),MATCH(W$1,'     2022    '!$A$1:$AC$1,0))</f>
        <v>T2</v>
      </c>
      <c r="X385" s="151" t="str">
        <f>INDEX('     2022    '!$A$1:$AC$1563,MATCH($D385,'     2022    '!$D$1:$D$1794,0),MATCH(X$1,'     2022    '!$A$1:$AC$1,0))</f>
        <v/>
      </c>
      <c r="Y385" s="151" t="str">
        <f>INDEX('     2022    '!$A$1:$AC$1563,MATCH($D385,'     2022    '!$D$1:$D$1794,0),MATCH(Y$1,'     2022    '!$A$1:$AC$1,0))</f>
        <v/>
      </c>
      <c r="Z385" s="156">
        <f>INDEX('     2022    '!$A$1:$AC$1563,MATCH($D385,'     2022    '!$D$1:$D$1794,0),MATCH(Z$1,'     2022    '!$A$1:$AC$1,0))</f>
        <v>0.05</v>
      </c>
      <c r="AA385" s="153" t="str">
        <f>INDEX('     2022    '!$A$1:$AC$1563,MATCH($D385,'     2022    '!$D$1:$D$1794,0),MATCH(AA$1,'     2022    '!$A$1:$AC$1,0))</f>
        <v>1008-T2-69254638</v>
      </c>
      <c r="AB385" s="153" t="str">
        <f>INDEX('     2022    '!$A$1:$AC$1563,MATCH($D385,'     2022    '!$D$1:$D$1794,0),MATCH(AB$1,'     2022    '!$A$1:$AC$1,0))</f>
        <v>PL/IMP19520</v>
      </c>
      <c r="AC385" s="153" t="str">
        <f>INDEX('     2022    '!$A$1:$AC$1563,MATCH($D385,'     2022    '!$D$1:$D$1794,0),MATCH(AC$1,'     2022    '!$A$1:$AC$1,0))</f>
        <v>12/31/2099</v>
      </c>
    </row>
    <row r="386" spans="1:29">
      <c r="A386" s="32">
        <f t="shared" si="10"/>
        <v>383</v>
      </c>
      <c r="B386" s="68" t="str">
        <f>INDEX('     2022    '!B$2:B$1794,MATCH(D386,'     2022    '!D$2:D$1794,0))</f>
        <v/>
      </c>
      <c r="C386" s="204" t="str">
        <f>INDEX('     2022    '!C$2:C$1794,MATCH(D386,'     2022    '!D$2:D$1794,0))</f>
        <v>Single Shot - 40mm</v>
      </c>
      <c r="D386" s="205" t="str">
        <f>INDEX('     2022    '!D:D,MATCH(A386,'     2022    '!AF:AF,0))</f>
        <v>RCS40(ND)-EB04D</v>
      </c>
      <c r="E386" s="204" t="str">
        <f>INDEX('     2022    '!$A$1:$BP$1563,MATCH(D386,'     2022    '!$D$1:$D$1794,0),MATCH(E$1,'     2022    '!$A$1:$BH$1,0))</f>
        <v>40mm Twilight Glitter Comet w/Purple Mine. ULTRA LOW DEBRIS</v>
      </c>
      <c r="F386" s="206" t="str">
        <f>IFERROR(IF(LEFT(INDEX('     2022    '!AD$2:AD$1794,MATCH(D386,'     2022    '!D$2:D$1794,0)),4)="http",HYPERLINK(INDEX('     2022    '!AD$2:AD$1794,MATCH(D386,'     2022    '!D$2:D$1794,0)),"Video"),""),"")</f>
        <v/>
      </c>
      <c r="G386" s="207">
        <f>INDEX('     2022    '!$A$1:$AC$1563,MATCH($D386,'     2022    '!$D$1:$D$1794,0),MATCH(G$1,'     2022    '!$A$1:$AC$1,0))</f>
        <v>7</v>
      </c>
      <c r="H386" s="150"/>
      <c r="I386" s="152">
        <f>INDEX('     2022    '!$A$1:$AC$1563,MATCH($D386,'     2022    '!$D$1:$D$1794,0),MATCH(I$1,'     2022    '!$A$1:$AC$1,0))</f>
        <v>120.6</v>
      </c>
      <c r="J386" s="150"/>
      <c r="K386" s="151">
        <f t="shared" si="11"/>
        <v>2.4602400000000002</v>
      </c>
      <c r="L386" s="152">
        <f>INDEX('     2022    '!$A$1:$AC$1563,MATCH($D386,'     2022    '!$D$1:$D$1794,0),MATCH(L$1,'     2022    '!$A$1:$AC$1,0))</f>
        <v>123.012</v>
      </c>
      <c r="M386" s="152">
        <f>INDEX('     2022    '!$A$1:$AC$1563,MATCH($D386,'     2022    '!$D$1:$D$1794,0),MATCH(M$1,'     2022    '!$A$1:$AC$1,0))</f>
        <v>123.012</v>
      </c>
      <c r="N386" s="153" t="str">
        <f>INDEX('     2022    '!$A$1:$AC$1563,MATCH($D386,'     2022    '!$D$1:$D$1794,0),MATCH(N$1,'     2022    '!$A$1:$AC$1,0))</f>
        <v>40mm</v>
      </c>
      <c r="O386" s="154">
        <f>INDEX('     2022    '!$A$1:$AC$1563,MATCH($D386,'     2022    '!$D$1:$D$1794,0),MATCH(O$1,'     2022    '!$A$1:$AC$1,0))</f>
        <v>50</v>
      </c>
      <c r="P386" s="153">
        <f>INDEX('     2022    '!$A$1:$AC$1563,MATCH($D386,'     2022    '!$D$1:$D$1794,0),MATCH(P$1,'     2022    '!$A$1:$AC$1,0))</f>
        <v>3</v>
      </c>
      <c r="Q386" s="153" t="str">
        <f>INDEX('     2022    '!$A$1:$AC$1563,MATCH($D386,'     2022    '!$D$1:$D$1794,0),MATCH(Q$1,'     2022    '!$A$1:$AC$1,0))</f>
        <v>Yes</v>
      </c>
      <c r="R386" s="155">
        <f>INDEX('     2022    '!$A$1:$AC$1563,MATCH($D386,'     2022    '!$D$1:$D$1794,0),MATCH(R$1,'     2022    '!$A$1:$AC$1,0))</f>
        <v>7</v>
      </c>
      <c r="S386" s="155">
        <f>INDEX('     2022    '!$A$1:$AC$1563,MATCH($D386,'     2022    '!$D$1:$D$1794,0),MATCH(S$1,'     2022    '!$A$1:$AC$1,0))</f>
        <v>3.1</v>
      </c>
      <c r="T386" s="155">
        <f>INDEX('     2022    '!$A$1:$AC$1563,MATCH($D386,'     2022    '!$D$1:$D$1794,0),MATCH(T$1,'     2022    '!$A$1:$AC$1,0))</f>
        <v>0.3</v>
      </c>
      <c r="U386" s="154" t="str">
        <f>INDEX('     2022    '!$A$1:$AC$1563,MATCH($D386,'     2022    '!$D$1:$D$1794,0),MATCH(U$1,'     2022    '!$A$1:$AC$1,0))</f>
        <v>1.3G</v>
      </c>
      <c r="V386" s="153" t="str">
        <f>INDEX('     2022    '!$A$1:$AC$1563,MATCH($D386,'     2022    '!$D$1:$D$1794,0),MATCH(V$1,'     2022    '!$A$1:$AC$1,0))</f>
        <v>UN0335</v>
      </c>
      <c r="W386" s="153" t="str">
        <f>INDEX('     2022    '!$A$1:$AC$1563,MATCH($D386,'     2022    '!$D$1:$D$1794,0),MATCH(W$1,'     2022    '!$A$1:$AC$1,0))</f>
        <v>T2</v>
      </c>
      <c r="X386" s="151" t="str">
        <f>INDEX('     2022    '!$A$1:$AC$1563,MATCH($D386,'     2022    '!$D$1:$D$1794,0),MATCH(X$1,'     2022    '!$A$1:$AC$1,0))</f>
        <v/>
      </c>
      <c r="Y386" s="151" t="str">
        <f>INDEX('     2022    '!$A$1:$AC$1563,MATCH($D386,'     2022    '!$D$1:$D$1794,0),MATCH(Y$1,'     2022    '!$A$1:$AC$1,0))</f>
        <v/>
      </c>
      <c r="Z386" s="156">
        <f>INDEX('     2022    '!$A$1:$AC$1563,MATCH($D386,'     2022    '!$D$1:$D$1794,0),MATCH(Z$1,'     2022    '!$A$1:$AC$1,0))</f>
        <v>0.05</v>
      </c>
      <c r="AA386" s="153" t="str">
        <f>INDEX('     2022    '!$A$1:$AC$1563,MATCH($D386,'     2022    '!$D$1:$D$1794,0),MATCH(AA$1,'     2022    '!$A$1:$AC$1,0))</f>
        <v>1008-T2-69254638</v>
      </c>
      <c r="AB386" s="153" t="str">
        <f>INDEX('     2022    '!$A$1:$AC$1563,MATCH($D386,'     2022    '!$D$1:$D$1794,0),MATCH(AB$1,'     2022    '!$A$1:$AC$1,0))</f>
        <v>PL/IMP19520</v>
      </c>
      <c r="AC386" s="153" t="str">
        <f>INDEX('     2022    '!$A$1:$AC$1563,MATCH($D386,'     2022    '!$D$1:$D$1794,0),MATCH(AC$1,'     2022    '!$A$1:$AC$1,0))</f>
        <v>12/31/2099</v>
      </c>
    </row>
    <row r="387" spans="1:29">
      <c r="A387" s="32">
        <f t="shared" si="10"/>
        <v>384</v>
      </c>
      <c r="B387" s="68" t="str">
        <f>INDEX('     2022    '!B$2:B$1794,MATCH(D387,'     2022    '!D$2:D$1794,0))</f>
        <v/>
      </c>
      <c r="C387" s="204" t="str">
        <f>INDEX('     2022    '!C$2:C$1794,MATCH(D387,'     2022    '!D$2:D$1794,0))</f>
        <v>Single Shot - 40mm</v>
      </c>
      <c r="D387" s="205" t="str">
        <f>INDEX('     2022    '!D:D,MATCH(A387,'     2022    '!AF:AF,0))</f>
        <v>RCS40(ND)-EB05</v>
      </c>
      <c r="E387" s="204" t="str">
        <f>INDEX('     2022    '!$A$1:$BP$1563,MATCH(D387,'     2022    '!$D$1:$D$1794,0),MATCH(E$1,'     2022    '!$A$1:$BH$1,0))</f>
        <v>40mm Crackling Comet w/red star mine. ULTRA LOW DEBRIS</v>
      </c>
      <c r="F387" s="206" t="str">
        <f>IFERROR(IF(LEFT(INDEX('     2022    '!AD$2:AD$1794,MATCH(D387,'     2022    '!D$2:D$1794,0)),4)="http",HYPERLINK(INDEX('     2022    '!AD$2:AD$1794,MATCH(D387,'     2022    '!D$2:D$1794,0)),"Video"),""),"")</f>
        <v/>
      </c>
      <c r="G387" s="207">
        <f>INDEX('     2022    '!$A$1:$AC$1563,MATCH($D387,'     2022    '!$D$1:$D$1794,0),MATCH(G$1,'     2022    '!$A$1:$AC$1,0))</f>
        <v>4</v>
      </c>
      <c r="H387" s="150"/>
      <c r="I387" s="152">
        <f>INDEX('     2022    '!$A$1:$AC$1563,MATCH($D387,'     2022    '!$D$1:$D$1794,0),MATCH(I$1,'     2022    '!$A$1:$AC$1,0))</f>
        <v>120.6</v>
      </c>
      <c r="J387" s="150"/>
      <c r="K387" s="151">
        <f t="shared" si="11"/>
        <v>2.4602400000000002</v>
      </c>
      <c r="L387" s="152">
        <f>INDEX('     2022    '!$A$1:$AC$1563,MATCH($D387,'     2022    '!$D$1:$D$1794,0),MATCH(L$1,'     2022    '!$A$1:$AC$1,0))</f>
        <v>123.012</v>
      </c>
      <c r="M387" s="152">
        <f>INDEX('     2022    '!$A$1:$AC$1563,MATCH($D387,'     2022    '!$D$1:$D$1794,0),MATCH(M$1,'     2022    '!$A$1:$AC$1,0))</f>
        <v>123.012</v>
      </c>
      <c r="N387" s="153" t="str">
        <f>INDEX('     2022    '!$A$1:$AC$1563,MATCH($D387,'     2022    '!$D$1:$D$1794,0),MATCH(N$1,'     2022    '!$A$1:$AC$1,0))</f>
        <v>40mm</v>
      </c>
      <c r="O387" s="154">
        <f>INDEX('     2022    '!$A$1:$AC$1563,MATCH($D387,'     2022    '!$D$1:$D$1794,0),MATCH(O$1,'     2022    '!$A$1:$AC$1,0))</f>
        <v>50</v>
      </c>
      <c r="P387" s="153">
        <f>INDEX('     2022    '!$A$1:$AC$1563,MATCH($D387,'     2022    '!$D$1:$D$1794,0),MATCH(P$1,'     2022    '!$A$1:$AC$1,0))</f>
        <v>3</v>
      </c>
      <c r="Q387" s="153" t="str">
        <f>INDEX('     2022    '!$A$1:$AC$1563,MATCH($D387,'     2022    '!$D$1:$D$1794,0),MATCH(Q$1,'     2022    '!$A$1:$AC$1,0))</f>
        <v>Yes</v>
      </c>
      <c r="R387" s="155">
        <f>INDEX('     2022    '!$A$1:$AC$1563,MATCH($D387,'     2022    '!$D$1:$D$1794,0),MATCH(R$1,'     2022    '!$A$1:$AC$1,0))</f>
        <v>7</v>
      </c>
      <c r="S387" s="155">
        <f>INDEX('     2022    '!$A$1:$AC$1563,MATCH($D387,'     2022    '!$D$1:$D$1794,0),MATCH(S$1,'     2022    '!$A$1:$AC$1,0))</f>
        <v>3.1</v>
      </c>
      <c r="T387" s="155">
        <f>INDEX('     2022    '!$A$1:$AC$1563,MATCH($D387,'     2022    '!$D$1:$D$1794,0),MATCH(T$1,'     2022    '!$A$1:$AC$1,0))</f>
        <v>0.3</v>
      </c>
      <c r="U387" s="154" t="str">
        <f>INDEX('     2022    '!$A$1:$AC$1563,MATCH($D387,'     2022    '!$D$1:$D$1794,0),MATCH(U$1,'     2022    '!$A$1:$AC$1,0))</f>
        <v>1.3G</v>
      </c>
      <c r="V387" s="153" t="str">
        <f>INDEX('     2022    '!$A$1:$AC$1563,MATCH($D387,'     2022    '!$D$1:$D$1794,0),MATCH(V$1,'     2022    '!$A$1:$AC$1,0))</f>
        <v>UN0335</v>
      </c>
      <c r="W387" s="153" t="str">
        <f>INDEX('     2022    '!$A$1:$AC$1563,MATCH($D387,'     2022    '!$D$1:$D$1794,0),MATCH(W$1,'     2022    '!$A$1:$AC$1,0))</f>
        <v>T2</v>
      </c>
      <c r="X387" s="151" t="str">
        <f>INDEX('     2022    '!$A$1:$AC$1563,MATCH($D387,'     2022    '!$D$1:$D$1794,0),MATCH(X$1,'     2022    '!$A$1:$AC$1,0))</f>
        <v/>
      </c>
      <c r="Y387" s="151" t="str">
        <f>INDEX('     2022    '!$A$1:$AC$1563,MATCH($D387,'     2022    '!$D$1:$D$1794,0),MATCH(Y$1,'     2022    '!$A$1:$AC$1,0))</f>
        <v/>
      </c>
      <c r="Z387" s="156">
        <f>INDEX('     2022    '!$A$1:$AC$1563,MATCH($D387,'     2022    '!$D$1:$D$1794,0),MATCH(Z$1,'     2022    '!$A$1:$AC$1,0))</f>
        <v>0.05</v>
      </c>
      <c r="AA387" s="153" t="str">
        <f>INDEX('     2022    '!$A$1:$AC$1563,MATCH($D387,'     2022    '!$D$1:$D$1794,0),MATCH(AA$1,'     2022    '!$A$1:$AC$1,0))</f>
        <v>1008-T2-69254638</v>
      </c>
      <c r="AB387" s="153" t="str">
        <f>INDEX('     2022    '!$A$1:$AC$1563,MATCH($D387,'     2022    '!$D$1:$D$1794,0),MATCH(AB$1,'     2022    '!$A$1:$AC$1,0))</f>
        <v>PL/IMP19520</v>
      </c>
      <c r="AC387" s="153" t="str">
        <f>INDEX('     2022    '!$A$1:$AC$1563,MATCH($D387,'     2022    '!$D$1:$D$1794,0),MATCH(AC$1,'     2022    '!$A$1:$AC$1,0))</f>
        <v>12/31/2099</v>
      </c>
    </row>
    <row r="388" spans="1:29">
      <c r="A388" s="32">
        <f t="shared" si="10"/>
        <v>385</v>
      </c>
      <c r="B388" s="68" t="str">
        <f>INDEX('     2022    '!B$2:B$1794,MATCH(D388,'     2022    '!D$2:D$1794,0))</f>
        <v/>
      </c>
      <c r="C388" s="204" t="str">
        <f>INDEX('     2022    '!C$2:C$1794,MATCH(D388,'     2022    '!D$2:D$1794,0))</f>
        <v>Single Shot - 40mm</v>
      </c>
      <c r="D388" s="205" t="str">
        <f>INDEX('     2022    '!D:D,MATCH(A388,'     2022    '!AF:AF,0))</f>
        <v>RCS40(ND)-EB06</v>
      </c>
      <c r="E388" s="204" t="str">
        <f>INDEX('     2022    '!$A$1:$BP$1563,MATCH(D388,'     2022    '!$D$1:$D$1794,0),MATCH(E$1,'     2022    '!$A$1:$BH$1,0))</f>
        <v>40mm Silver Cascade Comet w/ Crackling Stars Mine. ULTRA LOW DEBRIS</v>
      </c>
      <c r="F388" s="206" t="str">
        <f>IFERROR(IF(LEFT(INDEX('     2022    '!AD$2:AD$1794,MATCH(D388,'     2022    '!D$2:D$1794,0)),4)="http",HYPERLINK(INDEX('     2022    '!AD$2:AD$1794,MATCH(D388,'     2022    '!D$2:D$1794,0)),"Video"),""),"")</f>
        <v/>
      </c>
      <c r="G388" s="207">
        <f>INDEX('     2022    '!$A$1:$AC$1563,MATCH($D388,'     2022    '!$D$1:$D$1794,0),MATCH(G$1,'     2022    '!$A$1:$AC$1,0))</f>
        <v>7</v>
      </c>
      <c r="H388" s="150"/>
      <c r="I388" s="152">
        <f>INDEX('     2022    '!$A$1:$AC$1563,MATCH($D388,'     2022    '!$D$1:$D$1794,0),MATCH(I$1,'     2022    '!$A$1:$AC$1,0))</f>
        <v>120.6</v>
      </c>
      <c r="J388" s="150"/>
      <c r="K388" s="151">
        <f t="shared" si="11"/>
        <v>2.4602400000000002</v>
      </c>
      <c r="L388" s="152">
        <f>INDEX('     2022    '!$A$1:$AC$1563,MATCH($D388,'     2022    '!$D$1:$D$1794,0),MATCH(L$1,'     2022    '!$A$1:$AC$1,0))</f>
        <v>123.012</v>
      </c>
      <c r="M388" s="152">
        <f>INDEX('     2022    '!$A$1:$AC$1563,MATCH($D388,'     2022    '!$D$1:$D$1794,0),MATCH(M$1,'     2022    '!$A$1:$AC$1,0))</f>
        <v>123.012</v>
      </c>
      <c r="N388" s="153" t="str">
        <f>INDEX('     2022    '!$A$1:$AC$1563,MATCH($D388,'     2022    '!$D$1:$D$1794,0),MATCH(N$1,'     2022    '!$A$1:$AC$1,0))</f>
        <v>40mm</v>
      </c>
      <c r="O388" s="154">
        <f>INDEX('     2022    '!$A$1:$AC$1563,MATCH($D388,'     2022    '!$D$1:$D$1794,0),MATCH(O$1,'     2022    '!$A$1:$AC$1,0))</f>
        <v>50</v>
      </c>
      <c r="P388" s="153">
        <f>INDEX('     2022    '!$A$1:$AC$1563,MATCH($D388,'     2022    '!$D$1:$D$1794,0),MATCH(P$1,'     2022    '!$A$1:$AC$1,0))</f>
        <v>3</v>
      </c>
      <c r="Q388" s="153" t="str">
        <f>INDEX('     2022    '!$A$1:$AC$1563,MATCH($D388,'     2022    '!$D$1:$D$1794,0),MATCH(Q$1,'     2022    '!$A$1:$AC$1,0))</f>
        <v>Yes</v>
      </c>
      <c r="R388" s="155">
        <f>INDEX('     2022    '!$A$1:$AC$1563,MATCH($D388,'     2022    '!$D$1:$D$1794,0),MATCH(R$1,'     2022    '!$A$1:$AC$1,0))</f>
        <v>7</v>
      </c>
      <c r="S388" s="155">
        <f>INDEX('     2022    '!$A$1:$AC$1563,MATCH($D388,'     2022    '!$D$1:$D$1794,0),MATCH(S$1,'     2022    '!$A$1:$AC$1,0))</f>
        <v>3.1</v>
      </c>
      <c r="T388" s="155">
        <f>INDEX('     2022    '!$A$1:$AC$1563,MATCH($D388,'     2022    '!$D$1:$D$1794,0),MATCH(T$1,'     2022    '!$A$1:$AC$1,0))</f>
        <v>0.3</v>
      </c>
      <c r="U388" s="154" t="str">
        <f>INDEX('     2022    '!$A$1:$AC$1563,MATCH($D388,'     2022    '!$D$1:$D$1794,0),MATCH(U$1,'     2022    '!$A$1:$AC$1,0))</f>
        <v>1.3G</v>
      </c>
      <c r="V388" s="153" t="str">
        <f>INDEX('     2022    '!$A$1:$AC$1563,MATCH($D388,'     2022    '!$D$1:$D$1794,0),MATCH(V$1,'     2022    '!$A$1:$AC$1,0))</f>
        <v>UN0335</v>
      </c>
      <c r="W388" s="153" t="str">
        <f>INDEX('     2022    '!$A$1:$AC$1563,MATCH($D388,'     2022    '!$D$1:$D$1794,0),MATCH(W$1,'     2022    '!$A$1:$AC$1,0))</f>
        <v>T2</v>
      </c>
      <c r="X388" s="151" t="str">
        <f>INDEX('     2022    '!$A$1:$AC$1563,MATCH($D388,'     2022    '!$D$1:$D$1794,0),MATCH(X$1,'     2022    '!$A$1:$AC$1,0))</f>
        <v/>
      </c>
      <c r="Y388" s="151" t="str">
        <f>INDEX('     2022    '!$A$1:$AC$1563,MATCH($D388,'     2022    '!$D$1:$D$1794,0),MATCH(Y$1,'     2022    '!$A$1:$AC$1,0))</f>
        <v/>
      </c>
      <c r="Z388" s="156">
        <f>INDEX('     2022    '!$A$1:$AC$1563,MATCH($D388,'     2022    '!$D$1:$D$1794,0),MATCH(Z$1,'     2022    '!$A$1:$AC$1,0))</f>
        <v>0.05</v>
      </c>
      <c r="AA388" s="153" t="str">
        <f>INDEX('     2022    '!$A$1:$AC$1563,MATCH($D388,'     2022    '!$D$1:$D$1794,0),MATCH(AA$1,'     2022    '!$A$1:$AC$1,0))</f>
        <v>1008-T2-69254638</v>
      </c>
      <c r="AB388" s="153" t="str">
        <f>INDEX('     2022    '!$A$1:$AC$1563,MATCH($D388,'     2022    '!$D$1:$D$1794,0),MATCH(AB$1,'     2022    '!$A$1:$AC$1,0))</f>
        <v>PL/IMP19520</v>
      </c>
      <c r="AC388" s="153" t="str">
        <f>INDEX('     2022    '!$A$1:$AC$1563,MATCH($D388,'     2022    '!$D$1:$D$1794,0),MATCH(AC$1,'     2022    '!$A$1:$AC$1,0))</f>
        <v>12/31/2099</v>
      </c>
    </row>
    <row r="389" spans="1:29">
      <c r="A389" s="32">
        <f t="shared" ref="A389:A452" si="12">A388+1</f>
        <v>386</v>
      </c>
      <c r="B389" s="68" t="str">
        <f>INDEX('     2022    '!B$2:B$1794,MATCH(D389,'     2022    '!D$2:D$1794,0))</f>
        <v/>
      </c>
      <c r="C389" s="204" t="str">
        <f>INDEX('     2022    '!C$2:C$1794,MATCH(D389,'     2022    '!D$2:D$1794,0))</f>
        <v>Single Shot - 40mm</v>
      </c>
      <c r="D389" s="205" t="str">
        <f>INDEX('     2022    '!D:D,MATCH(A389,'     2022    '!AF:AF,0))</f>
        <v>RCS40(ND)-EB14</v>
      </c>
      <c r="E389" s="204" t="str">
        <f>INDEX('     2022    '!$A$1:$BP$1563,MATCH(D389,'     2022    '!$D$1:$D$1794,0),MATCH(E$1,'     2022    '!$A$1:$BH$1,0))</f>
        <v>40mm Blue Comet w/ White Strobe Mine. ULTRA LOW DEBRIS</v>
      </c>
      <c r="F389" s="206" t="str">
        <f>IFERROR(IF(LEFT(INDEX('     2022    '!AD$2:AD$1794,MATCH(D389,'     2022    '!D$2:D$1794,0)),4)="http",HYPERLINK(INDEX('     2022    '!AD$2:AD$1794,MATCH(D389,'     2022    '!D$2:D$1794,0)),"Video"),""),"")</f>
        <v/>
      </c>
      <c r="G389" s="207">
        <f>INDEX('     2022    '!$A$1:$AC$1563,MATCH($D389,'     2022    '!$D$1:$D$1794,0),MATCH(G$1,'     2022    '!$A$1:$AC$1,0))</f>
        <v>6</v>
      </c>
      <c r="H389" s="150"/>
      <c r="I389" s="152">
        <f>INDEX('     2022    '!$A$1:$AC$1563,MATCH($D389,'     2022    '!$D$1:$D$1794,0),MATCH(I$1,'     2022    '!$A$1:$AC$1,0))</f>
        <v>120.6</v>
      </c>
      <c r="J389" s="150"/>
      <c r="K389" s="151">
        <f t="shared" ref="K389:K452" si="13">IFERROR(M389/O389,"")</f>
        <v>2.4602400000000002</v>
      </c>
      <c r="L389" s="152">
        <f>INDEX('     2022    '!$A$1:$AC$1563,MATCH($D389,'     2022    '!$D$1:$D$1794,0),MATCH(L$1,'     2022    '!$A$1:$AC$1,0))</f>
        <v>123.012</v>
      </c>
      <c r="M389" s="152">
        <f>INDEX('     2022    '!$A$1:$AC$1563,MATCH($D389,'     2022    '!$D$1:$D$1794,0),MATCH(M$1,'     2022    '!$A$1:$AC$1,0))</f>
        <v>123.012</v>
      </c>
      <c r="N389" s="153" t="str">
        <f>INDEX('     2022    '!$A$1:$AC$1563,MATCH($D389,'     2022    '!$D$1:$D$1794,0),MATCH(N$1,'     2022    '!$A$1:$AC$1,0))</f>
        <v>40mm</v>
      </c>
      <c r="O389" s="154">
        <f>INDEX('     2022    '!$A$1:$AC$1563,MATCH($D389,'     2022    '!$D$1:$D$1794,0),MATCH(O$1,'     2022    '!$A$1:$AC$1,0))</f>
        <v>50</v>
      </c>
      <c r="P389" s="153">
        <f>INDEX('     2022    '!$A$1:$AC$1563,MATCH($D389,'     2022    '!$D$1:$D$1794,0),MATCH(P$1,'     2022    '!$A$1:$AC$1,0))</f>
        <v>3</v>
      </c>
      <c r="Q389" s="153" t="str">
        <f>INDEX('     2022    '!$A$1:$AC$1563,MATCH($D389,'     2022    '!$D$1:$D$1794,0),MATCH(Q$1,'     2022    '!$A$1:$AC$1,0))</f>
        <v>Yes</v>
      </c>
      <c r="R389" s="155">
        <f>INDEX('     2022    '!$A$1:$AC$1563,MATCH($D389,'     2022    '!$D$1:$D$1794,0),MATCH(R$1,'     2022    '!$A$1:$AC$1,0))</f>
        <v>7</v>
      </c>
      <c r="S389" s="155">
        <f>INDEX('     2022    '!$A$1:$AC$1563,MATCH($D389,'     2022    '!$D$1:$D$1794,0),MATCH(S$1,'     2022    '!$A$1:$AC$1,0))</f>
        <v>3.1</v>
      </c>
      <c r="T389" s="155">
        <f>INDEX('     2022    '!$A$1:$AC$1563,MATCH($D389,'     2022    '!$D$1:$D$1794,0),MATCH(T$1,'     2022    '!$A$1:$AC$1,0))</f>
        <v>0.3</v>
      </c>
      <c r="U389" s="154" t="str">
        <f>INDEX('     2022    '!$A$1:$AC$1563,MATCH($D389,'     2022    '!$D$1:$D$1794,0),MATCH(U$1,'     2022    '!$A$1:$AC$1,0))</f>
        <v>1.3G</v>
      </c>
      <c r="V389" s="153" t="str">
        <f>INDEX('     2022    '!$A$1:$AC$1563,MATCH($D389,'     2022    '!$D$1:$D$1794,0),MATCH(V$1,'     2022    '!$A$1:$AC$1,0))</f>
        <v>UN0335</v>
      </c>
      <c r="W389" s="153" t="str">
        <f>INDEX('     2022    '!$A$1:$AC$1563,MATCH($D389,'     2022    '!$D$1:$D$1794,0),MATCH(W$1,'     2022    '!$A$1:$AC$1,0))</f>
        <v>T2</v>
      </c>
      <c r="X389" s="151" t="str">
        <f>INDEX('     2022    '!$A$1:$AC$1563,MATCH($D389,'     2022    '!$D$1:$D$1794,0),MATCH(X$1,'     2022    '!$A$1:$AC$1,0))</f>
        <v/>
      </c>
      <c r="Y389" s="151" t="str">
        <f>INDEX('     2022    '!$A$1:$AC$1563,MATCH($D389,'     2022    '!$D$1:$D$1794,0),MATCH(Y$1,'     2022    '!$A$1:$AC$1,0))</f>
        <v/>
      </c>
      <c r="Z389" s="156">
        <f>INDEX('     2022    '!$A$1:$AC$1563,MATCH($D389,'     2022    '!$D$1:$D$1794,0),MATCH(Z$1,'     2022    '!$A$1:$AC$1,0))</f>
        <v>0.05</v>
      </c>
      <c r="AA389" s="153" t="str">
        <f>INDEX('     2022    '!$A$1:$AC$1563,MATCH($D389,'     2022    '!$D$1:$D$1794,0),MATCH(AA$1,'     2022    '!$A$1:$AC$1,0))</f>
        <v>1008-T2-69254638</v>
      </c>
      <c r="AB389" s="153" t="str">
        <f>INDEX('     2022    '!$A$1:$AC$1563,MATCH($D389,'     2022    '!$D$1:$D$1794,0),MATCH(AB$1,'     2022    '!$A$1:$AC$1,0))</f>
        <v>PL/IMP19520</v>
      </c>
      <c r="AC389" s="153" t="str">
        <f>INDEX('     2022    '!$A$1:$AC$1563,MATCH($D389,'     2022    '!$D$1:$D$1794,0),MATCH(AC$1,'     2022    '!$A$1:$AC$1,0))</f>
        <v>12/31/2099</v>
      </c>
    </row>
    <row r="390" spans="1:29">
      <c r="A390" s="32">
        <f t="shared" si="12"/>
        <v>387</v>
      </c>
      <c r="B390" s="68" t="str">
        <f>INDEX('     2022    '!B$2:B$1794,MATCH(D390,'     2022    '!D$2:D$1794,0))</f>
        <v/>
      </c>
      <c r="C390" s="204" t="str">
        <f>INDEX('     2022    '!C$2:C$1794,MATCH(D390,'     2022    '!D$2:D$1794,0))</f>
        <v>Single Shot - 40mm</v>
      </c>
      <c r="D390" s="205" t="str">
        <f>INDEX('     2022    '!D:D,MATCH(A390,'     2022    '!AF:AF,0))</f>
        <v>RCS40(ND)-EB25A</v>
      </c>
      <c r="E390" s="204" t="str">
        <f>INDEX('     2022    '!$A$1:$BP$1563,MATCH(D390,'     2022    '!$D$1:$D$1794,0),MATCH(E$1,'     2022    '!$A$1:$BH$1,0))</f>
        <v>40mm Red Comet w/Blue Mine. ULTRA LOW DEBRIS</v>
      </c>
      <c r="F390" s="206" t="str">
        <f>IFERROR(IF(LEFT(INDEX('     2022    '!AD$2:AD$1794,MATCH(D390,'     2022    '!D$2:D$1794,0)),4)="http",HYPERLINK(INDEX('     2022    '!AD$2:AD$1794,MATCH(D390,'     2022    '!D$2:D$1794,0)),"Video"),""),"")</f>
        <v/>
      </c>
      <c r="G390" s="207">
        <f>INDEX('     2022    '!$A$1:$AC$1563,MATCH($D390,'     2022    '!$D$1:$D$1794,0),MATCH(G$1,'     2022    '!$A$1:$AC$1,0))</f>
        <v>7</v>
      </c>
      <c r="H390" s="150"/>
      <c r="I390" s="152">
        <f>INDEX('     2022    '!$A$1:$AC$1563,MATCH($D390,'     2022    '!$D$1:$D$1794,0),MATCH(I$1,'     2022    '!$A$1:$AC$1,0))</f>
        <v>120.6</v>
      </c>
      <c r="J390" s="150"/>
      <c r="K390" s="151">
        <f t="shared" si="13"/>
        <v>2.4602400000000002</v>
      </c>
      <c r="L390" s="152">
        <f>INDEX('     2022    '!$A$1:$AC$1563,MATCH($D390,'     2022    '!$D$1:$D$1794,0),MATCH(L$1,'     2022    '!$A$1:$AC$1,0))</f>
        <v>123.012</v>
      </c>
      <c r="M390" s="152">
        <f>INDEX('     2022    '!$A$1:$AC$1563,MATCH($D390,'     2022    '!$D$1:$D$1794,0),MATCH(M$1,'     2022    '!$A$1:$AC$1,0))</f>
        <v>123.012</v>
      </c>
      <c r="N390" s="153" t="str">
        <f>INDEX('     2022    '!$A$1:$AC$1563,MATCH($D390,'     2022    '!$D$1:$D$1794,0),MATCH(N$1,'     2022    '!$A$1:$AC$1,0))</f>
        <v>40mm</v>
      </c>
      <c r="O390" s="154">
        <f>INDEX('     2022    '!$A$1:$AC$1563,MATCH($D390,'     2022    '!$D$1:$D$1794,0),MATCH(O$1,'     2022    '!$A$1:$AC$1,0))</f>
        <v>50</v>
      </c>
      <c r="P390" s="153">
        <f>INDEX('     2022    '!$A$1:$AC$1563,MATCH($D390,'     2022    '!$D$1:$D$1794,0),MATCH(P$1,'     2022    '!$A$1:$AC$1,0))</f>
        <v>3</v>
      </c>
      <c r="Q390" s="153" t="str">
        <f>INDEX('     2022    '!$A$1:$AC$1563,MATCH($D390,'     2022    '!$D$1:$D$1794,0),MATCH(Q$1,'     2022    '!$A$1:$AC$1,0))</f>
        <v>Yes</v>
      </c>
      <c r="R390" s="155">
        <f>INDEX('     2022    '!$A$1:$AC$1563,MATCH($D390,'     2022    '!$D$1:$D$1794,0),MATCH(R$1,'     2022    '!$A$1:$AC$1,0))</f>
        <v>7</v>
      </c>
      <c r="S390" s="155">
        <f>INDEX('     2022    '!$A$1:$AC$1563,MATCH($D390,'     2022    '!$D$1:$D$1794,0),MATCH(S$1,'     2022    '!$A$1:$AC$1,0))</f>
        <v>3.1</v>
      </c>
      <c r="T390" s="155">
        <f>INDEX('     2022    '!$A$1:$AC$1563,MATCH($D390,'     2022    '!$D$1:$D$1794,0),MATCH(T$1,'     2022    '!$A$1:$AC$1,0))</f>
        <v>0.3</v>
      </c>
      <c r="U390" s="154" t="str">
        <f>INDEX('     2022    '!$A$1:$AC$1563,MATCH($D390,'     2022    '!$D$1:$D$1794,0),MATCH(U$1,'     2022    '!$A$1:$AC$1,0))</f>
        <v>1.3G</v>
      </c>
      <c r="V390" s="153" t="str">
        <f>INDEX('     2022    '!$A$1:$AC$1563,MATCH($D390,'     2022    '!$D$1:$D$1794,0),MATCH(V$1,'     2022    '!$A$1:$AC$1,0))</f>
        <v>UN0335</v>
      </c>
      <c r="W390" s="153" t="str">
        <f>INDEX('     2022    '!$A$1:$AC$1563,MATCH($D390,'     2022    '!$D$1:$D$1794,0),MATCH(W$1,'     2022    '!$A$1:$AC$1,0))</f>
        <v>T2</v>
      </c>
      <c r="X390" s="151" t="str">
        <f>INDEX('     2022    '!$A$1:$AC$1563,MATCH($D390,'     2022    '!$D$1:$D$1794,0),MATCH(X$1,'     2022    '!$A$1:$AC$1,0))</f>
        <v/>
      </c>
      <c r="Y390" s="151" t="str">
        <f>INDEX('     2022    '!$A$1:$AC$1563,MATCH($D390,'     2022    '!$D$1:$D$1794,0),MATCH(Y$1,'     2022    '!$A$1:$AC$1,0))</f>
        <v/>
      </c>
      <c r="Z390" s="156">
        <f>INDEX('     2022    '!$A$1:$AC$1563,MATCH($D390,'     2022    '!$D$1:$D$1794,0),MATCH(Z$1,'     2022    '!$A$1:$AC$1,0))</f>
        <v>0.05</v>
      </c>
      <c r="AA390" s="153" t="str">
        <f>INDEX('     2022    '!$A$1:$AC$1563,MATCH($D390,'     2022    '!$D$1:$D$1794,0),MATCH(AA$1,'     2022    '!$A$1:$AC$1,0))</f>
        <v>1008-T2-69254638</v>
      </c>
      <c r="AB390" s="153" t="str">
        <f>INDEX('     2022    '!$A$1:$AC$1563,MATCH($D390,'     2022    '!$D$1:$D$1794,0),MATCH(AB$1,'     2022    '!$A$1:$AC$1,0))</f>
        <v>PL/IMP19520</v>
      </c>
      <c r="AC390" s="153" t="str">
        <f>INDEX('     2022    '!$A$1:$AC$1563,MATCH($D390,'     2022    '!$D$1:$D$1794,0),MATCH(AC$1,'     2022    '!$A$1:$AC$1,0))</f>
        <v>12/31/2099</v>
      </c>
    </row>
    <row r="391" spans="1:29">
      <c r="A391" s="32">
        <f t="shared" si="12"/>
        <v>388</v>
      </c>
      <c r="B391" s="68" t="str">
        <f>INDEX('     2022    '!B$2:B$1794,MATCH(D391,'     2022    '!D$2:D$1794,0))</f>
        <v/>
      </c>
      <c r="C391" s="204" t="str">
        <f>INDEX('     2022    '!C$2:C$1794,MATCH(D391,'     2022    '!D$2:D$1794,0))</f>
        <v>Single Shot - 40mm</v>
      </c>
      <c r="D391" s="205" t="str">
        <f>INDEX('     2022    '!D:D,MATCH(A391,'     2022    '!AF:AF,0))</f>
        <v>RCS40(ND)-EB28A</v>
      </c>
      <c r="E391" s="204" t="str">
        <f>INDEX('     2022    '!$A$1:$BP$1563,MATCH(D391,'     2022    '!$D$1:$D$1794,0),MATCH(E$1,'     2022    '!$A$1:$BH$1,0))</f>
        <v>40mm Green Comet w/Gold Glitter Mine. ULTRA LOW DEBRIS</v>
      </c>
      <c r="F391" s="206" t="str">
        <f>IFERROR(IF(LEFT(INDEX('     2022    '!AD$2:AD$1794,MATCH(D391,'     2022    '!D$2:D$1794,0)),4)="http",HYPERLINK(INDEX('     2022    '!AD$2:AD$1794,MATCH(D391,'     2022    '!D$2:D$1794,0)),"Video"),""),"")</f>
        <v/>
      </c>
      <c r="G391" s="207">
        <f>INDEX('     2022    '!$A$1:$AC$1563,MATCH($D391,'     2022    '!$D$1:$D$1794,0),MATCH(G$1,'     2022    '!$A$1:$AC$1,0))</f>
        <v>7</v>
      </c>
      <c r="H391" s="150"/>
      <c r="I391" s="152">
        <f>INDEX('     2022    '!$A$1:$AC$1563,MATCH($D391,'     2022    '!$D$1:$D$1794,0),MATCH(I$1,'     2022    '!$A$1:$AC$1,0))</f>
        <v>120.6</v>
      </c>
      <c r="J391" s="150"/>
      <c r="K391" s="151">
        <f t="shared" si="13"/>
        <v>2.4602400000000002</v>
      </c>
      <c r="L391" s="152">
        <f>INDEX('     2022    '!$A$1:$AC$1563,MATCH($D391,'     2022    '!$D$1:$D$1794,0),MATCH(L$1,'     2022    '!$A$1:$AC$1,0))</f>
        <v>123.012</v>
      </c>
      <c r="M391" s="152">
        <f>INDEX('     2022    '!$A$1:$AC$1563,MATCH($D391,'     2022    '!$D$1:$D$1794,0),MATCH(M$1,'     2022    '!$A$1:$AC$1,0))</f>
        <v>123.012</v>
      </c>
      <c r="N391" s="153" t="str">
        <f>INDEX('     2022    '!$A$1:$AC$1563,MATCH($D391,'     2022    '!$D$1:$D$1794,0),MATCH(N$1,'     2022    '!$A$1:$AC$1,0))</f>
        <v>40mm</v>
      </c>
      <c r="O391" s="154">
        <f>INDEX('     2022    '!$A$1:$AC$1563,MATCH($D391,'     2022    '!$D$1:$D$1794,0),MATCH(O$1,'     2022    '!$A$1:$AC$1,0))</f>
        <v>50</v>
      </c>
      <c r="P391" s="153">
        <f>INDEX('     2022    '!$A$1:$AC$1563,MATCH($D391,'     2022    '!$D$1:$D$1794,0),MATCH(P$1,'     2022    '!$A$1:$AC$1,0))</f>
        <v>3</v>
      </c>
      <c r="Q391" s="153" t="str">
        <f>INDEX('     2022    '!$A$1:$AC$1563,MATCH($D391,'     2022    '!$D$1:$D$1794,0),MATCH(Q$1,'     2022    '!$A$1:$AC$1,0))</f>
        <v>Yes</v>
      </c>
      <c r="R391" s="155">
        <f>INDEX('     2022    '!$A$1:$AC$1563,MATCH($D391,'     2022    '!$D$1:$D$1794,0),MATCH(R$1,'     2022    '!$A$1:$AC$1,0))</f>
        <v>7</v>
      </c>
      <c r="S391" s="155">
        <f>INDEX('     2022    '!$A$1:$AC$1563,MATCH($D391,'     2022    '!$D$1:$D$1794,0),MATCH(S$1,'     2022    '!$A$1:$AC$1,0))</f>
        <v>3.1</v>
      </c>
      <c r="T391" s="155">
        <f>INDEX('     2022    '!$A$1:$AC$1563,MATCH($D391,'     2022    '!$D$1:$D$1794,0),MATCH(T$1,'     2022    '!$A$1:$AC$1,0))</f>
        <v>0.3</v>
      </c>
      <c r="U391" s="154" t="str">
        <f>INDEX('     2022    '!$A$1:$AC$1563,MATCH($D391,'     2022    '!$D$1:$D$1794,0),MATCH(U$1,'     2022    '!$A$1:$AC$1,0))</f>
        <v>1.3G</v>
      </c>
      <c r="V391" s="153" t="str">
        <f>INDEX('     2022    '!$A$1:$AC$1563,MATCH($D391,'     2022    '!$D$1:$D$1794,0),MATCH(V$1,'     2022    '!$A$1:$AC$1,0))</f>
        <v>UN0335</v>
      </c>
      <c r="W391" s="153" t="str">
        <f>INDEX('     2022    '!$A$1:$AC$1563,MATCH($D391,'     2022    '!$D$1:$D$1794,0),MATCH(W$1,'     2022    '!$A$1:$AC$1,0))</f>
        <v>T2</v>
      </c>
      <c r="X391" s="151" t="str">
        <f>INDEX('     2022    '!$A$1:$AC$1563,MATCH($D391,'     2022    '!$D$1:$D$1794,0),MATCH(X$1,'     2022    '!$A$1:$AC$1,0))</f>
        <v/>
      </c>
      <c r="Y391" s="151" t="str">
        <f>INDEX('     2022    '!$A$1:$AC$1563,MATCH($D391,'     2022    '!$D$1:$D$1794,0),MATCH(Y$1,'     2022    '!$A$1:$AC$1,0))</f>
        <v/>
      </c>
      <c r="Z391" s="156">
        <f>INDEX('     2022    '!$A$1:$AC$1563,MATCH($D391,'     2022    '!$D$1:$D$1794,0),MATCH(Z$1,'     2022    '!$A$1:$AC$1,0))</f>
        <v>0.05</v>
      </c>
      <c r="AA391" s="153" t="str">
        <f>INDEX('     2022    '!$A$1:$AC$1563,MATCH($D391,'     2022    '!$D$1:$D$1794,0),MATCH(AA$1,'     2022    '!$A$1:$AC$1,0))</f>
        <v>1008-T2-69254638</v>
      </c>
      <c r="AB391" s="153" t="str">
        <f>INDEX('     2022    '!$A$1:$AC$1563,MATCH($D391,'     2022    '!$D$1:$D$1794,0),MATCH(AB$1,'     2022    '!$A$1:$AC$1,0))</f>
        <v>PL/IMP19520</v>
      </c>
      <c r="AC391" s="153" t="str">
        <f>INDEX('     2022    '!$A$1:$AC$1563,MATCH($D391,'     2022    '!$D$1:$D$1794,0),MATCH(AC$1,'     2022    '!$A$1:$AC$1,0))</f>
        <v>12/31/2099</v>
      </c>
    </row>
    <row r="392" spans="1:29">
      <c r="A392" s="32">
        <f t="shared" si="12"/>
        <v>389</v>
      </c>
      <c r="B392" s="68" t="str">
        <f>INDEX('     2022    '!B$2:B$1794,MATCH(D392,'     2022    '!D$2:D$1794,0))</f>
        <v/>
      </c>
      <c r="C392" s="204" t="str">
        <f>INDEX('     2022    '!C$2:C$1794,MATCH(D392,'     2022    '!D$2:D$1794,0))</f>
        <v>Single Shot - 40mm</v>
      </c>
      <c r="D392" s="205" t="str">
        <f>INDEX('     2022    '!D:D,MATCH(A392,'     2022    '!AF:AF,0))</f>
        <v>RCS40(ND)-EB35</v>
      </c>
      <c r="E392" s="204" t="str">
        <f>INDEX('     2022    '!$A$1:$BP$1563,MATCH(D392,'     2022    '!$D$1:$D$1794,0),MATCH(E$1,'     2022    '!$A$1:$BH$1,0))</f>
        <v>40mm Lemon Comet w/Pink Mine. ULTRA LOW DEBRIS</v>
      </c>
      <c r="F392" s="206" t="str">
        <f>IFERROR(IF(LEFT(INDEX('     2022    '!AD$2:AD$1794,MATCH(D392,'     2022    '!D$2:D$1794,0)),4)="http",HYPERLINK(INDEX('     2022    '!AD$2:AD$1794,MATCH(D392,'     2022    '!D$2:D$1794,0)),"Video"),""),"")</f>
        <v/>
      </c>
      <c r="G392" s="207">
        <f>INDEX('     2022    '!$A$1:$AC$1563,MATCH($D392,'     2022    '!$D$1:$D$1794,0),MATCH(G$1,'     2022    '!$A$1:$AC$1,0))</f>
        <v>7</v>
      </c>
      <c r="H392" s="150"/>
      <c r="I392" s="152">
        <f>INDEX('     2022    '!$A$1:$AC$1563,MATCH($D392,'     2022    '!$D$1:$D$1794,0),MATCH(I$1,'     2022    '!$A$1:$AC$1,0))</f>
        <v>120.6</v>
      </c>
      <c r="J392" s="150"/>
      <c r="K392" s="151">
        <f t="shared" si="13"/>
        <v>2.4602400000000002</v>
      </c>
      <c r="L392" s="152">
        <f>INDEX('     2022    '!$A$1:$AC$1563,MATCH($D392,'     2022    '!$D$1:$D$1794,0),MATCH(L$1,'     2022    '!$A$1:$AC$1,0))</f>
        <v>123.012</v>
      </c>
      <c r="M392" s="152">
        <f>INDEX('     2022    '!$A$1:$AC$1563,MATCH($D392,'     2022    '!$D$1:$D$1794,0),MATCH(M$1,'     2022    '!$A$1:$AC$1,0))</f>
        <v>123.012</v>
      </c>
      <c r="N392" s="153" t="str">
        <f>INDEX('     2022    '!$A$1:$AC$1563,MATCH($D392,'     2022    '!$D$1:$D$1794,0),MATCH(N$1,'     2022    '!$A$1:$AC$1,0))</f>
        <v>40mm</v>
      </c>
      <c r="O392" s="154">
        <f>INDEX('     2022    '!$A$1:$AC$1563,MATCH($D392,'     2022    '!$D$1:$D$1794,0),MATCH(O$1,'     2022    '!$A$1:$AC$1,0))</f>
        <v>50</v>
      </c>
      <c r="P392" s="153">
        <f>INDEX('     2022    '!$A$1:$AC$1563,MATCH($D392,'     2022    '!$D$1:$D$1794,0),MATCH(P$1,'     2022    '!$A$1:$AC$1,0))</f>
        <v>3</v>
      </c>
      <c r="Q392" s="153" t="str">
        <f>INDEX('     2022    '!$A$1:$AC$1563,MATCH($D392,'     2022    '!$D$1:$D$1794,0),MATCH(Q$1,'     2022    '!$A$1:$AC$1,0))</f>
        <v>Yes</v>
      </c>
      <c r="R392" s="155">
        <f>INDEX('     2022    '!$A$1:$AC$1563,MATCH($D392,'     2022    '!$D$1:$D$1794,0),MATCH(R$1,'     2022    '!$A$1:$AC$1,0))</f>
        <v>7</v>
      </c>
      <c r="S392" s="155">
        <f>INDEX('     2022    '!$A$1:$AC$1563,MATCH($D392,'     2022    '!$D$1:$D$1794,0),MATCH(S$1,'     2022    '!$A$1:$AC$1,0))</f>
        <v>3.1</v>
      </c>
      <c r="T392" s="155">
        <f>INDEX('     2022    '!$A$1:$AC$1563,MATCH($D392,'     2022    '!$D$1:$D$1794,0),MATCH(T$1,'     2022    '!$A$1:$AC$1,0))</f>
        <v>0.3</v>
      </c>
      <c r="U392" s="154" t="str">
        <f>INDEX('     2022    '!$A$1:$AC$1563,MATCH($D392,'     2022    '!$D$1:$D$1794,0),MATCH(U$1,'     2022    '!$A$1:$AC$1,0))</f>
        <v>1.3G</v>
      </c>
      <c r="V392" s="153" t="str">
        <f>INDEX('     2022    '!$A$1:$AC$1563,MATCH($D392,'     2022    '!$D$1:$D$1794,0),MATCH(V$1,'     2022    '!$A$1:$AC$1,0))</f>
        <v>UN0335</v>
      </c>
      <c r="W392" s="153" t="str">
        <f>INDEX('     2022    '!$A$1:$AC$1563,MATCH($D392,'     2022    '!$D$1:$D$1794,0),MATCH(W$1,'     2022    '!$A$1:$AC$1,0))</f>
        <v>T2</v>
      </c>
      <c r="X392" s="151" t="str">
        <f>INDEX('     2022    '!$A$1:$AC$1563,MATCH($D392,'     2022    '!$D$1:$D$1794,0),MATCH(X$1,'     2022    '!$A$1:$AC$1,0))</f>
        <v/>
      </c>
      <c r="Y392" s="151" t="str">
        <f>INDEX('     2022    '!$A$1:$AC$1563,MATCH($D392,'     2022    '!$D$1:$D$1794,0),MATCH(Y$1,'     2022    '!$A$1:$AC$1,0))</f>
        <v/>
      </c>
      <c r="Z392" s="156">
        <f>INDEX('     2022    '!$A$1:$AC$1563,MATCH($D392,'     2022    '!$D$1:$D$1794,0),MATCH(Z$1,'     2022    '!$A$1:$AC$1,0))</f>
        <v>0.05</v>
      </c>
      <c r="AA392" s="153" t="str">
        <f>INDEX('     2022    '!$A$1:$AC$1563,MATCH($D392,'     2022    '!$D$1:$D$1794,0),MATCH(AA$1,'     2022    '!$A$1:$AC$1,0))</f>
        <v>1008-T2-69254638</v>
      </c>
      <c r="AB392" s="153" t="str">
        <f>INDEX('     2022    '!$A$1:$AC$1563,MATCH($D392,'     2022    '!$D$1:$D$1794,0),MATCH(AB$1,'     2022    '!$A$1:$AC$1,0))</f>
        <v>PL/IMP19520</v>
      </c>
      <c r="AC392" s="153" t="str">
        <f>INDEX('     2022    '!$A$1:$AC$1563,MATCH($D392,'     2022    '!$D$1:$D$1794,0),MATCH(AC$1,'     2022    '!$A$1:$AC$1,0))</f>
        <v>12/31/2099</v>
      </c>
    </row>
    <row r="393" spans="1:29">
      <c r="A393" s="32">
        <f t="shared" si="12"/>
        <v>390</v>
      </c>
      <c r="B393" s="68" t="str">
        <f>INDEX('     2022    '!B$2:B$1794,MATCH(D393,'     2022    '!D$2:D$1794,0))</f>
        <v/>
      </c>
      <c r="C393" s="204" t="str">
        <f>INDEX('     2022    '!C$2:C$1794,MATCH(D393,'     2022    '!D$2:D$1794,0))</f>
        <v>Single Shot - 40mm</v>
      </c>
      <c r="D393" s="205" t="str">
        <f>INDEX('     2022    '!D:D,MATCH(A393,'     2022    '!AF:AF,0))</f>
        <v>PRCS40(ND)-C13</v>
      </c>
      <c r="E393" s="204" t="str">
        <f>INDEX('     2022    '!$A$1:$BP$1563,MATCH(D393,'     2022    '!$D$1:$D$1794,0),MATCH(E$1,'     2022    '!$A$1:$BH$1,0))</f>
        <v>40mm Crackling comet. ULTRA LOW DEBRIS</v>
      </c>
      <c r="F393" s="206" t="str">
        <f>IFERROR(IF(LEFT(INDEX('     2022    '!AD$2:AD$1794,MATCH(D393,'     2022    '!D$2:D$1794,0)),4)="http",HYPERLINK(INDEX('     2022    '!AD$2:AD$1794,MATCH(D393,'     2022    '!D$2:D$1794,0)),"Video"),""),"")</f>
        <v/>
      </c>
      <c r="G393" s="207">
        <f>INDEX('     2022    '!$A$1:$AC$1563,MATCH($D393,'     2022    '!$D$1:$D$1794,0),MATCH(G$1,'     2022    '!$A$1:$AC$1,0))</f>
        <v>20</v>
      </c>
      <c r="H393" s="150"/>
      <c r="I393" s="152">
        <f>INDEX('     2022    '!$A$1:$AC$1563,MATCH($D393,'     2022    '!$D$1:$D$1794,0),MATCH(I$1,'     2022    '!$A$1:$AC$1,0))</f>
        <v>127.61</v>
      </c>
      <c r="J393" s="150"/>
      <c r="K393" s="151">
        <f t="shared" si="13"/>
        <v>2.8075999999999999</v>
      </c>
      <c r="L393" s="152">
        <f>INDEX('     2022    '!$A$1:$AC$1563,MATCH($D393,'     2022    '!$D$1:$D$1794,0),MATCH(L$1,'     2022    '!$A$1:$AC$1,0))</f>
        <v>127.7458</v>
      </c>
      <c r="M393" s="152">
        <f>INDEX('     2022    '!$A$1:$AC$1563,MATCH($D393,'     2022    '!$D$1:$D$1794,0),MATCH(M$1,'     2022    '!$A$1:$AC$1,0))</f>
        <v>140.38</v>
      </c>
      <c r="N393" s="153" t="str">
        <f>INDEX('     2022    '!$A$1:$AC$1563,MATCH($D393,'     2022    '!$D$1:$D$1794,0),MATCH(N$1,'     2022    '!$A$1:$AC$1,0))</f>
        <v>40mm</v>
      </c>
      <c r="O393" s="154">
        <f>INDEX('     2022    '!$A$1:$AC$1563,MATCH($D393,'     2022    '!$D$1:$D$1794,0),MATCH(O$1,'     2022    '!$A$1:$AC$1,0))</f>
        <v>50</v>
      </c>
      <c r="P393" s="153">
        <f>INDEX('     2022    '!$A$1:$AC$1563,MATCH($D393,'     2022    '!$D$1:$D$1794,0),MATCH(P$1,'     2022    '!$A$1:$AC$1,0))</f>
        <v>3</v>
      </c>
      <c r="Q393" s="153" t="str">
        <f>INDEX('     2022    '!$A$1:$AC$1563,MATCH($D393,'     2022    '!$D$1:$D$1794,0),MATCH(Q$1,'     2022    '!$A$1:$AC$1,0))</f>
        <v>Yes</v>
      </c>
      <c r="R393" s="155">
        <f>INDEX('     2022    '!$A$1:$AC$1563,MATCH($D393,'     2022    '!$D$1:$D$1794,0),MATCH(R$1,'     2022    '!$A$1:$AC$1,0))</f>
        <v>7</v>
      </c>
      <c r="S393" s="155">
        <f>INDEX('     2022    '!$A$1:$AC$1563,MATCH($D393,'     2022    '!$D$1:$D$1794,0),MATCH(S$1,'     2022    '!$A$1:$AC$1,0))</f>
        <v>2.4500000000000002</v>
      </c>
      <c r="T393" s="155">
        <f>INDEX('     2022    '!$A$1:$AC$1563,MATCH($D393,'     2022    '!$D$1:$D$1794,0),MATCH(T$1,'     2022    '!$A$1:$AC$1,0))</f>
        <v>0.3</v>
      </c>
      <c r="U393" s="154" t="str">
        <f>INDEX('     2022    '!$A$1:$AC$1563,MATCH($D393,'     2022    '!$D$1:$D$1794,0),MATCH(U$1,'     2022    '!$A$1:$AC$1,0))</f>
        <v>1.3G</v>
      </c>
      <c r="V393" s="153" t="str">
        <f>INDEX('     2022    '!$A$1:$AC$1563,MATCH($D393,'     2022    '!$D$1:$D$1794,0),MATCH(V$1,'     2022    '!$A$1:$AC$1,0))</f>
        <v>UN0335</v>
      </c>
      <c r="W393" s="153" t="str">
        <f>INDEX('     2022    '!$A$1:$AC$1563,MATCH($D393,'     2022    '!$D$1:$D$1794,0),MATCH(W$1,'     2022    '!$A$1:$AC$1,0))</f>
        <v>T2</v>
      </c>
      <c r="X393" s="151" t="str">
        <f>INDEX('     2022    '!$A$1:$AC$1563,MATCH($D393,'     2022    '!$D$1:$D$1794,0),MATCH(X$1,'     2022    '!$A$1:$AC$1,0))</f>
        <v/>
      </c>
      <c r="Y393" s="151" t="str">
        <f>INDEX('     2022    '!$A$1:$AC$1563,MATCH($D393,'     2022    '!$D$1:$D$1794,0),MATCH(Y$1,'     2022    '!$A$1:$AC$1,0))</f>
        <v/>
      </c>
      <c r="Z393" s="156">
        <f>INDEX('     2022    '!$A$1:$AC$1563,MATCH($D393,'     2022    '!$D$1:$D$1794,0),MATCH(Z$1,'     2022    '!$A$1:$AC$1,0))</f>
        <v>0.05</v>
      </c>
      <c r="AA393" s="153" t="str">
        <f>INDEX('     2022    '!$A$1:$AC$1563,MATCH($D393,'     2022    '!$D$1:$D$1794,0),MATCH(AA$1,'     2022    '!$A$1:$AC$1,0))</f>
        <v>1008-T2-69254636</v>
      </c>
      <c r="AB393" s="153" t="str">
        <f>INDEX('     2022    '!$A$1:$AC$1563,MATCH($D393,'     2022    '!$D$1:$D$1794,0),MATCH(AB$1,'     2022    '!$A$1:$AC$1,0))</f>
        <v>PL/IMP19519</v>
      </c>
      <c r="AC393" s="153" t="str">
        <f>INDEX('     2022    '!$A$1:$AC$1563,MATCH($D393,'     2022    '!$D$1:$D$1794,0),MATCH(AC$1,'     2022    '!$A$1:$AC$1,0))</f>
        <v>12/31/2099</v>
      </c>
    </row>
    <row r="394" spans="1:29">
      <c r="A394" s="32">
        <f t="shared" si="12"/>
        <v>391</v>
      </c>
      <c r="B394" s="68" t="str">
        <f>INDEX('     2022    '!B$2:B$1794,MATCH(D394,'     2022    '!D$2:D$1794,0))</f>
        <v/>
      </c>
      <c r="C394" s="204" t="str">
        <f>INDEX('     2022    '!C$2:C$1794,MATCH(D394,'     2022    '!D$2:D$1794,0))</f>
        <v>Single Shot - 40mm</v>
      </c>
      <c r="D394" s="205" t="str">
        <f>INDEX('     2022    '!D:D,MATCH(A394,'     2022    '!AF:AF,0))</f>
        <v>PRCS40(ND)-C19</v>
      </c>
      <c r="E394" s="204" t="str">
        <f>INDEX('     2022    '!$A$1:$BP$1563,MATCH(D394,'     2022    '!$D$1:$D$1794,0),MATCH(E$1,'     2022    '!$A$1:$BH$1,0))</f>
        <v>40mm Gold Wave comet. ULTRA LOW DEBRIS</v>
      </c>
      <c r="F394" s="206" t="str">
        <f>IFERROR(IF(LEFT(INDEX('     2022    '!AD$2:AD$1794,MATCH(D394,'     2022    '!D$2:D$1794,0)),4)="http",HYPERLINK(INDEX('     2022    '!AD$2:AD$1794,MATCH(D394,'     2022    '!D$2:D$1794,0)),"Video"),""),"")</f>
        <v/>
      </c>
      <c r="G394" s="207">
        <f>INDEX('     2022    '!$A$1:$AC$1563,MATCH($D394,'     2022    '!$D$1:$D$1794,0),MATCH(G$1,'     2022    '!$A$1:$AC$1,0))</f>
        <v>5</v>
      </c>
      <c r="H394" s="150"/>
      <c r="I394" s="152">
        <f>INDEX('     2022    '!$A$1:$AC$1563,MATCH($D394,'     2022    '!$D$1:$D$1794,0),MATCH(I$1,'     2022    '!$A$1:$AC$1,0))</f>
        <v>127.61</v>
      </c>
      <c r="J394" s="150"/>
      <c r="K394" s="151">
        <f t="shared" si="13"/>
        <v>2.8075999999999999</v>
      </c>
      <c r="L394" s="152">
        <f>INDEX('     2022    '!$A$1:$AC$1563,MATCH($D394,'     2022    '!$D$1:$D$1794,0),MATCH(L$1,'     2022    '!$A$1:$AC$1,0))</f>
        <v>127.7458</v>
      </c>
      <c r="M394" s="152">
        <f>INDEX('     2022    '!$A$1:$AC$1563,MATCH($D394,'     2022    '!$D$1:$D$1794,0),MATCH(M$1,'     2022    '!$A$1:$AC$1,0))</f>
        <v>140.38</v>
      </c>
      <c r="N394" s="153" t="str">
        <f>INDEX('     2022    '!$A$1:$AC$1563,MATCH($D394,'     2022    '!$D$1:$D$1794,0),MATCH(N$1,'     2022    '!$A$1:$AC$1,0))</f>
        <v>40mm</v>
      </c>
      <c r="O394" s="154">
        <f>INDEX('     2022    '!$A$1:$AC$1563,MATCH($D394,'     2022    '!$D$1:$D$1794,0),MATCH(O$1,'     2022    '!$A$1:$AC$1,0))</f>
        <v>50</v>
      </c>
      <c r="P394" s="153">
        <f>INDEX('     2022    '!$A$1:$AC$1563,MATCH($D394,'     2022    '!$D$1:$D$1794,0),MATCH(P$1,'     2022    '!$A$1:$AC$1,0))</f>
        <v>3</v>
      </c>
      <c r="Q394" s="153" t="str">
        <f>INDEX('     2022    '!$A$1:$AC$1563,MATCH($D394,'     2022    '!$D$1:$D$1794,0),MATCH(Q$1,'     2022    '!$A$1:$AC$1,0))</f>
        <v>Yes</v>
      </c>
      <c r="R394" s="155">
        <f>INDEX('     2022    '!$A$1:$AC$1563,MATCH($D394,'     2022    '!$D$1:$D$1794,0),MATCH(R$1,'     2022    '!$A$1:$AC$1,0))</f>
        <v>7</v>
      </c>
      <c r="S394" s="155">
        <f>INDEX('     2022    '!$A$1:$AC$1563,MATCH($D394,'     2022    '!$D$1:$D$1794,0),MATCH(S$1,'     2022    '!$A$1:$AC$1,0))</f>
        <v>2.4500000000000002</v>
      </c>
      <c r="T394" s="155">
        <f>INDEX('     2022    '!$A$1:$AC$1563,MATCH($D394,'     2022    '!$D$1:$D$1794,0),MATCH(T$1,'     2022    '!$A$1:$AC$1,0))</f>
        <v>0.3</v>
      </c>
      <c r="U394" s="154" t="str">
        <f>INDEX('     2022    '!$A$1:$AC$1563,MATCH($D394,'     2022    '!$D$1:$D$1794,0),MATCH(U$1,'     2022    '!$A$1:$AC$1,0))</f>
        <v>1.3G</v>
      </c>
      <c r="V394" s="153" t="str">
        <f>INDEX('     2022    '!$A$1:$AC$1563,MATCH($D394,'     2022    '!$D$1:$D$1794,0),MATCH(V$1,'     2022    '!$A$1:$AC$1,0))</f>
        <v>UN0335</v>
      </c>
      <c r="W394" s="153" t="str">
        <f>INDEX('     2022    '!$A$1:$AC$1563,MATCH($D394,'     2022    '!$D$1:$D$1794,0),MATCH(W$1,'     2022    '!$A$1:$AC$1,0))</f>
        <v>T2</v>
      </c>
      <c r="X394" s="151" t="str">
        <f>INDEX('     2022    '!$A$1:$AC$1563,MATCH($D394,'     2022    '!$D$1:$D$1794,0),MATCH(X$1,'     2022    '!$A$1:$AC$1,0))</f>
        <v/>
      </c>
      <c r="Y394" s="151" t="str">
        <f>INDEX('     2022    '!$A$1:$AC$1563,MATCH($D394,'     2022    '!$D$1:$D$1794,0),MATCH(Y$1,'     2022    '!$A$1:$AC$1,0))</f>
        <v/>
      </c>
      <c r="Z394" s="156">
        <f>INDEX('     2022    '!$A$1:$AC$1563,MATCH($D394,'     2022    '!$D$1:$D$1794,0),MATCH(Z$1,'     2022    '!$A$1:$AC$1,0))</f>
        <v>0.05</v>
      </c>
      <c r="AA394" s="153" t="str">
        <f>INDEX('     2022    '!$A$1:$AC$1563,MATCH($D394,'     2022    '!$D$1:$D$1794,0),MATCH(AA$1,'     2022    '!$A$1:$AC$1,0))</f>
        <v>1008-T2-69254636</v>
      </c>
      <c r="AB394" s="153" t="str">
        <f>INDEX('     2022    '!$A$1:$AC$1563,MATCH($D394,'     2022    '!$D$1:$D$1794,0),MATCH(AB$1,'     2022    '!$A$1:$AC$1,0))</f>
        <v>PL/IMP19519</v>
      </c>
      <c r="AC394" s="153" t="str">
        <f>INDEX('     2022    '!$A$1:$AC$1563,MATCH($D394,'     2022    '!$D$1:$D$1794,0),MATCH(AC$1,'     2022    '!$A$1:$AC$1,0))</f>
        <v>12/31/2099</v>
      </c>
    </row>
    <row r="395" spans="1:29">
      <c r="A395" s="32">
        <f t="shared" si="12"/>
        <v>392</v>
      </c>
      <c r="B395" s="68" t="str">
        <f>INDEX('     2022    '!B$2:B$1794,MATCH(D395,'     2022    '!D$2:D$1794,0))</f>
        <v/>
      </c>
      <c r="C395" s="204" t="str">
        <f>INDEX('     2022    '!C$2:C$1794,MATCH(D395,'     2022    '!D$2:D$1794,0))</f>
        <v>Single Shot - 40mm</v>
      </c>
      <c r="D395" s="205" t="str">
        <f>INDEX('     2022    '!D:D,MATCH(A395,'     2022    '!AF:AF,0))</f>
        <v>RCS40(ND)-EB31B</v>
      </c>
      <c r="E395" s="204" t="str">
        <f>INDEX('     2022    '!$A$1:$BP$1563,MATCH(D395,'     2022    '!$D$1:$D$1794,0),MATCH(E$1,'     2022    '!$A$1:$BH$1,0))</f>
        <v>40mm Purple Comet w/Green mine. ULTRA LOW DEBRIS</v>
      </c>
      <c r="F395" s="206" t="str">
        <f>IFERROR(IF(LEFT(INDEX('     2022    '!AD$2:AD$1794,MATCH(D395,'     2022    '!D$2:D$1794,0)),4)="http",HYPERLINK(INDEX('     2022    '!AD$2:AD$1794,MATCH(D395,'     2022    '!D$2:D$1794,0)),"Video"),""),"")</f>
        <v/>
      </c>
      <c r="G395" s="207">
        <f>INDEX('     2022    '!$A$1:$AC$1563,MATCH($D395,'     2022    '!$D$1:$D$1794,0),MATCH(G$1,'     2022    '!$A$1:$AC$1,0))</f>
        <v>4</v>
      </c>
      <c r="H395" s="150"/>
      <c r="I395" s="152">
        <f>INDEX('     2022    '!$A$1:$AC$1563,MATCH($D395,'     2022    '!$D$1:$D$1794,0),MATCH(I$1,'     2022    '!$A$1:$AC$1,0))</f>
        <v>130.26</v>
      </c>
      <c r="J395" s="150"/>
      <c r="K395" s="151">
        <f t="shared" si="13"/>
        <v>2.8657999999999997</v>
      </c>
      <c r="L395" s="152">
        <f>INDEX('     2022    '!$A$1:$AC$1563,MATCH($D395,'     2022    '!$D$1:$D$1794,0),MATCH(L$1,'     2022    '!$A$1:$AC$1,0))</f>
        <v>130.3939</v>
      </c>
      <c r="M395" s="152">
        <f>INDEX('     2022    '!$A$1:$AC$1563,MATCH($D395,'     2022    '!$D$1:$D$1794,0),MATCH(M$1,'     2022    '!$A$1:$AC$1,0))</f>
        <v>143.29</v>
      </c>
      <c r="N395" s="153" t="str">
        <f>INDEX('     2022    '!$A$1:$AC$1563,MATCH($D395,'     2022    '!$D$1:$D$1794,0),MATCH(N$1,'     2022    '!$A$1:$AC$1,0))</f>
        <v>40mm</v>
      </c>
      <c r="O395" s="154">
        <f>INDEX('     2022    '!$A$1:$AC$1563,MATCH($D395,'     2022    '!$D$1:$D$1794,0),MATCH(O$1,'     2022    '!$A$1:$AC$1,0))</f>
        <v>50</v>
      </c>
      <c r="P395" s="153">
        <f>INDEX('     2022    '!$A$1:$AC$1563,MATCH($D395,'     2022    '!$D$1:$D$1794,0),MATCH(P$1,'     2022    '!$A$1:$AC$1,0))</f>
        <v>3</v>
      </c>
      <c r="Q395" s="153" t="str">
        <f>INDEX('     2022    '!$A$1:$AC$1563,MATCH($D395,'     2022    '!$D$1:$D$1794,0),MATCH(Q$1,'     2022    '!$A$1:$AC$1,0))</f>
        <v>Yes</v>
      </c>
      <c r="R395" s="155">
        <f>INDEX('     2022    '!$A$1:$AC$1563,MATCH($D395,'     2022    '!$D$1:$D$1794,0),MATCH(R$1,'     2022    '!$A$1:$AC$1,0))</f>
        <v>7</v>
      </c>
      <c r="S395" s="155">
        <f>INDEX('     2022    '!$A$1:$AC$1563,MATCH($D395,'     2022    '!$D$1:$D$1794,0),MATCH(S$1,'     2022    '!$A$1:$AC$1,0))</f>
        <v>3.1</v>
      </c>
      <c r="T395" s="155">
        <f>INDEX('     2022    '!$A$1:$AC$1563,MATCH($D395,'     2022    '!$D$1:$D$1794,0),MATCH(T$1,'     2022    '!$A$1:$AC$1,0))</f>
        <v>0.3</v>
      </c>
      <c r="U395" s="154" t="str">
        <f>INDEX('     2022    '!$A$1:$AC$1563,MATCH($D395,'     2022    '!$D$1:$D$1794,0),MATCH(U$1,'     2022    '!$A$1:$AC$1,0))</f>
        <v>1.3G</v>
      </c>
      <c r="V395" s="153" t="str">
        <f>INDEX('     2022    '!$A$1:$AC$1563,MATCH($D395,'     2022    '!$D$1:$D$1794,0),MATCH(V$1,'     2022    '!$A$1:$AC$1,0))</f>
        <v>UN0335</v>
      </c>
      <c r="W395" s="153" t="str">
        <f>INDEX('     2022    '!$A$1:$AC$1563,MATCH($D395,'     2022    '!$D$1:$D$1794,0),MATCH(W$1,'     2022    '!$A$1:$AC$1,0))</f>
        <v>T2</v>
      </c>
      <c r="X395" s="151" t="str">
        <f>INDEX('     2022    '!$A$1:$AC$1563,MATCH($D395,'     2022    '!$D$1:$D$1794,0),MATCH(X$1,'     2022    '!$A$1:$AC$1,0))</f>
        <v/>
      </c>
      <c r="Y395" s="151" t="str">
        <f>INDEX('     2022    '!$A$1:$AC$1563,MATCH($D395,'     2022    '!$D$1:$D$1794,0),MATCH(Y$1,'     2022    '!$A$1:$AC$1,0))</f>
        <v/>
      </c>
      <c r="Z395" s="156">
        <f>INDEX('     2022    '!$A$1:$AC$1563,MATCH($D395,'     2022    '!$D$1:$D$1794,0),MATCH(Z$1,'     2022    '!$A$1:$AC$1,0))</f>
        <v>0.05</v>
      </c>
      <c r="AA395" s="153" t="str">
        <f>INDEX('     2022    '!$A$1:$AC$1563,MATCH($D395,'     2022    '!$D$1:$D$1794,0),MATCH(AA$1,'     2022    '!$A$1:$AC$1,0))</f>
        <v>1008-T2-69254638</v>
      </c>
      <c r="AB395" s="153" t="str">
        <f>INDEX('     2022    '!$A$1:$AC$1563,MATCH($D395,'     2022    '!$D$1:$D$1794,0),MATCH(AB$1,'     2022    '!$A$1:$AC$1,0))</f>
        <v>PL/IMP19520</v>
      </c>
      <c r="AC395" s="153" t="str">
        <f>INDEX('     2022    '!$A$1:$AC$1563,MATCH($D395,'     2022    '!$D$1:$D$1794,0),MATCH(AC$1,'     2022    '!$A$1:$AC$1,0))</f>
        <v>12/31/2099</v>
      </c>
    </row>
    <row r="396" spans="1:29">
      <c r="A396" s="32">
        <f t="shared" si="12"/>
        <v>393</v>
      </c>
      <c r="B396" s="68" t="str">
        <f>INDEX('     2022    '!B$2:B$1794,MATCH(D396,'     2022    '!D$2:D$1794,0))</f>
        <v/>
      </c>
      <c r="C396" s="204" t="str">
        <f>INDEX('     2022    '!C$2:C$1794,MATCH(D396,'     2022    '!D$2:D$1794,0))</f>
        <v>Single Shot - 49mm</v>
      </c>
      <c r="D396" s="205" t="str">
        <f>INDEX('     2022    '!D:D,MATCH(A396,'     2022    '!AF:AF,0))</f>
        <v>C79</v>
      </c>
      <c r="E396" s="204" t="str">
        <f>INDEX('     2022    '!$A$1:$BP$1563,MATCH(D396,'     2022    '!$D$1:$D$1794,0),MATCH(E$1,'     2022    '!$A$1:$BH$1,0))</f>
        <v>49mm Colour strobe tail</v>
      </c>
      <c r="F396" s="206" t="str">
        <f>IFERROR(IF(LEFT(INDEX('     2022    '!AD$2:AD$1794,MATCH(D396,'     2022    '!D$2:D$1794,0)),4)="http",HYPERLINK(INDEX('     2022    '!AD$2:AD$1794,MATCH(D396,'     2022    '!D$2:D$1794,0)),"Video"),""),"")</f>
        <v>Video</v>
      </c>
      <c r="G396" s="207">
        <f>INDEX('     2022    '!$A$1:$AC$1563,MATCH($D396,'     2022    '!$D$1:$D$1794,0),MATCH(G$1,'     2022    '!$A$1:$AC$1,0))</f>
        <v>3</v>
      </c>
      <c r="H396" s="150"/>
      <c r="I396" s="152">
        <f>INDEX('     2022    '!$A$1:$AC$1563,MATCH($D396,'     2022    '!$D$1:$D$1794,0),MATCH(I$1,'     2022    '!$A$1:$AC$1,0))</f>
        <v>72.53</v>
      </c>
      <c r="J396" s="150"/>
      <c r="K396" s="151">
        <f t="shared" si="13"/>
        <v>2.1092500000000003</v>
      </c>
      <c r="L396" s="152">
        <f>INDEX('     2022    '!$A$1:$AC$1563,MATCH($D396,'     2022    '!$D$1:$D$1794,0),MATCH(L$1,'     2022    '!$A$1:$AC$1,0))</f>
        <v>76.776700000000005</v>
      </c>
      <c r="M396" s="152">
        <f>INDEX('     2022    '!$A$1:$AC$1563,MATCH($D396,'     2022    '!$D$1:$D$1794,0),MATCH(M$1,'     2022    '!$A$1:$AC$1,0))</f>
        <v>84.37</v>
      </c>
      <c r="N396" s="153" t="str">
        <f>INDEX('     2022    '!$A$1:$AC$1563,MATCH($D396,'     2022    '!$D$1:$D$1794,0),MATCH(N$1,'     2022    '!$A$1:$AC$1,0))</f>
        <v>49mm</v>
      </c>
      <c r="O396" s="154">
        <f>INDEX('     2022    '!$A$1:$AC$1563,MATCH($D396,'     2022    '!$D$1:$D$1794,0),MATCH(O$1,'     2022    '!$A$1:$AC$1,0))</f>
        <v>40</v>
      </c>
      <c r="P396" s="153">
        <f>INDEX('     2022    '!$A$1:$AC$1563,MATCH($D396,'     2022    '!$D$1:$D$1794,0),MATCH(P$1,'     2022    '!$A$1:$AC$1,0))</f>
        <v>3</v>
      </c>
      <c r="Q396" s="153" t="str">
        <f>INDEX('     2022    '!$A$1:$AC$1563,MATCH($D396,'     2022    '!$D$1:$D$1794,0),MATCH(Q$1,'     2022    '!$A$1:$AC$1,0))</f>
        <v>Yes</v>
      </c>
      <c r="R396" s="155">
        <f>INDEX('     2022    '!$A$1:$AC$1563,MATCH($D396,'     2022    '!$D$1:$D$1794,0),MATCH(R$1,'     2022    '!$A$1:$AC$1,0))</f>
        <v>19</v>
      </c>
      <c r="S396" s="155">
        <f>INDEX('     2022    '!$A$1:$AC$1563,MATCH($D396,'     2022    '!$D$1:$D$1794,0),MATCH(S$1,'     2022    '!$A$1:$AC$1,0))</f>
        <v>4.4000000000000004</v>
      </c>
      <c r="T396" s="155">
        <f>INDEX('     2022    '!$A$1:$AC$1563,MATCH($D396,'     2022    '!$D$1:$D$1794,0),MATCH(T$1,'     2022    '!$A$1:$AC$1,0))</f>
        <v>0.2</v>
      </c>
      <c r="U396" s="154" t="str">
        <f>INDEX('     2022    '!$A$1:$AC$1563,MATCH($D396,'     2022    '!$D$1:$D$1794,0),MATCH(U$1,'     2022    '!$A$1:$AC$1,0))</f>
        <v>1.3G</v>
      </c>
      <c r="V396" s="153" t="str">
        <f>INDEX('     2022    '!$A$1:$AC$1563,MATCH($D396,'     2022    '!$D$1:$D$1794,0),MATCH(V$1,'     2022    '!$A$1:$AC$1,0))</f>
        <v>UN0335</v>
      </c>
      <c r="W396" s="153" t="str">
        <f>INDEX('     2022    '!$A$1:$AC$1563,MATCH($D396,'     2022    '!$D$1:$D$1794,0),MATCH(W$1,'     2022    '!$A$1:$AC$1,0))</f>
        <v>F4</v>
      </c>
      <c r="X396" s="151" t="str">
        <f>INDEX('     2022    '!$A$1:$AC$1563,MATCH($D396,'     2022    '!$D$1:$D$1794,0),MATCH(X$1,'     2022    '!$A$1:$AC$1,0))</f>
        <v/>
      </c>
      <c r="Y396" s="151" t="str">
        <f>INDEX('     2022    '!$A$1:$AC$1563,MATCH($D396,'     2022    '!$D$1:$D$1794,0),MATCH(Y$1,'     2022    '!$A$1:$AC$1,0))</f>
        <v/>
      </c>
      <c r="Z396" s="156">
        <f>INDEX('     2022    '!$A$1:$AC$1563,MATCH($D396,'     2022    '!$D$1:$D$1794,0),MATCH(Z$1,'     2022    '!$A$1:$AC$1,0))</f>
        <v>4.0599999999999997E-2</v>
      </c>
      <c r="AA396" s="153" t="str">
        <f>INDEX('     2022    '!$A$1:$AC$1563,MATCH($D396,'     2022    '!$D$1:$D$1794,0),MATCH(AA$1,'     2022    '!$A$1:$AC$1,0))</f>
        <v>1008-F4-69252804</v>
      </c>
      <c r="AB396" s="153" t="str">
        <f>INDEX('     2022    '!$A$1:$AC$1563,MATCH($D396,'     2022    '!$D$1:$D$1794,0),MATCH(AB$1,'     2022    '!$A$1:$AC$1,0))</f>
        <v>GB/HSE-338581</v>
      </c>
      <c r="AC396" s="153" t="str">
        <f>INDEX('     2022    '!$A$1:$AC$1563,MATCH($D396,'     2022    '!$D$1:$D$1794,0),MATCH(AC$1,'     2022    '!$A$1:$AC$1,0))</f>
        <v>5/18/2027</v>
      </c>
    </row>
    <row r="397" spans="1:29">
      <c r="A397" s="32">
        <f t="shared" si="12"/>
        <v>394</v>
      </c>
      <c r="B397" s="68" t="str">
        <f>INDEX('     2022    '!B$2:B$1794,MATCH(D397,'     2022    '!D$2:D$1794,0))</f>
        <v/>
      </c>
      <c r="C397" s="204" t="str">
        <f>INDEX('     2022    '!C$2:C$1794,MATCH(D397,'     2022    '!D$2:D$1794,0))</f>
        <v>Single Shot - 49mm</v>
      </c>
      <c r="D397" s="205" t="str">
        <f>INDEX('     2022    '!D:D,MATCH(A397,'     2022    '!AF:AF,0))</f>
        <v>C80</v>
      </c>
      <c r="E397" s="204" t="str">
        <f>INDEX('     2022    '!$A$1:$BP$1563,MATCH(D397,'     2022    '!$D$1:$D$1794,0),MATCH(E$1,'     2022    '!$A$1:$BH$1,0))</f>
        <v>49mm Red tiger tail</v>
      </c>
      <c r="F397" s="206" t="str">
        <f>IFERROR(IF(LEFT(INDEX('     2022    '!AD$2:AD$1794,MATCH(D397,'     2022    '!D$2:D$1794,0)),4)="http",HYPERLINK(INDEX('     2022    '!AD$2:AD$1794,MATCH(D397,'     2022    '!D$2:D$1794,0)),"Video"),""),"")</f>
        <v>Video</v>
      </c>
      <c r="G397" s="207">
        <f>INDEX('     2022    '!$A$1:$AC$1563,MATCH($D397,'     2022    '!$D$1:$D$1794,0),MATCH(G$1,'     2022    '!$A$1:$AC$1,0))</f>
        <v>0</v>
      </c>
      <c r="H397" s="150"/>
      <c r="I397" s="152">
        <f>INDEX('     2022    '!$A$1:$AC$1563,MATCH($D397,'     2022    '!$D$1:$D$1794,0),MATCH(I$1,'     2022    '!$A$1:$AC$1,0))</f>
        <v>78.73</v>
      </c>
      <c r="J397" s="150"/>
      <c r="K397" s="151">
        <f t="shared" si="13"/>
        <v>2.2389445974663587</v>
      </c>
      <c r="L397" s="152">
        <f>INDEX('     2022    '!$A$1:$AC$1563,MATCH($D397,'     2022    '!$D$1:$D$1794,0),MATCH(L$1,'     2022    '!$A$1:$AC$1,0))</f>
        <v>81.497583347775461</v>
      </c>
      <c r="M397" s="152">
        <f>INDEX('     2022    '!$A$1:$AC$1563,MATCH($D397,'     2022    '!$D$1:$D$1794,0),MATCH(M$1,'     2022    '!$A$1:$AC$1,0))</f>
        <v>89.55778389865435</v>
      </c>
      <c r="N397" s="153" t="str">
        <f>INDEX('     2022    '!$A$1:$AC$1563,MATCH($D397,'     2022    '!$D$1:$D$1794,0),MATCH(N$1,'     2022    '!$A$1:$AC$1,0))</f>
        <v>49mm</v>
      </c>
      <c r="O397" s="154">
        <f>INDEX('     2022    '!$A$1:$AC$1563,MATCH($D397,'     2022    '!$D$1:$D$1794,0),MATCH(O$1,'     2022    '!$A$1:$AC$1,0))</f>
        <v>40</v>
      </c>
      <c r="P397" s="153">
        <f>INDEX('     2022    '!$A$1:$AC$1563,MATCH($D397,'     2022    '!$D$1:$D$1794,0),MATCH(P$1,'     2022    '!$A$1:$AC$1,0))</f>
        <v>3</v>
      </c>
      <c r="Q397" s="153" t="str">
        <f>INDEX('     2022    '!$A$1:$AC$1563,MATCH($D397,'     2022    '!$D$1:$D$1794,0),MATCH(Q$1,'     2022    '!$A$1:$AC$1,0))</f>
        <v>Yes</v>
      </c>
      <c r="R397" s="155">
        <f>INDEX('     2022    '!$A$1:$AC$1563,MATCH($D397,'     2022    '!$D$1:$D$1794,0),MATCH(R$1,'     2022    '!$A$1:$AC$1,0))</f>
        <v>13</v>
      </c>
      <c r="S397" s="155">
        <f>INDEX('     2022    '!$A$1:$AC$1563,MATCH($D397,'     2022    '!$D$1:$D$1794,0),MATCH(S$1,'     2022    '!$A$1:$AC$1,0))</f>
        <v>3.6</v>
      </c>
      <c r="T397" s="155">
        <f>INDEX('     2022    '!$A$1:$AC$1563,MATCH($D397,'     2022    '!$D$1:$D$1794,0),MATCH(T$1,'     2022    '!$A$1:$AC$1,0))</f>
        <v>0.2</v>
      </c>
      <c r="U397" s="154" t="str">
        <f>INDEX('     2022    '!$A$1:$AC$1563,MATCH($D397,'     2022    '!$D$1:$D$1794,0),MATCH(U$1,'     2022    '!$A$1:$AC$1,0))</f>
        <v>1.3G</v>
      </c>
      <c r="V397" s="153" t="str">
        <f>INDEX('     2022    '!$A$1:$AC$1563,MATCH($D397,'     2022    '!$D$1:$D$1794,0),MATCH(V$1,'     2022    '!$A$1:$AC$1,0))</f>
        <v>UN0335</v>
      </c>
      <c r="W397" s="153" t="str">
        <f>INDEX('     2022    '!$A$1:$AC$1563,MATCH($D397,'     2022    '!$D$1:$D$1794,0),MATCH(W$1,'     2022    '!$A$1:$AC$1,0))</f>
        <v>F4</v>
      </c>
      <c r="X397" s="151" t="str">
        <f>INDEX('     2022    '!$A$1:$AC$1563,MATCH($D397,'     2022    '!$D$1:$D$1794,0),MATCH(X$1,'     2022    '!$A$1:$AC$1,0))</f>
        <v/>
      </c>
      <c r="Y397" s="151" t="str">
        <f>INDEX('     2022    '!$A$1:$AC$1563,MATCH($D397,'     2022    '!$D$1:$D$1794,0),MATCH(Y$1,'     2022    '!$A$1:$AC$1,0))</f>
        <v/>
      </c>
      <c r="Z397" s="156">
        <f>INDEX('     2022    '!$A$1:$AC$1563,MATCH($D397,'     2022    '!$D$1:$D$1794,0),MATCH(Z$1,'     2022    '!$A$1:$AC$1,0))</f>
        <v>4.2000000000000003E-2</v>
      </c>
      <c r="AA397" s="153" t="str">
        <f>INDEX('     2022    '!$A$1:$AC$1563,MATCH($D397,'     2022    '!$D$1:$D$1794,0),MATCH(AA$1,'     2022    '!$A$1:$AC$1,0))</f>
        <v>1008-F4-69249659</v>
      </c>
      <c r="AB397" s="153" t="str">
        <f>INDEX('     2022    '!$A$1:$AC$1563,MATCH($D397,'     2022    '!$D$1:$D$1794,0),MATCH(AB$1,'     2022    '!$A$1:$AC$1,0))</f>
        <v>GB/HSE-338582</v>
      </c>
      <c r="AC397" s="153" t="str">
        <f>INDEX('     2022    '!$A$1:$AC$1563,MATCH($D397,'     2022    '!$D$1:$D$1794,0),MATCH(AC$1,'     2022    '!$A$1:$AC$1,0))</f>
        <v>5/18/2027</v>
      </c>
    </row>
    <row r="398" spans="1:29">
      <c r="A398" s="32">
        <f t="shared" si="12"/>
        <v>395</v>
      </c>
      <c r="B398" s="68" t="str">
        <f>INDEX('     2022    '!B$2:B$1794,MATCH(D398,'     2022    '!D$2:D$1794,0))</f>
        <v/>
      </c>
      <c r="C398" s="204" t="str">
        <f>INDEX('     2022    '!C$2:C$1794,MATCH(D398,'     2022    '!D$2:D$1794,0))</f>
        <v>Single Shot - 49mm</v>
      </c>
      <c r="D398" s="205" t="str">
        <f>INDEX('     2022    '!D:D,MATCH(A398,'     2022    '!AF:AF,0))</f>
        <v>C142</v>
      </c>
      <c r="E398" s="204" t="str">
        <f>INDEX('     2022    '!$A$1:$BP$1563,MATCH(D398,'     2022    '!$D$1:$D$1794,0),MATCH(E$1,'     2022    '!$A$1:$BH$1,0))</f>
        <v>49mm Dark gold tiger tail with red strobe mine</v>
      </c>
      <c r="F398" s="206" t="str">
        <f>IFERROR(IF(LEFT(INDEX('     2022    '!AD$2:AD$1794,MATCH(D398,'     2022    '!D$2:D$1794,0)),4)="http",HYPERLINK(INDEX('     2022    '!AD$2:AD$1794,MATCH(D398,'     2022    '!D$2:D$1794,0)),"Video"),""),"")</f>
        <v>Video</v>
      </c>
      <c r="G398" s="207">
        <f>INDEX('     2022    '!$A$1:$AC$1563,MATCH($D398,'     2022    '!$D$1:$D$1794,0),MATCH(G$1,'     2022    '!$A$1:$AC$1,0))</f>
        <v>0</v>
      </c>
      <c r="H398" s="150"/>
      <c r="I398" s="152">
        <f>INDEX('     2022    '!$A$1:$AC$1563,MATCH($D398,'     2022    '!$D$1:$D$1794,0),MATCH(I$1,'     2022    '!$A$1:$AC$1,0))</f>
        <v>84.73</v>
      </c>
      <c r="J398" s="150"/>
      <c r="K398" s="151">
        <f t="shared" si="13"/>
        <v>2.3506962862620724</v>
      </c>
      <c r="L398" s="152">
        <f>INDEX('     2022    '!$A$1:$AC$1563,MATCH($D398,'     2022    '!$D$1:$D$1794,0),MATCH(L$1,'     2022    '!$A$1:$AC$1,0))</f>
        <v>85.56534481993944</v>
      </c>
      <c r="M398" s="152">
        <f>INDEX('     2022    '!$A$1:$AC$1563,MATCH($D398,'     2022    '!$D$1:$D$1794,0),MATCH(M$1,'     2022    '!$A$1:$AC$1,0))</f>
        <v>94.027851450482899</v>
      </c>
      <c r="N398" s="153" t="str">
        <f>INDEX('     2022    '!$A$1:$AC$1563,MATCH($D398,'     2022    '!$D$1:$D$1794,0),MATCH(N$1,'     2022    '!$A$1:$AC$1,0))</f>
        <v>49mm</v>
      </c>
      <c r="O398" s="154">
        <f>INDEX('     2022    '!$A$1:$AC$1563,MATCH($D398,'     2022    '!$D$1:$D$1794,0),MATCH(O$1,'     2022    '!$A$1:$AC$1,0))</f>
        <v>40</v>
      </c>
      <c r="P398" s="153">
        <f>INDEX('     2022    '!$A$1:$AC$1563,MATCH($D398,'     2022    '!$D$1:$D$1794,0),MATCH(P$1,'     2022    '!$A$1:$AC$1,0))</f>
        <v>3</v>
      </c>
      <c r="Q398" s="153" t="str">
        <f>INDEX('     2022    '!$A$1:$AC$1563,MATCH($D398,'     2022    '!$D$1:$D$1794,0),MATCH(Q$1,'     2022    '!$A$1:$AC$1,0))</f>
        <v>Yes</v>
      </c>
      <c r="R398" s="155">
        <f>INDEX('     2022    '!$A$1:$AC$1563,MATCH($D398,'     2022    '!$D$1:$D$1794,0),MATCH(R$1,'     2022    '!$A$1:$AC$1,0))</f>
        <v>13</v>
      </c>
      <c r="S398" s="155">
        <f>INDEX('     2022    '!$A$1:$AC$1563,MATCH($D398,'     2022    '!$D$1:$D$1794,0),MATCH(S$1,'     2022    '!$A$1:$AC$1,0))</f>
        <v>3.6</v>
      </c>
      <c r="T398" s="155">
        <f>INDEX('     2022    '!$A$1:$AC$1563,MATCH($D398,'     2022    '!$D$1:$D$1794,0),MATCH(T$1,'     2022    '!$A$1:$AC$1,0))</f>
        <v>0.2</v>
      </c>
      <c r="U398" s="154" t="str">
        <f>INDEX('     2022    '!$A$1:$AC$1563,MATCH($D398,'     2022    '!$D$1:$D$1794,0),MATCH(U$1,'     2022    '!$A$1:$AC$1,0))</f>
        <v>1.3G</v>
      </c>
      <c r="V398" s="153" t="str">
        <f>INDEX('     2022    '!$A$1:$AC$1563,MATCH($D398,'     2022    '!$D$1:$D$1794,0),MATCH(V$1,'     2022    '!$A$1:$AC$1,0))</f>
        <v>UN0335</v>
      </c>
      <c r="W398" s="153" t="str">
        <f>INDEX('     2022    '!$A$1:$AC$1563,MATCH($D398,'     2022    '!$D$1:$D$1794,0),MATCH(W$1,'     2022    '!$A$1:$AC$1,0))</f>
        <v>F4</v>
      </c>
      <c r="X398" s="151" t="str">
        <f>INDEX('     2022    '!$A$1:$AC$1563,MATCH($D398,'     2022    '!$D$1:$D$1794,0),MATCH(X$1,'     2022    '!$A$1:$AC$1,0))</f>
        <v/>
      </c>
      <c r="Y398" s="151" t="str">
        <f>INDEX('     2022    '!$A$1:$AC$1563,MATCH($D398,'     2022    '!$D$1:$D$1794,0),MATCH(Y$1,'     2022    '!$A$1:$AC$1,0))</f>
        <v/>
      </c>
      <c r="Z398" s="156">
        <f>INDEX('     2022    '!$A$1:$AC$1563,MATCH($D398,'     2022    '!$D$1:$D$1794,0),MATCH(Z$1,'     2022    '!$A$1:$AC$1,0))</f>
        <v>4.2000000000000003E-2</v>
      </c>
      <c r="AA398" s="153" t="str">
        <f>INDEX('     2022    '!$A$1:$AC$1563,MATCH($D398,'     2022    '!$D$1:$D$1794,0),MATCH(AA$1,'     2022    '!$A$1:$AC$1,0))</f>
        <v>1008-F4-69249659</v>
      </c>
      <c r="AB398" s="153" t="str">
        <f>INDEX('     2022    '!$A$1:$AC$1563,MATCH($D398,'     2022    '!$D$1:$D$1794,0),MATCH(AB$1,'     2022    '!$A$1:$AC$1,0))</f>
        <v>GB/HSE-345201</v>
      </c>
      <c r="AC398" s="153" t="str">
        <f>INDEX('     2022    '!$A$1:$AC$1563,MATCH($D398,'     2022    '!$D$1:$D$1794,0),MATCH(AC$1,'     2022    '!$A$1:$AC$1,0))</f>
        <v>10/9/2028</v>
      </c>
    </row>
    <row r="399" spans="1:29">
      <c r="A399" s="32">
        <f t="shared" si="12"/>
        <v>396</v>
      </c>
      <c r="B399" s="68" t="str">
        <f>INDEX('     2022    '!B$2:B$1794,MATCH(D399,'     2022    '!D$2:D$1794,0))</f>
        <v/>
      </c>
      <c r="C399" s="204" t="str">
        <f>INDEX('     2022    '!C$2:C$1794,MATCH(D399,'     2022    '!D$2:D$1794,0))</f>
        <v>Single Shot - 49mm</v>
      </c>
      <c r="D399" s="205" t="str">
        <f>INDEX('     2022    '!D:D,MATCH(A399,'     2022    '!AF:AF,0))</f>
        <v>C76</v>
      </c>
      <c r="E399" s="204" t="str">
        <f>INDEX('     2022    '!$A$1:$BP$1563,MATCH(D399,'     2022    '!$D$1:$D$1794,0),MATCH(E$1,'     2022    '!$A$1:$BH$1,0))</f>
        <v>49mm Gold to blue mine</v>
      </c>
      <c r="F399" s="206" t="str">
        <f>IFERROR(IF(LEFT(INDEX('     2022    '!AD$2:AD$1794,MATCH(D399,'     2022    '!D$2:D$1794,0)),4)="http",HYPERLINK(INDEX('     2022    '!AD$2:AD$1794,MATCH(D399,'     2022    '!D$2:D$1794,0)),"Video"),""),"")</f>
        <v>Video</v>
      </c>
      <c r="G399" s="207">
        <f>INDEX('     2022    '!$A$1:$AC$1563,MATCH($D399,'     2022    '!$D$1:$D$1794,0),MATCH(G$1,'     2022    '!$A$1:$AC$1,0))</f>
        <v>9</v>
      </c>
      <c r="H399" s="150"/>
      <c r="I399" s="152">
        <f>INDEX('     2022    '!$A$1:$AC$1563,MATCH($D399,'     2022    '!$D$1:$D$1794,0),MATCH(I$1,'     2022    '!$A$1:$AC$1,0))</f>
        <v>84.68</v>
      </c>
      <c r="J399" s="150"/>
      <c r="K399" s="151">
        <f t="shared" si="13"/>
        <v>2.4624999999999999</v>
      </c>
      <c r="L399" s="152">
        <f>INDEX('     2022    '!$A$1:$AC$1563,MATCH($D399,'     2022    '!$D$1:$D$1794,0),MATCH(L$1,'     2022    '!$A$1:$AC$1,0))</f>
        <v>89.635000000000005</v>
      </c>
      <c r="M399" s="152">
        <f>INDEX('     2022    '!$A$1:$AC$1563,MATCH($D399,'     2022    '!$D$1:$D$1794,0),MATCH(M$1,'     2022    '!$A$1:$AC$1,0))</f>
        <v>98.5</v>
      </c>
      <c r="N399" s="153" t="str">
        <f>INDEX('     2022    '!$A$1:$AC$1563,MATCH($D399,'     2022    '!$D$1:$D$1794,0),MATCH(N$1,'     2022    '!$A$1:$AC$1,0))</f>
        <v>49mm</v>
      </c>
      <c r="O399" s="154">
        <f>INDEX('     2022    '!$A$1:$AC$1563,MATCH($D399,'     2022    '!$D$1:$D$1794,0),MATCH(O$1,'     2022    '!$A$1:$AC$1,0))</f>
        <v>40</v>
      </c>
      <c r="P399" s="153">
        <f>INDEX('     2022    '!$A$1:$AC$1563,MATCH($D399,'     2022    '!$D$1:$D$1794,0),MATCH(P$1,'     2022    '!$A$1:$AC$1,0))</f>
        <v>3</v>
      </c>
      <c r="Q399" s="153" t="str">
        <f>INDEX('     2022    '!$A$1:$AC$1563,MATCH($D399,'     2022    '!$D$1:$D$1794,0),MATCH(Q$1,'     2022    '!$A$1:$AC$1,0))</f>
        <v>Yes</v>
      </c>
      <c r="R399" s="155">
        <f>INDEX('     2022    '!$A$1:$AC$1563,MATCH($D399,'     2022    '!$D$1:$D$1794,0),MATCH(R$1,'     2022    '!$A$1:$AC$1,0))</f>
        <v>12</v>
      </c>
      <c r="S399" s="155">
        <f>INDEX('     2022    '!$A$1:$AC$1563,MATCH($D399,'     2022    '!$D$1:$D$1794,0),MATCH(S$1,'     2022    '!$A$1:$AC$1,0))</f>
        <v>3.4</v>
      </c>
      <c r="T399" s="155">
        <f>INDEX('     2022    '!$A$1:$AC$1563,MATCH($D399,'     2022    '!$D$1:$D$1794,0),MATCH(T$1,'     2022    '!$A$1:$AC$1,0))</f>
        <v>0.2</v>
      </c>
      <c r="U399" s="154" t="str">
        <f>INDEX('     2022    '!$A$1:$AC$1563,MATCH($D399,'     2022    '!$D$1:$D$1794,0),MATCH(U$1,'     2022    '!$A$1:$AC$1,0))</f>
        <v>1.3G</v>
      </c>
      <c r="V399" s="153" t="str">
        <f>INDEX('     2022    '!$A$1:$AC$1563,MATCH($D399,'     2022    '!$D$1:$D$1794,0),MATCH(V$1,'     2022    '!$A$1:$AC$1,0))</f>
        <v>UN0335</v>
      </c>
      <c r="W399" s="153" t="str">
        <f>INDEX('     2022    '!$A$1:$AC$1563,MATCH($D399,'     2022    '!$D$1:$D$1794,0),MATCH(W$1,'     2022    '!$A$1:$AC$1,0))</f>
        <v>F4</v>
      </c>
      <c r="X399" s="151" t="str">
        <f>INDEX('     2022    '!$A$1:$AC$1563,MATCH($D399,'     2022    '!$D$1:$D$1794,0),MATCH(X$1,'     2022    '!$A$1:$AC$1,0))</f>
        <v/>
      </c>
      <c r="Y399" s="151" t="str">
        <f>INDEX('     2022    '!$A$1:$AC$1563,MATCH($D399,'     2022    '!$D$1:$D$1794,0),MATCH(Y$1,'     2022    '!$A$1:$AC$1,0))</f>
        <v/>
      </c>
      <c r="Z399" s="156">
        <f>INDEX('     2022    '!$A$1:$AC$1563,MATCH($D399,'     2022    '!$D$1:$D$1794,0),MATCH(Z$1,'     2022    '!$A$1:$AC$1,0))</f>
        <v>4.2000000000000003E-2</v>
      </c>
      <c r="AA399" s="153" t="str">
        <f>INDEX('     2022    '!$A$1:$AC$1563,MATCH($D399,'     2022    '!$D$1:$D$1794,0),MATCH(AA$1,'     2022    '!$A$1:$AC$1,0))</f>
        <v>1008-F4-69249659</v>
      </c>
      <c r="AB399" s="153" t="str">
        <f>INDEX('     2022    '!$A$1:$AC$1563,MATCH($D399,'     2022    '!$D$1:$D$1794,0),MATCH(AB$1,'     2022    '!$A$1:$AC$1,0))</f>
        <v>GB/HSE-338578</v>
      </c>
      <c r="AC399" s="153" t="str">
        <f>INDEX('     2022    '!$A$1:$AC$1563,MATCH($D399,'     2022    '!$D$1:$D$1794,0),MATCH(AC$1,'     2022    '!$A$1:$AC$1,0))</f>
        <v>5/18/2027</v>
      </c>
    </row>
    <row r="400" spans="1:29">
      <c r="A400" s="32">
        <f t="shared" si="12"/>
        <v>397</v>
      </c>
      <c r="B400" s="68" t="str">
        <f>INDEX('     2022    '!B$2:B$1794,MATCH(D400,'     2022    '!D$2:D$1794,0))</f>
        <v/>
      </c>
      <c r="C400" s="204" t="str">
        <f>INDEX('     2022    '!C$2:C$1794,MATCH(D400,'     2022    '!D$2:D$1794,0))</f>
        <v>Single Shot - 49mm</v>
      </c>
      <c r="D400" s="205" t="str">
        <f>INDEX('     2022    '!D:D,MATCH(A400,'     2022    '!AF:AF,0))</f>
        <v>C336</v>
      </c>
      <c r="E400" s="204" t="str">
        <f>INDEX('     2022    '!$A$1:$BP$1563,MATCH(D400,'     2022    '!$D$1:$D$1794,0),MATCH(E$1,'     2022    '!$A$1:$BH$1,0))</f>
        <v>49mm Blue stars and blood red mine 2 layered</v>
      </c>
      <c r="F400" s="206" t="str">
        <f>IFERROR(IF(LEFT(INDEX('     2022    '!AD$2:AD$1794,MATCH(D400,'     2022    '!D$2:D$1794,0)),4)="http",HYPERLINK(INDEX('     2022    '!AD$2:AD$1794,MATCH(D400,'     2022    '!D$2:D$1794,0)),"Video"),""),"")</f>
        <v>Video</v>
      </c>
      <c r="G400" s="207">
        <f>INDEX('     2022    '!$A$1:$AC$1563,MATCH($D400,'     2022    '!$D$1:$D$1794,0),MATCH(G$1,'     2022    '!$A$1:$AC$1,0))</f>
        <v>13</v>
      </c>
      <c r="H400" s="150"/>
      <c r="I400" s="152">
        <f>INDEX('     2022    '!$A$1:$AC$1563,MATCH($D400,'     2022    '!$D$1:$D$1794,0),MATCH(I$1,'     2022    '!$A$1:$AC$1,0))</f>
        <v>85.17</v>
      </c>
      <c r="J400" s="150"/>
      <c r="K400" s="151">
        <f t="shared" si="13"/>
        <v>2.47675</v>
      </c>
      <c r="L400" s="152">
        <f>INDEX('     2022    '!$A$1:$AC$1563,MATCH($D400,'     2022    '!$D$1:$D$1794,0),MATCH(L$1,'     2022    '!$A$1:$AC$1,0))</f>
        <v>90.153700000000015</v>
      </c>
      <c r="M400" s="152">
        <f>INDEX('     2022    '!$A$1:$AC$1563,MATCH($D400,'     2022    '!$D$1:$D$1794,0),MATCH(M$1,'     2022    '!$A$1:$AC$1,0))</f>
        <v>99.070000000000007</v>
      </c>
      <c r="N400" s="153" t="str">
        <f>INDEX('     2022    '!$A$1:$AC$1563,MATCH($D400,'     2022    '!$D$1:$D$1794,0),MATCH(N$1,'     2022    '!$A$1:$AC$1,0))</f>
        <v>49mm</v>
      </c>
      <c r="O400" s="154">
        <f>INDEX('     2022    '!$A$1:$AC$1563,MATCH($D400,'     2022    '!$D$1:$D$1794,0),MATCH(O$1,'     2022    '!$A$1:$AC$1,0))</f>
        <v>40</v>
      </c>
      <c r="P400" s="153">
        <f>INDEX('     2022    '!$A$1:$AC$1563,MATCH($D400,'     2022    '!$D$1:$D$1794,0),MATCH(P$1,'     2022    '!$A$1:$AC$1,0))</f>
        <v>3</v>
      </c>
      <c r="Q400" s="153" t="str">
        <f>INDEX('     2022    '!$A$1:$AC$1563,MATCH($D400,'     2022    '!$D$1:$D$1794,0),MATCH(Q$1,'     2022    '!$A$1:$AC$1,0))</f>
        <v>Yes</v>
      </c>
      <c r="R400" s="155">
        <f>INDEX('     2022    '!$A$1:$AC$1563,MATCH($D400,'     2022    '!$D$1:$D$1794,0),MATCH(R$1,'     2022    '!$A$1:$AC$1,0))</f>
        <v>13</v>
      </c>
      <c r="S400" s="155">
        <f>INDEX('     2022    '!$A$1:$AC$1563,MATCH($D400,'     2022    '!$D$1:$D$1794,0),MATCH(S$1,'     2022    '!$A$1:$AC$1,0))</f>
        <v>3.6</v>
      </c>
      <c r="T400" s="155">
        <f>INDEX('     2022    '!$A$1:$AC$1563,MATCH($D400,'     2022    '!$D$1:$D$1794,0),MATCH(T$1,'     2022    '!$A$1:$AC$1,0))</f>
        <v>0.2</v>
      </c>
      <c r="U400" s="154" t="str">
        <f>INDEX('     2022    '!$A$1:$AC$1563,MATCH($D400,'     2022    '!$D$1:$D$1794,0),MATCH(U$1,'     2022    '!$A$1:$AC$1,0))</f>
        <v>1.4G</v>
      </c>
      <c r="V400" s="153" t="str">
        <f>INDEX('     2022    '!$A$1:$AC$1563,MATCH($D400,'     2022    '!$D$1:$D$1794,0),MATCH(V$1,'     2022    '!$A$1:$AC$1,0))</f>
        <v>UN0336</v>
      </c>
      <c r="W400" s="153" t="str">
        <f>INDEX('     2022    '!$A$1:$AC$1563,MATCH($D400,'     2022    '!$D$1:$D$1794,0),MATCH(W$1,'     2022    '!$A$1:$AC$1,0))</f>
        <v>F4</v>
      </c>
      <c r="X400" s="151" t="str">
        <f>INDEX('     2022    '!$A$1:$AC$1563,MATCH($D400,'     2022    '!$D$1:$D$1794,0),MATCH(X$1,'     2022    '!$A$1:$AC$1,0))</f>
        <v/>
      </c>
      <c r="Y400" s="151" t="str">
        <f>INDEX('     2022    '!$A$1:$AC$1563,MATCH($D400,'     2022    '!$D$1:$D$1794,0),MATCH(Y$1,'     2022    '!$A$1:$AC$1,0))</f>
        <v/>
      </c>
      <c r="Z400" s="156">
        <f>INDEX('     2022    '!$A$1:$AC$1563,MATCH($D400,'     2022    '!$D$1:$D$1794,0),MATCH(Z$1,'     2022    '!$A$1:$AC$1,0))</f>
        <v>4.2000000000000003E-2</v>
      </c>
      <c r="AA400" s="153" t="str">
        <f>INDEX('     2022    '!$A$1:$AC$1563,MATCH($D400,'     2022    '!$D$1:$D$1794,0),MATCH(AA$1,'     2022    '!$A$1:$AC$1,0))</f>
        <v>1008-F4-69259795</v>
      </c>
      <c r="AB400" s="153" t="str">
        <f>INDEX('     2022    '!$A$1:$AC$1563,MATCH($D400,'     2022    '!$D$1:$D$1794,0),MATCH(AB$1,'     2022    '!$A$1:$AC$1,0))</f>
        <v>GB/HSE-358575</v>
      </c>
      <c r="AC400" s="153" t="str">
        <f>INDEX('     2022    '!$A$1:$AC$1563,MATCH($D400,'     2022    '!$D$1:$D$1794,0),MATCH(AC$1,'     2022    '!$A$1:$AC$1,0))</f>
        <v>8/15/2028</v>
      </c>
    </row>
    <row r="401" spans="1:29">
      <c r="A401" s="32">
        <f t="shared" si="12"/>
        <v>398</v>
      </c>
      <c r="B401" s="68" t="str">
        <f>INDEX('     2022    '!B$2:B$1794,MATCH(D401,'     2022    '!D$2:D$1794,0))</f>
        <v/>
      </c>
      <c r="C401" s="204" t="str">
        <f>INDEX('     2022    '!C$2:C$1794,MATCH(D401,'     2022    '!D$2:D$1794,0))</f>
        <v>Single Shot - 49mm</v>
      </c>
      <c r="D401" s="205" t="str">
        <f>INDEX('     2022    '!D:D,MATCH(A401,'     2022    '!AF:AF,0))</f>
        <v>C164</v>
      </c>
      <c r="E401" s="204" t="str">
        <f>INDEX('     2022    '!$A$1:$BP$1563,MATCH(D401,'     2022    '!$D$1:$D$1794,0),MATCH(E$1,'     2022    '!$A$1:$BH$1,0))</f>
        <v>49mm Blood red mine</v>
      </c>
      <c r="F401" s="206" t="str">
        <f>IFERROR(IF(LEFT(INDEX('     2022    '!AD$2:AD$1794,MATCH(D401,'     2022    '!D$2:D$1794,0)),4)="http",HYPERLINK(INDEX('     2022    '!AD$2:AD$1794,MATCH(D401,'     2022    '!D$2:D$1794,0)),"Video"),""),"")</f>
        <v>Video</v>
      </c>
      <c r="G401" s="207">
        <f>INDEX('     2022    '!$A$1:$AC$1563,MATCH($D401,'     2022    '!$D$1:$D$1794,0),MATCH(G$1,'     2022    '!$A$1:$AC$1,0))</f>
        <v>9</v>
      </c>
      <c r="H401" s="150"/>
      <c r="I401" s="152">
        <f>INDEX('     2022    '!$A$1:$AC$1563,MATCH($D401,'     2022    '!$D$1:$D$1794,0),MATCH(I$1,'     2022    '!$A$1:$AC$1,0))</f>
        <v>85.33</v>
      </c>
      <c r="J401" s="150"/>
      <c r="K401" s="151">
        <f t="shared" si="13"/>
        <v>2.4815</v>
      </c>
      <c r="L401" s="152">
        <f>INDEX('     2022    '!$A$1:$AC$1563,MATCH($D401,'     2022    '!$D$1:$D$1794,0),MATCH(L$1,'     2022    '!$A$1:$AC$1,0))</f>
        <v>90.326600000000013</v>
      </c>
      <c r="M401" s="152">
        <f>INDEX('     2022    '!$A$1:$AC$1563,MATCH($D401,'     2022    '!$D$1:$D$1794,0),MATCH(M$1,'     2022    '!$A$1:$AC$1,0))</f>
        <v>99.26</v>
      </c>
      <c r="N401" s="153" t="str">
        <f>INDEX('     2022    '!$A$1:$AC$1563,MATCH($D401,'     2022    '!$D$1:$D$1794,0),MATCH(N$1,'     2022    '!$A$1:$AC$1,0))</f>
        <v>49mm</v>
      </c>
      <c r="O401" s="154">
        <f>INDEX('     2022    '!$A$1:$AC$1563,MATCH($D401,'     2022    '!$D$1:$D$1794,0),MATCH(O$1,'     2022    '!$A$1:$AC$1,0))</f>
        <v>40</v>
      </c>
      <c r="P401" s="153">
        <f>INDEX('     2022    '!$A$1:$AC$1563,MATCH($D401,'     2022    '!$D$1:$D$1794,0),MATCH(P$1,'     2022    '!$A$1:$AC$1,0))</f>
        <v>3</v>
      </c>
      <c r="Q401" s="153" t="str">
        <f>INDEX('     2022    '!$A$1:$AC$1563,MATCH($D401,'     2022    '!$D$1:$D$1794,0),MATCH(Q$1,'     2022    '!$A$1:$AC$1,0))</f>
        <v>Yes</v>
      </c>
      <c r="R401" s="155">
        <f>INDEX('     2022    '!$A$1:$AC$1563,MATCH($D401,'     2022    '!$D$1:$D$1794,0),MATCH(R$1,'     2022    '!$A$1:$AC$1,0))</f>
        <v>13</v>
      </c>
      <c r="S401" s="155">
        <f>INDEX('     2022    '!$A$1:$AC$1563,MATCH($D401,'     2022    '!$D$1:$D$1794,0),MATCH(S$1,'     2022    '!$A$1:$AC$1,0))</f>
        <v>2.8</v>
      </c>
      <c r="T401" s="155">
        <f>INDEX('     2022    '!$A$1:$AC$1563,MATCH($D401,'     2022    '!$D$1:$D$1794,0),MATCH(T$1,'     2022    '!$A$1:$AC$1,0))</f>
        <v>0.2</v>
      </c>
      <c r="U401" s="154" t="str">
        <f>INDEX('     2022    '!$A$1:$AC$1563,MATCH($D401,'     2022    '!$D$1:$D$1794,0),MATCH(U$1,'     2022    '!$A$1:$AC$1,0))</f>
        <v>1.3G</v>
      </c>
      <c r="V401" s="153" t="str">
        <f>INDEX('     2022    '!$A$1:$AC$1563,MATCH($D401,'     2022    '!$D$1:$D$1794,0),MATCH(V$1,'     2022    '!$A$1:$AC$1,0))</f>
        <v>UN0335</v>
      </c>
      <c r="W401" s="153" t="str">
        <f>INDEX('     2022    '!$A$1:$AC$1563,MATCH($D401,'     2022    '!$D$1:$D$1794,0),MATCH(W$1,'     2022    '!$A$1:$AC$1,0))</f>
        <v>F4</v>
      </c>
      <c r="X401" s="151" t="str">
        <f>INDEX('     2022    '!$A$1:$AC$1563,MATCH($D401,'     2022    '!$D$1:$D$1794,0),MATCH(X$1,'     2022    '!$A$1:$AC$1,0))</f>
        <v/>
      </c>
      <c r="Y401" s="151" t="str">
        <f>INDEX('     2022    '!$A$1:$AC$1563,MATCH($D401,'     2022    '!$D$1:$D$1794,0),MATCH(Y$1,'     2022    '!$A$1:$AC$1,0))</f>
        <v/>
      </c>
      <c r="Z401" s="156">
        <f>INDEX('     2022    '!$A$1:$AC$1563,MATCH($D401,'     2022    '!$D$1:$D$1794,0),MATCH(Z$1,'     2022    '!$A$1:$AC$1,0))</f>
        <v>4.2000000000000003E-2</v>
      </c>
      <c r="AA401" s="153" t="str">
        <f>INDEX('     2022    '!$A$1:$AC$1563,MATCH($D401,'     2022    '!$D$1:$D$1794,0),MATCH(AA$1,'     2022    '!$A$1:$AC$1,0))</f>
        <v>2806-F4-000626</v>
      </c>
      <c r="AB401" s="153" t="str">
        <f>INDEX('     2022    '!$A$1:$AC$1563,MATCH($D401,'     2022    '!$D$1:$D$1794,0),MATCH(AB$1,'     2022    '!$A$1:$AC$1,0))</f>
        <v>GB/HSE-350995</v>
      </c>
      <c r="AC401" s="153" t="str">
        <f>INDEX('     2022    '!$A$1:$AC$1563,MATCH($D401,'     2022    '!$D$1:$D$1794,0),MATCH(AC$1,'     2022    '!$A$1:$AC$1,0))</f>
        <v>7/29/2030</v>
      </c>
    </row>
    <row r="402" spans="1:29">
      <c r="A402" s="32">
        <f t="shared" si="12"/>
        <v>399</v>
      </c>
      <c r="B402" s="68" t="str">
        <f>INDEX('     2022    '!B$2:B$1794,MATCH(D402,'     2022    '!D$2:D$1794,0))</f>
        <v/>
      </c>
      <c r="C402" s="204" t="str">
        <f>INDEX('     2022    '!C$2:C$1794,MATCH(D402,'     2022    '!D$2:D$1794,0))</f>
        <v>Single Shot - 49mm</v>
      </c>
      <c r="D402" s="205" t="str">
        <f>INDEX('     2022    '!D:D,MATCH(A402,'     2022    '!AF:AF,0))</f>
        <v>C78</v>
      </c>
      <c r="E402" s="204" t="str">
        <f>INDEX('     2022    '!$A$1:$BP$1563,MATCH(D402,'     2022    '!$D$1:$D$1794,0),MATCH(E$1,'     2022    '!$A$1:$BH$1,0))</f>
        <v>49mm Red strobe tail</v>
      </c>
      <c r="F402" s="206" t="str">
        <f>IFERROR(IF(LEFT(INDEX('     2022    '!AD$2:AD$1794,MATCH(D402,'     2022    '!D$2:D$1794,0)),4)="http",HYPERLINK(INDEX('     2022    '!AD$2:AD$1794,MATCH(D402,'     2022    '!D$2:D$1794,0)),"Video"),""),"")</f>
        <v>Video</v>
      </c>
      <c r="G402" s="207">
        <f>INDEX('     2022    '!$A$1:$AC$1563,MATCH($D402,'     2022    '!$D$1:$D$1794,0),MATCH(G$1,'     2022    '!$A$1:$AC$1,0))</f>
        <v>1</v>
      </c>
      <c r="H402" s="150"/>
      <c r="I402" s="152">
        <f>INDEX('     2022    '!$A$1:$AC$1563,MATCH($D402,'     2022    '!$D$1:$D$1794,0),MATCH(I$1,'     2022    '!$A$1:$AC$1,0))</f>
        <v>86.46</v>
      </c>
      <c r="J402" s="150"/>
      <c r="K402" s="151">
        <f t="shared" si="13"/>
        <v>2.5142500000000001</v>
      </c>
      <c r="L402" s="152">
        <f>INDEX('     2022    '!$A$1:$AC$1563,MATCH($D402,'     2022    '!$D$1:$D$1794,0),MATCH(L$1,'     2022    '!$A$1:$AC$1,0))</f>
        <v>91.51870000000001</v>
      </c>
      <c r="M402" s="152">
        <f>INDEX('     2022    '!$A$1:$AC$1563,MATCH($D402,'     2022    '!$D$1:$D$1794,0),MATCH(M$1,'     2022    '!$A$1:$AC$1,0))</f>
        <v>100.57000000000001</v>
      </c>
      <c r="N402" s="153" t="str">
        <f>INDEX('     2022    '!$A$1:$AC$1563,MATCH($D402,'     2022    '!$D$1:$D$1794,0),MATCH(N$1,'     2022    '!$A$1:$AC$1,0))</f>
        <v>49mm</v>
      </c>
      <c r="O402" s="154">
        <f>INDEX('     2022    '!$A$1:$AC$1563,MATCH($D402,'     2022    '!$D$1:$D$1794,0),MATCH(O$1,'     2022    '!$A$1:$AC$1,0))</f>
        <v>40</v>
      </c>
      <c r="P402" s="153">
        <f>INDEX('     2022    '!$A$1:$AC$1563,MATCH($D402,'     2022    '!$D$1:$D$1794,0),MATCH(P$1,'     2022    '!$A$1:$AC$1,0))</f>
        <v>3</v>
      </c>
      <c r="Q402" s="153" t="str">
        <f>INDEX('     2022    '!$A$1:$AC$1563,MATCH($D402,'     2022    '!$D$1:$D$1794,0),MATCH(Q$1,'     2022    '!$A$1:$AC$1,0))</f>
        <v>Yes</v>
      </c>
      <c r="R402" s="155">
        <f>INDEX('     2022    '!$A$1:$AC$1563,MATCH($D402,'     2022    '!$D$1:$D$1794,0),MATCH(R$1,'     2022    '!$A$1:$AC$1,0))</f>
        <v>11.8</v>
      </c>
      <c r="S402" s="155">
        <f>INDEX('     2022    '!$A$1:$AC$1563,MATCH($D402,'     2022    '!$D$1:$D$1794,0),MATCH(S$1,'     2022    '!$A$1:$AC$1,0))</f>
        <v>3.6</v>
      </c>
      <c r="T402" s="155">
        <f>INDEX('     2022    '!$A$1:$AC$1563,MATCH($D402,'     2022    '!$D$1:$D$1794,0),MATCH(T$1,'     2022    '!$A$1:$AC$1,0))</f>
        <v>0.2</v>
      </c>
      <c r="U402" s="154" t="str">
        <f>INDEX('     2022    '!$A$1:$AC$1563,MATCH($D402,'     2022    '!$D$1:$D$1794,0),MATCH(U$1,'     2022    '!$A$1:$AC$1,0))</f>
        <v>1.3G</v>
      </c>
      <c r="V402" s="153" t="str">
        <f>INDEX('     2022    '!$A$1:$AC$1563,MATCH($D402,'     2022    '!$D$1:$D$1794,0),MATCH(V$1,'     2022    '!$A$1:$AC$1,0))</f>
        <v>UN0335</v>
      </c>
      <c r="W402" s="153" t="str">
        <f>INDEX('     2022    '!$A$1:$AC$1563,MATCH($D402,'     2022    '!$D$1:$D$1794,0),MATCH(W$1,'     2022    '!$A$1:$AC$1,0))</f>
        <v>F4</v>
      </c>
      <c r="X402" s="151" t="str">
        <f>INDEX('     2022    '!$A$1:$AC$1563,MATCH($D402,'     2022    '!$D$1:$D$1794,0),MATCH(X$1,'     2022    '!$A$1:$AC$1,0))</f>
        <v/>
      </c>
      <c r="Y402" s="151" t="str">
        <f>INDEX('     2022    '!$A$1:$AC$1563,MATCH($D402,'     2022    '!$D$1:$D$1794,0),MATCH(Y$1,'     2022    '!$A$1:$AC$1,0))</f>
        <v/>
      </c>
      <c r="Z402" s="156">
        <f>INDEX('     2022    '!$A$1:$AC$1563,MATCH($D402,'     2022    '!$D$1:$D$1794,0),MATCH(Z$1,'     2022    '!$A$1:$AC$1,0))</f>
        <v>4.2000000000000003E-2</v>
      </c>
      <c r="AA402" s="153" t="str">
        <f>INDEX('     2022    '!$A$1:$AC$1563,MATCH($D402,'     2022    '!$D$1:$D$1794,0),MATCH(AA$1,'     2022    '!$A$1:$AC$1,0))</f>
        <v>1008-F4-69249659</v>
      </c>
      <c r="AB402" s="153" t="str">
        <f>INDEX('     2022    '!$A$1:$AC$1563,MATCH($D402,'     2022    '!$D$1:$D$1794,0),MATCH(AB$1,'     2022    '!$A$1:$AC$1,0))</f>
        <v>GB/HSE-338580</v>
      </c>
      <c r="AC402" s="153" t="str">
        <f>INDEX('     2022    '!$A$1:$AC$1563,MATCH($D402,'     2022    '!$D$1:$D$1794,0),MATCH(AC$1,'     2022    '!$A$1:$AC$1,0))</f>
        <v>5/18/2027</v>
      </c>
    </row>
    <row r="403" spans="1:29">
      <c r="A403" s="32">
        <f t="shared" si="12"/>
        <v>400</v>
      </c>
      <c r="B403" s="68" t="str">
        <f>INDEX('     2022    '!B$2:B$1794,MATCH(D403,'     2022    '!D$2:D$1794,0))</f>
        <v/>
      </c>
      <c r="C403" s="204" t="str">
        <f>INDEX('     2022    '!C$2:C$1794,MATCH(D403,'     2022    '!D$2:D$1794,0))</f>
        <v>Single Shot - 49mm</v>
      </c>
      <c r="D403" s="205" t="str">
        <f>INDEX('     2022    '!D:D,MATCH(A403,'     2022    '!AF:AF,0))</f>
        <v>C143</v>
      </c>
      <c r="E403" s="204" t="str">
        <f>INDEX('     2022    '!$A$1:$BP$1563,MATCH(D403,'     2022    '!$D$1:$D$1794,0),MATCH(E$1,'     2022    '!$A$1:$BH$1,0))</f>
        <v>49mm Dark gold tiger tail with green strobe mine</v>
      </c>
      <c r="F403" s="206" t="str">
        <f>IFERROR(IF(LEFT(INDEX('     2022    '!AD$2:AD$1794,MATCH(D403,'     2022    '!D$2:D$1794,0)),4)="http",HYPERLINK(INDEX('     2022    '!AD$2:AD$1794,MATCH(D403,'     2022    '!D$2:D$1794,0)),"Video"),""),"")</f>
        <v>Video</v>
      </c>
      <c r="G403" s="207">
        <f>INDEX('     2022    '!$A$1:$AC$1563,MATCH($D403,'     2022    '!$D$1:$D$1794,0),MATCH(G$1,'     2022    '!$A$1:$AC$1,0))</f>
        <v>0</v>
      </c>
      <c r="H403" s="150"/>
      <c r="I403" s="152">
        <f>INDEX('     2022    '!$A$1:$AC$1563,MATCH($D403,'     2022    '!$D$1:$D$1794,0),MATCH(I$1,'     2022    '!$A$1:$AC$1,0))</f>
        <v>88.25</v>
      </c>
      <c r="J403" s="150"/>
      <c r="K403" s="151">
        <f t="shared" si="13"/>
        <v>2.5665000000000004</v>
      </c>
      <c r="L403" s="152">
        <f>INDEX('     2022    '!$A$1:$AC$1563,MATCH($D403,'     2022    '!$D$1:$D$1794,0),MATCH(L$1,'     2022    '!$A$1:$AC$1,0))</f>
        <v>93.420600000000007</v>
      </c>
      <c r="M403" s="152">
        <f>INDEX('     2022    '!$A$1:$AC$1563,MATCH($D403,'     2022    '!$D$1:$D$1794,0),MATCH(M$1,'     2022    '!$A$1:$AC$1,0))</f>
        <v>102.66000000000001</v>
      </c>
      <c r="N403" s="153" t="str">
        <f>INDEX('     2022    '!$A$1:$AC$1563,MATCH($D403,'     2022    '!$D$1:$D$1794,0),MATCH(N$1,'     2022    '!$A$1:$AC$1,0))</f>
        <v>49mm</v>
      </c>
      <c r="O403" s="154">
        <f>INDEX('     2022    '!$A$1:$AC$1563,MATCH($D403,'     2022    '!$D$1:$D$1794,0),MATCH(O$1,'     2022    '!$A$1:$AC$1,0))</f>
        <v>40</v>
      </c>
      <c r="P403" s="153">
        <f>INDEX('     2022    '!$A$1:$AC$1563,MATCH($D403,'     2022    '!$D$1:$D$1794,0),MATCH(P$1,'     2022    '!$A$1:$AC$1,0))</f>
        <v>3</v>
      </c>
      <c r="Q403" s="153" t="str">
        <f>INDEX('     2022    '!$A$1:$AC$1563,MATCH($D403,'     2022    '!$D$1:$D$1794,0),MATCH(Q$1,'     2022    '!$A$1:$AC$1,0))</f>
        <v>Yes</v>
      </c>
      <c r="R403" s="155">
        <f>INDEX('     2022    '!$A$1:$AC$1563,MATCH($D403,'     2022    '!$D$1:$D$1794,0),MATCH(R$1,'     2022    '!$A$1:$AC$1,0))</f>
        <v>13</v>
      </c>
      <c r="S403" s="155">
        <f>INDEX('     2022    '!$A$1:$AC$1563,MATCH($D403,'     2022    '!$D$1:$D$1794,0),MATCH(S$1,'     2022    '!$A$1:$AC$1,0))</f>
        <v>3.6</v>
      </c>
      <c r="T403" s="155">
        <f>INDEX('     2022    '!$A$1:$AC$1563,MATCH($D403,'     2022    '!$D$1:$D$1794,0),MATCH(T$1,'     2022    '!$A$1:$AC$1,0))</f>
        <v>0.2</v>
      </c>
      <c r="U403" s="154" t="str">
        <f>INDEX('     2022    '!$A$1:$AC$1563,MATCH($D403,'     2022    '!$D$1:$D$1794,0),MATCH(U$1,'     2022    '!$A$1:$AC$1,0))</f>
        <v>1.4G</v>
      </c>
      <c r="V403" s="153" t="str">
        <f>INDEX('     2022    '!$A$1:$AC$1563,MATCH($D403,'     2022    '!$D$1:$D$1794,0),MATCH(V$1,'     2022    '!$A$1:$AC$1,0))</f>
        <v>UN0336</v>
      </c>
      <c r="W403" s="153" t="str">
        <f>INDEX('     2022    '!$A$1:$AC$1563,MATCH($D403,'     2022    '!$D$1:$D$1794,0),MATCH(W$1,'     2022    '!$A$1:$AC$1,0))</f>
        <v>F4</v>
      </c>
      <c r="X403" s="151" t="str">
        <f>INDEX('     2022    '!$A$1:$AC$1563,MATCH($D403,'     2022    '!$D$1:$D$1794,0),MATCH(X$1,'     2022    '!$A$1:$AC$1,0))</f>
        <v/>
      </c>
      <c r="Y403" s="151" t="str">
        <f>INDEX('     2022    '!$A$1:$AC$1563,MATCH($D403,'     2022    '!$D$1:$D$1794,0),MATCH(Y$1,'     2022    '!$A$1:$AC$1,0))</f>
        <v/>
      </c>
      <c r="Z403" s="156">
        <f>INDEX('     2022    '!$A$1:$AC$1563,MATCH($D403,'     2022    '!$D$1:$D$1794,0),MATCH(Z$1,'     2022    '!$A$1:$AC$1,0))</f>
        <v>4.2000000000000003E-2</v>
      </c>
      <c r="AA403" s="153" t="str">
        <f>INDEX('     2022    '!$A$1:$AC$1563,MATCH($D403,'     2022    '!$D$1:$D$1794,0),MATCH(AA$1,'     2022    '!$A$1:$AC$1,0))</f>
        <v>1008-F4-69249659</v>
      </c>
      <c r="AB403" s="153" t="str">
        <f>INDEX('     2022    '!$A$1:$AC$1563,MATCH($D403,'     2022    '!$D$1:$D$1794,0),MATCH(AB$1,'     2022    '!$A$1:$AC$1,0))</f>
        <v>GB/HSE-345202</v>
      </c>
      <c r="AC403" s="153" t="str">
        <f>INDEX('     2022    '!$A$1:$AC$1563,MATCH($D403,'     2022    '!$D$1:$D$1794,0),MATCH(AC$1,'     2022    '!$A$1:$AC$1,0))</f>
        <v>10/9/2028</v>
      </c>
    </row>
    <row r="404" spans="1:29">
      <c r="A404" s="32">
        <f t="shared" si="12"/>
        <v>401</v>
      </c>
      <c r="B404" s="68" t="str">
        <f>INDEX('     2022    '!B$2:B$1794,MATCH(D404,'     2022    '!D$2:D$1794,0))</f>
        <v/>
      </c>
      <c r="C404" s="204" t="str">
        <f>INDEX('     2022    '!C$2:C$1794,MATCH(D404,'     2022    '!D$2:D$1794,0))</f>
        <v>Single Shot - 49mm</v>
      </c>
      <c r="D404" s="205" t="str">
        <f>INDEX('     2022    '!D:D,MATCH(A404,'     2022    '!AF:AF,0))</f>
        <v>C87</v>
      </c>
      <c r="E404" s="204" t="str">
        <f>INDEX('     2022    '!$A$1:$BP$1563,MATCH(D404,'     2022    '!$D$1:$D$1794,0),MATCH(E$1,'     2022    '!$A$1:$BH$1,0))</f>
        <v>49mm Silver Butterfly with Red &amp; Blue Mine</v>
      </c>
      <c r="F404" s="206" t="str">
        <f>IFERROR(IF(LEFT(INDEX('     2022    '!AD$2:AD$1794,MATCH(D404,'     2022    '!D$2:D$1794,0)),4)="http",HYPERLINK(INDEX('     2022    '!AD$2:AD$1794,MATCH(D404,'     2022    '!D$2:D$1794,0)),"Video"),""),"")</f>
        <v>Video</v>
      </c>
      <c r="G404" s="207">
        <f>INDEX('     2022    '!$A$1:$AC$1563,MATCH($D404,'     2022    '!$D$1:$D$1794,0),MATCH(G$1,'     2022    '!$A$1:$AC$1,0))</f>
        <v>0</v>
      </c>
      <c r="H404" s="150"/>
      <c r="I404" s="152">
        <f>INDEX('     2022    '!$A$1:$AC$1563,MATCH($D404,'     2022    '!$D$1:$D$1794,0),MATCH(I$1,'     2022    '!$A$1:$AC$1,0))</f>
        <v>89.49</v>
      </c>
      <c r="J404" s="150"/>
      <c r="K404" s="151">
        <f t="shared" si="13"/>
        <v>2.6025</v>
      </c>
      <c r="L404" s="152">
        <f>INDEX('     2022    '!$A$1:$AC$1563,MATCH($D404,'     2022    '!$D$1:$D$1794,0),MATCH(L$1,'     2022    '!$A$1:$AC$1,0))</f>
        <v>94.731000000000009</v>
      </c>
      <c r="M404" s="152">
        <f>INDEX('     2022    '!$A$1:$AC$1563,MATCH($D404,'     2022    '!$D$1:$D$1794,0),MATCH(M$1,'     2022    '!$A$1:$AC$1,0))</f>
        <v>104.10000000000001</v>
      </c>
      <c r="N404" s="153" t="str">
        <f>INDEX('     2022    '!$A$1:$AC$1563,MATCH($D404,'     2022    '!$D$1:$D$1794,0),MATCH(N$1,'     2022    '!$A$1:$AC$1,0))</f>
        <v>49mm</v>
      </c>
      <c r="O404" s="154">
        <f>INDEX('     2022    '!$A$1:$AC$1563,MATCH($D404,'     2022    '!$D$1:$D$1794,0),MATCH(O$1,'     2022    '!$A$1:$AC$1,0))</f>
        <v>40</v>
      </c>
      <c r="P404" s="153">
        <f>INDEX('     2022    '!$A$1:$AC$1563,MATCH($D404,'     2022    '!$D$1:$D$1794,0),MATCH(P$1,'     2022    '!$A$1:$AC$1,0))</f>
        <v>3</v>
      </c>
      <c r="Q404" s="153" t="str">
        <f>INDEX('     2022    '!$A$1:$AC$1563,MATCH($D404,'     2022    '!$D$1:$D$1794,0),MATCH(Q$1,'     2022    '!$A$1:$AC$1,0))</f>
        <v>Yes</v>
      </c>
      <c r="R404" s="155">
        <f>INDEX('     2022    '!$A$1:$AC$1563,MATCH($D404,'     2022    '!$D$1:$D$1794,0),MATCH(R$1,'     2022    '!$A$1:$AC$1,0))</f>
        <v>13</v>
      </c>
      <c r="S404" s="155">
        <f>INDEX('     2022    '!$A$1:$AC$1563,MATCH($D404,'     2022    '!$D$1:$D$1794,0),MATCH(S$1,'     2022    '!$A$1:$AC$1,0))</f>
        <v>2.8</v>
      </c>
      <c r="T404" s="155">
        <f>INDEX('     2022    '!$A$1:$AC$1563,MATCH($D404,'     2022    '!$D$1:$D$1794,0),MATCH(T$1,'     2022    '!$A$1:$AC$1,0))</f>
        <v>0.2</v>
      </c>
      <c r="U404" s="154" t="str">
        <f>INDEX('     2022    '!$A$1:$AC$1563,MATCH($D404,'     2022    '!$D$1:$D$1794,0),MATCH(U$1,'     2022    '!$A$1:$AC$1,0))</f>
        <v>1.4G</v>
      </c>
      <c r="V404" s="153" t="str">
        <f>INDEX('     2022    '!$A$1:$AC$1563,MATCH($D404,'     2022    '!$D$1:$D$1794,0),MATCH(V$1,'     2022    '!$A$1:$AC$1,0))</f>
        <v>UN0336</v>
      </c>
      <c r="W404" s="153" t="str">
        <f>INDEX('     2022    '!$A$1:$AC$1563,MATCH($D404,'     2022    '!$D$1:$D$1794,0),MATCH(W$1,'     2022    '!$A$1:$AC$1,0))</f>
        <v>F4</v>
      </c>
      <c r="X404" s="151" t="str">
        <f>INDEX('     2022    '!$A$1:$AC$1563,MATCH($D404,'     2022    '!$D$1:$D$1794,0),MATCH(X$1,'     2022    '!$A$1:$AC$1,0))</f>
        <v/>
      </c>
      <c r="Y404" s="151" t="str">
        <f>INDEX('     2022    '!$A$1:$AC$1563,MATCH($D404,'     2022    '!$D$1:$D$1794,0),MATCH(Y$1,'     2022    '!$A$1:$AC$1,0))</f>
        <v/>
      </c>
      <c r="Z404" s="156">
        <f>INDEX('     2022    '!$A$1:$AC$1563,MATCH($D404,'     2022    '!$D$1:$D$1794,0),MATCH(Z$1,'     2022    '!$A$1:$AC$1,0))</f>
        <v>4.2000000000000003E-2</v>
      </c>
      <c r="AA404" s="153" t="str">
        <f>INDEX('     2022    '!$A$1:$AC$1563,MATCH($D404,'     2022    '!$D$1:$D$1794,0),MATCH(AA$1,'     2022    '!$A$1:$AC$1,0))</f>
        <v>1008-F4-69252803</v>
      </c>
      <c r="AB404" s="153" t="str">
        <f>INDEX('     2022    '!$A$1:$AC$1563,MATCH($D404,'     2022    '!$D$1:$D$1794,0),MATCH(AB$1,'     2022    '!$A$1:$AC$1,0))</f>
        <v>GB/HSE-338589</v>
      </c>
      <c r="AC404" s="153" t="str">
        <f>INDEX('     2022    '!$A$1:$AC$1563,MATCH($D404,'     2022    '!$D$1:$D$1794,0),MATCH(AC$1,'     2022    '!$A$1:$AC$1,0))</f>
        <v>5/18/2027</v>
      </c>
    </row>
    <row r="405" spans="1:29">
      <c r="A405" s="32">
        <f t="shared" si="12"/>
        <v>402</v>
      </c>
      <c r="B405" s="68" t="str">
        <f>INDEX('     2022    '!B$2:B$1794,MATCH(D405,'     2022    '!D$2:D$1794,0))</f>
        <v/>
      </c>
      <c r="C405" s="204" t="str">
        <f>INDEX('     2022    '!C$2:C$1794,MATCH(D405,'     2022    '!D$2:D$1794,0))</f>
        <v>Single Shot - 49mm</v>
      </c>
      <c r="D405" s="205" t="str">
        <f>INDEX('     2022    '!D:D,MATCH(A405,'     2022    '!AF:AF,0))</f>
        <v>C144</v>
      </c>
      <c r="E405" s="204" t="str">
        <f>INDEX('     2022    '!$A$1:$BP$1563,MATCH(D405,'     2022    '!$D$1:$D$1794,0),MATCH(E$1,'     2022    '!$A$1:$BH$1,0))</f>
        <v>49mm Green tiger tail with purple mine</v>
      </c>
      <c r="F405" s="206" t="str">
        <f>IFERROR(IF(LEFT(INDEX('     2022    '!AD$2:AD$1794,MATCH(D405,'     2022    '!D$2:D$1794,0)),4)="http",HYPERLINK(INDEX('     2022    '!AD$2:AD$1794,MATCH(D405,'     2022    '!D$2:D$1794,0)),"Video"),""),"")</f>
        <v>Video</v>
      </c>
      <c r="G405" s="207">
        <f>INDEX('     2022    '!$A$1:$AC$1563,MATCH($D405,'     2022    '!$D$1:$D$1794,0),MATCH(G$1,'     2022    '!$A$1:$AC$1,0))</f>
        <v>5</v>
      </c>
      <c r="H405" s="150"/>
      <c r="I405" s="152">
        <f>INDEX('     2022    '!$A$1:$AC$1563,MATCH($D405,'     2022    '!$D$1:$D$1794,0),MATCH(I$1,'     2022    '!$A$1:$AC$1,0))</f>
        <v>90.01</v>
      </c>
      <c r="J405" s="150"/>
      <c r="K405" s="151">
        <f t="shared" si="13"/>
        <v>2.6175000000000002</v>
      </c>
      <c r="L405" s="152">
        <f>INDEX('     2022    '!$A$1:$AC$1563,MATCH($D405,'     2022    '!$D$1:$D$1794,0),MATCH(L$1,'     2022    '!$A$1:$AC$1,0))</f>
        <v>95.277000000000001</v>
      </c>
      <c r="M405" s="152">
        <f>INDEX('     2022    '!$A$1:$AC$1563,MATCH($D405,'     2022    '!$D$1:$D$1794,0),MATCH(M$1,'     2022    '!$A$1:$AC$1,0))</f>
        <v>104.7</v>
      </c>
      <c r="N405" s="153" t="str">
        <f>INDEX('     2022    '!$A$1:$AC$1563,MATCH($D405,'     2022    '!$D$1:$D$1794,0),MATCH(N$1,'     2022    '!$A$1:$AC$1,0))</f>
        <v>49mm</v>
      </c>
      <c r="O405" s="154">
        <f>INDEX('     2022    '!$A$1:$AC$1563,MATCH($D405,'     2022    '!$D$1:$D$1794,0),MATCH(O$1,'     2022    '!$A$1:$AC$1,0))</f>
        <v>40</v>
      </c>
      <c r="P405" s="153">
        <f>INDEX('     2022    '!$A$1:$AC$1563,MATCH($D405,'     2022    '!$D$1:$D$1794,0),MATCH(P$1,'     2022    '!$A$1:$AC$1,0))</f>
        <v>3</v>
      </c>
      <c r="Q405" s="153" t="str">
        <f>INDEX('     2022    '!$A$1:$AC$1563,MATCH($D405,'     2022    '!$D$1:$D$1794,0),MATCH(Q$1,'     2022    '!$A$1:$AC$1,0))</f>
        <v>Yes</v>
      </c>
      <c r="R405" s="155">
        <f>INDEX('     2022    '!$A$1:$AC$1563,MATCH($D405,'     2022    '!$D$1:$D$1794,0),MATCH(R$1,'     2022    '!$A$1:$AC$1,0))</f>
        <v>13</v>
      </c>
      <c r="S405" s="155">
        <f>INDEX('     2022    '!$A$1:$AC$1563,MATCH($D405,'     2022    '!$D$1:$D$1794,0),MATCH(S$1,'     2022    '!$A$1:$AC$1,0))</f>
        <v>2.8</v>
      </c>
      <c r="T405" s="155">
        <f>INDEX('     2022    '!$A$1:$AC$1563,MATCH($D405,'     2022    '!$D$1:$D$1794,0),MATCH(T$1,'     2022    '!$A$1:$AC$1,0))</f>
        <v>0.2</v>
      </c>
      <c r="U405" s="154" t="str">
        <f>INDEX('     2022    '!$A$1:$AC$1563,MATCH($D405,'     2022    '!$D$1:$D$1794,0),MATCH(U$1,'     2022    '!$A$1:$AC$1,0))</f>
        <v>1.4G</v>
      </c>
      <c r="V405" s="153" t="str">
        <f>INDEX('     2022    '!$A$1:$AC$1563,MATCH($D405,'     2022    '!$D$1:$D$1794,0),MATCH(V$1,'     2022    '!$A$1:$AC$1,0))</f>
        <v>UN0336</v>
      </c>
      <c r="W405" s="153" t="str">
        <f>INDEX('     2022    '!$A$1:$AC$1563,MATCH($D405,'     2022    '!$D$1:$D$1794,0),MATCH(W$1,'     2022    '!$A$1:$AC$1,0))</f>
        <v>F4</v>
      </c>
      <c r="X405" s="151" t="str">
        <f>INDEX('     2022    '!$A$1:$AC$1563,MATCH($D405,'     2022    '!$D$1:$D$1794,0),MATCH(X$1,'     2022    '!$A$1:$AC$1,0))</f>
        <v/>
      </c>
      <c r="Y405" s="151" t="str">
        <f>INDEX('     2022    '!$A$1:$AC$1563,MATCH($D405,'     2022    '!$D$1:$D$1794,0),MATCH(Y$1,'     2022    '!$A$1:$AC$1,0))</f>
        <v/>
      </c>
      <c r="Z405" s="156">
        <f>INDEX('     2022    '!$A$1:$AC$1563,MATCH($D405,'     2022    '!$D$1:$D$1794,0),MATCH(Z$1,'     2022    '!$A$1:$AC$1,0))</f>
        <v>4.7199999999999999E-2</v>
      </c>
      <c r="AA405" s="153" t="str">
        <f>INDEX('     2022    '!$A$1:$AC$1563,MATCH($D405,'     2022    '!$D$1:$D$1794,0),MATCH(AA$1,'     2022    '!$A$1:$AC$1,0))</f>
        <v>1008-F4-69249659</v>
      </c>
      <c r="AB405" s="153" t="str">
        <f>INDEX('     2022    '!$A$1:$AC$1563,MATCH($D405,'     2022    '!$D$1:$D$1794,0),MATCH(AB$1,'     2022    '!$A$1:$AC$1,0))</f>
        <v>GB/HSE-345203</v>
      </c>
      <c r="AC405" s="153" t="str">
        <f>INDEX('     2022    '!$A$1:$AC$1563,MATCH($D405,'     2022    '!$D$1:$D$1794,0),MATCH(AC$1,'     2022    '!$A$1:$AC$1,0))</f>
        <v>10/9/2028</v>
      </c>
    </row>
    <row r="406" spans="1:29">
      <c r="A406" s="32">
        <f t="shared" si="12"/>
        <v>403</v>
      </c>
      <c r="B406" s="68" t="str">
        <f>INDEX('     2022    '!B$2:B$1794,MATCH(D406,'     2022    '!D$2:D$1794,0))</f>
        <v/>
      </c>
      <c r="C406" s="204" t="str">
        <f>INDEX('     2022    '!C$2:C$1794,MATCH(D406,'     2022    '!D$2:D$1794,0))</f>
        <v>Single Shot - 49mm</v>
      </c>
      <c r="D406" s="205" t="str">
        <f>INDEX('     2022    '!D:D,MATCH(A406,'     2022    '!AF:AF,0))</f>
        <v>C445</v>
      </c>
      <c r="E406" s="204" t="str">
        <f>INDEX('     2022    '!$A$1:$BP$1563,MATCH(D406,'     2022    '!$D$1:$D$1794,0),MATCH(E$1,'     2022    '!$A$1:$BH$1,0))</f>
        <v>49mm Colour strobe mine</v>
      </c>
      <c r="F406" s="206" t="str">
        <f>IFERROR(IF(LEFT(INDEX('     2022    '!AD$2:AD$1794,MATCH(D406,'     2022    '!D$2:D$1794,0)),4)="http",HYPERLINK(INDEX('     2022    '!AD$2:AD$1794,MATCH(D406,'     2022    '!D$2:D$1794,0)),"Video"),""),"")</f>
        <v>Video</v>
      </c>
      <c r="G406" s="207">
        <f>INDEX('     2022    '!$A$1:$AC$1563,MATCH($D406,'     2022    '!$D$1:$D$1794,0),MATCH(G$1,'     2022    '!$A$1:$AC$1,0))</f>
        <v>4</v>
      </c>
      <c r="H406" s="150"/>
      <c r="I406" s="152">
        <f>INDEX('     2022    '!$A$1:$AC$1563,MATCH($D406,'     2022    '!$D$1:$D$1794,0),MATCH(I$1,'     2022    '!$A$1:$AC$1,0))</f>
        <v>98.28</v>
      </c>
      <c r="J406" s="150"/>
      <c r="K406" s="151">
        <f t="shared" si="13"/>
        <v>2.8580000000000001</v>
      </c>
      <c r="L406" s="152">
        <f>INDEX('     2022    '!$A$1:$AC$1563,MATCH($D406,'     2022    '!$D$1:$D$1794,0),MATCH(L$1,'     2022    '!$A$1:$AC$1,0))</f>
        <v>104.03120000000001</v>
      </c>
      <c r="M406" s="152">
        <f>INDEX('     2022    '!$A$1:$AC$1563,MATCH($D406,'     2022    '!$D$1:$D$1794,0),MATCH(M$1,'     2022    '!$A$1:$AC$1,0))</f>
        <v>114.32000000000001</v>
      </c>
      <c r="N406" s="153" t="str">
        <f>INDEX('     2022    '!$A$1:$AC$1563,MATCH($D406,'     2022    '!$D$1:$D$1794,0),MATCH(N$1,'     2022    '!$A$1:$AC$1,0))</f>
        <v>49mm</v>
      </c>
      <c r="O406" s="154">
        <f>INDEX('     2022    '!$A$1:$AC$1563,MATCH($D406,'     2022    '!$D$1:$D$1794,0),MATCH(O$1,'     2022    '!$A$1:$AC$1,0))</f>
        <v>40</v>
      </c>
      <c r="P406" s="153">
        <f>INDEX('     2022    '!$A$1:$AC$1563,MATCH($D406,'     2022    '!$D$1:$D$1794,0),MATCH(P$1,'     2022    '!$A$1:$AC$1,0))</f>
        <v>3</v>
      </c>
      <c r="Q406" s="153" t="str">
        <f>INDEX('     2022    '!$A$1:$AC$1563,MATCH($D406,'     2022    '!$D$1:$D$1794,0),MATCH(Q$1,'     2022    '!$A$1:$AC$1,0))</f>
        <v>Yes</v>
      </c>
      <c r="R406" s="155">
        <f>INDEX('     2022    '!$A$1:$AC$1563,MATCH($D406,'     2022    '!$D$1:$D$1794,0),MATCH(R$1,'     2022    '!$A$1:$AC$1,0))</f>
        <v>13</v>
      </c>
      <c r="S406" s="155">
        <f>INDEX('     2022    '!$A$1:$AC$1563,MATCH($D406,'     2022    '!$D$1:$D$1794,0),MATCH(S$1,'     2022    '!$A$1:$AC$1,0))</f>
        <v>4.2</v>
      </c>
      <c r="T406" s="155">
        <f>INDEX('     2022    '!$A$1:$AC$1563,MATCH($D406,'     2022    '!$D$1:$D$1794,0),MATCH(T$1,'     2022    '!$A$1:$AC$1,0))</f>
        <v>0.2</v>
      </c>
      <c r="U406" s="154" t="str">
        <f>INDEX('     2022    '!$A$1:$AC$1563,MATCH($D406,'     2022    '!$D$1:$D$1794,0),MATCH(U$1,'     2022    '!$A$1:$AC$1,0))</f>
        <v>1.4G</v>
      </c>
      <c r="V406" s="153" t="str">
        <f>INDEX('     2022    '!$A$1:$AC$1563,MATCH($D406,'     2022    '!$D$1:$D$1794,0),MATCH(V$1,'     2022    '!$A$1:$AC$1,0))</f>
        <v>UN0336</v>
      </c>
      <c r="W406" s="153" t="str">
        <f>INDEX('     2022    '!$A$1:$AC$1563,MATCH($D406,'     2022    '!$D$1:$D$1794,0),MATCH(W$1,'     2022    '!$A$1:$AC$1,0))</f>
        <v>F4</v>
      </c>
      <c r="X406" s="151" t="str">
        <f>INDEX('     2022    '!$A$1:$AC$1563,MATCH($D406,'     2022    '!$D$1:$D$1794,0),MATCH(X$1,'     2022    '!$A$1:$AC$1,0))</f>
        <v/>
      </c>
      <c r="Y406" s="151" t="str">
        <f>INDEX('     2022    '!$A$1:$AC$1563,MATCH($D406,'     2022    '!$D$1:$D$1794,0),MATCH(Y$1,'     2022    '!$A$1:$AC$1,0))</f>
        <v/>
      </c>
      <c r="Z406" s="156">
        <f>INDEX('     2022    '!$A$1:$AC$1563,MATCH($D406,'     2022    '!$D$1:$D$1794,0),MATCH(Z$1,'     2022    '!$A$1:$AC$1,0))</f>
        <v>5.3400000000000003E-2</v>
      </c>
      <c r="AA406" s="153" t="str">
        <f>INDEX('     2022    '!$A$1:$AC$1563,MATCH($D406,'     2022    '!$D$1:$D$1794,0),MATCH(AA$1,'     2022    '!$A$1:$AC$1,0))</f>
        <v>2806-F4-001951</v>
      </c>
      <c r="AB406" s="153" t="str">
        <f>INDEX('     2022    '!$A$1:$AC$1563,MATCH($D406,'     2022    '!$D$1:$D$1794,0),MATCH(AB$1,'     2022    '!$A$1:$AC$1,0))</f>
        <v>GB/HSE-362428</v>
      </c>
      <c r="AC406" s="153" t="str">
        <f>INDEX('     2022    '!$A$1:$AC$1563,MATCH($D406,'     2022    '!$D$1:$D$1794,0),MATCH(AC$1,'     2022    '!$A$1:$AC$1,0))</f>
        <v>11/30/2030</v>
      </c>
    </row>
    <row r="407" spans="1:29">
      <c r="A407" s="32">
        <f t="shared" si="12"/>
        <v>404</v>
      </c>
      <c r="B407" s="68" t="str">
        <f>INDEX('     2022    '!B$2:B$1794,MATCH(D407,'     2022    '!D$2:D$1794,0))</f>
        <v/>
      </c>
      <c r="C407" s="204" t="str">
        <f>INDEX('     2022    '!C$2:C$1794,MATCH(D407,'     2022    '!D$2:D$1794,0))</f>
        <v>Single Shot - 49mm</v>
      </c>
      <c r="D407" s="205" t="str">
        <f>INDEX('     2022    '!D:D,MATCH(A407,'     2022    '!AF:AF,0))</f>
        <v>C81</v>
      </c>
      <c r="E407" s="204" t="str">
        <f>INDEX('     2022    '!$A$1:$BP$1563,MATCH(D407,'     2022    '!$D$1:$D$1794,0),MATCH(E$1,'     2022    '!$A$1:$BH$1,0))</f>
        <v>49mm Green tiger tail</v>
      </c>
      <c r="F407" s="206" t="str">
        <f>IFERROR(IF(LEFT(INDEX('     2022    '!AD$2:AD$1794,MATCH(D407,'     2022    '!D$2:D$1794,0)),4)="http",HYPERLINK(INDEX('     2022    '!AD$2:AD$1794,MATCH(D407,'     2022    '!D$2:D$1794,0)),"Video"),""),"")</f>
        <v>Video</v>
      </c>
      <c r="G407" s="207">
        <f>INDEX('     2022    '!$A$1:$AC$1563,MATCH($D407,'     2022    '!$D$1:$D$1794,0),MATCH(G$1,'     2022    '!$A$1:$AC$1,0))</f>
        <v>0</v>
      </c>
      <c r="H407" s="150"/>
      <c r="I407" s="152">
        <f>INDEX('     2022    '!$A$1:$AC$1563,MATCH($D407,'     2022    '!$D$1:$D$1794,0),MATCH(I$1,'     2022    '!$A$1:$AC$1,0))</f>
        <v>98.36</v>
      </c>
      <c r="J407" s="150"/>
      <c r="K407" s="151">
        <f t="shared" si="13"/>
        <v>2.8605</v>
      </c>
      <c r="L407" s="152">
        <f>INDEX('     2022    '!$A$1:$AC$1563,MATCH($D407,'     2022    '!$D$1:$D$1794,0),MATCH(L$1,'     2022    '!$A$1:$AC$1,0))</f>
        <v>104.12220000000001</v>
      </c>
      <c r="M407" s="152">
        <f>INDEX('     2022    '!$A$1:$AC$1563,MATCH($D407,'     2022    '!$D$1:$D$1794,0),MATCH(M$1,'     2022    '!$A$1:$AC$1,0))</f>
        <v>114.42</v>
      </c>
      <c r="N407" s="153" t="str">
        <f>INDEX('     2022    '!$A$1:$AC$1563,MATCH($D407,'     2022    '!$D$1:$D$1794,0),MATCH(N$1,'     2022    '!$A$1:$AC$1,0))</f>
        <v>49mm</v>
      </c>
      <c r="O407" s="154">
        <f>INDEX('     2022    '!$A$1:$AC$1563,MATCH($D407,'     2022    '!$D$1:$D$1794,0),MATCH(O$1,'     2022    '!$A$1:$AC$1,0))</f>
        <v>40</v>
      </c>
      <c r="P407" s="153">
        <f>INDEX('     2022    '!$A$1:$AC$1563,MATCH($D407,'     2022    '!$D$1:$D$1794,0),MATCH(P$1,'     2022    '!$A$1:$AC$1,0))</f>
        <v>3</v>
      </c>
      <c r="Q407" s="153" t="str">
        <f>INDEX('     2022    '!$A$1:$AC$1563,MATCH($D407,'     2022    '!$D$1:$D$1794,0),MATCH(Q$1,'     2022    '!$A$1:$AC$1,0))</f>
        <v>Yes</v>
      </c>
      <c r="R407" s="155">
        <f>INDEX('     2022    '!$A$1:$AC$1563,MATCH($D407,'     2022    '!$D$1:$D$1794,0),MATCH(R$1,'     2022    '!$A$1:$AC$1,0))</f>
        <v>19</v>
      </c>
      <c r="S407" s="155">
        <f>INDEX('     2022    '!$A$1:$AC$1563,MATCH($D407,'     2022    '!$D$1:$D$1794,0),MATCH(S$1,'     2022    '!$A$1:$AC$1,0))</f>
        <v>4.4000000000000004</v>
      </c>
      <c r="T407" s="155">
        <f>INDEX('     2022    '!$A$1:$AC$1563,MATCH($D407,'     2022    '!$D$1:$D$1794,0),MATCH(T$1,'     2022    '!$A$1:$AC$1,0))</f>
        <v>0.2</v>
      </c>
      <c r="U407" s="154" t="str">
        <f>INDEX('     2022    '!$A$1:$AC$1563,MATCH($D407,'     2022    '!$D$1:$D$1794,0),MATCH(U$1,'     2022    '!$A$1:$AC$1,0))</f>
        <v>1.3G</v>
      </c>
      <c r="V407" s="153" t="str">
        <f>INDEX('     2022    '!$A$1:$AC$1563,MATCH($D407,'     2022    '!$D$1:$D$1794,0),MATCH(V$1,'     2022    '!$A$1:$AC$1,0))</f>
        <v>UN0335</v>
      </c>
      <c r="W407" s="153" t="str">
        <f>INDEX('     2022    '!$A$1:$AC$1563,MATCH($D407,'     2022    '!$D$1:$D$1794,0),MATCH(W$1,'     2022    '!$A$1:$AC$1,0))</f>
        <v>F4</v>
      </c>
      <c r="X407" s="151" t="str">
        <f>INDEX('     2022    '!$A$1:$AC$1563,MATCH($D407,'     2022    '!$D$1:$D$1794,0),MATCH(X$1,'     2022    '!$A$1:$AC$1,0))</f>
        <v/>
      </c>
      <c r="Y407" s="151" t="str">
        <f>INDEX('     2022    '!$A$1:$AC$1563,MATCH($D407,'     2022    '!$D$1:$D$1794,0),MATCH(Y$1,'     2022    '!$A$1:$AC$1,0))</f>
        <v/>
      </c>
      <c r="Z407" s="156">
        <f>INDEX('     2022    '!$A$1:$AC$1563,MATCH($D407,'     2022    '!$D$1:$D$1794,0),MATCH(Z$1,'     2022    '!$A$1:$AC$1,0))</f>
        <v>4.2599999999999999E-2</v>
      </c>
      <c r="AA407" s="153" t="str">
        <f>INDEX('     2022    '!$A$1:$AC$1563,MATCH($D407,'     2022    '!$D$1:$D$1794,0),MATCH(AA$1,'     2022    '!$A$1:$AC$1,0))</f>
        <v>1008-F4-69252804</v>
      </c>
      <c r="AB407" s="153" t="str">
        <f>INDEX('     2022    '!$A$1:$AC$1563,MATCH($D407,'     2022    '!$D$1:$D$1794,0),MATCH(AB$1,'     2022    '!$A$1:$AC$1,0))</f>
        <v>GB/HSE-338583</v>
      </c>
      <c r="AC407" s="153" t="str">
        <f>INDEX('     2022    '!$A$1:$AC$1563,MATCH($D407,'     2022    '!$D$1:$D$1794,0),MATCH(AC$1,'     2022    '!$A$1:$AC$1,0))</f>
        <v>5/18/2027</v>
      </c>
    </row>
    <row r="408" spans="1:29">
      <c r="A408" s="32">
        <f t="shared" si="12"/>
        <v>405</v>
      </c>
      <c r="B408" s="68" t="str">
        <f>INDEX('     2022    '!B$2:B$1794,MATCH(D408,'     2022    '!D$2:D$1794,0))</f>
        <v/>
      </c>
      <c r="C408" s="204" t="str">
        <f>INDEX('     2022    '!C$2:C$1794,MATCH(D408,'     2022    '!D$2:D$1794,0))</f>
        <v>Single Shot - 49mm</v>
      </c>
      <c r="D408" s="205" t="str">
        <f>INDEX('     2022    '!D:D,MATCH(A408,'     2022    '!AF:AF,0))</f>
        <v>C403</v>
      </c>
      <c r="E408" s="204" t="str">
        <f>INDEX('     2022    '!$A$1:$BP$1563,MATCH(D408,'     2022    '!$D$1:$D$1794,0),MATCH(E$1,'     2022    '!$A$1:$BH$1,0))</f>
        <v>49mm Green strobe mine spit silver strobe waterfall</v>
      </c>
      <c r="F408" s="206" t="str">
        <f>IFERROR(IF(LEFT(INDEX('     2022    '!AD$2:AD$1794,MATCH(D408,'     2022    '!D$2:D$1794,0)),4)="http",HYPERLINK(INDEX('     2022    '!AD$2:AD$1794,MATCH(D408,'     2022    '!D$2:D$1794,0)),"Video"),""),"")</f>
        <v>Video</v>
      </c>
      <c r="G408" s="207">
        <f>INDEX('     2022    '!$A$1:$AC$1563,MATCH($D408,'     2022    '!$D$1:$D$1794,0),MATCH(G$1,'     2022    '!$A$1:$AC$1,0))</f>
        <v>0</v>
      </c>
      <c r="H408" s="150"/>
      <c r="I408" s="152">
        <f>INDEX('     2022    '!$A$1:$AC$1563,MATCH($D408,'     2022    '!$D$1:$D$1794,0),MATCH(I$1,'     2022    '!$A$1:$AC$1,0))</f>
        <v>106.22</v>
      </c>
      <c r="J408" s="150"/>
      <c r="K408" s="151">
        <f t="shared" si="13"/>
        <v>3.0761093380637532</v>
      </c>
      <c r="L408" s="152">
        <f>INDEX('     2022    '!$A$1:$AC$1563,MATCH($D408,'     2022    '!$D$1:$D$1794,0),MATCH(L$1,'     2022    '!$A$1:$AC$1,0))</f>
        <v>111.97037990552063</v>
      </c>
      <c r="M408" s="152">
        <f>INDEX('     2022    '!$A$1:$AC$1563,MATCH($D408,'     2022    '!$D$1:$D$1794,0),MATCH(M$1,'     2022    '!$A$1:$AC$1,0))</f>
        <v>123.04437352255013</v>
      </c>
      <c r="N408" s="153" t="str">
        <f>INDEX('     2022    '!$A$1:$AC$1563,MATCH($D408,'     2022    '!$D$1:$D$1794,0),MATCH(N$1,'     2022    '!$A$1:$AC$1,0))</f>
        <v>49mm</v>
      </c>
      <c r="O408" s="154">
        <f>INDEX('     2022    '!$A$1:$AC$1563,MATCH($D408,'     2022    '!$D$1:$D$1794,0),MATCH(O$1,'     2022    '!$A$1:$AC$1,0))</f>
        <v>40</v>
      </c>
      <c r="P408" s="153">
        <f>INDEX('     2022    '!$A$1:$AC$1563,MATCH($D408,'     2022    '!$D$1:$D$1794,0),MATCH(P$1,'     2022    '!$A$1:$AC$1,0))</f>
        <v>3</v>
      </c>
      <c r="Q408" s="153" t="str">
        <f>INDEX('     2022    '!$A$1:$AC$1563,MATCH($D408,'     2022    '!$D$1:$D$1794,0),MATCH(Q$1,'     2022    '!$A$1:$AC$1,0))</f>
        <v>Yes</v>
      </c>
      <c r="R408" s="155">
        <f>INDEX('     2022    '!$A$1:$AC$1563,MATCH($D408,'     2022    '!$D$1:$D$1794,0),MATCH(R$1,'     2022    '!$A$1:$AC$1,0))</f>
        <v>14.5</v>
      </c>
      <c r="S408" s="155">
        <f>INDEX('     2022    '!$A$1:$AC$1563,MATCH($D408,'     2022    '!$D$1:$D$1794,0),MATCH(S$1,'     2022    '!$A$1:$AC$1,0))</f>
        <v>3.6</v>
      </c>
      <c r="T408" s="155">
        <f>INDEX('     2022    '!$A$1:$AC$1563,MATCH($D408,'     2022    '!$D$1:$D$1794,0),MATCH(T$1,'     2022    '!$A$1:$AC$1,0))</f>
        <v>0.2</v>
      </c>
      <c r="U408" s="154" t="str">
        <f>INDEX('     2022    '!$A$1:$AC$1563,MATCH($D408,'     2022    '!$D$1:$D$1794,0),MATCH(U$1,'     2022    '!$A$1:$AC$1,0))</f>
        <v>1.3G</v>
      </c>
      <c r="V408" s="153" t="str">
        <f>INDEX('     2022    '!$A$1:$AC$1563,MATCH($D408,'     2022    '!$D$1:$D$1794,0),MATCH(V$1,'     2022    '!$A$1:$AC$1,0))</f>
        <v>UN0335</v>
      </c>
      <c r="W408" s="153" t="str">
        <f>INDEX('     2022    '!$A$1:$AC$1563,MATCH($D408,'     2022    '!$D$1:$D$1794,0),MATCH(W$1,'     2022    '!$A$1:$AC$1,0))</f>
        <v>F4</v>
      </c>
      <c r="X408" s="151" t="str">
        <f>INDEX('     2022    '!$A$1:$AC$1563,MATCH($D408,'     2022    '!$D$1:$D$1794,0),MATCH(X$1,'     2022    '!$A$1:$AC$1,0))</f>
        <v/>
      </c>
      <c r="Y408" s="151" t="str">
        <f>INDEX('     2022    '!$A$1:$AC$1563,MATCH($D408,'     2022    '!$D$1:$D$1794,0),MATCH(Y$1,'     2022    '!$A$1:$AC$1,0))</f>
        <v/>
      </c>
      <c r="Z408" s="156">
        <f>INDEX('     2022    '!$A$1:$AC$1563,MATCH($D408,'     2022    '!$D$1:$D$1794,0),MATCH(Z$1,'     2022    '!$A$1:$AC$1,0))</f>
        <v>5.04E-2</v>
      </c>
      <c r="AA408" s="153" t="str">
        <f>INDEX('     2022    '!$A$1:$AC$1563,MATCH($D408,'     2022    '!$D$1:$D$1794,0),MATCH(AA$1,'     2022    '!$A$1:$AC$1,0))</f>
        <v>2806-F4-001956</v>
      </c>
      <c r="AB408" s="153" t="str">
        <f>INDEX('     2022    '!$A$1:$AC$1563,MATCH($D408,'     2022    '!$D$1:$D$1794,0),MATCH(AB$1,'     2022    '!$A$1:$AC$1,0))</f>
        <v>GB/HSE-362398</v>
      </c>
      <c r="AC408" s="153" t="str">
        <f>INDEX('     2022    '!$A$1:$AC$1563,MATCH($D408,'     2022    '!$D$1:$D$1794,0),MATCH(AC$1,'     2022    '!$A$1:$AC$1,0))</f>
        <v>11/30/2030</v>
      </c>
    </row>
    <row r="409" spans="1:29">
      <c r="A409" s="32">
        <f t="shared" si="12"/>
        <v>406</v>
      </c>
      <c r="B409" s="68" t="str">
        <f>INDEX('     2022    '!B$2:B$1794,MATCH(D409,'     2022    '!D$2:D$1794,0))</f>
        <v/>
      </c>
      <c r="C409" s="204" t="str">
        <f>INDEX('     2022    '!C$2:C$1794,MATCH(D409,'     2022    '!D$2:D$1794,0))</f>
        <v>Single Shot - 49mm</v>
      </c>
      <c r="D409" s="205" t="str">
        <f>INDEX('     2022    '!D:D,MATCH(A409,'     2022    '!AF:AF,0))</f>
        <v>C410</v>
      </c>
      <c r="E409" s="204" t="str">
        <f>INDEX('     2022    '!$A$1:$BP$1563,MATCH(D409,'     2022    '!$D$1:$D$1794,0),MATCH(E$1,'     2022    '!$A$1:$BH$1,0))</f>
        <v>49mm Green gold cyan 3 step mine</v>
      </c>
      <c r="F409" s="206" t="str">
        <f>IFERROR(IF(LEFT(INDEX('     2022    '!AD$2:AD$1794,MATCH(D409,'     2022    '!D$2:D$1794,0)),4)="http",HYPERLINK(INDEX('     2022    '!AD$2:AD$1794,MATCH(D409,'     2022    '!D$2:D$1794,0)),"Video"),""),"")</f>
        <v>Video</v>
      </c>
      <c r="G409" s="207">
        <f>INDEX('     2022    '!$A$1:$AC$1563,MATCH($D409,'     2022    '!$D$1:$D$1794,0),MATCH(G$1,'     2022    '!$A$1:$AC$1,0))</f>
        <v>1</v>
      </c>
      <c r="H409" s="150"/>
      <c r="I409" s="152">
        <f>INDEX('     2022    '!$A$1:$AC$1563,MATCH($D409,'     2022    '!$D$1:$D$1794,0),MATCH(I$1,'     2022    '!$A$1:$AC$1,0))</f>
        <v>106.92</v>
      </c>
      <c r="J409" s="150"/>
      <c r="K409" s="151">
        <f t="shared" si="13"/>
        <v>3.079380507247218</v>
      </c>
      <c r="L409" s="152">
        <f>INDEX('     2022    '!$A$1:$AC$1563,MATCH($D409,'     2022    '!$D$1:$D$1794,0),MATCH(L$1,'     2022    '!$A$1:$AC$1,0))</f>
        <v>112.08945046379874</v>
      </c>
      <c r="M409" s="152">
        <f>INDEX('     2022    '!$A$1:$AC$1563,MATCH($D409,'     2022    '!$D$1:$D$1794,0),MATCH(M$1,'     2022    '!$A$1:$AC$1,0))</f>
        <v>123.17522028988873</v>
      </c>
      <c r="N409" s="153" t="str">
        <f>INDEX('     2022    '!$A$1:$AC$1563,MATCH($D409,'     2022    '!$D$1:$D$1794,0),MATCH(N$1,'     2022    '!$A$1:$AC$1,0))</f>
        <v>49mm</v>
      </c>
      <c r="O409" s="154">
        <f>INDEX('     2022    '!$A$1:$AC$1563,MATCH($D409,'     2022    '!$D$1:$D$1794,0),MATCH(O$1,'     2022    '!$A$1:$AC$1,0))</f>
        <v>40</v>
      </c>
      <c r="P409" s="153">
        <f>INDEX('     2022    '!$A$1:$AC$1563,MATCH($D409,'     2022    '!$D$1:$D$1794,0),MATCH(P$1,'     2022    '!$A$1:$AC$1,0))</f>
        <v>3</v>
      </c>
      <c r="Q409" s="153" t="str">
        <f>INDEX('     2022    '!$A$1:$AC$1563,MATCH($D409,'     2022    '!$D$1:$D$1794,0),MATCH(Q$1,'     2022    '!$A$1:$AC$1,0))</f>
        <v>Yes</v>
      </c>
      <c r="R409" s="155">
        <f>INDEX('     2022    '!$A$1:$AC$1563,MATCH($D409,'     2022    '!$D$1:$D$1794,0),MATCH(R$1,'     2022    '!$A$1:$AC$1,0))</f>
        <v>13</v>
      </c>
      <c r="S409" s="155">
        <f>INDEX('     2022    '!$A$1:$AC$1563,MATCH($D409,'     2022    '!$D$1:$D$1794,0),MATCH(S$1,'     2022    '!$A$1:$AC$1,0))</f>
        <v>3.6</v>
      </c>
      <c r="T409" s="155">
        <f>INDEX('     2022    '!$A$1:$AC$1563,MATCH($D409,'     2022    '!$D$1:$D$1794,0),MATCH(T$1,'     2022    '!$A$1:$AC$1,0))</f>
        <v>0.2</v>
      </c>
      <c r="U409" s="154" t="str">
        <f>INDEX('     2022    '!$A$1:$AC$1563,MATCH($D409,'     2022    '!$D$1:$D$1794,0),MATCH(U$1,'     2022    '!$A$1:$AC$1,0))</f>
        <v>1.4G</v>
      </c>
      <c r="V409" s="153" t="str">
        <f>INDEX('     2022    '!$A$1:$AC$1563,MATCH($D409,'     2022    '!$D$1:$D$1794,0),MATCH(V$1,'     2022    '!$A$1:$AC$1,0))</f>
        <v>UN0336</v>
      </c>
      <c r="W409" s="153" t="str">
        <f>INDEX('     2022    '!$A$1:$AC$1563,MATCH($D409,'     2022    '!$D$1:$D$1794,0),MATCH(W$1,'     2022    '!$A$1:$AC$1,0))</f>
        <v>F4</v>
      </c>
      <c r="X409" s="151" t="str">
        <f>INDEX('     2022    '!$A$1:$AC$1563,MATCH($D409,'     2022    '!$D$1:$D$1794,0),MATCH(X$1,'     2022    '!$A$1:$AC$1,0))</f>
        <v/>
      </c>
      <c r="Y409" s="151" t="str">
        <f>INDEX('     2022    '!$A$1:$AC$1563,MATCH($D409,'     2022    '!$D$1:$D$1794,0),MATCH(Y$1,'     2022    '!$A$1:$AC$1,0))</f>
        <v/>
      </c>
      <c r="Z409" s="156">
        <f>INDEX('     2022    '!$A$1:$AC$1563,MATCH($D409,'     2022    '!$D$1:$D$1794,0),MATCH(Z$1,'     2022    '!$A$1:$AC$1,0))</f>
        <v>4.8607999999999998E-2</v>
      </c>
      <c r="AA409" s="153" t="str">
        <f>INDEX('     2022    '!$A$1:$AC$1563,MATCH($D409,'     2022    '!$D$1:$D$1794,0),MATCH(AA$1,'     2022    '!$A$1:$AC$1,0))</f>
        <v>2806-F4-001954</v>
      </c>
      <c r="AB409" s="153" t="str">
        <f>INDEX('     2022    '!$A$1:$AC$1563,MATCH($D409,'     2022    '!$D$1:$D$1794,0),MATCH(AB$1,'     2022    '!$A$1:$AC$1,0))</f>
        <v>GB/HSE-362403</v>
      </c>
      <c r="AC409" s="153" t="str">
        <f>INDEX('     2022    '!$A$1:$AC$1563,MATCH($D409,'     2022    '!$D$1:$D$1794,0),MATCH(AC$1,'     2022    '!$A$1:$AC$1,0))</f>
        <v>11/30/2030</v>
      </c>
    </row>
    <row r="410" spans="1:29">
      <c r="A410" s="32">
        <f t="shared" si="12"/>
        <v>407</v>
      </c>
      <c r="B410" s="68" t="str">
        <f>INDEX('     2022    '!B$2:B$1794,MATCH(D410,'     2022    '!D$2:D$1794,0))</f>
        <v/>
      </c>
      <c r="C410" s="204" t="str">
        <f>INDEX('     2022    '!C$2:C$1794,MATCH(D410,'     2022    '!D$2:D$1794,0))</f>
        <v>Single Shot - 49mm</v>
      </c>
      <c r="D410" s="205" t="str">
        <f>INDEX('     2022    '!D:D,MATCH(A410,'     2022    '!AF:AF,0))</f>
        <v>C447</v>
      </c>
      <c r="E410" s="204" t="str">
        <f>INDEX('     2022    '!$A$1:$BP$1563,MATCH(D410,'     2022    '!$D$1:$D$1794,0),MATCH(E$1,'     2022    '!$A$1:$BH$1,0))</f>
        <v>49mm Silver to red swimming comet mine</v>
      </c>
      <c r="F410" s="206" t="str">
        <f>IFERROR(IF(LEFT(INDEX('     2022    '!AD$2:AD$1794,MATCH(D410,'     2022    '!D$2:D$1794,0)),4)="http",HYPERLINK(INDEX('     2022    '!AD$2:AD$1794,MATCH(D410,'     2022    '!D$2:D$1794,0)),"Video"),""),"")</f>
        <v>Video</v>
      </c>
      <c r="G410" s="207">
        <f>INDEX('     2022    '!$A$1:$AC$1563,MATCH($D410,'     2022    '!$D$1:$D$1794,0),MATCH(G$1,'     2022    '!$A$1:$AC$1,0))</f>
        <v>0</v>
      </c>
      <c r="H410" s="150"/>
      <c r="I410" s="152">
        <f>INDEX('     2022    '!$A$1:$AC$1563,MATCH($D410,'     2022    '!$D$1:$D$1794,0),MATCH(I$1,'     2022    '!$A$1:$AC$1,0))</f>
        <v>117.58</v>
      </c>
      <c r="J410" s="150"/>
      <c r="K410" s="151">
        <f t="shared" si="13"/>
        <v>3.430666100125662</v>
      </c>
      <c r="L410" s="152">
        <f>INDEX('     2022    '!$A$1:$AC$1563,MATCH($D410,'     2022    '!$D$1:$D$1794,0),MATCH(L$1,'     2022    '!$A$1:$AC$1,0))</f>
        <v>124.8762460445741</v>
      </c>
      <c r="M410" s="152">
        <f>INDEX('     2022    '!$A$1:$AC$1563,MATCH($D410,'     2022    '!$D$1:$D$1794,0),MATCH(M$1,'     2022    '!$A$1:$AC$1,0))</f>
        <v>137.22664400502649</v>
      </c>
      <c r="N410" s="153" t="str">
        <f>INDEX('     2022    '!$A$1:$AC$1563,MATCH($D410,'     2022    '!$D$1:$D$1794,0),MATCH(N$1,'     2022    '!$A$1:$AC$1,0))</f>
        <v>49mm</v>
      </c>
      <c r="O410" s="154">
        <f>INDEX('     2022    '!$A$1:$AC$1563,MATCH($D410,'     2022    '!$D$1:$D$1794,0),MATCH(O$1,'     2022    '!$A$1:$AC$1,0))</f>
        <v>40</v>
      </c>
      <c r="P410" s="153">
        <f>INDEX('     2022    '!$A$1:$AC$1563,MATCH($D410,'     2022    '!$D$1:$D$1794,0),MATCH(P$1,'     2022    '!$A$1:$AC$1,0))</f>
        <v>5</v>
      </c>
      <c r="Q410" s="153" t="str">
        <f>INDEX('     2022    '!$A$1:$AC$1563,MATCH($D410,'     2022    '!$D$1:$D$1794,0),MATCH(Q$1,'     2022    '!$A$1:$AC$1,0))</f>
        <v>Yes</v>
      </c>
      <c r="R410" s="155">
        <f>INDEX('     2022    '!$A$1:$AC$1563,MATCH($D410,'     2022    '!$D$1:$D$1794,0),MATCH(R$1,'     2022    '!$A$1:$AC$1,0))</f>
        <v>13</v>
      </c>
      <c r="S410" s="155">
        <f>INDEX('     2022    '!$A$1:$AC$1563,MATCH($D410,'     2022    '!$D$1:$D$1794,0),MATCH(S$1,'     2022    '!$A$1:$AC$1,0))</f>
        <v>4.2</v>
      </c>
      <c r="T410" s="155">
        <f>INDEX('     2022    '!$A$1:$AC$1563,MATCH($D410,'     2022    '!$D$1:$D$1794,0),MATCH(T$1,'     2022    '!$A$1:$AC$1,0))</f>
        <v>0.2</v>
      </c>
      <c r="U410" s="154" t="str">
        <f>INDEX('     2022    '!$A$1:$AC$1563,MATCH($D410,'     2022    '!$D$1:$D$1794,0),MATCH(U$1,'     2022    '!$A$1:$AC$1,0))</f>
        <v>1.4G</v>
      </c>
      <c r="V410" s="153" t="str">
        <f>INDEX('     2022    '!$A$1:$AC$1563,MATCH($D410,'     2022    '!$D$1:$D$1794,0),MATCH(V$1,'     2022    '!$A$1:$AC$1,0))</f>
        <v>UN0336</v>
      </c>
      <c r="W410" s="153" t="str">
        <f>INDEX('     2022    '!$A$1:$AC$1563,MATCH($D410,'     2022    '!$D$1:$D$1794,0),MATCH(W$1,'     2022    '!$A$1:$AC$1,0))</f>
        <v>F4</v>
      </c>
      <c r="X410" s="151" t="str">
        <f>INDEX('     2022    '!$A$1:$AC$1563,MATCH($D410,'     2022    '!$D$1:$D$1794,0),MATCH(X$1,'     2022    '!$A$1:$AC$1,0))</f>
        <v/>
      </c>
      <c r="Y410" s="151" t="str">
        <f>INDEX('     2022    '!$A$1:$AC$1563,MATCH($D410,'     2022    '!$D$1:$D$1794,0),MATCH(Y$1,'     2022    '!$A$1:$AC$1,0))</f>
        <v/>
      </c>
      <c r="Z410" s="156">
        <f>INDEX('     2022    '!$A$1:$AC$1563,MATCH($D410,'     2022    '!$D$1:$D$1794,0),MATCH(Z$1,'     2022    '!$A$1:$AC$1,0))</f>
        <v>5.3400000000000003E-2</v>
      </c>
      <c r="AA410" s="153" t="str">
        <f>INDEX('     2022    '!$A$1:$AC$1563,MATCH($D410,'     2022    '!$D$1:$D$1794,0),MATCH(AA$1,'     2022    '!$A$1:$AC$1,0))</f>
        <v>2806-F4-001951</v>
      </c>
      <c r="AB410" s="153" t="str">
        <f>INDEX('     2022    '!$A$1:$AC$1563,MATCH($D410,'     2022    '!$D$1:$D$1794,0),MATCH(AB$1,'     2022    '!$A$1:$AC$1,0))</f>
        <v>GB/HSE-362430</v>
      </c>
      <c r="AC410" s="153" t="str">
        <f>INDEX('     2022    '!$A$1:$AC$1563,MATCH($D410,'     2022    '!$D$1:$D$1794,0),MATCH(AC$1,'     2022    '!$A$1:$AC$1,0))</f>
        <v>11/30/2030</v>
      </c>
    </row>
    <row r="411" spans="1:29">
      <c r="A411" s="32">
        <f t="shared" si="12"/>
        <v>408</v>
      </c>
      <c r="B411" s="68" t="str">
        <f>INDEX('     2022    '!B$2:B$1794,MATCH(D411,'     2022    '!D$2:D$1794,0))</f>
        <v/>
      </c>
      <c r="C411" s="204" t="str">
        <f>INDEX('     2022    '!C$2:C$1794,MATCH(D411,'     2022    '!D$2:D$1794,0))</f>
        <v>Single Shot - 49mm</v>
      </c>
      <c r="D411" s="205" t="str">
        <f>INDEX('     2022    '!D:D,MATCH(A411,'     2022    '!AF:AF,0))</f>
        <v>C402</v>
      </c>
      <c r="E411" s="204" t="str">
        <f>INDEX('     2022    '!$A$1:$BP$1563,MATCH(D411,'     2022    '!$D$1:$D$1794,0),MATCH(E$1,'     2022    '!$A$1:$BH$1,0))</f>
        <v>49mm Red to blue to white strobe mine</v>
      </c>
      <c r="F411" s="206" t="str">
        <f>IFERROR(IF(LEFT(INDEX('     2022    '!AD$2:AD$1794,MATCH(D411,'     2022    '!D$2:D$1794,0)),4)="http",HYPERLINK(INDEX('     2022    '!AD$2:AD$1794,MATCH(D411,'     2022    '!D$2:D$1794,0)),"Video"),""),"")</f>
        <v>Video</v>
      </c>
      <c r="G411" s="207">
        <f>INDEX('     2022    '!$A$1:$AC$1563,MATCH($D411,'     2022    '!$D$1:$D$1794,0),MATCH(G$1,'     2022    '!$A$1:$AC$1,0))</f>
        <v>0</v>
      </c>
      <c r="H411" s="150"/>
      <c r="I411" s="152">
        <f>INDEX('     2022    '!$A$1:$AC$1563,MATCH($D411,'     2022    '!$D$1:$D$1794,0),MATCH(I$1,'     2022    '!$A$1:$AC$1,0))</f>
        <v>146.12</v>
      </c>
      <c r="J411" s="150"/>
      <c r="K411" s="151">
        <f t="shared" si="13"/>
        <v>4.1702652032639893</v>
      </c>
      <c r="L411" s="152">
        <f>INDEX('     2022    '!$A$1:$AC$1563,MATCH($D411,'     2022    '!$D$1:$D$1794,0),MATCH(L$1,'     2022    '!$A$1:$AC$1,0))</f>
        <v>151.79765339880922</v>
      </c>
      <c r="M411" s="152">
        <f>INDEX('     2022    '!$A$1:$AC$1563,MATCH($D411,'     2022    '!$D$1:$D$1794,0),MATCH(M$1,'     2022    '!$A$1:$AC$1,0))</f>
        <v>166.81060813055959</v>
      </c>
      <c r="N411" s="153" t="str">
        <f>INDEX('     2022    '!$A$1:$AC$1563,MATCH($D411,'     2022    '!$D$1:$D$1794,0),MATCH(N$1,'     2022    '!$A$1:$AC$1,0))</f>
        <v>49mm</v>
      </c>
      <c r="O411" s="154">
        <f>INDEX('     2022    '!$A$1:$AC$1563,MATCH($D411,'     2022    '!$D$1:$D$1794,0),MATCH(O$1,'     2022    '!$A$1:$AC$1,0))</f>
        <v>40</v>
      </c>
      <c r="P411" s="153">
        <f>INDEX('     2022    '!$A$1:$AC$1563,MATCH($D411,'     2022    '!$D$1:$D$1794,0),MATCH(P$1,'     2022    '!$A$1:$AC$1,0))</f>
        <v>3</v>
      </c>
      <c r="Q411" s="153" t="str">
        <f>INDEX('     2022    '!$A$1:$AC$1563,MATCH($D411,'     2022    '!$D$1:$D$1794,0),MATCH(Q$1,'     2022    '!$A$1:$AC$1,0))</f>
        <v>Yes</v>
      </c>
      <c r="R411" s="155">
        <f>INDEX('     2022    '!$A$1:$AC$1563,MATCH($D411,'     2022    '!$D$1:$D$1794,0),MATCH(R$1,'     2022    '!$A$1:$AC$1,0))</f>
        <v>14</v>
      </c>
      <c r="S411" s="155">
        <f>INDEX('     2022    '!$A$1:$AC$1563,MATCH($D411,'     2022    '!$D$1:$D$1794,0),MATCH(S$1,'     2022    '!$A$1:$AC$1,0))</f>
        <v>3.8</v>
      </c>
      <c r="T411" s="155">
        <f>INDEX('     2022    '!$A$1:$AC$1563,MATCH($D411,'     2022    '!$D$1:$D$1794,0),MATCH(T$1,'     2022    '!$A$1:$AC$1,0))</f>
        <v>0.2</v>
      </c>
      <c r="U411" s="154" t="str">
        <f>INDEX('     2022    '!$A$1:$AC$1563,MATCH($D411,'     2022    '!$D$1:$D$1794,0),MATCH(U$1,'     2022    '!$A$1:$AC$1,0))</f>
        <v>1.3G</v>
      </c>
      <c r="V411" s="153" t="str">
        <f>INDEX('     2022    '!$A$1:$AC$1563,MATCH($D411,'     2022    '!$D$1:$D$1794,0),MATCH(V$1,'     2022    '!$A$1:$AC$1,0))</f>
        <v>UN0335</v>
      </c>
      <c r="W411" s="153" t="str">
        <f>INDEX('     2022    '!$A$1:$AC$1563,MATCH($D411,'     2022    '!$D$1:$D$1794,0),MATCH(W$1,'     2022    '!$A$1:$AC$1,0))</f>
        <v>F4</v>
      </c>
      <c r="X411" s="151" t="str">
        <f>INDEX('     2022    '!$A$1:$AC$1563,MATCH($D411,'     2022    '!$D$1:$D$1794,0),MATCH(X$1,'     2022    '!$A$1:$AC$1,0))</f>
        <v/>
      </c>
      <c r="Y411" s="151" t="str">
        <f>INDEX('     2022    '!$A$1:$AC$1563,MATCH($D411,'     2022    '!$D$1:$D$1794,0),MATCH(Y$1,'     2022    '!$A$1:$AC$1,0))</f>
        <v/>
      </c>
      <c r="Z411" s="156">
        <f>INDEX('     2022    '!$A$1:$AC$1563,MATCH($D411,'     2022    '!$D$1:$D$1794,0),MATCH(Z$1,'     2022    '!$A$1:$AC$1,0))</f>
        <v>4.8607999999999998E-2</v>
      </c>
      <c r="AA411" s="153" t="str">
        <f>INDEX('     2022    '!$A$1:$AC$1563,MATCH($D411,'     2022    '!$D$1:$D$1794,0),MATCH(AA$1,'     2022    '!$A$1:$AC$1,0))</f>
        <v>2806-F4-001954</v>
      </c>
      <c r="AB411" s="153" t="str">
        <f>INDEX('     2022    '!$A$1:$AC$1563,MATCH($D411,'     2022    '!$D$1:$D$1794,0),MATCH(AB$1,'     2022    '!$A$1:$AC$1,0))</f>
        <v>GB/HSE-362397</v>
      </c>
      <c r="AC411" s="153" t="str">
        <f>INDEX('     2022    '!$A$1:$AC$1563,MATCH($D411,'     2022    '!$D$1:$D$1794,0),MATCH(AC$1,'     2022    '!$A$1:$AC$1,0))</f>
        <v>11/30/2030</v>
      </c>
    </row>
    <row r="412" spans="1:29">
      <c r="A412" s="32">
        <f t="shared" si="12"/>
        <v>409</v>
      </c>
      <c r="B412" s="68" t="str">
        <f>INDEX('     2022    '!B$2:B$1794,MATCH(D412,'     2022    '!D$2:D$1794,0))</f>
        <v/>
      </c>
      <c r="C412" s="204" t="str">
        <f>INDEX('     2022    '!C$2:C$1794,MATCH(D412,'     2022    '!D$2:D$1794,0))</f>
        <v>Single Shot - 49mm</v>
      </c>
      <c r="D412" s="205" t="str">
        <f>INDEX('     2022    '!D:D,MATCH(A412,'     2022    '!AF:AF,0))</f>
        <v>C397</v>
      </c>
      <c r="E412" s="204" t="str">
        <f>INDEX('     2022    '!$A$1:$BP$1563,MATCH(D412,'     2022    '!$D$1:$D$1794,0),MATCH(E$1,'     2022    '!$A$1:$BH$1,0))</f>
        <v>49mm Yellow to purple to green comet</v>
      </c>
      <c r="F412" s="206" t="str">
        <f>IFERROR(IF(LEFT(INDEX('     2022    '!AD$2:AD$1794,MATCH(D412,'     2022    '!D$2:D$1794,0)),4)="http",HYPERLINK(INDEX('     2022    '!AD$2:AD$1794,MATCH(D412,'     2022    '!D$2:D$1794,0)),"Video"),""),"")</f>
        <v/>
      </c>
      <c r="G412" s="207">
        <f>INDEX('     2022    '!$A$1:$AC$1563,MATCH($D412,'     2022    '!$D$1:$D$1794,0),MATCH(G$1,'     2022    '!$A$1:$AC$1,0))</f>
        <v>2</v>
      </c>
      <c r="H412" s="150"/>
      <c r="I412" s="152">
        <f>INDEX('     2022    '!$A$1:$AC$1563,MATCH($D412,'     2022    '!$D$1:$D$1794,0),MATCH(I$1,'     2022    '!$A$1:$AC$1,0))</f>
        <v>146.12</v>
      </c>
      <c r="J412" s="150"/>
      <c r="K412" s="151">
        <f t="shared" si="13"/>
        <v>4.24925</v>
      </c>
      <c r="L412" s="152">
        <f>INDEX('     2022    '!$A$1:$AC$1563,MATCH($D412,'     2022    '!$D$1:$D$1794,0),MATCH(L$1,'     2022    '!$A$1:$AC$1,0))</f>
        <v>154.67269999999999</v>
      </c>
      <c r="M412" s="152">
        <f>INDEX('     2022    '!$A$1:$AC$1563,MATCH($D412,'     2022    '!$D$1:$D$1794,0),MATCH(M$1,'     2022    '!$A$1:$AC$1,0))</f>
        <v>169.97</v>
      </c>
      <c r="N412" s="153" t="str">
        <f>INDEX('     2022    '!$A$1:$AC$1563,MATCH($D412,'     2022    '!$D$1:$D$1794,0),MATCH(N$1,'     2022    '!$A$1:$AC$1,0))</f>
        <v>49mm</v>
      </c>
      <c r="O412" s="154">
        <f>INDEX('     2022    '!$A$1:$AC$1563,MATCH($D412,'     2022    '!$D$1:$D$1794,0),MATCH(O$1,'     2022    '!$A$1:$AC$1,0))</f>
        <v>40</v>
      </c>
      <c r="P412" s="153">
        <f>INDEX('     2022    '!$A$1:$AC$1563,MATCH($D412,'     2022    '!$D$1:$D$1794,0),MATCH(P$1,'     2022    '!$A$1:$AC$1,0))</f>
        <v>3</v>
      </c>
      <c r="Q412" s="153" t="str">
        <f>INDEX('     2022    '!$A$1:$AC$1563,MATCH($D412,'     2022    '!$D$1:$D$1794,0),MATCH(Q$1,'     2022    '!$A$1:$AC$1,0))</f>
        <v>Yes</v>
      </c>
      <c r="R412" s="155">
        <f>INDEX('     2022    '!$A$1:$AC$1563,MATCH($D412,'     2022    '!$D$1:$D$1794,0),MATCH(R$1,'     2022    '!$A$1:$AC$1,0))</f>
        <v>0</v>
      </c>
      <c r="S412" s="155">
        <f>INDEX('     2022    '!$A$1:$AC$1563,MATCH($D412,'     2022    '!$D$1:$D$1794,0),MATCH(S$1,'     2022    '!$A$1:$AC$1,0))</f>
        <v>2.15</v>
      </c>
      <c r="T412" s="155">
        <f>INDEX('     2022    '!$A$1:$AC$1563,MATCH($D412,'     2022    '!$D$1:$D$1794,0),MATCH(T$1,'     2022    '!$A$1:$AC$1,0))</f>
        <v>0.2</v>
      </c>
      <c r="U412" s="154" t="str">
        <f>INDEX('     2022    '!$A$1:$AC$1563,MATCH($D412,'     2022    '!$D$1:$D$1794,0),MATCH(U$1,'     2022    '!$A$1:$AC$1,0))</f>
        <v>1.3G</v>
      </c>
      <c r="V412" s="153" t="str">
        <f>INDEX('     2022    '!$A$1:$AC$1563,MATCH($D412,'     2022    '!$D$1:$D$1794,0),MATCH(V$1,'     2022    '!$A$1:$AC$1,0))</f>
        <v>UN0335</v>
      </c>
      <c r="W412" s="153" t="str">
        <f>INDEX('     2022    '!$A$1:$AC$1563,MATCH($D412,'     2022    '!$D$1:$D$1794,0),MATCH(W$1,'     2022    '!$A$1:$AC$1,0))</f>
        <v>F4</v>
      </c>
      <c r="X412" s="151" t="str">
        <f>INDEX('     2022    '!$A$1:$AC$1563,MATCH($D412,'     2022    '!$D$1:$D$1794,0),MATCH(X$1,'     2022    '!$A$1:$AC$1,0))</f>
        <v/>
      </c>
      <c r="Y412" s="151" t="str">
        <f>INDEX('     2022    '!$A$1:$AC$1563,MATCH($D412,'     2022    '!$D$1:$D$1794,0),MATCH(Y$1,'     2022    '!$A$1:$AC$1,0))</f>
        <v/>
      </c>
      <c r="Z412" s="156">
        <f>INDEX('     2022    '!$A$1:$AC$1563,MATCH($D412,'     2022    '!$D$1:$D$1794,0),MATCH(Z$1,'     2022    '!$A$1:$AC$1,0))</f>
        <v>4.8607999999999998E-2</v>
      </c>
      <c r="AA412" s="153" t="str">
        <f>INDEX('     2022    '!$A$1:$AC$1563,MATCH($D412,'     2022    '!$D$1:$D$1794,0),MATCH(AA$1,'     2022    '!$A$1:$AC$1,0))</f>
        <v>2806-F4-001954</v>
      </c>
      <c r="AB412" s="153" t="str">
        <f>INDEX('     2022    '!$A$1:$AC$1563,MATCH($D412,'     2022    '!$D$1:$D$1794,0),MATCH(AB$1,'     2022    '!$A$1:$AC$1,0))</f>
        <v>GB/HSE-362394</v>
      </c>
      <c r="AC412" s="153" t="str">
        <f>INDEX('     2022    '!$A$1:$AC$1563,MATCH($D412,'     2022    '!$D$1:$D$1794,0),MATCH(AC$1,'     2022    '!$A$1:$AC$1,0))</f>
        <v>11/30/2030</v>
      </c>
    </row>
    <row r="413" spans="1:29">
      <c r="A413" s="32">
        <f t="shared" si="12"/>
        <v>410</v>
      </c>
      <c r="B413" s="68" t="str">
        <f>INDEX('     2022    '!B$2:B$1794,MATCH(D413,'     2022    '!D$2:D$1794,0))</f>
        <v/>
      </c>
      <c r="C413" s="204" t="str">
        <f>INDEX('     2022    '!C$2:C$1794,MATCH(D413,'     2022    '!D$2:D$1794,0))</f>
        <v>Single Shot - 49mm</v>
      </c>
      <c r="D413" s="205" t="str">
        <f>INDEX('     2022    '!D:D,MATCH(A413,'     2022    '!AF:AF,0))</f>
        <v>C398</v>
      </c>
      <c r="E413" s="204" t="str">
        <f>INDEX('     2022    '!$A$1:$BP$1563,MATCH(D413,'     2022    '!$D$1:$D$1794,0),MATCH(E$1,'     2022    '!$A$1:$BH$1,0))</f>
        <v>49mm Red to cyan to green comet</v>
      </c>
      <c r="F413" s="206" t="str">
        <f>IFERROR(IF(LEFT(INDEX('     2022    '!AD$2:AD$1794,MATCH(D413,'     2022    '!D$2:D$1794,0)),4)="http",HYPERLINK(INDEX('     2022    '!AD$2:AD$1794,MATCH(D413,'     2022    '!D$2:D$1794,0)),"Video"),""),"")</f>
        <v/>
      </c>
      <c r="G413" s="207">
        <f>INDEX('     2022    '!$A$1:$AC$1563,MATCH($D413,'     2022    '!$D$1:$D$1794,0),MATCH(G$1,'     2022    '!$A$1:$AC$1,0))</f>
        <v>7</v>
      </c>
      <c r="H413" s="150"/>
      <c r="I413" s="152">
        <f>INDEX('     2022    '!$A$1:$AC$1563,MATCH($D413,'     2022    '!$D$1:$D$1794,0),MATCH(I$1,'     2022    '!$A$1:$AC$1,0))</f>
        <v>146.74</v>
      </c>
      <c r="J413" s="150"/>
      <c r="K413" s="151">
        <f t="shared" si="13"/>
        <v>4.2672499999999998</v>
      </c>
      <c r="L413" s="152">
        <f>INDEX('     2022    '!$A$1:$AC$1563,MATCH($D413,'     2022    '!$D$1:$D$1794,0),MATCH(L$1,'     2022    '!$A$1:$AC$1,0))</f>
        <v>155.3279</v>
      </c>
      <c r="M413" s="152">
        <f>INDEX('     2022    '!$A$1:$AC$1563,MATCH($D413,'     2022    '!$D$1:$D$1794,0),MATCH(M$1,'     2022    '!$A$1:$AC$1,0))</f>
        <v>170.69</v>
      </c>
      <c r="N413" s="153" t="str">
        <f>INDEX('     2022    '!$A$1:$AC$1563,MATCH($D413,'     2022    '!$D$1:$D$1794,0),MATCH(N$1,'     2022    '!$A$1:$AC$1,0))</f>
        <v>49mm</v>
      </c>
      <c r="O413" s="154">
        <f>INDEX('     2022    '!$A$1:$AC$1563,MATCH($D413,'     2022    '!$D$1:$D$1794,0),MATCH(O$1,'     2022    '!$A$1:$AC$1,0))</f>
        <v>40</v>
      </c>
      <c r="P413" s="153">
        <f>INDEX('     2022    '!$A$1:$AC$1563,MATCH($D413,'     2022    '!$D$1:$D$1794,0),MATCH(P$1,'     2022    '!$A$1:$AC$1,0))</f>
        <v>3</v>
      </c>
      <c r="Q413" s="153" t="str">
        <f>INDEX('     2022    '!$A$1:$AC$1563,MATCH($D413,'     2022    '!$D$1:$D$1794,0),MATCH(Q$1,'     2022    '!$A$1:$AC$1,0))</f>
        <v>Yes</v>
      </c>
      <c r="R413" s="155">
        <f>INDEX('     2022    '!$A$1:$AC$1563,MATCH($D413,'     2022    '!$D$1:$D$1794,0),MATCH(R$1,'     2022    '!$A$1:$AC$1,0))</f>
        <v>14</v>
      </c>
      <c r="S413" s="155">
        <f>INDEX('     2022    '!$A$1:$AC$1563,MATCH($D413,'     2022    '!$D$1:$D$1794,0),MATCH(S$1,'     2022    '!$A$1:$AC$1,0))</f>
        <v>3.8</v>
      </c>
      <c r="T413" s="155">
        <f>INDEX('     2022    '!$A$1:$AC$1563,MATCH($D413,'     2022    '!$D$1:$D$1794,0),MATCH(T$1,'     2022    '!$A$1:$AC$1,0))</f>
        <v>0.2</v>
      </c>
      <c r="U413" s="154" t="str">
        <f>INDEX('     2022    '!$A$1:$AC$1563,MATCH($D413,'     2022    '!$D$1:$D$1794,0),MATCH(U$1,'     2022    '!$A$1:$AC$1,0))</f>
        <v>1.3G</v>
      </c>
      <c r="V413" s="153" t="str">
        <f>INDEX('     2022    '!$A$1:$AC$1563,MATCH($D413,'     2022    '!$D$1:$D$1794,0),MATCH(V$1,'     2022    '!$A$1:$AC$1,0))</f>
        <v>UN0335</v>
      </c>
      <c r="W413" s="153" t="str">
        <f>INDEX('     2022    '!$A$1:$AC$1563,MATCH($D413,'     2022    '!$D$1:$D$1794,0),MATCH(W$1,'     2022    '!$A$1:$AC$1,0))</f>
        <v>F4</v>
      </c>
      <c r="X413" s="151" t="str">
        <f>INDEX('     2022    '!$A$1:$AC$1563,MATCH($D413,'     2022    '!$D$1:$D$1794,0),MATCH(X$1,'     2022    '!$A$1:$AC$1,0))</f>
        <v/>
      </c>
      <c r="Y413" s="151" t="str">
        <f>INDEX('     2022    '!$A$1:$AC$1563,MATCH($D413,'     2022    '!$D$1:$D$1794,0),MATCH(Y$1,'     2022    '!$A$1:$AC$1,0))</f>
        <v/>
      </c>
      <c r="Z413" s="156">
        <f>INDEX('     2022    '!$A$1:$AC$1563,MATCH($D413,'     2022    '!$D$1:$D$1794,0),MATCH(Z$1,'     2022    '!$A$1:$AC$1,0))</f>
        <v>5.04E-2</v>
      </c>
      <c r="AA413" s="153" t="str">
        <f>INDEX('     2022    '!$A$1:$AC$1563,MATCH($D413,'     2022    '!$D$1:$D$1794,0),MATCH(AA$1,'     2022    '!$A$1:$AC$1,0))</f>
        <v>2806-F4-001954</v>
      </c>
      <c r="AB413" s="153" t="str">
        <f>INDEX('     2022    '!$A$1:$AC$1563,MATCH($D413,'     2022    '!$D$1:$D$1794,0),MATCH(AB$1,'     2022    '!$A$1:$AC$1,0))</f>
        <v>GB/HSE-362395</v>
      </c>
      <c r="AC413" s="153" t="str">
        <f>INDEX('     2022    '!$A$1:$AC$1563,MATCH($D413,'     2022    '!$D$1:$D$1794,0),MATCH(AC$1,'     2022    '!$A$1:$AC$1,0))</f>
        <v>11/30/2030</v>
      </c>
    </row>
    <row r="414" spans="1:29">
      <c r="A414" s="32">
        <f t="shared" si="12"/>
        <v>411</v>
      </c>
      <c r="B414" s="68" t="str">
        <f>INDEX('     2022    '!B$2:B$1794,MATCH(D414,'     2022    '!D$2:D$1794,0))</f>
        <v/>
      </c>
      <c r="C414" s="204" t="str">
        <f>INDEX('     2022    '!C$2:C$1794,MATCH(D414,'     2022    '!D$2:D$1794,0))</f>
        <v>Single Shot - 49mm</v>
      </c>
      <c r="D414" s="205" t="str">
        <f>INDEX('     2022    '!D:D,MATCH(A414,'     2022    '!AF:AF,0))</f>
        <v>C351</v>
      </c>
      <c r="E414" s="204" t="str">
        <f>INDEX('     2022    '!$A$1:$BP$1563,MATCH(D414,'     2022    '!$D$1:$D$1794,0),MATCH(E$1,'     2022    '!$A$1:$BH$1,0))</f>
        <v>47mm Silver strobe mine. NOW 47mm NOT 59mm.</v>
      </c>
      <c r="F414" s="206" t="str">
        <f>IFERROR(IF(LEFT(INDEX('     2022    '!AD$2:AD$1794,MATCH(D414,'     2022    '!D$2:D$1794,0)),4)="http",HYPERLINK(INDEX('     2022    '!AD$2:AD$1794,MATCH(D414,'     2022    '!D$2:D$1794,0)),"Video"),""),"")</f>
        <v>Video</v>
      </c>
      <c r="G414" s="207">
        <f>INDEX('     2022    '!$A$1:$AC$1563,MATCH($D414,'     2022    '!$D$1:$D$1794,0),MATCH(G$1,'     2022    '!$A$1:$AC$1,0))</f>
        <v>0</v>
      </c>
      <c r="H414" s="150"/>
      <c r="I414" s="152">
        <f>INDEX('     2022    '!$A$1:$AC$1563,MATCH($D414,'     2022    '!$D$1:$D$1794,0),MATCH(I$1,'     2022    '!$A$1:$AC$1,0))</f>
        <v>84.71</v>
      </c>
      <c r="J414" s="150"/>
      <c r="K414" s="151">
        <f t="shared" si="13"/>
        <v>3.0456181025999389</v>
      </c>
      <c r="L414" s="152">
        <f>INDEX('     2022    '!$A$1:$AC$1563,MATCH($D414,'     2022    '!$D$1:$D$1794,0),MATCH(L$1,'     2022    '!$A$1:$AC$1,0))</f>
        <v>110.86049893463777</v>
      </c>
      <c r="M414" s="152">
        <f>INDEX('     2022    '!$A$1:$AC$1563,MATCH($D414,'     2022    '!$D$1:$D$1794,0),MATCH(M$1,'     2022    '!$A$1:$AC$1,0))</f>
        <v>121.82472410399755</v>
      </c>
      <c r="N414" s="153" t="str">
        <f>INDEX('     2022    '!$A$1:$AC$1563,MATCH($D414,'     2022    '!$D$1:$D$1794,0),MATCH(N$1,'     2022    '!$A$1:$AC$1,0))</f>
        <v>59mm</v>
      </c>
      <c r="O414" s="154">
        <f>INDEX('     2022    '!$A$1:$AC$1563,MATCH($D414,'     2022    '!$D$1:$D$1794,0),MATCH(O$1,'     2022    '!$A$1:$AC$1,0))</f>
        <v>40</v>
      </c>
      <c r="P414" s="153">
        <f>INDEX('     2022    '!$A$1:$AC$1563,MATCH($D414,'     2022    '!$D$1:$D$1794,0),MATCH(P$1,'     2022    '!$A$1:$AC$1,0))</f>
        <v>3</v>
      </c>
      <c r="Q414" s="153" t="str">
        <f>INDEX('     2022    '!$A$1:$AC$1563,MATCH($D414,'     2022    '!$D$1:$D$1794,0),MATCH(Q$1,'     2022    '!$A$1:$AC$1,0))</f>
        <v>Yes</v>
      </c>
      <c r="R414" s="155">
        <f>INDEX('     2022    '!$A$1:$AC$1563,MATCH($D414,'     2022    '!$D$1:$D$1794,0),MATCH(R$1,'     2022    '!$A$1:$AC$1,0))</f>
        <v>17.5</v>
      </c>
      <c r="S414" s="155">
        <f>INDEX('     2022    '!$A$1:$AC$1563,MATCH($D414,'     2022    '!$D$1:$D$1794,0),MATCH(S$1,'     2022    '!$A$1:$AC$1,0))</f>
        <v>6.4</v>
      </c>
      <c r="T414" s="155">
        <f>INDEX('     2022    '!$A$1:$AC$1563,MATCH($D414,'     2022    '!$D$1:$D$1794,0),MATCH(T$1,'     2022    '!$A$1:$AC$1,0))</f>
        <v>0.2</v>
      </c>
      <c r="U414" s="154" t="str">
        <f>INDEX('     2022    '!$A$1:$AC$1563,MATCH($D414,'     2022    '!$D$1:$D$1794,0),MATCH(U$1,'     2022    '!$A$1:$AC$1,0))</f>
        <v>1.4G</v>
      </c>
      <c r="V414" s="153" t="str">
        <f>INDEX('     2022    '!$A$1:$AC$1563,MATCH($D414,'     2022    '!$D$1:$D$1794,0),MATCH(V$1,'     2022    '!$A$1:$AC$1,0))</f>
        <v>UN0336</v>
      </c>
      <c r="W414" s="153" t="str">
        <f>INDEX('     2022    '!$A$1:$AC$1563,MATCH($D414,'     2022    '!$D$1:$D$1794,0),MATCH(W$1,'     2022    '!$A$1:$AC$1,0))</f>
        <v>F4</v>
      </c>
      <c r="X414" s="151" t="str">
        <f>INDEX('     2022    '!$A$1:$AC$1563,MATCH($D414,'     2022    '!$D$1:$D$1794,0),MATCH(X$1,'     2022    '!$A$1:$AC$1,0))</f>
        <v/>
      </c>
      <c r="Y414" s="151" t="str">
        <f>INDEX('     2022    '!$A$1:$AC$1563,MATCH($D414,'     2022    '!$D$1:$D$1794,0),MATCH(Y$1,'     2022    '!$A$1:$AC$1,0))</f>
        <v/>
      </c>
      <c r="Z414" s="156">
        <f>INDEX('     2022    '!$A$1:$AC$1563,MATCH($D414,'     2022    '!$D$1:$D$1794,0),MATCH(Z$1,'     2022    '!$A$1:$AC$1,0))</f>
        <v>5.74E-2</v>
      </c>
      <c r="AA414" s="153" t="str">
        <f>INDEX('     2022    '!$A$1:$AC$1563,MATCH($D414,'     2022    '!$D$1:$D$1794,0),MATCH(AA$1,'     2022    '!$A$1:$AC$1,0))</f>
        <v>1008-F4-69252801</v>
      </c>
      <c r="AB414" s="153" t="str">
        <f>INDEX('     2022    '!$A$1:$AC$1563,MATCH($D414,'     2022    '!$D$1:$D$1794,0),MATCH(AB$1,'     2022    '!$A$1:$AC$1,0))</f>
        <v>GB/HSE-358548</v>
      </c>
      <c r="AC414" s="153" t="str">
        <f>INDEX('     2022    '!$A$1:$AC$1563,MATCH($D414,'     2022    '!$D$1:$D$1794,0),MATCH(AC$1,'     2022    '!$A$1:$AC$1,0))</f>
        <v>8/15/2028</v>
      </c>
    </row>
    <row r="415" spans="1:29">
      <c r="A415" s="32">
        <f t="shared" si="12"/>
        <v>412</v>
      </c>
      <c r="B415" s="68" t="str">
        <f>INDEX('     2022    '!B$2:B$1794,MATCH(D415,'     2022    '!D$2:D$1794,0))</f>
        <v/>
      </c>
      <c r="C415" s="204" t="str">
        <f>INDEX('     2022    '!C$2:C$1794,MATCH(D415,'     2022    '!D$2:D$1794,0))</f>
        <v>Single Shot - 59mm</v>
      </c>
      <c r="D415" s="205" t="str">
        <f>INDEX('     2022    '!D:D,MATCH(A415,'     2022    '!AF:AF,0))</f>
        <v>C82</v>
      </c>
      <c r="E415" s="204" t="str">
        <f>INDEX('     2022    '!$A$1:$BP$1563,MATCH(D415,'     2022    '!$D$1:$D$1794,0),MATCH(E$1,'     2022    '!$A$1:$BH$1,0))</f>
        <v>59mm Red Stars</v>
      </c>
      <c r="F415" s="206" t="str">
        <f>IFERROR(IF(LEFT(INDEX('     2022    '!AD$2:AD$1794,MATCH(D415,'     2022    '!D$2:D$1794,0)),4)="http",HYPERLINK(INDEX('     2022    '!AD$2:AD$1794,MATCH(D415,'     2022    '!D$2:D$1794,0)),"Video"),""),"")</f>
        <v>Video</v>
      </c>
      <c r="G415" s="207">
        <f>INDEX('     2022    '!$A$1:$AC$1563,MATCH($D415,'     2022    '!$D$1:$D$1794,0),MATCH(G$1,'     2022    '!$A$1:$AC$1,0))</f>
        <v>11</v>
      </c>
      <c r="H415" s="150"/>
      <c r="I415" s="152">
        <f>INDEX('     2022    '!$A$1:$AC$1563,MATCH($D415,'     2022    '!$D$1:$D$1794,0),MATCH(I$1,'     2022    '!$A$1:$AC$1,0))</f>
        <v>107.36</v>
      </c>
      <c r="J415" s="150"/>
      <c r="K415" s="151">
        <f t="shared" si="13"/>
        <v>2.9525000000000001</v>
      </c>
      <c r="L415" s="152">
        <f>INDEX('     2022    '!$A$1:$AC$1563,MATCH($D415,'     2022    '!$D$1:$D$1794,0),MATCH(L$1,'     2022    '!$A$1:$AC$1,0))</f>
        <v>107.47100000000002</v>
      </c>
      <c r="M415" s="152">
        <f>INDEX('     2022    '!$A$1:$AC$1563,MATCH($D415,'     2022    '!$D$1:$D$1794,0),MATCH(M$1,'     2022    '!$A$1:$AC$1,0))</f>
        <v>118.10000000000001</v>
      </c>
      <c r="N415" s="153" t="str">
        <f>INDEX('     2022    '!$A$1:$AC$1563,MATCH($D415,'     2022    '!$D$1:$D$1794,0),MATCH(N$1,'     2022    '!$A$1:$AC$1,0))</f>
        <v>59mm</v>
      </c>
      <c r="O415" s="154">
        <f>INDEX('     2022    '!$A$1:$AC$1563,MATCH($D415,'     2022    '!$D$1:$D$1794,0),MATCH(O$1,'     2022    '!$A$1:$AC$1,0))</f>
        <v>40</v>
      </c>
      <c r="P415" s="153">
        <f>INDEX('     2022    '!$A$1:$AC$1563,MATCH($D415,'     2022    '!$D$1:$D$1794,0),MATCH(P$1,'     2022    '!$A$1:$AC$1,0))</f>
        <v>3</v>
      </c>
      <c r="Q415" s="153" t="str">
        <f>INDEX('     2022    '!$A$1:$AC$1563,MATCH($D415,'     2022    '!$D$1:$D$1794,0),MATCH(Q$1,'     2022    '!$A$1:$AC$1,0))</f>
        <v>Yes</v>
      </c>
      <c r="R415" s="155">
        <f>INDEX('     2022    '!$A$1:$AC$1563,MATCH($D415,'     2022    '!$D$1:$D$1794,0),MATCH(R$1,'     2022    '!$A$1:$AC$1,0))</f>
        <v>19</v>
      </c>
      <c r="S415" s="155">
        <f>INDEX('     2022    '!$A$1:$AC$1563,MATCH($D415,'     2022    '!$D$1:$D$1794,0),MATCH(S$1,'     2022    '!$A$1:$AC$1,0))</f>
        <v>4.4000000000000004</v>
      </c>
      <c r="T415" s="155">
        <f>INDEX('     2022    '!$A$1:$AC$1563,MATCH($D415,'     2022    '!$D$1:$D$1794,0),MATCH(T$1,'     2022    '!$A$1:$AC$1,0))</f>
        <v>0.2</v>
      </c>
      <c r="U415" s="154" t="str">
        <f>INDEX('     2022    '!$A$1:$AC$1563,MATCH($D415,'     2022    '!$D$1:$D$1794,0),MATCH(U$1,'     2022    '!$A$1:$AC$1,0))</f>
        <v>1.3G</v>
      </c>
      <c r="V415" s="153" t="str">
        <f>INDEX('     2022    '!$A$1:$AC$1563,MATCH($D415,'     2022    '!$D$1:$D$1794,0),MATCH(V$1,'     2022    '!$A$1:$AC$1,0))</f>
        <v>UN0335</v>
      </c>
      <c r="W415" s="153" t="str">
        <f>INDEX('     2022    '!$A$1:$AC$1563,MATCH($D415,'     2022    '!$D$1:$D$1794,0),MATCH(W$1,'     2022    '!$A$1:$AC$1,0))</f>
        <v>F4</v>
      </c>
      <c r="X415" s="151" t="str">
        <f>INDEX('     2022    '!$A$1:$AC$1563,MATCH($D415,'     2022    '!$D$1:$D$1794,0),MATCH(X$1,'     2022    '!$A$1:$AC$1,0))</f>
        <v/>
      </c>
      <c r="Y415" s="151" t="str">
        <f>INDEX('     2022    '!$A$1:$AC$1563,MATCH($D415,'     2022    '!$D$1:$D$1794,0),MATCH(Y$1,'     2022    '!$A$1:$AC$1,0))</f>
        <v/>
      </c>
      <c r="Z415" s="156">
        <f>INDEX('     2022    '!$A$1:$AC$1563,MATCH($D415,'     2022    '!$D$1:$D$1794,0),MATCH(Z$1,'     2022    '!$A$1:$AC$1,0))</f>
        <v>5.79E-2</v>
      </c>
      <c r="AA415" s="153" t="str">
        <f>INDEX('     2022    '!$A$1:$AC$1563,MATCH($D415,'     2022    '!$D$1:$D$1794,0),MATCH(AA$1,'     2022    '!$A$1:$AC$1,0))</f>
        <v>1008-F4-69252801</v>
      </c>
      <c r="AB415" s="153" t="str">
        <f>INDEX('     2022    '!$A$1:$AC$1563,MATCH($D415,'     2022    '!$D$1:$D$1794,0),MATCH(AB$1,'     2022    '!$A$1:$AC$1,0))</f>
        <v>GB/HSE-338584</v>
      </c>
      <c r="AC415" s="153" t="str">
        <f>INDEX('     2022    '!$A$1:$AC$1563,MATCH($D415,'     2022    '!$D$1:$D$1794,0),MATCH(AC$1,'     2022    '!$A$1:$AC$1,0))</f>
        <v>5/18/2027</v>
      </c>
    </row>
    <row r="416" spans="1:29">
      <c r="A416" s="32">
        <f t="shared" si="12"/>
        <v>413</v>
      </c>
      <c r="B416" s="68" t="str">
        <f>INDEX('     2022    '!B$2:B$1794,MATCH(D416,'     2022    '!D$2:D$1794,0))</f>
        <v/>
      </c>
      <c r="C416" s="204" t="str">
        <f>INDEX('     2022    '!C$2:C$1794,MATCH(D416,'     2022    '!D$2:D$1794,0))</f>
        <v>Single Shot - 59mm</v>
      </c>
      <c r="D416" s="205" t="str">
        <f>INDEX('     2022    '!D:D,MATCH(A416,'     2022    '!AF:AF,0))</f>
        <v>C85</v>
      </c>
      <c r="E416" s="204" t="str">
        <f>INDEX('     2022    '!$A$1:$BP$1563,MATCH(D416,'     2022    '!$D$1:$D$1794,0),MATCH(E$1,'     2022    '!$A$1:$BH$1,0))</f>
        <v>59mm Green Stars</v>
      </c>
      <c r="F416" s="206" t="str">
        <f>IFERROR(IF(LEFT(INDEX('     2022    '!AD$2:AD$1794,MATCH(D416,'     2022    '!D$2:D$1794,0)),4)="http",HYPERLINK(INDEX('     2022    '!AD$2:AD$1794,MATCH(D416,'     2022    '!D$2:D$1794,0)),"Video"),""),"")</f>
        <v>Video</v>
      </c>
      <c r="G416" s="207">
        <f>INDEX('     2022    '!$A$1:$AC$1563,MATCH($D416,'     2022    '!$D$1:$D$1794,0),MATCH(G$1,'     2022    '!$A$1:$AC$1,0))</f>
        <v>4</v>
      </c>
      <c r="H416" s="150"/>
      <c r="I416" s="152">
        <f>INDEX('     2022    '!$A$1:$AC$1563,MATCH($D416,'     2022    '!$D$1:$D$1794,0),MATCH(I$1,'     2022    '!$A$1:$AC$1,0))</f>
        <v>110.82</v>
      </c>
      <c r="J416" s="150"/>
      <c r="K416" s="151">
        <f t="shared" si="13"/>
        <v>3.0477500000000002</v>
      </c>
      <c r="L416" s="152">
        <f>INDEX('     2022    '!$A$1:$AC$1563,MATCH($D416,'     2022    '!$D$1:$D$1794,0),MATCH(L$1,'     2022    '!$A$1:$AC$1,0))</f>
        <v>110.93810000000002</v>
      </c>
      <c r="M416" s="152">
        <f>INDEX('     2022    '!$A$1:$AC$1563,MATCH($D416,'     2022    '!$D$1:$D$1794,0),MATCH(M$1,'     2022    '!$A$1:$AC$1,0))</f>
        <v>121.91000000000001</v>
      </c>
      <c r="N416" s="153" t="str">
        <f>INDEX('     2022    '!$A$1:$AC$1563,MATCH($D416,'     2022    '!$D$1:$D$1794,0),MATCH(N$1,'     2022    '!$A$1:$AC$1,0))</f>
        <v>59mm</v>
      </c>
      <c r="O416" s="154">
        <f>INDEX('     2022    '!$A$1:$AC$1563,MATCH($D416,'     2022    '!$D$1:$D$1794,0),MATCH(O$1,'     2022    '!$A$1:$AC$1,0))</f>
        <v>40</v>
      </c>
      <c r="P416" s="153">
        <f>INDEX('     2022    '!$A$1:$AC$1563,MATCH($D416,'     2022    '!$D$1:$D$1794,0),MATCH(P$1,'     2022    '!$A$1:$AC$1,0))</f>
        <v>3</v>
      </c>
      <c r="Q416" s="153" t="str">
        <f>INDEX('     2022    '!$A$1:$AC$1563,MATCH($D416,'     2022    '!$D$1:$D$1794,0),MATCH(Q$1,'     2022    '!$A$1:$AC$1,0))</f>
        <v>Yes</v>
      </c>
      <c r="R416" s="155">
        <f>INDEX('     2022    '!$A$1:$AC$1563,MATCH($D416,'     2022    '!$D$1:$D$1794,0),MATCH(R$1,'     2022    '!$A$1:$AC$1,0))</f>
        <v>19</v>
      </c>
      <c r="S416" s="155">
        <f>INDEX('     2022    '!$A$1:$AC$1563,MATCH($D416,'     2022    '!$D$1:$D$1794,0),MATCH(S$1,'     2022    '!$A$1:$AC$1,0))</f>
        <v>4.4000000000000004</v>
      </c>
      <c r="T416" s="155">
        <f>INDEX('     2022    '!$A$1:$AC$1563,MATCH($D416,'     2022    '!$D$1:$D$1794,0),MATCH(T$1,'     2022    '!$A$1:$AC$1,0))</f>
        <v>0.2</v>
      </c>
      <c r="U416" s="154" t="str">
        <f>INDEX('     2022    '!$A$1:$AC$1563,MATCH($D416,'     2022    '!$D$1:$D$1794,0),MATCH(U$1,'     2022    '!$A$1:$AC$1,0))</f>
        <v>1.3G</v>
      </c>
      <c r="V416" s="153" t="str">
        <f>INDEX('     2022    '!$A$1:$AC$1563,MATCH($D416,'     2022    '!$D$1:$D$1794,0),MATCH(V$1,'     2022    '!$A$1:$AC$1,0))</f>
        <v>UN0335</v>
      </c>
      <c r="W416" s="153" t="str">
        <f>INDEX('     2022    '!$A$1:$AC$1563,MATCH($D416,'     2022    '!$D$1:$D$1794,0),MATCH(W$1,'     2022    '!$A$1:$AC$1,0))</f>
        <v>F4</v>
      </c>
      <c r="X416" s="151" t="str">
        <f>INDEX('     2022    '!$A$1:$AC$1563,MATCH($D416,'     2022    '!$D$1:$D$1794,0),MATCH(X$1,'     2022    '!$A$1:$AC$1,0))</f>
        <v/>
      </c>
      <c r="Y416" s="151" t="str">
        <f>INDEX('     2022    '!$A$1:$AC$1563,MATCH($D416,'     2022    '!$D$1:$D$1794,0),MATCH(Y$1,'     2022    '!$A$1:$AC$1,0))</f>
        <v/>
      </c>
      <c r="Z416" s="156">
        <f>INDEX('     2022    '!$A$1:$AC$1563,MATCH($D416,'     2022    '!$D$1:$D$1794,0),MATCH(Z$1,'     2022    '!$A$1:$AC$1,0))</f>
        <v>6.3799999999999996E-2</v>
      </c>
      <c r="AA416" s="153" t="str">
        <f>INDEX('     2022    '!$A$1:$AC$1563,MATCH($D416,'     2022    '!$D$1:$D$1794,0),MATCH(AA$1,'     2022    '!$A$1:$AC$1,0))</f>
        <v>1008-F4-69252801</v>
      </c>
      <c r="AB416" s="153" t="str">
        <f>INDEX('     2022    '!$A$1:$AC$1563,MATCH($D416,'     2022    '!$D$1:$D$1794,0),MATCH(AB$1,'     2022    '!$A$1:$AC$1,0))</f>
        <v>GB/HSE-338587</v>
      </c>
      <c r="AC416" s="153" t="str">
        <f>INDEX('     2022    '!$A$1:$AC$1563,MATCH($D416,'     2022    '!$D$1:$D$1794,0),MATCH(AC$1,'     2022    '!$A$1:$AC$1,0))</f>
        <v>5/18/2027</v>
      </c>
    </row>
    <row r="417" spans="1:29">
      <c r="A417" s="32">
        <f t="shared" si="12"/>
        <v>414</v>
      </c>
      <c r="B417" s="68" t="str">
        <f>INDEX('     2022    '!B$2:B$1794,MATCH(D417,'     2022    '!D$2:D$1794,0))</f>
        <v/>
      </c>
      <c r="C417" s="204" t="str">
        <f>INDEX('     2022    '!C$2:C$1794,MATCH(D417,'     2022    '!D$2:D$1794,0))</f>
        <v>Single Shot - 59mm</v>
      </c>
      <c r="D417" s="205" t="str">
        <f>INDEX('     2022    '!D:D,MATCH(A417,'     2022    '!AF:AF,0))</f>
        <v>C404</v>
      </c>
      <c r="E417" s="204" t="str">
        <f>INDEX('     2022    '!$A$1:$BP$1563,MATCH(D417,'     2022    '!$D$1:$D$1794,0),MATCH(E$1,'     2022    '!$A$1:$BH$1,0))</f>
        <v>59mm Red to blue to white strobe mine</v>
      </c>
      <c r="F417" s="206" t="str">
        <f>IFERROR(IF(LEFT(INDEX('     2022    '!AD$2:AD$1794,MATCH(D417,'     2022    '!D$2:D$1794,0)),4)="http",HYPERLINK(INDEX('     2022    '!AD$2:AD$1794,MATCH(D417,'     2022    '!D$2:D$1794,0)),"Video"),""),"")</f>
        <v>Video</v>
      </c>
      <c r="G417" s="207">
        <f>INDEX('     2022    '!$A$1:$AC$1563,MATCH($D417,'     2022    '!$D$1:$D$1794,0),MATCH(G$1,'     2022    '!$A$1:$AC$1,0))</f>
        <v>0</v>
      </c>
      <c r="H417" s="150"/>
      <c r="I417" s="152">
        <f>INDEX('     2022    '!$A$1:$AC$1563,MATCH($D417,'     2022    '!$D$1:$D$1794,0),MATCH(I$1,'     2022    '!$A$1:$AC$1,0))</f>
        <v>137.61000000000001</v>
      </c>
      <c r="J417" s="150"/>
      <c r="K417" s="151">
        <f t="shared" si="13"/>
        <v>5.5650809834972854</v>
      </c>
      <c r="L417" s="152">
        <f>INDEX('     2022    '!$A$1:$AC$1563,MATCH($D417,'     2022    '!$D$1:$D$1794,0),MATCH(L$1,'     2022    '!$A$1:$AC$1,0))</f>
        <v>151.92671084947591</v>
      </c>
      <c r="M417" s="152">
        <f>INDEX('     2022    '!$A$1:$AC$1563,MATCH($D417,'     2022    '!$D$1:$D$1794,0),MATCH(M$1,'     2022    '!$A$1:$AC$1,0))</f>
        <v>166.95242950491857</v>
      </c>
      <c r="N417" s="153" t="str">
        <f>INDEX('     2022    '!$A$1:$AC$1563,MATCH($D417,'     2022    '!$D$1:$D$1794,0),MATCH(N$1,'     2022    '!$A$1:$AC$1,0))</f>
        <v>59mm</v>
      </c>
      <c r="O417" s="154">
        <f>INDEX('     2022    '!$A$1:$AC$1563,MATCH($D417,'     2022    '!$D$1:$D$1794,0),MATCH(O$1,'     2022    '!$A$1:$AC$1,0))</f>
        <v>30</v>
      </c>
      <c r="P417" s="153">
        <f>INDEX('     2022    '!$A$1:$AC$1563,MATCH($D417,'     2022    '!$D$1:$D$1794,0),MATCH(P$1,'     2022    '!$A$1:$AC$1,0))</f>
        <v>3</v>
      </c>
      <c r="Q417" s="153" t="str">
        <f>INDEX('     2022    '!$A$1:$AC$1563,MATCH($D417,'     2022    '!$D$1:$D$1794,0),MATCH(Q$1,'     2022    '!$A$1:$AC$1,0))</f>
        <v>Yes</v>
      </c>
      <c r="R417" s="155">
        <f>INDEX('     2022    '!$A$1:$AC$1563,MATCH($D417,'     2022    '!$D$1:$D$1794,0),MATCH(R$1,'     2022    '!$A$1:$AC$1,0))</f>
        <v>0</v>
      </c>
      <c r="S417" s="155">
        <f>INDEX('     2022    '!$A$1:$AC$1563,MATCH($D417,'     2022    '!$D$1:$D$1794,0),MATCH(S$1,'     2022    '!$A$1:$AC$1,0))</f>
        <v>0</v>
      </c>
      <c r="T417" s="155">
        <f>INDEX('     2022    '!$A$1:$AC$1563,MATCH($D417,'     2022    '!$D$1:$D$1794,0),MATCH(T$1,'     2022    '!$A$1:$AC$1,0))</f>
        <v>0.2</v>
      </c>
      <c r="U417" s="154" t="str">
        <f>INDEX('     2022    '!$A$1:$AC$1563,MATCH($D417,'     2022    '!$D$1:$D$1794,0),MATCH(U$1,'     2022    '!$A$1:$AC$1,0))</f>
        <v>1.4G</v>
      </c>
      <c r="V417" s="153" t="str">
        <f>INDEX('     2022    '!$A$1:$AC$1563,MATCH($D417,'     2022    '!$D$1:$D$1794,0),MATCH(V$1,'     2022    '!$A$1:$AC$1,0))</f>
        <v>UN0336</v>
      </c>
      <c r="W417" s="153" t="str">
        <f>INDEX('     2022    '!$A$1:$AC$1563,MATCH($D417,'     2022    '!$D$1:$D$1794,0),MATCH(W$1,'     2022    '!$A$1:$AC$1,0))</f>
        <v>F4</v>
      </c>
      <c r="X417" s="151" t="str">
        <f>INDEX('     2022    '!$A$1:$AC$1563,MATCH($D417,'     2022    '!$D$1:$D$1794,0),MATCH(X$1,'     2022    '!$A$1:$AC$1,0))</f>
        <v/>
      </c>
      <c r="Y417" s="151" t="str">
        <f>INDEX('     2022    '!$A$1:$AC$1563,MATCH($D417,'     2022    '!$D$1:$D$1794,0),MATCH(Y$1,'     2022    '!$A$1:$AC$1,0))</f>
        <v/>
      </c>
      <c r="Z417" s="156">
        <f>INDEX('     2022    '!$A$1:$AC$1563,MATCH($D417,'     2022    '!$D$1:$D$1794,0),MATCH(Z$1,'     2022    '!$A$1:$AC$1,0))</f>
        <v>4.8800000000000003E-2</v>
      </c>
      <c r="AA417" s="153" t="str">
        <f>INDEX('     2022    '!$A$1:$AC$1563,MATCH($D417,'     2022    '!$D$1:$D$1794,0),MATCH(AA$1,'     2022    '!$A$1:$AC$1,0))</f>
        <v>2806-F4-001958</v>
      </c>
      <c r="AB417" s="153" t="str">
        <f>INDEX('     2022    '!$A$1:$AC$1563,MATCH($D417,'     2022    '!$D$1:$D$1794,0),MATCH(AB$1,'     2022    '!$A$1:$AC$1,0))</f>
        <v>GB/HSE-362399</v>
      </c>
      <c r="AC417" s="153" t="str">
        <f>INDEX('     2022    '!$A$1:$AC$1563,MATCH($D417,'     2022    '!$D$1:$D$1794,0),MATCH(AC$1,'     2022    '!$A$1:$AC$1,0))</f>
        <v>11/30/2030</v>
      </c>
    </row>
    <row r="418" spans="1:29">
      <c r="A418" s="32">
        <f t="shared" si="12"/>
        <v>415</v>
      </c>
      <c r="B418" s="68" t="str">
        <f>INDEX('     2022    '!B$2:B$1794,MATCH(D418,'     2022    '!D$2:D$1794,0))</f>
        <v/>
      </c>
      <c r="C418" s="204" t="str">
        <f>INDEX('     2022    '!C$2:C$1794,MATCH(D418,'     2022    '!D$2:D$1794,0))</f>
        <v>Single Shot - 59mm</v>
      </c>
      <c r="D418" s="205" t="str">
        <f>INDEX('     2022    '!D:D,MATCH(A418,'     2022    '!AF:AF,0))</f>
        <v>C405</v>
      </c>
      <c r="E418" s="204" t="str">
        <f>INDEX('     2022    '!$A$1:$BP$1563,MATCH(D418,'     2022    '!$D$1:$D$1794,0),MATCH(E$1,'     2022    '!$A$1:$BH$1,0))</f>
        <v>59mm Green to blue to red mine</v>
      </c>
      <c r="F418" s="206" t="str">
        <f>IFERROR(IF(LEFT(INDEX('     2022    '!AD$2:AD$1794,MATCH(D418,'     2022    '!D$2:D$1794,0)),4)="http",HYPERLINK(INDEX('     2022    '!AD$2:AD$1794,MATCH(D418,'     2022    '!D$2:D$1794,0)),"Video"),""),"")</f>
        <v>Video</v>
      </c>
      <c r="G418" s="207">
        <f>INDEX('     2022    '!$A$1:$AC$1563,MATCH($D418,'     2022    '!$D$1:$D$1794,0),MATCH(G$1,'     2022    '!$A$1:$AC$1,0))</f>
        <v>0</v>
      </c>
      <c r="H418" s="150"/>
      <c r="I418" s="152">
        <f>INDEX('     2022    '!$A$1:$AC$1563,MATCH($D418,'     2022    '!$D$1:$D$1794,0),MATCH(I$1,'     2022    '!$A$1:$AC$1,0))</f>
        <v>137.61000000000001</v>
      </c>
      <c r="J418" s="150"/>
      <c r="K418" s="151">
        <f t="shared" si="13"/>
        <v>5.5650809834972854</v>
      </c>
      <c r="L418" s="152">
        <f>INDEX('     2022    '!$A$1:$AC$1563,MATCH($D418,'     2022    '!$D$1:$D$1794,0),MATCH(L$1,'     2022    '!$A$1:$AC$1,0))</f>
        <v>151.92671084947591</v>
      </c>
      <c r="M418" s="152">
        <f>INDEX('     2022    '!$A$1:$AC$1563,MATCH($D418,'     2022    '!$D$1:$D$1794,0),MATCH(M$1,'     2022    '!$A$1:$AC$1,0))</f>
        <v>166.95242950491857</v>
      </c>
      <c r="N418" s="153" t="str">
        <f>INDEX('     2022    '!$A$1:$AC$1563,MATCH($D418,'     2022    '!$D$1:$D$1794,0),MATCH(N$1,'     2022    '!$A$1:$AC$1,0))</f>
        <v>59mm</v>
      </c>
      <c r="O418" s="154">
        <f>INDEX('     2022    '!$A$1:$AC$1563,MATCH($D418,'     2022    '!$D$1:$D$1794,0),MATCH(O$1,'     2022    '!$A$1:$AC$1,0))</f>
        <v>30</v>
      </c>
      <c r="P418" s="153">
        <f>INDEX('     2022    '!$A$1:$AC$1563,MATCH($D418,'     2022    '!$D$1:$D$1794,0),MATCH(P$1,'     2022    '!$A$1:$AC$1,0))</f>
        <v>3</v>
      </c>
      <c r="Q418" s="153" t="str">
        <f>INDEX('     2022    '!$A$1:$AC$1563,MATCH($D418,'     2022    '!$D$1:$D$1794,0),MATCH(Q$1,'     2022    '!$A$1:$AC$1,0))</f>
        <v>Yes</v>
      </c>
      <c r="R418" s="155">
        <f>INDEX('     2022    '!$A$1:$AC$1563,MATCH($D418,'     2022    '!$D$1:$D$1794,0),MATCH(R$1,'     2022    '!$A$1:$AC$1,0))</f>
        <v>0</v>
      </c>
      <c r="S418" s="155">
        <f>INDEX('     2022    '!$A$1:$AC$1563,MATCH($D418,'     2022    '!$D$1:$D$1794,0),MATCH(S$1,'     2022    '!$A$1:$AC$1,0))</f>
        <v>0</v>
      </c>
      <c r="T418" s="155">
        <f>INDEX('     2022    '!$A$1:$AC$1563,MATCH($D418,'     2022    '!$D$1:$D$1794,0),MATCH(T$1,'     2022    '!$A$1:$AC$1,0))</f>
        <v>0.2</v>
      </c>
      <c r="U418" s="154" t="str">
        <f>INDEX('     2022    '!$A$1:$AC$1563,MATCH($D418,'     2022    '!$D$1:$D$1794,0),MATCH(U$1,'     2022    '!$A$1:$AC$1,0))</f>
        <v>1.4G</v>
      </c>
      <c r="V418" s="153" t="str">
        <f>INDEX('     2022    '!$A$1:$AC$1563,MATCH($D418,'     2022    '!$D$1:$D$1794,0),MATCH(V$1,'     2022    '!$A$1:$AC$1,0))</f>
        <v>UN0336</v>
      </c>
      <c r="W418" s="153" t="str">
        <f>INDEX('     2022    '!$A$1:$AC$1563,MATCH($D418,'     2022    '!$D$1:$D$1794,0),MATCH(W$1,'     2022    '!$A$1:$AC$1,0))</f>
        <v>F4</v>
      </c>
      <c r="X418" s="151" t="str">
        <f>INDEX('     2022    '!$A$1:$AC$1563,MATCH($D418,'     2022    '!$D$1:$D$1794,0),MATCH(X$1,'     2022    '!$A$1:$AC$1,0))</f>
        <v/>
      </c>
      <c r="Y418" s="151" t="str">
        <f>INDEX('     2022    '!$A$1:$AC$1563,MATCH($D418,'     2022    '!$D$1:$D$1794,0),MATCH(Y$1,'     2022    '!$A$1:$AC$1,0))</f>
        <v/>
      </c>
      <c r="Z418" s="156">
        <f>INDEX('     2022    '!$A$1:$AC$1563,MATCH($D418,'     2022    '!$D$1:$D$1794,0),MATCH(Z$1,'     2022    '!$A$1:$AC$1,0))</f>
        <v>4.8800000000000003E-2</v>
      </c>
      <c r="AA418" s="153" t="str">
        <f>INDEX('     2022    '!$A$1:$AC$1563,MATCH($D418,'     2022    '!$D$1:$D$1794,0),MATCH(AA$1,'     2022    '!$A$1:$AC$1,0))</f>
        <v>2806-F4-001958</v>
      </c>
      <c r="AB418" s="153" t="str">
        <f>INDEX('     2022    '!$A$1:$AC$1563,MATCH($D418,'     2022    '!$D$1:$D$1794,0),MATCH(AB$1,'     2022    '!$A$1:$AC$1,0))</f>
        <v>GB/HSE-362400</v>
      </c>
      <c r="AC418" s="153" t="str">
        <f>INDEX('     2022    '!$A$1:$AC$1563,MATCH($D418,'     2022    '!$D$1:$D$1794,0),MATCH(AC$1,'     2022    '!$A$1:$AC$1,0))</f>
        <v>11/30/2030</v>
      </c>
    </row>
    <row r="419" spans="1:29" ht="24">
      <c r="A419" s="32">
        <f t="shared" si="12"/>
        <v>416</v>
      </c>
      <c r="B419" s="68" t="str">
        <f>INDEX('     2022    '!B$2:B$1794,MATCH(D419,'     2022    '!D$2:D$1794,0))</f>
        <v/>
      </c>
      <c r="C419" s="204" t="str">
        <f>INDEX('     2022    '!C$2:C$1794,MATCH(D419,'     2022    '!D$2:D$1794,0))</f>
        <v>Slice - 5s</v>
      </c>
      <c r="D419" s="205" t="str">
        <f>INDEX('     2022    '!D:D,MATCH(A419,'     2022    '!AF:AF,0))</f>
        <v>CSL5004</v>
      </c>
      <c r="E419" s="204" t="str">
        <f>INDEX('     2022    '!$A$1:$BP$1563,MATCH(D419,'     2022    '!$D$1:$D$1794,0),MATCH(E$1,'     2022    '!$A$1:$BH$1,0))</f>
        <v>5s. Red strobe willow with green strobe bouquet. (Production blue mine not green)</v>
      </c>
      <c r="F419" s="206" t="str">
        <f>IFERROR(IF(LEFT(INDEX('     2022    '!AD$2:AD$1794,MATCH(D419,'     2022    '!D$2:D$1794,0)),4)="http",HYPERLINK(INDEX('     2022    '!AD$2:AD$1794,MATCH(D419,'     2022    '!D$2:D$1794,0)),"Video"),""),"")</f>
        <v>Video</v>
      </c>
      <c r="G419" s="207">
        <f>INDEX('     2022    '!$A$1:$AC$1563,MATCH($D419,'     2022    '!$D$1:$D$1794,0),MATCH(G$1,'     2022    '!$A$1:$AC$1,0))</f>
        <v>0</v>
      </c>
      <c r="H419" s="150"/>
      <c r="I419" s="152">
        <f>INDEX('     2022    '!$A$1:$AC$1563,MATCH($D419,'     2022    '!$D$1:$D$1794,0),MATCH(I$1,'     2022    '!$A$1:$AC$1,0))</f>
        <v>87.66</v>
      </c>
      <c r="J419" s="150"/>
      <c r="K419" s="151">
        <f t="shared" si="13"/>
        <v>4.4706600000000005</v>
      </c>
      <c r="L419" s="152">
        <f>INDEX('     2022    '!$A$1:$AC$1563,MATCH($D419,'     2022    '!$D$1:$D$1794,0),MATCH(L$1,'     2022    '!$A$1:$AC$1,0))</f>
        <v>89.413200000000003</v>
      </c>
      <c r="M419" s="152">
        <f>INDEX('     2022    '!$A$1:$AC$1563,MATCH($D419,'     2022    '!$D$1:$D$1794,0),MATCH(M$1,'     2022    '!$A$1:$AC$1,0))</f>
        <v>89.413200000000003</v>
      </c>
      <c r="N419" s="153" t="str">
        <f>INDEX('     2022    '!$A$1:$AC$1563,MATCH($D419,'     2022    '!$D$1:$D$1794,0),MATCH(N$1,'     2022    '!$A$1:$AC$1,0))</f>
        <v>30mm</v>
      </c>
      <c r="O419" s="154">
        <f>INDEX('     2022    '!$A$1:$AC$1563,MATCH($D419,'     2022    '!$D$1:$D$1794,0),MATCH(O$1,'     2022    '!$A$1:$AC$1,0))</f>
        <v>20</v>
      </c>
      <c r="P419" s="153">
        <f>INDEX('     2022    '!$A$1:$AC$1563,MATCH($D419,'     2022    '!$D$1:$D$1794,0),MATCH(P$1,'     2022    '!$A$1:$AC$1,0))</f>
        <v>3</v>
      </c>
      <c r="Q419" s="153" t="str">
        <f>INDEX('     2022    '!$A$1:$AC$1563,MATCH($D419,'     2022    '!$D$1:$D$1794,0),MATCH(Q$1,'     2022    '!$A$1:$AC$1,0))</f>
        <v>Yes</v>
      </c>
      <c r="R419" s="155">
        <f>INDEX('     2022    '!$A$1:$AC$1563,MATCH($D419,'     2022    '!$D$1:$D$1794,0),MATCH(R$1,'     2022    '!$A$1:$AC$1,0))</f>
        <v>16</v>
      </c>
      <c r="S419" s="155">
        <f>INDEX('     2022    '!$A$1:$AC$1563,MATCH($D419,'     2022    '!$D$1:$D$1794,0),MATCH(S$1,'     2022    '!$A$1:$AC$1,0))</f>
        <v>0.87</v>
      </c>
      <c r="T419" s="155">
        <f>INDEX('     2022    '!$A$1:$AC$1563,MATCH($D419,'     2022    '!$D$1:$D$1794,0),MATCH(T$1,'     2022    '!$A$1:$AC$1,0))</f>
        <v>0.3</v>
      </c>
      <c r="U419" s="154" t="str">
        <f>INDEX('     2022    '!$A$1:$AC$1563,MATCH($D419,'     2022    '!$D$1:$D$1794,0),MATCH(U$1,'     2022    '!$A$1:$AC$1,0))</f>
        <v>1.3G</v>
      </c>
      <c r="V419" s="153" t="str">
        <f>INDEX('     2022    '!$A$1:$AC$1563,MATCH($D419,'     2022    '!$D$1:$D$1794,0),MATCH(V$1,'     2022    '!$A$1:$AC$1,0))</f>
        <v>UN0335</v>
      </c>
      <c r="W419" s="153" t="str">
        <f>INDEX('     2022    '!$A$1:$AC$1563,MATCH($D419,'     2022    '!$D$1:$D$1794,0),MATCH(W$1,'     2022    '!$A$1:$AC$1,0))</f>
        <v>F4</v>
      </c>
      <c r="X419" s="151" t="str">
        <f>INDEX('     2022    '!$A$1:$AC$1563,MATCH($D419,'     2022    '!$D$1:$D$1794,0),MATCH(X$1,'     2022    '!$A$1:$AC$1,0))</f>
        <v/>
      </c>
      <c r="Y419" s="151" t="str">
        <f>INDEX('     2022    '!$A$1:$AC$1563,MATCH($D419,'     2022    '!$D$1:$D$1794,0),MATCH(Y$1,'     2022    '!$A$1:$AC$1,0))</f>
        <v/>
      </c>
      <c r="Z419" s="156">
        <f>INDEX('     2022    '!$A$1:$AC$1563,MATCH($D419,'     2022    '!$D$1:$D$1794,0),MATCH(Z$1,'     2022    '!$A$1:$AC$1,0))</f>
        <v>7.0699999999999999E-2</v>
      </c>
      <c r="AA419" s="153" t="str">
        <f>INDEX('     2022    '!$A$1:$AC$1563,MATCH($D419,'     2022    '!$D$1:$D$1794,0),MATCH(AA$1,'     2022    '!$A$1:$AC$1,0))</f>
        <v>1008-F4-69249672</v>
      </c>
      <c r="AB419" s="153" t="str">
        <f>INDEX('     2022    '!$A$1:$AC$1563,MATCH($D419,'     2022    '!$D$1:$D$1794,0),MATCH(AB$1,'     2022    '!$A$1:$AC$1,0))</f>
        <v>GB/HSE-352869</v>
      </c>
      <c r="AC419" s="153" t="str">
        <f>INDEX('     2022    '!$A$1:$AC$1563,MATCH($D419,'     2022    '!$D$1:$D$1794,0),MATCH(AC$1,'     2022    '!$A$1:$AC$1,0))</f>
        <v>6/28/2026</v>
      </c>
    </row>
    <row r="420" spans="1:29">
      <c r="A420" s="32">
        <f t="shared" si="12"/>
        <v>417</v>
      </c>
      <c r="B420" s="68" t="str">
        <f>INDEX('     2022    '!B$2:B$1794,MATCH(D420,'     2022    '!D$2:D$1794,0))</f>
        <v/>
      </c>
      <c r="C420" s="204" t="str">
        <f>INDEX('     2022    '!C$2:C$1794,MATCH(D420,'     2022    '!D$2:D$1794,0))</f>
        <v>Slice - 5s</v>
      </c>
      <c r="D420" s="205" t="str">
        <f>INDEX('     2022    '!D:D,MATCH(A420,'     2022    '!AF:AF,0))</f>
        <v>CSL0506</v>
      </c>
      <c r="E420" s="204" t="str">
        <f>INDEX('     2022    '!$A$1:$BP$1563,MATCH(D420,'     2022    '!$D$1:$D$1794,0),MATCH(E$1,'     2022    '!$A$1:$BH$1,0))</f>
        <v>5s. Horsetail</v>
      </c>
      <c r="F420" s="206" t="str">
        <f>IFERROR(IF(LEFT(INDEX('     2022    '!AD$2:AD$1794,MATCH(D420,'     2022    '!D$2:D$1794,0)),4)="http",HYPERLINK(INDEX('     2022    '!AD$2:AD$1794,MATCH(D420,'     2022    '!D$2:D$1794,0)),"Video"),""),"")</f>
        <v>Video</v>
      </c>
      <c r="G420" s="207">
        <f>INDEX('     2022    '!$A$1:$AC$1563,MATCH($D420,'     2022    '!$D$1:$D$1794,0),MATCH(G$1,'     2022    '!$A$1:$AC$1,0))</f>
        <v>0</v>
      </c>
      <c r="H420" s="150"/>
      <c r="I420" s="152">
        <f>INDEX('     2022    '!$A$1:$AC$1563,MATCH($D420,'     2022    '!$D$1:$D$1794,0),MATCH(I$1,'     2022    '!$A$1:$AC$1,0))</f>
        <v>77.400000000000006</v>
      </c>
      <c r="J420" s="150"/>
      <c r="K420" s="151">
        <f t="shared" si="13"/>
        <v>5.1134447366896527</v>
      </c>
      <c r="L420" s="152">
        <f>INDEX('     2022    '!$A$1:$AC$1563,MATCH($D420,'     2022    '!$D$1:$D$1794,0),MATCH(L$1,'     2022    '!$A$1:$AC$1,0))</f>
        <v>93.064694207751685</v>
      </c>
      <c r="M420" s="152">
        <f>INDEX('     2022    '!$A$1:$AC$1563,MATCH($D420,'     2022    '!$D$1:$D$1794,0),MATCH(M$1,'     2022    '!$A$1:$AC$1,0))</f>
        <v>102.26889473379306</v>
      </c>
      <c r="N420" s="153" t="str">
        <f>INDEX('     2022    '!$A$1:$AC$1563,MATCH($D420,'     2022    '!$D$1:$D$1794,0),MATCH(N$1,'     2022    '!$A$1:$AC$1,0))</f>
        <v>30mm</v>
      </c>
      <c r="O420" s="154">
        <f>INDEX('     2022    '!$A$1:$AC$1563,MATCH($D420,'     2022    '!$D$1:$D$1794,0),MATCH(O$1,'     2022    '!$A$1:$AC$1,0))</f>
        <v>20</v>
      </c>
      <c r="P420" s="153">
        <f>INDEX('     2022    '!$A$1:$AC$1563,MATCH($D420,'     2022    '!$D$1:$D$1794,0),MATCH(P$1,'     2022    '!$A$1:$AC$1,0))</f>
        <v>3</v>
      </c>
      <c r="Q420" s="153" t="str">
        <f>INDEX('     2022    '!$A$1:$AC$1563,MATCH($D420,'     2022    '!$D$1:$D$1794,0),MATCH(Q$1,'     2022    '!$A$1:$AC$1,0))</f>
        <v>Yes</v>
      </c>
      <c r="R420" s="155">
        <f>INDEX('     2022    '!$A$1:$AC$1563,MATCH($D420,'     2022    '!$D$1:$D$1794,0),MATCH(R$1,'     2022    '!$A$1:$AC$1,0))</f>
        <v>17</v>
      </c>
      <c r="S420" s="155">
        <f>INDEX('     2022    '!$A$1:$AC$1563,MATCH($D420,'     2022    '!$D$1:$D$1794,0),MATCH(S$1,'     2022    '!$A$1:$AC$1,0))</f>
        <v>2</v>
      </c>
      <c r="T420" s="155">
        <f>INDEX('     2022    '!$A$1:$AC$1563,MATCH($D420,'     2022    '!$D$1:$D$1794,0),MATCH(T$1,'     2022    '!$A$1:$AC$1,0))</f>
        <v>0.3</v>
      </c>
      <c r="U420" s="154" t="str">
        <f>INDEX('     2022    '!$A$1:$AC$1563,MATCH($D420,'     2022    '!$D$1:$D$1794,0),MATCH(U$1,'     2022    '!$A$1:$AC$1,0))</f>
        <v>1.4G</v>
      </c>
      <c r="V420" s="153" t="str">
        <f>INDEX('     2022    '!$A$1:$AC$1563,MATCH($D420,'     2022    '!$D$1:$D$1794,0),MATCH(V$1,'     2022    '!$A$1:$AC$1,0))</f>
        <v>UN0336</v>
      </c>
      <c r="W420" s="153" t="str">
        <f>INDEX('     2022    '!$A$1:$AC$1563,MATCH($D420,'     2022    '!$D$1:$D$1794,0),MATCH(W$1,'     2022    '!$A$1:$AC$1,0))</f>
        <v>F4</v>
      </c>
      <c r="X420" s="151" t="str">
        <f>INDEX('     2022    '!$A$1:$AC$1563,MATCH($D420,'     2022    '!$D$1:$D$1794,0),MATCH(X$1,'     2022    '!$A$1:$AC$1,0))</f>
        <v/>
      </c>
      <c r="Y420" s="151" t="str">
        <f>INDEX('     2022    '!$A$1:$AC$1563,MATCH($D420,'     2022    '!$D$1:$D$1794,0),MATCH(Y$1,'     2022    '!$A$1:$AC$1,0))</f>
        <v/>
      </c>
      <c r="Z420" s="156">
        <f>INDEX('     2022    '!$A$1:$AC$1563,MATCH($D420,'     2022    '!$D$1:$D$1794,0),MATCH(Z$1,'     2022    '!$A$1:$AC$1,0))</f>
        <v>6.8900000000000003E-2</v>
      </c>
      <c r="AA420" s="153" t="str">
        <f>INDEX('     2022    '!$A$1:$AC$1563,MATCH($D420,'     2022    '!$D$1:$D$1794,0),MATCH(AA$1,'     2022    '!$A$1:$AC$1,0))</f>
        <v>1008-F4-69249672</v>
      </c>
      <c r="AB420" s="153" t="str">
        <f>INDEX('     2022    '!$A$1:$AC$1563,MATCH($D420,'     2022    '!$D$1:$D$1794,0),MATCH(AB$1,'     2022    '!$A$1:$AC$1,0))</f>
        <v>GB/HSE-347800</v>
      </c>
      <c r="AC420" s="153" t="str">
        <f>INDEX('     2022    '!$A$1:$AC$1563,MATCH($D420,'     2022    '!$D$1:$D$1794,0),MATCH(AC$1,'     2022    '!$A$1:$AC$1,0))</f>
        <v>10/15/2029</v>
      </c>
    </row>
    <row r="421" spans="1:29">
      <c r="A421" s="32">
        <f t="shared" si="12"/>
        <v>418</v>
      </c>
      <c r="B421" s="68" t="str">
        <f>INDEX('     2022    '!B$2:B$1794,MATCH(D421,'     2022    '!D$2:D$1794,0))</f>
        <v/>
      </c>
      <c r="C421" s="204" t="str">
        <f>INDEX('     2022    '!C$2:C$1794,MATCH(D421,'     2022    '!D$2:D$1794,0))</f>
        <v>Slice - 5s</v>
      </c>
      <c r="D421" s="205" t="str">
        <f>INDEX('     2022    '!D:D,MATCH(A421,'     2022    '!AF:AF,0))</f>
        <v>CSL5003</v>
      </c>
      <c r="E421" s="204" t="str">
        <f>INDEX('     2022    '!$A$1:$BP$1563,MATCH(D421,'     2022    '!$D$1:$D$1794,0),MATCH(E$1,'     2022    '!$A$1:$BH$1,0))</f>
        <v>5s. Gold strobe willow tail with blue bouquet.</v>
      </c>
      <c r="F421" s="206" t="str">
        <f>IFERROR(IF(LEFT(INDEX('     2022    '!AD$2:AD$1794,MATCH(D421,'     2022    '!D$2:D$1794,0)),4)="http",HYPERLINK(INDEX('     2022    '!AD$2:AD$1794,MATCH(D421,'     2022    '!D$2:D$1794,0)),"Video"),""),"")</f>
        <v>Video</v>
      </c>
      <c r="G421" s="207">
        <f>INDEX('     2022    '!$A$1:$AC$1563,MATCH($D421,'     2022    '!$D$1:$D$1794,0),MATCH(G$1,'     2022    '!$A$1:$AC$1,0))</f>
        <v>0</v>
      </c>
      <c r="H421" s="150"/>
      <c r="I421" s="152">
        <f>INDEX('     2022    '!$A$1:$AC$1563,MATCH($D421,'     2022    '!$D$1:$D$1794,0),MATCH(I$1,'     2022    '!$A$1:$AC$1,0))</f>
        <v>97.01</v>
      </c>
      <c r="J421" s="150"/>
      <c r="K421" s="151">
        <f t="shared" si="13"/>
        <v>5.668534449675013</v>
      </c>
      <c r="L421" s="152">
        <f>INDEX('     2022    '!$A$1:$AC$1563,MATCH($D421,'     2022    '!$D$1:$D$1794,0),MATCH(L$1,'     2022    '!$A$1:$AC$1,0))</f>
        <v>103.16732698408525</v>
      </c>
      <c r="M421" s="152">
        <f>INDEX('     2022    '!$A$1:$AC$1563,MATCH($D421,'     2022    '!$D$1:$D$1794,0),MATCH(M$1,'     2022    '!$A$1:$AC$1,0))</f>
        <v>113.37068899350027</v>
      </c>
      <c r="N421" s="153" t="str">
        <f>INDEX('     2022    '!$A$1:$AC$1563,MATCH($D421,'     2022    '!$D$1:$D$1794,0),MATCH(N$1,'     2022    '!$A$1:$AC$1,0))</f>
        <v>30mm</v>
      </c>
      <c r="O421" s="154">
        <f>INDEX('     2022    '!$A$1:$AC$1563,MATCH($D421,'     2022    '!$D$1:$D$1794,0),MATCH(O$1,'     2022    '!$A$1:$AC$1,0))</f>
        <v>20</v>
      </c>
      <c r="P421" s="153">
        <f>INDEX('     2022    '!$A$1:$AC$1563,MATCH($D421,'     2022    '!$D$1:$D$1794,0),MATCH(P$1,'     2022    '!$A$1:$AC$1,0))</f>
        <v>3</v>
      </c>
      <c r="Q421" s="153" t="str">
        <f>INDEX('     2022    '!$A$1:$AC$1563,MATCH($D421,'     2022    '!$D$1:$D$1794,0),MATCH(Q$1,'     2022    '!$A$1:$AC$1,0))</f>
        <v>Yes</v>
      </c>
      <c r="R421" s="155">
        <f>INDEX('     2022    '!$A$1:$AC$1563,MATCH($D421,'     2022    '!$D$1:$D$1794,0),MATCH(R$1,'     2022    '!$A$1:$AC$1,0))</f>
        <v>16</v>
      </c>
      <c r="S421" s="155">
        <f>INDEX('     2022    '!$A$1:$AC$1563,MATCH($D421,'     2022    '!$D$1:$D$1794,0),MATCH(S$1,'     2022    '!$A$1:$AC$1,0))</f>
        <v>0.87</v>
      </c>
      <c r="T421" s="155">
        <f>INDEX('     2022    '!$A$1:$AC$1563,MATCH($D421,'     2022    '!$D$1:$D$1794,0),MATCH(T$1,'     2022    '!$A$1:$AC$1,0))</f>
        <v>0.3</v>
      </c>
      <c r="U421" s="154" t="str">
        <f>INDEX('     2022    '!$A$1:$AC$1563,MATCH($D421,'     2022    '!$D$1:$D$1794,0),MATCH(U$1,'     2022    '!$A$1:$AC$1,0))</f>
        <v>1.3G</v>
      </c>
      <c r="V421" s="153" t="str">
        <f>INDEX('     2022    '!$A$1:$AC$1563,MATCH($D421,'     2022    '!$D$1:$D$1794,0),MATCH(V$1,'     2022    '!$A$1:$AC$1,0))</f>
        <v>UN0335</v>
      </c>
      <c r="W421" s="153" t="str">
        <f>INDEX('     2022    '!$A$1:$AC$1563,MATCH($D421,'     2022    '!$D$1:$D$1794,0),MATCH(W$1,'     2022    '!$A$1:$AC$1,0))</f>
        <v>F4</v>
      </c>
      <c r="X421" s="151" t="str">
        <f>INDEX('     2022    '!$A$1:$AC$1563,MATCH($D421,'     2022    '!$D$1:$D$1794,0),MATCH(X$1,'     2022    '!$A$1:$AC$1,0))</f>
        <v/>
      </c>
      <c r="Y421" s="151" t="str">
        <f>INDEX('     2022    '!$A$1:$AC$1563,MATCH($D421,'     2022    '!$D$1:$D$1794,0),MATCH(Y$1,'     2022    '!$A$1:$AC$1,0))</f>
        <v/>
      </c>
      <c r="Z421" s="156">
        <f>INDEX('     2022    '!$A$1:$AC$1563,MATCH($D421,'     2022    '!$D$1:$D$1794,0),MATCH(Z$1,'     2022    '!$A$1:$AC$1,0))</f>
        <v>7.9699999999999993E-2</v>
      </c>
      <c r="AA421" s="153" t="str">
        <f>INDEX('     2022    '!$A$1:$AC$1563,MATCH($D421,'     2022    '!$D$1:$D$1794,0),MATCH(AA$1,'     2022    '!$A$1:$AC$1,0))</f>
        <v>1008-F4-69249672</v>
      </c>
      <c r="AB421" s="153" t="str">
        <f>INDEX('     2022    '!$A$1:$AC$1563,MATCH($D421,'     2022    '!$D$1:$D$1794,0),MATCH(AB$1,'     2022    '!$A$1:$AC$1,0))</f>
        <v>GB/HSE-352868</v>
      </c>
      <c r="AC421" s="153" t="str">
        <f>INDEX('     2022    '!$A$1:$AC$1563,MATCH($D421,'     2022    '!$D$1:$D$1794,0),MATCH(AC$1,'     2022    '!$A$1:$AC$1,0))</f>
        <v>6/28/2026</v>
      </c>
    </row>
    <row r="422" spans="1:29">
      <c r="A422" s="32">
        <f t="shared" si="12"/>
        <v>419</v>
      </c>
      <c r="B422" s="68" t="str">
        <f>INDEX('     2022    '!B$2:B$1794,MATCH(D422,'     2022    '!D$2:D$1794,0))</f>
        <v/>
      </c>
      <c r="C422" s="204" t="str">
        <f>INDEX('     2022    '!C$2:C$1794,MATCH(D422,'     2022    '!D$2:D$1794,0))</f>
        <v>Slice - 5s</v>
      </c>
      <c r="D422" s="205" t="str">
        <f>INDEX('     2022    '!D:D,MATCH(A422,'     2022    '!AF:AF,0))</f>
        <v>CSL5023</v>
      </c>
      <c r="E422" s="204" t="str">
        <f>INDEX('     2022    '!$A$1:$BP$1563,MATCH(D422,'     2022    '!$D$1:$D$1794,0),MATCH(E$1,'     2022    '!$A$1:$BH$1,0))</f>
        <v>5s. Pink tail w/orange mine</v>
      </c>
      <c r="F422" s="206" t="str">
        <f>IFERROR(IF(LEFT(INDEX('     2022    '!AD$2:AD$1794,MATCH(D422,'     2022    '!D$2:D$1794,0)),4)="http",HYPERLINK(INDEX('     2022    '!AD$2:AD$1794,MATCH(D422,'     2022    '!D$2:D$1794,0)),"Video"),""),"")</f>
        <v>Video</v>
      </c>
      <c r="G422" s="207">
        <f>INDEX('     2022    '!$A$1:$AC$1563,MATCH($D422,'     2022    '!$D$1:$D$1794,0),MATCH(G$1,'     2022    '!$A$1:$AC$1,0))</f>
        <v>0</v>
      </c>
      <c r="H422" s="150"/>
      <c r="I422" s="152">
        <f>INDEX('     2022    '!$A$1:$AC$1563,MATCH($D422,'     2022    '!$D$1:$D$1794,0),MATCH(I$1,'     2022    '!$A$1:$AC$1,0))</f>
        <v>51.43</v>
      </c>
      <c r="J422" s="150"/>
      <c r="K422" s="151">
        <f t="shared" si="13"/>
        <v>5.9266768878137928</v>
      </c>
      <c r="L422" s="152">
        <f>INDEX('     2022    '!$A$1:$AC$1563,MATCH($D422,'     2022    '!$D$1:$D$1794,0),MATCH(L$1,'     2022    '!$A$1:$AC$1,0))</f>
        <v>53.932759679105516</v>
      </c>
      <c r="M422" s="152">
        <f>INDEX('     2022    '!$A$1:$AC$1563,MATCH($D422,'     2022    '!$D$1:$D$1794,0),MATCH(M$1,'     2022    '!$A$1:$AC$1,0))</f>
        <v>59.266768878137931</v>
      </c>
      <c r="N422" s="153" t="str">
        <f>INDEX('     2022    '!$A$1:$AC$1563,MATCH($D422,'     2022    '!$D$1:$D$1794,0),MATCH(N$1,'     2022    '!$A$1:$AC$1,0))</f>
        <v>30mm</v>
      </c>
      <c r="O422" s="154">
        <f>INDEX('     2022    '!$A$1:$AC$1563,MATCH($D422,'     2022    '!$D$1:$D$1794,0),MATCH(O$1,'     2022    '!$A$1:$AC$1,0))</f>
        <v>10</v>
      </c>
      <c r="P422" s="153">
        <f>INDEX('     2022    '!$A$1:$AC$1563,MATCH($D422,'     2022    '!$D$1:$D$1794,0),MATCH(P$1,'     2022    '!$A$1:$AC$1,0))</f>
        <v>3</v>
      </c>
      <c r="Q422" s="153" t="str">
        <f>INDEX('     2022    '!$A$1:$AC$1563,MATCH($D422,'     2022    '!$D$1:$D$1794,0),MATCH(Q$1,'     2022    '!$A$1:$AC$1,0))</f>
        <v>Yes</v>
      </c>
      <c r="R422" s="155">
        <f>INDEX('     2022    '!$A$1:$AC$1563,MATCH($D422,'     2022    '!$D$1:$D$1794,0),MATCH(R$1,'     2022    '!$A$1:$AC$1,0))</f>
        <v>8</v>
      </c>
      <c r="S422" s="155">
        <f>INDEX('     2022    '!$A$1:$AC$1563,MATCH($D422,'     2022    '!$D$1:$D$1794,0),MATCH(S$1,'     2022    '!$A$1:$AC$1,0))</f>
        <v>1.3</v>
      </c>
      <c r="T422" s="155">
        <f>INDEX('     2022    '!$A$1:$AC$1563,MATCH($D422,'     2022    '!$D$1:$D$1794,0),MATCH(T$1,'     2022    '!$A$1:$AC$1,0))</f>
        <v>0.3</v>
      </c>
      <c r="U422" s="154" t="str">
        <f>INDEX('     2022    '!$A$1:$AC$1563,MATCH($D422,'     2022    '!$D$1:$D$1794,0),MATCH(U$1,'     2022    '!$A$1:$AC$1,0))</f>
        <v>1.4G</v>
      </c>
      <c r="V422" s="153" t="str">
        <f>INDEX('     2022    '!$A$1:$AC$1563,MATCH($D422,'     2022    '!$D$1:$D$1794,0),MATCH(V$1,'     2022    '!$A$1:$AC$1,0))</f>
        <v>UN0336</v>
      </c>
      <c r="W422" s="153" t="str">
        <f>INDEX('     2022    '!$A$1:$AC$1563,MATCH($D422,'     2022    '!$D$1:$D$1794,0),MATCH(W$1,'     2022    '!$A$1:$AC$1,0))</f>
        <v>F4</v>
      </c>
      <c r="X422" s="151" t="str">
        <f>INDEX('     2022    '!$A$1:$AC$1563,MATCH($D422,'     2022    '!$D$1:$D$1794,0),MATCH(X$1,'     2022    '!$A$1:$AC$1,0))</f>
        <v/>
      </c>
      <c r="Y422" s="151" t="str">
        <f>INDEX('     2022    '!$A$1:$AC$1563,MATCH($D422,'     2022    '!$D$1:$D$1794,0),MATCH(Y$1,'     2022    '!$A$1:$AC$1,0))</f>
        <v/>
      </c>
      <c r="Z422" s="156">
        <f>INDEX('     2022    '!$A$1:$AC$1563,MATCH($D422,'     2022    '!$D$1:$D$1794,0),MATCH(Z$1,'     2022    '!$A$1:$AC$1,0))</f>
        <v>3.5900000000000001E-2</v>
      </c>
      <c r="AA422" s="153" t="str">
        <f>INDEX('     2022    '!$A$1:$AC$1563,MATCH($D422,'     2022    '!$D$1:$D$1794,0),MATCH(AA$1,'     2022    '!$A$1:$AC$1,0))</f>
        <v>1008-F4-69249673</v>
      </c>
      <c r="AB422" s="153" t="str">
        <f>INDEX('     2022    '!$A$1:$AC$1563,MATCH($D422,'     2022    '!$D$1:$D$1794,0),MATCH(AB$1,'     2022    '!$A$1:$AC$1,0))</f>
        <v>GB/HSE-358726</v>
      </c>
      <c r="AC422" s="153" t="str">
        <f>INDEX('     2022    '!$A$1:$AC$1563,MATCH($D422,'     2022    '!$D$1:$D$1794,0),MATCH(AC$1,'     2022    '!$A$1:$AC$1,0))</f>
        <v>8/15/2028</v>
      </c>
    </row>
    <row r="423" spans="1:29">
      <c r="A423" s="32">
        <f t="shared" si="12"/>
        <v>420</v>
      </c>
      <c r="B423" s="68" t="str">
        <f>INDEX('     2022    '!B$2:B$1794,MATCH(D423,'     2022    '!D$2:D$1794,0))</f>
        <v/>
      </c>
      <c r="C423" s="204" t="str">
        <f>INDEX('     2022    '!C$2:C$1794,MATCH(D423,'     2022    '!D$2:D$1794,0))</f>
        <v>Slice - 5s</v>
      </c>
      <c r="D423" s="205" t="str">
        <f>INDEX('     2022    '!D:D,MATCH(A423,'     2022    '!AF:AF,0))</f>
        <v>CSL5024</v>
      </c>
      <c r="E423" s="204" t="str">
        <f>INDEX('     2022    '!$A$1:$BP$1563,MATCH(D423,'     2022    '!$D$1:$D$1794,0),MATCH(E$1,'     2022    '!$A$1:$BH$1,0))</f>
        <v>5s. Sea blue tail red glitter mine</v>
      </c>
      <c r="F423" s="206" t="str">
        <f>IFERROR(IF(LEFT(INDEX('     2022    '!AD$2:AD$1794,MATCH(D423,'     2022    '!D$2:D$1794,0)),4)="http",HYPERLINK(INDEX('     2022    '!AD$2:AD$1794,MATCH(D423,'     2022    '!D$2:D$1794,0)),"Video"),""),"")</f>
        <v>Video</v>
      </c>
      <c r="G423" s="207">
        <f>INDEX('     2022    '!$A$1:$AC$1563,MATCH($D423,'     2022    '!$D$1:$D$1794,0),MATCH(G$1,'     2022    '!$A$1:$AC$1,0))</f>
        <v>0</v>
      </c>
      <c r="H423" s="150"/>
      <c r="I423" s="152">
        <f>INDEX('     2022    '!$A$1:$AC$1563,MATCH($D423,'     2022    '!$D$1:$D$1794,0),MATCH(I$1,'     2022    '!$A$1:$AC$1,0))</f>
        <v>51.43</v>
      </c>
      <c r="J423" s="150"/>
      <c r="K423" s="151">
        <f t="shared" si="13"/>
        <v>5.9266768878137928</v>
      </c>
      <c r="L423" s="152">
        <f>INDEX('     2022    '!$A$1:$AC$1563,MATCH($D423,'     2022    '!$D$1:$D$1794,0),MATCH(L$1,'     2022    '!$A$1:$AC$1,0))</f>
        <v>53.932759679105516</v>
      </c>
      <c r="M423" s="152">
        <f>INDEX('     2022    '!$A$1:$AC$1563,MATCH($D423,'     2022    '!$D$1:$D$1794,0),MATCH(M$1,'     2022    '!$A$1:$AC$1,0))</f>
        <v>59.266768878137931</v>
      </c>
      <c r="N423" s="153" t="str">
        <f>INDEX('     2022    '!$A$1:$AC$1563,MATCH($D423,'     2022    '!$D$1:$D$1794,0),MATCH(N$1,'     2022    '!$A$1:$AC$1,0))</f>
        <v>30mm</v>
      </c>
      <c r="O423" s="154">
        <f>INDEX('     2022    '!$A$1:$AC$1563,MATCH($D423,'     2022    '!$D$1:$D$1794,0),MATCH(O$1,'     2022    '!$A$1:$AC$1,0))</f>
        <v>10</v>
      </c>
      <c r="P423" s="153">
        <f>INDEX('     2022    '!$A$1:$AC$1563,MATCH($D423,'     2022    '!$D$1:$D$1794,0),MATCH(P$1,'     2022    '!$A$1:$AC$1,0))</f>
        <v>3</v>
      </c>
      <c r="Q423" s="153" t="str">
        <f>INDEX('     2022    '!$A$1:$AC$1563,MATCH($D423,'     2022    '!$D$1:$D$1794,0),MATCH(Q$1,'     2022    '!$A$1:$AC$1,0))</f>
        <v>Yes</v>
      </c>
      <c r="R423" s="155">
        <f>INDEX('     2022    '!$A$1:$AC$1563,MATCH($D423,'     2022    '!$D$1:$D$1794,0),MATCH(R$1,'     2022    '!$A$1:$AC$1,0))</f>
        <v>8</v>
      </c>
      <c r="S423" s="155">
        <f>INDEX('     2022    '!$A$1:$AC$1563,MATCH($D423,'     2022    '!$D$1:$D$1794,0),MATCH(S$1,'     2022    '!$A$1:$AC$1,0))</f>
        <v>1.3</v>
      </c>
      <c r="T423" s="155">
        <f>INDEX('     2022    '!$A$1:$AC$1563,MATCH($D423,'     2022    '!$D$1:$D$1794,0),MATCH(T$1,'     2022    '!$A$1:$AC$1,0))</f>
        <v>0.3</v>
      </c>
      <c r="U423" s="154" t="str">
        <f>INDEX('     2022    '!$A$1:$AC$1563,MATCH($D423,'     2022    '!$D$1:$D$1794,0),MATCH(U$1,'     2022    '!$A$1:$AC$1,0))</f>
        <v>1.4G</v>
      </c>
      <c r="V423" s="153" t="str">
        <f>INDEX('     2022    '!$A$1:$AC$1563,MATCH($D423,'     2022    '!$D$1:$D$1794,0),MATCH(V$1,'     2022    '!$A$1:$AC$1,0))</f>
        <v>UN0336</v>
      </c>
      <c r="W423" s="153" t="str">
        <f>INDEX('     2022    '!$A$1:$AC$1563,MATCH($D423,'     2022    '!$D$1:$D$1794,0),MATCH(W$1,'     2022    '!$A$1:$AC$1,0))</f>
        <v>F4</v>
      </c>
      <c r="X423" s="151" t="str">
        <f>INDEX('     2022    '!$A$1:$AC$1563,MATCH($D423,'     2022    '!$D$1:$D$1794,0),MATCH(X$1,'     2022    '!$A$1:$AC$1,0))</f>
        <v/>
      </c>
      <c r="Y423" s="151" t="str">
        <f>INDEX('     2022    '!$A$1:$AC$1563,MATCH($D423,'     2022    '!$D$1:$D$1794,0),MATCH(Y$1,'     2022    '!$A$1:$AC$1,0))</f>
        <v/>
      </c>
      <c r="Z423" s="156">
        <f>INDEX('     2022    '!$A$1:$AC$1563,MATCH($D423,'     2022    '!$D$1:$D$1794,0),MATCH(Z$1,'     2022    '!$A$1:$AC$1,0))</f>
        <v>3.5900000000000001E-2</v>
      </c>
      <c r="AA423" s="153" t="str">
        <f>INDEX('     2022    '!$A$1:$AC$1563,MATCH($D423,'     2022    '!$D$1:$D$1794,0),MATCH(AA$1,'     2022    '!$A$1:$AC$1,0))</f>
        <v>1008-F4-69249673</v>
      </c>
      <c r="AB423" s="153" t="str">
        <f>INDEX('     2022    '!$A$1:$AC$1563,MATCH($D423,'     2022    '!$D$1:$D$1794,0),MATCH(AB$1,'     2022    '!$A$1:$AC$1,0))</f>
        <v>GB/HSE-358727</v>
      </c>
      <c r="AC423" s="153" t="str">
        <f>INDEX('     2022    '!$A$1:$AC$1563,MATCH($D423,'     2022    '!$D$1:$D$1794,0),MATCH(AC$1,'     2022    '!$A$1:$AC$1,0))</f>
        <v>8/15/2028</v>
      </c>
    </row>
    <row r="424" spans="1:29">
      <c r="A424" s="32">
        <f t="shared" si="12"/>
        <v>421</v>
      </c>
      <c r="B424" s="68" t="str">
        <f>INDEX('     2022    '!B$2:B$1794,MATCH(D424,'     2022    '!D$2:D$1794,0))</f>
        <v/>
      </c>
      <c r="C424" s="204" t="str">
        <f>INDEX('     2022    '!C$2:C$1794,MATCH(D424,'     2022    '!D$2:D$1794,0))</f>
        <v>Slice - 5s</v>
      </c>
      <c r="D424" s="205" t="str">
        <f>INDEX('     2022    '!D:D,MATCH(A424,'     2022    '!AF:AF,0))</f>
        <v>CSL5028</v>
      </c>
      <c r="E424" s="204" t="str">
        <f>INDEX('     2022    '!$A$1:$BP$1563,MATCH(D424,'     2022    '!$D$1:$D$1794,0),MATCH(E$1,'     2022    '!$A$1:$BH$1,0))</f>
        <v>5s. Green glitter tail w/green glitter mine</v>
      </c>
      <c r="F424" s="206" t="str">
        <f>IFERROR(IF(LEFT(INDEX('     2022    '!AD$2:AD$1794,MATCH(D424,'     2022    '!D$2:D$1794,0)),4)="http",HYPERLINK(INDEX('     2022    '!AD$2:AD$1794,MATCH(D424,'     2022    '!D$2:D$1794,0)),"Video"),""),"")</f>
        <v>Video</v>
      </c>
      <c r="G424" s="207">
        <f>INDEX('     2022    '!$A$1:$AC$1563,MATCH($D424,'     2022    '!$D$1:$D$1794,0),MATCH(G$1,'     2022    '!$A$1:$AC$1,0))</f>
        <v>0</v>
      </c>
      <c r="H424" s="150"/>
      <c r="I424" s="152">
        <f>INDEX('     2022    '!$A$1:$AC$1563,MATCH($D424,'     2022    '!$D$1:$D$1794,0),MATCH(I$1,'     2022    '!$A$1:$AC$1,0))</f>
        <v>51.43</v>
      </c>
      <c r="J424" s="150"/>
      <c r="K424" s="151">
        <f t="shared" si="13"/>
        <v>5.9266768878137928</v>
      </c>
      <c r="L424" s="152">
        <f>INDEX('     2022    '!$A$1:$AC$1563,MATCH($D424,'     2022    '!$D$1:$D$1794,0),MATCH(L$1,'     2022    '!$A$1:$AC$1,0))</f>
        <v>53.932759679105516</v>
      </c>
      <c r="M424" s="152">
        <f>INDEX('     2022    '!$A$1:$AC$1563,MATCH($D424,'     2022    '!$D$1:$D$1794,0),MATCH(M$1,'     2022    '!$A$1:$AC$1,0))</f>
        <v>59.266768878137931</v>
      </c>
      <c r="N424" s="153" t="str">
        <f>INDEX('     2022    '!$A$1:$AC$1563,MATCH($D424,'     2022    '!$D$1:$D$1794,0),MATCH(N$1,'     2022    '!$A$1:$AC$1,0))</f>
        <v>30mm</v>
      </c>
      <c r="O424" s="154">
        <f>INDEX('     2022    '!$A$1:$AC$1563,MATCH($D424,'     2022    '!$D$1:$D$1794,0),MATCH(O$1,'     2022    '!$A$1:$AC$1,0))</f>
        <v>10</v>
      </c>
      <c r="P424" s="153">
        <f>INDEX('     2022    '!$A$1:$AC$1563,MATCH($D424,'     2022    '!$D$1:$D$1794,0),MATCH(P$1,'     2022    '!$A$1:$AC$1,0))</f>
        <v>3</v>
      </c>
      <c r="Q424" s="153" t="str">
        <f>INDEX('     2022    '!$A$1:$AC$1563,MATCH($D424,'     2022    '!$D$1:$D$1794,0),MATCH(Q$1,'     2022    '!$A$1:$AC$1,0))</f>
        <v>Yes</v>
      </c>
      <c r="R424" s="155">
        <f>INDEX('     2022    '!$A$1:$AC$1563,MATCH($D424,'     2022    '!$D$1:$D$1794,0),MATCH(R$1,'     2022    '!$A$1:$AC$1,0))</f>
        <v>8</v>
      </c>
      <c r="S424" s="155">
        <f>INDEX('     2022    '!$A$1:$AC$1563,MATCH($D424,'     2022    '!$D$1:$D$1794,0),MATCH(S$1,'     2022    '!$A$1:$AC$1,0))</f>
        <v>1.3</v>
      </c>
      <c r="T424" s="155">
        <f>INDEX('     2022    '!$A$1:$AC$1563,MATCH($D424,'     2022    '!$D$1:$D$1794,0),MATCH(T$1,'     2022    '!$A$1:$AC$1,0))</f>
        <v>0.3</v>
      </c>
      <c r="U424" s="154" t="str">
        <f>INDEX('     2022    '!$A$1:$AC$1563,MATCH($D424,'     2022    '!$D$1:$D$1794,0),MATCH(U$1,'     2022    '!$A$1:$AC$1,0))</f>
        <v>1.4G</v>
      </c>
      <c r="V424" s="153" t="str">
        <f>INDEX('     2022    '!$A$1:$AC$1563,MATCH($D424,'     2022    '!$D$1:$D$1794,0),MATCH(V$1,'     2022    '!$A$1:$AC$1,0))</f>
        <v>UN0336</v>
      </c>
      <c r="W424" s="153" t="str">
        <f>INDEX('     2022    '!$A$1:$AC$1563,MATCH($D424,'     2022    '!$D$1:$D$1794,0),MATCH(W$1,'     2022    '!$A$1:$AC$1,0))</f>
        <v>F4</v>
      </c>
      <c r="X424" s="151" t="str">
        <f>INDEX('     2022    '!$A$1:$AC$1563,MATCH($D424,'     2022    '!$D$1:$D$1794,0),MATCH(X$1,'     2022    '!$A$1:$AC$1,0))</f>
        <v/>
      </c>
      <c r="Y424" s="151" t="str">
        <f>INDEX('     2022    '!$A$1:$AC$1563,MATCH($D424,'     2022    '!$D$1:$D$1794,0),MATCH(Y$1,'     2022    '!$A$1:$AC$1,0))</f>
        <v/>
      </c>
      <c r="Z424" s="156">
        <f>INDEX('     2022    '!$A$1:$AC$1563,MATCH($D424,'     2022    '!$D$1:$D$1794,0),MATCH(Z$1,'     2022    '!$A$1:$AC$1,0))</f>
        <v>3.5900000000000001E-2</v>
      </c>
      <c r="AA424" s="153" t="str">
        <f>INDEX('     2022    '!$A$1:$AC$1563,MATCH($D424,'     2022    '!$D$1:$D$1794,0),MATCH(AA$1,'     2022    '!$A$1:$AC$1,0))</f>
        <v>1008-F4-69249673</v>
      </c>
      <c r="AB424" s="153" t="str">
        <f>INDEX('     2022    '!$A$1:$AC$1563,MATCH($D424,'     2022    '!$D$1:$D$1794,0),MATCH(AB$1,'     2022    '!$A$1:$AC$1,0))</f>
        <v>GB/HSE-358728</v>
      </c>
      <c r="AC424" s="153" t="str">
        <f>INDEX('     2022    '!$A$1:$AC$1563,MATCH($D424,'     2022    '!$D$1:$D$1794,0),MATCH(AC$1,'     2022    '!$A$1:$AC$1,0))</f>
        <v>8/15/2028</v>
      </c>
    </row>
    <row r="425" spans="1:29">
      <c r="A425" s="32">
        <f t="shared" si="12"/>
        <v>422</v>
      </c>
      <c r="B425" s="68" t="str">
        <f>INDEX('     2022    '!B$2:B$1794,MATCH(D425,'     2022    '!D$2:D$1794,0))</f>
        <v/>
      </c>
      <c r="C425" s="204" t="str">
        <f>INDEX('     2022    '!C$2:C$1794,MATCH(D425,'     2022    '!D$2:D$1794,0))</f>
        <v>Slice - 5s</v>
      </c>
      <c r="D425" s="205" t="str">
        <f>INDEX('     2022    '!D:D,MATCH(A425,'     2022    '!AF:AF,0))</f>
        <v>CSL5029</v>
      </c>
      <c r="E425" s="204" t="str">
        <f>INDEX('     2022    '!$A$1:$BP$1563,MATCH(D425,'     2022    '!$D$1:$D$1794,0),MATCH(E$1,'     2022    '!$A$1:$BH$1,0))</f>
        <v>5s. Silver glitter tail w/silver glitter mine</v>
      </c>
      <c r="F425" s="206" t="str">
        <f>IFERROR(IF(LEFT(INDEX('     2022    '!AD$2:AD$1794,MATCH(D425,'     2022    '!D$2:D$1794,0)),4)="http",HYPERLINK(INDEX('     2022    '!AD$2:AD$1794,MATCH(D425,'     2022    '!D$2:D$1794,0)),"Video"),""),"")</f>
        <v>Video</v>
      </c>
      <c r="G425" s="207">
        <f>INDEX('     2022    '!$A$1:$AC$1563,MATCH($D425,'     2022    '!$D$1:$D$1794,0),MATCH(G$1,'     2022    '!$A$1:$AC$1,0))</f>
        <v>0</v>
      </c>
      <c r="H425" s="150"/>
      <c r="I425" s="152">
        <f>INDEX('     2022    '!$A$1:$AC$1563,MATCH($D425,'     2022    '!$D$1:$D$1794,0),MATCH(I$1,'     2022    '!$A$1:$AC$1,0))</f>
        <v>51.43</v>
      </c>
      <c r="J425" s="150"/>
      <c r="K425" s="151">
        <f t="shared" si="13"/>
        <v>5.9266768878137928</v>
      </c>
      <c r="L425" s="152">
        <f>INDEX('     2022    '!$A$1:$AC$1563,MATCH($D425,'     2022    '!$D$1:$D$1794,0),MATCH(L$1,'     2022    '!$A$1:$AC$1,0))</f>
        <v>53.932759679105516</v>
      </c>
      <c r="M425" s="152">
        <f>INDEX('     2022    '!$A$1:$AC$1563,MATCH($D425,'     2022    '!$D$1:$D$1794,0),MATCH(M$1,'     2022    '!$A$1:$AC$1,0))</f>
        <v>59.266768878137931</v>
      </c>
      <c r="N425" s="153" t="str">
        <f>INDEX('     2022    '!$A$1:$AC$1563,MATCH($D425,'     2022    '!$D$1:$D$1794,0),MATCH(N$1,'     2022    '!$A$1:$AC$1,0))</f>
        <v>30mm</v>
      </c>
      <c r="O425" s="154">
        <f>INDEX('     2022    '!$A$1:$AC$1563,MATCH($D425,'     2022    '!$D$1:$D$1794,0),MATCH(O$1,'     2022    '!$A$1:$AC$1,0))</f>
        <v>10</v>
      </c>
      <c r="P425" s="153">
        <f>INDEX('     2022    '!$A$1:$AC$1563,MATCH($D425,'     2022    '!$D$1:$D$1794,0),MATCH(P$1,'     2022    '!$A$1:$AC$1,0))</f>
        <v>3</v>
      </c>
      <c r="Q425" s="153" t="str">
        <f>INDEX('     2022    '!$A$1:$AC$1563,MATCH($D425,'     2022    '!$D$1:$D$1794,0),MATCH(Q$1,'     2022    '!$A$1:$AC$1,0))</f>
        <v>Yes</v>
      </c>
      <c r="R425" s="155">
        <f>INDEX('     2022    '!$A$1:$AC$1563,MATCH($D425,'     2022    '!$D$1:$D$1794,0),MATCH(R$1,'     2022    '!$A$1:$AC$1,0))</f>
        <v>7</v>
      </c>
      <c r="S425" s="155">
        <f>INDEX('     2022    '!$A$1:$AC$1563,MATCH($D425,'     2022    '!$D$1:$D$1794,0),MATCH(S$1,'     2022    '!$A$1:$AC$1,0))</f>
        <v>1.3</v>
      </c>
      <c r="T425" s="155">
        <f>INDEX('     2022    '!$A$1:$AC$1563,MATCH($D425,'     2022    '!$D$1:$D$1794,0),MATCH(T$1,'     2022    '!$A$1:$AC$1,0))</f>
        <v>0.3</v>
      </c>
      <c r="U425" s="154" t="str">
        <f>INDEX('     2022    '!$A$1:$AC$1563,MATCH($D425,'     2022    '!$D$1:$D$1794,0),MATCH(U$1,'     2022    '!$A$1:$AC$1,0))</f>
        <v>1.4G</v>
      </c>
      <c r="V425" s="153" t="str">
        <f>INDEX('     2022    '!$A$1:$AC$1563,MATCH($D425,'     2022    '!$D$1:$D$1794,0),MATCH(V$1,'     2022    '!$A$1:$AC$1,0))</f>
        <v>UN0336</v>
      </c>
      <c r="W425" s="153" t="str">
        <f>INDEX('     2022    '!$A$1:$AC$1563,MATCH($D425,'     2022    '!$D$1:$D$1794,0),MATCH(W$1,'     2022    '!$A$1:$AC$1,0))</f>
        <v>F4</v>
      </c>
      <c r="X425" s="151" t="str">
        <f>INDEX('     2022    '!$A$1:$AC$1563,MATCH($D425,'     2022    '!$D$1:$D$1794,0),MATCH(X$1,'     2022    '!$A$1:$AC$1,0))</f>
        <v/>
      </c>
      <c r="Y425" s="151" t="str">
        <f>INDEX('     2022    '!$A$1:$AC$1563,MATCH($D425,'     2022    '!$D$1:$D$1794,0),MATCH(Y$1,'     2022    '!$A$1:$AC$1,0))</f>
        <v/>
      </c>
      <c r="Z425" s="156">
        <f>INDEX('     2022    '!$A$1:$AC$1563,MATCH($D425,'     2022    '!$D$1:$D$1794,0),MATCH(Z$1,'     2022    '!$A$1:$AC$1,0))</f>
        <v>3.5900000000000001E-2</v>
      </c>
      <c r="AA425" s="153" t="str">
        <f>INDEX('     2022    '!$A$1:$AC$1563,MATCH($D425,'     2022    '!$D$1:$D$1794,0),MATCH(AA$1,'     2022    '!$A$1:$AC$1,0))</f>
        <v>1008-F4-69249673</v>
      </c>
      <c r="AB425" s="153" t="str">
        <f>INDEX('     2022    '!$A$1:$AC$1563,MATCH($D425,'     2022    '!$D$1:$D$1794,0),MATCH(AB$1,'     2022    '!$A$1:$AC$1,0))</f>
        <v>GB/HSE-358729</v>
      </c>
      <c r="AC425" s="153" t="str">
        <f>INDEX('     2022    '!$A$1:$AC$1563,MATCH($D425,'     2022    '!$D$1:$D$1794,0),MATCH(AC$1,'     2022    '!$A$1:$AC$1,0))</f>
        <v>8/15/2028</v>
      </c>
    </row>
    <row r="426" spans="1:29">
      <c r="A426" s="32">
        <f t="shared" si="12"/>
        <v>423</v>
      </c>
      <c r="B426" s="68" t="str">
        <f>INDEX('     2022    '!B$2:B$1794,MATCH(D426,'     2022    '!D$2:D$1794,0))</f>
        <v/>
      </c>
      <c r="C426" s="204" t="str">
        <f>INDEX('     2022    '!C$2:C$1794,MATCH(D426,'     2022    '!D$2:D$1794,0))</f>
        <v>Slice - 5s</v>
      </c>
      <c r="D426" s="205" t="str">
        <f>INDEX('     2022    '!D:D,MATCH(A426,'     2022    '!AF:AF,0))</f>
        <v>CSL5008</v>
      </c>
      <c r="E426" s="204" t="str">
        <f>INDEX('     2022    '!$A$1:$BP$1563,MATCH(D426,'     2022    '!$D$1:$D$1794,0),MATCH(E$1,'     2022    '!$A$1:$BH$1,0))</f>
        <v>5s. Swimming dragon snowing</v>
      </c>
      <c r="F426" s="206" t="str">
        <f>IFERROR(IF(LEFT(INDEX('     2022    '!AD$2:AD$1794,MATCH(D426,'     2022    '!D$2:D$1794,0)),4)="http",HYPERLINK(INDEX('     2022    '!AD$2:AD$1794,MATCH(D426,'     2022    '!D$2:D$1794,0)),"Video"),""),"")</f>
        <v>Video</v>
      </c>
      <c r="G426" s="207">
        <f>INDEX('     2022    '!$A$1:$AC$1563,MATCH($D426,'     2022    '!$D$1:$D$1794,0),MATCH(G$1,'     2022    '!$A$1:$AC$1,0))</f>
        <v>5</v>
      </c>
      <c r="H426" s="150"/>
      <c r="I426" s="152">
        <f>INDEX('     2022    '!$A$1:$AC$1563,MATCH($D426,'     2022    '!$D$1:$D$1794,0),MATCH(I$1,'     2022    '!$A$1:$AC$1,0))</f>
        <v>113.68</v>
      </c>
      <c r="J426" s="150"/>
      <c r="K426" s="151">
        <f t="shared" si="13"/>
        <v>20.610962567327849</v>
      </c>
      <c r="L426" s="152">
        <f>INDEX('     2022    '!$A$1:$AC$1563,MATCH($D426,'     2022    '!$D$1:$D$1794,0),MATCH(L$1,'     2022    '!$A$1:$AC$1,0))</f>
        <v>115.95360000000001</v>
      </c>
      <c r="M426" s="152">
        <f>INDEX('     2022    '!$A$1:$AC$1563,MATCH($D426,'     2022    '!$D$1:$D$1794,0),MATCH(M$1,'     2022    '!$A$1:$AC$1,0))</f>
        <v>123.66577540396709</v>
      </c>
      <c r="N426" s="153" t="str">
        <f>INDEX('     2022    '!$A$1:$AC$1563,MATCH($D426,'     2022    '!$D$1:$D$1794,0),MATCH(N$1,'     2022    '!$A$1:$AC$1,0))</f>
        <v>50mm</v>
      </c>
      <c r="O426" s="154">
        <f>INDEX('     2022    '!$A$1:$AC$1563,MATCH($D426,'     2022    '!$D$1:$D$1794,0),MATCH(O$1,'     2022    '!$A$1:$AC$1,0))</f>
        <v>6</v>
      </c>
      <c r="P426" s="153">
        <f>INDEX('     2022    '!$A$1:$AC$1563,MATCH($D426,'     2022    '!$D$1:$D$1794,0),MATCH(P$1,'     2022    '!$A$1:$AC$1,0))</f>
        <v>3</v>
      </c>
      <c r="Q426" s="153" t="str">
        <f>INDEX('     2022    '!$A$1:$AC$1563,MATCH($D426,'     2022    '!$D$1:$D$1794,0),MATCH(Q$1,'     2022    '!$A$1:$AC$1,0))</f>
        <v>Yes</v>
      </c>
      <c r="R426" s="155">
        <f>INDEX('     2022    '!$A$1:$AC$1563,MATCH($D426,'     2022    '!$D$1:$D$1794,0),MATCH(R$1,'     2022    '!$A$1:$AC$1,0))</f>
        <v>18</v>
      </c>
      <c r="S426" s="155">
        <f>INDEX('     2022    '!$A$1:$AC$1563,MATCH($D426,'     2022    '!$D$1:$D$1794,0),MATCH(S$1,'     2022    '!$A$1:$AC$1,0))</f>
        <v>2.91</v>
      </c>
      <c r="T426" s="155">
        <f>INDEX('     2022    '!$A$1:$AC$1563,MATCH($D426,'     2022    '!$D$1:$D$1794,0),MATCH(T$1,'     2022    '!$A$1:$AC$1,0))</f>
        <v>0.3</v>
      </c>
      <c r="U426" s="154" t="str">
        <f>INDEX('     2022    '!$A$1:$AC$1563,MATCH($D426,'     2022    '!$D$1:$D$1794,0),MATCH(U$1,'     2022    '!$A$1:$AC$1,0))</f>
        <v>1.4G</v>
      </c>
      <c r="V426" s="153" t="str">
        <f>INDEX('     2022    '!$A$1:$AC$1563,MATCH($D426,'     2022    '!$D$1:$D$1794,0),MATCH(V$1,'     2022    '!$A$1:$AC$1,0))</f>
        <v>UN0336</v>
      </c>
      <c r="W426" s="153" t="str">
        <f>INDEX('     2022    '!$A$1:$AC$1563,MATCH($D426,'     2022    '!$D$1:$D$1794,0),MATCH(W$1,'     2022    '!$A$1:$AC$1,0))</f>
        <v>F4</v>
      </c>
      <c r="X426" s="151" t="str">
        <f>INDEX('     2022    '!$A$1:$AC$1563,MATCH($D426,'     2022    '!$D$1:$D$1794,0),MATCH(X$1,'     2022    '!$A$1:$AC$1,0))</f>
        <v/>
      </c>
      <c r="Y426" s="151" t="str">
        <f>INDEX('     2022    '!$A$1:$AC$1563,MATCH($D426,'     2022    '!$D$1:$D$1794,0),MATCH(Y$1,'     2022    '!$A$1:$AC$1,0))</f>
        <v/>
      </c>
      <c r="Z426" s="156">
        <f>INDEX('     2022    '!$A$1:$AC$1563,MATCH($D426,'     2022    '!$D$1:$D$1794,0),MATCH(Z$1,'     2022    '!$A$1:$AC$1,0))</f>
        <v>7.9399999999999998E-2</v>
      </c>
      <c r="AA426" s="153" t="str">
        <f>INDEX('     2022    '!$A$1:$AC$1563,MATCH($D426,'     2022    '!$D$1:$D$1794,0),MATCH(AA$1,'     2022    '!$A$1:$AC$1,0))</f>
        <v>1008-F4-69249662</v>
      </c>
      <c r="AB426" s="153" t="str">
        <f>INDEX('     2022    '!$A$1:$AC$1563,MATCH($D426,'     2022    '!$D$1:$D$1794,0),MATCH(AB$1,'     2022    '!$A$1:$AC$1,0))</f>
        <v>GB/HSE-355758</v>
      </c>
      <c r="AC426" s="153" t="str">
        <f>INDEX('     2022    '!$A$1:$AC$1563,MATCH($D426,'     2022    '!$D$1:$D$1794,0),MATCH(AC$1,'     2022    '!$A$1:$AC$1,0))</f>
        <v>8/3/2027</v>
      </c>
    </row>
    <row r="427" spans="1:29">
      <c r="A427" s="32">
        <f t="shared" si="12"/>
        <v>424</v>
      </c>
      <c r="B427" s="68" t="str">
        <f>INDEX('     2022    '!B$2:B$1794,MATCH(D427,'     2022    '!D$2:D$1794,0))</f>
        <v/>
      </c>
      <c r="C427" s="204" t="str">
        <f>INDEX('     2022    '!C$2:C$1794,MATCH(D427,'     2022    '!D$2:D$1794,0))</f>
        <v>Slice - 7s</v>
      </c>
      <c r="D427" s="205" t="str">
        <f>INDEX('     2022    '!D:D,MATCH(A427,'     2022    '!AF:AF,0))</f>
        <v>CSL0702-4</v>
      </c>
      <c r="E427" s="204" t="str">
        <f>INDEX('     2022    '!$A$1:$BP$1563,MATCH(D427,'     2022    '!$D$1:$D$1794,0),MATCH(E$1,'     2022    '!$A$1:$BH$1,0))</f>
        <v>7s. Purple bouquet</v>
      </c>
      <c r="F427" s="206" t="str">
        <f>IFERROR(IF(LEFT(INDEX('     2022    '!AD$2:AD$1794,MATCH(D427,'     2022    '!D$2:D$1794,0)),4)="http",HYPERLINK(INDEX('     2022    '!AD$2:AD$1794,MATCH(D427,'     2022    '!D$2:D$1794,0)),"Video"),""),"")</f>
        <v>Video</v>
      </c>
      <c r="G427" s="207">
        <f>INDEX('     2022    '!$A$1:$AC$1563,MATCH($D427,'     2022    '!$D$1:$D$1794,0),MATCH(G$1,'     2022    '!$A$1:$AC$1,0))</f>
        <v>0</v>
      </c>
      <c r="H427" s="150"/>
      <c r="I427" s="152">
        <f>INDEX('     2022    '!$A$1:$AC$1563,MATCH($D427,'     2022    '!$D$1:$D$1794,0),MATCH(I$1,'     2022    '!$A$1:$AC$1,0))</f>
        <v>110.61</v>
      </c>
      <c r="J427" s="150"/>
      <c r="K427" s="151">
        <f t="shared" si="13"/>
        <v>21.201666666666668</v>
      </c>
      <c r="L427" s="152">
        <f>INDEX('     2022    '!$A$1:$AC$1563,MATCH($D427,'     2022    '!$D$1:$D$1794,0),MATCH(L$1,'     2022    '!$A$1:$AC$1,0))</f>
        <v>115.76110000000001</v>
      </c>
      <c r="M427" s="152">
        <f>INDEX('     2022    '!$A$1:$AC$1563,MATCH($D427,'     2022    '!$D$1:$D$1794,0),MATCH(M$1,'     2022    '!$A$1:$AC$1,0))</f>
        <v>127.21000000000001</v>
      </c>
      <c r="N427" s="153" t="str">
        <f>INDEX('     2022    '!$A$1:$AC$1563,MATCH($D427,'     2022    '!$D$1:$D$1794,0),MATCH(N$1,'     2022    '!$A$1:$AC$1,0))</f>
        <v>49mm</v>
      </c>
      <c r="O427" s="154">
        <f>INDEX('     2022    '!$A$1:$AC$1563,MATCH($D427,'     2022    '!$D$1:$D$1794,0),MATCH(O$1,'     2022    '!$A$1:$AC$1,0))</f>
        <v>6</v>
      </c>
      <c r="P427" s="153">
        <f>INDEX('     2022    '!$A$1:$AC$1563,MATCH($D427,'     2022    '!$D$1:$D$1794,0),MATCH(P$1,'     2022    '!$A$1:$AC$1,0))</f>
        <v>3</v>
      </c>
      <c r="Q427" s="153" t="str">
        <f>INDEX('     2022    '!$A$1:$AC$1563,MATCH($D427,'     2022    '!$D$1:$D$1794,0),MATCH(Q$1,'     2022    '!$A$1:$AC$1,0))</f>
        <v>Yes</v>
      </c>
      <c r="R427" s="155">
        <f>INDEX('     2022    '!$A$1:$AC$1563,MATCH($D427,'     2022    '!$D$1:$D$1794,0),MATCH(R$1,'     2022    '!$A$1:$AC$1,0))</f>
        <v>19</v>
      </c>
      <c r="S427" s="155">
        <f>INDEX('     2022    '!$A$1:$AC$1563,MATCH($D427,'     2022    '!$D$1:$D$1794,0),MATCH(S$1,'     2022    '!$A$1:$AC$1,0))</f>
        <v>3.36</v>
      </c>
      <c r="T427" s="155">
        <f>INDEX('     2022    '!$A$1:$AC$1563,MATCH($D427,'     2022    '!$D$1:$D$1794,0),MATCH(T$1,'     2022    '!$A$1:$AC$1,0))</f>
        <v>0.3</v>
      </c>
      <c r="U427" s="154" t="str">
        <f>INDEX('     2022    '!$A$1:$AC$1563,MATCH($D427,'     2022    '!$D$1:$D$1794,0),MATCH(U$1,'     2022    '!$A$1:$AC$1,0))</f>
        <v>1.4G</v>
      </c>
      <c r="V427" s="153" t="str">
        <f>INDEX('     2022    '!$A$1:$AC$1563,MATCH($D427,'     2022    '!$D$1:$D$1794,0),MATCH(V$1,'     2022    '!$A$1:$AC$1,0))</f>
        <v>UN0336</v>
      </c>
      <c r="W427" s="153" t="str">
        <f>INDEX('     2022    '!$A$1:$AC$1563,MATCH($D427,'     2022    '!$D$1:$D$1794,0),MATCH(W$1,'     2022    '!$A$1:$AC$1,0))</f>
        <v>F4</v>
      </c>
      <c r="X427" s="151" t="str">
        <f>INDEX('     2022    '!$A$1:$AC$1563,MATCH($D427,'     2022    '!$D$1:$D$1794,0),MATCH(X$1,'     2022    '!$A$1:$AC$1,0))</f>
        <v/>
      </c>
      <c r="Y427" s="151" t="str">
        <f>INDEX('     2022    '!$A$1:$AC$1563,MATCH($D427,'     2022    '!$D$1:$D$1794,0),MATCH(Y$1,'     2022    '!$A$1:$AC$1,0))</f>
        <v/>
      </c>
      <c r="Z427" s="156">
        <f>INDEX('     2022    '!$A$1:$AC$1563,MATCH($D427,'     2022    '!$D$1:$D$1794,0),MATCH(Z$1,'     2022    '!$A$1:$AC$1,0))</f>
        <v>9.6000000000000002E-2</v>
      </c>
      <c r="AA427" s="153" t="str">
        <f>INDEX('     2022    '!$A$1:$AC$1563,MATCH($D427,'     2022    '!$D$1:$D$1794,0),MATCH(AA$1,'     2022    '!$A$1:$AC$1,0))</f>
        <v>1008-F4-69249662</v>
      </c>
      <c r="AB427" s="153" t="str">
        <f>INDEX('     2022    '!$A$1:$AC$1563,MATCH($D427,'     2022    '!$D$1:$D$1794,0),MATCH(AB$1,'     2022    '!$A$1:$AC$1,0))</f>
        <v>GB/HSE-348298</v>
      </c>
      <c r="AC427" s="153" t="str">
        <f>INDEX('     2022    '!$A$1:$AC$1563,MATCH($D427,'     2022    '!$D$1:$D$1794,0),MATCH(AC$1,'     2022    '!$A$1:$AC$1,0))</f>
        <v>2/4/2030</v>
      </c>
    </row>
    <row r="428" spans="1:29">
      <c r="A428" s="32">
        <f t="shared" si="12"/>
        <v>425</v>
      </c>
      <c r="B428" s="68" t="str">
        <f>INDEX('     2022    '!B$2:B$1794,MATCH(D428,'     2022    '!D$2:D$1794,0))</f>
        <v/>
      </c>
      <c r="C428" s="204" t="str">
        <f>INDEX('     2022    '!C$2:C$1794,MATCH(D428,'     2022    '!D$2:D$1794,0))</f>
        <v>Slice - 7s</v>
      </c>
      <c r="D428" s="205" t="str">
        <f>INDEX('     2022    '!D:D,MATCH(A428,'     2022    '!AF:AF,0))</f>
        <v>CSL0702-1</v>
      </c>
      <c r="E428" s="204" t="str">
        <f>INDEX('     2022    '!$A$1:$BP$1563,MATCH(D428,'     2022    '!$D$1:$D$1794,0),MATCH(E$1,'     2022    '!$A$1:$BH$1,0))</f>
        <v>7s. Red bouquet</v>
      </c>
      <c r="F428" s="206" t="str">
        <f>IFERROR(IF(LEFT(INDEX('     2022    '!AD$2:AD$1794,MATCH(D428,'     2022    '!D$2:D$1794,0)),4)="http",HYPERLINK(INDEX('     2022    '!AD$2:AD$1794,MATCH(D428,'     2022    '!D$2:D$1794,0)),"Video"),""),"")</f>
        <v>Video</v>
      </c>
      <c r="G428" s="207">
        <f>INDEX('     2022    '!$A$1:$AC$1563,MATCH($D428,'     2022    '!$D$1:$D$1794,0),MATCH(G$1,'     2022    '!$A$1:$AC$1,0))</f>
        <v>1</v>
      </c>
      <c r="H428" s="150"/>
      <c r="I428" s="152">
        <f>INDEX('     2022    '!$A$1:$AC$1563,MATCH($D428,'     2022    '!$D$1:$D$1794,0),MATCH(I$1,'     2022    '!$A$1:$AC$1,0))</f>
        <v>136.52000000000001</v>
      </c>
      <c r="J428" s="150"/>
      <c r="K428" s="151">
        <f t="shared" si="13"/>
        <v>23.208400000000001</v>
      </c>
      <c r="L428" s="152">
        <f>INDEX('     2022    '!$A$1:$AC$1563,MATCH($D428,'     2022    '!$D$1:$D$1794,0),MATCH(L$1,'     2022    '!$A$1:$AC$1,0))</f>
        <v>139.25040000000001</v>
      </c>
      <c r="M428" s="152">
        <f>INDEX('     2022    '!$A$1:$AC$1563,MATCH($D428,'     2022    '!$D$1:$D$1794,0),MATCH(M$1,'     2022    '!$A$1:$AC$1,0))</f>
        <v>139.25040000000001</v>
      </c>
      <c r="N428" s="153" t="str">
        <f>INDEX('     2022    '!$A$1:$AC$1563,MATCH($D428,'     2022    '!$D$1:$D$1794,0),MATCH(N$1,'     2022    '!$A$1:$AC$1,0))</f>
        <v>49mm</v>
      </c>
      <c r="O428" s="154">
        <f>INDEX('     2022    '!$A$1:$AC$1563,MATCH($D428,'     2022    '!$D$1:$D$1794,0),MATCH(O$1,'     2022    '!$A$1:$AC$1,0))</f>
        <v>6</v>
      </c>
      <c r="P428" s="153">
        <f>INDEX('     2022    '!$A$1:$AC$1563,MATCH($D428,'     2022    '!$D$1:$D$1794,0),MATCH(P$1,'     2022    '!$A$1:$AC$1,0))</f>
        <v>3</v>
      </c>
      <c r="Q428" s="153" t="str">
        <f>INDEX('     2022    '!$A$1:$AC$1563,MATCH($D428,'     2022    '!$D$1:$D$1794,0),MATCH(Q$1,'     2022    '!$A$1:$AC$1,0))</f>
        <v>Yes</v>
      </c>
      <c r="R428" s="155">
        <f>INDEX('     2022    '!$A$1:$AC$1563,MATCH($D428,'     2022    '!$D$1:$D$1794,0),MATCH(R$1,'     2022    '!$A$1:$AC$1,0))</f>
        <v>19</v>
      </c>
      <c r="S428" s="155">
        <f>INDEX('     2022    '!$A$1:$AC$1563,MATCH($D428,'     2022    '!$D$1:$D$1794,0),MATCH(S$1,'     2022    '!$A$1:$AC$1,0))</f>
        <v>2.31</v>
      </c>
      <c r="T428" s="155">
        <f>INDEX('     2022    '!$A$1:$AC$1563,MATCH($D428,'     2022    '!$D$1:$D$1794,0),MATCH(T$1,'     2022    '!$A$1:$AC$1,0))</f>
        <v>0.3</v>
      </c>
      <c r="U428" s="154" t="str">
        <f>INDEX('     2022    '!$A$1:$AC$1563,MATCH($D428,'     2022    '!$D$1:$D$1794,0),MATCH(U$1,'     2022    '!$A$1:$AC$1,0))</f>
        <v>1.4G</v>
      </c>
      <c r="V428" s="153" t="str">
        <f>INDEX('     2022    '!$A$1:$AC$1563,MATCH($D428,'     2022    '!$D$1:$D$1794,0),MATCH(V$1,'     2022    '!$A$1:$AC$1,0))</f>
        <v>UN0336</v>
      </c>
      <c r="W428" s="153" t="str">
        <f>INDEX('     2022    '!$A$1:$AC$1563,MATCH($D428,'     2022    '!$D$1:$D$1794,0),MATCH(W$1,'     2022    '!$A$1:$AC$1,0))</f>
        <v>F4</v>
      </c>
      <c r="X428" s="151" t="str">
        <f>INDEX('     2022    '!$A$1:$AC$1563,MATCH($D428,'     2022    '!$D$1:$D$1794,0),MATCH(X$1,'     2022    '!$A$1:$AC$1,0))</f>
        <v/>
      </c>
      <c r="Y428" s="151" t="str">
        <f>INDEX('     2022    '!$A$1:$AC$1563,MATCH($D428,'     2022    '!$D$1:$D$1794,0),MATCH(Y$1,'     2022    '!$A$1:$AC$1,0))</f>
        <v/>
      </c>
      <c r="Z428" s="156">
        <f>INDEX('     2022    '!$A$1:$AC$1563,MATCH($D428,'     2022    '!$D$1:$D$1794,0),MATCH(Z$1,'     2022    '!$A$1:$AC$1,0))</f>
        <v>9.6000000000000002E-2</v>
      </c>
      <c r="AA428" s="153" t="str">
        <f>INDEX('     2022    '!$A$1:$AC$1563,MATCH($D428,'     2022    '!$D$1:$D$1794,0),MATCH(AA$1,'     2022    '!$A$1:$AC$1,0))</f>
        <v>1008-F4-69249662</v>
      </c>
      <c r="AB428" s="153" t="str">
        <f>INDEX('     2022    '!$A$1:$AC$1563,MATCH($D428,'     2022    '!$D$1:$D$1794,0),MATCH(AB$1,'     2022    '!$A$1:$AC$1,0))</f>
        <v>GB/HSE-348295</v>
      </c>
      <c r="AC428" s="153" t="str">
        <f>INDEX('     2022    '!$A$1:$AC$1563,MATCH($D428,'     2022    '!$D$1:$D$1794,0),MATCH(AC$1,'     2022    '!$A$1:$AC$1,0))</f>
        <v>2/4/2030</v>
      </c>
    </row>
    <row r="429" spans="1:29">
      <c r="A429" s="32">
        <f t="shared" si="12"/>
        <v>426</v>
      </c>
      <c r="B429" s="68" t="str">
        <f>INDEX('     2022    '!B$2:B$1794,MATCH(D429,'     2022    '!D$2:D$1794,0))</f>
        <v/>
      </c>
      <c r="C429" s="204" t="str">
        <f>INDEX('     2022    '!C$2:C$1794,MATCH(D429,'     2022    '!D$2:D$1794,0))</f>
        <v>Slice - 7s</v>
      </c>
      <c r="D429" s="205" t="str">
        <f>INDEX('     2022    '!D:D,MATCH(A429,'     2022    '!AF:AF,0))</f>
        <v>CSL0702-2</v>
      </c>
      <c r="E429" s="204" t="str">
        <f>INDEX('     2022    '!$A$1:$BP$1563,MATCH(D429,'     2022    '!$D$1:$D$1794,0),MATCH(E$1,'     2022    '!$A$1:$BH$1,0))</f>
        <v>7s. Blue bouquet</v>
      </c>
      <c r="F429" s="206" t="str">
        <f>IFERROR(IF(LEFT(INDEX('     2022    '!AD$2:AD$1794,MATCH(D429,'     2022    '!D$2:D$1794,0)),4)="http",HYPERLINK(INDEX('     2022    '!AD$2:AD$1794,MATCH(D429,'     2022    '!D$2:D$1794,0)),"Video"),""),"")</f>
        <v>Video</v>
      </c>
      <c r="G429" s="207">
        <f>INDEX('     2022    '!$A$1:$AC$1563,MATCH($D429,'     2022    '!$D$1:$D$1794,0),MATCH(G$1,'     2022    '!$A$1:$AC$1,0))</f>
        <v>0</v>
      </c>
      <c r="H429" s="150"/>
      <c r="I429" s="152">
        <f>INDEX('     2022    '!$A$1:$AC$1563,MATCH($D429,'     2022    '!$D$1:$D$1794,0),MATCH(I$1,'     2022    '!$A$1:$AC$1,0))</f>
        <v>136.52000000000001</v>
      </c>
      <c r="J429" s="150"/>
      <c r="K429" s="151">
        <f t="shared" si="13"/>
        <v>26.166666666666668</v>
      </c>
      <c r="L429" s="152">
        <f>INDEX('     2022    '!$A$1:$AC$1563,MATCH($D429,'     2022    '!$D$1:$D$1794,0),MATCH(L$1,'     2022    '!$A$1:$AC$1,0))</f>
        <v>142.87</v>
      </c>
      <c r="M429" s="152">
        <f>INDEX('     2022    '!$A$1:$AC$1563,MATCH($D429,'     2022    '!$D$1:$D$1794,0),MATCH(M$1,'     2022    '!$A$1:$AC$1,0))</f>
        <v>157</v>
      </c>
      <c r="N429" s="153" t="str">
        <f>INDEX('     2022    '!$A$1:$AC$1563,MATCH($D429,'     2022    '!$D$1:$D$1794,0),MATCH(N$1,'     2022    '!$A$1:$AC$1,0))</f>
        <v>49mm</v>
      </c>
      <c r="O429" s="154">
        <f>INDEX('     2022    '!$A$1:$AC$1563,MATCH($D429,'     2022    '!$D$1:$D$1794,0),MATCH(O$1,'     2022    '!$A$1:$AC$1,0))</f>
        <v>6</v>
      </c>
      <c r="P429" s="153">
        <f>INDEX('     2022    '!$A$1:$AC$1563,MATCH($D429,'     2022    '!$D$1:$D$1794,0),MATCH(P$1,'     2022    '!$A$1:$AC$1,0))</f>
        <v>3</v>
      </c>
      <c r="Q429" s="153" t="str">
        <f>INDEX('     2022    '!$A$1:$AC$1563,MATCH($D429,'     2022    '!$D$1:$D$1794,0),MATCH(Q$1,'     2022    '!$A$1:$AC$1,0))</f>
        <v>Yes</v>
      </c>
      <c r="R429" s="155">
        <f>INDEX('     2022    '!$A$1:$AC$1563,MATCH($D429,'     2022    '!$D$1:$D$1794,0),MATCH(R$1,'     2022    '!$A$1:$AC$1,0))</f>
        <v>19</v>
      </c>
      <c r="S429" s="155">
        <f>INDEX('     2022    '!$A$1:$AC$1563,MATCH($D429,'     2022    '!$D$1:$D$1794,0),MATCH(S$1,'     2022    '!$A$1:$AC$1,0))</f>
        <v>2.31</v>
      </c>
      <c r="T429" s="155">
        <f>INDEX('     2022    '!$A$1:$AC$1563,MATCH($D429,'     2022    '!$D$1:$D$1794,0),MATCH(T$1,'     2022    '!$A$1:$AC$1,0))</f>
        <v>0.3</v>
      </c>
      <c r="U429" s="154" t="str">
        <f>INDEX('     2022    '!$A$1:$AC$1563,MATCH($D429,'     2022    '!$D$1:$D$1794,0),MATCH(U$1,'     2022    '!$A$1:$AC$1,0))</f>
        <v>1.4G</v>
      </c>
      <c r="V429" s="153" t="str">
        <f>INDEX('     2022    '!$A$1:$AC$1563,MATCH($D429,'     2022    '!$D$1:$D$1794,0),MATCH(V$1,'     2022    '!$A$1:$AC$1,0))</f>
        <v>UN0336</v>
      </c>
      <c r="W429" s="153" t="str">
        <f>INDEX('     2022    '!$A$1:$AC$1563,MATCH($D429,'     2022    '!$D$1:$D$1794,0),MATCH(W$1,'     2022    '!$A$1:$AC$1,0))</f>
        <v>F4</v>
      </c>
      <c r="X429" s="151" t="str">
        <f>INDEX('     2022    '!$A$1:$AC$1563,MATCH($D429,'     2022    '!$D$1:$D$1794,0),MATCH(X$1,'     2022    '!$A$1:$AC$1,0))</f>
        <v/>
      </c>
      <c r="Y429" s="151" t="str">
        <f>INDEX('     2022    '!$A$1:$AC$1563,MATCH($D429,'     2022    '!$D$1:$D$1794,0),MATCH(Y$1,'     2022    '!$A$1:$AC$1,0))</f>
        <v/>
      </c>
      <c r="Z429" s="156">
        <f>INDEX('     2022    '!$A$1:$AC$1563,MATCH($D429,'     2022    '!$D$1:$D$1794,0),MATCH(Z$1,'     2022    '!$A$1:$AC$1,0))</f>
        <v>9.6000000000000002E-2</v>
      </c>
      <c r="AA429" s="153" t="str">
        <f>INDEX('     2022    '!$A$1:$AC$1563,MATCH($D429,'     2022    '!$D$1:$D$1794,0),MATCH(AA$1,'     2022    '!$A$1:$AC$1,0))</f>
        <v>1008-F4-69249662</v>
      </c>
      <c r="AB429" s="153" t="str">
        <f>INDEX('     2022    '!$A$1:$AC$1563,MATCH($D429,'     2022    '!$D$1:$D$1794,0),MATCH(AB$1,'     2022    '!$A$1:$AC$1,0))</f>
        <v>GB/HSE-348296</v>
      </c>
      <c r="AC429" s="153" t="str">
        <f>INDEX('     2022    '!$A$1:$AC$1563,MATCH($D429,'     2022    '!$D$1:$D$1794,0),MATCH(AC$1,'     2022    '!$A$1:$AC$1,0))</f>
        <v>2/4/2030</v>
      </c>
    </row>
    <row r="430" spans="1:29">
      <c r="A430" s="32">
        <f t="shared" si="12"/>
        <v>427</v>
      </c>
      <c r="B430" s="68" t="str">
        <f>INDEX('     2022    '!B$2:B$1794,MATCH(D430,'     2022    '!D$2:D$1794,0))</f>
        <v/>
      </c>
      <c r="C430" s="204" t="str">
        <f>INDEX('     2022    '!C$2:C$1794,MATCH(D430,'     2022    '!D$2:D$1794,0))</f>
        <v>Slice - 7s</v>
      </c>
      <c r="D430" s="205" t="str">
        <f>INDEX('     2022    '!D:D,MATCH(A430,'     2022    '!AF:AF,0))</f>
        <v>CSL0702-3</v>
      </c>
      <c r="E430" s="204" t="str">
        <f>INDEX('     2022    '!$A$1:$BP$1563,MATCH(D430,'     2022    '!$D$1:$D$1794,0),MATCH(E$1,'     2022    '!$A$1:$BH$1,0))</f>
        <v>7s. Green bouquet</v>
      </c>
      <c r="F430" s="206" t="str">
        <f>IFERROR(IF(LEFT(INDEX('     2022    '!AD$2:AD$1794,MATCH(D430,'     2022    '!D$2:D$1794,0)),4)="http",HYPERLINK(INDEX('     2022    '!AD$2:AD$1794,MATCH(D430,'     2022    '!D$2:D$1794,0)),"Video"),""),"")</f>
        <v>Video</v>
      </c>
      <c r="G430" s="207">
        <f>INDEX('     2022    '!$A$1:$AC$1563,MATCH($D430,'     2022    '!$D$1:$D$1794,0),MATCH(G$1,'     2022    '!$A$1:$AC$1,0))</f>
        <v>0</v>
      </c>
      <c r="H430" s="150"/>
      <c r="I430" s="152">
        <f>INDEX('     2022    '!$A$1:$AC$1563,MATCH($D430,'     2022    '!$D$1:$D$1794,0),MATCH(I$1,'     2022    '!$A$1:$AC$1,0))</f>
        <v>136.52000000000001</v>
      </c>
      <c r="J430" s="150"/>
      <c r="K430" s="151">
        <f t="shared" si="13"/>
        <v>26.166666666666668</v>
      </c>
      <c r="L430" s="152">
        <f>INDEX('     2022    '!$A$1:$AC$1563,MATCH($D430,'     2022    '!$D$1:$D$1794,0),MATCH(L$1,'     2022    '!$A$1:$AC$1,0))</f>
        <v>142.87</v>
      </c>
      <c r="M430" s="152">
        <f>INDEX('     2022    '!$A$1:$AC$1563,MATCH($D430,'     2022    '!$D$1:$D$1794,0),MATCH(M$1,'     2022    '!$A$1:$AC$1,0))</f>
        <v>157</v>
      </c>
      <c r="N430" s="153" t="str">
        <f>INDEX('     2022    '!$A$1:$AC$1563,MATCH($D430,'     2022    '!$D$1:$D$1794,0),MATCH(N$1,'     2022    '!$A$1:$AC$1,0))</f>
        <v>49mm</v>
      </c>
      <c r="O430" s="154">
        <f>INDEX('     2022    '!$A$1:$AC$1563,MATCH($D430,'     2022    '!$D$1:$D$1794,0),MATCH(O$1,'     2022    '!$A$1:$AC$1,0))</f>
        <v>6</v>
      </c>
      <c r="P430" s="153">
        <f>INDEX('     2022    '!$A$1:$AC$1563,MATCH($D430,'     2022    '!$D$1:$D$1794,0),MATCH(P$1,'     2022    '!$A$1:$AC$1,0))</f>
        <v>3</v>
      </c>
      <c r="Q430" s="153" t="str">
        <f>INDEX('     2022    '!$A$1:$AC$1563,MATCH($D430,'     2022    '!$D$1:$D$1794,0),MATCH(Q$1,'     2022    '!$A$1:$AC$1,0))</f>
        <v>Yes</v>
      </c>
      <c r="R430" s="155">
        <f>INDEX('     2022    '!$A$1:$AC$1563,MATCH($D430,'     2022    '!$D$1:$D$1794,0),MATCH(R$1,'     2022    '!$A$1:$AC$1,0))</f>
        <v>19</v>
      </c>
      <c r="S430" s="155">
        <f>INDEX('     2022    '!$A$1:$AC$1563,MATCH($D430,'     2022    '!$D$1:$D$1794,0),MATCH(S$1,'     2022    '!$A$1:$AC$1,0))</f>
        <v>3.36</v>
      </c>
      <c r="T430" s="155">
        <f>INDEX('     2022    '!$A$1:$AC$1563,MATCH($D430,'     2022    '!$D$1:$D$1794,0),MATCH(T$1,'     2022    '!$A$1:$AC$1,0))</f>
        <v>0.3</v>
      </c>
      <c r="U430" s="154" t="str">
        <f>INDEX('     2022    '!$A$1:$AC$1563,MATCH($D430,'     2022    '!$D$1:$D$1794,0),MATCH(U$1,'     2022    '!$A$1:$AC$1,0))</f>
        <v>1.4G</v>
      </c>
      <c r="V430" s="153" t="str">
        <f>INDEX('     2022    '!$A$1:$AC$1563,MATCH($D430,'     2022    '!$D$1:$D$1794,0),MATCH(V$1,'     2022    '!$A$1:$AC$1,0))</f>
        <v>UN0336</v>
      </c>
      <c r="W430" s="153" t="str">
        <f>INDEX('     2022    '!$A$1:$AC$1563,MATCH($D430,'     2022    '!$D$1:$D$1794,0),MATCH(W$1,'     2022    '!$A$1:$AC$1,0))</f>
        <v>F4</v>
      </c>
      <c r="X430" s="151" t="str">
        <f>INDEX('     2022    '!$A$1:$AC$1563,MATCH($D430,'     2022    '!$D$1:$D$1794,0),MATCH(X$1,'     2022    '!$A$1:$AC$1,0))</f>
        <v/>
      </c>
      <c r="Y430" s="151" t="str">
        <f>INDEX('     2022    '!$A$1:$AC$1563,MATCH($D430,'     2022    '!$D$1:$D$1794,0),MATCH(Y$1,'     2022    '!$A$1:$AC$1,0))</f>
        <v/>
      </c>
      <c r="Z430" s="156">
        <f>INDEX('     2022    '!$A$1:$AC$1563,MATCH($D430,'     2022    '!$D$1:$D$1794,0),MATCH(Z$1,'     2022    '!$A$1:$AC$1,0))</f>
        <v>9.6000000000000002E-2</v>
      </c>
      <c r="AA430" s="153" t="str">
        <f>INDEX('     2022    '!$A$1:$AC$1563,MATCH($D430,'     2022    '!$D$1:$D$1794,0),MATCH(AA$1,'     2022    '!$A$1:$AC$1,0))</f>
        <v>1008-F4-69249662</v>
      </c>
      <c r="AB430" s="153" t="str">
        <f>INDEX('     2022    '!$A$1:$AC$1563,MATCH($D430,'     2022    '!$D$1:$D$1794,0),MATCH(AB$1,'     2022    '!$A$1:$AC$1,0))</f>
        <v>GB/HSE-348297</v>
      </c>
      <c r="AC430" s="153" t="str">
        <f>INDEX('     2022    '!$A$1:$AC$1563,MATCH($D430,'     2022    '!$D$1:$D$1794,0),MATCH(AC$1,'     2022    '!$A$1:$AC$1,0))</f>
        <v>2/4/2030</v>
      </c>
    </row>
    <row r="431" spans="1:29">
      <c r="A431" s="32">
        <f t="shared" si="12"/>
        <v>428</v>
      </c>
      <c r="B431" s="68" t="str">
        <f>INDEX('     2022    '!B$2:B$1794,MATCH(D431,'     2022    '!D$2:D$1794,0))</f>
        <v/>
      </c>
      <c r="C431" s="204" t="str">
        <f>INDEX('     2022    '!C$2:C$1794,MATCH(D431,'     2022    '!D$2:D$1794,0))</f>
        <v>Slice - 7s</v>
      </c>
      <c r="D431" s="205" t="str">
        <f>INDEX('     2022    '!D:D,MATCH(A431,'     2022    '!AF:AF,0))</f>
        <v>CSL0702-6</v>
      </c>
      <c r="E431" s="204" t="str">
        <f>INDEX('     2022    '!$A$1:$BP$1563,MATCH(D431,'     2022    '!$D$1:$D$1794,0),MATCH(E$1,'     2022    '!$A$1:$BH$1,0))</f>
        <v>7s. White bouquet</v>
      </c>
      <c r="F431" s="206" t="str">
        <f>IFERROR(IF(LEFT(INDEX('     2022    '!AD$2:AD$1794,MATCH(D431,'     2022    '!D$2:D$1794,0)),4)="http",HYPERLINK(INDEX('     2022    '!AD$2:AD$1794,MATCH(D431,'     2022    '!D$2:D$1794,0)),"Video"),""),"")</f>
        <v>Video</v>
      </c>
      <c r="G431" s="207">
        <f>INDEX('     2022    '!$A$1:$AC$1563,MATCH($D431,'     2022    '!$D$1:$D$1794,0),MATCH(G$1,'     2022    '!$A$1:$AC$1,0))</f>
        <v>0</v>
      </c>
      <c r="H431" s="150"/>
      <c r="I431" s="152">
        <f>INDEX('     2022    '!$A$1:$AC$1563,MATCH($D431,'     2022    '!$D$1:$D$1794,0),MATCH(I$1,'     2022    '!$A$1:$AC$1,0))</f>
        <v>137.13</v>
      </c>
      <c r="J431" s="150"/>
      <c r="K431" s="151">
        <f t="shared" si="13"/>
        <v>26.283333333333331</v>
      </c>
      <c r="L431" s="152">
        <f>INDEX('     2022    '!$A$1:$AC$1563,MATCH($D431,'     2022    '!$D$1:$D$1794,0),MATCH(L$1,'     2022    '!$A$1:$AC$1,0))</f>
        <v>143.50700000000001</v>
      </c>
      <c r="M431" s="152">
        <f>INDEX('     2022    '!$A$1:$AC$1563,MATCH($D431,'     2022    '!$D$1:$D$1794,0),MATCH(M$1,'     2022    '!$A$1:$AC$1,0))</f>
        <v>157.69999999999999</v>
      </c>
      <c r="N431" s="153" t="str">
        <f>INDEX('     2022    '!$A$1:$AC$1563,MATCH($D431,'     2022    '!$D$1:$D$1794,0),MATCH(N$1,'     2022    '!$A$1:$AC$1,0))</f>
        <v>49mm</v>
      </c>
      <c r="O431" s="154">
        <f>INDEX('     2022    '!$A$1:$AC$1563,MATCH($D431,'     2022    '!$D$1:$D$1794,0),MATCH(O$1,'     2022    '!$A$1:$AC$1,0))</f>
        <v>6</v>
      </c>
      <c r="P431" s="153">
        <f>INDEX('     2022    '!$A$1:$AC$1563,MATCH($D431,'     2022    '!$D$1:$D$1794,0),MATCH(P$1,'     2022    '!$A$1:$AC$1,0))</f>
        <v>3</v>
      </c>
      <c r="Q431" s="153" t="str">
        <f>INDEX('     2022    '!$A$1:$AC$1563,MATCH($D431,'     2022    '!$D$1:$D$1794,0),MATCH(Q$1,'     2022    '!$A$1:$AC$1,0))</f>
        <v>Yes</v>
      </c>
      <c r="R431" s="155">
        <f>INDEX('     2022    '!$A$1:$AC$1563,MATCH($D431,'     2022    '!$D$1:$D$1794,0),MATCH(R$1,'     2022    '!$A$1:$AC$1,0))</f>
        <v>19</v>
      </c>
      <c r="S431" s="155">
        <f>INDEX('     2022    '!$A$1:$AC$1563,MATCH($D431,'     2022    '!$D$1:$D$1794,0),MATCH(S$1,'     2022    '!$A$1:$AC$1,0))</f>
        <v>3.36</v>
      </c>
      <c r="T431" s="155">
        <f>INDEX('     2022    '!$A$1:$AC$1563,MATCH($D431,'     2022    '!$D$1:$D$1794,0),MATCH(T$1,'     2022    '!$A$1:$AC$1,0))</f>
        <v>0.3</v>
      </c>
      <c r="U431" s="154" t="str">
        <f>INDEX('     2022    '!$A$1:$AC$1563,MATCH($D431,'     2022    '!$D$1:$D$1794,0),MATCH(U$1,'     2022    '!$A$1:$AC$1,0))</f>
        <v>1.4G</v>
      </c>
      <c r="V431" s="153" t="str">
        <f>INDEX('     2022    '!$A$1:$AC$1563,MATCH($D431,'     2022    '!$D$1:$D$1794,0),MATCH(V$1,'     2022    '!$A$1:$AC$1,0))</f>
        <v>UN0336</v>
      </c>
      <c r="W431" s="153" t="str">
        <f>INDEX('     2022    '!$A$1:$AC$1563,MATCH($D431,'     2022    '!$D$1:$D$1794,0),MATCH(W$1,'     2022    '!$A$1:$AC$1,0))</f>
        <v>F4</v>
      </c>
      <c r="X431" s="151" t="str">
        <f>INDEX('     2022    '!$A$1:$AC$1563,MATCH($D431,'     2022    '!$D$1:$D$1794,0),MATCH(X$1,'     2022    '!$A$1:$AC$1,0))</f>
        <v/>
      </c>
      <c r="Y431" s="151" t="str">
        <f>INDEX('     2022    '!$A$1:$AC$1563,MATCH($D431,'     2022    '!$D$1:$D$1794,0),MATCH(Y$1,'     2022    '!$A$1:$AC$1,0))</f>
        <v/>
      </c>
      <c r="Z431" s="156">
        <f>INDEX('     2022    '!$A$1:$AC$1563,MATCH($D431,'     2022    '!$D$1:$D$1794,0),MATCH(Z$1,'     2022    '!$A$1:$AC$1,0))</f>
        <v>9.7799999999999998E-2</v>
      </c>
      <c r="AA431" s="153" t="str">
        <f>INDEX('     2022    '!$A$1:$AC$1563,MATCH($D431,'     2022    '!$D$1:$D$1794,0),MATCH(AA$1,'     2022    '!$A$1:$AC$1,0))</f>
        <v>1008-F4-69249662</v>
      </c>
      <c r="AB431" s="153" t="str">
        <f>INDEX('     2022    '!$A$1:$AC$1563,MATCH($D431,'     2022    '!$D$1:$D$1794,0),MATCH(AB$1,'     2022    '!$A$1:$AC$1,0))</f>
        <v>GB/HSE-355733</v>
      </c>
      <c r="AC431" s="153" t="str">
        <f>INDEX('     2022    '!$A$1:$AC$1563,MATCH($D431,'     2022    '!$D$1:$D$1794,0),MATCH(AC$1,'     2022    '!$A$1:$AC$1,0))</f>
        <v>8/3/2027</v>
      </c>
    </row>
    <row r="432" spans="1:29">
      <c r="A432" s="32">
        <f t="shared" si="12"/>
        <v>429</v>
      </c>
      <c r="B432" s="68" t="str">
        <f>INDEX('     2022    '!B$2:B$1794,MATCH(D432,'     2022    '!D$2:D$1794,0))</f>
        <v/>
      </c>
      <c r="C432" s="204" t="str">
        <f>INDEX('     2022    '!C$2:C$1794,MATCH(D432,'     2022    '!D$2:D$1794,0))</f>
        <v>Slice - 7s</v>
      </c>
      <c r="D432" s="205" t="str">
        <f>INDEX('     2022    '!D:D,MATCH(A432,'     2022    '!AF:AF,0))</f>
        <v>CSL0701</v>
      </c>
      <c r="E432" s="204" t="str">
        <f>INDEX('     2022    '!$A$1:$BP$1563,MATCH(D432,'     2022    '!$D$1:$D$1794,0),MATCH(E$1,'     2022    '!$A$1:$BH$1,0))</f>
        <v>7s. Lemon pink water colourful bouquet</v>
      </c>
      <c r="F432" s="206" t="str">
        <f>IFERROR(IF(LEFT(INDEX('     2022    '!AD$2:AD$1794,MATCH(D432,'     2022    '!D$2:D$1794,0)),4)="http",HYPERLINK(INDEX('     2022    '!AD$2:AD$1794,MATCH(D432,'     2022    '!D$2:D$1794,0)),"Video"),""),"")</f>
        <v>Video</v>
      </c>
      <c r="G432" s="207">
        <f>INDEX('     2022    '!$A$1:$AC$1563,MATCH($D432,'     2022    '!$D$1:$D$1794,0),MATCH(G$1,'     2022    '!$A$1:$AC$1,0))</f>
        <v>3</v>
      </c>
      <c r="H432" s="150"/>
      <c r="I432" s="152">
        <f>INDEX('     2022    '!$A$1:$AC$1563,MATCH($D432,'     2022    '!$D$1:$D$1794,0),MATCH(I$1,'     2022    '!$A$1:$AC$1,0))</f>
        <v>141.63999999999999</v>
      </c>
      <c r="J432" s="150"/>
      <c r="K432" s="151">
        <f t="shared" si="13"/>
        <v>27.14833333333333</v>
      </c>
      <c r="L432" s="152">
        <f>INDEX('     2022    '!$A$1:$AC$1563,MATCH($D432,'     2022    '!$D$1:$D$1794,0),MATCH(L$1,'     2022    '!$A$1:$AC$1,0))</f>
        <v>148.22989999999999</v>
      </c>
      <c r="M432" s="152">
        <f>INDEX('     2022    '!$A$1:$AC$1563,MATCH($D432,'     2022    '!$D$1:$D$1794,0),MATCH(M$1,'     2022    '!$A$1:$AC$1,0))</f>
        <v>162.88999999999999</v>
      </c>
      <c r="N432" s="153" t="str">
        <f>INDEX('     2022    '!$A$1:$AC$1563,MATCH($D432,'     2022    '!$D$1:$D$1794,0),MATCH(N$1,'     2022    '!$A$1:$AC$1,0))</f>
        <v>49mm</v>
      </c>
      <c r="O432" s="154">
        <f>INDEX('     2022    '!$A$1:$AC$1563,MATCH($D432,'     2022    '!$D$1:$D$1794,0),MATCH(O$1,'     2022    '!$A$1:$AC$1,0))</f>
        <v>6</v>
      </c>
      <c r="P432" s="153">
        <f>INDEX('     2022    '!$A$1:$AC$1563,MATCH($D432,'     2022    '!$D$1:$D$1794,0),MATCH(P$1,'     2022    '!$A$1:$AC$1,0))</f>
        <v>3</v>
      </c>
      <c r="Q432" s="153" t="str">
        <f>INDEX('     2022    '!$A$1:$AC$1563,MATCH($D432,'     2022    '!$D$1:$D$1794,0),MATCH(Q$1,'     2022    '!$A$1:$AC$1,0))</f>
        <v>Yes</v>
      </c>
      <c r="R432" s="155">
        <f>INDEX('     2022    '!$A$1:$AC$1563,MATCH($D432,'     2022    '!$D$1:$D$1794,0),MATCH(R$1,'     2022    '!$A$1:$AC$1,0))</f>
        <v>17</v>
      </c>
      <c r="S432" s="155">
        <f>INDEX('     2022    '!$A$1:$AC$1563,MATCH($D432,'     2022    '!$D$1:$D$1794,0),MATCH(S$1,'     2022    '!$A$1:$AC$1,0))</f>
        <v>3.4</v>
      </c>
      <c r="T432" s="155">
        <f>INDEX('     2022    '!$A$1:$AC$1563,MATCH($D432,'     2022    '!$D$1:$D$1794,0),MATCH(T$1,'     2022    '!$A$1:$AC$1,0))</f>
        <v>0.3</v>
      </c>
      <c r="U432" s="154" t="str">
        <f>INDEX('     2022    '!$A$1:$AC$1563,MATCH($D432,'     2022    '!$D$1:$D$1794,0),MATCH(U$1,'     2022    '!$A$1:$AC$1,0))</f>
        <v>1.4G</v>
      </c>
      <c r="V432" s="153" t="str">
        <f>INDEX('     2022    '!$A$1:$AC$1563,MATCH($D432,'     2022    '!$D$1:$D$1794,0),MATCH(V$1,'     2022    '!$A$1:$AC$1,0))</f>
        <v>UN0336</v>
      </c>
      <c r="W432" s="153" t="str">
        <f>INDEX('     2022    '!$A$1:$AC$1563,MATCH($D432,'     2022    '!$D$1:$D$1794,0),MATCH(W$1,'     2022    '!$A$1:$AC$1,0))</f>
        <v>F4</v>
      </c>
      <c r="X432" s="151" t="str">
        <f>INDEX('     2022    '!$A$1:$AC$1563,MATCH($D432,'     2022    '!$D$1:$D$1794,0),MATCH(X$1,'     2022    '!$A$1:$AC$1,0))</f>
        <v/>
      </c>
      <c r="Y432" s="151" t="str">
        <f>INDEX('     2022    '!$A$1:$AC$1563,MATCH($D432,'     2022    '!$D$1:$D$1794,0),MATCH(Y$1,'     2022    '!$A$1:$AC$1,0))</f>
        <v/>
      </c>
      <c r="Z432" s="156">
        <f>INDEX('     2022    '!$A$1:$AC$1563,MATCH($D432,'     2022    '!$D$1:$D$1794,0),MATCH(Z$1,'     2022    '!$A$1:$AC$1,0))</f>
        <v>9.7799999999999998E-2</v>
      </c>
      <c r="AA432" s="153" t="str">
        <f>INDEX('     2022    '!$A$1:$AC$1563,MATCH($D432,'     2022    '!$D$1:$D$1794,0),MATCH(AA$1,'     2022    '!$A$1:$AC$1,0))</f>
        <v>1008-F4-69249662</v>
      </c>
      <c r="AB432" s="153" t="str">
        <f>INDEX('     2022    '!$A$1:$AC$1563,MATCH($D432,'     2022    '!$D$1:$D$1794,0),MATCH(AB$1,'     2022    '!$A$1:$AC$1,0))</f>
        <v>GB/HSE-340813</v>
      </c>
      <c r="AC432" s="153" t="str">
        <f>INDEX('     2022    '!$A$1:$AC$1563,MATCH($D432,'     2022    '!$D$1:$D$1794,0),MATCH(AC$1,'     2022    '!$A$1:$AC$1,0))</f>
        <v>8/3/2027</v>
      </c>
    </row>
    <row r="433" spans="1:29">
      <c r="A433" s="32">
        <f t="shared" si="12"/>
        <v>430</v>
      </c>
      <c r="B433" s="68" t="str">
        <f>INDEX('     2022    '!B$2:B$1794,MATCH(D433,'     2022    '!D$2:D$1794,0))</f>
        <v/>
      </c>
      <c r="C433" s="204" t="str">
        <f>INDEX('     2022    '!C$2:C$1794,MATCH(D433,'     2022    '!D$2:D$1794,0))</f>
        <v>Slice - 9s</v>
      </c>
      <c r="D433" s="205" t="str">
        <f>INDEX('     2022    '!D:D,MATCH(A433,'     2022    '!AF:AF,0))</f>
        <v>CSL0908</v>
      </c>
      <c r="E433" s="204" t="str">
        <f>INDEX('     2022    '!$A$1:$BP$1563,MATCH(D433,'     2022    '!$D$1:$D$1794,0),MATCH(E$1,'     2022    '!$A$1:$BH$1,0))</f>
        <v>9s. Silver spinner tail w/blue pearl red green leavefall</v>
      </c>
      <c r="F433" s="206" t="str">
        <f>IFERROR(IF(LEFT(INDEX('     2022    '!AD$2:AD$1794,MATCH(D433,'     2022    '!D$2:D$1794,0)),4)="http",HYPERLINK(INDEX('     2022    '!AD$2:AD$1794,MATCH(D433,'     2022    '!D$2:D$1794,0)),"Video"),""),"")</f>
        <v>Video</v>
      </c>
      <c r="G433" s="207">
        <f>INDEX('     2022    '!$A$1:$AC$1563,MATCH($D433,'     2022    '!$D$1:$D$1794,0),MATCH(G$1,'     2022    '!$A$1:$AC$1,0))</f>
        <v>0</v>
      </c>
      <c r="H433" s="150"/>
      <c r="I433" s="152">
        <f>INDEX('     2022    '!$A$1:$AC$1563,MATCH($D433,'     2022    '!$D$1:$D$1794,0),MATCH(I$1,'     2022    '!$A$1:$AC$1,0))</f>
        <v>63.82</v>
      </c>
      <c r="J433" s="150"/>
      <c r="K433" s="151">
        <f t="shared" si="13"/>
        <v>8.9820220722884763</v>
      </c>
      <c r="L433" s="152">
        <f>INDEX('     2022    '!$A$1:$AC$1563,MATCH($D433,'     2022    '!$D$1:$D$1794,0),MATCH(L$1,'     2022    '!$A$1:$AC$1,0))</f>
        <v>81.736400857825132</v>
      </c>
      <c r="M433" s="152">
        <f>INDEX('     2022    '!$A$1:$AC$1563,MATCH($D433,'     2022    '!$D$1:$D$1794,0),MATCH(M$1,'     2022    '!$A$1:$AC$1,0))</f>
        <v>89.820220722884756</v>
      </c>
      <c r="N433" s="153" t="str">
        <f>INDEX('     2022    '!$A$1:$AC$1563,MATCH($D433,'     2022    '!$D$1:$D$1794,0),MATCH(N$1,'     2022    '!$A$1:$AC$1,0))</f>
        <v>30mm</v>
      </c>
      <c r="O433" s="154">
        <f>INDEX('     2022    '!$A$1:$AC$1563,MATCH($D433,'     2022    '!$D$1:$D$1794,0),MATCH(O$1,'     2022    '!$A$1:$AC$1,0))</f>
        <v>10</v>
      </c>
      <c r="P433" s="153">
        <f>INDEX('     2022    '!$A$1:$AC$1563,MATCH($D433,'     2022    '!$D$1:$D$1794,0),MATCH(P$1,'     2022    '!$A$1:$AC$1,0))</f>
        <v>3</v>
      </c>
      <c r="Q433" s="153" t="str">
        <f>INDEX('     2022    '!$A$1:$AC$1563,MATCH($D433,'     2022    '!$D$1:$D$1794,0),MATCH(Q$1,'     2022    '!$A$1:$AC$1,0))</f>
        <v>Yes</v>
      </c>
      <c r="R433" s="155">
        <f>INDEX('     2022    '!$A$1:$AC$1563,MATCH($D433,'     2022    '!$D$1:$D$1794,0),MATCH(R$1,'     2022    '!$A$1:$AC$1,0))</f>
        <v>13.5</v>
      </c>
      <c r="S433" s="155">
        <f>INDEX('     2022    '!$A$1:$AC$1563,MATCH($D433,'     2022    '!$D$1:$D$1794,0),MATCH(S$1,'     2022    '!$A$1:$AC$1,0))</f>
        <v>1.8</v>
      </c>
      <c r="T433" s="155">
        <f>INDEX('     2022    '!$A$1:$AC$1563,MATCH($D433,'     2022    '!$D$1:$D$1794,0),MATCH(T$1,'     2022    '!$A$1:$AC$1,0))</f>
        <v>0.3</v>
      </c>
      <c r="U433" s="154" t="str">
        <f>INDEX('     2022    '!$A$1:$AC$1563,MATCH($D433,'     2022    '!$D$1:$D$1794,0),MATCH(U$1,'     2022    '!$A$1:$AC$1,0))</f>
        <v>1.4G</v>
      </c>
      <c r="V433" s="153" t="str">
        <f>INDEX('     2022    '!$A$1:$AC$1563,MATCH($D433,'     2022    '!$D$1:$D$1794,0),MATCH(V$1,'     2022    '!$A$1:$AC$1,0))</f>
        <v>UN0336</v>
      </c>
      <c r="W433" s="153" t="str">
        <f>INDEX('     2022    '!$A$1:$AC$1563,MATCH($D433,'     2022    '!$D$1:$D$1794,0),MATCH(W$1,'     2022    '!$A$1:$AC$1,0))</f>
        <v>F4</v>
      </c>
      <c r="X433" s="151" t="str">
        <f>INDEX('     2022    '!$A$1:$AC$1563,MATCH($D433,'     2022    '!$D$1:$D$1794,0),MATCH(X$1,'     2022    '!$A$1:$AC$1,0))</f>
        <v/>
      </c>
      <c r="Y433" s="151" t="str">
        <f>INDEX('     2022    '!$A$1:$AC$1563,MATCH($D433,'     2022    '!$D$1:$D$1794,0),MATCH(Y$1,'     2022    '!$A$1:$AC$1,0))</f>
        <v/>
      </c>
      <c r="Z433" s="156">
        <f>INDEX('     2022    '!$A$1:$AC$1563,MATCH($D433,'     2022    '!$D$1:$D$1794,0),MATCH(Z$1,'     2022    '!$A$1:$AC$1,0))</f>
        <v>5.3600000000000002E-2</v>
      </c>
      <c r="AA433" s="153" t="str">
        <f>INDEX('     2022    '!$A$1:$AC$1563,MATCH($D433,'     2022    '!$D$1:$D$1794,0),MATCH(AA$1,'     2022    '!$A$1:$AC$1,0))</f>
        <v>2806-F4-000052</v>
      </c>
      <c r="AB433" s="153" t="str">
        <f>INDEX('     2022    '!$A$1:$AC$1563,MATCH($D433,'     2022    '!$D$1:$D$1794,0),MATCH(AB$1,'     2022    '!$A$1:$AC$1,0))</f>
        <v>GB/HSE-358716</v>
      </c>
      <c r="AC433" s="153" t="str">
        <f>INDEX('     2022    '!$A$1:$AC$1563,MATCH($D433,'     2022    '!$D$1:$D$1794,0),MATCH(AC$1,'     2022    '!$A$1:$AC$1,0))</f>
        <v>8/15/2028</v>
      </c>
    </row>
    <row r="434" spans="1:29">
      <c r="A434" s="32">
        <f t="shared" si="12"/>
        <v>431</v>
      </c>
      <c r="B434" s="68" t="str">
        <f>INDEX('     2022    '!B$2:B$1794,MATCH(D434,'     2022    '!D$2:D$1794,0))</f>
        <v/>
      </c>
      <c r="C434" s="204" t="str">
        <f>INDEX('     2022    '!C$2:C$1794,MATCH(D434,'     2022    '!D$2:D$1794,0))</f>
        <v>Slice - 9s</v>
      </c>
      <c r="D434" s="205" t="str">
        <f>INDEX('     2022    '!D:D,MATCH(A434,'     2022    '!AF:AF,0))</f>
        <v>CSL0911</v>
      </c>
      <c r="E434" s="204" t="str">
        <f>INDEX('     2022    '!$A$1:$BP$1563,MATCH(D434,'     2022    '!$D$1:$D$1794,0),MATCH(E$1,'     2022    '!$A$1:$BH$1,0))</f>
        <v>9s Z. Red to blue to green bouquet</v>
      </c>
      <c r="F434" s="206" t="str">
        <f>IFERROR(IF(LEFT(INDEX('     2022    '!AD$2:AD$1794,MATCH(D434,'     2022    '!D$2:D$1794,0)),4)="http",HYPERLINK(INDEX('     2022    '!AD$2:AD$1794,MATCH(D434,'     2022    '!D$2:D$1794,0)),"Video"),""),"")</f>
        <v>Video</v>
      </c>
      <c r="G434" s="207">
        <f>INDEX('     2022    '!$A$1:$AC$1563,MATCH($D434,'     2022    '!$D$1:$D$1794,0),MATCH(G$1,'     2022    '!$A$1:$AC$1,0))</f>
        <v>0</v>
      </c>
      <c r="H434" s="150"/>
      <c r="I434" s="152">
        <f>INDEX('     2022    '!$A$1:$AC$1563,MATCH($D434,'     2022    '!$D$1:$D$1794,0),MATCH(I$1,'     2022    '!$A$1:$AC$1,0))</f>
        <v>79.5</v>
      </c>
      <c r="J434" s="150"/>
      <c r="K434" s="151">
        <f t="shared" si="13"/>
        <v>9.0350706329273685</v>
      </c>
      <c r="L434" s="152">
        <f>INDEX('     2022    '!$A$1:$AC$1563,MATCH($D434,'     2022    '!$D$1:$D$1794,0),MATCH(L$1,'     2022    '!$A$1:$AC$1,0))</f>
        <v>82.219142759639055</v>
      </c>
      <c r="M434" s="152">
        <f>INDEX('     2022    '!$A$1:$AC$1563,MATCH($D434,'     2022    '!$D$1:$D$1794,0),MATCH(M$1,'     2022    '!$A$1:$AC$1,0))</f>
        <v>90.350706329273692</v>
      </c>
      <c r="N434" s="153" t="str">
        <f>INDEX('     2022    '!$A$1:$AC$1563,MATCH($D434,'     2022    '!$D$1:$D$1794,0),MATCH(N$1,'     2022    '!$A$1:$AC$1,0))</f>
        <v>30mm</v>
      </c>
      <c r="O434" s="154">
        <f>INDEX('     2022    '!$A$1:$AC$1563,MATCH($D434,'     2022    '!$D$1:$D$1794,0),MATCH(O$1,'     2022    '!$A$1:$AC$1,0))</f>
        <v>10</v>
      </c>
      <c r="P434" s="153">
        <f>INDEX('     2022    '!$A$1:$AC$1563,MATCH($D434,'     2022    '!$D$1:$D$1794,0),MATCH(P$1,'     2022    '!$A$1:$AC$1,0))</f>
        <v>3</v>
      </c>
      <c r="Q434" s="153" t="str">
        <f>INDEX('     2022    '!$A$1:$AC$1563,MATCH($D434,'     2022    '!$D$1:$D$1794,0),MATCH(Q$1,'     2022    '!$A$1:$AC$1,0))</f>
        <v>Yes</v>
      </c>
      <c r="R434" s="155">
        <f>INDEX('     2022    '!$A$1:$AC$1563,MATCH($D434,'     2022    '!$D$1:$D$1794,0),MATCH(R$1,'     2022    '!$A$1:$AC$1,0))</f>
        <v>13</v>
      </c>
      <c r="S434" s="155">
        <f>INDEX('     2022    '!$A$1:$AC$1563,MATCH($D434,'     2022    '!$D$1:$D$1794,0),MATCH(S$1,'     2022    '!$A$1:$AC$1,0))</f>
        <v>2.25</v>
      </c>
      <c r="T434" s="155">
        <f>INDEX('     2022    '!$A$1:$AC$1563,MATCH($D434,'     2022    '!$D$1:$D$1794,0),MATCH(T$1,'     2022    '!$A$1:$AC$1,0))</f>
        <v>0.3</v>
      </c>
      <c r="U434" s="154" t="str">
        <f>INDEX('     2022    '!$A$1:$AC$1563,MATCH($D434,'     2022    '!$D$1:$D$1794,0),MATCH(U$1,'     2022    '!$A$1:$AC$1,0))</f>
        <v>1.4G</v>
      </c>
      <c r="V434" s="153" t="str">
        <f>INDEX('     2022    '!$A$1:$AC$1563,MATCH($D434,'     2022    '!$D$1:$D$1794,0),MATCH(V$1,'     2022    '!$A$1:$AC$1,0))</f>
        <v>UN0336</v>
      </c>
      <c r="W434" s="153" t="str">
        <f>INDEX('     2022    '!$A$1:$AC$1563,MATCH($D434,'     2022    '!$D$1:$D$1794,0),MATCH(W$1,'     2022    '!$A$1:$AC$1,0))</f>
        <v>F4</v>
      </c>
      <c r="X434" s="151" t="str">
        <f>INDEX('     2022    '!$A$1:$AC$1563,MATCH($D434,'     2022    '!$D$1:$D$1794,0),MATCH(X$1,'     2022    '!$A$1:$AC$1,0))</f>
        <v/>
      </c>
      <c r="Y434" s="151" t="str">
        <f>INDEX('     2022    '!$A$1:$AC$1563,MATCH($D434,'     2022    '!$D$1:$D$1794,0),MATCH(Y$1,'     2022    '!$A$1:$AC$1,0))</f>
        <v/>
      </c>
      <c r="Z434" s="156">
        <f>INDEX('     2022    '!$A$1:$AC$1563,MATCH($D434,'     2022    '!$D$1:$D$1794,0),MATCH(Z$1,'     2022    '!$A$1:$AC$1,0))</f>
        <v>6.0499999999999998E-2</v>
      </c>
      <c r="AA434" s="153" t="str">
        <f>INDEX('     2022    '!$A$1:$AC$1563,MATCH($D434,'     2022    '!$D$1:$D$1794,0),MATCH(AA$1,'     2022    '!$A$1:$AC$1,0))</f>
        <v>1008-F4-69249663</v>
      </c>
      <c r="AB434" s="153" t="str">
        <f>INDEX('     2022    '!$A$1:$AC$1563,MATCH($D434,'     2022    '!$D$1:$D$1794,0),MATCH(AB$1,'     2022    '!$A$1:$AC$1,0))</f>
        <v>GB/HSE-358718</v>
      </c>
      <c r="AC434" s="153" t="str">
        <f>INDEX('     2022    '!$A$1:$AC$1563,MATCH($D434,'     2022    '!$D$1:$D$1794,0),MATCH(AC$1,'     2022    '!$A$1:$AC$1,0))</f>
        <v>8/15/2028</v>
      </c>
    </row>
    <row r="435" spans="1:29">
      <c r="A435" s="32">
        <f t="shared" si="12"/>
        <v>432</v>
      </c>
      <c r="B435" s="68" t="str">
        <f>INDEX('     2022    '!B$2:B$1794,MATCH(D435,'     2022    '!D$2:D$1794,0))</f>
        <v/>
      </c>
      <c r="C435" s="204" t="str">
        <f>INDEX('     2022    '!C$2:C$1794,MATCH(D435,'     2022    '!D$2:D$1794,0))</f>
        <v>Slice - 9s</v>
      </c>
      <c r="D435" s="205" t="str">
        <f>INDEX('     2022    '!D:D,MATCH(A435,'     2022    '!AF:AF,0))</f>
        <v>CSL0901</v>
      </c>
      <c r="E435" s="204" t="str">
        <f>INDEX('     2022    '!$A$1:$BP$1563,MATCH(D435,'     2022    '!$D$1:$D$1794,0),MATCH(E$1,'     2022    '!$A$1:$BH$1,0))</f>
        <v>9s. Red strobe tail red strobe bouquet</v>
      </c>
      <c r="F435" s="206" t="str">
        <f>IFERROR(IF(LEFT(INDEX('     2022    '!AD$2:AD$1794,MATCH(D435,'     2022    '!D$2:D$1794,0)),4)="http",HYPERLINK(INDEX('     2022    '!AD$2:AD$1794,MATCH(D435,'     2022    '!D$2:D$1794,0)),"Video"),""),"")</f>
        <v>Video</v>
      </c>
      <c r="G435" s="207">
        <f>INDEX('     2022    '!$A$1:$AC$1563,MATCH($D435,'     2022    '!$D$1:$D$1794,0),MATCH(G$1,'     2022    '!$A$1:$AC$1,0))</f>
        <v>0</v>
      </c>
      <c r="H435" s="150"/>
      <c r="I435" s="152">
        <f>INDEX('     2022    '!$A$1:$AC$1563,MATCH($D435,'     2022    '!$D$1:$D$1794,0),MATCH(I$1,'     2022    '!$A$1:$AC$1,0))</f>
        <v>84.11</v>
      </c>
      <c r="J435" s="150"/>
      <c r="K435" s="151">
        <f t="shared" si="13"/>
        <v>9.346031853924142</v>
      </c>
      <c r="L435" s="152">
        <f>INDEX('     2022    '!$A$1:$AC$1563,MATCH($D435,'     2022    '!$D$1:$D$1794,0),MATCH(L$1,'     2022    '!$A$1:$AC$1,0))</f>
        <v>85.048889870709701</v>
      </c>
      <c r="M435" s="152">
        <f>INDEX('     2022    '!$A$1:$AC$1563,MATCH($D435,'     2022    '!$D$1:$D$1794,0),MATCH(M$1,'     2022    '!$A$1:$AC$1,0))</f>
        <v>93.460318539241428</v>
      </c>
      <c r="N435" s="153" t="str">
        <f>INDEX('     2022    '!$A$1:$AC$1563,MATCH($D435,'     2022    '!$D$1:$D$1794,0),MATCH(N$1,'     2022    '!$A$1:$AC$1,0))</f>
        <v>30mm</v>
      </c>
      <c r="O435" s="154">
        <f>INDEX('     2022    '!$A$1:$AC$1563,MATCH($D435,'     2022    '!$D$1:$D$1794,0),MATCH(O$1,'     2022    '!$A$1:$AC$1,0))</f>
        <v>10</v>
      </c>
      <c r="P435" s="153">
        <f>INDEX('     2022    '!$A$1:$AC$1563,MATCH($D435,'     2022    '!$D$1:$D$1794,0),MATCH(P$1,'     2022    '!$A$1:$AC$1,0))</f>
        <v>3</v>
      </c>
      <c r="Q435" s="153" t="str">
        <f>INDEX('     2022    '!$A$1:$AC$1563,MATCH($D435,'     2022    '!$D$1:$D$1794,0),MATCH(Q$1,'     2022    '!$A$1:$AC$1,0))</f>
        <v>Yes</v>
      </c>
      <c r="R435" s="155">
        <f>INDEX('     2022    '!$A$1:$AC$1563,MATCH($D435,'     2022    '!$D$1:$D$1794,0),MATCH(R$1,'     2022    '!$A$1:$AC$1,0))</f>
        <v>15</v>
      </c>
      <c r="S435" s="155">
        <f>INDEX('     2022    '!$A$1:$AC$1563,MATCH($D435,'     2022    '!$D$1:$D$1794,0),MATCH(S$1,'     2022    '!$A$1:$AC$1,0))</f>
        <v>2.52</v>
      </c>
      <c r="T435" s="155">
        <f>INDEX('     2022    '!$A$1:$AC$1563,MATCH($D435,'     2022    '!$D$1:$D$1794,0),MATCH(T$1,'     2022    '!$A$1:$AC$1,0))</f>
        <v>0.3</v>
      </c>
      <c r="U435" s="154" t="str">
        <f>INDEX('     2022    '!$A$1:$AC$1563,MATCH($D435,'     2022    '!$D$1:$D$1794,0),MATCH(U$1,'     2022    '!$A$1:$AC$1,0))</f>
        <v>1.3G</v>
      </c>
      <c r="V435" s="153" t="str">
        <f>INDEX('     2022    '!$A$1:$AC$1563,MATCH($D435,'     2022    '!$D$1:$D$1794,0),MATCH(V$1,'     2022    '!$A$1:$AC$1,0))</f>
        <v>UN0335</v>
      </c>
      <c r="W435" s="153" t="str">
        <f>INDEX('     2022    '!$A$1:$AC$1563,MATCH($D435,'     2022    '!$D$1:$D$1794,0),MATCH(W$1,'     2022    '!$A$1:$AC$1,0))</f>
        <v>F4</v>
      </c>
      <c r="X435" s="151" t="str">
        <f>INDEX('     2022    '!$A$1:$AC$1563,MATCH($D435,'     2022    '!$D$1:$D$1794,0),MATCH(X$1,'     2022    '!$A$1:$AC$1,0))</f>
        <v/>
      </c>
      <c r="Y435" s="151" t="str">
        <f>INDEX('     2022    '!$A$1:$AC$1563,MATCH($D435,'     2022    '!$D$1:$D$1794,0),MATCH(Y$1,'     2022    '!$A$1:$AC$1,0))</f>
        <v/>
      </c>
      <c r="Z435" s="156">
        <f>INDEX('     2022    '!$A$1:$AC$1563,MATCH($D435,'     2022    '!$D$1:$D$1794,0),MATCH(Z$1,'     2022    '!$A$1:$AC$1,0))</f>
        <v>6.0499999999999998E-2</v>
      </c>
      <c r="AA435" s="153" t="str">
        <f>INDEX('     2022    '!$A$1:$AC$1563,MATCH($D435,'     2022    '!$D$1:$D$1794,0),MATCH(AA$1,'     2022    '!$A$1:$AC$1,0))</f>
        <v>1008-F4-69249673</v>
      </c>
      <c r="AB435" s="153" t="str">
        <f>INDEX('     2022    '!$A$1:$AC$1563,MATCH($D435,'     2022    '!$D$1:$D$1794,0),MATCH(AB$1,'     2022    '!$A$1:$AC$1,0))</f>
        <v>GB/HSE-355734</v>
      </c>
      <c r="AC435" s="153" t="str">
        <f>INDEX('     2022    '!$A$1:$AC$1563,MATCH($D435,'     2022    '!$D$1:$D$1794,0),MATCH(AC$1,'     2022    '!$A$1:$AC$1,0))</f>
        <v>8/3/2027</v>
      </c>
    </row>
    <row r="436" spans="1:29">
      <c r="A436" s="32">
        <f t="shared" si="12"/>
        <v>433</v>
      </c>
      <c r="B436" s="68" t="str">
        <f>INDEX('     2022    '!B$2:B$1794,MATCH(D436,'     2022    '!D$2:D$1794,0))</f>
        <v/>
      </c>
      <c r="C436" s="204" t="str">
        <f>INDEX('     2022    '!C$2:C$1794,MATCH(D436,'     2022    '!D$2:D$1794,0))</f>
        <v>Slice - 9s</v>
      </c>
      <c r="D436" s="205" t="str">
        <f>INDEX('     2022    '!D:D,MATCH(A436,'     2022    '!AF:AF,0))</f>
        <v>CSL0902</v>
      </c>
      <c r="E436" s="204" t="str">
        <f>INDEX('     2022    '!$A$1:$BP$1563,MATCH(D436,'     2022    '!$D$1:$D$1794,0),MATCH(E$1,'     2022    '!$A$1:$BH$1,0))</f>
        <v>9s. Green strobe tail green strobe bouquet</v>
      </c>
      <c r="F436" s="206" t="str">
        <f>IFERROR(IF(LEFT(INDEX('     2022    '!AD$2:AD$1794,MATCH(D436,'     2022    '!D$2:D$1794,0)),4)="http",HYPERLINK(INDEX('     2022    '!AD$2:AD$1794,MATCH(D436,'     2022    '!D$2:D$1794,0)),"Video"),""),"")</f>
        <v>Video</v>
      </c>
      <c r="G436" s="207">
        <f>INDEX('     2022    '!$A$1:$AC$1563,MATCH($D436,'     2022    '!$D$1:$D$1794,0),MATCH(G$1,'     2022    '!$A$1:$AC$1,0))</f>
        <v>3</v>
      </c>
      <c r="H436" s="150"/>
      <c r="I436" s="152">
        <f>INDEX('     2022    '!$A$1:$AC$1563,MATCH($D436,'     2022    '!$D$1:$D$1794,0),MATCH(I$1,'     2022    '!$A$1:$AC$1,0))</f>
        <v>84.11</v>
      </c>
      <c r="J436" s="150"/>
      <c r="K436" s="151">
        <f t="shared" si="13"/>
        <v>9.346031853924142</v>
      </c>
      <c r="L436" s="152">
        <f>INDEX('     2022    '!$A$1:$AC$1563,MATCH($D436,'     2022    '!$D$1:$D$1794,0),MATCH(L$1,'     2022    '!$A$1:$AC$1,0))</f>
        <v>85.048889870709701</v>
      </c>
      <c r="M436" s="152">
        <f>INDEX('     2022    '!$A$1:$AC$1563,MATCH($D436,'     2022    '!$D$1:$D$1794,0),MATCH(M$1,'     2022    '!$A$1:$AC$1,0))</f>
        <v>93.460318539241428</v>
      </c>
      <c r="N436" s="153" t="str">
        <f>INDEX('     2022    '!$A$1:$AC$1563,MATCH($D436,'     2022    '!$D$1:$D$1794,0),MATCH(N$1,'     2022    '!$A$1:$AC$1,0))</f>
        <v>30mm</v>
      </c>
      <c r="O436" s="154">
        <f>INDEX('     2022    '!$A$1:$AC$1563,MATCH($D436,'     2022    '!$D$1:$D$1794,0),MATCH(O$1,'     2022    '!$A$1:$AC$1,0))</f>
        <v>10</v>
      </c>
      <c r="P436" s="153">
        <f>INDEX('     2022    '!$A$1:$AC$1563,MATCH($D436,'     2022    '!$D$1:$D$1794,0),MATCH(P$1,'     2022    '!$A$1:$AC$1,0))</f>
        <v>3</v>
      </c>
      <c r="Q436" s="153" t="str">
        <f>INDEX('     2022    '!$A$1:$AC$1563,MATCH($D436,'     2022    '!$D$1:$D$1794,0),MATCH(Q$1,'     2022    '!$A$1:$AC$1,0))</f>
        <v>Yes</v>
      </c>
      <c r="R436" s="155">
        <f>INDEX('     2022    '!$A$1:$AC$1563,MATCH($D436,'     2022    '!$D$1:$D$1794,0),MATCH(R$1,'     2022    '!$A$1:$AC$1,0))</f>
        <v>15</v>
      </c>
      <c r="S436" s="155">
        <f>INDEX('     2022    '!$A$1:$AC$1563,MATCH($D436,'     2022    '!$D$1:$D$1794,0),MATCH(S$1,'     2022    '!$A$1:$AC$1,0))</f>
        <v>2.52</v>
      </c>
      <c r="T436" s="155">
        <f>INDEX('     2022    '!$A$1:$AC$1563,MATCH($D436,'     2022    '!$D$1:$D$1794,0),MATCH(T$1,'     2022    '!$A$1:$AC$1,0))</f>
        <v>0.3</v>
      </c>
      <c r="U436" s="154" t="str">
        <f>INDEX('     2022    '!$A$1:$AC$1563,MATCH($D436,'     2022    '!$D$1:$D$1794,0),MATCH(U$1,'     2022    '!$A$1:$AC$1,0))</f>
        <v>1.3G</v>
      </c>
      <c r="V436" s="153" t="str">
        <f>INDEX('     2022    '!$A$1:$AC$1563,MATCH($D436,'     2022    '!$D$1:$D$1794,0),MATCH(V$1,'     2022    '!$A$1:$AC$1,0))</f>
        <v>UN0335</v>
      </c>
      <c r="W436" s="153" t="str">
        <f>INDEX('     2022    '!$A$1:$AC$1563,MATCH($D436,'     2022    '!$D$1:$D$1794,0),MATCH(W$1,'     2022    '!$A$1:$AC$1,0))</f>
        <v>F4</v>
      </c>
      <c r="X436" s="151" t="str">
        <f>INDEX('     2022    '!$A$1:$AC$1563,MATCH($D436,'     2022    '!$D$1:$D$1794,0),MATCH(X$1,'     2022    '!$A$1:$AC$1,0))</f>
        <v/>
      </c>
      <c r="Y436" s="151" t="str">
        <f>INDEX('     2022    '!$A$1:$AC$1563,MATCH($D436,'     2022    '!$D$1:$D$1794,0),MATCH(Y$1,'     2022    '!$A$1:$AC$1,0))</f>
        <v/>
      </c>
      <c r="Z436" s="156">
        <f>INDEX('     2022    '!$A$1:$AC$1563,MATCH($D436,'     2022    '!$D$1:$D$1794,0),MATCH(Z$1,'     2022    '!$A$1:$AC$1,0))</f>
        <v>6.0499999999999998E-2</v>
      </c>
      <c r="AA436" s="153" t="str">
        <f>INDEX('     2022    '!$A$1:$AC$1563,MATCH($D436,'     2022    '!$D$1:$D$1794,0),MATCH(AA$1,'     2022    '!$A$1:$AC$1,0))</f>
        <v>1008-F4-69249673</v>
      </c>
      <c r="AB436" s="153" t="str">
        <f>INDEX('     2022    '!$A$1:$AC$1563,MATCH($D436,'     2022    '!$D$1:$D$1794,0),MATCH(AB$1,'     2022    '!$A$1:$AC$1,0))</f>
        <v>GB/HSE-355735</v>
      </c>
      <c r="AC436" s="153" t="str">
        <f>INDEX('     2022    '!$A$1:$AC$1563,MATCH($D436,'     2022    '!$D$1:$D$1794,0),MATCH(AC$1,'     2022    '!$A$1:$AC$1,0))</f>
        <v>8/3/2027</v>
      </c>
    </row>
    <row r="437" spans="1:29">
      <c r="A437" s="32">
        <f t="shared" si="12"/>
        <v>434</v>
      </c>
      <c r="B437" s="68" t="str">
        <f>INDEX('     2022    '!B$2:B$1794,MATCH(D437,'     2022    '!D$2:D$1794,0))</f>
        <v/>
      </c>
      <c r="C437" s="204" t="str">
        <f>INDEX('     2022    '!C$2:C$1794,MATCH(D437,'     2022    '!D$2:D$1794,0))</f>
        <v>Slice - 9s</v>
      </c>
      <c r="D437" s="205" t="str">
        <f>INDEX('     2022    '!D:D,MATCH(A437,'     2022    '!AF:AF,0))</f>
        <v>CSL0903</v>
      </c>
      <c r="E437" s="204" t="str">
        <f>INDEX('     2022    '!$A$1:$BP$1563,MATCH(D437,'     2022    '!$D$1:$D$1794,0),MATCH(E$1,'     2022    '!$A$1:$BH$1,0))</f>
        <v>9s. Silver strobe tail with silver strobe bouquet</v>
      </c>
      <c r="F437" s="206" t="str">
        <f>IFERROR(IF(LEFT(INDEX('     2022    '!AD$2:AD$1794,MATCH(D437,'     2022    '!D$2:D$1794,0)),4)="http",HYPERLINK(INDEX('     2022    '!AD$2:AD$1794,MATCH(D437,'     2022    '!D$2:D$1794,0)),"Video"),""),"")</f>
        <v>Video</v>
      </c>
      <c r="G437" s="207">
        <f>INDEX('     2022    '!$A$1:$AC$1563,MATCH($D437,'     2022    '!$D$1:$D$1794,0),MATCH(G$1,'     2022    '!$A$1:$AC$1,0))</f>
        <v>0</v>
      </c>
      <c r="H437" s="150"/>
      <c r="I437" s="152">
        <f>INDEX('     2022    '!$A$1:$AC$1563,MATCH($D437,'     2022    '!$D$1:$D$1794,0),MATCH(I$1,'     2022    '!$A$1:$AC$1,0))</f>
        <v>84.11</v>
      </c>
      <c r="J437" s="150"/>
      <c r="K437" s="151">
        <f t="shared" si="13"/>
        <v>9.346031853924142</v>
      </c>
      <c r="L437" s="152">
        <f>INDEX('     2022    '!$A$1:$AC$1563,MATCH($D437,'     2022    '!$D$1:$D$1794,0),MATCH(L$1,'     2022    '!$A$1:$AC$1,0))</f>
        <v>85.048889870709701</v>
      </c>
      <c r="M437" s="152">
        <f>INDEX('     2022    '!$A$1:$AC$1563,MATCH($D437,'     2022    '!$D$1:$D$1794,0),MATCH(M$1,'     2022    '!$A$1:$AC$1,0))</f>
        <v>93.460318539241428</v>
      </c>
      <c r="N437" s="153" t="str">
        <f>INDEX('     2022    '!$A$1:$AC$1563,MATCH($D437,'     2022    '!$D$1:$D$1794,0),MATCH(N$1,'     2022    '!$A$1:$AC$1,0))</f>
        <v>30mm</v>
      </c>
      <c r="O437" s="154">
        <f>INDEX('     2022    '!$A$1:$AC$1563,MATCH($D437,'     2022    '!$D$1:$D$1794,0),MATCH(O$1,'     2022    '!$A$1:$AC$1,0))</f>
        <v>10</v>
      </c>
      <c r="P437" s="153">
        <f>INDEX('     2022    '!$A$1:$AC$1563,MATCH($D437,'     2022    '!$D$1:$D$1794,0),MATCH(P$1,'     2022    '!$A$1:$AC$1,0))</f>
        <v>3</v>
      </c>
      <c r="Q437" s="153" t="str">
        <f>INDEX('     2022    '!$A$1:$AC$1563,MATCH($D437,'     2022    '!$D$1:$D$1794,0),MATCH(Q$1,'     2022    '!$A$1:$AC$1,0))</f>
        <v>Yes</v>
      </c>
      <c r="R437" s="155">
        <f>INDEX('     2022    '!$A$1:$AC$1563,MATCH($D437,'     2022    '!$D$1:$D$1794,0),MATCH(R$1,'     2022    '!$A$1:$AC$1,0))</f>
        <v>15</v>
      </c>
      <c r="S437" s="155">
        <f>INDEX('     2022    '!$A$1:$AC$1563,MATCH($D437,'     2022    '!$D$1:$D$1794,0),MATCH(S$1,'     2022    '!$A$1:$AC$1,0))</f>
        <v>2.52</v>
      </c>
      <c r="T437" s="155">
        <f>INDEX('     2022    '!$A$1:$AC$1563,MATCH($D437,'     2022    '!$D$1:$D$1794,0),MATCH(T$1,'     2022    '!$A$1:$AC$1,0))</f>
        <v>0.3</v>
      </c>
      <c r="U437" s="154" t="str">
        <f>INDEX('     2022    '!$A$1:$AC$1563,MATCH($D437,'     2022    '!$D$1:$D$1794,0),MATCH(U$1,'     2022    '!$A$1:$AC$1,0))</f>
        <v>1.3G</v>
      </c>
      <c r="V437" s="153" t="str">
        <f>INDEX('     2022    '!$A$1:$AC$1563,MATCH($D437,'     2022    '!$D$1:$D$1794,0),MATCH(V$1,'     2022    '!$A$1:$AC$1,0))</f>
        <v>UN0335</v>
      </c>
      <c r="W437" s="153" t="str">
        <f>INDEX('     2022    '!$A$1:$AC$1563,MATCH($D437,'     2022    '!$D$1:$D$1794,0),MATCH(W$1,'     2022    '!$A$1:$AC$1,0))</f>
        <v>F4</v>
      </c>
      <c r="X437" s="151" t="str">
        <f>INDEX('     2022    '!$A$1:$AC$1563,MATCH($D437,'     2022    '!$D$1:$D$1794,0),MATCH(X$1,'     2022    '!$A$1:$AC$1,0))</f>
        <v/>
      </c>
      <c r="Y437" s="151" t="str">
        <f>INDEX('     2022    '!$A$1:$AC$1563,MATCH($D437,'     2022    '!$D$1:$D$1794,0),MATCH(Y$1,'     2022    '!$A$1:$AC$1,0))</f>
        <v/>
      </c>
      <c r="Z437" s="156">
        <f>INDEX('     2022    '!$A$1:$AC$1563,MATCH($D437,'     2022    '!$D$1:$D$1794,0),MATCH(Z$1,'     2022    '!$A$1:$AC$1,0))</f>
        <v>6.0499999999999998E-2</v>
      </c>
      <c r="AA437" s="153" t="str">
        <f>INDEX('     2022    '!$A$1:$AC$1563,MATCH($D437,'     2022    '!$D$1:$D$1794,0),MATCH(AA$1,'     2022    '!$A$1:$AC$1,0))</f>
        <v>1008-F4-69249673</v>
      </c>
      <c r="AB437" s="153" t="str">
        <f>INDEX('     2022    '!$A$1:$AC$1563,MATCH($D437,'     2022    '!$D$1:$D$1794,0),MATCH(AB$1,'     2022    '!$A$1:$AC$1,0))</f>
        <v>GB/HSE-355736</v>
      </c>
      <c r="AC437" s="153" t="str">
        <f>INDEX('     2022    '!$A$1:$AC$1563,MATCH($D437,'     2022    '!$D$1:$D$1794,0),MATCH(AC$1,'     2022    '!$A$1:$AC$1,0))</f>
        <v>8/3/2027</v>
      </c>
    </row>
    <row r="438" spans="1:29">
      <c r="A438" s="32">
        <f t="shared" si="12"/>
        <v>435</v>
      </c>
      <c r="B438" s="68" t="str">
        <f>INDEX('     2022    '!B$2:B$1794,MATCH(D438,'     2022    '!D$2:D$1794,0))</f>
        <v/>
      </c>
      <c r="C438" s="204" t="str">
        <f>INDEX('     2022    '!C$2:C$1794,MATCH(D438,'     2022    '!D$2:D$1794,0))</f>
        <v>Slice - 9s</v>
      </c>
      <c r="D438" s="205" t="str">
        <f>INDEX('     2022    '!D:D,MATCH(A438,'     2022    '!AF:AF,0))</f>
        <v>CSL0911-20</v>
      </c>
      <c r="E438" s="204" t="str">
        <f>INDEX('     2022    '!$A$1:$BP$1563,MATCH(D438,'     2022    '!$D$1:$D$1794,0),MATCH(E$1,'     2022    '!$A$1:$BH$1,0))</f>
        <v>9s. Red white swimming comet w/blue mine</v>
      </c>
      <c r="F438" s="206" t="str">
        <f>IFERROR(IF(LEFT(INDEX('     2022    '!AD$2:AD$1794,MATCH(D438,'     2022    '!D$2:D$1794,0)),4)="http",HYPERLINK(INDEX('     2022    '!AD$2:AD$1794,MATCH(D438,'     2022    '!D$2:D$1794,0)),"Video"),""),"")</f>
        <v>Video</v>
      </c>
      <c r="G438" s="207">
        <f>INDEX('     2022    '!$A$1:$AC$1563,MATCH($D438,'     2022    '!$D$1:$D$1794,0),MATCH(G$1,'     2022    '!$A$1:$AC$1,0))</f>
        <v>0</v>
      </c>
      <c r="H438" s="150"/>
      <c r="I438" s="152">
        <f>INDEX('     2022    '!$A$1:$AC$1563,MATCH($D438,'     2022    '!$D$1:$D$1794,0),MATCH(I$1,'     2022    '!$A$1:$AC$1,0))</f>
        <v>93.23</v>
      </c>
      <c r="J438" s="150"/>
      <c r="K438" s="151">
        <f t="shared" si="13"/>
        <v>10.722</v>
      </c>
      <c r="L438" s="152">
        <f>INDEX('     2022    '!$A$1:$AC$1563,MATCH($D438,'     2022    '!$D$1:$D$1794,0),MATCH(L$1,'     2022    '!$A$1:$AC$1,0))</f>
        <v>97.5702</v>
      </c>
      <c r="M438" s="152">
        <f>INDEX('     2022    '!$A$1:$AC$1563,MATCH($D438,'     2022    '!$D$1:$D$1794,0),MATCH(M$1,'     2022    '!$A$1:$AC$1,0))</f>
        <v>107.22</v>
      </c>
      <c r="N438" s="153" t="str">
        <f>INDEX('     2022    '!$A$1:$AC$1563,MATCH($D438,'     2022    '!$D$1:$D$1794,0),MATCH(N$1,'     2022    '!$A$1:$AC$1,0))</f>
        <v>30mm</v>
      </c>
      <c r="O438" s="154">
        <f>INDEX('     2022    '!$A$1:$AC$1563,MATCH($D438,'     2022    '!$D$1:$D$1794,0),MATCH(O$1,'     2022    '!$A$1:$AC$1,0))</f>
        <v>10</v>
      </c>
      <c r="P438" s="153">
        <f>INDEX('     2022    '!$A$1:$AC$1563,MATCH($D438,'     2022    '!$D$1:$D$1794,0),MATCH(P$1,'     2022    '!$A$1:$AC$1,0))</f>
        <v>3</v>
      </c>
      <c r="Q438" s="153" t="str">
        <f>INDEX('     2022    '!$A$1:$AC$1563,MATCH($D438,'     2022    '!$D$1:$D$1794,0),MATCH(Q$1,'     2022    '!$A$1:$AC$1,0))</f>
        <v>Yes</v>
      </c>
      <c r="R438" s="155">
        <f>INDEX('     2022    '!$A$1:$AC$1563,MATCH($D438,'     2022    '!$D$1:$D$1794,0),MATCH(R$1,'     2022    '!$A$1:$AC$1,0))</f>
        <v>14</v>
      </c>
      <c r="S438" s="155">
        <f>INDEX('     2022    '!$A$1:$AC$1563,MATCH($D438,'     2022    '!$D$1:$D$1794,0),MATCH(S$1,'     2022    '!$A$1:$AC$1,0))</f>
        <v>2.5</v>
      </c>
      <c r="T438" s="155">
        <f>INDEX('     2022    '!$A$1:$AC$1563,MATCH($D438,'     2022    '!$D$1:$D$1794,0),MATCH(T$1,'     2022    '!$A$1:$AC$1,0))</f>
        <v>0.3</v>
      </c>
      <c r="U438" s="154" t="str">
        <f>INDEX('     2022    '!$A$1:$AC$1563,MATCH($D438,'     2022    '!$D$1:$D$1794,0),MATCH(U$1,'     2022    '!$A$1:$AC$1,0))</f>
        <v>1.4G</v>
      </c>
      <c r="V438" s="153" t="str">
        <f>INDEX('     2022    '!$A$1:$AC$1563,MATCH($D438,'     2022    '!$D$1:$D$1794,0),MATCH(V$1,'     2022    '!$A$1:$AC$1,0))</f>
        <v>UN0336</v>
      </c>
      <c r="W438" s="153" t="str">
        <f>INDEX('     2022    '!$A$1:$AC$1563,MATCH($D438,'     2022    '!$D$1:$D$1794,0),MATCH(W$1,'     2022    '!$A$1:$AC$1,0))</f>
        <v>F4</v>
      </c>
      <c r="X438" s="151" t="str">
        <f>INDEX('     2022    '!$A$1:$AC$1563,MATCH($D438,'     2022    '!$D$1:$D$1794,0),MATCH(X$1,'     2022    '!$A$1:$AC$1,0))</f>
        <v/>
      </c>
      <c r="Y438" s="151" t="str">
        <f>INDEX('     2022    '!$A$1:$AC$1563,MATCH($D438,'     2022    '!$D$1:$D$1794,0),MATCH(Y$1,'     2022    '!$A$1:$AC$1,0))</f>
        <v/>
      </c>
      <c r="Z438" s="156">
        <f>INDEX('     2022    '!$A$1:$AC$1563,MATCH($D438,'     2022    '!$D$1:$D$1794,0),MATCH(Z$1,'     2022    '!$A$1:$AC$1,0))</f>
        <v>0.06</v>
      </c>
      <c r="AA438" s="153" t="str">
        <f>INDEX('     2022    '!$A$1:$AC$1563,MATCH($D438,'     2022    '!$D$1:$D$1794,0),MATCH(AA$1,'     2022    '!$A$1:$AC$1,0))</f>
        <v>2806-F4-001972</v>
      </c>
      <c r="AB438" s="153" t="str">
        <f>INDEX('     2022    '!$A$1:$AC$1563,MATCH($D438,'     2022    '!$D$1:$D$1794,0),MATCH(AB$1,'     2022    '!$A$1:$AC$1,0))</f>
        <v>GB/HSE-362515</v>
      </c>
      <c r="AC438" s="153" t="str">
        <f>INDEX('     2022    '!$A$1:$AC$1563,MATCH($D438,'     2022    '!$D$1:$D$1794,0),MATCH(AC$1,'     2022    '!$A$1:$AC$1,0))</f>
        <v>11/30/2030</v>
      </c>
    </row>
    <row r="439" spans="1:29">
      <c r="A439" s="32">
        <f t="shared" si="12"/>
        <v>436</v>
      </c>
      <c r="B439" s="68" t="str">
        <f>INDEX('     2022    '!B$2:B$1794,MATCH(D439,'     2022    '!D$2:D$1794,0))</f>
        <v/>
      </c>
      <c r="C439" s="204" t="str">
        <f>INDEX('     2022    '!C$2:C$1794,MATCH(D439,'     2022    '!D$2:D$1794,0))</f>
        <v>Slice - 9s</v>
      </c>
      <c r="D439" s="205" t="str">
        <f>INDEX('     2022    '!D:D,MATCH(A439,'     2022    '!AF:AF,0))</f>
        <v>CSL0909</v>
      </c>
      <c r="E439" s="204" t="str">
        <f>INDEX('     2022    '!$A$1:$BP$1563,MATCH(D439,'     2022    '!$D$1:$D$1794,0),MATCH(E$1,'     2022    '!$A$1:$BH$1,0))</f>
        <v>9s. Red swimming star</v>
      </c>
      <c r="F439" s="206" t="str">
        <f>IFERROR(IF(LEFT(INDEX('     2022    '!AD$2:AD$1794,MATCH(D439,'     2022    '!D$2:D$1794,0)),4)="http",HYPERLINK(INDEX('     2022    '!AD$2:AD$1794,MATCH(D439,'     2022    '!D$2:D$1794,0)),"Video"),""),"")</f>
        <v>Video</v>
      </c>
      <c r="G439" s="207">
        <f>INDEX('     2022    '!$A$1:$AC$1563,MATCH($D439,'     2022    '!$D$1:$D$1794,0),MATCH(G$1,'     2022    '!$A$1:$AC$1,0))</f>
        <v>0</v>
      </c>
      <c r="H439" s="150"/>
      <c r="I439" s="152">
        <f>INDEX('     2022    '!$A$1:$AC$1563,MATCH($D439,'     2022    '!$D$1:$D$1794,0),MATCH(I$1,'     2022    '!$A$1:$AC$1,0))</f>
        <v>94.56</v>
      </c>
      <c r="J439" s="150"/>
      <c r="K439" s="151">
        <f t="shared" si="13"/>
        <v>11.086314594420253</v>
      </c>
      <c r="L439" s="152">
        <f>INDEX('     2022    '!$A$1:$AC$1563,MATCH($D439,'     2022    '!$D$1:$D$1794,0),MATCH(L$1,'     2022    '!$A$1:$AC$1,0))</f>
        <v>100.88546280922431</v>
      </c>
      <c r="M439" s="152">
        <f>INDEX('     2022    '!$A$1:$AC$1563,MATCH($D439,'     2022    '!$D$1:$D$1794,0),MATCH(M$1,'     2022    '!$A$1:$AC$1,0))</f>
        <v>110.86314594420253</v>
      </c>
      <c r="N439" s="153" t="str">
        <f>INDEX('     2022    '!$A$1:$AC$1563,MATCH($D439,'     2022    '!$D$1:$D$1794,0),MATCH(N$1,'     2022    '!$A$1:$AC$1,0))</f>
        <v>30mm</v>
      </c>
      <c r="O439" s="154">
        <f>INDEX('     2022    '!$A$1:$AC$1563,MATCH($D439,'     2022    '!$D$1:$D$1794,0),MATCH(O$1,'     2022    '!$A$1:$AC$1,0))</f>
        <v>10</v>
      </c>
      <c r="P439" s="153">
        <f>INDEX('     2022    '!$A$1:$AC$1563,MATCH($D439,'     2022    '!$D$1:$D$1794,0),MATCH(P$1,'     2022    '!$A$1:$AC$1,0))</f>
        <v>3</v>
      </c>
      <c r="Q439" s="153" t="str">
        <f>INDEX('     2022    '!$A$1:$AC$1563,MATCH($D439,'     2022    '!$D$1:$D$1794,0),MATCH(Q$1,'     2022    '!$A$1:$AC$1,0))</f>
        <v>Yes</v>
      </c>
      <c r="R439" s="155">
        <f>INDEX('     2022    '!$A$1:$AC$1563,MATCH($D439,'     2022    '!$D$1:$D$1794,0),MATCH(R$1,'     2022    '!$A$1:$AC$1,0))</f>
        <v>14</v>
      </c>
      <c r="S439" s="155">
        <f>INDEX('     2022    '!$A$1:$AC$1563,MATCH($D439,'     2022    '!$D$1:$D$1794,0),MATCH(S$1,'     2022    '!$A$1:$AC$1,0))</f>
        <v>2.5</v>
      </c>
      <c r="T439" s="155">
        <f>INDEX('     2022    '!$A$1:$AC$1563,MATCH($D439,'     2022    '!$D$1:$D$1794,0),MATCH(T$1,'     2022    '!$A$1:$AC$1,0))</f>
        <v>0.3</v>
      </c>
      <c r="U439" s="154" t="str">
        <f>INDEX('     2022    '!$A$1:$AC$1563,MATCH($D439,'     2022    '!$D$1:$D$1794,0),MATCH(U$1,'     2022    '!$A$1:$AC$1,0))</f>
        <v>1.4G</v>
      </c>
      <c r="V439" s="153" t="str">
        <f>INDEX('     2022    '!$A$1:$AC$1563,MATCH($D439,'     2022    '!$D$1:$D$1794,0),MATCH(V$1,'     2022    '!$A$1:$AC$1,0))</f>
        <v>UN0336</v>
      </c>
      <c r="W439" s="153" t="str">
        <f>INDEX('     2022    '!$A$1:$AC$1563,MATCH($D439,'     2022    '!$D$1:$D$1794,0),MATCH(W$1,'     2022    '!$A$1:$AC$1,0))</f>
        <v>F4</v>
      </c>
      <c r="X439" s="151" t="str">
        <f>INDEX('     2022    '!$A$1:$AC$1563,MATCH($D439,'     2022    '!$D$1:$D$1794,0),MATCH(X$1,'     2022    '!$A$1:$AC$1,0))</f>
        <v/>
      </c>
      <c r="Y439" s="151" t="str">
        <f>INDEX('     2022    '!$A$1:$AC$1563,MATCH($D439,'     2022    '!$D$1:$D$1794,0),MATCH(Y$1,'     2022    '!$A$1:$AC$1,0))</f>
        <v/>
      </c>
      <c r="Z439" s="156">
        <f>INDEX('     2022    '!$A$1:$AC$1563,MATCH($D439,'     2022    '!$D$1:$D$1794,0),MATCH(Z$1,'     2022    '!$A$1:$AC$1,0))</f>
        <v>0.06</v>
      </c>
      <c r="AA439" s="153" t="str">
        <f>INDEX('     2022    '!$A$1:$AC$1563,MATCH($D439,'     2022    '!$D$1:$D$1794,0),MATCH(AA$1,'     2022    '!$A$1:$AC$1,0))</f>
        <v>2806-F4-001972</v>
      </c>
      <c r="AB439" s="153" t="str">
        <f>INDEX('     2022    '!$A$1:$AC$1563,MATCH($D439,'     2022    '!$D$1:$D$1794,0),MATCH(AB$1,'     2022    '!$A$1:$AC$1,0))</f>
        <v>GB/HSE-362513</v>
      </c>
      <c r="AC439" s="153" t="str">
        <f>INDEX('     2022    '!$A$1:$AC$1563,MATCH($D439,'     2022    '!$D$1:$D$1794,0),MATCH(AC$1,'     2022    '!$A$1:$AC$1,0))</f>
        <v>11/30/2030</v>
      </c>
    </row>
    <row r="440" spans="1:29">
      <c r="A440" s="32">
        <f t="shared" si="12"/>
        <v>437</v>
      </c>
      <c r="B440" s="68" t="str">
        <f>INDEX('     2022    '!B$2:B$1794,MATCH(D440,'     2022    '!D$2:D$1794,0))</f>
        <v/>
      </c>
      <c r="C440" s="204" t="str">
        <f>INDEX('     2022    '!C$2:C$1794,MATCH(D440,'     2022    '!D$2:D$1794,0))</f>
        <v>Slice - 9s</v>
      </c>
      <c r="D440" s="205" t="str">
        <f>INDEX('     2022    '!D:D,MATCH(A440,'     2022    '!AF:AF,0))</f>
        <v>CSL0910-20</v>
      </c>
      <c r="E440" s="204" t="str">
        <f>INDEX('     2022    '!$A$1:$BP$1563,MATCH(D440,'     2022    '!$D$1:$D$1794,0),MATCH(E$1,'     2022    '!$A$1:$BH$1,0))</f>
        <v>9s. Lemon swimming comet w/white strobe mine</v>
      </c>
      <c r="F440" s="206" t="str">
        <f>IFERROR(IF(LEFT(INDEX('     2022    '!AD$2:AD$1794,MATCH(D440,'     2022    '!D$2:D$1794,0)),4)="http",HYPERLINK(INDEX('     2022    '!AD$2:AD$1794,MATCH(D440,'     2022    '!D$2:D$1794,0)),"Video"),""),"")</f>
        <v>Video</v>
      </c>
      <c r="G440" s="207">
        <f>INDEX('     2022    '!$A$1:$AC$1563,MATCH($D440,'     2022    '!$D$1:$D$1794,0),MATCH(G$1,'     2022    '!$A$1:$AC$1,0))</f>
        <v>0</v>
      </c>
      <c r="H440" s="150"/>
      <c r="I440" s="152">
        <f>INDEX('     2022    '!$A$1:$AC$1563,MATCH($D440,'     2022    '!$D$1:$D$1794,0),MATCH(I$1,'     2022    '!$A$1:$AC$1,0))</f>
        <v>91.95</v>
      </c>
      <c r="J440" s="150"/>
      <c r="K440" s="151">
        <f t="shared" si="13"/>
        <v>11.086314594420253</v>
      </c>
      <c r="L440" s="152">
        <f>INDEX('     2022    '!$A$1:$AC$1563,MATCH($D440,'     2022    '!$D$1:$D$1794,0),MATCH(L$1,'     2022    '!$A$1:$AC$1,0))</f>
        <v>100.88546280922431</v>
      </c>
      <c r="M440" s="152">
        <f>INDEX('     2022    '!$A$1:$AC$1563,MATCH($D440,'     2022    '!$D$1:$D$1794,0),MATCH(M$1,'     2022    '!$A$1:$AC$1,0))</f>
        <v>110.86314594420253</v>
      </c>
      <c r="N440" s="153" t="str">
        <f>INDEX('     2022    '!$A$1:$AC$1563,MATCH($D440,'     2022    '!$D$1:$D$1794,0),MATCH(N$1,'     2022    '!$A$1:$AC$1,0))</f>
        <v>30mm</v>
      </c>
      <c r="O440" s="154">
        <f>INDEX('     2022    '!$A$1:$AC$1563,MATCH($D440,'     2022    '!$D$1:$D$1794,0),MATCH(O$1,'     2022    '!$A$1:$AC$1,0))</f>
        <v>10</v>
      </c>
      <c r="P440" s="153">
        <f>INDEX('     2022    '!$A$1:$AC$1563,MATCH($D440,'     2022    '!$D$1:$D$1794,0),MATCH(P$1,'     2022    '!$A$1:$AC$1,0))</f>
        <v>3</v>
      </c>
      <c r="Q440" s="153" t="str">
        <f>INDEX('     2022    '!$A$1:$AC$1563,MATCH($D440,'     2022    '!$D$1:$D$1794,0),MATCH(Q$1,'     2022    '!$A$1:$AC$1,0))</f>
        <v>Yes</v>
      </c>
      <c r="R440" s="155">
        <f>INDEX('     2022    '!$A$1:$AC$1563,MATCH($D440,'     2022    '!$D$1:$D$1794,0),MATCH(R$1,'     2022    '!$A$1:$AC$1,0))</f>
        <v>14.5</v>
      </c>
      <c r="S440" s="155">
        <f>INDEX('     2022    '!$A$1:$AC$1563,MATCH($D440,'     2022    '!$D$1:$D$1794,0),MATCH(S$1,'     2022    '!$A$1:$AC$1,0))</f>
        <v>2.5</v>
      </c>
      <c r="T440" s="155">
        <f>INDEX('     2022    '!$A$1:$AC$1563,MATCH($D440,'     2022    '!$D$1:$D$1794,0),MATCH(T$1,'     2022    '!$A$1:$AC$1,0))</f>
        <v>0.3</v>
      </c>
      <c r="U440" s="154" t="str">
        <f>INDEX('     2022    '!$A$1:$AC$1563,MATCH($D440,'     2022    '!$D$1:$D$1794,0),MATCH(U$1,'     2022    '!$A$1:$AC$1,0))</f>
        <v>1.4G</v>
      </c>
      <c r="V440" s="153" t="str">
        <f>INDEX('     2022    '!$A$1:$AC$1563,MATCH($D440,'     2022    '!$D$1:$D$1794,0),MATCH(V$1,'     2022    '!$A$1:$AC$1,0))</f>
        <v>UN0336</v>
      </c>
      <c r="W440" s="153" t="str">
        <f>INDEX('     2022    '!$A$1:$AC$1563,MATCH($D440,'     2022    '!$D$1:$D$1794,0),MATCH(W$1,'     2022    '!$A$1:$AC$1,0))</f>
        <v>F4</v>
      </c>
      <c r="X440" s="151" t="str">
        <f>INDEX('     2022    '!$A$1:$AC$1563,MATCH($D440,'     2022    '!$D$1:$D$1794,0),MATCH(X$1,'     2022    '!$A$1:$AC$1,0))</f>
        <v/>
      </c>
      <c r="Y440" s="151" t="str">
        <f>INDEX('     2022    '!$A$1:$AC$1563,MATCH($D440,'     2022    '!$D$1:$D$1794,0),MATCH(Y$1,'     2022    '!$A$1:$AC$1,0))</f>
        <v/>
      </c>
      <c r="Z440" s="156">
        <f>INDEX('     2022    '!$A$1:$AC$1563,MATCH($D440,'     2022    '!$D$1:$D$1794,0),MATCH(Z$1,'     2022    '!$A$1:$AC$1,0))</f>
        <v>0.06</v>
      </c>
      <c r="AA440" s="153" t="str">
        <f>INDEX('     2022    '!$A$1:$AC$1563,MATCH($D440,'     2022    '!$D$1:$D$1794,0),MATCH(AA$1,'     2022    '!$A$1:$AC$1,0))</f>
        <v>2806-F4-001972</v>
      </c>
      <c r="AB440" s="153" t="str">
        <f>INDEX('     2022    '!$A$1:$AC$1563,MATCH($D440,'     2022    '!$D$1:$D$1794,0),MATCH(AB$1,'     2022    '!$A$1:$AC$1,0))</f>
        <v>GB/HSE-362514</v>
      </c>
      <c r="AC440" s="153" t="str">
        <f>INDEX('     2022    '!$A$1:$AC$1563,MATCH($D440,'     2022    '!$D$1:$D$1794,0),MATCH(AC$1,'     2022    '!$A$1:$AC$1,0))</f>
        <v>11/30/2030</v>
      </c>
    </row>
    <row r="441" spans="1:29">
      <c r="A441" s="32">
        <f t="shared" si="12"/>
        <v>438</v>
      </c>
      <c r="B441" s="68" t="str">
        <f>INDEX('     2022    '!B$2:B$1794,MATCH(D441,'     2022    '!D$2:D$1794,0))</f>
        <v/>
      </c>
      <c r="C441" s="204" t="str">
        <f>INDEX('     2022    '!C$2:C$1794,MATCH(D441,'     2022    '!D$2:D$1794,0))</f>
        <v>Slice - 10s</v>
      </c>
      <c r="D441" s="205" t="str">
        <f>INDEX('     2022    '!D:D,MATCH(A441,'     2022    '!AF:AF,0))</f>
        <v>CSL1015</v>
      </c>
      <c r="E441" s="204" t="str">
        <f>INDEX('     2022    '!$A$1:$BP$1563,MATCH(D441,'     2022    '!$D$1:$D$1794,0),MATCH(E$1,'     2022    '!$A$1:$BH$1,0))</f>
        <v>10s Z. Green tail 0.5sec</v>
      </c>
      <c r="F441" s="206" t="str">
        <f>IFERROR(IF(LEFT(INDEX('     2022    '!AD$2:AD$1794,MATCH(D441,'     2022    '!D$2:D$1794,0)),4)="http",HYPERLINK(INDEX('     2022    '!AD$2:AD$1794,MATCH(D441,'     2022    '!D$2:D$1794,0)),"Video"),""),"")</f>
        <v>Video</v>
      </c>
      <c r="G441" s="207">
        <f>INDEX('     2022    '!$A$1:$AC$1563,MATCH($D441,'     2022    '!$D$1:$D$1794,0),MATCH(G$1,'     2022    '!$A$1:$AC$1,0))</f>
        <v>0</v>
      </c>
      <c r="H441" s="150"/>
      <c r="I441" s="152">
        <f>INDEX('     2022    '!$A$1:$AC$1563,MATCH($D441,'     2022    '!$D$1:$D$1794,0),MATCH(I$1,'     2022    '!$A$1:$AC$1,0))</f>
        <v>79.55</v>
      </c>
      <c r="J441" s="150"/>
      <c r="K441" s="151">
        <f t="shared" si="13"/>
        <v>8.0422019972405892</v>
      </c>
      <c r="L441" s="152">
        <f>INDEX('     2022    '!$A$1:$AC$1563,MATCH($D441,'     2022    '!$D$1:$D$1794,0),MATCH(L$1,'     2022    '!$A$1:$AC$1,0))</f>
        <v>81.141000000000005</v>
      </c>
      <c r="M441" s="152">
        <f>INDEX('     2022    '!$A$1:$AC$1563,MATCH($D441,'     2022    '!$D$1:$D$1794,0),MATCH(M$1,'     2022    '!$A$1:$AC$1,0))</f>
        <v>80.422019972405892</v>
      </c>
      <c r="N441" s="153" t="str">
        <f>INDEX('     2022    '!$A$1:$AC$1563,MATCH($D441,'     2022    '!$D$1:$D$1794,0),MATCH(N$1,'     2022    '!$A$1:$AC$1,0))</f>
        <v>30mm</v>
      </c>
      <c r="O441" s="154">
        <f>INDEX('     2022    '!$A$1:$AC$1563,MATCH($D441,'     2022    '!$D$1:$D$1794,0),MATCH(O$1,'     2022    '!$A$1:$AC$1,0))</f>
        <v>10</v>
      </c>
      <c r="P441" s="153">
        <f>INDEX('     2022    '!$A$1:$AC$1563,MATCH($D441,'     2022    '!$D$1:$D$1794,0),MATCH(P$1,'     2022    '!$A$1:$AC$1,0))</f>
        <v>3</v>
      </c>
      <c r="Q441" s="153" t="str">
        <f>INDEX('     2022    '!$A$1:$AC$1563,MATCH($D441,'     2022    '!$D$1:$D$1794,0),MATCH(Q$1,'     2022    '!$A$1:$AC$1,0))</f>
        <v>Yes</v>
      </c>
      <c r="R441" s="155">
        <f>INDEX('     2022    '!$A$1:$AC$1563,MATCH($D441,'     2022    '!$D$1:$D$1794,0),MATCH(R$1,'     2022    '!$A$1:$AC$1,0))</f>
        <v>14</v>
      </c>
      <c r="S441" s="155">
        <f>INDEX('     2022    '!$A$1:$AC$1563,MATCH($D441,'     2022    '!$D$1:$D$1794,0),MATCH(S$1,'     2022    '!$A$1:$AC$1,0))</f>
        <v>3</v>
      </c>
      <c r="T441" s="155">
        <f>INDEX('     2022    '!$A$1:$AC$1563,MATCH($D441,'     2022    '!$D$1:$D$1794,0),MATCH(T$1,'     2022    '!$A$1:$AC$1,0))</f>
        <v>0.3</v>
      </c>
      <c r="U441" s="154" t="str">
        <f>INDEX('     2022    '!$A$1:$AC$1563,MATCH($D441,'     2022    '!$D$1:$D$1794,0),MATCH(U$1,'     2022    '!$A$1:$AC$1,0))</f>
        <v>1.4G</v>
      </c>
      <c r="V441" s="153" t="str">
        <f>INDEX('     2022    '!$A$1:$AC$1563,MATCH($D441,'     2022    '!$D$1:$D$1794,0),MATCH(V$1,'     2022    '!$A$1:$AC$1,0))</f>
        <v>UN0336</v>
      </c>
      <c r="W441" s="153" t="str">
        <f>INDEX('     2022    '!$A$1:$AC$1563,MATCH($D441,'     2022    '!$D$1:$D$1794,0),MATCH(W$1,'     2022    '!$A$1:$AC$1,0))</f>
        <v>F4</v>
      </c>
      <c r="X441" s="151" t="str">
        <f>INDEX('     2022    '!$A$1:$AC$1563,MATCH($D441,'     2022    '!$D$1:$D$1794,0),MATCH(X$1,'     2022    '!$A$1:$AC$1,0))</f>
        <v/>
      </c>
      <c r="Y441" s="151" t="str">
        <f>INDEX('     2022    '!$A$1:$AC$1563,MATCH($D441,'     2022    '!$D$1:$D$1794,0),MATCH(Y$1,'     2022    '!$A$1:$AC$1,0))</f>
        <v/>
      </c>
      <c r="Z441" s="156">
        <f>INDEX('     2022    '!$A$1:$AC$1563,MATCH($D441,'     2022    '!$D$1:$D$1794,0),MATCH(Z$1,'     2022    '!$A$1:$AC$1,0))</f>
        <v>5.1799999999999999E-2</v>
      </c>
      <c r="AA441" s="153" t="str">
        <f>INDEX('     2022    '!$A$1:$AC$1563,MATCH($D441,'     2022    '!$D$1:$D$1794,0),MATCH(AA$1,'     2022    '!$A$1:$AC$1,0))</f>
        <v>1008-F4-69249673</v>
      </c>
      <c r="AB441" s="153" t="str">
        <f>INDEX('     2022    '!$A$1:$AC$1563,MATCH($D441,'     2022    '!$D$1:$D$1794,0),MATCH(AB$1,'     2022    '!$A$1:$AC$1,0))</f>
        <v>GB/HSE-350998</v>
      </c>
      <c r="AC441" s="153" t="str">
        <f>INDEX('     2022    '!$A$1:$AC$1563,MATCH($D441,'     2022    '!$D$1:$D$1794,0),MATCH(AC$1,'     2022    '!$A$1:$AC$1,0))</f>
        <v>7/29/2030</v>
      </c>
    </row>
    <row r="442" spans="1:29">
      <c r="A442" s="32">
        <f t="shared" si="12"/>
        <v>439</v>
      </c>
      <c r="B442" s="68" t="str">
        <f>INDEX('     2022    '!B$2:B$1794,MATCH(D442,'     2022    '!D$2:D$1794,0))</f>
        <v/>
      </c>
      <c r="C442" s="204" t="str">
        <f>INDEX('     2022    '!C$2:C$1794,MATCH(D442,'     2022    '!D$2:D$1794,0))</f>
        <v>Slice - 10s</v>
      </c>
      <c r="D442" s="205" t="str">
        <f>INDEX('     2022    '!D:D,MATCH(A442,'     2022    '!AF:AF,0))</f>
        <v>CSL1016</v>
      </c>
      <c r="E442" s="204" t="str">
        <f>INDEX('     2022    '!$A$1:$BP$1563,MATCH(D442,'     2022    '!$D$1:$D$1794,0),MATCH(E$1,'     2022    '!$A$1:$BH$1,0))</f>
        <v>10s Z. Red tail 0.5sec</v>
      </c>
      <c r="F442" s="206" t="str">
        <f>IFERROR(IF(LEFT(INDEX('     2022    '!AD$2:AD$1794,MATCH(D442,'     2022    '!D$2:D$1794,0)),4)="http",HYPERLINK(INDEX('     2022    '!AD$2:AD$1794,MATCH(D442,'     2022    '!D$2:D$1794,0)),"Video"),""),"")</f>
        <v>Video</v>
      </c>
      <c r="G442" s="207">
        <f>INDEX('     2022    '!$A$1:$AC$1563,MATCH($D442,'     2022    '!$D$1:$D$1794,0),MATCH(G$1,'     2022    '!$A$1:$AC$1,0))</f>
        <v>0</v>
      </c>
      <c r="H442" s="150"/>
      <c r="I442" s="152">
        <f>INDEX('     2022    '!$A$1:$AC$1563,MATCH($D442,'     2022    '!$D$1:$D$1794,0),MATCH(I$1,'     2022    '!$A$1:$AC$1,0))</f>
        <v>79.55</v>
      </c>
      <c r="J442" s="150"/>
      <c r="K442" s="151">
        <f t="shared" si="13"/>
        <v>8.0422019972405892</v>
      </c>
      <c r="L442" s="152">
        <f>INDEX('     2022    '!$A$1:$AC$1563,MATCH($D442,'     2022    '!$D$1:$D$1794,0),MATCH(L$1,'     2022    '!$A$1:$AC$1,0))</f>
        <v>81.141000000000005</v>
      </c>
      <c r="M442" s="152">
        <f>INDEX('     2022    '!$A$1:$AC$1563,MATCH($D442,'     2022    '!$D$1:$D$1794,0),MATCH(M$1,'     2022    '!$A$1:$AC$1,0))</f>
        <v>80.422019972405892</v>
      </c>
      <c r="N442" s="153" t="str">
        <f>INDEX('     2022    '!$A$1:$AC$1563,MATCH($D442,'     2022    '!$D$1:$D$1794,0),MATCH(N$1,'     2022    '!$A$1:$AC$1,0))</f>
        <v>30mm</v>
      </c>
      <c r="O442" s="154">
        <f>INDEX('     2022    '!$A$1:$AC$1563,MATCH($D442,'     2022    '!$D$1:$D$1794,0),MATCH(O$1,'     2022    '!$A$1:$AC$1,0))</f>
        <v>10</v>
      </c>
      <c r="P442" s="153">
        <f>INDEX('     2022    '!$A$1:$AC$1563,MATCH($D442,'     2022    '!$D$1:$D$1794,0),MATCH(P$1,'     2022    '!$A$1:$AC$1,0))</f>
        <v>3</v>
      </c>
      <c r="Q442" s="153" t="str">
        <f>INDEX('     2022    '!$A$1:$AC$1563,MATCH($D442,'     2022    '!$D$1:$D$1794,0),MATCH(Q$1,'     2022    '!$A$1:$AC$1,0))</f>
        <v>Yes</v>
      </c>
      <c r="R442" s="155">
        <f>INDEX('     2022    '!$A$1:$AC$1563,MATCH($D442,'     2022    '!$D$1:$D$1794,0),MATCH(R$1,'     2022    '!$A$1:$AC$1,0))</f>
        <v>13.3</v>
      </c>
      <c r="S442" s="155">
        <f>INDEX('     2022    '!$A$1:$AC$1563,MATCH($D442,'     2022    '!$D$1:$D$1794,0),MATCH(S$1,'     2022    '!$A$1:$AC$1,0))</f>
        <v>1.44</v>
      </c>
      <c r="T442" s="155">
        <f>INDEX('     2022    '!$A$1:$AC$1563,MATCH($D442,'     2022    '!$D$1:$D$1794,0),MATCH(T$1,'     2022    '!$A$1:$AC$1,0))</f>
        <v>0.3</v>
      </c>
      <c r="U442" s="154" t="str">
        <f>INDEX('     2022    '!$A$1:$AC$1563,MATCH($D442,'     2022    '!$D$1:$D$1794,0),MATCH(U$1,'     2022    '!$A$1:$AC$1,0))</f>
        <v>1.4G</v>
      </c>
      <c r="V442" s="153" t="str">
        <f>INDEX('     2022    '!$A$1:$AC$1563,MATCH($D442,'     2022    '!$D$1:$D$1794,0),MATCH(V$1,'     2022    '!$A$1:$AC$1,0))</f>
        <v>UN0336</v>
      </c>
      <c r="W442" s="153" t="str">
        <f>INDEX('     2022    '!$A$1:$AC$1563,MATCH($D442,'     2022    '!$D$1:$D$1794,0),MATCH(W$1,'     2022    '!$A$1:$AC$1,0))</f>
        <v>F4</v>
      </c>
      <c r="X442" s="151" t="str">
        <f>INDEX('     2022    '!$A$1:$AC$1563,MATCH($D442,'     2022    '!$D$1:$D$1794,0),MATCH(X$1,'     2022    '!$A$1:$AC$1,0))</f>
        <v/>
      </c>
      <c r="Y442" s="151" t="str">
        <f>INDEX('     2022    '!$A$1:$AC$1563,MATCH($D442,'     2022    '!$D$1:$D$1794,0),MATCH(Y$1,'     2022    '!$A$1:$AC$1,0))</f>
        <v/>
      </c>
      <c r="Z442" s="156">
        <f>INDEX('     2022    '!$A$1:$AC$1563,MATCH($D442,'     2022    '!$D$1:$D$1794,0),MATCH(Z$1,'     2022    '!$A$1:$AC$1,0))</f>
        <v>5.1799999999999999E-2</v>
      </c>
      <c r="AA442" s="153" t="str">
        <f>INDEX('     2022    '!$A$1:$AC$1563,MATCH($D442,'     2022    '!$D$1:$D$1794,0),MATCH(AA$1,'     2022    '!$A$1:$AC$1,0))</f>
        <v>1008-F4-69249673</v>
      </c>
      <c r="AB442" s="153" t="str">
        <f>INDEX('     2022    '!$A$1:$AC$1563,MATCH($D442,'     2022    '!$D$1:$D$1794,0),MATCH(AB$1,'     2022    '!$A$1:$AC$1,0))</f>
        <v>GB/HSE-350999</v>
      </c>
      <c r="AC442" s="153" t="str">
        <f>INDEX('     2022    '!$A$1:$AC$1563,MATCH($D442,'     2022    '!$D$1:$D$1794,0),MATCH(AC$1,'     2022    '!$A$1:$AC$1,0))</f>
        <v>7/29/2030</v>
      </c>
    </row>
    <row r="443" spans="1:29">
      <c r="A443" s="32">
        <f t="shared" si="12"/>
        <v>440</v>
      </c>
      <c r="B443" s="68" t="str">
        <f>INDEX('     2022    '!B$2:B$1794,MATCH(D443,'     2022    '!D$2:D$1794,0))</f>
        <v/>
      </c>
      <c r="C443" s="204" t="str">
        <f>INDEX('     2022    '!C$2:C$1794,MATCH(D443,'     2022    '!D$2:D$1794,0))</f>
        <v>Slice - 10s</v>
      </c>
      <c r="D443" s="205" t="str">
        <f>INDEX('     2022    '!D:D,MATCH(A443,'     2022    '!AF:AF,0))</f>
        <v>CSL1035</v>
      </c>
      <c r="E443" s="204" t="str">
        <f>INDEX('     2022    '!$A$1:$BP$1563,MATCH(D443,'     2022    '!$D$1:$D$1794,0),MATCH(E$1,'     2022    '!$A$1:$BH$1,0))</f>
        <v>10s. Red crossette</v>
      </c>
      <c r="F443" s="206" t="str">
        <f>IFERROR(IF(LEFT(INDEX('     2022    '!AD$2:AD$1794,MATCH(D443,'     2022    '!D$2:D$1794,0)),4)="http",HYPERLINK(INDEX('     2022    '!AD$2:AD$1794,MATCH(D443,'     2022    '!D$2:D$1794,0)),"Video"),""),"")</f>
        <v>Video</v>
      </c>
      <c r="G443" s="207">
        <f>INDEX('     2022    '!$A$1:$AC$1563,MATCH($D443,'     2022    '!$D$1:$D$1794,0),MATCH(G$1,'     2022    '!$A$1:$AC$1,0))</f>
        <v>0</v>
      </c>
      <c r="H443" s="150"/>
      <c r="I443" s="152">
        <f>INDEX('     2022    '!$A$1:$AC$1563,MATCH($D443,'     2022    '!$D$1:$D$1794,0),MATCH(I$1,'     2022    '!$A$1:$AC$1,0))</f>
        <v>83.68</v>
      </c>
      <c r="J443" s="150"/>
      <c r="K443" s="151">
        <f t="shared" si="13"/>
        <v>9.1496352932945975</v>
      </c>
      <c r="L443" s="152">
        <f>INDEX('     2022    '!$A$1:$AC$1563,MATCH($D443,'     2022    '!$D$1:$D$1794,0),MATCH(L$1,'     2022    '!$A$1:$AC$1,0))</f>
        <v>85.353600000000014</v>
      </c>
      <c r="M443" s="152">
        <f>INDEX('     2022    '!$A$1:$AC$1563,MATCH($D443,'     2022    '!$D$1:$D$1794,0),MATCH(M$1,'     2022    '!$A$1:$AC$1,0))</f>
        <v>91.496352932945982</v>
      </c>
      <c r="N443" s="153" t="str">
        <f>INDEX('     2022    '!$A$1:$AC$1563,MATCH($D443,'     2022    '!$D$1:$D$1794,0),MATCH(N$1,'     2022    '!$A$1:$AC$1,0))</f>
        <v>30mm</v>
      </c>
      <c r="O443" s="154">
        <f>INDEX('     2022    '!$A$1:$AC$1563,MATCH($D443,'     2022    '!$D$1:$D$1794,0),MATCH(O$1,'     2022    '!$A$1:$AC$1,0))</f>
        <v>10</v>
      </c>
      <c r="P443" s="153">
        <f>INDEX('     2022    '!$A$1:$AC$1563,MATCH($D443,'     2022    '!$D$1:$D$1794,0),MATCH(P$1,'     2022    '!$A$1:$AC$1,0))</f>
        <v>3</v>
      </c>
      <c r="Q443" s="153" t="str">
        <f>INDEX('     2022    '!$A$1:$AC$1563,MATCH($D443,'     2022    '!$D$1:$D$1794,0),MATCH(Q$1,'     2022    '!$A$1:$AC$1,0))</f>
        <v>Yes</v>
      </c>
      <c r="R443" s="155">
        <f>INDEX('     2022    '!$A$1:$AC$1563,MATCH($D443,'     2022    '!$D$1:$D$1794,0),MATCH(R$1,'     2022    '!$A$1:$AC$1,0))</f>
        <v>15.4</v>
      </c>
      <c r="S443" s="155">
        <f>INDEX('     2022    '!$A$1:$AC$1563,MATCH($D443,'     2022    '!$D$1:$D$1794,0),MATCH(S$1,'     2022    '!$A$1:$AC$1,0))</f>
        <v>2.78</v>
      </c>
      <c r="T443" s="155">
        <f>INDEX('     2022    '!$A$1:$AC$1563,MATCH($D443,'     2022    '!$D$1:$D$1794,0),MATCH(T$1,'     2022    '!$A$1:$AC$1,0))</f>
        <v>0.3</v>
      </c>
      <c r="U443" s="154" t="str">
        <f>INDEX('     2022    '!$A$1:$AC$1563,MATCH($D443,'     2022    '!$D$1:$D$1794,0),MATCH(U$1,'     2022    '!$A$1:$AC$1,0))</f>
        <v>1.3G</v>
      </c>
      <c r="V443" s="153" t="str">
        <f>INDEX('     2022    '!$A$1:$AC$1563,MATCH($D443,'     2022    '!$D$1:$D$1794,0),MATCH(V$1,'     2022    '!$A$1:$AC$1,0))</f>
        <v>UN0335</v>
      </c>
      <c r="W443" s="153" t="str">
        <f>INDEX('     2022    '!$A$1:$AC$1563,MATCH($D443,'     2022    '!$D$1:$D$1794,0),MATCH(W$1,'     2022    '!$A$1:$AC$1,0))</f>
        <v>F4</v>
      </c>
      <c r="X443" s="151" t="str">
        <f>INDEX('     2022    '!$A$1:$AC$1563,MATCH($D443,'     2022    '!$D$1:$D$1794,0),MATCH(X$1,'     2022    '!$A$1:$AC$1,0))</f>
        <v/>
      </c>
      <c r="Y443" s="151" t="str">
        <f>INDEX('     2022    '!$A$1:$AC$1563,MATCH($D443,'     2022    '!$D$1:$D$1794,0),MATCH(Y$1,'     2022    '!$A$1:$AC$1,0))</f>
        <v/>
      </c>
      <c r="Z443" s="156">
        <f>INDEX('     2022    '!$A$1:$AC$1563,MATCH($D443,'     2022    '!$D$1:$D$1794,0),MATCH(Z$1,'     2022    '!$A$1:$AC$1,0))</f>
        <v>6.0499999999999998E-2</v>
      </c>
      <c r="AA443" s="153" t="str">
        <f>INDEX('     2022    '!$A$1:$AC$1563,MATCH($D443,'     2022    '!$D$1:$D$1794,0),MATCH(AA$1,'     2022    '!$A$1:$AC$1,0))</f>
        <v>1008-F4-69249674</v>
      </c>
      <c r="AB443" s="153" t="str">
        <f>INDEX('     2022    '!$A$1:$AC$1563,MATCH($D443,'     2022    '!$D$1:$D$1794,0),MATCH(AB$1,'     2022    '!$A$1:$AC$1,0))</f>
        <v>GB/HSE-355739</v>
      </c>
      <c r="AC443" s="153" t="str">
        <f>INDEX('     2022    '!$A$1:$AC$1563,MATCH($D443,'     2022    '!$D$1:$D$1794,0),MATCH(AC$1,'     2022    '!$A$1:$AC$1,0))</f>
        <v>8/3/2027</v>
      </c>
    </row>
    <row r="444" spans="1:29">
      <c r="A444" s="32">
        <f t="shared" si="12"/>
        <v>441</v>
      </c>
      <c r="B444" s="68" t="str">
        <f>INDEX('     2022    '!B$2:B$1794,MATCH(D444,'     2022    '!D$2:D$1794,0))</f>
        <v/>
      </c>
      <c r="C444" s="204" t="str">
        <f>INDEX('     2022    '!C$2:C$1794,MATCH(D444,'     2022    '!D$2:D$1794,0))</f>
        <v>Slice - 10s</v>
      </c>
      <c r="D444" s="205" t="str">
        <f>INDEX('     2022    '!D:D,MATCH(A444,'     2022    '!AF:AF,0))</f>
        <v>CC0437</v>
      </c>
      <c r="E444" s="204" t="str">
        <f>INDEX('     2022    '!$A$1:$BP$1563,MATCH(D444,'     2022    '!$D$1:$D$1794,0),MATCH(E$1,'     2022    '!$A$1:$BH$1,0))</f>
        <v>10s. Red wave tail to white glitter blue bouquet (5 Angle)</v>
      </c>
      <c r="F444" s="206" t="str">
        <f>IFERROR(IF(LEFT(INDEX('     2022    '!AD$2:AD$1794,MATCH(D444,'     2022    '!D$2:D$1794,0)),4)="http",HYPERLINK(INDEX('     2022    '!AD$2:AD$1794,MATCH(D444,'     2022    '!D$2:D$1794,0)),"Video"),""),"")</f>
        <v>Video</v>
      </c>
      <c r="G444" s="207">
        <f>INDEX('     2022    '!$A$1:$AC$1563,MATCH($D444,'     2022    '!$D$1:$D$1794,0),MATCH(G$1,'     2022    '!$A$1:$AC$1,0))</f>
        <v>0</v>
      </c>
      <c r="H444" s="150"/>
      <c r="I444" s="152">
        <f>INDEX('     2022    '!$A$1:$AC$1563,MATCH($D444,'     2022    '!$D$1:$D$1794,0),MATCH(I$1,'     2022    '!$A$1:$AC$1,0))</f>
        <v>68.010000000000005</v>
      </c>
      <c r="J444" s="150"/>
      <c r="K444" s="151">
        <f t="shared" si="13"/>
        <v>9.219880774174646</v>
      </c>
      <c r="L444" s="152">
        <f>INDEX('     2022    '!$A$1:$AC$1563,MATCH($D444,'     2022    '!$D$1:$D$1794,0),MATCH(L$1,'     2022    '!$A$1:$AC$1,0))</f>
        <v>83.90091504498929</v>
      </c>
      <c r="M444" s="152">
        <f>INDEX('     2022    '!$A$1:$AC$1563,MATCH($D444,'     2022    '!$D$1:$D$1794,0),MATCH(M$1,'     2022    '!$A$1:$AC$1,0))</f>
        <v>92.198807741746464</v>
      </c>
      <c r="N444" s="153" t="str">
        <f>INDEX('     2022    '!$A$1:$AC$1563,MATCH($D444,'     2022    '!$D$1:$D$1794,0),MATCH(N$1,'     2022    '!$A$1:$AC$1,0))</f>
        <v>30mm</v>
      </c>
      <c r="O444" s="154">
        <f>INDEX('     2022    '!$A$1:$AC$1563,MATCH($D444,'     2022    '!$D$1:$D$1794,0),MATCH(O$1,'     2022    '!$A$1:$AC$1,0))</f>
        <v>10</v>
      </c>
      <c r="P444" s="153">
        <f>INDEX('     2022    '!$A$1:$AC$1563,MATCH($D444,'     2022    '!$D$1:$D$1794,0),MATCH(P$1,'     2022    '!$A$1:$AC$1,0))</f>
        <v>3</v>
      </c>
      <c r="Q444" s="153" t="str">
        <f>INDEX('     2022    '!$A$1:$AC$1563,MATCH($D444,'     2022    '!$D$1:$D$1794,0),MATCH(Q$1,'     2022    '!$A$1:$AC$1,0))</f>
        <v>Yes</v>
      </c>
      <c r="R444" s="155">
        <f>INDEX('     2022    '!$A$1:$AC$1563,MATCH($D444,'     2022    '!$D$1:$D$1794,0),MATCH(R$1,'     2022    '!$A$1:$AC$1,0))</f>
        <v>17</v>
      </c>
      <c r="S444" s="155">
        <f>INDEX('     2022    '!$A$1:$AC$1563,MATCH($D444,'     2022    '!$D$1:$D$1794,0),MATCH(S$1,'     2022    '!$A$1:$AC$1,0))</f>
        <v>2</v>
      </c>
      <c r="T444" s="155">
        <f>INDEX('     2022    '!$A$1:$AC$1563,MATCH($D444,'     2022    '!$D$1:$D$1794,0),MATCH(T$1,'     2022    '!$A$1:$AC$1,0))</f>
        <v>0.3</v>
      </c>
      <c r="U444" s="154" t="str">
        <f>INDEX('     2022    '!$A$1:$AC$1563,MATCH($D444,'     2022    '!$D$1:$D$1794,0),MATCH(U$1,'     2022    '!$A$1:$AC$1,0))</f>
        <v>1.4G</v>
      </c>
      <c r="V444" s="153" t="str">
        <f>INDEX('     2022    '!$A$1:$AC$1563,MATCH($D444,'     2022    '!$D$1:$D$1794,0),MATCH(V$1,'     2022    '!$A$1:$AC$1,0))</f>
        <v>UN0336</v>
      </c>
      <c r="W444" s="153" t="str">
        <f>INDEX('     2022    '!$A$1:$AC$1563,MATCH($D444,'     2022    '!$D$1:$D$1794,0),MATCH(W$1,'     2022    '!$A$1:$AC$1,0))</f>
        <v>F4</v>
      </c>
      <c r="X444" s="151" t="str">
        <f>INDEX('     2022    '!$A$1:$AC$1563,MATCH($D444,'     2022    '!$D$1:$D$1794,0),MATCH(X$1,'     2022    '!$A$1:$AC$1,0))</f>
        <v/>
      </c>
      <c r="Y444" s="151" t="str">
        <f>INDEX('     2022    '!$A$1:$AC$1563,MATCH($D444,'     2022    '!$D$1:$D$1794,0),MATCH(Y$1,'     2022    '!$A$1:$AC$1,0))</f>
        <v/>
      </c>
      <c r="Z444" s="156">
        <f>INDEX('     2022    '!$A$1:$AC$1563,MATCH($D444,'     2022    '!$D$1:$D$1794,0),MATCH(Z$1,'     2022    '!$A$1:$AC$1,0))</f>
        <v>5.9900000000000002E-2</v>
      </c>
      <c r="AA444" s="153" t="str">
        <f>INDEX('     2022    '!$A$1:$AC$1563,MATCH($D444,'     2022    '!$D$1:$D$1794,0),MATCH(AA$1,'     2022    '!$A$1:$AC$1,0))</f>
        <v>1008-F4-69249672</v>
      </c>
      <c r="AB444" s="153" t="str">
        <f>INDEX('     2022    '!$A$1:$AC$1563,MATCH($D444,'     2022    '!$D$1:$D$1794,0),MATCH(AB$1,'     2022    '!$A$1:$AC$1,0))</f>
        <v>GB/HSE-340704</v>
      </c>
      <c r="AC444" s="153" t="str">
        <f>INDEX('     2022    '!$A$1:$AC$1563,MATCH($D444,'     2022    '!$D$1:$D$1794,0),MATCH(AC$1,'     2022    '!$A$1:$AC$1,0))</f>
        <v>8/3/2027</v>
      </c>
    </row>
    <row r="445" spans="1:29">
      <c r="A445" s="32">
        <f t="shared" si="12"/>
        <v>442</v>
      </c>
      <c r="B445" s="68" t="str">
        <f>INDEX('     2022    '!B$2:B$1794,MATCH(D445,'     2022    '!D$2:D$1794,0))</f>
        <v/>
      </c>
      <c r="C445" s="204" t="str">
        <f>INDEX('     2022    '!C$2:C$1794,MATCH(D445,'     2022    '!D$2:D$1794,0))</f>
        <v>Slice - 10s</v>
      </c>
      <c r="D445" s="205" t="str">
        <f>INDEX('     2022    '!D:D,MATCH(A445,'     2022    '!AF:AF,0))</f>
        <v>CSL1037</v>
      </c>
      <c r="E445" s="204" t="str">
        <f>INDEX('     2022    '!$A$1:$BP$1563,MATCH(D445,'     2022    '!$D$1:$D$1794,0),MATCH(E$1,'     2022    '!$A$1:$BH$1,0))</f>
        <v>10s. Pastel crossette</v>
      </c>
      <c r="F445" s="206" t="str">
        <f>IFERROR(IF(LEFT(INDEX('     2022    '!AD$2:AD$1794,MATCH(D445,'     2022    '!D$2:D$1794,0)),4)="http",HYPERLINK(INDEX('     2022    '!AD$2:AD$1794,MATCH(D445,'     2022    '!D$2:D$1794,0)),"Video"),""),"")</f>
        <v>Video</v>
      </c>
      <c r="G445" s="207">
        <f>INDEX('     2022    '!$A$1:$AC$1563,MATCH($D445,'     2022    '!$D$1:$D$1794,0),MATCH(G$1,'     2022    '!$A$1:$AC$1,0))</f>
        <v>0</v>
      </c>
      <c r="H445" s="150"/>
      <c r="I445" s="152">
        <f>INDEX('     2022    '!$A$1:$AC$1563,MATCH($D445,'     2022    '!$D$1:$D$1794,0),MATCH(I$1,'     2022    '!$A$1:$AC$1,0))</f>
        <v>83.4</v>
      </c>
      <c r="J445" s="150"/>
      <c r="K445" s="151">
        <f t="shared" si="13"/>
        <v>9.5082183484658511</v>
      </c>
      <c r="L445" s="152">
        <f>INDEX('     2022    '!$A$1:$AC$1563,MATCH($D445,'     2022    '!$D$1:$D$1794,0),MATCH(L$1,'     2022    '!$A$1:$AC$1,0))</f>
        <v>86.524786971039248</v>
      </c>
      <c r="M445" s="152">
        <f>INDEX('     2022    '!$A$1:$AC$1563,MATCH($D445,'     2022    '!$D$1:$D$1794,0),MATCH(M$1,'     2022    '!$A$1:$AC$1,0))</f>
        <v>95.082183484658515</v>
      </c>
      <c r="N445" s="153" t="str">
        <f>INDEX('     2022    '!$A$1:$AC$1563,MATCH($D445,'     2022    '!$D$1:$D$1794,0),MATCH(N$1,'     2022    '!$A$1:$AC$1,0))</f>
        <v>30mm</v>
      </c>
      <c r="O445" s="154">
        <f>INDEX('     2022    '!$A$1:$AC$1563,MATCH($D445,'     2022    '!$D$1:$D$1794,0),MATCH(O$1,'     2022    '!$A$1:$AC$1,0))</f>
        <v>10</v>
      </c>
      <c r="P445" s="153">
        <f>INDEX('     2022    '!$A$1:$AC$1563,MATCH($D445,'     2022    '!$D$1:$D$1794,0),MATCH(P$1,'     2022    '!$A$1:$AC$1,0))</f>
        <v>3</v>
      </c>
      <c r="Q445" s="153" t="str">
        <f>INDEX('     2022    '!$A$1:$AC$1563,MATCH($D445,'     2022    '!$D$1:$D$1794,0),MATCH(Q$1,'     2022    '!$A$1:$AC$1,0))</f>
        <v>Yes</v>
      </c>
      <c r="R445" s="155">
        <f>INDEX('     2022    '!$A$1:$AC$1563,MATCH($D445,'     2022    '!$D$1:$D$1794,0),MATCH(R$1,'     2022    '!$A$1:$AC$1,0))</f>
        <v>15</v>
      </c>
      <c r="S445" s="155">
        <f>INDEX('     2022    '!$A$1:$AC$1563,MATCH($D445,'     2022    '!$D$1:$D$1794,0),MATCH(S$1,'     2022    '!$A$1:$AC$1,0))</f>
        <v>2.78</v>
      </c>
      <c r="T445" s="155">
        <f>INDEX('     2022    '!$A$1:$AC$1563,MATCH($D445,'     2022    '!$D$1:$D$1794,0),MATCH(T$1,'     2022    '!$A$1:$AC$1,0))</f>
        <v>0.3</v>
      </c>
      <c r="U445" s="154" t="str">
        <f>INDEX('     2022    '!$A$1:$AC$1563,MATCH($D445,'     2022    '!$D$1:$D$1794,0),MATCH(U$1,'     2022    '!$A$1:$AC$1,0))</f>
        <v>1.3G</v>
      </c>
      <c r="V445" s="153" t="str">
        <f>INDEX('     2022    '!$A$1:$AC$1563,MATCH($D445,'     2022    '!$D$1:$D$1794,0),MATCH(V$1,'     2022    '!$A$1:$AC$1,0))</f>
        <v>UN0335</v>
      </c>
      <c r="W445" s="153" t="str">
        <f>INDEX('     2022    '!$A$1:$AC$1563,MATCH($D445,'     2022    '!$D$1:$D$1794,0),MATCH(W$1,'     2022    '!$A$1:$AC$1,0))</f>
        <v>F4</v>
      </c>
      <c r="X445" s="151" t="str">
        <f>INDEX('     2022    '!$A$1:$AC$1563,MATCH($D445,'     2022    '!$D$1:$D$1794,0),MATCH(X$1,'     2022    '!$A$1:$AC$1,0))</f>
        <v/>
      </c>
      <c r="Y445" s="151" t="str">
        <f>INDEX('     2022    '!$A$1:$AC$1563,MATCH($D445,'     2022    '!$D$1:$D$1794,0),MATCH(Y$1,'     2022    '!$A$1:$AC$1,0))</f>
        <v/>
      </c>
      <c r="Z445" s="156">
        <f>INDEX('     2022    '!$A$1:$AC$1563,MATCH($D445,'     2022    '!$D$1:$D$1794,0),MATCH(Z$1,'     2022    '!$A$1:$AC$1,0))</f>
        <v>6.0479999999999999E-2</v>
      </c>
      <c r="AA445" s="153" t="str">
        <f>INDEX('     2022    '!$A$1:$AC$1563,MATCH($D445,'     2022    '!$D$1:$D$1794,0),MATCH(AA$1,'     2022    '!$A$1:$AC$1,0))</f>
        <v>1008-F4-69249674</v>
      </c>
      <c r="AB445" s="153" t="str">
        <f>INDEX('     2022    '!$A$1:$AC$1563,MATCH($D445,'     2022    '!$D$1:$D$1794,0),MATCH(AB$1,'     2022    '!$A$1:$AC$1,0))</f>
        <v>GB/HSE-355740</v>
      </c>
      <c r="AC445" s="153" t="str">
        <f>INDEX('     2022    '!$A$1:$AC$1563,MATCH($D445,'     2022    '!$D$1:$D$1794,0),MATCH(AC$1,'     2022    '!$A$1:$AC$1,0))</f>
        <v>8/3/2027</v>
      </c>
    </row>
    <row r="446" spans="1:29">
      <c r="A446" s="32">
        <f t="shared" si="12"/>
        <v>443</v>
      </c>
      <c r="B446" s="68" t="str">
        <f>INDEX('     2022    '!B$2:B$1794,MATCH(D446,'     2022    '!D$2:D$1794,0))</f>
        <v/>
      </c>
      <c r="C446" s="204" t="str">
        <f>INDEX('     2022    '!C$2:C$1794,MATCH(D446,'     2022    '!D$2:D$1794,0))</f>
        <v>Slice - 10s</v>
      </c>
      <c r="D446" s="205" t="str">
        <f>INDEX('     2022    '!D:D,MATCH(A446,'     2022    '!AF:AF,0))</f>
        <v>CSL1046</v>
      </c>
      <c r="E446" s="204" t="str">
        <f>INDEX('     2022    '!$A$1:$BP$1563,MATCH(D446,'     2022    '!$D$1:$D$1794,0),MATCH(E$1,'     2022    '!$A$1:$BH$1,0))</f>
        <v>10s. Purple head gold tail Brocade crown to blue mine butterfly shape</v>
      </c>
      <c r="F446" s="206" t="str">
        <f>IFERROR(IF(LEFT(INDEX('     2022    '!AD$2:AD$1794,MATCH(D446,'     2022    '!D$2:D$1794,0)),4)="http",HYPERLINK(INDEX('     2022    '!AD$2:AD$1794,MATCH(D446,'     2022    '!D$2:D$1794,0)),"Video"),""),"")</f>
        <v>Video</v>
      </c>
      <c r="G446" s="207">
        <f>INDEX('     2022    '!$A$1:$AC$1563,MATCH($D446,'     2022    '!$D$1:$D$1794,0),MATCH(G$1,'     2022    '!$A$1:$AC$1,0))</f>
        <v>0</v>
      </c>
      <c r="H446" s="150"/>
      <c r="I446" s="152">
        <f>INDEX('     2022    '!$A$1:$AC$1563,MATCH($D446,'     2022    '!$D$1:$D$1794,0),MATCH(I$1,'     2022    '!$A$1:$AC$1,0))</f>
        <v>81.599999999999994</v>
      </c>
      <c r="J446" s="150"/>
      <c r="K446" s="151">
        <f t="shared" si="13"/>
        <v>9.5980000000000008</v>
      </c>
      <c r="L446" s="152">
        <f>INDEX('     2022    '!$A$1:$AC$1563,MATCH($D446,'     2022    '!$D$1:$D$1794,0),MATCH(L$1,'     2022    '!$A$1:$AC$1,0))</f>
        <v>87.341800000000006</v>
      </c>
      <c r="M446" s="152">
        <f>INDEX('     2022    '!$A$1:$AC$1563,MATCH($D446,'     2022    '!$D$1:$D$1794,0),MATCH(M$1,'     2022    '!$A$1:$AC$1,0))</f>
        <v>95.98</v>
      </c>
      <c r="N446" s="153" t="str">
        <f>INDEX('     2022    '!$A$1:$AC$1563,MATCH($D446,'     2022    '!$D$1:$D$1794,0),MATCH(N$1,'     2022    '!$A$1:$AC$1,0))</f>
        <v>30mm</v>
      </c>
      <c r="O446" s="154">
        <f>INDEX('     2022    '!$A$1:$AC$1563,MATCH($D446,'     2022    '!$D$1:$D$1794,0),MATCH(O$1,'     2022    '!$A$1:$AC$1,0))</f>
        <v>10</v>
      </c>
      <c r="P446" s="153">
        <f>INDEX('     2022    '!$A$1:$AC$1563,MATCH($D446,'     2022    '!$D$1:$D$1794,0),MATCH(P$1,'     2022    '!$A$1:$AC$1,0))</f>
        <v>3</v>
      </c>
      <c r="Q446" s="153" t="str">
        <f>INDEX('     2022    '!$A$1:$AC$1563,MATCH($D446,'     2022    '!$D$1:$D$1794,0),MATCH(Q$1,'     2022    '!$A$1:$AC$1,0))</f>
        <v>Yes</v>
      </c>
      <c r="R446" s="155">
        <f>INDEX('     2022    '!$A$1:$AC$1563,MATCH($D446,'     2022    '!$D$1:$D$1794,0),MATCH(R$1,'     2022    '!$A$1:$AC$1,0))</f>
        <v>15</v>
      </c>
      <c r="S446" s="155">
        <f>INDEX('     2022    '!$A$1:$AC$1563,MATCH($D446,'     2022    '!$D$1:$D$1794,0),MATCH(S$1,'     2022    '!$A$1:$AC$1,0))</f>
        <v>2.75</v>
      </c>
      <c r="T446" s="155">
        <f>INDEX('     2022    '!$A$1:$AC$1563,MATCH($D446,'     2022    '!$D$1:$D$1794,0),MATCH(T$1,'     2022    '!$A$1:$AC$1,0))</f>
        <v>0.3</v>
      </c>
      <c r="U446" s="154" t="str">
        <f>INDEX('     2022    '!$A$1:$AC$1563,MATCH($D446,'     2022    '!$D$1:$D$1794,0),MATCH(U$1,'     2022    '!$A$1:$AC$1,0))</f>
        <v>1.4G</v>
      </c>
      <c r="V446" s="153" t="str">
        <f>INDEX('     2022    '!$A$1:$AC$1563,MATCH($D446,'     2022    '!$D$1:$D$1794,0),MATCH(V$1,'     2022    '!$A$1:$AC$1,0))</f>
        <v>UN0336</v>
      </c>
      <c r="W446" s="153" t="str">
        <f>INDEX('     2022    '!$A$1:$AC$1563,MATCH($D446,'     2022    '!$D$1:$D$1794,0),MATCH(W$1,'     2022    '!$A$1:$AC$1,0))</f>
        <v>F4</v>
      </c>
      <c r="X446" s="151" t="str">
        <f>INDEX('     2022    '!$A$1:$AC$1563,MATCH($D446,'     2022    '!$D$1:$D$1794,0),MATCH(X$1,'     2022    '!$A$1:$AC$1,0))</f>
        <v/>
      </c>
      <c r="Y446" s="151" t="str">
        <f>INDEX('     2022    '!$A$1:$AC$1563,MATCH($D446,'     2022    '!$D$1:$D$1794,0),MATCH(Y$1,'     2022    '!$A$1:$AC$1,0))</f>
        <v/>
      </c>
      <c r="Z446" s="156">
        <f>INDEX('     2022    '!$A$1:$AC$1563,MATCH($D446,'     2022    '!$D$1:$D$1794,0),MATCH(Z$1,'     2022    '!$A$1:$AC$1,0))</f>
        <v>7.0000000000000007E-2</v>
      </c>
      <c r="AA446" s="153" t="str">
        <f>INDEX('     2022    '!$A$1:$AC$1563,MATCH($D446,'     2022    '!$D$1:$D$1794,0),MATCH(AA$1,'     2022    '!$A$1:$AC$1,0))</f>
        <v>2806-F4-001971</v>
      </c>
      <c r="AB446" s="153" t="str">
        <f>INDEX('     2022    '!$A$1:$AC$1563,MATCH($D446,'     2022    '!$D$1:$D$1794,0),MATCH(AB$1,'     2022    '!$A$1:$AC$1,0))</f>
        <v>GB/HSE-362519</v>
      </c>
      <c r="AC446" s="153" t="str">
        <f>INDEX('     2022    '!$A$1:$AC$1563,MATCH($D446,'     2022    '!$D$1:$D$1794,0),MATCH(AC$1,'     2022    '!$A$1:$AC$1,0))</f>
        <v>11/30/2030</v>
      </c>
    </row>
    <row r="447" spans="1:29">
      <c r="A447" s="32">
        <f t="shared" si="12"/>
        <v>444</v>
      </c>
      <c r="B447" s="68" t="str">
        <f>INDEX('     2022    '!B$2:B$1794,MATCH(D447,'     2022    '!D$2:D$1794,0))</f>
        <v/>
      </c>
      <c r="C447" s="204" t="str">
        <f>INDEX('     2022    '!C$2:C$1794,MATCH(D447,'     2022    '!D$2:D$1794,0))</f>
        <v>Slice - 10s</v>
      </c>
      <c r="D447" s="205" t="str">
        <f>INDEX('     2022    '!D:D,MATCH(A447,'     2022    '!AF:AF,0))</f>
        <v>CSL1021</v>
      </c>
      <c r="E447" s="204" t="str">
        <f>INDEX('     2022    '!$A$1:$BP$1563,MATCH(D447,'     2022    '!$D$1:$D$1794,0),MATCH(E$1,'     2022    '!$A$1:$BH$1,0))</f>
        <v>10s. Gold strobe tail</v>
      </c>
      <c r="F447" s="206" t="str">
        <f>IFERROR(IF(LEFT(INDEX('     2022    '!AD$2:AD$1794,MATCH(D447,'     2022    '!D$2:D$1794,0)),4)="http",HYPERLINK(INDEX('     2022    '!AD$2:AD$1794,MATCH(D447,'     2022    '!D$2:D$1794,0)),"Video"),""),"")</f>
        <v>Video</v>
      </c>
      <c r="G447" s="207">
        <f>INDEX('     2022    '!$A$1:$AC$1563,MATCH($D447,'     2022    '!$D$1:$D$1794,0),MATCH(G$1,'     2022    '!$A$1:$AC$1,0))</f>
        <v>0</v>
      </c>
      <c r="H447" s="150"/>
      <c r="I447" s="152">
        <f>INDEX('     2022    '!$A$1:$AC$1563,MATCH($D447,'     2022    '!$D$1:$D$1794,0),MATCH(I$1,'     2022    '!$A$1:$AC$1,0))</f>
        <v>69.77</v>
      </c>
      <c r="J447" s="150"/>
      <c r="K447" s="151">
        <f t="shared" si="13"/>
        <v>9.7974765343473447</v>
      </c>
      <c r="L447" s="152">
        <f>INDEX('     2022    '!$A$1:$AC$1563,MATCH($D447,'     2022    '!$D$1:$D$1794,0),MATCH(L$1,'     2022    '!$A$1:$AC$1,0))</f>
        <v>89.157036462560839</v>
      </c>
      <c r="M447" s="152">
        <f>INDEX('     2022    '!$A$1:$AC$1563,MATCH($D447,'     2022    '!$D$1:$D$1794,0),MATCH(M$1,'     2022    '!$A$1:$AC$1,0))</f>
        <v>97.97476534347345</v>
      </c>
      <c r="N447" s="153" t="str">
        <f>INDEX('     2022    '!$A$1:$AC$1563,MATCH($D447,'     2022    '!$D$1:$D$1794,0),MATCH(N$1,'     2022    '!$A$1:$AC$1,0))</f>
        <v>30mm</v>
      </c>
      <c r="O447" s="154">
        <f>INDEX('     2022    '!$A$1:$AC$1563,MATCH($D447,'     2022    '!$D$1:$D$1794,0),MATCH(O$1,'     2022    '!$A$1:$AC$1,0))</f>
        <v>10</v>
      </c>
      <c r="P447" s="153">
        <f>INDEX('     2022    '!$A$1:$AC$1563,MATCH($D447,'     2022    '!$D$1:$D$1794,0),MATCH(P$1,'     2022    '!$A$1:$AC$1,0))</f>
        <v>3</v>
      </c>
      <c r="Q447" s="153" t="str">
        <f>INDEX('     2022    '!$A$1:$AC$1563,MATCH($D447,'     2022    '!$D$1:$D$1794,0),MATCH(Q$1,'     2022    '!$A$1:$AC$1,0))</f>
        <v>Yes</v>
      </c>
      <c r="R447" s="155">
        <f>INDEX('     2022    '!$A$1:$AC$1563,MATCH($D447,'     2022    '!$D$1:$D$1794,0),MATCH(R$1,'     2022    '!$A$1:$AC$1,0))</f>
        <v>15</v>
      </c>
      <c r="S447" s="155">
        <f>INDEX('     2022    '!$A$1:$AC$1563,MATCH($D447,'     2022    '!$D$1:$D$1794,0),MATCH(S$1,'     2022    '!$A$1:$AC$1,0))</f>
        <v>2.5</v>
      </c>
      <c r="T447" s="155">
        <f>INDEX('     2022    '!$A$1:$AC$1563,MATCH($D447,'     2022    '!$D$1:$D$1794,0),MATCH(T$1,'     2022    '!$A$1:$AC$1,0))</f>
        <v>0.3</v>
      </c>
      <c r="U447" s="154" t="str">
        <f>INDEX('     2022    '!$A$1:$AC$1563,MATCH($D447,'     2022    '!$D$1:$D$1794,0),MATCH(U$1,'     2022    '!$A$1:$AC$1,0))</f>
        <v>1.4G</v>
      </c>
      <c r="V447" s="153" t="str">
        <f>INDEX('     2022    '!$A$1:$AC$1563,MATCH($D447,'     2022    '!$D$1:$D$1794,0),MATCH(V$1,'     2022    '!$A$1:$AC$1,0))</f>
        <v>UN0336</v>
      </c>
      <c r="W447" s="153" t="str">
        <f>INDEX('     2022    '!$A$1:$AC$1563,MATCH($D447,'     2022    '!$D$1:$D$1794,0),MATCH(W$1,'     2022    '!$A$1:$AC$1,0))</f>
        <v>F4</v>
      </c>
      <c r="X447" s="151" t="str">
        <f>INDEX('     2022    '!$A$1:$AC$1563,MATCH($D447,'     2022    '!$D$1:$D$1794,0),MATCH(X$1,'     2022    '!$A$1:$AC$1,0))</f>
        <v/>
      </c>
      <c r="Y447" s="151" t="str">
        <f>INDEX('     2022    '!$A$1:$AC$1563,MATCH($D447,'     2022    '!$D$1:$D$1794,0),MATCH(Y$1,'     2022    '!$A$1:$AC$1,0))</f>
        <v/>
      </c>
      <c r="Z447" s="156">
        <f>INDEX('     2022    '!$A$1:$AC$1563,MATCH($D447,'     2022    '!$D$1:$D$1794,0),MATCH(Z$1,'     2022    '!$A$1:$AC$1,0))</f>
        <v>7.0599999999999996E-2</v>
      </c>
      <c r="AA447" s="153" t="str">
        <f>INDEX('     2022    '!$A$1:$AC$1563,MATCH($D447,'     2022    '!$D$1:$D$1794,0),MATCH(AA$1,'     2022    '!$A$1:$AC$1,0))</f>
        <v>1008-F4-69249673</v>
      </c>
      <c r="AB447" s="153" t="str">
        <f>INDEX('     2022    '!$A$1:$AC$1563,MATCH($D447,'     2022    '!$D$1:$D$1794,0),MATCH(AB$1,'     2022    '!$A$1:$AC$1,0))</f>
        <v>GB/HSE-351004</v>
      </c>
      <c r="AC447" s="153" t="str">
        <f>INDEX('     2022    '!$A$1:$AC$1563,MATCH($D447,'     2022    '!$D$1:$D$1794,0),MATCH(AC$1,'     2022    '!$A$1:$AC$1,0))</f>
        <v>7/29/2030</v>
      </c>
    </row>
    <row r="448" spans="1:29">
      <c r="A448" s="32">
        <f t="shared" si="12"/>
        <v>445</v>
      </c>
      <c r="B448" s="68" t="str">
        <f>INDEX('     2022    '!B$2:B$1794,MATCH(D448,'     2022    '!D$2:D$1794,0))</f>
        <v/>
      </c>
      <c r="C448" s="204" t="str">
        <f>INDEX('     2022    '!C$2:C$1794,MATCH(D448,'     2022    '!D$2:D$1794,0))</f>
        <v>Slice - 10s</v>
      </c>
      <c r="D448" s="205" t="str">
        <f>INDEX('     2022    '!D:D,MATCH(A448,'     2022    '!AF:AF,0))</f>
        <v>CSL1032</v>
      </c>
      <c r="E448" s="204" t="str">
        <f>INDEX('     2022    '!$A$1:$BP$1563,MATCH(D448,'     2022    '!$D$1:$D$1794,0),MATCH(E$1,'     2022    '!$A$1:$BH$1,0))</f>
        <v>10s. Z Red top titanium crackling tail</v>
      </c>
      <c r="F448" s="206" t="str">
        <f>IFERROR(IF(LEFT(INDEX('     2022    '!AD$2:AD$1794,MATCH(D448,'     2022    '!D$2:D$1794,0)),4)="http",HYPERLINK(INDEX('     2022    '!AD$2:AD$1794,MATCH(D448,'     2022    '!D$2:D$1794,0)),"Video"),""),"")</f>
        <v>Video</v>
      </c>
      <c r="G448" s="207">
        <f>INDEX('     2022    '!$A$1:$AC$1563,MATCH($D448,'     2022    '!$D$1:$D$1794,0),MATCH(G$1,'     2022    '!$A$1:$AC$1,0))</f>
        <v>0</v>
      </c>
      <c r="H448" s="150"/>
      <c r="I448" s="152">
        <f>INDEX('     2022    '!$A$1:$AC$1563,MATCH($D448,'     2022    '!$D$1:$D$1794,0),MATCH(I$1,'     2022    '!$A$1:$AC$1,0))</f>
        <v>70.03</v>
      </c>
      <c r="J448" s="150"/>
      <c r="K448" s="151">
        <f t="shared" si="13"/>
        <v>9.7974765343473447</v>
      </c>
      <c r="L448" s="152">
        <f>INDEX('     2022    '!$A$1:$AC$1563,MATCH($D448,'     2022    '!$D$1:$D$1794,0),MATCH(L$1,'     2022    '!$A$1:$AC$1,0))</f>
        <v>89.157036462560839</v>
      </c>
      <c r="M448" s="152">
        <f>INDEX('     2022    '!$A$1:$AC$1563,MATCH($D448,'     2022    '!$D$1:$D$1794,0),MATCH(M$1,'     2022    '!$A$1:$AC$1,0))</f>
        <v>97.97476534347345</v>
      </c>
      <c r="N448" s="153" t="str">
        <f>INDEX('     2022    '!$A$1:$AC$1563,MATCH($D448,'     2022    '!$D$1:$D$1794,0),MATCH(N$1,'     2022    '!$A$1:$AC$1,0))</f>
        <v>30mm</v>
      </c>
      <c r="O448" s="154">
        <f>INDEX('     2022    '!$A$1:$AC$1563,MATCH($D448,'     2022    '!$D$1:$D$1794,0),MATCH(O$1,'     2022    '!$A$1:$AC$1,0))</f>
        <v>10</v>
      </c>
      <c r="P448" s="153">
        <f>INDEX('     2022    '!$A$1:$AC$1563,MATCH($D448,'     2022    '!$D$1:$D$1794,0),MATCH(P$1,'     2022    '!$A$1:$AC$1,0))</f>
        <v>3</v>
      </c>
      <c r="Q448" s="153" t="str">
        <f>INDEX('     2022    '!$A$1:$AC$1563,MATCH($D448,'     2022    '!$D$1:$D$1794,0),MATCH(Q$1,'     2022    '!$A$1:$AC$1,0))</f>
        <v>Yes</v>
      </c>
      <c r="R448" s="155">
        <f>INDEX('     2022    '!$A$1:$AC$1563,MATCH($D448,'     2022    '!$D$1:$D$1794,0),MATCH(R$1,'     2022    '!$A$1:$AC$1,0))</f>
        <v>15</v>
      </c>
      <c r="S448" s="155">
        <f>INDEX('     2022    '!$A$1:$AC$1563,MATCH($D448,'     2022    '!$D$1:$D$1794,0),MATCH(S$1,'     2022    '!$A$1:$AC$1,0))</f>
        <v>2.5</v>
      </c>
      <c r="T448" s="155">
        <f>INDEX('     2022    '!$A$1:$AC$1563,MATCH($D448,'     2022    '!$D$1:$D$1794,0),MATCH(T$1,'     2022    '!$A$1:$AC$1,0))</f>
        <v>0.3</v>
      </c>
      <c r="U448" s="154" t="str">
        <f>INDEX('     2022    '!$A$1:$AC$1563,MATCH($D448,'     2022    '!$D$1:$D$1794,0),MATCH(U$1,'     2022    '!$A$1:$AC$1,0))</f>
        <v>1.4G</v>
      </c>
      <c r="V448" s="153" t="str">
        <f>INDEX('     2022    '!$A$1:$AC$1563,MATCH($D448,'     2022    '!$D$1:$D$1794,0),MATCH(V$1,'     2022    '!$A$1:$AC$1,0))</f>
        <v>UN0336</v>
      </c>
      <c r="W448" s="153" t="str">
        <f>INDEX('     2022    '!$A$1:$AC$1563,MATCH($D448,'     2022    '!$D$1:$D$1794,0),MATCH(W$1,'     2022    '!$A$1:$AC$1,0))</f>
        <v>F4</v>
      </c>
      <c r="X448" s="151" t="str">
        <f>INDEX('     2022    '!$A$1:$AC$1563,MATCH($D448,'     2022    '!$D$1:$D$1794,0),MATCH(X$1,'     2022    '!$A$1:$AC$1,0))</f>
        <v/>
      </c>
      <c r="Y448" s="151" t="str">
        <f>INDEX('     2022    '!$A$1:$AC$1563,MATCH($D448,'     2022    '!$D$1:$D$1794,0),MATCH(Y$1,'     2022    '!$A$1:$AC$1,0))</f>
        <v/>
      </c>
      <c r="Z448" s="156">
        <f>INDEX('     2022    '!$A$1:$AC$1563,MATCH($D448,'     2022    '!$D$1:$D$1794,0),MATCH(Z$1,'     2022    '!$A$1:$AC$1,0))</f>
        <v>7.0599999999999996E-2</v>
      </c>
      <c r="AA448" s="153" t="str">
        <f>INDEX('     2022    '!$A$1:$AC$1563,MATCH($D448,'     2022    '!$D$1:$D$1794,0),MATCH(AA$1,'     2022    '!$A$1:$AC$1,0))</f>
        <v>1008-F4-69249668</v>
      </c>
      <c r="AB448" s="153" t="str">
        <f>INDEX('     2022    '!$A$1:$AC$1563,MATCH($D448,'     2022    '!$D$1:$D$1794,0),MATCH(AB$1,'     2022    '!$A$1:$AC$1,0))</f>
        <v>GB/HSE-355737</v>
      </c>
      <c r="AC448" s="153" t="str">
        <f>INDEX('     2022    '!$A$1:$AC$1563,MATCH($D448,'     2022    '!$D$1:$D$1794,0),MATCH(AC$1,'     2022    '!$A$1:$AC$1,0))</f>
        <v>8/3/2027</v>
      </c>
    </row>
    <row r="449" spans="1:29">
      <c r="A449" s="32">
        <f t="shared" si="12"/>
        <v>446</v>
      </c>
      <c r="B449" s="68" t="str">
        <f>INDEX('     2022    '!B$2:B$1794,MATCH(D449,'     2022    '!D$2:D$1794,0))</f>
        <v/>
      </c>
      <c r="C449" s="204" t="str">
        <f>INDEX('     2022    '!C$2:C$1794,MATCH(D449,'     2022    '!D$2:D$1794,0))</f>
        <v>Slice - 10s</v>
      </c>
      <c r="D449" s="205" t="str">
        <f>INDEX('     2022    '!D:D,MATCH(A449,'     2022    '!AF:AF,0))</f>
        <v>CSL1033</v>
      </c>
      <c r="E449" s="204" t="str">
        <f>INDEX('     2022    '!$A$1:$BP$1563,MATCH(D449,'     2022    '!$D$1:$D$1794,0),MATCH(E$1,'     2022    '!$A$1:$BH$1,0))</f>
        <v>10s. Red tail spit red &amp; blue falling leaves</v>
      </c>
      <c r="F449" s="206" t="str">
        <f>IFERROR(IF(LEFT(INDEX('     2022    '!AD$2:AD$1794,MATCH(D449,'     2022    '!D$2:D$1794,0)),4)="http",HYPERLINK(INDEX('     2022    '!AD$2:AD$1794,MATCH(D449,'     2022    '!D$2:D$1794,0)),"Video"),""),"")</f>
        <v>Video</v>
      </c>
      <c r="G449" s="207">
        <f>INDEX('     2022    '!$A$1:$AC$1563,MATCH($D449,'     2022    '!$D$1:$D$1794,0),MATCH(G$1,'     2022    '!$A$1:$AC$1,0))</f>
        <v>1</v>
      </c>
      <c r="H449" s="150"/>
      <c r="I449" s="152">
        <f>INDEX('     2022    '!$A$1:$AC$1563,MATCH($D449,'     2022    '!$D$1:$D$1794,0),MATCH(I$1,'     2022    '!$A$1:$AC$1,0))</f>
        <v>84.29</v>
      </c>
      <c r="J449" s="150"/>
      <c r="K449" s="151">
        <f t="shared" si="13"/>
        <v>9.9139999999999997</v>
      </c>
      <c r="L449" s="152">
        <f>INDEX('     2022    '!$A$1:$AC$1563,MATCH($D449,'     2022    '!$D$1:$D$1794,0),MATCH(L$1,'     2022    '!$A$1:$AC$1,0))</f>
        <v>90.217399999999998</v>
      </c>
      <c r="M449" s="152">
        <f>INDEX('     2022    '!$A$1:$AC$1563,MATCH($D449,'     2022    '!$D$1:$D$1794,0),MATCH(M$1,'     2022    '!$A$1:$AC$1,0))</f>
        <v>99.14</v>
      </c>
      <c r="N449" s="153" t="str">
        <f>INDEX('     2022    '!$A$1:$AC$1563,MATCH($D449,'     2022    '!$D$1:$D$1794,0),MATCH(N$1,'     2022    '!$A$1:$AC$1,0))</f>
        <v>30mm</v>
      </c>
      <c r="O449" s="154">
        <f>INDEX('     2022    '!$A$1:$AC$1563,MATCH($D449,'     2022    '!$D$1:$D$1794,0),MATCH(O$1,'     2022    '!$A$1:$AC$1,0))</f>
        <v>10</v>
      </c>
      <c r="P449" s="153">
        <f>INDEX('     2022    '!$A$1:$AC$1563,MATCH($D449,'     2022    '!$D$1:$D$1794,0),MATCH(P$1,'     2022    '!$A$1:$AC$1,0))</f>
        <v>3</v>
      </c>
      <c r="Q449" s="153" t="str">
        <f>INDEX('     2022    '!$A$1:$AC$1563,MATCH($D449,'     2022    '!$D$1:$D$1794,0),MATCH(Q$1,'     2022    '!$A$1:$AC$1,0))</f>
        <v>Yes</v>
      </c>
      <c r="R449" s="155">
        <f>INDEX('     2022    '!$A$1:$AC$1563,MATCH($D449,'     2022    '!$D$1:$D$1794,0),MATCH(R$1,'     2022    '!$A$1:$AC$1,0))</f>
        <v>15</v>
      </c>
      <c r="S449" s="155">
        <f>INDEX('     2022    '!$A$1:$AC$1563,MATCH($D449,'     2022    '!$D$1:$D$1794,0),MATCH(S$1,'     2022    '!$A$1:$AC$1,0))</f>
        <v>1.8</v>
      </c>
      <c r="T449" s="155">
        <f>INDEX('     2022    '!$A$1:$AC$1563,MATCH($D449,'     2022    '!$D$1:$D$1794,0),MATCH(T$1,'     2022    '!$A$1:$AC$1,0))</f>
        <v>0.3</v>
      </c>
      <c r="U449" s="154" t="str">
        <f>INDEX('     2022    '!$A$1:$AC$1563,MATCH($D449,'     2022    '!$D$1:$D$1794,0),MATCH(U$1,'     2022    '!$A$1:$AC$1,0))</f>
        <v>1.4G</v>
      </c>
      <c r="V449" s="153" t="str">
        <f>INDEX('     2022    '!$A$1:$AC$1563,MATCH($D449,'     2022    '!$D$1:$D$1794,0),MATCH(V$1,'     2022    '!$A$1:$AC$1,0))</f>
        <v>UN0336</v>
      </c>
      <c r="W449" s="153" t="str">
        <f>INDEX('     2022    '!$A$1:$AC$1563,MATCH($D449,'     2022    '!$D$1:$D$1794,0),MATCH(W$1,'     2022    '!$A$1:$AC$1,0))</f>
        <v>F4</v>
      </c>
      <c r="X449" s="151" t="str">
        <f>INDEX('     2022    '!$A$1:$AC$1563,MATCH($D449,'     2022    '!$D$1:$D$1794,0),MATCH(X$1,'     2022    '!$A$1:$AC$1,0))</f>
        <v/>
      </c>
      <c r="Y449" s="151" t="str">
        <f>INDEX('     2022    '!$A$1:$AC$1563,MATCH($D449,'     2022    '!$D$1:$D$1794,0),MATCH(Y$1,'     2022    '!$A$1:$AC$1,0))</f>
        <v/>
      </c>
      <c r="Z449" s="156">
        <f>INDEX('     2022    '!$A$1:$AC$1563,MATCH($D449,'     2022    '!$D$1:$D$1794,0),MATCH(Z$1,'     2022    '!$A$1:$AC$1,0))</f>
        <v>6.0479999999999999E-2</v>
      </c>
      <c r="AA449" s="153" t="str">
        <f>INDEX('     2022    '!$A$1:$AC$1563,MATCH($D449,'     2022    '!$D$1:$D$1794,0),MATCH(AA$1,'     2022    '!$A$1:$AC$1,0))</f>
        <v>1008-F4-69249674</v>
      </c>
      <c r="AB449" s="153" t="str">
        <f>INDEX('     2022    '!$A$1:$AC$1563,MATCH($D449,'     2022    '!$D$1:$D$1794,0),MATCH(AB$1,'     2022    '!$A$1:$AC$1,0))</f>
        <v>GB/HSE-355738</v>
      </c>
      <c r="AC449" s="153" t="str">
        <f>INDEX('     2022    '!$A$1:$AC$1563,MATCH($D449,'     2022    '!$D$1:$D$1794,0),MATCH(AC$1,'     2022    '!$A$1:$AC$1,0))</f>
        <v>8/3/2027</v>
      </c>
    </row>
    <row r="450" spans="1:29">
      <c r="A450" s="32">
        <f t="shared" si="12"/>
        <v>447</v>
      </c>
      <c r="B450" s="68" t="str">
        <f>INDEX('     2022    '!B$2:B$1794,MATCH(D450,'     2022    '!D$2:D$1794,0))</f>
        <v/>
      </c>
      <c r="C450" s="204" t="str">
        <f>INDEX('     2022    '!C$2:C$1794,MATCH(D450,'     2022    '!D$2:D$1794,0))</f>
        <v>Slice - 10s</v>
      </c>
      <c r="D450" s="205" t="str">
        <f>INDEX('     2022    '!D:D,MATCH(A450,'     2022    '!AF:AF,0))</f>
        <v>CSL1024</v>
      </c>
      <c r="E450" s="204" t="str">
        <f>INDEX('     2022    '!$A$1:$BP$1563,MATCH(D450,'     2022    '!$D$1:$D$1794,0),MATCH(E$1,'     2022    '!$A$1:$BH$1,0))</f>
        <v>10s. Green strobe tail purple mine (5 Angle)</v>
      </c>
      <c r="F450" s="206" t="str">
        <f>IFERROR(IF(LEFT(INDEX('     2022    '!AD$2:AD$1794,MATCH(D450,'     2022    '!D$2:D$1794,0)),4)="http",HYPERLINK(INDEX('     2022    '!AD$2:AD$1794,MATCH(D450,'     2022    '!D$2:D$1794,0)),"Video"),""),"")</f>
        <v>Video</v>
      </c>
      <c r="G450" s="207">
        <f>INDEX('     2022    '!$A$1:$AC$1563,MATCH($D450,'     2022    '!$D$1:$D$1794,0),MATCH(G$1,'     2022    '!$A$1:$AC$1,0))</f>
        <v>1</v>
      </c>
      <c r="H450" s="150"/>
      <c r="I450" s="152">
        <f>INDEX('     2022    '!$A$1:$AC$1563,MATCH($D450,'     2022    '!$D$1:$D$1794,0),MATCH(I$1,'     2022    '!$A$1:$AC$1,0))</f>
        <v>88.49</v>
      </c>
      <c r="J450" s="150"/>
      <c r="K450" s="151">
        <f t="shared" si="13"/>
        <v>10.010239475029346</v>
      </c>
      <c r="L450" s="152">
        <f>INDEX('     2022    '!$A$1:$AC$1563,MATCH($D450,'     2022    '!$D$1:$D$1794,0),MATCH(L$1,'     2022    '!$A$1:$AC$1,0))</f>
        <v>91.093179222767048</v>
      </c>
      <c r="M450" s="152">
        <f>INDEX('     2022    '!$A$1:$AC$1563,MATCH($D450,'     2022    '!$D$1:$D$1794,0),MATCH(M$1,'     2022    '!$A$1:$AC$1,0))</f>
        <v>100.10239475029346</v>
      </c>
      <c r="N450" s="153" t="str">
        <f>INDEX('     2022    '!$A$1:$AC$1563,MATCH($D450,'     2022    '!$D$1:$D$1794,0),MATCH(N$1,'     2022    '!$A$1:$AC$1,0))</f>
        <v>30mm</v>
      </c>
      <c r="O450" s="154">
        <f>INDEX('     2022    '!$A$1:$AC$1563,MATCH($D450,'     2022    '!$D$1:$D$1794,0),MATCH(O$1,'     2022    '!$A$1:$AC$1,0))</f>
        <v>10</v>
      </c>
      <c r="P450" s="153">
        <f>INDEX('     2022    '!$A$1:$AC$1563,MATCH($D450,'     2022    '!$D$1:$D$1794,0),MATCH(P$1,'     2022    '!$A$1:$AC$1,0))</f>
        <v>3</v>
      </c>
      <c r="Q450" s="153" t="str">
        <f>INDEX('     2022    '!$A$1:$AC$1563,MATCH($D450,'     2022    '!$D$1:$D$1794,0),MATCH(Q$1,'     2022    '!$A$1:$AC$1,0))</f>
        <v>Yes</v>
      </c>
      <c r="R450" s="155">
        <f>INDEX('     2022    '!$A$1:$AC$1563,MATCH($D450,'     2022    '!$D$1:$D$1794,0),MATCH(R$1,'     2022    '!$A$1:$AC$1,0))</f>
        <v>15</v>
      </c>
      <c r="S450" s="155">
        <f>INDEX('     2022    '!$A$1:$AC$1563,MATCH($D450,'     2022    '!$D$1:$D$1794,0),MATCH(S$1,'     2022    '!$A$1:$AC$1,0))</f>
        <v>2.5</v>
      </c>
      <c r="T450" s="155">
        <f>INDEX('     2022    '!$A$1:$AC$1563,MATCH($D450,'     2022    '!$D$1:$D$1794,0),MATCH(T$1,'     2022    '!$A$1:$AC$1,0))</f>
        <v>0.3</v>
      </c>
      <c r="U450" s="154" t="str">
        <f>INDEX('     2022    '!$A$1:$AC$1563,MATCH($D450,'     2022    '!$D$1:$D$1794,0),MATCH(U$1,'     2022    '!$A$1:$AC$1,0))</f>
        <v>1.4G</v>
      </c>
      <c r="V450" s="153" t="str">
        <f>INDEX('     2022    '!$A$1:$AC$1563,MATCH($D450,'     2022    '!$D$1:$D$1794,0),MATCH(V$1,'     2022    '!$A$1:$AC$1,0))</f>
        <v>UN0336</v>
      </c>
      <c r="W450" s="153" t="str">
        <f>INDEX('     2022    '!$A$1:$AC$1563,MATCH($D450,'     2022    '!$D$1:$D$1794,0),MATCH(W$1,'     2022    '!$A$1:$AC$1,0))</f>
        <v>F4</v>
      </c>
      <c r="X450" s="151" t="str">
        <f>INDEX('     2022    '!$A$1:$AC$1563,MATCH($D450,'     2022    '!$D$1:$D$1794,0),MATCH(X$1,'     2022    '!$A$1:$AC$1,0))</f>
        <v/>
      </c>
      <c r="Y450" s="151" t="str">
        <f>INDEX('     2022    '!$A$1:$AC$1563,MATCH($D450,'     2022    '!$D$1:$D$1794,0),MATCH(Y$1,'     2022    '!$A$1:$AC$1,0))</f>
        <v/>
      </c>
      <c r="Z450" s="156">
        <f>INDEX('     2022    '!$A$1:$AC$1563,MATCH($D450,'     2022    '!$D$1:$D$1794,0),MATCH(Z$1,'     2022    '!$A$1:$AC$1,0))</f>
        <v>7.0599999999999996E-2</v>
      </c>
      <c r="AA450" s="153" t="str">
        <f>INDEX('     2022    '!$A$1:$AC$1563,MATCH($D450,'     2022    '!$D$1:$D$1794,0),MATCH(AA$1,'     2022    '!$A$1:$AC$1,0))</f>
        <v>1008-F4-69249673</v>
      </c>
      <c r="AB450" s="153" t="str">
        <f>INDEX('     2022    '!$A$1:$AC$1563,MATCH($D450,'     2022    '!$D$1:$D$1794,0),MATCH(AB$1,'     2022    '!$A$1:$AC$1,0))</f>
        <v>GB/HSE-351007</v>
      </c>
      <c r="AC450" s="153" t="str">
        <f>INDEX('     2022    '!$A$1:$AC$1563,MATCH($D450,'     2022    '!$D$1:$D$1794,0),MATCH(AC$1,'     2022    '!$A$1:$AC$1,0))</f>
        <v>7/29/2030</v>
      </c>
    </row>
    <row r="451" spans="1:29">
      <c r="A451" s="32">
        <f t="shared" si="12"/>
        <v>448</v>
      </c>
      <c r="B451" s="68" t="str">
        <f>INDEX('     2022    '!B$2:B$1794,MATCH(D451,'     2022    '!D$2:D$1794,0))</f>
        <v/>
      </c>
      <c r="C451" s="204" t="str">
        <f>INDEX('     2022    '!C$2:C$1794,MATCH(D451,'     2022    '!D$2:D$1794,0))</f>
        <v>Slice - 10s</v>
      </c>
      <c r="D451" s="205" t="str">
        <f>INDEX('     2022    '!D:D,MATCH(A451,'     2022    '!AF:AF,0))</f>
        <v>CSL1029</v>
      </c>
      <c r="E451" s="204" t="str">
        <f>INDEX('     2022    '!$A$1:$BP$1563,MATCH(D451,'     2022    '!$D$1:$D$1794,0),MATCH(E$1,'     2022    '!$A$1:$BH$1,0))</f>
        <v>10s. Red star silver strobe mine (5 Angle)</v>
      </c>
      <c r="F451" s="206" t="str">
        <f>IFERROR(IF(LEFT(INDEX('     2022    '!AD$2:AD$1794,MATCH(D451,'     2022    '!D$2:D$1794,0)),4)="http",HYPERLINK(INDEX('     2022    '!AD$2:AD$1794,MATCH(D451,'     2022    '!D$2:D$1794,0)),"Video"),""),"")</f>
        <v>Video</v>
      </c>
      <c r="G451" s="207">
        <f>INDEX('     2022    '!$A$1:$AC$1563,MATCH($D451,'     2022    '!$D$1:$D$1794,0),MATCH(G$1,'     2022    '!$A$1:$AC$1,0))</f>
        <v>2</v>
      </c>
      <c r="H451" s="150"/>
      <c r="I451" s="152">
        <f>INDEX('     2022    '!$A$1:$AC$1563,MATCH($D451,'     2022    '!$D$1:$D$1794,0),MATCH(I$1,'     2022    '!$A$1:$AC$1,0))</f>
        <v>88.07</v>
      </c>
      <c r="J451" s="150"/>
      <c r="K451" s="151">
        <f t="shared" si="13"/>
        <v>10.010239475029346</v>
      </c>
      <c r="L451" s="152">
        <f>INDEX('     2022    '!$A$1:$AC$1563,MATCH($D451,'     2022    '!$D$1:$D$1794,0),MATCH(L$1,'     2022    '!$A$1:$AC$1,0))</f>
        <v>91.093179222767048</v>
      </c>
      <c r="M451" s="152">
        <f>INDEX('     2022    '!$A$1:$AC$1563,MATCH($D451,'     2022    '!$D$1:$D$1794,0),MATCH(M$1,'     2022    '!$A$1:$AC$1,0))</f>
        <v>100.10239475029346</v>
      </c>
      <c r="N451" s="153" t="str">
        <f>INDEX('     2022    '!$A$1:$AC$1563,MATCH($D451,'     2022    '!$D$1:$D$1794,0),MATCH(N$1,'     2022    '!$A$1:$AC$1,0))</f>
        <v>30mm</v>
      </c>
      <c r="O451" s="154">
        <f>INDEX('     2022    '!$A$1:$AC$1563,MATCH($D451,'     2022    '!$D$1:$D$1794,0),MATCH(O$1,'     2022    '!$A$1:$AC$1,0))</f>
        <v>10</v>
      </c>
      <c r="P451" s="153">
        <f>INDEX('     2022    '!$A$1:$AC$1563,MATCH($D451,'     2022    '!$D$1:$D$1794,0),MATCH(P$1,'     2022    '!$A$1:$AC$1,0))</f>
        <v>3</v>
      </c>
      <c r="Q451" s="153" t="str">
        <f>INDEX('     2022    '!$A$1:$AC$1563,MATCH($D451,'     2022    '!$D$1:$D$1794,0),MATCH(Q$1,'     2022    '!$A$1:$AC$1,0))</f>
        <v>Yes</v>
      </c>
      <c r="R451" s="155">
        <f>INDEX('     2022    '!$A$1:$AC$1563,MATCH($D451,'     2022    '!$D$1:$D$1794,0),MATCH(R$1,'     2022    '!$A$1:$AC$1,0))</f>
        <v>15</v>
      </c>
      <c r="S451" s="155">
        <f>INDEX('     2022    '!$A$1:$AC$1563,MATCH($D451,'     2022    '!$D$1:$D$1794,0),MATCH(S$1,'     2022    '!$A$1:$AC$1,0))</f>
        <v>2.5</v>
      </c>
      <c r="T451" s="155">
        <f>INDEX('     2022    '!$A$1:$AC$1563,MATCH($D451,'     2022    '!$D$1:$D$1794,0),MATCH(T$1,'     2022    '!$A$1:$AC$1,0))</f>
        <v>0.3</v>
      </c>
      <c r="U451" s="154" t="str">
        <f>INDEX('     2022    '!$A$1:$AC$1563,MATCH($D451,'     2022    '!$D$1:$D$1794,0),MATCH(U$1,'     2022    '!$A$1:$AC$1,0))</f>
        <v>1.4G</v>
      </c>
      <c r="V451" s="153" t="str">
        <f>INDEX('     2022    '!$A$1:$AC$1563,MATCH($D451,'     2022    '!$D$1:$D$1794,0),MATCH(V$1,'     2022    '!$A$1:$AC$1,0))</f>
        <v>UN0336</v>
      </c>
      <c r="W451" s="153" t="str">
        <f>INDEX('     2022    '!$A$1:$AC$1563,MATCH($D451,'     2022    '!$D$1:$D$1794,0),MATCH(W$1,'     2022    '!$A$1:$AC$1,0))</f>
        <v>F4</v>
      </c>
      <c r="X451" s="151" t="str">
        <f>INDEX('     2022    '!$A$1:$AC$1563,MATCH($D451,'     2022    '!$D$1:$D$1794,0),MATCH(X$1,'     2022    '!$A$1:$AC$1,0))</f>
        <v/>
      </c>
      <c r="Y451" s="151" t="str">
        <f>INDEX('     2022    '!$A$1:$AC$1563,MATCH($D451,'     2022    '!$D$1:$D$1794,0),MATCH(Y$1,'     2022    '!$A$1:$AC$1,0))</f>
        <v/>
      </c>
      <c r="Z451" s="156">
        <f>INDEX('     2022    '!$A$1:$AC$1563,MATCH($D451,'     2022    '!$D$1:$D$1794,0),MATCH(Z$1,'     2022    '!$A$1:$AC$1,0))</f>
        <v>7.0599999999999996E-2</v>
      </c>
      <c r="AA451" s="153" t="str">
        <f>INDEX('     2022    '!$A$1:$AC$1563,MATCH($D451,'     2022    '!$D$1:$D$1794,0),MATCH(AA$1,'     2022    '!$A$1:$AC$1,0))</f>
        <v>1008-F4-69249673</v>
      </c>
      <c r="AB451" s="153" t="str">
        <f>INDEX('     2022    '!$A$1:$AC$1563,MATCH($D451,'     2022    '!$D$1:$D$1794,0),MATCH(AB$1,'     2022    '!$A$1:$AC$1,0))</f>
        <v>GB/HSE-351012</v>
      </c>
      <c r="AC451" s="153" t="str">
        <f>INDEX('     2022    '!$A$1:$AC$1563,MATCH($D451,'     2022    '!$D$1:$D$1794,0),MATCH(AC$1,'     2022    '!$A$1:$AC$1,0))</f>
        <v>7/29/2030</v>
      </c>
    </row>
    <row r="452" spans="1:29">
      <c r="A452" s="32">
        <f t="shared" si="12"/>
        <v>449</v>
      </c>
      <c r="B452" s="68" t="str">
        <f>INDEX('     2022    '!B$2:B$1794,MATCH(D452,'     2022    '!D$2:D$1794,0))</f>
        <v/>
      </c>
      <c r="C452" s="204" t="str">
        <f>INDEX('     2022    '!C$2:C$1794,MATCH(D452,'     2022    '!D$2:D$1794,0))</f>
        <v>Slice - 10s</v>
      </c>
      <c r="D452" s="205" t="str">
        <f>INDEX('     2022    '!D:D,MATCH(A452,'     2022    '!AF:AF,0))</f>
        <v>CSL1006</v>
      </c>
      <c r="E452" s="204" t="str">
        <f>INDEX('     2022    '!$A$1:$BP$1563,MATCH(D452,'     2022    '!$D$1:$D$1794,0),MATCH(E$1,'     2022    '!$A$1:$BH$1,0))</f>
        <v>10s. Brocade crown mine to blue tips</v>
      </c>
      <c r="F452" s="206" t="str">
        <f>IFERROR(IF(LEFT(INDEX('     2022    '!AD$2:AD$1794,MATCH(D452,'     2022    '!D$2:D$1794,0)),4)="http",HYPERLINK(INDEX('     2022    '!AD$2:AD$1794,MATCH(D452,'     2022    '!D$2:D$1794,0)),"Video"),""),"")</f>
        <v>Video</v>
      </c>
      <c r="G452" s="207">
        <f>INDEX('     2022    '!$A$1:$AC$1563,MATCH($D452,'     2022    '!$D$1:$D$1794,0),MATCH(G$1,'     2022    '!$A$1:$AC$1,0))</f>
        <v>0</v>
      </c>
      <c r="H452" s="150"/>
      <c r="I452" s="152">
        <f>INDEX('     2022    '!$A$1:$AC$1563,MATCH($D452,'     2022    '!$D$1:$D$1794,0),MATCH(I$1,'     2022    '!$A$1:$AC$1,0))</f>
        <v>88.93</v>
      </c>
      <c r="J452" s="150"/>
      <c r="K452" s="151">
        <f t="shared" si="13"/>
        <v>10.108437755344118</v>
      </c>
      <c r="L452" s="152">
        <f>INDEX('     2022    '!$A$1:$AC$1563,MATCH($D452,'     2022    '!$D$1:$D$1794,0),MATCH(L$1,'     2022    '!$A$1:$AC$1,0))</f>
        <v>91.986783573631485</v>
      </c>
      <c r="M452" s="152">
        <f>INDEX('     2022    '!$A$1:$AC$1563,MATCH($D452,'     2022    '!$D$1:$D$1794,0),MATCH(M$1,'     2022    '!$A$1:$AC$1,0))</f>
        <v>101.08437755344119</v>
      </c>
      <c r="N452" s="153" t="str">
        <f>INDEX('     2022    '!$A$1:$AC$1563,MATCH($D452,'     2022    '!$D$1:$D$1794,0),MATCH(N$1,'     2022    '!$A$1:$AC$1,0))</f>
        <v>30mm</v>
      </c>
      <c r="O452" s="154">
        <f>INDEX('     2022    '!$A$1:$AC$1563,MATCH($D452,'     2022    '!$D$1:$D$1794,0),MATCH(O$1,'     2022    '!$A$1:$AC$1,0))</f>
        <v>10</v>
      </c>
      <c r="P452" s="153">
        <f>INDEX('     2022    '!$A$1:$AC$1563,MATCH($D452,'     2022    '!$D$1:$D$1794,0),MATCH(P$1,'     2022    '!$A$1:$AC$1,0))</f>
        <v>3</v>
      </c>
      <c r="Q452" s="153" t="str">
        <f>INDEX('     2022    '!$A$1:$AC$1563,MATCH($D452,'     2022    '!$D$1:$D$1794,0),MATCH(Q$1,'     2022    '!$A$1:$AC$1,0))</f>
        <v>Yes</v>
      </c>
      <c r="R452" s="155">
        <f>INDEX('     2022    '!$A$1:$AC$1563,MATCH($D452,'     2022    '!$D$1:$D$1794,0),MATCH(R$1,'     2022    '!$A$1:$AC$1,0))</f>
        <v>15</v>
      </c>
      <c r="S452" s="155">
        <f>INDEX('     2022    '!$A$1:$AC$1563,MATCH($D452,'     2022    '!$D$1:$D$1794,0),MATCH(S$1,'     2022    '!$A$1:$AC$1,0))</f>
        <v>2.5</v>
      </c>
      <c r="T452" s="155">
        <f>INDEX('     2022    '!$A$1:$AC$1563,MATCH($D452,'     2022    '!$D$1:$D$1794,0),MATCH(T$1,'     2022    '!$A$1:$AC$1,0))</f>
        <v>0.3</v>
      </c>
      <c r="U452" s="154" t="str">
        <f>INDEX('     2022    '!$A$1:$AC$1563,MATCH($D452,'     2022    '!$D$1:$D$1794,0),MATCH(U$1,'     2022    '!$A$1:$AC$1,0))</f>
        <v>1.4G</v>
      </c>
      <c r="V452" s="153" t="str">
        <f>INDEX('     2022    '!$A$1:$AC$1563,MATCH($D452,'     2022    '!$D$1:$D$1794,0),MATCH(V$1,'     2022    '!$A$1:$AC$1,0))</f>
        <v>UN0336</v>
      </c>
      <c r="W452" s="153" t="str">
        <f>INDEX('     2022    '!$A$1:$AC$1563,MATCH($D452,'     2022    '!$D$1:$D$1794,0),MATCH(W$1,'     2022    '!$A$1:$AC$1,0))</f>
        <v>F4</v>
      </c>
      <c r="X452" s="151" t="str">
        <f>INDEX('     2022    '!$A$1:$AC$1563,MATCH($D452,'     2022    '!$D$1:$D$1794,0),MATCH(X$1,'     2022    '!$A$1:$AC$1,0))</f>
        <v/>
      </c>
      <c r="Y452" s="151" t="str">
        <f>INDEX('     2022    '!$A$1:$AC$1563,MATCH($D452,'     2022    '!$D$1:$D$1794,0),MATCH(Y$1,'     2022    '!$A$1:$AC$1,0))</f>
        <v/>
      </c>
      <c r="Z452" s="156">
        <f>INDEX('     2022    '!$A$1:$AC$1563,MATCH($D452,'     2022    '!$D$1:$D$1794,0),MATCH(Z$1,'     2022    '!$A$1:$AC$1,0))</f>
        <v>7.0599999999999996E-2</v>
      </c>
      <c r="AA452" s="153" t="str">
        <f>INDEX('     2022    '!$A$1:$AC$1563,MATCH($D452,'     2022    '!$D$1:$D$1794,0),MATCH(AA$1,'     2022    '!$A$1:$AC$1,0))</f>
        <v>1008-F4-69249673</v>
      </c>
      <c r="AB452" s="153" t="str">
        <f>INDEX('     2022    '!$A$1:$AC$1563,MATCH($D452,'     2022    '!$D$1:$D$1794,0),MATCH(AB$1,'     2022    '!$A$1:$AC$1,0))</f>
        <v>GB/HSE-340780</v>
      </c>
      <c r="AC452" s="153" t="str">
        <f>INDEX('     2022    '!$A$1:$AC$1563,MATCH($D452,'     2022    '!$D$1:$D$1794,0),MATCH(AC$1,'     2022    '!$A$1:$AC$1,0))</f>
        <v>8/3/2027</v>
      </c>
    </row>
    <row r="453" spans="1:29">
      <c r="A453" s="32">
        <f t="shared" ref="A453:A516" si="14">A452+1</f>
        <v>450</v>
      </c>
      <c r="B453" s="68" t="str">
        <f>INDEX('     2022    '!B$2:B$1794,MATCH(D453,'     2022    '!D$2:D$1794,0))</f>
        <v/>
      </c>
      <c r="C453" s="204" t="str">
        <f>INDEX('     2022    '!C$2:C$1794,MATCH(D453,'     2022    '!D$2:D$1794,0))</f>
        <v>Slice - 10s</v>
      </c>
      <c r="D453" s="205" t="str">
        <f>INDEX('     2022    '!D:D,MATCH(A453,'     2022    '!AF:AF,0))</f>
        <v>CSL1020</v>
      </c>
      <c r="E453" s="204" t="str">
        <f>INDEX('     2022    '!$A$1:$BP$1563,MATCH(D453,'     2022    '!$D$1:$D$1794,0),MATCH(E$1,'     2022    '!$A$1:$BH$1,0))</f>
        <v>10s. Gold strobe tail w red mine (5 Angle)</v>
      </c>
      <c r="F453" s="206" t="str">
        <f>IFERROR(IF(LEFT(INDEX('     2022    '!AD$2:AD$1794,MATCH(D453,'     2022    '!D$2:D$1794,0)),4)="http",HYPERLINK(INDEX('     2022    '!AD$2:AD$1794,MATCH(D453,'     2022    '!D$2:D$1794,0)),"Video"),""),"")</f>
        <v>Video</v>
      </c>
      <c r="G453" s="207">
        <f>INDEX('     2022    '!$A$1:$AC$1563,MATCH($D453,'     2022    '!$D$1:$D$1794,0),MATCH(G$1,'     2022    '!$A$1:$AC$1,0))</f>
        <v>1</v>
      </c>
      <c r="H453" s="150"/>
      <c r="I453" s="152">
        <f>INDEX('     2022    '!$A$1:$AC$1563,MATCH($D453,'     2022    '!$D$1:$D$1794,0),MATCH(I$1,'     2022    '!$A$1:$AC$1,0))</f>
        <v>84.9</v>
      </c>
      <c r="J453" s="150"/>
      <c r="K453" s="151">
        <f t="shared" ref="K453:K516" si="15">IFERROR(M453/O453,"")</f>
        <v>10.108437755344118</v>
      </c>
      <c r="L453" s="152">
        <f>INDEX('     2022    '!$A$1:$AC$1563,MATCH($D453,'     2022    '!$D$1:$D$1794,0),MATCH(L$1,'     2022    '!$A$1:$AC$1,0))</f>
        <v>91.986783573631485</v>
      </c>
      <c r="M453" s="152">
        <f>INDEX('     2022    '!$A$1:$AC$1563,MATCH($D453,'     2022    '!$D$1:$D$1794,0),MATCH(M$1,'     2022    '!$A$1:$AC$1,0))</f>
        <v>101.08437755344119</v>
      </c>
      <c r="N453" s="153" t="str">
        <f>INDEX('     2022    '!$A$1:$AC$1563,MATCH($D453,'     2022    '!$D$1:$D$1794,0),MATCH(N$1,'     2022    '!$A$1:$AC$1,0))</f>
        <v>30mm</v>
      </c>
      <c r="O453" s="154">
        <f>INDEX('     2022    '!$A$1:$AC$1563,MATCH($D453,'     2022    '!$D$1:$D$1794,0),MATCH(O$1,'     2022    '!$A$1:$AC$1,0))</f>
        <v>10</v>
      </c>
      <c r="P453" s="153">
        <f>INDEX('     2022    '!$A$1:$AC$1563,MATCH($D453,'     2022    '!$D$1:$D$1794,0),MATCH(P$1,'     2022    '!$A$1:$AC$1,0))</f>
        <v>3</v>
      </c>
      <c r="Q453" s="153" t="str">
        <f>INDEX('     2022    '!$A$1:$AC$1563,MATCH($D453,'     2022    '!$D$1:$D$1794,0),MATCH(Q$1,'     2022    '!$A$1:$AC$1,0))</f>
        <v>Yes</v>
      </c>
      <c r="R453" s="155">
        <f>INDEX('     2022    '!$A$1:$AC$1563,MATCH($D453,'     2022    '!$D$1:$D$1794,0),MATCH(R$1,'     2022    '!$A$1:$AC$1,0))</f>
        <v>15</v>
      </c>
      <c r="S453" s="155">
        <f>INDEX('     2022    '!$A$1:$AC$1563,MATCH($D453,'     2022    '!$D$1:$D$1794,0),MATCH(S$1,'     2022    '!$A$1:$AC$1,0))</f>
        <v>2.5</v>
      </c>
      <c r="T453" s="155">
        <f>INDEX('     2022    '!$A$1:$AC$1563,MATCH($D453,'     2022    '!$D$1:$D$1794,0),MATCH(T$1,'     2022    '!$A$1:$AC$1,0))</f>
        <v>0.3</v>
      </c>
      <c r="U453" s="154" t="str">
        <f>INDEX('     2022    '!$A$1:$AC$1563,MATCH($D453,'     2022    '!$D$1:$D$1794,0),MATCH(U$1,'     2022    '!$A$1:$AC$1,0))</f>
        <v>1.4G</v>
      </c>
      <c r="V453" s="153" t="str">
        <f>INDEX('     2022    '!$A$1:$AC$1563,MATCH($D453,'     2022    '!$D$1:$D$1794,0),MATCH(V$1,'     2022    '!$A$1:$AC$1,0))</f>
        <v>UN0336</v>
      </c>
      <c r="W453" s="153" t="str">
        <f>INDEX('     2022    '!$A$1:$AC$1563,MATCH($D453,'     2022    '!$D$1:$D$1794,0),MATCH(W$1,'     2022    '!$A$1:$AC$1,0))</f>
        <v>F4</v>
      </c>
      <c r="X453" s="151" t="str">
        <f>INDEX('     2022    '!$A$1:$AC$1563,MATCH($D453,'     2022    '!$D$1:$D$1794,0),MATCH(X$1,'     2022    '!$A$1:$AC$1,0))</f>
        <v/>
      </c>
      <c r="Y453" s="151" t="str">
        <f>INDEX('     2022    '!$A$1:$AC$1563,MATCH($D453,'     2022    '!$D$1:$D$1794,0),MATCH(Y$1,'     2022    '!$A$1:$AC$1,0))</f>
        <v/>
      </c>
      <c r="Z453" s="156">
        <f>INDEX('     2022    '!$A$1:$AC$1563,MATCH($D453,'     2022    '!$D$1:$D$1794,0),MATCH(Z$1,'     2022    '!$A$1:$AC$1,0))</f>
        <v>7.0599999999999996E-2</v>
      </c>
      <c r="AA453" s="153" t="str">
        <f>INDEX('     2022    '!$A$1:$AC$1563,MATCH($D453,'     2022    '!$D$1:$D$1794,0),MATCH(AA$1,'     2022    '!$A$1:$AC$1,0))</f>
        <v>1008-F4-69249673</v>
      </c>
      <c r="AB453" s="153" t="str">
        <f>INDEX('     2022    '!$A$1:$AC$1563,MATCH($D453,'     2022    '!$D$1:$D$1794,0),MATCH(AB$1,'     2022    '!$A$1:$AC$1,0))</f>
        <v>GB/HSE-351003</v>
      </c>
      <c r="AC453" s="153" t="str">
        <f>INDEX('     2022    '!$A$1:$AC$1563,MATCH($D453,'     2022    '!$D$1:$D$1794,0),MATCH(AC$1,'     2022    '!$A$1:$AC$1,0))</f>
        <v>7/29/2030</v>
      </c>
    </row>
    <row r="454" spans="1:29">
      <c r="A454" s="32">
        <f t="shared" si="14"/>
        <v>451</v>
      </c>
      <c r="B454" s="68" t="str">
        <f>INDEX('     2022    '!B$2:B$1794,MATCH(D454,'     2022    '!D$2:D$1794,0))</f>
        <v/>
      </c>
      <c r="C454" s="204" t="str">
        <f>INDEX('     2022    '!C$2:C$1794,MATCH(D454,'     2022    '!D$2:D$1794,0))</f>
        <v>Slice - 10s</v>
      </c>
      <c r="D454" s="205" t="str">
        <f>INDEX('     2022    '!D:D,MATCH(A454,'     2022    '!AF:AF,0))</f>
        <v>CSL1026</v>
      </c>
      <c r="E454" s="204" t="str">
        <f>INDEX('     2022    '!$A$1:$BP$1563,MATCH(D454,'     2022    '!$D$1:$D$1794,0),MATCH(E$1,'     2022    '!$A$1:$BH$1,0))</f>
        <v>10s. Gold strobe tail green mine (5 Angle)</v>
      </c>
      <c r="F454" s="206" t="str">
        <f>IFERROR(IF(LEFT(INDEX('     2022    '!AD$2:AD$1794,MATCH(D454,'     2022    '!D$2:D$1794,0)),4)="http",HYPERLINK(INDEX('     2022    '!AD$2:AD$1794,MATCH(D454,'     2022    '!D$2:D$1794,0)),"Video"),""),"")</f>
        <v>Video</v>
      </c>
      <c r="G454" s="207">
        <f>INDEX('     2022    '!$A$1:$AC$1563,MATCH($D454,'     2022    '!$D$1:$D$1794,0),MATCH(G$1,'     2022    '!$A$1:$AC$1,0))</f>
        <v>3</v>
      </c>
      <c r="H454" s="150"/>
      <c r="I454" s="152">
        <f>INDEX('     2022    '!$A$1:$AC$1563,MATCH($D454,'     2022    '!$D$1:$D$1794,0),MATCH(I$1,'     2022    '!$A$1:$AC$1,0))</f>
        <v>85.36</v>
      </c>
      <c r="J454" s="150"/>
      <c r="K454" s="151">
        <f t="shared" si="15"/>
        <v>10.113650893832766</v>
      </c>
      <c r="L454" s="152">
        <f>INDEX('     2022    '!$A$1:$AC$1563,MATCH($D454,'     2022    '!$D$1:$D$1794,0),MATCH(L$1,'     2022    '!$A$1:$AC$1,0))</f>
        <v>92.034223133878172</v>
      </c>
      <c r="M454" s="152">
        <f>INDEX('     2022    '!$A$1:$AC$1563,MATCH($D454,'     2022    '!$D$1:$D$1794,0),MATCH(M$1,'     2022    '!$A$1:$AC$1,0))</f>
        <v>101.13650893832765</v>
      </c>
      <c r="N454" s="153" t="str">
        <f>INDEX('     2022    '!$A$1:$AC$1563,MATCH($D454,'     2022    '!$D$1:$D$1794,0),MATCH(N$1,'     2022    '!$A$1:$AC$1,0))</f>
        <v>30mm</v>
      </c>
      <c r="O454" s="154">
        <f>INDEX('     2022    '!$A$1:$AC$1563,MATCH($D454,'     2022    '!$D$1:$D$1794,0),MATCH(O$1,'     2022    '!$A$1:$AC$1,0))</f>
        <v>10</v>
      </c>
      <c r="P454" s="153">
        <f>INDEX('     2022    '!$A$1:$AC$1563,MATCH($D454,'     2022    '!$D$1:$D$1794,0),MATCH(P$1,'     2022    '!$A$1:$AC$1,0))</f>
        <v>3</v>
      </c>
      <c r="Q454" s="153" t="str">
        <f>INDEX('     2022    '!$A$1:$AC$1563,MATCH($D454,'     2022    '!$D$1:$D$1794,0),MATCH(Q$1,'     2022    '!$A$1:$AC$1,0))</f>
        <v>Yes</v>
      </c>
      <c r="R454" s="155">
        <f>INDEX('     2022    '!$A$1:$AC$1563,MATCH($D454,'     2022    '!$D$1:$D$1794,0),MATCH(R$1,'     2022    '!$A$1:$AC$1,0))</f>
        <v>15</v>
      </c>
      <c r="S454" s="155">
        <f>INDEX('     2022    '!$A$1:$AC$1563,MATCH($D454,'     2022    '!$D$1:$D$1794,0),MATCH(S$1,'     2022    '!$A$1:$AC$1,0))</f>
        <v>2.5</v>
      </c>
      <c r="T454" s="155">
        <f>INDEX('     2022    '!$A$1:$AC$1563,MATCH($D454,'     2022    '!$D$1:$D$1794,0),MATCH(T$1,'     2022    '!$A$1:$AC$1,0))</f>
        <v>0.3</v>
      </c>
      <c r="U454" s="154" t="str">
        <f>INDEX('     2022    '!$A$1:$AC$1563,MATCH($D454,'     2022    '!$D$1:$D$1794,0),MATCH(U$1,'     2022    '!$A$1:$AC$1,0))</f>
        <v>1.4G</v>
      </c>
      <c r="V454" s="153" t="str">
        <f>INDEX('     2022    '!$A$1:$AC$1563,MATCH($D454,'     2022    '!$D$1:$D$1794,0),MATCH(V$1,'     2022    '!$A$1:$AC$1,0))</f>
        <v>UN0336</v>
      </c>
      <c r="W454" s="153" t="str">
        <f>INDEX('     2022    '!$A$1:$AC$1563,MATCH($D454,'     2022    '!$D$1:$D$1794,0),MATCH(W$1,'     2022    '!$A$1:$AC$1,0))</f>
        <v>F4</v>
      </c>
      <c r="X454" s="151" t="str">
        <f>INDEX('     2022    '!$A$1:$AC$1563,MATCH($D454,'     2022    '!$D$1:$D$1794,0),MATCH(X$1,'     2022    '!$A$1:$AC$1,0))</f>
        <v/>
      </c>
      <c r="Y454" s="151" t="str">
        <f>INDEX('     2022    '!$A$1:$AC$1563,MATCH($D454,'     2022    '!$D$1:$D$1794,0),MATCH(Y$1,'     2022    '!$A$1:$AC$1,0))</f>
        <v/>
      </c>
      <c r="Z454" s="156">
        <f>INDEX('     2022    '!$A$1:$AC$1563,MATCH($D454,'     2022    '!$D$1:$D$1794,0),MATCH(Z$1,'     2022    '!$A$1:$AC$1,0))</f>
        <v>7.1999999999999995E-2</v>
      </c>
      <c r="AA454" s="153" t="str">
        <f>INDEX('     2022    '!$A$1:$AC$1563,MATCH($D454,'     2022    '!$D$1:$D$1794,0),MATCH(AA$1,'     2022    '!$A$1:$AC$1,0))</f>
        <v>1008-F4-69249673</v>
      </c>
      <c r="AB454" s="153" t="str">
        <f>INDEX('     2022    '!$A$1:$AC$1563,MATCH($D454,'     2022    '!$D$1:$D$1794,0),MATCH(AB$1,'     2022    '!$A$1:$AC$1,0))</f>
        <v>GB/HSE-351009</v>
      </c>
      <c r="AC454" s="153" t="str">
        <f>INDEX('     2022    '!$A$1:$AC$1563,MATCH($D454,'     2022    '!$D$1:$D$1794,0),MATCH(AC$1,'     2022    '!$A$1:$AC$1,0))</f>
        <v>7/29/2030</v>
      </c>
    </row>
    <row r="455" spans="1:29">
      <c r="A455" s="32">
        <f t="shared" si="14"/>
        <v>452</v>
      </c>
      <c r="B455" s="68" t="str">
        <f>INDEX('     2022    '!B$2:B$1794,MATCH(D455,'     2022    '!D$2:D$1794,0))</f>
        <v/>
      </c>
      <c r="C455" s="204" t="str">
        <f>INDEX('     2022    '!C$2:C$1794,MATCH(D455,'     2022    '!D$2:D$1794,0))</f>
        <v>Slice - 10s</v>
      </c>
      <c r="D455" s="205" t="str">
        <f>INDEX('     2022    '!D:D,MATCH(A455,'     2022    '!AF:AF,0))</f>
        <v>CSL1041</v>
      </c>
      <c r="E455" s="204" t="str">
        <f>INDEX('     2022    '!$A$1:$BP$1563,MATCH(D455,'     2022    '!$D$1:$D$1794,0),MATCH(E$1,'     2022    '!$A$1:$BH$1,0))</f>
        <v>10s. Silver strobe bouquet</v>
      </c>
      <c r="F455" s="206" t="str">
        <f>IFERROR(IF(LEFT(INDEX('     2022    '!AD$2:AD$1794,MATCH(D455,'     2022    '!D$2:D$1794,0)),4)="http",HYPERLINK(INDEX('     2022    '!AD$2:AD$1794,MATCH(D455,'     2022    '!D$2:D$1794,0)),"Video"),""),"")</f>
        <v>Video</v>
      </c>
      <c r="G455" s="207">
        <f>INDEX('     2022    '!$A$1:$AC$1563,MATCH($D455,'     2022    '!$D$1:$D$1794,0),MATCH(G$1,'     2022    '!$A$1:$AC$1,0))</f>
        <v>0</v>
      </c>
      <c r="H455" s="150"/>
      <c r="I455" s="152">
        <f>INDEX('     2022    '!$A$1:$AC$1563,MATCH($D455,'     2022    '!$D$1:$D$1794,0),MATCH(I$1,'     2022    '!$A$1:$AC$1,0))</f>
        <v>91.12</v>
      </c>
      <c r="J455" s="150"/>
      <c r="K455" s="151">
        <f t="shared" si="15"/>
        <v>10.124804135396577</v>
      </c>
      <c r="L455" s="152">
        <f>INDEX('     2022    '!$A$1:$AC$1563,MATCH($D455,'     2022    '!$D$1:$D$1794,0),MATCH(L$1,'     2022    '!$A$1:$AC$1,0))</f>
        <v>92.13571763210885</v>
      </c>
      <c r="M455" s="152">
        <f>INDEX('     2022    '!$A$1:$AC$1563,MATCH($D455,'     2022    '!$D$1:$D$1794,0),MATCH(M$1,'     2022    '!$A$1:$AC$1,0))</f>
        <v>101.24804135396576</v>
      </c>
      <c r="N455" s="153" t="str">
        <f>INDEX('     2022    '!$A$1:$AC$1563,MATCH($D455,'     2022    '!$D$1:$D$1794,0),MATCH(N$1,'     2022    '!$A$1:$AC$1,0))</f>
        <v>30mm</v>
      </c>
      <c r="O455" s="154">
        <f>INDEX('     2022    '!$A$1:$AC$1563,MATCH($D455,'     2022    '!$D$1:$D$1794,0),MATCH(O$1,'     2022    '!$A$1:$AC$1,0))</f>
        <v>10</v>
      </c>
      <c r="P455" s="153">
        <f>INDEX('     2022    '!$A$1:$AC$1563,MATCH($D455,'     2022    '!$D$1:$D$1794,0),MATCH(P$1,'     2022    '!$A$1:$AC$1,0))</f>
        <v>3</v>
      </c>
      <c r="Q455" s="153" t="str">
        <f>INDEX('     2022    '!$A$1:$AC$1563,MATCH($D455,'     2022    '!$D$1:$D$1794,0),MATCH(Q$1,'     2022    '!$A$1:$AC$1,0))</f>
        <v>Yes</v>
      </c>
      <c r="R455" s="155">
        <f>INDEX('     2022    '!$A$1:$AC$1563,MATCH($D455,'     2022    '!$D$1:$D$1794,0),MATCH(R$1,'     2022    '!$A$1:$AC$1,0))</f>
        <v>15</v>
      </c>
      <c r="S455" s="155">
        <f>INDEX('     2022    '!$A$1:$AC$1563,MATCH($D455,'     2022    '!$D$1:$D$1794,0),MATCH(S$1,'     2022    '!$A$1:$AC$1,0))</f>
        <v>2.5</v>
      </c>
      <c r="T455" s="155">
        <f>INDEX('     2022    '!$A$1:$AC$1563,MATCH($D455,'     2022    '!$D$1:$D$1794,0),MATCH(T$1,'     2022    '!$A$1:$AC$1,0))</f>
        <v>0.3</v>
      </c>
      <c r="U455" s="154" t="str">
        <f>INDEX('     2022    '!$A$1:$AC$1563,MATCH($D455,'     2022    '!$D$1:$D$1794,0),MATCH(U$1,'     2022    '!$A$1:$AC$1,0))</f>
        <v>1.4G</v>
      </c>
      <c r="V455" s="153" t="str">
        <f>INDEX('     2022    '!$A$1:$AC$1563,MATCH($D455,'     2022    '!$D$1:$D$1794,0),MATCH(V$1,'     2022    '!$A$1:$AC$1,0))</f>
        <v>UN0336</v>
      </c>
      <c r="W455" s="153" t="str">
        <f>INDEX('     2022    '!$A$1:$AC$1563,MATCH($D455,'     2022    '!$D$1:$D$1794,0),MATCH(W$1,'     2022    '!$A$1:$AC$1,0))</f>
        <v>F4</v>
      </c>
      <c r="X455" s="151" t="str">
        <f>INDEX('     2022    '!$A$1:$AC$1563,MATCH($D455,'     2022    '!$D$1:$D$1794,0),MATCH(X$1,'     2022    '!$A$1:$AC$1,0))</f>
        <v/>
      </c>
      <c r="Y455" s="151" t="str">
        <f>INDEX('     2022    '!$A$1:$AC$1563,MATCH($D455,'     2022    '!$D$1:$D$1794,0),MATCH(Y$1,'     2022    '!$A$1:$AC$1,0))</f>
        <v/>
      </c>
      <c r="Z455" s="156">
        <f>INDEX('     2022    '!$A$1:$AC$1563,MATCH($D455,'     2022    '!$D$1:$D$1794,0),MATCH(Z$1,'     2022    '!$A$1:$AC$1,0))</f>
        <v>7.0599999999999996E-2</v>
      </c>
      <c r="AA455" s="153" t="str">
        <f>INDEX('     2022    '!$A$1:$AC$1563,MATCH($D455,'     2022    '!$D$1:$D$1794,0),MATCH(AA$1,'     2022    '!$A$1:$AC$1,0))</f>
        <v>1008-F4-69249663</v>
      </c>
      <c r="AB455" s="153" t="str">
        <f>INDEX('     2022    '!$A$1:$AC$1563,MATCH($D455,'     2022    '!$D$1:$D$1794,0),MATCH(AB$1,'     2022    '!$A$1:$AC$1,0))</f>
        <v>GB/HSE-355741</v>
      </c>
      <c r="AC455" s="153" t="str">
        <f>INDEX('     2022    '!$A$1:$AC$1563,MATCH($D455,'     2022    '!$D$1:$D$1794,0),MATCH(AC$1,'     2022    '!$A$1:$AC$1,0))</f>
        <v>8/3/2027</v>
      </c>
    </row>
    <row r="456" spans="1:29">
      <c r="A456" s="32">
        <f t="shared" si="14"/>
        <v>453</v>
      </c>
      <c r="B456" s="68" t="str">
        <f>INDEX('     2022    '!B$2:B$1794,MATCH(D456,'     2022    '!D$2:D$1794,0))</f>
        <v/>
      </c>
      <c r="C456" s="204" t="str">
        <f>INDEX('     2022    '!C$2:C$1794,MATCH(D456,'     2022    '!D$2:D$1794,0))</f>
        <v>Slice - 10s</v>
      </c>
      <c r="D456" s="205" t="str">
        <f>INDEX('     2022    '!D:D,MATCH(A456,'     2022    '!AF:AF,0))</f>
        <v>CSL1013</v>
      </c>
      <c r="E456" s="204" t="str">
        <f>INDEX('     2022    '!$A$1:$BP$1563,MATCH(D456,'     2022    '!$D$1:$D$1794,0),MATCH(E$1,'     2022    '!$A$1:$BH$1,0))</f>
        <v>10s. Gold glitter willow w/red bouquet</v>
      </c>
      <c r="F456" s="206" t="str">
        <f>IFERROR(IF(LEFT(INDEX('     2022    '!AD$2:AD$1794,MATCH(D456,'     2022    '!D$2:D$1794,0)),4)="http",HYPERLINK(INDEX('     2022    '!AD$2:AD$1794,MATCH(D456,'     2022    '!D$2:D$1794,0)),"Video"),""),"")</f>
        <v>Video</v>
      </c>
      <c r="G456" s="207">
        <f>INDEX('     2022    '!$A$1:$AC$1563,MATCH($D456,'     2022    '!$D$1:$D$1794,0),MATCH(G$1,'     2022    '!$A$1:$AC$1,0))</f>
        <v>0</v>
      </c>
      <c r="H456" s="150"/>
      <c r="I456" s="152">
        <f>INDEX('     2022    '!$A$1:$AC$1563,MATCH($D456,'     2022    '!$D$1:$D$1794,0),MATCH(I$1,'     2022    '!$A$1:$AC$1,0))</f>
        <v>90.71</v>
      </c>
      <c r="J456" s="150"/>
      <c r="K456" s="151">
        <f t="shared" si="15"/>
        <v>10.170948663588149</v>
      </c>
      <c r="L456" s="152">
        <f>INDEX('     2022    '!$A$1:$AC$1563,MATCH($D456,'     2022    '!$D$1:$D$1794,0),MATCH(L$1,'     2022    '!$A$1:$AC$1,0))</f>
        <v>92.555632838652159</v>
      </c>
      <c r="M456" s="152">
        <f>INDEX('     2022    '!$A$1:$AC$1563,MATCH($D456,'     2022    '!$D$1:$D$1794,0),MATCH(M$1,'     2022    '!$A$1:$AC$1,0))</f>
        <v>101.70948663588149</v>
      </c>
      <c r="N456" s="153" t="str">
        <f>INDEX('     2022    '!$A$1:$AC$1563,MATCH($D456,'     2022    '!$D$1:$D$1794,0),MATCH(N$1,'     2022    '!$A$1:$AC$1,0))</f>
        <v>30mm</v>
      </c>
      <c r="O456" s="154">
        <f>INDEX('     2022    '!$A$1:$AC$1563,MATCH($D456,'     2022    '!$D$1:$D$1794,0),MATCH(O$1,'     2022    '!$A$1:$AC$1,0))</f>
        <v>10</v>
      </c>
      <c r="P456" s="153">
        <f>INDEX('     2022    '!$A$1:$AC$1563,MATCH($D456,'     2022    '!$D$1:$D$1794,0),MATCH(P$1,'     2022    '!$A$1:$AC$1,0))</f>
        <v>3</v>
      </c>
      <c r="Q456" s="153" t="str">
        <f>INDEX('     2022    '!$A$1:$AC$1563,MATCH($D456,'     2022    '!$D$1:$D$1794,0),MATCH(Q$1,'     2022    '!$A$1:$AC$1,0))</f>
        <v>Yes</v>
      </c>
      <c r="R456" s="155">
        <f>INDEX('     2022    '!$A$1:$AC$1563,MATCH($D456,'     2022    '!$D$1:$D$1794,0),MATCH(R$1,'     2022    '!$A$1:$AC$1,0))</f>
        <v>15</v>
      </c>
      <c r="S456" s="155">
        <f>INDEX('     2022    '!$A$1:$AC$1563,MATCH($D456,'     2022    '!$D$1:$D$1794,0),MATCH(S$1,'     2022    '!$A$1:$AC$1,0))</f>
        <v>2.5</v>
      </c>
      <c r="T456" s="155">
        <f>INDEX('     2022    '!$A$1:$AC$1563,MATCH($D456,'     2022    '!$D$1:$D$1794,0),MATCH(T$1,'     2022    '!$A$1:$AC$1,0))</f>
        <v>0.3</v>
      </c>
      <c r="U456" s="154" t="str">
        <f>INDEX('     2022    '!$A$1:$AC$1563,MATCH($D456,'     2022    '!$D$1:$D$1794,0),MATCH(U$1,'     2022    '!$A$1:$AC$1,0))</f>
        <v>1.4G</v>
      </c>
      <c r="V456" s="153" t="str">
        <f>INDEX('     2022    '!$A$1:$AC$1563,MATCH($D456,'     2022    '!$D$1:$D$1794,0),MATCH(V$1,'     2022    '!$A$1:$AC$1,0))</f>
        <v>UN0336</v>
      </c>
      <c r="W456" s="153" t="str">
        <f>INDEX('     2022    '!$A$1:$AC$1563,MATCH($D456,'     2022    '!$D$1:$D$1794,0),MATCH(W$1,'     2022    '!$A$1:$AC$1,0))</f>
        <v>F4</v>
      </c>
      <c r="X456" s="151" t="str">
        <f>INDEX('     2022    '!$A$1:$AC$1563,MATCH($D456,'     2022    '!$D$1:$D$1794,0),MATCH(X$1,'     2022    '!$A$1:$AC$1,0))</f>
        <v/>
      </c>
      <c r="Y456" s="151" t="str">
        <f>INDEX('     2022    '!$A$1:$AC$1563,MATCH($D456,'     2022    '!$D$1:$D$1794,0),MATCH(Y$1,'     2022    '!$A$1:$AC$1,0))</f>
        <v/>
      </c>
      <c r="Z456" s="156">
        <f>INDEX('     2022    '!$A$1:$AC$1563,MATCH($D456,'     2022    '!$D$1:$D$1794,0),MATCH(Z$1,'     2022    '!$A$1:$AC$1,0))</f>
        <v>7.0559999999999998E-2</v>
      </c>
      <c r="AA456" s="153" t="str">
        <f>INDEX('     2022    '!$A$1:$AC$1563,MATCH($D456,'     2022    '!$D$1:$D$1794,0),MATCH(AA$1,'     2022    '!$A$1:$AC$1,0))</f>
        <v>1008-F4-69249673</v>
      </c>
      <c r="AB456" s="153" t="str">
        <f>INDEX('     2022    '!$A$1:$AC$1563,MATCH($D456,'     2022    '!$D$1:$D$1794,0),MATCH(AB$1,'     2022    '!$A$1:$AC$1,0))</f>
        <v>GB/HSE-350996</v>
      </c>
      <c r="AC456" s="153" t="str">
        <f>INDEX('     2022    '!$A$1:$AC$1563,MATCH($D456,'     2022    '!$D$1:$D$1794,0),MATCH(AC$1,'     2022    '!$A$1:$AC$1,0))</f>
        <v>7/29/2030</v>
      </c>
    </row>
    <row r="457" spans="1:29">
      <c r="A457" s="32">
        <f t="shared" si="14"/>
        <v>454</v>
      </c>
      <c r="B457" s="68" t="str">
        <f>INDEX('     2022    '!B$2:B$1794,MATCH(D457,'     2022    '!D$2:D$1794,0))</f>
        <v/>
      </c>
      <c r="C457" s="204" t="str">
        <f>INDEX('     2022    '!C$2:C$1794,MATCH(D457,'     2022    '!D$2:D$1794,0))</f>
        <v>Slice - 10s</v>
      </c>
      <c r="D457" s="205" t="str">
        <f>INDEX('     2022    '!D:D,MATCH(A457,'     2022    '!AF:AF,0))</f>
        <v>CSL1027</v>
      </c>
      <c r="E457" s="204" t="str">
        <f>INDEX('     2022    '!$A$1:$BP$1563,MATCH(D457,'     2022    '!$D$1:$D$1794,0),MATCH(E$1,'     2022    '!$A$1:$BH$1,0))</f>
        <v>10s. Green star gold strobe mine (5 Angle)</v>
      </c>
      <c r="F457" s="206" t="str">
        <f>IFERROR(IF(LEFT(INDEX('     2022    '!AD$2:AD$1794,MATCH(D457,'     2022    '!D$2:D$1794,0)),4)="http",HYPERLINK(INDEX('     2022    '!AD$2:AD$1794,MATCH(D457,'     2022    '!D$2:D$1794,0)),"Video"),""),"")</f>
        <v>Video</v>
      </c>
      <c r="G457" s="207">
        <f>INDEX('     2022    '!$A$1:$AC$1563,MATCH($D457,'     2022    '!$D$1:$D$1794,0),MATCH(G$1,'     2022    '!$A$1:$AC$1,0))</f>
        <v>0</v>
      </c>
      <c r="H457" s="150"/>
      <c r="I457" s="152">
        <f>INDEX('     2022    '!$A$1:$AC$1563,MATCH($D457,'     2022    '!$D$1:$D$1794,0),MATCH(I$1,'     2022    '!$A$1:$AC$1,0))</f>
        <v>88.07</v>
      </c>
      <c r="J457" s="150"/>
      <c r="K457" s="151">
        <f t="shared" si="15"/>
        <v>10.359</v>
      </c>
      <c r="L457" s="152">
        <f>INDEX('     2022    '!$A$1:$AC$1563,MATCH($D457,'     2022    '!$D$1:$D$1794,0),MATCH(L$1,'     2022    '!$A$1:$AC$1,0))</f>
        <v>94.266900000000007</v>
      </c>
      <c r="M457" s="152">
        <f>INDEX('     2022    '!$A$1:$AC$1563,MATCH($D457,'     2022    '!$D$1:$D$1794,0),MATCH(M$1,'     2022    '!$A$1:$AC$1,0))</f>
        <v>103.59</v>
      </c>
      <c r="N457" s="153" t="str">
        <f>INDEX('     2022    '!$A$1:$AC$1563,MATCH($D457,'     2022    '!$D$1:$D$1794,0),MATCH(N$1,'     2022    '!$A$1:$AC$1,0))</f>
        <v>30mm</v>
      </c>
      <c r="O457" s="154">
        <f>INDEX('     2022    '!$A$1:$AC$1563,MATCH($D457,'     2022    '!$D$1:$D$1794,0),MATCH(O$1,'     2022    '!$A$1:$AC$1,0))</f>
        <v>10</v>
      </c>
      <c r="P457" s="153">
        <f>INDEX('     2022    '!$A$1:$AC$1563,MATCH($D457,'     2022    '!$D$1:$D$1794,0),MATCH(P$1,'     2022    '!$A$1:$AC$1,0))</f>
        <v>3</v>
      </c>
      <c r="Q457" s="153" t="str">
        <f>INDEX('     2022    '!$A$1:$AC$1563,MATCH($D457,'     2022    '!$D$1:$D$1794,0),MATCH(Q$1,'     2022    '!$A$1:$AC$1,0))</f>
        <v>Yes</v>
      </c>
      <c r="R457" s="155">
        <f>INDEX('     2022    '!$A$1:$AC$1563,MATCH($D457,'     2022    '!$D$1:$D$1794,0),MATCH(R$1,'     2022    '!$A$1:$AC$1,0))</f>
        <v>15</v>
      </c>
      <c r="S457" s="155">
        <f>INDEX('     2022    '!$A$1:$AC$1563,MATCH($D457,'     2022    '!$D$1:$D$1794,0),MATCH(S$1,'     2022    '!$A$1:$AC$1,0))</f>
        <v>2.5</v>
      </c>
      <c r="T457" s="155">
        <f>INDEX('     2022    '!$A$1:$AC$1563,MATCH($D457,'     2022    '!$D$1:$D$1794,0),MATCH(T$1,'     2022    '!$A$1:$AC$1,0))</f>
        <v>0.3</v>
      </c>
      <c r="U457" s="154" t="str">
        <f>INDEX('     2022    '!$A$1:$AC$1563,MATCH($D457,'     2022    '!$D$1:$D$1794,0),MATCH(U$1,'     2022    '!$A$1:$AC$1,0))</f>
        <v>1.4G</v>
      </c>
      <c r="V457" s="153" t="str">
        <f>INDEX('     2022    '!$A$1:$AC$1563,MATCH($D457,'     2022    '!$D$1:$D$1794,0),MATCH(V$1,'     2022    '!$A$1:$AC$1,0))</f>
        <v>UN0336</v>
      </c>
      <c r="W457" s="153" t="str">
        <f>INDEX('     2022    '!$A$1:$AC$1563,MATCH($D457,'     2022    '!$D$1:$D$1794,0),MATCH(W$1,'     2022    '!$A$1:$AC$1,0))</f>
        <v>F4</v>
      </c>
      <c r="X457" s="151" t="str">
        <f>INDEX('     2022    '!$A$1:$AC$1563,MATCH($D457,'     2022    '!$D$1:$D$1794,0),MATCH(X$1,'     2022    '!$A$1:$AC$1,0))</f>
        <v/>
      </c>
      <c r="Y457" s="151" t="str">
        <f>INDEX('     2022    '!$A$1:$AC$1563,MATCH($D457,'     2022    '!$D$1:$D$1794,0),MATCH(Y$1,'     2022    '!$A$1:$AC$1,0))</f>
        <v/>
      </c>
      <c r="Z457" s="156">
        <f>INDEX('     2022    '!$A$1:$AC$1563,MATCH($D457,'     2022    '!$D$1:$D$1794,0),MATCH(Z$1,'     2022    '!$A$1:$AC$1,0))</f>
        <v>7.0599999999999996E-2</v>
      </c>
      <c r="AA457" s="153" t="str">
        <f>INDEX('     2022    '!$A$1:$AC$1563,MATCH($D457,'     2022    '!$D$1:$D$1794,0),MATCH(AA$1,'     2022    '!$A$1:$AC$1,0))</f>
        <v>1008-F4-69249673</v>
      </c>
      <c r="AB457" s="153" t="str">
        <f>INDEX('     2022    '!$A$1:$AC$1563,MATCH($D457,'     2022    '!$D$1:$D$1794,0),MATCH(AB$1,'     2022    '!$A$1:$AC$1,0))</f>
        <v>GB/HSE-351010</v>
      </c>
      <c r="AC457" s="153" t="str">
        <f>INDEX('     2022    '!$A$1:$AC$1563,MATCH($D457,'     2022    '!$D$1:$D$1794,0),MATCH(AC$1,'     2022    '!$A$1:$AC$1,0))</f>
        <v>7/29/2030</v>
      </c>
    </row>
    <row r="458" spans="1:29">
      <c r="A458" s="32">
        <f t="shared" si="14"/>
        <v>455</v>
      </c>
      <c r="B458" s="68" t="str">
        <f>INDEX('     2022    '!B$2:B$1794,MATCH(D458,'     2022    '!D$2:D$1794,0))</f>
        <v/>
      </c>
      <c r="C458" s="204" t="str">
        <f>INDEX('     2022    '!C$2:C$1794,MATCH(D458,'     2022    '!D$2:D$1794,0))</f>
        <v>Slice - 10s</v>
      </c>
      <c r="D458" s="205" t="str">
        <f>INDEX('     2022    '!D:D,MATCH(A458,'     2022    '!AF:AF,0))</f>
        <v>CSL1028</v>
      </c>
      <c r="E458" s="204" t="str">
        <f>INDEX('     2022    '!$A$1:$BP$1563,MATCH(D458,'     2022    '!$D$1:$D$1794,0),MATCH(E$1,'     2022    '!$A$1:$BH$1,0))</f>
        <v>10s. Water green star brocade crown mine (5 Angle)</v>
      </c>
      <c r="F458" s="206" t="str">
        <f>IFERROR(IF(LEFT(INDEX('     2022    '!AD$2:AD$1794,MATCH(D458,'     2022    '!D$2:D$1794,0)),4)="http",HYPERLINK(INDEX('     2022    '!AD$2:AD$1794,MATCH(D458,'     2022    '!D$2:D$1794,0)),"Video"),""),"")</f>
        <v>Video</v>
      </c>
      <c r="G458" s="207">
        <f>INDEX('     2022    '!$A$1:$AC$1563,MATCH($D458,'     2022    '!$D$1:$D$1794,0),MATCH(G$1,'     2022    '!$A$1:$AC$1,0))</f>
        <v>1</v>
      </c>
      <c r="H458" s="150"/>
      <c r="I458" s="152">
        <f>INDEX('     2022    '!$A$1:$AC$1563,MATCH($D458,'     2022    '!$D$1:$D$1794,0),MATCH(I$1,'     2022    '!$A$1:$AC$1,0))</f>
        <v>88.07</v>
      </c>
      <c r="J458" s="150"/>
      <c r="K458" s="151">
        <f t="shared" si="15"/>
        <v>10.359</v>
      </c>
      <c r="L458" s="152">
        <f>INDEX('     2022    '!$A$1:$AC$1563,MATCH($D458,'     2022    '!$D$1:$D$1794,0),MATCH(L$1,'     2022    '!$A$1:$AC$1,0))</f>
        <v>94.266900000000007</v>
      </c>
      <c r="M458" s="152">
        <f>INDEX('     2022    '!$A$1:$AC$1563,MATCH($D458,'     2022    '!$D$1:$D$1794,0),MATCH(M$1,'     2022    '!$A$1:$AC$1,0))</f>
        <v>103.59</v>
      </c>
      <c r="N458" s="153" t="str">
        <f>INDEX('     2022    '!$A$1:$AC$1563,MATCH($D458,'     2022    '!$D$1:$D$1794,0),MATCH(N$1,'     2022    '!$A$1:$AC$1,0))</f>
        <v>30mm</v>
      </c>
      <c r="O458" s="154">
        <f>INDEX('     2022    '!$A$1:$AC$1563,MATCH($D458,'     2022    '!$D$1:$D$1794,0),MATCH(O$1,'     2022    '!$A$1:$AC$1,0))</f>
        <v>10</v>
      </c>
      <c r="P458" s="153">
        <f>INDEX('     2022    '!$A$1:$AC$1563,MATCH($D458,'     2022    '!$D$1:$D$1794,0),MATCH(P$1,'     2022    '!$A$1:$AC$1,0))</f>
        <v>3</v>
      </c>
      <c r="Q458" s="153" t="str">
        <f>INDEX('     2022    '!$A$1:$AC$1563,MATCH($D458,'     2022    '!$D$1:$D$1794,0),MATCH(Q$1,'     2022    '!$A$1:$AC$1,0))</f>
        <v>Yes</v>
      </c>
      <c r="R458" s="155">
        <f>INDEX('     2022    '!$A$1:$AC$1563,MATCH($D458,'     2022    '!$D$1:$D$1794,0),MATCH(R$1,'     2022    '!$A$1:$AC$1,0))</f>
        <v>15</v>
      </c>
      <c r="S458" s="155">
        <f>INDEX('     2022    '!$A$1:$AC$1563,MATCH($D458,'     2022    '!$D$1:$D$1794,0),MATCH(S$1,'     2022    '!$A$1:$AC$1,0))</f>
        <v>2.5</v>
      </c>
      <c r="T458" s="155">
        <f>INDEX('     2022    '!$A$1:$AC$1563,MATCH($D458,'     2022    '!$D$1:$D$1794,0),MATCH(T$1,'     2022    '!$A$1:$AC$1,0))</f>
        <v>0.3</v>
      </c>
      <c r="U458" s="154" t="str">
        <f>INDEX('     2022    '!$A$1:$AC$1563,MATCH($D458,'     2022    '!$D$1:$D$1794,0),MATCH(U$1,'     2022    '!$A$1:$AC$1,0))</f>
        <v>1.4G</v>
      </c>
      <c r="V458" s="153" t="str">
        <f>INDEX('     2022    '!$A$1:$AC$1563,MATCH($D458,'     2022    '!$D$1:$D$1794,0),MATCH(V$1,'     2022    '!$A$1:$AC$1,0))</f>
        <v>UN0336</v>
      </c>
      <c r="W458" s="153" t="str">
        <f>INDEX('     2022    '!$A$1:$AC$1563,MATCH($D458,'     2022    '!$D$1:$D$1794,0),MATCH(W$1,'     2022    '!$A$1:$AC$1,0))</f>
        <v>F4</v>
      </c>
      <c r="X458" s="151" t="str">
        <f>INDEX('     2022    '!$A$1:$AC$1563,MATCH($D458,'     2022    '!$D$1:$D$1794,0),MATCH(X$1,'     2022    '!$A$1:$AC$1,0))</f>
        <v/>
      </c>
      <c r="Y458" s="151" t="str">
        <f>INDEX('     2022    '!$A$1:$AC$1563,MATCH($D458,'     2022    '!$D$1:$D$1794,0),MATCH(Y$1,'     2022    '!$A$1:$AC$1,0))</f>
        <v/>
      </c>
      <c r="Z458" s="156">
        <f>INDEX('     2022    '!$A$1:$AC$1563,MATCH($D458,'     2022    '!$D$1:$D$1794,0),MATCH(Z$1,'     2022    '!$A$1:$AC$1,0))</f>
        <v>7.0599999999999996E-2</v>
      </c>
      <c r="AA458" s="153" t="str">
        <f>INDEX('     2022    '!$A$1:$AC$1563,MATCH($D458,'     2022    '!$D$1:$D$1794,0),MATCH(AA$1,'     2022    '!$A$1:$AC$1,0))</f>
        <v>1008-F4-69249673</v>
      </c>
      <c r="AB458" s="153" t="str">
        <f>INDEX('     2022    '!$A$1:$AC$1563,MATCH($D458,'     2022    '!$D$1:$D$1794,0),MATCH(AB$1,'     2022    '!$A$1:$AC$1,0))</f>
        <v>GB/HSE-351011</v>
      </c>
      <c r="AC458" s="153" t="str">
        <f>INDEX('     2022    '!$A$1:$AC$1563,MATCH($D458,'     2022    '!$D$1:$D$1794,0),MATCH(AC$1,'     2022    '!$A$1:$AC$1,0))</f>
        <v>7/29/2030</v>
      </c>
    </row>
    <row r="459" spans="1:29">
      <c r="A459" s="32">
        <f t="shared" si="14"/>
        <v>456</v>
      </c>
      <c r="B459" s="68" t="str">
        <f>INDEX('     2022    '!B$2:B$1794,MATCH(D459,'     2022    '!D$2:D$1794,0))</f>
        <v/>
      </c>
      <c r="C459" s="204" t="str">
        <f>INDEX('     2022    '!C$2:C$1794,MATCH(D459,'     2022    '!D$2:D$1794,0))</f>
        <v>Slice - 10s</v>
      </c>
      <c r="D459" s="205" t="str">
        <f>INDEX('     2022    '!D:D,MATCH(A459,'     2022    '!AF:AF,0))</f>
        <v>CSL1022</v>
      </c>
      <c r="E459" s="204" t="str">
        <f>INDEX('     2022    '!$A$1:$BP$1563,MATCH(D459,'     2022    '!$D$1:$D$1794,0),MATCH(E$1,'     2022    '!$A$1:$BH$1,0))</f>
        <v>10s. Tit crackling tail blood red mine (5 Angle)</v>
      </c>
      <c r="F459" s="206" t="str">
        <f>IFERROR(IF(LEFT(INDEX('     2022    '!AD$2:AD$1794,MATCH(D459,'     2022    '!D$2:D$1794,0)),4)="http",HYPERLINK(INDEX('     2022    '!AD$2:AD$1794,MATCH(D459,'     2022    '!D$2:D$1794,0)),"Video"),""),"")</f>
        <v>Video</v>
      </c>
      <c r="G459" s="207">
        <f>INDEX('     2022    '!$A$1:$AC$1563,MATCH($D459,'     2022    '!$D$1:$D$1794,0),MATCH(G$1,'     2022    '!$A$1:$AC$1,0))</f>
        <v>2</v>
      </c>
      <c r="H459" s="150"/>
      <c r="I459" s="152">
        <f>INDEX('     2022    '!$A$1:$AC$1563,MATCH($D459,'     2022    '!$D$1:$D$1794,0),MATCH(I$1,'     2022    '!$A$1:$AC$1,0))</f>
        <v>88.13</v>
      </c>
      <c r="J459" s="150"/>
      <c r="K459" s="151">
        <f t="shared" si="15"/>
        <v>10.366000000000001</v>
      </c>
      <c r="L459" s="152">
        <f>INDEX('     2022    '!$A$1:$AC$1563,MATCH($D459,'     2022    '!$D$1:$D$1794,0),MATCH(L$1,'     2022    '!$A$1:$AC$1,0))</f>
        <v>94.330600000000018</v>
      </c>
      <c r="M459" s="152">
        <f>INDEX('     2022    '!$A$1:$AC$1563,MATCH($D459,'     2022    '!$D$1:$D$1794,0),MATCH(M$1,'     2022    '!$A$1:$AC$1,0))</f>
        <v>103.66000000000001</v>
      </c>
      <c r="N459" s="153" t="str">
        <f>INDEX('     2022    '!$A$1:$AC$1563,MATCH($D459,'     2022    '!$D$1:$D$1794,0),MATCH(N$1,'     2022    '!$A$1:$AC$1,0))</f>
        <v>30mm</v>
      </c>
      <c r="O459" s="154">
        <f>INDEX('     2022    '!$A$1:$AC$1563,MATCH($D459,'     2022    '!$D$1:$D$1794,0),MATCH(O$1,'     2022    '!$A$1:$AC$1,0))</f>
        <v>10</v>
      </c>
      <c r="P459" s="153">
        <f>INDEX('     2022    '!$A$1:$AC$1563,MATCH($D459,'     2022    '!$D$1:$D$1794,0),MATCH(P$1,'     2022    '!$A$1:$AC$1,0))</f>
        <v>3</v>
      </c>
      <c r="Q459" s="153" t="str">
        <f>INDEX('     2022    '!$A$1:$AC$1563,MATCH($D459,'     2022    '!$D$1:$D$1794,0),MATCH(Q$1,'     2022    '!$A$1:$AC$1,0))</f>
        <v>Yes</v>
      </c>
      <c r="R459" s="155">
        <f>INDEX('     2022    '!$A$1:$AC$1563,MATCH($D459,'     2022    '!$D$1:$D$1794,0),MATCH(R$1,'     2022    '!$A$1:$AC$1,0))</f>
        <v>15</v>
      </c>
      <c r="S459" s="155">
        <f>INDEX('     2022    '!$A$1:$AC$1563,MATCH($D459,'     2022    '!$D$1:$D$1794,0),MATCH(S$1,'     2022    '!$A$1:$AC$1,0))</f>
        <v>2.5</v>
      </c>
      <c r="T459" s="155">
        <f>INDEX('     2022    '!$A$1:$AC$1563,MATCH($D459,'     2022    '!$D$1:$D$1794,0),MATCH(T$1,'     2022    '!$A$1:$AC$1,0))</f>
        <v>0.3</v>
      </c>
      <c r="U459" s="154" t="str">
        <f>INDEX('     2022    '!$A$1:$AC$1563,MATCH($D459,'     2022    '!$D$1:$D$1794,0),MATCH(U$1,'     2022    '!$A$1:$AC$1,0))</f>
        <v>1.4G</v>
      </c>
      <c r="V459" s="153" t="str">
        <f>INDEX('     2022    '!$A$1:$AC$1563,MATCH($D459,'     2022    '!$D$1:$D$1794,0),MATCH(V$1,'     2022    '!$A$1:$AC$1,0))</f>
        <v>UN0336</v>
      </c>
      <c r="W459" s="153" t="str">
        <f>INDEX('     2022    '!$A$1:$AC$1563,MATCH($D459,'     2022    '!$D$1:$D$1794,0),MATCH(W$1,'     2022    '!$A$1:$AC$1,0))</f>
        <v>F4</v>
      </c>
      <c r="X459" s="151" t="str">
        <f>INDEX('     2022    '!$A$1:$AC$1563,MATCH($D459,'     2022    '!$D$1:$D$1794,0),MATCH(X$1,'     2022    '!$A$1:$AC$1,0))</f>
        <v/>
      </c>
      <c r="Y459" s="151" t="str">
        <f>INDEX('     2022    '!$A$1:$AC$1563,MATCH($D459,'     2022    '!$D$1:$D$1794,0),MATCH(Y$1,'     2022    '!$A$1:$AC$1,0))</f>
        <v/>
      </c>
      <c r="Z459" s="156">
        <f>INDEX('     2022    '!$A$1:$AC$1563,MATCH($D459,'     2022    '!$D$1:$D$1794,0),MATCH(Z$1,'     2022    '!$A$1:$AC$1,0))</f>
        <v>7.0599999999999996E-2</v>
      </c>
      <c r="AA459" s="153" t="str">
        <f>INDEX('     2022    '!$A$1:$AC$1563,MATCH($D459,'     2022    '!$D$1:$D$1794,0),MATCH(AA$1,'     2022    '!$A$1:$AC$1,0))</f>
        <v>1008-F4-69249673</v>
      </c>
      <c r="AB459" s="153" t="str">
        <f>INDEX('     2022    '!$A$1:$AC$1563,MATCH($D459,'     2022    '!$D$1:$D$1794,0),MATCH(AB$1,'     2022    '!$A$1:$AC$1,0))</f>
        <v>GB/HSE-351005</v>
      </c>
      <c r="AC459" s="153" t="str">
        <f>INDEX('     2022    '!$A$1:$AC$1563,MATCH($D459,'     2022    '!$D$1:$D$1794,0),MATCH(AC$1,'     2022    '!$A$1:$AC$1,0))</f>
        <v>7/29/2030</v>
      </c>
    </row>
    <row r="460" spans="1:29">
      <c r="A460" s="32">
        <f t="shared" si="14"/>
        <v>457</v>
      </c>
      <c r="B460" s="68" t="str">
        <f>INDEX('     2022    '!B$2:B$1794,MATCH(D460,'     2022    '!D$2:D$1794,0))</f>
        <v/>
      </c>
      <c r="C460" s="204" t="str">
        <f>INDEX('     2022    '!C$2:C$1794,MATCH(D460,'     2022    '!D$2:D$1794,0))</f>
        <v>Slice - 10s</v>
      </c>
      <c r="D460" s="205" t="str">
        <f>INDEX('     2022    '!D:D,MATCH(A460,'     2022    '!AF:AF,0))</f>
        <v>CSL1004</v>
      </c>
      <c r="E460" s="204" t="str">
        <f>INDEX('     2022    '!$A$1:$BP$1563,MATCH(D460,'     2022    '!$D$1:$D$1794,0),MATCH(E$1,'     2022    '!$A$1:$BH$1,0))</f>
        <v>10s. Colour flash tail</v>
      </c>
      <c r="F460" s="206" t="str">
        <f>IFERROR(IF(LEFT(INDEX('     2022    '!AD$2:AD$1794,MATCH(D460,'     2022    '!D$2:D$1794,0)),4)="http",HYPERLINK(INDEX('     2022    '!AD$2:AD$1794,MATCH(D460,'     2022    '!D$2:D$1794,0)),"Video"),""),"")</f>
        <v>Video</v>
      </c>
      <c r="G460" s="207">
        <f>INDEX('     2022    '!$A$1:$AC$1563,MATCH($D460,'     2022    '!$D$1:$D$1794,0),MATCH(G$1,'     2022    '!$A$1:$AC$1,0))</f>
        <v>12</v>
      </c>
      <c r="H460" s="150"/>
      <c r="I460" s="152">
        <f>INDEX('     2022    '!$A$1:$AC$1563,MATCH($D460,'     2022    '!$D$1:$D$1794,0),MATCH(I$1,'     2022    '!$A$1:$AC$1,0))</f>
        <v>88.58</v>
      </c>
      <c r="J460" s="150"/>
      <c r="K460" s="151">
        <f t="shared" si="15"/>
        <v>10.419</v>
      </c>
      <c r="L460" s="152">
        <f>INDEX('     2022    '!$A$1:$AC$1563,MATCH($D460,'     2022    '!$D$1:$D$1794,0),MATCH(L$1,'     2022    '!$A$1:$AC$1,0))</f>
        <v>94.812900000000013</v>
      </c>
      <c r="M460" s="152">
        <f>INDEX('     2022    '!$A$1:$AC$1563,MATCH($D460,'     2022    '!$D$1:$D$1794,0),MATCH(M$1,'     2022    '!$A$1:$AC$1,0))</f>
        <v>104.19000000000001</v>
      </c>
      <c r="N460" s="153" t="str">
        <f>INDEX('     2022    '!$A$1:$AC$1563,MATCH($D460,'     2022    '!$D$1:$D$1794,0),MATCH(N$1,'     2022    '!$A$1:$AC$1,0))</f>
        <v>30mm</v>
      </c>
      <c r="O460" s="154">
        <f>INDEX('     2022    '!$A$1:$AC$1563,MATCH($D460,'     2022    '!$D$1:$D$1794,0),MATCH(O$1,'     2022    '!$A$1:$AC$1,0))</f>
        <v>10</v>
      </c>
      <c r="P460" s="153">
        <f>INDEX('     2022    '!$A$1:$AC$1563,MATCH($D460,'     2022    '!$D$1:$D$1794,0),MATCH(P$1,'     2022    '!$A$1:$AC$1,0))</f>
        <v>3</v>
      </c>
      <c r="Q460" s="153" t="str">
        <f>INDEX('     2022    '!$A$1:$AC$1563,MATCH($D460,'     2022    '!$D$1:$D$1794,0),MATCH(Q$1,'     2022    '!$A$1:$AC$1,0))</f>
        <v>Yes</v>
      </c>
      <c r="R460" s="155">
        <f>INDEX('     2022    '!$A$1:$AC$1563,MATCH($D460,'     2022    '!$D$1:$D$1794,0),MATCH(R$1,'     2022    '!$A$1:$AC$1,0))</f>
        <v>15</v>
      </c>
      <c r="S460" s="155">
        <f>INDEX('     2022    '!$A$1:$AC$1563,MATCH($D460,'     2022    '!$D$1:$D$1794,0),MATCH(S$1,'     2022    '!$A$1:$AC$1,0))</f>
        <v>2.5</v>
      </c>
      <c r="T460" s="155">
        <f>INDEX('     2022    '!$A$1:$AC$1563,MATCH($D460,'     2022    '!$D$1:$D$1794,0),MATCH(T$1,'     2022    '!$A$1:$AC$1,0))</f>
        <v>0.3</v>
      </c>
      <c r="U460" s="154" t="str">
        <f>INDEX('     2022    '!$A$1:$AC$1563,MATCH($D460,'     2022    '!$D$1:$D$1794,0),MATCH(U$1,'     2022    '!$A$1:$AC$1,0))</f>
        <v>1.4G</v>
      </c>
      <c r="V460" s="153" t="str">
        <f>INDEX('     2022    '!$A$1:$AC$1563,MATCH($D460,'     2022    '!$D$1:$D$1794,0),MATCH(V$1,'     2022    '!$A$1:$AC$1,0))</f>
        <v>UN0336</v>
      </c>
      <c r="W460" s="153" t="str">
        <f>INDEX('     2022    '!$A$1:$AC$1563,MATCH($D460,'     2022    '!$D$1:$D$1794,0),MATCH(W$1,'     2022    '!$A$1:$AC$1,0))</f>
        <v>F4</v>
      </c>
      <c r="X460" s="151" t="str">
        <f>INDEX('     2022    '!$A$1:$AC$1563,MATCH($D460,'     2022    '!$D$1:$D$1794,0),MATCH(X$1,'     2022    '!$A$1:$AC$1,0))</f>
        <v/>
      </c>
      <c r="Y460" s="151" t="str">
        <f>INDEX('     2022    '!$A$1:$AC$1563,MATCH($D460,'     2022    '!$D$1:$D$1794,0),MATCH(Y$1,'     2022    '!$A$1:$AC$1,0))</f>
        <v/>
      </c>
      <c r="Z460" s="156">
        <f>INDEX('     2022    '!$A$1:$AC$1563,MATCH($D460,'     2022    '!$D$1:$D$1794,0),MATCH(Z$1,'     2022    '!$A$1:$AC$1,0))</f>
        <v>7.0599999999999996E-2</v>
      </c>
      <c r="AA460" s="153" t="str">
        <f>INDEX('     2022    '!$A$1:$AC$1563,MATCH($D460,'     2022    '!$D$1:$D$1794,0),MATCH(AA$1,'     2022    '!$A$1:$AC$1,0))</f>
        <v>1008-F4-69249673</v>
      </c>
      <c r="AB460" s="153" t="str">
        <f>INDEX('     2022    '!$A$1:$AC$1563,MATCH($D460,'     2022    '!$D$1:$D$1794,0),MATCH(AB$1,'     2022    '!$A$1:$AC$1,0))</f>
        <v>GB/HSE-340778</v>
      </c>
      <c r="AC460" s="153" t="str">
        <f>INDEX('     2022    '!$A$1:$AC$1563,MATCH($D460,'     2022    '!$D$1:$D$1794,0),MATCH(AC$1,'     2022    '!$A$1:$AC$1,0))</f>
        <v>8/3/2027</v>
      </c>
    </row>
    <row r="461" spans="1:29">
      <c r="A461" s="32">
        <f t="shared" si="14"/>
        <v>458</v>
      </c>
      <c r="B461" s="68" t="str">
        <f>INDEX('     2022    '!B$2:B$1794,MATCH(D461,'     2022    '!D$2:D$1794,0))</f>
        <v/>
      </c>
      <c r="C461" s="204" t="str">
        <f>INDEX('     2022    '!C$2:C$1794,MATCH(D461,'     2022    '!D$2:D$1794,0))</f>
        <v>Slice - 10s</v>
      </c>
      <c r="D461" s="205" t="str">
        <f>INDEX('     2022    '!D:D,MATCH(A461,'     2022    '!AF:AF,0))</f>
        <v>CSL1025</v>
      </c>
      <c r="E461" s="204" t="str">
        <f>INDEX('     2022    '!$A$1:$BP$1563,MATCH(D461,'     2022    '!$D$1:$D$1794,0),MATCH(E$1,'     2022    '!$A$1:$BH$1,0))</f>
        <v>10s. Silver strobe tail blood red mine (5 Angle)</v>
      </c>
      <c r="F461" s="206" t="str">
        <f>IFERROR(IF(LEFT(INDEX('     2022    '!AD$2:AD$1794,MATCH(D461,'     2022    '!D$2:D$1794,0)),4)="http",HYPERLINK(INDEX('     2022    '!AD$2:AD$1794,MATCH(D461,'     2022    '!D$2:D$1794,0)),"Video"),""),"")</f>
        <v>Video</v>
      </c>
      <c r="G461" s="207">
        <f>INDEX('     2022    '!$A$1:$AC$1563,MATCH($D461,'     2022    '!$D$1:$D$1794,0),MATCH(G$1,'     2022    '!$A$1:$AC$1,0))</f>
        <v>4</v>
      </c>
      <c r="H461" s="150"/>
      <c r="I461" s="152">
        <f>INDEX('     2022    '!$A$1:$AC$1563,MATCH($D461,'     2022    '!$D$1:$D$1794,0),MATCH(I$1,'     2022    '!$A$1:$AC$1,0))</f>
        <v>88.97</v>
      </c>
      <c r="J461" s="150"/>
      <c r="K461" s="151">
        <f t="shared" si="15"/>
        <v>10.464</v>
      </c>
      <c r="L461" s="152">
        <f>INDEX('     2022    '!$A$1:$AC$1563,MATCH($D461,'     2022    '!$D$1:$D$1794,0),MATCH(L$1,'     2022    '!$A$1:$AC$1,0))</f>
        <v>95.222400000000007</v>
      </c>
      <c r="M461" s="152">
        <f>INDEX('     2022    '!$A$1:$AC$1563,MATCH($D461,'     2022    '!$D$1:$D$1794,0),MATCH(M$1,'     2022    '!$A$1:$AC$1,0))</f>
        <v>104.64</v>
      </c>
      <c r="N461" s="153" t="str">
        <f>INDEX('     2022    '!$A$1:$AC$1563,MATCH($D461,'     2022    '!$D$1:$D$1794,0),MATCH(N$1,'     2022    '!$A$1:$AC$1,0))</f>
        <v>30mm</v>
      </c>
      <c r="O461" s="154">
        <f>INDEX('     2022    '!$A$1:$AC$1563,MATCH($D461,'     2022    '!$D$1:$D$1794,0),MATCH(O$1,'     2022    '!$A$1:$AC$1,0))</f>
        <v>10</v>
      </c>
      <c r="P461" s="153">
        <f>INDEX('     2022    '!$A$1:$AC$1563,MATCH($D461,'     2022    '!$D$1:$D$1794,0),MATCH(P$1,'     2022    '!$A$1:$AC$1,0))</f>
        <v>3</v>
      </c>
      <c r="Q461" s="153" t="str">
        <f>INDEX('     2022    '!$A$1:$AC$1563,MATCH($D461,'     2022    '!$D$1:$D$1794,0),MATCH(Q$1,'     2022    '!$A$1:$AC$1,0))</f>
        <v>Yes</v>
      </c>
      <c r="R461" s="155">
        <f>INDEX('     2022    '!$A$1:$AC$1563,MATCH($D461,'     2022    '!$D$1:$D$1794,0),MATCH(R$1,'     2022    '!$A$1:$AC$1,0))</f>
        <v>15</v>
      </c>
      <c r="S461" s="155">
        <f>INDEX('     2022    '!$A$1:$AC$1563,MATCH($D461,'     2022    '!$D$1:$D$1794,0),MATCH(S$1,'     2022    '!$A$1:$AC$1,0))</f>
        <v>2.5</v>
      </c>
      <c r="T461" s="155">
        <f>INDEX('     2022    '!$A$1:$AC$1563,MATCH($D461,'     2022    '!$D$1:$D$1794,0),MATCH(T$1,'     2022    '!$A$1:$AC$1,0))</f>
        <v>0.3</v>
      </c>
      <c r="U461" s="154" t="str">
        <f>INDEX('     2022    '!$A$1:$AC$1563,MATCH($D461,'     2022    '!$D$1:$D$1794,0),MATCH(U$1,'     2022    '!$A$1:$AC$1,0))</f>
        <v>1.4G</v>
      </c>
      <c r="V461" s="153" t="str">
        <f>INDEX('     2022    '!$A$1:$AC$1563,MATCH($D461,'     2022    '!$D$1:$D$1794,0),MATCH(V$1,'     2022    '!$A$1:$AC$1,0))</f>
        <v>UN0336</v>
      </c>
      <c r="W461" s="153" t="str">
        <f>INDEX('     2022    '!$A$1:$AC$1563,MATCH($D461,'     2022    '!$D$1:$D$1794,0),MATCH(W$1,'     2022    '!$A$1:$AC$1,0))</f>
        <v>F4</v>
      </c>
      <c r="X461" s="151" t="str">
        <f>INDEX('     2022    '!$A$1:$AC$1563,MATCH($D461,'     2022    '!$D$1:$D$1794,0),MATCH(X$1,'     2022    '!$A$1:$AC$1,0))</f>
        <v/>
      </c>
      <c r="Y461" s="151" t="str">
        <f>INDEX('     2022    '!$A$1:$AC$1563,MATCH($D461,'     2022    '!$D$1:$D$1794,0),MATCH(Y$1,'     2022    '!$A$1:$AC$1,0))</f>
        <v/>
      </c>
      <c r="Z461" s="156">
        <f>INDEX('     2022    '!$A$1:$AC$1563,MATCH($D461,'     2022    '!$D$1:$D$1794,0),MATCH(Z$1,'     2022    '!$A$1:$AC$1,0))</f>
        <v>7.1999999999999995E-2</v>
      </c>
      <c r="AA461" s="153" t="str">
        <f>INDEX('     2022    '!$A$1:$AC$1563,MATCH($D461,'     2022    '!$D$1:$D$1794,0),MATCH(AA$1,'     2022    '!$A$1:$AC$1,0))</f>
        <v>1008-F4-69249673</v>
      </c>
      <c r="AB461" s="153" t="str">
        <f>INDEX('     2022    '!$A$1:$AC$1563,MATCH($D461,'     2022    '!$D$1:$D$1794,0),MATCH(AB$1,'     2022    '!$A$1:$AC$1,0))</f>
        <v>GB/HSE-351008</v>
      </c>
      <c r="AC461" s="153" t="str">
        <f>INDEX('     2022    '!$A$1:$AC$1563,MATCH($D461,'     2022    '!$D$1:$D$1794,0),MATCH(AC$1,'     2022    '!$A$1:$AC$1,0))</f>
        <v>7/29/2030</v>
      </c>
    </row>
    <row r="462" spans="1:29">
      <c r="A462" s="32">
        <f t="shared" si="14"/>
        <v>459</v>
      </c>
      <c r="B462" s="68" t="str">
        <f>INDEX('     2022    '!B$2:B$1794,MATCH(D462,'     2022    '!D$2:D$1794,0))</f>
        <v/>
      </c>
      <c r="C462" s="204" t="str">
        <f>INDEX('     2022    '!C$2:C$1794,MATCH(D462,'     2022    '!D$2:D$1794,0))</f>
        <v>Slice - 10s</v>
      </c>
      <c r="D462" s="205" t="str">
        <f>INDEX('     2022    '!D:D,MATCH(A462,'     2022    '!AF:AF,0))</f>
        <v>CSL1031</v>
      </c>
      <c r="E462" s="204" t="str">
        <f>INDEX('     2022    '!$A$1:$BP$1563,MATCH(D462,'     2022    '!$D$1:$D$1794,0),MATCH(E$1,'     2022    '!$A$1:$BH$1,0))</f>
        <v>10s. Blue bouquet to green tail silver red strobe willow.</v>
      </c>
      <c r="F462" s="206" t="str">
        <f>IFERROR(IF(LEFT(INDEX('     2022    '!AD$2:AD$1794,MATCH(D462,'     2022    '!D$2:D$1794,0)),4)="http",HYPERLINK(INDEX('     2022    '!AD$2:AD$1794,MATCH(D462,'     2022    '!D$2:D$1794,0)),"Video"),""),"")</f>
        <v>Video</v>
      </c>
      <c r="G462" s="207">
        <f>INDEX('     2022    '!$A$1:$AC$1563,MATCH($D462,'     2022    '!$D$1:$D$1794,0),MATCH(G$1,'     2022    '!$A$1:$AC$1,0))</f>
        <v>3</v>
      </c>
      <c r="H462" s="150"/>
      <c r="I462" s="152">
        <f>INDEX('     2022    '!$A$1:$AC$1563,MATCH($D462,'     2022    '!$D$1:$D$1794,0),MATCH(I$1,'     2022    '!$A$1:$AC$1,0))</f>
        <v>92.55</v>
      </c>
      <c r="J462" s="150"/>
      <c r="K462" s="151">
        <f t="shared" si="15"/>
        <v>10.885000000000002</v>
      </c>
      <c r="L462" s="152">
        <f>INDEX('     2022    '!$A$1:$AC$1563,MATCH($D462,'     2022    '!$D$1:$D$1794,0),MATCH(L$1,'     2022    '!$A$1:$AC$1,0))</f>
        <v>99.053500000000014</v>
      </c>
      <c r="M462" s="152">
        <f>INDEX('     2022    '!$A$1:$AC$1563,MATCH($D462,'     2022    '!$D$1:$D$1794,0),MATCH(M$1,'     2022    '!$A$1:$AC$1,0))</f>
        <v>108.85000000000001</v>
      </c>
      <c r="N462" s="153" t="str">
        <f>INDEX('     2022    '!$A$1:$AC$1563,MATCH($D462,'     2022    '!$D$1:$D$1794,0),MATCH(N$1,'     2022    '!$A$1:$AC$1,0))</f>
        <v>30mm</v>
      </c>
      <c r="O462" s="154">
        <f>INDEX('     2022    '!$A$1:$AC$1563,MATCH($D462,'     2022    '!$D$1:$D$1794,0),MATCH(O$1,'     2022    '!$A$1:$AC$1,0))</f>
        <v>10</v>
      </c>
      <c r="P462" s="153">
        <f>INDEX('     2022    '!$A$1:$AC$1563,MATCH($D462,'     2022    '!$D$1:$D$1794,0),MATCH(P$1,'     2022    '!$A$1:$AC$1,0))</f>
        <v>3</v>
      </c>
      <c r="Q462" s="153" t="str">
        <f>INDEX('     2022    '!$A$1:$AC$1563,MATCH($D462,'     2022    '!$D$1:$D$1794,0),MATCH(Q$1,'     2022    '!$A$1:$AC$1,0))</f>
        <v>Yes</v>
      </c>
      <c r="R462" s="155">
        <f>INDEX('     2022    '!$A$1:$AC$1563,MATCH($D462,'     2022    '!$D$1:$D$1794,0),MATCH(R$1,'     2022    '!$A$1:$AC$1,0))</f>
        <v>15</v>
      </c>
      <c r="S462" s="155">
        <f>INDEX('     2022    '!$A$1:$AC$1563,MATCH($D462,'     2022    '!$D$1:$D$1794,0),MATCH(S$1,'     2022    '!$A$1:$AC$1,0))</f>
        <v>2.95</v>
      </c>
      <c r="T462" s="155">
        <f>INDEX('     2022    '!$A$1:$AC$1563,MATCH($D462,'     2022    '!$D$1:$D$1794,0),MATCH(T$1,'     2022    '!$A$1:$AC$1,0))</f>
        <v>0.3</v>
      </c>
      <c r="U462" s="154" t="str">
        <f>INDEX('     2022    '!$A$1:$AC$1563,MATCH($D462,'     2022    '!$D$1:$D$1794,0),MATCH(U$1,'     2022    '!$A$1:$AC$1,0))</f>
        <v>1.3G</v>
      </c>
      <c r="V462" s="153" t="str">
        <f>INDEX('     2022    '!$A$1:$AC$1563,MATCH($D462,'     2022    '!$D$1:$D$1794,0),MATCH(V$1,'     2022    '!$A$1:$AC$1,0))</f>
        <v>UN0335</v>
      </c>
      <c r="W462" s="153" t="str">
        <f>INDEX('     2022    '!$A$1:$AC$1563,MATCH($D462,'     2022    '!$D$1:$D$1794,0),MATCH(W$1,'     2022    '!$A$1:$AC$1,0))</f>
        <v>F4</v>
      </c>
      <c r="X462" s="151" t="str">
        <f>INDEX('     2022    '!$A$1:$AC$1563,MATCH($D462,'     2022    '!$D$1:$D$1794,0),MATCH(X$1,'     2022    '!$A$1:$AC$1,0))</f>
        <v/>
      </c>
      <c r="Y462" s="151" t="str">
        <f>INDEX('     2022    '!$A$1:$AC$1563,MATCH($D462,'     2022    '!$D$1:$D$1794,0),MATCH(Y$1,'     2022    '!$A$1:$AC$1,0))</f>
        <v/>
      </c>
      <c r="Z462" s="156">
        <f>INDEX('     2022    '!$A$1:$AC$1563,MATCH($D462,'     2022    '!$D$1:$D$1794,0),MATCH(Z$1,'     2022    '!$A$1:$AC$1,0))</f>
        <v>6.2E-2</v>
      </c>
      <c r="AA462" s="153" t="str">
        <f>INDEX('     2022    '!$A$1:$AC$1563,MATCH($D462,'     2022    '!$D$1:$D$1794,0),MATCH(AA$1,'     2022    '!$A$1:$AC$1,0))</f>
        <v>1008-F4-69249674</v>
      </c>
      <c r="AB462" s="153" t="str">
        <f>INDEX('     2022    '!$A$1:$AC$1563,MATCH($D462,'     2022    '!$D$1:$D$1794,0),MATCH(AB$1,'     2022    '!$A$1:$AC$1,0))</f>
        <v>GB/HSE-352859</v>
      </c>
      <c r="AC462" s="153" t="str">
        <f>INDEX('     2022    '!$A$1:$AC$1563,MATCH($D462,'     2022    '!$D$1:$D$1794,0),MATCH(AC$1,'     2022    '!$A$1:$AC$1,0))</f>
        <v>6/28/2026</v>
      </c>
    </row>
    <row r="463" spans="1:29">
      <c r="A463" s="32">
        <f t="shared" si="14"/>
        <v>460</v>
      </c>
      <c r="B463" s="68" t="str">
        <f>INDEX('     2022    '!B$2:B$1794,MATCH(D463,'     2022    '!D$2:D$1794,0))</f>
        <v/>
      </c>
      <c r="C463" s="204" t="str">
        <f>INDEX('     2022    '!C$2:C$1794,MATCH(D463,'     2022    '!D$2:D$1794,0))</f>
        <v>Slice - 10s</v>
      </c>
      <c r="D463" s="205" t="str">
        <f>INDEX('     2022    '!D:D,MATCH(A463,'     2022    '!AF:AF,0))</f>
        <v>CSL1014</v>
      </c>
      <c r="E463" s="204" t="str">
        <f>INDEX('     2022    '!$A$1:$BP$1563,MATCH(D463,'     2022    '!$D$1:$D$1794,0),MATCH(E$1,'     2022    '!$A$1:$BH$1,0))</f>
        <v>10s Z. Gold glitter willow tail</v>
      </c>
      <c r="F463" s="206" t="str">
        <f>IFERROR(IF(LEFT(INDEX('     2022    '!AD$2:AD$1794,MATCH(D463,'     2022    '!D$2:D$1794,0)),4)="http",HYPERLINK(INDEX('     2022    '!AD$2:AD$1794,MATCH(D463,'     2022    '!D$2:D$1794,0)),"Video"),""),"")</f>
        <v>Video</v>
      </c>
      <c r="G463" s="207">
        <f>INDEX('     2022    '!$A$1:$AC$1563,MATCH($D463,'     2022    '!$D$1:$D$1794,0),MATCH(G$1,'     2022    '!$A$1:$AC$1,0))</f>
        <v>0</v>
      </c>
      <c r="H463" s="150"/>
      <c r="I463" s="152">
        <f>INDEX('     2022    '!$A$1:$AC$1563,MATCH($D463,'     2022    '!$D$1:$D$1794,0),MATCH(I$1,'     2022    '!$A$1:$AC$1,0))</f>
        <v>94.44</v>
      </c>
      <c r="J463" s="150"/>
      <c r="K463" s="151">
        <f t="shared" si="15"/>
        <v>10.972512926588902</v>
      </c>
      <c r="L463" s="152">
        <f>INDEX('     2022    '!$A$1:$AC$1563,MATCH($D463,'     2022    '!$D$1:$D$1794,0),MATCH(L$1,'     2022    '!$A$1:$AC$1,0))</f>
        <v>99.849867631959015</v>
      </c>
      <c r="M463" s="152">
        <f>INDEX('     2022    '!$A$1:$AC$1563,MATCH($D463,'     2022    '!$D$1:$D$1794,0),MATCH(M$1,'     2022    '!$A$1:$AC$1,0))</f>
        <v>109.72512926588902</v>
      </c>
      <c r="N463" s="153" t="str">
        <f>INDEX('     2022    '!$A$1:$AC$1563,MATCH($D463,'     2022    '!$D$1:$D$1794,0),MATCH(N$1,'     2022    '!$A$1:$AC$1,0))</f>
        <v>30mm</v>
      </c>
      <c r="O463" s="154">
        <f>INDEX('     2022    '!$A$1:$AC$1563,MATCH($D463,'     2022    '!$D$1:$D$1794,0),MATCH(O$1,'     2022    '!$A$1:$AC$1,0))</f>
        <v>10</v>
      </c>
      <c r="P463" s="153">
        <f>INDEX('     2022    '!$A$1:$AC$1563,MATCH($D463,'     2022    '!$D$1:$D$1794,0),MATCH(P$1,'     2022    '!$A$1:$AC$1,0))</f>
        <v>3</v>
      </c>
      <c r="Q463" s="153" t="str">
        <f>INDEX('     2022    '!$A$1:$AC$1563,MATCH($D463,'     2022    '!$D$1:$D$1794,0),MATCH(Q$1,'     2022    '!$A$1:$AC$1,0))</f>
        <v>Yes</v>
      </c>
      <c r="R463" s="155">
        <f>INDEX('     2022    '!$A$1:$AC$1563,MATCH($D463,'     2022    '!$D$1:$D$1794,0),MATCH(R$1,'     2022    '!$A$1:$AC$1,0))</f>
        <v>16</v>
      </c>
      <c r="S463" s="155">
        <f>INDEX('     2022    '!$A$1:$AC$1563,MATCH($D463,'     2022    '!$D$1:$D$1794,0),MATCH(S$1,'     2022    '!$A$1:$AC$1,0))</f>
        <v>3</v>
      </c>
      <c r="T463" s="155">
        <f>INDEX('     2022    '!$A$1:$AC$1563,MATCH($D463,'     2022    '!$D$1:$D$1794,0),MATCH(T$1,'     2022    '!$A$1:$AC$1,0))</f>
        <v>0.3</v>
      </c>
      <c r="U463" s="154" t="str">
        <f>INDEX('     2022    '!$A$1:$AC$1563,MATCH($D463,'     2022    '!$D$1:$D$1794,0),MATCH(U$1,'     2022    '!$A$1:$AC$1,0))</f>
        <v>1.4G</v>
      </c>
      <c r="V463" s="153" t="str">
        <f>INDEX('     2022    '!$A$1:$AC$1563,MATCH($D463,'     2022    '!$D$1:$D$1794,0),MATCH(V$1,'     2022    '!$A$1:$AC$1,0))</f>
        <v>UN0336</v>
      </c>
      <c r="W463" s="153" t="str">
        <f>INDEX('     2022    '!$A$1:$AC$1563,MATCH($D463,'     2022    '!$D$1:$D$1794,0),MATCH(W$1,'     2022    '!$A$1:$AC$1,0))</f>
        <v>F4</v>
      </c>
      <c r="X463" s="151" t="str">
        <f>INDEX('     2022    '!$A$1:$AC$1563,MATCH($D463,'     2022    '!$D$1:$D$1794,0),MATCH(X$1,'     2022    '!$A$1:$AC$1,0))</f>
        <v/>
      </c>
      <c r="Y463" s="151" t="str">
        <f>INDEX('     2022    '!$A$1:$AC$1563,MATCH($D463,'     2022    '!$D$1:$D$1794,0),MATCH(Y$1,'     2022    '!$A$1:$AC$1,0))</f>
        <v/>
      </c>
      <c r="Z463" s="156">
        <f>INDEX('     2022    '!$A$1:$AC$1563,MATCH($D463,'     2022    '!$D$1:$D$1794,0),MATCH(Z$1,'     2022    '!$A$1:$AC$1,0))</f>
        <v>6.6500000000000004E-2</v>
      </c>
      <c r="AA463" s="153" t="str">
        <f>INDEX('     2022    '!$A$1:$AC$1563,MATCH($D463,'     2022    '!$D$1:$D$1794,0),MATCH(AA$1,'     2022    '!$A$1:$AC$1,0))</f>
        <v>1008-F4-69249673</v>
      </c>
      <c r="AB463" s="153" t="str">
        <f>INDEX('     2022    '!$A$1:$AC$1563,MATCH($D463,'     2022    '!$D$1:$D$1794,0),MATCH(AB$1,'     2022    '!$A$1:$AC$1,0))</f>
        <v>GB/HSE-350997</v>
      </c>
      <c r="AC463" s="153" t="str">
        <f>INDEX('     2022    '!$A$1:$AC$1563,MATCH($D463,'     2022    '!$D$1:$D$1794,0),MATCH(AC$1,'     2022    '!$A$1:$AC$1,0))</f>
        <v>7/29/2030</v>
      </c>
    </row>
    <row r="464" spans="1:29">
      <c r="A464" s="32">
        <f t="shared" si="14"/>
        <v>461</v>
      </c>
      <c r="B464" s="68" t="str">
        <f>INDEX('     2022    '!B$2:B$1794,MATCH(D464,'     2022    '!D$2:D$1794,0))</f>
        <v/>
      </c>
      <c r="C464" s="204" t="str">
        <f>INDEX('     2022    '!C$2:C$1794,MATCH(D464,'     2022    '!D$2:D$1794,0))</f>
        <v>Slice - 11s</v>
      </c>
      <c r="D464" s="205" t="str">
        <f>INDEX('     2022    '!D:D,MATCH(A464,'     2022    '!AF:AF,0))</f>
        <v>CSL1104</v>
      </c>
      <c r="E464" s="204" t="str">
        <f>INDEX('     2022    '!$A$1:$BP$1563,MATCH(D464,'     2022    '!$D$1:$D$1794,0),MATCH(E$1,'     2022    '!$A$1:$BH$1,0))</f>
        <v>11s. Red hummer/green hummer</v>
      </c>
      <c r="F464" s="206" t="str">
        <f>IFERROR(IF(LEFT(INDEX('     2022    '!AD$2:AD$1794,MATCH(D464,'     2022    '!D$2:D$1794,0)),4)="http",HYPERLINK(INDEX('     2022    '!AD$2:AD$1794,MATCH(D464,'     2022    '!D$2:D$1794,0)),"Video"),""),"")</f>
        <v>Video</v>
      </c>
      <c r="G464" s="207">
        <f>INDEX('     2022    '!$A$1:$AC$1563,MATCH($D464,'     2022    '!$D$1:$D$1794,0),MATCH(G$1,'     2022    '!$A$1:$AC$1,0))</f>
        <v>8</v>
      </c>
      <c r="H464" s="150"/>
      <c r="I464" s="152">
        <f>INDEX('     2022    '!$A$1:$AC$1563,MATCH($D464,'     2022    '!$D$1:$D$1794,0),MATCH(I$1,'     2022    '!$A$1:$AC$1,0))</f>
        <v>85.36</v>
      </c>
      <c r="J464" s="150"/>
      <c r="K464" s="151">
        <f t="shared" si="15"/>
        <v>4.9510000000000005</v>
      </c>
      <c r="L464" s="152">
        <f>INDEX('     2022    '!$A$1:$AC$1563,MATCH($D464,'     2022    '!$D$1:$D$1794,0),MATCH(L$1,'     2022    '!$A$1:$AC$1,0))</f>
        <v>90.108200000000011</v>
      </c>
      <c r="M464" s="152">
        <f>INDEX('     2022    '!$A$1:$AC$1563,MATCH($D464,'     2022    '!$D$1:$D$1794,0),MATCH(M$1,'     2022    '!$A$1:$AC$1,0))</f>
        <v>99.02000000000001</v>
      </c>
      <c r="N464" s="153" t="str">
        <f>INDEX('     2022    '!$A$1:$AC$1563,MATCH($D464,'     2022    '!$D$1:$D$1794,0),MATCH(N$1,'     2022    '!$A$1:$AC$1,0))</f>
        <v>20mm</v>
      </c>
      <c r="O464" s="154">
        <f>INDEX('     2022    '!$A$1:$AC$1563,MATCH($D464,'     2022    '!$D$1:$D$1794,0),MATCH(O$1,'     2022    '!$A$1:$AC$1,0))</f>
        <v>20</v>
      </c>
      <c r="P464" s="153">
        <f>INDEX('     2022    '!$A$1:$AC$1563,MATCH($D464,'     2022    '!$D$1:$D$1794,0),MATCH(P$1,'     2022    '!$A$1:$AC$1,0))</f>
        <v>3</v>
      </c>
      <c r="Q464" s="153" t="str">
        <f>INDEX('     2022    '!$A$1:$AC$1563,MATCH($D464,'     2022    '!$D$1:$D$1794,0),MATCH(Q$1,'     2022    '!$A$1:$AC$1,0))</f>
        <v>Yes</v>
      </c>
      <c r="R464" s="155">
        <f>INDEX('     2022    '!$A$1:$AC$1563,MATCH($D464,'     2022    '!$D$1:$D$1794,0),MATCH(R$1,'     2022    '!$A$1:$AC$1,0))</f>
        <v>12</v>
      </c>
      <c r="S464" s="155">
        <f>INDEX('     2022    '!$A$1:$AC$1563,MATCH($D464,'     2022    '!$D$1:$D$1794,0),MATCH(S$1,'     2022    '!$A$1:$AC$1,0))</f>
        <v>2.2000000000000002</v>
      </c>
      <c r="T464" s="155">
        <f>INDEX('     2022    '!$A$1:$AC$1563,MATCH($D464,'     2022    '!$D$1:$D$1794,0),MATCH(T$1,'     2022    '!$A$1:$AC$1,0))</f>
        <v>0.3</v>
      </c>
      <c r="U464" s="154" t="str">
        <f>INDEX('     2022    '!$A$1:$AC$1563,MATCH($D464,'     2022    '!$D$1:$D$1794,0),MATCH(U$1,'     2022    '!$A$1:$AC$1,0))</f>
        <v>1.4G</v>
      </c>
      <c r="V464" s="153" t="str">
        <f>INDEX('     2022    '!$A$1:$AC$1563,MATCH($D464,'     2022    '!$D$1:$D$1794,0),MATCH(V$1,'     2022    '!$A$1:$AC$1,0))</f>
        <v>UN0336</v>
      </c>
      <c r="W464" s="153" t="str">
        <f>INDEX('     2022    '!$A$1:$AC$1563,MATCH($D464,'     2022    '!$D$1:$D$1794,0),MATCH(W$1,'     2022    '!$A$1:$AC$1,0))</f>
        <v>F4</v>
      </c>
      <c r="X464" s="151" t="str">
        <f>INDEX('     2022    '!$A$1:$AC$1563,MATCH($D464,'     2022    '!$D$1:$D$1794,0),MATCH(X$1,'     2022    '!$A$1:$AC$1,0))</f>
        <v/>
      </c>
      <c r="Y464" s="151" t="str">
        <f>INDEX('     2022    '!$A$1:$AC$1563,MATCH($D464,'     2022    '!$D$1:$D$1794,0),MATCH(Y$1,'     2022    '!$A$1:$AC$1,0))</f>
        <v/>
      </c>
      <c r="Z464" s="156">
        <f>INDEX('     2022    '!$A$1:$AC$1563,MATCH($D464,'     2022    '!$D$1:$D$1794,0),MATCH(Z$1,'     2022    '!$A$1:$AC$1,0))</f>
        <v>0.05</v>
      </c>
      <c r="AA464" s="153" t="str">
        <f>INDEX('     2022    '!$A$1:$AC$1563,MATCH($D464,'     2022    '!$D$1:$D$1794,0),MATCH(AA$1,'     2022    '!$A$1:$AC$1,0))</f>
        <v>2806-F4-001967</v>
      </c>
      <c r="AB464" s="153" t="str">
        <f>INDEX('     2022    '!$A$1:$AC$1563,MATCH($D464,'     2022    '!$D$1:$D$1794,0),MATCH(AB$1,'     2022    '!$A$1:$AC$1,0))</f>
        <v>GB/HSE-362521</v>
      </c>
      <c r="AC464" s="153" t="str">
        <f>INDEX('     2022    '!$A$1:$AC$1563,MATCH($D464,'     2022    '!$D$1:$D$1794,0),MATCH(AC$1,'     2022    '!$A$1:$AC$1,0))</f>
        <v>11/30/2030</v>
      </c>
    </row>
    <row r="465" spans="1:29">
      <c r="A465" s="32">
        <f t="shared" si="14"/>
        <v>462</v>
      </c>
      <c r="B465" s="68" t="str">
        <f>INDEX('     2022    '!B$2:B$1794,MATCH(D465,'     2022    '!D$2:D$1794,0))</f>
        <v/>
      </c>
      <c r="C465" s="204" t="str">
        <f>INDEX('     2022    '!C$2:C$1794,MATCH(D465,'     2022    '!D$2:D$1794,0))</f>
        <v>Slice - 13s</v>
      </c>
      <c r="D465" s="205" t="str">
        <f>INDEX('     2022    '!D:D,MATCH(A465,'     2022    '!AF:AF,0))</f>
        <v>CSL1325</v>
      </c>
      <c r="E465" s="204" t="str">
        <f>INDEX('     2022    '!$A$1:$BP$1563,MATCH(D465,'     2022    '!$D$1:$D$1794,0),MATCH(E$1,'     2022    '!$A$1:$BH$1,0))</f>
        <v>13s. Blue to silver spinner</v>
      </c>
      <c r="F465" s="206" t="str">
        <f>IFERROR(IF(LEFT(INDEX('     2022    '!AD$2:AD$1794,MATCH(D465,'     2022    '!D$2:D$1794,0)),4)="http",HYPERLINK(INDEX('     2022    '!AD$2:AD$1794,MATCH(D465,'     2022    '!D$2:D$1794,0)),"Video"),""),"")</f>
        <v>Video</v>
      </c>
      <c r="G465" s="207">
        <f>INDEX('     2022    '!$A$1:$AC$1563,MATCH($D465,'     2022    '!$D$1:$D$1794,0),MATCH(G$1,'     2022    '!$A$1:$AC$1,0))</f>
        <v>5</v>
      </c>
      <c r="H465" s="150"/>
      <c r="I465" s="152">
        <f>INDEX('     2022    '!$A$1:$AC$1563,MATCH($D465,'     2022    '!$D$1:$D$1794,0),MATCH(I$1,'     2022    '!$A$1:$AC$1,0))</f>
        <v>80.61</v>
      </c>
      <c r="J465" s="150"/>
      <c r="K465" s="151">
        <f t="shared" si="15"/>
        <v>9.0611438277042673</v>
      </c>
      <c r="L465" s="152">
        <f>INDEX('     2022    '!$A$1:$AC$1563,MATCH($D465,'     2022    '!$D$1:$D$1794,0),MATCH(L$1,'     2022    '!$A$1:$AC$1,0))</f>
        <v>82.456408832108835</v>
      </c>
      <c r="M465" s="152">
        <f>INDEX('     2022    '!$A$1:$AC$1563,MATCH($D465,'     2022    '!$D$1:$D$1794,0),MATCH(M$1,'     2022    '!$A$1:$AC$1,0))</f>
        <v>90.61143827704268</v>
      </c>
      <c r="N465" s="153" t="str">
        <f>INDEX('     2022    '!$A$1:$AC$1563,MATCH($D465,'     2022    '!$D$1:$D$1794,0),MATCH(N$1,'     2022    '!$A$1:$AC$1,0))</f>
        <v>25mm</v>
      </c>
      <c r="O465" s="154">
        <f>INDEX('     2022    '!$A$1:$AC$1563,MATCH($D465,'     2022    '!$D$1:$D$1794,0),MATCH(O$1,'     2022    '!$A$1:$AC$1,0))</f>
        <v>10</v>
      </c>
      <c r="P465" s="153">
        <f>INDEX('     2022    '!$A$1:$AC$1563,MATCH($D465,'     2022    '!$D$1:$D$1794,0),MATCH(P$1,'     2022    '!$A$1:$AC$1,0))</f>
        <v>3</v>
      </c>
      <c r="Q465" s="153" t="str">
        <f>INDEX('     2022    '!$A$1:$AC$1563,MATCH($D465,'     2022    '!$D$1:$D$1794,0),MATCH(Q$1,'     2022    '!$A$1:$AC$1,0))</f>
        <v>Yes</v>
      </c>
      <c r="R465" s="155">
        <f>INDEX('     2022    '!$A$1:$AC$1563,MATCH($D465,'     2022    '!$D$1:$D$1794,0),MATCH(R$1,'     2022    '!$A$1:$AC$1,0))</f>
        <v>10</v>
      </c>
      <c r="S465" s="155">
        <f>INDEX('     2022    '!$A$1:$AC$1563,MATCH($D465,'     2022    '!$D$1:$D$1794,0),MATCH(S$1,'     2022    '!$A$1:$AC$1,0))</f>
        <v>1.2</v>
      </c>
      <c r="T465" s="155">
        <f>INDEX('     2022    '!$A$1:$AC$1563,MATCH($D465,'     2022    '!$D$1:$D$1794,0),MATCH(T$1,'     2022    '!$A$1:$AC$1,0))</f>
        <v>0.3</v>
      </c>
      <c r="U465" s="154" t="str">
        <f>INDEX('     2022    '!$A$1:$AC$1563,MATCH($D465,'     2022    '!$D$1:$D$1794,0),MATCH(U$1,'     2022    '!$A$1:$AC$1,0))</f>
        <v>1.4G</v>
      </c>
      <c r="V465" s="153" t="str">
        <f>INDEX('     2022    '!$A$1:$AC$1563,MATCH($D465,'     2022    '!$D$1:$D$1794,0),MATCH(V$1,'     2022    '!$A$1:$AC$1,0))</f>
        <v>UN0336</v>
      </c>
      <c r="W465" s="153" t="str">
        <f>INDEX('     2022    '!$A$1:$AC$1563,MATCH($D465,'     2022    '!$D$1:$D$1794,0),MATCH(W$1,'     2022    '!$A$1:$AC$1,0))</f>
        <v>F4</v>
      </c>
      <c r="X465" s="151" t="str">
        <f>INDEX('     2022    '!$A$1:$AC$1563,MATCH($D465,'     2022    '!$D$1:$D$1794,0),MATCH(X$1,'     2022    '!$A$1:$AC$1,0))</f>
        <v/>
      </c>
      <c r="Y465" s="151" t="str">
        <f>INDEX('     2022    '!$A$1:$AC$1563,MATCH($D465,'     2022    '!$D$1:$D$1794,0),MATCH(Y$1,'     2022    '!$A$1:$AC$1,0))</f>
        <v/>
      </c>
      <c r="Z465" s="156">
        <f>INDEX('     2022    '!$A$1:$AC$1563,MATCH($D465,'     2022    '!$D$1:$D$1794,0),MATCH(Z$1,'     2022    '!$A$1:$AC$1,0))</f>
        <v>5.62E-2</v>
      </c>
      <c r="AA465" s="153" t="str">
        <f>INDEX('     2022    '!$A$1:$AC$1563,MATCH($D465,'     2022    '!$D$1:$D$1794,0),MATCH(AA$1,'     2022    '!$A$1:$AC$1,0))</f>
        <v>1008-F4-69249670</v>
      </c>
      <c r="AB465" s="153" t="str">
        <f>INDEX('     2022    '!$A$1:$AC$1563,MATCH($D465,'     2022    '!$D$1:$D$1794,0),MATCH(AB$1,'     2022    '!$A$1:$AC$1,0))</f>
        <v>GB/HSE-355745</v>
      </c>
      <c r="AC465" s="153" t="str">
        <f>INDEX('     2022    '!$A$1:$AC$1563,MATCH($D465,'     2022    '!$D$1:$D$1794,0),MATCH(AC$1,'     2022    '!$A$1:$AC$1,0))</f>
        <v>8/3/2027</v>
      </c>
    </row>
    <row r="466" spans="1:29">
      <c r="A466" s="32">
        <f t="shared" si="14"/>
        <v>463</v>
      </c>
      <c r="B466" s="68" t="str">
        <f>INDEX('     2022    '!B$2:B$1794,MATCH(D466,'     2022    '!D$2:D$1794,0))</f>
        <v/>
      </c>
      <c r="C466" s="204" t="str">
        <f>INDEX('     2022    '!C$2:C$1794,MATCH(D466,'     2022    '!D$2:D$1794,0))</f>
        <v>Slice - 13s</v>
      </c>
      <c r="D466" s="205" t="str">
        <f>INDEX('     2022    '!D:D,MATCH(A466,'     2022    '!AF:AF,0))</f>
        <v>CSL1318</v>
      </c>
      <c r="E466" s="204" t="str">
        <f>INDEX('     2022    '!$A$1:$BP$1563,MATCH(D466,'     2022    '!$D$1:$D$1794,0),MATCH(E$1,'     2022    '!$A$1:$BH$1,0))</f>
        <v>13s. Horsetail</v>
      </c>
      <c r="F466" s="206" t="str">
        <f>IFERROR(IF(LEFT(INDEX('     2022    '!AD$2:AD$1794,MATCH(D466,'     2022    '!D$2:D$1794,0)),4)="http",HYPERLINK(INDEX('     2022    '!AD$2:AD$1794,MATCH(D466,'     2022    '!D$2:D$1794,0)),"Video"),""),"")</f>
        <v>Video</v>
      </c>
      <c r="G466" s="207">
        <f>INDEX('     2022    '!$A$1:$AC$1563,MATCH($D466,'     2022    '!$D$1:$D$1794,0),MATCH(G$1,'     2022    '!$A$1:$AC$1,0))</f>
        <v>0</v>
      </c>
      <c r="H466" s="150"/>
      <c r="I466" s="152">
        <f>INDEX('     2022    '!$A$1:$AC$1563,MATCH($D466,'     2022    '!$D$1:$D$1794,0),MATCH(I$1,'     2022    '!$A$1:$AC$1,0))</f>
        <v>102.79</v>
      </c>
      <c r="J466" s="150"/>
      <c r="K466" s="151">
        <f t="shared" si="15"/>
        <v>11.377481976137547</v>
      </c>
      <c r="L466" s="152">
        <f>INDEX('     2022    '!$A$1:$AC$1563,MATCH($D466,'     2022    '!$D$1:$D$1794,0),MATCH(L$1,'     2022    '!$A$1:$AC$1,0))</f>
        <v>103.53508598285168</v>
      </c>
      <c r="M466" s="152">
        <f>INDEX('     2022    '!$A$1:$AC$1563,MATCH($D466,'     2022    '!$D$1:$D$1794,0),MATCH(M$1,'     2022    '!$A$1:$AC$1,0))</f>
        <v>113.77481976137547</v>
      </c>
      <c r="N466" s="153" t="str">
        <f>INDEX('     2022    '!$A$1:$AC$1563,MATCH($D466,'     2022    '!$D$1:$D$1794,0),MATCH(N$1,'     2022    '!$A$1:$AC$1,0))</f>
        <v>30mm</v>
      </c>
      <c r="O466" s="154">
        <f>INDEX('     2022    '!$A$1:$AC$1563,MATCH($D466,'     2022    '!$D$1:$D$1794,0),MATCH(O$1,'     2022    '!$A$1:$AC$1,0))</f>
        <v>10</v>
      </c>
      <c r="P466" s="153">
        <f>INDEX('     2022    '!$A$1:$AC$1563,MATCH($D466,'     2022    '!$D$1:$D$1794,0),MATCH(P$1,'     2022    '!$A$1:$AC$1,0))</f>
        <v>3</v>
      </c>
      <c r="Q466" s="153" t="str">
        <f>INDEX('     2022    '!$A$1:$AC$1563,MATCH($D466,'     2022    '!$D$1:$D$1794,0),MATCH(Q$1,'     2022    '!$A$1:$AC$1,0))</f>
        <v>Yes</v>
      </c>
      <c r="R466" s="155">
        <f>INDEX('     2022    '!$A$1:$AC$1563,MATCH($D466,'     2022    '!$D$1:$D$1794,0),MATCH(R$1,'     2022    '!$A$1:$AC$1,0))</f>
        <v>19</v>
      </c>
      <c r="S466" s="155">
        <f>INDEX('     2022    '!$A$1:$AC$1563,MATCH($D466,'     2022    '!$D$1:$D$1794,0),MATCH(S$1,'     2022    '!$A$1:$AC$1,0))</f>
        <v>3.9</v>
      </c>
      <c r="T466" s="155">
        <f>INDEX('     2022    '!$A$1:$AC$1563,MATCH($D466,'     2022    '!$D$1:$D$1794,0),MATCH(T$1,'     2022    '!$A$1:$AC$1,0))</f>
        <v>0.3</v>
      </c>
      <c r="U466" s="154" t="str">
        <f>INDEX('     2022    '!$A$1:$AC$1563,MATCH($D466,'     2022    '!$D$1:$D$1794,0),MATCH(U$1,'     2022    '!$A$1:$AC$1,0))</f>
        <v>1.4G</v>
      </c>
      <c r="V466" s="153" t="str">
        <f>INDEX('     2022    '!$A$1:$AC$1563,MATCH($D466,'     2022    '!$D$1:$D$1794,0),MATCH(V$1,'     2022    '!$A$1:$AC$1,0))</f>
        <v>UN0336</v>
      </c>
      <c r="W466" s="153" t="str">
        <f>INDEX('     2022    '!$A$1:$AC$1563,MATCH($D466,'     2022    '!$D$1:$D$1794,0),MATCH(W$1,'     2022    '!$A$1:$AC$1,0))</f>
        <v>F4</v>
      </c>
      <c r="X466" s="151" t="str">
        <f>INDEX('     2022    '!$A$1:$AC$1563,MATCH($D466,'     2022    '!$D$1:$D$1794,0),MATCH(X$1,'     2022    '!$A$1:$AC$1,0))</f>
        <v/>
      </c>
      <c r="Y466" s="151" t="str">
        <f>INDEX('     2022    '!$A$1:$AC$1563,MATCH($D466,'     2022    '!$D$1:$D$1794,0),MATCH(Y$1,'     2022    '!$A$1:$AC$1,0))</f>
        <v/>
      </c>
      <c r="Z466" s="156">
        <f>INDEX('     2022    '!$A$1:$AC$1563,MATCH($D466,'     2022    '!$D$1:$D$1794,0),MATCH(Z$1,'     2022    '!$A$1:$AC$1,0))</f>
        <v>7.3599999999999999E-2</v>
      </c>
      <c r="AA466" s="153" t="str">
        <f>INDEX('     2022    '!$A$1:$AC$1563,MATCH($D466,'     2022    '!$D$1:$D$1794,0),MATCH(AA$1,'     2022    '!$A$1:$AC$1,0))</f>
        <v>1008-F4-69249672</v>
      </c>
      <c r="AB466" s="153" t="str">
        <f>INDEX('     2022    '!$A$1:$AC$1563,MATCH($D466,'     2022    '!$D$1:$D$1794,0),MATCH(AB$1,'     2022    '!$A$1:$AC$1,0))</f>
        <v>GB/HSE-347801</v>
      </c>
      <c r="AC466" s="153" t="str">
        <f>INDEX('     2022    '!$A$1:$AC$1563,MATCH($D466,'     2022    '!$D$1:$D$1794,0),MATCH(AC$1,'     2022    '!$A$1:$AC$1,0))</f>
        <v>10/15/2029</v>
      </c>
    </row>
    <row r="467" spans="1:29">
      <c r="A467" s="32">
        <f t="shared" si="14"/>
        <v>464</v>
      </c>
      <c r="B467" s="68" t="str">
        <f>INDEX('     2022    '!B$2:B$1794,MATCH(D467,'     2022    '!D$2:D$1794,0))</f>
        <v/>
      </c>
      <c r="C467" s="204" t="str">
        <f>INDEX('     2022    '!C$2:C$1794,MATCH(D467,'     2022    '!D$2:D$1794,0))</f>
        <v>Slice - 13s</v>
      </c>
      <c r="D467" s="205" t="str">
        <f>INDEX('     2022    '!D:D,MATCH(A467,'     2022    '!AF:AF,0))</f>
        <v>CSL1339</v>
      </c>
      <c r="E467" s="204" t="str">
        <f>INDEX('     2022    '!$A$1:$BP$1563,MATCH(D467,'     2022    '!$D$1:$D$1794,0),MATCH(E$1,'     2022    '!$A$1:$BH$1,0))</f>
        <v>13s. Green crossette, purple bouquet</v>
      </c>
      <c r="F467" s="206" t="str">
        <f>IFERROR(IF(LEFT(INDEX('     2022    '!AD$2:AD$1794,MATCH(D467,'     2022    '!D$2:D$1794,0)),4)="http",HYPERLINK(INDEX('     2022    '!AD$2:AD$1794,MATCH(D467,'     2022    '!D$2:D$1794,0)),"Video"),""),"")</f>
        <v>Video</v>
      </c>
      <c r="G467" s="207">
        <f>INDEX('     2022    '!$A$1:$AC$1563,MATCH($D467,'     2022    '!$D$1:$D$1794,0),MATCH(G$1,'     2022    '!$A$1:$AC$1,0))</f>
        <v>14</v>
      </c>
      <c r="H467" s="150"/>
      <c r="I467" s="152">
        <f>INDEX('     2022    '!$A$1:$AC$1563,MATCH($D467,'     2022    '!$D$1:$D$1794,0),MATCH(I$1,'     2022    '!$A$1:$AC$1,0))</f>
        <v>102.21</v>
      </c>
      <c r="J467" s="150"/>
      <c r="K467" s="151">
        <f t="shared" si="15"/>
        <v>11.857000000000001</v>
      </c>
      <c r="L467" s="152">
        <f>INDEX('     2022    '!$A$1:$AC$1563,MATCH($D467,'     2022    '!$D$1:$D$1794,0),MATCH(L$1,'     2022    '!$A$1:$AC$1,0))</f>
        <v>107.89870000000001</v>
      </c>
      <c r="M467" s="152">
        <f>INDEX('     2022    '!$A$1:$AC$1563,MATCH($D467,'     2022    '!$D$1:$D$1794,0),MATCH(M$1,'     2022    '!$A$1:$AC$1,0))</f>
        <v>118.57000000000001</v>
      </c>
      <c r="N467" s="153" t="str">
        <f>INDEX('     2022    '!$A$1:$AC$1563,MATCH($D467,'     2022    '!$D$1:$D$1794,0),MATCH(N$1,'     2022    '!$A$1:$AC$1,0))</f>
        <v>30mm</v>
      </c>
      <c r="O467" s="154">
        <f>INDEX('     2022    '!$A$1:$AC$1563,MATCH($D467,'     2022    '!$D$1:$D$1794,0),MATCH(O$1,'     2022    '!$A$1:$AC$1,0))</f>
        <v>10</v>
      </c>
      <c r="P467" s="153">
        <f>INDEX('     2022    '!$A$1:$AC$1563,MATCH($D467,'     2022    '!$D$1:$D$1794,0),MATCH(P$1,'     2022    '!$A$1:$AC$1,0))</f>
        <v>3</v>
      </c>
      <c r="Q467" s="153" t="str">
        <f>INDEX('     2022    '!$A$1:$AC$1563,MATCH($D467,'     2022    '!$D$1:$D$1794,0),MATCH(Q$1,'     2022    '!$A$1:$AC$1,0))</f>
        <v>Yes</v>
      </c>
      <c r="R467" s="155">
        <f>INDEX('     2022    '!$A$1:$AC$1563,MATCH($D467,'     2022    '!$D$1:$D$1794,0),MATCH(R$1,'     2022    '!$A$1:$AC$1,0))</f>
        <v>20</v>
      </c>
      <c r="S467" s="155">
        <f>INDEX('     2022    '!$A$1:$AC$1563,MATCH($D467,'     2022    '!$D$1:$D$1794,0),MATCH(S$1,'     2022    '!$A$1:$AC$1,0))</f>
        <v>2.2000000000000002</v>
      </c>
      <c r="T467" s="155">
        <f>INDEX('     2022    '!$A$1:$AC$1563,MATCH($D467,'     2022    '!$D$1:$D$1794,0),MATCH(T$1,'     2022    '!$A$1:$AC$1,0))</f>
        <v>0.3</v>
      </c>
      <c r="U467" s="154" t="str">
        <f>INDEX('     2022    '!$A$1:$AC$1563,MATCH($D467,'     2022    '!$D$1:$D$1794,0),MATCH(U$1,'     2022    '!$A$1:$AC$1,0))</f>
        <v>1.3G</v>
      </c>
      <c r="V467" s="153" t="str">
        <f>INDEX('     2022    '!$A$1:$AC$1563,MATCH($D467,'     2022    '!$D$1:$D$1794,0),MATCH(V$1,'     2022    '!$A$1:$AC$1,0))</f>
        <v>UN0335</v>
      </c>
      <c r="W467" s="153" t="str">
        <f>INDEX('     2022    '!$A$1:$AC$1563,MATCH($D467,'     2022    '!$D$1:$D$1794,0),MATCH(W$1,'     2022    '!$A$1:$AC$1,0))</f>
        <v>F4</v>
      </c>
      <c r="X467" s="151" t="str">
        <f>INDEX('     2022    '!$A$1:$AC$1563,MATCH($D467,'     2022    '!$D$1:$D$1794,0),MATCH(X$1,'     2022    '!$A$1:$AC$1,0))</f>
        <v/>
      </c>
      <c r="Y467" s="151" t="str">
        <f>INDEX('     2022    '!$A$1:$AC$1563,MATCH($D467,'     2022    '!$D$1:$D$1794,0),MATCH(Y$1,'     2022    '!$A$1:$AC$1,0))</f>
        <v/>
      </c>
      <c r="Z467" s="156">
        <f>INDEX('     2022    '!$A$1:$AC$1563,MATCH($D467,'     2022    '!$D$1:$D$1794,0),MATCH(Z$1,'     2022    '!$A$1:$AC$1,0))</f>
        <v>7.8700000000000006E-2</v>
      </c>
      <c r="AA467" s="153" t="str">
        <f>INDEX('     2022    '!$A$1:$AC$1563,MATCH($D467,'     2022    '!$D$1:$D$1794,0),MATCH(AA$1,'     2022    '!$A$1:$AC$1,0))</f>
        <v>1008-F4-69249674</v>
      </c>
      <c r="AB467" s="153" t="str">
        <f>INDEX('     2022    '!$A$1:$AC$1563,MATCH($D467,'     2022    '!$D$1:$D$1794,0),MATCH(AB$1,'     2022    '!$A$1:$AC$1,0))</f>
        <v>GB/HSE-355751</v>
      </c>
      <c r="AC467" s="153" t="str">
        <f>INDEX('     2022    '!$A$1:$AC$1563,MATCH($D467,'     2022    '!$D$1:$D$1794,0),MATCH(AC$1,'     2022    '!$A$1:$AC$1,0))</f>
        <v>8/3/2027</v>
      </c>
    </row>
    <row r="468" spans="1:29">
      <c r="A468" s="32">
        <f t="shared" si="14"/>
        <v>465</v>
      </c>
      <c r="B468" s="68" t="str">
        <f>INDEX('     2022    '!B$2:B$1794,MATCH(D468,'     2022    '!D$2:D$1794,0))</f>
        <v/>
      </c>
      <c r="C468" s="204" t="str">
        <f>INDEX('     2022    '!C$2:C$1794,MATCH(D468,'     2022    '!D$2:D$1794,0))</f>
        <v>Slice - 13s</v>
      </c>
      <c r="D468" s="205" t="str">
        <f>INDEX('     2022    '!D:D,MATCH(A468,'     2022    '!AF:AF,0))</f>
        <v>CSL1347</v>
      </c>
      <c r="E468" s="204" t="str">
        <f>INDEX('     2022    '!$A$1:$BP$1563,MATCH(D468,'     2022    '!$D$1:$D$1794,0),MATCH(E$1,'     2022    '!$A$1:$BH$1,0))</f>
        <v>13s. Z. Blue top gold tail</v>
      </c>
      <c r="F468" s="206" t="str">
        <f>IFERROR(IF(LEFT(INDEX('     2022    '!AD$2:AD$1794,MATCH(D468,'     2022    '!D$2:D$1794,0)),4)="http",HYPERLINK(INDEX('     2022    '!AD$2:AD$1794,MATCH(D468,'     2022    '!D$2:D$1794,0)),"Video"),""),"")</f>
        <v>Video</v>
      </c>
      <c r="G468" s="207">
        <f>INDEX('     2022    '!$A$1:$AC$1563,MATCH($D468,'     2022    '!$D$1:$D$1794,0),MATCH(G$1,'     2022    '!$A$1:$AC$1,0))</f>
        <v>0</v>
      </c>
      <c r="H468" s="150"/>
      <c r="I468" s="152">
        <f>INDEX('     2022    '!$A$1:$AC$1563,MATCH($D468,'     2022    '!$D$1:$D$1794,0),MATCH(I$1,'     2022    '!$A$1:$AC$1,0))</f>
        <v>104.77</v>
      </c>
      <c r="J468" s="150"/>
      <c r="K468" s="151">
        <f t="shared" si="15"/>
        <v>12.154</v>
      </c>
      <c r="L468" s="152">
        <f>INDEX('     2022    '!$A$1:$AC$1563,MATCH($D468,'     2022    '!$D$1:$D$1794,0),MATCH(L$1,'     2022    '!$A$1:$AC$1,0))</f>
        <v>110.60140000000001</v>
      </c>
      <c r="M468" s="152">
        <f>INDEX('     2022    '!$A$1:$AC$1563,MATCH($D468,'     2022    '!$D$1:$D$1794,0),MATCH(M$1,'     2022    '!$A$1:$AC$1,0))</f>
        <v>121.54</v>
      </c>
      <c r="N468" s="153" t="str">
        <f>INDEX('     2022    '!$A$1:$AC$1563,MATCH($D468,'     2022    '!$D$1:$D$1794,0),MATCH(N$1,'     2022    '!$A$1:$AC$1,0))</f>
        <v>30mm</v>
      </c>
      <c r="O468" s="154">
        <f>INDEX('     2022    '!$A$1:$AC$1563,MATCH($D468,'     2022    '!$D$1:$D$1794,0),MATCH(O$1,'     2022    '!$A$1:$AC$1,0))</f>
        <v>10</v>
      </c>
      <c r="P468" s="153">
        <f>INDEX('     2022    '!$A$1:$AC$1563,MATCH($D468,'     2022    '!$D$1:$D$1794,0),MATCH(P$1,'     2022    '!$A$1:$AC$1,0))</f>
        <v>3</v>
      </c>
      <c r="Q468" s="153" t="str">
        <f>INDEX('     2022    '!$A$1:$AC$1563,MATCH($D468,'     2022    '!$D$1:$D$1794,0),MATCH(Q$1,'     2022    '!$A$1:$AC$1,0))</f>
        <v>Yes</v>
      </c>
      <c r="R468" s="155">
        <f>INDEX('     2022    '!$A$1:$AC$1563,MATCH($D468,'     2022    '!$D$1:$D$1794,0),MATCH(R$1,'     2022    '!$A$1:$AC$1,0))</f>
        <v>19</v>
      </c>
      <c r="S468" s="155">
        <f>INDEX('     2022    '!$A$1:$AC$1563,MATCH($D468,'     2022    '!$D$1:$D$1794,0),MATCH(S$1,'     2022    '!$A$1:$AC$1,0))</f>
        <v>3.9</v>
      </c>
      <c r="T468" s="155">
        <f>INDEX('     2022    '!$A$1:$AC$1563,MATCH($D468,'     2022    '!$D$1:$D$1794,0),MATCH(T$1,'     2022    '!$A$1:$AC$1,0))</f>
        <v>0.3</v>
      </c>
      <c r="U468" s="154" t="str">
        <f>INDEX('     2022    '!$A$1:$AC$1563,MATCH($D468,'     2022    '!$D$1:$D$1794,0),MATCH(U$1,'     2022    '!$A$1:$AC$1,0))</f>
        <v>1.4G</v>
      </c>
      <c r="V468" s="153" t="str">
        <f>INDEX('     2022    '!$A$1:$AC$1563,MATCH($D468,'     2022    '!$D$1:$D$1794,0),MATCH(V$1,'     2022    '!$A$1:$AC$1,0))</f>
        <v>UN0336</v>
      </c>
      <c r="W468" s="153" t="str">
        <f>INDEX('     2022    '!$A$1:$AC$1563,MATCH($D468,'     2022    '!$D$1:$D$1794,0),MATCH(W$1,'     2022    '!$A$1:$AC$1,0))</f>
        <v>F4</v>
      </c>
      <c r="X468" s="151" t="str">
        <f>INDEX('     2022    '!$A$1:$AC$1563,MATCH($D468,'     2022    '!$D$1:$D$1794,0),MATCH(X$1,'     2022    '!$A$1:$AC$1,0))</f>
        <v/>
      </c>
      <c r="Y468" s="151" t="str">
        <f>INDEX('     2022    '!$A$1:$AC$1563,MATCH($D468,'     2022    '!$D$1:$D$1794,0),MATCH(Y$1,'     2022    '!$A$1:$AC$1,0))</f>
        <v/>
      </c>
      <c r="Z468" s="156">
        <f>INDEX('     2022    '!$A$1:$AC$1563,MATCH($D468,'     2022    '!$D$1:$D$1794,0),MATCH(Z$1,'     2022    '!$A$1:$AC$1,0))</f>
        <v>8.1600000000000006E-2</v>
      </c>
      <c r="AA468" s="153" t="str">
        <f>INDEX('     2022    '!$A$1:$AC$1563,MATCH($D468,'     2022    '!$D$1:$D$1794,0),MATCH(AA$1,'     2022    '!$A$1:$AC$1,0))</f>
        <v>1008-F4-69249673</v>
      </c>
      <c r="AB468" s="153" t="str">
        <f>INDEX('     2022    '!$A$1:$AC$1563,MATCH($D468,'     2022    '!$D$1:$D$1794,0),MATCH(AB$1,'     2022    '!$A$1:$AC$1,0))</f>
        <v>GB/HSE-355756</v>
      </c>
      <c r="AC468" s="153" t="str">
        <f>INDEX('     2022    '!$A$1:$AC$1563,MATCH($D468,'     2022    '!$D$1:$D$1794,0),MATCH(AC$1,'     2022    '!$A$1:$AC$1,0))</f>
        <v>8/3/2027</v>
      </c>
    </row>
    <row r="469" spans="1:29">
      <c r="A469" s="32">
        <f t="shared" si="14"/>
        <v>466</v>
      </c>
      <c r="B469" s="68" t="str">
        <f>INDEX('     2022    '!B$2:B$1794,MATCH(D469,'     2022    '!D$2:D$1794,0))</f>
        <v/>
      </c>
      <c r="C469" s="204" t="str">
        <f>INDEX('     2022    '!C$2:C$1794,MATCH(D469,'     2022    '!D$2:D$1794,0))</f>
        <v>Slice - 13s</v>
      </c>
      <c r="D469" s="205" t="str">
        <f>INDEX('     2022    '!D:D,MATCH(A469,'     2022    '!AF:AF,0))</f>
        <v>CSL1321</v>
      </c>
      <c r="E469" s="204" t="str">
        <f>INDEX('     2022    '!$A$1:$BP$1563,MATCH(D469,'     2022    '!$D$1:$D$1794,0),MATCH(E$1,'     2022    '!$A$1:$BH$1,0))</f>
        <v>13s. Red wave w/blue (7 Angle)</v>
      </c>
      <c r="F469" s="206" t="str">
        <f>IFERROR(IF(LEFT(INDEX('     2022    '!AD$2:AD$1794,MATCH(D469,'     2022    '!D$2:D$1794,0)),4)="http",HYPERLINK(INDEX('     2022    '!AD$2:AD$1794,MATCH(D469,'     2022    '!D$2:D$1794,0)),"Video"),""),"")</f>
        <v>Video</v>
      </c>
      <c r="G469" s="207">
        <f>INDEX('     2022    '!$A$1:$AC$1563,MATCH($D469,'     2022    '!$D$1:$D$1794,0),MATCH(G$1,'     2022    '!$A$1:$AC$1,0))</f>
        <v>0</v>
      </c>
      <c r="H469" s="150"/>
      <c r="I469" s="152">
        <f>INDEX('     2022    '!$A$1:$AC$1563,MATCH($D469,'     2022    '!$D$1:$D$1794,0),MATCH(I$1,'     2022    '!$A$1:$AC$1,0))</f>
        <v>108.3</v>
      </c>
      <c r="J469" s="150"/>
      <c r="K469" s="151">
        <f t="shared" si="15"/>
        <v>12.246632830191803</v>
      </c>
      <c r="L469" s="152">
        <f>INDEX('     2022    '!$A$1:$AC$1563,MATCH($D469,'     2022    '!$D$1:$D$1794,0),MATCH(L$1,'     2022    '!$A$1:$AC$1,0))</f>
        <v>111.44435875474541</v>
      </c>
      <c r="M469" s="152">
        <f>INDEX('     2022    '!$A$1:$AC$1563,MATCH($D469,'     2022    '!$D$1:$D$1794,0),MATCH(M$1,'     2022    '!$A$1:$AC$1,0))</f>
        <v>122.46632830191803</v>
      </c>
      <c r="N469" s="153" t="str">
        <f>INDEX('     2022    '!$A$1:$AC$1563,MATCH($D469,'     2022    '!$D$1:$D$1794,0),MATCH(N$1,'     2022    '!$A$1:$AC$1,0))</f>
        <v>30mm</v>
      </c>
      <c r="O469" s="154">
        <f>INDEX('     2022    '!$A$1:$AC$1563,MATCH($D469,'     2022    '!$D$1:$D$1794,0),MATCH(O$1,'     2022    '!$A$1:$AC$1,0))</f>
        <v>10</v>
      </c>
      <c r="P469" s="153">
        <f>INDEX('     2022    '!$A$1:$AC$1563,MATCH($D469,'     2022    '!$D$1:$D$1794,0),MATCH(P$1,'     2022    '!$A$1:$AC$1,0))</f>
        <v>3</v>
      </c>
      <c r="Q469" s="153" t="str">
        <f>INDEX('     2022    '!$A$1:$AC$1563,MATCH($D469,'     2022    '!$D$1:$D$1794,0),MATCH(Q$1,'     2022    '!$A$1:$AC$1,0))</f>
        <v>Yes</v>
      </c>
      <c r="R469" s="155">
        <f>INDEX('     2022    '!$A$1:$AC$1563,MATCH($D469,'     2022    '!$D$1:$D$1794,0),MATCH(R$1,'     2022    '!$A$1:$AC$1,0))</f>
        <v>14</v>
      </c>
      <c r="S469" s="155">
        <f>INDEX('     2022    '!$A$1:$AC$1563,MATCH($D469,'     2022    '!$D$1:$D$1794,0),MATCH(S$1,'     2022    '!$A$1:$AC$1,0))</f>
        <v>2.34</v>
      </c>
      <c r="T469" s="155">
        <f>INDEX('     2022    '!$A$1:$AC$1563,MATCH($D469,'     2022    '!$D$1:$D$1794,0),MATCH(T$1,'     2022    '!$A$1:$AC$1,0))</f>
        <v>0.3</v>
      </c>
      <c r="U469" s="154" t="str">
        <f>INDEX('     2022    '!$A$1:$AC$1563,MATCH($D469,'     2022    '!$D$1:$D$1794,0),MATCH(U$1,'     2022    '!$A$1:$AC$1,0))</f>
        <v>1.4G</v>
      </c>
      <c r="V469" s="153" t="str">
        <f>INDEX('     2022    '!$A$1:$AC$1563,MATCH($D469,'     2022    '!$D$1:$D$1794,0),MATCH(V$1,'     2022    '!$A$1:$AC$1,0))</f>
        <v>UN0336</v>
      </c>
      <c r="W469" s="153" t="str">
        <f>INDEX('     2022    '!$A$1:$AC$1563,MATCH($D469,'     2022    '!$D$1:$D$1794,0),MATCH(W$1,'     2022    '!$A$1:$AC$1,0))</f>
        <v>F4</v>
      </c>
      <c r="X469" s="151" t="str">
        <f>INDEX('     2022    '!$A$1:$AC$1563,MATCH($D469,'     2022    '!$D$1:$D$1794,0),MATCH(X$1,'     2022    '!$A$1:$AC$1,0))</f>
        <v/>
      </c>
      <c r="Y469" s="151" t="str">
        <f>INDEX('     2022    '!$A$1:$AC$1563,MATCH($D469,'     2022    '!$D$1:$D$1794,0),MATCH(Y$1,'     2022    '!$A$1:$AC$1,0))</f>
        <v/>
      </c>
      <c r="Z469" s="156">
        <f>INDEX('     2022    '!$A$1:$AC$1563,MATCH($D469,'     2022    '!$D$1:$D$1794,0),MATCH(Z$1,'     2022    '!$A$1:$AC$1,0))</f>
        <v>8.1600000000000006E-2</v>
      </c>
      <c r="AA469" s="153" t="str">
        <f>INDEX('     2022    '!$A$1:$AC$1563,MATCH($D469,'     2022    '!$D$1:$D$1794,0),MATCH(AA$1,'     2022    '!$A$1:$AC$1,0))</f>
        <v>1008-F4-69249673</v>
      </c>
      <c r="AB469" s="153" t="str">
        <f>INDEX('     2022    '!$A$1:$AC$1563,MATCH($D469,'     2022    '!$D$1:$D$1794,0),MATCH(AB$1,'     2022    '!$A$1:$AC$1,0))</f>
        <v>GB/HSE-351017</v>
      </c>
      <c r="AC469" s="153" t="str">
        <f>INDEX('     2022    '!$A$1:$AC$1563,MATCH($D469,'     2022    '!$D$1:$D$1794,0),MATCH(AC$1,'     2022    '!$A$1:$AC$1,0))</f>
        <v>7/29/2030</v>
      </c>
    </row>
    <row r="470" spans="1:29">
      <c r="A470" s="32">
        <f t="shared" si="14"/>
        <v>467</v>
      </c>
      <c r="B470" s="68" t="str">
        <f>INDEX('     2022    '!B$2:B$1794,MATCH(D470,'     2022    '!D$2:D$1794,0))</f>
        <v/>
      </c>
      <c r="C470" s="204" t="str">
        <f>INDEX('     2022    '!C$2:C$1794,MATCH(D470,'     2022    '!D$2:D$1794,0))</f>
        <v>Slice - 13s</v>
      </c>
      <c r="D470" s="205" t="str">
        <f>INDEX('     2022    '!D:D,MATCH(A470,'     2022    '!AF:AF,0))</f>
        <v>CSL1322</v>
      </c>
      <c r="E470" s="204" t="str">
        <f>INDEX('     2022    '!$A$1:$BP$1563,MATCH(D470,'     2022    '!$D$1:$D$1794,0),MATCH(E$1,'     2022    '!$A$1:$BH$1,0))</f>
        <v>13s. Purple wave w/silver glitter (7 Angle)</v>
      </c>
      <c r="F470" s="206" t="str">
        <f>IFERROR(IF(LEFT(INDEX('     2022    '!AD$2:AD$1794,MATCH(D470,'     2022    '!D$2:D$1794,0)),4)="http",HYPERLINK(INDEX('     2022    '!AD$2:AD$1794,MATCH(D470,'     2022    '!D$2:D$1794,0)),"Video"),""),"")</f>
        <v>Video</v>
      </c>
      <c r="G470" s="207">
        <f>INDEX('     2022    '!$A$1:$AC$1563,MATCH($D470,'     2022    '!$D$1:$D$1794,0),MATCH(G$1,'     2022    '!$A$1:$AC$1,0))</f>
        <v>3</v>
      </c>
      <c r="H470" s="150"/>
      <c r="I470" s="152">
        <f>INDEX('     2022    '!$A$1:$AC$1563,MATCH($D470,'     2022    '!$D$1:$D$1794,0),MATCH(I$1,'     2022    '!$A$1:$AC$1,0))</f>
        <v>106.92</v>
      </c>
      <c r="J470" s="150"/>
      <c r="K470" s="151">
        <f t="shared" si="15"/>
        <v>12.246632830191803</v>
      </c>
      <c r="L470" s="152">
        <f>INDEX('     2022    '!$A$1:$AC$1563,MATCH($D470,'     2022    '!$D$1:$D$1794,0),MATCH(L$1,'     2022    '!$A$1:$AC$1,0))</f>
        <v>111.44435875474541</v>
      </c>
      <c r="M470" s="152">
        <f>INDEX('     2022    '!$A$1:$AC$1563,MATCH($D470,'     2022    '!$D$1:$D$1794,0),MATCH(M$1,'     2022    '!$A$1:$AC$1,0))</f>
        <v>122.46632830191803</v>
      </c>
      <c r="N470" s="153" t="str">
        <f>INDEX('     2022    '!$A$1:$AC$1563,MATCH($D470,'     2022    '!$D$1:$D$1794,0),MATCH(N$1,'     2022    '!$A$1:$AC$1,0))</f>
        <v>30mm</v>
      </c>
      <c r="O470" s="154">
        <f>INDEX('     2022    '!$A$1:$AC$1563,MATCH($D470,'     2022    '!$D$1:$D$1794,0),MATCH(O$1,'     2022    '!$A$1:$AC$1,0))</f>
        <v>10</v>
      </c>
      <c r="P470" s="153">
        <f>INDEX('     2022    '!$A$1:$AC$1563,MATCH($D470,'     2022    '!$D$1:$D$1794,0),MATCH(P$1,'     2022    '!$A$1:$AC$1,0))</f>
        <v>3</v>
      </c>
      <c r="Q470" s="153" t="str">
        <f>INDEX('     2022    '!$A$1:$AC$1563,MATCH($D470,'     2022    '!$D$1:$D$1794,0),MATCH(Q$1,'     2022    '!$A$1:$AC$1,0))</f>
        <v>Yes</v>
      </c>
      <c r="R470" s="155">
        <f>INDEX('     2022    '!$A$1:$AC$1563,MATCH($D470,'     2022    '!$D$1:$D$1794,0),MATCH(R$1,'     2022    '!$A$1:$AC$1,0))</f>
        <v>19</v>
      </c>
      <c r="S470" s="155">
        <f>INDEX('     2022    '!$A$1:$AC$1563,MATCH($D470,'     2022    '!$D$1:$D$1794,0),MATCH(S$1,'     2022    '!$A$1:$AC$1,0))</f>
        <v>3.9</v>
      </c>
      <c r="T470" s="155">
        <f>INDEX('     2022    '!$A$1:$AC$1563,MATCH($D470,'     2022    '!$D$1:$D$1794,0),MATCH(T$1,'     2022    '!$A$1:$AC$1,0))</f>
        <v>0.3</v>
      </c>
      <c r="U470" s="154" t="str">
        <f>INDEX('     2022    '!$A$1:$AC$1563,MATCH($D470,'     2022    '!$D$1:$D$1794,0),MATCH(U$1,'     2022    '!$A$1:$AC$1,0))</f>
        <v>1.4G</v>
      </c>
      <c r="V470" s="153" t="str">
        <f>INDEX('     2022    '!$A$1:$AC$1563,MATCH($D470,'     2022    '!$D$1:$D$1794,0),MATCH(V$1,'     2022    '!$A$1:$AC$1,0))</f>
        <v>UN0336</v>
      </c>
      <c r="W470" s="153" t="str">
        <f>INDEX('     2022    '!$A$1:$AC$1563,MATCH($D470,'     2022    '!$D$1:$D$1794,0),MATCH(W$1,'     2022    '!$A$1:$AC$1,0))</f>
        <v>F4</v>
      </c>
      <c r="X470" s="151" t="str">
        <f>INDEX('     2022    '!$A$1:$AC$1563,MATCH($D470,'     2022    '!$D$1:$D$1794,0),MATCH(X$1,'     2022    '!$A$1:$AC$1,0))</f>
        <v/>
      </c>
      <c r="Y470" s="151" t="str">
        <f>INDEX('     2022    '!$A$1:$AC$1563,MATCH($D470,'     2022    '!$D$1:$D$1794,0),MATCH(Y$1,'     2022    '!$A$1:$AC$1,0))</f>
        <v/>
      </c>
      <c r="Z470" s="156">
        <f>INDEX('     2022    '!$A$1:$AC$1563,MATCH($D470,'     2022    '!$D$1:$D$1794,0),MATCH(Z$1,'     2022    '!$A$1:$AC$1,0))</f>
        <v>8.1600000000000006E-2</v>
      </c>
      <c r="AA470" s="153" t="str">
        <f>INDEX('     2022    '!$A$1:$AC$1563,MATCH($D470,'     2022    '!$D$1:$D$1794,0),MATCH(AA$1,'     2022    '!$A$1:$AC$1,0))</f>
        <v>1008-F4-69249673</v>
      </c>
      <c r="AB470" s="153" t="str">
        <f>INDEX('     2022    '!$A$1:$AC$1563,MATCH($D470,'     2022    '!$D$1:$D$1794,0),MATCH(AB$1,'     2022    '!$A$1:$AC$1,0))</f>
        <v>GB/HSE-351018</v>
      </c>
      <c r="AC470" s="153" t="str">
        <f>INDEX('     2022    '!$A$1:$AC$1563,MATCH($D470,'     2022    '!$D$1:$D$1794,0),MATCH(AC$1,'     2022    '!$A$1:$AC$1,0))</f>
        <v>7/29/2030</v>
      </c>
    </row>
    <row r="471" spans="1:29">
      <c r="A471" s="32">
        <f t="shared" si="14"/>
        <v>468</v>
      </c>
      <c r="B471" s="68" t="str">
        <f>INDEX('     2022    '!B$2:B$1794,MATCH(D471,'     2022    '!D$2:D$1794,0))</f>
        <v/>
      </c>
      <c r="C471" s="204" t="str">
        <f>INDEX('     2022    '!C$2:C$1794,MATCH(D471,'     2022    '!D$2:D$1794,0))</f>
        <v>Slice - 13s</v>
      </c>
      <c r="D471" s="205" t="str">
        <f>INDEX('     2022    '!D:D,MATCH(A471,'     2022    '!AF:AF,0))</f>
        <v>CSL1304</v>
      </c>
      <c r="E471" s="204" t="str">
        <f>INDEX('     2022    '!$A$1:$BP$1563,MATCH(D471,'     2022    '!$D$1:$D$1794,0),MATCH(E$1,'     2022    '!$A$1:$BH$1,0))</f>
        <v>13s. Brocade crown bouquet</v>
      </c>
      <c r="F471" s="206" t="str">
        <f>IFERROR(IF(LEFT(INDEX('     2022    '!AD$2:AD$1794,MATCH(D471,'     2022    '!D$2:D$1794,0)),4)="http",HYPERLINK(INDEX('     2022    '!AD$2:AD$1794,MATCH(D471,'     2022    '!D$2:D$1794,0)),"Video"),""),"")</f>
        <v>Video</v>
      </c>
      <c r="G471" s="207">
        <f>INDEX('     2022    '!$A$1:$AC$1563,MATCH($D471,'     2022    '!$D$1:$D$1794,0),MATCH(G$1,'     2022    '!$A$1:$AC$1,0))</f>
        <v>0</v>
      </c>
      <c r="H471" s="150"/>
      <c r="I471" s="152">
        <f>INDEX('     2022    '!$A$1:$AC$1563,MATCH($D471,'     2022    '!$D$1:$D$1794,0),MATCH(I$1,'     2022    '!$A$1:$AC$1,0))</f>
        <v>108.32</v>
      </c>
      <c r="J471" s="150"/>
      <c r="K471" s="151">
        <f t="shared" si="15"/>
        <v>12.250178364550775</v>
      </c>
      <c r="L471" s="152">
        <f>INDEX('     2022    '!$A$1:$AC$1563,MATCH($D471,'     2022    '!$D$1:$D$1794,0),MATCH(L$1,'     2022    '!$A$1:$AC$1,0))</f>
        <v>111.47662311741206</v>
      </c>
      <c r="M471" s="152">
        <f>INDEX('     2022    '!$A$1:$AC$1563,MATCH($D471,'     2022    '!$D$1:$D$1794,0),MATCH(M$1,'     2022    '!$A$1:$AC$1,0))</f>
        <v>122.50178364550776</v>
      </c>
      <c r="N471" s="153" t="str">
        <f>INDEX('     2022    '!$A$1:$AC$1563,MATCH($D471,'     2022    '!$D$1:$D$1794,0),MATCH(N$1,'     2022    '!$A$1:$AC$1,0))</f>
        <v>30mm</v>
      </c>
      <c r="O471" s="154">
        <f>INDEX('     2022    '!$A$1:$AC$1563,MATCH($D471,'     2022    '!$D$1:$D$1794,0),MATCH(O$1,'     2022    '!$A$1:$AC$1,0))</f>
        <v>10</v>
      </c>
      <c r="P471" s="153">
        <f>INDEX('     2022    '!$A$1:$AC$1563,MATCH($D471,'     2022    '!$D$1:$D$1794,0),MATCH(P$1,'     2022    '!$A$1:$AC$1,0))</f>
        <v>3</v>
      </c>
      <c r="Q471" s="153" t="str">
        <f>INDEX('     2022    '!$A$1:$AC$1563,MATCH($D471,'     2022    '!$D$1:$D$1794,0),MATCH(Q$1,'     2022    '!$A$1:$AC$1,0))</f>
        <v>Yes</v>
      </c>
      <c r="R471" s="155">
        <f>INDEX('     2022    '!$A$1:$AC$1563,MATCH($D471,'     2022    '!$D$1:$D$1794,0),MATCH(R$1,'     2022    '!$A$1:$AC$1,0))</f>
        <v>19</v>
      </c>
      <c r="S471" s="155">
        <f>INDEX('     2022    '!$A$1:$AC$1563,MATCH($D471,'     2022    '!$D$1:$D$1794,0),MATCH(S$1,'     2022    '!$A$1:$AC$1,0))</f>
        <v>3.9</v>
      </c>
      <c r="T471" s="155">
        <f>INDEX('     2022    '!$A$1:$AC$1563,MATCH($D471,'     2022    '!$D$1:$D$1794,0),MATCH(T$1,'     2022    '!$A$1:$AC$1,0))</f>
        <v>0.3</v>
      </c>
      <c r="U471" s="154" t="str">
        <f>INDEX('     2022    '!$A$1:$AC$1563,MATCH($D471,'     2022    '!$D$1:$D$1794,0),MATCH(U$1,'     2022    '!$A$1:$AC$1,0))</f>
        <v>1.4G</v>
      </c>
      <c r="V471" s="153" t="str">
        <f>INDEX('     2022    '!$A$1:$AC$1563,MATCH($D471,'     2022    '!$D$1:$D$1794,0),MATCH(V$1,'     2022    '!$A$1:$AC$1,0))</f>
        <v>UN0336</v>
      </c>
      <c r="W471" s="153" t="str">
        <f>INDEX('     2022    '!$A$1:$AC$1563,MATCH($D471,'     2022    '!$D$1:$D$1794,0),MATCH(W$1,'     2022    '!$A$1:$AC$1,0))</f>
        <v>F4</v>
      </c>
      <c r="X471" s="151" t="str">
        <f>INDEX('     2022    '!$A$1:$AC$1563,MATCH($D471,'     2022    '!$D$1:$D$1794,0),MATCH(X$1,'     2022    '!$A$1:$AC$1,0))</f>
        <v/>
      </c>
      <c r="Y471" s="151" t="str">
        <f>INDEX('     2022    '!$A$1:$AC$1563,MATCH($D471,'     2022    '!$D$1:$D$1794,0),MATCH(Y$1,'     2022    '!$A$1:$AC$1,0))</f>
        <v/>
      </c>
      <c r="Z471" s="156">
        <f>INDEX('     2022    '!$A$1:$AC$1563,MATCH($D471,'     2022    '!$D$1:$D$1794,0),MATCH(Z$1,'     2022    '!$A$1:$AC$1,0))</f>
        <v>8.1647999999999998E-2</v>
      </c>
      <c r="AA471" s="153" t="str">
        <f>INDEX('     2022    '!$A$1:$AC$1563,MATCH($D471,'     2022    '!$D$1:$D$1794,0),MATCH(AA$1,'     2022    '!$A$1:$AC$1,0))</f>
        <v>1008-F4-69249663</v>
      </c>
      <c r="AB471" s="153" t="str">
        <f>INDEX('     2022    '!$A$1:$AC$1563,MATCH($D471,'     2022    '!$D$1:$D$1794,0),MATCH(AB$1,'     2022    '!$A$1:$AC$1,0))</f>
        <v>GB/HSE-340758</v>
      </c>
      <c r="AC471" s="153" t="str">
        <f>INDEX('     2022    '!$A$1:$AC$1563,MATCH($D471,'     2022    '!$D$1:$D$1794,0),MATCH(AC$1,'     2022    '!$A$1:$AC$1,0))</f>
        <v>8/3/2027</v>
      </c>
    </row>
    <row r="472" spans="1:29">
      <c r="A472" s="32">
        <f t="shared" si="14"/>
        <v>469</v>
      </c>
      <c r="B472" s="68" t="str">
        <f>INDEX('     2022    '!B$2:B$1794,MATCH(D472,'     2022    '!D$2:D$1794,0))</f>
        <v/>
      </c>
      <c r="C472" s="204" t="str">
        <f>INDEX('     2022    '!C$2:C$1794,MATCH(D472,'     2022    '!D$2:D$1794,0))</f>
        <v>Slice - 13s</v>
      </c>
      <c r="D472" s="205" t="str">
        <f>INDEX('     2022    '!D:D,MATCH(A472,'     2022    '!AF:AF,0))</f>
        <v>CSL1312N</v>
      </c>
      <c r="E472" s="204" t="str">
        <f>INDEX('     2022    '!$A$1:$BP$1563,MATCH(D472,'     2022    '!$D$1:$D$1794,0),MATCH(E$1,'     2022    '!$A$1:$BH$1,0))</f>
        <v>13s. Chrys bouquet.</v>
      </c>
      <c r="F472" s="206" t="str">
        <f>IFERROR(IF(LEFT(INDEX('     2022    '!AD$2:AD$1794,MATCH(D472,'     2022    '!D$2:D$1794,0)),4)="http",HYPERLINK(INDEX('     2022    '!AD$2:AD$1794,MATCH(D472,'     2022    '!D$2:D$1794,0)),"Video"),""),"")</f>
        <v>Video</v>
      </c>
      <c r="G472" s="207">
        <f>INDEX('     2022    '!$A$1:$AC$1563,MATCH($D472,'     2022    '!$D$1:$D$1794,0),MATCH(G$1,'     2022    '!$A$1:$AC$1,0))</f>
        <v>0</v>
      </c>
      <c r="H472" s="150"/>
      <c r="I472" s="152">
        <f>INDEX('     2022    '!$A$1:$AC$1563,MATCH($D472,'     2022    '!$D$1:$D$1794,0),MATCH(I$1,'     2022    '!$A$1:$AC$1,0))</f>
        <v>108.32</v>
      </c>
      <c r="J472" s="150"/>
      <c r="K472" s="151">
        <f t="shared" si="15"/>
        <v>12.566000000000001</v>
      </c>
      <c r="L472" s="152">
        <f>INDEX('     2022    '!$A$1:$AC$1563,MATCH($D472,'     2022    '!$D$1:$D$1794,0),MATCH(L$1,'     2022    '!$A$1:$AC$1,0))</f>
        <v>114.35060000000001</v>
      </c>
      <c r="M472" s="152">
        <f>INDEX('     2022    '!$A$1:$AC$1563,MATCH($D472,'     2022    '!$D$1:$D$1794,0),MATCH(M$1,'     2022    '!$A$1:$AC$1,0))</f>
        <v>125.66000000000001</v>
      </c>
      <c r="N472" s="153" t="str">
        <f>INDEX('     2022    '!$A$1:$AC$1563,MATCH($D472,'     2022    '!$D$1:$D$1794,0),MATCH(N$1,'     2022    '!$A$1:$AC$1,0))</f>
        <v>30mm</v>
      </c>
      <c r="O472" s="154">
        <f>INDEX('     2022    '!$A$1:$AC$1563,MATCH($D472,'     2022    '!$D$1:$D$1794,0),MATCH(O$1,'     2022    '!$A$1:$AC$1,0))</f>
        <v>10</v>
      </c>
      <c r="P472" s="153">
        <f>INDEX('     2022    '!$A$1:$AC$1563,MATCH($D472,'     2022    '!$D$1:$D$1794,0),MATCH(P$1,'     2022    '!$A$1:$AC$1,0))</f>
        <v>5</v>
      </c>
      <c r="Q472" s="153" t="str">
        <f>INDEX('     2022    '!$A$1:$AC$1563,MATCH($D472,'     2022    '!$D$1:$D$1794,0),MATCH(Q$1,'     2022    '!$A$1:$AC$1,0))</f>
        <v>Yes</v>
      </c>
      <c r="R472" s="155">
        <f>INDEX('     2022    '!$A$1:$AC$1563,MATCH($D472,'     2022    '!$D$1:$D$1794,0),MATCH(R$1,'     2022    '!$A$1:$AC$1,0))</f>
        <v>14</v>
      </c>
      <c r="S472" s="155">
        <f>INDEX('     2022    '!$A$1:$AC$1563,MATCH($D472,'     2022    '!$D$1:$D$1794,0),MATCH(S$1,'     2022    '!$A$1:$AC$1,0))</f>
        <v>2.0299999999999998</v>
      </c>
      <c r="T472" s="155">
        <f>INDEX('     2022    '!$A$1:$AC$1563,MATCH($D472,'     2022    '!$D$1:$D$1794,0),MATCH(T$1,'     2022    '!$A$1:$AC$1,0))</f>
        <v>0.3</v>
      </c>
      <c r="U472" s="154" t="str">
        <f>INDEX('     2022    '!$A$1:$AC$1563,MATCH($D472,'     2022    '!$D$1:$D$1794,0),MATCH(U$1,'     2022    '!$A$1:$AC$1,0))</f>
        <v>1.4G</v>
      </c>
      <c r="V472" s="153" t="str">
        <f>INDEX('     2022    '!$A$1:$AC$1563,MATCH($D472,'     2022    '!$D$1:$D$1794,0),MATCH(V$1,'     2022    '!$A$1:$AC$1,0))</f>
        <v>UN0336</v>
      </c>
      <c r="W472" s="153" t="str">
        <f>INDEX('     2022    '!$A$1:$AC$1563,MATCH($D472,'     2022    '!$D$1:$D$1794,0),MATCH(W$1,'     2022    '!$A$1:$AC$1,0))</f>
        <v>F4</v>
      </c>
      <c r="X472" s="151" t="str">
        <f>INDEX('     2022    '!$A$1:$AC$1563,MATCH($D472,'     2022    '!$D$1:$D$1794,0),MATCH(X$1,'     2022    '!$A$1:$AC$1,0))</f>
        <v/>
      </c>
      <c r="Y472" s="151" t="str">
        <f>INDEX('     2022    '!$A$1:$AC$1563,MATCH($D472,'     2022    '!$D$1:$D$1794,0),MATCH(Y$1,'     2022    '!$A$1:$AC$1,0))</f>
        <v/>
      </c>
      <c r="Z472" s="156">
        <f>INDEX('     2022    '!$A$1:$AC$1563,MATCH($D472,'     2022    '!$D$1:$D$1794,0),MATCH(Z$1,'     2022    '!$A$1:$AC$1,0))</f>
        <v>7.9000000000000001E-2</v>
      </c>
      <c r="AA472" s="153" t="str">
        <f>INDEX('     2022    '!$A$1:$AC$1563,MATCH($D472,'     2022    '!$D$1:$D$1794,0),MATCH(AA$1,'     2022    '!$A$1:$AC$1,0))</f>
        <v>1008-F4-69249663</v>
      </c>
      <c r="AB472" s="153" t="str">
        <f>INDEX('     2022    '!$A$1:$AC$1563,MATCH($D472,'     2022    '!$D$1:$D$1794,0),MATCH(AB$1,'     2022    '!$A$1:$AC$1,0))</f>
        <v>GB/HSE-340766</v>
      </c>
      <c r="AC472" s="153" t="str">
        <f>INDEX('     2022    '!$A$1:$AC$1563,MATCH($D472,'     2022    '!$D$1:$D$1794,0),MATCH(AC$1,'     2022    '!$A$1:$AC$1,0))</f>
        <v>8/3/2027</v>
      </c>
    </row>
    <row r="473" spans="1:29">
      <c r="A473" s="32">
        <f t="shared" si="14"/>
        <v>470</v>
      </c>
      <c r="B473" s="68" t="str">
        <f>INDEX('     2022    '!B$2:B$1794,MATCH(D473,'     2022    '!D$2:D$1794,0))</f>
        <v/>
      </c>
      <c r="C473" s="204" t="str">
        <f>INDEX('     2022    '!C$2:C$1794,MATCH(D473,'     2022    '!D$2:D$1794,0))</f>
        <v>Slice - 13s</v>
      </c>
      <c r="D473" s="205" t="str">
        <f>INDEX('     2022    '!D:D,MATCH(A473,'     2022    '!AF:AF,0))</f>
        <v>CSL1317</v>
      </c>
      <c r="E473" s="204" t="str">
        <f>INDEX('     2022    '!$A$1:$BP$1563,MATCH(D473,'     2022    '!$D$1:$D$1794,0),MATCH(E$1,'     2022    '!$A$1:$BH$1,0))</f>
        <v>13s. Flower wave tail w/red strobe bouquet</v>
      </c>
      <c r="F473" s="206" t="str">
        <f>IFERROR(IF(LEFT(INDEX('     2022    '!AD$2:AD$1794,MATCH(D473,'     2022    '!D$2:D$1794,0)),4)="http",HYPERLINK(INDEX('     2022    '!AD$2:AD$1794,MATCH(D473,'     2022    '!D$2:D$1794,0)),"Video"),""),"")</f>
        <v>Video</v>
      </c>
      <c r="G473" s="207">
        <f>INDEX('     2022    '!$A$1:$AC$1563,MATCH($D473,'     2022    '!$D$1:$D$1794,0),MATCH(G$1,'     2022    '!$A$1:$AC$1,0))</f>
        <v>3</v>
      </c>
      <c r="H473" s="150"/>
      <c r="I473" s="152">
        <f>INDEX('     2022    '!$A$1:$AC$1563,MATCH($D473,'     2022    '!$D$1:$D$1794,0),MATCH(I$1,'     2022    '!$A$1:$AC$1,0))</f>
        <v>108.46</v>
      </c>
      <c r="J473" s="150"/>
      <c r="K473" s="151">
        <f t="shared" si="15"/>
        <v>12.582000000000001</v>
      </c>
      <c r="L473" s="152">
        <f>INDEX('     2022    '!$A$1:$AC$1563,MATCH($D473,'     2022    '!$D$1:$D$1794,0),MATCH(L$1,'     2022    '!$A$1:$AC$1,0))</f>
        <v>114.49620000000002</v>
      </c>
      <c r="M473" s="152">
        <f>INDEX('     2022    '!$A$1:$AC$1563,MATCH($D473,'     2022    '!$D$1:$D$1794,0),MATCH(M$1,'     2022    '!$A$1:$AC$1,0))</f>
        <v>125.82000000000001</v>
      </c>
      <c r="N473" s="153" t="str">
        <f>INDEX('     2022    '!$A$1:$AC$1563,MATCH($D473,'     2022    '!$D$1:$D$1794,0),MATCH(N$1,'     2022    '!$A$1:$AC$1,0))</f>
        <v>30mm</v>
      </c>
      <c r="O473" s="154">
        <f>INDEX('     2022    '!$A$1:$AC$1563,MATCH($D473,'     2022    '!$D$1:$D$1794,0),MATCH(O$1,'     2022    '!$A$1:$AC$1,0))</f>
        <v>10</v>
      </c>
      <c r="P473" s="153">
        <f>INDEX('     2022    '!$A$1:$AC$1563,MATCH($D473,'     2022    '!$D$1:$D$1794,0),MATCH(P$1,'     2022    '!$A$1:$AC$1,0))</f>
        <v>3</v>
      </c>
      <c r="Q473" s="153" t="str">
        <f>INDEX('     2022    '!$A$1:$AC$1563,MATCH($D473,'     2022    '!$D$1:$D$1794,0),MATCH(Q$1,'     2022    '!$A$1:$AC$1,0))</f>
        <v>Yes</v>
      </c>
      <c r="R473" s="155">
        <f>INDEX('     2022    '!$A$1:$AC$1563,MATCH($D473,'     2022    '!$D$1:$D$1794,0),MATCH(R$1,'     2022    '!$A$1:$AC$1,0))</f>
        <v>17</v>
      </c>
      <c r="S473" s="155">
        <f>INDEX('     2022    '!$A$1:$AC$1563,MATCH($D473,'     2022    '!$D$1:$D$1794,0),MATCH(S$1,'     2022    '!$A$1:$AC$1,0))</f>
        <v>3.6</v>
      </c>
      <c r="T473" s="155">
        <f>INDEX('     2022    '!$A$1:$AC$1563,MATCH($D473,'     2022    '!$D$1:$D$1794,0),MATCH(T$1,'     2022    '!$A$1:$AC$1,0))</f>
        <v>0.3</v>
      </c>
      <c r="U473" s="154" t="str">
        <f>INDEX('     2022    '!$A$1:$AC$1563,MATCH($D473,'     2022    '!$D$1:$D$1794,0),MATCH(U$1,'     2022    '!$A$1:$AC$1,0))</f>
        <v>1.4G</v>
      </c>
      <c r="V473" s="153" t="str">
        <f>INDEX('     2022    '!$A$1:$AC$1563,MATCH($D473,'     2022    '!$D$1:$D$1794,0),MATCH(V$1,'     2022    '!$A$1:$AC$1,0))</f>
        <v>UN0336</v>
      </c>
      <c r="W473" s="153" t="str">
        <f>INDEX('     2022    '!$A$1:$AC$1563,MATCH($D473,'     2022    '!$D$1:$D$1794,0),MATCH(W$1,'     2022    '!$A$1:$AC$1,0))</f>
        <v>F4</v>
      </c>
      <c r="X473" s="151" t="str">
        <f>INDEX('     2022    '!$A$1:$AC$1563,MATCH($D473,'     2022    '!$D$1:$D$1794,0),MATCH(X$1,'     2022    '!$A$1:$AC$1,0))</f>
        <v/>
      </c>
      <c r="Y473" s="151" t="str">
        <f>INDEX('     2022    '!$A$1:$AC$1563,MATCH($D473,'     2022    '!$D$1:$D$1794,0),MATCH(Y$1,'     2022    '!$A$1:$AC$1,0))</f>
        <v/>
      </c>
      <c r="Z473" s="156">
        <f>INDEX('     2022    '!$A$1:$AC$1563,MATCH($D473,'     2022    '!$D$1:$D$1794,0),MATCH(Z$1,'     2022    '!$A$1:$AC$1,0))</f>
        <v>6.7799999999999999E-2</v>
      </c>
      <c r="AA473" s="153" t="str">
        <f>INDEX('     2022    '!$A$1:$AC$1563,MATCH($D473,'     2022    '!$D$1:$D$1794,0),MATCH(AA$1,'     2022    '!$A$1:$AC$1,0))</f>
        <v>1008-F4-69249663</v>
      </c>
      <c r="AB473" s="153" t="str">
        <f>INDEX('     2022    '!$A$1:$AC$1563,MATCH($D473,'     2022    '!$D$1:$D$1794,0),MATCH(AB$1,'     2022    '!$A$1:$AC$1,0))</f>
        <v>GB/HSE-345257</v>
      </c>
      <c r="AC473" s="153" t="str">
        <f>INDEX('     2022    '!$A$1:$AC$1563,MATCH($D473,'     2022    '!$D$1:$D$1794,0),MATCH(AC$1,'     2022    '!$A$1:$AC$1,0))</f>
        <v>10/9/2028</v>
      </c>
    </row>
    <row r="474" spans="1:29">
      <c r="A474" s="32">
        <f t="shared" si="14"/>
        <v>471</v>
      </c>
      <c r="B474" s="68" t="str">
        <f>INDEX('     2022    '!B$2:B$1794,MATCH(D474,'     2022    '!D$2:D$1794,0))</f>
        <v/>
      </c>
      <c r="C474" s="204" t="str">
        <f>INDEX('     2022    '!C$2:C$1794,MATCH(D474,'     2022    '!D$2:D$1794,0))</f>
        <v>Slice - 13s</v>
      </c>
      <c r="D474" s="205" t="str">
        <f>INDEX('     2022    '!D:D,MATCH(A474,'     2022    '!AF:AF,0))</f>
        <v>CSL1320</v>
      </c>
      <c r="E474" s="204" t="str">
        <f>INDEX('     2022    '!$A$1:$BP$1563,MATCH(D474,'     2022    '!$D$1:$D$1794,0),MATCH(E$1,'     2022    '!$A$1:$BH$1,0))</f>
        <v>13s. Gold wave w/green (7 Angle)</v>
      </c>
      <c r="F474" s="206" t="str">
        <f>IFERROR(IF(LEFT(INDEX('     2022    '!AD$2:AD$1794,MATCH(D474,'     2022    '!D$2:D$1794,0)),4)="http",HYPERLINK(INDEX('     2022    '!AD$2:AD$1794,MATCH(D474,'     2022    '!D$2:D$1794,0)),"Video"),""),"")</f>
        <v>Video</v>
      </c>
      <c r="G474" s="207">
        <f>INDEX('     2022    '!$A$1:$AC$1563,MATCH($D474,'     2022    '!$D$1:$D$1794,0),MATCH(G$1,'     2022    '!$A$1:$AC$1,0))</f>
        <v>0</v>
      </c>
      <c r="H474" s="150"/>
      <c r="I474" s="152">
        <f>INDEX('     2022    '!$A$1:$AC$1563,MATCH($D474,'     2022    '!$D$1:$D$1794,0),MATCH(I$1,'     2022    '!$A$1:$AC$1,0))</f>
        <v>109.66</v>
      </c>
      <c r="J474" s="150"/>
      <c r="K474" s="151">
        <f t="shared" si="15"/>
        <v>12.721</v>
      </c>
      <c r="L474" s="152">
        <f>INDEX('     2022    '!$A$1:$AC$1563,MATCH($D474,'     2022    '!$D$1:$D$1794,0),MATCH(L$1,'     2022    '!$A$1:$AC$1,0))</f>
        <v>115.76110000000001</v>
      </c>
      <c r="M474" s="152">
        <f>INDEX('     2022    '!$A$1:$AC$1563,MATCH($D474,'     2022    '!$D$1:$D$1794,0),MATCH(M$1,'     2022    '!$A$1:$AC$1,0))</f>
        <v>127.21000000000001</v>
      </c>
      <c r="N474" s="153" t="str">
        <f>INDEX('     2022    '!$A$1:$AC$1563,MATCH($D474,'     2022    '!$D$1:$D$1794,0),MATCH(N$1,'     2022    '!$A$1:$AC$1,0))</f>
        <v>30mm</v>
      </c>
      <c r="O474" s="154">
        <f>INDEX('     2022    '!$A$1:$AC$1563,MATCH($D474,'     2022    '!$D$1:$D$1794,0),MATCH(O$1,'     2022    '!$A$1:$AC$1,0))</f>
        <v>10</v>
      </c>
      <c r="P474" s="153">
        <f>INDEX('     2022    '!$A$1:$AC$1563,MATCH($D474,'     2022    '!$D$1:$D$1794,0),MATCH(P$1,'     2022    '!$A$1:$AC$1,0))</f>
        <v>3</v>
      </c>
      <c r="Q474" s="153" t="str">
        <f>INDEX('     2022    '!$A$1:$AC$1563,MATCH($D474,'     2022    '!$D$1:$D$1794,0),MATCH(Q$1,'     2022    '!$A$1:$AC$1,0))</f>
        <v>Yes</v>
      </c>
      <c r="R474" s="155">
        <f>INDEX('     2022    '!$A$1:$AC$1563,MATCH($D474,'     2022    '!$D$1:$D$1794,0),MATCH(R$1,'     2022    '!$A$1:$AC$1,0))</f>
        <v>20</v>
      </c>
      <c r="S474" s="155">
        <f>INDEX('     2022    '!$A$1:$AC$1563,MATCH($D474,'     2022    '!$D$1:$D$1794,0),MATCH(S$1,'     2022    '!$A$1:$AC$1,0))</f>
        <v>3.9</v>
      </c>
      <c r="T474" s="155">
        <f>INDEX('     2022    '!$A$1:$AC$1563,MATCH($D474,'     2022    '!$D$1:$D$1794,0),MATCH(T$1,'     2022    '!$A$1:$AC$1,0))</f>
        <v>0.3</v>
      </c>
      <c r="U474" s="154" t="str">
        <f>INDEX('     2022    '!$A$1:$AC$1563,MATCH($D474,'     2022    '!$D$1:$D$1794,0),MATCH(U$1,'     2022    '!$A$1:$AC$1,0))</f>
        <v>1.4G</v>
      </c>
      <c r="V474" s="153" t="str">
        <f>INDEX('     2022    '!$A$1:$AC$1563,MATCH($D474,'     2022    '!$D$1:$D$1794,0),MATCH(V$1,'     2022    '!$A$1:$AC$1,0))</f>
        <v>UN0336</v>
      </c>
      <c r="W474" s="153" t="str">
        <f>INDEX('     2022    '!$A$1:$AC$1563,MATCH($D474,'     2022    '!$D$1:$D$1794,0),MATCH(W$1,'     2022    '!$A$1:$AC$1,0))</f>
        <v>F4</v>
      </c>
      <c r="X474" s="151" t="str">
        <f>INDEX('     2022    '!$A$1:$AC$1563,MATCH($D474,'     2022    '!$D$1:$D$1794,0),MATCH(X$1,'     2022    '!$A$1:$AC$1,0))</f>
        <v/>
      </c>
      <c r="Y474" s="151" t="str">
        <f>INDEX('     2022    '!$A$1:$AC$1563,MATCH($D474,'     2022    '!$D$1:$D$1794,0),MATCH(Y$1,'     2022    '!$A$1:$AC$1,0))</f>
        <v/>
      </c>
      <c r="Z474" s="156">
        <f>INDEX('     2022    '!$A$1:$AC$1563,MATCH($D474,'     2022    '!$D$1:$D$1794,0),MATCH(Z$1,'     2022    '!$A$1:$AC$1,0))</f>
        <v>7.8200000000000006E-2</v>
      </c>
      <c r="AA474" s="153" t="str">
        <f>INDEX('     2022    '!$A$1:$AC$1563,MATCH($D474,'     2022    '!$D$1:$D$1794,0),MATCH(AA$1,'     2022    '!$A$1:$AC$1,0))</f>
        <v>1008-F4-69249673</v>
      </c>
      <c r="AB474" s="153" t="str">
        <f>INDEX('     2022    '!$A$1:$AC$1563,MATCH($D474,'     2022    '!$D$1:$D$1794,0),MATCH(AB$1,'     2022    '!$A$1:$AC$1,0))</f>
        <v>GB/HSE-351016</v>
      </c>
      <c r="AC474" s="153" t="str">
        <f>INDEX('     2022    '!$A$1:$AC$1563,MATCH($D474,'     2022    '!$D$1:$D$1794,0),MATCH(AC$1,'     2022    '!$A$1:$AC$1,0))</f>
        <v>7/29/2030</v>
      </c>
    </row>
    <row r="475" spans="1:29">
      <c r="A475" s="32">
        <f t="shared" si="14"/>
        <v>472</v>
      </c>
      <c r="B475" s="68" t="str">
        <f>INDEX('     2022    '!B$2:B$1794,MATCH(D475,'     2022    '!D$2:D$1794,0))</f>
        <v/>
      </c>
      <c r="C475" s="204" t="str">
        <f>INDEX('     2022    '!C$2:C$1794,MATCH(D475,'     2022    '!D$2:D$1794,0))</f>
        <v>Slice - 13s</v>
      </c>
      <c r="D475" s="205" t="str">
        <f>INDEX('     2022    '!D:D,MATCH(A475,'     2022    '!AF:AF,0))</f>
        <v>CSL1337</v>
      </c>
      <c r="E475" s="204" t="str">
        <f>INDEX('     2022    '!$A$1:$BP$1563,MATCH(D475,'     2022    '!$D$1:$D$1794,0),MATCH(E$1,'     2022    '!$A$1:$BH$1,0))</f>
        <v>13s. Red strobe bouquet silver spinner tail spit color fall leaves</v>
      </c>
      <c r="F475" s="206" t="str">
        <f>IFERROR(IF(LEFT(INDEX('     2022    '!AD$2:AD$1794,MATCH(D475,'     2022    '!D$2:D$1794,0)),4)="http",HYPERLINK(INDEX('     2022    '!AD$2:AD$1794,MATCH(D475,'     2022    '!D$2:D$1794,0)),"Video"),""),"")</f>
        <v>Video</v>
      </c>
      <c r="G475" s="207">
        <f>INDEX('     2022    '!$A$1:$AC$1563,MATCH($D475,'     2022    '!$D$1:$D$1794,0),MATCH(G$1,'     2022    '!$A$1:$AC$1,0))</f>
        <v>6</v>
      </c>
      <c r="H475" s="150"/>
      <c r="I475" s="152">
        <f>INDEX('     2022    '!$A$1:$AC$1563,MATCH($D475,'     2022    '!$D$1:$D$1794,0),MATCH(I$1,'     2022    '!$A$1:$AC$1,0))</f>
        <v>113.36</v>
      </c>
      <c r="J475" s="150"/>
      <c r="K475" s="151">
        <f t="shared" si="15"/>
        <v>13.15</v>
      </c>
      <c r="L475" s="152">
        <f>INDEX('     2022    '!$A$1:$AC$1563,MATCH($D475,'     2022    '!$D$1:$D$1794,0),MATCH(L$1,'     2022    '!$A$1:$AC$1,0))</f>
        <v>119.66500000000001</v>
      </c>
      <c r="M475" s="152">
        <f>INDEX('     2022    '!$A$1:$AC$1563,MATCH($D475,'     2022    '!$D$1:$D$1794,0),MATCH(M$1,'     2022    '!$A$1:$AC$1,0))</f>
        <v>131.5</v>
      </c>
      <c r="N475" s="153" t="str">
        <f>INDEX('     2022    '!$A$1:$AC$1563,MATCH($D475,'     2022    '!$D$1:$D$1794,0),MATCH(N$1,'     2022    '!$A$1:$AC$1,0))</f>
        <v>30mm</v>
      </c>
      <c r="O475" s="154">
        <f>INDEX('     2022    '!$A$1:$AC$1563,MATCH($D475,'     2022    '!$D$1:$D$1794,0),MATCH(O$1,'     2022    '!$A$1:$AC$1,0))</f>
        <v>10</v>
      </c>
      <c r="P475" s="153">
        <f>INDEX('     2022    '!$A$1:$AC$1563,MATCH($D475,'     2022    '!$D$1:$D$1794,0),MATCH(P$1,'     2022    '!$A$1:$AC$1,0))</f>
        <v>3</v>
      </c>
      <c r="Q475" s="153" t="str">
        <f>INDEX('     2022    '!$A$1:$AC$1563,MATCH($D475,'     2022    '!$D$1:$D$1794,0),MATCH(Q$1,'     2022    '!$A$1:$AC$1,0))</f>
        <v>Yes</v>
      </c>
      <c r="R475" s="155">
        <f>INDEX('     2022    '!$A$1:$AC$1563,MATCH($D475,'     2022    '!$D$1:$D$1794,0),MATCH(R$1,'     2022    '!$A$1:$AC$1,0))</f>
        <v>20</v>
      </c>
      <c r="S475" s="155">
        <f>INDEX('     2022    '!$A$1:$AC$1563,MATCH($D475,'     2022    '!$D$1:$D$1794,0),MATCH(S$1,'     2022    '!$A$1:$AC$1,0))</f>
        <v>2.2000000000000002</v>
      </c>
      <c r="T475" s="155">
        <f>INDEX('     2022    '!$A$1:$AC$1563,MATCH($D475,'     2022    '!$D$1:$D$1794,0),MATCH(T$1,'     2022    '!$A$1:$AC$1,0))</f>
        <v>0.3</v>
      </c>
      <c r="U475" s="154" t="str">
        <f>INDEX('     2022    '!$A$1:$AC$1563,MATCH($D475,'     2022    '!$D$1:$D$1794,0),MATCH(U$1,'     2022    '!$A$1:$AC$1,0))</f>
        <v>1.4G</v>
      </c>
      <c r="V475" s="153" t="str">
        <f>INDEX('     2022    '!$A$1:$AC$1563,MATCH($D475,'     2022    '!$D$1:$D$1794,0),MATCH(V$1,'     2022    '!$A$1:$AC$1,0))</f>
        <v>UN0336</v>
      </c>
      <c r="W475" s="153" t="str">
        <f>INDEX('     2022    '!$A$1:$AC$1563,MATCH($D475,'     2022    '!$D$1:$D$1794,0),MATCH(W$1,'     2022    '!$A$1:$AC$1,0))</f>
        <v>F4</v>
      </c>
      <c r="X475" s="151" t="str">
        <f>INDEX('     2022    '!$A$1:$AC$1563,MATCH($D475,'     2022    '!$D$1:$D$1794,0),MATCH(X$1,'     2022    '!$A$1:$AC$1,0))</f>
        <v/>
      </c>
      <c r="Y475" s="151" t="str">
        <f>INDEX('     2022    '!$A$1:$AC$1563,MATCH($D475,'     2022    '!$D$1:$D$1794,0),MATCH(Y$1,'     2022    '!$A$1:$AC$1,0))</f>
        <v/>
      </c>
      <c r="Z475" s="156">
        <f>INDEX('     2022    '!$A$1:$AC$1563,MATCH($D475,'     2022    '!$D$1:$D$1794,0),MATCH(Z$1,'     2022    '!$A$1:$AC$1,0))</f>
        <v>7.8700000000000006E-2</v>
      </c>
      <c r="AA475" s="153" t="str">
        <f>INDEX('     2022    '!$A$1:$AC$1563,MATCH($D475,'     2022    '!$D$1:$D$1794,0),MATCH(AA$1,'     2022    '!$A$1:$AC$1,0))</f>
        <v>2806-F4-000052</v>
      </c>
      <c r="AB475" s="153" t="str">
        <f>INDEX('     2022    '!$A$1:$AC$1563,MATCH($D475,'     2022    '!$D$1:$D$1794,0),MATCH(AB$1,'     2022    '!$A$1:$AC$1,0))</f>
        <v>GB/HSE-355749</v>
      </c>
      <c r="AC475" s="153" t="str">
        <f>INDEX('     2022    '!$A$1:$AC$1563,MATCH($D475,'     2022    '!$D$1:$D$1794,0),MATCH(AC$1,'     2022    '!$A$1:$AC$1,0))</f>
        <v>8/3/2027</v>
      </c>
    </row>
    <row r="476" spans="1:29">
      <c r="A476" s="32">
        <f t="shared" si="14"/>
        <v>473</v>
      </c>
      <c r="B476" s="68" t="str">
        <f>INDEX('     2022    '!B$2:B$1794,MATCH(D476,'     2022    '!D$2:D$1794,0))</f>
        <v/>
      </c>
      <c r="C476" s="204" t="str">
        <f>INDEX('     2022    '!C$2:C$1794,MATCH(D476,'     2022    '!D$2:D$1794,0))</f>
        <v>Slice - 13s</v>
      </c>
      <c r="D476" s="205" t="str">
        <f>INDEX('     2022    '!D:D,MATCH(A476,'     2022    '!AF:AF,0))</f>
        <v>CSL1329</v>
      </c>
      <c r="E476" s="204" t="str">
        <f>INDEX('     2022    '!$A$1:$BP$1563,MATCH(D476,'     2022    '!$D$1:$D$1794,0),MATCH(E$1,'     2022    '!$A$1:$BH$1,0))</f>
        <v>13s Z. Silver spinner dragon with red strobe bouquet.</v>
      </c>
      <c r="F476" s="206" t="str">
        <f>IFERROR(IF(LEFT(INDEX('     2022    '!AD$2:AD$1794,MATCH(D476,'     2022    '!D$2:D$1794,0)),4)="http",HYPERLINK(INDEX('     2022    '!AD$2:AD$1794,MATCH(D476,'     2022    '!D$2:D$1794,0)),"Video"),""),"")</f>
        <v>Video</v>
      </c>
      <c r="G476" s="207">
        <f>INDEX('     2022    '!$A$1:$AC$1563,MATCH($D476,'     2022    '!$D$1:$D$1794,0),MATCH(G$1,'     2022    '!$A$1:$AC$1,0))</f>
        <v>0</v>
      </c>
      <c r="H476" s="150"/>
      <c r="I476" s="152">
        <f>INDEX('     2022    '!$A$1:$AC$1563,MATCH($D476,'     2022    '!$D$1:$D$1794,0),MATCH(I$1,'     2022    '!$A$1:$AC$1,0))</f>
        <v>113.7</v>
      </c>
      <c r="J476" s="150"/>
      <c r="K476" s="151">
        <f t="shared" si="15"/>
        <v>13.189999999999998</v>
      </c>
      <c r="L476" s="152">
        <f>INDEX('     2022    '!$A$1:$AC$1563,MATCH($D476,'     2022    '!$D$1:$D$1794,0),MATCH(L$1,'     2022    '!$A$1:$AC$1,0))</f>
        <v>120.02899999999998</v>
      </c>
      <c r="M476" s="152">
        <f>INDEX('     2022    '!$A$1:$AC$1563,MATCH($D476,'     2022    '!$D$1:$D$1794,0),MATCH(M$1,'     2022    '!$A$1:$AC$1,0))</f>
        <v>131.89999999999998</v>
      </c>
      <c r="N476" s="153" t="str">
        <f>INDEX('     2022    '!$A$1:$AC$1563,MATCH($D476,'     2022    '!$D$1:$D$1794,0),MATCH(N$1,'     2022    '!$A$1:$AC$1,0))</f>
        <v>30mm</v>
      </c>
      <c r="O476" s="154">
        <f>INDEX('     2022    '!$A$1:$AC$1563,MATCH($D476,'     2022    '!$D$1:$D$1794,0),MATCH(O$1,'     2022    '!$A$1:$AC$1,0))</f>
        <v>10</v>
      </c>
      <c r="P476" s="153">
        <f>INDEX('     2022    '!$A$1:$AC$1563,MATCH($D476,'     2022    '!$D$1:$D$1794,0),MATCH(P$1,'     2022    '!$A$1:$AC$1,0))</f>
        <v>3</v>
      </c>
      <c r="Q476" s="153" t="str">
        <f>INDEX('     2022    '!$A$1:$AC$1563,MATCH($D476,'     2022    '!$D$1:$D$1794,0),MATCH(Q$1,'     2022    '!$A$1:$AC$1,0))</f>
        <v>Yes</v>
      </c>
      <c r="R476" s="155">
        <f>INDEX('     2022    '!$A$1:$AC$1563,MATCH($D476,'     2022    '!$D$1:$D$1794,0),MATCH(R$1,'     2022    '!$A$1:$AC$1,0))</f>
        <v>19</v>
      </c>
      <c r="S476" s="155">
        <f>INDEX('     2022    '!$A$1:$AC$1563,MATCH($D476,'     2022    '!$D$1:$D$1794,0),MATCH(S$1,'     2022    '!$A$1:$AC$1,0))</f>
        <v>3.9</v>
      </c>
      <c r="T476" s="155">
        <f>INDEX('     2022    '!$A$1:$AC$1563,MATCH($D476,'     2022    '!$D$1:$D$1794,0),MATCH(T$1,'     2022    '!$A$1:$AC$1,0))</f>
        <v>0.3</v>
      </c>
      <c r="U476" s="154" t="str">
        <f>INDEX('     2022    '!$A$1:$AC$1563,MATCH($D476,'     2022    '!$D$1:$D$1794,0),MATCH(U$1,'     2022    '!$A$1:$AC$1,0))</f>
        <v>1.4G</v>
      </c>
      <c r="V476" s="153" t="str">
        <f>INDEX('     2022    '!$A$1:$AC$1563,MATCH($D476,'     2022    '!$D$1:$D$1794,0),MATCH(V$1,'     2022    '!$A$1:$AC$1,0))</f>
        <v>UN0336</v>
      </c>
      <c r="W476" s="153" t="str">
        <f>INDEX('     2022    '!$A$1:$AC$1563,MATCH($D476,'     2022    '!$D$1:$D$1794,0),MATCH(W$1,'     2022    '!$A$1:$AC$1,0))</f>
        <v>F4</v>
      </c>
      <c r="X476" s="151" t="str">
        <f>INDEX('     2022    '!$A$1:$AC$1563,MATCH($D476,'     2022    '!$D$1:$D$1794,0),MATCH(X$1,'     2022    '!$A$1:$AC$1,0))</f>
        <v/>
      </c>
      <c r="Y476" s="151" t="str">
        <f>INDEX('     2022    '!$A$1:$AC$1563,MATCH($D476,'     2022    '!$D$1:$D$1794,0),MATCH(Y$1,'     2022    '!$A$1:$AC$1,0))</f>
        <v/>
      </c>
      <c r="Z476" s="156">
        <f>INDEX('     2022    '!$A$1:$AC$1563,MATCH($D476,'     2022    '!$D$1:$D$1794,0),MATCH(Z$1,'     2022    '!$A$1:$AC$1,0))</f>
        <v>8.1600000000000006E-2</v>
      </c>
      <c r="AA476" s="153" t="str">
        <f>INDEX('     2022    '!$A$1:$AC$1563,MATCH($D476,'     2022    '!$D$1:$D$1794,0),MATCH(AA$1,'     2022    '!$A$1:$AC$1,0))</f>
        <v>1008-F4-69249663</v>
      </c>
      <c r="AB476" s="153" t="str">
        <f>INDEX('     2022    '!$A$1:$AC$1563,MATCH($D476,'     2022    '!$D$1:$D$1794,0),MATCH(AB$1,'     2022    '!$A$1:$AC$1,0))</f>
        <v>GB/HSE-352861</v>
      </c>
      <c r="AC476" s="153" t="str">
        <f>INDEX('     2022    '!$A$1:$AC$1563,MATCH($D476,'     2022    '!$D$1:$D$1794,0),MATCH(AC$1,'     2022    '!$A$1:$AC$1,0))</f>
        <v>6/28/2026</v>
      </c>
    </row>
    <row r="477" spans="1:29">
      <c r="A477" s="32">
        <f t="shared" si="14"/>
        <v>474</v>
      </c>
      <c r="B477" s="68" t="str">
        <f>INDEX('     2022    '!B$2:B$1794,MATCH(D477,'     2022    '!D$2:D$1794,0))</f>
        <v/>
      </c>
      <c r="C477" s="204" t="str">
        <f>INDEX('     2022    '!C$2:C$1794,MATCH(D477,'     2022    '!D$2:D$1794,0))</f>
        <v>Slice - 13s</v>
      </c>
      <c r="D477" s="205" t="str">
        <f>INDEX('     2022    '!D:D,MATCH(A477,'     2022    '!AF:AF,0))</f>
        <v>CSL1338</v>
      </c>
      <c r="E477" s="204" t="str">
        <f>INDEX('     2022    '!$A$1:$BP$1563,MATCH(D477,'     2022    '!$D$1:$D$1794,0),MATCH(E$1,'     2022    '!$A$1:$BH$1,0))</f>
        <v>13s. Red crossette, blue bouquet</v>
      </c>
      <c r="F477" s="206" t="str">
        <f>IFERROR(IF(LEFT(INDEX('     2022    '!AD$2:AD$1794,MATCH(D477,'     2022    '!D$2:D$1794,0)),4)="http",HYPERLINK(INDEX('     2022    '!AD$2:AD$1794,MATCH(D477,'     2022    '!D$2:D$1794,0)),"Video"),""),"")</f>
        <v>Video</v>
      </c>
      <c r="G477" s="207">
        <f>INDEX('     2022    '!$A$1:$AC$1563,MATCH($D477,'     2022    '!$D$1:$D$1794,0),MATCH(G$1,'     2022    '!$A$1:$AC$1,0))</f>
        <v>3</v>
      </c>
      <c r="H477" s="150"/>
      <c r="I477" s="152">
        <f>INDEX('     2022    '!$A$1:$AC$1563,MATCH($D477,'     2022    '!$D$1:$D$1794,0),MATCH(I$1,'     2022    '!$A$1:$AC$1,0))</f>
        <v>113.19</v>
      </c>
      <c r="J477" s="150"/>
      <c r="K477" s="151">
        <f t="shared" si="15"/>
        <v>13.342443891415362</v>
      </c>
      <c r="L477" s="152">
        <f>INDEX('     2022    '!$A$1:$AC$1563,MATCH($D477,'     2022    '!$D$1:$D$1794,0),MATCH(L$1,'     2022    '!$A$1:$AC$1,0))</f>
        <v>121.4162394118798</v>
      </c>
      <c r="M477" s="152">
        <f>INDEX('     2022    '!$A$1:$AC$1563,MATCH($D477,'     2022    '!$D$1:$D$1794,0),MATCH(M$1,'     2022    '!$A$1:$AC$1,0))</f>
        <v>133.42443891415363</v>
      </c>
      <c r="N477" s="153" t="str">
        <f>INDEX('     2022    '!$A$1:$AC$1563,MATCH($D477,'     2022    '!$D$1:$D$1794,0),MATCH(N$1,'     2022    '!$A$1:$AC$1,0))</f>
        <v>30mm</v>
      </c>
      <c r="O477" s="154">
        <f>INDEX('     2022    '!$A$1:$AC$1563,MATCH($D477,'     2022    '!$D$1:$D$1794,0),MATCH(O$1,'     2022    '!$A$1:$AC$1,0))</f>
        <v>10</v>
      </c>
      <c r="P477" s="153">
        <f>INDEX('     2022    '!$A$1:$AC$1563,MATCH($D477,'     2022    '!$D$1:$D$1794,0),MATCH(P$1,'     2022    '!$A$1:$AC$1,0))</f>
        <v>3</v>
      </c>
      <c r="Q477" s="153" t="str">
        <f>INDEX('     2022    '!$A$1:$AC$1563,MATCH($D477,'     2022    '!$D$1:$D$1794,0),MATCH(Q$1,'     2022    '!$A$1:$AC$1,0))</f>
        <v>Yes</v>
      </c>
      <c r="R477" s="155">
        <f>INDEX('     2022    '!$A$1:$AC$1563,MATCH($D477,'     2022    '!$D$1:$D$1794,0),MATCH(R$1,'     2022    '!$A$1:$AC$1,0))</f>
        <v>20</v>
      </c>
      <c r="S477" s="155">
        <f>INDEX('     2022    '!$A$1:$AC$1563,MATCH($D477,'     2022    '!$D$1:$D$1794,0),MATCH(S$1,'     2022    '!$A$1:$AC$1,0))</f>
        <v>2.2000000000000002</v>
      </c>
      <c r="T477" s="155">
        <f>INDEX('     2022    '!$A$1:$AC$1563,MATCH($D477,'     2022    '!$D$1:$D$1794,0),MATCH(T$1,'     2022    '!$A$1:$AC$1,0))</f>
        <v>0.3</v>
      </c>
      <c r="U477" s="154" t="str">
        <f>INDEX('     2022    '!$A$1:$AC$1563,MATCH($D477,'     2022    '!$D$1:$D$1794,0),MATCH(U$1,'     2022    '!$A$1:$AC$1,0))</f>
        <v>1.3G</v>
      </c>
      <c r="V477" s="153" t="str">
        <f>INDEX('     2022    '!$A$1:$AC$1563,MATCH($D477,'     2022    '!$D$1:$D$1794,0),MATCH(V$1,'     2022    '!$A$1:$AC$1,0))</f>
        <v>UN0335</v>
      </c>
      <c r="W477" s="153" t="str">
        <f>INDEX('     2022    '!$A$1:$AC$1563,MATCH($D477,'     2022    '!$D$1:$D$1794,0),MATCH(W$1,'     2022    '!$A$1:$AC$1,0))</f>
        <v>F4</v>
      </c>
      <c r="X477" s="151" t="str">
        <f>INDEX('     2022    '!$A$1:$AC$1563,MATCH($D477,'     2022    '!$D$1:$D$1794,0),MATCH(X$1,'     2022    '!$A$1:$AC$1,0))</f>
        <v/>
      </c>
      <c r="Y477" s="151" t="str">
        <f>INDEX('     2022    '!$A$1:$AC$1563,MATCH($D477,'     2022    '!$D$1:$D$1794,0),MATCH(Y$1,'     2022    '!$A$1:$AC$1,0))</f>
        <v/>
      </c>
      <c r="Z477" s="156">
        <f>INDEX('     2022    '!$A$1:$AC$1563,MATCH($D477,'     2022    '!$D$1:$D$1794,0),MATCH(Z$1,'     2022    '!$A$1:$AC$1,0))</f>
        <v>7.8200000000000006E-2</v>
      </c>
      <c r="AA477" s="153" t="str">
        <f>INDEX('     2022    '!$A$1:$AC$1563,MATCH($D477,'     2022    '!$D$1:$D$1794,0),MATCH(AA$1,'     2022    '!$A$1:$AC$1,0))</f>
        <v>1008-F4-69249674</v>
      </c>
      <c r="AB477" s="153" t="str">
        <f>INDEX('     2022    '!$A$1:$AC$1563,MATCH($D477,'     2022    '!$D$1:$D$1794,0),MATCH(AB$1,'     2022    '!$A$1:$AC$1,0))</f>
        <v>GB/HSE-355750</v>
      </c>
      <c r="AC477" s="153" t="str">
        <f>INDEX('     2022    '!$A$1:$AC$1563,MATCH($D477,'     2022    '!$D$1:$D$1794,0),MATCH(AC$1,'     2022    '!$A$1:$AC$1,0))</f>
        <v>8/3/2027</v>
      </c>
    </row>
    <row r="478" spans="1:29">
      <c r="A478" s="32">
        <f t="shared" si="14"/>
        <v>475</v>
      </c>
      <c r="B478" s="68" t="str">
        <f>INDEX('     2022    '!B$2:B$1794,MATCH(D478,'     2022    '!D$2:D$1794,0))</f>
        <v/>
      </c>
      <c r="C478" s="204" t="str">
        <f>INDEX('     2022    '!C$2:C$1794,MATCH(D478,'     2022    '!D$2:D$1794,0))</f>
        <v>Slice - 13s</v>
      </c>
      <c r="D478" s="205" t="str">
        <f>INDEX('     2022    '!D:D,MATCH(A478,'     2022    '!AF:AF,0))</f>
        <v>CSL1319</v>
      </c>
      <c r="E478" s="204" t="str">
        <f>INDEX('     2022    '!$A$1:$BP$1563,MATCH(D478,'     2022    '!$D$1:$D$1794,0),MATCH(E$1,'     2022    '!$A$1:$BH$1,0))</f>
        <v>13s. Silver wave comets w/red glitter (7 Angle)</v>
      </c>
      <c r="F478" s="206" t="str">
        <f>IFERROR(IF(LEFT(INDEX('     2022    '!AD$2:AD$1794,MATCH(D478,'     2022    '!D$2:D$1794,0)),4)="http",HYPERLINK(INDEX('     2022    '!AD$2:AD$1794,MATCH(D478,'     2022    '!D$2:D$1794,0)),"Video"),""),"")</f>
        <v>Video</v>
      </c>
      <c r="G478" s="207">
        <f>INDEX('     2022    '!$A$1:$AC$1563,MATCH($D478,'     2022    '!$D$1:$D$1794,0),MATCH(G$1,'     2022    '!$A$1:$AC$1,0))</f>
        <v>0</v>
      </c>
      <c r="H478" s="150"/>
      <c r="I478" s="152">
        <f>INDEX('     2022    '!$A$1:$AC$1563,MATCH($D478,'     2022    '!$D$1:$D$1794,0),MATCH(I$1,'     2022    '!$A$1:$AC$1,0))</f>
        <v>116.51</v>
      </c>
      <c r="J478" s="150"/>
      <c r="K478" s="151">
        <f t="shared" si="15"/>
        <v>13.453241840133311</v>
      </c>
      <c r="L478" s="152">
        <f>INDEX('     2022    '!$A$1:$AC$1563,MATCH($D478,'     2022    '!$D$1:$D$1794,0),MATCH(L$1,'     2022    '!$A$1:$AC$1,0))</f>
        <v>122.42450074521312</v>
      </c>
      <c r="M478" s="152">
        <f>INDEX('     2022    '!$A$1:$AC$1563,MATCH($D478,'     2022    '!$D$1:$D$1794,0),MATCH(M$1,'     2022    '!$A$1:$AC$1,0))</f>
        <v>134.5324184013331</v>
      </c>
      <c r="N478" s="153" t="str">
        <f>INDEX('     2022    '!$A$1:$AC$1563,MATCH($D478,'     2022    '!$D$1:$D$1794,0),MATCH(N$1,'     2022    '!$A$1:$AC$1,0))</f>
        <v>30mm</v>
      </c>
      <c r="O478" s="154">
        <f>INDEX('     2022    '!$A$1:$AC$1563,MATCH($D478,'     2022    '!$D$1:$D$1794,0),MATCH(O$1,'     2022    '!$A$1:$AC$1,0))</f>
        <v>10</v>
      </c>
      <c r="P478" s="153">
        <f>INDEX('     2022    '!$A$1:$AC$1563,MATCH($D478,'     2022    '!$D$1:$D$1794,0),MATCH(P$1,'     2022    '!$A$1:$AC$1,0))</f>
        <v>3</v>
      </c>
      <c r="Q478" s="153" t="str">
        <f>INDEX('     2022    '!$A$1:$AC$1563,MATCH($D478,'     2022    '!$D$1:$D$1794,0),MATCH(Q$1,'     2022    '!$A$1:$AC$1,0))</f>
        <v>Yes</v>
      </c>
      <c r="R478" s="155">
        <f>INDEX('     2022    '!$A$1:$AC$1563,MATCH($D478,'     2022    '!$D$1:$D$1794,0),MATCH(R$1,'     2022    '!$A$1:$AC$1,0))</f>
        <v>20</v>
      </c>
      <c r="S478" s="155">
        <f>INDEX('     2022    '!$A$1:$AC$1563,MATCH($D478,'     2022    '!$D$1:$D$1794,0),MATCH(S$1,'     2022    '!$A$1:$AC$1,0))</f>
        <v>3.9</v>
      </c>
      <c r="T478" s="155">
        <f>INDEX('     2022    '!$A$1:$AC$1563,MATCH($D478,'     2022    '!$D$1:$D$1794,0),MATCH(T$1,'     2022    '!$A$1:$AC$1,0))</f>
        <v>0.3</v>
      </c>
      <c r="U478" s="154" t="str">
        <f>INDEX('     2022    '!$A$1:$AC$1563,MATCH($D478,'     2022    '!$D$1:$D$1794,0),MATCH(U$1,'     2022    '!$A$1:$AC$1,0))</f>
        <v>1.4G</v>
      </c>
      <c r="V478" s="153" t="str">
        <f>INDEX('     2022    '!$A$1:$AC$1563,MATCH($D478,'     2022    '!$D$1:$D$1794,0),MATCH(V$1,'     2022    '!$A$1:$AC$1,0))</f>
        <v>UN0336</v>
      </c>
      <c r="W478" s="153" t="str">
        <f>INDEX('     2022    '!$A$1:$AC$1563,MATCH($D478,'     2022    '!$D$1:$D$1794,0),MATCH(W$1,'     2022    '!$A$1:$AC$1,0))</f>
        <v>F4</v>
      </c>
      <c r="X478" s="151" t="str">
        <f>INDEX('     2022    '!$A$1:$AC$1563,MATCH($D478,'     2022    '!$D$1:$D$1794,0),MATCH(X$1,'     2022    '!$A$1:$AC$1,0))</f>
        <v/>
      </c>
      <c r="Y478" s="151" t="str">
        <f>INDEX('     2022    '!$A$1:$AC$1563,MATCH($D478,'     2022    '!$D$1:$D$1794,0),MATCH(Y$1,'     2022    '!$A$1:$AC$1,0))</f>
        <v/>
      </c>
      <c r="Z478" s="156">
        <f>INDEX('     2022    '!$A$1:$AC$1563,MATCH($D478,'     2022    '!$D$1:$D$1794,0),MATCH(Z$1,'     2022    '!$A$1:$AC$1,0))</f>
        <v>7.9699999999999993E-2</v>
      </c>
      <c r="AA478" s="153" t="str">
        <f>INDEX('     2022    '!$A$1:$AC$1563,MATCH($D478,'     2022    '!$D$1:$D$1794,0),MATCH(AA$1,'     2022    '!$A$1:$AC$1,0))</f>
        <v>1008-F4-69249673</v>
      </c>
      <c r="AB478" s="153" t="str">
        <f>INDEX('     2022    '!$A$1:$AC$1563,MATCH($D478,'     2022    '!$D$1:$D$1794,0),MATCH(AB$1,'     2022    '!$A$1:$AC$1,0))</f>
        <v>GB/HSE-351015</v>
      </c>
      <c r="AC478" s="153" t="str">
        <f>INDEX('     2022    '!$A$1:$AC$1563,MATCH($D478,'     2022    '!$D$1:$D$1794,0),MATCH(AC$1,'     2022    '!$A$1:$AC$1,0))</f>
        <v>7/29/2030</v>
      </c>
    </row>
    <row r="479" spans="1:29">
      <c r="A479" s="32">
        <f t="shared" si="14"/>
        <v>476</v>
      </c>
      <c r="B479" s="68" t="str">
        <f>INDEX('     2022    '!B$2:B$1794,MATCH(D479,'     2022    '!D$2:D$1794,0))</f>
        <v/>
      </c>
      <c r="C479" s="204" t="str">
        <f>INDEX('     2022    '!C$2:C$1794,MATCH(D479,'     2022    '!D$2:D$1794,0))</f>
        <v>Slice - 13s</v>
      </c>
      <c r="D479" s="205" t="str">
        <f>INDEX('     2022    '!D:D,MATCH(A479,'     2022    '!AF:AF,0))</f>
        <v>CSL1350</v>
      </c>
      <c r="E479" s="204" t="str">
        <f>INDEX('     2022    '!$A$1:$BP$1563,MATCH(D479,'     2022    '!$D$1:$D$1794,0),MATCH(E$1,'     2022    '!$A$1:$BH$1,0))</f>
        <v>13s Z. Pink &amp; fresh yellow tail</v>
      </c>
      <c r="F479" s="206" t="str">
        <f>IFERROR(IF(LEFT(INDEX('     2022    '!AD$2:AD$1794,MATCH(D479,'     2022    '!D$2:D$1794,0)),4)="http",HYPERLINK(INDEX('     2022    '!AD$2:AD$1794,MATCH(D479,'     2022    '!D$2:D$1794,0)),"Video"),""),"")</f>
        <v>Video</v>
      </c>
      <c r="G479" s="207">
        <f>INDEX('     2022    '!$A$1:$AC$1563,MATCH($D479,'     2022    '!$D$1:$D$1794,0),MATCH(G$1,'     2022    '!$A$1:$AC$1,0))</f>
        <v>0</v>
      </c>
      <c r="H479" s="150"/>
      <c r="I479" s="152">
        <f>INDEX('     2022    '!$A$1:$AC$1563,MATCH($D479,'     2022    '!$D$1:$D$1794,0),MATCH(I$1,'     2022    '!$A$1:$AC$1,0))</f>
        <v>117.57</v>
      </c>
      <c r="J479" s="150"/>
      <c r="K479" s="151">
        <f t="shared" si="15"/>
        <v>13.638999999999999</v>
      </c>
      <c r="L479" s="152">
        <f>INDEX('     2022    '!$A$1:$AC$1563,MATCH($D479,'     2022    '!$D$1:$D$1794,0),MATCH(L$1,'     2022    '!$A$1:$AC$1,0))</f>
        <v>124.11489999999999</v>
      </c>
      <c r="M479" s="152">
        <f>INDEX('     2022    '!$A$1:$AC$1563,MATCH($D479,'     2022    '!$D$1:$D$1794,0),MATCH(M$1,'     2022    '!$A$1:$AC$1,0))</f>
        <v>136.38999999999999</v>
      </c>
      <c r="N479" s="153" t="str">
        <f>INDEX('     2022    '!$A$1:$AC$1563,MATCH($D479,'     2022    '!$D$1:$D$1794,0),MATCH(N$1,'     2022    '!$A$1:$AC$1,0))</f>
        <v>30mm</v>
      </c>
      <c r="O479" s="154">
        <f>INDEX('     2022    '!$A$1:$AC$1563,MATCH($D479,'     2022    '!$D$1:$D$1794,0),MATCH(O$1,'     2022    '!$A$1:$AC$1,0))</f>
        <v>10</v>
      </c>
      <c r="P479" s="153">
        <f>INDEX('     2022    '!$A$1:$AC$1563,MATCH($D479,'     2022    '!$D$1:$D$1794,0),MATCH(P$1,'     2022    '!$A$1:$AC$1,0))</f>
        <v>3</v>
      </c>
      <c r="Q479" s="153" t="str">
        <f>INDEX('     2022    '!$A$1:$AC$1563,MATCH($D479,'     2022    '!$D$1:$D$1794,0),MATCH(Q$1,'     2022    '!$A$1:$AC$1,0))</f>
        <v>Yes</v>
      </c>
      <c r="R479" s="155">
        <f>INDEX('     2022    '!$A$1:$AC$1563,MATCH($D479,'     2022    '!$D$1:$D$1794,0),MATCH(R$1,'     2022    '!$A$1:$AC$1,0))</f>
        <v>20</v>
      </c>
      <c r="S479" s="155">
        <f>INDEX('     2022    '!$A$1:$AC$1563,MATCH($D479,'     2022    '!$D$1:$D$1794,0),MATCH(S$1,'     2022    '!$A$1:$AC$1,0))</f>
        <v>2.73</v>
      </c>
      <c r="T479" s="155">
        <f>INDEX('     2022    '!$A$1:$AC$1563,MATCH($D479,'     2022    '!$D$1:$D$1794,0),MATCH(T$1,'     2022    '!$A$1:$AC$1,0))</f>
        <v>0.3</v>
      </c>
      <c r="U479" s="154" t="str">
        <f>INDEX('     2022    '!$A$1:$AC$1563,MATCH($D479,'     2022    '!$D$1:$D$1794,0),MATCH(U$1,'     2022    '!$A$1:$AC$1,0))</f>
        <v>1.4G</v>
      </c>
      <c r="V479" s="153" t="str">
        <f>INDEX('     2022    '!$A$1:$AC$1563,MATCH($D479,'     2022    '!$D$1:$D$1794,0),MATCH(V$1,'     2022    '!$A$1:$AC$1,0))</f>
        <v>UN0336</v>
      </c>
      <c r="W479" s="153" t="str">
        <f>INDEX('     2022    '!$A$1:$AC$1563,MATCH($D479,'     2022    '!$D$1:$D$1794,0),MATCH(W$1,'     2022    '!$A$1:$AC$1,0))</f>
        <v>F4</v>
      </c>
      <c r="X479" s="151" t="str">
        <f>INDEX('     2022    '!$A$1:$AC$1563,MATCH($D479,'     2022    '!$D$1:$D$1794,0),MATCH(X$1,'     2022    '!$A$1:$AC$1,0))</f>
        <v/>
      </c>
      <c r="Y479" s="151" t="str">
        <f>INDEX('     2022    '!$A$1:$AC$1563,MATCH($D479,'     2022    '!$D$1:$D$1794,0),MATCH(Y$1,'     2022    '!$A$1:$AC$1,0))</f>
        <v/>
      </c>
      <c r="Z479" s="156">
        <f>INDEX('     2022    '!$A$1:$AC$1563,MATCH($D479,'     2022    '!$D$1:$D$1794,0),MATCH(Z$1,'     2022    '!$A$1:$AC$1,0))</f>
        <v>8.6400000000000005E-2</v>
      </c>
      <c r="AA479" s="153" t="str">
        <f>INDEX('     2022    '!$A$1:$AC$1563,MATCH($D479,'     2022    '!$D$1:$D$1794,0),MATCH(AA$1,'     2022    '!$A$1:$AC$1,0))</f>
        <v>1008-F4-69249673</v>
      </c>
      <c r="AB479" s="153" t="str">
        <f>INDEX('     2022    '!$A$1:$AC$1563,MATCH($D479,'     2022    '!$D$1:$D$1794,0),MATCH(AB$1,'     2022    '!$A$1:$AC$1,0))</f>
        <v>GB/HSE-358720</v>
      </c>
      <c r="AC479" s="153" t="str">
        <f>INDEX('     2022    '!$A$1:$AC$1563,MATCH($D479,'     2022    '!$D$1:$D$1794,0),MATCH(AC$1,'     2022    '!$A$1:$AC$1,0))</f>
        <v>8/15/2028</v>
      </c>
    </row>
    <row r="480" spans="1:29">
      <c r="A480" s="32">
        <f t="shared" si="14"/>
        <v>477</v>
      </c>
      <c r="B480" s="68" t="str">
        <f>INDEX('     2022    '!B$2:B$1794,MATCH(D480,'     2022    '!D$2:D$1794,0))</f>
        <v/>
      </c>
      <c r="C480" s="204" t="str">
        <f>INDEX('     2022    '!C$2:C$1794,MATCH(D480,'     2022    '!D$2:D$1794,0))</f>
        <v>Slice - 13s</v>
      </c>
      <c r="D480" s="205" t="str">
        <f>INDEX('     2022    '!D:D,MATCH(A480,'     2022    '!AF:AF,0))</f>
        <v>CSL1336</v>
      </c>
      <c r="E480" s="204" t="str">
        <f>INDEX('     2022    '!$A$1:$BP$1563,MATCH(D480,'     2022    '!$D$1:$D$1794,0),MATCH(E$1,'     2022    '!$A$1:$BH$1,0))</f>
        <v>13s. Purple tail, green strobe bouquet</v>
      </c>
      <c r="F480" s="206" t="str">
        <f>IFERROR(IF(LEFT(INDEX('     2022    '!AD$2:AD$1794,MATCH(D480,'     2022    '!D$2:D$1794,0)),4)="http",HYPERLINK(INDEX('     2022    '!AD$2:AD$1794,MATCH(D480,'     2022    '!D$2:D$1794,0)),"Video"),""),"")</f>
        <v>Video</v>
      </c>
      <c r="G480" s="207">
        <f>INDEX('     2022    '!$A$1:$AC$1563,MATCH($D480,'     2022    '!$D$1:$D$1794,0),MATCH(G$1,'     2022    '!$A$1:$AC$1,0))</f>
        <v>3</v>
      </c>
      <c r="H480" s="150"/>
      <c r="I480" s="152">
        <f>INDEX('     2022    '!$A$1:$AC$1563,MATCH($D480,'     2022    '!$D$1:$D$1794,0),MATCH(I$1,'     2022    '!$A$1:$AC$1,0))</f>
        <v>117.86</v>
      </c>
      <c r="J480" s="150"/>
      <c r="K480" s="151">
        <f t="shared" si="15"/>
        <v>13.672000000000001</v>
      </c>
      <c r="L480" s="152">
        <f>INDEX('     2022    '!$A$1:$AC$1563,MATCH($D480,'     2022    '!$D$1:$D$1794,0),MATCH(L$1,'     2022    '!$A$1:$AC$1,0))</f>
        <v>124.4152</v>
      </c>
      <c r="M480" s="152">
        <f>INDEX('     2022    '!$A$1:$AC$1563,MATCH($D480,'     2022    '!$D$1:$D$1794,0),MATCH(M$1,'     2022    '!$A$1:$AC$1,0))</f>
        <v>136.72</v>
      </c>
      <c r="N480" s="153" t="str">
        <f>INDEX('     2022    '!$A$1:$AC$1563,MATCH($D480,'     2022    '!$D$1:$D$1794,0),MATCH(N$1,'     2022    '!$A$1:$AC$1,0))</f>
        <v>30mm</v>
      </c>
      <c r="O480" s="154">
        <f>INDEX('     2022    '!$A$1:$AC$1563,MATCH($D480,'     2022    '!$D$1:$D$1794,0),MATCH(O$1,'     2022    '!$A$1:$AC$1,0))</f>
        <v>10</v>
      </c>
      <c r="P480" s="153">
        <f>INDEX('     2022    '!$A$1:$AC$1563,MATCH($D480,'     2022    '!$D$1:$D$1794,0),MATCH(P$1,'     2022    '!$A$1:$AC$1,0))</f>
        <v>3</v>
      </c>
      <c r="Q480" s="153" t="str">
        <f>INDEX('     2022    '!$A$1:$AC$1563,MATCH($D480,'     2022    '!$D$1:$D$1794,0),MATCH(Q$1,'     2022    '!$A$1:$AC$1,0))</f>
        <v>Yes</v>
      </c>
      <c r="R480" s="155">
        <f>INDEX('     2022    '!$A$1:$AC$1563,MATCH($D480,'     2022    '!$D$1:$D$1794,0),MATCH(R$1,'     2022    '!$A$1:$AC$1,0))</f>
        <v>20</v>
      </c>
      <c r="S480" s="155">
        <f>INDEX('     2022    '!$A$1:$AC$1563,MATCH($D480,'     2022    '!$D$1:$D$1794,0),MATCH(S$1,'     2022    '!$A$1:$AC$1,0))</f>
        <v>3.12</v>
      </c>
      <c r="T480" s="155">
        <f>INDEX('     2022    '!$A$1:$AC$1563,MATCH($D480,'     2022    '!$D$1:$D$1794,0),MATCH(T$1,'     2022    '!$A$1:$AC$1,0))</f>
        <v>0.3</v>
      </c>
      <c r="U480" s="154" t="str">
        <f>INDEX('     2022    '!$A$1:$AC$1563,MATCH($D480,'     2022    '!$D$1:$D$1794,0),MATCH(U$1,'     2022    '!$A$1:$AC$1,0))</f>
        <v>1.4G</v>
      </c>
      <c r="V480" s="153" t="str">
        <f>INDEX('     2022    '!$A$1:$AC$1563,MATCH($D480,'     2022    '!$D$1:$D$1794,0),MATCH(V$1,'     2022    '!$A$1:$AC$1,0))</f>
        <v>UN0336</v>
      </c>
      <c r="W480" s="153" t="str">
        <f>INDEX('     2022    '!$A$1:$AC$1563,MATCH($D480,'     2022    '!$D$1:$D$1794,0),MATCH(W$1,'     2022    '!$A$1:$AC$1,0))</f>
        <v>F4</v>
      </c>
      <c r="X480" s="151" t="str">
        <f>INDEX('     2022    '!$A$1:$AC$1563,MATCH($D480,'     2022    '!$D$1:$D$1794,0),MATCH(X$1,'     2022    '!$A$1:$AC$1,0))</f>
        <v/>
      </c>
      <c r="Y480" s="151" t="str">
        <f>INDEX('     2022    '!$A$1:$AC$1563,MATCH($D480,'     2022    '!$D$1:$D$1794,0),MATCH(Y$1,'     2022    '!$A$1:$AC$1,0))</f>
        <v/>
      </c>
      <c r="Z480" s="156">
        <f>INDEX('     2022    '!$A$1:$AC$1563,MATCH($D480,'     2022    '!$D$1:$D$1794,0),MATCH(Z$1,'     2022    '!$A$1:$AC$1,0))</f>
        <v>8.6400000000000005E-2</v>
      </c>
      <c r="AA480" s="153" t="str">
        <f>INDEX('     2022    '!$A$1:$AC$1563,MATCH($D480,'     2022    '!$D$1:$D$1794,0),MATCH(AA$1,'     2022    '!$A$1:$AC$1,0))</f>
        <v>1008-F4-69249673</v>
      </c>
      <c r="AB480" s="153" t="str">
        <f>INDEX('     2022    '!$A$1:$AC$1563,MATCH($D480,'     2022    '!$D$1:$D$1794,0),MATCH(AB$1,'     2022    '!$A$1:$AC$1,0))</f>
        <v>GB/HSE-355748</v>
      </c>
      <c r="AC480" s="153" t="str">
        <f>INDEX('     2022    '!$A$1:$AC$1563,MATCH($D480,'     2022    '!$D$1:$D$1794,0),MATCH(AC$1,'     2022    '!$A$1:$AC$1,0))</f>
        <v>8/3/2027</v>
      </c>
    </row>
    <row r="481" spans="1:29">
      <c r="A481" s="32">
        <f t="shared" si="14"/>
        <v>478</v>
      </c>
      <c r="B481" s="68" t="str">
        <f>INDEX('     2022    '!B$2:B$1794,MATCH(D481,'     2022    '!D$2:D$1794,0))</f>
        <v/>
      </c>
      <c r="C481" s="204" t="str">
        <f>INDEX('     2022    '!C$2:C$1794,MATCH(D481,'     2022    '!D$2:D$1794,0))</f>
        <v>Slice - 13s</v>
      </c>
      <c r="D481" s="205" t="str">
        <f>INDEX('     2022    '!D:D,MATCH(A481,'     2022    '!AF:AF,0))</f>
        <v>CSL1332</v>
      </c>
      <c r="E481" s="204" t="str">
        <f>INDEX('     2022    '!$A$1:$BP$1563,MATCH(D481,'     2022    '!$D$1:$D$1794,0),MATCH(E$1,'     2022    '!$A$1:$BH$1,0))</f>
        <v>13s. White strobe, red to blue bouquet 3 layered mine</v>
      </c>
      <c r="F481" s="206" t="str">
        <f>IFERROR(IF(LEFT(INDEX('     2022    '!AD$2:AD$1794,MATCH(D481,'     2022    '!D$2:D$1794,0)),4)="http",HYPERLINK(INDEX('     2022    '!AD$2:AD$1794,MATCH(D481,'     2022    '!D$2:D$1794,0)),"Video"),""),"")</f>
        <v>Video</v>
      </c>
      <c r="G481" s="207">
        <f>INDEX('     2022    '!$A$1:$AC$1563,MATCH($D481,'     2022    '!$D$1:$D$1794,0),MATCH(G$1,'     2022    '!$A$1:$AC$1,0))</f>
        <v>10</v>
      </c>
      <c r="H481" s="150"/>
      <c r="I481" s="152">
        <f>INDEX('     2022    '!$A$1:$AC$1563,MATCH($D481,'     2022    '!$D$1:$D$1794,0),MATCH(I$1,'     2022    '!$A$1:$AC$1,0))</f>
        <v>117.86</v>
      </c>
      <c r="J481" s="150"/>
      <c r="K481" s="151">
        <f t="shared" si="15"/>
        <v>13.672000000000001</v>
      </c>
      <c r="L481" s="152">
        <f>INDEX('     2022    '!$A$1:$AC$1563,MATCH($D481,'     2022    '!$D$1:$D$1794,0),MATCH(L$1,'     2022    '!$A$1:$AC$1,0))</f>
        <v>124.4152</v>
      </c>
      <c r="M481" s="152">
        <f>INDEX('     2022    '!$A$1:$AC$1563,MATCH($D481,'     2022    '!$D$1:$D$1794,0),MATCH(M$1,'     2022    '!$A$1:$AC$1,0))</f>
        <v>136.72</v>
      </c>
      <c r="N481" s="153" t="str">
        <f>INDEX('     2022    '!$A$1:$AC$1563,MATCH($D481,'     2022    '!$D$1:$D$1794,0),MATCH(N$1,'     2022    '!$A$1:$AC$1,0))</f>
        <v>30mm</v>
      </c>
      <c r="O481" s="154">
        <f>INDEX('     2022    '!$A$1:$AC$1563,MATCH($D481,'     2022    '!$D$1:$D$1794,0),MATCH(O$1,'     2022    '!$A$1:$AC$1,0))</f>
        <v>10</v>
      </c>
      <c r="P481" s="153">
        <f>INDEX('     2022    '!$A$1:$AC$1563,MATCH($D481,'     2022    '!$D$1:$D$1794,0),MATCH(P$1,'     2022    '!$A$1:$AC$1,0))</f>
        <v>3</v>
      </c>
      <c r="Q481" s="153" t="str">
        <f>INDEX('     2022    '!$A$1:$AC$1563,MATCH($D481,'     2022    '!$D$1:$D$1794,0),MATCH(Q$1,'     2022    '!$A$1:$AC$1,0))</f>
        <v>Yes</v>
      </c>
      <c r="R481" s="155">
        <f>INDEX('     2022    '!$A$1:$AC$1563,MATCH($D481,'     2022    '!$D$1:$D$1794,0),MATCH(R$1,'     2022    '!$A$1:$AC$1,0))</f>
        <v>20</v>
      </c>
      <c r="S481" s="155">
        <f>INDEX('     2022    '!$A$1:$AC$1563,MATCH($D481,'     2022    '!$D$1:$D$1794,0),MATCH(S$1,'     2022    '!$A$1:$AC$1,0))</f>
        <v>2.9</v>
      </c>
      <c r="T481" s="155">
        <f>INDEX('     2022    '!$A$1:$AC$1563,MATCH($D481,'     2022    '!$D$1:$D$1794,0),MATCH(T$1,'     2022    '!$A$1:$AC$1,0))</f>
        <v>0.3</v>
      </c>
      <c r="U481" s="154" t="str">
        <f>INDEX('     2022    '!$A$1:$AC$1563,MATCH($D481,'     2022    '!$D$1:$D$1794,0),MATCH(U$1,'     2022    '!$A$1:$AC$1,0))</f>
        <v>1.4G</v>
      </c>
      <c r="V481" s="153" t="str">
        <f>INDEX('     2022    '!$A$1:$AC$1563,MATCH($D481,'     2022    '!$D$1:$D$1794,0),MATCH(V$1,'     2022    '!$A$1:$AC$1,0))</f>
        <v>UN0336</v>
      </c>
      <c r="W481" s="153" t="str">
        <f>INDEX('     2022    '!$A$1:$AC$1563,MATCH($D481,'     2022    '!$D$1:$D$1794,0),MATCH(W$1,'     2022    '!$A$1:$AC$1,0))</f>
        <v>F4</v>
      </c>
      <c r="X481" s="151" t="str">
        <f>INDEX('     2022    '!$A$1:$AC$1563,MATCH($D481,'     2022    '!$D$1:$D$1794,0),MATCH(X$1,'     2022    '!$A$1:$AC$1,0))</f>
        <v/>
      </c>
      <c r="Y481" s="151" t="str">
        <f>INDEX('     2022    '!$A$1:$AC$1563,MATCH($D481,'     2022    '!$D$1:$D$1794,0),MATCH(Y$1,'     2022    '!$A$1:$AC$1,0))</f>
        <v/>
      </c>
      <c r="Z481" s="156">
        <f>INDEX('     2022    '!$A$1:$AC$1563,MATCH($D481,'     2022    '!$D$1:$D$1794,0),MATCH(Z$1,'     2022    '!$A$1:$AC$1,0))</f>
        <v>8.6400000000000005E-2</v>
      </c>
      <c r="AA481" s="153" t="str">
        <f>INDEX('     2022    '!$A$1:$AC$1563,MATCH($D481,'     2022    '!$D$1:$D$1794,0),MATCH(AA$1,'     2022    '!$A$1:$AC$1,0))</f>
        <v>1008-F4-69249663</v>
      </c>
      <c r="AB481" s="153" t="str">
        <f>INDEX('     2022    '!$A$1:$AC$1563,MATCH($D481,'     2022    '!$D$1:$D$1794,0),MATCH(AB$1,'     2022    '!$A$1:$AC$1,0))</f>
        <v>GB/HSE-355747</v>
      </c>
      <c r="AC481" s="153" t="str">
        <f>INDEX('     2022    '!$A$1:$AC$1563,MATCH($D481,'     2022    '!$D$1:$D$1794,0),MATCH(AC$1,'     2022    '!$A$1:$AC$1,0))</f>
        <v>8/3/2027</v>
      </c>
    </row>
    <row r="482" spans="1:29">
      <c r="A482" s="32">
        <f t="shared" si="14"/>
        <v>479</v>
      </c>
      <c r="B482" s="68" t="str">
        <f>INDEX('     2022    '!B$2:B$1794,MATCH(D482,'     2022    '!D$2:D$1794,0))</f>
        <v/>
      </c>
      <c r="C482" s="204" t="str">
        <f>INDEX('     2022    '!C$2:C$1794,MATCH(D482,'     2022    '!D$2:D$1794,0))</f>
        <v>Slice - 13s</v>
      </c>
      <c r="D482" s="205" t="str">
        <f>INDEX('     2022    '!D:D,MATCH(A482,'     2022    '!AF:AF,0))</f>
        <v>CSL1346</v>
      </c>
      <c r="E482" s="204" t="str">
        <f>INDEX('     2022    '!$A$1:$BP$1563,MATCH(D482,'     2022    '!$D$1:$D$1794,0),MATCH(E$1,'     2022    '!$A$1:$BH$1,0))</f>
        <v>13s. Spit horsetail</v>
      </c>
      <c r="F482" s="206" t="str">
        <f>IFERROR(IF(LEFT(INDEX('     2022    '!AD$2:AD$1794,MATCH(D482,'     2022    '!D$2:D$1794,0)),4)="http",HYPERLINK(INDEX('     2022    '!AD$2:AD$1794,MATCH(D482,'     2022    '!D$2:D$1794,0)),"Video"),""),"")</f>
        <v>Video</v>
      </c>
      <c r="G482" s="207">
        <f>INDEX('     2022    '!$A$1:$AC$1563,MATCH($D482,'     2022    '!$D$1:$D$1794,0),MATCH(G$1,'     2022    '!$A$1:$AC$1,0))</f>
        <v>5</v>
      </c>
      <c r="H482" s="150"/>
      <c r="I482" s="152">
        <f>INDEX('     2022    '!$A$1:$AC$1563,MATCH($D482,'     2022    '!$D$1:$D$1794,0),MATCH(I$1,'     2022    '!$A$1:$AC$1,0))</f>
        <v>131.30000000000001</v>
      </c>
      <c r="J482" s="150"/>
      <c r="K482" s="151">
        <f t="shared" si="15"/>
        <v>13.709060114605169</v>
      </c>
      <c r="L482" s="152">
        <f>INDEX('     2022    '!$A$1:$AC$1563,MATCH($D482,'     2022    '!$D$1:$D$1794,0),MATCH(L$1,'     2022    '!$A$1:$AC$1,0))</f>
        <v>133.92600000000002</v>
      </c>
      <c r="M482" s="152">
        <f>INDEX('     2022    '!$A$1:$AC$1563,MATCH($D482,'     2022    '!$D$1:$D$1794,0),MATCH(M$1,'     2022    '!$A$1:$AC$1,0))</f>
        <v>137.09060114605168</v>
      </c>
      <c r="N482" s="153" t="str">
        <f>INDEX('     2022    '!$A$1:$AC$1563,MATCH($D482,'     2022    '!$D$1:$D$1794,0),MATCH(N$1,'     2022    '!$A$1:$AC$1,0))</f>
        <v>30mm</v>
      </c>
      <c r="O482" s="154">
        <f>INDEX('     2022    '!$A$1:$AC$1563,MATCH($D482,'     2022    '!$D$1:$D$1794,0),MATCH(O$1,'     2022    '!$A$1:$AC$1,0))</f>
        <v>10</v>
      </c>
      <c r="P482" s="153">
        <f>INDEX('     2022    '!$A$1:$AC$1563,MATCH($D482,'     2022    '!$D$1:$D$1794,0),MATCH(P$1,'     2022    '!$A$1:$AC$1,0))</f>
        <v>3</v>
      </c>
      <c r="Q482" s="153" t="str">
        <f>INDEX('     2022    '!$A$1:$AC$1563,MATCH($D482,'     2022    '!$D$1:$D$1794,0),MATCH(Q$1,'     2022    '!$A$1:$AC$1,0))</f>
        <v>Yes</v>
      </c>
      <c r="R482" s="155">
        <f>INDEX('     2022    '!$A$1:$AC$1563,MATCH($D482,'     2022    '!$D$1:$D$1794,0),MATCH(R$1,'     2022    '!$A$1:$AC$1,0))</f>
        <v>19</v>
      </c>
      <c r="S482" s="155">
        <f>INDEX('     2022    '!$A$1:$AC$1563,MATCH($D482,'     2022    '!$D$1:$D$1794,0),MATCH(S$1,'     2022    '!$A$1:$AC$1,0))</f>
        <v>3.25</v>
      </c>
      <c r="T482" s="155">
        <f>INDEX('     2022    '!$A$1:$AC$1563,MATCH($D482,'     2022    '!$D$1:$D$1794,0),MATCH(T$1,'     2022    '!$A$1:$AC$1,0))</f>
        <v>0.3</v>
      </c>
      <c r="U482" s="154" t="str">
        <f>INDEX('     2022    '!$A$1:$AC$1563,MATCH($D482,'     2022    '!$D$1:$D$1794,0),MATCH(U$1,'     2022    '!$A$1:$AC$1,0))</f>
        <v>1.4G</v>
      </c>
      <c r="V482" s="153" t="str">
        <f>INDEX('     2022    '!$A$1:$AC$1563,MATCH($D482,'     2022    '!$D$1:$D$1794,0),MATCH(V$1,'     2022    '!$A$1:$AC$1,0))</f>
        <v>UN0336</v>
      </c>
      <c r="W482" s="153" t="str">
        <f>INDEX('     2022    '!$A$1:$AC$1563,MATCH($D482,'     2022    '!$D$1:$D$1794,0),MATCH(W$1,'     2022    '!$A$1:$AC$1,0))</f>
        <v>F4</v>
      </c>
      <c r="X482" s="151" t="str">
        <f>INDEX('     2022    '!$A$1:$AC$1563,MATCH($D482,'     2022    '!$D$1:$D$1794,0),MATCH(X$1,'     2022    '!$A$1:$AC$1,0))</f>
        <v/>
      </c>
      <c r="Y482" s="151" t="str">
        <f>INDEX('     2022    '!$A$1:$AC$1563,MATCH($D482,'     2022    '!$D$1:$D$1794,0),MATCH(Y$1,'     2022    '!$A$1:$AC$1,0))</f>
        <v/>
      </c>
      <c r="Z482" s="156">
        <f>INDEX('     2022    '!$A$1:$AC$1563,MATCH($D482,'     2022    '!$D$1:$D$1794,0),MATCH(Z$1,'     2022    '!$A$1:$AC$1,0))</f>
        <v>8.3199999999999996E-2</v>
      </c>
      <c r="AA482" s="153" t="str">
        <f>INDEX('     2022    '!$A$1:$AC$1563,MATCH($D482,'     2022    '!$D$1:$D$1794,0),MATCH(AA$1,'     2022    '!$A$1:$AC$1,0))</f>
        <v>2806-F4-000052</v>
      </c>
      <c r="AB482" s="153" t="str">
        <f>INDEX('     2022    '!$A$1:$AC$1563,MATCH($D482,'     2022    '!$D$1:$D$1794,0),MATCH(AB$1,'     2022    '!$A$1:$AC$1,0))</f>
        <v>GB/HSE-355755</v>
      </c>
      <c r="AC482" s="153" t="str">
        <f>INDEX('     2022    '!$A$1:$AC$1563,MATCH($D482,'     2022    '!$D$1:$D$1794,0),MATCH(AC$1,'     2022    '!$A$1:$AC$1,0))</f>
        <v>8/3/2027</v>
      </c>
    </row>
    <row r="483" spans="1:29">
      <c r="A483" s="32">
        <f t="shared" si="14"/>
        <v>480</v>
      </c>
      <c r="B483" s="68" t="str">
        <f>INDEX('     2022    '!B$2:B$1794,MATCH(D483,'     2022    '!D$2:D$1794,0))</f>
        <v/>
      </c>
      <c r="C483" s="204" t="str">
        <f>INDEX('     2022    '!C$2:C$1794,MATCH(D483,'     2022    '!D$2:D$1794,0))</f>
        <v>Slice - 13s</v>
      </c>
      <c r="D483" s="205" t="str">
        <f>INDEX('     2022    '!D:D,MATCH(A483,'     2022    '!AF:AF,0))</f>
        <v>CSL1389</v>
      </c>
      <c r="E483" s="204" t="str">
        <f>INDEX('     2022    '!$A$1:$BP$1563,MATCH(D483,'     2022    '!$D$1:$D$1794,0),MATCH(E$1,'     2022    '!$A$1:$BH$1,0))</f>
        <v>13s Z. Sea wave</v>
      </c>
      <c r="F483" s="206" t="str">
        <f>IFERROR(IF(LEFT(INDEX('     2022    '!AD$2:AD$1794,MATCH(D483,'     2022    '!D$2:D$1794,0)),4)="http",HYPERLINK(INDEX('     2022    '!AD$2:AD$1794,MATCH(D483,'     2022    '!D$2:D$1794,0)),"Video"),""),"")</f>
        <v>Video</v>
      </c>
      <c r="G483" s="207">
        <f>INDEX('     2022    '!$A$1:$AC$1563,MATCH($D483,'     2022    '!$D$1:$D$1794,0),MATCH(G$1,'     2022    '!$A$1:$AC$1,0))</f>
        <v>0</v>
      </c>
      <c r="H483" s="150"/>
      <c r="I483" s="152">
        <f>INDEX('     2022    '!$A$1:$AC$1563,MATCH($D483,'     2022    '!$D$1:$D$1794,0),MATCH(I$1,'     2022    '!$A$1:$AC$1,0))</f>
        <v>118.82</v>
      </c>
      <c r="J483" s="150"/>
      <c r="K483" s="151">
        <f t="shared" si="15"/>
        <v>13.784000000000001</v>
      </c>
      <c r="L483" s="152">
        <f>INDEX('     2022    '!$A$1:$AC$1563,MATCH($D483,'     2022    '!$D$1:$D$1794,0),MATCH(L$1,'     2022    '!$A$1:$AC$1,0))</f>
        <v>125.43440000000001</v>
      </c>
      <c r="M483" s="152">
        <f>INDEX('     2022    '!$A$1:$AC$1563,MATCH($D483,'     2022    '!$D$1:$D$1794,0),MATCH(M$1,'     2022    '!$A$1:$AC$1,0))</f>
        <v>137.84</v>
      </c>
      <c r="N483" s="153" t="str">
        <f>INDEX('     2022    '!$A$1:$AC$1563,MATCH($D483,'     2022    '!$D$1:$D$1794,0),MATCH(N$1,'     2022    '!$A$1:$AC$1,0))</f>
        <v>30mm</v>
      </c>
      <c r="O483" s="154">
        <f>INDEX('     2022    '!$A$1:$AC$1563,MATCH($D483,'     2022    '!$D$1:$D$1794,0),MATCH(O$1,'     2022    '!$A$1:$AC$1,0))</f>
        <v>10</v>
      </c>
      <c r="P483" s="153">
        <f>INDEX('     2022    '!$A$1:$AC$1563,MATCH($D483,'     2022    '!$D$1:$D$1794,0),MATCH(P$1,'     2022    '!$A$1:$AC$1,0))</f>
        <v>3</v>
      </c>
      <c r="Q483" s="153" t="str">
        <f>INDEX('     2022    '!$A$1:$AC$1563,MATCH($D483,'     2022    '!$D$1:$D$1794,0),MATCH(Q$1,'     2022    '!$A$1:$AC$1,0))</f>
        <v>Yes</v>
      </c>
      <c r="R483" s="155">
        <f>INDEX('     2022    '!$A$1:$AC$1563,MATCH($D483,'     2022    '!$D$1:$D$1794,0),MATCH(R$1,'     2022    '!$A$1:$AC$1,0))</f>
        <v>21</v>
      </c>
      <c r="S483" s="155">
        <f>INDEX('     2022    '!$A$1:$AC$1563,MATCH($D483,'     2022    '!$D$1:$D$1794,0),MATCH(S$1,'     2022    '!$A$1:$AC$1,0))</f>
        <v>3.5</v>
      </c>
      <c r="T483" s="155">
        <f>INDEX('     2022    '!$A$1:$AC$1563,MATCH($D483,'     2022    '!$D$1:$D$1794,0),MATCH(T$1,'     2022    '!$A$1:$AC$1,0))</f>
        <v>0.3</v>
      </c>
      <c r="U483" s="154" t="str">
        <f>INDEX('     2022    '!$A$1:$AC$1563,MATCH($D483,'     2022    '!$D$1:$D$1794,0),MATCH(U$1,'     2022    '!$A$1:$AC$1,0))</f>
        <v>1.4G</v>
      </c>
      <c r="V483" s="153" t="str">
        <f>INDEX('     2022    '!$A$1:$AC$1563,MATCH($D483,'     2022    '!$D$1:$D$1794,0),MATCH(V$1,'     2022    '!$A$1:$AC$1,0))</f>
        <v>UN0336</v>
      </c>
      <c r="W483" s="153" t="str">
        <f>INDEX('     2022    '!$A$1:$AC$1563,MATCH($D483,'     2022    '!$D$1:$D$1794,0),MATCH(W$1,'     2022    '!$A$1:$AC$1,0))</f>
        <v>F4</v>
      </c>
      <c r="X483" s="151" t="str">
        <f>INDEX('     2022    '!$A$1:$AC$1563,MATCH($D483,'     2022    '!$D$1:$D$1794,0),MATCH(X$1,'     2022    '!$A$1:$AC$1,0))</f>
        <v/>
      </c>
      <c r="Y483" s="151" t="str">
        <f>INDEX('     2022    '!$A$1:$AC$1563,MATCH($D483,'     2022    '!$D$1:$D$1794,0),MATCH(Y$1,'     2022    '!$A$1:$AC$1,0))</f>
        <v/>
      </c>
      <c r="Z483" s="156">
        <f>INDEX('     2022    '!$A$1:$AC$1563,MATCH($D483,'     2022    '!$D$1:$D$1794,0),MATCH(Z$1,'     2022    '!$A$1:$AC$1,0))</f>
        <v>8.3199999999999996E-2</v>
      </c>
      <c r="AA483" s="153" t="str">
        <f>INDEX('     2022    '!$A$1:$AC$1563,MATCH($D483,'     2022    '!$D$1:$D$1794,0),MATCH(AA$1,'     2022    '!$A$1:$AC$1,0))</f>
        <v>2806-F4-001972</v>
      </c>
      <c r="AB483" s="153" t="str">
        <f>INDEX('     2022    '!$A$1:$AC$1563,MATCH($D483,'     2022    '!$D$1:$D$1794,0),MATCH(AB$1,'     2022    '!$A$1:$AC$1,0))</f>
        <v>GB/HSE-362530</v>
      </c>
      <c r="AC483" s="153" t="str">
        <f>INDEX('     2022    '!$A$1:$AC$1563,MATCH($D483,'     2022    '!$D$1:$D$1794,0),MATCH(AC$1,'     2022    '!$A$1:$AC$1,0))</f>
        <v>11/30/2030</v>
      </c>
    </row>
    <row r="484" spans="1:29">
      <c r="A484" s="32">
        <f t="shared" si="14"/>
        <v>481</v>
      </c>
      <c r="B484" s="68" t="str">
        <f>INDEX('     2022    '!B$2:B$1794,MATCH(D484,'     2022    '!D$2:D$1794,0))</f>
        <v/>
      </c>
      <c r="C484" s="204" t="str">
        <f>INDEX('     2022    '!C$2:C$1794,MATCH(D484,'     2022    '!D$2:D$1794,0))</f>
        <v>Slice - 13s</v>
      </c>
      <c r="D484" s="205" t="str">
        <f>INDEX('     2022    '!D:D,MATCH(A484,'     2022    '!AF:AF,0))</f>
        <v>CSL1391</v>
      </c>
      <c r="E484" s="204" t="str">
        <f>INDEX('     2022    '!$A$1:$BP$1563,MATCH(D484,'     2022    '!$D$1:$D$1794,0),MATCH(E$1,'     2022    '!$A$1:$BH$1,0))</f>
        <v>13s. Green pearl wave willow to purple (7 Angle)</v>
      </c>
      <c r="F484" s="206" t="str">
        <f>IFERROR(IF(LEFT(INDEX('     2022    '!AD$2:AD$1794,MATCH(D484,'     2022    '!D$2:D$1794,0)),4)="http",HYPERLINK(INDEX('     2022    '!AD$2:AD$1794,MATCH(D484,'     2022    '!D$2:D$1794,0)),"Video"),""),"")</f>
        <v>Video</v>
      </c>
      <c r="G484" s="207">
        <f>INDEX('     2022    '!$A$1:$AC$1563,MATCH($D484,'     2022    '!$D$1:$D$1794,0),MATCH(G$1,'     2022    '!$A$1:$AC$1,0))</f>
        <v>0</v>
      </c>
      <c r="H484" s="150"/>
      <c r="I484" s="152">
        <f>INDEX('     2022    '!$A$1:$AC$1563,MATCH($D484,'     2022    '!$D$1:$D$1794,0),MATCH(I$1,'     2022    '!$A$1:$AC$1,0))</f>
        <v>118.82</v>
      </c>
      <c r="J484" s="150"/>
      <c r="K484" s="151">
        <f t="shared" si="15"/>
        <v>13.784000000000001</v>
      </c>
      <c r="L484" s="152">
        <f>INDEX('     2022    '!$A$1:$AC$1563,MATCH($D484,'     2022    '!$D$1:$D$1794,0),MATCH(L$1,'     2022    '!$A$1:$AC$1,0))</f>
        <v>125.43440000000001</v>
      </c>
      <c r="M484" s="152">
        <f>INDEX('     2022    '!$A$1:$AC$1563,MATCH($D484,'     2022    '!$D$1:$D$1794,0),MATCH(M$1,'     2022    '!$A$1:$AC$1,0))</f>
        <v>137.84</v>
      </c>
      <c r="N484" s="153" t="str">
        <f>INDEX('     2022    '!$A$1:$AC$1563,MATCH($D484,'     2022    '!$D$1:$D$1794,0),MATCH(N$1,'     2022    '!$A$1:$AC$1,0))</f>
        <v>30mm</v>
      </c>
      <c r="O484" s="154">
        <f>INDEX('     2022    '!$A$1:$AC$1563,MATCH($D484,'     2022    '!$D$1:$D$1794,0),MATCH(O$1,'     2022    '!$A$1:$AC$1,0))</f>
        <v>10</v>
      </c>
      <c r="P484" s="153">
        <f>INDEX('     2022    '!$A$1:$AC$1563,MATCH($D484,'     2022    '!$D$1:$D$1794,0),MATCH(P$1,'     2022    '!$A$1:$AC$1,0))</f>
        <v>3</v>
      </c>
      <c r="Q484" s="153" t="str">
        <f>INDEX('     2022    '!$A$1:$AC$1563,MATCH($D484,'     2022    '!$D$1:$D$1794,0),MATCH(Q$1,'     2022    '!$A$1:$AC$1,0))</f>
        <v>Yes</v>
      </c>
      <c r="R484" s="155">
        <f>INDEX('     2022    '!$A$1:$AC$1563,MATCH($D484,'     2022    '!$D$1:$D$1794,0),MATCH(R$1,'     2022    '!$A$1:$AC$1,0))</f>
        <v>20</v>
      </c>
      <c r="S484" s="155">
        <f>INDEX('     2022    '!$A$1:$AC$1563,MATCH($D484,'     2022    '!$D$1:$D$1794,0),MATCH(S$1,'     2022    '!$A$1:$AC$1,0))</f>
        <v>3.5</v>
      </c>
      <c r="T484" s="155">
        <f>INDEX('     2022    '!$A$1:$AC$1563,MATCH($D484,'     2022    '!$D$1:$D$1794,0),MATCH(T$1,'     2022    '!$A$1:$AC$1,0))</f>
        <v>0.3</v>
      </c>
      <c r="U484" s="154" t="str">
        <f>INDEX('     2022    '!$A$1:$AC$1563,MATCH($D484,'     2022    '!$D$1:$D$1794,0),MATCH(U$1,'     2022    '!$A$1:$AC$1,0))</f>
        <v>1.3G</v>
      </c>
      <c r="V484" s="153" t="str">
        <f>INDEX('     2022    '!$A$1:$AC$1563,MATCH($D484,'     2022    '!$D$1:$D$1794,0),MATCH(V$1,'     2022    '!$A$1:$AC$1,0))</f>
        <v>UN0335</v>
      </c>
      <c r="W484" s="153" t="str">
        <f>INDEX('     2022    '!$A$1:$AC$1563,MATCH($D484,'     2022    '!$D$1:$D$1794,0),MATCH(W$1,'     2022    '!$A$1:$AC$1,0))</f>
        <v>F4</v>
      </c>
      <c r="X484" s="151" t="str">
        <f>INDEX('     2022    '!$A$1:$AC$1563,MATCH($D484,'     2022    '!$D$1:$D$1794,0),MATCH(X$1,'     2022    '!$A$1:$AC$1,0))</f>
        <v/>
      </c>
      <c r="Y484" s="151" t="str">
        <f>INDEX('     2022    '!$A$1:$AC$1563,MATCH($D484,'     2022    '!$D$1:$D$1794,0),MATCH(Y$1,'     2022    '!$A$1:$AC$1,0))</f>
        <v/>
      </c>
      <c r="Z484" s="156">
        <f>INDEX('     2022    '!$A$1:$AC$1563,MATCH($D484,'     2022    '!$D$1:$D$1794,0),MATCH(Z$1,'     2022    '!$A$1:$AC$1,0))</f>
        <v>8.3199999999999996E-2</v>
      </c>
      <c r="AA484" s="153" t="str">
        <f>INDEX('     2022    '!$A$1:$AC$1563,MATCH($D484,'     2022    '!$D$1:$D$1794,0),MATCH(AA$1,'     2022    '!$A$1:$AC$1,0))</f>
        <v>2806-F4-001971</v>
      </c>
      <c r="AB484" s="153" t="str">
        <f>INDEX('     2022    '!$A$1:$AC$1563,MATCH($D484,'     2022    '!$D$1:$D$1794,0),MATCH(AB$1,'     2022    '!$A$1:$AC$1,0))</f>
        <v>GB/HSE-362532</v>
      </c>
      <c r="AC484" s="153" t="str">
        <f>INDEX('     2022    '!$A$1:$AC$1563,MATCH($D484,'     2022    '!$D$1:$D$1794,0),MATCH(AC$1,'     2022    '!$A$1:$AC$1,0))</f>
        <v>11/30/2030</v>
      </c>
    </row>
    <row r="485" spans="1:29">
      <c r="A485" s="32">
        <f t="shared" si="14"/>
        <v>482</v>
      </c>
      <c r="B485" s="68" t="str">
        <f>INDEX('     2022    '!B$2:B$1794,MATCH(D485,'     2022    '!D$2:D$1794,0))</f>
        <v/>
      </c>
      <c r="C485" s="204" t="str">
        <f>INDEX('     2022    '!C$2:C$1794,MATCH(D485,'     2022    '!D$2:D$1794,0))</f>
        <v>Slice - 13s</v>
      </c>
      <c r="D485" s="205" t="str">
        <f>INDEX('     2022    '!D:D,MATCH(A485,'     2022    '!AF:AF,0))</f>
        <v>CSL1387</v>
      </c>
      <c r="E485" s="204" t="str">
        <f>INDEX('     2022    '!$A$1:$BP$1563,MATCH(D485,'     2022    '!$D$1:$D$1794,0),MATCH(E$1,'     2022    '!$A$1:$BH$1,0))</f>
        <v>13s. Chrys tail</v>
      </c>
      <c r="F485" s="206" t="str">
        <f>IFERROR(IF(LEFT(INDEX('     2022    '!AD$2:AD$1794,MATCH(D485,'     2022    '!D$2:D$1794,0)),4)="http",HYPERLINK(INDEX('     2022    '!AD$2:AD$1794,MATCH(D485,'     2022    '!D$2:D$1794,0)),"Video"),""),"")</f>
        <v>Video</v>
      </c>
      <c r="G485" s="207">
        <f>INDEX('     2022    '!$A$1:$AC$1563,MATCH($D485,'     2022    '!$D$1:$D$1794,0),MATCH(G$1,'     2022    '!$A$1:$AC$1,0))</f>
        <v>4</v>
      </c>
      <c r="H485" s="150"/>
      <c r="I485" s="152">
        <f>INDEX('     2022    '!$A$1:$AC$1563,MATCH($D485,'     2022    '!$D$1:$D$1794,0),MATCH(I$1,'     2022    '!$A$1:$AC$1,0))</f>
        <v>118.82</v>
      </c>
      <c r="J485" s="150"/>
      <c r="K485" s="151">
        <f t="shared" si="15"/>
        <v>13.784000000000001</v>
      </c>
      <c r="L485" s="152">
        <f>INDEX('     2022    '!$A$1:$AC$1563,MATCH($D485,'     2022    '!$D$1:$D$1794,0),MATCH(L$1,'     2022    '!$A$1:$AC$1,0))</f>
        <v>125.43440000000001</v>
      </c>
      <c r="M485" s="152">
        <f>INDEX('     2022    '!$A$1:$AC$1563,MATCH($D485,'     2022    '!$D$1:$D$1794,0),MATCH(M$1,'     2022    '!$A$1:$AC$1,0))</f>
        <v>137.84</v>
      </c>
      <c r="N485" s="153" t="str">
        <f>INDEX('     2022    '!$A$1:$AC$1563,MATCH($D485,'     2022    '!$D$1:$D$1794,0),MATCH(N$1,'     2022    '!$A$1:$AC$1,0))</f>
        <v>30mm</v>
      </c>
      <c r="O485" s="154">
        <f>INDEX('     2022    '!$A$1:$AC$1563,MATCH($D485,'     2022    '!$D$1:$D$1794,0),MATCH(O$1,'     2022    '!$A$1:$AC$1,0))</f>
        <v>10</v>
      </c>
      <c r="P485" s="153">
        <f>INDEX('     2022    '!$A$1:$AC$1563,MATCH($D485,'     2022    '!$D$1:$D$1794,0),MATCH(P$1,'     2022    '!$A$1:$AC$1,0))</f>
        <v>3</v>
      </c>
      <c r="Q485" s="153" t="str">
        <f>INDEX('     2022    '!$A$1:$AC$1563,MATCH($D485,'     2022    '!$D$1:$D$1794,0),MATCH(Q$1,'     2022    '!$A$1:$AC$1,0))</f>
        <v>Yes</v>
      </c>
      <c r="R485" s="155">
        <f>INDEX('     2022    '!$A$1:$AC$1563,MATCH($D485,'     2022    '!$D$1:$D$1794,0),MATCH(R$1,'     2022    '!$A$1:$AC$1,0))</f>
        <v>20</v>
      </c>
      <c r="S485" s="155">
        <f>INDEX('     2022    '!$A$1:$AC$1563,MATCH($D485,'     2022    '!$D$1:$D$1794,0),MATCH(S$1,'     2022    '!$A$1:$AC$1,0))</f>
        <v>3.5</v>
      </c>
      <c r="T485" s="155">
        <f>INDEX('     2022    '!$A$1:$AC$1563,MATCH($D485,'     2022    '!$D$1:$D$1794,0),MATCH(T$1,'     2022    '!$A$1:$AC$1,0))</f>
        <v>0.3</v>
      </c>
      <c r="U485" s="154" t="str">
        <f>INDEX('     2022    '!$A$1:$AC$1563,MATCH($D485,'     2022    '!$D$1:$D$1794,0),MATCH(U$1,'     2022    '!$A$1:$AC$1,0))</f>
        <v>1.4G</v>
      </c>
      <c r="V485" s="153" t="str">
        <f>INDEX('     2022    '!$A$1:$AC$1563,MATCH($D485,'     2022    '!$D$1:$D$1794,0),MATCH(V$1,'     2022    '!$A$1:$AC$1,0))</f>
        <v>UN0336</v>
      </c>
      <c r="W485" s="153" t="str">
        <f>INDEX('     2022    '!$A$1:$AC$1563,MATCH($D485,'     2022    '!$D$1:$D$1794,0),MATCH(W$1,'     2022    '!$A$1:$AC$1,0))</f>
        <v>F4</v>
      </c>
      <c r="X485" s="151" t="str">
        <f>INDEX('     2022    '!$A$1:$AC$1563,MATCH($D485,'     2022    '!$D$1:$D$1794,0),MATCH(X$1,'     2022    '!$A$1:$AC$1,0))</f>
        <v/>
      </c>
      <c r="Y485" s="151" t="str">
        <f>INDEX('     2022    '!$A$1:$AC$1563,MATCH($D485,'     2022    '!$D$1:$D$1794,0),MATCH(Y$1,'     2022    '!$A$1:$AC$1,0))</f>
        <v/>
      </c>
      <c r="Z485" s="156">
        <f>INDEX('     2022    '!$A$1:$AC$1563,MATCH($D485,'     2022    '!$D$1:$D$1794,0),MATCH(Z$1,'     2022    '!$A$1:$AC$1,0))</f>
        <v>8.3199999999999996E-2</v>
      </c>
      <c r="AA485" s="153" t="str">
        <f>INDEX('     2022    '!$A$1:$AC$1563,MATCH($D485,'     2022    '!$D$1:$D$1794,0),MATCH(AA$1,'     2022    '!$A$1:$AC$1,0))</f>
        <v>2806-F4-001971</v>
      </c>
      <c r="AB485" s="153" t="str">
        <f>INDEX('     2022    '!$A$1:$AC$1563,MATCH($D485,'     2022    '!$D$1:$D$1794,0),MATCH(AB$1,'     2022    '!$A$1:$AC$1,0))</f>
        <v>GB/HSE-362528</v>
      </c>
      <c r="AC485" s="153" t="str">
        <f>INDEX('     2022    '!$A$1:$AC$1563,MATCH($D485,'     2022    '!$D$1:$D$1794,0),MATCH(AC$1,'     2022    '!$A$1:$AC$1,0))</f>
        <v>11/30/2030</v>
      </c>
    </row>
    <row r="486" spans="1:29">
      <c r="A486" s="32">
        <f t="shared" si="14"/>
        <v>483</v>
      </c>
      <c r="B486" s="68" t="str">
        <f>INDEX('     2022    '!B$2:B$1794,MATCH(D486,'     2022    '!D$2:D$1794,0))</f>
        <v/>
      </c>
      <c r="C486" s="204" t="str">
        <f>INDEX('     2022    '!C$2:C$1794,MATCH(D486,'     2022    '!D$2:D$1794,0))</f>
        <v>Slice - 13s</v>
      </c>
      <c r="D486" s="205" t="str">
        <f>INDEX('     2022    '!D:D,MATCH(A486,'     2022    '!AF:AF,0))</f>
        <v>CSL1382</v>
      </c>
      <c r="E486" s="204" t="str">
        <f>INDEX('     2022    '!$A$1:$BP$1563,MATCH(D486,'     2022    '!$D$1:$D$1794,0),MATCH(E$1,'     2022    '!$A$1:$BH$1,0))</f>
        <v>13s. Red Mines with whirling flowers (7 Angle)</v>
      </c>
      <c r="F486" s="206" t="str">
        <f>IFERROR(IF(LEFT(INDEX('     2022    '!AD$2:AD$1794,MATCH(D486,'     2022    '!D$2:D$1794,0)),4)="http",HYPERLINK(INDEX('     2022    '!AD$2:AD$1794,MATCH(D486,'     2022    '!D$2:D$1794,0)),"Video"),""),"")</f>
        <v>Video</v>
      </c>
      <c r="G486" s="207">
        <f>INDEX('     2022    '!$A$1:$AC$1563,MATCH($D486,'     2022    '!$D$1:$D$1794,0),MATCH(G$1,'     2022    '!$A$1:$AC$1,0))</f>
        <v>8</v>
      </c>
      <c r="H486" s="150"/>
      <c r="I486" s="152">
        <f>INDEX('     2022    '!$A$1:$AC$1563,MATCH($D486,'     2022    '!$D$1:$D$1794,0),MATCH(I$1,'     2022    '!$A$1:$AC$1,0))</f>
        <v>119.39</v>
      </c>
      <c r="J486" s="150"/>
      <c r="K486" s="151">
        <f t="shared" si="15"/>
        <v>13.85</v>
      </c>
      <c r="L486" s="152">
        <f>INDEX('     2022    '!$A$1:$AC$1563,MATCH($D486,'     2022    '!$D$1:$D$1794,0),MATCH(L$1,'     2022    '!$A$1:$AC$1,0))</f>
        <v>126.03500000000001</v>
      </c>
      <c r="M486" s="152">
        <f>INDEX('     2022    '!$A$1:$AC$1563,MATCH($D486,'     2022    '!$D$1:$D$1794,0),MATCH(M$1,'     2022    '!$A$1:$AC$1,0))</f>
        <v>138.5</v>
      </c>
      <c r="N486" s="153" t="str">
        <f>INDEX('     2022    '!$A$1:$AC$1563,MATCH($D486,'     2022    '!$D$1:$D$1794,0),MATCH(N$1,'     2022    '!$A$1:$AC$1,0))</f>
        <v>30mm</v>
      </c>
      <c r="O486" s="154">
        <f>INDEX('     2022    '!$A$1:$AC$1563,MATCH($D486,'     2022    '!$D$1:$D$1794,0),MATCH(O$1,'     2022    '!$A$1:$AC$1,0))</f>
        <v>10</v>
      </c>
      <c r="P486" s="153">
        <f>INDEX('     2022    '!$A$1:$AC$1563,MATCH($D486,'     2022    '!$D$1:$D$1794,0),MATCH(P$1,'     2022    '!$A$1:$AC$1,0))</f>
        <v>3</v>
      </c>
      <c r="Q486" s="153" t="str">
        <f>INDEX('     2022    '!$A$1:$AC$1563,MATCH($D486,'     2022    '!$D$1:$D$1794,0),MATCH(Q$1,'     2022    '!$A$1:$AC$1,0))</f>
        <v>Yes</v>
      </c>
      <c r="R486" s="155">
        <f>INDEX('     2022    '!$A$1:$AC$1563,MATCH($D486,'     2022    '!$D$1:$D$1794,0),MATCH(R$1,'     2022    '!$A$1:$AC$1,0))</f>
        <v>20</v>
      </c>
      <c r="S486" s="155">
        <f>INDEX('     2022    '!$A$1:$AC$1563,MATCH($D486,'     2022    '!$D$1:$D$1794,0),MATCH(S$1,'     2022    '!$A$1:$AC$1,0))</f>
        <v>3</v>
      </c>
      <c r="T486" s="155">
        <f>INDEX('     2022    '!$A$1:$AC$1563,MATCH($D486,'     2022    '!$D$1:$D$1794,0),MATCH(T$1,'     2022    '!$A$1:$AC$1,0))</f>
        <v>0.3</v>
      </c>
      <c r="U486" s="154" t="str">
        <f>INDEX('     2022    '!$A$1:$AC$1563,MATCH($D486,'     2022    '!$D$1:$D$1794,0),MATCH(U$1,'     2022    '!$A$1:$AC$1,0))</f>
        <v>1.4G</v>
      </c>
      <c r="V486" s="153" t="str">
        <f>INDEX('     2022    '!$A$1:$AC$1563,MATCH($D486,'     2022    '!$D$1:$D$1794,0),MATCH(V$1,'     2022    '!$A$1:$AC$1,0))</f>
        <v>UN0336</v>
      </c>
      <c r="W486" s="153" t="str">
        <f>INDEX('     2022    '!$A$1:$AC$1563,MATCH($D486,'     2022    '!$D$1:$D$1794,0),MATCH(W$1,'     2022    '!$A$1:$AC$1,0))</f>
        <v>F4</v>
      </c>
      <c r="X486" s="151" t="str">
        <f>INDEX('     2022    '!$A$1:$AC$1563,MATCH($D486,'     2022    '!$D$1:$D$1794,0),MATCH(X$1,'     2022    '!$A$1:$AC$1,0))</f>
        <v/>
      </c>
      <c r="Y486" s="151" t="str">
        <f>INDEX('     2022    '!$A$1:$AC$1563,MATCH($D486,'     2022    '!$D$1:$D$1794,0),MATCH(Y$1,'     2022    '!$A$1:$AC$1,0))</f>
        <v/>
      </c>
      <c r="Z486" s="156">
        <f>INDEX('     2022    '!$A$1:$AC$1563,MATCH($D486,'     2022    '!$D$1:$D$1794,0),MATCH(Z$1,'     2022    '!$A$1:$AC$1,0))</f>
        <v>8.3199999999999996E-2</v>
      </c>
      <c r="AA486" s="153" t="str">
        <f>INDEX('     2022    '!$A$1:$AC$1563,MATCH($D486,'     2022    '!$D$1:$D$1794,0),MATCH(AA$1,'     2022    '!$A$1:$AC$1,0))</f>
        <v>2806-F4-001972</v>
      </c>
      <c r="AB486" s="153" t="str">
        <f>INDEX('     2022    '!$A$1:$AC$1563,MATCH($D486,'     2022    '!$D$1:$D$1794,0),MATCH(AB$1,'     2022    '!$A$1:$AC$1,0))</f>
        <v>GB/HSE-362523</v>
      </c>
      <c r="AC486" s="153" t="str">
        <f>INDEX('     2022    '!$A$1:$AC$1563,MATCH($D486,'     2022    '!$D$1:$D$1794,0),MATCH(AC$1,'     2022    '!$A$1:$AC$1,0))</f>
        <v>11/30/2030</v>
      </c>
    </row>
    <row r="487" spans="1:29">
      <c r="A487" s="32">
        <f t="shared" si="14"/>
        <v>484</v>
      </c>
      <c r="B487" s="68" t="str">
        <f>INDEX('     2022    '!B$2:B$1794,MATCH(D487,'     2022    '!D$2:D$1794,0))</f>
        <v/>
      </c>
      <c r="C487" s="204" t="str">
        <f>INDEX('     2022    '!C$2:C$1794,MATCH(D487,'     2022    '!D$2:D$1794,0))</f>
        <v>Slice - 13s</v>
      </c>
      <c r="D487" s="205" t="str">
        <f>INDEX('     2022    '!D:D,MATCH(A487,'     2022    '!AF:AF,0))</f>
        <v>CSL1323</v>
      </c>
      <c r="E487" s="204" t="str">
        <f>INDEX('     2022    '!$A$1:$BP$1563,MATCH(D487,'     2022    '!$D$1:$D$1794,0),MATCH(E$1,'     2022    '!$A$1:$BH$1,0))</f>
        <v>13s. silver spin dragon</v>
      </c>
      <c r="F487" s="206" t="str">
        <f>IFERROR(IF(LEFT(INDEX('     2022    '!AD$2:AD$1794,MATCH(D487,'     2022    '!D$2:D$1794,0)),4)="http",HYPERLINK(INDEX('     2022    '!AD$2:AD$1794,MATCH(D487,'     2022    '!D$2:D$1794,0)),"Video"),""),"")</f>
        <v>Video</v>
      </c>
      <c r="G487" s="207">
        <f>INDEX('     2022    '!$A$1:$AC$1563,MATCH($D487,'     2022    '!$D$1:$D$1794,0),MATCH(G$1,'     2022    '!$A$1:$AC$1,0))</f>
        <v>0</v>
      </c>
      <c r="H487" s="150"/>
      <c r="I487" s="152">
        <f>INDEX('     2022    '!$A$1:$AC$1563,MATCH($D487,'     2022    '!$D$1:$D$1794,0),MATCH(I$1,'     2022    '!$A$1:$AC$1,0))</f>
        <v>124.86</v>
      </c>
      <c r="J487" s="150"/>
      <c r="K487" s="151">
        <f t="shared" si="15"/>
        <v>14.024204582343348</v>
      </c>
      <c r="L487" s="152">
        <f>INDEX('     2022    '!$A$1:$AC$1563,MATCH($D487,'     2022    '!$D$1:$D$1794,0),MATCH(L$1,'     2022    '!$A$1:$AC$1,0))</f>
        <v>127.62026169932446</v>
      </c>
      <c r="M487" s="152">
        <f>INDEX('     2022    '!$A$1:$AC$1563,MATCH($D487,'     2022    '!$D$1:$D$1794,0),MATCH(M$1,'     2022    '!$A$1:$AC$1,0))</f>
        <v>140.24204582343347</v>
      </c>
      <c r="N487" s="153" t="str">
        <f>INDEX('     2022    '!$A$1:$AC$1563,MATCH($D487,'     2022    '!$D$1:$D$1794,0),MATCH(N$1,'     2022    '!$A$1:$AC$1,0))</f>
        <v>30mm</v>
      </c>
      <c r="O487" s="154">
        <f>INDEX('     2022    '!$A$1:$AC$1563,MATCH($D487,'     2022    '!$D$1:$D$1794,0),MATCH(O$1,'     2022    '!$A$1:$AC$1,0))</f>
        <v>10</v>
      </c>
      <c r="P487" s="153">
        <f>INDEX('     2022    '!$A$1:$AC$1563,MATCH($D487,'     2022    '!$D$1:$D$1794,0),MATCH(P$1,'     2022    '!$A$1:$AC$1,0))</f>
        <v>3</v>
      </c>
      <c r="Q487" s="153" t="str">
        <f>INDEX('     2022    '!$A$1:$AC$1563,MATCH($D487,'     2022    '!$D$1:$D$1794,0),MATCH(Q$1,'     2022    '!$A$1:$AC$1,0))</f>
        <v>Yes</v>
      </c>
      <c r="R487" s="155">
        <f>INDEX('     2022    '!$A$1:$AC$1563,MATCH($D487,'     2022    '!$D$1:$D$1794,0),MATCH(R$1,'     2022    '!$A$1:$AC$1,0))</f>
        <v>17</v>
      </c>
      <c r="S487" s="155">
        <f>INDEX('     2022    '!$A$1:$AC$1563,MATCH($D487,'     2022    '!$D$1:$D$1794,0),MATCH(S$1,'     2022    '!$A$1:$AC$1,0))</f>
        <v>3.9</v>
      </c>
      <c r="T487" s="155">
        <f>INDEX('     2022    '!$A$1:$AC$1563,MATCH($D487,'     2022    '!$D$1:$D$1794,0),MATCH(T$1,'     2022    '!$A$1:$AC$1,0))</f>
        <v>0.3</v>
      </c>
      <c r="U487" s="154" t="str">
        <f>INDEX('     2022    '!$A$1:$AC$1563,MATCH($D487,'     2022    '!$D$1:$D$1794,0),MATCH(U$1,'     2022    '!$A$1:$AC$1,0))</f>
        <v>1.4G</v>
      </c>
      <c r="V487" s="153" t="str">
        <f>INDEX('     2022    '!$A$1:$AC$1563,MATCH($D487,'     2022    '!$D$1:$D$1794,0),MATCH(V$1,'     2022    '!$A$1:$AC$1,0))</f>
        <v>UN0336</v>
      </c>
      <c r="W487" s="153" t="str">
        <f>INDEX('     2022    '!$A$1:$AC$1563,MATCH($D487,'     2022    '!$D$1:$D$1794,0),MATCH(W$1,'     2022    '!$A$1:$AC$1,0))</f>
        <v>F4</v>
      </c>
      <c r="X487" s="151" t="str">
        <f>INDEX('     2022    '!$A$1:$AC$1563,MATCH($D487,'     2022    '!$D$1:$D$1794,0),MATCH(X$1,'     2022    '!$A$1:$AC$1,0))</f>
        <v/>
      </c>
      <c r="Y487" s="151" t="str">
        <f>INDEX('     2022    '!$A$1:$AC$1563,MATCH($D487,'     2022    '!$D$1:$D$1794,0),MATCH(Y$1,'     2022    '!$A$1:$AC$1,0))</f>
        <v/>
      </c>
      <c r="Z487" s="156">
        <f>INDEX('     2022    '!$A$1:$AC$1563,MATCH($D487,'     2022    '!$D$1:$D$1794,0),MATCH(Z$1,'     2022    '!$A$1:$AC$1,0))</f>
        <v>8.3199999999999996E-2</v>
      </c>
      <c r="AA487" s="153" t="str">
        <f>INDEX('     2022    '!$A$1:$AC$1563,MATCH($D487,'     2022    '!$D$1:$D$1794,0),MATCH(AA$1,'     2022    '!$A$1:$AC$1,0))</f>
        <v>1008-F4-69249673</v>
      </c>
      <c r="AB487" s="153" t="str">
        <f>INDEX('     2022    '!$A$1:$AC$1563,MATCH($D487,'     2022    '!$D$1:$D$1794,0),MATCH(AB$1,'     2022    '!$A$1:$AC$1,0))</f>
        <v>GB/HSE-351019</v>
      </c>
      <c r="AC487" s="153" t="str">
        <f>INDEX('     2022    '!$A$1:$AC$1563,MATCH($D487,'     2022    '!$D$1:$D$1794,0),MATCH(AC$1,'     2022    '!$A$1:$AC$1,0))</f>
        <v>7/29/2030</v>
      </c>
    </row>
    <row r="488" spans="1:29">
      <c r="A488" s="32">
        <f t="shared" si="14"/>
        <v>485</v>
      </c>
      <c r="B488" s="68" t="str">
        <f>INDEX('     2022    '!B$2:B$1794,MATCH(D488,'     2022    '!D$2:D$1794,0))</f>
        <v/>
      </c>
      <c r="C488" s="204" t="str">
        <f>INDEX('     2022    '!C$2:C$1794,MATCH(D488,'     2022    '!D$2:D$1794,0))</f>
        <v>Slice - 13s</v>
      </c>
      <c r="D488" s="205" t="str">
        <f>INDEX('     2022    '!D:D,MATCH(A488,'     2022    '!AF:AF,0))</f>
        <v>CSL1390</v>
      </c>
      <c r="E488" s="204" t="str">
        <f>INDEX('     2022    '!$A$1:$BP$1563,MATCH(D488,'     2022    '!$D$1:$D$1794,0),MATCH(E$1,'     2022    '!$A$1:$BH$1,0))</f>
        <v>13s. Green gold cyan 3 step mine</v>
      </c>
      <c r="F488" s="206" t="str">
        <f>IFERROR(IF(LEFT(INDEX('     2022    '!AD$2:AD$1794,MATCH(D488,'     2022    '!D$2:D$1794,0)),4)="http",HYPERLINK(INDEX('     2022    '!AD$2:AD$1794,MATCH(D488,'     2022    '!D$2:D$1794,0)),"Video"),""),"")</f>
        <v>Video</v>
      </c>
      <c r="G488" s="207">
        <f>INDEX('     2022    '!$A$1:$AC$1563,MATCH($D488,'     2022    '!$D$1:$D$1794,0),MATCH(G$1,'     2022    '!$A$1:$AC$1,0))</f>
        <v>0</v>
      </c>
      <c r="H488" s="150"/>
      <c r="I488" s="152">
        <f>INDEX('     2022    '!$A$1:$AC$1563,MATCH($D488,'     2022    '!$D$1:$D$1794,0),MATCH(I$1,'     2022    '!$A$1:$AC$1,0))</f>
        <v>118.82</v>
      </c>
      <c r="J488" s="150"/>
      <c r="K488" s="151">
        <f t="shared" si="15"/>
        <v>14.024204582343348</v>
      </c>
      <c r="L488" s="152">
        <f>INDEX('     2022    '!$A$1:$AC$1563,MATCH($D488,'     2022    '!$D$1:$D$1794,0),MATCH(L$1,'     2022    '!$A$1:$AC$1,0))</f>
        <v>127.62026169932446</v>
      </c>
      <c r="M488" s="152">
        <f>INDEX('     2022    '!$A$1:$AC$1563,MATCH($D488,'     2022    '!$D$1:$D$1794,0),MATCH(M$1,'     2022    '!$A$1:$AC$1,0))</f>
        <v>140.24204582343347</v>
      </c>
      <c r="N488" s="153" t="str">
        <f>INDEX('     2022    '!$A$1:$AC$1563,MATCH($D488,'     2022    '!$D$1:$D$1794,0),MATCH(N$1,'     2022    '!$A$1:$AC$1,0))</f>
        <v>30mm</v>
      </c>
      <c r="O488" s="154">
        <f>INDEX('     2022    '!$A$1:$AC$1563,MATCH($D488,'     2022    '!$D$1:$D$1794,0),MATCH(O$1,'     2022    '!$A$1:$AC$1,0))</f>
        <v>10</v>
      </c>
      <c r="P488" s="153">
        <f>INDEX('     2022    '!$A$1:$AC$1563,MATCH($D488,'     2022    '!$D$1:$D$1794,0),MATCH(P$1,'     2022    '!$A$1:$AC$1,0))</f>
        <v>3</v>
      </c>
      <c r="Q488" s="153" t="str">
        <f>INDEX('     2022    '!$A$1:$AC$1563,MATCH($D488,'     2022    '!$D$1:$D$1794,0),MATCH(Q$1,'     2022    '!$A$1:$AC$1,0))</f>
        <v>Yes</v>
      </c>
      <c r="R488" s="155">
        <f>INDEX('     2022    '!$A$1:$AC$1563,MATCH($D488,'     2022    '!$D$1:$D$1794,0),MATCH(R$1,'     2022    '!$A$1:$AC$1,0))</f>
        <v>20</v>
      </c>
      <c r="S488" s="155">
        <f>INDEX('     2022    '!$A$1:$AC$1563,MATCH($D488,'     2022    '!$D$1:$D$1794,0),MATCH(S$1,'     2022    '!$A$1:$AC$1,0))</f>
        <v>3.5</v>
      </c>
      <c r="T488" s="155">
        <f>INDEX('     2022    '!$A$1:$AC$1563,MATCH($D488,'     2022    '!$D$1:$D$1794,0),MATCH(T$1,'     2022    '!$A$1:$AC$1,0))</f>
        <v>0.3</v>
      </c>
      <c r="U488" s="154" t="str">
        <f>INDEX('     2022    '!$A$1:$AC$1563,MATCH($D488,'     2022    '!$D$1:$D$1794,0),MATCH(U$1,'     2022    '!$A$1:$AC$1,0))</f>
        <v>1.4G</v>
      </c>
      <c r="V488" s="153" t="str">
        <f>INDEX('     2022    '!$A$1:$AC$1563,MATCH($D488,'     2022    '!$D$1:$D$1794,0),MATCH(V$1,'     2022    '!$A$1:$AC$1,0))</f>
        <v>UN0336</v>
      </c>
      <c r="W488" s="153" t="str">
        <f>INDEX('     2022    '!$A$1:$AC$1563,MATCH($D488,'     2022    '!$D$1:$D$1794,0),MATCH(W$1,'     2022    '!$A$1:$AC$1,0))</f>
        <v>F4</v>
      </c>
      <c r="X488" s="151" t="str">
        <f>INDEX('     2022    '!$A$1:$AC$1563,MATCH($D488,'     2022    '!$D$1:$D$1794,0),MATCH(X$1,'     2022    '!$A$1:$AC$1,0))</f>
        <v/>
      </c>
      <c r="Y488" s="151" t="str">
        <f>INDEX('     2022    '!$A$1:$AC$1563,MATCH($D488,'     2022    '!$D$1:$D$1794,0),MATCH(Y$1,'     2022    '!$A$1:$AC$1,0))</f>
        <v/>
      </c>
      <c r="Z488" s="156">
        <f>INDEX('     2022    '!$A$1:$AC$1563,MATCH($D488,'     2022    '!$D$1:$D$1794,0),MATCH(Z$1,'     2022    '!$A$1:$AC$1,0))</f>
        <v>8.3199999999999996E-2</v>
      </c>
      <c r="AA488" s="153" t="str">
        <f>INDEX('     2022    '!$A$1:$AC$1563,MATCH($D488,'     2022    '!$D$1:$D$1794,0),MATCH(AA$1,'     2022    '!$A$1:$AC$1,0))</f>
        <v>2806-F4-001972</v>
      </c>
      <c r="AB488" s="153" t="str">
        <f>INDEX('     2022    '!$A$1:$AC$1563,MATCH($D488,'     2022    '!$D$1:$D$1794,0),MATCH(AB$1,'     2022    '!$A$1:$AC$1,0))</f>
        <v>GB/HSE-362531</v>
      </c>
      <c r="AC488" s="153" t="str">
        <f>INDEX('     2022    '!$A$1:$AC$1563,MATCH($D488,'     2022    '!$D$1:$D$1794,0),MATCH(AC$1,'     2022    '!$A$1:$AC$1,0))</f>
        <v>11/30/2030</v>
      </c>
    </row>
    <row r="489" spans="1:29">
      <c r="A489" s="32">
        <f t="shared" si="14"/>
        <v>486</v>
      </c>
      <c r="B489" s="68" t="str">
        <f>INDEX('     2022    '!B$2:B$1794,MATCH(D489,'     2022    '!D$2:D$1794,0))</f>
        <v/>
      </c>
      <c r="C489" s="204" t="str">
        <f>INDEX('     2022    '!C$2:C$1794,MATCH(D489,'     2022    '!D$2:D$1794,0))</f>
        <v>Slice - 13s</v>
      </c>
      <c r="D489" s="205" t="str">
        <f>INDEX('     2022    '!D:D,MATCH(A489,'     2022    '!AF:AF,0))</f>
        <v>CSL1394</v>
      </c>
      <c r="E489" s="204" t="str">
        <f>INDEX('     2022    '!$A$1:$BP$1563,MATCH(D489,'     2022    '!$D$1:$D$1794,0),MATCH(E$1,'     2022    '!$A$1:$BH$1,0))</f>
        <v>13s. Z. Orange blue tail to green storbe mine</v>
      </c>
      <c r="F489" s="206" t="str">
        <f>IFERROR(IF(LEFT(INDEX('     2022    '!AD$2:AD$1794,MATCH(D489,'     2022    '!D$2:D$1794,0)),4)="http",HYPERLINK(INDEX('     2022    '!AD$2:AD$1794,MATCH(D489,'     2022    '!D$2:D$1794,0)),"Video"),""),"")</f>
        <v>Video</v>
      </c>
      <c r="G489" s="207">
        <f>INDEX('     2022    '!$A$1:$AC$1563,MATCH($D489,'     2022    '!$D$1:$D$1794,0),MATCH(G$1,'     2022    '!$A$1:$AC$1,0))</f>
        <v>0</v>
      </c>
      <c r="H489" s="150"/>
      <c r="I489" s="152">
        <f>INDEX('     2022    '!$A$1:$AC$1563,MATCH($D489,'     2022    '!$D$1:$D$1794,0),MATCH(I$1,'     2022    '!$A$1:$AC$1,0))</f>
        <v>121.07</v>
      </c>
      <c r="J489" s="150"/>
      <c r="K489" s="151">
        <f t="shared" si="15"/>
        <v>14.044999999999998</v>
      </c>
      <c r="L489" s="152">
        <f>INDEX('     2022    '!$A$1:$AC$1563,MATCH($D489,'     2022    '!$D$1:$D$1794,0),MATCH(L$1,'     2022    '!$A$1:$AC$1,0))</f>
        <v>127.8095</v>
      </c>
      <c r="M489" s="152">
        <f>INDEX('     2022    '!$A$1:$AC$1563,MATCH($D489,'     2022    '!$D$1:$D$1794,0),MATCH(M$1,'     2022    '!$A$1:$AC$1,0))</f>
        <v>140.44999999999999</v>
      </c>
      <c r="N489" s="153" t="str">
        <f>INDEX('     2022    '!$A$1:$AC$1563,MATCH($D489,'     2022    '!$D$1:$D$1794,0),MATCH(N$1,'     2022    '!$A$1:$AC$1,0))</f>
        <v>30mm</v>
      </c>
      <c r="O489" s="154">
        <f>INDEX('     2022    '!$A$1:$AC$1563,MATCH($D489,'     2022    '!$D$1:$D$1794,0),MATCH(O$1,'     2022    '!$A$1:$AC$1,0))</f>
        <v>10</v>
      </c>
      <c r="P489" s="153">
        <f>INDEX('     2022    '!$A$1:$AC$1563,MATCH($D489,'     2022    '!$D$1:$D$1794,0),MATCH(P$1,'     2022    '!$A$1:$AC$1,0))</f>
        <v>3</v>
      </c>
      <c r="Q489" s="153" t="str">
        <f>INDEX('     2022    '!$A$1:$AC$1563,MATCH($D489,'     2022    '!$D$1:$D$1794,0),MATCH(Q$1,'     2022    '!$A$1:$AC$1,0))</f>
        <v>Yes</v>
      </c>
      <c r="R489" s="155">
        <f>INDEX('     2022    '!$A$1:$AC$1563,MATCH($D489,'     2022    '!$D$1:$D$1794,0),MATCH(R$1,'     2022    '!$A$1:$AC$1,0))</f>
        <v>20</v>
      </c>
      <c r="S489" s="155">
        <f>INDEX('     2022    '!$A$1:$AC$1563,MATCH($D489,'     2022    '!$D$1:$D$1794,0),MATCH(S$1,'     2022    '!$A$1:$AC$1,0))</f>
        <v>3.1</v>
      </c>
      <c r="T489" s="155">
        <f>INDEX('     2022    '!$A$1:$AC$1563,MATCH($D489,'     2022    '!$D$1:$D$1794,0),MATCH(T$1,'     2022    '!$A$1:$AC$1,0))</f>
        <v>0.3</v>
      </c>
      <c r="U489" s="154" t="str">
        <f>INDEX('     2022    '!$A$1:$AC$1563,MATCH($D489,'     2022    '!$D$1:$D$1794,0),MATCH(U$1,'     2022    '!$A$1:$AC$1,0))</f>
        <v>1.4G</v>
      </c>
      <c r="V489" s="153" t="str">
        <f>INDEX('     2022    '!$A$1:$AC$1563,MATCH($D489,'     2022    '!$D$1:$D$1794,0),MATCH(V$1,'     2022    '!$A$1:$AC$1,0))</f>
        <v>UN0336</v>
      </c>
      <c r="W489" s="153" t="str">
        <f>INDEX('     2022    '!$A$1:$AC$1563,MATCH($D489,'     2022    '!$D$1:$D$1794,0),MATCH(W$1,'     2022    '!$A$1:$AC$1,0))</f>
        <v>F4</v>
      </c>
      <c r="X489" s="151" t="str">
        <f>INDEX('     2022    '!$A$1:$AC$1563,MATCH($D489,'     2022    '!$D$1:$D$1794,0),MATCH(X$1,'     2022    '!$A$1:$AC$1,0))</f>
        <v/>
      </c>
      <c r="Y489" s="151" t="str">
        <f>INDEX('     2022    '!$A$1:$AC$1563,MATCH($D489,'     2022    '!$D$1:$D$1794,0),MATCH(Y$1,'     2022    '!$A$1:$AC$1,0))</f>
        <v/>
      </c>
      <c r="Z489" s="156">
        <f>INDEX('     2022    '!$A$1:$AC$1563,MATCH($D489,'     2022    '!$D$1:$D$1794,0),MATCH(Z$1,'     2022    '!$A$1:$AC$1,0))</f>
        <v>9.1999999999999998E-2</v>
      </c>
      <c r="AA489" s="153" t="str">
        <f>INDEX('     2022    '!$A$1:$AC$1563,MATCH($D489,'     2022    '!$D$1:$D$1794,0),MATCH(AA$1,'     2022    '!$A$1:$AC$1,0))</f>
        <v>2806-F4-001971</v>
      </c>
      <c r="AB489" s="153" t="str">
        <f>INDEX('     2022    '!$A$1:$AC$1563,MATCH($D489,'     2022    '!$D$1:$D$1794,0),MATCH(AB$1,'     2022    '!$A$1:$AC$1,0))</f>
        <v>GB/HSE-362535</v>
      </c>
      <c r="AC489" s="153" t="str">
        <f>INDEX('     2022    '!$A$1:$AC$1563,MATCH($D489,'     2022    '!$D$1:$D$1794,0),MATCH(AC$1,'     2022    '!$A$1:$AC$1,0))</f>
        <v>11/30/2030</v>
      </c>
    </row>
    <row r="490" spans="1:29">
      <c r="A490" s="32">
        <f t="shared" si="14"/>
        <v>487</v>
      </c>
      <c r="B490" s="68" t="str">
        <f>INDEX('     2022    '!B$2:B$1794,MATCH(D490,'     2022    '!D$2:D$1794,0))</f>
        <v/>
      </c>
      <c r="C490" s="204" t="str">
        <f>INDEX('     2022    '!C$2:C$1794,MATCH(D490,'     2022    '!D$2:D$1794,0))</f>
        <v>Slice - 13s</v>
      </c>
      <c r="D490" s="205" t="str">
        <f>INDEX('     2022    '!D:D,MATCH(A490,'     2022    '!AF:AF,0))</f>
        <v>CSL1392</v>
      </c>
      <c r="E490" s="204" t="str">
        <f>INDEX('     2022    '!$A$1:$BP$1563,MATCH(D490,'     2022    '!$D$1:$D$1794,0),MATCH(E$1,'     2022    '!$A$1:$BH$1,0))</f>
        <v>13s. Z. Chrysathemum coco w/blue bouquet</v>
      </c>
      <c r="F490" s="206" t="str">
        <f>IFERROR(IF(LEFT(INDEX('     2022    '!AD$2:AD$1794,MATCH(D490,'     2022    '!D$2:D$1794,0)),4)="http",HYPERLINK(INDEX('     2022    '!AD$2:AD$1794,MATCH(D490,'     2022    '!D$2:D$1794,0)),"Video"),""),"")</f>
        <v>Video</v>
      </c>
      <c r="G490" s="207">
        <f>INDEX('     2022    '!$A$1:$AC$1563,MATCH($D490,'     2022    '!$D$1:$D$1794,0),MATCH(G$1,'     2022    '!$A$1:$AC$1,0))</f>
        <v>0</v>
      </c>
      <c r="H490" s="150"/>
      <c r="I490" s="152">
        <f>INDEX('     2022    '!$A$1:$AC$1563,MATCH($D490,'     2022    '!$D$1:$D$1794,0),MATCH(I$1,'     2022    '!$A$1:$AC$1,0))</f>
        <v>121.27</v>
      </c>
      <c r="J490" s="150"/>
      <c r="K490" s="151">
        <f t="shared" si="15"/>
        <v>14.067999999999998</v>
      </c>
      <c r="L490" s="152">
        <f>INDEX('     2022    '!$A$1:$AC$1563,MATCH($D490,'     2022    '!$D$1:$D$1794,0),MATCH(L$1,'     2022    '!$A$1:$AC$1,0))</f>
        <v>128.0188</v>
      </c>
      <c r="M490" s="152">
        <f>INDEX('     2022    '!$A$1:$AC$1563,MATCH($D490,'     2022    '!$D$1:$D$1794,0),MATCH(M$1,'     2022    '!$A$1:$AC$1,0))</f>
        <v>140.67999999999998</v>
      </c>
      <c r="N490" s="153" t="str">
        <f>INDEX('     2022    '!$A$1:$AC$1563,MATCH($D490,'     2022    '!$D$1:$D$1794,0),MATCH(N$1,'     2022    '!$A$1:$AC$1,0))</f>
        <v>30mm</v>
      </c>
      <c r="O490" s="154">
        <f>INDEX('     2022    '!$A$1:$AC$1563,MATCH($D490,'     2022    '!$D$1:$D$1794,0),MATCH(O$1,'     2022    '!$A$1:$AC$1,0))</f>
        <v>10</v>
      </c>
      <c r="P490" s="153">
        <f>INDEX('     2022    '!$A$1:$AC$1563,MATCH($D490,'     2022    '!$D$1:$D$1794,0),MATCH(P$1,'     2022    '!$A$1:$AC$1,0))</f>
        <v>3</v>
      </c>
      <c r="Q490" s="153" t="str">
        <f>INDEX('     2022    '!$A$1:$AC$1563,MATCH($D490,'     2022    '!$D$1:$D$1794,0),MATCH(Q$1,'     2022    '!$A$1:$AC$1,0))</f>
        <v>Yes</v>
      </c>
      <c r="R490" s="155">
        <f>INDEX('     2022    '!$A$1:$AC$1563,MATCH($D490,'     2022    '!$D$1:$D$1794,0),MATCH(R$1,'     2022    '!$A$1:$AC$1,0))</f>
        <v>19</v>
      </c>
      <c r="S490" s="155">
        <f>INDEX('     2022    '!$A$1:$AC$1563,MATCH($D490,'     2022    '!$D$1:$D$1794,0),MATCH(S$1,'     2022    '!$A$1:$AC$1,0))</f>
        <v>3.7</v>
      </c>
      <c r="T490" s="155">
        <f>INDEX('     2022    '!$A$1:$AC$1563,MATCH($D490,'     2022    '!$D$1:$D$1794,0),MATCH(T$1,'     2022    '!$A$1:$AC$1,0))</f>
        <v>0.3</v>
      </c>
      <c r="U490" s="154" t="str">
        <f>INDEX('     2022    '!$A$1:$AC$1563,MATCH($D490,'     2022    '!$D$1:$D$1794,0),MATCH(U$1,'     2022    '!$A$1:$AC$1,0))</f>
        <v>1.4G</v>
      </c>
      <c r="V490" s="153" t="str">
        <f>INDEX('     2022    '!$A$1:$AC$1563,MATCH($D490,'     2022    '!$D$1:$D$1794,0),MATCH(V$1,'     2022    '!$A$1:$AC$1,0))</f>
        <v>UN0336</v>
      </c>
      <c r="W490" s="153" t="str">
        <f>INDEX('     2022    '!$A$1:$AC$1563,MATCH($D490,'     2022    '!$D$1:$D$1794,0),MATCH(W$1,'     2022    '!$A$1:$AC$1,0))</f>
        <v>F4</v>
      </c>
      <c r="X490" s="151" t="str">
        <f>INDEX('     2022    '!$A$1:$AC$1563,MATCH($D490,'     2022    '!$D$1:$D$1794,0),MATCH(X$1,'     2022    '!$A$1:$AC$1,0))</f>
        <v/>
      </c>
      <c r="Y490" s="151" t="str">
        <f>INDEX('     2022    '!$A$1:$AC$1563,MATCH($D490,'     2022    '!$D$1:$D$1794,0),MATCH(Y$1,'     2022    '!$A$1:$AC$1,0))</f>
        <v/>
      </c>
      <c r="Z490" s="156">
        <f>INDEX('     2022    '!$A$1:$AC$1563,MATCH($D490,'     2022    '!$D$1:$D$1794,0),MATCH(Z$1,'     2022    '!$A$1:$AC$1,0))</f>
        <v>7.9699999999999993E-2</v>
      </c>
      <c r="AA490" s="153" t="str">
        <f>INDEX('     2022    '!$A$1:$AC$1563,MATCH($D490,'     2022    '!$D$1:$D$1794,0),MATCH(AA$1,'     2022    '!$A$1:$AC$1,0))</f>
        <v>2806-F4-001972</v>
      </c>
      <c r="AB490" s="153" t="str">
        <f>INDEX('     2022    '!$A$1:$AC$1563,MATCH($D490,'     2022    '!$D$1:$D$1794,0),MATCH(AB$1,'     2022    '!$A$1:$AC$1,0))</f>
        <v>GB/HSE-362533</v>
      </c>
      <c r="AC490" s="153" t="str">
        <f>INDEX('     2022    '!$A$1:$AC$1563,MATCH($D490,'     2022    '!$D$1:$D$1794,0),MATCH(AC$1,'     2022    '!$A$1:$AC$1,0))</f>
        <v>11/30/2030</v>
      </c>
    </row>
    <row r="491" spans="1:29">
      <c r="A491" s="32">
        <f t="shared" si="14"/>
        <v>488</v>
      </c>
      <c r="B491" s="68" t="str">
        <f>INDEX('     2022    '!B$2:B$1794,MATCH(D491,'     2022    '!D$2:D$1794,0))</f>
        <v/>
      </c>
      <c r="C491" s="204" t="str">
        <f>INDEX('     2022    '!C$2:C$1794,MATCH(D491,'     2022    '!D$2:D$1794,0))</f>
        <v>Slice - 13s</v>
      </c>
      <c r="D491" s="205" t="str">
        <f>INDEX('     2022    '!D:D,MATCH(A491,'     2022    '!AF:AF,0))</f>
        <v>CSL1393</v>
      </c>
      <c r="E491" s="204" t="str">
        <f>INDEX('     2022    '!$A$1:$BP$1563,MATCH(D491,'     2022    '!$D$1:$D$1794,0),MATCH(E$1,'     2022    '!$A$1:$BH$1,0))</f>
        <v>13s. Z Green strobe willow to purple/orange/blue with red strobe mine</v>
      </c>
      <c r="F491" s="206" t="str">
        <f>IFERROR(IF(LEFT(INDEX('     2022    '!AD$2:AD$1794,MATCH(D491,'     2022    '!D$2:D$1794,0)),4)="http",HYPERLINK(INDEX('     2022    '!AD$2:AD$1794,MATCH(D491,'     2022    '!D$2:D$1794,0)),"Video"),""),"")</f>
        <v>Video</v>
      </c>
      <c r="G491" s="207">
        <f>INDEX('     2022    '!$A$1:$AC$1563,MATCH($D491,'     2022    '!$D$1:$D$1794,0),MATCH(G$1,'     2022    '!$A$1:$AC$1,0))</f>
        <v>0</v>
      </c>
      <c r="H491" s="150"/>
      <c r="I491" s="152">
        <f>INDEX('     2022    '!$A$1:$AC$1563,MATCH($D491,'     2022    '!$D$1:$D$1794,0),MATCH(I$1,'     2022    '!$A$1:$AC$1,0))</f>
        <v>121.27</v>
      </c>
      <c r="J491" s="150"/>
      <c r="K491" s="151">
        <f t="shared" si="15"/>
        <v>14.067999999999998</v>
      </c>
      <c r="L491" s="152">
        <f>INDEX('     2022    '!$A$1:$AC$1563,MATCH($D491,'     2022    '!$D$1:$D$1794,0),MATCH(L$1,'     2022    '!$A$1:$AC$1,0))</f>
        <v>128.0188</v>
      </c>
      <c r="M491" s="152">
        <f>INDEX('     2022    '!$A$1:$AC$1563,MATCH($D491,'     2022    '!$D$1:$D$1794,0),MATCH(M$1,'     2022    '!$A$1:$AC$1,0))</f>
        <v>140.67999999999998</v>
      </c>
      <c r="N491" s="153" t="str">
        <f>INDEX('     2022    '!$A$1:$AC$1563,MATCH($D491,'     2022    '!$D$1:$D$1794,0),MATCH(N$1,'     2022    '!$A$1:$AC$1,0))</f>
        <v>30mm</v>
      </c>
      <c r="O491" s="154">
        <f>INDEX('     2022    '!$A$1:$AC$1563,MATCH($D491,'     2022    '!$D$1:$D$1794,0),MATCH(O$1,'     2022    '!$A$1:$AC$1,0))</f>
        <v>10</v>
      </c>
      <c r="P491" s="153">
        <f>INDEX('     2022    '!$A$1:$AC$1563,MATCH($D491,'     2022    '!$D$1:$D$1794,0),MATCH(P$1,'     2022    '!$A$1:$AC$1,0))</f>
        <v>3</v>
      </c>
      <c r="Q491" s="153" t="str">
        <f>INDEX('     2022    '!$A$1:$AC$1563,MATCH($D491,'     2022    '!$D$1:$D$1794,0),MATCH(Q$1,'     2022    '!$A$1:$AC$1,0))</f>
        <v>Yes</v>
      </c>
      <c r="R491" s="155">
        <f>INDEX('     2022    '!$A$1:$AC$1563,MATCH($D491,'     2022    '!$D$1:$D$1794,0),MATCH(R$1,'     2022    '!$A$1:$AC$1,0))</f>
        <v>19</v>
      </c>
      <c r="S491" s="155">
        <f>INDEX('     2022    '!$A$1:$AC$1563,MATCH($D491,'     2022    '!$D$1:$D$1794,0),MATCH(S$1,'     2022    '!$A$1:$AC$1,0))</f>
        <v>3.7</v>
      </c>
      <c r="T491" s="155">
        <f>INDEX('     2022    '!$A$1:$AC$1563,MATCH($D491,'     2022    '!$D$1:$D$1794,0),MATCH(T$1,'     2022    '!$A$1:$AC$1,0))</f>
        <v>0.3</v>
      </c>
      <c r="U491" s="154" t="str">
        <f>INDEX('     2022    '!$A$1:$AC$1563,MATCH($D491,'     2022    '!$D$1:$D$1794,0),MATCH(U$1,'     2022    '!$A$1:$AC$1,0))</f>
        <v>1.4G</v>
      </c>
      <c r="V491" s="153" t="str">
        <f>INDEX('     2022    '!$A$1:$AC$1563,MATCH($D491,'     2022    '!$D$1:$D$1794,0),MATCH(V$1,'     2022    '!$A$1:$AC$1,0))</f>
        <v>UN0336</v>
      </c>
      <c r="W491" s="153" t="str">
        <f>INDEX('     2022    '!$A$1:$AC$1563,MATCH($D491,'     2022    '!$D$1:$D$1794,0),MATCH(W$1,'     2022    '!$A$1:$AC$1,0))</f>
        <v>F4</v>
      </c>
      <c r="X491" s="151" t="str">
        <f>INDEX('     2022    '!$A$1:$AC$1563,MATCH($D491,'     2022    '!$D$1:$D$1794,0),MATCH(X$1,'     2022    '!$A$1:$AC$1,0))</f>
        <v/>
      </c>
      <c r="Y491" s="151" t="str">
        <f>INDEX('     2022    '!$A$1:$AC$1563,MATCH($D491,'     2022    '!$D$1:$D$1794,0),MATCH(Y$1,'     2022    '!$A$1:$AC$1,0))</f>
        <v/>
      </c>
      <c r="Z491" s="156">
        <f>INDEX('     2022    '!$A$1:$AC$1563,MATCH($D491,'     2022    '!$D$1:$D$1794,0),MATCH(Z$1,'     2022    '!$A$1:$AC$1,0))</f>
        <v>7.9699999999999993E-2</v>
      </c>
      <c r="AA491" s="153" t="str">
        <f>INDEX('     2022    '!$A$1:$AC$1563,MATCH($D491,'     2022    '!$D$1:$D$1794,0),MATCH(AA$1,'     2022    '!$A$1:$AC$1,0))</f>
        <v>2806-F4-001972</v>
      </c>
      <c r="AB491" s="153" t="str">
        <f>INDEX('     2022    '!$A$1:$AC$1563,MATCH($D491,'     2022    '!$D$1:$D$1794,0),MATCH(AB$1,'     2022    '!$A$1:$AC$1,0))</f>
        <v>GB/HSE-362534</v>
      </c>
      <c r="AC491" s="153" t="str">
        <f>INDEX('     2022    '!$A$1:$AC$1563,MATCH($D491,'     2022    '!$D$1:$D$1794,0),MATCH(AC$1,'     2022    '!$A$1:$AC$1,0))</f>
        <v>11/30/2030</v>
      </c>
    </row>
    <row r="492" spans="1:29">
      <c r="A492" s="32">
        <f t="shared" si="14"/>
        <v>489</v>
      </c>
      <c r="B492" s="68" t="str">
        <f>INDEX('     2022    '!B$2:B$1794,MATCH(D492,'     2022    '!D$2:D$1794,0))</f>
        <v/>
      </c>
      <c r="C492" s="204" t="str">
        <f>INDEX('     2022    '!C$2:C$1794,MATCH(D492,'     2022    '!D$2:D$1794,0))</f>
        <v>Slice - 13s</v>
      </c>
      <c r="D492" s="205" t="str">
        <f>INDEX('     2022    '!D:D,MATCH(A492,'     2022    '!AF:AF,0))</f>
        <v>CSL1354</v>
      </c>
      <c r="E492" s="204" t="str">
        <f>INDEX('     2022    '!$A$1:$BP$1563,MATCH(D492,'     2022    '!$D$1:$D$1794,0),MATCH(E$1,'     2022    '!$A$1:$BH$1,0))</f>
        <v>13s Z. Rainbow bouquet.</v>
      </c>
      <c r="F492" s="206" t="str">
        <f>IFERROR(IF(LEFT(INDEX('     2022    '!AD$2:AD$1794,MATCH(D492,'     2022    '!D$2:D$1794,0)),4)="http",HYPERLINK(INDEX('     2022    '!AD$2:AD$1794,MATCH(D492,'     2022    '!D$2:D$1794,0)),"Video"),""),"")</f>
        <v>Video</v>
      </c>
      <c r="G492" s="207">
        <f>INDEX('     2022    '!$A$1:$AC$1563,MATCH($D492,'     2022    '!$D$1:$D$1794,0),MATCH(G$1,'     2022    '!$A$1:$AC$1,0))</f>
        <v>1</v>
      </c>
      <c r="H492" s="150"/>
      <c r="I492" s="152">
        <f>INDEX('     2022    '!$A$1:$AC$1563,MATCH($D492,'     2022    '!$D$1:$D$1794,0),MATCH(I$1,'     2022    '!$A$1:$AC$1,0))</f>
        <v>121.48</v>
      </c>
      <c r="J492" s="150"/>
      <c r="K492" s="151">
        <f t="shared" si="15"/>
        <v>14.091999999999999</v>
      </c>
      <c r="L492" s="152">
        <f>INDEX('     2022    '!$A$1:$AC$1563,MATCH($D492,'     2022    '!$D$1:$D$1794,0),MATCH(L$1,'     2022    '!$A$1:$AC$1,0))</f>
        <v>128.2372</v>
      </c>
      <c r="M492" s="152">
        <f>INDEX('     2022    '!$A$1:$AC$1563,MATCH($D492,'     2022    '!$D$1:$D$1794,0),MATCH(M$1,'     2022    '!$A$1:$AC$1,0))</f>
        <v>140.91999999999999</v>
      </c>
      <c r="N492" s="153" t="str">
        <f>INDEX('     2022    '!$A$1:$AC$1563,MATCH($D492,'     2022    '!$D$1:$D$1794,0),MATCH(N$1,'     2022    '!$A$1:$AC$1,0))</f>
        <v>30mm</v>
      </c>
      <c r="O492" s="154">
        <f>INDEX('     2022    '!$A$1:$AC$1563,MATCH($D492,'     2022    '!$D$1:$D$1794,0),MATCH(O$1,'     2022    '!$A$1:$AC$1,0))</f>
        <v>10</v>
      </c>
      <c r="P492" s="153">
        <f>INDEX('     2022    '!$A$1:$AC$1563,MATCH($D492,'     2022    '!$D$1:$D$1794,0),MATCH(P$1,'     2022    '!$A$1:$AC$1,0))</f>
        <v>5</v>
      </c>
      <c r="Q492" s="153" t="str">
        <f>INDEX('     2022    '!$A$1:$AC$1563,MATCH($D492,'     2022    '!$D$1:$D$1794,0),MATCH(Q$1,'     2022    '!$A$1:$AC$1,0))</f>
        <v>Yes</v>
      </c>
      <c r="R492" s="155">
        <f>INDEX('     2022    '!$A$1:$AC$1563,MATCH($D492,'     2022    '!$D$1:$D$1794,0),MATCH(R$1,'     2022    '!$A$1:$AC$1,0))</f>
        <v>19.600000000000001</v>
      </c>
      <c r="S492" s="155">
        <f>INDEX('     2022    '!$A$1:$AC$1563,MATCH($D492,'     2022    '!$D$1:$D$1794,0),MATCH(S$1,'     2022    '!$A$1:$AC$1,0))</f>
        <v>3.6</v>
      </c>
      <c r="T492" s="155">
        <f>INDEX('     2022    '!$A$1:$AC$1563,MATCH($D492,'     2022    '!$D$1:$D$1794,0),MATCH(T$1,'     2022    '!$A$1:$AC$1,0))</f>
        <v>0.3</v>
      </c>
      <c r="U492" s="154" t="str">
        <f>INDEX('     2022    '!$A$1:$AC$1563,MATCH($D492,'     2022    '!$D$1:$D$1794,0),MATCH(U$1,'     2022    '!$A$1:$AC$1,0))</f>
        <v>1.4G</v>
      </c>
      <c r="V492" s="153" t="str">
        <f>INDEX('     2022    '!$A$1:$AC$1563,MATCH($D492,'     2022    '!$D$1:$D$1794,0),MATCH(V$1,'     2022    '!$A$1:$AC$1,0))</f>
        <v>UN0336</v>
      </c>
      <c r="W492" s="153" t="str">
        <f>INDEX('     2022    '!$A$1:$AC$1563,MATCH($D492,'     2022    '!$D$1:$D$1794,0),MATCH(W$1,'     2022    '!$A$1:$AC$1,0))</f>
        <v>F4</v>
      </c>
      <c r="X492" s="151" t="str">
        <f>INDEX('     2022    '!$A$1:$AC$1563,MATCH($D492,'     2022    '!$D$1:$D$1794,0),MATCH(X$1,'     2022    '!$A$1:$AC$1,0))</f>
        <v/>
      </c>
      <c r="Y492" s="151" t="str">
        <f>INDEX('     2022    '!$A$1:$AC$1563,MATCH($D492,'     2022    '!$D$1:$D$1794,0),MATCH(Y$1,'     2022    '!$A$1:$AC$1,0))</f>
        <v/>
      </c>
      <c r="Z492" s="156">
        <f>INDEX('     2022    '!$A$1:$AC$1563,MATCH($D492,'     2022    '!$D$1:$D$1794,0),MATCH(Z$1,'     2022    '!$A$1:$AC$1,0))</f>
        <v>7.9699999999999993E-2</v>
      </c>
      <c r="AA492" s="153" t="str">
        <f>INDEX('     2022    '!$A$1:$AC$1563,MATCH($D492,'     2022    '!$D$1:$D$1794,0),MATCH(AA$1,'     2022    '!$A$1:$AC$1,0))</f>
        <v>2806-F4-000624</v>
      </c>
      <c r="AB492" s="153" t="str">
        <f>INDEX('     2022    '!$A$1:$AC$1563,MATCH($D492,'     2022    '!$D$1:$D$1794,0),MATCH(AB$1,'     2022    '!$A$1:$AC$1,0))</f>
        <v>GB/HSE-360547</v>
      </c>
      <c r="AC492" s="153" t="str">
        <f>INDEX('     2022    '!$A$1:$AC$1563,MATCH($D492,'     2022    '!$D$1:$D$1794,0),MATCH(AC$1,'     2022    '!$A$1:$AC$1,0))</f>
        <v>6/8/2029</v>
      </c>
    </row>
    <row r="493" spans="1:29">
      <c r="A493" s="32">
        <f t="shared" si="14"/>
        <v>490</v>
      </c>
      <c r="B493" s="68" t="str">
        <f>INDEX('     2022    '!B$2:B$1794,MATCH(D493,'     2022    '!D$2:D$1794,0))</f>
        <v/>
      </c>
      <c r="C493" s="204" t="str">
        <f>INDEX('     2022    '!C$2:C$1794,MATCH(D493,'     2022    '!D$2:D$1794,0))</f>
        <v>Slice - 13s</v>
      </c>
      <c r="D493" s="205" t="str">
        <f>INDEX('     2022    '!D:D,MATCH(A493,'     2022    '!AF:AF,0))</f>
        <v>CSL1331</v>
      </c>
      <c r="E493" s="204" t="str">
        <f>INDEX('     2022    '!$A$1:$BP$1563,MATCH(D493,'     2022    '!$D$1:$D$1794,0),MATCH(E$1,'     2022    '!$A$1:$BH$1,0))</f>
        <v>13s. Corolla with cyan bouquet.</v>
      </c>
      <c r="F493" s="206" t="str">
        <f>IFERROR(IF(LEFT(INDEX('     2022    '!AD$2:AD$1794,MATCH(D493,'     2022    '!D$2:D$1794,0)),4)="http",HYPERLINK(INDEX('     2022    '!AD$2:AD$1794,MATCH(D493,'     2022    '!D$2:D$1794,0)),"Video"),""),"")</f>
        <v>Video</v>
      </c>
      <c r="G493" s="207">
        <f>INDEX('     2022    '!$A$1:$AC$1563,MATCH($D493,'     2022    '!$D$1:$D$1794,0),MATCH(G$1,'     2022    '!$A$1:$AC$1,0))</f>
        <v>0</v>
      </c>
      <c r="H493" s="150"/>
      <c r="I493" s="152">
        <f>INDEX('     2022    '!$A$1:$AC$1563,MATCH($D493,'     2022    '!$D$1:$D$1794,0),MATCH(I$1,'     2022    '!$A$1:$AC$1,0))</f>
        <v>127.91</v>
      </c>
      <c r="J493" s="150"/>
      <c r="K493" s="151">
        <f t="shared" si="15"/>
        <v>14.837999999999999</v>
      </c>
      <c r="L493" s="152">
        <f>INDEX('     2022    '!$A$1:$AC$1563,MATCH($D493,'     2022    '!$D$1:$D$1794,0),MATCH(L$1,'     2022    '!$A$1:$AC$1,0))</f>
        <v>135.0258</v>
      </c>
      <c r="M493" s="152">
        <f>INDEX('     2022    '!$A$1:$AC$1563,MATCH($D493,'     2022    '!$D$1:$D$1794,0),MATCH(M$1,'     2022    '!$A$1:$AC$1,0))</f>
        <v>148.38</v>
      </c>
      <c r="N493" s="153" t="str">
        <f>INDEX('     2022    '!$A$1:$AC$1563,MATCH($D493,'     2022    '!$D$1:$D$1794,0),MATCH(N$1,'     2022    '!$A$1:$AC$1,0))</f>
        <v>30mm</v>
      </c>
      <c r="O493" s="154">
        <f>INDEX('     2022    '!$A$1:$AC$1563,MATCH($D493,'     2022    '!$D$1:$D$1794,0),MATCH(O$1,'     2022    '!$A$1:$AC$1,0))</f>
        <v>10</v>
      </c>
      <c r="P493" s="153">
        <f>INDEX('     2022    '!$A$1:$AC$1563,MATCH($D493,'     2022    '!$D$1:$D$1794,0),MATCH(P$1,'     2022    '!$A$1:$AC$1,0))</f>
        <v>3</v>
      </c>
      <c r="Q493" s="153" t="str">
        <f>INDEX('     2022    '!$A$1:$AC$1563,MATCH($D493,'     2022    '!$D$1:$D$1794,0),MATCH(Q$1,'     2022    '!$A$1:$AC$1,0))</f>
        <v>Yes</v>
      </c>
      <c r="R493" s="155">
        <f>INDEX('     2022    '!$A$1:$AC$1563,MATCH($D493,'     2022    '!$D$1:$D$1794,0),MATCH(R$1,'     2022    '!$A$1:$AC$1,0))</f>
        <v>17</v>
      </c>
      <c r="S493" s="155">
        <f>INDEX('     2022    '!$A$1:$AC$1563,MATCH($D493,'     2022    '!$D$1:$D$1794,0),MATCH(S$1,'     2022    '!$A$1:$AC$1,0))</f>
        <v>3.9</v>
      </c>
      <c r="T493" s="155">
        <f>INDEX('     2022    '!$A$1:$AC$1563,MATCH($D493,'     2022    '!$D$1:$D$1794,0),MATCH(T$1,'     2022    '!$A$1:$AC$1,0))</f>
        <v>0.3</v>
      </c>
      <c r="U493" s="154" t="str">
        <f>INDEX('     2022    '!$A$1:$AC$1563,MATCH($D493,'     2022    '!$D$1:$D$1794,0),MATCH(U$1,'     2022    '!$A$1:$AC$1,0))</f>
        <v>1.4G</v>
      </c>
      <c r="V493" s="153" t="str">
        <f>INDEX('     2022    '!$A$1:$AC$1563,MATCH($D493,'     2022    '!$D$1:$D$1794,0),MATCH(V$1,'     2022    '!$A$1:$AC$1,0))</f>
        <v>UN0336</v>
      </c>
      <c r="W493" s="153" t="str">
        <f>INDEX('     2022    '!$A$1:$AC$1563,MATCH($D493,'     2022    '!$D$1:$D$1794,0),MATCH(W$1,'     2022    '!$A$1:$AC$1,0))</f>
        <v>F4</v>
      </c>
      <c r="X493" s="151" t="str">
        <f>INDEX('     2022    '!$A$1:$AC$1563,MATCH($D493,'     2022    '!$D$1:$D$1794,0),MATCH(X$1,'     2022    '!$A$1:$AC$1,0))</f>
        <v/>
      </c>
      <c r="Y493" s="151" t="str">
        <f>INDEX('     2022    '!$A$1:$AC$1563,MATCH($D493,'     2022    '!$D$1:$D$1794,0),MATCH(Y$1,'     2022    '!$A$1:$AC$1,0))</f>
        <v/>
      </c>
      <c r="Z493" s="156">
        <f>INDEX('     2022    '!$A$1:$AC$1563,MATCH($D493,'     2022    '!$D$1:$D$1794,0),MATCH(Z$1,'     2022    '!$A$1:$AC$1,0))</f>
        <v>8.3199999999999996E-2</v>
      </c>
      <c r="AA493" s="153" t="str">
        <f>INDEX('     2022    '!$A$1:$AC$1563,MATCH($D493,'     2022    '!$D$1:$D$1794,0),MATCH(AA$1,'     2022    '!$A$1:$AC$1,0))</f>
        <v>1008-F4-69249663</v>
      </c>
      <c r="AB493" s="153" t="str">
        <f>INDEX('     2022    '!$A$1:$AC$1563,MATCH($D493,'     2022    '!$D$1:$D$1794,0),MATCH(AB$1,'     2022    '!$A$1:$AC$1,0))</f>
        <v>GB/HSE-352863</v>
      </c>
      <c r="AC493" s="153" t="str">
        <f>INDEX('     2022    '!$A$1:$AC$1563,MATCH($D493,'     2022    '!$D$1:$D$1794,0),MATCH(AC$1,'     2022    '!$A$1:$AC$1,0))</f>
        <v>6/28/2026</v>
      </c>
    </row>
    <row r="494" spans="1:29">
      <c r="A494" s="32">
        <f t="shared" si="14"/>
        <v>491</v>
      </c>
      <c r="B494" s="68" t="str">
        <f>INDEX('     2022    '!B$2:B$1794,MATCH(D494,'     2022    '!D$2:D$1794,0))</f>
        <v/>
      </c>
      <c r="C494" s="204" t="str">
        <f>INDEX('     2022    '!C$2:C$1794,MATCH(D494,'     2022    '!D$2:D$1794,0))</f>
        <v>Slice - 13s</v>
      </c>
      <c r="D494" s="205" t="str">
        <f>INDEX('     2022    '!D:D,MATCH(A494,'     2022    '!AF:AF,0))</f>
        <v>CSL1345</v>
      </c>
      <c r="E494" s="204" t="str">
        <f>INDEX('     2022    '!$A$1:$BP$1563,MATCH(D494,'     2022    '!$D$1:$D$1794,0),MATCH(E$1,'     2022    '!$A$1:$BH$1,0))</f>
        <v>13s. Green top gold strobe willow tail</v>
      </c>
      <c r="F494" s="206" t="str">
        <f>IFERROR(IF(LEFT(INDEX('     2022    '!AD$2:AD$1794,MATCH(D494,'     2022    '!D$2:D$1794,0)),4)="http",HYPERLINK(INDEX('     2022    '!AD$2:AD$1794,MATCH(D494,'     2022    '!D$2:D$1794,0)),"Video"),""),"")</f>
        <v>Video</v>
      </c>
      <c r="G494" s="207">
        <f>INDEX('     2022    '!$A$1:$AC$1563,MATCH($D494,'     2022    '!$D$1:$D$1794,0),MATCH(G$1,'     2022    '!$A$1:$AC$1,0))</f>
        <v>0</v>
      </c>
      <c r="H494" s="150"/>
      <c r="I494" s="152">
        <f>INDEX('     2022    '!$A$1:$AC$1563,MATCH($D494,'     2022    '!$D$1:$D$1794,0),MATCH(I$1,'     2022    '!$A$1:$AC$1,0))</f>
        <v>128.21</v>
      </c>
      <c r="J494" s="150"/>
      <c r="K494" s="151">
        <f t="shared" si="15"/>
        <v>14.872999999999999</v>
      </c>
      <c r="L494" s="152">
        <f>INDEX('     2022    '!$A$1:$AC$1563,MATCH($D494,'     2022    '!$D$1:$D$1794,0),MATCH(L$1,'     2022    '!$A$1:$AC$1,0))</f>
        <v>135.3443</v>
      </c>
      <c r="M494" s="152">
        <f>INDEX('     2022    '!$A$1:$AC$1563,MATCH($D494,'     2022    '!$D$1:$D$1794,0),MATCH(M$1,'     2022    '!$A$1:$AC$1,0))</f>
        <v>148.72999999999999</v>
      </c>
      <c r="N494" s="153" t="str">
        <f>INDEX('     2022    '!$A$1:$AC$1563,MATCH($D494,'     2022    '!$D$1:$D$1794,0),MATCH(N$1,'     2022    '!$A$1:$AC$1,0))</f>
        <v>30mm</v>
      </c>
      <c r="O494" s="154">
        <f>INDEX('     2022    '!$A$1:$AC$1563,MATCH($D494,'     2022    '!$D$1:$D$1794,0),MATCH(O$1,'     2022    '!$A$1:$AC$1,0))</f>
        <v>10</v>
      </c>
      <c r="P494" s="153">
        <f>INDEX('     2022    '!$A$1:$AC$1563,MATCH($D494,'     2022    '!$D$1:$D$1794,0),MATCH(P$1,'     2022    '!$A$1:$AC$1,0))</f>
        <v>3</v>
      </c>
      <c r="Q494" s="153" t="str">
        <f>INDEX('     2022    '!$A$1:$AC$1563,MATCH($D494,'     2022    '!$D$1:$D$1794,0),MATCH(Q$1,'     2022    '!$A$1:$AC$1,0))</f>
        <v>Yes</v>
      </c>
      <c r="R494" s="155">
        <f>INDEX('     2022    '!$A$1:$AC$1563,MATCH($D494,'     2022    '!$D$1:$D$1794,0),MATCH(R$1,'     2022    '!$A$1:$AC$1,0))</f>
        <v>18</v>
      </c>
      <c r="S494" s="155">
        <f>INDEX('     2022    '!$A$1:$AC$1563,MATCH($D494,'     2022    '!$D$1:$D$1794,0),MATCH(S$1,'     2022    '!$A$1:$AC$1,0))</f>
        <v>3.1</v>
      </c>
      <c r="T494" s="155">
        <f>INDEX('     2022    '!$A$1:$AC$1563,MATCH($D494,'     2022    '!$D$1:$D$1794,0),MATCH(T$1,'     2022    '!$A$1:$AC$1,0))</f>
        <v>0.3</v>
      </c>
      <c r="U494" s="154" t="str">
        <f>INDEX('     2022    '!$A$1:$AC$1563,MATCH($D494,'     2022    '!$D$1:$D$1794,0),MATCH(U$1,'     2022    '!$A$1:$AC$1,0))</f>
        <v>1.3G</v>
      </c>
      <c r="V494" s="153" t="str">
        <f>INDEX('     2022    '!$A$1:$AC$1563,MATCH($D494,'     2022    '!$D$1:$D$1794,0),MATCH(V$1,'     2022    '!$A$1:$AC$1,0))</f>
        <v>UN0335</v>
      </c>
      <c r="W494" s="153" t="str">
        <f>INDEX('     2022    '!$A$1:$AC$1563,MATCH($D494,'     2022    '!$D$1:$D$1794,0),MATCH(W$1,'     2022    '!$A$1:$AC$1,0))</f>
        <v>F4</v>
      </c>
      <c r="X494" s="151" t="str">
        <f>INDEX('     2022    '!$A$1:$AC$1563,MATCH($D494,'     2022    '!$D$1:$D$1794,0),MATCH(X$1,'     2022    '!$A$1:$AC$1,0))</f>
        <v/>
      </c>
      <c r="Y494" s="151" t="str">
        <f>INDEX('     2022    '!$A$1:$AC$1563,MATCH($D494,'     2022    '!$D$1:$D$1794,0),MATCH(Y$1,'     2022    '!$A$1:$AC$1,0))</f>
        <v/>
      </c>
      <c r="Z494" s="156">
        <f>INDEX('     2022    '!$A$1:$AC$1563,MATCH($D494,'     2022    '!$D$1:$D$1794,0),MATCH(Z$1,'     2022    '!$A$1:$AC$1,0))</f>
        <v>8.3199999999999996E-2</v>
      </c>
      <c r="AA494" s="153" t="str">
        <f>INDEX('     2022    '!$A$1:$AC$1563,MATCH($D494,'     2022    '!$D$1:$D$1794,0),MATCH(AA$1,'     2022    '!$A$1:$AC$1,0))</f>
        <v>1008-F4-69249673</v>
      </c>
      <c r="AB494" s="153" t="str">
        <f>INDEX('     2022    '!$A$1:$AC$1563,MATCH($D494,'     2022    '!$D$1:$D$1794,0),MATCH(AB$1,'     2022    '!$A$1:$AC$1,0))</f>
        <v>GB/HSE-355754</v>
      </c>
      <c r="AC494" s="153" t="str">
        <f>INDEX('     2022    '!$A$1:$AC$1563,MATCH($D494,'     2022    '!$D$1:$D$1794,0),MATCH(AC$1,'     2022    '!$A$1:$AC$1,0))</f>
        <v>8/3/2027</v>
      </c>
    </row>
    <row r="495" spans="1:29">
      <c r="A495" s="32">
        <f t="shared" si="14"/>
        <v>492</v>
      </c>
      <c r="B495" s="68" t="str">
        <f>INDEX('     2022    '!B$2:B$1794,MATCH(D495,'     2022    '!D$2:D$1794,0))</f>
        <v/>
      </c>
      <c r="C495" s="204" t="str">
        <f>INDEX('     2022    '!C$2:C$1794,MATCH(D495,'     2022    '!D$2:D$1794,0))</f>
        <v>Slice - 13s</v>
      </c>
      <c r="D495" s="205" t="str">
        <f>INDEX('     2022    '!D:D,MATCH(A495,'     2022    '!AF:AF,0))</f>
        <v>CSL1341</v>
      </c>
      <c r="E495" s="204" t="str">
        <f>INDEX('     2022    '!$A$1:$BP$1563,MATCH(D495,'     2022    '!$D$1:$D$1794,0),MATCH(E$1,'     2022    '!$A$1:$BH$1,0))</f>
        <v>13s. Gold strobe willow, blue dahlia, green strobe bouquet</v>
      </c>
      <c r="F495" s="206" t="str">
        <f>IFERROR(IF(LEFT(INDEX('     2022    '!AD$2:AD$1794,MATCH(D495,'     2022    '!D$2:D$1794,0)),4)="http",HYPERLINK(INDEX('     2022    '!AD$2:AD$1794,MATCH(D495,'     2022    '!D$2:D$1794,0)),"Video"),""),"")</f>
        <v>Video</v>
      </c>
      <c r="G495" s="207">
        <f>INDEX('     2022    '!$A$1:$AC$1563,MATCH($D495,'     2022    '!$D$1:$D$1794,0),MATCH(G$1,'     2022    '!$A$1:$AC$1,0))</f>
        <v>2</v>
      </c>
      <c r="H495" s="150"/>
      <c r="I495" s="152">
        <f>INDEX('     2022    '!$A$1:$AC$1563,MATCH($D495,'     2022    '!$D$1:$D$1794,0),MATCH(I$1,'     2022    '!$A$1:$AC$1,0))</f>
        <v>128.28</v>
      </c>
      <c r="J495" s="150"/>
      <c r="K495" s="151">
        <f t="shared" si="15"/>
        <v>14.881</v>
      </c>
      <c r="L495" s="152">
        <f>INDEX('     2022    '!$A$1:$AC$1563,MATCH($D495,'     2022    '!$D$1:$D$1794,0),MATCH(L$1,'     2022    '!$A$1:$AC$1,0))</f>
        <v>135.4171</v>
      </c>
      <c r="M495" s="152">
        <f>INDEX('     2022    '!$A$1:$AC$1563,MATCH($D495,'     2022    '!$D$1:$D$1794,0),MATCH(M$1,'     2022    '!$A$1:$AC$1,0))</f>
        <v>148.81</v>
      </c>
      <c r="N495" s="153" t="str">
        <f>INDEX('     2022    '!$A$1:$AC$1563,MATCH($D495,'     2022    '!$D$1:$D$1794,0),MATCH(N$1,'     2022    '!$A$1:$AC$1,0))</f>
        <v>30mm</v>
      </c>
      <c r="O495" s="154">
        <f>INDEX('     2022    '!$A$1:$AC$1563,MATCH($D495,'     2022    '!$D$1:$D$1794,0),MATCH(O$1,'     2022    '!$A$1:$AC$1,0))</f>
        <v>10</v>
      </c>
      <c r="P495" s="153">
        <f>INDEX('     2022    '!$A$1:$AC$1563,MATCH($D495,'     2022    '!$D$1:$D$1794,0),MATCH(P$1,'     2022    '!$A$1:$AC$1,0))</f>
        <v>3</v>
      </c>
      <c r="Q495" s="153" t="str">
        <f>INDEX('     2022    '!$A$1:$AC$1563,MATCH($D495,'     2022    '!$D$1:$D$1794,0),MATCH(Q$1,'     2022    '!$A$1:$AC$1,0))</f>
        <v>Yes</v>
      </c>
      <c r="R495" s="155">
        <f>INDEX('     2022    '!$A$1:$AC$1563,MATCH($D495,'     2022    '!$D$1:$D$1794,0),MATCH(R$1,'     2022    '!$A$1:$AC$1,0))</f>
        <v>20</v>
      </c>
      <c r="S495" s="155">
        <f>INDEX('     2022    '!$A$1:$AC$1563,MATCH($D495,'     2022    '!$D$1:$D$1794,0),MATCH(S$1,'     2022    '!$A$1:$AC$1,0))</f>
        <v>2.2000000000000002</v>
      </c>
      <c r="T495" s="155">
        <f>INDEX('     2022    '!$A$1:$AC$1563,MATCH($D495,'     2022    '!$D$1:$D$1794,0),MATCH(T$1,'     2022    '!$A$1:$AC$1,0))</f>
        <v>0.3</v>
      </c>
      <c r="U495" s="154" t="str">
        <f>INDEX('     2022    '!$A$1:$AC$1563,MATCH($D495,'     2022    '!$D$1:$D$1794,0),MATCH(U$1,'     2022    '!$A$1:$AC$1,0))</f>
        <v>1.4G</v>
      </c>
      <c r="V495" s="153" t="str">
        <f>INDEX('     2022    '!$A$1:$AC$1563,MATCH($D495,'     2022    '!$D$1:$D$1794,0),MATCH(V$1,'     2022    '!$A$1:$AC$1,0))</f>
        <v>UN0336</v>
      </c>
      <c r="W495" s="153" t="str">
        <f>INDEX('     2022    '!$A$1:$AC$1563,MATCH($D495,'     2022    '!$D$1:$D$1794,0),MATCH(W$1,'     2022    '!$A$1:$AC$1,0))</f>
        <v>F4</v>
      </c>
      <c r="X495" s="151" t="str">
        <f>INDEX('     2022    '!$A$1:$AC$1563,MATCH($D495,'     2022    '!$D$1:$D$1794,0),MATCH(X$1,'     2022    '!$A$1:$AC$1,0))</f>
        <v/>
      </c>
      <c r="Y495" s="151" t="str">
        <f>INDEX('     2022    '!$A$1:$AC$1563,MATCH($D495,'     2022    '!$D$1:$D$1794,0),MATCH(Y$1,'     2022    '!$A$1:$AC$1,0))</f>
        <v/>
      </c>
      <c r="Z495" s="156">
        <f>INDEX('     2022    '!$A$1:$AC$1563,MATCH($D495,'     2022    '!$D$1:$D$1794,0),MATCH(Z$1,'     2022    '!$A$1:$AC$1,0))</f>
        <v>7.8700000000000006E-2</v>
      </c>
      <c r="AA495" s="153" t="str">
        <f>INDEX('     2022    '!$A$1:$AC$1563,MATCH($D495,'     2022    '!$D$1:$D$1794,0),MATCH(AA$1,'     2022    '!$A$1:$AC$1,0))</f>
        <v>1008-F4-69249663</v>
      </c>
      <c r="AB495" s="153" t="str">
        <f>INDEX('     2022    '!$A$1:$AC$1563,MATCH($D495,'     2022    '!$D$1:$D$1794,0),MATCH(AB$1,'     2022    '!$A$1:$AC$1,0))</f>
        <v>GB/HSE-355752</v>
      </c>
      <c r="AC495" s="153" t="str">
        <f>INDEX('     2022    '!$A$1:$AC$1563,MATCH($D495,'     2022    '!$D$1:$D$1794,0),MATCH(AC$1,'     2022    '!$A$1:$AC$1,0))</f>
        <v>8/3/2027</v>
      </c>
    </row>
    <row r="496" spans="1:29">
      <c r="A496" s="32">
        <f t="shared" si="14"/>
        <v>493</v>
      </c>
      <c r="B496" s="68" t="str">
        <f>INDEX('     2022    '!B$2:B$1794,MATCH(D496,'     2022    '!D$2:D$1794,0))</f>
        <v/>
      </c>
      <c r="C496" s="204" t="str">
        <f>INDEX('     2022    '!C$2:C$1794,MATCH(D496,'     2022    '!D$2:D$1794,0))</f>
        <v>Slice - 13s</v>
      </c>
      <c r="D496" s="205" t="str">
        <f>INDEX('     2022    '!D:D,MATCH(A496,'     2022    '!AF:AF,0))</f>
        <v>CSL1384</v>
      </c>
      <c r="E496" s="204" t="str">
        <f>INDEX('     2022    '!$A$1:$BP$1563,MATCH(D496,'     2022    '!$D$1:$D$1794,0),MATCH(E$1,'     2022    '!$A$1:$BH$1,0))</f>
        <v>13s. Silver moving star w/white strobe mine</v>
      </c>
      <c r="F496" s="206" t="str">
        <f>IFERROR(IF(LEFT(INDEX('     2022    '!AD$2:AD$1794,MATCH(D496,'     2022    '!D$2:D$1794,0)),4)="http",HYPERLINK(INDEX('     2022    '!AD$2:AD$1794,MATCH(D496,'     2022    '!D$2:D$1794,0)),"Video"),""),"")</f>
        <v>Video</v>
      </c>
      <c r="G496" s="207">
        <f>INDEX('     2022    '!$A$1:$AC$1563,MATCH($D496,'     2022    '!$D$1:$D$1794,0),MATCH(G$1,'     2022    '!$A$1:$AC$1,0))</f>
        <v>3</v>
      </c>
      <c r="H496" s="150"/>
      <c r="I496" s="152">
        <f>INDEX('     2022    '!$A$1:$AC$1563,MATCH($D496,'     2022    '!$D$1:$D$1794,0),MATCH(I$1,'     2022    '!$A$1:$AC$1,0))</f>
        <v>134.38999999999999</v>
      </c>
      <c r="J496" s="150"/>
      <c r="K496" s="151">
        <f t="shared" si="15"/>
        <v>15.839391130405488</v>
      </c>
      <c r="L496" s="152">
        <f>INDEX('     2022    '!$A$1:$AC$1563,MATCH($D496,'     2022    '!$D$1:$D$1794,0),MATCH(L$1,'     2022    '!$A$1:$AC$1,0))</f>
        <v>144.13845928668994</v>
      </c>
      <c r="M496" s="152">
        <f>INDEX('     2022    '!$A$1:$AC$1563,MATCH($D496,'     2022    '!$D$1:$D$1794,0),MATCH(M$1,'     2022    '!$A$1:$AC$1,0))</f>
        <v>158.39391130405488</v>
      </c>
      <c r="N496" s="153" t="str">
        <f>INDEX('     2022    '!$A$1:$AC$1563,MATCH($D496,'     2022    '!$D$1:$D$1794,0),MATCH(N$1,'     2022    '!$A$1:$AC$1,0))</f>
        <v>30mm</v>
      </c>
      <c r="O496" s="154">
        <f>INDEX('     2022    '!$A$1:$AC$1563,MATCH($D496,'     2022    '!$D$1:$D$1794,0),MATCH(O$1,'     2022    '!$A$1:$AC$1,0))</f>
        <v>10</v>
      </c>
      <c r="P496" s="153">
        <f>INDEX('     2022    '!$A$1:$AC$1563,MATCH($D496,'     2022    '!$D$1:$D$1794,0),MATCH(P$1,'     2022    '!$A$1:$AC$1,0))</f>
        <v>3</v>
      </c>
      <c r="Q496" s="153" t="str">
        <f>INDEX('     2022    '!$A$1:$AC$1563,MATCH($D496,'     2022    '!$D$1:$D$1794,0),MATCH(Q$1,'     2022    '!$A$1:$AC$1,0))</f>
        <v>Yes</v>
      </c>
      <c r="R496" s="155">
        <f>INDEX('     2022    '!$A$1:$AC$1563,MATCH($D496,'     2022    '!$D$1:$D$1794,0),MATCH(R$1,'     2022    '!$A$1:$AC$1,0))</f>
        <v>20.5</v>
      </c>
      <c r="S496" s="155">
        <f>INDEX('     2022    '!$A$1:$AC$1563,MATCH($D496,'     2022    '!$D$1:$D$1794,0),MATCH(S$1,'     2022    '!$A$1:$AC$1,0))</f>
        <v>3.5</v>
      </c>
      <c r="T496" s="155">
        <f>INDEX('     2022    '!$A$1:$AC$1563,MATCH($D496,'     2022    '!$D$1:$D$1794,0),MATCH(T$1,'     2022    '!$A$1:$AC$1,0))</f>
        <v>0.3</v>
      </c>
      <c r="U496" s="154" t="str">
        <f>INDEX('     2022    '!$A$1:$AC$1563,MATCH($D496,'     2022    '!$D$1:$D$1794,0),MATCH(U$1,'     2022    '!$A$1:$AC$1,0))</f>
        <v>1.4G</v>
      </c>
      <c r="V496" s="153" t="str">
        <f>INDEX('     2022    '!$A$1:$AC$1563,MATCH($D496,'     2022    '!$D$1:$D$1794,0),MATCH(V$1,'     2022    '!$A$1:$AC$1,0))</f>
        <v>UN0336</v>
      </c>
      <c r="W496" s="153" t="str">
        <f>INDEX('     2022    '!$A$1:$AC$1563,MATCH($D496,'     2022    '!$D$1:$D$1794,0),MATCH(W$1,'     2022    '!$A$1:$AC$1,0))</f>
        <v>F4</v>
      </c>
      <c r="X496" s="151" t="str">
        <f>INDEX('     2022    '!$A$1:$AC$1563,MATCH($D496,'     2022    '!$D$1:$D$1794,0),MATCH(X$1,'     2022    '!$A$1:$AC$1,0))</f>
        <v/>
      </c>
      <c r="Y496" s="151" t="str">
        <f>INDEX('     2022    '!$A$1:$AC$1563,MATCH($D496,'     2022    '!$D$1:$D$1794,0),MATCH(Y$1,'     2022    '!$A$1:$AC$1,0))</f>
        <v/>
      </c>
      <c r="Z496" s="156">
        <f>INDEX('     2022    '!$A$1:$AC$1563,MATCH($D496,'     2022    '!$D$1:$D$1794,0),MATCH(Z$1,'     2022    '!$A$1:$AC$1,0))</f>
        <v>8.3159999999999998E-2</v>
      </c>
      <c r="AA496" s="153" t="str">
        <f>INDEX('     2022    '!$A$1:$AC$1563,MATCH($D496,'     2022    '!$D$1:$D$1794,0),MATCH(AA$1,'     2022    '!$A$1:$AC$1,0))</f>
        <v>2806-F4-001972</v>
      </c>
      <c r="AB496" s="153" t="str">
        <f>INDEX('     2022    '!$A$1:$AC$1563,MATCH($D496,'     2022    '!$D$1:$D$1794,0),MATCH(AB$1,'     2022    '!$A$1:$AC$1,0))</f>
        <v>GB/HSE-362525</v>
      </c>
      <c r="AC496" s="153" t="str">
        <f>INDEX('     2022    '!$A$1:$AC$1563,MATCH($D496,'     2022    '!$D$1:$D$1794,0),MATCH(AC$1,'     2022    '!$A$1:$AC$1,0))</f>
        <v>11/30/2030</v>
      </c>
    </row>
    <row r="497" spans="1:29">
      <c r="A497" s="32">
        <f t="shared" si="14"/>
        <v>494</v>
      </c>
      <c r="B497" s="68" t="str">
        <f>INDEX('     2022    '!B$2:B$1794,MATCH(D497,'     2022    '!D$2:D$1794,0))</f>
        <v/>
      </c>
      <c r="C497" s="204" t="str">
        <f>INDEX('     2022    '!C$2:C$1794,MATCH(D497,'     2022    '!D$2:D$1794,0))</f>
        <v>Slice - 13s</v>
      </c>
      <c r="D497" s="205" t="str">
        <f>INDEX('     2022    '!D:D,MATCH(A497,'     2022    '!AF:AF,0))</f>
        <v>CSL1383</v>
      </c>
      <c r="E497" s="204" t="str">
        <f>INDEX('     2022    '!$A$1:$BP$1563,MATCH(D497,'     2022    '!$D$1:$D$1794,0),MATCH(E$1,'     2022    '!$A$1:$BH$1,0))</f>
        <v>13s. Wave to red swimming star</v>
      </c>
      <c r="F497" s="206" t="str">
        <f>IFERROR(IF(LEFT(INDEX('     2022    '!AD$2:AD$1794,MATCH(D497,'     2022    '!D$2:D$1794,0)),4)="http",HYPERLINK(INDEX('     2022    '!AD$2:AD$1794,MATCH(D497,'     2022    '!D$2:D$1794,0)),"Video"),""),"")</f>
        <v>Video</v>
      </c>
      <c r="G497" s="207">
        <f>INDEX('     2022    '!$A$1:$AC$1563,MATCH($D497,'     2022    '!$D$1:$D$1794,0),MATCH(G$1,'     2022    '!$A$1:$AC$1,0))</f>
        <v>0</v>
      </c>
      <c r="H497" s="150"/>
      <c r="I497" s="152">
        <f>INDEX('     2022    '!$A$1:$AC$1563,MATCH($D497,'     2022    '!$D$1:$D$1794,0),MATCH(I$1,'     2022    '!$A$1:$AC$1,0))</f>
        <v>134.4</v>
      </c>
      <c r="J497" s="150"/>
      <c r="K497" s="151">
        <f t="shared" si="15"/>
        <v>15.842345742371302</v>
      </c>
      <c r="L497" s="152">
        <f>INDEX('     2022    '!$A$1:$AC$1563,MATCH($D497,'     2022    '!$D$1:$D$1794,0),MATCH(L$1,'     2022    '!$A$1:$AC$1,0))</f>
        <v>144.16534625557884</v>
      </c>
      <c r="M497" s="152">
        <f>INDEX('     2022    '!$A$1:$AC$1563,MATCH($D497,'     2022    '!$D$1:$D$1794,0),MATCH(M$1,'     2022    '!$A$1:$AC$1,0))</f>
        <v>158.42345742371302</v>
      </c>
      <c r="N497" s="153" t="str">
        <f>INDEX('     2022    '!$A$1:$AC$1563,MATCH($D497,'     2022    '!$D$1:$D$1794,0),MATCH(N$1,'     2022    '!$A$1:$AC$1,0))</f>
        <v>30mm</v>
      </c>
      <c r="O497" s="154">
        <f>INDEX('     2022    '!$A$1:$AC$1563,MATCH($D497,'     2022    '!$D$1:$D$1794,0),MATCH(O$1,'     2022    '!$A$1:$AC$1,0))</f>
        <v>10</v>
      </c>
      <c r="P497" s="153">
        <f>INDEX('     2022    '!$A$1:$AC$1563,MATCH($D497,'     2022    '!$D$1:$D$1794,0),MATCH(P$1,'     2022    '!$A$1:$AC$1,0))</f>
        <v>3</v>
      </c>
      <c r="Q497" s="153" t="str">
        <f>INDEX('     2022    '!$A$1:$AC$1563,MATCH($D497,'     2022    '!$D$1:$D$1794,0),MATCH(Q$1,'     2022    '!$A$1:$AC$1,0))</f>
        <v>Yes</v>
      </c>
      <c r="R497" s="155">
        <f>INDEX('     2022    '!$A$1:$AC$1563,MATCH($D497,'     2022    '!$D$1:$D$1794,0),MATCH(R$1,'     2022    '!$A$1:$AC$1,0))</f>
        <v>20</v>
      </c>
      <c r="S497" s="155">
        <f>INDEX('     2022    '!$A$1:$AC$1563,MATCH($D497,'     2022    '!$D$1:$D$1794,0),MATCH(S$1,'     2022    '!$A$1:$AC$1,0))</f>
        <v>3.5</v>
      </c>
      <c r="T497" s="155">
        <f>INDEX('     2022    '!$A$1:$AC$1563,MATCH($D497,'     2022    '!$D$1:$D$1794,0),MATCH(T$1,'     2022    '!$A$1:$AC$1,0))</f>
        <v>0.3</v>
      </c>
      <c r="U497" s="154" t="str">
        <f>INDEX('     2022    '!$A$1:$AC$1563,MATCH($D497,'     2022    '!$D$1:$D$1794,0),MATCH(U$1,'     2022    '!$A$1:$AC$1,0))</f>
        <v>1.4G</v>
      </c>
      <c r="V497" s="153" t="str">
        <f>INDEX('     2022    '!$A$1:$AC$1563,MATCH($D497,'     2022    '!$D$1:$D$1794,0),MATCH(V$1,'     2022    '!$A$1:$AC$1,0))</f>
        <v>UN0336</v>
      </c>
      <c r="W497" s="153" t="str">
        <f>INDEX('     2022    '!$A$1:$AC$1563,MATCH($D497,'     2022    '!$D$1:$D$1794,0),MATCH(W$1,'     2022    '!$A$1:$AC$1,0))</f>
        <v>F4</v>
      </c>
      <c r="X497" s="151" t="str">
        <f>INDEX('     2022    '!$A$1:$AC$1563,MATCH($D497,'     2022    '!$D$1:$D$1794,0),MATCH(X$1,'     2022    '!$A$1:$AC$1,0))</f>
        <v/>
      </c>
      <c r="Y497" s="151" t="str">
        <f>INDEX('     2022    '!$A$1:$AC$1563,MATCH($D497,'     2022    '!$D$1:$D$1794,0),MATCH(Y$1,'     2022    '!$A$1:$AC$1,0))</f>
        <v/>
      </c>
      <c r="Z497" s="156">
        <f>INDEX('     2022    '!$A$1:$AC$1563,MATCH($D497,'     2022    '!$D$1:$D$1794,0),MATCH(Z$1,'     2022    '!$A$1:$AC$1,0))</f>
        <v>8.3199999999999996E-2</v>
      </c>
      <c r="AA497" s="153" t="str">
        <f>INDEX('     2022    '!$A$1:$AC$1563,MATCH($D497,'     2022    '!$D$1:$D$1794,0),MATCH(AA$1,'     2022    '!$A$1:$AC$1,0))</f>
        <v>2806-F4-001972</v>
      </c>
      <c r="AB497" s="153" t="str">
        <f>INDEX('     2022    '!$A$1:$AC$1563,MATCH($D497,'     2022    '!$D$1:$D$1794,0),MATCH(AB$1,'     2022    '!$A$1:$AC$1,0))</f>
        <v>GB/HSE-362524</v>
      </c>
      <c r="AC497" s="153" t="str">
        <f>INDEX('     2022    '!$A$1:$AC$1563,MATCH($D497,'     2022    '!$D$1:$D$1794,0),MATCH(AC$1,'     2022    '!$A$1:$AC$1,0))</f>
        <v>11/30/2030</v>
      </c>
    </row>
    <row r="498" spans="1:29">
      <c r="A498" s="32">
        <f t="shared" si="14"/>
        <v>495</v>
      </c>
      <c r="B498" s="68" t="str">
        <f>INDEX('     2022    '!B$2:B$1794,MATCH(D498,'     2022    '!D$2:D$1794,0))</f>
        <v/>
      </c>
      <c r="C498" s="204" t="str">
        <f>INDEX('     2022    '!C$2:C$1794,MATCH(D498,'     2022    '!D$2:D$1794,0))</f>
        <v>Slice - 15s</v>
      </c>
      <c r="D498" s="205" t="str">
        <f>INDEX('     2022    '!D:D,MATCH(A498,'     2022    '!AF:AF,0))</f>
        <v>CSL1501</v>
      </c>
      <c r="E498" s="204" t="str">
        <f>INDEX('     2022    '!$A$1:$BP$1563,MATCH(D498,'     2022    '!$D$1:$D$1794,0),MATCH(E$1,'     2022    '!$A$1:$BH$1,0))</f>
        <v>15s. Rainbow</v>
      </c>
      <c r="F498" s="206" t="str">
        <f>IFERROR(IF(LEFT(INDEX('     2022    '!AD$2:AD$1794,MATCH(D498,'     2022    '!D$2:D$1794,0)),4)="http",HYPERLINK(INDEX('     2022    '!AD$2:AD$1794,MATCH(D498,'     2022    '!D$2:D$1794,0)),"Video"),""),"")</f>
        <v>Video</v>
      </c>
      <c r="G498" s="207">
        <f>INDEX('     2022    '!$A$1:$AC$1563,MATCH($D498,'     2022    '!$D$1:$D$1794,0),MATCH(G$1,'     2022    '!$A$1:$AC$1,0))</f>
        <v>0</v>
      </c>
      <c r="H498" s="150"/>
      <c r="I498" s="152">
        <f>INDEX('     2022    '!$A$1:$AC$1563,MATCH($D498,'     2022    '!$D$1:$D$1794,0),MATCH(I$1,'     2022    '!$A$1:$AC$1,0))</f>
        <v>156</v>
      </c>
      <c r="J498" s="150"/>
      <c r="K498" s="151">
        <f t="shared" si="15"/>
        <v>31.096963846120079</v>
      </c>
      <c r="L498" s="152">
        <f>INDEX('     2022    '!$A$1:$AC$1563,MATCH($D498,'     2022    '!$D$1:$D$1794,0),MATCH(L$1,'     2022    '!$A$1:$AC$1,0))</f>
        <v>169.78942259981565</v>
      </c>
      <c r="M498" s="152">
        <f>INDEX('     2022    '!$A$1:$AC$1563,MATCH($D498,'     2022    '!$D$1:$D$1794,0),MATCH(M$1,'     2022    '!$A$1:$AC$1,0))</f>
        <v>186.58178307672048</v>
      </c>
      <c r="N498" s="153" t="str">
        <f>INDEX('     2022    '!$A$1:$AC$1563,MATCH($D498,'     2022    '!$D$1:$D$1794,0),MATCH(N$1,'     2022    '!$A$1:$AC$1,0))</f>
        <v>38mm</v>
      </c>
      <c r="O498" s="154">
        <f>INDEX('     2022    '!$A$1:$AC$1563,MATCH($D498,'     2022    '!$D$1:$D$1794,0),MATCH(O$1,'     2022    '!$A$1:$AC$1,0))</f>
        <v>6</v>
      </c>
      <c r="P498" s="153">
        <f>INDEX('     2022    '!$A$1:$AC$1563,MATCH($D498,'     2022    '!$D$1:$D$1794,0),MATCH(P$1,'     2022    '!$A$1:$AC$1,0))</f>
        <v>3</v>
      </c>
      <c r="Q498" s="153" t="str">
        <f>INDEX('     2022    '!$A$1:$AC$1563,MATCH($D498,'     2022    '!$D$1:$D$1794,0),MATCH(Q$1,'     2022    '!$A$1:$AC$1,0))</f>
        <v>Yes</v>
      </c>
      <c r="R498" s="155">
        <f>INDEX('     2022    '!$A$1:$AC$1563,MATCH($D498,'     2022    '!$D$1:$D$1794,0),MATCH(R$1,'     2022    '!$A$1:$AC$1,0))</f>
        <v>21</v>
      </c>
      <c r="S498" s="155">
        <f>INDEX('     2022    '!$A$1:$AC$1563,MATCH($D498,'     2022    '!$D$1:$D$1794,0),MATCH(S$1,'     2022    '!$A$1:$AC$1,0))</f>
        <v>4</v>
      </c>
      <c r="T498" s="155">
        <f>INDEX('     2022    '!$A$1:$AC$1563,MATCH($D498,'     2022    '!$D$1:$D$1794,0),MATCH(T$1,'     2022    '!$A$1:$AC$1,0))</f>
        <v>0.3</v>
      </c>
      <c r="U498" s="154" t="str">
        <f>INDEX('     2022    '!$A$1:$AC$1563,MATCH($D498,'     2022    '!$D$1:$D$1794,0),MATCH(U$1,'     2022    '!$A$1:$AC$1,0))</f>
        <v>1.3G</v>
      </c>
      <c r="V498" s="153" t="str">
        <f>INDEX('     2022    '!$A$1:$AC$1563,MATCH($D498,'     2022    '!$D$1:$D$1794,0),MATCH(V$1,'     2022    '!$A$1:$AC$1,0))</f>
        <v>UN0335</v>
      </c>
      <c r="W498" s="153" t="str">
        <f>INDEX('     2022    '!$A$1:$AC$1563,MATCH($D498,'     2022    '!$D$1:$D$1794,0),MATCH(W$1,'     2022    '!$A$1:$AC$1,0))</f>
        <v>F4</v>
      </c>
      <c r="X498" s="151" t="str">
        <f>INDEX('     2022    '!$A$1:$AC$1563,MATCH($D498,'     2022    '!$D$1:$D$1794,0),MATCH(X$1,'     2022    '!$A$1:$AC$1,0))</f>
        <v/>
      </c>
      <c r="Y498" s="151" t="str">
        <f>INDEX('     2022    '!$A$1:$AC$1563,MATCH($D498,'     2022    '!$D$1:$D$1794,0),MATCH(Y$1,'     2022    '!$A$1:$AC$1,0))</f>
        <v/>
      </c>
      <c r="Z498" s="156">
        <f>INDEX('     2022    '!$A$1:$AC$1563,MATCH($D498,'     2022    '!$D$1:$D$1794,0),MATCH(Z$1,'     2022    '!$A$1:$AC$1,0))</f>
        <v>0.1119</v>
      </c>
      <c r="AA498" s="153" t="str">
        <f>INDEX('     2022    '!$A$1:$AC$1563,MATCH($D498,'     2022    '!$D$1:$D$1794,0),MATCH(AA$1,'     2022    '!$A$1:$AC$1,0))</f>
        <v>1008-F4-69249665</v>
      </c>
      <c r="AB498" s="153" t="str">
        <f>INDEX('     2022    '!$A$1:$AC$1563,MATCH($D498,'     2022    '!$D$1:$D$1794,0),MATCH(AB$1,'     2022    '!$A$1:$AC$1,0))</f>
        <v>GB/HSE-351022</v>
      </c>
      <c r="AC498" s="153" t="str">
        <f>INDEX('     2022    '!$A$1:$AC$1563,MATCH($D498,'     2022    '!$D$1:$D$1794,0),MATCH(AC$1,'     2022    '!$A$1:$AC$1,0))</f>
        <v>7/29/2030</v>
      </c>
    </row>
    <row r="499" spans="1:29">
      <c r="A499" s="32">
        <f t="shared" si="14"/>
        <v>496</v>
      </c>
      <c r="B499" s="68" t="str">
        <f>INDEX('     2022    '!B$2:B$1794,MATCH(D499,'     2022    '!D$2:D$1794,0))</f>
        <v/>
      </c>
      <c r="C499" s="204" t="str">
        <f>INDEX('     2022    '!C$2:C$1794,MATCH(D499,'     2022    '!D$2:D$1794,0))</f>
        <v>Slice - 15s</v>
      </c>
      <c r="D499" s="205" t="str">
        <f>INDEX('     2022    '!D:D,MATCH(A499,'     2022    '!AF:AF,0))</f>
        <v>CSL1504</v>
      </c>
      <c r="E499" s="204" t="str">
        <f>INDEX('     2022    '!$A$1:$BP$1563,MATCH(D499,'     2022    '!$D$1:$D$1794,0),MATCH(E$1,'     2022    '!$A$1:$BH$1,0))</f>
        <v>15s. Red Cyan Green - colour change</v>
      </c>
      <c r="F499" s="206" t="str">
        <f>IFERROR(IF(LEFT(INDEX('     2022    '!AD$2:AD$1794,MATCH(D499,'     2022    '!D$2:D$1794,0)),4)="http",HYPERLINK(INDEX('     2022    '!AD$2:AD$1794,MATCH(D499,'     2022    '!D$2:D$1794,0)),"Video"),""),"")</f>
        <v>Video</v>
      </c>
      <c r="G499" s="207">
        <f>INDEX('     2022    '!$A$1:$AC$1563,MATCH($D499,'     2022    '!$D$1:$D$1794,0),MATCH(G$1,'     2022    '!$A$1:$AC$1,0))</f>
        <v>13</v>
      </c>
      <c r="H499" s="150"/>
      <c r="I499" s="152">
        <f>INDEX('     2022    '!$A$1:$AC$1563,MATCH($D499,'     2022    '!$D$1:$D$1794,0),MATCH(I$1,'     2022    '!$A$1:$AC$1,0))</f>
        <v>119.99</v>
      </c>
      <c r="J499" s="150"/>
      <c r="K499" s="151">
        <f t="shared" si="15"/>
        <v>35.501240587002094</v>
      </c>
      <c r="L499" s="152">
        <f>INDEX('     2022    '!$A$1:$AC$1563,MATCH($D499,'     2022    '!$D$1:$D$1794,0),MATCH(L$1,'     2022    '!$A$1:$AC$1,0))</f>
        <v>129.22451573668764</v>
      </c>
      <c r="M499" s="152">
        <f>INDEX('     2022    '!$A$1:$AC$1563,MATCH($D499,'     2022    '!$D$1:$D$1794,0),MATCH(M$1,'     2022    '!$A$1:$AC$1,0))</f>
        <v>142.00496234800838</v>
      </c>
      <c r="N499" s="153" t="str">
        <f>INDEX('     2022    '!$A$1:$AC$1563,MATCH($D499,'     2022    '!$D$1:$D$1794,0),MATCH(N$1,'     2022    '!$A$1:$AC$1,0))</f>
        <v>38mm</v>
      </c>
      <c r="O499" s="154">
        <f>INDEX('     2022    '!$A$1:$AC$1563,MATCH($D499,'     2022    '!$D$1:$D$1794,0),MATCH(O$1,'     2022    '!$A$1:$AC$1,0))</f>
        <v>4</v>
      </c>
      <c r="P499" s="153">
        <f>INDEX('     2022    '!$A$1:$AC$1563,MATCH($D499,'     2022    '!$D$1:$D$1794,0),MATCH(P$1,'     2022    '!$A$1:$AC$1,0))</f>
        <v>3</v>
      </c>
      <c r="Q499" s="153" t="str">
        <f>INDEX('     2022    '!$A$1:$AC$1563,MATCH($D499,'     2022    '!$D$1:$D$1794,0),MATCH(Q$1,'     2022    '!$A$1:$AC$1,0))</f>
        <v>Yes</v>
      </c>
      <c r="R499" s="155">
        <f>INDEX('     2022    '!$A$1:$AC$1563,MATCH($D499,'     2022    '!$D$1:$D$1794,0),MATCH(R$1,'     2022    '!$A$1:$AC$1,0))</f>
        <v>19</v>
      </c>
      <c r="S499" s="155">
        <f>INDEX('     2022    '!$A$1:$AC$1563,MATCH($D499,'     2022    '!$D$1:$D$1794,0),MATCH(S$1,'     2022    '!$A$1:$AC$1,0))</f>
        <v>2.7</v>
      </c>
      <c r="T499" s="155">
        <f>INDEX('     2022    '!$A$1:$AC$1563,MATCH($D499,'     2022    '!$D$1:$D$1794,0),MATCH(T$1,'     2022    '!$A$1:$AC$1,0))</f>
        <v>0.3</v>
      </c>
      <c r="U499" s="154" t="str">
        <f>INDEX('     2022    '!$A$1:$AC$1563,MATCH($D499,'     2022    '!$D$1:$D$1794,0),MATCH(U$1,'     2022    '!$A$1:$AC$1,0))</f>
        <v>1.4G</v>
      </c>
      <c r="V499" s="153" t="str">
        <f>INDEX('     2022    '!$A$1:$AC$1563,MATCH($D499,'     2022    '!$D$1:$D$1794,0),MATCH(V$1,'     2022    '!$A$1:$AC$1,0))</f>
        <v>UN0336</v>
      </c>
      <c r="W499" s="153" t="str">
        <f>INDEX('     2022    '!$A$1:$AC$1563,MATCH($D499,'     2022    '!$D$1:$D$1794,0),MATCH(W$1,'     2022    '!$A$1:$AC$1,0))</f>
        <v>F4</v>
      </c>
      <c r="X499" s="151" t="str">
        <f>INDEX('     2022    '!$A$1:$AC$1563,MATCH($D499,'     2022    '!$D$1:$D$1794,0),MATCH(X$1,'     2022    '!$A$1:$AC$1,0))</f>
        <v/>
      </c>
      <c r="Y499" s="151" t="str">
        <f>INDEX('     2022    '!$A$1:$AC$1563,MATCH($D499,'     2022    '!$D$1:$D$1794,0),MATCH(Y$1,'     2022    '!$A$1:$AC$1,0))</f>
        <v/>
      </c>
      <c r="Z499" s="156">
        <f>INDEX('     2022    '!$A$1:$AC$1563,MATCH($D499,'     2022    '!$D$1:$D$1794,0),MATCH(Z$1,'     2022    '!$A$1:$AC$1,0))</f>
        <v>7.4099999999999999E-2</v>
      </c>
      <c r="AA499" s="153" t="str">
        <f>INDEX('     2022    '!$A$1:$AC$1563,MATCH($D499,'     2022    '!$D$1:$D$1794,0),MATCH(AA$1,'     2022    '!$A$1:$AC$1,0))</f>
        <v>1008-F4-69259801</v>
      </c>
      <c r="AB499" s="153" t="str">
        <f>INDEX('     2022    '!$A$1:$AC$1563,MATCH($D499,'     2022    '!$D$1:$D$1794,0),MATCH(AB$1,'     2022    '!$A$1:$AC$1,0))</f>
        <v>GB/HSE-358722</v>
      </c>
      <c r="AC499" s="153" t="str">
        <f>INDEX('     2022    '!$A$1:$AC$1563,MATCH($D499,'     2022    '!$D$1:$D$1794,0),MATCH(AC$1,'     2022    '!$A$1:$AC$1,0))</f>
        <v>8/15/2028</v>
      </c>
    </row>
    <row r="500" spans="1:29">
      <c r="A500" s="32">
        <f t="shared" si="14"/>
        <v>497</v>
      </c>
      <c r="B500" s="68" t="str">
        <f>INDEX('     2022    '!B$2:B$1794,MATCH(D500,'     2022    '!D$2:D$1794,0))</f>
        <v/>
      </c>
      <c r="C500" s="204" t="str">
        <f>INDEX('     2022    '!C$2:C$1794,MATCH(D500,'     2022    '!D$2:D$1794,0))</f>
        <v>Slice - 15s</v>
      </c>
      <c r="D500" s="205" t="str">
        <f>INDEX('     2022    '!D:D,MATCH(A500,'     2022    '!AF:AF,0))</f>
        <v>CSL1511</v>
      </c>
      <c r="E500" s="204" t="str">
        <f>INDEX('     2022    '!$A$1:$BP$1563,MATCH(D500,'     2022    '!$D$1:$D$1794,0),MATCH(E$1,'     2022    '!$A$1:$BH$1,0))</f>
        <v>15s Z. Red to blue to white strobe</v>
      </c>
      <c r="F500" s="206" t="str">
        <f>IFERROR(IF(LEFT(INDEX('     2022    '!AD$2:AD$1794,MATCH(D500,'     2022    '!D$2:D$1794,0)),4)="http",HYPERLINK(INDEX('     2022    '!AD$2:AD$1794,MATCH(D500,'     2022    '!D$2:D$1794,0)),"Video"),""),"")</f>
        <v>Video</v>
      </c>
      <c r="G500" s="207">
        <f>INDEX('     2022    '!$A$1:$AC$1563,MATCH($D500,'     2022    '!$D$1:$D$1794,0),MATCH(G$1,'     2022    '!$A$1:$AC$1,0))</f>
        <v>0</v>
      </c>
      <c r="H500" s="150"/>
      <c r="I500" s="152">
        <f>INDEX('     2022    '!$A$1:$AC$1563,MATCH($D500,'     2022    '!$D$1:$D$1794,0),MATCH(I$1,'     2022    '!$A$1:$AC$1,0))</f>
        <v>120.29</v>
      </c>
      <c r="J500" s="150"/>
      <c r="K500" s="151">
        <f t="shared" si="15"/>
        <v>35.205779390420894</v>
      </c>
      <c r="L500" s="152">
        <f>INDEX('     2022    '!$A$1:$AC$1563,MATCH($D500,'     2022    '!$D$1:$D$1794,0),MATCH(L$1,'     2022    '!$A$1:$AC$1,0))</f>
        <v>128.14903698113207</v>
      </c>
      <c r="M500" s="152">
        <f>INDEX('     2022    '!$A$1:$AC$1563,MATCH($D500,'     2022    '!$D$1:$D$1794,0),MATCH(M$1,'     2022    '!$A$1:$AC$1,0))</f>
        <v>140.82311756168357</v>
      </c>
      <c r="N500" s="153" t="str">
        <f>INDEX('     2022    '!$A$1:$AC$1563,MATCH($D500,'     2022    '!$D$1:$D$1794,0),MATCH(N$1,'     2022    '!$A$1:$AC$1,0))</f>
        <v>40mm</v>
      </c>
      <c r="O500" s="154">
        <f>INDEX('     2022    '!$A$1:$AC$1563,MATCH($D500,'     2022    '!$D$1:$D$1794,0),MATCH(O$1,'     2022    '!$A$1:$AC$1,0))</f>
        <v>4</v>
      </c>
      <c r="P500" s="153">
        <f>INDEX('     2022    '!$A$1:$AC$1563,MATCH($D500,'     2022    '!$D$1:$D$1794,0),MATCH(P$1,'     2022    '!$A$1:$AC$1,0))</f>
        <v>3</v>
      </c>
      <c r="Q500" s="153" t="str">
        <f>INDEX('     2022    '!$A$1:$AC$1563,MATCH($D500,'     2022    '!$D$1:$D$1794,0),MATCH(Q$1,'     2022    '!$A$1:$AC$1,0))</f>
        <v>Yes</v>
      </c>
      <c r="R500" s="155">
        <f>INDEX('     2022    '!$A$1:$AC$1563,MATCH($D500,'     2022    '!$D$1:$D$1794,0),MATCH(R$1,'     2022    '!$A$1:$AC$1,0))</f>
        <v>19.5</v>
      </c>
      <c r="S500" s="155">
        <f>INDEX('     2022    '!$A$1:$AC$1563,MATCH($D500,'     2022    '!$D$1:$D$1794,0),MATCH(S$1,'     2022    '!$A$1:$AC$1,0))</f>
        <v>2.4</v>
      </c>
      <c r="T500" s="155">
        <f>INDEX('     2022    '!$A$1:$AC$1563,MATCH($D500,'     2022    '!$D$1:$D$1794,0),MATCH(T$1,'     2022    '!$A$1:$AC$1,0))</f>
        <v>0.3</v>
      </c>
      <c r="U500" s="154" t="str">
        <f>INDEX('     2022    '!$A$1:$AC$1563,MATCH($D500,'     2022    '!$D$1:$D$1794,0),MATCH(U$1,'     2022    '!$A$1:$AC$1,0))</f>
        <v>1.4G</v>
      </c>
      <c r="V500" s="153" t="str">
        <f>INDEX('     2022    '!$A$1:$AC$1563,MATCH($D500,'     2022    '!$D$1:$D$1794,0),MATCH(V$1,'     2022    '!$A$1:$AC$1,0))</f>
        <v>UN0336</v>
      </c>
      <c r="W500" s="153" t="str">
        <f>INDEX('     2022    '!$A$1:$AC$1563,MATCH($D500,'     2022    '!$D$1:$D$1794,0),MATCH(W$1,'     2022    '!$A$1:$AC$1,0))</f>
        <v>F4</v>
      </c>
      <c r="X500" s="151" t="str">
        <f>INDEX('     2022    '!$A$1:$AC$1563,MATCH($D500,'     2022    '!$D$1:$D$1794,0),MATCH(X$1,'     2022    '!$A$1:$AC$1,0))</f>
        <v/>
      </c>
      <c r="Y500" s="151" t="str">
        <f>INDEX('     2022    '!$A$1:$AC$1563,MATCH($D500,'     2022    '!$D$1:$D$1794,0),MATCH(Y$1,'     2022    '!$A$1:$AC$1,0))</f>
        <v/>
      </c>
      <c r="Z500" s="156">
        <f>INDEX('     2022    '!$A$1:$AC$1563,MATCH($D500,'     2022    '!$D$1:$D$1794,0),MATCH(Z$1,'     2022    '!$A$1:$AC$1,0))</f>
        <v>7.2499999999999995E-2</v>
      </c>
      <c r="AA500" s="153" t="str">
        <f>INDEX('     2022    '!$A$1:$AC$1563,MATCH($D500,'     2022    '!$D$1:$D$1794,0),MATCH(AA$1,'     2022    '!$A$1:$AC$1,0))</f>
        <v>2806-F4-000054</v>
      </c>
      <c r="AB500" s="153" t="str">
        <f>INDEX('     2022    '!$A$1:$AC$1563,MATCH($D500,'     2022    '!$D$1:$D$1794,0),MATCH(AB$1,'     2022    '!$A$1:$AC$1,0))</f>
        <v>GB/HSE-362537</v>
      </c>
      <c r="AC500" s="153" t="str">
        <f>INDEX('     2022    '!$A$1:$AC$1563,MATCH($D500,'     2022    '!$D$1:$D$1794,0),MATCH(AC$1,'     2022    '!$A$1:$AC$1,0))</f>
        <v>11/30/2030</v>
      </c>
    </row>
    <row r="501" spans="1:29">
      <c r="A501" s="32">
        <f t="shared" si="14"/>
        <v>498</v>
      </c>
      <c r="B501" s="68" t="str">
        <f>INDEX('     2022    '!B$2:B$1794,MATCH(D501,'     2022    '!D$2:D$1794,0))</f>
        <v/>
      </c>
      <c r="C501" s="204" t="str">
        <f>INDEX('     2022    '!C$2:C$1794,MATCH(D501,'     2022    '!D$2:D$1794,0))</f>
        <v>Slice - 19s</v>
      </c>
      <c r="D501" s="205" t="str">
        <f>INDEX('     2022    '!D:D,MATCH(A501,'     2022    '!AF:AF,0))</f>
        <v>CSL1905</v>
      </c>
      <c r="E501" s="204" t="str">
        <f>INDEX('     2022    '!$A$1:$BP$1563,MATCH(D501,'     2022    '!$D$1:$D$1794,0),MATCH(E$1,'     2022    '!$A$1:$BH$1,0))</f>
        <v>19s. Silver spinner</v>
      </c>
      <c r="F501" s="206" t="str">
        <f>IFERROR(IF(LEFT(INDEX('     2022    '!AD$2:AD$1794,MATCH(D501,'     2022    '!D$2:D$1794,0)),4)="http",HYPERLINK(INDEX('     2022    '!AD$2:AD$1794,MATCH(D501,'     2022    '!D$2:D$1794,0)),"Video"),""),"")</f>
        <v>Video</v>
      </c>
      <c r="G501" s="207">
        <f>INDEX('     2022    '!$A$1:$AC$1563,MATCH($D501,'     2022    '!$D$1:$D$1794,0),MATCH(G$1,'     2022    '!$A$1:$AC$1,0))</f>
        <v>4</v>
      </c>
      <c r="H501" s="150"/>
      <c r="I501" s="152">
        <f>INDEX('     2022    '!$A$1:$AC$1563,MATCH($D501,'     2022    '!$D$1:$D$1794,0),MATCH(I$1,'     2022    '!$A$1:$AC$1,0))</f>
        <v>83.88</v>
      </c>
      <c r="J501" s="150"/>
      <c r="K501" s="151">
        <f t="shared" si="15"/>
        <v>17.111519999999999</v>
      </c>
      <c r="L501" s="152">
        <f>INDEX('     2022    '!$A$1:$AC$1563,MATCH($D501,'     2022    '!$D$1:$D$1794,0),MATCH(L$1,'     2022    '!$A$1:$AC$1,0))</f>
        <v>85.557599999999994</v>
      </c>
      <c r="M501" s="152">
        <f>INDEX('     2022    '!$A$1:$AC$1563,MATCH($D501,'     2022    '!$D$1:$D$1794,0),MATCH(M$1,'     2022    '!$A$1:$AC$1,0))</f>
        <v>85.557599999999994</v>
      </c>
      <c r="N501" s="153" t="str">
        <f>INDEX('     2022    '!$A$1:$AC$1563,MATCH($D501,'     2022    '!$D$1:$D$1794,0),MATCH(N$1,'     2022    '!$A$1:$AC$1,0))</f>
        <v>30mm</v>
      </c>
      <c r="O501" s="154">
        <f>INDEX('     2022    '!$A$1:$AC$1563,MATCH($D501,'     2022    '!$D$1:$D$1794,0),MATCH(O$1,'     2022    '!$A$1:$AC$1,0))</f>
        <v>5</v>
      </c>
      <c r="P501" s="153">
        <f>INDEX('     2022    '!$A$1:$AC$1563,MATCH($D501,'     2022    '!$D$1:$D$1794,0),MATCH(P$1,'     2022    '!$A$1:$AC$1,0))</f>
        <v>3</v>
      </c>
      <c r="Q501" s="153" t="str">
        <f>INDEX('     2022    '!$A$1:$AC$1563,MATCH($D501,'     2022    '!$D$1:$D$1794,0),MATCH(Q$1,'     2022    '!$A$1:$AC$1,0))</f>
        <v>Yes</v>
      </c>
      <c r="R501" s="155">
        <f>INDEX('     2022    '!$A$1:$AC$1563,MATCH($D501,'     2022    '!$D$1:$D$1794,0),MATCH(R$1,'     2022    '!$A$1:$AC$1,0))</f>
        <v>15</v>
      </c>
      <c r="S501" s="155">
        <f>INDEX('     2022    '!$A$1:$AC$1563,MATCH($D501,'     2022    '!$D$1:$D$1794,0),MATCH(S$1,'     2022    '!$A$1:$AC$1,0))</f>
        <v>2</v>
      </c>
      <c r="T501" s="155">
        <f>INDEX('     2022    '!$A$1:$AC$1563,MATCH($D501,'     2022    '!$D$1:$D$1794,0),MATCH(T$1,'     2022    '!$A$1:$AC$1,0))</f>
        <v>0.3</v>
      </c>
      <c r="U501" s="154" t="str">
        <f>INDEX('     2022    '!$A$1:$AC$1563,MATCH($D501,'     2022    '!$D$1:$D$1794,0),MATCH(U$1,'     2022    '!$A$1:$AC$1,0))</f>
        <v>1.4G</v>
      </c>
      <c r="V501" s="153" t="str">
        <f>INDEX('     2022    '!$A$1:$AC$1563,MATCH($D501,'     2022    '!$D$1:$D$1794,0),MATCH(V$1,'     2022    '!$A$1:$AC$1,0))</f>
        <v>UN0336</v>
      </c>
      <c r="W501" s="153" t="str">
        <f>INDEX('     2022    '!$A$1:$AC$1563,MATCH($D501,'     2022    '!$D$1:$D$1794,0),MATCH(W$1,'     2022    '!$A$1:$AC$1,0))</f>
        <v>F4</v>
      </c>
      <c r="X501" s="151" t="str">
        <f>INDEX('     2022    '!$A$1:$AC$1563,MATCH($D501,'     2022    '!$D$1:$D$1794,0),MATCH(X$1,'     2022    '!$A$1:$AC$1,0))</f>
        <v/>
      </c>
      <c r="Y501" s="151" t="str">
        <f>INDEX('     2022    '!$A$1:$AC$1563,MATCH($D501,'     2022    '!$D$1:$D$1794,0),MATCH(Y$1,'     2022    '!$A$1:$AC$1,0))</f>
        <v/>
      </c>
      <c r="Z501" s="156">
        <f>INDEX('     2022    '!$A$1:$AC$1563,MATCH($D501,'     2022    '!$D$1:$D$1794,0),MATCH(Z$1,'     2022    '!$A$1:$AC$1,0))</f>
        <v>5.7959999999999998E-2</v>
      </c>
      <c r="AA501" s="153" t="str">
        <f>INDEX('     2022    '!$A$1:$AC$1563,MATCH($D501,'     2022    '!$D$1:$D$1794,0),MATCH(AA$1,'     2022    '!$A$1:$AC$1,0))</f>
        <v>1008-F4-69249672</v>
      </c>
      <c r="AB501" s="153" t="str">
        <f>INDEX('     2022    '!$A$1:$AC$1563,MATCH($D501,'     2022    '!$D$1:$D$1794,0),MATCH(AB$1,'     2022    '!$A$1:$AC$1,0))</f>
        <v>GB/HSE-340750</v>
      </c>
      <c r="AC501" s="153" t="str">
        <f>INDEX('     2022    '!$A$1:$AC$1563,MATCH($D501,'     2022    '!$D$1:$D$1794,0),MATCH(AC$1,'     2022    '!$A$1:$AC$1,0))</f>
        <v>8/3/2027</v>
      </c>
    </row>
    <row r="502" spans="1:29">
      <c r="A502" s="32">
        <f t="shared" si="14"/>
        <v>499</v>
      </c>
      <c r="B502" s="68" t="str">
        <f>INDEX('     2022    '!B$2:B$1794,MATCH(D502,'     2022    '!D$2:D$1794,0))</f>
        <v/>
      </c>
      <c r="C502" s="204" t="str">
        <f>INDEX('     2022    '!C$2:C$1794,MATCH(D502,'     2022    '!D$2:D$1794,0))</f>
        <v>Slice - 19s</v>
      </c>
      <c r="D502" s="205" t="str">
        <f>INDEX('     2022    '!D:D,MATCH(A502,'     2022    '!AF:AF,0))</f>
        <v>CSL1912</v>
      </c>
      <c r="E502" s="204" t="str">
        <f>INDEX('     2022    '!$A$1:$BP$1563,MATCH(D502,'     2022    '!$D$1:$D$1794,0),MATCH(E$1,'     2022    '!$A$1:$BH$1,0))</f>
        <v>19s. Gold glitter willow w/blue bouquet</v>
      </c>
      <c r="F502" s="206" t="str">
        <f>IFERROR(IF(LEFT(INDEX('     2022    '!AD$2:AD$1794,MATCH(D502,'     2022    '!D$2:D$1794,0)),4)="http",HYPERLINK(INDEX('     2022    '!AD$2:AD$1794,MATCH(D502,'     2022    '!D$2:D$1794,0)),"Video"),""),"")</f>
        <v>Video</v>
      </c>
      <c r="G502" s="207">
        <f>INDEX('     2022    '!$A$1:$AC$1563,MATCH($D502,'     2022    '!$D$1:$D$1794,0),MATCH(G$1,'     2022    '!$A$1:$AC$1,0))</f>
        <v>0</v>
      </c>
      <c r="H502" s="150"/>
      <c r="I502" s="152">
        <f>INDEX('     2022    '!$A$1:$AC$1563,MATCH($D502,'     2022    '!$D$1:$D$1794,0),MATCH(I$1,'     2022    '!$A$1:$AC$1,0))</f>
        <v>90.04</v>
      </c>
      <c r="J502" s="150"/>
      <c r="K502" s="151">
        <f t="shared" si="15"/>
        <v>18.322737212121787</v>
      </c>
      <c r="L502" s="152">
        <f>INDEX('     2022    '!$A$1:$AC$1563,MATCH($D502,'     2022    '!$D$1:$D$1794,0),MATCH(L$1,'     2022    '!$A$1:$AC$1,0))</f>
        <v>91.840800000000002</v>
      </c>
      <c r="M502" s="152">
        <f>INDEX('     2022    '!$A$1:$AC$1563,MATCH($D502,'     2022    '!$D$1:$D$1794,0),MATCH(M$1,'     2022    '!$A$1:$AC$1,0))</f>
        <v>91.613686060608941</v>
      </c>
      <c r="N502" s="153" t="str">
        <f>INDEX('     2022    '!$A$1:$AC$1563,MATCH($D502,'     2022    '!$D$1:$D$1794,0),MATCH(N$1,'     2022    '!$A$1:$AC$1,0))</f>
        <v>30mm</v>
      </c>
      <c r="O502" s="154">
        <f>INDEX('     2022    '!$A$1:$AC$1563,MATCH($D502,'     2022    '!$D$1:$D$1794,0),MATCH(O$1,'     2022    '!$A$1:$AC$1,0))</f>
        <v>5</v>
      </c>
      <c r="P502" s="153">
        <f>INDEX('     2022    '!$A$1:$AC$1563,MATCH($D502,'     2022    '!$D$1:$D$1794,0),MATCH(P$1,'     2022    '!$A$1:$AC$1,0))</f>
        <v>3</v>
      </c>
      <c r="Q502" s="153" t="str">
        <f>INDEX('     2022    '!$A$1:$AC$1563,MATCH($D502,'     2022    '!$D$1:$D$1794,0),MATCH(Q$1,'     2022    '!$A$1:$AC$1,0))</f>
        <v>Yes</v>
      </c>
      <c r="R502" s="155">
        <f>INDEX('     2022    '!$A$1:$AC$1563,MATCH($D502,'     2022    '!$D$1:$D$1794,0),MATCH(R$1,'     2022    '!$A$1:$AC$1,0))</f>
        <v>16</v>
      </c>
      <c r="S502" s="155">
        <f>INDEX('     2022    '!$A$1:$AC$1563,MATCH($D502,'     2022    '!$D$1:$D$1794,0),MATCH(S$1,'     2022    '!$A$1:$AC$1,0))</f>
        <v>2.85</v>
      </c>
      <c r="T502" s="155">
        <f>INDEX('     2022    '!$A$1:$AC$1563,MATCH($D502,'     2022    '!$D$1:$D$1794,0),MATCH(T$1,'     2022    '!$A$1:$AC$1,0))</f>
        <v>0.3</v>
      </c>
      <c r="U502" s="154" t="str">
        <f>INDEX('     2022    '!$A$1:$AC$1563,MATCH($D502,'     2022    '!$D$1:$D$1794,0),MATCH(U$1,'     2022    '!$A$1:$AC$1,0))</f>
        <v>1.4G</v>
      </c>
      <c r="V502" s="153" t="str">
        <f>INDEX('     2022    '!$A$1:$AC$1563,MATCH($D502,'     2022    '!$D$1:$D$1794,0),MATCH(V$1,'     2022    '!$A$1:$AC$1,0))</f>
        <v>UN0336</v>
      </c>
      <c r="W502" s="153" t="str">
        <f>INDEX('     2022    '!$A$1:$AC$1563,MATCH($D502,'     2022    '!$D$1:$D$1794,0),MATCH(W$1,'     2022    '!$A$1:$AC$1,0))</f>
        <v>F4</v>
      </c>
      <c r="X502" s="151" t="str">
        <f>INDEX('     2022    '!$A$1:$AC$1563,MATCH($D502,'     2022    '!$D$1:$D$1794,0),MATCH(X$1,'     2022    '!$A$1:$AC$1,0))</f>
        <v/>
      </c>
      <c r="Y502" s="151" t="str">
        <f>INDEX('     2022    '!$A$1:$AC$1563,MATCH($D502,'     2022    '!$D$1:$D$1794,0),MATCH(Y$1,'     2022    '!$A$1:$AC$1,0))</f>
        <v/>
      </c>
      <c r="Z502" s="156">
        <f>INDEX('     2022    '!$A$1:$AC$1563,MATCH($D502,'     2022    '!$D$1:$D$1794,0),MATCH(Z$1,'     2022    '!$A$1:$AC$1,0))</f>
        <v>5.8000000000000003E-2</v>
      </c>
      <c r="AA502" s="153" t="str">
        <f>INDEX('     2022    '!$A$1:$AC$1563,MATCH($D502,'     2022    '!$D$1:$D$1794,0),MATCH(AA$1,'     2022    '!$A$1:$AC$1,0))</f>
        <v>1008-F4-69249673</v>
      </c>
      <c r="AB502" s="153" t="str">
        <f>INDEX('     2022    '!$A$1:$AC$1563,MATCH($D502,'     2022    '!$D$1:$D$1794,0),MATCH(AB$1,'     2022    '!$A$1:$AC$1,0))</f>
        <v>GB/HSE-351020</v>
      </c>
      <c r="AC502" s="153" t="str">
        <f>INDEX('     2022    '!$A$1:$AC$1563,MATCH($D502,'     2022    '!$D$1:$D$1794,0),MATCH(AC$1,'     2022    '!$A$1:$AC$1,0))</f>
        <v>7/29/2030</v>
      </c>
    </row>
    <row r="503" spans="1:29">
      <c r="A503" s="32">
        <f t="shared" si="14"/>
        <v>500</v>
      </c>
      <c r="B503" s="68" t="str">
        <f>INDEX('     2022    '!B$2:B$1794,MATCH(D503,'     2022    '!D$2:D$1794,0))</f>
        <v/>
      </c>
      <c r="C503" s="204" t="str">
        <f>INDEX('     2022    '!C$2:C$1794,MATCH(D503,'     2022    '!D$2:D$1794,0))</f>
        <v>Slice - 19s</v>
      </c>
      <c r="D503" s="205" t="str">
        <f>INDEX('     2022    '!D:D,MATCH(A503,'     2022    '!AF:AF,0))</f>
        <v>CSL1962</v>
      </c>
      <c r="E503" s="204" t="str">
        <f>INDEX('     2022    '!$A$1:$BP$1563,MATCH(D503,'     2022    '!$D$1:$D$1794,0),MATCH(E$1,'     2022    '!$A$1:$BH$1,0))</f>
        <v>19s. Blue mine gold glitter tail</v>
      </c>
      <c r="F503" s="206" t="str">
        <f>IFERROR(IF(LEFT(INDEX('     2022    '!AD$2:AD$1794,MATCH(D503,'     2022    '!D$2:D$1794,0)),4)="http",HYPERLINK(INDEX('     2022    '!AD$2:AD$1794,MATCH(D503,'     2022    '!D$2:D$1794,0)),"Video"),""),"")</f>
        <v>Video</v>
      </c>
      <c r="G503" s="207">
        <f>INDEX('     2022    '!$A$1:$AC$1563,MATCH($D503,'     2022    '!$D$1:$D$1794,0),MATCH(G$1,'     2022    '!$A$1:$AC$1,0))</f>
        <v>1</v>
      </c>
      <c r="H503" s="150"/>
      <c r="I503" s="152">
        <f>INDEX('     2022    '!$A$1:$AC$1563,MATCH($D503,'     2022    '!$D$1:$D$1794,0),MATCH(I$1,'     2022    '!$A$1:$AC$1,0))</f>
        <v>107.09</v>
      </c>
      <c r="J503" s="150"/>
      <c r="K503" s="151">
        <f t="shared" si="15"/>
        <v>20.526666666666667</v>
      </c>
      <c r="L503" s="152">
        <f>INDEX('     2022    '!$A$1:$AC$1563,MATCH($D503,'     2022    '!$D$1:$D$1794,0),MATCH(L$1,'     2022    '!$A$1:$AC$1,0))</f>
        <v>112.07560000000001</v>
      </c>
      <c r="M503" s="152">
        <f>INDEX('     2022    '!$A$1:$AC$1563,MATCH($D503,'     2022    '!$D$1:$D$1794,0),MATCH(M$1,'     2022    '!$A$1:$AC$1,0))</f>
        <v>123.16000000000001</v>
      </c>
      <c r="N503" s="153" t="str">
        <f>INDEX('     2022    '!$A$1:$AC$1563,MATCH($D503,'     2022    '!$D$1:$D$1794,0),MATCH(N$1,'     2022    '!$A$1:$AC$1,0))</f>
        <v>30mm</v>
      </c>
      <c r="O503" s="154">
        <f>INDEX('     2022    '!$A$1:$AC$1563,MATCH($D503,'     2022    '!$D$1:$D$1794,0),MATCH(O$1,'     2022    '!$A$1:$AC$1,0))</f>
        <v>6</v>
      </c>
      <c r="P503" s="153">
        <f>INDEX('     2022    '!$A$1:$AC$1563,MATCH($D503,'     2022    '!$D$1:$D$1794,0),MATCH(P$1,'     2022    '!$A$1:$AC$1,0))</f>
        <v>5</v>
      </c>
      <c r="Q503" s="153" t="str">
        <f>INDEX('     2022    '!$A$1:$AC$1563,MATCH($D503,'     2022    '!$D$1:$D$1794,0),MATCH(Q$1,'     2022    '!$A$1:$AC$1,0))</f>
        <v>Yes</v>
      </c>
      <c r="R503" s="155">
        <f>INDEX('     2022    '!$A$1:$AC$1563,MATCH($D503,'     2022    '!$D$1:$D$1794,0),MATCH(R$1,'     2022    '!$A$1:$AC$1,0))</f>
        <v>18</v>
      </c>
      <c r="S503" s="155">
        <f>INDEX('     2022    '!$A$1:$AC$1563,MATCH($D503,'     2022    '!$D$1:$D$1794,0),MATCH(S$1,'     2022    '!$A$1:$AC$1,0))</f>
        <v>2.85</v>
      </c>
      <c r="T503" s="155">
        <f>INDEX('     2022    '!$A$1:$AC$1563,MATCH($D503,'     2022    '!$D$1:$D$1794,0),MATCH(T$1,'     2022    '!$A$1:$AC$1,0))</f>
        <v>0.3</v>
      </c>
      <c r="U503" s="154" t="str">
        <f>INDEX('     2022    '!$A$1:$AC$1563,MATCH($D503,'     2022    '!$D$1:$D$1794,0),MATCH(U$1,'     2022    '!$A$1:$AC$1,0))</f>
        <v>1.4G</v>
      </c>
      <c r="V503" s="153" t="str">
        <f>INDEX('     2022    '!$A$1:$AC$1563,MATCH($D503,'     2022    '!$D$1:$D$1794,0),MATCH(V$1,'     2022    '!$A$1:$AC$1,0))</f>
        <v>UN0336</v>
      </c>
      <c r="W503" s="153" t="str">
        <f>INDEX('     2022    '!$A$1:$AC$1563,MATCH($D503,'     2022    '!$D$1:$D$1794,0),MATCH(W$1,'     2022    '!$A$1:$AC$1,0))</f>
        <v>F4</v>
      </c>
      <c r="X503" s="151" t="str">
        <f>INDEX('     2022    '!$A$1:$AC$1563,MATCH($D503,'     2022    '!$D$1:$D$1794,0),MATCH(X$1,'     2022    '!$A$1:$AC$1,0))</f>
        <v/>
      </c>
      <c r="Y503" s="151" t="str">
        <f>INDEX('     2022    '!$A$1:$AC$1563,MATCH($D503,'     2022    '!$D$1:$D$1794,0),MATCH(Y$1,'     2022    '!$A$1:$AC$1,0))</f>
        <v/>
      </c>
      <c r="Z503" s="156">
        <f>INDEX('     2022    '!$A$1:$AC$1563,MATCH($D503,'     2022    '!$D$1:$D$1794,0),MATCH(Z$1,'     2022    '!$A$1:$AC$1,0))</f>
        <v>7.22E-2</v>
      </c>
      <c r="AA503" s="153" t="str">
        <f>INDEX('     2022    '!$A$1:$AC$1563,MATCH($D503,'     2022    '!$D$1:$D$1794,0),MATCH(AA$1,'     2022    '!$A$1:$AC$1,0))</f>
        <v>1008-F4-69249673</v>
      </c>
      <c r="AB503" s="153" t="str">
        <f>INDEX('     2022    '!$A$1:$AC$1563,MATCH($D503,'     2022    '!$D$1:$D$1794,0),MATCH(AB$1,'     2022    '!$A$1:$AC$1,0))</f>
        <v>GB/HSE-358723</v>
      </c>
      <c r="AC503" s="153" t="str">
        <f>INDEX('     2022    '!$A$1:$AC$1563,MATCH($D503,'     2022    '!$D$1:$D$1794,0),MATCH(AC$1,'     2022    '!$A$1:$AC$1,0))</f>
        <v>8/15/2028</v>
      </c>
    </row>
    <row r="504" spans="1:29">
      <c r="A504" s="32">
        <f t="shared" si="14"/>
        <v>501</v>
      </c>
      <c r="B504" s="68" t="str">
        <f>INDEX('     2022    '!B$2:B$1794,MATCH(D504,'     2022    '!D$2:D$1794,0))</f>
        <v/>
      </c>
      <c r="C504" s="204" t="str">
        <f>INDEX('     2022    '!C$2:C$1794,MATCH(D504,'     2022    '!D$2:D$1794,0))</f>
        <v>Slice - 19s</v>
      </c>
      <c r="D504" s="205" t="str">
        <f>INDEX('     2022    '!D:D,MATCH(A504,'     2022    '!AF:AF,0))</f>
        <v>CSL1963</v>
      </c>
      <c r="E504" s="204" t="str">
        <f>INDEX('     2022    '!$A$1:$BP$1563,MATCH(D504,'     2022    '!$D$1:$D$1794,0),MATCH(E$1,'     2022    '!$A$1:$BH$1,0))</f>
        <v>19s. Colour glitter mine and crackling tail</v>
      </c>
      <c r="F504" s="206" t="str">
        <f>IFERROR(IF(LEFT(INDEX('     2022    '!AD$2:AD$1794,MATCH(D504,'     2022    '!D$2:D$1794,0)),4)="http",HYPERLINK(INDEX('     2022    '!AD$2:AD$1794,MATCH(D504,'     2022    '!D$2:D$1794,0)),"Video"),""),"")</f>
        <v>Video</v>
      </c>
      <c r="G504" s="207">
        <f>INDEX('     2022    '!$A$1:$AC$1563,MATCH($D504,'     2022    '!$D$1:$D$1794,0),MATCH(G$1,'     2022    '!$A$1:$AC$1,0))</f>
        <v>0</v>
      </c>
      <c r="H504" s="150"/>
      <c r="I504" s="152">
        <f>INDEX('     2022    '!$A$1:$AC$1563,MATCH($D504,'     2022    '!$D$1:$D$1794,0),MATCH(I$1,'     2022    '!$A$1:$AC$1,0))</f>
        <v>112.13</v>
      </c>
      <c r="J504" s="150"/>
      <c r="K504" s="151">
        <f t="shared" si="15"/>
        <v>21.491666666666664</v>
      </c>
      <c r="L504" s="152">
        <f>INDEX('     2022    '!$A$1:$AC$1563,MATCH($D504,'     2022    '!$D$1:$D$1794,0),MATCH(L$1,'     2022    '!$A$1:$AC$1,0))</f>
        <v>117.3445</v>
      </c>
      <c r="M504" s="152">
        <f>INDEX('     2022    '!$A$1:$AC$1563,MATCH($D504,'     2022    '!$D$1:$D$1794,0),MATCH(M$1,'     2022    '!$A$1:$AC$1,0))</f>
        <v>128.94999999999999</v>
      </c>
      <c r="N504" s="153" t="str">
        <f>INDEX('     2022    '!$A$1:$AC$1563,MATCH($D504,'     2022    '!$D$1:$D$1794,0),MATCH(N$1,'     2022    '!$A$1:$AC$1,0))</f>
        <v>30mm</v>
      </c>
      <c r="O504" s="154">
        <f>INDEX('     2022    '!$A$1:$AC$1563,MATCH($D504,'     2022    '!$D$1:$D$1794,0),MATCH(O$1,'     2022    '!$A$1:$AC$1,0))</f>
        <v>6</v>
      </c>
      <c r="P504" s="153">
        <f>INDEX('     2022    '!$A$1:$AC$1563,MATCH($D504,'     2022    '!$D$1:$D$1794,0),MATCH(P$1,'     2022    '!$A$1:$AC$1,0))</f>
        <v>5</v>
      </c>
      <c r="Q504" s="153" t="str">
        <f>INDEX('     2022    '!$A$1:$AC$1563,MATCH($D504,'     2022    '!$D$1:$D$1794,0),MATCH(Q$1,'     2022    '!$A$1:$AC$1,0))</f>
        <v>Yes</v>
      </c>
      <c r="R504" s="155">
        <f>INDEX('     2022    '!$A$1:$AC$1563,MATCH($D504,'     2022    '!$D$1:$D$1794,0),MATCH(R$1,'     2022    '!$A$1:$AC$1,0))</f>
        <v>14</v>
      </c>
      <c r="S504" s="155">
        <f>INDEX('     2022    '!$A$1:$AC$1563,MATCH($D504,'     2022    '!$D$1:$D$1794,0),MATCH(S$1,'     2022    '!$A$1:$AC$1,0))</f>
        <v>2.85</v>
      </c>
      <c r="T504" s="155">
        <f>INDEX('     2022    '!$A$1:$AC$1563,MATCH($D504,'     2022    '!$D$1:$D$1794,0),MATCH(T$1,'     2022    '!$A$1:$AC$1,0))</f>
        <v>0.3</v>
      </c>
      <c r="U504" s="154" t="str">
        <f>INDEX('     2022    '!$A$1:$AC$1563,MATCH($D504,'     2022    '!$D$1:$D$1794,0),MATCH(U$1,'     2022    '!$A$1:$AC$1,0))</f>
        <v>1.4G</v>
      </c>
      <c r="V504" s="153" t="str">
        <f>INDEX('     2022    '!$A$1:$AC$1563,MATCH($D504,'     2022    '!$D$1:$D$1794,0),MATCH(V$1,'     2022    '!$A$1:$AC$1,0))</f>
        <v>UN0336</v>
      </c>
      <c r="W504" s="153" t="str">
        <f>INDEX('     2022    '!$A$1:$AC$1563,MATCH($D504,'     2022    '!$D$1:$D$1794,0),MATCH(W$1,'     2022    '!$A$1:$AC$1,0))</f>
        <v>F4</v>
      </c>
      <c r="X504" s="151" t="str">
        <f>INDEX('     2022    '!$A$1:$AC$1563,MATCH($D504,'     2022    '!$D$1:$D$1794,0),MATCH(X$1,'     2022    '!$A$1:$AC$1,0))</f>
        <v/>
      </c>
      <c r="Y504" s="151" t="str">
        <f>INDEX('     2022    '!$A$1:$AC$1563,MATCH($D504,'     2022    '!$D$1:$D$1794,0),MATCH(Y$1,'     2022    '!$A$1:$AC$1,0))</f>
        <v/>
      </c>
      <c r="Z504" s="156">
        <f>INDEX('     2022    '!$A$1:$AC$1563,MATCH($D504,'     2022    '!$D$1:$D$1794,0),MATCH(Z$1,'     2022    '!$A$1:$AC$1,0))</f>
        <v>8.6999999999999994E-2</v>
      </c>
      <c r="AA504" s="153" t="str">
        <f>INDEX('     2022    '!$A$1:$AC$1563,MATCH($D504,'     2022    '!$D$1:$D$1794,0),MATCH(AA$1,'     2022    '!$A$1:$AC$1,0))</f>
        <v>1008-F4-69249673</v>
      </c>
      <c r="AB504" s="153" t="str">
        <f>INDEX('     2022    '!$A$1:$AC$1563,MATCH($D504,'     2022    '!$D$1:$D$1794,0),MATCH(AB$1,'     2022    '!$A$1:$AC$1,0))</f>
        <v>GB/HSE-358724</v>
      </c>
      <c r="AC504" s="153" t="str">
        <f>INDEX('     2022    '!$A$1:$AC$1563,MATCH($D504,'     2022    '!$D$1:$D$1794,0),MATCH(AC$1,'     2022    '!$A$1:$AC$1,0))</f>
        <v>8/15/2028</v>
      </c>
    </row>
    <row r="505" spans="1:29">
      <c r="A505" s="32">
        <f t="shared" si="14"/>
        <v>502</v>
      </c>
      <c r="B505" s="68" t="str">
        <f>INDEX('     2022    '!B$2:B$1794,MATCH(D505,'     2022    '!D$2:D$1794,0))</f>
        <v/>
      </c>
      <c r="C505" s="204" t="str">
        <f>INDEX('     2022    '!C$2:C$1794,MATCH(D505,'     2022    '!D$2:D$1794,0))</f>
        <v>Slice - 19s</v>
      </c>
      <c r="D505" s="205" t="str">
        <f>INDEX('     2022    '!D:D,MATCH(A505,'     2022    '!AF:AF,0))</f>
        <v>CSL1910</v>
      </c>
      <c r="E505" s="204" t="str">
        <f>INDEX('     2022    '!$A$1:$BP$1563,MATCH(D505,'     2022    '!$D$1:$D$1794,0),MATCH(E$1,'     2022    '!$A$1:$BH$1,0))</f>
        <v>19s. Red blue bouquet</v>
      </c>
      <c r="F505" s="206" t="str">
        <f>IFERROR(IF(LEFT(INDEX('     2022    '!AD$2:AD$1794,MATCH(D505,'     2022    '!D$2:D$1794,0)),4)="http",HYPERLINK(INDEX('     2022    '!AD$2:AD$1794,MATCH(D505,'     2022    '!D$2:D$1794,0)),"Video"),""),"")</f>
        <v>Video</v>
      </c>
      <c r="G505" s="207">
        <f>INDEX('     2022    '!$A$1:$AC$1563,MATCH($D505,'     2022    '!$D$1:$D$1794,0),MATCH(G$1,'     2022    '!$A$1:$AC$1,0))</f>
        <v>0</v>
      </c>
      <c r="H505" s="150"/>
      <c r="I505" s="152">
        <f>INDEX('     2022    '!$A$1:$AC$1563,MATCH($D505,'     2022    '!$D$1:$D$1794,0),MATCH(I$1,'     2022    '!$A$1:$AC$1,0))</f>
        <v>101.46</v>
      </c>
      <c r="J505" s="150"/>
      <c r="K505" s="151">
        <f t="shared" si="15"/>
        <v>22.894623841172571</v>
      </c>
      <c r="L505" s="152">
        <f>INDEX('     2022    '!$A$1:$AC$1563,MATCH($D505,'     2022    '!$D$1:$D$1794,0),MATCH(L$1,'     2022    '!$A$1:$AC$1,0))</f>
        <v>104.1705384773352</v>
      </c>
      <c r="M505" s="152">
        <f>INDEX('     2022    '!$A$1:$AC$1563,MATCH($D505,'     2022    '!$D$1:$D$1794,0),MATCH(M$1,'     2022    '!$A$1:$AC$1,0))</f>
        <v>114.47311920586286</v>
      </c>
      <c r="N505" s="153" t="str">
        <f>INDEX('     2022    '!$A$1:$AC$1563,MATCH($D505,'     2022    '!$D$1:$D$1794,0),MATCH(N$1,'     2022    '!$A$1:$AC$1,0))</f>
        <v>30mm</v>
      </c>
      <c r="O505" s="154">
        <f>INDEX('     2022    '!$A$1:$AC$1563,MATCH($D505,'     2022    '!$D$1:$D$1794,0),MATCH(O$1,'     2022    '!$A$1:$AC$1,0))</f>
        <v>5</v>
      </c>
      <c r="P505" s="153">
        <f>INDEX('     2022    '!$A$1:$AC$1563,MATCH($D505,'     2022    '!$D$1:$D$1794,0),MATCH(P$1,'     2022    '!$A$1:$AC$1,0))</f>
        <v>3</v>
      </c>
      <c r="Q505" s="153" t="str">
        <f>INDEX('     2022    '!$A$1:$AC$1563,MATCH($D505,'     2022    '!$D$1:$D$1794,0),MATCH(Q$1,'     2022    '!$A$1:$AC$1,0))</f>
        <v>Yes</v>
      </c>
      <c r="R505" s="155">
        <f>INDEX('     2022    '!$A$1:$AC$1563,MATCH($D505,'     2022    '!$D$1:$D$1794,0),MATCH(R$1,'     2022    '!$A$1:$AC$1,0))</f>
        <v>18</v>
      </c>
      <c r="S505" s="155">
        <f>INDEX('     2022    '!$A$1:$AC$1563,MATCH($D505,'     2022    '!$D$1:$D$1794,0),MATCH(S$1,'     2022    '!$A$1:$AC$1,0))</f>
        <v>2.7</v>
      </c>
      <c r="T505" s="155">
        <f>INDEX('     2022    '!$A$1:$AC$1563,MATCH($D505,'     2022    '!$D$1:$D$1794,0),MATCH(T$1,'     2022    '!$A$1:$AC$1,0))</f>
        <v>0.3</v>
      </c>
      <c r="U505" s="154" t="str">
        <f>INDEX('     2022    '!$A$1:$AC$1563,MATCH($D505,'     2022    '!$D$1:$D$1794,0),MATCH(U$1,'     2022    '!$A$1:$AC$1,0))</f>
        <v>1.4G</v>
      </c>
      <c r="V505" s="153" t="str">
        <f>INDEX('     2022    '!$A$1:$AC$1563,MATCH($D505,'     2022    '!$D$1:$D$1794,0),MATCH(V$1,'     2022    '!$A$1:$AC$1,0))</f>
        <v>UN0336</v>
      </c>
      <c r="W505" s="153" t="str">
        <f>INDEX('     2022    '!$A$1:$AC$1563,MATCH($D505,'     2022    '!$D$1:$D$1794,0),MATCH(W$1,'     2022    '!$A$1:$AC$1,0))</f>
        <v>F4</v>
      </c>
      <c r="X505" s="151" t="str">
        <f>INDEX('     2022    '!$A$1:$AC$1563,MATCH($D505,'     2022    '!$D$1:$D$1794,0),MATCH(X$1,'     2022    '!$A$1:$AC$1,0))</f>
        <v/>
      </c>
      <c r="Y505" s="151" t="str">
        <f>INDEX('     2022    '!$A$1:$AC$1563,MATCH($D505,'     2022    '!$D$1:$D$1794,0),MATCH(Y$1,'     2022    '!$A$1:$AC$1,0))</f>
        <v/>
      </c>
      <c r="Z505" s="156">
        <f>INDEX('     2022    '!$A$1:$AC$1563,MATCH($D505,'     2022    '!$D$1:$D$1794,0),MATCH(Z$1,'     2022    '!$A$1:$AC$1,0))</f>
        <v>6.6199999999999995E-2</v>
      </c>
      <c r="AA505" s="153" t="str">
        <f>INDEX('     2022    '!$A$1:$AC$1563,MATCH($D505,'     2022    '!$D$1:$D$1794,0),MATCH(AA$1,'     2022    '!$A$1:$AC$1,0))</f>
        <v>1008-F4-69249663</v>
      </c>
      <c r="AB505" s="153" t="str">
        <f>INDEX('     2022    '!$A$1:$AC$1563,MATCH($D505,'     2022    '!$D$1:$D$1794,0),MATCH(AB$1,'     2022    '!$A$1:$AC$1,0))</f>
        <v>GB/HSE-340811</v>
      </c>
      <c r="AC505" s="153" t="str">
        <f>INDEX('     2022    '!$A$1:$AC$1563,MATCH($D505,'     2022    '!$D$1:$D$1794,0),MATCH(AC$1,'     2022    '!$A$1:$AC$1,0))</f>
        <v>8/3/2027</v>
      </c>
    </row>
    <row r="506" spans="1:29">
      <c r="A506" s="32">
        <f t="shared" si="14"/>
        <v>503</v>
      </c>
      <c r="B506" s="68" t="str">
        <f>INDEX('     2022    '!B$2:B$1794,MATCH(D506,'     2022    '!D$2:D$1794,0))</f>
        <v/>
      </c>
      <c r="C506" s="204" t="str">
        <f>INDEX('     2022    '!C$2:C$1794,MATCH(D506,'     2022    '!D$2:D$1794,0))</f>
        <v>Slice - 19s</v>
      </c>
      <c r="D506" s="205" t="str">
        <f>INDEX('     2022    '!D:D,MATCH(A506,'     2022    '!AF:AF,0))</f>
        <v>CSL1901</v>
      </c>
      <c r="E506" s="204" t="str">
        <f>INDEX('     2022    '!$A$1:$BP$1563,MATCH(D506,'     2022    '!$D$1:$D$1794,0),MATCH(E$1,'     2022    '!$A$1:$BH$1,0))</f>
        <v>19s. Gold rain to blue with blue mine</v>
      </c>
      <c r="F506" s="206" t="str">
        <f>IFERROR(IF(LEFT(INDEX('     2022    '!AD$2:AD$1794,MATCH(D506,'     2022    '!D$2:D$1794,0)),4)="http",HYPERLINK(INDEX('     2022    '!AD$2:AD$1794,MATCH(D506,'     2022    '!D$2:D$1794,0)),"Video"),""),"")</f>
        <v>Video</v>
      </c>
      <c r="G506" s="207">
        <f>INDEX('     2022    '!$A$1:$AC$1563,MATCH($D506,'     2022    '!$D$1:$D$1794,0),MATCH(G$1,'     2022    '!$A$1:$AC$1,0))</f>
        <v>10</v>
      </c>
      <c r="H506" s="150"/>
      <c r="I506" s="152">
        <f>INDEX('     2022    '!$A$1:$AC$1563,MATCH($D506,'     2022    '!$D$1:$D$1794,0),MATCH(I$1,'     2022    '!$A$1:$AC$1,0))</f>
        <v>101.87</v>
      </c>
      <c r="J506" s="150"/>
      <c r="K506" s="151">
        <f t="shared" si="15"/>
        <v>23.432000000000002</v>
      </c>
      <c r="L506" s="152">
        <f>INDEX('     2022    '!$A$1:$AC$1563,MATCH($D506,'     2022    '!$D$1:$D$1794,0),MATCH(L$1,'     2022    '!$A$1:$AC$1,0))</f>
        <v>106.61560000000001</v>
      </c>
      <c r="M506" s="152">
        <f>INDEX('     2022    '!$A$1:$AC$1563,MATCH($D506,'     2022    '!$D$1:$D$1794,0),MATCH(M$1,'     2022    '!$A$1:$AC$1,0))</f>
        <v>117.16000000000001</v>
      </c>
      <c r="N506" s="153" t="str">
        <f>INDEX('     2022    '!$A$1:$AC$1563,MATCH($D506,'     2022    '!$D$1:$D$1794,0),MATCH(N$1,'     2022    '!$A$1:$AC$1,0))</f>
        <v>30mm</v>
      </c>
      <c r="O506" s="154">
        <f>INDEX('     2022    '!$A$1:$AC$1563,MATCH($D506,'     2022    '!$D$1:$D$1794,0),MATCH(O$1,'     2022    '!$A$1:$AC$1,0))</f>
        <v>5</v>
      </c>
      <c r="P506" s="153">
        <f>INDEX('     2022    '!$A$1:$AC$1563,MATCH($D506,'     2022    '!$D$1:$D$1794,0),MATCH(P$1,'     2022    '!$A$1:$AC$1,0))</f>
        <v>3</v>
      </c>
      <c r="Q506" s="153" t="str">
        <f>INDEX('     2022    '!$A$1:$AC$1563,MATCH($D506,'     2022    '!$D$1:$D$1794,0),MATCH(Q$1,'     2022    '!$A$1:$AC$1,0))</f>
        <v>Yes</v>
      </c>
      <c r="R506" s="155">
        <f>INDEX('     2022    '!$A$1:$AC$1563,MATCH($D506,'     2022    '!$D$1:$D$1794,0),MATCH(R$1,'     2022    '!$A$1:$AC$1,0))</f>
        <v>19</v>
      </c>
      <c r="S506" s="155">
        <f>INDEX('     2022    '!$A$1:$AC$1563,MATCH($D506,'     2022    '!$D$1:$D$1794,0),MATCH(S$1,'     2022    '!$A$1:$AC$1,0))</f>
        <v>2.9</v>
      </c>
      <c r="T506" s="155">
        <f>INDEX('     2022    '!$A$1:$AC$1563,MATCH($D506,'     2022    '!$D$1:$D$1794,0),MATCH(T$1,'     2022    '!$A$1:$AC$1,0))</f>
        <v>0.3</v>
      </c>
      <c r="U506" s="154" t="str">
        <f>INDEX('     2022    '!$A$1:$AC$1563,MATCH($D506,'     2022    '!$D$1:$D$1794,0),MATCH(U$1,'     2022    '!$A$1:$AC$1,0))</f>
        <v>1.3G</v>
      </c>
      <c r="V506" s="153" t="str">
        <f>INDEX('     2022    '!$A$1:$AC$1563,MATCH($D506,'     2022    '!$D$1:$D$1794,0),MATCH(V$1,'     2022    '!$A$1:$AC$1,0))</f>
        <v>UN0335</v>
      </c>
      <c r="W506" s="153" t="str">
        <f>INDEX('     2022    '!$A$1:$AC$1563,MATCH($D506,'     2022    '!$D$1:$D$1794,0),MATCH(W$1,'     2022    '!$A$1:$AC$1,0))</f>
        <v>F4</v>
      </c>
      <c r="X506" s="151" t="str">
        <f>INDEX('     2022    '!$A$1:$AC$1563,MATCH($D506,'     2022    '!$D$1:$D$1794,0),MATCH(X$1,'     2022    '!$A$1:$AC$1,0))</f>
        <v/>
      </c>
      <c r="Y506" s="151" t="str">
        <f>INDEX('     2022    '!$A$1:$AC$1563,MATCH($D506,'     2022    '!$D$1:$D$1794,0),MATCH(Y$1,'     2022    '!$A$1:$AC$1,0))</f>
        <v/>
      </c>
      <c r="Z506" s="156">
        <f>INDEX('     2022    '!$A$1:$AC$1563,MATCH($D506,'     2022    '!$D$1:$D$1794,0),MATCH(Z$1,'     2022    '!$A$1:$AC$1,0))</f>
        <v>6.6199999999999995E-2</v>
      </c>
      <c r="AA506" s="153" t="str">
        <f>INDEX('     2022    '!$A$1:$AC$1563,MATCH($D506,'     2022    '!$D$1:$D$1794,0),MATCH(AA$1,'     2022    '!$A$1:$AC$1,0))</f>
        <v>1008-F4-69249673</v>
      </c>
      <c r="AB506" s="153" t="str">
        <f>INDEX('     2022    '!$A$1:$AC$1563,MATCH($D506,'     2022    '!$D$1:$D$1794,0),MATCH(AB$1,'     2022    '!$A$1:$AC$1,0))</f>
        <v>GB/HSE-340746</v>
      </c>
      <c r="AC506" s="153" t="str">
        <f>INDEX('     2022    '!$A$1:$AC$1563,MATCH($D506,'     2022    '!$D$1:$D$1794,0),MATCH(AC$1,'     2022    '!$A$1:$AC$1,0))</f>
        <v>8/3/2027</v>
      </c>
    </row>
    <row r="507" spans="1:29">
      <c r="A507" s="32">
        <f t="shared" si="14"/>
        <v>504</v>
      </c>
      <c r="B507" s="68" t="str">
        <f>INDEX('     2022    '!B$2:B$1794,MATCH(D507,'     2022    '!D$2:D$1794,0))</f>
        <v/>
      </c>
      <c r="C507" s="204" t="str">
        <f>INDEX('     2022    '!C$2:C$1794,MATCH(D507,'     2022    '!D$2:D$1794,0))</f>
        <v>Slice - 60s</v>
      </c>
      <c r="D507" s="205" t="str">
        <f>INDEX('     2022    '!D:D,MATCH(A507,'     2022    '!AF:AF,0))</f>
        <v>CSL6002</v>
      </c>
      <c r="E507" s="204" t="str">
        <f>INDEX('     2022    '!$A$1:$BP$1563,MATCH(D507,'     2022    '!$D$1:$D$1794,0),MATCH(E$1,'     2022    '!$A$1:$BH$1,0))</f>
        <v>60s. Brocade crown to change butterfly</v>
      </c>
      <c r="F507" s="206" t="str">
        <f>IFERROR(IF(LEFT(INDEX('     2022    '!AD$2:AD$1794,MATCH(D507,'     2022    '!D$2:D$1794,0)),4)="http",HYPERLINK(INDEX('     2022    '!AD$2:AD$1794,MATCH(D507,'     2022    '!D$2:D$1794,0)),"Video"),""),"")</f>
        <v>Video</v>
      </c>
      <c r="G507" s="207">
        <f>INDEX('     2022    '!$A$1:$AC$1563,MATCH($D507,'     2022    '!$D$1:$D$1794,0),MATCH(G$1,'     2022    '!$A$1:$AC$1,0))</f>
        <v>0</v>
      </c>
      <c r="H507" s="150"/>
      <c r="I507" s="152">
        <f>INDEX('     2022    '!$A$1:$AC$1563,MATCH($D507,'     2022    '!$D$1:$D$1794,0),MATCH(I$1,'     2022    '!$A$1:$AC$1,0))</f>
        <v>108.6</v>
      </c>
      <c r="J507" s="150"/>
      <c r="K507" s="151">
        <f t="shared" si="15"/>
        <v>59.851531832815489</v>
      </c>
      <c r="L507" s="152">
        <f>INDEX('     2022    '!$A$1:$AC$1563,MATCH($D507,'     2022    '!$D$1:$D$1794,0),MATCH(L$1,'     2022    '!$A$1:$AC$1,0))</f>
        <v>108.92978793572419</v>
      </c>
      <c r="M507" s="152">
        <f>INDEX('     2022    '!$A$1:$AC$1563,MATCH($D507,'     2022    '!$D$1:$D$1794,0),MATCH(M$1,'     2022    '!$A$1:$AC$1,0))</f>
        <v>119.70306366563098</v>
      </c>
      <c r="N507" s="153" t="str">
        <f>INDEX('     2022    '!$A$1:$AC$1563,MATCH($D507,'     2022    '!$D$1:$D$1794,0),MATCH(N$1,'     2022    '!$A$1:$AC$1,0))</f>
        <v>30mm</v>
      </c>
      <c r="O507" s="154">
        <f>INDEX('     2022    '!$A$1:$AC$1563,MATCH($D507,'     2022    '!$D$1:$D$1794,0),MATCH(O$1,'     2022    '!$A$1:$AC$1,0))</f>
        <v>2</v>
      </c>
      <c r="P507" s="153">
        <f>INDEX('     2022    '!$A$1:$AC$1563,MATCH($D507,'     2022    '!$D$1:$D$1794,0),MATCH(P$1,'     2022    '!$A$1:$AC$1,0))</f>
        <v>3</v>
      </c>
      <c r="Q507" s="153" t="str">
        <f>INDEX('     2022    '!$A$1:$AC$1563,MATCH($D507,'     2022    '!$D$1:$D$1794,0),MATCH(Q$1,'     2022    '!$A$1:$AC$1,0))</f>
        <v>Yes</v>
      </c>
      <c r="R507" s="155">
        <f>INDEX('     2022    '!$A$1:$AC$1563,MATCH($D507,'     2022    '!$D$1:$D$1794,0),MATCH(R$1,'     2022    '!$A$1:$AC$1,0))</f>
        <v>18</v>
      </c>
      <c r="S507" s="155">
        <f>INDEX('     2022    '!$A$1:$AC$1563,MATCH($D507,'     2022    '!$D$1:$D$1794,0),MATCH(S$1,'     2022    '!$A$1:$AC$1,0))</f>
        <v>3.6</v>
      </c>
      <c r="T507" s="155">
        <f>INDEX('     2022    '!$A$1:$AC$1563,MATCH($D507,'     2022    '!$D$1:$D$1794,0),MATCH(T$1,'     2022    '!$A$1:$AC$1,0))</f>
        <v>0.3</v>
      </c>
      <c r="U507" s="154" t="str">
        <f>INDEX('     2022    '!$A$1:$AC$1563,MATCH($D507,'     2022    '!$D$1:$D$1794,0),MATCH(U$1,'     2022    '!$A$1:$AC$1,0))</f>
        <v>1.4G</v>
      </c>
      <c r="V507" s="153" t="str">
        <f>INDEX('     2022    '!$A$1:$AC$1563,MATCH($D507,'     2022    '!$D$1:$D$1794,0),MATCH(V$1,'     2022    '!$A$1:$AC$1,0))</f>
        <v>UN0336</v>
      </c>
      <c r="W507" s="153" t="str">
        <f>INDEX('     2022    '!$A$1:$AC$1563,MATCH($D507,'     2022    '!$D$1:$D$1794,0),MATCH(W$1,'     2022    '!$A$1:$AC$1,0))</f>
        <v>F4</v>
      </c>
      <c r="X507" s="151" t="str">
        <f>INDEX('     2022    '!$A$1:$AC$1563,MATCH($D507,'     2022    '!$D$1:$D$1794,0),MATCH(X$1,'     2022    '!$A$1:$AC$1,0))</f>
        <v/>
      </c>
      <c r="Y507" s="151" t="str">
        <f>INDEX('     2022    '!$A$1:$AC$1563,MATCH($D507,'     2022    '!$D$1:$D$1794,0),MATCH(Y$1,'     2022    '!$A$1:$AC$1,0))</f>
        <v/>
      </c>
      <c r="Z507" s="156">
        <f>INDEX('     2022    '!$A$1:$AC$1563,MATCH($D507,'     2022    '!$D$1:$D$1794,0),MATCH(Z$1,'     2022    '!$A$1:$AC$1,0))</f>
        <v>7.2623999999999994E-2</v>
      </c>
      <c r="AA507" s="153" t="str">
        <f>INDEX('     2022    '!$A$1:$AC$1563,MATCH($D507,'     2022    '!$D$1:$D$1794,0),MATCH(AA$1,'     2022    '!$A$1:$AC$1,0))</f>
        <v>1008-F4-69249663</v>
      </c>
      <c r="AB507" s="153" t="str">
        <f>INDEX('     2022    '!$A$1:$AC$1563,MATCH($D507,'     2022    '!$D$1:$D$1794,0),MATCH(AB$1,'     2022    '!$A$1:$AC$1,0))</f>
        <v>GB/HSE-351025</v>
      </c>
      <c r="AC507" s="153" t="str">
        <f>INDEX('     2022    '!$A$1:$AC$1563,MATCH($D507,'     2022    '!$D$1:$D$1794,0),MATCH(AC$1,'     2022    '!$A$1:$AC$1,0))</f>
        <v>7/29/2030</v>
      </c>
    </row>
    <row r="508" spans="1:29">
      <c r="A508" s="32">
        <f t="shared" si="14"/>
        <v>505</v>
      </c>
      <c r="B508" s="68" t="str">
        <f>INDEX('     2022    '!B$2:B$1794,MATCH(D508,'     2022    '!D$2:D$1794,0))</f>
        <v/>
      </c>
      <c r="C508" s="204" t="str">
        <f>INDEX('     2022    '!C$2:C$1794,MATCH(D508,'     2022    '!D$2:D$1794,0))</f>
        <v>Slice - 60s</v>
      </c>
      <c r="D508" s="205" t="str">
        <f>INDEX('     2022    '!D:D,MATCH(A508,'     2022    '!AF:AF,0))</f>
        <v>CSL6003</v>
      </c>
      <c r="E508" s="204" t="str">
        <f>INDEX('     2022    '!$A$1:$BP$1563,MATCH(D508,'     2022    '!$D$1:$D$1794,0),MATCH(E$1,'     2022    '!$A$1:$BH$1,0))</f>
        <v>60s. Flower crown butterfly w/red glitter pistil</v>
      </c>
      <c r="F508" s="206" t="str">
        <f>IFERROR(IF(LEFT(INDEX('     2022    '!AD$2:AD$1794,MATCH(D508,'     2022    '!D$2:D$1794,0)),4)="http",HYPERLINK(INDEX('     2022    '!AD$2:AD$1794,MATCH(D508,'     2022    '!D$2:D$1794,0)),"Video"),""),"")</f>
        <v>Video</v>
      </c>
      <c r="G508" s="207">
        <f>INDEX('     2022    '!$A$1:$AC$1563,MATCH($D508,'     2022    '!$D$1:$D$1794,0),MATCH(G$1,'     2022    '!$A$1:$AC$1,0))</f>
        <v>0</v>
      </c>
      <c r="H508" s="150"/>
      <c r="I508" s="152">
        <f>INDEX('     2022    '!$A$1:$AC$1563,MATCH($D508,'     2022    '!$D$1:$D$1794,0),MATCH(I$1,'     2022    '!$A$1:$AC$1,0))</f>
        <v>106.4</v>
      </c>
      <c r="J508" s="150"/>
      <c r="K508" s="151">
        <f t="shared" si="15"/>
        <v>59.851531832815489</v>
      </c>
      <c r="L508" s="152">
        <f>INDEX('     2022    '!$A$1:$AC$1563,MATCH($D508,'     2022    '!$D$1:$D$1794,0),MATCH(L$1,'     2022    '!$A$1:$AC$1,0))</f>
        <v>108.92978793572419</v>
      </c>
      <c r="M508" s="152">
        <f>INDEX('     2022    '!$A$1:$AC$1563,MATCH($D508,'     2022    '!$D$1:$D$1794,0),MATCH(M$1,'     2022    '!$A$1:$AC$1,0))</f>
        <v>119.70306366563098</v>
      </c>
      <c r="N508" s="153" t="str">
        <f>INDEX('     2022    '!$A$1:$AC$1563,MATCH($D508,'     2022    '!$D$1:$D$1794,0),MATCH(N$1,'     2022    '!$A$1:$AC$1,0))</f>
        <v>30mm</v>
      </c>
      <c r="O508" s="154">
        <f>INDEX('     2022    '!$A$1:$AC$1563,MATCH($D508,'     2022    '!$D$1:$D$1794,0),MATCH(O$1,'     2022    '!$A$1:$AC$1,0))</f>
        <v>2</v>
      </c>
      <c r="P508" s="153">
        <f>INDEX('     2022    '!$A$1:$AC$1563,MATCH($D508,'     2022    '!$D$1:$D$1794,0),MATCH(P$1,'     2022    '!$A$1:$AC$1,0))</f>
        <v>3</v>
      </c>
      <c r="Q508" s="153" t="str">
        <f>INDEX('     2022    '!$A$1:$AC$1563,MATCH($D508,'     2022    '!$D$1:$D$1794,0),MATCH(Q$1,'     2022    '!$A$1:$AC$1,0))</f>
        <v>Yes</v>
      </c>
      <c r="R508" s="155">
        <f>INDEX('     2022    '!$A$1:$AC$1563,MATCH($D508,'     2022    '!$D$1:$D$1794,0),MATCH(R$1,'     2022    '!$A$1:$AC$1,0))</f>
        <v>17</v>
      </c>
      <c r="S508" s="155">
        <f>INDEX('     2022    '!$A$1:$AC$1563,MATCH($D508,'     2022    '!$D$1:$D$1794,0),MATCH(S$1,'     2022    '!$A$1:$AC$1,0))</f>
        <v>3.6</v>
      </c>
      <c r="T508" s="155">
        <f>INDEX('     2022    '!$A$1:$AC$1563,MATCH($D508,'     2022    '!$D$1:$D$1794,0),MATCH(T$1,'     2022    '!$A$1:$AC$1,0))</f>
        <v>0.3</v>
      </c>
      <c r="U508" s="154" t="str">
        <f>INDEX('     2022    '!$A$1:$AC$1563,MATCH($D508,'     2022    '!$D$1:$D$1794,0),MATCH(U$1,'     2022    '!$A$1:$AC$1,0))</f>
        <v>1.4G</v>
      </c>
      <c r="V508" s="153" t="str">
        <f>INDEX('     2022    '!$A$1:$AC$1563,MATCH($D508,'     2022    '!$D$1:$D$1794,0),MATCH(V$1,'     2022    '!$A$1:$AC$1,0))</f>
        <v>UN0336</v>
      </c>
      <c r="W508" s="153" t="str">
        <f>INDEX('     2022    '!$A$1:$AC$1563,MATCH($D508,'     2022    '!$D$1:$D$1794,0),MATCH(W$1,'     2022    '!$A$1:$AC$1,0))</f>
        <v>F4</v>
      </c>
      <c r="X508" s="151" t="str">
        <f>INDEX('     2022    '!$A$1:$AC$1563,MATCH($D508,'     2022    '!$D$1:$D$1794,0),MATCH(X$1,'     2022    '!$A$1:$AC$1,0))</f>
        <v/>
      </c>
      <c r="Y508" s="151" t="str">
        <f>INDEX('     2022    '!$A$1:$AC$1563,MATCH($D508,'     2022    '!$D$1:$D$1794,0),MATCH(Y$1,'     2022    '!$A$1:$AC$1,0))</f>
        <v/>
      </c>
      <c r="Z508" s="156">
        <f>INDEX('     2022    '!$A$1:$AC$1563,MATCH($D508,'     2022    '!$D$1:$D$1794,0),MATCH(Z$1,'     2022    '!$A$1:$AC$1,0))</f>
        <v>7.2623999999999994E-2</v>
      </c>
      <c r="AA508" s="153" t="str">
        <f>INDEX('     2022    '!$A$1:$AC$1563,MATCH($D508,'     2022    '!$D$1:$D$1794,0),MATCH(AA$1,'     2022    '!$A$1:$AC$1,0))</f>
        <v>1008-F4-69249663</v>
      </c>
      <c r="AB508" s="153" t="str">
        <f>INDEX('     2022    '!$A$1:$AC$1563,MATCH($D508,'     2022    '!$D$1:$D$1794,0),MATCH(AB$1,'     2022    '!$A$1:$AC$1,0))</f>
        <v>GB/HSE-351027</v>
      </c>
      <c r="AC508" s="153" t="str">
        <f>INDEX('     2022    '!$A$1:$AC$1563,MATCH($D508,'     2022    '!$D$1:$D$1794,0),MATCH(AC$1,'     2022    '!$A$1:$AC$1,0))</f>
        <v>7/29/2030</v>
      </c>
    </row>
    <row r="509" spans="1:29">
      <c r="A509" s="32">
        <f t="shared" si="14"/>
        <v>506</v>
      </c>
      <c r="B509" s="68" t="str">
        <f>INDEX('     2022    '!B$2:B$1794,MATCH(D509,'     2022    '!D$2:D$1794,0))</f>
        <v/>
      </c>
      <c r="C509" s="204" t="str">
        <f>INDEX('     2022    '!C$2:C$1794,MATCH(D509,'     2022    '!D$2:D$1794,0))</f>
        <v>Stage Pyro</v>
      </c>
      <c r="D509" s="205" t="str">
        <f>INDEX('     2022    '!D:D,MATCH(A509,'     2022    '!AF:AF,0))</f>
        <v>CF0112-1-2</v>
      </c>
      <c r="E509" s="204" t="str">
        <f>INDEX('     2022    '!$A$1:$BP$1563,MATCH(D509,'     2022    '!$D$1:$D$1794,0),MATCH(E$1,'     2022    '!$A$1:$BH$1,0))</f>
        <v>BLINKERS. A traditional bengal strobing flare in either red or white. RETAIL</v>
      </c>
      <c r="F509" s="206" t="str">
        <f>IFERROR(IF(LEFT(INDEX('     2022    '!AD$2:AD$1794,MATCH(D509,'     2022    '!D$2:D$1794,0)),4)="http",HYPERLINK(INDEX('     2022    '!AD$2:AD$1794,MATCH(D509,'     2022    '!D$2:D$1794,0)),"Video"),""),"")</f>
        <v>Video</v>
      </c>
      <c r="G509" s="207">
        <f>INDEX('     2022    '!$A$1:$AC$1563,MATCH($D509,'     2022    '!$D$1:$D$1794,0),MATCH(G$1,'     2022    '!$A$1:$AC$1,0))</f>
        <v>0</v>
      </c>
      <c r="H509" s="150"/>
      <c r="I509" s="152">
        <f>INDEX('     2022    '!$A$1:$AC$1563,MATCH($D509,'     2022    '!$D$1:$D$1794,0),MATCH(I$1,'     2022    '!$A$1:$AC$1,0))</f>
        <v>153.83000000000001</v>
      </c>
      <c r="J509" s="150"/>
      <c r="K509" s="151">
        <f t="shared" si="15"/>
        <v>1.5690660000000003</v>
      </c>
      <c r="L509" s="152">
        <f>INDEX('     2022    '!$A$1:$AC$1563,MATCH($D509,'     2022    '!$D$1:$D$1794,0),MATCH(L$1,'     2022    '!$A$1:$AC$1,0))</f>
        <v>156.90660000000003</v>
      </c>
      <c r="M509" s="152">
        <f>INDEX('     2022    '!$A$1:$AC$1563,MATCH($D509,'     2022    '!$D$1:$D$1794,0),MATCH(M$1,'     2022    '!$A$1:$AC$1,0))</f>
        <v>156.90660000000003</v>
      </c>
      <c r="N509" s="153" t="str">
        <f>INDEX('     2022    '!$A$1:$AC$1563,MATCH($D509,'     2022    '!$D$1:$D$1794,0),MATCH(N$1,'     2022    '!$A$1:$AC$1,0))</f>
        <v>N/A</v>
      </c>
      <c r="O509" s="154">
        <f>INDEX('     2022    '!$A$1:$AC$1563,MATCH($D509,'     2022    '!$D$1:$D$1794,0),MATCH(O$1,'     2022    '!$A$1:$AC$1,0))</f>
        <v>100</v>
      </c>
      <c r="P509" s="153">
        <f>INDEX('     2022    '!$A$1:$AC$1563,MATCH($D509,'     2022    '!$D$1:$D$1794,0),MATCH(P$1,'     2022    '!$A$1:$AC$1,0))</f>
        <v>60</v>
      </c>
      <c r="Q509" s="153" t="str">
        <f>INDEX('     2022    '!$A$1:$AC$1563,MATCH($D509,'     2022    '!$D$1:$D$1794,0),MATCH(Q$1,'     2022    '!$A$1:$AC$1,0))</f>
        <v>Yes</v>
      </c>
      <c r="R509" s="155">
        <f>INDEX('     2022    '!$A$1:$AC$1563,MATCH($D509,'     2022    '!$D$1:$D$1794,0),MATCH(R$1,'     2022    '!$A$1:$AC$1,0))</f>
        <v>11</v>
      </c>
      <c r="S509" s="155">
        <f>INDEX('     2022    '!$A$1:$AC$1563,MATCH($D509,'     2022    '!$D$1:$D$1794,0),MATCH(S$1,'     2022    '!$A$1:$AC$1,0))</f>
        <v>2.7</v>
      </c>
      <c r="T509" s="155">
        <f>INDEX('     2022    '!$A$1:$AC$1563,MATCH($D509,'     2022    '!$D$1:$D$1794,0),MATCH(T$1,'     2022    '!$A$1:$AC$1,0))</f>
        <v>0</v>
      </c>
      <c r="U509" s="154" t="str">
        <f>INDEX('     2022    '!$A$1:$AC$1563,MATCH($D509,'     2022    '!$D$1:$D$1794,0),MATCH(U$1,'     2022    '!$A$1:$AC$1,0))</f>
        <v>1.4G</v>
      </c>
      <c r="V509" s="153" t="str">
        <f>INDEX('     2022    '!$A$1:$AC$1563,MATCH($D509,'     2022    '!$D$1:$D$1794,0),MATCH(V$1,'     2022    '!$A$1:$AC$1,0))</f>
        <v>UN0336</v>
      </c>
      <c r="W509" s="153" t="str">
        <f>INDEX('     2022    '!$A$1:$AC$1563,MATCH($D509,'     2022    '!$D$1:$D$1794,0),MATCH(W$1,'     2022    '!$A$1:$AC$1,0))</f>
        <v>F2</v>
      </c>
      <c r="X509" s="151">
        <f>INDEX('     2022    '!$A$1:$AC$1563,MATCH($D509,'     2022    '!$D$1:$D$1794,0),MATCH(X$1,'     2022    '!$A$1:$AC$1,0))</f>
        <v>6.49</v>
      </c>
      <c r="Y509" s="151">
        <f>INDEX('     2022    '!$A$1:$AC$1563,MATCH($D509,'     2022    '!$D$1:$D$1794,0),MATCH(Y$1,'     2022    '!$A$1:$AC$1,0))</f>
        <v>4.99</v>
      </c>
      <c r="Z509" s="156">
        <f>INDEX('     2022    '!$A$1:$AC$1563,MATCH($D509,'     2022    '!$D$1:$D$1794,0),MATCH(Z$1,'     2022    '!$A$1:$AC$1,0))</f>
        <v>1.84E-2</v>
      </c>
      <c r="AA509" s="153" t="str">
        <f>INDEX('     2022    '!$A$1:$AC$1563,MATCH($D509,'     2022    '!$D$1:$D$1794,0),MATCH(AA$1,'     2022    '!$A$1:$AC$1,0))</f>
        <v>0163-F2-3020</v>
      </c>
      <c r="AB509" s="153" t="str">
        <f>INDEX('     2022    '!$A$1:$AC$1563,MATCH($D509,'     2022    '!$D$1:$D$1794,0),MATCH(AB$1,'     2022    '!$A$1:$AC$1,0))</f>
        <v>GB/HSE-358685 &amp; GB/HSE-358686</v>
      </c>
      <c r="AC509" s="153" t="str">
        <f>INDEX('     2022    '!$A$1:$AC$1563,MATCH($D509,'     2022    '!$D$1:$D$1794,0),MATCH(AC$1,'     2022    '!$A$1:$AC$1,0))</f>
        <v>8/15/2028</v>
      </c>
    </row>
    <row r="510" spans="1:29">
      <c r="A510" s="32">
        <f t="shared" si="14"/>
        <v>507</v>
      </c>
      <c r="B510" s="68" t="str">
        <f>INDEX('     2022    '!B$2:B$1794,MATCH(D510,'     2022    '!D$2:D$1794,0))</f>
        <v/>
      </c>
      <c r="C510" s="204" t="str">
        <f>INDEX('     2022    '!C$2:C$1794,MATCH(D510,'     2022    '!D$2:D$1794,0))</f>
        <v>Stage Pyro</v>
      </c>
      <c r="D510" s="205" t="str">
        <f>INDEX('     2022    '!D:D,MATCH(A510,'     2022    '!AF:AF,0))</f>
        <v>CF0108G</v>
      </c>
      <c r="E510" s="204" t="str">
        <f>INDEX('     2022    '!$A$1:$BP$1563,MATCH(D510,'     2022    '!$D$1:$D$1794,0),MATCH(E$1,'     2022    '!$A$1:$BH$1,0))</f>
        <v>0.5M Flame (green)</v>
      </c>
      <c r="F510" s="206" t="str">
        <f>IFERROR(IF(LEFT(INDEX('     2022    '!AD$2:AD$1794,MATCH(D510,'     2022    '!D$2:D$1794,0)),4)="http",HYPERLINK(INDEX('     2022    '!AD$2:AD$1794,MATCH(D510,'     2022    '!D$2:D$1794,0)),"Video"),""),"")</f>
        <v>Video</v>
      </c>
      <c r="G510" s="207">
        <f>INDEX('     2022    '!$A$1:$AC$1563,MATCH($D510,'     2022    '!$D$1:$D$1794,0),MATCH(G$1,'     2022    '!$A$1:$AC$1,0))</f>
        <v>2</v>
      </c>
      <c r="H510" s="150"/>
      <c r="I510" s="152">
        <f>INDEX('     2022    '!$A$1:$AC$1563,MATCH($D510,'     2022    '!$D$1:$D$1794,0),MATCH(I$1,'     2022    '!$A$1:$AC$1,0))</f>
        <v>135.75</v>
      </c>
      <c r="J510" s="150"/>
      <c r="K510" s="151">
        <f t="shared" si="15"/>
        <v>2.8453999999999997</v>
      </c>
      <c r="L510" s="152">
        <f>INDEX('     2022    '!$A$1:$AC$1563,MATCH($D510,'     2022    '!$D$1:$D$1794,0),MATCH(L$1,'     2022    '!$A$1:$AC$1,0))</f>
        <v>138.465</v>
      </c>
      <c r="M510" s="152">
        <f>INDEX('     2022    '!$A$1:$AC$1563,MATCH($D510,'     2022    '!$D$1:$D$1794,0),MATCH(M$1,'     2022    '!$A$1:$AC$1,0))</f>
        <v>142.26999999999998</v>
      </c>
      <c r="N510" s="153" t="str">
        <f>INDEX('     2022    '!$A$1:$AC$1563,MATCH($D510,'     2022    '!$D$1:$D$1794,0),MATCH(N$1,'     2022    '!$A$1:$AC$1,0))</f>
        <v>N/A</v>
      </c>
      <c r="O510" s="154">
        <f>INDEX('     2022    '!$A$1:$AC$1563,MATCH($D510,'     2022    '!$D$1:$D$1794,0),MATCH(O$1,'     2022    '!$A$1:$AC$1,0))</f>
        <v>50</v>
      </c>
      <c r="P510" s="153">
        <f>INDEX('     2022    '!$A$1:$AC$1563,MATCH($D510,'     2022    '!$D$1:$D$1794,0),MATCH(P$1,'     2022    '!$A$1:$AC$1,0))</f>
        <v>3</v>
      </c>
      <c r="Q510" s="153" t="str">
        <f>INDEX('     2022    '!$A$1:$AC$1563,MATCH($D510,'     2022    '!$D$1:$D$1794,0),MATCH(Q$1,'     2022    '!$A$1:$AC$1,0))</f>
        <v>Yes</v>
      </c>
      <c r="R510" s="155">
        <f>INDEX('     2022    '!$A$1:$AC$1563,MATCH($D510,'     2022    '!$D$1:$D$1794,0),MATCH(R$1,'     2022    '!$A$1:$AC$1,0))</f>
        <v>10</v>
      </c>
      <c r="S510" s="155">
        <f>INDEX('     2022    '!$A$1:$AC$1563,MATCH($D510,'     2022    '!$D$1:$D$1794,0),MATCH(S$1,'     2022    '!$A$1:$AC$1,0))</f>
        <v>3.5</v>
      </c>
      <c r="T510" s="155">
        <f>INDEX('     2022    '!$A$1:$AC$1563,MATCH($D510,'     2022    '!$D$1:$D$1794,0),MATCH(T$1,'     2022    '!$A$1:$AC$1,0))</f>
        <v>0</v>
      </c>
      <c r="U510" s="154" t="str">
        <f>INDEX('     2022    '!$A$1:$AC$1563,MATCH($D510,'     2022    '!$D$1:$D$1794,0),MATCH(U$1,'     2022    '!$A$1:$AC$1,0))</f>
        <v>1.4G</v>
      </c>
      <c r="V510" s="153" t="str">
        <f>INDEX('     2022    '!$A$1:$AC$1563,MATCH($D510,'     2022    '!$D$1:$D$1794,0),MATCH(V$1,'     2022    '!$A$1:$AC$1,0))</f>
        <v>UN0336</v>
      </c>
      <c r="W510" s="153" t="str">
        <f>INDEX('     2022    '!$A$1:$AC$1563,MATCH($D510,'     2022    '!$D$1:$D$1794,0),MATCH(W$1,'     2022    '!$A$1:$AC$1,0))</f>
        <v>T1</v>
      </c>
      <c r="X510" s="151" t="str">
        <f>INDEX('     2022    '!$A$1:$AC$1563,MATCH($D510,'     2022    '!$D$1:$D$1794,0),MATCH(X$1,'     2022    '!$A$1:$AC$1,0))</f>
        <v/>
      </c>
      <c r="Y510" s="151" t="str">
        <f>INDEX('     2022    '!$A$1:$AC$1563,MATCH($D510,'     2022    '!$D$1:$D$1794,0),MATCH(Y$1,'     2022    '!$A$1:$AC$1,0))</f>
        <v/>
      </c>
      <c r="Z510" s="156">
        <f>INDEX('     2022    '!$A$1:$AC$1563,MATCH($D510,'     2022    '!$D$1:$D$1794,0),MATCH(Z$1,'     2022    '!$A$1:$AC$1,0))</f>
        <v>1.9199999999999998E-2</v>
      </c>
      <c r="AA510" s="153" t="str">
        <f>INDEX('     2022    '!$A$1:$AC$1563,MATCH($D510,'     2022    '!$D$1:$D$1794,0),MATCH(AA$1,'     2022    '!$A$1:$AC$1,0))</f>
        <v>0163-T1-1129</v>
      </c>
      <c r="AB510" s="153" t="str">
        <f>INDEX('     2022    '!$A$1:$AC$1563,MATCH($D510,'     2022    '!$D$1:$D$1794,0),MATCH(AB$1,'     2022    '!$A$1:$AC$1,0))</f>
        <v>GB/HSE-355709</v>
      </c>
      <c r="AC510" s="153" t="str">
        <f>INDEX('     2022    '!$A$1:$AC$1563,MATCH($D510,'     2022    '!$D$1:$D$1794,0),MATCH(AC$1,'     2022    '!$A$1:$AC$1,0))</f>
        <v>8/3/2027</v>
      </c>
    </row>
    <row r="511" spans="1:29">
      <c r="A511" s="32">
        <f t="shared" si="14"/>
        <v>508</v>
      </c>
      <c r="B511" s="68" t="str">
        <f>INDEX('     2022    '!B$2:B$1794,MATCH(D511,'     2022    '!D$2:D$1794,0))</f>
        <v/>
      </c>
      <c r="C511" s="204" t="str">
        <f>INDEX('     2022    '!C$2:C$1794,MATCH(D511,'     2022    '!D$2:D$1794,0))</f>
        <v>Stage Pyro</v>
      </c>
      <c r="D511" s="205" t="str">
        <f>INDEX('     2022    '!D:D,MATCH(A511,'     2022    '!AF:AF,0))</f>
        <v>CF0108Y</v>
      </c>
      <c r="E511" s="204" t="str">
        <f>INDEX('     2022    '!$A$1:$BP$1563,MATCH(D511,'     2022    '!$D$1:$D$1794,0),MATCH(E$1,'     2022    '!$A$1:$BH$1,0))</f>
        <v>0.5M Flame (yellow)</v>
      </c>
      <c r="F511" s="206" t="str">
        <f>IFERROR(IF(LEFT(INDEX('     2022    '!AD$2:AD$1794,MATCH(D511,'     2022    '!D$2:D$1794,0)),4)="http",HYPERLINK(INDEX('     2022    '!AD$2:AD$1794,MATCH(D511,'     2022    '!D$2:D$1794,0)),"Video"),""),"")</f>
        <v>Video</v>
      </c>
      <c r="G511" s="207">
        <f>INDEX('     2022    '!$A$1:$AC$1563,MATCH($D511,'     2022    '!$D$1:$D$1794,0),MATCH(G$1,'     2022    '!$A$1:$AC$1,0))</f>
        <v>0</v>
      </c>
      <c r="H511" s="150"/>
      <c r="I511" s="152">
        <f>INDEX('     2022    '!$A$1:$AC$1563,MATCH($D511,'     2022    '!$D$1:$D$1794,0),MATCH(I$1,'     2022    '!$A$1:$AC$1,0))</f>
        <v>135.75</v>
      </c>
      <c r="J511" s="150"/>
      <c r="K511" s="151">
        <f t="shared" si="15"/>
        <v>2.8453999999999997</v>
      </c>
      <c r="L511" s="152">
        <f>INDEX('     2022    '!$A$1:$AC$1563,MATCH($D511,'     2022    '!$D$1:$D$1794,0),MATCH(L$1,'     2022    '!$A$1:$AC$1,0))</f>
        <v>138.465</v>
      </c>
      <c r="M511" s="152">
        <f>INDEX('     2022    '!$A$1:$AC$1563,MATCH($D511,'     2022    '!$D$1:$D$1794,0),MATCH(M$1,'     2022    '!$A$1:$AC$1,0))</f>
        <v>142.26999999999998</v>
      </c>
      <c r="N511" s="153" t="str">
        <f>INDEX('     2022    '!$A$1:$AC$1563,MATCH($D511,'     2022    '!$D$1:$D$1794,0),MATCH(N$1,'     2022    '!$A$1:$AC$1,0))</f>
        <v>N/A</v>
      </c>
      <c r="O511" s="154">
        <f>INDEX('     2022    '!$A$1:$AC$1563,MATCH($D511,'     2022    '!$D$1:$D$1794,0),MATCH(O$1,'     2022    '!$A$1:$AC$1,0))</f>
        <v>50</v>
      </c>
      <c r="P511" s="153">
        <f>INDEX('     2022    '!$A$1:$AC$1563,MATCH($D511,'     2022    '!$D$1:$D$1794,0),MATCH(P$1,'     2022    '!$A$1:$AC$1,0))</f>
        <v>3</v>
      </c>
      <c r="Q511" s="153" t="str">
        <f>INDEX('     2022    '!$A$1:$AC$1563,MATCH($D511,'     2022    '!$D$1:$D$1794,0),MATCH(Q$1,'     2022    '!$A$1:$AC$1,0))</f>
        <v>Yes</v>
      </c>
      <c r="R511" s="155">
        <f>INDEX('     2022    '!$A$1:$AC$1563,MATCH($D511,'     2022    '!$D$1:$D$1794,0),MATCH(R$1,'     2022    '!$A$1:$AC$1,0))</f>
        <v>10</v>
      </c>
      <c r="S511" s="155">
        <f>INDEX('     2022    '!$A$1:$AC$1563,MATCH($D511,'     2022    '!$D$1:$D$1794,0),MATCH(S$1,'     2022    '!$A$1:$AC$1,0))</f>
        <v>3.5</v>
      </c>
      <c r="T511" s="155">
        <f>INDEX('     2022    '!$A$1:$AC$1563,MATCH($D511,'     2022    '!$D$1:$D$1794,0),MATCH(T$1,'     2022    '!$A$1:$AC$1,0))</f>
        <v>0</v>
      </c>
      <c r="U511" s="154" t="str">
        <f>INDEX('     2022    '!$A$1:$AC$1563,MATCH($D511,'     2022    '!$D$1:$D$1794,0),MATCH(U$1,'     2022    '!$A$1:$AC$1,0))</f>
        <v>1.4G</v>
      </c>
      <c r="V511" s="153" t="str">
        <f>INDEX('     2022    '!$A$1:$AC$1563,MATCH($D511,'     2022    '!$D$1:$D$1794,0),MATCH(V$1,'     2022    '!$A$1:$AC$1,0))</f>
        <v>UN0336</v>
      </c>
      <c r="W511" s="153" t="str">
        <f>INDEX('     2022    '!$A$1:$AC$1563,MATCH($D511,'     2022    '!$D$1:$D$1794,0),MATCH(W$1,'     2022    '!$A$1:$AC$1,0))</f>
        <v>T1</v>
      </c>
      <c r="X511" s="151" t="str">
        <f>INDEX('     2022    '!$A$1:$AC$1563,MATCH($D511,'     2022    '!$D$1:$D$1794,0),MATCH(X$1,'     2022    '!$A$1:$AC$1,0))</f>
        <v/>
      </c>
      <c r="Y511" s="151" t="str">
        <f>INDEX('     2022    '!$A$1:$AC$1563,MATCH($D511,'     2022    '!$D$1:$D$1794,0),MATCH(Y$1,'     2022    '!$A$1:$AC$1,0))</f>
        <v/>
      </c>
      <c r="Z511" s="156">
        <f>INDEX('     2022    '!$A$1:$AC$1563,MATCH($D511,'     2022    '!$D$1:$D$1794,0),MATCH(Z$1,'     2022    '!$A$1:$AC$1,0))</f>
        <v>1.9199999999999998E-2</v>
      </c>
      <c r="AA511" s="153" t="str">
        <f>INDEX('     2022    '!$A$1:$AC$1563,MATCH($D511,'     2022    '!$D$1:$D$1794,0),MATCH(AA$1,'     2022    '!$A$1:$AC$1,0))</f>
        <v>0163-T1-1129</v>
      </c>
      <c r="AB511" s="153" t="str">
        <f>INDEX('     2022    '!$A$1:$AC$1563,MATCH($D511,'     2022    '!$D$1:$D$1794,0),MATCH(AB$1,'     2022    '!$A$1:$AC$1,0))</f>
        <v>GB/HSE-355711</v>
      </c>
      <c r="AC511" s="153" t="str">
        <f>INDEX('     2022    '!$A$1:$AC$1563,MATCH($D511,'     2022    '!$D$1:$D$1794,0),MATCH(AC$1,'     2022    '!$A$1:$AC$1,0))</f>
        <v>8/3/2027</v>
      </c>
    </row>
    <row r="512" spans="1:29">
      <c r="A512" s="32">
        <f t="shared" si="14"/>
        <v>509</v>
      </c>
      <c r="B512" s="68" t="str">
        <f>INDEX('     2022    '!B$2:B$1794,MATCH(D512,'     2022    '!D$2:D$1794,0))</f>
        <v/>
      </c>
      <c r="C512" s="204" t="str">
        <f>INDEX('     2022    '!C$2:C$1794,MATCH(D512,'     2022    '!D$2:D$1794,0))</f>
        <v>Stage Pyro</v>
      </c>
      <c r="D512" s="205" t="str">
        <f>INDEX('     2022    '!D:D,MATCH(A512,'     2022    '!AF:AF,0))</f>
        <v>CF0108R</v>
      </c>
      <c r="E512" s="204" t="str">
        <f>INDEX('     2022    '!$A$1:$BP$1563,MATCH(D512,'     2022    '!$D$1:$D$1794,0),MATCH(E$1,'     2022    '!$A$1:$BH$1,0))</f>
        <v>0.5M Flame (red)</v>
      </c>
      <c r="F512" s="206" t="str">
        <f>IFERROR(IF(LEFT(INDEX('     2022    '!AD$2:AD$1794,MATCH(D512,'     2022    '!D$2:D$1794,0)),4)="http",HYPERLINK(INDEX('     2022    '!AD$2:AD$1794,MATCH(D512,'     2022    '!D$2:D$1794,0)),"Video"),""),"")</f>
        <v>Video</v>
      </c>
      <c r="G512" s="207">
        <f>INDEX('     2022    '!$A$1:$AC$1563,MATCH($D512,'     2022    '!$D$1:$D$1794,0),MATCH(G$1,'     2022    '!$A$1:$AC$1,0))</f>
        <v>0</v>
      </c>
      <c r="H512" s="150"/>
      <c r="I512" s="152">
        <f>INDEX('     2022    '!$A$1:$AC$1563,MATCH($D512,'     2022    '!$D$1:$D$1794,0),MATCH(I$1,'     2022    '!$A$1:$AC$1,0))</f>
        <v>135.75</v>
      </c>
      <c r="J512" s="150"/>
      <c r="K512" s="151">
        <f t="shared" si="15"/>
        <v>2.8453999999999997</v>
      </c>
      <c r="L512" s="152">
        <f>INDEX('     2022    '!$A$1:$AC$1563,MATCH($D512,'     2022    '!$D$1:$D$1794,0),MATCH(L$1,'     2022    '!$A$1:$AC$1,0))</f>
        <v>138.465</v>
      </c>
      <c r="M512" s="152">
        <f>INDEX('     2022    '!$A$1:$AC$1563,MATCH($D512,'     2022    '!$D$1:$D$1794,0),MATCH(M$1,'     2022    '!$A$1:$AC$1,0))</f>
        <v>142.26999999999998</v>
      </c>
      <c r="N512" s="153" t="str">
        <f>INDEX('     2022    '!$A$1:$AC$1563,MATCH($D512,'     2022    '!$D$1:$D$1794,0),MATCH(N$1,'     2022    '!$A$1:$AC$1,0))</f>
        <v>N/A</v>
      </c>
      <c r="O512" s="154">
        <f>INDEX('     2022    '!$A$1:$AC$1563,MATCH($D512,'     2022    '!$D$1:$D$1794,0),MATCH(O$1,'     2022    '!$A$1:$AC$1,0))</f>
        <v>50</v>
      </c>
      <c r="P512" s="153">
        <f>INDEX('     2022    '!$A$1:$AC$1563,MATCH($D512,'     2022    '!$D$1:$D$1794,0),MATCH(P$1,'     2022    '!$A$1:$AC$1,0))</f>
        <v>3</v>
      </c>
      <c r="Q512" s="153" t="str">
        <f>INDEX('     2022    '!$A$1:$AC$1563,MATCH($D512,'     2022    '!$D$1:$D$1794,0),MATCH(Q$1,'     2022    '!$A$1:$AC$1,0))</f>
        <v>Yes</v>
      </c>
      <c r="R512" s="155">
        <f>INDEX('     2022    '!$A$1:$AC$1563,MATCH($D512,'     2022    '!$D$1:$D$1794,0),MATCH(R$1,'     2022    '!$A$1:$AC$1,0))</f>
        <v>10</v>
      </c>
      <c r="S512" s="155">
        <f>INDEX('     2022    '!$A$1:$AC$1563,MATCH($D512,'     2022    '!$D$1:$D$1794,0),MATCH(S$1,'     2022    '!$A$1:$AC$1,0))</f>
        <v>4</v>
      </c>
      <c r="T512" s="155">
        <f>INDEX('     2022    '!$A$1:$AC$1563,MATCH($D512,'     2022    '!$D$1:$D$1794,0),MATCH(T$1,'     2022    '!$A$1:$AC$1,0))</f>
        <v>0</v>
      </c>
      <c r="U512" s="154" t="str">
        <f>INDEX('     2022    '!$A$1:$AC$1563,MATCH($D512,'     2022    '!$D$1:$D$1794,0),MATCH(U$1,'     2022    '!$A$1:$AC$1,0))</f>
        <v>1.4G</v>
      </c>
      <c r="V512" s="153" t="str">
        <f>INDEX('     2022    '!$A$1:$AC$1563,MATCH($D512,'     2022    '!$D$1:$D$1794,0),MATCH(V$1,'     2022    '!$A$1:$AC$1,0))</f>
        <v>UN0336</v>
      </c>
      <c r="W512" s="153" t="str">
        <f>INDEX('     2022    '!$A$1:$AC$1563,MATCH($D512,'     2022    '!$D$1:$D$1794,0),MATCH(W$1,'     2022    '!$A$1:$AC$1,0))</f>
        <v>T1</v>
      </c>
      <c r="X512" s="151" t="str">
        <f>INDEX('     2022    '!$A$1:$AC$1563,MATCH($D512,'     2022    '!$D$1:$D$1794,0),MATCH(X$1,'     2022    '!$A$1:$AC$1,0))</f>
        <v/>
      </c>
      <c r="Y512" s="151" t="str">
        <f>INDEX('     2022    '!$A$1:$AC$1563,MATCH($D512,'     2022    '!$D$1:$D$1794,0),MATCH(Y$1,'     2022    '!$A$1:$AC$1,0))</f>
        <v/>
      </c>
      <c r="Z512" s="156">
        <f>INDEX('     2022    '!$A$1:$AC$1563,MATCH($D512,'     2022    '!$D$1:$D$1794,0),MATCH(Z$1,'     2022    '!$A$1:$AC$1,0))</f>
        <v>1.9199999999999998E-2</v>
      </c>
      <c r="AA512" s="153" t="str">
        <f>INDEX('     2022    '!$A$1:$AC$1563,MATCH($D512,'     2022    '!$D$1:$D$1794,0),MATCH(AA$1,'     2022    '!$A$1:$AC$1,0))</f>
        <v>0163-T1-1129</v>
      </c>
      <c r="AB512" s="153" t="str">
        <f>INDEX('     2022    '!$A$1:$AC$1563,MATCH($D512,'     2022    '!$D$1:$D$1794,0),MATCH(AB$1,'     2022    '!$A$1:$AC$1,0))</f>
        <v>GB/HSE-355710</v>
      </c>
      <c r="AC512" s="153" t="str">
        <f>INDEX('     2022    '!$A$1:$AC$1563,MATCH($D512,'     2022    '!$D$1:$D$1794,0),MATCH(AC$1,'     2022    '!$A$1:$AC$1,0))</f>
        <v>8/3/2027</v>
      </c>
    </row>
    <row r="513" spans="1:29">
      <c r="A513" s="32">
        <f t="shared" si="14"/>
        <v>510</v>
      </c>
      <c r="B513" s="68" t="str">
        <f>INDEX('     2022    '!B:B,MATCH(D513,'     2022    '!D:D,0))</f>
        <v/>
      </c>
      <c r="C513" s="204" t="str">
        <f>INDEX('     2022    '!C:C,MATCH(D513,'     2022    '!D:D,0))</f>
        <v>Stage Pyro</v>
      </c>
      <c r="D513" s="205" t="str">
        <f>INDEX('     2022    '!D:D,MATCH(A513,'     2022    '!AF:AF,0))</f>
        <v>CF0071</v>
      </c>
      <c r="E513" s="204" t="str">
        <f>INDEX('     2022    '!$A$1:$BP$1563,MATCH(D513,'     2022    '!$D$1:$D$1794,0),MATCH(E$1,'     2022    '!$A$1:$BH$1,0))</f>
        <v>White strobe/bengal 60sec</v>
      </c>
      <c r="F513" s="206" t="str">
        <f>IFERROR(IF(LEFT(INDEX('     2022    '!AD:AD,MATCH(D513,'     2022    '!D:D,0)),4)="http",HYPERLINK(INDEX('     2022    '!AD:AD,MATCH(D513,'     2022    '!D:D,0)),"Video"),""),"")</f>
        <v>Video</v>
      </c>
      <c r="G513" s="207">
        <f>INDEX('     2022    '!$A$1:$AC$1563,MATCH($D513,'     2022    '!$D$1:$D$1794,0),MATCH(G$1,'     2022    '!$A$1:$AC$1,0))</f>
        <v>27</v>
      </c>
      <c r="H513" s="150"/>
      <c r="I513" s="152">
        <f>INDEX('     2022    '!$A$1:$AC$1563,MATCH($D513,'     2022    '!$D$1:$D$1794,0),MATCH(I$1,'     2022    '!$A$1:$AC$1,0))</f>
        <v>136.29</v>
      </c>
      <c r="J513" s="150"/>
      <c r="K513" s="151">
        <f t="shared" si="15"/>
        <v>2.8961624999999995</v>
      </c>
      <c r="L513" s="152">
        <f>INDEX('     2022    '!$A$1:$AC$1563,MATCH($D513,'     2022    '!$D$1:$D$1794,0),MATCH(L$1,'     2022    '!$A$1:$AC$1,0))</f>
        <v>139.01579999999998</v>
      </c>
      <c r="M513" s="152">
        <f>INDEX('     2022    '!$A$1:$AC$1563,MATCH($D513,'     2022    '!$D$1:$D$1794,0),MATCH(M$1,'     2022    '!$A$1:$AC$1,0))</f>
        <v>139.01579999999998</v>
      </c>
      <c r="N513" s="153" t="str">
        <f>INDEX('     2022    '!$A$1:$AC$1563,MATCH($D513,'     2022    '!$D$1:$D$1794,0),MATCH(N$1,'     2022    '!$A$1:$AC$1,0))</f>
        <v>N/A</v>
      </c>
      <c r="O513" s="154">
        <f>INDEX('     2022    '!$A$1:$AC$1563,MATCH($D513,'     2022    '!$D$1:$D$1794,0),MATCH(O$1,'     2022    '!$A$1:$AC$1,0))</f>
        <v>48</v>
      </c>
      <c r="P513" s="153">
        <f>INDEX('     2022    '!$A$1:$AC$1563,MATCH($D513,'     2022    '!$D$1:$D$1794,0),MATCH(P$1,'     2022    '!$A$1:$AC$1,0))</f>
        <v>60</v>
      </c>
      <c r="Q513" s="153" t="str">
        <f>INDEX('     2022    '!$A$1:$AC$1563,MATCH($D513,'     2022    '!$D$1:$D$1794,0),MATCH(Q$1,'     2022    '!$A$1:$AC$1,0))</f>
        <v>Yes</v>
      </c>
      <c r="R513" s="155">
        <f>INDEX('     2022    '!$A$1:$AC$1563,MATCH($D513,'     2022    '!$D$1:$D$1794,0),MATCH(R$1,'     2022    '!$A$1:$AC$1,0))</f>
        <v>18</v>
      </c>
      <c r="S513" s="155">
        <f>INDEX('     2022    '!$A$1:$AC$1563,MATCH($D513,'     2022    '!$D$1:$D$1794,0),MATCH(S$1,'     2022    '!$A$1:$AC$1,0))</f>
        <v>3.17</v>
      </c>
      <c r="T513" s="155">
        <f>INDEX('     2022    '!$A$1:$AC$1563,MATCH($D513,'     2022    '!$D$1:$D$1794,0),MATCH(T$1,'     2022    '!$A$1:$AC$1,0))</f>
        <v>2</v>
      </c>
      <c r="U513" s="154" t="str">
        <f>INDEX('     2022    '!$A$1:$AC$1563,MATCH($D513,'     2022    '!$D$1:$D$1794,0),MATCH(U$1,'     2022    '!$A$1:$AC$1,0))</f>
        <v>1.4G</v>
      </c>
      <c r="V513" s="153" t="str">
        <f>INDEX('     2022    '!$A$1:$AC$1563,MATCH($D513,'     2022    '!$D$1:$D$1794,0),MATCH(V$1,'     2022    '!$A$1:$AC$1,0))</f>
        <v>UN0336</v>
      </c>
      <c r="W513" s="153" t="str">
        <f>INDEX('     2022    '!$A$1:$AC$1563,MATCH($D513,'     2022    '!$D$1:$D$1794,0),MATCH(W$1,'     2022    '!$A$1:$AC$1,0))</f>
        <v>T2</v>
      </c>
      <c r="X513" s="151" t="str">
        <f>INDEX('     2022    '!$A$1:$AC$1563,MATCH($D513,'     2022    '!$D$1:$D$1794,0),MATCH(X$1,'     2022    '!$A$1:$AC$1,0))</f>
        <v/>
      </c>
      <c r="Y513" s="151" t="str">
        <f>INDEX('     2022    '!$A$1:$AC$1563,MATCH($D513,'     2022    '!$D$1:$D$1794,0),MATCH(Y$1,'     2022    '!$A$1:$AC$1,0))</f>
        <v/>
      </c>
      <c r="Z513" s="156">
        <f>INDEX('     2022    '!$A$1:$AC$1563,MATCH($D513,'     2022    '!$D$1:$D$1794,0),MATCH(Z$1,'     2022    '!$A$1:$AC$1,0))</f>
        <v>2.35E-2</v>
      </c>
      <c r="AA513" s="153" t="str">
        <f>INDEX('     2022    '!$A$1:$AC$1563,MATCH($D513,'     2022    '!$D$1:$D$1794,0),MATCH(AA$1,'     2022    '!$A$1:$AC$1,0))</f>
        <v>0163-T2-1130</v>
      </c>
      <c r="AB513" s="153" t="str">
        <f>INDEX('     2022    '!$A$1:$AC$1563,MATCH($D513,'     2022    '!$D$1:$D$1794,0),MATCH(AB$1,'     2022    '!$A$1:$AC$1,0))</f>
        <v>GB/HSE-351035</v>
      </c>
      <c r="AC513" s="153" t="str">
        <f>INDEX('     2022    '!$A$1:$AC$1563,MATCH($D513,'     2022    '!$D$1:$D$1794,0),MATCH(AC$1,'     2022    '!$A$1:$AC$1,0))</f>
        <v>7/29/2030</v>
      </c>
    </row>
    <row r="514" spans="1:29">
      <c r="A514" s="32">
        <f t="shared" si="14"/>
        <v>511</v>
      </c>
      <c r="B514" s="68" t="str">
        <f>INDEX('     2022    '!B:B,MATCH(D514,'     2022    '!D:D,0))</f>
        <v/>
      </c>
      <c r="C514" s="204" t="str">
        <f>INDEX('     2022    '!C:C,MATCH(D514,'     2022    '!D:D,0))</f>
        <v>Stage Pyro</v>
      </c>
      <c r="D514" s="205" t="str">
        <f>INDEX('     2022    '!D:D,MATCH(A514,'     2022    '!AF:AF,0))</f>
        <v>CF0072</v>
      </c>
      <c r="E514" s="204" t="str">
        <f>INDEX('     2022    '!$A$1:$BP$1563,MATCH(D514,'     2022    '!$D$1:$D$1794,0),MATCH(E$1,'     2022    '!$A$1:$BH$1,0))</f>
        <v>Red strobe/bengal 60sec</v>
      </c>
      <c r="F514" s="206" t="str">
        <f>IFERROR(IF(LEFT(INDEX('     2022    '!AD:AD,MATCH(D514,'     2022    '!D:D,0)),4)="http",HYPERLINK(INDEX('     2022    '!AD:AD,MATCH(D514,'     2022    '!D:D,0)),"Video"),""),"")</f>
        <v>Video</v>
      </c>
      <c r="G514" s="207">
        <f>INDEX('     2022    '!$A$1:$AC$1563,MATCH($D514,'     2022    '!$D$1:$D$1794,0),MATCH(G$1,'     2022    '!$A$1:$AC$1,0))</f>
        <v>14</v>
      </c>
      <c r="H514" s="150"/>
      <c r="I514" s="152">
        <f>INDEX('     2022    '!$A$1:$AC$1563,MATCH($D514,'     2022    '!$D$1:$D$1794,0),MATCH(I$1,'     2022    '!$A$1:$AC$1,0))</f>
        <v>136.29</v>
      </c>
      <c r="J514" s="150"/>
      <c r="K514" s="151">
        <f t="shared" si="15"/>
        <v>2.8961624999999995</v>
      </c>
      <c r="L514" s="152">
        <f>INDEX('     2022    '!$A$1:$AC$1563,MATCH($D514,'     2022    '!$D$1:$D$1794,0),MATCH(L$1,'     2022    '!$A$1:$AC$1,0))</f>
        <v>139.01579999999998</v>
      </c>
      <c r="M514" s="152">
        <f>INDEX('     2022    '!$A$1:$AC$1563,MATCH($D514,'     2022    '!$D$1:$D$1794,0),MATCH(M$1,'     2022    '!$A$1:$AC$1,0))</f>
        <v>139.01579999999998</v>
      </c>
      <c r="N514" s="153" t="str">
        <f>INDEX('     2022    '!$A$1:$AC$1563,MATCH($D514,'     2022    '!$D$1:$D$1794,0),MATCH(N$1,'     2022    '!$A$1:$AC$1,0))</f>
        <v>N/A</v>
      </c>
      <c r="O514" s="154">
        <f>INDEX('     2022    '!$A$1:$AC$1563,MATCH($D514,'     2022    '!$D$1:$D$1794,0),MATCH(O$1,'     2022    '!$A$1:$AC$1,0))</f>
        <v>48</v>
      </c>
      <c r="P514" s="153">
        <f>INDEX('     2022    '!$A$1:$AC$1563,MATCH($D514,'     2022    '!$D$1:$D$1794,0),MATCH(P$1,'     2022    '!$A$1:$AC$1,0))</f>
        <v>60</v>
      </c>
      <c r="Q514" s="153" t="str">
        <f>INDEX('     2022    '!$A$1:$AC$1563,MATCH($D514,'     2022    '!$D$1:$D$1794,0),MATCH(Q$1,'     2022    '!$A$1:$AC$1,0))</f>
        <v>Yes</v>
      </c>
      <c r="R514" s="155">
        <f>INDEX('     2022    '!$A$1:$AC$1563,MATCH($D514,'     2022    '!$D$1:$D$1794,0),MATCH(R$1,'     2022    '!$A$1:$AC$1,0))</f>
        <v>18</v>
      </c>
      <c r="S514" s="155">
        <f>INDEX('     2022    '!$A$1:$AC$1563,MATCH($D514,'     2022    '!$D$1:$D$1794,0),MATCH(S$1,'     2022    '!$A$1:$AC$1,0))</f>
        <v>5.3</v>
      </c>
      <c r="T514" s="155">
        <f>INDEX('     2022    '!$A$1:$AC$1563,MATCH($D514,'     2022    '!$D$1:$D$1794,0),MATCH(T$1,'     2022    '!$A$1:$AC$1,0))</f>
        <v>2</v>
      </c>
      <c r="U514" s="154" t="str">
        <f>INDEX('     2022    '!$A$1:$AC$1563,MATCH($D514,'     2022    '!$D$1:$D$1794,0),MATCH(U$1,'     2022    '!$A$1:$AC$1,0))</f>
        <v>1.4G</v>
      </c>
      <c r="V514" s="153" t="str">
        <f>INDEX('     2022    '!$A$1:$AC$1563,MATCH($D514,'     2022    '!$D$1:$D$1794,0),MATCH(V$1,'     2022    '!$A$1:$AC$1,0))</f>
        <v>UN0336</v>
      </c>
      <c r="W514" s="153" t="str">
        <f>INDEX('     2022    '!$A$1:$AC$1563,MATCH($D514,'     2022    '!$D$1:$D$1794,0),MATCH(W$1,'     2022    '!$A$1:$AC$1,0))</f>
        <v>T2</v>
      </c>
      <c r="X514" s="151" t="str">
        <f>INDEX('     2022    '!$A$1:$AC$1563,MATCH($D514,'     2022    '!$D$1:$D$1794,0),MATCH(X$1,'     2022    '!$A$1:$AC$1,0))</f>
        <v/>
      </c>
      <c r="Y514" s="151" t="str">
        <f>INDEX('     2022    '!$A$1:$AC$1563,MATCH($D514,'     2022    '!$D$1:$D$1794,0),MATCH(Y$1,'     2022    '!$A$1:$AC$1,0))</f>
        <v/>
      </c>
      <c r="Z514" s="156">
        <f>INDEX('     2022    '!$A$1:$AC$1563,MATCH($D514,'     2022    '!$D$1:$D$1794,0),MATCH(Z$1,'     2022    '!$A$1:$AC$1,0))</f>
        <v>2.63E-2</v>
      </c>
      <c r="AA514" s="153" t="str">
        <f>INDEX('     2022    '!$A$1:$AC$1563,MATCH($D514,'     2022    '!$D$1:$D$1794,0),MATCH(AA$1,'     2022    '!$A$1:$AC$1,0))</f>
        <v>0163-T2-1130</v>
      </c>
      <c r="AB514" s="153" t="str">
        <f>INDEX('     2022    '!$A$1:$AC$1563,MATCH($D514,'     2022    '!$D$1:$D$1794,0),MATCH(AB$1,'     2022    '!$A$1:$AC$1,0))</f>
        <v>GB/HSE-351036</v>
      </c>
      <c r="AC514" s="153" t="str">
        <f>INDEX('     2022    '!$A$1:$AC$1563,MATCH($D514,'     2022    '!$D$1:$D$1794,0),MATCH(AC$1,'     2022    '!$A$1:$AC$1,0))</f>
        <v>7/29/2030</v>
      </c>
    </row>
    <row r="515" spans="1:29">
      <c r="A515" s="32">
        <f t="shared" si="14"/>
        <v>512</v>
      </c>
      <c r="B515" s="68" t="str">
        <f>INDEX('     2022    '!B:B,MATCH(D515,'     2022    '!D:D,0))</f>
        <v/>
      </c>
      <c r="C515" s="204" t="str">
        <f>INDEX('     2022    '!C:C,MATCH(D515,'     2022    '!D:D,0))</f>
        <v>Stage Pyro</v>
      </c>
      <c r="D515" s="205" t="str">
        <f>INDEX('     2022    '!D:D,MATCH(A515,'     2022    '!AF:AF,0))</f>
        <v>CF0102</v>
      </c>
      <c r="E515" s="204" t="str">
        <f>INDEX('     2022    '!$A$1:$BP$1563,MATCH(D515,'     2022    '!$D$1:$D$1794,0),MATCH(E$1,'     2022    '!$A$1:$BH$1,0))</f>
        <v>Green strobe/bengal 60 sec</v>
      </c>
      <c r="F515" s="206" t="str">
        <f>IFERROR(IF(LEFT(INDEX('     2022    '!AD:AD,MATCH(D515,'     2022    '!D:D,0)),4)="http",HYPERLINK(INDEX('     2022    '!AD:AD,MATCH(D515,'     2022    '!D:D,0)),"Video"),""),"")</f>
        <v/>
      </c>
      <c r="G515" s="207">
        <f>INDEX('     2022    '!$A$1:$AC$1563,MATCH($D515,'     2022    '!$D$1:$D$1794,0),MATCH(G$1,'     2022    '!$A$1:$AC$1,0))</f>
        <v>15</v>
      </c>
      <c r="H515" s="150"/>
      <c r="I515" s="152">
        <f>INDEX('     2022    '!$A$1:$AC$1563,MATCH($D515,'     2022    '!$D$1:$D$1794,0),MATCH(I$1,'     2022    '!$A$1:$AC$1,0))</f>
        <v>136.29</v>
      </c>
      <c r="J515" s="150"/>
      <c r="K515" s="151">
        <f t="shared" si="15"/>
        <v>2.8961624999999995</v>
      </c>
      <c r="L515" s="152">
        <f>INDEX('     2022    '!$A$1:$AC$1563,MATCH($D515,'     2022    '!$D$1:$D$1794,0),MATCH(L$1,'     2022    '!$A$1:$AC$1,0))</f>
        <v>139.01579999999998</v>
      </c>
      <c r="M515" s="152">
        <f>INDEX('     2022    '!$A$1:$AC$1563,MATCH($D515,'     2022    '!$D$1:$D$1794,0),MATCH(M$1,'     2022    '!$A$1:$AC$1,0))</f>
        <v>139.01579999999998</v>
      </c>
      <c r="N515" s="153" t="str">
        <f>INDEX('     2022    '!$A$1:$AC$1563,MATCH($D515,'     2022    '!$D$1:$D$1794,0),MATCH(N$1,'     2022    '!$A$1:$AC$1,0))</f>
        <v>N/A</v>
      </c>
      <c r="O515" s="154">
        <f>INDEX('     2022    '!$A$1:$AC$1563,MATCH($D515,'     2022    '!$D$1:$D$1794,0),MATCH(O$1,'     2022    '!$A$1:$AC$1,0))</f>
        <v>48</v>
      </c>
      <c r="P515" s="153">
        <f>INDEX('     2022    '!$A$1:$AC$1563,MATCH($D515,'     2022    '!$D$1:$D$1794,0),MATCH(P$1,'     2022    '!$A$1:$AC$1,0))</f>
        <v>60</v>
      </c>
      <c r="Q515" s="153" t="str">
        <f>INDEX('     2022    '!$A$1:$AC$1563,MATCH($D515,'     2022    '!$D$1:$D$1794,0),MATCH(Q$1,'     2022    '!$A$1:$AC$1,0))</f>
        <v>Yes</v>
      </c>
      <c r="R515" s="155">
        <f>INDEX('     2022    '!$A$1:$AC$1563,MATCH($D515,'     2022    '!$D$1:$D$1794,0),MATCH(R$1,'     2022    '!$A$1:$AC$1,0))</f>
        <v>18.5</v>
      </c>
      <c r="S515" s="155">
        <f>INDEX('     2022    '!$A$1:$AC$1563,MATCH($D515,'     2022    '!$D$1:$D$1794,0),MATCH(S$1,'     2022    '!$A$1:$AC$1,0))</f>
        <v>5.3</v>
      </c>
      <c r="T515" s="155">
        <f>INDEX('     2022    '!$A$1:$AC$1563,MATCH($D515,'     2022    '!$D$1:$D$1794,0),MATCH(T$1,'     2022    '!$A$1:$AC$1,0))</f>
        <v>2</v>
      </c>
      <c r="U515" s="154" t="str">
        <f>INDEX('     2022    '!$A$1:$AC$1563,MATCH($D515,'     2022    '!$D$1:$D$1794,0),MATCH(U$1,'     2022    '!$A$1:$AC$1,0))</f>
        <v>1.4G</v>
      </c>
      <c r="V515" s="153" t="str">
        <f>INDEX('     2022    '!$A$1:$AC$1563,MATCH($D515,'     2022    '!$D$1:$D$1794,0),MATCH(V$1,'     2022    '!$A$1:$AC$1,0))</f>
        <v>UN0336</v>
      </c>
      <c r="W515" s="153" t="str">
        <f>INDEX('     2022    '!$A$1:$AC$1563,MATCH($D515,'     2022    '!$D$1:$D$1794,0),MATCH(W$1,'     2022    '!$A$1:$AC$1,0))</f>
        <v>T2</v>
      </c>
      <c r="X515" s="151" t="str">
        <f>INDEX('     2022    '!$A$1:$AC$1563,MATCH($D515,'     2022    '!$D$1:$D$1794,0),MATCH(X$1,'     2022    '!$A$1:$AC$1,0))</f>
        <v/>
      </c>
      <c r="Y515" s="151" t="str">
        <f>INDEX('     2022    '!$A$1:$AC$1563,MATCH($D515,'     2022    '!$D$1:$D$1794,0),MATCH(Y$1,'     2022    '!$A$1:$AC$1,0))</f>
        <v/>
      </c>
      <c r="Z515" s="156">
        <f>INDEX('     2022    '!$A$1:$AC$1563,MATCH($D515,'     2022    '!$D$1:$D$1794,0),MATCH(Z$1,'     2022    '!$A$1:$AC$1,0))</f>
        <v>2.63E-2</v>
      </c>
      <c r="AA515" s="153" t="str">
        <f>INDEX('     2022    '!$A$1:$AC$1563,MATCH($D515,'     2022    '!$D$1:$D$1794,0),MATCH(AA$1,'     2022    '!$A$1:$AC$1,0))</f>
        <v>0163-T2-1130</v>
      </c>
      <c r="AB515" s="153" t="str">
        <f>INDEX('     2022    '!$A$1:$AC$1563,MATCH($D515,'     2022    '!$D$1:$D$1794,0),MATCH(AB$1,'     2022    '!$A$1:$AC$1,0))</f>
        <v>GB/HSE-355708</v>
      </c>
      <c r="AC515" s="153" t="str">
        <f>INDEX('     2022    '!$A$1:$AC$1563,MATCH($D515,'     2022    '!$D$1:$D$1794,0),MATCH(AC$1,'     2022    '!$A$1:$AC$1,0))</f>
        <v>8/3/2027</v>
      </c>
    </row>
    <row r="516" spans="1:29">
      <c r="A516" s="32">
        <f t="shared" si="14"/>
        <v>513</v>
      </c>
      <c r="B516" s="68" t="str">
        <f>INDEX('     2022    '!B:B,MATCH(D516,'     2022    '!D:D,0))</f>
        <v/>
      </c>
      <c r="C516" s="204" t="str">
        <f>INDEX('     2022    '!C:C,MATCH(D516,'     2022    '!D:D,0))</f>
        <v>Igual</v>
      </c>
      <c r="D516" s="205" t="str">
        <f>INDEX('     2022    '!D:D,MATCH(A516,'     2022    '!AF:AF,0))</f>
        <v>BEG3 - 001 &gt;18</v>
      </c>
      <c r="E516" s="204" t="str">
        <f>INDEX('     2022    '!$A$1:$BP$1563,MATCH(D516,'     2022    '!$D$1:$D$1794,0),MATCH(E$1,'     2022    '!$A$1:$BH$1,0))</f>
        <v>Red Bengal to change White intermittent E/MINETUR3783 Box 75</v>
      </c>
      <c r="F516" s="206" t="str">
        <f>IFERROR(IF(LEFT(INDEX('     2022    '!AD:AD,MATCH(D516,'     2022    '!D:D,0)),4)="http",HYPERLINK(INDEX('     2022    '!AD:AD,MATCH(D516,'     2022    '!D:D,0)),"Video"),""),"")</f>
        <v/>
      </c>
      <c r="G516" s="207">
        <f>INDEX('     2022    '!$A$1:$AC$1563,MATCH($D516,'     2022    '!$D$1:$D$1794,0),MATCH(G$1,'     2022    '!$A$1:$AC$1,0))</f>
        <v>13</v>
      </c>
      <c r="H516" s="150"/>
      <c r="I516" s="152">
        <f>INDEX('     2022    '!$A$1:$AC$1563,MATCH($D516,'     2022    '!$D$1:$D$1794,0),MATCH(I$1,'     2022    '!$A$1:$AC$1,0))</f>
        <v>33.369999999999997</v>
      </c>
      <c r="J516" s="150"/>
      <c r="K516" s="151">
        <f t="shared" si="15"/>
        <v>6.6739999999999995</v>
      </c>
      <c r="L516" s="152">
        <f>INDEX('     2022    '!$A$1:$AC$1563,MATCH($D516,'     2022    '!$D$1:$D$1794,0),MATCH(L$1,'     2022    '!$A$1:$AC$1,0))</f>
        <v>34.037399999999998</v>
      </c>
      <c r="M516" s="152">
        <f>INDEX('     2022    '!$A$1:$AC$1563,MATCH($D516,'     2022    '!$D$1:$D$1794,0),MATCH(M$1,'     2022    '!$A$1:$AC$1,0))</f>
        <v>33.369999999999997</v>
      </c>
      <c r="N516" s="153" t="str">
        <f>INDEX('     2022    '!$A$1:$AC$1563,MATCH($D516,'     2022    '!$D$1:$D$1794,0),MATCH(N$1,'     2022    '!$A$1:$AC$1,0))</f>
        <v>N/A</v>
      </c>
      <c r="O516" s="154">
        <f>INDEX('     2022    '!$A$1:$AC$1563,MATCH($D516,'     2022    '!$D$1:$D$1794,0),MATCH(O$1,'     2022    '!$A$1:$AC$1,0))</f>
        <v>5</v>
      </c>
      <c r="P516" s="153">
        <f>INDEX('     2022    '!$A$1:$AC$1563,MATCH($D516,'     2022    '!$D$1:$D$1794,0),MATCH(P$1,'     2022    '!$A$1:$AC$1,0))</f>
        <v>90</v>
      </c>
      <c r="Q516" s="153" t="str">
        <f>INDEX('     2022    '!$A$1:$AC$1563,MATCH($D516,'     2022    '!$D$1:$D$1794,0),MATCH(Q$1,'     2022    '!$A$1:$AC$1,0))</f>
        <v>Yes</v>
      </c>
      <c r="R516" s="155">
        <f>INDEX('     2022    '!$A$1:$AC$1563,MATCH($D516,'     2022    '!$D$1:$D$1794,0),MATCH(R$1,'     2022    '!$A$1:$AC$1,0))</f>
        <v>26.72</v>
      </c>
      <c r="S516" s="155">
        <f>INDEX('     2022    '!$A$1:$AC$1563,MATCH($D516,'     2022    '!$D$1:$D$1794,0),MATCH(S$1,'     2022    '!$A$1:$AC$1,0))</f>
        <v>21.62</v>
      </c>
      <c r="T516" s="155">
        <f>INDEX('     2022    '!$A$1:$AC$1563,MATCH($D516,'     2022    '!$D$1:$D$1794,0),MATCH(T$1,'     2022    '!$A$1:$AC$1,0))</f>
        <v>0.3</v>
      </c>
      <c r="U516" s="154" t="str">
        <f>INDEX('     2022    '!$A$1:$AC$1563,MATCH($D516,'     2022    '!$D$1:$D$1794,0),MATCH(U$1,'     2022    '!$A$1:$AC$1,0))</f>
        <v>1.4G</v>
      </c>
      <c r="V516" s="153" t="str">
        <f>INDEX('     2022    '!$A$1:$AC$1563,MATCH($D516,'     2022    '!$D$1:$D$1794,0),MATCH(V$1,'     2022    '!$A$1:$AC$1,0))</f>
        <v>UN0336</v>
      </c>
      <c r="W516" s="153" t="str">
        <f>INDEX('     2022    '!$A$1:$AC$1563,MATCH($D516,'     2022    '!$D$1:$D$1794,0),MATCH(W$1,'     2022    '!$A$1:$AC$1,0))</f>
        <v>F2</v>
      </c>
      <c r="X516" s="151" t="str">
        <f>INDEX('     2022    '!$A$1:$AC$1563,MATCH($D516,'     2022    '!$D$1:$D$1794,0),MATCH(X$1,'     2022    '!$A$1:$AC$1,0))</f>
        <v/>
      </c>
      <c r="Y516" s="151" t="str">
        <f>INDEX('     2022    '!$A$1:$AC$1563,MATCH($D516,'     2022    '!$D$1:$D$1794,0),MATCH(Y$1,'     2022    '!$A$1:$AC$1,0))</f>
        <v/>
      </c>
      <c r="Z516" s="156">
        <f>INDEX('     2022    '!$A$1:$AC$1563,MATCH($D516,'     2022    '!$D$1:$D$1794,0),MATCH(Z$1,'     2022    '!$A$1:$AC$1,0))</f>
        <v>0.05</v>
      </c>
      <c r="AA516" s="153" t="str">
        <f>INDEX('     2022    '!$A$1:$AC$1563,MATCH($D516,'     2022    '!$D$1:$D$1794,0),MATCH(AA$1,'     2022    '!$A$1:$AC$1,0))</f>
        <v>0163-F2-3783</v>
      </c>
      <c r="AB516" s="153">
        <f>INDEX('     2022    '!$A$1:$AC$1563,MATCH($D516,'     2022    '!$D$1:$D$1794,0),MATCH(AB$1,'     2022    '!$A$1:$AC$1,0))</f>
        <v>0</v>
      </c>
      <c r="AC516" s="153">
        <f>INDEX('     2022    '!$A$1:$AC$1563,MATCH($D516,'     2022    '!$D$1:$D$1794,0),MATCH(AC$1,'     2022    '!$A$1:$AC$1,0))</f>
        <v>0</v>
      </c>
    </row>
    <row r="517" spans="1:29">
      <c r="A517" s="32">
        <f t="shared" ref="A517:A563" si="16">A516+1</f>
        <v>514</v>
      </c>
      <c r="B517" s="68" t="str">
        <f>INDEX('     2022    '!B:B,MATCH(D517,'     2022    '!D:D,0))</f>
        <v/>
      </c>
      <c r="C517" s="204" t="str">
        <f>INDEX('     2022    '!C:C,MATCH(D517,'     2022    '!D:D,0))</f>
        <v>Igual</v>
      </c>
      <c r="D517" s="205" t="str">
        <f>INDEX('     2022    '!D:D,MATCH(A517,'     2022    '!AF:AF,0))</f>
        <v>BEG2 - 311 &gt;18</v>
      </c>
      <c r="E517" s="204" t="str">
        <f>INDEX('     2022    '!$A$1:$BP$1563,MATCH(D517,'     2022    '!$D$1:$D$1794,0),MATCH(E$1,'     2022    '!$A$1:$BH$1,0))</f>
        <v>White intermittent bengal 3 minutes E/MINETUR3783 Box 74</v>
      </c>
      <c r="F517" s="206" t="str">
        <f>IFERROR(IF(LEFT(INDEX('     2022    '!AD:AD,MATCH(D517,'     2022    '!D:D,0)),4)="http",HYPERLINK(INDEX('     2022    '!AD:AD,MATCH(D517,'     2022    '!D:D,0)),"Video"),""),"")</f>
        <v/>
      </c>
      <c r="G517" s="207">
        <f>INDEX('     2022    '!$A$1:$AC$1563,MATCH($D517,'     2022    '!$D$1:$D$1794,0),MATCH(G$1,'     2022    '!$A$1:$AC$1,0))</f>
        <v>3</v>
      </c>
      <c r="H517" s="150"/>
      <c r="I517" s="152">
        <f>INDEX('     2022    '!$A$1:$AC$1563,MATCH($D517,'     2022    '!$D$1:$D$1794,0),MATCH(I$1,'     2022    '!$A$1:$AC$1,0))</f>
        <v>35.42</v>
      </c>
      <c r="J517" s="150"/>
      <c r="K517" s="151">
        <f t="shared" ref="K517:K563" si="17">IFERROR(M517/O517,"")</f>
        <v>7.0840000000000005</v>
      </c>
      <c r="L517" s="152">
        <f>INDEX('     2022    '!$A$1:$AC$1563,MATCH($D517,'     2022    '!$D$1:$D$1794,0),MATCH(L$1,'     2022    '!$A$1:$AC$1,0))</f>
        <v>36.128399999999999</v>
      </c>
      <c r="M517" s="152">
        <f>INDEX('     2022    '!$A$1:$AC$1563,MATCH($D517,'     2022    '!$D$1:$D$1794,0),MATCH(M$1,'     2022    '!$A$1:$AC$1,0))</f>
        <v>35.42</v>
      </c>
      <c r="N517" s="153" t="str">
        <f>INDEX('     2022    '!$A$1:$AC$1563,MATCH($D517,'     2022    '!$D$1:$D$1794,0),MATCH(N$1,'     2022    '!$A$1:$AC$1,0))</f>
        <v>N/A</v>
      </c>
      <c r="O517" s="154">
        <f>INDEX('     2022    '!$A$1:$AC$1563,MATCH($D517,'     2022    '!$D$1:$D$1794,0),MATCH(O$1,'     2022    '!$A$1:$AC$1,0))</f>
        <v>5</v>
      </c>
      <c r="P517" s="153">
        <f>INDEX('     2022    '!$A$1:$AC$1563,MATCH($D517,'     2022    '!$D$1:$D$1794,0),MATCH(P$1,'     2022    '!$A$1:$AC$1,0))</f>
        <v>90</v>
      </c>
      <c r="Q517" s="153" t="str">
        <f>INDEX('     2022    '!$A$1:$AC$1563,MATCH($D517,'     2022    '!$D$1:$D$1794,0),MATCH(Q$1,'     2022    '!$A$1:$AC$1,0))</f>
        <v>Yes</v>
      </c>
      <c r="R517" s="155">
        <f>INDEX('     2022    '!$A$1:$AC$1563,MATCH($D517,'     2022    '!$D$1:$D$1794,0),MATCH(R$1,'     2022    '!$A$1:$AC$1,0))</f>
        <v>0.31</v>
      </c>
      <c r="S517" s="155">
        <f>INDEX('     2022    '!$A$1:$AC$1563,MATCH($D517,'     2022    '!$D$1:$D$1794,0),MATCH(S$1,'     2022    '!$A$1:$AC$1,0))</f>
        <v>0.22</v>
      </c>
      <c r="T517" s="155">
        <f>INDEX('     2022    '!$A$1:$AC$1563,MATCH($D517,'     2022    '!$D$1:$D$1794,0),MATCH(T$1,'     2022    '!$A$1:$AC$1,0))</f>
        <v>0.3</v>
      </c>
      <c r="U517" s="154" t="str">
        <f>INDEX('     2022    '!$A$1:$AC$1563,MATCH($D517,'     2022    '!$D$1:$D$1794,0),MATCH(U$1,'     2022    '!$A$1:$AC$1,0))</f>
        <v>1.4G</v>
      </c>
      <c r="V517" s="153" t="str">
        <f>INDEX('     2022    '!$A$1:$AC$1563,MATCH($D517,'     2022    '!$D$1:$D$1794,0),MATCH(V$1,'     2022    '!$A$1:$AC$1,0))</f>
        <v>UN0336</v>
      </c>
      <c r="W517" s="153" t="str">
        <f>INDEX('     2022    '!$A$1:$AC$1563,MATCH($D517,'     2022    '!$D$1:$D$1794,0),MATCH(W$1,'     2022    '!$A$1:$AC$1,0))</f>
        <v>F2</v>
      </c>
      <c r="X517" s="151" t="str">
        <f>INDEX('     2022    '!$A$1:$AC$1563,MATCH($D517,'     2022    '!$D$1:$D$1794,0),MATCH(X$1,'     2022    '!$A$1:$AC$1,0))</f>
        <v/>
      </c>
      <c r="Y517" s="151" t="str">
        <f>INDEX('     2022    '!$A$1:$AC$1563,MATCH($D517,'     2022    '!$D$1:$D$1794,0),MATCH(Y$1,'     2022    '!$A$1:$AC$1,0))</f>
        <v/>
      </c>
      <c r="Z517" s="156">
        <f>INDEX('     2022    '!$A$1:$AC$1563,MATCH($D517,'     2022    '!$D$1:$D$1794,0),MATCH(Z$1,'     2022    '!$A$1:$AC$1,0))</f>
        <v>0.05</v>
      </c>
      <c r="AA517" s="153" t="str">
        <f>INDEX('     2022    '!$A$1:$AC$1563,MATCH($D517,'     2022    '!$D$1:$D$1794,0),MATCH(AA$1,'     2022    '!$A$1:$AC$1,0))</f>
        <v>0163-F2-3783</v>
      </c>
      <c r="AB517" s="153">
        <f>INDEX('     2022    '!$A$1:$AC$1563,MATCH($D517,'     2022    '!$D$1:$D$1794,0),MATCH(AB$1,'     2022    '!$A$1:$AC$1,0))</f>
        <v>0</v>
      </c>
      <c r="AC517" s="153">
        <f>INDEX('     2022    '!$A$1:$AC$1563,MATCH($D517,'     2022    '!$D$1:$D$1794,0),MATCH(AC$1,'     2022    '!$A$1:$AC$1,0))</f>
        <v>0</v>
      </c>
    </row>
    <row r="518" spans="1:29" ht="24">
      <c r="A518" s="32">
        <f t="shared" si="16"/>
        <v>515</v>
      </c>
      <c r="B518" s="68" t="str">
        <f>INDEX('     2022    '!B:B,MATCH(D518,'     2022    '!D:D,0))</f>
        <v/>
      </c>
      <c r="C518" s="204" t="str">
        <f>INDEX('     2022    '!C:C,MATCH(D518,'     2022    '!D:D,0))</f>
        <v>Wheel</v>
      </c>
      <c r="D518" s="205" t="str">
        <f>INDEX('     2022    '!D:D,MATCH(A518,'     2022    '!AF:AF,0))</f>
        <v>KF062-CS</v>
      </c>
      <c r="E518" s="204" t="str">
        <f>INDEX('     2022    '!$A$1:$BP$1563,MATCH(D518,'     2022    '!$D$1:$D$1794,0),MATCH(E$1,'     2022    '!$A$1:$BH$1,0))</f>
        <v>COLOUR SPINNER. A lovely colour changing wheel changing from green to red to blue and brocade sprays. Diameter 200mm. RETAIL</v>
      </c>
      <c r="F518" s="206" t="str">
        <f>IFERROR(IF(LEFT(INDEX('     2022    '!AD:AD,MATCH(D518,'     2022    '!D:D,0)),4)="http",HYPERLINK(INDEX('     2022    '!AD:AD,MATCH(D518,'     2022    '!D:D,0)),"Video"),""),"")</f>
        <v>Video</v>
      </c>
      <c r="G518" s="207">
        <f>INDEX('     2022    '!$A$1:$AC$1563,MATCH($D518,'     2022    '!$D$1:$D$1794,0),MATCH(G$1,'     2022    '!$A$1:$AC$1,0))</f>
        <v>16</v>
      </c>
      <c r="H518" s="150"/>
      <c r="I518" s="152">
        <f>INDEX('     2022    '!$A$1:$AC$1563,MATCH($D518,'     2022    '!$D$1:$D$1794,0),MATCH(I$1,'     2022    '!$A$1:$AC$1,0))</f>
        <v>114.08</v>
      </c>
      <c r="J518" s="150"/>
      <c r="K518" s="151">
        <f t="shared" si="17"/>
        <v>7.13</v>
      </c>
      <c r="L518" s="152">
        <f>INDEX('     2022    '!$A$1:$AC$1563,MATCH($D518,'     2022    '!$D$1:$D$1794,0),MATCH(L$1,'     2022    '!$A$1:$AC$1,0))</f>
        <v>108.38</v>
      </c>
      <c r="M518" s="152">
        <f>INDEX('     2022    '!$A$1:$AC$1563,MATCH($D518,'     2022    '!$D$1:$D$1794,0),MATCH(M$1,'     2022    '!$A$1:$AC$1,0))</f>
        <v>114.08</v>
      </c>
      <c r="N518" s="153" t="str">
        <f>INDEX('     2022    '!$A$1:$AC$1563,MATCH($D518,'     2022    '!$D$1:$D$1794,0),MATCH(N$1,'     2022    '!$A$1:$AC$1,0))</f>
        <v>200mm</v>
      </c>
      <c r="O518" s="154">
        <f>INDEX('     2022    '!$A$1:$AC$1563,MATCH($D518,'     2022    '!$D$1:$D$1794,0),MATCH(O$1,'     2022    '!$A$1:$AC$1,0))</f>
        <v>16</v>
      </c>
      <c r="P518" s="153">
        <f>INDEX('     2022    '!$A$1:$AC$1563,MATCH($D518,'     2022    '!$D$1:$D$1794,0),MATCH(P$1,'     2022    '!$A$1:$AC$1,0))</f>
        <v>50</v>
      </c>
      <c r="Q518" s="153" t="str">
        <f>INDEX('     2022    '!$A$1:$AC$1563,MATCH($D518,'     2022    '!$D$1:$D$1794,0),MATCH(Q$1,'     2022    '!$A$1:$AC$1,0))</f>
        <v>Yes</v>
      </c>
      <c r="R518" s="155">
        <f>INDEX('     2022    '!$A$1:$AC$1563,MATCH($D518,'     2022    '!$D$1:$D$1794,0),MATCH(R$1,'     2022    '!$A$1:$AC$1,0))</f>
        <v>8</v>
      </c>
      <c r="S518" s="155">
        <f>INDEX('     2022    '!$A$1:$AC$1563,MATCH($D518,'     2022    '!$D$1:$D$1794,0),MATCH(S$1,'     2022    '!$A$1:$AC$1,0))</f>
        <v>1.25</v>
      </c>
      <c r="T518" s="155">
        <f>INDEX('     2022    '!$A$1:$AC$1563,MATCH($D518,'     2022    '!$D$1:$D$1794,0),MATCH(T$1,'     2022    '!$A$1:$AC$1,0))</f>
        <v>0</v>
      </c>
      <c r="U518" s="154" t="str">
        <f>INDEX('     2022    '!$A$1:$AC$1563,MATCH($D518,'     2022    '!$D$1:$D$1794,0),MATCH(U$1,'     2022    '!$A$1:$AC$1,0))</f>
        <v>1.4G</v>
      </c>
      <c r="V518" s="153" t="str">
        <f>INDEX('     2022    '!$A$1:$AC$1563,MATCH($D518,'     2022    '!$D$1:$D$1794,0),MATCH(V$1,'     2022    '!$A$1:$AC$1,0))</f>
        <v>UN0336</v>
      </c>
      <c r="W518" s="153" t="str">
        <f>INDEX('     2022    '!$A$1:$AC$1563,MATCH($D518,'     2022    '!$D$1:$D$1794,0),MATCH(W$1,'     2022    '!$A$1:$AC$1,0))</f>
        <v>F2</v>
      </c>
      <c r="X518" s="151">
        <f>INDEX('     2022    '!$A$1:$AC$1563,MATCH($D518,'     2022    '!$D$1:$D$1794,0),MATCH(X$1,'     2022    '!$A$1:$AC$1,0))</f>
        <v>26.99</v>
      </c>
      <c r="Y518" s="151">
        <f>INDEX('     2022    '!$A$1:$AC$1563,MATCH($D518,'     2022    '!$D$1:$D$1794,0),MATCH(Y$1,'     2022    '!$A$1:$AC$1,0))</f>
        <v>21.99</v>
      </c>
      <c r="Z518" s="156">
        <f>INDEX('     2022    '!$A$1:$AC$1563,MATCH($D518,'     2022    '!$D$1:$D$1794,0),MATCH(Z$1,'     2022    '!$A$1:$AC$1,0))</f>
        <v>4.02E-2</v>
      </c>
      <c r="AA518" s="153">
        <f>INDEX('     2022    '!$A$1:$AC$1563,MATCH($D518,'     2022    '!$D$1:$D$1794,0),MATCH(AA$1,'     2022    '!$A$1:$AC$1,0))</f>
        <v>0</v>
      </c>
      <c r="AB518" s="153">
        <f>INDEX('     2022    '!$A$1:$AC$1563,MATCH($D518,'     2022    '!$D$1:$D$1794,0),MATCH(AB$1,'     2022    '!$A$1:$AC$1,0))</f>
        <v>0</v>
      </c>
      <c r="AC518" s="153">
        <f>INDEX('     2022    '!$A$1:$AC$1563,MATCH($D518,'     2022    '!$D$1:$D$1794,0),MATCH(AC$1,'     2022    '!$A$1:$AC$1,0))</f>
        <v>0</v>
      </c>
    </row>
    <row r="519" spans="1:29" ht="24">
      <c r="A519" s="32">
        <f t="shared" si="16"/>
        <v>516</v>
      </c>
      <c r="B519" s="68" t="str">
        <f>INDEX('     2022    '!B:B,MATCH(D519,'     2022    '!D:D,0))</f>
        <v/>
      </c>
      <c r="C519" s="204" t="str">
        <f>INDEX('     2022    '!C:C,MATCH(D519,'     2022    '!D:D,0))</f>
        <v>Wheel</v>
      </c>
      <c r="D519" s="205" t="str">
        <f>INDEX('     2022    '!D:D,MATCH(A519,'     2022    '!AF:AF,0))</f>
        <v>CW4</v>
      </c>
      <c r="E519" s="204" t="str">
        <f>INDEX('     2022    '!$A$1:$BP$1563,MATCH(D519,'     2022    '!$D$1:$D$1794,0),MATCH(E$1,'     2022    '!$A$1:$BH$1,0))</f>
        <v>SUPER SPINNERS. Great value small catherine wheel, a very traditional piece. RETAIL</v>
      </c>
      <c r="F519" s="206" t="str">
        <f>IFERROR(IF(LEFT(INDEX('     2022    '!AD:AD,MATCH(D519,'     2022    '!D:D,0)),4)="http",HYPERLINK(INDEX('     2022    '!AD:AD,MATCH(D519,'     2022    '!D:D,0)),"Video"),""),"")</f>
        <v>Video</v>
      </c>
      <c r="G519" s="207">
        <f>INDEX('     2022    '!$A$1:$AC$1563,MATCH($D519,'     2022    '!$D$1:$D$1794,0),MATCH(G$1,'     2022    '!$A$1:$AC$1,0))</f>
        <v>0</v>
      </c>
      <c r="H519" s="150"/>
      <c r="I519" s="152">
        <f>INDEX('     2022    '!$A$1:$AC$1563,MATCH($D519,'     2022    '!$D$1:$D$1794,0),MATCH(I$1,'     2022    '!$A$1:$AC$1,0))</f>
        <v>120.96</v>
      </c>
      <c r="J519" s="150"/>
      <c r="K519" s="151">
        <f t="shared" si="17"/>
        <v>1.7136</v>
      </c>
      <c r="L519" s="152">
        <f>INDEX('     2022    '!$A$1:$AC$1563,MATCH($D519,'     2022    '!$D$1:$D$1794,0),MATCH(L$1,'     2022    '!$A$1:$AC$1,0))</f>
        <v>123.3792</v>
      </c>
      <c r="M519" s="152">
        <f>INDEX('     2022    '!$A$1:$AC$1563,MATCH($D519,'     2022    '!$D$1:$D$1794,0),MATCH(M$1,'     2022    '!$A$1:$AC$1,0))</f>
        <v>123.3792</v>
      </c>
      <c r="N519" s="153" t="str">
        <f>INDEX('     2022    '!$A$1:$AC$1563,MATCH($D519,'     2022    '!$D$1:$D$1794,0),MATCH(N$1,'     2022    '!$A$1:$AC$1,0))</f>
        <v>30mm</v>
      </c>
      <c r="O519" s="154">
        <f>INDEX('     2022    '!$A$1:$AC$1563,MATCH($D519,'     2022    '!$D$1:$D$1794,0),MATCH(O$1,'     2022    '!$A$1:$AC$1,0))</f>
        <v>72</v>
      </c>
      <c r="P519" s="153">
        <f>INDEX('     2022    '!$A$1:$AC$1563,MATCH($D519,'     2022    '!$D$1:$D$1794,0),MATCH(P$1,'     2022    '!$A$1:$AC$1,0))</f>
        <v>40</v>
      </c>
      <c r="Q519" s="153" t="str">
        <f>INDEX('     2022    '!$A$1:$AC$1563,MATCH($D519,'     2022    '!$D$1:$D$1794,0),MATCH(Q$1,'     2022    '!$A$1:$AC$1,0))</f>
        <v>Yes</v>
      </c>
      <c r="R519" s="155">
        <f>INDEX('     2022    '!$A$1:$AC$1563,MATCH($D519,'     2022    '!$D$1:$D$1794,0),MATCH(R$1,'     2022    '!$A$1:$AC$1,0))</f>
        <v>8</v>
      </c>
      <c r="S519" s="155">
        <f>INDEX('     2022    '!$A$1:$AC$1563,MATCH($D519,'     2022    '!$D$1:$D$1794,0),MATCH(S$1,'     2022    '!$A$1:$AC$1,0))</f>
        <v>2.16</v>
      </c>
      <c r="T519" s="155">
        <f>INDEX('     2022    '!$A$1:$AC$1563,MATCH($D519,'     2022    '!$D$1:$D$1794,0),MATCH(T$1,'     2022    '!$A$1:$AC$1,0))</f>
        <v>0</v>
      </c>
      <c r="U519" s="154" t="str">
        <f>INDEX('     2022    '!$A$1:$AC$1563,MATCH($D519,'     2022    '!$D$1:$D$1794,0),MATCH(U$1,'     2022    '!$A$1:$AC$1,0))</f>
        <v>1.3G</v>
      </c>
      <c r="V519" s="153" t="str">
        <f>INDEX('     2022    '!$A$1:$AC$1563,MATCH($D519,'     2022    '!$D$1:$D$1794,0),MATCH(V$1,'     2022    '!$A$1:$AC$1,0))</f>
        <v>UN0335</v>
      </c>
      <c r="W519" s="153" t="str">
        <f>INDEX('     2022    '!$A$1:$AC$1563,MATCH($D519,'     2022    '!$D$1:$D$1794,0),MATCH(W$1,'     2022    '!$A$1:$AC$1,0))</f>
        <v>F2</v>
      </c>
      <c r="X519" s="151">
        <f>INDEX('     2022    '!$A$1:$AC$1563,MATCH($D519,'     2022    '!$D$1:$D$1794,0),MATCH(X$1,'     2022    '!$A$1:$AC$1,0))</f>
        <v>6.49</v>
      </c>
      <c r="Y519" s="151">
        <f>INDEX('     2022    '!$A$1:$AC$1563,MATCH($D519,'     2022    '!$D$1:$D$1794,0),MATCH(Y$1,'     2022    '!$A$1:$AC$1,0))</f>
        <v>4.99</v>
      </c>
      <c r="Z519" s="156">
        <f>INDEX('     2022    '!$A$1:$AC$1563,MATCH($D519,'     2022    '!$D$1:$D$1794,0),MATCH(Z$1,'     2022    '!$A$1:$AC$1,0))</f>
        <v>0</v>
      </c>
      <c r="AA519" s="153" t="str">
        <f>INDEX('     2022    '!$A$1:$AC$1563,MATCH($D519,'     2022    '!$D$1:$D$1794,0),MATCH(AA$1,'     2022    '!$A$1:$AC$1,0))</f>
        <v>1008-F2-69259758</v>
      </c>
      <c r="AB519" s="153" t="str">
        <f>INDEX('     2022    '!$A$1:$AC$1563,MATCH($D519,'     2022    '!$D$1:$D$1794,0),MATCH(AB$1,'     2022    '!$A$1:$AC$1,0))</f>
        <v>GB/HSE-358732</v>
      </c>
      <c r="AC519" s="153" t="str">
        <f>INDEX('     2022    '!$A$1:$AC$1563,MATCH($D519,'     2022    '!$D$1:$D$1794,0),MATCH(AC$1,'     2022    '!$A$1:$AC$1,0))</f>
        <v>8/15/2028</v>
      </c>
    </row>
    <row r="520" spans="1:29">
      <c r="A520" s="32">
        <f t="shared" si="16"/>
        <v>517</v>
      </c>
      <c r="B520" s="68" t="str">
        <f>INDEX('     2022    '!B:B,MATCH(D520,'     2022    '!D:D,0))</f>
        <v/>
      </c>
      <c r="C520" s="204" t="str">
        <f>INDEX('     2022    '!C:C,MATCH(D520,'     2022    '!D:D,0))</f>
        <v>Wheel</v>
      </c>
      <c r="D520" s="205" t="str">
        <f>INDEX('     2022    '!D:D,MATCH(A520,'     2022    '!AF:AF,0))</f>
        <v>CF0080</v>
      </c>
      <c r="E520" s="204" t="str">
        <f>INDEX('     2022    '!$A$1:$BP$1563,MATCH(D520,'     2022    '!$D$1:$D$1794,0),MATCH(E$1,'     2022    '!$A$1:$BH$1,0))</f>
        <v>Spin wheel with red lance 60sec</v>
      </c>
      <c r="F520" s="206" t="str">
        <f>IFERROR(IF(LEFT(INDEX('     2022    '!AD:AD,MATCH(D520,'     2022    '!D:D,0)),4)="http",HYPERLINK(INDEX('     2022    '!AD:AD,MATCH(D520,'     2022    '!D:D,0)),"Video"),""),"")</f>
        <v>Video</v>
      </c>
      <c r="G520" s="207">
        <f>INDEX('     2022    '!$A$1:$AC$1563,MATCH($D520,'     2022    '!$D$1:$D$1794,0),MATCH(G$1,'     2022    '!$A$1:$AC$1,0))</f>
        <v>0</v>
      </c>
      <c r="H520" s="150"/>
      <c r="I520" s="152">
        <f>INDEX('     2022    '!$A$1:$AC$1563,MATCH($D520,'     2022    '!$D$1:$D$1794,0),MATCH(I$1,'     2022    '!$A$1:$AC$1,0))</f>
        <v>302.08</v>
      </c>
      <c r="J520" s="150"/>
      <c r="K520" s="151">
        <f t="shared" si="17"/>
        <v>65.412591186081102</v>
      </c>
      <c r="L520" s="152">
        <f>INDEX('     2022    '!$A$1:$AC$1563,MATCH($D520,'     2022    '!$D$1:$D$1794,0),MATCH(L$1,'     2022    '!$A$1:$AC$1,0))</f>
        <v>308.1216</v>
      </c>
      <c r="M520" s="152">
        <f>INDEX('     2022    '!$A$1:$AC$1563,MATCH($D520,'     2022    '!$D$1:$D$1794,0),MATCH(M$1,'     2022    '!$A$1:$AC$1,0))</f>
        <v>327.06295593040551</v>
      </c>
      <c r="N520" s="153" t="str">
        <f>INDEX('     2022    '!$A$1:$AC$1563,MATCH($D520,'     2022    '!$D$1:$D$1794,0),MATCH(N$1,'     2022    '!$A$1:$AC$1,0))</f>
        <v>58mm</v>
      </c>
      <c r="O520" s="154">
        <f>INDEX('     2022    '!$A$1:$AC$1563,MATCH($D520,'     2022    '!$D$1:$D$1794,0),MATCH(O$1,'     2022    '!$A$1:$AC$1,0))</f>
        <v>5</v>
      </c>
      <c r="P520" s="153">
        <f>INDEX('     2022    '!$A$1:$AC$1563,MATCH($D520,'     2022    '!$D$1:$D$1794,0),MATCH(P$1,'     2022    '!$A$1:$AC$1,0))</f>
        <v>60</v>
      </c>
      <c r="Q520" s="153" t="str">
        <f>INDEX('     2022    '!$A$1:$AC$1563,MATCH($D520,'     2022    '!$D$1:$D$1794,0),MATCH(Q$1,'     2022    '!$A$1:$AC$1,0))</f>
        <v>Yes</v>
      </c>
      <c r="R520" s="155">
        <f>INDEX('     2022    '!$A$1:$AC$1563,MATCH($D520,'     2022    '!$D$1:$D$1794,0),MATCH(R$1,'     2022    '!$A$1:$AC$1,0))</f>
        <v>20</v>
      </c>
      <c r="S520" s="155">
        <f>INDEX('     2022    '!$A$1:$AC$1563,MATCH($D520,'     2022    '!$D$1:$D$1794,0),MATCH(S$1,'     2022    '!$A$1:$AC$1,0))</f>
        <v>3.35</v>
      </c>
      <c r="T520" s="155">
        <f>INDEX('     2022    '!$A$1:$AC$1563,MATCH($D520,'     2022    '!$D$1:$D$1794,0),MATCH(T$1,'     2022    '!$A$1:$AC$1,0))</f>
        <v>3</v>
      </c>
      <c r="U520" s="154" t="str">
        <f>INDEX('     2022    '!$A$1:$AC$1563,MATCH($D520,'     2022    '!$D$1:$D$1794,0),MATCH(U$1,'     2022    '!$A$1:$AC$1,0))</f>
        <v>1.4G</v>
      </c>
      <c r="V520" s="153" t="str">
        <f>INDEX('     2022    '!$A$1:$AC$1563,MATCH($D520,'     2022    '!$D$1:$D$1794,0),MATCH(V$1,'     2022    '!$A$1:$AC$1,0))</f>
        <v>UN0336</v>
      </c>
      <c r="W520" s="153" t="str">
        <f>INDEX('     2022    '!$A$1:$AC$1563,MATCH($D520,'     2022    '!$D$1:$D$1794,0),MATCH(W$1,'     2022    '!$A$1:$AC$1,0))</f>
        <v>F4</v>
      </c>
      <c r="X520" s="151" t="str">
        <f>INDEX('     2022    '!$A$1:$AC$1563,MATCH($D520,'     2022    '!$D$1:$D$1794,0),MATCH(X$1,'     2022    '!$A$1:$AC$1,0))</f>
        <v/>
      </c>
      <c r="Y520" s="151" t="str">
        <f>INDEX('     2022    '!$A$1:$AC$1563,MATCH($D520,'     2022    '!$D$1:$D$1794,0),MATCH(Y$1,'     2022    '!$A$1:$AC$1,0))</f>
        <v/>
      </c>
      <c r="Z520" s="156">
        <f>INDEX('     2022    '!$A$1:$AC$1563,MATCH($D520,'     2022    '!$D$1:$D$1794,0),MATCH(Z$1,'     2022    '!$A$1:$AC$1,0))</f>
        <v>0.15740000000000001</v>
      </c>
      <c r="AA520" s="153" t="str">
        <f>INDEX('     2022    '!$A$1:$AC$1563,MATCH($D520,'     2022    '!$D$1:$D$1794,0),MATCH(AA$1,'     2022    '!$A$1:$AC$1,0))</f>
        <v>0163-F4-1138</v>
      </c>
      <c r="AB520" s="153" t="str">
        <f>INDEX('     2022    '!$A$1:$AC$1563,MATCH($D520,'     2022    '!$D$1:$D$1794,0),MATCH(AB$1,'     2022    '!$A$1:$AC$1,0))</f>
        <v>GB/HSE-351040</v>
      </c>
      <c r="AC520" s="153" t="str">
        <f>INDEX('     2022    '!$A$1:$AC$1563,MATCH($D520,'     2022    '!$D$1:$D$1794,0),MATCH(AC$1,'     2022    '!$A$1:$AC$1,0))</f>
        <v>7/29/2030</v>
      </c>
    </row>
    <row r="521" spans="1:29">
      <c r="A521" s="32">
        <f t="shared" si="16"/>
        <v>518</v>
      </c>
      <c r="B521" s="68" t="str">
        <f>INDEX('     2022    '!B:B,MATCH(D521,'     2022    '!D:D,0))</f>
        <v/>
      </c>
      <c r="C521" s="204" t="str">
        <f>INDEX('     2022    '!C:C,MATCH(D521,'     2022    '!D:D,0))</f>
        <v>Wheel</v>
      </c>
      <c r="D521" s="205" t="str">
        <f>INDEX('     2022    '!D:D,MATCH(A521,'     2022    '!AF:AF,0))</f>
        <v>CF0109</v>
      </c>
      <c r="E521" s="204" t="str">
        <f>INDEX('     2022    '!$A$1:$BP$1563,MATCH(D521,'     2022    '!$D$1:$D$1794,0),MATCH(E$1,'     2022    '!$A$1:$BH$1,0))</f>
        <v>6 angle blue pistil gold sun (wheel set-piece, R40cm)</v>
      </c>
      <c r="F521" s="206" t="str">
        <f>IFERROR(IF(LEFT(INDEX('     2022    '!AD:AD,MATCH(D521,'     2022    '!D:D,0)),4)="http",HYPERLINK(INDEX('     2022    '!AD:AD,MATCH(D521,'     2022    '!D:D,0)),"Video"),""),"")</f>
        <v>Video</v>
      </c>
      <c r="G521" s="207">
        <f>INDEX('     2022    '!$A$1:$AC$1563,MATCH($D521,'     2022    '!$D$1:$D$1794,0),MATCH(G$1,'     2022    '!$A$1:$AC$1,0))</f>
        <v>8</v>
      </c>
      <c r="H521" s="150"/>
      <c r="I521" s="152">
        <f>INDEX('     2022    '!$A$1:$AC$1563,MATCH($D521,'     2022    '!$D$1:$D$1794,0),MATCH(I$1,'     2022    '!$A$1:$AC$1,0))</f>
        <v>155.41999999999999</v>
      </c>
      <c r="J521" s="150"/>
      <c r="K521" s="151">
        <f t="shared" si="17"/>
        <v>16.776999999999997</v>
      </c>
      <c r="L521" s="152">
        <f>INDEX('     2022    '!$A$1:$AC$1563,MATCH($D521,'     2022    '!$D$1:$D$1794,0),MATCH(L$1,'     2022    '!$A$1:$AC$1,0))</f>
        <v>158.52839999999998</v>
      </c>
      <c r="M521" s="152">
        <f>INDEX('     2022    '!$A$1:$AC$1563,MATCH($D521,'     2022    '!$D$1:$D$1794,0),MATCH(M$1,'     2022    '!$A$1:$AC$1,0))</f>
        <v>167.76999999999998</v>
      </c>
      <c r="N521" s="153" t="str">
        <f>INDEX('     2022    '!$A$1:$AC$1563,MATCH($D521,'     2022    '!$D$1:$D$1794,0),MATCH(N$1,'     2022    '!$A$1:$AC$1,0))</f>
        <v>60mm</v>
      </c>
      <c r="O521" s="154">
        <f>INDEX('     2022    '!$A$1:$AC$1563,MATCH($D521,'     2022    '!$D$1:$D$1794,0),MATCH(O$1,'     2022    '!$A$1:$AC$1,0))</f>
        <v>10</v>
      </c>
      <c r="P521" s="153">
        <f>INDEX('     2022    '!$A$1:$AC$1563,MATCH($D521,'     2022    '!$D$1:$D$1794,0),MATCH(P$1,'     2022    '!$A$1:$AC$1,0))</f>
        <v>55</v>
      </c>
      <c r="Q521" s="153" t="str">
        <f>INDEX('     2022    '!$A$1:$AC$1563,MATCH($D521,'     2022    '!$D$1:$D$1794,0),MATCH(Q$1,'     2022    '!$A$1:$AC$1,0))</f>
        <v>Yes</v>
      </c>
      <c r="R521" s="155">
        <f>INDEX('     2022    '!$A$1:$AC$1563,MATCH($D521,'     2022    '!$D$1:$D$1794,0),MATCH(R$1,'     2022    '!$A$1:$AC$1,0))</f>
        <v>11.5</v>
      </c>
      <c r="S521" s="155">
        <f>INDEX('     2022    '!$A$1:$AC$1563,MATCH($D521,'     2022    '!$D$1:$D$1794,0),MATCH(S$1,'     2022    '!$A$1:$AC$1,0))</f>
        <v>3</v>
      </c>
      <c r="T521" s="155">
        <f>INDEX('     2022    '!$A$1:$AC$1563,MATCH($D521,'     2022    '!$D$1:$D$1794,0),MATCH(T$1,'     2022    '!$A$1:$AC$1,0))</f>
        <v>0</v>
      </c>
      <c r="U521" s="154" t="str">
        <f>INDEX('     2022    '!$A$1:$AC$1563,MATCH($D521,'     2022    '!$D$1:$D$1794,0),MATCH(U$1,'     2022    '!$A$1:$AC$1,0))</f>
        <v>1.4G</v>
      </c>
      <c r="V521" s="153" t="str">
        <f>INDEX('     2022    '!$A$1:$AC$1563,MATCH($D521,'     2022    '!$D$1:$D$1794,0),MATCH(V$1,'     2022    '!$A$1:$AC$1,0))</f>
        <v>UN0336</v>
      </c>
      <c r="W521" s="153" t="str">
        <f>INDEX('     2022    '!$A$1:$AC$1563,MATCH($D521,'     2022    '!$D$1:$D$1794,0),MATCH(W$1,'     2022    '!$A$1:$AC$1,0))</f>
        <v>F4</v>
      </c>
      <c r="X521" s="151" t="str">
        <f>INDEX('     2022    '!$A$1:$AC$1563,MATCH($D521,'     2022    '!$D$1:$D$1794,0),MATCH(X$1,'     2022    '!$A$1:$AC$1,0))</f>
        <v/>
      </c>
      <c r="Y521" s="151" t="str">
        <f>INDEX('     2022    '!$A$1:$AC$1563,MATCH($D521,'     2022    '!$D$1:$D$1794,0),MATCH(Y$1,'     2022    '!$A$1:$AC$1,0))</f>
        <v/>
      </c>
      <c r="Z521" s="156">
        <f>INDEX('     2022    '!$A$1:$AC$1563,MATCH($D521,'     2022    '!$D$1:$D$1794,0),MATCH(Z$1,'     2022    '!$A$1:$AC$1,0))</f>
        <v>9.2600000000000002E-2</v>
      </c>
      <c r="AA521" s="153" t="str">
        <f>INDEX('     2022    '!$A$1:$AC$1563,MATCH($D521,'     2022    '!$D$1:$D$1794,0),MATCH(AA$1,'     2022    '!$A$1:$AC$1,0))</f>
        <v>1008-F4-69256030</v>
      </c>
      <c r="AB521" s="153" t="str">
        <f>INDEX('     2022    '!$A$1:$AC$1563,MATCH($D521,'     2022    '!$D$1:$D$1794,0),MATCH(AB$1,'     2022    '!$A$1:$AC$1,0))</f>
        <v>GB/HSE-355712</v>
      </c>
      <c r="AC521" s="153" t="str">
        <f>INDEX('     2022    '!$A$1:$AC$1563,MATCH($D521,'     2022    '!$D$1:$D$1794,0),MATCH(AC$1,'     2022    '!$A$1:$AC$1,0))</f>
        <v>8/3/2027</v>
      </c>
    </row>
    <row r="522" spans="1:29">
      <c r="A522" s="32">
        <f t="shared" si="16"/>
        <v>519</v>
      </c>
      <c r="B522" s="68" t="str">
        <f>INDEX('     2022    '!B:B,MATCH(D522,'     2022    '!D:D,0))</f>
        <v/>
      </c>
      <c r="C522" s="204" t="str">
        <f>INDEX('     2022    '!C:C,MATCH(D522,'     2022    '!D:D,0))</f>
        <v>Wheel</v>
      </c>
      <c r="D522" s="205" t="str">
        <f>INDEX('     2022    '!D:D,MATCH(A522,'     2022    '!AF:AF,0))</f>
        <v>CF0118</v>
      </c>
      <c r="E522" s="204" t="str">
        <f>INDEX('     2022    '!$A$1:$BP$1563,MATCH(D522,'     2022    '!$D$1:$D$1794,0),MATCH(E$1,'     2022    '!$A$1:$BH$1,0))</f>
        <v>45Sec Shaped wheel</v>
      </c>
      <c r="F522" s="206" t="str">
        <f>IFERROR(IF(LEFT(INDEX('     2022    '!AD:AD,MATCH(D522,'     2022    '!D:D,0)),4)="http",HYPERLINK(INDEX('     2022    '!AD:AD,MATCH(D522,'     2022    '!D:D,0)),"Video"),""),"")</f>
        <v>Video</v>
      </c>
      <c r="G522" s="207">
        <f>INDEX('     2022    '!$A$1:$AC$1563,MATCH($D522,'     2022    '!$D$1:$D$1794,0),MATCH(G$1,'     2022    '!$A$1:$AC$1,0))</f>
        <v>0</v>
      </c>
      <c r="H522" s="150"/>
      <c r="I522" s="152">
        <f>INDEX('     2022    '!$A$1:$AC$1563,MATCH($D522,'     2022    '!$D$1:$D$1794,0),MATCH(I$1,'     2022    '!$A$1:$AC$1,0))</f>
        <v>251.48</v>
      </c>
      <c r="J522" s="150"/>
      <c r="K522" s="151">
        <f t="shared" si="17"/>
        <v>11.310833333333333</v>
      </c>
      <c r="L522" s="152">
        <f>INDEX('     2022    '!$A$1:$AC$1563,MATCH($D522,'     2022    '!$D$1:$D$1794,0),MATCH(L$1,'     2022    '!$A$1:$AC$1,0))</f>
        <v>256.50959999999998</v>
      </c>
      <c r="M522" s="152">
        <f>INDEX('     2022    '!$A$1:$AC$1563,MATCH($D522,'     2022    '!$D$1:$D$1794,0),MATCH(M$1,'     2022    '!$A$1:$AC$1,0))</f>
        <v>271.45999999999998</v>
      </c>
      <c r="N522" s="153" t="str">
        <f>INDEX('     2022    '!$A$1:$AC$1563,MATCH($D522,'     2022    '!$D$1:$D$1794,0),MATCH(N$1,'     2022    '!$A$1:$AC$1,0))</f>
        <v>N/A</v>
      </c>
      <c r="O522" s="154">
        <f>INDEX('     2022    '!$A$1:$AC$1563,MATCH($D522,'     2022    '!$D$1:$D$1794,0),MATCH(O$1,'     2022    '!$A$1:$AC$1,0))</f>
        <v>24</v>
      </c>
      <c r="P522" s="153">
        <f>INDEX('     2022    '!$A$1:$AC$1563,MATCH($D522,'     2022    '!$D$1:$D$1794,0),MATCH(P$1,'     2022    '!$A$1:$AC$1,0))</f>
        <v>45</v>
      </c>
      <c r="Q522" s="153" t="str">
        <f>INDEX('     2022    '!$A$1:$AC$1563,MATCH($D522,'     2022    '!$D$1:$D$1794,0),MATCH(Q$1,'     2022    '!$A$1:$AC$1,0))</f>
        <v>Yes</v>
      </c>
      <c r="R522" s="155">
        <f>INDEX('     2022    '!$A$1:$AC$1563,MATCH($D522,'     2022    '!$D$1:$D$1794,0),MATCH(R$1,'     2022    '!$A$1:$AC$1,0))</f>
        <v>0</v>
      </c>
      <c r="S522" s="155">
        <f>INDEX('     2022    '!$A$1:$AC$1563,MATCH($D522,'     2022    '!$D$1:$D$1794,0),MATCH(S$1,'     2022    '!$A$1:$AC$1,0))</f>
        <v>0</v>
      </c>
      <c r="T522" s="155">
        <f>INDEX('     2022    '!$A$1:$AC$1563,MATCH($D522,'     2022    '!$D$1:$D$1794,0),MATCH(T$1,'     2022    '!$A$1:$AC$1,0))</f>
        <v>0</v>
      </c>
      <c r="U522" s="154" t="str">
        <f>INDEX('     2022    '!$A$1:$AC$1563,MATCH($D522,'     2022    '!$D$1:$D$1794,0),MATCH(U$1,'     2022    '!$A$1:$AC$1,0))</f>
        <v/>
      </c>
      <c r="V522" s="153">
        <f>INDEX('     2022    '!$A$1:$AC$1563,MATCH($D522,'     2022    '!$D$1:$D$1794,0),MATCH(V$1,'     2022    '!$A$1:$AC$1,0))</f>
        <v>0</v>
      </c>
      <c r="W522" s="153">
        <f>INDEX('     2022    '!$A$1:$AC$1563,MATCH($D522,'     2022    '!$D$1:$D$1794,0),MATCH(W$1,'     2022    '!$A$1:$AC$1,0))</f>
        <v>0</v>
      </c>
      <c r="X522" s="151" t="str">
        <f>INDEX('     2022    '!$A$1:$AC$1563,MATCH($D522,'     2022    '!$D$1:$D$1794,0),MATCH(X$1,'     2022    '!$A$1:$AC$1,0))</f>
        <v/>
      </c>
      <c r="Y522" s="151" t="str">
        <f>INDEX('     2022    '!$A$1:$AC$1563,MATCH($D522,'     2022    '!$D$1:$D$1794,0),MATCH(Y$1,'     2022    '!$A$1:$AC$1,0))</f>
        <v/>
      </c>
      <c r="Z522" s="156">
        <f>INDEX('     2022    '!$A$1:$AC$1563,MATCH($D522,'     2022    '!$D$1:$D$1794,0),MATCH(Z$1,'     2022    '!$A$1:$AC$1,0))</f>
        <v>4.8000000000000001E-2</v>
      </c>
      <c r="AA522" s="153" t="str">
        <f>INDEX('     2022    '!$A$1:$AC$1563,MATCH($D522,'     2022    '!$D$1:$D$1794,0),MATCH(AA$1,'     2022    '!$A$1:$AC$1,0))</f>
        <v>0163-F4-1138</v>
      </c>
      <c r="AB522" s="153" t="str">
        <f>INDEX('     2022    '!$A$1:$AC$1563,MATCH($D522,'     2022    '!$D$1:$D$1794,0),MATCH(AB$1,'     2022    '!$A$1:$AC$1,0))</f>
        <v>LOM12PIRO1512</v>
      </c>
      <c r="AC522" s="153">
        <f>INDEX('     2022    '!$A$1:$AC$1563,MATCH($D522,'     2022    '!$D$1:$D$1794,0),MATCH(AC$1,'     2022    '!$A$1:$AC$1,0))</f>
        <v>0</v>
      </c>
    </row>
    <row r="523" spans="1:29">
      <c r="A523" s="32">
        <f t="shared" si="16"/>
        <v>520</v>
      </c>
      <c r="B523" s="68" t="str">
        <f>INDEX('     2022    '!B:B,MATCH(D523,'     2022    '!D:D,0))</f>
        <v/>
      </c>
      <c r="C523" s="204" t="str">
        <f>INDEX('     2022    '!C:C,MATCH(D523,'     2022    '!D:D,0))</f>
        <v>Wheel</v>
      </c>
      <c r="D523" s="205" t="str">
        <f>INDEX('     2022    '!D:D,MATCH(A523,'     2022    '!AF:AF,0))</f>
        <v>CW1</v>
      </c>
      <c r="E523" s="204" t="str">
        <f>INDEX('     2022    '!$A$1:$BP$1563,MATCH(D523,'     2022    '!$D$1:$D$1794,0),MATCH(E$1,'     2022    '!$A$1:$BH$1,0))</f>
        <v>Special Extremely Big Wheel</v>
      </c>
      <c r="F523" s="206" t="str">
        <f>IFERROR(IF(LEFT(INDEX('     2022    '!AD:AD,MATCH(D523,'     2022    '!D:D,0)),4)="http",HYPERLINK(INDEX('     2022    '!AD:AD,MATCH(D523,'     2022    '!D:D,0)),"Video"),""),"")</f>
        <v>Video</v>
      </c>
      <c r="G523" s="207">
        <f>INDEX('     2022    '!$A$1:$AC$1563,MATCH($D523,'     2022    '!$D$1:$D$1794,0),MATCH(G$1,'     2022    '!$A$1:$AC$1,0))</f>
        <v>2</v>
      </c>
      <c r="H523" s="150"/>
      <c r="I523" s="152">
        <f>INDEX('     2022    '!$A$1:$AC$1563,MATCH($D523,'     2022    '!$D$1:$D$1794,0),MATCH(I$1,'     2022    '!$A$1:$AC$1,0))</f>
        <v>107.63</v>
      </c>
      <c r="J523" s="150"/>
      <c r="K523" s="151">
        <f t="shared" si="17"/>
        <v>38.726666666666667</v>
      </c>
      <c r="L523" s="152">
        <f>INDEX('     2022    '!$A$1:$AC$1563,MATCH($D523,'     2022    '!$D$1:$D$1794,0),MATCH(L$1,'     2022    '!$A$1:$AC$1,0))</f>
        <v>109.7826</v>
      </c>
      <c r="M523" s="152">
        <f>INDEX('     2022    '!$A$1:$AC$1563,MATCH($D523,'     2022    '!$D$1:$D$1794,0),MATCH(M$1,'     2022    '!$A$1:$AC$1,0))</f>
        <v>116.18</v>
      </c>
      <c r="N523" s="153" t="str">
        <f>INDEX('     2022    '!$A$1:$AC$1563,MATCH($D523,'     2022    '!$D$1:$D$1794,0),MATCH(N$1,'     2022    '!$A$1:$AC$1,0))</f>
        <v>N/A</v>
      </c>
      <c r="O523" s="154">
        <f>INDEX('     2022    '!$A$1:$AC$1563,MATCH($D523,'     2022    '!$D$1:$D$1794,0),MATCH(O$1,'     2022    '!$A$1:$AC$1,0))</f>
        <v>3</v>
      </c>
      <c r="P523" s="153">
        <f>INDEX('     2022    '!$A$1:$AC$1563,MATCH($D523,'     2022    '!$D$1:$D$1794,0),MATCH(P$1,'     2022    '!$A$1:$AC$1,0))</f>
        <v>65</v>
      </c>
      <c r="Q523" s="153" t="str">
        <f>INDEX('     2022    '!$A$1:$AC$1563,MATCH($D523,'     2022    '!$D$1:$D$1794,0),MATCH(Q$1,'     2022    '!$A$1:$AC$1,0))</f>
        <v>Yes</v>
      </c>
      <c r="R523" s="155">
        <f>INDEX('     2022    '!$A$1:$AC$1563,MATCH($D523,'     2022    '!$D$1:$D$1794,0),MATCH(R$1,'     2022    '!$A$1:$AC$1,0))</f>
        <v>9</v>
      </c>
      <c r="S523" s="155">
        <f>INDEX('     2022    '!$A$1:$AC$1563,MATCH($D523,'     2022    '!$D$1:$D$1794,0),MATCH(S$1,'     2022    '!$A$1:$AC$1,0))</f>
        <v>3</v>
      </c>
      <c r="T523" s="155">
        <f>INDEX('     2022    '!$A$1:$AC$1563,MATCH($D523,'     2022    '!$D$1:$D$1794,0),MATCH(T$1,'     2022    '!$A$1:$AC$1,0))</f>
        <v>0</v>
      </c>
      <c r="U523" s="154" t="str">
        <f>INDEX('     2022    '!$A$1:$AC$1563,MATCH($D523,'     2022    '!$D$1:$D$1794,0),MATCH(U$1,'     2022    '!$A$1:$AC$1,0))</f>
        <v>1.3G</v>
      </c>
      <c r="V523" s="153" t="str">
        <f>INDEX('     2022    '!$A$1:$AC$1563,MATCH($D523,'     2022    '!$D$1:$D$1794,0),MATCH(V$1,'     2022    '!$A$1:$AC$1,0))</f>
        <v>UN0335</v>
      </c>
      <c r="W523" s="153" t="str">
        <f>INDEX('     2022    '!$A$1:$AC$1563,MATCH($D523,'     2022    '!$D$1:$D$1794,0),MATCH(W$1,'     2022    '!$A$1:$AC$1,0))</f>
        <v>F4</v>
      </c>
      <c r="X523" s="151" t="str">
        <f>INDEX('     2022    '!$A$1:$AC$1563,MATCH($D523,'     2022    '!$D$1:$D$1794,0),MATCH(X$1,'     2022    '!$A$1:$AC$1,0))</f>
        <v/>
      </c>
      <c r="Y523" s="151" t="str">
        <f>INDEX('     2022    '!$A$1:$AC$1563,MATCH($D523,'     2022    '!$D$1:$D$1794,0),MATCH(Y$1,'     2022    '!$A$1:$AC$1,0))</f>
        <v/>
      </c>
      <c r="Z523" s="156">
        <f>INDEX('     2022    '!$A$1:$AC$1563,MATCH($D523,'     2022    '!$D$1:$D$1794,0),MATCH(Z$1,'     2022    '!$A$1:$AC$1,0))</f>
        <v>0</v>
      </c>
      <c r="AA523" s="153" t="str">
        <f>INDEX('     2022    '!$A$1:$AC$1563,MATCH($D523,'     2022    '!$D$1:$D$1794,0),MATCH(AA$1,'     2022    '!$A$1:$AC$1,0))</f>
        <v>1008-F4-69256030</v>
      </c>
      <c r="AB523" s="153" t="str">
        <f>INDEX('     2022    '!$A$1:$AC$1563,MATCH($D523,'     2022    '!$D$1:$D$1794,0),MATCH(AB$1,'     2022    '!$A$1:$AC$1,0))</f>
        <v>GB/HSE-338638</v>
      </c>
      <c r="AC523" s="153" t="str">
        <f>INDEX('     2022    '!$A$1:$AC$1563,MATCH($D523,'     2022    '!$D$1:$D$1794,0),MATCH(AC$1,'     2022    '!$A$1:$AC$1,0))</f>
        <v>5/18/2027</v>
      </c>
    </row>
    <row r="524" spans="1:29">
      <c r="A524" s="32">
        <f t="shared" si="16"/>
        <v>521</v>
      </c>
      <c r="B524" s="68" t="str">
        <f>INDEX('     2022    '!B:B,MATCH(D524,'     2022    '!D:D,0))</f>
        <v/>
      </c>
      <c r="C524" s="204" t="str">
        <f>INDEX('     2022    '!C:C,MATCH(D524,'     2022    '!D:D,0))</f>
        <v>Wheel</v>
      </c>
      <c r="D524" s="205" t="str">
        <f>INDEX('     2022    '!D:D,MATCH(A524,'     2022    '!AF:AF,0))</f>
        <v>CF0119</v>
      </c>
      <c r="E524" s="204" t="str">
        <f>INDEX('     2022    '!$A$1:$BP$1563,MATCH(D524,'     2022    '!$D$1:$D$1794,0),MATCH(E$1,'     2022    '!$A$1:$BH$1,0))</f>
        <v>60Sec. Two way wheel - pyro set only - frame NOT included.</v>
      </c>
      <c r="F524" s="206" t="str">
        <f>IFERROR(IF(LEFT(INDEX('     2022    '!AD:AD,MATCH(D524,'     2022    '!D:D,0)),4)="http",HYPERLINK(INDEX('     2022    '!AD:AD,MATCH(D524,'     2022    '!D:D,0)),"Video"),""),"")</f>
        <v>Video</v>
      </c>
      <c r="G524" s="207">
        <f>INDEX('     2022    '!$A$1:$AC$1563,MATCH($D524,'     2022    '!$D$1:$D$1794,0),MATCH(G$1,'     2022    '!$A$1:$AC$1,0))</f>
        <v>5</v>
      </c>
      <c r="H524" s="150"/>
      <c r="I524" s="152">
        <f>INDEX('     2022    '!$A$1:$AC$1563,MATCH($D524,'     2022    '!$D$1:$D$1794,0),MATCH(I$1,'     2022    '!$A$1:$AC$1,0))</f>
        <v>62.48</v>
      </c>
      <c r="J524" s="150"/>
      <c r="K524" s="151">
        <f t="shared" si="17"/>
        <v>63.729599999999998</v>
      </c>
      <c r="L524" s="152">
        <f>INDEX('     2022    '!$A$1:$AC$1563,MATCH($D524,'     2022    '!$D$1:$D$1794,0),MATCH(L$1,'     2022    '!$A$1:$AC$1,0))</f>
        <v>63.729599999999998</v>
      </c>
      <c r="M524" s="152">
        <f>INDEX('     2022    '!$A$1:$AC$1563,MATCH($D524,'     2022    '!$D$1:$D$1794,0),MATCH(M$1,'     2022    '!$A$1:$AC$1,0))</f>
        <v>63.729599999999998</v>
      </c>
      <c r="N524" s="153" t="str">
        <f>INDEX('     2022    '!$A$1:$AC$1563,MATCH($D524,'     2022    '!$D$1:$D$1794,0),MATCH(N$1,'     2022    '!$A$1:$AC$1,0))</f>
        <v>N/A</v>
      </c>
      <c r="O524" s="154">
        <f>INDEX('     2022    '!$A$1:$AC$1563,MATCH($D524,'     2022    '!$D$1:$D$1794,0),MATCH(O$1,'     2022    '!$A$1:$AC$1,0))</f>
        <v>1</v>
      </c>
      <c r="P524" s="153">
        <f>INDEX('     2022    '!$A$1:$AC$1563,MATCH($D524,'     2022    '!$D$1:$D$1794,0),MATCH(P$1,'     2022    '!$A$1:$AC$1,0))</f>
        <v>60</v>
      </c>
      <c r="Q524" s="153" t="str">
        <f>INDEX('     2022    '!$A$1:$AC$1563,MATCH($D524,'     2022    '!$D$1:$D$1794,0),MATCH(Q$1,'     2022    '!$A$1:$AC$1,0))</f>
        <v>Yes</v>
      </c>
      <c r="R524" s="155">
        <f>INDEX('     2022    '!$A$1:$AC$1563,MATCH($D524,'     2022    '!$D$1:$D$1794,0),MATCH(R$1,'     2022    '!$A$1:$AC$1,0))</f>
        <v>9</v>
      </c>
      <c r="S524" s="155">
        <f>INDEX('     2022    '!$A$1:$AC$1563,MATCH($D524,'     2022    '!$D$1:$D$1794,0),MATCH(S$1,'     2022    '!$A$1:$AC$1,0))</f>
        <v>3.6</v>
      </c>
      <c r="T524" s="155">
        <f>INDEX('     2022    '!$A$1:$AC$1563,MATCH($D524,'     2022    '!$D$1:$D$1794,0),MATCH(T$1,'     2022    '!$A$1:$AC$1,0))</f>
        <v>0</v>
      </c>
      <c r="U524" s="154" t="str">
        <f>INDEX('     2022    '!$A$1:$AC$1563,MATCH($D524,'     2022    '!$D$1:$D$1794,0),MATCH(U$1,'     2022    '!$A$1:$AC$1,0))</f>
        <v>1.4G</v>
      </c>
      <c r="V524" s="153" t="str">
        <f>INDEX('     2022    '!$A$1:$AC$1563,MATCH($D524,'     2022    '!$D$1:$D$1794,0),MATCH(V$1,'     2022    '!$A$1:$AC$1,0))</f>
        <v>UN0336</v>
      </c>
      <c r="W524" s="153">
        <f>INDEX('     2022    '!$A$1:$AC$1563,MATCH($D524,'     2022    '!$D$1:$D$1794,0),MATCH(W$1,'     2022    '!$A$1:$AC$1,0))</f>
        <v>0</v>
      </c>
      <c r="X524" s="151" t="str">
        <f>INDEX('     2022    '!$A$1:$AC$1563,MATCH($D524,'     2022    '!$D$1:$D$1794,0),MATCH(X$1,'     2022    '!$A$1:$AC$1,0))</f>
        <v/>
      </c>
      <c r="Y524" s="151" t="str">
        <f>INDEX('     2022    '!$A$1:$AC$1563,MATCH($D524,'     2022    '!$D$1:$D$1794,0),MATCH(Y$1,'     2022    '!$A$1:$AC$1,0))</f>
        <v/>
      </c>
      <c r="Z524" s="156">
        <f>INDEX('     2022    '!$A$1:$AC$1563,MATCH($D524,'     2022    '!$D$1:$D$1794,0),MATCH(Z$1,'     2022    '!$A$1:$AC$1,0))</f>
        <v>1.6899999999999998E-2</v>
      </c>
      <c r="AA524" s="153" t="str">
        <f>INDEX('     2022    '!$A$1:$AC$1563,MATCH($D524,'     2022    '!$D$1:$D$1794,0),MATCH(AA$1,'     2022    '!$A$1:$AC$1,0))</f>
        <v>0163-F2-4808</v>
      </c>
      <c r="AB524" s="153" t="str">
        <f>INDEX('     2022    '!$A$1:$AC$1563,MATCH($D524,'     2022    '!$D$1:$D$1794,0),MATCH(AB$1,'     2022    '!$A$1:$AC$1,0))</f>
        <v>LOM18PIRO1090</v>
      </c>
      <c r="AC524" s="153">
        <f>INDEX('     2022    '!$A$1:$AC$1563,MATCH($D524,'     2022    '!$D$1:$D$1794,0),MATCH(AC$1,'     2022    '!$A$1:$AC$1,0))</f>
        <v>0</v>
      </c>
    </row>
    <row r="525" spans="1:29">
      <c r="A525" s="32">
        <f t="shared" si="16"/>
        <v>522</v>
      </c>
      <c r="B525" s="68" t="str">
        <f>INDEX('     2022    '!B:B,MATCH(D525,'     2022    '!D:D,0))</f>
        <v/>
      </c>
      <c r="C525" s="204" t="str">
        <f>INDEX('     2022    '!C:C,MATCH(D525,'     2022    '!D:D,0))</f>
        <v>Wheel</v>
      </c>
      <c r="D525" s="205" t="str">
        <f>INDEX('     2022    '!D:D,MATCH(A525,'     2022    '!AF:AF,0))</f>
        <v>CF0121</v>
      </c>
      <c r="E525" s="204" t="str">
        <f>INDEX('     2022    '!$A$1:$BP$1563,MATCH(D525,'     2022    '!$D$1:$D$1794,0),MATCH(E$1,'     2022    '!$A$1:$BH$1,0))</f>
        <v>60Sec. Dynamic wheel - pyro set only - frame NOT included.</v>
      </c>
      <c r="F525" s="206" t="str">
        <f>IFERROR(IF(LEFT(INDEX('     2022    '!AD:AD,MATCH(D525,'     2022    '!D:D,0)),4)="http",HYPERLINK(INDEX('     2022    '!AD:AD,MATCH(D525,'     2022    '!D:D,0)),"Video"),""),"")</f>
        <v>Video</v>
      </c>
      <c r="G525" s="207">
        <f>INDEX('     2022    '!$A$1:$AC$1563,MATCH($D525,'     2022    '!$D$1:$D$1794,0),MATCH(G$1,'     2022    '!$A$1:$AC$1,0))</f>
        <v>3</v>
      </c>
      <c r="H525" s="150"/>
      <c r="I525" s="152">
        <f>INDEX('     2022    '!$A$1:$AC$1563,MATCH($D525,'     2022    '!$D$1:$D$1794,0),MATCH(I$1,'     2022    '!$A$1:$AC$1,0))</f>
        <v>93.45</v>
      </c>
      <c r="J525" s="150"/>
      <c r="K525" s="151">
        <f t="shared" si="17"/>
        <v>95.319000000000003</v>
      </c>
      <c r="L525" s="152">
        <f>INDEX('     2022    '!$A$1:$AC$1563,MATCH($D525,'     2022    '!$D$1:$D$1794,0),MATCH(L$1,'     2022    '!$A$1:$AC$1,0))</f>
        <v>95.319000000000003</v>
      </c>
      <c r="M525" s="152">
        <f>INDEX('     2022    '!$A$1:$AC$1563,MATCH($D525,'     2022    '!$D$1:$D$1794,0),MATCH(M$1,'     2022    '!$A$1:$AC$1,0))</f>
        <v>95.319000000000003</v>
      </c>
      <c r="N525" s="153" t="str">
        <f>INDEX('     2022    '!$A$1:$AC$1563,MATCH($D525,'     2022    '!$D$1:$D$1794,0),MATCH(N$1,'     2022    '!$A$1:$AC$1,0))</f>
        <v>N/A</v>
      </c>
      <c r="O525" s="154">
        <f>INDEX('     2022    '!$A$1:$AC$1563,MATCH($D525,'     2022    '!$D$1:$D$1794,0),MATCH(O$1,'     2022    '!$A$1:$AC$1,0))</f>
        <v>1</v>
      </c>
      <c r="P525" s="153">
        <f>INDEX('     2022    '!$A$1:$AC$1563,MATCH($D525,'     2022    '!$D$1:$D$1794,0),MATCH(P$1,'     2022    '!$A$1:$AC$1,0))</f>
        <v>60</v>
      </c>
      <c r="Q525" s="153" t="str">
        <f>INDEX('     2022    '!$A$1:$AC$1563,MATCH($D525,'     2022    '!$D$1:$D$1794,0),MATCH(Q$1,'     2022    '!$A$1:$AC$1,0))</f>
        <v>Yes</v>
      </c>
      <c r="R525" s="155">
        <f>INDEX('     2022    '!$A$1:$AC$1563,MATCH($D525,'     2022    '!$D$1:$D$1794,0),MATCH(R$1,'     2022    '!$A$1:$AC$1,0))</f>
        <v>21</v>
      </c>
      <c r="S525" s="155">
        <f>INDEX('     2022    '!$A$1:$AC$1563,MATCH($D525,'     2022    '!$D$1:$D$1794,0),MATCH(S$1,'     2022    '!$A$1:$AC$1,0))</f>
        <v>6</v>
      </c>
      <c r="T525" s="155">
        <f>INDEX('     2022    '!$A$1:$AC$1563,MATCH($D525,'     2022    '!$D$1:$D$1794,0),MATCH(T$1,'     2022    '!$A$1:$AC$1,0))</f>
        <v>0</v>
      </c>
      <c r="U525" s="154" t="str">
        <f>INDEX('     2022    '!$A$1:$AC$1563,MATCH($D525,'     2022    '!$D$1:$D$1794,0),MATCH(U$1,'     2022    '!$A$1:$AC$1,0))</f>
        <v>1.4G</v>
      </c>
      <c r="V525" s="153" t="str">
        <f>INDEX('     2022    '!$A$1:$AC$1563,MATCH($D525,'     2022    '!$D$1:$D$1794,0),MATCH(V$1,'     2022    '!$A$1:$AC$1,0))</f>
        <v>UN0336</v>
      </c>
      <c r="W525" s="153">
        <f>INDEX('     2022    '!$A$1:$AC$1563,MATCH($D525,'     2022    '!$D$1:$D$1794,0),MATCH(W$1,'     2022    '!$A$1:$AC$1,0))</f>
        <v>0</v>
      </c>
      <c r="X525" s="151" t="str">
        <f>INDEX('     2022    '!$A$1:$AC$1563,MATCH($D525,'     2022    '!$D$1:$D$1794,0),MATCH(X$1,'     2022    '!$A$1:$AC$1,0))</f>
        <v/>
      </c>
      <c r="Y525" s="151" t="str">
        <f>INDEX('     2022    '!$A$1:$AC$1563,MATCH($D525,'     2022    '!$D$1:$D$1794,0),MATCH(Y$1,'     2022    '!$A$1:$AC$1,0))</f>
        <v/>
      </c>
      <c r="Z525" s="156">
        <f>INDEX('     2022    '!$A$1:$AC$1563,MATCH($D525,'     2022    '!$D$1:$D$1794,0),MATCH(Z$1,'     2022    '!$A$1:$AC$1,0))</f>
        <v>4.8599999999999997E-2</v>
      </c>
      <c r="AA525" s="153" t="str">
        <f>INDEX('     2022    '!$A$1:$AC$1563,MATCH($D525,'     2022    '!$D$1:$D$1794,0),MATCH(AA$1,'     2022    '!$A$1:$AC$1,0))</f>
        <v>0163-F2-4808</v>
      </c>
      <c r="AB525" s="153" t="str">
        <f>INDEX('     2022    '!$A$1:$AC$1563,MATCH($D525,'     2022    '!$D$1:$D$1794,0),MATCH(AB$1,'     2022    '!$A$1:$AC$1,0))</f>
        <v>LOM18PIRO1090, LOM17PIRO1354</v>
      </c>
      <c r="AC525" s="153">
        <f>INDEX('     2022    '!$A$1:$AC$1563,MATCH($D525,'     2022    '!$D$1:$D$1794,0),MATCH(AC$1,'     2022    '!$A$1:$AC$1,0))</f>
        <v>0</v>
      </c>
    </row>
    <row r="526" spans="1:29">
      <c r="A526" s="32">
        <f t="shared" si="16"/>
        <v>523</v>
      </c>
      <c r="B526" s="68" t="str">
        <f>INDEX('     2022    '!B:B,MATCH(D526,'     2022    '!D:D,0))</f>
        <v/>
      </c>
      <c r="C526" s="204" t="str">
        <f>INDEX('     2022    '!C:C,MATCH(D526,'     2022    '!D:D,0))</f>
        <v>Fountain</v>
      </c>
      <c r="D526" s="205" t="str">
        <f>INDEX('     2022    '!D:D,MATCH(A526,'     2022    '!AF:AF,0))</f>
        <v>CF0119-G</v>
      </c>
      <c r="E526" s="204" t="str">
        <f>INDEX('     2022    '!$A$1:$BP$1563,MATCH(D526,'     2022    '!$D$1:$D$1794,0),MATCH(E$1,'     2022    '!$A$1:$BH$1,0))</f>
        <v>Gold fountain from CF0119</v>
      </c>
      <c r="F526" s="206" t="str">
        <f>IFERROR(IF(LEFT(INDEX('     2022    '!AD:AD,MATCH(D526,'     2022    '!D:D,0)),4)="http",HYPERLINK(INDEX('     2022    '!AD:AD,MATCH(D526,'     2022    '!D:D,0)),"Video"),""),"")</f>
        <v/>
      </c>
      <c r="G526" s="207">
        <f>INDEX('     2022    '!$A$1:$AC$1563,MATCH($D526,'     2022    '!$D$1:$D$1794,0),MATCH(G$1,'     2022    '!$A$1:$AC$1,0))</f>
        <v>0</v>
      </c>
      <c r="H526" s="150"/>
      <c r="I526" s="152">
        <f>INDEX('     2022    '!$A$1:$AC$1563,MATCH($D526,'     2022    '!$D$1:$D$1794,0),MATCH(I$1,'     2022    '!$A$1:$AC$1,0))</f>
        <v>283.43</v>
      </c>
      <c r="J526" s="150"/>
      <c r="K526" s="151">
        <f t="shared" si="17"/>
        <v>2.9703999999999997</v>
      </c>
      <c r="L526" s="152">
        <f>INDEX('     2022    '!$A$1:$AC$1563,MATCH($D526,'     2022    '!$D$1:$D$1794,0),MATCH(L$1,'     2022    '!$A$1:$AC$1,0))</f>
        <v>289.09860000000003</v>
      </c>
      <c r="M526" s="152">
        <f>INDEX('     2022    '!$A$1:$AC$1563,MATCH($D526,'     2022    '!$D$1:$D$1794,0),MATCH(M$1,'     2022    '!$A$1:$AC$1,0))</f>
        <v>297.03999999999996</v>
      </c>
      <c r="N526" s="153" t="str">
        <f>INDEX('     2022    '!$A$1:$AC$1563,MATCH($D526,'     2022    '!$D$1:$D$1794,0),MATCH(N$1,'     2022    '!$A$1:$AC$1,0))</f>
        <v>N/A</v>
      </c>
      <c r="O526" s="154">
        <f>INDEX('     2022    '!$A$1:$AC$1563,MATCH($D526,'     2022    '!$D$1:$D$1794,0),MATCH(O$1,'     2022    '!$A$1:$AC$1,0))</f>
        <v>100</v>
      </c>
      <c r="P526" s="153">
        <f>INDEX('     2022    '!$A$1:$AC$1563,MATCH($D526,'     2022    '!$D$1:$D$1794,0),MATCH(P$1,'     2022    '!$A$1:$AC$1,0))</f>
        <v>60</v>
      </c>
      <c r="Q526" s="153" t="str">
        <f>INDEX('     2022    '!$A$1:$AC$1563,MATCH($D526,'     2022    '!$D$1:$D$1794,0),MATCH(Q$1,'     2022    '!$A$1:$AC$1,0))</f>
        <v>Yes</v>
      </c>
      <c r="R526" s="155">
        <f>INDEX('     2022    '!$A$1:$AC$1563,MATCH($D526,'     2022    '!$D$1:$D$1794,0),MATCH(R$1,'     2022    '!$A$1:$AC$1,0))</f>
        <v>9</v>
      </c>
      <c r="S526" s="155">
        <f>INDEX('     2022    '!$A$1:$AC$1563,MATCH($D526,'     2022    '!$D$1:$D$1794,0),MATCH(S$1,'     2022    '!$A$1:$AC$1,0))</f>
        <v>3.6</v>
      </c>
      <c r="T526" s="155">
        <f>INDEX('     2022    '!$A$1:$AC$1563,MATCH($D526,'     2022    '!$D$1:$D$1794,0),MATCH(T$1,'     2022    '!$A$1:$AC$1,0))</f>
        <v>0</v>
      </c>
      <c r="U526" s="154" t="str">
        <f>INDEX('     2022    '!$A$1:$AC$1563,MATCH($D526,'     2022    '!$D$1:$D$1794,0),MATCH(U$1,'     2022    '!$A$1:$AC$1,0))</f>
        <v>1.4G</v>
      </c>
      <c r="V526" s="153" t="str">
        <f>INDEX('     2022    '!$A$1:$AC$1563,MATCH($D526,'     2022    '!$D$1:$D$1794,0),MATCH(V$1,'     2022    '!$A$1:$AC$1,0))</f>
        <v>UN0336</v>
      </c>
      <c r="W526" s="153">
        <f>INDEX('     2022    '!$A$1:$AC$1563,MATCH($D526,'     2022    '!$D$1:$D$1794,0),MATCH(W$1,'     2022    '!$A$1:$AC$1,0))</f>
        <v>0</v>
      </c>
      <c r="X526" s="151" t="str">
        <f>INDEX('     2022    '!$A$1:$AC$1563,MATCH($D526,'     2022    '!$D$1:$D$1794,0),MATCH(X$1,'     2022    '!$A$1:$AC$1,0))</f>
        <v/>
      </c>
      <c r="Y526" s="151" t="str">
        <f>INDEX('     2022    '!$A$1:$AC$1563,MATCH($D526,'     2022    '!$D$1:$D$1794,0),MATCH(Y$1,'     2022    '!$A$1:$AC$1,0))</f>
        <v/>
      </c>
      <c r="Z526" s="156">
        <f>INDEX('     2022    '!$A$1:$AC$1563,MATCH($D526,'     2022    '!$D$1:$D$1794,0),MATCH(Z$1,'     2022    '!$A$1:$AC$1,0))</f>
        <v>3.44E-2</v>
      </c>
      <c r="AA526" s="153" t="str">
        <f>INDEX('     2022    '!$A$1:$AC$1563,MATCH($D526,'     2022    '!$D$1:$D$1794,0),MATCH(AA$1,'     2022    '!$A$1:$AC$1,0))</f>
        <v>0163-T1-1132</v>
      </c>
      <c r="AB526" s="153" t="str">
        <f>INDEX('     2022    '!$A$1:$AC$1563,MATCH($D526,'     2022    '!$D$1:$D$1794,0),MATCH(AB$1,'     2022    '!$A$1:$AC$1,0))</f>
        <v>LOM12PIRO1506</v>
      </c>
      <c r="AC526" s="153">
        <f>INDEX('     2022    '!$A$1:$AC$1563,MATCH($D526,'     2022    '!$D$1:$D$1794,0),MATCH(AC$1,'     2022    '!$A$1:$AC$1,0))</f>
        <v>0</v>
      </c>
    </row>
    <row r="527" spans="1:29">
      <c r="A527" s="32">
        <f t="shared" si="16"/>
        <v>524</v>
      </c>
      <c r="B527" s="68" t="str">
        <f>INDEX('     2022    '!B:B,MATCH(D527,'     2022    '!D:D,0))</f>
        <v/>
      </c>
      <c r="C527" s="204" t="str">
        <f>INDEX('     2022    '!C:C,MATCH(D527,'     2022    '!D:D,0))</f>
        <v>Fountain</v>
      </c>
      <c r="D527" s="205" t="str">
        <f>INDEX('     2022    '!D:D,MATCH(A527,'     2022    '!AF:AF,0))</f>
        <v>CF0081</v>
      </c>
      <c r="E527" s="204" t="str">
        <f>INDEX('     2022    '!$A$1:$BP$1563,MATCH(D527,'     2022    '!$D$1:$D$1794,0),MATCH(E$1,'     2022    '!$A$1:$BH$1,0))</f>
        <v>Waterfall</v>
      </c>
      <c r="F527" s="206" t="str">
        <f>IFERROR(IF(LEFT(INDEX('     2022    '!AD:AD,MATCH(D527,'     2022    '!D:D,0)),4)="http",HYPERLINK(INDEX('     2022    '!AD:AD,MATCH(D527,'     2022    '!D:D,0)),"Video"),""),"")</f>
        <v>Video</v>
      </c>
      <c r="G527" s="207">
        <f>INDEX('     2022    '!$A$1:$AC$1563,MATCH($D527,'     2022    '!$D$1:$D$1794,0),MATCH(G$1,'     2022    '!$A$1:$AC$1,0))</f>
        <v>0</v>
      </c>
      <c r="H527" s="150"/>
      <c r="I527" s="152">
        <f>INDEX('     2022    '!$A$1:$AC$1563,MATCH($D527,'     2022    '!$D$1:$D$1794,0),MATCH(I$1,'     2022    '!$A$1:$AC$1,0))</f>
        <v>214.58</v>
      </c>
      <c r="J527" s="150"/>
      <c r="K527" s="151">
        <f t="shared" si="17"/>
        <v>112.89674037776386</v>
      </c>
      <c r="L527" s="152">
        <f>INDEX('     2022    '!$A$1:$AC$1563,MATCH($D527,'     2022    '!$D$1:$D$1794,0),MATCH(L$1,'     2022    '!$A$1:$AC$1,0))</f>
        <v>218.87160000000003</v>
      </c>
      <c r="M527" s="152">
        <f>INDEX('     2022    '!$A$1:$AC$1563,MATCH($D527,'     2022    '!$D$1:$D$1794,0),MATCH(M$1,'     2022    '!$A$1:$AC$1,0))</f>
        <v>225.79348075552772</v>
      </c>
      <c r="N527" s="153" t="str">
        <f>INDEX('     2022    '!$A$1:$AC$1563,MATCH($D527,'     2022    '!$D$1:$D$1794,0),MATCH(N$1,'     2022    '!$A$1:$AC$1,0))</f>
        <v>N/A</v>
      </c>
      <c r="O527" s="154">
        <f>INDEX('     2022    '!$A$1:$AC$1563,MATCH($D527,'     2022    '!$D$1:$D$1794,0),MATCH(O$1,'     2022    '!$A$1:$AC$1,0))</f>
        <v>2</v>
      </c>
      <c r="P527" s="153">
        <f>INDEX('     2022    '!$A$1:$AC$1563,MATCH($D527,'     2022    '!$D$1:$D$1794,0),MATCH(P$1,'     2022    '!$A$1:$AC$1,0))</f>
        <v>60</v>
      </c>
      <c r="Q527" s="153" t="str">
        <f>INDEX('     2022    '!$A$1:$AC$1563,MATCH($D527,'     2022    '!$D$1:$D$1794,0),MATCH(Q$1,'     2022    '!$A$1:$AC$1,0))</f>
        <v>Yes</v>
      </c>
      <c r="R527" s="155">
        <f>INDEX('     2022    '!$A$1:$AC$1563,MATCH($D527,'     2022    '!$D$1:$D$1794,0),MATCH(R$1,'     2022    '!$A$1:$AC$1,0))</f>
        <v>9.8000000000000007</v>
      </c>
      <c r="S527" s="155">
        <f>INDEX('     2022    '!$A$1:$AC$1563,MATCH($D527,'     2022    '!$D$1:$D$1794,0),MATCH(S$1,'     2022    '!$A$1:$AC$1,0))</f>
        <v>3.36</v>
      </c>
      <c r="T527" s="155">
        <f>INDEX('     2022    '!$A$1:$AC$1563,MATCH($D527,'     2022    '!$D$1:$D$1794,0),MATCH(T$1,'     2022    '!$A$1:$AC$1,0))</f>
        <v>2</v>
      </c>
      <c r="U527" s="154" t="str">
        <f>INDEX('     2022    '!$A$1:$AC$1563,MATCH($D527,'     2022    '!$D$1:$D$1794,0),MATCH(U$1,'     2022    '!$A$1:$AC$1,0))</f>
        <v>1.4G</v>
      </c>
      <c r="V527" s="153" t="str">
        <f>INDEX('     2022    '!$A$1:$AC$1563,MATCH($D527,'     2022    '!$D$1:$D$1794,0),MATCH(V$1,'     2022    '!$A$1:$AC$1,0))</f>
        <v>UN0336</v>
      </c>
      <c r="W527" s="153" t="str">
        <f>INDEX('     2022    '!$A$1:$AC$1563,MATCH($D527,'     2022    '!$D$1:$D$1794,0),MATCH(W$1,'     2022    '!$A$1:$AC$1,0))</f>
        <v>F4</v>
      </c>
      <c r="X527" s="151" t="str">
        <f>INDEX('     2022    '!$A$1:$AC$1563,MATCH($D527,'     2022    '!$D$1:$D$1794,0),MATCH(X$1,'     2022    '!$A$1:$AC$1,0))</f>
        <v/>
      </c>
      <c r="Y527" s="151" t="str">
        <f>INDEX('     2022    '!$A$1:$AC$1563,MATCH($D527,'     2022    '!$D$1:$D$1794,0),MATCH(Y$1,'     2022    '!$A$1:$AC$1,0))</f>
        <v/>
      </c>
      <c r="Z527" s="156">
        <f>INDEX('     2022    '!$A$1:$AC$1563,MATCH($D527,'     2022    '!$D$1:$D$1794,0),MATCH(Z$1,'     2022    '!$A$1:$AC$1,0))</f>
        <v>4.2900000000000001E-2</v>
      </c>
      <c r="AA527" s="153" t="str">
        <f>INDEX('     2022    '!$A$1:$AC$1563,MATCH($D527,'     2022    '!$D$1:$D$1794,0),MATCH(AA$1,'     2022    '!$A$1:$AC$1,0))</f>
        <v>0163-F4-2250</v>
      </c>
      <c r="AB527" s="153" t="str">
        <f>INDEX('     2022    '!$A$1:$AC$1563,MATCH($D527,'     2022    '!$D$1:$D$1794,0),MATCH(AB$1,'     2022    '!$A$1:$AC$1,0))</f>
        <v>LOM14PIRO1316</v>
      </c>
      <c r="AC527" s="153" t="str">
        <f>INDEX('     2022    '!$A$1:$AC$1563,MATCH($D527,'     2022    '!$D$1:$D$1794,0),MATCH(AC$1,'     2022    '!$A$1:$AC$1,0))</f>
        <v>7/29/2030</v>
      </c>
    </row>
    <row r="528" spans="1:29">
      <c r="A528" s="32">
        <f t="shared" si="16"/>
        <v>525</v>
      </c>
      <c r="B528" s="68" t="str">
        <f>INDEX('     2022    '!B:B,MATCH(D528,'     2022    '!D:D,0))</f>
        <v/>
      </c>
      <c r="C528" s="204" t="str">
        <f>INDEX('     2022    '!C:C,MATCH(D528,'     2022    '!D:D,0))</f>
        <v>Fountain</v>
      </c>
      <c r="D528" s="205" t="str">
        <f>INDEX('     2022    '!D:D,MATCH(A528,'     2022    '!AF:AF,0))</f>
        <v>CF0095</v>
      </c>
      <c r="E528" s="204" t="str">
        <f>INDEX('     2022    '!$A$1:$BP$1563,MATCH(D528,'     2022    '!$D$1:$D$1794,0),MATCH(E$1,'     2022    '!$A$1:$BH$1,0))</f>
        <v>1sec 12m. Silver Jet</v>
      </c>
      <c r="F528" s="206" t="str">
        <f>IFERROR(IF(LEFT(INDEX('     2022    '!AD:AD,MATCH(D528,'     2022    '!D:D,0)),4)="http",HYPERLINK(INDEX('     2022    '!AD:AD,MATCH(D528,'     2022    '!D:D,0)),"Video"),""),"")</f>
        <v>Video</v>
      </c>
      <c r="G528" s="207">
        <f>INDEX('     2022    '!$A$1:$AC$1563,MATCH($D528,'     2022    '!$D$1:$D$1794,0),MATCH(G$1,'     2022    '!$A$1:$AC$1,0))</f>
        <v>0</v>
      </c>
      <c r="H528" s="150"/>
      <c r="I528" s="152">
        <f>INDEX('     2022    '!$A$1:$AC$1563,MATCH($D528,'     2022    '!$D$1:$D$1794,0),MATCH(I$1,'     2022    '!$A$1:$AC$1,0))</f>
        <v>249.95</v>
      </c>
      <c r="J528" s="150"/>
      <c r="K528" s="151">
        <f t="shared" si="17"/>
        <v>2.54949</v>
      </c>
      <c r="L528" s="152">
        <f>INDEX('     2022    '!$A$1:$AC$1563,MATCH($D528,'     2022    '!$D$1:$D$1794,0),MATCH(L$1,'     2022    '!$A$1:$AC$1,0))</f>
        <v>254.94899999999998</v>
      </c>
      <c r="M528" s="152">
        <f>INDEX('     2022    '!$A$1:$AC$1563,MATCH($D528,'     2022    '!$D$1:$D$1794,0),MATCH(M$1,'     2022    '!$A$1:$AC$1,0))</f>
        <v>254.94899999999998</v>
      </c>
      <c r="N528" s="153" t="str">
        <f>INDEX('     2022    '!$A$1:$AC$1563,MATCH($D528,'     2022    '!$D$1:$D$1794,0),MATCH(N$1,'     2022    '!$A$1:$AC$1,0))</f>
        <v>18mm</v>
      </c>
      <c r="O528" s="154">
        <f>INDEX('     2022    '!$A$1:$AC$1563,MATCH($D528,'     2022    '!$D$1:$D$1794,0),MATCH(O$1,'     2022    '!$A$1:$AC$1,0))</f>
        <v>100</v>
      </c>
      <c r="P528" s="153">
        <f>INDEX('     2022    '!$A$1:$AC$1563,MATCH($D528,'     2022    '!$D$1:$D$1794,0),MATCH(P$1,'     2022    '!$A$1:$AC$1,0))</f>
        <v>1</v>
      </c>
      <c r="Q528" s="153" t="str">
        <f>INDEX('     2022    '!$A$1:$AC$1563,MATCH($D528,'     2022    '!$D$1:$D$1794,0),MATCH(Q$1,'     2022    '!$A$1:$AC$1,0))</f>
        <v>Yes</v>
      </c>
      <c r="R528" s="155">
        <f>INDEX('     2022    '!$A$1:$AC$1563,MATCH($D528,'     2022    '!$D$1:$D$1794,0),MATCH(R$1,'     2022    '!$A$1:$AC$1,0))</f>
        <v>14</v>
      </c>
      <c r="S528" s="155">
        <f>INDEX('     2022    '!$A$1:$AC$1563,MATCH($D528,'     2022    '!$D$1:$D$1794,0),MATCH(S$1,'     2022    '!$A$1:$AC$1,0))</f>
        <v>2</v>
      </c>
      <c r="T528" s="155">
        <f>INDEX('     2022    '!$A$1:$AC$1563,MATCH($D528,'     2022    '!$D$1:$D$1794,0),MATCH(T$1,'     2022    '!$A$1:$AC$1,0))</f>
        <v>0</v>
      </c>
      <c r="U528" s="154" t="str">
        <f>INDEX('     2022    '!$A$1:$AC$1563,MATCH($D528,'     2022    '!$D$1:$D$1794,0),MATCH(U$1,'     2022    '!$A$1:$AC$1,0))</f>
        <v>1.4G</v>
      </c>
      <c r="V528" s="153" t="str">
        <f>INDEX('     2022    '!$A$1:$AC$1563,MATCH($D528,'     2022    '!$D$1:$D$1794,0),MATCH(V$1,'     2022    '!$A$1:$AC$1,0))</f>
        <v>UN0336</v>
      </c>
      <c r="W528" s="153">
        <f>INDEX('     2022    '!$A$1:$AC$1563,MATCH($D528,'     2022    '!$D$1:$D$1794,0),MATCH(W$1,'     2022    '!$A$1:$AC$1,0))</f>
        <v>0</v>
      </c>
      <c r="X528" s="151" t="str">
        <f>INDEX('     2022    '!$A$1:$AC$1563,MATCH($D528,'     2022    '!$D$1:$D$1794,0),MATCH(X$1,'     2022    '!$A$1:$AC$1,0))</f>
        <v/>
      </c>
      <c r="Y528" s="151" t="str">
        <f>INDEX('     2022    '!$A$1:$AC$1563,MATCH($D528,'     2022    '!$D$1:$D$1794,0),MATCH(Y$1,'     2022    '!$A$1:$AC$1,0))</f>
        <v/>
      </c>
      <c r="Z528" s="156">
        <f>INDEX('     2022    '!$A$1:$AC$1563,MATCH($D528,'     2022    '!$D$1:$D$1794,0),MATCH(Z$1,'     2022    '!$A$1:$AC$1,0))</f>
        <v>2.0899999999999998E-2</v>
      </c>
      <c r="AA528" s="153" t="str">
        <f>INDEX('     2022    '!$A$1:$AC$1563,MATCH($D528,'     2022    '!$D$1:$D$1794,0),MATCH(AA$1,'     2022    '!$A$1:$AC$1,0))</f>
        <v>0163-T1-1133</v>
      </c>
      <c r="AB528" s="153" t="str">
        <f>INDEX('     2022    '!$A$1:$AC$1563,MATCH($D528,'     2022    '!$D$1:$D$1794,0),MATCH(AB$1,'     2022    '!$A$1:$AC$1,0))</f>
        <v>GB/HSE-355704</v>
      </c>
      <c r="AC528" s="153" t="str">
        <f>INDEX('     2022    '!$A$1:$AC$1563,MATCH($D528,'     2022    '!$D$1:$D$1794,0),MATCH(AC$1,'     2022    '!$A$1:$AC$1,0))</f>
        <v>8/3/2027</v>
      </c>
    </row>
    <row r="529" spans="1:29">
      <c r="A529" s="32">
        <f t="shared" si="16"/>
        <v>526</v>
      </c>
      <c r="B529" s="68" t="str">
        <f>INDEX('     2022    '!B:B,MATCH(D529,'     2022    '!D:D,0))</f>
        <v/>
      </c>
      <c r="C529" s="204" t="str">
        <f>INDEX('     2022    '!C:C,MATCH(D529,'     2022    '!D:D,0))</f>
        <v>Fountain</v>
      </c>
      <c r="D529" s="205" t="str">
        <f>INDEX('     2022    '!D:D,MATCH(A529,'     2022    '!AF:AF,0))</f>
        <v>CF0050</v>
      </c>
      <c r="E529" s="204" t="str">
        <f>INDEX('     2022    '!$A$1:$BP$1563,MATCH(D529,'     2022    '!$D$1:$D$1794,0),MATCH(E$1,'     2022    '!$A$1:$BH$1,0))</f>
        <v>WT Flash</v>
      </c>
      <c r="F529" s="206" t="str">
        <f>IFERROR(IF(LEFT(INDEX('     2022    '!AD:AD,MATCH(D529,'     2022    '!D:D,0)),4)="http",HYPERLINK(INDEX('     2022    '!AD:AD,MATCH(D529,'     2022    '!D:D,0)),"Video"),""),"")</f>
        <v>Video</v>
      </c>
      <c r="G529" s="207">
        <f>INDEX('     2022    '!$A$1:$AC$1563,MATCH($D529,'     2022    '!$D$1:$D$1794,0),MATCH(G$1,'     2022    '!$A$1:$AC$1,0))</f>
        <v>2</v>
      </c>
      <c r="H529" s="150"/>
      <c r="I529" s="152">
        <f>INDEX('     2022    '!$A$1:$AC$1563,MATCH($D529,'     2022    '!$D$1:$D$1794,0),MATCH(I$1,'     2022    '!$A$1:$AC$1,0))</f>
        <v>266.43</v>
      </c>
      <c r="J529" s="150"/>
      <c r="K529" s="151">
        <f t="shared" si="17"/>
        <v>2.3271495267362421</v>
      </c>
      <c r="L529" s="152">
        <f>INDEX('     2022    '!$A$1:$AC$1563,MATCH($D529,'     2022    '!$D$1:$D$1794,0),MATCH(L$1,'     2022    '!$A$1:$AC$1,0))</f>
        <v>271.7586</v>
      </c>
      <c r="M529" s="152">
        <f>INDEX('     2022    '!$A$1:$AC$1563,MATCH($D529,'     2022    '!$D$1:$D$1794,0),MATCH(M$1,'     2022    '!$A$1:$AC$1,0))</f>
        <v>279.25794320834905</v>
      </c>
      <c r="N529" s="153" t="str">
        <f>INDEX('     2022    '!$A$1:$AC$1563,MATCH($D529,'     2022    '!$D$1:$D$1794,0),MATCH(N$1,'     2022    '!$A$1:$AC$1,0))</f>
        <v>3"</v>
      </c>
      <c r="O529" s="154">
        <f>INDEX('     2022    '!$A$1:$AC$1563,MATCH($D529,'     2022    '!$D$1:$D$1794,0),MATCH(O$1,'     2022    '!$A$1:$AC$1,0))</f>
        <v>120</v>
      </c>
      <c r="P529" s="153">
        <f>INDEX('     2022    '!$A$1:$AC$1563,MATCH($D529,'     2022    '!$D$1:$D$1794,0),MATCH(P$1,'     2022    '!$A$1:$AC$1,0))</f>
        <v>1</v>
      </c>
      <c r="Q529" s="153" t="str">
        <f>INDEX('     2022    '!$A$1:$AC$1563,MATCH($D529,'     2022    '!$D$1:$D$1794,0),MATCH(Q$1,'     2022    '!$A$1:$AC$1,0))</f>
        <v>Yes</v>
      </c>
      <c r="R529" s="155">
        <f>INDEX('     2022    '!$A$1:$AC$1563,MATCH($D529,'     2022    '!$D$1:$D$1794,0),MATCH(R$1,'     2022    '!$A$1:$AC$1,0))</f>
        <v>12</v>
      </c>
      <c r="S529" s="155">
        <f>INDEX('     2022    '!$A$1:$AC$1563,MATCH($D529,'     2022    '!$D$1:$D$1794,0),MATCH(S$1,'     2022    '!$A$1:$AC$1,0))</f>
        <v>0.6</v>
      </c>
      <c r="T529" s="155">
        <f>INDEX('     2022    '!$A$1:$AC$1563,MATCH($D529,'     2022    '!$D$1:$D$1794,0),MATCH(T$1,'     2022    '!$A$1:$AC$1,0))</f>
        <v>2.8</v>
      </c>
      <c r="U529" s="154" t="str">
        <f>INDEX('     2022    '!$A$1:$AC$1563,MATCH($D529,'     2022    '!$D$1:$D$1794,0),MATCH(U$1,'     2022    '!$A$1:$AC$1,0))</f>
        <v>1.4G</v>
      </c>
      <c r="V529" s="153" t="str">
        <f>INDEX('     2022    '!$A$1:$AC$1563,MATCH($D529,'     2022    '!$D$1:$D$1794,0),MATCH(V$1,'     2022    '!$A$1:$AC$1,0))</f>
        <v>UN0336</v>
      </c>
      <c r="W529" s="153" t="str">
        <f>INDEX('     2022    '!$A$1:$AC$1563,MATCH($D529,'     2022    '!$D$1:$D$1794,0),MATCH(W$1,'     2022    '!$A$1:$AC$1,0))</f>
        <v>T2</v>
      </c>
      <c r="X529" s="151" t="str">
        <f>INDEX('     2022    '!$A$1:$AC$1563,MATCH($D529,'     2022    '!$D$1:$D$1794,0),MATCH(X$1,'     2022    '!$A$1:$AC$1,0))</f>
        <v/>
      </c>
      <c r="Y529" s="151" t="str">
        <f>INDEX('     2022    '!$A$1:$AC$1563,MATCH($D529,'     2022    '!$D$1:$D$1794,0),MATCH(Y$1,'     2022    '!$A$1:$AC$1,0))</f>
        <v/>
      </c>
      <c r="Z529" s="156">
        <f>INDEX('     2022    '!$A$1:$AC$1563,MATCH($D529,'     2022    '!$D$1:$D$1794,0),MATCH(Z$1,'     2022    '!$A$1:$AC$1,0))</f>
        <v>4.4600000000000001E-2</v>
      </c>
      <c r="AA529" s="153" t="str">
        <f>INDEX('     2022    '!$A$1:$AC$1563,MATCH($D529,'     2022    '!$D$1:$D$1794,0),MATCH(AA$1,'     2022    '!$A$1:$AC$1,0))</f>
        <v>0163-T2-1130</v>
      </c>
      <c r="AB529" s="153" t="str">
        <f>INDEX('     2022    '!$A$1:$AC$1563,MATCH($D529,'     2022    '!$D$1:$D$1794,0),MATCH(AB$1,'     2022    '!$A$1:$AC$1,0))</f>
        <v>GB/HSE-345228</v>
      </c>
      <c r="AC529" s="153" t="str">
        <f>INDEX('     2022    '!$A$1:$AC$1563,MATCH($D529,'     2022    '!$D$1:$D$1794,0),MATCH(AC$1,'     2022    '!$A$1:$AC$1,0))</f>
        <v>10/9/2028</v>
      </c>
    </row>
    <row r="530" spans="1:29">
      <c r="A530" s="32">
        <f t="shared" si="16"/>
        <v>527</v>
      </c>
      <c r="B530" s="68" t="str">
        <f>INDEX('     2022    '!B:B,MATCH(D530,'     2022    '!D:D,0))</f>
        <v/>
      </c>
      <c r="C530" s="204" t="str">
        <f>INDEX('     2022    '!C:C,MATCH(D530,'     2022    '!D:D,0))</f>
        <v>Fountain</v>
      </c>
      <c r="D530" s="205" t="str">
        <f>INDEX('     2022    '!D:D,MATCH(A530,'     2022    '!AF:AF,0))</f>
        <v>CF0020</v>
      </c>
      <c r="E530" s="204" t="str">
        <f>INDEX('     2022    '!$A$1:$BP$1563,MATCH(D530,'     2022    '!$D$1:$D$1794,0),MATCH(E$1,'     2022    '!$A$1:$BH$1,0))</f>
        <v>Lotus Wheel. (2 x motors, 4 x sets of flowers)</v>
      </c>
      <c r="F530" s="206" t="str">
        <f>IFERROR(IF(LEFT(INDEX('     2022    '!AD:AD,MATCH(D530,'     2022    '!D:D,0)),4)="http",HYPERLINK(INDEX('     2022    '!AD:AD,MATCH(D530,'     2022    '!D:D,0)),"Video"),""),"")</f>
        <v>Video</v>
      </c>
      <c r="G530" s="207">
        <f>INDEX('     2022    '!$A$1:$AC$1563,MATCH($D530,'     2022    '!$D$1:$D$1794,0),MATCH(G$1,'     2022    '!$A$1:$AC$1,0))</f>
        <v>3</v>
      </c>
      <c r="H530" s="150"/>
      <c r="I530" s="152">
        <f>INDEX('     2022    '!$A$1:$AC$1563,MATCH($D530,'     2022    '!$D$1:$D$1794,0),MATCH(I$1,'     2022    '!$A$1:$AC$1,0))</f>
        <v>215.35</v>
      </c>
      <c r="J530" s="150"/>
      <c r="K530" s="151">
        <f t="shared" si="17"/>
        <v>1.9180833333333331</v>
      </c>
      <c r="L530" s="152">
        <f>INDEX('     2022    '!$A$1:$AC$1563,MATCH($D530,'     2022    '!$D$1:$D$1794,0),MATCH(L$1,'     2022    '!$A$1:$AC$1,0))</f>
        <v>219.65700000000001</v>
      </c>
      <c r="M530" s="152">
        <f>INDEX('     2022    '!$A$1:$AC$1563,MATCH($D530,'     2022    '!$D$1:$D$1794,0),MATCH(M$1,'     2022    '!$A$1:$AC$1,0))</f>
        <v>230.17</v>
      </c>
      <c r="N530" s="153" t="str">
        <f>INDEX('     2022    '!$A$1:$AC$1563,MATCH($D530,'     2022    '!$D$1:$D$1794,0),MATCH(N$1,'     2022    '!$A$1:$AC$1,0))</f>
        <v>N/A</v>
      </c>
      <c r="O530" s="154">
        <f>INDEX('     2022    '!$A$1:$AC$1563,MATCH($D530,'     2022    '!$D$1:$D$1794,0),MATCH(O$1,'     2022    '!$A$1:$AC$1,0))</f>
        <v>120</v>
      </c>
      <c r="P530" s="153">
        <f>INDEX('     2022    '!$A$1:$AC$1563,MATCH($D530,'     2022    '!$D$1:$D$1794,0),MATCH(P$1,'     2022    '!$A$1:$AC$1,0))</f>
        <v>60</v>
      </c>
      <c r="Q530" s="153" t="str">
        <f>INDEX('     2022    '!$A$1:$AC$1563,MATCH($D530,'     2022    '!$D$1:$D$1794,0),MATCH(Q$1,'     2022    '!$A$1:$AC$1,0))</f>
        <v>Yes</v>
      </c>
      <c r="R530" s="155">
        <f>INDEX('     2022    '!$A$1:$AC$1563,MATCH($D530,'     2022    '!$D$1:$D$1794,0),MATCH(R$1,'     2022    '!$A$1:$AC$1,0))</f>
        <v>11</v>
      </c>
      <c r="S530" s="155">
        <f>INDEX('     2022    '!$A$1:$AC$1563,MATCH($D530,'     2022    '!$D$1:$D$1794,0),MATCH(S$1,'     2022    '!$A$1:$AC$1,0))</f>
        <v>1.2</v>
      </c>
      <c r="T530" s="155">
        <f>INDEX('     2022    '!$A$1:$AC$1563,MATCH($D530,'     2022    '!$D$1:$D$1794,0),MATCH(T$1,'     2022    '!$A$1:$AC$1,0))</f>
        <v>2.8</v>
      </c>
      <c r="U530" s="154" t="str">
        <f>INDEX('     2022    '!$A$1:$AC$1563,MATCH($D530,'     2022    '!$D$1:$D$1794,0),MATCH(U$1,'     2022    '!$A$1:$AC$1,0))</f>
        <v>1.4G</v>
      </c>
      <c r="V530" s="153" t="str">
        <f>INDEX('     2022    '!$A$1:$AC$1563,MATCH($D530,'     2022    '!$D$1:$D$1794,0),MATCH(V$1,'     2022    '!$A$1:$AC$1,0))</f>
        <v>UN0336</v>
      </c>
      <c r="W530" s="153">
        <f>INDEX('     2022    '!$A$1:$AC$1563,MATCH($D530,'     2022    '!$D$1:$D$1794,0),MATCH(W$1,'     2022    '!$A$1:$AC$1,0))</f>
        <v>0</v>
      </c>
      <c r="X530" s="151" t="str">
        <f>INDEX('     2022    '!$A$1:$AC$1563,MATCH($D530,'     2022    '!$D$1:$D$1794,0),MATCH(X$1,'     2022    '!$A$1:$AC$1,0))</f>
        <v/>
      </c>
      <c r="Y530" s="151" t="str">
        <f>INDEX('     2022    '!$A$1:$AC$1563,MATCH($D530,'     2022    '!$D$1:$D$1794,0),MATCH(Y$1,'     2022    '!$A$1:$AC$1,0))</f>
        <v/>
      </c>
      <c r="Z530" s="156">
        <f>INDEX('     2022    '!$A$1:$AC$1563,MATCH($D530,'     2022    '!$D$1:$D$1794,0),MATCH(Z$1,'     2022    '!$A$1:$AC$1,0))</f>
        <v>5.8500000000000003E-2</v>
      </c>
      <c r="AA530" s="153" t="str">
        <f>INDEX('     2022    '!$A$1:$AC$1563,MATCH($D530,'     2022    '!$D$1:$D$1794,0),MATCH(AA$1,'     2022    '!$A$1:$AC$1,0))</f>
        <v>CE</v>
      </c>
      <c r="AB530" s="153" t="str">
        <f>INDEX('     2022    '!$A$1:$AC$1563,MATCH($D530,'     2022    '!$D$1:$D$1794,0),MATCH(AB$1,'     2022    '!$A$1:$AC$1,0))</f>
        <v>GB/HSE-340729</v>
      </c>
      <c r="AC530" s="153" t="str">
        <f>INDEX('     2022    '!$A$1:$AC$1563,MATCH($D530,'     2022    '!$D$1:$D$1794,0),MATCH(AC$1,'     2022    '!$A$1:$AC$1,0))</f>
        <v>8/3/2027</v>
      </c>
    </row>
    <row r="531" spans="1:29">
      <c r="A531" s="32">
        <f t="shared" si="16"/>
        <v>528</v>
      </c>
      <c r="B531" s="68" t="str">
        <f>INDEX('     2022    '!B:B,MATCH(D531,'     2022    '!D:D,0))</f>
        <v/>
      </c>
      <c r="C531" s="204" t="str">
        <f>INDEX('     2022    '!C:C,MATCH(D531,'     2022    '!D:D,0))</f>
        <v>Fountain</v>
      </c>
      <c r="D531" s="205" t="str">
        <f>INDEX('     2022    '!D:D,MATCH(A531,'     2022    '!AF:AF,0))</f>
        <v>CF0026</v>
      </c>
      <c r="E531" s="204" t="str">
        <f>INDEX('     2022    '!$A$1:$BP$1563,MATCH(D531,'     2022    '!$D$1:$D$1794,0),MATCH(E$1,'     2022    '!$A$1:$BH$1,0))</f>
        <v>30sec 3metre. Lotus Flower driver</v>
      </c>
      <c r="F531" s="206" t="str">
        <f>IFERROR(IF(LEFT(INDEX('     2022    '!AD:AD,MATCH(D531,'     2022    '!D:D,0)),4)="http",HYPERLINK(INDEX('     2022    '!AD:AD,MATCH(D531,'     2022    '!D:D,0)),"Video"),""),"")</f>
        <v>Video</v>
      </c>
      <c r="G531" s="207">
        <f>INDEX('     2022    '!$A$1:$AC$1563,MATCH($D531,'     2022    '!$D$1:$D$1794,0),MATCH(G$1,'     2022    '!$A$1:$AC$1,0))</f>
        <v>0</v>
      </c>
      <c r="H531" s="150"/>
      <c r="I531" s="152">
        <f>INDEX('     2022    '!$A$1:$AC$1563,MATCH($D531,'     2022    '!$D$1:$D$1794,0),MATCH(I$1,'     2022    '!$A$1:$AC$1,0))</f>
        <v>187.43</v>
      </c>
      <c r="J531" s="150"/>
      <c r="K531" s="151">
        <f t="shared" si="17"/>
        <v>2.0032999999999999</v>
      </c>
      <c r="L531" s="152">
        <f>INDEX('     2022    '!$A$1:$AC$1563,MATCH($D531,'     2022    '!$D$1:$D$1794,0),MATCH(L$1,'     2022    '!$A$1:$AC$1,0))</f>
        <v>191.17860000000002</v>
      </c>
      <c r="M531" s="152">
        <f>INDEX('     2022    '!$A$1:$AC$1563,MATCH($D531,'     2022    '!$D$1:$D$1794,0),MATCH(M$1,'     2022    '!$A$1:$AC$1,0))</f>
        <v>200.32999999999998</v>
      </c>
      <c r="N531" s="153" t="str">
        <f>INDEX('     2022    '!$A$1:$AC$1563,MATCH($D531,'     2022    '!$D$1:$D$1794,0),MATCH(N$1,'     2022    '!$A$1:$AC$1,0))</f>
        <v>N/A</v>
      </c>
      <c r="O531" s="154">
        <f>INDEX('     2022    '!$A$1:$AC$1563,MATCH($D531,'     2022    '!$D$1:$D$1794,0),MATCH(O$1,'     2022    '!$A$1:$AC$1,0))</f>
        <v>100</v>
      </c>
      <c r="P531" s="153">
        <f>INDEX('     2022    '!$A$1:$AC$1563,MATCH($D531,'     2022    '!$D$1:$D$1794,0),MATCH(P$1,'     2022    '!$A$1:$AC$1,0))</f>
        <v>30</v>
      </c>
      <c r="Q531" s="153" t="str">
        <f>INDEX('     2022    '!$A$1:$AC$1563,MATCH($D531,'     2022    '!$D$1:$D$1794,0),MATCH(Q$1,'     2022    '!$A$1:$AC$1,0))</f>
        <v>Yes</v>
      </c>
      <c r="R531" s="155">
        <f>INDEX('     2022    '!$A$1:$AC$1563,MATCH($D531,'     2022    '!$D$1:$D$1794,0),MATCH(R$1,'     2022    '!$A$1:$AC$1,0))</f>
        <v>15.3</v>
      </c>
      <c r="S531" s="155">
        <f>INDEX('     2022    '!$A$1:$AC$1563,MATCH($D531,'     2022    '!$D$1:$D$1794,0),MATCH(S$1,'     2022    '!$A$1:$AC$1,0))</f>
        <v>4.5</v>
      </c>
      <c r="T531" s="155">
        <f>INDEX('     2022    '!$A$1:$AC$1563,MATCH($D531,'     2022    '!$D$1:$D$1794,0),MATCH(T$1,'     2022    '!$A$1:$AC$1,0))</f>
        <v>2.8</v>
      </c>
      <c r="U531" s="154" t="str">
        <f>INDEX('     2022    '!$A$1:$AC$1563,MATCH($D531,'     2022    '!$D$1:$D$1794,0),MATCH(U$1,'     2022    '!$A$1:$AC$1,0))</f>
        <v>1.4G</v>
      </c>
      <c r="V531" s="153" t="str">
        <f>INDEX('     2022    '!$A$1:$AC$1563,MATCH($D531,'     2022    '!$D$1:$D$1794,0),MATCH(V$1,'     2022    '!$A$1:$AC$1,0))</f>
        <v>UN0336</v>
      </c>
      <c r="W531" s="153" t="str">
        <f>INDEX('     2022    '!$A$1:$AC$1563,MATCH($D531,'     2022    '!$D$1:$D$1794,0),MATCH(W$1,'     2022    '!$A$1:$AC$1,0))</f>
        <v>T1</v>
      </c>
      <c r="X531" s="151" t="str">
        <f>INDEX('     2022    '!$A$1:$AC$1563,MATCH($D531,'     2022    '!$D$1:$D$1794,0),MATCH(X$1,'     2022    '!$A$1:$AC$1,0))</f>
        <v/>
      </c>
      <c r="Y531" s="151" t="str">
        <f>INDEX('     2022    '!$A$1:$AC$1563,MATCH($D531,'     2022    '!$D$1:$D$1794,0),MATCH(Y$1,'     2022    '!$A$1:$AC$1,0))</f>
        <v/>
      </c>
      <c r="Z531" s="156">
        <f>INDEX('     2022    '!$A$1:$AC$1563,MATCH($D531,'     2022    '!$D$1:$D$1794,0),MATCH(Z$1,'     2022    '!$A$1:$AC$1,0))</f>
        <v>0.03</v>
      </c>
      <c r="AA531" s="153" t="str">
        <f>INDEX('     2022    '!$A$1:$AC$1563,MATCH($D531,'     2022    '!$D$1:$D$1794,0),MATCH(AA$1,'     2022    '!$A$1:$AC$1,0))</f>
        <v>0163-T1-1132</v>
      </c>
      <c r="AB531" s="153" t="str">
        <f>INDEX('     2022    '!$A$1:$AC$1563,MATCH($D531,'     2022    '!$D$1:$D$1794,0),MATCH(AB$1,'     2022    '!$A$1:$AC$1,0))</f>
        <v>GB/HSE-340739</v>
      </c>
      <c r="AC531" s="153" t="str">
        <f>INDEX('     2022    '!$A$1:$AC$1563,MATCH($D531,'     2022    '!$D$1:$D$1794,0),MATCH(AC$1,'     2022    '!$A$1:$AC$1,0))</f>
        <v>8/3/2027</v>
      </c>
    </row>
    <row r="532" spans="1:29">
      <c r="A532" s="32">
        <f t="shared" si="16"/>
        <v>529</v>
      </c>
      <c r="B532" s="68" t="str">
        <f>INDEX('     2022    '!B:B,MATCH(D532,'     2022    '!D:D,0))</f>
        <v/>
      </c>
      <c r="C532" s="204" t="str">
        <f>INDEX('     2022    '!C:C,MATCH(D532,'     2022    '!D:D,0))</f>
        <v>Fountain</v>
      </c>
      <c r="D532" s="205" t="str">
        <f>INDEX('     2022    '!D:D,MATCH(A532,'     2022    '!AF:AF,0))</f>
        <v>CF0011</v>
      </c>
      <c r="E532" s="204" t="str">
        <f>INDEX('     2022    '!$A$1:$BP$1563,MATCH(D532,'     2022    '!$D$1:$D$1794,0),MATCH(E$1,'     2022    '!$A$1:$BH$1,0))</f>
        <v>30sec 2m No Smoke Fountain</v>
      </c>
      <c r="F532" s="206" t="str">
        <f>IFERROR(IF(LEFT(INDEX('     2022    '!AD:AD,MATCH(D532,'     2022    '!D:D,0)),4)="http",HYPERLINK(INDEX('     2022    '!AD:AD,MATCH(D532,'     2022    '!D:D,0)),"Video"),""),"")</f>
        <v>Video</v>
      </c>
      <c r="G532" s="207">
        <f>INDEX('     2022    '!$A$1:$AC$1563,MATCH($D532,'     2022    '!$D$1:$D$1794,0),MATCH(G$1,'     2022    '!$A$1:$AC$1,0))</f>
        <v>0</v>
      </c>
      <c r="H532" s="150"/>
      <c r="I532" s="152">
        <f>INDEX('     2022    '!$A$1:$AC$1563,MATCH($D532,'     2022    '!$D$1:$D$1794,0),MATCH(I$1,'     2022    '!$A$1:$AC$1,0))</f>
        <v>220.77</v>
      </c>
      <c r="J532" s="150"/>
      <c r="K532" s="151">
        <f t="shared" si="17"/>
        <v>2.2116324478080913</v>
      </c>
      <c r="L532" s="152">
        <f>INDEX('     2022    '!$A$1:$AC$1563,MATCH($D532,'     2022    '!$D$1:$D$1794,0),MATCH(L$1,'     2022    '!$A$1:$AC$1,0))</f>
        <v>225.18540000000002</v>
      </c>
      <c r="M532" s="152">
        <f>INDEX('     2022    '!$A$1:$AC$1563,MATCH($D532,'     2022    '!$D$1:$D$1794,0),MATCH(M$1,'     2022    '!$A$1:$AC$1,0))</f>
        <v>221.16324478080912</v>
      </c>
      <c r="N532" s="153" t="str">
        <f>INDEX('     2022    '!$A$1:$AC$1563,MATCH($D532,'     2022    '!$D$1:$D$1794,0),MATCH(N$1,'     2022    '!$A$1:$AC$1,0))</f>
        <v>N/A</v>
      </c>
      <c r="O532" s="154">
        <f>INDEX('     2022    '!$A$1:$AC$1563,MATCH($D532,'     2022    '!$D$1:$D$1794,0),MATCH(O$1,'     2022    '!$A$1:$AC$1,0))</f>
        <v>100</v>
      </c>
      <c r="P532" s="153">
        <f>INDEX('     2022    '!$A$1:$AC$1563,MATCH($D532,'     2022    '!$D$1:$D$1794,0),MATCH(P$1,'     2022    '!$A$1:$AC$1,0))</f>
        <v>30</v>
      </c>
      <c r="Q532" s="153" t="str">
        <f>INDEX('     2022    '!$A$1:$AC$1563,MATCH($D532,'     2022    '!$D$1:$D$1794,0),MATCH(Q$1,'     2022    '!$A$1:$AC$1,0))</f>
        <v>Yes</v>
      </c>
      <c r="R532" s="155">
        <f>INDEX('     2022    '!$A$1:$AC$1563,MATCH($D532,'     2022    '!$D$1:$D$1794,0),MATCH(R$1,'     2022    '!$A$1:$AC$1,0))</f>
        <v>14</v>
      </c>
      <c r="S532" s="155">
        <f>INDEX('     2022    '!$A$1:$AC$1563,MATCH($D532,'     2022    '!$D$1:$D$1794,0),MATCH(S$1,'     2022    '!$A$1:$AC$1,0))</f>
        <v>4</v>
      </c>
      <c r="T532" s="155">
        <f>INDEX('     2022    '!$A$1:$AC$1563,MATCH($D532,'     2022    '!$D$1:$D$1794,0),MATCH(T$1,'     2022    '!$A$1:$AC$1,0))</f>
        <v>0.3</v>
      </c>
      <c r="U532" s="154" t="str">
        <f>INDEX('     2022    '!$A$1:$AC$1563,MATCH($D532,'     2022    '!$D$1:$D$1794,0),MATCH(U$1,'     2022    '!$A$1:$AC$1,0))</f>
        <v>1.4G</v>
      </c>
      <c r="V532" s="153" t="str">
        <f>INDEX('     2022    '!$A$1:$AC$1563,MATCH($D532,'     2022    '!$D$1:$D$1794,0),MATCH(V$1,'     2022    '!$A$1:$AC$1,0))</f>
        <v>UN0336</v>
      </c>
      <c r="W532" s="153" t="str">
        <f>INDEX('     2022    '!$A$1:$AC$1563,MATCH($D532,'     2022    '!$D$1:$D$1794,0),MATCH(W$1,'     2022    '!$A$1:$AC$1,0))</f>
        <v>T1</v>
      </c>
      <c r="X532" s="151" t="str">
        <f>INDEX('     2022    '!$A$1:$AC$1563,MATCH($D532,'     2022    '!$D$1:$D$1794,0),MATCH(X$1,'     2022    '!$A$1:$AC$1,0))</f>
        <v/>
      </c>
      <c r="Y532" s="151" t="str">
        <f>INDEX('     2022    '!$A$1:$AC$1563,MATCH($D532,'     2022    '!$D$1:$D$1794,0),MATCH(Y$1,'     2022    '!$A$1:$AC$1,0))</f>
        <v/>
      </c>
      <c r="Z532" s="156">
        <f>INDEX('     2022    '!$A$1:$AC$1563,MATCH($D532,'     2022    '!$D$1:$D$1794,0),MATCH(Z$1,'     2022    '!$A$1:$AC$1,0))</f>
        <v>2.0899999999999998E-2</v>
      </c>
      <c r="AA532" s="153" t="str">
        <f>INDEX('     2022    '!$A$1:$AC$1563,MATCH($D532,'     2022    '!$D$1:$D$1794,0),MATCH(AA$1,'     2022    '!$A$1:$AC$1,0))</f>
        <v>0163-T1-1132</v>
      </c>
      <c r="AB532" s="153" t="str">
        <f>INDEX('     2022    '!$A$1:$AC$1563,MATCH($D532,'     2022    '!$D$1:$D$1794,0),MATCH(AB$1,'     2022    '!$A$1:$AC$1,0))</f>
        <v>GB/HSE-340717</v>
      </c>
      <c r="AC532" s="153" t="str">
        <f>INDEX('     2022    '!$A$1:$AC$1563,MATCH($D532,'     2022    '!$D$1:$D$1794,0),MATCH(AC$1,'     2022    '!$A$1:$AC$1,0))</f>
        <v>8/3/2027</v>
      </c>
    </row>
    <row r="533" spans="1:29">
      <c r="A533" s="32">
        <f t="shared" si="16"/>
        <v>530</v>
      </c>
      <c r="B533" s="68" t="str">
        <f>INDEX('     2022    '!B:B,MATCH(D533,'     2022    '!D:D,0))</f>
        <v/>
      </c>
      <c r="C533" s="204" t="str">
        <f>INDEX('     2022    '!C:C,MATCH(D533,'     2022    '!D:D,0))</f>
        <v>Fountain</v>
      </c>
      <c r="D533" s="205" t="str">
        <f>INDEX('     2022    '!D:D,MATCH(A533,'     2022    '!AF:AF,0))</f>
        <v>CF0088</v>
      </c>
      <c r="E533" s="204" t="str">
        <f>INDEX('     2022    '!$A$1:$BP$1563,MATCH(D533,'     2022    '!$D$1:$D$1794,0),MATCH(E$1,'     2022    '!$A$1:$BH$1,0))</f>
        <v>20sec 2m Silver-No smoke</v>
      </c>
      <c r="F533" s="206" t="str">
        <f>IFERROR(IF(LEFT(INDEX('     2022    '!AD:AD,MATCH(D533,'     2022    '!D:D,0)),4)="http",HYPERLINK(INDEX('     2022    '!AD:AD,MATCH(D533,'     2022    '!D:D,0)),"Video"),""),"")</f>
        <v>Video</v>
      </c>
      <c r="G533" s="207">
        <f>INDEX('     2022    '!$A$1:$AC$1563,MATCH($D533,'     2022    '!$D$1:$D$1794,0),MATCH(G$1,'     2022    '!$A$1:$AC$1,0))</f>
        <v>0</v>
      </c>
      <c r="H533" s="150"/>
      <c r="I533" s="152">
        <f>INDEX('     2022    '!$A$1:$AC$1563,MATCH($D533,'     2022    '!$D$1:$D$1794,0),MATCH(I$1,'     2022    '!$A$1:$AC$1,0))</f>
        <v>220.48</v>
      </c>
      <c r="J533" s="150"/>
      <c r="K533" s="151">
        <f t="shared" si="17"/>
        <v>2.2488960000000002</v>
      </c>
      <c r="L533" s="152">
        <f>INDEX('     2022    '!$A$1:$AC$1563,MATCH($D533,'     2022    '!$D$1:$D$1794,0),MATCH(L$1,'     2022    '!$A$1:$AC$1,0))</f>
        <v>224.8896</v>
      </c>
      <c r="M533" s="152">
        <f>INDEX('     2022    '!$A$1:$AC$1563,MATCH($D533,'     2022    '!$D$1:$D$1794,0),MATCH(M$1,'     2022    '!$A$1:$AC$1,0))</f>
        <v>224.8896</v>
      </c>
      <c r="N533" s="153" t="str">
        <f>INDEX('     2022    '!$A$1:$AC$1563,MATCH($D533,'     2022    '!$D$1:$D$1794,0),MATCH(N$1,'     2022    '!$A$1:$AC$1,0))</f>
        <v>N/A</v>
      </c>
      <c r="O533" s="154">
        <f>INDEX('     2022    '!$A$1:$AC$1563,MATCH($D533,'     2022    '!$D$1:$D$1794,0),MATCH(O$1,'     2022    '!$A$1:$AC$1,0))</f>
        <v>100</v>
      </c>
      <c r="P533" s="153">
        <f>INDEX('     2022    '!$A$1:$AC$1563,MATCH($D533,'     2022    '!$D$1:$D$1794,0),MATCH(P$1,'     2022    '!$A$1:$AC$1,0))</f>
        <v>20</v>
      </c>
      <c r="Q533" s="153" t="str">
        <f>INDEX('     2022    '!$A$1:$AC$1563,MATCH($D533,'     2022    '!$D$1:$D$1794,0),MATCH(Q$1,'     2022    '!$A$1:$AC$1,0))</f>
        <v>Yes</v>
      </c>
      <c r="R533" s="155">
        <f>INDEX('     2022    '!$A$1:$AC$1563,MATCH($D533,'     2022    '!$D$1:$D$1794,0),MATCH(R$1,'     2022    '!$A$1:$AC$1,0))</f>
        <v>13</v>
      </c>
      <c r="S533" s="155">
        <f>INDEX('     2022    '!$A$1:$AC$1563,MATCH($D533,'     2022    '!$D$1:$D$1794,0),MATCH(S$1,'     2022    '!$A$1:$AC$1,0))</f>
        <v>2.5</v>
      </c>
      <c r="T533" s="155">
        <f>INDEX('     2022    '!$A$1:$AC$1563,MATCH($D533,'     2022    '!$D$1:$D$1794,0),MATCH(T$1,'     2022    '!$A$1:$AC$1,0))</f>
        <v>2</v>
      </c>
      <c r="U533" s="154" t="str">
        <f>INDEX('     2022    '!$A$1:$AC$1563,MATCH($D533,'     2022    '!$D$1:$D$1794,0),MATCH(U$1,'     2022    '!$A$1:$AC$1,0))</f>
        <v>1.4G</v>
      </c>
      <c r="V533" s="153" t="str">
        <f>INDEX('     2022    '!$A$1:$AC$1563,MATCH($D533,'     2022    '!$D$1:$D$1794,0),MATCH(V$1,'     2022    '!$A$1:$AC$1,0))</f>
        <v>UN0336</v>
      </c>
      <c r="W533" s="153" t="str">
        <f>INDEX('     2022    '!$A$1:$AC$1563,MATCH($D533,'     2022    '!$D$1:$D$1794,0),MATCH(W$1,'     2022    '!$A$1:$AC$1,0))</f>
        <v>T1</v>
      </c>
      <c r="X533" s="151" t="str">
        <f>INDEX('     2022    '!$A$1:$AC$1563,MATCH($D533,'     2022    '!$D$1:$D$1794,0),MATCH(X$1,'     2022    '!$A$1:$AC$1,0))</f>
        <v/>
      </c>
      <c r="Y533" s="151" t="str">
        <f>INDEX('     2022    '!$A$1:$AC$1563,MATCH($D533,'     2022    '!$D$1:$D$1794,0),MATCH(Y$1,'     2022    '!$A$1:$AC$1,0))</f>
        <v/>
      </c>
      <c r="Z533" s="156">
        <f>INDEX('     2022    '!$A$1:$AC$1563,MATCH($D533,'     2022    '!$D$1:$D$1794,0),MATCH(Z$1,'     2022    '!$A$1:$AC$1,0))</f>
        <v>2.5700000000000001E-2</v>
      </c>
      <c r="AA533" s="153" t="str">
        <f>INDEX('     2022    '!$A$1:$AC$1563,MATCH($D533,'     2022    '!$D$1:$D$1794,0),MATCH(AA$1,'     2022    '!$A$1:$AC$1,0))</f>
        <v>0163-T1-1132</v>
      </c>
      <c r="AB533" s="153" t="str">
        <f>INDEX('     2022    '!$A$1:$AC$1563,MATCH($D533,'     2022    '!$D$1:$D$1794,0),MATCH(AB$1,'     2022    '!$A$1:$AC$1,0))</f>
        <v>GB/HSE-351042</v>
      </c>
      <c r="AC533" s="153" t="str">
        <f>INDEX('     2022    '!$A$1:$AC$1563,MATCH($D533,'     2022    '!$D$1:$D$1794,0),MATCH(AC$1,'     2022    '!$A$1:$AC$1,0))</f>
        <v>7/29/2030</v>
      </c>
    </row>
    <row r="534" spans="1:29">
      <c r="A534" s="32">
        <f t="shared" si="16"/>
        <v>531</v>
      </c>
      <c r="B534" s="68" t="str">
        <f>INDEX('     2022    '!B:B,MATCH(D534,'     2022    '!D:D,0))</f>
        <v/>
      </c>
      <c r="C534" s="204" t="str">
        <f>INDEX('     2022    '!C:C,MATCH(D534,'     2022    '!D:D,0))</f>
        <v>Fountain</v>
      </c>
      <c r="D534" s="205" t="str">
        <f>INDEX('     2022    '!D:D,MATCH(A534,'     2022    '!AF:AF,0))</f>
        <v>CF0115</v>
      </c>
      <c r="E534" s="204" t="str">
        <f>INDEX('     2022    '!$A$1:$BP$1563,MATCH(D534,'     2022    '!$D$1:$D$1794,0),MATCH(E$1,'     2022    '!$A$1:$BH$1,0))</f>
        <v>15sec 5m. Crackling fountain</v>
      </c>
      <c r="F534" s="206" t="str">
        <f>IFERROR(IF(LEFT(INDEX('     2022    '!AD:AD,MATCH(D534,'     2022    '!D:D,0)),4)="http",HYPERLINK(INDEX('     2022    '!AD:AD,MATCH(D534,'     2022    '!D:D,0)),"Video"),""),"")</f>
        <v>Video</v>
      </c>
      <c r="G534" s="207">
        <f>INDEX('     2022    '!$A$1:$AC$1563,MATCH($D534,'     2022    '!$D$1:$D$1794,0),MATCH(G$1,'     2022    '!$A$1:$AC$1,0))</f>
        <v>1</v>
      </c>
      <c r="H534" s="150"/>
      <c r="I534" s="152">
        <f>INDEX('     2022    '!$A$1:$AC$1563,MATCH($D534,'     2022    '!$D$1:$D$1794,0),MATCH(I$1,'     2022    '!$A$1:$AC$1,0))</f>
        <v>205.71</v>
      </c>
      <c r="J534" s="150"/>
      <c r="K534" s="151">
        <f t="shared" si="17"/>
        <v>2.2936074902875943</v>
      </c>
      <c r="L534" s="152">
        <f>INDEX('     2022    '!$A$1:$AC$1563,MATCH($D534,'     2022    '!$D$1:$D$1794,0),MATCH(L$1,'     2022    '!$A$1:$AC$1,0))</f>
        <v>208.71828161617111</v>
      </c>
      <c r="M534" s="152">
        <f>INDEX('     2022    '!$A$1:$AC$1563,MATCH($D534,'     2022    '!$D$1:$D$1794,0),MATCH(M$1,'     2022    '!$A$1:$AC$1,0))</f>
        <v>229.36074902875944</v>
      </c>
      <c r="N534" s="153" t="str">
        <f>INDEX('     2022    '!$A$1:$AC$1563,MATCH($D534,'     2022    '!$D$1:$D$1794,0),MATCH(N$1,'     2022    '!$A$1:$AC$1,0))</f>
        <v>N/A</v>
      </c>
      <c r="O534" s="154">
        <f>INDEX('     2022    '!$A$1:$AC$1563,MATCH($D534,'     2022    '!$D$1:$D$1794,0),MATCH(O$1,'     2022    '!$A$1:$AC$1,0))</f>
        <v>100</v>
      </c>
      <c r="P534" s="153">
        <f>INDEX('     2022    '!$A$1:$AC$1563,MATCH($D534,'     2022    '!$D$1:$D$1794,0),MATCH(P$1,'     2022    '!$A$1:$AC$1,0))</f>
        <v>15</v>
      </c>
      <c r="Q534" s="153" t="str">
        <f>INDEX('     2022    '!$A$1:$AC$1563,MATCH($D534,'     2022    '!$D$1:$D$1794,0),MATCH(Q$1,'     2022    '!$A$1:$AC$1,0))</f>
        <v>Yes</v>
      </c>
      <c r="R534" s="155">
        <f>INDEX('     2022    '!$A$1:$AC$1563,MATCH($D534,'     2022    '!$D$1:$D$1794,0),MATCH(R$1,'     2022    '!$A$1:$AC$1,0))</f>
        <v>27</v>
      </c>
      <c r="S534" s="155">
        <f>INDEX('     2022    '!$A$1:$AC$1563,MATCH($D534,'     2022    '!$D$1:$D$1794,0),MATCH(S$1,'     2022    '!$A$1:$AC$1,0))</f>
        <v>10</v>
      </c>
      <c r="T534" s="155">
        <f>INDEX('     2022    '!$A$1:$AC$1563,MATCH($D534,'     2022    '!$D$1:$D$1794,0),MATCH(T$1,'     2022    '!$A$1:$AC$1,0))</f>
        <v>0.3</v>
      </c>
      <c r="U534" s="154" t="str">
        <f>INDEX('     2022    '!$A$1:$AC$1563,MATCH($D534,'     2022    '!$D$1:$D$1794,0),MATCH(U$1,'     2022    '!$A$1:$AC$1,0))</f>
        <v>1.4G</v>
      </c>
      <c r="V534" s="153" t="str">
        <f>INDEX('     2022    '!$A$1:$AC$1563,MATCH($D534,'     2022    '!$D$1:$D$1794,0),MATCH(V$1,'     2022    '!$A$1:$AC$1,0))</f>
        <v>UN0336</v>
      </c>
      <c r="W534" s="153">
        <f>INDEX('     2022    '!$A$1:$AC$1563,MATCH($D534,'     2022    '!$D$1:$D$1794,0),MATCH(W$1,'     2022    '!$A$1:$AC$1,0))</f>
        <v>0</v>
      </c>
      <c r="X534" s="151" t="str">
        <f>INDEX('     2022    '!$A$1:$AC$1563,MATCH($D534,'     2022    '!$D$1:$D$1794,0),MATCH(X$1,'     2022    '!$A$1:$AC$1,0))</f>
        <v/>
      </c>
      <c r="Y534" s="151" t="str">
        <f>INDEX('     2022    '!$A$1:$AC$1563,MATCH($D534,'     2022    '!$D$1:$D$1794,0),MATCH(Y$1,'     2022    '!$A$1:$AC$1,0))</f>
        <v/>
      </c>
      <c r="Z534" s="156">
        <f>INDEX('     2022    '!$A$1:$AC$1563,MATCH($D534,'     2022    '!$D$1:$D$1794,0),MATCH(Z$1,'     2022    '!$A$1:$AC$1,0))</f>
        <v>4.6399999999999997E-2</v>
      </c>
      <c r="AA534" s="153" t="str">
        <f>INDEX('     2022    '!$A$1:$AC$1563,MATCH($D534,'     2022    '!$D$1:$D$1794,0),MATCH(AA$1,'     2022    '!$A$1:$AC$1,0))</f>
        <v>0163-T2-1142</v>
      </c>
      <c r="AB534" s="153" t="str">
        <f>INDEX('     2022    '!$A$1:$AC$1563,MATCH($D534,'     2022    '!$D$1:$D$1794,0),MATCH(AB$1,'     2022    '!$A$1:$AC$1,0))</f>
        <v>LOM12PIRO1516</v>
      </c>
      <c r="AC534" s="153">
        <f>INDEX('     2022    '!$A$1:$AC$1563,MATCH($D534,'     2022    '!$D$1:$D$1794,0),MATCH(AC$1,'     2022    '!$A$1:$AC$1,0))</f>
        <v>0</v>
      </c>
    </row>
    <row r="535" spans="1:29">
      <c r="A535" s="32">
        <f t="shared" si="16"/>
        <v>532</v>
      </c>
      <c r="B535" s="68" t="str">
        <f>INDEX('     2022    '!B:B,MATCH(D535,'     2022    '!D:D,0))</f>
        <v/>
      </c>
      <c r="C535" s="204" t="str">
        <f>INDEX('     2022    '!C:C,MATCH(D535,'     2022    '!D:D,0))</f>
        <v>Fountain</v>
      </c>
      <c r="D535" s="205" t="str">
        <f>INDEX('     2022    '!D:D,MATCH(A535,'     2022    '!AF:AF,0))</f>
        <v>CF0017</v>
      </c>
      <c r="E535" s="204" t="str">
        <f>INDEX('     2022    '!$A$1:$BP$1563,MATCH(D535,'     2022    '!$D$1:$D$1794,0),MATCH(E$1,'     2022    '!$A$1:$BH$1,0))</f>
        <v>20sec 6m silver fountain</v>
      </c>
      <c r="F535" s="206" t="str">
        <f>IFERROR(IF(LEFT(INDEX('     2022    '!AD:AD,MATCH(D535,'     2022    '!D:D,0)),4)="http",HYPERLINK(INDEX('     2022    '!AD:AD,MATCH(D535,'     2022    '!D:D,0)),"Video"),""),"")</f>
        <v/>
      </c>
      <c r="G535" s="207">
        <f>INDEX('     2022    '!$A$1:$AC$1563,MATCH($D535,'     2022    '!$D$1:$D$1794,0),MATCH(G$1,'     2022    '!$A$1:$AC$1,0))</f>
        <v>2</v>
      </c>
      <c r="H535" s="150"/>
      <c r="I535" s="152">
        <f>INDEX('     2022    '!$A$1:$AC$1563,MATCH($D535,'     2022    '!$D$1:$D$1794,0),MATCH(I$1,'     2022    '!$A$1:$AC$1,0))</f>
        <v>215.17</v>
      </c>
      <c r="J535" s="150"/>
      <c r="K535" s="151">
        <f t="shared" si="17"/>
        <v>2.2997999999999998</v>
      </c>
      <c r="L535" s="152">
        <f>INDEX('     2022    '!$A$1:$AC$1563,MATCH($D535,'     2022    '!$D$1:$D$1794,0),MATCH(L$1,'     2022    '!$A$1:$AC$1,0))</f>
        <v>219.4734</v>
      </c>
      <c r="M535" s="152">
        <f>INDEX('     2022    '!$A$1:$AC$1563,MATCH($D535,'     2022    '!$D$1:$D$1794,0),MATCH(M$1,'     2022    '!$A$1:$AC$1,0))</f>
        <v>229.98</v>
      </c>
      <c r="N535" s="153" t="str">
        <f>INDEX('     2022    '!$A$1:$AC$1563,MATCH($D535,'     2022    '!$D$1:$D$1794,0),MATCH(N$1,'     2022    '!$A$1:$AC$1,0))</f>
        <v>N/A</v>
      </c>
      <c r="O535" s="154">
        <f>INDEX('     2022    '!$A$1:$AC$1563,MATCH($D535,'     2022    '!$D$1:$D$1794,0),MATCH(O$1,'     2022    '!$A$1:$AC$1,0))</f>
        <v>100</v>
      </c>
      <c r="P535" s="153">
        <f>INDEX('     2022    '!$A$1:$AC$1563,MATCH($D535,'     2022    '!$D$1:$D$1794,0),MATCH(P$1,'     2022    '!$A$1:$AC$1,0))</f>
        <v>20</v>
      </c>
      <c r="Q535" s="153" t="str">
        <f>INDEX('     2022    '!$A$1:$AC$1563,MATCH($D535,'     2022    '!$D$1:$D$1794,0),MATCH(Q$1,'     2022    '!$A$1:$AC$1,0))</f>
        <v>Yes</v>
      </c>
      <c r="R535" s="155">
        <f>INDEX('     2022    '!$A$1:$AC$1563,MATCH($D535,'     2022    '!$D$1:$D$1794,0),MATCH(R$1,'     2022    '!$A$1:$AC$1,0))</f>
        <v>15.5</v>
      </c>
      <c r="S535" s="155">
        <f>INDEX('     2022    '!$A$1:$AC$1563,MATCH($D535,'     2022    '!$D$1:$D$1794,0),MATCH(S$1,'     2022    '!$A$1:$AC$1,0))</f>
        <v>4.2</v>
      </c>
      <c r="T535" s="155">
        <f>INDEX('     2022    '!$A$1:$AC$1563,MATCH($D535,'     2022    '!$D$1:$D$1794,0),MATCH(T$1,'     2022    '!$A$1:$AC$1,0))</f>
        <v>0.3</v>
      </c>
      <c r="U535" s="154" t="str">
        <f>INDEX('     2022    '!$A$1:$AC$1563,MATCH($D535,'     2022    '!$D$1:$D$1794,0),MATCH(U$1,'     2022    '!$A$1:$AC$1,0))</f>
        <v>1.4G</v>
      </c>
      <c r="V535" s="153" t="str">
        <f>INDEX('     2022    '!$A$1:$AC$1563,MATCH($D535,'     2022    '!$D$1:$D$1794,0),MATCH(V$1,'     2022    '!$A$1:$AC$1,0))</f>
        <v>UN0336</v>
      </c>
      <c r="W535" s="153" t="str">
        <f>INDEX('     2022    '!$A$1:$AC$1563,MATCH($D535,'     2022    '!$D$1:$D$1794,0),MATCH(W$1,'     2022    '!$A$1:$AC$1,0))</f>
        <v>T1</v>
      </c>
      <c r="X535" s="151" t="str">
        <f>INDEX('     2022    '!$A$1:$AC$1563,MATCH($D535,'     2022    '!$D$1:$D$1794,0),MATCH(X$1,'     2022    '!$A$1:$AC$1,0))</f>
        <v/>
      </c>
      <c r="Y535" s="151" t="str">
        <f>INDEX('     2022    '!$A$1:$AC$1563,MATCH($D535,'     2022    '!$D$1:$D$1794,0),MATCH(Y$1,'     2022    '!$A$1:$AC$1,0))</f>
        <v/>
      </c>
      <c r="Z535" s="156">
        <f>INDEX('     2022    '!$A$1:$AC$1563,MATCH($D535,'     2022    '!$D$1:$D$1794,0),MATCH(Z$1,'     2022    '!$A$1:$AC$1,0))</f>
        <v>2.6100000000000002E-2</v>
      </c>
      <c r="AA535" s="153" t="str">
        <f>INDEX('     2022    '!$A$1:$AC$1563,MATCH($D535,'     2022    '!$D$1:$D$1794,0),MATCH(AA$1,'     2022    '!$A$1:$AC$1,0))</f>
        <v>0163-T1-1132</v>
      </c>
      <c r="AB535" s="153" t="str">
        <f>INDEX('     2022    '!$A$1:$AC$1563,MATCH($D535,'     2022    '!$D$1:$D$1794,0),MATCH(AB$1,'     2022    '!$A$1:$AC$1,0))</f>
        <v>GB/HSE-340726</v>
      </c>
      <c r="AC535" s="153" t="str">
        <f>INDEX('     2022    '!$A$1:$AC$1563,MATCH($D535,'     2022    '!$D$1:$D$1794,0),MATCH(AC$1,'     2022    '!$A$1:$AC$1,0))</f>
        <v>8/3/2027</v>
      </c>
    </row>
    <row r="536" spans="1:29" ht="36">
      <c r="A536" s="32">
        <f t="shared" si="16"/>
        <v>533</v>
      </c>
      <c r="B536" s="68" t="str">
        <f>INDEX('     2022    '!B:B,MATCH(D536,'     2022    '!D:D,0))</f>
        <v/>
      </c>
      <c r="C536" s="204" t="str">
        <f>INDEX('     2022    '!C:C,MATCH(D536,'     2022    '!D:D,0))</f>
        <v>Fountain</v>
      </c>
      <c r="D536" s="205" t="str">
        <f>INDEX('     2022    '!D:D,MATCH(A536,'     2022    '!AF:AF,0))</f>
        <v>KF053-B</v>
      </c>
      <c r="E536" s="204" t="str">
        <f>INDEX('     2022    '!$A$1:$BP$1563,MATCH(D536,'     2022    '!$D$1:$D$1794,0),MATCH(E$1,'     2022    '!$A$1:$BH$1,0))</f>
        <v>BLIZZARD. Spray fountain of red, lemon and blue, silver chrysanthemum to yellow and green with spike flower red and silver then titanium flower red and green finishing with titanium chrysanthemum, yellow and purple. RETAIL</v>
      </c>
      <c r="F536" s="206" t="str">
        <f>IFERROR(IF(LEFT(INDEX('     2022    '!AD:AD,MATCH(D536,'     2022    '!D:D,0)),4)="http",HYPERLINK(INDEX('     2022    '!AD:AD,MATCH(D536,'     2022    '!D:D,0)),"Video"),""),"")</f>
        <v>Video</v>
      </c>
      <c r="G536" s="207">
        <f>INDEX('     2022    '!$A$1:$AC$1563,MATCH($D536,'     2022    '!$D$1:$D$1794,0),MATCH(G$1,'     2022    '!$A$1:$AC$1,0))</f>
        <v>0</v>
      </c>
      <c r="H536" s="150"/>
      <c r="I536" s="152">
        <f>INDEX('     2022    '!$A$1:$AC$1563,MATCH($D536,'     2022    '!$D$1:$D$1794,0),MATCH(I$1,'     2022    '!$A$1:$AC$1,0))</f>
        <v>93.3</v>
      </c>
      <c r="J536" s="150"/>
      <c r="K536" s="151">
        <f t="shared" si="17"/>
        <v>2.3325</v>
      </c>
      <c r="L536" s="152">
        <f>INDEX('     2022    '!$A$1:$AC$1563,MATCH($D536,'     2022    '!$D$1:$D$1794,0),MATCH(L$1,'     2022    '!$A$1:$AC$1,0))</f>
        <v>88.63</v>
      </c>
      <c r="M536" s="152">
        <f>INDEX('     2022    '!$A$1:$AC$1563,MATCH($D536,'     2022    '!$D$1:$D$1794,0),MATCH(M$1,'     2022    '!$A$1:$AC$1,0))</f>
        <v>93.3</v>
      </c>
      <c r="N536" s="153" t="str">
        <f>INDEX('     2022    '!$A$1:$AC$1563,MATCH($D536,'     2022    '!$D$1:$D$1794,0),MATCH(N$1,'     2022    '!$A$1:$AC$1,0))</f>
        <v>N/A</v>
      </c>
      <c r="O536" s="154">
        <f>INDEX('     2022    '!$A$1:$AC$1563,MATCH($D536,'     2022    '!$D$1:$D$1794,0),MATCH(O$1,'     2022    '!$A$1:$AC$1,0))</f>
        <v>40</v>
      </c>
      <c r="P536" s="153">
        <f>INDEX('     2022    '!$A$1:$AC$1563,MATCH($D536,'     2022    '!$D$1:$D$1794,0),MATCH(P$1,'     2022    '!$A$1:$AC$1,0))</f>
        <v>50</v>
      </c>
      <c r="Q536" s="153" t="str">
        <f>INDEX('     2022    '!$A$1:$AC$1563,MATCH($D536,'     2022    '!$D$1:$D$1794,0),MATCH(Q$1,'     2022    '!$A$1:$AC$1,0))</f>
        <v>Yes</v>
      </c>
      <c r="R536" s="155">
        <f>INDEX('     2022    '!$A$1:$AC$1563,MATCH($D536,'     2022    '!$D$1:$D$1794,0),MATCH(R$1,'     2022    '!$A$1:$AC$1,0))</f>
        <v>17</v>
      </c>
      <c r="S536" s="155">
        <f>INDEX('     2022    '!$A$1:$AC$1563,MATCH($D536,'     2022    '!$D$1:$D$1794,0),MATCH(S$1,'     2022    '!$A$1:$AC$1,0))</f>
        <v>3.6</v>
      </c>
      <c r="T536" s="155">
        <f>INDEX('     2022    '!$A$1:$AC$1563,MATCH($D536,'     2022    '!$D$1:$D$1794,0),MATCH(T$1,'     2022    '!$A$1:$AC$1,0))</f>
        <v>0</v>
      </c>
      <c r="U536" s="154" t="str">
        <f>INDEX('     2022    '!$A$1:$AC$1563,MATCH($D536,'     2022    '!$D$1:$D$1794,0),MATCH(U$1,'     2022    '!$A$1:$AC$1,0))</f>
        <v>1.4G</v>
      </c>
      <c r="V536" s="153" t="str">
        <f>INDEX('     2022    '!$A$1:$AC$1563,MATCH($D536,'     2022    '!$D$1:$D$1794,0),MATCH(V$1,'     2022    '!$A$1:$AC$1,0))</f>
        <v>UN0336</v>
      </c>
      <c r="W536" s="153" t="str">
        <f>INDEX('     2022    '!$A$1:$AC$1563,MATCH($D536,'     2022    '!$D$1:$D$1794,0),MATCH(W$1,'     2022    '!$A$1:$AC$1,0))</f>
        <v>F2</v>
      </c>
      <c r="X536" s="151">
        <f>INDEX('     2022    '!$A$1:$AC$1563,MATCH($D536,'     2022    '!$D$1:$D$1794,0),MATCH(X$1,'     2022    '!$A$1:$AC$1,0))</f>
        <v>8.99</v>
      </c>
      <c r="Y536" s="151">
        <f>INDEX('     2022    '!$A$1:$AC$1563,MATCH($D536,'     2022    '!$D$1:$D$1794,0),MATCH(Y$1,'     2022    '!$A$1:$AC$1,0))</f>
        <v>6.99</v>
      </c>
      <c r="Z536" s="156">
        <f>INDEX('     2022    '!$A$1:$AC$1563,MATCH($D536,'     2022    '!$D$1:$D$1794,0),MATCH(Z$1,'     2022    '!$A$1:$AC$1,0))</f>
        <v>7.5999999999999998E-2</v>
      </c>
      <c r="AA536" s="153">
        <f>INDEX('     2022    '!$A$1:$AC$1563,MATCH($D536,'     2022    '!$D$1:$D$1794,0),MATCH(AA$1,'     2022    '!$A$1:$AC$1,0))</f>
        <v>0</v>
      </c>
      <c r="AB536" s="153" t="str">
        <f>INDEX('     2022    '!$A$1:$AC$1563,MATCH($D536,'     2022    '!$D$1:$D$1794,0),MATCH(AB$1,'     2022    '!$A$1:$AC$1,0))</f>
        <v>GB/HSE-359355</v>
      </c>
      <c r="AC536" s="153" t="str">
        <f>INDEX('     2022    '!$A$1:$AC$1563,MATCH($D536,'     2022    '!$D$1:$D$1794,0),MATCH(AC$1,'     2022    '!$A$1:$AC$1,0))</f>
        <v>10/24/2028</v>
      </c>
    </row>
    <row r="537" spans="1:29">
      <c r="A537" s="32">
        <f t="shared" si="16"/>
        <v>534</v>
      </c>
      <c r="B537" s="68" t="str">
        <f>INDEX('     2022    '!B:B,MATCH(D537,'     2022    '!D:D,0))</f>
        <v/>
      </c>
      <c r="C537" s="204" t="str">
        <f>INDEX('     2022    '!C:C,MATCH(D537,'     2022    '!D:D,0))</f>
        <v>Fountain</v>
      </c>
      <c r="D537" s="205" t="str">
        <f>INDEX('     2022    '!D:D,MATCH(A537,'     2022    '!AF:AF,0))</f>
        <v>CF0075</v>
      </c>
      <c r="E537" s="204" t="str">
        <f>INDEX('     2022    '!$A$1:$BP$1563,MATCH(D537,'     2022    '!$D$1:$D$1794,0),MATCH(E$1,'     2022    '!$A$1:$BH$1,0))</f>
        <v>20sec 3m Silver - no smoke</v>
      </c>
      <c r="F537" s="206" t="str">
        <f>IFERROR(IF(LEFT(INDEX('     2022    '!AD:AD,MATCH(D537,'     2022    '!D:D,0)),4)="http",HYPERLINK(INDEX('     2022    '!AD:AD,MATCH(D537,'     2022    '!D:D,0)),"Video"),""),"")</f>
        <v>Video</v>
      </c>
      <c r="G537" s="207">
        <f>INDEX('     2022    '!$A$1:$AC$1563,MATCH($D537,'     2022    '!$D$1:$D$1794,0),MATCH(G$1,'     2022    '!$A$1:$AC$1,0))</f>
        <v>0</v>
      </c>
      <c r="H537" s="150"/>
      <c r="I537" s="152">
        <f>INDEX('     2022    '!$A$1:$AC$1563,MATCH($D537,'     2022    '!$D$1:$D$1794,0),MATCH(I$1,'     2022    '!$A$1:$AC$1,0))</f>
        <v>153.27000000000001</v>
      </c>
      <c r="J537" s="150"/>
      <c r="K537" s="151">
        <f t="shared" si="17"/>
        <v>2.4205563086092541</v>
      </c>
      <c r="L537" s="152">
        <f>INDEX('     2022    '!$A$1:$AC$1563,MATCH($D537,'     2022    '!$D$1:$D$1794,0),MATCH(L$1,'     2022    '!$A$1:$AC$1,0))</f>
        <v>156.33540000000002</v>
      </c>
      <c r="M537" s="152">
        <f>INDEX('     2022    '!$A$1:$AC$1563,MATCH($D537,'     2022    '!$D$1:$D$1794,0),MATCH(M$1,'     2022    '!$A$1:$AC$1,0))</f>
        <v>154.91560375099226</v>
      </c>
      <c r="N537" s="153" t="str">
        <f>INDEX('     2022    '!$A$1:$AC$1563,MATCH($D537,'     2022    '!$D$1:$D$1794,0),MATCH(N$1,'     2022    '!$A$1:$AC$1,0))</f>
        <v>N/A</v>
      </c>
      <c r="O537" s="154">
        <f>INDEX('     2022    '!$A$1:$AC$1563,MATCH($D537,'     2022    '!$D$1:$D$1794,0),MATCH(O$1,'     2022    '!$A$1:$AC$1,0))</f>
        <v>64</v>
      </c>
      <c r="P537" s="153">
        <f>INDEX('     2022    '!$A$1:$AC$1563,MATCH($D537,'     2022    '!$D$1:$D$1794,0),MATCH(P$1,'     2022    '!$A$1:$AC$1,0))</f>
        <v>20</v>
      </c>
      <c r="Q537" s="153" t="str">
        <f>INDEX('     2022    '!$A$1:$AC$1563,MATCH($D537,'     2022    '!$D$1:$D$1794,0),MATCH(Q$1,'     2022    '!$A$1:$AC$1,0))</f>
        <v>Yes</v>
      </c>
      <c r="R537" s="155">
        <f>INDEX('     2022    '!$A$1:$AC$1563,MATCH($D537,'     2022    '!$D$1:$D$1794,0),MATCH(R$1,'     2022    '!$A$1:$AC$1,0))</f>
        <v>14</v>
      </c>
      <c r="S537" s="155">
        <f>INDEX('     2022    '!$A$1:$AC$1563,MATCH($D537,'     2022    '!$D$1:$D$1794,0),MATCH(S$1,'     2022    '!$A$1:$AC$1,0))</f>
        <v>4.16</v>
      </c>
      <c r="T537" s="155">
        <f>INDEX('     2022    '!$A$1:$AC$1563,MATCH($D537,'     2022    '!$D$1:$D$1794,0),MATCH(T$1,'     2022    '!$A$1:$AC$1,0))</f>
        <v>2</v>
      </c>
      <c r="U537" s="154" t="str">
        <f>INDEX('     2022    '!$A$1:$AC$1563,MATCH($D537,'     2022    '!$D$1:$D$1794,0),MATCH(U$1,'     2022    '!$A$1:$AC$1,0))</f>
        <v>1.4G</v>
      </c>
      <c r="V537" s="153" t="str">
        <f>INDEX('     2022    '!$A$1:$AC$1563,MATCH($D537,'     2022    '!$D$1:$D$1794,0),MATCH(V$1,'     2022    '!$A$1:$AC$1,0))</f>
        <v>UN0336</v>
      </c>
      <c r="W537" s="153" t="str">
        <f>INDEX('     2022    '!$A$1:$AC$1563,MATCH($D537,'     2022    '!$D$1:$D$1794,0),MATCH(W$1,'     2022    '!$A$1:$AC$1,0))</f>
        <v>T1</v>
      </c>
      <c r="X537" s="151" t="str">
        <f>INDEX('     2022    '!$A$1:$AC$1563,MATCH($D537,'     2022    '!$D$1:$D$1794,0),MATCH(X$1,'     2022    '!$A$1:$AC$1,0))</f>
        <v/>
      </c>
      <c r="Y537" s="151" t="str">
        <f>INDEX('     2022    '!$A$1:$AC$1563,MATCH($D537,'     2022    '!$D$1:$D$1794,0),MATCH(Y$1,'     2022    '!$A$1:$AC$1,0))</f>
        <v/>
      </c>
      <c r="Z537" s="156">
        <f>INDEX('     2022    '!$A$1:$AC$1563,MATCH($D537,'     2022    '!$D$1:$D$1794,0),MATCH(Z$1,'     2022    '!$A$1:$AC$1,0))</f>
        <v>2.2499999999999999E-2</v>
      </c>
      <c r="AA537" s="153" t="str">
        <f>INDEX('     2022    '!$A$1:$AC$1563,MATCH($D537,'     2022    '!$D$1:$D$1794,0),MATCH(AA$1,'     2022    '!$A$1:$AC$1,0))</f>
        <v>0163-T1-1132</v>
      </c>
      <c r="AB537" s="153" t="str">
        <f>INDEX('     2022    '!$A$1:$AC$1563,MATCH($D537,'     2022    '!$D$1:$D$1794,0),MATCH(AB$1,'     2022    '!$A$1:$AC$1,0))</f>
        <v>GB/HSE-351038</v>
      </c>
      <c r="AC537" s="153" t="str">
        <f>INDEX('     2022    '!$A$1:$AC$1563,MATCH($D537,'     2022    '!$D$1:$D$1794,0),MATCH(AC$1,'     2022    '!$A$1:$AC$1,0))</f>
        <v>7/29/2030</v>
      </c>
    </row>
    <row r="538" spans="1:29">
      <c r="A538" s="32">
        <f t="shared" si="16"/>
        <v>535</v>
      </c>
      <c r="B538" s="68" t="str">
        <f>INDEX('     2022    '!B:B,MATCH(D538,'     2022    '!D:D,0))</f>
        <v/>
      </c>
      <c r="C538" s="204" t="str">
        <f>INDEX('     2022    '!C:C,MATCH(D538,'     2022    '!D:D,0))</f>
        <v>Fountain</v>
      </c>
      <c r="D538" s="205" t="str">
        <f>INDEX('     2022    '!D:D,MATCH(A538,'     2022    '!AF:AF,0))</f>
        <v>CF0034</v>
      </c>
      <c r="E538" s="204" t="str">
        <f>INDEX('     2022    '!$A$1:$BP$1563,MATCH(D538,'     2022    '!$D$1:$D$1794,0),MATCH(E$1,'     2022    '!$A$1:$BH$1,0))</f>
        <v>60sec. Lotus wheel Driver (silver)</v>
      </c>
      <c r="F538" s="206" t="str">
        <f>IFERROR(IF(LEFT(INDEX('     2022    '!AD:AD,MATCH(D538,'     2022    '!D:D,0)),4)="http",HYPERLINK(INDEX('     2022    '!AD:AD,MATCH(D538,'     2022    '!D:D,0)),"Video"),""),"")</f>
        <v>Video</v>
      </c>
      <c r="G538" s="207">
        <f>INDEX('     2022    '!$A$1:$AC$1563,MATCH($D538,'     2022    '!$D$1:$D$1794,0),MATCH(G$1,'     2022    '!$A$1:$AC$1,0))</f>
        <v>0</v>
      </c>
      <c r="H538" s="150"/>
      <c r="I538" s="152">
        <f>INDEX('     2022    '!$A$1:$AC$1563,MATCH($D538,'     2022    '!$D$1:$D$1794,0),MATCH(I$1,'     2022    '!$A$1:$AC$1,0))</f>
        <v>247.77</v>
      </c>
      <c r="J538" s="150"/>
      <c r="K538" s="151">
        <f t="shared" si="17"/>
        <v>2.6325562499999999</v>
      </c>
      <c r="L538" s="152">
        <f>INDEX('     2022    '!$A$1:$AC$1563,MATCH($D538,'     2022    '!$D$1:$D$1794,0),MATCH(L$1,'     2022    '!$A$1:$AC$1,0))</f>
        <v>252.72540000000001</v>
      </c>
      <c r="M538" s="152">
        <f>INDEX('     2022    '!$A$1:$AC$1563,MATCH($D538,'     2022    '!$D$1:$D$1794,0),MATCH(M$1,'     2022    '!$A$1:$AC$1,0))</f>
        <v>252.72540000000001</v>
      </c>
      <c r="N538" s="153" t="str">
        <f>INDEX('     2022    '!$A$1:$AC$1563,MATCH($D538,'     2022    '!$D$1:$D$1794,0),MATCH(N$1,'     2022    '!$A$1:$AC$1,0))</f>
        <v>N/A</v>
      </c>
      <c r="O538" s="154">
        <f>INDEX('     2022    '!$A$1:$AC$1563,MATCH($D538,'     2022    '!$D$1:$D$1794,0),MATCH(O$1,'     2022    '!$A$1:$AC$1,0))</f>
        <v>96</v>
      </c>
      <c r="P538" s="153">
        <f>INDEX('     2022    '!$A$1:$AC$1563,MATCH($D538,'     2022    '!$D$1:$D$1794,0),MATCH(P$1,'     2022    '!$A$1:$AC$1,0))</f>
        <v>60</v>
      </c>
      <c r="Q538" s="153" t="str">
        <f>INDEX('     2022    '!$A$1:$AC$1563,MATCH($D538,'     2022    '!$D$1:$D$1794,0),MATCH(Q$1,'     2022    '!$A$1:$AC$1,0))</f>
        <v>Yes</v>
      </c>
      <c r="R538" s="155">
        <f>INDEX('     2022    '!$A$1:$AC$1563,MATCH($D538,'     2022    '!$D$1:$D$1794,0),MATCH(R$1,'     2022    '!$A$1:$AC$1,0))</f>
        <v>17</v>
      </c>
      <c r="S538" s="155">
        <f>INDEX('     2022    '!$A$1:$AC$1563,MATCH($D538,'     2022    '!$D$1:$D$1794,0),MATCH(S$1,'     2022    '!$A$1:$AC$1,0))</f>
        <v>2.6</v>
      </c>
      <c r="T538" s="155">
        <f>INDEX('     2022    '!$A$1:$AC$1563,MATCH($D538,'     2022    '!$D$1:$D$1794,0),MATCH(T$1,'     2022    '!$A$1:$AC$1,0))</f>
        <v>0.3</v>
      </c>
      <c r="U538" s="154" t="str">
        <f>INDEX('     2022    '!$A$1:$AC$1563,MATCH($D538,'     2022    '!$D$1:$D$1794,0),MATCH(U$1,'     2022    '!$A$1:$AC$1,0))</f>
        <v>1.4G</v>
      </c>
      <c r="V538" s="153" t="str">
        <f>INDEX('     2022    '!$A$1:$AC$1563,MATCH($D538,'     2022    '!$D$1:$D$1794,0),MATCH(V$1,'     2022    '!$A$1:$AC$1,0))</f>
        <v>UN0336</v>
      </c>
      <c r="W538" s="153" t="str">
        <f>INDEX('     2022    '!$A$1:$AC$1563,MATCH($D538,'     2022    '!$D$1:$D$1794,0),MATCH(W$1,'     2022    '!$A$1:$AC$1,0))</f>
        <v>T1</v>
      </c>
      <c r="X538" s="151" t="str">
        <f>INDEX('     2022    '!$A$1:$AC$1563,MATCH($D538,'     2022    '!$D$1:$D$1794,0),MATCH(X$1,'     2022    '!$A$1:$AC$1,0))</f>
        <v/>
      </c>
      <c r="Y538" s="151" t="str">
        <f>INDEX('     2022    '!$A$1:$AC$1563,MATCH($D538,'     2022    '!$D$1:$D$1794,0),MATCH(Y$1,'     2022    '!$A$1:$AC$1,0))</f>
        <v/>
      </c>
      <c r="Z538" s="156">
        <f>INDEX('     2022    '!$A$1:$AC$1563,MATCH($D538,'     2022    '!$D$1:$D$1794,0),MATCH(Z$1,'     2022    '!$A$1:$AC$1,0))</f>
        <v>2.8299999999999999E-2</v>
      </c>
      <c r="AA538" s="153" t="str">
        <f>INDEX('     2022    '!$A$1:$AC$1563,MATCH($D538,'     2022    '!$D$1:$D$1794,0),MATCH(AA$1,'     2022    '!$A$1:$AC$1,0))</f>
        <v>0163-T1-1132</v>
      </c>
      <c r="AB538" s="153" t="str">
        <f>INDEX('     2022    '!$A$1:$AC$1563,MATCH($D538,'     2022    '!$D$1:$D$1794,0),MATCH(AB$1,'     2022    '!$A$1:$AC$1,0))</f>
        <v>GB/HSE-340729</v>
      </c>
      <c r="AC538" s="153" t="str">
        <f>INDEX('     2022    '!$A$1:$AC$1563,MATCH($D538,'     2022    '!$D$1:$D$1794,0),MATCH(AC$1,'     2022    '!$A$1:$AC$1,0))</f>
        <v>8/3/2027</v>
      </c>
    </row>
    <row r="539" spans="1:29" ht="24">
      <c r="A539" s="32">
        <f t="shared" si="16"/>
        <v>536</v>
      </c>
      <c r="B539" s="68" t="str">
        <f>INDEX('     2022    '!B:B,MATCH(D539,'     2022    '!D:D,0))</f>
        <v/>
      </c>
      <c r="C539" s="204" t="str">
        <f>INDEX('     2022    '!C:C,MATCH(D539,'     2022    '!D:D,0))</f>
        <v>Fountain</v>
      </c>
      <c r="D539" s="205" t="str">
        <f>INDEX('     2022    '!D:D,MATCH(A539,'     2022    '!AF:AF,0))</f>
        <v>KF050-GLGEM</v>
      </c>
      <c r="E539" s="204" t="str">
        <f>INDEX('     2022    '!$A$1:$BP$1563,MATCH(D539,'     2022    '!$D$1:$D$1794,0),MATCH(E$1,'     2022    '!$A$1:$BH$1,0))</f>
        <v>GLITTERING GEMSTONES. Long lasting with a multitude of colour changing sequences and loud crackles, a real winner with the whole family. RETAIL</v>
      </c>
      <c r="F539" s="206" t="str">
        <f>IFERROR(IF(LEFT(INDEX('     2022    '!AD:AD,MATCH(D539,'     2022    '!D:D,0)),4)="http",HYPERLINK(INDEX('     2022    '!AD:AD,MATCH(D539,'     2022    '!D:D,0)),"Video"),""),"")</f>
        <v>Video</v>
      </c>
      <c r="G539" s="207">
        <f>INDEX('     2022    '!$A$1:$AC$1563,MATCH($D539,'     2022    '!$D$1:$D$1794,0),MATCH(G$1,'     2022    '!$A$1:$AC$1,0))</f>
        <v>66</v>
      </c>
      <c r="H539" s="150"/>
      <c r="I539" s="152">
        <f>INDEX('     2022    '!$A$1:$AC$1563,MATCH($D539,'     2022    '!$D$1:$D$1794,0),MATCH(I$1,'     2022    '!$A$1:$AC$1,0))</f>
        <v>89.54</v>
      </c>
      <c r="J539" s="150"/>
      <c r="K539" s="151">
        <f t="shared" si="17"/>
        <v>3.7308333333333334</v>
      </c>
      <c r="L539" s="152">
        <f>INDEX('     2022    '!$A$1:$AC$1563,MATCH($D539,'     2022    '!$D$1:$D$1794,0),MATCH(L$1,'     2022    '!$A$1:$AC$1,0))</f>
        <v>85.06</v>
      </c>
      <c r="M539" s="152">
        <f>INDEX('     2022    '!$A$1:$AC$1563,MATCH($D539,'     2022    '!$D$1:$D$1794,0),MATCH(M$1,'     2022    '!$A$1:$AC$1,0))</f>
        <v>89.54</v>
      </c>
      <c r="N539" s="153" t="str">
        <f>INDEX('     2022    '!$A$1:$AC$1563,MATCH($D539,'     2022    '!$D$1:$D$1794,0),MATCH(N$1,'     2022    '!$A$1:$AC$1,0))</f>
        <v>N/A</v>
      </c>
      <c r="O539" s="154">
        <f>INDEX('     2022    '!$A$1:$AC$1563,MATCH($D539,'     2022    '!$D$1:$D$1794,0),MATCH(O$1,'     2022    '!$A$1:$AC$1,0))</f>
        <v>24</v>
      </c>
      <c r="P539" s="153">
        <f>INDEX('     2022    '!$A$1:$AC$1563,MATCH($D539,'     2022    '!$D$1:$D$1794,0),MATCH(P$1,'     2022    '!$A$1:$AC$1,0))</f>
        <v>85</v>
      </c>
      <c r="Q539" s="153" t="str">
        <f>INDEX('     2022    '!$A$1:$AC$1563,MATCH($D539,'     2022    '!$D$1:$D$1794,0),MATCH(Q$1,'     2022    '!$A$1:$AC$1,0))</f>
        <v>Yes</v>
      </c>
      <c r="R539" s="155">
        <f>INDEX('     2022    '!$A$1:$AC$1563,MATCH($D539,'     2022    '!$D$1:$D$1794,0),MATCH(R$1,'     2022    '!$A$1:$AC$1,0))</f>
        <v>10</v>
      </c>
      <c r="S539" s="155">
        <f>INDEX('     2022    '!$A$1:$AC$1563,MATCH($D539,'     2022    '!$D$1:$D$1794,0),MATCH(S$1,'     2022    '!$A$1:$AC$1,0))</f>
        <v>5.28</v>
      </c>
      <c r="T539" s="155">
        <f>INDEX('     2022    '!$A$1:$AC$1563,MATCH($D539,'     2022    '!$D$1:$D$1794,0),MATCH(T$1,'     2022    '!$A$1:$AC$1,0))</f>
        <v>0</v>
      </c>
      <c r="U539" s="154" t="str">
        <f>INDEX('     2022    '!$A$1:$AC$1563,MATCH($D539,'     2022    '!$D$1:$D$1794,0),MATCH(U$1,'     2022    '!$A$1:$AC$1,0))</f>
        <v>1.4G</v>
      </c>
      <c r="V539" s="153" t="str">
        <f>INDEX('     2022    '!$A$1:$AC$1563,MATCH($D539,'     2022    '!$D$1:$D$1794,0),MATCH(V$1,'     2022    '!$A$1:$AC$1,0))</f>
        <v>UN0336</v>
      </c>
      <c r="W539" s="153" t="str">
        <f>INDEX('     2022    '!$A$1:$AC$1563,MATCH($D539,'     2022    '!$D$1:$D$1794,0),MATCH(W$1,'     2022    '!$A$1:$AC$1,0))</f>
        <v>F2</v>
      </c>
      <c r="X539" s="151">
        <f>INDEX('     2022    '!$A$1:$AC$1563,MATCH($D539,'     2022    '!$D$1:$D$1794,0),MATCH(X$1,'     2022    '!$A$1:$AC$1,0))</f>
        <v>17.989999999999998</v>
      </c>
      <c r="Y539" s="151">
        <f>INDEX('     2022    '!$A$1:$AC$1563,MATCH($D539,'     2022    '!$D$1:$D$1794,0),MATCH(Y$1,'     2022    '!$A$1:$AC$1,0))</f>
        <v>14.99</v>
      </c>
      <c r="Z539" s="156">
        <f>INDEX('     2022    '!$A$1:$AC$1563,MATCH($D539,'     2022    '!$D$1:$D$1794,0),MATCH(Z$1,'     2022    '!$A$1:$AC$1,0))</f>
        <v>4.8000000000000001E-2</v>
      </c>
      <c r="AA539" s="153" t="str">
        <f>INDEX('     2022    '!$A$1:$AC$1563,MATCH($D539,'     2022    '!$D$1:$D$1794,0),MATCH(AA$1,'     2022    '!$A$1:$AC$1,0))</f>
        <v>2806-F2-002317</v>
      </c>
      <c r="AB539" s="153">
        <f>INDEX('     2022    '!$A$1:$AC$1563,MATCH($D539,'     2022    '!$D$1:$D$1794,0),MATCH(AB$1,'     2022    '!$A$1:$AC$1,0))</f>
        <v>0</v>
      </c>
      <c r="AC539" s="153">
        <f>INDEX('     2022    '!$A$1:$AC$1563,MATCH($D539,'     2022    '!$D$1:$D$1794,0),MATCH(AC$1,'     2022    '!$A$1:$AC$1,0))</f>
        <v>0</v>
      </c>
    </row>
    <row r="540" spans="1:29">
      <c r="A540" s="32">
        <f t="shared" si="16"/>
        <v>537</v>
      </c>
      <c r="B540" s="68" t="str">
        <f>INDEX('     2022    '!B:B,MATCH(D540,'     2022    '!D:D,0))</f>
        <v/>
      </c>
      <c r="C540" s="204" t="str">
        <f>INDEX('     2022    '!C:C,MATCH(D540,'     2022    '!D:D,0))</f>
        <v>Fountain</v>
      </c>
      <c r="D540" s="205" t="str">
        <f>INDEX('     2022    '!D:D,MATCH(A540,'     2022    '!AF:AF,0))</f>
        <v>CF0023</v>
      </c>
      <c r="E540" s="204" t="str">
        <f>INDEX('     2022    '!$A$1:$BP$1563,MATCH(D540,'     2022    '!$D$1:$D$1794,0),MATCH(E$1,'     2022    '!$A$1:$BH$1,0))</f>
        <v>3sec 5m Colour embroidery</v>
      </c>
      <c r="F540" s="206" t="str">
        <f>IFERROR(IF(LEFT(INDEX('     2022    '!AD:AD,MATCH(D540,'     2022    '!D:D,0)),4)="http",HYPERLINK(INDEX('     2022    '!AD:AD,MATCH(D540,'     2022    '!D:D,0)),"Video"),""),"")</f>
        <v>Video</v>
      </c>
      <c r="G540" s="207">
        <f>INDEX('     2022    '!$A$1:$AC$1563,MATCH($D540,'     2022    '!$D$1:$D$1794,0),MATCH(G$1,'     2022    '!$A$1:$AC$1,0))</f>
        <v>2</v>
      </c>
      <c r="H540" s="150"/>
      <c r="I540" s="152">
        <f>INDEX('     2022    '!$A$1:$AC$1563,MATCH($D540,'     2022    '!$D$1:$D$1794,0),MATCH(I$1,'     2022    '!$A$1:$AC$1,0))</f>
        <v>217.2</v>
      </c>
      <c r="J540" s="150"/>
      <c r="K540" s="151">
        <f t="shared" si="17"/>
        <v>3.7557590872324713</v>
      </c>
      <c r="L540" s="152">
        <f>INDEX('     2022    '!$A$1:$AC$1563,MATCH($D540,'     2022    '!$D$1:$D$1794,0),MATCH(L$1,'     2022    '!$A$1:$AC$1,0))</f>
        <v>218.73540924041913</v>
      </c>
      <c r="M540" s="152">
        <f>INDEX('     2022    '!$A$1:$AC$1563,MATCH($D540,'     2022    '!$D$1:$D$1794,0),MATCH(M$1,'     2022    '!$A$1:$AC$1,0))</f>
        <v>240.36858158287816</v>
      </c>
      <c r="N540" s="153" t="str">
        <f>INDEX('     2022    '!$A$1:$AC$1563,MATCH($D540,'     2022    '!$D$1:$D$1794,0),MATCH(N$1,'     2022    '!$A$1:$AC$1,0))</f>
        <v>N/A</v>
      </c>
      <c r="O540" s="154">
        <f>INDEX('     2022    '!$A$1:$AC$1563,MATCH($D540,'     2022    '!$D$1:$D$1794,0),MATCH(O$1,'     2022    '!$A$1:$AC$1,0))</f>
        <v>64</v>
      </c>
      <c r="P540" s="153">
        <f>INDEX('     2022    '!$A$1:$AC$1563,MATCH($D540,'     2022    '!$D$1:$D$1794,0),MATCH(P$1,'     2022    '!$A$1:$AC$1,0))</f>
        <v>3</v>
      </c>
      <c r="Q540" s="153" t="str">
        <f>INDEX('     2022    '!$A$1:$AC$1563,MATCH($D540,'     2022    '!$D$1:$D$1794,0),MATCH(Q$1,'     2022    '!$A$1:$AC$1,0))</f>
        <v>Yes</v>
      </c>
      <c r="R540" s="155">
        <f>INDEX('     2022    '!$A$1:$AC$1563,MATCH($D540,'     2022    '!$D$1:$D$1794,0),MATCH(R$1,'     2022    '!$A$1:$AC$1,0))</f>
        <v>13</v>
      </c>
      <c r="S540" s="155">
        <f>INDEX('     2022    '!$A$1:$AC$1563,MATCH($D540,'     2022    '!$D$1:$D$1794,0),MATCH(S$1,'     2022    '!$A$1:$AC$1,0))</f>
        <v>4.4800000000000004</v>
      </c>
      <c r="T540" s="155">
        <f>INDEX('     2022    '!$A$1:$AC$1563,MATCH($D540,'     2022    '!$D$1:$D$1794,0),MATCH(T$1,'     2022    '!$A$1:$AC$1,0))</f>
        <v>0.3</v>
      </c>
      <c r="U540" s="154" t="str">
        <f>INDEX('     2022    '!$A$1:$AC$1563,MATCH($D540,'     2022    '!$D$1:$D$1794,0),MATCH(U$1,'     2022    '!$A$1:$AC$1,0))</f>
        <v>1.4G</v>
      </c>
      <c r="V540" s="153" t="str">
        <f>INDEX('     2022    '!$A$1:$AC$1563,MATCH($D540,'     2022    '!$D$1:$D$1794,0),MATCH(V$1,'     2022    '!$A$1:$AC$1,0))</f>
        <v>UN0336</v>
      </c>
      <c r="W540" s="153" t="str">
        <f>INDEX('     2022    '!$A$1:$AC$1563,MATCH($D540,'     2022    '!$D$1:$D$1794,0),MATCH(W$1,'     2022    '!$A$1:$AC$1,0))</f>
        <v>T1</v>
      </c>
      <c r="X540" s="151" t="str">
        <f>INDEX('     2022    '!$A$1:$AC$1563,MATCH($D540,'     2022    '!$D$1:$D$1794,0),MATCH(X$1,'     2022    '!$A$1:$AC$1,0))</f>
        <v/>
      </c>
      <c r="Y540" s="151" t="str">
        <f>INDEX('     2022    '!$A$1:$AC$1563,MATCH($D540,'     2022    '!$D$1:$D$1794,0),MATCH(Y$1,'     2022    '!$A$1:$AC$1,0))</f>
        <v/>
      </c>
      <c r="Z540" s="156">
        <f>INDEX('     2022    '!$A$1:$AC$1563,MATCH($D540,'     2022    '!$D$1:$D$1794,0),MATCH(Z$1,'     2022    '!$A$1:$AC$1,0))</f>
        <v>6.2631999999999993E-2</v>
      </c>
      <c r="AA540" s="153" t="str">
        <f>INDEX('     2022    '!$A$1:$AC$1563,MATCH($D540,'     2022    '!$D$1:$D$1794,0),MATCH(AA$1,'     2022    '!$A$1:$AC$1,0))</f>
        <v>0163-T1-1132</v>
      </c>
      <c r="AB540" s="153" t="str">
        <f>INDEX('     2022    '!$A$1:$AC$1563,MATCH($D540,'     2022    '!$D$1:$D$1794,0),MATCH(AB$1,'     2022    '!$A$1:$AC$1,0))</f>
        <v>GB/HSE-340732</v>
      </c>
      <c r="AC540" s="153" t="str">
        <f>INDEX('     2022    '!$A$1:$AC$1563,MATCH($D540,'     2022    '!$D$1:$D$1794,0),MATCH(AC$1,'     2022    '!$A$1:$AC$1,0))</f>
        <v>8/3/2027</v>
      </c>
    </row>
    <row r="541" spans="1:29" ht="24">
      <c r="A541" s="32">
        <f t="shared" si="16"/>
        <v>538</v>
      </c>
      <c r="B541" s="68" t="str">
        <f>INDEX('     2022    '!B:B,MATCH(D541,'     2022    '!D:D,0))</f>
        <v/>
      </c>
      <c r="C541" s="204" t="str">
        <f>INDEX('     2022    '!C:C,MATCH(D541,'     2022    '!D:D,0))</f>
        <v>Fountain</v>
      </c>
      <c r="D541" s="205" t="str">
        <f>INDEX('     2022    '!D:D,MATCH(A541,'     2022    '!AF:AF,0))</f>
        <v>KF051-JJB</v>
      </c>
      <c r="E541" s="204" t="str">
        <f>INDEX('     2022    '!$A$1:$BP$1563,MATCH(D541,'     2022    '!$D$1:$D$1794,0),MATCH(E$1,'     2022    '!$A$1:$BH$1,0))</f>
        <v>JUMPING JELLY BEANS. Unique! Weird blobby bouncing multicolour effects! Always popular. RETAIL</v>
      </c>
      <c r="F541" s="206" t="str">
        <f>IFERROR(IF(LEFT(INDEX('     2022    '!AD:AD,MATCH(D541,'     2022    '!D:D,0)),4)="http",HYPERLINK(INDEX('     2022    '!AD:AD,MATCH(D541,'     2022    '!D:D,0)),"Video"),""),"")</f>
        <v>Video</v>
      </c>
      <c r="G541" s="207">
        <f>INDEX('     2022    '!$A$1:$AC$1563,MATCH($D541,'     2022    '!$D$1:$D$1794,0),MATCH(G$1,'     2022    '!$A$1:$AC$1,0))</f>
        <v>27</v>
      </c>
      <c r="H541" s="150"/>
      <c r="I541" s="152">
        <f>INDEX('     2022    '!$A$1:$AC$1563,MATCH($D541,'     2022    '!$D$1:$D$1794,0),MATCH(I$1,'     2022    '!$A$1:$AC$1,0))</f>
        <v>80.45</v>
      </c>
      <c r="J541" s="150"/>
      <c r="K541" s="151">
        <f t="shared" si="17"/>
        <v>5.0281250000000002</v>
      </c>
      <c r="L541" s="152">
        <f>INDEX('     2022    '!$A$1:$AC$1563,MATCH($D541,'     2022    '!$D$1:$D$1794,0),MATCH(L$1,'     2022    '!$A$1:$AC$1,0))</f>
        <v>76.430000000000007</v>
      </c>
      <c r="M541" s="152">
        <f>INDEX('     2022    '!$A$1:$AC$1563,MATCH($D541,'     2022    '!$D$1:$D$1794,0),MATCH(M$1,'     2022    '!$A$1:$AC$1,0))</f>
        <v>80.45</v>
      </c>
      <c r="N541" s="153" t="str">
        <f>INDEX('     2022    '!$A$1:$AC$1563,MATCH($D541,'     2022    '!$D$1:$D$1794,0),MATCH(N$1,'     2022    '!$A$1:$AC$1,0))</f>
        <v>N/A</v>
      </c>
      <c r="O541" s="154">
        <f>INDEX('     2022    '!$A$1:$AC$1563,MATCH($D541,'     2022    '!$D$1:$D$1794,0),MATCH(O$1,'     2022    '!$A$1:$AC$1,0))</f>
        <v>16</v>
      </c>
      <c r="P541" s="153">
        <f>INDEX('     2022    '!$A$1:$AC$1563,MATCH($D541,'     2022    '!$D$1:$D$1794,0),MATCH(P$1,'     2022    '!$A$1:$AC$1,0))</f>
        <v>45</v>
      </c>
      <c r="Q541" s="153" t="str">
        <f>INDEX('     2022    '!$A$1:$AC$1563,MATCH($D541,'     2022    '!$D$1:$D$1794,0),MATCH(Q$1,'     2022    '!$A$1:$AC$1,0))</f>
        <v>Yes</v>
      </c>
      <c r="R541" s="155">
        <f>INDEX('     2022    '!$A$1:$AC$1563,MATCH($D541,'     2022    '!$D$1:$D$1794,0),MATCH(R$1,'     2022    '!$A$1:$AC$1,0))</f>
        <v>8</v>
      </c>
      <c r="S541" s="155">
        <f>INDEX('     2022    '!$A$1:$AC$1563,MATCH($D541,'     2022    '!$D$1:$D$1794,0),MATCH(S$1,'     2022    '!$A$1:$AC$1,0))</f>
        <v>2.4</v>
      </c>
      <c r="T541" s="155">
        <f>INDEX('     2022    '!$A$1:$AC$1563,MATCH($D541,'     2022    '!$D$1:$D$1794,0),MATCH(T$1,'     2022    '!$A$1:$AC$1,0))</f>
        <v>0</v>
      </c>
      <c r="U541" s="154" t="str">
        <f>INDEX('     2022    '!$A$1:$AC$1563,MATCH($D541,'     2022    '!$D$1:$D$1794,0),MATCH(U$1,'     2022    '!$A$1:$AC$1,0))</f>
        <v>1.4G</v>
      </c>
      <c r="V541" s="153" t="str">
        <f>INDEX('     2022    '!$A$1:$AC$1563,MATCH($D541,'     2022    '!$D$1:$D$1794,0),MATCH(V$1,'     2022    '!$A$1:$AC$1,0))</f>
        <v>UN0336</v>
      </c>
      <c r="W541" s="153" t="str">
        <f>INDEX('     2022    '!$A$1:$AC$1563,MATCH($D541,'     2022    '!$D$1:$D$1794,0),MATCH(W$1,'     2022    '!$A$1:$AC$1,0))</f>
        <v>F2</v>
      </c>
      <c r="X541" s="151">
        <f>INDEX('     2022    '!$A$1:$AC$1563,MATCH($D541,'     2022    '!$D$1:$D$1794,0),MATCH(X$1,'     2022    '!$A$1:$AC$1,0))</f>
        <v>17.989999999999998</v>
      </c>
      <c r="Y541" s="151">
        <f>INDEX('     2022    '!$A$1:$AC$1563,MATCH($D541,'     2022    '!$D$1:$D$1794,0),MATCH(Y$1,'     2022    '!$A$1:$AC$1,0))</f>
        <v>14.99</v>
      </c>
      <c r="Z541" s="156">
        <f>INDEX('     2022    '!$A$1:$AC$1563,MATCH($D541,'     2022    '!$D$1:$D$1794,0),MATCH(Z$1,'     2022    '!$A$1:$AC$1,0))</f>
        <v>3.4200000000000001E-2</v>
      </c>
      <c r="AA541" s="153">
        <f>INDEX('     2022    '!$A$1:$AC$1563,MATCH($D541,'     2022    '!$D$1:$D$1794,0),MATCH(AA$1,'     2022    '!$A$1:$AC$1,0))</f>
        <v>0</v>
      </c>
      <c r="AB541" s="153" t="str">
        <f>INDEX('     2022    '!$A$1:$AC$1563,MATCH($D541,'     2022    '!$D$1:$D$1794,0),MATCH(AB$1,'     2022    '!$A$1:$AC$1,0))</f>
        <v>GB/HSE-321211</v>
      </c>
      <c r="AC541" s="153">
        <f>INDEX('     2022    '!$A$1:$AC$1563,MATCH($D541,'     2022    '!$D$1:$D$1794,0),MATCH(AC$1,'     2022    '!$A$1:$AC$1,0))</f>
        <v>0</v>
      </c>
    </row>
    <row r="542" spans="1:29" ht="24">
      <c r="A542" s="32">
        <f t="shared" si="16"/>
        <v>539</v>
      </c>
      <c r="B542" s="68" t="str">
        <f>INDEX('     2022    '!B:B,MATCH(D542,'     2022    '!D:D,0))</f>
        <v/>
      </c>
      <c r="C542" s="204" t="str">
        <f>INDEX('     2022    '!C:C,MATCH(D542,'     2022    '!D:D,0))</f>
        <v>Fountain</v>
      </c>
      <c r="D542" s="205" t="str">
        <f>INDEX('     2022    '!D:D,MATCH(A542,'     2022    '!AF:AF,0))</f>
        <v>CF0084</v>
      </c>
      <c r="E542" s="204" t="str">
        <f>INDEX('     2022    '!$A$1:$BP$1563,MATCH(D542,'     2022    '!$D$1:$D$1794,0),MATCH(E$1,'     2022    '!$A$1:$BH$1,0))</f>
        <v>MONTE VESUVIO. Lovely fanned fountain, starting with fluffy gold then into silver crackling. RETAIL</v>
      </c>
      <c r="F542" s="206" t="str">
        <f>IFERROR(IF(LEFT(INDEX('     2022    '!AD:AD,MATCH(D542,'     2022    '!D:D,0)),4)="http",HYPERLINK(INDEX('     2022    '!AD:AD,MATCH(D542,'     2022    '!D:D,0)),"Video"),""),"")</f>
        <v>Video</v>
      </c>
      <c r="G542" s="207">
        <f>INDEX('     2022    '!$A$1:$AC$1563,MATCH($D542,'     2022    '!$D$1:$D$1794,0),MATCH(G$1,'     2022    '!$A$1:$AC$1,0))</f>
        <v>0</v>
      </c>
      <c r="H542" s="150"/>
      <c r="I542" s="152">
        <f>INDEX('     2022    '!$A$1:$AC$1563,MATCH($D542,'     2022    '!$D$1:$D$1794,0),MATCH(I$1,'     2022    '!$A$1:$AC$1,0))</f>
        <v>60.38</v>
      </c>
      <c r="J542" s="150"/>
      <c r="K542" s="151">
        <f t="shared" si="17"/>
        <v>5.1322999999999999</v>
      </c>
      <c r="L542" s="152">
        <f>INDEX('     2022    '!$A$1:$AC$1563,MATCH($D542,'     2022    '!$D$1:$D$1794,0),MATCH(L$1,'     2022    '!$A$1:$AC$1,0))</f>
        <v>61.587600000000002</v>
      </c>
      <c r="M542" s="152">
        <f>INDEX('     2022    '!$A$1:$AC$1563,MATCH($D542,'     2022    '!$D$1:$D$1794,0),MATCH(M$1,'     2022    '!$A$1:$AC$1,0))</f>
        <v>61.587600000000002</v>
      </c>
      <c r="N542" s="153" t="str">
        <f>INDEX('     2022    '!$A$1:$AC$1563,MATCH($D542,'     2022    '!$D$1:$D$1794,0),MATCH(N$1,'     2022    '!$A$1:$AC$1,0))</f>
        <v>N/A</v>
      </c>
      <c r="O542" s="154">
        <f>INDEX('     2022    '!$A$1:$AC$1563,MATCH($D542,'     2022    '!$D$1:$D$1794,0),MATCH(O$1,'     2022    '!$A$1:$AC$1,0))</f>
        <v>12</v>
      </c>
      <c r="P542" s="153">
        <f>INDEX('     2022    '!$A$1:$AC$1563,MATCH($D542,'     2022    '!$D$1:$D$1794,0),MATCH(P$1,'     2022    '!$A$1:$AC$1,0))</f>
        <v>45</v>
      </c>
      <c r="Q542" s="153" t="str">
        <f>INDEX('     2022    '!$A$1:$AC$1563,MATCH($D542,'     2022    '!$D$1:$D$1794,0),MATCH(Q$1,'     2022    '!$A$1:$AC$1,0))</f>
        <v>Yes</v>
      </c>
      <c r="R542" s="155">
        <f>INDEX('     2022    '!$A$1:$AC$1563,MATCH($D542,'     2022    '!$D$1:$D$1794,0),MATCH(R$1,'     2022    '!$A$1:$AC$1,0))</f>
        <v>9</v>
      </c>
      <c r="S542" s="155">
        <f>INDEX('     2022    '!$A$1:$AC$1563,MATCH($D542,'     2022    '!$D$1:$D$1794,0),MATCH(S$1,'     2022    '!$A$1:$AC$1,0))</f>
        <v>2</v>
      </c>
      <c r="T542" s="155">
        <f>INDEX('     2022    '!$A$1:$AC$1563,MATCH($D542,'     2022    '!$D$1:$D$1794,0),MATCH(T$1,'     2022    '!$A$1:$AC$1,0))</f>
        <v>0.3</v>
      </c>
      <c r="U542" s="154" t="str">
        <f>INDEX('     2022    '!$A$1:$AC$1563,MATCH($D542,'     2022    '!$D$1:$D$1794,0),MATCH(U$1,'     2022    '!$A$1:$AC$1,0))</f>
        <v>1.4G</v>
      </c>
      <c r="V542" s="153" t="str">
        <f>INDEX('     2022    '!$A$1:$AC$1563,MATCH($D542,'     2022    '!$D$1:$D$1794,0),MATCH(V$1,'     2022    '!$A$1:$AC$1,0))</f>
        <v>UN0336</v>
      </c>
      <c r="W542" s="153" t="str">
        <f>INDEX('     2022    '!$A$1:$AC$1563,MATCH($D542,'     2022    '!$D$1:$D$1794,0),MATCH(W$1,'     2022    '!$A$1:$AC$1,0))</f>
        <v>F2</v>
      </c>
      <c r="X542" s="151">
        <f>INDEX('     2022    '!$A$1:$AC$1563,MATCH($D542,'     2022    '!$D$1:$D$1794,0),MATCH(X$1,'     2022    '!$A$1:$AC$1,0))</f>
        <v>19.489999999999998</v>
      </c>
      <c r="Y542" s="151">
        <f>INDEX('     2022    '!$A$1:$AC$1563,MATCH($D542,'     2022    '!$D$1:$D$1794,0),MATCH(Y$1,'     2022    '!$A$1:$AC$1,0))</f>
        <v>14.49</v>
      </c>
      <c r="Z542" s="156">
        <f>INDEX('     2022    '!$A$1:$AC$1563,MATCH($D542,'     2022    '!$D$1:$D$1794,0),MATCH(Z$1,'     2022    '!$A$1:$AC$1,0))</f>
        <v>3.3700000000000001E-2</v>
      </c>
      <c r="AA542" s="153" t="str">
        <f>INDEX('     2022    '!$A$1:$AC$1563,MATCH($D542,'     2022    '!$D$1:$D$1794,0),MATCH(AA$1,'     2022    '!$A$1:$AC$1,0))</f>
        <v>1008-F2-69249649</v>
      </c>
      <c r="AB542" s="153" t="str">
        <f>INDEX('     2022    '!$A$1:$AC$1563,MATCH($D542,'     2022    '!$D$1:$D$1794,0),MATCH(AB$1,'     2022    '!$A$1:$AC$1,0))</f>
        <v>GB/HSE-351045</v>
      </c>
      <c r="AC542" s="153" t="str">
        <f>INDEX('     2022    '!$A$1:$AC$1563,MATCH($D542,'     2022    '!$D$1:$D$1794,0),MATCH(AC$1,'     2022    '!$A$1:$AC$1,0))</f>
        <v>7/29/2030</v>
      </c>
    </row>
    <row r="543" spans="1:29">
      <c r="A543" s="32">
        <f t="shared" si="16"/>
        <v>540</v>
      </c>
      <c r="B543" s="68" t="str">
        <f>INDEX('     2022    '!B:B,MATCH(D543,'     2022    '!D:D,0))</f>
        <v/>
      </c>
      <c r="C543" s="204" t="str">
        <f>INDEX('     2022    '!C:C,MATCH(D543,'     2022    '!D:D,0))</f>
        <v>Fountain</v>
      </c>
      <c r="D543" s="205" t="str">
        <f>INDEX('     2022    '!D:D,MATCH(A543,'     2022    '!AF:AF,0))</f>
        <v>CF0074R</v>
      </c>
      <c r="E543" s="204" t="str">
        <f>INDEX('     2022    '!$A$1:$BP$1563,MATCH(D543,'     2022    '!$D$1:$D$1794,0),MATCH(E$1,'     2022    '!$A$1:$BH$1,0))</f>
        <v>8sec 5m red fountain</v>
      </c>
      <c r="F543" s="206" t="str">
        <f>IFERROR(IF(LEFT(INDEX('     2022    '!AD:AD,MATCH(D543,'     2022    '!D:D,0)),4)="http",HYPERLINK(INDEX('     2022    '!AD:AD,MATCH(D543,'     2022    '!D:D,0)),"Video"),""),"")</f>
        <v/>
      </c>
      <c r="G543" s="207">
        <f>INDEX('     2022    '!$A$1:$AC$1563,MATCH($D543,'     2022    '!$D$1:$D$1794,0),MATCH(G$1,'     2022    '!$A$1:$AC$1,0))</f>
        <v>0</v>
      </c>
      <c r="H543" s="150"/>
      <c r="I543" s="152">
        <f>INDEX('     2022    '!$A$1:$AC$1563,MATCH($D543,'     2022    '!$D$1:$D$1794,0),MATCH(I$1,'     2022    '!$A$1:$AC$1,0))</f>
        <v>173.4</v>
      </c>
      <c r="J543" s="150"/>
      <c r="K543" s="151">
        <f t="shared" si="17"/>
        <v>5.1483333333333334</v>
      </c>
      <c r="L543" s="152">
        <f>INDEX('     2022    '!$A$1:$AC$1563,MATCH($D543,'     2022    '!$D$1:$D$1794,0),MATCH(L$1,'     2022    '!$A$1:$AC$1,0))</f>
        <v>176.86799999999999</v>
      </c>
      <c r="M543" s="152">
        <f>INDEX('     2022    '!$A$1:$AC$1563,MATCH($D543,'     2022    '!$D$1:$D$1794,0),MATCH(M$1,'     2022    '!$A$1:$AC$1,0))</f>
        <v>185.34</v>
      </c>
      <c r="N543" s="153" t="str">
        <f>INDEX('     2022    '!$A$1:$AC$1563,MATCH($D543,'     2022    '!$D$1:$D$1794,0),MATCH(N$1,'     2022    '!$A$1:$AC$1,0))</f>
        <v>N/A</v>
      </c>
      <c r="O543" s="154">
        <f>INDEX('     2022    '!$A$1:$AC$1563,MATCH($D543,'     2022    '!$D$1:$D$1794,0),MATCH(O$1,'     2022    '!$A$1:$AC$1,0))</f>
        <v>36</v>
      </c>
      <c r="P543" s="153">
        <f>INDEX('     2022    '!$A$1:$AC$1563,MATCH($D543,'     2022    '!$D$1:$D$1794,0),MATCH(P$1,'     2022    '!$A$1:$AC$1,0))</f>
        <v>8</v>
      </c>
      <c r="Q543" s="153" t="str">
        <f>INDEX('     2022    '!$A$1:$AC$1563,MATCH($D543,'     2022    '!$D$1:$D$1794,0),MATCH(Q$1,'     2022    '!$A$1:$AC$1,0))</f>
        <v>Yes</v>
      </c>
      <c r="R543" s="155">
        <f>INDEX('     2022    '!$A$1:$AC$1563,MATCH($D543,'     2022    '!$D$1:$D$1794,0),MATCH(R$1,'     2022    '!$A$1:$AC$1,0))</f>
        <v>13</v>
      </c>
      <c r="S543" s="155">
        <f>INDEX('     2022    '!$A$1:$AC$1563,MATCH($D543,'     2022    '!$D$1:$D$1794,0),MATCH(S$1,'     2022    '!$A$1:$AC$1,0))</f>
        <v>3.24</v>
      </c>
      <c r="T543" s="155">
        <f>INDEX('     2022    '!$A$1:$AC$1563,MATCH($D543,'     2022    '!$D$1:$D$1794,0),MATCH(T$1,'     2022    '!$A$1:$AC$1,0))</f>
        <v>0</v>
      </c>
      <c r="U543" s="154" t="str">
        <f>INDEX('     2022    '!$A$1:$AC$1563,MATCH($D543,'     2022    '!$D$1:$D$1794,0),MATCH(U$1,'     2022    '!$A$1:$AC$1,0))</f>
        <v>1.4G</v>
      </c>
      <c r="V543" s="153" t="str">
        <f>INDEX('     2022    '!$A$1:$AC$1563,MATCH($D543,'     2022    '!$D$1:$D$1794,0),MATCH(V$1,'     2022    '!$A$1:$AC$1,0))</f>
        <v>UN0336</v>
      </c>
      <c r="W543" s="153">
        <f>INDEX('     2022    '!$A$1:$AC$1563,MATCH($D543,'     2022    '!$D$1:$D$1794,0),MATCH(W$1,'     2022    '!$A$1:$AC$1,0))</f>
        <v>0</v>
      </c>
      <c r="X543" s="151" t="str">
        <f>INDEX('     2022    '!$A$1:$AC$1563,MATCH($D543,'     2022    '!$D$1:$D$1794,0),MATCH(X$1,'     2022    '!$A$1:$AC$1,0))</f>
        <v/>
      </c>
      <c r="Y543" s="151" t="str">
        <f>INDEX('     2022    '!$A$1:$AC$1563,MATCH($D543,'     2022    '!$D$1:$D$1794,0),MATCH(Y$1,'     2022    '!$A$1:$AC$1,0))</f>
        <v/>
      </c>
      <c r="Z543" s="156">
        <f>INDEX('     2022    '!$A$1:$AC$1563,MATCH($D543,'     2022    '!$D$1:$D$1794,0),MATCH(Z$1,'     2022    '!$A$1:$AC$1,0))</f>
        <v>3.5200000000000002E-2</v>
      </c>
      <c r="AA543" s="153" t="str">
        <f>INDEX('     2022    '!$A$1:$AC$1563,MATCH($D543,'     2022    '!$D$1:$D$1794,0),MATCH(AA$1,'     2022    '!$A$1:$AC$1,0))</f>
        <v>0163-T1-1132</v>
      </c>
      <c r="AB543" s="153" t="str">
        <f>INDEX('     2022    '!$A$1:$AC$1563,MATCH($D543,'     2022    '!$D$1:$D$1794,0),MATCH(AB$1,'     2022    '!$A$1:$AC$1,0))</f>
        <v>GB/HSE-351037</v>
      </c>
      <c r="AC543" s="153" t="str">
        <f>INDEX('     2022    '!$A$1:$AC$1563,MATCH($D543,'     2022    '!$D$1:$D$1794,0),MATCH(AC$1,'     2022    '!$A$1:$AC$1,0))</f>
        <v>7/29/2030</v>
      </c>
    </row>
    <row r="544" spans="1:29">
      <c r="A544" s="32">
        <f t="shared" si="16"/>
        <v>541</v>
      </c>
      <c r="B544" s="68" t="str">
        <f>INDEX('     2022    '!B:B,MATCH(D544,'     2022    '!D:D,0))</f>
        <v/>
      </c>
      <c r="C544" s="204" t="str">
        <f>INDEX('     2022    '!C:C,MATCH(D544,'     2022    '!D:D,0))</f>
        <v>Fountain</v>
      </c>
      <c r="D544" s="205" t="str">
        <f>INDEX('     2022    '!D:D,MATCH(A544,'     2022    '!AF:AF,0))</f>
        <v>CF0012</v>
      </c>
      <c r="E544" s="204" t="str">
        <f>INDEX('     2022    '!$A$1:$BP$1563,MATCH(D544,'     2022    '!$D$1:$D$1794,0),MATCH(E$1,'     2022    '!$A$1:$BH$1,0))</f>
        <v>60sec 5m. Blue flames and silver/gold flowers</v>
      </c>
      <c r="F544" s="206" t="str">
        <f>IFERROR(IF(LEFT(INDEX('     2022    '!AD:AD,MATCH(D544,'     2022    '!D:D,0)),4)="http",HYPERLINK(INDEX('     2022    '!AD:AD,MATCH(D544,'     2022    '!D:D,0)),"Video"),""),"")</f>
        <v>Video</v>
      </c>
      <c r="G544" s="207">
        <f>INDEX('     2022    '!$A$1:$AC$1563,MATCH($D544,'     2022    '!$D$1:$D$1794,0),MATCH(G$1,'     2022    '!$A$1:$AC$1,0))</f>
        <v>0</v>
      </c>
      <c r="H544" s="150"/>
      <c r="I544" s="152">
        <f>INDEX('     2022    '!$A$1:$AC$1563,MATCH($D544,'     2022    '!$D$1:$D$1794,0),MATCH(I$1,'     2022    '!$A$1:$AC$1,0))</f>
        <v>157.82</v>
      </c>
      <c r="J544" s="150"/>
      <c r="K544" s="151">
        <f t="shared" si="17"/>
        <v>5.4791099969757102</v>
      </c>
      <c r="L544" s="152">
        <f>INDEX('     2022    '!$A$1:$AC$1563,MATCH($D544,'     2022    '!$D$1:$D$1794,0),MATCH(L$1,'     2022    '!$A$1:$AC$1,0))</f>
        <v>160.97639999999998</v>
      </c>
      <c r="M544" s="152">
        <f>INDEX('     2022    '!$A$1:$AC$1563,MATCH($D544,'     2022    '!$D$1:$D$1794,0),MATCH(M$1,'     2022    '!$A$1:$AC$1,0))</f>
        <v>164.37329990927131</v>
      </c>
      <c r="N544" s="153" t="str">
        <f>INDEX('     2022    '!$A$1:$AC$1563,MATCH($D544,'     2022    '!$D$1:$D$1794,0),MATCH(N$1,'     2022    '!$A$1:$AC$1,0))</f>
        <v>N/A</v>
      </c>
      <c r="O544" s="154">
        <f>INDEX('     2022    '!$A$1:$AC$1563,MATCH($D544,'     2022    '!$D$1:$D$1794,0),MATCH(O$1,'     2022    '!$A$1:$AC$1,0))</f>
        <v>30</v>
      </c>
      <c r="P544" s="153">
        <f>INDEX('     2022    '!$A$1:$AC$1563,MATCH($D544,'     2022    '!$D$1:$D$1794,0),MATCH(P$1,'     2022    '!$A$1:$AC$1,0))</f>
        <v>60</v>
      </c>
      <c r="Q544" s="153" t="str">
        <f>INDEX('     2022    '!$A$1:$AC$1563,MATCH($D544,'     2022    '!$D$1:$D$1794,0),MATCH(Q$1,'     2022    '!$A$1:$AC$1,0))</f>
        <v>Yes</v>
      </c>
      <c r="R544" s="155">
        <f>INDEX('     2022    '!$A$1:$AC$1563,MATCH($D544,'     2022    '!$D$1:$D$1794,0),MATCH(R$1,'     2022    '!$A$1:$AC$1,0))</f>
        <v>20.5</v>
      </c>
      <c r="S544" s="155">
        <f>INDEX('     2022    '!$A$1:$AC$1563,MATCH($D544,'     2022    '!$D$1:$D$1794,0),MATCH(S$1,'     2022    '!$A$1:$AC$1,0))</f>
        <v>6.6</v>
      </c>
      <c r="T544" s="155">
        <f>INDEX('     2022    '!$A$1:$AC$1563,MATCH($D544,'     2022    '!$D$1:$D$1794,0),MATCH(T$1,'     2022    '!$A$1:$AC$1,0))</f>
        <v>0.3</v>
      </c>
      <c r="U544" s="154" t="str">
        <f>INDEX('     2022    '!$A$1:$AC$1563,MATCH($D544,'     2022    '!$D$1:$D$1794,0),MATCH(U$1,'     2022    '!$A$1:$AC$1,0))</f>
        <v>1.4G</v>
      </c>
      <c r="V544" s="153" t="str">
        <f>INDEX('     2022    '!$A$1:$AC$1563,MATCH($D544,'     2022    '!$D$1:$D$1794,0),MATCH(V$1,'     2022    '!$A$1:$AC$1,0))</f>
        <v>UN0336</v>
      </c>
      <c r="W544" s="153" t="str">
        <f>INDEX('     2022    '!$A$1:$AC$1563,MATCH($D544,'     2022    '!$D$1:$D$1794,0),MATCH(W$1,'     2022    '!$A$1:$AC$1,0))</f>
        <v>T1</v>
      </c>
      <c r="X544" s="151" t="str">
        <f>INDEX('     2022    '!$A$1:$AC$1563,MATCH($D544,'     2022    '!$D$1:$D$1794,0),MATCH(X$1,'     2022    '!$A$1:$AC$1,0))</f>
        <v/>
      </c>
      <c r="Y544" s="151" t="str">
        <f>INDEX('     2022    '!$A$1:$AC$1563,MATCH($D544,'     2022    '!$D$1:$D$1794,0),MATCH(Y$1,'     2022    '!$A$1:$AC$1,0))</f>
        <v/>
      </c>
      <c r="Z544" s="156">
        <f>INDEX('     2022    '!$A$1:$AC$1563,MATCH($D544,'     2022    '!$D$1:$D$1794,0),MATCH(Z$1,'     2022    '!$A$1:$AC$1,0))</f>
        <v>2.9100000000000001E-2</v>
      </c>
      <c r="AA544" s="153" t="str">
        <f>INDEX('     2022    '!$A$1:$AC$1563,MATCH($D544,'     2022    '!$D$1:$D$1794,0),MATCH(AA$1,'     2022    '!$A$1:$AC$1,0))</f>
        <v>0163-T1-1135</v>
      </c>
      <c r="AB544" s="153" t="str">
        <f>INDEX('     2022    '!$A$1:$AC$1563,MATCH($D544,'     2022    '!$D$1:$D$1794,0),MATCH(AB$1,'     2022    '!$A$1:$AC$1,0))</f>
        <v>GB/HSE-340718</v>
      </c>
      <c r="AC544" s="153" t="str">
        <f>INDEX('     2022    '!$A$1:$AC$1563,MATCH($D544,'     2022    '!$D$1:$D$1794,0),MATCH(AC$1,'     2022    '!$A$1:$AC$1,0))</f>
        <v>8/3/2027</v>
      </c>
    </row>
    <row r="545" spans="1:29">
      <c r="A545" s="32">
        <f t="shared" si="16"/>
        <v>542</v>
      </c>
      <c r="B545" s="68" t="str">
        <f>INDEX('     2022    '!B:B,MATCH(D545,'     2022    '!D:D,0))</f>
        <v/>
      </c>
      <c r="C545" s="204" t="str">
        <f>INDEX('     2022    '!C:C,MATCH(D545,'     2022    '!D:D,0))</f>
        <v>Fountain</v>
      </c>
      <c r="D545" s="205" t="str">
        <f>INDEX('     2022    '!D:D,MATCH(A545,'     2022    '!AF:AF,0))</f>
        <v>CF0077</v>
      </c>
      <c r="E545" s="204" t="str">
        <f>INDEX('     2022    '!$A$1:$BP$1563,MATCH(D545,'     2022    '!$D$1:$D$1794,0),MATCH(E$1,'     2022    '!$A$1:$BH$1,0))</f>
        <v>60sec 5m Gold fountain with blue tips</v>
      </c>
      <c r="F545" s="206" t="str">
        <f>IFERROR(IF(LEFT(INDEX('     2022    '!AD:AD,MATCH(D545,'     2022    '!D:D,0)),4)="http",HYPERLINK(INDEX('     2022    '!AD:AD,MATCH(D545,'     2022    '!D:D,0)),"Video"),""),"")</f>
        <v>Video</v>
      </c>
      <c r="G545" s="207">
        <f>INDEX('     2022    '!$A$1:$AC$1563,MATCH($D545,'     2022    '!$D$1:$D$1794,0),MATCH(G$1,'     2022    '!$A$1:$AC$1,0))</f>
        <v>0</v>
      </c>
      <c r="H545" s="150"/>
      <c r="I545" s="152">
        <f>INDEX('     2022    '!$A$1:$AC$1563,MATCH($D545,'     2022    '!$D$1:$D$1794,0),MATCH(I$1,'     2022    '!$A$1:$AC$1,0))</f>
        <v>160.30000000000001</v>
      </c>
      <c r="J545" s="150"/>
      <c r="K545" s="151">
        <f t="shared" si="17"/>
        <v>5.5663973572555072</v>
      </c>
      <c r="L545" s="152">
        <f>INDEX('     2022    '!$A$1:$AC$1563,MATCH($D545,'     2022    '!$D$1:$D$1794,0),MATCH(L$1,'     2022    '!$A$1:$AC$1,0))</f>
        <v>163.50600000000003</v>
      </c>
      <c r="M545" s="152">
        <f>INDEX('     2022    '!$A$1:$AC$1563,MATCH($D545,'     2022    '!$D$1:$D$1794,0),MATCH(M$1,'     2022    '!$A$1:$AC$1,0))</f>
        <v>166.99192071766521</v>
      </c>
      <c r="N545" s="153" t="str">
        <f>INDEX('     2022    '!$A$1:$AC$1563,MATCH($D545,'     2022    '!$D$1:$D$1794,0),MATCH(N$1,'     2022    '!$A$1:$AC$1,0))</f>
        <v>N/A</v>
      </c>
      <c r="O545" s="154">
        <f>INDEX('     2022    '!$A$1:$AC$1563,MATCH($D545,'     2022    '!$D$1:$D$1794,0),MATCH(O$1,'     2022    '!$A$1:$AC$1,0))</f>
        <v>30</v>
      </c>
      <c r="P545" s="153">
        <f>INDEX('     2022    '!$A$1:$AC$1563,MATCH($D545,'     2022    '!$D$1:$D$1794,0),MATCH(P$1,'     2022    '!$A$1:$AC$1,0))</f>
        <v>60</v>
      </c>
      <c r="Q545" s="153" t="str">
        <f>INDEX('     2022    '!$A$1:$AC$1563,MATCH($D545,'     2022    '!$D$1:$D$1794,0),MATCH(Q$1,'     2022    '!$A$1:$AC$1,0))</f>
        <v>Yes</v>
      </c>
      <c r="R545" s="155">
        <f>INDEX('     2022    '!$A$1:$AC$1563,MATCH($D545,'     2022    '!$D$1:$D$1794,0),MATCH(R$1,'     2022    '!$A$1:$AC$1,0))</f>
        <v>20</v>
      </c>
      <c r="S545" s="155">
        <f>INDEX('     2022    '!$A$1:$AC$1563,MATCH($D545,'     2022    '!$D$1:$D$1794,0),MATCH(S$1,'     2022    '!$A$1:$AC$1,0))</f>
        <v>6.6</v>
      </c>
      <c r="T545" s="155">
        <f>INDEX('     2022    '!$A$1:$AC$1563,MATCH($D545,'     2022    '!$D$1:$D$1794,0),MATCH(T$1,'     2022    '!$A$1:$AC$1,0))</f>
        <v>0.3</v>
      </c>
      <c r="U545" s="154" t="str">
        <f>INDEX('     2022    '!$A$1:$AC$1563,MATCH($D545,'     2022    '!$D$1:$D$1794,0),MATCH(U$1,'     2022    '!$A$1:$AC$1,0))</f>
        <v>1.4G</v>
      </c>
      <c r="V545" s="153" t="str">
        <f>INDEX('     2022    '!$A$1:$AC$1563,MATCH($D545,'     2022    '!$D$1:$D$1794,0),MATCH(V$1,'     2022    '!$A$1:$AC$1,0))</f>
        <v>UN0336</v>
      </c>
      <c r="W545" s="153" t="str">
        <f>INDEX('     2022    '!$A$1:$AC$1563,MATCH($D545,'     2022    '!$D$1:$D$1794,0),MATCH(W$1,'     2022    '!$A$1:$AC$1,0))</f>
        <v>T1</v>
      </c>
      <c r="X545" s="151" t="str">
        <f>INDEX('     2022    '!$A$1:$AC$1563,MATCH($D545,'     2022    '!$D$1:$D$1794,0),MATCH(X$1,'     2022    '!$A$1:$AC$1,0))</f>
        <v/>
      </c>
      <c r="Y545" s="151" t="str">
        <f>INDEX('     2022    '!$A$1:$AC$1563,MATCH($D545,'     2022    '!$D$1:$D$1794,0),MATCH(Y$1,'     2022    '!$A$1:$AC$1,0))</f>
        <v/>
      </c>
      <c r="Z545" s="156">
        <f>INDEX('     2022    '!$A$1:$AC$1563,MATCH($D545,'     2022    '!$D$1:$D$1794,0),MATCH(Z$1,'     2022    '!$A$1:$AC$1,0))</f>
        <v>2.9100000000000001E-2</v>
      </c>
      <c r="AA545" s="153" t="str">
        <f>INDEX('     2022    '!$A$1:$AC$1563,MATCH($D545,'     2022    '!$D$1:$D$1794,0),MATCH(AA$1,'     2022    '!$A$1:$AC$1,0))</f>
        <v>0163-T1-1135</v>
      </c>
      <c r="AB545" s="153" t="str">
        <f>INDEX('     2022    '!$A$1:$AC$1563,MATCH($D545,'     2022    '!$D$1:$D$1794,0),MATCH(AB$1,'     2022    '!$A$1:$AC$1,0))</f>
        <v>GB/HSE-351039</v>
      </c>
      <c r="AC545" s="153" t="str">
        <f>INDEX('     2022    '!$A$1:$AC$1563,MATCH($D545,'     2022    '!$D$1:$D$1794,0),MATCH(AC$1,'     2022    '!$A$1:$AC$1,0))</f>
        <v>7/29/2030</v>
      </c>
    </row>
    <row r="546" spans="1:29">
      <c r="A546" s="32">
        <f t="shared" si="16"/>
        <v>543</v>
      </c>
      <c r="B546" s="68" t="str">
        <f>INDEX('     2022    '!B:B,MATCH(D546,'     2022    '!D:D,0))</f>
        <v/>
      </c>
      <c r="C546" s="204" t="str">
        <f>INDEX('     2022    '!C:C,MATCH(D546,'     2022    '!D:D,0))</f>
        <v>Fountain</v>
      </c>
      <c r="D546" s="205" t="str">
        <f>INDEX('     2022    '!D:D,MATCH(A546,'     2022    '!AF:AF,0))</f>
        <v>CF0041</v>
      </c>
      <c r="E546" s="204" t="str">
        <f>INDEX('     2022    '!$A$1:$BP$1563,MATCH(D546,'     2022    '!$D$1:$D$1794,0),MATCH(E$1,'     2022    '!$A$1:$BH$1,0))</f>
        <v>60sec 5m 3 Color fountain</v>
      </c>
      <c r="F546" s="206" t="str">
        <f>IFERROR(IF(LEFT(INDEX('     2022    '!AD:AD,MATCH(D546,'     2022    '!D:D,0)),4)="http",HYPERLINK(INDEX('     2022    '!AD:AD,MATCH(D546,'     2022    '!D:D,0)),"Video"),""),"")</f>
        <v>Video</v>
      </c>
      <c r="G546" s="207">
        <f>INDEX('     2022    '!$A$1:$AC$1563,MATCH($D546,'     2022    '!$D$1:$D$1794,0),MATCH(G$1,'     2022    '!$A$1:$AC$1,0))</f>
        <v>0</v>
      </c>
      <c r="H546" s="150"/>
      <c r="I546" s="152">
        <f>INDEX('     2022    '!$A$1:$AC$1563,MATCH($D546,'     2022    '!$D$1:$D$1794,0),MATCH(I$1,'     2022    '!$A$1:$AC$1,0))</f>
        <v>126.35</v>
      </c>
      <c r="J546" s="150"/>
      <c r="K546" s="151">
        <f t="shared" si="17"/>
        <v>5.6270833333333323</v>
      </c>
      <c r="L546" s="152">
        <f>INDEX('     2022    '!$A$1:$AC$1563,MATCH($D546,'     2022    '!$D$1:$D$1794,0),MATCH(L$1,'     2022    '!$A$1:$AC$1,0))</f>
        <v>128.87700000000001</v>
      </c>
      <c r="M546" s="152">
        <f>INDEX('     2022    '!$A$1:$AC$1563,MATCH($D546,'     2022    '!$D$1:$D$1794,0),MATCH(M$1,'     2022    '!$A$1:$AC$1,0))</f>
        <v>135.04999999999998</v>
      </c>
      <c r="N546" s="153" t="str">
        <f>INDEX('     2022    '!$A$1:$AC$1563,MATCH($D546,'     2022    '!$D$1:$D$1794,0),MATCH(N$1,'     2022    '!$A$1:$AC$1,0))</f>
        <v>N/A</v>
      </c>
      <c r="O546" s="154">
        <f>INDEX('     2022    '!$A$1:$AC$1563,MATCH($D546,'     2022    '!$D$1:$D$1794,0),MATCH(O$1,'     2022    '!$A$1:$AC$1,0))</f>
        <v>24</v>
      </c>
      <c r="P546" s="153">
        <f>INDEX('     2022    '!$A$1:$AC$1563,MATCH($D546,'     2022    '!$D$1:$D$1794,0),MATCH(P$1,'     2022    '!$A$1:$AC$1,0))</f>
        <v>60</v>
      </c>
      <c r="Q546" s="153" t="str">
        <f>INDEX('     2022    '!$A$1:$AC$1563,MATCH($D546,'     2022    '!$D$1:$D$1794,0),MATCH(Q$1,'     2022    '!$A$1:$AC$1,0))</f>
        <v>Yes</v>
      </c>
      <c r="R546" s="155">
        <f>INDEX('     2022    '!$A$1:$AC$1563,MATCH($D546,'     2022    '!$D$1:$D$1794,0),MATCH(R$1,'     2022    '!$A$1:$AC$1,0))</f>
        <v>17</v>
      </c>
      <c r="S546" s="155">
        <f>INDEX('     2022    '!$A$1:$AC$1563,MATCH($D546,'     2022    '!$D$1:$D$1794,0),MATCH(S$1,'     2022    '!$A$1:$AC$1,0))</f>
        <v>5.28</v>
      </c>
      <c r="T546" s="155">
        <f>INDEX('     2022    '!$A$1:$AC$1563,MATCH($D546,'     2022    '!$D$1:$D$1794,0),MATCH(T$1,'     2022    '!$A$1:$AC$1,0))</f>
        <v>0.3</v>
      </c>
      <c r="U546" s="154" t="str">
        <f>INDEX('     2022    '!$A$1:$AC$1563,MATCH($D546,'     2022    '!$D$1:$D$1794,0),MATCH(U$1,'     2022    '!$A$1:$AC$1,0))</f>
        <v>1.4G</v>
      </c>
      <c r="V546" s="153" t="str">
        <f>INDEX('     2022    '!$A$1:$AC$1563,MATCH($D546,'     2022    '!$D$1:$D$1794,0),MATCH(V$1,'     2022    '!$A$1:$AC$1,0))</f>
        <v>UN0336</v>
      </c>
      <c r="W546" s="153" t="str">
        <f>INDEX('     2022    '!$A$1:$AC$1563,MATCH($D546,'     2022    '!$D$1:$D$1794,0),MATCH(W$1,'     2022    '!$A$1:$AC$1,0))</f>
        <v>T1</v>
      </c>
      <c r="X546" s="151" t="str">
        <f>INDEX('     2022    '!$A$1:$AC$1563,MATCH($D546,'     2022    '!$D$1:$D$1794,0),MATCH(X$1,'     2022    '!$A$1:$AC$1,0))</f>
        <v/>
      </c>
      <c r="Y546" s="151" t="str">
        <f>INDEX('     2022    '!$A$1:$AC$1563,MATCH($D546,'     2022    '!$D$1:$D$1794,0),MATCH(Y$1,'     2022    '!$A$1:$AC$1,0))</f>
        <v/>
      </c>
      <c r="Z546" s="156">
        <f>INDEX('     2022    '!$A$1:$AC$1563,MATCH($D546,'     2022    '!$D$1:$D$1794,0),MATCH(Z$1,'     2022    '!$A$1:$AC$1,0))</f>
        <v>2.3400000000000001E-2</v>
      </c>
      <c r="AA546" s="153" t="str">
        <f>INDEX('     2022    '!$A$1:$AC$1563,MATCH($D546,'     2022    '!$D$1:$D$1794,0),MATCH(AA$1,'     2022    '!$A$1:$AC$1,0))</f>
        <v>0163-T1-1135</v>
      </c>
      <c r="AB546" s="153" t="str">
        <f>INDEX('     2022    '!$A$1:$AC$1563,MATCH($D546,'     2022    '!$D$1:$D$1794,0),MATCH(AB$1,'     2022    '!$A$1:$AC$1,0))</f>
        <v>GB/HSE-345296</v>
      </c>
      <c r="AC546" s="153" t="str">
        <f>INDEX('     2022    '!$A$1:$AC$1563,MATCH($D546,'     2022    '!$D$1:$D$1794,0),MATCH(AC$1,'     2022    '!$A$1:$AC$1,0))</f>
        <v>10/9/2028</v>
      </c>
    </row>
    <row r="547" spans="1:29">
      <c r="A547" s="32">
        <f t="shared" si="16"/>
        <v>544</v>
      </c>
      <c r="B547" s="68" t="str">
        <f>INDEX('     2022    '!B:B,MATCH(D547,'     2022    '!D:D,0))</f>
        <v/>
      </c>
      <c r="C547" s="204" t="str">
        <f>INDEX('     2022    '!C:C,MATCH(D547,'     2022    '!D:D,0))</f>
        <v>Fountain</v>
      </c>
      <c r="D547" s="205" t="str">
        <f>INDEX('     2022    '!D:D,MATCH(A547,'     2022    '!AF:AF,0))</f>
        <v>CF0038</v>
      </c>
      <c r="E547" s="204" t="str">
        <f>INDEX('     2022    '!$A$1:$BP$1563,MATCH(D547,'     2022    '!$D$1:$D$1794,0),MATCH(E$1,'     2022    '!$A$1:$BH$1,0))</f>
        <v>60sec 6m Silver fountain</v>
      </c>
      <c r="F547" s="206" t="str">
        <f>IFERROR(IF(LEFT(INDEX('     2022    '!AD:AD,MATCH(D547,'     2022    '!D:D,0)),4)="http",HYPERLINK(INDEX('     2022    '!AD:AD,MATCH(D547,'     2022    '!D:D,0)),"Video"),""),"")</f>
        <v>Video</v>
      </c>
      <c r="G547" s="207">
        <f>INDEX('     2022    '!$A$1:$AC$1563,MATCH($D547,'     2022    '!$D$1:$D$1794,0),MATCH(G$1,'     2022    '!$A$1:$AC$1,0))</f>
        <v>0</v>
      </c>
      <c r="H547" s="150"/>
      <c r="I547" s="152">
        <f>INDEX('     2022    '!$A$1:$AC$1563,MATCH($D547,'     2022    '!$D$1:$D$1794,0),MATCH(I$1,'     2022    '!$A$1:$AC$1,0))</f>
        <v>138.6</v>
      </c>
      <c r="J547" s="150"/>
      <c r="K547" s="151">
        <f t="shared" si="17"/>
        <v>5.8904999999999994</v>
      </c>
      <c r="L547" s="152">
        <f>INDEX('     2022    '!$A$1:$AC$1563,MATCH($D547,'     2022    '!$D$1:$D$1794,0),MATCH(L$1,'     2022    '!$A$1:$AC$1,0))</f>
        <v>141.37199999999999</v>
      </c>
      <c r="M547" s="152">
        <f>INDEX('     2022    '!$A$1:$AC$1563,MATCH($D547,'     2022    '!$D$1:$D$1794,0),MATCH(M$1,'     2022    '!$A$1:$AC$1,0))</f>
        <v>141.37199999999999</v>
      </c>
      <c r="N547" s="153" t="str">
        <f>INDEX('     2022    '!$A$1:$AC$1563,MATCH($D547,'     2022    '!$D$1:$D$1794,0),MATCH(N$1,'     2022    '!$A$1:$AC$1,0))</f>
        <v>N/A</v>
      </c>
      <c r="O547" s="154">
        <f>INDEX('     2022    '!$A$1:$AC$1563,MATCH($D547,'     2022    '!$D$1:$D$1794,0),MATCH(O$1,'     2022    '!$A$1:$AC$1,0))</f>
        <v>24</v>
      </c>
      <c r="P547" s="153">
        <f>INDEX('     2022    '!$A$1:$AC$1563,MATCH($D547,'     2022    '!$D$1:$D$1794,0),MATCH(P$1,'     2022    '!$A$1:$AC$1,0))</f>
        <v>60</v>
      </c>
      <c r="Q547" s="153" t="str">
        <f>INDEX('     2022    '!$A$1:$AC$1563,MATCH($D547,'     2022    '!$D$1:$D$1794,0),MATCH(Q$1,'     2022    '!$A$1:$AC$1,0))</f>
        <v>Yes</v>
      </c>
      <c r="R547" s="155">
        <f>INDEX('     2022    '!$A$1:$AC$1563,MATCH($D547,'     2022    '!$D$1:$D$1794,0),MATCH(R$1,'     2022    '!$A$1:$AC$1,0))</f>
        <v>16</v>
      </c>
      <c r="S547" s="155">
        <f>INDEX('     2022    '!$A$1:$AC$1563,MATCH($D547,'     2022    '!$D$1:$D$1794,0),MATCH(S$1,'     2022    '!$A$1:$AC$1,0))</f>
        <v>5.2</v>
      </c>
      <c r="T547" s="155">
        <f>INDEX('     2022    '!$A$1:$AC$1563,MATCH($D547,'     2022    '!$D$1:$D$1794,0),MATCH(T$1,'     2022    '!$A$1:$AC$1,0))</f>
        <v>0.3</v>
      </c>
      <c r="U547" s="154" t="str">
        <f>INDEX('     2022    '!$A$1:$AC$1563,MATCH($D547,'     2022    '!$D$1:$D$1794,0),MATCH(U$1,'     2022    '!$A$1:$AC$1,0))</f>
        <v>1.4G</v>
      </c>
      <c r="V547" s="153" t="str">
        <f>INDEX('     2022    '!$A$1:$AC$1563,MATCH($D547,'     2022    '!$D$1:$D$1794,0),MATCH(V$1,'     2022    '!$A$1:$AC$1,0))</f>
        <v>UN0336</v>
      </c>
      <c r="W547" s="153" t="str">
        <f>INDEX('     2022    '!$A$1:$AC$1563,MATCH($D547,'     2022    '!$D$1:$D$1794,0),MATCH(W$1,'     2022    '!$A$1:$AC$1,0))</f>
        <v>T1</v>
      </c>
      <c r="X547" s="151" t="str">
        <f>INDEX('     2022    '!$A$1:$AC$1563,MATCH($D547,'     2022    '!$D$1:$D$1794,0),MATCH(X$1,'     2022    '!$A$1:$AC$1,0))</f>
        <v/>
      </c>
      <c r="Y547" s="151" t="str">
        <f>INDEX('     2022    '!$A$1:$AC$1563,MATCH($D547,'     2022    '!$D$1:$D$1794,0),MATCH(Y$1,'     2022    '!$A$1:$AC$1,0))</f>
        <v/>
      </c>
      <c r="Z547" s="156">
        <f>INDEX('     2022    '!$A$1:$AC$1563,MATCH($D547,'     2022    '!$D$1:$D$1794,0),MATCH(Z$1,'     2022    '!$A$1:$AC$1,0))</f>
        <v>2.3435999999999998E-2</v>
      </c>
      <c r="AA547" s="153" t="str">
        <f>INDEX('     2022    '!$A$1:$AC$1563,MATCH($D547,'     2022    '!$D$1:$D$1794,0),MATCH(AA$1,'     2022    '!$A$1:$AC$1,0))</f>
        <v>0163-F2-1136</v>
      </c>
      <c r="AB547" s="153" t="str">
        <f>INDEX('     2022    '!$A$1:$AC$1563,MATCH($D547,'     2022    '!$D$1:$D$1794,0),MATCH(AB$1,'     2022    '!$A$1:$AC$1,0))</f>
        <v>GB/HSE-345293</v>
      </c>
      <c r="AC547" s="153" t="str">
        <f>INDEX('     2022    '!$A$1:$AC$1563,MATCH($D547,'     2022    '!$D$1:$D$1794,0),MATCH(AC$1,'     2022    '!$A$1:$AC$1,0))</f>
        <v>10/9/2028</v>
      </c>
    </row>
    <row r="548" spans="1:29" ht="24">
      <c r="A548" s="32">
        <f t="shared" si="16"/>
        <v>545</v>
      </c>
      <c r="B548" s="68" t="str">
        <f>INDEX('     2022    '!B:B,MATCH(D548,'     2022    '!D:D,0))</f>
        <v/>
      </c>
      <c r="C548" s="204" t="str">
        <f>INDEX('     2022    '!C:C,MATCH(D548,'     2022    '!D:D,0))</f>
        <v>Fountain</v>
      </c>
      <c r="D548" s="205" t="str">
        <f>INDEX('     2022    '!D:D,MATCH(A548,'     2022    '!AF:AF,0))</f>
        <v>CF0083</v>
      </c>
      <c r="E548" s="204" t="str">
        <f>INDEX('     2022    '!$A$1:$BP$1563,MATCH(D548,'     2022    '!$D$1:$D$1794,0),MATCH(E$1,'     2022    '!$A$1:$BH$1,0))</f>
        <v>ETNA'S REVENGE. One minute fountain with crackling, coloured stars, silver chrys and red stars with crackling gold. RETAIL</v>
      </c>
      <c r="F548" s="206" t="str">
        <f>IFERROR(IF(LEFT(INDEX('     2022    '!AD:AD,MATCH(D548,'     2022    '!D:D,0)),4)="http",HYPERLINK(INDEX('     2022    '!AD:AD,MATCH(D548,'     2022    '!D:D,0)),"Video"),""),"")</f>
        <v>Video</v>
      </c>
      <c r="G548" s="207">
        <f>INDEX('     2022    '!$A$1:$AC$1563,MATCH($D548,'     2022    '!$D$1:$D$1794,0),MATCH(G$1,'     2022    '!$A$1:$AC$1,0))</f>
        <v>0</v>
      </c>
      <c r="H548" s="150"/>
      <c r="I548" s="152">
        <f>INDEX('     2022    '!$A$1:$AC$1563,MATCH($D548,'     2022    '!$D$1:$D$1794,0),MATCH(I$1,'     2022    '!$A$1:$AC$1,0))</f>
        <v>76.13</v>
      </c>
      <c r="J548" s="150"/>
      <c r="K548" s="151">
        <f t="shared" si="17"/>
        <v>6.4710499999999991</v>
      </c>
      <c r="L548" s="152">
        <f>INDEX('     2022    '!$A$1:$AC$1563,MATCH($D548,'     2022    '!$D$1:$D$1794,0),MATCH(L$1,'     2022    '!$A$1:$AC$1,0))</f>
        <v>77.652599999999993</v>
      </c>
      <c r="M548" s="152">
        <f>INDEX('     2022    '!$A$1:$AC$1563,MATCH($D548,'     2022    '!$D$1:$D$1794,0),MATCH(M$1,'     2022    '!$A$1:$AC$1,0))</f>
        <v>77.652599999999993</v>
      </c>
      <c r="N548" s="153" t="str">
        <f>INDEX('     2022    '!$A$1:$AC$1563,MATCH($D548,'     2022    '!$D$1:$D$1794,0),MATCH(N$1,'     2022    '!$A$1:$AC$1,0))</f>
        <v>N/A</v>
      </c>
      <c r="O548" s="154">
        <f>INDEX('     2022    '!$A$1:$AC$1563,MATCH($D548,'     2022    '!$D$1:$D$1794,0),MATCH(O$1,'     2022    '!$A$1:$AC$1,0))</f>
        <v>12</v>
      </c>
      <c r="P548" s="153">
        <f>INDEX('     2022    '!$A$1:$AC$1563,MATCH($D548,'     2022    '!$D$1:$D$1794,0),MATCH(P$1,'     2022    '!$A$1:$AC$1,0))</f>
        <v>60</v>
      </c>
      <c r="Q548" s="153" t="str">
        <f>INDEX('     2022    '!$A$1:$AC$1563,MATCH($D548,'     2022    '!$D$1:$D$1794,0),MATCH(Q$1,'     2022    '!$A$1:$AC$1,0))</f>
        <v>Yes</v>
      </c>
      <c r="R548" s="155">
        <f>INDEX('     2022    '!$A$1:$AC$1563,MATCH($D548,'     2022    '!$D$1:$D$1794,0),MATCH(R$1,'     2022    '!$A$1:$AC$1,0))</f>
        <v>5</v>
      </c>
      <c r="S548" s="155">
        <f>INDEX('     2022    '!$A$1:$AC$1563,MATCH($D548,'     2022    '!$D$1:$D$1794,0),MATCH(S$1,'     2022    '!$A$1:$AC$1,0))</f>
        <v>1.4</v>
      </c>
      <c r="T548" s="155">
        <f>INDEX('     2022    '!$A$1:$AC$1563,MATCH($D548,'     2022    '!$D$1:$D$1794,0),MATCH(T$1,'     2022    '!$A$1:$AC$1,0))</f>
        <v>0.3</v>
      </c>
      <c r="U548" s="154" t="str">
        <f>INDEX('     2022    '!$A$1:$AC$1563,MATCH($D548,'     2022    '!$D$1:$D$1794,0),MATCH(U$1,'     2022    '!$A$1:$AC$1,0))</f>
        <v>1.4G</v>
      </c>
      <c r="V548" s="153" t="str">
        <f>INDEX('     2022    '!$A$1:$AC$1563,MATCH($D548,'     2022    '!$D$1:$D$1794,0),MATCH(V$1,'     2022    '!$A$1:$AC$1,0))</f>
        <v>UN0336</v>
      </c>
      <c r="W548" s="153" t="str">
        <f>INDEX('     2022    '!$A$1:$AC$1563,MATCH($D548,'     2022    '!$D$1:$D$1794,0),MATCH(W$1,'     2022    '!$A$1:$AC$1,0))</f>
        <v>F2</v>
      </c>
      <c r="X548" s="151">
        <f>INDEX('     2022    '!$A$1:$AC$1563,MATCH($D548,'     2022    '!$D$1:$D$1794,0),MATCH(X$1,'     2022    '!$A$1:$AC$1,0))</f>
        <v>23.99</v>
      </c>
      <c r="Y548" s="151">
        <f>INDEX('     2022    '!$A$1:$AC$1563,MATCH($D548,'     2022    '!$D$1:$D$1794,0),MATCH(Y$1,'     2022    '!$A$1:$AC$1,0))</f>
        <v>17.989999999999998</v>
      </c>
      <c r="Z548" s="156">
        <f>INDEX('     2022    '!$A$1:$AC$1563,MATCH($D548,'     2022    '!$D$1:$D$1794,0),MATCH(Z$1,'     2022    '!$A$1:$AC$1,0))</f>
        <v>5.1799999999999999E-2</v>
      </c>
      <c r="AA548" s="153" t="str">
        <f>INDEX('     2022    '!$A$1:$AC$1563,MATCH($D548,'     2022    '!$D$1:$D$1794,0),MATCH(AA$1,'     2022    '!$A$1:$AC$1,0))</f>
        <v>1008-F2-69249648</v>
      </c>
      <c r="AB548" s="153" t="str">
        <f>INDEX('     2022    '!$A$1:$AC$1563,MATCH($D548,'     2022    '!$D$1:$D$1794,0),MATCH(AB$1,'     2022    '!$A$1:$AC$1,0))</f>
        <v>GB/HSE-351044</v>
      </c>
      <c r="AC548" s="153" t="str">
        <f>INDEX('     2022    '!$A$1:$AC$1563,MATCH($D548,'     2022    '!$D$1:$D$1794,0),MATCH(AC$1,'     2022    '!$A$1:$AC$1,0))</f>
        <v>7/29/2030</v>
      </c>
    </row>
    <row r="549" spans="1:29" ht="36">
      <c r="A549" s="32">
        <f t="shared" si="16"/>
        <v>546</v>
      </c>
      <c r="B549" s="68" t="str">
        <f>INDEX('     2022    '!B:B,MATCH(D549,'     2022    '!D:D,0))</f>
        <v/>
      </c>
      <c r="C549" s="204" t="str">
        <f>INDEX('     2022    '!C:C,MATCH(D549,'     2022    '!D:D,0))</f>
        <v>Fountain</v>
      </c>
      <c r="D549" s="205" t="str">
        <f>INDEX('     2022    '!D:D,MATCH(A549,'     2022    '!AF:AF,0))</f>
        <v>KF052-S</v>
      </c>
      <c r="E549" s="204" t="str">
        <f>INDEX('     2022    '!$A$1:$BP$1563,MATCH(D549,'     2022    '!$D$1:$D$1794,0),MATCH(E$1,'     2022    '!$A$1:$BH$1,0))</f>
        <v>STALAGMITE. True conical fountain that grows from approximately 1 metre to 4 metres in 65 seconds with bright blue flower to titanium crackling, gold crackling with red and green, titanium crackling with red and yellow stars. RETAIL</v>
      </c>
      <c r="F549" s="206" t="str">
        <f>IFERROR(IF(LEFT(INDEX('     2022    '!AD:AD,MATCH(D549,'     2022    '!D:D,0)),4)="http",HYPERLINK(INDEX('     2022    '!AD:AD,MATCH(D549,'     2022    '!D:D,0)),"Video"),""),"")</f>
        <v>Video</v>
      </c>
      <c r="G549" s="207">
        <f>INDEX('     2022    '!$A$1:$AC$1563,MATCH($D549,'     2022    '!$D$1:$D$1794,0),MATCH(G$1,'     2022    '!$A$1:$AC$1,0))</f>
        <v>0</v>
      </c>
      <c r="H549" s="150"/>
      <c r="I549" s="152">
        <f>INDEX('     2022    '!$A$1:$AC$1563,MATCH($D549,'     2022    '!$D$1:$D$1794,0),MATCH(I$1,'     2022    '!$A$1:$AC$1,0))</f>
        <v>79.41</v>
      </c>
      <c r="J549" s="150"/>
      <c r="K549" s="151">
        <f t="shared" si="17"/>
        <v>6.6174999999999997</v>
      </c>
      <c r="L549" s="152">
        <f>INDEX('     2022    '!$A$1:$AC$1563,MATCH($D549,'     2022    '!$D$1:$D$1794,0),MATCH(L$1,'     2022    '!$A$1:$AC$1,0))</f>
        <v>75.44</v>
      </c>
      <c r="M549" s="152">
        <f>INDEX('     2022    '!$A$1:$AC$1563,MATCH($D549,'     2022    '!$D$1:$D$1794,0),MATCH(M$1,'     2022    '!$A$1:$AC$1,0))</f>
        <v>79.41</v>
      </c>
      <c r="N549" s="153" t="str">
        <f>INDEX('     2022    '!$A$1:$AC$1563,MATCH($D549,'     2022    '!$D$1:$D$1794,0),MATCH(N$1,'     2022    '!$A$1:$AC$1,0))</f>
        <v>N/A</v>
      </c>
      <c r="O549" s="154">
        <f>INDEX('     2022    '!$A$1:$AC$1563,MATCH($D549,'     2022    '!$D$1:$D$1794,0),MATCH(O$1,'     2022    '!$A$1:$AC$1,0))</f>
        <v>12</v>
      </c>
      <c r="P549" s="153">
        <f>INDEX('     2022    '!$A$1:$AC$1563,MATCH($D549,'     2022    '!$D$1:$D$1794,0),MATCH(P$1,'     2022    '!$A$1:$AC$1,0))</f>
        <v>65</v>
      </c>
      <c r="Q549" s="153" t="str">
        <f>INDEX('     2022    '!$A$1:$AC$1563,MATCH($D549,'     2022    '!$D$1:$D$1794,0),MATCH(Q$1,'     2022    '!$A$1:$AC$1,0))</f>
        <v>Yes</v>
      </c>
      <c r="R549" s="155">
        <f>INDEX('     2022    '!$A$1:$AC$1563,MATCH($D549,'     2022    '!$D$1:$D$1794,0),MATCH(R$1,'     2022    '!$A$1:$AC$1,0))</f>
        <v>13</v>
      </c>
      <c r="S549" s="155">
        <f>INDEX('     2022    '!$A$1:$AC$1563,MATCH($D549,'     2022    '!$D$1:$D$1794,0),MATCH(S$1,'     2022    '!$A$1:$AC$1,0))</f>
        <v>4.8</v>
      </c>
      <c r="T549" s="155">
        <f>INDEX('     2022    '!$A$1:$AC$1563,MATCH($D549,'     2022    '!$D$1:$D$1794,0),MATCH(T$1,'     2022    '!$A$1:$AC$1,0))</f>
        <v>0</v>
      </c>
      <c r="U549" s="154" t="str">
        <f>INDEX('     2022    '!$A$1:$AC$1563,MATCH($D549,'     2022    '!$D$1:$D$1794,0),MATCH(U$1,'     2022    '!$A$1:$AC$1,0))</f>
        <v>1.4G</v>
      </c>
      <c r="V549" s="153" t="str">
        <f>INDEX('     2022    '!$A$1:$AC$1563,MATCH($D549,'     2022    '!$D$1:$D$1794,0),MATCH(V$1,'     2022    '!$A$1:$AC$1,0))</f>
        <v>UN0336</v>
      </c>
      <c r="W549" s="153" t="str">
        <f>INDEX('     2022    '!$A$1:$AC$1563,MATCH($D549,'     2022    '!$D$1:$D$1794,0),MATCH(W$1,'     2022    '!$A$1:$AC$1,0))</f>
        <v>F3</v>
      </c>
      <c r="X549" s="151">
        <f>INDEX('     2022    '!$A$1:$AC$1563,MATCH($D549,'     2022    '!$D$1:$D$1794,0),MATCH(X$1,'     2022    '!$A$1:$AC$1,0))</f>
        <v>23.99</v>
      </c>
      <c r="Y549" s="151">
        <f>INDEX('     2022    '!$A$1:$AC$1563,MATCH($D549,'     2022    '!$D$1:$D$1794,0),MATCH(Y$1,'     2022    '!$A$1:$AC$1,0))</f>
        <v>19.989999999999998</v>
      </c>
      <c r="Z549" s="156">
        <f>INDEX('     2022    '!$A$1:$AC$1563,MATCH($D549,'     2022    '!$D$1:$D$1794,0),MATCH(Z$1,'     2022    '!$A$1:$AC$1,0))</f>
        <v>4.7E-2</v>
      </c>
      <c r="AA549" s="153">
        <f>INDEX('     2022    '!$A$1:$AC$1563,MATCH($D549,'     2022    '!$D$1:$D$1794,0),MATCH(AA$1,'     2022    '!$A$1:$AC$1,0))</f>
        <v>0</v>
      </c>
      <c r="AB549" s="153" t="str">
        <f>INDEX('     2022    '!$A$1:$AC$1563,MATCH($D549,'     2022    '!$D$1:$D$1794,0),MATCH(AB$1,'     2022    '!$A$1:$AC$1,0))</f>
        <v>GB/HSE-351149</v>
      </c>
      <c r="AC549" s="153">
        <f>INDEX('     2022    '!$A$1:$AC$1563,MATCH($D549,'     2022    '!$D$1:$D$1794,0),MATCH(AC$1,'     2022    '!$A$1:$AC$1,0))</f>
        <v>0</v>
      </c>
    </row>
    <row r="550" spans="1:29" ht="24">
      <c r="A550" s="32">
        <f t="shared" si="16"/>
        <v>547</v>
      </c>
      <c r="B550" s="68" t="str">
        <f>INDEX('     2022    '!B:B,MATCH(D550,'     2022    '!D:D,0))</f>
        <v/>
      </c>
      <c r="C550" s="204" t="str">
        <f>INDEX('     2022    '!C:C,MATCH(D550,'     2022    '!D:D,0))</f>
        <v>Fountain</v>
      </c>
      <c r="D550" s="205" t="str">
        <f>INDEX('     2022    '!D:D,MATCH(A550,'     2022    '!AF:AF,0))</f>
        <v>CF0076</v>
      </c>
      <c r="E550" s="204" t="str">
        <f>INDEX('     2022    '!$A$1:$BP$1563,MATCH(D550,'     2022    '!$D$1:$D$1794,0),MATCH(E$1,'     2022    '!$A$1:$BH$1,0))</f>
        <v>GLACIER RISING. Silver fountain, rising to 6 metres high and lasting 90 seconds. RETAIL</v>
      </c>
      <c r="F550" s="206" t="str">
        <f>IFERROR(IF(LEFT(INDEX('     2022    '!AD:AD,MATCH(D550,'     2022    '!D:D,0)),4)="http",HYPERLINK(INDEX('     2022    '!AD:AD,MATCH(D550,'     2022    '!D:D,0)),"Video"),""),"")</f>
        <v>Video</v>
      </c>
      <c r="G550" s="207">
        <f>INDEX('     2022    '!$A$1:$AC$1563,MATCH($D550,'     2022    '!$D$1:$D$1794,0),MATCH(G$1,'     2022    '!$A$1:$AC$1,0))</f>
        <v>0</v>
      </c>
      <c r="H550" s="150"/>
      <c r="I550" s="152">
        <f>INDEX('     2022    '!$A$1:$AC$1563,MATCH($D550,'     2022    '!$D$1:$D$1794,0),MATCH(I$1,'     2022    '!$A$1:$AC$1,0))</f>
        <v>72.94</v>
      </c>
      <c r="J550" s="150"/>
      <c r="K550" s="151">
        <f t="shared" si="17"/>
        <v>6.8069909931680437</v>
      </c>
      <c r="L550" s="152">
        <f>INDEX('     2022    '!$A$1:$AC$1563,MATCH($D550,'     2022    '!$D$1:$D$1794,0),MATCH(L$1,'     2022    '!$A$1:$AC$1,0))</f>
        <v>77.599697322115702</v>
      </c>
      <c r="M550" s="152">
        <f>INDEX('     2022    '!$A$1:$AC$1563,MATCH($D550,'     2022    '!$D$1:$D$1794,0),MATCH(M$1,'     2022    '!$A$1:$AC$1,0))</f>
        <v>81.683891918016528</v>
      </c>
      <c r="N550" s="153" t="str">
        <f>INDEX('     2022    '!$A$1:$AC$1563,MATCH($D550,'     2022    '!$D$1:$D$1794,0),MATCH(N$1,'     2022    '!$A$1:$AC$1,0))</f>
        <v>N/A</v>
      </c>
      <c r="O550" s="154">
        <f>INDEX('     2022    '!$A$1:$AC$1563,MATCH($D550,'     2022    '!$D$1:$D$1794,0),MATCH(O$1,'     2022    '!$A$1:$AC$1,0))</f>
        <v>12</v>
      </c>
      <c r="P550" s="153">
        <f>INDEX('     2022    '!$A$1:$AC$1563,MATCH($D550,'     2022    '!$D$1:$D$1794,0),MATCH(P$1,'     2022    '!$A$1:$AC$1,0))</f>
        <v>90</v>
      </c>
      <c r="Q550" s="153" t="str">
        <f>INDEX('     2022    '!$A$1:$AC$1563,MATCH($D550,'     2022    '!$D$1:$D$1794,0),MATCH(Q$1,'     2022    '!$A$1:$AC$1,0))</f>
        <v>Yes</v>
      </c>
      <c r="R550" s="155">
        <f>INDEX('     2022    '!$A$1:$AC$1563,MATCH($D550,'     2022    '!$D$1:$D$1794,0),MATCH(R$1,'     2022    '!$A$1:$AC$1,0))</f>
        <v>9</v>
      </c>
      <c r="S550" s="155">
        <f>INDEX('     2022    '!$A$1:$AC$1563,MATCH($D550,'     2022    '!$D$1:$D$1794,0),MATCH(S$1,'     2022    '!$A$1:$AC$1,0))</f>
        <v>2.2799999999999998</v>
      </c>
      <c r="T550" s="155">
        <f>INDEX('     2022    '!$A$1:$AC$1563,MATCH($D550,'     2022    '!$D$1:$D$1794,0),MATCH(T$1,'     2022    '!$A$1:$AC$1,0))</f>
        <v>0.3</v>
      </c>
      <c r="U550" s="154" t="str">
        <f>INDEX('     2022    '!$A$1:$AC$1563,MATCH($D550,'     2022    '!$D$1:$D$1794,0),MATCH(U$1,'     2022    '!$A$1:$AC$1,0))</f>
        <v>1.4G</v>
      </c>
      <c r="V550" s="153" t="str">
        <f>INDEX('     2022    '!$A$1:$AC$1563,MATCH($D550,'     2022    '!$D$1:$D$1794,0),MATCH(V$1,'     2022    '!$A$1:$AC$1,0))</f>
        <v>UN0336</v>
      </c>
      <c r="W550" s="153" t="str">
        <f>INDEX('     2022    '!$A$1:$AC$1563,MATCH($D550,'     2022    '!$D$1:$D$1794,0),MATCH(W$1,'     2022    '!$A$1:$AC$1,0))</f>
        <v>F2</v>
      </c>
      <c r="X550" s="151">
        <f>INDEX('     2022    '!$A$1:$AC$1563,MATCH($D550,'     2022    '!$D$1:$D$1794,0),MATCH(X$1,'     2022    '!$A$1:$AC$1,0))</f>
        <v>23.99</v>
      </c>
      <c r="Y550" s="151">
        <f>INDEX('     2022    '!$A$1:$AC$1563,MATCH($D550,'     2022    '!$D$1:$D$1794,0),MATCH(Y$1,'     2022    '!$A$1:$AC$1,0))</f>
        <v>17.989999999999998</v>
      </c>
      <c r="Z550" s="156">
        <f>INDEX('     2022    '!$A$1:$AC$1563,MATCH($D550,'     2022    '!$D$1:$D$1794,0),MATCH(Z$1,'     2022    '!$A$1:$AC$1,0))</f>
        <v>3.3894000000000001E-2</v>
      </c>
      <c r="AA550" s="153" t="str">
        <f>INDEX('     2022    '!$A$1:$AC$1563,MATCH($D550,'     2022    '!$D$1:$D$1794,0),MATCH(AA$1,'     2022    '!$A$1:$AC$1,0))</f>
        <v>0163-F2-1136</v>
      </c>
      <c r="AB550" s="153" t="str">
        <f>INDEX('     2022    '!$A$1:$AC$1563,MATCH($D550,'     2022    '!$D$1:$D$1794,0),MATCH(AB$1,'     2022    '!$A$1:$AC$1,0))</f>
        <v>GB/HSE-351043</v>
      </c>
      <c r="AC550" s="153" t="str">
        <f>INDEX('     2022    '!$A$1:$AC$1563,MATCH($D550,'     2022    '!$D$1:$D$1794,0),MATCH(AC$1,'     2022    '!$A$1:$AC$1,0))</f>
        <v>7/29/2030</v>
      </c>
    </row>
    <row r="551" spans="1:29">
      <c r="A551" s="32">
        <f t="shared" si="16"/>
        <v>548</v>
      </c>
      <c r="B551" s="68" t="str">
        <f>INDEX('     2022    '!B:B,MATCH(D551,'     2022    '!D:D,0))</f>
        <v/>
      </c>
      <c r="C551" s="204" t="str">
        <f>INDEX('     2022    '!C:C,MATCH(D551,'     2022    '!D:D,0))</f>
        <v>Fountain</v>
      </c>
      <c r="D551" s="205" t="str">
        <f>INDEX('     2022    '!D:D,MATCH(A551,'     2022    '!AF:AF,0))</f>
        <v>CF0122</v>
      </c>
      <c r="E551" s="204" t="str">
        <f>INDEX('     2022    '!$A$1:$BP$1563,MATCH(D551,'     2022    '!$D$1:$D$1794,0),MATCH(E$1,'     2022    '!$A$1:$BH$1,0))</f>
        <v>TEARS OF AN ANGEL. Beautiful colour change silver to gold fountain. RETAIL</v>
      </c>
      <c r="F551" s="206" t="str">
        <f>IFERROR(IF(LEFT(INDEX('     2022    '!AD:AD,MATCH(D551,'     2022    '!D:D,0)),4)="http",HYPERLINK(INDEX('     2022    '!AD:AD,MATCH(D551,'     2022    '!D:D,0)),"Video"),""),"")</f>
        <v>Video</v>
      </c>
      <c r="G551" s="207">
        <f>INDEX('     2022    '!$A$1:$AC$1563,MATCH($D551,'     2022    '!$D$1:$D$1794,0),MATCH(G$1,'     2022    '!$A$1:$AC$1,0))</f>
        <v>0</v>
      </c>
      <c r="H551" s="150"/>
      <c r="I551" s="152">
        <f>INDEX('     2022    '!$A$1:$AC$1563,MATCH($D551,'     2022    '!$D$1:$D$1794,0),MATCH(I$1,'     2022    '!$A$1:$AC$1,0))</f>
        <v>71.95</v>
      </c>
      <c r="J551" s="150"/>
      <c r="K551" s="151">
        <f t="shared" si="17"/>
        <v>6.8069909931680437</v>
      </c>
      <c r="L551" s="152">
        <f>INDEX('     2022    '!$A$1:$AC$1563,MATCH($D551,'     2022    '!$D$1:$D$1794,0),MATCH(L$1,'     2022    '!$A$1:$AC$1,0))</f>
        <v>77.599697322115702</v>
      </c>
      <c r="M551" s="152">
        <f>INDEX('     2022    '!$A$1:$AC$1563,MATCH($D551,'     2022    '!$D$1:$D$1794,0),MATCH(M$1,'     2022    '!$A$1:$AC$1,0))</f>
        <v>81.683891918016528</v>
      </c>
      <c r="N551" s="153" t="str">
        <f>INDEX('     2022    '!$A$1:$AC$1563,MATCH($D551,'     2022    '!$D$1:$D$1794,0),MATCH(N$1,'     2022    '!$A$1:$AC$1,0))</f>
        <v>N/A</v>
      </c>
      <c r="O551" s="154">
        <f>INDEX('     2022    '!$A$1:$AC$1563,MATCH($D551,'     2022    '!$D$1:$D$1794,0),MATCH(O$1,'     2022    '!$A$1:$AC$1,0))</f>
        <v>12</v>
      </c>
      <c r="P551" s="153">
        <f>INDEX('     2022    '!$A$1:$AC$1563,MATCH($D551,'     2022    '!$D$1:$D$1794,0),MATCH(P$1,'     2022    '!$A$1:$AC$1,0))</f>
        <v>90</v>
      </c>
      <c r="Q551" s="153" t="str">
        <f>INDEX('     2022    '!$A$1:$AC$1563,MATCH($D551,'     2022    '!$D$1:$D$1794,0),MATCH(Q$1,'     2022    '!$A$1:$AC$1,0))</f>
        <v>Yes</v>
      </c>
      <c r="R551" s="155">
        <f>INDEX('     2022    '!$A$1:$AC$1563,MATCH($D551,'     2022    '!$D$1:$D$1794,0),MATCH(R$1,'     2022    '!$A$1:$AC$1,0))</f>
        <v>9</v>
      </c>
      <c r="S551" s="155">
        <f>INDEX('     2022    '!$A$1:$AC$1563,MATCH($D551,'     2022    '!$D$1:$D$1794,0),MATCH(S$1,'     2022    '!$A$1:$AC$1,0))</f>
        <v>2.4</v>
      </c>
      <c r="T551" s="155">
        <f>INDEX('     2022    '!$A$1:$AC$1563,MATCH($D551,'     2022    '!$D$1:$D$1794,0),MATCH(T$1,'     2022    '!$A$1:$AC$1,0))</f>
        <v>0.3</v>
      </c>
      <c r="U551" s="154" t="str">
        <f>INDEX('     2022    '!$A$1:$AC$1563,MATCH($D551,'     2022    '!$D$1:$D$1794,0),MATCH(U$1,'     2022    '!$A$1:$AC$1,0))</f>
        <v>1.4G</v>
      </c>
      <c r="V551" s="153" t="str">
        <f>INDEX('     2022    '!$A$1:$AC$1563,MATCH($D551,'     2022    '!$D$1:$D$1794,0),MATCH(V$1,'     2022    '!$A$1:$AC$1,0))</f>
        <v>UN0336</v>
      </c>
      <c r="W551" s="153">
        <f>INDEX('     2022    '!$A$1:$AC$1563,MATCH($D551,'     2022    '!$D$1:$D$1794,0),MATCH(W$1,'     2022    '!$A$1:$AC$1,0))</f>
        <v>0</v>
      </c>
      <c r="X551" s="151">
        <f>INDEX('     2022    '!$A$1:$AC$1563,MATCH($D551,'     2022    '!$D$1:$D$1794,0),MATCH(X$1,'     2022    '!$A$1:$AC$1,0))</f>
        <v>23.99</v>
      </c>
      <c r="Y551" s="151">
        <f>INDEX('     2022    '!$A$1:$AC$1563,MATCH($D551,'     2022    '!$D$1:$D$1794,0),MATCH(Y$1,'     2022    '!$A$1:$AC$1,0))</f>
        <v>17.989999999999998</v>
      </c>
      <c r="Z551" s="156">
        <f>INDEX('     2022    '!$A$1:$AC$1563,MATCH($D551,'     2022    '!$D$1:$D$1794,0),MATCH(Z$1,'     2022    '!$A$1:$AC$1,0))</f>
        <v>3.3894000000000001E-2</v>
      </c>
      <c r="AA551" s="153" t="str">
        <f>INDEX('     2022    '!$A$1:$AC$1563,MATCH($D551,'     2022    '!$D$1:$D$1794,0),MATCH(AA$1,'     2022    '!$A$1:$AC$1,0))</f>
        <v>0163-F2-1136</v>
      </c>
      <c r="AB551" s="153" t="str">
        <f>INDEX('     2022    '!$A$1:$AC$1563,MATCH($D551,'     2022    '!$D$1:$D$1794,0),MATCH(AB$1,'     2022    '!$A$1:$AC$1,0))</f>
        <v>LOM12PIRO1510</v>
      </c>
      <c r="AC551" s="153">
        <f>INDEX('     2022    '!$A$1:$AC$1563,MATCH($D551,'     2022    '!$D$1:$D$1794,0),MATCH(AC$1,'     2022    '!$A$1:$AC$1,0))</f>
        <v>0</v>
      </c>
    </row>
    <row r="552" spans="1:29">
      <c r="A552" s="32">
        <f t="shared" si="16"/>
        <v>549</v>
      </c>
      <c r="B552" s="68" t="str">
        <f>INDEX('     2022    '!B:B,MATCH(D552,'     2022    '!D:D,0))</f>
        <v/>
      </c>
      <c r="C552" s="204" t="str">
        <f>INDEX('     2022    '!C:C,MATCH(D552,'     2022    '!D:D,0))</f>
        <v>Fountain</v>
      </c>
      <c r="D552" s="205" t="str">
        <f>INDEX('     2022    '!D:D,MATCH(A552,'     2022    '!AF:AF,0))</f>
        <v>CF0010</v>
      </c>
      <c r="E552" s="204" t="str">
        <f>INDEX('     2022    '!$A$1:$BP$1563,MATCH(D552,'     2022    '!$D$1:$D$1794,0),MATCH(E$1,'     2022    '!$A$1:$BH$1,0))</f>
        <v>60sec 8m Silver fountain with blue tips</v>
      </c>
      <c r="F552" s="206" t="str">
        <f>IFERROR(IF(LEFT(INDEX('     2022    '!AD:AD,MATCH(D552,'     2022    '!D:D,0)),4)="http",HYPERLINK(INDEX('     2022    '!AD:AD,MATCH(D552,'     2022    '!D:D,0)),"Video"),""),"")</f>
        <v>Video</v>
      </c>
      <c r="G552" s="207">
        <f>INDEX('     2022    '!$A$1:$AC$1563,MATCH($D552,'     2022    '!$D$1:$D$1794,0),MATCH(G$1,'     2022    '!$A$1:$AC$1,0))</f>
        <v>43</v>
      </c>
      <c r="H552" s="150"/>
      <c r="I552" s="152">
        <f>INDEX('     2022    '!$A$1:$AC$1563,MATCH($D552,'     2022    '!$D$1:$D$1794,0),MATCH(I$1,'     2022    '!$A$1:$AC$1,0))</f>
        <v>92.78</v>
      </c>
      <c r="J552" s="150"/>
      <c r="K552" s="151">
        <f t="shared" si="17"/>
        <v>16.293211708568123</v>
      </c>
      <c r="L552" s="152">
        <f>INDEX('     2022    '!$A$1:$AC$1563,MATCH($D552,'     2022    '!$D$1:$D$1794,0),MATCH(L$1,'     2022    '!$A$1:$AC$1,0))</f>
        <v>94.635599999999997</v>
      </c>
      <c r="M552" s="152">
        <f>INDEX('     2022    '!$A$1:$AC$1563,MATCH($D552,'     2022    '!$D$1:$D$1794,0),MATCH(M$1,'     2022    '!$A$1:$AC$1,0))</f>
        <v>97.759270251408736</v>
      </c>
      <c r="N552" s="153" t="str">
        <f>INDEX('     2022    '!$A$1:$AC$1563,MATCH($D552,'     2022    '!$D$1:$D$1794,0),MATCH(N$1,'     2022    '!$A$1:$AC$1,0))</f>
        <v>N/A</v>
      </c>
      <c r="O552" s="154">
        <f>INDEX('     2022    '!$A$1:$AC$1563,MATCH($D552,'     2022    '!$D$1:$D$1794,0),MATCH(O$1,'     2022    '!$A$1:$AC$1,0))</f>
        <v>6</v>
      </c>
      <c r="P552" s="153">
        <f>INDEX('     2022    '!$A$1:$AC$1563,MATCH($D552,'     2022    '!$D$1:$D$1794,0),MATCH(P$1,'     2022    '!$A$1:$AC$1,0))</f>
        <v>60</v>
      </c>
      <c r="Q552" s="153" t="str">
        <f>INDEX('     2022    '!$A$1:$AC$1563,MATCH($D552,'     2022    '!$D$1:$D$1794,0),MATCH(Q$1,'     2022    '!$A$1:$AC$1,0))</f>
        <v>Yes</v>
      </c>
      <c r="R552" s="155">
        <f>INDEX('     2022    '!$A$1:$AC$1563,MATCH($D552,'     2022    '!$D$1:$D$1794,0),MATCH(R$1,'     2022    '!$A$1:$AC$1,0))</f>
        <v>13.7</v>
      </c>
      <c r="S552" s="155">
        <f>INDEX('     2022    '!$A$1:$AC$1563,MATCH($D552,'     2022    '!$D$1:$D$1794,0),MATCH(S$1,'     2022    '!$A$1:$AC$1,0))</f>
        <v>2.88</v>
      </c>
      <c r="T552" s="155">
        <f>INDEX('     2022    '!$A$1:$AC$1563,MATCH($D552,'     2022    '!$D$1:$D$1794,0),MATCH(T$1,'     2022    '!$A$1:$AC$1,0))</f>
        <v>0.3</v>
      </c>
      <c r="U552" s="154" t="str">
        <f>INDEX('     2022    '!$A$1:$AC$1563,MATCH($D552,'     2022    '!$D$1:$D$1794,0),MATCH(U$1,'     2022    '!$A$1:$AC$1,0))</f>
        <v>1.4G</v>
      </c>
      <c r="V552" s="153" t="str">
        <f>INDEX('     2022    '!$A$1:$AC$1563,MATCH($D552,'     2022    '!$D$1:$D$1794,0),MATCH(V$1,'     2022    '!$A$1:$AC$1,0))</f>
        <v>UN0336</v>
      </c>
      <c r="W552" s="153" t="str">
        <f>INDEX('     2022    '!$A$1:$AC$1563,MATCH($D552,'     2022    '!$D$1:$D$1794,0),MATCH(W$1,'     2022    '!$A$1:$AC$1,0))</f>
        <v>T2</v>
      </c>
      <c r="X552" s="151" t="str">
        <f>INDEX('     2022    '!$A$1:$AC$1563,MATCH($D552,'     2022    '!$D$1:$D$1794,0),MATCH(X$1,'     2022    '!$A$1:$AC$1,0))</f>
        <v/>
      </c>
      <c r="Y552" s="151" t="str">
        <f>INDEX('     2022    '!$A$1:$AC$1563,MATCH($D552,'     2022    '!$D$1:$D$1794,0),MATCH(Y$1,'     2022    '!$A$1:$AC$1,0))</f>
        <v/>
      </c>
      <c r="Z552" s="156">
        <f>INDEX('     2022    '!$A$1:$AC$1563,MATCH($D552,'     2022    '!$D$1:$D$1794,0),MATCH(Z$1,'     2022    '!$A$1:$AC$1,0))</f>
        <v>2.4E-2</v>
      </c>
      <c r="AA552" s="153" t="str">
        <f>INDEX('     2022    '!$A$1:$AC$1563,MATCH($D552,'     2022    '!$D$1:$D$1794,0),MATCH(AA$1,'     2022    '!$A$1:$AC$1,0))</f>
        <v>0163-T2-1142</v>
      </c>
      <c r="AB552" s="153" t="str">
        <f>INDEX('     2022    '!$A$1:$AC$1563,MATCH($D552,'     2022    '!$D$1:$D$1794,0),MATCH(AB$1,'     2022    '!$A$1:$AC$1,0))</f>
        <v>GB/HSE-340716</v>
      </c>
      <c r="AC552" s="153" t="str">
        <f>INDEX('     2022    '!$A$1:$AC$1563,MATCH($D552,'     2022    '!$D$1:$D$1794,0),MATCH(AC$1,'     2022    '!$A$1:$AC$1,0))</f>
        <v>8/3/2027</v>
      </c>
    </row>
    <row r="553" spans="1:29">
      <c r="A553" s="32">
        <f t="shared" si="16"/>
        <v>550</v>
      </c>
      <c r="B553" s="68" t="str">
        <f>INDEX('     2022    '!B:B,MATCH(D553,'     2022    '!D:D,0))</f>
        <v/>
      </c>
      <c r="C553" s="204" t="str">
        <f>INDEX('     2022    '!C:C,MATCH(D553,'     2022    '!D:D,0))</f>
        <v>Fountain</v>
      </c>
      <c r="D553" s="205" t="str">
        <f>INDEX('     2022    '!D:D,MATCH(A553,'     2022    '!AF:AF,0))</f>
        <v>CF0042</v>
      </c>
      <c r="E553" s="204" t="str">
        <f>INDEX('     2022    '!$A$1:$BP$1563,MATCH(D553,'     2022    '!$D$1:$D$1794,0),MATCH(E$1,'     2022    '!$A$1:$BH$1,0))</f>
        <v>60sec 8m. 3 colour fountain</v>
      </c>
      <c r="F553" s="206" t="str">
        <f>IFERROR(IF(LEFT(INDEX('     2022    '!AD:AD,MATCH(D553,'     2022    '!D:D,0)),4)="http",HYPERLINK(INDEX('     2022    '!AD:AD,MATCH(D553,'     2022    '!D:D,0)),"Video"),""),"")</f>
        <v>Video</v>
      </c>
      <c r="G553" s="207">
        <f>INDEX('     2022    '!$A$1:$AC$1563,MATCH($D553,'     2022    '!$D$1:$D$1794,0),MATCH(G$1,'     2022    '!$A$1:$AC$1,0))</f>
        <v>2</v>
      </c>
      <c r="H553" s="150"/>
      <c r="I553" s="152">
        <f>INDEX('     2022    '!$A$1:$AC$1563,MATCH($D553,'     2022    '!$D$1:$D$1794,0),MATCH(I$1,'     2022    '!$A$1:$AC$1,0))</f>
        <v>92.53</v>
      </c>
      <c r="J553" s="150"/>
      <c r="K553" s="151">
        <f t="shared" si="17"/>
        <v>16.293211708568123</v>
      </c>
      <c r="L553" s="152">
        <f>INDEX('     2022    '!$A$1:$AC$1563,MATCH($D553,'     2022    '!$D$1:$D$1794,0),MATCH(L$1,'     2022    '!$A$1:$AC$1,0))</f>
        <v>94.380600000000001</v>
      </c>
      <c r="M553" s="152">
        <f>INDEX('     2022    '!$A$1:$AC$1563,MATCH($D553,'     2022    '!$D$1:$D$1794,0),MATCH(M$1,'     2022    '!$A$1:$AC$1,0))</f>
        <v>97.759270251408736</v>
      </c>
      <c r="N553" s="153" t="str">
        <f>INDEX('     2022    '!$A$1:$AC$1563,MATCH($D553,'     2022    '!$D$1:$D$1794,0),MATCH(N$1,'     2022    '!$A$1:$AC$1,0))</f>
        <v>N/A</v>
      </c>
      <c r="O553" s="154">
        <f>INDEX('     2022    '!$A$1:$AC$1563,MATCH($D553,'     2022    '!$D$1:$D$1794,0),MATCH(O$1,'     2022    '!$A$1:$AC$1,0))</f>
        <v>6</v>
      </c>
      <c r="P553" s="153">
        <f>INDEX('     2022    '!$A$1:$AC$1563,MATCH($D553,'     2022    '!$D$1:$D$1794,0),MATCH(P$1,'     2022    '!$A$1:$AC$1,0))</f>
        <v>60</v>
      </c>
      <c r="Q553" s="153" t="str">
        <f>INDEX('     2022    '!$A$1:$AC$1563,MATCH($D553,'     2022    '!$D$1:$D$1794,0),MATCH(Q$1,'     2022    '!$A$1:$AC$1,0))</f>
        <v>Yes</v>
      </c>
      <c r="R553" s="155">
        <f>INDEX('     2022    '!$A$1:$AC$1563,MATCH($D553,'     2022    '!$D$1:$D$1794,0),MATCH(R$1,'     2022    '!$A$1:$AC$1,0))</f>
        <v>10</v>
      </c>
      <c r="S553" s="155">
        <f>INDEX('     2022    '!$A$1:$AC$1563,MATCH($D553,'     2022    '!$D$1:$D$1794,0),MATCH(S$1,'     2022    '!$A$1:$AC$1,0))</f>
        <v>3.2</v>
      </c>
      <c r="T553" s="155">
        <f>INDEX('     2022    '!$A$1:$AC$1563,MATCH($D553,'     2022    '!$D$1:$D$1794,0),MATCH(T$1,'     2022    '!$A$1:$AC$1,0))</f>
        <v>0.3</v>
      </c>
      <c r="U553" s="154" t="str">
        <f>INDEX('     2022    '!$A$1:$AC$1563,MATCH($D553,'     2022    '!$D$1:$D$1794,0),MATCH(U$1,'     2022    '!$A$1:$AC$1,0))</f>
        <v>1.4G</v>
      </c>
      <c r="V553" s="153" t="str">
        <f>INDEX('     2022    '!$A$1:$AC$1563,MATCH($D553,'     2022    '!$D$1:$D$1794,0),MATCH(V$1,'     2022    '!$A$1:$AC$1,0))</f>
        <v>UN0336</v>
      </c>
      <c r="W553" s="153" t="str">
        <f>INDEX('     2022    '!$A$1:$AC$1563,MATCH($D553,'     2022    '!$D$1:$D$1794,0),MATCH(W$1,'     2022    '!$A$1:$AC$1,0))</f>
        <v>T2</v>
      </c>
      <c r="X553" s="151" t="str">
        <f>INDEX('     2022    '!$A$1:$AC$1563,MATCH($D553,'     2022    '!$D$1:$D$1794,0),MATCH(X$1,'     2022    '!$A$1:$AC$1,0))</f>
        <v/>
      </c>
      <c r="Y553" s="151" t="str">
        <f>INDEX('     2022    '!$A$1:$AC$1563,MATCH($D553,'     2022    '!$D$1:$D$1794,0),MATCH(Y$1,'     2022    '!$A$1:$AC$1,0))</f>
        <v/>
      </c>
      <c r="Z553" s="156">
        <f>INDEX('     2022    '!$A$1:$AC$1563,MATCH($D553,'     2022    '!$D$1:$D$1794,0),MATCH(Z$1,'     2022    '!$A$1:$AC$1,0))</f>
        <v>2.4E-2</v>
      </c>
      <c r="AA553" s="153" t="str">
        <f>INDEX('     2022    '!$A$1:$AC$1563,MATCH($D553,'     2022    '!$D$1:$D$1794,0),MATCH(AA$1,'     2022    '!$A$1:$AC$1,0))</f>
        <v>0163-T2-1142</v>
      </c>
      <c r="AB553" s="153" t="str">
        <f>INDEX('     2022    '!$A$1:$AC$1563,MATCH($D553,'     2022    '!$D$1:$D$1794,0),MATCH(AB$1,'     2022    '!$A$1:$AC$1,0))</f>
        <v>GB/HSE-345297</v>
      </c>
      <c r="AC553" s="153" t="str">
        <f>INDEX('     2022    '!$A$1:$AC$1563,MATCH($D553,'     2022    '!$D$1:$D$1794,0),MATCH(AC$1,'     2022    '!$A$1:$AC$1,0))</f>
        <v>10/9/2028</v>
      </c>
    </row>
    <row r="554" spans="1:29">
      <c r="A554" s="32">
        <f t="shared" si="16"/>
        <v>551</v>
      </c>
      <c r="B554" s="68" t="str">
        <f>INDEX('     2022    '!B:B,MATCH(D554,'     2022    '!D:D,0))</f>
        <v/>
      </c>
      <c r="C554" s="204" t="str">
        <f>INDEX('     2022    '!C:C,MATCH(D554,'     2022    '!D:D,0))</f>
        <v>Lance Rope</v>
      </c>
      <c r="D554" s="205" t="str">
        <f>INDEX('     2022    '!D:D,MATCH(A554,'     2022    '!AF:AF,0))</f>
        <v>CLW04</v>
      </c>
      <c r="E554" s="204" t="str">
        <f>INDEX('     2022    '!$A$1:$BP$1563,MATCH(D554,'     2022    '!$D$1:$D$1794,0),MATCH(E$1,'     2022    '!$A$1:$BH$1,0))</f>
        <v>Lance Rope - Blue</v>
      </c>
      <c r="F554" s="206" t="str">
        <f>IFERROR(IF(LEFT(INDEX('     2022    '!AD:AD,MATCH(D554,'     2022    '!D:D,0)),4)="http",HYPERLINK(INDEX('     2022    '!AD:AD,MATCH(D554,'     2022    '!D:D,0)),"Video"),""),"")</f>
        <v/>
      </c>
      <c r="G554" s="207">
        <f>INDEX('     2022    '!$A$1:$AC$1563,MATCH($D554,'     2022    '!$D$1:$D$1794,0),MATCH(G$1,'     2022    '!$A$1:$AC$1,0))</f>
        <v>5</v>
      </c>
      <c r="H554" s="150"/>
      <c r="I554" s="152">
        <f>INDEX('     2022    '!$A$1:$AC$1563,MATCH($D554,'     2022    '!$D$1:$D$1794,0),MATCH(I$1,'     2022    '!$A$1:$AC$1,0))</f>
        <v>189.33</v>
      </c>
      <c r="J554" s="150"/>
      <c r="K554" s="151">
        <f t="shared" si="17"/>
        <v>198.79999999999998</v>
      </c>
      <c r="L554" s="152">
        <f>INDEX('     2022    '!$A$1:$AC$1563,MATCH($D554,'     2022    '!$D$1:$D$1794,0),MATCH(L$1,'     2022    '!$A$1:$AC$1,0))</f>
        <v>193.11660000000001</v>
      </c>
      <c r="M554" s="152">
        <f>INDEX('     2022    '!$A$1:$AC$1563,MATCH($D554,'     2022    '!$D$1:$D$1794,0),MATCH(M$1,'     2022    '!$A$1:$AC$1,0))</f>
        <v>198.79999999999998</v>
      </c>
      <c r="N554" s="153" t="str">
        <f>INDEX('     2022    '!$A$1:$AC$1563,MATCH($D554,'     2022    '!$D$1:$D$1794,0),MATCH(N$1,'     2022    '!$A$1:$AC$1,0))</f>
        <v>50mm</v>
      </c>
      <c r="O554" s="154">
        <f>INDEX('     2022    '!$A$1:$AC$1563,MATCH($D554,'     2022    '!$D$1:$D$1794,0),MATCH(O$1,'     2022    '!$A$1:$AC$1,0))</f>
        <v>1</v>
      </c>
      <c r="P554" s="153">
        <f>INDEX('     2022    '!$A$1:$AC$1563,MATCH($D554,'     2022    '!$D$1:$D$1794,0),MATCH(P$1,'     2022    '!$A$1:$AC$1,0))</f>
        <v>60</v>
      </c>
      <c r="Q554" s="153" t="str">
        <f>INDEX('     2022    '!$A$1:$AC$1563,MATCH($D554,'     2022    '!$D$1:$D$1794,0),MATCH(Q$1,'     2022    '!$A$1:$AC$1,0))</f>
        <v>Yes</v>
      </c>
      <c r="R554" s="155">
        <f>INDEX('     2022    '!$A$1:$AC$1563,MATCH($D554,'     2022    '!$D$1:$D$1794,0),MATCH(R$1,'     2022    '!$A$1:$AC$1,0))</f>
        <v>20</v>
      </c>
      <c r="S554" s="155">
        <f>INDEX('     2022    '!$A$1:$AC$1563,MATCH($D554,'     2022    '!$D$1:$D$1794,0),MATCH(S$1,'     2022    '!$A$1:$AC$1,0))</f>
        <v>6</v>
      </c>
      <c r="T554" s="155">
        <f>INDEX('     2022    '!$A$1:$AC$1563,MATCH($D554,'     2022    '!$D$1:$D$1794,0),MATCH(T$1,'     2022    '!$A$1:$AC$1,0))</f>
        <v>2.8</v>
      </c>
      <c r="U554" s="154" t="str">
        <f>INDEX('     2022    '!$A$1:$AC$1563,MATCH($D554,'     2022    '!$D$1:$D$1794,0),MATCH(U$1,'     2022    '!$A$1:$AC$1,0))</f>
        <v>1.4G</v>
      </c>
      <c r="V554" s="153" t="str">
        <f>INDEX('     2022    '!$A$1:$AC$1563,MATCH($D554,'     2022    '!$D$1:$D$1794,0),MATCH(V$1,'     2022    '!$A$1:$AC$1,0))</f>
        <v>UN0336</v>
      </c>
      <c r="W554" s="153" t="str">
        <f>INDEX('     2022    '!$A$1:$AC$1563,MATCH($D554,'     2022    '!$D$1:$D$1794,0),MATCH(W$1,'     2022    '!$A$1:$AC$1,0))</f>
        <v>F4</v>
      </c>
      <c r="X554" s="151" t="str">
        <f>INDEX('     2022    '!$A$1:$AC$1563,MATCH($D554,'     2022    '!$D$1:$D$1794,0),MATCH(X$1,'     2022    '!$A$1:$AC$1,0))</f>
        <v/>
      </c>
      <c r="Y554" s="151" t="str">
        <f>INDEX('     2022    '!$A$1:$AC$1563,MATCH($D554,'     2022    '!$D$1:$D$1794,0),MATCH(Y$1,'     2022    '!$A$1:$AC$1,0))</f>
        <v/>
      </c>
      <c r="Z554" s="156">
        <f>INDEX('     2022    '!$A$1:$AC$1563,MATCH($D554,'     2022    '!$D$1:$D$1794,0),MATCH(Z$1,'     2022    '!$A$1:$AC$1,0))</f>
        <v>4.4900000000000002E-2</v>
      </c>
      <c r="AA554" s="153" t="str">
        <f>INDEX('     2022    '!$A$1:$AC$1563,MATCH($D554,'     2022    '!$D$1:$D$1794,0),MATCH(AA$1,'     2022    '!$A$1:$AC$1,0))</f>
        <v>1008-F4-69252799</v>
      </c>
      <c r="AB554" s="153" t="str">
        <f>INDEX('     2022    '!$A$1:$AC$1563,MATCH($D554,'     2022    '!$D$1:$D$1794,0),MATCH(AB$1,'     2022    '!$A$1:$AC$1,0))</f>
        <v>GB/HSE-340711</v>
      </c>
      <c r="AC554" s="153" t="str">
        <f>INDEX('     2022    '!$A$1:$AC$1563,MATCH($D554,'     2022    '!$D$1:$D$1794,0),MATCH(AC$1,'     2022    '!$A$1:$AC$1,0))</f>
        <v>8/3/2027</v>
      </c>
    </row>
    <row r="555" spans="1:29">
      <c r="A555" s="32">
        <f t="shared" si="16"/>
        <v>552</v>
      </c>
      <c r="B555" s="68" t="str">
        <f>INDEX('     2022    '!B:B,MATCH(D555,'     2022    '!D:D,0))</f>
        <v/>
      </c>
      <c r="C555" s="204" t="str">
        <f>INDEX('     2022    '!C:C,MATCH(D555,'     2022    '!D:D,0))</f>
        <v>Lance Rope</v>
      </c>
      <c r="D555" s="205" t="str">
        <f>INDEX('     2022    '!D:D,MATCH(A555,'     2022    '!AF:AF,0))</f>
        <v>CLW03</v>
      </c>
      <c r="E555" s="204" t="str">
        <f>INDEX('     2022    '!$A$1:$BP$1563,MATCH(D555,'     2022    '!$D$1:$D$1794,0),MATCH(E$1,'     2022    '!$A$1:$BH$1,0))</f>
        <v>Lance Rope - Silver</v>
      </c>
      <c r="F555" s="206" t="str">
        <f>IFERROR(IF(LEFT(INDEX('     2022    '!AD:AD,MATCH(D555,'     2022    '!D:D,0)),4)="http",HYPERLINK(INDEX('     2022    '!AD:AD,MATCH(D555,'     2022    '!D:D,0)),"Video"),""),"")</f>
        <v/>
      </c>
      <c r="G555" s="207">
        <f>INDEX('     2022    '!$A$1:$AC$1563,MATCH($D555,'     2022    '!$D$1:$D$1794,0),MATCH(G$1,'     2022    '!$A$1:$AC$1,0))</f>
        <v>7</v>
      </c>
      <c r="H555" s="150"/>
      <c r="I555" s="152">
        <f>INDEX('     2022    '!$A$1:$AC$1563,MATCH($D555,'     2022    '!$D$1:$D$1794,0),MATCH(I$1,'     2022    '!$A$1:$AC$1,0))</f>
        <v>201.22</v>
      </c>
      <c r="J555" s="150"/>
      <c r="K555" s="151">
        <f t="shared" si="17"/>
        <v>211.29</v>
      </c>
      <c r="L555" s="152">
        <f>INDEX('     2022    '!$A$1:$AC$1563,MATCH($D555,'     2022    '!$D$1:$D$1794,0),MATCH(L$1,'     2022    '!$A$1:$AC$1,0))</f>
        <v>205.24440000000001</v>
      </c>
      <c r="M555" s="152">
        <f>INDEX('     2022    '!$A$1:$AC$1563,MATCH($D555,'     2022    '!$D$1:$D$1794,0),MATCH(M$1,'     2022    '!$A$1:$AC$1,0))</f>
        <v>211.29</v>
      </c>
      <c r="N555" s="153" t="str">
        <f>INDEX('     2022    '!$A$1:$AC$1563,MATCH($D555,'     2022    '!$D$1:$D$1794,0),MATCH(N$1,'     2022    '!$A$1:$AC$1,0))</f>
        <v>50mm</v>
      </c>
      <c r="O555" s="154">
        <f>INDEX('     2022    '!$A$1:$AC$1563,MATCH($D555,'     2022    '!$D$1:$D$1794,0),MATCH(O$1,'     2022    '!$A$1:$AC$1,0))</f>
        <v>1</v>
      </c>
      <c r="P555" s="153">
        <f>INDEX('     2022    '!$A$1:$AC$1563,MATCH($D555,'     2022    '!$D$1:$D$1794,0),MATCH(P$1,'     2022    '!$A$1:$AC$1,0))</f>
        <v>60</v>
      </c>
      <c r="Q555" s="153" t="str">
        <f>INDEX('     2022    '!$A$1:$AC$1563,MATCH($D555,'     2022    '!$D$1:$D$1794,0),MATCH(Q$1,'     2022    '!$A$1:$AC$1,0))</f>
        <v>Yes</v>
      </c>
      <c r="R555" s="155">
        <f>INDEX('     2022    '!$A$1:$AC$1563,MATCH($D555,'     2022    '!$D$1:$D$1794,0),MATCH(R$1,'     2022    '!$A$1:$AC$1,0))</f>
        <v>16</v>
      </c>
      <c r="S555" s="155">
        <f>INDEX('     2022    '!$A$1:$AC$1563,MATCH($D555,'     2022    '!$D$1:$D$1794,0),MATCH(S$1,'     2022    '!$A$1:$AC$1,0))</f>
        <v>6</v>
      </c>
      <c r="T555" s="155">
        <f>INDEX('     2022    '!$A$1:$AC$1563,MATCH($D555,'     2022    '!$D$1:$D$1794,0),MATCH(T$1,'     2022    '!$A$1:$AC$1,0))</f>
        <v>2.8</v>
      </c>
      <c r="U555" s="154" t="str">
        <f>INDEX('     2022    '!$A$1:$AC$1563,MATCH($D555,'     2022    '!$D$1:$D$1794,0),MATCH(U$1,'     2022    '!$A$1:$AC$1,0))</f>
        <v>1.4G</v>
      </c>
      <c r="V555" s="153" t="str">
        <f>INDEX('     2022    '!$A$1:$AC$1563,MATCH($D555,'     2022    '!$D$1:$D$1794,0),MATCH(V$1,'     2022    '!$A$1:$AC$1,0))</f>
        <v>UN0336</v>
      </c>
      <c r="W555" s="153" t="str">
        <f>INDEX('     2022    '!$A$1:$AC$1563,MATCH($D555,'     2022    '!$D$1:$D$1794,0),MATCH(W$1,'     2022    '!$A$1:$AC$1,0))</f>
        <v>F4</v>
      </c>
      <c r="X555" s="151" t="str">
        <f>INDEX('     2022    '!$A$1:$AC$1563,MATCH($D555,'     2022    '!$D$1:$D$1794,0),MATCH(X$1,'     2022    '!$A$1:$AC$1,0))</f>
        <v/>
      </c>
      <c r="Y555" s="151" t="str">
        <f>INDEX('     2022    '!$A$1:$AC$1563,MATCH($D555,'     2022    '!$D$1:$D$1794,0),MATCH(Y$1,'     2022    '!$A$1:$AC$1,0))</f>
        <v/>
      </c>
      <c r="Z555" s="156">
        <f>INDEX('     2022    '!$A$1:$AC$1563,MATCH($D555,'     2022    '!$D$1:$D$1794,0),MATCH(Z$1,'     2022    '!$A$1:$AC$1,0))</f>
        <v>4.36E-2</v>
      </c>
      <c r="AA555" s="153" t="str">
        <f>INDEX('     2022    '!$A$1:$AC$1563,MATCH($D555,'     2022    '!$D$1:$D$1794,0),MATCH(AA$1,'     2022    '!$A$1:$AC$1,0))</f>
        <v>1008-F4-69252799</v>
      </c>
      <c r="AB555" s="153" t="str">
        <f>INDEX('     2022    '!$A$1:$AC$1563,MATCH($D555,'     2022    '!$D$1:$D$1794,0),MATCH(AB$1,'     2022    '!$A$1:$AC$1,0))</f>
        <v>GB/HSE-340710</v>
      </c>
      <c r="AC555" s="153" t="str">
        <f>INDEX('     2022    '!$A$1:$AC$1563,MATCH($D555,'     2022    '!$D$1:$D$1794,0),MATCH(AC$1,'     2022    '!$A$1:$AC$1,0))</f>
        <v>8/3/2027</v>
      </c>
    </row>
    <row r="556" spans="1:29">
      <c r="A556" s="32">
        <f t="shared" si="16"/>
        <v>553</v>
      </c>
      <c r="B556" s="68" t="str">
        <f>INDEX('     2022    '!B:B,MATCH(D556,'     2022    '!D:D,0))</f>
        <v/>
      </c>
      <c r="C556" s="204" t="str">
        <f>INDEX('     2022    '!C:C,MATCH(D556,'     2022    '!D:D,0))</f>
        <v>Lance Rope</v>
      </c>
      <c r="D556" s="205" t="str">
        <f>INDEX('     2022    '!D:D,MATCH(A556,'     2022    '!AF:AF,0))</f>
        <v>CLW06</v>
      </c>
      <c r="E556" s="204" t="str">
        <f>INDEX('     2022    '!$A$1:$BP$1563,MATCH(D556,'     2022    '!$D$1:$D$1794,0),MATCH(E$1,'     2022    '!$A$1:$BH$1,0))</f>
        <v>Lance Rope - Purple to green</v>
      </c>
      <c r="F556" s="206" t="str">
        <f>IFERROR(IF(LEFT(INDEX('     2022    '!AD:AD,MATCH(D556,'     2022    '!D:D,0)),4)="http",HYPERLINK(INDEX('     2022    '!AD:AD,MATCH(D556,'     2022    '!D:D,0)),"Video"),""),"")</f>
        <v/>
      </c>
      <c r="G556" s="207">
        <f>INDEX('     2022    '!$A$1:$AC$1563,MATCH($D556,'     2022    '!$D$1:$D$1794,0),MATCH(G$1,'     2022    '!$A$1:$AC$1,0))</f>
        <v>0</v>
      </c>
      <c r="H556" s="150"/>
      <c r="I556" s="152">
        <f>INDEX('     2022    '!$A$1:$AC$1563,MATCH($D556,'     2022    '!$D$1:$D$1794,0),MATCH(I$1,'     2022    '!$A$1:$AC$1,0))</f>
        <v>204.42</v>
      </c>
      <c r="J556" s="150"/>
      <c r="K556" s="151">
        <f t="shared" si="17"/>
        <v>214.64999999999998</v>
      </c>
      <c r="L556" s="152">
        <f>INDEX('     2022    '!$A$1:$AC$1563,MATCH($D556,'     2022    '!$D$1:$D$1794,0),MATCH(L$1,'     2022    '!$A$1:$AC$1,0))</f>
        <v>208.50839999999999</v>
      </c>
      <c r="M556" s="152">
        <f>INDEX('     2022    '!$A$1:$AC$1563,MATCH($D556,'     2022    '!$D$1:$D$1794,0),MATCH(M$1,'     2022    '!$A$1:$AC$1,0))</f>
        <v>214.64999999999998</v>
      </c>
      <c r="N556" s="153" t="str">
        <f>INDEX('     2022    '!$A$1:$AC$1563,MATCH($D556,'     2022    '!$D$1:$D$1794,0),MATCH(N$1,'     2022    '!$A$1:$AC$1,0))</f>
        <v>50mm</v>
      </c>
      <c r="O556" s="154">
        <f>INDEX('     2022    '!$A$1:$AC$1563,MATCH($D556,'     2022    '!$D$1:$D$1794,0),MATCH(O$1,'     2022    '!$A$1:$AC$1,0))</f>
        <v>1</v>
      </c>
      <c r="P556" s="153">
        <f>INDEX('     2022    '!$A$1:$AC$1563,MATCH($D556,'     2022    '!$D$1:$D$1794,0),MATCH(P$1,'     2022    '!$A$1:$AC$1,0))</f>
        <v>60</v>
      </c>
      <c r="Q556" s="153" t="str">
        <f>INDEX('     2022    '!$A$1:$AC$1563,MATCH($D556,'     2022    '!$D$1:$D$1794,0),MATCH(Q$1,'     2022    '!$A$1:$AC$1,0))</f>
        <v>Yes</v>
      </c>
      <c r="R556" s="155">
        <f>INDEX('     2022    '!$A$1:$AC$1563,MATCH($D556,'     2022    '!$D$1:$D$1794,0),MATCH(R$1,'     2022    '!$A$1:$AC$1,0))</f>
        <v>18</v>
      </c>
      <c r="S556" s="155">
        <f>INDEX('     2022    '!$A$1:$AC$1563,MATCH($D556,'     2022    '!$D$1:$D$1794,0),MATCH(S$1,'     2022    '!$A$1:$AC$1,0))</f>
        <v>6</v>
      </c>
      <c r="T556" s="155">
        <f>INDEX('     2022    '!$A$1:$AC$1563,MATCH($D556,'     2022    '!$D$1:$D$1794,0),MATCH(T$1,'     2022    '!$A$1:$AC$1,0))</f>
        <v>2.8</v>
      </c>
      <c r="U556" s="154" t="str">
        <f>INDEX('     2022    '!$A$1:$AC$1563,MATCH($D556,'     2022    '!$D$1:$D$1794,0),MATCH(U$1,'     2022    '!$A$1:$AC$1,0))</f>
        <v>1.4G</v>
      </c>
      <c r="V556" s="153" t="str">
        <f>INDEX('     2022    '!$A$1:$AC$1563,MATCH($D556,'     2022    '!$D$1:$D$1794,0),MATCH(V$1,'     2022    '!$A$1:$AC$1,0))</f>
        <v>UN0336</v>
      </c>
      <c r="W556" s="153" t="str">
        <f>INDEX('     2022    '!$A$1:$AC$1563,MATCH($D556,'     2022    '!$D$1:$D$1794,0),MATCH(W$1,'     2022    '!$A$1:$AC$1,0))</f>
        <v>F4</v>
      </c>
      <c r="X556" s="151" t="str">
        <f>INDEX('     2022    '!$A$1:$AC$1563,MATCH($D556,'     2022    '!$D$1:$D$1794,0),MATCH(X$1,'     2022    '!$A$1:$AC$1,0))</f>
        <v/>
      </c>
      <c r="Y556" s="151" t="str">
        <f>INDEX('     2022    '!$A$1:$AC$1563,MATCH($D556,'     2022    '!$D$1:$D$1794,0),MATCH(Y$1,'     2022    '!$A$1:$AC$1,0))</f>
        <v/>
      </c>
      <c r="Z556" s="156">
        <f>INDEX('     2022    '!$A$1:$AC$1563,MATCH($D556,'     2022    '!$D$1:$D$1794,0),MATCH(Z$1,'     2022    '!$A$1:$AC$1,0))</f>
        <v>4.4900000000000002E-2</v>
      </c>
      <c r="AA556" s="153" t="str">
        <f>INDEX('     2022    '!$A$1:$AC$1563,MATCH($D556,'     2022    '!$D$1:$D$1794,0),MATCH(AA$1,'     2022    '!$A$1:$AC$1,0))</f>
        <v>1008-F4-69252799</v>
      </c>
      <c r="AB556" s="153" t="str">
        <f>INDEX('     2022    '!$A$1:$AC$1563,MATCH($D556,'     2022    '!$D$1:$D$1794,0),MATCH(AB$1,'     2022    '!$A$1:$AC$1,0))</f>
        <v>GB/HSE-340713</v>
      </c>
      <c r="AC556" s="153" t="str">
        <f>INDEX('     2022    '!$A$1:$AC$1563,MATCH($D556,'     2022    '!$D$1:$D$1794,0),MATCH(AC$1,'     2022    '!$A$1:$AC$1,0))</f>
        <v>8/3/2027</v>
      </c>
    </row>
    <row r="557" spans="1:29">
      <c r="A557" s="32">
        <f t="shared" si="16"/>
        <v>554</v>
      </c>
      <c r="B557" s="68" t="str">
        <f>INDEX('     2022    '!B:B,MATCH(D557,'     2022    '!D:D,0))</f>
        <v/>
      </c>
      <c r="C557" s="204" t="str">
        <f>INDEX('     2022    '!C:C,MATCH(D557,'     2022    '!D:D,0))</f>
        <v>Lance Rope</v>
      </c>
      <c r="D557" s="205" t="str">
        <f>INDEX('     2022    '!D:D,MATCH(A557,'     2022    '!AF:AF,0))</f>
        <v>CLW01</v>
      </c>
      <c r="E557" s="204" t="str">
        <f>INDEX('     2022    '!$A$1:$BP$1563,MATCH(D557,'     2022    '!$D$1:$D$1794,0),MATCH(E$1,'     2022    '!$A$1:$BH$1,0))</f>
        <v>Lance Rope - Red</v>
      </c>
      <c r="F557" s="206" t="str">
        <f>IFERROR(IF(LEFT(INDEX('     2022    '!AD:AD,MATCH(D557,'     2022    '!D:D,0)),4)="http",HYPERLINK(INDEX('     2022    '!AD:AD,MATCH(D557,'     2022    '!D:D,0)),"Video"),""),"")</f>
        <v/>
      </c>
      <c r="G557" s="207">
        <f>INDEX('     2022    '!$A$1:$AC$1563,MATCH($D557,'     2022    '!$D$1:$D$1794,0),MATCH(G$1,'     2022    '!$A$1:$AC$1,0))</f>
        <v>5</v>
      </c>
      <c r="H557" s="150"/>
      <c r="I557" s="152">
        <f>INDEX('     2022    '!$A$1:$AC$1563,MATCH($D557,'     2022    '!$D$1:$D$1794,0),MATCH(I$1,'     2022    '!$A$1:$AC$1,0))</f>
        <v>210.14</v>
      </c>
      <c r="J557" s="150"/>
      <c r="K557" s="151">
        <f t="shared" si="17"/>
        <v>220.64999999999998</v>
      </c>
      <c r="L557" s="152">
        <f>INDEX('     2022    '!$A$1:$AC$1563,MATCH($D557,'     2022    '!$D$1:$D$1794,0),MATCH(L$1,'     2022    '!$A$1:$AC$1,0))</f>
        <v>214.34279999999998</v>
      </c>
      <c r="M557" s="152">
        <f>INDEX('     2022    '!$A$1:$AC$1563,MATCH($D557,'     2022    '!$D$1:$D$1794,0),MATCH(M$1,'     2022    '!$A$1:$AC$1,0))</f>
        <v>220.64999999999998</v>
      </c>
      <c r="N557" s="153" t="str">
        <f>INDEX('     2022    '!$A$1:$AC$1563,MATCH($D557,'     2022    '!$D$1:$D$1794,0),MATCH(N$1,'     2022    '!$A$1:$AC$1,0))</f>
        <v>50mm</v>
      </c>
      <c r="O557" s="154">
        <f>INDEX('     2022    '!$A$1:$AC$1563,MATCH($D557,'     2022    '!$D$1:$D$1794,0),MATCH(O$1,'     2022    '!$A$1:$AC$1,0))</f>
        <v>1</v>
      </c>
      <c r="P557" s="153">
        <f>INDEX('     2022    '!$A$1:$AC$1563,MATCH($D557,'     2022    '!$D$1:$D$1794,0),MATCH(P$1,'     2022    '!$A$1:$AC$1,0))</f>
        <v>60</v>
      </c>
      <c r="Q557" s="153" t="str">
        <f>INDEX('     2022    '!$A$1:$AC$1563,MATCH($D557,'     2022    '!$D$1:$D$1794,0),MATCH(Q$1,'     2022    '!$A$1:$AC$1,0))</f>
        <v>Yes</v>
      </c>
      <c r="R557" s="155">
        <f>INDEX('     2022    '!$A$1:$AC$1563,MATCH($D557,'     2022    '!$D$1:$D$1794,0),MATCH(R$1,'     2022    '!$A$1:$AC$1,0))</f>
        <v>20</v>
      </c>
      <c r="S557" s="155">
        <f>INDEX('     2022    '!$A$1:$AC$1563,MATCH($D557,'     2022    '!$D$1:$D$1794,0),MATCH(S$1,'     2022    '!$A$1:$AC$1,0))</f>
        <v>6</v>
      </c>
      <c r="T557" s="155">
        <f>INDEX('     2022    '!$A$1:$AC$1563,MATCH($D557,'     2022    '!$D$1:$D$1794,0),MATCH(T$1,'     2022    '!$A$1:$AC$1,0))</f>
        <v>2.8</v>
      </c>
      <c r="U557" s="154" t="str">
        <f>INDEX('     2022    '!$A$1:$AC$1563,MATCH($D557,'     2022    '!$D$1:$D$1794,0),MATCH(U$1,'     2022    '!$A$1:$AC$1,0))</f>
        <v>1.4G</v>
      </c>
      <c r="V557" s="153" t="str">
        <f>INDEX('     2022    '!$A$1:$AC$1563,MATCH($D557,'     2022    '!$D$1:$D$1794,0),MATCH(V$1,'     2022    '!$A$1:$AC$1,0))</f>
        <v>UN0336</v>
      </c>
      <c r="W557" s="153" t="str">
        <f>INDEX('     2022    '!$A$1:$AC$1563,MATCH($D557,'     2022    '!$D$1:$D$1794,0),MATCH(W$1,'     2022    '!$A$1:$AC$1,0))</f>
        <v>F4</v>
      </c>
      <c r="X557" s="151" t="str">
        <f>INDEX('     2022    '!$A$1:$AC$1563,MATCH($D557,'     2022    '!$D$1:$D$1794,0),MATCH(X$1,'     2022    '!$A$1:$AC$1,0))</f>
        <v/>
      </c>
      <c r="Y557" s="151" t="str">
        <f>INDEX('     2022    '!$A$1:$AC$1563,MATCH($D557,'     2022    '!$D$1:$D$1794,0),MATCH(Y$1,'     2022    '!$A$1:$AC$1,0))</f>
        <v/>
      </c>
      <c r="Z557" s="156">
        <f>INDEX('     2022    '!$A$1:$AC$1563,MATCH($D557,'     2022    '!$D$1:$D$1794,0),MATCH(Z$1,'     2022    '!$A$1:$AC$1,0))</f>
        <v>4.4900000000000002E-2</v>
      </c>
      <c r="AA557" s="153" t="str">
        <f>INDEX('     2022    '!$A$1:$AC$1563,MATCH($D557,'     2022    '!$D$1:$D$1794,0),MATCH(AA$1,'     2022    '!$A$1:$AC$1,0))</f>
        <v>1008-F4-69252799</v>
      </c>
      <c r="AB557" s="153" t="str">
        <f>INDEX('     2022    '!$A$1:$AC$1563,MATCH($D557,'     2022    '!$D$1:$D$1794,0),MATCH(AB$1,'     2022    '!$A$1:$AC$1,0))</f>
        <v>GB/HSE-340708</v>
      </c>
      <c r="AC557" s="153" t="str">
        <f>INDEX('     2022    '!$A$1:$AC$1563,MATCH($D557,'     2022    '!$D$1:$D$1794,0),MATCH(AC$1,'     2022    '!$A$1:$AC$1,0))</f>
        <v>8/3/2027</v>
      </c>
    </row>
    <row r="558" spans="1:29">
      <c r="A558" s="32">
        <f t="shared" si="16"/>
        <v>555</v>
      </c>
      <c r="B558" s="68" t="str">
        <f>INDEX('     2022    '!B:B,MATCH(D558,'     2022    '!D:D,0))</f>
        <v/>
      </c>
      <c r="C558" s="204" t="str">
        <f>INDEX('     2022    '!C:C,MATCH(D558,'     2022    '!D:D,0))</f>
        <v>Lance Rope</v>
      </c>
      <c r="D558" s="205" t="str">
        <f>INDEX('     2022    '!D:D,MATCH(A558,'     2022    '!AF:AF,0))</f>
        <v>CLW08</v>
      </c>
      <c r="E558" s="204" t="str">
        <f>INDEX('     2022    '!$A$1:$BP$1563,MATCH(D558,'     2022    '!$D$1:$D$1794,0),MATCH(E$1,'     2022    '!$A$1:$BH$1,0))</f>
        <v>Lance Rope - Red to blue</v>
      </c>
      <c r="F558" s="206" t="str">
        <f>IFERROR(IF(LEFT(INDEX('     2022    '!AD:AD,MATCH(D558,'     2022    '!D:D,0)),4)="http",HYPERLINK(INDEX('     2022    '!AD:AD,MATCH(D558,'     2022    '!D:D,0)),"Video"),""),"")</f>
        <v/>
      </c>
      <c r="G558" s="207">
        <f>INDEX('     2022    '!$A$1:$AC$1563,MATCH($D558,'     2022    '!$D$1:$D$1794,0),MATCH(G$1,'     2022    '!$A$1:$AC$1,0))</f>
        <v>4</v>
      </c>
      <c r="H558" s="150"/>
      <c r="I558" s="152">
        <f>INDEX('     2022    '!$A$1:$AC$1563,MATCH($D558,'     2022    '!$D$1:$D$1794,0),MATCH(I$1,'     2022    '!$A$1:$AC$1,0))</f>
        <v>211.12</v>
      </c>
      <c r="J558" s="150"/>
      <c r="K558" s="151">
        <f t="shared" si="17"/>
        <v>221.67999999999998</v>
      </c>
      <c r="L558" s="152">
        <f>INDEX('     2022    '!$A$1:$AC$1563,MATCH($D558,'     2022    '!$D$1:$D$1794,0),MATCH(L$1,'     2022    '!$A$1:$AC$1,0))</f>
        <v>215.3424</v>
      </c>
      <c r="M558" s="152">
        <f>INDEX('     2022    '!$A$1:$AC$1563,MATCH($D558,'     2022    '!$D$1:$D$1794,0),MATCH(M$1,'     2022    '!$A$1:$AC$1,0))</f>
        <v>221.67999999999998</v>
      </c>
      <c r="N558" s="153" t="str">
        <f>INDEX('     2022    '!$A$1:$AC$1563,MATCH($D558,'     2022    '!$D$1:$D$1794,0),MATCH(N$1,'     2022    '!$A$1:$AC$1,0))</f>
        <v>50mm</v>
      </c>
      <c r="O558" s="154">
        <f>INDEX('     2022    '!$A$1:$AC$1563,MATCH($D558,'     2022    '!$D$1:$D$1794,0),MATCH(O$1,'     2022    '!$A$1:$AC$1,0))</f>
        <v>1</v>
      </c>
      <c r="P558" s="153">
        <f>INDEX('     2022    '!$A$1:$AC$1563,MATCH($D558,'     2022    '!$D$1:$D$1794,0),MATCH(P$1,'     2022    '!$A$1:$AC$1,0))</f>
        <v>60</v>
      </c>
      <c r="Q558" s="153" t="str">
        <f>INDEX('     2022    '!$A$1:$AC$1563,MATCH($D558,'     2022    '!$D$1:$D$1794,0),MATCH(Q$1,'     2022    '!$A$1:$AC$1,0))</f>
        <v>Yes</v>
      </c>
      <c r="R558" s="155">
        <f>INDEX('     2022    '!$A$1:$AC$1563,MATCH($D558,'     2022    '!$D$1:$D$1794,0),MATCH(R$1,'     2022    '!$A$1:$AC$1,0))</f>
        <v>20</v>
      </c>
      <c r="S558" s="155">
        <f>INDEX('     2022    '!$A$1:$AC$1563,MATCH($D558,'     2022    '!$D$1:$D$1794,0),MATCH(S$1,'     2022    '!$A$1:$AC$1,0))</f>
        <v>6</v>
      </c>
      <c r="T558" s="155">
        <f>INDEX('     2022    '!$A$1:$AC$1563,MATCH($D558,'     2022    '!$D$1:$D$1794,0),MATCH(T$1,'     2022    '!$A$1:$AC$1,0))</f>
        <v>2.8</v>
      </c>
      <c r="U558" s="154" t="str">
        <f>INDEX('     2022    '!$A$1:$AC$1563,MATCH($D558,'     2022    '!$D$1:$D$1794,0),MATCH(U$1,'     2022    '!$A$1:$AC$1,0))</f>
        <v>1.4G</v>
      </c>
      <c r="V558" s="153" t="str">
        <f>INDEX('     2022    '!$A$1:$AC$1563,MATCH($D558,'     2022    '!$D$1:$D$1794,0),MATCH(V$1,'     2022    '!$A$1:$AC$1,0))</f>
        <v>UN0336</v>
      </c>
      <c r="W558" s="153" t="str">
        <f>INDEX('     2022    '!$A$1:$AC$1563,MATCH($D558,'     2022    '!$D$1:$D$1794,0),MATCH(W$1,'     2022    '!$A$1:$AC$1,0))</f>
        <v>F4</v>
      </c>
      <c r="X558" s="151" t="str">
        <f>INDEX('     2022    '!$A$1:$AC$1563,MATCH($D558,'     2022    '!$D$1:$D$1794,0),MATCH(X$1,'     2022    '!$A$1:$AC$1,0))</f>
        <v/>
      </c>
      <c r="Y558" s="151" t="str">
        <f>INDEX('     2022    '!$A$1:$AC$1563,MATCH($D558,'     2022    '!$D$1:$D$1794,0),MATCH(Y$1,'     2022    '!$A$1:$AC$1,0))</f>
        <v/>
      </c>
      <c r="Z558" s="156">
        <f>INDEX('     2022    '!$A$1:$AC$1563,MATCH($D558,'     2022    '!$D$1:$D$1794,0),MATCH(Z$1,'     2022    '!$A$1:$AC$1,0))</f>
        <v>4.4900000000000002E-2</v>
      </c>
      <c r="AA558" s="153" t="str">
        <f>INDEX('     2022    '!$A$1:$AC$1563,MATCH($D558,'     2022    '!$D$1:$D$1794,0),MATCH(AA$1,'     2022    '!$A$1:$AC$1,0))</f>
        <v>1008-F4-69252799</v>
      </c>
      <c r="AB558" s="153" t="str">
        <f>INDEX('     2022    '!$A$1:$AC$1563,MATCH($D558,'     2022    '!$D$1:$D$1794,0),MATCH(AB$1,'     2022    '!$A$1:$AC$1,0))</f>
        <v>GB/HSE-340715</v>
      </c>
      <c r="AC558" s="153" t="str">
        <f>INDEX('     2022    '!$A$1:$AC$1563,MATCH($D558,'     2022    '!$D$1:$D$1794,0),MATCH(AC$1,'     2022    '!$A$1:$AC$1,0))</f>
        <v>8/3/2027</v>
      </c>
    </row>
    <row r="559" spans="1:29">
      <c r="A559" s="32">
        <f t="shared" si="16"/>
        <v>556</v>
      </c>
      <c r="B559" s="68" t="str">
        <f>INDEX('     2022    '!B:B,MATCH(D559,'     2022    '!D:D,0))</f>
        <v/>
      </c>
      <c r="C559" s="204" t="str">
        <f>INDEX('     2022    '!C:C,MATCH(D559,'     2022    '!D:D,0))</f>
        <v>Lance Rope</v>
      </c>
      <c r="D559" s="205" t="str">
        <f>INDEX('     2022    '!D:D,MATCH(A559,'     2022    '!AF:AF,0))</f>
        <v>CLW07</v>
      </c>
      <c r="E559" s="204" t="str">
        <f>INDEX('     2022    '!$A$1:$BP$1563,MATCH(D559,'     2022    '!$D$1:$D$1794,0),MATCH(E$1,'     2022    '!$A$1:$BH$1,0))</f>
        <v>Lance Rope - Blue To White</v>
      </c>
      <c r="F559" s="206" t="str">
        <f>IFERROR(IF(LEFT(INDEX('     2022    '!AD:AD,MATCH(D559,'     2022    '!D:D,0)),4)="http",HYPERLINK(INDEX('     2022    '!AD:AD,MATCH(D559,'     2022    '!D:D,0)),"Video"),""),"")</f>
        <v/>
      </c>
      <c r="G559" s="207">
        <f>INDEX('     2022    '!$A$1:$AC$1563,MATCH($D559,'     2022    '!$D$1:$D$1794,0),MATCH(G$1,'     2022    '!$A$1:$AC$1,0))</f>
        <v>5</v>
      </c>
      <c r="H559" s="150"/>
      <c r="I559" s="152">
        <f>INDEX('     2022    '!$A$1:$AC$1563,MATCH($D559,'     2022    '!$D$1:$D$1794,0),MATCH(I$1,'     2022    '!$A$1:$AC$1,0))</f>
        <v>232.13</v>
      </c>
      <c r="J559" s="150"/>
      <c r="K559" s="151">
        <f t="shared" si="17"/>
        <v>243.73999999999998</v>
      </c>
      <c r="L559" s="152">
        <f>INDEX('     2022    '!$A$1:$AC$1563,MATCH($D559,'     2022    '!$D$1:$D$1794,0),MATCH(L$1,'     2022    '!$A$1:$AC$1,0))</f>
        <v>236.77260000000001</v>
      </c>
      <c r="M559" s="152">
        <f>INDEX('     2022    '!$A$1:$AC$1563,MATCH($D559,'     2022    '!$D$1:$D$1794,0),MATCH(M$1,'     2022    '!$A$1:$AC$1,0))</f>
        <v>243.73999999999998</v>
      </c>
      <c r="N559" s="153" t="str">
        <f>INDEX('     2022    '!$A$1:$AC$1563,MATCH($D559,'     2022    '!$D$1:$D$1794,0),MATCH(N$1,'     2022    '!$A$1:$AC$1,0))</f>
        <v>50mm</v>
      </c>
      <c r="O559" s="154">
        <f>INDEX('     2022    '!$A$1:$AC$1563,MATCH($D559,'     2022    '!$D$1:$D$1794,0),MATCH(O$1,'     2022    '!$A$1:$AC$1,0))</f>
        <v>1</v>
      </c>
      <c r="P559" s="153">
        <f>INDEX('     2022    '!$A$1:$AC$1563,MATCH($D559,'     2022    '!$D$1:$D$1794,0),MATCH(P$1,'     2022    '!$A$1:$AC$1,0))</f>
        <v>60</v>
      </c>
      <c r="Q559" s="153" t="str">
        <f>INDEX('     2022    '!$A$1:$AC$1563,MATCH($D559,'     2022    '!$D$1:$D$1794,0),MATCH(Q$1,'     2022    '!$A$1:$AC$1,0))</f>
        <v>Yes</v>
      </c>
      <c r="R559" s="155">
        <f>INDEX('     2022    '!$A$1:$AC$1563,MATCH($D559,'     2022    '!$D$1:$D$1794,0),MATCH(R$1,'     2022    '!$A$1:$AC$1,0))</f>
        <v>20</v>
      </c>
      <c r="S559" s="155">
        <f>INDEX('     2022    '!$A$1:$AC$1563,MATCH($D559,'     2022    '!$D$1:$D$1794,0),MATCH(S$1,'     2022    '!$A$1:$AC$1,0))</f>
        <v>6</v>
      </c>
      <c r="T559" s="155">
        <f>INDEX('     2022    '!$A$1:$AC$1563,MATCH($D559,'     2022    '!$D$1:$D$1794,0),MATCH(T$1,'     2022    '!$A$1:$AC$1,0))</f>
        <v>2.8</v>
      </c>
      <c r="U559" s="154" t="str">
        <f>INDEX('     2022    '!$A$1:$AC$1563,MATCH($D559,'     2022    '!$D$1:$D$1794,0),MATCH(U$1,'     2022    '!$A$1:$AC$1,0))</f>
        <v>1.4G</v>
      </c>
      <c r="V559" s="153" t="str">
        <f>INDEX('     2022    '!$A$1:$AC$1563,MATCH($D559,'     2022    '!$D$1:$D$1794,0),MATCH(V$1,'     2022    '!$A$1:$AC$1,0))</f>
        <v>UN0336</v>
      </c>
      <c r="W559" s="153" t="str">
        <f>INDEX('     2022    '!$A$1:$AC$1563,MATCH($D559,'     2022    '!$D$1:$D$1794,0),MATCH(W$1,'     2022    '!$A$1:$AC$1,0))</f>
        <v>F4</v>
      </c>
      <c r="X559" s="151" t="str">
        <f>INDEX('     2022    '!$A$1:$AC$1563,MATCH($D559,'     2022    '!$D$1:$D$1794,0),MATCH(X$1,'     2022    '!$A$1:$AC$1,0))</f>
        <v/>
      </c>
      <c r="Y559" s="151" t="str">
        <f>INDEX('     2022    '!$A$1:$AC$1563,MATCH($D559,'     2022    '!$D$1:$D$1794,0),MATCH(Y$1,'     2022    '!$A$1:$AC$1,0))</f>
        <v/>
      </c>
      <c r="Z559" s="156">
        <f>INDEX('     2022    '!$A$1:$AC$1563,MATCH($D559,'     2022    '!$D$1:$D$1794,0),MATCH(Z$1,'     2022    '!$A$1:$AC$1,0))</f>
        <v>4.4900000000000002E-2</v>
      </c>
      <c r="AA559" s="153" t="str">
        <f>INDEX('     2022    '!$A$1:$AC$1563,MATCH($D559,'     2022    '!$D$1:$D$1794,0),MATCH(AA$1,'     2022    '!$A$1:$AC$1,0))</f>
        <v>1008-F4-69252799</v>
      </c>
      <c r="AB559" s="153" t="str">
        <f>INDEX('     2022    '!$A$1:$AC$1563,MATCH($D559,'     2022    '!$D$1:$D$1794,0),MATCH(AB$1,'     2022    '!$A$1:$AC$1,0))</f>
        <v>GB/HSE-340714</v>
      </c>
      <c r="AC559" s="153" t="str">
        <f>INDEX('     2022    '!$A$1:$AC$1563,MATCH($D559,'     2022    '!$D$1:$D$1794,0),MATCH(AC$1,'     2022    '!$A$1:$AC$1,0))</f>
        <v>8/3/2027</v>
      </c>
    </row>
    <row r="560" spans="1:29" ht="24">
      <c r="A560" s="32">
        <f t="shared" si="16"/>
        <v>557</v>
      </c>
      <c r="B560" s="68" t="str">
        <f>INDEX('     2022    '!B:B,MATCH(D560,'     2022    '!D:D,0))</f>
        <v/>
      </c>
      <c r="C560" s="204" t="str">
        <f>INDEX('     2022    '!C:C,MATCH(D560,'     2022    '!D:D,0))</f>
        <v>Sparklers</v>
      </c>
      <c r="D560" s="205" t="str">
        <f>INDEX('     2022    '!D:D,MATCH(A560,'     2022    '!AF:AF,0))</f>
        <v>KF059-LGS</v>
      </c>
      <c r="E560" s="204" t="str">
        <f>INDEX('     2022    '!$A$1:$BP$1563,MATCH(D560,'     2022    '!$D$1:$D$1794,0),MATCH(E$1,'     2022    '!$A$1:$BH$1,0))</f>
        <v>LARGE GOLD. Packs of 5 sparklers. Excellent quality, traditional sparklers, foil wrapped. RETAIL</v>
      </c>
      <c r="F560" s="206" t="str">
        <f>IFERROR(IF(LEFT(INDEX('     2022    '!AD:AD,MATCH(D560,'     2022    '!D:D,0)),4)="http",HYPERLINK(INDEX('     2022    '!AD:AD,MATCH(D560,'     2022    '!D:D,0)),"Video"),""),"")</f>
        <v>Video</v>
      </c>
      <c r="G560" s="207">
        <f>INDEX('     2022    '!$A$1:$AC$1563,MATCH($D560,'     2022    '!$D$1:$D$1794,0),MATCH(G$1,'     2022    '!$A$1:$AC$1,0))</f>
        <v>145</v>
      </c>
      <c r="H560" s="150"/>
      <c r="I560" s="152">
        <f>INDEX('     2022    '!$A$1:$AC$1563,MATCH($D560,'     2022    '!$D$1:$D$1794,0),MATCH(I$1,'     2022    '!$A$1:$AC$1,0))</f>
        <v>90.34</v>
      </c>
      <c r="J560" s="150"/>
      <c r="K560" s="151">
        <f t="shared" si="17"/>
        <v>0.25811428571428574</v>
      </c>
      <c r="L560" s="152">
        <f>INDEX('     2022    '!$A$1:$AC$1563,MATCH($D560,'     2022    '!$D$1:$D$1794,0),MATCH(L$1,'     2022    '!$A$1:$AC$1,0))</f>
        <v>85.82</v>
      </c>
      <c r="M560" s="152">
        <f>INDEX('     2022    '!$A$1:$AC$1563,MATCH($D560,'     2022    '!$D$1:$D$1794,0),MATCH(M$1,'     2022    '!$A$1:$AC$1,0))</f>
        <v>90.34</v>
      </c>
      <c r="N560" s="153" t="str">
        <f>INDEX('     2022    '!$A$1:$AC$1563,MATCH($D560,'     2022    '!$D$1:$D$1794,0),MATCH(N$1,'     2022    '!$A$1:$AC$1,0))</f>
        <v>244mm</v>
      </c>
      <c r="O560" s="154">
        <f>INDEX('     2022    '!$A$1:$AC$1563,MATCH($D560,'     2022    '!$D$1:$D$1794,0),MATCH(O$1,'     2022    '!$A$1:$AC$1,0))</f>
        <v>350</v>
      </c>
      <c r="P560" s="153">
        <f>INDEX('     2022    '!$A$1:$AC$1563,MATCH($D560,'     2022    '!$D$1:$D$1794,0),MATCH(P$1,'     2022    '!$A$1:$AC$1,0))</f>
        <v>45</v>
      </c>
      <c r="Q560" s="153" t="str">
        <f>INDEX('     2022    '!$A$1:$AC$1563,MATCH($D560,'     2022    '!$D$1:$D$1794,0),MATCH(Q$1,'     2022    '!$A$1:$AC$1,0))</f>
        <v>Yes</v>
      </c>
      <c r="R560" s="155">
        <f>INDEX('     2022    '!$A$1:$AC$1563,MATCH($D560,'     2022    '!$D$1:$D$1794,0),MATCH(R$1,'     2022    '!$A$1:$AC$1,0))</f>
        <v>12</v>
      </c>
      <c r="S560" s="155">
        <f>INDEX('     2022    '!$A$1:$AC$1563,MATCH($D560,'     2022    '!$D$1:$D$1794,0),MATCH(S$1,'     2022    '!$A$1:$AC$1,0))</f>
        <v>3.5</v>
      </c>
      <c r="T560" s="155">
        <f>INDEX('     2022    '!$A$1:$AC$1563,MATCH($D560,'     2022    '!$D$1:$D$1794,0),MATCH(T$1,'     2022    '!$A$1:$AC$1,0))</f>
        <v>0</v>
      </c>
      <c r="U560" s="154" t="str">
        <f>INDEX('     2022    '!$A$1:$AC$1563,MATCH($D560,'     2022    '!$D$1:$D$1794,0),MATCH(U$1,'     2022    '!$A$1:$AC$1,0))</f>
        <v>1.4G</v>
      </c>
      <c r="V560" s="153" t="str">
        <f>INDEX('     2022    '!$A$1:$AC$1563,MATCH($D560,'     2022    '!$D$1:$D$1794,0),MATCH(V$1,'     2022    '!$A$1:$AC$1,0))</f>
        <v>UN0336</v>
      </c>
      <c r="W560" s="153" t="str">
        <f>INDEX('     2022    '!$A$1:$AC$1563,MATCH($D560,'     2022    '!$D$1:$D$1794,0),MATCH(W$1,'     2022    '!$A$1:$AC$1,0))</f>
        <v>F1</v>
      </c>
      <c r="X560" s="151">
        <f>INDEX('     2022    '!$A$1:$AC$1563,MATCH($D560,'     2022    '!$D$1:$D$1794,0),MATCH(X$1,'     2022    '!$A$1:$AC$1,0))</f>
        <v>1.99</v>
      </c>
      <c r="Y560" s="151">
        <f>INDEX('     2022    '!$A$1:$AC$1563,MATCH($D560,'     2022    '!$D$1:$D$1794,0),MATCH(Y$1,'     2022    '!$A$1:$AC$1,0))</f>
        <v>1.49</v>
      </c>
      <c r="Z560" s="156">
        <f>INDEX('     2022    '!$A$1:$AC$1563,MATCH($D560,'     2022    '!$D$1:$D$1794,0),MATCH(Z$1,'     2022    '!$A$1:$AC$1,0))</f>
        <v>2.3E-2</v>
      </c>
      <c r="AA560" s="153" t="str">
        <f>INDEX('     2022    '!$A$1:$AC$1563,MATCH($D560,'     2022    '!$D$1:$D$1794,0),MATCH(AA$1,'     2022    '!$A$1:$AC$1,0))</f>
        <v>2463-F1-0061</v>
      </c>
      <c r="AB560" s="153">
        <f>INDEX('     2022    '!$A$1:$AC$1563,MATCH($D560,'     2022    '!$D$1:$D$1794,0),MATCH(AB$1,'     2022    '!$A$1:$AC$1,0))</f>
        <v>0</v>
      </c>
      <c r="AC560" s="153">
        <f>INDEX('     2022    '!$A$1:$AC$1563,MATCH($D560,'     2022    '!$D$1:$D$1794,0),MATCH(AC$1,'     2022    '!$A$1:$AC$1,0))</f>
        <v>0</v>
      </c>
    </row>
    <row r="561" spans="1:29" ht="24">
      <c r="A561" s="32">
        <f t="shared" si="16"/>
        <v>558</v>
      </c>
      <c r="B561" s="68" t="str">
        <f>INDEX('     2022    '!B:B,MATCH(D561,'     2022    '!D:D,0))</f>
        <v/>
      </c>
      <c r="C561" s="204" t="str">
        <f>INDEX('     2022    '!C:C,MATCH(D561,'     2022    '!D:D,0))</f>
        <v>Sparklers</v>
      </c>
      <c r="D561" s="205" t="str">
        <f>INDEX('     2022    '!D:D,MATCH(A561,'     2022    '!AF:AF,0))</f>
        <v>KF060-MGS-4</v>
      </c>
      <c r="E561" s="204" t="str">
        <f>INDEX('     2022    '!$A$1:$BP$1563,MATCH(D561,'     2022    '!$D$1:$D$1794,0),MATCH(E$1,'     2022    '!$A$1:$BH$1,0))</f>
        <v>MONSTER GOLD. Our longest traditional sparkler. A pack of 4 sparklers, foil wrapped. RETAIL</v>
      </c>
      <c r="F561" s="206" t="str">
        <f>IFERROR(IF(LEFT(INDEX('     2022    '!AD:AD,MATCH(D561,'     2022    '!D:D,0)),4)="http",HYPERLINK(INDEX('     2022    '!AD:AD,MATCH(D561,'     2022    '!D:D,0)),"Video"),""),"")</f>
        <v>Video</v>
      </c>
      <c r="G561" s="207">
        <f>INDEX('     2022    '!$A$1:$AC$1563,MATCH($D561,'     2022    '!$D$1:$D$1794,0),MATCH(G$1,'     2022    '!$A$1:$AC$1,0))</f>
        <v>36</v>
      </c>
      <c r="H561" s="150"/>
      <c r="I561" s="152">
        <f>INDEX('     2022    '!$A$1:$AC$1563,MATCH($D561,'     2022    '!$D$1:$D$1794,0),MATCH(I$1,'     2022    '!$A$1:$AC$1,0))</f>
        <v>113.36</v>
      </c>
      <c r="J561" s="150"/>
      <c r="K561" s="151">
        <f t="shared" si="17"/>
        <v>0.32388571428571428</v>
      </c>
      <c r="L561" s="152">
        <f>INDEX('     2022    '!$A$1:$AC$1563,MATCH($D561,'     2022    '!$D$1:$D$1794,0),MATCH(L$1,'     2022    '!$A$1:$AC$1,0))</f>
        <v>107.69</v>
      </c>
      <c r="M561" s="152">
        <f>INDEX('     2022    '!$A$1:$AC$1563,MATCH($D561,'     2022    '!$D$1:$D$1794,0),MATCH(M$1,'     2022    '!$A$1:$AC$1,0))</f>
        <v>113.36</v>
      </c>
      <c r="N561" s="153" t="str">
        <f>INDEX('     2022    '!$A$1:$AC$1563,MATCH($D561,'     2022    '!$D$1:$D$1794,0),MATCH(N$1,'     2022    '!$A$1:$AC$1,0))</f>
        <v>435mm</v>
      </c>
      <c r="O561" s="154">
        <f>INDEX('     2022    '!$A$1:$AC$1563,MATCH($D561,'     2022    '!$D$1:$D$1794,0),MATCH(O$1,'     2022    '!$A$1:$AC$1,0))</f>
        <v>350</v>
      </c>
      <c r="P561" s="153">
        <f>INDEX('     2022    '!$A$1:$AC$1563,MATCH($D561,'     2022    '!$D$1:$D$1794,0),MATCH(P$1,'     2022    '!$A$1:$AC$1,0))</f>
        <v>95</v>
      </c>
      <c r="Q561" s="153" t="str">
        <f>INDEX('     2022    '!$A$1:$AC$1563,MATCH($D561,'     2022    '!$D$1:$D$1794,0),MATCH(Q$1,'     2022    '!$A$1:$AC$1,0))</f>
        <v>Yes</v>
      </c>
      <c r="R561" s="155">
        <f>INDEX('     2022    '!$A$1:$AC$1563,MATCH($D561,'     2022    '!$D$1:$D$1794,0),MATCH(R$1,'     2022    '!$A$1:$AC$1,0))</f>
        <v>18</v>
      </c>
      <c r="S561" s="155">
        <f>INDEX('     2022    '!$A$1:$AC$1563,MATCH($D561,'     2022    '!$D$1:$D$1794,0),MATCH(S$1,'     2022    '!$A$1:$AC$1,0))</f>
        <v>5.6</v>
      </c>
      <c r="T561" s="155">
        <f>INDEX('     2022    '!$A$1:$AC$1563,MATCH($D561,'     2022    '!$D$1:$D$1794,0),MATCH(T$1,'     2022    '!$A$1:$AC$1,0))</f>
        <v>0</v>
      </c>
      <c r="U561" s="154" t="str">
        <f>INDEX('     2022    '!$A$1:$AC$1563,MATCH($D561,'     2022    '!$D$1:$D$1794,0),MATCH(U$1,'     2022    '!$A$1:$AC$1,0))</f>
        <v>1.4G</v>
      </c>
      <c r="V561" s="153" t="str">
        <f>INDEX('     2022    '!$A$1:$AC$1563,MATCH($D561,'     2022    '!$D$1:$D$1794,0),MATCH(V$1,'     2022    '!$A$1:$AC$1,0))</f>
        <v>UN0336</v>
      </c>
      <c r="W561" s="153" t="str">
        <f>INDEX('     2022    '!$A$1:$AC$1563,MATCH($D561,'     2022    '!$D$1:$D$1794,0),MATCH(W$1,'     2022    '!$A$1:$AC$1,0))</f>
        <v>F1</v>
      </c>
      <c r="X561" s="151">
        <f>INDEX('     2022    '!$A$1:$AC$1563,MATCH($D561,'     2022    '!$D$1:$D$1794,0),MATCH(X$1,'     2022    '!$A$1:$AC$1,0))</f>
        <v>2.4900000000000002</v>
      </c>
      <c r="Y561" s="151">
        <f>INDEX('     2022    '!$A$1:$AC$1563,MATCH($D561,'     2022    '!$D$1:$D$1794,0),MATCH(Y$1,'     2022    '!$A$1:$AC$1,0))</f>
        <v>1.99</v>
      </c>
      <c r="Z561" s="156">
        <f>INDEX('     2022    '!$A$1:$AC$1563,MATCH($D561,'     2022    '!$D$1:$D$1794,0),MATCH(Z$1,'     2022    '!$A$1:$AC$1,0))</f>
        <v>3.4099999999999998E-2</v>
      </c>
      <c r="AA561" s="153" t="str">
        <f>INDEX('     2022    '!$A$1:$AC$1563,MATCH($D561,'     2022    '!$D$1:$D$1794,0),MATCH(AA$1,'     2022    '!$A$1:$AC$1,0))</f>
        <v>2463-F1-0061</v>
      </c>
      <c r="AB561" s="153" t="str">
        <f>INDEX('     2022    '!$A$1:$AC$1563,MATCH($D561,'     2022    '!$D$1:$D$1794,0),MATCH(AB$1,'     2022    '!$A$1:$AC$1,0))</f>
        <v>GB/HSE-352195</v>
      </c>
      <c r="AC561" s="153">
        <f>INDEX('     2022    '!$A$1:$AC$1563,MATCH($D561,'     2022    '!$D$1:$D$1794,0),MATCH(AC$1,'     2022    '!$A$1:$AC$1,0))</f>
        <v>0</v>
      </c>
    </row>
    <row r="562" spans="1:29" ht="24">
      <c r="A562" s="32">
        <f t="shared" si="16"/>
        <v>559</v>
      </c>
      <c r="B562" s="68" t="str">
        <f>INDEX('     2022    '!B:B,MATCH(D562,'     2022    '!D:D,0))</f>
        <v/>
      </c>
      <c r="C562" s="204" t="str">
        <f>INDEX('     2022    '!C:C,MATCH(D562,'     2022    '!D:D,0))</f>
        <v>Sparklers</v>
      </c>
      <c r="D562" s="205" t="str">
        <f>INDEX('     2022    '!D:D,MATCH(A562,'     2022    '!AF:AF,0))</f>
        <v>KF061-MCS-4</v>
      </c>
      <c r="E562" s="204" t="str">
        <f>INDEX('     2022    '!$A$1:$BP$1563,MATCH(D562,'     2022    '!$D$1:$D$1794,0),MATCH(E$1,'     2022    '!$A$1:$BH$1,0))</f>
        <v>MONSTER COLOUR. Our longest traditional sparkler. A pack of 4 sparklers. Includes 2 x gold, 1 x red and 1 x green sparklers. RETAIL</v>
      </c>
      <c r="F562" s="206" t="str">
        <f>IFERROR(IF(LEFT(INDEX('     2022    '!AD:AD,MATCH(D562,'     2022    '!D:D,0)),4)="http",HYPERLINK(INDEX('     2022    '!AD:AD,MATCH(D562,'     2022    '!D:D,0)),"Video"),""),"")</f>
        <v/>
      </c>
      <c r="G562" s="207">
        <f>INDEX('     2022    '!$A$1:$AC$1563,MATCH($D562,'     2022    '!$D$1:$D$1794,0),MATCH(G$1,'     2022    '!$A$1:$AC$1,0))</f>
        <v>46</v>
      </c>
      <c r="H562" s="150"/>
      <c r="I562" s="152">
        <f>INDEX('     2022    '!$A$1:$AC$1563,MATCH($D562,'     2022    '!$D$1:$D$1794,0),MATCH(I$1,'     2022    '!$A$1:$AC$1,0))</f>
        <v>122.45</v>
      </c>
      <c r="J562" s="150"/>
      <c r="K562" s="151">
        <f t="shared" si="17"/>
        <v>0.34985714285714287</v>
      </c>
      <c r="L562" s="152">
        <f>INDEX('     2022    '!$A$1:$AC$1563,MATCH($D562,'     2022    '!$D$1:$D$1794,0),MATCH(L$1,'     2022    '!$A$1:$AC$1,0))</f>
        <v>116.33</v>
      </c>
      <c r="M562" s="152">
        <f>INDEX('     2022    '!$A$1:$AC$1563,MATCH($D562,'     2022    '!$D$1:$D$1794,0),MATCH(M$1,'     2022    '!$A$1:$AC$1,0))</f>
        <v>122.45</v>
      </c>
      <c r="N562" s="153" t="str">
        <f>INDEX('     2022    '!$A$1:$AC$1563,MATCH($D562,'     2022    '!$D$1:$D$1794,0),MATCH(N$1,'     2022    '!$A$1:$AC$1,0))</f>
        <v>435mm</v>
      </c>
      <c r="O562" s="154">
        <f>INDEX('     2022    '!$A$1:$AC$1563,MATCH($D562,'     2022    '!$D$1:$D$1794,0),MATCH(O$1,'     2022    '!$A$1:$AC$1,0))</f>
        <v>350</v>
      </c>
      <c r="P562" s="153">
        <f>INDEX('     2022    '!$A$1:$AC$1563,MATCH($D562,'     2022    '!$D$1:$D$1794,0),MATCH(P$1,'     2022    '!$A$1:$AC$1,0))</f>
        <v>95</v>
      </c>
      <c r="Q562" s="153" t="str">
        <f>INDEX('     2022    '!$A$1:$AC$1563,MATCH($D562,'     2022    '!$D$1:$D$1794,0),MATCH(Q$1,'     2022    '!$A$1:$AC$1,0))</f>
        <v>Yes</v>
      </c>
      <c r="R562" s="155">
        <f>INDEX('     2022    '!$A$1:$AC$1563,MATCH($D562,'     2022    '!$D$1:$D$1794,0),MATCH(R$1,'     2022    '!$A$1:$AC$1,0))</f>
        <v>18</v>
      </c>
      <c r="S562" s="155">
        <f>INDEX('     2022    '!$A$1:$AC$1563,MATCH($D562,'     2022    '!$D$1:$D$1794,0),MATCH(S$1,'     2022    '!$A$1:$AC$1,0))</f>
        <v>5.6</v>
      </c>
      <c r="T562" s="155">
        <f>INDEX('     2022    '!$A$1:$AC$1563,MATCH($D562,'     2022    '!$D$1:$D$1794,0),MATCH(T$1,'     2022    '!$A$1:$AC$1,0))</f>
        <v>0</v>
      </c>
      <c r="U562" s="154" t="str">
        <f>INDEX('     2022    '!$A$1:$AC$1563,MATCH($D562,'     2022    '!$D$1:$D$1794,0),MATCH(U$1,'     2022    '!$A$1:$AC$1,0))</f>
        <v>1.4G</v>
      </c>
      <c r="V562" s="153" t="str">
        <f>INDEX('     2022    '!$A$1:$AC$1563,MATCH($D562,'     2022    '!$D$1:$D$1794,0),MATCH(V$1,'     2022    '!$A$1:$AC$1,0))</f>
        <v>UN0336</v>
      </c>
      <c r="W562" s="153" t="str">
        <f>INDEX('     2022    '!$A$1:$AC$1563,MATCH($D562,'     2022    '!$D$1:$D$1794,0),MATCH(W$1,'     2022    '!$A$1:$AC$1,0))</f>
        <v>F1</v>
      </c>
      <c r="X562" s="151">
        <f>INDEX('     2022    '!$A$1:$AC$1563,MATCH($D562,'     2022    '!$D$1:$D$1794,0),MATCH(X$1,'     2022    '!$A$1:$AC$1,0))</f>
        <v>2.4900000000000002</v>
      </c>
      <c r="Y562" s="151">
        <f>INDEX('     2022    '!$A$1:$AC$1563,MATCH($D562,'     2022    '!$D$1:$D$1794,0),MATCH(Y$1,'     2022    '!$A$1:$AC$1,0))</f>
        <v>1.99</v>
      </c>
      <c r="Z562" s="156">
        <f>INDEX('     2022    '!$A$1:$AC$1563,MATCH($D562,'     2022    '!$D$1:$D$1794,0),MATCH(Z$1,'     2022    '!$A$1:$AC$1,0))</f>
        <v>3.4099999999999998E-2</v>
      </c>
      <c r="AA562" s="153" t="str">
        <f>INDEX('     2022    '!$A$1:$AC$1563,MATCH($D562,'     2022    '!$D$1:$D$1794,0),MATCH(AA$1,'     2022    '!$A$1:$AC$1,0))</f>
        <v>2463-F1-0061</v>
      </c>
      <c r="AB562" s="153">
        <f>INDEX('     2022    '!$A$1:$AC$1563,MATCH($D562,'     2022    '!$D$1:$D$1794,0),MATCH(AB$1,'     2022    '!$A$1:$AC$1,0))</f>
        <v>0</v>
      </c>
      <c r="AC562" s="153">
        <f>INDEX('     2022    '!$A$1:$AC$1563,MATCH($D562,'     2022    '!$D$1:$D$1794,0),MATCH(AC$1,'     2022    '!$A$1:$AC$1,0))</f>
        <v>0</v>
      </c>
    </row>
    <row r="563" spans="1:29" ht="24">
      <c r="A563" s="32">
        <f t="shared" si="16"/>
        <v>560</v>
      </c>
      <c r="B563" s="68" t="str">
        <f>INDEX('     2022    '!B:B,MATCH(D563,'     2022    '!D:D,0))</f>
        <v/>
      </c>
      <c r="C563" s="204" t="str">
        <f>INDEX('     2022    '!C:C,MATCH(D563,'     2022    '!D:D,0))</f>
        <v>Sparklers</v>
      </c>
      <c r="D563" s="205" t="str">
        <f>INDEX('     2022    '!D:D,MATCH(A563,'     2022    '!AF:AF,0))</f>
        <v>CSP1801</v>
      </c>
      <c r="E563" s="204" t="str">
        <f>INDEX('     2022    '!$A$1:$BP$1563,MATCH(D563,'     2022    '!$D$1:$D$1794,0),MATCH(E$1,'     2022    '!$A$1:$BH$1,0))</f>
        <v>SPARKLERS 18" NORMAL. Our traditional sparkler, 18 inches of traditional fun. RETAIL</v>
      </c>
      <c r="F563" s="206" t="str">
        <f>IFERROR(IF(LEFT(INDEX('     2022    '!AD:AD,MATCH(D563,'     2022    '!D:D,0)),4)="http",HYPERLINK(INDEX('     2022    '!AD:AD,MATCH(D563,'     2022    '!D:D,0)),"Video"),""),"")</f>
        <v/>
      </c>
      <c r="G563" s="207">
        <f>INDEX('     2022    '!$A$1:$AC$1563,MATCH($D563,'     2022    '!$D$1:$D$1794,0),MATCH(G$1,'     2022    '!$A$1:$AC$1,0))</f>
        <v>219</v>
      </c>
      <c r="H563" s="150"/>
      <c r="I563" s="152">
        <f>INDEX('     2022    '!$A$1:$AC$1563,MATCH($D563,'     2022    '!$D$1:$D$1794,0),MATCH(I$1,'     2022    '!$A$1:$AC$1,0))</f>
        <v>50.8</v>
      </c>
      <c r="J563" s="150"/>
      <c r="K563" s="151">
        <f t="shared" si="17"/>
        <v>0.32384999999999997</v>
      </c>
      <c r="L563" s="152">
        <f>INDEX('     2022    '!$A$1:$AC$1563,MATCH($D563,'     2022    '!$D$1:$D$1794,0),MATCH(L$1,'     2022    '!$A$1:$AC$1,0))</f>
        <v>51.815999999999995</v>
      </c>
      <c r="M563" s="152">
        <f>INDEX('     2022    '!$A$1:$AC$1563,MATCH($D563,'     2022    '!$D$1:$D$1794,0),MATCH(M$1,'     2022    '!$A$1:$AC$1,0))</f>
        <v>51.815999999999995</v>
      </c>
      <c r="N563" s="153" t="str">
        <f>INDEX('     2022    '!$A$1:$AC$1563,MATCH($D563,'     2022    '!$D$1:$D$1794,0),MATCH(N$1,'     2022    '!$A$1:$AC$1,0))</f>
        <v>N/A</v>
      </c>
      <c r="O563" s="154">
        <f>INDEX('     2022    '!$A$1:$AC$1563,MATCH($D563,'     2022    '!$D$1:$D$1794,0),MATCH(O$1,'     2022    '!$A$1:$AC$1,0))</f>
        <v>160</v>
      </c>
      <c r="P563" s="153">
        <f>INDEX('     2022    '!$A$1:$AC$1563,MATCH($D563,'     2022    '!$D$1:$D$1794,0),MATCH(P$1,'     2022    '!$A$1:$AC$1,0))</f>
        <v>60</v>
      </c>
      <c r="Q563" s="153" t="str">
        <f>INDEX('     2022    '!$A$1:$AC$1563,MATCH($D563,'     2022    '!$D$1:$D$1794,0),MATCH(Q$1,'     2022    '!$A$1:$AC$1,0))</f>
        <v>Yes</v>
      </c>
      <c r="R563" s="155">
        <f>INDEX('     2022    '!$A$1:$AC$1563,MATCH($D563,'     2022    '!$D$1:$D$1794,0),MATCH(R$1,'     2022    '!$A$1:$AC$1,0))</f>
        <v>8</v>
      </c>
      <c r="S563" s="155">
        <f>INDEX('     2022    '!$A$1:$AC$1563,MATCH($D563,'     2022    '!$D$1:$D$1794,0),MATCH(S$1,'     2022    '!$A$1:$AC$1,0))</f>
        <v>4.5</v>
      </c>
      <c r="T563" s="155">
        <f>INDEX('     2022    '!$A$1:$AC$1563,MATCH($D563,'     2022    '!$D$1:$D$1794,0),MATCH(T$1,'     2022    '!$A$1:$AC$1,0))</f>
        <v>0</v>
      </c>
      <c r="U563" s="154" t="str">
        <f>INDEX('     2022    '!$A$1:$AC$1563,MATCH($D563,'     2022    '!$D$1:$D$1794,0),MATCH(U$1,'     2022    '!$A$1:$AC$1,0))</f>
        <v>1.4G</v>
      </c>
      <c r="V563" s="153" t="str">
        <f>INDEX('     2022    '!$A$1:$AC$1563,MATCH($D563,'     2022    '!$D$1:$D$1794,0),MATCH(V$1,'     2022    '!$A$1:$AC$1,0))</f>
        <v>UN0336</v>
      </c>
      <c r="W563" s="153" t="str">
        <f>INDEX('     2022    '!$A$1:$AC$1563,MATCH($D563,'     2022    '!$D$1:$D$1794,0),MATCH(W$1,'     2022    '!$A$1:$AC$1,0))</f>
        <v>F1</v>
      </c>
      <c r="X563" s="151">
        <f>INDEX('     2022    '!$A$1:$AC$1563,MATCH($D563,'     2022    '!$D$1:$D$1794,0),MATCH(X$1,'     2022    '!$A$1:$AC$1,0))</f>
        <v>2.4900000000000002</v>
      </c>
      <c r="Y563" s="151">
        <f>INDEX('     2022    '!$A$1:$AC$1563,MATCH($D563,'     2022    '!$D$1:$D$1794,0),MATCH(Y$1,'     2022    '!$A$1:$AC$1,0))</f>
        <v>1.99</v>
      </c>
      <c r="Z563" s="156">
        <f>INDEX('     2022    '!$A$1:$AC$1563,MATCH($D563,'     2022    '!$D$1:$D$1794,0),MATCH(Z$1,'     2022    '!$A$1:$AC$1,0))</f>
        <v>1.5949999999999999E-2</v>
      </c>
      <c r="AA563" s="153" t="str">
        <f>INDEX('     2022    '!$A$1:$AC$1563,MATCH($D563,'     2022    '!$D$1:$D$1794,0),MATCH(AA$1,'     2022    '!$A$1:$AC$1,0))</f>
        <v>1008-F1-69246967</v>
      </c>
      <c r="AB563" s="153" t="str">
        <f>INDEX('     2022    '!$A$1:$AC$1563,MATCH($D563,'     2022    '!$D$1:$D$1794,0),MATCH(AB$1,'     2022    '!$A$1:$AC$1,0))</f>
        <v>GB/HSE-347795</v>
      </c>
      <c r="AC563" s="153" t="str">
        <f>INDEX('     2022    '!$A$1:$AC$1563,MATCH($D563,'     2022    '!$D$1:$D$1794,0),MATCH(AC$1,'     2022    '!$A$1:$AC$1,0))</f>
        <v>10/15/2029</v>
      </c>
    </row>
  </sheetData>
  <sheetProtection autoFilter="0"/>
  <mergeCells count="2">
    <mergeCell ref="K2:L2"/>
    <mergeCell ref="P2:Q2"/>
  </mergeCells>
  <conditionalFormatting sqref="B564:B1048576">
    <cfRule type="cellIs" dxfId="85" priority="65" operator="equal">
      <formula>"0"</formula>
    </cfRule>
    <cfRule type="containsText" dxfId="84" priority="81" operator="containsText" text="new2016">
      <formula>NOT(ISERROR(SEARCH("new2016",B564)))</formula>
    </cfRule>
  </conditionalFormatting>
  <conditionalFormatting sqref="A4:A563">
    <cfRule type="expression" dxfId="83" priority="32">
      <formula>$B4="NEW2020"</formula>
    </cfRule>
  </conditionalFormatting>
  <conditionalFormatting sqref="H513:H563">
    <cfRule type="cellIs" dxfId="82" priority="24" operator="greaterThan">
      <formula>0.1</formula>
    </cfRule>
  </conditionalFormatting>
  <conditionalFormatting sqref="H4:H512">
    <cfRule type="cellIs" dxfId="81" priority="15" operator="greaterThan">
      <formula>0.1</formula>
    </cfRule>
  </conditionalFormatting>
  <conditionalFormatting sqref="B4:B512">
    <cfRule type="containsText" dxfId="80" priority="13" operator="containsText" text="2022">
      <formula>NOT(ISERROR(SEARCH("2022",B4)))</formula>
    </cfRule>
    <cfRule type="containsText" dxfId="79" priority="14" operator="containsText" text="NEW2021">
      <formula>NOT(ISERROR(SEARCH("NEW2021",B4)))</formula>
    </cfRule>
  </conditionalFormatting>
  <conditionalFormatting sqref="L1 X1:Y1">
    <cfRule type="cellIs" dxfId="78" priority="7" operator="equal">
      <formula>0</formula>
    </cfRule>
  </conditionalFormatting>
  <conditionalFormatting sqref="M1">
    <cfRule type="cellIs" dxfId="77" priority="6" operator="equal">
      <formula>0</formula>
    </cfRule>
  </conditionalFormatting>
  <conditionalFormatting sqref="G4:G563">
    <cfRule type="cellIs" dxfId="76" priority="5" operator="equal">
      <formula>0</formula>
    </cfRule>
  </conditionalFormatting>
  <conditionalFormatting sqref="J4:J563">
    <cfRule type="cellIs" dxfId="75" priority="1" operator="greaterThanOrEqual">
      <formula>1</formula>
    </cfRule>
  </conditionalFormatting>
  <dataValidations count="2">
    <dataValidation operator="greaterThanOrEqual" allowBlank="1" showInputMessage="1" showErrorMessage="1" sqref="K4:K563 X1:Y1 L1 H1:J1 X3:Y3 K3:L3" xr:uid="{F8466E22-CE6E-4F27-93E9-A482E533F56C}"/>
    <dataValidation type="whole" allowBlank="1" showInputMessage="1" showErrorMessage="1" error="Please enter a valid quantity" sqref="F1:G1 H3:H563 H2:J2 I3:J3 J4:J563" xr:uid="{ABB80882-EA63-44B7-BED7-50BBEAFB070A}">
      <formula1>0</formula1>
      <formula2>E1</formula2>
    </dataValidation>
  </dataValidations>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2" id="{61D1C9DE-6B09-4354-838A-ED10453FB061}">
            <xm:f>$P$2&lt;&gt;'Order Summary'!#REF!</xm:f>
            <x14:dxf>
              <fill>
                <patternFill>
                  <bgColor rgb="FFFF0000"/>
                </patternFill>
              </fill>
            </x14:dxf>
          </x14:cfRule>
          <xm:sqref>P2</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8DF4A-3F01-40F8-B721-CF0EE38AE1AD}">
  <dimension ref="A1:AC536"/>
  <sheetViews>
    <sheetView topLeftCell="B1" workbookViewId="0">
      <pane ySplit="3" topLeftCell="A4" activePane="bottomLeft" state="frozen"/>
      <selection activeCell="B2" sqref="B2"/>
      <selection pane="bottomLeft" activeCell="J4" sqref="J4"/>
    </sheetView>
  </sheetViews>
  <sheetFormatPr defaultRowHeight="15"/>
  <cols>
    <col min="1" max="1" width="7.42578125" style="1" hidden="1" customWidth="1"/>
    <col min="2" max="2" width="8.5703125" customWidth="1"/>
    <col min="3" max="3" width="18.42578125" customWidth="1"/>
    <col min="4" max="4" width="19.28515625" customWidth="1"/>
    <col min="5" max="5" width="67.140625" customWidth="1"/>
    <col min="6" max="6" width="7.7109375" customWidth="1"/>
    <col min="7" max="7" width="7.7109375" style="115" customWidth="1"/>
    <col min="8" max="8" width="13.42578125" customWidth="1"/>
    <col min="9" max="9" width="13.5703125" customWidth="1"/>
    <col min="10" max="10" width="13.42578125" customWidth="1"/>
    <col min="11" max="13" width="10.7109375" customWidth="1"/>
    <col min="14" max="15" width="7.7109375" customWidth="1"/>
    <col min="16" max="16" width="8.7109375" customWidth="1"/>
    <col min="17" max="21" width="7.7109375" customWidth="1"/>
    <col min="22" max="23" width="7.7109375" style="2" customWidth="1"/>
    <col min="24" max="25" width="7.7109375" customWidth="1"/>
    <col min="26" max="26" width="7.7109375" style="21" customWidth="1"/>
    <col min="27" max="27" width="14.85546875" style="21" customWidth="1"/>
    <col min="28" max="28" width="11.85546875" customWidth="1"/>
    <col min="29" max="29" width="9.85546875" customWidth="1"/>
  </cols>
  <sheetData>
    <row r="1" spans="1:29" s="115" customFormat="1" ht="33.75" hidden="1">
      <c r="B1" s="116"/>
      <c r="C1" s="86" t="s">
        <v>596</v>
      </c>
      <c r="D1" s="51" t="s">
        <v>597</v>
      </c>
      <c r="E1" s="87" t="s">
        <v>608</v>
      </c>
      <c r="F1" s="88"/>
      <c r="G1" s="88" t="s">
        <v>4702</v>
      </c>
      <c r="H1" s="73"/>
      <c r="I1" s="73" t="s">
        <v>4703</v>
      </c>
      <c r="J1" s="73"/>
      <c r="K1" s="114"/>
      <c r="L1" s="89" t="s">
        <v>143</v>
      </c>
      <c r="M1" s="89" t="s">
        <v>611</v>
      </c>
      <c r="N1" s="87" t="s">
        <v>598</v>
      </c>
      <c r="O1" s="90" t="s">
        <v>4700</v>
      </c>
      <c r="P1" s="87" t="s">
        <v>599</v>
      </c>
      <c r="Q1" s="87" t="s">
        <v>600</v>
      </c>
      <c r="R1" s="91" t="s">
        <v>601</v>
      </c>
      <c r="S1" s="91" t="s">
        <v>602</v>
      </c>
      <c r="T1" s="91" t="s">
        <v>610</v>
      </c>
      <c r="U1" s="87" t="s">
        <v>4701</v>
      </c>
      <c r="V1" s="87" t="s">
        <v>605</v>
      </c>
      <c r="W1" s="87" t="s">
        <v>607</v>
      </c>
      <c r="X1" s="89" t="s">
        <v>311</v>
      </c>
      <c r="Y1" s="89" t="s">
        <v>312</v>
      </c>
      <c r="Z1" s="92" t="s">
        <v>603</v>
      </c>
      <c r="AA1" s="87" t="s">
        <v>606</v>
      </c>
      <c r="AB1" s="90" t="s">
        <v>274</v>
      </c>
      <c r="AC1" s="87" t="s">
        <v>604</v>
      </c>
    </row>
    <row r="2" spans="1:29" s="117" customFormat="1">
      <c r="B2" s="118"/>
      <c r="C2" s="119"/>
      <c r="D2" s="120"/>
      <c r="E2" s="121"/>
      <c r="F2" s="122"/>
      <c r="G2" s="122"/>
      <c r="H2" s="123" t="s">
        <v>272</v>
      </c>
      <c r="I2" s="123"/>
      <c r="J2" s="123"/>
      <c r="K2" s="220">
        <f>'     2022    '!AW2+'     2022    '!AX2</f>
        <v>0</v>
      </c>
      <c r="L2" s="220"/>
      <c r="M2" s="124"/>
      <c r="N2" s="120" t="s">
        <v>544</v>
      </c>
      <c r="O2" s="125"/>
      <c r="P2" s="221">
        <f>SUM('     2022    '!AO1:AX2)</f>
        <v>0</v>
      </c>
      <c r="Q2" s="221"/>
      <c r="R2" s="126"/>
      <c r="S2" s="126"/>
      <c r="T2" s="126"/>
      <c r="U2" s="127"/>
      <c r="V2" s="127"/>
      <c r="W2" s="127"/>
      <c r="X2" s="188"/>
      <c r="Y2" s="188"/>
      <c r="Z2" s="128"/>
      <c r="AA2" s="129"/>
      <c r="AB2" s="130"/>
      <c r="AC2" s="127"/>
    </row>
    <row r="3" spans="1:29" s="64" customFormat="1" ht="63.75">
      <c r="B3" s="138" t="s">
        <v>4674</v>
      </c>
      <c r="C3" s="139" t="s">
        <v>2</v>
      </c>
      <c r="D3" s="140" t="s">
        <v>0</v>
      </c>
      <c r="E3" s="141" t="s">
        <v>1</v>
      </c>
      <c r="F3" s="142" t="s">
        <v>10</v>
      </c>
      <c r="G3" s="142" t="s">
        <v>6373</v>
      </c>
      <c r="H3" s="143" t="s">
        <v>5964</v>
      </c>
      <c r="I3" s="143" t="s">
        <v>5963</v>
      </c>
      <c r="J3" s="143" t="s">
        <v>5965</v>
      </c>
      <c r="K3" s="144" t="s">
        <v>593</v>
      </c>
      <c r="L3" s="191" t="s">
        <v>6059</v>
      </c>
      <c r="M3" s="191" t="s">
        <v>6060</v>
      </c>
      <c r="N3" s="145" t="s">
        <v>275</v>
      </c>
      <c r="O3" s="146" t="s">
        <v>9</v>
      </c>
      <c r="P3" s="145" t="s">
        <v>12</v>
      </c>
      <c r="Q3" s="145" t="s">
        <v>8</v>
      </c>
      <c r="R3" s="147" t="s">
        <v>16</v>
      </c>
      <c r="S3" s="147" t="s">
        <v>17</v>
      </c>
      <c r="T3" s="147" t="s">
        <v>4628</v>
      </c>
      <c r="U3" s="145" t="s">
        <v>4634</v>
      </c>
      <c r="V3" s="145" t="s">
        <v>7</v>
      </c>
      <c r="W3" s="145" t="s">
        <v>6</v>
      </c>
      <c r="X3" s="145" t="s">
        <v>311</v>
      </c>
      <c r="Y3" s="145" t="s">
        <v>312</v>
      </c>
      <c r="Z3" s="148" t="s">
        <v>276</v>
      </c>
      <c r="AA3" s="145" t="s">
        <v>3</v>
      </c>
      <c r="AB3" s="146" t="s">
        <v>274</v>
      </c>
      <c r="AC3" s="145" t="s">
        <v>5</v>
      </c>
    </row>
    <row r="4" spans="1:29" s="77" customFormat="1" ht="25.5">
      <c r="A4" s="80">
        <f t="shared" ref="A4:A67" si="0">1+A3</f>
        <v>1</v>
      </c>
      <c r="B4" s="68" t="str">
        <f>INDEX('     2022    '!B$2:B$1794,MATCH(D4,'     2022    '!D$2:D$1794,0))</f>
        <v/>
      </c>
      <c r="C4" s="204" t="str">
        <f>INDEX('     2022    '!C$2:C$1794,MATCH(D4,'     2022    '!D$2:D$1794,0))</f>
        <v>Cake - 14s</v>
      </c>
      <c r="D4" s="212" t="str">
        <f>INDEX('     2022    '!D:D,MATCH(A4,'     2022    '!AL:AL,0))</f>
        <v>KF002-B-14</v>
      </c>
      <c r="E4" s="213" t="str">
        <f>INDEX('     2022    '!$A$1:$AC$1563,MATCH($D4,'     2022    '!$D$1:$D$1794,0),MATCH(E$1,'     2022    '!$A$1:$AC$1,0))</f>
        <v>BANZAI. Alternating white strobe with red star to brocade crown and green star with crackling. RETAIL</v>
      </c>
      <c r="F4" s="206" t="str">
        <f>IFERROR(IF(LEFT(INDEX('     2022    '!AD$2:AD$1794,MATCH(D4,'     2022    '!D$2:D$1794,0)),4)="http",HYPERLINK(INDEX('     2022    '!AD$2:AD$1794,MATCH(D4,'     2022    '!D$2:D$1794,0)),"Video"),""),"")</f>
        <v>Video</v>
      </c>
      <c r="G4" s="207">
        <f>INDEX('     2022    '!$A$1:$AC$1563,MATCH($D4,'     2022    '!$D$1:$D$1794,0),MATCH(G$1,'     2022    '!$A$1:$AC$1,0))</f>
        <v>0</v>
      </c>
      <c r="H4" s="150"/>
      <c r="I4" s="152">
        <f>INDEX('     2022    '!$A$1:$AC$1563,MATCH($D4,'     2022    '!$D$1:$D$1794,0),MATCH(I$1,'     2022    '!$A$1:$AC$1,0))</f>
        <v>56.14</v>
      </c>
      <c r="J4" s="150"/>
      <c r="K4" s="151">
        <f>IFERROR(M4/O4,"")</f>
        <v>3.1188888888888888</v>
      </c>
      <c r="L4" s="152">
        <f>INDEX('     2022    '!$A$1:$AC$1563,MATCH($D4,'     2022    '!$D$1:$D$1794,0),MATCH(L$1,'     2022    '!$A$1:$AC$1,0))</f>
        <v>53.33</v>
      </c>
      <c r="M4" s="152">
        <f>INDEX('     2022    '!$A$1:$AC$1563,MATCH($D4,'     2022    '!$D$1:$D$1794,0),MATCH(M$1,'     2022    '!$A$1:$AC$1,0))</f>
        <v>56.14</v>
      </c>
      <c r="N4" s="153" t="str">
        <f>INDEX('     2022    '!$A$1:$AC$1563,MATCH($D4,'     2022    '!$D$1:$D$1794,0),MATCH(N$1,'     2022    '!$A$1:$AC$1,0))</f>
        <v>20mm</v>
      </c>
      <c r="O4" s="154">
        <f>INDEX('     2022    '!$A$1:$AC$1563,MATCH($D4,'     2022    '!$D$1:$D$1794,0),MATCH(O$1,'     2022    '!$A$1:$AC$1,0))</f>
        <v>18</v>
      </c>
      <c r="P4" s="153">
        <f>INDEX('     2022    '!$A$1:$AC$1563,MATCH($D4,'     2022    '!$D$1:$D$1794,0),MATCH(P$1,'     2022    '!$A$1:$AC$1,0))</f>
        <v>20</v>
      </c>
      <c r="Q4" s="153" t="str">
        <f>INDEX('     2022    '!$A$1:$AC$1563,MATCH($D4,'     2022    '!$D$1:$D$1794,0),MATCH(Q$1,'     2022    '!$A$1:$AC$1,0))</f>
        <v>No</v>
      </c>
      <c r="R4" s="155">
        <f>INDEX('     2022    '!$A$1:$AC$1563,MATCH($D4,'     2022    '!$D$1:$D$1794,0),MATCH(R$1,'     2022    '!$A$1:$AC$1,0))</f>
        <v>11.16</v>
      </c>
      <c r="S4" s="155">
        <f>INDEX('     2022    '!$A$1:$AC$1563,MATCH($D4,'     2022    '!$D$1:$D$1794,0),MATCH(S$1,'     2022    '!$A$1:$AC$1,0))</f>
        <v>1.73</v>
      </c>
      <c r="T4" s="155">
        <f>INDEX('     2022    '!$A$1:$AC$1563,MATCH($D4,'     2022    '!$D$1:$D$1794,0),MATCH(T$1,'     2022    '!$A$1:$AC$1,0))</f>
        <v>0</v>
      </c>
      <c r="U4" s="154" t="str">
        <f>INDEX('     2022    '!$A$1:$AC$1563,MATCH($D4,'     2022    '!$D$1:$D$1794,0),MATCH(U$1,'     2022    '!$A$1:$AC$1,0))</f>
        <v>1.4G</v>
      </c>
      <c r="V4" s="153" t="str">
        <f>INDEX('     2022    '!$A$1:$AC$1563,MATCH($D4,'     2022    '!$D$1:$D$1794,0),MATCH(V$1,'     2022    '!$A$1:$AC$1,0))</f>
        <v>UN0336</v>
      </c>
      <c r="W4" s="153" t="str">
        <f>INDEX('     2022    '!$A$1:$AC$1563,MATCH($D4,'     2022    '!$D$1:$D$1794,0),MATCH(W$1,'     2022    '!$A$1:$AC$1,0))</f>
        <v>F2</v>
      </c>
      <c r="X4" s="151">
        <f>INDEX('     2022    '!$A$1:$AC$1563,MATCH($D4,'     2022    '!$D$1:$D$1794,0),MATCH(X$1,'     2022    '!$A$1:$AC$1,0))</f>
        <v>11.99</v>
      </c>
      <c r="Y4" s="151">
        <f>INDEX('     2022    '!$A$1:$AC$1563,MATCH($D4,'     2022    '!$D$1:$D$1794,0),MATCH(Y$1,'     2022    '!$A$1:$AC$1,0))</f>
        <v>9.99</v>
      </c>
      <c r="Z4" s="156">
        <f>INDEX('     2022    '!$A$1:$AC$1563,MATCH($D4,'     2022    '!$D$1:$D$1794,0),MATCH(Z$1,'     2022    '!$A$1:$AC$1,0))</f>
        <v>0.03</v>
      </c>
      <c r="AA4" s="153">
        <f>INDEX('     2022    '!$A$1:$AC$1563,MATCH($D4,'     2022    '!$D$1:$D$1794,0),MATCH(AA$1,'     2022    '!$A$1:$AC$1,0))</f>
        <v>0</v>
      </c>
      <c r="AB4" s="153" t="str">
        <f>INDEX('     2022    '!$A$1:$AC$1563,MATCH($D4,'     2022    '!$D$1:$D$1794,0),MATCH(AB$1,'     2022    '!$A$1:$AC$1,0))</f>
        <v>GB/HSE-359356</v>
      </c>
      <c r="AC4" s="153" t="str">
        <f>INDEX('     2022    '!$A$1:$AC$1563,MATCH($D4,'     2022    '!$D$1:$D$1794,0),MATCH(AC$1,'     2022    '!$A$1:$AC$1,0))</f>
        <v>10/24/2028</v>
      </c>
    </row>
    <row r="5" spans="1:29" ht="15.75">
      <c r="A5" s="80">
        <f t="shared" si="0"/>
        <v>2</v>
      </c>
      <c r="B5" s="68" t="str">
        <f>INDEX('     2022    '!B$2:B$1794,MATCH(D5,'     2022    '!D$2:D$1794,0))</f>
        <v/>
      </c>
      <c r="C5" s="204" t="str">
        <f>INDEX('     2022    '!C$2:C$1794,MATCH(D5,'     2022    '!D$2:D$1794,0))</f>
        <v>Cake - 16s</v>
      </c>
      <c r="D5" s="212" t="str">
        <f>INDEX('     2022    '!D:D,MATCH(A5,'     2022    '!AL:AL,0))</f>
        <v>CC1486</v>
      </c>
      <c r="E5" s="213" t="str">
        <f>INDEX('     2022    '!$A$1:$AC$1563,MATCH($D5,'     2022    '!$D$1:$D$1794,0),MATCH(E$1,'     2022    '!$A$1:$AC$1,0))</f>
        <v>FLUFF. 16 shot cake. Silver spinners cake, a great low noise firework. RETAIL</v>
      </c>
      <c r="F5" s="206" t="str">
        <f>IFERROR(IF(LEFT(INDEX('     2022    '!AD$2:AD$1794,MATCH(D5,'     2022    '!D$2:D$1794,0)),4)="http",HYPERLINK(INDEX('     2022    '!AD$2:AD$1794,MATCH(D5,'     2022    '!D$2:D$1794,0)),"Video"),""),"")</f>
        <v>Video</v>
      </c>
      <c r="G5" s="207">
        <f>INDEX('     2022    '!$A$1:$AC$1563,MATCH($D5,'     2022    '!$D$1:$D$1794,0),MATCH(G$1,'     2022    '!$A$1:$AC$1,0))</f>
        <v>0</v>
      </c>
      <c r="H5" s="150"/>
      <c r="I5" s="152">
        <f>INDEX('     2022    '!$A$1:$AC$1563,MATCH($D5,'     2022    '!$D$1:$D$1794,0),MATCH(I$1,'     2022    '!$A$1:$AC$1,0))</f>
        <v>72.819999999999993</v>
      </c>
      <c r="J5" s="150"/>
      <c r="K5" s="151">
        <f t="shared" ref="K5:K68" si="1">IFERROR(M5/O5,"")</f>
        <v>3.5248973351081201</v>
      </c>
      <c r="L5" s="152">
        <f>INDEX('     2022    '!$A$1:$AC$1563,MATCH($D5,'     2022    '!$D$1:$D$1794,0),MATCH(L$1,'     2022    '!$A$1:$AC$1,0))</f>
        <v>80.36765924046513</v>
      </c>
      <c r="M5" s="152">
        <f>INDEX('     2022    '!$A$1:$AC$1563,MATCH($D5,'     2022    '!$D$1:$D$1794,0),MATCH(M$1,'     2022    '!$A$1:$AC$1,0))</f>
        <v>84.597536042594882</v>
      </c>
      <c r="N5" s="153" t="str">
        <f>INDEX('     2022    '!$A$1:$AC$1563,MATCH($D5,'     2022    '!$D$1:$D$1794,0),MATCH(N$1,'     2022    '!$A$1:$AC$1,0))</f>
        <v>20mm</v>
      </c>
      <c r="O5" s="154">
        <f>INDEX('     2022    '!$A$1:$AC$1563,MATCH($D5,'     2022    '!$D$1:$D$1794,0),MATCH(O$1,'     2022    '!$A$1:$AC$1,0))</f>
        <v>24</v>
      </c>
      <c r="P5" s="153">
        <f>INDEX('     2022    '!$A$1:$AC$1563,MATCH($D5,'     2022    '!$D$1:$D$1794,0),MATCH(P$1,'     2022    '!$A$1:$AC$1,0))</f>
        <v>30</v>
      </c>
      <c r="Q5" s="153" t="str">
        <f>INDEX('     2022    '!$A$1:$AC$1563,MATCH($D5,'     2022    '!$D$1:$D$1794,0),MATCH(Q$1,'     2022    '!$A$1:$AC$1,0))</f>
        <v>Yes</v>
      </c>
      <c r="R5" s="155">
        <f>INDEX('     2022    '!$A$1:$AC$1563,MATCH($D5,'     2022    '!$D$1:$D$1794,0),MATCH(R$1,'     2022    '!$A$1:$AC$1,0))</f>
        <v>19</v>
      </c>
      <c r="S5" s="155">
        <f>INDEX('     2022    '!$A$1:$AC$1563,MATCH($D5,'     2022    '!$D$1:$D$1794,0),MATCH(S$1,'     2022    '!$A$1:$AC$1,0))</f>
        <v>3.5</v>
      </c>
      <c r="T5" s="155">
        <f>INDEX('     2022    '!$A$1:$AC$1563,MATCH($D5,'     2022    '!$D$1:$D$1794,0),MATCH(T$1,'     2022    '!$A$1:$AC$1,0))</f>
        <v>0.3</v>
      </c>
      <c r="U5" s="154" t="str">
        <f>INDEX('     2022    '!$A$1:$AC$1563,MATCH($D5,'     2022    '!$D$1:$D$1794,0),MATCH(U$1,'     2022    '!$A$1:$AC$1,0))</f>
        <v>1.4G</v>
      </c>
      <c r="V5" s="153" t="str">
        <f>INDEX('     2022    '!$A$1:$AC$1563,MATCH($D5,'     2022    '!$D$1:$D$1794,0),MATCH(V$1,'     2022    '!$A$1:$AC$1,0))</f>
        <v>UN0336</v>
      </c>
      <c r="W5" s="153" t="str">
        <f>INDEX('     2022    '!$A$1:$AC$1563,MATCH($D5,'     2022    '!$D$1:$D$1794,0),MATCH(W$1,'     2022    '!$A$1:$AC$1,0))</f>
        <v>F2</v>
      </c>
      <c r="X5" s="151">
        <f>INDEX('     2022    '!$A$1:$AC$1563,MATCH($D5,'     2022    '!$D$1:$D$1794,0),MATCH(X$1,'     2022    '!$A$1:$AC$1,0))</f>
        <v>10.99</v>
      </c>
      <c r="Y5" s="151">
        <f>INDEX('     2022    '!$A$1:$AC$1563,MATCH($D5,'     2022    '!$D$1:$D$1794,0),MATCH(Y$1,'     2022    '!$A$1:$AC$1,0))</f>
        <v>8.99</v>
      </c>
      <c r="Z5" s="156">
        <f>INDEX('     2022    '!$A$1:$AC$1563,MATCH($D5,'     2022    '!$D$1:$D$1794,0),MATCH(Z$1,'     2022    '!$A$1:$AC$1,0))</f>
        <v>3.9269999999999999E-2</v>
      </c>
      <c r="AA5" s="153" t="str">
        <f>INDEX('     2022    '!$A$1:$AC$1563,MATCH($D5,'     2022    '!$D$1:$D$1794,0),MATCH(AA$1,'     2022    '!$A$1:$AC$1,0))</f>
        <v>2806-F2-000056</v>
      </c>
      <c r="AB5" s="153" t="str">
        <f>INDEX('     2022    '!$A$1:$AC$1563,MATCH($D5,'     2022    '!$D$1:$D$1794,0),MATCH(AB$1,'     2022    '!$A$1:$AC$1,0))</f>
        <v>GB/HSE-360486</v>
      </c>
      <c r="AC5" s="153" t="str">
        <f>INDEX('     2022    '!$A$1:$AC$1563,MATCH($D5,'     2022    '!$D$1:$D$1794,0),MATCH(AC$1,'     2022    '!$A$1:$AC$1,0))</f>
        <v>6/8/2029</v>
      </c>
    </row>
    <row r="6" spans="1:29" ht="25.5">
      <c r="A6" s="80">
        <f t="shared" si="0"/>
        <v>3</v>
      </c>
      <c r="B6" s="68" t="str">
        <f>INDEX('     2022    '!B$2:B$1794,MATCH(D6,'     2022    '!D$2:D$1794,0))</f>
        <v>NEW2022</v>
      </c>
      <c r="C6" s="204" t="str">
        <f>INDEX('     2022    '!C$2:C$1794,MATCH(D6,'     2022    '!D$2:D$1794,0))</f>
        <v>Cake - 16s</v>
      </c>
      <c r="D6" s="212" t="str">
        <f>INDEX('     2022    '!D:D,MATCH(A6,'     2022    '!AL:AL,0))</f>
        <v>KF-CC1567</v>
      </c>
      <c r="E6" s="213" t="str">
        <f>INDEX('     2022    '!$A$1:$AC$1563,MATCH($D6,'     2022    '!$D$1:$D$1794,0),MATCH(E$1,'     2022    '!$A$1:$AC$1,0))</f>
        <v>SWIRLING WHOOSH. Whirling silver spinning tails break to red and blue stars. Subtle attention grabber. RETAIL</v>
      </c>
      <c r="F6" s="206" t="str">
        <f>IFERROR(IF(LEFT(INDEX('     2022    '!AD$2:AD$1794,MATCH(D6,'     2022    '!D$2:D$1794,0)),4)="http",HYPERLINK(INDEX('     2022    '!AD$2:AD$1794,MATCH(D6,'     2022    '!D$2:D$1794,0)),"Video"),""),"")</f>
        <v/>
      </c>
      <c r="G6" s="207">
        <f>INDEX('     2022    '!$A$1:$AC$1563,MATCH($D6,'     2022    '!$D$1:$D$1794,0),MATCH(G$1,'     2022    '!$A$1:$AC$1,0))</f>
        <v>0</v>
      </c>
      <c r="H6" s="150"/>
      <c r="I6" s="152">
        <f>INDEX('     2022    '!$A$1:$AC$1563,MATCH($D6,'     2022    '!$D$1:$D$1794,0),MATCH(I$1,'     2022    '!$A$1:$AC$1,0))</f>
        <v>71.47</v>
      </c>
      <c r="J6" s="150"/>
      <c r="K6" s="151">
        <f t="shared" si="1"/>
        <v>3.9705555555555554</v>
      </c>
      <c r="L6" s="152">
        <f>INDEX('     2022    '!$A$1:$AC$1563,MATCH($D6,'     2022    '!$D$1:$D$1794,0),MATCH(L$1,'     2022    '!$A$1:$AC$1,0))</f>
        <v>67.900000000000006</v>
      </c>
      <c r="M6" s="152">
        <f>INDEX('     2022    '!$A$1:$AC$1563,MATCH($D6,'     2022    '!$D$1:$D$1794,0),MATCH(M$1,'     2022    '!$A$1:$AC$1,0))</f>
        <v>71.47</v>
      </c>
      <c r="N6" s="153" t="str">
        <f>INDEX('     2022    '!$A$1:$AC$1563,MATCH($D6,'     2022    '!$D$1:$D$1794,0),MATCH(N$1,'     2022    '!$A$1:$AC$1,0))</f>
        <v>20mm</v>
      </c>
      <c r="O6" s="154">
        <f>INDEX('     2022    '!$A$1:$AC$1563,MATCH($D6,'     2022    '!$D$1:$D$1794,0),MATCH(O$1,'     2022    '!$A$1:$AC$1,0))</f>
        <v>18</v>
      </c>
      <c r="P6" s="153">
        <f>INDEX('     2022    '!$A$1:$AC$1563,MATCH($D6,'     2022    '!$D$1:$D$1794,0),MATCH(P$1,'     2022    '!$A$1:$AC$1,0))</f>
        <v>37</v>
      </c>
      <c r="Q6" s="153" t="str">
        <f>INDEX('     2022    '!$A$1:$AC$1563,MATCH($D6,'     2022    '!$D$1:$D$1794,0),MATCH(Q$1,'     2022    '!$A$1:$AC$1,0))</f>
        <v>Yes</v>
      </c>
      <c r="R6" s="155">
        <f>INDEX('     2022    '!$A$1:$AC$1563,MATCH($D6,'     2022    '!$D$1:$D$1794,0),MATCH(R$1,'     2022    '!$A$1:$AC$1,0))</f>
        <v>16</v>
      </c>
      <c r="S6" s="155">
        <f>INDEX('     2022    '!$A$1:$AC$1563,MATCH($D6,'     2022    '!$D$1:$D$1794,0),MATCH(S$1,'     2022    '!$A$1:$AC$1,0))</f>
        <v>2.6</v>
      </c>
      <c r="T6" s="155">
        <f>INDEX('     2022    '!$A$1:$AC$1563,MATCH($D6,'     2022    '!$D$1:$D$1794,0),MATCH(T$1,'     2022    '!$A$1:$AC$1,0))</f>
        <v>0</v>
      </c>
      <c r="U6" s="154" t="str">
        <f>INDEX('     2022    '!$A$1:$AC$1563,MATCH($D6,'     2022    '!$D$1:$D$1794,0),MATCH(U$1,'     2022    '!$A$1:$AC$1,0))</f>
        <v>1.4G</v>
      </c>
      <c r="V6" s="153" t="str">
        <f>INDEX('     2022    '!$A$1:$AC$1563,MATCH($D6,'     2022    '!$D$1:$D$1794,0),MATCH(V$1,'     2022    '!$A$1:$AC$1,0))</f>
        <v>UN0336</v>
      </c>
      <c r="W6" s="153" t="str">
        <f>INDEX('     2022    '!$A$1:$AC$1563,MATCH($D6,'     2022    '!$D$1:$D$1794,0),MATCH(W$1,'     2022    '!$A$1:$AC$1,0))</f>
        <v>F2</v>
      </c>
      <c r="X6" s="151">
        <f>INDEX('     2022    '!$A$1:$AC$1563,MATCH($D6,'     2022    '!$D$1:$D$1794,0),MATCH(X$1,'     2022    '!$A$1:$AC$1,0))</f>
        <v>15.49</v>
      </c>
      <c r="Y6" s="151">
        <f>INDEX('     2022    '!$A$1:$AC$1563,MATCH($D6,'     2022    '!$D$1:$D$1794,0),MATCH(Y$1,'     2022    '!$A$1:$AC$1,0))</f>
        <v>12.49</v>
      </c>
      <c r="Z6" s="156">
        <f>INDEX('     2022    '!$A$1:$AC$1563,MATCH($D6,'     2022    '!$D$1:$D$1794,0),MATCH(Z$1,'     2022    '!$A$1:$AC$1,0))</f>
        <v>3.5999999999999997E-2</v>
      </c>
      <c r="AA6" s="153" t="str">
        <f>INDEX('     2022    '!$A$1:$AC$1563,MATCH($D6,'     2022    '!$D$1:$D$1794,0),MATCH(AA$1,'     2022    '!$A$1:$AC$1,0))</f>
        <v>2806-F2-000056</v>
      </c>
      <c r="AB6" s="153" t="str">
        <f>INDEX('     2022    '!$A$1:$AC$1563,MATCH($D6,'     2022    '!$D$1:$D$1794,0),MATCH(AB$1,'     2022    '!$A$1:$AC$1,0))</f>
        <v>NL/TNO-0017-2021</v>
      </c>
      <c r="AC6" s="153" t="str">
        <f>INDEX('     2022    '!$A$1:$AC$1563,MATCH($D6,'     2022    '!$D$1:$D$1794,0),MATCH(AC$1,'     2022    '!$A$1:$AC$1,0))</f>
        <v>12/31/2099</v>
      </c>
    </row>
    <row r="7" spans="1:29" ht="25.5">
      <c r="A7" s="80">
        <f t="shared" si="0"/>
        <v>4</v>
      </c>
      <c r="B7" s="68" t="str">
        <f>INDEX('     2022    '!B$2:B$1794,MATCH(D7,'     2022    '!D$2:D$1794,0))</f>
        <v>NEW2021</v>
      </c>
      <c r="C7" s="204" t="str">
        <f>INDEX('     2022    '!C$2:C$1794,MATCH(D7,'     2022    '!D$2:D$1794,0))</f>
        <v>Cake - 16s</v>
      </c>
      <c r="D7" s="212" t="str">
        <f>INDEX('     2022    '!D:D,MATCH(A7,'     2022    '!AL:AL,0))</f>
        <v>CC1567</v>
      </c>
      <c r="E7" s="213" t="str">
        <f>INDEX('     2022    '!$A$1:$AC$1563,MATCH($D7,'     2022    '!$D$1:$D$1794,0),MATCH(E$1,'     2022    '!$A$1:$AC$1,0))</f>
        <v>FLUFFY. 16 shot cake. Silver twirling tails rise up and conclude with an explosion of either red of blue coloured stars. RETAIL</v>
      </c>
      <c r="F7" s="206" t="str">
        <f>IFERROR(IF(LEFT(INDEX('     2022    '!AD$2:AD$1794,MATCH(D7,'     2022    '!D$2:D$1794,0)),4)="http",HYPERLINK(INDEX('     2022    '!AD$2:AD$1794,MATCH(D7,'     2022    '!D$2:D$1794,0)),"Video"),""),"")</f>
        <v>Video</v>
      </c>
      <c r="G7" s="207">
        <f>INDEX('     2022    '!$A$1:$AC$1563,MATCH($D7,'     2022    '!$D$1:$D$1794,0),MATCH(G$1,'     2022    '!$A$1:$AC$1,0))</f>
        <v>0</v>
      </c>
      <c r="H7" s="150"/>
      <c r="I7" s="152">
        <f>INDEX('     2022    '!$A$1:$AC$1563,MATCH($D7,'     2022    '!$D$1:$D$1794,0),MATCH(I$1,'     2022    '!$A$1:$AC$1,0))</f>
        <v>65.63</v>
      </c>
      <c r="J7" s="150"/>
      <c r="K7" s="151">
        <f t="shared" si="1"/>
        <v>3.9707570620914288</v>
      </c>
      <c r="L7" s="152">
        <f>INDEX('     2022    '!$A$1:$AC$1563,MATCH($D7,'     2022    '!$D$1:$D$1794,0),MATCH(L$1,'     2022    '!$A$1:$AC$1,0))</f>
        <v>67.899945761763433</v>
      </c>
      <c r="M7" s="152">
        <f>INDEX('     2022    '!$A$1:$AC$1563,MATCH($D7,'     2022    '!$D$1:$D$1794,0),MATCH(M$1,'     2022    '!$A$1:$AC$1,0))</f>
        <v>71.473627117645719</v>
      </c>
      <c r="N7" s="153" t="str">
        <f>INDEX('     2022    '!$A$1:$AC$1563,MATCH($D7,'     2022    '!$D$1:$D$1794,0),MATCH(N$1,'     2022    '!$A$1:$AC$1,0))</f>
        <v>20mm</v>
      </c>
      <c r="O7" s="154">
        <f>INDEX('     2022    '!$A$1:$AC$1563,MATCH($D7,'     2022    '!$D$1:$D$1794,0),MATCH(O$1,'     2022    '!$A$1:$AC$1,0))</f>
        <v>18</v>
      </c>
      <c r="P7" s="153">
        <f>INDEX('     2022    '!$A$1:$AC$1563,MATCH($D7,'     2022    '!$D$1:$D$1794,0),MATCH(P$1,'     2022    '!$A$1:$AC$1,0))</f>
        <v>37</v>
      </c>
      <c r="Q7" s="153" t="str">
        <f>INDEX('     2022    '!$A$1:$AC$1563,MATCH($D7,'     2022    '!$D$1:$D$1794,0),MATCH(Q$1,'     2022    '!$A$1:$AC$1,0))</f>
        <v>Yes</v>
      </c>
      <c r="R7" s="155">
        <f>INDEX('     2022    '!$A$1:$AC$1563,MATCH($D7,'     2022    '!$D$1:$D$1794,0),MATCH(R$1,'     2022    '!$A$1:$AC$1,0))</f>
        <v>16</v>
      </c>
      <c r="S7" s="155">
        <f>INDEX('     2022    '!$A$1:$AC$1563,MATCH($D7,'     2022    '!$D$1:$D$1794,0),MATCH(S$1,'     2022    '!$A$1:$AC$1,0))</f>
        <v>2.6</v>
      </c>
      <c r="T7" s="155">
        <f>INDEX('     2022    '!$A$1:$AC$1563,MATCH($D7,'     2022    '!$D$1:$D$1794,0),MATCH(T$1,'     2022    '!$A$1:$AC$1,0))</f>
        <v>0</v>
      </c>
      <c r="U7" s="154" t="str">
        <f>INDEX('     2022    '!$A$1:$AC$1563,MATCH($D7,'     2022    '!$D$1:$D$1794,0),MATCH(U$1,'     2022    '!$A$1:$AC$1,0))</f>
        <v>1.4G</v>
      </c>
      <c r="V7" s="153" t="str">
        <f>INDEX('     2022    '!$A$1:$AC$1563,MATCH($D7,'     2022    '!$D$1:$D$1794,0),MATCH(V$1,'     2022    '!$A$1:$AC$1,0))</f>
        <v>UN0336</v>
      </c>
      <c r="W7" s="153" t="str">
        <f>INDEX('     2022    '!$A$1:$AC$1563,MATCH($D7,'     2022    '!$D$1:$D$1794,0),MATCH(W$1,'     2022    '!$A$1:$AC$1,0))</f>
        <v>F2</v>
      </c>
      <c r="X7" s="151">
        <f>INDEX('     2022    '!$A$1:$AC$1563,MATCH($D7,'     2022    '!$D$1:$D$1794,0),MATCH(X$1,'     2022    '!$A$1:$AC$1,0))</f>
        <v>13.99</v>
      </c>
      <c r="Y7" s="151">
        <f>INDEX('     2022    '!$A$1:$AC$1563,MATCH($D7,'     2022    '!$D$1:$D$1794,0),MATCH(Y$1,'     2022    '!$A$1:$AC$1,0))</f>
        <v>9.99</v>
      </c>
      <c r="Z7" s="156">
        <f>INDEX('     2022    '!$A$1:$AC$1563,MATCH($D7,'     2022    '!$D$1:$D$1794,0),MATCH(Z$1,'     2022    '!$A$1:$AC$1,0))</f>
        <v>3.5999999999999997E-2</v>
      </c>
      <c r="AA7" s="153" t="str">
        <f>INDEX('     2022    '!$A$1:$AC$1563,MATCH($D7,'     2022    '!$D$1:$D$1794,0),MATCH(AA$1,'     2022    '!$A$1:$AC$1,0))</f>
        <v>2806-F2-000056</v>
      </c>
      <c r="AB7" s="153" t="str">
        <f>INDEX('     2022    '!$A$1:$AC$1563,MATCH($D7,'     2022    '!$D$1:$D$1794,0),MATCH(AB$1,'     2022    '!$A$1:$AC$1,0))</f>
        <v>NL/TNO-0017-2021</v>
      </c>
      <c r="AC7" s="153" t="str">
        <f>INDEX('     2022    '!$A$1:$AC$1563,MATCH($D7,'     2022    '!$D$1:$D$1794,0),MATCH(AC$1,'     2022    '!$A$1:$AC$1,0))</f>
        <v>12/31/2099</v>
      </c>
    </row>
    <row r="8" spans="1:29" ht="25.5">
      <c r="A8" s="80">
        <f t="shared" si="0"/>
        <v>5</v>
      </c>
      <c r="B8" s="68" t="str">
        <f>INDEX('     2022    '!B$2:B$1794,MATCH(D8,'     2022    '!D$2:D$1794,0))</f>
        <v/>
      </c>
      <c r="C8" s="204" t="str">
        <f>INDEX('     2022    '!C$2:C$1794,MATCH(D8,'     2022    '!D$2:D$1794,0))</f>
        <v>Cake - 19s</v>
      </c>
      <c r="D8" s="212" t="str">
        <f>INDEX('     2022    '!D:D,MATCH(A8,'     2022    '!AL:AL,0))</f>
        <v>CC1491</v>
      </c>
      <c r="E8" s="213" t="str">
        <f>INDEX('     2022    '!$A$1:$AC$1563,MATCH($D8,'     2022    '!$D$1:$D$1794,0),MATCH(E$1,'     2022    '!$A$1:$AC$1,0))</f>
        <v>SUNDAE SPLIT. 19 shot cake. Lovely pastel coloured crossettes, peach, lemon and orange crossettes each with their own coloured tail RETAIL</v>
      </c>
      <c r="F8" s="206" t="str">
        <f>IFERROR(IF(LEFT(INDEX('     2022    '!AD$2:AD$1794,MATCH(D8,'     2022    '!D$2:D$1794,0)),4)="http",HYPERLINK(INDEX('     2022    '!AD$2:AD$1794,MATCH(D8,'     2022    '!D$2:D$1794,0)),"Video"),""),"")</f>
        <v>Video</v>
      </c>
      <c r="G8" s="207">
        <f>INDEX('     2022    '!$A$1:$AC$1563,MATCH($D8,'     2022    '!$D$1:$D$1794,0),MATCH(G$1,'     2022    '!$A$1:$AC$1,0))</f>
        <v>0</v>
      </c>
      <c r="H8" s="150"/>
      <c r="I8" s="152">
        <f>INDEX('     2022    '!$A$1:$AC$1563,MATCH($D8,'     2022    '!$D$1:$D$1794,0),MATCH(I$1,'     2022    '!$A$1:$AC$1,0))</f>
        <v>80.349999999999994</v>
      </c>
      <c r="J8" s="150"/>
      <c r="K8" s="151">
        <f t="shared" si="1"/>
        <v>7.8988210519204776</v>
      </c>
      <c r="L8" s="152">
        <f>INDEX('     2022    '!$A$1:$AC$1563,MATCH($D8,'     2022    '!$D$1:$D$1794,0),MATCH(L$1,'     2022    '!$A$1:$AC$1,0))</f>
        <v>90.046559991893432</v>
      </c>
      <c r="M8" s="152">
        <f>INDEX('     2022    '!$A$1:$AC$1563,MATCH($D8,'     2022    '!$D$1:$D$1794,0),MATCH(M$1,'     2022    '!$A$1:$AC$1,0))</f>
        <v>94.785852623045727</v>
      </c>
      <c r="N8" s="153" t="str">
        <f>INDEX('     2022    '!$A$1:$AC$1563,MATCH($D8,'     2022    '!$D$1:$D$1794,0),MATCH(N$1,'     2022    '!$A$1:$AC$1,0))</f>
        <v>25mm</v>
      </c>
      <c r="O8" s="154">
        <f>INDEX('     2022    '!$A$1:$AC$1563,MATCH($D8,'     2022    '!$D$1:$D$1794,0),MATCH(O$1,'     2022    '!$A$1:$AC$1,0))</f>
        <v>12</v>
      </c>
      <c r="P8" s="153">
        <f>INDEX('     2022    '!$A$1:$AC$1563,MATCH($D8,'     2022    '!$D$1:$D$1794,0),MATCH(P$1,'     2022    '!$A$1:$AC$1,0))</f>
        <v>30</v>
      </c>
      <c r="Q8" s="153" t="str">
        <f>INDEX('     2022    '!$A$1:$AC$1563,MATCH($D8,'     2022    '!$D$1:$D$1794,0),MATCH(Q$1,'     2022    '!$A$1:$AC$1,0))</f>
        <v>Yes</v>
      </c>
      <c r="R8" s="155">
        <f>INDEX('     2022    '!$A$1:$AC$1563,MATCH($D8,'     2022    '!$D$1:$D$1794,0),MATCH(R$1,'     2022    '!$A$1:$AC$1,0))</f>
        <v>19.600000000000001</v>
      </c>
      <c r="S8" s="155">
        <f>INDEX('     2022    '!$A$1:$AC$1563,MATCH($D8,'     2022    '!$D$1:$D$1794,0),MATCH(S$1,'     2022    '!$A$1:$AC$1,0))</f>
        <v>4.0999999999999996</v>
      </c>
      <c r="T8" s="155">
        <f>INDEX('     2022    '!$A$1:$AC$1563,MATCH($D8,'     2022    '!$D$1:$D$1794,0),MATCH(T$1,'     2022    '!$A$1:$AC$1,0))</f>
        <v>0.3</v>
      </c>
      <c r="U8" s="154" t="str">
        <f>INDEX('     2022    '!$A$1:$AC$1563,MATCH($D8,'     2022    '!$D$1:$D$1794,0),MATCH(U$1,'     2022    '!$A$1:$AC$1,0))</f>
        <v>1.4G</v>
      </c>
      <c r="V8" s="153" t="str">
        <f>INDEX('     2022    '!$A$1:$AC$1563,MATCH($D8,'     2022    '!$D$1:$D$1794,0),MATCH(V$1,'     2022    '!$A$1:$AC$1,0))</f>
        <v>UN0336</v>
      </c>
      <c r="W8" s="153" t="str">
        <f>INDEX('     2022    '!$A$1:$AC$1563,MATCH($D8,'     2022    '!$D$1:$D$1794,0),MATCH(W$1,'     2022    '!$A$1:$AC$1,0))</f>
        <v>F2</v>
      </c>
      <c r="X8" s="151">
        <f>INDEX('     2022    '!$A$1:$AC$1563,MATCH($D8,'     2022    '!$D$1:$D$1794,0),MATCH(X$1,'     2022    '!$A$1:$AC$1,0))</f>
        <v>27.49</v>
      </c>
      <c r="Y8" s="151">
        <f>INDEX('     2022    '!$A$1:$AC$1563,MATCH($D8,'     2022    '!$D$1:$D$1794,0),MATCH(Y$1,'     2022    '!$A$1:$AC$1,0))</f>
        <v>20.99</v>
      </c>
      <c r="Z8" s="156">
        <f>INDEX('     2022    '!$A$1:$AC$1563,MATCH($D8,'     2022    '!$D$1:$D$1794,0),MATCH(Z$1,'     2022    '!$A$1:$AC$1,0))</f>
        <v>4.9099999999999998E-2</v>
      </c>
      <c r="AA8" s="153" t="str">
        <f>INDEX('     2022    '!$A$1:$AC$1563,MATCH($D8,'     2022    '!$D$1:$D$1794,0),MATCH(AA$1,'     2022    '!$A$1:$AC$1,0))</f>
        <v>2806-F2-000057</v>
      </c>
      <c r="AB8" s="153" t="str">
        <f>INDEX('     2022    '!$A$1:$AC$1563,MATCH($D8,'     2022    '!$D$1:$D$1794,0),MATCH(AB$1,'     2022    '!$A$1:$AC$1,0))</f>
        <v>GB/HSE-360491</v>
      </c>
      <c r="AC8" s="153" t="str">
        <f>INDEX('     2022    '!$A$1:$AC$1563,MATCH($D8,'     2022    '!$D$1:$D$1794,0),MATCH(AC$1,'     2022    '!$A$1:$AC$1,0))</f>
        <v>6/8/2029</v>
      </c>
    </row>
    <row r="9" spans="1:29" ht="25.5">
      <c r="A9" s="80">
        <f t="shared" si="0"/>
        <v>6</v>
      </c>
      <c r="B9" s="68" t="str">
        <f>INDEX('     2022    '!B$2:B$1794,MATCH(D9,'     2022    '!D$2:D$1794,0))</f>
        <v/>
      </c>
      <c r="C9" s="204" t="str">
        <f>INDEX('     2022    '!C$2:C$1794,MATCH(D9,'     2022    '!D$2:D$1794,0))</f>
        <v>Cake - 19s</v>
      </c>
      <c r="D9" s="212" t="str">
        <f>INDEX('     2022    '!D:D,MATCH(A9,'     2022    '!AL:AL,0))</f>
        <v>CC1357</v>
      </c>
      <c r="E9" s="213" t="str">
        <f>INDEX('     2022    '!$A$1:$AC$1563,MATCH($D9,'     2022    '!$D$1:$D$1794,0),MATCH(E$1,'     2022    '!$A$1:$AC$1,0))</f>
        <v>FLYING FISH. 19 shot cake. Red, green and blue bursts with silver fish swimming around the sky. RETAIL</v>
      </c>
      <c r="F9" s="206" t="str">
        <f>IFERROR(IF(LEFT(INDEX('     2022    '!AD$2:AD$1794,MATCH(D9,'     2022    '!D$2:D$1794,0)),4)="http",HYPERLINK(INDEX('     2022    '!AD$2:AD$1794,MATCH(D9,'     2022    '!D$2:D$1794,0)),"Video"),""),"")</f>
        <v>Video</v>
      </c>
      <c r="G9" s="207">
        <f>INDEX('     2022    '!$A$1:$AC$1563,MATCH($D9,'     2022    '!$D$1:$D$1794,0),MATCH(G$1,'     2022    '!$A$1:$AC$1,0))</f>
        <v>0</v>
      </c>
      <c r="H9" s="150"/>
      <c r="I9" s="152">
        <f>INDEX('     2022    '!$A$1:$AC$1563,MATCH($D9,'     2022    '!$D$1:$D$1794,0),MATCH(I$1,'     2022    '!$A$1:$AC$1,0))</f>
        <v>81.290000000000006</v>
      </c>
      <c r="J9" s="150"/>
      <c r="K9" s="151">
        <f t="shared" si="1"/>
        <v>7.9191074724214721</v>
      </c>
      <c r="L9" s="152">
        <f>INDEX('     2022    '!$A$1:$AC$1563,MATCH($D9,'     2022    '!$D$1:$D$1794,0),MATCH(L$1,'     2022    '!$A$1:$AC$1,0))</f>
        <v>90.277825185604769</v>
      </c>
      <c r="M9" s="152">
        <f>INDEX('     2022    '!$A$1:$AC$1563,MATCH($D9,'     2022    '!$D$1:$D$1794,0),MATCH(M$1,'     2022    '!$A$1:$AC$1,0))</f>
        <v>95.029289669057661</v>
      </c>
      <c r="N9" s="153" t="str">
        <f>INDEX('     2022    '!$A$1:$AC$1563,MATCH($D9,'     2022    '!$D$1:$D$1794,0),MATCH(N$1,'     2022    '!$A$1:$AC$1,0))</f>
        <v>25mm</v>
      </c>
      <c r="O9" s="154">
        <f>INDEX('     2022    '!$A$1:$AC$1563,MATCH($D9,'     2022    '!$D$1:$D$1794,0),MATCH(O$1,'     2022    '!$A$1:$AC$1,0))</f>
        <v>12</v>
      </c>
      <c r="P9" s="153">
        <f>INDEX('     2022    '!$A$1:$AC$1563,MATCH($D9,'     2022    '!$D$1:$D$1794,0),MATCH(P$1,'     2022    '!$A$1:$AC$1,0))</f>
        <v>25</v>
      </c>
      <c r="Q9" s="153" t="str">
        <f>INDEX('     2022    '!$A$1:$AC$1563,MATCH($D9,'     2022    '!$D$1:$D$1794,0),MATCH(Q$1,'     2022    '!$A$1:$AC$1,0))</f>
        <v>Yes</v>
      </c>
      <c r="R9" s="155">
        <f>INDEX('     2022    '!$A$1:$AC$1563,MATCH($D9,'     2022    '!$D$1:$D$1794,0),MATCH(R$1,'     2022    '!$A$1:$AC$1,0))</f>
        <v>16</v>
      </c>
      <c r="S9" s="155">
        <f>INDEX('     2022    '!$A$1:$AC$1563,MATCH($D9,'     2022    '!$D$1:$D$1794,0),MATCH(S$1,'     2022    '!$A$1:$AC$1,0))</f>
        <v>2.1</v>
      </c>
      <c r="T9" s="155">
        <f>INDEX('     2022    '!$A$1:$AC$1563,MATCH($D9,'     2022    '!$D$1:$D$1794,0),MATCH(T$1,'     2022    '!$A$1:$AC$1,0))</f>
        <v>0.3</v>
      </c>
      <c r="U9" s="154" t="str">
        <f>INDEX('     2022    '!$A$1:$AC$1563,MATCH($D9,'     2022    '!$D$1:$D$1794,0),MATCH(U$1,'     2022    '!$A$1:$AC$1,0))</f>
        <v>1.4G</v>
      </c>
      <c r="V9" s="153" t="str">
        <f>INDEX('     2022    '!$A$1:$AC$1563,MATCH($D9,'     2022    '!$D$1:$D$1794,0),MATCH(V$1,'     2022    '!$A$1:$AC$1,0))</f>
        <v>UN0336</v>
      </c>
      <c r="W9" s="153" t="str">
        <f>INDEX('     2022    '!$A$1:$AC$1563,MATCH($D9,'     2022    '!$D$1:$D$1794,0),MATCH(W$1,'     2022    '!$A$1:$AC$1,0))</f>
        <v>F2</v>
      </c>
      <c r="X9" s="151">
        <f>INDEX('     2022    '!$A$1:$AC$1563,MATCH($D9,'     2022    '!$D$1:$D$1794,0),MATCH(X$1,'     2022    '!$A$1:$AC$1,0))</f>
        <v>27.49</v>
      </c>
      <c r="Y9" s="151">
        <f>INDEX('     2022    '!$A$1:$AC$1563,MATCH($D9,'     2022    '!$D$1:$D$1794,0),MATCH(Y$1,'     2022    '!$A$1:$AC$1,0))</f>
        <v>20.99</v>
      </c>
      <c r="Z9" s="156">
        <f>INDEX('     2022    '!$A$1:$AC$1563,MATCH($D9,'     2022    '!$D$1:$D$1794,0),MATCH(Z$1,'     2022    '!$A$1:$AC$1,0))</f>
        <v>5.2299999999999999E-2</v>
      </c>
      <c r="AA9" s="153" t="str">
        <f>INDEX('     2022    '!$A$1:$AC$1563,MATCH($D9,'     2022    '!$D$1:$D$1794,0),MATCH(AA$1,'     2022    '!$A$1:$AC$1,0))</f>
        <v>1008-F2-69259755</v>
      </c>
      <c r="AB9" s="153" t="str">
        <f>INDEX('     2022    '!$A$1:$AC$1563,MATCH($D9,'     2022    '!$D$1:$D$1794,0),MATCH(AB$1,'     2022    '!$A$1:$AC$1,0))</f>
        <v>GB/HSE-358659</v>
      </c>
      <c r="AC9" s="153" t="str">
        <f>INDEX('     2022    '!$A$1:$AC$1563,MATCH($D9,'     2022    '!$D$1:$D$1794,0),MATCH(AC$1,'     2022    '!$A$1:$AC$1,0))</f>
        <v>8/15/2028</v>
      </c>
    </row>
    <row r="10" spans="1:29" ht="15.75">
      <c r="A10" s="80">
        <f t="shared" si="0"/>
        <v>7</v>
      </c>
      <c r="B10" s="68" t="str">
        <f>INDEX('     2022    '!B$2:B$1794,MATCH(D10,'     2022    '!D$2:D$1794,0))</f>
        <v/>
      </c>
      <c r="C10" s="204" t="str">
        <f>INDEX('     2022    '!C$2:C$1794,MATCH(D10,'     2022    '!D$2:D$1794,0))</f>
        <v>Cake - 19s</v>
      </c>
      <c r="D10" s="212" t="str">
        <f>INDEX('     2022    '!D:D,MATCH(A10,'     2022    '!AL:AL,0))</f>
        <v>CC0551</v>
      </c>
      <c r="E10" s="213" t="str">
        <f>INDEX('     2022    '!$A$1:$AC$1563,MATCH($D10,'     2022    '!$D$1:$D$1794,0),MATCH(E$1,'     2022    '!$A$1:$AC$1,0))</f>
        <v>19s. White strobe mine spit white strobe waterfall</v>
      </c>
      <c r="F10" s="206" t="str">
        <f>IFERROR(IF(LEFT(INDEX('     2022    '!AD$2:AD$1794,MATCH(D10,'     2022    '!D$2:D$1794,0)),4)="http",HYPERLINK(INDEX('     2022    '!AD$2:AD$1794,MATCH(D10,'     2022    '!D$2:D$1794,0)),"Video"),""),"")</f>
        <v>Video</v>
      </c>
      <c r="G10" s="207">
        <f>INDEX('     2022    '!$A$1:$AC$1563,MATCH($D10,'     2022    '!$D$1:$D$1794,0),MATCH(G$1,'     2022    '!$A$1:$AC$1,0))</f>
        <v>0</v>
      </c>
      <c r="H10" s="150"/>
      <c r="I10" s="152">
        <f>INDEX('     2022    '!$A$1:$AC$1563,MATCH($D10,'     2022    '!$D$1:$D$1794,0),MATCH(I$1,'     2022    '!$A$1:$AC$1,0))</f>
        <v>64.989999999999995</v>
      </c>
      <c r="J10" s="150"/>
      <c r="K10" s="151">
        <f t="shared" si="1"/>
        <v>12.131348707571711</v>
      </c>
      <c r="L10" s="152">
        <f>INDEX('     2022    '!$A$1:$AC$1563,MATCH($D10,'     2022    '!$D$1:$D$1794,0),MATCH(L$1,'     2022    '!$A$1:$AC$1,0))</f>
        <v>66.237163943341542</v>
      </c>
      <c r="M10" s="152">
        <f>INDEX('     2022    '!$A$1:$AC$1563,MATCH($D10,'     2022    '!$D$1:$D$1794,0),MATCH(M$1,'     2022    '!$A$1:$AC$1,0))</f>
        <v>72.788092245430263</v>
      </c>
      <c r="N10" s="153" t="str">
        <f>INDEX('     2022    '!$A$1:$AC$1563,MATCH($D10,'     2022    '!$D$1:$D$1794,0),MATCH(N$1,'     2022    '!$A$1:$AC$1,0))</f>
        <v>30mm</v>
      </c>
      <c r="O10" s="154">
        <f>INDEX('     2022    '!$A$1:$AC$1563,MATCH($D10,'     2022    '!$D$1:$D$1794,0),MATCH(O$1,'     2022    '!$A$1:$AC$1,0))</f>
        <v>6</v>
      </c>
      <c r="P10" s="153">
        <f>INDEX('     2022    '!$A$1:$AC$1563,MATCH($D10,'     2022    '!$D$1:$D$1794,0),MATCH(P$1,'     2022    '!$A$1:$AC$1,0))</f>
        <v>30</v>
      </c>
      <c r="Q10" s="153" t="str">
        <f>INDEX('     2022    '!$A$1:$AC$1563,MATCH($D10,'     2022    '!$D$1:$D$1794,0),MATCH(Q$1,'     2022    '!$A$1:$AC$1,0))</f>
        <v>Yes</v>
      </c>
      <c r="R10" s="155">
        <f>INDEX('     2022    '!$A$1:$AC$1563,MATCH($D10,'     2022    '!$D$1:$D$1794,0),MATCH(R$1,'     2022    '!$A$1:$AC$1,0))</f>
        <v>17</v>
      </c>
      <c r="S10" s="155">
        <f>INDEX('     2022    '!$A$1:$AC$1563,MATCH($D10,'     2022    '!$D$1:$D$1794,0),MATCH(S$1,'     2022    '!$A$1:$AC$1,0))</f>
        <v>2.2799999999999998</v>
      </c>
      <c r="T10" s="155">
        <f>INDEX('     2022    '!$A$1:$AC$1563,MATCH($D10,'     2022    '!$D$1:$D$1794,0),MATCH(T$1,'     2022    '!$A$1:$AC$1,0))</f>
        <v>0.3</v>
      </c>
      <c r="U10" s="154" t="str">
        <f>INDEX('     2022    '!$A$1:$AC$1563,MATCH($D10,'     2022    '!$D$1:$D$1794,0),MATCH(U$1,'     2022    '!$A$1:$AC$1,0))</f>
        <v>1.4G</v>
      </c>
      <c r="V10" s="153" t="str">
        <f>INDEX('     2022    '!$A$1:$AC$1563,MATCH($D10,'     2022    '!$D$1:$D$1794,0),MATCH(V$1,'     2022    '!$A$1:$AC$1,0))</f>
        <v>UN0336</v>
      </c>
      <c r="W10" s="153" t="str">
        <f>INDEX('     2022    '!$A$1:$AC$1563,MATCH($D10,'     2022    '!$D$1:$D$1794,0),MATCH(W$1,'     2022    '!$A$1:$AC$1,0))</f>
        <v>F4</v>
      </c>
      <c r="X10" s="151" t="str">
        <f>INDEX('     2022    '!$A$1:$AC$1563,MATCH($D10,'     2022    '!$D$1:$D$1794,0),MATCH(X$1,'     2022    '!$A$1:$AC$1,0))</f>
        <v/>
      </c>
      <c r="Y10" s="151" t="str">
        <f>INDEX('     2022    '!$A$1:$AC$1563,MATCH($D10,'     2022    '!$D$1:$D$1794,0),MATCH(Y$1,'     2022    '!$A$1:$AC$1,0))</f>
        <v/>
      </c>
      <c r="Z10" s="156">
        <f>INDEX('     2022    '!$A$1:$AC$1563,MATCH($D10,'     2022    '!$D$1:$D$1794,0),MATCH(Z$1,'     2022    '!$A$1:$AC$1,0))</f>
        <v>4.4699999999999997E-2</v>
      </c>
      <c r="AA10" s="153" t="str">
        <f>INDEX('     2022    '!$A$1:$AC$1563,MATCH($D10,'     2022    '!$D$1:$D$1794,0),MATCH(AA$1,'     2022    '!$A$1:$AC$1,0))</f>
        <v>1008-F4-69249672</v>
      </c>
      <c r="AB10" s="153" t="str">
        <f>INDEX('     2022    '!$A$1:$AC$1563,MATCH($D10,'     2022    '!$D$1:$D$1794,0),MATCH(AB$1,'     2022    '!$A$1:$AC$1,0))</f>
        <v>GB/HSE-350958</v>
      </c>
      <c r="AC10" s="153" t="str">
        <f>INDEX('     2022    '!$A$1:$AC$1563,MATCH($D10,'     2022    '!$D$1:$D$1794,0),MATCH(AC$1,'     2022    '!$A$1:$AC$1,0))</f>
        <v>7/29/2030</v>
      </c>
    </row>
    <row r="11" spans="1:29" ht="15.75">
      <c r="A11" s="80">
        <f t="shared" si="0"/>
        <v>8</v>
      </c>
      <c r="B11" s="68" t="str">
        <f>INDEX('     2022    '!B$2:B$1794,MATCH(D11,'     2022    '!D$2:D$1794,0))</f>
        <v/>
      </c>
      <c r="C11" s="204" t="str">
        <f>INDEX('     2022    '!C$2:C$1794,MATCH(D11,'     2022    '!D$2:D$1794,0))</f>
        <v>Cake - 19s</v>
      </c>
      <c r="D11" s="212" t="str">
        <f>INDEX('     2022    '!D:D,MATCH(A11,'     2022    '!AL:AL,0))</f>
        <v>CC0540</v>
      </c>
      <c r="E11" s="213" t="str">
        <f>INDEX('     2022    '!$A$1:$AC$1563,MATCH($D11,'     2022    '!$D$1:$D$1794,0),MATCH(E$1,'     2022    '!$A$1:$AC$1,0))</f>
        <v>19s. Red, green, blue tail spinner</v>
      </c>
      <c r="F11" s="206" t="str">
        <f>IFERROR(IF(LEFT(INDEX('     2022    '!AD$2:AD$1794,MATCH(D11,'     2022    '!D$2:D$1794,0)),4)="http",HYPERLINK(INDEX('     2022    '!AD$2:AD$1794,MATCH(D11,'     2022    '!D$2:D$1794,0)),"Video"),""),"")</f>
        <v>Video</v>
      </c>
      <c r="G11" s="207">
        <f>INDEX('     2022    '!$A$1:$AC$1563,MATCH($D11,'     2022    '!$D$1:$D$1794,0),MATCH(G$1,'     2022    '!$A$1:$AC$1,0))</f>
        <v>0</v>
      </c>
      <c r="H11" s="150"/>
      <c r="I11" s="152">
        <f>INDEX('     2022    '!$A$1:$AC$1563,MATCH($D11,'     2022    '!$D$1:$D$1794,0),MATCH(I$1,'     2022    '!$A$1:$AC$1,0))</f>
        <v>68.040000000000006</v>
      </c>
      <c r="J11" s="150"/>
      <c r="K11" s="151">
        <f t="shared" si="1"/>
        <v>12.51406903103519</v>
      </c>
      <c r="L11" s="152">
        <f>INDEX('     2022    '!$A$1:$AC$1563,MATCH($D11,'     2022    '!$D$1:$D$1794,0),MATCH(L$1,'     2022    '!$A$1:$AC$1,0))</f>
        <v>68.326816909452134</v>
      </c>
      <c r="M11" s="152">
        <f>INDEX('     2022    '!$A$1:$AC$1563,MATCH($D11,'     2022    '!$D$1:$D$1794,0),MATCH(M$1,'     2022    '!$A$1:$AC$1,0))</f>
        <v>75.084414186211134</v>
      </c>
      <c r="N11" s="153" t="str">
        <f>INDEX('     2022    '!$A$1:$AC$1563,MATCH($D11,'     2022    '!$D$1:$D$1794,0),MATCH(N$1,'     2022    '!$A$1:$AC$1,0))</f>
        <v>30mm</v>
      </c>
      <c r="O11" s="154">
        <f>INDEX('     2022    '!$A$1:$AC$1563,MATCH($D11,'     2022    '!$D$1:$D$1794,0),MATCH(O$1,'     2022    '!$A$1:$AC$1,0))</f>
        <v>6</v>
      </c>
      <c r="P11" s="153">
        <f>INDEX('     2022    '!$A$1:$AC$1563,MATCH($D11,'     2022    '!$D$1:$D$1794,0),MATCH(P$1,'     2022    '!$A$1:$AC$1,0))</f>
        <v>28</v>
      </c>
      <c r="Q11" s="153" t="str">
        <f>INDEX('     2022    '!$A$1:$AC$1563,MATCH($D11,'     2022    '!$D$1:$D$1794,0),MATCH(Q$1,'     2022    '!$A$1:$AC$1,0))</f>
        <v>Yes</v>
      </c>
      <c r="R11" s="155">
        <f>INDEX('     2022    '!$A$1:$AC$1563,MATCH($D11,'     2022    '!$D$1:$D$1794,0),MATCH(R$1,'     2022    '!$A$1:$AC$1,0))</f>
        <v>18</v>
      </c>
      <c r="S11" s="155">
        <f>INDEX('     2022    '!$A$1:$AC$1563,MATCH($D11,'     2022    '!$D$1:$D$1794,0),MATCH(S$1,'     2022    '!$A$1:$AC$1,0))</f>
        <v>2.5</v>
      </c>
      <c r="T11" s="155">
        <f>INDEX('     2022    '!$A$1:$AC$1563,MATCH($D11,'     2022    '!$D$1:$D$1794,0),MATCH(T$1,'     2022    '!$A$1:$AC$1,0))</f>
        <v>0.3</v>
      </c>
      <c r="U11" s="154" t="str">
        <f>INDEX('     2022    '!$A$1:$AC$1563,MATCH($D11,'     2022    '!$D$1:$D$1794,0),MATCH(U$1,'     2022    '!$A$1:$AC$1,0))</f>
        <v>1.4G</v>
      </c>
      <c r="V11" s="153" t="str">
        <f>INDEX('     2022    '!$A$1:$AC$1563,MATCH($D11,'     2022    '!$D$1:$D$1794,0),MATCH(V$1,'     2022    '!$A$1:$AC$1,0))</f>
        <v>UN0336</v>
      </c>
      <c r="W11" s="153" t="str">
        <f>INDEX('     2022    '!$A$1:$AC$1563,MATCH($D11,'     2022    '!$D$1:$D$1794,0),MATCH(W$1,'     2022    '!$A$1:$AC$1,0))</f>
        <v>F4</v>
      </c>
      <c r="X11" s="151" t="str">
        <f>INDEX('     2022    '!$A$1:$AC$1563,MATCH($D11,'     2022    '!$D$1:$D$1794,0),MATCH(X$1,'     2022    '!$A$1:$AC$1,0))</f>
        <v/>
      </c>
      <c r="Y11" s="151" t="str">
        <f>INDEX('     2022    '!$A$1:$AC$1563,MATCH($D11,'     2022    '!$D$1:$D$1794,0),MATCH(Y$1,'     2022    '!$A$1:$AC$1,0))</f>
        <v/>
      </c>
      <c r="Z11" s="156">
        <f>INDEX('     2022    '!$A$1:$AC$1563,MATCH($D11,'     2022    '!$D$1:$D$1794,0),MATCH(Z$1,'     2022    '!$A$1:$AC$1,0))</f>
        <v>5.0799999999999998E-2</v>
      </c>
      <c r="AA11" s="153" t="str">
        <f>INDEX('     2022    '!$A$1:$AC$1563,MATCH($D11,'     2022    '!$D$1:$D$1794,0),MATCH(AA$1,'     2022    '!$A$1:$AC$1,0))</f>
        <v>1008-F4-69249672</v>
      </c>
      <c r="AB11" s="153" t="str">
        <f>INDEX('     2022    '!$A$1:$AC$1563,MATCH($D11,'     2022    '!$D$1:$D$1794,0),MATCH(AB$1,'     2022    '!$A$1:$AC$1,0))</f>
        <v>GB/HSE-350953</v>
      </c>
      <c r="AC11" s="153" t="str">
        <f>INDEX('     2022    '!$A$1:$AC$1563,MATCH($D11,'     2022    '!$D$1:$D$1794,0),MATCH(AC$1,'     2022    '!$A$1:$AC$1,0))</f>
        <v>7/29/2030</v>
      </c>
    </row>
    <row r="12" spans="1:29" ht="15.75">
      <c r="A12" s="80">
        <f t="shared" si="0"/>
        <v>9</v>
      </c>
      <c r="B12" s="68" t="str">
        <f>INDEX('     2022    '!B$2:B$1794,MATCH(D12,'     2022    '!D$2:D$1794,0))</f>
        <v/>
      </c>
      <c r="C12" s="204" t="str">
        <f>INDEX('     2022    '!C$2:C$1794,MATCH(D12,'     2022    '!D$2:D$1794,0))</f>
        <v>Cake - 19s</v>
      </c>
      <c r="D12" s="212" t="str">
        <f>INDEX('     2022    '!D:D,MATCH(A12,'     2022    '!AL:AL,0))</f>
        <v>CC0565</v>
      </c>
      <c r="E12" s="213" t="str">
        <f>INDEX('     2022    '!$A$1:$AC$1563,MATCH($D12,'     2022    '!$D$1:$D$1794,0),MATCH(E$1,'     2022    '!$A$1:$AC$1,0))</f>
        <v>19s. Red tail spit white strobe+red</v>
      </c>
      <c r="F12" s="206" t="str">
        <f>IFERROR(IF(LEFT(INDEX('     2022    '!AD$2:AD$1794,MATCH(D12,'     2022    '!D$2:D$1794,0)),4)="http",HYPERLINK(INDEX('     2022    '!AD$2:AD$1794,MATCH(D12,'     2022    '!D$2:D$1794,0)),"Video"),""),"")</f>
        <v>Video</v>
      </c>
      <c r="G12" s="207">
        <f>INDEX('     2022    '!$A$1:$AC$1563,MATCH($D12,'     2022    '!$D$1:$D$1794,0),MATCH(G$1,'     2022    '!$A$1:$AC$1,0))</f>
        <v>0</v>
      </c>
      <c r="H12" s="150"/>
      <c r="I12" s="152">
        <f>INDEX('     2022    '!$A$1:$AC$1563,MATCH($D12,'     2022    '!$D$1:$D$1794,0),MATCH(I$1,'     2022    '!$A$1:$AC$1,0))</f>
        <v>66.650000000000006</v>
      </c>
      <c r="J12" s="150"/>
      <c r="K12" s="151">
        <f t="shared" si="1"/>
        <v>12.537527509110397</v>
      </c>
      <c r="L12" s="152">
        <f>INDEX('     2022    '!$A$1:$AC$1563,MATCH($D12,'     2022    '!$D$1:$D$1794,0),MATCH(L$1,'     2022    '!$A$1:$AC$1,0))</f>
        <v>68.454900199742767</v>
      </c>
      <c r="M12" s="152">
        <f>INDEX('     2022    '!$A$1:$AC$1563,MATCH($D12,'     2022    '!$D$1:$D$1794,0),MATCH(M$1,'     2022    '!$A$1:$AC$1,0))</f>
        <v>75.225165054662384</v>
      </c>
      <c r="N12" s="153" t="str">
        <f>INDEX('     2022    '!$A$1:$AC$1563,MATCH($D12,'     2022    '!$D$1:$D$1794,0),MATCH(N$1,'     2022    '!$A$1:$AC$1,0))</f>
        <v>30mm</v>
      </c>
      <c r="O12" s="154">
        <f>INDEX('     2022    '!$A$1:$AC$1563,MATCH($D12,'     2022    '!$D$1:$D$1794,0),MATCH(O$1,'     2022    '!$A$1:$AC$1,0))</f>
        <v>6</v>
      </c>
      <c r="P12" s="153">
        <f>INDEX('     2022    '!$A$1:$AC$1563,MATCH($D12,'     2022    '!$D$1:$D$1794,0),MATCH(P$1,'     2022    '!$A$1:$AC$1,0))</f>
        <v>28</v>
      </c>
      <c r="Q12" s="153" t="str">
        <f>INDEX('     2022    '!$A$1:$AC$1563,MATCH($D12,'     2022    '!$D$1:$D$1794,0),MATCH(Q$1,'     2022    '!$A$1:$AC$1,0))</f>
        <v>Yes</v>
      </c>
      <c r="R12" s="155">
        <f>INDEX('     2022    '!$A$1:$AC$1563,MATCH($D12,'     2022    '!$D$1:$D$1794,0),MATCH(R$1,'     2022    '!$A$1:$AC$1,0))</f>
        <v>18</v>
      </c>
      <c r="S12" s="155">
        <f>INDEX('     2022    '!$A$1:$AC$1563,MATCH($D12,'     2022    '!$D$1:$D$1794,0),MATCH(S$1,'     2022    '!$A$1:$AC$1,0))</f>
        <v>2.5</v>
      </c>
      <c r="T12" s="155">
        <f>INDEX('     2022    '!$A$1:$AC$1563,MATCH($D12,'     2022    '!$D$1:$D$1794,0),MATCH(T$1,'     2022    '!$A$1:$AC$1,0))</f>
        <v>0.3</v>
      </c>
      <c r="U12" s="154" t="str">
        <f>INDEX('     2022    '!$A$1:$AC$1563,MATCH($D12,'     2022    '!$D$1:$D$1794,0),MATCH(U$1,'     2022    '!$A$1:$AC$1,0))</f>
        <v>1.4G</v>
      </c>
      <c r="V12" s="153" t="str">
        <f>INDEX('     2022    '!$A$1:$AC$1563,MATCH($D12,'     2022    '!$D$1:$D$1794,0),MATCH(V$1,'     2022    '!$A$1:$AC$1,0))</f>
        <v>UN0336</v>
      </c>
      <c r="W12" s="153" t="str">
        <f>INDEX('     2022    '!$A$1:$AC$1563,MATCH($D12,'     2022    '!$D$1:$D$1794,0),MATCH(W$1,'     2022    '!$A$1:$AC$1,0))</f>
        <v>F4</v>
      </c>
      <c r="X12" s="151" t="str">
        <f>INDEX('     2022    '!$A$1:$AC$1563,MATCH($D12,'     2022    '!$D$1:$D$1794,0),MATCH(X$1,'     2022    '!$A$1:$AC$1,0))</f>
        <v/>
      </c>
      <c r="Y12" s="151" t="str">
        <f>INDEX('     2022    '!$A$1:$AC$1563,MATCH($D12,'     2022    '!$D$1:$D$1794,0),MATCH(Y$1,'     2022    '!$A$1:$AC$1,0))</f>
        <v/>
      </c>
      <c r="Z12" s="156">
        <f>INDEX('     2022    '!$A$1:$AC$1563,MATCH($D12,'     2022    '!$D$1:$D$1794,0),MATCH(Z$1,'     2022    '!$A$1:$AC$1,0))</f>
        <v>5.0799999999999998E-2</v>
      </c>
      <c r="AA12" s="153" t="str">
        <f>INDEX('     2022    '!$A$1:$AC$1563,MATCH($D12,'     2022    '!$D$1:$D$1794,0),MATCH(AA$1,'     2022    '!$A$1:$AC$1,0))</f>
        <v>1008-F4-69249672</v>
      </c>
      <c r="AB12" s="153" t="str">
        <f>INDEX('     2022    '!$A$1:$AC$1563,MATCH($D12,'     2022    '!$D$1:$D$1794,0),MATCH(AB$1,'     2022    '!$A$1:$AC$1,0))</f>
        <v>GB/HSE-350955</v>
      </c>
      <c r="AC12" s="153" t="str">
        <f>INDEX('     2022    '!$A$1:$AC$1563,MATCH($D12,'     2022    '!$D$1:$D$1794,0),MATCH(AC$1,'     2022    '!$A$1:$AC$1,0))</f>
        <v>7/29/2030</v>
      </c>
    </row>
    <row r="13" spans="1:29" ht="15.75">
      <c r="A13" s="80">
        <f t="shared" si="0"/>
        <v>10</v>
      </c>
      <c r="B13" s="68" t="str">
        <f>INDEX('     2022    '!B$2:B$1794,MATCH(D13,'     2022    '!D$2:D$1794,0))</f>
        <v/>
      </c>
      <c r="C13" s="204" t="str">
        <f>INDEX('     2022    '!C$2:C$1794,MATCH(D13,'     2022    '!D$2:D$1794,0))</f>
        <v>Cake - 19s</v>
      </c>
      <c r="D13" s="212" t="str">
        <f>INDEX('     2022    '!D:D,MATCH(A13,'     2022    '!AL:AL,0))</f>
        <v>CC0541</v>
      </c>
      <c r="E13" s="213" t="str">
        <f>INDEX('     2022    '!$A$1:$AC$1563,MATCH($D13,'     2022    '!$D$1:$D$1794,0),MATCH(E$1,'     2022    '!$A$1:$AC$1,0))</f>
        <v>19s. Gold crown horsetail with blue tail</v>
      </c>
      <c r="F13" s="206" t="str">
        <f>IFERROR(IF(LEFT(INDEX('     2022    '!AD$2:AD$1794,MATCH(D13,'     2022    '!D$2:D$1794,0)),4)="http",HYPERLINK(INDEX('     2022    '!AD$2:AD$1794,MATCH(D13,'     2022    '!D$2:D$1794,0)),"Video"),""),"")</f>
        <v>Video</v>
      </c>
      <c r="G13" s="207">
        <f>INDEX('     2022    '!$A$1:$AC$1563,MATCH($D13,'     2022    '!$D$1:$D$1794,0),MATCH(G$1,'     2022    '!$A$1:$AC$1,0))</f>
        <v>0</v>
      </c>
      <c r="H13" s="150"/>
      <c r="I13" s="152">
        <f>INDEX('     2022    '!$A$1:$AC$1563,MATCH($D13,'     2022    '!$D$1:$D$1794,0),MATCH(I$1,'     2022    '!$A$1:$AC$1,0))</f>
        <v>68.510000000000005</v>
      </c>
      <c r="J13" s="150"/>
      <c r="K13" s="151">
        <f t="shared" si="1"/>
        <v>12.592082109285284</v>
      </c>
      <c r="L13" s="152">
        <f>INDEX('     2022    '!$A$1:$AC$1563,MATCH($D13,'     2022    '!$D$1:$D$1794,0),MATCH(L$1,'     2022    '!$A$1:$AC$1,0))</f>
        <v>68.752768316697654</v>
      </c>
      <c r="M13" s="152">
        <f>INDEX('     2022    '!$A$1:$AC$1563,MATCH($D13,'     2022    '!$D$1:$D$1794,0),MATCH(M$1,'     2022    '!$A$1:$AC$1,0))</f>
        <v>75.552492655711703</v>
      </c>
      <c r="N13" s="153" t="str">
        <f>INDEX('     2022    '!$A$1:$AC$1563,MATCH($D13,'     2022    '!$D$1:$D$1794,0),MATCH(N$1,'     2022    '!$A$1:$AC$1,0))</f>
        <v>30mm</v>
      </c>
      <c r="O13" s="154">
        <f>INDEX('     2022    '!$A$1:$AC$1563,MATCH($D13,'     2022    '!$D$1:$D$1794,0),MATCH(O$1,'     2022    '!$A$1:$AC$1,0))</f>
        <v>6</v>
      </c>
      <c r="P13" s="153">
        <f>INDEX('     2022    '!$A$1:$AC$1563,MATCH($D13,'     2022    '!$D$1:$D$1794,0),MATCH(P$1,'     2022    '!$A$1:$AC$1,0))</f>
        <v>34</v>
      </c>
      <c r="Q13" s="153" t="str">
        <f>INDEX('     2022    '!$A$1:$AC$1563,MATCH($D13,'     2022    '!$D$1:$D$1794,0),MATCH(Q$1,'     2022    '!$A$1:$AC$1,0))</f>
        <v>Yes</v>
      </c>
      <c r="R13" s="155">
        <f>INDEX('     2022    '!$A$1:$AC$1563,MATCH($D13,'     2022    '!$D$1:$D$1794,0),MATCH(R$1,'     2022    '!$A$1:$AC$1,0))</f>
        <v>18</v>
      </c>
      <c r="S13" s="155">
        <f>INDEX('     2022    '!$A$1:$AC$1563,MATCH($D13,'     2022    '!$D$1:$D$1794,0),MATCH(S$1,'     2022    '!$A$1:$AC$1,0))</f>
        <v>2.5</v>
      </c>
      <c r="T13" s="155">
        <f>INDEX('     2022    '!$A$1:$AC$1563,MATCH($D13,'     2022    '!$D$1:$D$1794,0),MATCH(T$1,'     2022    '!$A$1:$AC$1,0))</f>
        <v>0.3</v>
      </c>
      <c r="U13" s="154" t="str">
        <f>INDEX('     2022    '!$A$1:$AC$1563,MATCH($D13,'     2022    '!$D$1:$D$1794,0),MATCH(U$1,'     2022    '!$A$1:$AC$1,0))</f>
        <v>1.4G</v>
      </c>
      <c r="V13" s="153" t="str">
        <f>INDEX('     2022    '!$A$1:$AC$1563,MATCH($D13,'     2022    '!$D$1:$D$1794,0),MATCH(V$1,'     2022    '!$A$1:$AC$1,0))</f>
        <v>UN0336</v>
      </c>
      <c r="W13" s="153" t="str">
        <f>INDEX('     2022    '!$A$1:$AC$1563,MATCH($D13,'     2022    '!$D$1:$D$1794,0),MATCH(W$1,'     2022    '!$A$1:$AC$1,0))</f>
        <v>F4</v>
      </c>
      <c r="X13" s="151" t="str">
        <f>INDEX('     2022    '!$A$1:$AC$1563,MATCH($D13,'     2022    '!$D$1:$D$1794,0),MATCH(X$1,'     2022    '!$A$1:$AC$1,0))</f>
        <v/>
      </c>
      <c r="Y13" s="151" t="str">
        <f>INDEX('     2022    '!$A$1:$AC$1563,MATCH($D13,'     2022    '!$D$1:$D$1794,0),MATCH(Y$1,'     2022    '!$A$1:$AC$1,0))</f>
        <v/>
      </c>
      <c r="Z13" s="156">
        <f>INDEX('     2022    '!$A$1:$AC$1563,MATCH($D13,'     2022    '!$D$1:$D$1794,0),MATCH(Z$1,'     2022    '!$A$1:$AC$1,0))</f>
        <v>5.0799999999999998E-2</v>
      </c>
      <c r="AA13" s="153" t="str">
        <f>INDEX('     2022    '!$A$1:$AC$1563,MATCH($D13,'     2022    '!$D$1:$D$1794,0),MATCH(AA$1,'     2022    '!$A$1:$AC$1,0))</f>
        <v>1008-F4-69249672</v>
      </c>
      <c r="AB13" s="153" t="str">
        <f>INDEX('     2022    '!$A$1:$AC$1563,MATCH($D13,'     2022    '!$D$1:$D$1794,0),MATCH(AB$1,'     2022    '!$A$1:$AC$1,0))</f>
        <v>GB/HSE-350954</v>
      </c>
      <c r="AC13" s="153" t="str">
        <f>INDEX('     2022    '!$A$1:$AC$1563,MATCH($D13,'     2022    '!$D$1:$D$1794,0),MATCH(AC$1,'     2022    '!$A$1:$AC$1,0))</f>
        <v>7/29/2030</v>
      </c>
    </row>
    <row r="14" spans="1:29" ht="15.75">
      <c r="A14" s="80">
        <f t="shared" si="0"/>
        <v>11</v>
      </c>
      <c r="B14" s="68" t="str">
        <f>INDEX('     2022    '!B$2:B$1794,MATCH(D14,'     2022    '!D$2:D$1794,0))</f>
        <v/>
      </c>
      <c r="C14" s="204" t="str">
        <f>INDEX('     2022    '!C$2:C$1794,MATCH(D14,'     2022    '!D$2:D$1794,0))</f>
        <v>Cake - 19s</v>
      </c>
      <c r="D14" s="212" t="str">
        <f>INDEX('     2022    '!D:D,MATCH(A14,'     2022    '!AL:AL,0))</f>
        <v>CC0550</v>
      </c>
      <c r="E14" s="213" t="str">
        <f>INDEX('     2022    '!$A$1:$AC$1563,MATCH($D14,'     2022    '!$D$1:$D$1794,0),MATCH(E$1,'     2022    '!$A$1:$AC$1,0))</f>
        <v>19s. Red blue tail spit deep red blue dhali</v>
      </c>
      <c r="F14" s="206" t="str">
        <f>IFERROR(IF(LEFT(INDEX('     2022    '!AD$2:AD$1794,MATCH(D14,'     2022    '!D$2:D$1794,0)),4)="http",HYPERLINK(INDEX('     2022    '!AD$2:AD$1794,MATCH(D14,'     2022    '!D$2:D$1794,0)),"Video"),""),"")</f>
        <v>Video</v>
      </c>
      <c r="G14" s="207">
        <f>INDEX('     2022    '!$A$1:$AC$1563,MATCH($D14,'     2022    '!$D$1:$D$1794,0),MATCH(G$1,'     2022    '!$A$1:$AC$1,0))</f>
        <v>0</v>
      </c>
      <c r="H14" s="150"/>
      <c r="I14" s="152">
        <f>INDEX('     2022    '!$A$1:$AC$1563,MATCH($D14,'     2022    '!$D$1:$D$1794,0),MATCH(I$1,'     2022    '!$A$1:$AC$1,0))</f>
        <v>62.43</v>
      </c>
      <c r="J14" s="150"/>
      <c r="K14" s="151">
        <f t="shared" si="1"/>
        <v>12.660636623722576</v>
      </c>
      <c r="L14" s="152">
        <f>INDEX('     2022    '!$A$1:$AC$1563,MATCH($D14,'     2022    '!$D$1:$D$1794,0),MATCH(L$1,'     2022    '!$A$1:$AC$1,0))</f>
        <v>69.127075965525265</v>
      </c>
      <c r="M14" s="152">
        <f>INDEX('     2022    '!$A$1:$AC$1563,MATCH($D14,'     2022    '!$D$1:$D$1794,0),MATCH(M$1,'     2022    '!$A$1:$AC$1,0))</f>
        <v>75.96381974233546</v>
      </c>
      <c r="N14" s="153" t="str">
        <f>INDEX('     2022    '!$A$1:$AC$1563,MATCH($D14,'     2022    '!$D$1:$D$1794,0),MATCH(N$1,'     2022    '!$A$1:$AC$1,0))</f>
        <v>30mm</v>
      </c>
      <c r="O14" s="154">
        <f>INDEX('     2022    '!$A$1:$AC$1563,MATCH($D14,'     2022    '!$D$1:$D$1794,0),MATCH(O$1,'     2022    '!$A$1:$AC$1,0))</f>
        <v>6</v>
      </c>
      <c r="P14" s="153">
        <f>INDEX('     2022    '!$A$1:$AC$1563,MATCH($D14,'     2022    '!$D$1:$D$1794,0),MATCH(P$1,'     2022    '!$A$1:$AC$1,0))</f>
        <v>30</v>
      </c>
      <c r="Q14" s="153" t="str">
        <f>INDEX('     2022    '!$A$1:$AC$1563,MATCH($D14,'     2022    '!$D$1:$D$1794,0),MATCH(Q$1,'     2022    '!$A$1:$AC$1,0))</f>
        <v>Yes</v>
      </c>
      <c r="R14" s="155">
        <f>INDEX('     2022    '!$A$1:$AC$1563,MATCH($D14,'     2022    '!$D$1:$D$1794,0),MATCH(R$1,'     2022    '!$A$1:$AC$1,0))</f>
        <v>16</v>
      </c>
      <c r="S14" s="155">
        <f>INDEX('     2022    '!$A$1:$AC$1563,MATCH($D14,'     2022    '!$D$1:$D$1794,0),MATCH(S$1,'     2022    '!$A$1:$AC$1,0))</f>
        <v>2.2799999999999998</v>
      </c>
      <c r="T14" s="155">
        <f>INDEX('     2022    '!$A$1:$AC$1563,MATCH($D14,'     2022    '!$D$1:$D$1794,0),MATCH(T$1,'     2022    '!$A$1:$AC$1,0))</f>
        <v>0.3</v>
      </c>
      <c r="U14" s="154" t="str">
        <f>INDEX('     2022    '!$A$1:$AC$1563,MATCH($D14,'     2022    '!$D$1:$D$1794,0),MATCH(U$1,'     2022    '!$A$1:$AC$1,0))</f>
        <v>1.4G</v>
      </c>
      <c r="V14" s="153" t="str">
        <f>INDEX('     2022    '!$A$1:$AC$1563,MATCH($D14,'     2022    '!$D$1:$D$1794,0),MATCH(V$1,'     2022    '!$A$1:$AC$1,0))</f>
        <v>UN0336</v>
      </c>
      <c r="W14" s="153" t="str">
        <f>INDEX('     2022    '!$A$1:$AC$1563,MATCH($D14,'     2022    '!$D$1:$D$1794,0),MATCH(W$1,'     2022    '!$A$1:$AC$1,0))</f>
        <v>F4</v>
      </c>
      <c r="X14" s="151" t="str">
        <f>INDEX('     2022    '!$A$1:$AC$1563,MATCH($D14,'     2022    '!$D$1:$D$1794,0),MATCH(X$1,'     2022    '!$A$1:$AC$1,0))</f>
        <v/>
      </c>
      <c r="Y14" s="151" t="str">
        <f>INDEX('     2022    '!$A$1:$AC$1563,MATCH($D14,'     2022    '!$D$1:$D$1794,0),MATCH(Y$1,'     2022    '!$A$1:$AC$1,0))</f>
        <v/>
      </c>
      <c r="Z14" s="156">
        <f>INDEX('     2022    '!$A$1:$AC$1563,MATCH($D14,'     2022    '!$D$1:$D$1794,0),MATCH(Z$1,'     2022    '!$A$1:$AC$1,0))</f>
        <v>4.4999999999999998E-2</v>
      </c>
      <c r="AA14" s="153" t="str">
        <f>INDEX('     2022    '!$A$1:$AC$1563,MATCH($D14,'     2022    '!$D$1:$D$1794,0),MATCH(AA$1,'     2022    '!$A$1:$AC$1,0))</f>
        <v>1008-F4-69249672</v>
      </c>
      <c r="AB14" s="153" t="str">
        <f>INDEX('     2022    '!$A$1:$AC$1563,MATCH($D14,'     2022    '!$D$1:$D$1794,0),MATCH(AB$1,'     2022    '!$A$1:$AC$1,0))</f>
        <v>GB/HSE-350957</v>
      </c>
      <c r="AC14" s="153" t="str">
        <f>INDEX('     2022    '!$A$1:$AC$1563,MATCH($D14,'     2022    '!$D$1:$D$1794,0),MATCH(AC$1,'     2022    '!$A$1:$AC$1,0))</f>
        <v>7/29/2030</v>
      </c>
    </row>
    <row r="15" spans="1:29" ht="51">
      <c r="A15" s="80">
        <f t="shared" si="0"/>
        <v>12</v>
      </c>
      <c r="B15" s="68" t="str">
        <f>INDEX('     2022    '!B$2:B$1794,MATCH(D15,'     2022    '!D$2:D$1794,0))</f>
        <v/>
      </c>
      <c r="C15" s="204" t="str">
        <f>INDEX('     2022    '!C$2:C$1794,MATCH(D15,'     2022    '!D$2:D$1794,0))</f>
        <v>Cake - 19s</v>
      </c>
      <c r="D15" s="212" t="str">
        <f>INDEX('     2022    '!D:D,MATCH(A15,'     2022    '!AL:AL,0))</f>
        <v>KF004-RS-M19</v>
      </c>
      <c r="E15" s="213" t="str">
        <f>INDEX('     2022    '!$A$1:$AC$1563,MATCH($D15,'     2022    '!$D$1:$D$1794,0),MATCH(E$1,'     2022    '!$A$1:$AC$1,0))</f>
        <v>RISING SUN. Mixed cake 6 pack. Shogun: Strobe mine, pastel dahlia. Ninja: Strobe willow, green crackle willow. Samurai: Silver arc, purple peony. Emperor: Silver palm to red, green, blue. Feudal: Vibrant dahlia. Dynasty: Silver palm, strobe. RETAIL</v>
      </c>
      <c r="F15" s="206" t="str">
        <f>IFERROR(IF(LEFT(INDEX('     2022    '!AD$2:AD$1794,MATCH(D15,'     2022    '!D$2:D$1794,0)),4)="http",HYPERLINK(INDEX('     2022    '!AD$2:AD$1794,MATCH(D15,'     2022    '!D$2:D$1794,0)),"Video"),""),"")</f>
        <v>Video</v>
      </c>
      <c r="G15" s="207">
        <f>INDEX('     2022    '!$A$1:$AC$1563,MATCH($D15,'     2022    '!$D$1:$D$1794,0),MATCH(G$1,'     2022    '!$A$1:$AC$1,0))</f>
        <v>0</v>
      </c>
      <c r="H15" s="150"/>
      <c r="I15" s="152">
        <f>INDEX('     2022    '!$A$1:$AC$1563,MATCH($D15,'     2022    '!$D$1:$D$1794,0),MATCH(I$1,'     2022    '!$A$1:$AC$1,0))</f>
        <v>77.7</v>
      </c>
      <c r="J15" s="150"/>
      <c r="K15" s="151">
        <f t="shared" si="1"/>
        <v>12.950000000000001</v>
      </c>
      <c r="L15" s="152">
        <f>INDEX('     2022    '!$A$1:$AC$1563,MATCH($D15,'     2022    '!$D$1:$D$1794,0),MATCH(L$1,'     2022    '!$A$1:$AC$1,0))</f>
        <v>73.819999999999993</v>
      </c>
      <c r="M15" s="152">
        <f>INDEX('     2022    '!$A$1:$AC$1563,MATCH($D15,'     2022    '!$D$1:$D$1794,0),MATCH(M$1,'     2022    '!$A$1:$AC$1,0))</f>
        <v>77.7</v>
      </c>
      <c r="N15" s="153" t="str">
        <f>INDEX('     2022    '!$A$1:$AC$1563,MATCH($D15,'     2022    '!$D$1:$D$1794,0),MATCH(N$1,'     2022    '!$A$1:$AC$1,0))</f>
        <v>30mm</v>
      </c>
      <c r="O15" s="154">
        <f>INDEX('     2022    '!$A$1:$AC$1563,MATCH($D15,'     2022    '!$D$1:$D$1794,0),MATCH(O$1,'     2022    '!$A$1:$AC$1,0))</f>
        <v>6</v>
      </c>
      <c r="P15" s="153">
        <f>INDEX('     2022    '!$A$1:$AC$1563,MATCH($D15,'     2022    '!$D$1:$D$1794,0),MATCH(P$1,'     2022    '!$A$1:$AC$1,0))</f>
        <v>20</v>
      </c>
      <c r="Q15" s="153" t="str">
        <f>INDEX('     2022    '!$A$1:$AC$1563,MATCH($D15,'     2022    '!$D$1:$D$1794,0),MATCH(Q$1,'     2022    '!$A$1:$AC$1,0))</f>
        <v>No</v>
      </c>
      <c r="R15" s="155">
        <f>INDEX('     2022    '!$A$1:$AC$1563,MATCH($D15,'     2022    '!$D$1:$D$1794,0),MATCH(R$1,'     2022    '!$A$1:$AC$1,0))</f>
        <v>17.100000000000001</v>
      </c>
      <c r="S15" s="155">
        <f>INDEX('     2022    '!$A$1:$AC$1563,MATCH($D15,'     2022    '!$D$1:$D$1794,0),MATCH(S$1,'     2022    '!$A$1:$AC$1,0))</f>
        <v>2.0299999999999998</v>
      </c>
      <c r="T15" s="155">
        <f>INDEX('     2022    '!$A$1:$AC$1563,MATCH($D15,'     2022    '!$D$1:$D$1794,0),MATCH(T$1,'     2022    '!$A$1:$AC$1,0))</f>
        <v>0</v>
      </c>
      <c r="U15" s="154" t="str">
        <f>INDEX('     2022    '!$A$1:$AC$1563,MATCH($D15,'     2022    '!$D$1:$D$1794,0),MATCH(U$1,'     2022    '!$A$1:$AC$1,0))</f>
        <v>1.4G</v>
      </c>
      <c r="V15" s="153" t="str">
        <f>INDEX('     2022    '!$A$1:$AC$1563,MATCH($D15,'     2022    '!$D$1:$D$1794,0),MATCH(V$1,'     2022    '!$A$1:$AC$1,0))</f>
        <v>UN0336</v>
      </c>
      <c r="W15" s="153" t="str">
        <f>INDEX('     2022    '!$A$1:$AC$1563,MATCH($D15,'     2022    '!$D$1:$D$1794,0),MATCH(W$1,'     2022    '!$A$1:$AC$1,0))</f>
        <v>F3</v>
      </c>
      <c r="X15" s="151">
        <f>INDEX('     2022    '!$A$1:$AC$1563,MATCH($D15,'     2022    '!$D$1:$D$1794,0),MATCH(X$1,'     2022    '!$A$1:$AC$1,0))</f>
        <v>46.99</v>
      </c>
      <c r="Y15" s="151">
        <f>INDEX('     2022    '!$A$1:$AC$1563,MATCH($D15,'     2022    '!$D$1:$D$1794,0),MATCH(Y$1,'     2022    '!$A$1:$AC$1,0))</f>
        <v>38.99</v>
      </c>
      <c r="Z15" s="156">
        <f>INDEX('     2022    '!$A$1:$AC$1563,MATCH($D15,'     2022    '!$D$1:$D$1794,0),MATCH(Z$1,'     2022    '!$A$1:$AC$1,0))</f>
        <v>4.7E-2</v>
      </c>
      <c r="AA15" s="153">
        <f>INDEX('     2022    '!$A$1:$AC$1563,MATCH($D15,'     2022    '!$D$1:$D$1794,0),MATCH(AA$1,'     2022    '!$A$1:$AC$1,0))</f>
        <v>0</v>
      </c>
      <c r="AB15" s="153" t="str">
        <f>INDEX('     2022    '!$A$1:$AC$1563,MATCH($D15,'     2022    '!$D$1:$D$1794,0),MATCH(AB$1,'     2022    '!$A$1:$AC$1,0))</f>
        <v>GB/HSE-359367</v>
      </c>
      <c r="AC15" s="153" t="str">
        <f>INDEX('     2022    '!$A$1:$AC$1563,MATCH($D15,'     2022    '!$D$1:$D$1794,0),MATCH(AC$1,'     2022    '!$A$1:$AC$1,0))</f>
        <v>10/24/2028</v>
      </c>
    </row>
    <row r="16" spans="1:29" ht="15.75">
      <c r="A16" s="80">
        <f t="shared" si="0"/>
        <v>13</v>
      </c>
      <c r="B16" s="68" t="str">
        <f>INDEX('     2022    '!B$2:B$1794,MATCH(D16,'     2022    '!D$2:D$1794,0))</f>
        <v/>
      </c>
      <c r="C16" s="204" t="str">
        <f>INDEX('     2022    '!C$2:C$1794,MATCH(D16,'     2022    '!D$2:D$1794,0))</f>
        <v>Cake - 19s</v>
      </c>
      <c r="D16" s="212" t="str">
        <f>INDEX('     2022    '!D:D,MATCH(A16,'     2022    '!AL:AL,0))</f>
        <v>CC0557</v>
      </c>
      <c r="E16" s="213" t="str">
        <f>INDEX('     2022    '!$A$1:$AC$1563,MATCH($D16,'     2022    '!$D$1:$D$1794,0),MATCH(E$1,'     2022    '!$A$1:$AC$1,0))</f>
        <v>19s. Flash star flying fish</v>
      </c>
      <c r="F16" s="206" t="str">
        <f>IFERROR(IF(LEFT(INDEX('     2022    '!AD$2:AD$1794,MATCH(D16,'     2022    '!D$2:D$1794,0)),4)="http",HYPERLINK(INDEX('     2022    '!AD$2:AD$1794,MATCH(D16,'     2022    '!D$2:D$1794,0)),"Video"),""),"")</f>
        <v>Video</v>
      </c>
      <c r="G16" s="207">
        <f>INDEX('     2022    '!$A$1:$AC$1563,MATCH($D16,'     2022    '!$D$1:$D$1794,0),MATCH(G$1,'     2022    '!$A$1:$AC$1,0))</f>
        <v>24</v>
      </c>
      <c r="H16" s="150"/>
      <c r="I16" s="152">
        <f>INDEX('     2022    '!$A$1:$AC$1563,MATCH($D16,'     2022    '!$D$1:$D$1794,0),MATCH(I$1,'     2022    '!$A$1:$AC$1,0))</f>
        <v>69.67</v>
      </c>
      <c r="J16" s="150"/>
      <c r="K16" s="151">
        <f t="shared" si="1"/>
        <v>13.140761068167022</v>
      </c>
      <c r="L16" s="152">
        <f>INDEX('     2022    '!$A$1:$AC$1563,MATCH($D16,'     2022    '!$D$1:$D$1794,0),MATCH(L$1,'     2022    '!$A$1:$AC$1,0))</f>
        <v>71.748555432191935</v>
      </c>
      <c r="M16" s="152">
        <f>INDEX('     2022    '!$A$1:$AC$1563,MATCH($D16,'     2022    '!$D$1:$D$1794,0),MATCH(M$1,'     2022    '!$A$1:$AC$1,0))</f>
        <v>78.844566409002127</v>
      </c>
      <c r="N16" s="153" t="str">
        <f>INDEX('     2022    '!$A$1:$AC$1563,MATCH($D16,'     2022    '!$D$1:$D$1794,0),MATCH(N$1,'     2022    '!$A$1:$AC$1,0))</f>
        <v>30mm</v>
      </c>
      <c r="O16" s="154">
        <f>INDEX('     2022    '!$A$1:$AC$1563,MATCH($D16,'     2022    '!$D$1:$D$1794,0),MATCH(O$1,'     2022    '!$A$1:$AC$1,0))</f>
        <v>6</v>
      </c>
      <c r="P16" s="153">
        <f>INDEX('     2022    '!$A$1:$AC$1563,MATCH($D16,'     2022    '!$D$1:$D$1794,0),MATCH(P$1,'     2022    '!$A$1:$AC$1,0))</f>
        <v>33</v>
      </c>
      <c r="Q16" s="153" t="str">
        <f>INDEX('     2022    '!$A$1:$AC$1563,MATCH($D16,'     2022    '!$D$1:$D$1794,0),MATCH(Q$1,'     2022    '!$A$1:$AC$1,0))</f>
        <v>Yes</v>
      </c>
      <c r="R16" s="155">
        <f>INDEX('     2022    '!$A$1:$AC$1563,MATCH($D16,'     2022    '!$D$1:$D$1794,0),MATCH(R$1,'     2022    '!$A$1:$AC$1,0))</f>
        <v>19</v>
      </c>
      <c r="S16" s="155">
        <f>INDEX('     2022    '!$A$1:$AC$1563,MATCH($D16,'     2022    '!$D$1:$D$1794,0),MATCH(S$1,'     2022    '!$A$1:$AC$1,0))</f>
        <v>2.2799999999999998</v>
      </c>
      <c r="T16" s="155">
        <f>INDEX('     2022    '!$A$1:$AC$1563,MATCH($D16,'     2022    '!$D$1:$D$1794,0),MATCH(T$1,'     2022    '!$A$1:$AC$1,0))</f>
        <v>0.3</v>
      </c>
      <c r="U16" s="154" t="str">
        <f>INDEX('     2022    '!$A$1:$AC$1563,MATCH($D16,'     2022    '!$D$1:$D$1794,0),MATCH(U$1,'     2022    '!$A$1:$AC$1,0))</f>
        <v>1.4G</v>
      </c>
      <c r="V16" s="153" t="str">
        <f>INDEX('     2022    '!$A$1:$AC$1563,MATCH($D16,'     2022    '!$D$1:$D$1794,0),MATCH(V$1,'     2022    '!$A$1:$AC$1,0))</f>
        <v>UN0336</v>
      </c>
      <c r="W16" s="153" t="str">
        <f>INDEX('     2022    '!$A$1:$AC$1563,MATCH($D16,'     2022    '!$D$1:$D$1794,0),MATCH(W$1,'     2022    '!$A$1:$AC$1,0))</f>
        <v>F4</v>
      </c>
      <c r="X16" s="151" t="str">
        <f>INDEX('     2022    '!$A$1:$AC$1563,MATCH($D16,'     2022    '!$D$1:$D$1794,0),MATCH(X$1,'     2022    '!$A$1:$AC$1,0))</f>
        <v/>
      </c>
      <c r="Y16" s="151" t="str">
        <f>INDEX('     2022    '!$A$1:$AC$1563,MATCH($D16,'     2022    '!$D$1:$D$1794,0),MATCH(Y$1,'     2022    '!$A$1:$AC$1,0))</f>
        <v/>
      </c>
      <c r="Z16" s="156">
        <f>INDEX('     2022    '!$A$1:$AC$1563,MATCH($D16,'     2022    '!$D$1:$D$1794,0),MATCH(Z$1,'     2022    '!$A$1:$AC$1,0))</f>
        <v>4.8899999999999999E-2</v>
      </c>
      <c r="AA16" s="153" t="str">
        <f>INDEX('     2022    '!$A$1:$AC$1563,MATCH($D16,'     2022    '!$D$1:$D$1794,0),MATCH(AA$1,'     2022    '!$A$1:$AC$1,0))</f>
        <v>1008-F4-69249672</v>
      </c>
      <c r="AB16" s="153" t="str">
        <f>INDEX('     2022    '!$A$1:$AC$1563,MATCH($D16,'     2022    '!$D$1:$D$1794,0),MATCH(AB$1,'     2022    '!$A$1:$AC$1,0))</f>
        <v>GB/HSE-350960</v>
      </c>
      <c r="AC16" s="153" t="str">
        <f>INDEX('     2022    '!$A$1:$AC$1563,MATCH($D16,'     2022    '!$D$1:$D$1794,0),MATCH(AC$1,'     2022    '!$A$1:$AC$1,0))</f>
        <v>7/29/2030</v>
      </c>
    </row>
    <row r="17" spans="1:29" ht="15.75">
      <c r="A17" s="80">
        <f t="shared" si="0"/>
        <v>14</v>
      </c>
      <c r="B17" s="68" t="str">
        <f>INDEX('     2022    '!B$2:B$1794,MATCH(D17,'     2022    '!D$2:D$1794,0))</f>
        <v/>
      </c>
      <c r="C17" s="204" t="str">
        <f>INDEX('     2022    '!C$2:C$1794,MATCH(D17,'     2022    '!D$2:D$1794,0))</f>
        <v>Cake - 19s</v>
      </c>
      <c r="D17" s="212" t="str">
        <f>INDEX('     2022    '!D:D,MATCH(A17,'     2022    '!AL:AL,0))</f>
        <v>CC0884</v>
      </c>
      <c r="E17" s="213" t="str">
        <f>INDEX('     2022    '!$A$1:$AC$1563,MATCH($D17,'     2022    '!$D$1:$D$1794,0),MATCH(E$1,'     2022    '!$A$1:$AC$1,0))</f>
        <v>19s. Spit red strobe willow.</v>
      </c>
      <c r="F17" s="206" t="str">
        <f>IFERROR(IF(LEFT(INDEX('     2022    '!AD$2:AD$1794,MATCH(D17,'     2022    '!D$2:D$1794,0)),4)="http",HYPERLINK(INDEX('     2022    '!AD$2:AD$1794,MATCH(D17,'     2022    '!D$2:D$1794,0)),"Video"),""),"")</f>
        <v>Video</v>
      </c>
      <c r="G17" s="207">
        <f>INDEX('     2022    '!$A$1:$AC$1563,MATCH($D17,'     2022    '!$D$1:$D$1794,0),MATCH(G$1,'     2022    '!$A$1:$AC$1,0))</f>
        <v>14</v>
      </c>
      <c r="H17" s="150"/>
      <c r="I17" s="152">
        <f>INDEX('     2022    '!$A$1:$AC$1563,MATCH($D17,'     2022    '!$D$1:$D$1794,0),MATCH(I$1,'     2022    '!$A$1:$AC$1,0))</f>
        <v>67.66</v>
      </c>
      <c r="J17" s="150"/>
      <c r="K17" s="151">
        <f t="shared" si="1"/>
        <v>13.140761068167022</v>
      </c>
      <c r="L17" s="152">
        <f>INDEX('     2022    '!$A$1:$AC$1563,MATCH($D17,'     2022    '!$D$1:$D$1794,0),MATCH(L$1,'     2022    '!$A$1:$AC$1,0))</f>
        <v>71.748555432191935</v>
      </c>
      <c r="M17" s="152">
        <f>INDEX('     2022    '!$A$1:$AC$1563,MATCH($D17,'     2022    '!$D$1:$D$1794,0),MATCH(M$1,'     2022    '!$A$1:$AC$1,0))</f>
        <v>78.844566409002127</v>
      </c>
      <c r="N17" s="153" t="str">
        <f>INDEX('     2022    '!$A$1:$AC$1563,MATCH($D17,'     2022    '!$D$1:$D$1794,0),MATCH(N$1,'     2022    '!$A$1:$AC$1,0))</f>
        <v>30mm</v>
      </c>
      <c r="O17" s="154">
        <f>INDEX('     2022    '!$A$1:$AC$1563,MATCH($D17,'     2022    '!$D$1:$D$1794,0),MATCH(O$1,'     2022    '!$A$1:$AC$1,0))</f>
        <v>6</v>
      </c>
      <c r="P17" s="153">
        <f>INDEX('     2022    '!$A$1:$AC$1563,MATCH($D17,'     2022    '!$D$1:$D$1794,0),MATCH(P$1,'     2022    '!$A$1:$AC$1,0))</f>
        <v>36</v>
      </c>
      <c r="Q17" s="153" t="str">
        <f>INDEX('     2022    '!$A$1:$AC$1563,MATCH($D17,'     2022    '!$D$1:$D$1794,0),MATCH(Q$1,'     2022    '!$A$1:$AC$1,0))</f>
        <v>Yes</v>
      </c>
      <c r="R17" s="155">
        <f>INDEX('     2022    '!$A$1:$AC$1563,MATCH($D17,'     2022    '!$D$1:$D$1794,0),MATCH(R$1,'     2022    '!$A$1:$AC$1,0))</f>
        <v>17</v>
      </c>
      <c r="S17" s="155">
        <f>INDEX('     2022    '!$A$1:$AC$1563,MATCH($D17,'     2022    '!$D$1:$D$1794,0),MATCH(S$1,'     2022    '!$A$1:$AC$1,0))</f>
        <v>2.2799999999999998</v>
      </c>
      <c r="T17" s="155">
        <f>INDEX('     2022    '!$A$1:$AC$1563,MATCH($D17,'     2022    '!$D$1:$D$1794,0),MATCH(T$1,'     2022    '!$A$1:$AC$1,0))</f>
        <v>0.3</v>
      </c>
      <c r="U17" s="154" t="str">
        <f>INDEX('     2022    '!$A$1:$AC$1563,MATCH($D17,'     2022    '!$D$1:$D$1794,0),MATCH(U$1,'     2022    '!$A$1:$AC$1,0))</f>
        <v>1.4G</v>
      </c>
      <c r="V17" s="153" t="str">
        <f>INDEX('     2022    '!$A$1:$AC$1563,MATCH($D17,'     2022    '!$D$1:$D$1794,0),MATCH(V$1,'     2022    '!$A$1:$AC$1,0))</f>
        <v>UN0336</v>
      </c>
      <c r="W17" s="153" t="str">
        <f>INDEX('     2022    '!$A$1:$AC$1563,MATCH($D17,'     2022    '!$D$1:$D$1794,0),MATCH(W$1,'     2022    '!$A$1:$AC$1,0))</f>
        <v>F4</v>
      </c>
      <c r="X17" s="151" t="str">
        <f>INDEX('     2022    '!$A$1:$AC$1563,MATCH($D17,'     2022    '!$D$1:$D$1794,0),MATCH(X$1,'     2022    '!$A$1:$AC$1,0))</f>
        <v/>
      </c>
      <c r="Y17" s="151" t="str">
        <f>INDEX('     2022    '!$A$1:$AC$1563,MATCH($D17,'     2022    '!$D$1:$D$1794,0),MATCH(Y$1,'     2022    '!$A$1:$AC$1,0))</f>
        <v/>
      </c>
      <c r="Z17" s="156">
        <f>INDEX('     2022    '!$A$1:$AC$1563,MATCH($D17,'     2022    '!$D$1:$D$1794,0),MATCH(Z$1,'     2022    '!$A$1:$AC$1,0))</f>
        <v>4.8899999999999999E-2</v>
      </c>
      <c r="AA17" s="153" t="str">
        <f>INDEX('     2022    '!$A$1:$AC$1563,MATCH($D17,'     2022    '!$D$1:$D$1794,0),MATCH(AA$1,'     2022    '!$A$1:$AC$1,0))</f>
        <v>1008-F4-69249672</v>
      </c>
      <c r="AB17" s="153" t="str">
        <f>INDEX('     2022    '!$A$1:$AC$1563,MATCH($D17,'     2022    '!$D$1:$D$1794,0),MATCH(AB$1,'     2022    '!$A$1:$AC$1,0))</f>
        <v>GB/HSE-352816</v>
      </c>
      <c r="AC17" s="153" t="str">
        <f>INDEX('     2022    '!$A$1:$AC$1563,MATCH($D17,'     2022    '!$D$1:$D$1794,0),MATCH(AC$1,'     2022    '!$A$1:$AC$1,0))</f>
        <v>6/28/2026</v>
      </c>
    </row>
    <row r="18" spans="1:29" ht="15.75">
      <c r="A18" s="80">
        <f t="shared" si="0"/>
        <v>15</v>
      </c>
      <c r="B18" s="68" t="str">
        <f>INDEX('     2022    '!B$2:B$1794,MATCH(D18,'     2022    '!D$2:D$1794,0))</f>
        <v/>
      </c>
      <c r="C18" s="204" t="str">
        <f>INDEX('     2022    '!C$2:C$1794,MATCH(D18,'     2022    '!D$2:D$1794,0))</f>
        <v>Cake - 19s</v>
      </c>
      <c r="D18" s="212" t="str">
        <f>INDEX('     2022    '!D:D,MATCH(A18,'     2022    '!AL:AL,0))</f>
        <v>CC0885</v>
      </c>
      <c r="E18" s="213" t="str">
        <f>INDEX('     2022    '!$A$1:$AC$1563,MATCH($D18,'     2022    '!$D$1:$D$1794,0),MATCH(E$1,'     2022    '!$A$1:$AC$1,0))</f>
        <v>19s. Spit silver palm with chrys.</v>
      </c>
      <c r="F18" s="206" t="str">
        <f>IFERROR(IF(LEFT(INDEX('     2022    '!AD$2:AD$1794,MATCH(D18,'     2022    '!D$2:D$1794,0)),4)="http",HYPERLINK(INDEX('     2022    '!AD$2:AD$1794,MATCH(D18,'     2022    '!D$2:D$1794,0)),"Video"),""),"")</f>
        <v>Video</v>
      </c>
      <c r="G18" s="207">
        <f>INDEX('     2022    '!$A$1:$AC$1563,MATCH($D18,'     2022    '!$D$1:$D$1794,0),MATCH(G$1,'     2022    '!$A$1:$AC$1,0))</f>
        <v>0</v>
      </c>
      <c r="H18" s="150"/>
      <c r="I18" s="152">
        <f>INDEX('     2022    '!$A$1:$AC$1563,MATCH($D18,'     2022    '!$D$1:$D$1794,0),MATCH(I$1,'     2022    '!$A$1:$AC$1,0))</f>
        <v>66.77</v>
      </c>
      <c r="J18" s="150"/>
      <c r="K18" s="151">
        <f t="shared" si="1"/>
        <v>13.140761068167022</v>
      </c>
      <c r="L18" s="152">
        <f>INDEX('     2022    '!$A$1:$AC$1563,MATCH($D18,'     2022    '!$D$1:$D$1794,0),MATCH(L$1,'     2022    '!$A$1:$AC$1,0))</f>
        <v>71.748555432191935</v>
      </c>
      <c r="M18" s="152">
        <f>INDEX('     2022    '!$A$1:$AC$1563,MATCH($D18,'     2022    '!$D$1:$D$1794,0),MATCH(M$1,'     2022    '!$A$1:$AC$1,0))</f>
        <v>78.844566409002127</v>
      </c>
      <c r="N18" s="153" t="str">
        <f>INDEX('     2022    '!$A$1:$AC$1563,MATCH($D18,'     2022    '!$D$1:$D$1794,0),MATCH(N$1,'     2022    '!$A$1:$AC$1,0))</f>
        <v>30mm</v>
      </c>
      <c r="O18" s="154">
        <f>INDEX('     2022    '!$A$1:$AC$1563,MATCH($D18,'     2022    '!$D$1:$D$1794,0),MATCH(O$1,'     2022    '!$A$1:$AC$1,0))</f>
        <v>6</v>
      </c>
      <c r="P18" s="153">
        <f>INDEX('     2022    '!$A$1:$AC$1563,MATCH($D18,'     2022    '!$D$1:$D$1794,0),MATCH(P$1,'     2022    '!$A$1:$AC$1,0))</f>
        <v>31</v>
      </c>
      <c r="Q18" s="153" t="str">
        <f>INDEX('     2022    '!$A$1:$AC$1563,MATCH($D18,'     2022    '!$D$1:$D$1794,0),MATCH(Q$1,'     2022    '!$A$1:$AC$1,0))</f>
        <v>Yes</v>
      </c>
      <c r="R18" s="155">
        <f>INDEX('     2022    '!$A$1:$AC$1563,MATCH($D18,'     2022    '!$D$1:$D$1794,0),MATCH(R$1,'     2022    '!$A$1:$AC$1,0))</f>
        <v>16</v>
      </c>
      <c r="S18" s="155">
        <f>INDEX('     2022    '!$A$1:$AC$1563,MATCH($D18,'     2022    '!$D$1:$D$1794,0),MATCH(S$1,'     2022    '!$A$1:$AC$1,0))</f>
        <v>2.2799999999999998</v>
      </c>
      <c r="T18" s="155">
        <f>INDEX('     2022    '!$A$1:$AC$1563,MATCH($D18,'     2022    '!$D$1:$D$1794,0),MATCH(T$1,'     2022    '!$A$1:$AC$1,0))</f>
        <v>0.3</v>
      </c>
      <c r="U18" s="154" t="str">
        <f>INDEX('     2022    '!$A$1:$AC$1563,MATCH($D18,'     2022    '!$D$1:$D$1794,0),MATCH(U$1,'     2022    '!$A$1:$AC$1,0))</f>
        <v>1.4G</v>
      </c>
      <c r="V18" s="153" t="str">
        <f>INDEX('     2022    '!$A$1:$AC$1563,MATCH($D18,'     2022    '!$D$1:$D$1794,0),MATCH(V$1,'     2022    '!$A$1:$AC$1,0))</f>
        <v>UN0336</v>
      </c>
      <c r="W18" s="153" t="str">
        <f>INDEX('     2022    '!$A$1:$AC$1563,MATCH($D18,'     2022    '!$D$1:$D$1794,0),MATCH(W$1,'     2022    '!$A$1:$AC$1,0))</f>
        <v>F4</v>
      </c>
      <c r="X18" s="151" t="str">
        <f>INDEX('     2022    '!$A$1:$AC$1563,MATCH($D18,'     2022    '!$D$1:$D$1794,0),MATCH(X$1,'     2022    '!$A$1:$AC$1,0))</f>
        <v/>
      </c>
      <c r="Y18" s="151" t="str">
        <f>INDEX('     2022    '!$A$1:$AC$1563,MATCH($D18,'     2022    '!$D$1:$D$1794,0),MATCH(Y$1,'     2022    '!$A$1:$AC$1,0))</f>
        <v/>
      </c>
      <c r="Z18" s="156">
        <f>INDEX('     2022    '!$A$1:$AC$1563,MATCH($D18,'     2022    '!$D$1:$D$1794,0),MATCH(Z$1,'     2022    '!$A$1:$AC$1,0))</f>
        <v>4.8899999999999999E-2</v>
      </c>
      <c r="AA18" s="153" t="str">
        <f>INDEX('     2022    '!$A$1:$AC$1563,MATCH($D18,'     2022    '!$D$1:$D$1794,0),MATCH(AA$1,'     2022    '!$A$1:$AC$1,0))</f>
        <v>1008-F4-69249672</v>
      </c>
      <c r="AB18" s="153" t="str">
        <f>INDEX('     2022    '!$A$1:$AC$1563,MATCH($D18,'     2022    '!$D$1:$D$1794,0),MATCH(AB$1,'     2022    '!$A$1:$AC$1,0))</f>
        <v>GB/HSE-352817</v>
      </c>
      <c r="AC18" s="153" t="str">
        <f>INDEX('     2022    '!$A$1:$AC$1563,MATCH($D18,'     2022    '!$D$1:$D$1794,0),MATCH(AC$1,'     2022    '!$A$1:$AC$1,0))</f>
        <v>6/28/2026</v>
      </c>
    </row>
    <row r="19" spans="1:29" ht="15.75">
      <c r="A19" s="80">
        <f t="shared" si="0"/>
        <v>16</v>
      </c>
      <c r="B19" s="68" t="str">
        <f>INDEX('     2022    '!B$2:B$1794,MATCH(D19,'     2022    '!D$2:D$1794,0))</f>
        <v/>
      </c>
      <c r="C19" s="204" t="str">
        <f>INDEX('     2022    '!C$2:C$1794,MATCH(D19,'     2022    '!D$2:D$1794,0))</f>
        <v>Cake - 19s</v>
      </c>
      <c r="D19" s="212" t="str">
        <f>INDEX('     2022    '!D:D,MATCH(A19,'     2022    '!AL:AL,0))</f>
        <v>CC0539</v>
      </c>
      <c r="E19" s="213" t="str">
        <f>INDEX('     2022    '!$A$1:$AC$1563,MATCH($D19,'     2022    '!$D$1:$D$1794,0),MATCH(E$1,'     2022    '!$A$1:$AC$1,0))</f>
        <v>19s. Blue tail spit blue+silver fish</v>
      </c>
      <c r="F19" s="206" t="str">
        <f>IFERROR(IF(LEFT(INDEX('     2022    '!AD$2:AD$1794,MATCH(D19,'     2022    '!D$2:D$1794,0)),4)="http",HYPERLINK(INDEX('     2022    '!AD$2:AD$1794,MATCH(D19,'     2022    '!D$2:D$1794,0)),"Video"),""),"")</f>
        <v>Video</v>
      </c>
      <c r="G19" s="207">
        <f>INDEX('     2022    '!$A$1:$AC$1563,MATCH($D19,'     2022    '!$D$1:$D$1794,0),MATCH(G$1,'     2022    '!$A$1:$AC$1,0))</f>
        <v>17</v>
      </c>
      <c r="H19" s="150"/>
      <c r="I19" s="152">
        <f>INDEX('     2022    '!$A$1:$AC$1563,MATCH($D19,'     2022    '!$D$1:$D$1794,0),MATCH(I$1,'     2022    '!$A$1:$AC$1,0))</f>
        <v>71.37</v>
      </c>
      <c r="J19" s="150"/>
      <c r="K19" s="151">
        <f t="shared" si="1"/>
        <v>13.298955291975394</v>
      </c>
      <c r="L19" s="152">
        <f>INDEX('     2022    '!$A$1:$AC$1563,MATCH($D19,'     2022    '!$D$1:$D$1794,0),MATCH(L$1,'     2022    '!$A$1:$AC$1,0))</f>
        <v>72.61229589418565</v>
      </c>
      <c r="M19" s="152">
        <f>INDEX('     2022    '!$A$1:$AC$1563,MATCH($D19,'     2022    '!$D$1:$D$1794,0),MATCH(M$1,'     2022    '!$A$1:$AC$1,0))</f>
        <v>79.793731751852363</v>
      </c>
      <c r="N19" s="153" t="str">
        <f>INDEX('     2022    '!$A$1:$AC$1563,MATCH($D19,'     2022    '!$D$1:$D$1794,0),MATCH(N$1,'     2022    '!$A$1:$AC$1,0))</f>
        <v>30mm</v>
      </c>
      <c r="O19" s="154">
        <f>INDEX('     2022    '!$A$1:$AC$1563,MATCH($D19,'     2022    '!$D$1:$D$1794,0),MATCH(O$1,'     2022    '!$A$1:$AC$1,0))</f>
        <v>6</v>
      </c>
      <c r="P19" s="153">
        <f>INDEX('     2022    '!$A$1:$AC$1563,MATCH($D19,'     2022    '!$D$1:$D$1794,0),MATCH(P$1,'     2022    '!$A$1:$AC$1,0))</f>
        <v>32</v>
      </c>
      <c r="Q19" s="153" t="str">
        <f>INDEX('     2022    '!$A$1:$AC$1563,MATCH($D19,'     2022    '!$D$1:$D$1794,0),MATCH(Q$1,'     2022    '!$A$1:$AC$1,0))</f>
        <v>Yes</v>
      </c>
      <c r="R19" s="155">
        <f>INDEX('     2022    '!$A$1:$AC$1563,MATCH($D19,'     2022    '!$D$1:$D$1794,0),MATCH(R$1,'     2022    '!$A$1:$AC$1,0))</f>
        <v>18</v>
      </c>
      <c r="S19" s="155">
        <f>INDEX('     2022    '!$A$1:$AC$1563,MATCH($D19,'     2022    '!$D$1:$D$1794,0),MATCH(S$1,'     2022    '!$A$1:$AC$1,0))</f>
        <v>2.5</v>
      </c>
      <c r="T19" s="155">
        <f>INDEX('     2022    '!$A$1:$AC$1563,MATCH($D19,'     2022    '!$D$1:$D$1794,0),MATCH(T$1,'     2022    '!$A$1:$AC$1,0))</f>
        <v>0.3</v>
      </c>
      <c r="U19" s="154" t="str">
        <f>INDEX('     2022    '!$A$1:$AC$1563,MATCH($D19,'     2022    '!$D$1:$D$1794,0),MATCH(U$1,'     2022    '!$A$1:$AC$1,0))</f>
        <v>1.4G</v>
      </c>
      <c r="V19" s="153" t="str">
        <f>INDEX('     2022    '!$A$1:$AC$1563,MATCH($D19,'     2022    '!$D$1:$D$1794,0),MATCH(V$1,'     2022    '!$A$1:$AC$1,0))</f>
        <v>UN0336</v>
      </c>
      <c r="W19" s="153" t="str">
        <f>INDEX('     2022    '!$A$1:$AC$1563,MATCH($D19,'     2022    '!$D$1:$D$1794,0),MATCH(W$1,'     2022    '!$A$1:$AC$1,0))</f>
        <v>F4</v>
      </c>
      <c r="X19" s="151" t="str">
        <f>INDEX('     2022    '!$A$1:$AC$1563,MATCH($D19,'     2022    '!$D$1:$D$1794,0),MATCH(X$1,'     2022    '!$A$1:$AC$1,0))</f>
        <v/>
      </c>
      <c r="Y19" s="151" t="str">
        <f>INDEX('     2022    '!$A$1:$AC$1563,MATCH($D19,'     2022    '!$D$1:$D$1794,0),MATCH(Y$1,'     2022    '!$A$1:$AC$1,0))</f>
        <v/>
      </c>
      <c r="Z19" s="156">
        <f>INDEX('     2022    '!$A$1:$AC$1563,MATCH($D19,'     2022    '!$D$1:$D$1794,0),MATCH(Z$1,'     2022    '!$A$1:$AC$1,0))</f>
        <v>5.0750000000000003E-2</v>
      </c>
      <c r="AA19" s="153" t="str">
        <f>INDEX('     2022    '!$A$1:$AC$1563,MATCH($D19,'     2022    '!$D$1:$D$1794,0),MATCH(AA$1,'     2022    '!$A$1:$AC$1,0))</f>
        <v>1008-F4-69249672</v>
      </c>
      <c r="AB19" s="153" t="str">
        <f>INDEX('     2022    '!$A$1:$AC$1563,MATCH($D19,'     2022    '!$D$1:$D$1794,0),MATCH(AB$1,'     2022    '!$A$1:$AC$1,0))</f>
        <v>GB/HSE-350952</v>
      </c>
      <c r="AC19" s="153" t="str">
        <f>INDEX('     2022    '!$A$1:$AC$1563,MATCH($D19,'     2022    '!$D$1:$D$1794,0),MATCH(AC$1,'     2022    '!$A$1:$AC$1,0))</f>
        <v>7/29/2030</v>
      </c>
    </row>
    <row r="20" spans="1:29" ht="15.75">
      <c r="A20" s="80">
        <f t="shared" si="0"/>
        <v>17</v>
      </c>
      <c r="B20" s="68" t="str">
        <f>INDEX('     2022    '!B$2:B$1794,MATCH(D20,'     2022    '!D$2:D$1794,0))</f>
        <v/>
      </c>
      <c r="C20" s="204" t="str">
        <f>INDEX('     2022    '!C$2:C$1794,MATCH(D20,'     2022    '!D$2:D$1794,0))</f>
        <v>Cake - 19s</v>
      </c>
      <c r="D20" s="212" t="str">
        <f>INDEX('     2022    '!D:D,MATCH(A20,'     2022    '!AL:AL,0))</f>
        <v>CC0556</v>
      </c>
      <c r="E20" s="213" t="str">
        <f>INDEX('     2022    '!$A$1:$AC$1563,MATCH($D20,'     2022    '!$D$1:$D$1794,0),MATCH(E$1,'     2022    '!$A$1:$AC$1,0))</f>
        <v>19s. Blue pistil red green falling leaves</v>
      </c>
      <c r="F20" s="206" t="str">
        <f>IFERROR(IF(LEFT(INDEX('     2022    '!AD$2:AD$1794,MATCH(D20,'     2022    '!D$2:D$1794,0)),4)="http",HYPERLINK(INDEX('     2022    '!AD$2:AD$1794,MATCH(D20,'     2022    '!D$2:D$1794,0)),"Video"),""),"")</f>
        <v>Video</v>
      </c>
      <c r="G20" s="207">
        <f>INDEX('     2022    '!$A$1:$AC$1563,MATCH($D20,'     2022    '!$D$1:$D$1794,0),MATCH(G$1,'     2022    '!$A$1:$AC$1,0))</f>
        <v>5</v>
      </c>
      <c r="H20" s="150"/>
      <c r="I20" s="152">
        <f>INDEX('     2022    '!$A$1:$AC$1563,MATCH($D20,'     2022    '!$D$1:$D$1794,0),MATCH(I$1,'     2022    '!$A$1:$AC$1,0))</f>
        <v>73.099999999999994</v>
      </c>
      <c r="J20" s="150"/>
      <c r="K20" s="151">
        <f t="shared" si="1"/>
        <v>13.318203837612808</v>
      </c>
      <c r="L20" s="152">
        <f>INDEX('     2022    '!$A$1:$AC$1563,MATCH($D20,'     2022    '!$D$1:$D$1794,0),MATCH(L$1,'     2022    '!$A$1:$AC$1,0))</f>
        <v>74.561999999999998</v>
      </c>
      <c r="M20" s="152">
        <f>INDEX('     2022    '!$A$1:$AC$1563,MATCH($D20,'     2022    '!$D$1:$D$1794,0),MATCH(M$1,'     2022    '!$A$1:$AC$1,0))</f>
        <v>79.909223025676852</v>
      </c>
      <c r="N20" s="153" t="str">
        <f>INDEX('     2022    '!$A$1:$AC$1563,MATCH($D20,'     2022    '!$D$1:$D$1794,0),MATCH(N$1,'     2022    '!$A$1:$AC$1,0))</f>
        <v>30mm</v>
      </c>
      <c r="O20" s="154">
        <f>INDEX('     2022    '!$A$1:$AC$1563,MATCH($D20,'     2022    '!$D$1:$D$1794,0),MATCH(O$1,'     2022    '!$A$1:$AC$1,0))</f>
        <v>6</v>
      </c>
      <c r="P20" s="153">
        <f>INDEX('     2022    '!$A$1:$AC$1563,MATCH($D20,'     2022    '!$D$1:$D$1794,0),MATCH(P$1,'     2022    '!$A$1:$AC$1,0))</f>
        <v>41</v>
      </c>
      <c r="Q20" s="153" t="str">
        <f>INDEX('     2022    '!$A$1:$AC$1563,MATCH($D20,'     2022    '!$D$1:$D$1794,0),MATCH(Q$1,'     2022    '!$A$1:$AC$1,0))</f>
        <v>Yes</v>
      </c>
      <c r="R20" s="155">
        <f>INDEX('     2022    '!$A$1:$AC$1563,MATCH($D20,'     2022    '!$D$1:$D$1794,0),MATCH(R$1,'     2022    '!$A$1:$AC$1,0))</f>
        <v>19</v>
      </c>
      <c r="S20" s="155">
        <f>INDEX('     2022    '!$A$1:$AC$1563,MATCH($D20,'     2022    '!$D$1:$D$1794,0),MATCH(S$1,'     2022    '!$A$1:$AC$1,0))</f>
        <v>2.2799999999999998</v>
      </c>
      <c r="T20" s="155">
        <f>INDEX('     2022    '!$A$1:$AC$1563,MATCH($D20,'     2022    '!$D$1:$D$1794,0),MATCH(T$1,'     2022    '!$A$1:$AC$1,0))</f>
        <v>0.3</v>
      </c>
      <c r="U20" s="154" t="str">
        <f>INDEX('     2022    '!$A$1:$AC$1563,MATCH($D20,'     2022    '!$D$1:$D$1794,0),MATCH(U$1,'     2022    '!$A$1:$AC$1,0))</f>
        <v>1.4G</v>
      </c>
      <c r="V20" s="153" t="str">
        <f>INDEX('     2022    '!$A$1:$AC$1563,MATCH($D20,'     2022    '!$D$1:$D$1794,0),MATCH(V$1,'     2022    '!$A$1:$AC$1,0))</f>
        <v>UN0336</v>
      </c>
      <c r="W20" s="153" t="str">
        <f>INDEX('     2022    '!$A$1:$AC$1563,MATCH($D20,'     2022    '!$D$1:$D$1794,0),MATCH(W$1,'     2022    '!$A$1:$AC$1,0))</f>
        <v>F4</v>
      </c>
      <c r="X20" s="151" t="str">
        <f>INDEX('     2022    '!$A$1:$AC$1563,MATCH($D20,'     2022    '!$D$1:$D$1794,0),MATCH(X$1,'     2022    '!$A$1:$AC$1,0))</f>
        <v/>
      </c>
      <c r="Y20" s="151" t="str">
        <f>INDEX('     2022    '!$A$1:$AC$1563,MATCH($D20,'     2022    '!$D$1:$D$1794,0),MATCH(Y$1,'     2022    '!$A$1:$AC$1,0))</f>
        <v/>
      </c>
      <c r="Z20" s="156">
        <f>INDEX('     2022    '!$A$1:$AC$1563,MATCH($D20,'     2022    '!$D$1:$D$1794,0),MATCH(Z$1,'     2022    '!$A$1:$AC$1,0))</f>
        <v>5.0799999999999998E-2</v>
      </c>
      <c r="AA20" s="153" t="str">
        <f>INDEX('     2022    '!$A$1:$AC$1563,MATCH($D20,'     2022    '!$D$1:$D$1794,0),MATCH(AA$1,'     2022    '!$A$1:$AC$1,0))</f>
        <v>1008-F4-69249672</v>
      </c>
      <c r="AB20" s="153" t="str">
        <f>INDEX('     2022    '!$A$1:$AC$1563,MATCH($D20,'     2022    '!$D$1:$D$1794,0),MATCH(AB$1,'     2022    '!$A$1:$AC$1,0))</f>
        <v>GB/HSE-350959</v>
      </c>
      <c r="AC20" s="153" t="str">
        <f>INDEX('     2022    '!$A$1:$AC$1563,MATCH($D20,'     2022    '!$D$1:$D$1794,0),MATCH(AC$1,'     2022    '!$A$1:$AC$1,0))</f>
        <v>7/29/2030</v>
      </c>
    </row>
    <row r="21" spans="1:29" ht="15.75">
      <c r="A21" s="80">
        <f t="shared" si="0"/>
        <v>18</v>
      </c>
      <c r="B21" s="68" t="str">
        <f>INDEX('     2022    '!B$2:B$1794,MATCH(D21,'     2022    '!D$2:D$1794,0))</f>
        <v/>
      </c>
      <c r="C21" s="204" t="str">
        <f>INDEX('     2022    '!C$2:C$1794,MATCH(D21,'     2022    '!D$2:D$1794,0))</f>
        <v>Cake - 19s</v>
      </c>
      <c r="D21" s="212" t="str">
        <f>INDEX('     2022    '!D:D,MATCH(A21,'     2022    '!AL:AL,0))</f>
        <v>CC0558</v>
      </c>
      <c r="E21" s="213" t="str">
        <f>INDEX('     2022    '!$A$1:$AC$1563,MATCH($D21,'     2022    '!$D$1:$D$1794,0),MATCH(E$1,'     2022    '!$A$1:$AC$1,0))</f>
        <v>19s. Red glitter star silver to blue mine</v>
      </c>
      <c r="F21" s="206" t="str">
        <f>IFERROR(IF(LEFT(INDEX('     2022    '!AD$2:AD$1794,MATCH(D21,'     2022    '!D$2:D$1794,0)),4)="http",HYPERLINK(INDEX('     2022    '!AD$2:AD$1794,MATCH(D21,'     2022    '!D$2:D$1794,0)),"Video"),""),"")</f>
        <v>Video</v>
      </c>
      <c r="G21" s="207">
        <f>INDEX('     2022    '!$A$1:$AC$1563,MATCH($D21,'     2022    '!$D$1:$D$1794,0),MATCH(G$1,'     2022    '!$A$1:$AC$1,0))</f>
        <v>0</v>
      </c>
      <c r="H21" s="150"/>
      <c r="I21" s="152">
        <f>INDEX('     2022    '!$A$1:$AC$1563,MATCH($D21,'     2022    '!$D$1:$D$1794,0),MATCH(I$1,'     2022    '!$A$1:$AC$1,0))</f>
        <v>77.400000000000006</v>
      </c>
      <c r="J21" s="150"/>
      <c r="K21" s="151">
        <f t="shared" si="1"/>
        <v>13.318203837612808</v>
      </c>
      <c r="L21" s="152">
        <f>INDEX('     2022    '!$A$1:$AC$1563,MATCH($D21,'     2022    '!$D$1:$D$1794,0),MATCH(L$1,'     2022    '!$A$1:$AC$1,0))</f>
        <v>78.948000000000008</v>
      </c>
      <c r="M21" s="152">
        <f>INDEX('     2022    '!$A$1:$AC$1563,MATCH($D21,'     2022    '!$D$1:$D$1794,0),MATCH(M$1,'     2022    '!$A$1:$AC$1,0))</f>
        <v>79.909223025676852</v>
      </c>
      <c r="N21" s="153" t="str">
        <f>INDEX('     2022    '!$A$1:$AC$1563,MATCH($D21,'     2022    '!$D$1:$D$1794,0),MATCH(N$1,'     2022    '!$A$1:$AC$1,0))</f>
        <v>30mm</v>
      </c>
      <c r="O21" s="154">
        <f>INDEX('     2022    '!$A$1:$AC$1563,MATCH($D21,'     2022    '!$D$1:$D$1794,0),MATCH(O$1,'     2022    '!$A$1:$AC$1,0))</f>
        <v>6</v>
      </c>
      <c r="P21" s="153">
        <f>INDEX('     2022    '!$A$1:$AC$1563,MATCH($D21,'     2022    '!$D$1:$D$1794,0),MATCH(P$1,'     2022    '!$A$1:$AC$1,0))</f>
        <v>35</v>
      </c>
      <c r="Q21" s="153" t="str">
        <f>INDEX('     2022    '!$A$1:$AC$1563,MATCH($D21,'     2022    '!$D$1:$D$1794,0),MATCH(Q$1,'     2022    '!$A$1:$AC$1,0))</f>
        <v>Yes</v>
      </c>
      <c r="R21" s="155">
        <f>INDEX('     2022    '!$A$1:$AC$1563,MATCH($D21,'     2022    '!$D$1:$D$1794,0),MATCH(R$1,'     2022    '!$A$1:$AC$1,0))</f>
        <v>19</v>
      </c>
      <c r="S21" s="155">
        <f>INDEX('     2022    '!$A$1:$AC$1563,MATCH($D21,'     2022    '!$D$1:$D$1794,0),MATCH(S$1,'     2022    '!$A$1:$AC$1,0))</f>
        <v>2.74</v>
      </c>
      <c r="T21" s="155">
        <f>INDEX('     2022    '!$A$1:$AC$1563,MATCH($D21,'     2022    '!$D$1:$D$1794,0),MATCH(T$1,'     2022    '!$A$1:$AC$1,0))</f>
        <v>0.3</v>
      </c>
      <c r="U21" s="154" t="str">
        <f>INDEX('     2022    '!$A$1:$AC$1563,MATCH($D21,'     2022    '!$D$1:$D$1794,0),MATCH(U$1,'     2022    '!$A$1:$AC$1,0))</f>
        <v>1.4G</v>
      </c>
      <c r="V21" s="153" t="str">
        <f>INDEX('     2022    '!$A$1:$AC$1563,MATCH($D21,'     2022    '!$D$1:$D$1794,0),MATCH(V$1,'     2022    '!$A$1:$AC$1,0))</f>
        <v>UN0336</v>
      </c>
      <c r="W21" s="153" t="str">
        <f>INDEX('     2022    '!$A$1:$AC$1563,MATCH($D21,'     2022    '!$D$1:$D$1794,0),MATCH(W$1,'     2022    '!$A$1:$AC$1,0))</f>
        <v>F4</v>
      </c>
      <c r="X21" s="151" t="str">
        <f>INDEX('     2022    '!$A$1:$AC$1563,MATCH($D21,'     2022    '!$D$1:$D$1794,0),MATCH(X$1,'     2022    '!$A$1:$AC$1,0))</f>
        <v/>
      </c>
      <c r="Y21" s="151" t="str">
        <f>INDEX('     2022    '!$A$1:$AC$1563,MATCH($D21,'     2022    '!$D$1:$D$1794,0),MATCH(Y$1,'     2022    '!$A$1:$AC$1,0))</f>
        <v/>
      </c>
      <c r="Z21" s="156">
        <f>INDEX('     2022    '!$A$1:$AC$1563,MATCH($D21,'     2022    '!$D$1:$D$1794,0),MATCH(Z$1,'     2022    '!$A$1:$AC$1,0))</f>
        <v>5.0799999999999998E-2</v>
      </c>
      <c r="AA21" s="153" t="str">
        <f>INDEX('     2022    '!$A$1:$AC$1563,MATCH($D21,'     2022    '!$D$1:$D$1794,0),MATCH(AA$1,'     2022    '!$A$1:$AC$1,0))</f>
        <v>1008-F4-69249672</v>
      </c>
      <c r="AB21" s="153" t="str">
        <f>INDEX('     2022    '!$A$1:$AC$1563,MATCH($D21,'     2022    '!$D$1:$D$1794,0),MATCH(AB$1,'     2022    '!$A$1:$AC$1,0))</f>
        <v>GB/HSE-350961</v>
      </c>
      <c r="AC21" s="153" t="str">
        <f>INDEX('     2022    '!$A$1:$AC$1563,MATCH($D21,'     2022    '!$D$1:$D$1794,0),MATCH(AC$1,'     2022    '!$A$1:$AC$1,0))</f>
        <v>7/29/2030</v>
      </c>
    </row>
    <row r="22" spans="1:29" ht="15.75">
      <c r="A22" s="80">
        <f t="shared" si="0"/>
        <v>19</v>
      </c>
      <c r="B22" s="68" t="str">
        <f>INDEX('     2022    '!B$2:B$1794,MATCH(D22,'     2022    '!D$2:D$1794,0))</f>
        <v/>
      </c>
      <c r="C22" s="204" t="str">
        <f>INDEX('     2022    '!C$2:C$1794,MATCH(D22,'     2022    '!D$2:D$1794,0))</f>
        <v>Cake - 19s</v>
      </c>
      <c r="D22" s="212" t="str">
        <f>INDEX('     2022    '!D:D,MATCH(A22,'     2022    '!AL:AL,0))</f>
        <v>CC0549</v>
      </c>
      <c r="E22" s="213" t="str">
        <f>INDEX('     2022    '!$A$1:$AC$1563,MATCH($D22,'     2022    '!$D$1:$D$1794,0),MATCH(E$1,'     2022    '!$A$1:$AC$1,0))</f>
        <v>19s. Blue mine spit blue star red strobe flying chrys.</v>
      </c>
      <c r="F22" s="206" t="str">
        <f>IFERROR(IF(LEFT(INDEX('     2022    '!AD$2:AD$1794,MATCH(D22,'     2022    '!D$2:D$1794,0)),4)="http",HYPERLINK(INDEX('     2022    '!AD$2:AD$1794,MATCH(D22,'     2022    '!D$2:D$1794,0)),"Video"),""),"")</f>
        <v>Video</v>
      </c>
      <c r="G22" s="207">
        <f>INDEX('     2022    '!$A$1:$AC$1563,MATCH($D22,'     2022    '!$D$1:$D$1794,0),MATCH(G$1,'     2022    '!$A$1:$AC$1,0))</f>
        <v>0</v>
      </c>
      <c r="H22" s="150"/>
      <c r="I22" s="152">
        <f>INDEX('     2022    '!$A$1:$AC$1563,MATCH($D22,'     2022    '!$D$1:$D$1794,0),MATCH(I$1,'     2022    '!$A$1:$AC$1,0))</f>
        <v>79.150000000000006</v>
      </c>
      <c r="J22" s="150"/>
      <c r="K22" s="151">
        <f t="shared" si="1"/>
        <v>13.657665904823924</v>
      </c>
      <c r="L22" s="152">
        <f>INDEX('     2022    '!$A$1:$AC$1563,MATCH($D22,'     2022    '!$D$1:$D$1794,0),MATCH(L$1,'     2022    '!$A$1:$AC$1,0))</f>
        <v>80.733000000000004</v>
      </c>
      <c r="M22" s="152">
        <f>INDEX('     2022    '!$A$1:$AC$1563,MATCH($D22,'     2022    '!$D$1:$D$1794,0),MATCH(M$1,'     2022    '!$A$1:$AC$1,0))</f>
        <v>81.945995428943547</v>
      </c>
      <c r="N22" s="153" t="str">
        <f>INDEX('     2022    '!$A$1:$AC$1563,MATCH($D22,'     2022    '!$D$1:$D$1794,0),MATCH(N$1,'     2022    '!$A$1:$AC$1,0))</f>
        <v>30mm</v>
      </c>
      <c r="O22" s="154">
        <f>INDEX('     2022    '!$A$1:$AC$1563,MATCH($D22,'     2022    '!$D$1:$D$1794,0),MATCH(O$1,'     2022    '!$A$1:$AC$1,0))</f>
        <v>6</v>
      </c>
      <c r="P22" s="153">
        <f>INDEX('     2022    '!$A$1:$AC$1563,MATCH($D22,'     2022    '!$D$1:$D$1794,0),MATCH(P$1,'     2022    '!$A$1:$AC$1,0))</f>
        <v>30</v>
      </c>
      <c r="Q22" s="153" t="str">
        <f>INDEX('     2022    '!$A$1:$AC$1563,MATCH($D22,'     2022    '!$D$1:$D$1794,0),MATCH(Q$1,'     2022    '!$A$1:$AC$1,0))</f>
        <v>Yes</v>
      </c>
      <c r="R22" s="155">
        <f>INDEX('     2022    '!$A$1:$AC$1563,MATCH($D22,'     2022    '!$D$1:$D$1794,0),MATCH(R$1,'     2022    '!$A$1:$AC$1,0))</f>
        <v>16</v>
      </c>
      <c r="S22" s="155">
        <f>INDEX('     2022    '!$A$1:$AC$1563,MATCH($D22,'     2022    '!$D$1:$D$1794,0),MATCH(S$1,'     2022    '!$A$1:$AC$1,0))</f>
        <v>2.2799999999999998</v>
      </c>
      <c r="T22" s="155">
        <f>INDEX('     2022    '!$A$1:$AC$1563,MATCH($D22,'     2022    '!$D$1:$D$1794,0),MATCH(T$1,'     2022    '!$A$1:$AC$1,0))</f>
        <v>0.3</v>
      </c>
      <c r="U22" s="154" t="str">
        <f>INDEX('     2022    '!$A$1:$AC$1563,MATCH($D22,'     2022    '!$D$1:$D$1794,0),MATCH(U$1,'     2022    '!$A$1:$AC$1,0))</f>
        <v>1.4G</v>
      </c>
      <c r="V22" s="153" t="str">
        <f>INDEX('     2022    '!$A$1:$AC$1563,MATCH($D22,'     2022    '!$D$1:$D$1794,0),MATCH(V$1,'     2022    '!$A$1:$AC$1,0))</f>
        <v>UN0336</v>
      </c>
      <c r="W22" s="153" t="str">
        <f>INDEX('     2022    '!$A$1:$AC$1563,MATCH($D22,'     2022    '!$D$1:$D$1794,0),MATCH(W$1,'     2022    '!$A$1:$AC$1,0))</f>
        <v>F4</v>
      </c>
      <c r="X22" s="151" t="str">
        <f>INDEX('     2022    '!$A$1:$AC$1563,MATCH($D22,'     2022    '!$D$1:$D$1794,0),MATCH(X$1,'     2022    '!$A$1:$AC$1,0))</f>
        <v/>
      </c>
      <c r="Y22" s="151" t="str">
        <f>INDEX('     2022    '!$A$1:$AC$1563,MATCH($D22,'     2022    '!$D$1:$D$1794,0),MATCH(Y$1,'     2022    '!$A$1:$AC$1,0))</f>
        <v/>
      </c>
      <c r="Z22" s="156">
        <f>INDEX('     2022    '!$A$1:$AC$1563,MATCH($D22,'     2022    '!$D$1:$D$1794,0),MATCH(Z$1,'     2022    '!$A$1:$AC$1,0))</f>
        <v>4.8899999999999999E-2</v>
      </c>
      <c r="AA22" s="153" t="str">
        <f>INDEX('     2022    '!$A$1:$AC$1563,MATCH($D22,'     2022    '!$D$1:$D$1794,0),MATCH(AA$1,'     2022    '!$A$1:$AC$1,0))</f>
        <v>1008-F4-69249672</v>
      </c>
      <c r="AB22" s="153" t="str">
        <f>INDEX('     2022    '!$A$1:$AC$1563,MATCH($D22,'     2022    '!$D$1:$D$1794,0),MATCH(AB$1,'     2022    '!$A$1:$AC$1,0))</f>
        <v>GB/HSE-350956</v>
      </c>
      <c r="AC22" s="153" t="str">
        <f>INDEX('     2022    '!$A$1:$AC$1563,MATCH($D22,'     2022    '!$D$1:$D$1794,0),MATCH(AC$1,'     2022    '!$A$1:$AC$1,0))</f>
        <v>7/29/2030</v>
      </c>
    </row>
    <row r="23" spans="1:29" ht="25.5">
      <c r="A23" s="80">
        <f t="shared" si="0"/>
        <v>20</v>
      </c>
      <c r="B23" s="68" t="str">
        <f>INDEX('     2022    '!B$2:B$1794,MATCH(D23,'     2022    '!D$2:D$1794,0))</f>
        <v/>
      </c>
      <c r="C23" s="204" t="str">
        <f>INDEX('     2022    '!C$2:C$1794,MATCH(D23,'     2022    '!D$2:D$1794,0))</f>
        <v>Cake - 25s</v>
      </c>
      <c r="D23" s="212" t="str">
        <f>INDEX('     2022    '!D:D,MATCH(A23,'     2022    '!AL:AL,0))</f>
        <v>KF009-DR-25</v>
      </c>
      <c r="E23" s="213" t="str">
        <f>INDEX('     2022    '!$A$1:$AC$1563,MATCH($D23,'     2022    '!$D$1:$D$1794,0),MATCH(E$1,'     2022    '!$A$1:$AC$1,0))</f>
        <v>DELTA RAY. Silver tails to green peony, red tail to red and blue star, silver tails to purple stars with white strobes, green tails to crackling finale. RETAIL</v>
      </c>
      <c r="F23" s="206" t="str">
        <f>IFERROR(IF(LEFT(INDEX('     2022    '!AD$2:AD$1794,MATCH(D23,'     2022    '!D$2:D$1794,0)),4)="http",HYPERLINK(INDEX('     2022    '!AD$2:AD$1794,MATCH(D23,'     2022    '!D$2:D$1794,0)),"Video"),""),"")</f>
        <v>Video</v>
      </c>
      <c r="G23" s="207">
        <f>INDEX('     2022    '!$A$1:$AC$1563,MATCH($D23,'     2022    '!$D$1:$D$1794,0),MATCH(G$1,'     2022    '!$A$1:$AC$1,0))</f>
        <v>0</v>
      </c>
      <c r="H23" s="150"/>
      <c r="I23" s="152">
        <f>INDEX('     2022    '!$A$1:$AC$1563,MATCH($D23,'     2022    '!$D$1:$D$1794,0),MATCH(I$1,'     2022    '!$A$1:$AC$1,0))</f>
        <v>66.88</v>
      </c>
      <c r="J23" s="150"/>
      <c r="K23" s="151">
        <f t="shared" si="1"/>
        <v>5.5733333333333333</v>
      </c>
      <c r="L23" s="152">
        <f>INDEX('     2022    '!$A$1:$AC$1563,MATCH($D23,'     2022    '!$D$1:$D$1794,0),MATCH(L$1,'     2022    '!$A$1:$AC$1,0))</f>
        <v>63.54</v>
      </c>
      <c r="M23" s="152">
        <f>INDEX('     2022    '!$A$1:$AC$1563,MATCH($D23,'     2022    '!$D$1:$D$1794,0),MATCH(M$1,'     2022    '!$A$1:$AC$1,0))</f>
        <v>66.88</v>
      </c>
      <c r="N23" s="153" t="str">
        <f>INDEX('     2022    '!$A$1:$AC$1563,MATCH($D23,'     2022    '!$D$1:$D$1794,0),MATCH(N$1,'     2022    '!$A$1:$AC$1,0))</f>
        <v>20mm</v>
      </c>
      <c r="O23" s="154">
        <f>INDEX('     2022    '!$A$1:$AC$1563,MATCH($D23,'     2022    '!$D$1:$D$1794,0),MATCH(O$1,'     2022    '!$A$1:$AC$1,0))</f>
        <v>12</v>
      </c>
      <c r="P23" s="153">
        <f>INDEX('     2022    '!$A$1:$AC$1563,MATCH($D23,'     2022    '!$D$1:$D$1794,0),MATCH(P$1,'     2022    '!$A$1:$AC$1,0))</f>
        <v>30</v>
      </c>
      <c r="Q23" s="153" t="str">
        <f>INDEX('     2022    '!$A$1:$AC$1563,MATCH($D23,'     2022    '!$D$1:$D$1794,0),MATCH(Q$1,'     2022    '!$A$1:$AC$1,0))</f>
        <v>No</v>
      </c>
      <c r="R23" s="155">
        <f>INDEX('     2022    '!$A$1:$AC$1563,MATCH($D23,'     2022    '!$D$1:$D$1794,0),MATCH(R$1,'     2022    '!$A$1:$AC$1,0))</f>
        <v>15.36</v>
      </c>
      <c r="S23" s="155">
        <f>INDEX('     2022    '!$A$1:$AC$1563,MATCH($D23,'     2022    '!$D$1:$D$1794,0),MATCH(S$1,'     2022    '!$A$1:$AC$1,0))</f>
        <v>2.34</v>
      </c>
      <c r="T23" s="155">
        <f>INDEX('     2022    '!$A$1:$AC$1563,MATCH($D23,'     2022    '!$D$1:$D$1794,0),MATCH(T$1,'     2022    '!$A$1:$AC$1,0))</f>
        <v>0</v>
      </c>
      <c r="U23" s="154" t="str">
        <f>INDEX('     2022    '!$A$1:$AC$1563,MATCH($D23,'     2022    '!$D$1:$D$1794,0),MATCH(U$1,'     2022    '!$A$1:$AC$1,0))</f>
        <v>1.4G</v>
      </c>
      <c r="V23" s="153" t="str">
        <f>INDEX('     2022    '!$A$1:$AC$1563,MATCH($D23,'     2022    '!$D$1:$D$1794,0),MATCH(V$1,'     2022    '!$A$1:$AC$1,0))</f>
        <v>UN0336</v>
      </c>
      <c r="W23" s="153" t="str">
        <f>INDEX('     2022    '!$A$1:$AC$1563,MATCH($D23,'     2022    '!$D$1:$D$1794,0),MATCH(W$1,'     2022    '!$A$1:$AC$1,0))</f>
        <v>F2</v>
      </c>
      <c r="X23" s="151">
        <f>INDEX('     2022    '!$A$1:$AC$1563,MATCH($D23,'     2022    '!$D$1:$D$1794,0),MATCH(X$1,'     2022    '!$A$1:$AC$1,0))</f>
        <v>19.989999999999998</v>
      </c>
      <c r="Y23" s="151">
        <f>INDEX('     2022    '!$A$1:$AC$1563,MATCH($D23,'     2022    '!$D$1:$D$1794,0),MATCH(Y$1,'     2022    '!$A$1:$AC$1,0))</f>
        <v>16.989999999999998</v>
      </c>
      <c r="Z23" s="156">
        <f>INDEX('     2022    '!$A$1:$AC$1563,MATCH($D23,'     2022    '!$D$1:$D$1794,0),MATCH(Z$1,'     2022    '!$A$1:$AC$1,0))</f>
        <v>3.5000000000000003E-2</v>
      </c>
      <c r="AA23" s="153">
        <f>INDEX('     2022    '!$A$1:$AC$1563,MATCH($D23,'     2022    '!$D$1:$D$1794,0),MATCH(AA$1,'     2022    '!$A$1:$AC$1,0))</f>
        <v>0</v>
      </c>
      <c r="AB23" s="153" t="str">
        <f>INDEX('     2022    '!$A$1:$AC$1563,MATCH($D23,'     2022    '!$D$1:$D$1794,0),MATCH(AB$1,'     2022    '!$A$1:$AC$1,0))</f>
        <v>GB/HSE-351136</v>
      </c>
      <c r="AC23" s="153">
        <f>INDEX('     2022    '!$A$1:$AC$1563,MATCH($D23,'     2022    '!$D$1:$D$1794,0),MATCH(AC$1,'     2022    '!$A$1:$AC$1,0))</f>
        <v>0</v>
      </c>
    </row>
    <row r="24" spans="1:29" ht="25.5">
      <c r="A24" s="80">
        <f t="shared" si="0"/>
        <v>21</v>
      </c>
      <c r="B24" s="68" t="str">
        <f>INDEX('     2022    '!B$2:B$1794,MATCH(D24,'     2022    '!D$2:D$1794,0))</f>
        <v/>
      </c>
      <c r="C24" s="204" t="str">
        <f>INDEX('     2022    '!C$2:C$1794,MATCH(D24,'     2022    '!D$2:D$1794,0))</f>
        <v>Cake - 25s</v>
      </c>
      <c r="D24" s="212" t="str">
        <f>INDEX('     2022    '!D:D,MATCH(A24,'     2022    '!AL:AL,0))</f>
        <v>KF006-BN-25</v>
      </c>
      <c r="E24" s="213" t="str">
        <f>INDEX('     2022    '!$A$1:$AC$1563,MATCH($D24,'     2022    '!$D$1:$D$1794,0),MATCH(E$1,'     2022    '!$A$1:$AC$1,0))</f>
        <v>BLAZING NEBULA. Red palm, green palm, red star with white strobe, blue star and crackling flower to crackling finale. RETAIL</v>
      </c>
      <c r="F24" s="206" t="str">
        <f>IFERROR(IF(LEFT(INDEX('     2022    '!AD$2:AD$1794,MATCH(D24,'     2022    '!D$2:D$1794,0)),4)="http",HYPERLINK(INDEX('     2022    '!AD$2:AD$1794,MATCH(D24,'     2022    '!D$2:D$1794,0)),"Video"),""),"")</f>
        <v/>
      </c>
      <c r="G24" s="207">
        <f>INDEX('     2022    '!$A$1:$AC$1563,MATCH($D24,'     2022    '!$D$1:$D$1794,0),MATCH(G$1,'     2022    '!$A$1:$AC$1,0))</f>
        <v>0</v>
      </c>
      <c r="H24" s="150"/>
      <c r="I24" s="152">
        <f>INDEX('     2022    '!$A$1:$AC$1563,MATCH($D24,'     2022    '!$D$1:$D$1794,0),MATCH(I$1,'     2022    '!$A$1:$AC$1,0))</f>
        <v>74.88</v>
      </c>
      <c r="J24" s="150"/>
      <c r="K24" s="151">
        <f t="shared" si="1"/>
        <v>6.2399999999999993</v>
      </c>
      <c r="L24" s="152">
        <f>INDEX('     2022    '!$A$1:$AC$1563,MATCH($D24,'     2022    '!$D$1:$D$1794,0),MATCH(L$1,'     2022    '!$A$1:$AC$1,0))</f>
        <v>71.14</v>
      </c>
      <c r="M24" s="152">
        <f>INDEX('     2022    '!$A$1:$AC$1563,MATCH($D24,'     2022    '!$D$1:$D$1794,0),MATCH(M$1,'     2022    '!$A$1:$AC$1,0))</f>
        <v>74.88</v>
      </c>
      <c r="N24" s="153" t="str">
        <f>INDEX('     2022    '!$A$1:$AC$1563,MATCH($D24,'     2022    '!$D$1:$D$1794,0),MATCH(N$1,'     2022    '!$A$1:$AC$1,0))</f>
        <v>20mm</v>
      </c>
      <c r="O24" s="154">
        <f>INDEX('     2022    '!$A$1:$AC$1563,MATCH($D24,'     2022    '!$D$1:$D$1794,0),MATCH(O$1,'     2022    '!$A$1:$AC$1,0))</f>
        <v>12</v>
      </c>
      <c r="P24" s="153">
        <f>INDEX('     2022    '!$A$1:$AC$1563,MATCH($D24,'     2022    '!$D$1:$D$1794,0),MATCH(P$1,'     2022    '!$A$1:$AC$1,0))</f>
        <v>28</v>
      </c>
      <c r="Q24" s="153" t="str">
        <f>INDEX('     2022    '!$A$1:$AC$1563,MATCH($D24,'     2022    '!$D$1:$D$1794,0),MATCH(Q$1,'     2022    '!$A$1:$AC$1,0))</f>
        <v>No</v>
      </c>
      <c r="R24" s="155">
        <f>INDEX('     2022    '!$A$1:$AC$1563,MATCH($D24,'     2022    '!$D$1:$D$1794,0),MATCH(R$1,'     2022    '!$A$1:$AC$1,0))</f>
        <v>15</v>
      </c>
      <c r="S24" s="155">
        <f>INDEX('     2022    '!$A$1:$AC$1563,MATCH($D24,'     2022    '!$D$1:$D$1794,0),MATCH(S$1,'     2022    '!$A$1:$AC$1,0))</f>
        <v>2.04</v>
      </c>
      <c r="T24" s="155">
        <f>INDEX('     2022    '!$A$1:$AC$1563,MATCH($D24,'     2022    '!$D$1:$D$1794,0),MATCH(T$1,'     2022    '!$A$1:$AC$1,0))</f>
        <v>0</v>
      </c>
      <c r="U24" s="154" t="str">
        <f>INDEX('     2022    '!$A$1:$AC$1563,MATCH($D24,'     2022    '!$D$1:$D$1794,0),MATCH(U$1,'     2022    '!$A$1:$AC$1,0))</f>
        <v>1.4G</v>
      </c>
      <c r="V24" s="153" t="str">
        <f>INDEX('     2022    '!$A$1:$AC$1563,MATCH($D24,'     2022    '!$D$1:$D$1794,0),MATCH(V$1,'     2022    '!$A$1:$AC$1,0))</f>
        <v>UN0336</v>
      </c>
      <c r="W24" s="153" t="str">
        <f>INDEX('     2022    '!$A$1:$AC$1563,MATCH($D24,'     2022    '!$D$1:$D$1794,0),MATCH(W$1,'     2022    '!$A$1:$AC$1,0))</f>
        <v>F2</v>
      </c>
      <c r="X24" s="151">
        <f>INDEX('     2022    '!$A$1:$AC$1563,MATCH($D24,'     2022    '!$D$1:$D$1794,0),MATCH(X$1,'     2022    '!$A$1:$AC$1,0))</f>
        <v>19.989999999999998</v>
      </c>
      <c r="Y24" s="151">
        <f>INDEX('     2022    '!$A$1:$AC$1563,MATCH($D24,'     2022    '!$D$1:$D$1794,0),MATCH(Y$1,'     2022    '!$A$1:$AC$1,0))</f>
        <v>16.989999999999998</v>
      </c>
      <c r="Z24" s="156">
        <f>INDEX('     2022    '!$A$1:$AC$1563,MATCH($D24,'     2022    '!$D$1:$D$1794,0),MATCH(Z$1,'     2022    '!$A$1:$AC$1,0))</f>
        <v>3.5000000000000003E-2</v>
      </c>
      <c r="AA24" s="153" t="str">
        <f>INDEX('     2022    '!$A$1:$AC$1563,MATCH($D24,'     2022    '!$D$1:$D$1794,0),MATCH(AA$1,'     2022    '!$A$1:$AC$1,0))</f>
        <v>1008-F2-69249902</v>
      </c>
      <c r="AB24" s="153">
        <f>INDEX('     2022    '!$A$1:$AC$1563,MATCH($D24,'     2022    '!$D$1:$D$1794,0),MATCH(AB$1,'     2022    '!$A$1:$AC$1,0))</f>
        <v>0</v>
      </c>
      <c r="AC24" s="153">
        <f>INDEX('     2022    '!$A$1:$AC$1563,MATCH($D24,'     2022    '!$D$1:$D$1794,0),MATCH(AC$1,'     2022    '!$A$1:$AC$1,0))</f>
        <v>0</v>
      </c>
    </row>
    <row r="25" spans="1:29" ht="25.5">
      <c r="A25" s="80">
        <f t="shared" si="0"/>
        <v>22</v>
      </c>
      <c r="B25" s="68" t="str">
        <f>INDEX('     2022    '!B$2:B$1794,MATCH(D25,'     2022    '!D$2:D$1794,0))</f>
        <v/>
      </c>
      <c r="C25" s="204" t="str">
        <f>INDEX('     2022    '!C$2:C$1794,MATCH(D25,'     2022    '!D$2:D$1794,0))</f>
        <v>Cake - 25s</v>
      </c>
      <c r="D25" s="212" t="str">
        <f>INDEX('     2022    '!D:D,MATCH(A25,'     2022    '!AL:AL,0))</f>
        <v>CC1487</v>
      </c>
      <c r="E25" s="213" t="str">
        <f>INDEX('     2022    '!$A$1:$AC$1563,MATCH($D25,'     2022    '!$D$1:$D$1794,0),MATCH(E$1,'     2022    '!$A$1:$AC$1,0))</f>
        <v>CRIS CROSS. 25 shots of pink &amp; lime crossettes bursts. Really unique colours and great high bursting effects. RETAIL</v>
      </c>
      <c r="F25" s="206" t="str">
        <f>IFERROR(IF(LEFT(INDEX('     2022    '!AD$2:AD$1794,MATCH(D25,'     2022    '!D$2:D$1794,0)),4)="http",HYPERLINK(INDEX('     2022    '!AD$2:AD$1794,MATCH(D25,'     2022    '!D$2:D$1794,0)),"Video"),""),"")</f>
        <v>Video</v>
      </c>
      <c r="G25" s="207">
        <f>INDEX('     2022    '!$A$1:$AC$1563,MATCH($D25,'     2022    '!$D$1:$D$1794,0),MATCH(G$1,'     2022    '!$A$1:$AC$1,0))</f>
        <v>0</v>
      </c>
      <c r="H25" s="150"/>
      <c r="I25" s="152">
        <f>INDEX('     2022    '!$A$1:$AC$1563,MATCH($D25,'     2022    '!$D$1:$D$1794,0),MATCH(I$1,'     2022    '!$A$1:$AC$1,0))</f>
        <v>104.25</v>
      </c>
      <c r="J25" s="150"/>
      <c r="K25" s="151">
        <f t="shared" si="1"/>
        <v>6.4677491146060664</v>
      </c>
      <c r="L25" s="152">
        <f>INDEX('     2022    '!$A$1:$AC$1563,MATCH($D25,'     2022    '!$D$1:$D$1794,0),MATCH(L$1,'     2022    '!$A$1:$AC$1,0))</f>
        <v>110.59850985976372</v>
      </c>
      <c r="M25" s="152">
        <f>INDEX('     2022    '!$A$1:$AC$1563,MATCH($D25,'     2022    '!$D$1:$D$1794,0),MATCH(M$1,'     2022    '!$A$1:$AC$1,0))</f>
        <v>116.41948406290919</v>
      </c>
      <c r="N25" s="153" t="str">
        <f>INDEX('     2022    '!$A$1:$AC$1563,MATCH($D25,'     2022    '!$D$1:$D$1794,0),MATCH(N$1,'     2022    '!$A$1:$AC$1,0))</f>
        <v>20mm</v>
      </c>
      <c r="O25" s="154">
        <f>INDEX('     2022    '!$A$1:$AC$1563,MATCH($D25,'     2022    '!$D$1:$D$1794,0),MATCH(O$1,'     2022    '!$A$1:$AC$1,0))</f>
        <v>18</v>
      </c>
      <c r="P25" s="153">
        <f>INDEX('     2022    '!$A$1:$AC$1563,MATCH($D25,'     2022    '!$D$1:$D$1794,0),MATCH(P$1,'     2022    '!$A$1:$AC$1,0))</f>
        <v>35</v>
      </c>
      <c r="Q25" s="153" t="str">
        <f>INDEX('     2022    '!$A$1:$AC$1563,MATCH($D25,'     2022    '!$D$1:$D$1794,0),MATCH(Q$1,'     2022    '!$A$1:$AC$1,0))</f>
        <v>Yes</v>
      </c>
      <c r="R25" s="155">
        <f>INDEX('     2022    '!$A$1:$AC$1563,MATCH($D25,'     2022    '!$D$1:$D$1794,0),MATCH(R$1,'     2022    '!$A$1:$AC$1,0))</f>
        <v>22.6</v>
      </c>
      <c r="S25" s="155">
        <f>INDEX('     2022    '!$A$1:$AC$1563,MATCH($D25,'     2022    '!$D$1:$D$1794,0),MATCH(S$1,'     2022    '!$A$1:$AC$1,0))</f>
        <v>5.4</v>
      </c>
      <c r="T25" s="155">
        <f>INDEX('     2022    '!$A$1:$AC$1563,MATCH($D25,'     2022    '!$D$1:$D$1794,0),MATCH(T$1,'     2022    '!$A$1:$AC$1,0))</f>
        <v>0.3</v>
      </c>
      <c r="U25" s="154" t="str">
        <f>INDEX('     2022    '!$A$1:$AC$1563,MATCH($D25,'     2022    '!$D$1:$D$1794,0),MATCH(U$1,'     2022    '!$A$1:$AC$1,0))</f>
        <v>1.4G</v>
      </c>
      <c r="V25" s="153" t="str">
        <f>INDEX('     2022    '!$A$1:$AC$1563,MATCH($D25,'     2022    '!$D$1:$D$1794,0),MATCH(V$1,'     2022    '!$A$1:$AC$1,0))</f>
        <v>UN0336</v>
      </c>
      <c r="W25" s="153" t="str">
        <f>INDEX('     2022    '!$A$1:$AC$1563,MATCH($D25,'     2022    '!$D$1:$D$1794,0),MATCH(W$1,'     2022    '!$A$1:$AC$1,0))</f>
        <v>F2</v>
      </c>
      <c r="X25" s="151">
        <f>INDEX('     2022    '!$A$1:$AC$1563,MATCH($D25,'     2022    '!$D$1:$D$1794,0),MATCH(X$1,'     2022    '!$A$1:$AC$1,0))</f>
        <v>22.49</v>
      </c>
      <c r="Y25" s="151">
        <f>INDEX('     2022    '!$A$1:$AC$1563,MATCH($D25,'     2022    '!$D$1:$D$1794,0),MATCH(Y$1,'     2022    '!$A$1:$AC$1,0))</f>
        <v>16.989999999999998</v>
      </c>
      <c r="Z25" s="156">
        <f>INDEX('     2022    '!$A$1:$AC$1563,MATCH($D25,'     2022    '!$D$1:$D$1794,0),MATCH(Z$1,'     2022    '!$A$1:$AC$1,0))</f>
        <v>4.4287E-2</v>
      </c>
      <c r="AA25" s="153" t="str">
        <f>INDEX('     2022    '!$A$1:$AC$1563,MATCH($D25,'     2022    '!$D$1:$D$1794,0),MATCH(AA$1,'     2022    '!$A$1:$AC$1,0))</f>
        <v>2806-F2-000057</v>
      </c>
      <c r="AB25" s="153" t="str">
        <f>INDEX('     2022    '!$A$1:$AC$1563,MATCH($D25,'     2022    '!$D$1:$D$1794,0),MATCH(AB$1,'     2022    '!$A$1:$AC$1,0))</f>
        <v>GB/HSE-360487</v>
      </c>
      <c r="AC25" s="153" t="str">
        <f>INDEX('     2022    '!$A$1:$AC$1563,MATCH($D25,'     2022    '!$D$1:$D$1794,0),MATCH(AC$1,'     2022    '!$A$1:$AC$1,0))</f>
        <v>6/8/2029</v>
      </c>
    </row>
    <row r="26" spans="1:29" ht="25.5">
      <c r="A26" s="80">
        <f t="shared" si="0"/>
        <v>23</v>
      </c>
      <c r="B26" s="68" t="str">
        <f>INDEX('     2022    '!B$2:B$1794,MATCH(D26,'     2022    '!D$2:D$1794,0))</f>
        <v/>
      </c>
      <c r="C26" s="204" t="str">
        <f>INDEX('     2022    '!C$2:C$1794,MATCH(D26,'     2022    '!D$2:D$1794,0))</f>
        <v>Cake - 25s</v>
      </c>
      <c r="D26" s="212" t="str">
        <f>INDEX('     2022    '!D:D,MATCH(A26,'     2022    '!AL:AL,0))</f>
        <v>CC0422</v>
      </c>
      <c r="E26" s="213" t="str">
        <f>INDEX('     2022    '!$A$1:$AC$1563,MATCH($D26,'     2022    '!$D$1:$D$1794,0),MATCH(E$1,'     2022    '!$A$1:$AC$1,0))</f>
        <v>COLORFUL CROSSETTE. 25 shots of red and green crossettes, an excellent value small cake. RETAIL</v>
      </c>
      <c r="F26" s="206" t="str">
        <f>IFERROR(IF(LEFT(INDEX('     2022    '!AD$2:AD$1794,MATCH(D26,'     2022    '!D$2:D$1794,0)),4)="http",HYPERLINK(INDEX('     2022    '!AD$2:AD$1794,MATCH(D26,'     2022    '!D$2:D$1794,0)),"Video"),""),"")</f>
        <v>Video</v>
      </c>
      <c r="G26" s="207">
        <f>INDEX('     2022    '!$A$1:$AC$1563,MATCH($D26,'     2022    '!$D$1:$D$1794,0),MATCH(G$1,'     2022    '!$A$1:$AC$1,0))</f>
        <v>0</v>
      </c>
      <c r="H26" s="150"/>
      <c r="I26" s="152">
        <f>INDEX('     2022    '!$A$1:$AC$1563,MATCH($D26,'     2022    '!$D$1:$D$1794,0),MATCH(I$1,'     2022    '!$A$1:$AC$1,0))</f>
        <v>103.43</v>
      </c>
      <c r="J26" s="150"/>
      <c r="K26" s="151">
        <f t="shared" si="1"/>
        <v>6.4682992571986588</v>
      </c>
      <c r="L26" s="152">
        <f>INDEX('     2022    '!$A$1:$AC$1563,MATCH($D26,'     2022    '!$D$1:$D$1794,0),MATCH(L$1,'     2022    '!$A$1:$AC$1,0))</f>
        <v>110.60791729809706</v>
      </c>
      <c r="M26" s="152">
        <f>INDEX('     2022    '!$A$1:$AC$1563,MATCH($D26,'     2022    '!$D$1:$D$1794,0),MATCH(M$1,'     2022    '!$A$1:$AC$1,0))</f>
        <v>116.42938662957586</v>
      </c>
      <c r="N26" s="153" t="str">
        <f>INDEX('     2022    '!$A$1:$AC$1563,MATCH($D26,'     2022    '!$D$1:$D$1794,0),MATCH(N$1,'     2022    '!$A$1:$AC$1,0))</f>
        <v>20mm</v>
      </c>
      <c r="O26" s="154">
        <f>INDEX('     2022    '!$A$1:$AC$1563,MATCH($D26,'     2022    '!$D$1:$D$1794,0),MATCH(O$1,'     2022    '!$A$1:$AC$1,0))</f>
        <v>18</v>
      </c>
      <c r="P26" s="153">
        <f>INDEX('     2022    '!$A$1:$AC$1563,MATCH($D26,'     2022    '!$D$1:$D$1794,0),MATCH(P$1,'     2022    '!$A$1:$AC$1,0))</f>
        <v>35</v>
      </c>
      <c r="Q26" s="153" t="str">
        <f>INDEX('     2022    '!$A$1:$AC$1563,MATCH($D26,'     2022    '!$D$1:$D$1794,0),MATCH(Q$1,'     2022    '!$A$1:$AC$1,0))</f>
        <v>Yes</v>
      </c>
      <c r="R26" s="155">
        <f>INDEX('     2022    '!$A$1:$AC$1563,MATCH($D26,'     2022    '!$D$1:$D$1794,0),MATCH(R$1,'     2022    '!$A$1:$AC$1,0))</f>
        <v>23</v>
      </c>
      <c r="S26" s="155">
        <f>INDEX('     2022    '!$A$1:$AC$1563,MATCH($D26,'     2022    '!$D$1:$D$1794,0),MATCH(S$1,'     2022    '!$A$1:$AC$1,0))</f>
        <v>5.4</v>
      </c>
      <c r="T26" s="155">
        <f>INDEX('     2022    '!$A$1:$AC$1563,MATCH($D26,'     2022    '!$D$1:$D$1794,0),MATCH(T$1,'     2022    '!$A$1:$AC$1,0))</f>
        <v>0.3</v>
      </c>
      <c r="U26" s="154" t="str">
        <f>INDEX('     2022    '!$A$1:$AC$1563,MATCH($D26,'     2022    '!$D$1:$D$1794,0),MATCH(U$1,'     2022    '!$A$1:$AC$1,0))</f>
        <v>1.4G</v>
      </c>
      <c r="V26" s="153" t="str">
        <f>INDEX('     2022    '!$A$1:$AC$1563,MATCH($D26,'     2022    '!$D$1:$D$1794,0),MATCH(V$1,'     2022    '!$A$1:$AC$1,0))</f>
        <v>UN0336</v>
      </c>
      <c r="W26" s="153" t="str">
        <f>INDEX('     2022    '!$A$1:$AC$1563,MATCH($D26,'     2022    '!$D$1:$D$1794,0),MATCH(W$1,'     2022    '!$A$1:$AC$1,0))</f>
        <v>F2</v>
      </c>
      <c r="X26" s="151">
        <f>INDEX('     2022    '!$A$1:$AC$1563,MATCH($D26,'     2022    '!$D$1:$D$1794,0),MATCH(X$1,'     2022    '!$A$1:$AC$1,0))</f>
        <v>22.49</v>
      </c>
      <c r="Y26" s="151">
        <f>INDEX('     2022    '!$A$1:$AC$1563,MATCH($D26,'     2022    '!$D$1:$D$1794,0),MATCH(Y$1,'     2022    '!$A$1:$AC$1,0))</f>
        <v>16.989999999999998</v>
      </c>
      <c r="Z26" s="156">
        <f>INDEX('     2022    '!$A$1:$AC$1563,MATCH($D26,'     2022    '!$D$1:$D$1794,0),MATCH(Z$1,'     2022    '!$A$1:$AC$1,0))</f>
        <v>4.4299999999999999E-2</v>
      </c>
      <c r="AA26" s="153" t="str">
        <f>INDEX('     2022    '!$A$1:$AC$1563,MATCH($D26,'     2022    '!$D$1:$D$1794,0),MATCH(AA$1,'     2022    '!$A$1:$AC$1,0))</f>
        <v>2806-F2-000057</v>
      </c>
      <c r="AB26" s="153" t="str">
        <f>INDEX('     2022    '!$A$1:$AC$1563,MATCH($D26,'     2022    '!$D$1:$D$1794,0),MATCH(AB$1,'     2022    '!$A$1:$AC$1,0))</f>
        <v>GB/HSE-347755</v>
      </c>
      <c r="AC26" s="153" t="str">
        <f>INDEX('     2022    '!$A$1:$AC$1563,MATCH($D26,'     2022    '!$D$1:$D$1794,0),MATCH(AC$1,'     2022    '!$A$1:$AC$1,0))</f>
        <v>6/28/2026</v>
      </c>
    </row>
    <row r="27" spans="1:29" ht="25.5">
      <c r="A27" s="80">
        <f t="shared" si="0"/>
        <v>24</v>
      </c>
      <c r="B27" s="68" t="str">
        <f>INDEX('     2022    '!B$2:B$1794,MATCH(D27,'     2022    '!D$2:D$1794,0))</f>
        <v>NEW2022</v>
      </c>
      <c r="C27" s="204" t="str">
        <f>INDEX('     2022    '!C$2:C$1794,MATCH(D27,'     2022    '!D$2:D$1794,0))</f>
        <v>Cake - 25s</v>
      </c>
      <c r="D27" s="212" t="str">
        <f>INDEX('     2022    '!D:D,MATCH(A27,'     2022    '!AL:AL,0))</f>
        <v>KF-CC0422</v>
      </c>
      <c r="E27" s="213" t="str">
        <f>INDEX('     2022    '!$A$1:$AC$1563,MATCH($D27,'     2022    '!$D$1:$D$1794,0),MATCH(E$1,'     2022    '!$A$1:$AC$1,0))</f>
        <v>X MARKS THE SPOT. Vibrant red and green splitting comets, a great little crowd pleaser. RETAIL</v>
      </c>
      <c r="F27" s="206" t="str">
        <f>IFERROR(IF(LEFT(INDEX('     2022    '!AD$2:AD$1794,MATCH(D27,'     2022    '!D$2:D$1794,0)),4)="http",HYPERLINK(INDEX('     2022    '!AD$2:AD$1794,MATCH(D27,'     2022    '!D$2:D$1794,0)),"Video"),""),"")</f>
        <v/>
      </c>
      <c r="G27" s="207">
        <f>INDEX('     2022    '!$A$1:$AC$1563,MATCH($D27,'     2022    '!$D$1:$D$1794,0),MATCH(G$1,'     2022    '!$A$1:$AC$1,0))</f>
        <v>0</v>
      </c>
      <c r="H27" s="150"/>
      <c r="I27" s="152">
        <f>INDEX('     2022    '!$A$1:$AC$1563,MATCH($D27,'     2022    '!$D$1:$D$1794,0),MATCH(I$1,'     2022    '!$A$1:$AC$1,0))</f>
        <v>116.43</v>
      </c>
      <c r="J27" s="150"/>
      <c r="K27" s="151">
        <f t="shared" si="1"/>
        <v>6.4683333333333337</v>
      </c>
      <c r="L27" s="152">
        <f>INDEX('     2022    '!$A$1:$AC$1563,MATCH($D27,'     2022    '!$D$1:$D$1794,0),MATCH(L$1,'     2022    '!$A$1:$AC$1,0))</f>
        <v>110.61</v>
      </c>
      <c r="M27" s="152">
        <f>INDEX('     2022    '!$A$1:$AC$1563,MATCH($D27,'     2022    '!$D$1:$D$1794,0),MATCH(M$1,'     2022    '!$A$1:$AC$1,0))</f>
        <v>116.43</v>
      </c>
      <c r="N27" s="153" t="str">
        <f>INDEX('     2022    '!$A$1:$AC$1563,MATCH($D27,'     2022    '!$D$1:$D$1794,0),MATCH(N$1,'     2022    '!$A$1:$AC$1,0))</f>
        <v>20mm</v>
      </c>
      <c r="O27" s="154">
        <f>INDEX('     2022    '!$A$1:$AC$1563,MATCH($D27,'     2022    '!$D$1:$D$1794,0),MATCH(O$1,'     2022    '!$A$1:$AC$1,0))</f>
        <v>18</v>
      </c>
      <c r="P27" s="153">
        <f>INDEX('     2022    '!$A$1:$AC$1563,MATCH($D27,'     2022    '!$D$1:$D$1794,0),MATCH(P$1,'     2022    '!$A$1:$AC$1,0))</f>
        <v>35</v>
      </c>
      <c r="Q27" s="153" t="str">
        <f>INDEX('     2022    '!$A$1:$AC$1563,MATCH($D27,'     2022    '!$D$1:$D$1794,0),MATCH(Q$1,'     2022    '!$A$1:$AC$1,0))</f>
        <v>Yes</v>
      </c>
      <c r="R27" s="155">
        <f>INDEX('     2022    '!$A$1:$AC$1563,MATCH($D27,'     2022    '!$D$1:$D$1794,0),MATCH(R$1,'     2022    '!$A$1:$AC$1,0))</f>
        <v>23</v>
      </c>
      <c r="S27" s="155">
        <f>INDEX('     2022    '!$A$1:$AC$1563,MATCH($D27,'     2022    '!$D$1:$D$1794,0),MATCH(S$1,'     2022    '!$A$1:$AC$1,0))</f>
        <v>5.4</v>
      </c>
      <c r="T27" s="155">
        <f>INDEX('     2022    '!$A$1:$AC$1563,MATCH($D27,'     2022    '!$D$1:$D$1794,0),MATCH(T$1,'     2022    '!$A$1:$AC$1,0))</f>
        <v>0.3</v>
      </c>
      <c r="U27" s="154" t="str">
        <f>INDEX('     2022    '!$A$1:$AC$1563,MATCH($D27,'     2022    '!$D$1:$D$1794,0),MATCH(U$1,'     2022    '!$A$1:$AC$1,0))</f>
        <v>1.4G</v>
      </c>
      <c r="V27" s="153" t="str">
        <f>INDEX('     2022    '!$A$1:$AC$1563,MATCH($D27,'     2022    '!$D$1:$D$1794,0),MATCH(V$1,'     2022    '!$A$1:$AC$1,0))</f>
        <v>UN0336</v>
      </c>
      <c r="W27" s="153" t="str">
        <f>INDEX('     2022    '!$A$1:$AC$1563,MATCH($D27,'     2022    '!$D$1:$D$1794,0),MATCH(W$1,'     2022    '!$A$1:$AC$1,0))</f>
        <v>F2</v>
      </c>
      <c r="X27" s="151">
        <f>INDEX('     2022    '!$A$1:$AC$1563,MATCH($D27,'     2022    '!$D$1:$D$1794,0),MATCH(X$1,'     2022    '!$A$1:$AC$1,0))</f>
        <v>26.99</v>
      </c>
      <c r="Y27" s="151">
        <f>INDEX('     2022    '!$A$1:$AC$1563,MATCH($D27,'     2022    '!$D$1:$D$1794,0),MATCH(Y$1,'     2022    '!$A$1:$AC$1,0))</f>
        <v>22.49</v>
      </c>
      <c r="Z27" s="156">
        <f>INDEX('     2022    '!$A$1:$AC$1563,MATCH($D27,'     2022    '!$D$1:$D$1794,0),MATCH(Z$1,'     2022    '!$A$1:$AC$1,0))</f>
        <v>4.4299999999999999E-2</v>
      </c>
      <c r="AA27" s="153" t="str">
        <f>INDEX('     2022    '!$A$1:$AC$1563,MATCH($D27,'     2022    '!$D$1:$D$1794,0),MATCH(AA$1,'     2022    '!$A$1:$AC$1,0))</f>
        <v>2806-F2-000057</v>
      </c>
      <c r="AB27" s="153" t="str">
        <f>INDEX('     2022    '!$A$1:$AC$1563,MATCH($D27,'     2022    '!$D$1:$D$1794,0),MATCH(AB$1,'     2022    '!$A$1:$AC$1,0))</f>
        <v>GB/HSE-347755</v>
      </c>
      <c r="AC27" s="153" t="str">
        <f>INDEX('     2022    '!$A$1:$AC$1563,MATCH($D27,'     2022    '!$D$1:$D$1794,0),MATCH(AC$1,'     2022    '!$A$1:$AC$1,0))</f>
        <v>6/28/2026</v>
      </c>
    </row>
    <row r="28" spans="1:29" ht="38.25">
      <c r="A28" s="80">
        <f t="shared" si="0"/>
        <v>25</v>
      </c>
      <c r="B28" s="68" t="str">
        <f>INDEX('     2022    '!B$2:B$1794,MATCH(D28,'     2022    '!D$2:D$1794,0))</f>
        <v/>
      </c>
      <c r="C28" s="204" t="str">
        <f>INDEX('     2022    '!C$2:C$1794,MATCH(D28,'     2022    '!D$2:D$1794,0))</f>
        <v>Cake - 25s</v>
      </c>
      <c r="D28" s="212" t="str">
        <f>INDEX('     2022    '!D:D,MATCH(A28,'     2022    '!AL:AL,0))</f>
        <v>KF012-PR-25</v>
      </c>
      <c r="E28" s="213" t="str">
        <f>INDEX('     2022    '!$A$1:$AC$1563,MATCH($D28,'     2022    '!$D$1:$D$1794,0),MATCH(E$1,'     2022    '!$A$1:$AC$1,0))</f>
        <v>PHOENIX RISING. A rapid barrage of red tail to red star white strobe, green tail to green strobe super crown, green tail to green blue star gold strobe, red tail to red strobe super crown and purple tail to purple star gold chrysanthemum. RETAIL</v>
      </c>
      <c r="F28" s="206" t="str">
        <f>IFERROR(IF(LEFT(INDEX('     2022    '!AD$2:AD$1794,MATCH(D28,'     2022    '!D$2:D$1794,0)),4)="http",HYPERLINK(INDEX('     2022    '!AD$2:AD$1794,MATCH(D28,'     2022    '!D$2:D$1794,0)),"Video"),""),"")</f>
        <v>Video</v>
      </c>
      <c r="G28" s="207">
        <f>INDEX('     2022    '!$A$1:$AC$1563,MATCH($D28,'     2022    '!$D$1:$D$1794,0),MATCH(G$1,'     2022    '!$A$1:$AC$1,0))</f>
        <v>0</v>
      </c>
      <c r="H28" s="150"/>
      <c r="I28" s="152">
        <f>INDEX('     2022    '!$A$1:$AC$1563,MATCH($D28,'     2022    '!$D$1:$D$1794,0),MATCH(I$1,'     2022    '!$A$1:$AC$1,0))</f>
        <v>65.81</v>
      </c>
      <c r="J28" s="150"/>
      <c r="K28" s="151">
        <f t="shared" si="1"/>
        <v>8.2262500000000003</v>
      </c>
      <c r="L28" s="152">
        <f>INDEX('     2022    '!$A$1:$AC$1563,MATCH($D28,'     2022    '!$D$1:$D$1794,0),MATCH(L$1,'     2022    '!$A$1:$AC$1,0))</f>
        <v>62.52</v>
      </c>
      <c r="M28" s="152">
        <f>INDEX('     2022    '!$A$1:$AC$1563,MATCH($D28,'     2022    '!$D$1:$D$1794,0),MATCH(M$1,'     2022    '!$A$1:$AC$1,0))</f>
        <v>65.81</v>
      </c>
      <c r="N28" s="153" t="str">
        <f>INDEX('     2022    '!$A$1:$AC$1563,MATCH($D28,'     2022    '!$D$1:$D$1794,0),MATCH(N$1,'     2022    '!$A$1:$AC$1,0))</f>
        <v>25mm</v>
      </c>
      <c r="O28" s="154">
        <f>INDEX('     2022    '!$A$1:$AC$1563,MATCH($D28,'     2022    '!$D$1:$D$1794,0),MATCH(O$1,'     2022    '!$A$1:$AC$1,0))</f>
        <v>8</v>
      </c>
      <c r="P28" s="153">
        <f>INDEX('     2022    '!$A$1:$AC$1563,MATCH($D28,'     2022    '!$D$1:$D$1794,0),MATCH(P$1,'     2022    '!$A$1:$AC$1,0))</f>
        <v>15</v>
      </c>
      <c r="Q28" s="153" t="str">
        <f>INDEX('     2022    '!$A$1:$AC$1563,MATCH($D28,'     2022    '!$D$1:$D$1794,0),MATCH(Q$1,'     2022    '!$A$1:$AC$1,0))</f>
        <v>No</v>
      </c>
      <c r="R28" s="155">
        <f>INDEX('     2022    '!$A$1:$AC$1563,MATCH($D28,'     2022    '!$D$1:$D$1794,0),MATCH(R$1,'     2022    '!$A$1:$AC$1,0))</f>
        <v>18</v>
      </c>
      <c r="S28" s="155">
        <f>INDEX('     2022    '!$A$1:$AC$1563,MATCH($D28,'     2022    '!$D$1:$D$1794,0),MATCH(S$1,'     2022    '!$A$1:$AC$1,0))</f>
        <v>2.4</v>
      </c>
      <c r="T28" s="155">
        <f>INDEX('     2022    '!$A$1:$AC$1563,MATCH($D28,'     2022    '!$D$1:$D$1794,0),MATCH(T$1,'     2022    '!$A$1:$AC$1,0))</f>
        <v>0</v>
      </c>
      <c r="U28" s="154" t="str">
        <f>INDEX('     2022    '!$A$1:$AC$1563,MATCH($D28,'     2022    '!$D$1:$D$1794,0),MATCH(U$1,'     2022    '!$A$1:$AC$1,0))</f>
        <v>1.4G</v>
      </c>
      <c r="V28" s="153" t="str">
        <f>INDEX('     2022    '!$A$1:$AC$1563,MATCH($D28,'     2022    '!$D$1:$D$1794,0),MATCH(V$1,'     2022    '!$A$1:$AC$1,0))</f>
        <v>UN0336</v>
      </c>
      <c r="W28" s="153" t="str">
        <f>INDEX('     2022    '!$A$1:$AC$1563,MATCH($D28,'     2022    '!$D$1:$D$1794,0),MATCH(W$1,'     2022    '!$A$1:$AC$1,0))</f>
        <v>F3</v>
      </c>
      <c r="X28" s="151">
        <f>INDEX('     2022    '!$A$1:$AC$1563,MATCH($D28,'     2022    '!$D$1:$D$1794,0),MATCH(X$1,'     2022    '!$A$1:$AC$1,0))</f>
        <v>35.99</v>
      </c>
      <c r="Y28" s="151">
        <f>INDEX('     2022    '!$A$1:$AC$1563,MATCH($D28,'     2022    '!$D$1:$D$1794,0),MATCH(Y$1,'     2022    '!$A$1:$AC$1,0))</f>
        <v>29.99</v>
      </c>
      <c r="Z28" s="156">
        <f>INDEX('     2022    '!$A$1:$AC$1563,MATCH($D28,'     2022    '!$D$1:$D$1794,0),MATCH(Z$1,'     2022    '!$A$1:$AC$1,0))</f>
        <v>3.4000000000000002E-2</v>
      </c>
      <c r="AA28" s="153">
        <f>INDEX('     2022    '!$A$1:$AC$1563,MATCH($D28,'     2022    '!$D$1:$D$1794,0),MATCH(AA$1,'     2022    '!$A$1:$AC$1,0))</f>
        <v>0</v>
      </c>
      <c r="AB28" s="153">
        <f>INDEX('     2022    '!$A$1:$AC$1563,MATCH($D28,'     2022    '!$D$1:$D$1794,0),MATCH(AB$1,'     2022    '!$A$1:$AC$1,0))</f>
        <v>0</v>
      </c>
      <c r="AC28" s="153">
        <f>INDEX('     2022    '!$A$1:$AC$1563,MATCH($D28,'     2022    '!$D$1:$D$1794,0),MATCH(AC$1,'     2022    '!$A$1:$AC$1,0))</f>
        <v>0</v>
      </c>
    </row>
    <row r="29" spans="1:29" ht="25.5">
      <c r="A29" s="80">
        <f t="shared" si="0"/>
        <v>26</v>
      </c>
      <c r="B29" s="68" t="str">
        <f>INDEX('     2022    '!B$2:B$1794,MATCH(D29,'     2022    '!D$2:D$1794,0))</f>
        <v/>
      </c>
      <c r="C29" s="204" t="str">
        <f>INDEX('     2022    '!C$2:C$1794,MATCH(D29,'     2022    '!D$2:D$1794,0))</f>
        <v>Cake - 25s</v>
      </c>
      <c r="D29" s="212" t="str">
        <f>INDEX('     2022    '!D:D,MATCH(A29,'     2022    '!AL:AL,0))</f>
        <v>KF010-TN-25</v>
      </c>
      <c r="E29" s="213" t="str">
        <f>INDEX('     2022    '!$A$1:$AC$1563,MATCH($D29,'     2022    '!$D$1:$D$1794,0),MATCH(E$1,'     2022    '!$A$1:$AC$1,0))</f>
        <v>TWILIGHT NIGHT. Red comet tiger tails, glitter mines, silver fish and strobes, with glitter tail strobe finale. RETAIL</v>
      </c>
      <c r="F29" s="206" t="str">
        <f>IFERROR(IF(LEFT(INDEX('     2022    '!AD$2:AD$1794,MATCH(D29,'     2022    '!D$2:D$1794,0)),4)="http",HYPERLINK(INDEX('     2022    '!AD$2:AD$1794,MATCH(D29,'     2022    '!D$2:D$1794,0)),"Video"),""),"")</f>
        <v>Video</v>
      </c>
      <c r="G29" s="207">
        <f>INDEX('     2022    '!$A$1:$AC$1563,MATCH($D29,'     2022    '!$D$1:$D$1794,0),MATCH(G$1,'     2022    '!$A$1:$AC$1,0))</f>
        <v>22</v>
      </c>
      <c r="H29" s="150"/>
      <c r="I29" s="152">
        <f>INDEX('     2022    '!$A$1:$AC$1563,MATCH($D29,'     2022    '!$D$1:$D$1794,0),MATCH(I$1,'     2022    '!$A$1:$AC$1,0))</f>
        <v>55.54</v>
      </c>
      <c r="J29" s="150"/>
      <c r="K29" s="151">
        <f t="shared" si="1"/>
        <v>9.2566666666666659</v>
      </c>
      <c r="L29" s="152">
        <f>INDEX('     2022    '!$A$1:$AC$1563,MATCH($D29,'     2022    '!$D$1:$D$1794,0),MATCH(L$1,'     2022    '!$A$1:$AC$1,0))</f>
        <v>52.76</v>
      </c>
      <c r="M29" s="152">
        <f>INDEX('     2022    '!$A$1:$AC$1563,MATCH($D29,'     2022    '!$D$1:$D$1794,0),MATCH(M$1,'     2022    '!$A$1:$AC$1,0))</f>
        <v>55.54</v>
      </c>
      <c r="N29" s="153" t="str">
        <f>INDEX('     2022    '!$A$1:$AC$1563,MATCH($D29,'     2022    '!$D$1:$D$1794,0),MATCH(N$1,'     2022    '!$A$1:$AC$1,0))</f>
        <v>25mm</v>
      </c>
      <c r="O29" s="154">
        <f>INDEX('     2022    '!$A$1:$AC$1563,MATCH($D29,'     2022    '!$D$1:$D$1794,0),MATCH(O$1,'     2022    '!$A$1:$AC$1,0))</f>
        <v>6</v>
      </c>
      <c r="P29" s="153">
        <f>INDEX('     2022    '!$A$1:$AC$1563,MATCH($D29,'     2022    '!$D$1:$D$1794,0),MATCH(P$1,'     2022    '!$A$1:$AC$1,0))</f>
        <v>35</v>
      </c>
      <c r="Q29" s="153" t="str">
        <f>INDEX('     2022    '!$A$1:$AC$1563,MATCH($D29,'     2022    '!$D$1:$D$1794,0),MATCH(Q$1,'     2022    '!$A$1:$AC$1,0))</f>
        <v>Yes</v>
      </c>
      <c r="R29" s="155">
        <f>INDEX('     2022    '!$A$1:$AC$1563,MATCH($D29,'     2022    '!$D$1:$D$1794,0),MATCH(R$1,'     2022    '!$A$1:$AC$1,0))</f>
        <v>13</v>
      </c>
      <c r="S29" s="155">
        <f>INDEX('     2022    '!$A$1:$AC$1563,MATCH($D29,'     2022    '!$D$1:$D$1794,0),MATCH(S$1,'     2022    '!$A$1:$AC$1,0))</f>
        <v>1.77</v>
      </c>
      <c r="T29" s="155">
        <f>INDEX('     2022    '!$A$1:$AC$1563,MATCH($D29,'     2022    '!$D$1:$D$1794,0),MATCH(T$1,'     2022    '!$A$1:$AC$1,0))</f>
        <v>0</v>
      </c>
      <c r="U29" s="154" t="str">
        <f>INDEX('     2022    '!$A$1:$AC$1563,MATCH($D29,'     2022    '!$D$1:$D$1794,0),MATCH(U$1,'     2022    '!$A$1:$AC$1,0))</f>
        <v>1.4G</v>
      </c>
      <c r="V29" s="153" t="str">
        <f>INDEX('     2022    '!$A$1:$AC$1563,MATCH($D29,'     2022    '!$D$1:$D$1794,0),MATCH(V$1,'     2022    '!$A$1:$AC$1,0))</f>
        <v>UN0336</v>
      </c>
      <c r="W29" s="153" t="str">
        <f>INDEX('     2022    '!$A$1:$AC$1563,MATCH($D29,'     2022    '!$D$1:$D$1794,0),MATCH(W$1,'     2022    '!$A$1:$AC$1,0))</f>
        <v>F2</v>
      </c>
      <c r="X29" s="151">
        <f>INDEX('     2022    '!$A$1:$AC$1563,MATCH($D29,'     2022    '!$D$1:$D$1794,0),MATCH(X$1,'     2022    '!$A$1:$AC$1,0))</f>
        <v>35.99</v>
      </c>
      <c r="Y29" s="151">
        <f>INDEX('     2022    '!$A$1:$AC$1563,MATCH($D29,'     2022    '!$D$1:$D$1794,0),MATCH(Y$1,'     2022    '!$A$1:$AC$1,0))</f>
        <v>29.99</v>
      </c>
      <c r="Z29" s="156">
        <f>INDEX('     2022    '!$A$1:$AC$1563,MATCH($D29,'     2022    '!$D$1:$D$1794,0),MATCH(Z$1,'     2022    '!$A$1:$AC$1,0))</f>
        <v>3.2000000000000001E-2</v>
      </c>
      <c r="AA29" s="153" t="str">
        <f>INDEX('     2022    '!$A$1:$AC$1563,MATCH($D29,'     2022    '!$D$1:$D$1794,0),MATCH(AA$1,'     2022    '!$A$1:$AC$1,0))</f>
        <v>1395-F2-00282021</v>
      </c>
      <c r="AB29" s="153" t="str">
        <f>INDEX('     2022    '!$A$1:$AC$1563,MATCH($D29,'     2022    '!$D$1:$D$1794,0),MATCH(AB$1,'     2022    '!$A$1:$AC$1,0))</f>
        <v>GB/HSE-341992</v>
      </c>
      <c r="AC29" s="153" t="str">
        <f>INDEX('     2022    '!$A$1:$AC$1563,MATCH($D29,'     2022    '!$D$1:$D$1794,0),MATCH(AC$1,'     2022    '!$A$1:$AC$1,0))</f>
        <v>10/18/2027</v>
      </c>
    </row>
    <row r="30" spans="1:29" ht="38.25">
      <c r="A30" s="80">
        <f t="shared" si="0"/>
        <v>27</v>
      </c>
      <c r="B30" s="68" t="str">
        <f>INDEX('     2022    '!B$2:B$1794,MATCH(D30,'     2022    '!D$2:D$1794,0))</f>
        <v/>
      </c>
      <c r="C30" s="204" t="str">
        <f>INDEX('     2022    '!C$2:C$1794,MATCH(D30,'     2022    '!D$2:D$1794,0))</f>
        <v>Cake - 25s</v>
      </c>
      <c r="D30" s="212" t="str">
        <f>INDEX('     2022    '!D:D,MATCH(A30,'     2022    '!AL:AL,0))</f>
        <v>KF011-P-25</v>
      </c>
      <c r="E30" s="213" t="str">
        <f>INDEX('     2022    '!$A$1:$AC$1563,MATCH($D30,'     2022    '!$D$1:$D$1794,0),MATCH(E$1,'     2022    '!$A$1:$AC$1,0))</f>
        <v>PARADIGM. Brocade crown and blue star, brocade crown and green strobe, brocade crown and white strobe, brocade crown and red strobe, brocade crown and crackling, brocade crown with a crackling finale. RETAIL</v>
      </c>
      <c r="F30" s="206" t="str">
        <f>IFERROR(IF(LEFT(INDEX('     2022    '!AD$2:AD$1794,MATCH(D30,'     2022    '!D$2:D$1794,0)),4)="http",HYPERLINK(INDEX('     2022    '!AD$2:AD$1794,MATCH(D30,'     2022    '!D$2:D$1794,0)),"Video"),""),"")</f>
        <v>Video</v>
      </c>
      <c r="G30" s="207">
        <f>INDEX('     2022    '!$A$1:$AC$1563,MATCH($D30,'     2022    '!$D$1:$D$1794,0),MATCH(G$1,'     2022    '!$A$1:$AC$1,0))</f>
        <v>0</v>
      </c>
      <c r="H30" s="150"/>
      <c r="I30" s="152">
        <f>INDEX('     2022    '!$A$1:$AC$1563,MATCH($D30,'     2022    '!$D$1:$D$1794,0),MATCH(I$1,'     2022    '!$A$1:$AC$1,0))</f>
        <v>57.99</v>
      </c>
      <c r="J30" s="150"/>
      <c r="K30" s="151">
        <f t="shared" si="1"/>
        <v>9.6650000000000009</v>
      </c>
      <c r="L30" s="152">
        <f>INDEX('     2022    '!$A$1:$AC$1563,MATCH($D30,'     2022    '!$D$1:$D$1794,0),MATCH(L$1,'     2022    '!$A$1:$AC$1,0))</f>
        <v>55.09</v>
      </c>
      <c r="M30" s="152">
        <f>INDEX('     2022    '!$A$1:$AC$1563,MATCH($D30,'     2022    '!$D$1:$D$1794,0),MATCH(M$1,'     2022    '!$A$1:$AC$1,0))</f>
        <v>57.99</v>
      </c>
      <c r="N30" s="153" t="str">
        <f>INDEX('     2022    '!$A$1:$AC$1563,MATCH($D30,'     2022    '!$D$1:$D$1794,0),MATCH(N$1,'     2022    '!$A$1:$AC$1,0))</f>
        <v>25mm</v>
      </c>
      <c r="O30" s="154">
        <f>INDEX('     2022    '!$A$1:$AC$1563,MATCH($D30,'     2022    '!$D$1:$D$1794,0),MATCH(O$1,'     2022    '!$A$1:$AC$1,0))</f>
        <v>6</v>
      </c>
      <c r="P30" s="153">
        <f>INDEX('     2022    '!$A$1:$AC$1563,MATCH($D30,'     2022    '!$D$1:$D$1794,0),MATCH(P$1,'     2022    '!$A$1:$AC$1,0))</f>
        <v>30</v>
      </c>
      <c r="Q30" s="153" t="str">
        <f>INDEX('     2022    '!$A$1:$AC$1563,MATCH($D30,'     2022    '!$D$1:$D$1794,0),MATCH(Q$1,'     2022    '!$A$1:$AC$1,0))</f>
        <v>No</v>
      </c>
      <c r="R30" s="155">
        <f>INDEX('     2022    '!$A$1:$AC$1563,MATCH($D30,'     2022    '!$D$1:$D$1794,0),MATCH(R$1,'     2022    '!$A$1:$AC$1,0))</f>
        <v>15</v>
      </c>
      <c r="S30" s="155">
        <f>INDEX('     2022    '!$A$1:$AC$1563,MATCH($D30,'     2022    '!$D$1:$D$1794,0),MATCH(S$1,'     2022    '!$A$1:$AC$1,0))</f>
        <v>1.72</v>
      </c>
      <c r="T30" s="155">
        <f>INDEX('     2022    '!$A$1:$AC$1563,MATCH($D30,'     2022    '!$D$1:$D$1794,0),MATCH(T$1,'     2022    '!$A$1:$AC$1,0))</f>
        <v>0</v>
      </c>
      <c r="U30" s="154" t="str">
        <f>INDEX('     2022    '!$A$1:$AC$1563,MATCH($D30,'     2022    '!$D$1:$D$1794,0),MATCH(U$1,'     2022    '!$A$1:$AC$1,0))</f>
        <v>1.4G</v>
      </c>
      <c r="V30" s="153" t="str">
        <f>INDEX('     2022    '!$A$1:$AC$1563,MATCH($D30,'     2022    '!$D$1:$D$1794,0),MATCH(V$1,'     2022    '!$A$1:$AC$1,0))</f>
        <v>UN0336</v>
      </c>
      <c r="W30" s="153" t="str">
        <f>INDEX('     2022    '!$A$1:$AC$1563,MATCH($D30,'     2022    '!$D$1:$D$1794,0),MATCH(W$1,'     2022    '!$A$1:$AC$1,0))</f>
        <v>F2</v>
      </c>
      <c r="X30" s="151">
        <f>INDEX('     2022    '!$A$1:$AC$1563,MATCH($D30,'     2022    '!$D$1:$D$1794,0),MATCH(X$1,'     2022    '!$A$1:$AC$1,0))</f>
        <v>35.99</v>
      </c>
      <c r="Y30" s="151">
        <f>INDEX('     2022    '!$A$1:$AC$1563,MATCH($D30,'     2022    '!$D$1:$D$1794,0),MATCH(Y$1,'     2022    '!$A$1:$AC$1,0))</f>
        <v>29.99</v>
      </c>
      <c r="Z30" s="156">
        <f>INDEX('     2022    '!$A$1:$AC$1563,MATCH($D30,'     2022    '!$D$1:$D$1794,0),MATCH(Z$1,'     2022    '!$A$1:$AC$1,0))</f>
        <v>0.03</v>
      </c>
      <c r="AA30" s="153">
        <f>INDEX('     2022    '!$A$1:$AC$1563,MATCH($D30,'     2022    '!$D$1:$D$1794,0),MATCH(AA$1,'     2022    '!$A$1:$AC$1,0))</f>
        <v>0</v>
      </c>
      <c r="AB30" s="153" t="str">
        <f>INDEX('     2022    '!$A$1:$AC$1563,MATCH($D30,'     2022    '!$D$1:$D$1794,0),MATCH(AB$1,'     2022    '!$A$1:$AC$1,0))</f>
        <v>GB/HSE-351146</v>
      </c>
      <c r="AC30" s="153">
        <f>INDEX('     2022    '!$A$1:$AC$1563,MATCH($D30,'     2022    '!$D$1:$D$1794,0),MATCH(AC$1,'     2022    '!$A$1:$AC$1,0))</f>
        <v>0</v>
      </c>
    </row>
    <row r="31" spans="1:29" ht="38.25">
      <c r="A31" s="80">
        <f t="shared" si="0"/>
        <v>28</v>
      </c>
      <c r="B31" s="68" t="str">
        <f>INDEX('     2022    '!B$2:B$1794,MATCH(D31,'     2022    '!D$2:D$1794,0))</f>
        <v/>
      </c>
      <c r="C31" s="204" t="str">
        <f>INDEX('     2022    '!C$2:C$1794,MATCH(D31,'     2022    '!D$2:D$1794,0))</f>
        <v>Cake - 25s</v>
      </c>
      <c r="D31" s="212" t="str">
        <f>INDEX('     2022    '!D:D,MATCH(A31,'     2022    '!AL:AL,0))</f>
        <v>KF014-TC-25</v>
      </c>
      <c r="E31" s="213" t="str">
        <f>INDEX('     2022    '!$A$1:$AC$1563,MATCH($D31,'     2022    '!$D$1:$D$1794,0),MATCH(E$1,'     2022    '!$A$1:$AC$1,0))</f>
        <v>CHALLENGER. Red and green tail to silver whirl with purple star and white strobe, red tail to silver whirl with red, green, blue and white strobe, blue tail to silver whirl with blue, crackling and white strobe finale. Formerly Enigma. RETAIL</v>
      </c>
      <c r="F31" s="206" t="str">
        <f>IFERROR(IF(LEFT(INDEX('     2022    '!AD$2:AD$1794,MATCH(D31,'     2022    '!D$2:D$1794,0)),4)="http",HYPERLINK(INDEX('     2022    '!AD$2:AD$1794,MATCH(D31,'     2022    '!D$2:D$1794,0)),"Video"),""),"")</f>
        <v/>
      </c>
      <c r="G31" s="207">
        <f>INDEX('     2022    '!$A$1:$AC$1563,MATCH($D31,'     2022    '!$D$1:$D$1794,0),MATCH(G$1,'     2022    '!$A$1:$AC$1,0))</f>
        <v>0</v>
      </c>
      <c r="H31" s="150"/>
      <c r="I31" s="152">
        <f>INDEX('     2022    '!$A$1:$AC$1563,MATCH($D31,'     2022    '!$D$1:$D$1794,0),MATCH(I$1,'     2022    '!$A$1:$AC$1,0))</f>
        <v>61.02</v>
      </c>
      <c r="J31" s="150"/>
      <c r="K31" s="151">
        <f t="shared" si="1"/>
        <v>10.17</v>
      </c>
      <c r="L31" s="152">
        <f>INDEX('     2022    '!$A$1:$AC$1563,MATCH($D31,'     2022    '!$D$1:$D$1794,0),MATCH(L$1,'     2022    '!$A$1:$AC$1,0))</f>
        <v>57.97</v>
      </c>
      <c r="M31" s="152">
        <f>INDEX('     2022    '!$A$1:$AC$1563,MATCH($D31,'     2022    '!$D$1:$D$1794,0),MATCH(M$1,'     2022    '!$A$1:$AC$1,0))</f>
        <v>61.02</v>
      </c>
      <c r="N31" s="153" t="str">
        <f>INDEX('     2022    '!$A$1:$AC$1563,MATCH($D31,'     2022    '!$D$1:$D$1794,0),MATCH(N$1,'     2022    '!$A$1:$AC$1,0))</f>
        <v>25mm</v>
      </c>
      <c r="O31" s="154">
        <f>INDEX('     2022    '!$A$1:$AC$1563,MATCH($D31,'     2022    '!$D$1:$D$1794,0),MATCH(O$1,'     2022    '!$A$1:$AC$1,0))</f>
        <v>6</v>
      </c>
      <c r="P31" s="153">
        <f>INDEX('     2022    '!$A$1:$AC$1563,MATCH($D31,'     2022    '!$D$1:$D$1794,0),MATCH(P$1,'     2022    '!$A$1:$AC$1,0))</f>
        <v>30</v>
      </c>
      <c r="Q31" s="153" t="str">
        <f>INDEX('     2022    '!$A$1:$AC$1563,MATCH($D31,'     2022    '!$D$1:$D$1794,0),MATCH(Q$1,'     2022    '!$A$1:$AC$1,0))</f>
        <v>No</v>
      </c>
      <c r="R31" s="155">
        <f>INDEX('     2022    '!$A$1:$AC$1563,MATCH($D31,'     2022    '!$D$1:$D$1794,0),MATCH(R$1,'     2022    '!$A$1:$AC$1,0))</f>
        <v>15</v>
      </c>
      <c r="S31" s="155">
        <f>INDEX('     2022    '!$A$1:$AC$1563,MATCH($D31,'     2022    '!$D$1:$D$1794,0),MATCH(S$1,'     2022    '!$A$1:$AC$1,0))</f>
        <v>1.87</v>
      </c>
      <c r="T31" s="155">
        <f>INDEX('     2022    '!$A$1:$AC$1563,MATCH($D31,'     2022    '!$D$1:$D$1794,0),MATCH(T$1,'     2022    '!$A$1:$AC$1,0))</f>
        <v>0</v>
      </c>
      <c r="U31" s="154" t="str">
        <f>INDEX('     2022    '!$A$1:$AC$1563,MATCH($D31,'     2022    '!$D$1:$D$1794,0),MATCH(U$1,'     2022    '!$A$1:$AC$1,0))</f>
        <v>1.4G</v>
      </c>
      <c r="V31" s="153" t="str">
        <f>INDEX('     2022    '!$A$1:$AC$1563,MATCH($D31,'     2022    '!$D$1:$D$1794,0),MATCH(V$1,'     2022    '!$A$1:$AC$1,0))</f>
        <v>UN0336</v>
      </c>
      <c r="W31" s="153" t="str">
        <f>INDEX('     2022    '!$A$1:$AC$1563,MATCH($D31,'     2022    '!$D$1:$D$1794,0),MATCH(W$1,'     2022    '!$A$1:$AC$1,0))</f>
        <v>F2</v>
      </c>
      <c r="X31" s="151">
        <f>INDEX('     2022    '!$A$1:$AC$1563,MATCH($D31,'     2022    '!$D$1:$D$1794,0),MATCH(X$1,'     2022    '!$A$1:$AC$1,0))</f>
        <v>35.99</v>
      </c>
      <c r="Y31" s="151">
        <f>INDEX('     2022    '!$A$1:$AC$1563,MATCH($D31,'     2022    '!$D$1:$D$1794,0),MATCH(Y$1,'     2022    '!$A$1:$AC$1,0))</f>
        <v>29.99</v>
      </c>
      <c r="Z31" s="156">
        <f>INDEX('     2022    '!$A$1:$AC$1563,MATCH($D31,'     2022    '!$D$1:$D$1794,0),MATCH(Z$1,'     2022    '!$A$1:$AC$1,0))</f>
        <v>3.1E-2</v>
      </c>
      <c r="AA31" s="153">
        <f>INDEX('     2022    '!$A$1:$AC$1563,MATCH($D31,'     2022    '!$D$1:$D$1794,0),MATCH(AA$1,'     2022    '!$A$1:$AC$1,0))</f>
        <v>0</v>
      </c>
      <c r="AB31" s="153">
        <f>INDEX('     2022    '!$A$1:$AC$1563,MATCH($D31,'     2022    '!$D$1:$D$1794,0),MATCH(AB$1,'     2022    '!$A$1:$AC$1,0))</f>
        <v>0</v>
      </c>
      <c r="AC31" s="153">
        <f>INDEX('     2022    '!$A$1:$AC$1563,MATCH($D31,'     2022    '!$D$1:$D$1794,0),MATCH(AC$1,'     2022    '!$A$1:$AC$1,0))</f>
        <v>0</v>
      </c>
    </row>
    <row r="32" spans="1:29" ht="38.25">
      <c r="A32" s="80">
        <f t="shared" si="0"/>
        <v>29</v>
      </c>
      <c r="B32" s="68" t="str">
        <f>INDEX('     2022    '!B$2:B$1794,MATCH(D32,'     2022    '!D$2:D$1794,0))</f>
        <v>NEW2021</v>
      </c>
      <c r="C32" s="204" t="str">
        <f>INDEX('     2022    '!C$2:C$1794,MATCH(D32,'     2022    '!D$2:D$1794,0))</f>
        <v>Cake - 25s</v>
      </c>
      <c r="D32" s="212" t="str">
        <f>INDEX('     2022    '!D:D,MATCH(A32,'     2022    '!AL:AL,0))</f>
        <v>CC1568</v>
      </c>
      <c r="E32" s="213" t="str">
        <f>INDEX('     2022    '!$A$1:$AC$1563,MATCH($D32,'     2022    '!$D$1:$D$1794,0),MATCH(E$1,'     2022    '!$A$1:$AC$1,0))</f>
        <v>COLOUR CROWNS. 25 shot cake. A beautiful quiet cake which explodes with golden mines and with horsetails of gold with colour tips, exploding above. . RETAIL</v>
      </c>
      <c r="F32" s="206" t="str">
        <f>IFERROR(IF(LEFT(INDEX('     2022    '!AD$2:AD$1794,MATCH(D32,'     2022    '!D$2:D$1794,0)),4)="http",HYPERLINK(INDEX('     2022    '!AD$2:AD$1794,MATCH(D32,'     2022    '!D$2:D$1794,0)),"Video"),""),"")</f>
        <v>Video</v>
      </c>
      <c r="G32" s="207">
        <f>INDEX('     2022    '!$A$1:$AC$1563,MATCH($D32,'     2022    '!$D$1:$D$1794,0),MATCH(G$1,'     2022    '!$A$1:$AC$1,0))</f>
        <v>0</v>
      </c>
      <c r="H32" s="150"/>
      <c r="I32" s="152">
        <f>INDEX('     2022    '!$A$1:$AC$1563,MATCH($D32,'     2022    '!$D$1:$D$1794,0),MATCH(I$1,'     2022    '!$A$1:$AC$1,0))</f>
        <v>48.82</v>
      </c>
      <c r="J32" s="150"/>
      <c r="K32" s="151">
        <f t="shared" si="1"/>
        <v>14.171356052261316</v>
      </c>
      <c r="L32" s="152">
        <f>INDEX('     2022    '!$A$1:$AC$1563,MATCH($D32,'     2022    '!$D$1:$D$1794,0),MATCH(L$1,'     2022    '!$A$1:$AC$1,0))</f>
        <v>53.851152998593001</v>
      </c>
      <c r="M32" s="152">
        <f>INDEX('     2022    '!$A$1:$AC$1563,MATCH($D32,'     2022    '!$D$1:$D$1794,0),MATCH(M$1,'     2022    '!$A$1:$AC$1,0))</f>
        <v>56.685424209045266</v>
      </c>
      <c r="N32" s="153" t="str">
        <f>INDEX('     2022    '!$A$1:$AC$1563,MATCH($D32,'     2022    '!$D$1:$D$1794,0),MATCH(N$1,'     2022    '!$A$1:$AC$1,0))</f>
        <v>30mm</v>
      </c>
      <c r="O32" s="154">
        <f>INDEX('     2022    '!$A$1:$AC$1563,MATCH($D32,'     2022    '!$D$1:$D$1794,0),MATCH(O$1,'     2022    '!$A$1:$AC$1,0))</f>
        <v>4</v>
      </c>
      <c r="P32" s="153">
        <f>INDEX('     2022    '!$A$1:$AC$1563,MATCH($D32,'     2022    '!$D$1:$D$1794,0),MATCH(P$1,'     2022    '!$A$1:$AC$1,0))</f>
        <v>22</v>
      </c>
      <c r="Q32" s="153" t="str">
        <f>INDEX('     2022    '!$A$1:$AC$1563,MATCH($D32,'     2022    '!$D$1:$D$1794,0),MATCH(Q$1,'     2022    '!$A$1:$AC$1,0))</f>
        <v>Yes</v>
      </c>
      <c r="R32" s="155">
        <f>INDEX('     2022    '!$A$1:$AC$1563,MATCH($D32,'     2022    '!$D$1:$D$1794,0),MATCH(R$1,'     2022    '!$A$1:$AC$1,0))</f>
        <v>15</v>
      </c>
      <c r="S32" s="155">
        <f>INDEX('     2022    '!$A$1:$AC$1563,MATCH($D32,'     2022    '!$D$1:$D$1794,0),MATCH(S$1,'     2022    '!$A$1:$AC$1,0))</f>
        <v>1.9</v>
      </c>
      <c r="T32" s="155">
        <f>INDEX('     2022    '!$A$1:$AC$1563,MATCH($D32,'     2022    '!$D$1:$D$1794,0),MATCH(T$1,'     2022    '!$A$1:$AC$1,0))</f>
        <v>0</v>
      </c>
      <c r="U32" s="154" t="str">
        <f>INDEX('     2022    '!$A$1:$AC$1563,MATCH($D32,'     2022    '!$D$1:$D$1794,0),MATCH(U$1,'     2022    '!$A$1:$AC$1,0))</f>
        <v>1.4G</v>
      </c>
      <c r="V32" s="153" t="str">
        <f>INDEX('     2022    '!$A$1:$AC$1563,MATCH($D32,'     2022    '!$D$1:$D$1794,0),MATCH(V$1,'     2022    '!$A$1:$AC$1,0))</f>
        <v>UN0336</v>
      </c>
      <c r="W32" s="153" t="str">
        <f>INDEX('     2022    '!$A$1:$AC$1563,MATCH($D32,'     2022    '!$D$1:$D$1794,0),MATCH(W$1,'     2022    '!$A$1:$AC$1,0))</f>
        <v>F2</v>
      </c>
      <c r="X32" s="151">
        <f>INDEX('     2022    '!$A$1:$AC$1563,MATCH($D32,'     2022    '!$D$1:$D$1794,0),MATCH(X$1,'     2022    '!$A$1:$AC$1,0))</f>
        <v>47.99</v>
      </c>
      <c r="Y32" s="151">
        <f>INDEX('     2022    '!$A$1:$AC$1563,MATCH($D32,'     2022    '!$D$1:$D$1794,0),MATCH(Y$1,'     2022    '!$A$1:$AC$1,0))</f>
        <v>35.99</v>
      </c>
      <c r="Z32" s="156">
        <f>INDEX('     2022    '!$A$1:$AC$1563,MATCH($D32,'     2022    '!$D$1:$D$1794,0),MATCH(Z$1,'     2022    '!$A$1:$AC$1,0))</f>
        <v>2.7E-2</v>
      </c>
      <c r="AA32" s="153" t="str">
        <f>INDEX('     2022    '!$A$1:$AC$1563,MATCH($D32,'     2022    '!$D$1:$D$1794,0),MATCH(AA$1,'     2022    '!$A$1:$AC$1,0))</f>
        <v>2806-F2-003615</v>
      </c>
      <c r="AB32" s="153" t="str">
        <f>INDEX('     2022    '!$A$1:$AC$1563,MATCH($D32,'     2022    '!$D$1:$D$1794,0),MATCH(AB$1,'     2022    '!$A$1:$AC$1,0))</f>
        <v>NL/TNO-0017-2021</v>
      </c>
      <c r="AC32" s="153" t="str">
        <f>INDEX('     2022    '!$A$1:$AC$1563,MATCH($D32,'     2022    '!$D$1:$D$1794,0),MATCH(AC$1,'     2022    '!$A$1:$AC$1,0))</f>
        <v>12/31/2099</v>
      </c>
    </row>
    <row r="33" spans="1:29" ht="25.5">
      <c r="A33" s="80">
        <f t="shared" si="0"/>
        <v>30</v>
      </c>
      <c r="B33" s="68" t="str">
        <f>INDEX('     2022    '!B$2:B$1794,MATCH(D33,'     2022    '!D$2:D$1794,0))</f>
        <v/>
      </c>
      <c r="C33" s="204" t="str">
        <f>INDEX('     2022    '!C$2:C$1794,MATCH(D33,'     2022    '!D$2:D$1794,0))</f>
        <v>Cake - 25s</v>
      </c>
      <c r="D33" s="212" t="str">
        <f>INDEX('     2022    '!D:D,MATCH(A33,'     2022    '!AL:AL,0))</f>
        <v>KF013-M-25</v>
      </c>
      <c r="E33" s="213" t="str">
        <f>INDEX('     2022    '!$A$1:$AC$1563,MATCH($D33,'     2022    '!$D$1:$D$1794,0),MATCH(E$1,'     2022    '!$A$1:$AC$1,0))</f>
        <v>MAGICAL . Golden rain bombards with sequences of complementary two coloured stars. RETAIL</v>
      </c>
      <c r="F33" s="206" t="str">
        <f>IFERROR(IF(LEFT(INDEX('     2022    '!AD$2:AD$1794,MATCH(D33,'     2022    '!D$2:D$1794,0)),4)="http",HYPERLINK(INDEX('     2022    '!AD$2:AD$1794,MATCH(D33,'     2022    '!D$2:D$1794,0)),"Video"),""),"")</f>
        <v>Video</v>
      </c>
      <c r="G33" s="207">
        <f>INDEX('     2022    '!$A$1:$AC$1563,MATCH($D33,'     2022    '!$D$1:$D$1794,0),MATCH(G$1,'     2022    '!$A$1:$AC$1,0))</f>
        <v>61</v>
      </c>
      <c r="H33" s="150"/>
      <c r="I33" s="152">
        <f>INDEX('     2022    '!$A$1:$AC$1563,MATCH($D33,'     2022    '!$D$1:$D$1794,0),MATCH(I$1,'     2022    '!$A$1:$AC$1,0))</f>
        <v>75.78</v>
      </c>
      <c r="J33" s="150"/>
      <c r="K33" s="151">
        <f t="shared" si="1"/>
        <v>14.416666666666666</v>
      </c>
      <c r="L33" s="152">
        <f>INDEX('     2022    '!$A$1:$AC$1563,MATCH($D33,'     2022    '!$D$1:$D$1794,0),MATCH(L$1,'     2022    '!$A$1:$AC$1,0))</f>
        <v>82.18</v>
      </c>
      <c r="M33" s="152">
        <f>INDEX('     2022    '!$A$1:$AC$1563,MATCH($D33,'     2022    '!$D$1:$D$1794,0),MATCH(M$1,'     2022    '!$A$1:$AC$1,0))</f>
        <v>86.5</v>
      </c>
      <c r="N33" s="153" t="str">
        <f>INDEX('     2022    '!$A$1:$AC$1563,MATCH($D33,'     2022    '!$D$1:$D$1794,0),MATCH(N$1,'     2022    '!$A$1:$AC$1,0))</f>
        <v>30mm</v>
      </c>
      <c r="O33" s="154">
        <f>INDEX('     2022    '!$A$1:$AC$1563,MATCH($D33,'     2022    '!$D$1:$D$1794,0),MATCH(O$1,'     2022    '!$A$1:$AC$1,0))</f>
        <v>6</v>
      </c>
      <c r="P33" s="153">
        <f>INDEX('     2022    '!$A$1:$AC$1563,MATCH($D33,'     2022    '!$D$1:$D$1794,0),MATCH(P$1,'     2022    '!$A$1:$AC$1,0))</f>
        <v>35</v>
      </c>
      <c r="Q33" s="153" t="str">
        <f>INDEX('     2022    '!$A$1:$AC$1563,MATCH($D33,'     2022    '!$D$1:$D$1794,0),MATCH(Q$1,'     2022    '!$A$1:$AC$1,0))</f>
        <v>No</v>
      </c>
      <c r="R33" s="155">
        <f>INDEX('     2022    '!$A$1:$AC$1563,MATCH($D33,'     2022    '!$D$1:$D$1794,0),MATCH(R$1,'     2022    '!$A$1:$AC$1,0))</f>
        <v>10.98</v>
      </c>
      <c r="S33" s="155">
        <f>INDEX('     2022    '!$A$1:$AC$1563,MATCH($D33,'     2022    '!$D$1:$D$1794,0),MATCH(S$1,'     2022    '!$A$1:$AC$1,0))</f>
        <v>2.34</v>
      </c>
      <c r="T33" s="155">
        <f>INDEX('     2022    '!$A$1:$AC$1563,MATCH($D33,'     2022    '!$D$1:$D$1794,0),MATCH(T$1,'     2022    '!$A$1:$AC$1,0))</f>
        <v>0</v>
      </c>
      <c r="U33" s="154" t="str">
        <f>INDEX('     2022    '!$A$1:$AC$1563,MATCH($D33,'     2022    '!$D$1:$D$1794,0),MATCH(U$1,'     2022    '!$A$1:$AC$1,0))</f>
        <v>1.4G</v>
      </c>
      <c r="V33" s="153" t="str">
        <f>INDEX('     2022    '!$A$1:$AC$1563,MATCH($D33,'     2022    '!$D$1:$D$1794,0),MATCH(V$1,'     2022    '!$A$1:$AC$1,0))</f>
        <v>UN0336</v>
      </c>
      <c r="W33" s="153" t="str">
        <f>INDEX('     2022    '!$A$1:$AC$1563,MATCH($D33,'     2022    '!$D$1:$D$1794,0),MATCH(W$1,'     2022    '!$A$1:$AC$1,0))</f>
        <v>F2</v>
      </c>
      <c r="X33" s="151">
        <f>INDEX('     2022    '!$A$1:$AC$1563,MATCH($D33,'     2022    '!$D$1:$D$1794,0),MATCH(X$1,'     2022    '!$A$1:$AC$1,0))</f>
        <v>39.99</v>
      </c>
      <c r="Y33" s="151" t="e">
        <f>INDEX('     2022    '!$A$1:$AC$1563,MATCH($D33,'     2022    '!$D$1:$D$1794,0),MATCH(Y$1,'     2022    '!$A$1:$AC$1,0))</f>
        <v>#VALUE!</v>
      </c>
      <c r="Z33" s="156">
        <f>INDEX('     2022    '!$A$1:$AC$1563,MATCH($D33,'     2022    '!$D$1:$D$1794,0),MATCH(Z$1,'     2022    '!$A$1:$AC$1,0))</f>
        <v>2.9000000000000001E-2</v>
      </c>
      <c r="AA33" s="153">
        <f>INDEX('     2022    '!$A$1:$AC$1563,MATCH($D33,'     2022    '!$D$1:$D$1794,0),MATCH(AA$1,'     2022    '!$A$1:$AC$1,0))</f>
        <v>0</v>
      </c>
      <c r="AB33" s="153">
        <f>INDEX('     2022    '!$A$1:$AC$1563,MATCH($D33,'     2022    '!$D$1:$D$1794,0),MATCH(AB$1,'     2022    '!$A$1:$AC$1,0))</f>
        <v>0</v>
      </c>
      <c r="AC33" s="153">
        <f>INDEX('     2022    '!$A$1:$AC$1563,MATCH($D33,'     2022    '!$D$1:$D$1794,0),MATCH(AC$1,'     2022    '!$A$1:$AC$1,0))</f>
        <v>0</v>
      </c>
    </row>
    <row r="34" spans="1:29" ht="15.75">
      <c r="A34" s="80">
        <f t="shared" si="0"/>
        <v>31</v>
      </c>
      <c r="B34" s="68" t="str">
        <f>INDEX('     2022    '!B$2:B$1794,MATCH(D34,'     2022    '!D$2:D$1794,0))</f>
        <v/>
      </c>
      <c r="C34" s="204" t="str">
        <f>INDEX('     2022    '!C$2:C$1794,MATCH(D34,'     2022    '!D$2:D$1794,0))</f>
        <v>Cake - 25s</v>
      </c>
      <c r="D34" s="212" t="str">
        <f>INDEX('     2022    '!D:D,MATCH(A34,'     2022    '!AL:AL,0))</f>
        <v>CC0181</v>
      </c>
      <c r="E34" s="213" t="str">
        <f>INDEX('     2022    '!$A$1:$AC$1563,MATCH($D34,'     2022    '!$D$1:$D$1794,0),MATCH(E$1,'     2022    '!$A$1:$AC$1,0))</f>
        <v>25s. Silver whirling</v>
      </c>
      <c r="F34" s="206" t="str">
        <f>IFERROR(IF(LEFT(INDEX('     2022    '!AD$2:AD$1794,MATCH(D34,'     2022    '!D$2:D$1794,0)),4)="http",HYPERLINK(INDEX('     2022    '!AD$2:AD$1794,MATCH(D34,'     2022    '!D$2:D$1794,0)),"Video"),""),"")</f>
        <v>Video</v>
      </c>
      <c r="G34" s="207">
        <f>INDEX('     2022    '!$A$1:$AC$1563,MATCH($D34,'     2022    '!$D$1:$D$1794,0),MATCH(G$1,'     2022    '!$A$1:$AC$1,0))</f>
        <v>0</v>
      </c>
      <c r="H34" s="150"/>
      <c r="I34" s="152">
        <f>INDEX('     2022    '!$A$1:$AC$1563,MATCH($D34,'     2022    '!$D$1:$D$1794,0),MATCH(I$1,'     2022    '!$A$1:$AC$1,0))</f>
        <v>55.47</v>
      </c>
      <c r="J34" s="150"/>
      <c r="K34" s="151">
        <f t="shared" si="1"/>
        <v>14.646385369665303</v>
      </c>
      <c r="L34" s="152">
        <f>INDEX('     2022    '!$A$1:$AC$1563,MATCH($D34,'     2022    '!$D$1:$D$1794,0),MATCH(L$1,'     2022    '!$A$1:$AC$1,0))</f>
        <v>56.5794</v>
      </c>
      <c r="M34" s="152">
        <f>INDEX('     2022    '!$A$1:$AC$1563,MATCH($D34,'     2022    '!$D$1:$D$1794,0),MATCH(M$1,'     2022    '!$A$1:$AC$1,0))</f>
        <v>58.585541478661213</v>
      </c>
      <c r="N34" s="153" t="str">
        <f>INDEX('     2022    '!$A$1:$AC$1563,MATCH($D34,'     2022    '!$D$1:$D$1794,0),MATCH(N$1,'     2022    '!$A$1:$AC$1,0))</f>
        <v>30mm</v>
      </c>
      <c r="O34" s="154">
        <f>INDEX('     2022    '!$A$1:$AC$1563,MATCH($D34,'     2022    '!$D$1:$D$1794,0),MATCH(O$1,'     2022    '!$A$1:$AC$1,0))</f>
        <v>4</v>
      </c>
      <c r="P34" s="153">
        <f>INDEX('     2022    '!$A$1:$AC$1563,MATCH($D34,'     2022    '!$D$1:$D$1794,0),MATCH(P$1,'     2022    '!$A$1:$AC$1,0))</f>
        <v>25</v>
      </c>
      <c r="Q34" s="153" t="str">
        <f>INDEX('     2022    '!$A$1:$AC$1563,MATCH($D34,'     2022    '!$D$1:$D$1794,0),MATCH(Q$1,'     2022    '!$A$1:$AC$1,0))</f>
        <v>Yes</v>
      </c>
      <c r="R34" s="155">
        <f>INDEX('     2022    '!$A$1:$AC$1563,MATCH($D34,'     2022    '!$D$1:$D$1794,0),MATCH(R$1,'     2022    '!$A$1:$AC$1,0))</f>
        <v>16</v>
      </c>
      <c r="S34" s="155">
        <f>INDEX('     2022    '!$A$1:$AC$1563,MATCH($D34,'     2022    '!$D$1:$D$1794,0),MATCH(S$1,'     2022    '!$A$1:$AC$1,0))</f>
        <v>2.2000000000000002</v>
      </c>
      <c r="T34" s="155">
        <f>INDEX('     2022    '!$A$1:$AC$1563,MATCH($D34,'     2022    '!$D$1:$D$1794,0),MATCH(T$1,'     2022    '!$A$1:$AC$1,0))</f>
        <v>0.3</v>
      </c>
      <c r="U34" s="154" t="str">
        <f>INDEX('     2022    '!$A$1:$AC$1563,MATCH($D34,'     2022    '!$D$1:$D$1794,0),MATCH(U$1,'     2022    '!$A$1:$AC$1,0))</f>
        <v>1.4G</v>
      </c>
      <c r="V34" s="153" t="str">
        <f>INDEX('     2022    '!$A$1:$AC$1563,MATCH($D34,'     2022    '!$D$1:$D$1794,0),MATCH(V$1,'     2022    '!$A$1:$AC$1,0))</f>
        <v>UN0336</v>
      </c>
      <c r="W34" s="153" t="str">
        <f>INDEX('     2022    '!$A$1:$AC$1563,MATCH($D34,'     2022    '!$D$1:$D$1794,0),MATCH(W$1,'     2022    '!$A$1:$AC$1,0))</f>
        <v>F4</v>
      </c>
      <c r="X34" s="151" t="str">
        <f>INDEX('     2022    '!$A$1:$AC$1563,MATCH($D34,'     2022    '!$D$1:$D$1794,0),MATCH(X$1,'     2022    '!$A$1:$AC$1,0))</f>
        <v/>
      </c>
      <c r="Y34" s="151" t="str">
        <f>INDEX('     2022    '!$A$1:$AC$1563,MATCH($D34,'     2022    '!$D$1:$D$1794,0),MATCH(Y$1,'     2022    '!$A$1:$AC$1,0))</f>
        <v/>
      </c>
      <c r="Z34" s="156">
        <f>INDEX('     2022    '!$A$1:$AC$1563,MATCH($D34,'     2022    '!$D$1:$D$1794,0),MATCH(Z$1,'     2022    '!$A$1:$AC$1,0))</f>
        <v>3.95E-2</v>
      </c>
      <c r="AA34" s="153" t="str">
        <f>INDEX('     2022    '!$A$1:$AC$1563,MATCH($D34,'     2022    '!$D$1:$D$1794,0),MATCH(AA$1,'     2022    '!$A$1:$AC$1,0))</f>
        <v>1008-F4-69249672</v>
      </c>
      <c r="AB34" s="153" t="str">
        <f>INDEX('     2022    '!$A$1:$AC$1563,MATCH($D34,'     2022    '!$D$1:$D$1794,0),MATCH(AB$1,'     2022    '!$A$1:$AC$1,0))</f>
        <v>GB/HSE-261614</v>
      </c>
      <c r="AC34" s="153" t="str">
        <f>INDEX('     2022    '!$A$1:$AC$1563,MATCH($D34,'     2022    '!$D$1:$D$1794,0),MATCH(AC$1,'     2022    '!$A$1:$AC$1,0))</f>
        <v>4/30/2027</v>
      </c>
    </row>
    <row r="35" spans="1:29" ht="15.75">
      <c r="A35" s="80">
        <f t="shared" si="0"/>
        <v>32</v>
      </c>
      <c r="B35" s="68" t="str">
        <f>INDEX('     2022    '!B$2:B$1794,MATCH(D35,'     2022    '!D$2:D$1794,0))</f>
        <v/>
      </c>
      <c r="C35" s="204" t="str">
        <f>INDEX('     2022    '!C$2:C$1794,MATCH(D35,'     2022    '!D$2:D$1794,0))</f>
        <v>Cake - 25s</v>
      </c>
      <c r="D35" s="212" t="str">
        <f>INDEX('     2022    '!D:D,MATCH(A35,'     2022    '!AL:AL,0))</f>
        <v>CC0199</v>
      </c>
      <c r="E35" s="213" t="str">
        <f>INDEX('     2022    '!$A$1:$AC$1563,MATCH($D35,'     2022    '!$D$1:$D$1794,0),MATCH(E$1,'     2022    '!$A$1:$AC$1,0))</f>
        <v>25s. Gold Willow &amp; silver Blink</v>
      </c>
      <c r="F35" s="206" t="str">
        <f>IFERROR(IF(LEFT(INDEX('     2022    '!AD$2:AD$1794,MATCH(D35,'     2022    '!D$2:D$1794,0)),4)="http",HYPERLINK(INDEX('     2022    '!AD$2:AD$1794,MATCH(D35,'     2022    '!D$2:D$1794,0)),"Video"),""),"")</f>
        <v>Video</v>
      </c>
      <c r="G35" s="207">
        <f>INDEX('     2022    '!$A$1:$AC$1563,MATCH($D35,'     2022    '!$D$1:$D$1794,0),MATCH(G$1,'     2022    '!$A$1:$AC$1,0))</f>
        <v>0</v>
      </c>
      <c r="H35" s="150"/>
      <c r="I35" s="152">
        <f>INDEX('     2022    '!$A$1:$AC$1563,MATCH($D35,'     2022    '!$D$1:$D$1794,0),MATCH(I$1,'     2022    '!$A$1:$AC$1,0))</f>
        <v>54.15</v>
      </c>
      <c r="J35" s="150"/>
      <c r="K35" s="151">
        <f t="shared" si="1"/>
        <v>15.263807057144426</v>
      </c>
      <c r="L35" s="152">
        <f>INDEX('     2022    '!$A$1:$AC$1563,MATCH($D35,'     2022    '!$D$1:$D$1794,0),MATCH(L$1,'     2022    '!$A$1:$AC$1,0))</f>
        <v>55.560257688005713</v>
      </c>
      <c r="M35" s="152">
        <f>INDEX('     2022    '!$A$1:$AC$1563,MATCH($D35,'     2022    '!$D$1:$D$1794,0),MATCH(M$1,'     2022    '!$A$1:$AC$1,0))</f>
        <v>61.055228228577704</v>
      </c>
      <c r="N35" s="153" t="str">
        <f>INDEX('     2022    '!$A$1:$AC$1563,MATCH($D35,'     2022    '!$D$1:$D$1794,0),MATCH(N$1,'     2022    '!$A$1:$AC$1,0))</f>
        <v>30mm</v>
      </c>
      <c r="O35" s="154">
        <f>INDEX('     2022    '!$A$1:$AC$1563,MATCH($D35,'     2022    '!$D$1:$D$1794,0),MATCH(O$1,'     2022    '!$A$1:$AC$1,0))</f>
        <v>4</v>
      </c>
      <c r="P35" s="153">
        <f>INDEX('     2022    '!$A$1:$AC$1563,MATCH($D35,'     2022    '!$D$1:$D$1794,0),MATCH(P$1,'     2022    '!$A$1:$AC$1,0))</f>
        <v>22</v>
      </c>
      <c r="Q35" s="153" t="str">
        <f>INDEX('     2022    '!$A$1:$AC$1563,MATCH($D35,'     2022    '!$D$1:$D$1794,0),MATCH(Q$1,'     2022    '!$A$1:$AC$1,0))</f>
        <v>No</v>
      </c>
      <c r="R35" s="155">
        <f>INDEX('     2022    '!$A$1:$AC$1563,MATCH($D35,'     2022    '!$D$1:$D$1794,0),MATCH(R$1,'     2022    '!$A$1:$AC$1,0))</f>
        <v>16</v>
      </c>
      <c r="S35" s="155">
        <f>INDEX('     2022    '!$A$1:$AC$1563,MATCH($D35,'     2022    '!$D$1:$D$1794,0),MATCH(S$1,'     2022    '!$A$1:$AC$1,0))</f>
        <v>2.2000000000000002</v>
      </c>
      <c r="T35" s="155">
        <f>INDEX('     2022    '!$A$1:$AC$1563,MATCH($D35,'     2022    '!$D$1:$D$1794,0),MATCH(T$1,'     2022    '!$A$1:$AC$1,0))</f>
        <v>0.3</v>
      </c>
      <c r="U35" s="154" t="str">
        <f>INDEX('     2022    '!$A$1:$AC$1563,MATCH($D35,'     2022    '!$D$1:$D$1794,0),MATCH(U$1,'     2022    '!$A$1:$AC$1,0))</f>
        <v>1.4G</v>
      </c>
      <c r="V35" s="153" t="str">
        <f>INDEX('     2022    '!$A$1:$AC$1563,MATCH($D35,'     2022    '!$D$1:$D$1794,0),MATCH(V$1,'     2022    '!$A$1:$AC$1,0))</f>
        <v>UN0336</v>
      </c>
      <c r="W35" s="153" t="str">
        <f>INDEX('     2022    '!$A$1:$AC$1563,MATCH($D35,'     2022    '!$D$1:$D$1794,0),MATCH(W$1,'     2022    '!$A$1:$AC$1,0))</f>
        <v>F4</v>
      </c>
      <c r="X35" s="151" t="str">
        <f>INDEX('     2022    '!$A$1:$AC$1563,MATCH($D35,'     2022    '!$D$1:$D$1794,0),MATCH(X$1,'     2022    '!$A$1:$AC$1,0))</f>
        <v/>
      </c>
      <c r="Y35" s="151" t="str">
        <f>INDEX('     2022    '!$A$1:$AC$1563,MATCH($D35,'     2022    '!$D$1:$D$1794,0),MATCH(Y$1,'     2022    '!$A$1:$AC$1,0))</f>
        <v/>
      </c>
      <c r="Z35" s="156">
        <f>INDEX('     2022    '!$A$1:$AC$1563,MATCH($D35,'     2022    '!$D$1:$D$1794,0),MATCH(Z$1,'     2022    '!$A$1:$AC$1,0))</f>
        <v>3.95E-2</v>
      </c>
      <c r="AA35" s="153" t="str">
        <f>INDEX('     2022    '!$A$1:$AC$1563,MATCH($D35,'     2022    '!$D$1:$D$1794,0),MATCH(AA$1,'     2022    '!$A$1:$AC$1,0))</f>
        <v>1008-F4-69249674</v>
      </c>
      <c r="AB35" s="153" t="str">
        <f>INDEX('     2022    '!$A$1:$AC$1563,MATCH($D35,'     2022    '!$D$1:$D$1794,0),MATCH(AB$1,'     2022    '!$A$1:$AC$1,0))</f>
        <v>GB/HSE-303711</v>
      </c>
      <c r="AC35" s="153" t="str">
        <f>INDEX('     2022    '!$A$1:$AC$1563,MATCH($D35,'     2022    '!$D$1:$D$1794,0),MATCH(AC$1,'     2022    '!$A$1:$AC$1,0))</f>
        <v>11/24/2028</v>
      </c>
    </row>
    <row r="36" spans="1:29" ht="15.75">
      <c r="A36" s="80">
        <f t="shared" si="0"/>
        <v>33</v>
      </c>
      <c r="B36" s="68" t="str">
        <f>INDEX('     2022    '!B$2:B$1794,MATCH(D36,'     2022    '!D$2:D$1794,0))</f>
        <v/>
      </c>
      <c r="C36" s="204" t="str">
        <f>INDEX('     2022    '!C$2:C$1794,MATCH(D36,'     2022    '!D$2:D$1794,0))</f>
        <v>Cake - 25s</v>
      </c>
      <c r="D36" s="212" t="str">
        <f>INDEX('     2022    '!D:D,MATCH(A36,'     2022    '!AL:AL,0))</f>
        <v>CC0573</v>
      </c>
      <c r="E36" s="213" t="str">
        <f>INDEX('     2022    '!$A$1:$AC$1563,MATCH($D36,'     2022    '!$D$1:$D$1794,0),MATCH(E$1,'     2022    '!$A$1:$AC$1,0))</f>
        <v>25s. Red, green blue to spinner</v>
      </c>
      <c r="F36" s="206" t="str">
        <f>IFERROR(IF(LEFT(INDEX('     2022    '!AD$2:AD$1794,MATCH(D36,'     2022    '!D$2:D$1794,0)),4)="http",HYPERLINK(INDEX('     2022    '!AD$2:AD$1794,MATCH(D36,'     2022    '!D$2:D$1794,0)),"Video"),""),"")</f>
        <v>Video</v>
      </c>
      <c r="G36" s="207">
        <f>INDEX('     2022    '!$A$1:$AC$1563,MATCH($D36,'     2022    '!$D$1:$D$1794,0),MATCH(G$1,'     2022    '!$A$1:$AC$1,0))</f>
        <v>0</v>
      </c>
      <c r="H36" s="150"/>
      <c r="I36" s="152">
        <f>INDEX('     2022    '!$A$1:$AC$1563,MATCH($D36,'     2022    '!$D$1:$D$1794,0),MATCH(I$1,'     2022    '!$A$1:$AC$1,0))</f>
        <v>55.57</v>
      </c>
      <c r="J36" s="150"/>
      <c r="K36" s="151">
        <f t="shared" si="1"/>
        <v>15.350958030923806</v>
      </c>
      <c r="L36" s="152">
        <f>INDEX('     2022    '!$A$1:$AC$1563,MATCH($D36,'     2022    '!$D$1:$D$1794,0),MATCH(L$1,'     2022    '!$A$1:$AC$1,0))</f>
        <v>55.877487232562657</v>
      </c>
      <c r="M36" s="152">
        <f>INDEX('     2022    '!$A$1:$AC$1563,MATCH($D36,'     2022    '!$D$1:$D$1794,0),MATCH(M$1,'     2022    '!$A$1:$AC$1,0))</f>
        <v>61.403832123695224</v>
      </c>
      <c r="N36" s="153" t="str">
        <f>INDEX('     2022    '!$A$1:$AC$1563,MATCH($D36,'     2022    '!$D$1:$D$1794,0),MATCH(N$1,'     2022    '!$A$1:$AC$1,0))</f>
        <v>30mm</v>
      </c>
      <c r="O36" s="154">
        <f>INDEX('     2022    '!$A$1:$AC$1563,MATCH($D36,'     2022    '!$D$1:$D$1794,0),MATCH(O$1,'     2022    '!$A$1:$AC$1,0))</f>
        <v>4</v>
      </c>
      <c r="P36" s="153">
        <f>INDEX('     2022    '!$A$1:$AC$1563,MATCH($D36,'     2022    '!$D$1:$D$1794,0),MATCH(P$1,'     2022    '!$A$1:$AC$1,0))</f>
        <v>29</v>
      </c>
      <c r="Q36" s="153" t="str">
        <f>INDEX('     2022    '!$A$1:$AC$1563,MATCH($D36,'     2022    '!$D$1:$D$1794,0),MATCH(Q$1,'     2022    '!$A$1:$AC$1,0))</f>
        <v>Yes</v>
      </c>
      <c r="R36" s="155">
        <f>INDEX('     2022    '!$A$1:$AC$1563,MATCH($D36,'     2022    '!$D$1:$D$1794,0),MATCH(R$1,'     2022    '!$A$1:$AC$1,0))</f>
        <v>16</v>
      </c>
      <c r="S36" s="155">
        <f>INDEX('     2022    '!$A$1:$AC$1563,MATCH($D36,'     2022    '!$D$1:$D$1794,0),MATCH(S$1,'     2022    '!$A$1:$AC$1,0))</f>
        <v>2.2000000000000002</v>
      </c>
      <c r="T36" s="155">
        <f>INDEX('     2022    '!$A$1:$AC$1563,MATCH($D36,'     2022    '!$D$1:$D$1794,0),MATCH(T$1,'     2022    '!$A$1:$AC$1,0))</f>
        <v>0.3</v>
      </c>
      <c r="U36" s="154" t="str">
        <f>INDEX('     2022    '!$A$1:$AC$1563,MATCH($D36,'     2022    '!$D$1:$D$1794,0),MATCH(U$1,'     2022    '!$A$1:$AC$1,0))</f>
        <v>1.4G</v>
      </c>
      <c r="V36" s="153" t="str">
        <f>INDEX('     2022    '!$A$1:$AC$1563,MATCH($D36,'     2022    '!$D$1:$D$1794,0),MATCH(V$1,'     2022    '!$A$1:$AC$1,0))</f>
        <v>UN0336</v>
      </c>
      <c r="W36" s="153" t="str">
        <f>INDEX('     2022    '!$A$1:$AC$1563,MATCH($D36,'     2022    '!$D$1:$D$1794,0),MATCH(W$1,'     2022    '!$A$1:$AC$1,0))</f>
        <v>F4</v>
      </c>
      <c r="X36" s="151" t="str">
        <f>INDEX('     2022    '!$A$1:$AC$1563,MATCH($D36,'     2022    '!$D$1:$D$1794,0),MATCH(X$1,'     2022    '!$A$1:$AC$1,0))</f>
        <v/>
      </c>
      <c r="Y36" s="151" t="str">
        <f>INDEX('     2022    '!$A$1:$AC$1563,MATCH($D36,'     2022    '!$D$1:$D$1794,0),MATCH(Y$1,'     2022    '!$A$1:$AC$1,0))</f>
        <v/>
      </c>
      <c r="Z36" s="156">
        <f>INDEX('     2022    '!$A$1:$AC$1563,MATCH($D36,'     2022    '!$D$1:$D$1794,0),MATCH(Z$1,'     2022    '!$A$1:$AC$1,0))</f>
        <v>3.95E-2</v>
      </c>
      <c r="AA36" s="153" t="str">
        <f>INDEX('     2022    '!$A$1:$AC$1563,MATCH($D36,'     2022    '!$D$1:$D$1794,0),MATCH(AA$1,'     2022    '!$A$1:$AC$1,0))</f>
        <v>1008-F4-69249672</v>
      </c>
      <c r="AB36" s="153" t="str">
        <f>INDEX('     2022    '!$A$1:$AC$1563,MATCH($D36,'     2022    '!$D$1:$D$1794,0),MATCH(AB$1,'     2022    '!$A$1:$AC$1,0))</f>
        <v>GB/HSE-350962</v>
      </c>
      <c r="AC36" s="153" t="str">
        <f>INDEX('     2022    '!$A$1:$AC$1563,MATCH($D36,'     2022    '!$D$1:$D$1794,0),MATCH(AC$1,'     2022    '!$A$1:$AC$1,0))</f>
        <v>7/29/2030</v>
      </c>
    </row>
    <row r="37" spans="1:29" ht="15.75">
      <c r="A37" s="80">
        <f t="shared" si="0"/>
        <v>34</v>
      </c>
      <c r="B37" s="68" t="str">
        <f>INDEX('     2022    '!B$2:B$1794,MATCH(D37,'     2022    '!D$2:D$1794,0))</f>
        <v/>
      </c>
      <c r="C37" s="204" t="str">
        <f>INDEX('     2022    '!C$2:C$1794,MATCH(D37,'     2022    '!D$2:D$1794,0))</f>
        <v>Cake - 25s</v>
      </c>
      <c r="D37" s="212" t="str">
        <f>INDEX('     2022    '!D:D,MATCH(A37,'     2022    '!AL:AL,0))</f>
        <v>CC0575</v>
      </c>
      <c r="E37" s="213" t="str">
        <f>INDEX('     2022    '!$A$1:$AC$1563,MATCH($D37,'     2022    '!$D$1:$D$1794,0),MATCH(E$1,'     2022    '!$A$1:$AC$1,0))</f>
        <v>25s. Red tail, split white &amp; red horse tail</v>
      </c>
      <c r="F37" s="206" t="str">
        <f>IFERROR(IF(LEFT(INDEX('     2022    '!AD$2:AD$1794,MATCH(D37,'     2022    '!D$2:D$1794,0)),4)="http",HYPERLINK(INDEX('     2022    '!AD$2:AD$1794,MATCH(D37,'     2022    '!D$2:D$1794,0)),"Video"),""),"")</f>
        <v>Video</v>
      </c>
      <c r="G37" s="207">
        <f>INDEX('     2022    '!$A$1:$AC$1563,MATCH($D37,'     2022    '!$D$1:$D$1794,0),MATCH(G$1,'     2022    '!$A$1:$AC$1,0))</f>
        <v>38</v>
      </c>
      <c r="H37" s="150"/>
      <c r="I37" s="152">
        <f>INDEX('     2022    '!$A$1:$AC$1563,MATCH($D37,'     2022    '!$D$1:$D$1794,0),MATCH(I$1,'     2022    '!$A$1:$AC$1,0))</f>
        <v>54.77</v>
      </c>
      <c r="J37" s="150"/>
      <c r="K37" s="151">
        <f t="shared" si="1"/>
        <v>15.474933359821172</v>
      </c>
      <c r="L37" s="152">
        <f>INDEX('     2022    '!$A$1:$AC$1563,MATCH($D37,'     2022    '!$D$1:$D$1794,0),MATCH(L$1,'     2022    '!$A$1:$AC$1,0))</f>
        <v>56.328757429749068</v>
      </c>
      <c r="M37" s="152">
        <f>INDEX('     2022    '!$A$1:$AC$1563,MATCH($D37,'     2022    '!$D$1:$D$1794,0),MATCH(M$1,'     2022    '!$A$1:$AC$1,0))</f>
        <v>61.899733439284688</v>
      </c>
      <c r="N37" s="153" t="str">
        <f>INDEX('     2022    '!$A$1:$AC$1563,MATCH($D37,'     2022    '!$D$1:$D$1794,0),MATCH(N$1,'     2022    '!$A$1:$AC$1,0))</f>
        <v>30mm</v>
      </c>
      <c r="O37" s="154">
        <f>INDEX('     2022    '!$A$1:$AC$1563,MATCH($D37,'     2022    '!$D$1:$D$1794,0),MATCH(O$1,'     2022    '!$A$1:$AC$1,0))</f>
        <v>4</v>
      </c>
      <c r="P37" s="153">
        <f>INDEX('     2022    '!$A$1:$AC$1563,MATCH($D37,'     2022    '!$D$1:$D$1794,0),MATCH(P$1,'     2022    '!$A$1:$AC$1,0))</f>
        <v>25</v>
      </c>
      <c r="Q37" s="153" t="str">
        <f>INDEX('     2022    '!$A$1:$AC$1563,MATCH($D37,'     2022    '!$D$1:$D$1794,0),MATCH(Q$1,'     2022    '!$A$1:$AC$1,0))</f>
        <v>Yes</v>
      </c>
      <c r="R37" s="155">
        <f>INDEX('     2022    '!$A$1:$AC$1563,MATCH($D37,'     2022    '!$D$1:$D$1794,0),MATCH(R$1,'     2022    '!$A$1:$AC$1,0))</f>
        <v>16</v>
      </c>
      <c r="S37" s="155">
        <f>INDEX('     2022    '!$A$1:$AC$1563,MATCH($D37,'     2022    '!$D$1:$D$1794,0),MATCH(S$1,'     2022    '!$A$1:$AC$1,0))</f>
        <v>2.2000000000000002</v>
      </c>
      <c r="T37" s="155">
        <f>INDEX('     2022    '!$A$1:$AC$1563,MATCH($D37,'     2022    '!$D$1:$D$1794,0),MATCH(T$1,'     2022    '!$A$1:$AC$1,0))</f>
        <v>0.3</v>
      </c>
      <c r="U37" s="154" t="str">
        <f>INDEX('     2022    '!$A$1:$AC$1563,MATCH($D37,'     2022    '!$D$1:$D$1794,0),MATCH(U$1,'     2022    '!$A$1:$AC$1,0))</f>
        <v>1.4G</v>
      </c>
      <c r="V37" s="153" t="str">
        <f>INDEX('     2022    '!$A$1:$AC$1563,MATCH($D37,'     2022    '!$D$1:$D$1794,0),MATCH(V$1,'     2022    '!$A$1:$AC$1,0))</f>
        <v>UN0336</v>
      </c>
      <c r="W37" s="153" t="str">
        <f>INDEX('     2022    '!$A$1:$AC$1563,MATCH($D37,'     2022    '!$D$1:$D$1794,0),MATCH(W$1,'     2022    '!$A$1:$AC$1,0))</f>
        <v>F4</v>
      </c>
      <c r="X37" s="151" t="str">
        <f>INDEX('     2022    '!$A$1:$AC$1563,MATCH($D37,'     2022    '!$D$1:$D$1794,0),MATCH(X$1,'     2022    '!$A$1:$AC$1,0))</f>
        <v/>
      </c>
      <c r="Y37" s="151" t="str">
        <f>INDEX('     2022    '!$A$1:$AC$1563,MATCH($D37,'     2022    '!$D$1:$D$1794,0),MATCH(Y$1,'     2022    '!$A$1:$AC$1,0))</f>
        <v/>
      </c>
      <c r="Z37" s="156">
        <f>INDEX('     2022    '!$A$1:$AC$1563,MATCH($D37,'     2022    '!$D$1:$D$1794,0),MATCH(Z$1,'     2022    '!$A$1:$AC$1,0))</f>
        <v>3.95E-2</v>
      </c>
      <c r="AA37" s="153" t="str">
        <f>INDEX('     2022    '!$A$1:$AC$1563,MATCH($D37,'     2022    '!$D$1:$D$1794,0),MATCH(AA$1,'     2022    '!$A$1:$AC$1,0))</f>
        <v>1008-F4-69249672</v>
      </c>
      <c r="AB37" s="153" t="str">
        <f>INDEX('     2022    '!$A$1:$AC$1563,MATCH($D37,'     2022    '!$D$1:$D$1794,0),MATCH(AB$1,'     2022    '!$A$1:$AC$1,0))</f>
        <v>GB/HSE-350964</v>
      </c>
      <c r="AC37" s="153" t="str">
        <f>INDEX('     2022    '!$A$1:$AC$1563,MATCH($D37,'     2022    '!$D$1:$D$1794,0),MATCH(AC$1,'     2022    '!$A$1:$AC$1,0))</f>
        <v>7/29/2030</v>
      </c>
    </row>
    <row r="38" spans="1:29" ht="15.75">
      <c r="A38" s="80">
        <f t="shared" si="0"/>
        <v>35</v>
      </c>
      <c r="B38" s="68" t="str">
        <f>INDEX('     2022    '!B$2:B$1794,MATCH(D38,'     2022    '!D$2:D$1794,0))</f>
        <v/>
      </c>
      <c r="C38" s="204" t="str">
        <f>INDEX('     2022    '!C$2:C$1794,MATCH(D38,'     2022    '!D$2:D$1794,0))</f>
        <v>Cake - 25s</v>
      </c>
      <c r="D38" s="212" t="str">
        <f>INDEX('     2022    '!D:D,MATCH(A38,'     2022    '!AL:AL,0))</f>
        <v>CC0574</v>
      </c>
      <c r="E38" s="213" t="str">
        <f>INDEX('     2022    '!$A$1:$AC$1563,MATCH($D38,'     2022    '!$D$1:$D$1794,0),MATCH(E$1,'     2022    '!$A$1:$AC$1,0))</f>
        <v>25s. Gold horse tail with blue tail</v>
      </c>
      <c r="F38" s="206" t="str">
        <f>IFERROR(IF(LEFT(INDEX('     2022    '!AD$2:AD$1794,MATCH(D38,'     2022    '!D$2:D$1794,0)),4)="http",HYPERLINK(INDEX('     2022    '!AD$2:AD$1794,MATCH(D38,'     2022    '!D$2:D$1794,0)),"Video"),""),"")</f>
        <v>Video</v>
      </c>
      <c r="G38" s="207">
        <f>INDEX('     2022    '!$A$1:$AC$1563,MATCH($D38,'     2022    '!$D$1:$D$1794,0),MATCH(G$1,'     2022    '!$A$1:$AC$1,0))</f>
        <v>18</v>
      </c>
      <c r="H38" s="150"/>
      <c r="I38" s="152">
        <f>INDEX('     2022    '!$A$1:$AC$1563,MATCH($D38,'     2022    '!$D$1:$D$1794,0),MATCH(I$1,'     2022    '!$A$1:$AC$1,0))</f>
        <v>55.88</v>
      </c>
      <c r="J38" s="150"/>
      <c r="K38" s="151">
        <f t="shared" si="1"/>
        <v>15.506029481920876</v>
      </c>
      <c r="L38" s="152">
        <f>INDEX('     2022    '!$A$1:$AC$1563,MATCH($D38,'     2022    '!$D$1:$D$1794,0),MATCH(L$1,'     2022    '!$A$1:$AC$1,0))</f>
        <v>56.441947314191992</v>
      </c>
      <c r="M38" s="152">
        <f>INDEX('     2022    '!$A$1:$AC$1563,MATCH($D38,'     2022    '!$D$1:$D$1794,0),MATCH(M$1,'     2022    '!$A$1:$AC$1,0))</f>
        <v>62.024117927683506</v>
      </c>
      <c r="N38" s="153" t="str">
        <f>INDEX('     2022    '!$A$1:$AC$1563,MATCH($D38,'     2022    '!$D$1:$D$1794,0),MATCH(N$1,'     2022    '!$A$1:$AC$1,0))</f>
        <v>30mm</v>
      </c>
      <c r="O38" s="154">
        <f>INDEX('     2022    '!$A$1:$AC$1563,MATCH($D38,'     2022    '!$D$1:$D$1794,0),MATCH(O$1,'     2022    '!$A$1:$AC$1,0))</f>
        <v>4</v>
      </c>
      <c r="P38" s="153">
        <f>INDEX('     2022    '!$A$1:$AC$1563,MATCH($D38,'     2022    '!$D$1:$D$1794,0),MATCH(P$1,'     2022    '!$A$1:$AC$1,0))</f>
        <v>29</v>
      </c>
      <c r="Q38" s="153" t="str">
        <f>INDEX('     2022    '!$A$1:$AC$1563,MATCH($D38,'     2022    '!$D$1:$D$1794,0),MATCH(Q$1,'     2022    '!$A$1:$AC$1,0))</f>
        <v>Yes</v>
      </c>
      <c r="R38" s="155">
        <f>INDEX('     2022    '!$A$1:$AC$1563,MATCH($D38,'     2022    '!$D$1:$D$1794,0),MATCH(R$1,'     2022    '!$A$1:$AC$1,0))</f>
        <v>16</v>
      </c>
      <c r="S38" s="155">
        <f>INDEX('     2022    '!$A$1:$AC$1563,MATCH($D38,'     2022    '!$D$1:$D$1794,0),MATCH(S$1,'     2022    '!$A$1:$AC$1,0))</f>
        <v>2.2000000000000002</v>
      </c>
      <c r="T38" s="155">
        <f>INDEX('     2022    '!$A$1:$AC$1563,MATCH($D38,'     2022    '!$D$1:$D$1794,0),MATCH(T$1,'     2022    '!$A$1:$AC$1,0))</f>
        <v>0.3</v>
      </c>
      <c r="U38" s="154" t="str">
        <f>INDEX('     2022    '!$A$1:$AC$1563,MATCH($D38,'     2022    '!$D$1:$D$1794,0),MATCH(U$1,'     2022    '!$A$1:$AC$1,0))</f>
        <v>1.4G</v>
      </c>
      <c r="V38" s="153" t="str">
        <f>INDEX('     2022    '!$A$1:$AC$1563,MATCH($D38,'     2022    '!$D$1:$D$1794,0),MATCH(V$1,'     2022    '!$A$1:$AC$1,0))</f>
        <v>UN0336</v>
      </c>
      <c r="W38" s="153" t="str">
        <f>INDEX('     2022    '!$A$1:$AC$1563,MATCH($D38,'     2022    '!$D$1:$D$1794,0),MATCH(W$1,'     2022    '!$A$1:$AC$1,0))</f>
        <v>F4</v>
      </c>
      <c r="X38" s="151" t="str">
        <f>INDEX('     2022    '!$A$1:$AC$1563,MATCH($D38,'     2022    '!$D$1:$D$1794,0),MATCH(X$1,'     2022    '!$A$1:$AC$1,0))</f>
        <v/>
      </c>
      <c r="Y38" s="151" t="str">
        <f>INDEX('     2022    '!$A$1:$AC$1563,MATCH($D38,'     2022    '!$D$1:$D$1794,0),MATCH(Y$1,'     2022    '!$A$1:$AC$1,0))</f>
        <v/>
      </c>
      <c r="Z38" s="156">
        <f>INDEX('     2022    '!$A$1:$AC$1563,MATCH($D38,'     2022    '!$D$1:$D$1794,0),MATCH(Z$1,'     2022    '!$A$1:$AC$1,0))</f>
        <v>3.95E-2</v>
      </c>
      <c r="AA38" s="153" t="str">
        <f>INDEX('     2022    '!$A$1:$AC$1563,MATCH($D38,'     2022    '!$D$1:$D$1794,0),MATCH(AA$1,'     2022    '!$A$1:$AC$1,0))</f>
        <v>1008-F4-69249672</v>
      </c>
      <c r="AB38" s="153" t="str">
        <f>INDEX('     2022    '!$A$1:$AC$1563,MATCH($D38,'     2022    '!$D$1:$D$1794,0),MATCH(AB$1,'     2022    '!$A$1:$AC$1,0))</f>
        <v>GB/HSE-350963</v>
      </c>
      <c r="AC38" s="153" t="str">
        <f>INDEX('     2022    '!$A$1:$AC$1563,MATCH($D38,'     2022    '!$D$1:$D$1794,0),MATCH(AC$1,'     2022    '!$A$1:$AC$1,0))</f>
        <v>7/29/2030</v>
      </c>
    </row>
    <row r="39" spans="1:29" ht="15.75">
      <c r="A39" s="80">
        <f t="shared" si="0"/>
        <v>36</v>
      </c>
      <c r="B39" s="68" t="str">
        <f>INDEX('     2022    '!B$2:B$1794,MATCH(D39,'     2022    '!D$2:D$1794,0))</f>
        <v/>
      </c>
      <c r="C39" s="204" t="str">
        <f>INDEX('     2022    '!C$2:C$1794,MATCH(D39,'     2022    '!D$2:D$1794,0))</f>
        <v>Cake - 25s</v>
      </c>
      <c r="D39" s="212" t="str">
        <f>INDEX('     2022    '!D:D,MATCH(A39,'     2022    '!AL:AL,0))</f>
        <v>CC0048</v>
      </c>
      <c r="E39" s="213" t="str">
        <f>INDEX('     2022    '!$A$1:$AC$1563,MATCH($D39,'     2022    '!$D$1:$D$1794,0),MATCH(E$1,'     2022    '!$A$1:$AC$1,0))</f>
        <v>25s. Colour leaves</v>
      </c>
      <c r="F39" s="206" t="str">
        <f>IFERROR(IF(LEFT(INDEX('     2022    '!AD$2:AD$1794,MATCH(D39,'     2022    '!D$2:D$1794,0)),4)="http",HYPERLINK(INDEX('     2022    '!AD$2:AD$1794,MATCH(D39,'     2022    '!D$2:D$1794,0)),"Video"),""),"")</f>
        <v>Video</v>
      </c>
      <c r="G39" s="207">
        <f>INDEX('     2022    '!$A$1:$AC$1563,MATCH($D39,'     2022    '!$D$1:$D$1794,0),MATCH(G$1,'     2022    '!$A$1:$AC$1,0))</f>
        <v>0</v>
      </c>
      <c r="H39" s="150"/>
      <c r="I39" s="152">
        <f>INDEX('     2022    '!$A$1:$AC$1563,MATCH($D39,'     2022    '!$D$1:$D$1794,0),MATCH(I$1,'     2022    '!$A$1:$AC$1,0))</f>
        <v>56.03</v>
      </c>
      <c r="J39" s="150"/>
      <c r="K39" s="151">
        <f t="shared" si="1"/>
        <v>16.248653976801311</v>
      </c>
      <c r="L39" s="152">
        <f>INDEX('     2022    '!$A$1:$AC$1563,MATCH($D39,'     2022    '!$D$1:$D$1794,0),MATCH(L$1,'     2022    '!$A$1:$AC$1,0))</f>
        <v>59.145100475556774</v>
      </c>
      <c r="M39" s="152">
        <f>INDEX('     2022    '!$A$1:$AC$1563,MATCH($D39,'     2022    '!$D$1:$D$1794,0),MATCH(M$1,'     2022    '!$A$1:$AC$1,0))</f>
        <v>64.994615907205244</v>
      </c>
      <c r="N39" s="153" t="str">
        <f>INDEX('     2022    '!$A$1:$AC$1563,MATCH($D39,'     2022    '!$D$1:$D$1794,0),MATCH(N$1,'     2022    '!$A$1:$AC$1,0))</f>
        <v>30mm</v>
      </c>
      <c r="O39" s="154">
        <f>INDEX('     2022    '!$A$1:$AC$1563,MATCH($D39,'     2022    '!$D$1:$D$1794,0),MATCH(O$1,'     2022    '!$A$1:$AC$1,0))</f>
        <v>4</v>
      </c>
      <c r="P39" s="153">
        <f>INDEX('     2022    '!$A$1:$AC$1563,MATCH($D39,'     2022    '!$D$1:$D$1794,0),MATCH(P$1,'     2022    '!$A$1:$AC$1,0))</f>
        <v>27</v>
      </c>
      <c r="Q39" s="153" t="str">
        <f>INDEX('     2022    '!$A$1:$AC$1563,MATCH($D39,'     2022    '!$D$1:$D$1794,0),MATCH(Q$1,'     2022    '!$A$1:$AC$1,0))</f>
        <v>Yes</v>
      </c>
      <c r="R39" s="155">
        <f>INDEX('     2022    '!$A$1:$AC$1563,MATCH($D39,'     2022    '!$D$1:$D$1794,0),MATCH(R$1,'     2022    '!$A$1:$AC$1,0))</f>
        <v>16</v>
      </c>
      <c r="S39" s="155">
        <f>INDEX('     2022    '!$A$1:$AC$1563,MATCH($D39,'     2022    '!$D$1:$D$1794,0),MATCH(S$1,'     2022    '!$A$1:$AC$1,0))</f>
        <v>2.2000000000000002</v>
      </c>
      <c r="T39" s="155">
        <f>INDEX('     2022    '!$A$1:$AC$1563,MATCH($D39,'     2022    '!$D$1:$D$1794,0),MATCH(T$1,'     2022    '!$A$1:$AC$1,0))</f>
        <v>0.3</v>
      </c>
      <c r="U39" s="154" t="str">
        <f>INDEX('     2022    '!$A$1:$AC$1563,MATCH($D39,'     2022    '!$D$1:$D$1794,0),MATCH(U$1,'     2022    '!$A$1:$AC$1,0))</f>
        <v>1.4G</v>
      </c>
      <c r="V39" s="153" t="str">
        <f>INDEX('     2022    '!$A$1:$AC$1563,MATCH($D39,'     2022    '!$D$1:$D$1794,0),MATCH(V$1,'     2022    '!$A$1:$AC$1,0))</f>
        <v>UN0336</v>
      </c>
      <c r="W39" s="153" t="str">
        <f>INDEX('     2022    '!$A$1:$AC$1563,MATCH($D39,'     2022    '!$D$1:$D$1794,0),MATCH(W$1,'     2022    '!$A$1:$AC$1,0))</f>
        <v>F4</v>
      </c>
      <c r="X39" s="151" t="str">
        <f>INDEX('     2022    '!$A$1:$AC$1563,MATCH($D39,'     2022    '!$D$1:$D$1794,0),MATCH(X$1,'     2022    '!$A$1:$AC$1,0))</f>
        <v/>
      </c>
      <c r="Y39" s="151" t="str">
        <f>INDEX('     2022    '!$A$1:$AC$1563,MATCH($D39,'     2022    '!$D$1:$D$1794,0),MATCH(Y$1,'     2022    '!$A$1:$AC$1,0))</f>
        <v/>
      </c>
      <c r="Z39" s="156">
        <f>INDEX('     2022    '!$A$1:$AC$1563,MATCH($D39,'     2022    '!$D$1:$D$1794,0),MATCH(Z$1,'     2022    '!$A$1:$AC$1,0))</f>
        <v>3.95E-2</v>
      </c>
      <c r="AA39" s="153" t="str">
        <f>INDEX('     2022    '!$A$1:$AC$1563,MATCH($D39,'     2022    '!$D$1:$D$1794,0),MATCH(AA$1,'     2022    '!$A$1:$AC$1,0))</f>
        <v>1008-F4-69249672</v>
      </c>
      <c r="AB39" s="153" t="str">
        <f>INDEX('     2022    '!$A$1:$AC$1563,MATCH($D39,'     2022    '!$D$1:$D$1794,0),MATCH(AB$1,'     2022    '!$A$1:$AC$1,0))</f>
        <v>GB/HSE-324711</v>
      </c>
      <c r="AC39" s="153" t="str">
        <f>INDEX('     2022    '!$A$1:$AC$1563,MATCH($D39,'     2022    '!$D$1:$D$1794,0),MATCH(AC$1,'     2022    '!$A$1:$AC$1,0))</f>
        <v>1/6/2031</v>
      </c>
    </row>
    <row r="40" spans="1:29" ht="15.75">
      <c r="A40" s="80">
        <f t="shared" si="0"/>
        <v>37</v>
      </c>
      <c r="B40" s="68" t="str">
        <f>INDEX('     2022    '!B$2:B$1794,MATCH(D40,'     2022    '!D$2:D$1794,0))</f>
        <v/>
      </c>
      <c r="C40" s="204" t="str">
        <f>INDEX('     2022    '!C$2:C$1794,MATCH(D40,'     2022    '!D$2:D$1794,0))</f>
        <v>Cake - 25s</v>
      </c>
      <c r="D40" s="212" t="str">
        <f>INDEX('     2022    '!D:D,MATCH(A40,'     2022    '!AL:AL,0))</f>
        <v>CC0053</v>
      </c>
      <c r="E40" s="213" t="str">
        <f>INDEX('     2022    '!$A$1:$AC$1563,MATCH($D40,'     2022    '!$D$1:$D$1794,0),MATCH(E$1,'     2022    '!$A$1:$AC$1,0))</f>
        <v>25s. Blue &amp; silver fish</v>
      </c>
      <c r="F40" s="206" t="str">
        <f>IFERROR(IF(LEFT(INDEX('     2022    '!AD$2:AD$1794,MATCH(D40,'     2022    '!D$2:D$1794,0)),4)="http",HYPERLINK(INDEX('     2022    '!AD$2:AD$1794,MATCH(D40,'     2022    '!D$2:D$1794,0)),"Video"),""),"")</f>
        <v>Video</v>
      </c>
      <c r="G40" s="207">
        <f>INDEX('     2022    '!$A$1:$AC$1563,MATCH($D40,'     2022    '!$D$1:$D$1794,0),MATCH(G$1,'     2022    '!$A$1:$AC$1,0))</f>
        <v>29</v>
      </c>
      <c r="H40" s="150"/>
      <c r="I40" s="152">
        <f>INDEX('     2022    '!$A$1:$AC$1563,MATCH($D40,'     2022    '!$D$1:$D$1794,0),MATCH(I$1,'     2022    '!$A$1:$AC$1,0))</f>
        <v>57.89</v>
      </c>
      <c r="J40" s="150"/>
      <c r="K40" s="151">
        <f t="shared" si="1"/>
        <v>16.284250853415394</v>
      </c>
      <c r="L40" s="152">
        <f>INDEX('     2022    '!$A$1:$AC$1563,MATCH($D40,'     2022    '!$D$1:$D$1794,0),MATCH(L$1,'     2022    '!$A$1:$AC$1,0))</f>
        <v>59.274673106432033</v>
      </c>
      <c r="M40" s="152">
        <f>INDEX('     2022    '!$A$1:$AC$1563,MATCH($D40,'     2022    '!$D$1:$D$1794,0),MATCH(M$1,'     2022    '!$A$1:$AC$1,0))</f>
        <v>65.137003413661574</v>
      </c>
      <c r="N40" s="153" t="str">
        <f>INDEX('     2022    '!$A$1:$AC$1563,MATCH($D40,'     2022    '!$D$1:$D$1794,0),MATCH(N$1,'     2022    '!$A$1:$AC$1,0))</f>
        <v>30mm</v>
      </c>
      <c r="O40" s="154">
        <f>INDEX('     2022    '!$A$1:$AC$1563,MATCH($D40,'     2022    '!$D$1:$D$1794,0),MATCH(O$1,'     2022    '!$A$1:$AC$1,0))</f>
        <v>4</v>
      </c>
      <c r="P40" s="153">
        <f>INDEX('     2022    '!$A$1:$AC$1563,MATCH($D40,'     2022    '!$D$1:$D$1794,0),MATCH(P$1,'     2022    '!$A$1:$AC$1,0))</f>
        <v>23</v>
      </c>
      <c r="Q40" s="153" t="str">
        <f>INDEX('     2022    '!$A$1:$AC$1563,MATCH($D40,'     2022    '!$D$1:$D$1794,0),MATCH(Q$1,'     2022    '!$A$1:$AC$1,0))</f>
        <v>Yes</v>
      </c>
      <c r="R40" s="155">
        <f>INDEX('     2022    '!$A$1:$AC$1563,MATCH($D40,'     2022    '!$D$1:$D$1794,0),MATCH(R$1,'     2022    '!$A$1:$AC$1,0))</f>
        <v>17</v>
      </c>
      <c r="S40" s="155">
        <f>INDEX('     2022    '!$A$1:$AC$1563,MATCH($D40,'     2022    '!$D$1:$D$1794,0),MATCH(S$1,'     2022    '!$A$1:$AC$1,0))</f>
        <v>1.8</v>
      </c>
      <c r="T40" s="155">
        <f>INDEX('     2022    '!$A$1:$AC$1563,MATCH($D40,'     2022    '!$D$1:$D$1794,0),MATCH(T$1,'     2022    '!$A$1:$AC$1,0))</f>
        <v>0.3</v>
      </c>
      <c r="U40" s="154" t="str">
        <f>INDEX('     2022    '!$A$1:$AC$1563,MATCH($D40,'     2022    '!$D$1:$D$1794,0),MATCH(U$1,'     2022    '!$A$1:$AC$1,0))</f>
        <v>1.4G</v>
      </c>
      <c r="V40" s="153" t="str">
        <f>INDEX('     2022    '!$A$1:$AC$1563,MATCH($D40,'     2022    '!$D$1:$D$1794,0),MATCH(V$1,'     2022    '!$A$1:$AC$1,0))</f>
        <v>UN0336</v>
      </c>
      <c r="W40" s="153" t="str">
        <f>INDEX('     2022    '!$A$1:$AC$1563,MATCH($D40,'     2022    '!$D$1:$D$1794,0),MATCH(W$1,'     2022    '!$A$1:$AC$1,0))</f>
        <v>F4</v>
      </c>
      <c r="X40" s="151" t="str">
        <f>INDEX('     2022    '!$A$1:$AC$1563,MATCH($D40,'     2022    '!$D$1:$D$1794,0),MATCH(X$1,'     2022    '!$A$1:$AC$1,0))</f>
        <v/>
      </c>
      <c r="Y40" s="151" t="str">
        <f>INDEX('     2022    '!$A$1:$AC$1563,MATCH($D40,'     2022    '!$D$1:$D$1794,0),MATCH(Y$1,'     2022    '!$A$1:$AC$1,0))</f>
        <v/>
      </c>
      <c r="Z40" s="156">
        <f>INDEX('     2022    '!$A$1:$AC$1563,MATCH($D40,'     2022    '!$D$1:$D$1794,0),MATCH(Z$1,'     2022    '!$A$1:$AC$1,0))</f>
        <v>3.95E-2</v>
      </c>
      <c r="AA40" s="153" t="str">
        <f>INDEX('     2022    '!$A$1:$AC$1563,MATCH($D40,'     2022    '!$D$1:$D$1794,0),MATCH(AA$1,'     2022    '!$A$1:$AC$1,0))</f>
        <v>1008-F4-69249672</v>
      </c>
      <c r="AB40" s="153" t="str">
        <f>INDEX('     2022    '!$A$1:$AC$1563,MATCH($D40,'     2022    '!$D$1:$D$1794,0),MATCH(AB$1,'     2022    '!$A$1:$AC$1,0))</f>
        <v>GB/HSE-324712</v>
      </c>
      <c r="AC40" s="153" t="str">
        <f>INDEX('     2022    '!$A$1:$AC$1563,MATCH($D40,'     2022    '!$D$1:$D$1794,0),MATCH(AC$1,'     2022    '!$A$1:$AC$1,0))</f>
        <v>1/6/2031</v>
      </c>
    </row>
    <row r="41" spans="1:29" ht="15.75">
      <c r="A41" s="80">
        <f t="shared" si="0"/>
        <v>38</v>
      </c>
      <c r="B41" s="68" t="str">
        <f>INDEX('     2022    '!B$2:B$1794,MATCH(D41,'     2022    '!D$2:D$1794,0))</f>
        <v/>
      </c>
      <c r="C41" s="204" t="str">
        <f>INDEX('     2022    '!C$2:C$1794,MATCH(D41,'     2022    '!D$2:D$1794,0))</f>
        <v>Cake - 25s Fan</v>
      </c>
      <c r="D41" s="212" t="str">
        <f>INDEX('     2022    '!D:D,MATCH(A41,'     2022    '!AL:AL,0))</f>
        <v>CC0769</v>
      </c>
      <c r="E41" s="213" t="str">
        <f>INDEX('     2022    '!$A$1:$AC$1563,MATCH($D41,'     2022    '!$D$1:$D$1794,0),MATCH(E$1,'     2022    '!$A$1:$AC$1,0))</f>
        <v>25s FAN. Blue bouquet to red strobe blue stars with silver flying chrys.</v>
      </c>
      <c r="F41" s="206" t="str">
        <f>IFERROR(IF(LEFT(INDEX('     2022    '!AD$2:AD$1794,MATCH(D41,'     2022    '!D$2:D$1794,0)),4)="http",HYPERLINK(INDEX('     2022    '!AD$2:AD$1794,MATCH(D41,'     2022    '!D$2:D$1794,0)),"Video"),""),"")</f>
        <v>Video</v>
      </c>
      <c r="G41" s="207">
        <f>INDEX('     2022    '!$A$1:$AC$1563,MATCH($D41,'     2022    '!$D$1:$D$1794,0),MATCH(G$1,'     2022    '!$A$1:$AC$1,0))</f>
        <v>8</v>
      </c>
      <c r="H41" s="150"/>
      <c r="I41" s="152">
        <f>INDEX('     2022    '!$A$1:$AC$1563,MATCH($D41,'     2022    '!$D$1:$D$1794,0),MATCH(I$1,'     2022    '!$A$1:$AC$1,0))</f>
        <v>77.31</v>
      </c>
      <c r="J41" s="150"/>
      <c r="K41" s="151">
        <f t="shared" si="1"/>
        <v>21.868572860197858</v>
      </c>
      <c r="L41" s="152">
        <f>INDEX('     2022    '!$A$1:$AC$1563,MATCH($D41,'     2022    '!$D$1:$D$1794,0),MATCH(L$1,'     2022    '!$A$1:$AC$1,0))</f>
        <v>79.601605211120201</v>
      </c>
      <c r="M41" s="152">
        <f>INDEX('     2022    '!$A$1:$AC$1563,MATCH($D41,'     2022    '!$D$1:$D$1794,0),MATCH(M$1,'     2022    '!$A$1:$AC$1,0))</f>
        <v>87.474291440791433</v>
      </c>
      <c r="N41" s="153" t="str">
        <f>INDEX('     2022    '!$A$1:$AC$1563,MATCH($D41,'     2022    '!$D$1:$D$1794,0),MATCH(N$1,'     2022    '!$A$1:$AC$1,0))</f>
        <v>30mm</v>
      </c>
      <c r="O41" s="154">
        <f>INDEX('     2022    '!$A$1:$AC$1563,MATCH($D41,'     2022    '!$D$1:$D$1794,0),MATCH(O$1,'     2022    '!$A$1:$AC$1,0))</f>
        <v>4</v>
      </c>
      <c r="P41" s="153">
        <f>INDEX('     2022    '!$A$1:$AC$1563,MATCH($D41,'     2022    '!$D$1:$D$1794,0),MATCH(P$1,'     2022    '!$A$1:$AC$1,0))</f>
        <v>20</v>
      </c>
      <c r="Q41" s="153" t="str">
        <f>INDEX('     2022    '!$A$1:$AC$1563,MATCH($D41,'     2022    '!$D$1:$D$1794,0),MATCH(Q$1,'     2022    '!$A$1:$AC$1,0))</f>
        <v>Yes</v>
      </c>
      <c r="R41" s="155">
        <f>INDEX('     2022    '!$A$1:$AC$1563,MATCH($D41,'     2022    '!$D$1:$D$1794,0),MATCH(R$1,'     2022    '!$A$1:$AC$1,0))</f>
        <v>15</v>
      </c>
      <c r="S41" s="155">
        <f>INDEX('     2022    '!$A$1:$AC$1563,MATCH($D41,'     2022    '!$D$1:$D$1794,0),MATCH(S$1,'     2022    '!$A$1:$AC$1,0))</f>
        <v>1.7</v>
      </c>
      <c r="T41" s="155">
        <f>INDEX('     2022    '!$A$1:$AC$1563,MATCH($D41,'     2022    '!$D$1:$D$1794,0),MATCH(T$1,'     2022    '!$A$1:$AC$1,0))</f>
        <v>0.3</v>
      </c>
      <c r="U41" s="154" t="str">
        <f>INDEX('     2022    '!$A$1:$AC$1563,MATCH($D41,'     2022    '!$D$1:$D$1794,0),MATCH(U$1,'     2022    '!$A$1:$AC$1,0))</f>
        <v>1.4G</v>
      </c>
      <c r="V41" s="153" t="str">
        <f>INDEX('     2022    '!$A$1:$AC$1563,MATCH($D41,'     2022    '!$D$1:$D$1794,0),MATCH(V$1,'     2022    '!$A$1:$AC$1,0))</f>
        <v>UN0336</v>
      </c>
      <c r="W41" s="153" t="str">
        <f>INDEX('     2022    '!$A$1:$AC$1563,MATCH($D41,'     2022    '!$D$1:$D$1794,0),MATCH(W$1,'     2022    '!$A$1:$AC$1,0))</f>
        <v>F4</v>
      </c>
      <c r="X41" s="151" t="str">
        <f>INDEX('     2022    '!$A$1:$AC$1563,MATCH($D41,'     2022    '!$D$1:$D$1794,0),MATCH(X$1,'     2022    '!$A$1:$AC$1,0))</f>
        <v/>
      </c>
      <c r="Y41" s="151" t="str">
        <f>INDEX('     2022    '!$A$1:$AC$1563,MATCH($D41,'     2022    '!$D$1:$D$1794,0),MATCH(Y$1,'     2022    '!$A$1:$AC$1,0))</f>
        <v/>
      </c>
      <c r="Z41" s="156">
        <f>INDEX('     2022    '!$A$1:$AC$1563,MATCH($D41,'     2022    '!$D$1:$D$1794,0),MATCH(Z$1,'     2022    '!$A$1:$AC$1,0))</f>
        <v>5.8599999999999999E-2</v>
      </c>
      <c r="AA41" s="153" t="str">
        <f>INDEX('     2022    '!$A$1:$AC$1563,MATCH($D41,'     2022    '!$D$1:$D$1794,0),MATCH(AA$1,'     2022    '!$A$1:$AC$1,0))</f>
        <v>1008-F4-69249672</v>
      </c>
      <c r="AB41" s="153" t="str">
        <f>INDEX('     2022    '!$A$1:$AC$1563,MATCH($D41,'     2022    '!$D$1:$D$1794,0),MATCH(AB$1,'     2022    '!$A$1:$AC$1,0))</f>
        <v>GB/HSE-352807</v>
      </c>
      <c r="AC41" s="153" t="str">
        <f>INDEX('     2022    '!$A$1:$AC$1563,MATCH($D41,'     2022    '!$D$1:$D$1794,0),MATCH(AC$1,'     2022    '!$A$1:$AC$1,0))</f>
        <v>6/28/2026</v>
      </c>
    </row>
    <row r="42" spans="1:29" ht="15.75">
      <c r="A42" s="80">
        <f t="shared" si="0"/>
        <v>39</v>
      </c>
      <c r="B42" s="68" t="str">
        <f>INDEX('     2022    '!B$2:B$1794,MATCH(D42,'     2022    '!D$2:D$1794,0))</f>
        <v/>
      </c>
      <c r="C42" s="204" t="str">
        <f>INDEX('     2022    '!C$2:C$1794,MATCH(D42,'     2022    '!D$2:D$1794,0))</f>
        <v>Cake - 25s Fan</v>
      </c>
      <c r="D42" s="212" t="str">
        <f>INDEX('     2022    '!D:D,MATCH(A42,'     2022    '!AL:AL,0))</f>
        <v>CC0765</v>
      </c>
      <c r="E42" s="213" t="str">
        <f>INDEX('     2022    '!$A$1:$AC$1563,MATCH($D42,'     2022    '!$D$1:$D$1794,0),MATCH(E$1,'     2022    '!$A$1:$AC$1,0))</f>
        <v>25s FAN. Blue tail to brocade horse tail.</v>
      </c>
      <c r="F42" s="206" t="str">
        <f>IFERROR(IF(LEFT(INDEX('     2022    '!AD$2:AD$1794,MATCH(D42,'     2022    '!D$2:D$1794,0)),4)="http",HYPERLINK(INDEX('     2022    '!AD$2:AD$1794,MATCH(D42,'     2022    '!D$2:D$1794,0)),"Video"),""),"")</f>
        <v>Video</v>
      </c>
      <c r="G42" s="207">
        <f>INDEX('     2022    '!$A$1:$AC$1563,MATCH($D42,'     2022    '!$D$1:$D$1794,0),MATCH(G$1,'     2022    '!$A$1:$AC$1,0))</f>
        <v>0</v>
      </c>
      <c r="H42" s="150"/>
      <c r="I42" s="152">
        <f>INDEX('     2022    '!$A$1:$AC$1563,MATCH($D42,'     2022    '!$D$1:$D$1794,0),MATCH(I$1,'     2022    '!$A$1:$AC$1,0))</f>
        <v>74.41</v>
      </c>
      <c r="J42" s="150"/>
      <c r="K42" s="151">
        <f t="shared" si="1"/>
        <v>21.13208575783711</v>
      </c>
      <c r="L42" s="152">
        <f>INDEX('     2022    '!$A$1:$AC$1563,MATCH($D42,'     2022    '!$D$1:$D$1794,0),MATCH(L$1,'     2022    '!$A$1:$AC$1,0))</f>
        <v>76.920792158527078</v>
      </c>
      <c r="M42" s="152">
        <f>INDEX('     2022    '!$A$1:$AC$1563,MATCH($D42,'     2022    '!$D$1:$D$1794,0),MATCH(M$1,'     2022    '!$A$1:$AC$1,0))</f>
        <v>84.528343031348442</v>
      </c>
      <c r="N42" s="153" t="str">
        <f>INDEX('     2022    '!$A$1:$AC$1563,MATCH($D42,'     2022    '!$D$1:$D$1794,0),MATCH(N$1,'     2022    '!$A$1:$AC$1,0))</f>
        <v>30mm</v>
      </c>
      <c r="O42" s="154">
        <f>INDEX('     2022    '!$A$1:$AC$1563,MATCH($D42,'     2022    '!$D$1:$D$1794,0),MATCH(O$1,'     2022    '!$A$1:$AC$1,0))</f>
        <v>4</v>
      </c>
      <c r="P42" s="153">
        <f>INDEX('     2022    '!$A$1:$AC$1563,MATCH($D42,'     2022    '!$D$1:$D$1794,0),MATCH(P$1,'     2022    '!$A$1:$AC$1,0))</f>
        <v>24</v>
      </c>
      <c r="Q42" s="153" t="str">
        <f>INDEX('     2022    '!$A$1:$AC$1563,MATCH($D42,'     2022    '!$D$1:$D$1794,0),MATCH(Q$1,'     2022    '!$A$1:$AC$1,0))</f>
        <v>Yes</v>
      </c>
      <c r="R42" s="155">
        <f>INDEX('     2022    '!$A$1:$AC$1563,MATCH($D42,'     2022    '!$D$1:$D$1794,0),MATCH(R$1,'     2022    '!$A$1:$AC$1,0))</f>
        <v>15</v>
      </c>
      <c r="S42" s="155">
        <f>INDEX('     2022    '!$A$1:$AC$1563,MATCH($D42,'     2022    '!$D$1:$D$1794,0),MATCH(S$1,'     2022    '!$A$1:$AC$1,0))</f>
        <v>2</v>
      </c>
      <c r="T42" s="155">
        <f>INDEX('     2022    '!$A$1:$AC$1563,MATCH($D42,'     2022    '!$D$1:$D$1794,0),MATCH(T$1,'     2022    '!$A$1:$AC$1,0))</f>
        <v>0.3</v>
      </c>
      <c r="U42" s="154" t="str">
        <f>INDEX('     2022    '!$A$1:$AC$1563,MATCH($D42,'     2022    '!$D$1:$D$1794,0),MATCH(U$1,'     2022    '!$A$1:$AC$1,0))</f>
        <v>1.4G</v>
      </c>
      <c r="V42" s="153" t="str">
        <f>INDEX('     2022    '!$A$1:$AC$1563,MATCH($D42,'     2022    '!$D$1:$D$1794,0),MATCH(V$1,'     2022    '!$A$1:$AC$1,0))</f>
        <v>UN0336</v>
      </c>
      <c r="W42" s="153" t="str">
        <f>INDEX('     2022    '!$A$1:$AC$1563,MATCH($D42,'     2022    '!$D$1:$D$1794,0),MATCH(W$1,'     2022    '!$A$1:$AC$1,0))</f>
        <v>F4</v>
      </c>
      <c r="X42" s="151" t="str">
        <f>INDEX('     2022    '!$A$1:$AC$1563,MATCH($D42,'     2022    '!$D$1:$D$1794,0),MATCH(X$1,'     2022    '!$A$1:$AC$1,0))</f>
        <v/>
      </c>
      <c r="Y42" s="151" t="str">
        <f>INDEX('     2022    '!$A$1:$AC$1563,MATCH($D42,'     2022    '!$D$1:$D$1794,0),MATCH(Y$1,'     2022    '!$A$1:$AC$1,0))</f>
        <v/>
      </c>
      <c r="Z42" s="156">
        <f>INDEX('     2022    '!$A$1:$AC$1563,MATCH($D42,'     2022    '!$D$1:$D$1794,0),MATCH(Z$1,'     2022    '!$A$1:$AC$1,0))</f>
        <v>5.8599999999999999E-2</v>
      </c>
      <c r="AA42" s="153" t="str">
        <f>INDEX('     2022    '!$A$1:$AC$1563,MATCH($D42,'     2022    '!$D$1:$D$1794,0),MATCH(AA$1,'     2022    '!$A$1:$AC$1,0))</f>
        <v>1008-F4-69249672</v>
      </c>
      <c r="AB42" s="153" t="str">
        <f>INDEX('     2022    '!$A$1:$AC$1563,MATCH($D42,'     2022    '!$D$1:$D$1794,0),MATCH(AB$1,'     2022    '!$A$1:$AC$1,0))</f>
        <v>GB/HSE-352805</v>
      </c>
      <c r="AC42" s="153" t="str">
        <f>INDEX('     2022    '!$A$1:$AC$1563,MATCH($D42,'     2022    '!$D$1:$D$1794,0),MATCH(AC$1,'     2022    '!$A$1:$AC$1,0))</f>
        <v>6/28/2026</v>
      </c>
    </row>
    <row r="43" spans="1:29" ht="15.75">
      <c r="A43" s="80">
        <f t="shared" si="0"/>
        <v>40</v>
      </c>
      <c r="B43" s="68" t="str">
        <f>INDEX('     2022    '!B$2:B$1794,MATCH(D43,'     2022    '!D$2:D$1794,0))</f>
        <v/>
      </c>
      <c r="C43" s="204" t="str">
        <f>INDEX('     2022    '!C$2:C$1794,MATCH(D43,'     2022    '!D$2:D$1794,0))</f>
        <v>Cake - 25s Fan</v>
      </c>
      <c r="D43" s="212" t="str">
        <f>INDEX('     2022    '!D:D,MATCH(A43,'     2022    '!AL:AL,0))</f>
        <v>CC1349</v>
      </c>
      <c r="E43" s="213" t="str">
        <f>INDEX('     2022    '!$A$1:$AC$1563,MATCH($D43,'     2022    '!$D$1:$D$1794,0),MATCH(E$1,'     2022    '!$A$1:$AC$1,0))</f>
        <v>25s FAN. Crackling crossette with crackling tail and blue mine</v>
      </c>
      <c r="F43" s="206" t="str">
        <f>IFERROR(IF(LEFT(INDEX('     2022    '!AD$2:AD$1794,MATCH(D43,'     2022    '!D$2:D$1794,0)),4)="http",HYPERLINK(INDEX('     2022    '!AD$2:AD$1794,MATCH(D43,'     2022    '!D$2:D$1794,0)),"Video"),""),"")</f>
        <v>Video</v>
      </c>
      <c r="G43" s="207">
        <f>INDEX('     2022    '!$A$1:$AC$1563,MATCH($D43,'     2022    '!$D$1:$D$1794,0),MATCH(G$1,'     2022    '!$A$1:$AC$1,0))</f>
        <v>0</v>
      </c>
      <c r="H43" s="150"/>
      <c r="I43" s="152">
        <f>INDEX('     2022    '!$A$1:$AC$1563,MATCH($D43,'     2022    '!$D$1:$D$1794,0),MATCH(I$1,'     2022    '!$A$1:$AC$1,0))</f>
        <v>77.34</v>
      </c>
      <c r="J43" s="150"/>
      <c r="K43" s="151">
        <f t="shared" si="1"/>
        <v>15.083333333333334</v>
      </c>
      <c r="L43" s="152">
        <f>INDEX('     2022    '!$A$1:$AC$1563,MATCH($D43,'     2022    '!$D$1:$D$1794,0),MATCH(L$1,'     2022    '!$A$1:$AC$1,0))</f>
        <v>82.355000000000004</v>
      </c>
      <c r="M43" s="152">
        <f>INDEX('     2022    '!$A$1:$AC$1563,MATCH($D43,'     2022    '!$D$1:$D$1794,0),MATCH(M$1,'     2022    '!$A$1:$AC$1,0))</f>
        <v>90.5</v>
      </c>
      <c r="N43" s="153" t="str">
        <f>INDEX('     2022    '!$A$1:$AC$1563,MATCH($D43,'     2022    '!$D$1:$D$1794,0),MATCH(N$1,'     2022    '!$A$1:$AC$1,0))</f>
        <v>25mm</v>
      </c>
      <c r="O43" s="154">
        <f>INDEX('     2022    '!$A$1:$AC$1563,MATCH($D43,'     2022    '!$D$1:$D$1794,0),MATCH(O$1,'     2022    '!$A$1:$AC$1,0))</f>
        <v>6</v>
      </c>
      <c r="P43" s="153">
        <f>INDEX('     2022    '!$A$1:$AC$1563,MATCH($D43,'     2022    '!$D$1:$D$1794,0),MATCH(P$1,'     2022    '!$A$1:$AC$1,0))</f>
        <v>18</v>
      </c>
      <c r="Q43" s="153" t="str">
        <f>INDEX('     2022    '!$A$1:$AC$1563,MATCH($D43,'     2022    '!$D$1:$D$1794,0),MATCH(Q$1,'     2022    '!$A$1:$AC$1,0))</f>
        <v>No</v>
      </c>
      <c r="R43" s="155">
        <f>INDEX('     2022    '!$A$1:$AC$1563,MATCH($D43,'     2022    '!$D$1:$D$1794,0),MATCH(R$1,'     2022    '!$A$1:$AC$1,0))</f>
        <v>15</v>
      </c>
      <c r="S43" s="155">
        <f>INDEX('     2022    '!$A$1:$AC$1563,MATCH($D43,'     2022    '!$D$1:$D$1794,0),MATCH(S$1,'     2022    '!$A$1:$AC$1,0))</f>
        <v>3.12</v>
      </c>
      <c r="T43" s="155">
        <f>INDEX('     2022    '!$A$1:$AC$1563,MATCH($D43,'     2022    '!$D$1:$D$1794,0),MATCH(T$1,'     2022    '!$A$1:$AC$1,0))</f>
        <v>0.3</v>
      </c>
      <c r="U43" s="154" t="str">
        <f>INDEX('     2022    '!$A$1:$AC$1563,MATCH($D43,'     2022    '!$D$1:$D$1794,0),MATCH(U$1,'     2022    '!$A$1:$AC$1,0))</f>
        <v>1.4G</v>
      </c>
      <c r="V43" s="153" t="str">
        <f>INDEX('     2022    '!$A$1:$AC$1563,MATCH($D43,'     2022    '!$D$1:$D$1794,0),MATCH(V$1,'     2022    '!$A$1:$AC$1,0))</f>
        <v>UN0336</v>
      </c>
      <c r="W43" s="153" t="str">
        <f>INDEX('     2022    '!$A$1:$AC$1563,MATCH($D43,'     2022    '!$D$1:$D$1794,0),MATCH(W$1,'     2022    '!$A$1:$AC$1,0))</f>
        <v>F4</v>
      </c>
      <c r="X43" s="151" t="str">
        <f>INDEX('     2022    '!$A$1:$AC$1563,MATCH($D43,'     2022    '!$D$1:$D$1794,0),MATCH(X$1,'     2022    '!$A$1:$AC$1,0))</f>
        <v/>
      </c>
      <c r="Y43" s="151" t="str">
        <f>INDEX('     2022    '!$A$1:$AC$1563,MATCH($D43,'     2022    '!$D$1:$D$1794,0),MATCH(Y$1,'     2022    '!$A$1:$AC$1,0))</f>
        <v/>
      </c>
      <c r="Z43" s="156">
        <f>INDEX('     2022    '!$A$1:$AC$1563,MATCH($D43,'     2022    '!$D$1:$D$1794,0),MATCH(Z$1,'     2022    '!$A$1:$AC$1,0))</f>
        <v>5.4399999999999997E-2</v>
      </c>
      <c r="AA43" s="153" t="str">
        <f>INDEX('     2022    '!$A$1:$AC$1563,MATCH($D43,'     2022    '!$D$1:$D$1794,0),MATCH(AA$1,'     2022    '!$A$1:$AC$1,0))</f>
        <v>1008-F4-69256026</v>
      </c>
      <c r="AB43" s="153" t="str">
        <f>INDEX('     2022    '!$A$1:$AC$1563,MATCH($D43,'     2022    '!$D$1:$D$1794,0),MATCH(AB$1,'     2022    '!$A$1:$AC$1,0))</f>
        <v>GB/HSE-358651</v>
      </c>
      <c r="AC43" s="153" t="str">
        <f>INDEX('     2022    '!$A$1:$AC$1563,MATCH($D43,'     2022    '!$D$1:$D$1794,0),MATCH(AC$1,'     2022    '!$A$1:$AC$1,0))</f>
        <v>8/15/2028</v>
      </c>
    </row>
    <row r="44" spans="1:29" ht="15.75">
      <c r="A44" s="80">
        <f t="shared" si="0"/>
        <v>41</v>
      </c>
      <c r="B44" s="68" t="str">
        <f>INDEX('     2022    '!B$2:B$1794,MATCH(D44,'     2022    '!D$2:D$1794,0))</f>
        <v/>
      </c>
      <c r="C44" s="204" t="str">
        <f>INDEX('     2022    '!C$2:C$1794,MATCH(D44,'     2022    '!D$2:D$1794,0))</f>
        <v>Cake - 25s Fan</v>
      </c>
      <c r="D44" s="212" t="str">
        <f>INDEX('     2022    '!D:D,MATCH(A44,'     2022    '!AL:AL,0))</f>
        <v>CC1350</v>
      </c>
      <c r="E44" s="213" t="str">
        <f>INDEX('     2022    '!$A$1:$AC$1563,MATCH($D44,'     2022    '!$D$1:$D$1794,0),MATCH(E$1,'     2022    '!$A$1:$AC$1,0))</f>
        <v>25s FAN. Glitter crossette glitter tail pink mine</v>
      </c>
      <c r="F44" s="206" t="str">
        <f>IFERROR(IF(LEFT(INDEX('     2022    '!AD$2:AD$1794,MATCH(D44,'     2022    '!D$2:D$1794,0)),4)="http",HYPERLINK(INDEX('     2022    '!AD$2:AD$1794,MATCH(D44,'     2022    '!D$2:D$1794,0)),"Video"),""),"")</f>
        <v>Video</v>
      </c>
      <c r="G44" s="207">
        <f>INDEX('     2022    '!$A$1:$AC$1563,MATCH($D44,'     2022    '!$D$1:$D$1794,0),MATCH(G$1,'     2022    '!$A$1:$AC$1,0))</f>
        <v>7</v>
      </c>
      <c r="H44" s="150"/>
      <c r="I44" s="152">
        <f>INDEX('     2022    '!$A$1:$AC$1563,MATCH($D44,'     2022    '!$D$1:$D$1794,0),MATCH(I$1,'     2022    '!$A$1:$AC$1,0))</f>
        <v>77.34</v>
      </c>
      <c r="J44" s="150"/>
      <c r="K44" s="151">
        <f t="shared" si="1"/>
        <v>14.85303318198379</v>
      </c>
      <c r="L44" s="152">
        <f>INDEX('     2022    '!$A$1:$AC$1563,MATCH($D44,'     2022    '!$D$1:$D$1794,0),MATCH(L$1,'     2022    '!$A$1:$AC$1,0))</f>
        <v>81.09756117363149</v>
      </c>
      <c r="M44" s="152">
        <f>INDEX('     2022    '!$A$1:$AC$1563,MATCH($D44,'     2022    '!$D$1:$D$1794,0),MATCH(M$1,'     2022    '!$A$1:$AC$1,0))</f>
        <v>89.118199091902738</v>
      </c>
      <c r="N44" s="153" t="str">
        <f>INDEX('     2022    '!$A$1:$AC$1563,MATCH($D44,'     2022    '!$D$1:$D$1794,0),MATCH(N$1,'     2022    '!$A$1:$AC$1,0))</f>
        <v>25mm</v>
      </c>
      <c r="O44" s="154">
        <f>INDEX('     2022    '!$A$1:$AC$1563,MATCH($D44,'     2022    '!$D$1:$D$1794,0),MATCH(O$1,'     2022    '!$A$1:$AC$1,0))</f>
        <v>6</v>
      </c>
      <c r="P44" s="153">
        <f>INDEX('     2022    '!$A$1:$AC$1563,MATCH($D44,'     2022    '!$D$1:$D$1794,0),MATCH(P$1,'     2022    '!$A$1:$AC$1,0))</f>
        <v>18</v>
      </c>
      <c r="Q44" s="153" t="str">
        <f>INDEX('     2022    '!$A$1:$AC$1563,MATCH($D44,'     2022    '!$D$1:$D$1794,0),MATCH(Q$1,'     2022    '!$A$1:$AC$1,0))</f>
        <v>No</v>
      </c>
      <c r="R44" s="155">
        <f>INDEX('     2022    '!$A$1:$AC$1563,MATCH($D44,'     2022    '!$D$1:$D$1794,0),MATCH(R$1,'     2022    '!$A$1:$AC$1,0))</f>
        <v>15</v>
      </c>
      <c r="S44" s="155">
        <f>INDEX('     2022    '!$A$1:$AC$1563,MATCH($D44,'     2022    '!$D$1:$D$1794,0),MATCH(S$1,'     2022    '!$A$1:$AC$1,0))</f>
        <v>3.12</v>
      </c>
      <c r="T44" s="155">
        <f>INDEX('     2022    '!$A$1:$AC$1563,MATCH($D44,'     2022    '!$D$1:$D$1794,0),MATCH(T$1,'     2022    '!$A$1:$AC$1,0))</f>
        <v>0.3</v>
      </c>
      <c r="U44" s="154" t="str">
        <f>INDEX('     2022    '!$A$1:$AC$1563,MATCH($D44,'     2022    '!$D$1:$D$1794,0),MATCH(U$1,'     2022    '!$A$1:$AC$1,0))</f>
        <v>1.4G</v>
      </c>
      <c r="V44" s="153" t="str">
        <f>INDEX('     2022    '!$A$1:$AC$1563,MATCH($D44,'     2022    '!$D$1:$D$1794,0),MATCH(V$1,'     2022    '!$A$1:$AC$1,0))</f>
        <v>UN0336</v>
      </c>
      <c r="W44" s="153" t="str">
        <f>INDEX('     2022    '!$A$1:$AC$1563,MATCH($D44,'     2022    '!$D$1:$D$1794,0),MATCH(W$1,'     2022    '!$A$1:$AC$1,0))</f>
        <v>F4</v>
      </c>
      <c r="X44" s="151" t="str">
        <f>INDEX('     2022    '!$A$1:$AC$1563,MATCH($D44,'     2022    '!$D$1:$D$1794,0),MATCH(X$1,'     2022    '!$A$1:$AC$1,0))</f>
        <v/>
      </c>
      <c r="Y44" s="151" t="str">
        <f>INDEX('     2022    '!$A$1:$AC$1563,MATCH($D44,'     2022    '!$D$1:$D$1794,0),MATCH(Y$1,'     2022    '!$A$1:$AC$1,0))</f>
        <v/>
      </c>
      <c r="Z44" s="156">
        <f>INDEX('     2022    '!$A$1:$AC$1563,MATCH($D44,'     2022    '!$D$1:$D$1794,0),MATCH(Z$1,'     2022    '!$A$1:$AC$1,0))</f>
        <v>5.4399999999999997E-2</v>
      </c>
      <c r="AA44" s="153" t="str">
        <f>INDEX('     2022    '!$A$1:$AC$1563,MATCH($D44,'     2022    '!$D$1:$D$1794,0),MATCH(AA$1,'     2022    '!$A$1:$AC$1,0))</f>
        <v>1008-F4-69256026</v>
      </c>
      <c r="AB44" s="153" t="str">
        <f>INDEX('     2022    '!$A$1:$AC$1563,MATCH($D44,'     2022    '!$D$1:$D$1794,0),MATCH(AB$1,'     2022    '!$A$1:$AC$1,0))</f>
        <v>GB/HSE-358652</v>
      </c>
      <c r="AC44" s="153" t="str">
        <f>INDEX('     2022    '!$A$1:$AC$1563,MATCH($D44,'     2022    '!$D$1:$D$1794,0),MATCH(AC$1,'     2022    '!$A$1:$AC$1,0))</f>
        <v>8/15/2028</v>
      </c>
    </row>
    <row r="45" spans="1:29" ht="15.75">
      <c r="A45" s="80">
        <f t="shared" si="0"/>
        <v>42</v>
      </c>
      <c r="B45" s="68" t="str">
        <f>INDEX('     2022    '!B$2:B$1794,MATCH(D45,'     2022    '!D$2:D$1794,0))</f>
        <v/>
      </c>
      <c r="C45" s="204" t="str">
        <f>INDEX('     2022    '!C$2:C$1794,MATCH(D45,'     2022    '!D$2:D$1794,0))</f>
        <v>Cake - 25s Fan</v>
      </c>
      <c r="D45" s="212" t="str">
        <f>INDEX('     2022    '!D:D,MATCH(A45,'     2022    '!AL:AL,0))</f>
        <v>CC0766</v>
      </c>
      <c r="E45" s="213" t="str">
        <f>INDEX('     2022    '!$A$1:$AC$1563,MATCH($D45,'     2022    '!$D$1:$D$1794,0),MATCH(E$1,'     2022    '!$A$1:$AC$1,0))</f>
        <v>25s FAN. Red tail to white strobe dahlia with blood red.</v>
      </c>
      <c r="F45" s="206" t="str">
        <f>IFERROR(IF(LEFT(INDEX('     2022    '!AD$2:AD$1794,MATCH(D45,'     2022    '!D$2:D$1794,0)),4)="http",HYPERLINK(INDEX('     2022    '!AD$2:AD$1794,MATCH(D45,'     2022    '!D$2:D$1794,0)),"Video"),""),"")</f>
        <v>Video</v>
      </c>
      <c r="G45" s="207">
        <f>INDEX('     2022    '!$A$1:$AC$1563,MATCH($D45,'     2022    '!$D$1:$D$1794,0),MATCH(G$1,'     2022    '!$A$1:$AC$1,0))</f>
        <v>0</v>
      </c>
      <c r="H45" s="150"/>
      <c r="I45" s="152">
        <f>INDEX('     2022    '!$A$1:$AC$1563,MATCH($D45,'     2022    '!$D$1:$D$1794,0),MATCH(I$1,'     2022    '!$A$1:$AC$1,0))</f>
        <v>74.41</v>
      </c>
      <c r="J45" s="150"/>
      <c r="K45" s="151">
        <f t="shared" si="1"/>
        <v>21.13208575783711</v>
      </c>
      <c r="L45" s="152">
        <f>INDEX('     2022    '!$A$1:$AC$1563,MATCH($D45,'     2022    '!$D$1:$D$1794,0),MATCH(L$1,'     2022    '!$A$1:$AC$1,0))</f>
        <v>76.920792158527078</v>
      </c>
      <c r="M45" s="152">
        <f>INDEX('     2022    '!$A$1:$AC$1563,MATCH($D45,'     2022    '!$D$1:$D$1794,0),MATCH(M$1,'     2022    '!$A$1:$AC$1,0))</f>
        <v>84.528343031348442</v>
      </c>
      <c r="N45" s="153" t="str">
        <f>INDEX('     2022    '!$A$1:$AC$1563,MATCH($D45,'     2022    '!$D$1:$D$1794,0),MATCH(N$1,'     2022    '!$A$1:$AC$1,0))</f>
        <v>30mm</v>
      </c>
      <c r="O45" s="154">
        <f>INDEX('     2022    '!$A$1:$AC$1563,MATCH($D45,'     2022    '!$D$1:$D$1794,0),MATCH(O$1,'     2022    '!$A$1:$AC$1,0))</f>
        <v>4</v>
      </c>
      <c r="P45" s="153">
        <f>INDEX('     2022    '!$A$1:$AC$1563,MATCH($D45,'     2022    '!$D$1:$D$1794,0),MATCH(P$1,'     2022    '!$A$1:$AC$1,0))</f>
        <v>20</v>
      </c>
      <c r="Q45" s="153" t="str">
        <f>INDEX('     2022    '!$A$1:$AC$1563,MATCH($D45,'     2022    '!$D$1:$D$1794,0),MATCH(Q$1,'     2022    '!$A$1:$AC$1,0))</f>
        <v>Yes</v>
      </c>
      <c r="R45" s="155">
        <f>INDEX('     2022    '!$A$1:$AC$1563,MATCH($D45,'     2022    '!$D$1:$D$1794,0),MATCH(R$1,'     2022    '!$A$1:$AC$1,0))</f>
        <v>15</v>
      </c>
      <c r="S45" s="155">
        <f>INDEX('     2022    '!$A$1:$AC$1563,MATCH($D45,'     2022    '!$D$1:$D$1794,0),MATCH(S$1,'     2022    '!$A$1:$AC$1,0))</f>
        <v>2.2000000000000002</v>
      </c>
      <c r="T45" s="155">
        <f>INDEX('     2022    '!$A$1:$AC$1563,MATCH($D45,'     2022    '!$D$1:$D$1794,0),MATCH(T$1,'     2022    '!$A$1:$AC$1,0))</f>
        <v>0.3</v>
      </c>
      <c r="U45" s="154" t="str">
        <f>INDEX('     2022    '!$A$1:$AC$1563,MATCH($D45,'     2022    '!$D$1:$D$1794,0),MATCH(U$1,'     2022    '!$A$1:$AC$1,0))</f>
        <v>1.4G</v>
      </c>
      <c r="V45" s="153" t="str">
        <f>INDEX('     2022    '!$A$1:$AC$1563,MATCH($D45,'     2022    '!$D$1:$D$1794,0),MATCH(V$1,'     2022    '!$A$1:$AC$1,0))</f>
        <v>UN0336</v>
      </c>
      <c r="W45" s="153" t="str">
        <f>INDEX('     2022    '!$A$1:$AC$1563,MATCH($D45,'     2022    '!$D$1:$D$1794,0),MATCH(W$1,'     2022    '!$A$1:$AC$1,0))</f>
        <v>F4</v>
      </c>
      <c r="X45" s="151" t="str">
        <f>INDEX('     2022    '!$A$1:$AC$1563,MATCH($D45,'     2022    '!$D$1:$D$1794,0),MATCH(X$1,'     2022    '!$A$1:$AC$1,0))</f>
        <v/>
      </c>
      <c r="Y45" s="151" t="str">
        <f>INDEX('     2022    '!$A$1:$AC$1563,MATCH($D45,'     2022    '!$D$1:$D$1794,0),MATCH(Y$1,'     2022    '!$A$1:$AC$1,0))</f>
        <v/>
      </c>
      <c r="Z45" s="156">
        <f>INDEX('     2022    '!$A$1:$AC$1563,MATCH($D45,'     2022    '!$D$1:$D$1794,0),MATCH(Z$1,'     2022    '!$A$1:$AC$1,0))</f>
        <v>5.8599999999999999E-2</v>
      </c>
      <c r="AA45" s="153" t="str">
        <f>INDEX('     2022    '!$A$1:$AC$1563,MATCH($D45,'     2022    '!$D$1:$D$1794,0),MATCH(AA$1,'     2022    '!$A$1:$AC$1,0))</f>
        <v>1008-F4-69249672</v>
      </c>
      <c r="AB45" s="153" t="str">
        <f>INDEX('     2022    '!$A$1:$AC$1563,MATCH($D45,'     2022    '!$D$1:$D$1794,0),MATCH(AB$1,'     2022    '!$A$1:$AC$1,0))</f>
        <v>GB/HSE-352806</v>
      </c>
      <c r="AC45" s="153" t="str">
        <f>INDEX('     2022    '!$A$1:$AC$1563,MATCH($D45,'     2022    '!$D$1:$D$1794,0),MATCH(AC$1,'     2022    '!$A$1:$AC$1,0))</f>
        <v>6/28/2026</v>
      </c>
    </row>
    <row r="46" spans="1:29" ht="15.75">
      <c r="A46" s="80">
        <f t="shared" si="0"/>
        <v>43</v>
      </c>
      <c r="B46" s="68" t="str">
        <f>INDEX('     2022    '!B$2:B$1794,MATCH(D46,'     2022    '!D$2:D$1794,0))</f>
        <v/>
      </c>
      <c r="C46" s="204" t="str">
        <f>INDEX('     2022    '!C$2:C$1794,MATCH(D46,'     2022    '!D$2:D$1794,0))</f>
        <v>Cake - 25s Fan</v>
      </c>
      <c r="D46" s="212" t="str">
        <f>INDEX('     2022    '!D:D,MATCH(A46,'     2022    '!AL:AL,0))</f>
        <v>CC0236</v>
      </c>
      <c r="E46" s="213" t="str">
        <f>INDEX('     2022    '!$A$1:$AC$1563,MATCH($D46,'     2022    '!$D$1:$D$1794,0),MATCH(E$1,'     2022    '!$A$1:$AC$1,0))</f>
        <v>25s FAN. Silver Whirling</v>
      </c>
      <c r="F46" s="206" t="str">
        <f>IFERROR(IF(LEFT(INDEX('     2022    '!AD$2:AD$1794,MATCH(D46,'     2022    '!D$2:D$1794,0)),4)="http",HYPERLINK(INDEX('     2022    '!AD$2:AD$1794,MATCH(D46,'     2022    '!D$2:D$1794,0)),"Video"),""),"")</f>
        <v>Video</v>
      </c>
      <c r="G46" s="207">
        <f>INDEX('     2022    '!$A$1:$AC$1563,MATCH($D46,'     2022    '!$D$1:$D$1794,0),MATCH(G$1,'     2022    '!$A$1:$AC$1,0))</f>
        <v>4</v>
      </c>
      <c r="H46" s="150"/>
      <c r="I46" s="152">
        <f>INDEX('     2022    '!$A$1:$AC$1563,MATCH($D46,'     2022    '!$D$1:$D$1794,0),MATCH(I$1,'     2022    '!$A$1:$AC$1,0))</f>
        <v>75.09</v>
      </c>
      <c r="J46" s="150"/>
      <c r="K46" s="151">
        <f t="shared" si="1"/>
        <v>21.608413361722107</v>
      </c>
      <c r="L46" s="152">
        <f>INDEX('     2022    '!$A$1:$AC$1563,MATCH($D46,'     2022    '!$D$1:$D$1794,0),MATCH(L$1,'     2022    '!$A$1:$AC$1,0))</f>
        <v>78.654624636668473</v>
      </c>
      <c r="M46" s="152">
        <f>INDEX('     2022    '!$A$1:$AC$1563,MATCH($D46,'     2022    '!$D$1:$D$1794,0),MATCH(M$1,'     2022    '!$A$1:$AC$1,0))</f>
        <v>86.433653446888428</v>
      </c>
      <c r="N46" s="153" t="str">
        <f>INDEX('     2022    '!$A$1:$AC$1563,MATCH($D46,'     2022    '!$D$1:$D$1794,0),MATCH(N$1,'     2022    '!$A$1:$AC$1,0))</f>
        <v>30mm</v>
      </c>
      <c r="O46" s="154">
        <f>INDEX('     2022    '!$A$1:$AC$1563,MATCH($D46,'     2022    '!$D$1:$D$1794,0),MATCH(O$1,'     2022    '!$A$1:$AC$1,0))</f>
        <v>4</v>
      </c>
      <c r="P46" s="153">
        <f>INDEX('     2022    '!$A$1:$AC$1563,MATCH($D46,'     2022    '!$D$1:$D$1794,0),MATCH(P$1,'     2022    '!$A$1:$AC$1,0))</f>
        <v>18</v>
      </c>
      <c r="Q46" s="153" t="str">
        <f>INDEX('     2022    '!$A$1:$AC$1563,MATCH($D46,'     2022    '!$D$1:$D$1794,0),MATCH(Q$1,'     2022    '!$A$1:$AC$1,0))</f>
        <v>Yes</v>
      </c>
      <c r="R46" s="155">
        <f>INDEX('     2022    '!$A$1:$AC$1563,MATCH($D46,'     2022    '!$D$1:$D$1794,0),MATCH(R$1,'     2022    '!$A$1:$AC$1,0))</f>
        <v>16</v>
      </c>
      <c r="S46" s="155">
        <f>INDEX('     2022    '!$A$1:$AC$1563,MATCH($D46,'     2022    '!$D$1:$D$1794,0),MATCH(S$1,'     2022    '!$A$1:$AC$1,0))</f>
        <v>2.2000000000000002</v>
      </c>
      <c r="T46" s="155">
        <f>INDEX('     2022    '!$A$1:$AC$1563,MATCH($D46,'     2022    '!$D$1:$D$1794,0),MATCH(T$1,'     2022    '!$A$1:$AC$1,0))</f>
        <v>0.3</v>
      </c>
      <c r="U46" s="154" t="str">
        <f>INDEX('     2022    '!$A$1:$AC$1563,MATCH($D46,'     2022    '!$D$1:$D$1794,0),MATCH(U$1,'     2022    '!$A$1:$AC$1,0))</f>
        <v>1.4G</v>
      </c>
      <c r="V46" s="153" t="str">
        <f>INDEX('     2022    '!$A$1:$AC$1563,MATCH($D46,'     2022    '!$D$1:$D$1794,0),MATCH(V$1,'     2022    '!$A$1:$AC$1,0))</f>
        <v>UN0336</v>
      </c>
      <c r="W46" s="153" t="str">
        <f>INDEX('     2022    '!$A$1:$AC$1563,MATCH($D46,'     2022    '!$D$1:$D$1794,0),MATCH(W$1,'     2022    '!$A$1:$AC$1,0))</f>
        <v>F4</v>
      </c>
      <c r="X46" s="151" t="str">
        <f>INDEX('     2022    '!$A$1:$AC$1563,MATCH($D46,'     2022    '!$D$1:$D$1794,0),MATCH(X$1,'     2022    '!$A$1:$AC$1,0))</f>
        <v/>
      </c>
      <c r="Y46" s="151" t="str">
        <f>INDEX('     2022    '!$A$1:$AC$1563,MATCH($D46,'     2022    '!$D$1:$D$1794,0),MATCH(Y$1,'     2022    '!$A$1:$AC$1,0))</f>
        <v/>
      </c>
      <c r="Z46" s="156">
        <f>INDEX('     2022    '!$A$1:$AC$1563,MATCH($D46,'     2022    '!$D$1:$D$1794,0),MATCH(Z$1,'     2022    '!$A$1:$AC$1,0))</f>
        <v>6.25E-2</v>
      </c>
      <c r="AA46" s="153" t="str">
        <f>INDEX('     2022    '!$A$1:$AC$1563,MATCH($D46,'     2022    '!$D$1:$D$1794,0),MATCH(AA$1,'     2022    '!$A$1:$AC$1,0))</f>
        <v>1008-F4-69249672</v>
      </c>
      <c r="AB46" s="153" t="str">
        <f>INDEX('     2022    '!$A$1:$AC$1563,MATCH($D46,'     2022    '!$D$1:$D$1794,0),MATCH(AB$1,'     2022    '!$A$1:$AC$1,0))</f>
        <v>GB/HSE-321014</v>
      </c>
      <c r="AC46" s="153" t="str">
        <f>INDEX('     2022    '!$A$1:$AC$1563,MATCH($D46,'     2022    '!$D$1:$D$1794,0),MATCH(AC$1,'     2022    '!$A$1:$AC$1,0))</f>
        <v>10/4/2030</v>
      </c>
    </row>
    <row r="47" spans="1:29" ht="15.75">
      <c r="A47" s="80">
        <f t="shared" si="0"/>
        <v>44</v>
      </c>
      <c r="B47" s="68" t="str">
        <f>INDEX('     2022    '!B$2:B$1794,MATCH(D47,'     2022    '!D$2:D$1794,0))</f>
        <v/>
      </c>
      <c r="C47" s="204" t="str">
        <f>INDEX('     2022    '!C$2:C$1794,MATCH(D47,'     2022    '!D$2:D$1794,0))</f>
        <v>Cake - 25s Fan</v>
      </c>
      <c r="D47" s="212" t="str">
        <f>INDEX('     2022    '!D:D,MATCH(A47,'     2022    '!AL:AL,0))</f>
        <v>CC0706</v>
      </c>
      <c r="E47" s="213" t="str">
        <f>INDEX('     2022    '!$A$1:$AC$1563,MATCH($D47,'     2022    '!$D$1:$D$1794,0),MATCH(E$1,'     2022    '!$A$1:$AC$1,0))</f>
        <v>25s Z. Gold tiger comet</v>
      </c>
      <c r="F47" s="206" t="str">
        <f>IFERROR(IF(LEFT(INDEX('     2022    '!AD$2:AD$1794,MATCH(D47,'     2022    '!D$2:D$1794,0)),4)="http",HYPERLINK(INDEX('     2022    '!AD$2:AD$1794,MATCH(D47,'     2022    '!D$2:D$1794,0)),"Video"),""),"")</f>
        <v>Video</v>
      </c>
      <c r="G47" s="207">
        <f>INDEX('     2022    '!$A$1:$AC$1563,MATCH($D47,'     2022    '!$D$1:$D$1794,0),MATCH(G$1,'     2022    '!$A$1:$AC$1,0))</f>
        <v>2</v>
      </c>
      <c r="H47" s="150"/>
      <c r="I47" s="152">
        <f>INDEX('     2022    '!$A$1:$AC$1563,MATCH($D47,'     2022    '!$D$1:$D$1794,0),MATCH(I$1,'     2022    '!$A$1:$AC$1,0))</f>
        <v>81.900000000000006</v>
      </c>
      <c r="J47" s="150"/>
      <c r="K47" s="151">
        <f t="shared" si="1"/>
        <v>22.665873659648167</v>
      </c>
      <c r="L47" s="152">
        <f>INDEX('     2022    '!$A$1:$AC$1563,MATCH($D47,'     2022    '!$D$1:$D$1794,0),MATCH(L$1,'     2022    '!$A$1:$AC$1,0))</f>
        <v>82.503780121119334</v>
      </c>
      <c r="M47" s="152">
        <f>INDEX('     2022    '!$A$1:$AC$1563,MATCH($D47,'     2022    '!$D$1:$D$1794,0),MATCH(M$1,'     2022    '!$A$1:$AC$1,0))</f>
        <v>90.663494638592667</v>
      </c>
      <c r="N47" s="153" t="str">
        <f>INDEX('     2022    '!$A$1:$AC$1563,MATCH($D47,'     2022    '!$D$1:$D$1794,0),MATCH(N$1,'     2022    '!$A$1:$AC$1,0))</f>
        <v>30mm</v>
      </c>
      <c r="O47" s="154">
        <f>INDEX('     2022    '!$A$1:$AC$1563,MATCH($D47,'     2022    '!$D$1:$D$1794,0),MATCH(O$1,'     2022    '!$A$1:$AC$1,0))</f>
        <v>4</v>
      </c>
      <c r="P47" s="153">
        <f>INDEX('     2022    '!$A$1:$AC$1563,MATCH($D47,'     2022    '!$D$1:$D$1794,0),MATCH(P$1,'     2022    '!$A$1:$AC$1,0))</f>
        <v>20</v>
      </c>
      <c r="Q47" s="153" t="str">
        <f>INDEX('     2022    '!$A$1:$AC$1563,MATCH($D47,'     2022    '!$D$1:$D$1794,0),MATCH(Q$1,'     2022    '!$A$1:$AC$1,0))</f>
        <v>Yes</v>
      </c>
      <c r="R47" s="155">
        <f>INDEX('     2022    '!$A$1:$AC$1563,MATCH($D47,'     2022    '!$D$1:$D$1794,0),MATCH(R$1,'     2022    '!$A$1:$AC$1,0))</f>
        <v>13.5</v>
      </c>
      <c r="S47" s="155">
        <f>INDEX('     2022    '!$A$1:$AC$1563,MATCH($D47,'     2022    '!$D$1:$D$1794,0),MATCH(S$1,'     2022    '!$A$1:$AC$1,0))</f>
        <v>2</v>
      </c>
      <c r="T47" s="155">
        <f>INDEX('     2022    '!$A$1:$AC$1563,MATCH($D47,'     2022    '!$D$1:$D$1794,0),MATCH(T$1,'     2022    '!$A$1:$AC$1,0))</f>
        <v>0.3</v>
      </c>
      <c r="U47" s="154" t="str">
        <f>INDEX('     2022    '!$A$1:$AC$1563,MATCH($D47,'     2022    '!$D$1:$D$1794,0),MATCH(U$1,'     2022    '!$A$1:$AC$1,0))</f>
        <v>1.4G</v>
      </c>
      <c r="V47" s="153" t="str">
        <f>INDEX('     2022    '!$A$1:$AC$1563,MATCH($D47,'     2022    '!$D$1:$D$1794,0),MATCH(V$1,'     2022    '!$A$1:$AC$1,0))</f>
        <v>UN0336</v>
      </c>
      <c r="W47" s="153" t="str">
        <f>INDEX('     2022    '!$A$1:$AC$1563,MATCH($D47,'     2022    '!$D$1:$D$1794,0),MATCH(W$1,'     2022    '!$A$1:$AC$1,0))</f>
        <v>F4</v>
      </c>
      <c r="X47" s="151" t="str">
        <f>INDEX('     2022    '!$A$1:$AC$1563,MATCH($D47,'     2022    '!$D$1:$D$1794,0),MATCH(X$1,'     2022    '!$A$1:$AC$1,0))</f>
        <v/>
      </c>
      <c r="Y47" s="151" t="str">
        <f>INDEX('     2022    '!$A$1:$AC$1563,MATCH($D47,'     2022    '!$D$1:$D$1794,0),MATCH(Y$1,'     2022    '!$A$1:$AC$1,0))</f>
        <v/>
      </c>
      <c r="Z47" s="156">
        <f>INDEX('     2022    '!$A$1:$AC$1563,MATCH($D47,'     2022    '!$D$1:$D$1794,0),MATCH(Z$1,'     2022    '!$A$1:$AC$1,0))</f>
        <v>6.8900000000000003E-2</v>
      </c>
      <c r="AA47" s="153" t="str">
        <f>INDEX('     2022    '!$A$1:$AC$1563,MATCH($D47,'     2022    '!$D$1:$D$1794,0),MATCH(AA$1,'     2022    '!$A$1:$AC$1,0))</f>
        <v>1008-F4-69249663</v>
      </c>
      <c r="AB47" s="153" t="str">
        <f>INDEX('     2022    '!$A$1:$AC$1563,MATCH($D47,'     2022    '!$D$1:$D$1794,0),MATCH(AB$1,'     2022    '!$A$1:$AC$1,0))</f>
        <v>GB/HSE-352793</v>
      </c>
      <c r="AC47" s="153" t="str">
        <f>INDEX('     2022    '!$A$1:$AC$1563,MATCH($D47,'     2022    '!$D$1:$D$1794,0),MATCH(AC$1,'     2022    '!$A$1:$AC$1,0))</f>
        <v>6/28/2026</v>
      </c>
    </row>
    <row r="48" spans="1:29" ht="15.75">
      <c r="A48" s="80">
        <f t="shared" si="0"/>
        <v>45</v>
      </c>
      <c r="B48" s="68" t="str">
        <f>INDEX('     2022    '!B$2:B$1794,MATCH(D48,'     2022    '!D$2:D$1794,0))</f>
        <v/>
      </c>
      <c r="C48" s="204" t="str">
        <f>INDEX('     2022    '!C$2:C$1794,MATCH(D48,'     2022    '!D$2:D$1794,0))</f>
        <v>Cake - 25s Fan</v>
      </c>
      <c r="D48" s="212" t="str">
        <f>INDEX('     2022    '!D:D,MATCH(A48,'     2022    '!AL:AL,0))</f>
        <v>CC1095</v>
      </c>
      <c r="E48" s="213" t="str">
        <f>INDEX('     2022    '!$A$1:$AC$1563,MATCH($D48,'     2022    '!$D$1:$D$1794,0),MATCH(E$1,'     2022    '!$A$1:$AC$1,0))</f>
        <v>25s Z. Red green blue top gold strobe willow tail</v>
      </c>
      <c r="F48" s="206" t="str">
        <f>IFERROR(IF(LEFT(INDEX('     2022    '!AD$2:AD$1794,MATCH(D48,'     2022    '!D$2:D$1794,0)),4)="http",HYPERLINK(INDEX('     2022    '!AD$2:AD$1794,MATCH(D48,'     2022    '!D$2:D$1794,0)),"Video"),""),"")</f>
        <v>Video</v>
      </c>
      <c r="G48" s="207">
        <f>INDEX('     2022    '!$A$1:$AC$1563,MATCH($D48,'     2022    '!$D$1:$D$1794,0),MATCH(G$1,'     2022    '!$A$1:$AC$1,0))</f>
        <v>21</v>
      </c>
      <c r="H48" s="150"/>
      <c r="I48" s="152">
        <f>INDEX('     2022    '!$A$1:$AC$1563,MATCH($D48,'     2022    '!$D$1:$D$1794,0),MATCH(I$1,'     2022    '!$A$1:$AC$1,0))</f>
        <v>71.08</v>
      </c>
      <c r="J48" s="150"/>
      <c r="K48" s="151">
        <f t="shared" si="1"/>
        <v>9.8668650375075924</v>
      </c>
      <c r="L48" s="152">
        <f>INDEX('     2022    '!$A$1:$AC$1563,MATCH($D48,'     2022    '!$D$1:$D$1794,0),MATCH(L$1,'     2022    '!$A$1:$AC$1,0))</f>
        <v>71.830777473055278</v>
      </c>
      <c r="M48" s="152">
        <f>INDEX('     2022    '!$A$1:$AC$1563,MATCH($D48,'     2022    '!$D$1:$D$1794,0),MATCH(M$1,'     2022    '!$A$1:$AC$1,0))</f>
        <v>78.934920300060739</v>
      </c>
      <c r="N48" s="153" t="str">
        <f>INDEX('     2022    '!$A$1:$AC$1563,MATCH($D48,'     2022    '!$D$1:$D$1794,0),MATCH(N$1,'     2022    '!$A$1:$AC$1,0))</f>
        <v>20mm</v>
      </c>
      <c r="O48" s="154">
        <f>INDEX('     2022    '!$A$1:$AC$1563,MATCH($D48,'     2022    '!$D$1:$D$1794,0),MATCH(O$1,'     2022    '!$A$1:$AC$1,0))</f>
        <v>8</v>
      </c>
      <c r="P48" s="153">
        <f>INDEX('     2022    '!$A$1:$AC$1563,MATCH($D48,'     2022    '!$D$1:$D$1794,0),MATCH(P$1,'     2022    '!$A$1:$AC$1,0))</f>
        <v>25</v>
      </c>
      <c r="Q48" s="153" t="str">
        <f>INDEX('     2022    '!$A$1:$AC$1563,MATCH($D48,'     2022    '!$D$1:$D$1794,0),MATCH(Q$1,'     2022    '!$A$1:$AC$1,0))</f>
        <v>Yes</v>
      </c>
      <c r="R48" s="155">
        <f>INDEX('     2022    '!$A$1:$AC$1563,MATCH($D48,'     2022    '!$D$1:$D$1794,0),MATCH(R$1,'     2022    '!$A$1:$AC$1,0))</f>
        <v>11</v>
      </c>
      <c r="S48" s="155">
        <f>INDEX('     2022    '!$A$1:$AC$1563,MATCH($D48,'     2022    '!$D$1:$D$1794,0),MATCH(S$1,'     2022    '!$A$1:$AC$1,0))</f>
        <v>2.06</v>
      </c>
      <c r="T48" s="155">
        <f>INDEX('     2022    '!$A$1:$AC$1563,MATCH($D48,'     2022    '!$D$1:$D$1794,0),MATCH(T$1,'     2022    '!$A$1:$AC$1,0))</f>
        <v>0.3</v>
      </c>
      <c r="U48" s="154" t="str">
        <f>INDEX('     2022    '!$A$1:$AC$1563,MATCH($D48,'     2022    '!$D$1:$D$1794,0),MATCH(U$1,'     2022    '!$A$1:$AC$1,0))</f>
        <v>1.4G</v>
      </c>
      <c r="V48" s="153" t="str">
        <f>INDEX('     2022    '!$A$1:$AC$1563,MATCH($D48,'     2022    '!$D$1:$D$1794,0),MATCH(V$1,'     2022    '!$A$1:$AC$1,0))</f>
        <v>UN0336</v>
      </c>
      <c r="W48" s="153" t="str">
        <f>INDEX('     2022    '!$A$1:$AC$1563,MATCH($D48,'     2022    '!$D$1:$D$1794,0),MATCH(W$1,'     2022    '!$A$1:$AC$1,0))</f>
        <v>F4</v>
      </c>
      <c r="X48" s="151" t="str">
        <f>INDEX('     2022    '!$A$1:$AC$1563,MATCH($D48,'     2022    '!$D$1:$D$1794,0),MATCH(X$1,'     2022    '!$A$1:$AC$1,0))</f>
        <v/>
      </c>
      <c r="Y48" s="151" t="str">
        <f>INDEX('     2022    '!$A$1:$AC$1563,MATCH($D48,'     2022    '!$D$1:$D$1794,0),MATCH(Y$1,'     2022    '!$A$1:$AC$1,0))</f>
        <v/>
      </c>
      <c r="Z48" s="156">
        <f>INDEX('     2022    '!$A$1:$AC$1563,MATCH($D48,'     2022    '!$D$1:$D$1794,0),MATCH(Z$1,'     2022    '!$A$1:$AC$1,0))</f>
        <v>4.1500000000000002E-2</v>
      </c>
      <c r="AA48" s="153" t="str">
        <f>INDEX('     2022    '!$A$1:$AC$1563,MATCH($D48,'     2022    '!$D$1:$D$1794,0),MATCH(AA$1,'     2022    '!$A$1:$AC$1,0))</f>
        <v>1008-F4-69249668</v>
      </c>
      <c r="AB48" s="153" t="str">
        <f>INDEX('     2022    '!$A$1:$AC$1563,MATCH($D48,'     2022    '!$D$1:$D$1794,0),MATCH(AB$1,'     2022    '!$A$1:$AC$1,0))</f>
        <v>GB/HSE-355685</v>
      </c>
      <c r="AC48" s="153" t="str">
        <f>INDEX('     2022    '!$A$1:$AC$1563,MATCH($D48,'     2022    '!$D$1:$D$1794,0),MATCH(AC$1,'     2022    '!$A$1:$AC$1,0))</f>
        <v>8/3/2027</v>
      </c>
    </row>
    <row r="49" spans="1:29" ht="15.75">
      <c r="A49" s="80">
        <f t="shared" si="0"/>
        <v>46</v>
      </c>
      <c r="B49" s="68" t="str">
        <f>INDEX('     2022    '!B$2:B$1794,MATCH(D49,'     2022    '!D$2:D$1794,0))</f>
        <v/>
      </c>
      <c r="C49" s="204" t="str">
        <f>INDEX('     2022    '!C$2:C$1794,MATCH(D49,'     2022    '!D$2:D$1794,0))</f>
        <v>Cake - 25s Fan</v>
      </c>
      <c r="D49" s="212" t="str">
        <f>INDEX('     2022    '!D:D,MATCH(A49,'     2022    '!AL:AL,0))</f>
        <v>CC1096</v>
      </c>
      <c r="E49" s="213" t="str">
        <f>INDEX('     2022    '!$A$1:$AC$1563,MATCH($D49,'     2022    '!$D$1:$D$1794,0),MATCH(E$1,'     2022    '!$A$1:$AC$1,0))</f>
        <v>25s Z. Red green blue top white strobe tail</v>
      </c>
      <c r="F49" s="206" t="str">
        <f>IFERROR(IF(LEFT(INDEX('     2022    '!AD$2:AD$1794,MATCH(D49,'     2022    '!D$2:D$1794,0)),4)="http",HYPERLINK(INDEX('     2022    '!AD$2:AD$1794,MATCH(D49,'     2022    '!D$2:D$1794,0)),"Video"),""),"")</f>
        <v>Video</v>
      </c>
      <c r="G49" s="207">
        <f>INDEX('     2022    '!$A$1:$AC$1563,MATCH($D49,'     2022    '!$D$1:$D$1794,0),MATCH(G$1,'     2022    '!$A$1:$AC$1,0))</f>
        <v>18</v>
      </c>
      <c r="H49" s="150"/>
      <c r="I49" s="152">
        <f>INDEX('     2022    '!$A$1:$AC$1563,MATCH($D49,'     2022    '!$D$1:$D$1794,0),MATCH(I$1,'     2022    '!$A$1:$AC$1,0))</f>
        <v>71.08</v>
      </c>
      <c r="J49" s="150"/>
      <c r="K49" s="151">
        <f t="shared" si="1"/>
        <v>9.8668650375075924</v>
      </c>
      <c r="L49" s="152">
        <f>INDEX('     2022    '!$A$1:$AC$1563,MATCH($D49,'     2022    '!$D$1:$D$1794,0),MATCH(L$1,'     2022    '!$A$1:$AC$1,0))</f>
        <v>71.830777473055278</v>
      </c>
      <c r="M49" s="152">
        <f>INDEX('     2022    '!$A$1:$AC$1563,MATCH($D49,'     2022    '!$D$1:$D$1794,0),MATCH(M$1,'     2022    '!$A$1:$AC$1,0))</f>
        <v>78.934920300060739</v>
      </c>
      <c r="N49" s="153" t="str">
        <f>INDEX('     2022    '!$A$1:$AC$1563,MATCH($D49,'     2022    '!$D$1:$D$1794,0),MATCH(N$1,'     2022    '!$A$1:$AC$1,0))</f>
        <v>20mm</v>
      </c>
      <c r="O49" s="154">
        <f>INDEX('     2022    '!$A$1:$AC$1563,MATCH($D49,'     2022    '!$D$1:$D$1794,0),MATCH(O$1,'     2022    '!$A$1:$AC$1,0))</f>
        <v>8</v>
      </c>
      <c r="P49" s="153">
        <f>INDEX('     2022    '!$A$1:$AC$1563,MATCH($D49,'     2022    '!$D$1:$D$1794,0),MATCH(P$1,'     2022    '!$A$1:$AC$1,0))</f>
        <v>30</v>
      </c>
      <c r="Q49" s="153" t="str">
        <f>INDEX('     2022    '!$A$1:$AC$1563,MATCH($D49,'     2022    '!$D$1:$D$1794,0),MATCH(Q$1,'     2022    '!$A$1:$AC$1,0))</f>
        <v>Yes</v>
      </c>
      <c r="R49" s="155">
        <f>INDEX('     2022    '!$A$1:$AC$1563,MATCH($D49,'     2022    '!$D$1:$D$1794,0),MATCH(R$1,'     2022    '!$A$1:$AC$1,0))</f>
        <v>10.5</v>
      </c>
      <c r="S49" s="155">
        <f>INDEX('     2022    '!$A$1:$AC$1563,MATCH($D49,'     2022    '!$D$1:$D$1794,0),MATCH(S$1,'     2022    '!$A$1:$AC$1,0))</f>
        <v>2.06</v>
      </c>
      <c r="T49" s="155">
        <f>INDEX('     2022    '!$A$1:$AC$1563,MATCH($D49,'     2022    '!$D$1:$D$1794,0),MATCH(T$1,'     2022    '!$A$1:$AC$1,0))</f>
        <v>0.3</v>
      </c>
      <c r="U49" s="154" t="str">
        <f>INDEX('     2022    '!$A$1:$AC$1563,MATCH($D49,'     2022    '!$D$1:$D$1794,0),MATCH(U$1,'     2022    '!$A$1:$AC$1,0))</f>
        <v>1.4G</v>
      </c>
      <c r="V49" s="153" t="str">
        <f>INDEX('     2022    '!$A$1:$AC$1563,MATCH($D49,'     2022    '!$D$1:$D$1794,0),MATCH(V$1,'     2022    '!$A$1:$AC$1,0))</f>
        <v>UN0336</v>
      </c>
      <c r="W49" s="153" t="str">
        <f>INDEX('     2022    '!$A$1:$AC$1563,MATCH($D49,'     2022    '!$D$1:$D$1794,0),MATCH(W$1,'     2022    '!$A$1:$AC$1,0))</f>
        <v>F4</v>
      </c>
      <c r="X49" s="151" t="str">
        <f>INDEX('     2022    '!$A$1:$AC$1563,MATCH($D49,'     2022    '!$D$1:$D$1794,0),MATCH(X$1,'     2022    '!$A$1:$AC$1,0))</f>
        <v/>
      </c>
      <c r="Y49" s="151" t="str">
        <f>INDEX('     2022    '!$A$1:$AC$1563,MATCH($D49,'     2022    '!$D$1:$D$1794,0),MATCH(Y$1,'     2022    '!$A$1:$AC$1,0))</f>
        <v/>
      </c>
      <c r="Z49" s="156">
        <f>INDEX('     2022    '!$A$1:$AC$1563,MATCH($D49,'     2022    '!$D$1:$D$1794,0),MATCH(Z$1,'     2022    '!$A$1:$AC$1,0))</f>
        <v>4.1500000000000002E-2</v>
      </c>
      <c r="AA49" s="153" t="str">
        <f>INDEX('     2022    '!$A$1:$AC$1563,MATCH($D49,'     2022    '!$D$1:$D$1794,0),MATCH(AA$1,'     2022    '!$A$1:$AC$1,0))</f>
        <v>1008-F4-69249668</v>
      </c>
      <c r="AB49" s="153" t="str">
        <f>INDEX('     2022    '!$A$1:$AC$1563,MATCH($D49,'     2022    '!$D$1:$D$1794,0),MATCH(AB$1,'     2022    '!$A$1:$AC$1,0))</f>
        <v>GB/HSE-355686</v>
      </c>
      <c r="AC49" s="153" t="str">
        <f>INDEX('     2022    '!$A$1:$AC$1563,MATCH($D49,'     2022    '!$D$1:$D$1794,0),MATCH(AC$1,'     2022    '!$A$1:$AC$1,0))</f>
        <v>8/3/2027</v>
      </c>
    </row>
    <row r="50" spans="1:29" ht="15.75">
      <c r="A50" s="80">
        <f t="shared" si="0"/>
        <v>47</v>
      </c>
      <c r="B50" s="68" t="str">
        <f>INDEX('     2022    '!B$2:B$1794,MATCH(D50,'     2022    '!D$2:D$1794,0))</f>
        <v/>
      </c>
      <c r="C50" s="204" t="str">
        <f>INDEX('     2022    '!C$2:C$1794,MATCH(D50,'     2022    '!D$2:D$1794,0))</f>
        <v>Cake - 25s Fan</v>
      </c>
      <c r="D50" s="212" t="str">
        <f>INDEX('     2022    '!D:D,MATCH(A50,'     2022    '!AL:AL,0))</f>
        <v>CC0889</v>
      </c>
      <c r="E50" s="213" t="str">
        <f>INDEX('     2022    '!$A$1:$AC$1563,MATCH($D50,'     2022    '!$D$1:$D$1794,0),MATCH(E$1,'     2022    '!$A$1:$AC$1,0))</f>
        <v>25s Z. Spit blue pistil red&amp;green falling leaves.</v>
      </c>
      <c r="F50" s="206" t="str">
        <f>IFERROR(IF(LEFT(INDEX('     2022    '!AD$2:AD$1794,MATCH(D50,'     2022    '!D$2:D$1794,0)),4)="http",HYPERLINK(INDEX('     2022    '!AD$2:AD$1794,MATCH(D50,'     2022    '!D$2:D$1794,0)),"Video"),""),"")</f>
        <v>Video</v>
      </c>
      <c r="G50" s="207">
        <f>INDEX('     2022    '!$A$1:$AC$1563,MATCH($D50,'     2022    '!$D$1:$D$1794,0),MATCH(G$1,'     2022    '!$A$1:$AC$1,0))</f>
        <v>0</v>
      </c>
      <c r="H50" s="150"/>
      <c r="I50" s="152">
        <f>INDEX('     2022    '!$A$1:$AC$1563,MATCH($D50,'     2022    '!$D$1:$D$1794,0),MATCH(I$1,'     2022    '!$A$1:$AC$1,0))</f>
        <v>69.2</v>
      </c>
      <c r="J50" s="150"/>
      <c r="K50" s="151">
        <f t="shared" si="1"/>
        <v>20.823386923256106</v>
      </c>
      <c r="L50" s="152">
        <f>INDEX('     2022    '!$A$1:$AC$1563,MATCH($D50,'     2022    '!$D$1:$D$1794,0),MATCH(L$1,'     2022    '!$A$1:$AC$1,0))</f>
        <v>75.797128400652227</v>
      </c>
      <c r="M50" s="152">
        <f>INDEX('     2022    '!$A$1:$AC$1563,MATCH($D50,'     2022    '!$D$1:$D$1794,0),MATCH(M$1,'     2022    '!$A$1:$AC$1,0))</f>
        <v>83.293547693024422</v>
      </c>
      <c r="N50" s="153" t="str">
        <f>INDEX('     2022    '!$A$1:$AC$1563,MATCH($D50,'     2022    '!$D$1:$D$1794,0),MATCH(N$1,'     2022    '!$A$1:$AC$1,0))</f>
        <v>30mm</v>
      </c>
      <c r="O50" s="154">
        <f>INDEX('     2022    '!$A$1:$AC$1563,MATCH($D50,'     2022    '!$D$1:$D$1794,0),MATCH(O$1,'     2022    '!$A$1:$AC$1,0))</f>
        <v>4</v>
      </c>
      <c r="P50" s="153">
        <f>INDEX('     2022    '!$A$1:$AC$1563,MATCH($D50,'     2022    '!$D$1:$D$1794,0),MATCH(P$1,'     2022    '!$A$1:$AC$1,0))</f>
        <v>23</v>
      </c>
      <c r="Q50" s="153" t="str">
        <f>INDEX('     2022    '!$A$1:$AC$1563,MATCH($D50,'     2022    '!$D$1:$D$1794,0),MATCH(Q$1,'     2022    '!$A$1:$AC$1,0))</f>
        <v>Yes</v>
      </c>
      <c r="R50" s="155">
        <f>INDEX('     2022    '!$A$1:$AC$1563,MATCH($D50,'     2022    '!$D$1:$D$1794,0),MATCH(R$1,'     2022    '!$A$1:$AC$1,0))</f>
        <v>15</v>
      </c>
      <c r="S50" s="155">
        <f>INDEX('     2022    '!$A$1:$AC$1563,MATCH($D50,'     2022    '!$D$1:$D$1794,0),MATCH(S$1,'     2022    '!$A$1:$AC$1,0))</f>
        <v>1.8</v>
      </c>
      <c r="T50" s="155">
        <f>INDEX('     2022    '!$A$1:$AC$1563,MATCH($D50,'     2022    '!$D$1:$D$1794,0),MATCH(T$1,'     2022    '!$A$1:$AC$1,0))</f>
        <v>0.3</v>
      </c>
      <c r="U50" s="154" t="str">
        <f>INDEX('     2022    '!$A$1:$AC$1563,MATCH($D50,'     2022    '!$D$1:$D$1794,0),MATCH(U$1,'     2022    '!$A$1:$AC$1,0))</f>
        <v>1.4G</v>
      </c>
      <c r="V50" s="153" t="str">
        <f>INDEX('     2022    '!$A$1:$AC$1563,MATCH($D50,'     2022    '!$D$1:$D$1794,0),MATCH(V$1,'     2022    '!$A$1:$AC$1,0))</f>
        <v>UN0336</v>
      </c>
      <c r="W50" s="153" t="str">
        <f>INDEX('     2022    '!$A$1:$AC$1563,MATCH($D50,'     2022    '!$D$1:$D$1794,0),MATCH(W$1,'     2022    '!$A$1:$AC$1,0))</f>
        <v>F4</v>
      </c>
      <c r="X50" s="151" t="str">
        <f>INDEX('     2022    '!$A$1:$AC$1563,MATCH($D50,'     2022    '!$D$1:$D$1794,0),MATCH(X$1,'     2022    '!$A$1:$AC$1,0))</f>
        <v/>
      </c>
      <c r="Y50" s="151" t="str">
        <f>INDEX('     2022    '!$A$1:$AC$1563,MATCH($D50,'     2022    '!$D$1:$D$1794,0),MATCH(Y$1,'     2022    '!$A$1:$AC$1,0))</f>
        <v/>
      </c>
      <c r="Z50" s="156">
        <f>INDEX('     2022    '!$A$1:$AC$1563,MATCH($D50,'     2022    '!$D$1:$D$1794,0),MATCH(Z$1,'     2022    '!$A$1:$AC$1,0))</f>
        <v>5.8999999999999997E-2</v>
      </c>
      <c r="AA50" s="153" t="str">
        <f>INDEX('     2022    '!$A$1:$AC$1563,MATCH($D50,'     2022    '!$D$1:$D$1794,0),MATCH(AA$1,'     2022    '!$A$1:$AC$1,0))</f>
        <v>1008-F4-69249672</v>
      </c>
      <c r="AB50" s="153" t="str">
        <f>INDEX('     2022    '!$A$1:$AC$1563,MATCH($D50,'     2022    '!$D$1:$D$1794,0),MATCH(AB$1,'     2022    '!$A$1:$AC$1,0))</f>
        <v>GB/HSE-352818</v>
      </c>
      <c r="AC50" s="153" t="str">
        <f>INDEX('     2022    '!$A$1:$AC$1563,MATCH($D50,'     2022    '!$D$1:$D$1794,0),MATCH(AC$1,'     2022    '!$A$1:$AC$1,0))</f>
        <v>6/28/2026</v>
      </c>
    </row>
    <row r="51" spans="1:29" ht="38.25">
      <c r="A51" s="80">
        <f t="shared" si="0"/>
        <v>48</v>
      </c>
      <c r="B51" s="68" t="str">
        <f>INDEX('     2022    '!B$2:B$1794,MATCH(D51,'     2022    '!D$2:D$1794,0))</f>
        <v/>
      </c>
      <c r="C51" s="204" t="str">
        <f>INDEX('     2022    '!C$2:C$1794,MATCH(D51,'     2022    '!D$2:D$1794,0))</f>
        <v>Cake - 28s</v>
      </c>
      <c r="D51" s="212" t="str">
        <f>INDEX('     2022    '!D:D,MATCH(A51,'     2022    '!AL:AL,0))</f>
        <v>KF015-WC-28</v>
      </c>
      <c r="E51" s="213" t="str">
        <f>INDEX('     2022    '!$A$1:$AC$1563,MATCH($D51,'     2022    '!$D$1:$D$1794,0),MATCH(E$1,'     2022    '!$A$1:$AC$1,0))</f>
        <v>WHISPERED CHARM. A quiet and charming cake with a great variation of effects. Starting with glittering comets and mines followed by glittering comets, brocade mines finishing with waterfalls and falling leaves. RETAIL</v>
      </c>
      <c r="F51" s="206" t="str">
        <f>IFERROR(IF(LEFT(INDEX('     2022    '!AD$2:AD$1794,MATCH(D51,'     2022    '!D$2:D$1794,0)),4)="http",HYPERLINK(INDEX('     2022    '!AD$2:AD$1794,MATCH(D51,'     2022    '!D$2:D$1794,0)),"Video"),""),"")</f>
        <v>Video</v>
      </c>
      <c r="G51" s="207">
        <f>INDEX('     2022    '!$A$1:$AC$1563,MATCH($D51,'     2022    '!$D$1:$D$1794,0),MATCH(G$1,'     2022    '!$A$1:$AC$1,0))</f>
        <v>65</v>
      </c>
      <c r="H51" s="150"/>
      <c r="I51" s="152">
        <f>INDEX('     2022    '!$A$1:$AC$1563,MATCH($D51,'     2022    '!$D$1:$D$1794,0),MATCH(I$1,'     2022    '!$A$1:$AC$1,0))</f>
        <v>60.79</v>
      </c>
      <c r="J51" s="150"/>
      <c r="K51" s="151">
        <f t="shared" si="1"/>
        <v>10.131666666666666</v>
      </c>
      <c r="L51" s="152">
        <f>INDEX('     2022    '!$A$1:$AC$1563,MATCH($D51,'     2022    '!$D$1:$D$1794,0),MATCH(L$1,'     2022    '!$A$1:$AC$1,0))</f>
        <v>57.75</v>
      </c>
      <c r="M51" s="152">
        <f>INDEX('     2022    '!$A$1:$AC$1563,MATCH($D51,'     2022    '!$D$1:$D$1794,0),MATCH(M$1,'     2022    '!$A$1:$AC$1,0))</f>
        <v>60.79</v>
      </c>
      <c r="N51" s="153" t="str">
        <f>INDEX('     2022    '!$A$1:$AC$1563,MATCH($D51,'     2022    '!$D$1:$D$1794,0),MATCH(N$1,'     2022    '!$A$1:$AC$1,0))</f>
        <v>20mm</v>
      </c>
      <c r="O51" s="154">
        <f>INDEX('     2022    '!$A$1:$AC$1563,MATCH($D51,'     2022    '!$D$1:$D$1794,0),MATCH(O$1,'     2022    '!$A$1:$AC$1,0))</f>
        <v>6</v>
      </c>
      <c r="P51" s="153">
        <f>INDEX('     2022    '!$A$1:$AC$1563,MATCH($D51,'     2022    '!$D$1:$D$1794,0),MATCH(P$1,'     2022    '!$A$1:$AC$1,0))</f>
        <v>40</v>
      </c>
      <c r="Q51" s="153" t="str">
        <f>INDEX('     2022    '!$A$1:$AC$1563,MATCH($D51,'     2022    '!$D$1:$D$1794,0),MATCH(Q$1,'     2022    '!$A$1:$AC$1,0))</f>
        <v>Yes</v>
      </c>
      <c r="R51" s="155">
        <f>INDEX('     2022    '!$A$1:$AC$1563,MATCH($D51,'     2022    '!$D$1:$D$1794,0),MATCH(R$1,'     2022    '!$A$1:$AC$1,0))</f>
        <v>11</v>
      </c>
      <c r="S51" s="155">
        <f>INDEX('     2022    '!$A$1:$AC$1563,MATCH($D51,'     2022    '!$D$1:$D$1794,0),MATCH(S$1,'     2022    '!$A$1:$AC$1,0))</f>
        <v>1.58</v>
      </c>
      <c r="T51" s="155">
        <f>INDEX('     2022    '!$A$1:$AC$1563,MATCH($D51,'     2022    '!$D$1:$D$1794,0),MATCH(T$1,'     2022    '!$A$1:$AC$1,0))</f>
        <v>0</v>
      </c>
      <c r="U51" s="154" t="str">
        <f>INDEX('     2022    '!$A$1:$AC$1563,MATCH($D51,'     2022    '!$D$1:$D$1794,0),MATCH(U$1,'     2022    '!$A$1:$AC$1,0))</f>
        <v>1.4G</v>
      </c>
      <c r="V51" s="153" t="str">
        <f>INDEX('     2022    '!$A$1:$AC$1563,MATCH($D51,'     2022    '!$D$1:$D$1794,0),MATCH(V$1,'     2022    '!$A$1:$AC$1,0))</f>
        <v>UN0336</v>
      </c>
      <c r="W51" s="153" t="str">
        <f>INDEX('     2022    '!$A$1:$AC$1563,MATCH($D51,'     2022    '!$D$1:$D$1794,0),MATCH(W$1,'     2022    '!$A$1:$AC$1,0))</f>
        <v>F2</v>
      </c>
      <c r="X51" s="151">
        <f>INDEX('     2022    '!$A$1:$AC$1563,MATCH($D51,'     2022    '!$D$1:$D$1794,0),MATCH(X$1,'     2022    '!$A$1:$AC$1,0))</f>
        <v>35.99</v>
      </c>
      <c r="Y51" s="151">
        <f>INDEX('     2022    '!$A$1:$AC$1563,MATCH($D51,'     2022    '!$D$1:$D$1794,0),MATCH(Y$1,'     2022    '!$A$1:$AC$1,0))</f>
        <v>29.99</v>
      </c>
      <c r="Z51" s="156">
        <f>INDEX('     2022    '!$A$1:$AC$1563,MATCH($D51,'     2022    '!$D$1:$D$1794,0),MATCH(Z$1,'     2022    '!$A$1:$AC$1,0))</f>
        <v>0.25</v>
      </c>
      <c r="AA51" s="153" t="str">
        <f>INDEX('     2022    '!$A$1:$AC$1563,MATCH($D51,'     2022    '!$D$1:$D$1794,0),MATCH(AA$1,'     2022    '!$A$1:$AC$1,0))</f>
        <v>1395-F2-00302021</v>
      </c>
      <c r="AB51" s="153" t="str">
        <f>INDEX('     2022    '!$A$1:$AC$1563,MATCH($D51,'     2022    '!$D$1:$D$1794,0),MATCH(AB$1,'     2022    '!$A$1:$AC$1,0))</f>
        <v>GB/HSE-354164</v>
      </c>
      <c r="AC51" s="153" t="str">
        <f>INDEX('     2022    '!$A$1:$AC$1563,MATCH($D51,'     2022    '!$D$1:$D$1794,0),MATCH(AC$1,'     2022    '!$A$1:$AC$1,0))</f>
        <v>8/23/2026</v>
      </c>
    </row>
    <row r="52" spans="1:29" ht="25.5">
      <c r="A52" s="80">
        <f t="shared" si="0"/>
        <v>49</v>
      </c>
      <c r="B52" s="68" t="str">
        <f>INDEX('     2022    '!B$2:B$1794,MATCH(D52,'     2022    '!D$2:D$1794,0))</f>
        <v/>
      </c>
      <c r="C52" s="204" t="str">
        <f>INDEX('     2022    '!C$2:C$1794,MATCH(D52,'     2022    '!D$2:D$1794,0))</f>
        <v>Cake - 30s Fan</v>
      </c>
      <c r="D52" s="212" t="str">
        <f>INDEX('     2022    '!D:D,MATCH(A52,'     2022    '!AL:AL,0))</f>
        <v>CC0589</v>
      </c>
      <c r="E52" s="213" t="str">
        <f>INDEX('     2022    '!$A$1:$AC$1563,MATCH($D52,'     2022    '!$D$1:$D$1794,0),MATCH(E$1,'     2022    '!$A$1:$AC$1,0))</f>
        <v>HORSING AROUND. 30 shot fan cake. A wonderful quiet cake with blue star tails into a quiet burst of golden horsetails, firing in a trident. RETAIL</v>
      </c>
      <c r="F52" s="206" t="str">
        <f>IFERROR(IF(LEFT(INDEX('     2022    '!AD$2:AD$1794,MATCH(D52,'     2022    '!D$2:D$1794,0)),4)="http",HYPERLINK(INDEX('     2022    '!AD$2:AD$1794,MATCH(D52,'     2022    '!D$2:D$1794,0)),"Video"),""),"")</f>
        <v>Video</v>
      </c>
      <c r="G52" s="207">
        <f>INDEX('     2022    '!$A$1:$AC$1563,MATCH($D52,'     2022    '!$D$1:$D$1794,0),MATCH(G$1,'     2022    '!$A$1:$AC$1,0))</f>
        <v>4</v>
      </c>
      <c r="H52" s="150"/>
      <c r="I52" s="152">
        <f>INDEX('     2022    '!$A$1:$AC$1563,MATCH($D52,'     2022    '!$D$1:$D$1794,0),MATCH(I$1,'     2022    '!$A$1:$AC$1,0))</f>
        <v>46.73</v>
      </c>
      <c r="J52" s="150"/>
      <c r="K52" s="151">
        <f t="shared" si="1"/>
        <v>27.65</v>
      </c>
      <c r="L52" s="152">
        <f>INDEX('     2022    '!$A$1:$AC$1563,MATCH($D52,'     2022    '!$D$1:$D$1794,0),MATCH(L$1,'     2022    '!$A$1:$AC$1,0))</f>
        <v>52.534999999999997</v>
      </c>
      <c r="M52" s="152">
        <f>INDEX('     2022    '!$A$1:$AC$1563,MATCH($D52,'     2022    '!$D$1:$D$1794,0),MATCH(M$1,'     2022    '!$A$1:$AC$1,0))</f>
        <v>55.3</v>
      </c>
      <c r="N52" s="153" t="str">
        <f>INDEX('     2022    '!$A$1:$AC$1563,MATCH($D52,'     2022    '!$D$1:$D$1794,0),MATCH(N$1,'     2022    '!$A$1:$AC$1,0))</f>
        <v>30mm</v>
      </c>
      <c r="O52" s="154">
        <f>INDEX('     2022    '!$A$1:$AC$1563,MATCH($D52,'     2022    '!$D$1:$D$1794,0),MATCH(O$1,'     2022    '!$A$1:$AC$1,0))</f>
        <v>2</v>
      </c>
      <c r="P52" s="153">
        <f>INDEX('     2022    '!$A$1:$AC$1563,MATCH($D52,'     2022    '!$D$1:$D$1794,0),MATCH(P$1,'     2022    '!$A$1:$AC$1,0))</f>
        <v>35</v>
      </c>
      <c r="Q52" s="153" t="str">
        <f>INDEX('     2022    '!$A$1:$AC$1563,MATCH($D52,'     2022    '!$D$1:$D$1794,0),MATCH(Q$1,'     2022    '!$A$1:$AC$1,0))</f>
        <v>Yes</v>
      </c>
      <c r="R52" s="155">
        <f>INDEX('     2022    '!$A$1:$AC$1563,MATCH($D52,'     2022    '!$D$1:$D$1794,0),MATCH(R$1,'     2022    '!$A$1:$AC$1,0))</f>
        <v>10</v>
      </c>
      <c r="S52" s="155">
        <f>INDEX('     2022    '!$A$1:$AC$1563,MATCH($D52,'     2022    '!$D$1:$D$1794,0),MATCH(S$1,'     2022    '!$A$1:$AC$1,0))</f>
        <v>1.2</v>
      </c>
      <c r="T52" s="155">
        <f>INDEX('     2022    '!$A$1:$AC$1563,MATCH($D52,'     2022    '!$D$1:$D$1794,0),MATCH(T$1,'     2022    '!$A$1:$AC$1,0))</f>
        <v>0.3</v>
      </c>
      <c r="U52" s="154" t="str">
        <f>INDEX('     2022    '!$A$1:$AC$1563,MATCH($D52,'     2022    '!$D$1:$D$1794,0),MATCH(U$1,'     2022    '!$A$1:$AC$1,0))</f>
        <v>1.4G</v>
      </c>
      <c r="V52" s="153" t="str">
        <f>INDEX('     2022    '!$A$1:$AC$1563,MATCH($D52,'     2022    '!$D$1:$D$1794,0),MATCH(V$1,'     2022    '!$A$1:$AC$1,0))</f>
        <v>UN0336</v>
      </c>
      <c r="W52" s="153" t="str">
        <f>INDEX('     2022    '!$A$1:$AC$1563,MATCH($D52,'     2022    '!$D$1:$D$1794,0),MATCH(W$1,'     2022    '!$A$1:$AC$1,0))</f>
        <v>F3</v>
      </c>
      <c r="X52" s="151">
        <f>INDEX('     2022    '!$A$1:$AC$1563,MATCH($D52,'     2022    '!$D$1:$D$1794,0),MATCH(X$1,'     2022    '!$A$1:$AC$1,0))</f>
        <v>89.99</v>
      </c>
      <c r="Y52" s="151">
        <f>INDEX('     2022    '!$A$1:$AC$1563,MATCH($D52,'     2022    '!$D$1:$D$1794,0),MATCH(Y$1,'     2022    '!$A$1:$AC$1,0))</f>
        <v>66.989999999999995</v>
      </c>
      <c r="Z52" s="156">
        <f>INDEX('     2022    '!$A$1:$AC$1563,MATCH($D52,'     2022    '!$D$1:$D$1794,0),MATCH(Z$1,'     2022    '!$A$1:$AC$1,0))</f>
        <v>4.3049999999999998E-2</v>
      </c>
      <c r="AA52" s="153" t="str">
        <f>INDEX('     2022    '!$A$1:$AC$1563,MATCH($D52,'     2022    '!$D$1:$D$1794,0),MATCH(AA$1,'     2022    '!$A$1:$AC$1,0))</f>
        <v>1008-F3-69252796</v>
      </c>
      <c r="AB52" s="153" t="str">
        <f>INDEX('     2022    '!$A$1:$AC$1563,MATCH($D52,'     2022    '!$D$1:$D$1794,0),MATCH(AB$1,'     2022    '!$A$1:$AC$1,0))</f>
        <v>GB/HSE-352781</v>
      </c>
      <c r="AC52" s="153" t="str">
        <f>INDEX('     2022    '!$A$1:$AC$1563,MATCH($D52,'     2022    '!$D$1:$D$1794,0),MATCH(AC$1,'     2022    '!$A$1:$AC$1,0))</f>
        <v>6/28/2026</v>
      </c>
    </row>
    <row r="53" spans="1:29" ht="15.75">
      <c r="A53" s="80">
        <f t="shared" si="0"/>
        <v>50</v>
      </c>
      <c r="B53" s="68" t="str">
        <f>INDEX('     2022    '!B$2:B$1794,MATCH(D53,'     2022    '!D$2:D$1794,0))</f>
        <v/>
      </c>
      <c r="C53" s="204" t="str">
        <f>INDEX('     2022    '!C$2:C$1794,MATCH(D53,'     2022    '!D$2:D$1794,0))</f>
        <v>Cake - 30s Fan</v>
      </c>
      <c r="D53" s="212" t="str">
        <f>INDEX('     2022    '!D:D,MATCH(A53,'     2022    '!AL:AL,0))</f>
        <v>CC1557</v>
      </c>
      <c r="E53" s="213" t="str">
        <f>INDEX('     2022    '!$A$1:$AC$1563,MATCH($D53,'     2022    '!$D$1:$D$1794,0),MATCH(E$1,'     2022    '!$A$1:$AC$1,0))</f>
        <v>30s FAN. Green tail spit pink/lemon/aqua/green waterfall</v>
      </c>
      <c r="F53" s="206" t="str">
        <f>IFERROR(IF(LEFT(INDEX('     2022    '!AD$2:AD$1794,MATCH(D53,'     2022    '!D$2:D$1794,0)),4)="http",HYPERLINK(INDEX('     2022    '!AD$2:AD$1794,MATCH(D53,'     2022    '!D$2:D$1794,0)),"Video"),""),"")</f>
        <v/>
      </c>
      <c r="G53" s="207">
        <f>INDEX('     2022    '!$A$1:$AC$1563,MATCH($D53,'     2022    '!$D$1:$D$1794,0),MATCH(G$1,'     2022    '!$A$1:$AC$1,0))</f>
        <v>32</v>
      </c>
      <c r="H53" s="150"/>
      <c r="I53" s="152">
        <f>INDEX('     2022    '!$A$1:$AC$1563,MATCH($D53,'     2022    '!$D$1:$D$1794,0),MATCH(I$1,'     2022    '!$A$1:$AC$1,0))</f>
        <v>101.13</v>
      </c>
      <c r="J53" s="150"/>
      <c r="K53" s="151">
        <f t="shared" si="1"/>
        <v>30.327884593352962</v>
      </c>
      <c r="L53" s="152">
        <f>INDEX('     2022    '!$A$1:$AC$1563,MATCH($D53,'     2022    '!$D$1:$D$1794,0),MATCH(L$1,'     2022    '!$A$1:$AC$1,0))</f>
        <v>110.39349991980478</v>
      </c>
      <c r="M53" s="152">
        <f>INDEX('     2022    '!$A$1:$AC$1563,MATCH($D53,'     2022    '!$D$1:$D$1794,0),MATCH(M$1,'     2022    '!$A$1:$AC$1,0))</f>
        <v>121.31153837341185</v>
      </c>
      <c r="N53" s="153" t="str">
        <f>INDEX('     2022    '!$A$1:$AC$1563,MATCH($D53,'     2022    '!$D$1:$D$1794,0),MATCH(N$1,'     2022    '!$A$1:$AC$1,0))</f>
        <v>30mm</v>
      </c>
      <c r="O53" s="154">
        <f>INDEX('     2022    '!$A$1:$AC$1563,MATCH($D53,'     2022    '!$D$1:$D$1794,0),MATCH(O$1,'     2022    '!$A$1:$AC$1,0))</f>
        <v>4</v>
      </c>
      <c r="P53" s="153">
        <f>INDEX('     2022    '!$A$1:$AC$1563,MATCH($D53,'     2022    '!$D$1:$D$1794,0),MATCH(P$1,'     2022    '!$A$1:$AC$1,0))</f>
        <v>30</v>
      </c>
      <c r="Q53" s="153" t="str">
        <f>INDEX('     2022    '!$A$1:$AC$1563,MATCH($D53,'     2022    '!$D$1:$D$1794,0),MATCH(Q$1,'     2022    '!$A$1:$AC$1,0))</f>
        <v>-</v>
      </c>
      <c r="R53" s="155">
        <f>INDEX('     2022    '!$A$1:$AC$1563,MATCH($D53,'     2022    '!$D$1:$D$1794,0),MATCH(R$1,'     2022    '!$A$1:$AC$1,0))</f>
        <v>17</v>
      </c>
      <c r="S53" s="155">
        <f>INDEX('     2022    '!$A$1:$AC$1563,MATCH($D53,'     2022    '!$D$1:$D$1794,0),MATCH(S$1,'     2022    '!$A$1:$AC$1,0))</f>
        <v>2.64</v>
      </c>
      <c r="T53" s="155">
        <f>INDEX('     2022    '!$A$1:$AC$1563,MATCH($D53,'     2022    '!$D$1:$D$1794,0),MATCH(T$1,'     2022    '!$A$1:$AC$1,0))</f>
        <v>0.3</v>
      </c>
      <c r="U53" s="154" t="str">
        <f>INDEX('     2022    '!$A$1:$AC$1563,MATCH($D53,'     2022    '!$D$1:$D$1794,0),MATCH(U$1,'     2022    '!$A$1:$AC$1,0))</f>
        <v>1.4G</v>
      </c>
      <c r="V53" s="153" t="str">
        <f>INDEX('     2022    '!$A$1:$AC$1563,MATCH($D53,'     2022    '!$D$1:$D$1794,0),MATCH(V$1,'     2022    '!$A$1:$AC$1,0))</f>
        <v>UN0336</v>
      </c>
      <c r="W53" s="153" t="str">
        <f>INDEX('     2022    '!$A$1:$AC$1563,MATCH($D53,'     2022    '!$D$1:$D$1794,0),MATCH(W$1,'     2022    '!$A$1:$AC$1,0))</f>
        <v>F4</v>
      </c>
      <c r="X53" s="151" t="str">
        <f>INDEX('     2022    '!$A$1:$AC$1563,MATCH($D53,'     2022    '!$D$1:$D$1794,0),MATCH(X$1,'     2022    '!$A$1:$AC$1,0))</f>
        <v/>
      </c>
      <c r="Y53" s="151" t="str">
        <f>INDEX('     2022    '!$A$1:$AC$1563,MATCH($D53,'     2022    '!$D$1:$D$1794,0),MATCH(Y$1,'     2022    '!$A$1:$AC$1,0))</f>
        <v/>
      </c>
      <c r="Z53" s="156">
        <f>INDEX('     2022    '!$A$1:$AC$1563,MATCH($D53,'     2022    '!$D$1:$D$1794,0),MATCH(Z$1,'     2022    '!$A$1:$AC$1,0))</f>
        <v>9.5324999999999993E-2</v>
      </c>
      <c r="AA53" s="153" t="str">
        <f>INDEX('     2022    '!$A$1:$AC$1563,MATCH($D53,'     2022    '!$D$1:$D$1794,0),MATCH(AA$1,'     2022    '!$A$1:$AC$1,0))</f>
        <v>2806-F4-000052</v>
      </c>
      <c r="AB53" s="153" t="str">
        <f>INDEX('     2022    '!$A$1:$AC$1563,MATCH($D53,'     2022    '!$D$1:$D$1794,0),MATCH(AB$1,'     2022    '!$A$1:$AC$1,0))</f>
        <v>GB/HSE-362538</v>
      </c>
      <c r="AC53" s="153" t="str">
        <f>INDEX('     2022    '!$A$1:$AC$1563,MATCH($D53,'     2022    '!$D$1:$D$1794,0),MATCH(AC$1,'     2022    '!$A$1:$AC$1,0))</f>
        <v>11/30/2030</v>
      </c>
    </row>
    <row r="54" spans="1:29" ht="15.75">
      <c r="A54" s="80">
        <f t="shared" si="0"/>
        <v>51</v>
      </c>
      <c r="B54" s="68" t="str">
        <f>INDEX('     2022    '!B$2:B$1794,MATCH(D54,'     2022    '!D$2:D$1794,0))</f>
        <v/>
      </c>
      <c r="C54" s="204" t="str">
        <f>INDEX('     2022    '!C$2:C$1794,MATCH(D54,'     2022    '!D$2:D$1794,0))</f>
        <v>Cake - 30s Fan</v>
      </c>
      <c r="D54" s="212" t="str">
        <f>INDEX('     2022    '!D:D,MATCH(A54,'     2022    '!AL:AL,0))</f>
        <v>CC0588</v>
      </c>
      <c r="E54" s="213" t="str">
        <f>INDEX('     2022    '!$A$1:$AC$1563,MATCH($D54,'     2022    '!$D$1:$D$1794,0),MATCH(E$1,'     2022    '!$A$1:$AC$1,0))</f>
        <v>30s W. White strobe bouquet to white strobe waterfall.</v>
      </c>
      <c r="F54" s="206" t="str">
        <f>IFERROR(IF(LEFT(INDEX('     2022    '!AD$2:AD$1794,MATCH(D54,'     2022    '!D$2:D$1794,0)),4)="http",HYPERLINK(INDEX('     2022    '!AD$2:AD$1794,MATCH(D54,'     2022    '!D$2:D$1794,0)),"Video"),""),"")</f>
        <v>Video</v>
      </c>
      <c r="G54" s="207">
        <f>INDEX('     2022    '!$A$1:$AC$1563,MATCH($D54,'     2022    '!$D$1:$D$1794,0),MATCH(G$1,'     2022    '!$A$1:$AC$1,0))</f>
        <v>0</v>
      </c>
      <c r="H54" s="150"/>
      <c r="I54" s="152">
        <f>INDEX('     2022    '!$A$1:$AC$1563,MATCH($D54,'     2022    '!$D$1:$D$1794,0),MATCH(I$1,'     2022    '!$A$1:$AC$1,0))</f>
        <v>56.04</v>
      </c>
      <c r="J54" s="150"/>
      <c r="K54" s="151">
        <f t="shared" si="1"/>
        <v>32.505000000000003</v>
      </c>
      <c r="L54" s="152">
        <f>INDEX('     2022    '!$A$1:$AC$1563,MATCH($D54,'     2022    '!$D$1:$D$1794,0),MATCH(L$1,'     2022    '!$A$1:$AC$1,0))</f>
        <v>59.159100000000009</v>
      </c>
      <c r="M54" s="152">
        <f>INDEX('     2022    '!$A$1:$AC$1563,MATCH($D54,'     2022    '!$D$1:$D$1794,0),MATCH(M$1,'     2022    '!$A$1:$AC$1,0))</f>
        <v>65.010000000000005</v>
      </c>
      <c r="N54" s="153" t="str">
        <f>INDEX('     2022    '!$A$1:$AC$1563,MATCH($D54,'     2022    '!$D$1:$D$1794,0),MATCH(N$1,'     2022    '!$A$1:$AC$1,0))</f>
        <v>30mm</v>
      </c>
      <c r="O54" s="154">
        <f>INDEX('     2022    '!$A$1:$AC$1563,MATCH($D54,'     2022    '!$D$1:$D$1794,0),MATCH(O$1,'     2022    '!$A$1:$AC$1,0))</f>
        <v>2</v>
      </c>
      <c r="P54" s="153">
        <f>INDEX('     2022    '!$A$1:$AC$1563,MATCH($D54,'     2022    '!$D$1:$D$1794,0),MATCH(P$1,'     2022    '!$A$1:$AC$1,0))</f>
        <v>28</v>
      </c>
      <c r="Q54" s="153" t="str">
        <f>INDEX('     2022    '!$A$1:$AC$1563,MATCH($D54,'     2022    '!$D$1:$D$1794,0),MATCH(Q$1,'     2022    '!$A$1:$AC$1,0))</f>
        <v>Yes</v>
      </c>
      <c r="R54" s="155">
        <f>INDEX('     2022    '!$A$1:$AC$1563,MATCH($D54,'     2022    '!$D$1:$D$1794,0),MATCH(R$1,'     2022    '!$A$1:$AC$1,0))</f>
        <v>10</v>
      </c>
      <c r="S54" s="155">
        <f>INDEX('     2022    '!$A$1:$AC$1563,MATCH($D54,'     2022    '!$D$1:$D$1794,0),MATCH(S$1,'     2022    '!$A$1:$AC$1,0))</f>
        <v>1.4</v>
      </c>
      <c r="T54" s="155">
        <f>INDEX('     2022    '!$A$1:$AC$1563,MATCH($D54,'     2022    '!$D$1:$D$1794,0),MATCH(T$1,'     2022    '!$A$1:$AC$1,0))</f>
        <v>0.3</v>
      </c>
      <c r="U54" s="154" t="str">
        <f>INDEX('     2022    '!$A$1:$AC$1563,MATCH($D54,'     2022    '!$D$1:$D$1794,0),MATCH(U$1,'     2022    '!$A$1:$AC$1,0))</f>
        <v>1.4G</v>
      </c>
      <c r="V54" s="153" t="str">
        <f>INDEX('     2022    '!$A$1:$AC$1563,MATCH($D54,'     2022    '!$D$1:$D$1794,0),MATCH(V$1,'     2022    '!$A$1:$AC$1,0))</f>
        <v>UN0336</v>
      </c>
      <c r="W54" s="153" t="str">
        <f>INDEX('     2022    '!$A$1:$AC$1563,MATCH($D54,'     2022    '!$D$1:$D$1794,0),MATCH(W$1,'     2022    '!$A$1:$AC$1,0))</f>
        <v>F4</v>
      </c>
      <c r="X54" s="151" t="str">
        <f>INDEX('     2022    '!$A$1:$AC$1563,MATCH($D54,'     2022    '!$D$1:$D$1794,0),MATCH(X$1,'     2022    '!$A$1:$AC$1,0))</f>
        <v/>
      </c>
      <c r="Y54" s="151" t="str">
        <f>INDEX('     2022    '!$A$1:$AC$1563,MATCH($D54,'     2022    '!$D$1:$D$1794,0),MATCH(Y$1,'     2022    '!$A$1:$AC$1,0))</f>
        <v/>
      </c>
      <c r="Z54" s="156">
        <f>INDEX('     2022    '!$A$1:$AC$1563,MATCH($D54,'     2022    '!$D$1:$D$1794,0),MATCH(Z$1,'     2022    '!$A$1:$AC$1,0))</f>
        <v>4.36E-2</v>
      </c>
      <c r="AA54" s="153" t="str">
        <f>INDEX('     2022    '!$A$1:$AC$1563,MATCH($D54,'     2022    '!$D$1:$D$1794,0),MATCH(AA$1,'     2022    '!$A$1:$AC$1,0))</f>
        <v>1008-F4-69249672</v>
      </c>
      <c r="AB54" s="153" t="str">
        <f>INDEX('     2022    '!$A$1:$AC$1563,MATCH($D54,'     2022    '!$D$1:$D$1794,0),MATCH(AB$1,'     2022    '!$A$1:$AC$1,0))</f>
        <v>GB/HSE-352780</v>
      </c>
      <c r="AC54" s="153" t="str">
        <f>INDEX('     2022    '!$A$1:$AC$1563,MATCH($D54,'     2022    '!$D$1:$D$1794,0),MATCH(AC$1,'     2022    '!$A$1:$AC$1,0))</f>
        <v>6/28/2026</v>
      </c>
    </row>
    <row r="55" spans="1:29" ht="25.5">
      <c r="A55" s="80">
        <f t="shared" si="0"/>
        <v>52</v>
      </c>
      <c r="B55" s="68" t="str">
        <f>INDEX('     2022    '!B$2:B$1794,MATCH(D55,'     2022    '!D$2:D$1794,0))</f>
        <v/>
      </c>
      <c r="C55" s="204" t="str">
        <f>INDEX('     2022    '!C$2:C$1794,MATCH(D55,'     2022    '!D$2:D$1794,0))</f>
        <v>Cake - 35s</v>
      </c>
      <c r="D55" s="212" t="str">
        <f>INDEX('     2022    '!D:D,MATCH(A55,'     2022    '!AL:AL,0))</f>
        <v>KF016-ZZ-F35</v>
      </c>
      <c r="E55" s="213" t="str">
        <f>INDEX('     2022    '!$A$1:$AC$1563,MATCH($D55,'     2022    '!$D$1:$D$1794,0),MATCH(E$1,'     2022    '!$A$1:$AC$1,0))</f>
        <v>ZIP ZAP. Fanned cake with alternating red and green tipped crackling comets, red tail to silver fish, silver whistle, crackling mines finale. RETAIL</v>
      </c>
      <c r="F55" s="206" t="str">
        <f>IFERROR(IF(LEFT(INDEX('     2022    '!AD$2:AD$1794,MATCH(D55,'     2022    '!D$2:D$1794,0)),4)="http",HYPERLINK(INDEX('     2022    '!AD$2:AD$1794,MATCH(D55,'     2022    '!D$2:D$1794,0)),"Video"),""),"")</f>
        <v>Video</v>
      </c>
      <c r="G55" s="207">
        <f>INDEX('     2022    '!$A$1:$AC$1563,MATCH($D55,'     2022    '!$D$1:$D$1794,0),MATCH(G$1,'     2022    '!$A$1:$AC$1,0))</f>
        <v>0</v>
      </c>
      <c r="H55" s="150"/>
      <c r="I55" s="152">
        <f>INDEX('     2022    '!$A$1:$AC$1563,MATCH($D55,'     2022    '!$D$1:$D$1794,0),MATCH(I$1,'     2022    '!$A$1:$AC$1,0))</f>
        <v>59.18</v>
      </c>
      <c r="J55" s="150"/>
      <c r="K55" s="151">
        <f t="shared" si="1"/>
        <v>14.795</v>
      </c>
      <c r="L55" s="152">
        <f>INDEX('     2022    '!$A$1:$AC$1563,MATCH($D55,'     2022    '!$D$1:$D$1794,0),MATCH(L$1,'     2022    '!$A$1:$AC$1,0))</f>
        <v>56.22</v>
      </c>
      <c r="M55" s="152">
        <f>INDEX('     2022    '!$A$1:$AC$1563,MATCH($D55,'     2022    '!$D$1:$D$1794,0),MATCH(M$1,'     2022    '!$A$1:$AC$1,0))</f>
        <v>59.18</v>
      </c>
      <c r="N55" s="153" t="str">
        <f>INDEX('     2022    '!$A$1:$AC$1563,MATCH($D55,'     2022    '!$D$1:$D$1794,0),MATCH(N$1,'     2022    '!$A$1:$AC$1,0))</f>
        <v>20mm</v>
      </c>
      <c r="O55" s="154">
        <f>INDEX('     2022    '!$A$1:$AC$1563,MATCH($D55,'     2022    '!$D$1:$D$1794,0),MATCH(O$1,'     2022    '!$A$1:$AC$1,0))</f>
        <v>4</v>
      </c>
      <c r="P55" s="153">
        <f>INDEX('     2022    '!$A$1:$AC$1563,MATCH($D55,'     2022    '!$D$1:$D$1794,0),MATCH(P$1,'     2022    '!$A$1:$AC$1,0))</f>
        <v>30</v>
      </c>
      <c r="Q55" s="153" t="str">
        <f>INDEX('     2022    '!$A$1:$AC$1563,MATCH($D55,'     2022    '!$D$1:$D$1794,0),MATCH(Q$1,'     2022    '!$A$1:$AC$1,0))</f>
        <v>No</v>
      </c>
      <c r="R55" s="155">
        <f>INDEX('     2022    '!$A$1:$AC$1563,MATCH($D55,'     2022    '!$D$1:$D$1794,0),MATCH(R$1,'     2022    '!$A$1:$AC$1,0))</f>
        <v>10</v>
      </c>
      <c r="S55" s="155">
        <f>INDEX('     2022    '!$A$1:$AC$1563,MATCH($D55,'     2022    '!$D$1:$D$1794,0),MATCH(S$1,'     2022    '!$A$1:$AC$1,0))</f>
        <v>0.83</v>
      </c>
      <c r="T55" s="155">
        <f>INDEX('     2022    '!$A$1:$AC$1563,MATCH($D55,'     2022    '!$D$1:$D$1794,0),MATCH(T$1,'     2022    '!$A$1:$AC$1,0))</f>
        <v>0</v>
      </c>
      <c r="U55" s="154" t="str">
        <f>INDEX('     2022    '!$A$1:$AC$1563,MATCH($D55,'     2022    '!$D$1:$D$1794,0),MATCH(U$1,'     2022    '!$A$1:$AC$1,0))</f>
        <v>1.4G</v>
      </c>
      <c r="V55" s="153" t="str">
        <f>INDEX('     2022    '!$A$1:$AC$1563,MATCH($D55,'     2022    '!$D$1:$D$1794,0),MATCH(V$1,'     2022    '!$A$1:$AC$1,0))</f>
        <v>UN0336</v>
      </c>
      <c r="W55" s="153" t="str">
        <f>INDEX('     2022    '!$A$1:$AC$1563,MATCH($D55,'     2022    '!$D$1:$D$1794,0),MATCH(W$1,'     2022    '!$A$1:$AC$1,0))</f>
        <v>F2</v>
      </c>
      <c r="X55" s="151">
        <f>INDEX('     2022    '!$A$1:$AC$1563,MATCH($D55,'     2022    '!$D$1:$D$1794,0),MATCH(X$1,'     2022    '!$A$1:$AC$1,0))</f>
        <v>53.99</v>
      </c>
      <c r="Y55" s="151">
        <f>INDEX('     2022    '!$A$1:$AC$1563,MATCH($D55,'     2022    '!$D$1:$D$1794,0),MATCH(Y$1,'     2022    '!$A$1:$AC$1,0))</f>
        <v>44.99</v>
      </c>
      <c r="Z55" s="156">
        <f>INDEX('     2022    '!$A$1:$AC$1563,MATCH($D55,'     2022    '!$D$1:$D$1794,0),MATCH(Z$1,'     2022    '!$A$1:$AC$1,0))</f>
        <v>3.9E-2</v>
      </c>
      <c r="AA55" s="153">
        <f>INDEX('     2022    '!$A$1:$AC$1563,MATCH($D55,'     2022    '!$D$1:$D$1794,0),MATCH(AA$1,'     2022    '!$A$1:$AC$1,0))</f>
        <v>0</v>
      </c>
      <c r="AB55" s="153" t="str">
        <f>INDEX('     2022    '!$A$1:$AC$1563,MATCH($D55,'     2022    '!$D$1:$D$1794,0),MATCH(AB$1,'     2022    '!$A$1:$AC$1,0))</f>
        <v>GB/HSE-351151</v>
      </c>
      <c r="AC55" s="153">
        <f>INDEX('     2022    '!$A$1:$AC$1563,MATCH($D55,'     2022    '!$D$1:$D$1794,0),MATCH(AC$1,'     2022    '!$A$1:$AC$1,0))</f>
        <v>0</v>
      </c>
    </row>
    <row r="56" spans="1:29" ht="38.25">
      <c r="A56" s="80">
        <f t="shared" si="0"/>
        <v>53</v>
      </c>
      <c r="B56" s="68" t="str">
        <f>INDEX('     2022    '!B$2:B$1794,MATCH(D56,'     2022    '!D$2:D$1794,0))</f>
        <v/>
      </c>
      <c r="C56" s="204" t="str">
        <f>INDEX('     2022    '!C$2:C$1794,MATCH(D56,'     2022    '!D$2:D$1794,0))</f>
        <v>Cake - 35s Fan</v>
      </c>
      <c r="D56" s="212" t="str">
        <f>INDEX('     2022    '!D:D,MATCH(A56,'     2022    '!AL:AL,0))</f>
        <v>CC1516</v>
      </c>
      <c r="E56" s="213" t="str">
        <f>INDEX('     2022    '!$A$1:$AC$1563,MATCH($D56,'     2022    '!$D$1:$D$1794,0),MATCH(E$1,'     2022    '!$A$1:$AC$1,0))</f>
        <v>SERENITY. 35 shot Z firing fan cake. Colour strobe mines lifts to red &amp; green falling leaves, with blue mines to blue &amp; silver fish. Finishing with a volley of both of the effects. RETAIL</v>
      </c>
      <c r="F56" s="206" t="str">
        <f>IFERROR(IF(LEFT(INDEX('     2022    '!AD$2:AD$1794,MATCH(D56,'     2022    '!D$2:D$1794,0)),4)="http",HYPERLINK(INDEX('     2022    '!AD$2:AD$1794,MATCH(D56,'     2022    '!D$2:D$1794,0)),"Video"),""),"")</f>
        <v>Video</v>
      </c>
      <c r="G56" s="207">
        <f>INDEX('     2022    '!$A$1:$AC$1563,MATCH($D56,'     2022    '!$D$1:$D$1794,0),MATCH(G$1,'     2022    '!$A$1:$AC$1,0))</f>
        <v>0</v>
      </c>
      <c r="H56" s="150"/>
      <c r="I56" s="152">
        <f>INDEX('     2022    '!$A$1:$AC$1563,MATCH($D56,'     2022    '!$D$1:$D$1794,0),MATCH(I$1,'     2022    '!$A$1:$AC$1,0))</f>
        <v>69.83</v>
      </c>
      <c r="J56" s="150"/>
      <c r="K56" s="151">
        <f t="shared" si="1"/>
        <v>20.861287990107773</v>
      </c>
      <c r="L56" s="152">
        <f>INDEX('     2022    '!$A$1:$AC$1563,MATCH($D56,'     2022    '!$D$1:$D$1794,0),MATCH(L$1,'     2022    '!$A$1:$AC$1,0))</f>
        <v>79.272894362409531</v>
      </c>
      <c r="M56" s="152">
        <f>INDEX('     2022    '!$A$1:$AC$1563,MATCH($D56,'     2022    '!$D$1:$D$1794,0),MATCH(M$1,'     2022    '!$A$1:$AC$1,0))</f>
        <v>83.44515196043109</v>
      </c>
      <c r="N56" s="153" t="str">
        <f>INDEX('     2022    '!$A$1:$AC$1563,MATCH($D56,'     2022    '!$D$1:$D$1794,0),MATCH(N$1,'     2022    '!$A$1:$AC$1,0))</f>
        <v>25mm</v>
      </c>
      <c r="O56" s="154">
        <f>INDEX('     2022    '!$A$1:$AC$1563,MATCH($D56,'     2022    '!$D$1:$D$1794,0),MATCH(O$1,'     2022    '!$A$1:$AC$1,0))</f>
        <v>4</v>
      </c>
      <c r="P56" s="153">
        <f>INDEX('     2022    '!$A$1:$AC$1563,MATCH($D56,'     2022    '!$D$1:$D$1794,0),MATCH(P$1,'     2022    '!$A$1:$AC$1,0))</f>
        <v>50</v>
      </c>
      <c r="Q56" s="153" t="str">
        <f>INDEX('     2022    '!$A$1:$AC$1563,MATCH($D56,'     2022    '!$D$1:$D$1794,0),MATCH(Q$1,'     2022    '!$A$1:$AC$1,0))</f>
        <v>Yes</v>
      </c>
      <c r="R56" s="155">
        <f>INDEX('     2022    '!$A$1:$AC$1563,MATCH($D56,'     2022    '!$D$1:$D$1794,0),MATCH(R$1,'     2022    '!$A$1:$AC$1,0))</f>
        <v>13</v>
      </c>
      <c r="S56" s="155">
        <f>INDEX('     2022    '!$A$1:$AC$1563,MATCH($D56,'     2022    '!$D$1:$D$1794,0),MATCH(S$1,'     2022    '!$A$1:$AC$1,0))</f>
        <v>1.7</v>
      </c>
      <c r="T56" s="155">
        <f>INDEX('     2022    '!$A$1:$AC$1563,MATCH($D56,'     2022    '!$D$1:$D$1794,0),MATCH(T$1,'     2022    '!$A$1:$AC$1,0))</f>
        <v>0.3</v>
      </c>
      <c r="U56" s="154" t="str">
        <f>INDEX('     2022    '!$A$1:$AC$1563,MATCH($D56,'     2022    '!$D$1:$D$1794,0),MATCH(U$1,'     2022    '!$A$1:$AC$1,0))</f>
        <v>1.4G</v>
      </c>
      <c r="V56" s="153" t="str">
        <f>INDEX('     2022    '!$A$1:$AC$1563,MATCH($D56,'     2022    '!$D$1:$D$1794,0),MATCH(V$1,'     2022    '!$A$1:$AC$1,0))</f>
        <v>UN0336</v>
      </c>
      <c r="W56" s="153">
        <f>INDEX('     2022    '!$A$1:$AC$1563,MATCH($D56,'     2022    '!$D$1:$D$1794,0),MATCH(W$1,'     2022    '!$A$1:$AC$1,0))</f>
        <v>0</v>
      </c>
      <c r="X56" s="151">
        <f>INDEX('     2022    '!$A$1:$AC$1563,MATCH($D56,'     2022    '!$D$1:$D$1794,0),MATCH(X$1,'     2022    '!$A$1:$AC$1,0))</f>
        <v>66.989999999999995</v>
      </c>
      <c r="Y56" s="151">
        <f>INDEX('     2022    '!$A$1:$AC$1563,MATCH($D56,'     2022    '!$D$1:$D$1794,0),MATCH(Y$1,'     2022    '!$A$1:$AC$1,0))</f>
        <v>49.99</v>
      </c>
      <c r="Z56" s="156">
        <f>INDEX('     2022    '!$A$1:$AC$1563,MATCH($D56,'     2022    '!$D$1:$D$1794,0),MATCH(Z$1,'     2022    '!$A$1:$AC$1,0))</f>
        <v>5.0430999999999997E-2</v>
      </c>
      <c r="AA56" s="153" t="str">
        <f>INDEX('     2022    '!$A$1:$AC$1563,MATCH($D56,'     2022    '!$D$1:$D$1794,0),MATCH(AA$1,'     2022    '!$A$1:$AC$1,0))</f>
        <v>2806-F2-000042</v>
      </c>
      <c r="AB56" s="153" t="str">
        <f>INDEX('     2022    '!$A$1:$AC$1563,MATCH($D56,'     2022    '!$D$1:$D$1794,0),MATCH(AB$1,'     2022    '!$A$1:$AC$1,0))</f>
        <v>GB/HSE-362446</v>
      </c>
      <c r="AC56" s="153" t="str">
        <f>INDEX('     2022    '!$A$1:$AC$1563,MATCH($D56,'     2022    '!$D$1:$D$1794,0),MATCH(AC$1,'     2022    '!$A$1:$AC$1,0))</f>
        <v>11/30/2030</v>
      </c>
    </row>
    <row r="57" spans="1:29" ht="51">
      <c r="A57" s="80">
        <f t="shared" si="0"/>
        <v>54</v>
      </c>
      <c r="B57" s="68" t="str">
        <f>INDEX('     2022    '!B$2:B$1794,MATCH(D57,'     2022    '!D$2:D$1794,0))</f>
        <v/>
      </c>
      <c r="C57" s="204" t="str">
        <f>INDEX('     2022    '!C$2:C$1794,MATCH(D57,'     2022    '!D$2:D$1794,0))</f>
        <v>Cake - 36s</v>
      </c>
      <c r="D57" s="212" t="str">
        <f>INDEX('     2022    '!D:D,MATCH(A57,'     2022    '!AL:AL,0))</f>
        <v>KF017-GR-M36</v>
      </c>
      <c r="E57" s="213" t="str">
        <f>INDEX('     2022    '!$A$1:$AC$1563,MATCH($D57,'     2022    '!$D$1:$D$1794,0),MATCH(E$1,'     2022    '!$A$1:$AC$1,0))</f>
        <v>GENDER REVEAL. Each case contains 3 of each type. Alternating pink and blue effects - mines, falling leaves, comets, tails then dahlias and finishing with either pink tail to pink peony or blue tail to blue peony. Holding suspense until the end. RETAIL</v>
      </c>
      <c r="F57" s="206" t="str">
        <f>IFERROR(IF(LEFT(INDEX('     2022    '!AD$2:AD$1794,MATCH(D57,'     2022    '!D$2:D$1794,0)),4)="http",HYPERLINK(INDEX('     2022    '!AD$2:AD$1794,MATCH(D57,'     2022    '!D$2:D$1794,0)),"Video"),""),"")</f>
        <v>Video</v>
      </c>
      <c r="G57" s="207">
        <f>INDEX('     2022    '!$A$1:$AC$1563,MATCH($D57,'     2022    '!$D$1:$D$1794,0),MATCH(G$1,'     2022    '!$A$1:$AC$1,0))</f>
        <v>143</v>
      </c>
      <c r="H57" s="150"/>
      <c r="I57" s="152">
        <f>INDEX('     2022    '!$A$1:$AC$1563,MATCH($D57,'     2022    '!$D$1:$D$1794,0),MATCH(I$1,'     2022    '!$A$1:$AC$1,0))</f>
        <v>70</v>
      </c>
      <c r="J57" s="150"/>
      <c r="K57" s="151">
        <f t="shared" si="1"/>
        <v>11.666666666666666</v>
      </c>
      <c r="L57" s="152">
        <f>INDEX('     2022    '!$A$1:$AC$1563,MATCH($D57,'     2022    '!$D$1:$D$1794,0),MATCH(L$1,'     2022    '!$A$1:$AC$1,0))</f>
        <v>66.5</v>
      </c>
      <c r="M57" s="152">
        <f>INDEX('     2022    '!$A$1:$AC$1563,MATCH($D57,'     2022    '!$D$1:$D$1794,0),MATCH(M$1,'     2022    '!$A$1:$AC$1,0))</f>
        <v>70</v>
      </c>
      <c r="N57" s="153" t="str">
        <f>INDEX('     2022    '!$A$1:$AC$1563,MATCH($D57,'     2022    '!$D$1:$D$1794,0),MATCH(N$1,'     2022    '!$A$1:$AC$1,0))</f>
        <v>25mm</v>
      </c>
      <c r="O57" s="154">
        <f>INDEX('     2022    '!$A$1:$AC$1563,MATCH($D57,'     2022    '!$D$1:$D$1794,0),MATCH(O$1,'     2022    '!$A$1:$AC$1,0))</f>
        <v>6</v>
      </c>
      <c r="P57" s="153">
        <f>INDEX('     2022    '!$A$1:$AC$1563,MATCH($D57,'     2022    '!$D$1:$D$1794,0),MATCH(P$1,'     2022    '!$A$1:$AC$1,0))</f>
        <v>40</v>
      </c>
      <c r="Q57" s="153" t="str">
        <f>INDEX('     2022    '!$A$1:$AC$1563,MATCH($D57,'     2022    '!$D$1:$D$1794,0),MATCH(Q$1,'     2022    '!$A$1:$AC$1,0))</f>
        <v>No</v>
      </c>
      <c r="R57" s="155">
        <f>INDEX('     2022    '!$A$1:$AC$1563,MATCH($D57,'     2022    '!$D$1:$D$1794,0),MATCH(R$1,'     2022    '!$A$1:$AC$1,0))</f>
        <v>16.5</v>
      </c>
      <c r="S57" s="155">
        <f>INDEX('     2022    '!$A$1:$AC$1563,MATCH($D57,'     2022    '!$D$1:$D$1794,0),MATCH(S$1,'     2022    '!$A$1:$AC$1,0))</f>
        <v>2.2000000000000002</v>
      </c>
      <c r="T57" s="155">
        <f>INDEX('     2022    '!$A$1:$AC$1563,MATCH($D57,'     2022    '!$D$1:$D$1794,0),MATCH(T$1,'     2022    '!$A$1:$AC$1,0))</f>
        <v>0</v>
      </c>
      <c r="U57" s="154" t="str">
        <f>INDEX('     2022    '!$A$1:$AC$1563,MATCH($D57,'     2022    '!$D$1:$D$1794,0),MATCH(U$1,'     2022    '!$A$1:$AC$1,0))</f>
        <v>1.4G</v>
      </c>
      <c r="V57" s="153" t="str">
        <f>INDEX('     2022    '!$A$1:$AC$1563,MATCH($D57,'     2022    '!$D$1:$D$1794,0),MATCH(V$1,'     2022    '!$A$1:$AC$1,0))</f>
        <v>UN0336</v>
      </c>
      <c r="W57" s="153" t="str">
        <f>INDEX('     2022    '!$A$1:$AC$1563,MATCH($D57,'     2022    '!$D$1:$D$1794,0),MATCH(W$1,'     2022    '!$A$1:$AC$1,0))</f>
        <v>F2</v>
      </c>
      <c r="X57" s="151">
        <f>INDEX('     2022    '!$A$1:$AC$1563,MATCH($D57,'     2022    '!$D$1:$D$1794,0),MATCH(X$1,'     2022    '!$A$1:$AC$1,0))</f>
        <v>41.99</v>
      </c>
      <c r="Y57" s="151">
        <f>INDEX('     2022    '!$A$1:$AC$1563,MATCH($D57,'     2022    '!$D$1:$D$1794,0),MATCH(Y$1,'     2022    '!$A$1:$AC$1,0))</f>
        <v>34.99</v>
      </c>
      <c r="Z57" s="156">
        <f>INDEX('     2022    '!$A$1:$AC$1563,MATCH($D57,'     2022    '!$D$1:$D$1794,0),MATCH(Z$1,'     2022    '!$A$1:$AC$1,0))</f>
        <v>4.2000000000000003E-2</v>
      </c>
      <c r="AA57" s="153" t="str">
        <f>INDEX('     2022    '!$A$1:$AC$1563,MATCH($D57,'     2022    '!$D$1:$D$1794,0),MATCH(AA$1,'     2022    '!$A$1:$AC$1,0))</f>
        <v>1395-F2-00292021</v>
      </c>
      <c r="AB57" s="153" t="str">
        <f>INDEX('     2022    '!$A$1:$AC$1563,MATCH($D57,'     2022    '!$D$1:$D$1794,0),MATCH(AB$1,'     2022    '!$A$1:$AC$1,0))</f>
        <v>GB/HSE-359360</v>
      </c>
      <c r="AC57" s="153" t="str">
        <f>INDEX('     2022    '!$A$1:$AC$1563,MATCH($D57,'     2022    '!$D$1:$D$1794,0),MATCH(AC$1,'     2022    '!$A$1:$AC$1,0))</f>
        <v>10/24/2028</v>
      </c>
    </row>
    <row r="58" spans="1:29" ht="51">
      <c r="A58" s="80">
        <f t="shared" si="0"/>
        <v>55</v>
      </c>
      <c r="B58" s="68" t="str">
        <f>INDEX('     2022    '!B$2:B$1794,MATCH(D58,'     2022    '!D$2:D$1794,0))</f>
        <v/>
      </c>
      <c r="C58" s="204" t="str">
        <f>INDEX('     2022    '!C$2:C$1794,MATCH(D58,'     2022    '!D$2:D$1794,0))</f>
        <v>Cake - 36s</v>
      </c>
      <c r="D58" s="212" t="str">
        <f>INDEX('     2022    '!D:D,MATCH(A58,'     2022    '!AL:AL,0))</f>
        <v>KF018-A-36</v>
      </c>
      <c r="E58" s="213" t="str">
        <f>INDEX('     2022    '!$A$1:$AC$1563,MATCH($D58,'     2022    '!$D$1:$D$1794,0),MATCH(E$1,'     2022    '!$A$1:$AC$1,0))</f>
        <v>ASCENSION. Blue star to lemon and white strobe, red palm to blue and white strobe, green palm to purple to white strobe. Brocade with red and blue to silver, blue and lemon palms and a massive titanium silver palm and crackling flower finale. RETAIL</v>
      </c>
      <c r="F58" s="206" t="str">
        <f>IFERROR(IF(LEFT(INDEX('     2022    '!AD$2:AD$1794,MATCH(D58,'     2022    '!D$2:D$1794,0)),4)="http",HYPERLINK(INDEX('     2022    '!AD$2:AD$1794,MATCH(D58,'     2022    '!D$2:D$1794,0)),"Video"),""),"")</f>
        <v>Video</v>
      </c>
      <c r="G58" s="207">
        <f>INDEX('     2022    '!$A$1:$AC$1563,MATCH($D58,'     2022    '!$D$1:$D$1794,0),MATCH(G$1,'     2022    '!$A$1:$AC$1,0))</f>
        <v>0</v>
      </c>
      <c r="H58" s="150"/>
      <c r="I58" s="152">
        <f>INDEX('     2022    '!$A$1:$AC$1563,MATCH($D58,'     2022    '!$D$1:$D$1794,0),MATCH(I$1,'     2022    '!$A$1:$AC$1,0))</f>
        <v>79.06</v>
      </c>
      <c r="J58" s="150"/>
      <c r="K58" s="151">
        <f t="shared" si="1"/>
        <v>19.765000000000001</v>
      </c>
      <c r="L58" s="152">
        <f>INDEX('     2022    '!$A$1:$AC$1563,MATCH($D58,'     2022    '!$D$1:$D$1794,0),MATCH(L$1,'     2022    '!$A$1:$AC$1,0))</f>
        <v>75.11</v>
      </c>
      <c r="M58" s="152">
        <f>INDEX('     2022    '!$A$1:$AC$1563,MATCH($D58,'     2022    '!$D$1:$D$1794,0),MATCH(M$1,'     2022    '!$A$1:$AC$1,0))</f>
        <v>79.06</v>
      </c>
      <c r="N58" s="153" t="str">
        <f>INDEX('     2022    '!$A$1:$AC$1563,MATCH($D58,'     2022    '!$D$1:$D$1794,0),MATCH(N$1,'     2022    '!$A$1:$AC$1,0))</f>
        <v>30mm</v>
      </c>
      <c r="O58" s="154">
        <f>INDEX('     2022    '!$A$1:$AC$1563,MATCH($D58,'     2022    '!$D$1:$D$1794,0),MATCH(O$1,'     2022    '!$A$1:$AC$1,0))</f>
        <v>4</v>
      </c>
      <c r="P58" s="153">
        <f>INDEX('     2022    '!$A$1:$AC$1563,MATCH($D58,'     2022    '!$D$1:$D$1794,0),MATCH(P$1,'     2022    '!$A$1:$AC$1,0))</f>
        <v>40</v>
      </c>
      <c r="Q58" s="153" t="str">
        <f>INDEX('     2022    '!$A$1:$AC$1563,MATCH($D58,'     2022    '!$D$1:$D$1794,0),MATCH(Q$1,'     2022    '!$A$1:$AC$1,0))</f>
        <v>No</v>
      </c>
      <c r="R58" s="155">
        <f>INDEX('     2022    '!$A$1:$AC$1563,MATCH($D58,'     2022    '!$D$1:$D$1794,0),MATCH(R$1,'     2022    '!$A$1:$AC$1,0))</f>
        <v>19</v>
      </c>
      <c r="S58" s="155">
        <f>INDEX('     2022    '!$A$1:$AC$1563,MATCH($D58,'     2022    '!$D$1:$D$1794,0),MATCH(S$1,'     2022    '!$A$1:$AC$1,0))</f>
        <v>2.12</v>
      </c>
      <c r="T58" s="155">
        <f>INDEX('     2022    '!$A$1:$AC$1563,MATCH($D58,'     2022    '!$D$1:$D$1794,0),MATCH(T$1,'     2022    '!$A$1:$AC$1,0))</f>
        <v>0</v>
      </c>
      <c r="U58" s="154" t="str">
        <f>INDEX('     2022    '!$A$1:$AC$1563,MATCH($D58,'     2022    '!$D$1:$D$1794,0),MATCH(U$1,'     2022    '!$A$1:$AC$1,0))</f>
        <v>1.4G</v>
      </c>
      <c r="V58" s="153" t="str">
        <f>INDEX('     2022    '!$A$1:$AC$1563,MATCH($D58,'     2022    '!$D$1:$D$1794,0),MATCH(V$1,'     2022    '!$A$1:$AC$1,0))</f>
        <v>UN0336</v>
      </c>
      <c r="W58" s="153" t="str">
        <f>INDEX('     2022    '!$A$1:$AC$1563,MATCH($D58,'     2022    '!$D$1:$D$1794,0),MATCH(W$1,'     2022    '!$A$1:$AC$1,0))</f>
        <v>F3</v>
      </c>
      <c r="X58" s="151">
        <f>INDEX('     2022    '!$A$1:$AC$1563,MATCH($D58,'     2022    '!$D$1:$D$1794,0),MATCH(X$1,'     2022    '!$A$1:$AC$1,0))</f>
        <v>71.989999999999995</v>
      </c>
      <c r="Y58" s="151">
        <f>INDEX('     2022    '!$A$1:$AC$1563,MATCH($D58,'     2022    '!$D$1:$D$1794,0),MATCH(Y$1,'     2022    '!$A$1:$AC$1,0))</f>
        <v>59.99</v>
      </c>
      <c r="Z58" s="156">
        <f>INDEX('     2022    '!$A$1:$AC$1563,MATCH($D58,'     2022    '!$D$1:$D$1794,0),MATCH(Z$1,'     2022    '!$A$1:$AC$1,0))</f>
        <v>4.9000000000000002E-2</v>
      </c>
      <c r="AA58" s="153">
        <f>INDEX('     2022    '!$A$1:$AC$1563,MATCH($D58,'     2022    '!$D$1:$D$1794,0),MATCH(AA$1,'     2022    '!$A$1:$AC$1,0))</f>
        <v>0</v>
      </c>
      <c r="AB58" s="153" t="str">
        <f>INDEX('     2022    '!$A$1:$AC$1563,MATCH($D58,'     2022    '!$D$1:$D$1794,0),MATCH(AB$1,'     2022    '!$A$1:$AC$1,0))</f>
        <v>GB/HSE-351134</v>
      </c>
      <c r="AC58" s="153">
        <f>INDEX('     2022    '!$A$1:$AC$1563,MATCH($D58,'     2022    '!$D$1:$D$1794,0),MATCH(AC$1,'     2022    '!$A$1:$AC$1,0))</f>
        <v>0</v>
      </c>
    </row>
    <row r="59" spans="1:29" ht="15.75">
      <c r="A59" s="80">
        <f t="shared" si="0"/>
        <v>56</v>
      </c>
      <c r="B59" s="68" t="str">
        <f>INDEX('     2022    '!B$2:B$1794,MATCH(D59,'     2022    '!D$2:D$1794,0))</f>
        <v/>
      </c>
      <c r="C59" s="204" t="str">
        <f>INDEX('     2022    '!C$2:C$1794,MATCH(D59,'     2022    '!D$2:D$1794,0))</f>
        <v>Cake - 39s</v>
      </c>
      <c r="D59" s="212" t="str">
        <f>INDEX('     2022    '!D:D,MATCH(A59,'     2022    '!AL:AL,0))</f>
        <v>CC1520</v>
      </c>
      <c r="E59" s="213" t="str">
        <f>INDEX('     2022    '!$A$1:$AC$1563,MATCH($D59,'     2022    '!$D$1:$D$1794,0),MATCH(E$1,'     2022    '!$A$1:$AC$1,0))</f>
        <v>39s Z. Green gold cyan 3 step mine</v>
      </c>
      <c r="F59" s="206" t="str">
        <f>IFERROR(IF(LEFT(INDEX('     2022    '!AD$2:AD$1794,MATCH(D59,'     2022    '!D$2:D$1794,0)),4)="http",HYPERLINK(INDEX('     2022    '!AD$2:AD$1794,MATCH(D59,'     2022    '!D$2:D$1794,0)),"Video"),""),"")</f>
        <v>Video</v>
      </c>
      <c r="G59" s="207">
        <f>INDEX('     2022    '!$A$1:$AC$1563,MATCH($D59,'     2022    '!$D$1:$D$1794,0),MATCH(G$1,'     2022    '!$A$1:$AC$1,0))</f>
        <v>17</v>
      </c>
      <c r="H59" s="150"/>
      <c r="I59" s="152">
        <f>INDEX('     2022    '!$A$1:$AC$1563,MATCH($D59,'     2022    '!$D$1:$D$1794,0),MATCH(I$1,'     2022    '!$A$1:$AC$1,0))</f>
        <v>106.83</v>
      </c>
      <c r="J59" s="150"/>
      <c r="K59" s="151">
        <f t="shared" si="1"/>
        <v>41.929807502015805</v>
      </c>
      <c r="L59" s="152">
        <f>INDEX('     2022    '!$A$1:$AC$1563,MATCH($D59,'     2022    '!$D$1:$D$1794,0),MATCH(L$1,'     2022    '!$A$1:$AC$1,0))</f>
        <v>114.46837448050316</v>
      </c>
      <c r="M59" s="152">
        <f>INDEX('     2022    '!$A$1:$AC$1563,MATCH($D59,'     2022    '!$D$1:$D$1794,0),MATCH(M$1,'     2022    '!$A$1:$AC$1,0))</f>
        <v>125.78942250604742</v>
      </c>
      <c r="N59" s="153" t="str">
        <f>INDEX('     2022    '!$A$1:$AC$1563,MATCH($D59,'     2022    '!$D$1:$D$1794,0),MATCH(N$1,'     2022    '!$A$1:$AC$1,0))</f>
        <v>30mm</v>
      </c>
      <c r="O59" s="154">
        <f>INDEX('     2022    '!$A$1:$AC$1563,MATCH($D59,'     2022    '!$D$1:$D$1794,0),MATCH(O$1,'     2022    '!$A$1:$AC$1,0))</f>
        <v>3</v>
      </c>
      <c r="P59" s="153">
        <f>INDEX('     2022    '!$A$1:$AC$1563,MATCH($D59,'     2022    '!$D$1:$D$1794,0),MATCH(P$1,'     2022    '!$A$1:$AC$1,0))</f>
        <v>5</v>
      </c>
      <c r="Q59" s="153" t="str">
        <f>INDEX('     2022    '!$A$1:$AC$1563,MATCH($D59,'     2022    '!$D$1:$D$1794,0),MATCH(Q$1,'     2022    '!$A$1:$AC$1,0))</f>
        <v>Yes</v>
      </c>
      <c r="R59" s="155">
        <f>INDEX('     2022    '!$A$1:$AC$1563,MATCH($D59,'     2022    '!$D$1:$D$1794,0),MATCH(R$1,'     2022    '!$A$1:$AC$1,0))</f>
        <v>18</v>
      </c>
      <c r="S59" s="155">
        <f>INDEX('     2022    '!$A$1:$AC$1563,MATCH($D59,'     2022    '!$D$1:$D$1794,0),MATCH(S$1,'     2022    '!$A$1:$AC$1,0))</f>
        <v>3.3</v>
      </c>
      <c r="T59" s="155">
        <f>INDEX('     2022    '!$A$1:$AC$1563,MATCH($D59,'     2022    '!$D$1:$D$1794,0),MATCH(T$1,'     2022    '!$A$1:$AC$1,0))</f>
        <v>0.3</v>
      </c>
      <c r="U59" s="154" t="str">
        <f>INDEX('     2022    '!$A$1:$AC$1563,MATCH($D59,'     2022    '!$D$1:$D$1794,0),MATCH(U$1,'     2022    '!$A$1:$AC$1,0))</f>
        <v>1.4G</v>
      </c>
      <c r="V59" s="153" t="str">
        <f>INDEX('     2022    '!$A$1:$AC$1563,MATCH($D59,'     2022    '!$D$1:$D$1794,0),MATCH(V$1,'     2022    '!$A$1:$AC$1,0))</f>
        <v>UN0336</v>
      </c>
      <c r="W59" s="153" t="str">
        <f>INDEX('     2022    '!$A$1:$AC$1563,MATCH($D59,'     2022    '!$D$1:$D$1794,0),MATCH(W$1,'     2022    '!$A$1:$AC$1,0))</f>
        <v>F4</v>
      </c>
      <c r="X59" s="151" t="str">
        <f>INDEX('     2022    '!$A$1:$AC$1563,MATCH($D59,'     2022    '!$D$1:$D$1794,0),MATCH(X$1,'     2022    '!$A$1:$AC$1,0))</f>
        <v/>
      </c>
      <c r="Y59" s="151" t="str">
        <f>INDEX('     2022    '!$A$1:$AC$1563,MATCH($D59,'     2022    '!$D$1:$D$1794,0),MATCH(Y$1,'     2022    '!$A$1:$AC$1,0))</f>
        <v/>
      </c>
      <c r="Z59" s="156">
        <f>INDEX('     2022    '!$A$1:$AC$1563,MATCH($D59,'     2022    '!$D$1:$D$1794,0),MATCH(Z$1,'     2022    '!$A$1:$AC$1,0))</f>
        <v>7.4300000000000005E-2</v>
      </c>
      <c r="AA59" s="153" t="str">
        <f>INDEX('     2022    '!$A$1:$AC$1563,MATCH($D59,'     2022    '!$D$1:$D$1794,0),MATCH(AA$1,'     2022    '!$A$1:$AC$1,0))</f>
        <v>2806-F4-001972</v>
      </c>
      <c r="AB59" s="153" t="str">
        <f>INDEX('     2022    '!$A$1:$AC$1563,MATCH($D59,'     2022    '!$D$1:$D$1794,0),MATCH(AB$1,'     2022    '!$A$1:$AC$1,0))</f>
        <v>GB/HSE-362450</v>
      </c>
      <c r="AC59" s="153" t="str">
        <f>INDEX('     2022    '!$A$1:$AC$1563,MATCH($D59,'     2022    '!$D$1:$D$1794,0),MATCH(AC$1,'     2022    '!$A$1:$AC$1,0))</f>
        <v>11/30/2030</v>
      </c>
    </row>
    <row r="60" spans="1:29" ht="38.25">
      <c r="A60" s="80">
        <f t="shared" si="0"/>
        <v>57</v>
      </c>
      <c r="B60" s="68" t="str">
        <f>INDEX('     2022    '!B$2:B$1794,MATCH(D60,'     2022    '!D$2:D$1794,0))</f>
        <v/>
      </c>
      <c r="C60" s="204" t="str">
        <f>INDEX('     2022    '!C$2:C$1794,MATCH(D60,'     2022    '!D$2:D$1794,0))</f>
        <v>Cake - 40s</v>
      </c>
      <c r="D60" s="212" t="str">
        <f>INDEX('     2022    '!D:D,MATCH(A60,'     2022    '!AL:AL,0))</f>
        <v>KF019-V-F40</v>
      </c>
      <c r="E60" s="213" t="str">
        <f>INDEX('     2022    '!$A$1:$AC$1563,MATCH($D60,'     2022    '!$D$1:$D$1794,0),MATCH(E$1,'     2022    '!$A$1:$AC$1,0))</f>
        <v>VENOM. Vertical firing alternating with V firing sequences. Blue tail to gold willow and blue star, green tail to white strobe and crackling flower, silver tail to green strobe with silver super crown and a brocade crown finale. RETAIL</v>
      </c>
      <c r="F60" s="206" t="str">
        <f>IFERROR(IF(LEFT(INDEX('     2022    '!AD$2:AD$1794,MATCH(D60,'     2022    '!D$2:D$1794,0)),4)="http",HYPERLINK(INDEX('     2022    '!AD$2:AD$1794,MATCH(D60,'     2022    '!D$2:D$1794,0)),"Video"),""),"")</f>
        <v>Video</v>
      </c>
      <c r="G60" s="207">
        <f>INDEX('     2022    '!$A$1:$AC$1563,MATCH($D60,'     2022    '!$D$1:$D$1794,0),MATCH(G$1,'     2022    '!$A$1:$AC$1,0))</f>
        <v>0</v>
      </c>
      <c r="H60" s="150"/>
      <c r="I60" s="152">
        <f>INDEX('     2022    '!$A$1:$AC$1563,MATCH($D60,'     2022    '!$D$1:$D$1794,0),MATCH(I$1,'     2022    '!$A$1:$AC$1,0))</f>
        <v>64.849999999999994</v>
      </c>
      <c r="J60" s="150"/>
      <c r="K60" s="151">
        <f t="shared" si="1"/>
        <v>16.212499999999999</v>
      </c>
      <c r="L60" s="152">
        <f>INDEX('     2022    '!$A$1:$AC$1563,MATCH($D60,'     2022    '!$D$1:$D$1794,0),MATCH(L$1,'     2022    '!$A$1:$AC$1,0))</f>
        <v>61.6</v>
      </c>
      <c r="M60" s="152">
        <f>INDEX('     2022    '!$A$1:$AC$1563,MATCH($D60,'     2022    '!$D$1:$D$1794,0),MATCH(M$1,'     2022    '!$A$1:$AC$1,0))</f>
        <v>64.849999999999994</v>
      </c>
      <c r="N60" s="153" t="str">
        <f>INDEX('     2022    '!$A$1:$AC$1563,MATCH($D60,'     2022    '!$D$1:$D$1794,0),MATCH(N$1,'     2022    '!$A$1:$AC$1,0))</f>
        <v>25mm</v>
      </c>
      <c r="O60" s="154">
        <f>INDEX('     2022    '!$A$1:$AC$1563,MATCH($D60,'     2022    '!$D$1:$D$1794,0),MATCH(O$1,'     2022    '!$A$1:$AC$1,0))</f>
        <v>4</v>
      </c>
      <c r="P60" s="153">
        <f>INDEX('     2022    '!$A$1:$AC$1563,MATCH($D60,'     2022    '!$D$1:$D$1794,0),MATCH(P$1,'     2022    '!$A$1:$AC$1,0))</f>
        <v>30</v>
      </c>
      <c r="Q60" s="153" t="str">
        <f>INDEX('     2022    '!$A$1:$AC$1563,MATCH($D60,'     2022    '!$D$1:$D$1794,0),MATCH(Q$1,'     2022    '!$A$1:$AC$1,0))</f>
        <v>No</v>
      </c>
      <c r="R60" s="155">
        <f>INDEX('     2022    '!$A$1:$AC$1563,MATCH($D60,'     2022    '!$D$1:$D$1794,0),MATCH(R$1,'     2022    '!$A$1:$AC$1,0))</f>
        <v>12</v>
      </c>
      <c r="S60" s="155">
        <f>INDEX('     2022    '!$A$1:$AC$1563,MATCH($D60,'     2022    '!$D$1:$D$1794,0),MATCH(S$1,'     2022    '!$A$1:$AC$1,0))</f>
        <v>1.78</v>
      </c>
      <c r="T60" s="155">
        <f>INDEX('     2022    '!$A$1:$AC$1563,MATCH($D60,'     2022    '!$D$1:$D$1794,0),MATCH(T$1,'     2022    '!$A$1:$AC$1,0))</f>
        <v>0</v>
      </c>
      <c r="U60" s="154" t="str">
        <f>INDEX('     2022    '!$A$1:$AC$1563,MATCH($D60,'     2022    '!$D$1:$D$1794,0),MATCH(U$1,'     2022    '!$A$1:$AC$1,0))</f>
        <v>1.4G</v>
      </c>
      <c r="V60" s="153" t="str">
        <f>INDEX('     2022    '!$A$1:$AC$1563,MATCH($D60,'     2022    '!$D$1:$D$1794,0),MATCH(V$1,'     2022    '!$A$1:$AC$1,0))</f>
        <v>UN0336</v>
      </c>
      <c r="W60" s="153" t="str">
        <f>INDEX('     2022    '!$A$1:$AC$1563,MATCH($D60,'     2022    '!$D$1:$D$1794,0),MATCH(W$1,'     2022    '!$A$1:$AC$1,0))</f>
        <v>F2</v>
      </c>
      <c r="X60" s="151">
        <f>INDEX('     2022    '!$A$1:$AC$1563,MATCH($D60,'     2022    '!$D$1:$D$1794,0),MATCH(X$1,'     2022    '!$A$1:$AC$1,0))</f>
        <v>59.99</v>
      </c>
      <c r="Y60" s="151">
        <f>INDEX('     2022    '!$A$1:$AC$1563,MATCH($D60,'     2022    '!$D$1:$D$1794,0),MATCH(Y$1,'     2022    '!$A$1:$AC$1,0))</f>
        <v>49.99</v>
      </c>
      <c r="Z60" s="156">
        <f>INDEX('     2022    '!$A$1:$AC$1563,MATCH($D60,'     2022    '!$D$1:$D$1794,0),MATCH(Z$1,'     2022    '!$A$1:$AC$1,0))</f>
        <v>3.9E-2</v>
      </c>
      <c r="AA60" s="153">
        <f>INDEX('     2022    '!$A$1:$AC$1563,MATCH($D60,'     2022    '!$D$1:$D$1794,0),MATCH(AA$1,'     2022    '!$A$1:$AC$1,0))</f>
        <v>0</v>
      </c>
      <c r="AB60" s="153" t="str">
        <f>INDEX('     2022    '!$A$1:$AC$1563,MATCH($D60,'     2022    '!$D$1:$D$1794,0),MATCH(AB$1,'     2022    '!$A$1:$AC$1,0))</f>
        <v>GB/HSE-356549</v>
      </c>
      <c r="AC60" s="153" t="str">
        <f>INDEX('     2022    '!$A$1:$AC$1563,MATCH($D60,'     2022    '!$D$1:$D$1794,0),MATCH(AC$1,'     2022    '!$A$1:$AC$1,0))</f>
        <v>10/20/2027</v>
      </c>
    </row>
    <row r="61" spans="1:29" ht="25.5">
      <c r="A61" s="80">
        <f t="shared" si="0"/>
        <v>58</v>
      </c>
      <c r="B61" s="68" t="str">
        <f>INDEX('     2022    '!B$2:B$1794,MATCH(D61,'     2022    '!D$2:D$1794,0))</f>
        <v/>
      </c>
      <c r="C61" s="204" t="str">
        <f>INDEX('     2022    '!C$2:C$1794,MATCH(D61,'     2022    '!D$2:D$1794,0))</f>
        <v>Cake - 40s Fan</v>
      </c>
      <c r="D61" s="212" t="str">
        <f>INDEX('     2022    '!D:D,MATCH(A61,'     2022    '!AL:AL,0))</f>
        <v>CC1324</v>
      </c>
      <c r="E61" s="213" t="str">
        <f>INDEX('     2022    '!$A$1:$AC$1563,MATCH($D61,'     2022    '!$D$1:$D$1794,0),MATCH(E$1,'     2022    '!$A$1:$AC$1,0))</f>
        <v>40s FAN. 1-2 row: red cracker tail.green cracker tail, 3-4row: gold cracker tail, sea-blue cracker, 5row: silver cracker tail ,6row:carcker tail</v>
      </c>
      <c r="F61" s="206" t="str">
        <f>IFERROR(IF(LEFT(INDEX('     2022    '!AD$2:AD$1794,MATCH(D61,'     2022    '!D$2:D$1794,0)),4)="http",HYPERLINK(INDEX('     2022    '!AD$2:AD$1794,MATCH(D61,'     2022    '!D$2:D$1794,0)),"Video"),""),"")</f>
        <v>Video</v>
      </c>
      <c r="G61" s="207">
        <f>INDEX('     2022    '!$A$1:$AC$1563,MATCH($D61,'     2022    '!$D$1:$D$1794,0),MATCH(G$1,'     2022    '!$A$1:$AC$1,0))</f>
        <v>22</v>
      </c>
      <c r="H61" s="150"/>
      <c r="I61" s="152">
        <f>INDEX('     2022    '!$A$1:$AC$1563,MATCH($D61,'     2022    '!$D$1:$D$1794,0),MATCH(I$1,'     2022    '!$A$1:$AC$1,0))</f>
        <v>60.6</v>
      </c>
      <c r="J61" s="150"/>
      <c r="K61" s="151">
        <f t="shared" si="1"/>
        <v>8.7875000000000014</v>
      </c>
      <c r="L61" s="152">
        <f>INDEX('     2022    '!$A$1:$AC$1563,MATCH($D61,'     2022    '!$D$1:$D$1794,0),MATCH(L$1,'     2022    '!$A$1:$AC$1,0))</f>
        <v>63.973000000000013</v>
      </c>
      <c r="M61" s="152">
        <f>INDEX('     2022    '!$A$1:$AC$1563,MATCH($D61,'     2022    '!$D$1:$D$1794,0),MATCH(M$1,'     2022    '!$A$1:$AC$1,0))</f>
        <v>70.300000000000011</v>
      </c>
      <c r="N61" s="153" t="str">
        <f>INDEX('     2022    '!$A$1:$AC$1563,MATCH($D61,'     2022    '!$D$1:$D$1794,0),MATCH(N$1,'     2022    '!$A$1:$AC$1,0))</f>
        <v>18mm</v>
      </c>
      <c r="O61" s="154">
        <f>INDEX('     2022    '!$A$1:$AC$1563,MATCH($D61,'     2022    '!$D$1:$D$1794,0),MATCH(O$1,'     2022    '!$A$1:$AC$1,0))</f>
        <v>8</v>
      </c>
      <c r="P61" s="153">
        <f>INDEX('     2022    '!$A$1:$AC$1563,MATCH($D61,'     2022    '!$D$1:$D$1794,0),MATCH(P$1,'     2022    '!$A$1:$AC$1,0))</f>
        <v>20</v>
      </c>
      <c r="Q61" s="153" t="str">
        <f>INDEX('     2022    '!$A$1:$AC$1563,MATCH($D61,'     2022    '!$D$1:$D$1794,0),MATCH(Q$1,'     2022    '!$A$1:$AC$1,0))</f>
        <v>Yes</v>
      </c>
      <c r="R61" s="155">
        <f>INDEX('     2022    '!$A$1:$AC$1563,MATCH($D61,'     2022    '!$D$1:$D$1794,0),MATCH(R$1,'     2022    '!$A$1:$AC$1,0))</f>
        <v>10</v>
      </c>
      <c r="S61" s="155">
        <f>INDEX('     2022    '!$A$1:$AC$1563,MATCH($D61,'     2022    '!$D$1:$D$1794,0),MATCH(S$1,'     2022    '!$A$1:$AC$1,0))</f>
        <v>1.86</v>
      </c>
      <c r="T61" s="155">
        <f>INDEX('     2022    '!$A$1:$AC$1563,MATCH($D61,'     2022    '!$D$1:$D$1794,0),MATCH(T$1,'     2022    '!$A$1:$AC$1,0))</f>
        <v>0.3</v>
      </c>
      <c r="U61" s="154" t="str">
        <f>INDEX('     2022    '!$A$1:$AC$1563,MATCH($D61,'     2022    '!$D$1:$D$1794,0),MATCH(U$1,'     2022    '!$A$1:$AC$1,0))</f>
        <v>1.4G</v>
      </c>
      <c r="V61" s="153" t="str">
        <f>INDEX('     2022    '!$A$1:$AC$1563,MATCH($D61,'     2022    '!$D$1:$D$1794,0),MATCH(V$1,'     2022    '!$A$1:$AC$1,0))</f>
        <v>UN0336</v>
      </c>
      <c r="W61" s="153" t="str">
        <f>INDEX('     2022    '!$A$1:$AC$1563,MATCH($D61,'     2022    '!$D$1:$D$1794,0),MATCH(W$1,'     2022    '!$A$1:$AC$1,0))</f>
        <v>F4</v>
      </c>
      <c r="X61" s="151" t="str">
        <f>INDEX('     2022    '!$A$1:$AC$1563,MATCH($D61,'     2022    '!$D$1:$D$1794,0),MATCH(X$1,'     2022    '!$A$1:$AC$1,0))</f>
        <v/>
      </c>
      <c r="Y61" s="151" t="str">
        <f>INDEX('     2022    '!$A$1:$AC$1563,MATCH($D61,'     2022    '!$D$1:$D$1794,0),MATCH(Y$1,'     2022    '!$A$1:$AC$1,0))</f>
        <v/>
      </c>
      <c r="Z61" s="156">
        <f>INDEX('     2022    '!$A$1:$AC$1563,MATCH($D61,'     2022    '!$D$1:$D$1794,0),MATCH(Z$1,'     2022    '!$A$1:$AC$1,0))</f>
        <v>4.1070000000000002E-2</v>
      </c>
      <c r="AA61" s="153" t="str">
        <f>INDEX('     2022    '!$A$1:$AC$1563,MATCH($D61,'     2022    '!$D$1:$D$1794,0),MATCH(AA$1,'     2022    '!$A$1:$AC$1,0))</f>
        <v>1008-F4-69259800</v>
      </c>
      <c r="AB61" s="153" t="str">
        <f>INDEX('     2022    '!$A$1:$AC$1563,MATCH($D61,'     2022    '!$D$1:$D$1794,0),MATCH(AB$1,'     2022    '!$A$1:$AC$1,0))</f>
        <v>GB/HSE-358639</v>
      </c>
      <c r="AC61" s="153" t="str">
        <f>INDEX('     2022    '!$A$1:$AC$1563,MATCH($D61,'     2022    '!$D$1:$D$1794,0),MATCH(AC$1,'     2022    '!$A$1:$AC$1,0))</f>
        <v>8/15/2028</v>
      </c>
    </row>
    <row r="62" spans="1:29" ht="15.75">
      <c r="A62" s="80">
        <f t="shared" si="0"/>
        <v>59</v>
      </c>
      <c r="B62" s="68" t="str">
        <f>INDEX('     2022    '!B$2:B$1794,MATCH(D62,'     2022    '!D$2:D$1794,0))</f>
        <v/>
      </c>
      <c r="C62" s="204" t="str">
        <f>INDEX('     2022    '!C$2:C$1794,MATCH(D62,'     2022    '!D$2:D$1794,0))</f>
        <v>Cake - 40s Fan</v>
      </c>
      <c r="D62" s="212" t="str">
        <f>INDEX('     2022    '!D:D,MATCH(A62,'     2022    '!AL:AL,0))</f>
        <v>CC1262</v>
      </c>
      <c r="E62" s="213" t="str">
        <f>INDEX('     2022    '!$A$1:$AC$1563,MATCH($D62,'     2022    '!$D$1:$D$1794,0),MATCH(E$1,'     2022    '!$A$1:$AC$1,0))</f>
        <v>40s FAN. Silver strobe willow tail</v>
      </c>
      <c r="F62" s="206" t="str">
        <f>IFERROR(IF(LEFT(INDEX('     2022    '!AD$2:AD$1794,MATCH(D62,'     2022    '!D$2:D$1794,0)),4)="http",HYPERLINK(INDEX('     2022    '!AD$2:AD$1794,MATCH(D62,'     2022    '!D$2:D$1794,0)),"Video"),""),"")</f>
        <v>Video</v>
      </c>
      <c r="G62" s="207">
        <f>INDEX('     2022    '!$A$1:$AC$1563,MATCH($D62,'     2022    '!$D$1:$D$1794,0),MATCH(G$1,'     2022    '!$A$1:$AC$1,0))</f>
        <v>19</v>
      </c>
      <c r="H62" s="150"/>
      <c r="I62" s="152">
        <f>INDEX('     2022    '!$A$1:$AC$1563,MATCH($D62,'     2022    '!$D$1:$D$1794,0),MATCH(I$1,'     2022    '!$A$1:$AC$1,0))</f>
        <v>120</v>
      </c>
      <c r="J62" s="150"/>
      <c r="K62" s="151">
        <f t="shared" si="1"/>
        <v>23.2</v>
      </c>
      <c r="L62" s="152">
        <f>INDEX('     2022    '!$A$1:$AC$1563,MATCH($D62,'     2022    '!$D$1:$D$1794,0),MATCH(L$1,'     2022    '!$A$1:$AC$1,0))</f>
        <v>126.672</v>
      </c>
      <c r="M62" s="152">
        <f>INDEX('     2022    '!$A$1:$AC$1563,MATCH($D62,'     2022    '!$D$1:$D$1794,0),MATCH(M$1,'     2022    '!$A$1:$AC$1,0))</f>
        <v>139.19999999999999</v>
      </c>
      <c r="N62" s="153" t="str">
        <f>INDEX('     2022    '!$A$1:$AC$1563,MATCH($D62,'     2022    '!$D$1:$D$1794,0),MATCH(N$1,'     2022    '!$A$1:$AC$1,0))</f>
        <v>25mm</v>
      </c>
      <c r="O62" s="154">
        <f>INDEX('     2022    '!$A$1:$AC$1563,MATCH($D62,'     2022    '!$D$1:$D$1794,0),MATCH(O$1,'     2022    '!$A$1:$AC$1,0))</f>
        <v>6</v>
      </c>
      <c r="P62" s="153">
        <f>INDEX('     2022    '!$A$1:$AC$1563,MATCH($D62,'     2022    '!$D$1:$D$1794,0),MATCH(P$1,'     2022    '!$A$1:$AC$1,0))</f>
        <v>28</v>
      </c>
      <c r="Q62" s="153" t="str">
        <f>INDEX('     2022    '!$A$1:$AC$1563,MATCH($D62,'     2022    '!$D$1:$D$1794,0),MATCH(Q$1,'     2022    '!$A$1:$AC$1,0))</f>
        <v>Yes</v>
      </c>
      <c r="R62" s="155">
        <f>INDEX('     2022    '!$A$1:$AC$1563,MATCH($D62,'     2022    '!$D$1:$D$1794,0),MATCH(R$1,'     2022    '!$A$1:$AC$1,0))</f>
        <v>18</v>
      </c>
      <c r="S62" s="155">
        <f>INDEX('     2022    '!$A$1:$AC$1563,MATCH($D62,'     2022    '!$D$1:$D$1794,0),MATCH(S$1,'     2022    '!$A$1:$AC$1,0))</f>
        <v>3.53</v>
      </c>
      <c r="T62" s="155">
        <f>INDEX('     2022    '!$A$1:$AC$1563,MATCH($D62,'     2022    '!$D$1:$D$1794,0),MATCH(T$1,'     2022    '!$A$1:$AC$1,0))</f>
        <v>0.3</v>
      </c>
      <c r="U62" s="154" t="str">
        <f>INDEX('     2022    '!$A$1:$AC$1563,MATCH($D62,'     2022    '!$D$1:$D$1794,0),MATCH(U$1,'     2022    '!$A$1:$AC$1,0))</f>
        <v>1.4G</v>
      </c>
      <c r="V62" s="153" t="str">
        <f>INDEX('     2022    '!$A$1:$AC$1563,MATCH($D62,'     2022    '!$D$1:$D$1794,0),MATCH(V$1,'     2022    '!$A$1:$AC$1,0))</f>
        <v>UN0336</v>
      </c>
      <c r="W62" s="153" t="str">
        <f>INDEX('     2022    '!$A$1:$AC$1563,MATCH($D62,'     2022    '!$D$1:$D$1794,0),MATCH(W$1,'     2022    '!$A$1:$AC$1,0))</f>
        <v>F4</v>
      </c>
      <c r="X62" s="151" t="str">
        <f>INDEX('     2022    '!$A$1:$AC$1563,MATCH($D62,'     2022    '!$D$1:$D$1794,0),MATCH(X$1,'     2022    '!$A$1:$AC$1,0))</f>
        <v/>
      </c>
      <c r="Y62" s="151" t="str">
        <f>INDEX('     2022    '!$A$1:$AC$1563,MATCH($D62,'     2022    '!$D$1:$D$1794,0),MATCH(Y$1,'     2022    '!$A$1:$AC$1,0))</f>
        <v/>
      </c>
      <c r="Z62" s="156">
        <f>INDEX('     2022    '!$A$1:$AC$1563,MATCH($D62,'     2022    '!$D$1:$D$1794,0),MATCH(Z$1,'     2022    '!$A$1:$AC$1,0))</f>
        <v>8.3699999999999997E-2</v>
      </c>
      <c r="AA62" s="153" t="str">
        <f>INDEX('     2022    '!$A$1:$AC$1563,MATCH($D62,'     2022    '!$D$1:$D$1794,0),MATCH(AA$1,'     2022    '!$A$1:$AC$1,0))</f>
        <v>1008-F4-69249670</v>
      </c>
      <c r="AB62" s="153" t="str">
        <f>INDEX('     2022    '!$A$1:$AC$1563,MATCH($D62,'     2022    '!$D$1:$D$1794,0),MATCH(AB$1,'     2022    '!$A$1:$AC$1,0))</f>
        <v>GB/HSE-358622</v>
      </c>
      <c r="AC62" s="153" t="str">
        <f>INDEX('     2022    '!$A$1:$AC$1563,MATCH($D62,'     2022    '!$D$1:$D$1794,0),MATCH(AC$1,'     2022    '!$A$1:$AC$1,0))</f>
        <v>8/15/2028</v>
      </c>
    </row>
    <row r="63" spans="1:29" ht="15.75">
      <c r="A63" s="80">
        <f t="shared" si="0"/>
        <v>60</v>
      </c>
      <c r="B63" s="68" t="str">
        <f>INDEX('     2022    '!B$2:B$1794,MATCH(D63,'     2022    '!D$2:D$1794,0))</f>
        <v/>
      </c>
      <c r="C63" s="204" t="str">
        <f>INDEX('     2022    '!C$2:C$1794,MATCH(D63,'     2022    '!D$2:D$1794,0))</f>
        <v>Cake - 40s Fan</v>
      </c>
      <c r="D63" s="212" t="str">
        <f>INDEX('     2022    '!D:D,MATCH(A63,'     2022    '!AL:AL,0))</f>
        <v>CC1263</v>
      </c>
      <c r="E63" s="213" t="str">
        <f>INDEX('     2022    '!$A$1:$AC$1563,MATCH($D63,'     2022    '!$D$1:$D$1794,0),MATCH(E$1,'     2022    '!$A$1:$AC$1,0))</f>
        <v>40s FAN. Ti-chrysanthemum tail</v>
      </c>
      <c r="F63" s="206" t="str">
        <f>IFERROR(IF(LEFT(INDEX('     2022    '!AD$2:AD$1794,MATCH(D63,'     2022    '!D$2:D$1794,0)),4)="http",HYPERLINK(INDEX('     2022    '!AD$2:AD$1794,MATCH(D63,'     2022    '!D$2:D$1794,0)),"Video"),""),"")</f>
        <v>Video</v>
      </c>
      <c r="G63" s="207">
        <f>INDEX('     2022    '!$A$1:$AC$1563,MATCH($D63,'     2022    '!$D$1:$D$1794,0),MATCH(G$1,'     2022    '!$A$1:$AC$1,0))</f>
        <v>9</v>
      </c>
      <c r="H63" s="150"/>
      <c r="I63" s="152">
        <f>INDEX('     2022    '!$A$1:$AC$1563,MATCH($D63,'     2022    '!$D$1:$D$1794,0),MATCH(I$1,'     2022    '!$A$1:$AC$1,0))</f>
        <v>120</v>
      </c>
      <c r="J63" s="150"/>
      <c r="K63" s="151">
        <f t="shared" si="1"/>
        <v>23.2</v>
      </c>
      <c r="L63" s="152">
        <f>INDEX('     2022    '!$A$1:$AC$1563,MATCH($D63,'     2022    '!$D$1:$D$1794,0),MATCH(L$1,'     2022    '!$A$1:$AC$1,0))</f>
        <v>126.672</v>
      </c>
      <c r="M63" s="152">
        <f>INDEX('     2022    '!$A$1:$AC$1563,MATCH($D63,'     2022    '!$D$1:$D$1794,0),MATCH(M$1,'     2022    '!$A$1:$AC$1,0))</f>
        <v>139.19999999999999</v>
      </c>
      <c r="N63" s="153" t="str">
        <f>INDEX('     2022    '!$A$1:$AC$1563,MATCH($D63,'     2022    '!$D$1:$D$1794,0),MATCH(N$1,'     2022    '!$A$1:$AC$1,0))</f>
        <v>25mm</v>
      </c>
      <c r="O63" s="154">
        <f>INDEX('     2022    '!$A$1:$AC$1563,MATCH($D63,'     2022    '!$D$1:$D$1794,0),MATCH(O$1,'     2022    '!$A$1:$AC$1,0))</f>
        <v>6</v>
      </c>
      <c r="P63" s="153">
        <f>INDEX('     2022    '!$A$1:$AC$1563,MATCH($D63,'     2022    '!$D$1:$D$1794,0),MATCH(P$1,'     2022    '!$A$1:$AC$1,0))</f>
        <v>28</v>
      </c>
      <c r="Q63" s="153" t="str">
        <f>INDEX('     2022    '!$A$1:$AC$1563,MATCH($D63,'     2022    '!$D$1:$D$1794,0),MATCH(Q$1,'     2022    '!$A$1:$AC$1,0))</f>
        <v>Yes</v>
      </c>
      <c r="R63" s="155">
        <f>INDEX('     2022    '!$A$1:$AC$1563,MATCH($D63,'     2022    '!$D$1:$D$1794,0),MATCH(R$1,'     2022    '!$A$1:$AC$1,0))</f>
        <v>18</v>
      </c>
      <c r="S63" s="155">
        <f>INDEX('     2022    '!$A$1:$AC$1563,MATCH($D63,'     2022    '!$D$1:$D$1794,0),MATCH(S$1,'     2022    '!$A$1:$AC$1,0))</f>
        <v>3.53</v>
      </c>
      <c r="T63" s="155">
        <f>INDEX('     2022    '!$A$1:$AC$1563,MATCH($D63,'     2022    '!$D$1:$D$1794,0),MATCH(T$1,'     2022    '!$A$1:$AC$1,0))</f>
        <v>0.3</v>
      </c>
      <c r="U63" s="154" t="str">
        <f>INDEX('     2022    '!$A$1:$AC$1563,MATCH($D63,'     2022    '!$D$1:$D$1794,0),MATCH(U$1,'     2022    '!$A$1:$AC$1,0))</f>
        <v>1.4G</v>
      </c>
      <c r="V63" s="153" t="str">
        <f>INDEX('     2022    '!$A$1:$AC$1563,MATCH($D63,'     2022    '!$D$1:$D$1794,0),MATCH(V$1,'     2022    '!$A$1:$AC$1,0))</f>
        <v>UN0336</v>
      </c>
      <c r="W63" s="153" t="str">
        <f>INDEX('     2022    '!$A$1:$AC$1563,MATCH($D63,'     2022    '!$D$1:$D$1794,0),MATCH(W$1,'     2022    '!$A$1:$AC$1,0))</f>
        <v>F4</v>
      </c>
      <c r="X63" s="151" t="str">
        <f>INDEX('     2022    '!$A$1:$AC$1563,MATCH($D63,'     2022    '!$D$1:$D$1794,0),MATCH(X$1,'     2022    '!$A$1:$AC$1,0))</f>
        <v/>
      </c>
      <c r="Y63" s="151" t="str">
        <f>INDEX('     2022    '!$A$1:$AC$1563,MATCH($D63,'     2022    '!$D$1:$D$1794,0),MATCH(Y$1,'     2022    '!$A$1:$AC$1,0))</f>
        <v/>
      </c>
      <c r="Z63" s="156">
        <f>INDEX('     2022    '!$A$1:$AC$1563,MATCH($D63,'     2022    '!$D$1:$D$1794,0),MATCH(Z$1,'     2022    '!$A$1:$AC$1,0))</f>
        <v>8.3699999999999997E-2</v>
      </c>
      <c r="AA63" s="153" t="str">
        <f>INDEX('     2022    '!$A$1:$AC$1563,MATCH($D63,'     2022    '!$D$1:$D$1794,0),MATCH(AA$1,'     2022    '!$A$1:$AC$1,0))</f>
        <v>1008-F4-69249670</v>
      </c>
      <c r="AB63" s="153" t="str">
        <f>INDEX('     2022    '!$A$1:$AC$1563,MATCH($D63,'     2022    '!$D$1:$D$1794,0),MATCH(AB$1,'     2022    '!$A$1:$AC$1,0))</f>
        <v>GB/HSE-358623</v>
      </c>
      <c r="AC63" s="153" t="str">
        <f>INDEX('     2022    '!$A$1:$AC$1563,MATCH($D63,'     2022    '!$D$1:$D$1794,0),MATCH(AC$1,'     2022    '!$A$1:$AC$1,0))</f>
        <v>8/15/2028</v>
      </c>
    </row>
    <row r="64" spans="1:29" ht="15.75">
      <c r="A64" s="80">
        <f t="shared" si="0"/>
        <v>61</v>
      </c>
      <c r="B64" s="68" t="str">
        <f>INDEX('     2022    '!B$2:B$1794,MATCH(D64,'     2022    '!D$2:D$1794,0))</f>
        <v/>
      </c>
      <c r="C64" s="204" t="str">
        <f>INDEX('     2022    '!C$2:C$1794,MATCH(D64,'     2022    '!D$2:D$1794,0))</f>
        <v>Cake - 40s Fan</v>
      </c>
      <c r="D64" s="212" t="str">
        <f>INDEX('     2022    '!D:D,MATCH(A64,'     2022    '!AL:AL,0))</f>
        <v>CC1261</v>
      </c>
      <c r="E64" s="213" t="str">
        <f>INDEX('     2022    '!$A$1:$AC$1563,MATCH($D64,'     2022    '!$D$1:$D$1794,0),MATCH(E$1,'     2022    '!$A$1:$AC$1,0))</f>
        <v>40s FAN. Green strobe willow tail</v>
      </c>
      <c r="F64" s="206" t="str">
        <f>IFERROR(IF(LEFT(INDEX('     2022    '!AD$2:AD$1794,MATCH(D64,'     2022    '!D$2:D$1794,0)),4)="http",HYPERLINK(INDEX('     2022    '!AD$2:AD$1794,MATCH(D64,'     2022    '!D$2:D$1794,0)),"Video"),""),"")</f>
        <v>Video</v>
      </c>
      <c r="G64" s="207">
        <f>INDEX('     2022    '!$A$1:$AC$1563,MATCH($D64,'     2022    '!$D$1:$D$1794,0),MATCH(G$1,'     2022    '!$A$1:$AC$1,0))</f>
        <v>36</v>
      </c>
      <c r="H64" s="150"/>
      <c r="I64" s="152">
        <f>INDEX('     2022    '!$A$1:$AC$1563,MATCH($D64,'     2022    '!$D$1:$D$1794,0),MATCH(I$1,'     2022    '!$A$1:$AC$1,0))</f>
        <v>120</v>
      </c>
      <c r="J64" s="150"/>
      <c r="K64" s="151">
        <f t="shared" si="1"/>
        <v>23.2</v>
      </c>
      <c r="L64" s="152">
        <f>INDEX('     2022    '!$A$1:$AC$1563,MATCH($D64,'     2022    '!$D$1:$D$1794,0),MATCH(L$1,'     2022    '!$A$1:$AC$1,0))</f>
        <v>126.672</v>
      </c>
      <c r="M64" s="152">
        <f>INDEX('     2022    '!$A$1:$AC$1563,MATCH($D64,'     2022    '!$D$1:$D$1794,0),MATCH(M$1,'     2022    '!$A$1:$AC$1,0))</f>
        <v>139.19999999999999</v>
      </c>
      <c r="N64" s="153" t="str">
        <f>INDEX('     2022    '!$A$1:$AC$1563,MATCH($D64,'     2022    '!$D$1:$D$1794,0),MATCH(N$1,'     2022    '!$A$1:$AC$1,0))</f>
        <v>25mm</v>
      </c>
      <c r="O64" s="154">
        <f>INDEX('     2022    '!$A$1:$AC$1563,MATCH($D64,'     2022    '!$D$1:$D$1794,0),MATCH(O$1,'     2022    '!$A$1:$AC$1,0))</f>
        <v>6</v>
      </c>
      <c r="P64" s="153">
        <f>INDEX('     2022    '!$A$1:$AC$1563,MATCH($D64,'     2022    '!$D$1:$D$1794,0),MATCH(P$1,'     2022    '!$A$1:$AC$1,0))</f>
        <v>28</v>
      </c>
      <c r="Q64" s="153" t="str">
        <f>INDEX('     2022    '!$A$1:$AC$1563,MATCH($D64,'     2022    '!$D$1:$D$1794,0),MATCH(Q$1,'     2022    '!$A$1:$AC$1,0))</f>
        <v>Yes</v>
      </c>
      <c r="R64" s="155">
        <f>INDEX('     2022    '!$A$1:$AC$1563,MATCH($D64,'     2022    '!$D$1:$D$1794,0),MATCH(R$1,'     2022    '!$A$1:$AC$1,0))</f>
        <v>18</v>
      </c>
      <c r="S64" s="155">
        <f>INDEX('     2022    '!$A$1:$AC$1563,MATCH($D64,'     2022    '!$D$1:$D$1794,0),MATCH(S$1,'     2022    '!$A$1:$AC$1,0))</f>
        <v>3.53</v>
      </c>
      <c r="T64" s="155">
        <f>INDEX('     2022    '!$A$1:$AC$1563,MATCH($D64,'     2022    '!$D$1:$D$1794,0),MATCH(T$1,'     2022    '!$A$1:$AC$1,0))</f>
        <v>0.3</v>
      </c>
      <c r="U64" s="154" t="str">
        <f>INDEX('     2022    '!$A$1:$AC$1563,MATCH($D64,'     2022    '!$D$1:$D$1794,0),MATCH(U$1,'     2022    '!$A$1:$AC$1,0))</f>
        <v>1.4G</v>
      </c>
      <c r="V64" s="153" t="str">
        <f>INDEX('     2022    '!$A$1:$AC$1563,MATCH($D64,'     2022    '!$D$1:$D$1794,0),MATCH(V$1,'     2022    '!$A$1:$AC$1,0))</f>
        <v>UN0336</v>
      </c>
      <c r="W64" s="153" t="str">
        <f>INDEX('     2022    '!$A$1:$AC$1563,MATCH($D64,'     2022    '!$D$1:$D$1794,0),MATCH(W$1,'     2022    '!$A$1:$AC$1,0))</f>
        <v>F4</v>
      </c>
      <c r="X64" s="151" t="str">
        <f>INDEX('     2022    '!$A$1:$AC$1563,MATCH($D64,'     2022    '!$D$1:$D$1794,0),MATCH(X$1,'     2022    '!$A$1:$AC$1,0))</f>
        <v/>
      </c>
      <c r="Y64" s="151" t="str">
        <f>INDEX('     2022    '!$A$1:$AC$1563,MATCH($D64,'     2022    '!$D$1:$D$1794,0),MATCH(Y$1,'     2022    '!$A$1:$AC$1,0))</f>
        <v/>
      </c>
      <c r="Z64" s="156">
        <f>INDEX('     2022    '!$A$1:$AC$1563,MATCH($D64,'     2022    '!$D$1:$D$1794,0),MATCH(Z$1,'     2022    '!$A$1:$AC$1,0))</f>
        <v>8.3699999999999997E-2</v>
      </c>
      <c r="AA64" s="153" t="str">
        <f>INDEX('     2022    '!$A$1:$AC$1563,MATCH($D64,'     2022    '!$D$1:$D$1794,0),MATCH(AA$1,'     2022    '!$A$1:$AC$1,0))</f>
        <v>1008-F4-69249670</v>
      </c>
      <c r="AB64" s="153" t="str">
        <f>INDEX('     2022    '!$A$1:$AC$1563,MATCH($D64,'     2022    '!$D$1:$D$1794,0),MATCH(AB$1,'     2022    '!$A$1:$AC$1,0))</f>
        <v>GB/HSE-358621</v>
      </c>
      <c r="AC64" s="153" t="str">
        <f>INDEX('     2022    '!$A$1:$AC$1563,MATCH($D64,'     2022    '!$D$1:$D$1794,0),MATCH(AC$1,'     2022    '!$A$1:$AC$1,0))</f>
        <v>8/15/2028</v>
      </c>
    </row>
    <row r="65" spans="1:29" ht="15.75">
      <c r="A65" s="80">
        <f t="shared" si="0"/>
        <v>62</v>
      </c>
      <c r="B65" s="68" t="str">
        <f>INDEX('     2022    '!B$2:B$1794,MATCH(D65,'     2022    '!D$2:D$1794,0))</f>
        <v/>
      </c>
      <c r="C65" s="204" t="str">
        <f>INDEX('     2022    '!C$2:C$1794,MATCH(D65,'     2022    '!D$2:D$1794,0))</f>
        <v>Cake - 46s</v>
      </c>
      <c r="D65" s="212" t="str">
        <f>INDEX('     2022    '!D:D,MATCH(A65,'     2022    '!AL:AL,0))</f>
        <v>CC1098</v>
      </c>
      <c r="E65" s="213" t="str">
        <f>INDEX('     2022    '!$A$1:$AC$1563,MATCH($D65,'     2022    '!$D$1:$D$1794,0),MATCH(E$1,'     2022    '!$A$1:$AC$1,0))</f>
        <v>46s. Silver whistling, red howl of the wolf, three silver whistle</v>
      </c>
      <c r="F65" s="206" t="str">
        <f>IFERROR(IF(LEFT(INDEX('     2022    '!AD$2:AD$1794,MATCH(D65,'     2022    '!D$2:D$1794,0)),4)="http",HYPERLINK(INDEX('     2022    '!AD$2:AD$1794,MATCH(D65,'     2022    '!D$2:D$1794,0)),"Video"),""),"")</f>
        <v>Video</v>
      </c>
      <c r="G65" s="207">
        <f>INDEX('     2022    '!$A$1:$AC$1563,MATCH($D65,'     2022    '!$D$1:$D$1794,0),MATCH(G$1,'     2022    '!$A$1:$AC$1,0))</f>
        <v>0</v>
      </c>
      <c r="H65" s="150"/>
      <c r="I65" s="152">
        <f>INDEX('     2022    '!$A$1:$AC$1563,MATCH($D65,'     2022    '!$D$1:$D$1794,0),MATCH(I$1,'     2022    '!$A$1:$AC$1,0))</f>
        <v>106</v>
      </c>
      <c r="J65" s="150"/>
      <c r="K65" s="151">
        <f t="shared" si="1"/>
        <v>15.103372187375113</v>
      </c>
      <c r="L65" s="152">
        <f>INDEX('     2022    '!$A$1:$AC$1563,MATCH($D65,'     2022    '!$D$1:$D$1794,0),MATCH(L$1,'     2022    '!$A$1:$AC$1,0))</f>
        <v>109.95254952409083</v>
      </c>
      <c r="M65" s="152">
        <f>INDEX('     2022    '!$A$1:$AC$1563,MATCH($D65,'     2022    '!$D$1:$D$1794,0),MATCH(M$1,'     2022    '!$A$1:$AC$1,0))</f>
        <v>120.8269774990009</v>
      </c>
      <c r="N65" s="153" t="str">
        <f>INDEX('     2022    '!$A$1:$AC$1563,MATCH($D65,'     2022    '!$D$1:$D$1794,0),MATCH(N$1,'     2022    '!$A$1:$AC$1,0))</f>
        <v>25mm</v>
      </c>
      <c r="O65" s="154">
        <f>INDEX('     2022    '!$A$1:$AC$1563,MATCH($D65,'     2022    '!$D$1:$D$1794,0),MATCH(O$1,'     2022    '!$A$1:$AC$1,0))</f>
        <v>8</v>
      </c>
      <c r="P65" s="153">
        <f>INDEX('     2022    '!$A$1:$AC$1563,MATCH($D65,'     2022    '!$D$1:$D$1794,0),MATCH(P$1,'     2022    '!$A$1:$AC$1,0))</f>
        <v>25</v>
      </c>
      <c r="Q65" s="153" t="str">
        <f>INDEX('     2022    '!$A$1:$AC$1563,MATCH($D65,'     2022    '!$D$1:$D$1794,0),MATCH(Q$1,'     2022    '!$A$1:$AC$1,0))</f>
        <v>No</v>
      </c>
      <c r="R65" s="155">
        <f>INDEX('     2022    '!$A$1:$AC$1563,MATCH($D65,'     2022    '!$D$1:$D$1794,0),MATCH(R$1,'     2022    '!$A$1:$AC$1,0))</f>
        <v>21</v>
      </c>
      <c r="S65" s="155">
        <f>INDEX('     2022    '!$A$1:$AC$1563,MATCH($D65,'     2022    '!$D$1:$D$1794,0),MATCH(S$1,'     2022    '!$A$1:$AC$1,0))</f>
        <v>2.89</v>
      </c>
      <c r="T65" s="155">
        <f>INDEX('     2022    '!$A$1:$AC$1563,MATCH($D65,'     2022    '!$D$1:$D$1794,0),MATCH(T$1,'     2022    '!$A$1:$AC$1,0))</f>
        <v>0.3</v>
      </c>
      <c r="U65" s="154" t="str">
        <f>INDEX('     2022    '!$A$1:$AC$1563,MATCH($D65,'     2022    '!$D$1:$D$1794,0),MATCH(U$1,'     2022    '!$A$1:$AC$1,0))</f>
        <v>1.4G</v>
      </c>
      <c r="V65" s="153" t="str">
        <f>INDEX('     2022    '!$A$1:$AC$1563,MATCH($D65,'     2022    '!$D$1:$D$1794,0),MATCH(V$1,'     2022    '!$A$1:$AC$1,0))</f>
        <v>UN0336</v>
      </c>
      <c r="W65" s="153" t="str">
        <f>INDEX('     2022    '!$A$1:$AC$1563,MATCH($D65,'     2022    '!$D$1:$D$1794,0),MATCH(W$1,'     2022    '!$A$1:$AC$1,0))</f>
        <v>F4</v>
      </c>
      <c r="X65" s="151" t="str">
        <f>INDEX('     2022    '!$A$1:$AC$1563,MATCH($D65,'     2022    '!$D$1:$D$1794,0),MATCH(X$1,'     2022    '!$A$1:$AC$1,0))</f>
        <v/>
      </c>
      <c r="Y65" s="151" t="str">
        <f>INDEX('     2022    '!$A$1:$AC$1563,MATCH($D65,'     2022    '!$D$1:$D$1794,0),MATCH(Y$1,'     2022    '!$A$1:$AC$1,0))</f>
        <v/>
      </c>
      <c r="Z65" s="156">
        <f>INDEX('     2022    '!$A$1:$AC$1563,MATCH($D65,'     2022    '!$D$1:$D$1794,0),MATCH(Z$1,'     2022    '!$A$1:$AC$1,0))</f>
        <v>5.3900000000000003E-2</v>
      </c>
      <c r="AA65" s="153" t="str">
        <f>INDEX('     2022    '!$A$1:$AC$1563,MATCH($D65,'     2022    '!$D$1:$D$1794,0),MATCH(AA$1,'     2022    '!$A$1:$AC$1,0))</f>
        <v>1008-F4-69256026</v>
      </c>
      <c r="AB65" s="153" t="str">
        <f>INDEX('     2022    '!$A$1:$AC$1563,MATCH($D65,'     2022    '!$D$1:$D$1794,0),MATCH(AB$1,'     2022    '!$A$1:$AC$1,0))</f>
        <v>GB/HSE-355687</v>
      </c>
      <c r="AC65" s="153" t="str">
        <f>INDEX('     2022    '!$A$1:$AC$1563,MATCH($D65,'     2022    '!$D$1:$D$1794,0),MATCH(AC$1,'     2022    '!$A$1:$AC$1,0))</f>
        <v>8/3/2027</v>
      </c>
    </row>
    <row r="66" spans="1:29" ht="15.75">
      <c r="A66" s="80">
        <f t="shared" si="0"/>
        <v>63</v>
      </c>
      <c r="B66" s="68" t="str">
        <f>INDEX('     2022    '!B$2:B$1794,MATCH(D66,'     2022    '!D$2:D$1794,0))</f>
        <v/>
      </c>
      <c r="C66" s="204" t="str">
        <f>INDEX('     2022    '!C$2:C$1794,MATCH(D66,'     2022    '!D$2:D$1794,0))</f>
        <v>Cake - 49s</v>
      </c>
      <c r="D66" s="212" t="str">
        <f>INDEX('     2022    '!D:D,MATCH(A66,'     2022    '!AL:AL,0))</f>
        <v>CC1100</v>
      </c>
      <c r="E66" s="213" t="str">
        <f>INDEX('     2022    '!$A$1:$AC$1563,MATCH($D66,'     2022    '!$D$1:$D$1794,0),MATCH(E$1,'     2022    '!$A$1:$AC$1,0))</f>
        <v>49s. Colour swimming comet</v>
      </c>
      <c r="F66" s="206" t="str">
        <f>IFERROR(IF(LEFT(INDEX('     2022    '!AD$2:AD$1794,MATCH(D66,'     2022    '!D$2:D$1794,0)),4)="http",HYPERLINK(INDEX('     2022    '!AD$2:AD$1794,MATCH(D66,'     2022    '!D$2:D$1794,0)),"Video"),""),"")</f>
        <v>Video</v>
      </c>
      <c r="G66" s="207">
        <f>INDEX('     2022    '!$A$1:$AC$1563,MATCH($D66,'     2022    '!$D$1:$D$1794,0),MATCH(G$1,'     2022    '!$A$1:$AC$1,0))</f>
        <v>6</v>
      </c>
      <c r="H66" s="150"/>
      <c r="I66" s="152">
        <f>INDEX('     2022    '!$A$1:$AC$1563,MATCH($D66,'     2022    '!$D$1:$D$1794,0),MATCH(I$1,'     2022    '!$A$1:$AC$1,0))</f>
        <v>52.43</v>
      </c>
      <c r="J66" s="150"/>
      <c r="K66" s="151">
        <f t="shared" si="1"/>
        <v>14.269779127162764</v>
      </c>
      <c r="L66" s="152">
        <f>INDEX('     2022    '!$A$1:$AC$1563,MATCH($D66,'     2022    '!$D$1:$D$1794,0),MATCH(L$1,'     2022    '!$A$1:$AC$1,0))</f>
        <v>53.4786</v>
      </c>
      <c r="M66" s="152">
        <f>INDEX('     2022    '!$A$1:$AC$1563,MATCH($D66,'     2022    '!$D$1:$D$1794,0),MATCH(M$1,'     2022    '!$A$1:$AC$1,0))</f>
        <v>57.079116508651055</v>
      </c>
      <c r="N66" s="153" t="str">
        <f>INDEX('     2022    '!$A$1:$AC$1563,MATCH($D66,'     2022    '!$D$1:$D$1794,0),MATCH(N$1,'     2022    '!$A$1:$AC$1,0))</f>
        <v>18mm</v>
      </c>
      <c r="O66" s="154">
        <f>INDEX('     2022    '!$A$1:$AC$1563,MATCH($D66,'     2022    '!$D$1:$D$1794,0),MATCH(O$1,'     2022    '!$A$1:$AC$1,0))</f>
        <v>4</v>
      </c>
      <c r="P66" s="153">
        <f>INDEX('     2022    '!$A$1:$AC$1563,MATCH($D66,'     2022    '!$D$1:$D$1794,0),MATCH(P$1,'     2022    '!$A$1:$AC$1,0))</f>
        <v>17</v>
      </c>
      <c r="Q66" s="153" t="str">
        <f>INDEX('     2022    '!$A$1:$AC$1563,MATCH($D66,'     2022    '!$D$1:$D$1794,0),MATCH(Q$1,'     2022    '!$A$1:$AC$1,0))</f>
        <v>Yes</v>
      </c>
      <c r="R66" s="155">
        <f>INDEX('     2022    '!$A$1:$AC$1563,MATCH($D66,'     2022    '!$D$1:$D$1794,0),MATCH(R$1,'     2022    '!$A$1:$AC$1,0))</f>
        <v>10</v>
      </c>
      <c r="S66" s="155">
        <f>INDEX('     2022    '!$A$1:$AC$1563,MATCH($D66,'     2022    '!$D$1:$D$1794,0),MATCH(S$1,'     2022    '!$A$1:$AC$1,0))</f>
        <v>1.65</v>
      </c>
      <c r="T66" s="155">
        <f>INDEX('     2022    '!$A$1:$AC$1563,MATCH($D66,'     2022    '!$D$1:$D$1794,0),MATCH(T$1,'     2022    '!$A$1:$AC$1,0))</f>
        <v>0.3</v>
      </c>
      <c r="U66" s="154" t="str">
        <f>INDEX('     2022    '!$A$1:$AC$1563,MATCH($D66,'     2022    '!$D$1:$D$1794,0),MATCH(U$1,'     2022    '!$A$1:$AC$1,0))</f>
        <v>1.4G</v>
      </c>
      <c r="V66" s="153" t="str">
        <f>INDEX('     2022    '!$A$1:$AC$1563,MATCH($D66,'     2022    '!$D$1:$D$1794,0),MATCH(V$1,'     2022    '!$A$1:$AC$1,0))</f>
        <v>UN0336</v>
      </c>
      <c r="W66" s="153" t="str">
        <f>INDEX('     2022    '!$A$1:$AC$1563,MATCH($D66,'     2022    '!$D$1:$D$1794,0),MATCH(W$1,'     2022    '!$A$1:$AC$1,0))</f>
        <v>F4</v>
      </c>
      <c r="X66" s="151" t="str">
        <f>INDEX('     2022    '!$A$1:$AC$1563,MATCH($D66,'     2022    '!$D$1:$D$1794,0),MATCH(X$1,'     2022    '!$A$1:$AC$1,0))</f>
        <v/>
      </c>
      <c r="Y66" s="151" t="str">
        <f>INDEX('     2022    '!$A$1:$AC$1563,MATCH($D66,'     2022    '!$D$1:$D$1794,0),MATCH(Y$1,'     2022    '!$A$1:$AC$1,0))</f>
        <v/>
      </c>
      <c r="Z66" s="156">
        <f>INDEX('     2022    '!$A$1:$AC$1563,MATCH($D66,'     2022    '!$D$1:$D$1794,0),MATCH(Z$1,'     2022    '!$A$1:$AC$1,0))</f>
        <v>2.3300000000000001E-2</v>
      </c>
      <c r="AA66" s="153" t="str">
        <f>INDEX('     2022    '!$A$1:$AC$1563,MATCH($D66,'     2022    '!$D$1:$D$1794,0),MATCH(AA$1,'     2022    '!$A$1:$AC$1,0))</f>
        <v>1008-F4-69259800</v>
      </c>
      <c r="AB66" s="153" t="str">
        <f>INDEX('     2022    '!$A$1:$AC$1563,MATCH($D66,'     2022    '!$D$1:$D$1794,0),MATCH(AB$1,'     2022    '!$A$1:$AC$1,0))</f>
        <v>GB/HSE-355688</v>
      </c>
      <c r="AC66" s="153" t="str">
        <f>INDEX('     2022    '!$A$1:$AC$1563,MATCH($D66,'     2022    '!$D$1:$D$1794,0),MATCH(AC$1,'     2022    '!$A$1:$AC$1,0))</f>
        <v>8/3/2027</v>
      </c>
    </row>
    <row r="67" spans="1:29" ht="38.25">
      <c r="A67" s="80">
        <f t="shared" si="0"/>
        <v>64</v>
      </c>
      <c r="B67" s="68" t="str">
        <f>INDEX('     2022    '!B$2:B$1794,MATCH(D67,'     2022    '!D$2:D$1794,0))</f>
        <v/>
      </c>
      <c r="C67" s="204" t="str">
        <f>INDEX('     2022    '!C$2:C$1794,MATCH(D67,'     2022    '!D$2:D$1794,0))</f>
        <v>Cake - 49s</v>
      </c>
      <c r="D67" s="212" t="str">
        <f>INDEX('     2022    '!D:D,MATCH(A67,'     2022    '!AL:AL,0))</f>
        <v>KF020-RD-49</v>
      </c>
      <c r="E67" s="213" t="str">
        <f>INDEX('     2022    '!$A$1:$AC$1563,MATCH($D67,'     2022    '!$D$1:$D$1794,0),MATCH(E$1,'     2022    '!$A$1:$AC$1,0))</f>
        <v>RAZZLE DAZZLE. Brocade crowns and white strobes, blue stars with white and green strobes, red star and crackling, green star and crackling to purple star and crackling. RETAIL</v>
      </c>
      <c r="F67" s="206" t="str">
        <f>IFERROR(IF(LEFT(INDEX('     2022    '!AD$2:AD$1794,MATCH(D67,'     2022    '!D$2:D$1794,0)),4)="http",HYPERLINK(INDEX('     2022    '!AD$2:AD$1794,MATCH(D67,'     2022    '!D$2:D$1794,0)),"Video"),""),"")</f>
        <v>Video</v>
      </c>
      <c r="G67" s="207">
        <f>INDEX('     2022    '!$A$1:$AC$1563,MATCH($D67,'     2022    '!$D$1:$D$1794,0),MATCH(G$1,'     2022    '!$A$1:$AC$1,0))</f>
        <v>0</v>
      </c>
      <c r="H67" s="150"/>
      <c r="I67" s="152">
        <f>INDEX('     2022    '!$A$1:$AC$1563,MATCH($D67,'     2022    '!$D$1:$D$1794,0),MATCH(I$1,'     2022    '!$A$1:$AC$1,0))</f>
        <v>75.95</v>
      </c>
      <c r="J67" s="150"/>
      <c r="K67" s="151">
        <f t="shared" si="1"/>
        <v>12.658333333333333</v>
      </c>
      <c r="L67" s="152">
        <f>INDEX('     2022    '!$A$1:$AC$1563,MATCH($D67,'     2022    '!$D$1:$D$1794,0),MATCH(L$1,'     2022    '!$A$1:$AC$1,0))</f>
        <v>60.75</v>
      </c>
      <c r="M67" s="152">
        <f>INDEX('     2022    '!$A$1:$AC$1563,MATCH($D67,'     2022    '!$D$1:$D$1794,0),MATCH(M$1,'     2022    '!$A$1:$AC$1,0))</f>
        <v>75.95</v>
      </c>
      <c r="N67" s="153" t="str">
        <f>INDEX('     2022    '!$A$1:$AC$1563,MATCH($D67,'     2022    '!$D$1:$D$1794,0),MATCH(N$1,'     2022    '!$A$1:$AC$1,0))</f>
        <v>20mm</v>
      </c>
      <c r="O67" s="154">
        <f>INDEX('     2022    '!$A$1:$AC$1563,MATCH($D67,'     2022    '!$D$1:$D$1794,0),MATCH(O$1,'     2022    '!$A$1:$AC$1,0))</f>
        <v>6</v>
      </c>
      <c r="P67" s="153">
        <f>INDEX('     2022    '!$A$1:$AC$1563,MATCH($D67,'     2022    '!$D$1:$D$1794,0),MATCH(P$1,'     2022    '!$A$1:$AC$1,0))</f>
        <v>42</v>
      </c>
      <c r="Q67" s="153" t="str">
        <f>INDEX('     2022    '!$A$1:$AC$1563,MATCH($D67,'     2022    '!$D$1:$D$1794,0),MATCH(Q$1,'     2022    '!$A$1:$AC$1,0))</f>
        <v>No</v>
      </c>
      <c r="R67" s="155">
        <f>INDEX('     2022    '!$A$1:$AC$1563,MATCH($D67,'     2022    '!$D$1:$D$1794,0),MATCH(R$1,'     2022    '!$A$1:$AC$1,0))</f>
        <v>16.02</v>
      </c>
      <c r="S67" s="155">
        <f>INDEX('     2022    '!$A$1:$AC$1563,MATCH($D67,'     2022    '!$D$1:$D$1794,0),MATCH(S$1,'     2022    '!$A$1:$AC$1,0))</f>
        <v>2</v>
      </c>
      <c r="T67" s="155">
        <f>INDEX('     2022    '!$A$1:$AC$1563,MATCH($D67,'     2022    '!$D$1:$D$1794,0),MATCH(T$1,'     2022    '!$A$1:$AC$1,0))</f>
        <v>0</v>
      </c>
      <c r="U67" s="154" t="str">
        <f>INDEX('     2022    '!$A$1:$AC$1563,MATCH($D67,'     2022    '!$D$1:$D$1794,0),MATCH(U$1,'     2022    '!$A$1:$AC$1,0))</f>
        <v>1.4G</v>
      </c>
      <c r="V67" s="153" t="str">
        <f>INDEX('     2022    '!$A$1:$AC$1563,MATCH($D67,'     2022    '!$D$1:$D$1794,0),MATCH(V$1,'     2022    '!$A$1:$AC$1,0))</f>
        <v>UN0336</v>
      </c>
      <c r="W67" s="153" t="str">
        <f>INDEX('     2022    '!$A$1:$AC$1563,MATCH($D67,'     2022    '!$D$1:$D$1794,0),MATCH(W$1,'     2022    '!$A$1:$AC$1,0))</f>
        <v>F2</v>
      </c>
      <c r="X67" s="151">
        <f>INDEX('     2022    '!$A$1:$AC$1563,MATCH($D67,'     2022    '!$D$1:$D$1794,0),MATCH(X$1,'     2022    '!$A$1:$AC$1,0))</f>
        <v>45.99</v>
      </c>
      <c r="Y67" s="151">
        <f>INDEX('     2022    '!$A$1:$AC$1563,MATCH($D67,'     2022    '!$D$1:$D$1794,0),MATCH(Y$1,'     2022    '!$A$1:$AC$1,0))</f>
        <v>37.99</v>
      </c>
      <c r="Z67" s="156">
        <f>INDEX('     2022    '!$A$1:$AC$1563,MATCH($D67,'     2022    '!$D$1:$D$1794,0),MATCH(Z$1,'     2022    '!$A$1:$AC$1,0))</f>
        <v>3.4000000000000002E-2</v>
      </c>
      <c r="AA67" s="153">
        <f>INDEX('     2022    '!$A$1:$AC$1563,MATCH($D67,'     2022    '!$D$1:$D$1794,0),MATCH(AA$1,'     2022    '!$A$1:$AC$1,0))</f>
        <v>0</v>
      </c>
      <c r="AB67" s="153" t="str">
        <f>INDEX('     2022    '!$A$1:$AC$1563,MATCH($D67,'     2022    '!$D$1:$D$1794,0),MATCH(AB$1,'     2022    '!$A$1:$AC$1,0))</f>
        <v>GB/HSE-351148</v>
      </c>
      <c r="AC67" s="153">
        <f>INDEX('     2022    '!$A$1:$AC$1563,MATCH($D67,'     2022    '!$D$1:$D$1794,0),MATCH(AC$1,'     2022    '!$A$1:$AC$1,0))</f>
        <v>0</v>
      </c>
    </row>
    <row r="68" spans="1:29" ht="38.25">
      <c r="A68" s="80">
        <f t="shared" ref="A68:A131" si="2">1+A67</f>
        <v>65</v>
      </c>
      <c r="B68" s="68" t="str">
        <f>INDEX('     2022    '!B$2:B$1794,MATCH(D68,'     2022    '!D$2:D$1794,0))</f>
        <v/>
      </c>
      <c r="C68" s="204" t="str">
        <f>INDEX('     2022    '!C$2:C$1794,MATCH(D68,'     2022    '!D$2:D$1794,0))</f>
        <v>Cake - 49s</v>
      </c>
      <c r="D68" s="212" t="str">
        <f>INDEX('     2022    '!D:D,MATCH(A68,'     2022    '!AL:AL,0))</f>
        <v>KF021-A-49</v>
      </c>
      <c r="E68" s="213" t="str">
        <f>INDEX('     2022    '!$A$1:$AC$1563,MATCH($D68,'     2022    '!$D$1:$D$1794,0),MATCH(E$1,'     2022    '!$A$1:$AC$1,0))</f>
        <v>ALCHEMY. Green tail to lime grass green, pink dahlia and white strobe, red tail to red dahlia and spider, sivler tail to super crown and red strobe, silver tail to crackling flower finale. RETAIL</v>
      </c>
      <c r="F68" s="206" t="str">
        <f>IFERROR(IF(LEFT(INDEX('     2022    '!AD$2:AD$1794,MATCH(D68,'     2022    '!D$2:D$1794,0)),4)="http",HYPERLINK(INDEX('     2022    '!AD$2:AD$1794,MATCH(D68,'     2022    '!D$2:D$1794,0)),"Video"),""),"")</f>
        <v>Video</v>
      </c>
      <c r="G68" s="207">
        <f>INDEX('     2022    '!$A$1:$AC$1563,MATCH($D68,'     2022    '!$D$1:$D$1794,0),MATCH(G$1,'     2022    '!$A$1:$AC$1,0))</f>
        <v>81</v>
      </c>
      <c r="H68" s="150"/>
      <c r="I68" s="152">
        <f>INDEX('     2022    '!$A$1:$AC$1563,MATCH($D68,'     2022    '!$D$1:$D$1794,0),MATCH(I$1,'     2022    '!$A$1:$AC$1,0))</f>
        <v>54.5</v>
      </c>
      <c r="J68" s="150"/>
      <c r="K68" s="151">
        <f t="shared" si="1"/>
        <v>27.25</v>
      </c>
      <c r="L68" s="152">
        <f>INDEX('     2022    '!$A$1:$AC$1563,MATCH($D68,'     2022    '!$D$1:$D$1794,0),MATCH(L$1,'     2022    '!$A$1:$AC$1,0))</f>
        <v>51.78</v>
      </c>
      <c r="M68" s="152">
        <f>INDEX('     2022    '!$A$1:$AC$1563,MATCH($D68,'     2022    '!$D$1:$D$1794,0),MATCH(M$1,'     2022    '!$A$1:$AC$1,0))</f>
        <v>54.5</v>
      </c>
      <c r="N68" s="153" t="str">
        <f>INDEX('     2022    '!$A$1:$AC$1563,MATCH($D68,'     2022    '!$D$1:$D$1794,0),MATCH(N$1,'     2022    '!$A$1:$AC$1,0))</f>
        <v>30mm</v>
      </c>
      <c r="O68" s="154">
        <f>INDEX('     2022    '!$A$1:$AC$1563,MATCH($D68,'     2022    '!$D$1:$D$1794,0),MATCH(O$1,'     2022    '!$A$1:$AC$1,0))</f>
        <v>2</v>
      </c>
      <c r="P68" s="153">
        <f>INDEX('     2022    '!$A$1:$AC$1563,MATCH($D68,'     2022    '!$D$1:$D$1794,0),MATCH(P$1,'     2022    '!$A$1:$AC$1,0))</f>
        <v>60</v>
      </c>
      <c r="Q68" s="153" t="str">
        <f>INDEX('     2022    '!$A$1:$AC$1563,MATCH($D68,'     2022    '!$D$1:$D$1794,0),MATCH(Q$1,'     2022    '!$A$1:$AC$1,0))</f>
        <v>No</v>
      </c>
      <c r="R68" s="155">
        <f>INDEX('     2022    '!$A$1:$AC$1563,MATCH($D68,'     2022    '!$D$1:$D$1794,0),MATCH(R$1,'     2022    '!$A$1:$AC$1,0))</f>
        <v>15</v>
      </c>
      <c r="S68" s="155">
        <f>INDEX('     2022    '!$A$1:$AC$1563,MATCH($D68,'     2022    '!$D$1:$D$1794,0),MATCH(S$1,'     2022    '!$A$1:$AC$1,0))</f>
        <v>1.82</v>
      </c>
      <c r="T68" s="155">
        <f>INDEX('     2022    '!$A$1:$AC$1563,MATCH($D68,'     2022    '!$D$1:$D$1794,0),MATCH(T$1,'     2022    '!$A$1:$AC$1,0))</f>
        <v>0</v>
      </c>
      <c r="U68" s="154" t="str">
        <f>INDEX('     2022    '!$A$1:$AC$1563,MATCH($D68,'     2022    '!$D$1:$D$1794,0),MATCH(U$1,'     2022    '!$A$1:$AC$1,0))</f>
        <v>1.4G</v>
      </c>
      <c r="V68" s="153" t="str">
        <f>INDEX('     2022    '!$A$1:$AC$1563,MATCH($D68,'     2022    '!$D$1:$D$1794,0),MATCH(V$1,'     2022    '!$A$1:$AC$1,0))</f>
        <v>UN0336</v>
      </c>
      <c r="W68" s="153" t="str">
        <f>INDEX('     2022    '!$A$1:$AC$1563,MATCH($D68,'     2022    '!$D$1:$D$1794,0),MATCH(W$1,'     2022    '!$A$1:$AC$1,0))</f>
        <v>F3</v>
      </c>
      <c r="X68" s="151">
        <f>INDEX('     2022    '!$A$1:$AC$1563,MATCH($D68,'     2022    '!$D$1:$D$1794,0),MATCH(X$1,'     2022    '!$A$1:$AC$1,0))</f>
        <v>97.99</v>
      </c>
      <c r="Y68" s="151">
        <f>INDEX('     2022    '!$A$1:$AC$1563,MATCH($D68,'     2022    '!$D$1:$D$1794,0),MATCH(Y$1,'     2022    '!$A$1:$AC$1,0))</f>
        <v>82.99</v>
      </c>
      <c r="Z68" s="156">
        <f>INDEX('     2022    '!$A$1:$AC$1563,MATCH($D68,'     2022    '!$D$1:$D$1794,0),MATCH(Z$1,'     2022    '!$A$1:$AC$1,0))</f>
        <v>3.5000000000000003E-2</v>
      </c>
      <c r="AA68" s="153">
        <f>INDEX('     2022    '!$A$1:$AC$1563,MATCH($D68,'     2022    '!$D$1:$D$1794,0),MATCH(AA$1,'     2022    '!$A$1:$AC$1,0))</f>
        <v>0</v>
      </c>
      <c r="AB68" s="153" t="str">
        <f>INDEX('     2022    '!$A$1:$AC$1563,MATCH($D68,'     2022    '!$D$1:$D$1794,0),MATCH(AB$1,'     2022    '!$A$1:$AC$1,0))</f>
        <v>GB/HSE-351133</v>
      </c>
      <c r="AC68" s="153">
        <f>INDEX('     2022    '!$A$1:$AC$1563,MATCH($D68,'     2022    '!$D$1:$D$1794,0),MATCH(AC$1,'     2022    '!$A$1:$AC$1,0))</f>
        <v>0</v>
      </c>
    </row>
    <row r="69" spans="1:29" ht="15.75">
      <c r="A69" s="80">
        <f t="shared" si="2"/>
        <v>66</v>
      </c>
      <c r="B69" s="68" t="str">
        <f>INDEX('     2022    '!B$2:B$1794,MATCH(D69,'     2022    '!D$2:D$1794,0))</f>
        <v/>
      </c>
      <c r="C69" s="204" t="str">
        <f>INDEX('     2022    '!C$2:C$1794,MATCH(D69,'     2022    '!D$2:D$1794,0))</f>
        <v>Cake - 49s</v>
      </c>
      <c r="D69" s="212" t="str">
        <f>INDEX('     2022    '!D:D,MATCH(A69,'     2022    '!AL:AL,0))</f>
        <v>CC0270</v>
      </c>
      <c r="E69" s="213" t="str">
        <f>INDEX('     2022    '!$A$1:$AC$1563,MATCH($D69,'     2022    '!$D$1:$D$1794,0),MATCH(E$1,'     2022    '!$A$1:$AC$1,0))</f>
        <v>49s. Silver whirling</v>
      </c>
      <c r="F69" s="206" t="str">
        <f>IFERROR(IF(LEFT(INDEX('     2022    '!AD$2:AD$1794,MATCH(D69,'     2022    '!D$2:D$1794,0)),4)="http",HYPERLINK(INDEX('     2022    '!AD$2:AD$1794,MATCH(D69,'     2022    '!D$2:D$1794,0)),"Video"),""),"")</f>
        <v>Video</v>
      </c>
      <c r="G69" s="207">
        <f>INDEX('     2022    '!$A$1:$AC$1563,MATCH($D69,'     2022    '!$D$1:$D$1794,0),MATCH(G$1,'     2022    '!$A$1:$AC$1,0))</f>
        <v>20</v>
      </c>
      <c r="H69" s="150"/>
      <c r="I69" s="152">
        <f>INDEX('     2022    '!$A$1:$AC$1563,MATCH($D69,'     2022    '!$D$1:$D$1794,0),MATCH(I$1,'     2022    '!$A$1:$AC$1,0))</f>
        <v>54.73</v>
      </c>
      <c r="J69" s="150"/>
      <c r="K69" s="151">
        <f t="shared" ref="K69:K132" si="3">IFERROR(M69/O69,"")</f>
        <v>28.457002412109002</v>
      </c>
      <c r="L69" s="152">
        <f>INDEX('     2022    '!$A$1:$AC$1563,MATCH($D69,'     2022    '!$D$1:$D$1794,0),MATCH(L$1,'     2022    '!$A$1:$AC$1,0))</f>
        <v>55.824599999999997</v>
      </c>
      <c r="M69" s="152">
        <f>INDEX('     2022    '!$A$1:$AC$1563,MATCH($D69,'     2022    '!$D$1:$D$1794,0),MATCH(M$1,'     2022    '!$A$1:$AC$1,0))</f>
        <v>56.914004824218004</v>
      </c>
      <c r="N69" s="153" t="str">
        <f>INDEX('     2022    '!$A$1:$AC$1563,MATCH($D69,'     2022    '!$D$1:$D$1794,0),MATCH(N$1,'     2022    '!$A$1:$AC$1,0))</f>
        <v>30mm</v>
      </c>
      <c r="O69" s="154">
        <f>INDEX('     2022    '!$A$1:$AC$1563,MATCH($D69,'     2022    '!$D$1:$D$1794,0),MATCH(O$1,'     2022    '!$A$1:$AC$1,0))</f>
        <v>2</v>
      </c>
      <c r="P69" s="153">
        <f>INDEX('     2022    '!$A$1:$AC$1563,MATCH($D69,'     2022    '!$D$1:$D$1794,0),MATCH(P$1,'     2022    '!$A$1:$AC$1,0))</f>
        <v>33</v>
      </c>
      <c r="Q69" s="153" t="str">
        <f>INDEX('     2022    '!$A$1:$AC$1563,MATCH($D69,'     2022    '!$D$1:$D$1794,0),MATCH(Q$1,'     2022    '!$A$1:$AC$1,0))</f>
        <v>Yes</v>
      </c>
      <c r="R69" s="155">
        <f>INDEX('     2022    '!$A$1:$AC$1563,MATCH($D69,'     2022    '!$D$1:$D$1794,0),MATCH(R$1,'     2022    '!$A$1:$AC$1,0))</f>
        <v>16</v>
      </c>
      <c r="S69" s="155">
        <f>INDEX('     2022    '!$A$1:$AC$1563,MATCH($D69,'     2022    '!$D$1:$D$1794,0),MATCH(S$1,'     2022    '!$A$1:$AC$1,0))</f>
        <v>2.2000000000000002</v>
      </c>
      <c r="T69" s="155">
        <f>INDEX('     2022    '!$A$1:$AC$1563,MATCH($D69,'     2022    '!$D$1:$D$1794,0),MATCH(T$1,'     2022    '!$A$1:$AC$1,0))</f>
        <v>0.3</v>
      </c>
      <c r="U69" s="154" t="str">
        <f>INDEX('     2022    '!$A$1:$AC$1563,MATCH($D69,'     2022    '!$D$1:$D$1794,0),MATCH(U$1,'     2022    '!$A$1:$AC$1,0))</f>
        <v>1.4G</v>
      </c>
      <c r="V69" s="153" t="str">
        <f>INDEX('     2022    '!$A$1:$AC$1563,MATCH($D69,'     2022    '!$D$1:$D$1794,0),MATCH(V$1,'     2022    '!$A$1:$AC$1,0))</f>
        <v>UN0336</v>
      </c>
      <c r="W69" s="153" t="str">
        <f>INDEX('     2022    '!$A$1:$AC$1563,MATCH($D69,'     2022    '!$D$1:$D$1794,0),MATCH(W$1,'     2022    '!$A$1:$AC$1,0))</f>
        <v>F4</v>
      </c>
      <c r="X69" s="151" t="str">
        <f>INDEX('     2022    '!$A$1:$AC$1563,MATCH($D69,'     2022    '!$D$1:$D$1794,0),MATCH(X$1,'     2022    '!$A$1:$AC$1,0))</f>
        <v/>
      </c>
      <c r="Y69" s="151" t="str">
        <f>INDEX('     2022    '!$A$1:$AC$1563,MATCH($D69,'     2022    '!$D$1:$D$1794,0),MATCH(Y$1,'     2022    '!$A$1:$AC$1,0))</f>
        <v/>
      </c>
      <c r="Z69" s="156">
        <f>INDEX('     2022    '!$A$1:$AC$1563,MATCH($D69,'     2022    '!$D$1:$D$1794,0),MATCH(Z$1,'     2022    '!$A$1:$AC$1,0))</f>
        <v>3.85E-2</v>
      </c>
      <c r="AA69" s="153" t="str">
        <f>INDEX('     2022    '!$A$1:$AC$1563,MATCH($D69,'     2022    '!$D$1:$D$1794,0),MATCH(AA$1,'     2022    '!$A$1:$AC$1,0))</f>
        <v>1008-F4-69249672</v>
      </c>
      <c r="AB69" s="153" t="str">
        <f>INDEX('     2022    '!$A$1:$AC$1563,MATCH($D69,'     2022    '!$D$1:$D$1794,0),MATCH(AB$1,'     2022    '!$A$1:$AC$1,0))</f>
        <v>GB/HSE-321047</v>
      </c>
      <c r="AC69" s="153" t="str">
        <f>INDEX('     2022    '!$A$1:$AC$1563,MATCH($D69,'     2022    '!$D$1:$D$1794,0),MATCH(AC$1,'     2022    '!$A$1:$AC$1,0))</f>
        <v>10/4/2030</v>
      </c>
    </row>
    <row r="70" spans="1:29" ht="38.25">
      <c r="A70" s="80">
        <f t="shared" si="2"/>
        <v>67</v>
      </c>
      <c r="B70" s="68" t="str">
        <f>INDEX('     2022    '!B$2:B$1794,MATCH(D70,'     2022    '!D$2:D$1794,0))</f>
        <v/>
      </c>
      <c r="C70" s="204" t="str">
        <f>INDEX('     2022    '!C$2:C$1794,MATCH(D70,'     2022    '!D$2:D$1794,0))</f>
        <v>Cake - 49s</v>
      </c>
      <c r="D70" s="212" t="str">
        <f>INDEX('     2022    '!D:D,MATCH(A70,'     2022    '!AL:AL,0))</f>
        <v>KF022-W-49</v>
      </c>
      <c r="E70" s="213" t="str">
        <f>INDEX('     2022    '!$A$1:$AC$1563,MATCH($D70,'     2022    '!$D$1:$D$1794,0),MATCH(E$1,'     2022    '!$A$1:$AC$1,0))</f>
        <v>WIZARDRY. Red palm and white strobe, purple palm and lemon, green palm pistil and silver spider with crackling willow finale. Formerly Midas Touch but shortened duration for more energy. RETAIL</v>
      </c>
      <c r="F70" s="206" t="str">
        <f>IFERROR(IF(LEFT(INDEX('     2022    '!AD$2:AD$1794,MATCH(D70,'     2022    '!D$2:D$1794,0)),4)="http",HYPERLINK(INDEX('     2022    '!AD$2:AD$1794,MATCH(D70,'     2022    '!D$2:D$1794,0)),"Video"),""),"")</f>
        <v>Video</v>
      </c>
      <c r="G70" s="207">
        <f>INDEX('     2022    '!$A$1:$AC$1563,MATCH($D70,'     2022    '!$D$1:$D$1794,0),MATCH(G$1,'     2022    '!$A$1:$AC$1,0))</f>
        <v>0</v>
      </c>
      <c r="H70" s="150"/>
      <c r="I70" s="152">
        <f>INDEX('     2022    '!$A$1:$AC$1563,MATCH($D70,'     2022    '!$D$1:$D$1794,0),MATCH(I$1,'     2022    '!$A$1:$AC$1,0))</f>
        <v>57.05</v>
      </c>
      <c r="J70" s="150"/>
      <c r="K70" s="151">
        <f t="shared" si="3"/>
        <v>28.524999999999999</v>
      </c>
      <c r="L70" s="152">
        <f>INDEX('     2022    '!$A$1:$AC$1563,MATCH($D70,'     2022    '!$D$1:$D$1794,0),MATCH(L$1,'     2022    '!$A$1:$AC$1,0))</f>
        <v>54.19</v>
      </c>
      <c r="M70" s="152">
        <f>INDEX('     2022    '!$A$1:$AC$1563,MATCH($D70,'     2022    '!$D$1:$D$1794,0),MATCH(M$1,'     2022    '!$A$1:$AC$1,0))</f>
        <v>57.05</v>
      </c>
      <c r="N70" s="153" t="str">
        <f>INDEX('     2022    '!$A$1:$AC$1563,MATCH($D70,'     2022    '!$D$1:$D$1794,0),MATCH(N$1,'     2022    '!$A$1:$AC$1,0))</f>
        <v>30mm</v>
      </c>
      <c r="O70" s="154">
        <f>INDEX('     2022    '!$A$1:$AC$1563,MATCH($D70,'     2022    '!$D$1:$D$1794,0),MATCH(O$1,'     2022    '!$A$1:$AC$1,0))</f>
        <v>2</v>
      </c>
      <c r="P70" s="153">
        <f>INDEX('     2022    '!$A$1:$AC$1563,MATCH($D70,'     2022    '!$D$1:$D$1794,0),MATCH(P$1,'     2022    '!$A$1:$AC$1,0))</f>
        <v>40</v>
      </c>
      <c r="Q70" s="153" t="str">
        <f>INDEX('     2022    '!$A$1:$AC$1563,MATCH($D70,'     2022    '!$D$1:$D$1794,0),MATCH(Q$1,'     2022    '!$A$1:$AC$1,0))</f>
        <v>No</v>
      </c>
      <c r="R70" s="155">
        <f>INDEX('     2022    '!$A$1:$AC$1563,MATCH($D70,'     2022    '!$D$1:$D$1794,0),MATCH(R$1,'     2022    '!$A$1:$AC$1,0))</f>
        <v>12.36</v>
      </c>
      <c r="S70" s="155">
        <f>INDEX('     2022    '!$A$1:$AC$1563,MATCH($D70,'     2022    '!$D$1:$D$1794,0),MATCH(S$1,'     2022    '!$A$1:$AC$1,0))</f>
        <v>1.38</v>
      </c>
      <c r="T70" s="155">
        <f>INDEX('     2022    '!$A$1:$AC$1563,MATCH($D70,'     2022    '!$D$1:$D$1794,0),MATCH(T$1,'     2022    '!$A$1:$AC$1,0))</f>
        <v>0</v>
      </c>
      <c r="U70" s="154" t="str">
        <f>INDEX('     2022    '!$A$1:$AC$1563,MATCH($D70,'     2022    '!$D$1:$D$1794,0),MATCH(U$1,'     2022    '!$A$1:$AC$1,0))</f>
        <v>1.4G</v>
      </c>
      <c r="V70" s="153" t="str">
        <f>INDEX('     2022    '!$A$1:$AC$1563,MATCH($D70,'     2022    '!$D$1:$D$1794,0),MATCH(V$1,'     2022    '!$A$1:$AC$1,0))</f>
        <v>UN0336</v>
      </c>
      <c r="W70" s="153" t="str">
        <f>INDEX('     2022    '!$A$1:$AC$1563,MATCH($D70,'     2022    '!$D$1:$D$1794,0),MATCH(W$1,'     2022    '!$A$1:$AC$1,0))</f>
        <v>F3</v>
      </c>
      <c r="X70" s="151">
        <f>INDEX('     2022    '!$A$1:$AC$1563,MATCH($D70,'     2022    '!$D$1:$D$1794,0),MATCH(X$1,'     2022    '!$A$1:$AC$1,0))</f>
        <v>97.99</v>
      </c>
      <c r="Y70" s="151">
        <f>INDEX('     2022    '!$A$1:$AC$1563,MATCH($D70,'     2022    '!$D$1:$D$1794,0),MATCH(Y$1,'     2022    '!$A$1:$AC$1,0))</f>
        <v>82.99</v>
      </c>
      <c r="Z70" s="156">
        <f>INDEX('     2022    '!$A$1:$AC$1563,MATCH($D70,'     2022    '!$D$1:$D$1794,0),MATCH(Z$1,'     2022    '!$A$1:$AC$1,0))</f>
        <v>3.5000000000000003E-2</v>
      </c>
      <c r="AA70" s="153">
        <f>INDEX('     2022    '!$A$1:$AC$1563,MATCH($D70,'     2022    '!$D$1:$D$1794,0),MATCH(AA$1,'     2022    '!$A$1:$AC$1,0))</f>
        <v>0</v>
      </c>
      <c r="AB70" s="153">
        <f>INDEX('     2022    '!$A$1:$AC$1563,MATCH($D70,'     2022    '!$D$1:$D$1794,0),MATCH(AB$1,'     2022    '!$A$1:$AC$1,0))</f>
        <v>0</v>
      </c>
      <c r="AC70" s="153">
        <f>INDEX('     2022    '!$A$1:$AC$1563,MATCH($D70,'     2022    '!$D$1:$D$1794,0),MATCH(AC$1,'     2022    '!$A$1:$AC$1,0))</f>
        <v>0</v>
      </c>
    </row>
    <row r="71" spans="1:29" ht="15.75">
      <c r="A71" s="80">
        <f t="shared" si="2"/>
        <v>68</v>
      </c>
      <c r="B71" s="68" t="str">
        <f>INDEX('     2022    '!B$2:B$1794,MATCH(D71,'     2022    '!D$2:D$1794,0))</f>
        <v/>
      </c>
      <c r="C71" s="204" t="str">
        <f>INDEX('     2022    '!C$2:C$1794,MATCH(D71,'     2022    '!D$2:D$1794,0))</f>
        <v>Cake - 49s</v>
      </c>
      <c r="D71" s="212" t="str">
        <f>INDEX('     2022    '!D:D,MATCH(A71,'     2022    '!AL:AL,0))</f>
        <v>CC0240</v>
      </c>
      <c r="E71" s="213" t="str">
        <f>INDEX('     2022    '!$A$1:$AC$1563,MATCH($D71,'     2022    '!$D$1:$D$1794,0),MATCH(E$1,'     2022    '!$A$1:$AC$1,0))</f>
        <v>49s. Split Silver Blink Willow</v>
      </c>
      <c r="F71" s="206" t="str">
        <f>IFERROR(IF(LEFT(INDEX('     2022    '!AD$2:AD$1794,MATCH(D71,'     2022    '!D$2:D$1794,0)),4)="http",HYPERLINK(INDEX('     2022    '!AD$2:AD$1794,MATCH(D71,'     2022    '!D$2:D$1794,0)),"Video"),""),"")</f>
        <v>Video</v>
      </c>
      <c r="G71" s="207">
        <f>INDEX('     2022    '!$A$1:$AC$1563,MATCH($D71,'     2022    '!$D$1:$D$1794,0),MATCH(G$1,'     2022    '!$A$1:$AC$1,0))</f>
        <v>21</v>
      </c>
      <c r="H71" s="150"/>
      <c r="I71" s="152">
        <f>INDEX('     2022    '!$A$1:$AC$1563,MATCH($D71,'     2022    '!$D$1:$D$1794,0),MATCH(I$1,'     2022    '!$A$1:$AC$1,0))</f>
        <v>53.23</v>
      </c>
      <c r="J71" s="150"/>
      <c r="K71" s="151">
        <f t="shared" si="3"/>
        <v>30.132101410478437</v>
      </c>
      <c r="L71" s="152">
        <f>INDEX('     2022    '!$A$1:$AC$1563,MATCH($D71,'     2022    '!$D$1:$D$1794,0),MATCH(L$1,'     2022    '!$A$1:$AC$1,0))</f>
        <v>54.840424567070755</v>
      </c>
      <c r="M71" s="152">
        <f>INDEX('     2022    '!$A$1:$AC$1563,MATCH($D71,'     2022    '!$D$1:$D$1794,0),MATCH(M$1,'     2022    '!$A$1:$AC$1,0))</f>
        <v>60.264202820956875</v>
      </c>
      <c r="N71" s="153" t="str">
        <f>INDEX('     2022    '!$A$1:$AC$1563,MATCH($D71,'     2022    '!$D$1:$D$1794,0),MATCH(N$1,'     2022    '!$A$1:$AC$1,0))</f>
        <v>30mm</v>
      </c>
      <c r="O71" s="154">
        <f>INDEX('     2022    '!$A$1:$AC$1563,MATCH($D71,'     2022    '!$D$1:$D$1794,0),MATCH(O$1,'     2022    '!$A$1:$AC$1,0))</f>
        <v>2</v>
      </c>
      <c r="P71" s="153">
        <f>INDEX('     2022    '!$A$1:$AC$1563,MATCH($D71,'     2022    '!$D$1:$D$1794,0),MATCH(P$1,'     2022    '!$A$1:$AC$1,0))</f>
        <v>34</v>
      </c>
      <c r="Q71" s="153" t="str">
        <f>INDEX('     2022    '!$A$1:$AC$1563,MATCH($D71,'     2022    '!$D$1:$D$1794,0),MATCH(Q$1,'     2022    '!$A$1:$AC$1,0))</f>
        <v>Yes</v>
      </c>
      <c r="R71" s="155">
        <f>INDEX('     2022    '!$A$1:$AC$1563,MATCH($D71,'     2022    '!$D$1:$D$1794,0),MATCH(R$1,'     2022    '!$A$1:$AC$1,0))</f>
        <v>16</v>
      </c>
      <c r="S71" s="155">
        <f>INDEX('     2022    '!$A$1:$AC$1563,MATCH($D71,'     2022    '!$D$1:$D$1794,0),MATCH(S$1,'     2022    '!$A$1:$AC$1,0))</f>
        <v>2.2000000000000002</v>
      </c>
      <c r="T71" s="155">
        <f>INDEX('     2022    '!$A$1:$AC$1563,MATCH($D71,'     2022    '!$D$1:$D$1794,0),MATCH(T$1,'     2022    '!$A$1:$AC$1,0))</f>
        <v>0.3</v>
      </c>
      <c r="U71" s="154" t="str">
        <f>INDEX('     2022    '!$A$1:$AC$1563,MATCH($D71,'     2022    '!$D$1:$D$1794,0),MATCH(U$1,'     2022    '!$A$1:$AC$1,0))</f>
        <v>1.4G</v>
      </c>
      <c r="V71" s="153" t="str">
        <f>INDEX('     2022    '!$A$1:$AC$1563,MATCH($D71,'     2022    '!$D$1:$D$1794,0),MATCH(V$1,'     2022    '!$A$1:$AC$1,0))</f>
        <v>UN0336</v>
      </c>
      <c r="W71" s="153" t="str">
        <f>INDEX('     2022    '!$A$1:$AC$1563,MATCH($D71,'     2022    '!$D$1:$D$1794,0),MATCH(W$1,'     2022    '!$A$1:$AC$1,0))</f>
        <v>F4</v>
      </c>
      <c r="X71" s="151" t="str">
        <f>INDEX('     2022    '!$A$1:$AC$1563,MATCH($D71,'     2022    '!$D$1:$D$1794,0),MATCH(X$1,'     2022    '!$A$1:$AC$1,0))</f>
        <v/>
      </c>
      <c r="Y71" s="151" t="str">
        <f>INDEX('     2022    '!$A$1:$AC$1563,MATCH($D71,'     2022    '!$D$1:$D$1794,0),MATCH(Y$1,'     2022    '!$A$1:$AC$1,0))</f>
        <v/>
      </c>
      <c r="Z71" s="156">
        <f>INDEX('     2022    '!$A$1:$AC$1563,MATCH($D71,'     2022    '!$D$1:$D$1794,0),MATCH(Z$1,'     2022    '!$A$1:$AC$1,0))</f>
        <v>3.85E-2</v>
      </c>
      <c r="AA71" s="153" t="str">
        <f>INDEX('     2022    '!$A$1:$AC$1563,MATCH($D71,'     2022    '!$D$1:$D$1794,0),MATCH(AA$1,'     2022    '!$A$1:$AC$1,0))</f>
        <v>1008-F4-69249672</v>
      </c>
      <c r="AB71" s="153" t="str">
        <f>INDEX('     2022    '!$A$1:$AC$1563,MATCH($D71,'     2022    '!$D$1:$D$1794,0),MATCH(AB$1,'     2022    '!$A$1:$AC$1,0))</f>
        <v>GB/HSE-321017</v>
      </c>
      <c r="AC71" s="153" t="str">
        <f>INDEX('     2022    '!$A$1:$AC$1563,MATCH($D71,'     2022    '!$D$1:$D$1794,0),MATCH(AC$1,'     2022    '!$A$1:$AC$1,0))</f>
        <v>10/4/2030</v>
      </c>
    </row>
    <row r="72" spans="1:29" ht="15.75">
      <c r="A72" s="80">
        <f t="shared" si="2"/>
        <v>69</v>
      </c>
      <c r="B72" s="68" t="str">
        <f>INDEX('     2022    '!B$2:B$1794,MATCH(D72,'     2022    '!D$2:D$1794,0))</f>
        <v/>
      </c>
      <c r="C72" s="204" t="str">
        <f>INDEX('     2022    '!C$2:C$1794,MATCH(D72,'     2022    '!D$2:D$1794,0))</f>
        <v>Cake - 49s</v>
      </c>
      <c r="D72" s="212" t="str">
        <f>INDEX('     2022    '!D:D,MATCH(A72,'     2022    '!AL:AL,0))</f>
        <v>CC1536</v>
      </c>
      <c r="E72" s="213" t="str">
        <f>INDEX('     2022    '!$A$1:$AC$1563,MATCH($D72,'     2022    '!$D$1:$D$1794,0),MATCH(E$1,'     2022    '!$A$1:$AC$1,0))</f>
        <v>49s. Blue tail spit white strobe willow waterfall</v>
      </c>
      <c r="F72" s="206" t="str">
        <f>IFERROR(IF(LEFT(INDEX('     2022    '!AD$2:AD$1794,MATCH(D72,'     2022    '!D$2:D$1794,0)),4)="http",HYPERLINK(INDEX('     2022    '!AD$2:AD$1794,MATCH(D72,'     2022    '!D$2:D$1794,0)),"Video"),""),"")</f>
        <v>Video</v>
      </c>
      <c r="G72" s="207">
        <f>INDEX('     2022    '!$A$1:$AC$1563,MATCH($D72,'     2022    '!$D$1:$D$1794,0),MATCH(G$1,'     2022    '!$A$1:$AC$1,0))</f>
        <v>23</v>
      </c>
      <c r="H72" s="150"/>
      <c r="I72" s="152">
        <f>INDEX('     2022    '!$A$1:$AC$1563,MATCH($D72,'     2022    '!$D$1:$D$1794,0),MATCH(I$1,'     2022    '!$A$1:$AC$1,0))</f>
        <v>53.99</v>
      </c>
      <c r="J72" s="150"/>
      <c r="K72" s="151">
        <f t="shared" si="3"/>
        <v>32.48641740221111</v>
      </c>
      <c r="L72" s="152">
        <f>INDEX('     2022    '!$A$1:$AC$1563,MATCH($D72,'     2022    '!$D$1:$D$1794,0),MATCH(L$1,'     2022    '!$A$1:$AC$1,0))</f>
        <v>59.12527967202422</v>
      </c>
      <c r="M72" s="152">
        <f>INDEX('     2022    '!$A$1:$AC$1563,MATCH($D72,'     2022    '!$D$1:$D$1794,0),MATCH(M$1,'     2022    '!$A$1:$AC$1,0))</f>
        <v>64.97283480442222</v>
      </c>
      <c r="N72" s="153" t="str">
        <f>INDEX('     2022    '!$A$1:$AC$1563,MATCH($D72,'     2022    '!$D$1:$D$1794,0),MATCH(N$1,'     2022    '!$A$1:$AC$1,0))</f>
        <v>30mm</v>
      </c>
      <c r="O72" s="154">
        <f>INDEX('     2022    '!$A$1:$AC$1563,MATCH($D72,'     2022    '!$D$1:$D$1794,0),MATCH(O$1,'     2022    '!$A$1:$AC$1,0))</f>
        <v>2</v>
      </c>
      <c r="P72" s="153">
        <f>INDEX('     2022    '!$A$1:$AC$1563,MATCH($D72,'     2022    '!$D$1:$D$1794,0),MATCH(P$1,'     2022    '!$A$1:$AC$1,0))</f>
        <v>25</v>
      </c>
      <c r="Q72" s="153" t="str">
        <f>INDEX('     2022    '!$A$1:$AC$1563,MATCH($D72,'     2022    '!$D$1:$D$1794,0),MATCH(Q$1,'     2022    '!$A$1:$AC$1,0))</f>
        <v>Yes</v>
      </c>
      <c r="R72" s="155">
        <f>INDEX('     2022    '!$A$1:$AC$1563,MATCH($D72,'     2022    '!$D$1:$D$1794,0),MATCH(R$1,'     2022    '!$A$1:$AC$1,0))</f>
        <v>14</v>
      </c>
      <c r="S72" s="155">
        <f>INDEX('     2022    '!$A$1:$AC$1563,MATCH($D72,'     2022    '!$D$1:$D$1794,0),MATCH(S$1,'     2022    '!$A$1:$AC$1,0))</f>
        <v>1.8</v>
      </c>
      <c r="T72" s="155">
        <f>INDEX('     2022    '!$A$1:$AC$1563,MATCH($D72,'     2022    '!$D$1:$D$1794,0),MATCH(T$1,'     2022    '!$A$1:$AC$1,0))</f>
        <v>0.3</v>
      </c>
      <c r="U72" s="154" t="str">
        <f>INDEX('     2022    '!$A$1:$AC$1563,MATCH($D72,'     2022    '!$D$1:$D$1794,0),MATCH(U$1,'     2022    '!$A$1:$AC$1,0))</f>
        <v>1.4G</v>
      </c>
      <c r="V72" s="153" t="str">
        <f>INDEX('     2022    '!$A$1:$AC$1563,MATCH($D72,'     2022    '!$D$1:$D$1794,0),MATCH(V$1,'     2022    '!$A$1:$AC$1,0))</f>
        <v>UN0336</v>
      </c>
      <c r="W72" s="153" t="str">
        <f>INDEX('     2022    '!$A$1:$AC$1563,MATCH($D72,'     2022    '!$D$1:$D$1794,0),MATCH(W$1,'     2022    '!$A$1:$AC$1,0))</f>
        <v>F4</v>
      </c>
      <c r="X72" s="151" t="str">
        <f>INDEX('     2022    '!$A$1:$AC$1563,MATCH($D72,'     2022    '!$D$1:$D$1794,0),MATCH(X$1,'     2022    '!$A$1:$AC$1,0))</f>
        <v/>
      </c>
      <c r="Y72" s="151" t="str">
        <f>INDEX('     2022    '!$A$1:$AC$1563,MATCH($D72,'     2022    '!$D$1:$D$1794,0),MATCH(Y$1,'     2022    '!$A$1:$AC$1,0))</f>
        <v/>
      </c>
      <c r="Z72" s="156">
        <f>INDEX('     2022    '!$A$1:$AC$1563,MATCH($D72,'     2022    '!$D$1:$D$1794,0),MATCH(Z$1,'     2022    '!$A$1:$AC$1,0))</f>
        <v>3.6999999999999998E-2</v>
      </c>
      <c r="AA72" s="153" t="str">
        <f>INDEX('     2022    '!$A$1:$AC$1563,MATCH($D72,'     2022    '!$D$1:$D$1794,0),MATCH(AA$1,'     2022    '!$A$1:$AC$1,0))</f>
        <v>2806-F4-000052</v>
      </c>
      <c r="AB72" s="153" t="str">
        <f>INDEX('     2022    '!$A$1:$AC$1563,MATCH($D72,'     2022    '!$D$1:$D$1794,0),MATCH(AB$1,'     2022    '!$A$1:$AC$1,0))</f>
        <v>GB/HSE-362465</v>
      </c>
      <c r="AC72" s="153" t="str">
        <f>INDEX('     2022    '!$A$1:$AC$1563,MATCH($D72,'     2022    '!$D$1:$D$1794,0),MATCH(AC$1,'     2022    '!$A$1:$AC$1,0))</f>
        <v>11/30/2030</v>
      </c>
    </row>
    <row r="73" spans="1:29" ht="25.5">
      <c r="A73" s="80">
        <f t="shared" si="2"/>
        <v>70</v>
      </c>
      <c r="B73" s="68" t="str">
        <f>INDEX('     2022    '!B$2:B$1794,MATCH(D73,'     2022    '!D$2:D$1794,0))</f>
        <v/>
      </c>
      <c r="C73" s="204" t="str">
        <f>INDEX('     2022    '!C$2:C$1794,MATCH(D73,'     2022    '!D$2:D$1794,0))</f>
        <v>Cake - 49s</v>
      </c>
      <c r="D73" s="212" t="str">
        <f>INDEX('     2022    '!D:D,MATCH(A73,'     2022    '!AL:AL,0))</f>
        <v>CC1466</v>
      </c>
      <c r="E73" s="213" t="str">
        <f>INDEX('     2022    '!$A$1:$AC$1563,MATCH($D73,'     2022    '!$D$1:$D$1794,0),MATCH(E$1,'     2022    '!$A$1:$AC$1,0))</f>
        <v>49s. Red light tail to silver spinner with red strobe, green light tail to silver spinner with green strobe.</v>
      </c>
      <c r="F73" s="206" t="str">
        <f>IFERROR(IF(LEFT(INDEX('     2022    '!AD$2:AD$1794,MATCH(D73,'     2022    '!D$2:D$1794,0)),4)="http",HYPERLINK(INDEX('     2022    '!AD$2:AD$1794,MATCH(D73,'     2022    '!D$2:D$1794,0)),"Video"),""),"")</f>
        <v>Video</v>
      </c>
      <c r="G73" s="207">
        <f>INDEX('     2022    '!$A$1:$AC$1563,MATCH($D73,'     2022    '!$D$1:$D$1794,0),MATCH(G$1,'     2022    '!$A$1:$AC$1,0))</f>
        <v>10</v>
      </c>
      <c r="H73" s="150"/>
      <c r="I73" s="152">
        <f>INDEX('     2022    '!$A$1:$AC$1563,MATCH($D73,'     2022    '!$D$1:$D$1794,0),MATCH(I$1,'     2022    '!$A$1:$AC$1,0))</f>
        <v>57.07</v>
      </c>
      <c r="J73" s="150"/>
      <c r="K73" s="151">
        <f t="shared" si="3"/>
        <v>32.871677100171659</v>
      </c>
      <c r="L73" s="152">
        <f>INDEX('     2022    '!$A$1:$AC$1563,MATCH($D73,'     2022    '!$D$1:$D$1794,0),MATCH(L$1,'     2022    '!$A$1:$AC$1,0))</f>
        <v>59.82645232231242</v>
      </c>
      <c r="M73" s="152">
        <f>INDEX('     2022    '!$A$1:$AC$1563,MATCH($D73,'     2022    '!$D$1:$D$1794,0),MATCH(M$1,'     2022    '!$A$1:$AC$1,0))</f>
        <v>65.743354200343319</v>
      </c>
      <c r="N73" s="153" t="str">
        <f>INDEX('     2022    '!$A$1:$AC$1563,MATCH($D73,'     2022    '!$D$1:$D$1794,0),MATCH(N$1,'     2022    '!$A$1:$AC$1,0))</f>
        <v>30mm</v>
      </c>
      <c r="O73" s="154">
        <f>INDEX('     2022    '!$A$1:$AC$1563,MATCH($D73,'     2022    '!$D$1:$D$1794,0),MATCH(O$1,'     2022    '!$A$1:$AC$1,0))</f>
        <v>2</v>
      </c>
      <c r="P73" s="153">
        <f>INDEX('     2022    '!$A$1:$AC$1563,MATCH($D73,'     2022    '!$D$1:$D$1794,0),MATCH(P$1,'     2022    '!$A$1:$AC$1,0))</f>
        <v>25</v>
      </c>
      <c r="Q73" s="153" t="str">
        <f>INDEX('     2022    '!$A$1:$AC$1563,MATCH($D73,'     2022    '!$D$1:$D$1794,0),MATCH(Q$1,'     2022    '!$A$1:$AC$1,0))</f>
        <v>Yes</v>
      </c>
      <c r="R73" s="155">
        <f>INDEX('     2022    '!$A$1:$AC$1563,MATCH($D73,'     2022    '!$D$1:$D$1794,0),MATCH(R$1,'     2022    '!$A$1:$AC$1,0))</f>
        <v>14.8</v>
      </c>
      <c r="S73" s="155">
        <f>INDEX('     2022    '!$A$1:$AC$1563,MATCH($D73,'     2022    '!$D$1:$D$1794,0),MATCH(S$1,'     2022    '!$A$1:$AC$1,0))</f>
        <v>2</v>
      </c>
      <c r="T73" s="155">
        <f>INDEX('     2022    '!$A$1:$AC$1563,MATCH($D73,'     2022    '!$D$1:$D$1794,0),MATCH(T$1,'     2022    '!$A$1:$AC$1,0))</f>
        <v>0.3</v>
      </c>
      <c r="U73" s="154" t="str">
        <f>INDEX('     2022    '!$A$1:$AC$1563,MATCH($D73,'     2022    '!$D$1:$D$1794,0),MATCH(U$1,'     2022    '!$A$1:$AC$1,0))</f>
        <v>1.4G</v>
      </c>
      <c r="V73" s="153" t="str">
        <f>INDEX('     2022    '!$A$1:$AC$1563,MATCH($D73,'     2022    '!$D$1:$D$1794,0),MATCH(V$1,'     2022    '!$A$1:$AC$1,0))</f>
        <v>UN0336</v>
      </c>
      <c r="W73" s="153" t="str">
        <f>INDEX('     2022    '!$A$1:$AC$1563,MATCH($D73,'     2022    '!$D$1:$D$1794,0),MATCH(W$1,'     2022    '!$A$1:$AC$1,0))</f>
        <v>F4</v>
      </c>
      <c r="X73" s="151" t="str">
        <f>INDEX('     2022    '!$A$1:$AC$1563,MATCH($D73,'     2022    '!$D$1:$D$1794,0),MATCH(X$1,'     2022    '!$A$1:$AC$1,0))</f>
        <v/>
      </c>
      <c r="Y73" s="151" t="str">
        <f>INDEX('     2022    '!$A$1:$AC$1563,MATCH($D73,'     2022    '!$D$1:$D$1794,0),MATCH(Y$1,'     2022    '!$A$1:$AC$1,0))</f>
        <v/>
      </c>
      <c r="Z73" s="156">
        <f>INDEX('     2022    '!$A$1:$AC$1563,MATCH($D73,'     2022    '!$D$1:$D$1794,0),MATCH(Z$1,'     2022    '!$A$1:$AC$1,0))</f>
        <v>3.7600000000000001E-2</v>
      </c>
      <c r="AA73" s="153" t="str">
        <f>INDEX('     2022    '!$A$1:$AC$1563,MATCH($D73,'     2022    '!$D$1:$D$1794,0),MATCH(AA$1,'     2022    '!$A$1:$AC$1,0))</f>
        <v>2806-F4-000052</v>
      </c>
      <c r="AB73" s="153" t="str">
        <f>INDEX('     2022    '!$A$1:$AC$1563,MATCH($D73,'     2022    '!$D$1:$D$1794,0),MATCH(AB$1,'     2022    '!$A$1:$AC$1,0))</f>
        <v>GB/HSE-360472</v>
      </c>
      <c r="AC73" s="153" t="str">
        <f>INDEX('     2022    '!$A$1:$AC$1563,MATCH($D73,'     2022    '!$D$1:$D$1794,0),MATCH(AC$1,'     2022    '!$A$1:$AC$1,0))</f>
        <v>6/8/2029</v>
      </c>
    </row>
    <row r="74" spans="1:29" ht="15.75">
      <c r="A74" s="80">
        <f t="shared" si="2"/>
        <v>71</v>
      </c>
      <c r="B74" s="68" t="str">
        <f>INDEX('     2022    '!B$2:B$1794,MATCH(D74,'     2022    '!D$2:D$1794,0))</f>
        <v/>
      </c>
      <c r="C74" s="204" t="str">
        <f>INDEX('     2022    '!C$2:C$1794,MATCH(D74,'     2022    '!D$2:D$1794,0))</f>
        <v>Cake - 49s</v>
      </c>
      <c r="D74" s="212" t="str">
        <f>INDEX('     2022    '!D:D,MATCH(A74,'     2022    '!AL:AL,0))</f>
        <v>CC0269</v>
      </c>
      <c r="E74" s="213" t="str">
        <f>INDEX('     2022    '!$A$1:$AC$1563,MATCH($D74,'     2022    '!$D$1:$D$1794,0),MATCH(E$1,'     2022    '!$A$1:$AC$1,0))</f>
        <v>49s. Blue &amp; silver fish</v>
      </c>
      <c r="F74" s="206" t="str">
        <f>IFERROR(IF(LEFT(INDEX('     2022    '!AD$2:AD$1794,MATCH(D74,'     2022    '!D$2:D$1794,0)),4)="http",HYPERLINK(INDEX('     2022    '!AD$2:AD$1794,MATCH(D74,'     2022    '!D$2:D$1794,0)),"Video"),""),"")</f>
        <v>Video</v>
      </c>
      <c r="G74" s="207">
        <f>INDEX('     2022    '!$A$1:$AC$1563,MATCH($D74,'     2022    '!$D$1:$D$1794,0),MATCH(G$1,'     2022    '!$A$1:$AC$1,0))</f>
        <v>20</v>
      </c>
      <c r="H74" s="150"/>
      <c r="I74" s="152">
        <f>INDEX('     2022    '!$A$1:$AC$1563,MATCH($D74,'     2022    '!$D$1:$D$1794,0),MATCH(I$1,'     2022    '!$A$1:$AC$1,0))</f>
        <v>56.63</v>
      </c>
      <c r="J74" s="150"/>
      <c r="K74" s="151">
        <f t="shared" si="3"/>
        <v>32.875</v>
      </c>
      <c r="L74" s="152">
        <f>INDEX('     2022    '!$A$1:$AC$1563,MATCH($D74,'     2022    '!$D$1:$D$1794,0),MATCH(L$1,'     2022    '!$A$1:$AC$1,0))</f>
        <v>59.832500000000003</v>
      </c>
      <c r="M74" s="152">
        <f>INDEX('     2022    '!$A$1:$AC$1563,MATCH($D74,'     2022    '!$D$1:$D$1794,0),MATCH(M$1,'     2022    '!$A$1:$AC$1,0))</f>
        <v>65.75</v>
      </c>
      <c r="N74" s="153" t="str">
        <f>INDEX('     2022    '!$A$1:$AC$1563,MATCH($D74,'     2022    '!$D$1:$D$1794,0),MATCH(N$1,'     2022    '!$A$1:$AC$1,0))</f>
        <v>30mm</v>
      </c>
      <c r="O74" s="154">
        <f>INDEX('     2022    '!$A$1:$AC$1563,MATCH($D74,'     2022    '!$D$1:$D$1794,0),MATCH(O$1,'     2022    '!$A$1:$AC$1,0))</f>
        <v>2</v>
      </c>
      <c r="P74" s="153">
        <f>INDEX('     2022    '!$A$1:$AC$1563,MATCH($D74,'     2022    '!$D$1:$D$1794,0),MATCH(P$1,'     2022    '!$A$1:$AC$1,0))</f>
        <v>28</v>
      </c>
      <c r="Q74" s="153" t="str">
        <f>INDEX('     2022    '!$A$1:$AC$1563,MATCH($D74,'     2022    '!$D$1:$D$1794,0),MATCH(Q$1,'     2022    '!$A$1:$AC$1,0))</f>
        <v>Yes</v>
      </c>
      <c r="R74" s="155">
        <f>INDEX('     2022    '!$A$1:$AC$1563,MATCH($D74,'     2022    '!$D$1:$D$1794,0),MATCH(R$1,'     2022    '!$A$1:$AC$1,0))</f>
        <v>3.5</v>
      </c>
      <c r="S74" s="155">
        <f>INDEX('     2022    '!$A$1:$AC$1563,MATCH($D74,'     2022    '!$D$1:$D$1794,0),MATCH(S$1,'     2022    '!$A$1:$AC$1,0))</f>
        <v>1.76</v>
      </c>
      <c r="T74" s="155">
        <f>INDEX('     2022    '!$A$1:$AC$1563,MATCH($D74,'     2022    '!$D$1:$D$1794,0),MATCH(T$1,'     2022    '!$A$1:$AC$1,0))</f>
        <v>0.3</v>
      </c>
      <c r="U74" s="154" t="str">
        <f>INDEX('     2022    '!$A$1:$AC$1563,MATCH($D74,'     2022    '!$D$1:$D$1794,0),MATCH(U$1,'     2022    '!$A$1:$AC$1,0))</f>
        <v>1.4G</v>
      </c>
      <c r="V74" s="153" t="str">
        <f>INDEX('     2022    '!$A$1:$AC$1563,MATCH($D74,'     2022    '!$D$1:$D$1794,0),MATCH(V$1,'     2022    '!$A$1:$AC$1,0))</f>
        <v>UN0336</v>
      </c>
      <c r="W74" s="153" t="str">
        <f>INDEX('     2022    '!$A$1:$AC$1563,MATCH($D74,'     2022    '!$D$1:$D$1794,0),MATCH(W$1,'     2022    '!$A$1:$AC$1,0))</f>
        <v>F4</v>
      </c>
      <c r="X74" s="151" t="str">
        <f>INDEX('     2022    '!$A$1:$AC$1563,MATCH($D74,'     2022    '!$D$1:$D$1794,0),MATCH(X$1,'     2022    '!$A$1:$AC$1,0))</f>
        <v/>
      </c>
      <c r="Y74" s="151" t="str">
        <f>INDEX('     2022    '!$A$1:$AC$1563,MATCH($D74,'     2022    '!$D$1:$D$1794,0),MATCH(Y$1,'     2022    '!$A$1:$AC$1,0))</f>
        <v/>
      </c>
      <c r="Z74" s="156">
        <f>INDEX('     2022    '!$A$1:$AC$1563,MATCH($D74,'     2022    '!$D$1:$D$1794,0),MATCH(Z$1,'     2022    '!$A$1:$AC$1,0))</f>
        <v>3.7699999999999997E-2</v>
      </c>
      <c r="AA74" s="153" t="str">
        <f>INDEX('     2022    '!$A$1:$AC$1563,MATCH($D74,'     2022    '!$D$1:$D$1794,0),MATCH(AA$1,'     2022    '!$A$1:$AC$1,0))</f>
        <v>1008-F4-69249672</v>
      </c>
      <c r="AB74" s="153" t="str">
        <f>INDEX('     2022    '!$A$1:$AC$1563,MATCH($D74,'     2022    '!$D$1:$D$1794,0),MATCH(AB$1,'     2022    '!$A$1:$AC$1,0))</f>
        <v>GB/HSE-321046</v>
      </c>
      <c r="AC74" s="153" t="str">
        <f>INDEX('     2022    '!$A$1:$AC$1563,MATCH($D74,'     2022    '!$D$1:$D$1794,0),MATCH(AC$1,'     2022    '!$A$1:$AC$1,0))</f>
        <v>10/4/2030</v>
      </c>
    </row>
    <row r="75" spans="1:29" ht="15.75">
      <c r="A75" s="80">
        <f t="shared" si="2"/>
        <v>72</v>
      </c>
      <c r="B75" s="68" t="str">
        <f>INDEX('     2022    '!B$2:B$1794,MATCH(D75,'     2022    '!D$2:D$1794,0))</f>
        <v/>
      </c>
      <c r="C75" s="204" t="str">
        <f>INDEX('     2022    '!C$2:C$1794,MATCH(D75,'     2022    '!D$2:D$1794,0))</f>
        <v>Cake - 49s</v>
      </c>
      <c r="D75" s="212" t="str">
        <f>INDEX('     2022    '!D:D,MATCH(A75,'     2022    '!AL:AL,0))</f>
        <v>CC1281</v>
      </c>
      <c r="E75" s="213" t="str">
        <f>INDEX('     2022    '!$A$1:$AC$1563,MATCH($D75,'     2022    '!$D$1:$D$1794,0),MATCH(E$1,'     2022    '!$A$1:$AC$1,0))</f>
        <v>49s. Blue tail to silver spinner spit gold crown</v>
      </c>
      <c r="F75" s="206" t="str">
        <f>IFERROR(IF(LEFT(INDEX('     2022    '!AD$2:AD$1794,MATCH(D75,'     2022    '!D$2:D$1794,0)),4)="http",HYPERLINK(INDEX('     2022    '!AD$2:AD$1794,MATCH(D75,'     2022    '!D$2:D$1794,0)),"Video"),""),"")</f>
        <v>Video</v>
      </c>
      <c r="G75" s="207">
        <f>INDEX('     2022    '!$A$1:$AC$1563,MATCH($D75,'     2022    '!$D$1:$D$1794,0),MATCH(G$1,'     2022    '!$A$1:$AC$1,0))</f>
        <v>6</v>
      </c>
      <c r="H75" s="150"/>
      <c r="I75" s="152">
        <f>INDEX('     2022    '!$A$1:$AC$1563,MATCH($D75,'     2022    '!$D$1:$D$1794,0),MATCH(I$1,'     2022    '!$A$1:$AC$1,0))</f>
        <v>57.51</v>
      </c>
      <c r="J75" s="150"/>
      <c r="K75" s="151">
        <f t="shared" si="3"/>
        <v>33.39</v>
      </c>
      <c r="L75" s="152">
        <f>INDEX('     2022    '!$A$1:$AC$1563,MATCH($D75,'     2022    '!$D$1:$D$1794,0),MATCH(L$1,'     2022    '!$A$1:$AC$1,0))</f>
        <v>60.769800000000004</v>
      </c>
      <c r="M75" s="152">
        <f>INDEX('     2022    '!$A$1:$AC$1563,MATCH($D75,'     2022    '!$D$1:$D$1794,0),MATCH(M$1,'     2022    '!$A$1:$AC$1,0))</f>
        <v>66.78</v>
      </c>
      <c r="N75" s="153" t="str">
        <f>INDEX('     2022    '!$A$1:$AC$1563,MATCH($D75,'     2022    '!$D$1:$D$1794,0),MATCH(N$1,'     2022    '!$A$1:$AC$1,0))</f>
        <v>30mm</v>
      </c>
      <c r="O75" s="154">
        <f>INDEX('     2022    '!$A$1:$AC$1563,MATCH($D75,'     2022    '!$D$1:$D$1794,0),MATCH(O$1,'     2022    '!$A$1:$AC$1,0))</f>
        <v>2</v>
      </c>
      <c r="P75" s="153">
        <f>INDEX('     2022    '!$A$1:$AC$1563,MATCH($D75,'     2022    '!$D$1:$D$1794,0),MATCH(P$1,'     2022    '!$A$1:$AC$1,0))</f>
        <v>35</v>
      </c>
      <c r="Q75" s="153" t="str">
        <f>INDEX('     2022    '!$A$1:$AC$1563,MATCH($D75,'     2022    '!$D$1:$D$1794,0),MATCH(Q$1,'     2022    '!$A$1:$AC$1,0))</f>
        <v>No</v>
      </c>
      <c r="R75" s="155">
        <f>INDEX('     2022    '!$A$1:$AC$1563,MATCH($D75,'     2022    '!$D$1:$D$1794,0),MATCH(R$1,'     2022    '!$A$1:$AC$1,0))</f>
        <v>14</v>
      </c>
      <c r="S75" s="155">
        <f>INDEX('     2022    '!$A$1:$AC$1563,MATCH($D75,'     2022    '!$D$1:$D$1794,0),MATCH(S$1,'     2022    '!$A$1:$AC$1,0))</f>
        <v>2.21</v>
      </c>
      <c r="T75" s="155">
        <f>INDEX('     2022    '!$A$1:$AC$1563,MATCH($D75,'     2022    '!$D$1:$D$1794,0),MATCH(T$1,'     2022    '!$A$1:$AC$1,0))</f>
        <v>0.3</v>
      </c>
      <c r="U75" s="154" t="str">
        <f>INDEX('     2022    '!$A$1:$AC$1563,MATCH($D75,'     2022    '!$D$1:$D$1794,0),MATCH(U$1,'     2022    '!$A$1:$AC$1,0))</f>
        <v>1.4G</v>
      </c>
      <c r="V75" s="153" t="str">
        <f>INDEX('     2022    '!$A$1:$AC$1563,MATCH($D75,'     2022    '!$D$1:$D$1794,0),MATCH(V$1,'     2022    '!$A$1:$AC$1,0))</f>
        <v>UN0336</v>
      </c>
      <c r="W75" s="153" t="str">
        <f>INDEX('     2022    '!$A$1:$AC$1563,MATCH($D75,'     2022    '!$D$1:$D$1794,0),MATCH(W$1,'     2022    '!$A$1:$AC$1,0))</f>
        <v>F4</v>
      </c>
      <c r="X75" s="151" t="str">
        <f>INDEX('     2022    '!$A$1:$AC$1563,MATCH($D75,'     2022    '!$D$1:$D$1794,0),MATCH(X$1,'     2022    '!$A$1:$AC$1,0))</f>
        <v/>
      </c>
      <c r="Y75" s="151" t="str">
        <f>INDEX('     2022    '!$A$1:$AC$1563,MATCH($D75,'     2022    '!$D$1:$D$1794,0),MATCH(Y$1,'     2022    '!$A$1:$AC$1,0))</f>
        <v/>
      </c>
      <c r="Z75" s="156">
        <f>INDEX('     2022    '!$A$1:$AC$1563,MATCH($D75,'     2022    '!$D$1:$D$1794,0),MATCH(Z$1,'     2022    '!$A$1:$AC$1,0))</f>
        <v>3.6999999999999998E-2</v>
      </c>
      <c r="AA75" s="153" t="str">
        <f>INDEX('     2022    '!$A$1:$AC$1563,MATCH($D75,'     2022    '!$D$1:$D$1794,0),MATCH(AA$1,'     2022    '!$A$1:$AC$1,0))</f>
        <v>2806-F4-000052</v>
      </c>
      <c r="AB75" s="153" t="str">
        <f>INDEX('     2022    '!$A$1:$AC$1563,MATCH($D75,'     2022    '!$D$1:$D$1794,0),MATCH(AB$1,'     2022    '!$A$1:$AC$1,0))</f>
        <v>GB/HSE-358631</v>
      </c>
      <c r="AC75" s="153" t="str">
        <f>INDEX('     2022    '!$A$1:$AC$1563,MATCH($D75,'     2022    '!$D$1:$D$1794,0),MATCH(AC$1,'     2022    '!$A$1:$AC$1,0))</f>
        <v>8/15/2028</v>
      </c>
    </row>
    <row r="76" spans="1:29" ht="25.5">
      <c r="A76" s="80">
        <f t="shared" si="2"/>
        <v>73</v>
      </c>
      <c r="B76" s="68" t="str">
        <f>INDEX('     2022    '!B$2:B$1794,MATCH(D76,'     2022    '!D$2:D$1794,0))</f>
        <v/>
      </c>
      <c r="C76" s="204" t="str">
        <f>INDEX('     2022    '!C$2:C$1794,MATCH(D76,'     2022    '!D$2:D$1794,0))</f>
        <v>Cake - 49s</v>
      </c>
      <c r="D76" s="212" t="str">
        <f>INDEX('     2022    '!D:D,MATCH(A76,'     2022    '!AL:AL,0))</f>
        <v>CC1549</v>
      </c>
      <c r="E76" s="213" t="str">
        <f>INDEX('     2022    '!$A$1:$AC$1563,MATCH($D76,'     2022    '!$D$1:$D$1794,0),MATCH(E$1,'     2022    '!$A$1:$AC$1,0))</f>
        <v>EASY TIGER. 49 shot cake. Blue tail to blue bursts with red fish and spit green strobe stars. RETAIL</v>
      </c>
      <c r="F76" s="206" t="str">
        <f>IFERROR(IF(LEFT(INDEX('     2022    '!AD$2:AD$1794,MATCH(D76,'     2022    '!D$2:D$1794,0)),4)="http",HYPERLINK(INDEX('     2022    '!AD$2:AD$1794,MATCH(D76,'     2022    '!D$2:D$1794,0)),"Video"),""),"")</f>
        <v>Video</v>
      </c>
      <c r="G76" s="207">
        <f>INDEX('     2022    '!$A$1:$AC$1563,MATCH($D76,'     2022    '!$D$1:$D$1794,0),MATCH(G$1,'     2022    '!$A$1:$AC$1,0))</f>
        <v>0</v>
      </c>
      <c r="H76" s="150"/>
      <c r="I76" s="152">
        <f>INDEX('     2022    '!$A$1:$AC$1563,MATCH($D76,'     2022    '!$D$1:$D$1794,0),MATCH(I$1,'     2022    '!$A$1:$AC$1,0))</f>
        <v>53.08</v>
      </c>
      <c r="J76" s="150"/>
      <c r="K76" s="151">
        <f t="shared" si="3"/>
        <v>35.948903213249864</v>
      </c>
      <c r="L76" s="152">
        <f>INDEX('     2022    '!$A$1:$AC$1563,MATCH($D76,'     2022    '!$D$1:$D$1794,0),MATCH(L$1,'     2022    '!$A$1:$AC$1,0))</f>
        <v>68.302916105174731</v>
      </c>
      <c r="M76" s="152">
        <f>INDEX('     2022    '!$A$1:$AC$1563,MATCH($D76,'     2022    '!$D$1:$D$1794,0),MATCH(M$1,'     2022    '!$A$1:$AC$1,0))</f>
        <v>71.897806426499727</v>
      </c>
      <c r="N76" s="153" t="str">
        <f>INDEX('     2022    '!$A$1:$AC$1563,MATCH($D76,'     2022    '!$D$1:$D$1794,0),MATCH(N$1,'     2022    '!$A$1:$AC$1,0))</f>
        <v>30mm</v>
      </c>
      <c r="O76" s="154">
        <f>INDEX('     2022    '!$A$1:$AC$1563,MATCH($D76,'     2022    '!$D$1:$D$1794,0),MATCH(O$1,'     2022    '!$A$1:$AC$1,0))</f>
        <v>2</v>
      </c>
      <c r="P76" s="153">
        <f>INDEX('     2022    '!$A$1:$AC$1563,MATCH($D76,'     2022    '!$D$1:$D$1794,0),MATCH(P$1,'     2022    '!$A$1:$AC$1,0))</f>
        <v>20</v>
      </c>
      <c r="Q76" s="153" t="str">
        <f>INDEX('     2022    '!$A$1:$AC$1563,MATCH($D76,'     2022    '!$D$1:$D$1794,0),MATCH(Q$1,'     2022    '!$A$1:$AC$1,0))</f>
        <v>Yes</v>
      </c>
      <c r="R76" s="155">
        <f>INDEX('     2022    '!$A$1:$AC$1563,MATCH($D76,'     2022    '!$D$1:$D$1794,0),MATCH(R$1,'     2022    '!$A$1:$AC$1,0))</f>
        <v>14</v>
      </c>
      <c r="S76" s="155">
        <f>INDEX('     2022    '!$A$1:$AC$1563,MATCH($D76,'     2022    '!$D$1:$D$1794,0),MATCH(S$1,'     2022    '!$A$1:$AC$1,0))</f>
        <v>2</v>
      </c>
      <c r="T76" s="155">
        <f>INDEX('     2022    '!$A$1:$AC$1563,MATCH($D76,'     2022    '!$D$1:$D$1794,0),MATCH(T$1,'     2022    '!$A$1:$AC$1,0))</f>
        <v>0.3</v>
      </c>
      <c r="U76" s="154" t="str">
        <f>INDEX('     2022    '!$A$1:$AC$1563,MATCH($D76,'     2022    '!$D$1:$D$1794,0),MATCH(U$1,'     2022    '!$A$1:$AC$1,0))</f>
        <v>1.4G</v>
      </c>
      <c r="V76" s="153" t="str">
        <f>INDEX('     2022    '!$A$1:$AC$1563,MATCH($D76,'     2022    '!$D$1:$D$1794,0),MATCH(V$1,'     2022    '!$A$1:$AC$1,0))</f>
        <v>UN0336</v>
      </c>
      <c r="W76" s="153" t="str">
        <f>INDEX('     2022    '!$A$1:$AC$1563,MATCH($D76,'     2022    '!$D$1:$D$1794,0),MATCH(W$1,'     2022    '!$A$1:$AC$1,0))</f>
        <v>F3</v>
      </c>
      <c r="X76" s="151">
        <f>INDEX('     2022    '!$A$1:$AC$1563,MATCH($D76,'     2022    '!$D$1:$D$1794,0),MATCH(X$1,'     2022    '!$A$1:$AC$1,0))</f>
        <v>99.99</v>
      </c>
      <c r="Y76" s="151">
        <f>INDEX('     2022    '!$A$1:$AC$1563,MATCH($D76,'     2022    '!$D$1:$D$1794,0),MATCH(Y$1,'     2022    '!$A$1:$AC$1,0))</f>
        <v>74.989999999999995</v>
      </c>
      <c r="Z76" s="156">
        <f>INDEX('     2022    '!$A$1:$AC$1563,MATCH($D76,'     2022    '!$D$1:$D$1794,0),MATCH(Z$1,'     2022    '!$A$1:$AC$1,0))</f>
        <v>3.6999999999999998E-2</v>
      </c>
      <c r="AA76" s="153" t="str">
        <f>INDEX('     2022    '!$A$1:$AC$1563,MATCH($D76,'     2022    '!$D$1:$D$1794,0),MATCH(AA$1,'     2022    '!$A$1:$AC$1,0))</f>
        <v>2806-F3-001985</v>
      </c>
      <c r="AB76" s="153" t="str">
        <f>INDEX('     2022    '!$A$1:$AC$1563,MATCH($D76,'     2022    '!$D$1:$D$1794,0),MATCH(AB$1,'     2022    '!$A$1:$AC$1,0))</f>
        <v>GB/HSE-362476</v>
      </c>
      <c r="AC76" s="153" t="str">
        <f>INDEX('     2022    '!$A$1:$AC$1563,MATCH($D76,'     2022    '!$D$1:$D$1794,0),MATCH(AC$1,'     2022    '!$A$1:$AC$1,0))</f>
        <v>11/30/2030</v>
      </c>
    </row>
    <row r="77" spans="1:29" ht="15.75">
      <c r="A77" s="80">
        <f t="shared" si="2"/>
        <v>74</v>
      </c>
      <c r="B77" s="68" t="str">
        <f>INDEX('     2022    '!B$2:B$1794,MATCH(D77,'     2022    '!D$2:D$1794,0))</f>
        <v/>
      </c>
      <c r="C77" s="204" t="str">
        <f>INDEX('     2022    '!C$2:C$1794,MATCH(D77,'     2022    '!D$2:D$1794,0))</f>
        <v>Cake - 49s</v>
      </c>
      <c r="D77" s="212" t="str">
        <f>INDEX('     2022    '!D:D,MATCH(A77,'     2022    '!AL:AL,0))</f>
        <v>CC1147</v>
      </c>
      <c r="E77" s="213" t="str">
        <f>INDEX('     2022    '!$A$1:$AC$1563,MATCH($D77,'     2022    '!$D$1:$D$1794,0),MATCH(E$1,'     2022    '!$A$1:$AC$1,0))</f>
        <v>49s. Colour bouquet</v>
      </c>
      <c r="F77" s="206" t="str">
        <f>IFERROR(IF(LEFT(INDEX('     2022    '!AD$2:AD$1794,MATCH(D77,'     2022    '!D$2:D$1794,0)),4)="http",HYPERLINK(INDEX('     2022    '!AD$2:AD$1794,MATCH(D77,'     2022    '!D$2:D$1794,0)),"Video"),""),"")</f>
        <v>Video</v>
      </c>
      <c r="G77" s="207">
        <f>INDEX('     2022    '!$A$1:$AC$1563,MATCH($D77,'     2022    '!$D$1:$D$1794,0),MATCH(G$1,'     2022    '!$A$1:$AC$1,0))</f>
        <v>14</v>
      </c>
      <c r="H77" s="150"/>
      <c r="I77" s="152">
        <f>INDEX('     2022    '!$A$1:$AC$1563,MATCH($D77,'     2022    '!$D$1:$D$1794,0),MATCH(I$1,'     2022    '!$A$1:$AC$1,0))</f>
        <v>67.989999999999995</v>
      </c>
      <c r="J77" s="150"/>
      <c r="K77" s="151">
        <f t="shared" si="3"/>
        <v>39.470000000000006</v>
      </c>
      <c r="L77" s="152">
        <f>INDEX('     2022    '!$A$1:$AC$1563,MATCH($D77,'     2022    '!$D$1:$D$1794,0),MATCH(L$1,'     2022    '!$A$1:$AC$1,0))</f>
        <v>71.835400000000007</v>
      </c>
      <c r="M77" s="152">
        <f>INDEX('     2022    '!$A$1:$AC$1563,MATCH($D77,'     2022    '!$D$1:$D$1794,0),MATCH(M$1,'     2022    '!$A$1:$AC$1,0))</f>
        <v>78.940000000000012</v>
      </c>
      <c r="N77" s="153" t="str">
        <f>INDEX('     2022    '!$A$1:$AC$1563,MATCH($D77,'     2022    '!$D$1:$D$1794,0),MATCH(N$1,'     2022    '!$A$1:$AC$1,0))</f>
        <v>30mm</v>
      </c>
      <c r="O77" s="154">
        <f>INDEX('     2022    '!$A$1:$AC$1563,MATCH($D77,'     2022    '!$D$1:$D$1794,0),MATCH(O$1,'     2022    '!$A$1:$AC$1,0))</f>
        <v>2</v>
      </c>
      <c r="P77" s="153">
        <f>INDEX('     2022    '!$A$1:$AC$1563,MATCH($D77,'     2022    '!$D$1:$D$1794,0),MATCH(P$1,'     2022    '!$A$1:$AC$1,0))</f>
        <v>15</v>
      </c>
      <c r="Q77" s="153" t="str">
        <f>INDEX('     2022    '!$A$1:$AC$1563,MATCH($D77,'     2022    '!$D$1:$D$1794,0),MATCH(Q$1,'     2022    '!$A$1:$AC$1,0))</f>
        <v>Yes</v>
      </c>
      <c r="R77" s="155">
        <f>INDEX('     2022    '!$A$1:$AC$1563,MATCH($D77,'     2022    '!$D$1:$D$1794,0),MATCH(R$1,'     2022    '!$A$1:$AC$1,0))</f>
        <v>16</v>
      </c>
      <c r="S77" s="155">
        <f>INDEX('     2022    '!$A$1:$AC$1563,MATCH($D77,'     2022    '!$D$1:$D$1794,0),MATCH(S$1,'     2022    '!$A$1:$AC$1,0))</f>
        <v>2.25</v>
      </c>
      <c r="T77" s="155">
        <f>INDEX('     2022    '!$A$1:$AC$1563,MATCH($D77,'     2022    '!$D$1:$D$1794,0),MATCH(T$1,'     2022    '!$A$1:$AC$1,0))</f>
        <v>0.3</v>
      </c>
      <c r="U77" s="154" t="str">
        <f>INDEX('     2022    '!$A$1:$AC$1563,MATCH($D77,'     2022    '!$D$1:$D$1794,0),MATCH(U$1,'     2022    '!$A$1:$AC$1,0))</f>
        <v>1.4G</v>
      </c>
      <c r="V77" s="153" t="str">
        <f>INDEX('     2022    '!$A$1:$AC$1563,MATCH($D77,'     2022    '!$D$1:$D$1794,0),MATCH(V$1,'     2022    '!$A$1:$AC$1,0))</f>
        <v>UN0336</v>
      </c>
      <c r="W77" s="153" t="str">
        <f>INDEX('     2022    '!$A$1:$AC$1563,MATCH($D77,'     2022    '!$D$1:$D$1794,0),MATCH(W$1,'     2022    '!$A$1:$AC$1,0))</f>
        <v>F4</v>
      </c>
      <c r="X77" s="151" t="str">
        <f>INDEX('     2022    '!$A$1:$AC$1563,MATCH($D77,'     2022    '!$D$1:$D$1794,0),MATCH(X$1,'     2022    '!$A$1:$AC$1,0))</f>
        <v/>
      </c>
      <c r="Y77" s="151" t="str">
        <f>INDEX('     2022    '!$A$1:$AC$1563,MATCH($D77,'     2022    '!$D$1:$D$1794,0),MATCH(Y$1,'     2022    '!$A$1:$AC$1,0))</f>
        <v/>
      </c>
      <c r="Z77" s="156">
        <f>INDEX('     2022    '!$A$1:$AC$1563,MATCH($D77,'     2022    '!$D$1:$D$1794,0),MATCH(Z$1,'     2022    '!$A$1:$AC$1,0))</f>
        <v>3.7699999999999997E-2</v>
      </c>
      <c r="AA77" s="153" t="str">
        <f>INDEX('     2022    '!$A$1:$AC$1563,MATCH($D77,'     2022    '!$D$1:$D$1794,0),MATCH(AA$1,'     2022    '!$A$1:$AC$1,0))</f>
        <v>1008-F4-69249663</v>
      </c>
      <c r="AB77" s="153" t="str">
        <f>INDEX('     2022    '!$A$1:$AC$1563,MATCH($D77,'     2022    '!$D$1:$D$1794,0),MATCH(AB$1,'     2022    '!$A$1:$AC$1,0))</f>
        <v>GB/HSE-358600</v>
      </c>
      <c r="AC77" s="153" t="str">
        <f>INDEX('     2022    '!$A$1:$AC$1563,MATCH($D77,'     2022    '!$D$1:$D$1794,0),MATCH(AC$1,'     2022    '!$A$1:$AC$1,0))</f>
        <v>8/15/2028</v>
      </c>
    </row>
    <row r="78" spans="1:29" ht="25.5">
      <c r="A78" s="80">
        <f t="shared" si="2"/>
        <v>75</v>
      </c>
      <c r="B78" s="68" t="str">
        <f>INDEX('     2022    '!B$2:B$1794,MATCH(D78,'     2022    '!D$2:D$1794,0))</f>
        <v/>
      </c>
      <c r="C78" s="204" t="str">
        <f>INDEX('     2022    '!C$2:C$1794,MATCH(D78,'     2022    '!D$2:D$1794,0))</f>
        <v>Cake - 49s Fan</v>
      </c>
      <c r="D78" s="212" t="str">
        <f>INDEX('     2022    '!D:D,MATCH(A78,'     2022    '!AL:AL,0))</f>
        <v>CC1325</v>
      </c>
      <c r="E78" s="213" t="str">
        <f>INDEX('     2022    '!$A$1:$AC$1563,MATCH($D78,'     2022    '!$D$1:$D$1794,0),MATCH(E$1,'     2022    '!$A$1:$AC$1,0))</f>
        <v>49s FAN. 1-42 shots: brocade tail to silver glittering mine, 43-49shots: brocade crown mine to silver glittering</v>
      </c>
      <c r="F78" s="206" t="str">
        <f>IFERROR(IF(LEFT(INDEX('     2022    '!AD$2:AD$1794,MATCH(D78,'     2022    '!D$2:D$1794,0)),4)="http",HYPERLINK(INDEX('     2022    '!AD$2:AD$1794,MATCH(D78,'     2022    '!D$2:D$1794,0)),"Video"),""),"")</f>
        <v>Video</v>
      </c>
      <c r="G78" s="207">
        <f>INDEX('     2022    '!$A$1:$AC$1563,MATCH($D78,'     2022    '!$D$1:$D$1794,0),MATCH(G$1,'     2022    '!$A$1:$AC$1,0))</f>
        <v>15</v>
      </c>
      <c r="H78" s="150"/>
      <c r="I78" s="152">
        <f>INDEX('     2022    '!$A$1:$AC$1563,MATCH($D78,'     2022    '!$D$1:$D$1794,0),MATCH(I$1,'     2022    '!$A$1:$AC$1,0))</f>
        <v>73.599999999999994</v>
      </c>
      <c r="J78" s="150"/>
      <c r="K78" s="151">
        <f t="shared" si="3"/>
        <v>12.569154499830971</v>
      </c>
      <c r="L78" s="152">
        <f>INDEX('     2022    '!$A$1:$AC$1563,MATCH($D78,'     2022    '!$D$1:$D$1794,0),MATCH(L$1,'     2022    '!$A$1:$AC$1,0))</f>
        <v>75.071999999999989</v>
      </c>
      <c r="M78" s="152">
        <f>INDEX('     2022    '!$A$1:$AC$1563,MATCH($D78,'     2022    '!$D$1:$D$1794,0),MATCH(M$1,'     2022    '!$A$1:$AC$1,0))</f>
        <v>75.41492699898582</v>
      </c>
      <c r="N78" s="153" t="str">
        <f>INDEX('     2022    '!$A$1:$AC$1563,MATCH($D78,'     2022    '!$D$1:$D$1794,0),MATCH(N$1,'     2022    '!$A$1:$AC$1,0))</f>
        <v>20mm</v>
      </c>
      <c r="O78" s="154">
        <f>INDEX('     2022    '!$A$1:$AC$1563,MATCH($D78,'     2022    '!$D$1:$D$1794,0),MATCH(O$1,'     2022    '!$A$1:$AC$1,0))</f>
        <v>6</v>
      </c>
      <c r="P78" s="153">
        <f>INDEX('     2022    '!$A$1:$AC$1563,MATCH($D78,'     2022    '!$D$1:$D$1794,0),MATCH(P$1,'     2022    '!$A$1:$AC$1,0))</f>
        <v>35</v>
      </c>
      <c r="Q78" s="153" t="str">
        <f>INDEX('     2022    '!$A$1:$AC$1563,MATCH($D78,'     2022    '!$D$1:$D$1794,0),MATCH(Q$1,'     2022    '!$A$1:$AC$1,0))</f>
        <v>Yes</v>
      </c>
      <c r="R78" s="155">
        <f>INDEX('     2022    '!$A$1:$AC$1563,MATCH($D78,'     2022    '!$D$1:$D$1794,0),MATCH(R$1,'     2022    '!$A$1:$AC$1,0))</f>
        <v>11</v>
      </c>
      <c r="S78" s="155">
        <f>INDEX('     2022    '!$A$1:$AC$1563,MATCH($D78,'     2022    '!$D$1:$D$1794,0),MATCH(S$1,'     2022    '!$A$1:$AC$1,0))</f>
        <v>2.12</v>
      </c>
      <c r="T78" s="155">
        <f>INDEX('     2022    '!$A$1:$AC$1563,MATCH($D78,'     2022    '!$D$1:$D$1794,0),MATCH(T$1,'     2022    '!$A$1:$AC$1,0))</f>
        <v>0.3</v>
      </c>
      <c r="U78" s="154" t="str">
        <f>INDEX('     2022    '!$A$1:$AC$1563,MATCH($D78,'     2022    '!$D$1:$D$1794,0),MATCH(U$1,'     2022    '!$A$1:$AC$1,0))</f>
        <v>1.4G</v>
      </c>
      <c r="V78" s="153" t="str">
        <f>INDEX('     2022    '!$A$1:$AC$1563,MATCH($D78,'     2022    '!$D$1:$D$1794,0),MATCH(V$1,'     2022    '!$A$1:$AC$1,0))</f>
        <v>UN0336</v>
      </c>
      <c r="W78" s="153" t="str">
        <f>INDEX('     2022    '!$A$1:$AC$1563,MATCH($D78,'     2022    '!$D$1:$D$1794,0),MATCH(W$1,'     2022    '!$A$1:$AC$1,0))</f>
        <v>F4</v>
      </c>
      <c r="X78" s="151" t="str">
        <f>INDEX('     2022    '!$A$1:$AC$1563,MATCH($D78,'     2022    '!$D$1:$D$1794,0),MATCH(X$1,'     2022    '!$A$1:$AC$1,0))</f>
        <v/>
      </c>
      <c r="Y78" s="151" t="str">
        <f>INDEX('     2022    '!$A$1:$AC$1563,MATCH($D78,'     2022    '!$D$1:$D$1794,0),MATCH(Y$1,'     2022    '!$A$1:$AC$1,0))</f>
        <v/>
      </c>
      <c r="Z78" s="156">
        <f>INDEX('     2022    '!$A$1:$AC$1563,MATCH($D78,'     2022    '!$D$1:$D$1794,0),MATCH(Z$1,'     2022    '!$A$1:$AC$1,0))</f>
        <v>5.3593000000000002E-2</v>
      </c>
      <c r="AA78" s="153" t="str">
        <f>INDEX('     2022    '!$A$1:$AC$1563,MATCH($D78,'     2022    '!$D$1:$D$1794,0),MATCH(AA$1,'     2022    '!$A$1:$AC$1,0))</f>
        <v>1008-F4-69249668</v>
      </c>
      <c r="AB78" s="153" t="str">
        <f>INDEX('     2022    '!$A$1:$AC$1563,MATCH($D78,'     2022    '!$D$1:$D$1794,0),MATCH(AB$1,'     2022    '!$A$1:$AC$1,0))</f>
        <v>GB/HSE-358640</v>
      </c>
      <c r="AC78" s="153" t="str">
        <f>INDEX('     2022    '!$A$1:$AC$1563,MATCH($D78,'     2022    '!$D$1:$D$1794,0),MATCH(AC$1,'     2022    '!$A$1:$AC$1,0))</f>
        <v>8/15/2028</v>
      </c>
    </row>
    <row r="79" spans="1:29" ht="25.5">
      <c r="A79" s="80">
        <f t="shared" si="2"/>
        <v>76</v>
      </c>
      <c r="B79" s="68" t="str">
        <f>INDEX('     2022    '!B$2:B$1794,MATCH(D79,'     2022    '!D$2:D$1794,0))</f>
        <v/>
      </c>
      <c r="C79" s="204" t="str">
        <f>INDEX('     2022    '!C$2:C$1794,MATCH(D79,'     2022    '!D$2:D$1794,0))</f>
        <v>Cake - 49s Fan</v>
      </c>
      <c r="D79" s="212" t="str">
        <f>INDEX('     2022    '!D:D,MATCH(A79,'     2022    '!AL:AL,0))</f>
        <v>CC0898</v>
      </c>
      <c r="E79" s="213" t="str">
        <f>INDEX('     2022    '!$A$1:$AC$1563,MATCH($D79,'     2022    '!$D$1:$D$1794,0),MATCH(E$1,'     2022    '!$A$1:$AC$1,0))</f>
        <v>FORK HANDLES. 49 shot fan. Lifts of red mines, sky high whistles and silver crossettes. RETAIL</v>
      </c>
      <c r="F79" s="206" t="str">
        <f>IFERROR(IF(LEFT(INDEX('     2022    '!AD$2:AD$1794,MATCH(D79,'     2022    '!D$2:D$1794,0)),4)="http",HYPERLINK(INDEX('     2022    '!AD$2:AD$1794,MATCH(D79,'     2022    '!D$2:D$1794,0)),"Video"),""),"")</f>
        <v>Video</v>
      </c>
      <c r="G79" s="207">
        <f>INDEX('     2022    '!$A$1:$AC$1563,MATCH($D79,'     2022    '!$D$1:$D$1794,0),MATCH(G$1,'     2022    '!$A$1:$AC$1,0))</f>
        <v>0</v>
      </c>
      <c r="H79" s="150"/>
      <c r="I79" s="152">
        <f>INDEX('     2022    '!$A$1:$AC$1563,MATCH($D79,'     2022    '!$D$1:$D$1794,0),MATCH(I$1,'     2022    '!$A$1:$AC$1,0))</f>
        <v>68.58</v>
      </c>
      <c r="J79" s="150"/>
      <c r="K79" s="151">
        <f t="shared" si="3"/>
        <v>20.555021313941886</v>
      </c>
      <c r="L79" s="152">
        <f>INDEX('     2022    '!$A$1:$AC$1563,MATCH($D79,'     2022    '!$D$1:$D$1794,0),MATCH(L$1,'     2022    '!$A$1:$AC$1,0))</f>
        <v>78.109080992979159</v>
      </c>
      <c r="M79" s="152">
        <f>INDEX('     2022    '!$A$1:$AC$1563,MATCH($D79,'     2022    '!$D$1:$D$1794,0),MATCH(M$1,'     2022    '!$A$1:$AC$1,0))</f>
        <v>82.220085255767543</v>
      </c>
      <c r="N79" s="153" t="str">
        <f>INDEX('     2022    '!$A$1:$AC$1563,MATCH($D79,'     2022    '!$D$1:$D$1794,0),MATCH(N$1,'     2022    '!$A$1:$AC$1,0))</f>
        <v>20mm</v>
      </c>
      <c r="O79" s="154">
        <f>INDEX('     2022    '!$A$1:$AC$1563,MATCH($D79,'     2022    '!$D$1:$D$1794,0),MATCH(O$1,'     2022    '!$A$1:$AC$1,0))</f>
        <v>4</v>
      </c>
      <c r="P79" s="153">
        <f>INDEX('     2022    '!$A$1:$AC$1563,MATCH($D79,'     2022    '!$D$1:$D$1794,0),MATCH(P$1,'     2022    '!$A$1:$AC$1,0))</f>
        <v>25</v>
      </c>
      <c r="Q79" s="153" t="str">
        <f>INDEX('     2022    '!$A$1:$AC$1563,MATCH($D79,'     2022    '!$D$1:$D$1794,0),MATCH(Q$1,'     2022    '!$A$1:$AC$1,0))</f>
        <v>No</v>
      </c>
      <c r="R79" s="155">
        <f>INDEX('     2022    '!$A$1:$AC$1563,MATCH($D79,'     2022    '!$D$1:$D$1794,0),MATCH(R$1,'     2022    '!$A$1:$AC$1,0))</f>
        <v>12</v>
      </c>
      <c r="S79" s="155">
        <f>INDEX('     2022    '!$A$1:$AC$1563,MATCH($D79,'     2022    '!$D$1:$D$1794,0),MATCH(S$1,'     2022    '!$A$1:$AC$1,0))</f>
        <v>2.1800000000000002</v>
      </c>
      <c r="T79" s="155">
        <f>INDEX('     2022    '!$A$1:$AC$1563,MATCH($D79,'     2022    '!$D$1:$D$1794,0),MATCH(T$1,'     2022    '!$A$1:$AC$1,0))</f>
        <v>0.3</v>
      </c>
      <c r="U79" s="154" t="str">
        <f>INDEX('     2022    '!$A$1:$AC$1563,MATCH($D79,'     2022    '!$D$1:$D$1794,0),MATCH(U$1,'     2022    '!$A$1:$AC$1,0))</f>
        <v>1.4G</v>
      </c>
      <c r="V79" s="153" t="str">
        <f>INDEX('     2022    '!$A$1:$AC$1563,MATCH($D79,'     2022    '!$D$1:$D$1794,0),MATCH(V$1,'     2022    '!$A$1:$AC$1,0))</f>
        <v>UN0336</v>
      </c>
      <c r="W79" s="153" t="str">
        <f>INDEX('     2022    '!$A$1:$AC$1563,MATCH($D79,'     2022    '!$D$1:$D$1794,0),MATCH(W$1,'     2022    '!$A$1:$AC$1,0))</f>
        <v>F3</v>
      </c>
      <c r="X79" s="151">
        <f>INDEX('     2022    '!$A$1:$AC$1563,MATCH($D79,'     2022    '!$D$1:$D$1794,0),MATCH(X$1,'     2022    '!$A$1:$AC$1,0))</f>
        <v>64.989999999999995</v>
      </c>
      <c r="Y79" s="151">
        <f>INDEX('     2022    '!$A$1:$AC$1563,MATCH($D79,'     2022    '!$D$1:$D$1794,0),MATCH(Y$1,'     2022    '!$A$1:$AC$1,0))</f>
        <v>48.99</v>
      </c>
      <c r="Z79" s="156">
        <f>INDEX('     2022    '!$A$1:$AC$1563,MATCH($D79,'     2022    '!$D$1:$D$1794,0),MATCH(Z$1,'     2022    '!$A$1:$AC$1,0))</f>
        <v>4.9000000000000002E-2</v>
      </c>
      <c r="AA79" s="153" t="str">
        <f>INDEX('     2022    '!$A$1:$AC$1563,MATCH($D79,'     2022    '!$D$1:$D$1794,0),MATCH(AA$1,'     2022    '!$A$1:$AC$1,0))</f>
        <v>1008-F3-69252795</v>
      </c>
      <c r="AB79" s="153" t="str">
        <f>INDEX('     2022    '!$A$1:$AC$1563,MATCH($D79,'     2022    '!$D$1:$D$1794,0),MATCH(AB$1,'     2022    '!$A$1:$AC$1,0))</f>
        <v>GB/HSE-352820</v>
      </c>
      <c r="AC79" s="153" t="str">
        <f>INDEX('     2022    '!$A$1:$AC$1563,MATCH($D79,'     2022    '!$D$1:$D$1794,0),MATCH(AC$1,'     2022    '!$A$1:$AC$1,0))</f>
        <v>6/28/2026</v>
      </c>
    </row>
    <row r="80" spans="1:29" ht="15.75">
      <c r="A80" s="80">
        <f t="shared" si="2"/>
        <v>77</v>
      </c>
      <c r="B80" s="68" t="str">
        <f>INDEX('     2022    '!B$2:B$1794,MATCH(D80,'     2022    '!D$2:D$1794,0))</f>
        <v/>
      </c>
      <c r="C80" s="204" t="str">
        <f>INDEX('     2022    '!C$2:C$1794,MATCH(D80,'     2022    '!D$2:D$1794,0))</f>
        <v>Cake - 49s Fan</v>
      </c>
      <c r="D80" s="212" t="str">
        <f>INDEX('     2022    '!D:D,MATCH(A80,'     2022    '!AL:AL,0))</f>
        <v>CC1094</v>
      </c>
      <c r="E80" s="213" t="str">
        <f>INDEX('     2022    '!$A$1:$AC$1563,MATCH($D80,'     2022    '!$D$1:$D$1794,0),MATCH(E$1,'     2022    '!$A$1:$AC$1,0))</f>
        <v>49s Z. Red, all green, all blue cracking comet then mixed at the end</v>
      </c>
      <c r="F80" s="206" t="str">
        <f>IFERROR(IF(LEFT(INDEX('     2022    '!AD$2:AD$1794,MATCH(D80,'     2022    '!D$2:D$1794,0)),4)="http",HYPERLINK(INDEX('     2022    '!AD$2:AD$1794,MATCH(D80,'     2022    '!D$2:D$1794,0)),"Video"),""),"")</f>
        <v>Video</v>
      </c>
      <c r="G80" s="207">
        <f>INDEX('     2022    '!$A$1:$AC$1563,MATCH($D80,'     2022    '!$D$1:$D$1794,0),MATCH(G$1,'     2022    '!$A$1:$AC$1,0))</f>
        <v>0</v>
      </c>
      <c r="H80" s="150"/>
      <c r="I80" s="152">
        <f>INDEX('     2022    '!$A$1:$AC$1563,MATCH($D80,'     2022    '!$D$1:$D$1794,0),MATCH(I$1,'     2022    '!$A$1:$AC$1,0))</f>
        <v>68.16</v>
      </c>
      <c r="J80" s="150"/>
      <c r="K80" s="151">
        <f t="shared" si="3"/>
        <v>19.517500000000002</v>
      </c>
      <c r="L80" s="152">
        <f>INDEX('     2022    '!$A$1:$AC$1563,MATCH($D80,'     2022    '!$D$1:$D$1794,0),MATCH(L$1,'     2022    '!$A$1:$AC$1,0))</f>
        <v>71.043700000000015</v>
      </c>
      <c r="M80" s="152">
        <f>INDEX('     2022    '!$A$1:$AC$1563,MATCH($D80,'     2022    '!$D$1:$D$1794,0),MATCH(M$1,'     2022    '!$A$1:$AC$1,0))</f>
        <v>78.070000000000007</v>
      </c>
      <c r="N80" s="153" t="str">
        <f>INDEX('     2022    '!$A$1:$AC$1563,MATCH($D80,'     2022    '!$D$1:$D$1794,0),MATCH(N$1,'     2022    '!$A$1:$AC$1,0))</f>
        <v>20mm</v>
      </c>
      <c r="O80" s="154">
        <f>INDEX('     2022    '!$A$1:$AC$1563,MATCH($D80,'     2022    '!$D$1:$D$1794,0),MATCH(O$1,'     2022    '!$A$1:$AC$1,0))</f>
        <v>4</v>
      </c>
      <c r="P80" s="153">
        <f>INDEX('     2022    '!$A$1:$AC$1563,MATCH($D80,'     2022    '!$D$1:$D$1794,0),MATCH(P$1,'     2022    '!$A$1:$AC$1,0))</f>
        <v>29</v>
      </c>
      <c r="Q80" s="153" t="str">
        <f>INDEX('     2022    '!$A$1:$AC$1563,MATCH($D80,'     2022    '!$D$1:$D$1794,0),MATCH(Q$1,'     2022    '!$A$1:$AC$1,0))</f>
        <v>Yes</v>
      </c>
      <c r="R80" s="155">
        <f>INDEX('     2022    '!$A$1:$AC$1563,MATCH($D80,'     2022    '!$D$1:$D$1794,0),MATCH(R$1,'     2022    '!$A$1:$AC$1,0))</f>
        <v>11</v>
      </c>
      <c r="S80" s="155">
        <f>INDEX('     2022    '!$A$1:$AC$1563,MATCH($D80,'     2022    '!$D$1:$D$1794,0),MATCH(S$1,'     2022    '!$A$1:$AC$1,0))</f>
        <v>2</v>
      </c>
      <c r="T80" s="155">
        <f>INDEX('     2022    '!$A$1:$AC$1563,MATCH($D80,'     2022    '!$D$1:$D$1794,0),MATCH(T$1,'     2022    '!$A$1:$AC$1,0))</f>
        <v>0.3</v>
      </c>
      <c r="U80" s="154" t="str">
        <f>INDEX('     2022    '!$A$1:$AC$1563,MATCH($D80,'     2022    '!$D$1:$D$1794,0),MATCH(U$1,'     2022    '!$A$1:$AC$1,0))</f>
        <v>1.4G</v>
      </c>
      <c r="V80" s="153" t="str">
        <f>INDEX('     2022    '!$A$1:$AC$1563,MATCH($D80,'     2022    '!$D$1:$D$1794,0),MATCH(V$1,'     2022    '!$A$1:$AC$1,0))</f>
        <v>UN0336</v>
      </c>
      <c r="W80" s="153" t="str">
        <f>INDEX('     2022    '!$A$1:$AC$1563,MATCH($D80,'     2022    '!$D$1:$D$1794,0),MATCH(W$1,'     2022    '!$A$1:$AC$1,0))</f>
        <v>F4</v>
      </c>
      <c r="X80" s="151" t="str">
        <f>INDEX('     2022    '!$A$1:$AC$1563,MATCH($D80,'     2022    '!$D$1:$D$1794,0),MATCH(X$1,'     2022    '!$A$1:$AC$1,0))</f>
        <v/>
      </c>
      <c r="Y80" s="151" t="str">
        <f>INDEX('     2022    '!$A$1:$AC$1563,MATCH($D80,'     2022    '!$D$1:$D$1794,0),MATCH(Y$1,'     2022    '!$A$1:$AC$1,0))</f>
        <v/>
      </c>
      <c r="Z80" s="156">
        <f>INDEX('     2022    '!$A$1:$AC$1563,MATCH($D80,'     2022    '!$D$1:$D$1794,0),MATCH(Z$1,'     2022    '!$A$1:$AC$1,0))</f>
        <v>4.3099999999999999E-2</v>
      </c>
      <c r="AA80" s="153" t="str">
        <f>INDEX('     2022    '!$A$1:$AC$1563,MATCH($D80,'     2022    '!$D$1:$D$1794,0),MATCH(AA$1,'     2022    '!$A$1:$AC$1,0))</f>
        <v>1008-F4-69249668</v>
      </c>
      <c r="AB80" s="153" t="str">
        <f>INDEX('     2022    '!$A$1:$AC$1563,MATCH($D80,'     2022    '!$D$1:$D$1794,0),MATCH(AB$1,'     2022    '!$A$1:$AC$1,0))</f>
        <v>GB/HSE-355684</v>
      </c>
      <c r="AC80" s="153" t="str">
        <f>INDEX('     2022    '!$A$1:$AC$1563,MATCH($D80,'     2022    '!$D$1:$D$1794,0),MATCH(AC$1,'     2022    '!$A$1:$AC$1,0))</f>
        <v>8/3/2027</v>
      </c>
    </row>
    <row r="81" spans="1:29" ht="15.75">
      <c r="A81" s="80">
        <f t="shared" si="2"/>
        <v>78</v>
      </c>
      <c r="B81" s="68" t="str">
        <f>INDEX('     2022    '!B$2:B$1794,MATCH(D81,'     2022    '!D$2:D$1794,0))</f>
        <v/>
      </c>
      <c r="C81" s="204" t="str">
        <f>INDEX('     2022    '!C$2:C$1794,MATCH(D81,'     2022    '!D$2:D$1794,0))</f>
        <v>Cake - 49s Fan</v>
      </c>
      <c r="D81" s="212" t="str">
        <f>INDEX('     2022    '!D:D,MATCH(A81,'     2022    '!AL:AL,0))</f>
        <v>CC1306</v>
      </c>
      <c r="E81" s="213" t="str">
        <f>INDEX('     2022    '!$A$1:$AC$1563,MATCH($D81,'     2022    '!$D$1:$D$1794,0),MATCH(E$1,'     2022    '!$A$1:$AC$1,0))</f>
        <v>49s Z. Red top crackling willow; green top crackling willow;</v>
      </c>
      <c r="F81" s="206" t="str">
        <f>IFERROR(IF(LEFT(INDEX('     2022    '!AD$2:AD$1794,MATCH(D81,'     2022    '!D$2:D$1794,0)),4)="http",HYPERLINK(INDEX('     2022    '!AD$2:AD$1794,MATCH(D81,'     2022    '!D$2:D$1794,0)),"Video"),""),"")</f>
        <v>Video</v>
      </c>
      <c r="G81" s="207">
        <f>INDEX('     2022    '!$A$1:$AC$1563,MATCH($D81,'     2022    '!$D$1:$D$1794,0),MATCH(G$1,'     2022    '!$A$1:$AC$1,0))</f>
        <v>19</v>
      </c>
      <c r="H81" s="150"/>
      <c r="I81" s="152">
        <f>INDEX('     2022    '!$A$1:$AC$1563,MATCH($D81,'     2022    '!$D$1:$D$1794,0),MATCH(I$1,'     2022    '!$A$1:$AC$1,0))</f>
        <v>103.27</v>
      </c>
      <c r="J81" s="150"/>
      <c r="K81" s="151">
        <f t="shared" si="3"/>
        <v>19.713333333333335</v>
      </c>
      <c r="L81" s="152">
        <f>INDEX('     2022    '!$A$1:$AC$1563,MATCH($D81,'     2022    '!$D$1:$D$1794,0),MATCH(L$1,'     2022    '!$A$1:$AC$1,0))</f>
        <v>107.6348</v>
      </c>
      <c r="M81" s="152">
        <f>INDEX('     2022    '!$A$1:$AC$1563,MATCH($D81,'     2022    '!$D$1:$D$1794,0),MATCH(M$1,'     2022    '!$A$1:$AC$1,0))</f>
        <v>118.28</v>
      </c>
      <c r="N81" s="153" t="str">
        <f>INDEX('     2022    '!$A$1:$AC$1563,MATCH($D81,'     2022    '!$D$1:$D$1794,0),MATCH(N$1,'     2022    '!$A$1:$AC$1,0))</f>
        <v>20mm</v>
      </c>
      <c r="O81" s="154">
        <f>INDEX('     2022    '!$A$1:$AC$1563,MATCH($D81,'     2022    '!$D$1:$D$1794,0),MATCH(O$1,'     2022    '!$A$1:$AC$1,0))</f>
        <v>6</v>
      </c>
      <c r="P81" s="153">
        <f>INDEX('     2022    '!$A$1:$AC$1563,MATCH($D81,'     2022    '!$D$1:$D$1794,0),MATCH(P$1,'     2022    '!$A$1:$AC$1,0))</f>
        <v>15</v>
      </c>
      <c r="Q81" s="153" t="str">
        <f>INDEX('     2022    '!$A$1:$AC$1563,MATCH($D81,'     2022    '!$D$1:$D$1794,0),MATCH(Q$1,'     2022    '!$A$1:$AC$1,0))</f>
        <v>Yes</v>
      </c>
      <c r="R81" s="155">
        <f>INDEX('     2022    '!$A$1:$AC$1563,MATCH($D81,'     2022    '!$D$1:$D$1794,0),MATCH(R$1,'     2022    '!$A$1:$AC$1,0))</f>
        <v>14</v>
      </c>
      <c r="S81" s="155">
        <f>INDEX('     2022    '!$A$1:$AC$1563,MATCH($D81,'     2022    '!$D$1:$D$1794,0),MATCH(S$1,'     2022    '!$A$1:$AC$1,0))</f>
        <v>2.88</v>
      </c>
      <c r="T81" s="155">
        <f>INDEX('     2022    '!$A$1:$AC$1563,MATCH($D81,'     2022    '!$D$1:$D$1794,0),MATCH(T$1,'     2022    '!$A$1:$AC$1,0))</f>
        <v>0.3</v>
      </c>
      <c r="U81" s="154" t="str">
        <f>INDEX('     2022    '!$A$1:$AC$1563,MATCH($D81,'     2022    '!$D$1:$D$1794,0),MATCH(U$1,'     2022    '!$A$1:$AC$1,0))</f>
        <v>1.4G</v>
      </c>
      <c r="V81" s="153" t="str">
        <f>INDEX('     2022    '!$A$1:$AC$1563,MATCH($D81,'     2022    '!$D$1:$D$1794,0),MATCH(V$1,'     2022    '!$A$1:$AC$1,0))</f>
        <v>UN0336</v>
      </c>
      <c r="W81" s="153" t="str">
        <f>INDEX('     2022    '!$A$1:$AC$1563,MATCH($D81,'     2022    '!$D$1:$D$1794,0),MATCH(W$1,'     2022    '!$A$1:$AC$1,0))</f>
        <v>F4</v>
      </c>
      <c r="X81" s="151" t="str">
        <f>INDEX('     2022    '!$A$1:$AC$1563,MATCH($D81,'     2022    '!$D$1:$D$1794,0),MATCH(X$1,'     2022    '!$A$1:$AC$1,0))</f>
        <v/>
      </c>
      <c r="Y81" s="151" t="str">
        <f>INDEX('     2022    '!$A$1:$AC$1563,MATCH($D81,'     2022    '!$D$1:$D$1794,0),MATCH(Y$1,'     2022    '!$A$1:$AC$1,0))</f>
        <v/>
      </c>
      <c r="Z81" s="156">
        <f>INDEX('     2022    '!$A$1:$AC$1563,MATCH($D81,'     2022    '!$D$1:$D$1794,0),MATCH(Z$1,'     2022    '!$A$1:$AC$1,0))</f>
        <v>7.1999999999999995E-2</v>
      </c>
      <c r="AA81" s="153" t="str">
        <f>INDEX('     2022    '!$A$1:$AC$1563,MATCH($D81,'     2022    '!$D$1:$D$1794,0),MATCH(AA$1,'     2022    '!$A$1:$AC$1,0))</f>
        <v>1008-F4-69249668</v>
      </c>
      <c r="AB81" s="153" t="str">
        <f>INDEX('     2022    '!$A$1:$AC$1563,MATCH($D81,'     2022    '!$D$1:$D$1794,0),MATCH(AB$1,'     2022    '!$A$1:$AC$1,0))</f>
        <v>GB/HSE-358635</v>
      </c>
      <c r="AC81" s="153" t="str">
        <f>INDEX('     2022    '!$A$1:$AC$1563,MATCH($D81,'     2022    '!$D$1:$D$1794,0),MATCH(AC$1,'     2022    '!$A$1:$AC$1,0))</f>
        <v>8/15/2028</v>
      </c>
    </row>
    <row r="82" spans="1:29" ht="15.75">
      <c r="A82" s="80">
        <f t="shared" si="2"/>
        <v>79</v>
      </c>
      <c r="B82" s="68" t="str">
        <f>INDEX('     2022    '!B$2:B$1794,MATCH(D82,'     2022    '!D$2:D$1794,0))</f>
        <v/>
      </c>
      <c r="C82" s="204" t="str">
        <f>INDEX('     2022    '!C$2:C$1794,MATCH(D82,'     2022    '!D$2:D$1794,0))</f>
        <v>Cake - 49s Fan</v>
      </c>
      <c r="D82" s="212" t="str">
        <f>INDEX('     2022    '!D:D,MATCH(A82,'     2022    '!AL:AL,0))</f>
        <v>CC0566</v>
      </c>
      <c r="E82" s="213" t="str">
        <f>INDEX('     2022    '!$A$1:$AC$1563,MATCH($D82,'     2022    '!$D$1:$D$1794,0),MATCH(E$1,'     2022    '!$A$1:$AC$1,0))</f>
        <v>49s FAN. Colour flash comet tails</v>
      </c>
      <c r="F82" s="206" t="str">
        <f>IFERROR(IF(LEFT(INDEX('     2022    '!AD$2:AD$1794,MATCH(D82,'     2022    '!D$2:D$1794,0)),4)="http",HYPERLINK(INDEX('     2022    '!AD$2:AD$1794,MATCH(D82,'     2022    '!D$2:D$1794,0)),"Video"),""),"")</f>
        <v>Video</v>
      </c>
      <c r="G82" s="207">
        <f>INDEX('     2022    '!$A$1:$AC$1563,MATCH($D82,'     2022    '!$D$1:$D$1794,0),MATCH(G$1,'     2022    '!$A$1:$AC$1,0))</f>
        <v>0</v>
      </c>
      <c r="H82" s="150"/>
      <c r="I82" s="152">
        <f>INDEX('     2022    '!$A$1:$AC$1563,MATCH($D82,'     2022    '!$D$1:$D$1794,0),MATCH(I$1,'     2022    '!$A$1:$AC$1,0))</f>
        <v>61.36</v>
      </c>
      <c r="J82" s="150"/>
      <c r="K82" s="151">
        <f t="shared" si="3"/>
        <v>41.730446752502921</v>
      </c>
      <c r="L82" s="152">
        <f>INDEX('     2022    '!$A$1:$AC$1563,MATCH($D82,'     2022    '!$D$1:$D$1794,0),MATCH(L$1,'     2022    '!$A$1:$AC$1,0))</f>
        <v>75.949413089555321</v>
      </c>
      <c r="M82" s="152">
        <f>INDEX('     2022    '!$A$1:$AC$1563,MATCH($D82,'     2022    '!$D$1:$D$1794,0),MATCH(M$1,'     2022    '!$A$1:$AC$1,0))</f>
        <v>83.460893505005842</v>
      </c>
      <c r="N82" s="153" t="str">
        <f>INDEX('     2022    '!$A$1:$AC$1563,MATCH($D82,'     2022    '!$D$1:$D$1794,0),MATCH(N$1,'     2022    '!$A$1:$AC$1,0))</f>
        <v>30mm</v>
      </c>
      <c r="O82" s="154">
        <f>INDEX('     2022    '!$A$1:$AC$1563,MATCH($D82,'     2022    '!$D$1:$D$1794,0),MATCH(O$1,'     2022    '!$A$1:$AC$1,0))</f>
        <v>2</v>
      </c>
      <c r="P82" s="153">
        <f>INDEX('     2022    '!$A$1:$AC$1563,MATCH($D82,'     2022    '!$D$1:$D$1794,0),MATCH(P$1,'     2022    '!$A$1:$AC$1,0))</f>
        <v>27</v>
      </c>
      <c r="Q82" s="153" t="str">
        <f>INDEX('     2022    '!$A$1:$AC$1563,MATCH($D82,'     2022    '!$D$1:$D$1794,0),MATCH(Q$1,'     2022    '!$A$1:$AC$1,0))</f>
        <v>Yes</v>
      </c>
      <c r="R82" s="155">
        <f>INDEX('     2022    '!$A$1:$AC$1563,MATCH($D82,'     2022    '!$D$1:$D$1794,0),MATCH(R$1,'     2022    '!$A$1:$AC$1,0))</f>
        <v>14</v>
      </c>
      <c r="S82" s="155">
        <f>INDEX('     2022    '!$A$1:$AC$1563,MATCH($D82,'     2022    '!$D$1:$D$1794,0),MATCH(S$1,'     2022    '!$A$1:$AC$1,0))</f>
        <v>2.2000000000000002</v>
      </c>
      <c r="T82" s="155">
        <f>INDEX('     2022    '!$A$1:$AC$1563,MATCH($D82,'     2022    '!$D$1:$D$1794,0),MATCH(T$1,'     2022    '!$A$1:$AC$1,0))</f>
        <v>0.3</v>
      </c>
      <c r="U82" s="154" t="str">
        <f>INDEX('     2022    '!$A$1:$AC$1563,MATCH($D82,'     2022    '!$D$1:$D$1794,0),MATCH(U$1,'     2022    '!$A$1:$AC$1,0))</f>
        <v>1.4G</v>
      </c>
      <c r="V82" s="153" t="str">
        <f>INDEX('     2022    '!$A$1:$AC$1563,MATCH($D82,'     2022    '!$D$1:$D$1794,0),MATCH(V$1,'     2022    '!$A$1:$AC$1,0))</f>
        <v>UN0336</v>
      </c>
      <c r="W82" s="153" t="str">
        <f>INDEX('     2022    '!$A$1:$AC$1563,MATCH($D82,'     2022    '!$D$1:$D$1794,0),MATCH(W$1,'     2022    '!$A$1:$AC$1,0))</f>
        <v>F4</v>
      </c>
      <c r="X82" s="151" t="str">
        <f>INDEX('     2022    '!$A$1:$AC$1563,MATCH($D82,'     2022    '!$D$1:$D$1794,0),MATCH(X$1,'     2022    '!$A$1:$AC$1,0))</f>
        <v/>
      </c>
      <c r="Y82" s="151" t="str">
        <f>INDEX('     2022    '!$A$1:$AC$1563,MATCH($D82,'     2022    '!$D$1:$D$1794,0),MATCH(Y$1,'     2022    '!$A$1:$AC$1,0))</f>
        <v/>
      </c>
      <c r="Z82" s="156">
        <f>INDEX('     2022    '!$A$1:$AC$1563,MATCH($D82,'     2022    '!$D$1:$D$1794,0),MATCH(Z$1,'     2022    '!$A$1:$AC$1,0))</f>
        <v>6.0699999999999997E-2</v>
      </c>
      <c r="AA82" s="153" t="str">
        <f>INDEX('     2022    '!$A$1:$AC$1563,MATCH($D82,'     2022    '!$D$1:$D$1794,0),MATCH(AA$1,'     2022    '!$A$1:$AC$1,0))</f>
        <v>1008-F4-69249673</v>
      </c>
      <c r="AB82" s="153" t="str">
        <f>INDEX('     2022    '!$A$1:$AC$1563,MATCH($D82,'     2022    '!$D$1:$D$1794,0),MATCH(AB$1,'     2022    '!$A$1:$AC$1,0))</f>
        <v>GB/HSE-350965</v>
      </c>
      <c r="AC82" s="153" t="str">
        <f>INDEX('     2022    '!$A$1:$AC$1563,MATCH($D82,'     2022    '!$D$1:$D$1794,0),MATCH(AC$1,'     2022    '!$A$1:$AC$1,0))</f>
        <v>7/29/2030</v>
      </c>
    </row>
    <row r="83" spans="1:29" ht="15.75">
      <c r="A83" s="80">
        <f t="shared" si="2"/>
        <v>80</v>
      </c>
      <c r="B83" s="68" t="str">
        <f>INDEX('     2022    '!B$2:B$1794,MATCH(D83,'     2022    '!D$2:D$1794,0))</f>
        <v/>
      </c>
      <c r="C83" s="204" t="str">
        <f>INDEX('     2022    '!C$2:C$1794,MATCH(D83,'     2022    '!D$2:D$1794,0))</f>
        <v>Cake - 49s Fan</v>
      </c>
      <c r="D83" s="212" t="str">
        <f>INDEX('     2022    '!D:D,MATCH(A83,'     2022    '!AL:AL,0))</f>
        <v>CC1541</v>
      </c>
      <c r="E83" s="213" t="str">
        <f>INDEX('     2022    '!$A$1:$AC$1563,MATCH($D83,'     2022    '!$D$1:$D$1794,0),MATCH(E$1,'     2022    '!$A$1:$AC$1,0))</f>
        <v>49s FAN. Red strobe tail spit green strobe</v>
      </c>
      <c r="F83" s="206" t="str">
        <f>IFERROR(IF(LEFT(INDEX('     2022    '!AD$2:AD$1794,MATCH(D83,'     2022    '!D$2:D$1794,0)),4)="http",HYPERLINK(INDEX('     2022    '!AD$2:AD$1794,MATCH(D83,'     2022    '!D$2:D$1794,0)),"Video"),""),"")</f>
        <v>Video</v>
      </c>
      <c r="G83" s="207">
        <f>INDEX('     2022    '!$A$1:$AC$1563,MATCH($D83,'     2022    '!$D$1:$D$1794,0),MATCH(G$1,'     2022    '!$A$1:$AC$1,0))</f>
        <v>5</v>
      </c>
      <c r="H83" s="150"/>
      <c r="I83" s="152">
        <f>INDEX('     2022    '!$A$1:$AC$1563,MATCH($D83,'     2022    '!$D$1:$D$1794,0),MATCH(I$1,'     2022    '!$A$1:$AC$1,0))</f>
        <v>70.3</v>
      </c>
      <c r="J83" s="150"/>
      <c r="K83" s="151">
        <f t="shared" si="3"/>
        <v>40.260000000000005</v>
      </c>
      <c r="L83" s="152">
        <f>INDEX('     2022    '!$A$1:$AC$1563,MATCH($D83,'     2022    '!$D$1:$D$1794,0),MATCH(L$1,'     2022    '!$A$1:$AC$1,0))</f>
        <v>73.273200000000017</v>
      </c>
      <c r="M83" s="152">
        <f>INDEX('     2022    '!$A$1:$AC$1563,MATCH($D83,'     2022    '!$D$1:$D$1794,0),MATCH(M$1,'     2022    '!$A$1:$AC$1,0))</f>
        <v>80.52000000000001</v>
      </c>
      <c r="N83" s="153" t="str">
        <f>INDEX('     2022    '!$A$1:$AC$1563,MATCH($D83,'     2022    '!$D$1:$D$1794,0),MATCH(N$1,'     2022    '!$A$1:$AC$1,0))</f>
        <v>30mm</v>
      </c>
      <c r="O83" s="154">
        <f>INDEX('     2022    '!$A$1:$AC$1563,MATCH($D83,'     2022    '!$D$1:$D$1794,0),MATCH(O$1,'     2022    '!$A$1:$AC$1,0))</f>
        <v>2</v>
      </c>
      <c r="P83" s="153">
        <f>INDEX('     2022    '!$A$1:$AC$1563,MATCH($D83,'     2022    '!$D$1:$D$1794,0),MATCH(P$1,'     2022    '!$A$1:$AC$1,0))</f>
        <v>12</v>
      </c>
      <c r="Q83" s="153" t="str">
        <f>INDEX('     2022    '!$A$1:$AC$1563,MATCH($D83,'     2022    '!$D$1:$D$1794,0),MATCH(Q$1,'     2022    '!$A$1:$AC$1,0))</f>
        <v>Yes</v>
      </c>
      <c r="R83" s="155">
        <f>INDEX('     2022    '!$A$1:$AC$1563,MATCH($D83,'     2022    '!$D$1:$D$1794,0),MATCH(R$1,'     2022    '!$A$1:$AC$1,0))</f>
        <v>14.5</v>
      </c>
      <c r="S83" s="155">
        <f>INDEX('     2022    '!$A$1:$AC$1563,MATCH($D83,'     2022    '!$D$1:$D$1794,0),MATCH(S$1,'     2022    '!$A$1:$AC$1,0))</f>
        <v>2.16</v>
      </c>
      <c r="T83" s="155">
        <f>INDEX('     2022    '!$A$1:$AC$1563,MATCH($D83,'     2022    '!$D$1:$D$1794,0),MATCH(T$1,'     2022    '!$A$1:$AC$1,0))</f>
        <v>0.3</v>
      </c>
      <c r="U83" s="154" t="str">
        <f>INDEX('     2022    '!$A$1:$AC$1563,MATCH($D83,'     2022    '!$D$1:$D$1794,0),MATCH(U$1,'     2022    '!$A$1:$AC$1,0))</f>
        <v>1.4G</v>
      </c>
      <c r="V83" s="153" t="str">
        <f>INDEX('     2022    '!$A$1:$AC$1563,MATCH($D83,'     2022    '!$D$1:$D$1794,0),MATCH(V$1,'     2022    '!$A$1:$AC$1,0))</f>
        <v>UN0336</v>
      </c>
      <c r="W83" s="153" t="str">
        <f>INDEX('     2022    '!$A$1:$AC$1563,MATCH($D83,'     2022    '!$D$1:$D$1794,0),MATCH(W$1,'     2022    '!$A$1:$AC$1,0))</f>
        <v>F4</v>
      </c>
      <c r="X83" s="151" t="str">
        <f>INDEX('     2022    '!$A$1:$AC$1563,MATCH($D83,'     2022    '!$D$1:$D$1794,0),MATCH(X$1,'     2022    '!$A$1:$AC$1,0))</f>
        <v/>
      </c>
      <c r="Y83" s="151" t="str">
        <f>INDEX('     2022    '!$A$1:$AC$1563,MATCH($D83,'     2022    '!$D$1:$D$1794,0),MATCH(Y$1,'     2022    '!$A$1:$AC$1,0))</f>
        <v/>
      </c>
      <c r="Z83" s="156">
        <f>INDEX('     2022    '!$A$1:$AC$1563,MATCH($D83,'     2022    '!$D$1:$D$1794,0),MATCH(Z$1,'     2022    '!$A$1:$AC$1,0))</f>
        <v>6.3E-2</v>
      </c>
      <c r="AA83" s="153" t="str">
        <f>INDEX('     2022    '!$A$1:$AC$1563,MATCH($D83,'     2022    '!$D$1:$D$1794,0),MATCH(AA$1,'     2022    '!$A$1:$AC$1,0))</f>
        <v>2806-F4-000052</v>
      </c>
      <c r="AB83" s="153" t="str">
        <f>INDEX('     2022    '!$A$1:$AC$1563,MATCH($D83,'     2022    '!$D$1:$D$1794,0),MATCH(AB$1,'     2022    '!$A$1:$AC$1,0))</f>
        <v>NL/TNO-0246-2020</v>
      </c>
      <c r="AC83" s="153" t="str">
        <f>INDEX('     2022    '!$A$1:$AC$1563,MATCH($D83,'     2022    '!$D$1:$D$1794,0),MATCH(AC$1,'     2022    '!$A$1:$AC$1,0))</f>
        <v>12/31/2099</v>
      </c>
    </row>
    <row r="84" spans="1:29" ht="15.75">
      <c r="A84" s="80">
        <f t="shared" si="2"/>
        <v>81</v>
      </c>
      <c r="B84" s="68" t="str">
        <f>INDEX('     2022    '!B$2:B$1794,MATCH(D84,'     2022    '!D$2:D$1794,0))</f>
        <v/>
      </c>
      <c r="C84" s="204" t="str">
        <f>INDEX('     2022    '!C$2:C$1794,MATCH(D84,'     2022    '!D$2:D$1794,0))</f>
        <v>Cake - 49s Fan</v>
      </c>
      <c r="D84" s="212" t="str">
        <f>INDEX('     2022    '!D:D,MATCH(A84,'     2022    '!AL:AL,0))</f>
        <v>CC0042-2</v>
      </c>
      <c r="E84" s="213" t="str">
        <f>INDEX('     2022    '!$A$1:$AC$1563,MATCH($D84,'     2022    '!$D$1:$D$1794,0),MATCH(E$1,'     2022    '!$A$1:$AC$1,0))</f>
        <v>49s FAN. Red and green crossette</v>
      </c>
      <c r="F84" s="206" t="str">
        <f>IFERROR(IF(LEFT(INDEX('     2022    '!AD$2:AD$1794,MATCH(D84,'     2022    '!D$2:D$1794,0)),4)="http",HYPERLINK(INDEX('     2022    '!AD$2:AD$1794,MATCH(D84,'     2022    '!D$2:D$1794,0)),"Video"),""),"")</f>
        <v>Video</v>
      </c>
      <c r="G84" s="207">
        <f>INDEX('     2022    '!$A$1:$AC$1563,MATCH($D84,'     2022    '!$D$1:$D$1794,0),MATCH(G$1,'     2022    '!$A$1:$AC$1,0))</f>
        <v>18</v>
      </c>
      <c r="H84" s="150"/>
      <c r="I84" s="152">
        <f>INDEX('     2022    '!$A$1:$AC$1563,MATCH($D84,'     2022    '!$D$1:$D$1794,0),MATCH(I$1,'     2022    '!$A$1:$AC$1,0))</f>
        <v>71.989999999999995</v>
      </c>
      <c r="J84" s="150"/>
      <c r="K84" s="151">
        <f t="shared" si="3"/>
        <v>42.996987979654172</v>
      </c>
      <c r="L84" s="152">
        <f>INDEX('     2022    '!$A$1:$AC$1563,MATCH($D84,'     2022    '!$D$1:$D$1794,0),MATCH(L$1,'     2022    '!$A$1:$AC$1,0))</f>
        <v>78.254518122970595</v>
      </c>
      <c r="M84" s="152">
        <f>INDEX('     2022    '!$A$1:$AC$1563,MATCH($D84,'     2022    '!$D$1:$D$1794,0),MATCH(M$1,'     2022    '!$A$1:$AC$1,0))</f>
        <v>85.993975959308344</v>
      </c>
      <c r="N84" s="153" t="str">
        <f>INDEX('     2022    '!$A$1:$AC$1563,MATCH($D84,'     2022    '!$D$1:$D$1794,0),MATCH(N$1,'     2022    '!$A$1:$AC$1,0))</f>
        <v>30mm</v>
      </c>
      <c r="O84" s="154">
        <f>INDEX('     2022    '!$A$1:$AC$1563,MATCH($D84,'     2022    '!$D$1:$D$1794,0),MATCH(O$1,'     2022    '!$A$1:$AC$1,0))</f>
        <v>2</v>
      </c>
      <c r="P84" s="153">
        <f>INDEX('     2022    '!$A$1:$AC$1563,MATCH($D84,'     2022    '!$D$1:$D$1794,0),MATCH(P$1,'     2022    '!$A$1:$AC$1,0))</f>
        <v>20</v>
      </c>
      <c r="Q84" s="153" t="str">
        <f>INDEX('     2022    '!$A$1:$AC$1563,MATCH($D84,'     2022    '!$D$1:$D$1794,0),MATCH(Q$1,'     2022    '!$A$1:$AC$1,0))</f>
        <v>Yes</v>
      </c>
      <c r="R84" s="155">
        <f>INDEX('     2022    '!$A$1:$AC$1563,MATCH($D84,'     2022    '!$D$1:$D$1794,0),MATCH(R$1,'     2022    '!$A$1:$AC$1,0))</f>
        <v>16</v>
      </c>
      <c r="S84" s="155">
        <f>INDEX('     2022    '!$A$1:$AC$1563,MATCH($D84,'     2022    '!$D$1:$D$1794,0),MATCH(S$1,'     2022    '!$A$1:$AC$1,0))</f>
        <v>2.2000000000000002</v>
      </c>
      <c r="T84" s="155">
        <f>INDEX('     2022    '!$A$1:$AC$1563,MATCH($D84,'     2022    '!$D$1:$D$1794,0),MATCH(T$1,'     2022    '!$A$1:$AC$1,0))</f>
        <v>0.3</v>
      </c>
      <c r="U84" s="154" t="str">
        <f>INDEX('     2022    '!$A$1:$AC$1563,MATCH($D84,'     2022    '!$D$1:$D$1794,0),MATCH(U$1,'     2022    '!$A$1:$AC$1,0))</f>
        <v>1.4G</v>
      </c>
      <c r="V84" s="153" t="str">
        <f>INDEX('     2022    '!$A$1:$AC$1563,MATCH($D84,'     2022    '!$D$1:$D$1794,0),MATCH(V$1,'     2022    '!$A$1:$AC$1,0))</f>
        <v>UN0336</v>
      </c>
      <c r="W84" s="153" t="str">
        <f>INDEX('     2022    '!$A$1:$AC$1563,MATCH($D84,'     2022    '!$D$1:$D$1794,0),MATCH(W$1,'     2022    '!$A$1:$AC$1,0))</f>
        <v>F4</v>
      </c>
      <c r="X84" s="151" t="str">
        <f>INDEX('     2022    '!$A$1:$AC$1563,MATCH($D84,'     2022    '!$D$1:$D$1794,0),MATCH(X$1,'     2022    '!$A$1:$AC$1,0))</f>
        <v/>
      </c>
      <c r="Y84" s="151" t="str">
        <f>INDEX('     2022    '!$A$1:$AC$1563,MATCH($D84,'     2022    '!$D$1:$D$1794,0),MATCH(Y$1,'     2022    '!$A$1:$AC$1,0))</f>
        <v/>
      </c>
      <c r="Z84" s="156">
        <f>INDEX('     2022    '!$A$1:$AC$1563,MATCH($D84,'     2022    '!$D$1:$D$1794,0),MATCH(Z$1,'     2022    '!$A$1:$AC$1,0))</f>
        <v>6.0499999999999998E-2</v>
      </c>
      <c r="AA84" s="153" t="str">
        <f>INDEX('     2022    '!$A$1:$AC$1563,MATCH($D84,'     2022    '!$D$1:$D$1794,0),MATCH(AA$1,'     2022    '!$A$1:$AC$1,0))</f>
        <v>1008-F4-69249674</v>
      </c>
      <c r="AB84" s="153" t="str">
        <f>INDEX('     2022    '!$A$1:$AC$1563,MATCH($D84,'     2022    '!$D$1:$D$1794,0),MATCH(AB$1,'     2022    '!$A$1:$AC$1,0))</f>
        <v>GB/HSE-303620</v>
      </c>
      <c r="AC84" s="153" t="str">
        <f>INDEX('     2022    '!$A$1:$AC$1563,MATCH($D84,'     2022    '!$D$1:$D$1794,0),MATCH(AC$1,'     2022    '!$A$1:$AC$1,0))</f>
        <v>11/24/2028</v>
      </c>
    </row>
    <row r="85" spans="1:29" ht="25.5">
      <c r="A85" s="80">
        <f t="shared" si="2"/>
        <v>82</v>
      </c>
      <c r="B85" s="68" t="str">
        <f>INDEX('     2022    '!B$2:B$1794,MATCH(D85,'     2022    '!D$2:D$1794,0))</f>
        <v/>
      </c>
      <c r="C85" s="204" t="str">
        <f>INDEX('     2022    '!C$2:C$1794,MATCH(D85,'     2022    '!D$2:D$1794,0))</f>
        <v>Cake - 49s Fan</v>
      </c>
      <c r="D85" s="212" t="str">
        <f>INDEX('     2022    '!D:D,MATCH(A85,'     2022    '!AL:AL,0))</f>
        <v>CC1259</v>
      </c>
      <c r="E85" s="213" t="str">
        <f>INDEX('     2022    '!$A$1:$AC$1563,MATCH($D85,'     2022    '!$D$1:$D$1794,0),MATCH(E$1,'     2022    '!$A$1:$AC$1,0))</f>
        <v>49s FAN. Red tail spit red star with brocade crown bouquet; green tail spit green star with brocade crown bouquet</v>
      </c>
      <c r="F85" s="206" t="str">
        <f>IFERROR(IF(LEFT(INDEX('     2022    '!AD$2:AD$1794,MATCH(D85,'     2022    '!D$2:D$1794,0)),4)="http",HYPERLINK(INDEX('     2022    '!AD$2:AD$1794,MATCH(D85,'     2022    '!D$2:D$1794,0)),"Video"),""),"")</f>
        <v>Video</v>
      </c>
      <c r="G85" s="207">
        <f>INDEX('     2022    '!$A$1:$AC$1563,MATCH($D85,'     2022    '!$D$1:$D$1794,0),MATCH(G$1,'     2022    '!$A$1:$AC$1,0))</f>
        <v>0</v>
      </c>
      <c r="H85" s="150"/>
      <c r="I85" s="152">
        <f>INDEX('     2022    '!$A$1:$AC$1563,MATCH($D85,'     2022    '!$D$1:$D$1794,0),MATCH(I$1,'     2022    '!$A$1:$AC$1,0))</f>
        <v>74.09</v>
      </c>
      <c r="J85" s="150"/>
      <c r="K85" s="151">
        <f t="shared" si="3"/>
        <v>43.036856800687417</v>
      </c>
      <c r="L85" s="152">
        <f>INDEX('     2022    '!$A$1:$AC$1563,MATCH($D85,'     2022    '!$D$1:$D$1794,0),MATCH(L$1,'     2022    '!$A$1:$AC$1,0))</f>
        <v>78.327079377251096</v>
      </c>
      <c r="M85" s="152">
        <f>INDEX('     2022    '!$A$1:$AC$1563,MATCH($D85,'     2022    '!$D$1:$D$1794,0),MATCH(M$1,'     2022    '!$A$1:$AC$1,0))</f>
        <v>86.073713601374834</v>
      </c>
      <c r="N85" s="153" t="str">
        <f>INDEX('     2022    '!$A$1:$AC$1563,MATCH($D85,'     2022    '!$D$1:$D$1794,0),MATCH(N$1,'     2022    '!$A$1:$AC$1,0))</f>
        <v>30mm</v>
      </c>
      <c r="O85" s="154">
        <f>INDEX('     2022    '!$A$1:$AC$1563,MATCH($D85,'     2022    '!$D$1:$D$1794,0),MATCH(O$1,'     2022    '!$A$1:$AC$1,0))</f>
        <v>2</v>
      </c>
      <c r="P85" s="153">
        <f>INDEX('     2022    '!$A$1:$AC$1563,MATCH($D85,'     2022    '!$D$1:$D$1794,0),MATCH(P$1,'     2022    '!$A$1:$AC$1,0))</f>
        <v>25</v>
      </c>
      <c r="Q85" s="153" t="str">
        <f>INDEX('     2022    '!$A$1:$AC$1563,MATCH($D85,'     2022    '!$D$1:$D$1794,0),MATCH(Q$1,'     2022    '!$A$1:$AC$1,0))</f>
        <v>No</v>
      </c>
      <c r="R85" s="155">
        <f>INDEX('     2022    '!$A$1:$AC$1563,MATCH($D85,'     2022    '!$D$1:$D$1794,0),MATCH(R$1,'     2022    '!$A$1:$AC$1,0))</f>
        <v>14</v>
      </c>
      <c r="S85" s="155">
        <f>INDEX('     2022    '!$A$1:$AC$1563,MATCH($D85,'     2022    '!$D$1:$D$1794,0),MATCH(S$1,'     2022    '!$A$1:$AC$1,0))</f>
        <v>2.4500000000000002</v>
      </c>
      <c r="T85" s="155">
        <f>INDEX('     2022    '!$A$1:$AC$1563,MATCH($D85,'     2022    '!$D$1:$D$1794,0),MATCH(T$1,'     2022    '!$A$1:$AC$1,0))</f>
        <v>0.3</v>
      </c>
      <c r="U85" s="154" t="str">
        <f>INDEX('     2022    '!$A$1:$AC$1563,MATCH($D85,'     2022    '!$D$1:$D$1794,0),MATCH(U$1,'     2022    '!$A$1:$AC$1,0))</f>
        <v>1.4G</v>
      </c>
      <c r="V85" s="153" t="str">
        <f>INDEX('     2022    '!$A$1:$AC$1563,MATCH($D85,'     2022    '!$D$1:$D$1794,0),MATCH(V$1,'     2022    '!$A$1:$AC$1,0))</f>
        <v>UN0336</v>
      </c>
      <c r="W85" s="153" t="str">
        <f>INDEX('     2022    '!$A$1:$AC$1563,MATCH($D85,'     2022    '!$D$1:$D$1794,0),MATCH(W$1,'     2022    '!$A$1:$AC$1,0))</f>
        <v>F4</v>
      </c>
      <c r="X85" s="151" t="str">
        <f>INDEX('     2022    '!$A$1:$AC$1563,MATCH($D85,'     2022    '!$D$1:$D$1794,0),MATCH(X$1,'     2022    '!$A$1:$AC$1,0))</f>
        <v/>
      </c>
      <c r="Y85" s="151" t="str">
        <f>INDEX('     2022    '!$A$1:$AC$1563,MATCH($D85,'     2022    '!$D$1:$D$1794,0),MATCH(Y$1,'     2022    '!$A$1:$AC$1,0))</f>
        <v/>
      </c>
      <c r="Z85" s="156">
        <f>INDEX('     2022    '!$A$1:$AC$1563,MATCH($D85,'     2022    '!$D$1:$D$1794,0),MATCH(Z$1,'     2022    '!$A$1:$AC$1,0))</f>
        <v>6.1800000000000001E-2</v>
      </c>
      <c r="AA85" s="153" t="str">
        <f>INDEX('     2022    '!$A$1:$AC$1563,MATCH($D85,'     2022    '!$D$1:$D$1794,0),MATCH(AA$1,'     2022    '!$A$1:$AC$1,0))</f>
        <v>2806-F4-000052</v>
      </c>
      <c r="AB85" s="153" t="str">
        <f>INDEX('     2022    '!$A$1:$AC$1563,MATCH($D85,'     2022    '!$D$1:$D$1794,0),MATCH(AB$1,'     2022    '!$A$1:$AC$1,0))</f>
        <v>GB/HSE-358620</v>
      </c>
      <c r="AC85" s="153" t="str">
        <f>INDEX('     2022    '!$A$1:$AC$1563,MATCH($D85,'     2022    '!$D$1:$D$1794,0),MATCH(AC$1,'     2022    '!$A$1:$AC$1,0))</f>
        <v>8/15/2028</v>
      </c>
    </row>
    <row r="86" spans="1:29" ht="15.75">
      <c r="A86" s="80">
        <f t="shared" si="2"/>
        <v>83</v>
      </c>
      <c r="B86" s="68" t="str">
        <f>INDEX('     2022    '!B$2:B$1794,MATCH(D86,'     2022    '!D$2:D$1794,0))</f>
        <v/>
      </c>
      <c r="C86" s="204" t="str">
        <f>INDEX('     2022    '!C$2:C$1794,MATCH(D86,'     2022    '!D$2:D$1794,0))</f>
        <v>Cake - 49s Fan</v>
      </c>
      <c r="D86" s="212" t="str">
        <f>INDEX('     2022    '!D:D,MATCH(A86,'     2022    '!AL:AL,0))</f>
        <v>CC1108</v>
      </c>
      <c r="E86" s="213" t="str">
        <f>INDEX('     2022    '!$A$1:$AC$1563,MATCH($D86,'     2022    '!$D$1:$D$1794,0),MATCH(E$1,'     2022    '!$A$1:$AC$1,0))</f>
        <v>49s FAN. High sky colour tiger tail with silver strobe</v>
      </c>
      <c r="F86" s="206" t="str">
        <f>IFERROR(IF(LEFT(INDEX('     2022    '!AD$2:AD$1794,MATCH(D86,'     2022    '!D$2:D$1794,0)),4)="http",HYPERLINK(INDEX('     2022    '!AD$2:AD$1794,MATCH(D86,'     2022    '!D$2:D$1794,0)),"Video"),""),"")</f>
        <v>Video</v>
      </c>
      <c r="G86" s="207">
        <f>INDEX('     2022    '!$A$1:$AC$1563,MATCH($D86,'     2022    '!$D$1:$D$1794,0),MATCH(G$1,'     2022    '!$A$1:$AC$1,0))</f>
        <v>0</v>
      </c>
      <c r="H86" s="150"/>
      <c r="I86" s="152">
        <f>INDEX('     2022    '!$A$1:$AC$1563,MATCH($D86,'     2022    '!$D$1:$D$1794,0),MATCH(I$1,'     2022    '!$A$1:$AC$1,0))</f>
        <v>75.16</v>
      </c>
      <c r="J86" s="150"/>
      <c r="K86" s="151">
        <f t="shared" si="3"/>
        <v>43.609680102523562</v>
      </c>
      <c r="L86" s="152">
        <f>INDEX('     2022    '!$A$1:$AC$1563,MATCH($D86,'     2022    '!$D$1:$D$1794,0),MATCH(L$1,'     2022    '!$A$1:$AC$1,0))</f>
        <v>79.369617786592883</v>
      </c>
      <c r="M86" s="152">
        <f>INDEX('     2022    '!$A$1:$AC$1563,MATCH($D86,'     2022    '!$D$1:$D$1794,0),MATCH(M$1,'     2022    '!$A$1:$AC$1,0))</f>
        <v>87.219360205047124</v>
      </c>
      <c r="N86" s="153" t="str">
        <f>INDEX('     2022    '!$A$1:$AC$1563,MATCH($D86,'     2022    '!$D$1:$D$1794,0),MATCH(N$1,'     2022    '!$A$1:$AC$1,0))</f>
        <v>30mm</v>
      </c>
      <c r="O86" s="154">
        <f>INDEX('     2022    '!$A$1:$AC$1563,MATCH($D86,'     2022    '!$D$1:$D$1794,0),MATCH(O$1,'     2022    '!$A$1:$AC$1,0))</f>
        <v>2</v>
      </c>
      <c r="P86" s="153">
        <f>INDEX('     2022    '!$A$1:$AC$1563,MATCH($D86,'     2022    '!$D$1:$D$1794,0),MATCH(P$1,'     2022    '!$A$1:$AC$1,0))</f>
        <v>27</v>
      </c>
      <c r="Q86" s="153" t="str">
        <f>INDEX('     2022    '!$A$1:$AC$1563,MATCH($D86,'     2022    '!$D$1:$D$1794,0),MATCH(Q$1,'     2022    '!$A$1:$AC$1,0))</f>
        <v>Yes</v>
      </c>
      <c r="R86" s="155">
        <f>INDEX('     2022    '!$A$1:$AC$1563,MATCH($D86,'     2022    '!$D$1:$D$1794,0),MATCH(R$1,'     2022    '!$A$1:$AC$1,0))</f>
        <v>14</v>
      </c>
      <c r="S86" s="155">
        <f>INDEX('     2022    '!$A$1:$AC$1563,MATCH($D86,'     2022    '!$D$1:$D$1794,0),MATCH(S$1,'     2022    '!$A$1:$AC$1,0))</f>
        <v>2.11</v>
      </c>
      <c r="T86" s="155">
        <f>INDEX('     2022    '!$A$1:$AC$1563,MATCH($D86,'     2022    '!$D$1:$D$1794,0),MATCH(T$1,'     2022    '!$A$1:$AC$1,0))</f>
        <v>0.3</v>
      </c>
      <c r="U86" s="154" t="str">
        <f>INDEX('     2022    '!$A$1:$AC$1563,MATCH($D86,'     2022    '!$D$1:$D$1794,0),MATCH(U$1,'     2022    '!$A$1:$AC$1,0))</f>
        <v>1.4G</v>
      </c>
      <c r="V86" s="153" t="str">
        <f>INDEX('     2022    '!$A$1:$AC$1563,MATCH($D86,'     2022    '!$D$1:$D$1794,0),MATCH(V$1,'     2022    '!$A$1:$AC$1,0))</f>
        <v>UN0336</v>
      </c>
      <c r="W86" s="153" t="str">
        <f>INDEX('     2022    '!$A$1:$AC$1563,MATCH($D86,'     2022    '!$D$1:$D$1794,0),MATCH(W$1,'     2022    '!$A$1:$AC$1,0))</f>
        <v>F4</v>
      </c>
      <c r="X86" s="151" t="str">
        <f>INDEX('     2022    '!$A$1:$AC$1563,MATCH($D86,'     2022    '!$D$1:$D$1794,0),MATCH(X$1,'     2022    '!$A$1:$AC$1,0))</f>
        <v/>
      </c>
      <c r="Y86" s="151" t="str">
        <f>INDEX('     2022    '!$A$1:$AC$1563,MATCH($D86,'     2022    '!$D$1:$D$1794,0),MATCH(Y$1,'     2022    '!$A$1:$AC$1,0))</f>
        <v/>
      </c>
      <c r="Z86" s="156">
        <f>INDEX('     2022    '!$A$1:$AC$1563,MATCH($D86,'     2022    '!$D$1:$D$1794,0),MATCH(Z$1,'     2022    '!$A$1:$AC$1,0))</f>
        <v>6.1800000000000001E-2</v>
      </c>
      <c r="AA86" s="153" t="str">
        <f>INDEX('     2022    '!$A$1:$AC$1563,MATCH($D86,'     2022    '!$D$1:$D$1794,0),MATCH(AA$1,'     2022    '!$A$1:$AC$1,0))</f>
        <v>2806-F4-000052</v>
      </c>
      <c r="AB86" s="153" t="str">
        <f>INDEX('     2022    '!$A$1:$AC$1563,MATCH($D86,'     2022    '!$D$1:$D$1794,0),MATCH(AB$1,'     2022    '!$A$1:$AC$1,0))</f>
        <v>GB/HSE-355690</v>
      </c>
      <c r="AC86" s="153" t="str">
        <f>INDEX('     2022    '!$A$1:$AC$1563,MATCH($D86,'     2022    '!$D$1:$D$1794,0),MATCH(AC$1,'     2022    '!$A$1:$AC$1,0))</f>
        <v>8/3/2027</v>
      </c>
    </row>
    <row r="87" spans="1:29" ht="15.75">
      <c r="A87" s="80">
        <f t="shared" si="2"/>
        <v>84</v>
      </c>
      <c r="B87" s="68" t="str">
        <f>INDEX('     2022    '!B$2:B$1794,MATCH(D87,'     2022    '!D$2:D$1794,0))</f>
        <v/>
      </c>
      <c r="C87" s="204" t="str">
        <f>INDEX('     2022    '!C$2:C$1794,MATCH(D87,'     2022    '!D$2:D$1794,0))</f>
        <v>Cake - 49s Fan</v>
      </c>
      <c r="D87" s="212" t="str">
        <f>INDEX('     2022    '!D:D,MATCH(A87,'     2022    '!AL:AL,0))</f>
        <v>CC0453</v>
      </c>
      <c r="E87" s="213" t="str">
        <f>INDEX('     2022    '!$A$1:$AC$1563,MATCH($D87,'     2022    '!$D$1:$D$1794,0),MATCH(E$1,'     2022    '!$A$1:$AC$1,0))</f>
        <v>49s FAN. Gold crackling palm crossette</v>
      </c>
      <c r="F87" s="206" t="str">
        <f>IFERROR(IF(LEFT(INDEX('     2022    '!AD$2:AD$1794,MATCH(D87,'     2022    '!D$2:D$1794,0)),4)="http",HYPERLINK(INDEX('     2022    '!AD$2:AD$1794,MATCH(D87,'     2022    '!D$2:D$1794,0)),"Video"),""),"")</f>
        <v>Video</v>
      </c>
      <c r="G87" s="207">
        <f>INDEX('     2022    '!$A$1:$AC$1563,MATCH($D87,'     2022    '!$D$1:$D$1794,0),MATCH(G$1,'     2022    '!$A$1:$AC$1,0))</f>
        <v>0</v>
      </c>
      <c r="H87" s="150"/>
      <c r="I87" s="152">
        <f>INDEX('     2022    '!$A$1:$AC$1563,MATCH($D87,'     2022    '!$D$1:$D$1794,0),MATCH(I$1,'     2022    '!$A$1:$AC$1,0))</f>
        <v>75.319999999999993</v>
      </c>
      <c r="J87" s="150"/>
      <c r="K87" s="151">
        <f t="shared" si="3"/>
        <v>44.758010473299045</v>
      </c>
      <c r="L87" s="152">
        <f>INDEX('     2022    '!$A$1:$AC$1563,MATCH($D87,'     2022    '!$D$1:$D$1794,0),MATCH(L$1,'     2022    '!$A$1:$AC$1,0))</f>
        <v>81.45957906140427</v>
      </c>
      <c r="M87" s="152">
        <f>INDEX('     2022    '!$A$1:$AC$1563,MATCH($D87,'     2022    '!$D$1:$D$1794,0),MATCH(M$1,'     2022    '!$A$1:$AC$1,0))</f>
        <v>89.51602094659809</v>
      </c>
      <c r="N87" s="153" t="str">
        <f>INDEX('     2022    '!$A$1:$AC$1563,MATCH($D87,'     2022    '!$D$1:$D$1794,0),MATCH(N$1,'     2022    '!$A$1:$AC$1,0))</f>
        <v>30mm</v>
      </c>
      <c r="O87" s="154">
        <f>INDEX('     2022    '!$A$1:$AC$1563,MATCH($D87,'     2022    '!$D$1:$D$1794,0),MATCH(O$1,'     2022    '!$A$1:$AC$1,0))</f>
        <v>2</v>
      </c>
      <c r="P87" s="153">
        <f>INDEX('     2022    '!$A$1:$AC$1563,MATCH($D87,'     2022    '!$D$1:$D$1794,0),MATCH(P$1,'     2022    '!$A$1:$AC$1,0))</f>
        <v>25</v>
      </c>
      <c r="Q87" s="153" t="str">
        <f>INDEX('     2022    '!$A$1:$AC$1563,MATCH($D87,'     2022    '!$D$1:$D$1794,0),MATCH(Q$1,'     2022    '!$A$1:$AC$1,0))</f>
        <v>No</v>
      </c>
      <c r="R87" s="155">
        <f>INDEX('     2022    '!$A$1:$AC$1563,MATCH($D87,'     2022    '!$D$1:$D$1794,0),MATCH(R$1,'     2022    '!$A$1:$AC$1,0))</f>
        <v>16</v>
      </c>
      <c r="S87" s="155">
        <f>INDEX('     2022    '!$A$1:$AC$1563,MATCH($D87,'     2022    '!$D$1:$D$1794,0),MATCH(S$1,'     2022    '!$A$1:$AC$1,0))</f>
        <v>2.2000000000000002</v>
      </c>
      <c r="T87" s="155">
        <f>INDEX('     2022    '!$A$1:$AC$1563,MATCH($D87,'     2022    '!$D$1:$D$1794,0),MATCH(T$1,'     2022    '!$A$1:$AC$1,0))</f>
        <v>0.3</v>
      </c>
      <c r="U87" s="154" t="str">
        <f>INDEX('     2022    '!$A$1:$AC$1563,MATCH($D87,'     2022    '!$D$1:$D$1794,0),MATCH(U$1,'     2022    '!$A$1:$AC$1,0))</f>
        <v>1.4G</v>
      </c>
      <c r="V87" s="153" t="str">
        <f>INDEX('     2022    '!$A$1:$AC$1563,MATCH($D87,'     2022    '!$D$1:$D$1794,0),MATCH(V$1,'     2022    '!$A$1:$AC$1,0))</f>
        <v>UN0336</v>
      </c>
      <c r="W87" s="153" t="str">
        <f>INDEX('     2022    '!$A$1:$AC$1563,MATCH($D87,'     2022    '!$D$1:$D$1794,0),MATCH(W$1,'     2022    '!$A$1:$AC$1,0))</f>
        <v>F4</v>
      </c>
      <c r="X87" s="151" t="str">
        <f>INDEX('     2022    '!$A$1:$AC$1563,MATCH($D87,'     2022    '!$D$1:$D$1794,0),MATCH(X$1,'     2022    '!$A$1:$AC$1,0))</f>
        <v/>
      </c>
      <c r="Y87" s="151" t="str">
        <f>INDEX('     2022    '!$A$1:$AC$1563,MATCH($D87,'     2022    '!$D$1:$D$1794,0),MATCH(Y$1,'     2022    '!$A$1:$AC$1,0))</f>
        <v/>
      </c>
      <c r="Z87" s="156">
        <f>INDEX('     2022    '!$A$1:$AC$1563,MATCH($D87,'     2022    '!$D$1:$D$1794,0),MATCH(Z$1,'     2022    '!$A$1:$AC$1,0))</f>
        <v>6.0499999999999998E-2</v>
      </c>
      <c r="AA87" s="153" t="str">
        <f>INDEX('     2022    '!$A$1:$AC$1563,MATCH($D87,'     2022    '!$D$1:$D$1794,0),MATCH(AA$1,'     2022    '!$A$1:$AC$1,0))</f>
        <v>1008-F4-69249674</v>
      </c>
      <c r="AB87" s="153" t="str">
        <f>INDEX('     2022    '!$A$1:$AC$1563,MATCH($D87,'     2022    '!$D$1:$D$1794,0),MATCH(AB$1,'     2022    '!$A$1:$AC$1,0))</f>
        <v>GB/HSE-345116</v>
      </c>
      <c r="AC87" s="153" t="str">
        <f>INDEX('     2022    '!$A$1:$AC$1563,MATCH($D87,'     2022    '!$D$1:$D$1794,0),MATCH(AC$1,'     2022    '!$A$1:$AC$1,0))</f>
        <v>10/9/2028</v>
      </c>
    </row>
    <row r="88" spans="1:29" ht="15.75">
      <c r="A88" s="80">
        <f t="shared" si="2"/>
        <v>85</v>
      </c>
      <c r="B88" s="68" t="str">
        <f>INDEX('     2022    '!B$2:B$1794,MATCH(D88,'     2022    '!D$2:D$1794,0))</f>
        <v/>
      </c>
      <c r="C88" s="204" t="str">
        <f>INDEX('     2022    '!C$2:C$1794,MATCH(D88,'     2022    '!D$2:D$1794,0))</f>
        <v>Cake - 49s Fan</v>
      </c>
      <c r="D88" s="212" t="str">
        <f>INDEX('     2022    '!D:D,MATCH(A88,'     2022    '!AL:AL,0))</f>
        <v>CC0967</v>
      </c>
      <c r="E88" s="213" t="str">
        <f>INDEX('     2022    '!$A$1:$AC$1563,MATCH($D88,'     2022    '!$D$1:$D$1794,0),MATCH(E$1,'     2022    '!$A$1:$AC$1,0))</f>
        <v>49s FAN. Red tail green strobe red fish, green tail red strobe green fish</v>
      </c>
      <c r="F88" s="206" t="str">
        <f>IFERROR(IF(LEFT(INDEX('     2022    '!AD$2:AD$1794,MATCH(D88,'     2022    '!D$2:D$1794,0)),4)="http",HYPERLINK(INDEX('     2022    '!AD$2:AD$1794,MATCH(D88,'     2022    '!D$2:D$1794,0)),"Video"),""),"")</f>
        <v>Video</v>
      </c>
      <c r="G88" s="207">
        <f>INDEX('     2022    '!$A$1:$AC$1563,MATCH($D88,'     2022    '!$D$1:$D$1794,0),MATCH(G$1,'     2022    '!$A$1:$AC$1,0))</f>
        <v>6</v>
      </c>
      <c r="H88" s="150"/>
      <c r="I88" s="152">
        <f>INDEX('     2022    '!$A$1:$AC$1563,MATCH($D88,'     2022    '!$D$1:$D$1794,0),MATCH(I$1,'     2022    '!$A$1:$AC$1,0))</f>
        <v>76.44</v>
      </c>
      <c r="J88" s="150"/>
      <c r="K88" s="151">
        <f t="shared" si="3"/>
        <v>43.824525080215331</v>
      </c>
      <c r="L88" s="152">
        <f>INDEX('     2022    '!$A$1:$AC$1563,MATCH($D88,'     2022    '!$D$1:$D$1794,0),MATCH(L$1,'     2022    '!$A$1:$AC$1,0))</f>
        <v>79.760635645991911</v>
      </c>
      <c r="M88" s="152">
        <f>INDEX('     2022    '!$A$1:$AC$1563,MATCH($D88,'     2022    '!$D$1:$D$1794,0),MATCH(M$1,'     2022    '!$A$1:$AC$1,0))</f>
        <v>87.649050160430662</v>
      </c>
      <c r="N88" s="153" t="str">
        <f>INDEX('     2022    '!$A$1:$AC$1563,MATCH($D88,'     2022    '!$D$1:$D$1794,0),MATCH(N$1,'     2022    '!$A$1:$AC$1,0))</f>
        <v>30mm</v>
      </c>
      <c r="O88" s="154">
        <f>INDEX('     2022    '!$A$1:$AC$1563,MATCH($D88,'     2022    '!$D$1:$D$1794,0),MATCH(O$1,'     2022    '!$A$1:$AC$1,0))</f>
        <v>2</v>
      </c>
      <c r="P88" s="153">
        <f>INDEX('     2022    '!$A$1:$AC$1563,MATCH($D88,'     2022    '!$D$1:$D$1794,0),MATCH(P$1,'     2022    '!$A$1:$AC$1,0))</f>
        <v>20</v>
      </c>
      <c r="Q88" s="153" t="str">
        <f>INDEX('     2022    '!$A$1:$AC$1563,MATCH($D88,'     2022    '!$D$1:$D$1794,0),MATCH(Q$1,'     2022    '!$A$1:$AC$1,0))</f>
        <v>Yes</v>
      </c>
      <c r="R88" s="155">
        <f>INDEX('     2022    '!$A$1:$AC$1563,MATCH($D88,'     2022    '!$D$1:$D$1794,0),MATCH(R$1,'     2022    '!$A$1:$AC$1,0))</f>
        <v>12</v>
      </c>
      <c r="S88" s="155">
        <f>INDEX('     2022    '!$A$1:$AC$1563,MATCH($D88,'     2022    '!$D$1:$D$1794,0),MATCH(S$1,'     2022    '!$A$1:$AC$1,0))</f>
        <v>2</v>
      </c>
      <c r="T88" s="155">
        <f>INDEX('     2022    '!$A$1:$AC$1563,MATCH($D88,'     2022    '!$D$1:$D$1794,0),MATCH(T$1,'     2022    '!$A$1:$AC$1,0))</f>
        <v>0.3</v>
      </c>
      <c r="U88" s="154" t="str">
        <f>INDEX('     2022    '!$A$1:$AC$1563,MATCH($D88,'     2022    '!$D$1:$D$1794,0),MATCH(U$1,'     2022    '!$A$1:$AC$1,0))</f>
        <v>1.4G</v>
      </c>
      <c r="V88" s="153" t="str">
        <f>INDEX('     2022    '!$A$1:$AC$1563,MATCH($D88,'     2022    '!$D$1:$D$1794,0),MATCH(V$1,'     2022    '!$A$1:$AC$1,0))</f>
        <v>UN0336</v>
      </c>
      <c r="W88" s="153" t="str">
        <f>INDEX('     2022    '!$A$1:$AC$1563,MATCH($D88,'     2022    '!$D$1:$D$1794,0),MATCH(W$1,'     2022    '!$A$1:$AC$1,0))</f>
        <v>F4</v>
      </c>
      <c r="X88" s="151" t="str">
        <f>INDEX('     2022    '!$A$1:$AC$1563,MATCH($D88,'     2022    '!$D$1:$D$1794,0),MATCH(X$1,'     2022    '!$A$1:$AC$1,0))</f>
        <v/>
      </c>
      <c r="Y88" s="151" t="str">
        <f>INDEX('     2022    '!$A$1:$AC$1563,MATCH($D88,'     2022    '!$D$1:$D$1794,0),MATCH(Y$1,'     2022    '!$A$1:$AC$1,0))</f>
        <v/>
      </c>
      <c r="Z88" s="156">
        <f>INDEX('     2022    '!$A$1:$AC$1563,MATCH($D88,'     2022    '!$D$1:$D$1794,0),MATCH(Z$1,'     2022    '!$A$1:$AC$1,0))</f>
        <v>6.0699999999999997E-2</v>
      </c>
      <c r="AA88" s="153" t="str">
        <f>INDEX('     2022    '!$A$1:$AC$1563,MATCH($D88,'     2022    '!$D$1:$D$1794,0),MATCH(AA$1,'     2022    '!$A$1:$AC$1,0))</f>
        <v>2806-F4-000052</v>
      </c>
      <c r="AB88" s="153" t="str">
        <f>INDEX('     2022    '!$A$1:$AC$1563,MATCH($D88,'     2022    '!$D$1:$D$1794,0),MATCH(AB$1,'     2022    '!$A$1:$AC$1,0))</f>
        <v>GB/HSE-355660</v>
      </c>
      <c r="AC88" s="153" t="str">
        <f>INDEX('     2022    '!$A$1:$AC$1563,MATCH($D88,'     2022    '!$D$1:$D$1794,0),MATCH(AC$1,'     2022    '!$A$1:$AC$1,0))</f>
        <v>8/3/2027</v>
      </c>
    </row>
    <row r="89" spans="1:29" ht="15.75">
      <c r="A89" s="80">
        <f t="shared" si="2"/>
        <v>86</v>
      </c>
      <c r="B89" s="68" t="str">
        <f>INDEX('     2022    '!B$2:B$1794,MATCH(D89,'     2022    '!D$2:D$1794,0))</f>
        <v/>
      </c>
      <c r="C89" s="204" t="str">
        <f>INDEX('     2022    '!C$2:C$1794,MATCH(D89,'     2022    '!D$2:D$1794,0))</f>
        <v>Cake - 49s Fan</v>
      </c>
      <c r="D89" s="212" t="str">
        <f>INDEX('     2022    '!D:D,MATCH(A89,'     2022    '!AL:AL,0))</f>
        <v>CC1374</v>
      </c>
      <c r="E89" s="213" t="str">
        <f>INDEX('     2022    '!$A$1:$AC$1563,MATCH($D89,'     2022    '!$D$1:$D$1794,0),MATCH(E$1,'     2022    '!$A$1:$AC$1,0))</f>
        <v>49s FAN. Whirlpool color tail.</v>
      </c>
      <c r="F89" s="206" t="str">
        <f>IFERROR(IF(LEFT(INDEX('     2022    '!AD$2:AD$1794,MATCH(D89,'     2022    '!D$2:D$1794,0)),4)="http",HYPERLINK(INDEX('     2022    '!AD$2:AD$1794,MATCH(D89,'     2022    '!D$2:D$1794,0)),"Video"),""),"")</f>
        <v>Video</v>
      </c>
      <c r="G89" s="207">
        <f>INDEX('     2022    '!$A$1:$AC$1563,MATCH($D89,'     2022    '!$D$1:$D$1794,0),MATCH(G$1,'     2022    '!$A$1:$AC$1,0))</f>
        <v>5</v>
      </c>
      <c r="H89" s="150"/>
      <c r="I89" s="152">
        <f>INDEX('     2022    '!$A$1:$AC$1563,MATCH($D89,'     2022    '!$D$1:$D$1794,0),MATCH(I$1,'     2022    '!$A$1:$AC$1,0))</f>
        <v>85.93</v>
      </c>
      <c r="J89" s="150"/>
      <c r="K89" s="151">
        <f t="shared" si="3"/>
        <v>49.948300476267264</v>
      </c>
      <c r="L89" s="152">
        <f>INDEX('     2022    '!$A$1:$AC$1563,MATCH($D89,'     2022    '!$D$1:$D$1794,0),MATCH(L$1,'     2022    '!$A$1:$AC$1,0))</f>
        <v>90.905906866806419</v>
      </c>
      <c r="M89" s="152">
        <f>INDEX('     2022    '!$A$1:$AC$1563,MATCH($D89,'     2022    '!$D$1:$D$1794,0),MATCH(M$1,'     2022    '!$A$1:$AC$1,0))</f>
        <v>99.896600952534527</v>
      </c>
      <c r="N89" s="153" t="str">
        <f>INDEX('     2022    '!$A$1:$AC$1563,MATCH($D89,'     2022    '!$D$1:$D$1794,0),MATCH(N$1,'     2022    '!$A$1:$AC$1,0))</f>
        <v>30mm</v>
      </c>
      <c r="O89" s="154">
        <f>INDEX('     2022    '!$A$1:$AC$1563,MATCH($D89,'     2022    '!$D$1:$D$1794,0),MATCH(O$1,'     2022    '!$A$1:$AC$1,0))</f>
        <v>2</v>
      </c>
      <c r="P89" s="153">
        <f>INDEX('     2022    '!$A$1:$AC$1563,MATCH($D89,'     2022    '!$D$1:$D$1794,0),MATCH(P$1,'     2022    '!$A$1:$AC$1,0))</f>
        <v>20</v>
      </c>
      <c r="Q89" s="153" t="str">
        <f>INDEX('     2022    '!$A$1:$AC$1563,MATCH($D89,'     2022    '!$D$1:$D$1794,0),MATCH(Q$1,'     2022    '!$A$1:$AC$1,0))</f>
        <v>Yes</v>
      </c>
      <c r="R89" s="155">
        <f>INDEX('     2022    '!$A$1:$AC$1563,MATCH($D89,'     2022    '!$D$1:$D$1794,0),MATCH(R$1,'     2022    '!$A$1:$AC$1,0))</f>
        <v>15.5</v>
      </c>
      <c r="S89" s="155">
        <f>INDEX('     2022    '!$A$1:$AC$1563,MATCH($D89,'     2022    '!$D$1:$D$1794,0),MATCH(S$1,'     2022    '!$A$1:$AC$1,0))</f>
        <v>1.6</v>
      </c>
      <c r="T89" s="155">
        <f>INDEX('     2022    '!$A$1:$AC$1563,MATCH($D89,'     2022    '!$D$1:$D$1794,0),MATCH(T$1,'     2022    '!$A$1:$AC$1,0))</f>
        <v>0.3</v>
      </c>
      <c r="U89" s="154" t="str">
        <f>INDEX('     2022    '!$A$1:$AC$1563,MATCH($D89,'     2022    '!$D$1:$D$1794,0),MATCH(U$1,'     2022    '!$A$1:$AC$1,0))</f>
        <v>1.4G</v>
      </c>
      <c r="V89" s="153" t="str">
        <f>INDEX('     2022    '!$A$1:$AC$1563,MATCH($D89,'     2022    '!$D$1:$D$1794,0),MATCH(V$1,'     2022    '!$A$1:$AC$1,0))</f>
        <v>UN0336</v>
      </c>
      <c r="W89" s="153" t="str">
        <f>INDEX('     2022    '!$A$1:$AC$1563,MATCH($D89,'     2022    '!$D$1:$D$1794,0),MATCH(W$1,'     2022    '!$A$1:$AC$1,0))</f>
        <v>F4</v>
      </c>
      <c r="X89" s="151" t="str">
        <f>INDEX('     2022    '!$A$1:$AC$1563,MATCH($D89,'     2022    '!$D$1:$D$1794,0),MATCH(X$1,'     2022    '!$A$1:$AC$1,0))</f>
        <v/>
      </c>
      <c r="Y89" s="151" t="str">
        <f>INDEX('     2022    '!$A$1:$AC$1563,MATCH($D89,'     2022    '!$D$1:$D$1794,0),MATCH(Y$1,'     2022    '!$A$1:$AC$1,0))</f>
        <v/>
      </c>
      <c r="Z89" s="156">
        <f>INDEX('     2022    '!$A$1:$AC$1563,MATCH($D89,'     2022    '!$D$1:$D$1794,0),MATCH(Z$1,'     2022    '!$A$1:$AC$1,0))</f>
        <v>6.7699999999999996E-2</v>
      </c>
      <c r="AA89" s="153" t="str">
        <f>INDEX('     2022    '!$A$1:$AC$1563,MATCH($D89,'     2022    '!$D$1:$D$1794,0),MATCH(AA$1,'     2022    '!$A$1:$AC$1,0))</f>
        <v>2806-F4-000623</v>
      </c>
      <c r="AB89" s="153" t="str">
        <f>INDEX('     2022    '!$A$1:$AC$1563,MATCH($D89,'     2022    '!$D$1:$D$1794,0),MATCH(AB$1,'     2022    '!$A$1:$AC$1,0))</f>
        <v>GB/HSE-360452</v>
      </c>
      <c r="AC89" s="153" t="str">
        <f>INDEX('     2022    '!$A$1:$AC$1563,MATCH($D89,'     2022    '!$D$1:$D$1794,0),MATCH(AC$1,'     2022    '!$A$1:$AC$1,0))</f>
        <v>6/8/2029</v>
      </c>
    </row>
    <row r="90" spans="1:29" ht="15.75">
      <c r="A90" s="80">
        <f t="shared" si="2"/>
        <v>87</v>
      </c>
      <c r="B90" s="68" t="str">
        <f>INDEX('     2022    '!B$2:B$1794,MATCH(D90,'     2022    '!D$2:D$1794,0))</f>
        <v/>
      </c>
      <c r="C90" s="204" t="str">
        <f>INDEX('     2022    '!C$2:C$1794,MATCH(D90,'     2022    '!D$2:D$1794,0))</f>
        <v>Cake - 49s Fan</v>
      </c>
      <c r="D90" s="212" t="str">
        <f>INDEX('     2022    '!D:D,MATCH(A90,'     2022    '!AL:AL,0))</f>
        <v>CC0194</v>
      </c>
      <c r="E90" s="213" t="str">
        <f>INDEX('     2022    '!$A$1:$AC$1563,MATCH($D90,'     2022    '!$D$1:$D$1794,0),MATCH(E$1,'     2022    '!$A$1:$AC$1,0))</f>
        <v>49s Z. Green blink purple coconut</v>
      </c>
      <c r="F90" s="206" t="str">
        <f>IFERROR(IF(LEFT(INDEX('     2022    '!AD$2:AD$1794,MATCH(D90,'     2022    '!D$2:D$1794,0)),4)="http",HYPERLINK(INDEX('     2022    '!AD$2:AD$1794,MATCH(D90,'     2022    '!D$2:D$1794,0)),"Video"),""),"")</f>
        <v>Video</v>
      </c>
      <c r="G90" s="207">
        <f>INDEX('     2022    '!$A$1:$AC$1563,MATCH($D90,'     2022    '!$D$1:$D$1794,0),MATCH(G$1,'     2022    '!$A$1:$AC$1,0))</f>
        <v>16</v>
      </c>
      <c r="H90" s="150"/>
      <c r="I90" s="152">
        <f>INDEX('     2022    '!$A$1:$AC$1563,MATCH($D90,'     2022    '!$D$1:$D$1794,0),MATCH(I$1,'     2022    '!$A$1:$AC$1,0))</f>
        <v>68.97</v>
      </c>
      <c r="J90" s="150"/>
      <c r="K90" s="151">
        <f t="shared" si="3"/>
        <v>38.974950081761804</v>
      </c>
      <c r="L90" s="152">
        <f>INDEX('     2022    '!$A$1:$AC$1563,MATCH($D90,'     2022    '!$D$1:$D$1794,0),MATCH(L$1,'     2022    '!$A$1:$AC$1,0))</f>
        <v>70.934409148806481</v>
      </c>
      <c r="M90" s="152">
        <f>INDEX('     2022    '!$A$1:$AC$1563,MATCH($D90,'     2022    '!$D$1:$D$1794,0),MATCH(M$1,'     2022    '!$A$1:$AC$1,0))</f>
        <v>77.949900163523608</v>
      </c>
      <c r="N90" s="153" t="str">
        <f>INDEX('     2022    '!$A$1:$AC$1563,MATCH($D90,'     2022    '!$D$1:$D$1794,0),MATCH(N$1,'     2022    '!$A$1:$AC$1,0))</f>
        <v>30mm</v>
      </c>
      <c r="O90" s="154">
        <f>INDEX('     2022    '!$A$1:$AC$1563,MATCH($D90,'     2022    '!$D$1:$D$1794,0),MATCH(O$1,'     2022    '!$A$1:$AC$1,0))</f>
        <v>2</v>
      </c>
      <c r="P90" s="153">
        <f>INDEX('     2022    '!$A$1:$AC$1563,MATCH($D90,'     2022    '!$D$1:$D$1794,0),MATCH(P$1,'     2022    '!$A$1:$AC$1,0))</f>
        <v>21</v>
      </c>
      <c r="Q90" s="153" t="str">
        <f>INDEX('     2022    '!$A$1:$AC$1563,MATCH($D90,'     2022    '!$D$1:$D$1794,0),MATCH(Q$1,'     2022    '!$A$1:$AC$1,0))</f>
        <v>No</v>
      </c>
      <c r="R90" s="155">
        <f>INDEX('     2022    '!$A$1:$AC$1563,MATCH($D90,'     2022    '!$D$1:$D$1794,0),MATCH(R$1,'     2022    '!$A$1:$AC$1,0))</f>
        <v>16</v>
      </c>
      <c r="S90" s="155">
        <f>INDEX('     2022    '!$A$1:$AC$1563,MATCH($D90,'     2022    '!$D$1:$D$1794,0),MATCH(S$1,'     2022    '!$A$1:$AC$1,0))</f>
        <v>2.2000000000000002</v>
      </c>
      <c r="T90" s="155">
        <f>INDEX('     2022    '!$A$1:$AC$1563,MATCH($D90,'     2022    '!$D$1:$D$1794,0),MATCH(T$1,'     2022    '!$A$1:$AC$1,0))</f>
        <v>0.3</v>
      </c>
      <c r="U90" s="154" t="str">
        <f>INDEX('     2022    '!$A$1:$AC$1563,MATCH($D90,'     2022    '!$D$1:$D$1794,0),MATCH(U$1,'     2022    '!$A$1:$AC$1,0))</f>
        <v>1.4G</v>
      </c>
      <c r="V90" s="153" t="str">
        <f>INDEX('     2022    '!$A$1:$AC$1563,MATCH($D90,'     2022    '!$D$1:$D$1794,0),MATCH(V$1,'     2022    '!$A$1:$AC$1,0))</f>
        <v>UN0336</v>
      </c>
      <c r="W90" s="153" t="str">
        <f>INDEX('     2022    '!$A$1:$AC$1563,MATCH($D90,'     2022    '!$D$1:$D$1794,0),MATCH(W$1,'     2022    '!$A$1:$AC$1,0))</f>
        <v>F4</v>
      </c>
      <c r="X90" s="151" t="str">
        <f>INDEX('     2022    '!$A$1:$AC$1563,MATCH($D90,'     2022    '!$D$1:$D$1794,0),MATCH(X$1,'     2022    '!$A$1:$AC$1,0))</f>
        <v/>
      </c>
      <c r="Y90" s="151" t="str">
        <f>INDEX('     2022    '!$A$1:$AC$1563,MATCH($D90,'     2022    '!$D$1:$D$1794,0),MATCH(Y$1,'     2022    '!$A$1:$AC$1,0))</f>
        <v/>
      </c>
      <c r="Z90" s="156">
        <f>INDEX('     2022    '!$A$1:$AC$1563,MATCH($D90,'     2022    '!$D$1:$D$1794,0),MATCH(Z$1,'     2022    '!$A$1:$AC$1,0))</f>
        <v>6.0499999999999998E-2</v>
      </c>
      <c r="AA90" s="153" t="str">
        <f>INDEX('     2022    '!$A$1:$AC$1563,MATCH($D90,'     2022    '!$D$1:$D$1794,0),MATCH(AA$1,'     2022    '!$A$1:$AC$1,0))</f>
        <v>1008-F4-69249674</v>
      </c>
      <c r="AB90" s="153" t="str">
        <f>INDEX('     2022    '!$A$1:$AC$1563,MATCH($D90,'     2022    '!$D$1:$D$1794,0),MATCH(AB$1,'     2022    '!$A$1:$AC$1,0))</f>
        <v>GB/HSE-303696</v>
      </c>
      <c r="AC90" s="153" t="str">
        <f>INDEX('     2022    '!$A$1:$AC$1563,MATCH($D90,'     2022    '!$D$1:$D$1794,0),MATCH(AC$1,'     2022    '!$A$1:$AC$1,0))</f>
        <v>11/24/2028</v>
      </c>
    </row>
    <row r="91" spans="1:29" ht="15.75">
      <c r="A91" s="80">
        <f t="shared" si="2"/>
        <v>88</v>
      </c>
      <c r="B91" s="68" t="str">
        <f>INDEX('     2022    '!B$2:B$1794,MATCH(D91,'     2022    '!D$2:D$1794,0))</f>
        <v/>
      </c>
      <c r="C91" s="204" t="str">
        <f>INDEX('     2022    '!C$2:C$1794,MATCH(D91,'     2022    '!D$2:D$1794,0))</f>
        <v>Cake - 49s Fan</v>
      </c>
      <c r="D91" s="212" t="str">
        <f>INDEX('     2022    '!D:D,MATCH(A91,'     2022    '!AL:AL,0))</f>
        <v>CC0196</v>
      </c>
      <c r="E91" s="213" t="str">
        <f>INDEX('     2022    '!$A$1:$AC$1563,MATCH($D91,'     2022    '!$D$1:$D$1794,0),MATCH(E$1,'     2022    '!$A$1:$AC$1,0))</f>
        <v>49s Z. Silver Whirling</v>
      </c>
      <c r="F91" s="206" t="str">
        <f>IFERROR(IF(LEFT(INDEX('     2022    '!AD$2:AD$1794,MATCH(D91,'     2022    '!D$2:D$1794,0)),4)="http",HYPERLINK(INDEX('     2022    '!AD$2:AD$1794,MATCH(D91,'     2022    '!D$2:D$1794,0)),"Video"),""),"")</f>
        <v>Video</v>
      </c>
      <c r="G91" s="207">
        <f>INDEX('     2022    '!$A$1:$AC$1563,MATCH($D91,'     2022    '!$D$1:$D$1794,0),MATCH(G$1,'     2022    '!$A$1:$AC$1,0))</f>
        <v>27</v>
      </c>
      <c r="H91" s="150"/>
      <c r="I91" s="152">
        <f>INDEX('     2022    '!$A$1:$AC$1563,MATCH($D91,'     2022    '!$D$1:$D$1794,0),MATCH(I$1,'     2022    '!$A$1:$AC$1,0))</f>
        <v>68.98</v>
      </c>
      <c r="J91" s="150"/>
      <c r="K91" s="151">
        <f t="shared" si="3"/>
        <v>37.954506285490787</v>
      </c>
      <c r="L91" s="152">
        <f>INDEX('     2022    '!$A$1:$AC$1563,MATCH($D91,'     2022    '!$D$1:$D$1794,0),MATCH(L$1,'     2022    '!$A$1:$AC$1,0))</f>
        <v>69.077201439593239</v>
      </c>
      <c r="M91" s="152">
        <f>INDEX('     2022    '!$A$1:$AC$1563,MATCH($D91,'     2022    '!$D$1:$D$1794,0),MATCH(M$1,'     2022    '!$A$1:$AC$1,0))</f>
        <v>75.909012570981574</v>
      </c>
      <c r="N91" s="153" t="str">
        <f>INDEX('     2022    '!$A$1:$AC$1563,MATCH($D91,'     2022    '!$D$1:$D$1794,0),MATCH(N$1,'     2022    '!$A$1:$AC$1,0))</f>
        <v>30mm</v>
      </c>
      <c r="O91" s="154">
        <f>INDEX('     2022    '!$A$1:$AC$1563,MATCH($D91,'     2022    '!$D$1:$D$1794,0),MATCH(O$1,'     2022    '!$A$1:$AC$1,0))</f>
        <v>2</v>
      </c>
      <c r="P91" s="153">
        <f>INDEX('     2022    '!$A$1:$AC$1563,MATCH($D91,'     2022    '!$D$1:$D$1794,0),MATCH(P$1,'     2022    '!$A$1:$AC$1,0))</f>
        <v>25</v>
      </c>
      <c r="Q91" s="153" t="str">
        <f>INDEX('     2022    '!$A$1:$AC$1563,MATCH($D91,'     2022    '!$D$1:$D$1794,0),MATCH(Q$1,'     2022    '!$A$1:$AC$1,0))</f>
        <v>Yes</v>
      </c>
      <c r="R91" s="155">
        <f>INDEX('     2022    '!$A$1:$AC$1563,MATCH($D91,'     2022    '!$D$1:$D$1794,0),MATCH(R$1,'     2022    '!$A$1:$AC$1,0))</f>
        <v>16</v>
      </c>
      <c r="S91" s="155">
        <f>INDEX('     2022    '!$A$1:$AC$1563,MATCH($D91,'     2022    '!$D$1:$D$1794,0),MATCH(S$1,'     2022    '!$A$1:$AC$1,0))</f>
        <v>2.2000000000000002</v>
      </c>
      <c r="T91" s="155">
        <f>INDEX('     2022    '!$A$1:$AC$1563,MATCH($D91,'     2022    '!$D$1:$D$1794,0),MATCH(T$1,'     2022    '!$A$1:$AC$1,0))</f>
        <v>0.3</v>
      </c>
      <c r="U91" s="154" t="str">
        <f>INDEX('     2022    '!$A$1:$AC$1563,MATCH($D91,'     2022    '!$D$1:$D$1794,0),MATCH(U$1,'     2022    '!$A$1:$AC$1,0))</f>
        <v>1.4G</v>
      </c>
      <c r="V91" s="153" t="str">
        <f>INDEX('     2022    '!$A$1:$AC$1563,MATCH($D91,'     2022    '!$D$1:$D$1794,0),MATCH(V$1,'     2022    '!$A$1:$AC$1,0))</f>
        <v>UN0336</v>
      </c>
      <c r="W91" s="153" t="str">
        <f>INDEX('     2022    '!$A$1:$AC$1563,MATCH($D91,'     2022    '!$D$1:$D$1794,0),MATCH(W$1,'     2022    '!$A$1:$AC$1,0))</f>
        <v>F4</v>
      </c>
      <c r="X91" s="151" t="str">
        <f>INDEX('     2022    '!$A$1:$AC$1563,MATCH($D91,'     2022    '!$D$1:$D$1794,0),MATCH(X$1,'     2022    '!$A$1:$AC$1,0))</f>
        <v/>
      </c>
      <c r="Y91" s="151" t="str">
        <f>INDEX('     2022    '!$A$1:$AC$1563,MATCH($D91,'     2022    '!$D$1:$D$1794,0),MATCH(Y$1,'     2022    '!$A$1:$AC$1,0))</f>
        <v/>
      </c>
      <c r="Z91" s="156">
        <f>INDEX('     2022    '!$A$1:$AC$1563,MATCH($D91,'     2022    '!$D$1:$D$1794,0),MATCH(Z$1,'     2022    '!$A$1:$AC$1,0))</f>
        <v>6.0499999999999998E-2</v>
      </c>
      <c r="AA91" s="153" t="str">
        <f>INDEX('     2022    '!$A$1:$AC$1563,MATCH($D91,'     2022    '!$D$1:$D$1794,0),MATCH(AA$1,'     2022    '!$A$1:$AC$1,0))</f>
        <v>1008-F4-69249672</v>
      </c>
      <c r="AB91" s="153" t="str">
        <f>INDEX('     2022    '!$A$1:$AC$1563,MATCH($D91,'     2022    '!$D$1:$D$1794,0),MATCH(AB$1,'     2022    '!$A$1:$AC$1,0))</f>
        <v>GB/HSE-303698</v>
      </c>
      <c r="AC91" s="153" t="str">
        <f>INDEX('     2022    '!$A$1:$AC$1563,MATCH($D91,'     2022    '!$D$1:$D$1794,0),MATCH(AC$1,'     2022    '!$A$1:$AC$1,0))</f>
        <v>11/24/2028</v>
      </c>
    </row>
    <row r="92" spans="1:29" ht="15.75">
      <c r="A92" s="80">
        <f t="shared" si="2"/>
        <v>89</v>
      </c>
      <c r="B92" s="68" t="str">
        <f>INDEX('     2022    '!B$2:B$1794,MATCH(D92,'     2022    '!D$2:D$1794,0))</f>
        <v/>
      </c>
      <c r="C92" s="204" t="str">
        <f>INDEX('     2022    '!C$2:C$1794,MATCH(D92,'     2022    '!D$2:D$1794,0))</f>
        <v>Cake - 49s Fan</v>
      </c>
      <c r="D92" s="212" t="str">
        <f>INDEX('     2022    '!D:D,MATCH(A92,'     2022    '!AL:AL,0))</f>
        <v>CC0930</v>
      </c>
      <c r="E92" s="213" t="str">
        <f>INDEX('     2022    '!$A$1:$AC$1563,MATCH($D92,'     2022    '!$D$1:$D$1794,0),MATCH(E$1,'     2022    '!$A$1:$AC$1,0))</f>
        <v>49s Z. White strobe waterfall with dark red dahlia.</v>
      </c>
      <c r="F92" s="206" t="str">
        <f>IFERROR(IF(LEFT(INDEX('     2022    '!AD$2:AD$1794,MATCH(D92,'     2022    '!D$2:D$1794,0)),4)="http",HYPERLINK(INDEX('     2022    '!AD$2:AD$1794,MATCH(D92,'     2022    '!D$2:D$1794,0)),"Video"),""),"")</f>
        <v>Video</v>
      </c>
      <c r="G92" s="207">
        <f>INDEX('     2022    '!$A$1:$AC$1563,MATCH($D92,'     2022    '!$D$1:$D$1794,0),MATCH(G$1,'     2022    '!$A$1:$AC$1,0))</f>
        <v>1</v>
      </c>
      <c r="H92" s="150"/>
      <c r="I92" s="152">
        <f>INDEX('     2022    '!$A$1:$AC$1563,MATCH($D92,'     2022    '!$D$1:$D$1794,0),MATCH(I$1,'     2022    '!$A$1:$AC$1,0))</f>
        <v>69.03</v>
      </c>
      <c r="J92" s="150"/>
      <c r="K92" s="151">
        <f t="shared" si="3"/>
        <v>40.282106818052618</v>
      </c>
      <c r="L92" s="152">
        <f>INDEX('     2022    '!$A$1:$AC$1563,MATCH($D92,'     2022    '!$D$1:$D$1794,0),MATCH(L$1,'     2022    '!$A$1:$AC$1,0))</f>
        <v>73.31343440885577</v>
      </c>
      <c r="M92" s="152">
        <f>INDEX('     2022    '!$A$1:$AC$1563,MATCH($D92,'     2022    '!$D$1:$D$1794,0),MATCH(M$1,'     2022    '!$A$1:$AC$1,0))</f>
        <v>80.564213636105237</v>
      </c>
      <c r="N92" s="153" t="str">
        <f>INDEX('     2022    '!$A$1:$AC$1563,MATCH($D92,'     2022    '!$D$1:$D$1794,0),MATCH(N$1,'     2022    '!$A$1:$AC$1,0))</f>
        <v>30mm</v>
      </c>
      <c r="O92" s="154">
        <f>INDEX('     2022    '!$A$1:$AC$1563,MATCH($D92,'     2022    '!$D$1:$D$1794,0),MATCH(O$1,'     2022    '!$A$1:$AC$1,0))</f>
        <v>2</v>
      </c>
      <c r="P92" s="153">
        <f>INDEX('     2022    '!$A$1:$AC$1563,MATCH($D92,'     2022    '!$D$1:$D$1794,0),MATCH(P$1,'     2022    '!$A$1:$AC$1,0))</f>
        <v>25</v>
      </c>
      <c r="Q92" s="153" t="str">
        <f>INDEX('     2022    '!$A$1:$AC$1563,MATCH($D92,'     2022    '!$D$1:$D$1794,0),MATCH(Q$1,'     2022    '!$A$1:$AC$1,0))</f>
        <v>Yes</v>
      </c>
      <c r="R92" s="155">
        <f>INDEX('     2022    '!$A$1:$AC$1563,MATCH($D92,'     2022    '!$D$1:$D$1794,0),MATCH(R$1,'     2022    '!$A$1:$AC$1,0))</f>
        <v>18</v>
      </c>
      <c r="S92" s="155">
        <f>INDEX('     2022    '!$A$1:$AC$1563,MATCH($D92,'     2022    '!$D$1:$D$1794,0),MATCH(S$1,'     2022    '!$A$1:$AC$1,0))</f>
        <v>6.03</v>
      </c>
      <c r="T92" s="155">
        <f>INDEX('     2022    '!$A$1:$AC$1563,MATCH($D92,'     2022    '!$D$1:$D$1794,0),MATCH(T$1,'     2022    '!$A$1:$AC$1,0))</f>
        <v>0.3</v>
      </c>
      <c r="U92" s="154" t="str">
        <f>INDEX('     2022    '!$A$1:$AC$1563,MATCH($D92,'     2022    '!$D$1:$D$1794,0),MATCH(U$1,'     2022    '!$A$1:$AC$1,0))</f>
        <v>1.4G</v>
      </c>
      <c r="V92" s="153" t="str">
        <f>INDEX('     2022    '!$A$1:$AC$1563,MATCH($D92,'     2022    '!$D$1:$D$1794,0),MATCH(V$1,'     2022    '!$A$1:$AC$1,0))</f>
        <v>UN0336</v>
      </c>
      <c r="W92" s="153" t="str">
        <f>INDEX('     2022    '!$A$1:$AC$1563,MATCH($D92,'     2022    '!$D$1:$D$1794,0),MATCH(W$1,'     2022    '!$A$1:$AC$1,0))</f>
        <v>F4</v>
      </c>
      <c r="X92" s="151" t="str">
        <f>INDEX('     2022    '!$A$1:$AC$1563,MATCH($D92,'     2022    '!$D$1:$D$1794,0),MATCH(X$1,'     2022    '!$A$1:$AC$1,0))</f>
        <v/>
      </c>
      <c r="Y92" s="151" t="str">
        <f>INDEX('     2022    '!$A$1:$AC$1563,MATCH($D92,'     2022    '!$D$1:$D$1794,0),MATCH(Y$1,'     2022    '!$A$1:$AC$1,0))</f>
        <v/>
      </c>
      <c r="Z92" s="156">
        <f>INDEX('     2022    '!$A$1:$AC$1563,MATCH($D92,'     2022    '!$D$1:$D$1794,0),MATCH(Z$1,'     2022    '!$A$1:$AC$1,0))</f>
        <v>5.7000000000000002E-2</v>
      </c>
      <c r="AA92" s="153" t="str">
        <f>INDEX('     2022    '!$A$1:$AC$1563,MATCH($D92,'     2022    '!$D$1:$D$1794,0),MATCH(AA$1,'     2022    '!$A$1:$AC$1,0))</f>
        <v>1008-F4-69249672</v>
      </c>
      <c r="AB92" s="153" t="str">
        <f>INDEX('     2022    '!$A$1:$AC$1563,MATCH($D92,'     2022    '!$D$1:$D$1794,0),MATCH(AB$1,'     2022    '!$A$1:$AC$1,0))</f>
        <v>GB/HSE-352827</v>
      </c>
      <c r="AC92" s="153" t="str">
        <f>INDEX('     2022    '!$A$1:$AC$1563,MATCH($D92,'     2022    '!$D$1:$D$1794,0),MATCH(AC$1,'     2022    '!$A$1:$AC$1,0))</f>
        <v>6/28/2026</v>
      </c>
    </row>
    <row r="93" spans="1:29" ht="15.75">
      <c r="A93" s="80">
        <f t="shared" si="2"/>
        <v>90</v>
      </c>
      <c r="B93" s="68" t="str">
        <f>INDEX('     2022    '!B$2:B$1794,MATCH(D93,'     2022    '!D$2:D$1794,0))</f>
        <v/>
      </c>
      <c r="C93" s="204" t="str">
        <f>INDEX('     2022    '!C$2:C$1794,MATCH(D93,'     2022    '!D$2:D$1794,0))</f>
        <v>Cake - 49s Fan</v>
      </c>
      <c r="D93" s="212" t="str">
        <f>INDEX('     2022    '!D:D,MATCH(A93,'     2022    '!AL:AL,0))</f>
        <v>CC0405</v>
      </c>
      <c r="E93" s="213" t="str">
        <f>INDEX('     2022    '!$A$1:$AC$1563,MATCH($D93,'     2022    '!$D$1:$D$1794,0),MATCH(E$1,'     2022    '!$A$1:$AC$1,0))</f>
        <v>49s Z. Falling leaves</v>
      </c>
      <c r="F93" s="206" t="str">
        <f>IFERROR(IF(LEFT(INDEX('     2022    '!AD$2:AD$1794,MATCH(D93,'     2022    '!D$2:D$1794,0)),4)="http",HYPERLINK(INDEX('     2022    '!AD$2:AD$1794,MATCH(D93,'     2022    '!D$2:D$1794,0)),"Video"),""),"")</f>
        <v>Video</v>
      </c>
      <c r="G93" s="207">
        <f>INDEX('     2022    '!$A$1:$AC$1563,MATCH($D93,'     2022    '!$D$1:$D$1794,0),MATCH(G$1,'     2022    '!$A$1:$AC$1,0))</f>
        <v>0</v>
      </c>
      <c r="H93" s="150"/>
      <c r="I93" s="152">
        <f>INDEX('     2022    '!$A$1:$AC$1563,MATCH($D93,'     2022    '!$D$1:$D$1794,0),MATCH(I$1,'     2022    '!$A$1:$AC$1,0))</f>
        <v>69.17</v>
      </c>
      <c r="J93" s="150"/>
      <c r="K93" s="151">
        <f t="shared" si="3"/>
        <v>38.838290808323706</v>
      </c>
      <c r="L93" s="152">
        <f>INDEX('     2022    '!$A$1:$AC$1563,MATCH($D93,'     2022    '!$D$1:$D$1794,0),MATCH(L$1,'     2022    '!$A$1:$AC$1,0))</f>
        <v>70.685689271149144</v>
      </c>
      <c r="M93" s="152">
        <f>INDEX('     2022    '!$A$1:$AC$1563,MATCH($D93,'     2022    '!$D$1:$D$1794,0),MATCH(M$1,'     2022    '!$A$1:$AC$1,0))</f>
        <v>77.676581616647411</v>
      </c>
      <c r="N93" s="153" t="str">
        <f>INDEX('     2022    '!$A$1:$AC$1563,MATCH($D93,'     2022    '!$D$1:$D$1794,0),MATCH(N$1,'     2022    '!$A$1:$AC$1,0))</f>
        <v>30mm</v>
      </c>
      <c r="O93" s="154">
        <f>INDEX('     2022    '!$A$1:$AC$1563,MATCH($D93,'     2022    '!$D$1:$D$1794,0),MATCH(O$1,'     2022    '!$A$1:$AC$1,0))</f>
        <v>2</v>
      </c>
      <c r="P93" s="153">
        <f>INDEX('     2022    '!$A$1:$AC$1563,MATCH($D93,'     2022    '!$D$1:$D$1794,0),MATCH(P$1,'     2022    '!$A$1:$AC$1,0))</f>
        <v>32</v>
      </c>
      <c r="Q93" s="153" t="str">
        <f>INDEX('     2022    '!$A$1:$AC$1563,MATCH($D93,'     2022    '!$D$1:$D$1794,0),MATCH(Q$1,'     2022    '!$A$1:$AC$1,0))</f>
        <v>Yes</v>
      </c>
      <c r="R93" s="155">
        <f>INDEX('     2022    '!$A$1:$AC$1563,MATCH($D93,'     2022    '!$D$1:$D$1794,0),MATCH(R$1,'     2022    '!$A$1:$AC$1,0))</f>
        <v>16</v>
      </c>
      <c r="S93" s="155">
        <f>INDEX('     2022    '!$A$1:$AC$1563,MATCH($D93,'     2022    '!$D$1:$D$1794,0),MATCH(S$1,'     2022    '!$A$1:$AC$1,0))</f>
        <v>2.2000000000000002</v>
      </c>
      <c r="T93" s="155">
        <f>INDEX('     2022    '!$A$1:$AC$1563,MATCH($D93,'     2022    '!$D$1:$D$1794,0),MATCH(T$1,'     2022    '!$A$1:$AC$1,0))</f>
        <v>0.3</v>
      </c>
      <c r="U93" s="154" t="str">
        <f>INDEX('     2022    '!$A$1:$AC$1563,MATCH($D93,'     2022    '!$D$1:$D$1794,0),MATCH(U$1,'     2022    '!$A$1:$AC$1,0))</f>
        <v>1.4G</v>
      </c>
      <c r="V93" s="153" t="str">
        <f>INDEX('     2022    '!$A$1:$AC$1563,MATCH($D93,'     2022    '!$D$1:$D$1794,0),MATCH(V$1,'     2022    '!$A$1:$AC$1,0))</f>
        <v>UN0336</v>
      </c>
      <c r="W93" s="153" t="str">
        <f>INDEX('     2022    '!$A$1:$AC$1563,MATCH($D93,'     2022    '!$D$1:$D$1794,0),MATCH(W$1,'     2022    '!$A$1:$AC$1,0))</f>
        <v>F4</v>
      </c>
      <c r="X93" s="151" t="str">
        <f>INDEX('     2022    '!$A$1:$AC$1563,MATCH($D93,'     2022    '!$D$1:$D$1794,0),MATCH(X$1,'     2022    '!$A$1:$AC$1,0))</f>
        <v/>
      </c>
      <c r="Y93" s="151" t="str">
        <f>INDEX('     2022    '!$A$1:$AC$1563,MATCH($D93,'     2022    '!$D$1:$D$1794,0),MATCH(Y$1,'     2022    '!$A$1:$AC$1,0))</f>
        <v/>
      </c>
      <c r="Z93" s="156">
        <f>INDEX('     2022    '!$A$1:$AC$1563,MATCH($D93,'     2022    '!$D$1:$D$1794,0),MATCH(Z$1,'     2022    '!$A$1:$AC$1,0))</f>
        <v>6.0499999999999998E-2</v>
      </c>
      <c r="AA93" s="153" t="str">
        <f>INDEX('     2022    '!$A$1:$AC$1563,MATCH($D93,'     2022    '!$D$1:$D$1794,0),MATCH(AA$1,'     2022    '!$A$1:$AC$1,0))</f>
        <v>1008-F4-69249672</v>
      </c>
      <c r="AB93" s="153" t="str">
        <f>INDEX('     2022    '!$A$1:$AC$1563,MATCH($D93,'     2022    '!$D$1:$D$1794,0),MATCH(AB$1,'     2022    '!$A$1:$AC$1,0))</f>
        <v>GB/HSE-337965</v>
      </c>
      <c r="AC93" s="153" t="str">
        <f>INDEX('     2022    '!$A$1:$AC$1563,MATCH($D93,'     2022    '!$D$1:$D$1794,0),MATCH(AC$1,'     2022    '!$A$1:$AC$1,0))</f>
        <v>11/1/2026</v>
      </c>
    </row>
    <row r="94" spans="1:29" ht="15.75">
      <c r="A94" s="80">
        <f t="shared" si="2"/>
        <v>91</v>
      </c>
      <c r="B94" s="68" t="str">
        <f>INDEX('     2022    '!B$2:B$1794,MATCH(D94,'     2022    '!D$2:D$1794,0))</f>
        <v/>
      </c>
      <c r="C94" s="204" t="str">
        <f>INDEX('     2022    '!C$2:C$1794,MATCH(D94,'     2022    '!D$2:D$1794,0))</f>
        <v>Cake - 49s Fan</v>
      </c>
      <c r="D94" s="212" t="str">
        <f>INDEX('     2022    '!D:D,MATCH(A94,'     2022    '!AL:AL,0))</f>
        <v>CC0893</v>
      </c>
      <c r="E94" s="213" t="str">
        <f>INDEX('     2022    '!$A$1:$AC$1563,MATCH($D94,'     2022    '!$D$1:$D$1794,0),MATCH(E$1,'     2022    '!$A$1:$AC$1,0))</f>
        <v>49s Z. Blue tail spit blue pistil with silver fish.</v>
      </c>
      <c r="F94" s="206" t="str">
        <f>IFERROR(IF(LEFT(INDEX('     2022    '!AD$2:AD$1794,MATCH(D94,'     2022    '!D$2:D$1794,0)),4)="http",HYPERLINK(INDEX('     2022    '!AD$2:AD$1794,MATCH(D94,'     2022    '!D$2:D$1794,0)),"Video"),""),"")</f>
        <v>Video</v>
      </c>
      <c r="G94" s="207">
        <f>INDEX('     2022    '!$A$1:$AC$1563,MATCH($D94,'     2022    '!$D$1:$D$1794,0),MATCH(G$1,'     2022    '!$A$1:$AC$1,0))</f>
        <v>12</v>
      </c>
      <c r="H94" s="150"/>
      <c r="I94" s="152">
        <f>INDEX('     2022    '!$A$1:$AC$1563,MATCH($D94,'     2022    '!$D$1:$D$1794,0),MATCH(I$1,'     2022    '!$A$1:$AC$1,0))</f>
        <v>71.319999999999993</v>
      </c>
      <c r="J94" s="150"/>
      <c r="K94" s="151">
        <f t="shared" si="3"/>
        <v>40.847396696590152</v>
      </c>
      <c r="L94" s="152">
        <f>INDEX('     2022    '!$A$1:$AC$1563,MATCH($D94,'     2022    '!$D$1:$D$1794,0),MATCH(L$1,'     2022    '!$A$1:$AC$1,0))</f>
        <v>74.342261987794075</v>
      </c>
      <c r="M94" s="152">
        <f>INDEX('     2022    '!$A$1:$AC$1563,MATCH($D94,'     2022    '!$D$1:$D$1794,0),MATCH(M$1,'     2022    '!$A$1:$AC$1,0))</f>
        <v>81.694793393180305</v>
      </c>
      <c r="N94" s="153" t="str">
        <f>INDEX('     2022    '!$A$1:$AC$1563,MATCH($D94,'     2022    '!$D$1:$D$1794,0),MATCH(N$1,'     2022    '!$A$1:$AC$1,0))</f>
        <v>30mm</v>
      </c>
      <c r="O94" s="154">
        <f>INDEX('     2022    '!$A$1:$AC$1563,MATCH($D94,'     2022    '!$D$1:$D$1794,0),MATCH(O$1,'     2022    '!$A$1:$AC$1,0))</f>
        <v>2</v>
      </c>
      <c r="P94" s="153">
        <f>INDEX('     2022    '!$A$1:$AC$1563,MATCH($D94,'     2022    '!$D$1:$D$1794,0),MATCH(P$1,'     2022    '!$A$1:$AC$1,0))</f>
        <v>35</v>
      </c>
      <c r="Q94" s="153" t="str">
        <f>INDEX('     2022    '!$A$1:$AC$1563,MATCH($D94,'     2022    '!$D$1:$D$1794,0),MATCH(Q$1,'     2022    '!$A$1:$AC$1,0))</f>
        <v>Yes</v>
      </c>
      <c r="R94" s="155">
        <f>INDEX('     2022    '!$A$1:$AC$1563,MATCH($D94,'     2022    '!$D$1:$D$1794,0),MATCH(R$1,'     2022    '!$A$1:$AC$1,0))</f>
        <v>16</v>
      </c>
      <c r="S94" s="155">
        <f>INDEX('     2022    '!$A$1:$AC$1563,MATCH($D94,'     2022    '!$D$1:$D$1794,0),MATCH(S$1,'     2022    '!$A$1:$AC$1,0))</f>
        <v>2.4</v>
      </c>
      <c r="T94" s="155">
        <f>INDEX('     2022    '!$A$1:$AC$1563,MATCH($D94,'     2022    '!$D$1:$D$1794,0),MATCH(T$1,'     2022    '!$A$1:$AC$1,0))</f>
        <v>0.3</v>
      </c>
      <c r="U94" s="154" t="str">
        <f>INDEX('     2022    '!$A$1:$AC$1563,MATCH($D94,'     2022    '!$D$1:$D$1794,0),MATCH(U$1,'     2022    '!$A$1:$AC$1,0))</f>
        <v>1.4G</v>
      </c>
      <c r="V94" s="153" t="str">
        <f>INDEX('     2022    '!$A$1:$AC$1563,MATCH($D94,'     2022    '!$D$1:$D$1794,0),MATCH(V$1,'     2022    '!$A$1:$AC$1,0))</f>
        <v>UN0336</v>
      </c>
      <c r="W94" s="153" t="str">
        <f>INDEX('     2022    '!$A$1:$AC$1563,MATCH($D94,'     2022    '!$D$1:$D$1794,0),MATCH(W$1,'     2022    '!$A$1:$AC$1,0))</f>
        <v>F4</v>
      </c>
      <c r="X94" s="151" t="str">
        <f>INDEX('     2022    '!$A$1:$AC$1563,MATCH($D94,'     2022    '!$D$1:$D$1794,0),MATCH(X$1,'     2022    '!$A$1:$AC$1,0))</f>
        <v/>
      </c>
      <c r="Y94" s="151" t="str">
        <f>INDEX('     2022    '!$A$1:$AC$1563,MATCH($D94,'     2022    '!$D$1:$D$1794,0),MATCH(Y$1,'     2022    '!$A$1:$AC$1,0))</f>
        <v/>
      </c>
      <c r="Z94" s="156">
        <f>INDEX('     2022    '!$A$1:$AC$1563,MATCH($D94,'     2022    '!$D$1:$D$1794,0),MATCH(Z$1,'     2022    '!$A$1:$AC$1,0))</f>
        <v>5.7599999999999998E-2</v>
      </c>
      <c r="AA94" s="153" t="str">
        <f>INDEX('     2022    '!$A$1:$AC$1563,MATCH($D94,'     2022    '!$D$1:$D$1794,0),MATCH(AA$1,'     2022    '!$A$1:$AC$1,0))</f>
        <v>1008-F4-69249672</v>
      </c>
      <c r="AB94" s="153" t="str">
        <f>INDEX('     2022    '!$A$1:$AC$1563,MATCH($D94,'     2022    '!$D$1:$D$1794,0),MATCH(AB$1,'     2022    '!$A$1:$AC$1,0))</f>
        <v>GB/HSE-352819</v>
      </c>
      <c r="AC94" s="153" t="str">
        <f>INDEX('     2022    '!$A$1:$AC$1563,MATCH($D94,'     2022    '!$D$1:$D$1794,0),MATCH(AC$1,'     2022    '!$A$1:$AC$1,0))</f>
        <v>6/28/2026</v>
      </c>
    </row>
    <row r="95" spans="1:29" ht="15.75">
      <c r="A95" s="80">
        <f t="shared" si="2"/>
        <v>92</v>
      </c>
      <c r="B95" s="68" t="str">
        <f>INDEX('     2022    '!B$2:B$1794,MATCH(D95,'     2022    '!D$2:D$1794,0))</f>
        <v/>
      </c>
      <c r="C95" s="204" t="str">
        <f>INDEX('     2022    '!C$2:C$1794,MATCH(D95,'     2022    '!D$2:D$1794,0))</f>
        <v>Cake - 49s Fan</v>
      </c>
      <c r="D95" s="212" t="str">
        <f>INDEX('     2022    '!D:D,MATCH(A95,'     2022    '!AL:AL,0))</f>
        <v>CC0943</v>
      </c>
      <c r="E95" s="213" t="str">
        <f>INDEX('     2022    '!$A$1:$AC$1563,MATCH($D95,'     2022    '!$D$1:$D$1794,0),MATCH(E$1,'     2022    '!$A$1:$AC$1,0))</f>
        <v>49s Z. Pastel colour crossette</v>
      </c>
      <c r="F95" s="206" t="str">
        <f>IFERROR(IF(LEFT(INDEX('     2022    '!AD$2:AD$1794,MATCH(D95,'     2022    '!D$2:D$1794,0)),4)="http",HYPERLINK(INDEX('     2022    '!AD$2:AD$1794,MATCH(D95,'     2022    '!D$2:D$1794,0)),"Video"),""),"")</f>
        <v>Video</v>
      </c>
      <c r="G95" s="207">
        <f>INDEX('     2022    '!$A$1:$AC$1563,MATCH($D95,'     2022    '!$D$1:$D$1794,0),MATCH(G$1,'     2022    '!$A$1:$AC$1,0))</f>
        <v>3</v>
      </c>
      <c r="H95" s="150"/>
      <c r="I95" s="152">
        <f>INDEX('     2022    '!$A$1:$AC$1563,MATCH($D95,'     2022    '!$D$1:$D$1794,0),MATCH(I$1,'     2022    '!$A$1:$AC$1,0))</f>
        <v>71.7</v>
      </c>
      <c r="J95" s="150"/>
      <c r="K95" s="151">
        <f t="shared" si="3"/>
        <v>42.383248727686933</v>
      </c>
      <c r="L95" s="152">
        <f>INDEX('     2022    '!$A$1:$AC$1563,MATCH($D95,'     2022    '!$D$1:$D$1794,0),MATCH(L$1,'     2022    '!$A$1:$AC$1,0))</f>
        <v>77.137512684390217</v>
      </c>
      <c r="M95" s="152">
        <f>INDEX('     2022    '!$A$1:$AC$1563,MATCH($D95,'     2022    '!$D$1:$D$1794,0),MATCH(M$1,'     2022    '!$A$1:$AC$1,0))</f>
        <v>84.766497455373866</v>
      </c>
      <c r="N95" s="153" t="str">
        <f>INDEX('     2022    '!$A$1:$AC$1563,MATCH($D95,'     2022    '!$D$1:$D$1794,0),MATCH(N$1,'     2022    '!$A$1:$AC$1,0))</f>
        <v>30mm</v>
      </c>
      <c r="O95" s="154">
        <f>INDEX('     2022    '!$A$1:$AC$1563,MATCH($D95,'     2022    '!$D$1:$D$1794,0),MATCH(O$1,'     2022    '!$A$1:$AC$1,0))</f>
        <v>2</v>
      </c>
      <c r="P95" s="153">
        <f>INDEX('     2022    '!$A$1:$AC$1563,MATCH($D95,'     2022    '!$D$1:$D$1794,0),MATCH(P$1,'     2022    '!$A$1:$AC$1,0))</f>
        <v>26</v>
      </c>
      <c r="Q95" s="153" t="str">
        <f>INDEX('     2022    '!$A$1:$AC$1563,MATCH($D95,'     2022    '!$D$1:$D$1794,0),MATCH(Q$1,'     2022    '!$A$1:$AC$1,0))</f>
        <v>Yes</v>
      </c>
      <c r="R95" s="155">
        <f>INDEX('     2022    '!$A$1:$AC$1563,MATCH($D95,'     2022    '!$D$1:$D$1794,0),MATCH(R$1,'     2022    '!$A$1:$AC$1,0))</f>
        <v>16</v>
      </c>
      <c r="S95" s="155">
        <f>INDEX('     2022    '!$A$1:$AC$1563,MATCH($D95,'     2022    '!$D$1:$D$1794,0),MATCH(S$1,'     2022    '!$A$1:$AC$1,0))</f>
        <v>2.2000000000000002</v>
      </c>
      <c r="T95" s="155">
        <f>INDEX('     2022    '!$A$1:$AC$1563,MATCH($D95,'     2022    '!$D$1:$D$1794,0),MATCH(T$1,'     2022    '!$A$1:$AC$1,0))</f>
        <v>0.3</v>
      </c>
      <c r="U95" s="154" t="str">
        <f>INDEX('     2022    '!$A$1:$AC$1563,MATCH($D95,'     2022    '!$D$1:$D$1794,0),MATCH(U$1,'     2022    '!$A$1:$AC$1,0))</f>
        <v>1.4G</v>
      </c>
      <c r="V95" s="153" t="str">
        <f>INDEX('     2022    '!$A$1:$AC$1563,MATCH($D95,'     2022    '!$D$1:$D$1794,0),MATCH(V$1,'     2022    '!$A$1:$AC$1,0))</f>
        <v>UN0336</v>
      </c>
      <c r="W95" s="153" t="str">
        <f>INDEX('     2022    '!$A$1:$AC$1563,MATCH($D95,'     2022    '!$D$1:$D$1794,0),MATCH(W$1,'     2022    '!$A$1:$AC$1,0))</f>
        <v>F4</v>
      </c>
      <c r="X95" s="151" t="str">
        <f>INDEX('     2022    '!$A$1:$AC$1563,MATCH($D95,'     2022    '!$D$1:$D$1794,0),MATCH(X$1,'     2022    '!$A$1:$AC$1,0))</f>
        <v/>
      </c>
      <c r="Y95" s="151" t="str">
        <f>INDEX('     2022    '!$A$1:$AC$1563,MATCH($D95,'     2022    '!$D$1:$D$1794,0),MATCH(Y$1,'     2022    '!$A$1:$AC$1,0))</f>
        <v/>
      </c>
      <c r="Z95" s="156">
        <f>INDEX('     2022    '!$A$1:$AC$1563,MATCH($D95,'     2022    '!$D$1:$D$1794,0),MATCH(Z$1,'     2022    '!$A$1:$AC$1,0))</f>
        <v>6.0499999999999998E-2</v>
      </c>
      <c r="AA95" s="153" t="str">
        <f>INDEX('     2022    '!$A$1:$AC$1563,MATCH($D95,'     2022    '!$D$1:$D$1794,0),MATCH(AA$1,'     2022    '!$A$1:$AC$1,0))</f>
        <v>1008-F4-69249674</v>
      </c>
      <c r="AB95" s="153" t="str">
        <f>INDEX('     2022    '!$A$1:$AC$1563,MATCH($D95,'     2022    '!$D$1:$D$1794,0),MATCH(AB$1,'     2022    '!$A$1:$AC$1,0))</f>
        <v>GB/HSE-352830</v>
      </c>
      <c r="AC95" s="153" t="str">
        <f>INDEX('     2022    '!$A$1:$AC$1563,MATCH($D95,'     2022    '!$D$1:$D$1794,0),MATCH(AC$1,'     2022    '!$A$1:$AC$1,0))</f>
        <v>6/28/2026</v>
      </c>
    </row>
    <row r="96" spans="1:29" ht="25.5">
      <c r="A96" s="80">
        <f t="shared" si="2"/>
        <v>93</v>
      </c>
      <c r="B96" s="68" t="str">
        <f>INDEX('     2022    '!B$2:B$1794,MATCH(D96,'     2022    '!D$2:D$1794,0))</f>
        <v/>
      </c>
      <c r="C96" s="204" t="str">
        <f>INDEX('     2022    '!C$2:C$1794,MATCH(D96,'     2022    '!D$2:D$1794,0))</f>
        <v>Cake - 49s Fan</v>
      </c>
      <c r="D96" s="212" t="str">
        <f>INDEX('     2022    '!D:D,MATCH(A96,'     2022    '!AL:AL,0))</f>
        <v>CC0770</v>
      </c>
      <c r="E96" s="213" t="str">
        <f>INDEX('     2022    '!$A$1:$AC$1563,MATCH($D96,'     2022    '!$D$1:$D$1794,0),MATCH(E$1,'     2022    '!$A$1:$AC$1,0))</f>
        <v>49s Z. Red tail to red strobe horsetail, green tail to green strobe horsetail, blue tail to white strobe horsetail.</v>
      </c>
      <c r="F96" s="206" t="str">
        <f>IFERROR(IF(LEFT(INDEX('     2022    '!AD$2:AD$1794,MATCH(D96,'     2022    '!D$2:D$1794,0)),4)="http",HYPERLINK(INDEX('     2022    '!AD$2:AD$1794,MATCH(D96,'     2022    '!D$2:D$1794,0)),"Video"),""),"")</f>
        <v>Video</v>
      </c>
      <c r="G96" s="207">
        <f>INDEX('     2022    '!$A$1:$AC$1563,MATCH($D96,'     2022    '!$D$1:$D$1794,0),MATCH(G$1,'     2022    '!$A$1:$AC$1,0))</f>
        <v>0</v>
      </c>
      <c r="H96" s="150"/>
      <c r="I96" s="152">
        <f>INDEX('     2022    '!$A$1:$AC$1563,MATCH($D96,'     2022    '!$D$1:$D$1794,0),MATCH(I$1,'     2022    '!$A$1:$AC$1,0))</f>
        <v>74.739999999999995</v>
      </c>
      <c r="J96" s="150"/>
      <c r="K96" s="151">
        <f t="shared" si="3"/>
        <v>42.464033498851279</v>
      </c>
      <c r="L96" s="152">
        <f>INDEX('     2022    '!$A$1:$AC$1563,MATCH($D96,'     2022    '!$D$1:$D$1794,0),MATCH(L$1,'     2022    '!$A$1:$AC$1,0))</f>
        <v>77.284540967909336</v>
      </c>
      <c r="M96" s="152">
        <f>INDEX('     2022    '!$A$1:$AC$1563,MATCH($D96,'     2022    '!$D$1:$D$1794,0),MATCH(M$1,'     2022    '!$A$1:$AC$1,0))</f>
        <v>84.928066997702558</v>
      </c>
      <c r="N96" s="153" t="str">
        <f>INDEX('     2022    '!$A$1:$AC$1563,MATCH($D96,'     2022    '!$D$1:$D$1794,0),MATCH(N$1,'     2022    '!$A$1:$AC$1,0))</f>
        <v>30mm</v>
      </c>
      <c r="O96" s="154">
        <f>INDEX('     2022    '!$A$1:$AC$1563,MATCH($D96,'     2022    '!$D$1:$D$1794,0),MATCH(O$1,'     2022    '!$A$1:$AC$1,0))</f>
        <v>2</v>
      </c>
      <c r="P96" s="153">
        <f>INDEX('     2022    '!$A$1:$AC$1563,MATCH($D96,'     2022    '!$D$1:$D$1794,0),MATCH(P$1,'     2022    '!$A$1:$AC$1,0))</f>
        <v>20</v>
      </c>
      <c r="Q96" s="153" t="str">
        <f>INDEX('     2022    '!$A$1:$AC$1563,MATCH($D96,'     2022    '!$D$1:$D$1794,0),MATCH(Q$1,'     2022    '!$A$1:$AC$1,0))</f>
        <v>Yes</v>
      </c>
      <c r="R96" s="155">
        <f>INDEX('     2022    '!$A$1:$AC$1563,MATCH($D96,'     2022    '!$D$1:$D$1794,0),MATCH(R$1,'     2022    '!$A$1:$AC$1,0))</f>
        <v>15</v>
      </c>
      <c r="S96" s="155">
        <f>INDEX('     2022    '!$A$1:$AC$1563,MATCH($D96,'     2022    '!$D$1:$D$1794,0),MATCH(S$1,'     2022    '!$A$1:$AC$1,0))</f>
        <v>1.9</v>
      </c>
      <c r="T96" s="155">
        <f>INDEX('     2022    '!$A$1:$AC$1563,MATCH($D96,'     2022    '!$D$1:$D$1794,0),MATCH(T$1,'     2022    '!$A$1:$AC$1,0))</f>
        <v>0.3</v>
      </c>
      <c r="U96" s="154" t="str">
        <f>INDEX('     2022    '!$A$1:$AC$1563,MATCH($D96,'     2022    '!$D$1:$D$1794,0),MATCH(U$1,'     2022    '!$A$1:$AC$1,0))</f>
        <v>1.4G</v>
      </c>
      <c r="V96" s="153" t="str">
        <f>INDEX('     2022    '!$A$1:$AC$1563,MATCH($D96,'     2022    '!$D$1:$D$1794,0),MATCH(V$1,'     2022    '!$A$1:$AC$1,0))</f>
        <v>UN0336</v>
      </c>
      <c r="W96" s="153" t="str">
        <f>INDEX('     2022    '!$A$1:$AC$1563,MATCH($D96,'     2022    '!$D$1:$D$1794,0),MATCH(W$1,'     2022    '!$A$1:$AC$1,0))</f>
        <v>F4</v>
      </c>
      <c r="X96" s="151" t="str">
        <f>INDEX('     2022    '!$A$1:$AC$1563,MATCH($D96,'     2022    '!$D$1:$D$1794,0),MATCH(X$1,'     2022    '!$A$1:$AC$1,0))</f>
        <v/>
      </c>
      <c r="Y96" s="151" t="str">
        <f>INDEX('     2022    '!$A$1:$AC$1563,MATCH($D96,'     2022    '!$D$1:$D$1794,0),MATCH(Y$1,'     2022    '!$A$1:$AC$1,0))</f>
        <v/>
      </c>
      <c r="Z96" s="156">
        <f>INDEX('     2022    '!$A$1:$AC$1563,MATCH($D96,'     2022    '!$D$1:$D$1794,0),MATCH(Z$1,'     2022    '!$A$1:$AC$1,0))</f>
        <v>6.1800000000000001E-2</v>
      </c>
      <c r="AA96" s="153" t="str">
        <f>INDEX('     2022    '!$A$1:$AC$1563,MATCH($D96,'     2022    '!$D$1:$D$1794,0),MATCH(AA$1,'     2022    '!$A$1:$AC$1,0))</f>
        <v>1008-F4-69249672</v>
      </c>
      <c r="AB96" s="153" t="str">
        <f>INDEX('     2022    '!$A$1:$AC$1563,MATCH($D96,'     2022    '!$D$1:$D$1794,0),MATCH(AB$1,'     2022    '!$A$1:$AC$1,0))</f>
        <v>GB/HSE-352808</v>
      </c>
      <c r="AC96" s="153" t="str">
        <f>INDEX('     2022    '!$A$1:$AC$1563,MATCH($D96,'     2022    '!$D$1:$D$1794,0),MATCH(AC$1,'     2022    '!$A$1:$AC$1,0))</f>
        <v>6/28/2026</v>
      </c>
    </row>
    <row r="97" spans="1:29" ht="15.75">
      <c r="A97" s="80">
        <f t="shared" si="2"/>
        <v>94</v>
      </c>
      <c r="B97" s="68" t="str">
        <f>INDEX('     2022    '!B$2:B$1794,MATCH(D97,'     2022    '!D$2:D$1794,0))</f>
        <v/>
      </c>
      <c r="C97" s="204" t="str">
        <f>INDEX('     2022    '!C$2:C$1794,MATCH(D97,'     2022    '!D$2:D$1794,0))</f>
        <v>Cake - 49s Fan</v>
      </c>
      <c r="D97" s="212" t="str">
        <f>INDEX('     2022    '!D:D,MATCH(A97,'     2022    '!AL:AL,0))</f>
        <v>CC0709</v>
      </c>
      <c r="E97" s="213" t="str">
        <f>INDEX('     2022    '!$A$1:$AC$1563,MATCH($D97,'     2022    '!$D$1:$D$1794,0),MATCH(E$1,'     2022    '!$A$1:$AC$1,0))</f>
        <v>49s Z. Gold strobe green bouquet.</v>
      </c>
      <c r="F97" s="206" t="str">
        <f>IFERROR(IF(LEFT(INDEX('     2022    '!AD$2:AD$1794,MATCH(D97,'     2022    '!D$2:D$1794,0)),4)="http",HYPERLINK(INDEX('     2022    '!AD$2:AD$1794,MATCH(D97,'     2022    '!D$2:D$1794,0)),"Video"),""),"")</f>
        <v>Video</v>
      </c>
      <c r="G97" s="207">
        <f>INDEX('     2022    '!$A$1:$AC$1563,MATCH($D97,'     2022    '!$D$1:$D$1794,0),MATCH(G$1,'     2022    '!$A$1:$AC$1,0))</f>
        <v>34</v>
      </c>
      <c r="H97" s="150"/>
      <c r="I97" s="152">
        <f>INDEX('     2022    '!$A$1:$AC$1563,MATCH($D97,'     2022    '!$D$1:$D$1794,0),MATCH(I$1,'     2022    '!$A$1:$AC$1,0))</f>
        <v>79.61</v>
      </c>
      <c r="J97" s="150"/>
      <c r="K97" s="151">
        <f t="shared" si="3"/>
        <v>45.59</v>
      </c>
      <c r="L97" s="152">
        <f>INDEX('     2022    '!$A$1:$AC$1563,MATCH($D97,'     2022    '!$D$1:$D$1794,0),MATCH(L$1,'     2022    '!$A$1:$AC$1,0))</f>
        <v>82.973800000000011</v>
      </c>
      <c r="M97" s="152">
        <f>INDEX('     2022    '!$A$1:$AC$1563,MATCH($D97,'     2022    '!$D$1:$D$1794,0),MATCH(M$1,'     2022    '!$A$1:$AC$1,0))</f>
        <v>91.18</v>
      </c>
      <c r="N97" s="153" t="str">
        <f>INDEX('     2022    '!$A$1:$AC$1563,MATCH($D97,'     2022    '!$D$1:$D$1794,0),MATCH(N$1,'     2022    '!$A$1:$AC$1,0))</f>
        <v>30mm</v>
      </c>
      <c r="O97" s="154">
        <f>INDEX('     2022    '!$A$1:$AC$1563,MATCH($D97,'     2022    '!$D$1:$D$1794,0),MATCH(O$1,'     2022    '!$A$1:$AC$1,0))</f>
        <v>2</v>
      </c>
      <c r="P97" s="153">
        <f>INDEX('     2022    '!$A$1:$AC$1563,MATCH($D97,'     2022    '!$D$1:$D$1794,0),MATCH(P$1,'     2022    '!$A$1:$AC$1,0))</f>
        <v>28</v>
      </c>
      <c r="Q97" s="153" t="str">
        <f>INDEX('     2022    '!$A$1:$AC$1563,MATCH($D97,'     2022    '!$D$1:$D$1794,0),MATCH(Q$1,'     2022    '!$A$1:$AC$1,0))</f>
        <v>Yes</v>
      </c>
      <c r="R97" s="155">
        <f>INDEX('     2022    '!$A$1:$AC$1563,MATCH($D97,'     2022    '!$D$1:$D$1794,0),MATCH(R$1,'     2022    '!$A$1:$AC$1,0))</f>
        <v>17</v>
      </c>
      <c r="S97" s="155">
        <f>INDEX('     2022    '!$A$1:$AC$1563,MATCH($D97,'     2022    '!$D$1:$D$1794,0),MATCH(S$1,'     2022    '!$A$1:$AC$1,0))</f>
        <v>2.35</v>
      </c>
      <c r="T97" s="155">
        <f>INDEX('     2022    '!$A$1:$AC$1563,MATCH($D97,'     2022    '!$D$1:$D$1794,0),MATCH(T$1,'     2022    '!$A$1:$AC$1,0))</f>
        <v>0.3</v>
      </c>
      <c r="U97" s="154" t="str">
        <f>INDEX('     2022    '!$A$1:$AC$1563,MATCH($D97,'     2022    '!$D$1:$D$1794,0),MATCH(U$1,'     2022    '!$A$1:$AC$1,0))</f>
        <v>1.4G</v>
      </c>
      <c r="V97" s="153" t="str">
        <f>INDEX('     2022    '!$A$1:$AC$1563,MATCH($D97,'     2022    '!$D$1:$D$1794,0),MATCH(V$1,'     2022    '!$A$1:$AC$1,0))</f>
        <v>UN0336</v>
      </c>
      <c r="W97" s="153" t="str">
        <f>INDEX('     2022    '!$A$1:$AC$1563,MATCH($D97,'     2022    '!$D$1:$D$1794,0),MATCH(W$1,'     2022    '!$A$1:$AC$1,0))</f>
        <v>F4</v>
      </c>
      <c r="X97" s="151" t="str">
        <f>INDEX('     2022    '!$A$1:$AC$1563,MATCH($D97,'     2022    '!$D$1:$D$1794,0),MATCH(X$1,'     2022    '!$A$1:$AC$1,0))</f>
        <v/>
      </c>
      <c r="Y97" s="151" t="str">
        <f>INDEX('     2022    '!$A$1:$AC$1563,MATCH($D97,'     2022    '!$D$1:$D$1794,0),MATCH(Y$1,'     2022    '!$A$1:$AC$1,0))</f>
        <v/>
      </c>
      <c r="Z97" s="156">
        <f>INDEX('     2022    '!$A$1:$AC$1563,MATCH($D97,'     2022    '!$D$1:$D$1794,0),MATCH(Z$1,'     2022    '!$A$1:$AC$1,0))</f>
        <v>6.1400000000000003E-2</v>
      </c>
      <c r="AA97" s="153" t="str">
        <f>INDEX('     2022    '!$A$1:$AC$1563,MATCH($D97,'     2022    '!$D$1:$D$1794,0),MATCH(AA$1,'     2022    '!$A$1:$AC$1,0))</f>
        <v>1008-F4-69249663</v>
      </c>
      <c r="AB97" s="153" t="str">
        <f>INDEX('     2022    '!$A$1:$AC$1563,MATCH($D97,'     2022    '!$D$1:$D$1794,0),MATCH(AB$1,'     2022    '!$A$1:$AC$1,0))</f>
        <v>GB/HSE-352796</v>
      </c>
      <c r="AC97" s="153" t="str">
        <f>INDEX('     2022    '!$A$1:$AC$1563,MATCH($D97,'     2022    '!$D$1:$D$1794,0),MATCH(AC$1,'     2022    '!$A$1:$AC$1,0))</f>
        <v>6/28/2026</v>
      </c>
    </row>
    <row r="98" spans="1:29" ht="15.75">
      <c r="A98" s="80">
        <f t="shared" si="2"/>
        <v>95</v>
      </c>
      <c r="B98" s="68" t="str">
        <f>INDEX('     2022    '!B$2:B$1794,MATCH(D98,'     2022    '!D$2:D$1794,0))</f>
        <v/>
      </c>
      <c r="C98" s="204" t="str">
        <f>INDEX('     2022    '!C$2:C$1794,MATCH(D98,'     2022    '!D$2:D$1794,0))</f>
        <v>Cake - 49s Fan</v>
      </c>
      <c r="D98" s="212" t="str">
        <f>INDEX('     2022    '!D:D,MATCH(A98,'     2022    '!AL:AL,0))</f>
        <v>CC1558</v>
      </c>
      <c r="E98" s="213" t="str">
        <f>INDEX('     2022    '!$A$1:$AC$1563,MATCH($D98,'     2022    '!$D$1:$D$1794,0),MATCH(E$1,'     2022    '!$A$1:$AC$1,0))</f>
        <v>49s Z. Blue to red strobe mine</v>
      </c>
      <c r="F98" s="206" t="str">
        <f>IFERROR(IF(LEFT(INDEX('     2022    '!AD$2:AD$1794,MATCH(D98,'     2022    '!D$2:D$1794,0)),4)="http",HYPERLINK(INDEX('     2022    '!AD$2:AD$1794,MATCH(D98,'     2022    '!D$2:D$1794,0)),"Video"),""),"")</f>
        <v/>
      </c>
      <c r="G98" s="207">
        <f>INDEX('     2022    '!$A$1:$AC$1563,MATCH($D98,'     2022    '!$D$1:$D$1794,0),MATCH(G$1,'     2022    '!$A$1:$AC$1,0))</f>
        <v>23</v>
      </c>
      <c r="H98" s="150"/>
      <c r="I98" s="152">
        <f>INDEX('     2022    '!$A$1:$AC$1563,MATCH($D98,'     2022    '!$D$1:$D$1794,0),MATCH(I$1,'     2022    '!$A$1:$AC$1,0))</f>
        <v>84.12</v>
      </c>
      <c r="J98" s="150"/>
      <c r="K98" s="151">
        <f t="shared" si="3"/>
        <v>52.10861990001613</v>
      </c>
      <c r="L98" s="152">
        <f>INDEX('     2022    '!$A$1:$AC$1563,MATCH($D98,'     2022    '!$D$1:$D$1794,0),MATCH(L$1,'     2022    '!$A$1:$AC$1,0))</f>
        <v>94.837688218029356</v>
      </c>
      <c r="M98" s="152">
        <f>INDEX('     2022    '!$A$1:$AC$1563,MATCH($D98,'     2022    '!$D$1:$D$1794,0),MATCH(M$1,'     2022    '!$A$1:$AC$1,0))</f>
        <v>104.21723980003226</v>
      </c>
      <c r="N98" s="153" t="str">
        <f>INDEX('     2022    '!$A$1:$AC$1563,MATCH($D98,'     2022    '!$D$1:$D$1794,0),MATCH(N$1,'     2022    '!$A$1:$AC$1,0))</f>
        <v>30mm</v>
      </c>
      <c r="O98" s="154">
        <f>INDEX('     2022    '!$A$1:$AC$1563,MATCH($D98,'     2022    '!$D$1:$D$1794,0),MATCH(O$1,'     2022    '!$A$1:$AC$1,0))</f>
        <v>2</v>
      </c>
      <c r="P98" s="153">
        <f>INDEX('     2022    '!$A$1:$AC$1563,MATCH($D98,'     2022    '!$D$1:$D$1794,0),MATCH(P$1,'     2022    '!$A$1:$AC$1,0))</f>
        <v>15</v>
      </c>
      <c r="Q98" s="153" t="str">
        <f>INDEX('     2022    '!$A$1:$AC$1563,MATCH($D98,'     2022    '!$D$1:$D$1794,0),MATCH(Q$1,'     2022    '!$A$1:$AC$1,0))</f>
        <v>-</v>
      </c>
      <c r="R98" s="155">
        <f>INDEX('     2022    '!$A$1:$AC$1563,MATCH($D98,'     2022    '!$D$1:$D$1794,0),MATCH(R$1,'     2022    '!$A$1:$AC$1,0))</f>
        <v>13</v>
      </c>
      <c r="S98" s="155">
        <f>INDEX('     2022    '!$A$1:$AC$1563,MATCH($D98,'     2022    '!$D$1:$D$1794,0),MATCH(S$1,'     2022    '!$A$1:$AC$1,0))</f>
        <v>2.4</v>
      </c>
      <c r="T98" s="155">
        <f>INDEX('     2022    '!$A$1:$AC$1563,MATCH($D98,'     2022    '!$D$1:$D$1794,0),MATCH(T$1,'     2022    '!$A$1:$AC$1,0))</f>
        <v>0.3</v>
      </c>
      <c r="U98" s="154" t="str">
        <f>INDEX('     2022    '!$A$1:$AC$1563,MATCH($D98,'     2022    '!$D$1:$D$1794,0),MATCH(U$1,'     2022    '!$A$1:$AC$1,0))</f>
        <v>1.4G</v>
      </c>
      <c r="V98" s="153" t="str">
        <f>INDEX('     2022    '!$A$1:$AC$1563,MATCH($D98,'     2022    '!$D$1:$D$1794,0),MATCH(V$1,'     2022    '!$A$1:$AC$1,0))</f>
        <v>UN0336</v>
      </c>
      <c r="W98" s="153" t="str">
        <f>INDEX('     2022    '!$A$1:$AC$1563,MATCH($D98,'     2022    '!$D$1:$D$1794,0),MATCH(W$1,'     2022    '!$A$1:$AC$1,0))</f>
        <v>F4</v>
      </c>
      <c r="X98" s="151" t="str">
        <f>INDEX('     2022    '!$A$1:$AC$1563,MATCH($D98,'     2022    '!$D$1:$D$1794,0),MATCH(X$1,'     2022    '!$A$1:$AC$1,0))</f>
        <v/>
      </c>
      <c r="Y98" s="151" t="str">
        <f>INDEX('     2022    '!$A$1:$AC$1563,MATCH($D98,'     2022    '!$D$1:$D$1794,0),MATCH(Y$1,'     2022    '!$A$1:$AC$1,0))</f>
        <v/>
      </c>
      <c r="Z98" s="156">
        <f>INDEX('     2022    '!$A$1:$AC$1563,MATCH($D98,'     2022    '!$D$1:$D$1794,0),MATCH(Z$1,'     2022    '!$A$1:$AC$1,0))</f>
        <v>7.0000000000000007E-2</v>
      </c>
      <c r="AA98" s="153" t="str">
        <f>INDEX('     2022    '!$A$1:$AC$1563,MATCH($D98,'     2022    '!$D$1:$D$1794,0),MATCH(AA$1,'     2022    '!$A$1:$AC$1,0))</f>
        <v>2806-F4-001972</v>
      </c>
      <c r="AB98" s="153" t="str">
        <f>INDEX('     2022    '!$A$1:$AC$1563,MATCH($D98,'     2022    '!$D$1:$D$1794,0),MATCH(AB$1,'     2022    '!$A$1:$AC$1,0))</f>
        <v>GB/HSE-362539</v>
      </c>
      <c r="AC98" s="153" t="str">
        <f>INDEX('     2022    '!$A$1:$AC$1563,MATCH($D98,'     2022    '!$D$1:$D$1794,0),MATCH(AC$1,'     2022    '!$A$1:$AC$1,0))</f>
        <v>11/30/2030</v>
      </c>
    </row>
    <row r="99" spans="1:29" ht="15.75">
      <c r="A99" s="80">
        <f t="shared" si="2"/>
        <v>96</v>
      </c>
      <c r="B99" s="68" t="str">
        <f>INDEX('     2022    '!B$2:B$1794,MATCH(D99,'     2022    '!D$2:D$1794,0))</f>
        <v/>
      </c>
      <c r="C99" s="204" t="str">
        <f>INDEX('     2022    '!C$2:C$1794,MATCH(D99,'     2022    '!D$2:D$1794,0))</f>
        <v>Cake - 49s Fan</v>
      </c>
      <c r="D99" s="212" t="str">
        <f>INDEX('     2022    '!D:D,MATCH(A99,'     2022    '!AL:AL,0))</f>
        <v>CC1559</v>
      </c>
      <c r="E99" s="213" t="str">
        <f>INDEX('     2022    '!$A$1:$AC$1563,MATCH($D99,'     2022    '!$D$1:$D$1794,0),MATCH(E$1,'     2022    '!$A$1:$AC$1,0))</f>
        <v>49s Z. Pink to lemon strobe mine</v>
      </c>
      <c r="F99" s="206" t="str">
        <f>IFERROR(IF(LEFT(INDEX('     2022    '!AD$2:AD$1794,MATCH(D99,'     2022    '!D$2:D$1794,0)),4)="http",HYPERLINK(INDEX('     2022    '!AD$2:AD$1794,MATCH(D99,'     2022    '!D$2:D$1794,0)),"Video"),""),"")</f>
        <v/>
      </c>
      <c r="G99" s="207">
        <f>INDEX('     2022    '!$A$1:$AC$1563,MATCH($D99,'     2022    '!$D$1:$D$1794,0),MATCH(G$1,'     2022    '!$A$1:$AC$1,0))</f>
        <v>0</v>
      </c>
      <c r="H99" s="150"/>
      <c r="I99" s="152">
        <f>INDEX('     2022    '!$A$1:$AC$1563,MATCH($D99,'     2022    '!$D$1:$D$1794,0),MATCH(I$1,'     2022    '!$A$1:$AC$1,0))</f>
        <v>84.12</v>
      </c>
      <c r="J99" s="150"/>
      <c r="K99" s="151">
        <f t="shared" si="3"/>
        <v>52.10861990001613</v>
      </c>
      <c r="L99" s="152">
        <f>INDEX('     2022    '!$A$1:$AC$1563,MATCH($D99,'     2022    '!$D$1:$D$1794,0),MATCH(L$1,'     2022    '!$A$1:$AC$1,0))</f>
        <v>94.837688218029356</v>
      </c>
      <c r="M99" s="152">
        <f>INDEX('     2022    '!$A$1:$AC$1563,MATCH($D99,'     2022    '!$D$1:$D$1794,0),MATCH(M$1,'     2022    '!$A$1:$AC$1,0))</f>
        <v>104.21723980003226</v>
      </c>
      <c r="N99" s="153" t="str">
        <f>INDEX('     2022    '!$A$1:$AC$1563,MATCH($D99,'     2022    '!$D$1:$D$1794,0),MATCH(N$1,'     2022    '!$A$1:$AC$1,0))</f>
        <v>30mm</v>
      </c>
      <c r="O99" s="154">
        <f>INDEX('     2022    '!$A$1:$AC$1563,MATCH($D99,'     2022    '!$D$1:$D$1794,0),MATCH(O$1,'     2022    '!$A$1:$AC$1,0))</f>
        <v>2</v>
      </c>
      <c r="P99" s="153">
        <f>INDEX('     2022    '!$A$1:$AC$1563,MATCH($D99,'     2022    '!$D$1:$D$1794,0),MATCH(P$1,'     2022    '!$A$1:$AC$1,0))</f>
        <v>15</v>
      </c>
      <c r="Q99" s="153" t="str">
        <f>INDEX('     2022    '!$A$1:$AC$1563,MATCH($D99,'     2022    '!$D$1:$D$1794,0),MATCH(Q$1,'     2022    '!$A$1:$AC$1,0))</f>
        <v>-</v>
      </c>
      <c r="R99" s="155">
        <f>INDEX('     2022    '!$A$1:$AC$1563,MATCH($D99,'     2022    '!$D$1:$D$1794,0),MATCH(R$1,'     2022    '!$A$1:$AC$1,0))</f>
        <v>13</v>
      </c>
      <c r="S99" s="155">
        <f>INDEX('     2022    '!$A$1:$AC$1563,MATCH($D99,'     2022    '!$D$1:$D$1794,0),MATCH(S$1,'     2022    '!$A$1:$AC$1,0))</f>
        <v>2.4</v>
      </c>
      <c r="T99" s="155">
        <f>INDEX('     2022    '!$A$1:$AC$1563,MATCH($D99,'     2022    '!$D$1:$D$1794,0),MATCH(T$1,'     2022    '!$A$1:$AC$1,0))</f>
        <v>0.3</v>
      </c>
      <c r="U99" s="154" t="str">
        <f>INDEX('     2022    '!$A$1:$AC$1563,MATCH($D99,'     2022    '!$D$1:$D$1794,0),MATCH(U$1,'     2022    '!$A$1:$AC$1,0))</f>
        <v>1.4G</v>
      </c>
      <c r="V99" s="153" t="str">
        <f>INDEX('     2022    '!$A$1:$AC$1563,MATCH($D99,'     2022    '!$D$1:$D$1794,0),MATCH(V$1,'     2022    '!$A$1:$AC$1,0))</f>
        <v>UN0336</v>
      </c>
      <c r="W99" s="153" t="str">
        <f>INDEX('     2022    '!$A$1:$AC$1563,MATCH($D99,'     2022    '!$D$1:$D$1794,0),MATCH(W$1,'     2022    '!$A$1:$AC$1,0))</f>
        <v>F4</v>
      </c>
      <c r="X99" s="151" t="str">
        <f>INDEX('     2022    '!$A$1:$AC$1563,MATCH($D99,'     2022    '!$D$1:$D$1794,0),MATCH(X$1,'     2022    '!$A$1:$AC$1,0))</f>
        <v/>
      </c>
      <c r="Y99" s="151" t="str">
        <f>INDEX('     2022    '!$A$1:$AC$1563,MATCH($D99,'     2022    '!$D$1:$D$1794,0),MATCH(Y$1,'     2022    '!$A$1:$AC$1,0))</f>
        <v/>
      </c>
      <c r="Z99" s="156">
        <f>INDEX('     2022    '!$A$1:$AC$1563,MATCH($D99,'     2022    '!$D$1:$D$1794,0),MATCH(Z$1,'     2022    '!$A$1:$AC$1,0))</f>
        <v>7.0000000000000007E-2</v>
      </c>
      <c r="AA99" s="153" t="str">
        <f>INDEX('     2022    '!$A$1:$AC$1563,MATCH($D99,'     2022    '!$D$1:$D$1794,0),MATCH(AA$1,'     2022    '!$A$1:$AC$1,0))</f>
        <v>2806-F4-001972</v>
      </c>
      <c r="AB99" s="153" t="str">
        <f>INDEX('     2022    '!$A$1:$AC$1563,MATCH($D99,'     2022    '!$D$1:$D$1794,0),MATCH(AB$1,'     2022    '!$A$1:$AC$1,0))</f>
        <v>GB/HSE-362540</v>
      </c>
      <c r="AC99" s="153" t="str">
        <f>INDEX('     2022    '!$A$1:$AC$1563,MATCH($D99,'     2022    '!$D$1:$D$1794,0),MATCH(AC$1,'     2022    '!$A$1:$AC$1,0))</f>
        <v>11/30/2030</v>
      </c>
    </row>
    <row r="100" spans="1:29" ht="25.5">
      <c r="A100" s="80">
        <f t="shared" si="2"/>
        <v>97</v>
      </c>
      <c r="B100" s="68" t="str">
        <f>INDEX('     2022    '!B$2:B$1794,MATCH(D100,'     2022    '!D$2:D$1794,0))</f>
        <v/>
      </c>
      <c r="C100" s="204" t="str">
        <f>INDEX('     2022    '!C$2:C$1794,MATCH(D100,'     2022    '!D$2:D$1794,0))</f>
        <v>Cake - 50s</v>
      </c>
      <c r="D100" s="212" t="str">
        <f>INDEX('     2022    '!D:D,MATCH(A100,'     2022    '!AL:AL,0))</f>
        <v>CC1337</v>
      </c>
      <c r="E100" s="213" t="str">
        <f>INDEX('     2022    '!$A$1:$AC$1563,MATCH($D100,'     2022    '!$D$1:$D$1794,0),MATCH(E$1,'     2022    '!$A$1:$AC$1,0))</f>
        <v>GO WHISTLE. 50 shot cake. Loud screeching whistles with a lovely glittering red mine. RETAIL</v>
      </c>
      <c r="F100" s="206" t="str">
        <f>IFERROR(IF(LEFT(INDEX('     2022    '!AD$2:AD$1794,MATCH(D100,'     2022    '!D$2:D$1794,0)),4)="http",HYPERLINK(INDEX('     2022    '!AD$2:AD$1794,MATCH(D100,'     2022    '!D$2:D$1794,0)),"Video"),""),"")</f>
        <v>Video</v>
      </c>
      <c r="G100" s="207">
        <f>INDEX('     2022    '!$A$1:$AC$1563,MATCH($D100,'     2022    '!$D$1:$D$1794,0),MATCH(G$1,'     2022    '!$A$1:$AC$1,0))</f>
        <v>0</v>
      </c>
      <c r="H100" s="150"/>
      <c r="I100" s="152">
        <f>INDEX('     2022    '!$A$1:$AC$1563,MATCH($D100,'     2022    '!$D$1:$D$1794,0),MATCH(I$1,'     2022    '!$A$1:$AC$1,0))</f>
        <v>36.86</v>
      </c>
      <c r="J100" s="150"/>
      <c r="K100" s="151">
        <f t="shared" si="3"/>
        <v>21.361375649099411</v>
      </c>
      <c r="L100" s="152">
        <f>INDEX('     2022    '!$A$1:$AC$1563,MATCH($D100,'     2022    '!$D$1:$D$1794,0),MATCH(L$1,'     2022    '!$A$1:$AC$1,0))</f>
        <v>40.586613733288878</v>
      </c>
      <c r="M100" s="152">
        <f>INDEX('     2022    '!$A$1:$AC$1563,MATCH($D100,'     2022    '!$D$1:$D$1794,0),MATCH(M$1,'     2022    '!$A$1:$AC$1,0))</f>
        <v>42.722751298198823</v>
      </c>
      <c r="N100" s="153" t="str">
        <f>INDEX('     2022    '!$A$1:$AC$1563,MATCH($D100,'     2022    '!$D$1:$D$1794,0),MATCH(N$1,'     2022    '!$A$1:$AC$1,0))</f>
        <v>20mm</v>
      </c>
      <c r="O100" s="154">
        <f>INDEX('     2022    '!$A$1:$AC$1563,MATCH($D100,'     2022    '!$D$1:$D$1794,0),MATCH(O$1,'     2022    '!$A$1:$AC$1,0))</f>
        <v>2</v>
      </c>
      <c r="P100" s="153">
        <f>INDEX('     2022    '!$A$1:$AC$1563,MATCH($D100,'     2022    '!$D$1:$D$1794,0),MATCH(P$1,'     2022    '!$A$1:$AC$1,0))</f>
        <v>25</v>
      </c>
      <c r="Q100" s="153" t="str">
        <f>INDEX('     2022    '!$A$1:$AC$1563,MATCH($D100,'     2022    '!$D$1:$D$1794,0),MATCH(Q$1,'     2022    '!$A$1:$AC$1,0))</f>
        <v>No</v>
      </c>
      <c r="R100" s="155">
        <f>INDEX('     2022    '!$A$1:$AC$1563,MATCH($D100,'     2022    '!$D$1:$D$1794,0),MATCH(R$1,'     2022    '!$A$1:$AC$1,0))</f>
        <v>5.5</v>
      </c>
      <c r="S100" s="155">
        <f>INDEX('     2022    '!$A$1:$AC$1563,MATCH($D100,'     2022    '!$D$1:$D$1794,0),MATCH(S$1,'     2022    '!$A$1:$AC$1,0))</f>
        <v>0.8</v>
      </c>
      <c r="T100" s="155">
        <f>INDEX('     2022    '!$A$1:$AC$1563,MATCH($D100,'     2022    '!$D$1:$D$1794,0),MATCH(T$1,'     2022    '!$A$1:$AC$1,0))</f>
        <v>0.3</v>
      </c>
      <c r="U100" s="154" t="str">
        <f>INDEX('     2022    '!$A$1:$AC$1563,MATCH($D100,'     2022    '!$D$1:$D$1794,0),MATCH(U$1,'     2022    '!$A$1:$AC$1,0))</f>
        <v>1.4G</v>
      </c>
      <c r="V100" s="153" t="str">
        <f>INDEX('     2022    '!$A$1:$AC$1563,MATCH($D100,'     2022    '!$D$1:$D$1794,0),MATCH(V$1,'     2022    '!$A$1:$AC$1,0))</f>
        <v>UN0336</v>
      </c>
      <c r="W100" s="153" t="str">
        <f>INDEX('     2022    '!$A$1:$AC$1563,MATCH($D100,'     2022    '!$D$1:$D$1794,0),MATCH(W$1,'     2022    '!$A$1:$AC$1,0))</f>
        <v>F2</v>
      </c>
      <c r="X100" s="151">
        <f>INDEX('     2022    '!$A$1:$AC$1563,MATCH($D100,'     2022    '!$D$1:$D$1794,0),MATCH(X$1,'     2022    '!$A$1:$AC$1,0))</f>
        <v>69.989999999999995</v>
      </c>
      <c r="Y100" s="151">
        <f>INDEX('     2022    '!$A$1:$AC$1563,MATCH($D100,'     2022    '!$D$1:$D$1794,0),MATCH(Y$1,'     2022    '!$A$1:$AC$1,0))</f>
        <v>52.99</v>
      </c>
      <c r="Z100" s="156">
        <f>INDEX('     2022    '!$A$1:$AC$1563,MATCH($D100,'     2022    '!$D$1:$D$1794,0),MATCH(Z$1,'     2022    '!$A$1:$AC$1,0))</f>
        <v>2.5270000000000001E-2</v>
      </c>
      <c r="AA100" s="153" t="str">
        <f>INDEX('     2022    '!$A$1:$AC$1563,MATCH($D100,'     2022    '!$D$1:$D$1794,0),MATCH(AA$1,'     2022    '!$A$1:$AC$1,0))</f>
        <v>1008-F2-69259762</v>
      </c>
      <c r="AB100" s="153" t="str">
        <f>INDEX('     2022    '!$A$1:$AC$1563,MATCH($D100,'     2022    '!$D$1:$D$1794,0),MATCH(AB$1,'     2022    '!$A$1:$AC$1,0))</f>
        <v>GB/HSE-358642</v>
      </c>
      <c r="AC100" s="153" t="str">
        <f>INDEX('     2022    '!$A$1:$AC$1563,MATCH($D100,'     2022    '!$D$1:$D$1794,0),MATCH(AC$1,'     2022    '!$A$1:$AC$1,0))</f>
        <v>8/15/2028</v>
      </c>
    </row>
    <row r="101" spans="1:29" ht="38.25">
      <c r="A101" s="80">
        <f t="shared" si="2"/>
        <v>98</v>
      </c>
      <c r="B101" s="68" t="str">
        <f>INDEX('     2022    '!B$2:B$1794,MATCH(D101,'     2022    '!D$2:D$1794,0))</f>
        <v/>
      </c>
      <c r="C101" s="204" t="str">
        <f>INDEX('     2022    '!C$2:C$1794,MATCH(D101,'     2022    '!D$2:D$1794,0))</f>
        <v>Cake - 50s</v>
      </c>
      <c r="D101" s="212" t="str">
        <f>INDEX('     2022    '!D:D,MATCH(A101,'     2022    '!AL:AL,0))</f>
        <v>CC0676</v>
      </c>
      <c r="E101" s="213" t="str">
        <f>INDEX('     2022    '!$A$1:$AC$1563,MATCH($D101,'     2022    '!$D$1:$D$1794,0),MATCH(E$1,'     2022    '!$A$1:$AC$1,0))</f>
        <v>JIBBER JABBER. 50 shot cake. Gold tails to bursts of brocade with red stars, then green stars, gold stars and then white strobe. Finishing with a lift of brocade with red and white strobe. RETAIL</v>
      </c>
      <c r="F101" s="206" t="str">
        <f>IFERROR(IF(LEFT(INDEX('     2022    '!AD$2:AD$1794,MATCH(D101,'     2022    '!D$2:D$1794,0)),4)="http",HYPERLINK(INDEX('     2022    '!AD$2:AD$1794,MATCH(D101,'     2022    '!D$2:D$1794,0)),"Video"),""),"")</f>
        <v>Video</v>
      </c>
      <c r="G101" s="207">
        <f>INDEX('     2022    '!$A$1:$AC$1563,MATCH($D101,'     2022    '!$D$1:$D$1794,0),MATCH(G$1,'     2022    '!$A$1:$AC$1,0))</f>
        <v>0</v>
      </c>
      <c r="H101" s="150"/>
      <c r="I101" s="152">
        <f>INDEX('     2022    '!$A$1:$AC$1563,MATCH($D101,'     2022    '!$D$1:$D$1794,0),MATCH(I$1,'     2022    '!$A$1:$AC$1,0))</f>
        <v>24.68</v>
      </c>
      <c r="J101" s="150"/>
      <c r="K101" s="151">
        <f t="shared" si="3"/>
        <v>30.565273676826315</v>
      </c>
      <c r="L101" s="152">
        <f>INDEX('     2022    '!$A$1:$AC$1563,MATCH($D101,'     2022    '!$D$1:$D$1794,0),MATCH(L$1,'     2022    '!$A$1:$AC$1,0))</f>
        <v>29.037009992984999</v>
      </c>
      <c r="M101" s="152">
        <f>INDEX('     2022    '!$A$1:$AC$1563,MATCH($D101,'     2022    '!$D$1:$D$1794,0),MATCH(M$1,'     2022    '!$A$1:$AC$1,0))</f>
        <v>30.565273676826315</v>
      </c>
      <c r="N101" s="153" t="str">
        <f>INDEX('     2022    '!$A$1:$AC$1563,MATCH($D101,'     2022    '!$D$1:$D$1794,0),MATCH(N$1,'     2022    '!$A$1:$AC$1,0))</f>
        <v>30mm</v>
      </c>
      <c r="O101" s="154">
        <f>INDEX('     2022    '!$A$1:$AC$1563,MATCH($D101,'     2022    '!$D$1:$D$1794,0),MATCH(O$1,'     2022    '!$A$1:$AC$1,0))</f>
        <v>1</v>
      </c>
      <c r="P101" s="153">
        <f>INDEX('     2022    '!$A$1:$AC$1563,MATCH($D101,'     2022    '!$D$1:$D$1794,0),MATCH(P$1,'     2022    '!$A$1:$AC$1,0))</f>
        <v>30</v>
      </c>
      <c r="Q101" s="153" t="str">
        <f>INDEX('     2022    '!$A$1:$AC$1563,MATCH($D101,'     2022    '!$D$1:$D$1794,0),MATCH(Q$1,'     2022    '!$A$1:$AC$1,0))</f>
        <v>No</v>
      </c>
      <c r="R101" s="155">
        <f>INDEX('     2022    '!$A$1:$AC$1563,MATCH($D101,'     2022    '!$D$1:$D$1794,0),MATCH(R$1,'     2022    '!$A$1:$AC$1,0))</f>
        <v>8</v>
      </c>
      <c r="S101" s="155">
        <f>INDEX('     2022    '!$A$1:$AC$1563,MATCH($D101,'     2022    '!$D$1:$D$1794,0),MATCH(S$1,'     2022    '!$A$1:$AC$1,0))</f>
        <v>0.95</v>
      </c>
      <c r="T101" s="155">
        <f>INDEX('     2022    '!$A$1:$AC$1563,MATCH($D101,'     2022    '!$D$1:$D$1794,0),MATCH(T$1,'     2022    '!$A$1:$AC$1,0))</f>
        <v>0.3</v>
      </c>
      <c r="U101" s="154" t="str">
        <f>INDEX('     2022    '!$A$1:$AC$1563,MATCH($D101,'     2022    '!$D$1:$D$1794,0),MATCH(U$1,'     2022    '!$A$1:$AC$1,0))</f>
        <v>1.4G</v>
      </c>
      <c r="V101" s="153" t="str">
        <f>INDEX('     2022    '!$A$1:$AC$1563,MATCH($D101,'     2022    '!$D$1:$D$1794,0),MATCH(V$1,'     2022    '!$A$1:$AC$1,0))</f>
        <v>UN0336</v>
      </c>
      <c r="W101" s="153" t="str">
        <f>INDEX('     2022    '!$A$1:$AC$1563,MATCH($D101,'     2022    '!$D$1:$D$1794,0),MATCH(W$1,'     2022    '!$A$1:$AC$1,0))</f>
        <v>F3</v>
      </c>
      <c r="X101" s="151">
        <f>INDEX('     2022    '!$A$1:$AC$1563,MATCH($D101,'     2022    '!$D$1:$D$1794,0),MATCH(X$1,'     2022    '!$A$1:$AC$1,0))</f>
        <v>99.99</v>
      </c>
      <c r="Y101" s="151">
        <f>INDEX('     2022    '!$A$1:$AC$1563,MATCH($D101,'     2022    '!$D$1:$D$1794,0),MATCH(Y$1,'     2022    '!$A$1:$AC$1,0))</f>
        <v>74.989999999999995</v>
      </c>
      <c r="Z101" s="156">
        <f>INDEX('     2022    '!$A$1:$AC$1563,MATCH($D101,'     2022    '!$D$1:$D$1794,0),MATCH(Z$1,'     2022    '!$A$1:$AC$1,0))</f>
        <v>1.49E-2</v>
      </c>
      <c r="AA101" s="153" t="str">
        <f>INDEX('     2022    '!$A$1:$AC$1563,MATCH($D101,'     2022    '!$D$1:$D$1794,0),MATCH(AA$1,'     2022    '!$A$1:$AC$1,0))</f>
        <v>1008-F3-69246975</v>
      </c>
      <c r="AB101" s="153" t="str">
        <f>INDEX('     2022    '!$A$1:$AC$1563,MATCH($D101,'     2022    '!$D$1:$D$1794,0),MATCH(AB$1,'     2022    '!$A$1:$AC$1,0))</f>
        <v>GB/HSE-352876</v>
      </c>
      <c r="AC101" s="153" t="str">
        <f>INDEX('     2022    '!$A$1:$AC$1563,MATCH($D101,'     2022    '!$D$1:$D$1794,0),MATCH(AC$1,'     2022    '!$A$1:$AC$1,0))</f>
        <v>6/28/2026</v>
      </c>
    </row>
    <row r="102" spans="1:29" ht="38.25">
      <c r="A102" s="80">
        <f t="shared" si="2"/>
        <v>99</v>
      </c>
      <c r="B102" s="68" t="str">
        <f>INDEX('     2022    '!B$2:B$1794,MATCH(D102,'     2022    '!D$2:D$1794,0))</f>
        <v/>
      </c>
      <c r="C102" s="204" t="str">
        <f>INDEX('     2022    '!C$2:C$1794,MATCH(D102,'     2022    '!D$2:D$1794,0))</f>
        <v>Cake - 50s</v>
      </c>
      <c r="D102" s="212" t="str">
        <f>INDEX('     2022    '!D:D,MATCH(A102,'     2022    '!AL:AL,0))</f>
        <v>CC0677</v>
      </c>
      <c r="E102" s="213" t="str">
        <f>INDEX('     2022    '!$A$1:$AC$1563,MATCH($D102,'     2022    '!$D$1:$D$1794,0),MATCH(E$1,'     2022    '!$A$1:$AC$1,0))</f>
        <v>FIRE IN THE HOLE. 50 shot cake. Red tail to red palm, green tail to green palm, blue tail to time rain willow, blue tail to blue pearl silver palm chrys, gold tail to time rain willow. RETAIL</v>
      </c>
      <c r="F102" s="206" t="str">
        <f>IFERROR(IF(LEFT(INDEX('     2022    '!AD$2:AD$1794,MATCH(D102,'     2022    '!D$2:D$1794,0)),4)="http",HYPERLINK(INDEX('     2022    '!AD$2:AD$1794,MATCH(D102,'     2022    '!D$2:D$1794,0)),"Video"),""),"")</f>
        <v>Video</v>
      </c>
      <c r="G102" s="207">
        <f>INDEX('     2022    '!$A$1:$AC$1563,MATCH($D102,'     2022    '!$D$1:$D$1794,0),MATCH(G$1,'     2022    '!$A$1:$AC$1,0))</f>
        <v>0</v>
      </c>
      <c r="H102" s="150"/>
      <c r="I102" s="152">
        <f>INDEX('     2022    '!$A$1:$AC$1563,MATCH($D102,'     2022    '!$D$1:$D$1794,0),MATCH(I$1,'     2022    '!$A$1:$AC$1,0))</f>
        <v>26.12</v>
      </c>
      <c r="J102" s="150"/>
      <c r="K102" s="151">
        <f t="shared" si="3"/>
        <v>30.565273676826315</v>
      </c>
      <c r="L102" s="152">
        <f>INDEX('     2022    '!$A$1:$AC$1563,MATCH($D102,'     2022    '!$D$1:$D$1794,0),MATCH(L$1,'     2022    '!$A$1:$AC$1,0))</f>
        <v>29.037009992984999</v>
      </c>
      <c r="M102" s="152">
        <f>INDEX('     2022    '!$A$1:$AC$1563,MATCH($D102,'     2022    '!$D$1:$D$1794,0),MATCH(M$1,'     2022    '!$A$1:$AC$1,0))</f>
        <v>30.565273676826315</v>
      </c>
      <c r="N102" s="153" t="str">
        <f>INDEX('     2022    '!$A$1:$AC$1563,MATCH($D102,'     2022    '!$D$1:$D$1794,0),MATCH(N$1,'     2022    '!$A$1:$AC$1,0))</f>
        <v>30mm</v>
      </c>
      <c r="O102" s="154">
        <f>INDEX('     2022    '!$A$1:$AC$1563,MATCH($D102,'     2022    '!$D$1:$D$1794,0),MATCH(O$1,'     2022    '!$A$1:$AC$1,0))</f>
        <v>1</v>
      </c>
      <c r="P102" s="153">
        <f>INDEX('     2022    '!$A$1:$AC$1563,MATCH($D102,'     2022    '!$D$1:$D$1794,0),MATCH(P$1,'     2022    '!$A$1:$AC$1,0))</f>
        <v>40</v>
      </c>
      <c r="Q102" s="153" t="str">
        <f>INDEX('     2022    '!$A$1:$AC$1563,MATCH($D102,'     2022    '!$D$1:$D$1794,0),MATCH(Q$1,'     2022    '!$A$1:$AC$1,0))</f>
        <v>No</v>
      </c>
      <c r="R102" s="155">
        <f>INDEX('     2022    '!$A$1:$AC$1563,MATCH($D102,'     2022    '!$D$1:$D$1794,0),MATCH(R$1,'     2022    '!$A$1:$AC$1,0))</f>
        <v>8</v>
      </c>
      <c r="S102" s="155">
        <f>INDEX('     2022    '!$A$1:$AC$1563,MATCH($D102,'     2022    '!$D$1:$D$1794,0),MATCH(S$1,'     2022    '!$A$1:$AC$1,0))</f>
        <v>1</v>
      </c>
      <c r="T102" s="155">
        <f>INDEX('     2022    '!$A$1:$AC$1563,MATCH($D102,'     2022    '!$D$1:$D$1794,0),MATCH(T$1,'     2022    '!$A$1:$AC$1,0))</f>
        <v>0.3</v>
      </c>
      <c r="U102" s="154" t="str">
        <f>INDEX('     2022    '!$A$1:$AC$1563,MATCH($D102,'     2022    '!$D$1:$D$1794,0),MATCH(U$1,'     2022    '!$A$1:$AC$1,0))</f>
        <v>1.4G</v>
      </c>
      <c r="V102" s="153" t="str">
        <f>INDEX('     2022    '!$A$1:$AC$1563,MATCH($D102,'     2022    '!$D$1:$D$1794,0),MATCH(V$1,'     2022    '!$A$1:$AC$1,0))</f>
        <v>UN0336</v>
      </c>
      <c r="W102" s="153" t="str">
        <f>INDEX('     2022    '!$A$1:$AC$1563,MATCH($D102,'     2022    '!$D$1:$D$1794,0),MATCH(W$1,'     2022    '!$A$1:$AC$1,0))</f>
        <v>F3</v>
      </c>
      <c r="X102" s="151">
        <f>INDEX('     2022    '!$A$1:$AC$1563,MATCH($D102,'     2022    '!$D$1:$D$1794,0),MATCH(X$1,'     2022    '!$A$1:$AC$1,0))</f>
        <v>99.99</v>
      </c>
      <c r="Y102" s="151">
        <f>INDEX('     2022    '!$A$1:$AC$1563,MATCH($D102,'     2022    '!$D$1:$D$1794,0),MATCH(Y$1,'     2022    '!$A$1:$AC$1,0))</f>
        <v>74.989999999999995</v>
      </c>
      <c r="Z102" s="156">
        <f>INDEX('     2022    '!$A$1:$AC$1563,MATCH($D102,'     2022    '!$D$1:$D$1794,0),MATCH(Z$1,'     2022    '!$A$1:$AC$1,0))</f>
        <v>1.49E-2</v>
      </c>
      <c r="AA102" s="153" t="str">
        <f>INDEX('     2022    '!$A$1:$AC$1563,MATCH($D102,'     2022    '!$D$1:$D$1794,0),MATCH(AA$1,'     2022    '!$A$1:$AC$1,0))</f>
        <v>1008-F3-69246975</v>
      </c>
      <c r="AB102" s="153" t="str">
        <f>INDEX('     2022    '!$A$1:$AC$1563,MATCH($D102,'     2022    '!$D$1:$D$1794,0),MATCH(AB$1,'     2022    '!$A$1:$AC$1,0))</f>
        <v>GB/HSE-352877</v>
      </c>
      <c r="AC102" s="153" t="str">
        <f>INDEX('     2022    '!$A$1:$AC$1563,MATCH($D102,'     2022    '!$D$1:$D$1794,0),MATCH(AC$1,'     2022    '!$A$1:$AC$1,0))</f>
        <v>6/28/2026</v>
      </c>
    </row>
    <row r="103" spans="1:29" ht="15.75">
      <c r="A103" s="80">
        <f t="shared" si="2"/>
        <v>100</v>
      </c>
      <c r="B103" s="68" t="str">
        <f>INDEX('     2022    '!B$2:B$1794,MATCH(D103,'     2022    '!D$2:D$1794,0))</f>
        <v/>
      </c>
      <c r="C103" s="204" t="str">
        <f>INDEX('     2022    '!C$2:C$1794,MATCH(D103,'     2022    '!D$2:D$1794,0))</f>
        <v>Cake - 50s Fan</v>
      </c>
      <c r="D103" s="212" t="str">
        <f>INDEX('     2022    '!D:D,MATCH(A103,'     2022    '!AL:AL,0))</f>
        <v>CC1243</v>
      </c>
      <c r="E103" s="213" t="str">
        <f>INDEX('     2022    '!$A$1:$AC$1563,MATCH($D103,'     2022    '!$D$1:$D$1794,0),MATCH(E$1,'     2022    '!$A$1:$AC$1,0))</f>
        <v>50s FAN. Flower wave + blue</v>
      </c>
      <c r="F103" s="206" t="str">
        <f>IFERROR(IF(LEFT(INDEX('     2022    '!AD$2:AD$1794,MATCH(D103,'     2022    '!D$2:D$1794,0)),4)="http",HYPERLINK(INDEX('     2022    '!AD$2:AD$1794,MATCH(D103,'     2022    '!D$2:D$1794,0)),"Video"),""),"")</f>
        <v>Video</v>
      </c>
      <c r="G103" s="207">
        <f>INDEX('     2022    '!$A$1:$AC$1563,MATCH($D103,'     2022    '!$D$1:$D$1794,0),MATCH(G$1,'     2022    '!$A$1:$AC$1,0))</f>
        <v>9</v>
      </c>
      <c r="H103" s="150"/>
      <c r="I103" s="152">
        <f>INDEX('     2022    '!$A$1:$AC$1563,MATCH($D103,'     2022    '!$D$1:$D$1794,0),MATCH(I$1,'     2022    '!$A$1:$AC$1,0))</f>
        <v>82.9</v>
      </c>
      <c r="J103" s="150"/>
      <c r="K103" s="151">
        <f t="shared" si="3"/>
        <v>47.585000000000001</v>
      </c>
      <c r="L103" s="152">
        <f>INDEX('     2022    '!$A$1:$AC$1563,MATCH($D103,'     2022    '!$D$1:$D$1794,0),MATCH(L$1,'     2022    '!$A$1:$AC$1,0))</f>
        <v>86.604700000000008</v>
      </c>
      <c r="M103" s="152">
        <f>INDEX('     2022    '!$A$1:$AC$1563,MATCH($D103,'     2022    '!$D$1:$D$1794,0),MATCH(M$1,'     2022    '!$A$1:$AC$1,0))</f>
        <v>95.17</v>
      </c>
      <c r="N103" s="153" t="str">
        <f>INDEX('     2022    '!$A$1:$AC$1563,MATCH($D103,'     2022    '!$D$1:$D$1794,0),MATCH(N$1,'     2022    '!$A$1:$AC$1,0))</f>
        <v>30mm</v>
      </c>
      <c r="O103" s="154">
        <f>INDEX('     2022    '!$A$1:$AC$1563,MATCH($D103,'     2022    '!$D$1:$D$1794,0),MATCH(O$1,'     2022    '!$A$1:$AC$1,0))</f>
        <v>2</v>
      </c>
      <c r="P103" s="153">
        <f>INDEX('     2022    '!$A$1:$AC$1563,MATCH($D103,'     2022    '!$D$1:$D$1794,0),MATCH(P$1,'     2022    '!$A$1:$AC$1,0))</f>
        <v>34</v>
      </c>
      <c r="Q103" s="153" t="str">
        <f>INDEX('     2022    '!$A$1:$AC$1563,MATCH($D103,'     2022    '!$D$1:$D$1794,0),MATCH(Q$1,'     2022    '!$A$1:$AC$1,0))</f>
        <v>No</v>
      </c>
      <c r="R103" s="155">
        <f>INDEX('     2022    '!$A$1:$AC$1563,MATCH($D103,'     2022    '!$D$1:$D$1794,0),MATCH(R$1,'     2022    '!$A$1:$AC$1,0))</f>
        <v>15</v>
      </c>
      <c r="S103" s="155">
        <f>INDEX('     2022    '!$A$1:$AC$1563,MATCH($D103,'     2022    '!$D$1:$D$1794,0),MATCH(S$1,'     2022    '!$A$1:$AC$1,0))</f>
        <v>1.85</v>
      </c>
      <c r="T103" s="155">
        <f>INDEX('     2022    '!$A$1:$AC$1563,MATCH($D103,'     2022    '!$D$1:$D$1794,0),MATCH(T$1,'     2022    '!$A$1:$AC$1,0))</f>
        <v>0.3</v>
      </c>
      <c r="U103" s="154" t="str">
        <f>INDEX('     2022    '!$A$1:$AC$1563,MATCH($D103,'     2022    '!$D$1:$D$1794,0),MATCH(U$1,'     2022    '!$A$1:$AC$1,0))</f>
        <v>1.4G</v>
      </c>
      <c r="V103" s="153" t="str">
        <f>INDEX('     2022    '!$A$1:$AC$1563,MATCH($D103,'     2022    '!$D$1:$D$1794,0),MATCH(V$1,'     2022    '!$A$1:$AC$1,0))</f>
        <v>UN0336</v>
      </c>
      <c r="W103" s="153" t="str">
        <f>INDEX('     2022    '!$A$1:$AC$1563,MATCH($D103,'     2022    '!$D$1:$D$1794,0),MATCH(W$1,'     2022    '!$A$1:$AC$1,0))</f>
        <v>F4</v>
      </c>
      <c r="X103" s="151" t="str">
        <f>INDEX('     2022    '!$A$1:$AC$1563,MATCH($D103,'     2022    '!$D$1:$D$1794,0),MATCH(X$1,'     2022    '!$A$1:$AC$1,0))</f>
        <v/>
      </c>
      <c r="Y103" s="151" t="str">
        <f>INDEX('     2022    '!$A$1:$AC$1563,MATCH($D103,'     2022    '!$D$1:$D$1794,0),MATCH(Y$1,'     2022    '!$A$1:$AC$1,0))</f>
        <v/>
      </c>
      <c r="Z103" s="156">
        <f>INDEX('     2022    '!$A$1:$AC$1563,MATCH($D103,'     2022    '!$D$1:$D$1794,0),MATCH(Z$1,'     2022    '!$A$1:$AC$1,0))</f>
        <v>7.1800000000000003E-2</v>
      </c>
      <c r="AA103" s="153" t="str">
        <f>INDEX('     2022    '!$A$1:$AC$1563,MATCH($D103,'     2022    '!$D$1:$D$1794,0),MATCH(AA$1,'     2022    '!$A$1:$AC$1,0))</f>
        <v>2806-F4-000052</v>
      </c>
      <c r="AB103" s="153" t="str">
        <f>INDEX('     2022    '!$A$1:$AC$1563,MATCH($D103,'     2022    '!$D$1:$D$1794,0),MATCH(AB$1,'     2022    '!$A$1:$AC$1,0))</f>
        <v>GB/HSE-358615</v>
      </c>
      <c r="AC103" s="153" t="str">
        <f>INDEX('     2022    '!$A$1:$AC$1563,MATCH($D103,'     2022    '!$D$1:$D$1794,0),MATCH(AC$1,'     2022    '!$A$1:$AC$1,0))</f>
        <v>8/15/2028</v>
      </c>
    </row>
    <row r="104" spans="1:29" ht="15.75">
      <c r="A104" s="80">
        <f t="shared" si="2"/>
        <v>101</v>
      </c>
      <c r="B104" s="68" t="str">
        <f>INDEX('     2022    '!B$2:B$1794,MATCH(D104,'     2022    '!D$2:D$1794,0))</f>
        <v/>
      </c>
      <c r="C104" s="204" t="str">
        <f>INDEX('     2022    '!C$2:C$1794,MATCH(D104,'     2022    '!D$2:D$1794,0))</f>
        <v>Cake - 50s Fan</v>
      </c>
      <c r="D104" s="212" t="str">
        <f>INDEX('     2022    '!D:D,MATCH(A104,'     2022    '!AL:AL,0))</f>
        <v>CC1556</v>
      </c>
      <c r="E104" s="213" t="str">
        <f>INDEX('     2022    '!$A$1:$AC$1563,MATCH($D104,'     2022    '!$D$1:$D$1794,0),MATCH(E$1,'     2022    '!$A$1:$AC$1,0))</f>
        <v>50s FAN. Howl of the wolf with whistle spit gold crown (small angle fan)</v>
      </c>
      <c r="F104" s="206" t="str">
        <f>IFERROR(IF(LEFT(INDEX('     2022    '!AD$2:AD$1794,MATCH(D104,'     2022    '!D$2:D$1794,0)),4)="http",HYPERLINK(INDEX('     2022    '!AD$2:AD$1794,MATCH(D104,'     2022    '!D$2:D$1794,0)),"Video"),""),"")</f>
        <v>Video</v>
      </c>
      <c r="G104" s="207">
        <f>INDEX('     2022    '!$A$1:$AC$1563,MATCH($D104,'     2022    '!$D$1:$D$1794,0),MATCH(G$1,'     2022    '!$A$1:$AC$1,0))</f>
        <v>0</v>
      </c>
      <c r="H104" s="150"/>
      <c r="I104" s="152">
        <f>INDEX('     2022    '!$A$1:$AC$1563,MATCH($D104,'     2022    '!$D$1:$D$1794,0),MATCH(I$1,'     2022    '!$A$1:$AC$1,0))</f>
        <v>63.18</v>
      </c>
      <c r="J104" s="150"/>
      <c r="K104" s="151">
        <f t="shared" si="3"/>
        <v>35.223066831141935</v>
      </c>
      <c r="L104" s="152">
        <f>INDEX('     2022    '!$A$1:$AC$1563,MATCH($D104,'     2022    '!$D$1:$D$1794,0),MATCH(L$1,'     2022    '!$A$1:$AC$1,0))</f>
        <v>64.105981632678322</v>
      </c>
      <c r="M104" s="152">
        <f>INDEX('     2022    '!$A$1:$AC$1563,MATCH($D104,'     2022    '!$D$1:$D$1794,0),MATCH(M$1,'     2022    '!$A$1:$AC$1,0))</f>
        <v>70.44613366228387</v>
      </c>
      <c r="N104" s="153" t="str">
        <f>INDEX('     2022    '!$A$1:$AC$1563,MATCH($D104,'     2022    '!$D$1:$D$1794,0),MATCH(N$1,'     2022    '!$A$1:$AC$1,0))</f>
        <v>25mm</v>
      </c>
      <c r="O104" s="154">
        <f>INDEX('     2022    '!$A$1:$AC$1563,MATCH($D104,'     2022    '!$D$1:$D$1794,0),MATCH(O$1,'     2022    '!$A$1:$AC$1,0))</f>
        <v>2</v>
      </c>
      <c r="P104" s="153">
        <f>INDEX('     2022    '!$A$1:$AC$1563,MATCH($D104,'     2022    '!$D$1:$D$1794,0),MATCH(P$1,'     2022    '!$A$1:$AC$1,0))</f>
        <v>15</v>
      </c>
      <c r="Q104" s="153" t="str">
        <f>INDEX('     2022    '!$A$1:$AC$1563,MATCH($D104,'     2022    '!$D$1:$D$1794,0),MATCH(Q$1,'     2022    '!$A$1:$AC$1,0))</f>
        <v>No</v>
      </c>
      <c r="R104" s="155">
        <f>INDEX('     2022    '!$A$1:$AC$1563,MATCH($D104,'     2022    '!$D$1:$D$1794,0),MATCH(R$1,'     2022    '!$A$1:$AC$1,0))</f>
        <v>11.5</v>
      </c>
      <c r="S104" s="155">
        <f>INDEX('     2022    '!$A$1:$AC$1563,MATCH($D104,'     2022    '!$D$1:$D$1794,0),MATCH(S$1,'     2022    '!$A$1:$AC$1,0))</f>
        <v>1.9</v>
      </c>
      <c r="T104" s="155">
        <f>INDEX('     2022    '!$A$1:$AC$1563,MATCH($D104,'     2022    '!$D$1:$D$1794,0),MATCH(T$1,'     2022    '!$A$1:$AC$1,0))</f>
        <v>0.3</v>
      </c>
      <c r="U104" s="154" t="str">
        <f>INDEX('     2022    '!$A$1:$AC$1563,MATCH($D104,'     2022    '!$D$1:$D$1794,0),MATCH(U$1,'     2022    '!$A$1:$AC$1,0))</f>
        <v>1.4G</v>
      </c>
      <c r="V104" s="153" t="str">
        <f>INDEX('     2022    '!$A$1:$AC$1563,MATCH($D104,'     2022    '!$D$1:$D$1794,0),MATCH(V$1,'     2022    '!$A$1:$AC$1,0))</f>
        <v>UN0336</v>
      </c>
      <c r="W104" s="153" t="str">
        <f>INDEX('     2022    '!$A$1:$AC$1563,MATCH($D104,'     2022    '!$D$1:$D$1794,0),MATCH(W$1,'     2022    '!$A$1:$AC$1,0))</f>
        <v>F4</v>
      </c>
      <c r="X104" s="151" t="str">
        <f>INDEX('     2022    '!$A$1:$AC$1563,MATCH($D104,'     2022    '!$D$1:$D$1794,0),MATCH(X$1,'     2022    '!$A$1:$AC$1,0))</f>
        <v/>
      </c>
      <c r="Y104" s="151" t="str">
        <f>INDEX('     2022    '!$A$1:$AC$1563,MATCH($D104,'     2022    '!$D$1:$D$1794,0),MATCH(Y$1,'     2022    '!$A$1:$AC$1,0))</f>
        <v/>
      </c>
      <c r="Z104" s="156">
        <f>INDEX('     2022    '!$A$1:$AC$1563,MATCH($D104,'     2022    '!$D$1:$D$1794,0),MATCH(Z$1,'     2022    '!$A$1:$AC$1,0))</f>
        <v>2.9732999999999999E-2</v>
      </c>
      <c r="AA104" s="153" t="str">
        <f>INDEX('     2022    '!$A$1:$AC$1563,MATCH($D104,'     2022    '!$D$1:$D$1794,0),MATCH(AA$1,'     2022    '!$A$1:$AC$1,0))</f>
        <v>2806-F4-001977</v>
      </c>
      <c r="AB104" s="153" t="str">
        <f>INDEX('     2022    '!$A$1:$AC$1563,MATCH($D104,'     2022    '!$D$1:$D$1794,0),MATCH(AB$1,'     2022    '!$A$1:$AC$1,0))</f>
        <v>GB/HSE-362483</v>
      </c>
      <c r="AC104" s="153" t="str">
        <f>INDEX('     2022    '!$A$1:$AC$1563,MATCH($D104,'     2022    '!$D$1:$D$1794,0),MATCH(AC$1,'     2022    '!$A$1:$AC$1,0))</f>
        <v>11/30/2030</v>
      </c>
    </row>
    <row r="105" spans="1:29" ht="15.75">
      <c r="A105" s="80">
        <f t="shared" si="2"/>
        <v>102</v>
      </c>
      <c r="B105" s="68" t="str">
        <f>INDEX('     2022    '!B$2:B$1794,MATCH(D105,'     2022    '!D$2:D$1794,0))</f>
        <v/>
      </c>
      <c r="C105" s="204" t="str">
        <f>INDEX('     2022    '!C$2:C$1794,MATCH(D105,'     2022    '!D$2:D$1794,0))</f>
        <v>Cake - 50s Fan</v>
      </c>
      <c r="D105" s="212" t="str">
        <f>INDEX('     2022    '!D:D,MATCH(A105,'     2022    '!AL:AL,0))</f>
        <v>CC1523</v>
      </c>
      <c r="E105" s="213" t="str">
        <f>INDEX('     2022    '!$A$1:$AC$1563,MATCH($D105,'     2022    '!$D$1:$D$1794,0),MATCH(E$1,'     2022    '!$A$1:$AC$1,0))</f>
        <v>50s FAN. Silver silk w/colour crossette</v>
      </c>
      <c r="F105" s="206" t="str">
        <f>IFERROR(IF(LEFT(INDEX('     2022    '!AD$2:AD$1794,MATCH(D105,'     2022    '!D$2:D$1794,0)),4)="http",HYPERLINK(INDEX('     2022    '!AD$2:AD$1794,MATCH(D105,'     2022    '!D$2:D$1794,0)),"Video"),""),"")</f>
        <v>Video</v>
      </c>
      <c r="G105" s="207">
        <f>INDEX('     2022    '!$A$1:$AC$1563,MATCH($D105,'     2022    '!$D$1:$D$1794,0),MATCH(G$1,'     2022    '!$A$1:$AC$1,0))</f>
        <v>0</v>
      </c>
      <c r="H105" s="150"/>
      <c r="I105" s="152">
        <f>INDEX('     2022    '!$A$1:$AC$1563,MATCH($D105,'     2022    '!$D$1:$D$1794,0),MATCH(I$1,'     2022    '!$A$1:$AC$1,0))</f>
        <v>45.97</v>
      </c>
      <c r="J105" s="150"/>
      <c r="K105" s="151">
        <f t="shared" si="3"/>
        <v>23.984120476625634</v>
      </c>
      <c r="L105" s="152">
        <f>INDEX('     2022    '!$A$1:$AC$1563,MATCH($D105,'     2022    '!$D$1:$D$1794,0),MATCH(L$1,'     2022    '!$A$1:$AC$1,0))</f>
        <v>46.889400000000002</v>
      </c>
      <c r="M105" s="152">
        <f>INDEX('     2022    '!$A$1:$AC$1563,MATCH($D105,'     2022    '!$D$1:$D$1794,0),MATCH(M$1,'     2022    '!$A$1:$AC$1,0))</f>
        <v>47.968240953251268</v>
      </c>
      <c r="N105" s="153" t="str">
        <f>INDEX('     2022    '!$A$1:$AC$1563,MATCH($D105,'     2022    '!$D$1:$D$1794,0),MATCH(N$1,'     2022    '!$A$1:$AC$1,0))</f>
        <v>20mm</v>
      </c>
      <c r="O105" s="154">
        <f>INDEX('     2022    '!$A$1:$AC$1563,MATCH($D105,'     2022    '!$D$1:$D$1794,0),MATCH(O$1,'     2022    '!$A$1:$AC$1,0))</f>
        <v>2</v>
      </c>
      <c r="P105" s="153">
        <f>INDEX('     2022    '!$A$1:$AC$1563,MATCH($D105,'     2022    '!$D$1:$D$1794,0),MATCH(P$1,'     2022    '!$A$1:$AC$1,0))</f>
        <v>25</v>
      </c>
      <c r="Q105" s="153" t="str">
        <f>INDEX('     2022    '!$A$1:$AC$1563,MATCH($D105,'     2022    '!$D$1:$D$1794,0),MATCH(Q$1,'     2022    '!$A$1:$AC$1,0))</f>
        <v>Yes</v>
      </c>
      <c r="R105" s="155">
        <f>INDEX('     2022    '!$A$1:$AC$1563,MATCH($D105,'     2022    '!$D$1:$D$1794,0),MATCH(R$1,'     2022    '!$A$1:$AC$1,0))</f>
        <v>7</v>
      </c>
      <c r="S105" s="155">
        <f>INDEX('     2022    '!$A$1:$AC$1563,MATCH($D105,'     2022    '!$D$1:$D$1794,0),MATCH(S$1,'     2022    '!$A$1:$AC$1,0))</f>
        <v>1.7</v>
      </c>
      <c r="T105" s="155">
        <f>INDEX('     2022    '!$A$1:$AC$1563,MATCH($D105,'     2022    '!$D$1:$D$1794,0),MATCH(T$1,'     2022    '!$A$1:$AC$1,0))</f>
        <v>0.3</v>
      </c>
      <c r="U105" s="154" t="str">
        <f>INDEX('     2022    '!$A$1:$AC$1563,MATCH($D105,'     2022    '!$D$1:$D$1794,0),MATCH(U$1,'     2022    '!$A$1:$AC$1,0))</f>
        <v>1.4G</v>
      </c>
      <c r="V105" s="153" t="str">
        <f>INDEX('     2022    '!$A$1:$AC$1563,MATCH($D105,'     2022    '!$D$1:$D$1794,0),MATCH(V$1,'     2022    '!$A$1:$AC$1,0))</f>
        <v>UN0336</v>
      </c>
      <c r="W105" s="153" t="str">
        <f>INDEX('     2022    '!$A$1:$AC$1563,MATCH($D105,'     2022    '!$D$1:$D$1794,0),MATCH(W$1,'     2022    '!$A$1:$AC$1,0))</f>
        <v>F4</v>
      </c>
      <c r="X105" s="151" t="str">
        <f>INDEX('     2022    '!$A$1:$AC$1563,MATCH($D105,'     2022    '!$D$1:$D$1794,0),MATCH(X$1,'     2022    '!$A$1:$AC$1,0))</f>
        <v/>
      </c>
      <c r="Y105" s="151" t="str">
        <f>INDEX('     2022    '!$A$1:$AC$1563,MATCH($D105,'     2022    '!$D$1:$D$1794,0),MATCH(Y$1,'     2022    '!$A$1:$AC$1,0))</f>
        <v/>
      </c>
      <c r="Z105" s="156">
        <f>INDEX('     2022    '!$A$1:$AC$1563,MATCH($D105,'     2022    '!$D$1:$D$1794,0),MATCH(Z$1,'     2022    '!$A$1:$AC$1,0))</f>
        <v>2.5700000000000001E-2</v>
      </c>
      <c r="AA105" s="153" t="str">
        <f>INDEX('     2022    '!$A$1:$AC$1563,MATCH($D105,'     2022    '!$D$1:$D$1794,0),MATCH(AA$1,'     2022    '!$A$1:$AC$1,0))</f>
        <v>2806-F4-001970</v>
      </c>
      <c r="AB105" s="153" t="str">
        <f>INDEX('     2022    '!$A$1:$AC$1563,MATCH($D105,'     2022    '!$D$1:$D$1794,0),MATCH(AB$1,'     2022    '!$A$1:$AC$1,0))</f>
        <v>GB/HSE-362453</v>
      </c>
      <c r="AC105" s="153" t="str">
        <f>INDEX('     2022    '!$A$1:$AC$1563,MATCH($D105,'     2022    '!$D$1:$D$1794,0),MATCH(AC$1,'     2022    '!$A$1:$AC$1,0))</f>
        <v>11/30/2030</v>
      </c>
    </row>
    <row r="106" spans="1:29" ht="15.75">
      <c r="A106" s="80">
        <f t="shared" si="2"/>
        <v>103</v>
      </c>
      <c r="B106" s="68" t="str">
        <f>INDEX('     2022    '!B$2:B$1794,MATCH(D106,'     2022    '!D$2:D$1794,0))</f>
        <v/>
      </c>
      <c r="C106" s="204" t="str">
        <f>INDEX('     2022    '!C$2:C$1794,MATCH(D106,'     2022    '!D$2:D$1794,0))</f>
        <v>Cake - 50s Fan</v>
      </c>
      <c r="D106" s="212" t="str">
        <f>INDEX('     2022    '!D:D,MATCH(A106,'     2022    '!AL:AL,0))</f>
        <v>CC0477</v>
      </c>
      <c r="E106" s="213" t="str">
        <f>INDEX('     2022    '!$A$1:$AC$1563,MATCH($D106,'     2022    '!$D$1:$D$1794,0),MATCH(E$1,'     2022    '!$A$1:$AC$1,0))</f>
        <v>50s FAN. Silver spinner to red strobe pistil</v>
      </c>
      <c r="F106" s="206" t="str">
        <f>IFERROR(IF(LEFT(INDEX('     2022    '!AD$2:AD$1794,MATCH(D106,'     2022    '!D$2:D$1794,0)),4)="http",HYPERLINK(INDEX('     2022    '!AD$2:AD$1794,MATCH(D106,'     2022    '!D$2:D$1794,0)),"Video"),""),"")</f>
        <v>Video</v>
      </c>
      <c r="G106" s="207">
        <f>INDEX('     2022    '!$A$1:$AC$1563,MATCH($D106,'     2022    '!$D$1:$D$1794,0),MATCH(G$1,'     2022    '!$A$1:$AC$1,0))</f>
        <v>29</v>
      </c>
      <c r="H106" s="150"/>
      <c r="I106" s="152">
        <f>INDEX('     2022    '!$A$1:$AC$1563,MATCH($D106,'     2022    '!$D$1:$D$1794,0),MATCH(I$1,'     2022    '!$A$1:$AC$1,0))</f>
        <v>76.42</v>
      </c>
      <c r="J106" s="150"/>
      <c r="K106" s="151">
        <f t="shared" si="3"/>
        <v>44.845437021642944</v>
      </c>
      <c r="L106" s="152">
        <f>INDEX('     2022    '!$A$1:$AC$1563,MATCH($D106,'     2022    '!$D$1:$D$1794,0),MATCH(L$1,'     2022    '!$A$1:$AC$1,0))</f>
        <v>81.618695379390161</v>
      </c>
      <c r="M106" s="152">
        <f>INDEX('     2022    '!$A$1:$AC$1563,MATCH($D106,'     2022    '!$D$1:$D$1794,0),MATCH(M$1,'     2022    '!$A$1:$AC$1,0))</f>
        <v>89.690874043285888</v>
      </c>
      <c r="N106" s="153" t="str">
        <f>INDEX('     2022    '!$A$1:$AC$1563,MATCH($D106,'     2022    '!$D$1:$D$1794,0),MATCH(N$1,'     2022    '!$A$1:$AC$1,0))</f>
        <v>30mm</v>
      </c>
      <c r="O106" s="154">
        <f>INDEX('     2022    '!$A$1:$AC$1563,MATCH($D106,'     2022    '!$D$1:$D$1794,0),MATCH(O$1,'     2022    '!$A$1:$AC$1,0))</f>
        <v>2</v>
      </c>
      <c r="P106" s="153">
        <f>INDEX('     2022    '!$A$1:$AC$1563,MATCH($D106,'     2022    '!$D$1:$D$1794,0),MATCH(P$1,'     2022    '!$A$1:$AC$1,0))</f>
        <v>28</v>
      </c>
      <c r="Q106" s="153" t="str">
        <f>INDEX('     2022    '!$A$1:$AC$1563,MATCH($D106,'     2022    '!$D$1:$D$1794,0),MATCH(Q$1,'     2022    '!$A$1:$AC$1,0))</f>
        <v>Yes</v>
      </c>
      <c r="R106" s="155">
        <f>INDEX('     2022    '!$A$1:$AC$1563,MATCH($D106,'     2022    '!$D$1:$D$1794,0),MATCH(R$1,'     2022    '!$A$1:$AC$1,0))</f>
        <v>16</v>
      </c>
      <c r="S106" s="155">
        <f>INDEX('     2022    '!$A$1:$AC$1563,MATCH($D106,'     2022    '!$D$1:$D$1794,0),MATCH(S$1,'     2022    '!$A$1:$AC$1,0))</f>
        <v>2.2000000000000002</v>
      </c>
      <c r="T106" s="155">
        <f>INDEX('     2022    '!$A$1:$AC$1563,MATCH($D106,'     2022    '!$D$1:$D$1794,0),MATCH(T$1,'     2022    '!$A$1:$AC$1,0))</f>
        <v>0.3</v>
      </c>
      <c r="U106" s="154" t="str">
        <f>INDEX('     2022    '!$A$1:$AC$1563,MATCH($D106,'     2022    '!$D$1:$D$1794,0),MATCH(U$1,'     2022    '!$A$1:$AC$1,0))</f>
        <v>1.4G</v>
      </c>
      <c r="V106" s="153" t="str">
        <f>INDEX('     2022    '!$A$1:$AC$1563,MATCH($D106,'     2022    '!$D$1:$D$1794,0),MATCH(V$1,'     2022    '!$A$1:$AC$1,0))</f>
        <v>UN0336</v>
      </c>
      <c r="W106" s="153" t="str">
        <f>INDEX('     2022    '!$A$1:$AC$1563,MATCH($D106,'     2022    '!$D$1:$D$1794,0),MATCH(W$1,'     2022    '!$A$1:$AC$1,0))</f>
        <v>F4</v>
      </c>
      <c r="X106" s="151" t="str">
        <f>INDEX('     2022    '!$A$1:$AC$1563,MATCH($D106,'     2022    '!$D$1:$D$1794,0),MATCH(X$1,'     2022    '!$A$1:$AC$1,0))</f>
        <v/>
      </c>
      <c r="Y106" s="151" t="str">
        <f>INDEX('     2022    '!$A$1:$AC$1563,MATCH($D106,'     2022    '!$D$1:$D$1794,0),MATCH(Y$1,'     2022    '!$A$1:$AC$1,0))</f>
        <v/>
      </c>
      <c r="Z106" s="156">
        <f>INDEX('     2022    '!$A$1:$AC$1563,MATCH($D106,'     2022    '!$D$1:$D$1794,0),MATCH(Z$1,'     2022    '!$A$1:$AC$1,0))</f>
        <v>7.0199999999999999E-2</v>
      </c>
      <c r="AA106" s="153" t="str">
        <f>INDEX('     2022    '!$A$1:$AC$1563,MATCH($D106,'     2022    '!$D$1:$D$1794,0),MATCH(AA$1,'     2022    '!$A$1:$AC$1,0))</f>
        <v>1008-F4-69249672</v>
      </c>
      <c r="AB106" s="153" t="str">
        <f>INDEX('     2022    '!$A$1:$AC$1563,MATCH($D106,'     2022    '!$D$1:$D$1794,0),MATCH(AB$1,'     2022    '!$A$1:$AC$1,0))</f>
        <v>GB/HSE-345135</v>
      </c>
      <c r="AC106" s="153" t="str">
        <f>INDEX('     2022    '!$A$1:$AC$1563,MATCH($D106,'     2022    '!$D$1:$D$1794,0),MATCH(AC$1,'     2022    '!$A$1:$AC$1,0))</f>
        <v>10/9/2028</v>
      </c>
    </row>
    <row r="107" spans="1:29" ht="15.75">
      <c r="A107" s="80">
        <f t="shared" si="2"/>
        <v>104</v>
      </c>
      <c r="B107" s="68" t="str">
        <f>INDEX('     2022    '!B$2:B$1794,MATCH(D107,'     2022    '!D$2:D$1794,0))</f>
        <v/>
      </c>
      <c r="C107" s="204" t="str">
        <f>INDEX('     2022    '!C$2:C$1794,MATCH(D107,'     2022    '!D$2:D$1794,0))</f>
        <v>Cake - 50s Fan</v>
      </c>
      <c r="D107" s="212" t="str">
        <f>INDEX('     2022    '!D:D,MATCH(A107,'     2022    '!AL:AL,0))</f>
        <v>CC1376</v>
      </c>
      <c r="E107" s="213" t="str">
        <f>INDEX('     2022    '!$A$1:$AC$1563,MATCH($D107,'     2022    '!$D$1:$D$1794,0),MATCH(E$1,'     2022    '!$A$1:$AC$1,0))</f>
        <v>50s FAN. Spit blue horse tail.</v>
      </c>
      <c r="F107" s="206" t="str">
        <f>IFERROR(IF(LEFT(INDEX('     2022    '!AD$2:AD$1794,MATCH(D107,'     2022    '!D$2:D$1794,0)),4)="http",HYPERLINK(INDEX('     2022    '!AD$2:AD$1794,MATCH(D107,'     2022    '!D$2:D$1794,0)),"Video"),""),"")</f>
        <v>Video</v>
      </c>
      <c r="G107" s="207">
        <f>INDEX('     2022    '!$A$1:$AC$1563,MATCH($D107,'     2022    '!$D$1:$D$1794,0),MATCH(G$1,'     2022    '!$A$1:$AC$1,0))</f>
        <v>14</v>
      </c>
      <c r="H107" s="150"/>
      <c r="I107" s="152">
        <f>INDEX('     2022    '!$A$1:$AC$1563,MATCH($D107,'     2022    '!$D$1:$D$1794,0),MATCH(I$1,'     2022    '!$A$1:$AC$1,0))</f>
        <v>73.25</v>
      </c>
      <c r="J107" s="150"/>
      <c r="K107" s="151">
        <f t="shared" si="3"/>
        <v>41.324816223906538</v>
      </c>
      <c r="L107" s="152">
        <f>INDEX('     2022    '!$A$1:$AC$1563,MATCH($D107,'     2022    '!$D$1:$D$1794,0),MATCH(L$1,'     2022    '!$A$1:$AC$1,0))</f>
        <v>75.211165527509905</v>
      </c>
      <c r="M107" s="152">
        <f>INDEX('     2022    '!$A$1:$AC$1563,MATCH($D107,'     2022    '!$D$1:$D$1794,0),MATCH(M$1,'     2022    '!$A$1:$AC$1,0))</f>
        <v>82.649632447813076</v>
      </c>
      <c r="N107" s="153" t="str">
        <f>INDEX('     2022    '!$A$1:$AC$1563,MATCH($D107,'     2022    '!$D$1:$D$1794,0),MATCH(N$1,'     2022    '!$A$1:$AC$1,0))</f>
        <v>30mm</v>
      </c>
      <c r="O107" s="154">
        <f>INDEX('     2022    '!$A$1:$AC$1563,MATCH($D107,'     2022    '!$D$1:$D$1794,0),MATCH(O$1,'     2022    '!$A$1:$AC$1,0))</f>
        <v>2</v>
      </c>
      <c r="P107" s="153">
        <f>INDEX('     2022    '!$A$1:$AC$1563,MATCH($D107,'     2022    '!$D$1:$D$1794,0),MATCH(P$1,'     2022    '!$A$1:$AC$1,0))</f>
        <v>15</v>
      </c>
      <c r="Q107" s="153" t="str">
        <f>INDEX('     2022    '!$A$1:$AC$1563,MATCH($D107,'     2022    '!$D$1:$D$1794,0),MATCH(Q$1,'     2022    '!$A$1:$AC$1,0))</f>
        <v>Yes</v>
      </c>
      <c r="R107" s="155">
        <f>INDEX('     2022    '!$A$1:$AC$1563,MATCH($D107,'     2022    '!$D$1:$D$1794,0),MATCH(R$1,'     2022    '!$A$1:$AC$1,0))</f>
        <v>15.1</v>
      </c>
      <c r="S107" s="155">
        <f>INDEX('     2022    '!$A$1:$AC$1563,MATCH($D107,'     2022    '!$D$1:$D$1794,0),MATCH(S$1,'     2022    '!$A$1:$AC$1,0))</f>
        <v>2.2000000000000002</v>
      </c>
      <c r="T107" s="155">
        <f>INDEX('     2022    '!$A$1:$AC$1563,MATCH($D107,'     2022    '!$D$1:$D$1794,0),MATCH(T$1,'     2022    '!$A$1:$AC$1,0))</f>
        <v>0.3</v>
      </c>
      <c r="U107" s="154" t="str">
        <f>INDEX('     2022    '!$A$1:$AC$1563,MATCH($D107,'     2022    '!$D$1:$D$1794,0),MATCH(U$1,'     2022    '!$A$1:$AC$1,0))</f>
        <v>1.4G</v>
      </c>
      <c r="V107" s="153" t="str">
        <f>INDEX('     2022    '!$A$1:$AC$1563,MATCH($D107,'     2022    '!$D$1:$D$1794,0),MATCH(V$1,'     2022    '!$A$1:$AC$1,0))</f>
        <v>UN0336</v>
      </c>
      <c r="W107" s="153" t="str">
        <f>INDEX('     2022    '!$A$1:$AC$1563,MATCH($D107,'     2022    '!$D$1:$D$1794,0),MATCH(W$1,'     2022    '!$A$1:$AC$1,0))</f>
        <v>F4</v>
      </c>
      <c r="X107" s="151" t="str">
        <f>INDEX('     2022    '!$A$1:$AC$1563,MATCH($D107,'     2022    '!$D$1:$D$1794,0),MATCH(X$1,'     2022    '!$A$1:$AC$1,0))</f>
        <v/>
      </c>
      <c r="Y107" s="151" t="str">
        <f>INDEX('     2022    '!$A$1:$AC$1563,MATCH($D107,'     2022    '!$D$1:$D$1794,0),MATCH(Y$1,'     2022    '!$A$1:$AC$1,0))</f>
        <v/>
      </c>
      <c r="Z107" s="156">
        <f>INDEX('     2022    '!$A$1:$AC$1563,MATCH($D107,'     2022    '!$D$1:$D$1794,0),MATCH(Z$1,'     2022    '!$A$1:$AC$1,0))</f>
        <v>5.6099999999999997E-2</v>
      </c>
      <c r="AA107" s="153" t="str">
        <f>INDEX('     2022    '!$A$1:$AC$1563,MATCH($D107,'     2022    '!$D$1:$D$1794,0),MATCH(AA$1,'     2022    '!$A$1:$AC$1,0))</f>
        <v>2806-F4-000052</v>
      </c>
      <c r="AB107" s="153" t="str">
        <f>INDEX('     2022    '!$A$1:$AC$1563,MATCH($D107,'     2022    '!$D$1:$D$1794,0),MATCH(AB$1,'     2022    '!$A$1:$AC$1,0))</f>
        <v>GB/HSE-360453</v>
      </c>
      <c r="AC107" s="153" t="str">
        <f>INDEX('     2022    '!$A$1:$AC$1563,MATCH($D107,'     2022    '!$D$1:$D$1794,0),MATCH(AC$1,'     2022    '!$A$1:$AC$1,0))</f>
        <v>6/8/2029</v>
      </c>
    </row>
    <row r="108" spans="1:29" ht="15.75">
      <c r="A108" s="80">
        <f t="shared" si="2"/>
        <v>105</v>
      </c>
      <c r="B108" s="68" t="str">
        <f>INDEX('     2022    '!B$2:B$1794,MATCH(D108,'     2022    '!D$2:D$1794,0))</f>
        <v/>
      </c>
      <c r="C108" s="204" t="str">
        <f>INDEX('     2022    '!C$2:C$1794,MATCH(D108,'     2022    '!D$2:D$1794,0))</f>
        <v>Cake - 50s Fan</v>
      </c>
      <c r="D108" s="212" t="str">
        <f>INDEX('     2022    '!D:D,MATCH(A108,'     2022    '!AL:AL,0))</f>
        <v>CC0584</v>
      </c>
      <c r="E108" s="213" t="str">
        <f>INDEX('     2022    '!$A$1:$AC$1563,MATCH($D108,'     2022    '!$D$1:$D$1794,0),MATCH(E$1,'     2022    '!$A$1:$AC$1,0))</f>
        <v>50s FAN. Strobe mine to colour strobe was C184</v>
      </c>
      <c r="F108" s="206" t="str">
        <f>IFERROR(IF(LEFT(INDEX('     2022    '!AD$2:AD$1794,MATCH(D108,'     2022    '!D$2:D$1794,0)),4)="http",HYPERLINK(INDEX('     2022    '!AD$2:AD$1794,MATCH(D108,'     2022    '!D$2:D$1794,0)),"Video"),""),"")</f>
        <v>Video</v>
      </c>
      <c r="G108" s="207">
        <f>INDEX('     2022    '!$A$1:$AC$1563,MATCH($D108,'     2022    '!$D$1:$D$1794,0),MATCH(G$1,'     2022    '!$A$1:$AC$1,0))</f>
        <v>17</v>
      </c>
      <c r="H108" s="150"/>
      <c r="I108" s="152">
        <f>INDEX('     2022    '!$A$1:$AC$1563,MATCH($D108,'     2022    '!$D$1:$D$1794,0),MATCH(I$1,'     2022    '!$A$1:$AC$1,0))</f>
        <v>77.599999999999994</v>
      </c>
      <c r="J108" s="150"/>
      <c r="K108" s="151">
        <f t="shared" si="3"/>
        <v>45.061473238335438</v>
      </c>
      <c r="L108" s="152">
        <f>INDEX('     2022    '!$A$1:$AC$1563,MATCH($D108,'     2022    '!$D$1:$D$1794,0),MATCH(L$1,'     2022    '!$A$1:$AC$1,0))</f>
        <v>82.0118812937705</v>
      </c>
      <c r="M108" s="152">
        <f>INDEX('     2022    '!$A$1:$AC$1563,MATCH($D108,'     2022    '!$D$1:$D$1794,0),MATCH(M$1,'     2022    '!$A$1:$AC$1,0))</f>
        <v>90.122946476670876</v>
      </c>
      <c r="N108" s="153" t="str">
        <f>INDEX('     2022    '!$A$1:$AC$1563,MATCH($D108,'     2022    '!$D$1:$D$1794,0),MATCH(N$1,'     2022    '!$A$1:$AC$1,0))</f>
        <v>30mm</v>
      </c>
      <c r="O108" s="154">
        <f>INDEX('     2022    '!$A$1:$AC$1563,MATCH($D108,'     2022    '!$D$1:$D$1794,0),MATCH(O$1,'     2022    '!$A$1:$AC$1,0))</f>
        <v>2</v>
      </c>
      <c r="P108" s="153">
        <f>INDEX('     2022    '!$A$1:$AC$1563,MATCH($D108,'     2022    '!$D$1:$D$1794,0),MATCH(P$1,'     2022    '!$A$1:$AC$1,0))</f>
        <v>30</v>
      </c>
      <c r="Q108" s="153" t="str">
        <f>INDEX('     2022    '!$A$1:$AC$1563,MATCH($D108,'     2022    '!$D$1:$D$1794,0),MATCH(Q$1,'     2022    '!$A$1:$AC$1,0))</f>
        <v>No</v>
      </c>
      <c r="R108" s="155">
        <f>INDEX('     2022    '!$A$1:$AC$1563,MATCH($D108,'     2022    '!$D$1:$D$1794,0),MATCH(R$1,'     2022    '!$A$1:$AC$1,0))</f>
        <v>16</v>
      </c>
      <c r="S108" s="155">
        <f>INDEX('     2022    '!$A$1:$AC$1563,MATCH($D108,'     2022    '!$D$1:$D$1794,0),MATCH(S$1,'     2022    '!$A$1:$AC$1,0))</f>
        <v>2.2000000000000002</v>
      </c>
      <c r="T108" s="155">
        <f>INDEX('     2022    '!$A$1:$AC$1563,MATCH($D108,'     2022    '!$D$1:$D$1794,0),MATCH(T$1,'     2022    '!$A$1:$AC$1,0))</f>
        <v>0.3</v>
      </c>
      <c r="U108" s="154" t="str">
        <f>INDEX('     2022    '!$A$1:$AC$1563,MATCH($D108,'     2022    '!$D$1:$D$1794,0),MATCH(U$1,'     2022    '!$A$1:$AC$1,0))</f>
        <v>1.4G</v>
      </c>
      <c r="V108" s="153" t="str">
        <f>INDEX('     2022    '!$A$1:$AC$1563,MATCH($D108,'     2022    '!$D$1:$D$1794,0),MATCH(V$1,'     2022    '!$A$1:$AC$1,0))</f>
        <v>UN0336</v>
      </c>
      <c r="W108" s="153" t="str">
        <f>INDEX('     2022    '!$A$1:$AC$1563,MATCH($D108,'     2022    '!$D$1:$D$1794,0),MATCH(W$1,'     2022    '!$A$1:$AC$1,0))</f>
        <v>F4</v>
      </c>
      <c r="X108" s="151" t="str">
        <f>INDEX('     2022    '!$A$1:$AC$1563,MATCH($D108,'     2022    '!$D$1:$D$1794,0),MATCH(X$1,'     2022    '!$A$1:$AC$1,0))</f>
        <v/>
      </c>
      <c r="Y108" s="151" t="str">
        <f>INDEX('     2022    '!$A$1:$AC$1563,MATCH($D108,'     2022    '!$D$1:$D$1794,0),MATCH(Y$1,'     2022    '!$A$1:$AC$1,0))</f>
        <v/>
      </c>
      <c r="Z108" s="156">
        <f>INDEX('     2022    '!$A$1:$AC$1563,MATCH($D108,'     2022    '!$D$1:$D$1794,0),MATCH(Z$1,'     2022    '!$A$1:$AC$1,0))</f>
        <v>7.0199999999999999E-2</v>
      </c>
      <c r="AA108" s="153" t="str">
        <f>INDEX('     2022    '!$A$1:$AC$1563,MATCH($D108,'     2022    '!$D$1:$D$1794,0),MATCH(AA$1,'     2022    '!$A$1:$AC$1,0))</f>
        <v>1008-F4-69249674</v>
      </c>
      <c r="AB108" s="153" t="str">
        <f>INDEX('     2022    '!$A$1:$AC$1563,MATCH($D108,'     2022    '!$D$1:$D$1794,0),MATCH(AB$1,'     2022    '!$A$1:$AC$1,0))</f>
        <v>GB/HSE-338616</v>
      </c>
      <c r="AC108" s="153" t="str">
        <f>INDEX('     2022    '!$A$1:$AC$1563,MATCH($D108,'     2022    '!$D$1:$D$1794,0),MATCH(AC$1,'     2022    '!$A$1:$AC$1,0))</f>
        <v>5/18/2027</v>
      </c>
    </row>
    <row r="109" spans="1:29" ht="15.75">
      <c r="A109" s="80">
        <f t="shared" si="2"/>
        <v>106</v>
      </c>
      <c r="B109" s="68" t="str">
        <f>INDEX('     2022    '!B$2:B$1794,MATCH(D109,'     2022    '!D$2:D$1794,0))</f>
        <v/>
      </c>
      <c r="C109" s="204" t="str">
        <f>INDEX('     2022    '!C$2:C$1794,MATCH(D109,'     2022    '!D$2:D$1794,0))</f>
        <v>Cake - 50s Fan</v>
      </c>
      <c r="D109" s="212" t="str">
        <f>INDEX('     2022    '!D:D,MATCH(A109,'     2022    '!AL:AL,0))</f>
        <v>CC1509</v>
      </c>
      <c r="E109" s="213" t="str">
        <f>INDEX('     2022    '!$A$1:$AC$1563,MATCH($D109,'     2022    '!$D$1:$D$1794,0),MATCH(E$1,'     2022    '!$A$1:$AC$1,0))</f>
        <v>50s Z. White strobe mines with red red strobe horsetail. 5 lifts of 10.</v>
      </c>
      <c r="F109" s="206" t="str">
        <f>IFERROR(IF(LEFT(INDEX('     2022    '!AD$2:AD$1794,MATCH(D109,'     2022    '!D$2:D$1794,0)),4)="http",HYPERLINK(INDEX('     2022    '!AD$2:AD$1794,MATCH(D109,'     2022    '!D$2:D$1794,0)),"Video"),""),"")</f>
        <v>Video</v>
      </c>
      <c r="G109" s="207">
        <f>INDEX('     2022    '!$A$1:$AC$1563,MATCH($D109,'     2022    '!$D$1:$D$1794,0),MATCH(G$1,'     2022    '!$A$1:$AC$1,0))</f>
        <v>4</v>
      </c>
      <c r="H109" s="150"/>
      <c r="I109" s="152">
        <f>INDEX('     2022    '!$A$1:$AC$1563,MATCH($D109,'     2022    '!$D$1:$D$1794,0),MATCH(I$1,'     2022    '!$A$1:$AC$1,0))</f>
        <v>67.86</v>
      </c>
      <c r="J109" s="150"/>
      <c r="K109" s="151">
        <f t="shared" si="3"/>
        <v>41.007726963283893</v>
      </c>
      <c r="L109" s="152">
        <f>INDEX('     2022    '!$A$1:$AC$1563,MATCH($D109,'     2022    '!$D$1:$D$1794,0),MATCH(L$1,'     2022    '!$A$1:$AC$1,0))</f>
        <v>74.634063073176691</v>
      </c>
      <c r="M109" s="152">
        <f>INDEX('     2022    '!$A$1:$AC$1563,MATCH($D109,'     2022    '!$D$1:$D$1794,0),MATCH(M$1,'     2022    '!$A$1:$AC$1,0))</f>
        <v>82.015453926567787</v>
      </c>
      <c r="N109" s="153" t="str">
        <f>INDEX('     2022    '!$A$1:$AC$1563,MATCH($D109,'     2022    '!$D$1:$D$1794,0),MATCH(N$1,'     2022    '!$A$1:$AC$1,0))</f>
        <v>30mm</v>
      </c>
      <c r="O109" s="154">
        <f>INDEX('     2022    '!$A$1:$AC$1563,MATCH($D109,'     2022    '!$D$1:$D$1794,0),MATCH(O$1,'     2022    '!$A$1:$AC$1,0))</f>
        <v>2</v>
      </c>
      <c r="P109" s="153">
        <f>INDEX('     2022    '!$A$1:$AC$1563,MATCH($D109,'     2022    '!$D$1:$D$1794,0),MATCH(P$1,'     2022    '!$A$1:$AC$1,0))</f>
        <v>25</v>
      </c>
      <c r="Q109" s="153" t="str">
        <f>INDEX('     2022    '!$A$1:$AC$1563,MATCH($D109,'     2022    '!$D$1:$D$1794,0),MATCH(Q$1,'     2022    '!$A$1:$AC$1,0))</f>
        <v>Yes</v>
      </c>
      <c r="R109" s="155">
        <f>INDEX('     2022    '!$A$1:$AC$1563,MATCH($D109,'     2022    '!$D$1:$D$1794,0),MATCH(R$1,'     2022    '!$A$1:$AC$1,0))</f>
        <v>16</v>
      </c>
      <c r="S109" s="155">
        <f>INDEX('     2022    '!$A$1:$AC$1563,MATCH($D109,'     2022    '!$D$1:$D$1794,0),MATCH(S$1,'     2022    '!$A$1:$AC$1,0))</f>
        <v>2</v>
      </c>
      <c r="T109" s="155">
        <f>INDEX('     2022    '!$A$1:$AC$1563,MATCH($D109,'     2022    '!$D$1:$D$1794,0),MATCH(T$1,'     2022    '!$A$1:$AC$1,0))</f>
        <v>0.3</v>
      </c>
      <c r="U109" s="154" t="str">
        <f>INDEX('     2022    '!$A$1:$AC$1563,MATCH($D109,'     2022    '!$D$1:$D$1794,0),MATCH(U$1,'     2022    '!$A$1:$AC$1,0))</f>
        <v>1.4G</v>
      </c>
      <c r="V109" s="153" t="str">
        <f>INDEX('     2022    '!$A$1:$AC$1563,MATCH($D109,'     2022    '!$D$1:$D$1794,0),MATCH(V$1,'     2022    '!$A$1:$AC$1,0))</f>
        <v>UN0336</v>
      </c>
      <c r="W109" s="153" t="str">
        <f>INDEX('     2022    '!$A$1:$AC$1563,MATCH($D109,'     2022    '!$D$1:$D$1794,0),MATCH(W$1,'     2022    '!$A$1:$AC$1,0))</f>
        <v>F4</v>
      </c>
      <c r="X109" s="151" t="str">
        <f>INDEX('     2022    '!$A$1:$AC$1563,MATCH($D109,'     2022    '!$D$1:$D$1794,0),MATCH(X$1,'     2022    '!$A$1:$AC$1,0))</f>
        <v/>
      </c>
      <c r="Y109" s="151" t="str">
        <f>INDEX('     2022    '!$A$1:$AC$1563,MATCH($D109,'     2022    '!$D$1:$D$1794,0),MATCH(Y$1,'     2022    '!$A$1:$AC$1,0))</f>
        <v/>
      </c>
      <c r="Z109" s="156">
        <f>INDEX('     2022    '!$A$1:$AC$1563,MATCH($D109,'     2022    '!$D$1:$D$1794,0),MATCH(Z$1,'     2022    '!$A$1:$AC$1,0))</f>
        <v>5.8299999999999998E-2</v>
      </c>
      <c r="AA109" s="153" t="str">
        <f>INDEX('     2022    '!$A$1:$AC$1563,MATCH($D109,'     2022    '!$D$1:$D$1794,0),MATCH(AA$1,'     2022    '!$A$1:$AC$1,0))</f>
        <v>2806-F4-000052</v>
      </c>
      <c r="AB109" s="153" t="str">
        <f>INDEX('     2022    '!$A$1:$AC$1563,MATCH($D109,'     2022    '!$D$1:$D$1794,0),MATCH(AB$1,'     2022    '!$A$1:$AC$1,0))</f>
        <v>GB/HSE-362440</v>
      </c>
      <c r="AC109" s="153" t="str">
        <f>INDEX('     2022    '!$A$1:$AC$1563,MATCH($D109,'     2022    '!$D$1:$D$1794,0),MATCH(AC$1,'     2022    '!$A$1:$AC$1,0))</f>
        <v>11/30/2030</v>
      </c>
    </row>
    <row r="110" spans="1:29" ht="38.25">
      <c r="A110" s="80">
        <f t="shared" si="2"/>
        <v>107</v>
      </c>
      <c r="B110" s="68" t="str">
        <f>INDEX('     2022    '!B$2:B$1794,MATCH(D110,'     2022    '!D$2:D$1794,0))</f>
        <v/>
      </c>
      <c r="C110" s="204" t="str">
        <f>INDEX('     2022    '!C$2:C$1794,MATCH(D110,'     2022    '!D$2:D$1794,0))</f>
        <v>Cake - 51s</v>
      </c>
      <c r="D110" s="212" t="str">
        <f>INDEX('     2022    '!D:D,MATCH(A110,'     2022    '!AL:AL,0))</f>
        <v>CC1553</v>
      </c>
      <c r="E110" s="213" t="str">
        <f>INDEX('     2022    '!$A$1:$AC$1563,MATCH($D110,'     2022    '!$D$1:$D$1794,0),MATCH(E$1,'     2022    '!$A$1:$AC$1,0))</f>
        <v>SKY MAGIC. 51 shot cake. Red tails to spit red strobe stars, green tail to spit green strobe and blue tail to spit orange strobe. Firing vertically then in a V formation before Z firing a spit white strobe and finishing with a lift of spi. RETAIL</v>
      </c>
      <c r="F110" s="206" t="str">
        <f>IFERROR(IF(LEFT(INDEX('     2022    '!AD$2:AD$1794,MATCH(D110,'     2022    '!D$2:D$1794,0)),4)="http",HYPERLINK(INDEX('     2022    '!AD$2:AD$1794,MATCH(D110,'     2022    '!D$2:D$1794,0)),"Video"),""),"")</f>
        <v>Video</v>
      </c>
      <c r="G110" s="207">
        <f>INDEX('     2022    '!$A$1:$AC$1563,MATCH($D110,'     2022    '!$D$1:$D$1794,0),MATCH(G$1,'     2022    '!$A$1:$AC$1,0))</f>
        <v>0</v>
      </c>
      <c r="H110" s="150"/>
      <c r="I110" s="152">
        <f>INDEX('     2022    '!$A$1:$AC$1563,MATCH($D110,'     2022    '!$D$1:$D$1794,0),MATCH(I$1,'     2022    '!$A$1:$AC$1,0))</f>
        <v>57.85</v>
      </c>
      <c r="J110" s="150"/>
      <c r="K110" s="151">
        <f t="shared" si="3"/>
        <v>33.92579725488411</v>
      </c>
      <c r="L110" s="152">
        <f>INDEX('     2022    '!$A$1:$AC$1563,MATCH($D110,'     2022    '!$D$1:$D$1794,0),MATCH(L$1,'     2022    '!$A$1:$AC$1,0))</f>
        <v>64.459014784279802</v>
      </c>
      <c r="M110" s="152">
        <f>INDEX('     2022    '!$A$1:$AC$1563,MATCH($D110,'     2022    '!$D$1:$D$1794,0),MATCH(M$1,'     2022    '!$A$1:$AC$1,0))</f>
        <v>67.851594509768219</v>
      </c>
      <c r="N110" s="153" t="str">
        <f>INDEX('     2022    '!$A$1:$AC$1563,MATCH($D110,'     2022    '!$D$1:$D$1794,0),MATCH(N$1,'     2022    '!$A$1:$AC$1,0))</f>
        <v>30mm</v>
      </c>
      <c r="O110" s="154">
        <f>INDEX('     2022    '!$A$1:$AC$1563,MATCH($D110,'     2022    '!$D$1:$D$1794,0),MATCH(O$1,'     2022    '!$A$1:$AC$1,0))</f>
        <v>2</v>
      </c>
      <c r="P110" s="153">
        <f>INDEX('     2022    '!$A$1:$AC$1563,MATCH($D110,'     2022    '!$D$1:$D$1794,0),MATCH(P$1,'     2022    '!$A$1:$AC$1,0))</f>
        <v>60</v>
      </c>
      <c r="Q110" s="153" t="str">
        <f>INDEX('     2022    '!$A$1:$AC$1563,MATCH($D110,'     2022    '!$D$1:$D$1794,0),MATCH(Q$1,'     2022    '!$A$1:$AC$1,0))</f>
        <v>Yes</v>
      </c>
      <c r="R110" s="155">
        <f>INDEX('     2022    '!$A$1:$AC$1563,MATCH($D110,'     2022    '!$D$1:$D$1794,0),MATCH(R$1,'     2022    '!$A$1:$AC$1,0))</f>
        <v>14</v>
      </c>
      <c r="S110" s="155">
        <f>INDEX('     2022    '!$A$1:$AC$1563,MATCH($D110,'     2022    '!$D$1:$D$1794,0),MATCH(S$1,'     2022    '!$A$1:$AC$1,0))</f>
        <v>2</v>
      </c>
      <c r="T110" s="155">
        <f>INDEX('     2022    '!$A$1:$AC$1563,MATCH($D110,'     2022    '!$D$1:$D$1794,0),MATCH(T$1,'     2022    '!$A$1:$AC$1,0))</f>
        <v>0.3</v>
      </c>
      <c r="U110" s="154" t="str">
        <f>INDEX('     2022    '!$A$1:$AC$1563,MATCH($D110,'     2022    '!$D$1:$D$1794,0),MATCH(U$1,'     2022    '!$A$1:$AC$1,0))</f>
        <v>1.4G</v>
      </c>
      <c r="V110" s="153" t="str">
        <f>INDEX('     2022    '!$A$1:$AC$1563,MATCH($D110,'     2022    '!$D$1:$D$1794,0),MATCH(V$1,'     2022    '!$A$1:$AC$1,0))</f>
        <v>UN0336</v>
      </c>
      <c r="W110" s="153" t="str">
        <f>INDEX('     2022    '!$A$1:$AC$1563,MATCH($D110,'     2022    '!$D$1:$D$1794,0),MATCH(W$1,'     2022    '!$A$1:$AC$1,0))</f>
        <v>F3</v>
      </c>
      <c r="X110" s="151">
        <f>INDEX('     2022    '!$A$1:$AC$1563,MATCH($D110,'     2022    '!$D$1:$D$1794,0),MATCH(X$1,'     2022    '!$A$1:$AC$1,0))</f>
        <v>109.99</v>
      </c>
      <c r="Y110" s="151">
        <f>INDEX('     2022    '!$A$1:$AC$1563,MATCH($D110,'     2022    '!$D$1:$D$1794,0),MATCH(Y$1,'     2022    '!$A$1:$AC$1,0))</f>
        <v>82.99</v>
      </c>
      <c r="Z110" s="156">
        <f>INDEX('     2022    '!$A$1:$AC$1563,MATCH($D110,'     2022    '!$D$1:$D$1794,0),MATCH(Z$1,'     2022    '!$A$1:$AC$1,0))</f>
        <v>3.9E-2</v>
      </c>
      <c r="AA110" s="153" t="str">
        <f>INDEX('     2022    '!$A$1:$AC$1563,MATCH($D110,'     2022    '!$D$1:$D$1794,0),MATCH(AA$1,'     2022    '!$A$1:$AC$1,0))</f>
        <v>2806-F3-001981</v>
      </c>
      <c r="AB110" s="153" t="str">
        <f>INDEX('     2022    '!$A$1:$AC$1563,MATCH($D110,'     2022    '!$D$1:$D$1794,0),MATCH(AB$1,'     2022    '!$A$1:$AC$1,0))</f>
        <v>GB/HSE-362480</v>
      </c>
      <c r="AC110" s="153" t="str">
        <f>INDEX('     2022    '!$A$1:$AC$1563,MATCH($D110,'     2022    '!$D$1:$D$1794,0),MATCH(AC$1,'     2022    '!$A$1:$AC$1,0))</f>
        <v>11/30/2030</v>
      </c>
    </row>
    <row r="111" spans="1:29" ht="51">
      <c r="A111" s="80">
        <f t="shared" si="2"/>
        <v>108</v>
      </c>
      <c r="B111" s="68" t="str">
        <f>INDEX('     2022    '!B$2:B$1794,MATCH(D111,'     2022    '!D$2:D$1794,0))</f>
        <v/>
      </c>
      <c r="C111" s="204" t="str">
        <f>INDEX('     2022    '!C$2:C$1794,MATCH(D111,'     2022    '!D$2:D$1794,0))</f>
        <v>Cake - 56s</v>
      </c>
      <c r="D111" s="212" t="str">
        <f>INDEX('     2022    '!D:D,MATCH(A111,'     2022    '!AL:AL,0))</f>
        <v>KF023-RE-56</v>
      </c>
      <c r="E111" s="213" t="str">
        <f>INDEX('     2022    '!$A$1:$AC$1563,MATCH($D111,'     2022    '!$D$1:$D$1794,0),MATCH(E$1,'     2022    '!$A$1:$AC$1,0))</f>
        <v>RAGING ENYO . Volleys of red whirl with green stars mixed with crossettes and spinners, punctuated by screaming whistles throughout. Finale of whistle and crackle effects and a background of red tails and strobe willows. Replaces Raging Vortex. RETAIL</v>
      </c>
      <c r="F111" s="206" t="str">
        <f>IFERROR(IF(LEFT(INDEX('     2022    '!AD$2:AD$1794,MATCH(D111,'     2022    '!D$2:D$1794,0)),4)="http",HYPERLINK(INDEX('     2022    '!AD$2:AD$1794,MATCH(D111,'     2022    '!D$2:D$1794,0)),"Video"),""),"")</f>
        <v>Video</v>
      </c>
      <c r="G111" s="207">
        <f>INDEX('     2022    '!$A$1:$AC$1563,MATCH($D111,'     2022    '!$D$1:$D$1794,0),MATCH(G$1,'     2022    '!$A$1:$AC$1,0))</f>
        <v>0</v>
      </c>
      <c r="H111" s="150"/>
      <c r="I111" s="152">
        <f>INDEX('     2022    '!$A$1:$AC$1563,MATCH($D111,'     2022    '!$D$1:$D$1794,0),MATCH(I$1,'     2022    '!$A$1:$AC$1,0))</f>
        <v>33.67</v>
      </c>
      <c r="J111" s="150"/>
      <c r="K111" s="151">
        <f t="shared" si="3"/>
        <v>33.67</v>
      </c>
      <c r="L111" s="152">
        <f>INDEX('     2022    '!$A$1:$AC$1563,MATCH($D111,'     2022    '!$D$1:$D$1794,0),MATCH(L$1,'     2022    '!$A$1:$AC$1,0))</f>
        <v>31.99</v>
      </c>
      <c r="M111" s="152">
        <f>INDEX('     2022    '!$A$1:$AC$1563,MATCH($D111,'     2022    '!$D$1:$D$1794,0),MATCH(M$1,'     2022    '!$A$1:$AC$1,0))</f>
        <v>33.67</v>
      </c>
      <c r="N111" s="153" t="str">
        <f>INDEX('     2022    '!$A$1:$AC$1563,MATCH($D111,'     2022    '!$D$1:$D$1794,0),MATCH(N$1,'     2022    '!$A$1:$AC$1,0))</f>
        <v>30mm</v>
      </c>
      <c r="O111" s="154">
        <f>INDEX('     2022    '!$A$1:$AC$1563,MATCH($D111,'     2022    '!$D$1:$D$1794,0),MATCH(O$1,'     2022    '!$A$1:$AC$1,0))</f>
        <v>1</v>
      </c>
      <c r="P111" s="153">
        <f>INDEX('     2022    '!$A$1:$AC$1563,MATCH($D111,'     2022    '!$D$1:$D$1794,0),MATCH(P$1,'     2022    '!$A$1:$AC$1,0))</f>
        <v>45</v>
      </c>
      <c r="Q111" s="153" t="str">
        <f>INDEX('     2022    '!$A$1:$AC$1563,MATCH($D111,'     2022    '!$D$1:$D$1794,0),MATCH(Q$1,'     2022    '!$A$1:$AC$1,0))</f>
        <v>No</v>
      </c>
      <c r="R111" s="155">
        <f>INDEX('     2022    '!$A$1:$AC$1563,MATCH($D111,'     2022    '!$D$1:$D$1794,0),MATCH(R$1,'     2022    '!$A$1:$AC$1,0))</f>
        <v>9</v>
      </c>
      <c r="S111" s="155">
        <f>INDEX('     2022    '!$A$1:$AC$1563,MATCH($D111,'     2022    '!$D$1:$D$1794,0),MATCH(S$1,'     2022    '!$A$1:$AC$1,0))</f>
        <v>0.98</v>
      </c>
      <c r="T111" s="155">
        <f>INDEX('     2022    '!$A$1:$AC$1563,MATCH($D111,'     2022    '!$D$1:$D$1794,0),MATCH(T$1,'     2022    '!$A$1:$AC$1,0))</f>
        <v>0</v>
      </c>
      <c r="U111" s="154" t="str">
        <f>INDEX('     2022    '!$A$1:$AC$1563,MATCH($D111,'     2022    '!$D$1:$D$1794,0),MATCH(U$1,'     2022    '!$A$1:$AC$1,0))</f>
        <v>1.4G</v>
      </c>
      <c r="V111" s="153" t="str">
        <f>INDEX('     2022    '!$A$1:$AC$1563,MATCH($D111,'     2022    '!$D$1:$D$1794,0),MATCH(V$1,'     2022    '!$A$1:$AC$1,0))</f>
        <v>UN0336</v>
      </c>
      <c r="W111" s="153" t="str">
        <f>INDEX('     2022    '!$A$1:$AC$1563,MATCH($D111,'     2022    '!$D$1:$D$1794,0),MATCH(W$1,'     2022    '!$A$1:$AC$1,0))</f>
        <v>F3</v>
      </c>
      <c r="X111" s="151">
        <f>INDEX('     2022    '!$A$1:$AC$1563,MATCH($D111,'     2022    '!$D$1:$D$1794,0),MATCH(X$1,'     2022    '!$A$1:$AC$1,0))</f>
        <v>119.99</v>
      </c>
      <c r="Y111" s="151">
        <f>INDEX('     2022    '!$A$1:$AC$1563,MATCH($D111,'     2022    '!$D$1:$D$1794,0),MATCH(Y$1,'     2022    '!$A$1:$AC$1,0))</f>
        <v>99.99</v>
      </c>
      <c r="Z111" s="156">
        <f>INDEX('     2022    '!$A$1:$AC$1563,MATCH($D111,'     2022    '!$D$1:$D$1794,0),MATCH(Z$1,'     2022    '!$A$1:$AC$1,0))</f>
        <v>2.1000000000000001E-2</v>
      </c>
      <c r="AA111" s="153">
        <f>INDEX('     2022    '!$A$1:$AC$1563,MATCH($D111,'     2022    '!$D$1:$D$1794,0),MATCH(AA$1,'     2022    '!$A$1:$AC$1,0))</f>
        <v>0</v>
      </c>
      <c r="AB111" s="153">
        <f>INDEX('     2022    '!$A$1:$AC$1563,MATCH($D111,'     2022    '!$D$1:$D$1794,0),MATCH(AB$1,'     2022    '!$A$1:$AC$1,0))</f>
        <v>0</v>
      </c>
      <c r="AC111" s="153">
        <f>INDEX('     2022    '!$A$1:$AC$1563,MATCH($D111,'     2022    '!$D$1:$D$1794,0),MATCH(AC$1,'     2022    '!$A$1:$AC$1,0))</f>
        <v>0</v>
      </c>
    </row>
    <row r="112" spans="1:29" ht="38.25">
      <c r="A112" s="80">
        <f t="shared" si="2"/>
        <v>109</v>
      </c>
      <c r="B112" s="68" t="str">
        <f>INDEX('     2022    '!B$2:B$1794,MATCH(D112,'     2022    '!D$2:D$1794,0))</f>
        <v/>
      </c>
      <c r="C112" s="204" t="str">
        <f>INDEX('     2022    '!C$2:C$1794,MATCH(D112,'     2022    '!D$2:D$1794,0))</f>
        <v>Cake - 56s</v>
      </c>
      <c r="D112" s="212" t="str">
        <f>INDEX('     2022    '!D:D,MATCH(A112,'     2022    '!AL:AL,0))</f>
        <v>KF024-C-56</v>
      </c>
      <c r="E112" s="213" t="str">
        <f>INDEX('     2022    '!$A$1:$AC$1563,MATCH($D112,'     2022    '!$D$1:$D$1794,0),MATCH(E$1,'     2022    '!$A$1:$AC$1,0))</f>
        <v>CHARTBUSTER. Big silver kamuro (Japanese style) bursts with different colour pistil centre. Followed by gold tail to midnight snow and spring flower bombard. Ends with screeching finale. Replaces Blockbuster 2. RETAIL</v>
      </c>
      <c r="F112" s="206" t="str">
        <f>IFERROR(IF(LEFT(INDEX('     2022    '!AD$2:AD$1794,MATCH(D112,'     2022    '!D$2:D$1794,0)),4)="http",HYPERLINK(INDEX('     2022    '!AD$2:AD$1794,MATCH(D112,'     2022    '!D$2:D$1794,0)),"Video"),""),"")</f>
        <v>Video</v>
      </c>
      <c r="G112" s="207">
        <f>INDEX('     2022    '!$A$1:$AC$1563,MATCH($D112,'     2022    '!$D$1:$D$1794,0),MATCH(G$1,'     2022    '!$A$1:$AC$1,0))</f>
        <v>0</v>
      </c>
      <c r="H112" s="150"/>
      <c r="I112" s="152">
        <f>INDEX('     2022    '!$A$1:$AC$1563,MATCH($D112,'     2022    '!$D$1:$D$1794,0),MATCH(I$1,'     2022    '!$A$1:$AC$1,0))</f>
        <v>33.840000000000003</v>
      </c>
      <c r="J112" s="150"/>
      <c r="K112" s="151">
        <f t="shared" si="3"/>
        <v>33.840000000000003</v>
      </c>
      <c r="L112" s="152">
        <f>INDEX('     2022    '!$A$1:$AC$1563,MATCH($D112,'     2022    '!$D$1:$D$1794,0),MATCH(L$1,'     2022    '!$A$1:$AC$1,0))</f>
        <v>32.15</v>
      </c>
      <c r="M112" s="152">
        <f>INDEX('     2022    '!$A$1:$AC$1563,MATCH($D112,'     2022    '!$D$1:$D$1794,0),MATCH(M$1,'     2022    '!$A$1:$AC$1,0))</f>
        <v>33.840000000000003</v>
      </c>
      <c r="N112" s="153" t="str">
        <f>INDEX('     2022    '!$A$1:$AC$1563,MATCH($D112,'     2022    '!$D$1:$D$1794,0),MATCH(N$1,'     2022    '!$A$1:$AC$1,0))</f>
        <v>30mm</v>
      </c>
      <c r="O112" s="154">
        <f>INDEX('     2022    '!$A$1:$AC$1563,MATCH($D112,'     2022    '!$D$1:$D$1794,0),MATCH(O$1,'     2022    '!$A$1:$AC$1,0))</f>
        <v>1</v>
      </c>
      <c r="P112" s="153">
        <f>INDEX('     2022    '!$A$1:$AC$1563,MATCH($D112,'     2022    '!$D$1:$D$1794,0),MATCH(P$1,'     2022    '!$A$1:$AC$1,0))</f>
        <v>50</v>
      </c>
      <c r="Q112" s="153" t="str">
        <f>INDEX('     2022    '!$A$1:$AC$1563,MATCH($D112,'     2022    '!$D$1:$D$1794,0),MATCH(Q$1,'     2022    '!$A$1:$AC$1,0))</f>
        <v>No</v>
      </c>
      <c r="R112" s="155">
        <f>INDEX('     2022    '!$A$1:$AC$1563,MATCH($D112,'     2022    '!$D$1:$D$1794,0),MATCH(R$1,'     2022    '!$A$1:$AC$1,0))</f>
        <v>9</v>
      </c>
      <c r="S112" s="155">
        <f>INDEX('     2022    '!$A$1:$AC$1563,MATCH($D112,'     2022    '!$D$1:$D$1794,0),MATCH(S$1,'     2022    '!$A$1:$AC$1,0))</f>
        <v>0.95</v>
      </c>
      <c r="T112" s="155">
        <f>INDEX('     2022    '!$A$1:$AC$1563,MATCH($D112,'     2022    '!$D$1:$D$1794,0),MATCH(T$1,'     2022    '!$A$1:$AC$1,0))</f>
        <v>0</v>
      </c>
      <c r="U112" s="154" t="str">
        <f>INDEX('     2022    '!$A$1:$AC$1563,MATCH($D112,'     2022    '!$D$1:$D$1794,0),MATCH(U$1,'     2022    '!$A$1:$AC$1,0))</f>
        <v>1.4G</v>
      </c>
      <c r="V112" s="153" t="str">
        <f>INDEX('     2022    '!$A$1:$AC$1563,MATCH($D112,'     2022    '!$D$1:$D$1794,0),MATCH(V$1,'     2022    '!$A$1:$AC$1,0))</f>
        <v>UN0336</v>
      </c>
      <c r="W112" s="153" t="str">
        <f>INDEX('     2022    '!$A$1:$AC$1563,MATCH($D112,'     2022    '!$D$1:$D$1794,0),MATCH(W$1,'     2022    '!$A$1:$AC$1,0))</f>
        <v>F3</v>
      </c>
      <c r="X112" s="151">
        <f>INDEX('     2022    '!$A$1:$AC$1563,MATCH($D112,'     2022    '!$D$1:$D$1794,0),MATCH(X$1,'     2022    '!$A$1:$AC$1,0))</f>
        <v>119.99</v>
      </c>
      <c r="Y112" s="151">
        <f>INDEX('     2022    '!$A$1:$AC$1563,MATCH($D112,'     2022    '!$D$1:$D$1794,0),MATCH(Y$1,'     2022    '!$A$1:$AC$1,0))</f>
        <v>99.99</v>
      </c>
      <c r="Z112" s="156">
        <f>INDEX('     2022    '!$A$1:$AC$1563,MATCH($D112,'     2022    '!$D$1:$D$1794,0),MATCH(Z$1,'     2022    '!$A$1:$AC$1,0))</f>
        <v>1.7000000000000001E-2</v>
      </c>
      <c r="AA112" s="153" t="str">
        <f>INDEX('     2022    '!$A$1:$AC$1563,MATCH($D112,'     2022    '!$D$1:$D$1794,0),MATCH(AA$1,'     2022    '!$A$1:$AC$1,0))</f>
        <v>2806-F3-002383</v>
      </c>
      <c r="AB112" s="153">
        <f>INDEX('     2022    '!$A$1:$AC$1563,MATCH($D112,'     2022    '!$D$1:$D$1794,0),MATCH(AB$1,'     2022    '!$A$1:$AC$1,0))</f>
        <v>0</v>
      </c>
      <c r="AC112" s="153">
        <f>INDEX('     2022    '!$A$1:$AC$1563,MATCH($D112,'     2022    '!$D$1:$D$1794,0),MATCH(AC$1,'     2022    '!$A$1:$AC$1,0))</f>
        <v>0</v>
      </c>
    </row>
    <row r="113" spans="1:29" ht="38.25">
      <c r="A113" s="80">
        <f t="shared" si="2"/>
        <v>110</v>
      </c>
      <c r="B113" s="68" t="str">
        <f>INDEX('     2022    '!B$2:B$1794,MATCH(D113,'     2022    '!D$2:D$1794,0))</f>
        <v/>
      </c>
      <c r="C113" s="204" t="str">
        <f>INDEX('     2022    '!C$2:C$1794,MATCH(D113,'     2022    '!D$2:D$1794,0))</f>
        <v>Cake - 60s</v>
      </c>
      <c r="D113" s="212" t="str">
        <f>INDEX('     2022    '!D:D,MATCH(A113,'     2022    '!AL:AL,0))</f>
        <v>KF025-PF-60</v>
      </c>
      <c r="E113" s="213" t="str">
        <f>INDEX('     2022    '!$A$1:$AC$1563,MATCH($D113,'     2022    '!$D$1:$D$1794,0),MATCH(E$1,'     2022    '!$A$1:$AC$1,0))</f>
        <v>PEGASUS FLIGHT. Blue tails to blue fish with blue pistil, red tail to white strobe, green tail to silver fish with green pistil finishing with green tail to green strobe. RETAIL</v>
      </c>
      <c r="F113" s="206" t="str">
        <f>IFERROR(IF(LEFT(INDEX('     2022    '!AD$2:AD$1794,MATCH(D113,'     2022    '!D$2:D$1794,0)),4)="http",HYPERLINK(INDEX('     2022    '!AD$2:AD$1794,MATCH(D113,'     2022    '!D$2:D$1794,0)),"Video"),""),"")</f>
        <v>Video</v>
      </c>
      <c r="G113" s="207">
        <f>INDEX('     2022    '!$A$1:$AC$1563,MATCH($D113,'     2022    '!$D$1:$D$1794,0),MATCH(G$1,'     2022    '!$A$1:$AC$1,0))</f>
        <v>0</v>
      </c>
      <c r="H113" s="150"/>
      <c r="I113" s="152">
        <f>INDEX('     2022    '!$A$1:$AC$1563,MATCH($D113,'     2022    '!$D$1:$D$1794,0),MATCH(I$1,'     2022    '!$A$1:$AC$1,0))</f>
        <v>103.12</v>
      </c>
      <c r="J113" s="150"/>
      <c r="K113" s="151">
        <f t="shared" si="3"/>
        <v>17.186666666666667</v>
      </c>
      <c r="L113" s="152">
        <f>INDEX('     2022    '!$A$1:$AC$1563,MATCH($D113,'     2022    '!$D$1:$D$1794,0),MATCH(L$1,'     2022    '!$A$1:$AC$1,0))</f>
        <v>97.96</v>
      </c>
      <c r="M113" s="152">
        <f>INDEX('     2022    '!$A$1:$AC$1563,MATCH($D113,'     2022    '!$D$1:$D$1794,0),MATCH(M$1,'     2022    '!$A$1:$AC$1,0))</f>
        <v>103.12</v>
      </c>
      <c r="N113" s="153" t="str">
        <f>INDEX('     2022    '!$A$1:$AC$1563,MATCH($D113,'     2022    '!$D$1:$D$1794,0),MATCH(N$1,'     2022    '!$A$1:$AC$1,0))</f>
        <v>20mm</v>
      </c>
      <c r="O113" s="154">
        <f>INDEX('     2022    '!$A$1:$AC$1563,MATCH($D113,'     2022    '!$D$1:$D$1794,0),MATCH(O$1,'     2022    '!$A$1:$AC$1,0))</f>
        <v>6</v>
      </c>
      <c r="P113" s="153">
        <f>INDEX('     2022    '!$A$1:$AC$1563,MATCH($D113,'     2022    '!$D$1:$D$1794,0),MATCH(P$1,'     2022    '!$A$1:$AC$1,0))</f>
        <v>50</v>
      </c>
      <c r="Q113" s="153" t="str">
        <f>INDEX('     2022    '!$A$1:$AC$1563,MATCH($D113,'     2022    '!$D$1:$D$1794,0),MATCH(Q$1,'     2022    '!$A$1:$AC$1,0))</f>
        <v>Yes</v>
      </c>
      <c r="R113" s="155">
        <f>INDEX('     2022    '!$A$1:$AC$1563,MATCH($D113,'     2022    '!$D$1:$D$1794,0),MATCH(R$1,'     2022    '!$A$1:$AC$1,0))</f>
        <v>16.98</v>
      </c>
      <c r="S113" s="155">
        <f>INDEX('     2022    '!$A$1:$AC$1563,MATCH($D113,'     2022    '!$D$1:$D$1794,0),MATCH(S$1,'     2022    '!$A$1:$AC$1,0))</f>
        <v>2.93</v>
      </c>
      <c r="T113" s="155">
        <f>INDEX('     2022    '!$A$1:$AC$1563,MATCH($D113,'     2022    '!$D$1:$D$1794,0),MATCH(T$1,'     2022    '!$A$1:$AC$1,0))</f>
        <v>0</v>
      </c>
      <c r="U113" s="154" t="str">
        <f>INDEX('     2022    '!$A$1:$AC$1563,MATCH($D113,'     2022    '!$D$1:$D$1794,0),MATCH(U$1,'     2022    '!$A$1:$AC$1,0))</f>
        <v>1.4G</v>
      </c>
      <c r="V113" s="153" t="str">
        <f>INDEX('     2022    '!$A$1:$AC$1563,MATCH($D113,'     2022    '!$D$1:$D$1794,0),MATCH(V$1,'     2022    '!$A$1:$AC$1,0))</f>
        <v>UN0336</v>
      </c>
      <c r="W113" s="153" t="str">
        <f>INDEX('     2022    '!$A$1:$AC$1563,MATCH($D113,'     2022    '!$D$1:$D$1794,0),MATCH(W$1,'     2022    '!$A$1:$AC$1,0))</f>
        <v>F3</v>
      </c>
      <c r="X113" s="151">
        <f>INDEX('     2022    '!$A$1:$AC$1563,MATCH($D113,'     2022    '!$D$1:$D$1794,0),MATCH(X$1,'     2022    '!$A$1:$AC$1,0))</f>
        <v>62.49</v>
      </c>
      <c r="Y113" s="151">
        <f>INDEX('     2022    '!$A$1:$AC$1563,MATCH($D113,'     2022    '!$D$1:$D$1794,0),MATCH(Y$1,'     2022    '!$A$1:$AC$1,0))</f>
        <v>51.99</v>
      </c>
      <c r="Z113" s="156">
        <f>INDEX('     2022    '!$A$1:$AC$1563,MATCH($D113,'     2022    '!$D$1:$D$1794,0),MATCH(Z$1,'     2022    '!$A$1:$AC$1,0))</f>
        <v>0.04</v>
      </c>
      <c r="AA113" s="153">
        <f>INDEX('     2022    '!$A$1:$AC$1563,MATCH($D113,'     2022    '!$D$1:$D$1794,0),MATCH(AA$1,'     2022    '!$A$1:$AC$1,0))</f>
        <v>0</v>
      </c>
      <c r="AB113" s="153">
        <f>INDEX('     2022    '!$A$1:$AC$1563,MATCH($D113,'     2022    '!$D$1:$D$1794,0),MATCH(AB$1,'     2022    '!$A$1:$AC$1,0))</f>
        <v>0</v>
      </c>
      <c r="AC113" s="153">
        <f>INDEX('     2022    '!$A$1:$AC$1563,MATCH($D113,'     2022    '!$D$1:$D$1794,0),MATCH(AC$1,'     2022    '!$A$1:$AC$1,0))</f>
        <v>0</v>
      </c>
    </row>
    <row r="114" spans="1:29" ht="25.5">
      <c r="A114" s="80">
        <f t="shared" si="2"/>
        <v>111</v>
      </c>
      <c r="B114" s="68" t="str">
        <f>INDEX('     2022    '!B$2:B$1794,MATCH(D114,'     2022    '!D$2:D$1794,0))</f>
        <v/>
      </c>
      <c r="C114" s="204" t="str">
        <f>INDEX('     2022    '!C$2:C$1794,MATCH(D114,'     2022    '!D$2:D$1794,0))</f>
        <v>Cake - 60s</v>
      </c>
      <c r="D114" s="212" t="str">
        <f>INDEX('     2022    '!D:D,MATCH(A114,'     2022    '!AL:AL,0))</f>
        <v>CC1517</v>
      </c>
      <c r="E114" s="213" t="str">
        <f>INDEX('     2022    '!$A$1:$AC$1563,MATCH($D114,'     2022    '!$D$1:$D$1794,0),MATCH(E$1,'     2022    '!$A$1:$AC$1,0))</f>
        <v>WHOOOOSHHH. 60 shot cake. A stunning screeching whistle to colour star tips. RETAIL</v>
      </c>
      <c r="F114" s="206" t="str">
        <f>IFERROR(IF(LEFT(INDEX('     2022    '!AD$2:AD$1794,MATCH(D114,'     2022    '!D$2:D$1794,0)),4)="http",HYPERLINK(INDEX('     2022    '!AD$2:AD$1794,MATCH(D114,'     2022    '!D$2:D$1794,0)),"Video"),""),"")</f>
        <v>Video</v>
      </c>
      <c r="G114" s="207">
        <f>INDEX('     2022    '!$A$1:$AC$1563,MATCH($D114,'     2022    '!$D$1:$D$1794,0),MATCH(G$1,'     2022    '!$A$1:$AC$1,0))</f>
        <v>5</v>
      </c>
      <c r="H114" s="150"/>
      <c r="I114" s="152">
        <f>INDEX('     2022    '!$A$1:$AC$1563,MATCH($D114,'     2022    '!$D$1:$D$1794,0),MATCH(I$1,'     2022    '!$A$1:$AC$1,0))</f>
        <v>92.56</v>
      </c>
      <c r="J114" s="150"/>
      <c r="K114" s="151">
        <f t="shared" si="3"/>
        <v>17.733675485136803</v>
      </c>
      <c r="L114" s="152">
        <f>INDEX('     2022    '!$A$1:$AC$1563,MATCH($D114,'     2022    '!$D$1:$D$1794,0),MATCH(L$1,'     2022    '!$A$1:$AC$1,0))</f>
        <v>101.08195026527979</v>
      </c>
      <c r="M114" s="152">
        <f>INDEX('     2022    '!$A$1:$AC$1563,MATCH($D114,'     2022    '!$D$1:$D$1794,0),MATCH(M$1,'     2022    '!$A$1:$AC$1,0))</f>
        <v>106.40205291082083</v>
      </c>
      <c r="N114" s="153" t="str">
        <f>INDEX('     2022    '!$A$1:$AC$1563,MATCH($D114,'     2022    '!$D$1:$D$1794,0),MATCH(N$1,'     2022    '!$A$1:$AC$1,0))</f>
        <v>20mm</v>
      </c>
      <c r="O114" s="154">
        <f>INDEX('     2022    '!$A$1:$AC$1563,MATCH($D114,'     2022    '!$D$1:$D$1794,0),MATCH(O$1,'     2022    '!$A$1:$AC$1,0))</f>
        <v>6</v>
      </c>
      <c r="P114" s="153">
        <f>INDEX('     2022    '!$A$1:$AC$1563,MATCH($D114,'     2022    '!$D$1:$D$1794,0),MATCH(P$1,'     2022    '!$A$1:$AC$1,0))</f>
        <v>15</v>
      </c>
      <c r="Q114" s="153" t="str">
        <f>INDEX('     2022    '!$A$1:$AC$1563,MATCH($D114,'     2022    '!$D$1:$D$1794,0),MATCH(Q$1,'     2022    '!$A$1:$AC$1,0))</f>
        <v>No</v>
      </c>
      <c r="R114" s="155">
        <f>INDEX('     2022    '!$A$1:$AC$1563,MATCH($D114,'     2022    '!$D$1:$D$1794,0),MATCH(R$1,'     2022    '!$A$1:$AC$1,0))</f>
        <v>19</v>
      </c>
      <c r="S114" s="155">
        <f>INDEX('     2022    '!$A$1:$AC$1563,MATCH($D114,'     2022    '!$D$1:$D$1794,0),MATCH(S$1,'     2022    '!$A$1:$AC$1,0))</f>
        <v>3</v>
      </c>
      <c r="T114" s="155">
        <f>INDEX('     2022    '!$A$1:$AC$1563,MATCH($D114,'     2022    '!$D$1:$D$1794,0),MATCH(T$1,'     2022    '!$A$1:$AC$1,0))</f>
        <v>0.3</v>
      </c>
      <c r="U114" s="154" t="str">
        <f>INDEX('     2022    '!$A$1:$AC$1563,MATCH($D114,'     2022    '!$D$1:$D$1794,0),MATCH(U$1,'     2022    '!$A$1:$AC$1,0))</f>
        <v>1.4G</v>
      </c>
      <c r="V114" s="153" t="str">
        <f>INDEX('     2022    '!$A$1:$AC$1563,MATCH($D114,'     2022    '!$D$1:$D$1794,0),MATCH(V$1,'     2022    '!$A$1:$AC$1,0))</f>
        <v>UN0336</v>
      </c>
      <c r="W114" s="153">
        <f>INDEX('     2022    '!$A$1:$AC$1563,MATCH($D114,'     2022    '!$D$1:$D$1794,0),MATCH(W$1,'     2022    '!$A$1:$AC$1,0))</f>
        <v>0</v>
      </c>
      <c r="X114" s="151">
        <f>INDEX('     2022    '!$A$1:$AC$1563,MATCH($D114,'     2022    '!$D$1:$D$1794,0),MATCH(X$1,'     2022    '!$A$1:$AC$1,0))</f>
        <v>58.99</v>
      </c>
      <c r="Y114" s="151">
        <f>INDEX('     2022    '!$A$1:$AC$1563,MATCH($D114,'     2022    '!$D$1:$D$1794,0),MATCH(Y$1,'     2022    '!$A$1:$AC$1,0))</f>
        <v>44.99</v>
      </c>
      <c r="Z114" s="156">
        <f>INDEX('     2022    '!$A$1:$AC$1563,MATCH($D114,'     2022    '!$D$1:$D$1794,0),MATCH(Z$1,'     2022    '!$A$1:$AC$1,0))</f>
        <v>3.2000000000000001E-2</v>
      </c>
      <c r="AA114" s="153" t="str">
        <f>INDEX('     2022    '!$A$1:$AC$1563,MATCH($D114,'     2022    '!$D$1:$D$1794,0),MATCH(AA$1,'     2022    '!$A$1:$AC$1,0))</f>
        <v>1008-F2-69257139</v>
      </c>
      <c r="AB114" s="153" t="str">
        <f>INDEX('     2022    '!$A$1:$AC$1563,MATCH($D114,'     2022    '!$D$1:$D$1794,0),MATCH(AB$1,'     2022    '!$A$1:$AC$1,0))</f>
        <v>GB/HSE-362447</v>
      </c>
      <c r="AC114" s="153" t="str">
        <f>INDEX('     2022    '!$A$1:$AC$1563,MATCH($D114,'     2022    '!$D$1:$D$1794,0),MATCH(AC$1,'     2022    '!$A$1:$AC$1,0))</f>
        <v>11/30/2030</v>
      </c>
    </row>
    <row r="115" spans="1:29" ht="25.5">
      <c r="A115" s="80">
        <f t="shared" si="2"/>
        <v>112</v>
      </c>
      <c r="B115" s="68" t="str">
        <f>INDEX('     2022    '!B$2:B$1794,MATCH(D115,'     2022    '!D$2:D$1794,0))</f>
        <v/>
      </c>
      <c r="C115" s="204" t="str">
        <f>INDEX('     2022    '!C$2:C$1794,MATCH(D115,'     2022    '!D$2:D$1794,0))</f>
        <v>Cake - 60s Fan</v>
      </c>
      <c r="D115" s="212" t="str">
        <f>INDEX('     2022    '!D:D,MATCH(A115,'     2022    '!AL:AL,0))</f>
        <v>CC0536</v>
      </c>
      <c r="E115" s="213" t="str">
        <f>INDEX('     2022    '!$A$1:$AC$1563,MATCH($D115,'     2022    '!$D$1:$D$1794,0),MATCH(E$1,'     2022    '!$A$1:$AC$1,0))</f>
        <v>SLOW THEN GO. 60 shot Z firing barrage. Crackling comets into faster bursting red and green crossettes and a crackling tail lift with crossettes to finish. RETAIL</v>
      </c>
      <c r="F115" s="206" t="str">
        <f>IFERROR(IF(LEFT(INDEX('     2022    '!AD$2:AD$1794,MATCH(D115,'     2022    '!D$2:D$1794,0)),4)="http",HYPERLINK(INDEX('     2022    '!AD$2:AD$1794,MATCH(D115,'     2022    '!D$2:D$1794,0)),"Video"),""),"")</f>
        <v>Video</v>
      </c>
      <c r="G115" s="207">
        <f>INDEX('     2022    '!$A$1:$AC$1563,MATCH($D115,'     2022    '!$D$1:$D$1794,0),MATCH(G$1,'     2022    '!$A$1:$AC$1,0))</f>
        <v>0</v>
      </c>
      <c r="H115" s="150"/>
      <c r="I115" s="152">
        <f>INDEX('     2022    '!$A$1:$AC$1563,MATCH($D115,'     2022    '!$D$1:$D$1794,0),MATCH(I$1,'     2022    '!$A$1:$AC$1,0))</f>
        <v>90.87</v>
      </c>
      <c r="J115" s="150"/>
      <c r="K115" s="151">
        <f t="shared" si="3"/>
        <v>27.494043006676343</v>
      </c>
      <c r="L115" s="152">
        <f>INDEX('     2022    '!$A$1:$AC$1563,MATCH($D115,'     2022    '!$D$1:$D$1794,0),MATCH(L$1,'     2022    '!$A$1:$AC$1,0))</f>
        <v>104.4773634253701</v>
      </c>
      <c r="M115" s="152">
        <f>INDEX('     2022    '!$A$1:$AC$1563,MATCH($D115,'     2022    '!$D$1:$D$1794,0),MATCH(M$1,'     2022    '!$A$1:$AC$1,0))</f>
        <v>109.97617202670537</v>
      </c>
      <c r="N115" s="153" t="str">
        <f>INDEX('     2022    '!$A$1:$AC$1563,MATCH($D115,'     2022    '!$D$1:$D$1794,0),MATCH(N$1,'     2022    '!$A$1:$AC$1,0))</f>
        <v>20mm</v>
      </c>
      <c r="O115" s="154">
        <f>INDEX('     2022    '!$A$1:$AC$1563,MATCH($D115,'     2022    '!$D$1:$D$1794,0),MATCH(O$1,'     2022    '!$A$1:$AC$1,0))</f>
        <v>4</v>
      </c>
      <c r="P115" s="153">
        <f>INDEX('     2022    '!$A$1:$AC$1563,MATCH($D115,'     2022    '!$D$1:$D$1794,0),MATCH(P$1,'     2022    '!$A$1:$AC$1,0))</f>
        <v>25</v>
      </c>
      <c r="Q115" s="153" t="str">
        <f>INDEX('     2022    '!$A$1:$AC$1563,MATCH($D115,'     2022    '!$D$1:$D$1794,0),MATCH(Q$1,'     2022    '!$A$1:$AC$1,0))</f>
        <v>No</v>
      </c>
      <c r="R115" s="155">
        <f>INDEX('     2022    '!$A$1:$AC$1563,MATCH($D115,'     2022    '!$D$1:$D$1794,0),MATCH(R$1,'     2022    '!$A$1:$AC$1,0))</f>
        <v>12</v>
      </c>
      <c r="S115" s="155">
        <f>INDEX('     2022    '!$A$1:$AC$1563,MATCH($D115,'     2022    '!$D$1:$D$1794,0),MATCH(S$1,'     2022    '!$A$1:$AC$1,0))</f>
        <v>4</v>
      </c>
      <c r="T115" s="155">
        <f>INDEX('     2022    '!$A$1:$AC$1563,MATCH($D115,'     2022    '!$D$1:$D$1794,0),MATCH(T$1,'     2022    '!$A$1:$AC$1,0))</f>
        <v>0.3</v>
      </c>
      <c r="U115" s="154" t="str">
        <f>INDEX('     2022    '!$A$1:$AC$1563,MATCH($D115,'     2022    '!$D$1:$D$1794,0),MATCH(U$1,'     2022    '!$A$1:$AC$1,0))</f>
        <v>1.4G</v>
      </c>
      <c r="V115" s="153" t="str">
        <f>INDEX('     2022    '!$A$1:$AC$1563,MATCH($D115,'     2022    '!$D$1:$D$1794,0),MATCH(V$1,'     2022    '!$A$1:$AC$1,0))</f>
        <v>UN0336</v>
      </c>
      <c r="W115" s="153" t="str">
        <f>INDEX('     2022    '!$A$1:$AC$1563,MATCH($D115,'     2022    '!$D$1:$D$1794,0),MATCH(W$1,'     2022    '!$A$1:$AC$1,0))</f>
        <v>F3</v>
      </c>
      <c r="X115" s="151">
        <f>INDEX('     2022    '!$A$1:$AC$1563,MATCH($D115,'     2022    '!$D$1:$D$1794,0),MATCH(X$1,'     2022    '!$A$1:$AC$1,0))</f>
        <v>86.99</v>
      </c>
      <c r="Y115" s="151">
        <f>INDEX('     2022    '!$A$1:$AC$1563,MATCH($D115,'     2022    '!$D$1:$D$1794,0),MATCH(Y$1,'     2022    '!$A$1:$AC$1,0))</f>
        <v>64.989999999999995</v>
      </c>
      <c r="Z115" s="156">
        <f>INDEX('     2022    '!$A$1:$AC$1563,MATCH($D115,'     2022    '!$D$1:$D$1794,0),MATCH(Z$1,'     2022    '!$A$1:$AC$1,0))</f>
        <v>5.7231999999999998E-2</v>
      </c>
      <c r="AA115" s="153" t="str">
        <f>INDEX('     2022    '!$A$1:$AC$1563,MATCH($D115,'     2022    '!$D$1:$D$1794,0),MATCH(AA$1,'     2022    '!$A$1:$AC$1,0))</f>
        <v>1008-F3-69246977</v>
      </c>
      <c r="AB115" s="153" t="str">
        <f>INDEX('     2022    '!$A$1:$AC$1563,MATCH($D115,'     2022    '!$D$1:$D$1794,0),MATCH(AB$1,'     2022    '!$A$1:$AC$1,0))</f>
        <v>GB/HSE-347793</v>
      </c>
      <c r="AC115" s="153" t="str">
        <f>INDEX('     2022    '!$A$1:$AC$1563,MATCH($D115,'     2022    '!$D$1:$D$1794,0),MATCH(AC$1,'     2022    '!$A$1:$AC$1,0))</f>
        <v>10/15/2029</v>
      </c>
    </row>
    <row r="116" spans="1:29" ht="15.75">
      <c r="A116" s="80">
        <f t="shared" si="2"/>
        <v>113</v>
      </c>
      <c r="B116" s="68" t="str">
        <f>INDEX('     2022    '!B$2:B$1794,MATCH(D116,'     2022    '!D$2:D$1794,0))</f>
        <v/>
      </c>
      <c r="C116" s="204" t="str">
        <f>INDEX('     2022    '!C$2:C$1794,MATCH(D116,'     2022    '!D$2:D$1794,0))</f>
        <v>Cake - 60s Fan</v>
      </c>
      <c r="D116" s="212" t="str">
        <f>INDEX('     2022    '!D:D,MATCH(A116,'     2022    '!AL:AL,0))</f>
        <v>CC1180</v>
      </c>
      <c r="E116" s="213" t="str">
        <f>INDEX('     2022    '!$A$1:$AC$1563,MATCH($D116,'     2022    '!$D$1:$D$1794,0),MATCH(E$1,'     2022    '!$A$1:$AC$1,0))</f>
        <v>60s Z. Red to blue to green bouquet, green to blue to red bouquet</v>
      </c>
      <c r="F116" s="206" t="str">
        <f>IFERROR(IF(LEFT(INDEX('     2022    '!AD$2:AD$1794,MATCH(D116,'     2022    '!D$2:D$1794,0)),4)="http",HYPERLINK(INDEX('     2022    '!AD$2:AD$1794,MATCH(D116,'     2022    '!D$2:D$1794,0)),"Video"),""),"")</f>
        <v>Video</v>
      </c>
      <c r="G116" s="207">
        <f>INDEX('     2022    '!$A$1:$AC$1563,MATCH($D116,'     2022    '!$D$1:$D$1794,0),MATCH(G$1,'     2022    '!$A$1:$AC$1,0))</f>
        <v>55</v>
      </c>
      <c r="H116" s="150"/>
      <c r="I116" s="152">
        <f>INDEX('     2022    '!$A$1:$AC$1563,MATCH($D116,'     2022    '!$D$1:$D$1794,0),MATCH(I$1,'     2022    '!$A$1:$AC$1,0))</f>
        <v>137.44999999999999</v>
      </c>
      <c r="J116" s="150"/>
      <c r="K116" s="151">
        <f t="shared" si="3"/>
        <v>78.349999999999994</v>
      </c>
      <c r="L116" s="152">
        <f>INDEX('     2022    '!$A$1:$AC$1563,MATCH($D116,'     2022    '!$D$1:$D$1794,0),MATCH(L$1,'     2022    '!$A$1:$AC$1,0))</f>
        <v>142.59700000000001</v>
      </c>
      <c r="M116" s="152">
        <f>INDEX('     2022    '!$A$1:$AC$1563,MATCH($D116,'     2022    '!$D$1:$D$1794,0),MATCH(M$1,'     2022    '!$A$1:$AC$1,0))</f>
        <v>156.69999999999999</v>
      </c>
      <c r="N116" s="153" t="str">
        <f>INDEX('     2022    '!$A$1:$AC$1563,MATCH($D116,'     2022    '!$D$1:$D$1794,0),MATCH(N$1,'     2022    '!$A$1:$AC$1,0))</f>
        <v>40mm</v>
      </c>
      <c r="O116" s="154">
        <f>INDEX('     2022    '!$A$1:$AC$1563,MATCH($D116,'     2022    '!$D$1:$D$1794,0),MATCH(O$1,'     2022    '!$A$1:$AC$1,0))</f>
        <v>2</v>
      </c>
      <c r="P116" s="153">
        <f>INDEX('     2022    '!$A$1:$AC$1563,MATCH($D116,'     2022    '!$D$1:$D$1794,0),MATCH(P$1,'     2022    '!$A$1:$AC$1,0))</f>
        <v>15</v>
      </c>
      <c r="Q116" s="153" t="str">
        <f>INDEX('     2022    '!$A$1:$AC$1563,MATCH($D116,'     2022    '!$D$1:$D$1794,0),MATCH(Q$1,'     2022    '!$A$1:$AC$1,0))</f>
        <v>Yes</v>
      </c>
      <c r="R116" s="155">
        <f>INDEX('     2022    '!$A$1:$AC$1563,MATCH($D116,'     2022    '!$D$1:$D$1794,0),MATCH(R$1,'     2022    '!$A$1:$AC$1,0))</f>
        <v>28</v>
      </c>
      <c r="S116" s="155">
        <f>INDEX('     2022    '!$A$1:$AC$1563,MATCH($D116,'     2022    '!$D$1:$D$1794,0),MATCH(S$1,'     2022    '!$A$1:$AC$1,0))</f>
        <v>4.8</v>
      </c>
      <c r="T116" s="155">
        <f>INDEX('     2022    '!$A$1:$AC$1563,MATCH($D116,'     2022    '!$D$1:$D$1794,0),MATCH(T$1,'     2022    '!$A$1:$AC$1,0))</f>
        <v>0.3</v>
      </c>
      <c r="U116" s="154" t="str">
        <f>INDEX('     2022    '!$A$1:$AC$1563,MATCH($D116,'     2022    '!$D$1:$D$1794,0),MATCH(U$1,'     2022    '!$A$1:$AC$1,0))</f>
        <v>1.4G</v>
      </c>
      <c r="V116" s="153" t="str">
        <f>INDEX('     2022    '!$A$1:$AC$1563,MATCH($D116,'     2022    '!$D$1:$D$1794,0),MATCH(V$1,'     2022    '!$A$1:$AC$1,0))</f>
        <v>UN0336</v>
      </c>
      <c r="W116" s="153" t="str">
        <f>INDEX('     2022    '!$A$1:$AC$1563,MATCH($D116,'     2022    '!$D$1:$D$1794,0),MATCH(W$1,'     2022    '!$A$1:$AC$1,0))</f>
        <v>F4</v>
      </c>
      <c r="X116" s="151" t="str">
        <f>INDEX('     2022    '!$A$1:$AC$1563,MATCH($D116,'     2022    '!$D$1:$D$1794,0),MATCH(X$1,'     2022    '!$A$1:$AC$1,0))</f>
        <v/>
      </c>
      <c r="Y116" s="151" t="str">
        <f>INDEX('     2022    '!$A$1:$AC$1563,MATCH($D116,'     2022    '!$D$1:$D$1794,0),MATCH(Y$1,'     2022    '!$A$1:$AC$1,0))</f>
        <v/>
      </c>
      <c r="Z116" s="156">
        <f>INDEX('     2022    '!$A$1:$AC$1563,MATCH($D116,'     2022    '!$D$1:$D$1794,0),MATCH(Z$1,'     2022    '!$A$1:$AC$1,0))</f>
        <v>0.13450000000000001</v>
      </c>
      <c r="AA116" s="153" t="str">
        <f>INDEX('     2022    '!$A$1:$AC$1563,MATCH($D116,'     2022    '!$D$1:$D$1794,0),MATCH(AA$1,'     2022    '!$A$1:$AC$1,0))</f>
        <v>1008-F4-69259801</v>
      </c>
      <c r="AB116" s="153" t="str">
        <f>INDEX('     2022    '!$A$1:$AC$1563,MATCH($D116,'     2022    '!$D$1:$D$1794,0),MATCH(AB$1,'     2022    '!$A$1:$AC$1,0))</f>
        <v>GB/HSE-358606</v>
      </c>
      <c r="AC116" s="153" t="str">
        <f>INDEX('     2022    '!$A$1:$AC$1563,MATCH($D116,'     2022    '!$D$1:$D$1794,0),MATCH(AC$1,'     2022    '!$A$1:$AC$1,0))</f>
        <v>8/15/2028</v>
      </c>
    </row>
    <row r="117" spans="1:29" ht="25.5">
      <c r="A117" s="80">
        <f t="shared" si="2"/>
        <v>114</v>
      </c>
      <c r="B117" s="68" t="str">
        <f>INDEX('     2022    '!B$2:B$1794,MATCH(D117,'     2022    '!D$2:D$1794,0))</f>
        <v>NEW2021</v>
      </c>
      <c r="C117" s="204" t="str">
        <f>INDEX('     2022    '!C$2:C$1794,MATCH(D117,'     2022    '!D$2:D$1794,0))</f>
        <v>Cake - 64s</v>
      </c>
      <c r="D117" s="212" t="str">
        <f>INDEX('     2022    '!D:D,MATCH(A117,'     2022    '!AL:AL,0))</f>
        <v>CC1573</v>
      </c>
      <c r="E117" s="213" t="str">
        <f>INDEX('     2022    '!$A$1:$AC$1563,MATCH($D117,'     2022    '!$D$1:$D$1794,0),MATCH(E$1,'     2022    '!$A$1:$AC$1,0))</f>
        <v>SPIT CRACKLE STROBE. 64 shot cake. A long duration quiet cake for the back garden, a real combination of effects building up towards a crackle finale. RETAIL</v>
      </c>
      <c r="F117" s="206" t="str">
        <f>IFERROR(IF(LEFT(INDEX('     2022    '!AD$2:AD$1794,MATCH(D117,'     2022    '!D$2:D$1794,0)),4)="http",HYPERLINK(INDEX('     2022    '!AD$2:AD$1794,MATCH(D117,'     2022    '!D$2:D$1794,0)),"Video"),""),"")</f>
        <v>Video</v>
      </c>
      <c r="G117" s="207">
        <f>INDEX('     2022    '!$A$1:$AC$1563,MATCH($D117,'     2022    '!$D$1:$D$1794,0),MATCH(G$1,'     2022    '!$A$1:$AC$1,0))</f>
        <v>0</v>
      </c>
      <c r="H117" s="150"/>
      <c r="I117" s="152">
        <f>INDEX('     2022    '!$A$1:$AC$1563,MATCH($D117,'     2022    '!$D$1:$D$1794,0),MATCH(I$1,'     2022    '!$A$1:$AC$1,0))</f>
        <v>86.63</v>
      </c>
      <c r="J117" s="150"/>
      <c r="K117" s="151">
        <f t="shared" si="3"/>
        <v>8.0452593278978615</v>
      </c>
      <c r="L117" s="152">
        <f>INDEX('     2022    '!$A$1:$AC$1563,MATCH($D117,'     2022    '!$D$1:$D$1794,0),MATCH(L$1,'     2022    '!$A$1:$AC$1,0))</f>
        <v>91.71595633803561</v>
      </c>
      <c r="M117" s="152">
        <f>INDEX('     2022    '!$A$1:$AC$1563,MATCH($D117,'     2022    '!$D$1:$D$1794,0),MATCH(M$1,'     2022    '!$A$1:$AC$1,0))</f>
        <v>96.543111934774331</v>
      </c>
      <c r="N117" s="153" t="str">
        <f>INDEX('     2022    '!$A$1:$AC$1563,MATCH($D117,'     2022    '!$D$1:$D$1794,0),MATCH(N$1,'     2022    '!$A$1:$AC$1,0))</f>
        <v>16mm</v>
      </c>
      <c r="O117" s="154">
        <f>INDEX('     2022    '!$A$1:$AC$1563,MATCH($D117,'     2022    '!$D$1:$D$1794,0),MATCH(O$1,'     2022    '!$A$1:$AC$1,0))</f>
        <v>12</v>
      </c>
      <c r="P117" s="153">
        <f>INDEX('     2022    '!$A$1:$AC$1563,MATCH($D117,'     2022    '!$D$1:$D$1794,0),MATCH(P$1,'     2022    '!$A$1:$AC$1,0))</f>
        <v>70</v>
      </c>
      <c r="Q117" s="153" t="str">
        <f>INDEX('     2022    '!$A$1:$AC$1563,MATCH($D117,'     2022    '!$D$1:$D$1794,0),MATCH(Q$1,'     2022    '!$A$1:$AC$1,0))</f>
        <v>Yes</v>
      </c>
      <c r="R117" s="155">
        <f>INDEX('     2022    '!$A$1:$AC$1563,MATCH($D117,'     2022    '!$D$1:$D$1794,0),MATCH(R$1,'     2022    '!$A$1:$AC$1,0))</f>
        <v>14</v>
      </c>
      <c r="S117" s="155">
        <f>INDEX('     2022    '!$A$1:$AC$1563,MATCH($D117,'     2022    '!$D$1:$D$1794,0),MATCH(S$1,'     2022    '!$A$1:$AC$1,0))</f>
        <v>2</v>
      </c>
      <c r="T117" s="155">
        <f>INDEX('     2022    '!$A$1:$AC$1563,MATCH($D117,'     2022    '!$D$1:$D$1794,0),MATCH(T$1,'     2022    '!$A$1:$AC$1,0))</f>
        <v>0</v>
      </c>
      <c r="U117" s="154" t="str">
        <f>INDEX('     2022    '!$A$1:$AC$1563,MATCH($D117,'     2022    '!$D$1:$D$1794,0),MATCH(U$1,'     2022    '!$A$1:$AC$1,0))</f>
        <v>1.4G</v>
      </c>
      <c r="V117" s="153" t="str">
        <f>INDEX('     2022    '!$A$1:$AC$1563,MATCH($D117,'     2022    '!$D$1:$D$1794,0),MATCH(V$1,'     2022    '!$A$1:$AC$1,0))</f>
        <v>UN0336</v>
      </c>
      <c r="W117" s="153" t="str">
        <f>INDEX('     2022    '!$A$1:$AC$1563,MATCH($D117,'     2022    '!$D$1:$D$1794,0),MATCH(W$1,'     2022    '!$A$1:$AC$1,0))</f>
        <v>F2</v>
      </c>
      <c r="X117" s="151">
        <f>INDEX('     2022    '!$A$1:$AC$1563,MATCH($D117,'     2022    '!$D$1:$D$1794,0),MATCH(X$1,'     2022    '!$A$1:$AC$1,0))</f>
        <v>27.49</v>
      </c>
      <c r="Y117" s="151">
        <f>INDEX('     2022    '!$A$1:$AC$1563,MATCH($D117,'     2022    '!$D$1:$D$1794,0),MATCH(Y$1,'     2022    '!$A$1:$AC$1,0))</f>
        <v>21.49</v>
      </c>
      <c r="Z117" s="156">
        <f>INDEX('     2022    '!$A$1:$AC$1563,MATCH($D117,'     2022    '!$D$1:$D$1794,0),MATCH(Z$1,'     2022    '!$A$1:$AC$1,0))</f>
        <v>3.2599999999999997E-2</v>
      </c>
      <c r="AA117" s="153" t="str">
        <f>INDEX('     2022    '!$A$1:$AC$1563,MATCH($D117,'     2022    '!$D$1:$D$1794,0),MATCH(AA$1,'     2022    '!$A$1:$AC$1,0))</f>
        <v>2806-F2-003542</v>
      </c>
      <c r="AB117" s="153" t="str">
        <f>INDEX('     2022    '!$A$1:$AC$1563,MATCH($D117,'     2022    '!$D$1:$D$1794,0),MATCH(AB$1,'     2022    '!$A$1:$AC$1,0))</f>
        <v>NL/TNO-0017-2021</v>
      </c>
      <c r="AC117" s="153" t="str">
        <f>INDEX('     2022    '!$A$1:$AC$1563,MATCH($D117,'     2022    '!$D$1:$D$1794,0),MATCH(AC$1,'     2022    '!$A$1:$AC$1,0))</f>
        <v>12/31/2099</v>
      </c>
    </row>
    <row r="118" spans="1:29" ht="15.75">
      <c r="A118" s="80">
        <f t="shared" si="2"/>
        <v>115</v>
      </c>
      <c r="B118" s="68" t="str">
        <f>INDEX('     2022    '!B$2:B$1794,MATCH(D118,'     2022    '!D$2:D$1794,0))</f>
        <v/>
      </c>
      <c r="C118" s="204" t="str">
        <f>INDEX('     2022    '!C$2:C$1794,MATCH(D118,'     2022    '!D$2:D$1794,0))</f>
        <v>Cake - 65s</v>
      </c>
      <c r="D118" s="212" t="str">
        <f>INDEX('     2022    '!D:D,MATCH(A118,'     2022    '!AL:AL,0))</f>
        <v>CC0478</v>
      </c>
      <c r="E118" s="213" t="str">
        <f>INDEX('     2022    '!$A$1:$AC$1563,MATCH($D118,'     2022    '!$D$1:$D$1794,0),MATCH(E$1,'     2022    '!$A$1:$AC$1,0))</f>
        <v>65s FAN. Silver wide comet with red, green strobe bouquet</v>
      </c>
      <c r="F118" s="206" t="str">
        <f>IFERROR(IF(LEFT(INDEX('     2022    '!AD$2:AD$1794,MATCH(D118,'     2022    '!D$2:D$1794,0)),4)="http",HYPERLINK(INDEX('     2022    '!AD$2:AD$1794,MATCH(D118,'     2022    '!D$2:D$1794,0)),"Video"),""),"")</f>
        <v>Video</v>
      </c>
      <c r="G118" s="207">
        <f>INDEX('     2022    '!$A$1:$AC$1563,MATCH($D118,'     2022    '!$D$1:$D$1794,0),MATCH(G$1,'     2022    '!$A$1:$AC$1,0))</f>
        <v>18</v>
      </c>
      <c r="H118" s="150"/>
      <c r="I118" s="152">
        <f>INDEX('     2022    '!$A$1:$AC$1563,MATCH($D118,'     2022    '!$D$1:$D$1794,0),MATCH(I$1,'     2022    '!$A$1:$AC$1,0))</f>
        <v>94.37</v>
      </c>
      <c r="J118" s="150"/>
      <c r="K118" s="151">
        <f t="shared" si="3"/>
        <v>50.725000000000001</v>
      </c>
      <c r="L118" s="152">
        <f>INDEX('     2022    '!$A$1:$AC$1563,MATCH($D118,'     2022    '!$D$1:$D$1794,0),MATCH(L$1,'     2022    '!$A$1:$AC$1,0))</f>
        <v>96.257400000000004</v>
      </c>
      <c r="M118" s="152">
        <f>INDEX('     2022    '!$A$1:$AC$1563,MATCH($D118,'     2022    '!$D$1:$D$1794,0),MATCH(M$1,'     2022    '!$A$1:$AC$1,0))</f>
        <v>101.45</v>
      </c>
      <c r="N118" s="153" t="str">
        <f>INDEX('     2022    '!$A$1:$AC$1563,MATCH($D118,'     2022    '!$D$1:$D$1794,0),MATCH(N$1,'     2022    '!$A$1:$AC$1,0))</f>
        <v>30mm</v>
      </c>
      <c r="O118" s="154">
        <f>INDEX('     2022    '!$A$1:$AC$1563,MATCH($D118,'     2022    '!$D$1:$D$1794,0),MATCH(O$1,'     2022    '!$A$1:$AC$1,0))</f>
        <v>2</v>
      </c>
      <c r="P118" s="153">
        <f>INDEX('     2022    '!$A$1:$AC$1563,MATCH($D118,'     2022    '!$D$1:$D$1794,0),MATCH(P$1,'     2022    '!$A$1:$AC$1,0))</f>
        <v>13</v>
      </c>
      <c r="Q118" s="153" t="str">
        <f>INDEX('     2022    '!$A$1:$AC$1563,MATCH($D118,'     2022    '!$D$1:$D$1794,0),MATCH(Q$1,'     2022    '!$A$1:$AC$1,0))</f>
        <v>Yes</v>
      </c>
      <c r="R118" s="155">
        <f>INDEX('     2022    '!$A$1:$AC$1563,MATCH($D118,'     2022    '!$D$1:$D$1794,0),MATCH(R$1,'     2022    '!$A$1:$AC$1,0))</f>
        <v>20</v>
      </c>
      <c r="S118" s="155">
        <f>INDEX('     2022    '!$A$1:$AC$1563,MATCH($D118,'     2022    '!$D$1:$D$1794,0),MATCH(S$1,'     2022    '!$A$1:$AC$1,0))</f>
        <v>3.7</v>
      </c>
      <c r="T118" s="155">
        <f>INDEX('     2022    '!$A$1:$AC$1563,MATCH($D118,'     2022    '!$D$1:$D$1794,0),MATCH(T$1,'     2022    '!$A$1:$AC$1,0))</f>
        <v>0.3</v>
      </c>
      <c r="U118" s="154" t="str">
        <f>INDEX('     2022    '!$A$1:$AC$1563,MATCH($D118,'     2022    '!$D$1:$D$1794,0),MATCH(U$1,'     2022    '!$A$1:$AC$1,0))</f>
        <v>1.4G</v>
      </c>
      <c r="V118" s="153" t="str">
        <f>INDEX('     2022    '!$A$1:$AC$1563,MATCH($D118,'     2022    '!$D$1:$D$1794,0),MATCH(V$1,'     2022    '!$A$1:$AC$1,0))</f>
        <v>UN0336</v>
      </c>
      <c r="W118" s="153" t="str">
        <f>INDEX('     2022    '!$A$1:$AC$1563,MATCH($D118,'     2022    '!$D$1:$D$1794,0),MATCH(W$1,'     2022    '!$A$1:$AC$1,0))</f>
        <v>F4</v>
      </c>
      <c r="X118" s="151" t="str">
        <f>INDEX('     2022    '!$A$1:$AC$1563,MATCH($D118,'     2022    '!$D$1:$D$1794,0),MATCH(X$1,'     2022    '!$A$1:$AC$1,0))</f>
        <v/>
      </c>
      <c r="Y118" s="151" t="str">
        <f>INDEX('     2022    '!$A$1:$AC$1563,MATCH($D118,'     2022    '!$D$1:$D$1794,0),MATCH(Y$1,'     2022    '!$A$1:$AC$1,0))</f>
        <v/>
      </c>
      <c r="Z118" s="156">
        <f>INDEX('     2022    '!$A$1:$AC$1563,MATCH($D118,'     2022    '!$D$1:$D$1794,0),MATCH(Z$1,'     2022    '!$A$1:$AC$1,0))</f>
        <v>8.3000000000000004E-2</v>
      </c>
      <c r="AA118" s="153" t="str">
        <f>INDEX('     2022    '!$A$1:$AC$1563,MATCH($D118,'     2022    '!$D$1:$D$1794,0),MATCH(AA$1,'     2022    '!$A$1:$AC$1,0))</f>
        <v>1008-F4-69249673</v>
      </c>
      <c r="AB118" s="153" t="str">
        <f>INDEX('     2022    '!$A$1:$AC$1563,MATCH($D118,'     2022    '!$D$1:$D$1794,0),MATCH(AB$1,'     2022    '!$A$1:$AC$1,0))</f>
        <v>GB/HSE-345136</v>
      </c>
      <c r="AC118" s="153" t="str">
        <f>INDEX('     2022    '!$A$1:$AC$1563,MATCH($D118,'     2022    '!$D$1:$D$1794,0),MATCH(AC$1,'     2022    '!$A$1:$AC$1,0))</f>
        <v>10/9/2028</v>
      </c>
    </row>
    <row r="119" spans="1:29" ht="15.75">
      <c r="A119" s="80">
        <f t="shared" si="2"/>
        <v>116</v>
      </c>
      <c r="B119" s="68" t="str">
        <f>INDEX('     2022    '!B$2:B$1794,MATCH(D119,'     2022    '!D$2:D$1794,0))</f>
        <v/>
      </c>
      <c r="C119" s="204" t="str">
        <f>INDEX('     2022    '!C$2:C$1794,MATCH(D119,'     2022    '!D$2:D$1794,0))</f>
        <v>Cake - 65s</v>
      </c>
      <c r="D119" s="212" t="str">
        <f>INDEX('     2022    '!D:D,MATCH(A119,'     2022    '!AL:AL,0))</f>
        <v>CC1179</v>
      </c>
      <c r="E119" s="213" t="str">
        <f>INDEX('     2022    '!$A$1:$AC$1563,MATCH($D119,'     2022    '!$D$1:$D$1794,0),MATCH(E$1,'     2022    '!$A$1:$AC$1,0))</f>
        <v>65s FAN. Silver to red strobe tiger tail</v>
      </c>
      <c r="F119" s="206" t="str">
        <f>IFERROR(IF(LEFT(INDEX('     2022    '!AD$2:AD$1794,MATCH(D119,'     2022    '!D$2:D$1794,0)),4)="http",HYPERLINK(INDEX('     2022    '!AD$2:AD$1794,MATCH(D119,'     2022    '!D$2:D$1794,0)),"Video"),""),"")</f>
        <v>Video</v>
      </c>
      <c r="G119" s="207">
        <f>INDEX('     2022    '!$A$1:$AC$1563,MATCH($D119,'     2022    '!$D$1:$D$1794,0),MATCH(G$1,'     2022    '!$A$1:$AC$1,0))</f>
        <v>27</v>
      </c>
      <c r="H119" s="150"/>
      <c r="I119" s="152">
        <f>INDEX('     2022    '!$A$1:$AC$1563,MATCH($D119,'     2022    '!$D$1:$D$1794,0),MATCH(I$1,'     2022    '!$A$1:$AC$1,0))</f>
        <v>96.2</v>
      </c>
      <c r="J119" s="150"/>
      <c r="K119" s="151">
        <f t="shared" si="3"/>
        <v>51.71</v>
      </c>
      <c r="L119" s="152">
        <f>INDEX('     2022    '!$A$1:$AC$1563,MATCH($D119,'     2022    '!$D$1:$D$1794,0),MATCH(L$1,'     2022    '!$A$1:$AC$1,0))</f>
        <v>98.124000000000009</v>
      </c>
      <c r="M119" s="152">
        <f>INDEX('     2022    '!$A$1:$AC$1563,MATCH($D119,'     2022    '!$D$1:$D$1794,0),MATCH(M$1,'     2022    '!$A$1:$AC$1,0))</f>
        <v>103.42</v>
      </c>
      <c r="N119" s="153" t="str">
        <f>INDEX('     2022    '!$A$1:$AC$1563,MATCH($D119,'     2022    '!$D$1:$D$1794,0),MATCH(N$1,'     2022    '!$A$1:$AC$1,0))</f>
        <v>30mm</v>
      </c>
      <c r="O119" s="154">
        <f>INDEX('     2022    '!$A$1:$AC$1563,MATCH($D119,'     2022    '!$D$1:$D$1794,0),MATCH(O$1,'     2022    '!$A$1:$AC$1,0))</f>
        <v>2</v>
      </c>
      <c r="P119" s="153">
        <f>INDEX('     2022    '!$A$1:$AC$1563,MATCH($D119,'     2022    '!$D$1:$D$1794,0),MATCH(P$1,'     2022    '!$A$1:$AC$1,0))</f>
        <v>15</v>
      </c>
      <c r="Q119" s="153" t="str">
        <f>INDEX('     2022    '!$A$1:$AC$1563,MATCH($D119,'     2022    '!$D$1:$D$1794,0),MATCH(Q$1,'     2022    '!$A$1:$AC$1,0))</f>
        <v>Yes</v>
      </c>
      <c r="R119" s="155">
        <f>INDEX('     2022    '!$A$1:$AC$1563,MATCH($D119,'     2022    '!$D$1:$D$1794,0),MATCH(R$1,'     2022    '!$A$1:$AC$1,0))</f>
        <v>20</v>
      </c>
      <c r="S119" s="155">
        <f>INDEX('     2022    '!$A$1:$AC$1563,MATCH($D119,'     2022    '!$D$1:$D$1794,0),MATCH(S$1,'     2022    '!$A$1:$AC$1,0))</f>
        <v>3</v>
      </c>
      <c r="T119" s="155">
        <f>INDEX('     2022    '!$A$1:$AC$1563,MATCH($D119,'     2022    '!$D$1:$D$1794,0),MATCH(T$1,'     2022    '!$A$1:$AC$1,0))</f>
        <v>0.3</v>
      </c>
      <c r="U119" s="154" t="str">
        <f>INDEX('     2022    '!$A$1:$AC$1563,MATCH($D119,'     2022    '!$D$1:$D$1794,0),MATCH(U$1,'     2022    '!$A$1:$AC$1,0))</f>
        <v>1.4G</v>
      </c>
      <c r="V119" s="153" t="str">
        <f>INDEX('     2022    '!$A$1:$AC$1563,MATCH($D119,'     2022    '!$D$1:$D$1794,0),MATCH(V$1,'     2022    '!$A$1:$AC$1,0))</f>
        <v>UN0336</v>
      </c>
      <c r="W119" s="153" t="str">
        <f>INDEX('     2022    '!$A$1:$AC$1563,MATCH($D119,'     2022    '!$D$1:$D$1794,0),MATCH(W$1,'     2022    '!$A$1:$AC$1,0))</f>
        <v>F4</v>
      </c>
      <c r="X119" s="151" t="str">
        <f>INDEX('     2022    '!$A$1:$AC$1563,MATCH($D119,'     2022    '!$D$1:$D$1794,0),MATCH(X$1,'     2022    '!$A$1:$AC$1,0))</f>
        <v/>
      </c>
      <c r="Y119" s="151" t="str">
        <f>INDEX('     2022    '!$A$1:$AC$1563,MATCH($D119,'     2022    '!$D$1:$D$1794,0),MATCH(Y$1,'     2022    '!$A$1:$AC$1,0))</f>
        <v/>
      </c>
      <c r="Z119" s="156">
        <f>INDEX('     2022    '!$A$1:$AC$1563,MATCH($D119,'     2022    '!$D$1:$D$1794,0),MATCH(Z$1,'     2022    '!$A$1:$AC$1,0))</f>
        <v>8.3000000000000004E-2</v>
      </c>
      <c r="AA119" s="153" t="str">
        <f>INDEX('     2022    '!$A$1:$AC$1563,MATCH($D119,'     2022    '!$D$1:$D$1794,0),MATCH(AA$1,'     2022    '!$A$1:$AC$1,0))</f>
        <v>1008-F4-69249673</v>
      </c>
      <c r="AB119" s="153" t="str">
        <f>INDEX('     2022    '!$A$1:$AC$1563,MATCH($D119,'     2022    '!$D$1:$D$1794,0),MATCH(AB$1,'     2022    '!$A$1:$AC$1,0))</f>
        <v>GB/HSE-358605</v>
      </c>
      <c r="AC119" s="153" t="str">
        <f>INDEX('     2022    '!$A$1:$AC$1563,MATCH($D119,'     2022    '!$D$1:$D$1794,0),MATCH(AC$1,'     2022    '!$A$1:$AC$1,0))</f>
        <v>8/15/2028</v>
      </c>
    </row>
    <row r="120" spans="1:29" ht="15.75">
      <c r="A120" s="80">
        <f t="shared" si="2"/>
        <v>117</v>
      </c>
      <c r="B120" s="68" t="str">
        <f>INDEX('     2022    '!B$2:B$1794,MATCH(D120,'     2022    '!D$2:D$1794,0))</f>
        <v/>
      </c>
      <c r="C120" s="204" t="str">
        <f>INDEX('     2022    '!C$2:C$1794,MATCH(D120,'     2022    '!D$2:D$1794,0))</f>
        <v>Cake - 65s</v>
      </c>
      <c r="D120" s="212" t="str">
        <f>INDEX('     2022    '!D:D,MATCH(A120,'     2022    '!AL:AL,0))</f>
        <v>CC0088</v>
      </c>
      <c r="E120" s="213" t="str">
        <f>INDEX('     2022    '!$A$1:$AC$1563,MATCH($D120,'     2022    '!$D$1:$D$1794,0),MATCH(E$1,'     2022    '!$A$1:$AC$1,0))</f>
        <v>65s FAN. Oro Vela Brocade waterfall mine</v>
      </c>
      <c r="F120" s="206" t="str">
        <f>IFERROR(IF(LEFT(INDEX('     2022    '!AD$2:AD$1794,MATCH(D120,'     2022    '!D$2:D$1794,0)),4)="http",HYPERLINK(INDEX('     2022    '!AD$2:AD$1794,MATCH(D120,'     2022    '!D$2:D$1794,0)),"Video"),""),"")</f>
        <v>Video</v>
      </c>
      <c r="G120" s="207">
        <f>INDEX('     2022    '!$A$1:$AC$1563,MATCH($D120,'     2022    '!$D$1:$D$1794,0),MATCH(G$1,'     2022    '!$A$1:$AC$1,0))</f>
        <v>21</v>
      </c>
      <c r="H120" s="150"/>
      <c r="I120" s="152">
        <f>INDEX('     2022    '!$A$1:$AC$1563,MATCH($D120,'     2022    '!$D$1:$D$1794,0),MATCH(I$1,'     2022    '!$A$1:$AC$1,0))</f>
        <v>117.86</v>
      </c>
      <c r="J120" s="150"/>
      <c r="K120" s="151">
        <f t="shared" si="3"/>
        <v>62.666328944357602</v>
      </c>
      <c r="L120" s="152">
        <f>INDEX('     2022    '!$A$1:$AC$1563,MATCH($D120,'     2022    '!$D$1:$D$1794,0),MATCH(L$1,'     2022    '!$A$1:$AC$1,0))</f>
        <v>120.21720000000001</v>
      </c>
      <c r="M120" s="152">
        <f>INDEX('     2022    '!$A$1:$AC$1563,MATCH($D120,'     2022    '!$D$1:$D$1794,0),MATCH(M$1,'     2022    '!$A$1:$AC$1,0))</f>
        <v>125.3326578887152</v>
      </c>
      <c r="N120" s="153" t="str">
        <f>INDEX('     2022    '!$A$1:$AC$1563,MATCH($D120,'     2022    '!$D$1:$D$1794,0),MATCH(N$1,'     2022    '!$A$1:$AC$1,0))</f>
        <v>30mm</v>
      </c>
      <c r="O120" s="154">
        <f>INDEX('     2022    '!$A$1:$AC$1563,MATCH($D120,'     2022    '!$D$1:$D$1794,0),MATCH(O$1,'     2022    '!$A$1:$AC$1,0))</f>
        <v>2</v>
      </c>
      <c r="P120" s="153">
        <f>INDEX('     2022    '!$A$1:$AC$1563,MATCH($D120,'     2022    '!$D$1:$D$1794,0),MATCH(P$1,'     2022    '!$A$1:$AC$1,0))</f>
        <v>15</v>
      </c>
      <c r="Q120" s="153" t="str">
        <f>INDEX('     2022    '!$A$1:$AC$1563,MATCH($D120,'     2022    '!$D$1:$D$1794,0),MATCH(Q$1,'     2022    '!$A$1:$AC$1,0))</f>
        <v>Yes</v>
      </c>
      <c r="R120" s="155">
        <f>INDEX('     2022    '!$A$1:$AC$1563,MATCH($D120,'     2022    '!$D$1:$D$1794,0),MATCH(R$1,'     2022    '!$A$1:$AC$1,0))</f>
        <v>20</v>
      </c>
      <c r="S120" s="155">
        <f>INDEX('     2022    '!$A$1:$AC$1563,MATCH($D120,'     2022    '!$D$1:$D$1794,0),MATCH(S$1,'     2022    '!$A$1:$AC$1,0))</f>
        <v>5.31</v>
      </c>
      <c r="T120" s="155">
        <f>INDEX('     2022    '!$A$1:$AC$1563,MATCH($D120,'     2022    '!$D$1:$D$1794,0),MATCH(T$1,'     2022    '!$A$1:$AC$1,0))</f>
        <v>0.3</v>
      </c>
      <c r="U120" s="154" t="str">
        <f>INDEX('     2022    '!$A$1:$AC$1563,MATCH($D120,'     2022    '!$D$1:$D$1794,0),MATCH(U$1,'     2022    '!$A$1:$AC$1,0))</f>
        <v>1.4G</v>
      </c>
      <c r="V120" s="153" t="str">
        <f>INDEX('     2022    '!$A$1:$AC$1563,MATCH($D120,'     2022    '!$D$1:$D$1794,0),MATCH(V$1,'     2022    '!$A$1:$AC$1,0))</f>
        <v>UN0336</v>
      </c>
      <c r="W120" s="153" t="str">
        <f>INDEX('     2022    '!$A$1:$AC$1563,MATCH($D120,'     2022    '!$D$1:$D$1794,0),MATCH(W$1,'     2022    '!$A$1:$AC$1,0))</f>
        <v>F4</v>
      </c>
      <c r="X120" s="151" t="str">
        <f>INDEX('     2022    '!$A$1:$AC$1563,MATCH($D120,'     2022    '!$D$1:$D$1794,0),MATCH(X$1,'     2022    '!$A$1:$AC$1,0))</f>
        <v/>
      </c>
      <c r="Y120" s="151" t="str">
        <f>INDEX('     2022    '!$A$1:$AC$1563,MATCH($D120,'     2022    '!$D$1:$D$1794,0),MATCH(Y$1,'     2022    '!$A$1:$AC$1,0))</f>
        <v/>
      </c>
      <c r="Z120" s="156">
        <f>INDEX('     2022    '!$A$1:$AC$1563,MATCH($D120,'     2022    '!$D$1:$D$1794,0),MATCH(Z$1,'     2022    '!$A$1:$AC$1,0))</f>
        <v>8.6400000000000005E-2</v>
      </c>
      <c r="AA120" s="153" t="str">
        <f>INDEX('     2022    '!$A$1:$AC$1563,MATCH($D120,'     2022    '!$D$1:$D$1794,0),MATCH(AA$1,'     2022    '!$A$1:$AC$1,0))</f>
        <v>1008-F4-69249663</v>
      </c>
      <c r="AB120" s="153" t="str">
        <f>INDEX('     2022    '!$A$1:$AC$1563,MATCH($D120,'     2022    '!$D$1:$D$1794,0),MATCH(AB$1,'     2022    '!$A$1:$AC$1,0))</f>
        <v>GB/HSE-324769</v>
      </c>
      <c r="AC120" s="153" t="str">
        <f>INDEX('     2022    '!$A$1:$AC$1563,MATCH($D120,'     2022    '!$D$1:$D$1794,0),MATCH(AC$1,'     2022    '!$A$1:$AC$1,0))</f>
        <v>1/6/2031</v>
      </c>
    </row>
    <row r="121" spans="1:29" ht="25.5">
      <c r="A121" s="80">
        <f t="shared" si="2"/>
        <v>118</v>
      </c>
      <c r="B121" s="68" t="str">
        <f>INDEX('     2022    '!B$2:B$1794,MATCH(D121,'     2022    '!D$2:D$1794,0))</f>
        <v/>
      </c>
      <c r="C121" s="204" t="str">
        <f>INDEX('     2022    '!C$2:C$1794,MATCH(D121,'     2022    '!D$2:D$1794,0))</f>
        <v>Cake - 76s</v>
      </c>
      <c r="D121" s="212" t="str">
        <f>INDEX('     2022    '!D:D,MATCH(A121,'     2022    '!AL:AL,0))</f>
        <v>CC1968</v>
      </c>
      <c r="E121" s="213" t="str">
        <f>INDEX('     2022    '!$A$1:$AC$1563,MATCH($D121,'     2022    '!$D$1:$D$1794,0),MATCH(E$1,'     2022    '!$A$1:$AC$1,0))</f>
        <v>THE BIG PLAYER. 76 shot. Mixed effect cake with hummers &amp; whistles. Christopher 'The Big Player' Allen! RETAIL</v>
      </c>
      <c r="F121" s="206" t="str">
        <f>IFERROR(IF(LEFT(INDEX('     2022    '!AD$2:AD$1794,MATCH(D121,'     2022    '!D$2:D$1794,0)),4)="http",HYPERLINK(INDEX('     2022    '!AD$2:AD$1794,MATCH(D121,'     2022    '!D$2:D$1794,0)),"Video"),""),"")</f>
        <v>Video</v>
      </c>
      <c r="G121" s="207">
        <f>INDEX('     2022    '!$A$1:$AC$1563,MATCH($D121,'     2022    '!$D$1:$D$1794,0),MATCH(G$1,'     2022    '!$A$1:$AC$1,0))</f>
        <v>0</v>
      </c>
      <c r="H121" s="150"/>
      <c r="I121" s="152">
        <f>INDEX('     2022    '!$A$1:$AC$1563,MATCH($D121,'     2022    '!$D$1:$D$1794,0),MATCH(I$1,'     2022    '!$A$1:$AC$1,0))</f>
        <v>41.74</v>
      </c>
      <c r="J121" s="150"/>
      <c r="K121" s="151">
        <f t="shared" si="3"/>
        <v>49.375634534074742</v>
      </c>
      <c r="L121" s="152">
        <f>INDEX('     2022    '!$A$1:$AC$1563,MATCH($D121,'     2022    '!$D$1:$D$1794,0),MATCH(L$1,'     2022    '!$A$1:$AC$1,0))</f>
        <v>46.906852807371003</v>
      </c>
      <c r="M121" s="152">
        <f>INDEX('     2022    '!$A$1:$AC$1563,MATCH($D121,'     2022    '!$D$1:$D$1794,0),MATCH(M$1,'     2022    '!$A$1:$AC$1,0))</f>
        <v>49.375634534074742</v>
      </c>
      <c r="N121" s="153" t="str">
        <f>INDEX('     2022    '!$A$1:$AC$1563,MATCH($D121,'     2022    '!$D$1:$D$1794,0),MATCH(N$1,'     2022    '!$A$1:$AC$1,0))</f>
        <v>30mm</v>
      </c>
      <c r="O121" s="154">
        <f>INDEX('     2022    '!$A$1:$AC$1563,MATCH($D121,'     2022    '!$D$1:$D$1794,0),MATCH(O$1,'     2022    '!$A$1:$AC$1,0))</f>
        <v>1</v>
      </c>
      <c r="P121" s="153">
        <f>INDEX('     2022    '!$A$1:$AC$1563,MATCH($D121,'     2022    '!$D$1:$D$1794,0),MATCH(P$1,'     2022    '!$A$1:$AC$1,0))</f>
        <v>50</v>
      </c>
      <c r="Q121" s="153" t="str">
        <f>INDEX('     2022    '!$A$1:$AC$1563,MATCH($D121,'     2022    '!$D$1:$D$1794,0),MATCH(Q$1,'     2022    '!$A$1:$AC$1,0))</f>
        <v>No</v>
      </c>
      <c r="R121" s="155">
        <f>INDEX('     2022    '!$A$1:$AC$1563,MATCH($D121,'     2022    '!$D$1:$D$1794,0),MATCH(R$1,'     2022    '!$A$1:$AC$1,0))</f>
        <v>8</v>
      </c>
      <c r="S121" s="155">
        <f>INDEX('     2022    '!$A$1:$AC$1563,MATCH($D121,'     2022    '!$D$1:$D$1794,0),MATCH(S$1,'     2022    '!$A$1:$AC$1,0))</f>
        <v>0.99</v>
      </c>
      <c r="T121" s="155">
        <f>INDEX('     2022    '!$A$1:$AC$1563,MATCH($D121,'     2022    '!$D$1:$D$1794,0),MATCH(T$1,'     2022    '!$A$1:$AC$1,0))</f>
        <v>0</v>
      </c>
      <c r="U121" s="154" t="str">
        <f>INDEX('     2022    '!$A$1:$AC$1563,MATCH($D121,'     2022    '!$D$1:$D$1794,0),MATCH(U$1,'     2022    '!$A$1:$AC$1,0))</f>
        <v>1.4G</v>
      </c>
      <c r="V121" s="153" t="str">
        <f>INDEX('     2022    '!$A$1:$AC$1563,MATCH($D121,'     2022    '!$D$1:$D$1794,0),MATCH(V$1,'     2022    '!$A$1:$AC$1,0))</f>
        <v>UN0336</v>
      </c>
      <c r="W121" s="153" t="str">
        <f>INDEX('     2022    '!$A$1:$AC$1563,MATCH($D121,'     2022    '!$D$1:$D$1794,0),MATCH(W$1,'     2022    '!$A$1:$AC$1,0))</f>
        <v>F3</v>
      </c>
      <c r="X121" s="151">
        <f>INDEX('     2022    '!$A$1:$AC$1563,MATCH($D121,'     2022    '!$D$1:$D$1794,0),MATCH(X$1,'     2022    '!$A$1:$AC$1,0))</f>
        <v>159.99</v>
      </c>
      <c r="Y121" s="151">
        <f>INDEX('     2022    '!$A$1:$AC$1563,MATCH($D121,'     2022    '!$D$1:$D$1794,0),MATCH(Y$1,'     2022    '!$A$1:$AC$1,0))</f>
        <v>119.99</v>
      </c>
      <c r="Z121" s="156">
        <f>INDEX('     2022    '!$A$1:$AC$1563,MATCH($D121,'     2022    '!$D$1:$D$1794,0),MATCH(Z$1,'     2022    '!$A$1:$AC$1,0))</f>
        <v>3.3799999999999997E-2</v>
      </c>
      <c r="AA121" s="153" t="str">
        <f>INDEX('     2022    '!$A$1:$AC$1563,MATCH($D121,'     2022    '!$D$1:$D$1794,0),MATCH(AA$1,'     2022    '!$A$1:$AC$1,0))</f>
        <v>1008-F3-69246979</v>
      </c>
      <c r="AB121" s="153" t="str">
        <f>INDEX('     2022    '!$A$1:$AC$1563,MATCH($D121,'     2022    '!$D$1:$D$1794,0),MATCH(AB$1,'     2022    '!$A$1:$AC$1,0))</f>
        <v>NL/TNO-0246-2020</v>
      </c>
      <c r="AC121" s="153" t="str">
        <f>INDEX('     2022    '!$A$1:$AC$1563,MATCH($D121,'     2022    '!$D$1:$D$1794,0),MATCH(AC$1,'     2022    '!$A$1:$AC$1,0))</f>
        <v>12/31/2099</v>
      </c>
    </row>
    <row r="122" spans="1:29" ht="38.25">
      <c r="A122" s="80">
        <f t="shared" si="2"/>
        <v>119</v>
      </c>
      <c r="B122" s="68" t="str">
        <f>INDEX('     2022    '!B$2:B$1794,MATCH(D122,'     2022    '!D$2:D$1794,0))</f>
        <v/>
      </c>
      <c r="C122" s="204" t="str">
        <f>INDEX('     2022    '!C$2:C$1794,MATCH(D122,'     2022    '!D$2:D$1794,0))</f>
        <v>Cake - 80s</v>
      </c>
      <c r="D122" s="212" t="str">
        <f>INDEX('     2022    '!D:D,MATCH(A122,'     2022    '!AL:AL,0))</f>
        <v>KF026-FR-F80</v>
      </c>
      <c r="E122" s="213" t="str">
        <f>INDEX('     2022    '!$A$1:$AC$1563,MATCH($D122,'     2022    '!$D$1:$D$1794,0),MATCH(E$1,'     2022    '!$A$1:$AC$1,0))</f>
        <v>FANFARE ROYALE. Z shaped deep multi coloured mines rising to vibrant multi coloured star bombards with an intense crackling silver fan finale. Entirely red, white and blue. Colour printed box. RETAIL</v>
      </c>
      <c r="F122" s="206" t="str">
        <f>IFERROR(IF(LEFT(INDEX('     2022    '!AD$2:AD$1794,MATCH(D122,'     2022    '!D$2:D$1794,0)),4)="http",HYPERLINK(INDEX('     2022    '!AD$2:AD$1794,MATCH(D122,'     2022    '!D$2:D$1794,0)),"Video"),""),"")</f>
        <v>Video</v>
      </c>
      <c r="G122" s="207">
        <f>INDEX('     2022    '!$A$1:$AC$1563,MATCH($D122,'     2022    '!$D$1:$D$1794,0),MATCH(G$1,'     2022    '!$A$1:$AC$1,0))</f>
        <v>0</v>
      </c>
      <c r="H122" s="150"/>
      <c r="I122" s="152">
        <f>INDEX('     2022    '!$A$1:$AC$1563,MATCH($D122,'     2022    '!$D$1:$D$1794,0),MATCH(I$1,'     2022    '!$A$1:$AC$1,0))</f>
        <v>39.76</v>
      </c>
      <c r="J122" s="150"/>
      <c r="K122" s="151">
        <f t="shared" si="3"/>
        <v>39.76</v>
      </c>
      <c r="L122" s="152">
        <f>INDEX('     2022    '!$A$1:$AC$1563,MATCH($D122,'     2022    '!$D$1:$D$1794,0),MATCH(L$1,'     2022    '!$A$1:$AC$1,0))</f>
        <v>37.770000000000003</v>
      </c>
      <c r="M122" s="152">
        <f>INDEX('     2022    '!$A$1:$AC$1563,MATCH($D122,'     2022    '!$D$1:$D$1794,0),MATCH(M$1,'     2022    '!$A$1:$AC$1,0))</f>
        <v>39.76</v>
      </c>
      <c r="N122" s="153" t="str">
        <f>INDEX('     2022    '!$A$1:$AC$1563,MATCH($D122,'     2022    '!$D$1:$D$1794,0),MATCH(N$1,'     2022    '!$A$1:$AC$1,0))</f>
        <v>25mm</v>
      </c>
      <c r="O122" s="154">
        <f>INDEX('     2022    '!$A$1:$AC$1563,MATCH($D122,'     2022    '!$D$1:$D$1794,0),MATCH(O$1,'     2022    '!$A$1:$AC$1,0))</f>
        <v>1</v>
      </c>
      <c r="P122" s="153">
        <f>INDEX('     2022    '!$A$1:$AC$1563,MATCH($D122,'     2022    '!$D$1:$D$1794,0),MATCH(P$1,'     2022    '!$A$1:$AC$1,0))</f>
        <v>50</v>
      </c>
      <c r="Q122" s="153" t="str">
        <f>INDEX('     2022    '!$A$1:$AC$1563,MATCH($D122,'     2022    '!$D$1:$D$1794,0),MATCH(Q$1,'     2022    '!$A$1:$AC$1,0))</f>
        <v>No</v>
      </c>
      <c r="R122" s="155">
        <f>INDEX('     2022    '!$A$1:$AC$1563,MATCH($D122,'     2022    '!$D$1:$D$1794,0),MATCH(R$1,'     2022    '!$A$1:$AC$1,0))</f>
        <v>8</v>
      </c>
      <c r="S122" s="155">
        <f>INDEX('     2022    '!$A$1:$AC$1563,MATCH($D122,'     2022    '!$D$1:$D$1794,0),MATCH(S$1,'     2022    '!$A$1:$AC$1,0))</f>
        <v>0.99</v>
      </c>
      <c r="T122" s="155">
        <f>INDEX('     2022    '!$A$1:$AC$1563,MATCH($D122,'     2022    '!$D$1:$D$1794,0),MATCH(T$1,'     2022    '!$A$1:$AC$1,0))</f>
        <v>0</v>
      </c>
      <c r="U122" s="154" t="str">
        <f>INDEX('     2022    '!$A$1:$AC$1563,MATCH($D122,'     2022    '!$D$1:$D$1794,0),MATCH(U$1,'     2022    '!$A$1:$AC$1,0))</f>
        <v>1.4G</v>
      </c>
      <c r="V122" s="153" t="str">
        <f>INDEX('     2022    '!$A$1:$AC$1563,MATCH($D122,'     2022    '!$D$1:$D$1794,0),MATCH(V$1,'     2022    '!$A$1:$AC$1,0))</f>
        <v>UN0336</v>
      </c>
      <c r="W122" s="153" t="str">
        <f>INDEX('     2022    '!$A$1:$AC$1563,MATCH($D122,'     2022    '!$D$1:$D$1794,0),MATCH(W$1,'     2022    '!$A$1:$AC$1,0))</f>
        <v>F3</v>
      </c>
      <c r="X122" s="151">
        <f>INDEX('     2022    '!$A$1:$AC$1563,MATCH($D122,'     2022    '!$D$1:$D$1794,0),MATCH(X$1,'     2022    '!$A$1:$AC$1,0))</f>
        <v>119.99</v>
      </c>
      <c r="Y122" s="151">
        <f>INDEX('     2022    '!$A$1:$AC$1563,MATCH($D122,'     2022    '!$D$1:$D$1794,0),MATCH(Y$1,'     2022    '!$A$1:$AC$1,0))</f>
        <v>99.99</v>
      </c>
      <c r="Z122" s="156">
        <f>INDEX('     2022    '!$A$1:$AC$1563,MATCH($D122,'     2022    '!$D$1:$D$1794,0),MATCH(Z$1,'     2022    '!$A$1:$AC$1,0))</f>
        <v>2.5100000000000001E-2</v>
      </c>
      <c r="AA122" s="153">
        <f>INDEX('     2022    '!$A$1:$AC$1563,MATCH($D122,'     2022    '!$D$1:$D$1794,0),MATCH(AA$1,'     2022    '!$A$1:$AC$1,0))</f>
        <v>0</v>
      </c>
      <c r="AB122" s="153">
        <f>INDEX('     2022    '!$A$1:$AC$1563,MATCH($D122,'     2022    '!$D$1:$D$1794,0),MATCH(AB$1,'     2022    '!$A$1:$AC$1,0))</f>
        <v>0</v>
      </c>
      <c r="AC122" s="153">
        <f>INDEX('     2022    '!$A$1:$AC$1563,MATCH($D122,'     2022    '!$D$1:$D$1794,0),MATCH(AC$1,'     2022    '!$A$1:$AC$1,0))</f>
        <v>0</v>
      </c>
    </row>
    <row r="123" spans="1:29" ht="25.5">
      <c r="A123" s="80">
        <f t="shared" si="2"/>
        <v>120</v>
      </c>
      <c r="B123" s="68" t="str">
        <f>INDEX('     2022    '!B$2:B$1794,MATCH(D123,'     2022    '!D$2:D$1794,0))</f>
        <v/>
      </c>
      <c r="C123" s="204" t="str">
        <f>INDEX('     2022    '!C$2:C$1794,MATCH(D123,'     2022    '!D$2:D$1794,0))</f>
        <v>Cake - 80s Fan</v>
      </c>
      <c r="D123" s="212" t="str">
        <f>INDEX('     2022    '!D:D,MATCH(A123,'     2022    '!AL:AL,0))</f>
        <v>CC1518</v>
      </c>
      <c r="E123" s="213" t="str">
        <f>INDEX('     2022    '!$A$1:$AC$1563,MATCH($D123,'     2022    '!$D$1:$D$1794,0),MATCH(E$1,'     2022    '!$A$1:$AC$1,0))</f>
        <v>SPUN OUT. 80 shot cake. Z firing, red and green strobe mines, with lifts of coloured comet stars with silver whirling tail. RETAIL</v>
      </c>
      <c r="F123" s="206" t="str">
        <f>IFERROR(IF(LEFT(INDEX('     2022    '!AD$2:AD$1794,MATCH(D123,'     2022    '!D$2:D$1794,0)),4)="http",HYPERLINK(INDEX('     2022    '!AD$2:AD$1794,MATCH(D123,'     2022    '!D$2:D$1794,0)),"Video"),""),"")</f>
        <v>Video</v>
      </c>
      <c r="G123" s="207">
        <f>INDEX('     2022    '!$A$1:$AC$1563,MATCH($D123,'     2022    '!$D$1:$D$1794,0),MATCH(G$1,'     2022    '!$A$1:$AC$1,0))</f>
        <v>0</v>
      </c>
      <c r="H123" s="150"/>
      <c r="I123" s="152">
        <f>INDEX('     2022    '!$A$1:$AC$1563,MATCH($D123,'     2022    '!$D$1:$D$1794,0),MATCH(I$1,'     2022    '!$A$1:$AC$1,0))</f>
        <v>84.91</v>
      </c>
      <c r="J123" s="150"/>
      <c r="K123" s="151">
        <f t="shared" si="3"/>
        <v>25.283047127216527</v>
      </c>
      <c r="L123" s="152">
        <f>INDEX('     2022    '!$A$1:$AC$1563,MATCH($D123,'     2022    '!$D$1:$D$1794,0),MATCH(L$1,'     2022    '!$A$1:$AC$1,0))</f>
        <v>96.075579083422795</v>
      </c>
      <c r="M123" s="152">
        <f>INDEX('     2022    '!$A$1:$AC$1563,MATCH($D123,'     2022    '!$D$1:$D$1794,0),MATCH(M$1,'     2022    '!$A$1:$AC$1,0))</f>
        <v>101.13218850886611</v>
      </c>
      <c r="N123" s="153" t="str">
        <f>INDEX('     2022    '!$A$1:$AC$1563,MATCH($D123,'     2022    '!$D$1:$D$1794,0),MATCH(N$1,'     2022    '!$A$1:$AC$1,0))</f>
        <v>20mm</v>
      </c>
      <c r="O123" s="154">
        <f>INDEX('     2022    '!$A$1:$AC$1563,MATCH($D123,'     2022    '!$D$1:$D$1794,0),MATCH(O$1,'     2022    '!$A$1:$AC$1,0))</f>
        <v>4</v>
      </c>
      <c r="P123" s="153">
        <f>INDEX('     2022    '!$A$1:$AC$1563,MATCH($D123,'     2022    '!$D$1:$D$1794,0),MATCH(P$1,'     2022    '!$A$1:$AC$1,0))</f>
        <v>12</v>
      </c>
      <c r="Q123" s="153" t="str">
        <f>INDEX('     2022    '!$A$1:$AC$1563,MATCH($D123,'     2022    '!$D$1:$D$1794,0),MATCH(Q$1,'     2022    '!$A$1:$AC$1,0))</f>
        <v>Yes</v>
      </c>
      <c r="R123" s="155">
        <f>INDEX('     2022    '!$A$1:$AC$1563,MATCH($D123,'     2022    '!$D$1:$D$1794,0),MATCH(R$1,'     2022    '!$A$1:$AC$1,0))</f>
        <v>16</v>
      </c>
      <c r="S123" s="155">
        <f>INDEX('     2022    '!$A$1:$AC$1563,MATCH($D123,'     2022    '!$D$1:$D$1794,0),MATCH(S$1,'     2022    '!$A$1:$AC$1,0))</f>
        <v>2</v>
      </c>
      <c r="T123" s="155">
        <f>INDEX('     2022    '!$A$1:$AC$1563,MATCH($D123,'     2022    '!$D$1:$D$1794,0),MATCH(T$1,'     2022    '!$A$1:$AC$1,0))</f>
        <v>0.3</v>
      </c>
      <c r="U123" s="154" t="str">
        <f>INDEX('     2022    '!$A$1:$AC$1563,MATCH($D123,'     2022    '!$D$1:$D$1794,0),MATCH(U$1,'     2022    '!$A$1:$AC$1,0))</f>
        <v>1.4G</v>
      </c>
      <c r="V123" s="153" t="str">
        <f>INDEX('     2022    '!$A$1:$AC$1563,MATCH($D123,'     2022    '!$D$1:$D$1794,0),MATCH(V$1,'     2022    '!$A$1:$AC$1,0))</f>
        <v>UN0336</v>
      </c>
      <c r="W123" s="153">
        <f>INDEX('     2022    '!$A$1:$AC$1563,MATCH($D123,'     2022    '!$D$1:$D$1794,0),MATCH(W$1,'     2022    '!$A$1:$AC$1,0))</f>
        <v>0</v>
      </c>
      <c r="X123" s="151">
        <f>INDEX('     2022    '!$A$1:$AC$1563,MATCH($D123,'     2022    '!$D$1:$D$1794,0),MATCH(X$1,'     2022    '!$A$1:$AC$1,0))</f>
        <v>79.989999999999995</v>
      </c>
      <c r="Y123" s="151">
        <f>INDEX('     2022    '!$A$1:$AC$1563,MATCH($D123,'     2022    '!$D$1:$D$1794,0),MATCH(Y$1,'     2022    '!$A$1:$AC$1,0))</f>
        <v>59.99</v>
      </c>
      <c r="Z123" s="156">
        <f>INDEX('     2022    '!$A$1:$AC$1563,MATCH($D123,'     2022    '!$D$1:$D$1794,0),MATCH(Z$1,'     2022    '!$A$1:$AC$1,0))</f>
        <v>5.2999999999999999E-2</v>
      </c>
      <c r="AA123" s="153" t="str">
        <f>INDEX('     2022    '!$A$1:$AC$1563,MATCH($D123,'     2022    '!$D$1:$D$1794,0),MATCH(AA$1,'     2022    '!$A$1:$AC$1,0))</f>
        <v>1008-F2-69259961</v>
      </c>
      <c r="AB123" s="153" t="str">
        <f>INDEX('     2022    '!$A$1:$AC$1563,MATCH($D123,'     2022    '!$D$1:$D$1794,0),MATCH(AB$1,'     2022    '!$A$1:$AC$1,0))</f>
        <v>GB/HSE-362448</v>
      </c>
      <c r="AC123" s="153" t="str">
        <f>INDEX('     2022    '!$A$1:$AC$1563,MATCH($D123,'     2022    '!$D$1:$D$1794,0),MATCH(AC$1,'     2022    '!$A$1:$AC$1,0))</f>
        <v>11/30/2030</v>
      </c>
    </row>
    <row r="124" spans="1:29" ht="25.5">
      <c r="A124" s="80">
        <f t="shared" si="2"/>
        <v>121</v>
      </c>
      <c r="B124" s="68" t="str">
        <f>INDEX('     2022    '!B$2:B$1794,MATCH(D124,'     2022    '!D$2:D$1794,0))</f>
        <v/>
      </c>
      <c r="C124" s="204" t="str">
        <f>INDEX('     2022    '!C$2:C$1794,MATCH(D124,'     2022    '!D$2:D$1794,0))</f>
        <v>Cake - 81s</v>
      </c>
      <c r="D124" s="212" t="str">
        <f>INDEX('     2022    '!D:D,MATCH(A124,'     2022    '!AL:AL,0))</f>
        <v>KF027-FI-81</v>
      </c>
      <c r="E124" s="213" t="str">
        <f>INDEX('     2022    '!$A$1:$AC$1563,MATCH($D124,'     2022    '!$D$1:$D$1794,0),MATCH(E$1,'     2022    '!$A$1:$AC$1,0))</f>
        <v>FIERY IMP. Red and blue star with white strobe, brocade crown and green strobe, blue, red and green palms, silver palm with crackling time rain finale. RETAIL</v>
      </c>
      <c r="F124" s="206" t="str">
        <f>IFERROR(IF(LEFT(INDEX('     2022    '!AD$2:AD$1794,MATCH(D124,'     2022    '!D$2:D$1794,0)),4)="http",HYPERLINK(INDEX('     2022    '!AD$2:AD$1794,MATCH(D124,'     2022    '!D$2:D$1794,0)),"Video"),""),"")</f>
        <v/>
      </c>
      <c r="G124" s="207">
        <f>INDEX('     2022    '!$A$1:$AC$1563,MATCH($D124,'     2022    '!$D$1:$D$1794,0),MATCH(G$1,'     2022    '!$A$1:$AC$1,0))</f>
        <v>0</v>
      </c>
      <c r="H124" s="150"/>
      <c r="I124" s="152">
        <f>INDEX('     2022    '!$A$1:$AC$1563,MATCH($D124,'     2022    '!$D$1:$D$1794,0),MATCH(I$1,'     2022    '!$A$1:$AC$1,0))</f>
        <v>32.93</v>
      </c>
      <c r="J124" s="150"/>
      <c r="K124" s="151">
        <f t="shared" si="3"/>
        <v>32.93</v>
      </c>
      <c r="L124" s="152">
        <f>INDEX('     2022    '!$A$1:$AC$1563,MATCH($D124,'     2022    '!$D$1:$D$1794,0),MATCH(L$1,'     2022    '!$A$1:$AC$1,0))</f>
        <v>31.28</v>
      </c>
      <c r="M124" s="152">
        <f>INDEX('     2022    '!$A$1:$AC$1563,MATCH($D124,'     2022    '!$D$1:$D$1794,0),MATCH(M$1,'     2022    '!$A$1:$AC$1,0))</f>
        <v>32.93</v>
      </c>
      <c r="N124" s="153" t="str">
        <f>INDEX('     2022    '!$A$1:$AC$1563,MATCH($D124,'     2022    '!$D$1:$D$1794,0),MATCH(N$1,'     2022    '!$A$1:$AC$1,0))</f>
        <v>25mm</v>
      </c>
      <c r="O124" s="154">
        <f>INDEX('     2022    '!$A$1:$AC$1563,MATCH($D124,'     2022    '!$D$1:$D$1794,0),MATCH(O$1,'     2022    '!$A$1:$AC$1,0))</f>
        <v>1</v>
      </c>
      <c r="P124" s="153">
        <f>INDEX('     2022    '!$A$1:$AC$1563,MATCH($D124,'     2022    '!$D$1:$D$1794,0),MATCH(P$1,'     2022    '!$A$1:$AC$1,0))</f>
        <v>95</v>
      </c>
      <c r="Q124" s="153" t="str">
        <f>INDEX('     2022    '!$A$1:$AC$1563,MATCH($D124,'     2022    '!$D$1:$D$1794,0),MATCH(Q$1,'     2022    '!$A$1:$AC$1,0))</f>
        <v>No</v>
      </c>
      <c r="R124" s="155">
        <f>INDEX('     2022    '!$A$1:$AC$1563,MATCH($D124,'     2022    '!$D$1:$D$1794,0),MATCH(R$1,'     2022    '!$A$1:$AC$1,0))</f>
        <v>7</v>
      </c>
      <c r="S124" s="155">
        <f>INDEX('     2022    '!$A$1:$AC$1563,MATCH($D124,'     2022    '!$D$1:$D$1794,0),MATCH(S$1,'     2022    '!$A$1:$AC$1,0))</f>
        <v>0.84</v>
      </c>
      <c r="T124" s="155">
        <f>INDEX('     2022    '!$A$1:$AC$1563,MATCH($D124,'     2022    '!$D$1:$D$1794,0),MATCH(T$1,'     2022    '!$A$1:$AC$1,0))</f>
        <v>0</v>
      </c>
      <c r="U124" s="154" t="str">
        <f>INDEX('     2022    '!$A$1:$AC$1563,MATCH($D124,'     2022    '!$D$1:$D$1794,0),MATCH(U$1,'     2022    '!$A$1:$AC$1,0))</f>
        <v>1.4G</v>
      </c>
      <c r="V124" s="153" t="str">
        <f>INDEX('     2022    '!$A$1:$AC$1563,MATCH($D124,'     2022    '!$D$1:$D$1794,0),MATCH(V$1,'     2022    '!$A$1:$AC$1,0))</f>
        <v>UN0336</v>
      </c>
      <c r="W124" s="153" t="str">
        <f>INDEX('     2022    '!$A$1:$AC$1563,MATCH($D124,'     2022    '!$D$1:$D$1794,0),MATCH(W$1,'     2022    '!$A$1:$AC$1,0))</f>
        <v>F3</v>
      </c>
      <c r="X124" s="151">
        <f>INDEX('     2022    '!$A$1:$AC$1563,MATCH($D124,'     2022    '!$D$1:$D$1794,0),MATCH(X$1,'     2022    '!$A$1:$AC$1,0))</f>
        <v>119.99</v>
      </c>
      <c r="Y124" s="151">
        <f>INDEX('     2022    '!$A$1:$AC$1563,MATCH($D124,'     2022    '!$D$1:$D$1794,0),MATCH(Y$1,'     2022    '!$A$1:$AC$1,0))</f>
        <v>99.99</v>
      </c>
      <c r="Z124" s="156">
        <f>INDEX('     2022    '!$A$1:$AC$1563,MATCH($D124,'     2022    '!$D$1:$D$1794,0),MATCH(Z$1,'     2022    '!$A$1:$AC$1,0))</f>
        <v>1.6E-2</v>
      </c>
      <c r="AA124" s="153">
        <f>INDEX('     2022    '!$A$1:$AC$1563,MATCH($D124,'     2022    '!$D$1:$D$1794,0),MATCH(AA$1,'     2022    '!$A$1:$AC$1,0))</f>
        <v>0</v>
      </c>
      <c r="AB124" s="153">
        <f>INDEX('     2022    '!$A$1:$AC$1563,MATCH($D124,'     2022    '!$D$1:$D$1794,0),MATCH(AB$1,'     2022    '!$A$1:$AC$1,0))</f>
        <v>0</v>
      </c>
      <c r="AC124" s="153">
        <f>INDEX('     2022    '!$A$1:$AC$1563,MATCH($D124,'     2022    '!$D$1:$D$1794,0),MATCH(AC$1,'     2022    '!$A$1:$AC$1,0))</f>
        <v>0</v>
      </c>
    </row>
    <row r="125" spans="1:29" ht="38.25">
      <c r="A125" s="80">
        <f t="shared" si="2"/>
        <v>122</v>
      </c>
      <c r="B125" s="68" t="str">
        <f>INDEX('     2022    '!B$2:B$1794,MATCH(D125,'     2022    '!D$2:D$1794,0))</f>
        <v/>
      </c>
      <c r="C125" s="204" t="str">
        <f>INDEX('     2022    '!C$2:C$1794,MATCH(D125,'     2022    '!D$2:D$1794,0))</f>
        <v>Cake - 84s</v>
      </c>
      <c r="D125" s="212" t="str">
        <f>INDEX('     2022    '!D:D,MATCH(A125,'     2022    '!AL:AL,0))</f>
        <v>KF028-LC-84</v>
      </c>
      <c r="E125" s="213" t="str">
        <f>INDEX('     2022    '!$A$1:$AC$1563,MATCH($D125,'     2022    '!$D$1:$D$1794,0),MATCH(E$1,'     2022    '!$A$1:$AC$1,0))</f>
        <v>LETO'S CHARM. Display in a box and a lovely quieter cake offering a variety of effects and patterns. Packed with comets, strobes, mines, bees, falling leaves and spinners finishing with beautiful gold horsetails. RETAIL</v>
      </c>
      <c r="F125" s="206" t="str">
        <f>IFERROR(IF(LEFT(INDEX('     2022    '!AD$2:AD$1794,MATCH(D125,'     2022    '!D$2:D$1794,0)),4)="http",HYPERLINK(INDEX('     2022    '!AD$2:AD$1794,MATCH(D125,'     2022    '!D$2:D$1794,0)),"Video"),""),"")</f>
        <v>Video</v>
      </c>
      <c r="G125" s="207">
        <f>INDEX('     2022    '!$A$1:$AC$1563,MATCH($D125,'     2022    '!$D$1:$D$1794,0),MATCH(G$1,'     2022    '!$A$1:$AC$1,0))</f>
        <v>0</v>
      </c>
      <c r="H125" s="150"/>
      <c r="I125" s="152">
        <f>INDEX('     2022    '!$A$1:$AC$1563,MATCH($D125,'     2022    '!$D$1:$D$1794,0),MATCH(I$1,'     2022    '!$A$1:$AC$1,0))</f>
        <v>31.06</v>
      </c>
      <c r="J125" s="150"/>
      <c r="K125" s="151">
        <f t="shared" si="3"/>
        <v>31.06</v>
      </c>
      <c r="L125" s="152">
        <f>INDEX('     2022    '!$A$1:$AC$1563,MATCH($D125,'     2022    '!$D$1:$D$1794,0),MATCH(L$1,'     2022    '!$A$1:$AC$1,0))</f>
        <v>29.51</v>
      </c>
      <c r="M125" s="152">
        <f>INDEX('     2022    '!$A$1:$AC$1563,MATCH($D125,'     2022    '!$D$1:$D$1794,0),MATCH(M$1,'     2022    '!$A$1:$AC$1,0))</f>
        <v>31.06</v>
      </c>
      <c r="N125" s="153" t="str">
        <f>INDEX('     2022    '!$A$1:$AC$1563,MATCH($D125,'     2022    '!$D$1:$D$1794,0),MATCH(N$1,'     2022    '!$A$1:$AC$1,0))</f>
        <v>20mm</v>
      </c>
      <c r="O125" s="154">
        <f>INDEX('     2022    '!$A$1:$AC$1563,MATCH($D125,'     2022    '!$D$1:$D$1794,0),MATCH(O$1,'     2022    '!$A$1:$AC$1,0))</f>
        <v>1</v>
      </c>
      <c r="P125" s="153">
        <f>INDEX('     2022    '!$A$1:$AC$1563,MATCH($D125,'     2022    '!$D$1:$D$1794,0),MATCH(P$1,'     2022    '!$A$1:$AC$1,0))</f>
        <v>80</v>
      </c>
      <c r="Q125" s="153" t="str">
        <f>INDEX('     2022    '!$A$1:$AC$1563,MATCH($D125,'     2022    '!$D$1:$D$1794,0),MATCH(Q$1,'     2022    '!$A$1:$AC$1,0))</f>
        <v>Yes</v>
      </c>
      <c r="R125" s="155">
        <f>INDEX('     2022    '!$A$1:$AC$1563,MATCH($D125,'     2022    '!$D$1:$D$1794,0),MATCH(R$1,'     2022    '!$A$1:$AC$1,0))</f>
        <v>6</v>
      </c>
      <c r="S125" s="155">
        <f>INDEX('     2022    '!$A$1:$AC$1563,MATCH($D125,'     2022    '!$D$1:$D$1794,0),MATCH(S$1,'     2022    '!$A$1:$AC$1,0))</f>
        <v>0.7</v>
      </c>
      <c r="T125" s="155">
        <f>INDEX('     2022    '!$A$1:$AC$1563,MATCH($D125,'     2022    '!$D$1:$D$1794,0),MATCH(T$1,'     2022    '!$A$1:$AC$1,0))</f>
        <v>0</v>
      </c>
      <c r="U125" s="154" t="str">
        <f>INDEX('     2022    '!$A$1:$AC$1563,MATCH($D125,'     2022    '!$D$1:$D$1794,0),MATCH(U$1,'     2022    '!$A$1:$AC$1,0))</f>
        <v>1.4G</v>
      </c>
      <c r="V125" s="153" t="str">
        <f>INDEX('     2022    '!$A$1:$AC$1563,MATCH($D125,'     2022    '!$D$1:$D$1794,0),MATCH(V$1,'     2022    '!$A$1:$AC$1,0))</f>
        <v>UN0336</v>
      </c>
      <c r="W125" s="153" t="str">
        <f>INDEX('     2022    '!$A$1:$AC$1563,MATCH($D125,'     2022    '!$D$1:$D$1794,0),MATCH(W$1,'     2022    '!$A$1:$AC$1,0))</f>
        <v>F3</v>
      </c>
      <c r="X125" s="151">
        <f>INDEX('     2022    '!$A$1:$AC$1563,MATCH($D125,'     2022    '!$D$1:$D$1794,0),MATCH(X$1,'     2022    '!$A$1:$AC$1,0))</f>
        <v>119.99</v>
      </c>
      <c r="Y125" s="151">
        <f>INDEX('     2022    '!$A$1:$AC$1563,MATCH($D125,'     2022    '!$D$1:$D$1794,0),MATCH(Y$1,'     2022    '!$A$1:$AC$1,0))</f>
        <v>99.99</v>
      </c>
      <c r="Z125" s="156">
        <f>INDEX('     2022    '!$A$1:$AC$1563,MATCH($D125,'     2022    '!$D$1:$D$1794,0),MATCH(Z$1,'     2022    '!$A$1:$AC$1,0))</f>
        <v>1.6E-2</v>
      </c>
      <c r="AA125" s="153" t="str">
        <f>INDEX('     2022    '!$A$1:$AC$1563,MATCH($D125,'     2022    '!$D$1:$D$1794,0),MATCH(AA$1,'     2022    '!$A$1:$AC$1,0))</f>
        <v>2806-F3-002385</v>
      </c>
      <c r="AB125" s="153">
        <f>INDEX('     2022    '!$A$1:$AC$1563,MATCH($D125,'     2022    '!$D$1:$D$1794,0),MATCH(AB$1,'     2022    '!$A$1:$AC$1,0))</f>
        <v>0</v>
      </c>
      <c r="AC125" s="153">
        <f>INDEX('     2022    '!$A$1:$AC$1563,MATCH($D125,'     2022    '!$D$1:$D$1794,0),MATCH(AC$1,'     2022    '!$A$1:$AC$1,0))</f>
        <v>0</v>
      </c>
    </row>
    <row r="126" spans="1:29" ht="15.75">
      <c r="A126" s="80">
        <f t="shared" si="2"/>
        <v>123</v>
      </c>
      <c r="B126" s="68" t="str">
        <f>INDEX('     2022    '!B$2:B$1794,MATCH(D126,'     2022    '!D$2:D$1794,0))</f>
        <v/>
      </c>
      <c r="C126" s="204" t="str">
        <f>INDEX('     2022    '!C$2:C$1794,MATCH(D126,'     2022    '!D$2:D$1794,0))</f>
        <v>Cake - 88s</v>
      </c>
      <c r="D126" s="212" t="str">
        <f>INDEX('     2022    '!D:D,MATCH(A126,'     2022    '!AL:AL,0))</f>
        <v>CC1547</v>
      </c>
      <c r="E126" s="213" t="str">
        <f>INDEX('     2022    '!$A$1:$AC$1563,MATCH($D126,'     2022    '!$D$1:$D$1794,0),MATCH(E$1,'     2022    '!$A$1:$AC$1,0))</f>
        <v>88s. Red tail spit red waterfall Green tail spit green waterfall</v>
      </c>
      <c r="F126" s="206" t="str">
        <f>IFERROR(IF(LEFT(INDEX('     2022    '!AD$2:AD$1794,MATCH(D126,'     2022    '!D$2:D$1794,0)),4)="http",HYPERLINK(INDEX('     2022    '!AD$2:AD$1794,MATCH(D126,'     2022    '!D$2:D$1794,0)),"Video"),""),"")</f>
        <v>Video</v>
      </c>
      <c r="G126" s="207">
        <f>INDEX('     2022    '!$A$1:$AC$1563,MATCH($D126,'     2022    '!$D$1:$D$1794,0),MATCH(G$1,'     2022    '!$A$1:$AC$1,0))</f>
        <v>0</v>
      </c>
      <c r="H126" s="150"/>
      <c r="I126" s="152">
        <f>INDEX('     2022    '!$A$1:$AC$1563,MATCH($D126,'     2022    '!$D$1:$D$1794,0),MATCH(I$1,'     2022    '!$A$1:$AC$1,0))</f>
        <v>56.45</v>
      </c>
      <c r="J126" s="150"/>
      <c r="K126" s="151">
        <f t="shared" si="3"/>
        <v>31.05</v>
      </c>
      <c r="L126" s="152">
        <f>INDEX('     2022    '!$A$1:$AC$1563,MATCH($D126,'     2022    '!$D$1:$D$1794,0),MATCH(L$1,'     2022    '!$A$1:$AC$1,0))</f>
        <v>56.511000000000003</v>
      </c>
      <c r="M126" s="152">
        <f>INDEX('     2022    '!$A$1:$AC$1563,MATCH($D126,'     2022    '!$D$1:$D$1794,0),MATCH(M$1,'     2022    '!$A$1:$AC$1,0))</f>
        <v>62.1</v>
      </c>
      <c r="N126" s="153" t="str">
        <f>INDEX('     2022    '!$A$1:$AC$1563,MATCH($D126,'     2022    '!$D$1:$D$1794,0),MATCH(N$1,'     2022    '!$A$1:$AC$1,0))</f>
        <v>25mm</v>
      </c>
      <c r="O126" s="154">
        <f>INDEX('     2022    '!$A$1:$AC$1563,MATCH($D126,'     2022    '!$D$1:$D$1794,0),MATCH(O$1,'     2022    '!$A$1:$AC$1,0))</f>
        <v>2</v>
      </c>
      <c r="P126" s="153">
        <f>INDEX('     2022    '!$A$1:$AC$1563,MATCH($D126,'     2022    '!$D$1:$D$1794,0),MATCH(P$1,'     2022    '!$A$1:$AC$1,0))</f>
        <v>60</v>
      </c>
      <c r="Q126" s="153" t="str">
        <f>INDEX('     2022    '!$A$1:$AC$1563,MATCH($D126,'     2022    '!$D$1:$D$1794,0),MATCH(Q$1,'     2022    '!$A$1:$AC$1,0))</f>
        <v>Yes</v>
      </c>
      <c r="R126" s="155">
        <f>INDEX('     2022    '!$A$1:$AC$1563,MATCH($D126,'     2022    '!$D$1:$D$1794,0),MATCH(R$1,'     2022    '!$A$1:$AC$1,0))</f>
        <v>13</v>
      </c>
      <c r="S126" s="155">
        <f>INDEX('     2022    '!$A$1:$AC$1563,MATCH($D126,'     2022    '!$D$1:$D$1794,0),MATCH(S$1,'     2022    '!$A$1:$AC$1,0))</f>
        <v>1.99</v>
      </c>
      <c r="T126" s="155">
        <f>INDEX('     2022    '!$A$1:$AC$1563,MATCH($D126,'     2022    '!$D$1:$D$1794,0),MATCH(T$1,'     2022    '!$A$1:$AC$1,0))</f>
        <v>0.3</v>
      </c>
      <c r="U126" s="154" t="str">
        <f>INDEX('     2022    '!$A$1:$AC$1563,MATCH($D126,'     2022    '!$D$1:$D$1794,0),MATCH(U$1,'     2022    '!$A$1:$AC$1,0))</f>
        <v>1.4G</v>
      </c>
      <c r="V126" s="153" t="str">
        <f>INDEX('     2022    '!$A$1:$AC$1563,MATCH($D126,'     2022    '!$D$1:$D$1794,0),MATCH(V$1,'     2022    '!$A$1:$AC$1,0))</f>
        <v>UN0336</v>
      </c>
      <c r="W126" s="153" t="str">
        <f>INDEX('     2022    '!$A$1:$AC$1563,MATCH($D126,'     2022    '!$D$1:$D$1794,0),MATCH(W$1,'     2022    '!$A$1:$AC$1,0))</f>
        <v>F4</v>
      </c>
      <c r="X126" s="151" t="str">
        <f>INDEX('     2022    '!$A$1:$AC$1563,MATCH($D126,'     2022    '!$D$1:$D$1794,0),MATCH(X$1,'     2022    '!$A$1:$AC$1,0))</f>
        <v/>
      </c>
      <c r="Y126" s="151" t="str">
        <f>INDEX('     2022    '!$A$1:$AC$1563,MATCH($D126,'     2022    '!$D$1:$D$1794,0),MATCH(Y$1,'     2022    '!$A$1:$AC$1,0))</f>
        <v/>
      </c>
      <c r="Z126" s="156">
        <f>INDEX('     2022    '!$A$1:$AC$1563,MATCH($D126,'     2022    '!$D$1:$D$1794,0),MATCH(Z$1,'     2022    '!$A$1:$AC$1,0))</f>
        <v>4.2999999999999997E-2</v>
      </c>
      <c r="AA126" s="153" t="str">
        <f>INDEX('     2022    '!$A$1:$AC$1563,MATCH($D126,'     2022    '!$D$1:$D$1794,0),MATCH(AA$1,'     2022    '!$A$1:$AC$1,0))</f>
        <v>2806-F4-001977</v>
      </c>
      <c r="AB126" s="153" t="str">
        <f>INDEX('     2022    '!$A$1:$AC$1563,MATCH($D126,'     2022    '!$D$1:$D$1794,0),MATCH(AB$1,'     2022    '!$A$1:$AC$1,0))</f>
        <v>GB/HSE-362474</v>
      </c>
      <c r="AC126" s="153" t="str">
        <f>INDEX('     2022    '!$A$1:$AC$1563,MATCH($D126,'     2022    '!$D$1:$D$1794,0),MATCH(AC$1,'     2022    '!$A$1:$AC$1,0))</f>
        <v>11/30/2030</v>
      </c>
    </row>
    <row r="127" spans="1:29" ht="15.75">
      <c r="A127" s="80">
        <f t="shared" si="2"/>
        <v>124</v>
      </c>
      <c r="B127" s="68" t="str">
        <f>INDEX('     2022    '!B$2:B$1794,MATCH(D127,'     2022    '!D$2:D$1794,0))</f>
        <v/>
      </c>
      <c r="C127" s="204" t="str">
        <f>INDEX('     2022    '!C$2:C$1794,MATCH(D127,'     2022    '!D$2:D$1794,0))</f>
        <v>Cake - 90s</v>
      </c>
      <c r="D127" s="212" t="str">
        <f>INDEX('     2022    '!D:D,MATCH(A127,'     2022    '!AL:AL,0))</f>
        <v>KF029-AS-F90</v>
      </c>
      <c r="E127" s="213" t="str">
        <f>INDEX('     2022    '!$A$1:$AC$1563,MATCH($D127,'     2022    '!$D$1:$D$1794,0),MATCH(E$1,'     2022    '!$A$1:$AC$1,0))</f>
        <v>APOLLO'S STARS. Fanned colour stars bursting to a glittering star finish. RETAIL</v>
      </c>
      <c r="F127" s="206" t="str">
        <f>IFERROR(IF(LEFT(INDEX('     2022    '!AD$2:AD$1794,MATCH(D127,'     2022    '!D$2:D$1794,0)),4)="http",HYPERLINK(INDEX('     2022    '!AD$2:AD$1794,MATCH(D127,'     2022    '!D$2:D$1794,0)),"Video"),""),"")</f>
        <v>Video</v>
      </c>
      <c r="G127" s="207">
        <f>INDEX('     2022    '!$A$1:$AC$1563,MATCH($D127,'     2022    '!$D$1:$D$1794,0),MATCH(G$1,'     2022    '!$A$1:$AC$1,0))</f>
        <v>104</v>
      </c>
      <c r="H127" s="150"/>
      <c r="I127" s="152">
        <f>INDEX('     2022    '!$A$1:$AC$1563,MATCH($D127,'     2022    '!$D$1:$D$1794,0),MATCH(I$1,'     2022    '!$A$1:$AC$1,0))</f>
        <v>74.349999999999994</v>
      </c>
      <c r="J127" s="150"/>
      <c r="K127" s="151">
        <f t="shared" si="3"/>
        <v>37.174999999999997</v>
      </c>
      <c r="L127" s="152">
        <f>INDEX('     2022    '!$A$1:$AC$1563,MATCH($D127,'     2022    '!$D$1:$D$1794,0),MATCH(L$1,'     2022    '!$A$1:$AC$1,0))</f>
        <v>70.63</v>
      </c>
      <c r="M127" s="152">
        <f>INDEX('     2022    '!$A$1:$AC$1563,MATCH($D127,'     2022    '!$D$1:$D$1794,0),MATCH(M$1,'     2022    '!$A$1:$AC$1,0))</f>
        <v>74.349999999999994</v>
      </c>
      <c r="N127" s="153" t="str">
        <f>INDEX('     2022    '!$A$1:$AC$1563,MATCH($D127,'     2022    '!$D$1:$D$1794,0),MATCH(N$1,'     2022    '!$A$1:$AC$1,0))</f>
        <v>20mm</v>
      </c>
      <c r="O127" s="154">
        <f>INDEX('     2022    '!$A$1:$AC$1563,MATCH($D127,'     2022    '!$D$1:$D$1794,0),MATCH(O$1,'     2022    '!$A$1:$AC$1,0))</f>
        <v>2</v>
      </c>
      <c r="P127" s="153">
        <f>INDEX('     2022    '!$A$1:$AC$1563,MATCH($D127,'     2022    '!$D$1:$D$1794,0),MATCH(P$1,'     2022    '!$A$1:$AC$1,0))</f>
        <v>20</v>
      </c>
      <c r="Q127" s="153" t="str">
        <f>INDEX('     2022    '!$A$1:$AC$1563,MATCH($D127,'     2022    '!$D$1:$D$1794,0),MATCH(Q$1,'     2022    '!$A$1:$AC$1,0))</f>
        <v>Yes</v>
      </c>
      <c r="R127" s="155">
        <f>INDEX('     2022    '!$A$1:$AC$1563,MATCH($D127,'     2022    '!$D$1:$D$1794,0),MATCH(R$1,'     2022    '!$A$1:$AC$1,0))</f>
        <v>10</v>
      </c>
      <c r="S127" s="155">
        <f>INDEX('     2022    '!$A$1:$AC$1563,MATCH($D127,'     2022    '!$D$1:$D$1794,0),MATCH(S$1,'     2022    '!$A$1:$AC$1,0))</f>
        <v>1.08</v>
      </c>
      <c r="T127" s="155">
        <f>INDEX('     2022    '!$A$1:$AC$1563,MATCH($D127,'     2022    '!$D$1:$D$1794,0),MATCH(T$1,'     2022    '!$A$1:$AC$1,0))</f>
        <v>0</v>
      </c>
      <c r="U127" s="154" t="str">
        <f>INDEX('     2022    '!$A$1:$AC$1563,MATCH($D127,'     2022    '!$D$1:$D$1794,0),MATCH(U$1,'     2022    '!$A$1:$AC$1,0))</f>
        <v>1.4G</v>
      </c>
      <c r="V127" s="153" t="str">
        <f>INDEX('     2022    '!$A$1:$AC$1563,MATCH($D127,'     2022    '!$D$1:$D$1794,0),MATCH(V$1,'     2022    '!$A$1:$AC$1,0))</f>
        <v>UN0336</v>
      </c>
      <c r="W127" s="153" t="str">
        <f>INDEX('     2022    '!$A$1:$AC$1563,MATCH($D127,'     2022    '!$D$1:$D$1794,0),MATCH(W$1,'     2022    '!$A$1:$AC$1,0))</f>
        <v>F3</v>
      </c>
      <c r="X127" s="151">
        <f>INDEX('     2022    '!$A$1:$AC$1563,MATCH($D127,'     2022    '!$D$1:$D$1794,0),MATCH(X$1,'     2022    '!$A$1:$AC$1,0))</f>
        <v>135.99</v>
      </c>
      <c r="Y127" s="151">
        <f>INDEX('     2022    '!$A$1:$AC$1563,MATCH($D127,'     2022    '!$D$1:$D$1794,0),MATCH(Y$1,'     2022    '!$A$1:$AC$1,0))</f>
        <v>111.99</v>
      </c>
      <c r="Z127" s="156">
        <f>INDEX('     2022    '!$A$1:$AC$1563,MATCH($D127,'     2022    '!$D$1:$D$1794,0),MATCH(Z$1,'     2022    '!$A$1:$AC$1,0))</f>
        <v>5.2999999999999999E-2</v>
      </c>
      <c r="AA127" s="153" t="str">
        <f>INDEX('     2022    '!$A$1:$AC$1563,MATCH($D127,'     2022    '!$D$1:$D$1794,0),MATCH(AA$1,'     2022    '!$A$1:$AC$1,0))</f>
        <v>1008-F3-69255072</v>
      </c>
      <c r="AB127" s="153">
        <f>INDEX('     2022    '!$A$1:$AC$1563,MATCH($D127,'     2022    '!$D$1:$D$1794,0),MATCH(AB$1,'     2022    '!$A$1:$AC$1,0))</f>
        <v>0</v>
      </c>
      <c r="AC127" s="153">
        <f>INDEX('     2022    '!$A$1:$AC$1563,MATCH($D127,'     2022    '!$D$1:$D$1794,0),MATCH(AC$1,'     2022    '!$A$1:$AC$1,0))</f>
        <v>0</v>
      </c>
    </row>
    <row r="128" spans="1:29" ht="51">
      <c r="A128" s="80">
        <f t="shared" si="2"/>
        <v>125</v>
      </c>
      <c r="B128" s="68" t="str">
        <f>INDEX('     2022    '!B$2:B$1794,MATCH(D128,'     2022    '!D$2:D$1794,0))</f>
        <v/>
      </c>
      <c r="C128" s="204" t="str">
        <f>INDEX('     2022    '!C$2:C$1794,MATCH(D128,'     2022    '!D$2:D$1794,0))</f>
        <v>Cake - 91s</v>
      </c>
      <c r="D128" s="212" t="str">
        <f>INDEX('     2022    '!D:D,MATCH(A128,'     2022    '!AL:AL,0))</f>
        <v>CC1555</v>
      </c>
      <c r="E128" s="213" t="str">
        <f>INDEX('     2022    '!$A$1:$AC$1563,MATCH($D128,'     2022    '!$D$1:$D$1794,0),MATCH(E$1,'     2022    '!$A$1:$AC$1,0))</f>
        <v>GUILTY PLEASURE. 91 shot cake. Quiet single ignition with varied firing patterns. Z firing coloured comet stars to silver whirling, into Z firing strobing comet tails. Colour comet lists then with spit strobe falling leaves, silver strobes then b. RETAIL</v>
      </c>
      <c r="F128" s="206" t="str">
        <f>IFERROR(IF(LEFT(INDEX('     2022    '!AD$2:AD$1794,MATCH(D128,'     2022    '!D$2:D$1794,0)),4)="http",HYPERLINK(INDEX('     2022    '!AD$2:AD$1794,MATCH(D128,'     2022    '!D$2:D$1794,0)),"Video"),""),"")</f>
        <v>Video</v>
      </c>
      <c r="G128" s="207">
        <f>INDEX('     2022    '!$A$1:$AC$1563,MATCH($D128,'     2022    '!$D$1:$D$1794,0),MATCH(G$1,'     2022    '!$A$1:$AC$1,0))</f>
        <v>2</v>
      </c>
      <c r="H128" s="150"/>
      <c r="I128" s="152">
        <f>INDEX('     2022    '!$A$1:$AC$1563,MATCH($D128,'     2022    '!$D$1:$D$1794,0),MATCH(I$1,'     2022    '!$A$1:$AC$1,0))</f>
        <v>72.349999999999994</v>
      </c>
      <c r="J128" s="150"/>
      <c r="K128" s="151">
        <f t="shared" si="3"/>
        <v>42.435000000000002</v>
      </c>
      <c r="L128" s="152">
        <f>INDEX('     2022    '!$A$1:$AC$1563,MATCH($D128,'     2022    '!$D$1:$D$1794,0),MATCH(L$1,'     2022    '!$A$1:$AC$1,0))</f>
        <v>80.626500000000007</v>
      </c>
      <c r="M128" s="152">
        <f>INDEX('     2022    '!$A$1:$AC$1563,MATCH($D128,'     2022    '!$D$1:$D$1794,0),MATCH(M$1,'     2022    '!$A$1:$AC$1,0))</f>
        <v>84.87</v>
      </c>
      <c r="N128" s="153" t="str">
        <f>INDEX('     2022    '!$A$1:$AC$1563,MATCH($D128,'     2022    '!$D$1:$D$1794,0),MATCH(N$1,'     2022    '!$A$1:$AC$1,0))</f>
        <v>25mm</v>
      </c>
      <c r="O128" s="154">
        <f>INDEX('     2022    '!$A$1:$AC$1563,MATCH($D128,'     2022    '!$D$1:$D$1794,0),MATCH(O$1,'     2022    '!$A$1:$AC$1,0))</f>
        <v>2</v>
      </c>
      <c r="P128" s="153">
        <f>INDEX('     2022    '!$A$1:$AC$1563,MATCH($D128,'     2022    '!$D$1:$D$1794,0),MATCH(P$1,'     2022    '!$A$1:$AC$1,0))</f>
        <v>80</v>
      </c>
      <c r="Q128" s="153" t="str">
        <f>INDEX('     2022    '!$A$1:$AC$1563,MATCH($D128,'     2022    '!$D$1:$D$1794,0),MATCH(Q$1,'     2022    '!$A$1:$AC$1,0))</f>
        <v>Yes</v>
      </c>
      <c r="R128" s="155">
        <f>INDEX('     2022    '!$A$1:$AC$1563,MATCH($D128,'     2022    '!$D$1:$D$1794,0),MATCH(R$1,'     2022    '!$A$1:$AC$1,0))</f>
        <v>15</v>
      </c>
      <c r="S128" s="155">
        <f>INDEX('     2022    '!$A$1:$AC$1563,MATCH($D128,'     2022    '!$D$1:$D$1794,0),MATCH(S$1,'     2022    '!$A$1:$AC$1,0))</f>
        <v>2</v>
      </c>
      <c r="T128" s="155">
        <f>INDEX('     2022    '!$A$1:$AC$1563,MATCH($D128,'     2022    '!$D$1:$D$1794,0),MATCH(T$1,'     2022    '!$A$1:$AC$1,0))</f>
        <v>0.3</v>
      </c>
      <c r="U128" s="154" t="str">
        <f>INDEX('     2022    '!$A$1:$AC$1563,MATCH($D128,'     2022    '!$D$1:$D$1794,0),MATCH(U$1,'     2022    '!$A$1:$AC$1,0))</f>
        <v>1.4G</v>
      </c>
      <c r="V128" s="153" t="str">
        <f>INDEX('     2022    '!$A$1:$AC$1563,MATCH($D128,'     2022    '!$D$1:$D$1794,0),MATCH(V$1,'     2022    '!$A$1:$AC$1,0))</f>
        <v>UN0336</v>
      </c>
      <c r="W128" s="153" t="str">
        <f>INDEX('     2022    '!$A$1:$AC$1563,MATCH($D128,'     2022    '!$D$1:$D$1794,0),MATCH(W$1,'     2022    '!$A$1:$AC$1,0))</f>
        <v>F3</v>
      </c>
      <c r="X128" s="151">
        <f>INDEX('     2022    '!$A$1:$AC$1563,MATCH($D128,'     2022    '!$D$1:$D$1794,0),MATCH(X$1,'     2022    '!$A$1:$AC$1,0))</f>
        <v>137.99</v>
      </c>
      <c r="Y128" s="151">
        <f>INDEX('     2022    '!$A$1:$AC$1563,MATCH($D128,'     2022    '!$D$1:$D$1794,0),MATCH(Y$1,'     2022    '!$A$1:$AC$1,0))</f>
        <v>104.99</v>
      </c>
      <c r="Z128" s="156">
        <f>INDEX('     2022    '!$A$1:$AC$1563,MATCH($D128,'     2022    '!$D$1:$D$1794,0),MATCH(Z$1,'     2022    '!$A$1:$AC$1,0))</f>
        <v>0.06</v>
      </c>
      <c r="AA128" s="153" t="str">
        <f>INDEX('     2022    '!$A$1:$AC$1563,MATCH($D128,'     2022    '!$D$1:$D$1794,0),MATCH(AA$1,'     2022    '!$A$1:$AC$1,0))</f>
        <v>2806-F3-001980</v>
      </c>
      <c r="AB128" s="153" t="str">
        <f>INDEX('     2022    '!$A$1:$AC$1563,MATCH($D128,'     2022    '!$D$1:$D$1794,0),MATCH(AB$1,'     2022    '!$A$1:$AC$1,0))</f>
        <v>GB/HSE-362482</v>
      </c>
      <c r="AC128" s="153" t="str">
        <f>INDEX('     2022    '!$A$1:$AC$1563,MATCH($D128,'     2022    '!$D$1:$D$1794,0),MATCH(AC$1,'     2022    '!$A$1:$AC$1,0))</f>
        <v>11/30/2030</v>
      </c>
    </row>
    <row r="129" spans="1:29" ht="38.25">
      <c r="A129" s="80">
        <f t="shared" si="2"/>
        <v>126</v>
      </c>
      <c r="B129" s="68" t="str">
        <f>INDEX('     2022    '!B$2:B$1794,MATCH(D129,'     2022    '!D$2:D$1794,0))</f>
        <v/>
      </c>
      <c r="C129" s="204" t="str">
        <f>INDEX('     2022    '!C$2:C$1794,MATCH(D129,'     2022    '!D$2:D$1794,0))</f>
        <v>Cake - 98s</v>
      </c>
      <c r="D129" s="212" t="str">
        <f>INDEX('     2022    '!D:D,MATCH(A129,'     2022    '!AL:AL,0))</f>
        <v>CC1508</v>
      </c>
      <c r="E129" s="213" t="str">
        <f>INDEX('     2022    '!$A$1:$AC$1563,MATCH($D129,'     2022    '!$D$1:$D$1794,0),MATCH(E$1,'     2022    '!$A$1:$AC$1,0))</f>
        <v>DANDY. 98 shot cake. Z firing strobe mines to spit coloured strobe effects, finishing with volleys of spit coloured strobes with coloured comets with a climax of crackle lift. RETAIL</v>
      </c>
      <c r="F129" s="206" t="str">
        <f>IFERROR(IF(LEFT(INDEX('     2022    '!AD$2:AD$1794,MATCH(D129,'     2022    '!D$2:D$1794,0)),4)="http",HYPERLINK(INDEX('     2022    '!AD$2:AD$1794,MATCH(D129,'     2022    '!D$2:D$1794,0)),"Video"),""),"")</f>
        <v>Video</v>
      </c>
      <c r="G129" s="207">
        <f>INDEX('     2022    '!$A$1:$AC$1563,MATCH($D129,'     2022    '!$D$1:$D$1794,0),MATCH(G$1,'     2022    '!$A$1:$AC$1,0))</f>
        <v>0</v>
      </c>
      <c r="H129" s="150"/>
      <c r="I129" s="152">
        <f>INDEX('     2022    '!$A$1:$AC$1563,MATCH($D129,'     2022    '!$D$1:$D$1794,0),MATCH(I$1,'     2022    '!$A$1:$AC$1,0))</f>
        <v>38.22</v>
      </c>
      <c r="J129" s="150"/>
      <c r="K129" s="151">
        <f t="shared" si="3"/>
        <v>25.601141934902969</v>
      </c>
      <c r="L129" s="152">
        <f>INDEX('     2022    '!$A$1:$AC$1563,MATCH($D129,'     2022    '!$D$1:$D$1794,0),MATCH(L$1,'     2022    '!$A$1:$AC$1,0))</f>
        <v>48.642169676315639</v>
      </c>
      <c r="M129" s="152">
        <f>INDEX('     2022    '!$A$1:$AC$1563,MATCH($D129,'     2022    '!$D$1:$D$1794,0),MATCH(M$1,'     2022    '!$A$1:$AC$1,0))</f>
        <v>51.202283869805939</v>
      </c>
      <c r="N129" s="153" t="str">
        <f>INDEX('     2022    '!$A$1:$AC$1563,MATCH($D129,'     2022    '!$D$1:$D$1794,0),MATCH(N$1,'     2022    '!$A$1:$AC$1,0))</f>
        <v>20mm</v>
      </c>
      <c r="O129" s="154">
        <f>INDEX('     2022    '!$A$1:$AC$1563,MATCH($D129,'     2022    '!$D$1:$D$1794,0),MATCH(O$1,'     2022    '!$A$1:$AC$1,0))</f>
        <v>2</v>
      </c>
      <c r="P129" s="153">
        <f>INDEX('     2022    '!$A$1:$AC$1563,MATCH($D129,'     2022    '!$D$1:$D$1794,0),MATCH(P$1,'     2022    '!$A$1:$AC$1,0))</f>
        <v>70</v>
      </c>
      <c r="Q129" s="153" t="str">
        <f>INDEX('     2022    '!$A$1:$AC$1563,MATCH($D129,'     2022    '!$D$1:$D$1794,0),MATCH(Q$1,'     2022    '!$A$1:$AC$1,0))</f>
        <v>Yes</v>
      </c>
      <c r="R129" s="155">
        <f>INDEX('     2022    '!$A$1:$AC$1563,MATCH($D129,'     2022    '!$D$1:$D$1794,0),MATCH(R$1,'     2022    '!$A$1:$AC$1,0))</f>
        <v>9</v>
      </c>
      <c r="S129" s="155">
        <f>INDEX('     2022    '!$A$1:$AC$1563,MATCH($D129,'     2022    '!$D$1:$D$1794,0),MATCH(S$1,'     2022    '!$A$1:$AC$1,0))</f>
        <v>1.5</v>
      </c>
      <c r="T129" s="155">
        <f>INDEX('     2022    '!$A$1:$AC$1563,MATCH($D129,'     2022    '!$D$1:$D$1794,0),MATCH(T$1,'     2022    '!$A$1:$AC$1,0))</f>
        <v>0.3</v>
      </c>
      <c r="U129" s="154" t="str">
        <f>INDEX('     2022    '!$A$1:$AC$1563,MATCH($D129,'     2022    '!$D$1:$D$1794,0),MATCH(U$1,'     2022    '!$A$1:$AC$1,0))</f>
        <v>1.4G</v>
      </c>
      <c r="V129" s="153" t="str">
        <f>INDEX('     2022    '!$A$1:$AC$1563,MATCH($D129,'     2022    '!$D$1:$D$1794,0),MATCH(V$1,'     2022    '!$A$1:$AC$1,0))</f>
        <v>UN0336</v>
      </c>
      <c r="W129" s="153" t="str">
        <f>INDEX('     2022    '!$A$1:$AC$1563,MATCH($D129,'     2022    '!$D$1:$D$1794,0),MATCH(W$1,'     2022    '!$A$1:$AC$1,0))</f>
        <v>F3</v>
      </c>
      <c r="X129" s="151">
        <f>INDEX('     2022    '!$A$1:$AC$1563,MATCH($D129,'     2022    '!$D$1:$D$1794,0),MATCH(X$1,'     2022    '!$A$1:$AC$1,0))</f>
        <v>72.989999999999995</v>
      </c>
      <c r="Y129" s="151">
        <f>INDEX('     2022    '!$A$1:$AC$1563,MATCH($D129,'     2022    '!$D$1:$D$1794,0),MATCH(Y$1,'     2022    '!$A$1:$AC$1,0))</f>
        <v>54.99</v>
      </c>
      <c r="Z129" s="156">
        <f>INDEX('     2022    '!$A$1:$AC$1563,MATCH($D129,'     2022    '!$D$1:$D$1794,0),MATCH(Z$1,'     2022    '!$A$1:$AC$1,0))</f>
        <v>2.7699999999999999E-2</v>
      </c>
      <c r="AA129" s="153" t="str">
        <f>INDEX('     2022    '!$A$1:$AC$1563,MATCH($D129,'     2022    '!$D$1:$D$1794,0),MATCH(AA$1,'     2022    '!$A$1:$AC$1,0))</f>
        <v>2806-F3-001980</v>
      </c>
      <c r="AB129" s="153" t="str">
        <f>INDEX('     2022    '!$A$1:$AC$1563,MATCH($D129,'     2022    '!$D$1:$D$1794,0),MATCH(AB$1,'     2022    '!$A$1:$AC$1,0))</f>
        <v>GB/HSE-362439</v>
      </c>
      <c r="AC129" s="153" t="str">
        <f>INDEX('     2022    '!$A$1:$AC$1563,MATCH($D129,'     2022    '!$D$1:$D$1794,0),MATCH(AC$1,'     2022    '!$A$1:$AC$1,0))</f>
        <v>11/30/2030</v>
      </c>
    </row>
    <row r="130" spans="1:29" ht="25.5">
      <c r="A130" s="80">
        <f t="shared" si="2"/>
        <v>127</v>
      </c>
      <c r="B130" s="68" t="str">
        <f>INDEX('     2022    '!B$2:B$1794,MATCH(D130,'     2022    '!D$2:D$1794,0))</f>
        <v/>
      </c>
      <c r="C130" s="204" t="str">
        <f>INDEX('     2022    '!C$2:C$1794,MATCH(D130,'     2022    '!D$2:D$1794,0))</f>
        <v>Cake - 100s</v>
      </c>
      <c r="D130" s="212" t="str">
        <f>INDEX('     2022    '!D:D,MATCH(A130,'     2022    '!AL:AL,0))</f>
        <v>CCR031</v>
      </c>
      <c r="E130" s="213" t="str">
        <f>INDEX('     2022    '!$A$1:$AC$1563,MATCH($D130,'     2022    '!$D$1:$D$1794,0),MATCH(E$1,'     2022    '!$A$1:$AC$1,0))</f>
        <v>CHINA WHITE. 100 shot barrage with a stunning silver strobe mines and silver strobe bursts above. RETAIL</v>
      </c>
      <c r="F130" s="206" t="str">
        <f>IFERROR(IF(LEFT(INDEX('     2022    '!AD$2:AD$1794,MATCH(D130,'     2022    '!D$2:D$1794,0)),4)="http",HYPERLINK(INDEX('     2022    '!AD$2:AD$1794,MATCH(D130,'     2022    '!D$2:D$1794,0)),"Video"),""),"")</f>
        <v>Video</v>
      </c>
      <c r="G130" s="207">
        <f>INDEX('     2022    '!$A$1:$AC$1563,MATCH($D130,'     2022    '!$D$1:$D$1794,0),MATCH(G$1,'     2022    '!$A$1:$AC$1,0))</f>
        <v>0</v>
      </c>
      <c r="H130" s="150"/>
      <c r="I130" s="152">
        <f>INDEX('     2022    '!$A$1:$AC$1563,MATCH($D130,'     2022    '!$D$1:$D$1794,0),MATCH(I$1,'     2022    '!$A$1:$AC$1,0))</f>
        <v>82.43</v>
      </c>
      <c r="J130" s="150"/>
      <c r="K130" s="151">
        <f t="shared" si="3"/>
        <v>24.732419659388263</v>
      </c>
      <c r="L130" s="152">
        <f>INDEX('     2022    '!$A$1:$AC$1563,MATCH($D130,'     2022    '!$D$1:$D$1794,0),MATCH(L$1,'     2022    '!$A$1:$AC$1,0))</f>
        <v>93.983194705675402</v>
      </c>
      <c r="M130" s="152">
        <f>INDEX('     2022    '!$A$1:$AC$1563,MATCH($D130,'     2022    '!$D$1:$D$1794,0),MATCH(M$1,'     2022    '!$A$1:$AC$1,0))</f>
        <v>98.929678637553053</v>
      </c>
      <c r="N130" s="153" t="str">
        <f>INDEX('     2022    '!$A$1:$AC$1563,MATCH($D130,'     2022    '!$D$1:$D$1794,0),MATCH(N$1,'     2022    '!$A$1:$AC$1,0))</f>
        <v>20mm</v>
      </c>
      <c r="O130" s="154">
        <f>INDEX('     2022    '!$A$1:$AC$1563,MATCH($D130,'     2022    '!$D$1:$D$1794,0),MATCH(O$1,'     2022    '!$A$1:$AC$1,0))</f>
        <v>4</v>
      </c>
      <c r="P130" s="153">
        <f>INDEX('     2022    '!$A$1:$AC$1563,MATCH($D130,'     2022    '!$D$1:$D$1794,0),MATCH(P$1,'     2022    '!$A$1:$AC$1,0))</f>
        <v>40</v>
      </c>
      <c r="Q130" s="153" t="str">
        <f>INDEX('     2022    '!$A$1:$AC$1563,MATCH($D130,'     2022    '!$D$1:$D$1794,0),MATCH(Q$1,'     2022    '!$A$1:$AC$1,0))</f>
        <v>No</v>
      </c>
      <c r="R130" s="155">
        <f>INDEX('     2022    '!$A$1:$AC$1563,MATCH($D130,'     2022    '!$D$1:$D$1794,0),MATCH(R$1,'     2022    '!$A$1:$AC$1,0))</f>
        <v>20.100000000000001</v>
      </c>
      <c r="S130" s="155">
        <f>INDEX('     2022    '!$A$1:$AC$1563,MATCH($D130,'     2022    '!$D$1:$D$1794,0),MATCH(S$1,'     2022    '!$A$1:$AC$1,0))</f>
        <v>3.2</v>
      </c>
      <c r="T130" s="155">
        <f>INDEX('     2022    '!$A$1:$AC$1563,MATCH($D130,'     2022    '!$D$1:$D$1794,0),MATCH(T$1,'     2022    '!$A$1:$AC$1,0))</f>
        <v>0.3</v>
      </c>
      <c r="U130" s="154" t="str">
        <f>INDEX('     2022    '!$A$1:$AC$1563,MATCH($D130,'     2022    '!$D$1:$D$1794,0),MATCH(U$1,'     2022    '!$A$1:$AC$1,0))</f>
        <v>1.4G</v>
      </c>
      <c r="V130" s="153" t="str">
        <f>INDEX('     2022    '!$A$1:$AC$1563,MATCH($D130,'     2022    '!$D$1:$D$1794,0),MATCH(V$1,'     2022    '!$A$1:$AC$1,0))</f>
        <v>UN0336</v>
      </c>
      <c r="W130" s="153" t="str">
        <f>INDEX('     2022    '!$A$1:$AC$1563,MATCH($D130,'     2022    '!$D$1:$D$1794,0),MATCH(W$1,'     2022    '!$A$1:$AC$1,0))</f>
        <v>F3</v>
      </c>
      <c r="X130" s="151">
        <f>INDEX('     2022    '!$A$1:$AC$1563,MATCH($D130,'     2022    '!$D$1:$D$1794,0),MATCH(X$1,'     2022    '!$A$1:$AC$1,0))</f>
        <v>77.989999999999995</v>
      </c>
      <c r="Y130" s="151">
        <f>INDEX('     2022    '!$A$1:$AC$1563,MATCH($D130,'     2022    '!$D$1:$D$1794,0),MATCH(Y$1,'     2022    '!$A$1:$AC$1,0))</f>
        <v>58.49</v>
      </c>
      <c r="Z130" s="156">
        <f>INDEX('     2022    '!$A$1:$AC$1563,MATCH($D130,'     2022    '!$D$1:$D$1794,0),MATCH(Z$1,'     2022    '!$A$1:$AC$1,0))</f>
        <v>4.8335999999999997E-2</v>
      </c>
      <c r="AA130" s="153" t="str">
        <f>INDEX('     2022    '!$A$1:$AC$1563,MATCH($D130,'     2022    '!$D$1:$D$1794,0),MATCH(AA$1,'     2022    '!$A$1:$AC$1,0))</f>
        <v>2806-F3-000058</v>
      </c>
      <c r="AB130" s="153" t="str">
        <f>INDEX('     2022    '!$A$1:$AC$1563,MATCH($D130,'     2022    '!$D$1:$D$1794,0),MATCH(AB$1,'     2022    '!$A$1:$AC$1,0))</f>
        <v>GB/HSE-360510</v>
      </c>
      <c r="AC130" s="153" t="str">
        <f>INDEX('     2022    '!$A$1:$AC$1563,MATCH($D130,'     2022    '!$D$1:$D$1794,0),MATCH(AC$1,'     2022    '!$A$1:$AC$1,0))</f>
        <v>6/8/2029</v>
      </c>
    </row>
    <row r="131" spans="1:29" ht="25.5">
      <c r="A131" s="80">
        <f t="shared" si="2"/>
        <v>128</v>
      </c>
      <c r="B131" s="68" t="str">
        <f>INDEX('     2022    '!B$2:B$1794,MATCH(D131,'     2022    '!D$2:D$1794,0))</f>
        <v/>
      </c>
      <c r="C131" s="204" t="str">
        <f>INDEX('     2022    '!C$2:C$1794,MATCH(D131,'     2022    '!D$2:D$1794,0))</f>
        <v>Cake - 100s</v>
      </c>
      <c r="D131" s="212" t="str">
        <f>INDEX('     2022    '!D:D,MATCH(A131,'     2022    '!AL:AL,0))</f>
        <v>KF032-TC-100</v>
      </c>
      <c r="E131" s="213" t="str">
        <f>INDEX('     2022    '!$A$1:$AC$1563,MATCH($D131,'     2022    '!$D$1:$D$1794,0),MATCH(E$1,'     2022    '!$A$1:$AC$1,0))</f>
        <v>TREASURE CHEST. A long duration cake for its size, of numerous effect sequences which offers real value for money. RETAIL</v>
      </c>
      <c r="F131" s="206" t="str">
        <f>IFERROR(IF(LEFT(INDEX('     2022    '!AD$2:AD$1794,MATCH(D131,'     2022    '!D$2:D$1794,0)),4)="http",HYPERLINK(INDEX('     2022    '!AD$2:AD$1794,MATCH(D131,'     2022    '!D$2:D$1794,0)),"Video"),""),"")</f>
        <v>Video</v>
      </c>
      <c r="G131" s="207">
        <f>INDEX('     2022    '!$A$1:$AC$1563,MATCH($D131,'     2022    '!$D$1:$D$1794,0),MATCH(G$1,'     2022    '!$A$1:$AC$1,0))</f>
        <v>0</v>
      </c>
      <c r="H131" s="150"/>
      <c r="I131" s="152">
        <f>INDEX('     2022    '!$A$1:$AC$1563,MATCH($D131,'     2022    '!$D$1:$D$1794,0),MATCH(I$1,'     2022    '!$A$1:$AC$1,0))</f>
        <v>29.3</v>
      </c>
      <c r="J131" s="150"/>
      <c r="K131" s="151">
        <f t="shared" si="3"/>
        <v>29.3</v>
      </c>
      <c r="L131" s="152">
        <f>INDEX('     2022    '!$A$1:$AC$1563,MATCH($D131,'     2022    '!$D$1:$D$1794,0),MATCH(L$1,'     2022    '!$A$1:$AC$1,0))</f>
        <v>27.84</v>
      </c>
      <c r="M131" s="152">
        <f>INDEX('     2022    '!$A$1:$AC$1563,MATCH($D131,'     2022    '!$D$1:$D$1794,0),MATCH(M$1,'     2022    '!$A$1:$AC$1,0))</f>
        <v>29.3</v>
      </c>
      <c r="N131" s="153" t="str">
        <f>INDEX('     2022    '!$A$1:$AC$1563,MATCH($D131,'     2022    '!$D$1:$D$1794,0),MATCH(N$1,'     2022    '!$A$1:$AC$1,0))</f>
        <v>20mm</v>
      </c>
      <c r="O131" s="154">
        <f>INDEX('     2022    '!$A$1:$AC$1563,MATCH($D131,'     2022    '!$D$1:$D$1794,0),MATCH(O$1,'     2022    '!$A$1:$AC$1,0))</f>
        <v>1</v>
      </c>
      <c r="P131" s="153">
        <f>INDEX('     2022    '!$A$1:$AC$1563,MATCH($D131,'     2022    '!$D$1:$D$1794,0),MATCH(P$1,'     2022    '!$A$1:$AC$1,0))</f>
        <v>60</v>
      </c>
      <c r="Q131" s="153" t="str">
        <f>INDEX('     2022    '!$A$1:$AC$1563,MATCH($D131,'     2022    '!$D$1:$D$1794,0),MATCH(Q$1,'     2022    '!$A$1:$AC$1,0))</f>
        <v>No</v>
      </c>
      <c r="R131" s="155">
        <f>INDEX('     2022    '!$A$1:$AC$1563,MATCH($D131,'     2022    '!$D$1:$D$1794,0),MATCH(R$1,'     2022    '!$A$1:$AC$1,0))</f>
        <v>6</v>
      </c>
      <c r="S131" s="155">
        <f>INDEX('     2022    '!$A$1:$AC$1563,MATCH($D131,'     2022    '!$D$1:$D$1794,0),MATCH(S$1,'     2022    '!$A$1:$AC$1,0))</f>
        <v>0.78</v>
      </c>
      <c r="T131" s="155">
        <f>INDEX('     2022    '!$A$1:$AC$1563,MATCH($D131,'     2022    '!$D$1:$D$1794,0),MATCH(T$1,'     2022    '!$A$1:$AC$1,0))</f>
        <v>0</v>
      </c>
      <c r="U131" s="154" t="str">
        <f>INDEX('     2022    '!$A$1:$AC$1563,MATCH($D131,'     2022    '!$D$1:$D$1794,0),MATCH(U$1,'     2022    '!$A$1:$AC$1,0))</f>
        <v>1.4G</v>
      </c>
      <c r="V131" s="153" t="str">
        <f>INDEX('     2022    '!$A$1:$AC$1563,MATCH($D131,'     2022    '!$D$1:$D$1794,0),MATCH(V$1,'     2022    '!$A$1:$AC$1,0))</f>
        <v>UN0336</v>
      </c>
      <c r="W131" s="153" t="str">
        <f>INDEX('     2022    '!$A$1:$AC$1563,MATCH($D131,'     2022    '!$D$1:$D$1794,0),MATCH(W$1,'     2022    '!$A$1:$AC$1,0))</f>
        <v>F3</v>
      </c>
      <c r="X131" s="151">
        <f>INDEX('     2022    '!$A$1:$AC$1563,MATCH($D131,'     2022    '!$D$1:$D$1794,0),MATCH(X$1,'     2022    '!$A$1:$AC$1,0))</f>
        <v>107.99</v>
      </c>
      <c r="Y131" s="151">
        <f>INDEX('     2022    '!$A$1:$AC$1563,MATCH($D131,'     2022    '!$D$1:$D$1794,0),MATCH(Y$1,'     2022    '!$A$1:$AC$1,0))</f>
        <v>89.99</v>
      </c>
      <c r="Z131" s="156">
        <f>INDEX('     2022    '!$A$1:$AC$1563,MATCH($D131,'     2022    '!$D$1:$D$1794,0),MATCH(Z$1,'     2022    '!$A$1:$AC$1,0))</f>
        <v>1.2E-2</v>
      </c>
      <c r="AA131" s="153">
        <f>INDEX('     2022    '!$A$1:$AC$1563,MATCH($D131,'     2022    '!$D$1:$D$1794,0),MATCH(AA$1,'     2022    '!$A$1:$AC$1,0))</f>
        <v>0</v>
      </c>
      <c r="AB131" s="153" t="str">
        <f>INDEX('     2022    '!$A$1:$AC$1563,MATCH($D131,'     2022    '!$D$1:$D$1794,0),MATCH(AB$1,'     2022    '!$A$1:$AC$1,0))</f>
        <v>GB/HSE-351150</v>
      </c>
      <c r="AC131" s="153">
        <f>INDEX('     2022    '!$A$1:$AC$1563,MATCH($D131,'     2022    '!$D$1:$D$1794,0),MATCH(AC$1,'     2022    '!$A$1:$AC$1,0))</f>
        <v>0</v>
      </c>
    </row>
    <row r="132" spans="1:29" ht="25.5">
      <c r="A132" s="80">
        <f t="shared" ref="A132:A195" si="4">1+A131</f>
        <v>129</v>
      </c>
      <c r="B132" s="68" t="str">
        <f>INDEX('     2022    '!B$2:B$1794,MATCH(D132,'     2022    '!D$2:D$1794,0))</f>
        <v/>
      </c>
      <c r="C132" s="204" t="str">
        <f>INDEX('     2022    '!C$2:C$1794,MATCH(D132,'     2022    '!D$2:D$1794,0))</f>
        <v>Cake - 100s</v>
      </c>
      <c r="D132" s="212" t="str">
        <f>INDEX('     2022    '!D:D,MATCH(A132,'     2022    '!AL:AL,0))</f>
        <v>CC1275</v>
      </c>
      <c r="E132" s="213" t="str">
        <f>INDEX('     2022    '!$A$1:$AC$1563,MATCH($D132,'     2022    '!$D$1:$D$1794,0),MATCH(E$1,'     2022    '!$A$1:$AC$1,0))</f>
        <v>100s. Red howl of a wolf with silver bouquet; green howl of a wolf with silver bouquet</v>
      </c>
      <c r="F132" s="206" t="str">
        <f>IFERROR(IF(LEFT(INDEX('     2022    '!AD$2:AD$1794,MATCH(D132,'     2022    '!D$2:D$1794,0)),4)="http",HYPERLINK(INDEX('     2022    '!AD$2:AD$1794,MATCH(D132,'     2022    '!D$2:D$1794,0)),"Video"),""),"")</f>
        <v>Video</v>
      </c>
      <c r="G132" s="207">
        <f>INDEX('     2022    '!$A$1:$AC$1563,MATCH($D132,'     2022    '!$D$1:$D$1794,0),MATCH(G$1,'     2022    '!$A$1:$AC$1,0))</f>
        <v>62</v>
      </c>
      <c r="H132" s="150"/>
      <c r="I132" s="152">
        <f>INDEX('     2022    '!$A$1:$AC$1563,MATCH($D132,'     2022    '!$D$1:$D$1794,0),MATCH(I$1,'     2022    '!$A$1:$AC$1,0))</f>
        <v>61.79</v>
      </c>
      <c r="J132" s="150"/>
      <c r="K132" s="151">
        <f t="shared" si="3"/>
        <v>34.452586409267006</v>
      </c>
      <c r="L132" s="152">
        <f>INDEX('     2022    '!$A$1:$AC$1563,MATCH($D132,'     2022    '!$D$1:$D$1794,0),MATCH(L$1,'     2022    '!$A$1:$AC$1,0))</f>
        <v>62.703707264865955</v>
      </c>
      <c r="M132" s="152">
        <f>INDEX('     2022    '!$A$1:$AC$1563,MATCH($D132,'     2022    '!$D$1:$D$1794,0),MATCH(M$1,'     2022    '!$A$1:$AC$1,0))</f>
        <v>68.905172818534012</v>
      </c>
      <c r="N132" s="153" t="str">
        <f>INDEX('     2022    '!$A$1:$AC$1563,MATCH($D132,'     2022    '!$D$1:$D$1794,0),MATCH(N$1,'     2022    '!$A$1:$AC$1,0))</f>
        <v>20mm</v>
      </c>
      <c r="O132" s="154">
        <f>INDEX('     2022    '!$A$1:$AC$1563,MATCH($D132,'     2022    '!$D$1:$D$1794,0),MATCH(O$1,'     2022    '!$A$1:$AC$1,0))</f>
        <v>2</v>
      </c>
      <c r="P132" s="153">
        <f>INDEX('     2022    '!$A$1:$AC$1563,MATCH($D132,'     2022    '!$D$1:$D$1794,0),MATCH(P$1,'     2022    '!$A$1:$AC$1,0))</f>
        <v>18</v>
      </c>
      <c r="Q132" s="153" t="str">
        <f>INDEX('     2022    '!$A$1:$AC$1563,MATCH($D132,'     2022    '!$D$1:$D$1794,0),MATCH(Q$1,'     2022    '!$A$1:$AC$1,0))</f>
        <v>No</v>
      </c>
      <c r="R132" s="155">
        <f>INDEX('     2022    '!$A$1:$AC$1563,MATCH($D132,'     2022    '!$D$1:$D$1794,0),MATCH(R$1,'     2022    '!$A$1:$AC$1,0))</f>
        <v>11</v>
      </c>
      <c r="S132" s="155">
        <f>INDEX('     2022    '!$A$1:$AC$1563,MATCH($D132,'     2022    '!$D$1:$D$1794,0),MATCH(S$1,'     2022    '!$A$1:$AC$1,0))</f>
        <v>1.64</v>
      </c>
      <c r="T132" s="155">
        <f>INDEX('     2022    '!$A$1:$AC$1563,MATCH($D132,'     2022    '!$D$1:$D$1794,0),MATCH(T$1,'     2022    '!$A$1:$AC$1,0))</f>
        <v>0.3</v>
      </c>
      <c r="U132" s="154" t="str">
        <f>INDEX('     2022    '!$A$1:$AC$1563,MATCH($D132,'     2022    '!$D$1:$D$1794,0),MATCH(U$1,'     2022    '!$A$1:$AC$1,0))</f>
        <v>1.4G</v>
      </c>
      <c r="V132" s="153" t="str">
        <f>INDEX('     2022    '!$A$1:$AC$1563,MATCH($D132,'     2022    '!$D$1:$D$1794,0),MATCH(V$1,'     2022    '!$A$1:$AC$1,0))</f>
        <v>UN0336</v>
      </c>
      <c r="W132" s="153" t="str">
        <f>INDEX('     2022    '!$A$1:$AC$1563,MATCH($D132,'     2022    '!$D$1:$D$1794,0),MATCH(W$1,'     2022    '!$A$1:$AC$1,0))</f>
        <v>F4</v>
      </c>
      <c r="X132" s="151" t="str">
        <f>INDEX('     2022    '!$A$1:$AC$1563,MATCH($D132,'     2022    '!$D$1:$D$1794,0),MATCH(X$1,'     2022    '!$A$1:$AC$1,0))</f>
        <v/>
      </c>
      <c r="Y132" s="151" t="str">
        <f>INDEX('     2022    '!$A$1:$AC$1563,MATCH($D132,'     2022    '!$D$1:$D$1794,0),MATCH(Y$1,'     2022    '!$A$1:$AC$1,0))</f>
        <v/>
      </c>
      <c r="Z132" s="156">
        <f>INDEX('     2022    '!$A$1:$AC$1563,MATCH($D132,'     2022    '!$D$1:$D$1794,0),MATCH(Z$1,'     2022    '!$A$1:$AC$1,0))</f>
        <v>2.7699999999999999E-2</v>
      </c>
      <c r="AA132" s="153" t="str">
        <f>INDEX('     2022    '!$A$1:$AC$1563,MATCH($D132,'     2022    '!$D$1:$D$1794,0),MATCH(AA$1,'     2022    '!$A$1:$AC$1,0))</f>
        <v>1008-F4-69249668</v>
      </c>
      <c r="AB132" s="153" t="str">
        <f>INDEX('     2022    '!$A$1:$AC$1563,MATCH($D132,'     2022    '!$D$1:$D$1794,0),MATCH(AB$1,'     2022    '!$A$1:$AC$1,0))</f>
        <v>GB/HSE-358629</v>
      </c>
      <c r="AC132" s="153" t="str">
        <f>INDEX('     2022    '!$A$1:$AC$1563,MATCH($D132,'     2022    '!$D$1:$D$1794,0),MATCH(AC$1,'     2022    '!$A$1:$AC$1,0))</f>
        <v>8/15/2028</v>
      </c>
    </row>
    <row r="133" spans="1:29" ht="15.75">
      <c r="A133" s="80">
        <f t="shared" si="4"/>
        <v>130</v>
      </c>
      <c r="B133" s="68" t="str">
        <f>INDEX('     2022    '!B$2:B$1794,MATCH(D133,'     2022    '!D$2:D$1794,0))</f>
        <v/>
      </c>
      <c r="C133" s="204" t="str">
        <f>INDEX('     2022    '!C$2:C$1794,MATCH(D133,'     2022    '!D$2:D$1794,0))</f>
        <v>Cake - 100s</v>
      </c>
      <c r="D133" s="212" t="str">
        <f>INDEX('     2022    '!D:D,MATCH(A133,'     2022    '!AL:AL,0))</f>
        <v>CC0168</v>
      </c>
      <c r="E133" s="213" t="str">
        <f>INDEX('     2022    '!$A$1:$AC$1563,MATCH($D133,'     2022    '!$D$1:$D$1794,0),MATCH(E$1,'     2022    '!$A$1:$AC$1,0))</f>
        <v>100s. Colour whistling</v>
      </c>
      <c r="F133" s="206" t="str">
        <f>IFERROR(IF(LEFT(INDEX('     2022    '!AD$2:AD$1794,MATCH(D133,'     2022    '!D$2:D$1794,0)),4)="http",HYPERLINK(INDEX('     2022    '!AD$2:AD$1794,MATCH(D133,'     2022    '!D$2:D$1794,0)),"Video"),""),"")</f>
        <v>Video</v>
      </c>
      <c r="G133" s="207">
        <f>INDEX('     2022    '!$A$1:$AC$1563,MATCH($D133,'     2022    '!$D$1:$D$1794,0),MATCH(G$1,'     2022    '!$A$1:$AC$1,0))</f>
        <v>0</v>
      </c>
      <c r="H133" s="150"/>
      <c r="I133" s="152">
        <f>INDEX('     2022    '!$A$1:$AC$1563,MATCH($D133,'     2022    '!$D$1:$D$1794,0),MATCH(I$1,'     2022    '!$A$1:$AC$1,0))</f>
        <v>69.22</v>
      </c>
      <c r="J133" s="150"/>
      <c r="K133" s="151">
        <f t="shared" ref="K133:K196" si="5">IFERROR(M133/O133,"")</f>
        <v>35.302199999999999</v>
      </c>
      <c r="L133" s="152">
        <f>INDEX('     2022    '!$A$1:$AC$1563,MATCH($D133,'     2022    '!$D$1:$D$1794,0),MATCH(L$1,'     2022    '!$A$1:$AC$1,0))</f>
        <v>70.604399999999998</v>
      </c>
      <c r="M133" s="152">
        <f>INDEX('     2022    '!$A$1:$AC$1563,MATCH($D133,'     2022    '!$D$1:$D$1794,0),MATCH(M$1,'     2022    '!$A$1:$AC$1,0))</f>
        <v>70.604399999999998</v>
      </c>
      <c r="N133" s="153" t="str">
        <f>INDEX('     2022    '!$A$1:$AC$1563,MATCH($D133,'     2022    '!$D$1:$D$1794,0),MATCH(N$1,'     2022    '!$A$1:$AC$1,0))</f>
        <v>20mm</v>
      </c>
      <c r="O133" s="154">
        <f>INDEX('     2022    '!$A$1:$AC$1563,MATCH($D133,'     2022    '!$D$1:$D$1794,0),MATCH(O$1,'     2022    '!$A$1:$AC$1,0))</f>
        <v>2</v>
      </c>
      <c r="P133" s="153">
        <f>INDEX('     2022    '!$A$1:$AC$1563,MATCH($D133,'     2022    '!$D$1:$D$1794,0),MATCH(P$1,'     2022    '!$A$1:$AC$1,0))</f>
        <v>30</v>
      </c>
      <c r="Q133" s="153" t="str">
        <f>INDEX('     2022    '!$A$1:$AC$1563,MATCH($D133,'     2022    '!$D$1:$D$1794,0),MATCH(Q$1,'     2022    '!$A$1:$AC$1,0))</f>
        <v>No</v>
      </c>
      <c r="R133" s="155">
        <f>INDEX('     2022    '!$A$1:$AC$1563,MATCH($D133,'     2022    '!$D$1:$D$1794,0),MATCH(R$1,'     2022    '!$A$1:$AC$1,0))</f>
        <v>12</v>
      </c>
      <c r="S133" s="155">
        <f>INDEX('     2022    '!$A$1:$AC$1563,MATCH($D133,'     2022    '!$D$1:$D$1794,0),MATCH(S$1,'     2022    '!$A$1:$AC$1,0))</f>
        <v>2.02</v>
      </c>
      <c r="T133" s="155">
        <f>INDEX('     2022    '!$A$1:$AC$1563,MATCH($D133,'     2022    '!$D$1:$D$1794,0),MATCH(T$1,'     2022    '!$A$1:$AC$1,0))</f>
        <v>0.3</v>
      </c>
      <c r="U133" s="154" t="str">
        <f>INDEX('     2022    '!$A$1:$AC$1563,MATCH($D133,'     2022    '!$D$1:$D$1794,0),MATCH(U$1,'     2022    '!$A$1:$AC$1,0))</f>
        <v>1.4G</v>
      </c>
      <c r="V133" s="153" t="str">
        <f>INDEX('     2022    '!$A$1:$AC$1563,MATCH($D133,'     2022    '!$D$1:$D$1794,0),MATCH(V$1,'     2022    '!$A$1:$AC$1,0))</f>
        <v>UN0336</v>
      </c>
      <c r="W133" s="153" t="str">
        <f>INDEX('     2022    '!$A$1:$AC$1563,MATCH($D133,'     2022    '!$D$1:$D$1794,0),MATCH(W$1,'     2022    '!$A$1:$AC$1,0))</f>
        <v>F4</v>
      </c>
      <c r="X133" s="151" t="str">
        <f>INDEX('     2022    '!$A$1:$AC$1563,MATCH($D133,'     2022    '!$D$1:$D$1794,0),MATCH(X$1,'     2022    '!$A$1:$AC$1,0))</f>
        <v/>
      </c>
      <c r="Y133" s="151" t="str">
        <f>INDEX('     2022    '!$A$1:$AC$1563,MATCH($D133,'     2022    '!$D$1:$D$1794,0),MATCH(Y$1,'     2022    '!$A$1:$AC$1,0))</f>
        <v/>
      </c>
      <c r="Z133" s="156">
        <f>INDEX('     2022    '!$A$1:$AC$1563,MATCH($D133,'     2022    '!$D$1:$D$1794,0),MATCH(Z$1,'     2022    '!$A$1:$AC$1,0))</f>
        <v>2.93E-2</v>
      </c>
      <c r="AA133" s="153" t="str">
        <f>INDEX('     2022    '!$A$1:$AC$1563,MATCH($D133,'     2022    '!$D$1:$D$1794,0),MATCH(AA$1,'     2022    '!$A$1:$AC$1,0))</f>
        <v>1008-F4-69249667</v>
      </c>
      <c r="AB133" s="153" t="str">
        <f>INDEX('     2022    '!$A$1:$AC$1563,MATCH($D133,'     2022    '!$D$1:$D$1794,0),MATCH(AB$1,'     2022    '!$A$1:$AC$1,0))</f>
        <v>GB/HSE-261601</v>
      </c>
      <c r="AC133" s="153" t="str">
        <f>INDEX('     2022    '!$A$1:$AC$1563,MATCH($D133,'     2022    '!$D$1:$D$1794,0),MATCH(AC$1,'     2022    '!$A$1:$AC$1,0))</f>
        <v>4/30/2027</v>
      </c>
    </row>
    <row r="134" spans="1:29" ht="38.25">
      <c r="A134" s="80">
        <f t="shared" si="4"/>
        <v>131</v>
      </c>
      <c r="B134" s="68" t="str">
        <f>INDEX('     2022    '!B$2:B$1794,MATCH(D134,'     2022    '!D$2:D$1794,0))</f>
        <v/>
      </c>
      <c r="C134" s="204" t="str">
        <f>INDEX('     2022    '!C$2:C$1794,MATCH(D134,'     2022    '!D$2:D$1794,0))</f>
        <v>Cake - 100s</v>
      </c>
      <c r="D134" s="212" t="str">
        <f>INDEX('     2022    '!D:D,MATCH(A134,'     2022    '!AL:AL,0))</f>
        <v>KF033-E-100</v>
      </c>
      <c r="E134" s="213" t="str">
        <f>INDEX('     2022    '!$A$1:$AC$1563,MATCH($D134,'     2022    '!$D$1:$D$1794,0),MATCH(E$1,'     2022    '!$A$1:$AC$1,0))</f>
        <v>ENCORE. Red palm and crackle, green palm and cracke, purple palm and crackle, titanium gold palm and white or green strobe, titanium gold palm and crackling, titanium gold palm crackling with titanium flower willow finale. RETAIL</v>
      </c>
      <c r="F134" s="206" t="str">
        <f>IFERROR(IF(LEFT(INDEX('     2022    '!AD$2:AD$1794,MATCH(D134,'     2022    '!D$2:D$1794,0)),4)="http",HYPERLINK(INDEX('     2022    '!AD$2:AD$1794,MATCH(D134,'     2022    '!D$2:D$1794,0)),"Video"),""),"")</f>
        <v>Video</v>
      </c>
      <c r="G134" s="207">
        <f>INDEX('     2022    '!$A$1:$AC$1563,MATCH($D134,'     2022    '!$D$1:$D$1794,0),MATCH(G$1,'     2022    '!$A$1:$AC$1,0))</f>
        <v>0</v>
      </c>
      <c r="H134" s="150"/>
      <c r="I134" s="152">
        <f>INDEX('     2022    '!$A$1:$AC$1563,MATCH($D134,'     2022    '!$D$1:$D$1794,0),MATCH(I$1,'     2022    '!$A$1:$AC$1,0))</f>
        <v>32.65</v>
      </c>
      <c r="J134" s="150"/>
      <c r="K134" s="151">
        <f t="shared" si="5"/>
        <v>32.65</v>
      </c>
      <c r="L134" s="152">
        <f>INDEX('     2022    '!$A$1:$AC$1563,MATCH($D134,'     2022    '!$D$1:$D$1794,0),MATCH(L$1,'     2022    '!$A$1:$AC$1,0))</f>
        <v>31.02</v>
      </c>
      <c r="M134" s="152">
        <f>INDEX('     2022    '!$A$1:$AC$1563,MATCH($D134,'     2022    '!$D$1:$D$1794,0),MATCH(M$1,'     2022    '!$A$1:$AC$1,0))</f>
        <v>32.65</v>
      </c>
      <c r="N134" s="153" t="str">
        <f>INDEX('     2022    '!$A$1:$AC$1563,MATCH($D134,'     2022    '!$D$1:$D$1794,0),MATCH(N$1,'     2022    '!$A$1:$AC$1,0))</f>
        <v>25mm</v>
      </c>
      <c r="O134" s="154">
        <f>INDEX('     2022    '!$A$1:$AC$1563,MATCH($D134,'     2022    '!$D$1:$D$1794,0),MATCH(O$1,'     2022    '!$A$1:$AC$1,0))</f>
        <v>1</v>
      </c>
      <c r="P134" s="153">
        <f>INDEX('     2022    '!$A$1:$AC$1563,MATCH($D134,'     2022    '!$D$1:$D$1794,0),MATCH(P$1,'     2022    '!$A$1:$AC$1,0))</f>
        <v>110</v>
      </c>
      <c r="Q134" s="153" t="str">
        <f>INDEX('     2022    '!$A$1:$AC$1563,MATCH($D134,'     2022    '!$D$1:$D$1794,0),MATCH(Q$1,'     2022    '!$A$1:$AC$1,0))</f>
        <v>No</v>
      </c>
      <c r="R134" s="155">
        <f>INDEX('     2022    '!$A$1:$AC$1563,MATCH($D134,'     2022    '!$D$1:$D$1794,0),MATCH(R$1,'     2022    '!$A$1:$AC$1,0))</f>
        <v>3</v>
      </c>
      <c r="S134" s="155">
        <f>INDEX('     2022    '!$A$1:$AC$1563,MATCH($D134,'     2022    '!$D$1:$D$1794,0),MATCH(S$1,'     2022    '!$A$1:$AC$1,0))</f>
        <v>0.98</v>
      </c>
      <c r="T134" s="155">
        <f>INDEX('     2022    '!$A$1:$AC$1563,MATCH($D134,'     2022    '!$D$1:$D$1794,0),MATCH(T$1,'     2022    '!$A$1:$AC$1,0))</f>
        <v>0</v>
      </c>
      <c r="U134" s="154" t="str">
        <f>INDEX('     2022    '!$A$1:$AC$1563,MATCH($D134,'     2022    '!$D$1:$D$1794,0),MATCH(U$1,'     2022    '!$A$1:$AC$1,0))</f>
        <v>1.4G</v>
      </c>
      <c r="V134" s="153" t="str">
        <f>INDEX('     2022    '!$A$1:$AC$1563,MATCH($D134,'     2022    '!$D$1:$D$1794,0),MATCH(V$1,'     2022    '!$A$1:$AC$1,0))</f>
        <v>UN0336</v>
      </c>
      <c r="W134" s="153" t="str">
        <f>INDEX('     2022    '!$A$1:$AC$1563,MATCH($D134,'     2022    '!$D$1:$D$1794,0),MATCH(W$1,'     2022    '!$A$1:$AC$1,0))</f>
        <v>F3</v>
      </c>
      <c r="X134" s="151">
        <f>INDEX('     2022    '!$A$1:$AC$1563,MATCH($D134,'     2022    '!$D$1:$D$1794,0),MATCH(X$1,'     2022    '!$A$1:$AC$1,0))</f>
        <v>131.99</v>
      </c>
      <c r="Y134" s="151">
        <f>INDEX('     2022    '!$A$1:$AC$1563,MATCH($D134,'     2022    '!$D$1:$D$1794,0),MATCH(Y$1,'     2022    '!$A$1:$AC$1,0))</f>
        <v>109.99</v>
      </c>
      <c r="Z134" s="156">
        <f>INDEX('     2022    '!$A$1:$AC$1563,MATCH($D134,'     2022    '!$D$1:$D$1794,0),MATCH(Z$1,'     2022    '!$A$1:$AC$1,0))</f>
        <v>0.02</v>
      </c>
      <c r="AA134" s="153">
        <f>INDEX('     2022    '!$A$1:$AC$1563,MATCH($D134,'     2022    '!$D$1:$D$1794,0),MATCH(AA$1,'     2022    '!$A$1:$AC$1,0))</f>
        <v>0</v>
      </c>
      <c r="AB134" s="153" t="str">
        <f>INDEX('     2022    '!$A$1:$AC$1563,MATCH($D134,'     2022    '!$D$1:$D$1794,0),MATCH(AB$1,'     2022    '!$A$1:$AC$1,0))</f>
        <v>GB/HSE-351137</v>
      </c>
      <c r="AC134" s="153">
        <f>INDEX('     2022    '!$A$1:$AC$1563,MATCH($D134,'     2022    '!$D$1:$D$1794,0),MATCH(AC$1,'     2022    '!$A$1:$AC$1,0))</f>
        <v>0</v>
      </c>
    </row>
    <row r="135" spans="1:29" ht="15.75">
      <c r="A135" s="80">
        <f t="shared" si="4"/>
        <v>132</v>
      </c>
      <c r="B135" s="68" t="str">
        <f>INDEX('     2022    '!B$2:B$1794,MATCH(D135,'     2022    '!D$2:D$1794,0))</f>
        <v/>
      </c>
      <c r="C135" s="204" t="str">
        <f>INDEX('     2022    '!C$2:C$1794,MATCH(D135,'     2022    '!D$2:D$1794,0))</f>
        <v>Cake - 100s</v>
      </c>
      <c r="D135" s="212" t="str">
        <f>INDEX('     2022    '!D:D,MATCH(A135,'     2022    '!AL:AL,0))</f>
        <v>CC0180</v>
      </c>
      <c r="E135" s="213" t="str">
        <f>INDEX('     2022    '!$A$1:$AC$1563,MATCH($D135,'     2022    '!$D$1:$D$1794,0),MATCH(E$1,'     2022    '!$A$1:$AC$1,0))</f>
        <v>100s. Silver tail spit silver blink</v>
      </c>
      <c r="F135" s="206" t="str">
        <f>IFERROR(IF(LEFT(INDEX('     2022    '!AD$2:AD$1794,MATCH(D135,'     2022    '!D$2:D$1794,0)),4)="http",HYPERLINK(INDEX('     2022    '!AD$2:AD$1794,MATCH(D135,'     2022    '!D$2:D$1794,0)),"Video"),""),"")</f>
        <v>Video</v>
      </c>
      <c r="G135" s="207">
        <f>INDEX('     2022    '!$A$1:$AC$1563,MATCH($D135,'     2022    '!$D$1:$D$1794,0),MATCH(G$1,'     2022    '!$A$1:$AC$1,0))</f>
        <v>0</v>
      </c>
      <c r="H135" s="150"/>
      <c r="I135" s="152">
        <f>INDEX('     2022    '!$A$1:$AC$1563,MATCH($D135,'     2022    '!$D$1:$D$1794,0),MATCH(I$1,'     2022    '!$A$1:$AC$1,0))</f>
        <v>35.01</v>
      </c>
      <c r="J135" s="150"/>
      <c r="K135" s="151">
        <f t="shared" si="5"/>
        <v>37.991657220192849</v>
      </c>
      <c r="L135" s="152">
        <f>INDEX('     2022    '!$A$1:$AC$1563,MATCH($D135,'     2022    '!$D$1:$D$1794,0),MATCH(L$1,'     2022    '!$A$1:$AC$1,0))</f>
        <v>35.7102</v>
      </c>
      <c r="M135" s="152">
        <f>INDEX('     2022    '!$A$1:$AC$1563,MATCH($D135,'     2022    '!$D$1:$D$1794,0),MATCH(M$1,'     2022    '!$A$1:$AC$1,0))</f>
        <v>37.991657220192849</v>
      </c>
      <c r="N135" s="153" t="str">
        <f>INDEX('     2022    '!$A$1:$AC$1563,MATCH($D135,'     2022    '!$D$1:$D$1794,0),MATCH(N$1,'     2022    '!$A$1:$AC$1,0))</f>
        <v>25mm</v>
      </c>
      <c r="O135" s="154">
        <f>INDEX('     2022    '!$A$1:$AC$1563,MATCH($D135,'     2022    '!$D$1:$D$1794,0),MATCH(O$1,'     2022    '!$A$1:$AC$1,0))</f>
        <v>1</v>
      </c>
      <c r="P135" s="153">
        <f>INDEX('     2022    '!$A$1:$AC$1563,MATCH($D135,'     2022    '!$D$1:$D$1794,0),MATCH(P$1,'     2022    '!$A$1:$AC$1,0))</f>
        <v>32</v>
      </c>
      <c r="Q135" s="153" t="str">
        <f>INDEX('     2022    '!$A$1:$AC$1563,MATCH($D135,'     2022    '!$D$1:$D$1794,0),MATCH(Q$1,'     2022    '!$A$1:$AC$1,0))</f>
        <v>Yes</v>
      </c>
      <c r="R135" s="155">
        <f>INDEX('     2022    '!$A$1:$AC$1563,MATCH($D135,'     2022    '!$D$1:$D$1794,0),MATCH(R$1,'     2022    '!$A$1:$AC$1,0))</f>
        <v>10</v>
      </c>
      <c r="S135" s="155">
        <f>INDEX('     2022    '!$A$1:$AC$1563,MATCH($D135,'     2022    '!$D$1:$D$1794,0),MATCH(S$1,'     2022    '!$A$1:$AC$1,0))</f>
        <v>1.25</v>
      </c>
      <c r="T135" s="155">
        <f>INDEX('     2022    '!$A$1:$AC$1563,MATCH($D135,'     2022    '!$D$1:$D$1794,0),MATCH(T$1,'     2022    '!$A$1:$AC$1,0))</f>
        <v>0.3</v>
      </c>
      <c r="U135" s="154" t="str">
        <f>INDEX('     2022    '!$A$1:$AC$1563,MATCH($D135,'     2022    '!$D$1:$D$1794,0),MATCH(U$1,'     2022    '!$A$1:$AC$1,0))</f>
        <v>1.4G</v>
      </c>
      <c r="V135" s="153" t="str">
        <f>INDEX('     2022    '!$A$1:$AC$1563,MATCH($D135,'     2022    '!$D$1:$D$1794,0),MATCH(V$1,'     2022    '!$A$1:$AC$1,0))</f>
        <v>UN0336</v>
      </c>
      <c r="W135" s="153" t="str">
        <f>INDEX('     2022    '!$A$1:$AC$1563,MATCH($D135,'     2022    '!$D$1:$D$1794,0),MATCH(W$1,'     2022    '!$A$1:$AC$1,0))</f>
        <v>F4</v>
      </c>
      <c r="X135" s="151" t="str">
        <f>INDEX('     2022    '!$A$1:$AC$1563,MATCH($D135,'     2022    '!$D$1:$D$1794,0),MATCH(X$1,'     2022    '!$A$1:$AC$1,0))</f>
        <v/>
      </c>
      <c r="Y135" s="151" t="str">
        <f>INDEX('     2022    '!$A$1:$AC$1563,MATCH($D135,'     2022    '!$D$1:$D$1794,0),MATCH(Y$1,'     2022    '!$A$1:$AC$1,0))</f>
        <v/>
      </c>
      <c r="Z135" s="156">
        <f>INDEX('     2022    '!$A$1:$AC$1563,MATCH($D135,'     2022    '!$D$1:$D$1794,0),MATCH(Z$1,'     2022    '!$A$1:$AC$1,0))</f>
        <v>2.3599999999999999E-2</v>
      </c>
      <c r="AA135" s="153" t="str">
        <f>INDEX('     2022    '!$A$1:$AC$1563,MATCH($D135,'     2022    '!$D$1:$D$1794,0),MATCH(AA$1,'     2022    '!$A$1:$AC$1,0))</f>
        <v>1008-F4-69246971</v>
      </c>
      <c r="AB135" s="153" t="str">
        <f>INDEX('     2022    '!$A$1:$AC$1563,MATCH($D135,'     2022    '!$D$1:$D$1794,0),MATCH(AB$1,'     2022    '!$A$1:$AC$1,0))</f>
        <v>GB/HSE-261613</v>
      </c>
      <c r="AC135" s="153" t="str">
        <f>INDEX('     2022    '!$A$1:$AC$1563,MATCH($D135,'     2022    '!$D$1:$D$1794,0),MATCH(AC$1,'     2022    '!$A$1:$AC$1,0))</f>
        <v>4/30/2027</v>
      </c>
    </row>
    <row r="136" spans="1:29" ht="15.75">
      <c r="A136" s="80">
        <f t="shared" si="4"/>
        <v>133</v>
      </c>
      <c r="B136" s="68" t="str">
        <f>INDEX('     2022    '!B$2:B$1794,MATCH(D136,'     2022    '!D$2:D$1794,0))</f>
        <v/>
      </c>
      <c r="C136" s="204" t="str">
        <f>INDEX('     2022    '!C$2:C$1794,MATCH(D136,'     2022    '!D$2:D$1794,0))</f>
        <v>Cake - 100s</v>
      </c>
      <c r="D136" s="212" t="str">
        <f>INDEX('     2022    '!D:D,MATCH(A136,'     2022    '!AL:AL,0))</f>
        <v>CC413</v>
      </c>
      <c r="E136" s="213" t="str">
        <f>INDEX('     2022    '!$A$1:$AC$1563,MATCH($D136,'     2022    '!$D$1:$D$1794,0),MATCH(E$1,'     2022    '!$A$1:$AC$1,0))</f>
        <v>100s. Colour falling leaves</v>
      </c>
      <c r="F136" s="206" t="str">
        <f>IFERROR(IF(LEFT(INDEX('     2022    '!AD$2:AD$1794,MATCH(D136,'     2022    '!D$2:D$1794,0)),4)="http",HYPERLINK(INDEX('     2022    '!AD$2:AD$1794,MATCH(D136,'     2022    '!D$2:D$1794,0)),"Video"),""),"")</f>
        <v>Video</v>
      </c>
      <c r="G136" s="207">
        <f>INDEX('     2022    '!$A$1:$AC$1563,MATCH($D136,'     2022    '!$D$1:$D$1794,0),MATCH(G$1,'     2022    '!$A$1:$AC$1,0))</f>
        <v>50</v>
      </c>
      <c r="H136" s="150"/>
      <c r="I136" s="152">
        <f>INDEX('     2022    '!$A$1:$AC$1563,MATCH($D136,'     2022    '!$D$1:$D$1794,0),MATCH(I$1,'     2022    '!$A$1:$AC$1,0))</f>
        <v>44.78</v>
      </c>
      <c r="J136" s="150"/>
      <c r="K136" s="151">
        <f t="shared" si="5"/>
        <v>50.76</v>
      </c>
      <c r="L136" s="152">
        <f>INDEX('     2022    '!$A$1:$AC$1563,MATCH($D136,'     2022    '!$D$1:$D$1794,0),MATCH(L$1,'     2022    '!$A$1:$AC$1,0))</f>
        <v>46.191600000000001</v>
      </c>
      <c r="M136" s="152">
        <f>INDEX('     2022    '!$A$1:$AC$1563,MATCH($D136,'     2022    '!$D$1:$D$1794,0),MATCH(M$1,'     2022    '!$A$1:$AC$1,0))</f>
        <v>50.76</v>
      </c>
      <c r="N136" s="153" t="str">
        <f>INDEX('     2022    '!$A$1:$AC$1563,MATCH($D136,'     2022    '!$D$1:$D$1794,0),MATCH(N$1,'     2022    '!$A$1:$AC$1,0))</f>
        <v>25mm</v>
      </c>
      <c r="O136" s="154">
        <f>INDEX('     2022    '!$A$1:$AC$1563,MATCH($D136,'     2022    '!$D$1:$D$1794,0),MATCH(O$1,'     2022    '!$A$1:$AC$1,0))</f>
        <v>1</v>
      </c>
      <c r="P136" s="153">
        <f>INDEX('     2022    '!$A$1:$AC$1563,MATCH($D136,'     2022    '!$D$1:$D$1794,0),MATCH(P$1,'     2022    '!$A$1:$AC$1,0))</f>
        <v>32</v>
      </c>
      <c r="Q136" s="153" t="str">
        <f>INDEX('     2022    '!$A$1:$AC$1563,MATCH($D136,'     2022    '!$D$1:$D$1794,0),MATCH(Q$1,'     2022    '!$A$1:$AC$1,0))</f>
        <v>Yes</v>
      </c>
      <c r="R136" s="155">
        <f>INDEX('     2022    '!$A$1:$AC$1563,MATCH($D136,'     2022    '!$D$1:$D$1794,0),MATCH(R$1,'     2022    '!$A$1:$AC$1,0))</f>
        <v>10</v>
      </c>
      <c r="S136" s="155">
        <f>INDEX('     2022    '!$A$1:$AC$1563,MATCH($D136,'     2022    '!$D$1:$D$1794,0),MATCH(S$1,'     2022    '!$A$1:$AC$1,0))</f>
        <v>1.25</v>
      </c>
      <c r="T136" s="155">
        <f>INDEX('     2022    '!$A$1:$AC$1563,MATCH($D136,'     2022    '!$D$1:$D$1794,0),MATCH(T$1,'     2022    '!$A$1:$AC$1,0))</f>
        <v>0.3</v>
      </c>
      <c r="U136" s="154" t="str">
        <f>INDEX('     2022    '!$A$1:$AC$1563,MATCH($D136,'     2022    '!$D$1:$D$1794,0),MATCH(U$1,'     2022    '!$A$1:$AC$1,0))</f>
        <v>1.4G</v>
      </c>
      <c r="V136" s="153" t="str">
        <f>INDEX('     2022    '!$A$1:$AC$1563,MATCH($D136,'     2022    '!$D$1:$D$1794,0),MATCH(V$1,'     2022    '!$A$1:$AC$1,0))</f>
        <v>UN0336</v>
      </c>
      <c r="W136" s="153" t="str">
        <f>INDEX('     2022    '!$A$1:$AC$1563,MATCH($D136,'     2022    '!$D$1:$D$1794,0),MATCH(W$1,'     2022    '!$A$1:$AC$1,0))</f>
        <v>F4</v>
      </c>
      <c r="X136" s="151" t="str">
        <f>INDEX('     2022    '!$A$1:$AC$1563,MATCH($D136,'     2022    '!$D$1:$D$1794,0),MATCH(X$1,'     2022    '!$A$1:$AC$1,0))</f>
        <v/>
      </c>
      <c r="Y136" s="151" t="str">
        <f>INDEX('     2022    '!$A$1:$AC$1563,MATCH($D136,'     2022    '!$D$1:$D$1794,0),MATCH(Y$1,'     2022    '!$A$1:$AC$1,0))</f>
        <v/>
      </c>
      <c r="Z136" s="156">
        <f>INDEX('     2022    '!$A$1:$AC$1563,MATCH($D136,'     2022    '!$D$1:$D$1794,0),MATCH(Z$1,'     2022    '!$A$1:$AC$1,0))</f>
        <v>2.3599999999999999E-2</v>
      </c>
      <c r="AA136" s="153" t="str">
        <f>INDEX('     2022    '!$A$1:$AC$1563,MATCH($D136,'     2022    '!$D$1:$D$1794,0),MATCH(AA$1,'     2022    '!$A$1:$AC$1,0))</f>
        <v>1008-F4-69246971</v>
      </c>
      <c r="AB136" s="153" t="str">
        <f>INDEX('     2022    '!$A$1:$AC$1563,MATCH($D136,'     2022    '!$D$1:$D$1794,0),MATCH(AB$1,'     2022    '!$A$1:$AC$1,0))</f>
        <v>GB/HSE-338613</v>
      </c>
      <c r="AC136" s="153" t="str">
        <f>INDEX('     2022    '!$A$1:$AC$1563,MATCH($D136,'     2022    '!$D$1:$D$1794,0),MATCH(AC$1,'     2022    '!$A$1:$AC$1,0))</f>
        <v>5/18/2027</v>
      </c>
    </row>
    <row r="137" spans="1:29" ht="15.75">
      <c r="A137" s="80">
        <f t="shared" si="4"/>
        <v>134</v>
      </c>
      <c r="B137" s="68" t="str">
        <f>INDEX('     2022    '!B$2:B$1794,MATCH(D137,'     2022    '!D$2:D$1794,0))</f>
        <v/>
      </c>
      <c r="C137" s="204" t="str">
        <f>INDEX('     2022    '!C$2:C$1794,MATCH(D137,'     2022    '!D$2:D$1794,0))</f>
        <v>Cake - 100s</v>
      </c>
      <c r="D137" s="212" t="str">
        <f>INDEX('     2022    '!D:D,MATCH(A137,'     2022    '!AL:AL,0))</f>
        <v>CC1268</v>
      </c>
      <c r="E137" s="213" t="str">
        <f>INDEX('     2022    '!$A$1:$AC$1563,MATCH($D137,'     2022    '!$D$1:$D$1794,0),MATCH(E$1,'     2022    '!$A$1:$AC$1,0))</f>
        <v>100s. Blue tail spit gold ti willow with gold strobe bouquet</v>
      </c>
      <c r="F137" s="206" t="str">
        <f>IFERROR(IF(LEFT(INDEX('     2022    '!AD$2:AD$1794,MATCH(D137,'     2022    '!D$2:D$1794,0)),4)="http",HYPERLINK(INDEX('     2022    '!AD$2:AD$1794,MATCH(D137,'     2022    '!D$2:D$1794,0)),"Video"),""),"")</f>
        <v>Video</v>
      </c>
      <c r="G137" s="207">
        <f>INDEX('     2022    '!$A$1:$AC$1563,MATCH($D137,'     2022    '!$D$1:$D$1794,0),MATCH(G$1,'     2022    '!$A$1:$AC$1,0))</f>
        <v>9</v>
      </c>
      <c r="H137" s="150"/>
      <c r="I137" s="152">
        <f>INDEX('     2022    '!$A$1:$AC$1563,MATCH($D137,'     2022    '!$D$1:$D$1794,0),MATCH(I$1,'     2022    '!$A$1:$AC$1,0))</f>
        <v>60.53</v>
      </c>
      <c r="J137" s="150"/>
      <c r="K137" s="151">
        <f t="shared" si="5"/>
        <v>66.721005225306456</v>
      </c>
      <c r="L137" s="152">
        <f>INDEX('     2022    '!$A$1:$AC$1563,MATCH($D137,'     2022    '!$D$1:$D$1794,0),MATCH(L$1,'     2022    '!$A$1:$AC$1,0))</f>
        <v>60.716114755028876</v>
      </c>
      <c r="M137" s="152">
        <f>INDEX('     2022    '!$A$1:$AC$1563,MATCH($D137,'     2022    '!$D$1:$D$1794,0),MATCH(M$1,'     2022    '!$A$1:$AC$1,0))</f>
        <v>66.721005225306456</v>
      </c>
      <c r="N137" s="153" t="str">
        <f>INDEX('     2022    '!$A$1:$AC$1563,MATCH($D137,'     2022    '!$D$1:$D$1794,0),MATCH(N$1,'     2022    '!$A$1:$AC$1,0))</f>
        <v>25mm</v>
      </c>
      <c r="O137" s="154">
        <f>INDEX('     2022    '!$A$1:$AC$1563,MATCH($D137,'     2022    '!$D$1:$D$1794,0),MATCH(O$1,'     2022    '!$A$1:$AC$1,0))</f>
        <v>1</v>
      </c>
      <c r="P137" s="153">
        <f>INDEX('     2022    '!$A$1:$AC$1563,MATCH($D137,'     2022    '!$D$1:$D$1794,0),MATCH(P$1,'     2022    '!$A$1:$AC$1,0))</f>
        <v>26</v>
      </c>
      <c r="Q137" s="153" t="str">
        <f>INDEX('     2022    '!$A$1:$AC$1563,MATCH($D137,'     2022    '!$D$1:$D$1794,0),MATCH(Q$1,'     2022    '!$A$1:$AC$1,0))</f>
        <v>Yes</v>
      </c>
      <c r="R137" s="155">
        <f>INDEX('     2022    '!$A$1:$AC$1563,MATCH($D137,'     2022    '!$D$1:$D$1794,0),MATCH(R$1,'     2022    '!$A$1:$AC$1,0))</f>
        <v>15</v>
      </c>
      <c r="S137" s="155">
        <f>INDEX('     2022    '!$A$1:$AC$1563,MATCH($D137,'     2022    '!$D$1:$D$1794,0),MATCH(S$1,'     2022    '!$A$1:$AC$1,0))</f>
        <v>2.6</v>
      </c>
      <c r="T137" s="155">
        <f>INDEX('     2022    '!$A$1:$AC$1563,MATCH($D137,'     2022    '!$D$1:$D$1794,0),MATCH(T$1,'     2022    '!$A$1:$AC$1,0))</f>
        <v>0.3</v>
      </c>
      <c r="U137" s="154" t="str">
        <f>INDEX('     2022    '!$A$1:$AC$1563,MATCH($D137,'     2022    '!$D$1:$D$1794,0),MATCH(U$1,'     2022    '!$A$1:$AC$1,0))</f>
        <v>1.4G</v>
      </c>
      <c r="V137" s="153" t="str">
        <f>INDEX('     2022    '!$A$1:$AC$1563,MATCH($D137,'     2022    '!$D$1:$D$1794,0),MATCH(V$1,'     2022    '!$A$1:$AC$1,0))</f>
        <v>UN0336</v>
      </c>
      <c r="W137" s="153" t="str">
        <f>INDEX('     2022    '!$A$1:$AC$1563,MATCH($D137,'     2022    '!$D$1:$D$1794,0),MATCH(W$1,'     2022    '!$A$1:$AC$1,0))</f>
        <v>F4</v>
      </c>
      <c r="X137" s="151" t="str">
        <f>INDEX('     2022    '!$A$1:$AC$1563,MATCH($D137,'     2022    '!$D$1:$D$1794,0),MATCH(X$1,'     2022    '!$A$1:$AC$1,0))</f>
        <v/>
      </c>
      <c r="Y137" s="151" t="str">
        <f>INDEX('     2022    '!$A$1:$AC$1563,MATCH($D137,'     2022    '!$D$1:$D$1794,0),MATCH(Y$1,'     2022    '!$A$1:$AC$1,0))</f>
        <v/>
      </c>
      <c r="Z137" s="156">
        <f>INDEX('     2022    '!$A$1:$AC$1563,MATCH($D137,'     2022    '!$D$1:$D$1794,0),MATCH(Z$1,'     2022    '!$A$1:$AC$1,0))</f>
        <v>3.56E-2</v>
      </c>
      <c r="AA137" s="153" t="str">
        <f>INDEX('     2022    '!$A$1:$AC$1563,MATCH($D137,'     2022    '!$D$1:$D$1794,0),MATCH(AA$1,'     2022    '!$A$1:$AC$1,0))</f>
        <v>2806-F4-000052</v>
      </c>
      <c r="AB137" s="153" t="str">
        <f>INDEX('     2022    '!$A$1:$AC$1563,MATCH($D137,'     2022    '!$D$1:$D$1794,0),MATCH(AB$1,'     2022    '!$A$1:$AC$1,0))</f>
        <v>GB/HSE-358625</v>
      </c>
      <c r="AC137" s="153" t="str">
        <f>INDEX('     2022    '!$A$1:$AC$1563,MATCH($D137,'     2022    '!$D$1:$D$1794,0),MATCH(AC$1,'     2022    '!$A$1:$AC$1,0))</f>
        <v>8/15/2028</v>
      </c>
    </row>
    <row r="138" spans="1:29" ht="15.75">
      <c r="A138" s="80">
        <f t="shared" si="4"/>
        <v>135</v>
      </c>
      <c r="B138" s="68" t="str">
        <f>INDEX('     2022    '!B$2:B$1794,MATCH(D138,'     2022    '!D$2:D$1794,0))</f>
        <v/>
      </c>
      <c r="C138" s="204" t="str">
        <f>INDEX('     2022    '!C$2:C$1794,MATCH(D138,'     2022    '!D$2:D$1794,0))</f>
        <v>Cake - 100s</v>
      </c>
      <c r="D138" s="212" t="str">
        <f>INDEX('     2022    '!D:D,MATCH(A138,'     2022    '!AL:AL,0))</f>
        <v>CC0099</v>
      </c>
      <c r="E138" s="213" t="str">
        <f>INDEX('     2022    '!$A$1:$AC$1563,MATCH($D138,'     2022    '!$D$1:$D$1794,0),MATCH(E$1,'     2022    '!$A$1:$AC$1,0))</f>
        <v>100s. Red Blink Willow</v>
      </c>
      <c r="F138" s="206" t="str">
        <f>IFERROR(IF(LEFT(INDEX('     2022    '!AD$2:AD$1794,MATCH(D138,'     2022    '!D$2:D$1794,0)),4)="http",HYPERLINK(INDEX('     2022    '!AD$2:AD$1794,MATCH(D138,'     2022    '!D$2:D$1794,0)),"Video"),""),"")</f>
        <v>Video</v>
      </c>
      <c r="G138" s="207">
        <f>INDEX('     2022    '!$A$1:$AC$1563,MATCH($D138,'     2022    '!$D$1:$D$1794,0),MATCH(G$1,'     2022    '!$A$1:$AC$1,0))</f>
        <v>0</v>
      </c>
      <c r="H138" s="150"/>
      <c r="I138" s="152">
        <f>INDEX('     2022    '!$A$1:$AC$1563,MATCH($D138,'     2022    '!$D$1:$D$1794,0),MATCH(I$1,'     2022    '!$A$1:$AC$1,0))</f>
        <v>51.99</v>
      </c>
      <c r="J138" s="150"/>
      <c r="K138" s="151">
        <f t="shared" si="5"/>
        <v>61.78146232508864</v>
      </c>
      <c r="L138" s="152">
        <f>INDEX('     2022    '!$A$1:$AC$1563,MATCH($D138,'     2022    '!$D$1:$D$1794,0),MATCH(L$1,'     2022    '!$A$1:$AC$1,0))</f>
        <v>56.221130715830661</v>
      </c>
      <c r="M138" s="152">
        <f>INDEX('     2022    '!$A$1:$AC$1563,MATCH($D138,'     2022    '!$D$1:$D$1794,0),MATCH(M$1,'     2022    '!$A$1:$AC$1,0))</f>
        <v>61.78146232508864</v>
      </c>
      <c r="N138" s="153" t="str">
        <f>INDEX('     2022    '!$A$1:$AC$1563,MATCH($D138,'     2022    '!$D$1:$D$1794,0),MATCH(N$1,'     2022    '!$A$1:$AC$1,0))</f>
        <v>30mm</v>
      </c>
      <c r="O138" s="154">
        <f>INDEX('     2022    '!$A$1:$AC$1563,MATCH($D138,'     2022    '!$D$1:$D$1794,0),MATCH(O$1,'     2022    '!$A$1:$AC$1,0))</f>
        <v>1</v>
      </c>
      <c r="P138" s="153">
        <f>INDEX('     2022    '!$A$1:$AC$1563,MATCH($D138,'     2022    '!$D$1:$D$1794,0),MATCH(P$1,'     2022    '!$A$1:$AC$1,0))</f>
        <v>35</v>
      </c>
      <c r="Q138" s="153" t="str">
        <f>INDEX('     2022    '!$A$1:$AC$1563,MATCH($D138,'     2022    '!$D$1:$D$1794,0),MATCH(Q$1,'     2022    '!$A$1:$AC$1,0))</f>
        <v>No</v>
      </c>
      <c r="R138" s="155">
        <f>INDEX('     2022    '!$A$1:$AC$1563,MATCH($D138,'     2022    '!$D$1:$D$1794,0),MATCH(R$1,'     2022    '!$A$1:$AC$1,0))</f>
        <v>16</v>
      </c>
      <c r="S138" s="155">
        <f>INDEX('     2022    '!$A$1:$AC$1563,MATCH($D138,'     2022    '!$D$1:$D$1794,0),MATCH(S$1,'     2022    '!$A$1:$AC$1,0))</f>
        <v>2.1</v>
      </c>
      <c r="T138" s="155">
        <f>INDEX('     2022    '!$A$1:$AC$1563,MATCH($D138,'     2022    '!$D$1:$D$1794,0),MATCH(T$1,'     2022    '!$A$1:$AC$1,0))</f>
        <v>0.3</v>
      </c>
      <c r="U138" s="154" t="str">
        <f>INDEX('     2022    '!$A$1:$AC$1563,MATCH($D138,'     2022    '!$D$1:$D$1794,0),MATCH(U$1,'     2022    '!$A$1:$AC$1,0))</f>
        <v>1.4G</v>
      </c>
      <c r="V138" s="153" t="str">
        <f>INDEX('     2022    '!$A$1:$AC$1563,MATCH($D138,'     2022    '!$D$1:$D$1794,0),MATCH(V$1,'     2022    '!$A$1:$AC$1,0))</f>
        <v>UN0336</v>
      </c>
      <c r="W138" s="153" t="str">
        <f>INDEX('     2022    '!$A$1:$AC$1563,MATCH($D138,'     2022    '!$D$1:$D$1794,0),MATCH(W$1,'     2022    '!$A$1:$AC$1,0))</f>
        <v>F4</v>
      </c>
      <c r="X138" s="151" t="str">
        <f>INDEX('     2022    '!$A$1:$AC$1563,MATCH($D138,'     2022    '!$D$1:$D$1794,0),MATCH(X$1,'     2022    '!$A$1:$AC$1,0))</f>
        <v/>
      </c>
      <c r="Y138" s="151" t="str">
        <f>INDEX('     2022    '!$A$1:$AC$1563,MATCH($D138,'     2022    '!$D$1:$D$1794,0),MATCH(Y$1,'     2022    '!$A$1:$AC$1,0))</f>
        <v/>
      </c>
      <c r="Z138" s="156">
        <f>INDEX('     2022    '!$A$1:$AC$1563,MATCH($D138,'     2022    '!$D$1:$D$1794,0),MATCH(Z$1,'     2022    '!$A$1:$AC$1,0))</f>
        <v>3.9300000000000002E-2</v>
      </c>
      <c r="AA138" s="153" t="str">
        <f>INDEX('     2022    '!$A$1:$AC$1563,MATCH($D138,'     2022    '!$D$1:$D$1794,0),MATCH(AA$1,'     2022    '!$A$1:$AC$1,0))</f>
        <v>1008-F4-69249674</v>
      </c>
      <c r="AB138" s="153" t="str">
        <f>INDEX('     2022    '!$A$1:$AC$1563,MATCH($D138,'     2022    '!$D$1:$D$1794,0),MATCH(AB$1,'     2022    '!$A$1:$AC$1,0))</f>
        <v>GB/HSE-303618</v>
      </c>
      <c r="AC138" s="153" t="str">
        <f>INDEX('     2022    '!$A$1:$AC$1563,MATCH($D138,'     2022    '!$D$1:$D$1794,0),MATCH(AC$1,'     2022    '!$A$1:$AC$1,0))</f>
        <v>11/24/2028</v>
      </c>
    </row>
    <row r="139" spans="1:29" ht="15.75">
      <c r="A139" s="80">
        <f t="shared" si="4"/>
        <v>136</v>
      </c>
      <c r="B139" s="68" t="str">
        <f>INDEX('     2022    '!B$2:B$1794,MATCH(D139,'     2022    '!D$2:D$1794,0))</f>
        <v/>
      </c>
      <c r="C139" s="204" t="str">
        <f>INDEX('     2022    '!C$2:C$1794,MATCH(D139,'     2022    '!D$2:D$1794,0))</f>
        <v>Cake - 100s</v>
      </c>
      <c r="D139" s="212" t="str">
        <f>INDEX('     2022    '!D:D,MATCH(A139,'     2022    '!AL:AL,0))</f>
        <v>CC1197</v>
      </c>
      <c r="E139" s="213" t="str">
        <f>INDEX('     2022    '!$A$1:$AC$1563,MATCH($D139,'     2022    '!$D$1:$D$1794,0),MATCH(E$1,'     2022    '!$A$1:$AC$1,0))</f>
        <v>100s. White strobe bouquet blue tail to horsetail</v>
      </c>
      <c r="F139" s="206" t="str">
        <f>IFERROR(IF(LEFT(INDEX('     2022    '!AD$2:AD$1794,MATCH(D139,'     2022    '!D$2:D$1794,0)),4)="http",HYPERLINK(INDEX('     2022    '!AD$2:AD$1794,MATCH(D139,'     2022    '!D$2:D$1794,0)),"Video"),""),"")</f>
        <v>Video</v>
      </c>
      <c r="G139" s="207">
        <f>INDEX('     2022    '!$A$1:$AC$1563,MATCH($D139,'     2022    '!$D$1:$D$1794,0),MATCH(G$1,'     2022    '!$A$1:$AC$1,0))</f>
        <v>0</v>
      </c>
      <c r="H139" s="150"/>
      <c r="I139" s="152">
        <f>INDEX('     2022    '!$A$1:$AC$1563,MATCH($D139,'     2022    '!$D$1:$D$1794,0),MATCH(I$1,'     2022    '!$A$1:$AC$1,0))</f>
        <v>57.06</v>
      </c>
      <c r="J139" s="150"/>
      <c r="K139" s="151">
        <f t="shared" si="5"/>
        <v>64.680000000000007</v>
      </c>
      <c r="L139" s="152">
        <f>INDEX('     2022    '!$A$1:$AC$1563,MATCH($D139,'     2022    '!$D$1:$D$1794,0),MATCH(L$1,'     2022    '!$A$1:$AC$1,0))</f>
        <v>58.858800000000009</v>
      </c>
      <c r="M139" s="152">
        <f>INDEX('     2022    '!$A$1:$AC$1563,MATCH($D139,'     2022    '!$D$1:$D$1794,0),MATCH(M$1,'     2022    '!$A$1:$AC$1,0))</f>
        <v>64.680000000000007</v>
      </c>
      <c r="N139" s="153" t="str">
        <f>INDEX('     2022    '!$A$1:$AC$1563,MATCH($D139,'     2022    '!$D$1:$D$1794,0),MATCH(N$1,'     2022    '!$A$1:$AC$1,0))</f>
        <v>30mm</v>
      </c>
      <c r="O139" s="154">
        <f>INDEX('     2022    '!$A$1:$AC$1563,MATCH($D139,'     2022    '!$D$1:$D$1794,0),MATCH(O$1,'     2022    '!$A$1:$AC$1,0))</f>
        <v>1</v>
      </c>
      <c r="P139" s="153">
        <f>INDEX('     2022    '!$A$1:$AC$1563,MATCH($D139,'     2022    '!$D$1:$D$1794,0),MATCH(P$1,'     2022    '!$A$1:$AC$1,0))</f>
        <v>28</v>
      </c>
      <c r="Q139" s="153" t="str">
        <f>INDEX('     2022    '!$A$1:$AC$1563,MATCH($D139,'     2022    '!$D$1:$D$1794,0),MATCH(Q$1,'     2022    '!$A$1:$AC$1,0))</f>
        <v>Yes</v>
      </c>
      <c r="R139" s="155">
        <f>INDEX('     2022    '!$A$1:$AC$1563,MATCH($D139,'     2022    '!$D$1:$D$1794,0),MATCH(R$1,'     2022    '!$A$1:$AC$1,0))</f>
        <v>16</v>
      </c>
      <c r="S139" s="155">
        <f>INDEX('     2022    '!$A$1:$AC$1563,MATCH($D139,'     2022    '!$D$1:$D$1794,0),MATCH(S$1,'     2022    '!$A$1:$AC$1,0))</f>
        <v>2.5</v>
      </c>
      <c r="T139" s="155">
        <f>INDEX('     2022    '!$A$1:$AC$1563,MATCH($D139,'     2022    '!$D$1:$D$1794,0),MATCH(T$1,'     2022    '!$A$1:$AC$1,0))</f>
        <v>0.3</v>
      </c>
      <c r="U139" s="154" t="str">
        <f>INDEX('     2022    '!$A$1:$AC$1563,MATCH($D139,'     2022    '!$D$1:$D$1794,0),MATCH(U$1,'     2022    '!$A$1:$AC$1,0))</f>
        <v>1.4G</v>
      </c>
      <c r="V139" s="153" t="str">
        <f>INDEX('     2022    '!$A$1:$AC$1563,MATCH($D139,'     2022    '!$D$1:$D$1794,0),MATCH(V$1,'     2022    '!$A$1:$AC$1,0))</f>
        <v>UN0336</v>
      </c>
      <c r="W139" s="153" t="str">
        <f>INDEX('     2022    '!$A$1:$AC$1563,MATCH($D139,'     2022    '!$D$1:$D$1794,0),MATCH(W$1,'     2022    '!$A$1:$AC$1,0))</f>
        <v>F4</v>
      </c>
      <c r="X139" s="151" t="str">
        <f>INDEX('     2022    '!$A$1:$AC$1563,MATCH($D139,'     2022    '!$D$1:$D$1794,0),MATCH(X$1,'     2022    '!$A$1:$AC$1,0))</f>
        <v/>
      </c>
      <c r="Y139" s="151" t="str">
        <f>INDEX('     2022    '!$A$1:$AC$1563,MATCH($D139,'     2022    '!$D$1:$D$1794,0),MATCH(Y$1,'     2022    '!$A$1:$AC$1,0))</f>
        <v/>
      </c>
      <c r="Z139" s="156">
        <f>INDEX('     2022    '!$A$1:$AC$1563,MATCH($D139,'     2022    '!$D$1:$D$1794,0),MATCH(Z$1,'     2022    '!$A$1:$AC$1,0))</f>
        <v>3.85E-2</v>
      </c>
      <c r="AA139" s="153" t="str">
        <f>INDEX('     2022    '!$A$1:$AC$1563,MATCH($D139,'     2022    '!$D$1:$D$1794,0),MATCH(AA$1,'     2022    '!$A$1:$AC$1,0))</f>
        <v>2806-F4-000052</v>
      </c>
      <c r="AB139" s="153" t="str">
        <f>INDEX('     2022    '!$A$1:$AC$1563,MATCH($D139,'     2022    '!$D$1:$D$1794,0),MATCH(AB$1,'     2022    '!$A$1:$AC$1,0))</f>
        <v>GB/HSE-358608</v>
      </c>
      <c r="AC139" s="153" t="str">
        <f>INDEX('     2022    '!$A$1:$AC$1563,MATCH($D139,'     2022    '!$D$1:$D$1794,0),MATCH(AC$1,'     2022    '!$A$1:$AC$1,0))</f>
        <v>8/15/2028</v>
      </c>
    </row>
    <row r="140" spans="1:29" ht="15.75">
      <c r="A140" s="80">
        <f t="shared" si="4"/>
        <v>137</v>
      </c>
      <c r="B140" s="68" t="str">
        <f>INDEX('     2022    '!B$2:B$1794,MATCH(D140,'     2022    '!D$2:D$1794,0))</f>
        <v/>
      </c>
      <c r="C140" s="204" t="str">
        <f>INDEX('     2022    '!C$2:C$1794,MATCH(D140,'     2022    '!D$2:D$1794,0))</f>
        <v>Cake - 100s</v>
      </c>
      <c r="D140" s="212" t="str">
        <f>INDEX('     2022    '!D:D,MATCH(A140,'     2022    '!AL:AL,0))</f>
        <v>CC0473</v>
      </c>
      <c r="E140" s="213" t="str">
        <f>INDEX('     2022    '!$A$1:$AC$1563,MATCH($D140,'     2022    '!$D$1:$D$1794,0),MATCH(E$1,'     2022    '!$A$1:$AC$1,0))</f>
        <v>100s. Orange, lemon, violet, blue crossette</v>
      </c>
      <c r="F140" s="206" t="str">
        <f>IFERROR(IF(LEFT(INDEX('     2022    '!AD$2:AD$1794,MATCH(D140,'     2022    '!D$2:D$1794,0)),4)="http",HYPERLINK(INDEX('     2022    '!AD$2:AD$1794,MATCH(D140,'     2022    '!D$2:D$1794,0)),"Video"),""),"")</f>
        <v>Video</v>
      </c>
      <c r="G140" s="207">
        <f>INDEX('     2022    '!$A$1:$AC$1563,MATCH($D140,'     2022    '!$D$1:$D$1794,0),MATCH(G$1,'     2022    '!$A$1:$AC$1,0))</f>
        <v>0</v>
      </c>
      <c r="H140" s="150"/>
      <c r="I140" s="152">
        <f>INDEX('     2022    '!$A$1:$AC$1563,MATCH($D140,'     2022    '!$D$1:$D$1794,0),MATCH(I$1,'     2022    '!$A$1:$AC$1,0))</f>
        <v>57.18</v>
      </c>
      <c r="J140" s="150"/>
      <c r="K140" s="151">
        <f t="shared" si="5"/>
        <v>66.702736733595259</v>
      </c>
      <c r="L140" s="152">
        <f>INDEX('     2022    '!$A$1:$AC$1563,MATCH($D140,'     2022    '!$D$1:$D$1794,0),MATCH(L$1,'     2022    '!$A$1:$AC$1,0))</f>
        <v>60.699490427571689</v>
      </c>
      <c r="M140" s="152">
        <f>INDEX('     2022    '!$A$1:$AC$1563,MATCH($D140,'     2022    '!$D$1:$D$1794,0),MATCH(M$1,'     2022    '!$A$1:$AC$1,0))</f>
        <v>66.702736733595259</v>
      </c>
      <c r="N140" s="153" t="str">
        <f>INDEX('     2022    '!$A$1:$AC$1563,MATCH($D140,'     2022    '!$D$1:$D$1794,0),MATCH(N$1,'     2022    '!$A$1:$AC$1,0))</f>
        <v>30mm</v>
      </c>
      <c r="O140" s="154">
        <f>INDEX('     2022    '!$A$1:$AC$1563,MATCH($D140,'     2022    '!$D$1:$D$1794,0),MATCH(O$1,'     2022    '!$A$1:$AC$1,0))</f>
        <v>1</v>
      </c>
      <c r="P140" s="153">
        <f>INDEX('     2022    '!$A$1:$AC$1563,MATCH($D140,'     2022    '!$D$1:$D$1794,0),MATCH(P$1,'     2022    '!$A$1:$AC$1,0))</f>
        <v>35</v>
      </c>
      <c r="Q140" s="153" t="str">
        <f>INDEX('     2022    '!$A$1:$AC$1563,MATCH($D140,'     2022    '!$D$1:$D$1794,0),MATCH(Q$1,'     2022    '!$A$1:$AC$1,0))</f>
        <v>Yes</v>
      </c>
      <c r="R140" s="155">
        <f>INDEX('     2022    '!$A$1:$AC$1563,MATCH($D140,'     2022    '!$D$1:$D$1794,0),MATCH(R$1,'     2022    '!$A$1:$AC$1,0))</f>
        <v>16</v>
      </c>
      <c r="S140" s="155">
        <f>INDEX('     2022    '!$A$1:$AC$1563,MATCH($D140,'     2022    '!$D$1:$D$1794,0),MATCH(S$1,'     2022    '!$A$1:$AC$1,0))</f>
        <v>2.1</v>
      </c>
      <c r="T140" s="155">
        <f>INDEX('     2022    '!$A$1:$AC$1563,MATCH($D140,'     2022    '!$D$1:$D$1794,0),MATCH(T$1,'     2022    '!$A$1:$AC$1,0))</f>
        <v>0.3</v>
      </c>
      <c r="U140" s="154" t="str">
        <f>INDEX('     2022    '!$A$1:$AC$1563,MATCH($D140,'     2022    '!$D$1:$D$1794,0),MATCH(U$1,'     2022    '!$A$1:$AC$1,0))</f>
        <v>1.4G</v>
      </c>
      <c r="V140" s="153" t="str">
        <f>INDEX('     2022    '!$A$1:$AC$1563,MATCH($D140,'     2022    '!$D$1:$D$1794,0),MATCH(V$1,'     2022    '!$A$1:$AC$1,0))</f>
        <v>UN0336</v>
      </c>
      <c r="W140" s="153" t="str">
        <f>INDEX('     2022    '!$A$1:$AC$1563,MATCH($D140,'     2022    '!$D$1:$D$1794,0),MATCH(W$1,'     2022    '!$A$1:$AC$1,0))</f>
        <v>F4</v>
      </c>
      <c r="X140" s="151" t="str">
        <f>INDEX('     2022    '!$A$1:$AC$1563,MATCH($D140,'     2022    '!$D$1:$D$1794,0),MATCH(X$1,'     2022    '!$A$1:$AC$1,0))</f>
        <v/>
      </c>
      <c r="Y140" s="151" t="str">
        <f>INDEX('     2022    '!$A$1:$AC$1563,MATCH($D140,'     2022    '!$D$1:$D$1794,0),MATCH(Y$1,'     2022    '!$A$1:$AC$1,0))</f>
        <v/>
      </c>
      <c r="Z140" s="156">
        <f>INDEX('     2022    '!$A$1:$AC$1563,MATCH($D140,'     2022    '!$D$1:$D$1794,0),MATCH(Z$1,'     2022    '!$A$1:$AC$1,0))</f>
        <v>3.85E-2</v>
      </c>
      <c r="AA140" s="153" t="str">
        <f>INDEX('     2022    '!$A$1:$AC$1563,MATCH($D140,'     2022    '!$D$1:$D$1794,0),MATCH(AA$1,'     2022    '!$A$1:$AC$1,0))</f>
        <v>1008-F4-69249674</v>
      </c>
      <c r="AB140" s="153" t="str">
        <f>INDEX('     2022    '!$A$1:$AC$1563,MATCH($D140,'     2022    '!$D$1:$D$1794,0),MATCH(AB$1,'     2022    '!$A$1:$AC$1,0))</f>
        <v>GB/HSE-345131</v>
      </c>
      <c r="AC140" s="153" t="str">
        <f>INDEX('     2022    '!$A$1:$AC$1563,MATCH($D140,'     2022    '!$D$1:$D$1794,0),MATCH(AC$1,'     2022    '!$A$1:$AC$1,0))</f>
        <v>10/9/2028</v>
      </c>
    </row>
    <row r="141" spans="1:29" ht="38.25">
      <c r="A141" s="80">
        <f t="shared" si="4"/>
        <v>138</v>
      </c>
      <c r="B141" s="68" t="str">
        <f>INDEX('     2022    '!B$2:B$1794,MATCH(D141,'     2022    '!D$2:D$1794,0))</f>
        <v/>
      </c>
      <c r="C141" s="204" t="str">
        <f>INDEX('     2022    '!C$2:C$1794,MATCH(D141,'     2022    '!D$2:D$1794,0))</f>
        <v>Cake - 100s Fan</v>
      </c>
      <c r="D141" s="212" t="str">
        <f>INDEX('     2022    '!D:D,MATCH(A141,'     2022    '!AL:AL,0))</f>
        <v>CC0552</v>
      </c>
      <c r="E141" s="213" t="str">
        <f>INDEX('     2022    '!$A$1:$AC$1563,MATCH($D141,'     2022    '!$D$1:$D$1794,0),MATCH(E$1,'     2022    '!$A$1:$AC$1,0))</f>
        <v>100s FAN. A: 10s white crossette, B: 10s red crossette, C: 10s orange crossette, D: 10s yellow crossette, E: 10s lemon crossette, F: 10s green crossette, G: 10s blue crossette, H: 10s purple crossette, I: 10s pink crossette, J: 10s silver crossette.</v>
      </c>
      <c r="F141" s="206" t="str">
        <f>IFERROR(IF(LEFT(INDEX('     2022    '!AD$2:AD$1794,MATCH(D141,'     2022    '!D$2:D$1794,0)),4)="http",HYPERLINK(INDEX('     2022    '!AD$2:AD$1794,MATCH(D141,'     2022    '!D$2:D$1794,0)),"Video"),""),"")</f>
        <v>Video</v>
      </c>
      <c r="G141" s="207">
        <f>INDEX('     2022    '!$A$1:$AC$1563,MATCH($D141,'     2022    '!$D$1:$D$1794,0),MATCH(G$1,'     2022    '!$A$1:$AC$1,0))</f>
        <v>0</v>
      </c>
      <c r="H141" s="150"/>
      <c r="I141" s="152">
        <f>INDEX('     2022    '!$A$1:$AC$1563,MATCH($D141,'     2022    '!$D$1:$D$1794,0),MATCH(I$1,'     2022    '!$A$1:$AC$1,0))</f>
        <v>67.33</v>
      </c>
      <c r="J141" s="150"/>
      <c r="K141" s="151">
        <f t="shared" si="5"/>
        <v>37.638493584905653</v>
      </c>
      <c r="L141" s="152">
        <f>INDEX('     2022    '!$A$1:$AC$1563,MATCH($D141,'     2022    '!$D$1:$D$1794,0),MATCH(L$1,'     2022    '!$A$1:$AC$1,0))</f>
        <v>68.502058324528292</v>
      </c>
      <c r="M141" s="152">
        <f>INDEX('     2022    '!$A$1:$AC$1563,MATCH($D141,'     2022    '!$D$1:$D$1794,0),MATCH(M$1,'     2022    '!$A$1:$AC$1,0))</f>
        <v>75.276987169811306</v>
      </c>
      <c r="N141" s="153" t="str">
        <f>INDEX('     2022    '!$A$1:$AC$1563,MATCH($D141,'     2022    '!$D$1:$D$1794,0),MATCH(N$1,'     2022    '!$A$1:$AC$1,0))</f>
        <v>18mm</v>
      </c>
      <c r="O141" s="154">
        <f>INDEX('     2022    '!$A$1:$AC$1563,MATCH($D141,'     2022    '!$D$1:$D$1794,0),MATCH(O$1,'     2022    '!$A$1:$AC$1,0))</f>
        <v>2</v>
      </c>
      <c r="P141" s="153">
        <f>INDEX('     2022    '!$A$1:$AC$1563,MATCH($D141,'     2022    '!$D$1:$D$1794,0),MATCH(P$1,'     2022    '!$A$1:$AC$1,0))</f>
        <v>36</v>
      </c>
      <c r="Q141" s="153" t="str">
        <f>INDEX('     2022    '!$A$1:$AC$1563,MATCH($D141,'     2022    '!$D$1:$D$1794,0),MATCH(Q$1,'     2022    '!$A$1:$AC$1,0))</f>
        <v>No</v>
      </c>
      <c r="R141" s="155">
        <f>INDEX('     2022    '!$A$1:$AC$1563,MATCH($D141,'     2022    '!$D$1:$D$1794,0),MATCH(R$1,'     2022    '!$A$1:$AC$1,0))</f>
        <v>10</v>
      </c>
      <c r="S141" s="155">
        <f>INDEX('     2022    '!$A$1:$AC$1563,MATCH($D141,'     2022    '!$D$1:$D$1794,0),MATCH(S$1,'     2022    '!$A$1:$AC$1,0))</f>
        <v>2</v>
      </c>
      <c r="T141" s="155">
        <f>INDEX('     2022    '!$A$1:$AC$1563,MATCH($D141,'     2022    '!$D$1:$D$1794,0),MATCH(T$1,'     2022    '!$A$1:$AC$1,0))</f>
        <v>0.3</v>
      </c>
      <c r="U141" s="154" t="str">
        <f>INDEX('     2022    '!$A$1:$AC$1563,MATCH($D141,'     2022    '!$D$1:$D$1794,0),MATCH(U$1,'     2022    '!$A$1:$AC$1,0))</f>
        <v>1.4G</v>
      </c>
      <c r="V141" s="153" t="str">
        <f>INDEX('     2022    '!$A$1:$AC$1563,MATCH($D141,'     2022    '!$D$1:$D$1794,0),MATCH(V$1,'     2022    '!$A$1:$AC$1,0))</f>
        <v>UN0336</v>
      </c>
      <c r="W141" s="153" t="str">
        <f>INDEX('     2022    '!$A$1:$AC$1563,MATCH($D141,'     2022    '!$D$1:$D$1794,0),MATCH(W$1,'     2022    '!$A$1:$AC$1,0))</f>
        <v>F4</v>
      </c>
      <c r="X141" s="151" t="str">
        <f>INDEX('     2022    '!$A$1:$AC$1563,MATCH($D141,'     2022    '!$D$1:$D$1794,0),MATCH(X$1,'     2022    '!$A$1:$AC$1,0))</f>
        <v/>
      </c>
      <c r="Y141" s="151" t="str">
        <f>INDEX('     2022    '!$A$1:$AC$1563,MATCH($D141,'     2022    '!$D$1:$D$1794,0),MATCH(Y$1,'     2022    '!$A$1:$AC$1,0))</f>
        <v/>
      </c>
      <c r="Z141" s="156">
        <f>INDEX('     2022    '!$A$1:$AC$1563,MATCH($D141,'     2022    '!$D$1:$D$1794,0),MATCH(Z$1,'     2022    '!$A$1:$AC$1,0))</f>
        <v>3.7699999999999997E-2</v>
      </c>
      <c r="AA141" s="153" t="str">
        <f>INDEX('     2022    '!$A$1:$AC$1563,MATCH($D141,'     2022    '!$D$1:$D$1794,0),MATCH(AA$1,'     2022    '!$A$1:$AC$1,0))</f>
        <v>1008-F4-69249667</v>
      </c>
      <c r="AB141" s="153" t="str">
        <f>INDEX('     2022    '!$A$1:$AC$1563,MATCH($D141,'     2022    '!$D$1:$D$1794,0),MATCH(AB$1,'     2022    '!$A$1:$AC$1,0))</f>
        <v>GB/HSE-350972</v>
      </c>
      <c r="AC141" s="153" t="str">
        <f>INDEX('     2022    '!$A$1:$AC$1563,MATCH($D141,'     2022    '!$D$1:$D$1794,0),MATCH(AC$1,'     2022    '!$A$1:$AC$1,0))</f>
        <v>7/29/2030</v>
      </c>
    </row>
    <row r="142" spans="1:29" ht="25.5">
      <c r="A142" s="80">
        <f t="shared" si="4"/>
        <v>139</v>
      </c>
      <c r="B142" s="68" t="str">
        <f>INDEX('     2022    '!B$2:B$1794,MATCH(D142,'     2022    '!D$2:D$1794,0))</f>
        <v/>
      </c>
      <c r="C142" s="204" t="str">
        <f>INDEX('     2022    '!C$2:C$1794,MATCH(D142,'     2022    '!D$2:D$1794,0))</f>
        <v>Cake - 100s Fan</v>
      </c>
      <c r="D142" s="212" t="str">
        <f>INDEX('     2022    '!D:D,MATCH(A142,'     2022    '!AL:AL,0))</f>
        <v>CC1507</v>
      </c>
      <c r="E142" s="213" t="str">
        <f>INDEX('     2022    '!$A$1:$AC$1563,MATCH($D142,'     2022    '!$D$1:$D$1794,0),MATCH(E$1,'     2022    '!$A$1:$AC$1,0))</f>
        <v>100s FAN. Silver cracker flower to rose red star/sky blue star /yellow star/purple star/green dahlia alternate.</v>
      </c>
      <c r="F142" s="206" t="str">
        <f>IFERROR(IF(LEFT(INDEX('     2022    '!AD$2:AD$1794,MATCH(D142,'     2022    '!D$2:D$1794,0)),4)="http",HYPERLINK(INDEX('     2022    '!AD$2:AD$1794,MATCH(D142,'     2022    '!D$2:D$1794,0)),"Video"),""),"")</f>
        <v>Video</v>
      </c>
      <c r="G142" s="207">
        <f>INDEX('     2022    '!$A$1:$AC$1563,MATCH($D142,'     2022    '!$D$1:$D$1794,0),MATCH(G$1,'     2022    '!$A$1:$AC$1,0))</f>
        <v>12</v>
      </c>
      <c r="H142" s="150"/>
      <c r="I142" s="152">
        <f>INDEX('     2022    '!$A$1:$AC$1563,MATCH($D142,'     2022    '!$D$1:$D$1794,0),MATCH(I$1,'     2022    '!$A$1:$AC$1,0))</f>
        <v>50.25</v>
      </c>
      <c r="J142" s="150"/>
      <c r="K142" s="151">
        <f t="shared" si="5"/>
        <v>29.934999999999999</v>
      </c>
      <c r="L142" s="152">
        <f>INDEX('     2022    '!$A$1:$AC$1563,MATCH($D142,'     2022    '!$D$1:$D$1794,0),MATCH(L$1,'     2022    '!$A$1:$AC$1,0))</f>
        <v>54.481699999999996</v>
      </c>
      <c r="M142" s="152">
        <f>INDEX('     2022    '!$A$1:$AC$1563,MATCH($D142,'     2022    '!$D$1:$D$1794,0),MATCH(M$1,'     2022    '!$A$1:$AC$1,0))</f>
        <v>59.87</v>
      </c>
      <c r="N142" s="153" t="str">
        <f>INDEX('     2022    '!$A$1:$AC$1563,MATCH($D142,'     2022    '!$D$1:$D$1794,0),MATCH(N$1,'     2022    '!$A$1:$AC$1,0))</f>
        <v>20mm</v>
      </c>
      <c r="O142" s="154">
        <f>INDEX('     2022    '!$A$1:$AC$1563,MATCH($D142,'     2022    '!$D$1:$D$1794,0),MATCH(O$1,'     2022    '!$A$1:$AC$1,0))</f>
        <v>2</v>
      </c>
      <c r="P142" s="153">
        <f>INDEX('     2022    '!$A$1:$AC$1563,MATCH($D142,'     2022    '!$D$1:$D$1794,0),MATCH(P$1,'     2022    '!$A$1:$AC$1,0))</f>
        <v>25</v>
      </c>
      <c r="Q142" s="153" t="str">
        <f>INDEX('     2022    '!$A$1:$AC$1563,MATCH($D142,'     2022    '!$D$1:$D$1794,0),MATCH(Q$1,'     2022    '!$A$1:$AC$1,0))</f>
        <v>Yes</v>
      </c>
      <c r="R142" s="155">
        <f>INDEX('     2022    '!$A$1:$AC$1563,MATCH($D142,'     2022    '!$D$1:$D$1794,0),MATCH(R$1,'     2022    '!$A$1:$AC$1,0))</f>
        <v>9</v>
      </c>
      <c r="S142" s="155">
        <f>INDEX('     2022    '!$A$1:$AC$1563,MATCH($D142,'     2022    '!$D$1:$D$1794,0),MATCH(S$1,'     2022    '!$A$1:$AC$1,0))</f>
        <v>2.4</v>
      </c>
      <c r="T142" s="155">
        <f>INDEX('     2022    '!$A$1:$AC$1563,MATCH($D142,'     2022    '!$D$1:$D$1794,0),MATCH(T$1,'     2022    '!$A$1:$AC$1,0))</f>
        <v>0.3</v>
      </c>
      <c r="U142" s="154" t="str">
        <f>INDEX('     2022    '!$A$1:$AC$1563,MATCH($D142,'     2022    '!$D$1:$D$1794,0),MATCH(U$1,'     2022    '!$A$1:$AC$1,0))</f>
        <v>1.4G</v>
      </c>
      <c r="V142" s="153" t="str">
        <f>INDEX('     2022    '!$A$1:$AC$1563,MATCH($D142,'     2022    '!$D$1:$D$1794,0),MATCH(V$1,'     2022    '!$A$1:$AC$1,0))</f>
        <v>UN0336</v>
      </c>
      <c r="W142" s="153" t="str">
        <f>INDEX('     2022    '!$A$1:$AC$1563,MATCH($D142,'     2022    '!$D$1:$D$1794,0),MATCH(W$1,'     2022    '!$A$1:$AC$1,0))</f>
        <v>F4</v>
      </c>
      <c r="X142" s="151" t="str">
        <f>INDEX('     2022    '!$A$1:$AC$1563,MATCH($D142,'     2022    '!$D$1:$D$1794,0),MATCH(X$1,'     2022    '!$A$1:$AC$1,0))</f>
        <v/>
      </c>
      <c r="Y142" s="151" t="str">
        <f>INDEX('     2022    '!$A$1:$AC$1563,MATCH($D142,'     2022    '!$D$1:$D$1794,0),MATCH(Y$1,'     2022    '!$A$1:$AC$1,0))</f>
        <v/>
      </c>
      <c r="Z142" s="156">
        <f>INDEX('     2022    '!$A$1:$AC$1563,MATCH($D142,'     2022    '!$D$1:$D$1794,0),MATCH(Z$1,'     2022    '!$A$1:$AC$1,0))</f>
        <v>2.6800000000000001E-2</v>
      </c>
      <c r="AA142" s="153" t="str">
        <f>INDEX('     2022    '!$A$1:$AC$1563,MATCH($D142,'     2022    '!$D$1:$D$1794,0),MATCH(AA$1,'     2022    '!$A$1:$AC$1,0))</f>
        <v>2806-F4-001965</v>
      </c>
      <c r="AB142" s="153" t="str">
        <f>INDEX('     2022    '!$A$1:$AC$1563,MATCH($D142,'     2022    '!$D$1:$D$1794,0),MATCH(AB$1,'     2022    '!$A$1:$AC$1,0))</f>
        <v>GB/HSE-362438</v>
      </c>
      <c r="AC142" s="153" t="str">
        <f>INDEX('     2022    '!$A$1:$AC$1563,MATCH($D142,'     2022    '!$D$1:$D$1794,0),MATCH(AC$1,'     2022    '!$A$1:$AC$1,0))</f>
        <v>11/30/2030</v>
      </c>
    </row>
    <row r="143" spans="1:29" ht="15.75">
      <c r="A143" s="80">
        <f t="shared" si="4"/>
        <v>140</v>
      </c>
      <c r="B143" s="68" t="str">
        <f>INDEX('     2022    '!B$2:B$1794,MATCH(D143,'     2022    '!D$2:D$1794,0))</f>
        <v/>
      </c>
      <c r="C143" s="204" t="str">
        <f>INDEX('     2022    '!C$2:C$1794,MATCH(D143,'     2022    '!D$2:D$1794,0))</f>
        <v>Cake - 100s Fan</v>
      </c>
      <c r="D143" s="212" t="str">
        <f>INDEX('     2022    '!D:D,MATCH(A143,'     2022    '!AL:AL,0))</f>
        <v>CC1533</v>
      </c>
      <c r="E143" s="213" t="str">
        <f>INDEX('     2022    '!$A$1:$AC$1563,MATCH($D143,'     2022    '!$D$1:$D$1794,0),MATCH(E$1,'     2022    '!$A$1:$AC$1,0))</f>
        <v>100s FAN. Red head gold strobe tail</v>
      </c>
      <c r="F143" s="206" t="str">
        <f>IFERROR(IF(LEFT(INDEX('     2022    '!AD$2:AD$1794,MATCH(D143,'     2022    '!D$2:D$1794,0)),4)="http",HYPERLINK(INDEX('     2022    '!AD$2:AD$1794,MATCH(D143,'     2022    '!D$2:D$1794,0)),"Video"),""),"")</f>
        <v>Video</v>
      </c>
      <c r="G143" s="207">
        <f>INDEX('     2022    '!$A$1:$AC$1563,MATCH($D143,'     2022    '!$D$1:$D$1794,0),MATCH(G$1,'     2022    '!$A$1:$AC$1,0))</f>
        <v>9</v>
      </c>
      <c r="H143" s="150"/>
      <c r="I143" s="152">
        <f>INDEX('     2022    '!$A$1:$AC$1563,MATCH($D143,'     2022    '!$D$1:$D$1794,0),MATCH(I$1,'     2022    '!$A$1:$AC$1,0))</f>
        <v>58.77</v>
      </c>
      <c r="J143" s="150"/>
      <c r="K143" s="151">
        <f t="shared" si="5"/>
        <v>35.010000000000005</v>
      </c>
      <c r="L143" s="152">
        <f>INDEX('     2022    '!$A$1:$AC$1563,MATCH($D143,'     2022    '!$D$1:$D$1794,0),MATCH(L$1,'     2022    '!$A$1:$AC$1,0))</f>
        <v>63.71820000000001</v>
      </c>
      <c r="M143" s="152">
        <f>INDEX('     2022    '!$A$1:$AC$1563,MATCH($D143,'     2022    '!$D$1:$D$1794,0),MATCH(M$1,'     2022    '!$A$1:$AC$1,0))</f>
        <v>70.02000000000001</v>
      </c>
      <c r="N143" s="153" t="str">
        <f>INDEX('     2022    '!$A$1:$AC$1563,MATCH($D143,'     2022    '!$D$1:$D$1794,0),MATCH(N$1,'     2022    '!$A$1:$AC$1,0))</f>
        <v>20mm</v>
      </c>
      <c r="O143" s="154">
        <f>INDEX('     2022    '!$A$1:$AC$1563,MATCH($D143,'     2022    '!$D$1:$D$1794,0),MATCH(O$1,'     2022    '!$A$1:$AC$1,0))</f>
        <v>2</v>
      </c>
      <c r="P143" s="153">
        <f>INDEX('     2022    '!$A$1:$AC$1563,MATCH($D143,'     2022    '!$D$1:$D$1794,0),MATCH(P$1,'     2022    '!$A$1:$AC$1,0))</f>
        <v>10</v>
      </c>
      <c r="Q143" s="153" t="str">
        <f>INDEX('     2022    '!$A$1:$AC$1563,MATCH($D143,'     2022    '!$D$1:$D$1794,0),MATCH(Q$1,'     2022    '!$A$1:$AC$1,0))</f>
        <v>Yes</v>
      </c>
      <c r="R143" s="155">
        <f>INDEX('     2022    '!$A$1:$AC$1563,MATCH($D143,'     2022    '!$D$1:$D$1794,0),MATCH(R$1,'     2022    '!$A$1:$AC$1,0))</f>
        <v>11</v>
      </c>
      <c r="S143" s="155">
        <f>INDEX('     2022    '!$A$1:$AC$1563,MATCH($D143,'     2022    '!$D$1:$D$1794,0),MATCH(S$1,'     2022    '!$A$1:$AC$1,0))</f>
        <v>2</v>
      </c>
      <c r="T143" s="155">
        <f>INDEX('     2022    '!$A$1:$AC$1563,MATCH($D143,'     2022    '!$D$1:$D$1794,0),MATCH(T$1,'     2022    '!$A$1:$AC$1,0))</f>
        <v>0.3</v>
      </c>
      <c r="U143" s="154" t="str">
        <f>INDEX('     2022    '!$A$1:$AC$1563,MATCH($D143,'     2022    '!$D$1:$D$1794,0),MATCH(U$1,'     2022    '!$A$1:$AC$1,0))</f>
        <v>1.4G</v>
      </c>
      <c r="V143" s="153" t="str">
        <f>INDEX('     2022    '!$A$1:$AC$1563,MATCH($D143,'     2022    '!$D$1:$D$1794,0),MATCH(V$1,'     2022    '!$A$1:$AC$1,0))</f>
        <v>UN0336</v>
      </c>
      <c r="W143" s="153" t="str">
        <f>INDEX('     2022    '!$A$1:$AC$1563,MATCH($D143,'     2022    '!$D$1:$D$1794,0),MATCH(W$1,'     2022    '!$A$1:$AC$1,0))</f>
        <v>F4</v>
      </c>
      <c r="X143" s="151" t="str">
        <f>INDEX('     2022    '!$A$1:$AC$1563,MATCH($D143,'     2022    '!$D$1:$D$1794,0),MATCH(X$1,'     2022    '!$A$1:$AC$1,0))</f>
        <v/>
      </c>
      <c r="Y143" s="151" t="str">
        <f>INDEX('     2022    '!$A$1:$AC$1563,MATCH($D143,'     2022    '!$D$1:$D$1794,0),MATCH(Y$1,'     2022    '!$A$1:$AC$1,0))</f>
        <v/>
      </c>
      <c r="Z143" s="156">
        <f>INDEX('     2022    '!$A$1:$AC$1563,MATCH($D143,'     2022    '!$D$1:$D$1794,0),MATCH(Z$1,'     2022    '!$A$1:$AC$1,0))</f>
        <v>4.7E-2</v>
      </c>
      <c r="AA143" s="153" t="str">
        <f>INDEX('     2022    '!$A$1:$AC$1563,MATCH($D143,'     2022    '!$D$1:$D$1794,0),MATCH(AA$1,'     2022    '!$A$1:$AC$1,0))</f>
        <v>2806-F4-001965</v>
      </c>
      <c r="AB143" s="153" t="str">
        <f>INDEX('     2022    '!$A$1:$AC$1563,MATCH($D143,'     2022    '!$D$1:$D$1794,0),MATCH(AB$1,'     2022    '!$A$1:$AC$1,0))</f>
        <v>GB/HSE-362462</v>
      </c>
      <c r="AC143" s="153" t="str">
        <f>INDEX('     2022    '!$A$1:$AC$1563,MATCH($D143,'     2022    '!$D$1:$D$1794,0),MATCH(AC$1,'     2022    '!$A$1:$AC$1,0))</f>
        <v>11/30/2030</v>
      </c>
    </row>
    <row r="144" spans="1:29" ht="25.5">
      <c r="A144" s="80">
        <f t="shared" si="4"/>
        <v>141</v>
      </c>
      <c r="B144" s="68" t="str">
        <f>INDEX('     2022    '!B$2:B$1794,MATCH(D144,'     2022    '!D$2:D$1794,0))</f>
        <v/>
      </c>
      <c r="C144" s="204" t="str">
        <f>INDEX('     2022    '!C$2:C$1794,MATCH(D144,'     2022    '!D$2:D$1794,0))</f>
        <v>Cake - 100s Fan</v>
      </c>
      <c r="D144" s="212" t="str">
        <f>INDEX('     2022    '!D:D,MATCH(A144,'     2022    '!AL:AL,0))</f>
        <v>CC1551</v>
      </c>
      <c r="E144" s="213" t="str">
        <f>INDEX('     2022    '!$A$1:$AC$1563,MATCH($D144,'     2022    '!$D$1:$D$1794,0),MATCH(E$1,'     2022    '!$A$1:$AC$1,0))</f>
        <v>TWISTING MY MELLONS. 100 shot fan cake. Lovely quiet coloured stars to silver spinners in a Z firing pattern. RETAIL</v>
      </c>
      <c r="F144" s="206" t="str">
        <f>IFERROR(IF(LEFT(INDEX('     2022    '!AD$2:AD$1794,MATCH(D144,'     2022    '!D$2:D$1794,0)),4)="http",HYPERLINK(INDEX('     2022    '!AD$2:AD$1794,MATCH(D144,'     2022    '!D$2:D$1794,0)),"Video"),""),"")</f>
        <v>Video</v>
      </c>
      <c r="G144" s="207">
        <f>INDEX('     2022    '!$A$1:$AC$1563,MATCH($D144,'     2022    '!$D$1:$D$1794,0),MATCH(G$1,'     2022    '!$A$1:$AC$1,0))</f>
        <v>0</v>
      </c>
      <c r="H144" s="150"/>
      <c r="I144" s="152">
        <f>INDEX('     2022    '!$A$1:$AC$1563,MATCH($D144,'     2022    '!$D$1:$D$1794,0),MATCH(I$1,'     2022    '!$A$1:$AC$1,0))</f>
        <v>61.38</v>
      </c>
      <c r="J144" s="150"/>
      <c r="K144" s="151">
        <f t="shared" si="5"/>
        <v>40.517085024738918</v>
      </c>
      <c r="L144" s="152">
        <f>INDEX('     2022    '!$A$1:$AC$1563,MATCH($D144,'     2022    '!$D$1:$D$1794,0),MATCH(L$1,'     2022    '!$A$1:$AC$1,0))</f>
        <v>76.982461547003936</v>
      </c>
      <c r="M144" s="152">
        <f>INDEX('     2022    '!$A$1:$AC$1563,MATCH($D144,'     2022    '!$D$1:$D$1794,0),MATCH(M$1,'     2022    '!$A$1:$AC$1,0))</f>
        <v>81.034170049477837</v>
      </c>
      <c r="N144" s="153" t="str">
        <f>INDEX('     2022    '!$A$1:$AC$1563,MATCH($D144,'     2022    '!$D$1:$D$1794,0),MATCH(N$1,'     2022    '!$A$1:$AC$1,0))</f>
        <v>20mm</v>
      </c>
      <c r="O144" s="154">
        <f>INDEX('     2022    '!$A$1:$AC$1563,MATCH($D144,'     2022    '!$D$1:$D$1794,0),MATCH(O$1,'     2022    '!$A$1:$AC$1,0))</f>
        <v>2</v>
      </c>
      <c r="P144" s="153">
        <f>INDEX('     2022    '!$A$1:$AC$1563,MATCH($D144,'     2022    '!$D$1:$D$1794,0),MATCH(P$1,'     2022    '!$A$1:$AC$1,0))</f>
        <v>10</v>
      </c>
      <c r="Q144" s="153" t="str">
        <f>INDEX('     2022    '!$A$1:$AC$1563,MATCH($D144,'     2022    '!$D$1:$D$1794,0),MATCH(Q$1,'     2022    '!$A$1:$AC$1,0))</f>
        <v>Yes</v>
      </c>
      <c r="R144" s="155">
        <f>INDEX('     2022    '!$A$1:$AC$1563,MATCH($D144,'     2022    '!$D$1:$D$1794,0),MATCH(R$1,'     2022    '!$A$1:$AC$1,0))</f>
        <v>12</v>
      </c>
      <c r="S144" s="155">
        <f>INDEX('     2022    '!$A$1:$AC$1563,MATCH($D144,'     2022    '!$D$1:$D$1794,0),MATCH(S$1,'     2022    '!$A$1:$AC$1,0))</f>
        <v>1.3</v>
      </c>
      <c r="T144" s="155">
        <f>INDEX('     2022    '!$A$1:$AC$1563,MATCH($D144,'     2022    '!$D$1:$D$1794,0),MATCH(T$1,'     2022    '!$A$1:$AC$1,0))</f>
        <v>0.3</v>
      </c>
      <c r="U144" s="154" t="str">
        <f>INDEX('     2022    '!$A$1:$AC$1563,MATCH($D144,'     2022    '!$D$1:$D$1794,0),MATCH(U$1,'     2022    '!$A$1:$AC$1,0))</f>
        <v>1.4G</v>
      </c>
      <c r="V144" s="153" t="str">
        <f>INDEX('     2022    '!$A$1:$AC$1563,MATCH($D144,'     2022    '!$D$1:$D$1794,0),MATCH(V$1,'     2022    '!$A$1:$AC$1,0))</f>
        <v>UN0336</v>
      </c>
      <c r="W144" s="153" t="str">
        <f>INDEX('     2022    '!$A$1:$AC$1563,MATCH($D144,'     2022    '!$D$1:$D$1794,0),MATCH(W$1,'     2022    '!$A$1:$AC$1,0))</f>
        <v>F3</v>
      </c>
      <c r="X144" s="151">
        <f>INDEX('     2022    '!$A$1:$AC$1563,MATCH($D144,'     2022    '!$D$1:$D$1794,0),MATCH(X$1,'     2022    '!$A$1:$AC$1,0))</f>
        <v>116.99</v>
      </c>
      <c r="Y144" s="151">
        <f>INDEX('     2022    '!$A$1:$AC$1563,MATCH($D144,'     2022    '!$D$1:$D$1794,0),MATCH(Y$1,'     2022    '!$A$1:$AC$1,0))</f>
        <v>87.99</v>
      </c>
      <c r="Z144" s="156">
        <f>INDEX('     2022    '!$A$1:$AC$1563,MATCH($D144,'     2022    '!$D$1:$D$1794,0),MATCH(Z$1,'     2022    '!$A$1:$AC$1,0))</f>
        <v>4.7E-2</v>
      </c>
      <c r="AA144" s="153" t="str">
        <f>INDEX('     2022    '!$A$1:$AC$1563,MATCH($D144,'     2022    '!$D$1:$D$1794,0),MATCH(AA$1,'     2022    '!$A$1:$AC$1,0))</f>
        <v>2806-F3-001980</v>
      </c>
      <c r="AB144" s="153" t="str">
        <f>INDEX('     2022    '!$A$1:$AC$1563,MATCH($D144,'     2022    '!$D$1:$D$1794,0),MATCH(AB$1,'     2022    '!$A$1:$AC$1,0))</f>
        <v>GB/HSE-362478</v>
      </c>
      <c r="AC144" s="153" t="str">
        <f>INDEX('     2022    '!$A$1:$AC$1563,MATCH($D144,'     2022    '!$D$1:$D$1794,0),MATCH(AC$1,'     2022    '!$A$1:$AC$1,0))</f>
        <v>11/30/2030</v>
      </c>
    </row>
    <row r="145" spans="1:29" ht="15.75">
      <c r="A145" s="80">
        <f t="shared" si="4"/>
        <v>142</v>
      </c>
      <c r="B145" s="68" t="str">
        <f>INDEX('     2022    '!B$2:B$1794,MATCH(D145,'     2022    '!D$2:D$1794,0))</f>
        <v/>
      </c>
      <c r="C145" s="204" t="str">
        <f>INDEX('     2022    '!C$2:C$1794,MATCH(D145,'     2022    '!D$2:D$1794,0))</f>
        <v>Cake - 100s Fan</v>
      </c>
      <c r="D145" s="212" t="str">
        <f>INDEX('     2022    '!D:D,MATCH(A145,'     2022    '!AL:AL,0))</f>
        <v>CC1534</v>
      </c>
      <c r="E145" s="213" t="str">
        <f>INDEX('     2022    '!$A$1:$AC$1563,MATCH($D145,'     2022    '!$D$1:$D$1794,0),MATCH(E$1,'     2022    '!$A$1:$AC$1,0))</f>
        <v>100s FAN. Green head gold tail</v>
      </c>
      <c r="F145" s="206" t="str">
        <f>IFERROR(IF(LEFT(INDEX('     2022    '!AD$2:AD$1794,MATCH(D145,'     2022    '!D$2:D$1794,0)),4)="http",HYPERLINK(INDEX('     2022    '!AD$2:AD$1794,MATCH(D145,'     2022    '!D$2:D$1794,0)),"Video"),""),"")</f>
        <v>Video</v>
      </c>
      <c r="G145" s="207">
        <f>INDEX('     2022    '!$A$1:$AC$1563,MATCH($D145,'     2022    '!$D$1:$D$1794,0),MATCH(G$1,'     2022    '!$A$1:$AC$1,0))</f>
        <v>23</v>
      </c>
      <c r="H145" s="150"/>
      <c r="I145" s="152">
        <f>INDEX('     2022    '!$A$1:$AC$1563,MATCH($D145,'     2022    '!$D$1:$D$1794,0),MATCH(I$1,'     2022    '!$A$1:$AC$1,0))</f>
        <v>62.6</v>
      </c>
      <c r="J145" s="150"/>
      <c r="K145" s="151">
        <f t="shared" si="5"/>
        <v>37.29</v>
      </c>
      <c r="L145" s="152">
        <f>INDEX('     2022    '!$A$1:$AC$1563,MATCH($D145,'     2022    '!$D$1:$D$1794,0),MATCH(L$1,'     2022    '!$A$1:$AC$1,0))</f>
        <v>67.867800000000003</v>
      </c>
      <c r="M145" s="152">
        <f>INDEX('     2022    '!$A$1:$AC$1563,MATCH($D145,'     2022    '!$D$1:$D$1794,0),MATCH(M$1,'     2022    '!$A$1:$AC$1,0))</f>
        <v>74.58</v>
      </c>
      <c r="N145" s="153" t="str">
        <f>INDEX('     2022    '!$A$1:$AC$1563,MATCH($D145,'     2022    '!$D$1:$D$1794,0),MATCH(N$1,'     2022    '!$A$1:$AC$1,0))</f>
        <v>20mm</v>
      </c>
      <c r="O145" s="154">
        <f>INDEX('     2022    '!$A$1:$AC$1563,MATCH($D145,'     2022    '!$D$1:$D$1794,0),MATCH(O$1,'     2022    '!$A$1:$AC$1,0))</f>
        <v>2</v>
      </c>
      <c r="P145" s="153">
        <f>INDEX('     2022    '!$A$1:$AC$1563,MATCH($D145,'     2022    '!$D$1:$D$1794,0),MATCH(P$1,'     2022    '!$A$1:$AC$1,0))</f>
        <v>10</v>
      </c>
      <c r="Q145" s="153" t="str">
        <f>INDEX('     2022    '!$A$1:$AC$1563,MATCH($D145,'     2022    '!$D$1:$D$1794,0),MATCH(Q$1,'     2022    '!$A$1:$AC$1,0))</f>
        <v>Yes</v>
      </c>
      <c r="R145" s="155">
        <f>INDEX('     2022    '!$A$1:$AC$1563,MATCH($D145,'     2022    '!$D$1:$D$1794,0),MATCH(R$1,'     2022    '!$A$1:$AC$1,0))</f>
        <v>11</v>
      </c>
      <c r="S145" s="155">
        <f>INDEX('     2022    '!$A$1:$AC$1563,MATCH($D145,'     2022    '!$D$1:$D$1794,0),MATCH(S$1,'     2022    '!$A$1:$AC$1,0))</f>
        <v>2</v>
      </c>
      <c r="T145" s="155">
        <f>INDEX('     2022    '!$A$1:$AC$1563,MATCH($D145,'     2022    '!$D$1:$D$1794,0),MATCH(T$1,'     2022    '!$A$1:$AC$1,0))</f>
        <v>0.3</v>
      </c>
      <c r="U145" s="154" t="str">
        <f>INDEX('     2022    '!$A$1:$AC$1563,MATCH($D145,'     2022    '!$D$1:$D$1794,0),MATCH(U$1,'     2022    '!$A$1:$AC$1,0))</f>
        <v>1.4G</v>
      </c>
      <c r="V145" s="153" t="str">
        <f>INDEX('     2022    '!$A$1:$AC$1563,MATCH($D145,'     2022    '!$D$1:$D$1794,0),MATCH(V$1,'     2022    '!$A$1:$AC$1,0))</f>
        <v>UN0336</v>
      </c>
      <c r="W145" s="153" t="str">
        <f>INDEX('     2022    '!$A$1:$AC$1563,MATCH($D145,'     2022    '!$D$1:$D$1794,0),MATCH(W$1,'     2022    '!$A$1:$AC$1,0))</f>
        <v>F4</v>
      </c>
      <c r="X145" s="151" t="str">
        <f>INDEX('     2022    '!$A$1:$AC$1563,MATCH($D145,'     2022    '!$D$1:$D$1794,0),MATCH(X$1,'     2022    '!$A$1:$AC$1,0))</f>
        <v/>
      </c>
      <c r="Y145" s="151" t="str">
        <f>INDEX('     2022    '!$A$1:$AC$1563,MATCH($D145,'     2022    '!$D$1:$D$1794,0),MATCH(Y$1,'     2022    '!$A$1:$AC$1,0))</f>
        <v/>
      </c>
      <c r="Z145" s="156">
        <f>INDEX('     2022    '!$A$1:$AC$1563,MATCH($D145,'     2022    '!$D$1:$D$1794,0),MATCH(Z$1,'     2022    '!$A$1:$AC$1,0))</f>
        <v>5.049E-2</v>
      </c>
      <c r="AA145" s="153" t="str">
        <f>INDEX('     2022    '!$A$1:$AC$1563,MATCH($D145,'     2022    '!$D$1:$D$1794,0),MATCH(AA$1,'     2022    '!$A$1:$AC$1,0))</f>
        <v>2806-F4-001965</v>
      </c>
      <c r="AB145" s="153" t="str">
        <f>INDEX('     2022    '!$A$1:$AC$1563,MATCH($D145,'     2022    '!$D$1:$D$1794,0),MATCH(AB$1,'     2022    '!$A$1:$AC$1,0))</f>
        <v>GB/HSE-362463</v>
      </c>
      <c r="AC145" s="153" t="str">
        <f>INDEX('     2022    '!$A$1:$AC$1563,MATCH($D145,'     2022    '!$D$1:$D$1794,0),MATCH(AC$1,'     2022    '!$A$1:$AC$1,0))</f>
        <v>11/30/2030</v>
      </c>
    </row>
    <row r="146" spans="1:29" ht="15.75">
      <c r="A146" s="80">
        <f t="shared" si="4"/>
        <v>143</v>
      </c>
      <c r="B146" s="68" t="str">
        <f>INDEX('     2022    '!B$2:B$1794,MATCH(D146,'     2022    '!D$2:D$1794,0))</f>
        <v/>
      </c>
      <c r="C146" s="204" t="str">
        <f>INDEX('     2022    '!C$2:C$1794,MATCH(D146,'     2022    '!D$2:D$1794,0))</f>
        <v>Cake - 100s Fan</v>
      </c>
      <c r="D146" s="212" t="str">
        <f>INDEX('     2022    '!D:D,MATCH(A146,'     2022    '!AL:AL,0))</f>
        <v>CC1522</v>
      </c>
      <c r="E146" s="213" t="str">
        <f>INDEX('     2022    '!$A$1:$AC$1563,MATCH($D146,'     2022    '!$D$1:$D$1794,0),MATCH(E$1,'     2022    '!$A$1:$AC$1,0))</f>
        <v>100s FAN. Green strobe mine w/silver whirling</v>
      </c>
      <c r="F146" s="206" t="str">
        <f>IFERROR(IF(LEFT(INDEX('     2022    '!AD$2:AD$1794,MATCH(D146,'     2022    '!D$2:D$1794,0)),4)="http",HYPERLINK(INDEX('     2022    '!AD$2:AD$1794,MATCH(D146,'     2022    '!D$2:D$1794,0)),"Video"),""),"")</f>
        <v>Video</v>
      </c>
      <c r="G146" s="207">
        <f>INDEX('     2022    '!$A$1:$AC$1563,MATCH($D146,'     2022    '!$D$1:$D$1794,0),MATCH(G$1,'     2022    '!$A$1:$AC$1,0))</f>
        <v>0</v>
      </c>
      <c r="H146" s="150"/>
      <c r="I146" s="152">
        <f>INDEX('     2022    '!$A$1:$AC$1563,MATCH($D146,'     2022    '!$D$1:$D$1794,0),MATCH(I$1,'     2022    '!$A$1:$AC$1,0))</f>
        <v>72.430000000000007</v>
      </c>
      <c r="J146" s="150"/>
      <c r="K146" s="151">
        <f t="shared" si="5"/>
        <v>42.787391716748189</v>
      </c>
      <c r="L146" s="152">
        <f>INDEX('     2022    '!$A$1:$AC$1563,MATCH($D146,'     2022    '!$D$1:$D$1794,0),MATCH(L$1,'     2022    '!$A$1:$AC$1,0))</f>
        <v>77.873052924481712</v>
      </c>
      <c r="M146" s="152">
        <f>INDEX('     2022    '!$A$1:$AC$1563,MATCH($D146,'     2022    '!$D$1:$D$1794,0),MATCH(M$1,'     2022    '!$A$1:$AC$1,0))</f>
        <v>85.574783433496378</v>
      </c>
      <c r="N146" s="153" t="str">
        <f>INDEX('     2022    '!$A$1:$AC$1563,MATCH($D146,'     2022    '!$D$1:$D$1794,0),MATCH(N$1,'     2022    '!$A$1:$AC$1,0))</f>
        <v>20mm</v>
      </c>
      <c r="O146" s="154">
        <f>INDEX('     2022    '!$A$1:$AC$1563,MATCH($D146,'     2022    '!$D$1:$D$1794,0),MATCH(O$1,'     2022    '!$A$1:$AC$1,0))</f>
        <v>2</v>
      </c>
      <c r="P146" s="153">
        <f>INDEX('     2022    '!$A$1:$AC$1563,MATCH($D146,'     2022    '!$D$1:$D$1794,0),MATCH(P$1,'     2022    '!$A$1:$AC$1,0))</f>
        <v>10</v>
      </c>
      <c r="Q146" s="153" t="str">
        <f>INDEX('     2022    '!$A$1:$AC$1563,MATCH($D146,'     2022    '!$D$1:$D$1794,0),MATCH(Q$1,'     2022    '!$A$1:$AC$1,0))</f>
        <v>No</v>
      </c>
      <c r="R146" s="155">
        <f>INDEX('     2022    '!$A$1:$AC$1563,MATCH($D146,'     2022    '!$D$1:$D$1794,0),MATCH(R$1,'     2022    '!$A$1:$AC$1,0))</f>
        <v>13.8</v>
      </c>
      <c r="S146" s="155">
        <f>INDEX('     2022    '!$A$1:$AC$1563,MATCH($D146,'     2022    '!$D$1:$D$1794,0),MATCH(S$1,'     2022    '!$A$1:$AC$1,0))</f>
        <v>1.5</v>
      </c>
      <c r="T146" s="155">
        <f>INDEX('     2022    '!$A$1:$AC$1563,MATCH($D146,'     2022    '!$D$1:$D$1794,0),MATCH(T$1,'     2022    '!$A$1:$AC$1,0))</f>
        <v>0.3</v>
      </c>
      <c r="U146" s="154" t="str">
        <f>INDEX('     2022    '!$A$1:$AC$1563,MATCH($D146,'     2022    '!$D$1:$D$1794,0),MATCH(U$1,'     2022    '!$A$1:$AC$1,0))</f>
        <v>1.4G</v>
      </c>
      <c r="V146" s="153" t="str">
        <f>INDEX('     2022    '!$A$1:$AC$1563,MATCH($D146,'     2022    '!$D$1:$D$1794,0),MATCH(V$1,'     2022    '!$A$1:$AC$1,0))</f>
        <v>UN0336</v>
      </c>
      <c r="W146" s="153" t="str">
        <f>INDEX('     2022    '!$A$1:$AC$1563,MATCH($D146,'     2022    '!$D$1:$D$1794,0),MATCH(W$1,'     2022    '!$A$1:$AC$1,0))</f>
        <v>F4</v>
      </c>
      <c r="X146" s="151" t="str">
        <f>INDEX('     2022    '!$A$1:$AC$1563,MATCH($D146,'     2022    '!$D$1:$D$1794,0),MATCH(X$1,'     2022    '!$A$1:$AC$1,0))</f>
        <v/>
      </c>
      <c r="Y146" s="151" t="str">
        <f>INDEX('     2022    '!$A$1:$AC$1563,MATCH($D146,'     2022    '!$D$1:$D$1794,0),MATCH(Y$1,'     2022    '!$A$1:$AC$1,0))</f>
        <v/>
      </c>
      <c r="Z146" s="156">
        <f>INDEX('     2022    '!$A$1:$AC$1563,MATCH($D146,'     2022    '!$D$1:$D$1794,0),MATCH(Z$1,'     2022    '!$A$1:$AC$1,0))</f>
        <v>4.6800000000000001E-2</v>
      </c>
      <c r="AA146" s="153" t="str">
        <f>INDEX('     2022    '!$A$1:$AC$1563,MATCH($D146,'     2022    '!$D$1:$D$1794,0),MATCH(AA$1,'     2022    '!$A$1:$AC$1,0))</f>
        <v>2806-F4-001967</v>
      </c>
      <c r="AB146" s="153" t="str">
        <f>INDEX('     2022    '!$A$1:$AC$1563,MATCH($D146,'     2022    '!$D$1:$D$1794,0),MATCH(AB$1,'     2022    '!$A$1:$AC$1,0))</f>
        <v>GB/HSE-362452</v>
      </c>
      <c r="AC146" s="153" t="str">
        <f>INDEX('     2022    '!$A$1:$AC$1563,MATCH($D146,'     2022    '!$D$1:$D$1794,0),MATCH(AC$1,'     2022    '!$A$1:$AC$1,0))</f>
        <v>11/30/2030</v>
      </c>
    </row>
    <row r="147" spans="1:29" ht="15.75">
      <c r="A147" s="80">
        <f t="shared" si="4"/>
        <v>144</v>
      </c>
      <c r="B147" s="68" t="str">
        <f>INDEX('     2022    '!B$2:B$1794,MATCH(D147,'     2022    '!D$2:D$1794,0))</f>
        <v/>
      </c>
      <c r="C147" s="204" t="str">
        <f>INDEX('     2022    '!C$2:C$1794,MATCH(D147,'     2022    '!D$2:D$1794,0))</f>
        <v>Cake - 100s Fan</v>
      </c>
      <c r="D147" s="212" t="str">
        <f>INDEX('     2022    '!D:D,MATCH(A147,'     2022    '!AL:AL,0))</f>
        <v>CC0230</v>
      </c>
      <c r="E147" s="213" t="str">
        <f>INDEX('     2022    '!$A$1:$AC$1563,MATCH($D147,'     2022    '!$D$1:$D$1794,0),MATCH(E$1,'     2022    '!$A$1:$AC$1,0))</f>
        <v>100s FAN. Colour Tail Colour Leaves</v>
      </c>
      <c r="F147" s="206" t="str">
        <f>IFERROR(IF(LEFT(INDEX('     2022    '!AD$2:AD$1794,MATCH(D147,'     2022    '!D$2:D$1794,0)),4)="http",HYPERLINK(INDEX('     2022    '!AD$2:AD$1794,MATCH(D147,'     2022    '!D$2:D$1794,0)),"Video"),""),"")</f>
        <v>Video</v>
      </c>
      <c r="G147" s="207">
        <f>INDEX('     2022    '!$A$1:$AC$1563,MATCH($D147,'     2022    '!$D$1:$D$1794,0),MATCH(G$1,'     2022    '!$A$1:$AC$1,0))</f>
        <v>0</v>
      </c>
      <c r="H147" s="150"/>
      <c r="I147" s="152">
        <f>INDEX('     2022    '!$A$1:$AC$1563,MATCH($D147,'     2022    '!$D$1:$D$1794,0),MATCH(I$1,'     2022    '!$A$1:$AC$1,0))</f>
        <v>64.81</v>
      </c>
      <c r="J147" s="150"/>
      <c r="K147" s="151">
        <f t="shared" si="5"/>
        <v>75.779478833505863</v>
      </c>
      <c r="L147" s="152">
        <f>INDEX('     2022    '!$A$1:$AC$1563,MATCH($D147,'     2022    '!$D$1:$D$1794,0),MATCH(L$1,'     2022    '!$A$1:$AC$1,0))</f>
        <v>68.959325738490335</v>
      </c>
      <c r="M147" s="152">
        <f>INDEX('     2022    '!$A$1:$AC$1563,MATCH($D147,'     2022    '!$D$1:$D$1794,0),MATCH(M$1,'     2022    '!$A$1:$AC$1,0))</f>
        <v>75.779478833505863</v>
      </c>
      <c r="N147" s="153" t="str">
        <f>INDEX('     2022    '!$A$1:$AC$1563,MATCH($D147,'     2022    '!$D$1:$D$1794,0),MATCH(N$1,'     2022    '!$A$1:$AC$1,0))</f>
        <v>30mm</v>
      </c>
      <c r="O147" s="154">
        <f>INDEX('     2022    '!$A$1:$AC$1563,MATCH($D147,'     2022    '!$D$1:$D$1794,0),MATCH(O$1,'     2022    '!$A$1:$AC$1,0))</f>
        <v>1</v>
      </c>
      <c r="P147" s="153">
        <f>INDEX('     2022    '!$A$1:$AC$1563,MATCH($D147,'     2022    '!$D$1:$D$1794,0),MATCH(P$1,'     2022    '!$A$1:$AC$1,0))</f>
        <v>30</v>
      </c>
      <c r="Q147" s="153" t="str">
        <f>INDEX('     2022    '!$A$1:$AC$1563,MATCH($D147,'     2022    '!$D$1:$D$1794,0),MATCH(Q$1,'     2022    '!$A$1:$AC$1,0))</f>
        <v>Yes</v>
      </c>
      <c r="R147" s="155">
        <f>INDEX('     2022    '!$A$1:$AC$1563,MATCH($D147,'     2022    '!$D$1:$D$1794,0),MATCH(R$1,'     2022    '!$A$1:$AC$1,0))</f>
        <v>16</v>
      </c>
      <c r="S147" s="155">
        <f>INDEX('     2022    '!$A$1:$AC$1563,MATCH($D147,'     2022    '!$D$1:$D$1794,0),MATCH(S$1,'     2022    '!$A$1:$AC$1,0))</f>
        <v>2.2000000000000002</v>
      </c>
      <c r="T147" s="155">
        <f>INDEX('     2022    '!$A$1:$AC$1563,MATCH($D147,'     2022    '!$D$1:$D$1794,0),MATCH(T$1,'     2022    '!$A$1:$AC$1,0))</f>
        <v>0.3</v>
      </c>
      <c r="U147" s="154" t="str">
        <f>INDEX('     2022    '!$A$1:$AC$1563,MATCH($D147,'     2022    '!$D$1:$D$1794,0),MATCH(U$1,'     2022    '!$A$1:$AC$1,0))</f>
        <v>1.4G</v>
      </c>
      <c r="V147" s="153" t="str">
        <f>INDEX('     2022    '!$A$1:$AC$1563,MATCH($D147,'     2022    '!$D$1:$D$1794,0),MATCH(V$1,'     2022    '!$A$1:$AC$1,0))</f>
        <v>UN0336</v>
      </c>
      <c r="W147" s="153" t="str">
        <f>INDEX('     2022    '!$A$1:$AC$1563,MATCH($D147,'     2022    '!$D$1:$D$1794,0),MATCH(W$1,'     2022    '!$A$1:$AC$1,0))</f>
        <v>F4</v>
      </c>
      <c r="X147" s="151" t="str">
        <f>INDEX('     2022    '!$A$1:$AC$1563,MATCH($D147,'     2022    '!$D$1:$D$1794,0),MATCH(X$1,'     2022    '!$A$1:$AC$1,0))</f>
        <v/>
      </c>
      <c r="Y147" s="151" t="str">
        <f>INDEX('     2022    '!$A$1:$AC$1563,MATCH($D147,'     2022    '!$D$1:$D$1794,0),MATCH(Y$1,'     2022    '!$A$1:$AC$1,0))</f>
        <v/>
      </c>
      <c r="Z147" s="156">
        <f>INDEX('     2022    '!$A$1:$AC$1563,MATCH($D147,'     2022    '!$D$1:$D$1794,0),MATCH(Z$1,'     2022    '!$A$1:$AC$1,0))</f>
        <v>5.5100000000000003E-2</v>
      </c>
      <c r="AA147" s="153" t="str">
        <f>INDEX('     2022    '!$A$1:$AC$1563,MATCH($D147,'     2022    '!$D$1:$D$1794,0),MATCH(AA$1,'     2022    '!$A$1:$AC$1,0))</f>
        <v>1008-F4-69249672</v>
      </c>
      <c r="AB147" s="153" t="str">
        <f>INDEX('     2022    '!$A$1:$AC$1563,MATCH($D147,'     2022    '!$D$1:$D$1794,0),MATCH(AB$1,'     2022    '!$A$1:$AC$1,0))</f>
        <v>GB/HSE-321008</v>
      </c>
      <c r="AC147" s="153" t="str">
        <f>INDEX('     2022    '!$A$1:$AC$1563,MATCH($D147,'     2022    '!$D$1:$D$1794,0),MATCH(AC$1,'     2022    '!$A$1:$AC$1,0))</f>
        <v>10/4/2030</v>
      </c>
    </row>
    <row r="148" spans="1:29" ht="15.75">
      <c r="A148" s="80">
        <f t="shared" si="4"/>
        <v>145</v>
      </c>
      <c r="B148" s="68" t="str">
        <f>INDEX('     2022    '!B$2:B$1794,MATCH(D148,'     2022    '!D$2:D$1794,0))</f>
        <v/>
      </c>
      <c r="C148" s="204" t="str">
        <f>INDEX('     2022    '!C$2:C$1794,MATCH(D148,'     2022    '!D$2:D$1794,0))</f>
        <v>Cake - 100s Fan</v>
      </c>
      <c r="D148" s="212" t="str">
        <f>INDEX('     2022    '!D:D,MATCH(A148,'     2022    '!AL:AL,0))</f>
        <v>CC0416</v>
      </c>
      <c r="E148" s="213" t="str">
        <f>INDEX('     2022    '!$A$1:$AC$1563,MATCH($D148,'     2022    '!$D$1:$D$1794,0),MATCH(E$1,'     2022    '!$A$1:$AC$1,0))</f>
        <v>100s FAN. Strobe mine to colour strobe</v>
      </c>
      <c r="F148" s="206" t="str">
        <f>IFERROR(IF(LEFT(INDEX('     2022    '!AD$2:AD$1794,MATCH(D148,'     2022    '!D$2:D$1794,0)),4)="http",HYPERLINK(INDEX('     2022    '!AD$2:AD$1794,MATCH(D148,'     2022    '!D$2:D$1794,0)),"Video"),""),"")</f>
        <v>Video</v>
      </c>
      <c r="G148" s="207">
        <f>INDEX('     2022    '!$A$1:$AC$1563,MATCH($D148,'     2022    '!$D$1:$D$1794,0),MATCH(G$1,'     2022    '!$A$1:$AC$1,0))</f>
        <v>0</v>
      </c>
      <c r="H148" s="150"/>
      <c r="I148" s="152">
        <f>INDEX('     2022    '!$A$1:$AC$1563,MATCH($D148,'     2022    '!$D$1:$D$1794,0),MATCH(I$1,'     2022    '!$A$1:$AC$1,0))</f>
        <v>66.3</v>
      </c>
      <c r="J148" s="150"/>
      <c r="K148" s="151">
        <f t="shared" si="5"/>
        <v>77.053432968315022</v>
      </c>
      <c r="L148" s="152">
        <f>INDEX('     2022    '!$A$1:$AC$1563,MATCH($D148,'     2022    '!$D$1:$D$1794,0),MATCH(L$1,'     2022    '!$A$1:$AC$1,0))</f>
        <v>70.118624001166665</v>
      </c>
      <c r="M148" s="152">
        <f>INDEX('     2022    '!$A$1:$AC$1563,MATCH($D148,'     2022    '!$D$1:$D$1794,0),MATCH(M$1,'     2022    '!$A$1:$AC$1,0))</f>
        <v>77.053432968315022</v>
      </c>
      <c r="N148" s="153" t="str">
        <f>INDEX('     2022    '!$A$1:$AC$1563,MATCH($D148,'     2022    '!$D$1:$D$1794,0),MATCH(N$1,'     2022    '!$A$1:$AC$1,0))</f>
        <v>30mm</v>
      </c>
      <c r="O148" s="154">
        <f>INDEX('     2022    '!$A$1:$AC$1563,MATCH($D148,'     2022    '!$D$1:$D$1794,0),MATCH(O$1,'     2022    '!$A$1:$AC$1,0))</f>
        <v>1</v>
      </c>
      <c r="P148" s="153">
        <f>INDEX('     2022    '!$A$1:$AC$1563,MATCH($D148,'     2022    '!$D$1:$D$1794,0),MATCH(P$1,'     2022    '!$A$1:$AC$1,0))</f>
        <v>30</v>
      </c>
      <c r="Q148" s="153" t="str">
        <f>INDEX('     2022    '!$A$1:$AC$1563,MATCH($D148,'     2022    '!$D$1:$D$1794,0),MATCH(Q$1,'     2022    '!$A$1:$AC$1,0))</f>
        <v>No</v>
      </c>
      <c r="R148" s="155">
        <f>INDEX('     2022    '!$A$1:$AC$1563,MATCH($D148,'     2022    '!$D$1:$D$1794,0),MATCH(R$1,'     2022    '!$A$1:$AC$1,0))</f>
        <v>17</v>
      </c>
      <c r="S148" s="155">
        <f>INDEX('     2022    '!$A$1:$AC$1563,MATCH($D148,'     2022    '!$D$1:$D$1794,0),MATCH(S$1,'     2022    '!$A$1:$AC$1,0))</f>
        <v>2.2000000000000002</v>
      </c>
      <c r="T148" s="155">
        <f>INDEX('     2022    '!$A$1:$AC$1563,MATCH($D148,'     2022    '!$D$1:$D$1794,0),MATCH(T$1,'     2022    '!$A$1:$AC$1,0))</f>
        <v>0.3</v>
      </c>
      <c r="U148" s="154" t="str">
        <f>INDEX('     2022    '!$A$1:$AC$1563,MATCH($D148,'     2022    '!$D$1:$D$1794,0),MATCH(U$1,'     2022    '!$A$1:$AC$1,0))</f>
        <v>1.4G</v>
      </c>
      <c r="V148" s="153" t="str">
        <f>INDEX('     2022    '!$A$1:$AC$1563,MATCH($D148,'     2022    '!$D$1:$D$1794,0),MATCH(V$1,'     2022    '!$A$1:$AC$1,0))</f>
        <v>UN0336</v>
      </c>
      <c r="W148" s="153" t="str">
        <f>INDEX('     2022    '!$A$1:$AC$1563,MATCH($D148,'     2022    '!$D$1:$D$1794,0),MATCH(W$1,'     2022    '!$A$1:$AC$1,0))</f>
        <v>F4</v>
      </c>
      <c r="X148" s="151" t="str">
        <f>INDEX('     2022    '!$A$1:$AC$1563,MATCH($D148,'     2022    '!$D$1:$D$1794,0),MATCH(X$1,'     2022    '!$A$1:$AC$1,0))</f>
        <v/>
      </c>
      <c r="Y148" s="151" t="str">
        <f>INDEX('     2022    '!$A$1:$AC$1563,MATCH($D148,'     2022    '!$D$1:$D$1794,0),MATCH(Y$1,'     2022    '!$A$1:$AC$1,0))</f>
        <v/>
      </c>
      <c r="Z148" s="156">
        <f>INDEX('     2022    '!$A$1:$AC$1563,MATCH($D148,'     2022    '!$D$1:$D$1794,0),MATCH(Z$1,'     2022    '!$A$1:$AC$1,0))</f>
        <v>5.5399999999999998E-2</v>
      </c>
      <c r="AA148" s="153" t="str">
        <f>INDEX('     2022    '!$A$1:$AC$1563,MATCH($D148,'     2022    '!$D$1:$D$1794,0),MATCH(AA$1,'     2022    '!$A$1:$AC$1,0))</f>
        <v>1008-F4-69249674</v>
      </c>
      <c r="AB148" s="153" t="str">
        <f>INDEX('     2022    '!$A$1:$AC$1563,MATCH($D148,'     2022    '!$D$1:$D$1794,0),MATCH(AB$1,'     2022    '!$A$1:$AC$1,0))</f>
        <v>GB/HSE-338616</v>
      </c>
      <c r="AC148" s="153" t="str">
        <f>INDEX('     2022    '!$A$1:$AC$1563,MATCH($D148,'     2022    '!$D$1:$D$1794,0),MATCH(AC$1,'     2022    '!$A$1:$AC$1,0))</f>
        <v>5/18/2027</v>
      </c>
    </row>
    <row r="149" spans="1:29" ht="15.75">
      <c r="A149" s="80">
        <f t="shared" si="4"/>
        <v>146</v>
      </c>
      <c r="B149" s="68" t="str">
        <f>INDEX('     2022    '!B$2:B$1794,MATCH(D149,'     2022    '!D$2:D$1794,0))</f>
        <v/>
      </c>
      <c r="C149" s="204" t="str">
        <f>INDEX('     2022    '!C$2:C$1794,MATCH(D149,'     2022    '!D$2:D$1794,0))</f>
        <v>Cake - 100s Fan</v>
      </c>
      <c r="D149" s="212" t="str">
        <f>INDEX('     2022    '!D:D,MATCH(A149,'     2022    '!AL:AL,0))</f>
        <v>CC0172</v>
      </c>
      <c r="E149" s="213" t="str">
        <f>INDEX('     2022    '!$A$1:$AC$1563,MATCH($D149,'     2022    '!$D$1:$D$1794,0),MATCH(E$1,'     2022    '!$A$1:$AC$1,0))</f>
        <v>100s FAN. Silver Blink Waterfall</v>
      </c>
      <c r="F149" s="206" t="str">
        <f>IFERROR(IF(LEFT(INDEX('     2022    '!AD$2:AD$1794,MATCH(D149,'     2022    '!D$2:D$1794,0)),4)="http",HYPERLINK(INDEX('     2022    '!AD$2:AD$1794,MATCH(D149,'     2022    '!D$2:D$1794,0)),"Video"),""),"")</f>
        <v>Video</v>
      </c>
      <c r="G149" s="207">
        <f>INDEX('     2022    '!$A$1:$AC$1563,MATCH($D149,'     2022    '!$D$1:$D$1794,0),MATCH(G$1,'     2022    '!$A$1:$AC$1,0))</f>
        <v>23</v>
      </c>
      <c r="H149" s="150"/>
      <c r="I149" s="152">
        <f>INDEX('     2022    '!$A$1:$AC$1563,MATCH($D149,'     2022    '!$D$1:$D$1794,0),MATCH(I$1,'     2022    '!$A$1:$AC$1,0))</f>
        <v>66.36</v>
      </c>
      <c r="J149" s="150"/>
      <c r="K149" s="151">
        <f t="shared" si="5"/>
        <v>74.125487576929729</v>
      </c>
      <c r="L149" s="152">
        <f>INDEX('     2022    '!$A$1:$AC$1563,MATCH($D149,'     2022    '!$D$1:$D$1794,0),MATCH(L$1,'     2022    '!$A$1:$AC$1,0))</f>
        <v>67.454193695006055</v>
      </c>
      <c r="M149" s="152">
        <f>INDEX('     2022    '!$A$1:$AC$1563,MATCH($D149,'     2022    '!$D$1:$D$1794,0),MATCH(M$1,'     2022    '!$A$1:$AC$1,0))</f>
        <v>74.125487576929729</v>
      </c>
      <c r="N149" s="153" t="str">
        <f>INDEX('     2022    '!$A$1:$AC$1563,MATCH($D149,'     2022    '!$D$1:$D$1794,0),MATCH(N$1,'     2022    '!$A$1:$AC$1,0))</f>
        <v>30mm</v>
      </c>
      <c r="O149" s="154">
        <f>INDEX('     2022    '!$A$1:$AC$1563,MATCH($D149,'     2022    '!$D$1:$D$1794,0),MATCH(O$1,'     2022    '!$A$1:$AC$1,0))</f>
        <v>1</v>
      </c>
      <c r="P149" s="153">
        <f>INDEX('     2022    '!$A$1:$AC$1563,MATCH($D149,'     2022    '!$D$1:$D$1794,0),MATCH(P$1,'     2022    '!$A$1:$AC$1,0))</f>
        <v>31</v>
      </c>
      <c r="Q149" s="153" t="str">
        <f>INDEX('     2022    '!$A$1:$AC$1563,MATCH($D149,'     2022    '!$D$1:$D$1794,0),MATCH(Q$1,'     2022    '!$A$1:$AC$1,0))</f>
        <v>Yes</v>
      </c>
      <c r="R149" s="155">
        <f>INDEX('     2022    '!$A$1:$AC$1563,MATCH($D149,'     2022    '!$D$1:$D$1794,0),MATCH(R$1,'     2022    '!$A$1:$AC$1,0))</f>
        <v>16</v>
      </c>
      <c r="S149" s="155">
        <f>INDEX('     2022    '!$A$1:$AC$1563,MATCH($D149,'     2022    '!$D$1:$D$1794,0),MATCH(S$1,'     2022    '!$A$1:$AC$1,0))</f>
        <v>2.2000000000000002</v>
      </c>
      <c r="T149" s="155">
        <f>INDEX('     2022    '!$A$1:$AC$1563,MATCH($D149,'     2022    '!$D$1:$D$1794,0),MATCH(T$1,'     2022    '!$A$1:$AC$1,0))</f>
        <v>0.3</v>
      </c>
      <c r="U149" s="154" t="str">
        <f>INDEX('     2022    '!$A$1:$AC$1563,MATCH($D149,'     2022    '!$D$1:$D$1794,0),MATCH(U$1,'     2022    '!$A$1:$AC$1,0))</f>
        <v>1.4G</v>
      </c>
      <c r="V149" s="153" t="str">
        <f>INDEX('     2022    '!$A$1:$AC$1563,MATCH($D149,'     2022    '!$D$1:$D$1794,0),MATCH(V$1,'     2022    '!$A$1:$AC$1,0))</f>
        <v>UN0336</v>
      </c>
      <c r="W149" s="153" t="str">
        <f>INDEX('     2022    '!$A$1:$AC$1563,MATCH($D149,'     2022    '!$D$1:$D$1794,0),MATCH(W$1,'     2022    '!$A$1:$AC$1,0))</f>
        <v>F4</v>
      </c>
      <c r="X149" s="151" t="str">
        <f>INDEX('     2022    '!$A$1:$AC$1563,MATCH($D149,'     2022    '!$D$1:$D$1794,0),MATCH(X$1,'     2022    '!$A$1:$AC$1,0))</f>
        <v/>
      </c>
      <c r="Y149" s="151" t="str">
        <f>INDEX('     2022    '!$A$1:$AC$1563,MATCH($D149,'     2022    '!$D$1:$D$1794,0),MATCH(Y$1,'     2022    '!$A$1:$AC$1,0))</f>
        <v/>
      </c>
      <c r="Z149" s="156">
        <f>INDEX('     2022    '!$A$1:$AC$1563,MATCH($D149,'     2022    '!$D$1:$D$1794,0),MATCH(Z$1,'     2022    '!$A$1:$AC$1,0))</f>
        <v>5.5399999999999998E-2</v>
      </c>
      <c r="AA149" s="153" t="str">
        <f>INDEX('     2022    '!$A$1:$AC$1563,MATCH($D149,'     2022    '!$D$1:$D$1794,0),MATCH(AA$1,'     2022    '!$A$1:$AC$1,0))</f>
        <v>1008-F4-69249672</v>
      </c>
      <c r="AB149" s="153" t="str">
        <f>INDEX('     2022    '!$A$1:$AC$1563,MATCH($D149,'     2022    '!$D$1:$D$1794,0),MATCH(AB$1,'     2022    '!$A$1:$AC$1,0))</f>
        <v>GB/HSE-261605</v>
      </c>
      <c r="AC149" s="153" t="str">
        <f>INDEX('     2022    '!$A$1:$AC$1563,MATCH($D149,'     2022    '!$D$1:$D$1794,0),MATCH(AC$1,'     2022    '!$A$1:$AC$1,0))</f>
        <v>4/30/2027</v>
      </c>
    </row>
    <row r="150" spans="1:29" ht="15.75">
      <c r="A150" s="80">
        <f t="shared" si="4"/>
        <v>147</v>
      </c>
      <c r="B150" s="68" t="str">
        <f>INDEX('     2022    '!B$2:B$1794,MATCH(D150,'     2022    '!D$2:D$1794,0))</f>
        <v/>
      </c>
      <c r="C150" s="204" t="str">
        <f>INDEX('     2022    '!C$2:C$1794,MATCH(D150,'     2022    '!D$2:D$1794,0))</f>
        <v>Cake - 100s Fan</v>
      </c>
      <c r="D150" s="212" t="str">
        <f>INDEX('     2022    '!D:D,MATCH(A150,'     2022    '!AL:AL,0))</f>
        <v>CC0483</v>
      </c>
      <c r="E150" s="213" t="str">
        <f>INDEX('     2022    '!$A$1:$AC$1563,MATCH($D150,'     2022    '!$D$1:$D$1794,0),MATCH(E$1,'     2022    '!$A$1:$AC$1,0))</f>
        <v>100s FAN. Silver strobe snow</v>
      </c>
      <c r="F150" s="206" t="str">
        <f>IFERROR(IF(LEFT(INDEX('     2022    '!AD$2:AD$1794,MATCH(D150,'     2022    '!D$2:D$1794,0)),4)="http",HYPERLINK(INDEX('     2022    '!AD$2:AD$1794,MATCH(D150,'     2022    '!D$2:D$1794,0)),"Video"),""),"")</f>
        <v>Video</v>
      </c>
      <c r="G150" s="207">
        <f>INDEX('     2022    '!$A$1:$AC$1563,MATCH($D150,'     2022    '!$D$1:$D$1794,0),MATCH(G$1,'     2022    '!$A$1:$AC$1,0))</f>
        <v>0</v>
      </c>
      <c r="H150" s="150"/>
      <c r="I150" s="152">
        <f>INDEX('     2022    '!$A$1:$AC$1563,MATCH($D150,'     2022    '!$D$1:$D$1794,0),MATCH(I$1,'     2022    '!$A$1:$AC$1,0))</f>
        <v>67.88</v>
      </c>
      <c r="J150" s="150"/>
      <c r="K150" s="151">
        <f t="shared" si="5"/>
        <v>78.196842051998786</v>
      </c>
      <c r="L150" s="152">
        <f>INDEX('     2022    '!$A$1:$AC$1563,MATCH($D150,'     2022    '!$D$1:$D$1794,0),MATCH(L$1,'     2022    '!$A$1:$AC$1,0))</f>
        <v>71.159126267318896</v>
      </c>
      <c r="M150" s="152">
        <f>INDEX('     2022    '!$A$1:$AC$1563,MATCH($D150,'     2022    '!$D$1:$D$1794,0),MATCH(M$1,'     2022    '!$A$1:$AC$1,0))</f>
        <v>78.196842051998786</v>
      </c>
      <c r="N150" s="153" t="str">
        <f>INDEX('     2022    '!$A$1:$AC$1563,MATCH($D150,'     2022    '!$D$1:$D$1794,0),MATCH(N$1,'     2022    '!$A$1:$AC$1,0))</f>
        <v>30mm</v>
      </c>
      <c r="O150" s="154">
        <f>INDEX('     2022    '!$A$1:$AC$1563,MATCH($D150,'     2022    '!$D$1:$D$1794,0),MATCH(O$1,'     2022    '!$A$1:$AC$1,0))</f>
        <v>1</v>
      </c>
      <c r="P150" s="153">
        <f>INDEX('     2022    '!$A$1:$AC$1563,MATCH($D150,'     2022    '!$D$1:$D$1794,0),MATCH(P$1,'     2022    '!$A$1:$AC$1,0))</f>
        <v>8</v>
      </c>
      <c r="Q150" s="153" t="str">
        <f>INDEX('     2022    '!$A$1:$AC$1563,MATCH($D150,'     2022    '!$D$1:$D$1794,0),MATCH(Q$1,'     2022    '!$A$1:$AC$1,0))</f>
        <v>No</v>
      </c>
      <c r="R150" s="155">
        <f>INDEX('     2022    '!$A$1:$AC$1563,MATCH($D150,'     2022    '!$D$1:$D$1794,0),MATCH(R$1,'     2022    '!$A$1:$AC$1,0))</f>
        <v>15</v>
      </c>
      <c r="S150" s="155">
        <f>INDEX('     2022    '!$A$1:$AC$1563,MATCH($D150,'     2022    '!$D$1:$D$1794,0),MATCH(S$1,'     2022    '!$A$1:$AC$1,0))</f>
        <v>2.4</v>
      </c>
      <c r="T150" s="155">
        <f>INDEX('     2022    '!$A$1:$AC$1563,MATCH($D150,'     2022    '!$D$1:$D$1794,0),MATCH(T$1,'     2022    '!$A$1:$AC$1,0))</f>
        <v>0.3</v>
      </c>
      <c r="U150" s="154" t="str">
        <f>INDEX('     2022    '!$A$1:$AC$1563,MATCH($D150,'     2022    '!$D$1:$D$1794,0),MATCH(U$1,'     2022    '!$A$1:$AC$1,0))</f>
        <v>1.4G</v>
      </c>
      <c r="V150" s="153" t="str">
        <f>INDEX('     2022    '!$A$1:$AC$1563,MATCH($D150,'     2022    '!$D$1:$D$1794,0),MATCH(V$1,'     2022    '!$A$1:$AC$1,0))</f>
        <v>UN0336</v>
      </c>
      <c r="W150" s="153" t="str">
        <f>INDEX('     2022    '!$A$1:$AC$1563,MATCH($D150,'     2022    '!$D$1:$D$1794,0),MATCH(W$1,'     2022    '!$A$1:$AC$1,0))</f>
        <v>F4</v>
      </c>
      <c r="X150" s="151" t="str">
        <f>INDEX('     2022    '!$A$1:$AC$1563,MATCH($D150,'     2022    '!$D$1:$D$1794,0),MATCH(X$1,'     2022    '!$A$1:$AC$1,0))</f>
        <v/>
      </c>
      <c r="Y150" s="151" t="str">
        <f>INDEX('     2022    '!$A$1:$AC$1563,MATCH($D150,'     2022    '!$D$1:$D$1794,0),MATCH(Y$1,'     2022    '!$A$1:$AC$1,0))</f>
        <v/>
      </c>
      <c r="Z150" s="156">
        <f>INDEX('     2022    '!$A$1:$AC$1563,MATCH($D150,'     2022    '!$D$1:$D$1794,0),MATCH(Z$1,'     2022    '!$A$1:$AC$1,0))</f>
        <v>5.21E-2</v>
      </c>
      <c r="AA150" s="153" t="str">
        <f>INDEX('     2022    '!$A$1:$AC$1563,MATCH($D150,'     2022    '!$D$1:$D$1794,0),MATCH(AA$1,'     2022    '!$A$1:$AC$1,0))</f>
        <v>1008-F4-69249672</v>
      </c>
      <c r="AB150" s="153" t="str">
        <f>INDEX('     2022    '!$A$1:$AC$1563,MATCH($D150,'     2022    '!$D$1:$D$1794,0),MATCH(AB$1,'     2022    '!$A$1:$AC$1,0))</f>
        <v>GB/HSE-345258</v>
      </c>
      <c r="AC150" s="153" t="str">
        <f>INDEX('     2022    '!$A$1:$AC$1563,MATCH($D150,'     2022    '!$D$1:$D$1794,0),MATCH(AC$1,'     2022    '!$A$1:$AC$1,0))</f>
        <v>10/9/2028</v>
      </c>
    </row>
    <row r="151" spans="1:29" ht="15.75">
      <c r="A151" s="80">
        <f t="shared" si="4"/>
        <v>148</v>
      </c>
      <c r="B151" s="68" t="str">
        <f>INDEX('     2022    '!B$2:B$1794,MATCH(D151,'     2022    '!D$2:D$1794,0))</f>
        <v/>
      </c>
      <c r="C151" s="204" t="str">
        <f>INDEX('     2022    '!C$2:C$1794,MATCH(D151,'     2022    '!D$2:D$1794,0))</f>
        <v>Cake - 100s Fan</v>
      </c>
      <c r="D151" s="212" t="str">
        <f>INDEX('     2022    '!D:D,MATCH(A151,'     2022    '!AL:AL,0))</f>
        <v>CC0474</v>
      </c>
      <c r="E151" s="213" t="str">
        <f>INDEX('     2022    '!$A$1:$AC$1563,MATCH($D151,'     2022    '!$D$1:$D$1794,0),MATCH(E$1,'     2022    '!$A$1:$AC$1,0))</f>
        <v>100s FAN. Orange, lemon, violet, blue crossette</v>
      </c>
      <c r="F151" s="206" t="str">
        <f>IFERROR(IF(LEFT(INDEX('     2022    '!AD$2:AD$1794,MATCH(D151,'     2022    '!D$2:D$1794,0)),4)="http",HYPERLINK(INDEX('     2022    '!AD$2:AD$1794,MATCH(D151,'     2022    '!D$2:D$1794,0)),"Video"),""),"")</f>
        <v>Video</v>
      </c>
      <c r="G151" s="207">
        <f>INDEX('     2022    '!$A$1:$AC$1563,MATCH($D151,'     2022    '!$D$1:$D$1794,0),MATCH(G$1,'     2022    '!$A$1:$AC$1,0))</f>
        <v>37</v>
      </c>
      <c r="H151" s="150"/>
      <c r="I151" s="152">
        <f>INDEX('     2022    '!$A$1:$AC$1563,MATCH($D151,'     2022    '!$D$1:$D$1794,0),MATCH(I$1,'     2022    '!$A$1:$AC$1,0))</f>
        <v>70.2</v>
      </c>
      <c r="J151" s="150"/>
      <c r="K151" s="151">
        <f t="shared" si="5"/>
        <v>83.64</v>
      </c>
      <c r="L151" s="152">
        <f>INDEX('     2022    '!$A$1:$AC$1563,MATCH($D151,'     2022    '!$D$1:$D$1794,0),MATCH(L$1,'     2022    '!$A$1:$AC$1,0))</f>
        <v>76.112400000000008</v>
      </c>
      <c r="M151" s="152">
        <f>INDEX('     2022    '!$A$1:$AC$1563,MATCH($D151,'     2022    '!$D$1:$D$1794,0),MATCH(M$1,'     2022    '!$A$1:$AC$1,0))</f>
        <v>83.64</v>
      </c>
      <c r="N151" s="153" t="str">
        <f>INDEX('     2022    '!$A$1:$AC$1563,MATCH($D151,'     2022    '!$D$1:$D$1794,0),MATCH(N$1,'     2022    '!$A$1:$AC$1,0))</f>
        <v>30mm</v>
      </c>
      <c r="O151" s="154">
        <f>INDEX('     2022    '!$A$1:$AC$1563,MATCH($D151,'     2022    '!$D$1:$D$1794,0),MATCH(O$1,'     2022    '!$A$1:$AC$1,0))</f>
        <v>1</v>
      </c>
      <c r="P151" s="153">
        <f>INDEX('     2022    '!$A$1:$AC$1563,MATCH($D151,'     2022    '!$D$1:$D$1794,0),MATCH(P$1,'     2022    '!$A$1:$AC$1,0))</f>
        <v>36</v>
      </c>
      <c r="Q151" s="153" t="str">
        <f>INDEX('     2022    '!$A$1:$AC$1563,MATCH($D151,'     2022    '!$D$1:$D$1794,0),MATCH(Q$1,'     2022    '!$A$1:$AC$1,0))</f>
        <v>Yes</v>
      </c>
      <c r="R151" s="155">
        <f>INDEX('     2022    '!$A$1:$AC$1563,MATCH($D151,'     2022    '!$D$1:$D$1794,0),MATCH(R$1,'     2022    '!$A$1:$AC$1,0))</f>
        <v>16</v>
      </c>
      <c r="S151" s="155">
        <f>INDEX('     2022    '!$A$1:$AC$1563,MATCH($D151,'     2022    '!$D$1:$D$1794,0),MATCH(S$1,'     2022    '!$A$1:$AC$1,0))</f>
        <v>2.2000000000000002</v>
      </c>
      <c r="T151" s="155">
        <f>INDEX('     2022    '!$A$1:$AC$1563,MATCH($D151,'     2022    '!$D$1:$D$1794,0),MATCH(T$1,'     2022    '!$A$1:$AC$1,0))</f>
        <v>0.3</v>
      </c>
      <c r="U151" s="154" t="str">
        <f>INDEX('     2022    '!$A$1:$AC$1563,MATCH($D151,'     2022    '!$D$1:$D$1794,0),MATCH(U$1,'     2022    '!$A$1:$AC$1,0))</f>
        <v>1.4G</v>
      </c>
      <c r="V151" s="153" t="str">
        <f>INDEX('     2022    '!$A$1:$AC$1563,MATCH($D151,'     2022    '!$D$1:$D$1794,0),MATCH(V$1,'     2022    '!$A$1:$AC$1,0))</f>
        <v>UN0336</v>
      </c>
      <c r="W151" s="153" t="str">
        <f>INDEX('     2022    '!$A$1:$AC$1563,MATCH($D151,'     2022    '!$D$1:$D$1794,0),MATCH(W$1,'     2022    '!$A$1:$AC$1,0))</f>
        <v>F4</v>
      </c>
      <c r="X151" s="151" t="str">
        <f>INDEX('     2022    '!$A$1:$AC$1563,MATCH($D151,'     2022    '!$D$1:$D$1794,0),MATCH(X$1,'     2022    '!$A$1:$AC$1,0))</f>
        <v/>
      </c>
      <c r="Y151" s="151" t="str">
        <f>INDEX('     2022    '!$A$1:$AC$1563,MATCH($D151,'     2022    '!$D$1:$D$1794,0),MATCH(Y$1,'     2022    '!$A$1:$AC$1,0))</f>
        <v/>
      </c>
      <c r="Z151" s="156">
        <f>INDEX('     2022    '!$A$1:$AC$1563,MATCH($D151,'     2022    '!$D$1:$D$1794,0),MATCH(Z$1,'     2022    '!$A$1:$AC$1,0))</f>
        <v>5.5399999999999998E-2</v>
      </c>
      <c r="AA151" s="153" t="str">
        <f>INDEX('     2022    '!$A$1:$AC$1563,MATCH($D151,'     2022    '!$D$1:$D$1794,0),MATCH(AA$1,'     2022    '!$A$1:$AC$1,0))</f>
        <v>1008-F4-69249674</v>
      </c>
      <c r="AB151" s="153" t="str">
        <f>INDEX('     2022    '!$A$1:$AC$1563,MATCH($D151,'     2022    '!$D$1:$D$1794,0),MATCH(AB$1,'     2022    '!$A$1:$AC$1,0))</f>
        <v>GB/HSE-345132</v>
      </c>
      <c r="AC151" s="153" t="str">
        <f>INDEX('     2022    '!$A$1:$AC$1563,MATCH($D151,'     2022    '!$D$1:$D$1794,0),MATCH(AC$1,'     2022    '!$A$1:$AC$1,0))</f>
        <v>10/9/2028</v>
      </c>
    </row>
    <row r="152" spans="1:29" ht="15.75">
      <c r="A152" s="80">
        <f t="shared" si="4"/>
        <v>149</v>
      </c>
      <c r="B152" s="68" t="str">
        <f>INDEX('     2022    '!B$2:B$1794,MATCH(D152,'     2022    '!D$2:D$1794,0))</f>
        <v/>
      </c>
      <c r="C152" s="204" t="str">
        <f>INDEX('     2022    '!C$2:C$1794,MATCH(D152,'     2022    '!D$2:D$1794,0))</f>
        <v>Cake - 100s Fan</v>
      </c>
      <c r="D152" s="212" t="str">
        <f>INDEX('     2022    '!D:D,MATCH(A152,'     2022    '!AL:AL,0))</f>
        <v>CC0495</v>
      </c>
      <c r="E152" s="213" t="str">
        <f>INDEX('     2022    '!$A$1:$AC$1563,MATCH($D152,'     2022    '!$D$1:$D$1794,0),MATCH(E$1,'     2022    '!$A$1:$AC$1,0))</f>
        <v>100s FAN. Peacock. Green tail bomb brocade crown &amp; brocade crown mine</v>
      </c>
      <c r="F152" s="206" t="str">
        <f>IFERROR(IF(LEFT(INDEX('     2022    '!AD$2:AD$1794,MATCH(D152,'     2022    '!D$2:D$1794,0)),4)="http",HYPERLINK(INDEX('     2022    '!AD$2:AD$1794,MATCH(D152,'     2022    '!D$2:D$1794,0)),"Video"),""),"")</f>
        <v>Video</v>
      </c>
      <c r="G152" s="207">
        <f>INDEX('     2022    '!$A$1:$AC$1563,MATCH($D152,'     2022    '!$D$1:$D$1794,0),MATCH(G$1,'     2022    '!$A$1:$AC$1,0))</f>
        <v>12</v>
      </c>
      <c r="H152" s="150"/>
      <c r="I152" s="152">
        <f>INDEX('     2022    '!$A$1:$AC$1563,MATCH($D152,'     2022    '!$D$1:$D$1794,0),MATCH(I$1,'     2022    '!$A$1:$AC$1,0))</f>
        <v>75.44</v>
      </c>
      <c r="J152" s="150"/>
      <c r="K152" s="151">
        <f t="shared" si="5"/>
        <v>84.608009042518418</v>
      </c>
      <c r="L152" s="152">
        <f>INDEX('     2022    '!$A$1:$AC$1563,MATCH($D152,'     2022    '!$D$1:$D$1794,0),MATCH(L$1,'     2022    '!$A$1:$AC$1,0))</f>
        <v>76.993288228691767</v>
      </c>
      <c r="M152" s="152">
        <f>INDEX('     2022    '!$A$1:$AC$1563,MATCH($D152,'     2022    '!$D$1:$D$1794,0),MATCH(M$1,'     2022    '!$A$1:$AC$1,0))</f>
        <v>84.608009042518418</v>
      </c>
      <c r="N152" s="153" t="str">
        <f>INDEX('     2022    '!$A$1:$AC$1563,MATCH($D152,'     2022    '!$D$1:$D$1794,0),MATCH(N$1,'     2022    '!$A$1:$AC$1,0))</f>
        <v>30mm</v>
      </c>
      <c r="O152" s="154">
        <f>INDEX('     2022    '!$A$1:$AC$1563,MATCH($D152,'     2022    '!$D$1:$D$1794,0),MATCH(O$1,'     2022    '!$A$1:$AC$1,0))</f>
        <v>1</v>
      </c>
      <c r="P152" s="153">
        <f>INDEX('     2022    '!$A$1:$AC$1563,MATCH($D152,'     2022    '!$D$1:$D$1794,0),MATCH(P$1,'     2022    '!$A$1:$AC$1,0))</f>
        <v>30</v>
      </c>
      <c r="Q152" s="153" t="str">
        <f>INDEX('     2022    '!$A$1:$AC$1563,MATCH($D152,'     2022    '!$D$1:$D$1794,0),MATCH(Q$1,'     2022    '!$A$1:$AC$1,0))</f>
        <v>No</v>
      </c>
      <c r="R152" s="155">
        <f>INDEX('     2022    '!$A$1:$AC$1563,MATCH($D152,'     2022    '!$D$1:$D$1794,0),MATCH(R$1,'     2022    '!$A$1:$AC$1,0))</f>
        <v>15</v>
      </c>
      <c r="S152" s="155">
        <f>INDEX('     2022    '!$A$1:$AC$1563,MATCH($D152,'     2022    '!$D$1:$D$1794,0),MATCH(S$1,'     2022    '!$A$1:$AC$1,0))</f>
        <v>2.2999999999999998</v>
      </c>
      <c r="T152" s="155">
        <f>INDEX('     2022    '!$A$1:$AC$1563,MATCH($D152,'     2022    '!$D$1:$D$1794,0),MATCH(T$1,'     2022    '!$A$1:$AC$1,0))</f>
        <v>0.3</v>
      </c>
      <c r="U152" s="154" t="str">
        <f>INDEX('     2022    '!$A$1:$AC$1563,MATCH($D152,'     2022    '!$D$1:$D$1794,0),MATCH(U$1,'     2022    '!$A$1:$AC$1,0))</f>
        <v>1.4G</v>
      </c>
      <c r="V152" s="153" t="str">
        <f>INDEX('     2022    '!$A$1:$AC$1563,MATCH($D152,'     2022    '!$D$1:$D$1794,0),MATCH(V$1,'     2022    '!$A$1:$AC$1,0))</f>
        <v>UN0336</v>
      </c>
      <c r="W152" s="153" t="str">
        <f>INDEX('     2022    '!$A$1:$AC$1563,MATCH($D152,'     2022    '!$D$1:$D$1794,0),MATCH(W$1,'     2022    '!$A$1:$AC$1,0))</f>
        <v>F4</v>
      </c>
      <c r="X152" s="151" t="str">
        <f>INDEX('     2022    '!$A$1:$AC$1563,MATCH($D152,'     2022    '!$D$1:$D$1794,0),MATCH(X$1,'     2022    '!$A$1:$AC$1,0))</f>
        <v/>
      </c>
      <c r="Y152" s="151" t="str">
        <f>INDEX('     2022    '!$A$1:$AC$1563,MATCH($D152,'     2022    '!$D$1:$D$1794,0),MATCH(Y$1,'     2022    '!$A$1:$AC$1,0))</f>
        <v/>
      </c>
      <c r="Z152" s="156">
        <f>INDEX('     2022    '!$A$1:$AC$1563,MATCH($D152,'     2022    '!$D$1:$D$1794,0),MATCH(Z$1,'     2022    '!$A$1:$AC$1,0))</f>
        <v>5.7599999999999998E-2</v>
      </c>
      <c r="AA152" s="153" t="str">
        <f>INDEX('     2022    '!$A$1:$AC$1563,MATCH($D152,'     2022    '!$D$1:$D$1794,0),MATCH(AA$1,'     2022    '!$A$1:$AC$1,0))</f>
        <v>1008-F4-69249674</v>
      </c>
      <c r="AB152" s="153" t="str">
        <f>INDEX('     2022    '!$A$1:$AC$1563,MATCH($D152,'     2022    '!$D$1:$D$1794,0),MATCH(AB$1,'     2022    '!$A$1:$AC$1,0))</f>
        <v>GB/HSE-345185</v>
      </c>
      <c r="AC152" s="153" t="str">
        <f>INDEX('     2022    '!$A$1:$AC$1563,MATCH($D152,'     2022    '!$D$1:$D$1794,0),MATCH(AC$1,'     2022    '!$A$1:$AC$1,0))</f>
        <v>10/9/2028</v>
      </c>
    </row>
    <row r="153" spans="1:29" ht="15.75">
      <c r="A153" s="80">
        <f t="shared" si="4"/>
        <v>150</v>
      </c>
      <c r="B153" s="68" t="str">
        <f>INDEX('     2022    '!B$2:B$1794,MATCH(D153,'     2022    '!D$2:D$1794,0))</f>
        <v/>
      </c>
      <c r="C153" s="204" t="str">
        <f>INDEX('     2022    '!C$2:C$1794,MATCH(D153,'     2022    '!D$2:D$1794,0))</f>
        <v>Cake - 100s Fan</v>
      </c>
      <c r="D153" s="212" t="str">
        <f>INDEX('     2022    '!D:D,MATCH(A153,'     2022    '!AL:AL,0))</f>
        <v>CC1462</v>
      </c>
      <c r="E153" s="213" t="str">
        <f>INDEX('     2022    '!$A$1:$AC$1563,MATCH($D153,'     2022    '!$D$1:$D$1794,0),MATCH(E$1,'     2022    '!$A$1:$AC$1,0))</f>
        <v>100s FAN. Red dark blue dark green mine, red tail spit red dark blue dark green.</v>
      </c>
      <c r="F153" s="206" t="str">
        <f>IFERROR(IF(LEFT(INDEX('     2022    '!AD$2:AD$1794,MATCH(D153,'     2022    '!D$2:D$1794,0)),4)="http",HYPERLINK(INDEX('     2022    '!AD$2:AD$1794,MATCH(D153,'     2022    '!D$2:D$1794,0)),"Video"),""),"")</f>
        <v>Video</v>
      </c>
      <c r="G153" s="207">
        <f>INDEX('     2022    '!$A$1:$AC$1563,MATCH($D153,'     2022    '!$D$1:$D$1794,0),MATCH(G$1,'     2022    '!$A$1:$AC$1,0))</f>
        <v>107</v>
      </c>
      <c r="H153" s="150"/>
      <c r="I153" s="152">
        <f>INDEX('     2022    '!$A$1:$AC$1563,MATCH($D153,'     2022    '!$D$1:$D$1794,0),MATCH(I$1,'     2022    '!$A$1:$AC$1,0))</f>
        <v>78.05</v>
      </c>
      <c r="J153" s="150"/>
      <c r="K153" s="151">
        <f t="shared" si="5"/>
        <v>92.990000000000009</v>
      </c>
      <c r="L153" s="152">
        <f>INDEX('     2022    '!$A$1:$AC$1563,MATCH($D153,'     2022    '!$D$1:$D$1794,0),MATCH(L$1,'     2022    '!$A$1:$AC$1,0))</f>
        <v>84.620900000000006</v>
      </c>
      <c r="M153" s="152">
        <f>INDEX('     2022    '!$A$1:$AC$1563,MATCH($D153,'     2022    '!$D$1:$D$1794,0),MATCH(M$1,'     2022    '!$A$1:$AC$1,0))</f>
        <v>92.990000000000009</v>
      </c>
      <c r="N153" s="153" t="str">
        <f>INDEX('     2022    '!$A$1:$AC$1563,MATCH($D153,'     2022    '!$D$1:$D$1794,0),MATCH(N$1,'     2022    '!$A$1:$AC$1,0))</f>
        <v>30mm</v>
      </c>
      <c r="O153" s="154">
        <f>INDEX('     2022    '!$A$1:$AC$1563,MATCH($D153,'     2022    '!$D$1:$D$1794,0),MATCH(O$1,'     2022    '!$A$1:$AC$1,0))</f>
        <v>1</v>
      </c>
      <c r="P153" s="153">
        <f>INDEX('     2022    '!$A$1:$AC$1563,MATCH($D153,'     2022    '!$D$1:$D$1794,0),MATCH(P$1,'     2022    '!$A$1:$AC$1,0))</f>
        <v>20</v>
      </c>
      <c r="Q153" s="153" t="str">
        <f>INDEX('     2022    '!$A$1:$AC$1563,MATCH($D153,'     2022    '!$D$1:$D$1794,0),MATCH(Q$1,'     2022    '!$A$1:$AC$1,0))</f>
        <v>No</v>
      </c>
      <c r="R153" s="155">
        <f>INDEX('     2022    '!$A$1:$AC$1563,MATCH($D153,'     2022    '!$D$1:$D$1794,0),MATCH(R$1,'     2022    '!$A$1:$AC$1,0))</f>
        <v>15.1</v>
      </c>
      <c r="S153" s="155">
        <f>INDEX('     2022    '!$A$1:$AC$1563,MATCH($D153,'     2022    '!$D$1:$D$1794,0),MATCH(S$1,'     2022    '!$A$1:$AC$1,0))</f>
        <v>2.4</v>
      </c>
      <c r="T153" s="155">
        <f>INDEX('     2022    '!$A$1:$AC$1563,MATCH($D153,'     2022    '!$D$1:$D$1794,0),MATCH(T$1,'     2022    '!$A$1:$AC$1,0))</f>
        <v>0.3</v>
      </c>
      <c r="U153" s="154" t="str">
        <f>INDEX('     2022    '!$A$1:$AC$1563,MATCH($D153,'     2022    '!$D$1:$D$1794,0),MATCH(U$1,'     2022    '!$A$1:$AC$1,0))</f>
        <v>1.4G</v>
      </c>
      <c r="V153" s="153" t="str">
        <f>INDEX('     2022    '!$A$1:$AC$1563,MATCH($D153,'     2022    '!$D$1:$D$1794,0),MATCH(V$1,'     2022    '!$A$1:$AC$1,0))</f>
        <v>UN0336</v>
      </c>
      <c r="W153" s="153" t="str">
        <f>INDEX('     2022    '!$A$1:$AC$1563,MATCH($D153,'     2022    '!$D$1:$D$1794,0),MATCH(W$1,'     2022    '!$A$1:$AC$1,0))</f>
        <v>F4</v>
      </c>
      <c r="X153" s="151" t="str">
        <f>INDEX('     2022    '!$A$1:$AC$1563,MATCH($D153,'     2022    '!$D$1:$D$1794,0),MATCH(X$1,'     2022    '!$A$1:$AC$1,0))</f>
        <v/>
      </c>
      <c r="Y153" s="151" t="str">
        <f>INDEX('     2022    '!$A$1:$AC$1563,MATCH($D153,'     2022    '!$D$1:$D$1794,0),MATCH(Y$1,'     2022    '!$A$1:$AC$1,0))</f>
        <v/>
      </c>
      <c r="Z153" s="156">
        <f>INDEX('     2022    '!$A$1:$AC$1563,MATCH($D153,'     2022    '!$D$1:$D$1794,0),MATCH(Z$1,'     2022    '!$A$1:$AC$1,0))</f>
        <v>6.8900000000000003E-2</v>
      </c>
      <c r="AA153" s="153" t="str">
        <f>INDEX('     2022    '!$A$1:$AC$1563,MATCH($D153,'     2022    '!$D$1:$D$1794,0),MATCH(AA$1,'     2022    '!$A$1:$AC$1,0))</f>
        <v>2806-F4-000052</v>
      </c>
      <c r="AB153" s="153" t="str">
        <f>INDEX('     2022    '!$A$1:$AC$1563,MATCH($D153,'     2022    '!$D$1:$D$1794,0),MATCH(AB$1,'     2022    '!$A$1:$AC$1,0))</f>
        <v>GB/HSE-360469</v>
      </c>
      <c r="AC153" s="153" t="str">
        <f>INDEX('     2022    '!$A$1:$AC$1563,MATCH($D153,'     2022    '!$D$1:$D$1794,0),MATCH(AC$1,'     2022    '!$A$1:$AC$1,0))</f>
        <v>6/8/2029</v>
      </c>
    </row>
    <row r="154" spans="1:29" ht="15.75">
      <c r="A154" s="80">
        <f t="shared" si="4"/>
        <v>151</v>
      </c>
      <c r="B154" s="68" t="str">
        <f>INDEX('     2022    '!B$2:B$1794,MATCH(D154,'     2022    '!D$2:D$1794,0))</f>
        <v/>
      </c>
      <c r="C154" s="204" t="str">
        <f>INDEX('     2022    '!C$2:C$1794,MATCH(D154,'     2022    '!D$2:D$1794,0))</f>
        <v>Cake - 100s Fan</v>
      </c>
      <c r="D154" s="212" t="str">
        <f>INDEX('     2022    '!D:D,MATCH(A154,'     2022    '!AL:AL,0))</f>
        <v>CC1213</v>
      </c>
      <c r="E154" s="213" t="str">
        <f>INDEX('     2022    '!$A$1:$AC$1563,MATCH($D154,'     2022    '!$D$1:$D$1794,0),MATCH(E$1,'     2022    '!$A$1:$AC$1,0))</f>
        <v>100s FAN. Red green strobe bouquet, twilight strobe tail</v>
      </c>
      <c r="F154" s="206" t="str">
        <f>IFERROR(IF(LEFT(INDEX('     2022    '!AD$2:AD$1794,MATCH(D154,'     2022    '!D$2:D$1794,0)),4)="http",HYPERLINK(INDEX('     2022    '!AD$2:AD$1794,MATCH(D154,'     2022    '!D$2:D$1794,0)),"Video"),""),"")</f>
        <v>Video</v>
      </c>
      <c r="G154" s="207">
        <f>INDEX('     2022    '!$A$1:$AC$1563,MATCH($D154,'     2022    '!$D$1:$D$1794,0),MATCH(G$1,'     2022    '!$A$1:$AC$1,0))</f>
        <v>13</v>
      </c>
      <c r="H154" s="150"/>
      <c r="I154" s="152">
        <f>INDEX('     2022    '!$A$1:$AC$1563,MATCH($D154,'     2022    '!$D$1:$D$1794,0),MATCH(I$1,'     2022    '!$A$1:$AC$1,0))</f>
        <v>78.8</v>
      </c>
      <c r="J154" s="150"/>
      <c r="K154" s="151">
        <f t="shared" si="5"/>
        <v>93.88000000000001</v>
      </c>
      <c r="L154" s="152">
        <f>INDEX('     2022    '!$A$1:$AC$1563,MATCH($D154,'     2022    '!$D$1:$D$1794,0),MATCH(L$1,'     2022    '!$A$1:$AC$1,0))</f>
        <v>85.430800000000005</v>
      </c>
      <c r="M154" s="152">
        <f>INDEX('     2022    '!$A$1:$AC$1563,MATCH($D154,'     2022    '!$D$1:$D$1794,0),MATCH(M$1,'     2022    '!$A$1:$AC$1,0))</f>
        <v>93.88000000000001</v>
      </c>
      <c r="N154" s="153" t="str">
        <f>INDEX('     2022    '!$A$1:$AC$1563,MATCH($D154,'     2022    '!$D$1:$D$1794,0),MATCH(N$1,'     2022    '!$A$1:$AC$1,0))</f>
        <v>30mm</v>
      </c>
      <c r="O154" s="154">
        <f>INDEX('     2022    '!$A$1:$AC$1563,MATCH($D154,'     2022    '!$D$1:$D$1794,0),MATCH(O$1,'     2022    '!$A$1:$AC$1,0))</f>
        <v>1</v>
      </c>
      <c r="P154" s="153">
        <f>INDEX('     2022    '!$A$1:$AC$1563,MATCH($D154,'     2022    '!$D$1:$D$1794,0),MATCH(P$1,'     2022    '!$A$1:$AC$1,0))</f>
        <v>28</v>
      </c>
      <c r="Q154" s="153" t="str">
        <f>INDEX('     2022    '!$A$1:$AC$1563,MATCH($D154,'     2022    '!$D$1:$D$1794,0),MATCH(Q$1,'     2022    '!$A$1:$AC$1,0))</f>
        <v>Yes</v>
      </c>
      <c r="R154" s="155">
        <f>INDEX('     2022    '!$A$1:$AC$1563,MATCH($D154,'     2022    '!$D$1:$D$1794,0),MATCH(R$1,'     2022    '!$A$1:$AC$1,0))</f>
        <v>16</v>
      </c>
      <c r="S154" s="155">
        <f>INDEX('     2022    '!$A$1:$AC$1563,MATCH($D154,'     2022    '!$D$1:$D$1794,0),MATCH(S$1,'     2022    '!$A$1:$AC$1,0))</f>
        <v>2.1</v>
      </c>
      <c r="T154" s="155">
        <f>INDEX('     2022    '!$A$1:$AC$1563,MATCH($D154,'     2022    '!$D$1:$D$1794,0),MATCH(T$1,'     2022    '!$A$1:$AC$1,0))</f>
        <v>0.3</v>
      </c>
      <c r="U154" s="154" t="str">
        <f>INDEX('     2022    '!$A$1:$AC$1563,MATCH($D154,'     2022    '!$D$1:$D$1794,0),MATCH(U$1,'     2022    '!$A$1:$AC$1,0))</f>
        <v>1.4G</v>
      </c>
      <c r="V154" s="153" t="str">
        <f>INDEX('     2022    '!$A$1:$AC$1563,MATCH($D154,'     2022    '!$D$1:$D$1794,0),MATCH(V$1,'     2022    '!$A$1:$AC$1,0))</f>
        <v>UN0336</v>
      </c>
      <c r="W154" s="153" t="str">
        <f>INDEX('     2022    '!$A$1:$AC$1563,MATCH($D154,'     2022    '!$D$1:$D$1794,0),MATCH(W$1,'     2022    '!$A$1:$AC$1,0))</f>
        <v>F4</v>
      </c>
      <c r="X154" s="151" t="str">
        <f>INDEX('     2022    '!$A$1:$AC$1563,MATCH($D154,'     2022    '!$D$1:$D$1794,0),MATCH(X$1,'     2022    '!$A$1:$AC$1,0))</f>
        <v/>
      </c>
      <c r="Y154" s="151" t="str">
        <f>INDEX('     2022    '!$A$1:$AC$1563,MATCH($D154,'     2022    '!$D$1:$D$1794,0),MATCH(Y$1,'     2022    '!$A$1:$AC$1,0))</f>
        <v/>
      </c>
      <c r="Z154" s="156">
        <f>INDEX('     2022    '!$A$1:$AC$1563,MATCH($D154,'     2022    '!$D$1:$D$1794,0),MATCH(Z$1,'     2022    '!$A$1:$AC$1,0))</f>
        <v>7.4800000000000005E-2</v>
      </c>
      <c r="AA154" s="153" t="str">
        <f>INDEX('     2022    '!$A$1:$AC$1563,MATCH($D154,'     2022    '!$D$1:$D$1794,0),MATCH(AA$1,'     2022    '!$A$1:$AC$1,0))</f>
        <v>1008-F4-69249673</v>
      </c>
      <c r="AB154" s="153" t="str">
        <f>INDEX('     2022    '!$A$1:$AC$1563,MATCH($D154,'     2022    '!$D$1:$D$1794,0),MATCH(AB$1,'     2022    '!$A$1:$AC$1,0))</f>
        <v>GB/HSE-358610</v>
      </c>
      <c r="AC154" s="153" t="str">
        <f>INDEX('     2022    '!$A$1:$AC$1563,MATCH($D154,'     2022    '!$D$1:$D$1794,0),MATCH(AC$1,'     2022    '!$A$1:$AC$1,0))</f>
        <v>8/15/2028</v>
      </c>
    </row>
    <row r="155" spans="1:29" ht="15.75">
      <c r="A155" s="80">
        <f t="shared" si="4"/>
        <v>152</v>
      </c>
      <c r="B155" s="68" t="str">
        <f>INDEX('     2022    '!B$2:B$1794,MATCH(D155,'     2022    '!D$2:D$1794,0))</f>
        <v/>
      </c>
      <c r="C155" s="204" t="str">
        <f>INDEX('     2022    '!C$2:C$1794,MATCH(D155,'     2022    '!D$2:D$1794,0))</f>
        <v>Cake - 100s Fan</v>
      </c>
      <c r="D155" s="212" t="str">
        <f>INDEX('     2022    '!D:D,MATCH(A155,'     2022    '!AL:AL,0))</f>
        <v>CC0560</v>
      </c>
      <c r="E155" s="213" t="str">
        <f>INDEX('     2022    '!$A$1:$AC$1563,MATCH($D155,'     2022    '!$D$1:$D$1794,0),MATCH(E$1,'     2022    '!$A$1:$AC$1,0))</f>
        <v>100s FAN. Bright wave willow mine+multi color mine</v>
      </c>
      <c r="F155" s="206" t="str">
        <f>IFERROR(IF(LEFT(INDEX('     2022    '!AD$2:AD$1794,MATCH(D155,'     2022    '!D$2:D$1794,0)),4)="http",HYPERLINK(INDEX('     2022    '!AD$2:AD$1794,MATCH(D155,'     2022    '!D$2:D$1794,0)),"Video"),""),"")</f>
        <v>Video</v>
      </c>
      <c r="G155" s="207">
        <f>INDEX('     2022    '!$A$1:$AC$1563,MATCH($D155,'     2022    '!$D$1:$D$1794,0),MATCH(G$1,'     2022    '!$A$1:$AC$1,0))</f>
        <v>5</v>
      </c>
      <c r="H155" s="150"/>
      <c r="I155" s="152">
        <f>INDEX('     2022    '!$A$1:$AC$1563,MATCH($D155,'     2022    '!$D$1:$D$1794,0),MATCH(I$1,'     2022    '!$A$1:$AC$1,0))</f>
        <v>83.43</v>
      </c>
      <c r="J155" s="150"/>
      <c r="K155" s="151">
        <f t="shared" si="5"/>
        <v>93.706004690345196</v>
      </c>
      <c r="L155" s="152">
        <f>INDEX('     2022    '!$A$1:$AC$1563,MATCH($D155,'     2022    '!$D$1:$D$1794,0),MATCH(L$1,'     2022    '!$A$1:$AC$1,0))</f>
        <v>85.272464268214136</v>
      </c>
      <c r="M155" s="152">
        <f>INDEX('     2022    '!$A$1:$AC$1563,MATCH($D155,'     2022    '!$D$1:$D$1794,0),MATCH(M$1,'     2022    '!$A$1:$AC$1,0))</f>
        <v>93.706004690345196</v>
      </c>
      <c r="N155" s="153" t="str">
        <f>INDEX('     2022    '!$A$1:$AC$1563,MATCH($D155,'     2022    '!$D$1:$D$1794,0),MATCH(N$1,'     2022    '!$A$1:$AC$1,0))</f>
        <v>30mm</v>
      </c>
      <c r="O155" s="154">
        <f>INDEX('     2022    '!$A$1:$AC$1563,MATCH($D155,'     2022    '!$D$1:$D$1794,0),MATCH(O$1,'     2022    '!$A$1:$AC$1,0))</f>
        <v>1</v>
      </c>
      <c r="P155" s="153">
        <f>INDEX('     2022    '!$A$1:$AC$1563,MATCH($D155,'     2022    '!$D$1:$D$1794,0),MATCH(P$1,'     2022    '!$A$1:$AC$1,0))</f>
        <v>23</v>
      </c>
      <c r="Q155" s="153" t="str">
        <f>INDEX('     2022    '!$A$1:$AC$1563,MATCH($D155,'     2022    '!$D$1:$D$1794,0),MATCH(Q$1,'     2022    '!$A$1:$AC$1,0))</f>
        <v>Yes</v>
      </c>
      <c r="R155" s="155">
        <f>INDEX('     2022    '!$A$1:$AC$1563,MATCH($D155,'     2022    '!$D$1:$D$1794,0),MATCH(R$1,'     2022    '!$A$1:$AC$1,0))</f>
        <v>17</v>
      </c>
      <c r="S155" s="155">
        <f>INDEX('     2022    '!$A$1:$AC$1563,MATCH($D155,'     2022    '!$D$1:$D$1794,0),MATCH(S$1,'     2022    '!$A$1:$AC$1,0))</f>
        <v>2</v>
      </c>
      <c r="T155" s="155">
        <f>INDEX('     2022    '!$A$1:$AC$1563,MATCH($D155,'     2022    '!$D$1:$D$1794,0),MATCH(T$1,'     2022    '!$A$1:$AC$1,0))</f>
        <v>0.3</v>
      </c>
      <c r="U155" s="154" t="str">
        <f>INDEX('     2022    '!$A$1:$AC$1563,MATCH($D155,'     2022    '!$D$1:$D$1794,0),MATCH(U$1,'     2022    '!$A$1:$AC$1,0))</f>
        <v>1.4G</v>
      </c>
      <c r="V155" s="153" t="str">
        <f>INDEX('     2022    '!$A$1:$AC$1563,MATCH($D155,'     2022    '!$D$1:$D$1794,0),MATCH(V$1,'     2022    '!$A$1:$AC$1,0))</f>
        <v>UN0336</v>
      </c>
      <c r="W155" s="153" t="str">
        <f>INDEX('     2022    '!$A$1:$AC$1563,MATCH($D155,'     2022    '!$D$1:$D$1794,0),MATCH(W$1,'     2022    '!$A$1:$AC$1,0))</f>
        <v>F4</v>
      </c>
      <c r="X155" s="151" t="str">
        <f>INDEX('     2022    '!$A$1:$AC$1563,MATCH($D155,'     2022    '!$D$1:$D$1794,0),MATCH(X$1,'     2022    '!$A$1:$AC$1,0))</f>
        <v/>
      </c>
      <c r="Y155" s="151" t="str">
        <f>INDEX('     2022    '!$A$1:$AC$1563,MATCH($D155,'     2022    '!$D$1:$D$1794,0),MATCH(Y$1,'     2022    '!$A$1:$AC$1,0))</f>
        <v/>
      </c>
      <c r="Z155" s="156">
        <f>INDEX('     2022    '!$A$1:$AC$1563,MATCH($D155,'     2022    '!$D$1:$D$1794,0),MATCH(Z$1,'     2022    '!$A$1:$AC$1,0))</f>
        <v>6.8900000000000003E-2</v>
      </c>
      <c r="AA155" s="153" t="str">
        <f>INDEX('     2022    '!$A$1:$AC$1563,MATCH($D155,'     2022    '!$D$1:$D$1794,0),MATCH(AA$1,'     2022    '!$A$1:$AC$1,0))</f>
        <v>1008-F4-69249663</v>
      </c>
      <c r="AB155" s="153" t="str">
        <f>INDEX('     2022    '!$A$1:$AC$1563,MATCH($D155,'     2022    '!$D$1:$D$1794,0),MATCH(AB$1,'     2022    '!$A$1:$AC$1,0))</f>
        <v>GB/HSE-350977</v>
      </c>
      <c r="AC155" s="153" t="str">
        <f>INDEX('     2022    '!$A$1:$AC$1563,MATCH($D155,'     2022    '!$D$1:$D$1794,0),MATCH(AC$1,'     2022    '!$A$1:$AC$1,0))</f>
        <v>7/29/2030</v>
      </c>
    </row>
    <row r="156" spans="1:29" ht="25.5">
      <c r="A156" s="80">
        <f t="shared" si="4"/>
        <v>153</v>
      </c>
      <c r="B156" s="68" t="str">
        <f>INDEX('     2022    '!B$2:B$1794,MATCH(D156,'     2022    '!D$2:D$1794,0))</f>
        <v/>
      </c>
      <c r="C156" s="204" t="str">
        <f>INDEX('     2022    '!C$2:C$1794,MATCH(D156,'     2022    '!D$2:D$1794,0))</f>
        <v>Cake - 100s Fan</v>
      </c>
      <c r="D156" s="212" t="str">
        <f>INDEX('     2022    '!D:D,MATCH(A156,'     2022    '!AL:AL,0))</f>
        <v>CC1256</v>
      </c>
      <c r="E156" s="213" t="str">
        <f>INDEX('     2022    '!$A$1:$AC$1563,MATCH($D156,'     2022    '!$D$1:$D$1794,0),MATCH(E$1,'     2022    '!$A$1:$AC$1,0))</f>
        <v>100s O. Red strobe tail with red strobe bouquet; green strobe tail with green strobe bouquet; silver strobe tail with silver strobe bouquet</v>
      </c>
      <c r="F156" s="206" t="str">
        <f>IFERROR(IF(LEFT(INDEX('     2022    '!AD$2:AD$1794,MATCH(D156,'     2022    '!D$2:D$1794,0)),4)="http",HYPERLINK(INDEX('     2022    '!AD$2:AD$1794,MATCH(D156,'     2022    '!D$2:D$1794,0)),"Video"),""),"")</f>
        <v>Video</v>
      </c>
      <c r="G156" s="207">
        <f>INDEX('     2022    '!$A$1:$AC$1563,MATCH($D156,'     2022    '!$D$1:$D$1794,0),MATCH(G$1,'     2022    '!$A$1:$AC$1,0))</f>
        <v>46</v>
      </c>
      <c r="H156" s="150"/>
      <c r="I156" s="152">
        <f>INDEX('     2022    '!$A$1:$AC$1563,MATCH($D156,'     2022    '!$D$1:$D$1794,0),MATCH(I$1,'     2022    '!$A$1:$AC$1,0))</f>
        <v>85.67</v>
      </c>
      <c r="J156" s="150"/>
      <c r="K156" s="151">
        <f t="shared" si="5"/>
        <v>102.07000000000001</v>
      </c>
      <c r="L156" s="152">
        <f>INDEX('     2022    '!$A$1:$AC$1563,MATCH($D156,'     2022    '!$D$1:$D$1794,0),MATCH(L$1,'     2022    '!$A$1:$AC$1,0))</f>
        <v>92.883700000000005</v>
      </c>
      <c r="M156" s="152">
        <f>INDEX('     2022    '!$A$1:$AC$1563,MATCH($D156,'     2022    '!$D$1:$D$1794,0),MATCH(M$1,'     2022    '!$A$1:$AC$1,0))</f>
        <v>102.07000000000001</v>
      </c>
      <c r="N156" s="153" t="str">
        <f>INDEX('     2022    '!$A$1:$AC$1563,MATCH($D156,'     2022    '!$D$1:$D$1794,0),MATCH(N$1,'     2022    '!$A$1:$AC$1,0))</f>
        <v>30mm</v>
      </c>
      <c r="O156" s="154">
        <f>INDEX('     2022    '!$A$1:$AC$1563,MATCH($D156,'     2022    '!$D$1:$D$1794,0),MATCH(O$1,'     2022    '!$A$1:$AC$1,0))</f>
        <v>1</v>
      </c>
      <c r="P156" s="153">
        <f>INDEX('     2022    '!$A$1:$AC$1563,MATCH($D156,'     2022    '!$D$1:$D$1794,0),MATCH(P$1,'     2022    '!$A$1:$AC$1,0))</f>
        <v>15</v>
      </c>
      <c r="Q156" s="153" t="str">
        <f>INDEX('     2022    '!$A$1:$AC$1563,MATCH($D156,'     2022    '!$D$1:$D$1794,0),MATCH(Q$1,'     2022    '!$A$1:$AC$1,0))</f>
        <v>Yes</v>
      </c>
      <c r="R156" s="155">
        <f>INDEX('     2022    '!$A$1:$AC$1563,MATCH($D156,'     2022    '!$D$1:$D$1794,0),MATCH(R$1,'     2022    '!$A$1:$AC$1,0))</f>
        <v>15</v>
      </c>
      <c r="S156" s="155">
        <f>INDEX('     2022    '!$A$1:$AC$1563,MATCH($D156,'     2022    '!$D$1:$D$1794,0),MATCH(S$1,'     2022    '!$A$1:$AC$1,0))</f>
        <v>2.7</v>
      </c>
      <c r="T156" s="155">
        <f>INDEX('     2022    '!$A$1:$AC$1563,MATCH($D156,'     2022    '!$D$1:$D$1794,0),MATCH(T$1,'     2022    '!$A$1:$AC$1,0))</f>
        <v>0.3</v>
      </c>
      <c r="U156" s="154" t="str">
        <f>INDEX('     2022    '!$A$1:$AC$1563,MATCH($D156,'     2022    '!$D$1:$D$1794,0),MATCH(U$1,'     2022    '!$A$1:$AC$1,0))</f>
        <v>1.4G</v>
      </c>
      <c r="V156" s="153" t="str">
        <f>INDEX('     2022    '!$A$1:$AC$1563,MATCH($D156,'     2022    '!$D$1:$D$1794,0),MATCH(V$1,'     2022    '!$A$1:$AC$1,0))</f>
        <v>UN0336</v>
      </c>
      <c r="W156" s="153" t="str">
        <f>INDEX('     2022    '!$A$1:$AC$1563,MATCH($D156,'     2022    '!$D$1:$D$1794,0),MATCH(W$1,'     2022    '!$A$1:$AC$1,0))</f>
        <v>F4</v>
      </c>
      <c r="X156" s="151" t="str">
        <f>INDEX('     2022    '!$A$1:$AC$1563,MATCH($D156,'     2022    '!$D$1:$D$1794,0),MATCH(X$1,'     2022    '!$A$1:$AC$1,0))</f>
        <v/>
      </c>
      <c r="Y156" s="151" t="str">
        <f>INDEX('     2022    '!$A$1:$AC$1563,MATCH($D156,'     2022    '!$D$1:$D$1794,0),MATCH(Y$1,'     2022    '!$A$1:$AC$1,0))</f>
        <v/>
      </c>
      <c r="Z156" s="156">
        <f>INDEX('     2022    '!$A$1:$AC$1563,MATCH($D156,'     2022    '!$D$1:$D$1794,0),MATCH(Z$1,'     2022    '!$A$1:$AC$1,0))</f>
        <v>6.8900000000000003E-2</v>
      </c>
      <c r="AA156" s="153" t="str">
        <f>INDEX('     2022    '!$A$1:$AC$1563,MATCH($D156,'     2022    '!$D$1:$D$1794,0),MATCH(AA$1,'     2022    '!$A$1:$AC$1,0))</f>
        <v>1008-F4-69249673</v>
      </c>
      <c r="AB156" s="153" t="str">
        <f>INDEX('     2022    '!$A$1:$AC$1563,MATCH($D156,'     2022    '!$D$1:$D$1794,0),MATCH(AB$1,'     2022    '!$A$1:$AC$1,0))</f>
        <v>GB/HSE-358618</v>
      </c>
      <c r="AC156" s="153" t="str">
        <f>INDEX('     2022    '!$A$1:$AC$1563,MATCH($D156,'     2022    '!$D$1:$D$1794,0),MATCH(AC$1,'     2022    '!$A$1:$AC$1,0))</f>
        <v>8/15/2028</v>
      </c>
    </row>
    <row r="157" spans="1:29" ht="15.75">
      <c r="A157" s="80">
        <f t="shared" si="4"/>
        <v>154</v>
      </c>
      <c r="B157" s="68" t="str">
        <f>INDEX('     2022    '!B$2:B$1794,MATCH(D157,'     2022    '!D$2:D$1794,0))</f>
        <v/>
      </c>
      <c r="C157" s="204" t="str">
        <f>INDEX('     2022    '!C$2:C$1794,MATCH(D157,'     2022    '!D$2:D$1794,0))</f>
        <v>Cake - 100s Fan</v>
      </c>
      <c r="D157" s="212" t="str">
        <f>INDEX('     2022    '!D:D,MATCH(A157,'     2022    '!AL:AL,0))</f>
        <v>CC0450</v>
      </c>
      <c r="E157" s="213" t="str">
        <f>INDEX('     2022    '!$A$1:$AC$1563,MATCH($D157,'     2022    '!$D$1:$D$1794,0),MATCH(E$1,'     2022    '!$A$1:$AC$1,0))</f>
        <v>100s W. Brocade crown waterfall with colour tips &amp; tails</v>
      </c>
      <c r="F157" s="206" t="str">
        <f>IFERROR(IF(LEFT(INDEX('     2022    '!AD$2:AD$1794,MATCH(D157,'     2022    '!D$2:D$1794,0)),4)="http",HYPERLINK(INDEX('     2022    '!AD$2:AD$1794,MATCH(D157,'     2022    '!D$2:D$1794,0)),"Video"),""),"")</f>
        <v>Video</v>
      </c>
      <c r="G157" s="207">
        <f>INDEX('     2022    '!$A$1:$AC$1563,MATCH($D157,'     2022    '!$D$1:$D$1794,0),MATCH(G$1,'     2022    '!$A$1:$AC$1,0))</f>
        <v>0</v>
      </c>
      <c r="H157" s="150"/>
      <c r="I157" s="152">
        <f>INDEX('     2022    '!$A$1:$AC$1563,MATCH($D157,'     2022    '!$D$1:$D$1794,0),MATCH(I$1,'     2022    '!$A$1:$AC$1,0))</f>
        <v>74.239999999999995</v>
      </c>
      <c r="J157" s="150"/>
      <c r="K157" s="151">
        <f t="shared" si="5"/>
        <v>82.905905517062536</v>
      </c>
      <c r="L157" s="152">
        <f>INDEX('     2022    '!$A$1:$AC$1563,MATCH($D157,'     2022    '!$D$1:$D$1794,0),MATCH(L$1,'     2022    '!$A$1:$AC$1,0))</f>
        <v>75.444374020526908</v>
      </c>
      <c r="M157" s="152">
        <f>INDEX('     2022    '!$A$1:$AC$1563,MATCH($D157,'     2022    '!$D$1:$D$1794,0),MATCH(M$1,'     2022    '!$A$1:$AC$1,0))</f>
        <v>82.905905517062536</v>
      </c>
      <c r="N157" s="153" t="str">
        <f>INDEX('     2022    '!$A$1:$AC$1563,MATCH($D157,'     2022    '!$D$1:$D$1794,0),MATCH(N$1,'     2022    '!$A$1:$AC$1,0))</f>
        <v>30mm</v>
      </c>
      <c r="O157" s="154">
        <f>INDEX('     2022    '!$A$1:$AC$1563,MATCH($D157,'     2022    '!$D$1:$D$1794,0),MATCH(O$1,'     2022    '!$A$1:$AC$1,0))</f>
        <v>1</v>
      </c>
      <c r="P157" s="153">
        <f>INDEX('     2022    '!$A$1:$AC$1563,MATCH($D157,'     2022    '!$D$1:$D$1794,0),MATCH(P$1,'     2022    '!$A$1:$AC$1,0))</f>
        <v>25</v>
      </c>
      <c r="Q157" s="153" t="str">
        <f>INDEX('     2022    '!$A$1:$AC$1563,MATCH($D157,'     2022    '!$D$1:$D$1794,0),MATCH(Q$1,'     2022    '!$A$1:$AC$1,0))</f>
        <v>Yes</v>
      </c>
      <c r="R157" s="155">
        <f>INDEX('     2022    '!$A$1:$AC$1563,MATCH($D157,'     2022    '!$D$1:$D$1794,0),MATCH(R$1,'     2022    '!$A$1:$AC$1,0))</f>
        <v>15</v>
      </c>
      <c r="S157" s="155">
        <f>INDEX('     2022    '!$A$1:$AC$1563,MATCH($D157,'     2022    '!$D$1:$D$1794,0),MATCH(S$1,'     2022    '!$A$1:$AC$1,0))</f>
        <v>1.96</v>
      </c>
      <c r="T157" s="155">
        <f>INDEX('     2022    '!$A$1:$AC$1563,MATCH($D157,'     2022    '!$D$1:$D$1794,0),MATCH(T$1,'     2022    '!$A$1:$AC$1,0))</f>
        <v>0.3</v>
      </c>
      <c r="U157" s="154" t="str">
        <f>INDEX('     2022    '!$A$1:$AC$1563,MATCH($D157,'     2022    '!$D$1:$D$1794,0),MATCH(U$1,'     2022    '!$A$1:$AC$1,0))</f>
        <v>1.4G</v>
      </c>
      <c r="V157" s="153" t="str">
        <f>INDEX('     2022    '!$A$1:$AC$1563,MATCH($D157,'     2022    '!$D$1:$D$1794,0),MATCH(V$1,'     2022    '!$A$1:$AC$1,0))</f>
        <v>UN0336</v>
      </c>
      <c r="W157" s="153" t="str">
        <f>INDEX('     2022    '!$A$1:$AC$1563,MATCH($D157,'     2022    '!$D$1:$D$1794,0),MATCH(W$1,'     2022    '!$A$1:$AC$1,0))</f>
        <v>F4</v>
      </c>
      <c r="X157" s="151" t="str">
        <f>INDEX('     2022    '!$A$1:$AC$1563,MATCH($D157,'     2022    '!$D$1:$D$1794,0),MATCH(X$1,'     2022    '!$A$1:$AC$1,0))</f>
        <v/>
      </c>
      <c r="Y157" s="151" t="str">
        <f>INDEX('     2022    '!$A$1:$AC$1563,MATCH($D157,'     2022    '!$D$1:$D$1794,0),MATCH(Y$1,'     2022    '!$A$1:$AC$1,0))</f>
        <v/>
      </c>
      <c r="Z157" s="156">
        <f>INDEX('     2022    '!$A$1:$AC$1563,MATCH($D157,'     2022    '!$D$1:$D$1794,0),MATCH(Z$1,'     2022    '!$A$1:$AC$1,0))</f>
        <v>5.7599999999999998E-2</v>
      </c>
      <c r="AA157" s="153" t="str">
        <f>INDEX('     2022    '!$A$1:$AC$1563,MATCH($D157,'     2022    '!$D$1:$D$1794,0),MATCH(AA$1,'     2022    '!$A$1:$AC$1,0))</f>
        <v>1008-F4-69249672</v>
      </c>
      <c r="AB157" s="153" t="str">
        <f>INDEX('     2022    '!$A$1:$AC$1563,MATCH($D157,'     2022    '!$D$1:$D$1794,0),MATCH(AB$1,'     2022    '!$A$1:$AC$1,0))</f>
        <v>GB/HSE-340782</v>
      </c>
      <c r="AC157" s="153" t="str">
        <f>INDEX('     2022    '!$A$1:$AC$1563,MATCH($D157,'     2022    '!$D$1:$D$1794,0),MATCH(AC$1,'     2022    '!$A$1:$AC$1,0))</f>
        <v>8/3/2027</v>
      </c>
    </row>
    <row r="158" spans="1:29" ht="15.75">
      <c r="A158" s="80">
        <f t="shared" si="4"/>
        <v>155</v>
      </c>
      <c r="B158" s="68" t="str">
        <f>INDEX('     2022    '!B$2:B$1794,MATCH(D158,'     2022    '!D$2:D$1794,0))</f>
        <v/>
      </c>
      <c r="C158" s="204" t="str">
        <f>INDEX('     2022    '!C$2:C$1794,MATCH(D158,'     2022    '!D$2:D$1794,0))</f>
        <v>Cake - 100s Fan</v>
      </c>
      <c r="D158" s="212" t="str">
        <f>INDEX('     2022    '!D:D,MATCH(A158,'     2022    '!AL:AL,0))</f>
        <v>CC1254</v>
      </c>
      <c r="E158" s="213" t="str">
        <f>INDEX('     2022    '!$A$1:$AC$1563,MATCH($D158,'     2022    '!$D$1:$D$1794,0),MATCH(E$1,'     2022    '!$A$1:$AC$1,0))</f>
        <v>100s Z. Red to whistle tail spit dragon egg</v>
      </c>
      <c r="F158" s="206" t="str">
        <f>IFERROR(IF(LEFT(INDEX('     2022    '!AD$2:AD$1794,MATCH(D158,'     2022    '!D$2:D$1794,0)),4)="http",HYPERLINK(INDEX('     2022    '!AD$2:AD$1794,MATCH(D158,'     2022    '!D$2:D$1794,0)),"Video"),""),"")</f>
        <v>Video</v>
      </c>
      <c r="G158" s="207">
        <f>INDEX('     2022    '!$A$1:$AC$1563,MATCH($D158,'     2022    '!$D$1:$D$1794,0),MATCH(G$1,'     2022    '!$A$1:$AC$1,0))</f>
        <v>0</v>
      </c>
      <c r="H158" s="150"/>
      <c r="I158" s="152">
        <f>INDEX('     2022    '!$A$1:$AC$1563,MATCH($D158,'     2022    '!$D$1:$D$1794,0),MATCH(I$1,'     2022    '!$A$1:$AC$1,0))</f>
        <v>59.7</v>
      </c>
      <c r="J158" s="150"/>
      <c r="K158" s="151">
        <f t="shared" si="5"/>
        <v>39.158966107227549</v>
      </c>
      <c r="L158" s="152">
        <f>INDEX('     2022    '!$A$1:$AC$1563,MATCH($D158,'     2022    '!$D$1:$D$1794,0),MATCH(L$1,'     2022    '!$A$1:$AC$1,0))</f>
        <v>71.269318315154138</v>
      </c>
      <c r="M158" s="152">
        <f>INDEX('     2022    '!$A$1:$AC$1563,MATCH($D158,'     2022    '!$D$1:$D$1794,0),MATCH(M$1,'     2022    '!$A$1:$AC$1,0))</f>
        <v>78.317932214455098</v>
      </c>
      <c r="N158" s="153" t="str">
        <f>INDEX('     2022    '!$A$1:$AC$1563,MATCH($D158,'     2022    '!$D$1:$D$1794,0),MATCH(N$1,'     2022    '!$A$1:$AC$1,0))</f>
        <v>20mm</v>
      </c>
      <c r="O158" s="154">
        <f>INDEX('     2022    '!$A$1:$AC$1563,MATCH($D158,'     2022    '!$D$1:$D$1794,0),MATCH(O$1,'     2022    '!$A$1:$AC$1,0))</f>
        <v>2</v>
      </c>
      <c r="P158" s="153">
        <f>INDEX('     2022    '!$A$1:$AC$1563,MATCH($D158,'     2022    '!$D$1:$D$1794,0),MATCH(P$1,'     2022    '!$A$1:$AC$1,0))</f>
        <v>24</v>
      </c>
      <c r="Q158" s="153" t="str">
        <f>INDEX('     2022    '!$A$1:$AC$1563,MATCH($D158,'     2022    '!$D$1:$D$1794,0),MATCH(Q$1,'     2022    '!$A$1:$AC$1,0))</f>
        <v>No</v>
      </c>
      <c r="R158" s="155">
        <f>INDEX('     2022    '!$A$1:$AC$1563,MATCH($D158,'     2022    '!$D$1:$D$1794,0),MATCH(R$1,'     2022    '!$A$1:$AC$1,0))</f>
        <v>12</v>
      </c>
      <c r="S158" s="155">
        <f>INDEX('     2022    '!$A$1:$AC$1563,MATCH($D158,'     2022    '!$D$1:$D$1794,0),MATCH(S$1,'     2022    '!$A$1:$AC$1,0))</f>
        <v>1.8</v>
      </c>
      <c r="T158" s="155">
        <f>INDEX('     2022    '!$A$1:$AC$1563,MATCH($D158,'     2022    '!$D$1:$D$1794,0),MATCH(T$1,'     2022    '!$A$1:$AC$1,0))</f>
        <v>0.3</v>
      </c>
      <c r="U158" s="154" t="str">
        <f>INDEX('     2022    '!$A$1:$AC$1563,MATCH($D158,'     2022    '!$D$1:$D$1794,0),MATCH(U$1,'     2022    '!$A$1:$AC$1,0))</f>
        <v>1.4G</v>
      </c>
      <c r="V158" s="153" t="str">
        <f>INDEX('     2022    '!$A$1:$AC$1563,MATCH($D158,'     2022    '!$D$1:$D$1794,0),MATCH(V$1,'     2022    '!$A$1:$AC$1,0))</f>
        <v>UN0336</v>
      </c>
      <c r="W158" s="153" t="str">
        <f>INDEX('     2022    '!$A$1:$AC$1563,MATCH($D158,'     2022    '!$D$1:$D$1794,0),MATCH(W$1,'     2022    '!$A$1:$AC$1,0))</f>
        <v>F4</v>
      </c>
      <c r="X158" s="151" t="str">
        <f>INDEX('     2022    '!$A$1:$AC$1563,MATCH($D158,'     2022    '!$D$1:$D$1794,0),MATCH(X$1,'     2022    '!$A$1:$AC$1,0))</f>
        <v/>
      </c>
      <c r="Y158" s="151" t="str">
        <f>INDEX('     2022    '!$A$1:$AC$1563,MATCH($D158,'     2022    '!$D$1:$D$1794,0),MATCH(Y$1,'     2022    '!$A$1:$AC$1,0))</f>
        <v/>
      </c>
      <c r="Z158" s="156">
        <f>INDEX('     2022    '!$A$1:$AC$1563,MATCH($D158,'     2022    '!$D$1:$D$1794,0),MATCH(Z$1,'     2022    '!$A$1:$AC$1,0))</f>
        <v>0.04</v>
      </c>
      <c r="AA158" s="153" t="str">
        <f>INDEX('     2022    '!$A$1:$AC$1563,MATCH($D158,'     2022    '!$D$1:$D$1794,0),MATCH(AA$1,'     2022    '!$A$1:$AC$1,0))</f>
        <v>1008-F4-69259799</v>
      </c>
      <c r="AB158" s="153" t="str">
        <f>INDEX('     2022    '!$A$1:$AC$1563,MATCH($D158,'     2022    '!$D$1:$D$1794,0),MATCH(AB$1,'     2022    '!$A$1:$AC$1,0))</f>
        <v>GB/HSE-358617</v>
      </c>
      <c r="AC158" s="153" t="str">
        <f>INDEX('     2022    '!$A$1:$AC$1563,MATCH($D158,'     2022    '!$D$1:$D$1794,0),MATCH(AC$1,'     2022    '!$A$1:$AC$1,0))</f>
        <v>8/15/2028</v>
      </c>
    </row>
    <row r="159" spans="1:29" ht="15.75">
      <c r="A159" s="80">
        <f t="shared" si="4"/>
        <v>156</v>
      </c>
      <c r="B159" s="68" t="str">
        <f>INDEX('     2022    '!B$2:B$1794,MATCH(D159,'     2022    '!D$2:D$1794,0))</f>
        <v/>
      </c>
      <c r="C159" s="204" t="str">
        <f>INDEX('     2022    '!C$2:C$1794,MATCH(D159,'     2022    '!D$2:D$1794,0))</f>
        <v>Cake - 100s Fan</v>
      </c>
      <c r="D159" s="212" t="str">
        <f>INDEX('     2022    '!D:D,MATCH(A159,'     2022    '!AL:AL,0))</f>
        <v>CC1103</v>
      </c>
      <c r="E159" s="213" t="str">
        <f>INDEX('     2022    '!$A$1:$AC$1563,MATCH($D159,'     2022    '!$D$1:$D$1794,0),MATCH(E$1,'     2022    '!$A$1:$AC$1,0))</f>
        <v>100s Z. Red, green, blue top white strobe tail</v>
      </c>
      <c r="F159" s="206" t="str">
        <f>IFERROR(IF(LEFT(INDEX('     2022    '!AD$2:AD$1794,MATCH(D159,'     2022    '!D$2:D$1794,0)),4)="http",HYPERLINK(INDEX('     2022    '!AD$2:AD$1794,MATCH(D159,'     2022    '!D$2:D$1794,0)),"Video"),""),"")</f>
        <v>Video</v>
      </c>
      <c r="G159" s="207">
        <f>INDEX('     2022    '!$A$1:$AC$1563,MATCH($D159,'     2022    '!$D$1:$D$1794,0),MATCH(G$1,'     2022    '!$A$1:$AC$1,0))</f>
        <v>23</v>
      </c>
      <c r="H159" s="150"/>
      <c r="I159" s="152">
        <f>INDEX('     2022    '!$A$1:$AC$1563,MATCH($D159,'     2022    '!$D$1:$D$1794,0),MATCH(I$1,'     2022    '!$A$1:$AC$1,0))</f>
        <v>72.150000000000006</v>
      </c>
      <c r="J159" s="150"/>
      <c r="K159" s="151">
        <f t="shared" si="5"/>
        <v>42.980000000000004</v>
      </c>
      <c r="L159" s="152">
        <f>INDEX('     2022    '!$A$1:$AC$1563,MATCH($D159,'     2022    '!$D$1:$D$1794,0),MATCH(L$1,'     2022    '!$A$1:$AC$1,0))</f>
        <v>78.223600000000005</v>
      </c>
      <c r="M159" s="152">
        <f>INDEX('     2022    '!$A$1:$AC$1563,MATCH($D159,'     2022    '!$D$1:$D$1794,0),MATCH(M$1,'     2022    '!$A$1:$AC$1,0))</f>
        <v>85.960000000000008</v>
      </c>
      <c r="N159" s="153" t="str">
        <f>INDEX('     2022    '!$A$1:$AC$1563,MATCH($D159,'     2022    '!$D$1:$D$1794,0),MATCH(N$1,'     2022    '!$A$1:$AC$1,0))</f>
        <v>20mm</v>
      </c>
      <c r="O159" s="154">
        <f>INDEX('     2022    '!$A$1:$AC$1563,MATCH($D159,'     2022    '!$D$1:$D$1794,0),MATCH(O$1,'     2022    '!$A$1:$AC$1,0))</f>
        <v>2</v>
      </c>
      <c r="P159" s="153">
        <f>INDEX('     2022    '!$A$1:$AC$1563,MATCH($D159,'     2022    '!$D$1:$D$1794,0),MATCH(P$1,'     2022    '!$A$1:$AC$1,0))</f>
        <v>21</v>
      </c>
      <c r="Q159" s="153" t="str">
        <f>INDEX('     2022    '!$A$1:$AC$1563,MATCH($D159,'     2022    '!$D$1:$D$1794,0),MATCH(Q$1,'     2022    '!$A$1:$AC$1,0))</f>
        <v>Yes</v>
      </c>
      <c r="R159" s="155">
        <f>INDEX('     2022    '!$A$1:$AC$1563,MATCH($D159,'     2022    '!$D$1:$D$1794,0),MATCH(R$1,'     2022    '!$A$1:$AC$1,0))</f>
        <v>12</v>
      </c>
      <c r="S159" s="155">
        <f>INDEX('     2022    '!$A$1:$AC$1563,MATCH($D159,'     2022    '!$D$1:$D$1794,0),MATCH(S$1,'     2022    '!$A$1:$AC$1,0))</f>
        <v>2.06</v>
      </c>
      <c r="T159" s="155">
        <f>INDEX('     2022    '!$A$1:$AC$1563,MATCH($D159,'     2022    '!$D$1:$D$1794,0),MATCH(T$1,'     2022    '!$A$1:$AC$1,0))</f>
        <v>0.3</v>
      </c>
      <c r="U159" s="154" t="str">
        <f>INDEX('     2022    '!$A$1:$AC$1563,MATCH($D159,'     2022    '!$D$1:$D$1794,0),MATCH(U$1,'     2022    '!$A$1:$AC$1,0))</f>
        <v>1.4G</v>
      </c>
      <c r="V159" s="153" t="str">
        <f>INDEX('     2022    '!$A$1:$AC$1563,MATCH($D159,'     2022    '!$D$1:$D$1794,0),MATCH(V$1,'     2022    '!$A$1:$AC$1,0))</f>
        <v>UN0336</v>
      </c>
      <c r="W159" s="153" t="str">
        <f>INDEX('     2022    '!$A$1:$AC$1563,MATCH($D159,'     2022    '!$D$1:$D$1794,0),MATCH(W$1,'     2022    '!$A$1:$AC$1,0))</f>
        <v>F4</v>
      </c>
      <c r="X159" s="151" t="str">
        <f>INDEX('     2022    '!$A$1:$AC$1563,MATCH($D159,'     2022    '!$D$1:$D$1794,0),MATCH(X$1,'     2022    '!$A$1:$AC$1,0))</f>
        <v/>
      </c>
      <c r="Y159" s="151" t="str">
        <f>INDEX('     2022    '!$A$1:$AC$1563,MATCH($D159,'     2022    '!$D$1:$D$1794,0),MATCH(Y$1,'     2022    '!$A$1:$AC$1,0))</f>
        <v/>
      </c>
      <c r="Z159" s="156">
        <f>INDEX('     2022    '!$A$1:$AC$1563,MATCH($D159,'     2022    '!$D$1:$D$1794,0),MATCH(Z$1,'     2022    '!$A$1:$AC$1,0))</f>
        <v>5.0900000000000001E-2</v>
      </c>
      <c r="AA159" s="153" t="str">
        <f>INDEX('     2022    '!$A$1:$AC$1563,MATCH($D159,'     2022    '!$D$1:$D$1794,0),MATCH(AA$1,'     2022    '!$A$1:$AC$1,0))</f>
        <v>1008-F4-69249668</v>
      </c>
      <c r="AB159" s="153" t="str">
        <f>INDEX('     2022    '!$A$1:$AC$1563,MATCH($D159,'     2022    '!$D$1:$D$1794,0),MATCH(AB$1,'     2022    '!$A$1:$AC$1,0))</f>
        <v>GB/HSE-355689</v>
      </c>
      <c r="AC159" s="153" t="str">
        <f>INDEX('     2022    '!$A$1:$AC$1563,MATCH($D159,'     2022    '!$D$1:$D$1794,0),MATCH(AC$1,'     2022    '!$A$1:$AC$1,0))</f>
        <v>8/3/2027</v>
      </c>
    </row>
    <row r="160" spans="1:29" ht="25.5">
      <c r="A160" s="80">
        <f t="shared" si="4"/>
        <v>157</v>
      </c>
      <c r="B160" s="68" t="str">
        <f>INDEX('     2022    '!B$2:B$1794,MATCH(D160,'     2022    '!D$2:D$1794,0))</f>
        <v/>
      </c>
      <c r="C160" s="204" t="str">
        <f>INDEX('     2022    '!C$2:C$1794,MATCH(D160,'     2022    '!D$2:D$1794,0))</f>
        <v>Cake - 100s Fan</v>
      </c>
      <c r="D160" s="212" t="str">
        <f>INDEX('     2022    '!D:D,MATCH(A160,'     2022    '!AL:AL,0))</f>
        <v>CC1257</v>
      </c>
      <c r="E160" s="213" t="str">
        <f>INDEX('     2022    '!$A$1:$AC$1563,MATCH($D160,'     2022    '!$D$1:$D$1794,0),MATCH(E$1,'     2022    '!$A$1:$AC$1,0))</f>
        <v>100s Z. Red top silver strobe tail; green top silver strobe tail; blue top silver strobe tail</v>
      </c>
      <c r="F160" s="206" t="str">
        <f>IFERROR(IF(LEFT(INDEX('     2022    '!AD$2:AD$1794,MATCH(D160,'     2022    '!D$2:D$1794,0)),4)="http",HYPERLINK(INDEX('     2022    '!AD$2:AD$1794,MATCH(D160,'     2022    '!D$2:D$1794,0)),"Video"),""),"")</f>
        <v>Video</v>
      </c>
      <c r="G160" s="207">
        <f>INDEX('     2022    '!$A$1:$AC$1563,MATCH($D160,'     2022    '!$D$1:$D$1794,0),MATCH(G$1,'     2022    '!$A$1:$AC$1,0))</f>
        <v>23</v>
      </c>
      <c r="H160" s="150"/>
      <c r="I160" s="152">
        <f>INDEX('     2022    '!$A$1:$AC$1563,MATCH($D160,'     2022    '!$D$1:$D$1794,0),MATCH(I$1,'     2022    '!$A$1:$AC$1,0))</f>
        <v>69.37</v>
      </c>
      <c r="J160" s="150"/>
      <c r="K160" s="151">
        <f t="shared" si="5"/>
        <v>82.65</v>
      </c>
      <c r="L160" s="152">
        <f>INDEX('     2022    '!$A$1:$AC$1563,MATCH($D160,'     2022    '!$D$1:$D$1794,0),MATCH(L$1,'     2022    '!$A$1:$AC$1,0))</f>
        <v>75.211500000000001</v>
      </c>
      <c r="M160" s="152">
        <f>INDEX('     2022    '!$A$1:$AC$1563,MATCH($D160,'     2022    '!$D$1:$D$1794,0),MATCH(M$1,'     2022    '!$A$1:$AC$1,0))</f>
        <v>82.65</v>
      </c>
      <c r="N160" s="153" t="str">
        <f>INDEX('     2022    '!$A$1:$AC$1563,MATCH($D160,'     2022    '!$D$1:$D$1794,0),MATCH(N$1,'     2022    '!$A$1:$AC$1,0))</f>
        <v>25mm</v>
      </c>
      <c r="O160" s="154">
        <f>INDEX('     2022    '!$A$1:$AC$1563,MATCH($D160,'     2022    '!$D$1:$D$1794,0),MATCH(O$1,'     2022    '!$A$1:$AC$1,0))</f>
        <v>1</v>
      </c>
      <c r="P160" s="153">
        <f>INDEX('     2022    '!$A$1:$AC$1563,MATCH($D160,'     2022    '!$D$1:$D$1794,0),MATCH(P$1,'     2022    '!$A$1:$AC$1,0))</f>
        <v>15</v>
      </c>
      <c r="Q160" s="153" t="str">
        <f>INDEX('     2022    '!$A$1:$AC$1563,MATCH($D160,'     2022    '!$D$1:$D$1794,0),MATCH(Q$1,'     2022    '!$A$1:$AC$1,0))</f>
        <v>Yes</v>
      </c>
      <c r="R160" s="155">
        <f>INDEX('     2022    '!$A$1:$AC$1563,MATCH($D160,'     2022    '!$D$1:$D$1794,0),MATCH(R$1,'     2022    '!$A$1:$AC$1,0))</f>
        <v>9</v>
      </c>
      <c r="S160" s="155">
        <f>INDEX('     2022    '!$A$1:$AC$1563,MATCH($D160,'     2022    '!$D$1:$D$1794,0),MATCH(S$1,'     2022    '!$A$1:$AC$1,0))</f>
        <v>1.45</v>
      </c>
      <c r="T160" s="155">
        <f>INDEX('     2022    '!$A$1:$AC$1563,MATCH($D160,'     2022    '!$D$1:$D$1794,0),MATCH(T$1,'     2022    '!$A$1:$AC$1,0))</f>
        <v>0.3</v>
      </c>
      <c r="U160" s="154" t="str">
        <f>INDEX('     2022    '!$A$1:$AC$1563,MATCH($D160,'     2022    '!$D$1:$D$1794,0),MATCH(U$1,'     2022    '!$A$1:$AC$1,0))</f>
        <v>1.4G</v>
      </c>
      <c r="V160" s="153" t="str">
        <f>INDEX('     2022    '!$A$1:$AC$1563,MATCH($D160,'     2022    '!$D$1:$D$1794,0),MATCH(V$1,'     2022    '!$A$1:$AC$1,0))</f>
        <v>UN0336</v>
      </c>
      <c r="W160" s="153" t="str">
        <f>INDEX('     2022    '!$A$1:$AC$1563,MATCH($D160,'     2022    '!$D$1:$D$1794,0),MATCH(W$1,'     2022    '!$A$1:$AC$1,0))</f>
        <v>F4</v>
      </c>
      <c r="X160" s="151" t="str">
        <f>INDEX('     2022    '!$A$1:$AC$1563,MATCH($D160,'     2022    '!$D$1:$D$1794,0),MATCH(X$1,'     2022    '!$A$1:$AC$1,0))</f>
        <v/>
      </c>
      <c r="Y160" s="151" t="str">
        <f>INDEX('     2022    '!$A$1:$AC$1563,MATCH($D160,'     2022    '!$D$1:$D$1794,0),MATCH(Y$1,'     2022    '!$A$1:$AC$1,0))</f>
        <v/>
      </c>
      <c r="Z160" s="156">
        <f>INDEX('     2022    '!$A$1:$AC$1563,MATCH($D160,'     2022    '!$D$1:$D$1794,0),MATCH(Z$1,'     2022    '!$A$1:$AC$1,0))</f>
        <v>3.6400000000000002E-2</v>
      </c>
      <c r="AA160" s="153" t="str">
        <f>INDEX('     2022    '!$A$1:$AC$1563,MATCH($D160,'     2022    '!$D$1:$D$1794,0),MATCH(AA$1,'     2022    '!$A$1:$AC$1,0))</f>
        <v>1008-F4-69249670</v>
      </c>
      <c r="AB160" s="153" t="str">
        <f>INDEX('     2022    '!$A$1:$AC$1563,MATCH($D160,'     2022    '!$D$1:$D$1794,0),MATCH(AB$1,'     2022    '!$A$1:$AC$1,0))</f>
        <v>GB/HSE-358619</v>
      </c>
      <c r="AC160" s="153" t="str">
        <f>INDEX('     2022    '!$A$1:$AC$1563,MATCH($D160,'     2022    '!$D$1:$D$1794,0),MATCH(AC$1,'     2022    '!$A$1:$AC$1,0))</f>
        <v>8/15/2028</v>
      </c>
    </row>
    <row r="161" spans="1:29" ht="15.75">
      <c r="A161" s="80">
        <f t="shared" si="4"/>
        <v>158</v>
      </c>
      <c r="B161" s="68" t="str">
        <f>INDEX('     2022    '!B$2:B$1794,MATCH(D161,'     2022    '!D$2:D$1794,0))</f>
        <v/>
      </c>
      <c r="C161" s="204" t="str">
        <f>INDEX('     2022    '!C$2:C$1794,MATCH(D161,'     2022    '!D$2:D$1794,0))</f>
        <v>Cake - 100s Fan</v>
      </c>
      <c r="D161" s="212" t="str">
        <f>INDEX('     2022    '!D:D,MATCH(A161,'     2022    '!AL:AL,0))</f>
        <v>CC0243</v>
      </c>
      <c r="E161" s="213" t="str">
        <f>INDEX('     2022    '!$A$1:$AC$1563,MATCH($D161,'     2022    '!$D$1:$D$1794,0),MATCH(E$1,'     2022    '!$A$1:$AC$1,0))</f>
        <v>100s Z. Colour tail spit silver blink</v>
      </c>
      <c r="F161" s="206" t="str">
        <f>IFERROR(IF(LEFT(INDEX('     2022    '!AD$2:AD$1794,MATCH(D161,'     2022    '!D$2:D$1794,0)),4)="http",HYPERLINK(INDEX('     2022    '!AD$2:AD$1794,MATCH(D161,'     2022    '!D$2:D$1794,0)),"Video"),""),"")</f>
        <v>Video</v>
      </c>
      <c r="G161" s="207">
        <f>INDEX('     2022    '!$A$1:$AC$1563,MATCH($D161,'     2022    '!$D$1:$D$1794,0),MATCH(G$1,'     2022    '!$A$1:$AC$1,0))</f>
        <v>0</v>
      </c>
      <c r="H161" s="150"/>
      <c r="I161" s="152">
        <f>INDEX('     2022    '!$A$1:$AC$1563,MATCH($D161,'     2022    '!$D$1:$D$1794,0),MATCH(I$1,'     2022    '!$A$1:$AC$1,0))</f>
        <v>49.7</v>
      </c>
      <c r="J161" s="150"/>
      <c r="K161" s="151">
        <f t="shared" si="5"/>
        <v>83.079314122282</v>
      </c>
      <c r="L161" s="152">
        <f>INDEX('     2022    '!$A$1:$AC$1563,MATCH($D161,'     2022    '!$D$1:$D$1794,0),MATCH(L$1,'     2022    '!$A$1:$AC$1,0))</f>
        <v>75.602175851276627</v>
      </c>
      <c r="M161" s="152">
        <f>INDEX('     2022    '!$A$1:$AC$1563,MATCH($D161,'     2022    '!$D$1:$D$1794,0),MATCH(M$1,'     2022    '!$A$1:$AC$1,0))</f>
        <v>83.079314122282</v>
      </c>
      <c r="N161" s="153" t="str">
        <f>INDEX('     2022    '!$A$1:$AC$1563,MATCH($D161,'     2022    '!$D$1:$D$1794,0),MATCH(N$1,'     2022    '!$A$1:$AC$1,0))</f>
        <v>30mm</v>
      </c>
      <c r="O161" s="154">
        <f>INDEX('     2022    '!$A$1:$AC$1563,MATCH($D161,'     2022    '!$D$1:$D$1794,0),MATCH(O$1,'     2022    '!$A$1:$AC$1,0))</f>
        <v>1</v>
      </c>
      <c r="P161" s="153">
        <f>INDEX('     2022    '!$A$1:$AC$1563,MATCH($D161,'     2022    '!$D$1:$D$1794,0),MATCH(P$1,'     2022    '!$A$1:$AC$1,0))</f>
        <v>30</v>
      </c>
      <c r="Q161" s="153" t="str">
        <f>INDEX('     2022    '!$A$1:$AC$1563,MATCH($D161,'     2022    '!$D$1:$D$1794,0),MATCH(Q$1,'     2022    '!$A$1:$AC$1,0))</f>
        <v>Yes</v>
      </c>
      <c r="R161" s="155">
        <f>INDEX('     2022    '!$A$1:$AC$1563,MATCH($D161,'     2022    '!$D$1:$D$1794,0),MATCH(R$1,'     2022    '!$A$1:$AC$1,0))</f>
        <v>14.6</v>
      </c>
      <c r="S161" s="155">
        <f>INDEX('     2022    '!$A$1:$AC$1563,MATCH($D161,'     2022    '!$D$1:$D$1794,0),MATCH(S$1,'     2022    '!$A$1:$AC$1,0))</f>
        <v>2.2000000000000002</v>
      </c>
      <c r="T161" s="155">
        <f>INDEX('     2022    '!$A$1:$AC$1563,MATCH($D161,'     2022    '!$D$1:$D$1794,0),MATCH(T$1,'     2022    '!$A$1:$AC$1,0))</f>
        <v>0.3</v>
      </c>
      <c r="U161" s="154" t="str">
        <f>INDEX('     2022    '!$A$1:$AC$1563,MATCH($D161,'     2022    '!$D$1:$D$1794,0),MATCH(U$1,'     2022    '!$A$1:$AC$1,0))</f>
        <v>1.4G</v>
      </c>
      <c r="V161" s="153" t="str">
        <f>INDEX('     2022    '!$A$1:$AC$1563,MATCH($D161,'     2022    '!$D$1:$D$1794,0),MATCH(V$1,'     2022    '!$A$1:$AC$1,0))</f>
        <v>UN0336</v>
      </c>
      <c r="W161" s="153" t="str">
        <f>INDEX('     2022    '!$A$1:$AC$1563,MATCH($D161,'     2022    '!$D$1:$D$1794,0),MATCH(W$1,'     2022    '!$A$1:$AC$1,0))</f>
        <v>F4</v>
      </c>
      <c r="X161" s="151" t="str">
        <f>INDEX('     2022    '!$A$1:$AC$1563,MATCH($D161,'     2022    '!$D$1:$D$1794,0),MATCH(X$1,'     2022    '!$A$1:$AC$1,0))</f>
        <v/>
      </c>
      <c r="Y161" s="151" t="str">
        <f>INDEX('     2022    '!$A$1:$AC$1563,MATCH($D161,'     2022    '!$D$1:$D$1794,0),MATCH(Y$1,'     2022    '!$A$1:$AC$1,0))</f>
        <v/>
      </c>
      <c r="Z161" s="156">
        <f>INDEX('     2022    '!$A$1:$AC$1563,MATCH($D161,'     2022    '!$D$1:$D$1794,0),MATCH(Z$1,'     2022    '!$A$1:$AC$1,0))</f>
        <v>6.8900000000000003E-2</v>
      </c>
      <c r="AA161" s="153" t="str">
        <f>INDEX('     2022    '!$A$1:$AC$1563,MATCH($D161,'     2022    '!$D$1:$D$1794,0),MATCH(AA$1,'     2022    '!$A$1:$AC$1,0))</f>
        <v>1008-F4-69249672</v>
      </c>
      <c r="AB161" s="153" t="str">
        <f>INDEX('     2022    '!$A$1:$AC$1563,MATCH($D161,'     2022    '!$D$1:$D$1794,0),MATCH(AB$1,'     2022    '!$A$1:$AC$1,0))</f>
        <v>GB/HSE-321020</v>
      </c>
      <c r="AC161" s="153" t="str">
        <f>INDEX('     2022    '!$A$1:$AC$1563,MATCH($D161,'     2022    '!$D$1:$D$1794,0),MATCH(AC$1,'     2022    '!$A$1:$AC$1,0))</f>
        <v>10/4/2030</v>
      </c>
    </row>
    <row r="162" spans="1:29" ht="15.75">
      <c r="A162" s="80">
        <f t="shared" si="4"/>
        <v>159</v>
      </c>
      <c r="B162" s="68" t="str">
        <f>INDEX('     2022    '!B$2:B$1794,MATCH(D162,'     2022    '!D$2:D$1794,0))</f>
        <v/>
      </c>
      <c r="C162" s="204" t="str">
        <f>INDEX('     2022    '!C$2:C$1794,MATCH(D162,'     2022    '!D$2:D$1794,0))</f>
        <v>Cake - 100s Fan</v>
      </c>
      <c r="D162" s="212" t="str">
        <f>INDEX('     2022    '!D:D,MATCH(A162,'     2022    '!AL:AL,0))</f>
        <v>CC0476</v>
      </c>
      <c r="E162" s="213" t="str">
        <f>INDEX('     2022    '!$A$1:$AC$1563,MATCH($D162,'     2022    '!$D$1:$D$1794,0),MATCH(E$1,'     2022    '!$A$1:$AC$1,0))</f>
        <v>100s Z. Blue crossette</v>
      </c>
      <c r="F162" s="206" t="str">
        <f>IFERROR(IF(LEFT(INDEX('     2022    '!AD$2:AD$1794,MATCH(D162,'     2022    '!D$2:D$1794,0)),4)="http",HYPERLINK(INDEX('     2022    '!AD$2:AD$1794,MATCH(D162,'     2022    '!D$2:D$1794,0)),"Video"),""),"")</f>
        <v>Video</v>
      </c>
      <c r="G162" s="207">
        <f>INDEX('     2022    '!$A$1:$AC$1563,MATCH($D162,'     2022    '!$D$1:$D$1794,0),MATCH(G$1,'     2022    '!$A$1:$AC$1,0))</f>
        <v>0</v>
      </c>
      <c r="H162" s="150"/>
      <c r="I162" s="152">
        <f>INDEX('     2022    '!$A$1:$AC$1563,MATCH($D162,'     2022    '!$D$1:$D$1794,0),MATCH(I$1,'     2022    '!$A$1:$AC$1,0))</f>
        <v>56.32</v>
      </c>
      <c r="J162" s="150"/>
      <c r="K162" s="151">
        <f t="shared" si="5"/>
        <v>87.279388256374418</v>
      </c>
      <c r="L162" s="152">
        <f>INDEX('     2022    '!$A$1:$AC$1563,MATCH($D162,'     2022    '!$D$1:$D$1794,0),MATCH(L$1,'     2022    '!$A$1:$AC$1,0))</f>
        <v>79.424243313300721</v>
      </c>
      <c r="M162" s="152">
        <f>INDEX('     2022    '!$A$1:$AC$1563,MATCH($D162,'     2022    '!$D$1:$D$1794,0),MATCH(M$1,'     2022    '!$A$1:$AC$1,0))</f>
        <v>87.279388256374418</v>
      </c>
      <c r="N162" s="153" t="str">
        <f>INDEX('     2022    '!$A$1:$AC$1563,MATCH($D162,'     2022    '!$D$1:$D$1794,0),MATCH(N$1,'     2022    '!$A$1:$AC$1,0))</f>
        <v>30mm</v>
      </c>
      <c r="O162" s="154">
        <f>INDEX('     2022    '!$A$1:$AC$1563,MATCH($D162,'     2022    '!$D$1:$D$1794,0),MATCH(O$1,'     2022    '!$A$1:$AC$1,0))</f>
        <v>1</v>
      </c>
      <c r="P162" s="153">
        <f>INDEX('     2022    '!$A$1:$AC$1563,MATCH($D162,'     2022    '!$D$1:$D$1794,0),MATCH(P$1,'     2022    '!$A$1:$AC$1,0))</f>
        <v>17</v>
      </c>
      <c r="Q162" s="153" t="str">
        <f>INDEX('     2022    '!$A$1:$AC$1563,MATCH($D162,'     2022    '!$D$1:$D$1794,0),MATCH(Q$1,'     2022    '!$A$1:$AC$1,0))</f>
        <v>Yes</v>
      </c>
      <c r="R162" s="155">
        <f>INDEX('     2022    '!$A$1:$AC$1563,MATCH($D162,'     2022    '!$D$1:$D$1794,0),MATCH(R$1,'     2022    '!$A$1:$AC$1,0))</f>
        <v>16</v>
      </c>
      <c r="S162" s="155">
        <f>INDEX('     2022    '!$A$1:$AC$1563,MATCH($D162,'     2022    '!$D$1:$D$1794,0),MATCH(S$1,'     2022    '!$A$1:$AC$1,0))</f>
        <v>2.2000000000000002</v>
      </c>
      <c r="T162" s="155">
        <f>INDEX('     2022    '!$A$1:$AC$1563,MATCH($D162,'     2022    '!$D$1:$D$1794,0),MATCH(T$1,'     2022    '!$A$1:$AC$1,0))</f>
        <v>0.3</v>
      </c>
      <c r="U162" s="154" t="str">
        <f>INDEX('     2022    '!$A$1:$AC$1563,MATCH($D162,'     2022    '!$D$1:$D$1794,0),MATCH(U$1,'     2022    '!$A$1:$AC$1,0))</f>
        <v>1.4G</v>
      </c>
      <c r="V162" s="153" t="str">
        <f>INDEX('     2022    '!$A$1:$AC$1563,MATCH($D162,'     2022    '!$D$1:$D$1794,0),MATCH(V$1,'     2022    '!$A$1:$AC$1,0))</f>
        <v>UN0336</v>
      </c>
      <c r="W162" s="153" t="str">
        <f>INDEX('     2022    '!$A$1:$AC$1563,MATCH($D162,'     2022    '!$D$1:$D$1794,0),MATCH(W$1,'     2022    '!$A$1:$AC$1,0))</f>
        <v>F4</v>
      </c>
      <c r="X162" s="151" t="str">
        <f>INDEX('     2022    '!$A$1:$AC$1563,MATCH($D162,'     2022    '!$D$1:$D$1794,0),MATCH(X$1,'     2022    '!$A$1:$AC$1,0))</f>
        <v/>
      </c>
      <c r="Y162" s="151" t="str">
        <f>INDEX('     2022    '!$A$1:$AC$1563,MATCH($D162,'     2022    '!$D$1:$D$1794,0),MATCH(Y$1,'     2022    '!$A$1:$AC$1,0))</f>
        <v/>
      </c>
      <c r="Z162" s="156">
        <f>INDEX('     2022    '!$A$1:$AC$1563,MATCH($D162,'     2022    '!$D$1:$D$1794,0),MATCH(Z$1,'     2022    '!$A$1:$AC$1,0))</f>
        <v>5.3999999999999999E-2</v>
      </c>
      <c r="AA162" s="153" t="str">
        <f>INDEX('     2022    '!$A$1:$AC$1563,MATCH($D162,'     2022    '!$D$1:$D$1794,0),MATCH(AA$1,'     2022    '!$A$1:$AC$1,0))</f>
        <v>1008-F4-69249674</v>
      </c>
      <c r="AB162" s="153" t="str">
        <f>INDEX('     2022    '!$A$1:$AC$1563,MATCH($D162,'     2022    '!$D$1:$D$1794,0),MATCH(AB$1,'     2022    '!$A$1:$AC$1,0))</f>
        <v>GB/HSE-345134</v>
      </c>
      <c r="AC162" s="153" t="str">
        <f>INDEX('     2022    '!$A$1:$AC$1563,MATCH($D162,'     2022    '!$D$1:$D$1794,0),MATCH(AC$1,'     2022    '!$A$1:$AC$1,0))</f>
        <v>10/9/2028</v>
      </c>
    </row>
    <row r="163" spans="1:29" ht="25.5">
      <c r="A163" s="80">
        <f t="shared" si="4"/>
        <v>160</v>
      </c>
      <c r="B163" s="68" t="str">
        <f>INDEX('     2022    '!B$2:B$1794,MATCH(D163,'     2022    '!D$2:D$1794,0))</f>
        <v/>
      </c>
      <c r="C163" s="204" t="str">
        <f>INDEX('     2022    '!C$2:C$1794,MATCH(D163,'     2022    '!D$2:D$1794,0))</f>
        <v>Cake - 100s Fan</v>
      </c>
      <c r="D163" s="212" t="str">
        <f>INDEX('     2022    '!D:D,MATCH(A163,'     2022    '!AL:AL,0))</f>
        <v>CC0547</v>
      </c>
      <c r="E163" s="213" t="str">
        <f>INDEX('     2022    '!$A$1:$AC$1563,MATCH($D163,'     2022    '!$D$1:$D$1794,0),MATCH(E$1,'     2022    '!$A$1:$AC$1,0))</f>
        <v>100s Z. Red tail spit white strobe+red, green tail white strobe willow+willow, blue tail spit white strobe willow+purple, red tail spit chrys.</v>
      </c>
      <c r="F163" s="206" t="str">
        <f>IFERROR(IF(LEFT(INDEX('     2022    '!AD$2:AD$1794,MATCH(D163,'     2022    '!D$2:D$1794,0)),4)="http",HYPERLINK(INDEX('     2022    '!AD$2:AD$1794,MATCH(D163,'     2022    '!D$2:D$1794,0)),"Video"),""),"")</f>
        <v>Video</v>
      </c>
      <c r="G163" s="207">
        <f>INDEX('     2022    '!$A$1:$AC$1563,MATCH($D163,'     2022    '!$D$1:$D$1794,0),MATCH(G$1,'     2022    '!$A$1:$AC$1,0))</f>
        <v>19</v>
      </c>
      <c r="H163" s="150"/>
      <c r="I163" s="152">
        <f>INDEX('     2022    '!$A$1:$AC$1563,MATCH($D163,'     2022    '!$D$1:$D$1794,0),MATCH(I$1,'     2022    '!$A$1:$AC$1,0))</f>
        <v>62.93</v>
      </c>
      <c r="J163" s="150"/>
      <c r="K163" s="151">
        <f t="shared" si="5"/>
        <v>74.98</v>
      </c>
      <c r="L163" s="152">
        <f>INDEX('     2022    '!$A$1:$AC$1563,MATCH($D163,'     2022    '!$D$1:$D$1794,0),MATCH(L$1,'     2022    '!$A$1:$AC$1,0))</f>
        <v>68.231800000000007</v>
      </c>
      <c r="M163" s="152">
        <f>INDEX('     2022    '!$A$1:$AC$1563,MATCH($D163,'     2022    '!$D$1:$D$1794,0),MATCH(M$1,'     2022    '!$A$1:$AC$1,0))</f>
        <v>74.98</v>
      </c>
      <c r="N163" s="153" t="str">
        <f>INDEX('     2022    '!$A$1:$AC$1563,MATCH($D163,'     2022    '!$D$1:$D$1794,0),MATCH(N$1,'     2022    '!$A$1:$AC$1,0))</f>
        <v>30mm</v>
      </c>
      <c r="O163" s="154">
        <f>INDEX('     2022    '!$A$1:$AC$1563,MATCH($D163,'     2022    '!$D$1:$D$1794,0),MATCH(O$1,'     2022    '!$A$1:$AC$1,0))</f>
        <v>1</v>
      </c>
      <c r="P163" s="153">
        <f>INDEX('     2022    '!$A$1:$AC$1563,MATCH($D163,'     2022    '!$D$1:$D$1794,0),MATCH(P$1,'     2022    '!$A$1:$AC$1,0))</f>
        <v>18</v>
      </c>
      <c r="Q163" s="153" t="str">
        <f>INDEX('     2022    '!$A$1:$AC$1563,MATCH($D163,'     2022    '!$D$1:$D$1794,0),MATCH(Q$1,'     2022    '!$A$1:$AC$1,0))</f>
        <v>Yes</v>
      </c>
      <c r="R163" s="155">
        <f>INDEX('     2022    '!$A$1:$AC$1563,MATCH($D163,'     2022    '!$D$1:$D$1794,0),MATCH(R$1,'     2022    '!$A$1:$AC$1,0))</f>
        <v>16</v>
      </c>
      <c r="S163" s="155">
        <f>INDEX('     2022    '!$A$1:$AC$1563,MATCH($D163,'     2022    '!$D$1:$D$1794,0),MATCH(S$1,'     2022    '!$A$1:$AC$1,0))</f>
        <v>2.1</v>
      </c>
      <c r="T163" s="155">
        <f>INDEX('     2022    '!$A$1:$AC$1563,MATCH($D163,'     2022    '!$D$1:$D$1794,0),MATCH(T$1,'     2022    '!$A$1:$AC$1,0))</f>
        <v>0.3</v>
      </c>
      <c r="U163" s="154" t="str">
        <f>INDEX('     2022    '!$A$1:$AC$1563,MATCH($D163,'     2022    '!$D$1:$D$1794,0),MATCH(U$1,'     2022    '!$A$1:$AC$1,0))</f>
        <v>1.4G</v>
      </c>
      <c r="V163" s="153" t="str">
        <f>INDEX('     2022    '!$A$1:$AC$1563,MATCH($D163,'     2022    '!$D$1:$D$1794,0),MATCH(V$1,'     2022    '!$A$1:$AC$1,0))</f>
        <v>UN0336</v>
      </c>
      <c r="W163" s="153" t="str">
        <f>INDEX('     2022    '!$A$1:$AC$1563,MATCH($D163,'     2022    '!$D$1:$D$1794,0),MATCH(W$1,'     2022    '!$A$1:$AC$1,0))</f>
        <v>F4</v>
      </c>
      <c r="X163" s="151" t="str">
        <f>INDEX('     2022    '!$A$1:$AC$1563,MATCH($D163,'     2022    '!$D$1:$D$1794,0),MATCH(X$1,'     2022    '!$A$1:$AC$1,0))</f>
        <v/>
      </c>
      <c r="Y163" s="151" t="str">
        <f>INDEX('     2022    '!$A$1:$AC$1563,MATCH($D163,'     2022    '!$D$1:$D$1794,0),MATCH(Y$1,'     2022    '!$A$1:$AC$1,0))</f>
        <v/>
      </c>
      <c r="Z163" s="156">
        <f>INDEX('     2022    '!$A$1:$AC$1563,MATCH($D163,'     2022    '!$D$1:$D$1794,0),MATCH(Z$1,'     2022    '!$A$1:$AC$1,0))</f>
        <v>5.3999999999999999E-2</v>
      </c>
      <c r="AA163" s="153" t="str">
        <f>INDEX('     2022    '!$A$1:$AC$1563,MATCH($D163,'     2022    '!$D$1:$D$1794,0),MATCH(AA$1,'     2022    '!$A$1:$AC$1,0))</f>
        <v>2806-F4-000052</v>
      </c>
      <c r="AB163" s="153" t="str">
        <f>INDEX('     2022    '!$A$1:$AC$1563,MATCH($D163,'     2022    '!$D$1:$D$1794,0),MATCH(AB$1,'     2022    '!$A$1:$AC$1,0))</f>
        <v>GB/HSE-350980</v>
      </c>
      <c r="AC163" s="153" t="str">
        <f>INDEX('     2022    '!$A$1:$AC$1563,MATCH($D163,'     2022    '!$D$1:$D$1794,0),MATCH(AC$1,'     2022    '!$A$1:$AC$1,0))</f>
        <v>7/29/2030</v>
      </c>
    </row>
    <row r="164" spans="1:29" ht="15.75">
      <c r="A164" s="80">
        <f t="shared" si="4"/>
        <v>161</v>
      </c>
      <c r="B164" s="68" t="str">
        <f>INDEX('     2022    '!B$2:B$1794,MATCH(D164,'     2022    '!D$2:D$1794,0))</f>
        <v/>
      </c>
      <c r="C164" s="204" t="str">
        <f>INDEX('     2022    '!C$2:C$1794,MATCH(D164,'     2022    '!D$2:D$1794,0))</f>
        <v>Cake - 100s Fan</v>
      </c>
      <c r="D164" s="212" t="str">
        <f>INDEX('     2022    '!D:D,MATCH(A164,'     2022    '!AL:AL,0))</f>
        <v>CC0626</v>
      </c>
      <c r="E164" s="213" t="str">
        <f>INDEX('     2022    '!$A$1:$AC$1563,MATCH($D164,'     2022    '!$D$1:$D$1794,0),MATCH(E$1,'     2022    '!$A$1:$AC$1,0))</f>
        <v>100s Z. Gold tail spit gold horsetail</v>
      </c>
      <c r="F164" s="206" t="str">
        <f>IFERROR(IF(LEFT(INDEX('     2022    '!AD$2:AD$1794,MATCH(D164,'     2022    '!D$2:D$1794,0)),4)="http",HYPERLINK(INDEX('     2022    '!AD$2:AD$1794,MATCH(D164,'     2022    '!D$2:D$1794,0)),"Video"),""),"")</f>
        <v>Video</v>
      </c>
      <c r="G164" s="207">
        <f>INDEX('     2022    '!$A$1:$AC$1563,MATCH($D164,'     2022    '!$D$1:$D$1794,0),MATCH(G$1,'     2022    '!$A$1:$AC$1,0))</f>
        <v>4</v>
      </c>
      <c r="H164" s="150"/>
      <c r="I164" s="152">
        <f>INDEX('     2022    '!$A$1:$AC$1563,MATCH($D164,'     2022    '!$D$1:$D$1794,0),MATCH(I$1,'     2022    '!$A$1:$AC$1,0))</f>
        <v>63.35</v>
      </c>
      <c r="J164" s="150"/>
      <c r="K164" s="151">
        <f t="shared" si="5"/>
        <v>75.48</v>
      </c>
      <c r="L164" s="152">
        <f>INDEX('     2022    '!$A$1:$AC$1563,MATCH($D164,'     2022    '!$D$1:$D$1794,0),MATCH(L$1,'     2022    '!$A$1:$AC$1,0))</f>
        <v>68.686800000000005</v>
      </c>
      <c r="M164" s="152">
        <f>INDEX('     2022    '!$A$1:$AC$1563,MATCH($D164,'     2022    '!$D$1:$D$1794,0),MATCH(M$1,'     2022    '!$A$1:$AC$1,0))</f>
        <v>75.48</v>
      </c>
      <c r="N164" s="153" t="str">
        <f>INDEX('     2022    '!$A$1:$AC$1563,MATCH($D164,'     2022    '!$D$1:$D$1794,0),MATCH(N$1,'     2022    '!$A$1:$AC$1,0))</f>
        <v>30mm</v>
      </c>
      <c r="O164" s="154">
        <f>INDEX('     2022    '!$A$1:$AC$1563,MATCH($D164,'     2022    '!$D$1:$D$1794,0),MATCH(O$1,'     2022    '!$A$1:$AC$1,0))</f>
        <v>1</v>
      </c>
      <c r="P164" s="153">
        <f>INDEX('     2022    '!$A$1:$AC$1563,MATCH($D164,'     2022    '!$D$1:$D$1794,0),MATCH(P$1,'     2022    '!$A$1:$AC$1,0))</f>
        <v>25</v>
      </c>
      <c r="Q164" s="153" t="str">
        <f>INDEX('     2022    '!$A$1:$AC$1563,MATCH($D164,'     2022    '!$D$1:$D$1794,0),MATCH(Q$1,'     2022    '!$A$1:$AC$1,0))</f>
        <v>Yes</v>
      </c>
      <c r="R164" s="155">
        <f>INDEX('     2022    '!$A$1:$AC$1563,MATCH($D164,'     2022    '!$D$1:$D$1794,0),MATCH(R$1,'     2022    '!$A$1:$AC$1,0))</f>
        <v>13</v>
      </c>
      <c r="S164" s="155">
        <f>INDEX('     2022    '!$A$1:$AC$1563,MATCH($D164,'     2022    '!$D$1:$D$1794,0),MATCH(S$1,'     2022    '!$A$1:$AC$1,0))</f>
        <v>1.8</v>
      </c>
      <c r="T164" s="155">
        <f>INDEX('     2022    '!$A$1:$AC$1563,MATCH($D164,'     2022    '!$D$1:$D$1794,0),MATCH(T$1,'     2022    '!$A$1:$AC$1,0))</f>
        <v>0.3</v>
      </c>
      <c r="U164" s="154" t="str">
        <f>INDEX('     2022    '!$A$1:$AC$1563,MATCH($D164,'     2022    '!$D$1:$D$1794,0),MATCH(U$1,'     2022    '!$A$1:$AC$1,0))</f>
        <v>1.4G</v>
      </c>
      <c r="V164" s="153" t="str">
        <f>INDEX('     2022    '!$A$1:$AC$1563,MATCH($D164,'     2022    '!$D$1:$D$1794,0),MATCH(V$1,'     2022    '!$A$1:$AC$1,0))</f>
        <v>UN0336</v>
      </c>
      <c r="W164" s="153" t="str">
        <f>INDEX('     2022    '!$A$1:$AC$1563,MATCH($D164,'     2022    '!$D$1:$D$1794,0),MATCH(W$1,'     2022    '!$A$1:$AC$1,0))</f>
        <v>F4</v>
      </c>
      <c r="X164" s="151" t="str">
        <f>INDEX('     2022    '!$A$1:$AC$1563,MATCH($D164,'     2022    '!$D$1:$D$1794,0),MATCH(X$1,'     2022    '!$A$1:$AC$1,0))</f>
        <v/>
      </c>
      <c r="Y164" s="151" t="str">
        <f>INDEX('     2022    '!$A$1:$AC$1563,MATCH($D164,'     2022    '!$D$1:$D$1794,0),MATCH(Y$1,'     2022    '!$A$1:$AC$1,0))</f>
        <v/>
      </c>
      <c r="Z164" s="156">
        <f>INDEX('     2022    '!$A$1:$AC$1563,MATCH($D164,'     2022    '!$D$1:$D$1794,0),MATCH(Z$1,'     2022    '!$A$1:$AC$1,0))</f>
        <v>5.2350000000000001E-2</v>
      </c>
      <c r="AA164" s="153" t="str">
        <f>INDEX('     2022    '!$A$1:$AC$1563,MATCH($D164,'     2022    '!$D$1:$D$1794,0),MATCH(AA$1,'     2022    '!$A$1:$AC$1,0))</f>
        <v>1008-F4-69249672</v>
      </c>
      <c r="AB164" s="153" t="str">
        <f>INDEX('     2022    '!$A$1:$AC$1563,MATCH($D164,'     2022    '!$D$1:$D$1794,0),MATCH(AB$1,'     2022    '!$A$1:$AC$1,0))</f>
        <v>GB/HSE-352788</v>
      </c>
      <c r="AC164" s="153" t="str">
        <f>INDEX('     2022    '!$A$1:$AC$1563,MATCH($D164,'     2022    '!$D$1:$D$1794,0),MATCH(AC$1,'     2022    '!$A$1:$AC$1,0))</f>
        <v>6/28/2026</v>
      </c>
    </row>
    <row r="165" spans="1:29" ht="15.75">
      <c r="A165" s="80">
        <f t="shared" si="4"/>
        <v>162</v>
      </c>
      <c r="B165" s="68" t="str">
        <f>INDEX('     2022    '!B$2:B$1794,MATCH(D165,'     2022    '!D$2:D$1794,0))</f>
        <v/>
      </c>
      <c r="C165" s="204" t="str">
        <f>INDEX('     2022    '!C$2:C$1794,MATCH(D165,'     2022    '!D$2:D$1794,0))</f>
        <v>Cake - 100s Fan</v>
      </c>
      <c r="D165" s="212" t="str">
        <f>INDEX('     2022    '!D:D,MATCH(A165,'     2022    '!AL:AL,0))</f>
        <v>CC0201</v>
      </c>
      <c r="E165" s="213" t="str">
        <f>INDEX('     2022    '!$A$1:$AC$1563,MATCH($D165,'     2022    '!$D$1:$D$1794,0),MATCH(E$1,'     2022    '!$A$1:$AC$1,0))</f>
        <v>100s Z. Silver Palm</v>
      </c>
      <c r="F165" s="206" t="str">
        <f>IFERROR(IF(LEFT(INDEX('     2022    '!AD$2:AD$1794,MATCH(D165,'     2022    '!D$2:D$1794,0)),4)="http",HYPERLINK(INDEX('     2022    '!AD$2:AD$1794,MATCH(D165,'     2022    '!D$2:D$1794,0)),"Video"),""),"")</f>
        <v>Video</v>
      </c>
      <c r="G165" s="207">
        <f>INDEX('     2022    '!$A$1:$AC$1563,MATCH($D165,'     2022    '!$D$1:$D$1794,0),MATCH(G$1,'     2022    '!$A$1:$AC$1,0))</f>
        <v>18</v>
      </c>
      <c r="H165" s="150"/>
      <c r="I165" s="152">
        <f>INDEX('     2022    '!$A$1:$AC$1563,MATCH($D165,'     2022    '!$D$1:$D$1794,0),MATCH(I$1,'     2022    '!$A$1:$AC$1,0))</f>
        <v>63.98</v>
      </c>
      <c r="J165" s="150"/>
      <c r="K165" s="151">
        <f t="shared" si="5"/>
        <v>73.328685899656151</v>
      </c>
      <c r="L165" s="152">
        <f>INDEX('     2022    '!$A$1:$AC$1563,MATCH($D165,'     2022    '!$D$1:$D$1794,0),MATCH(L$1,'     2022    '!$A$1:$AC$1,0))</f>
        <v>66.729104168687101</v>
      </c>
      <c r="M165" s="152">
        <f>INDEX('     2022    '!$A$1:$AC$1563,MATCH($D165,'     2022    '!$D$1:$D$1794,0),MATCH(M$1,'     2022    '!$A$1:$AC$1,0))</f>
        <v>73.328685899656151</v>
      </c>
      <c r="N165" s="153" t="str">
        <f>INDEX('     2022    '!$A$1:$AC$1563,MATCH($D165,'     2022    '!$D$1:$D$1794,0),MATCH(N$1,'     2022    '!$A$1:$AC$1,0))</f>
        <v>30mm</v>
      </c>
      <c r="O165" s="154">
        <f>INDEX('     2022    '!$A$1:$AC$1563,MATCH($D165,'     2022    '!$D$1:$D$1794,0),MATCH(O$1,'     2022    '!$A$1:$AC$1,0))</f>
        <v>1</v>
      </c>
      <c r="P165" s="153">
        <f>INDEX('     2022    '!$A$1:$AC$1563,MATCH($D165,'     2022    '!$D$1:$D$1794,0),MATCH(P$1,'     2022    '!$A$1:$AC$1,0))</f>
        <v>25</v>
      </c>
      <c r="Q165" s="153" t="str">
        <f>INDEX('     2022    '!$A$1:$AC$1563,MATCH($D165,'     2022    '!$D$1:$D$1794,0),MATCH(Q$1,'     2022    '!$A$1:$AC$1,0))</f>
        <v>No</v>
      </c>
      <c r="R165" s="155">
        <f>INDEX('     2022    '!$A$1:$AC$1563,MATCH($D165,'     2022    '!$D$1:$D$1794,0),MATCH(R$1,'     2022    '!$A$1:$AC$1,0))</f>
        <v>16</v>
      </c>
      <c r="S165" s="155">
        <f>INDEX('     2022    '!$A$1:$AC$1563,MATCH($D165,'     2022    '!$D$1:$D$1794,0),MATCH(S$1,'     2022    '!$A$1:$AC$1,0))</f>
        <v>2.4</v>
      </c>
      <c r="T165" s="155">
        <f>INDEX('     2022    '!$A$1:$AC$1563,MATCH($D165,'     2022    '!$D$1:$D$1794,0),MATCH(T$1,'     2022    '!$A$1:$AC$1,0))</f>
        <v>0.3</v>
      </c>
      <c r="U165" s="154" t="str">
        <f>INDEX('     2022    '!$A$1:$AC$1563,MATCH($D165,'     2022    '!$D$1:$D$1794,0),MATCH(U$1,'     2022    '!$A$1:$AC$1,0))</f>
        <v>1.4G</v>
      </c>
      <c r="V165" s="153" t="str">
        <f>INDEX('     2022    '!$A$1:$AC$1563,MATCH($D165,'     2022    '!$D$1:$D$1794,0),MATCH(V$1,'     2022    '!$A$1:$AC$1,0))</f>
        <v>UN0336</v>
      </c>
      <c r="W165" s="153" t="str">
        <f>INDEX('     2022    '!$A$1:$AC$1563,MATCH($D165,'     2022    '!$D$1:$D$1794,0),MATCH(W$1,'     2022    '!$A$1:$AC$1,0))</f>
        <v>F4</v>
      </c>
      <c r="X165" s="151" t="str">
        <f>INDEX('     2022    '!$A$1:$AC$1563,MATCH($D165,'     2022    '!$D$1:$D$1794,0),MATCH(X$1,'     2022    '!$A$1:$AC$1,0))</f>
        <v/>
      </c>
      <c r="Y165" s="151" t="str">
        <f>INDEX('     2022    '!$A$1:$AC$1563,MATCH($D165,'     2022    '!$D$1:$D$1794,0),MATCH(Y$1,'     2022    '!$A$1:$AC$1,0))</f>
        <v/>
      </c>
      <c r="Z165" s="156">
        <f>INDEX('     2022    '!$A$1:$AC$1563,MATCH($D165,'     2022    '!$D$1:$D$1794,0),MATCH(Z$1,'     2022    '!$A$1:$AC$1,0))</f>
        <v>5.3999999999999999E-2</v>
      </c>
      <c r="AA165" s="153" t="str">
        <f>INDEX('     2022    '!$A$1:$AC$1563,MATCH($D165,'     2022    '!$D$1:$D$1794,0),MATCH(AA$1,'     2022    '!$A$1:$AC$1,0))</f>
        <v>1008-F4-69249674</v>
      </c>
      <c r="AB165" s="153" t="str">
        <f>INDEX('     2022    '!$A$1:$AC$1563,MATCH($D165,'     2022    '!$D$1:$D$1794,0),MATCH(AB$1,'     2022    '!$A$1:$AC$1,0))</f>
        <v>GB/HSE-303713</v>
      </c>
      <c r="AC165" s="153" t="str">
        <f>INDEX('     2022    '!$A$1:$AC$1563,MATCH($D165,'     2022    '!$D$1:$D$1794,0),MATCH(AC$1,'     2022    '!$A$1:$AC$1,0))</f>
        <v>11/24/2028</v>
      </c>
    </row>
    <row r="166" spans="1:29" ht="15.75">
      <c r="A166" s="80">
        <f t="shared" si="4"/>
        <v>163</v>
      </c>
      <c r="B166" s="68" t="str">
        <f>INDEX('     2022    '!B$2:B$1794,MATCH(D166,'     2022    '!D$2:D$1794,0))</f>
        <v/>
      </c>
      <c r="C166" s="204" t="str">
        <f>INDEX('     2022    '!C$2:C$1794,MATCH(D166,'     2022    '!D$2:D$1794,0))</f>
        <v>Cake - 100s Fan</v>
      </c>
      <c r="D166" s="212" t="str">
        <f>INDEX('     2022    '!D:D,MATCH(A166,'     2022    '!AL:AL,0))</f>
        <v>CC0452</v>
      </c>
      <c r="E166" s="213" t="str">
        <f>INDEX('     2022    '!$A$1:$AC$1563,MATCH($D166,'     2022    '!$D$1:$D$1794,0),MATCH(E$1,'     2022    '!$A$1:$AC$1,0))</f>
        <v>100s Z. White glitter mine spit chicken bleed</v>
      </c>
      <c r="F166" s="206" t="str">
        <f>IFERROR(IF(LEFT(INDEX('     2022    '!AD$2:AD$1794,MATCH(D166,'     2022    '!D$2:D$1794,0)),4)="http",HYPERLINK(INDEX('     2022    '!AD$2:AD$1794,MATCH(D166,'     2022    '!D$2:D$1794,0)),"Video"),""),"")</f>
        <v>Video</v>
      </c>
      <c r="G166" s="207">
        <f>INDEX('     2022    '!$A$1:$AC$1563,MATCH($D166,'     2022    '!$D$1:$D$1794,0),MATCH(G$1,'     2022    '!$A$1:$AC$1,0))</f>
        <v>9</v>
      </c>
      <c r="H166" s="150"/>
      <c r="I166" s="152">
        <f>INDEX('     2022    '!$A$1:$AC$1563,MATCH($D166,'     2022    '!$D$1:$D$1794,0),MATCH(I$1,'     2022    '!$A$1:$AC$1,0))</f>
        <v>64.09</v>
      </c>
      <c r="J166" s="150"/>
      <c r="K166" s="151">
        <f t="shared" si="5"/>
        <v>74.943156812825166</v>
      </c>
      <c r="L166" s="152">
        <f>INDEX('     2022    '!$A$1:$AC$1563,MATCH($D166,'     2022    '!$D$1:$D$1794,0),MATCH(L$1,'     2022    '!$A$1:$AC$1,0))</f>
        <v>68.198272699670909</v>
      </c>
      <c r="M166" s="152">
        <f>INDEX('     2022    '!$A$1:$AC$1563,MATCH($D166,'     2022    '!$D$1:$D$1794,0),MATCH(M$1,'     2022    '!$A$1:$AC$1,0))</f>
        <v>74.943156812825166</v>
      </c>
      <c r="N166" s="153" t="str">
        <f>INDEX('     2022    '!$A$1:$AC$1563,MATCH($D166,'     2022    '!$D$1:$D$1794,0),MATCH(N$1,'     2022    '!$A$1:$AC$1,0))</f>
        <v>30mm</v>
      </c>
      <c r="O166" s="154">
        <f>INDEX('     2022    '!$A$1:$AC$1563,MATCH($D166,'     2022    '!$D$1:$D$1794,0),MATCH(O$1,'     2022    '!$A$1:$AC$1,0))</f>
        <v>1</v>
      </c>
      <c r="P166" s="153">
        <f>INDEX('     2022    '!$A$1:$AC$1563,MATCH($D166,'     2022    '!$D$1:$D$1794,0),MATCH(P$1,'     2022    '!$A$1:$AC$1,0))</f>
        <v>25</v>
      </c>
      <c r="Q166" s="153" t="str">
        <f>INDEX('     2022    '!$A$1:$AC$1563,MATCH($D166,'     2022    '!$D$1:$D$1794,0),MATCH(Q$1,'     2022    '!$A$1:$AC$1,0))</f>
        <v>Yes</v>
      </c>
      <c r="R166" s="155">
        <f>INDEX('     2022    '!$A$1:$AC$1563,MATCH($D166,'     2022    '!$D$1:$D$1794,0),MATCH(R$1,'     2022    '!$A$1:$AC$1,0))</f>
        <v>16</v>
      </c>
      <c r="S166" s="155">
        <f>INDEX('     2022    '!$A$1:$AC$1563,MATCH($D166,'     2022    '!$D$1:$D$1794,0),MATCH(S$1,'     2022    '!$A$1:$AC$1,0))</f>
        <v>2.2000000000000002</v>
      </c>
      <c r="T166" s="155">
        <f>INDEX('     2022    '!$A$1:$AC$1563,MATCH($D166,'     2022    '!$D$1:$D$1794,0),MATCH(T$1,'     2022    '!$A$1:$AC$1,0))</f>
        <v>0.3</v>
      </c>
      <c r="U166" s="154" t="str">
        <f>INDEX('     2022    '!$A$1:$AC$1563,MATCH($D166,'     2022    '!$D$1:$D$1794,0),MATCH(U$1,'     2022    '!$A$1:$AC$1,0))</f>
        <v>1.4G</v>
      </c>
      <c r="V166" s="153" t="str">
        <f>INDEX('     2022    '!$A$1:$AC$1563,MATCH($D166,'     2022    '!$D$1:$D$1794,0),MATCH(V$1,'     2022    '!$A$1:$AC$1,0))</f>
        <v>UN0336</v>
      </c>
      <c r="W166" s="153" t="str">
        <f>INDEX('     2022    '!$A$1:$AC$1563,MATCH($D166,'     2022    '!$D$1:$D$1794,0),MATCH(W$1,'     2022    '!$A$1:$AC$1,0))</f>
        <v>F4</v>
      </c>
      <c r="X166" s="151" t="str">
        <f>INDEX('     2022    '!$A$1:$AC$1563,MATCH($D166,'     2022    '!$D$1:$D$1794,0),MATCH(X$1,'     2022    '!$A$1:$AC$1,0))</f>
        <v/>
      </c>
      <c r="Y166" s="151" t="str">
        <f>INDEX('     2022    '!$A$1:$AC$1563,MATCH($D166,'     2022    '!$D$1:$D$1794,0),MATCH(Y$1,'     2022    '!$A$1:$AC$1,0))</f>
        <v/>
      </c>
      <c r="Z166" s="156">
        <f>INDEX('     2022    '!$A$1:$AC$1563,MATCH($D166,'     2022    '!$D$1:$D$1794,0),MATCH(Z$1,'     2022    '!$A$1:$AC$1,0))</f>
        <v>5.5100000000000003E-2</v>
      </c>
      <c r="AA166" s="153" t="str">
        <f>INDEX('     2022    '!$A$1:$AC$1563,MATCH($D166,'     2022    '!$D$1:$D$1794,0),MATCH(AA$1,'     2022    '!$A$1:$AC$1,0))</f>
        <v>1008-F4-69249672</v>
      </c>
      <c r="AB166" s="153" t="str">
        <f>INDEX('     2022    '!$A$1:$AC$1563,MATCH($D166,'     2022    '!$D$1:$D$1794,0),MATCH(AB$1,'     2022    '!$A$1:$AC$1,0))</f>
        <v>GB/HSE-340865</v>
      </c>
      <c r="AC166" s="153" t="str">
        <f>INDEX('     2022    '!$A$1:$AC$1563,MATCH($D166,'     2022    '!$D$1:$D$1794,0),MATCH(AC$1,'     2022    '!$A$1:$AC$1,0))</f>
        <v>8/3/2027</v>
      </c>
    </row>
    <row r="167" spans="1:29" ht="15.75">
      <c r="A167" s="80">
        <f t="shared" si="4"/>
        <v>164</v>
      </c>
      <c r="B167" s="68" t="str">
        <f>INDEX('     2022    '!B$2:B$1794,MATCH(D167,'     2022    '!D$2:D$1794,0))</f>
        <v/>
      </c>
      <c r="C167" s="204" t="str">
        <f>INDEX('     2022    '!C$2:C$1794,MATCH(D167,'     2022    '!D$2:D$1794,0))</f>
        <v>Cake - 100s Fan</v>
      </c>
      <c r="D167" s="212" t="str">
        <f>INDEX('     2022    '!D:D,MATCH(A167,'     2022    '!AL:AL,0))</f>
        <v>CC0232</v>
      </c>
      <c r="E167" s="213" t="str">
        <f>INDEX('     2022    '!$A$1:$AC$1563,MATCH($D167,'     2022    '!$D$1:$D$1794,0),MATCH(E$1,'     2022    '!$A$1:$AC$1,0))</f>
        <v>100s Z. Colour Tail Colour Leaves</v>
      </c>
      <c r="F167" s="206" t="str">
        <f>IFERROR(IF(LEFT(INDEX('     2022    '!AD$2:AD$1794,MATCH(D167,'     2022    '!D$2:D$1794,0)),4)="http",HYPERLINK(INDEX('     2022    '!AD$2:AD$1794,MATCH(D167,'     2022    '!D$2:D$1794,0)),"Video"),""),"")</f>
        <v>Video</v>
      </c>
      <c r="G167" s="207">
        <f>INDEX('     2022    '!$A$1:$AC$1563,MATCH($D167,'     2022    '!$D$1:$D$1794,0),MATCH(G$1,'     2022    '!$A$1:$AC$1,0))</f>
        <v>26</v>
      </c>
      <c r="H167" s="150"/>
      <c r="I167" s="152">
        <f>INDEX('     2022    '!$A$1:$AC$1563,MATCH($D167,'     2022    '!$D$1:$D$1794,0),MATCH(I$1,'     2022    '!$A$1:$AC$1,0))</f>
        <v>64.16</v>
      </c>
      <c r="J167" s="150"/>
      <c r="K167" s="151">
        <f t="shared" si="5"/>
        <v>76.440000000000012</v>
      </c>
      <c r="L167" s="152">
        <f>INDEX('     2022    '!$A$1:$AC$1563,MATCH($D167,'     2022    '!$D$1:$D$1794,0),MATCH(L$1,'     2022    '!$A$1:$AC$1,0))</f>
        <v>69.560400000000016</v>
      </c>
      <c r="M167" s="152">
        <f>INDEX('     2022    '!$A$1:$AC$1563,MATCH($D167,'     2022    '!$D$1:$D$1794,0),MATCH(M$1,'     2022    '!$A$1:$AC$1,0))</f>
        <v>76.440000000000012</v>
      </c>
      <c r="N167" s="153" t="str">
        <f>INDEX('     2022    '!$A$1:$AC$1563,MATCH($D167,'     2022    '!$D$1:$D$1794,0),MATCH(N$1,'     2022    '!$A$1:$AC$1,0))</f>
        <v>30mm</v>
      </c>
      <c r="O167" s="154">
        <f>INDEX('     2022    '!$A$1:$AC$1563,MATCH($D167,'     2022    '!$D$1:$D$1794,0),MATCH(O$1,'     2022    '!$A$1:$AC$1,0))</f>
        <v>1</v>
      </c>
      <c r="P167" s="153">
        <f>INDEX('     2022    '!$A$1:$AC$1563,MATCH($D167,'     2022    '!$D$1:$D$1794,0),MATCH(P$1,'     2022    '!$A$1:$AC$1,0))</f>
        <v>30</v>
      </c>
      <c r="Q167" s="153" t="str">
        <f>INDEX('     2022    '!$A$1:$AC$1563,MATCH($D167,'     2022    '!$D$1:$D$1794,0),MATCH(Q$1,'     2022    '!$A$1:$AC$1,0))</f>
        <v>Yes</v>
      </c>
      <c r="R167" s="155">
        <f>INDEX('     2022    '!$A$1:$AC$1563,MATCH($D167,'     2022    '!$D$1:$D$1794,0),MATCH(R$1,'     2022    '!$A$1:$AC$1,0))</f>
        <v>16</v>
      </c>
      <c r="S167" s="155">
        <f>INDEX('     2022    '!$A$1:$AC$1563,MATCH($D167,'     2022    '!$D$1:$D$1794,0),MATCH(S$1,'     2022    '!$A$1:$AC$1,0))</f>
        <v>2.2000000000000002</v>
      </c>
      <c r="T167" s="155">
        <f>INDEX('     2022    '!$A$1:$AC$1563,MATCH($D167,'     2022    '!$D$1:$D$1794,0),MATCH(T$1,'     2022    '!$A$1:$AC$1,0))</f>
        <v>0.3</v>
      </c>
      <c r="U167" s="154" t="str">
        <f>INDEX('     2022    '!$A$1:$AC$1563,MATCH($D167,'     2022    '!$D$1:$D$1794,0),MATCH(U$1,'     2022    '!$A$1:$AC$1,0))</f>
        <v>1.4G</v>
      </c>
      <c r="V167" s="153" t="str">
        <f>INDEX('     2022    '!$A$1:$AC$1563,MATCH($D167,'     2022    '!$D$1:$D$1794,0),MATCH(V$1,'     2022    '!$A$1:$AC$1,0))</f>
        <v>UN0336</v>
      </c>
      <c r="W167" s="153" t="str">
        <f>INDEX('     2022    '!$A$1:$AC$1563,MATCH($D167,'     2022    '!$D$1:$D$1794,0),MATCH(W$1,'     2022    '!$A$1:$AC$1,0))</f>
        <v>F4</v>
      </c>
      <c r="X167" s="151" t="str">
        <f>INDEX('     2022    '!$A$1:$AC$1563,MATCH($D167,'     2022    '!$D$1:$D$1794,0),MATCH(X$1,'     2022    '!$A$1:$AC$1,0))</f>
        <v/>
      </c>
      <c r="Y167" s="151" t="str">
        <f>INDEX('     2022    '!$A$1:$AC$1563,MATCH($D167,'     2022    '!$D$1:$D$1794,0),MATCH(Y$1,'     2022    '!$A$1:$AC$1,0))</f>
        <v/>
      </c>
      <c r="Z167" s="156">
        <f>INDEX('     2022    '!$A$1:$AC$1563,MATCH($D167,'     2022    '!$D$1:$D$1794,0),MATCH(Z$1,'     2022    '!$A$1:$AC$1,0))</f>
        <v>5.5100000000000003E-2</v>
      </c>
      <c r="AA167" s="153" t="str">
        <f>INDEX('     2022    '!$A$1:$AC$1563,MATCH($D167,'     2022    '!$D$1:$D$1794,0),MATCH(AA$1,'     2022    '!$A$1:$AC$1,0))</f>
        <v>1008-F4-69249672</v>
      </c>
      <c r="AB167" s="153" t="str">
        <f>INDEX('     2022    '!$A$1:$AC$1563,MATCH($D167,'     2022    '!$D$1:$D$1794,0),MATCH(AB$1,'     2022    '!$A$1:$AC$1,0))</f>
        <v>GB/HSE-321010</v>
      </c>
      <c r="AC167" s="153" t="str">
        <f>INDEX('     2022    '!$A$1:$AC$1563,MATCH($D167,'     2022    '!$D$1:$D$1794,0),MATCH(AC$1,'     2022    '!$A$1:$AC$1,0))</f>
        <v>10/4/2030</v>
      </c>
    </row>
    <row r="168" spans="1:29" ht="15.75">
      <c r="A168" s="80">
        <f t="shared" si="4"/>
        <v>165</v>
      </c>
      <c r="B168" s="68" t="str">
        <f>INDEX('     2022    '!B$2:B$1794,MATCH(D168,'     2022    '!D$2:D$1794,0))</f>
        <v/>
      </c>
      <c r="C168" s="204" t="str">
        <f>INDEX('     2022    '!C$2:C$1794,MATCH(D168,'     2022    '!D$2:D$1794,0))</f>
        <v>Cake - 100s Fan</v>
      </c>
      <c r="D168" s="212" t="str">
        <f>INDEX('     2022    '!D:D,MATCH(A168,'     2022    '!AL:AL,0))</f>
        <v>CC0475</v>
      </c>
      <c r="E168" s="213" t="str">
        <f>INDEX('     2022    '!$A$1:$AC$1563,MATCH($D168,'     2022    '!$D$1:$D$1794,0),MATCH(E$1,'     2022    '!$A$1:$AC$1,0))</f>
        <v>100s Z. Red crossette</v>
      </c>
      <c r="F168" s="206" t="str">
        <f>IFERROR(IF(LEFT(INDEX('     2022    '!AD$2:AD$1794,MATCH(D168,'     2022    '!D$2:D$1794,0)),4)="http",HYPERLINK(INDEX('     2022    '!AD$2:AD$1794,MATCH(D168,'     2022    '!D$2:D$1794,0)),"Video"),""),"")</f>
        <v>Video</v>
      </c>
      <c r="G168" s="207">
        <f>INDEX('     2022    '!$A$1:$AC$1563,MATCH($D168,'     2022    '!$D$1:$D$1794,0),MATCH(G$1,'     2022    '!$A$1:$AC$1,0))</f>
        <v>26</v>
      </c>
      <c r="H168" s="150"/>
      <c r="I168" s="152">
        <f>INDEX('     2022    '!$A$1:$AC$1563,MATCH($D168,'     2022    '!$D$1:$D$1794,0),MATCH(I$1,'     2022    '!$A$1:$AC$1,0))</f>
        <v>65.12</v>
      </c>
      <c r="J168" s="150"/>
      <c r="K168" s="151">
        <f t="shared" si="5"/>
        <v>77.58</v>
      </c>
      <c r="L168" s="152">
        <f>INDEX('     2022    '!$A$1:$AC$1563,MATCH($D168,'     2022    '!$D$1:$D$1794,0),MATCH(L$1,'     2022    '!$A$1:$AC$1,0))</f>
        <v>70.597800000000007</v>
      </c>
      <c r="M168" s="152">
        <f>INDEX('     2022    '!$A$1:$AC$1563,MATCH($D168,'     2022    '!$D$1:$D$1794,0),MATCH(M$1,'     2022    '!$A$1:$AC$1,0))</f>
        <v>77.58</v>
      </c>
      <c r="N168" s="153" t="str">
        <f>INDEX('     2022    '!$A$1:$AC$1563,MATCH($D168,'     2022    '!$D$1:$D$1794,0),MATCH(N$1,'     2022    '!$A$1:$AC$1,0))</f>
        <v>30mm</v>
      </c>
      <c r="O168" s="154">
        <f>INDEX('     2022    '!$A$1:$AC$1563,MATCH($D168,'     2022    '!$D$1:$D$1794,0),MATCH(O$1,'     2022    '!$A$1:$AC$1,0))</f>
        <v>1</v>
      </c>
      <c r="P168" s="153">
        <f>INDEX('     2022    '!$A$1:$AC$1563,MATCH($D168,'     2022    '!$D$1:$D$1794,0),MATCH(P$1,'     2022    '!$A$1:$AC$1,0))</f>
        <v>30</v>
      </c>
      <c r="Q168" s="153" t="str">
        <f>INDEX('     2022    '!$A$1:$AC$1563,MATCH($D168,'     2022    '!$D$1:$D$1794,0),MATCH(Q$1,'     2022    '!$A$1:$AC$1,0))</f>
        <v>Yes</v>
      </c>
      <c r="R168" s="155">
        <f>INDEX('     2022    '!$A$1:$AC$1563,MATCH($D168,'     2022    '!$D$1:$D$1794,0),MATCH(R$1,'     2022    '!$A$1:$AC$1,0))</f>
        <v>16</v>
      </c>
      <c r="S168" s="155">
        <f>INDEX('     2022    '!$A$1:$AC$1563,MATCH($D168,'     2022    '!$D$1:$D$1794,0),MATCH(S$1,'     2022    '!$A$1:$AC$1,0))</f>
        <v>2.2000000000000002</v>
      </c>
      <c r="T168" s="155">
        <f>INDEX('     2022    '!$A$1:$AC$1563,MATCH($D168,'     2022    '!$D$1:$D$1794,0),MATCH(T$1,'     2022    '!$A$1:$AC$1,0))</f>
        <v>0.3</v>
      </c>
      <c r="U168" s="154" t="str">
        <f>INDEX('     2022    '!$A$1:$AC$1563,MATCH($D168,'     2022    '!$D$1:$D$1794,0),MATCH(U$1,'     2022    '!$A$1:$AC$1,0))</f>
        <v>1.4G</v>
      </c>
      <c r="V168" s="153" t="str">
        <f>INDEX('     2022    '!$A$1:$AC$1563,MATCH($D168,'     2022    '!$D$1:$D$1794,0),MATCH(V$1,'     2022    '!$A$1:$AC$1,0))</f>
        <v>UN0336</v>
      </c>
      <c r="W168" s="153" t="str">
        <f>INDEX('     2022    '!$A$1:$AC$1563,MATCH($D168,'     2022    '!$D$1:$D$1794,0),MATCH(W$1,'     2022    '!$A$1:$AC$1,0))</f>
        <v>F4</v>
      </c>
      <c r="X168" s="151" t="str">
        <f>INDEX('     2022    '!$A$1:$AC$1563,MATCH($D168,'     2022    '!$D$1:$D$1794,0),MATCH(X$1,'     2022    '!$A$1:$AC$1,0))</f>
        <v/>
      </c>
      <c r="Y168" s="151" t="str">
        <f>INDEX('     2022    '!$A$1:$AC$1563,MATCH($D168,'     2022    '!$D$1:$D$1794,0),MATCH(Y$1,'     2022    '!$A$1:$AC$1,0))</f>
        <v/>
      </c>
      <c r="Z168" s="156">
        <f>INDEX('     2022    '!$A$1:$AC$1563,MATCH($D168,'     2022    '!$D$1:$D$1794,0),MATCH(Z$1,'     2022    '!$A$1:$AC$1,0))</f>
        <v>5.3999999999999999E-2</v>
      </c>
      <c r="AA168" s="153" t="str">
        <f>INDEX('     2022    '!$A$1:$AC$1563,MATCH($D168,'     2022    '!$D$1:$D$1794,0),MATCH(AA$1,'     2022    '!$A$1:$AC$1,0))</f>
        <v>1008-F4-69249674</v>
      </c>
      <c r="AB168" s="153" t="str">
        <f>INDEX('     2022    '!$A$1:$AC$1563,MATCH($D168,'     2022    '!$D$1:$D$1794,0),MATCH(AB$1,'     2022    '!$A$1:$AC$1,0))</f>
        <v>GB/HSE-345133</v>
      </c>
      <c r="AC168" s="153" t="str">
        <f>INDEX('     2022    '!$A$1:$AC$1563,MATCH($D168,'     2022    '!$D$1:$D$1794,0),MATCH(AC$1,'     2022    '!$A$1:$AC$1,0))</f>
        <v>10/9/2028</v>
      </c>
    </row>
    <row r="169" spans="1:29" ht="15.75">
      <c r="A169" s="80">
        <f t="shared" si="4"/>
        <v>166</v>
      </c>
      <c r="B169" s="68" t="str">
        <f>INDEX('     2022    '!B$2:B$1794,MATCH(D169,'     2022    '!D$2:D$1794,0))</f>
        <v/>
      </c>
      <c r="C169" s="204" t="str">
        <f>INDEX('     2022    '!C$2:C$1794,MATCH(D169,'     2022    '!D$2:D$1794,0))</f>
        <v>Cake - 100s Fan</v>
      </c>
      <c r="D169" s="212" t="str">
        <f>INDEX('     2022    '!D:D,MATCH(A169,'     2022    '!AL:AL,0))</f>
        <v>CC0961</v>
      </c>
      <c r="E169" s="213" t="str">
        <f>INDEX('     2022    '!$A$1:$AC$1563,MATCH($D169,'     2022    '!$D$1:$D$1794,0),MATCH(E$1,'     2022    '!$A$1:$AC$1,0))</f>
        <v>100s Z. Silver spinner spit red falling leaves</v>
      </c>
      <c r="F169" s="206" t="str">
        <f>IFERROR(IF(LEFT(INDEX('     2022    '!AD$2:AD$1794,MATCH(D169,'     2022    '!D$2:D$1794,0)),4)="http",HYPERLINK(INDEX('     2022    '!AD$2:AD$1794,MATCH(D169,'     2022    '!D$2:D$1794,0)),"Video"),""),"")</f>
        <v>Video</v>
      </c>
      <c r="G169" s="207">
        <f>INDEX('     2022    '!$A$1:$AC$1563,MATCH($D169,'     2022    '!$D$1:$D$1794,0),MATCH(G$1,'     2022    '!$A$1:$AC$1,0))</f>
        <v>30</v>
      </c>
      <c r="H169" s="150"/>
      <c r="I169" s="152">
        <f>INDEX('     2022    '!$A$1:$AC$1563,MATCH($D169,'     2022    '!$D$1:$D$1794,0),MATCH(I$1,'     2022    '!$A$1:$AC$1,0))</f>
        <v>68.11</v>
      </c>
      <c r="J169" s="150"/>
      <c r="K169" s="151">
        <f t="shared" si="5"/>
        <v>81.150000000000006</v>
      </c>
      <c r="L169" s="152">
        <f>INDEX('     2022    '!$A$1:$AC$1563,MATCH($D169,'     2022    '!$D$1:$D$1794,0),MATCH(L$1,'     2022    '!$A$1:$AC$1,0))</f>
        <v>73.846500000000006</v>
      </c>
      <c r="M169" s="152">
        <f>INDEX('     2022    '!$A$1:$AC$1563,MATCH($D169,'     2022    '!$D$1:$D$1794,0),MATCH(M$1,'     2022    '!$A$1:$AC$1,0))</f>
        <v>81.150000000000006</v>
      </c>
      <c r="N169" s="153" t="str">
        <f>INDEX('     2022    '!$A$1:$AC$1563,MATCH($D169,'     2022    '!$D$1:$D$1794,0),MATCH(N$1,'     2022    '!$A$1:$AC$1,0))</f>
        <v>30mm</v>
      </c>
      <c r="O169" s="154">
        <f>INDEX('     2022    '!$A$1:$AC$1563,MATCH($D169,'     2022    '!$D$1:$D$1794,0),MATCH(O$1,'     2022    '!$A$1:$AC$1,0))</f>
        <v>1</v>
      </c>
      <c r="P169" s="153">
        <f>INDEX('     2022    '!$A$1:$AC$1563,MATCH($D169,'     2022    '!$D$1:$D$1794,0),MATCH(P$1,'     2022    '!$A$1:$AC$1,0))</f>
        <v>22</v>
      </c>
      <c r="Q169" s="153" t="str">
        <f>INDEX('     2022    '!$A$1:$AC$1563,MATCH($D169,'     2022    '!$D$1:$D$1794,0),MATCH(Q$1,'     2022    '!$A$1:$AC$1,0))</f>
        <v>Yes</v>
      </c>
      <c r="R169" s="155">
        <f>INDEX('     2022    '!$A$1:$AC$1563,MATCH($D169,'     2022    '!$D$1:$D$1794,0),MATCH(R$1,'     2022    '!$A$1:$AC$1,0))</f>
        <v>15</v>
      </c>
      <c r="S169" s="155">
        <f>INDEX('     2022    '!$A$1:$AC$1563,MATCH($D169,'     2022    '!$D$1:$D$1794,0),MATCH(S$1,'     2022    '!$A$1:$AC$1,0))</f>
        <v>1.65</v>
      </c>
      <c r="T169" s="155">
        <f>INDEX('     2022    '!$A$1:$AC$1563,MATCH($D169,'     2022    '!$D$1:$D$1794,0),MATCH(T$1,'     2022    '!$A$1:$AC$1,0))</f>
        <v>0.3</v>
      </c>
      <c r="U169" s="154" t="str">
        <f>INDEX('     2022    '!$A$1:$AC$1563,MATCH($D169,'     2022    '!$D$1:$D$1794,0),MATCH(U$1,'     2022    '!$A$1:$AC$1,0))</f>
        <v>1.4G</v>
      </c>
      <c r="V169" s="153" t="str">
        <f>INDEX('     2022    '!$A$1:$AC$1563,MATCH($D169,'     2022    '!$D$1:$D$1794,0),MATCH(V$1,'     2022    '!$A$1:$AC$1,0))</f>
        <v>UN0336</v>
      </c>
      <c r="W169" s="153" t="str">
        <f>INDEX('     2022    '!$A$1:$AC$1563,MATCH($D169,'     2022    '!$D$1:$D$1794,0),MATCH(W$1,'     2022    '!$A$1:$AC$1,0))</f>
        <v>F4</v>
      </c>
      <c r="X169" s="151" t="str">
        <f>INDEX('     2022    '!$A$1:$AC$1563,MATCH($D169,'     2022    '!$D$1:$D$1794,0),MATCH(X$1,'     2022    '!$A$1:$AC$1,0))</f>
        <v/>
      </c>
      <c r="Y169" s="151" t="str">
        <f>INDEX('     2022    '!$A$1:$AC$1563,MATCH($D169,'     2022    '!$D$1:$D$1794,0),MATCH(Y$1,'     2022    '!$A$1:$AC$1,0))</f>
        <v/>
      </c>
      <c r="Z169" s="156">
        <f>INDEX('     2022    '!$A$1:$AC$1563,MATCH($D169,'     2022    '!$D$1:$D$1794,0),MATCH(Z$1,'     2022    '!$A$1:$AC$1,0))</f>
        <v>5.3800000000000001E-2</v>
      </c>
      <c r="AA169" s="153" t="str">
        <f>INDEX('     2022    '!$A$1:$AC$1563,MATCH($D169,'     2022    '!$D$1:$D$1794,0),MATCH(AA$1,'     2022    '!$A$1:$AC$1,0))</f>
        <v>2806-F4-000052</v>
      </c>
      <c r="AB169" s="153" t="str">
        <f>INDEX('     2022    '!$A$1:$AC$1563,MATCH($D169,'     2022    '!$D$1:$D$1794,0),MATCH(AB$1,'     2022    '!$A$1:$AC$1,0))</f>
        <v>GB/HSE-355657</v>
      </c>
      <c r="AC169" s="153" t="str">
        <f>INDEX('     2022    '!$A$1:$AC$1563,MATCH($D169,'     2022    '!$D$1:$D$1794,0),MATCH(AC$1,'     2022    '!$A$1:$AC$1,0))</f>
        <v>8/3/2027</v>
      </c>
    </row>
    <row r="170" spans="1:29" ht="15.75">
      <c r="A170" s="80">
        <f t="shared" si="4"/>
        <v>167</v>
      </c>
      <c r="B170" s="68" t="str">
        <f>INDEX('     2022    '!B$2:B$1794,MATCH(D170,'     2022    '!D$2:D$1794,0))</f>
        <v/>
      </c>
      <c r="C170" s="204" t="str">
        <f>INDEX('     2022    '!C$2:C$1794,MATCH(D170,'     2022    '!D$2:D$1794,0))</f>
        <v>Cake - 100s Fan</v>
      </c>
      <c r="D170" s="212" t="str">
        <f>INDEX('     2022    '!D:D,MATCH(A170,'     2022    '!AL:AL,0))</f>
        <v>CC1414</v>
      </c>
      <c r="E170" s="213" t="str">
        <f>INDEX('     2022    '!$A$1:$AC$1563,MATCH($D170,'     2022    '!$D$1:$D$1794,0),MATCH(E$1,'     2022    '!$A$1:$AC$1,0))</f>
        <v>100s Z. Crackling bouquet red tail spit red to white strobe.</v>
      </c>
      <c r="F170" s="206" t="str">
        <f>IFERROR(IF(LEFT(INDEX('     2022    '!AD$2:AD$1794,MATCH(D170,'     2022    '!D$2:D$1794,0)),4)="http",HYPERLINK(INDEX('     2022    '!AD$2:AD$1794,MATCH(D170,'     2022    '!D$2:D$1794,0)),"Video"),""),"")</f>
        <v>Video</v>
      </c>
      <c r="G170" s="207">
        <f>INDEX('     2022    '!$A$1:$AC$1563,MATCH($D170,'     2022    '!$D$1:$D$1794,0),MATCH(G$1,'     2022    '!$A$1:$AC$1,0))</f>
        <v>17</v>
      </c>
      <c r="H170" s="150"/>
      <c r="I170" s="152">
        <f>INDEX('     2022    '!$A$1:$AC$1563,MATCH($D170,'     2022    '!$D$1:$D$1794,0),MATCH(I$1,'     2022    '!$A$1:$AC$1,0))</f>
        <v>68.150000000000006</v>
      </c>
      <c r="J170" s="150"/>
      <c r="K170" s="151">
        <f t="shared" si="5"/>
        <v>78.522845677220516</v>
      </c>
      <c r="L170" s="152">
        <f>INDEX('     2022    '!$A$1:$AC$1563,MATCH($D170,'     2022    '!$D$1:$D$1794,0),MATCH(L$1,'     2022    '!$A$1:$AC$1,0))</f>
        <v>71.455789566270667</v>
      </c>
      <c r="M170" s="152">
        <f>INDEX('     2022    '!$A$1:$AC$1563,MATCH($D170,'     2022    '!$D$1:$D$1794,0),MATCH(M$1,'     2022    '!$A$1:$AC$1,0))</f>
        <v>78.522845677220516</v>
      </c>
      <c r="N170" s="153" t="str">
        <f>INDEX('     2022    '!$A$1:$AC$1563,MATCH($D170,'     2022    '!$D$1:$D$1794,0),MATCH(N$1,'     2022    '!$A$1:$AC$1,0))</f>
        <v>30mm</v>
      </c>
      <c r="O170" s="154">
        <f>INDEX('     2022    '!$A$1:$AC$1563,MATCH($D170,'     2022    '!$D$1:$D$1794,0),MATCH(O$1,'     2022    '!$A$1:$AC$1,0))</f>
        <v>1</v>
      </c>
      <c r="P170" s="153">
        <f>INDEX('     2022    '!$A$1:$AC$1563,MATCH($D170,'     2022    '!$D$1:$D$1794,0),MATCH(P$1,'     2022    '!$A$1:$AC$1,0))</f>
        <v>25</v>
      </c>
      <c r="Q170" s="153" t="str">
        <f>INDEX('     2022    '!$A$1:$AC$1563,MATCH($D170,'     2022    '!$D$1:$D$1794,0),MATCH(Q$1,'     2022    '!$A$1:$AC$1,0))</f>
        <v>No</v>
      </c>
      <c r="R170" s="155">
        <f>INDEX('     2022    '!$A$1:$AC$1563,MATCH($D170,'     2022    '!$D$1:$D$1794,0),MATCH(R$1,'     2022    '!$A$1:$AC$1,0))</f>
        <v>11.5</v>
      </c>
      <c r="S170" s="155">
        <f>INDEX('     2022    '!$A$1:$AC$1563,MATCH($D170,'     2022    '!$D$1:$D$1794,0),MATCH(S$1,'     2022    '!$A$1:$AC$1,0))</f>
        <v>2.5</v>
      </c>
      <c r="T170" s="155">
        <f>INDEX('     2022    '!$A$1:$AC$1563,MATCH($D170,'     2022    '!$D$1:$D$1794,0),MATCH(T$1,'     2022    '!$A$1:$AC$1,0))</f>
        <v>0.3</v>
      </c>
      <c r="U170" s="154" t="str">
        <f>INDEX('     2022    '!$A$1:$AC$1563,MATCH($D170,'     2022    '!$D$1:$D$1794,0),MATCH(U$1,'     2022    '!$A$1:$AC$1,0))</f>
        <v>1.4G</v>
      </c>
      <c r="V170" s="153" t="str">
        <f>INDEX('     2022    '!$A$1:$AC$1563,MATCH($D170,'     2022    '!$D$1:$D$1794,0),MATCH(V$1,'     2022    '!$A$1:$AC$1,0))</f>
        <v>UN0336</v>
      </c>
      <c r="W170" s="153" t="str">
        <f>INDEX('     2022    '!$A$1:$AC$1563,MATCH($D170,'     2022    '!$D$1:$D$1794,0),MATCH(W$1,'     2022    '!$A$1:$AC$1,0))</f>
        <v>F4</v>
      </c>
      <c r="X170" s="151" t="str">
        <f>INDEX('     2022    '!$A$1:$AC$1563,MATCH($D170,'     2022    '!$D$1:$D$1794,0),MATCH(X$1,'     2022    '!$A$1:$AC$1,0))</f>
        <v/>
      </c>
      <c r="Y170" s="151" t="str">
        <f>INDEX('     2022    '!$A$1:$AC$1563,MATCH($D170,'     2022    '!$D$1:$D$1794,0),MATCH(Y$1,'     2022    '!$A$1:$AC$1,0))</f>
        <v/>
      </c>
      <c r="Z170" s="156">
        <f>INDEX('     2022    '!$A$1:$AC$1563,MATCH($D170,'     2022    '!$D$1:$D$1794,0),MATCH(Z$1,'     2022    '!$A$1:$AC$1,0))</f>
        <v>5.2999999999999999E-2</v>
      </c>
      <c r="AA170" s="153" t="str">
        <f>INDEX('     2022    '!$A$1:$AC$1563,MATCH($D170,'     2022    '!$D$1:$D$1794,0),MATCH(AA$1,'     2022    '!$A$1:$AC$1,0))</f>
        <v>2806-F4-000052</v>
      </c>
      <c r="AB170" s="153" t="str">
        <f>INDEX('     2022    '!$A$1:$AC$1563,MATCH($D170,'     2022    '!$D$1:$D$1794,0),MATCH(AB$1,'     2022    '!$A$1:$AC$1,0))</f>
        <v>GB/HSE-360463</v>
      </c>
      <c r="AC170" s="153" t="str">
        <f>INDEX('     2022    '!$A$1:$AC$1563,MATCH($D170,'     2022    '!$D$1:$D$1794,0),MATCH(AC$1,'     2022    '!$A$1:$AC$1,0))</f>
        <v>6/8/2029</v>
      </c>
    </row>
    <row r="171" spans="1:29" ht="15.75">
      <c r="A171" s="80">
        <f t="shared" si="4"/>
        <v>168</v>
      </c>
      <c r="B171" s="68" t="str">
        <f>INDEX('     2022    '!B$2:B$1794,MATCH(D171,'     2022    '!D$2:D$1794,0))</f>
        <v/>
      </c>
      <c r="C171" s="204" t="str">
        <f>INDEX('     2022    '!C$2:C$1794,MATCH(D171,'     2022    '!D$2:D$1794,0))</f>
        <v>Cake - 100s Fan</v>
      </c>
      <c r="D171" s="212" t="str">
        <f>INDEX('     2022    '!D:D,MATCH(A171,'     2022    '!AL:AL,0))</f>
        <v>CC1392</v>
      </c>
      <c r="E171" s="213" t="str">
        <f>INDEX('     2022    '!$A$1:$AC$1563,MATCH($D171,'     2022    '!$D$1:$D$1794,0),MATCH(E$1,'     2022    '!$A$1:$AC$1,0))</f>
        <v>100s Z. Red to time rain tail.</v>
      </c>
      <c r="F171" s="206" t="str">
        <f>IFERROR(IF(LEFT(INDEX('     2022    '!AD$2:AD$1794,MATCH(D171,'     2022    '!D$2:D$1794,0)),4)="http",HYPERLINK(INDEX('     2022    '!AD$2:AD$1794,MATCH(D171,'     2022    '!D$2:D$1794,0)),"Video"),""),"")</f>
        <v>Video</v>
      </c>
      <c r="G171" s="207">
        <f>INDEX('     2022    '!$A$1:$AC$1563,MATCH($D171,'     2022    '!$D$1:$D$1794,0),MATCH(G$1,'     2022    '!$A$1:$AC$1,0))</f>
        <v>21</v>
      </c>
      <c r="H171" s="150"/>
      <c r="I171" s="152">
        <f>INDEX('     2022    '!$A$1:$AC$1563,MATCH($D171,'     2022    '!$D$1:$D$1794,0),MATCH(I$1,'     2022    '!$A$1:$AC$1,0))</f>
        <v>69.87</v>
      </c>
      <c r="J171" s="150"/>
      <c r="K171" s="151">
        <f t="shared" si="5"/>
        <v>83.240000000000009</v>
      </c>
      <c r="L171" s="152">
        <f>INDEX('     2022    '!$A$1:$AC$1563,MATCH($D171,'     2022    '!$D$1:$D$1794,0),MATCH(L$1,'     2022    '!$A$1:$AC$1,0))</f>
        <v>75.748400000000018</v>
      </c>
      <c r="M171" s="152">
        <f>INDEX('     2022    '!$A$1:$AC$1563,MATCH($D171,'     2022    '!$D$1:$D$1794,0),MATCH(M$1,'     2022    '!$A$1:$AC$1,0))</f>
        <v>83.240000000000009</v>
      </c>
      <c r="N171" s="153" t="str">
        <f>INDEX('     2022    '!$A$1:$AC$1563,MATCH($D171,'     2022    '!$D$1:$D$1794,0),MATCH(N$1,'     2022    '!$A$1:$AC$1,0))</f>
        <v>30mm</v>
      </c>
      <c r="O171" s="154">
        <f>INDEX('     2022    '!$A$1:$AC$1563,MATCH($D171,'     2022    '!$D$1:$D$1794,0),MATCH(O$1,'     2022    '!$A$1:$AC$1,0))</f>
        <v>1</v>
      </c>
      <c r="P171" s="153">
        <f>INDEX('     2022    '!$A$1:$AC$1563,MATCH($D171,'     2022    '!$D$1:$D$1794,0),MATCH(P$1,'     2022    '!$A$1:$AC$1,0))</f>
        <v>25</v>
      </c>
      <c r="Q171" s="153" t="str">
        <f>INDEX('     2022    '!$A$1:$AC$1563,MATCH($D171,'     2022    '!$D$1:$D$1794,0),MATCH(Q$1,'     2022    '!$A$1:$AC$1,0))</f>
        <v>No</v>
      </c>
      <c r="R171" s="155">
        <f>INDEX('     2022    '!$A$1:$AC$1563,MATCH($D171,'     2022    '!$D$1:$D$1794,0),MATCH(R$1,'     2022    '!$A$1:$AC$1,0))</f>
        <v>15.1</v>
      </c>
      <c r="S171" s="155">
        <f>INDEX('     2022    '!$A$1:$AC$1563,MATCH($D171,'     2022    '!$D$1:$D$1794,0),MATCH(S$1,'     2022    '!$A$1:$AC$1,0))</f>
        <v>2.2999999999999998</v>
      </c>
      <c r="T171" s="155">
        <f>INDEX('     2022    '!$A$1:$AC$1563,MATCH($D171,'     2022    '!$D$1:$D$1794,0),MATCH(T$1,'     2022    '!$A$1:$AC$1,0))</f>
        <v>0.3</v>
      </c>
      <c r="U171" s="154" t="str">
        <f>INDEX('     2022    '!$A$1:$AC$1563,MATCH($D171,'     2022    '!$D$1:$D$1794,0),MATCH(U$1,'     2022    '!$A$1:$AC$1,0))</f>
        <v>1.4G</v>
      </c>
      <c r="V171" s="153" t="str">
        <f>INDEX('     2022    '!$A$1:$AC$1563,MATCH($D171,'     2022    '!$D$1:$D$1794,0),MATCH(V$1,'     2022    '!$A$1:$AC$1,0))</f>
        <v>UN0336</v>
      </c>
      <c r="W171" s="153" t="str">
        <f>INDEX('     2022    '!$A$1:$AC$1563,MATCH($D171,'     2022    '!$D$1:$D$1794,0),MATCH(W$1,'     2022    '!$A$1:$AC$1,0))</f>
        <v>F4</v>
      </c>
      <c r="X171" s="151" t="str">
        <f>INDEX('     2022    '!$A$1:$AC$1563,MATCH($D171,'     2022    '!$D$1:$D$1794,0),MATCH(X$1,'     2022    '!$A$1:$AC$1,0))</f>
        <v/>
      </c>
      <c r="Y171" s="151" t="str">
        <f>INDEX('     2022    '!$A$1:$AC$1563,MATCH($D171,'     2022    '!$D$1:$D$1794,0),MATCH(Y$1,'     2022    '!$A$1:$AC$1,0))</f>
        <v/>
      </c>
      <c r="Z171" s="156">
        <f>INDEX('     2022    '!$A$1:$AC$1563,MATCH($D171,'     2022    '!$D$1:$D$1794,0),MATCH(Z$1,'     2022    '!$A$1:$AC$1,0))</f>
        <v>6.4000000000000001E-2</v>
      </c>
      <c r="AA171" s="153" t="str">
        <f>INDEX('     2022    '!$A$1:$AC$1563,MATCH($D171,'     2022    '!$D$1:$D$1794,0),MATCH(AA$1,'     2022    '!$A$1:$AC$1,0))</f>
        <v>2806-F4-000623</v>
      </c>
      <c r="AB171" s="153" t="str">
        <f>INDEX('     2022    '!$A$1:$AC$1563,MATCH($D171,'     2022    '!$D$1:$D$1794,0),MATCH(AB$1,'     2022    '!$A$1:$AC$1,0))</f>
        <v>GB/HSE-360458</v>
      </c>
      <c r="AC171" s="153" t="str">
        <f>INDEX('     2022    '!$A$1:$AC$1563,MATCH($D171,'     2022    '!$D$1:$D$1794,0),MATCH(AC$1,'     2022    '!$A$1:$AC$1,0))</f>
        <v>6/8/2029</v>
      </c>
    </row>
    <row r="172" spans="1:29" ht="25.5">
      <c r="A172" s="80">
        <f t="shared" si="4"/>
        <v>169</v>
      </c>
      <c r="B172" s="68" t="str">
        <f>INDEX('     2022    '!B$2:B$1794,MATCH(D172,'     2022    '!D$2:D$1794,0))</f>
        <v/>
      </c>
      <c r="C172" s="204" t="str">
        <f>INDEX('     2022    '!C$2:C$1794,MATCH(D172,'     2022    '!D$2:D$1794,0))</f>
        <v>Cake - 100s Fan</v>
      </c>
      <c r="D172" s="212" t="str">
        <f>INDEX('     2022    '!D:D,MATCH(A172,'     2022    '!AL:AL,0))</f>
        <v>CC1205</v>
      </c>
      <c r="E172" s="213" t="str">
        <f>INDEX('     2022    '!$A$1:$AC$1563,MATCH($D172,'     2022    '!$D$1:$D$1794,0),MATCH(E$1,'     2022    '!$A$1:$AC$1,0))</f>
        <v>100s Z. Chrysanthemum bouquet red tail spit red green falling leaves &amp; chrysanthemum</v>
      </c>
      <c r="F172" s="206" t="str">
        <f>IFERROR(IF(LEFT(INDEX('     2022    '!AD$2:AD$1794,MATCH(D172,'     2022    '!D$2:D$1794,0)),4)="http",HYPERLINK(INDEX('     2022    '!AD$2:AD$1794,MATCH(D172,'     2022    '!D$2:D$1794,0)),"Video"),""),"")</f>
        <v>Video</v>
      </c>
      <c r="G172" s="207">
        <f>INDEX('     2022    '!$A$1:$AC$1563,MATCH($D172,'     2022    '!$D$1:$D$1794,0),MATCH(G$1,'     2022    '!$A$1:$AC$1,0))</f>
        <v>27</v>
      </c>
      <c r="H172" s="150"/>
      <c r="I172" s="152">
        <f>INDEX('     2022    '!$A$1:$AC$1563,MATCH($D172,'     2022    '!$D$1:$D$1794,0),MATCH(I$1,'     2022    '!$A$1:$AC$1,0))</f>
        <v>72.98</v>
      </c>
      <c r="J172" s="150"/>
      <c r="K172" s="151">
        <f t="shared" si="5"/>
        <v>86.95</v>
      </c>
      <c r="L172" s="152">
        <f>INDEX('     2022    '!$A$1:$AC$1563,MATCH($D172,'     2022    '!$D$1:$D$1794,0),MATCH(L$1,'     2022    '!$A$1:$AC$1,0))</f>
        <v>79.124500000000012</v>
      </c>
      <c r="M172" s="152">
        <f>INDEX('     2022    '!$A$1:$AC$1563,MATCH($D172,'     2022    '!$D$1:$D$1794,0),MATCH(M$1,'     2022    '!$A$1:$AC$1,0))</f>
        <v>86.95</v>
      </c>
      <c r="N172" s="153" t="str">
        <f>INDEX('     2022    '!$A$1:$AC$1563,MATCH($D172,'     2022    '!$D$1:$D$1794,0),MATCH(N$1,'     2022    '!$A$1:$AC$1,0))</f>
        <v>30mm</v>
      </c>
      <c r="O172" s="154">
        <f>INDEX('     2022    '!$A$1:$AC$1563,MATCH($D172,'     2022    '!$D$1:$D$1794,0),MATCH(O$1,'     2022    '!$A$1:$AC$1,0))</f>
        <v>1</v>
      </c>
      <c r="P172" s="153">
        <f>INDEX('     2022    '!$A$1:$AC$1563,MATCH($D172,'     2022    '!$D$1:$D$1794,0),MATCH(P$1,'     2022    '!$A$1:$AC$1,0))</f>
        <v>19</v>
      </c>
      <c r="Q172" s="153" t="str">
        <f>INDEX('     2022    '!$A$1:$AC$1563,MATCH($D172,'     2022    '!$D$1:$D$1794,0),MATCH(Q$1,'     2022    '!$A$1:$AC$1,0))</f>
        <v>No</v>
      </c>
      <c r="R172" s="155">
        <f>INDEX('     2022    '!$A$1:$AC$1563,MATCH($D172,'     2022    '!$D$1:$D$1794,0),MATCH(R$1,'     2022    '!$A$1:$AC$1,0))</f>
        <v>16</v>
      </c>
      <c r="S172" s="155">
        <f>INDEX('     2022    '!$A$1:$AC$1563,MATCH($D172,'     2022    '!$D$1:$D$1794,0),MATCH(S$1,'     2022    '!$A$1:$AC$1,0))</f>
        <v>2.4</v>
      </c>
      <c r="T172" s="155">
        <f>INDEX('     2022    '!$A$1:$AC$1563,MATCH($D172,'     2022    '!$D$1:$D$1794,0),MATCH(T$1,'     2022    '!$A$1:$AC$1,0))</f>
        <v>0.3</v>
      </c>
      <c r="U172" s="154" t="str">
        <f>INDEX('     2022    '!$A$1:$AC$1563,MATCH($D172,'     2022    '!$D$1:$D$1794,0),MATCH(U$1,'     2022    '!$A$1:$AC$1,0))</f>
        <v>1.4G</v>
      </c>
      <c r="V172" s="153" t="str">
        <f>INDEX('     2022    '!$A$1:$AC$1563,MATCH($D172,'     2022    '!$D$1:$D$1794,0),MATCH(V$1,'     2022    '!$A$1:$AC$1,0))</f>
        <v>UN0336</v>
      </c>
      <c r="W172" s="153" t="str">
        <f>INDEX('     2022    '!$A$1:$AC$1563,MATCH($D172,'     2022    '!$D$1:$D$1794,0),MATCH(W$1,'     2022    '!$A$1:$AC$1,0))</f>
        <v>F4</v>
      </c>
      <c r="X172" s="151" t="str">
        <f>INDEX('     2022    '!$A$1:$AC$1563,MATCH($D172,'     2022    '!$D$1:$D$1794,0),MATCH(X$1,'     2022    '!$A$1:$AC$1,0))</f>
        <v/>
      </c>
      <c r="Y172" s="151" t="str">
        <f>INDEX('     2022    '!$A$1:$AC$1563,MATCH($D172,'     2022    '!$D$1:$D$1794,0),MATCH(Y$1,'     2022    '!$A$1:$AC$1,0))</f>
        <v/>
      </c>
      <c r="Z172" s="156">
        <f>INDEX('     2022    '!$A$1:$AC$1563,MATCH($D172,'     2022    '!$D$1:$D$1794,0),MATCH(Z$1,'     2022    '!$A$1:$AC$1,0))</f>
        <v>5.3999999999999999E-2</v>
      </c>
      <c r="AA172" s="153" t="str">
        <f>INDEX('     2022    '!$A$1:$AC$1563,MATCH($D172,'     2022    '!$D$1:$D$1794,0),MATCH(AA$1,'     2022    '!$A$1:$AC$1,0))</f>
        <v>2806-F4-000052</v>
      </c>
      <c r="AB172" s="153" t="str">
        <f>INDEX('     2022    '!$A$1:$AC$1563,MATCH($D172,'     2022    '!$D$1:$D$1794,0),MATCH(AB$1,'     2022    '!$A$1:$AC$1,0))</f>
        <v>GB/HSE-358609</v>
      </c>
      <c r="AC172" s="153" t="str">
        <f>INDEX('     2022    '!$A$1:$AC$1563,MATCH($D172,'     2022    '!$D$1:$D$1794,0),MATCH(AC$1,'     2022    '!$A$1:$AC$1,0))</f>
        <v>8/15/2028</v>
      </c>
    </row>
    <row r="173" spans="1:29" ht="15.75">
      <c r="A173" s="80">
        <f t="shared" si="4"/>
        <v>170</v>
      </c>
      <c r="B173" s="68" t="str">
        <f>INDEX('     2022    '!B$2:B$1794,MATCH(D173,'     2022    '!D$2:D$1794,0))</f>
        <v/>
      </c>
      <c r="C173" s="204" t="str">
        <f>INDEX('     2022    '!C$2:C$1794,MATCH(D173,'     2022    '!D$2:D$1794,0))</f>
        <v>Cake - 100s Fan</v>
      </c>
      <c r="D173" s="212" t="str">
        <f>INDEX('     2022    '!D:D,MATCH(A173,'     2022    '!AL:AL,0))</f>
        <v>CC1156</v>
      </c>
      <c r="E173" s="213" t="str">
        <f>INDEX('     2022    '!$A$1:$AC$1563,MATCH($D173,'     2022    '!$D$1:$D$1794,0),MATCH(E$1,'     2022    '!$A$1:$AC$1,0))</f>
        <v>100s Z. Blue &amp; white strobe waterfall pistil color falling leaves</v>
      </c>
      <c r="F173" s="206" t="str">
        <f>IFERROR(IF(LEFT(INDEX('     2022    '!AD$2:AD$1794,MATCH(D173,'     2022    '!D$2:D$1794,0)),4)="http",HYPERLINK(INDEX('     2022    '!AD$2:AD$1794,MATCH(D173,'     2022    '!D$2:D$1794,0)),"Video"),""),"")</f>
        <v>Video</v>
      </c>
      <c r="G173" s="207">
        <f>INDEX('     2022    '!$A$1:$AC$1563,MATCH($D173,'     2022    '!$D$1:$D$1794,0),MATCH(G$1,'     2022    '!$A$1:$AC$1,0))</f>
        <v>0</v>
      </c>
      <c r="H173" s="150"/>
      <c r="I173" s="152">
        <f>INDEX('     2022    '!$A$1:$AC$1563,MATCH($D173,'     2022    '!$D$1:$D$1794,0),MATCH(I$1,'     2022    '!$A$1:$AC$1,0))</f>
        <v>77.39</v>
      </c>
      <c r="J173" s="150"/>
      <c r="K173" s="151">
        <f t="shared" si="5"/>
        <v>89.10868853360887</v>
      </c>
      <c r="L173" s="152">
        <f>INDEX('     2022    '!$A$1:$AC$1563,MATCH($D173,'     2022    '!$D$1:$D$1794,0),MATCH(L$1,'     2022    '!$A$1:$AC$1,0))</f>
        <v>81.088906565584068</v>
      </c>
      <c r="M173" s="152">
        <f>INDEX('     2022    '!$A$1:$AC$1563,MATCH($D173,'     2022    '!$D$1:$D$1794,0),MATCH(M$1,'     2022    '!$A$1:$AC$1,0))</f>
        <v>89.10868853360887</v>
      </c>
      <c r="N173" s="153" t="str">
        <f>INDEX('     2022    '!$A$1:$AC$1563,MATCH($D173,'     2022    '!$D$1:$D$1794,0),MATCH(N$1,'     2022    '!$A$1:$AC$1,0))</f>
        <v>30mm</v>
      </c>
      <c r="O173" s="154">
        <f>INDEX('     2022    '!$A$1:$AC$1563,MATCH($D173,'     2022    '!$D$1:$D$1794,0),MATCH(O$1,'     2022    '!$A$1:$AC$1,0))</f>
        <v>1</v>
      </c>
      <c r="P173" s="153">
        <f>INDEX('     2022    '!$A$1:$AC$1563,MATCH($D173,'     2022    '!$D$1:$D$1794,0),MATCH(P$1,'     2022    '!$A$1:$AC$1,0))</f>
        <v>20</v>
      </c>
      <c r="Q173" s="153" t="str">
        <f>INDEX('     2022    '!$A$1:$AC$1563,MATCH($D173,'     2022    '!$D$1:$D$1794,0),MATCH(Q$1,'     2022    '!$A$1:$AC$1,0))</f>
        <v>Yes</v>
      </c>
      <c r="R173" s="155">
        <f>INDEX('     2022    '!$A$1:$AC$1563,MATCH($D173,'     2022    '!$D$1:$D$1794,0),MATCH(R$1,'     2022    '!$A$1:$AC$1,0))</f>
        <v>17</v>
      </c>
      <c r="S173" s="155">
        <f>INDEX('     2022    '!$A$1:$AC$1563,MATCH($D173,'     2022    '!$D$1:$D$1794,0),MATCH(S$1,'     2022    '!$A$1:$AC$1,0))</f>
        <v>2.2000000000000002</v>
      </c>
      <c r="T173" s="155">
        <f>INDEX('     2022    '!$A$1:$AC$1563,MATCH($D173,'     2022    '!$D$1:$D$1794,0),MATCH(T$1,'     2022    '!$A$1:$AC$1,0))</f>
        <v>0.3</v>
      </c>
      <c r="U173" s="154" t="str">
        <f>INDEX('     2022    '!$A$1:$AC$1563,MATCH($D173,'     2022    '!$D$1:$D$1794,0),MATCH(U$1,'     2022    '!$A$1:$AC$1,0))</f>
        <v>1.4G</v>
      </c>
      <c r="V173" s="153" t="str">
        <f>INDEX('     2022    '!$A$1:$AC$1563,MATCH($D173,'     2022    '!$D$1:$D$1794,0),MATCH(V$1,'     2022    '!$A$1:$AC$1,0))</f>
        <v>UN0336</v>
      </c>
      <c r="W173" s="153" t="str">
        <f>INDEX('     2022    '!$A$1:$AC$1563,MATCH($D173,'     2022    '!$D$1:$D$1794,0),MATCH(W$1,'     2022    '!$A$1:$AC$1,0))</f>
        <v>F4</v>
      </c>
      <c r="X173" s="151" t="str">
        <f>INDEX('     2022    '!$A$1:$AC$1563,MATCH($D173,'     2022    '!$D$1:$D$1794,0),MATCH(X$1,'     2022    '!$A$1:$AC$1,0))</f>
        <v/>
      </c>
      <c r="Y173" s="151" t="str">
        <f>INDEX('     2022    '!$A$1:$AC$1563,MATCH($D173,'     2022    '!$D$1:$D$1794,0),MATCH(Y$1,'     2022    '!$A$1:$AC$1,0))</f>
        <v/>
      </c>
      <c r="Z173" s="156">
        <f>INDEX('     2022    '!$A$1:$AC$1563,MATCH($D173,'     2022    '!$D$1:$D$1794,0),MATCH(Z$1,'     2022    '!$A$1:$AC$1,0))</f>
        <v>6.8900000000000003E-2</v>
      </c>
      <c r="AA173" s="153" t="str">
        <f>INDEX('     2022    '!$A$1:$AC$1563,MATCH($D173,'     2022    '!$D$1:$D$1794,0),MATCH(AA$1,'     2022    '!$A$1:$AC$1,0))</f>
        <v>2806-F4-000052</v>
      </c>
      <c r="AB173" s="153" t="str">
        <f>INDEX('     2022    '!$A$1:$AC$1563,MATCH($D173,'     2022    '!$D$1:$D$1794,0),MATCH(AB$1,'     2022    '!$A$1:$AC$1,0))</f>
        <v>GB/HSE-358603</v>
      </c>
      <c r="AC173" s="153" t="str">
        <f>INDEX('     2022    '!$A$1:$AC$1563,MATCH($D173,'     2022    '!$D$1:$D$1794,0),MATCH(AC$1,'     2022    '!$A$1:$AC$1,0))</f>
        <v>8/15/2028</v>
      </c>
    </row>
    <row r="174" spans="1:29" ht="15.75">
      <c r="A174" s="80">
        <f t="shared" si="4"/>
        <v>171</v>
      </c>
      <c r="B174" s="68" t="str">
        <f>INDEX('     2022    '!B$2:B$1794,MATCH(D174,'     2022    '!D$2:D$1794,0))</f>
        <v/>
      </c>
      <c r="C174" s="204" t="str">
        <f>INDEX('     2022    '!C$2:C$1794,MATCH(D174,'     2022    '!D$2:D$1794,0))</f>
        <v>Cake - 100s Fan</v>
      </c>
      <c r="D174" s="212" t="str">
        <f>INDEX('     2022    '!D:D,MATCH(A174,'     2022    '!AL:AL,0))</f>
        <v>CC0554</v>
      </c>
      <c r="E174" s="213" t="str">
        <f>INDEX('     2022    '!$A$1:$AC$1563,MATCH($D174,'     2022    '!$D$1:$D$1794,0),MATCH(E$1,'     2022    '!$A$1:$AC$1,0))</f>
        <v>100s Z. Red strobe tail</v>
      </c>
      <c r="F174" s="206" t="str">
        <f>IFERROR(IF(LEFT(INDEX('     2022    '!AD$2:AD$1794,MATCH(D174,'     2022    '!D$2:D$1794,0)),4)="http",HYPERLINK(INDEX('     2022    '!AD$2:AD$1794,MATCH(D174,'     2022    '!D$2:D$1794,0)),"Video"),""),"")</f>
        <v>Video</v>
      </c>
      <c r="G174" s="207">
        <f>INDEX('     2022    '!$A$1:$AC$1563,MATCH($D174,'     2022    '!$D$1:$D$1794,0),MATCH(G$1,'     2022    '!$A$1:$AC$1,0))</f>
        <v>12</v>
      </c>
      <c r="H174" s="150"/>
      <c r="I174" s="152">
        <f>INDEX('     2022    '!$A$1:$AC$1563,MATCH($D174,'     2022    '!$D$1:$D$1794,0),MATCH(I$1,'     2022    '!$A$1:$AC$1,0))</f>
        <v>80.13</v>
      </c>
      <c r="J174" s="150"/>
      <c r="K174" s="151">
        <f t="shared" si="5"/>
        <v>95.47</v>
      </c>
      <c r="L174" s="152">
        <f>INDEX('     2022    '!$A$1:$AC$1563,MATCH($D174,'     2022    '!$D$1:$D$1794,0),MATCH(L$1,'     2022    '!$A$1:$AC$1,0))</f>
        <v>86.877700000000004</v>
      </c>
      <c r="M174" s="152">
        <f>INDEX('     2022    '!$A$1:$AC$1563,MATCH($D174,'     2022    '!$D$1:$D$1794,0),MATCH(M$1,'     2022    '!$A$1:$AC$1,0))</f>
        <v>95.47</v>
      </c>
      <c r="N174" s="153" t="str">
        <f>INDEX('     2022    '!$A$1:$AC$1563,MATCH($D174,'     2022    '!$D$1:$D$1794,0),MATCH(N$1,'     2022    '!$A$1:$AC$1,0))</f>
        <v>30mm</v>
      </c>
      <c r="O174" s="154">
        <f>INDEX('     2022    '!$A$1:$AC$1563,MATCH($D174,'     2022    '!$D$1:$D$1794,0),MATCH(O$1,'     2022    '!$A$1:$AC$1,0))</f>
        <v>1</v>
      </c>
      <c r="P174" s="153">
        <f>INDEX('     2022    '!$A$1:$AC$1563,MATCH($D174,'     2022    '!$D$1:$D$1794,0),MATCH(P$1,'     2022    '!$A$1:$AC$1,0))</f>
        <v>31</v>
      </c>
      <c r="Q174" s="153" t="str">
        <f>INDEX('     2022    '!$A$1:$AC$1563,MATCH($D174,'     2022    '!$D$1:$D$1794,0),MATCH(Q$1,'     2022    '!$A$1:$AC$1,0))</f>
        <v>Yes</v>
      </c>
      <c r="R174" s="155">
        <f>INDEX('     2022    '!$A$1:$AC$1563,MATCH($D174,'     2022    '!$D$1:$D$1794,0),MATCH(R$1,'     2022    '!$A$1:$AC$1,0))</f>
        <v>15</v>
      </c>
      <c r="S174" s="155">
        <f>INDEX('     2022    '!$A$1:$AC$1563,MATCH($D174,'     2022    '!$D$1:$D$1794,0),MATCH(S$1,'     2022    '!$A$1:$AC$1,0))</f>
        <v>2.5</v>
      </c>
      <c r="T174" s="155">
        <f>INDEX('     2022    '!$A$1:$AC$1563,MATCH($D174,'     2022    '!$D$1:$D$1794,0),MATCH(T$1,'     2022    '!$A$1:$AC$1,0))</f>
        <v>0.3</v>
      </c>
      <c r="U174" s="154" t="str">
        <f>INDEX('     2022    '!$A$1:$AC$1563,MATCH($D174,'     2022    '!$D$1:$D$1794,0),MATCH(U$1,'     2022    '!$A$1:$AC$1,0))</f>
        <v>1.4G</v>
      </c>
      <c r="V174" s="153" t="str">
        <f>INDEX('     2022    '!$A$1:$AC$1563,MATCH($D174,'     2022    '!$D$1:$D$1794,0),MATCH(V$1,'     2022    '!$A$1:$AC$1,0))</f>
        <v>UN0336</v>
      </c>
      <c r="W174" s="153" t="str">
        <f>INDEX('     2022    '!$A$1:$AC$1563,MATCH($D174,'     2022    '!$D$1:$D$1794,0),MATCH(W$1,'     2022    '!$A$1:$AC$1,0))</f>
        <v>F4</v>
      </c>
      <c r="X174" s="151" t="str">
        <f>INDEX('     2022    '!$A$1:$AC$1563,MATCH($D174,'     2022    '!$D$1:$D$1794,0),MATCH(X$1,'     2022    '!$A$1:$AC$1,0))</f>
        <v/>
      </c>
      <c r="Y174" s="151" t="str">
        <f>INDEX('     2022    '!$A$1:$AC$1563,MATCH($D174,'     2022    '!$D$1:$D$1794,0),MATCH(Y$1,'     2022    '!$A$1:$AC$1,0))</f>
        <v/>
      </c>
      <c r="Z174" s="156">
        <f>INDEX('     2022    '!$A$1:$AC$1563,MATCH($D174,'     2022    '!$D$1:$D$1794,0),MATCH(Z$1,'     2022    '!$A$1:$AC$1,0))</f>
        <v>6.8900000000000003E-2</v>
      </c>
      <c r="AA174" s="153" t="str">
        <f>INDEX('     2022    '!$A$1:$AC$1563,MATCH($D174,'     2022    '!$D$1:$D$1794,0),MATCH(AA$1,'     2022    '!$A$1:$AC$1,0))</f>
        <v>1008-F4-69249673</v>
      </c>
      <c r="AB174" s="153" t="str">
        <f>INDEX('     2022    '!$A$1:$AC$1563,MATCH($D174,'     2022    '!$D$1:$D$1794,0),MATCH(AB$1,'     2022    '!$A$1:$AC$1,0))</f>
        <v>GB/HSE-350974</v>
      </c>
      <c r="AC174" s="153" t="str">
        <f>INDEX('     2022    '!$A$1:$AC$1563,MATCH($D174,'     2022    '!$D$1:$D$1794,0),MATCH(AC$1,'     2022    '!$A$1:$AC$1,0))</f>
        <v>7/29/2030</v>
      </c>
    </row>
    <row r="175" spans="1:29" ht="15.75">
      <c r="A175" s="80">
        <f t="shared" si="4"/>
        <v>172</v>
      </c>
      <c r="B175" s="68" t="str">
        <f>INDEX('     2022    '!B$2:B$1794,MATCH(D175,'     2022    '!D$2:D$1794,0))</f>
        <v/>
      </c>
      <c r="C175" s="204" t="str">
        <f>INDEX('     2022    '!C$2:C$1794,MATCH(D175,'     2022    '!D$2:D$1794,0))</f>
        <v>Cake - 100s Fan</v>
      </c>
      <c r="D175" s="212" t="str">
        <f>INDEX('     2022    '!D:D,MATCH(A175,'     2022    '!AL:AL,0))</f>
        <v>CC1453</v>
      </c>
      <c r="E175" s="213" t="str">
        <f>INDEX('     2022    '!$A$1:$AC$1563,MATCH($D175,'     2022    '!$D$1:$D$1794,0),MATCH(E$1,'     2022    '!$A$1:$AC$1,0))</f>
        <v>100s Z. Rainbow tail to white strobe bouquet.</v>
      </c>
      <c r="F175" s="206" t="str">
        <f>IFERROR(IF(LEFT(INDEX('     2022    '!AD$2:AD$1794,MATCH(D175,'     2022    '!D$2:D$1794,0)),4)="http",HYPERLINK(INDEX('     2022    '!AD$2:AD$1794,MATCH(D175,'     2022    '!D$2:D$1794,0)),"Video"),""),"")</f>
        <v>Video</v>
      </c>
      <c r="G175" s="207">
        <f>INDEX('     2022    '!$A$1:$AC$1563,MATCH($D175,'     2022    '!$D$1:$D$1794,0),MATCH(G$1,'     2022    '!$A$1:$AC$1,0))</f>
        <v>24</v>
      </c>
      <c r="H175" s="150"/>
      <c r="I175" s="152">
        <f>INDEX('     2022    '!$A$1:$AC$1563,MATCH($D175,'     2022    '!$D$1:$D$1794,0),MATCH(I$1,'     2022    '!$A$1:$AC$1,0))</f>
        <v>81.319999999999993</v>
      </c>
      <c r="J175" s="150"/>
      <c r="K175" s="151">
        <f t="shared" si="5"/>
        <v>91.785506912567428</v>
      </c>
      <c r="L175" s="152">
        <f>INDEX('     2022    '!$A$1:$AC$1563,MATCH($D175,'     2022    '!$D$1:$D$1794,0),MATCH(L$1,'     2022    '!$A$1:$AC$1,0))</f>
        <v>83.524811290436361</v>
      </c>
      <c r="M175" s="152">
        <f>INDEX('     2022    '!$A$1:$AC$1563,MATCH($D175,'     2022    '!$D$1:$D$1794,0),MATCH(M$1,'     2022    '!$A$1:$AC$1,0))</f>
        <v>91.785506912567428</v>
      </c>
      <c r="N175" s="153" t="str">
        <f>INDEX('     2022    '!$A$1:$AC$1563,MATCH($D175,'     2022    '!$D$1:$D$1794,0),MATCH(N$1,'     2022    '!$A$1:$AC$1,0))</f>
        <v>30mm</v>
      </c>
      <c r="O175" s="154">
        <f>INDEX('     2022    '!$A$1:$AC$1563,MATCH($D175,'     2022    '!$D$1:$D$1794,0),MATCH(O$1,'     2022    '!$A$1:$AC$1,0))</f>
        <v>1</v>
      </c>
      <c r="P175" s="153">
        <f>INDEX('     2022    '!$A$1:$AC$1563,MATCH($D175,'     2022    '!$D$1:$D$1794,0),MATCH(P$1,'     2022    '!$A$1:$AC$1,0))</f>
        <v>10</v>
      </c>
      <c r="Q175" s="153" t="str">
        <f>INDEX('     2022    '!$A$1:$AC$1563,MATCH($D175,'     2022    '!$D$1:$D$1794,0),MATCH(Q$1,'     2022    '!$A$1:$AC$1,0))</f>
        <v>Yes</v>
      </c>
      <c r="R175" s="155">
        <f>INDEX('     2022    '!$A$1:$AC$1563,MATCH($D175,'     2022    '!$D$1:$D$1794,0),MATCH(R$1,'     2022    '!$A$1:$AC$1,0))</f>
        <v>15</v>
      </c>
      <c r="S175" s="155">
        <f>INDEX('     2022    '!$A$1:$AC$1563,MATCH($D175,'     2022    '!$D$1:$D$1794,0),MATCH(S$1,'     2022    '!$A$1:$AC$1,0))</f>
        <v>2.5</v>
      </c>
      <c r="T175" s="155">
        <f>INDEX('     2022    '!$A$1:$AC$1563,MATCH($D175,'     2022    '!$D$1:$D$1794,0),MATCH(T$1,'     2022    '!$A$1:$AC$1,0))</f>
        <v>0.3</v>
      </c>
      <c r="U175" s="154" t="str">
        <f>INDEX('     2022    '!$A$1:$AC$1563,MATCH($D175,'     2022    '!$D$1:$D$1794,0),MATCH(U$1,'     2022    '!$A$1:$AC$1,0))</f>
        <v>1.4G</v>
      </c>
      <c r="V175" s="153" t="str">
        <f>INDEX('     2022    '!$A$1:$AC$1563,MATCH($D175,'     2022    '!$D$1:$D$1794,0),MATCH(V$1,'     2022    '!$A$1:$AC$1,0))</f>
        <v>UN0336</v>
      </c>
      <c r="W175" s="153" t="str">
        <f>INDEX('     2022    '!$A$1:$AC$1563,MATCH($D175,'     2022    '!$D$1:$D$1794,0),MATCH(W$1,'     2022    '!$A$1:$AC$1,0))</f>
        <v>F4</v>
      </c>
      <c r="X175" s="151" t="str">
        <f>INDEX('     2022    '!$A$1:$AC$1563,MATCH($D175,'     2022    '!$D$1:$D$1794,0),MATCH(X$1,'     2022    '!$A$1:$AC$1,0))</f>
        <v/>
      </c>
      <c r="Y175" s="151" t="str">
        <f>INDEX('     2022    '!$A$1:$AC$1563,MATCH($D175,'     2022    '!$D$1:$D$1794,0),MATCH(Y$1,'     2022    '!$A$1:$AC$1,0))</f>
        <v/>
      </c>
      <c r="Z175" s="156">
        <f>INDEX('     2022    '!$A$1:$AC$1563,MATCH($D175,'     2022    '!$D$1:$D$1794,0),MATCH(Z$1,'     2022    '!$A$1:$AC$1,0))</f>
        <v>6.6299999999999998E-2</v>
      </c>
      <c r="AA175" s="153" t="str">
        <f>INDEX('     2022    '!$A$1:$AC$1563,MATCH($D175,'     2022    '!$D$1:$D$1794,0),MATCH(AA$1,'     2022    '!$A$1:$AC$1,0))</f>
        <v>2806-F4-000623</v>
      </c>
      <c r="AB175" s="153" t="str">
        <f>INDEX('     2022    '!$A$1:$AC$1563,MATCH($D175,'     2022    '!$D$1:$D$1794,0),MATCH(AB$1,'     2022    '!$A$1:$AC$1,0))</f>
        <v>GB/HSE-360465</v>
      </c>
      <c r="AC175" s="153" t="str">
        <f>INDEX('     2022    '!$A$1:$AC$1563,MATCH($D175,'     2022    '!$D$1:$D$1794,0),MATCH(AC$1,'     2022    '!$A$1:$AC$1,0))</f>
        <v>6/8/2029</v>
      </c>
    </row>
    <row r="176" spans="1:29" ht="15.75">
      <c r="A176" s="80">
        <f t="shared" si="4"/>
        <v>173</v>
      </c>
      <c r="B176" s="68" t="str">
        <f>INDEX('     2022    '!B$2:B$1794,MATCH(D176,'     2022    '!D$2:D$1794,0))</f>
        <v/>
      </c>
      <c r="C176" s="204" t="str">
        <f>INDEX('     2022    '!C$2:C$1794,MATCH(D176,'     2022    '!D$2:D$1794,0))</f>
        <v>Cake - 100s Fan</v>
      </c>
      <c r="D176" s="212" t="str">
        <f>INDEX('     2022    '!D:D,MATCH(A176,'     2022    '!AL:AL,0))</f>
        <v>CC1282</v>
      </c>
      <c r="E176" s="213" t="str">
        <f>INDEX('     2022    '!$A$1:$AC$1563,MATCH($D176,'     2022    '!$D$1:$D$1794,0),MATCH(E$1,'     2022    '!$A$1:$AC$1,0))</f>
        <v>100s Z. Red strobe willow+ blue + white strobe bouquet</v>
      </c>
      <c r="F176" s="206" t="str">
        <f>IFERROR(IF(LEFT(INDEX('     2022    '!AD$2:AD$1794,MATCH(D176,'     2022    '!D$2:D$1794,0)),4)="http",HYPERLINK(INDEX('     2022    '!AD$2:AD$1794,MATCH(D176,'     2022    '!D$2:D$1794,0)),"Video"),""),"")</f>
        <v>Video</v>
      </c>
      <c r="G176" s="207">
        <f>INDEX('     2022    '!$A$1:$AC$1563,MATCH($D176,'     2022    '!$D$1:$D$1794,0),MATCH(G$1,'     2022    '!$A$1:$AC$1,0))</f>
        <v>12</v>
      </c>
      <c r="H176" s="150"/>
      <c r="I176" s="152">
        <f>INDEX('     2022    '!$A$1:$AC$1563,MATCH($D176,'     2022    '!$D$1:$D$1794,0),MATCH(I$1,'     2022    '!$A$1:$AC$1,0))</f>
        <v>84.89</v>
      </c>
      <c r="J176" s="150"/>
      <c r="K176" s="151">
        <f t="shared" si="5"/>
        <v>101.14</v>
      </c>
      <c r="L176" s="152">
        <f>INDEX('     2022    '!$A$1:$AC$1563,MATCH($D176,'     2022    '!$D$1:$D$1794,0),MATCH(L$1,'     2022    '!$A$1:$AC$1,0))</f>
        <v>92.037400000000005</v>
      </c>
      <c r="M176" s="152">
        <f>INDEX('     2022    '!$A$1:$AC$1563,MATCH($D176,'     2022    '!$D$1:$D$1794,0),MATCH(M$1,'     2022    '!$A$1:$AC$1,0))</f>
        <v>101.14</v>
      </c>
      <c r="N176" s="153" t="str">
        <f>INDEX('     2022    '!$A$1:$AC$1563,MATCH($D176,'     2022    '!$D$1:$D$1794,0),MATCH(N$1,'     2022    '!$A$1:$AC$1,0))</f>
        <v>30mm</v>
      </c>
      <c r="O176" s="154">
        <f>INDEX('     2022    '!$A$1:$AC$1563,MATCH($D176,'     2022    '!$D$1:$D$1794,0),MATCH(O$1,'     2022    '!$A$1:$AC$1,0))</f>
        <v>1</v>
      </c>
      <c r="P176" s="153">
        <f>INDEX('     2022    '!$A$1:$AC$1563,MATCH($D176,'     2022    '!$D$1:$D$1794,0),MATCH(P$1,'     2022    '!$A$1:$AC$1,0))</f>
        <v>22</v>
      </c>
      <c r="Q176" s="153" t="str">
        <f>INDEX('     2022    '!$A$1:$AC$1563,MATCH($D176,'     2022    '!$D$1:$D$1794,0),MATCH(Q$1,'     2022    '!$A$1:$AC$1,0))</f>
        <v>Yes</v>
      </c>
      <c r="R176" s="155">
        <f>INDEX('     2022    '!$A$1:$AC$1563,MATCH($D176,'     2022    '!$D$1:$D$1794,0),MATCH(R$1,'     2022    '!$A$1:$AC$1,0))</f>
        <v>15</v>
      </c>
      <c r="S176" s="155">
        <f>INDEX('     2022    '!$A$1:$AC$1563,MATCH($D176,'     2022    '!$D$1:$D$1794,0),MATCH(S$1,'     2022    '!$A$1:$AC$1,0))</f>
        <v>2.7</v>
      </c>
      <c r="T176" s="155">
        <f>INDEX('     2022    '!$A$1:$AC$1563,MATCH($D176,'     2022    '!$D$1:$D$1794,0),MATCH(T$1,'     2022    '!$A$1:$AC$1,0))</f>
        <v>0.3</v>
      </c>
      <c r="U176" s="154" t="str">
        <f>INDEX('     2022    '!$A$1:$AC$1563,MATCH($D176,'     2022    '!$D$1:$D$1794,0),MATCH(U$1,'     2022    '!$A$1:$AC$1,0))</f>
        <v>1.4G</v>
      </c>
      <c r="V176" s="153" t="str">
        <f>INDEX('     2022    '!$A$1:$AC$1563,MATCH($D176,'     2022    '!$D$1:$D$1794,0),MATCH(V$1,'     2022    '!$A$1:$AC$1,0))</f>
        <v>UN0336</v>
      </c>
      <c r="W176" s="153" t="str">
        <f>INDEX('     2022    '!$A$1:$AC$1563,MATCH($D176,'     2022    '!$D$1:$D$1794,0),MATCH(W$1,'     2022    '!$A$1:$AC$1,0))</f>
        <v>F4</v>
      </c>
      <c r="X176" s="151" t="str">
        <f>INDEX('     2022    '!$A$1:$AC$1563,MATCH($D176,'     2022    '!$D$1:$D$1794,0),MATCH(X$1,'     2022    '!$A$1:$AC$1,0))</f>
        <v/>
      </c>
      <c r="Y176" s="151" t="str">
        <f>INDEX('     2022    '!$A$1:$AC$1563,MATCH($D176,'     2022    '!$D$1:$D$1794,0),MATCH(Y$1,'     2022    '!$A$1:$AC$1,0))</f>
        <v/>
      </c>
      <c r="Z176" s="156">
        <f>INDEX('     2022    '!$A$1:$AC$1563,MATCH($D176,'     2022    '!$D$1:$D$1794,0),MATCH(Z$1,'     2022    '!$A$1:$AC$1,0))</f>
        <v>6.8900000000000003E-2</v>
      </c>
      <c r="AA176" s="153" t="str">
        <f>INDEX('     2022    '!$A$1:$AC$1563,MATCH($D176,'     2022    '!$D$1:$D$1794,0),MATCH(AA$1,'     2022    '!$A$1:$AC$1,0))</f>
        <v>1008-F4-69249663</v>
      </c>
      <c r="AB176" s="153" t="str">
        <f>INDEX('     2022    '!$A$1:$AC$1563,MATCH($D176,'     2022    '!$D$1:$D$1794,0),MATCH(AB$1,'     2022    '!$A$1:$AC$1,0))</f>
        <v>GB/HSE-358632</v>
      </c>
      <c r="AC176" s="153" t="str">
        <f>INDEX('     2022    '!$A$1:$AC$1563,MATCH($D176,'     2022    '!$D$1:$D$1794,0),MATCH(AC$1,'     2022    '!$A$1:$AC$1,0))</f>
        <v>8/15/2028</v>
      </c>
    </row>
    <row r="177" spans="1:29" ht="38.25">
      <c r="A177" s="80">
        <f t="shared" si="4"/>
        <v>174</v>
      </c>
      <c r="B177" s="68" t="str">
        <f>INDEX('     2022    '!B$2:B$1794,MATCH(D177,'     2022    '!D$2:D$1794,0))</f>
        <v/>
      </c>
      <c r="C177" s="204" t="str">
        <f>INDEX('     2022    '!C$2:C$1794,MATCH(D177,'     2022    '!D$2:D$1794,0))</f>
        <v>Cake - &gt;100s</v>
      </c>
      <c r="D177" s="212" t="str">
        <f>INDEX('     2022    '!D:D,MATCH(A177,'     2022    '!AL:AL,0))</f>
        <v>KF034-SD-110</v>
      </c>
      <c r="E177" s="213" t="str">
        <f>INDEX('     2022    '!$A$1:$AC$1563,MATCH($D177,'     2022    '!$D$1:$D$1794,0),MATCH(E$1,'     2022    '!$A$1:$AC$1,0))</f>
        <v>SCREECHING DEVILS. 110 shots. Red tail to blue, green tail to orange, red tail to green star &amp; green tail to yellow star - all with whistling tails then red tail to crackling finale. RETAIL</v>
      </c>
      <c r="F177" s="206" t="str">
        <f>IFERROR(IF(LEFT(INDEX('     2022    '!AD$2:AD$1794,MATCH(D177,'     2022    '!D$2:D$1794,0)),4)="http",HYPERLINK(INDEX('     2022    '!AD$2:AD$1794,MATCH(D177,'     2022    '!D$2:D$1794,0)),"Video"),""),"")</f>
        <v/>
      </c>
      <c r="G177" s="207">
        <f>INDEX('     2022    '!$A$1:$AC$1563,MATCH($D177,'     2022    '!$D$1:$D$1794,0),MATCH(G$1,'     2022    '!$A$1:$AC$1,0))</f>
        <v>0</v>
      </c>
      <c r="H177" s="150"/>
      <c r="I177" s="152">
        <f>INDEX('     2022    '!$A$1:$AC$1563,MATCH($D177,'     2022    '!$D$1:$D$1794,0),MATCH(I$1,'     2022    '!$A$1:$AC$1,0))</f>
        <v>27.93</v>
      </c>
      <c r="J177" s="150"/>
      <c r="K177" s="151">
        <f t="shared" si="5"/>
        <v>27.93</v>
      </c>
      <c r="L177" s="152">
        <f>INDEX('     2022    '!$A$1:$AC$1563,MATCH($D177,'     2022    '!$D$1:$D$1794,0),MATCH(L$1,'     2022    '!$A$1:$AC$1,0))</f>
        <v>26.53</v>
      </c>
      <c r="M177" s="152">
        <f>INDEX('     2022    '!$A$1:$AC$1563,MATCH($D177,'     2022    '!$D$1:$D$1794,0),MATCH(M$1,'     2022    '!$A$1:$AC$1,0))</f>
        <v>27.93</v>
      </c>
      <c r="N177" s="153" t="str">
        <f>INDEX('     2022    '!$A$1:$AC$1563,MATCH($D177,'     2022    '!$D$1:$D$1794,0),MATCH(N$1,'     2022    '!$A$1:$AC$1,0))</f>
        <v>20mm</v>
      </c>
      <c r="O177" s="154">
        <f>INDEX('     2022    '!$A$1:$AC$1563,MATCH($D177,'     2022    '!$D$1:$D$1794,0),MATCH(O$1,'     2022    '!$A$1:$AC$1,0))</f>
        <v>1</v>
      </c>
      <c r="P177" s="153">
        <f>INDEX('     2022    '!$A$1:$AC$1563,MATCH($D177,'     2022    '!$D$1:$D$1794,0),MATCH(P$1,'     2022    '!$A$1:$AC$1,0))</f>
        <v>90</v>
      </c>
      <c r="Q177" s="153" t="str">
        <f>INDEX('     2022    '!$A$1:$AC$1563,MATCH($D177,'     2022    '!$D$1:$D$1794,0),MATCH(Q$1,'     2022    '!$A$1:$AC$1,0))</f>
        <v>No</v>
      </c>
      <c r="R177" s="155">
        <f>INDEX('     2022    '!$A$1:$AC$1563,MATCH($D177,'     2022    '!$D$1:$D$1794,0),MATCH(R$1,'     2022    '!$A$1:$AC$1,0))</f>
        <v>5.5</v>
      </c>
      <c r="S177" s="155">
        <f>INDEX('     2022    '!$A$1:$AC$1563,MATCH($D177,'     2022    '!$D$1:$D$1794,0),MATCH(S$1,'     2022    '!$A$1:$AC$1,0))</f>
        <v>0.72</v>
      </c>
      <c r="T177" s="155">
        <f>INDEX('     2022    '!$A$1:$AC$1563,MATCH($D177,'     2022    '!$D$1:$D$1794,0),MATCH(T$1,'     2022    '!$A$1:$AC$1,0))</f>
        <v>0</v>
      </c>
      <c r="U177" s="154" t="str">
        <f>INDEX('     2022    '!$A$1:$AC$1563,MATCH($D177,'     2022    '!$D$1:$D$1794,0),MATCH(U$1,'     2022    '!$A$1:$AC$1,0))</f>
        <v>1.4G</v>
      </c>
      <c r="V177" s="153" t="str">
        <f>INDEX('     2022    '!$A$1:$AC$1563,MATCH($D177,'     2022    '!$D$1:$D$1794,0),MATCH(V$1,'     2022    '!$A$1:$AC$1,0))</f>
        <v>UN0336</v>
      </c>
      <c r="W177" s="153" t="str">
        <f>INDEX('     2022    '!$A$1:$AC$1563,MATCH($D177,'     2022    '!$D$1:$D$1794,0),MATCH(W$1,'     2022    '!$A$1:$AC$1,0))</f>
        <v>F3</v>
      </c>
      <c r="X177" s="151">
        <f>INDEX('     2022    '!$A$1:$AC$1563,MATCH($D177,'     2022    '!$D$1:$D$1794,0),MATCH(X$1,'     2022    '!$A$1:$AC$1,0))</f>
        <v>95.99</v>
      </c>
      <c r="Y177" s="151">
        <f>INDEX('     2022    '!$A$1:$AC$1563,MATCH($D177,'     2022    '!$D$1:$D$1794,0),MATCH(Y$1,'     2022    '!$A$1:$AC$1,0))</f>
        <v>79.989999999999995</v>
      </c>
      <c r="Z177" s="156">
        <f>INDEX('     2022    '!$A$1:$AC$1563,MATCH($D177,'     2022    '!$D$1:$D$1794,0),MATCH(Z$1,'     2022    '!$A$1:$AC$1,0))</f>
        <v>1.2E-2</v>
      </c>
      <c r="AA177" s="153">
        <f>INDEX('     2022    '!$A$1:$AC$1563,MATCH($D177,'     2022    '!$D$1:$D$1794,0),MATCH(AA$1,'     2022    '!$A$1:$AC$1,0))</f>
        <v>0</v>
      </c>
      <c r="AB177" s="153">
        <f>INDEX('     2022    '!$A$1:$AC$1563,MATCH($D177,'     2022    '!$D$1:$D$1794,0),MATCH(AB$1,'     2022    '!$A$1:$AC$1,0))</f>
        <v>0</v>
      </c>
      <c r="AC177" s="153">
        <f>INDEX('     2022    '!$A$1:$AC$1563,MATCH($D177,'     2022    '!$D$1:$D$1794,0),MATCH(AC$1,'     2022    '!$A$1:$AC$1,0))</f>
        <v>0</v>
      </c>
    </row>
    <row r="178" spans="1:29" ht="25.5">
      <c r="A178" s="80">
        <f t="shared" si="4"/>
        <v>175</v>
      </c>
      <c r="B178" s="68" t="str">
        <f>INDEX('     2022    '!B$2:B$1794,MATCH(D178,'     2022    '!D$2:D$1794,0))</f>
        <v/>
      </c>
      <c r="C178" s="204" t="str">
        <f>INDEX('     2022    '!C$2:C$1794,MATCH(D178,'     2022    '!D$2:D$1794,0))</f>
        <v>Cake - &gt;100s</v>
      </c>
      <c r="D178" s="212" t="str">
        <f>INDEX('     2022    '!D:D,MATCH(A178,'     2022    '!AL:AL,0))</f>
        <v>KF035-AC-F118</v>
      </c>
      <c r="E178" s="213" t="str">
        <f>INDEX('     2022    '!$A$1:$AC$1563,MATCH($D178,'     2022    '!$D$1:$D$1794,0),MATCH(E$1,'     2022    '!$A$1:$AC$1,0))</f>
        <v>APOSTLES CREED. 118 shots. Z, V, W firing patterns. Unique sequences of dazzling effects. A firework that offers a subtle and well balanced display in itself. RETAIL</v>
      </c>
      <c r="F178" s="206" t="str">
        <f>IFERROR(IF(LEFT(INDEX('     2022    '!AD$2:AD$1794,MATCH(D178,'     2022    '!D$2:D$1794,0)),4)="http",HYPERLINK(INDEX('     2022    '!AD$2:AD$1794,MATCH(D178,'     2022    '!D$2:D$1794,0)),"Video"),""),"")</f>
        <v>Video</v>
      </c>
      <c r="G178" s="207">
        <f>INDEX('     2022    '!$A$1:$AC$1563,MATCH($D178,'     2022    '!$D$1:$D$1794,0),MATCH(G$1,'     2022    '!$A$1:$AC$1,0))</f>
        <v>0</v>
      </c>
      <c r="H178" s="150"/>
      <c r="I178" s="152">
        <f>INDEX('     2022    '!$A$1:$AC$1563,MATCH($D178,'     2022    '!$D$1:$D$1794,0),MATCH(I$1,'     2022    '!$A$1:$AC$1,0))</f>
        <v>39.5</v>
      </c>
      <c r="J178" s="150"/>
      <c r="K178" s="151">
        <f t="shared" si="5"/>
        <v>39.5</v>
      </c>
      <c r="L178" s="152">
        <f>INDEX('     2022    '!$A$1:$AC$1563,MATCH($D178,'     2022    '!$D$1:$D$1794,0),MATCH(L$1,'     2022    '!$A$1:$AC$1,0))</f>
        <v>37.520000000000003</v>
      </c>
      <c r="M178" s="152">
        <f>INDEX('     2022    '!$A$1:$AC$1563,MATCH($D178,'     2022    '!$D$1:$D$1794,0),MATCH(M$1,'     2022    '!$A$1:$AC$1,0))</f>
        <v>39.5</v>
      </c>
      <c r="N178" s="153" t="str">
        <f>INDEX('     2022    '!$A$1:$AC$1563,MATCH($D178,'     2022    '!$D$1:$D$1794,0),MATCH(N$1,'     2022    '!$A$1:$AC$1,0))</f>
        <v>20mm</v>
      </c>
      <c r="O178" s="154">
        <f>INDEX('     2022    '!$A$1:$AC$1563,MATCH($D178,'     2022    '!$D$1:$D$1794,0),MATCH(O$1,'     2022    '!$A$1:$AC$1,0))</f>
        <v>1</v>
      </c>
      <c r="P178" s="153">
        <f>INDEX('     2022    '!$A$1:$AC$1563,MATCH($D178,'     2022    '!$D$1:$D$1794,0),MATCH(P$1,'     2022    '!$A$1:$AC$1,0))</f>
        <v>60</v>
      </c>
      <c r="Q178" s="153" t="str">
        <f>INDEX('     2022    '!$A$1:$AC$1563,MATCH($D178,'     2022    '!$D$1:$D$1794,0),MATCH(Q$1,'     2022    '!$A$1:$AC$1,0))</f>
        <v>No</v>
      </c>
      <c r="R178" s="155">
        <f>INDEX('     2022    '!$A$1:$AC$1563,MATCH($D178,'     2022    '!$D$1:$D$1794,0),MATCH(R$1,'     2022    '!$A$1:$AC$1,0))</f>
        <v>9</v>
      </c>
      <c r="S178" s="155">
        <f>INDEX('     2022    '!$A$1:$AC$1563,MATCH($D178,'     2022    '!$D$1:$D$1794,0),MATCH(S$1,'     2022    '!$A$1:$AC$1,0))</f>
        <v>0.96</v>
      </c>
      <c r="T178" s="155">
        <f>INDEX('     2022    '!$A$1:$AC$1563,MATCH($D178,'     2022    '!$D$1:$D$1794,0),MATCH(T$1,'     2022    '!$A$1:$AC$1,0))</f>
        <v>0</v>
      </c>
      <c r="U178" s="154" t="str">
        <f>INDEX('     2022    '!$A$1:$AC$1563,MATCH($D178,'     2022    '!$D$1:$D$1794,0),MATCH(U$1,'     2022    '!$A$1:$AC$1,0))</f>
        <v>1.4G</v>
      </c>
      <c r="V178" s="153" t="str">
        <f>INDEX('     2022    '!$A$1:$AC$1563,MATCH($D178,'     2022    '!$D$1:$D$1794,0),MATCH(V$1,'     2022    '!$A$1:$AC$1,0))</f>
        <v>UN0336</v>
      </c>
      <c r="W178" s="153" t="str">
        <f>INDEX('     2022    '!$A$1:$AC$1563,MATCH($D178,'     2022    '!$D$1:$D$1794,0),MATCH(W$1,'     2022    '!$A$1:$AC$1,0))</f>
        <v>F3</v>
      </c>
      <c r="X178" s="151">
        <f>INDEX('     2022    '!$A$1:$AC$1563,MATCH($D178,'     2022    '!$D$1:$D$1794,0),MATCH(X$1,'     2022    '!$A$1:$AC$1,0))</f>
        <v>143.99</v>
      </c>
      <c r="Y178" s="151">
        <f>INDEX('     2022    '!$A$1:$AC$1563,MATCH($D178,'     2022    '!$D$1:$D$1794,0),MATCH(Y$1,'     2022    '!$A$1:$AC$1,0))</f>
        <v>119.99</v>
      </c>
      <c r="Z178" s="156">
        <f>INDEX('     2022    '!$A$1:$AC$1563,MATCH($D178,'     2022    '!$D$1:$D$1794,0),MATCH(Z$1,'     2022    '!$A$1:$AC$1,0))</f>
        <v>0.02</v>
      </c>
      <c r="AA178" s="153">
        <f>INDEX('     2022    '!$A$1:$AC$1563,MATCH($D178,'     2022    '!$D$1:$D$1794,0),MATCH(AA$1,'     2022    '!$A$1:$AC$1,0))</f>
        <v>0</v>
      </c>
      <c r="AB178" s="153" t="str">
        <f>INDEX('     2022    '!$A$1:$AC$1563,MATCH($D178,'     2022    '!$D$1:$D$1794,0),MATCH(AB$1,'     2022    '!$A$1:$AC$1,0))</f>
        <v>GB/HSE-356547</v>
      </c>
      <c r="AC178" s="153" t="str">
        <f>INDEX('     2022    '!$A$1:$AC$1563,MATCH($D178,'     2022    '!$D$1:$D$1794,0),MATCH(AC$1,'     2022    '!$A$1:$AC$1,0))</f>
        <v>10/20/2027</v>
      </c>
    </row>
    <row r="179" spans="1:29" ht="51">
      <c r="A179" s="80">
        <f t="shared" si="4"/>
        <v>176</v>
      </c>
      <c r="B179" s="68" t="str">
        <f>INDEX('     2022    '!B$2:B$1794,MATCH(D179,'     2022    '!D$2:D$1794,0))</f>
        <v/>
      </c>
      <c r="C179" s="204" t="str">
        <f>INDEX('     2022    '!C$2:C$1794,MATCH(D179,'     2022    '!D$2:D$1794,0))</f>
        <v>Cake - &gt;100s</v>
      </c>
      <c r="D179" s="212" t="str">
        <f>INDEX('     2022    '!D:D,MATCH(A179,'     2022    '!AL:AL,0))</f>
        <v>KF036-GC-118</v>
      </c>
      <c r="E179" s="213" t="str">
        <f>INDEX('     2022    '!$A$1:$AC$1563,MATCH($D179,'     2022    '!$D$1:$D$1794,0),MATCH(E$1,'     2022    '!$A$1:$AC$1,0))</f>
        <v>GAME CHANGER. 118 shots. Red, green crackling, blue peony, purple star and green strb, blue stars to lemon, gold palm crackling with silver, blue and purple stars to broc, blue and yellow stars and strb and a finale of multi peony and white strb. RETAIL</v>
      </c>
      <c r="F179" s="206" t="str">
        <f>IFERROR(IF(LEFT(INDEX('     2022    '!AD$2:AD$1794,MATCH(D179,'     2022    '!D$2:D$1794,0)),4)="http",HYPERLINK(INDEX('     2022    '!AD$2:AD$1794,MATCH(D179,'     2022    '!D$2:D$1794,0)),"Video"),""),"")</f>
        <v>Video</v>
      </c>
      <c r="G179" s="207">
        <f>INDEX('     2022    '!$A$1:$AC$1563,MATCH($D179,'     2022    '!$D$1:$D$1794,0),MATCH(G$1,'     2022    '!$A$1:$AC$1,0))</f>
        <v>0</v>
      </c>
      <c r="H179" s="150"/>
      <c r="I179" s="152">
        <f>INDEX('     2022    '!$A$1:$AC$1563,MATCH($D179,'     2022    '!$D$1:$D$1794,0),MATCH(I$1,'     2022    '!$A$1:$AC$1,0))</f>
        <v>40.75</v>
      </c>
      <c r="J179" s="150"/>
      <c r="K179" s="151">
        <f t="shared" si="5"/>
        <v>40.75</v>
      </c>
      <c r="L179" s="152">
        <f>INDEX('     2022    '!$A$1:$AC$1563,MATCH($D179,'     2022    '!$D$1:$D$1794,0),MATCH(L$1,'     2022    '!$A$1:$AC$1,0))</f>
        <v>38.71</v>
      </c>
      <c r="M179" s="152">
        <f>INDEX('     2022    '!$A$1:$AC$1563,MATCH($D179,'     2022    '!$D$1:$D$1794,0),MATCH(M$1,'     2022    '!$A$1:$AC$1,0))</f>
        <v>40.75</v>
      </c>
      <c r="N179" s="153" t="str">
        <f>INDEX('     2022    '!$A$1:$AC$1563,MATCH($D179,'     2022    '!$D$1:$D$1794,0),MATCH(N$1,'     2022    '!$A$1:$AC$1,0))</f>
        <v>20mm</v>
      </c>
      <c r="O179" s="154">
        <f>INDEX('     2022    '!$A$1:$AC$1563,MATCH($D179,'     2022    '!$D$1:$D$1794,0),MATCH(O$1,'     2022    '!$A$1:$AC$1,0))</f>
        <v>1</v>
      </c>
      <c r="P179" s="153">
        <f>INDEX('     2022    '!$A$1:$AC$1563,MATCH($D179,'     2022    '!$D$1:$D$1794,0),MATCH(P$1,'     2022    '!$A$1:$AC$1,0))</f>
        <v>100</v>
      </c>
      <c r="Q179" s="153" t="str">
        <f>INDEX('     2022    '!$A$1:$AC$1563,MATCH($D179,'     2022    '!$D$1:$D$1794,0),MATCH(Q$1,'     2022    '!$A$1:$AC$1,0))</f>
        <v>No</v>
      </c>
      <c r="R179" s="155">
        <f>INDEX('     2022    '!$A$1:$AC$1563,MATCH($D179,'     2022    '!$D$1:$D$1794,0),MATCH(R$1,'     2022    '!$A$1:$AC$1,0))</f>
        <v>8</v>
      </c>
      <c r="S179" s="155">
        <f>INDEX('     2022    '!$A$1:$AC$1563,MATCH($D179,'     2022    '!$D$1:$D$1794,0),MATCH(S$1,'     2022    '!$A$1:$AC$1,0))</f>
        <v>0.98</v>
      </c>
      <c r="T179" s="155">
        <f>INDEX('     2022    '!$A$1:$AC$1563,MATCH($D179,'     2022    '!$D$1:$D$1794,0),MATCH(T$1,'     2022    '!$A$1:$AC$1,0))</f>
        <v>0</v>
      </c>
      <c r="U179" s="154" t="str">
        <f>INDEX('     2022    '!$A$1:$AC$1563,MATCH($D179,'     2022    '!$D$1:$D$1794,0),MATCH(U$1,'     2022    '!$A$1:$AC$1,0))</f>
        <v>1.4G</v>
      </c>
      <c r="V179" s="153" t="str">
        <f>INDEX('     2022    '!$A$1:$AC$1563,MATCH($D179,'     2022    '!$D$1:$D$1794,0),MATCH(V$1,'     2022    '!$A$1:$AC$1,0))</f>
        <v>UN0336</v>
      </c>
      <c r="W179" s="153" t="str">
        <f>INDEX('     2022    '!$A$1:$AC$1563,MATCH($D179,'     2022    '!$D$1:$D$1794,0),MATCH(W$1,'     2022    '!$A$1:$AC$1,0))</f>
        <v>F3</v>
      </c>
      <c r="X179" s="151">
        <f>INDEX('     2022    '!$A$1:$AC$1563,MATCH($D179,'     2022    '!$D$1:$D$1794,0),MATCH(X$1,'     2022    '!$A$1:$AC$1,0))</f>
        <v>143.99</v>
      </c>
      <c r="Y179" s="151">
        <f>INDEX('     2022    '!$A$1:$AC$1563,MATCH($D179,'     2022    '!$D$1:$D$1794,0),MATCH(Y$1,'     2022    '!$A$1:$AC$1,0))</f>
        <v>119.99</v>
      </c>
      <c r="Z179" s="156">
        <f>INDEX('     2022    '!$A$1:$AC$1563,MATCH($D179,'     2022    '!$D$1:$D$1794,0),MATCH(Z$1,'     2022    '!$A$1:$AC$1,0))</f>
        <v>2.1999999999999999E-2</v>
      </c>
      <c r="AA179" s="153">
        <f>INDEX('     2022    '!$A$1:$AC$1563,MATCH($D179,'     2022    '!$D$1:$D$1794,0),MATCH(AA$1,'     2022    '!$A$1:$AC$1,0))</f>
        <v>0</v>
      </c>
      <c r="AB179" s="153" t="str">
        <f>INDEX('     2022    '!$A$1:$AC$1563,MATCH($D179,'     2022    '!$D$1:$D$1794,0),MATCH(AB$1,'     2022    '!$A$1:$AC$1,0))</f>
        <v>GB/HSE-351140</v>
      </c>
      <c r="AC179" s="153">
        <f>INDEX('     2022    '!$A$1:$AC$1563,MATCH($D179,'     2022    '!$D$1:$D$1794,0),MATCH(AC$1,'     2022    '!$A$1:$AC$1,0))</f>
        <v>0</v>
      </c>
    </row>
    <row r="180" spans="1:29" ht="25.5">
      <c r="A180" s="80">
        <f t="shared" si="4"/>
        <v>177</v>
      </c>
      <c r="B180" s="68" t="str">
        <f>INDEX('     2022    '!B$2:B$1794,MATCH(D180,'     2022    '!D$2:D$1794,0))</f>
        <v/>
      </c>
      <c r="C180" s="204" t="str">
        <f>INDEX('     2022    '!C$2:C$1794,MATCH(D180,'     2022    '!D$2:D$1794,0))</f>
        <v>Cake - &gt;100s</v>
      </c>
      <c r="D180" s="212" t="str">
        <f>INDEX('     2022    '!D:D,MATCH(A180,'     2022    '!AL:AL,0))</f>
        <v>CC0923</v>
      </c>
      <c r="E180" s="213" t="str">
        <f>INDEX('     2022    '!$A$1:$AC$1563,MATCH($D180,'     2022    '!$D$1:$D$1794,0),MATCH(E$1,'     2022    '!$A$1:$AC$1,0))</f>
        <v>121s Z. Assorted: lotus bouquet with purple/green dahlia, red/green/blue to flower, red palm with crackling.</v>
      </c>
      <c r="F180" s="206" t="str">
        <f>IFERROR(IF(LEFT(INDEX('     2022    '!AD$2:AD$1794,MATCH(D180,'     2022    '!D$2:D$1794,0)),4)="http",HYPERLINK(INDEX('     2022    '!AD$2:AD$1794,MATCH(D180,'     2022    '!D$2:D$1794,0)),"Video"),""),"")</f>
        <v>Video</v>
      </c>
      <c r="G180" s="207">
        <f>INDEX('     2022    '!$A$1:$AC$1563,MATCH($D180,'     2022    '!$D$1:$D$1794,0),MATCH(G$1,'     2022    '!$A$1:$AC$1,0))</f>
        <v>41</v>
      </c>
      <c r="H180" s="150"/>
      <c r="I180" s="152">
        <f>INDEX('     2022    '!$A$1:$AC$1563,MATCH($D180,'     2022    '!$D$1:$D$1794,0),MATCH(I$1,'     2022    '!$A$1:$AC$1,0))</f>
        <v>86.88</v>
      </c>
      <c r="J180" s="150"/>
      <c r="K180" s="151">
        <f t="shared" si="5"/>
        <v>102.07000000000001</v>
      </c>
      <c r="L180" s="152">
        <f>INDEX('     2022    '!$A$1:$AC$1563,MATCH($D180,'     2022    '!$D$1:$D$1794,0),MATCH(L$1,'     2022    '!$A$1:$AC$1,0))</f>
        <v>92.883700000000005</v>
      </c>
      <c r="M180" s="152">
        <f>INDEX('     2022    '!$A$1:$AC$1563,MATCH($D180,'     2022    '!$D$1:$D$1794,0),MATCH(M$1,'     2022    '!$A$1:$AC$1,0))</f>
        <v>102.07000000000001</v>
      </c>
      <c r="N180" s="153" t="str">
        <f>INDEX('     2022    '!$A$1:$AC$1563,MATCH($D180,'     2022    '!$D$1:$D$1794,0),MATCH(N$1,'     2022    '!$A$1:$AC$1,0))</f>
        <v>30mm</v>
      </c>
      <c r="O180" s="154">
        <f>INDEX('     2022    '!$A$1:$AC$1563,MATCH($D180,'     2022    '!$D$1:$D$1794,0),MATCH(O$1,'     2022    '!$A$1:$AC$1,0))</f>
        <v>1</v>
      </c>
      <c r="P180" s="153">
        <f>INDEX('     2022    '!$A$1:$AC$1563,MATCH($D180,'     2022    '!$D$1:$D$1794,0),MATCH(P$1,'     2022    '!$A$1:$AC$1,0))</f>
        <v>28</v>
      </c>
      <c r="Q180" s="153" t="str">
        <f>INDEX('     2022    '!$A$1:$AC$1563,MATCH($D180,'     2022    '!$D$1:$D$1794,0),MATCH(Q$1,'     2022    '!$A$1:$AC$1,0))</f>
        <v>No</v>
      </c>
      <c r="R180" s="155">
        <f>INDEX('     2022    '!$A$1:$AC$1563,MATCH($D180,'     2022    '!$D$1:$D$1794,0),MATCH(R$1,'     2022    '!$A$1:$AC$1,0))</f>
        <v>20</v>
      </c>
      <c r="S180" s="155">
        <f>INDEX('     2022    '!$A$1:$AC$1563,MATCH($D180,'     2022    '!$D$1:$D$1794,0),MATCH(S$1,'     2022    '!$A$1:$AC$1,0))</f>
        <v>2.4</v>
      </c>
      <c r="T180" s="155">
        <f>INDEX('     2022    '!$A$1:$AC$1563,MATCH($D180,'     2022    '!$D$1:$D$1794,0),MATCH(T$1,'     2022    '!$A$1:$AC$1,0))</f>
        <v>0.3</v>
      </c>
      <c r="U180" s="154" t="str">
        <f>INDEX('     2022    '!$A$1:$AC$1563,MATCH($D180,'     2022    '!$D$1:$D$1794,0),MATCH(U$1,'     2022    '!$A$1:$AC$1,0))</f>
        <v>1.4G</v>
      </c>
      <c r="V180" s="153" t="str">
        <f>INDEX('     2022    '!$A$1:$AC$1563,MATCH($D180,'     2022    '!$D$1:$D$1794,0),MATCH(V$1,'     2022    '!$A$1:$AC$1,0))</f>
        <v>UN0336</v>
      </c>
      <c r="W180" s="153" t="str">
        <f>INDEX('     2022    '!$A$1:$AC$1563,MATCH($D180,'     2022    '!$D$1:$D$1794,0),MATCH(W$1,'     2022    '!$A$1:$AC$1,0))</f>
        <v>F4</v>
      </c>
      <c r="X180" s="151" t="str">
        <f>INDEX('     2022    '!$A$1:$AC$1563,MATCH($D180,'     2022    '!$D$1:$D$1794,0),MATCH(X$1,'     2022    '!$A$1:$AC$1,0))</f>
        <v/>
      </c>
      <c r="Y180" s="151" t="str">
        <f>INDEX('     2022    '!$A$1:$AC$1563,MATCH($D180,'     2022    '!$D$1:$D$1794,0),MATCH(Y$1,'     2022    '!$A$1:$AC$1,0))</f>
        <v/>
      </c>
      <c r="Z180" s="156">
        <f>INDEX('     2022    '!$A$1:$AC$1563,MATCH($D180,'     2022    '!$D$1:$D$1794,0),MATCH(Z$1,'     2022    '!$A$1:$AC$1,0))</f>
        <v>6.8900000000000003E-2</v>
      </c>
      <c r="AA180" s="153" t="str">
        <f>INDEX('     2022    '!$A$1:$AC$1563,MATCH($D180,'     2022    '!$D$1:$D$1794,0),MATCH(AA$1,'     2022    '!$A$1:$AC$1,0))</f>
        <v>1008-F4-69249674</v>
      </c>
      <c r="AB180" s="153" t="str">
        <f>INDEX('     2022    '!$A$1:$AC$1563,MATCH($D180,'     2022    '!$D$1:$D$1794,0),MATCH(AB$1,'     2022    '!$A$1:$AC$1,0))</f>
        <v>GB/HSE-352825</v>
      </c>
      <c r="AC180" s="153" t="str">
        <f>INDEX('     2022    '!$A$1:$AC$1563,MATCH($D180,'     2022    '!$D$1:$D$1794,0),MATCH(AC$1,'     2022    '!$A$1:$AC$1,0))</f>
        <v>6/28/2026</v>
      </c>
    </row>
    <row r="181" spans="1:29" ht="15.75">
      <c r="A181" s="80">
        <f t="shared" si="4"/>
        <v>178</v>
      </c>
      <c r="B181" s="68" t="str">
        <f>INDEX('     2022    '!B$2:B$1794,MATCH(D181,'     2022    '!D$2:D$1794,0))</f>
        <v/>
      </c>
      <c r="C181" s="204" t="str">
        <f>INDEX('     2022    '!C$2:C$1794,MATCH(D181,'     2022    '!D$2:D$1794,0))</f>
        <v>Cake - &gt;100s</v>
      </c>
      <c r="D181" s="212" t="str">
        <f>INDEX('     2022    '!D:D,MATCH(A181,'     2022    '!AL:AL,0))</f>
        <v>CC1184</v>
      </c>
      <c r="E181" s="213" t="str">
        <f>INDEX('     2022    '!$A$1:$AC$1563,MATCH($D181,'     2022    '!$D$1:$D$1794,0),MATCH(E$1,'     2022    '!$A$1:$AC$1,0))</f>
        <v>130s FAN. Brocade crown to red to blue bouquet</v>
      </c>
      <c r="F181" s="206" t="str">
        <f>IFERROR(IF(LEFT(INDEX('     2022    '!AD$2:AD$1794,MATCH(D181,'     2022    '!D$2:D$1794,0)),4)="http",HYPERLINK(INDEX('     2022    '!AD$2:AD$1794,MATCH(D181,'     2022    '!D$2:D$1794,0)),"Video"),""),"")</f>
        <v>Video</v>
      </c>
      <c r="G181" s="207">
        <f>INDEX('     2022    '!$A$1:$AC$1563,MATCH($D181,'     2022    '!$D$1:$D$1794,0),MATCH(G$1,'     2022    '!$A$1:$AC$1,0))</f>
        <v>0</v>
      </c>
      <c r="H181" s="150"/>
      <c r="I181" s="152">
        <f>INDEX('     2022    '!$A$1:$AC$1563,MATCH($D181,'     2022    '!$D$1:$D$1794,0),MATCH(I$1,'     2022    '!$A$1:$AC$1,0))</f>
        <v>68.33</v>
      </c>
      <c r="J181" s="150"/>
      <c r="K181" s="151">
        <f t="shared" si="5"/>
        <v>106.67744043402683</v>
      </c>
      <c r="L181" s="152">
        <f>INDEX('     2022    '!$A$1:$AC$1563,MATCH($D181,'     2022    '!$D$1:$D$1794,0),MATCH(L$1,'     2022    '!$A$1:$AC$1,0))</f>
        <v>97.076470794964422</v>
      </c>
      <c r="M181" s="152">
        <f>INDEX('     2022    '!$A$1:$AC$1563,MATCH($D181,'     2022    '!$D$1:$D$1794,0),MATCH(M$1,'     2022    '!$A$1:$AC$1,0))</f>
        <v>106.67744043402683</v>
      </c>
      <c r="N181" s="153" t="str">
        <f>INDEX('     2022    '!$A$1:$AC$1563,MATCH($D181,'     2022    '!$D$1:$D$1794,0),MATCH(N$1,'     2022    '!$A$1:$AC$1,0))</f>
        <v>20mm</v>
      </c>
      <c r="O181" s="154">
        <f>INDEX('     2022    '!$A$1:$AC$1563,MATCH($D181,'     2022    '!$D$1:$D$1794,0),MATCH(O$1,'     2022    '!$A$1:$AC$1,0))</f>
        <v>1</v>
      </c>
      <c r="P181" s="153">
        <f>INDEX('     2022    '!$A$1:$AC$1563,MATCH($D181,'     2022    '!$D$1:$D$1794,0),MATCH(P$1,'     2022    '!$A$1:$AC$1,0))</f>
        <v>14</v>
      </c>
      <c r="Q181" s="153" t="str">
        <f>INDEX('     2022    '!$A$1:$AC$1563,MATCH($D181,'     2022    '!$D$1:$D$1794,0),MATCH(Q$1,'     2022    '!$A$1:$AC$1,0))</f>
        <v>Yes</v>
      </c>
      <c r="R181" s="155">
        <f>INDEX('     2022    '!$A$1:$AC$1563,MATCH($D181,'     2022    '!$D$1:$D$1794,0),MATCH(R$1,'     2022    '!$A$1:$AC$1,0))</f>
        <v>19</v>
      </c>
      <c r="S181" s="155">
        <f>INDEX('     2022    '!$A$1:$AC$1563,MATCH($D181,'     2022    '!$D$1:$D$1794,0),MATCH(S$1,'     2022    '!$A$1:$AC$1,0))</f>
        <v>2.7</v>
      </c>
      <c r="T181" s="155">
        <f>INDEX('     2022    '!$A$1:$AC$1563,MATCH($D181,'     2022    '!$D$1:$D$1794,0),MATCH(T$1,'     2022    '!$A$1:$AC$1,0))</f>
        <v>0.3</v>
      </c>
      <c r="U181" s="154" t="str">
        <f>INDEX('     2022    '!$A$1:$AC$1563,MATCH($D181,'     2022    '!$D$1:$D$1794,0),MATCH(U$1,'     2022    '!$A$1:$AC$1,0))</f>
        <v>1.4G</v>
      </c>
      <c r="V181" s="153" t="str">
        <f>INDEX('     2022    '!$A$1:$AC$1563,MATCH($D181,'     2022    '!$D$1:$D$1794,0),MATCH(V$1,'     2022    '!$A$1:$AC$1,0))</f>
        <v>UN0336</v>
      </c>
      <c r="W181" s="153" t="str">
        <f>INDEX('     2022    '!$A$1:$AC$1563,MATCH($D181,'     2022    '!$D$1:$D$1794,0),MATCH(W$1,'     2022    '!$A$1:$AC$1,0))</f>
        <v>F4</v>
      </c>
      <c r="X181" s="151" t="str">
        <f>INDEX('     2022    '!$A$1:$AC$1563,MATCH($D181,'     2022    '!$D$1:$D$1794,0),MATCH(X$1,'     2022    '!$A$1:$AC$1,0))</f>
        <v/>
      </c>
      <c r="Y181" s="151" t="str">
        <f>INDEX('     2022    '!$A$1:$AC$1563,MATCH($D181,'     2022    '!$D$1:$D$1794,0),MATCH(Y$1,'     2022    '!$A$1:$AC$1,0))</f>
        <v/>
      </c>
      <c r="Z181" s="156">
        <f>INDEX('     2022    '!$A$1:$AC$1563,MATCH($D181,'     2022    '!$D$1:$D$1794,0),MATCH(Z$1,'     2022    '!$A$1:$AC$1,0))</f>
        <v>8.3000000000000004E-2</v>
      </c>
      <c r="AA181" s="153" t="str">
        <f>INDEX('     2022    '!$A$1:$AC$1563,MATCH($D181,'     2022    '!$D$1:$D$1794,0),MATCH(AA$1,'     2022    '!$A$1:$AC$1,0))</f>
        <v>1008-F4-69249663</v>
      </c>
      <c r="AB181" s="153" t="str">
        <f>INDEX('     2022    '!$A$1:$AC$1563,MATCH($D181,'     2022    '!$D$1:$D$1794,0),MATCH(AB$1,'     2022    '!$A$1:$AC$1,0))</f>
        <v>GB/HSE-358607</v>
      </c>
      <c r="AC181" s="153" t="str">
        <f>INDEX('     2022    '!$A$1:$AC$1563,MATCH($D181,'     2022    '!$D$1:$D$1794,0),MATCH(AC$1,'     2022    '!$A$1:$AC$1,0))</f>
        <v>8/15/2028</v>
      </c>
    </row>
    <row r="182" spans="1:29" ht="15.75">
      <c r="A182" s="80">
        <f t="shared" si="4"/>
        <v>179</v>
      </c>
      <c r="B182" s="68" t="str">
        <f>INDEX('     2022    '!B$2:B$1794,MATCH(D182,'     2022    '!D$2:D$1794,0))</f>
        <v/>
      </c>
      <c r="C182" s="204" t="str">
        <f>INDEX('     2022    '!C$2:C$1794,MATCH(D182,'     2022    '!D$2:D$1794,0))</f>
        <v>Cake - &gt;100s</v>
      </c>
      <c r="D182" s="212" t="str">
        <f>INDEX('     2022    '!D:D,MATCH(A182,'     2022    '!AL:AL,0))</f>
        <v>CC0993</v>
      </c>
      <c r="E182" s="213" t="str">
        <f>INDEX('     2022    '!$A$1:$AC$1563,MATCH($D182,'     2022    '!$D$1:$D$1794,0),MATCH(E$1,'     2022    '!$A$1:$AC$1,0))</f>
        <v>130s FAN. Green strobe golden blue pearl 3 layer mine</v>
      </c>
      <c r="F182" s="206" t="str">
        <f>IFERROR(IF(LEFT(INDEX('     2022    '!AD$2:AD$1794,MATCH(D182,'     2022    '!D$2:D$1794,0)),4)="http",HYPERLINK(INDEX('     2022    '!AD$2:AD$1794,MATCH(D182,'     2022    '!D$2:D$1794,0)),"Video"),""),"")</f>
        <v>Video</v>
      </c>
      <c r="G182" s="207">
        <f>INDEX('     2022    '!$A$1:$AC$1563,MATCH($D182,'     2022    '!$D$1:$D$1794,0),MATCH(G$1,'     2022    '!$A$1:$AC$1,0))</f>
        <v>25</v>
      </c>
      <c r="H182" s="150"/>
      <c r="I182" s="152">
        <f>INDEX('     2022    '!$A$1:$AC$1563,MATCH($D182,'     2022    '!$D$1:$D$1794,0),MATCH(I$1,'     2022    '!$A$1:$AC$1,0))</f>
        <v>92.79</v>
      </c>
      <c r="J182" s="150"/>
      <c r="K182" s="151">
        <f t="shared" si="5"/>
        <v>109.40895354942751</v>
      </c>
      <c r="L182" s="152">
        <f>INDEX('     2022    '!$A$1:$AC$1563,MATCH($D182,'     2022    '!$D$1:$D$1794,0),MATCH(L$1,'     2022    '!$A$1:$AC$1,0))</f>
        <v>99.562147729979031</v>
      </c>
      <c r="M182" s="152">
        <f>INDEX('     2022    '!$A$1:$AC$1563,MATCH($D182,'     2022    '!$D$1:$D$1794,0),MATCH(M$1,'     2022    '!$A$1:$AC$1,0))</f>
        <v>109.40895354942751</v>
      </c>
      <c r="N182" s="153" t="str">
        <f>INDEX('     2022    '!$A$1:$AC$1563,MATCH($D182,'     2022    '!$D$1:$D$1794,0),MATCH(N$1,'     2022    '!$A$1:$AC$1,0))</f>
        <v>19mm</v>
      </c>
      <c r="O182" s="154">
        <f>INDEX('     2022    '!$A$1:$AC$1563,MATCH($D182,'     2022    '!$D$1:$D$1794,0),MATCH(O$1,'     2022    '!$A$1:$AC$1,0))</f>
        <v>1</v>
      </c>
      <c r="P182" s="153">
        <f>INDEX('     2022    '!$A$1:$AC$1563,MATCH($D182,'     2022    '!$D$1:$D$1794,0),MATCH(P$1,'     2022    '!$A$1:$AC$1,0))</f>
        <v>15</v>
      </c>
      <c r="Q182" s="153" t="str">
        <f>INDEX('     2022    '!$A$1:$AC$1563,MATCH($D182,'     2022    '!$D$1:$D$1794,0),MATCH(Q$1,'     2022    '!$A$1:$AC$1,0))</f>
        <v>Yes</v>
      </c>
      <c r="R182" s="155">
        <f>INDEX('     2022    '!$A$1:$AC$1563,MATCH($D182,'     2022    '!$D$1:$D$1794,0),MATCH(R$1,'     2022    '!$A$1:$AC$1,0))</f>
        <v>21</v>
      </c>
      <c r="S182" s="155">
        <f>INDEX('     2022    '!$A$1:$AC$1563,MATCH($D182,'     2022    '!$D$1:$D$1794,0),MATCH(S$1,'     2022    '!$A$1:$AC$1,0))</f>
        <v>2.5</v>
      </c>
      <c r="T182" s="155">
        <f>INDEX('     2022    '!$A$1:$AC$1563,MATCH($D182,'     2022    '!$D$1:$D$1794,0),MATCH(T$1,'     2022    '!$A$1:$AC$1,0))</f>
        <v>0.3</v>
      </c>
      <c r="U182" s="154" t="str">
        <f>INDEX('     2022    '!$A$1:$AC$1563,MATCH($D182,'     2022    '!$D$1:$D$1794,0),MATCH(U$1,'     2022    '!$A$1:$AC$1,0))</f>
        <v>1.4G</v>
      </c>
      <c r="V182" s="153" t="str">
        <f>INDEX('     2022    '!$A$1:$AC$1563,MATCH($D182,'     2022    '!$D$1:$D$1794,0),MATCH(V$1,'     2022    '!$A$1:$AC$1,0))</f>
        <v>UN0336</v>
      </c>
      <c r="W182" s="153" t="str">
        <f>INDEX('     2022    '!$A$1:$AC$1563,MATCH($D182,'     2022    '!$D$1:$D$1794,0),MATCH(W$1,'     2022    '!$A$1:$AC$1,0))</f>
        <v>F4</v>
      </c>
      <c r="X182" s="151" t="str">
        <f>INDEX('     2022    '!$A$1:$AC$1563,MATCH($D182,'     2022    '!$D$1:$D$1794,0),MATCH(X$1,'     2022    '!$A$1:$AC$1,0))</f>
        <v/>
      </c>
      <c r="Y182" s="151" t="str">
        <f>INDEX('     2022    '!$A$1:$AC$1563,MATCH($D182,'     2022    '!$D$1:$D$1794,0),MATCH(Y$1,'     2022    '!$A$1:$AC$1,0))</f>
        <v/>
      </c>
      <c r="Z182" s="156">
        <f>INDEX('     2022    '!$A$1:$AC$1563,MATCH($D182,'     2022    '!$D$1:$D$1794,0),MATCH(Z$1,'     2022    '!$A$1:$AC$1,0))</f>
        <v>7.1800000000000003E-2</v>
      </c>
      <c r="AA182" s="153" t="str">
        <f>INDEX('     2022    '!$A$1:$AC$1563,MATCH($D182,'     2022    '!$D$1:$D$1794,0),MATCH(AA$1,'     2022    '!$A$1:$AC$1,0))</f>
        <v>1008-F4-69249663</v>
      </c>
      <c r="AB182" s="153" t="str">
        <f>INDEX('     2022    '!$A$1:$AC$1563,MATCH($D182,'     2022    '!$D$1:$D$1794,0),MATCH(AB$1,'     2022    '!$A$1:$AC$1,0))</f>
        <v>GB/HSE-355667</v>
      </c>
      <c r="AC182" s="153" t="str">
        <f>INDEX('     2022    '!$A$1:$AC$1563,MATCH($D182,'     2022    '!$D$1:$D$1794,0),MATCH(AC$1,'     2022    '!$A$1:$AC$1,0))</f>
        <v>8/3/2027</v>
      </c>
    </row>
    <row r="183" spans="1:29" ht="15.75">
      <c r="A183" s="80">
        <f t="shared" si="4"/>
        <v>180</v>
      </c>
      <c r="B183" s="68" t="str">
        <f>INDEX('     2022    '!B$2:B$1794,MATCH(D183,'     2022    '!D$2:D$1794,0))</f>
        <v/>
      </c>
      <c r="C183" s="204" t="str">
        <f>INDEX('     2022    '!C$2:C$1794,MATCH(D183,'     2022    '!D$2:D$1794,0))</f>
        <v>Cake - &gt;100s</v>
      </c>
      <c r="D183" s="212" t="str">
        <f>INDEX('     2022    '!D:D,MATCH(A183,'     2022    '!AL:AL,0))</f>
        <v>CC0561</v>
      </c>
      <c r="E183" s="213" t="str">
        <f>INDEX('     2022    '!$A$1:$AC$1563,MATCH($D183,'     2022    '!$D$1:$D$1794,0),MATCH(E$1,'     2022    '!$A$1:$AC$1,0))</f>
        <v>130s FAN. White to red, blue mine.</v>
      </c>
      <c r="F183" s="206" t="str">
        <f>IFERROR(IF(LEFT(INDEX('     2022    '!AD$2:AD$1794,MATCH(D183,'     2022    '!D$2:D$1794,0)),4)="http",HYPERLINK(INDEX('     2022    '!AD$2:AD$1794,MATCH(D183,'     2022    '!D$2:D$1794,0)),"Video"),""),"")</f>
        <v>Video</v>
      </c>
      <c r="G183" s="207">
        <f>INDEX('     2022    '!$A$1:$AC$1563,MATCH($D183,'     2022    '!$D$1:$D$1794,0),MATCH(G$1,'     2022    '!$A$1:$AC$1,0))</f>
        <v>0</v>
      </c>
      <c r="H183" s="150"/>
      <c r="I183" s="152">
        <f>INDEX('     2022    '!$A$1:$AC$1563,MATCH($D183,'     2022    '!$D$1:$D$1794,0),MATCH(I$1,'     2022    '!$A$1:$AC$1,0))</f>
        <v>104.2</v>
      </c>
      <c r="J183" s="150"/>
      <c r="K183" s="151">
        <f t="shared" si="5"/>
        <v>123.85535190580923</v>
      </c>
      <c r="L183" s="152">
        <f>INDEX('     2022    '!$A$1:$AC$1563,MATCH($D183,'     2022    '!$D$1:$D$1794,0),MATCH(L$1,'     2022    '!$A$1:$AC$1,0))</f>
        <v>112.70837023428641</v>
      </c>
      <c r="M183" s="152">
        <f>INDEX('     2022    '!$A$1:$AC$1563,MATCH($D183,'     2022    '!$D$1:$D$1794,0),MATCH(M$1,'     2022    '!$A$1:$AC$1,0))</f>
        <v>123.85535190580923</v>
      </c>
      <c r="N183" s="153" t="str">
        <f>INDEX('     2022    '!$A$1:$AC$1563,MATCH($D183,'     2022    '!$D$1:$D$1794,0),MATCH(N$1,'     2022    '!$A$1:$AC$1,0))</f>
        <v>30mm</v>
      </c>
      <c r="O183" s="154">
        <f>INDEX('     2022    '!$A$1:$AC$1563,MATCH($D183,'     2022    '!$D$1:$D$1794,0),MATCH(O$1,'     2022    '!$A$1:$AC$1,0))</f>
        <v>1</v>
      </c>
      <c r="P183" s="153">
        <f>INDEX('     2022    '!$A$1:$AC$1563,MATCH($D183,'     2022    '!$D$1:$D$1794,0),MATCH(P$1,'     2022    '!$A$1:$AC$1,0))</f>
        <v>8</v>
      </c>
      <c r="Q183" s="153" t="str">
        <f>INDEX('     2022    '!$A$1:$AC$1563,MATCH($D183,'     2022    '!$D$1:$D$1794,0),MATCH(Q$1,'     2022    '!$A$1:$AC$1,0))</f>
        <v>Yes</v>
      </c>
      <c r="R183" s="155">
        <f>INDEX('     2022    '!$A$1:$AC$1563,MATCH($D183,'     2022    '!$D$1:$D$1794,0),MATCH(R$1,'     2022    '!$A$1:$AC$1,0))</f>
        <v>20</v>
      </c>
      <c r="S183" s="155">
        <f>INDEX('     2022    '!$A$1:$AC$1563,MATCH($D183,'     2022    '!$D$1:$D$1794,0),MATCH(S$1,'     2022    '!$A$1:$AC$1,0))</f>
        <v>2.6</v>
      </c>
      <c r="T183" s="155">
        <f>INDEX('     2022    '!$A$1:$AC$1563,MATCH($D183,'     2022    '!$D$1:$D$1794,0),MATCH(T$1,'     2022    '!$A$1:$AC$1,0))</f>
        <v>0.3</v>
      </c>
      <c r="U183" s="154" t="str">
        <f>INDEX('     2022    '!$A$1:$AC$1563,MATCH($D183,'     2022    '!$D$1:$D$1794,0),MATCH(U$1,'     2022    '!$A$1:$AC$1,0))</f>
        <v>1.4G</v>
      </c>
      <c r="V183" s="153" t="str">
        <f>INDEX('     2022    '!$A$1:$AC$1563,MATCH($D183,'     2022    '!$D$1:$D$1794,0),MATCH(V$1,'     2022    '!$A$1:$AC$1,0))</f>
        <v>UN0336</v>
      </c>
      <c r="W183" s="153" t="str">
        <f>INDEX('     2022    '!$A$1:$AC$1563,MATCH($D183,'     2022    '!$D$1:$D$1794,0),MATCH(W$1,'     2022    '!$A$1:$AC$1,0))</f>
        <v>F4</v>
      </c>
      <c r="X183" s="151" t="str">
        <f>INDEX('     2022    '!$A$1:$AC$1563,MATCH($D183,'     2022    '!$D$1:$D$1794,0),MATCH(X$1,'     2022    '!$A$1:$AC$1,0))</f>
        <v/>
      </c>
      <c r="Y183" s="151" t="str">
        <f>INDEX('     2022    '!$A$1:$AC$1563,MATCH($D183,'     2022    '!$D$1:$D$1794,0),MATCH(Y$1,'     2022    '!$A$1:$AC$1,0))</f>
        <v/>
      </c>
      <c r="Z183" s="156">
        <f>INDEX('     2022    '!$A$1:$AC$1563,MATCH($D183,'     2022    '!$D$1:$D$1794,0),MATCH(Z$1,'     2022    '!$A$1:$AC$1,0))</f>
        <v>8.4400000000000003E-2</v>
      </c>
      <c r="AA183" s="153" t="str">
        <f>INDEX('     2022    '!$A$1:$AC$1563,MATCH($D183,'     2022    '!$D$1:$D$1794,0),MATCH(AA$1,'     2022    '!$A$1:$AC$1,0))</f>
        <v>1008-F4-69249663</v>
      </c>
      <c r="AB183" s="153" t="str">
        <f>INDEX('     2022    '!$A$1:$AC$1563,MATCH($D183,'     2022    '!$D$1:$D$1794,0),MATCH(AB$1,'     2022    '!$A$1:$AC$1,0))</f>
        <v>GB/HSE-350981</v>
      </c>
      <c r="AC183" s="153" t="str">
        <f>INDEX('     2022    '!$A$1:$AC$1563,MATCH($D183,'     2022    '!$D$1:$D$1794,0),MATCH(AC$1,'     2022    '!$A$1:$AC$1,0))</f>
        <v>7/29/2030</v>
      </c>
    </row>
    <row r="184" spans="1:29" ht="15.75">
      <c r="A184" s="80">
        <f t="shared" si="4"/>
        <v>181</v>
      </c>
      <c r="B184" s="68" t="str">
        <f>INDEX('     2022    '!B$2:B$1794,MATCH(D184,'     2022    '!D$2:D$1794,0))</f>
        <v/>
      </c>
      <c r="C184" s="204" t="str">
        <f>INDEX('     2022    '!C$2:C$1794,MATCH(D184,'     2022    '!D$2:D$1794,0))</f>
        <v>Cake - &gt;100s</v>
      </c>
      <c r="D184" s="212" t="str">
        <f>INDEX('     2022    '!D:D,MATCH(A184,'     2022    '!AL:AL,0))</f>
        <v>CC0942</v>
      </c>
      <c r="E184" s="213" t="str">
        <f>INDEX('     2022    '!$A$1:$AC$1563,MATCH($D184,'     2022    '!$D$1:$D$1794,0),MATCH(E$1,'     2022    '!$A$1:$AC$1,0))</f>
        <v>130s Z. Cactus bouquet spit cactus. 130 shot</v>
      </c>
      <c r="F184" s="206" t="str">
        <f>IFERROR(IF(LEFT(INDEX('     2022    '!AD$2:AD$1794,MATCH(D184,'     2022    '!D$2:D$1794,0)),4)="http",HYPERLINK(INDEX('     2022    '!AD$2:AD$1794,MATCH(D184,'     2022    '!D$2:D$1794,0)),"Video"),""),"")</f>
        <v>Video</v>
      </c>
      <c r="G184" s="207">
        <f>INDEX('     2022    '!$A$1:$AC$1563,MATCH($D184,'     2022    '!$D$1:$D$1794,0),MATCH(G$1,'     2022    '!$A$1:$AC$1,0))</f>
        <v>24</v>
      </c>
      <c r="H184" s="150"/>
      <c r="I184" s="152">
        <f>INDEX('     2022    '!$A$1:$AC$1563,MATCH($D184,'     2022    '!$D$1:$D$1794,0),MATCH(I$1,'     2022    '!$A$1:$AC$1,0))</f>
        <v>91.14</v>
      </c>
      <c r="J184" s="150"/>
      <c r="K184" s="151">
        <f t="shared" si="5"/>
        <v>107.07000000000001</v>
      </c>
      <c r="L184" s="152">
        <f>INDEX('     2022    '!$A$1:$AC$1563,MATCH($D184,'     2022    '!$D$1:$D$1794,0),MATCH(L$1,'     2022    '!$A$1:$AC$1,0))</f>
        <v>97.433700000000016</v>
      </c>
      <c r="M184" s="152">
        <f>INDEX('     2022    '!$A$1:$AC$1563,MATCH($D184,'     2022    '!$D$1:$D$1794,0),MATCH(M$1,'     2022    '!$A$1:$AC$1,0))</f>
        <v>107.07000000000001</v>
      </c>
      <c r="N184" s="153" t="str">
        <f>INDEX('     2022    '!$A$1:$AC$1563,MATCH($D184,'     2022    '!$D$1:$D$1794,0),MATCH(N$1,'     2022    '!$A$1:$AC$1,0))</f>
        <v>30mm</v>
      </c>
      <c r="O184" s="154">
        <f>INDEX('     2022    '!$A$1:$AC$1563,MATCH($D184,'     2022    '!$D$1:$D$1794,0),MATCH(O$1,'     2022    '!$A$1:$AC$1,0))</f>
        <v>1</v>
      </c>
      <c r="P184" s="153">
        <f>INDEX('     2022    '!$A$1:$AC$1563,MATCH($D184,'     2022    '!$D$1:$D$1794,0),MATCH(P$1,'     2022    '!$A$1:$AC$1,0))</f>
        <v>45</v>
      </c>
      <c r="Q184" s="153" t="str">
        <f>INDEX('     2022    '!$A$1:$AC$1563,MATCH($D184,'     2022    '!$D$1:$D$1794,0),MATCH(Q$1,'     2022    '!$A$1:$AC$1,0))</f>
        <v>Yes</v>
      </c>
      <c r="R184" s="155">
        <f>INDEX('     2022    '!$A$1:$AC$1563,MATCH($D184,'     2022    '!$D$1:$D$1794,0),MATCH(R$1,'     2022    '!$A$1:$AC$1,0))</f>
        <v>18.100000000000001</v>
      </c>
      <c r="S184" s="155">
        <f>INDEX('     2022    '!$A$1:$AC$1563,MATCH($D184,'     2022    '!$D$1:$D$1794,0),MATCH(S$1,'     2022    '!$A$1:$AC$1,0))</f>
        <v>3.12</v>
      </c>
      <c r="T184" s="155">
        <f>INDEX('     2022    '!$A$1:$AC$1563,MATCH($D184,'     2022    '!$D$1:$D$1794,0),MATCH(T$1,'     2022    '!$A$1:$AC$1,0))</f>
        <v>0.3</v>
      </c>
      <c r="U184" s="154" t="str">
        <f>INDEX('     2022    '!$A$1:$AC$1563,MATCH($D184,'     2022    '!$D$1:$D$1794,0),MATCH(U$1,'     2022    '!$A$1:$AC$1,0))</f>
        <v>1.4G</v>
      </c>
      <c r="V184" s="153" t="str">
        <f>INDEX('     2022    '!$A$1:$AC$1563,MATCH($D184,'     2022    '!$D$1:$D$1794,0),MATCH(V$1,'     2022    '!$A$1:$AC$1,0))</f>
        <v>UN0336</v>
      </c>
      <c r="W184" s="153" t="str">
        <f>INDEX('     2022    '!$A$1:$AC$1563,MATCH($D184,'     2022    '!$D$1:$D$1794,0),MATCH(W$1,'     2022    '!$A$1:$AC$1,0))</f>
        <v>F4</v>
      </c>
      <c r="X184" s="151" t="str">
        <f>INDEX('     2022    '!$A$1:$AC$1563,MATCH($D184,'     2022    '!$D$1:$D$1794,0),MATCH(X$1,'     2022    '!$A$1:$AC$1,0))</f>
        <v/>
      </c>
      <c r="Y184" s="151" t="str">
        <f>INDEX('     2022    '!$A$1:$AC$1563,MATCH($D184,'     2022    '!$D$1:$D$1794,0),MATCH(Y$1,'     2022    '!$A$1:$AC$1,0))</f>
        <v/>
      </c>
      <c r="Z184" s="156">
        <f>INDEX('     2022    '!$A$1:$AC$1563,MATCH($D184,'     2022    '!$D$1:$D$1794,0),MATCH(Z$1,'     2022    '!$A$1:$AC$1,0))</f>
        <v>7.0000000000000007E-2</v>
      </c>
      <c r="AA184" s="153" t="str">
        <f>INDEX('     2022    '!$A$1:$AC$1563,MATCH($D184,'     2022    '!$D$1:$D$1794,0),MATCH(AA$1,'     2022    '!$A$1:$AC$1,0))</f>
        <v>1008-F4-69249672</v>
      </c>
      <c r="AB184" s="153" t="str">
        <f>INDEX('     2022    '!$A$1:$AC$1563,MATCH($D184,'     2022    '!$D$1:$D$1794,0),MATCH(AB$1,'     2022    '!$A$1:$AC$1,0))</f>
        <v>GB/HSE-352829</v>
      </c>
      <c r="AC184" s="153" t="str">
        <f>INDEX('     2022    '!$A$1:$AC$1563,MATCH($D184,'     2022    '!$D$1:$D$1794,0),MATCH(AC$1,'     2022    '!$A$1:$AC$1,0))</f>
        <v>6/28/2026</v>
      </c>
    </row>
    <row r="185" spans="1:29" ht="15.75">
      <c r="A185" s="80">
        <f t="shared" si="4"/>
        <v>182</v>
      </c>
      <c r="B185" s="68" t="str">
        <f>INDEX('     2022    '!B$2:B$1794,MATCH(D185,'     2022    '!D$2:D$1794,0))</f>
        <v/>
      </c>
      <c r="C185" s="204" t="str">
        <f>INDEX('     2022    '!C$2:C$1794,MATCH(D185,'     2022    '!D$2:D$1794,0))</f>
        <v>Cake - &gt;100s</v>
      </c>
      <c r="D185" s="212" t="str">
        <f>INDEX('     2022    '!D:D,MATCH(A185,'     2022    '!AL:AL,0))</f>
        <v>CC0564</v>
      </c>
      <c r="E185" s="213" t="str">
        <f>INDEX('     2022    '!$A$1:$AC$1563,MATCH($D185,'     2022    '!$D$1:$D$1794,0),MATCH(E$1,'     2022    '!$A$1:$AC$1,0))</f>
        <v>130s Z. Gold strobe green blue star.</v>
      </c>
      <c r="F185" s="206" t="str">
        <f>IFERROR(IF(LEFT(INDEX('     2022    '!AD$2:AD$1794,MATCH(D185,'     2022    '!D$2:D$1794,0)),4)="http",HYPERLINK(INDEX('     2022    '!AD$2:AD$1794,MATCH(D185,'     2022    '!D$2:D$1794,0)),"Video"),""),"")</f>
        <v>Video</v>
      </c>
      <c r="G185" s="207">
        <f>INDEX('     2022    '!$A$1:$AC$1563,MATCH($D185,'     2022    '!$D$1:$D$1794,0),MATCH(G$1,'     2022    '!$A$1:$AC$1,0))</f>
        <v>0</v>
      </c>
      <c r="H185" s="150"/>
      <c r="I185" s="152">
        <f>INDEX('     2022    '!$A$1:$AC$1563,MATCH($D185,'     2022    '!$D$1:$D$1794,0),MATCH(I$1,'     2022    '!$A$1:$AC$1,0))</f>
        <v>98.04</v>
      </c>
      <c r="J185" s="150"/>
      <c r="K185" s="151">
        <f t="shared" si="5"/>
        <v>115.18</v>
      </c>
      <c r="L185" s="152">
        <f>INDEX('     2022    '!$A$1:$AC$1563,MATCH($D185,'     2022    '!$D$1:$D$1794,0),MATCH(L$1,'     2022    '!$A$1:$AC$1,0))</f>
        <v>104.81380000000001</v>
      </c>
      <c r="M185" s="152">
        <f>INDEX('     2022    '!$A$1:$AC$1563,MATCH($D185,'     2022    '!$D$1:$D$1794,0),MATCH(M$1,'     2022    '!$A$1:$AC$1,0))</f>
        <v>115.18</v>
      </c>
      <c r="N185" s="153" t="str">
        <f>INDEX('     2022    '!$A$1:$AC$1563,MATCH($D185,'     2022    '!$D$1:$D$1794,0),MATCH(N$1,'     2022    '!$A$1:$AC$1,0))</f>
        <v>30mm</v>
      </c>
      <c r="O185" s="154">
        <f>INDEX('     2022    '!$A$1:$AC$1563,MATCH($D185,'     2022    '!$D$1:$D$1794,0),MATCH(O$1,'     2022    '!$A$1:$AC$1,0))</f>
        <v>1</v>
      </c>
      <c r="P185" s="153">
        <f>INDEX('     2022    '!$A$1:$AC$1563,MATCH($D185,'     2022    '!$D$1:$D$1794,0),MATCH(P$1,'     2022    '!$A$1:$AC$1,0))</f>
        <v>5</v>
      </c>
      <c r="Q185" s="153" t="str">
        <f>INDEX('     2022    '!$A$1:$AC$1563,MATCH($D185,'     2022    '!$D$1:$D$1794,0),MATCH(Q$1,'     2022    '!$A$1:$AC$1,0))</f>
        <v>Yes</v>
      </c>
      <c r="R185" s="155">
        <f>INDEX('     2022    '!$A$1:$AC$1563,MATCH($D185,'     2022    '!$D$1:$D$1794,0),MATCH(R$1,'     2022    '!$A$1:$AC$1,0))</f>
        <v>20</v>
      </c>
      <c r="S185" s="155">
        <f>INDEX('     2022    '!$A$1:$AC$1563,MATCH($D185,'     2022    '!$D$1:$D$1794,0),MATCH(S$1,'     2022    '!$A$1:$AC$1,0))</f>
        <v>2.6</v>
      </c>
      <c r="T185" s="155">
        <f>INDEX('     2022    '!$A$1:$AC$1563,MATCH($D185,'     2022    '!$D$1:$D$1794,0),MATCH(T$1,'     2022    '!$A$1:$AC$1,0))</f>
        <v>0.3</v>
      </c>
      <c r="U185" s="154" t="str">
        <f>INDEX('     2022    '!$A$1:$AC$1563,MATCH($D185,'     2022    '!$D$1:$D$1794,0),MATCH(U$1,'     2022    '!$A$1:$AC$1,0))</f>
        <v>1.4G</v>
      </c>
      <c r="V185" s="153" t="str">
        <f>INDEX('     2022    '!$A$1:$AC$1563,MATCH($D185,'     2022    '!$D$1:$D$1794,0),MATCH(V$1,'     2022    '!$A$1:$AC$1,0))</f>
        <v>UN0336</v>
      </c>
      <c r="W185" s="153" t="str">
        <f>INDEX('     2022    '!$A$1:$AC$1563,MATCH($D185,'     2022    '!$D$1:$D$1794,0),MATCH(W$1,'     2022    '!$A$1:$AC$1,0))</f>
        <v>F4</v>
      </c>
      <c r="X185" s="151" t="str">
        <f>INDEX('     2022    '!$A$1:$AC$1563,MATCH($D185,'     2022    '!$D$1:$D$1794,0),MATCH(X$1,'     2022    '!$A$1:$AC$1,0))</f>
        <v/>
      </c>
      <c r="Y185" s="151" t="str">
        <f>INDEX('     2022    '!$A$1:$AC$1563,MATCH($D185,'     2022    '!$D$1:$D$1794,0),MATCH(Y$1,'     2022    '!$A$1:$AC$1,0))</f>
        <v/>
      </c>
      <c r="Z185" s="156">
        <f>INDEX('     2022    '!$A$1:$AC$1563,MATCH($D185,'     2022    '!$D$1:$D$1794,0),MATCH(Z$1,'     2022    '!$A$1:$AC$1,0))</f>
        <v>6.6299999999999998E-2</v>
      </c>
      <c r="AA185" s="153" t="str">
        <f>INDEX('     2022    '!$A$1:$AC$1563,MATCH($D185,'     2022    '!$D$1:$D$1794,0),MATCH(AA$1,'     2022    '!$A$1:$AC$1,0))</f>
        <v>1008-F4-69249663</v>
      </c>
      <c r="AB185" s="153" t="str">
        <f>INDEX('     2022    '!$A$1:$AC$1563,MATCH($D185,'     2022    '!$D$1:$D$1794,0),MATCH(AB$1,'     2022    '!$A$1:$AC$1,0))</f>
        <v>GB/HSE-350983</v>
      </c>
      <c r="AC185" s="153" t="str">
        <f>INDEX('     2022    '!$A$1:$AC$1563,MATCH($D185,'     2022    '!$D$1:$D$1794,0),MATCH(AC$1,'     2022    '!$A$1:$AC$1,0))</f>
        <v>7/29/2030</v>
      </c>
    </row>
    <row r="186" spans="1:29" ht="15.75">
      <c r="A186" s="80">
        <f t="shared" si="4"/>
        <v>183</v>
      </c>
      <c r="B186" s="68" t="str">
        <f>INDEX('     2022    '!B$2:B$1794,MATCH(D186,'     2022    '!D$2:D$1794,0))</f>
        <v/>
      </c>
      <c r="C186" s="204" t="str">
        <f>INDEX('     2022    '!C$2:C$1794,MATCH(D186,'     2022    '!D$2:D$1794,0))</f>
        <v>Cake - &gt;100s</v>
      </c>
      <c r="D186" s="212" t="str">
        <f>INDEX('     2022    '!D:D,MATCH(A186,'     2022    '!AL:AL,0))</f>
        <v>CC1501</v>
      </c>
      <c r="E186" s="213" t="str">
        <f>INDEX('     2022    '!$A$1:$AC$1563,MATCH($D186,'     2022    '!$D$1:$D$1794,0),MATCH(E$1,'     2022    '!$A$1:$AC$1,0))</f>
        <v>132s. 8 Shape blue tail spit red strobe willow blue pistil waterfall</v>
      </c>
      <c r="F186" s="206" t="str">
        <f>IFERROR(IF(LEFT(INDEX('     2022    '!AD$2:AD$1794,MATCH(D186,'     2022    '!D$2:D$1794,0)),4)="http",HYPERLINK(INDEX('     2022    '!AD$2:AD$1794,MATCH(D186,'     2022    '!D$2:D$1794,0)),"Video"),""),"")</f>
        <v>Video</v>
      </c>
      <c r="G186" s="207">
        <f>INDEX('     2022    '!$A$1:$AC$1563,MATCH($D186,'     2022    '!$D$1:$D$1794,0),MATCH(G$1,'     2022    '!$A$1:$AC$1,0))</f>
        <v>18</v>
      </c>
      <c r="H186" s="150"/>
      <c r="I186" s="152">
        <f>INDEX('     2022    '!$A$1:$AC$1563,MATCH($D186,'     2022    '!$D$1:$D$1794,0),MATCH(I$1,'     2022    '!$A$1:$AC$1,0))</f>
        <v>82.85</v>
      </c>
      <c r="J186" s="150"/>
      <c r="K186" s="151">
        <f t="shared" si="5"/>
        <v>100.89284202208309</v>
      </c>
      <c r="L186" s="152">
        <f>INDEX('     2022    '!$A$1:$AC$1563,MATCH($D186,'     2022    '!$D$1:$D$1794,0),MATCH(L$1,'     2022    '!$A$1:$AC$1,0))</f>
        <v>91.812486240095609</v>
      </c>
      <c r="M186" s="152">
        <f>INDEX('     2022    '!$A$1:$AC$1563,MATCH($D186,'     2022    '!$D$1:$D$1794,0),MATCH(M$1,'     2022    '!$A$1:$AC$1,0))</f>
        <v>100.89284202208309</v>
      </c>
      <c r="N186" s="153" t="str">
        <f>INDEX('     2022    '!$A$1:$AC$1563,MATCH($D186,'     2022    '!$D$1:$D$1794,0),MATCH(N$1,'     2022    '!$A$1:$AC$1,0))</f>
        <v>30mm</v>
      </c>
      <c r="O186" s="154">
        <f>INDEX('     2022    '!$A$1:$AC$1563,MATCH($D186,'     2022    '!$D$1:$D$1794,0),MATCH(O$1,'     2022    '!$A$1:$AC$1,0))</f>
        <v>1</v>
      </c>
      <c r="P186" s="153">
        <f>INDEX('     2022    '!$A$1:$AC$1563,MATCH($D186,'     2022    '!$D$1:$D$1794,0),MATCH(P$1,'     2022    '!$A$1:$AC$1,0))</f>
        <v>15</v>
      </c>
      <c r="Q186" s="153" t="str">
        <f>INDEX('     2022    '!$A$1:$AC$1563,MATCH($D186,'     2022    '!$D$1:$D$1794,0),MATCH(Q$1,'     2022    '!$A$1:$AC$1,0))</f>
        <v>Yes</v>
      </c>
      <c r="R186" s="155">
        <f>INDEX('     2022    '!$A$1:$AC$1563,MATCH($D186,'     2022    '!$D$1:$D$1794,0),MATCH(R$1,'     2022    '!$A$1:$AC$1,0))</f>
        <v>20</v>
      </c>
      <c r="S186" s="155">
        <f>INDEX('     2022    '!$A$1:$AC$1563,MATCH($D186,'     2022    '!$D$1:$D$1794,0),MATCH(S$1,'     2022    '!$A$1:$AC$1,0))</f>
        <v>2.5</v>
      </c>
      <c r="T186" s="155">
        <f>INDEX('     2022    '!$A$1:$AC$1563,MATCH($D186,'     2022    '!$D$1:$D$1794,0),MATCH(T$1,'     2022    '!$A$1:$AC$1,0))</f>
        <v>0.3</v>
      </c>
      <c r="U186" s="154" t="str">
        <f>INDEX('     2022    '!$A$1:$AC$1563,MATCH($D186,'     2022    '!$D$1:$D$1794,0),MATCH(U$1,'     2022    '!$A$1:$AC$1,0))</f>
        <v>1.4G</v>
      </c>
      <c r="V186" s="153" t="str">
        <f>INDEX('     2022    '!$A$1:$AC$1563,MATCH($D186,'     2022    '!$D$1:$D$1794,0),MATCH(V$1,'     2022    '!$A$1:$AC$1,0))</f>
        <v>UN0336</v>
      </c>
      <c r="W186" s="153" t="str">
        <f>INDEX('     2022    '!$A$1:$AC$1563,MATCH($D186,'     2022    '!$D$1:$D$1794,0),MATCH(W$1,'     2022    '!$A$1:$AC$1,0))</f>
        <v>F4</v>
      </c>
      <c r="X186" s="151" t="str">
        <f>INDEX('     2022    '!$A$1:$AC$1563,MATCH($D186,'     2022    '!$D$1:$D$1794,0),MATCH(X$1,'     2022    '!$A$1:$AC$1,0))</f>
        <v/>
      </c>
      <c r="Y186" s="151" t="str">
        <f>INDEX('     2022    '!$A$1:$AC$1563,MATCH($D186,'     2022    '!$D$1:$D$1794,0),MATCH(Y$1,'     2022    '!$A$1:$AC$1,0))</f>
        <v/>
      </c>
      <c r="Z186" s="156">
        <f>INDEX('     2022    '!$A$1:$AC$1563,MATCH($D186,'     2022    '!$D$1:$D$1794,0),MATCH(Z$1,'     2022    '!$A$1:$AC$1,0))</f>
        <v>7.3599999999999999E-2</v>
      </c>
      <c r="AA186" s="153" t="str">
        <f>INDEX('     2022    '!$A$1:$AC$1563,MATCH($D186,'     2022    '!$D$1:$D$1794,0),MATCH(AA$1,'     2022    '!$A$1:$AC$1,0))</f>
        <v>2806-F4-000052</v>
      </c>
      <c r="AB186" s="153" t="str">
        <f>INDEX('     2022    '!$A$1:$AC$1563,MATCH($D186,'     2022    '!$D$1:$D$1794,0),MATCH(AB$1,'     2022    '!$A$1:$AC$1,0))</f>
        <v>NL/TNO-0246-2020</v>
      </c>
      <c r="AC186" s="153" t="str">
        <f>INDEX('     2022    '!$A$1:$AC$1563,MATCH($D186,'     2022    '!$D$1:$D$1794,0),MATCH(AC$1,'     2022    '!$A$1:$AC$1,0))</f>
        <v>12/31/2099</v>
      </c>
    </row>
    <row r="187" spans="1:29" ht="38.25">
      <c r="A187" s="80">
        <f t="shared" si="4"/>
        <v>184</v>
      </c>
      <c r="B187" s="68" t="str">
        <f>INDEX('     2022    '!B$2:B$1794,MATCH(D187,'     2022    '!D$2:D$1794,0))</f>
        <v/>
      </c>
      <c r="C187" s="204" t="str">
        <f>INDEX('     2022    '!C$2:C$1794,MATCH(D187,'     2022    '!D$2:D$1794,0))</f>
        <v>Cake - &gt;100s</v>
      </c>
      <c r="D187" s="212" t="str">
        <f>INDEX('     2022    '!D:D,MATCH(A187,'     2022    '!AL:AL,0))</f>
        <v>CC1273</v>
      </c>
      <c r="E187" s="213" t="str">
        <f>INDEX('     2022    '!$A$1:$AC$1563,MATCH($D187,'     2022    '!$D$1:$D$1794,0),MATCH(E$1,'     2022    '!$A$1:$AC$1,0))</f>
        <v>150s FAN. Red top ti-chrysanthemum ti crackling tail with green strobe bouquet; green top ti chrysanthemum ti carcakling tail with green strobe bouquet; blue tail spit red falling leaves +blue peony</v>
      </c>
      <c r="F187" s="206" t="str">
        <f>IFERROR(IF(LEFT(INDEX('     2022    '!AD$2:AD$1794,MATCH(D187,'     2022    '!D$2:D$1794,0)),4)="http",HYPERLINK(INDEX('     2022    '!AD$2:AD$1794,MATCH(D187,'     2022    '!D$2:D$1794,0)),"Video"),""),"")</f>
        <v>Video</v>
      </c>
      <c r="G187" s="207">
        <f>INDEX('     2022    '!$A$1:$AC$1563,MATCH($D187,'     2022    '!$D$1:$D$1794,0),MATCH(G$1,'     2022    '!$A$1:$AC$1,0))</f>
        <v>8</v>
      </c>
      <c r="H187" s="150"/>
      <c r="I187" s="152">
        <f>INDEX('     2022    '!$A$1:$AC$1563,MATCH($D187,'     2022    '!$D$1:$D$1794,0),MATCH(I$1,'     2022    '!$A$1:$AC$1,0))</f>
        <v>125.74</v>
      </c>
      <c r="J187" s="150"/>
      <c r="K187" s="151">
        <f t="shared" si="5"/>
        <v>145.0749855757409</v>
      </c>
      <c r="L187" s="152">
        <f>INDEX('     2022    '!$A$1:$AC$1563,MATCH($D187,'     2022    '!$D$1:$D$1794,0),MATCH(L$1,'     2022    '!$A$1:$AC$1,0))</f>
        <v>132.01823687392422</v>
      </c>
      <c r="M187" s="152">
        <f>INDEX('     2022    '!$A$1:$AC$1563,MATCH($D187,'     2022    '!$D$1:$D$1794,0),MATCH(M$1,'     2022    '!$A$1:$AC$1,0))</f>
        <v>145.0749855757409</v>
      </c>
      <c r="N187" s="153" t="str">
        <f>INDEX('     2022    '!$A$1:$AC$1563,MATCH($D187,'     2022    '!$D$1:$D$1794,0),MATCH(N$1,'     2022    '!$A$1:$AC$1,0))</f>
        <v>30mm</v>
      </c>
      <c r="O187" s="154">
        <f>INDEX('     2022    '!$A$1:$AC$1563,MATCH($D187,'     2022    '!$D$1:$D$1794,0),MATCH(O$1,'     2022    '!$A$1:$AC$1,0))</f>
        <v>1</v>
      </c>
      <c r="P187" s="153">
        <f>INDEX('     2022    '!$A$1:$AC$1563,MATCH($D187,'     2022    '!$D$1:$D$1794,0),MATCH(P$1,'     2022    '!$A$1:$AC$1,0))</f>
        <v>15</v>
      </c>
      <c r="Q187" s="153" t="str">
        <f>INDEX('     2022    '!$A$1:$AC$1563,MATCH($D187,'     2022    '!$D$1:$D$1794,0),MATCH(Q$1,'     2022    '!$A$1:$AC$1,0))</f>
        <v>Yes</v>
      </c>
      <c r="R187" s="155">
        <f>INDEX('     2022    '!$A$1:$AC$1563,MATCH($D187,'     2022    '!$D$1:$D$1794,0),MATCH(R$1,'     2022    '!$A$1:$AC$1,0))</f>
        <v>24</v>
      </c>
      <c r="S187" s="155">
        <f>INDEX('     2022    '!$A$1:$AC$1563,MATCH($D187,'     2022    '!$D$1:$D$1794,0),MATCH(S$1,'     2022    '!$A$1:$AC$1,0))</f>
        <v>3.66</v>
      </c>
      <c r="T187" s="155">
        <f>INDEX('     2022    '!$A$1:$AC$1563,MATCH($D187,'     2022    '!$D$1:$D$1794,0),MATCH(T$1,'     2022    '!$A$1:$AC$1,0))</f>
        <v>0.3</v>
      </c>
      <c r="U187" s="154" t="str">
        <f>INDEX('     2022    '!$A$1:$AC$1563,MATCH($D187,'     2022    '!$D$1:$D$1794,0),MATCH(U$1,'     2022    '!$A$1:$AC$1,0))</f>
        <v>1.4G</v>
      </c>
      <c r="V187" s="153" t="str">
        <f>INDEX('     2022    '!$A$1:$AC$1563,MATCH($D187,'     2022    '!$D$1:$D$1794,0),MATCH(V$1,'     2022    '!$A$1:$AC$1,0))</f>
        <v>UN0336</v>
      </c>
      <c r="W187" s="153" t="str">
        <f>INDEX('     2022    '!$A$1:$AC$1563,MATCH($D187,'     2022    '!$D$1:$D$1794,0),MATCH(W$1,'     2022    '!$A$1:$AC$1,0))</f>
        <v>F4</v>
      </c>
      <c r="X187" s="151" t="str">
        <f>INDEX('     2022    '!$A$1:$AC$1563,MATCH($D187,'     2022    '!$D$1:$D$1794,0),MATCH(X$1,'     2022    '!$A$1:$AC$1,0))</f>
        <v/>
      </c>
      <c r="Y187" s="151" t="str">
        <f>INDEX('     2022    '!$A$1:$AC$1563,MATCH($D187,'     2022    '!$D$1:$D$1794,0),MATCH(Y$1,'     2022    '!$A$1:$AC$1,0))</f>
        <v/>
      </c>
      <c r="Z187" s="156">
        <f>INDEX('     2022    '!$A$1:$AC$1563,MATCH($D187,'     2022    '!$D$1:$D$1794,0),MATCH(Z$1,'     2022    '!$A$1:$AC$1,0))</f>
        <v>9.98E-2</v>
      </c>
      <c r="AA187" s="153" t="str">
        <f>INDEX('     2022    '!$A$1:$AC$1563,MATCH($D187,'     2022    '!$D$1:$D$1794,0),MATCH(AA$1,'     2022    '!$A$1:$AC$1,0))</f>
        <v>1008-F4-69249673</v>
      </c>
      <c r="AB187" s="153" t="str">
        <f>INDEX('     2022    '!$A$1:$AC$1563,MATCH($D187,'     2022    '!$D$1:$D$1794,0),MATCH(AB$1,'     2022    '!$A$1:$AC$1,0))</f>
        <v>GB/HSE-358628</v>
      </c>
      <c r="AC187" s="153" t="str">
        <f>INDEX('     2022    '!$A$1:$AC$1563,MATCH($D187,'     2022    '!$D$1:$D$1794,0),MATCH(AC$1,'     2022    '!$A$1:$AC$1,0))</f>
        <v>8/15/2028</v>
      </c>
    </row>
    <row r="188" spans="1:29" ht="25.5">
      <c r="A188" s="80">
        <f t="shared" si="4"/>
        <v>185</v>
      </c>
      <c r="B188" s="68" t="str">
        <f>INDEX('     2022    '!B$2:B$1794,MATCH(D188,'     2022    '!D$2:D$1794,0))</f>
        <v/>
      </c>
      <c r="C188" s="204" t="str">
        <f>INDEX('     2022    '!C$2:C$1794,MATCH(D188,'     2022    '!D$2:D$1794,0))</f>
        <v>Cake - &gt;100s</v>
      </c>
      <c r="D188" s="212" t="str">
        <f>INDEX('     2022    '!D:D,MATCH(A188,'     2022    '!AL:AL,0))</f>
        <v>CC0762</v>
      </c>
      <c r="E188" s="213" t="str">
        <f>INDEX('     2022    '!$A$1:$AC$1563,MATCH($D188,'     2022    '!$D$1:$D$1794,0),MATCH(E$1,'     2022    '!$A$1:$AC$1,0))</f>
        <v>150s O. Orange bouquet with red falling leaves, red bouquet with green falling leaves, green bouquet with orange falling leaves. Last row to fire as a lift.</v>
      </c>
      <c r="F188" s="206" t="str">
        <f>IFERROR(IF(LEFT(INDEX('     2022    '!AD$2:AD$1794,MATCH(D188,'     2022    '!D$2:D$1794,0)),4)="http",HYPERLINK(INDEX('     2022    '!AD$2:AD$1794,MATCH(D188,'     2022    '!D$2:D$1794,0)),"Video"),""),"")</f>
        <v>Video</v>
      </c>
      <c r="G188" s="207">
        <f>INDEX('     2022    '!$A$1:$AC$1563,MATCH($D188,'     2022    '!$D$1:$D$1794,0),MATCH(G$1,'     2022    '!$A$1:$AC$1,0))</f>
        <v>20</v>
      </c>
      <c r="H188" s="150"/>
      <c r="I188" s="152">
        <f>INDEX('     2022    '!$A$1:$AC$1563,MATCH($D188,'     2022    '!$D$1:$D$1794,0),MATCH(I$1,'     2022    '!$A$1:$AC$1,0))</f>
        <v>47.21</v>
      </c>
      <c r="J188" s="150"/>
      <c r="K188" s="151">
        <f t="shared" si="5"/>
        <v>55.47</v>
      </c>
      <c r="L188" s="152">
        <f>INDEX('     2022    '!$A$1:$AC$1563,MATCH($D188,'     2022    '!$D$1:$D$1794,0),MATCH(L$1,'     2022    '!$A$1:$AC$1,0))</f>
        <v>50.477699999999999</v>
      </c>
      <c r="M188" s="152">
        <f>INDEX('     2022    '!$A$1:$AC$1563,MATCH($D188,'     2022    '!$D$1:$D$1794,0),MATCH(M$1,'     2022    '!$A$1:$AC$1,0))</f>
        <v>55.47</v>
      </c>
      <c r="N188" s="153" t="str">
        <f>INDEX('     2022    '!$A$1:$AC$1563,MATCH($D188,'     2022    '!$D$1:$D$1794,0),MATCH(N$1,'     2022    '!$A$1:$AC$1,0))</f>
        <v>20mm</v>
      </c>
      <c r="O188" s="154">
        <f>INDEX('     2022    '!$A$1:$AC$1563,MATCH($D188,'     2022    '!$D$1:$D$1794,0),MATCH(O$1,'     2022    '!$A$1:$AC$1,0))</f>
        <v>1</v>
      </c>
      <c r="P188" s="153">
        <f>INDEX('     2022    '!$A$1:$AC$1563,MATCH($D188,'     2022    '!$D$1:$D$1794,0),MATCH(P$1,'     2022    '!$A$1:$AC$1,0))</f>
        <v>24</v>
      </c>
      <c r="Q188" s="153" t="str">
        <f>INDEX('     2022    '!$A$1:$AC$1563,MATCH($D188,'     2022    '!$D$1:$D$1794,0),MATCH(Q$1,'     2022    '!$A$1:$AC$1,0))</f>
        <v>Yes</v>
      </c>
      <c r="R188" s="155">
        <f>INDEX('     2022    '!$A$1:$AC$1563,MATCH($D188,'     2022    '!$D$1:$D$1794,0),MATCH(R$1,'     2022    '!$A$1:$AC$1,0))</f>
        <v>8.5</v>
      </c>
      <c r="S188" s="155">
        <f>INDEX('     2022    '!$A$1:$AC$1563,MATCH($D188,'     2022    '!$D$1:$D$1794,0),MATCH(S$1,'     2022    '!$A$1:$AC$1,0))</f>
        <v>1.92</v>
      </c>
      <c r="T188" s="155">
        <f>INDEX('     2022    '!$A$1:$AC$1563,MATCH($D188,'     2022    '!$D$1:$D$1794,0),MATCH(T$1,'     2022    '!$A$1:$AC$1,0))</f>
        <v>0.3</v>
      </c>
      <c r="U188" s="154" t="str">
        <f>INDEX('     2022    '!$A$1:$AC$1563,MATCH($D188,'     2022    '!$D$1:$D$1794,0),MATCH(U$1,'     2022    '!$A$1:$AC$1,0))</f>
        <v>1.4G</v>
      </c>
      <c r="V188" s="153" t="str">
        <f>INDEX('     2022    '!$A$1:$AC$1563,MATCH($D188,'     2022    '!$D$1:$D$1794,0),MATCH(V$1,'     2022    '!$A$1:$AC$1,0))</f>
        <v>UN0336</v>
      </c>
      <c r="W188" s="153" t="str">
        <f>INDEX('     2022    '!$A$1:$AC$1563,MATCH($D188,'     2022    '!$D$1:$D$1794,0),MATCH(W$1,'     2022    '!$A$1:$AC$1,0))</f>
        <v>F4</v>
      </c>
      <c r="X188" s="151" t="str">
        <f>INDEX('     2022    '!$A$1:$AC$1563,MATCH($D188,'     2022    '!$D$1:$D$1794,0),MATCH(X$1,'     2022    '!$A$1:$AC$1,0))</f>
        <v/>
      </c>
      <c r="Y188" s="151" t="str">
        <f>INDEX('     2022    '!$A$1:$AC$1563,MATCH($D188,'     2022    '!$D$1:$D$1794,0),MATCH(Y$1,'     2022    '!$A$1:$AC$1,0))</f>
        <v/>
      </c>
      <c r="Z188" s="156">
        <f>INDEX('     2022    '!$A$1:$AC$1563,MATCH($D188,'     2022    '!$D$1:$D$1794,0),MATCH(Z$1,'     2022    '!$A$1:$AC$1,0))</f>
        <v>3.1899999999999998E-2</v>
      </c>
      <c r="AA188" s="153" t="str">
        <f>INDEX('     2022    '!$A$1:$AC$1563,MATCH($D188,'     2022    '!$D$1:$D$1794,0),MATCH(AA$1,'     2022    '!$A$1:$AC$1,0))</f>
        <v>1008-F4-69249668</v>
      </c>
      <c r="AB188" s="153" t="str">
        <f>INDEX('     2022    '!$A$1:$AC$1563,MATCH($D188,'     2022    '!$D$1:$D$1794,0),MATCH(AB$1,'     2022    '!$A$1:$AC$1,0))</f>
        <v>GB/HSE-352804</v>
      </c>
      <c r="AC188" s="153" t="str">
        <f>INDEX('     2022    '!$A$1:$AC$1563,MATCH($D188,'     2022    '!$D$1:$D$1794,0),MATCH(AC$1,'     2022    '!$A$1:$AC$1,0))</f>
        <v>6/28/2026</v>
      </c>
    </row>
    <row r="189" spans="1:29" ht="15.75">
      <c r="A189" s="80">
        <f t="shared" si="4"/>
        <v>186</v>
      </c>
      <c r="B189" s="68" t="str">
        <f>INDEX('     2022    '!B$2:B$1794,MATCH(D189,'     2022    '!D$2:D$1794,0))</f>
        <v/>
      </c>
      <c r="C189" s="204" t="str">
        <f>INDEX('     2022    '!C$2:C$1794,MATCH(D189,'     2022    '!D$2:D$1794,0))</f>
        <v>Cake - &gt;100s</v>
      </c>
      <c r="D189" s="212" t="str">
        <f>INDEX('     2022    '!D:D,MATCH(A189,'     2022    '!AL:AL,0))</f>
        <v>CC0759</v>
      </c>
      <c r="E189" s="213" t="str">
        <f>INDEX('     2022    '!$A$1:$AC$1563,MATCH($D189,'     2022    '!$D$1:$D$1794,0),MATCH(E$1,'     2022    '!$A$1:$AC$1,0))</f>
        <v>150s O. Silver whistling. Last row to fire as a lift.</v>
      </c>
      <c r="F189" s="206" t="str">
        <f>IFERROR(IF(LEFT(INDEX('     2022    '!AD$2:AD$1794,MATCH(D189,'     2022    '!D$2:D$1794,0)),4)="http",HYPERLINK(INDEX('     2022    '!AD$2:AD$1794,MATCH(D189,'     2022    '!D$2:D$1794,0)),"Video"),""),"")</f>
        <v>Video</v>
      </c>
      <c r="G189" s="207">
        <f>INDEX('     2022    '!$A$1:$AC$1563,MATCH($D189,'     2022    '!$D$1:$D$1794,0),MATCH(G$1,'     2022    '!$A$1:$AC$1,0))</f>
        <v>5</v>
      </c>
      <c r="H189" s="150"/>
      <c r="I189" s="152">
        <f>INDEX('     2022    '!$A$1:$AC$1563,MATCH($D189,'     2022    '!$D$1:$D$1794,0),MATCH(I$1,'     2022    '!$A$1:$AC$1,0))</f>
        <v>91.37</v>
      </c>
      <c r="J189" s="150"/>
      <c r="K189" s="151">
        <f t="shared" si="5"/>
        <v>51.327944419623748</v>
      </c>
      <c r="L189" s="152">
        <f>INDEX('     2022    '!$A$1:$AC$1563,MATCH($D189,'     2022    '!$D$1:$D$1794,0),MATCH(L$1,'     2022    '!$A$1:$AC$1,0))</f>
        <v>93.416858843715218</v>
      </c>
      <c r="M189" s="152">
        <f>INDEX('     2022    '!$A$1:$AC$1563,MATCH($D189,'     2022    '!$D$1:$D$1794,0),MATCH(M$1,'     2022    '!$A$1:$AC$1,0))</f>
        <v>102.6558888392475</v>
      </c>
      <c r="N189" s="153" t="str">
        <f>INDEX('     2022    '!$A$1:$AC$1563,MATCH($D189,'     2022    '!$D$1:$D$1794,0),MATCH(N$1,'     2022    '!$A$1:$AC$1,0))</f>
        <v>20mm</v>
      </c>
      <c r="O189" s="154">
        <f>INDEX('     2022    '!$A$1:$AC$1563,MATCH($D189,'     2022    '!$D$1:$D$1794,0),MATCH(O$1,'     2022    '!$A$1:$AC$1,0))</f>
        <v>2</v>
      </c>
      <c r="P189" s="153">
        <f>INDEX('     2022    '!$A$1:$AC$1563,MATCH($D189,'     2022    '!$D$1:$D$1794,0),MATCH(P$1,'     2022    '!$A$1:$AC$1,0))</f>
        <v>19</v>
      </c>
      <c r="Q189" s="153" t="str">
        <f>INDEX('     2022    '!$A$1:$AC$1563,MATCH($D189,'     2022    '!$D$1:$D$1794,0),MATCH(Q$1,'     2022    '!$A$1:$AC$1,0))</f>
        <v>No</v>
      </c>
      <c r="R189" s="155">
        <f>INDEX('     2022    '!$A$1:$AC$1563,MATCH($D189,'     2022    '!$D$1:$D$1794,0),MATCH(R$1,'     2022    '!$A$1:$AC$1,0))</f>
        <v>15</v>
      </c>
      <c r="S189" s="155">
        <f>INDEX('     2022    '!$A$1:$AC$1563,MATCH($D189,'     2022    '!$D$1:$D$1794,0),MATCH(S$1,'     2022    '!$A$1:$AC$1,0))</f>
        <v>1.7</v>
      </c>
      <c r="T189" s="155">
        <f>INDEX('     2022    '!$A$1:$AC$1563,MATCH($D189,'     2022    '!$D$1:$D$1794,0),MATCH(T$1,'     2022    '!$A$1:$AC$1,0))</f>
        <v>0.3</v>
      </c>
      <c r="U189" s="154" t="str">
        <f>INDEX('     2022    '!$A$1:$AC$1563,MATCH($D189,'     2022    '!$D$1:$D$1794,0),MATCH(U$1,'     2022    '!$A$1:$AC$1,0))</f>
        <v>1.4G</v>
      </c>
      <c r="V189" s="153" t="str">
        <f>INDEX('     2022    '!$A$1:$AC$1563,MATCH($D189,'     2022    '!$D$1:$D$1794,0),MATCH(V$1,'     2022    '!$A$1:$AC$1,0))</f>
        <v>UN0336</v>
      </c>
      <c r="W189" s="153" t="str">
        <f>INDEX('     2022    '!$A$1:$AC$1563,MATCH($D189,'     2022    '!$D$1:$D$1794,0),MATCH(W$1,'     2022    '!$A$1:$AC$1,0))</f>
        <v>F4</v>
      </c>
      <c r="X189" s="151" t="str">
        <f>INDEX('     2022    '!$A$1:$AC$1563,MATCH($D189,'     2022    '!$D$1:$D$1794,0),MATCH(X$1,'     2022    '!$A$1:$AC$1,0))</f>
        <v/>
      </c>
      <c r="Y189" s="151" t="str">
        <f>INDEX('     2022    '!$A$1:$AC$1563,MATCH($D189,'     2022    '!$D$1:$D$1794,0),MATCH(Y$1,'     2022    '!$A$1:$AC$1,0))</f>
        <v/>
      </c>
      <c r="Z189" s="156">
        <f>INDEX('     2022    '!$A$1:$AC$1563,MATCH($D189,'     2022    '!$D$1:$D$1794,0),MATCH(Z$1,'     2022    '!$A$1:$AC$1,0))</f>
        <v>6.3200000000000006E-2</v>
      </c>
      <c r="AA189" s="153" t="str">
        <f>INDEX('     2022    '!$A$1:$AC$1563,MATCH($D189,'     2022    '!$D$1:$D$1794,0),MATCH(AA$1,'     2022    '!$A$1:$AC$1,0))</f>
        <v>1008-F4-69249669</v>
      </c>
      <c r="AB189" s="153" t="str">
        <f>INDEX('     2022    '!$A$1:$AC$1563,MATCH($D189,'     2022    '!$D$1:$D$1794,0),MATCH(AB$1,'     2022    '!$A$1:$AC$1,0))</f>
        <v>GB/HSE-352803</v>
      </c>
      <c r="AC189" s="153" t="str">
        <f>INDEX('     2022    '!$A$1:$AC$1563,MATCH($D189,'     2022    '!$D$1:$D$1794,0),MATCH(AC$1,'     2022    '!$A$1:$AC$1,0))</f>
        <v>6/28/2026</v>
      </c>
    </row>
    <row r="190" spans="1:29" ht="15.75">
      <c r="A190" s="80">
        <f t="shared" si="4"/>
        <v>187</v>
      </c>
      <c r="B190" s="68" t="str">
        <f>INDEX('     2022    '!B$2:B$1794,MATCH(D190,'     2022    '!D$2:D$1794,0))</f>
        <v/>
      </c>
      <c r="C190" s="204" t="str">
        <f>INDEX('     2022    '!C$2:C$1794,MATCH(D190,'     2022    '!D$2:D$1794,0))</f>
        <v>Cake - &gt;100s</v>
      </c>
      <c r="D190" s="212" t="str">
        <f>INDEX('     2022    '!D:D,MATCH(A190,'     2022    '!AL:AL,0))</f>
        <v>CC0198</v>
      </c>
      <c r="E190" s="213" t="str">
        <f>INDEX('     2022    '!$A$1:$AC$1563,MATCH($D190,'     2022    '!$D$1:$D$1794,0),MATCH(E$1,'     2022    '!$A$1:$AC$1,0))</f>
        <v>150s Z. Pink tail to crossette, yellow tail to crossette.</v>
      </c>
      <c r="F190" s="206" t="str">
        <f>IFERROR(IF(LEFT(INDEX('     2022    '!AD$2:AD$1794,MATCH(D190,'     2022    '!D$2:D$1794,0)),4)="http",HYPERLINK(INDEX('     2022    '!AD$2:AD$1794,MATCH(D190,'     2022    '!D$2:D$1794,0)),"Video"),""),"")</f>
        <v>Video</v>
      </c>
      <c r="G190" s="207">
        <f>INDEX('     2022    '!$A$1:$AC$1563,MATCH($D190,'     2022    '!$D$1:$D$1794,0),MATCH(G$1,'     2022    '!$A$1:$AC$1,0))</f>
        <v>0</v>
      </c>
      <c r="H190" s="150"/>
      <c r="I190" s="152">
        <f>INDEX('     2022    '!$A$1:$AC$1563,MATCH($D190,'     2022    '!$D$1:$D$1794,0),MATCH(I$1,'     2022    '!$A$1:$AC$1,0))</f>
        <v>52.79</v>
      </c>
      <c r="J190" s="150"/>
      <c r="K190" s="151">
        <f t="shared" si="5"/>
        <v>57.628277645977278</v>
      </c>
      <c r="L190" s="152">
        <f>INDEX('     2022    '!$A$1:$AC$1563,MATCH($D190,'     2022    '!$D$1:$D$1794,0),MATCH(L$1,'     2022    '!$A$1:$AC$1,0))</f>
        <v>53.845799999999997</v>
      </c>
      <c r="M190" s="152">
        <f>INDEX('     2022    '!$A$1:$AC$1563,MATCH($D190,'     2022    '!$D$1:$D$1794,0),MATCH(M$1,'     2022    '!$A$1:$AC$1,0))</f>
        <v>57.628277645977278</v>
      </c>
      <c r="N190" s="153" t="str">
        <f>INDEX('     2022    '!$A$1:$AC$1563,MATCH($D190,'     2022    '!$D$1:$D$1794,0),MATCH(N$1,'     2022    '!$A$1:$AC$1,0))</f>
        <v>20mm</v>
      </c>
      <c r="O190" s="154">
        <f>INDEX('     2022    '!$A$1:$AC$1563,MATCH($D190,'     2022    '!$D$1:$D$1794,0),MATCH(O$1,'     2022    '!$A$1:$AC$1,0))</f>
        <v>1</v>
      </c>
      <c r="P190" s="153">
        <f>INDEX('     2022    '!$A$1:$AC$1563,MATCH($D190,'     2022    '!$D$1:$D$1794,0),MATCH(P$1,'     2022    '!$A$1:$AC$1,0))</f>
        <v>15</v>
      </c>
      <c r="Q190" s="153" t="str">
        <f>INDEX('     2022    '!$A$1:$AC$1563,MATCH($D190,'     2022    '!$D$1:$D$1794,0),MATCH(Q$1,'     2022    '!$A$1:$AC$1,0))</f>
        <v>Yes</v>
      </c>
      <c r="R190" s="155">
        <f>INDEX('     2022    '!$A$1:$AC$1563,MATCH($D190,'     2022    '!$D$1:$D$1794,0),MATCH(R$1,'     2022    '!$A$1:$AC$1,0))</f>
        <v>9</v>
      </c>
      <c r="S190" s="155">
        <f>INDEX('     2022    '!$A$1:$AC$1563,MATCH($D190,'     2022    '!$D$1:$D$1794,0),MATCH(S$1,'     2022    '!$A$1:$AC$1,0))</f>
        <v>2</v>
      </c>
      <c r="T190" s="155">
        <f>INDEX('     2022    '!$A$1:$AC$1563,MATCH($D190,'     2022    '!$D$1:$D$1794,0),MATCH(T$1,'     2022    '!$A$1:$AC$1,0))</f>
        <v>0.3</v>
      </c>
      <c r="U190" s="154" t="str">
        <f>INDEX('     2022    '!$A$1:$AC$1563,MATCH($D190,'     2022    '!$D$1:$D$1794,0),MATCH(U$1,'     2022    '!$A$1:$AC$1,0))</f>
        <v>1.4G</v>
      </c>
      <c r="V190" s="153" t="str">
        <f>INDEX('     2022    '!$A$1:$AC$1563,MATCH($D190,'     2022    '!$D$1:$D$1794,0),MATCH(V$1,'     2022    '!$A$1:$AC$1,0))</f>
        <v>UN0336</v>
      </c>
      <c r="W190" s="153" t="str">
        <f>INDEX('     2022    '!$A$1:$AC$1563,MATCH($D190,'     2022    '!$D$1:$D$1794,0),MATCH(W$1,'     2022    '!$A$1:$AC$1,0))</f>
        <v>F4</v>
      </c>
      <c r="X190" s="151" t="str">
        <f>INDEX('     2022    '!$A$1:$AC$1563,MATCH($D190,'     2022    '!$D$1:$D$1794,0),MATCH(X$1,'     2022    '!$A$1:$AC$1,0))</f>
        <v/>
      </c>
      <c r="Y190" s="151" t="str">
        <f>INDEX('     2022    '!$A$1:$AC$1563,MATCH($D190,'     2022    '!$D$1:$D$1794,0),MATCH(Y$1,'     2022    '!$A$1:$AC$1,0))</f>
        <v/>
      </c>
      <c r="Z190" s="156">
        <f>INDEX('     2022    '!$A$1:$AC$1563,MATCH($D190,'     2022    '!$D$1:$D$1794,0),MATCH(Z$1,'     2022    '!$A$1:$AC$1,0))</f>
        <v>3.5799999999999998E-2</v>
      </c>
      <c r="AA190" s="153" t="str">
        <f>INDEX('     2022    '!$A$1:$AC$1563,MATCH($D190,'     2022    '!$D$1:$D$1794,0),MATCH(AA$1,'     2022    '!$A$1:$AC$1,0))</f>
        <v>1008-F4-69249669</v>
      </c>
      <c r="AB190" s="153" t="str">
        <f>INDEX('     2022    '!$A$1:$AC$1563,MATCH($D190,'     2022    '!$D$1:$D$1794,0),MATCH(AB$1,'     2022    '!$A$1:$AC$1,0))</f>
        <v>GB/HSE-303700</v>
      </c>
      <c r="AC190" s="153" t="str">
        <f>INDEX('     2022    '!$A$1:$AC$1563,MATCH($D190,'     2022    '!$D$1:$D$1794,0),MATCH(AC$1,'     2022    '!$A$1:$AC$1,0))</f>
        <v>11/24/2028</v>
      </c>
    </row>
    <row r="191" spans="1:29" ht="15.75">
      <c r="A191" s="80">
        <f t="shared" si="4"/>
        <v>188</v>
      </c>
      <c r="B191" s="68" t="str">
        <f>INDEX('     2022    '!B$2:B$1794,MATCH(D191,'     2022    '!D$2:D$1794,0))</f>
        <v/>
      </c>
      <c r="C191" s="204" t="str">
        <f>INDEX('     2022    '!C$2:C$1794,MATCH(D191,'     2022    '!D$2:D$1794,0))</f>
        <v>Cake - &gt;100s</v>
      </c>
      <c r="D191" s="212" t="str">
        <f>INDEX('     2022    '!D:D,MATCH(A191,'     2022    '!AL:AL,0))</f>
        <v>CC0061</v>
      </c>
      <c r="E191" s="213" t="str">
        <f>INDEX('     2022    '!$A$1:$AC$1563,MATCH($D191,'     2022    '!$D$1:$D$1794,0),MATCH(E$1,'     2022    '!$A$1:$AC$1,0))</f>
        <v>150s Z. Silver tail.</v>
      </c>
      <c r="F191" s="206" t="str">
        <f>IFERROR(IF(LEFT(INDEX('     2022    '!AD$2:AD$1794,MATCH(D191,'     2022    '!D$2:D$1794,0)),4)="http",HYPERLINK(INDEX('     2022    '!AD$2:AD$1794,MATCH(D191,'     2022    '!D$2:D$1794,0)),"Video"),""),"")</f>
        <v>Video</v>
      </c>
      <c r="G191" s="207">
        <f>INDEX('     2022    '!$A$1:$AC$1563,MATCH($D191,'     2022    '!$D$1:$D$1794,0),MATCH(G$1,'     2022    '!$A$1:$AC$1,0))</f>
        <v>0</v>
      </c>
      <c r="H191" s="150"/>
      <c r="I191" s="152">
        <f>INDEX('     2022    '!$A$1:$AC$1563,MATCH($D191,'     2022    '!$D$1:$D$1794,0),MATCH(I$1,'     2022    '!$A$1:$AC$1,0))</f>
        <v>45.63</v>
      </c>
      <c r="J191" s="150"/>
      <c r="K191" s="151">
        <f t="shared" si="5"/>
        <v>52.500690775541194</v>
      </c>
      <c r="L191" s="152">
        <f>INDEX('     2022    '!$A$1:$AC$1563,MATCH($D191,'     2022    '!$D$1:$D$1794,0),MATCH(L$1,'     2022    '!$A$1:$AC$1,0))</f>
        <v>47.77562860574249</v>
      </c>
      <c r="M191" s="152">
        <f>INDEX('     2022    '!$A$1:$AC$1563,MATCH($D191,'     2022    '!$D$1:$D$1794,0),MATCH(M$1,'     2022    '!$A$1:$AC$1,0))</f>
        <v>52.500690775541194</v>
      </c>
      <c r="N191" s="153" t="str">
        <f>INDEX('     2022    '!$A$1:$AC$1563,MATCH($D191,'     2022    '!$D$1:$D$1794,0),MATCH(N$1,'     2022    '!$A$1:$AC$1,0))</f>
        <v>20mm</v>
      </c>
      <c r="O191" s="154">
        <f>INDEX('     2022    '!$A$1:$AC$1563,MATCH($D191,'     2022    '!$D$1:$D$1794,0),MATCH(O$1,'     2022    '!$A$1:$AC$1,0))</f>
        <v>1</v>
      </c>
      <c r="P191" s="153">
        <f>INDEX('     2022    '!$A$1:$AC$1563,MATCH($D191,'     2022    '!$D$1:$D$1794,0),MATCH(P$1,'     2022    '!$A$1:$AC$1,0))</f>
        <v>10</v>
      </c>
      <c r="Q191" s="153" t="str">
        <f>INDEX('     2022    '!$A$1:$AC$1563,MATCH($D191,'     2022    '!$D$1:$D$1794,0),MATCH(Q$1,'     2022    '!$A$1:$AC$1,0))</f>
        <v>Yes</v>
      </c>
      <c r="R191" s="155">
        <f>INDEX('     2022    '!$A$1:$AC$1563,MATCH($D191,'     2022    '!$D$1:$D$1794,0),MATCH(R$1,'     2022    '!$A$1:$AC$1,0))</f>
        <v>9</v>
      </c>
      <c r="S191" s="155">
        <f>INDEX('     2022    '!$A$1:$AC$1563,MATCH($D191,'     2022    '!$D$1:$D$1794,0),MATCH(S$1,'     2022    '!$A$1:$AC$1,0))</f>
        <v>2</v>
      </c>
      <c r="T191" s="155">
        <f>INDEX('     2022    '!$A$1:$AC$1563,MATCH($D191,'     2022    '!$D$1:$D$1794,0),MATCH(T$1,'     2022    '!$A$1:$AC$1,0))</f>
        <v>0.3</v>
      </c>
      <c r="U191" s="154" t="str">
        <f>INDEX('     2022    '!$A$1:$AC$1563,MATCH($D191,'     2022    '!$D$1:$D$1794,0),MATCH(U$1,'     2022    '!$A$1:$AC$1,0))</f>
        <v>1.4G</v>
      </c>
      <c r="V191" s="153" t="str">
        <f>INDEX('     2022    '!$A$1:$AC$1563,MATCH($D191,'     2022    '!$D$1:$D$1794,0),MATCH(V$1,'     2022    '!$A$1:$AC$1,0))</f>
        <v>UN0336</v>
      </c>
      <c r="W191" s="153" t="str">
        <f>INDEX('     2022    '!$A$1:$AC$1563,MATCH($D191,'     2022    '!$D$1:$D$1794,0),MATCH(W$1,'     2022    '!$A$1:$AC$1,0))</f>
        <v>F4</v>
      </c>
      <c r="X191" s="151" t="str">
        <f>INDEX('     2022    '!$A$1:$AC$1563,MATCH($D191,'     2022    '!$D$1:$D$1794,0),MATCH(X$1,'     2022    '!$A$1:$AC$1,0))</f>
        <v/>
      </c>
      <c r="Y191" s="151" t="str">
        <f>INDEX('     2022    '!$A$1:$AC$1563,MATCH($D191,'     2022    '!$D$1:$D$1794,0),MATCH(Y$1,'     2022    '!$A$1:$AC$1,0))</f>
        <v/>
      </c>
      <c r="Z191" s="156">
        <f>INDEX('     2022    '!$A$1:$AC$1563,MATCH($D191,'     2022    '!$D$1:$D$1794,0),MATCH(Z$1,'     2022    '!$A$1:$AC$1,0))</f>
        <v>3.5799999999999998E-2</v>
      </c>
      <c r="AA191" s="153" t="str">
        <f>INDEX('     2022    '!$A$1:$AC$1563,MATCH($D191,'     2022    '!$D$1:$D$1794,0),MATCH(AA$1,'     2022    '!$A$1:$AC$1,0))</f>
        <v>1008-F4-69249668</v>
      </c>
      <c r="AB191" s="153" t="str">
        <f>INDEX('     2022    '!$A$1:$AC$1563,MATCH($D191,'     2022    '!$D$1:$D$1794,0),MATCH(AB$1,'     2022    '!$A$1:$AC$1,0))</f>
        <v>GB/HSE-324717</v>
      </c>
      <c r="AC191" s="153" t="str">
        <f>INDEX('     2022    '!$A$1:$AC$1563,MATCH($D191,'     2022    '!$D$1:$D$1794,0),MATCH(AC$1,'     2022    '!$A$1:$AC$1,0))</f>
        <v>1/6/2031</v>
      </c>
    </row>
    <row r="192" spans="1:29" ht="15.75">
      <c r="A192" s="80">
        <f t="shared" si="4"/>
        <v>189</v>
      </c>
      <c r="B192" s="68" t="str">
        <f>INDEX('     2022    '!B$2:B$1794,MATCH(D192,'     2022    '!D$2:D$1794,0))</f>
        <v/>
      </c>
      <c r="C192" s="204" t="str">
        <f>INDEX('     2022    '!C$2:C$1794,MATCH(D192,'     2022    '!D$2:D$1794,0))</f>
        <v>Cake - &gt;100s</v>
      </c>
      <c r="D192" s="212" t="str">
        <f>INDEX('     2022    '!D:D,MATCH(A192,'     2022    '!AL:AL,0))</f>
        <v>CC1423</v>
      </c>
      <c r="E192" s="213" t="str">
        <f>INDEX('     2022    '!$A$1:$AC$1563,MATCH($D192,'     2022    '!$D$1:$D$1794,0),MATCH(E$1,'     2022    '!$A$1:$AC$1,0))</f>
        <v>150s Z. Spit red/green/blue/yellow/purple dahlia waterfall.</v>
      </c>
      <c r="F192" s="206" t="str">
        <f>IFERROR(IF(LEFT(INDEX('     2022    '!AD$2:AD$1794,MATCH(D192,'     2022    '!D$2:D$1794,0)),4)="http",HYPERLINK(INDEX('     2022    '!AD$2:AD$1794,MATCH(D192,'     2022    '!D$2:D$1794,0)),"Video"),""),"")</f>
        <v>Video</v>
      </c>
      <c r="G192" s="207">
        <f>INDEX('     2022    '!$A$1:$AC$1563,MATCH($D192,'     2022    '!$D$1:$D$1794,0),MATCH(G$1,'     2022    '!$A$1:$AC$1,0))</f>
        <v>46</v>
      </c>
      <c r="H192" s="150"/>
      <c r="I192" s="152">
        <f>INDEX('     2022    '!$A$1:$AC$1563,MATCH($D192,'     2022    '!$D$1:$D$1794,0),MATCH(I$1,'     2022    '!$A$1:$AC$1,0))</f>
        <v>91.83</v>
      </c>
      <c r="J192" s="150"/>
      <c r="K192" s="151">
        <f t="shared" si="5"/>
        <v>107.88000000000001</v>
      </c>
      <c r="L192" s="152">
        <f>INDEX('     2022    '!$A$1:$AC$1563,MATCH($D192,'     2022    '!$D$1:$D$1794,0),MATCH(L$1,'     2022    '!$A$1:$AC$1,0))</f>
        <v>98.170800000000014</v>
      </c>
      <c r="M192" s="152">
        <f>INDEX('     2022    '!$A$1:$AC$1563,MATCH($D192,'     2022    '!$D$1:$D$1794,0),MATCH(M$1,'     2022    '!$A$1:$AC$1,0))</f>
        <v>107.88000000000001</v>
      </c>
      <c r="N192" s="153" t="str">
        <f>INDEX('     2022    '!$A$1:$AC$1563,MATCH($D192,'     2022    '!$D$1:$D$1794,0),MATCH(N$1,'     2022    '!$A$1:$AC$1,0))</f>
        <v>30mm</v>
      </c>
      <c r="O192" s="154">
        <f>INDEX('     2022    '!$A$1:$AC$1563,MATCH($D192,'     2022    '!$D$1:$D$1794,0),MATCH(O$1,'     2022    '!$A$1:$AC$1,0))</f>
        <v>1</v>
      </c>
      <c r="P192" s="153">
        <f>INDEX('     2022    '!$A$1:$AC$1563,MATCH($D192,'     2022    '!$D$1:$D$1794,0),MATCH(P$1,'     2022    '!$A$1:$AC$1,0))</f>
        <v>30</v>
      </c>
      <c r="Q192" s="153" t="str">
        <f>INDEX('     2022    '!$A$1:$AC$1563,MATCH($D192,'     2022    '!$D$1:$D$1794,0),MATCH(Q$1,'     2022    '!$A$1:$AC$1,0))</f>
        <v>Yes</v>
      </c>
      <c r="R192" s="155">
        <f>INDEX('     2022    '!$A$1:$AC$1563,MATCH($D192,'     2022    '!$D$1:$D$1794,0),MATCH(R$1,'     2022    '!$A$1:$AC$1,0))</f>
        <v>22.6</v>
      </c>
      <c r="S192" s="155">
        <f>INDEX('     2022    '!$A$1:$AC$1563,MATCH($D192,'     2022    '!$D$1:$D$1794,0),MATCH(S$1,'     2022    '!$A$1:$AC$1,0))</f>
        <v>2.7</v>
      </c>
      <c r="T192" s="155">
        <f>INDEX('     2022    '!$A$1:$AC$1563,MATCH($D192,'     2022    '!$D$1:$D$1794,0),MATCH(T$1,'     2022    '!$A$1:$AC$1,0))</f>
        <v>0.3</v>
      </c>
      <c r="U192" s="154" t="str">
        <f>INDEX('     2022    '!$A$1:$AC$1563,MATCH($D192,'     2022    '!$D$1:$D$1794,0),MATCH(U$1,'     2022    '!$A$1:$AC$1,0))</f>
        <v>1.4G</v>
      </c>
      <c r="V192" s="153" t="str">
        <f>INDEX('     2022    '!$A$1:$AC$1563,MATCH($D192,'     2022    '!$D$1:$D$1794,0),MATCH(V$1,'     2022    '!$A$1:$AC$1,0))</f>
        <v>UN0336</v>
      </c>
      <c r="W192" s="153" t="str">
        <f>INDEX('     2022    '!$A$1:$AC$1563,MATCH($D192,'     2022    '!$D$1:$D$1794,0),MATCH(W$1,'     2022    '!$A$1:$AC$1,0))</f>
        <v>F4</v>
      </c>
      <c r="X192" s="151" t="str">
        <f>INDEX('     2022    '!$A$1:$AC$1563,MATCH($D192,'     2022    '!$D$1:$D$1794,0),MATCH(X$1,'     2022    '!$A$1:$AC$1,0))</f>
        <v/>
      </c>
      <c r="Y192" s="151" t="str">
        <f>INDEX('     2022    '!$A$1:$AC$1563,MATCH($D192,'     2022    '!$D$1:$D$1794,0),MATCH(Y$1,'     2022    '!$A$1:$AC$1,0))</f>
        <v/>
      </c>
      <c r="Z192" s="156">
        <f>INDEX('     2022    '!$A$1:$AC$1563,MATCH($D192,'     2022    '!$D$1:$D$1794,0),MATCH(Z$1,'     2022    '!$A$1:$AC$1,0))</f>
        <v>7.9699999999999993E-2</v>
      </c>
      <c r="AA192" s="153" t="str">
        <f>INDEX('     2022    '!$A$1:$AC$1563,MATCH($D192,'     2022    '!$D$1:$D$1794,0),MATCH(AA$1,'     2022    '!$A$1:$AC$1,0))</f>
        <v>2806-F4-000052</v>
      </c>
      <c r="AB192" s="153" t="str">
        <f>INDEX('     2022    '!$A$1:$AC$1563,MATCH($D192,'     2022    '!$D$1:$D$1794,0),MATCH(AB$1,'     2022    '!$A$1:$AC$1,0))</f>
        <v>GB/HSE-360464</v>
      </c>
      <c r="AC192" s="153" t="str">
        <f>INDEX('     2022    '!$A$1:$AC$1563,MATCH($D192,'     2022    '!$D$1:$D$1794,0),MATCH(AC$1,'     2022    '!$A$1:$AC$1,0))</f>
        <v>6/8/2029</v>
      </c>
    </row>
    <row r="193" spans="1:29" ht="15.75">
      <c r="A193" s="80">
        <f t="shared" si="4"/>
        <v>190</v>
      </c>
      <c r="B193" s="68" t="str">
        <f>INDEX('     2022    '!B$2:B$1794,MATCH(D193,'     2022    '!D$2:D$1794,0))</f>
        <v/>
      </c>
      <c r="C193" s="204" t="str">
        <f>INDEX('     2022    '!C$2:C$1794,MATCH(D193,'     2022    '!D$2:D$1794,0))</f>
        <v>Cake - &gt;100s</v>
      </c>
      <c r="D193" s="212" t="str">
        <f>INDEX('     2022    '!D:D,MATCH(A193,'     2022    '!AL:AL,0))</f>
        <v>CC1278</v>
      </c>
      <c r="E193" s="213" t="str">
        <f>INDEX('     2022    '!$A$1:$AC$1563,MATCH($D193,'     2022    '!$D$1:$D$1794,0),MATCH(E$1,'     2022    '!$A$1:$AC$1,0))</f>
        <v>156s O. Whistle tail spit red strobe</v>
      </c>
      <c r="F193" s="206" t="str">
        <f>IFERROR(IF(LEFT(INDEX('     2022    '!AD$2:AD$1794,MATCH(D193,'     2022    '!D$2:D$1794,0)),4)="http",HYPERLINK(INDEX('     2022    '!AD$2:AD$1794,MATCH(D193,'     2022    '!D$2:D$1794,0)),"Video"),""),"")</f>
        <v>Video</v>
      </c>
      <c r="G193" s="207">
        <f>INDEX('     2022    '!$A$1:$AC$1563,MATCH($D193,'     2022    '!$D$1:$D$1794,0),MATCH(G$1,'     2022    '!$A$1:$AC$1,0))</f>
        <v>18</v>
      </c>
      <c r="H193" s="150"/>
      <c r="I193" s="152">
        <f>INDEX('     2022    '!$A$1:$AC$1563,MATCH($D193,'     2022    '!$D$1:$D$1794,0),MATCH(I$1,'     2022    '!$A$1:$AC$1,0))</f>
        <v>53.3</v>
      </c>
      <c r="J193" s="150"/>
      <c r="K193" s="151">
        <f t="shared" si="5"/>
        <v>60.193324274236616</v>
      </c>
      <c r="L193" s="152">
        <f>INDEX('     2022    '!$A$1:$AC$1563,MATCH($D193,'     2022    '!$D$1:$D$1794,0),MATCH(L$1,'     2022    '!$A$1:$AC$1,0))</f>
        <v>54.775925089555322</v>
      </c>
      <c r="M193" s="152">
        <f>INDEX('     2022    '!$A$1:$AC$1563,MATCH($D193,'     2022    '!$D$1:$D$1794,0),MATCH(M$1,'     2022    '!$A$1:$AC$1,0))</f>
        <v>60.193324274236616</v>
      </c>
      <c r="N193" s="153" t="str">
        <f>INDEX('     2022    '!$A$1:$AC$1563,MATCH($D193,'     2022    '!$D$1:$D$1794,0),MATCH(N$1,'     2022    '!$A$1:$AC$1,0))</f>
        <v>18mm</v>
      </c>
      <c r="O193" s="154">
        <f>INDEX('     2022    '!$A$1:$AC$1563,MATCH($D193,'     2022    '!$D$1:$D$1794,0),MATCH(O$1,'     2022    '!$A$1:$AC$1,0))</f>
        <v>1</v>
      </c>
      <c r="P193" s="153">
        <f>INDEX('     2022    '!$A$1:$AC$1563,MATCH($D193,'     2022    '!$D$1:$D$1794,0),MATCH(P$1,'     2022    '!$A$1:$AC$1,0))</f>
        <v>10</v>
      </c>
      <c r="Q193" s="153" t="str">
        <f>INDEX('     2022    '!$A$1:$AC$1563,MATCH($D193,'     2022    '!$D$1:$D$1794,0),MATCH(Q$1,'     2022    '!$A$1:$AC$1,0))</f>
        <v>No</v>
      </c>
      <c r="R193" s="155">
        <f>INDEX('     2022    '!$A$1:$AC$1563,MATCH($D193,'     2022    '!$D$1:$D$1794,0),MATCH(R$1,'     2022    '!$A$1:$AC$1,0))</f>
        <v>8</v>
      </c>
      <c r="S193" s="155">
        <f>INDEX('     2022    '!$A$1:$AC$1563,MATCH($D193,'     2022    '!$D$1:$D$1794,0),MATCH(S$1,'     2022    '!$A$1:$AC$1,0))</f>
        <v>1.28</v>
      </c>
      <c r="T193" s="155">
        <f>INDEX('     2022    '!$A$1:$AC$1563,MATCH($D193,'     2022    '!$D$1:$D$1794,0),MATCH(T$1,'     2022    '!$A$1:$AC$1,0))</f>
        <v>0.3</v>
      </c>
      <c r="U193" s="154" t="str">
        <f>INDEX('     2022    '!$A$1:$AC$1563,MATCH($D193,'     2022    '!$D$1:$D$1794,0),MATCH(U$1,'     2022    '!$A$1:$AC$1,0))</f>
        <v>1.4G</v>
      </c>
      <c r="V193" s="153" t="str">
        <f>INDEX('     2022    '!$A$1:$AC$1563,MATCH($D193,'     2022    '!$D$1:$D$1794,0),MATCH(V$1,'     2022    '!$A$1:$AC$1,0))</f>
        <v>UN0336</v>
      </c>
      <c r="W193" s="153" t="str">
        <f>INDEX('     2022    '!$A$1:$AC$1563,MATCH($D193,'     2022    '!$D$1:$D$1794,0),MATCH(W$1,'     2022    '!$A$1:$AC$1,0))</f>
        <v>F4</v>
      </c>
      <c r="X193" s="151" t="str">
        <f>INDEX('     2022    '!$A$1:$AC$1563,MATCH($D193,'     2022    '!$D$1:$D$1794,0),MATCH(X$1,'     2022    '!$A$1:$AC$1,0))</f>
        <v/>
      </c>
      <c r="Y193" s="151" t="str">
        <f>INDEX('     2022    '!$A$1:$AC$1563,MATCH($D193,'     2022    '!$D$1:$D$1794,0),MATCH(Y$1,'     2022    '!$A$1:$AC$1,0))</f>
        <v/>
      </c>
      <c r="Z193" s="156">
        <f>INDEX('     2022    '!$A$1:$AC$1563,MATCH($D193,'     2022    '!$D$1:$D$1794,0),MATCH(Z$1,'     2022    '!$A$1:$AC$1,0))</f>
        <v>2.92E-2</v>
      </c>
      <c r="AA193" s="153" t="str">
        <f>INDEX('     2022    '!$A$1:$AC$1563,MATCH($D193,'     2022    '!$D$1:$D$1794,0),MATCH(AA$1,'     2022    '!$A$1:$AC$1,0))</f>
        <v>1008-F4-69259799</v>
      </c>
      <c r="AB193" s="153" t="str">
        <f>INDEX('     2022    '!$A$1:$AC$1563,MATCH($D193,'     2022    '!$D$1:$D$1794,0),MATCH(AB$1,'     2022    '!$A$1:$AC$1,0))</f>
        <v>GB/HSE-358630</v>
      </c>
      <c r="AC193" s="153" t="str">
        <f>INDEX('     2022    '!$A$1:$AC$1563,MATCH($D193,'     2022    '!$D$1:$D$1794,0),MATCH(AC$1,'     2022    '!$A$1:$AC$1,0))</f>
        <v>8/15/2028</v>
      </c>
    </row>
    <row r="194" spans="1:29" ht="15.75">
      <c r="A194" s="80">
        <f t="shared" si="4"/>
        <v>191</v>
      </c>
      <c r="B194" s="68" t="str">
        <f>INDEX('     2022    '!B$2:B$1794,MATCH(D194,'     2022    '!D$2:D$1794,0))</f>
        <v/>
      </c>
      <c r="C194" s="204" t="str">
        <f>INDEX('     2022    '!C$2:C$1794,MATCH(D194,'     2022    '!D$2:D$1794,0))</f>
        <v>Cake - &gt;100s</v>
      </c>
      <c r="D194" s="212" t="str">
        <f>INDEX('     2022    '!D:D,MATCH(A194,'     2022    '!AL:AL,0))</f>
        <v>CC1039</v>
      </c>
      <c r="E194" s="213" t="str">
        <f>INDEX('     2022    '!$A$1:$AC$1563,MATCH($D194,'     2022    '!$D$1:$D$1794,0),MATCH(E$1,'     2022    '!$A$1:$AC$1,0))</f>
        <v>160s FAN. Assorted colour crossette</v>
      </c>
      <c r="F194" s="206" t="str">
        <f>IFERROR(IF(LEFT(INDEX('     2022    '!AD$2:AD$1794,MATCH(D194,'     2022    '!D$2:D$1794,0)),4)="http",HYPERLINK(INDEX('     2022    '!AD$2:AD$1794,MATCH(D194,'     2022    '!D$2:D$1794,0)),"Video"),""),"")</f>
        <v>Video</v>
      </c>
      <c r="G194" s="207">
        <f>INDEX('     2022    '!$A$1:$AC$1563,MATCH($D194,'     2022    '!$D$1:$D$1794,0),MATCH(G$1,'     2022    '!$A$1:$AC$1,0))</f>
        <v>1</v>
      </c>
      <c r="H194" s="150"/>
      <c r="I194" s="152">
        <f>INDEX('     2022    '!$A$1:$AC$1563,MATCH($D194,'     2022    '!$D$1:$D$1794,0),MATCH(I$1,'     2022    '!$A$1:$AC$1,0))</f>
        <v>64.19</v>
      </c>
      <c r="J194" s="150"/>
      <c r="K194" s="151">
        <f t="shared" si="5"/>
        <v>73.292587182712467</v>
      </c>
      <c r="L194" s="152">
        <f>INDEX('     2022    '!$A$1:$AC$1563,MATCH($D194,'     2022    '!$D$1:$D$1794,0),MATCH(L$1,'     2022    '!$A$1:$AC$1,0))</f>
        <v>66.696254336268353</v>
      </c>
      <c r="M194" s="152">
        <f>INDEX('     2022    '!$A$1:$AC$1563,MATCH($D194,'     2022    '!$D$1:$D$1794,0),MATCH(M$1,'     2022    '!$A$1:$AC$1,0))</f>
        <v>73.292587182712467</v>
      </c>
      <c r="N194" s="153" t="str">
        <f>INDEX('     2022    '!$A$1:$AC$1563,MATCH($D194,'     2022    '!$D$1:$D$1794,0),MATCH(N$1,'     2022    '!$A$1:$AC$1,0))</f>
        <v>20mm</v>
      </c>
      <c r="O194" s="154">
        <f>INDEX('     2022    '!$A$1:$AC$1563,MATCH($D194,'     2022    '!$D$1:$D$1794,0),MATCH(O$1,'     2022    '!$A$1:$AC$1,0))</f>
        <v>1</v>
      </c>
      <c r="P194" s="153">
        <f>INDEX('     2022    '!$A$1:$AC$1563,MATCH($D194,'     2022    '!$D$1:$D$1794,0),MATCH(P$1,'     2022    '!$A$1:$AC$1,0))</f>
        <v>10</v>
      </c>
      <c r="Q194" s="153" t="str">
        <f>INDEX('     2022    '!$A$1:$AC$1563,MATCH($D194,'     2022    '!$D$1:$D$1794,0),MATCH(Q$1,'     2022    '!$A$1:$AC$1,0))</f>
        <v>Yes</v>
      </c>
      <c r="R194" s="155">
        <f>INDEX('     2022    '!$A$1:$AC$1563,MATCH($D194,'     2022    '!$D$1:$D$1794,0),MATCH(R$1,'     2022    '!$A$1:$AC$1,0))</f>
        <v>8</v>
      </c>
      <c r="S194" s="155">
        <f>INDEX('     2022    '!$A$1:$AC$1563,MATCH($D194,'     2022    '!$D$1:$D$1794,0),MATCH(S$1,'     2022    '!$A$1:$AC$1,0))</f>
        <v>1.76</v>
      </c>
      <c r="T194" s="155">
        <f>INDEX('     2022    '!$A$1:$AC$1563,MATCH($D194,'     2022    '!$D$1:$D$1794,0),MATCH(T$1,'     2022    '!$A$1:$AC$1,0))</f>
        <v>0.3</v>
      </c>
      <c r="U194" s="154" t="str">
        <f>INDEX('     2022    '!$A$1:$AC$1563,MATCH($D194,'     2022    '!$D$1:$D$1794,0),MATCH(U$1,'     2022    '!$A$1:$AC$1,0))</f>
        <v>1.4G</v>
      </c>
      <c r="V194" s="153" t="str">
        <f>INDEX('     2022    '!$A$1:$AC$1563,MATCH($D194,'     2022    '!$D$1:$D$1794,0),MATCH(V$1,'     2022    '!$A$1:$AC$1,0))</f>
        <v>UN0336</v>
      </c>
      <c r="W194" s="153" t="str">
        <f>INDEX('     2022    '!$A$1:$AC$1563,MATCH($D194,'     2022    '!$D$1:$D$1794,0),MATCH(W$1,'     2022    '!$A$1:$AC$1,0))</f>
        <v>F4</v>
      </c>
      <c r="X194" s="151" t="str">
        <f>INDEX('     2022    '!$A$1:$AC$1563,MATCH($D194,'     2022    '!$D$1:$D$1794,0),MATCH(X$1,'     2022    '!$A$1:$AC$1,0))</f>
        <v/>
      </c>
      <c r="Y194" s="151" t="str">
        <f>INDEX('     2022    '!$A$1:$AC$1563,MATCH($D194,'     2022    '!$D$1:$D$1794,0),MATCH(Y$1,'     2022    '!$A$1:$AC$1,0))</f>
        <v/>
      </c>
      <c r="Z194" s="156">
        <f>INDEX('     2022    '!$A$1:$AC$1563,MATCH($D194,'     2022    '!$D$1:$D$1794,0),MATCH(Z$1,'     2022    '!$A$1:$AC$1,0))</f>
        <v>3.9600000000000003E-2</v>
      </c>
      <c r="AA194" s="153" t="str">
        <f>INDEX('     2022    '!$A$1:$AC$1563,MATCH($D194,'     2022    '!$D$1:$D$1794,0),MATCH(AA$1,'     2022    '!$A$1:$AC$1,0))</f>
        <v>1008-F4-69249669</v>
      </c>
      <c r="AB194" s="153" t="str">
        <f>INDEX('     2022    '!$A$1:$AC$1563,MATCH($D194,'     2022    '!$D$1:$D$1794,0),MATCH(AB$1,'     2022    '!$A$1:$AC$1,0))</f>
        <v>GB/HSE-355673</v>
      </c>
      <c r="AC194" s="153" t="str">
        <f>INDEX('     2022    '!$A$1:$AC$1563,MATCH($D194,'     2022    '!$D$1:$D$1794,0),MATCH(AC$1,'     2022    '!$A$1:$AC$1,0))</f>
        <v>8/3/2027</v>
      </c>
    </row>
    <row r="195" spans="1:29" ht="15.75">
      <c r="A195" s="80">
        <f t="shared" si="4"/>
        <v>192</v>
      </c>
      <c r="B195" s="68" t="str">
        <f>INDEX('     2022    '!B$2:B$1794,MATCH(D195,'     2022    '!D$2:D$1794,0))</f>
        <v/>
      </c>
      <c r="C195" s="204" t="str">
        <f>INDEX('     2022    '!C$2:C$1794,MATCH(D195,'     2022    '!D$2:D$1794,0))</f>
        <v>Cake - &gt;100s</v>
      </c>
      <c r="D195" s="212" t="str">
        <f>INDEX('     2022    '!D:D,MATCH(A195,'     2022    '!AL:AL,0))</f>
        <v>CC1338</v>
      </c>
      <c r="E195" s="213" t="str">
        <f>INDEX('     2022    '!$A$1:$AC$1563,MATCH($D195,'     2022    '!$D$1:$D$1794,0),MATCH(E$1,'     2022    '!$A$1:$AC$1,0))</f>
        <v>160s FAN. Finger style pink/sky blue crossette</v>
      </c>
      <c r="F195" s="206" t="str">
        <f>IFERROR(IF(LEFT(INDEX('     2022    '!AD$2:AD$1794,MATCH(D195,'     2022    '!D$2:D$1794,0)),4)="http",HYPERLINK(INDEX('     2022    '!AD$2:AD$1794,MATCH(D195,'     2022    '!D$2:D$1794,0)),"Video"),""),"")</f>
        <v>Video</v>
      </c>
      <c r="G195" s="207">
        <f>INDEX('     2022    '!$A$1:$AC$1563,MATCH($D195,'     2022    '!$D$1:$D$1794,0),MATCH(G$1,'     2022    '!$A$1:$AC$1,0))</f>
        <v>27</v>
      </c>
      <c r="H195" s="150"/>
      <c r="I195" s="152">
        <f>INDEX('     2022    '!$A$1:$AC$1563,MATCH($D195,'     2022    '!$D$1:$D$1794,0),MATCH(I$1,'     2022    '!$A$1:$AC$1,0))</f>
        <v>64.05</v>
      </c>
      <c r="J195" s="150"/>
      <c r="K195" s="151">
        <f t="shared" si="5"/>
        <v>72.997125986131252</v>
      </c>
      <c r="L195" s="152">
        <f>INDEX('     2022    '!$A$1:$AC$1563,MATCH($D195,'     2022    '!$D$1:$D$1794,0),MATCH(L$1,'     2022    '!$A$1:$AC$1,0))</f>
        <v>66.427384647379441</v>
      </c>
      <c r="M195" s="152">
        <f>INDEX('     2022    '!$A$1:$AC$1563,MATCH($D195,'     2022    '!$D$1:$D$1794,0),MATCH(M$1,'     2022    '!$A$1:$AC$1,0))</f>
        <v>72.997125986131252</v>
      </c>
      <c r="N195" s="153" t="str">
        <f>INDEX('     2022    '!$A$1:$AC$1563,MATCH($D195,'     2022    '!$D$1:$D$1794,0),MATCH(N$1,'     2022    '!$A$1:$AC$1,0))</f>
        <v>20mm</v>
      </c>
      <c r="O195" s="154">
        <f>INDEX('     2022    '!$A$1:$AC$1563,MATCH($D195,'     2022    '!$D$1:$D$1794,0),MATCH(O$1,'     2022    '!$A$1:$AC$1,0))</f>
        <v>1</v>
      </c>
      <c r="P195" s="153">
        <f>INDEX('     2022    '!$A$1:$AC$1563,MATCH($D195,'     2022    '!$D$1:$D$1794,0),MATCH(P$1,'     2022    '!$A$1:$AC$1,0))</f>
        <v>15</v>
      </c>
      <c r="Q195" s="153" t="str">
        <f>INDEX('     2022    '!$A$1:$AC$1563,MATCH($D195,'     2022    '!$D$1:$D$1794,0),MATCH(Q$1,'     2022    '!$A$1:$AC$1,0))</f>
        <v>Yes</v>
      </c>
      <c r="R195" s="155">
        <f>INDEX('     2022    '!$A$1:$AC$1563,MATCH($D195,'     2022    '!$D$1:$D$1794,0),MATCH(R$1,'     2022    '!$A$1:$AC$1,0))</f>
        <v>8.5</v>
      </c>
      <c r="S195" s="155">
        <f>INDEX('     2022    '!$A$1:$AC$1563,MATCH($D195,'     2022    '!$D$1:$D$1794,0),MATCH(S$1,'     2022    '!$A$1:$AC$1,0))</f>
        <v>1.76</v>
      </c>
      <c r="T195" s="155">
        <f>INDEX('     2022    '!$A$1:$AC$1563,MATCH($D195,'     2022    '!$D$1:$D$1794,0),MATCH(T$1,'     2022    '!$A$1:$AC$1,0))</f>
        <v>0.3</v>
      </c>
      <c r="U195" s="154" t="str">
        <f>INDEX('     2022    '!$A$1:$AC$1563,MATCH($D195,'     2022    '!$D$1:$D$1794,0),MATCH(U$1,'     2022    '!$A$1:$AC$1,0))</f>
        <v>1.4G</v>
      </c>
      <c r="V195" s="153" t="str">
        <f>INDEX('     2022    '!$A$1:$AC$1563,MATCH($D195,'     2022    '!$D$1:$D$1794,0),MATCH(V$1,'     2022    '!$A$1:$AC$1,0))</f>
        <v>UN0336</v>
      </c>
      <c r="W195" s="153" t="str">
        <f>INDEX('     2022    '!$A$1:$AC$1563,MATCH($D195,'     2022    '!$D$1:$D$1794,0),MATCH(W$1,'     2022    '!$A$1:$AC$1,0))</f>
        <v>F4</v>
      </c>
      <c r="X195" s="151" t="str">
        <f>INDEX('     2022    '!$A$1:$AC$1563,MATCH($D195,'     2022    '!$D$1:$D$1794,0),MATCH(X$1,'     2022    '!$A$1:$AC$1,0))</f>
        <v/>
      </c>
      <c r="Y195" s="151" t="str">
        <f>INDEX('     2022    '!$A$1:$AC$1563,MATCH($D195,'     2022    '!$D$1:$D$1794,0),MATCH(Y$1,'     2022    '!$A$1:$AC$1,0))</f>
        <v/>
      </c>
      <c r="Z195" s="156">
        <f>INDEX('     2022    '!$A$1:$AC$1563,MATCH($D195,'     2022    '!$D$1:$D$1794,0),MATCH(Z$1,'     2022    '!$A$1:$AC$1,0))</f>
        <v>3.9199999999999999E-2</v>
      </c>
      <c r="AA195" s="153" t="str">
        <f>INDEX('     2022    '!$A$1:$AC$1563,MATCH($D195,'     2022    '!$D$1:$D$1794,0),MATCH(AA$1,'     2022    '!$A$1:$AC$1,0))</f>
        <v>1008-F4-69249669</v>
      </c>
      <c r="AB195" s="153" t="str">
        <f>INDEX('     2022    '!$A$1:$AC$1563,MATCH($D195,'     2022    '!$D$1:$D$1794,0),MATCH(AB$1,'     2022    '!$A$1:$AC$1,0))</f>
        <v>GB/HSE-358643</v>
      </c>
      <c r="AC195" s="153" t="str">
        <f>INDEX('     2022    '!$A$1:$AC$1563,MATCH($D195,'     2022    '!$D$1:$D$1794,0),MATCH(AC$1,'     2022    '!$A$1:$AC$1,0))</f>
        <v>8/15/2028</v>
      </c>
    </row>
    <row r="196" spans="1:29" ht="15.75">
      <c r="A196" s="80">
        <f t="shared" ref="A196:A259" si="6">1+A195</f>
        <v>193</v>
      </c>
      <c r="B196" s="68" t="str">
        <f>INDEX('     2022    '!B$2:B$1794,MATCH(D196,'     2022    '!D$2:D$1794,0))</f>
        <v/>
      </c>
      <c r="C196" s="204" t="str">
        <f>INDEX('     2022    '!C$2:C$1794,MATCH(D196,'     2022    '!D$2:D$1794,0))</f>
        <v>Cake - &gt;100s</v>
      </c>
      <c r="D196" s="212" t="str">
        <f>INDEX('     2022    '!D:D,MATCH(A196,'     2022    '!AL:AL,0))</f>
        <v>CC1326</v>
      </c>
      <c r="E196" s="213" t="str">
        <f>INDEX('     2022    '!$A$1:$AC$1563,MATCH($D196,'     2022    '!$D$1:$D$1794,0),MATCH(E$1,'     2022    '!$A$1:$AC$1,0))</f>
        <v>160s FAN. Five fingers fan colorful pearl.</v>
      </c>
      <c r="F196" s="206" t="str">
        <f>IFERROR(IF(LEFT(INDEX('     2022    '!AD$2:AD$1794,MATCH(D196,'     2022    '!D$2:D$1794,0)),4)="http",HYPERLINK(INDEX('     2022    '!AD$2:AD$1794,MATCH(D196,'     2022    '!D$2:D$1794,0)),"Video"),""),"")</f>
        <v>Video</v>
      </c>
      <c r="G196" s="207">
        <f>INDEX('     2022    '!$A$1:$AC$1563,MATCH($D196,'     2022    '!$D$1:$D$1794,0),MATCH(G$1,'     2022    '!$A$1:$AC$1,0))</f>
        <v>13</v>
      </c>
      <c r="H196" s="150"/>
      <c r="I196" s="152">
        <f>INDEX('     2022    '!$A$1:$AC$1563,MATCH($D196,'     2022    '!$D$1:$D$1794,0),MATCH(I$1,'     2022    '!$A$1:$AC$1,0))</f>
        <v>62.43</v>
      </c>
      <c r="J196" s="150"/>
      <c r="K196" s="151">
        <f t="shared" si="5"/>
        <v>73.350000000000009</v>
      </c>
      <c r="L196" s="152">
        <f>INDEX('     2022    '!$A$1:$AC$1563,MATCH($D196,'     2022    '!$D$1:$D$1794,0),MATCH(L$1,'     2022    '!$A$1:$AC$1,0))</f>
        <v>66.748500000000007</v>
      </c>
      <c r="M196" s="152">
        <f>INDEX('     2022    '!$A$1:$AC$1563,MATCH($D196,'     2022    '!$D$1:$D$1794,0),MATCH(M$1,'     2022    '!$A$1:$AC$1,0))</f>
        <v>73.350000000000009</v>
      </c>
      <c r="N196" s="153" t="str">
        <f>INDEX('     2022    '!$A$1:$AC$1563,MATCH($D196,'     2022    '!$D$1:$D$1794,0),MATCH(N$1,'     2022    '!$A$1:$AC$1,0))</f>
        <v>20mm</v>
      </c>
      <c r="O196" s="154">
        <f>INDEX('     2022    '!$A$1:$AC$1563,MATCH($D196,'     2022    '!$D$1:$D$1794,0),MATCH(O$1,'     2022    '!$A$1:$AC$1,0))</f>
        <v>1</v>
      </c>
      <c r="P196" s="153">
        <f>INDEX('     2022    '!$A$1:$AC$1563,MATCH($D196,'     2022    '!$D$1:$D$1794,0),MATCH(P$1,'     2022    '!$A$1:$AC$1,0))</f>
        <v>10</v>
      </c>
      <c r="Q196" s="153" t="str">
        <f>INDEX('     2022    '!$A$1:$AC$1563,MATCH($D196,'     2022    '!$D$1:$D$1794,0),MATCH(Q$1,'     2022    '!$A$1:$AC$1,0))</f>
        <v>Yes</v>
      </c>
      <c r="R196" s="155">
        <f>INDEX('     2022    '!$A$1:$AC$1563,MATCH($D196,'     2022    '!$D$1:$D$1794,0),MATCH(R$1,'     2022    '!$A$1:$AC$1,0))</f>
        <v>8.1</v>
      </c>
      <c r="S196" s="155">
        <f>INDEX('     2022    '!$A$1:$AC$1563,MATCH($D196,'     2022    '!$D$1:$D$1794,0),MATCH(S$1,'     2022    '!$A$1:$AC$1,0))</f>
        <v>2.1</v>
      </c>
      <c r="T196" s="155">
        <f>INDEX('     2022    '!$A$1:$AC$1563,MATCH($D196,'     2022    '!$D$1:$D$1794,0),MATCH(T$1,'     2022    '!$A$1:$AC$1,0))</f>
        <v>0.3</v>
      </c>
      <c r="U196" s="154" t="str">
        <f>INDEX('     2022    '!$A$1:$AC$1563,MATCH($D196,'     2022    '!$D$1:$D$1794,0),MATCH(U$1,'     2022    '!$A$1:$AC$1,0))</f>
        <v>1.4G</v>
      </c>
      <c r="V196" s="153" t="str">
        <f>INDEX('     2022    '!$A$1:$AC$1563,MATCH($D196,'     2022    '!$D$1:$D$1794,0),MATCH(V$1,'     2022    '!$A$1:$AC$1,0))</f>
        <v>UN0336</v>
      </c>
      <c r="W196" s="153" t="str">
        <f>INDEX('     2022    '!$A$1:$AC$1563,MATCH($D196,'     2022    '!$D$1:$D$1794,0),MATCH(W$1,'     2022    '!$A$1:$AC$1,0))</f>
        <v>F4</v>
      </c>
      <c r="X196" s="151" t="str">
        <f>INDEX('     2022    '!$A$1:$AC$1563,MATCH($D196,'     2022    '!$D$1:$D$1794,0),MATCH(X$1,'     2022    '!$A$1:$AC$1,0))</f>
        <v/>
      </c>
      <c r="Y196" s="151" t="str">
        <f>INDEX('     2022    '!$A$1:$AC$1563,MATCH($D196,'     2022    '!$D$1:$D$1794,0),MATCH(Y$1,'     2022    '!$A$1:$AC$1,0))</f>
        <v/>
      </c>
      <c r="Z196" s="156">
        <f>INDEX('     2022    '!$A$1:$AC$1563,MATCH($D196,'     2022    '!$D$1:$D$1794,0),MATCH(Z$1,'     2022    '!$A$1:$AC$1,0))</f>
        <v>3.9199999999999999E-2</v>
      </c>
      <c r="AA196" s="153" t="str">
        <f>INDEX('     2022    '!$A$1:$AC$1563,MATCH($D196,'     2022    '!$D$1:$D$1794,0),MATCH(AA$1,'     2022    '!$A$1:$AC$1,0))</f>
        <v>2806-F4-000620</v>
      </c>
      <c r="AB196" s="153" t="str">
        <f>INDEX('     2022    '!$A$1:$AC$1563,MATCH($D196,'     2022    '!$D$1:$D$1794,0),MATCH(AB$1,'     2022    '!$A$1:$AC$1,0))</f>
        <v>GB/HSE-360447</v>
      </c>
      <c r="AC196" s="153" t="str">
        <f>INDEX('     2022    '!$A$1:$AC$1563,MATCH($D196,'     2022    '!$D$1:$D$1794,0),MATCH(AC$1,'     2022    '!$A$1:$AC$1,0))</f>
        <v>6/8/2029</v>
      </c>
    </row>
    <row r="197" spans="1:29" ht="15.75">
      <c r="A197" s="80">
        <f t="shared" si="6"/>
        <v>194</v>
      </c>
      <c r="B197" s="68" t="str">
        <f>INDEX('     2022    '!B$2:B$1794,MATCH(D197,'     2022    '!D$2:D$1794,0))</f>
        <v/>
      </c>
      <c r="C197" s="204" t="str">
        <f>INDEX('     2022    '!C$2:C$1794,MATCH(D197,'     2022    '!D$2:D$1794,0))</f>
        <v>Cake - &gt;100s</v>
      </c>
      <c r="D197" s="212" t="str">
        <f>INDEX('     2022    '!D:D,MATCH(A197,'     2022    '!AL:AL,0))</f>
        <v>CC1215</v>
      </c>
      <c r="E197" s="213" t="str">
        <f>INDEX('     2022    '!$A$1:$AC$1563,MATCH($D197,'     2022    '!$D$1:$D$1794,0),MATCH(E$1,'     2022    '!$A$1:$AC$1,0))</f>
        <v>180s O. Heart red comet</v>
      </c>
      <c r="F197" s="206" t="str">
        <f>IFERROR(IF(LEFT(INDEX('     2022    '!AD$2:AD$1794,MATCH(D197,'     2022    '!D$2:D$1794,0)),4)="http",HYPERLINK(INDEX('     2022    '!AD$2:AD$1794,MATCH(D197,'     2022    '!D$2:D$1794,0)),"Video"),""),"")</f>
        <v>Video</v>
      </c>
      <c r="G197" s="207">
        <f>INDEX('     2022    '!$A$1:$AC$1563,MATCH($D197,'     2022    '!$D$1:$D$1794,0),MATCH(G$1,'     2022    '!$A$1:$AC$1,0))</f>
        <v>0</v>
      </c>
      <c r="H197" s="150"/>
      <c r="I197" s="152">
        <f>INDEX('     2022    '!$A$1:$AC$1563,MATCH($D197,'     2022    '!$D$1:$D$1794,0),MATCH(I$1,'     2022    '!$A$1:$AC$1,0))</f>
        <v>56.33</v>
      </c>
      <c r="J197" s="150"/>
      <c r="K197" s="151">
        <f t="shared" ref="K197:K260" si="7">IFERROR(M197/O197,"")</f>
        <v>63.460916695904643</v>
      </c>
      <c r="L197" s="152">
        <f>INDEX('     2022    '!$A$1:$AC$1563,MATCH($D197,'     2022    '!$D$1:$D$1794,0),MATCH(L$1,'     2022    '!$A$1:$AC$1,0))</f>
        <v>57.749434193273224</v>
      </c>
      <c r="M197" s="152">
        <f>INDEX('     2022    '!$A$1:$AC$1563,MATCH($D197,'     2022    '!$D$1:$D$1794,0),MATCH(M$1,'     2022    '!$A$1:$AC$1,0))</f>
        <v>63.460916695904643</v>
      </c>
      <c r="N197" s="153" t="str">
        <f>INDEX('     2022    '!$A$1:$AC$1563,MATCH($D197,'     2022    '!$D$1:$D$1794,0),MATCH(N$1,'     2022    '!$A$1:$AC$1,0))</f>
        <v>20mm</v>
      </c>
      <c r="O197" s="154">
        <f>INDEX('     2022    '!$A$1:$AC$1563,MATCH($D197,'     2022    '!$D$1:$D$1794,0),MATCH(O$1,'     2022    '!$A$1:$AC$1,0))</f>
        <v>1</v>
      </c>
      <c r="P197" s="153">
        <f>INDEX('     2022    '!$A$1:$AC$1563,MATCH($D197,'     2022    '!$D$1:$D$1794,0),MATCH(P$1,'     2022    '!$A$1:$AC$1,0))</f>
        <v>10</v>
      </c>
      <c r="Q197" s="153" t="str">
        <f>INDEX('     2022    '!$A$1:$AC$1563,MATCH($D197,'     2022    '!$D$1:$D$1794,0),MATCH(Q$1,'     2022    '!$A$1:$AC$1,0))</f>
        <v>Yes</v>
      </c>
      <c r="R197" s="155">
        <f>INDEX('     2022    '!$A$1:$AC$1563,MATCH($D197,'     2022    '!$D$1:$D$1794,0),MATCH(R$1,'     2022    '!$A$1:$AC$1,0))</f>
        <v>11</v>
      </c>
      <c r="S197" s="155">
        <f>INDEX('     2022    '!$A$1:$AC$1563,MATCH($D197,'     2022    '!$D$1:$D$1794,0),MATCH(S$1,'     2022    '!$A$1:$AC$1,0))</f>
        <v>1.6</v>
      </c>
      <c r="T197" s="155">
        <f>INDEX('     2022    '!$A$1:$AC$1563,MATCH($D197,'     2022    '!$D$1:$D$1794,0),MATCH(T$1,'     2022    '!$A$1:$AC$1,0))</f>
        <v>0.3</v>
      </c>
      <c r="U197" s="154" t="str">
        <f>INDEX('     2022    '!$A$1:$AC$1563,MATCH($D197,'     2022    '!$D$1:$D$1794,0),MATCH(U$1,'     2022    '!$A$1:$AC$1,0))</f>
        <v>1.4G</v>
      </c>
      <c r="V197" s="153" t="str">
        <f>INDEX('     2022    '!$A$1:$AC$1563,MATCH($D197,'     2022    '!$D$1:$D$1794,0),MATCH(V$1,'     2022    '!$A$1:$AC$1,0))</f>
        <v>UN0336</v>
      </c>
      <c r="W197" s="153" t="str">
        <f>INDEX('     2022    '!$A$1:$AC$1563,MATCH($D197,'     2022    '!$D$1:$D$1794,0),MATCH(W$1,'     2022    '!$A$1:$AC$1,0))</f>
        <v>F4</v>
      </c>
      <c r="X197" s="151" t="str">
        <f>INDEX('     2022    '!$A$1:$AC$1563,MATCH($D197,'     2022    '!$D$1:$D$1794,0),MATCH(X$1,'     2022    '!$A$1:$AC$1,0))</f>
        <v/>
      </c>
      <c r="Y197" s="151" t="str">
        <f>INDEX('     2022    '!$A$1:$AC$1563,MATCH($D197,'     2022    '!$D$1:$D$1794,0),MATCH(Y$1,'     2022    '!$A$1:$AC$1,0))</f>
        <v/>
      </c>
      <c r="Z197" s="156">
        <f>INDEX('     2022    '!$A$1:$AC$1563,MATCH($D197,'     2022    '!$D$1:$D$1794,0),MATCH(Z$1,'     2022    '!$A$1:$AC$1,0))</f>
        <v>4.3200000000000002E-2</v>
      </c>
      <c r="AA197" s="153" t="str">
        <f>INDEX('     2022    '!$A$1:$AC$1563,MATCH($D197,'     2022    '!$D$1:$D$1794,0),MATCH(AA$1,'     2022    '!$A$1:$AC$1,0))</f>
        <v>1008-F4-69249668</v>
      </c>
      <c r="AB197" s="153" t="str">
        <f>INDEX('     2022    '!$A$1:$AC$1563,MATCH($D197,'     2022    '!$D$1:$D$1794,0),MATCH(AB$1,'     2022    '!$A$1:$AC$1,0))</f>
        <v>GB/HSE-358611</v>
      </c>
      <c r="AC197" s="153" t="str">
        <f>INDEX('     2022    '!$A$1:$AC$1563,MATCH($D197,'     2022    '!$D$1:$D$1794,0),MATCH(AC$1,'     2022    '!$A$1:$AC$1,0))</f>
        <v>8/15/2028</v>
      </c>
    </row>
    <row r="198" spans="1:29" ht="15.75">
      <c r="A198" s="80">
        <f t="shared" si="6"/>
        <v>195</v>
      </c>
      <c r="B198" s="68" t="str">
        <f>INDEX('     2022    '!B$2:B$1794,MATCH(D198,'     2022    '!D$2:D$1794,0))</f>
        <v/>
      </c>
      <c r="C198" s="204" t="str">
        <f>INDEX('     2022    '!C$2:C$1794,MATCH(D198,'     2022    '!D$2:D$1794,0))</f>
        <v>Cake - &gt;100s</v>
      </c>
      <c r="D198" s="212" t="str">
        <f>INDEX('     2022    '!D:D,MATCH(A198,'     2022    '!AL:AL,0))</f>
        <v>CC0779</v>
      </c>
      <c r="E198" s="213" t="str">
        <f>INDEX('     2022    '!$A$1:$AC$1563,MATCH($D198,'     2022    '!$D$1:$D$1794,0),MATCH(E$1,'     2022    '!$A$1:$AC$1,0))</f>
        <v>197s IFZW. Quiet all-in-one display</v>
      </c>
      <c r="F198" s="206" t="str">
        <f>IFERROR(IF(LEFT(INDEX('     2022    '!AD$2:AD$1794,MATCH(D198,'     2022    '!D$2:D$1794,0)),4)="http",HYPERLINK(INDEX('     2022    '!AD$2:AD$1794,MATCH(D198,'     2022    '!D$2:D$1794,0)),"Video"),""),"")</f>
        <v>Video</v>
      </c>
      <c r="G198" s="207">
        <f>INDEX('     2022    '!$A$1:$AC$1563,MATCH($D198,'     2022    '!$D$1:$D$1794,0),MATCH(G$1,'     2022    '!$A$1:$AC$1,0))</f>
        <v>0</v>
      </c>
      <c r="H198" s="150"/>
      <c r="I198" s="152">
        <f>INDEX('     2022    '!$A$1:$AC$1563,MATCH($D198,'     2022    '!$D$1:$D$1794,0),MATCH(I$1,'     2022    '!$A$1:$AC$1,0))</f>
        <v>109.41</v>
      </c>
      <c r="J198" s="150"/>
      <c r="K198" s="151">
        <f t="shared" si="7"/>
        <v>122.61119605586453</v>
      </c>
      <c r="L198" s="152">
        <f>INDEX('     2022    '!$A$1:$AC$1563,MATCH($D198,'     2022    '!$D$1:$D$1794,0),MATCH(L$1,'     2022    '!$A$1:$AC$1,0))</f>
        <v>111.57618841083672</v>
      </c>
      <c r="M198" s="152">
        <f>INDEX('     2022    '!$A$1:$AC$1563,MATCH($D198,'     2022    '!$D$1:$D$1794,0),MATCH(M$1,'     2022    '!$A$1:$AC$1,0))</f>
        <v>122.61119605586453</v>
      </c>
      <c r="N198" s="153" t="str">
        <f>INDEX('     2022    '!$A$1:$AC$1563,MATCH($D198,'     2022    '!$D$1:$D$1794,0),MATCH(N$1,'     2022    '!$A$1:$AC$1,0))</f>
        <v>20mm</v>
      </c>
      <c r="O198" s="154">
        <f>INDEX('     2022    '!$A$1:$AC$1563,MATCH($D198,'     2022    '!$D$1:$D$1794,0),MATCH(O$1,'     2022    '!$A$1:$AC$1,0))</f>
        <v>1</v>
      </c>
      <c r="P198" s="153">
        <f>INDEX('     2022    '!$A$1:$AC$1563,MATCH($D198,'     2022    '!$D$1:$D$1794,0),MATCH(P$1,'     2022    '!$A$1:$AC$1,0))</f>
        <v>120</v>
      </c>
      <c r="Q198" s="153" t="str">
        <f>INDEX('     2022    '!$A$1:$AC$1563,MATCH($D198,'     2022    '!$D$1:$D$1794,0),MATCH(Q$1,'     2022    '!$A$1:$AC$1,0))</f>
        <v>Yes</v>
      </c>
      <c r="R198" s="155">
        <f>INDEX('     2022    '!$A$1:$AC$1563,MATCH($D198,'     2022    '!$D$1:$D$1794,0),MATCH(R$1,'     2022    '!$A$1:$AC$1,0))</f>
        <v>26</v>
      </c>
      <c r="S198" s="155">
        <f>INDEX('     2022    '!$A$1:$AC$1563,MATCH($D198,'     2022    '!$D$1:$D$1794,0),MATCH(S$1,'     2022    '!$A$1:$AC$1,0))</f>
        <v>3.33</v>
      </c>
      <c r="T198" s="155">
        <f>INDEX('     2022    '!$A$1:$AC$1563,MATCH($D198,'     2022    '!$D$1:$D$1794,0),MATCH(T$1,'     2022    '!$A$1:$AC$1,0))</f>
        <v>0.3</v>
      </c>
      <c r="U198" s="154" t="str">
        <f>INDEX('     2022    '!$A$1:$AC$1563,MATCH($D198,'     2022    '!$D$1:$D$1794,0),MATCH(U$1,'     2022    '!$A$1:$AC$1,0))</f>
        <v>1.4G</v>
      </c>
      <c r="V198" s="153" t="str">
        <f>INDEX('     2022    '!$A$1:$AC$1563,MATCH($D198,'     2022    '!$D$1:$D$1794,0),MATCH(V$1,'     2022    '!$A$1:$AC$1,0))</f>
        <v>UN0336</v>
      </c>
      <c r="W198" s="153" t="str">
        <f>INDEX('     2022    '!$A$1:$AC$1563,MATCH($D198,'     2022    '!$D$1:$D$1794,0),MATCH(W$1,'     2022    '!$A$1:$AC$1,0))</f>
        <v>F4</v>
      </c>
      <c r="X198" s="151" t="str">
        <f>INDEX('     2022    '!$A$1:$AC$1563,MATCH($D198,'     2022    '!$D$1:$D$1794,0),MATCH(X$1,'     2022    '!$A$1:$AC$1,0))</f>
        <v/>
      </c>
      <c r="Y198" s="151" t="str">
        <f>INDEX('     2022    '!$A$1:$AC$1563,MATCH($D198,'     2022    '!$D$1:$D$1794,0),MATCH(Y$1,'     2022    '!$A$1:$AC$1,0))</f>
        <v/>
      </c>
      <c r="Z198" s="156">
        <f>INDEX('     2022    '!$A$1:$AC$1563,MATCH($D198,'     2022    '!$D$1:$D$1794,0),MATCH(Z$1,'     2022    '!$A$1:$AC$1,0))</f>
        <v>7.6700000000000004E-2</v>
      </c>
      <c r="AA198" s="153" t="str">
        <f>INDEX('     2022    '!$A$1:$AC$1563,MATCH($D198,'     2022    '!$D$1:$D$1794,0),MATCH(AA$1,'     2022    '!$A$1:$AC$1,0))</f>
        <v>1008-F4-69249672</v>
      </c>
      <c r="AB198" s="153" t="str">
        <f>INDEX('     2022    '!$A$1:$AC$1563,MATCH($D198,'     2022    '!$D$1:$D$1794,0),MATCH(AB$1,'     2022    '!$A$1:$AC$1,0))</f>
        <v>GB/HSE-352811</v>
      </c>
      <c r="AC198" s="153" t="str">
        <f>INDEX('     2022    '!$A$1:$AC$1563,MATCH($D198,'     2022    '!$D$1:$D$1794,0),MATCH(AC$1,'     2022    '!$A$1:$AC$1,0))</f>
        <v>6/28/2026</v>
      </c>
    </row>
    <row r="199" spans="1:29" ht="15.75">
      <c r="A199" s="80">
        <f t="shared" si="6"/>
        <v>196</v>
      </c>
      <c r="B199" s="68" t="str">
        <f>INDEX('     2022    '!B$2:B$1794,MATCH(D199,'     2022    '!D$2:D$1794,0))</f>
        <v/>
      </c>
      <c r="C199" s="204" t="str">
        <f>INDEX('     2022    '!C$2:C$1794,MATCH(D199,'     2022    '!D$2:D$1794,0))</f>
        <v>Cake - &gt;100s</v>
      </c>
      <c r="D199" s="212" t="str">
        <f>INDEX('     2022    '!D:D,MATCH(A199,'     2022    '!AL:AL,0))</f>
        <v>CC0433</v>
      </c>
      <c r="E199" s="213" t="str">
        <f>INDEX('     2022    '!$A$1:$AC$1563,MATCH($D199,'     2022    '!$D$1:$D$1794,0),MATCH(E$1,'     2022    '!$A$1:$AC$1,0))</f>
        <v>200s FAN. Silver silk + red crossette.</v>
      </c>
      <c r="F199" s="206" t="str">
        <f>IFERROR(IF(LEFT(INDEX('     2022    '!AD$2:AD$1794,MATCH(D199,'     2022    '!D$2:D$1794,0)),4)="http",HYPERLINK(INDEX('     2022    '!AD$2:AD$1794,MATCH(D199,'     2022    '!D$2:D$1794,0)),"Video"),""),"")</f>
        <v>Video</v>
      </c>
      <c r="G199" s="207">
        <f>INDEX('     2022    '!$A$1:$AC$1563,MATCH($D199,'     2022    '!$D$1:$D$1794,0),MATCH(G$1,'     2022    '!$A$1:$AC$1,0))</f>
        <v>9</v>
      </c>
      <c r="H199" s="150"/>
      <c r="I199" s="152">
        <f>INDEX('     2022    '!$A$1:$AC$1563,MATCH($D199,'     2022    '!$D$1:$D$1794,0),MATCH(I$1,'     2022    '!$A$1:$AC$1,0))</f>
        <v>87.38</v>
      </c>
      <c r="J199" s="150"/>
      <c r="K199" s="151">
        <f t="shared" si="7"/>
        <v>101.24768319948394</v>
      </c>
      <c r="L199" s="152">
        <f>INDEX('     2022    '!$A$1:$AC$1563,MATCH($D199,'     2022    '!$D$1:$D$1794,0),MATCH(L$1,'     2022    '!$A$1:$AC$1,0))</f>
        <v>92.135391711530389</v>
      </c>
      <c r="M199" s="152">
        <f>INDEX('     2022    '!$A$1:$AC$1563,MATCH($D199,'     2022    '!$D$1:$D$1794,0),MATCH(M$1,'     2022    '!$A$1:$AC$1,0))</f>
        <v>101.24768319948394</v>
      </c>
      <c r="N199" s="153" t="str">
        <f>INDEX('     2022    '!$A$1:$AC$1563,MATCH($D199,'     2022    '!$D$1:$D$1794,0),MATCH(N$1,'     2022    '!$A$1:$AC$1,0))</f>
        <v>20mm</v>
      </c>
      <c r="O199" s="154">
        <f>INDEX('     2022    '!$A$1:$AC$1563,MATCH($D199,'     2022    '!$D$1:$D$1794,0),MATCH(O$1,'     2022    '!$A$1:$AC$1,0))</f>
        <v>1</v>
      </c>
      <c r="P199" s="153">
        <f>INDEX('     2022    '!$A$1:$AC$1563,MATCH($D199,'     2022    '!$D$1:$D$1794,0),MATCH(P$1,'     2022    '!$A$1:$AC$1,0))</f>
        <v>28</v>
      </c>
      <c r="Q199" s="153" t="str">
        <f>INDEX('     2022    '!$A$1:$AC$1563,MATCH($D199,'     2022    '!$D$1:$D$1794,0),MATCH(Q$1,'     2022    '!$A$1:$AC$1,0))</f>
        <v>Yes</v>
      </c>
      <c r="R199" s="155">
        <f>INDEX('     2022    '!$A$1:$AC$1563,MATCH($D199,'     2022    '!$D$1:$D$1794,0),MATCH(R$1,'     2022    '!$A$1:$AC$1,0))</f>
        <v>14</v>
      </c>
      <c r="S199" s="155">
        <f>INDEX('     2022    '!$A$1:$AC$1563,MATCH($D199,'     2022    '!$D$1:$D$1794,0),MATCH(S$1,'     2022    '!$A$1:$AC$1,0))</f>
        <v>3.2</v>
      </c>
      <c r="T199" s="155">
        <f>INDEX('     2022    '!$A$1:$AC$1563,MATCH($D199,'     2022    '!$D$1:$D$1794,0),MATCH(T$1,'     2022    '!$A$1:$AC$1,0))</f>
        <v>0.3</v>
      </c>
      <c r="U199" s="154" t="str">
        <f>INDEX('     2022    '!$A$1:$AC$1563,MATCH($D199,'     2022    '!$D$1:$D$1794,0),MATCH(U$1,'     2022    '!$A$1:$AC$1,0))</f>
        <v>1.4G</v>
      </c>
      <c r="V199" s="153" t="str">
        <f>INDEX('     2022    '!$A$1:$AC$1563,MATCH($D199,'     2022    '!$D$1:$D$1794,0),MATCH(V$1,'     2022    '!$A$1:$AC$1,0))</f>
        <v>UN0336</v>
      </c>
      <c r="W199" s="153" t="str">
        <f>INDEX('     2022    '!$A$1:$AC$1563,MATCH($D199,'     2022    '!$D$1:$D$1794,0),MATCH(W$1,'     2022    '!$A$1:$AC$1,0))</f>
        <v>F4</v>
      </c>
      <c r="X199" s="151" t="str">
        <f>INDEX('     2022    '!$A$1:$AC$1563,MATCH($D199,'     2022    '!$D$1:$D$1794,0),MATCH(X$1,'     2022    '!$A$1:$AC$1,0))</f>
        <v/>
      </c>
      <c r="Y199" s="151" t="str">
        <f>INDEX('     2022    '!$A$1:$AC$1563,MATCH($D199,'     2022    '!$D$1:$D$1794,0),MATCH(Y$1,'     2022    '!$A$1:$AC$1,0))</f>
        <v/>
      </c>
      <c r="Z199" s="156">
        <f>INDEX('     2022    '!$A$1:$AC$1563,MATCH($D199,'     2022    '!$D$1:$D$1794,0),MATCH(Z$1,'     2022    '!$A$1:$AC$1,0))</f>
        <v>5.91E-2</v>
      </c>
      <c r="AA199" s="153" t="str">
        <f>INDEX('     2022    '!$A$1:$AC$1563,MATCH($D199,'     2022    '!$D$1:$D$1794,0),MATCH(AA$1,'     2022    '!$A$1:$AC$1,0))</f>
        <v>1008-F4-69249674</v>
      </c>
      <c r="AB199" s="153" t="str">
        <f>INDEX('     2022    '!$A$1:$AC$1563,MATCH($D199,'     2022    '!$D$1:$D$1794,0),MATCH(AB$1,'     2022    '!$A$1:$AC$1,0))</f>
        <v>GB/HSE-340800</v>
      </c>
      <c r="AC199" s="153" t="str">
        <f>INDEX('     2022    '!$A$1:$AC$1563,MATCH($D199,'     2022    '!$D$1:$D$1794,0),MATCH(AC$1,'     2022    '!$A$1:$AC$1,0))</f>
        <v>8/3/2027</v>
      </c>
    </row>
    <row r="200" spans="1:29" ht="38.25">
      <c r="A200" s="80">
        <f t="shared" si="6"/>
        <v>197</v>
      </c>
      <c r="B200" s="68" t="str">
        <f>INDEX('     2022    '!B$2:B$1794,MATCH(D200,'     2022    '!D$2:D$1794,0))</f>
        <v/>
      </c>
      <c r="C200" s="204" t="str">
        <f>INDEX('     2022    '!C$2:C$1794,MATCH(D200,'     2022    '!D$2:D$1794,0))</f>
        <v>Cake - &gt;100s</v>
      </c>
      <c r="D200" s="212" t="str">
        <f>INDEX('     2022    '!D:D,MATCH(A200,'     2022    '!AL:AL,0))</f>
        <v>CC1540</v>
      </c>
      <c r="E200" s="213" t="str">
        <f>INDEX('     2022    '!$A$1:$AC$1563,MATCH($D200,'     2022    '!$D$1:$D$1794,0),MATCH(E$1,'     2022    '!$A$1:$AC$1,0))</f>
        <v>200s Z. Blue head gold tail Green head gold tail Red star white strobe tail Green star white strobe tail Red head gold strobe tail Blue head gold strobe tail Green star ti crackling tail</v>
      </c>
      <c r="F200" s="206" t="str">
        <f>IFERROR(IF(LEFT(INDEX('     2022    '!AD$2:AD$1794,MATCH(D200,'     2022    '!D$2:D$1794,0)),4)="http",HYPERLINK(INDEX('     2022    '!AD$2:AD$1794,MATCH(D200,'     2022    '!D$2:D$1794,0)),"Video"),""),"")</f>
        <v>Video</v>
      </c>
      <c r="G200" s="207">
        <f>INDEX('     2022    '!$A$1:$AC$1563,MATCH($D200,'     2022    '!$D$1:$D$1794,0),MATCH(G$1,'     2022    '!$A$1:$AC$1,0))</f>
        <v>19</v>
      </c>
      <c r="H200" s="150"/>
      <c r="I200" s="152">
        <f>INDEX('     2022    '!$A$1:$AC$1563,MATCH($D200,'     2022    '!$D$1:$D$1794,0),MATCH(I$1,'     2022    '!$A$1:$AC$1,0))</f>
        <v>64.95</v>
      </c>
      <c r="J200" s="150"/>
      <c r="K200" s="151">
        <f t="shared" si="7"/>
        <v>79.476574152680755</v>
      </c>
      <c r="L200" s="152">
        <f>INDEX('     2022    '!$A$1:$AC$1563,MATCH($D200,'     2022    '!$D$1:$D$1794,0),MATCH(L$1,'     2022    '!$A$1:$AC$1,0))</f>
        <v>72.323682478939489</v>
      </c>
      <c r="M200" s="152">
        <f>INDEX('     2022    '!$A$1:$AC$1563,MATCH($D200,'     2022    '!$D$1:$D$1794,0),MATCH(M$1,'     2022    '!$A$1:$AC$1,0))</f>
        <v>79.476574152680755</v>
      </c>
      <c r="N200" s="153" t="str">
        <f>INDEX('     2022    '!$A$1:$AC$1563,MATCH($D200,'     2022    '!$D$1:$D$1794,0),MATCH(N$1,'     2022    '!$A$1:$AC$1,0))</f>
        <v>20mm</v>
      </c>
      <c r="O200" s="154">
        <f>INDEX('     2022    '!$A$1:$AC$1563,MATCH($D200,'     2022    '!$D$1:$D$1794,0),MATCH(O$1,'     2022    '!$A$1:$AC$1,0))</f>
        <v>1</v>
      </c>
      <c r="P200" s="153">
        <f>INDEX('     2022    '!$A$1:$AC$1563,MATCH($D200,'     2022    '!$D$1:$D$1794,0),MATCH(P$1,'     2022    '!$A$1:$AC$1,0))</f>
        <v>20</v>
      </c>
      <c r="Q200" s="153" t="str">
        <f>INDEX('     2022    '!$A$1:$AC$1563,MATCH($D200,'     2022    '!$D$1:$D$1794,0),MATCH(Q$1,'     2022    '!$A$1:$AC$1,0))</f>
        <v>Yes</v>
      </c>
      <c r="R200" s="155">
        <f>INDEX('     2022    '!$A$1:$AC$1563,MATCH($D200,'     2022    '!$D$1:$D$1794,0),MATCH(R$1,'     2022    '!$A$1:$AC$1,0))</f>
        <v>11</v>
      </c>
      <c r="S200" s="155">
        <f>INDEX('     2022    '!$A$1:$AC$1563,MATCH($D200,'     2022    '!$D$1:$D$1794,0),MATCH(S$1,'     2022    '!$A$1:$AC$1,0))</f>
        <v>2</v>
      </c>
      <c r="T200" s="155">
        <f>INDEX('     2022    '!$A$1:$AC$1563,MATCH($D200,'     2022    '!$D$1:$D$1794,0),MATCH(T$1,'     2022    '!$A$1:$AC$1,0))</f>
        <v>0.3</v>
      </c>
      <c r="U200" s="154" t="str">
        <f>INDEX('     2022    '!$A$1:$AC$1563,MATCH($D200,'     2022    '!$D$1:$D$1794,0),MATCH(U$1,'     2022    '!$A$1:$AC$1,0))</f>
        <v>1.4G</v>
      </c>
      <c r="V200" s="153" t="str">
        <f>INDEX('     2022    '!$A$1:$AC$1563,MATCH($D200,'     2022    '!$D$1:$D$1794,0),MATCH(V$1,'     2022    '!$A$1:$AC$1,0))</f>
        <v>UN0336</v>
      </c>
      <c r="W200" s="153" t="str">
        <f>INDEX('     2022    '!$A$1:$AC$1563,MATCH($D200,'     2022    '!$D$1:$D$1794,0),MATCH(W$1,'     2022    '!$A$1:$AC$1,0))</f>
        <v>F4</v>
      </c>
      <c r="X200" s="151" t="str">
        <f>INDEX('     2022    '!$A$1:$AC$1563,MATCH($D200,'     2022    '!$D$1:$D$1794,0),MATCH(X$1,'     2022    '!$A$1:$AC$1,0))</f>
        <v/>
      </c>
      <c r="Y200" s="151" t="str">
        <f>INDEX('     2022    '!$A$1:$AC$1563,MATCH($D200,'     2022    '!$D$1:$D$1794,0),MATCH(Y$1,'     2022    '!$A$1:$AC$1,0))</f>
        <v/>
      </c>
      <c r="Z200" s="156">
        <f>INDEX('     2022    '!$A$1:$AC$1563,MATCH($D200,'     2022    '!$D$1:$D$1794,0),MATCH(Z$1,'     2022    '!$A$1:$AC$1,0))</f>
        <v>4.5999999999999999E-2</v>
      </c>
      <c r="AA200" s="153" t="str">
        <f>INDEX('     2022    '!$A$1:$AC$1563,MATCH($D200,'     2022    '!$D$1:$D$1794,0),MATCH(AA$1,'     2022    '!$A$1:$AC$1,0))</f>
        <v>2806-F4-001965</v>
      </c>
      <c r="AB200" s="153" t="str">
        <f>INDEX('     2022    '!$A$1:$AC$1563,MATCH($D200,'     2022    '!$D$1:$D$1794,0),MATCH(AB$1,'     2022    '!$A$1:$AC$1,0))</f>
        <v>GB/HSE-362469</v>
      </c>
      <c r="AC200" s="153" t="str">
        <f>INDEX('     2022    '!$A$1:$AC$1563,MATCH($D200,'     2022    '!$D$1:$D$1794,0),MATCH(AC$1,'     2022    '!$A$1:$AC$1,0))</f>
        <v>11/30/2030</v>
      </c>
    </row>
    <row r="201" spans="1:29" ht="15.75">
      <c r="A201" s="80">
        <f t="shared" si="6"/>
        <v>198</v>
      </c>
      <c r="B201" s="68" t="str">
        <f>INDEX('     2022    '!B$2:B$1794,MATCH(D201,'     2022    '!D$2:D$1794,0))</f>
        <v/>
      </c>
      <c r="C201" s="204" t="str">
        <f>INDEX('     2022    '!C$2:C$1794,MATCH(D201,'     2022    '!D$2:D$1794,0))</f>
        <v>Cake - &gt;100s</v>
      </c>
      <c r="D201" s="212" t="str">
        <f>INDEX('     2022    '!D:D,MATCH(A201,'     2022    '!AL:AL,0))</f>
        <v>CC0493</v>
      </c>
      <c r="E201" s="213" t="str">
        <f>INDEX('     2022    '!$A$1:$AC$1563,MATCH($D201,'     2022    '!$D$1:$D$1794,0),MATCH(E$1,'     2022    '!$A$1:$AC$1,0))</f>
        <v>200s Z. Color star and crackling tail.</v>
      </c>
      <c r="F201" s="206" t="str">
        <f>IFERROR(IF(LEFT(INDEX('     2022    '!AD$2:AD$1794,MATCH(D201,'     2022    '!D$2:D$1794,0)),4)="http",HYPERLINK(INDEX('     2022    '!AD$2:AD$1794,MATCH(D201,'     2022    '!D$2:D$1794,0)),"Video"),""),"")</f>
        <v>Video</v>
      </c>
      <c r="G201" s="207">
        <f>INDEX('     2022    '!$A$1:$AC$1563,MATCH($D201,'     2022    '!$D$1:$D$1794,0),MATCH(G$1,'     2022    '!$A$1:$AC$1,0))</f>
        <v>26</v>
      </c>
      <c r="H201" s="150"/>
      <c r="I201" s="152">
        <f>INDEX('     2022    '!$A$1:$AC$1563,MATCH($D201,'     2022    '!$D$1:$D$1794,0),MATCH(I$1,'     2022    '!$A$1:$AC$1,0))</f>
        <v>60.84</v>
      </c>
      <c r="J201" s="150"/>
      <c r="K201" s="151">
        <f t="shared" si="7"/>
        <v>68.294135817572879</v>
      </c>
      <c r="L201" s="152">
        <f>INDEX('     2022    '!$A$1:$AC$1563,MATCH($D201,'     2022    '!$D$1:$D$1794,0),MATCH(L$1,'     2022    '!$A$1:$AC$1,0))</f>
        <v>62.147663593991325</v>
      </c>
      <c r="M201" s="152">
        <f>INDEX('     2022    '!$A$1:$AC$1563,MATCH($D201,'     2022    '!$D$1:$D$1794,0),MATCH(M$1,'     2022    '!$A$1:$AC$1,0))</f>
        <v>68.294135817572879</v>
      </c>
      <c r="N201" s="153" t="str">
        <f>INDEX('     2022    '!$A$1:$AC$1563,MATCH($D201,'     2022    '!$D$1:$D$1794,0),MATCH(N$1,'     2022    '!$A$1:$AC$1,0))</f>
        <v>20mm</v>
      </c>
      <c r="O201" s="154">
        <f>INDEX('     2022    '!$A$1:$AC$1563,MATCH($D201,'     2022    '!$D$1:$D$1794,0),MATCH(O$1,'     2022    '!$A$1:$AC$1,0))</f>
        <v>1</v>
      </c>
      <c r="P201" s="153">
        <f>INDEX('     2022    '!$A$1:$AC$1563,MATCH($D201,'     2022    '!$D$1:$D$1794,0),MATCH(P$1,'     2022    '!$A$1:$AC$1,0))</f>
        <v>7</v>
      </c>
      <c r="Q201" s="153" t="str">
        <f>INDEX('     2022    '!$A$1:$AC$1563,MATCH($D201,'     2022    '!$D$1:$D$1794,0),MATCH(Q$1,'     2022    '!$A$1:$AC$1,0))</f>
        <v>No</v>
      </c>
      <c r="R201" s="155">
        <f>INDEX('     2022    '!$A$1:$AC$1563,MATCH($D201,'     2022    '!$D$1:$D$1794,0),MATCH(R$1,'     2022    '!$A$1:$AC$1,0))</f>
        <v>12</v>
      </c>
      <c r="S201" s="155">
        <f>INDEX('     2022    '!$A$1:$AC$1563,MATCH($D201,'     2022    '!$D$1:$D$1794,0),MATCH(S$1,'     2022    '!$A$1:$AC$1,0))</f>
        <v>3.3</v>
      </c>
      <c r="T201" s="155">
        <f>INDEX('     2022    '!$A$1:$AC$1563,MATCH($D201,'     2022    '!$D$1:$D$1794,0),MATCH(T$1,'     2022    '!$A$1:$AC$1,0))</f>
        <v>0.3</v>
      </c>
      <c r="U201" s="154" t="str">
        <f>INDEX('     2022    '!$A$1:$AC$1563,MATCH($D201,'     2022    '!$D$1:$D$1794,0),MATCH(U$1,'     2022    '!$A$1:$AC$1,0))</f>
        <v>1.4G</v>
      </c>
      <c r="V201" s="153" t="str">
        <f>INDEX('     2022    '!$A$1:$AC$1563,MATCH($D201,'     2022    '!$D$1:$D$1794,0),MATCH(V$1,'     2022    '!$A$1:$AC$1,0))</f>
        <v>UN0336</v>
      </c>
      <c r="W201" s="153" t="str">
        <f>INDEX('     2022    '!$A$1:$AC$1563,MATCH($D201,'     2022    '!$D$1:$D$1794,0),MATCH(W$1,'     2022    '!$A$1:$AC$1,0))</f>
        <v>F4</v>
      </c>
      <c r="X201" s="151" t="str">
        <f>INDEX('     2022    '!$A$1:$AC$1563,MATCH($D201,'     2022    '!$D$1:$D$1794,0),MATCH(X$1,'     2022    '!$A$1:$AC$1,0))</f>
        <v/>
      </c>
      <c r="Y201" s="151" t="str">
        <f>INDEX('     2022    '!$A$1:$AC$1563,MATCH($D201,'     2022    '!$D$1:$D$1794,0),MATCH(Y$1,'     2022    '!$A$1:$AC$1,0))</f>
        <v/>
      </c>
      <c r="Z201" s="156">
        <f>INDEX('     2022    '!$A$1:$AC$1563,MATCH($D201,'     2022    '!$D$1:$D$1794,0),MATCH(Z$1,'     2022    '!$A$1:$AC$1,0))</f>
        <v>4.1717999999999998E-2</v>
      </c>
      <c r="AA201" s="153" t="str">
        <f>INDEX('     2022    '!$A$1:$AC$1563,MATCH($D201,'     2022    '!$D$1:$D$1794,0),MATCH(AA$1,'     2022    '!$A$1:$AC$1,0))</f>
        <v>1008-F4-69249668</v>
      </c>
      <c r="AB201" s="153" t="str">
        <f>INDEX('     2022    '!$A$1:$AC$1563,MATCH($D201,'     2022    '!$D$1:$D$1794,0),MATCH(AB$1,'     2022    '!$A$1:$AC$1,0))</f>
        <v>GB/HSE-345183</v>
      </c>
      <c r="AC201" s="153" t="str">
        <f>INDEX('     2022    '!$A$1:$AC$1563,MATCH($D201,'     2022    '!$D$1:$D$1794,0),MATCH(AC$1,'     2022    '!$A$1:$AC$1,0))</f>
        <v>10/9/2028</v>
      </c>
    </row>
    <row r="202" spans="1:29" ht="15.75">
      <c r="A202" s="80">
        <f t="shared" si="6"/>
        <v>199</v>
      </c>
      <c r="B202" s="68" t="str">
        <f>INDEX('     2022    '!B$2:B$1794,MATCH(D202,'     2022    '!D$2:D$1794,0))</f>
        <v/>
      </c>
      <c r="C202" s="204" t="str">
        <f>INDEX('     2022    '!C$2:C$1794,MATCH(D202,'     2022    '!D$2:D$1794,0))</f>
        <v>Cake - &gt;100s</v>
      </c>
      <c r="D202" s="212" t="str">
        <f>INDEX('     2022    '!D:D,MATCH(A202,'     2022    '!AL:AL,0))</f>
        <v>CC1493</v>
      </c>
      <c r="E202" s="213" t="str">
        <f>INDEX('     2022    '!$A$1:$AC$1563,MATCH($D202,'     2022    '!$D$1:$D$1794,0),MATCH(E$1,'     2022    '!$A$1:$AC$1,0))</f>
        <v>200s Z. Peach/lemon/orange/purple/green star(repeat).</v>
      </c>
      <c r="F202" s="206" t="str">
        <f>IFERROR(IF(LEFT(INDEX('     2022    '!AD$2:AD$1794,MATCH(D202,'     2022    '!D$2:D$1794,0)),4)="http",HYPERLINK(INDEX('     2022    '!AD$2:AD$1794,MATCH(D202,'     2022    '!D$2:D$1794,0)),"Video"),""),"")</f>
        <v>Video</v>
      </c>
      <c r="G202" s="207">
        <f>INDEX('     2022    '!$A$1:$AC$1563,MATCH($D202,'     2022    '!$D$1:$D$1794,0),MATCH(G$1,'     2022    '!$A$1:$AC$1,0))</f>
        <v>14</v>
      </c>
      <c r="H202" s="150"/>
      <c r="I202" s="152">
        <f>INDEX('     2022    '!$A$1:$AC$1563,MATCH($D202,'     2022    '!$D$1:$D$1794,0),MATCH(I$1,'     2022    '!$A$1:$AC$1,0))</f>
        <v>87.25</v>
      </c>
      <c r="J202" s="150"/>
      <c r="K202" s="151">
        <f t="shared" si="7"/>
        <v>50.075097178497778</v>
      </c>
      <c r="L202" s="152">
        <f>INDEX('     2022    '!$A$1:$AC$1563,MATCH($D202,'     2022    '!$D$1:$D$1794,0),MATCH(L$1,'     2022    '!$A$1:$AC$1,0))</f>
        <v>91.136676864865962</v>
      </c>
      <c r="M202" s="152">
        <f>INDEX('     2022    '!$A$1:$AC$1563,MATCH($D202,'     2022    '!$D$1:$D$1794,0),MATCH(M$1,'     2022    '!$A$1:$AC$1,0))</f>
        <v>100.15019435699556</v>
      </c>
      <c r="N202" s="153" t="str">
        <f>INDEX('     2022    '!$A$1:$AC$1563,MATCH($D202,'     2022    '!$D$1:$D$1794,0),MATCH(N$1,'     2022    '!$A$1:$AC$1,0))</f>
        <v>14mm</v>
      </c>
      <c r="O202" s="154">
        <f>INDEX('     2022    '!$A$1:$AC$1563,MATCH($D202,'     2022    '!$D$1:$D$1794,0),MATCH(O$1,'     2022    '!$A$1:$AC$1,0))</f>
        <v>2</v>
      </c>
      <c r="P202" s="153">
        <f>INDEX('     2022    '!$A$1:$AC$1563,MATCH($D202,'     2022    '!$D$1:$D$1794,0),MATCH(P$1,'     2022    '!$A$1:$AC$1,0))</f>
        <v>10</v>
      </c>
      <c r="Q202" s="153" t="str">
        <f>INDEX('     2022    '!$A$1:$AC$1563,MATCH($D202,'     2022    '!$D$1:$D$1794,0),MATCH(Q$1,'     2022    '!$A$1:$AC$1,0))</f>
        <v>Yes</v>
      </c>
      <c r="R202" s="155">
        <f>INDEX('     2022    '!$A$1:$AC$1563,MATCH($D202,'     2022    '!$D$1:$D$1794,0),MATCH(R$1,'     2022    '!$A$1:$AC$1,0))</f>
        <v>13.1</v>
      </c>
      <c r="S202" s="155">
        <f>INDEX('     2022    '!$A$1:$AC$1563,MATCH($D202,'     2022    '!$D$1:$D$1794,0),MATCH(S$1,'     2022    '!$A$1:$AC$1,0))</f>
        <v>1.5</v>
      </c>
      <c r="T202" s="155">
        <f>INDEX('     2022    '!$A$1:$AC$1563,MATCH($D202,'     2022    '!$D$1:$D$1794,0),MATCH(T$1,'     2022    '!$A$1:$AC$1,0))</f>
        <v>0.3</v>
      </c>
      <c r="U202" s="154" t="str">
        <f>INDEX('     2022    '!$A$1:$AC$1563,MATCH($D202,'     2022    '!$D$1:$D$1794,0),MATCH(U$1,'     2022    '!$A$1:$AC$1,0))</f>
        <v>1.4G</v>
      </c>
      <c r="V202" s="153" t="str">
        <f>INDEX('     2022    '!$A$1:$AC$1563,MATCH($D202,'     2022    '!$D$1:$D$1794,0),MATCH(V$1,'     2022    '!$A$1:$AC$1,0))</f>
        <v>UN0336</v>
      </c>
      <c r="W202" s="153" t="str">
        <f>INDEX('     2022    '!$A$1:$AC$1563,MATCH($D202,'     2022    '!$D$1:$D$1794,0),MATCH(W$1,'     2022    '!$A$1:$AC$1,0))</f>
        <v>F4</v>
      </c>
      <c r="X202" s="151" t="str">
        <f>INDEX('     2022    '!$A$1:$AC$1563,MATCH($D202,'     2022    '!$D$1:$D$1794,0),MATCH(X$1,'     2022    '!$A$1:$AC$1,0))</f>
        <v/>
      </c>
      <c r="Y202" s="151" t="str">
        <f>INDEX('     2022    '!$A$1:$AC$1563,MATCH($D202,'     2022    '!$D$1:$D$1794,0),MATCH(Y$1,'     2022    '!$A$1:$AC$1,0))</f>
        <v/>
      </c>
      <c r="Z202" s="156">
        <f>INDEX('     2022    '!$A$1:$AC$1563,MATCH($D202,'     2022    '!$D$1:$D$1794,0),MATCH(Z$1,'     2022    '!$A$1:$AC$1,0))</f>
        <v>7.0000000000000007E-2</v>
      </c>
      <c r="AA202" s="153" t="str">
        <f>INDEX('     2022    '!$A$1:$AC$1563,MATCH($D202,'     2022    '!$D$1:$D$1794,0),MATCH(AA$1,'     2022    '!$A$1:$AC$1,0))</f>
        <v>2806-F4-000051</v>
      </c>
      <c r="AB202" s="153" t="str">
        <f>INDEX('     2022    '!$A$1:$AC$1563,MATCH($D202,'     2022    '!$D$1:$D$1794,0),MATCH(AB$1,'     2022    '!$A$1:$AC$1,0))</f>
        <v>GB/HSE-360493</v>
      </c>
      <c r="AC202" s="153" t="str">
        <f>INDEX('     2022    '!$A$1:$AC$1563,MATCH($D202,'     2022    '!$D$1:$D$1794,0),MATCH(AC$1,'     2022    '!$A$1:$AC$1,0))</f>
        <v>6/8/2029</v>
      </c>
    </row>
    <row r="203" spans="1:29" ht="15.75">
      <c r="A203" s="80">
        <f t="shared" si="6"/>
        <v>200</v>
      </c>
      <c r="B203" s="68" t="str">
        <f>INDEX('     2022    '!B$2:B$1794,MATCH(D203,'     2022    '!D$2:D$1794,0))</f>
        <v/>
      </c>
      <c r="C203" s="204" t="str">
        <f>INDEX('     2022    '!C$2:C$1794,MATCH(D203,'     2022    '!D$2:D$1794,0))</f>
        <v>Cake - &gt;100s</v>
      </c>
      <c r="D203" s="212" t="str">
        <f>INDEX('     2022    '!D:D,MATCH(A203,'     2022    '!AL:AL,0))</f>
        <v>CC0562</v>
      </c>
      <c r="E203" s="213" t="str">
        <f>INDEX('     2022    '!$A$1:$AC$1563,MATCH($D203,'     2022    '!$D$1:$D$1794,0),MATCH(E$1,'     2022    '!$A$1:$AC$1,0))</f>
        <v>280s 7 ANGLE FAN. Red strobe brocade comet and blue comet.</v>
      </c>
      <c r="F203" s="206" t="str">
        <f>IFERROR(IF(LEFT(INDEX('     2022    '!AD$2:AD$1794,MATCH(D203,'     2022    '!D$2:D$1794,0)),4)="http",HYPERLINK(INDEX('     2022    '!AD$2:AD$1794,MATCH(D203,'     2022    '!D$2:D$1794,0)),"Video"),""),"")</f>
        <v>Video</v>
      </c>
      <c r="G203" s="207">
        <f>INDEX('     2022    '!$A$1:$AC$1563,MATCH($D203,'     2022    '!$D$1:$D$1794,0),MATCH(G$1,'     2022    '!$A$1:$AC$1,0))</f>
        <v>0</v>
      </c>
      <c r="H203" s="150"/>
      <c r="I203" s="152">
        <f>INDEX('     2022    '!$A$1:$AC$1563,MATCH($D203,'     2022    '!$D$1:$D$1794,0),MATCH(I$1,'     2022    '!$A$1:$AC$1,0))</f>
        <v>127.66</v>
      </c>
      <c r="J203" s="150"/>
      <c r="K203" s="151">
        <f t="shared" si="7"/>
        <v>143.15817489808023</v>
      </c>
      <c r="L203" s="152">
        <f>INDEX('     2022    '!$A$1:$AC$1563,MATCH($D203,'     2022    '!$D$1:$D$1794,0),MATCH(L$1,'     2022    '!$A$1:$AC$1,0))</f>
        <v>130.27393915725301</v>
      </c>
      <c r="M203" s="152">
        <f>INDEX('     2022    '!$A$1:$AC$1563,MATCH($D203,'     2022    '!$D$1:$D$1794,0),MATCH(M$1,'     2022    '!$A$1:$AC$1,0))</f>
        <v>143.15817489808023</v>
      </c>
      <c r="N203" s="153" t="str">
        <f>INDEX('     2022    '!$A$1:$AC$1563,MATCH($D203,'     2022    '!$D$1:$D$1794,0),MATCH(N$1,'     2022    '!$A$1:$AC$1,0))</f>
        <v>20mm</v>
      </c>
      <c r="O203" s="154">
        <f>INDEX('     2022    '!$A$1:$AC$1563,MATCH($D203,'     2022    '!$D$1:$D$1794,0),MATCH(O$1,'     2022    '!$A$1:$AC$1,0))</f>
        <v>1</v>
      </c>
      <c r="P203" s="153">
        <f>INDEX('     2022    '!$A$1:$AC$1563,MATCH($D203,'     2022    '!$D$1:$D$1794,0),MATCH(P$1,'     2022    '!$A$1:$AC$1,0))</f>
        <v>10</v>
      </c>
      <c r="Q203" s="153" t="str">
        <f>INDEX('     2022    '!$A$1:$AC$1563,MATCH($D203,'     2022    '!$D$1:$D$1794,0),MATCH(Q$1,'     2022    '!$A$1:$AC$1,0))</f>
        <v>Yes</v>
      </c>
      <c r="R203" s="155">
        <f>INDEX('     2022    '!$A$1:$AC$1563,MATCH($D203,'     2022    '!$D$1:$D$1794,0),MATCH(R$1,'     2022    '!$A$1:$AC$1,0))</f>
        <v>16</v>
      </c>
      <c r="S203" s="155">
        <f>INDEX('     2022    '!$A$1:$AC$1563,MATCH($D203,'     2022    '!$D$1:$D$1794,0),MATCH(S$1,'     2022    '!$A$1:$AC$1,0))</f>
        <v>2.8</v>
      </c>
      <c r="T203" s="155">
        <f>INDEX('     2022    '!$A$1:$AC$1563,MATCH($D203,'     2022    '!$D$1:$D$1794,0),MATCH(T$1,'     2022    '!$A$1:$AC$1,0))</f>
        <v>0.3</v>
      </c>
      <c r="U203" s="154" t="str">
        <f>INDEX('     2022    '!$A$1:$AC$1563,MATCH($D203,'     2022    '!$D$1:$D$1794,0),MATCH(U$1,'     2022    '!$A$1:$AC$1,0))</f>
        <v>1.4G</v>
      </c>
      <c r="V203" s="153" t="str">
        <f>INDEX('     2022    '!$A$1:$AC$1563,MATCH($D203,'     2022    '!$D$1:$D$1794,0),MATCH(V$1,'     2022    '!$A$1:$AC$1,0))</f>
        <v>UN0336</v>
      </c>
      <c r="W203" s="153" t="str">
        <f>INDEX('     2022    '!$A$1:$AC$1563,MATCH($D203,'     2022    '!$D$1:$D$1794,0),MATCH(W$1,'     2022    '!$A$1:$AC$1,0))</f>
        <v>F4</v>
      </c>
      <c r="X203" s="151" t="str">
        <f>INDEX('     2022    '!$A$1:$AC$1563,MATCH($D203,'     2022    '!$D$1:$D$1794,0),MATCH(X$1,'     2022    '!$A$1:$AC$1,0))</f>
        <v/>
      </c>
      <c r="Y203" s="151" t="str">
        <f>INDEX('     2022    '!$A$1:$AC$1563,MATCH($D203,'     2022    '!$D$1:$D$1794,0),MATCH(Y$1,'     2022    '!$A$1:$AC$1,0))</f>
        <v/>
      </c>
      <c r="Z203" s="156">
        <f>INDEX('     2022    '!$A$1:$AC$1563,MATCH($D203,'     2022    '!$D$1:$D$1794,0),MATCH(Z$1,'     2022    '!$A$1:$AC$1,0))</f>
        <v>7.85E-2</v>
      </c>
      <c r="AA203" s="153" t="str">
        <f>INDEX('     2022    '!$A$1:$AC$1563,MATCH($D203,'     2022    '!$D$1:$D$1794,0),MATCH(AA$1,'     2022    '!$A$1:$AC$1,0))</f>
        <v>1008-F4-69249668</v>
      </c>
      <c r="AB203" s="153" t="str">
        <f>INDEX('     2022    '!$A$1:$AC$1563,MATCH($D203,'     2022    '!$D$1:$D$1794,0),MATCH(AB$1,'     2022    '!$A$1:$AC$1,0))</f>
        <v>GB/HSE-350984</v>
      </c>
      <c r="AC203" s="153" t="str">
        <f>INDEX('     2022    '!$A$1:$AC$1563,MATCH($D203,'     2022    '!$D$1:$D$1794,0),MATCH(AC$1,'     2022    '!$A$1:$AC$1,0))</f>
        <v>7/29/2030</v>
      </c>
    </row>
    <row r="204" spans="1:29" ht="15.75">
      <c r="A204" s="80">
        <f t="shared" si="6"/>
        <v>201</v>
      </c>
      <c r="B204" s="68" t="str">
        <f>INDEX('     2022    '!B$2:B$1794,MATCH(D204,'     2022    '!D$2:D$1794,0))</f>
        <v/>
      </c>
      <c r="C204" s="204" t="str">
        <f>INDEX('     2022    '!C$2:C$1794,MATCH(D204,'     2022    '!D$2:D$1794,0))</f>
        <v>Cake - &gt;100s</v>
      </c>
      <c r="D204" s="212" t="str">
        <f>INDEX('     2022    '!D:D,MATCH(A204,'     2022    '!AL:AL,0))</f>
        <v>CC1527</v>
      </c>
      <c r="E204" s="213" t="str">
        <f>INDEX('     2022    '!$A$1:$AC$1563,MATCH($D204,'     2022    '!$D$1:$D$1794,0),MATCH(E$1,'     2022    '!$A$1:$AC$1,0))</f>
        <v>280s FAN. Heptagon Fan fire tree tail w/red crossette</v>
      </c>
      <c r="F204" s="206" t="str">
        <f>IFERROR(IF(LEFT(INDEX('     2022    '!AD$2:AD$1794,MATCH(D204,'     2022    '!D$2:D$1794,0)),4)="http",HYPERLINK(INDEX('     2022    '!AD$2:AD$1794,MATCH(D204,'     2022    '!D$2:D$1794,0)),"Video"),""),"")</f>
        <v>Video</v>
      </c>
      <c r="G204" s="207">
        <f>INDEX('     2022    '!$A$1:$AC$1563,MATCH($D204,'     2022    '!$D$1:$D$1794,0),MATCH(G$1,'     2022    '!$A$1:$AC$1,0))</f>
        <v>29</v>
      </c>
      <c r="H204" s="150"/>
      <c r="I204" s="152">
        <f>INDEX('     2022    '!$A$1:$AC$1563,MATCH($D204,'     2022    '!$D$1:$D$1794,0),MATCH(I$1,'     2022    '!$A$1:$AC$1,0))</f>
        <v>127.49</v>
      </c>
      <c r="J204" s="150"/>
      <c r="K204" s="151">
        <f t="shared" si="7"/>
        <v>140.57288942799477</v>
      </c>
      <c r="L204" s="152">
        <f>INDEX('     2022    '!$A$1:$AC$1563,MATCH($D204,'     2022    '!$D$1:$D$1794,0),MATCH(L$1,'     2022    '!$A$1:$AC$1,0))</f>
        <v>127.92132937947524</v>
      </c>
      <c r="M204" s="152">
        <f>INDEX('     2022    '!$A$1:$AC$1563,MATCH($D204,'     2022    '!$D$1:$D$1794,0),MATCH(M$1,'     2022    '!$A$1:$AC$1,0))</f>
        <v>140.57288942799477</v>
      </c>
      <c r="N204" s="153" t="str">
        <f>INDEX('     2022    '!$A$1:$AC$1563,MATCH($D204,'     2022    '!$D$1:$D$1794,0),MATCH(N$1,'     2022    '!$A$1:$AC$1,0))</f>
        <v>20mm</v>
      </c>
      <c r="O204" s="154">
        <f>INDEX('     2022    '!$A$1:$AC$1563,MATCH($D204,'     2022    '!$D$1:$D$1794,0),MATCH(O$1,'     2022    '!$A$1:$AC$1,0))</f>
        <v>1</v>
      </c>
      <c r="P204" s="153">
        <f>INDEX('     2022    '!$A$1:$AC$1563,MATCH($D204,'     2022    '!$D$1:$D$1794,0),MATCH(P$1,'     2022    '!$A$1:$AC$1,0))</f>
        <v>10</v>
      </c>
      <c r="Q204" s="153" t="str">
        <f>INDEX('     2022    '!$A$1:$AC$1563,MATCH($D204,'     2022    '!$D$1:$D$1794,0),MATCH(Q$1,'     2022    '!$A$1:$AC$1,0))</f>
        <v>No</v>
      </c>
      <c r="R204" s="155">
        <f>INDEX('     2022    '!$A$1:$AC$1563,MATCH($D204,'     2022    '!$D$1:$D$1794,0),MATCH(R$1,'     2022    '!$A$1:$AC$1,0))</f>
        <v>16</v>
      </c>
      <c r="S204" s="155">
        <f>INDEX('     2022    '!$A$1:$AC$1563,MATCH($D204,'     2022    '!$D$1:$D$1794,0),MATCH(S$1,'     2022    '!$A$1:$AC$1,0))</f>
        <v>2.8</v>
      </c>
      <c r="T204" s="155">
        <f>INDEX('     2022    '!$A$1:$AC$1563,MATCH($D204,'     2022    '!$D$1:$D$1794,0),MATCH(T$1,'     2022    '!$A$1:$AC$1,0))</f>
        <v>0.3</v>
      </c>
      <c r="U204" s="154" t="str">
        <f>INDEX('     2022    '!$A$1:$AC$1563,MATCH($D204,'     2022    '!$D$1:$D$1794,0),MATCH(U$1,'     2022    '!$A$1:$AC$1,0))</f>
        <v>1.4G</v>
      </c>
      <c r="V204" s="153" t="str">
        <f>INDEX('     2022    '!$A$1:$AC$1563,MATCH($D204,'     2022    '!$D$1:$D$1794,0),MATCH(V$1,'     2022    '!$A$1:$AC$1,0))</f>
        <v>UN0336</v>
      </c>
      <c r="W204" s="153" t="str">
        <f>INDEX('     2022    '!$A$1:$AC$1563,MATCH($D204,'     2022    '!$D$1:$D$1794,0),MATCH(W$1,'     2022    '!$A$1:$AC$1,0))</f>
        <v>F4</v>
      </c>
      <c r="X204" s="151" t="str">
        <f>INDEX('     2022    '!$A$1:$AC$1563,MATCH($D204,'     2022    '!$D$1:$D$1794,0),MATCH(X$1,'     2022    '!$A$1:$AC$1,0))</f>
        <v/>
      </c>
      <c r="Y204" s="151" t="str">
        <f>INDEX('     2022    '!$A$1:$AC$1563,MATCH($D204,'     2022    '!$D$1:$D$1794,0),MATCH(Y$1,'     2022    '!$A$1:$AC$1,0))</f>
        <v/>
      </c>
      <c r="Z204" s="156">
        <f>INDEX('     2022    '!$A$1:$AC$1563,MATCH($D204,'     2022    '!$D$1:$D$1794,0),MATCH(Z$1,'     2022    '!$A$1:$AC$1,0))</f>
        <v>7.4999999999999997E-2</v>
      </c>
      <c r="AA204" s="153" t="str">
        <f>INDEX('     2022    '!$A$1:$AC$1563,MATCH($D204,'     2022    '!$D$1:$D$1794,0),MATCH(AA$1,'     2022    '!$A$1:$AC$1,0))</f>
        <v>2806-F4-001966</v>
      </c>
      <c r="AB204" s="153" t="str">
        <f>INDEX('     2022    '!$A$1:$AC$1563,MATCH($D204,'     2022    '!$D$1:$D$1794,0),MATCH(AB$1,'     2022    '!$A$1:$AC$1,0))</f>
        <v>GB/HSE-362456</v>
      </c>
      <c r="AC204" s="153" t="str">
        <f>INDEX('     2022    '!$A$1:$AC$1563,MATCH($D204,'     2022    '!$D$1:$D$1794,0),MATCH(AC$1,'     2022    '!$A$1:$AC$1,0))</f>
        <v>11/30/2030</v>
      </c>
    </row>
    <row r="205" spans="1:29" ht="15.75">
      <c r="A205" s="80">
        <f t="shared" si="6"/>
        <v>202</v>
      </c>
      <c r="B205" s="68" t="str">
        <f>INDEX('     2022    '!B$2:B$1794,MATCH(D205,'     2022    '!D$2:D$1794,0))</f>
        <v/>
      </c>
      <c r="C205" s="204" t="str">
        <f>INDEX('     2022    '!C$2:C$1794,MATCH(D205,'     2022    '!D$2:D$1794,0))</f>
        <v>Cake - &gt;100s</v>
      </c>
      <c r="D205" s="212" t="str">
        <f>INDEX('     2022    '!D:D,MATCH(A205,'     2022    '!AL:AL,0))</f>
        <v>CC0445</v>
      </c>
      <c r="E205" s="213" t="str">
        <f>INDEX('     2022    '!$A$1:$AC$1563,MATCH($D205,'     2022    '!$D$1:$D$1794,0),MATCH(E$1,'     2022    '!$A$1:$AC$1,0))</f>
        <v>300s FAN. Whistle, crackling bouquet, red green star.</v>
      </c>
      <c r="F205" s="206" t="str">
        <f>IFERROR(IF(LEFT(INDEX('     2022    '!AD$2:AD$1794,MATCH(D205,'     2022    '!D$2:D$1794,0)),4)="http",HYPERLINK(INDEX('     2022    '!AD$2:AD$1794,MATCH(D205,'     2022    '!D$2:D$1794,0)),"Video"),""),"")</f>
        <v>Video</v>
      </c>
      <c r="G205" s="207">
        <f>INDEX('     2022    '!$A$1:$AC$1563,MATCH($D205,'     2022    '!$D$1:$D$1794,0),MATCH(G$1,'     2022    '!$A$1:$AC$1,0))</f>
        <v>36</v>
      </c>
      <c r="H205" s="150"/>
      <c r="I205" s="152">
        <f>INDEX('     2022    '!$A$1:$AC$1563,MATCH($D205,'     2022    '!$D$1:$D$1794,0),MATCH(I$1,'     2022    '!$A$1:$AC$1,0))</f>
        <v>101.45</v>
      </c>
      <c r="J205" s="150"/>
      <c r="K205" s="151">
        <f t="shared" si="7"/>
        <v>112.00158939473532</v>
      </c>
      <c r="L205" s="152">
        <f>INDEX('     2022    '!$A$1:$AC$1563,MATCH($D205,'     2022    '!$D$1:$D$1794,0),MATCH(L$1,'     2022    '!$A$1:$AC$1,0))</f>
        <v>101.92144634920915</v>
      </c>
      <c r="M205" s="152">
        <f>INDEX('     2022    '!$A$1:$AC$1563,MATCH($D205,'     2022    '!$D$1:$D$1794,0),MATCH(M$1,'     2022    '!$A$1:$AC$1,0))</f>
        <v>112.00158939473532</v>
      </c>
      <c r="N205" s="153" t="str">
        <f>INDEX('     2022    '!$A$1:$AC$1563,MATCH($D205,'     2022    '!$D$1:$D$1794,0),MATCH(N$1,'     2022    '!$A$1:$AC$1,0))</f>
        <v>18mm</v>
      </c>
      <c r="O205" s="154">
        <f>INDEX('     2022    '!$A$1:$AC$1563,MATCH($D205,'     2022    '!$D$1:$D$1794,0),MATCH(O$1,'     2022    '!$A$1:$AC$1,0))</f>
        <v>1</v>
      </c>
      <c r="P205" s="153">
        <f>INDEX('     2022    '!$A$1:$AC$1563,MATCH($D205,'     2022    '!$D$1:$D$1794,0),MATCH(P$1,'     2022    '!$A$1:$AC$1,0))</f>
        <v>19</v>
      </c>
      <c r="Q205" s="153" t="str">
        <f>INDEX('     2022    '!$A$1:$AC$1563,MATCH($D205,'     2022    '!$D$1:$D$1794,0),MATCH(Q$1,'     2022    '!$A$1:$AC$1,0))</f>
        <v>No</v>
      </c>
      <c r="R205" s="155">
        <f>INDEX('     2022    '!$A$1:$AC$1563,MATCH($D205,'     2022    '!$D$1:$D$1794,0),MATCH(R$1,'     2022    '!$A$1:$AC$1,0))</f>
        <v>17</v>
      </c>
      <c r="S205" s="155">
        <f>INDEX('     2022    '!$A$1:$AC$1563,MATCH($D205,'     2022    '!$D$1:$D$1794,0),MATCH(S$1,'     2022    '!$A$1:$AC$1,0))</f>
        <v>2.8</v>
      </c>
      <c r="T205" s="155">
        <f>INDEX('     2022    '!$A$1:$AC$1563,MATCH($D205,'     2022    '!$D$1:$D$1794,0),MATCH(T$1,'     2022    '!$A$1:$AC$1,0))</f>
        <v>0.3</v>
      </c>
      <c r="U205" s="154" t="str">
        <f>INDEX('     2022    '!$A$1:$AC$1563,MATCH($D205,'     2022    '!$D$1:$D$1794,0),MATCH(U$1,'     2022    '!$A$1:$AC$1,0))</f>
        <v>1.4G</v>
      </c>
      <c r="V205" s="153" t="str">
        <f>INDEX('     2022    '!$A$1:$AC$1563,MATCH($D205,'     2022    '!$D$1:$D$1794,0),MATCH(V$1,'     2022    '!$A$1:$AC$1,0))</f>
        <v>UN0336</v>
      </c>
      <c r="W205" s="153" t="str">
        <f>INDEX('     2022    '!$A$1:$AC$1563,MATCH($D205,'     2022    '!$D$1:$D$1794,0),MATCH(W$1,'     2022    '!$A$1:$AC$1,0))</f>
        <v>F4</v>
      </c>
      <c r="X205" s="151" t="str">
        <f>INDEX('     2022    '!$A$1:$AC$1563,MATCH($D205,'     2022    '!$D$1:$D$1794,0),MATCH(X$1,'     2022    '!$A$1:$AC$1,0))</f>
        <v/>
      </c>
      <c r="Y205" s="151" t="str">
        <f>INDEX('     2022    '!$A$1:$AC$1563,MATCH($D205,'     2022    '!$D$1:$D$1794,0),MATCH(Y$1,'     2022    '!$A$1:$AC$1,0))</f>
        <v/>
      </c>
      <c r="Z205" s="156">
        <f>INDEX('     2022    '!$A$1:$AC$1563,MATCH($D205,'     2022    '!$D$1:$D$1794,0),MATCH(Z$1,'     2022    '!$A$1:$AC$1,0))</f>
        <v>7.5520000000000004E-2</v>
      </c>
      <c r="AA205" s="153" t="str">
        <f>INDEX('     2022    '!$A$1:$AC$1563,MATCH($D205,'     2022    '!$D$1:$D$1794,0),MATCH(AA$1,'     2022    '!$A$1:$AC$1,0))</f>
        <v>1008-F4-69249667</v>
      </c>
      <c r="AB205" s="153" t="str">
        <f>INDEX('     2022    '!$A$1:$AC$1563,MATCH($D205,'     2022    '!$D$1:$D$1794,0),MATCH(AB$1,'     2022    '!$A$1:$AC$1,0))</f>
        <v>GB/HSE-340902</v>
      </c>
      <c r="AC205" s="153" t="str">
        <f>INDEX('     2022    '!$A$1:$AC$1563,MATCH($D205,'     2022    '!$D$1:$D$1794,0),MATCH(AC$1,'     2022    '!$A$1:$AC$1,0))</f>
        <v>8/3/2027</v>
      </c>
    </row>
    <row r="206" spans="1:29" ht="15.75">
      <c r="A206" s="80">
        <f t="shared" si="6"/>
        <v>203</v>
      </c>
      <c r="B206" s="68" t="str">
        <f>INDEX('     2022    '!B$2:B$1794,MATCH(D206,'     2022    '!D$2:D$1794,0))</f>
        <v/>
      </c>
      <c r="C206" s="204" t="str">
        <f>INDEX('     2022    '!C$2:C$1794,MATCH(D206,'     2022    '!D$2:D$1794,0))</f>
        <v>Cake - &gt;100s</v>
      </c>
      <c r="D206" s="212" t="str">
        <f>INDEX('     2022    '!D:D,MATCH(A206,'     2022    '!AL:AL,0))</f>
        <v>CC1502</v>
      </c>
      <c r="E206" s="213" t="str">
        <f>INDEX('     2022    '!$A$1:$AC$1563,MATCH($D206,'     2022    '!$D$1:$D$1794,0),MATCH(E$1,'     2022    '!$A$1:$AC$1,0))</f>
        <v>300s FAN. White strobe mine red green bee</v>
      </c>
      <c r="F206" s="206" t="str">
        <f>IFERROR(IF(LEFT(INDEX('     2022    '!AD$2:AD$1794,MATCH(D206,'     2022    '!D$2:D$1794,0)),4)="http",HYPERLINK(INDEX('     2022    '!AD$2:AD$1794,MATCH(D206,'     2022    '!D$2:D$1794,0)),"Video"),""),"")</f>
        <v>Video</v>
      </c>
      <c r="G206" s="207">
        <f>INDEX('     2022    '!$A$1:$AC$1563,MATCH($D206,'     2022    '!$D$1:$D$1794,0),MATCH(G$1,'     2022    '!$A$1:$AC$1,0))</f>
        <v>34</v>
      </c>
      <c r="H206" s="150"/>
      <c r="I206" s="152">
        <f>INDEX('     2022    '!$A$1:$AC$1563,MATCH($D206,'     2022    '!$D$1:$D$1794,0),MATCH(I$1,'     2022    '!$A$1:$AC$1,0))</f>
        <v>100.01</v>
      </c>
      <c r="J206" s="150"/>
      <c r="K206" s="151">
        <f t="shared" si="7"/>
        <v>120.25515485519175</v>
      </c>
      <c r="L206" s="152">
        <f>INDEX('     2022    '!$A$1:$AC$1563,MATCH($D206,'     2022    '!$D$1:$D$1794,0),MATCH(L$1,'     2022    '!$A$1:$AC$1,0))</f>
        <v>109.43219091822449</v>
      </c>
      <c r="M206" s="152">
        <f>INDEX('     2022    '!$A$1:$AC$1563,MATCH($D206,'     2022    '!$D$1:$D$1794,0),MATCH(M$1,'     2022    '!$A$1:$AC$1,0))</f>
        <v>120.25515485519175</v>
      </c>
      <c r="N206" s="153" t="str">
        <f>INDEX('     2022    '!$A$1:$AC$1563,MATCH($D206,'     2022    '!$D$1:$D$1794,0),MATCH(N$1,'     2022    '!$A$1:$AC$1,0))</f>
        <v>20mm</v>
      </c>
      <c r="O206" s="154">
        <f>INDEX('     2022    '!$A$1:$AC$1563,MATCH($D206,'     2022    '!$D$1:$D$1794,0),MATCH(O$1,'     2022    '!$A$1:$AC$1,0))</f>
        <v>1</v>
      </c>
      <c r="P206" s="153">
        <f>INDEX('     2022    '!$A$1:$AC$1563,MATCH($D206,'     2022    '!$D$1:$D$1794,0),MATCH(P$1,'     2022    '!$A$1:$AC$1,0))</f>
        <v>10</v>
      </c>
      <c r="Q206" s="153" t="str">
        <f>INDEX('     2022    '!$A$1:$AC$1563,MATCH($D206,'     2022    '!$D$1:$D$1794,0),MATCH(Q$1,'     2022    '!$A$1:$AC$1,0))</f>
        <v>Yes</v>
      </c>
      <c r="R206" s="155">
        <f>INDEX('     2022    '!$A$1:$AC$1563,MATCH($D206,'     2022    '!$D$1:$D$1794,0),MATCH(R$1,'     2022    '!$A$1:$AC$1,0))</f>
        <v>17</v>
      </c>
      <c r="S206" s="155">
        <f>INDEX('     2022    '!$A$1:$AC$1563,MATCH($D206,'     2022    '!$D$1:$D$1794,0),MATCH(S$1,'     2022    '!$A$1:$AC$1,0))</f>
        <v>3.2</v>
      </c>
      <c r="T206" s="155">
        <f>INDEX('     2022    '!$A$1:$AC$1563,MATCH($D206,'     2022    '!$D$1:$D$1794,0),MATCH(T$1,'     2022    '!$A$1:$AC$1,0))</f>
        <v>0.3</v>
      </c>
      <c r="U206" s="154" t="str">
        <f>INDEX('     2022    '!$A$1:$AC$1563,MATCH($D206,'     2022    '!$D$1:$D$1794,0),MATCH(U$1,'     2022    '!$A$1:$AC$1,0))</f>
        <v>1.4G</v>
      </c>
      <c r="V206" s="153" t="str">
        <f>INDEX('     2022    '!$A$1:$AC$1563,MATCH($D206,'     2022    '!$D$1:$D$1794,0),MATCH(V$1,'     2022    '!$A$1:$AC$1,0))</f>
        <v>UN0336</v>
      </c>
      <c r="W206" s="153" t="str">
        <f>INDEX('     2022    '!$A$1:$AC$1563,MATCH($D206,'     2022    '!$D$1:$D$1794,0),MATCH(W$1,'     2022    '!$A$1:$AC$1,0))</f>
        <v>F4</v>
      </c>
      <c r="X206" s="151" t="str">
        <f>INDEX('     2022    '!$A$1:$AC$1563,MATCH($D206,'     2022    '!$D$1:$D$1794,0),MATCH(X$1,'     2022    '!$A$1:$AC$1,0))</f>
        <v/>
      </c>
      <c r="Y206" s="151" t="str">
        <f>INDEX('     2022    '!$A$1:$AC$1563,MATCH($D206,'     2022    '!$D$1:$D$1794,0),MATCH(Y$1,'     2022    '!$A$1:$AC$1,0))</f>
        <v/>
      </c>
      <c r="Z206" s="156">
        <f>INDEX('     2022    '!$A$1:$AC$1563,MATCH($D206,'     2022    '!$D$1:$D$1794,0),MATCH(Z$1,'     2022    '!$A$1:$AC$1,0))</f>
        <v>7.5520000000000004E-2</v>
      </c>
      <c r="AA206" s="153" t="str">
        <f>INDEX('     2022    '!$A$1:$AC$1563,MATCH($D206,'     2022    '!$D$1:$D$1794,0),MATCH(AA$1,'     2022    '!$A$1:$AC$1,0))</f>
        <v>2806-F4-001965</v>
      </c>
      <c r="AB206" s="153" t="str">
        <f>INDEX('     2022    '!$A$1:$AC$1563,MATCH($D206,'     2022    '!$D$1:$D$1794,0),MATCH(AB$1,'     2022    '!$A$1:$AC$1,0))</f>
        <v>GB/HSE-362433</v>
      </c>
      <c r="AC206" s="153" t="str">
        <f>INDEX('     2022    '!$A$1:$AC$1563,MATCH($D206,'     2022    '!$D$1:$D$1794,0),MATCH(AC$1,'     2022    '!$A$1:$AC$1,0))</f>
        <v>11/30/2030</v>
      </c>
    </row>
    <row r="207" spans="1:29" ht="15.75">
      <c r="A207" s="80">
        <f t="shared" si="6"/>
        <v>204</v>
      </c>
      <c r="B207" s="68" t="str">
        <f>INDEX('     2022    '!B$2:B$1794,MATCH(D207,'     2022    '!D$2:D$1794,0))</f>
        <v/>
      </c>
      <c r="C207" s="204" t="str">
        <f>INDEX('     2022    '!C$2:C$1794,MATCH(D207,'     2022    '!D$2:D$1794,0))</f>
        <v>Cake - &gt;100s</v>
      </c>
      <c r="D207" s="212" t="str">
        <f>INDEX('     2022    '!D:D,MATCH(A207,'     2022    '!AL:AL,0))</f>
        <v>CC1504</v>
      </c>
      <c r="E207" s="213" t="str">
        <f>INDEX('     2022    '!$A$1:$AC$1563,MATCH($D207,'     2022    '!$D$1:$D$1794,0),MATCH(E$1,'     2022    '!$A$1:$AC$1,0))</f>
        <v>300s. 8 Shape red strobe mine time rain crossette</v>
      </c>
      <c r="F207" s="206" t="str">
        <f>IFERROR(IF(LEFT(INDEX('     2022    '!AD$2:AD$1794,MATCH(D207,'     2022    '!D$2:D$1794,0)),4)="http",HYPERLINK(INDEX('     2022    '!AD$2:AD$1794,MATCH(D207,'     2022    '!D$2:D$1794,0)),"Video"),""),"")</f>
        <v>Video</v>
      </c>
      <c r="G207" s="207">
        <f>INDEX('     2022    '!$A$1:$AC$1563,MATCH($D207,'     2022    '!$D$1:$D$1794,0),MATCH(G$1,'     2022    '!$A$1:$AC$1,0))</f>
        <v>4</v>
      </c>
      <c r="H207" s="150"/>
      <c r="I207" s="152">
        <f>INDEX('     2022    '!$A$1:$AC$1563,MATCH($D207,'     2022    '!$D$1:$D$1794,0),MATCH(I$1,'     2022    '!$A$1:$AC$1,0))</f>
        <v>104.15</v>
      </c>
      <c r="J207" s="150"/>
      <c r="K207" s="151">
        <f t="shared" si="7"/>
        <v>127.42890634607002</v>
      </c>
      <c r="L207" s="152">
        <f>INDEX('     2022    '!$A$1:$AC$1563,MATCH($D207,'     2022    '!$D$1:$D$1794,0),MATCH(L$1,'     2022    '!$A$1:$AC$1,0))</f>
        <v>115.96030477492373</v>
      </c>
      <c r="M207" s="152">
        <f>INDEX('     2022    '!$A$1:$AC$1563,MATCH($D207,'     2022    '!$D$1:$D$1794,0),MATCH(M$1,'     2022    '!$A$1:$AC$1,0))</f>
        <v>127.42890634607002</v>
      </c>
      <c r="N207" s="153" t="str">
        <f>INDEX('     2022    '!$A$1:$AC$1563,MATCH($D207,'     2022    '!$D$1:$D$1794,0),MATCH(N$1,'     2022    '!$A$1:$AC$1,0))</f>
        <v>20mm</v>
      </c>
      <c r="O207" s="154">
        <f>INDEX('     2022    '!$A$1:$AC$1563,MATCH($D207,'     2022    '!$D$1:$D$1794,0),MATCH(O$1,'     2022    '!$A$1:$AC$1,0))</f>
        <v>1</v>
      </c>
      <c r="P207" s="153">
        <f>INDEX('     2022    '!$A$1:$AC$1563,MATCH($D207,'     2022    '!$D$1:$D$1794,0),MATCH(P$1,'     2022    '!$A$1:$AC$1,0))</f>
        <v>5</v>
      </c>
      <c r="Q207" s="153" t="str">
        <f>INDEX('     2022    '!$A$1:$AC$1563,MATCH($D207,'     2022    '!$D$1:$D$1794,0),MATCH(Q$1,'     2022    '!$A$1:$AC$1,0))</f>
        <v>No</v>
      </c>
      <c r="R207" s="155">
        <f>INDEX('     2022    '!$A$1:$AC$1563,MATCH($D207,'     2022    '!$D$1:$D$1794,0),MATCH(R$1,'     2022    '!$A$1:$AC$1,0))</f>
        <v>17</v>
      </c>
      <c r="S207" s="155">
        <f>INDEX('     2022    '!$A$1:$AC$1563,MATCH($D207,'     2022    '!$D$1:$D$1794,0),MATCH(S$1,'     2022    '!$A$1:$AC$1,0))</f>
        <v>3.7</v>
      </c>
      <c r="T207" s="155">
        <f>INDEX('     2022    '!$A$1:$AC$1563,MATCH($D207,'     2022    '!$D$1:$D$1794,0),MATCH(T$1,'     2022    '!$A$1:$AC$1,0))</f>
        <v>0.3</v>
      </c>
      <c r="U207" s="154" t="str">
        <f>INDEX('     2022    '!$A$1:$AC$1563,MATCH($D207,'     2022    '!$D$1:$D$1794,0),MATCH(U$1,'     2022    '!$A$1:$AC$1,0))</f>
        <v>1.4G</v>
      </c>
      <c r="V207" s="153" t="str">
        <f>INDEX('     2022    '!$A$1:$AC$1563,MATCH($D207,'     2022    '!$D$1:$D$1794,0),MATCH(V$1,'     2022    '!$A$1:$AC$1,0))</f>
        <v>UN0336</v>
      </c>
      <c r="W207" s="153" t="str">
        <f>INDEX('     2022    '!$A$1:$AC$1563,MATCH($D207,'     2022    '!$D$1:$D$1794,0),MATCH(W$1,'     2022    '!$A$1:$AC$1,0))</f>
        <v>F4</v>
      </c>
      <c r="X207" s="151" t="str">
        <f>INDEX('     2022    '!$A$1:$AC$1563,MATCH($D207,'     2022    '!$D$1:$D$1794,0),MATCH(X$1,'     2022    '!$A$1:$AC$1,0))</f>
        <v/>
      </c>
      <c r="Y207" s="151" t="str">
        <f>INDEX('     2022    '!$A$1:$AC$1563,MATCH($D207,'     2022    '!$D$1:$D$1794,0),MATCH(Y$1,'     2022    '!$A$1:$AC$1,0))</f>
        <v/>
      </c>
      <c r="Z207" s="156">
        <f>INDEX('     2022    '!$A$1:$AC$1563,MATCH($D207,'     2022    '!$D$1:$D$1794,0),MATCH(Z$1,'     2022    '!$A$1:$AC$1,0))</f>
        <v>7.0400000000000004E-2</v>
      </c>
      <c r="AA207" s="153" t="str">
        <f>INDEX('     2022    '!$A$1:$AC$1563,MATCH($D207,'     2022    '!$D$1:$D$1794,0),MATCH(AA$1,'     2022    '!$A$1:$AC$1,0))</f>
        <v>2806-F4-001966</v>
      </c>
      <c r="AB207" s="153" t="str">
        <f>INDEX('     2022    '!$A$1:$AC$1563,MATCH($D207,'     2022    '!$D$1:$D$1794,0),MATCH(AB$1,'     2022    '!$A$1:$AC$1,0))</f>
        <v>GB/HSE-362435</v>
      </c>
      <c r="AC207" s="153" t="str">
        <f>INDEX('     2022    '!$A$1:$AC$1563,MATCH($D207,'     2022    '!$D$1:$D$1794,0),MATCH(AC$1,'     2022    '!$A$1:$AC$1,0))</f>
        <v>11/30/2030</v>
      </c>
    </row>
    <row r="208" spans="1:29" ht="15.75">
      <c r="A208" s="80">
        <f t="shared" si="6"/>
        <v>205</v>
      </c>
      <c r="B208" s="68" t="str">
        <f>INDEX('     2022    '!B$2:B$1794,MATCH(D208,'     2022    '!D$2:D$1794,0))</f>
        <v/>
      </c>
      <c r="C208" s="204" t="str">
        <f>INDEX('     2022    '!C$2:C$1794,MATCH(D208,'     2022    '!D$2:D$1794,0))</f>
        <v>Cake - &gt;100s</v>
      </c>
      <c r="D208" s="212" t="str">
        <f>INDEX('     2022    '!D:D,MATCH(A208,'     2022    '!AL:AL,0))</f>
        <v>CC1467</v>
      </c>
      <c r="E208" s="213" t="str">
        <f>INDEX('     2022    '!$A$1:$AC$1563,MATCH($D208,'     2022    '!$D$1:$D$1794,0),MATCH(E$1,'     2022    '!$A$1:$AC$1,0))</f>
        <v>400s Z. Red strobe tail, strobe tail, ti chrys crackling tail.</v>
      </c>
      <c r="F208" s="206" t="str">
        <f>IFERROR(IF(LEFT(INDEX('     2022    '!AD$2:AD$1794,MATCH(D208,'     2022    '!D$2:D$1794,0)),4)="http",HYPERLINK(INDEX('     2022    '!AD$2:AD$1794,MATCH(D208,'     2022    '!D$2:D$1794,0)),"Video"),""),"")</f>
        <v>Video</v>
      </c>
      <c r="G208" s="207">
        <f>INDEX('     2022    '!$A$1:$AC$1563,MATCH($D208,'     2022    '!$D$1:$D$1794,0),MATCH(G$1,'     2022    '!$A$1:$AC$1,0))</f>
        <v>40</v>
      </c>
      <c r="H208" s="150"/>
      <c r="I208" s="152">
        <f>INDEX('     2022    '!$A$1:$AC$1563,MATCH($D208,'     2022    '!$D$1:$D$1794,0),MATCH(I$1,'     2022    '!$A$1:$AC$1,0))</f>
        <v>79.72</v>
      </c>
      <c r="J208" s="150"/>
      <c r="K208" s="151">
        <f t="shared" si="7"/>
        <v>94.340901416960136</v>
      </c>
      <c r="L208" s="152">
        <f>INDEX('     2022    '!$A$1:$AC$1563,MATCH($D208,'     2022    '!$D$1:$D$1794,0),MATCH(L$1,'     2022    '!$A$1:$AC$1,0))</f>
        <v>85.850220289433722</v>
      </c>
      <c r="M208" s="152">
        <f>INDEX('     2022    '!$A$1:$AC$1563,MATCH($D208,'     2022    '!$D$1:$D$1794,0),MATCH(M$1,'     2022    '!$A$1:$AC$1,0))</f>
        <v>94.340901416960136</v>
      </c>
      <c r="N208" s="153" t="str">
        <f>INDEX('     2022    '!$A$1:$AC$1563,MATCH($D208,'     2022    '!$D$1:$D$1794,0),MATCH(N$1,'     2022    '!$A$1:$AC$1,0))</f>
        <v>14mm</v>
      </c>
      <c r="O208" s="154">
        <f>INDEX('     2022    '!$A$1:$AC$1563,MATCH($D208,'     2022    '!$D$1:$D$1794,0),MATCH(O$1,'     2022    '!$A$1:$AC$1,0))</f>
        <v>1</v>
      </c>
      <c r="P208" s="153">
        <f>INDEX('     2022    '!$A$1:$AC$1563,MATCH($D208,'     2022    '!$D$1:$D$1794,0),MATCH(P$1,'     2022    '!$A$1:$AC$1,0))</f>
        <v>18</v>
      </c>
      <c r="Q208" s="153" t="str">
        <f>INDEX('     2022    '!$A$1:$AC$1563,MATCH($D208,'     2022    '!$D$1:$D$1794,0),MATCH(Q$1,'     2022    '!$A$1:$AC$1,0))</f>
        <v>Yes</v>
      </c>
      <c r="R208" s="155">
        <f>INDEX('     2022    '!$A$1:$AC$1563,MATCH($D208,'     2022    '!$D$1:$D$1794,0),MATCH(R$1,'     2022    '!$A$1:$AC$1,0))</f>
        <v>13.1</v>
      </c>
      <c r="S208" s="155">
        <f>INDEX('     2022    '!$A$1:$AC$1563,MATCH($D208,'     2022    '!$D$1:$D$1794,0),MATCH(S$1,'     2022    '!$A$1:$AC$1,0))</f>
        <v>1.6</v>
      </c>
      <c r="T208" s="155">
        <f>INDEX('     2022    '!$A$1:$AC$1563,MATCH($D208,'     2022    '!$D$1:$D$1794,0),MATCH(T$1,'     2022    '!$A$1:$AC$1,0))</f>
        <v>0.3</v>
      </c>
      <c r="U208" s="154" t="str">
        <f>INDEX('     2022    '!$A$1:$AC$1563,MATCH($D208,'     2022    '!$D$1:$D$1794,0),MATCH(U$1,'     2022    '!$A$1:$AC$1,0))</f>
        <v>1.4G</v>
      </c>
      <c r="V208" s="153" t="str">
        <f>INDEX('     2022    '!$A$1:$AC$1563,MATCH($D208,'     2022    '!$D$1:$D$1794,0),MATCH(V$1,'     2022    '!$A$1:$AC$1,0))</f>
        <v>UN0336</v>
      </c>
      <c r="W208" s="153" t="str">
        <f>INDEX('     2022    '!$A$1:$AC$1563,MATCH($D208,'     2022    '!$D$1:$D$1794,0),MATCH(W$1,'     2022    '!$A$1:$AC$1,0))</f>
        <v>F4</v>
      </c>
      <c r="X208" s="151" t="str">
        <f>INDEX('     2022    '!$A$1:$AC$1563,MATCH($D208,'     2022    '!$D$1:$D$1794,0),MATCH(X$1,'     2022    '!$A$1:$AC$1,0))</f>
        <v/>
      </c>
      <c r="Y208" s="151" t="str">
        <f>INDEX('     2022    '!$A$1:$AC$1563,MATCH($D208,'     2022    '!$D$1:$D$1794,0),MATCH(Y$1,'     2022    '!$A$1:$AC$1,0))</f>
        <v/>
      </c>
      <c r="Z208" s="156">
        <f>INDEX('     2022    '!$A$1:$AC$1563,MATCH($D208,'     2022    '!$D$1:$D$1794,0),MATCH(Z$1,'     2022    '!$A$1:$AC$1,0))</f>
        <v>6.2799999999999995E-2</v>
      </c>
      <c r="AA208" s="153" t="str">
        <f>INDEX('     2022    '!$A$1:$AC$1563,MATCH($D208,'     2022    '!$D$1:$D$1794,0),MATCH(AA$1,'     2022    '!$A$1:$AC$1,0))</f>
        <v>2806-F4-000051</v>
      </c>
      <c r="AB208" s="153" t="str">
        <f>INDEX('     2022    '!$A$1:$AC$1563,MATCH($D208,'     2022    '!$D$1:$D$1794,0),MATCH(AB$1,'     2022    '!$A$1:$AC$1,0))</f>
        <v>GB/HSE-360473</v>
      </c>
      <c r="AC208" s="153" t="str">
        <f>INDEX('     2022    '!$A$1:$AC$1563,MATCH($D208,'     2022    '!$D$1:$D$1794,0),MATCH(AC$1,'     2022    '!$A$1:$AC$1,0))</f>
        <v>6/8/2029</v>
      </c>
    </row>
    <row r="209" spans="1:29" ht="15.75">
      <c r="A209" s="80">
        <f t="shared" si="6"/>
        <v>206</v>
      </c>
      <c r="B209" s="68" t="str">
        <f>INDEX('     2022    '!B$2:B$1794,MATCH(D209,'     2022    '!D$2:D$1794,0))</f>
        <v/>
      </c>
      <c r="C209" s="204" t="str">
        <f>INDEX('     2022    '!C$2:C$1794,MATCH(D209,'     2022    '!D$2:D$1794,0))</f>
        <v>Cake - Water</v>
      </c>
      <c r="D209" s="212" t="str">
        <f>INDEX('     2022    '!D:D,MATCH(A209,'     2022    '!AL:AL,0))</f>
        <v>CC0510-1</v>
      </c>
      <c r="E209" s="213" t="str">
        <f>INDEX('     2022    '!$A$1:$AC$1563,MATCH($D209,'     2022    '!$D$1:$D$1794,0),MATCH(E$1,'     2022    '!$A$1:$AC$1,0))</f>
        <v>36s. Ti chrys mine to ti chrys bombette</v>
      </c>
      <c r="F209" s="206" t="str">
        <f>IFERROR(IF(LEFT(INDEX('     2022    '!AD$2:AD$1794,MATCH(D209,'     2022    '!D$2:D$1794,0)),4)="http",HYPERLINK(INDEX('     2022    '!AD$2:AD$1794,MATCH(D209,'     2022    '!D$2:D$1794,0)),"Video"),""),"")</f>
        <v>Video</v>
      </c>
      <c r="G209" s="207">
        <f>INDEX('     2022    '!$A$1:$AC$1563,MATCH($D209,'     2022    '!$D$1:$D$1794,0),MATCH(G$1,'     2022    '!$A$1:$AC$1,0))</f>
        <v>18</v>
      </c>
      <c r="H209" s="150"/>
      <c r="I209" s="152">
        <f>INDEX('     2022    '!$A$1:$AC$1563,MATCH($D209,'     2022    '!$D$1:$D$1794,0),MATCH(I$1,'     2022    '!$A$1:$AC$1,0))</f>
        <v>120.32</v>
      </c>
      <c r="J209" s="150"/>
      <c r="K209" s="151">
        <f t="shared" si="7"/>
        <v>132.35999999999999</v>
      </c>
      <c r="L209" s="152">
        <f>INDEX('     2022    '!$A$1:$AC$1563,MATCH($D209,'     2022    '!$D$1:$D$1794,0),MATCH(L$1,'     2022    '!$A$1:$AC$1,0))</f>
        <v>120.44759999999999</v>
      </c>
      <c r="M209" s="152">
        <f>INDEX('     2022    '!$A$1:$AC$1563,MATCH($D209,'     2022    '!$D$1:$D$1794,0),MATCH(M$1,'     2022    '!$A$1:$AC$1,0))</f>
        <v>132.35999999999999</v>
      </c>
      <c r="N209" s="153" t="str">
        <f>INDEX('     2022    '!$A$1:$AC$1563,MATCH($D209,'     2022    '!$D$1:$D$1794,0),MATCH(N$1,'     2022    '!$A$1:$AC$1,0))</f>
        <v>38mm</v>
      </c>
      <c r="O209" s="154">
        <f>INDEX('     2022    '!$A$1:$AC$1563,MATCH($D209,'     2022    '!$D$1:$D$1794,0),MATCH(O$1,'     2022    '!$A$1:$AC$1,0))</f>
        <v>1</v>
      </c>
      <c r="P209" s="153">
        <f>INDEX('     2022    '!$A$1:$AC$1563,MATCH($D209,'     2022    '!$D$1:$D$1794,0),MATCH(P$1,'     2022    '!$A$1:$AC$1,0))</f>
        <v>10</v>
      </c>
      <c r="Q209" s="153" t="str">
        <f>INDEX('     2022    '!$A$1:$AC$1563,MATCH($D209,'     2022    '!$D$1:$D$1794,0),MATCH(Q$1,'     2022    '!$A$1:$AC$1,0))</f>
        <v>No</v>
      </c>
      <c r="R209" s="155">
        <f>INDEX('     2022    '!$A$1:$AC$1563,MATCH($D209,'     2022    '!$D$1:$D$1794,0),MATCH(R$1,'     2022    '!$A$1:$AC$1,0))</f>
        <v>14</v>
      </c>
      <c r="S209" s="155">
        <f>INDEX('     2022    '!$A$1:$AC$1563,MATCH($D209,'     2022    '!$D$1:$D$1794,0),MATCH(S$1,'     2022    '!$A$1:$AC$1,0))</f>
        <v>0.8</v>
      </c>
      <c r="T209" s="155">
        <f>INDEX('     2022    '!$A$1:$AC$1563,MATCH($D209,'     2022    '!$D$1:$D$1794,0),MATCH(T$1,'     2022    '!$A$1:$AC$1,0))</f>
        <v>0.3</v>
      </c>
      <c r="U209" s="154" t="str">
        <f>INDEX('     2022    '!$A$1:$AC$1563,MATCH($D209,'     2022    '!$D$1:$D$1794,0),MATCH(U$1,'     2022    '!$A$1:$AC$1,0))</f>
        <v>1.4G</v>
      </c>
      <c r="V209" s="153" t="str">
        <f>INDEX('     2022    '!$A$1:$AC$1563,MATCH($D209,'     2022    '!$D$1:$D$1794,0),MATCH(V$1,'     2022    '!$A$1:$AC$1,0))</f>
        <v>UN0336</v>
      </c>
      <c r="W209" s="153" t="str">
        <f>INDEX('     2022    '!$A$1:$AC$1563,MATCH($D209,'     2022    '!$D$1:$D$1794,0),MATCH(W$1,'     2022    '!$A$1:$AC$1,0))</f>
        <v>F4</v>
      </c>
      <c r="X209" s="151" t="str">
        <f>INDEX('     2022    '!$A$1:$AC$1563,MATCH($D209,'     2022    '!$D$1:$D$1794,0),MATCH(X$1,'     2022    '!$A$1:$AC$1,0))</f>
        <v/>
      </c>
      <c r="Y209" s="151" t="str">
        <f>INDEX('     2022    '!$A$1:$AC$1563,MATCH($D209,'     2022    '!$D$1:$D$1794,0),MATCH(Y$1,'     2022    '!$A$1:$AC$1,0))</f>
        <v/>
      </c>
      <c r="Z209" s="156">
        <f>INDEX('     2022    '!$A$1:$AC$1563,MATCH($D209,'     2022    '!$D$1:$D$1794,0),MATCH(Z$1,'     2022    '!$A$1:$AC$1,0))</f>
        <v>9.11E-2</v>
      </c>
      <c r="AA209" s="153" t="str">
        <f>INDEX('     2022    '!$A$1:$AC$1563,MATCH($D209,'     2022    '!$D$1:$D$1794,0),MATCH(AA$1,'     2022    '!$A$1:$AC$1,0))</f>
        <v>2806-F4-000625</v>
      </c>
      <c r="AB209" s="153" t="str">
        <f>INDEX('     2022    '!$A$1:$AC$1563,MATCH($D209,'     2022    '!$D$1:$D$1794,0),MATCH(AB$1,'     2022    '!$A$1:$AC$1,0))</f>
        <v>GB/HSE-345285</v>
      </c>
      <c r="AC209" s="153" t="str">
        <f>INDEX('     2022    '!$A$1:$AC$1563,MATCH($D209,'     2022    '!$D$1:$D$1794,0),MATCH(AC$1,'     2022    '!$A$1:$AC$1,0))</f>
        <v>10/9/2028</v>
      </c>
    </row>
    <row r="210" spans="1:29" ht="15.75">
      <c r="A210" s="80">
        <f t="shared" si="6"/>
        <v>207</v>
      </c>
      <c r="B210" s="68" t="str">
        <f>INDEX('     2022    '!B$2:B$1794,MATCH(D210,'     2022    '!D$2:D$1794,0))</f>
        <v/>
      </c>
      <c r="C210" s="204" t="str">
        <f>INDEX('     2022    '!C$2:C$1794,MATCH(D210,'     2022    '!D$2:D$1794,0))</f>
        <v>Cake - Water</v>
      </c>
      <c r="D210" s="212" t="str">
        <f>INDEX('     2022    '!D:D,MATCH(A210,'     2022    '!AL:AL,0))</f>
        <v>CC0510</v>
      </c>
      <c r="E210" s="213" t="str">
        <f>INDEX('     2022    '!$A$1:$AC$1563,MATCH($D210,'     2022    '!$D$1:$D$1794,0),MATCH(E$1,'     2022    '!$A$1:$AC$1,0))</f>
        <v>36s. Water cakes Tourbillions &amp; Butterflies</v>
      </c>
      <c r="F210" s="206" t="str">
        <f>IFERROR(IF(LEFT(INDEX('     2022    '!AD$2:AD$1794,MATCH(D210,'     2022    '!D$2:D$1794,0)),4)="http",HYPERLINK(INDEX('     2022    '!AD$2:AD$1794,MATCH(D210,'     2022    '!D$2:D$1794,0)),"Video"),""),"")</f>
        <v>Video</v>
      </c>
      <c r="G210" s="207">
        <f>INDEX('     2022    '!$A$1:$AC$1563,MATCH($D210,'     2022    '!$D$1:$D$1794,0),MATCH(G$1,'     2022    '!$A$1:$AC$1,0))</f>
        <v>15</v>
      </c>
      <c r="H210" s="150"/>
      <c r="I210" s="152">
        <f>INDEX('     2022    '!$A$1:$AC$1563,MATCH($D210,'     2022    '!$D$1:$D$1794,0),MATCH(I$1,'     2022    '!$A$1:$AC$1,0))</f>
        <v>143.47</v>
      </c>
      <c r="J210" s="150"/>
      <c r="K210" s="151">
        <f t="shared" si="7"/>
        <v>157.82</v>
      </c>
      <c r="L210" s="152">
        <f>INDEX('     2022    '!$A$1:$AC$1563,MATCH($D210,'     2022    '!$D$1:$D$1794,0),MATCH(L$1,'     2022    '!$A$1:$AC$1,0))</f>
        <v>143.61619999999999</v>
      </c>
      <c r="M210" s="152">
        <f>INDEX('     2022    '!$A$1:$AC$1563,MATCH($D210,'     2022    '!$D$1:$D$1794,0),MATCH(M$1,'     2022    '!$A$1:$AC$1,0))</f>
        <v>157.82</v>
      </c>
      <c r="N210" s="153" t="str">
        <f>INDEX('     2022    '!$A$1:$AC$1563,MATCH($D210,'     2022    '!$D$1:$D$1794,0),MATCH(N$1,'     2022    '!$A$1:$AC$1,0))</f>
        <v>38mm</v>
      </c>
      <c r="O210" s="154">
        <f>INDEX('     2022    '!$A$1:$AC$1563,MATCH($D210,'     2022    '!$D$1:$D$1794,0),MATCH(O$1,'     2022    '!$A$1:$AC$1,0))</f>
        <v>1</v>
      </c>
      <c r="P210" s="153">
        <f>INDEX('     2022    '!$A$1:$AC$1563,MATCH($D210,'     2022    '!$D$1:$D$1794,0),MATCH(P$1,'     2022    '!$A$1:$AC$1,0))</f>
        <v>0</v>
      </c>
      <c r="Q210" s="153" t="str">
        <f>INDEX('     2022    '!$A$1:$AC$1563,MATCH($D210,'     2022    '!$D$1:$D$1794,0),MATCH(Q$1,'     2022    '!$A$1:$AC$1,0))</f>
        <v>Yes</v>
      </c>
      <c r="R210" s="155">
        <f>INDEX('     2022    '!$A$1:$AC$1563,MATCH($D210,'     2022    '!$D$1:$D$1794,0),MATCH(R$1,'     2022    '!$A$1:$AC$1,0))</f>
        <v>19</v>
      </c>
      <c r="S210" s="155">
        <f>INDEX('     2022    '!$A$1:$AC$1563,MATCH($D210,'     2022    '!$D$1:$D$1794,0),MATCH(S$1,'     2022    '!$A$1:$AC$1,0))</f>
        <v>1</v>
      </c>
      <c r="T210" s="155">
        <f>INDEX('     2022    '!$A$1:$AC$1563,MATCH($D210,'     2022    '!$D$1:$D$1794,0),MATCH(T$1,'     2022    '!$A$1:$AC$1,0))</f>
        <v>0.3</v>
      </c>
      <c r="U210" s="154" t="str">
        <f>INDEX('     2022    '!$A$1:$AC$1563,MATCH($D210,'     2022    '!$D$1:$D$1794,0),MATCH(U$1,'     2022    '!$A$1:$AC$1,0))</f>
        <v>1.4G</v>
      </c>
      <c r="V210" s="153" t="str">
        <f>INDEX('     2022    '!$A$1:$AC$1563,MATCH($D210,'     2022    '!$D$1:$D$1794,0),MATCH(V$1,'     2022    '!$A$1:$AC$1,0))</f>
        <v>UN0336</v>
      </c>
      <c r="W210" s="153" t="str">
        <f>INDEX('     2022    '!$A$1:$AC$1563,MATCH($D210,'     2022    '!$D$1:$D$1794,0),MATCH(W$1,'     2022    '!$A$1:$AC$1,0))</f>
        <v>F4</v>
      </c>
      <c r="X210" s="151" t="str">
        <f>INDEX('     2022    '!$A$1:$AC$1563,MATCH($D210,'     2022    '!$D$1:$D$1794,0),MATCH(X$1,'     2022    '!$A$1:$AC$1,0))</f>
        <v/>
      </c>
      <c r="Y210" s="151" t="str">
        <f>INDEX('     2022    '!$A$1:$AC$1563,MATCH($D210,'     2022    '!$D$1:$D$1794,0),MATCH(Y$1,'     2022    '!$A$1:$AC$1,0))</f>
        <v/>
      </c>
      <c r="Z210" s="156">
        <f>INDEX('     2022    '!$A$1:$AC$1563,MATCH($D210,'     2022    '!$D$1:$D$1794,0),MATCH(Z$1,'     2022    '!$A$1:$AC$1,0))</f>
        <v>9.11E-2</v>
      </c>
      <c r="AA210" s="153" t="str">
        <f>INDEX('     2022    '!$A$1:$AC$1563,MATCH($D210,'     2022    '!$D$1:$D$1794,0),MATCH(AA$1,'     2022    '!$A$1:$AC$1,0))</f>
        <v>1008-F4-69252800</v>
      </c>
      <c r="AB210" s="153" t="str">
        <f>INDEX('     2022    '!$A$1:$AC$1563,MATCH($D210,'     2022    '!$D$1:$D$1794,0),MATCH(AB$1,'     2022    '!$A$1:$AC$1,0))</f>
        <v>GB/HSE-345285</v>
      </c>
      <c r="AC210" s="153" t="str">
        <f>INDEX('     2022    '!$A$1:$AC$1563,MATCH($D210,'     2022    '!$D$1:$D$1794,0),MATCH(AC$1,'     2022    '!$A$1:$AC$1,0))</f>
        <v>10/9/2028</v>
      </c>
    </row>
    <row r="211" spans="1:29" ht="25.5">
      <c r="A211" s="80">
        <f t="shared" si="6"/>
        <v>208</v>
      </c>
      <c r="B211" s="68" t="str">
        <f>INDEX('     2022    '!B$2:B$1794,MATCH(D211,'     2022    '!D$2:D$1794,0))</f>
        <v>NEW2022</v>
      </c>
      <c r="C211" s="204" t="str">
        <f>INDEX('     2022    '!C$2:C$1794,MATCH(D211,'     2022    '!D$2:D$1794,0))</f>
        <v>Compound Cake</v>
      </c>
      <c r="D211" s="212" t="str">
        <f>INDEX('     2022    '!D:D,MATCH(A211,'     2022    '!AL:AL,0))</f>
        <v>KF-CCP004</v>
      </c>
      <c r="E211" s="213" t="str">
        <f>INDEX('     2022    '!$A$1:$AC$1563,MATCH($D211,'     2022    '!$D$1:$D$1794,0),MATCH(E$1,'     2022    '!$A$1:$AC$1,0))</f>
        <v>KNEES UP. 63 shots, single ignition. Perfect garden display in a box. One minute of colour, crackle and excitement. RETAIL</v>
      </c>
      <c r="F211" s="206" t="str">
        <f>IFERROR(IF(LEFT(INDEX('     2022    '!AD$2:AD$1794,MATCH(D211,'     2022    '!D$2:D$1794,0)),4)="http",HYPERLINK(INDEX('     2022    '!AD$2:AD$1794,MATCH(D211,'     2022    '!D$2:D$1794,0)),"Video"),""),"")</f>
        <v/>
      </c>
      <c r="G211" s="207">
        <f>INDEX('     2022    '!$A$1:$AC$1563,MATCH($D211,'     2022    '!$D$1:$D$1794,0),MATCH(G$1,'     2022    '!$A$1:$AC$1,0))</f>
        <v>0</v>
      </c>
      <c r="H211" s="150"/>
      <c r="I211" s="152">
        <f>INDEX('     2022    '!$A$1:$AC$1563,MATCH($D211,'     2022    '!$D$1:$D$1794,0),MATCH(I$1,'     2022    '!$A$1:$AC$1,0))</f>
        <v>67.91</v>
      </c>
      <c r="J211" s="150"/>
      <c r="K211" s="151">
        <f t="shared" si="7"/>
        <v>16.977499999999999</v>
      </c>
      <c r="L211" s="152">
        <f>INDEX('     2022    '!$A$1:$AC$1563,MATCH($D211,'     2022    '!$D$1:$D$1794,0),MATCH(L$1,'     2022    '!$A$1:$AC$1,0))</f>
        <v>64.510000000000005</v>
      </c>
      <c r="M211" s="152">
        <f>INDEX('     2022    '!$A$1:$AC$1563,MATCH($D211,'     2022    '!$D$1:$D$1794,0),MATCH(M$1,'     2022    '!$A$1:$AC$1,0))</f>
        <v>67.91</v>
      </c>
      <c r="N211" s="153" t="str">
        <f>INDEX('     2022    '!$A$1:$AC$1563,MATCH($D211,'     2022    '!$D$1:$D$1794,0),MATCH(N$1,'     2022    '!$A$1:$AC$1,0))</f>
        <v>20mm</v>
      </c>
      <c r="O211" s="154">
        <f>INDEX('     2022    '!$A$1:$AC$1563,MATCH($D211,'     2022    '!$D$1:$D$1794,0),MATCH(O$1,'     2022    '!$A$1:$AC$1,0))</f>
        <v>4</v>
      </c>
      <c r="P211" s="153">
        <f>INDEX('     2022    '!$A$1:$AC$1563,MATCH($D211,'     2022    '!$D$1:$D$1794,0),MATCH(P$1,'     2022    '!$A$1:$AC$1,0))</f>
        <v>64</v>
      </c>
      <c r="Q211" s="153" t="str">
        <f>INDEX('     2022    '!$A$1:$AC$1563,MATCH($D211,'     2022    '!$D$1:$D$1794,0),MATCH(Q$1,'     2022    '!$A$1:$AC$1,0))</f>
        <v>No</v>
      </c>
      <c r="R211" s="155">
        <f>INDEX('     2022    '!$A$1:$AC$1563,MATCH($D211,'     2022    '!$D$1:$D$1794,0),MATCH(R$1,'     2022    '!$A$1:$AC$1,0))</f>
        <v>10</v>
      </c>
      <c r="S211" s="155">
        <f>INDEX('     2022    '!$A$1:$AC$1563,MATCH($D211,'     2022    '!$D$1:$D$1794,0),MATCH(S$1,'     2022    '!$A$1:$AC$1,0))</f>
        <v>0.5</v>
      </c>
      <c r="T211" s="155">
        <f>INDEX('     2022    '!$A$1:$AC$1563,MATCH($D211,'     2022    '!$D$1:$D$1794,0),MATCH(T$1,'     2022    '!$A$1:$AC$1,0))</f>
        <v>0</v>
      </c>
      <c r="U211" s="154" t="str">
        <f>INDEX('     2022    '!$A$1:$AC$1563,MATCH($D211,'     2022    '!$D$1:$D$1794,0),MATCH(U$1,'     2022    '!$A$1:$AC$1,0))</f>
        <v>1.4G</v>
      </c>
      <c r="V211" s="153" t="str">
        <f>INDEX('     2022    '!$A$1:$AC$1563,MATCH($D211,'     2022    '!$D$1:$D$1794,0),MATCH(V$1,'     2022    '!$A$1:$AC$1,0))</f>
        <v>UN0336</v>
      </c>
      <c r="W211" s="153" t="str">
        <f>INDEX('     2022    '!$A$1:$AC$1563,MATCH($D211,'     2022    '!$D$1:$D$1794,0),MATCH(W$1,'     2022    '!$A$1:$AC$1,0))</f>
        <v>F2</v>
      </c>
      <c r="X211" s="151">
        <f>INDEX('     2022    '!$A$1:$AC$1563,MATCH($D211,'     2022    '!$D$1:$D$1794,0),MATCH(X$1,'     2022    '!$A$1:$AC$1,0))</f>
        <v>69.989999999999995</v>
      </c>
      <c r="Y211" s="151">
        <f>INDEX('     2022    '!$A$1:$AC$1563,MATCH($D211,'     2022    '!$D$1:$D$1794,0),MATCH(Y$1,'     2022    '!$A$1:$AC$1,0))</f>
        <v>59.99</v>
      </c>
      <c r="Z211" s="156">
        <f>INDEX('     2022    '!$A$1:$AC$1563,MATCH($D211,'     2022    '!$D$1:$D$1794,0),MATCH(Z$1,'     2022    '!$A$1:$AC$1,0))</f>
        <v>3.5999999999999997E-2</v>
      </c>
      <c r="AA211" s="153" t="str">
        <f>INDEX('     2022    '!$A$1:$AC$1563,MATCH($D211,'     2022    '!$D$1:$D$1794,0),MATCH(AA$1,'     2022    '!$A$1:$AC$1,0))</f>
        <v>2806-F2-003550</v>
      </c>
      <c r="AB211" s="153" t="str">
        <f>INDEX('     2022    '!$A$1:$AC$1563,MATCH($D211,'     2022    '!$D$1:$D$1794,0),MATCH(AB$1,'     2022    '!$A$1:$AC$1,0))</f>
        <v>NL/TNO-0017-2021</v>
      </c>
      <c r="AC211" s="153" t="str">
        <f>INDEX('     2022    '!$A$1:$AC$1563,MATCH($D211,'     2022    '!$D$1:$D$1794,0),MATCH(AC$1,'     2022    '!$A$1:$AC$1,0))</f>
        <v>12/31/2099</v>
      </c>
    </row>
    <row r="212" spans="1:29" ht="38.25">
      <c r="A212" s="80">
        <f t="shared" si="6"/>
        <v>209</v>
      </c>
      <c r="B212" s="68" t="str">
        <f>INDEX('     2022    '!B$2:B$1794,MATCH(D212,'     2022    '!D$2:D$1794,0))</f>
        <v>NEW2021</v>
      </c>
      <c r="C212" s="204" t="str">
        <f>INDEX('     2022    '!C$2:C$1794,MATCH(D212,'     2022    '!D$2:D$1794,0))</f>
        <v>Compound Cake</v>
      </c>
      <c r="D212" s="212" t="str">
        <f>INDEX('     2022    '!D:D,MATCH(A212,'     2022    '!AL:AL,0))</f>
        <v>CCP004</v>
      </c>
      <c r="E212" s="213" t="str">
        <f>INDEX('     2022    '!$A$1:$AC$1563,MATCH($D212,'     2022    '!$D$1:$D$1794,0),MATCH(E$1,'     2022    '!$A$1:$AC$1,0))</f>
        <v>GARDEN PARTY. 63 shot compound cake. A great small compound for the back garden. Strobes, crackles and bursts of colour combine in this minute long display. RETAIL</v>
      </c>
      <c r="F212" s="206" t="str">
        <f>IFERROR(IF(LEFT(INDEX('     2022    '!AD$2:AD$1794,MATCH(D212,'     2022    '!D$2:D$1794,0)),4)="http",HYPERLINK(INDEX('     2022    '!AD$2:AD$1794,MATCH(D212,'     2022    '!D$2:D$1794,0)),"Video"),""),"")</f>
        <v>Video</v>
      </c>
      <c r="G212" s="207">
        <f>INDEX('     2022    '!$A$1:$AC$1563,MATCH($D212,'     2022    '!$D$1:$D$1794,0),MATCH(G$1,'     2022    '!$A$1:$AC$1,0))</f>
        <v>101</v>
      </c>
      <c r="H212" s="150"/>
      <c r="I212" s="152">
        <f>INDEX('     2022    '!$A$1:$AC$1563,MATCH($D212,'     2022    '!$D$1:$D$1794,0),MATCH(I$1,'     2022    '!$A$1:$AC$1,0))</f>
        <v>59.09</v>
      </c>
      <c r="J212" s="150"/>
      <c r="K212" s="151">
        <f t="shared" si="7"/>
        <v>16.977500000000003</v>
      </c>
      <c r="L212" s="152">
        <f>INDEX('     2022    '!$A$1:$AC$1563,MATCH($D212,'     2022    '!$D$1:$D$1794,0),MATCH(L$1,'     2022    '!$A$1:$AC$1,0))</f>
        <v>64.514500000000012</v>
      </c>
      <c r="M212" s="152">
        <f>INDEX('     2022    '!$A$1:$AC$1563,MATCH($D212,'     2022    '!$D$1:$D$1794,0),MATCH(M$1,'     2022    '!$A$1:$AC$1,0))</f>
        <v>67.910000000000011</v>
      </c>
      <c r="N212" s="153" t="str">
        <f>INDEX('     2022    '!$A$1:$AC$1563,MATCH($D212,'     2022    '!$D$1:$D$1794,0),MATCH(N$1,'     2022    '!$A$1:$AC$1,0))</f>
        <v>20mm</v>
      </c>
      <c r="O212" s="154">
        <f>INDEX('     2022    '!$A$1:$AC$1563,MATCH($D212,'     2022    '!$D$1:$D$1794,0),MATCH(O$1,'     2022    '!$A$1:$AC$1,0))</f>
        <v>4</v>
      </c>
      <c r="P212" s="153">
        <f>INDEX('     2022    '!$A$1:$AC$1563,MATCH($D212,'     2022    '!$D$1:$D$1794,0),MATCH(P$1,'     2022    '!$A$1:$AC$1,0))</f>
        <v>64</v>
      </c>
      <c r="Q212" s="153" t="str">
        <f>INDEX('     2022    '!$A$1:$AC$1563,MATCH($D212,'     2022    '!$D$1:$D$1794,0),MATCH(Q$1,'     2022    '!$A$1:$AC$1,0))</f>
        <v>No</v>
      </c>
      <c r="R212" s="155">
        <f>INDEX('     2022    '!$A$1:$AC$1563,MATCH($D212,'     2022    '!$D$1:$D$1794,0),MATCH(R$1,'     2022    '!$A$1:$AC$1,0))</f>
        <v>10</v>
      </c>
      <c r="S212" s="155">
        <f>INDEX('     2022    '!$A$1:$AC$1563,MATCH($D212,'     2022    '!$D$1:$D$1794,0),MATCH(S$1,'     2022    '!$A$1:$AC$1,0))</f>
        <v>2.4</v>
      </c>
      <c r="T212" s="155">
        <f>INDEX('     2022    '!$A$1:$AC$1563,MATCH($D212,'     2022    '!$D$1:$D$1794,0),MATCH(T$1,'     2022    '!$A$1:$AC$1,0))</f>
        <v>0</v>
      </c>
      <c r="U212" s="154" t="str">
        <f>INDEX('     2022    '!$A$1:$AC$1563,MATCH($D212,'     2022    '!$D$1:$D$1794,0),MATCH(U$1,'     2022    '!$A$1:$AC$1,0))</f>
        <v>1.4G</v>
      </c>
      <c r="V212" s="153" t="str">
        <f>INDEX('     2022    '!$A$1:$AC$1563,MATCH($D212,'     2022    '!$D$1:$D$1794,0),MATCH(V$1,'     2022    '!$A$1:$AC$1,0))</f>
        <v>UN0336</v>
      </c>
      <c r="W212" s="153" t="str">
        <f>INDEX('     2022    '!$A$1:$AC$1563,MATCH($D212,'     2022    '!$D$1:$D$1794,0),MATCH(W$1,'     2022    '!$A$1:$AC$1,0))</f>
        <v>F2</v>
      </c>
      <c r="X212" s="151">
        <f>INDEX('     2022    '!$A$1:$AC$1563,MATCH($D212,'     2022    '!$D$1:$D$1794,0),MATCH(X$1,'     2022    '!$A$1:$AC$1,0))</f>
        <v>56.49</v>
      </c>
      <c r="Y212" s="151">
        <f>INDEX('     2022    '!$A$1:$AC$1563,MATCH($D212,'     2022    '!$D$1:$D$1794,0),MATCH(Y$1,'     2022    '!$A$1:$AC$1,0))</f>
        <v>42.49</v>
      </c>
      <c r="Z212" s="156">
        <f>INDEX('     2022    '!$A$1:$AC$1563,MATCH($D212,'     2022    '!$D$1:$D$1794,0),MATCH(Z$1,'     2022    '!$A$1:$AC$1,0))</f>
        <v>3.5999999999999997E-2</v>
      </c>
      <c r="AA212" s="153" t="str">
        <f>INDEX('     2022    '!$A$1:$AC$1563,MATCH($D212,'     2022    '!$D$1:$D$1794,0),MATCH(AA$1,'     2022    '!$A$1:$AC$1,0))</f>
        <v>2806-F2-003550</v>
      </c>
      <c r="AB212" s="153" t="str">
        <f>INDEX('     2022    '!$A$1:$AC$1563,MATCH($D212,'     2022    '!$D$1:$D$1794,0),MATCH(AB$1,'     2022    '!$A$1:$AC$1,0))</f>
        <v>NL/TNO-0017-2021</v>
      </c>
      <c r="AC212" s="153" t="str">
        <f>INDEX('     2022    '!$A$1:$AC$1563,MATCH($D212,'     2022    '!$D$1:$D$1794,0),MATCH(AC$1,'     2022    '!$A$1:$AC$1,0))</f>
        <v>12/31/2099</v>
      </c>
    </row>
    <row r="213" spans="1:29" ht="38.25">
      <c r="A213" s="80">
        <f t="shared" si="6"/>
        <v>210</v>
      </c>
      <c r="B213" s="68" t="str">
        <f>INDEX('     2022    '!B$2:B$1794,MATCH(D213,'     2022    '!D$2:D$1794,0))</f>
        <v/>
      </c>
      <c r="C213" s="204" t="str">
        <f>INDEX('     2022    '!C$2:C$1794,MATCH(D213,'     2022    '!D$2:D$1794,0))</f>
        <v>Compound Cake</v>
      </c>
      <c r="D213" s="212" t="str">
        <f>INDEX('     2022    '!D:D,MATCH(A213,'     2022    '!AL:AL,0))</f>
        <v>KF043-Z-C173</v>
      </c>
      <c r="E213" s="213" t="str">
        <f>INDEX('     2022    '!$A$1:$AC$1563,MATCH($D213,'     2022    '!$D$1:$D$1794,0),MATCH(E$1,'     2022    '!$A$1:$AC$1,0))</f>
        <v>ZENITH. 173 shots. 4 pre-fused cakes 1 ignition. Colourful opening of 2-tier strobe and Z firing comets &amp; multi mines. Vertical firing strobing bi-colour stars. Z firing large brocades and stars. Vertical finale of intense gold and silver palms. RETAIL</v>
      </c>
      <c r="F213" s="206" t="str">
        <f>IFERROR(IF(LEFT(INDEX('     2022    '!AD$2:AD$1794,MATCH(D213,'     2022    '!D$2:D$1794,0)),4)="http",HYPERLINK(INDEX('     2022    '!AD$2:AD$1794,MATCH(D213,'     2022    '!D$2:D$1794,0)),"Video"),""),"")</f>
        <v>Video</v>
      </c>
      <c r="G213" s="207">
        <f>INDEX('     2022    '!$A$1:$AC$1563,MATCH($D213,'     2022    '!$D$1:$D$1794,0),MATCH(G$1,'     2022    '!$A$1:$AC$1,0))</f>
        <v>0</v>
      </c>
      <c r="H213" s="150"/>
      <c r="I213" s="152">
        <f>INDEX('     2022    '!$A$1:$AC$1563,MATCH($D213,'     2022    '!$D$1:$D$1794,0),MATCH(I$1,'     2022    '!$A$1:$AC$1,0))</f>
        <v>103.06</v>
      </c>
      <c r="J213" s="150"/>
      <c r="K213" s="151">
        <f t="shared" si="7"/>
        <v>103.06</v>
      </c>
      <c r="L213" s="152">
        <f>INDEX('     2022    '!$A$1:$AC$1563,MATCH($D213,'     2022    '!$D$1:$D$1794,0),MATCH(L$1,'     2022    '!$A$1:$AC$1,0))</f>
        <v>97.9</v>
      </c>
      <c r="M213" s="152">
        <f>INDEX('     2022    '!$A$1:$AC$1563,MATCH($D213,'     2022    '!$D$1:$D$1794,0),MATCH(M$1,'     2022    '!$A$1:$AC$1,0))</f>
        <v>103.06</v>
      </c>
      <c r="N213" s="153" t="str">
        <f>INDEX('     2022    '!$A$1:$AC$1563,MATCH($D213,'     2022    '!$D$1:$D$1794,0),MATCH(N$1,'     2022    '!$A$1:$AC$1,0))</f>
        <v>20mm</v>
      </c>
      <c r="O213" s="154">
        <f>INDEX('     2022    '!$A$1:$AC$1563,MATCH($D213,'     2022    '!$D$1:$D$1794,0),MATCH(O$1,'     2022    '!$A$1:$AC$1,0))</f>
        <v>1</v>
      </c>
      <c r="P213" s="153">
        <f>INDEX('     2022    '!$A$1:$AC$1563,MATCH($D213,'     2022    '!$D$1:$D$1794,0),MATCH(P$1,'     2022    '!$A$1:$AC$1,0))</f>
        <v>120</v>
      </c>
      <c r="Q213" s="153" t="str">
        <f>INDEX('     2022    '!$A$1:$AC$1563,MATCH($D213,'     2022    '!$D$1:$D$1794,0),MATCH(Q$1,'     2022    '!$A$1:$AC$1,0))</f>
        <v>No</v>
      </c>
      <c r="R213" s="155">
        <f>INDEX('     2022    '!$A$1:$AC$1563,MATCH($D213,'     2022    '!$D$1:$D$1794,0),MATCH(R$1,'     2022    '!$A$1:$AC$1,0))</f>
        <v>17.5</v>
      </c>
      <c r="S213" s="155">
        <f>INDEX('     2022    '!$A$1:$AC$1563,MATCH($D213,'     2022    '!$D$1:$D$1794,0),MATCH(S$1,'     2022    '!$A$1:$AC$1,0))</f>
        <v>2.12</v>
      </c>
      <c r="T213" s="155">
        <f>INDEX('     2022    '!$A$1:$AC$1563,MATCH($D213,'     2022    '!$D$1:$D$1794,0),MATCH(T$1,'     2022    '!$A$1:$AC$1,0))</f>
        <v>0</v>
      </c>
      <c r="U213" s="154" t="str">
        <f>INDEX('     2022    '!$A$1:$AC$1563,MATCH($D213,'     2022    '!$D$1:$D$1794,0),MATCH(U$1,'     2022    '!$A$1:$AC$1,0))</f>
        <v>1.4G</v>
      </c>
      <c r="V213" s="153" t="str">
        <f>INDEX('     2022    '!$A$1:$AC$1563,MATCH($D213,'     2022    '!$D$1:$D$1794,0),MATCH(V$1,'     2022    '!$A$1:$AC$1,0))</f>
        <v>UN0336</v>
      </c>
      <c r="W213" s="153" t="str">
        <f>INDEX('     2022    '!$A$1:$AC$1563,MATCH($D213,'     2022    '!$D$1:$D$1794,0),MATCH(W$1,'     2022    '!$A$1:$AC$1,0))</f>
        <v>F3</v>
      </c>
      <c r="X213" s="151">
        <f>INDEX('     2022    '!$A$1:$AC$1563,MATCH($D213,'     2022    '!$D$1:$D$1794,0),MATCH(X$1,'     2022    '!$A$1:$AC$1,0))</f>
        <v>359.99</v>
      </c>
      <c r="Y213" s="151">
        <f>INDEX('     2022    '!$A$1:$AC$1563,MATCH($D213,'     2022    '!$D$1:$D$1794,0),MATCH(Y$1,'     2022    '!$A$1:$AC$1,0))</f>
        <v>299.99</v>
      </c>
      <c r="Z213" s="156">
        <f>INDEX('     2022    '!$A$1:$AC$1563,MATCH($D213,'     2022    '!$D$1:$D$1794,0),MATCH(Z$1,'     2022    '!$A$1:$AC$1,0))</f>
        <v>6.0999999999999999E-2</v>
      </c>
      <c r="AA213" s="153">
        <f>INDEX('     2022    '!$A$1:$AC$1563,MATCH($D213,'     2022    '!$D$1:$D$1794,0),MATCH(AA$1,'     2022    '!$A$1:$AC$1,0))</f>
        <v>0</v>
      </c>
      <c r="AB213" s="153" t="str">
        <f>INDEX('     2022    '!$A$1:$AC$1563,MATCH($D213,'     2022    '!$D$1:$D$1794,0),MATCH(AB$1,'     2022    '!$A$1:$AC$1,0))</f>
        <v>GB/HSE-359372</v>
      </c>
      <c r="AC213" s="153" t="str">
        <f>INDEX('     2022    '!$A$1:$AC$1563,MATCH($D213,'     2022    '!$D$1:$D$1794,0),MATCH(AC$1,'     2022    '!$A$1:$AC$1,0))</f>
        <v>10/24/2028</v>
      </c>
    </row>
    <row r="214" spans="1:29" ht="38.25">
      <c r="A214" s="80">
        <f t="shared" si="6"/>
        <v>211</v>
      </c>
      <c r="B214" s="68" t="str">
        <f>INDEX('     2022    '!B$2:B$1794,MATCH(D214,'     2022    '!D$2:D$1794,0))</f>
        <v/>
      </c>
      <c r="C214" s="204" t="str">
        <f>INDEX('     2022    '!C$2:C$1794,MATCH(D214,'     2022    '!D$2:D$1794,0))</f>
        <v>Compound Cake</v>
      </c>
      <c r="D214" s="212" t="str">
        <f>INDEX('     2022    '!D:D,MATCH(A214,'     2022    '!AL:AL,0))</f>
        <v>KF041-R-C131</v>
      </c>
      <c r="E214" s="213" t="str">
        <f>INDEX('     2022    '!$A$1:$AC$1563,MATCH($D214,'     2022    '!$D$1:$D$1794,0),MATCH(E$1,'     2022    '!$A$1:$AC$1,0))</f>
        <v>REGAL. 131 shots. 4 pre-fused cakes. Stunning offering of different firing patterns, starting quietly with mines and fish through to noisier tweets, spider and coconut bursts, finishing with a gold two tier mine and brocade crown V finale. RETAIL</v>
      </c>
      <c r="F214" s="206" t="str">
        <f>IFERROR(IF(LEFT(INDEX('     2022    '!AD$2:AD$1794,MATCH(D214,'     2022    '!D$2:D$1794,0)),4)="http",HYPERLINK(INDEX('     2022    '!AD$2:AD$1794,MATCH(D214,'     2022    '!D$2:D$1794,0)),"Video"),""),"")</f>
        <v>Video</v>
      </c>
      <c r="G214" s="207">
        <f>INDEX('     2022    '!$A$1:$AC$1563,MATCH($D214,'     2022    '!$D$1:$D$1794,0),MATCH(G$1,'     2022    '!$A$1:$AC$1,0))</f>
        <v>0</v>
      </c>
      <c r="H214" s="150"/>
      <c r="I214" s="152">
        <f>INDEX('     2022    '!$A$1:$AC$1563,MATCH($D214,'     2022    '!$D$1:$D$1794,0),MATCH(I$1,'     2022    '!$A$1:$AC$1,0))</f>
        <v>77.02</v>
      </c>
      <c r="J214" s="150"/>
      <c r="K214" s="151">
        <f t="shared" si="7"/>
        <v>77.02</v>
      </c>
      <c r="L214" s="152">
        <f>INDEX('     2022    '!$A$1:$AC$1563,MATCH($D214,'     2022    '!$D$1:$D$1794,0),MATCH(L$1,'     2022    '!$A$1:$AC$1,0))</f>
        <v>73.17</v>
      </c>
      <c r="M214" s="152">
        <f>INDEX('     2022    '!$A$1:$AC$1563,MATCH($D214,'     2022    '!$D$1:$D$1794,0),MATCH(M$1,'     2022    '!$A$1:$AC$1,0))</f>
        <v>77.02</v>
      </c>
      <c r="N214" s="153" t="str">
        <f>INDEX('     2022    '!$A$1:$AC$1563,MATCH($D214,'     2022    '!$D$1:$D$1794,0),MATCH(N$1,'     2022    '!$A$1:$AC$1,0))</f>
        <v>25mm</v>
      </c>
      <c r="O214" s="154">
        <f>INDEX('     2022    '!$A$1:$AC$1563,MATCH($D214,'     2022    '!$D$1:$D$1794,0),MATCH(O$1,'     2022    '!$A$1:$AC$1,0))</f>
        <v>1</v>
      </c>
      <c r="P214" s="153">
        <f>INDEX('     2022    '!$A$1:$AC$1563,MATCH($D214,'     2022    '!$D$1:$D$1794,0),MATCH(P$1,'     2022    '!$A$1:$AC$1,0))</f>
        <v>100</v>
      </c>
      <c r="Q214" s="153" t="str">
        <f>INDEX('     2022    '!$A$1:$AC$1563,MATCH($D214,'     2022    '!$D$1:$D$1794,0),MATCH(Q$1,'     2022    '!$A$1:$AC$1,0))</f>
        <v>No</v>
      </c>
      <c r="R214" s="155">
        <f>INDEX('     2022    '!$A$1:$AC$1563,MATCH($D214,'     2022    '!$D$1:$D$1794,0),MATCH(R$1,'     2022    '!$A$1:$AC$1,0))</f>
        <v>13</v>
      </c>
      <c r="S214" s="155">
        <f>INDEX('     2022    '!$A$1:$AC$1563,MATCH($D214,'     2022    '!$D$1:$D$1794,0),MATCH(S$1,'     2022    '!$A$1:$AC$1,0))</f>
        <v>1.55</v>
      </c>
      <c r="T214" s="155">
        <f>INDEX('     2022    '!$A$1:$AC$1563,MATCH($D214,'     2022    '!$D$1:$D$1794,0),MATCH(T$1,'     2022    '!$A$1:$AC$1,0))</f>
        <v>0</v>
      </c>
      <c r="U214" s="154" t="str">
        <f>INDEX('     2022    '!$A$1:$AC$1563,MATCH($D214,'     2022    '!$D$1:$D$1794,0),MATCH(U$1,'     2022    '!$A$1:$AC$1,0))</f>
        <v>1.4G</v>
      </c>
      <c r="V214" s="153" t="str">
        <f>INDEX('     2022    '!$A$1:$AC$1563,MATCH($D214,'     2022    '!$D$1:$D$1794,0),MATCH(V$1,'     2022    '!$A$1:$AC$1,0))</f>
        <v>UN0336</v>
      </c>
      <c r="W214" s="153" t="str">
        <f>INDEX('     2022    '!$A$1:$AC$1563,MATCH($D214,'     2022    '!$D$1:$D$1794,0),MATCH(W$1,'     2022    '!$A$1:$AC$1,0))</f>
        <v>F2</v>
      </c>
      <c r="X214" s="151">
        <f>INDEX('     2022    '!$A$1:$AC$1563,MATCH($D214,'     2022    '!$D$1:$D$1794,0),MATCH(X$1,'     2022    '!$A$1:$AC$1,0))</f>
        <v>263.99</v>
      </c>
      <c r="Y214" s="151">
        <f>INDEX('     2022    '!$A$1:$AC$1563,MATCH($D214,'     2022    '!$D$1:$D$1794,0),MATCH(Y$1,'     2022    '!$A$1:$AC$1,0))</f>
        <v>219.99</v>
      </c>
      <c r="Z214" s="156">
        <f>INDEX('     2022    '!$A$1:$AC$1563,MATCH($D214,'     2022    '!$D$1:$D$1794,0),MATCH(Z$1,'     2022    '!$A$1:$AC$1,0))</f>
        <v>4.4999999999999998E-2</v>
      </c>
      <c r="AA214" s="153" t="str">
        <f>INDEX('     2022    '!$A$1:$AC$1563,MATCH($D214,'     2022    '!$D$1:$D$1794,0),MATCH(AA$1,'     2022    '!$A$1:$AC$1,0))</f>
        <v>1008-F2-69255431</v>
      </c>
      <c r="AB214" s="153" t="str">
        <f>INDEX('     2022    '!$A$1:$AC$1563,MATCH($D214,'     2022    '!$D$1:$D$1794,0),MATCH(AB$1,'     2022    '!$A$1:$AC$1,0))</f>
        <v>GB/HSE-356564</v>
      </c>
      <c r="AC214" s="153" t="str">
        <f>INDEX('     2022    '!$A$1:$AC$1563,MATCH($D214,'     2022    '!$D$1:$D$1794,0),MATCH(AC$1,'     2022    '!$A$1:$AC$1,0))</f>
        <v>1/20/2027</v>
      </c>
    </row>
    <row r="215" spans="1:29" ht="38.25">
      <c r="A215" s="80">
        <f t="shared" si="6"/>
        <v>212</v>
      </c>
      <c r="B215" s="68" t="str">
        <f>INDEX('     2022    '!B$2:B$1794,MATCH(D215,'     2022    '!D$2:D$1794,0))</f>
        <v>NEW2021</v>
      </c>
      <c r="C215" s="204" t="str">
        <f>INDEX('     2022    '!C$2:C$1794,MATCH(D215,'     2022    '!D$2:D$1794,0))</f>
        <v>Compound Cake</v>
      </c>
      <c r="D215" s="212" t="str">
        <f>INDEX('     2022    '!D:D,MATCH(A215,'     2022    '!AL:AL,0))</f>
        <v>CCP006</v>
      </c>
      <c r="E215" s="213" t="str">
        <f>INDEX('     2022    '!$A$1:$AC$1563,MATCH($D215,'     2022    '!$D$1:$D$1794,0),MATCH(E$1,'     2022    '!$A$1:$AC$1,0))</f>
        <v>KING OF COLOUR. 102 shot compound cake. A 2 minute cake full of bright colours and effects. A real sky filler as the bright colours explode in differing patterns across the sky. RETAIL</v>
      </c>
      <c r="F215" s="206" t="str">
        <f>IFERROR(IF(LEFT(INDEX('     2022    '!AD$2:AD$1794,MATCH(D215,'     2022    '!D$2:D$1794,0)),4)="http",HYPERLINK(INDEX('     2022    '!AD$2:AD$1794,MATCH(D215,'     2022    '!D$2:D$1794,0)),"Video"),""),"")</f>
        <v>Video</v>
      </c>
      <c r="G215" s="207">
        <f>INDEX('     2022    '!$A$1:$AC$1563,MATCH($D215,'     2022    '!$D$1:$D$1794,0),MATCH(G$1,'     2022    '!$A$1:$AC$1,0))</f>
        <v>0</v>
      </c>
      <c r="H215" s="150"/>
      <c r="I215" s="152">
        <f>INDEX('     2022    '!$A$1:$AC$1563,MATCH($D215,'     2022    '!$D$1:$D$1794,0),MATCH(I$1,'     2022    '!$A$1:$AC$1,0))</f>
        <v>52.4</v>
      </c>
      <c r="J215" s="150"/>
      <c r="K215" s="151">
        <f t="shared" si="7"/>
        <v>61.42015074169894</v>
      </c>
      <c r="L215" s="152">
        <f>INDEX('     2022    '!$A$1:$AC$1563,MATCH($D215,'     2022    '!$D$1:$D$1794,0),MATCH(L$1,'     2022    '!$A$1:$AC$1,0))</f>
        <v>58.349143204613988</v>
      </c>
      <c r="M215" s="152">
        <f>INDEX('     2022    '!$A$1:$AC$1563,MATCH($D215,'     2022    '!$D$1:$D$1794,0),MATCH(M$1,'     2022    '!$A$1:$AC$1,0))</f>
        <v>61.42015074169894</v>
      </c>
      <c r="N215" s="153" t="str">
        <f>INDEX('     2022    '!$A$1:$AC$1563,MATCH($D215,'     2022    '!$D$1:$D$1794,0),MATCH(N$1,'     2022    '!$A$1:$AC$1,0))</f>
        <v>N/A</v>
      </c>
      <c r="O215" s="154">
        <f>INDEX('     2022    '!$A$1:$AC$1563,MATCH($D215,'     2022    '!$D$1:$D$1794,0),MATCH(O$1,'     2022    '!$A$1:$AC$1,0))</f>
        <v>1</v>
      </c>
      <c r="P215" s="153">
        <f>INDEX('     2022    '!$A$1:$AC$1563,MATCH($D215,'     2022    '!$D$1:$D$1794,0),MATCH(P$1,'     2022    '!$A$1:$AC$1,0))</f>
        <v>123</v>
      </c>
      <c r="Q215" s="153" t="str">
        <f>INDEX('     2022    '!$A$1:$AC$1563,MATCH($D215,'     2022    '!$D$1:$D$1794,0),MATCH(Q$1,'     2022    '!$A$1:$AC$1,0))</f>
        <v>No</v>
      </c>
      <c r="R215" s="155">
        <f>INDEX('     2022    '!$A$1:$AC$1563,MATCH($D215,'     2022    '!$D$1:$D$1794,0),MATCH(R$1,'     2022    '!$A$1:$AC$1,0))</f>
        <v>13</v>
      </c>
      <c r="S215" s="155">
        <f>INDEX('     2022    '!$A$1:$AC$1563,MATCH($D215,'     2022    '!$D$1:$D$1794,0),MATCH(S$1,'     2022    '!$A$1:$AC$1,0))</f>
        <v>1.85</v>
      </c>
      <c r="T215" s="155">
        <f>INDEX('     2022    '!$A$1:$AC$1563,MATCH($D215,'     2022    '!$D$1:$D$1794,0),MATCH(T$1,'     2022    '!$A$1:$AC$1,0))</f>
        <v>0</v>
      </c>
      <c r="U215" s="154" t="str">
        <f>INDEX('     2022    '!$A$1:$AC$1563,MATCH($D215,'     2022    '!$D$1:$D$1794,0),MATCH(U$1,'     2022    '!$A$1:$AC$1,0))</f>
        <v>1.4G</v>
      </c>
      <c r="V215" s="153" t="str">
        <f>INDEX('     2022    '!$A$1:$AC$1563,MATCH($D215,'     2022    '!$D$1:$D$1794,0),MATCH(V$1,'     2022    '!$A$1:$AC$1,0))</f>
        <v>UN0336</v>
      </c>
      <c r="W215" s="153">
        <f>INDEX('     2022    '!$A$1:$AC$1563,MATCH($D215,'     2022    '!$D$1:$D$1794,0),MATCH(W$1,'     2022    '!$A$1:$AC$1,0))</f>
        <v>0</v>
      </c>
      <c r="X215" s="151">
        <f>INDEX('     2022    '!$A$1:$AC$1563,MATCH($D215,'     2022    '!$D$1:$D$1794,0),MATCH(X$1,'     2022    '!$A$1:$AC$1,0))</f>
        <v>199.99</v>
      </c>
      <c r="Y215" s="151">
        <f>INDEX('     2022    '!$A$1:$AC$1563,MATCH($D215,'     2022    '!$D$1:$D$1794,0),MATCH(Y$1,'     2022    '!$A$1:$AC$1,0))</f>
        <v>149.99</v>
      </c>
      <c r="Z215" s="156">
        <f>INDEX('     2022    '!$A$1:$AC$1563,MATCH($D215,'     2022    '!$D$1:$D$1794,0),MATCH(Z$1,'     2022    '!$A$1:$AC$1,0))</f>
        <v>3.1E-2</v>
      </c>
      <c r="AA215" s="153" t="str">
        <f>INDEX('     2022    '!$A$1:$AC$1563,MATCH($D215,'     2022    '!$D$1:$D$1794,0),MATCH(AA$1,'     2022    '!$A$1:$AC$1,0))</f>
        <v>2806-F2-003407</v>
      </c>
      <c r="AB215" s="153" t="str">
        <f>INDEX('     2022    '!$A$1:$AC$1563,MATCH($D215,'     2022    '!$D$1:$D$1794,0),MATCH(AB$1,'     2022    '!$A$1:$AC$1,0))</f>
        <v>NL/TNO-0017-2021</v>
      </c>
      <c r="AC215" s="153" t="str">
        <f>INDEX('     2022    '!$A$1:$AC$1563,MATCH($D215,'     2022    '!$D$1:$D$1794,0),MATCH(AC$1,'     2022    '!$A$1:$AC$1,0))</f>
        <v>12/31/2099</v>
      </c>
    </row>
    <row r="216" spans="1:29" ht="38.25">
      <c r="A216" s="80">
        <f t="shared" si="6"/>
        <v>213</v>
      </c>
      <c r="B216" s="68" t="str">
        <f>INDEX('     2022    '!B$2:B$1794,MATCH(D216,'     2022    '!D$2:D$1794,0))</f>
        <v>NEW2021</v>
      </c>
      <c r="C216" s="204" t="str">
        <f>INDEX('     2022    '!C$2:C$1794,MATCH(D216,'     2022    '!D$2:D$1794,0))</f>
        <v>Compound Cake</v>
      </c>
      <c r="D216" s="212" t="str">
        <f>INDEX('     2022    '!D:D,MATCH(A216,'     2022    '!AL:AL,0))</f>
        <v>CCP005</v>
      </c>
      <c r="E216" s="213" t="str">
        <f>INDEX('     2022    '!$A$1:$AC$1563,MATCH($D216,'     2022    '!$D$1:$D$1794,0),MATCH(E$1,'     2022    '!$A$1:$AC$1,0))</f>
        <v>X-TREME. 165 shot compound cake (36s, 51s, 36s, 42s). Fans of gold start this 2 minute cake before bright coloured dahlias, strobes and crackling combine. This is an amazing two minute cake and great value! RETAIL</v>
      </c>
      <c r="F216" s="206" t="str">
        <f>IFERROR(IF(LEFT(INDEX('     2022    '!AD$2:AD$1794,MATCH(D216,'     2022    '!D$2:D$1794,0)),4)="http",HYPERLINK(INDEX('     2022    '!AD$2:AD$1794,MATCH(D216,'     2022    '!D$2:D$1794,0)),"Video"),""),"")</f>
        <v>Video</v>
      </c>
      <c r="G216" s="207">
        <f>INDEX('     2022    '!$A$1:$AC$1563,MATCH($D216,'     2022    '!$D$1:$D$1794,0),MATCH(G$1,'     2022    '!$A$1:$AC$1,0))</f>
        <v>0</v>
      </c>
      <c r="H216" s="150"/>
      <c r="I216" s="152">
        <f>INDEX('     2022    '!$A$1:$AC$1563,MATCH($D216,'     2022    '!$D$1:$D$1794,0),MATCH(I$1,'     2022    '!$A$1:$AC$1,0))</f>
        <v>72.98</v>
      </c>
      <c r="J216" s="150"/>
      <c r="K216" s="151">
        <f t="shared" si="7"/>
        <v>96.688852222759749</v>
      </c>
      <c r="L216" s="152">
        <f>INDEX('     2022    '!$A$1:$AC$1563,MATCH($D216,'     2022    '!$D$1:$D$1794,0),MATCH(L$1,'     2022    '!$A$1:$AC$1,0))</f>
        <v>91.854409611621762</v>
      </c>
      <c r="M216" s="152">
        <f>INDEX('     2022    '!$A$1:$AC$1563,MATCH($D216,'     2022    '!$D$1:$D$1794,0),MATCH(M$1,'     2022    '!$A$1:$AC$1,0))</f>
        <v>96.688852222759749</v>
      </c>
      <c r="N216" s="153" t="str">
        <f>INDEX('     2022    '!$A$1:$AC$1563,MATCH($D216,'     2022    '!$D$1:$D$1794,0),MATCH(N$1,'     2022    '!$A$1:$AC$1,0))</f>
        <v>25mm</v>
      </c>
      <c r="O216" s="154">
        <f>INDEX('     2022    '!$A$1:$AC$1563,MATCH($D216,'     2022    '!$D$1:$D$1794,0),MATCH(O$1,'     2022    '!$A$1:$AC$1,0))</f>
        <v>1</v>
      </c>
      <c r="P216" s="153">
        <f>INDEX('     2022    '!$A$1:$AC$1563,MATCH($D216,'     2022    '!$D$1:$D$1794,0),MATCH(P$1,'     2022    '!$A$1:$AC$1,0))</f>
        <v>115</v>
      </c>
      <c r="Q216" s="153" t="str">
        <f>INDEX('     2022    '!$A$1:$AC$1563,MATCH($D216,'     2022    '!$D$1:$D$1794,0),MATCH(Q$1,'     2022    '!$A$1:$AC$1,0))</f>
        <v>No</v>
      </c>
      <c r="R216" s="155">
        <f>INDEX('     2022    '!$A$1:$AC$1563,MATCH($D216,'     2022    '!$D$1:$D$1794,0),MATCH(R$1,'     2022    '!$A$1:$AC$1,0))</f>
        <v>16.5</v>
      </c>
      <c r="S216" s="155">
        <f>INDEX('     2022    '!$A$1:$AC$1563,MATCH($D216,'     2022    '!$D$1:$D$1794,0),MATCH(S$1,'     2022    '!$A$1:$AC$1,0))</f>
        <v>1.9</v>
      </c>
      <c r="T216" s="155">
        <f>INDEX('     2022    '!$A$1:$AC$1563,MATCH($D216,'     2022    '!$D$1:$D$1794,0),MATCH(T$1,'     2022    '!$A$1:$AC$1,0))</f>
        <v>0</v>
      </c>
      <c r="U216" s="154" t="str">
        <f>INDEX('     2022    '!$A$1:$AC$1563,MATCH($D216,'     2022    '!$D$1:$D$1794,0),MATCH(U$1,'     2022    '!$A$1:$AC$1,0))</f>
        <v>1.4G</v>
      </c>
      <c r="V216" s="153" t="str">
        <f>INDEX('     2022    '!$A$1:$AC$1563,MATCH($D216,'     2022    '!$D$1:$D$1794,0),MATCH(V$1,'     2022    '!$A$1:$AC$1,0))</f>
        <v>UN0336</v>
      </c>
      <c r="W216" s="153" t="str">
        <f>INDEX('     2022    '!$A$1:$AC$1563,MATCH($D216,'     2022    '!$D$1:$D$1794,0),MATCH(W$1,'     2022    '!$A$1:$AC$1,0))</f>
        <v>F3</v>
      </c>
      <c r="X216" s="151">
        <f>INDEX('     2022    '!$A$1:$AC$1563,MATCH($D216,'     2022    '!$D$1:$D$1794,0),MATCH(X$1,'     2022    '!$A$1:$AC$1,0))</f>
        <v>279.99</v>
      </c>
      <c r="Y216" s="151">
        <f>INDEX('     2022    '!$A$1:$AC$1563,MATCH($D216,'     2022    '!$D$1:$D$1794,0),MATCH(Y$1,'     2022    '!$A$1:$AC$1,0))</f>
        <v>209.99</v>
      </c>
      <c r="Z216" s="156">
        <f>INDEX('     2022    '!$A$1:$AC$1563,MATCH($D216,'     2022    '!$D$1:$D$1794,0),MATCH(Z$1,'     2022    '!$A$1:$AC$1,0))</f>
        <v>5.0999999999999997E-2</v>
      </c>
      <c r="AA216" s="153" t="str">
        <f>INDEX('     2022    '!$A$1:$AC$1563,MATCH($D216,'     2022    '!$D$1:$D$1794,0),MATCH(AA$1,'     2022    '!$A$1:$AC$1,0))</f>
        <v>2806-F3-003551</v>
      </c>
      <c r="AB216" s="153" t="str">
        <f>INDEX('     2022    '!$A$1:$AC$1563,MATCH($D216,'     2022    '!$D$1:$D$1794,0),MATCH(AB$1,'     2022    '!$A$1:$AC$1,0))</f>
        <v>NL/TNO-0017-2021</v>
      </c>
      <c r="AC216" s="153" t="str">
        <f>INDEX('     2022    '!$A$1:$AC$1563,MATCH($D216,'     2022    '!$D$1:$D$1794,0),MATCH(AC$1,'     2022    '!$A$1:$AC$1,0))</f>
        <v>12/31/2099</v>
      </c>
    </row>
    <row r="217" spans="1:29" ht="51">
      <c r="A217" s="80">
        <f t="shared" si="6"/>
        <v>214</v>
      </c>
      <c r="B217" s="68" t="str">
        <f>INDEX('     2022    '!B$2:B$1794,MATCH(D217,'     2022    '!D$2:D$1794,0))</f>
        <v/>
      </c>
      <c r="C217" s="204" t="str">
        <f>INDEX('     2022    '!C$2:C$1794,MATCH(D217,'     2022    '!D$2:D$1794,0))</f>
        <v>Compound Cake</v>
      </c>
      <c r="D217" s="212" t="str">
        <f>INDEX('     2022    '!D:D,MATCH(A217,'     2022    '!AL:AL,0))</f>
        <v>CCP027</v>
      </c>
      <c r="E217" s="213" t="str">
        <f>INDEX('     2022    '!$A$1:$AC$1563,MATCH($D217,'     2022    '!$D$1:$D$1794,0),MATCH(E$1,'     2022    '!$A$1:$AC$1,0))</f>
        <v>SILENT BUT DEADLY. Compound cake. A wonderful quiet, long duration cake with a real range of interesting and colourful effects. Silver chrys tails with mines, spit dahlias, fish, colour mines. Spit horsetails, colour pearls and finishing with silv. RETAIL</v>
      </c>
      <c r="F217" s="206" t="str">
        <f>IFERROR(IF(LEFT(INDEX('     2022    '!AD$2:AD$1794,MATCH(D217,'     2022    '!D$2:D$1794,0)),4)="http",HYPERLINK(INDEX('     2022    '!AD$2:AD$1794,MATCH(D217,'     2022    '!D$2:D$1794,0)),"Video"),""),"")</f>
        <v>Video</v>
      </c>
      <c r="G217" s="207">
        <f>INDEX('     2022    '!$A$1:$AC$1563,MATCH($D217,'     2022    '!$D$1:$D$1794,0),MATCH(G$1,'     2022    '!$A$1:$AC$1,0))</f>
        <v>0</v>
      </c>
      <c r="H217" s="150"/>
      <c r="I217" s="152">
        <f>INDEX('     2022    '!$A$1:$AC$1563,MATCH($D217,'     2022    '!$D$1:$D$1794,0),MATCH(I$1,'     2022    '!$A$1:$AC$1,0))</f>
        <v>80.33</v>
      </c>
      <c r="J217" s="150"/>
      <c r="K217" s="151">
        <f t="shared" si="7"/>
        <v>104.37918041666963</v>
      </c>
      <c r="L217" s="152">
        <f>INDEX('     2022    '!$A$1:$AC$1563,MATCH($D217,'     2022    '!$D$1:$D$1794,0),MATCH(L$1,'     2022    '!$A$1:$AC$1,0))</f>
        <v>99.160221395836146</v>
      </c>
      <c r="M217" s="152">
        <f>INDEX('     2022    '!$A$1:$AC$1563,MATCH($D217,'     2022    '!$D$1:$D$1794,0),MATCH(M$1,'     2022    '!$A$1:$AC$1,0))</f>
        <v>104.37918041666963</v>
      </c>
      <c r="N217" s="153" t="str">
        <f>INDEX('     2022    '!$A$1:$AC$1563,MATCH($D217,'     2022    '!$D$1:$D$1794,0),MATCH(N$1,'     2022    '!$A$1:$AC$1,0))</f>
        <v>30mm</v>
      </c>
      <c r="O217" s="154">
        <f>INDEX('     2022    '!$A$1:$AC$1563,MATCH($D217,'     2022    '!$D$1:$D$1794,0),MATCH(O$1,'     2022    '!$A$1:$AC$1,0))</f>
        <v>1</v>
      </c>
      <c r="P217" s="153">
        <f>INDEX('     2022    '!$A$1:$AC$1563,MATCH($D217,'     2022    '!$D$1:$D$1794,0),MATCH(P$1,'     2022    '!$A$1:$AC$1,0))</f>
        <v>95</v>
      </c>
      <c r="Q217" s="153" t="str">
        <f>INDEX('     2022    '!$A$1:$AC$1563,MATCH($D217,'     2022    '!$D$1:$D$1794,0),MATCH(Q$1,'     2022    '!$A$1:$AC$1,0))</f>
        <v>Yes</v>
      </c>
      <c r="R217" s="155">
        <f>INDEX('     2022    '!$A$1:$AC$1563,MATCH($D217,'     2022    '!$D$1:$D$1794,0),MATCH(R$1,'     2022    '!$A$1:$AC$1,0))</f>
        <v>15</v>
      </c>
      <c r="S217" s="155">
        <f>INDEX('     2022    '!$A$1:$AC$1563,MATCH($D217,'     2022    '!$D$1:$D$1794,0),MATCH(S$1,'     2022    '!$A$1:$AC$1,0))</f>
        <v>2</v>
      </c>
      <c r="T217" s="155">
        <f>INDEX('     2022    '!$A$1:$AC$1563,MATCH($D217,'     2022    '!$D$1:$D$1794,0),MATCH(T$1,'     2022    '!$A$1:$AC$1,0))</f>
        <v>0.3</v>
      </c>
      <c r="U217" s="154" t="str">
        <f>INDEX('     2022    '!$A$1:$AC$1563,MATCH($D217,'     2022    '!$D$1:$D$1794,0),MATCH(U$1,'     2022    '!$A$1:$AC$1,0))</f>
        <v>1.4G</v>
      </c>
      <c r="V217" s="153" t="str">
        <f>INDEX('     2022    '!$A$1:$AC$1563,MATCH($D217,'     2022    '!$D$1:$D$1794,0),MATCH(V$1,'     2022    '!$A$1:$AC$1,0))</f>
        <v>UN0336</v>
      </c>
      <c r="W217" s="153">
        <f>INDEX('     2022    '!$A$1:$AC$1563,MATCH($D217,'     2022    '!$D$1:$D$1794,0),MATCH(W$1,'     2022    '!$A$1:$AC$1,0))</f>
        <v>0</v>
      </c>
      <c r="X217" s="151">
        <f>INDEX('     2022    '!$A$1:$AC$1563,MATCH($D217,'     2022    '!$D$1:$D$1794,0),MATCH(X$1,'     2022    '!$A$1:$AC$1,0))</f>
        <v>309.99</v>
      </c>
      <c r="Y217" s="151">
        <f>INDEX('     2022    '!$A$1:$AC$1563,MATCH($D217,'     2022    '!$D$1:$D$1794,0),MATCH(Y$1,'     2022    '!$A$1:$AC$1,0))</f>
        <v>229.99</v>
      </c>
      <c r="Z217" s="156">
        <f>INDEX('     2022    '!$A$1:$AC$1563,MATCH($D217,'     2022    '!$D$1:$D$1794,0),MATCH(Z$1,'     2022    '!$A$1:$AC$1,0))</f>
        <v>7.0999999999999994E-2</v>
      </c>
      <c r="AA217" s="153" t="str">
        <f>INDEX('     2022    '!$A$1:$AC$1563,MATCH($D217,'     2022    '!$D$1:$D$1794,0),MATCH(AA$1,'     2022    '!$A$1:$AC$1,0))</f>
        <v>2806-F2-002016</v>
      </c>
      <c r="AB217" s="153" t="str">
        <f>INDEX('     2022    '!$A$1:$AC$1563,MATCH($D217,'     2022    '!$D$1:$D$1794,0),MATCH(AB$1,'     2022    '!$A$1:$AC$1,0))</f>
        <v>GB/HSE-362543</v>
      </c>
      <c r="AC217" s="153" t="str">
        <f>INDEX('     2022    '!$A$1:$AC$1563,MATCH($D217,'     2022    '!$D$1:$D$1794,0),MATCH(AC$1,'     2022    '!$A$1:$AC$1,0))</f>
        <v>11/30/2030</v>
      </c>
    </row>
    <row r="218" spans="1:29" ht="15.75">
      <c r="A218" s="80">
        <f t="shared" si="6"/>
        <v>215</v>
      </c>
      <c r="B218" s="68" t="str">
        <f>INDEX('     2022    '!B$2:B$1794,MATCH(D218,'     2022    '!D$2:D$1794,0))</f>
        <v/>
      </c>
      <c r="C218" s="204" t="str">
        <f>INDEX('     2022    '!C$2:C$1794,MATCH(D218,'     2022    '!D$2:D$1794,0))</f>
        <v>Daylight Smoke</v>
      </c>
      <c r="D218" s="212" t="str">
        <f>INDEX('     2022    '!D:D,MATCH(A218,'     2022    '!AL:AL,0))</f>
        <v>CSM001</v>
      </c>
      <c r="E218" s="213" t="str">
        <f>INDEX('     2022    '!$A$1:$AC$1563,MATCH($D218,'     2022    '!$D$1:$D$1794,0),MATCH(E$1,'     2022    '!$A$1:$AC$1,0))</f>
        <v>25s. Smoke cake - RED</v>
      </c>
      <c r="F218" s="206" t="str">
        <f>IFERROR(IF(LEFT(INDEX('     2022    '!AD$2:AD$1794,MATCH(D218,'     2022    '!D$2:D$1794,0)),4)="http",HYPERLINK(INDEX('     2022    '!AD$2:AD$1794,MATCH(D218,'     2022    '!D$2:D$1794,0)),"Video"),""),"")</f>
        <v>Video</v>
      </c>
      <c r="G218" s="207">
        <f>INDEX('     2022    '!$A$1:$AC$1563,MATCH($D218,'     2022    '!$D$1:$D$1794,0),MATCH(G$1,'     2022    '!$A$1:$AC$1,0))</f>
        <v>43</v>
      </c>
      <c r="H218" s="150"/>
      <c r="I218" s="152">
        <f>INDEX('     2022    '!$A$1:$AC$1563,MATCH($D218,'     2022    '!$D$1:$D$1794,0),MATCH(I$1,'     2022    '!$A$1:$AC$1,0))</f>
        <v>95.74</v>
      </c>
      <c r="J218" s="150"/>
      <c r="K218" s="151">
        <f t="shared" si="7"/>
        <v>16.754999999999999</v>
      </c>
      <c r="L218" s="152">
        <f>INDEX('     2022    '!$A$1:$AC$1563,MATCH($D218,'     2022    '!$D$1:$D$1794,0),MATCH(L$1,'     2022    '!$A$1:$AC$1,0))</f>
        <v>97.654799999999994</v>
      </c>
      <c r="M218" s="152">
        <f>INDEX('     2022    '!$A$1:$AC$1563,MATCH($D218,'     2022    '!$D$1:$D$1794,0),MATCH(M$1,'     2022    '!$A$1:$AC$1,0))</f>
        <v>100.53</v>
      </c>
      <c r="N218" s="153" t="str">
        <f>INDEX('     2022    '!$A$1:$AC$1563,MATCH($D218,'     2022    '!$D$1:$D$1794,0),MATCH(N$1,'     2022    '!$A$1:$AC$1,0))</f>
        <v>30mm</v>
      </c>
      <c r="O218" s="154">
        <f>INDEX('     2022    '!$A$1:$AC$1563,MATCH($D218,'     2022    '!$D$1:$D$1794,0),MATCH(O$1,'     2022    '!$A$1:$AC$1,0))</f>
        <v>6</v>
      </c>
      <c r="P218" s="153">
        <f>INDEX('     2022    '!$A$1:$AC$1563,MATCH($D218,'     2022    '!$D$1:$D$1794,0),MATCH(P$1,'     2022    '!$A$1:$AC$1,0))</f>
        <v>15</v>
      </c>
      <c r="Q218" s="153" t="str">
        <f>INDEX('     2022    '!$A$1:$AC$1563,MATCH($D218,'     2022    '!$D$1:$D$1794,0),MATCH(Q$1,'     2022    '!$A$1:$AC$1,0))</f>
        <v>No</v>
      </c>
      <c r="R218" s="155">
        <f>INDEX('     2022    '!$A$1:$AC$1563,MATCH($D218,'     2022    '!$D$1:$D$1794,0),MATCH(R$1,'     2022    '!$A$1:$AC$1,0))</f>
        <v>17.5</v>
      </c>
      <c r="S218" s="155">
        <f>INDEX('     2022    '!$A$1:$AC$1563,MATCH($D218,'     2022    '!$D$1:$D$1794,0),MATCH(S$1,'     2022    '!$A$1:$AC$1,0))</f>
        <v>1.8</v>
      </c>
      <c r="T218" s="155">
        <f>INDEX('     2022    '!$A$1:$AC$1563,MATCH($D218,'     2022    '!$D$1:$D$1794,0),MATCH(T$1,'     2022    '!$A$1:$AC$1,0))</f>
        <v>0.3</v>
      </c>
      <c r="U218" s="154" t="str">
        <f>INDEX('     2022    '!$A$1:$AC$1563,MATCH($D218,'     2022    '!$D$1:$D$1794,0),MATCH(U$1,'     2022    '!$A$1:$AC$1,0))</f>
        <v>1.4G</v>
      </c>
      <c r="V218" s="153" t="str">
        <f>INDEX('     2022    '!$A$1:$AC$1563,MATCH($D218,'     2022    '!$D$1:$D$1794,0),MATCH(V$1,'     2022    '!$A$1:$AC$1,0))</f>
        <v>UN0336</v>
      </c>
      <c r="W218" s="153" t="str">
        <f>INDEX('     2022    '!$A$1:$AC$1563,MATCH($D218,'     2022    '!$D$1:$D$1794,0),MATCH(W$1,'     2022    '!$A$1:$AC$1,0))</f>
        <v>F4</v>
      </c>
      <c r="X218" s="151" t="str">
        <f>INDEX('     2022    '!$A$1:$AC$1563,MATCH($D218,'     2022    '!$D$1:$D$1794,0),MATCH(X$1,'     2022    '!$A$1:$AC$1,0))</f>
        <v/>
      </c>
      <c r="Y218" s="151" t="str">
        <f>INDEX('     2022    '!$A$1:$AC$1563,MATCH($D218,'     2022    '!$D$1:$D$1794,0),MATCH(Y$1,'     2022    '!$A$1:$AC$1,0))</f>
        <v/>
      </c>
      <c r="Z218" s="156">
        <f>INDEX('     2022    '!$A$1:$AC$1563,MATCH($D218,'     2022    '!$D$1:$D$1794,0),MATCH(Z$1,'     2022    '!$A$1:$AC$1,0))</f>
        <v>5.1071999999999999E-2</v>
      </c>
      <c r="AA218" s="153" t="str">
        <f>INDEX('     2022    '!$A$1:$AC$1563,MATCH($D218,'     2022    '!$D$1:$D$1794,0),MATCH(AA$1,'     2022    '!$A$1:$AC$1,0))</f>
        <v>2806-F4-001978</v>
      </c>
      <c r="AB218" s="153" t="str">
        <f>INDEX('     2022    '!$A$1:$AC$1563,MATCH($D218,'     2022    '!$D$1:$D$1794,0),MATCH(AB$1,'     2022    '!$A$1:$AC$1,0))</f>
        <v>NL/TNO-0350-2020</v>
      </c>
      <c r="AC218" s="153" t="str">
        <f>INDEX('     2022    '!$A$1:$AC$1563,MATCH($D218,'     2022    '!$D$1:$D$1794,0),MATCH(AC$1,'     2022    '!$A$1:$AC$1,0))</f>
        <v>12/31/2099</v>
      </c>
    </row>
    <row r="219" spans="1:29" ht="15.75">
      <c r="A219" s="80">
        <f t="shared" si="6"/>
        <v>216</v>
      </c>
      <c r="B219" s="68" t="str">
        <f>INDEX('     2022    '!B$2:B$1794,MATCH(D219,'     2022    '!D$2:D$1794,0))</f>
        <v/>
      </c>
      <c r="C219" s="204" t="str">
        <f>INDEX('     2022    '!C$2:C$1794,MATCH(D219,'     2022    '!D$2:D$1794,0))</f>
        <v>Daylight Smoke</v>
      </c>
      <c r="D219" s="212" t="str">
        <f>INDEX('     2022    '!D:D,MATCH(A219,'     2022    '!AL:AL,0))</f>
        <v>CSM002</v>
      </c>
      <c r="E219" s="213" t="str">
        <f>INDEX('     2022    '!$A$1:$AC$1563,MATCH($D219,'     2022    '!$D$1:$D$1794,0),MATCH(E$1,'     2022    '!$A$1:$AC$1,0))</f>
        <v>25s. Smoke+whistle - GREEN</v>
      </c>
      <c r="F219" s="206" t="str">
        <f>IFERROR(IF(LEFT(INDEX('     2022    '!AD$2:AD$1794,MATCH(D219,'     2022    '!D$2:D$1794,0)),4)="http",HYPERLINK(INDEX('     2022    '!AD$2:AD$1794,MATCH(D219,'     2022    '!D$2:D$1794,0)),"Video"),""),"")</f>
        <v>Video</v>
      </c>
      <c r="G219" s="207">
        <f>INDEX('     2022    '!$A$1:$AC$1563,MATCH($D219,'     2022    '!$D$1:$D$1794,0),MATCH(G$1,'     2022    '!$A$1:$AC$1,0))</f>
        <v>45</v>
      </c>
      <c r="H219" s="150"/>
      <c r="I219" s="152">
        <f>INDEX('     2022    '!$A$1:$AC$1563,MATCH($D219,'     2022    '!$D$1:$D$1794,0),MATCH(I$1,'     2022    '!$A$1:$AC$1,0))</f>
        <v>95.74</v>
      </c>
      <c r="J219" s="150"/>
      <c r="K219" s="151">
        <f t="shared" si="7"/>
        <v>16.754999999999999</v>
      </c>
      <c r="L219" s="152">
        <f>INDEX('     2022    '!$A$1:$AC$1563,MATCH($D219,'     2022    '!$D$1:$D$1794,0),MATCH(L$1,'     2022    '!$A$1:$AC$1,0))</f>
        <v>97.654799999999994</v>
      </c>
      <c r="M219" s="152">
        <f>INDEX('     2022    '!$A$1:$AC$1563,MATCH($D219,'     2022    '!$D$1:$D$1794,0),MATCH(M$1,'     2022    '!$A$1:$AC$1,0))</f>
        <v>100.53</v>
      </c>
      <c r="N219" s="153" t="str">
        <f>INDEX('     2022    '!$A$1:$AC$1563,MATCH($D219,'     2022    '!$D$1:$D$1794,0),MATCH(N$1,'     2022    '!$A$1:$AC$1,0))</f>
        <v>30mm</v>
      </c>
      <c r="O219" s="154">
        <f>INDEX('     2022    '!$A$1:$AC$1563,MATCH($D219,'     2022    '!$D$1:$D$1794,0),MATCH(O$1,'     2022    '!$A$1:$AC$1,0))</f>
        <v>6</v>
      </c>
      <c r="P219" s="153">
        <f>INDEX('     2022    '!$A$1:$AC$1563,MATCH($D219,'     2022    '!$D$1:$D$1794,0),MATCH(P$1,'     2022    '!$A$1:$AC$1,0))</f>
        <v>15</v>
      </c>
      <c r="Q219" s="153" t="str">
        <f>INDEX('     2022    '!$A$1:$AC$1563,MATCH($D219,'     2022    '!$D$1:$D$1794,0),MATCH(Q$1,'     2022    '!$A$1:$AC$1,0))</f>
        <v>No</v>
      </c>
      <c r="R219" s="155">
        <f>INDEX('     2022    '!$A$1:$AC$1563,MATCH($D219,'     2022    '!$D$1:$D$1794,0),MATCH(R$1,'     2022    '!$A$1:$AC$1,0))</f>
        <v>17.5</v>
      </c>
      <c r="S219" s="155">
        <f>INDEX('     2022    '!$A$1:$AC$1563,MATCH($D219,'     2022    '!$D$1:$D$1794,0),MATCH(S$1,'     2022    '!$A$1:$AC$1,0))</f>
        <v>2.4</v>
      </c>
      <c r="T219" s="155">
        <f>INDEX('     2022    '!$A$1:$AC$1563,MATCH($D219,'     2022    '!$D$1:$D$1794,0),MATCH(T$1,'     2022    '!$A$1:$AC$1,0))</f>
        <v>0.3</v>
      </c>
      <c r="U219" s="154" t="str">
        <f>INDEX('     2022    '!$A$1:$AC$1563,MATCH($D219,'     2022    '!$D$1:$D$1794,0),MATCH(U$1,'     2022    '!$A$1:$AC$1,0))</f>
        <v>1.4G</v>
      </c>
      <c r="V219" s="153" t="str">
        <f>INDEX('     2022    '!$A$1:$AC$1563,MATCH($D219,'     2022    '!$D$1:$D$1794,0),MATCH(V$1,'     2022    '!$A$1:$AC$1,0))</f>
        <v>UN0336</v>
      </c>
      <c r="W219" s="153" t="str">
        <f>INDEX('     2022    '!$A$1:$AC$1563,MATCH($D219,'     2022    '!$D$1:$D$1794,0),MATCH(W$1,'     2022    '!$A$1:$AC$1,0))</f>
        <v>F4</v>
      </c>
      <c r="X219" s="151" t="str">
        <f>INDEX('     2022    '!$A$1:$AC$1563,MATCH($D219,'     2022    '!$D$1:$D$1794,0),MATCH(X$1,'     2022    '!$A$1:$AC$1,0))</f>
        <v/>
      </c>
      <c r="Y219" s="151" t="str">
        <f>INDEX('     2022    '!$A$1:$AC$1563,MATCH($D219,'     2022    '!$D$1:$D$1794,0),MATCH(Y$1,'     2022    '!$A$1:$AC$1,0))</f>
        <v/>
      </c>
      <c r="Z219" s="156">
        <f>INDEX('     2022    '!$A$1:$AC$1563,MATCH($D219,'     2022    '!$D$1:$D$1794,0),MATCH(Z$1,'     2022    '!$A$1:$AC$1,0))</f>
        <v>5.1071999999999999E-2</v>
      </c>
      <c r="AA219" s="153" t="str">
        <f>INDEX('     2022    '!$A$1:$AC$1563,MATCH($D219,'     2022    '!$D$1:$D$1794,0),MATCH(AA$1,'     2022    '!$A$1:$AC$1,0))</f>
        <v>2806-F4-001978</v>
      </c>
      <c r="AB219" s="153" t="str">
        <f>INDEX('     2022    '!$A$1:$AC$1563,MATCH($D219,'     2022    '!$D$1:$D$1794,0),MATCH(AB$1,'     2022    '!$A$1:$AC$1,0))</f>
        <v>NL/TNO-0350-2020</v>
      </c>
      <c r="AC219" s="153" t="str">
        <f>INDEX('     2022    '!$A$1:$AC$1563,MATCH($D219,'     2022    '!$D$1:$D$1794,0),MATCH(AC$1,'     2022    '!$A$1:$AC$1,0))</f>
        <v>12/31/2099</v>
      </c>
    </row>
    <row r="220" spans="1:29" ht="15.75">
      <c r="A220" s="80">
        <f t="shared" si="6"/>
        <v>217</v>
      </c>
      <c r="B220" s="68" t="str">
        <f>INDEX('     2022    '!B$2:B$1794,MATCH(D220,'     2022    '!D$2:D$1794,0))</f>
        <v/>
      </c>
      <c r="C220" s="204" t="str">
        <f>INDEX('     2022    '!C$2:C$1794,MATCH(D220,'     2022    '!D$2:D$1794,0))</f>
        <v>Daylight Smoke</v>
      </c>
      <c r="D220" s="212" t="str">
        <f>INDEX('     2022    '!D:D,MATCH(A220,'     2022    '!AL:AL,0))</f>
        <v>CSM003</v>
      </c>
      <c r="E220" s="213" t="str">
        <f>INDEX('     2022    '!$A$1:$AC$1563,MATCH($D220,'     2022    '!$D$1:$D$1794,0),MATCH(E$1,'     2022    '!$A$1:$AC$1,0))</f>
        <v>25s. Smoke+crackling - ORANGE</v>
      </c>
      <c r="F220" s="206" t="str">
        <f>IFERROR(IF(LEFT(INDEX('     2022    '!AD$2:AD$1794,MATCH(D220,'     2022    '!D$2:D$1794,0)),4)="http",HYPERLINK(INDEX('     2022    '!AD$2:AD$1794,MATCH(D220,'     2022    '!D$2:D$1794,0)),"Video"),""),"")</f>
        <v>Video</v>
      </c>
      <c r="G220" s="207">
        <f>INDEX('     2022    '!$A$1:$AC$1563,MATCH($D220,'     2022    '!$D$1:$D$1794,0),MATCH(G$1,'     2022    '!$A$1:$AC$1,0))</f>
        <v>43</v>
      </c>
      <c r="H220" s="150"/>
      <c r="I220" s="152">
        <f>INDEX('     2022    '!$A$1:$AC$1563,MATCH($D220,'     2022    '!$D$1:$D$1794,0),MATCH(I$1,'     2022    '!$A$1:$AC$1,0))</f>
        <v>95.74</v>
      </c>
      <c r="J220" s="150"/>
      <c r="K220" s="151">
        <f t="shared" si="7"/>
        <v>16.754999999999999</v>
      </c>
      <c r="L220" s="152">
        <f>INDEX('     2022    '!$A$1:$AC$1563,MATCH($D220,'     2022    '!$D$1:$D$1794,0),MATCH(L$1,'     2022    '!$A$1:$AC$1,0))</f>
        <v>97.654799999999994</v>
      </c>
      <c r="M220" s="152">
        <f>INDEX('     2022    '!$A$1:$AC$1563,MATCH($D220,'     2022    '!$D$1:$D$1794,0),MATCH(M$1,'     2022    '!$A$1:$AC$1,0))</f>
        <v>100.53</v>
      </c>
      <c r="N220" s="153" t="str">
        <f>INDEX('     2022    '!$A$1:$AC$1563,MATCH($D220,'     2022    '!$D$1:$D$1794,0),MATCH(N$1,'     2022    '!$A$1:$AC$1,0))</f>
        <v>30mm</v>
      </c>
      <c r="O220" s="154">
        <f>INDEX('     2022    '!$A$1:$AC$1563,MATCH($D220,'     2022    '!$D$1:$D$1794,0),MATCH(O$1,'     2022    '!$A$1:$AC$1,0))</f>
        <v>6</v>
      </c>
      <c r="P220" s="153">
        <f>INDEX('     2022    '!$A$1:$AC$1563,MATCH($D220,'     2022    '!$D$1:$D$1794,0),MATCH(P$1,'     2022    '!$A$1:$AC$1,0))</f>
        <v>15</v>
      </c>
      <c r="Q220" s="153" t="str">
        <f>INDEX('     2022    '!$A$1:$AC$1563,MATCH($D220,'     2022    '!$D$1:$D$1794,0),MATCH(Q$1,'     2022    '!$A$1:$AC$1,0))</f>
        <v>No</v>
      </c>
      <c r="R220" s="155">
        <f>INDEX('     2022    '!$A$1:$AC$1563,MATCH($D220,'     2022    '!$D$1:$D$1794,0),MATCH(R$1,'     2022    '!$A$1:$AC$1,0))</f>
        <v>17.5</v>
      </c>
      <c r="S220" s="155">
        <f>INDEX('     2022    '!$A$1:$AC$1563,MATCH($D220,'     2022    '!$D$1:$D$1794,0),MATCH(S$1,'     2022    '!$A$1:$AC$1,0))</f>
        <v>2.4</v>
      </c>
      <c r="T220" s="155">
        <f>INDEX('     2022    '!$A$1:$AC$1563,MATCH($D220,'     2022    '!$D$1:$D$1794,0),MATCH(T$1,'     2022    '!$A$1:$AC$1,0))</f>
        <v>0.3</v>
      </c>
      <c r="U220" s="154" t="str">
        <f>INDEX('     2022    '!$A$1:$AC$1563,MATCH($D220,'     2022    '!$D$1:$D$1794,0),MATCH(U$1,'     2022    '!$A$1:$AC$1,0))</f>
        <v>1.4G</v>
      </c>
      <c r="V220" s="153" t="str">
        <f>INDEX('     2022    '!$A$1:$AC$1563,MATCH($D220,'     2022    '!$D$1:$D$1794,0),MATCH(V$1,'     2022    '!$A$1:$AC$1,0))</f>
        <v>UN0336</v>
      </c>
      <c r="W220" s="153" t="str">
        <f>INDEX('     2022    '!$A$1:$AC$1563,MATCH($D220,'     2022    '!$D$1:$D$1794,0),MATCH(W$1,'     2022    '!$A$1:$AC$1,0))</f>
        <v>F4</v>
      </c>
      <c r="X220" s="151" t="str">
        <f>INDEX('     2022    '!$A$1:$AC$1563,MATCH($D220,'     2022    '!$D$1:$D$1794,0),MATCH(X$1,'     2022    '!$A$1:$AC$1,0))</f>
        <v/>
      </c>
      <c r="Y220" s="151" t="str">
        <f>INDEX('     2022    '!$A$1:$AC$1563,MATCH($D220,'     2022    '!$D$1:$D$1794,0),MATCH(Y$1,'     2022    '!$A$1:$AC$1,0))</f>
        <v/>
      </c>
      <c r="Z220" s="156">
        <f>INDEX('     2022    '!$A$1:$AC$1563,MATCH($D220,'     2022    '!$D$1:$D$1794,0),MATCH(Z$1,'     2022    '!$A$1:$AC$1,0))</f>
        <v>5.1071999999999999E-2</v>
      </c>
      <c r="AA220" s="153" t="str">
        <f>INDEX('     2022    '!$A$1:$AC$1563,MATCH($D220,'     2022    '!$D$1:$D$1794,0),MATCH(AA$1,'     2022    '!$A$1:$AC$1,0))</f>
        <v>2806-F4-001978</v>
      </c>
      <c r="AB220" s="153" t="str">
        <f>INDEX('     2022    '!$A$1:$AC$1563,MATCH($D220,'     2022    '!$D$1:$D$1794,0),MATCH(AB$1,'     2022    '!$A$1:$AC$1,0))</f>
        <v>NL/TNO-0350-2020</v>
      </c>
      <c r="AC220" s="153" t="str">
        <f>INDEX('     2022    '!$A$1:$AC$1563,MATCH($D220,'     2022    '!$D$1:$D$1794,0),MATCH(AC$1,'     2022    '!$A$1:$AC$1,0))</f>
        <v>12/31/2099</v>
      </c>
    </row>
    <row r="221" spans="1:29" ht="24">
      <c r="A221" s="80">
        <f t="shared" si="6"/>
        <v>218</v>
      </c>
      <c r="B221" s="68" t="str">
        <f>INDEX('     2022    '!B$2:B$1794,MATCH(D221,'     2022    '!D$2:D$1794,0))</f>
        <v/>
      </c>
      <c r="C221" s="204" t="str">
        <f>INDEX('     2022    '!C$2:C$1794,MATCH(D221,'     2022    '!D$2:D$1794,0))</f>
        <v>Roman Candle - 12mm Bundle</v>
      </c>
      <c r="D221" s="212" t="str">
        <f>INDEX('     2022    '!D:D,MATCH(A221,'     2022    '!AL:AL,0))</f>
        <v>CB48</v>
      </c>
      <c r="E221" s="213" t="str">
        <f>INDEX('     2022    '!$A$1:$AC$1563,MATCH($D221,'     2022    '!$D$1:$D$1794,0),MATCH(E$1,'     2022    '!$A$1:$AC$1,0))</f>
        <v>White glittering. 160s.</v>
      </c>
      <c r="F221" s="206" t="str">
        <f>IFERROR(IF(LEFT(INDEX('     2022    '!AD$2:AD$1794,MATCH(D221,'     2022    '!D$2:D$1794,0)),4)="http",HYPERLINK(INDEX('     2022    '!AD$2:AD$1794,MATCH(D221,'     2022    '!D$2:D$1794,0)),"Video"),""),"")</f>
        <v>Video</v>
      </c>
      <c r="G221" s="207">
        <f>INDEX('     2022    '!$A$1:$AC$1563,MATCH($D221,'     2022    '!$D$1:$D$1794,0),MATCH(G$1,'     2022    '!$A$1:$AC$1,0))</f>
        <v>55</v>
      </c>
      <c r="H221" s="150"/>
      <c r="I221" s="152">
        <f>INDEX('     2022    '!$A$1:$AC$1563,MATCH($D221,'     2022    '!$D$1:$D$1794,0),MATCH(I$1,'     2022    '!$A$1:$AC$1,0))</f>
        <v>76.13</v>
      </c>
      <c r="J221" s="150"/>
      <c r="K221" s="151">
        <f t="shared" si="7"/>
        <v>8.2453213341217371</v>
      </c>
      <c r="L221" s="152">
        <f>INDEX('     2022    '!$A$1:$AC$1563,MATCH($D221,'     2022    '!$D$1:$D$1794,0),MATCH(L$1,'     2022    '!$A$1:$AC$1,0))</f>
        <v>77.652599999999993</v>
      </c>
      <c r="M221" s="152">
        <f>INDEX('     2022    '!$A$1:$AC$1563,MATCH($D221,'     2022    '!$D$1:$D$1794,0),MATCH(M$1,'     2022    '!$A$1:$AC$1,0))</f>
        <v>82.453213341217364</v>
      </c>
      <c r="N221" s="153" t="str">
        <f>INDEX('     2022    '!$A$1:$AC$1563,MATCH($D221,'     2022    '!$D$1:$D$1794,0),MATCH(N$1,'     2022    '!$A$1:$AC$1,0))</f>
        <v>12mm</v>
      </c>
      <c r="O221" s="154">
        <f>INDEX('     2022    '!$A$1:$AC$1563,MATCH($D221,'     2022    '!$D$1:$D$1794,0),MATCH(O$1,'     2022    '!$A$1:$AC$1,0))</f>
        <v>10</v>
      </c>
      <c r="P221" s="153">
        <f>INDEX('     2022    '!$A$1:$AC$1563,MATCH($D221,'     2022    '!$D$1:$D$1794,0),MATCH(P$1,'     2022    '!$A$1:$AC$1,0))</f>
        <v>25</v>
      </c>
      <c r="Q221" s="153" t="str">
        <f>INDEX('     2022    '!$A$1:$AC$1563,MATCH($D221,'     2022    '!$D$1:$D$1794,0),MATCH(Q$1,'     2022    '!$A$1:$AC$1,0))</f>
        <v>Yes</v>
      </c>
      <c r="R221" s="155">
        <f>INDEX('     2022    '!$A$1:$AC$1563,MATCH($D221,'     2022    '!$D$1:$D$1794,0),MATCH(R$1,'     2022    '!$A$1:$AC$1,0))</f>
        <v>14</v>
      </c>
      <c r="S221" s="155">
        <f>INDEX('     2022    '!$A$1:$AC$1563,MATCH($D221,'     2022    '!$D$1:$D$1794,0),MATCH(S$1,'     2022    '!$A$1:$AC$1,0))</f>
        <v>2.2999999999999998</v>
      </c>
      <c r="T221" s="155">
        <f>INDEX('     2022    '!$A$1:$AC$1563,MATCH($D221,'     2022    '!$D$1:$D$1794,0),MATCH(T$1,'     2022    '!$A$1:$AC$1,0))</f>
        <v>0.3</v>
      </c>
      <c r="U221" s="154" t="str">
        <f>INDEX('     2022    '!$A$1:$AC$1563,MATCH($D221,'     2022    '!$D$1:$D$1794,0),MATCH(U$1,'     2022    '!$A$1:$AC$1,0))</f>
        <v>1.4G</v>
      </c>
      <c r="V221" s="153" t="str">
        <f>INDEX('     2022    '!$A$1:$AC$1563,MATCH($D221,'     2022    '!$D$1:$D$1794,0),MATCH(V$1,'     2022    '!$A$1:$AC$1,0))</f>
        <v>UN0336</v>
      </c>
      <c r="W221" s="153" t="str">
        <f>INDEX('     2022    '!$A$1:$AC$1563,MATCH($D221,'     2022    '!$D$1:$D$1794,0),MATCH(W$1,'     2022    '!$A$1:$AC$1,0))</f>
        <v>F4</v>
      </c>
      <c r="X221" s="151" t="str">
        <f>INDEX('     2022    '!$A$1:$AC$1563,MATCH($D221,'     2022    '!$D$1:$D$1794,0),MATCH(X$1,'     2022    '!$A$1:$AC$1,0))</f>
        <v/>
      </c>
      <c r="Y221" s="151" t="str">
        <f>INDEX('     2022    '!$A$1:$AC$1563,MATCH($D221,'     2022    '!$D$1:$D$1794,0),MATCH(Y$1,'     2022    '!$A$1:$AC$1,0))</f>
        <v/>
      </c>
      <c r="Z221" s="156">
        <f>INDEX('     2022    '!$A$1:$AC$1563,MATCH($D221,'     2022    '!$D$1:$D$1794,0),MATCH(Z$1,'     2022    '!$A$1:$AC$1,0))</f>
        <v>3.0700000000000002E-2</v>
      </c>
      <c r="AA221" s="153" t="str">
        <f>INDEX('     2022    '!$A$1:$AC$1563,MATCH($D221,'     2022    '!$D$1:$D$1794,0),MATCH(AA$1,'     2022    '!$A$1:$AC$1,0))</f>
        <v>2806-F4-001968</v>
      </c>
      <c r="AB221" s="153" t="str">
        <f>INDEX('     2022    '!$A$1:$AC$1563,MATCH($D221,'     2022    '!$D$1:$D$1794,0),MATCH(AB$1,'     2022    '!$A$1:$AC$1,0))</f>
        <v>NL/TNO-0350-2020</v>
      </c>
      <c r="AC221" s="153" t="str">
        <f>INDEX('     2022    '!$A$1:$AC$1563,MATCH($D221,'     2022    '!$D$1:$D$1794,0),MATCH(AC$1,'     2022    '!$A$1:$AC$1,0))</f>
        <v>12/31/2099</v>
      </c>
    </row>
    <row r="222" spans="1:29" ht="24">
      <c r="A222" s="80">
        <f t="shared" si="6"/>
        <v>219</v>
      </c>
      <c r="B222" s="68" t="str">
        <f>INDEX('     2022    '!B$2:B$1794,MATCH(D222,'     2022    '!D$2:D$1794,0))</f>
        <v/>
      </c>
      <c r="C222" s="204" t="str">
        <f>INDEX('     2022    '!C$2:C$1794,MATCH(D222,'     2022    '!D$2:D$1794,0))</f>
        <v>Roman Candle - 12mm Bundle</v>
      </c>
      <c r="D222" s="212" t="str">
        <f>INDEX('     2022    '!D:D,MATCH(A222,'     2022    '!AL:AL,0))</f>
        <v>CB49</v>
      </c>
      <c r="E222" s="213" t="str">
        <f>INDEX('     2022    '!$A$1:$AC$1563,MATCH($D222,'     2022    '!$D$1:$D$1794,0),MATCH(E$1,'     2022    '!$A$1:$AC$1,0))</f>
        <v>Red glittering. 160s.</v>
      </c>
      <c r="F222" s="206" t="str">
        <f>IFERROR(IF(LEFT(INDEX('     2022    '!AD$2:AD$1794,MATCH(D222,'     2022    '!D$2:D$1794,0)),4)="http",HYPERLINK(INDEX('     2022    '!AD$2:AD$1794,MATCH(D222,'     2022    '!D$2:D$1794,0)),"Video"),""),"")</f>
        <v>Video</v>
      </c>
      <c r="G222" s="207">
        <f>INDEX('     2022    '!$A$1:$AC$1563,MATCH($D222,'     2022    '!$D$1:$D$1794,0),MATCH(G$1,'     2022    '!$A$1:$AC$1,0))</f>
        <v>62</v>
      </c>
      <c r="H222" s="150"/>
      <c r="I222" s="152">
        <f>INDEX('     2022    '!$A$1:$AC$1563,MATCH($D222,'     2022    '!$D$1:$D$1794,0),MATCH(I$1,'     2022    '!$A$1:$AC$1,0))</f>
        <v>76.13</v>
      </c>
      <c r="J222" s="150"/>
      <c r="K222" s="151">
        <f t="shared" si="7"/>
        <v>8.2453213341217371</v>
      </c>
      <c r="L222" s="152">
        <f>INDEX('     2022    '!$A$1:$AC$1563,MATCH($D222,'     2022    '!$D$1:$D$1794,0),MATCH(L$1,'     2022    '!$A$1:$AC$1,0))</f>
        <v>77.652599999999993</v>
      </c>
      <c r="M222" s="152">
        <f>INDEX('     2022    '!$A$1:$AC$1563,MATCH($D222,'     2022    '!$D$1:$D$1794,0),MATCH(M$1,'     2022    '!$A$1:$AC$1,0))</f>
        <v>82.453213341217364</v>
      </c>
      <c r="N222" s="153" t="str">
        <f>INDEX('     2022    '!$A$1:$AC$1563,MATCH($D222,'     2022    '!$D$1:$D$1794,0),MATCH(N$1,'     2022    '!$A$1:$AC$1,0))</f>
        <v>12mm</v>
      </c>
      <c r="O222" s="154">
        <f>INDEX('     2022    '!$A$1:$AC$1563,MATCH($D222,'     2022    '!$D$1:$D$1794,0),MATCH(O$1,'     2022    '!$A$1:$AC$1,0))</f>
        <v>10</v>
      </c>
      <c r="P222" s="153">
        <f>INDEX('     2022    '!$A$1:$AC$1563,MATCH($D222,'     2022    '!$D$1:$D$1794,0),MATCH(P$1,'     2022    '!$A$1:$AC$1,0))</f>
        <v>25</v>
      </c>
      <c r="Q222" s="153" t="str">
        <f>INDEX('     2022    '!$A$1:$AC$1563,MATCH($D222,'     2022    '!$D$1:$D$1794,0),MATCH(Q$1,'     2022    '!$A$1:$AC$1,0))</f>
        <v>Yes</v>
      </c>
      <c r="R222" s="155">
        <f>INDEX('     2022    '!$A$1:$AC$1563,MATCH($D222,'     2022    '!$D$1:$D$1794,0),MATCH(R$1,'     2022    '!$A$1:$AC$1,0))</f>
        <v>15</v>
      </c>
      <c r="S222" s="155">
        <f>INDEX('     2022    '!$A$1:$AC$1563,MATCH($D222,'     2022    '!$D$1:$D$1794,0),MATCH(S$1,'     2022    '!$A$1:$AC$1,0))</f>
        <v>2.2999999999999998</v>
      </c>
      <c r="T222" s="155">
        <f>INDEX('     2022    '!$A$1:$AC$1563,MATCH($D222,'     2022    '!$D$1:$D$1794,0),MATCH(T$1,'     2022    '!$A$1:$AC$1,0))</f>
        <v>0.3</v>
      </c>
      <c r="U222" s="154" t="str">
        <f>INDEX('     2022    '!$A$1:$AC$1563,MATCH($D222,'     2022    '!$D$1:$D$1794,0),MATCH(U$1,'     2022    '!$A$1:$AC$1,0))</f>
        <v>1.4G</v>
      </c>
      <c r="V222" s="153" t="str">
        <f>INDEX('     2022    '!$A$1:$AC$1563,MATCH($D222,'     2022    '!$D$1:$D$1794,0),MATCH(V$1,'     2022    '!$A$1:$AC$1,0))</f>
        <v>UN0336</v>
      </c>
      <c r="W222" s="153" t="str">
        <f>INDEX('     2022    '!$A$1:$AC$1563,MATCH($D222,'     2022    '!$D$1:$D$1794,0),MATCH(W$1,'     2022    '!$A$1:$AC$1,0))</f>
        <v>F4</v>
      </c>
      <c r="X222" s="151" t="str">
        <f>INDEX('     2022    '!$A$1:$AC$1563,MATCH($D222,'     2022    '!$D$1:$D$1794,0),MATCH(X$1,'     2022    '!$A$1:$AC$1,0))</f>
        <v/>
      </c>
      <c r="Y222" s="151" t="str">
        <f>INDEX('     2022    '!$A$1:$AC$1563,MATCH($D222,'     2022    '!$D$1:$D$1794,0),MATCH(Y$1,'     2022    '!$A$1:$AC$1,0))</f>
        <v/>
      </c>
      <c r="Z222" s="156">
        <f>INDEX('     2022    '!$A$1:$AC$1563,MATCH($D222,'     2022    '!$D$1:$D$1794,0),MATCH(Z$1,'     2022    '!$A$1:$AC$1,0))</f>
        <v>3.0700000000000002E-2</v>
      </c>
      <c r="AA222" s="153" t="str">
        <f>INDEX('     2022    '!$A$1:$AC$1563,MATCH($D222,'     2022    '!$D$1:$D$1794,0),MATCH(AA$1,'     2022    '!$A$1:$AC$1,0))</f>
        <v>2806-F4-001968</v>
      </c>
      <c r="AB222" s="153" t="str">
        <f>INDEX('     2022    '!$A$1:$AC$1563,MATCH($D222,'     2022    '!$D$1:$D$1794,0),MATCH(AB$1,'     2022    '!$A$1:$AC$1,0))</f>
        <v>NL/TNO-0350-2020</v>
      </c>
      <c r="AC222" s="153" t="str">
        <f>INDEX('     2022    '!$A$1:$AC$1563,MATCH($D222,'     2022    '!$D$1:$D$1794,0),MATCH(AC$1,'     2022    '!$A$1:$AC$1,0))</f>
        <v>12/31/2099</v>
      </c>
    </row>
    <row r="223" spans="1:29" ht="25.5">
      <c r="A223" s="80">
        <f t="shared" si="6"/>
        <v>220</v>
      </c>
      <c r="B223" s="68" t="str">
        <f>INDEX('     2022    '!B$2:B$1794,MATCH(D223,'     2022    '!D$2:D$1794,0))</f>
        <v/>
      </c>
      <c r="C223" s="204" t="str">
        <f>INDEX('     2022    '!C$2:C$1794,MATCH(D223,'     2022    '!D$2:D$1794,0))</f>
        <v>Roman Candle - 12mm Bundle</v>
      </c>
      <c r="D223" s="212" t="str">
        <f>INDEX('     2022    '!D:D,MATCH(A223,'     2022    '!AL:AL,0))</f>
        <v>KF049-O-300</v>
      </c>
      <c r="E223" s="213" t="str">
        <f>INDEX('     2022    '!$A$1:$AC$1563,MATCH($D223,'     2022    '!$D$1:$D$1794,0),MATCH(E$1,'     2022    '!$A$1:$AC$1,0))</f>
        <v>OBELISK. Multicolour tipped gold brocade comets. Firing a tall column which forms a beautiful hanging curtain effect. RETAIL</v>
      </c>
      <c r="F223" s="206" t="str">
        <f>IFERROR(IF(LEFT(INDEX('     2022    '!AD$2:AD$1794,MATCH(D223,'     2022    '!D$2:D$1794,0)),4)="http",HYPERLINK(INDEX('     2022    '!AD$2:AD$1794,MATCH(D223,'     2022    '!D$2:D$1794,0)),"Video"),""),"")</f>
        <v>Video</v>
      </c>
      <c r="G223" s="207">
        <f>INDEX('     2022    '!$A$1:$AC$1563,MATCH($D223,'     2022    '!$D$1:$D$1794,0),MATCH(G$1,'     2022    '!$A$1:$AC$1,0))</f>
        <v>11</v>
      </c>
      <c r="H223" s="150"/>
      <c r="I223" s="152">
        <f>INDEX('     2022    '!$A$1:$AC$1563,MATCH($D223,'     2022    '!$D$1:$D$1794,0),MATCH(I$1,'     2022    '!$A$1:$AC$1,0))</f>
        <v>107.38</v>
      </c>
      <c r="J223" s="150"/>
      <c r="K223" s="151">
        <f t="shared" si="7"/>
        <v>17.896666666666665</v>
      </c>
      <c r="L223" s="152">
        <f>INDEX('     2022    '!$A$1:$AC$1563,MATCH($D223,'     2022    '!$D$1:$D$1794,0),MATCH(L$1,'     2022    '!$A$1:$AC$1,0))</f>
        <v>102.01</v>
      </c>
      <c r="M223" s="152">
        <f>INDEX('     2022    '!$A$1:$AC$1563,MATCH($D223,'     2022    '!$D$1:$D$1794,0),MATCH(M$1,'     2022    '!$A$1:$AC$1,0))</f>
        <v>107.38</v>
      </c>
      <c r="N223" s="153" t="str">
        <f>INDEX('     2022    '!$A$1:$AC$1563,MATCH($D223,'     2022    '!$D$1:$D$1794,0),MATCH(N$1,'     2022    '!$A$1:$AC$1,0))</f>
        <v>12mm</v>
      </c>
      <c r="O223" s="154">
        <f>INDEX('     2022    '!$A$1:$AC$1563,MATCH($D223,'     2022    '!$D$1:$D$1794,0),MATCH(O$1,'     2022    '!$A$1:$AC$1,0))</f>
        <v>6</v>
      </c>
      <c r="P223" s="153">
        <f>INDEX('     2022    '!$A$1:$AC$1563,MATCH($D223,'     2022    '!$D$1:$D$1794,0),MATCH(P$1,'     2022    '!$A$1:$AC$1,0))</f>
        <v>30</v>
      </c>
      <c r="Q223" s="153" t="str">
        <f>INDEX('     2022    '!$A$1:$AC$1563,MATCH($D223,'     2022    '!$D$1:$D$1794,0),MATCH(Q$1,'     2022    '!$A$1:$AC$1,0))</f>
        <v>No</v>
      </c>
      <c r="R223" s="155">
        <f>INDEX('     2022    '!$A$1:$AC$1563,MATCH($D223,'     2022    '!$D$1:$D$1794,0),MATCH(R$1,'     2022    '!$A$1:$AC$1,0))</f>
        <v>17</v>
      </c>
      <c r="S223" s="155">
        <f>INDEX('     2022    '!$A$1:$AC$1563,MATCH($D223,'     2022    '!$D$1:$D$1794,0),MATCH(S$1,'     2022    '!$A$1:$AC$1,0))</f>
        <v>3.1</v>
      </c>
      <c r="T223" s="155">
        <f>INDEX('     2022    '!$A$1:$AC$1563,MATCH($D223,'     2022    '!$D$1:$D$1794,0),MATCH(T$1,'     2022    '!$A$1:$AC$1,0))</f>
        <v>0</v>
      </c>
      <c r="U223" s="154" t="str">
        <f>INDEX('     2022    '!$A$1:$AC$1563,MATCH($D223,'     2022    '!$D$1:$D$1794,0),MATCH(U$1,'     2022    '!$A$1:$AC$1,0))</f>
        <v>1.4G</v>
      </c>
      <c r="V223" s="153" t="str">
        <f>INDEX('     2022    '!$A$1:$AC$1563,MATCH($D223,'     2022    '!$D$1:$D$1794,0),MATCH(V$1,'     2022    '!$A$1:$AC$1,0))</f>
        <v>UN0336</v>
      </c>
      <c r="W223" s="153" t="str">
        <f>INDEX('     2022    '!$A$1:$AC$1563,MATCH($D223,'     2022    '!$D$1:$D$1794,0),MATCH(W$1,'     2022    '!$A$1:$AC$1,0))</f>
        <v>F3</v>
      </c>
      <c r="X223" s="151">
        <f>INDEX('     2022    '!$A$1:$AC$1563,MATCH($D223,'     2022    '!$D$1:$D$1794,0),MATCH(X$1,'     2022    '!$A$1:$AC$1,0))</f>
        <v>64.790000000000006</v>
      </c>
      <c r="Y223" s="151">
        <f>INDEX('     2022    '!$A$1:$AC$1563,MATCH($D223,'     2022    '!$D$1:$D$1794,0),MATCH(Y$1,'     2022    '!$A$1:$AC$1,0))</f>
        <v>53.99</v>
      </c>
      <c r="Z223" s="156">
        <f>INDEX('     2022    '!$A$1:$AC$1563,MATCH($D223,'     2022    '!$D$1:$D$1794,0),MATCH(Z$1,'     2022    '!$A$1:$AC$1,0))</f>
        <v>3.5000000000000003E-2</v>
      </c>
      <c r="AA223" s="153" t="str">
        <f>INDEX('     2022    '!$A$1:$AC$1563,MATCH($D223,'     2022    '!$D$1:$D$1794,0),MATCH(AA$1,'     2022    '!$A$1:$AC$1,0))</f>
        <v>1008-F3-69249908</v>
      </c>
      <c r="AB223" s="153" t="str">
        <f>INDEX('     2022    '!$A$1:$AC$1563,MATCH($D223,'     2022    '!$D$1:$D$1794,0),MATCH(AB$1,'     2022    '!$A$1:$AC$1,0))</f>
        <v>GB/HSE-351145</v>
      </c>
      <c r="AC223" s="153">
        <f>INDEX('     2022    '!$A$1:$AC$1563,MATCH($D223,'     2022    '!$D$1:$D$1794,0),MATCH(AC$1,'     2022    '!$A$1:$AC$1,0))</f>
        <v>0</v>
      </c>
    </row>
    <row r="224" spans="1:29" ht="24">
      <c r="A224" s="80">
        <f t="shared" si="6"/>
        <v>221</v>
      </c>
      <c r="B224" s="68" t="str">
        <f>INDEX('     2022    '!B$2:B$1794,MATCH(D224,'     2022    '!D$2:D$1794,0))</f>
        <v/>
      </c>
      <c r="C224" s="204" t="str">
        <f>INDEX('     2022    '!C$2:C$1794,MATCH(D224,'     2022    '!D$2:D$1794,0))</f>
        <v>Roman Candle - 14mm Bundle</v>
      </c>
      <c r="D224" s="212" t="str">
        <f>INDEX('     2022    '!D:D,MATCH(A224,'     2022    '!AL:AL,0))</f>
        <v>CB44</v>
      </c>
      <c r="E224" s="213" t="str">
        <f>INDEX('     2022    '!$A$1:$AC$1563,MATCH($D224,'     2022    '!$D$1:$D$1794,0),MATCH(E$1,'     2022    '!$A$1:$AC$1,0))</f>
        <v>Colorful stars. 128s.</v>
      </c>
      <c r="F224" s="206" t="str">
        <f>IFERROR(IF(LEFT(INDEX('     2022    '!AD$2:AD$1794,MATCH(D224,'     2022    '!D$2:D$1794,0)),4)="http",HYPERLINK(INDEX('     2022    '!AD$2:AD$1794,MATCH(D224,'     2022    '!D$2:D$1794,0)),"Video"),""),"")</f>
        <v>Video</v>
      </c>
      <c r="G224" s="207">
        <f>INDEX('     2022    '!$A$1:$AC$1563,MATCH($D224,'     2022    '!$D$1:$D$1794,0),MATCH(G$1,'     2022    '!$A$1:$AC$1,0))</f>
        <v>16</v>
      </c>
      <c r="H224" s="150"/>
      <c r="I224" s="152">
        <f>INDEX('     2022    '!$A$1:$AC$1563,MATCH($D224,'     2022    '!$D$1:$D$1794,0),MATCH(I$1,'     2022    '!$A$1:$AC$1,0))</f>
        <v>94.45</v>
      </c>
      <c r="J224" s="150"/>
      <c r="K224" s="151">
        <f t="shared" si="7"/>
        <v>11.544444444444444</v>
      </c>
      <c r="L224" s="152">
        <f>INDEX('     2022    '!$A$1:$AC$1563,MATCH($D224,'     2022    '!$D$1:$D$1794,0),MATCH(L$1,'     2022    '!$A$1:$AC$1,0))</f>
        <v>94.549000000000007</v>
      </c>
      <c r="M224" s="152">
        <f>INDEX('     2022    '!$A$1:$AC$1563,MATCH($D224,'     2022    '!$D$1:$D$1794,0),MATCH(M$1,'     2022    '!$A$1:$AC$1,0))</f>
        <v>103.9</v>
      </c>
      <c r="N224" s="153" t="str">
        <f>INDEX('     2022    '!$A$1:$AC$1563,MATCH($D224,'     2022    '!$D$1:$D$1794,0),MATCH(N$1,'     2022    '!$A$1:$AC$1,0))</f>
        <v>13mm</v>
      </c>
      <c r="O224" s="154">
        <f>INDEX('     2022    '!$A$1:$AC$1563,MATCH($D224,'     2022    '!$D$1:$D$1794,0),MATCH(O$1,'     2022    '!$A$1:$AC$1,0))</f>
        <v>9</v>
      </c>
      <c r="P224" s="153">
        <f>INDEX('     2022    '!$A$1:$AC$1563,MATCH($D224,'     2022    '!$D$1:$D$1794,0),MATCH(P$1,'     2022    '!$A$1:$AC$1,0))</f>
        <v>30</v>
      </c>
      <c r="Q224" s="153" t="str">
        <f>INDEX('     2022    '!$A$1:$AC$1563,MATCH($D224,'     2022    '!$D$1:$D$1794,0),MATCH(Q$1,'     2022    '!$A$1:$AC$1,0))</f>
        <v>Yes</v>
      </c>
      <c r="R224" s="155">
        <f>INDEX('     2022    '!$A$1:$AC$1563,MATCH($D224,'     2022    '!$D$1:$D$1794,0),MATCH(R$1,'     2022    '!$A$1:$AC$1,0))</f>
        <v>10</v>
      </c>
      <c r="S224" s="155">
        <f>INDEX('     2022    '!$A$1:$AC$1563,MATCH($D224,'     2022    '!$D$1:$D$1794,0),MATCH(S$1,'     2022    '!$A$1:$AC$1,0))</f>
        <v>1.9</v>
      </c>
      <c r="T224" s="155">
        <f>INDEX('     2022    '!$A$1:$AC$1563,MATCH($D224,'     2022    '!$D$1:$D$1794,0),MATCH(T$1,'     2022    '!$A$1:$AC$1,0))</f>
        <v>2.8</v>
      </c>
      <c r="U224" s="154" t="str">
        <f>INDEX('     2022    '!$A$1:$AC$1563,MATCH($D224,'     2022    '!$D$1:$D$1794,0),MATCH(U$1,'     2022    '!$A$1:$AC$1,0))</f>
        <v>1.4G</v>
      </c>
      <c r="V224" s="153" t="str">
        <f>INDEX('     2022    '!$A$1:$AC$1563,MATCH($D224,'     2022    '!$D$1:$D$1794,0),MATCH(V$1,'     2022    '!$A$1:$AC$1,0))</f>
        <v>UN0336</v>
      </c>
      <c r="W224" s="153" t="str">
        <f>INDEX('     2022    '!$A$1:$AC$1563,MATCH($D224,'     2022    '!$D$1:$D$1794,0),MATCH(W$1,'     2022    '!$A$1:$AC$1,0))</f>
        <v>F4</v>
      </c>
      <c r="X224" s="151" t="str">
        <f>INDEX('     2022    '!$A$1:$AC$1563,MATCH($D224,'     2022    '!$D$1:$D$1794,0),MATCH(X$1,'     2022    '!$A$1:$AC$1,0))</f>
        <v/>
      </c>
      <c r="Y224" s="151" t="str">
        <f>INDEX('     2022    '!$A$1:$AC$1563,MATCH($D224,'     2022    '!$D$1:$D$1794,0),MATCH(Y$1,'     2022    '!$A$1:$AC$1,0))</f>
        <v/>
      </c>
      <c r="Z224" s="156">
        <f>INDEX('     2022    '!$A$1:$AC$1563,MATCH($D224,'     2022    '!$D$1:$D$1794,0),MATCH(Z$1,'     2022    '!$A$1:$AC$1,0))</f>
        <v>3.4099999999999998E-2</v>
      </c>
      <c r="AA224" s="153" t="str">
        <f>INDEX('     2022    '!$A$1:$AC$1563,MATCH($D224,'     2022    '!$D$1:$D$1794,0),MATCH(AA$1,'     2022    '!$A$1:$AC$1,0))</f>
        <v>1008-F4-69249650</v>
      </c>
      <c r="AB224" s="153" t="str">
        <f>INDEX('     2022    '!$A$1:$AC$1563,MATCH($D224,'     2022    '!$D$1:$D$1794,0),MATCH(AB$1,'     2022    '!$A$1:$AC$1,0))</f>
        <v>GB/HSE-358595</v>
      </c>
      <c r="AC224" s="153" t="str">
        <f>INDEX('     2022    '!$A$1:$AC$1563,MATCH($D224,'     2022    '!$D$1:$D$1794,0),MATCH(AC$1,'     2022    '!$A$1:$AC$1,0))</f>
        <v>8/15/2028</v>
      </c>
    </row>
    <row r="225" spans="1:29" ht="24">
      <c r="A225" s="80">
        <f t="shared" si="6"/>
        <v>222</v>
      </c>
      <c r="B225" s="68" t="str">
        <f>INDEX('     2022    '!B$2:B$1794,MATCH(D225,'     2022    '!D$2:D$1794,0))</f>
        <v/>
      </c>
      <c r="C225" s="204" t="str">
        <f>INDEX('     2022    '!C$2:C$1794,MATCH(D225,'     2022    '!D$2:D$1794,0))</f>
        <v>Roman Candle - 14mm Bundle</v>
      </c>
      <c r="D225" s="212" t="str">
        <f>INDEX('     2022    '!D:D,MATCH(A225,'     2022    '!AL:AL,0))</f>
        <v>CB11-Twin</v>
      </c>
      <c r="E225" s="213" t="str">
        <f>INDEX('     2022    '!$A$1:$AC$1563,MATCH($D225,'     2022    '!$D$1:$D$1794,0),MATCH(E$1,'     2022    '!$A$1:$AC$1,0))</f>
        <v>Red comet (2x56s bundles fused together)</v>
      </c>
      <c r="F225" s="206" t="str">
        <f>IFERROR(IF(LEFT(INDEX('     2022    '!AD$2:AD$1794,MATCH(D225,'     2022    '!D$2:D$1794,0)),4)="http",HYPERLINK(INDEX('     2022    '!AD$2:AD$1794,MATCH(D225,'     2022    '!D$2:D$1794,0)),"Video"),""),"")</f>
        <v>Video</v>
      </c>
      <c r="G225" s="207">
        <f>INDEX('     2022    '!$A$1:$AC$1563,MATCH($D225,'     2022    '!$D$1:$D$1794,0),MATCH(G$1,'     2022    '!$A$1:$AC$1,0))</f>
        <v>22</v>
      </c>
      <c r="H225" s="150"/>
      <c r="I225" s="152">
        <f>INDEX('     2022    '!$A$1:$AC$1563,MATCH($D225,'     2022    '!$D$1:$D$1794,0),MATCH(I$1,'     2022    '!$A$1:$AC$1,0))</f>
        <v>85.64</v>
      </c>
      <c r="J225" s="150"/>
      <c r="K225" s="151">
        <f t="shared" si="7"/>
        <v>3.9139909992677406</v>
      </c>
      <c r="L225" s="152">
        <f>INDEX('     2022    '!$A$1:$AC$1563,MATCH($D225,'     2022    '!$D$1:$D$1794,0),MATCH(L$1,'     2022    '!$A$1:$AC$1,0))</f>
        <v>87.352800000000002</v>
      </c>
      <c r="M225" s="152">
        <f>INDEX('     2022    '!$A$1:$AC$1563,MATCH($D225,'     2022    '!$D$1:$D$1794,0),MATCH(M$1,'     2022    '!$A$1:$AC$1,0))</f>
        <v>93.935783982425775</v>
      </c>
      <c r="N225" s="153" t="str">
        <f>INDEX('     2022    '!$A$1:$AC$1563,MATCH($D225,'     2022    '!$D$1:$D$1794,0),MATCH(N$1,'     2022    '!$A$1:$AC$1,0))</f>
        <v>14mm</v>
      </c>
      <c r="O225" s="154">
        <f>INDEX('     2022    '!$A$1:$AC$1563,MATCH($D225,'     2022    '!$D$1:$D$1794,0),MATCH(O$1,'     2022    '!$A$1:$AC$1,0))</f>
        <v>24</v>
      </c>
      <c r="P225" s="153">
        <f>INDEX('     2022    '!$A$1:$AC$1563,MATCH($D225,'     2022    '!$D$1:$D$1794,0),MATCH(P$1,'     2022    '!$A$1:$AC$1,0))</f>
        <v>25</v>
      </c>
      <c r="Q225" s="153" t="str">
        <f>INDEX('     2022    '!$A$1:$AC$1563,MATCH($D225,'     2022    '!$D$1:$D$1794,0),MATCH(Q$1,'     2022    '!$A$1:$AC$1,0))</f>
        <v>Yes</v>
      </c>
      <c r="R225" s="155">
        <f>INDEX('     2022    '!$A$1:$AC$1563,MATCH($D225,'     2022    '!$D$1:$D$1794,0),MATCH(R$1,'     2022    '!$A$1:$AC$1,0))</f>
        <v>16</v>
      </c>
      <c r="S225" s="155">
        <f>INDEX('     2022    '!$A$1:$AC$1563,MATCH($D225,'     2022    '!$D$1:$D$1794,0),MATCH(S$1,'     2022    '!$A$1:$AC$1,0))</f>
        <v>2.4</v>
      </c>
      <c r="T225" s="155">
        <f>INDEX('     2022    '!$A$1:$AC$1563,MATCH($D225,'     2022    '!$D$1:$D$1794,0),MATCH(T$1,'     2022    '!$A$1:$AC$1,0))</f>
        <v>2.8</v>
      </c>
      <c r="U225" s="154" t="str">
        <f>INDEX('     2022    '!$A$1:$AC$1563,MATCH($D225,'     2022    '!$D$1:$D$1794,0),MATCH(U$1,'     2022    '!$A$1:$AC$1,0))</f>
        <v>1.4G</v>
      </c>
      <c r="V225" s="153" t="str">
        <f>INDEX('     2022    '!$A$1:$AC$1563,MATCH($D225,'     2022    '!$D$1:$D$1794,0),MATCH(V$1,'     2022    '!$A$1:$AC$1,0))</f>
        <v>UN0336</v>
      </c>
      <c r="W225" s="153" t="str">
        <f>INDEX('     2022    '!$A$1:$AC$1563,MATCH($D225,'     2022    '!$D$1:$D$1794,0),MATCH(W$1,'     2022    '!$A$1:$AC$1,0))</f>
        <v>F4</v>
      </c>
      <c r="X225" s="151" t="str">
        <f>INDEX('     2022    '!$A$1:$AC$1563,MATCH($D225,'     2022    '!$D$1:$D$1794,0),MATCH(X$1,'     2022    '!$A$1:$AC$1,0))</f>
        <v/>
      </c>
      <c r="Y225" s="151" t="str">
        <f>INDEX('     2022    '!$A$1:$AC$1563,MATCH($D225,'     2022    '!$D$1:$D$1794,0),MATCH(Y$1,'     2022    '!$A$1:$AC$1,0))</f>
        <v/>
      </c>
      <c r="Z225" s="156">
        <f>INDEX('     2022    '!$A$1:$AC$1563,MATCH($D225,'     2022    '!$D$1:$D$1794,0),MATCH(Z$1,'     2022    '!$A$1:$AC$1,0))</f>
        <v>3.5574000000000001E-2</v>
      </c>
      <c r="AA225" s="153" t="str">
        <f>INDEX('     2022    '!$A$1:$AC$1563,MATCH($D225,'     2022    '!$D$1:$D$1794,0),MATCH(AA$1,'     2022    '!$A$1:$AC$1,0))</f>
        <v>1008-F4-69249650</v>
      </c>
      <c r="AB225" s="153" t="str">
        <f>INDEX('     2022    '!$A$1:$AC$1563,MATCH($D225,'     2022    '!$D$1:$D$1794,0),MATCH(AB$1,'     2022    '!$A$1:$AC$1,0))</f>
        <v>GB/HSE-337789</v>
      </c>
      <c r="AC225" s="153" t="str">
        <f>INDEX('     2022    '!$A$1:$AC$1563,MATCH($D225,'     2022    '!$D$1:$D$1794,0),MATCH(AC$1,'     2022    '!$A$1:$AC$1,0))</f>
        <v>11/1/2026</v>
      </c>
    </row>
    <row r="226" spans="1:29" ht="24">
      <c r="A226" s="80">
        <f t="shared" si="6"/>
        <v>223</v>
      </c>
      <c r="B226" s="68" t="str">
        <f>INDEX('     2022    '!B$2:B$1794,MATCH(D226,'     2022    '!D$2:D$1794,0))</f>
        <v/>
      </c>
      <c r="C226" s="204" t="str">
        <f>INDEX('     2022    '!C$2:C$1794,MATCH(D226,'     2022    '!D$2:D$1794,0))</f>
        <v>Roman Candle - 14mm Bundle</v>
      </c>
      <c r="D226" s="212" t="str">
        <f>INDEX('     2022    '!D:D,MATCH(A226,'     2022    '!AL:AL,0))</f>
        <v>CB9-Twin</v>
      </c>
      <c r="E226" s="213" t="str">
        <f>INDEX('     2022    '!$A$1:$AC$1563,MATCH($D226,'     2022    '!$D$1:$D$1794,0),MATCH(E$1,'     2022    '!$A$1:$AC$1,0))</f>
        <v>Silver comet (2x56s bundles fused together)</v>
      </c>
      <c r="F226" s="206" t="str">
        <f>IFERROR(IF(LEFT(INDEX('     2022    '!AD$2:AD$1794,MATCH(D226,'     2022    '!D$2:D$1794,0)),4)="http",HYPERLINK(INDEX('     2022    '!AD$2:AD$1794,MATCH(D226,'     2022    '!D$2:D$1794,0)),"Video"),""),"")</f>
        <v>Video</v>
      </c>
      <c r="G226" s="207">
        <f>INDEX('     2022    '!$A$1:$AC$1563,MATCH($D226,'     2022    '!$D$1:$D$1794,0),MATCH(G$1,'     2022    '!$A$1:$AC$1,0))</f>
        <v>61</v>
      </c>
      <c r="H226" s="150"/>
      <c r="I226" s="152">
        <f>INDEX('     2022    '!$A$1:$AC$1563,MATCH($D226,'     2022    '!$D$1:$D$1794,0),MATCH(I$1,'     2022    '!$A$1:$AC$1,0))</f>
        <v>85.64</v>
      </c>
      <c r="J226" s="150"/>
      <c r="K226" s="151">
        <f t="shared" si="7"/>
        <v>3.925416666666667</v>
      </c>
      <c r="L226" s="152">
        <f>INDEX('     2022    '!$A$1:$AC$1563,MATCH($D226,'     2022    '!$D$1:$D$1794,0),MATCH(L$1,'     2022    '!$A$1:$AC$1,0))</f>
        <v>85.731100000000012</v>
      </c>
      <c r="M226" s="152">
        <f>INDEX('     2022    '!$A$1:$AC$1563,MATCH($D226,'     2022    '!$D$1:$D$1794,0),MATCH(M$1,'     2022    '!$A$1:$AC$1,0))</f>
        <v>94.210000000000008</v>
      </c>
      <c r="N226" s="153" t="str">
        <f>INDEX('     2022    '!$A$1:$AC$1563,MATCH($D226,'     2022    '!$D$1:$D$1794,0),MATCH(N$1,'     2022    '!$A$1:$AC$1,0))</f>
        <v>14mm</v>
      </c>
      <c r="O226" s="154">
        <f>INDEX('     2022    '!$A$1:$AC$1563,MATCH($D226,'     2022    '!$D$1:$D$1794,0),MATCH(O$1,'     2022    '!$A$1:$AC$1,0))</f>
        <v>24</v>
      </c>
      <c r="P226" s="153">
        <f>INDEX('     2022    '!$A$1:$AC$1563,MATCH($D226,'     2022    '!$D$1:$D$1794,0),MATCH(P$1,'     2022    '!$A$1:$AC$1,0))</f>
        <v>25</v>
      </c>
      <c r="Q226" s="153" t="str">
        <f>INDEX('     2022    '!$A$1:$AC$1563,MATCH($D226,'     2022    '!$D$1:$D$1794,0),MATCH(Q$1,'     2022    '!$A$1:$AC$1,0))</f>
        <v>Yes</v>
      </c>
      <c r="R226" s="155">
        <f>INDEX('     2022    '!$A$1:$AC$1563,MATCH($D226,'     2022    '!$D$1:$D$1794,0),MATCH(R$1,'     2022    '!$A$1:$AC$1,0))</f>
        <v>16</v>
      </c>
      <c r="S226" s="155">
        <f>INDEX('     2022    '!$A$1:$AC$1563,MATCH($D226,'     2022    '!$D$1:$D$1794,0),MATCH(S$1,'     2022    '!$A$1:$AC$1,0))</f>
        <v>2.4</v>
      </c>
      <c r="T226" s="155">
        <f>INDEX('     2022    '!$A$1:$AC$1563,MATCH($D226,'     2022    '!$D$1:$D$1794,0),MATCH(T$1,'     2022    '!$A$1:$AC$1,0))</f>
        <v>2.8</v>
      </c>
      <c r="U226" s="154" t="str">
        <f>INDEX('     2022    '!$A$1:$AC$1563,MATCH($D226,'     2022    '!$D$1:$D$1794,0),MATCH(U$1,'     2022    '!$A$1:$AC$1,0))</f>
        <v>1.4G</v>
      </c>
      <c r="V226" s="153" t="str">
        <f>INDEX('     2022    '!$A$1:$AC$1563,MATCH($D226,'     2022    '!$D$1:$D$1794,0),MATCH(V$1,'     2022    '!$A$1:$AC$1,0))</f>
        <v>UN0336</v>
      </c>
      <c r="W226" s="153" t="str">
        <f>INDEX('     2022    '!$A$1:$AC$1563,MATCH($D226,'     2022    '!$D$1:$D$1794,0),MATCH(W$1,'     2022    '!$A$1:$AC$1,0))</f>
        <v>F4</v>
      </c>
      <c r="X226" s="151" t="str">
        <f>INDEX('     2022    '!$A$1:$AC$1563,MATCH($D226,'     2022    '!$D$1:$D$1794,0),MATCH(X$1,'     2022    '!$A$1:$AC$1,0))</f>
        <v/>
      </c>
      <c r="Y226" s="151" t="str">
        <f>INDEX('     2022    '!$A$1:$AC$1563,MATCH($D226,'     2022    '!$D$1:$D$1794,0),MATCH(Y$1,'     2022    '!$A$1:$AC$1,0))</f>
        <v/>
      </c>
      <c r="Z226" s="156">
        <f>INDEX('     2022    '!$A$1:$AC$1563,MATCH($D226,'     2022    '!$D$1:$D$1794,0),MATCH(Z$1,'     2022    '!$A$1:$AC$1,0))</f>
        <v>3.5574000000000001E-2</v>
      </c>
      <c r="AA226" s="153" t="str">
        <f>INDEX('     2022    '!$A$1:$AC$1563,MATCH($D226,'     2022    '!$D$1:$D$1794,0),MATCH(AA$1,'     2022    '!$A$1:$AC$1,0))</f>
        <v>1008-F4-69249650</v>
      </c>
      <c r="AB226" s="153" t="str">
        <f>INDEX('     2022    '!$A$1:$AC$1563,MATCH($D226,'     2022    '!$D$1:$D$1794,0),MATCH(AB$1,'     2022    '!$A$1:$AC$1,0))</f>
        <v>GB/HSE-337787</v>
      </c>
      <c r="AC226" s="153" t="str">
        <f>INDEX('     2022    '!$A$1:$AC$1563,MATCH($D226,'     2022    '!$D$1:$D$1794,0),MATCH(AC$1,'     2022    '!$A$1:$AC$1,0))</f>
        <v>11/1/2026</v>
      </c>
    </row>
    <row r="227" spans="1:29" ht="24">
      <c r="A227" s="80">
        <f t="shared" si="6"/>
        <v>224</v>
      </c>
      <c r="B227" s="68" t="str">
        <f>INDEX('     2022    '!B$2:B$1794,MATCH(D227,'     2022    '!D$2:D$1794,0))</f>
        <v/>
      </c>
      <c r="C227" s="204" t="str">
        <f>INDEX('     2022    '!C$2:C$1794,MATCH(D227,'     2022    '!D$2:D$1794,0))</f>
        <v>Roman Candle - 14mm Bundle</v>
      </c>
      <c r="D227" s="212" t="str">
        <f>INDEX('     2022    '!D:D,MATCH(A227,'     2022    '!AL:AL,0))</f>
        <v>CB12-Twin</v>
      </c>
      <c r="E227" s="213" t="str">
        <f>INDEX('     2022    '!$A$1:$AC$1563,MATCH($D227,'     2022    '!$D$1:$D$1794,0),MATCH(E$1,'     2022    '!$A$1:$AC$1,0))</f>
        <v>Green comet (2x56s bundles fused together)</v>
      </c>
      <c r="F227" s="206" t="str">
        <f>IFERROR(IF(LEFT(INDEX('     2022    '!AD$2:AD$1794,MATCH(D227,'     2022    '!D$2:D$1794,0)),4)="http",HYPERLINK(INDEX('     2022    '!AD$2:AD$1794,MATCH(D227,'     2022    '!D$2:D$1794,0)),"Video"),""),"")</f>
        <v>Video</v>
      </c>
      <c r="G227" s="207">
        <f>INDEX('     2022    '!$A$1:$AC$1563,MATCH($D227,'     2022    '!$D$1:$D$1794,0),MATCH(G$1,'     2022    '!$A$1:$AC$1,0))</f>
        <v>20</v>
      </c>
      <c r="H227" s="150"/>
      <c r="I227" s="152">
        <f>INDEX('     2022    '!$A$1:$AC$1563,MATCH($D227,'     2022    '!$D$1:$D$1794,0),MATCH(I$1,'     2022    '!$A$1:$AC$1,0))</f>
        <v>85.64</v>
      </c>
      <c r="J227" s="150"/>
      <c r="K227" s="151">
        <f t="shared" si="7"/>
        <v>3.9413603602429723</v>
      </c>
      <c r="L227" s="152">
        <f>INDEX('     2022    '!$A$1:$AC$1563,MATCH($D227,'     2022    '!$D$1:$D$1794,0),MATCH(L$1,'     2022    '!$A$1:$AC$1,0))</f>
        <v>86.079310267706518</v>
      </c>
      <c r="M227" s="152">
        <f>INDEX('     2022    '!$A$1:$AC$1563,MATCH($D227,'     2022    '!$D$1:$D$1794,0),MATCH(M$1,'     2022    '!$A$1:$AC$1,0))</f>
        <v>94.592648645831332</v>
      </c>
      <c r="N227" s="153" t="str">
        <f>INDEX('     2022    '!$A$1:$AC$1563,MATCH($D227,'     2022    '!$D$1:$D$1794,0),MATCH(N$1,'     2022    '!$A$1:$AC$1,0))</f>
        <v>14mm</v>
      </c>
      <c r="O227" s="154">
        <f>INDEX('     2022    '!$A$1:$AC$1563,MATCH($D227,'     2022    '!$D$1:$D$1794,0),MATCH(O$1,'     2022    '!$A$1:$AC$1,0))</f>
        <v>24</v>
      </c>
      <c r="P227" s="153">
        <f>INDEX('     2022    '!$A$1:$AC$1563,MATCH($D227,'     2022    '!$D$1:$D$1794,0),MATCH(P$1,'     2022    '!$A$1:$AC$1,0))</f>
        <v>25</v>
      </c>
      <c r="Q227" s="153" t="str">
        <f>INDEX('     2022    '!$A$1:$AC$1563,MATCH($D227,'     2022    '!$D$1:$D$1794,0),MATCH(Q$1,'     2022    '!$A$1:$AC$1,0))</f>
        <v>Yes</v>
      </c>
      <c r="R227" s="155">
        <f>INDEX('     2022    '!$A$1:$AC$1563,MATCH($D227,'     2022    '!$D$1:$D$1794,0),MATCH(R$1,'     2022    '!$A$1:$AC$1,0))</f>
        <v>14</v>
      </c>
      <c r="S227" s="155">
        <f>INDEX('     2022    '!$A$1:$AC$1563,MATCH($D227,'     2022    '!$D$1:$D$1794,0),MATCH(S$1,'     2022    '!$A$1:$AC$1,0))</f>
        <v>2.4</v>
      </c>
      <c r="T227" s="155">
        <f>INDEX('     2022    '!$A$1:$AC$1563,MATCH($D227,'     2022    '!$D$1:$D$1794,0),MATCH(T$1,'     2022    '!$A$1:$AC$1,0))</f>
        <v>2.8</v>
      </c>
      <c r="U227" s="154" t="str">
        <f>INDEX('     2022    '!$A$1:$AC$1563,MATCH($D227,'     2022    '!$D$1:$D$1794,0),MATCH(U$1,'     2022    '!$A$1:$AC$1,0))</f>
        <v>1.4G</v>
      </c>
      <c r="V227" s="153" t="str">
        <f>INDEX('     2022    '!$A$1:$AC$1563,MATCH($D227,'     2022    '!$D$1:$D$1794,0),MATCH(V$1,'     2022    '!$A$1:$AC$1,0))</f>
        <v>UN0336</v>
      </c>
      <c r="W227" s="153" t="str">
        <f>INDEX('     2022    '!$A$1:$AC$1563,MATCH($D227,'     2022    '!$D$1:$D$1794,0),MATCH(W$1,'     2022    '!$A$1:$AC$1,0))</f>
        <v>F4</v>
      </c>
      <c r="X227" s="151" t="str">
        <f>INDEX('     2022    '!$A$1:$AC$1563,MATCH($D227,'     2022    '!$D$1:$D$1794,0),MATCH(X$1,'     2022    '!$A$1:$AC$1,0))</f>
        <v/>
      </c>
      <c r="Y227" s="151" t="str">
        <f>INDEX('     2022    '!$A$1:$AC$1563,MATCH($D227,'     2022    '!$D$1:$D$1794,0),MATCH(Y$1,'     2022    '!$A$1:$AC$1,0))</f>
        <v/>
      </c>
      <c r="Z227" s="156">
        <f>INDEX('     2022    '!$A$1:$AC$1563,MATCH($D227,'     2022    '!$D$1:$D$1794,0),MATCH(Z$1,'     2022    '!$A$1:$AC$1,0))</f>
        <v>3.5574000000000001E-2</v>
      </c>
      <c r="AA227" s="153" t="str">
        <f>INDEX('     2022    '!$A$1:$AC$1563,MATCH($D227,'     2022    '!$D$1:$D$1794,0),MATCH(AA$1,'     2022    '!$A$1:$AC$1,0))</f>
        <v>1008-F4-69249650</v>
      </c>
      <c r="AB227" s="153" t="str">
        <f>INDEX('     2022    '!$A$1:$AC$1563,MATCH($D227,'     2022    '!$D$1:$D$1794,0),MATCH(AB$1,'     2022    '!$A$1:$AC$1,0))</f>
        <v>GB/HSE-337790</v>
      </c>
      <c r="AC227" s="153" t="str">
        <f>INDEX('     2022    '!$A$1:$AC$1563,MATCH($D227,'     2022    '!$D$1:$D$1794,0),MATCH(AC$1,'     2022    '!$A$1:$AC$1,0))</f>
        <v>11/1/2026</v>
      </c>
    </row>
    <row r="228" spans="1:29" ht="24">
      <c r="A228" s="80">
        <f t="shared" si="6"/>
        <v>225</v>
      </c>
      <c r="B228" s="68" t="str">
        <f>INDEX('     2022    '!B$2:B$1794,MATCH(D228,'     2022    '!D$2:D$1794,0))</f>
        <v/>
      </c>
      <c r="C228" s="204" t="str">
        <f>INDEX('     2022    '!C$2:C$1794,MATCH(D228,'     2022    '!D$2:D$1794,0))</f>
        <v>Roman Candle - 14mm Bundle</v>
      </c>
      <c r="D228" s="212" t="str">
        <f>INDEX('     2022    '!D:D,MATCH(A228,'     2022    '!AL:AL,0))</f>
        <v>CB21-Twin</v>
      </c>
      <c r="E228" s="213" t="str">
        <f>INDEX('     2022    '!$A$1:$AC$1563,MATCH($D228,'     2022    '!$D$1:$D$1794,0),MATCH(E$1,'     2022    '!$A$1:$AC$1,0))</f>
        <v>Brocade palm (2x56s bundles fused together)</v>
      </c>
      <c r="F228" s="206" t="str">
        <f>IFERROR(IF(LEFT(INDEX('     2022    '!AD$2:AD$1794,MATCH(D228,'     2022    '!D$2:D$1794,0)),4)="http",HYPERLINK(INDEX('     2022    '!AD$2:AD$1794,MATCH(D228,'     2022    '!D$2:D$1794,0)),"Video"),""),"")</f>
        <v>Video</v>
      </c>
      <c r="G228" s="207">
        <f>INDEX('     2022    '!$A$1:$AC$1563,MATCH($D228,'     2022    '!$D$1:$D$1794,0),MATCH(G$1,'     2022    '!$A$1:$AC$1,0))</f>
        <v>7</v>
      </c>
      <c r="H228" s="150"/>
      <c r="I228" s="152">
        <f>INDEX('     2022    '!$A$1:$AC$1563,MATCH($D228,'     2022    '!$D$1:$D$1794,0),MATCH(I$1,'     2022    '!$A$1:$AC$1,0))</f>
        <v>85.64</v>
      </c>
      <c r="J228" s="150"/>
      <c r="K228" s="151">
        <f t="shared" si="7"/>
        <v>3.9413603602429723</v>
      </c>
      <c r="L228" s="152">
        <f>INDEX('     2022    '!$A$1:$AC$1563,MATCH($D228,'     2022    '!$D$1:$D$1794,0),MATCH(L$1,'     2022    '!$A$1:$AC$1,0))</f>
        <v>86.079310267706518</v>
      </c>
      <c r="M228" s="152">
        <f>INDEX('     2022    '!$A$1:$AC$1563,MATCH($D228,'     2022    '!$D$1:$D$1794,0),MATCH(M$1,'     2022    '!$A$1:$AC$1,0))</f>
        <v>94.592648645831332</v>
      </c>
      <c r="N228" s="153" t="str">
        <f>INDEX('     2022    '!$A$1:$AC$1563,MATCH($D228,'     2022    '!$D$1:$D$1794,0),MATCH(N$1,'     2022    '!$A$1:$AC$1,0))</f>
        <v>14mm</v>
      </c>
      <c r="O228" s="154">
        <f>INDEX('     2022    '!$A$1:$AC$1563,MATCH($D228,'     2022    '!$D$1:$D$1794,0),MATCH(O$1,'     2022    '!$A$1:$AC$1,0))</f>
        <v>24</v>
      </c>
      <c r="P228" s="153">
        <f>INDEX('     2022    '!$A$1:$AC$1563,MATCH($D228,'     2022    '!$D$1:$D$1794,0),MATCH(P$1,'     2022    '!$A$1:$AC$1,0))</f>
        <v>25</v>
      </c>
      <c r="Q228" s="153" t="str">
        <f>INDEX('     2022    '!$A$1:$AC$1563,MATCH($D228,'     2022    '!$D$1:$D$1794,0),MATCH(Q$1,'     2022    '!$A$1:$AC$1,0))</f>
        <v>Yes</v>
      </c>
      <c r="R228" s="155">
        <f>INDEX('     2022    '!$A$1:$AC$1563,MATCH($D228,'     2022    '!$D$1:$D$1794,0),MATCH(R$1,'     2022    '!$A$1:$AC$1,0))</f>
        <v>14</v>
      </c>
      <c r="S228" s="155">
        <f>INDEX('     2022    '!$A$1:$AC$1563,MATCH($D228,'     2022    '!$D$1:$D$1794,0),MATCH(S$1,'     2022    '!$A$1:$AC$1,0))</f>
        <v>2.4</v>
      </c>
      <c r="T228" s="155">
        <f>INDEX('     2022    '!$A$1:$AC$1563,MATCH($D228,'     2022    '!$D$1:$D$1794,0),MATCH(T$1,'     2022    '!$A$1:$AC$1,0))</f>
        <v>2.8</v>
      </c>
      <c r="U228" s="154" t="str">
        <f>INDEX('     2022    '!$A$1:$AC$1563,MATCH($D228,'     2022    '!$D$1:$D$1794,0),MATCH(U$1,'     2022    '!$A$1:$AC$1,0))</f>
        <v>1.4G</v>
      </c>
      <c r="V228" s="153" t="str">
        <f>INDEX('     2022    '!$A$1:$AC$1563,MATCH($D228,'     2022    '!$D$1:$D$1794,0),MATCH(V$1,'     2022    '!$A$1:$AC$1,0))</f>
        <v>UN0336</v>
      </c>
      <c r="W228" s="153" t="str">
        <f>INDEX('     2022    '!$A$1:$AC$1563,MATCH($D228,'     2022    '!$D$1:$D$1794,0),MATCH(W$1,'     2022    '!$A$1:$AC$1,0))</f>
        <v>F4</v>
      </c>
      <c r="X228" s="151" t="str">
        <f>INDEX('     2022    '!$A$1:$AC$1563,MATCH($D228,'     2022    '!$D$1:$D$1794,0),MATCH(X$1,'     2022    '!$A$1:$AC$1,0))</f>
        <v/>
      </c>
      <c r="Y228" s="151" t="str">
        <f>INDEX('     2022    '!$A$1:$AC$1563,MATCH($D228,'     2022    '!$D$1:$D$1794,0),MATCH(Y$1,'     2022    '!$A$1:$AC$1,0))</f>
        <v/>
      </c>
      <c r="Z228" s="156">
        <f>INDEX('     2022    '!$A$1:$AC$1563,MATCH($D228,'     2022    '!$D$1:$D$1794,0),MATCH(Z$1,'     2022    '!$A$1:$AC$1,0))</f>
        <v>3.5574000000000001E-2</v>
      </c>
      <c r="AA228" s="153" t="str">
        <f>INDEX('     2022    '!$A$1:$AC$1563,MATCH($D228,'     2022    '!$D$1:$D$1794,0),MATCH(AA$1,'     2022    '!$A$1:$AC$1,0))</f>
        <v>1008-F4-69249650</v>
      </c>
      <c r="AB228" s="153" t="str">
        <f>INDEX('     2022    '!$A$1:$AC$1563,MATCH($D228,'     2022    '!$D$1:$D$1794,0),MATCH(AB$1,'     2022    '!$A$1:$AC$1,0))</f>
        <v>GB/HSE-352773</v>
      </c>
      <c r="AC228" s="153" t="str">
        <f>INDEX('     2022    '!$A$1:$AC$1563,MATCH($D228,'     2022    '!$D$1:$D$1794,0),MATCH(AC$1,'     2022    '!$A$1:$AC$1,0))</f>
        <v>6/28/2026</v>
      </c>
    </row>
    <row r="229" spans="1:29" ht="24">
      <c r="A229" s="80">
        <f t="shared" si="6"/>
        <v>226</v>
      </c>
      <c r="B229" s="68" t="str">
        <f>INDEX('     2022    '!B$2:B$1794,MATCH(D229,'     2022    '!D$2:D$1794,0))</f>
        <v/>
      </c>
      <c r="C229" s="204" t="str">
        <f>INDEX('     2022    '!C$2:C$1794,MATCH(D229,'     2022    '!D$2:D$1794,0))</f>
        <v>Roman Candle - 14mm Bundle</v>
      </c>
      <c r="D229" s="212" t="str">
        <f>INDEX('     2022    '!D:D,MATCH(A229,'     2022    '!AL:AL,0))</f>
        <v>CB7-Twin</v>
      </c>
      <c r="E229" s="213" t="str">
        <f>INDEX('     2022    '!$A$1:$AC$1563,MATCH($D229,'     2022    '!$D$1:$D$1794,0),MATCH(E$1,'     2022    '!$A$1:$AC$1,0))</f>
        <v>Pink star (2x56s bundles fused together)</v>
      </c>
      <c r="F229" s="206" t="str">
        <f>IFERROR(IF(LEFT(INDEX('     2022    '!AD$2:AD$1794,MATCH(D229,'     2022    '!D$2:D$1794,0)),4)="http",HYPERLINK(INDEX('     2022    '!AD$2:AD$1794,MATCH(D229,'     2022    '!D$2:D$1794,0)),"Video"),""),"")</f>
        <v>Video</v>
      </c>
      <c r="G229" s="207">
        <f>INDEX('     2022    '!$A$1:$AC$1563,MATCH($D229,'     2022    '!$D$1:$D$1794,0),MATCH(G$1,'     2022    '!$A$1:$AC$1,0))</f>
        <v>9</v>
      </c>
      <c r="H229" s="150"/>
      <c r="I229" s="152">
        <f>INDEX('     2022    '!$A$1:$AC$1563,MATCH($D229,'     2022    '!$D$1:$D$1794,0),MATCH(I$1,'     2022    '!$A$1:$AC$1,0))</f>
        <v>82.08</v>
      </c>
      <c r="J229" s="150"/>
      <c r="K229" s="151">
        <f t="shared" si="7"/>
        <v>3.9413603602429723</v>
      </c>
      <c r="L229" s="152">
        <f>INDEX('     2022    '!$A$1:$AC$1563,MATCH($D229,'     2022    '!$D$1:$D$1794,0),MATCH(L$1,'     2022    '!$A$1:$AC$1,0))</f>
        <v>86.079310267706518</v>
      </c>
      <c r="M229" s="152">
        <f>INDEX('     2022    '!$A$1:$AC$1563,MATCH($D229,'     2022    '!$D$1:$D$1794,0),MATCH(M$1,'     2022    '!$A$1:$AC$1,0))</f>
        <v>94.592648645831332</v>
      </c>
      <c r="N229" s="153" t="str">
        <f>INDEX('     2022    '!$A$1:$AC$1563,MATCH($D229,'     2022    '!$D$1:$D$1794,0),MATCH(N$1,'     2022    '!$A$1:$AC$1,0))</f>
        <v>14mm</v>
      </c>
      <c r="O229" s="154">
        <f>INDEX('     2022    '!$A$1:$AC$1563,MATCH($D229,'     2022    '!$D$1:$D$1794,0),MATCH(O$1,'     2022    '!$A$1:$AC$1,0))</f>
        <v>24</v>
      </c>
      <c r="P229" s="153">
        <f>INDEX('     2022    '!$A$1:$AC$1563,MATCH($D229,'     2022    '!$D$1:$D$1794,0),MATCH(P$1,'     2022    '!$A$1:$AC$1,0))</f>
        <v>25</v>
      </c>
      <c r="Q229" s="153" t="str">
        <f>INDEX('     2022    '!$A$1:$AC$1563,MATCH($D229,'     2022    '!$D$1:$D$1794,0),MATCH(Q$1,'     2022    '!$A$1:$AC$1,0))</f>
        <v>Yes</v>
      </c>
      <c r="R229" s="155">
        <f>INDEX('     2022    '!$A$1:$AC$1563,MATCH($D229,'     2022    '!$D$1:$D$1794,0),MATCH(R$1,'     2022    '!$A$1:$AC$1,0))</f>
        <v>14</v>
      </c>
      <c r="S229" s="155">
        <f>INDEX('     2022    '!$A$1:$AC$1563,MATCH($D229,'     2022    '!$D$1:$D$1794,0),MATCH(S$1,'     2022    '!$A$1:$AC$1,0))</f>
        <v>3.2</v>
      </c>
      <c r="T229" s="155">
        <f>INDEX('     2022    '!$A$1:$AC$1563,MATCH($D229,'     2022    '!$D$1:$D$1794,0),MATCH(T$1,'     2022    '!$A$1:$AC$1,0))</f>
        <v>2.8</v>
      </c>
      <c r="U229" s="154" t="str">
        <f>INDEX('     2022    '!$A$1:$AC$1563,MATCH($D229,'     2022    '!$D$1:$D$1794,0),MATCH(U$1,'     2022    '!$A$1:$AC$1,0))</f>
        <v>1.4G</v>
      </c>
      <c r="V229" s="153" t="str">
        <f>INDEX('     2022    '!$A$1:$AC$1563,MATCH($D229,'     2022    '!$D$1:$D$1794,0),MATCH(V$1,'     2022    '!$A$1:$AC$1,0))</f>
        <v>UN0336</v>
      </c>
      <c r="W229" s="153" t="str">
        <f>INDEX('     2022    '!$A$1:$AC$1563,MATCH($D229,'     2022    '!$D$1:$D$1794,0),MATCH(W$1,'     2022    '!$A$1:$AC$1,0))</f>
        <v>F4</v>
      </c>
      <c r="X229" s="151" t="str">
        <f>INDEX('     2022    '!$A$1:$AC$1563,MATCH($D229,'     2022    '!$D$1:$D$1794,0),MATCH(X$1,'     2022    '!$A$1:$AC$1,0))</f>
        <v/>
      </c>
      <c r="Y229" s="151" t="str">
        <f>INDEX('     2022    '!$A$1:$AC$1563,MATCH($D229,'     2022    '!$D$1:$D$1794,0),MATCH(Y$1,'     2022    '!$A$1:$AC$1,0))</f>
        <v/>
      </c>
      <c r="Z229" s="156">
        <f>INDEX('     2022    '!$A$1:$AC$1563,MATCH($D229,'     2022    '!$D$1:$D$1794,0),MATCH(Z$1,'     2022    '!$A$1:$AC$1,0))</f>
        <v>3.5574000000000001E-2</v>
      </c>
      <c r="AA229" s="153" t="str">
        <f>INDEX('     2022    '!$A$1:$AC$1563,MATCH($D229,'     2022    '!$D$1:$D$1794,0),MATCH(AA$1,'     2022    '!$A$1:$AC$1,0))</f>
        <v>1008-F4-69249650</v>
      </c>
      <c r="AB229" s="153" t="str">
        <f>INDEX('     2022    '!$A$1:$AC$1563,MATCH($D229,'     2022    '!$D$1:$D$1794,0),MATCH(AB$1,'     2022    '!$A$1:$AC$1,0))</f>
        <v>GB/HSE-337785</v>
      </c>
      <c r="AC229" s="153" t="str">
        <f>INDEX('     2022    '!$A$1:$AC$1563,MATCH($D229,'     2022    '!$D$1:$D$1794,0),MATCH(AC$1,'     2022    '!$A$1:$AC$1,0))</f>
        <v>11/1/2026</v>
      </c>
    </row>
    <row r="230" spans="1:29" ht="24">
      <c r="A230" s="80">
        <f t="shared" si="6"/>
        <v>227</v>
      </c>
      <c r="B230" s="68" t="str">
        <f>INDEX('     2022    '!B$2:B$1794,MATCH(D230,'     2022    '!D$2:D$1794,0))</f>
        <v/>
      </c>
      <c r="C230" s="204" t="str">
        <f>INDEX('     2022    '!C$2:C$1794,MATCH(D230,'     2022    '!D$2:D$1794,0))</f>
        <v>Roman Candle - 14mm Bundle</v>
      </c>
      <c r="D230" s="212" t="str">
        <f>INDEX('     2022    '!D:D,MATCH(A230,'     2022    '!AL:AL,0))</f>
        <v>CB8-Twin</v>
      </c>
      <c r="E230" s="213" t="str">
        <f>INDEX('     2022    '!$A$1:$AC$1563,MATCH($D230,'     2022    '!$D$1:$D$1794,0),MATCH(E$1,'     2022    '!$A$1:$AC$1,0))</f>
        <v>Blue comet (2x56s bundles fused together)</v>
      </c>
      <c r="F230" s="206" t="str">
        <f>IFERROR(IF(LEFT(INDEX('     2022    '!AD$2:AD$1794,MATCH(D230,'     2022    '!D$2:D$1794,0)),4)="http",HYPERLINK(INDEX('     2022    '!AD$2:AD$1794,MATCH(D230,'     2022    '!D$2:D$1794,0)),"Video"),""),"")</f>
        <v>Video</v>
      </c>
      <c r="G230" s="207">
        <f>INDEX('     2022    '!$A$1:$AC$1563,MATCH($D230,'     2022    '!$D$1:$D$1794,0),MATCH(G$1,'     2022    '!$A$1:$AC$1,0))</f>
        <v>4</v>
      </c>
      <c r="H230" s="150"/>
      <c r="I230" s="152">
        <f>INDEX('     2022    '!$A$1:$AC$1563,MATCH($D230,'     2022    '!$D$1:$D$1794,0),MATCH(I$1,'     2022    '!$A$1:$AC$1,0))</f>
        <v>85.64</v>
      </c>
      <c r="J230" s="150"/>
      <c r="K230" s="151">
        <f t="shared" si="7"/>
        <v>3.9413603602429723</v>
      </c>
      <c r="L230" s="152">
        <f>INDEX('     2022    '!$A$1:$AC$1563,MATCH($D230,'     2022    '!$D$1:$D$1794,0),MATCH(L$1,'     2022    '!$A$1:$AC$1,0))</f>
        <v>86.079310267706518</v>
      </c>
      <c r="M230" s="152">
        <f>INDEX('     2022    '!$A$1:$AC$1563,MATCH($D230,'     2022    '!$D$1:$D$1794,0),MATCH(M$1,'     2022    '!$A$1:$AC$1,0))</f>
        <v>94.592648645831332</v>
      </c>
      <c r="N230" s="153" t="str">
        <f>INDEX('     2022    '!$A$1:$AC$1563,MATCH($D230,'     2022    '!$D$1:$D$1794,0),MATCH(N$1,'     2022    '!$A$1:$AC$1,0))</f>
        <v>14mm</v>
      </c>
      <c r="O230" s="154">
        <f>INDEX('     2022    '!$A$1:$AC$1563,MATCH($D230,'     2022    '!$D$1:$D$1794,0),MATCH(O$1,'     2022    '!$A$1:$AC$1,0))</f>
        <v>24</v>
      </c>
      <c r="P230" s="153">
        <f>INDEX('     2022    '!$A$1:$AC$1563,MATCH($D230,'     2022    '!$D$1:$D$1794,0),MATCH(P$1,'     2022    '!$A$1:$AC$1,0))</f>
        <v>25</v>
      </c>
      <c r="Q230" s="153" t="str">
        <f>INDEX('     2022    '!$A$1:$AC$1563,MATCH($D230,'     2022    '!$D$1:$D$1794,0),MATCH(Q$1,'     2022    '!$A$1:$AC$1,0))</f>
        <v>Yes</v>
      </c>
      <c r="R230" s="155">
        <f>INDEX('     2022    '!$A$1:$AC$1563,MATCH($D230,'     2022    '!$D$1:$D$1794,0),MATCH(R$1,'     2022    '!$A$1:$AC$1,0))</f>
        <v>16</v>
      </c>
      <c r="S230" s="155">
        <f>INDEX('     2022    '!$A$1:$AC$1563,MATCH($D230,'     2022    '!$D$1:$D$1794,0),MATCH(S$1,'     2022    '!$A$1:$AC$1,0))</f>
        <v>2.4</v>
      </c>
      <c r="T230" s="155">
        <f>INDEX('     2022    '!$A$1:$AC$1563,MATCH($D230,'     2022    '!$D$1:$D$1794,0),MATCH(T$1,'     2022    '!$A$1:$AC$1,0))</f>
        <v>2.8</v>
      </c>
      <c r="U230" s="154" t="str">
        <f>INDEX('     2022    '!$A$1:$AC$1563,MATCH($D230,'     2022    '!$D$1:$D$1794,0),MATCH(U$1,'     2022    '!$A$1:$AC$1,0))</f>
        <v>1.4G</v>
      </c>
      <c r="V230" s="153" t="str">
        <f>INDEX('     2022    '!$A$1:$AC$1563,MATCH($D230,'     2022    '!$D$1:$D$1794,0),MATCH(V$1,'     2022    '!$A$1:$AC$1,0))</f>
        <v>UN0336</v>
      </c>
      <c r="W230" s="153" t="str">
        <f>INDEX('     2022    '!$A$1:$AC$1563,MATCH($D230,'     2022    '!$D$1:$D$1794,0),MATCH(W$1,'     2022    '!$A$1:$AC$1,0))</f>
        <v>F4</v>
      </c>
      <c r="X230" s="151" t="str">
        <f>INDEX('     2022    '!$A$1:$AC$1563,MATCH($D230,'     2022    '!$D$1:$D$1794,0),MATCH(X$1,'     2022    '!$A$1:$AC$1,0))</f>
        <v/>
      </c>
      <c r="Y230" s="151" t="str">
        <f>INDEX('     2022    '!$A$1:$AC$1563,MATCH($D230,'     2022    '!$D$1:$D$1794,0),MATCH(Y$1,'     2022    '!$A$1:$AC$1,0))</f>
        <v/>
      </c>
      <c r="Z230" s="156">
        <f>INDEX('     2022    '!$A$1:$AC$1563,MATCH($D230,'     2022    '!$D$1:$D$1794,0),MATCH(Z$1,'     2022    '!$A$1:$AC$1,0))</f>
        <v>3.5574000000000001E-2</v>
      </c>
      <c r="AA230" s="153" t="str">
        <f>INDEX('     2022    '!$A$1:$AC$1563,MATCH($D230,'     2022    '!$D$1:$D$1794,0),MATCH(AA$1,'     2022    '!$A$1:$AC$1,0))</f>
        <v>1008-F4-69249650</v>
      </c>
      <c r="AB230" s="153" t="str">
        <f>INDEX('     2022    '!$A$1:$AC$1563,MATCH($D230,'     2022    '!$D$1:$D$1794,0),MATCH(AB$1,'     2022    '!$A$1:$AC$1,0))</f>
        <v>GB/HSE-337786</v>
      </c>
      <c r="AC230" s="153" t="str">
        <f>INDEX('     2022    '!$A$1:$AC$1563,MATCH($D230,'     2022    '!$D$1:$D$1794,0),MATCH(AC$1,'     2022    '!$A$1:$AC$1,0))</f>
        <v>11/1/2026</v>
      </c>
    </row>
    <row r="231" spans="1:29" ht="24">
      <c r="A231" s="80">
        <f t="shared" si="6"/>
        <v>228</v>
      </c>
      <c r="B231" s="68" t="str">
        <f>INDEX('     2022    '!B$2:B$1794,MATCH(D231,'     2022    '!D$2:D$1794,0))</f>
        <v/>
      </c>
      <c r="C231" s="204" t="str">
        <f>INDEX('     2022    '!C$2:C$1794,MATCH(D231,'     2022    '!D$2:D$1794,0))</f>
        <v>Roman Candle - 14mm Bundle</v>
      </c>
      <c r="D231" s="212" t="str">
        <f>INDEX('     2022    '!D:D,MATCH(A231,'     2022    '!AL:AL,0))</f>
        <v>CB10-Twin</v>
      </c>
      <c r="E231" s="213" t="str">
        <f>INDEX('     2022    '!$A$1:$AC$1563,MATCH($D231,'     2022    '!$D$1:$D$1794,0),MATCH(E$1,'     2022    '!$A$1:$AC$1,0))</f>
        <v>Purple comet (2x56s bundles fused together)</v>
      </c>
      <c r="F231" s="206" t="str">
        <f>IFERROR(IF(LEFT(INDEX('     2022    '!AD$2:AD$1794,MATCH(D231,'     2022    '!D$2:D$1794,0)),4)="http",HYPERLINK(INDEX('     2022    '!AD$2:AD$1794,MATCH(D231,'     2022    '!D$2:D$1794,0)),"Video"),""),"")</f>
        <v>Video</v>
      </c>
      <c r="G231" s="207">
        <f>INDEX('     2022    '!$A$1:$AC$1563,MATCH($D231,'     2022    '!$D$1:$D$1794,0),MATCH(G$1,'     2022    '!$A$1:$AC$1,0))</f>
        <v>23</v>
      </c>
      <c r="H231" s="150"/>
      <c r="I231" s="152">
        <f>INDEX('     2022    '!$A$1:$AC$1563,MATCH($D231,'     2022    '!$D$1:$D$1794,0),MATCH(I$1,'     2022    '!$A$1:$AC$1,0))</f>
        <v>85.65</v>
      </c>
      <c r="J231" s="150"/>
      <c r="K231" s="151">
        <f t="shared" si="7"/>
        <v>3.942160567650379</v>
      </c>
      <c r="L231" s="152">
        <f>INDEX('     2022    '!$A$1:$AC$1563,MATCH($D231,'     2022    '!$D$1:$D$1794,0),MATCH(L$1,'     2022    '!$A$1:$AC$1,0))</f>
        <v>86.096786797484285</v>
      </c>
      <c r="M231" s="152">
        <f>INDEX('     2022    '!$A$1:$AC$1563,MATCH($D231,'     2022    '!$D$1:$D$1794,0),MATCH(M$1,'     2022    '!$A$1:$AC$1,0))</f>
        <v>94.611853623609093</v>
      </c>
      <c r="N231" s="153" t="str">
        <f>INDEX('     2022    '!$A$1:$AC$1563,MATCH($D231,'     2022    '!$D$1:$D$1794,0),MATCH(N$1,'     2022    '!$A$1:$AC$1,0))</f>
        <v>14mm</v>
      </c>
      <c r="O231" s="154">
        <f>INDEX('     2022    '!$A$1:$AC$1563,MATCH($D231,'     2022    '!$D$1:$D$1794,0),MATCH(O$1,'     2022    '!$A$1:$AC$1,0))</f>
        <v>24</v>
      </c>
      <c r="P231" s="153">
        <f>INDEX('     2022    '!$A$1:$AC$1563,MATCH($D231,'     2022    '!$D$1:$D$1794,0),MATCH(P$1,'     2022    '!$A$1:$AC$1,0))</f>
        <v>25</v>
      </c>
      <c r="Q231" s="153" t="str">
        <f>INDEX('     2022    '!$A$1:$AC$1563,MATCH($D231,'     2022    '!$D$1:$D$1794,0),MATCH(Q$1,'     2022    '!$A$1:$AC$1,0))</f>
        <v>Yes</v>
      </c>
      <c r="R231" s="155">
        <f>INDEX('     2022    '!$A$1:$AC$1563,MATCH($D231,'     2022    '!$D$1:$D$1794,0),MATCH(R$1,'     2022    '!$A$1:$AC$1,0))</f>
        <v>16</v>
      </c>
      <c r="S231" s="155">
        <f>INDEX('     2022    '!$A$1:$AC$1563,MATCH($D231,'     2022    '!$D$1:$D$1794,0),MATCH(S$1,'     2022    '!$A$1:$AC$1,0))</f>
        <v>2.4</v>
      </c>
      <c r="T231" s="155">
        <f>INDEX('     2022    '!$A$1:$AC$1563,MATCH($D231,'     2022    '!$D$1:$D$1794,0),MATCH(T$1,'     2022    '!$A$1:$AC$1,0))</f>
        <v>2.8</v>
      </c>
      <c r="U231" s="154" t="str">
        <f>INDEX('     2022    '!$A$1:$AC$1563,MATCH($D231,'     2022    '!$D$1:$D$1794,0),MATCH(U$1,'     2022    '!$A$1:$AC$1,0))</f>
        <v>1.4G</v>
      </c>
      <c r="V231" s="153" t="str">
        <f>INDEX('     2022    '!$A$1:$AC$1563,MATCH($D231,'     2022    '!$D$1:$D$1794,0),MATCH(V$1,'     2022    '!$A$1:$AC$1,0))</f>
        <v>UN0336</v>
      </c>
      <c r="W231" s="153" t="str">
        <f>INDEX('     2022    '!$A$1:$AC$1563,MATCH($D231,'     2022    '!$D$1:$D$1794,0),MATCH(W$1,'     2022    '!$A$1:$AC$1,0))</f>
        <v>F4</v>
      </c>
      <c r="X231" s="151" t="str">
        <f>INDEX('     2022    '!$A$1:$AC$1563,MATCH($D231,'     2022    '!$D$1:$D$1794,0),MATCH(X$1,'     2022    '!$A$1:$AC$1,0))</f>
        <v/>
      </c>
      <c r="Y231" s="151" t="str">
        <f>INDEX('     2022    '!$A$1:$AC$1563,MATCH($D231,'     2022    '!$D$1:$D$1794,0),MATCH(Y$1,'     2022    '!$A$1:$AC$1,0))</f>
        <v/>
      </c>
      <c r="Z231" s="156">
        <f>INDEX('     2022    '!$A$1:$AC$1563,MATCH($D231,'     2022    '!$D$1:$D$1794,0),MATCH(Z$1,'     2022    '!$A$1:$AC$1,0))</f>
        <v>3.56E-2</v>
      </c>
      <c r="AA231" s="153" t="str">
        <f>INDEX('     2022    '!$A$1:$AC$1563,MATCH($D231,'     2022    '!$D$1:$D$1794,0),MATCH(AA$1,'     2022    '!$A$1:$AC$1,0))</f>
        <v>1008-F4-69249650</v>
      </c>
      <c r="AB231" s="153" t="str">
        <f>INDEX('     2022    '!$A$1:$AC$1563,MATCH($D231,'     2022    '!$D$1:$D$1794,0),MATCH(AB$1,'     2022    '!$A$1:$AC$1,0))</f>
        <v>GB/HSE-337788</v>
      </c>
      <c r="AC231" s="153" t="str">
        <f>INDEX('     2022    '!$A$1:$AC$1563,MATCH($D231,'     2022    '!$D$1:$D$1794,0),MATCH(AC$1,'     2022    '!$A$1:$AC$1,0))</f>
        <v>11/1/2026</v>
      </c>
    </row>
    <row r="232" spans="1:29" ht="24">
      <c r="A232" s="80">
        <f t="shared" si="6"/>
        <v>229</v>
      </c>
      <c r="B232" s="68" t="str">
        <f>INDEX('     2022    '!B$2:B$1794,MATCH(D232,'     2022    '!D$2:D$1794,0))</f>
        <v/>
      </c>
      <c r="C232" s="204" t="str">
        <f>INDEX('     2022    '!C$2:C$1794,MATCH(D232,'     2022    '!D$2:D$1794,0))</f>
        <v>Roman Candle - 14mm Bundle</v>
      </c>
      <c r="D232" s="212" t="str">
        <f>INDEX('     2022    '!D:D,MATCH(A232,'     2022    '!AL:AL,0))</f>
        <v>CB15-Twin</v>
      </c>
      <c r="E232" s="213" t="str">
        <f>INDEX('     2022    '!$A$1:$AC$1563,MATCH($D232,'     2022    '!$D$1:$D$1794,0),MATCH(E$1,'     2022    '!$A$1:$AC$1,0))</f>
        <v>Gold crown comet tail (2x56s bundles fused together)</v>
      </c>
      <c r="F232" s="206" t="str">
        <f>IFERROR(IF(LEFT(INDEX('     2022    '!AD$2:AD$1794,MATCH(D232,'     2022    '!D$2:D$1794,0)),4)="http",HYPERLINK(INDEX('     2022    '!AD$2:AD$1794,MATCH(D232,'     2022    '!D$2:D$1794,0)),"Video"),""),"")</f>
        <v>Video</v>
      </c>
      <c r="G232" s="207">
        <f>INDEX('     2022    '!$A$1:$AC$1563,MATCH($D232,'     2022    '!$D$1:$D$1794,0),MATCH(G$1,'     2022    '!$A$1:$AC$1,0))</f>
        <v>13</v>
      </c>
      <c r="H232" s="150"/>
      <c r="I232" s="152">
        <f>INDEX('     2022    '!$A$1:$AC$1563,MATCH($D232,'     2022    '!$D$1:$D$1794,0),MATCH(I$1,'     2022    '!$A$1:$AC$1,0))</f>
        <v>85.65</v>
      </c>
      <c r="J232" s="150"/>
      <c r="K232" s="151">
        <f t="shared" si="7"/>
        <v>3.942160567650379</v>
      </c>
      <c r="L232" s="152">
        <f>INDEX('     2022    '!$A$1:$AC$1563,MATCH($D232,'     2022    '!$D$1:$D$1794,0),MATCH(L$1,'     2022    '!$A$1:$AC$1,0))</f>
        <v>86.096786797484285</v>
      </c>
      <c r="M232" s="152">
        <f>INDEX('     2022    '!$A$1:$AC$1563,MATCH($D232,'     2022    '!$D$1:$D$1794,0),MATCH(M$1,'     2022    '!$A$1:$AC$1,0))</f>
        <v>94.611853623609093</v>
      </c>
      <c r="N232" s="153" t="str">
        <f>INDEX('     2022    '!$A$1:$AC$1563,MATCH($D232,'     2022    '!$D$1:$D$1794,0),MATCH(N$1,'     2022    '!$A$1:$AC$1,0))</f>
        <v>14mm</v>
      </c>
      <c r="O232" s="154">
        <f>INDEX('     2022    '!$A$1:$AC$1563,MATCH($D232,'     2022    '!$D$1:$D$1794,0),MATCH(O$1,'     2022    '!$A$1:$AC$1,0))</f>
        <v>24</v>
      </c>
      <c r="P232" s="153">
        <f>INDEX('     2022    '!$A$1:$AC$1563,MATCH($D232,'     2022    '!$D$1:$D$1794,0),MATCH(P$1,'     2022    '!$A$1:$AC$1,0))</f>
        <v>25</v>
      </c>
      <c r="Q232" s="153" t="str">
        <f>INDEX('     2022    '!$A$1:$AC$1563,MATCH($D232,'     2022    '!$D$1:$D$1794,0),MATCH(Q$1,'     2022    '!$A$1:$AC$1,0))</f>
        <v>Yes</v>
      </c>
      <c r="R232" s="155">
        <f>INDEX('     2022    '!$A$1:$AC$1563,MATCH($D232,'     2022    '!$D$1:$D$1794,0),MATCH(R$1,'     2022    '!$A$1:$AC$1,0))</f>
        <v>14.5</v>
      </c>
      <c r="S232" s="155">
        <f>INDEX('     2022    '!$A$1:$AC$1563,MATCH($D232,'     2022    '!$D$1:$D$1794,0),MATCH(S$1,'     2022    '!$A$1:$AC$1,0))</f>
        <v>2.4</v>
      </c>
      <c r="T232" s="155">
        <f>INDEX('     2022    '!$A$1:$AC$1563,MATCH($D232,'     2022    '!$D$1:$D$1794,0),MATCH(T$1,'     2022    '!$A$1:$AC$1,0))</f>
        <v>2.8</v>
      </c>
      <c r="U232" s="154" t="str">
        <f>INDEX('     2022    '!$A$1:$AC$1563,MATCH($D232,'     2022    '!$D$1:$D$1794,0),MATCH(U$1,'     2022    '!$A$1:$AC$1,0))</f>
        <v>1.4G</v>
      </c>
      <c r="V232" s="153" t="str">
        <f>INDEX('     2022    '!$A$1:$AC$1563,MATCH($D232,'     2022    '!$D$1:$D$1794,0),MATCH(V$1,'     2022    '!$A$1:$AC$1,0))</f>
        <v>UN0336</v>
      </c>
      <c r="W232" s="153" t="str">
        <f>INDEX('     2022    '!$A$1:$AC$1563,MATCH($D232,'     2022    '!$D$1:$D$1794,0),MATCH(W$1,'     2022    '!$A$1:$AC$1,0))</f>
        <v>F4</v>
      </c>
      <c r="X232" s="151" t="str">
        <f>INDEX('     2022    '!$A$1:$AC$1563,MATCH($D232,'     2022    '!$D$1:$D$1794,0),MATCH(X$1,'     2022    '!$A$1:$AC$1,0))</f>
        <v/>
      </c>
      <c r="Y232" s="151" t="str">
        <f>INDEX('     2022    '!$A$1:$AC$1563,MATCH($D232,'     2022    '!$D$1:$D$1794,0),MATCH(Y$1,'     2022    '!$A$1:$AC$1,0))</f>
        <v/>
      </c>
      <c r="Z232" s="156">
        <f>INDEX('     2022    '!$A$1:$AC$1563,MATCH($D232,'     2022    '!$D$1:$D$1794,0),MATCH(Z$1,'     2022    '!$A$1:$AC$1,0))</f>
        <v>3.56E-2</v>
      </c>
      <c r="AA232" s="153" t="str">
        <f>INDEX('     2022    '!$A$1:$AC$1563,MATCH($D232,'     2022    '!$D$1:$D$1794,0),MATCH(AA$1,'     2022    '!$A$1:$AC$1,0))</f>
        <v>1008-F4-69249650</v>
      </c>
      <c r="AB232" s="153" t="str">
        <f>INDEX('     2022    '!$A$1:$AC$1563,MATCH($D232,'     2022    '!$D$1:$D$1794,0),MATCH(AB$1,'     2022    '!$A$1:$AC$1,0))</f>
        <v>GB/HSE-337793</v>
      </c>
      <c r="AC232" s="153" t="str">
        <f>INDEX('     2022    '!$A$1:$AC$1563,MATCH($D232,'     2022    '!$D$1:$D$1794,0),MATCH(AC$1,'     2022    '!$A$1:$AC$1,0))</f>
        <v>11/1/2026</v>
      </c>
    </row>
    <row r="233" spans="1:29" ht="24">
      <c r="A233" s="80">
        <f t="shared" si="6"/>
        <v>230</v>
      </c>
      <c r="B233" s="68" t="str">
        <f>INDEX('     2022    '!B$2:B$1794,MATCH(D233,'     2022    '!D$2:D$1794,0))</f>
        <v/>
      </c>
      <c r="C233" s="204" t="str">
        <f>INDEX('     2022    '!C$2:C$1794,MATCH(D233,'     2022    '!D$2:D$1794,0))</f>
        <v>Roman Candle - 14mm Bundle</v>
      </c>
      <c r="D233" s="212" t="str">
        <f>INDEX('     2022    '!D:D,MATCH(A233,'     2022    '!AL:AL,0))</f>
        <v>CB20-Twin</v>
      </c>
      <c r="E233" s="213" t="str">
        <f>INDEX('     2022    '!$A$1:$AC$1563,MATCH($D233,'     2022    '!$D$1:$D$1794,0),MATCH(E$1,'     2022    '!$A$1:$AC$1,0))</f>
        <v>Colour tail to multicolour (2x56s bundles fused together)</v>
      </c>
      <c r="F233" s="206" t="str">
        <f>IFERROR(IF(LEFT(INDEX('     2022    '!AD$2:AD$1794,MATCH(D233,'     2022    '!D$2:D$1794,0)),4)="http",HYPERLINK(INDEX('     2022    '!AD$2:AD$1794,MATCH(D233,'     2022    '!D$2:D$1794,0)),"Video"),""),"")</f>
        <v>Video</v>
      </c>
      <c r="G233" s="207">
        <f>INDEX('     2022    '!$A$1:$AC$1563,MATCH($D233,'     2022    '!$D$1:$D$1794,0),MATCH(G$1,'     2022    '!$A$1:$AC$1,0))</f>
        <v>0</v>
      </c>
      <c r="H233" s="150"/>
      <c r="I233" s="152">
        <f>INDEX('     2022    '!$A$1:$AC$1563,MATCH($D233,'     2022    '!$D$1:$D$1794,0),MATCH(I$1,'     2022    '!$A$1:$AC$1,0))</f>
        <v>97.37</v>
      </c>
      <c r="J233" s="150"/>
      <c r="K233" s="151">
        <f t="shared" si="7"/>
        <v>4.4531438838084663</v>
      </c>
      <c r="L233" s="152">
        <f>INDEX('     2022    '!$A$1:$AC$1563,MATCH($D233,'     2022    '!$D$1:$D$1794,0),MATCH(L$1,'     2022    '!$A$1:$AC$1,0))</f>
        <v>99.317400000000006</v>
      </c>
      <c r="M233" s="152">
        <f>INDEX('     2022    '!$A$1:$AC$1563,MATCH($D233,'     2022    '!$D$1:$D$1794,0),MATCH(M$1,'     2022    '!$A$1:$AC$1,0))</f>
        <v>106.8754532114032</v>
      </c>
      <c r="N233" s="153" t="str">
        <f>INDEX('     2022    '!$A$1:$AC$1563,MATCH($D233,'     2022    '!$D$1:$D$1794,0),MATCH(N$1,'     2022    '!$A$1:$AC$1,0))</f>
        <v>14mm</v>
      </c>
      <c r="O233" s="154">
        <f>INDEX('     2022    '!$A$1:$AC$1563,MATCH($D233,'     2022    '!$D$1:$D$1794,0),MATCH(O$1,'     2022    '!$A$1:$AC$1,0))</f>
        <v>24</v>
      </c>
      <c r="P233" s="153">
        <f>INDEX('     2022    '!$A$1:$AC$1563,MATCH($D233,'     2022    '!$D$1:$D$1794,0),MATCH(P$1,'     2022    '!$A$1:$AC$1,0))</f>
        <v>25</v>
      </c>
      <c r="Q233" s="153" t="str">
        <f>INDEX('     2022    '!$A$1:$AC$1563,MATCH($D233,'     2022    '!$D$1:$D$1794,0),MATCH(Q$1,'     2022    '!$A$1:$AC$1,0))</f>
        <v>Yes</v>
      </c>
      <c r="R233" s="155">
        <f>INDEX('     2022    '!$A$1:$AC$1563,MATCH($D233,'     2022    '!$D$1:$D$1794,0),MATCH(R$1,'     2022    '!$A$1:$AC$1,0))</f>
        <v>14</v>
      </c>
      <c r="S233" s="155">
        <f>INDEX('     2022    '!$A$1:$AC$1563,MATCH($D233,'     2022    '!$D$1:$D$1794,0),MATCH(S$1,'     2022    '!$A$1:$AC$1,0))</f>
        <v>2.4</v>
      </c>
      <c r="T233" s="155">
        <f>INDEX('     2022    '!$A$1:$AC$1563,MATCH($D233,'     2022    '!$D$1:$D$1794,0),MATCH(T$1,'     2022    '!$A$1:$AC$1,0))</f>
        <v>2.8</v>
      </c>
      <c r="U233" s="154" t="str">
        <f>INDEX('     2022    '!$A$1:$AC$1563,MATCH($D233,'     2022    '!$D$1:$D$1794,0),MATCH(U$1,'     2022    '!$A$1:$AC$1,0))</f>
        <v>1.4G</v>
      </c>
      <c r="V233" s="153" t="str">
        <f>INDEX('     2022    '!$A$1:$AC$1563,MATCH($D233,'     2022    '!$D$1:$D$1794,0),MATCH(V$1,'     2022    '!$A$1:$AC$1,0))</f>
        <v>UN0336</v>
      </c>
      <c r="W233" s="153" t="str">
        <f>INDEX('     2022    '!$A$1:$AC$1563,MATCH($D233,'     2022    '!$D$1:$D$1794,0),MATCH(W$1,'     2022    '!$A$1:$AC$1,0))</f>
        <v>F4</v>
      </c>
      <c r="X233" s="151" t="str">
        <f>INDEX('     2022    '!$A$1:$AC$1563,MATCH($D233,'     2022    '!$D$1:$D$1794,0),MATCH(X$1,'     2022    '!$A$1:$AC$1,0))</f>
        <v/>
      </c>
      <c r="Y233" s="151" t="str">
        <f>INDEX('     2022    '!$A$1:$AC$1563,MATCH($D233,'     2022    '!$D$1:$D$1794,0),MATCH(Y$1,'     2022    '!$A$1:$AC$1,0))</f>
        <v/>
      </c>
      <c r="Z233" s="156">
        <f>INDEX('     2022    '!$A$1:$AC$1563,MATCH($D233,'     2022    '!$D$1:$D$1794,0),MATCH(Z$1,'     2022    '!$A$1:$AC$1,0))</f>
        <v>3.5574000000000001E-2</v>
      </c>
      <c r="AA233" s="153" t="str">
        <f>INDEX('     2022    '!$A$1:$AC$1563,MATCH($D233,'     2022    '!$D$1:$D$1794,0),MATCH(AA$1,'     2022    '!$A$1:$AC$1,0))</f>
        <v>1008-F4-69249650</v>
      </c>
      <c r="AB233" s="153" t="str">
        <f>INDEX('     2022    '!$A$1:$AC$1563,MATCH($D233,'     2022    '!$D$1:$D$1794,0),MATCH(AB$1,'     2022    '!$A$1:$AC$1,0))</f>
        <v>GB/HSE-338636</v>
      </c>
      <c r="AC233" s="153" t="str">
        <f>INDEX('     2022    '!$A$1:$AC$1563,MATCH($D233,'     2022    '!$D$1:$D$1794,0),MATCH(AC$1,'     2022    '!$A$1:$AC$1,0))</f>
        <v>5/18/2027</v>
      </c>
    </row>
    <row r="234" spans="1:29" ht="24">
      <c r="A234" s="80">
        <f t="shared" si="6"/>
        <v>231</v>
      </c>
      <c r="B234" s="68" t="str">
        <f>INDEX('     2022    '!B$2:B$1794,MATCH(D234,'     2022    '!D$2:D$1794,0))</f>
        <v/>
      </c>
      <c r="C234" s="204" t="str">
        <f>INDEX('     2022    '!C$2:C$1794,MATCH(D234,'     2022    '!D$2:D$1794,0))</f>
        <v>Roman Candle - 14mm Bundle</v>
      </c>
      <c r="D234" s="212" t="str">
        <f>INDEX('     2022    '!D:D,MATCH(A234,'     2022    '!AL:AL,0))</f>
        <v>CB5-Twin</v>
      </c>
      <c r="E234" s="213" t="str">
        <f>INDEX('     2022    '!$A$1:$AC$1563,MATCH($D234,'     2022    '!$D$1:$D$1794,0),MATCH(E$1,'     2022    '!$A$1:$AC$1,0))</f>
        <v>Blue and gold strobe tail (2x56s bundles fused together)</v>
      </c>
      <c r="F234" s="206" t="str">
        <f>IFERROR(IF(LEFT(INDEX('     2022    '!AD$2:AD$1794,MATCH(D234,'     2022    '!D$2:D$1794,0)),4)="http",HYPERLINK(INDEX('     2022    '!AD$2:AD$1794,MATCH(D234,'     2022    '!D$2:D$1794,0)),"Video"),""),"")</f>
        <v>Video</v>
      </c>
      <c r="G234" s="207">
        <f>INDEX('     2022    '!$A$1:$AC$1563,MATCH($D234,'     2022    '!$D$1:$D$1794,0),MATCH(G$1,'     2022    '!$A$1:$AC$1,0))</f>
        <v>16</v>
      </c>
      <c r="H234" s="150"/>
      <c r="I234" s="152">
        <f>INDEX('     2022    '!$A$1:$AC$1563,MATCH($D234,'     2022    '!$D$1:$D$1794,0),MATCH(I$1,'     2022    '!$A$1:$AC$1,0))</f>
        <v>95.25</v>
      </c>
      <c r="J234" s="150"/>
      <c r="K234" s="151">
        <f t="shared" si="7"/>
        <v>4.4765137106583763</v>
      </c>
      <c r="L234" s="152">
        <f>INDEX('     2022    '!$A$1:$AC$1563,MATCH($D234,'     2022    '!$D$1:$D$1794,0),MATCH(L$1,'     2022    '!$A$1:$AC$1,0))</f>
        <v>97.767059440778937</v>
      </c>
      <c r="M234" s="152">
        <f>INDEX('     2022    '!$A$1:$AC$1563,MATCH($D234,'     2022    '!$D$1:$D$1794,0),MATCH(M$1,'     2022    '!$A$1:$AC$1,0))</f>
        <v>107.43632905580102</v>
      </c>
      <c r="N234" s="153" t="str">
        <f>INDEX('     2022    '!$A$1:$AC$1563,MATCH($D234,'     2022    '!$D$1:$D$1794,0),MATCH(N$1,'     2022    '!$A$1:$AC$1,0))</f>
        <v>14mm</v>
      </c>
      <c r="O234" s="154">
        <f>INDEX('     2022    '!$A$1:$AC$1563,MATCH($D234,'     2022    '!$D$1:$D$1794,0),MATCH(O$1,'     2022    '!$A$1:$AC$1,0))</f>
        <v>24</v>
      </c>
      <c r="P234" s="153">
        <f>INDEX('     2022    '!$A$1:$AC$1563,MATCH($D234,'     2022    '!$D$1:$D$1794,0),MATCH(P$1,'     2022    '!$A$1:$AC$1,0))</f>
        <v>28</v>
      </c>
      <c r="Q234" s="153" t="str">
        <f>INDEX('     2022    '!$A$1:$AC$1563,MATCH($D234,'     2022    '!$D$1:$D$1794,0),MATCH(Q$1,'     2022    '!$A$1:$AC$1,0))</f>
        <v>No</v>
      </c>
      <c r="R234" s="155">
        <f>INDEX('     2022    '!$A$1:$AC$1563,MATCH($D234,'     2022    '!$D$1:$D$1794,0),MATCH(R$1,'     2022    '!$A$1:$AC$1,0))</f>
        <v>14</v>
      </c>
      <c r="S234" s="155">
        <f>INDEX('     2022    '!$A$1:$AC$1563,MATCH($D234,'     2022    '!$D$1:$D$1794,0),MATCH(S$1,'     2022    '!$A$1:$AC$1,0))</f>
        <v>3.2</v>
      </c>
      <c r="T234" s="155">
        <f>INDEX('     2022    '!$A$1:$AC$1563,MATCH($D234,'     2022    '!$D$1:$D$1794,0),MATCH(T$1,'     2022    '!$A$1:$AC$1,0))</f>
        <v>2.8</v>
      </c>
      <c r="U234" s="154" t="str">
        <f>INDEX('     2022    '!$A$1:$AC$1563,MATCH($D234,'     2022    '!$D$1:$D$1794,0),MATCH(U$1,'     2022    '!$A$1:$AC$1,0))</f>
        <v>1.4G</v>
      </c>
      <c r="V234" s="153" t="str">
        <f>INDEX('     2022    '!$A$1:$AC$1563,MATCH($D234,'     2022    '!$D$1:$D$1794,0),MATCH(V$1,'     2022    '!$A$1:$AC$1,0))</f>
        <v>UN0336</v>
      </c>
      <c r="W234" s="153" t="str">
        <f>INDEX('     2022    '!$A$1:$AC$1563,MATCH($D234,'     2022    '!$D$1:$D$1794,0),MATCH(W$1,'     2022    '!$A$1:$AC$1,0))</f>
        <v>F4</v>
      </c>
      <c r="X234" s="151" t="str">
        <f>INDEX('     2022    '!$A$1:$AC$1563,MATCH($D234,'     2022    '!$D$1:$D$1794,0),MATCH(X$1,'     2022    '!$A$1:$AC$1,0))</f>
        <v/>
      </c>
      <c r="Y234" s="151" t="str">
        <f>INDEX('     2022    '!$A$1:$AC$1563,MATCH($D234,'     2022    '!$D$1:$D$1794,0),MATCH(Y$1,'     2022    '!$A$1:$AC$1,0))</f>
        <v/>
      </c>
      <c r="Z234" s="156">
        <f>INDEX('     2022    '!$A$1:$AC$1563,MATCH($D234,'     2022    '!$D$1:$D$1794,0),MATCH(Z$1,'     2022    '!$A$1:$AC$1,0))</f>
        <v>3.5574000000000001E-2</v>
      </c>
      <c r="AA234" s="153" t="str">
        <f>INDEX('     2022    '!$A$1:$AC$1563,MATCH($D234,'     2022    '!$D$1:$D$1794,0),MATCH(AA$1,'     2022    '!$A$1:$AC$1,0))</f>
        <v>1008-F4-69249650</v>
      </c>
      <c r="AB234" s="153" t="str">
        <f>INDEX('     2022    '!$A$1:$AC$1563,MATCH($D234,'     2022    '!$D$1:$D$1794,0),MATCH(AB$1,'     2022    '!$A$1:$AC$1,0))</f>
        <v>GB/HSE-337783</v>
      </c>
      <c r="AC234" s="153" t="str">
        <f>INDEX('     2022    '!$A$1:$AC$1563,MATCH($D234,'     2022    '!$D$1:$D$1794,0),MATCH(AC$1,'     2022    '!$A$1:$AC$1,0))</f>
        <v>11/1/2026</v>
      </c>
    </row>
    <row r="235" spans="1:29" ht="24">
      <c r="A235" s="80">
        <f t="shared" si="6"/>
        <v>232</v>
      </c>
      <c r="B235" s="68" t="str">
        <f>INDEX('     2022    '!B$2:B$1794,MATCH(D235,'     2022    '!D$2:D$1794,0))</f>
        <v/>
      </c>
      <c r="C235" s="204" t="str">
        <f>INDEX('     2022    '!C$2:C$1794,MATCH(D235,'     2022    '!D$2:D$1794,0))</f>
        <v>Roman Candle - 14mm Bundle</v>
      </c>
      <c r="D235" s="212" t="str">
        <f>INDEX('     2022    '!D:D,MATCH(A235,'     2022    '!AL:AL,0))</f>
        <v>CB4-Twin</v>
      </c>
      <c r="E235" s="213" t="str">
        <f>INDEX('     2022    '!$A$1:$AC$1563,MATCH($D235,'     2022    '!$D$1:$D$1794,0),MATCH(E$1,'     2022    '!$A$1:$AC$1,0))</f>
        <v>Crackling comet tail (2x56s bundles fused together)</v>
      </c>
      <c r="F235" s="206" t="str">
        <f>IFERROR(IF(LEFT(INDEX('     2022    '!AD$2:AD$1794,MATCH(D235,'     2022    '!D$2:D$1794,0)),4)="http",HYPERLINK(INDEX('     2022    '!AD$2:AD$1794,MATCH(D235,'     2022    '!D$2:D$1794,0)),"Video"),""),"")</f>
        <v>Video</v>
      </c>
      <c r="G235" s="207">
        <f>INDEX('     2022    '!$A$1:$AC$1563,MATCH($D235,'     2022    '!$D$1:$D$1794,0),MATCH(G$1,'     2022    '!$A$1:$AC$1,0))</f>
        <v>67</v>
      </c>
      <c r="H235" s="150"/>
      <c r="I235" s="152">
        <f>INDEX('     2022    '!$A$1:$AC$1563,MATCH($D235,'     2022    '!$D$1:$D$1794,0),MATCH(I$1,'     2022    '!$A$1:$AC$1,0))</f>
        <v>97.63</v>
      </c>
      <c r="J235" s="150"/>
      <c r="K235" s="151">
        <f t="shared" si="7"/>
        <v>4.4886691575098405</v>
      </c>
      <c r="L235" s="152">
        <f>INDEX('     2022    '!$A$1:$AC$1563,MATCH($D235,'     2022    '!$D$1:$D$1794,0),MATCH(L$1,'     2022    '!$A$1:$AC$1,0))</f>
        <v>98.03253440001491</v>
      </c>
      <c r="M235" s="152">
        <f>INDEX('     2022    '!$A$1:$AC$1563,MATCH($D235,'     2022    '!$D$1:$D$1794,0),MATCH(M$1,'     2022    '!$A$1:$AC$1,0))</f>
        <v>107.72805978023617</v>
      </c>
      <c r="N235" s="153" t="str">
        <f>INDEX('     2022    '!$A$1:$AC$1563,MATCH($D235,'     2022    '!$D$1:$D$1794,0),MATCH(N$1,'     2022    '!$A$1:$AC$1,0))</f>
        <v>14mm</v>
      </c>
      <c r="O235" s="154">
        <f>INDEX('     2022    '!$A$1:$AC$1563,MATCH($D235,'     2022    '!$D$1:$D$1794,0),MATCH(O$1,'     2022    '!$A$1:$AC$1,0))</f>
        <v>24</v>
      </c>
      <c r="P235" s="153">
        <f>INDEX('     2022    '!$A$1:$AC$1563,MATCH($D235,'     2022    '!$D$1:$D$1794,0),MATCH(P$1,'     2022    '!$A$1:$AC$1,0))</f>
        <v>25</v>
      </c>
      <c r="Q235" s="153" t="str">
        <f>INDEX('     2022    '!$A$1:$AC$1563,MATCH($D235,'     2022    '!$D$1:$D$1794,0),MATCH(Q$1,'     2022    '!$A$1:$AC$1,0))</f>
        <v>Yes</v>
      </c>
      <c r="R235" s="155">
        <f>INDEX('     2022    '!$A$1:$AC$1563,MATCH($D235,'     2022    '!$D$1:$D$1794,0),MATCH(R$1,'     2022    '!$A$1:$AC$1,0))</f>
        <v>13.5</v>
      </c>
      <c r="S235" s="155">
        <f>INDEX('     2022    '!$A$1:$AC$1563,MATCH($D235,'     2022    '!$D$1:$D$1794,0),MATCH(S$1,'     2022    '!$A$1:$AC$1,0))</f>
        <v>3.2</v>
      </c>
      <c r="T235" s="155">
        <f>INDEX('     2022    '!$A$1:$AC$1563,MATCH($D235,'     2022    '!$D$1:$D$1794,0),MATCH(T$1,'     2022    '!$A$1:$AC$1,0))</f>
        <v>2.8</v>
      </c>
      <c r="U235" s="154" t="str">
        <f>INDEX('     2022    '!$A$1:$AC$1563,MATCH($D235,'     2022    '!$D$1:$D$1794,0),MATCH(U$1,'     2022    '!$A$1:$AC$1,0))</f>
        <v>1.4G</v>
      </c>
      <c r="V235" s="153" t="str">
        <f>INDEX('     2022    '!$A$1:$AC$1563,MATCH($D235,'     2022    '!$D$1:$D$1794,0),MATCH(V$1,'     2022    '!$A$1:$AC$1,0))</f>
        <v>UN0336</v>
      </c>
      <c r="W235" s="153" t="str">
        <f>INDEX('     2022    '!$A$1:$AC$1563,MATCH($D235,'     2022    '!$D$1:$D$1794,0),MATCH(W$1,'     2022    '!$A$1:$AC$1,0))</f>
        <v>F4</v>
      </c>
      <c r="X235" s="151" t="str">
        <f>INDEX('     2022    '!$A$1:$AC$1563,MATCH($D235,'     2022    '!$D$1:$D$1794,0),MATCH(X$1,'     2022    '!$A$1:$AC$1,0))</f>
        <v/>
      </c>
      <c r="Y235" s="151" t="str">
        <f>INDEX('     2022    '!$A$1:$AC$1563,MATCH($D235,'     2022    '!$D$1:$D$1794,0),MATCH(Y$1,'     2022    '!$A$1:$AC$1,0))</f>
        <v/>
      </c>
      <c r="Z235" s="156">
        <f>INDEX('     2022    '!$A$1:$AC$1563,MATCH($D235,'     2022    '!$D$1:$D$1794,0),MATCH(Z$1,'     2022    '!$A$1:$AC$1,0))</f>
        <v>3.5574000000000001E-2</v>
      </c>
      <c r="AA235" s="153" t="str">
        <f>INDEX('     2022    '!$A$1:$AC$1563,MATCH($D235,'     2022    '!$D$1:$D$1794,0),MATCH(AA$1,'     2022    '!$A$1:$AC$1,0))</f>
        <v>1008-F4-69249650</v>
      </c>
      <c r="AB235" s="153" t="str">
        <f>INDEX('     2022    '!$A$1:$AC$1563,MATCH($D235,'     2022    '!$D$1:$D$1794,0),MATCH(AB$1,'     2022    '!$A$1:$AC$1,0))</f>
        <v>GB/HSE-337782</v>
      </c>
      <c r="AC235" s="153" t="str">
        <f>INDEX('     2022    '!$A$1:$AC$1563,MATCH($D235,'     2022    '!$D$1:$D$1794,0),MATCH(AC$1,'     2022    '!$A$1:$AC$1,0))</f>
        <v>11/1/2026</v>
      </c>
    </row>
    <row r="236" spans="1:29" ht="24">
      <c r="A236" s="80">
        <f t="shared" si="6"/>
        <v>233</v>
      </c>
      <c r="B236" s="68" t="str">
        <f>INDEX('     2022    '!B$2:B$1794,MATCH(D236,'     2022    '!D$2:D$1794,0))</f>
        <v/>
      </c>
      <c r="C236" s="204" t="str">
        <f>INDEX('     2022    '!C$2:C$1794,MATCH(D236,'     2022    '!D$2:D$1794,0))</f>
        <v>Roman Candle - 14mm Bundle</v>
      </c>
      <c r="D236" s="212" t="str">
        <f>INDEX('     2022    '!D:D,MATCH(A236,'     2022    '!AL:AL,0))</f>
        <v>CB13-Twin</v>
      </c>
      <c r="E236" s="213" t="str">
        <f>INDEX('     2022    '!$A$1:$AC$1563,MATCH($D236,'     2022    '!$D$1:$D$1794,0),MATCH(E$1,'     2022    '!$A$1:$AC$1,0))</f>
        <v>Gold flash tail to green flash (2x56s bundles fused together)</v>
      </c>
      <c r="F236" s="206" t="str">
        <f>IFERROR(IF(LEFT(INDEX('     2022    '!AD$2:AD$1794,MATCH(D236,'     2022    '!D$2:D$1794,0)),4)="http",HYPERLINK(INDEX('     2022    '!AD$2:AD$1794,MATCH(D236,'     2022    '!D$2:D$1794,0)),"Video"),""),"")</f>
        <v>Video</v>
      </c>
      <c r="G236" s="207">
        <f>INDEX('     2022    '!$A$1:$AC$1563,MATCH($D236,'     2022    '!$D$1:$D$1794,0),MATCH(G$1,'     2022    '!$A$1:$AC$1,0))</f>
        <v>32</v>
      </c>
      <c r="H236" s="150"/>
      <c r="I236" s="152">
        <f>INDEX('     2022    '!$A$1:$AC$1563,MATCH($D236,'     2022    '!$D$1:$D$1794,0),MATCH(I$1,'     2022    '!$A$1:$AC$1,0))</f>
        <v>101.13</v>
      </c>
      <c r="J236" s="150"/>
      <c r="K236" s="151">
        <f t="shared" si="7"/>
        <v>4.6173502143620793</v>
      </c>
      <c r="L236" s="152">
        <f>INDEX('     2022    '!$A$1:$AC$1563,MATCH($D236,'     2022    '!$D$1:$D$1794,0),MATCH(L$1,'     2022    '!$A$1:$AC$1,0))</f>
        <v>103.15259999999999</v>
      </c>
      <c r="M236" s="152">
        <f>INDEX('     2022    '!$A$1:$AC$1563,MATCH($D236,'     2022    '!$D$1:$D$1794,0),MATCH(M$1,'     2022    '!$A$1:$AC$1,0))</f>
        <v>110.81640514468991</v>
      </c>
      <c r="N236" s="153" t="str">
        <f>INDEX('     2022    '!$A$1:$AC$1563,MATCH($D236,'     2022    '!$D$1:$D$1794,0),MATCH(N$1,'     2022    '!$A$1:$AC$1,0))</f>
        <v>14mm</v>
      </c>
      <c r="O236" s="154">
        <f>INDEX('     2022    '!$A$1:$AC$1563,MATCH($D236,'     2022    '!$D$1:$D$1794,0),MATCH(O$1,'     2022    '!$A$1:$AC$1,0))</f>
        <v>24</v>
      </c>
      <c r="P236" s="153">
        <f>INDEX('     2022    '!$A$1:$AC$1563,MATCH($D236,'     2022    '!$D$1:$D$1794,0),MATCH(P$1,'     2022    '!$A$1:$AC$1,0))</f>
        <v>28</v>
      </c>
      <c r="Q236" s="153" t="str">
        <f>INDEX('     2022    '!$A$1:$AC$1563,MATCH($D236,'     2022    '!$D$1:$D$1794,0),MATCH(Q$1,'     2022    '!$A$1:$AC$1,0))</f>
        <v>Yes</v>
      </c>
      <c r="R236" s="155">
        <f>INDEX('     2022    '!$A$1:$AC$1563,MATCH($D236,'     2022    '!$D$1:$D$1794,0),MATCH(R$1,'     2022    '!$A$1:$AC$1,0))</f>
        <v>17</v>
      </c>
      <c r="S236" s="155">
        <f>INDEX('     2022    '!$A$1:$AC$1563,MATCH($D236,'     2022    '!$D$1:$D$1794,0),MATCH(S$1,'     2022    '!$A$1:$AC$1,0))</f>
        <v>3.2</v>
      </c>
      <c r="T236" s="155">
        <f>INDEX('     2022    '!$A$1:$AC$1563,MATCH($D236,'     2022    '!$D$1:$D$1794,0),MATCH(T$1,'     2022    '!$A$1:$AC$1,0))</f>
        <v>2.8</v>
      </c>
      <c r="U236" s="154" t="str">
        <f>INDEX('     2022    '!$A$1:$AC$1563,MATCH($D236,'     2022    '!$D$1:$D$1794,0),MATCH(U$1,'     2022    '!$A$1:$AC$1,0))</f>
        <v>1.4G</v>
      </c>
      <c r="V236" s="153" t="str">
        <f>INDEX('     2022    '!$A$1:$AC$1563,MATCH($D236,'     2022    '!$D$1:$D$1794,0),MATCH(V$1,'     2022    '!$A$1:$AC$1,0))</f>
        <v>UN0336</v>
      </c>
      <c r="W236" s="153" t="str">
        <f>INDEX('     2022    '!$A$1:$AC$1563,MATCH($D236,'     2022    '!$D$1:$D$1794,0),MATCH(W$1,'     2022    '!$A$1:$AC$1,0))</f>
        <v>F4</v>
      </c>
      <c r="X236" s="151" t="str">
        <f>INDEX('     2022    '!$A$1:$AC$1563,MATCH($D236,'     2022    '!$D$1:$D$1794,0),MATCH(X$1,'     2022    '!$A$1:$AC$1,0))</f>
        <v/>
      </c>
      <c r="Y236" s="151" t="str">
        <f>INDEX('     2022    '!$A$1:$AC$1563,MATCH($D236,'     2022    '!$D$1:$D$1794,0),MATCH(Y$1,'     2022    '!$A$1:$AC$1,0))</f>
        <v/>
      </c>
      <c r="Z236" s="156">
        <f>INDEX('     2022    '!$A$1:$AC$1563,MATCH($D236,'     2022    '!$D$1:$D$1794,0),MATCH(Z$1,'     2022    '!$A$1:$AC$1,0))</f>
        <v>4.0149999999999998E-2</v>
      </c>
      <c r="AA236" s="153" t="str">
        <f>INDEX('     2022    '!$A$1:$AC$1563,MATCH($D236,'     2022    '!$D$1:$D$1794,0),MATCH(AA$1,'     2022    '!$A$1:$AC$1,0))</f>
        <v>1008-F4-69249650</v>
      </c>
      <c r="AB236" s="153" t="str">
        <f>INDEX('     2022    '!$A$1:$AC$1563,MATCH($D236,'     2022    '!$D$1:$D$1794,0),MATCH(AB$1,'     2022    '!$A$1:$AC$1,0))</f>
        <v>GB/HSE-337791</v>
      </c>
      <c r="AC236" s="153" t="str">
        <f>INDEX('     2022    '!$A$1:$AC$1563,MATCH($D236,'     2022    '!$D$1:$D$1794,0),MATCH(AC$1,'     2022    '!$A$1:$AC$1,0))</f>
        <v>11/1/2026</v>
      </c>
    </row>
    <row r="237" spans="1:29" ht="24">
      <c r="A237" s="80">
        <f t="shared" si="6"/>
        <v>234</v>
      </c>
      <c r="B237" s="68" t="str">
        <f>INDEX('     2022    '!B$2:B$1794,MATCH(D237,'     2022    '!D$2:D$1794,0))</f>
        <v/>
      </c>
      <c r="C237" s="204" t="str">
        <f>INDEX('     2022    '!C$2:C$1794,MATCH(D237,'     2022    '!D$2:D$1794,0))</f>
        <v>Roman Candle - 14mm Bundle</v>
      </c>
      <c r="D237" s="212" t="str">
        <f>INDEX('     2022    '!D:D,MATCH(A237,'     2022    '!AL:AL,0))</f>
        <v>CB16-Twin</v>
      </c>
      <c r="E237" s="213" t="str">
        <f>INDEX('     2022    '!$A$1:$AC$1563,MATCH($D237,'     2022    '!$D$1:$D$1794,0),MATCH(E$1,'     2022    '!$A$1:$AC$1,0))</f>
        <v>Silver flash tail to white flash (2x56s bundles fused together)</v>
      </c>
      <c r="F237" s="206" t="str">
        <f>IFERROR(IF(LEFT(INDEX('     2022    '!AD$2:AD$1794,MATCH(D237,'     2022    '!D$2:D$1794,0)),4)="http",HYPERLINK(INDEX('     2022    '!AD$2:AD$1794,MATCH(D237,'     2022    '!D$2:D$1794,0)),"Video"),""),"")</f>
        <v>Video</v>
      </c>
      <c r="G237" s="207">
        <f>INDEX('     2022    '!$A$1:$AC$1563,MATCH($D237,'     2022    '!$D$1:$D$1794,0),MATCH(G$1,'     2022    '!$A$1:$AC$1,0))</f>
        <v>39</v>
      </c>
      <c r="H237" s="150"/>
      <c r="I237" s="152">
        <f>INDEX('     2022    '!$A$1:$AC$1563,MATCH($D237,'     2022    '!$D$1:$D$1794,0),MATCH(I$1,'     2022    '!$A$1:$AC$1,0))</f>
        <v>97.93</v>
      </c>
      <c r="J237" s="150"/>
      <c r="K237" s="151">
        <f t="shared" si="7"/>
        <v>4.6173502143620793</v>
      </c>
      <c r="L237" s="152">
        <f>INDEX('     2022    '!$A$1:$AC$1563,MATCH($D237,'     2022    '!$D$1:$D$1794,0),MATCH(L$1,'     2022    '!$A$1:$AC$1,0))</f>
        <v>100.84292868166781</v>
      </c>
      <c r="M237" s="152">
        <f>INDEX('     2022    '!$A$1:$AC$1563,MATCH($D237,'     2022    '!$D$1:$D$1794,0),MATCH(M$1,'     2022    '!$A$1:$AC$1,0))</f>
        <v>110.81640514468991</v>
      </c>
      <c r="N237" s="153" t="str">
        <f>INDEX('     2022    '!$A$1:$AC$1563,MATCH($D237,'     2022    '!$D$1:$D$1794,0),MATCH(N$1,'     2022    '!$A$1:$AC$1,0))</f>
        <v>14mm</v>
      </c>
      <c r="O237" s="154">
        <f>INDEX('     2022    '!$A$1:$AC$1563,MATCH($D237,'     2022    '!$D$1:$D$1794,0),MATCH(O$1,'     2022    '!$A$1:$AC$1,0))</f>
        <v>24</v>
      </c>
      <c r="P237" s="153">
        <f>INDEX('     2022    '!$A$1:$AC$1563,MATCH($D237,'     2022    '!$D$1:$D$1794,0),MATCH(P$1,'     2022    '!$A$1:$AC$1,0))</f>
        <v>28</v>
      </c>
      <c r="Q237" s="153" t="str">
        <f>INDEX('     2022    '!$A$1:$AC$1563,MATCH($D237,'     2022    '!$D$1:$D$1794,0),MATCH(Q$1,'     2022    '!$A$1:$AC$1,0))</f>
        <v>Yes</v>
      </c>
      <c r="R237" s="155">
        <f>INDEX('     2022    '!$A$1:$AC$1563,MATCH($D237,'     2022    '!$D$1:$D$1794,0),MATCH(R$1,'     2022    '!$A$1:$AC$1,0))</f>
        <v>16</v>
      </c>
      <c r="S237" s="155">
        <f>INDEX('     2022    '!$A$1:$AC$1563,MATCH($D237,'     2022    '!$D$1:$D$1794,0),MATCH(S$1,'     2022    '!$A$1:$AC$1,0))</f>
        <v>3.2</v>
      </c>
      <c r="T237" s="155">
        <f>INDEX('     2022    '!$A$1:$AC$1563,MATCH($D237,'     2022    '!$D$1:$D$1794,0),MATCH(T$1,'     2022    '!$A$1:$AC$1,0))</f>
        <v>2.8</v>
      </c>
      <c r="U237" s="154" t="str">
        <f>INDEX('     2022    '!$A$1:$AC$1563,MATCH($D237,'     2022    '!$D$1:$D$1794,0),MATCH(U$1,'     2022    '!$A$1:$AC$1,0))</f>
        <v>1.4G</v>
      </c>
      <c r="V237" s="153" t="str">
        <f>INDEX('     2022    '!$A$1:$AC$1563,MATCH($D237,'     2022    '!$D$1:$D$1794,0),MATCH(V$1,'     2022    '!$A$1:$AC$1,0))</f>
        <v>UN0336</v>
      </c>
      <c r="W237" s="153" t="str">
        <f>INDEX('     2022    '!$A$1:$AC$1563,MATCH($D237,'     2022    '!$D$1:$D$1794,0),MATCH(W$1,'     2022    '!$A$1:$AC$1,0))</f>
        <v>F4</v>
      </c>
      <c r="X237" s="151" t="str">
        <f>INDEX('     2022    '!$A$1:$AC$1563,MATCH($D237,'     2022    '!$D$1:$D$1794,0),MATCH(X$1,'     2022    '!$A$1:$AC$1,0))</f>
        <v/>
      </c>
      <c r="Y237" s="151" t="str">
        <f>INDEX('     2022    '!$A$1:$AC$1563,MATCH($D237,'     2022    '!$D$1:$D$1794,0),MATCH(Y$1,'     2022    '!$A$1:$AC$1,0))</f>
        <v/>
      </c>
      <c r="Z237" s="156">
        <f>INDEX('     2022    '!$A$1:$AC$1563,MATCH($D237,'     2022    '!$D$1:$D$1794,0),MATCH(Z$1,'     2022    '!$A$1:$AC$1,0))</f>
        <v>4.0149999999999998E-2</v>
      </c>
      <c r="AA237" s="153" t="str">
        <f>INDEX('     2022    '!$A$1:$AC$1563,MATCH($D237,'     2022    '!$D$1:$D$1794,0),MATCH(AA$1,'     2022    '!$A$1:$AC$1,0))</f>
        <v>1008-F4-69249650</v>
      </c>
      <c r="AB237" s="153" t="str">
        <f>INDEX('     2022    '!$A$1:$AC$1563,MATCH($D237,'     2022    '!$D$1:$D$1794,0),MATCH(AB$1,'     2022    '!$A$1:$AC$1,0))</f>
        <v>GB/HSE-337794</v>
      </c>
      <c r="AC237" s="153" t="str">
        <f>INDEX('     2022    '!$A$1:$AC$1563,MATCH($D237,'     2022    '!$D$1:$D$1794,0),MATCH(AC$1,'     2022    '!$A$1:$AC$1,0))</f>
        <v>11/1/2026</v>
      </c>
    </row>
    <row r="238" spans="1:29" ht="24">
      <c r="A238" s="80">
        <f t="shared" si="6"/>
        <v>235</v>
      </c>
      <c r="B238" s="68" t="str">
        <f>INDEX('     2022    '!B$2:B$1794,MATCH(D238,'     2022    '!D$2:D$1794,0))</f>
        <v/>
      </c>
      <c r="C238" s="204" t="str">
        <f>INDEX('     2022    '!C$2:C$1794,MATCH(D238,'     2022    '!D$2:D$1794,0))</f>
        <v>Roman Candle - 14mm Bundle</v>
      </c>
      <c r="D238" s="212" t="str">
        <f>INDEX('     2022    '!D:D,MATCH(A238,'     2022    '!AL:AL,0))</f>
        <v>CB17-Twin</v>
      </c>
      <c r="E238" s="213" t="str">
        <f>INDEX('     2022    '!$A$1:$AC$1563,MATCH($D238,'     2022    '!$D$1:$D$1794,0),MATCH(E$1,'     2022    '!$A$1:$AC$1,0))</f>
        <v>Red flash tail to blue star (2x56s bundles fused together)</v>
      </c>
      <c r="F238" s="206" t="str">
        <f>IFERROR(IF(LEFT(INDEX('     2022    '!AD$2:AD$1794,MATCH(D238,'     2022    '!D$2:D$1794,0)),4)="http",HYPERLINK(INDEX('     2022    '!AD$2:AD$1794,MATCH(D238,'     2022    '!D$2:D$1794,0)),"Video"),""),"")</f>
        <v/>
      </c>
      <c r="G238" s="207">
        <f>INDEX('     2022    '!$A$1:$AC$1563,MATCH($D238,'     2022    '!$D$1:$D$1794,0),MATCH(G$1,'     2022    '!$A$1:$AC$1,0))</f>
        <v>36</v>
      </c>
      <c r="H238" s="150"/>
      <c r="I238" s="152">
        <f>INDEX('     2022    '!$A$1:$AC$1563,MATCH($D238,'     2022    '!$D$1:$D$1794,0),MATCH(I$1,'     2022    '!$A$1:$AC$1,0))</f>
        <v>97.95</v>
      </c>
      <c r="J238" s="150"/>
      <c r="K238" s="151">
        <f t="shared" si="7"/>
        <v>4.6173502143620793</v>
      </c>
      <c r="L238" s="152">
        <f>INDEX('     2022    '!$A$1:$AC$1563,MATCH($D238,'     2022    '!$D$1:$D$1794,0),MATCH(L$1,'     2022    '!$A$1:$AC$1,0))</f>
        <v>100.84292868166781</v>
      </c>
      <c r="M238" s="152">
        <f>INDEX('     2022    '!$A$1:$AC$1563,MATCH($D238,'     2022    '!$D$1:$D$1794,0),MATCH(M$1,'     2022    '!$A$1:$AC$1,0))</f>
        <v>110.81640514468991</v>
      </c>
      <c r="N238" s="153" t="str">
        <f>INDEX('     2022    '!$A$1:$AC$1563,MATCH($D238,'     2022    '!$D$1:$D$1794,0),MATCH(N$1,'     2022    '!$A$1:$AC$1,0))</f>
        <v>14mm</v>
      </c>
      <c r="O238" s="154">
        <f>INDEX('     2022    '!$A$1:$AC$1563,MATCH($D238,'     2022    '!$D$1:$D$1794,0),MATCH(O$1,'     2022    '!$A$1:$AC$1,0))</f>
        <v>24</v>
      </c>
      <c r="P238" s="153">
        <f>INDEX('     2022    '!$A$1:$AC$1563,MATCH($D238,'     2022    '!$D$1:$D$1794,0),MATCH(P$1,'     2022    '!$A$1:$AC$1,0))</f>
        <v>28</v>
      </c>
      <c r="Q238" s="153" t="str">
        <f>INDEX('     2022    '!$A$1:$AC$1563,MATCH($D238,'     2022    '!$D$1:$D$1794,0),MATCH(Q$1,'     2022    '!$A$1:$AC$1,0))</f>
        <v>Yes</v>
      </c>
      <c r="R238" s="155">
        <f>INDEX('     2022    '!$A$1:$AC$1563,MATCH($D238,'     2022    '!$D$1:$D$1794,0),MATCH(R$1,'     2022    '!$A$1:$AC$1,0))</f>
        <v>16</v>
      </c>
      <c r="S238" s="155">
        <f>INDEX('     2022    '!$A$1:$AC$1563,MATCH($D238,'     2022    '!$D$1:$D$1794,0),MATCH(S$1,'     2022    '!$A$1:$AC$1,0))</f>
        <v>3.2</v>
      </c>
      <c r="T238" s="155">
        <f>INDEX('     2022    '!$A$1:$AC$1563,MATCH($D238,'     2022    '!$D$1:$D$1794,0),MATCH(T$1,'     2022    '!$A$1:$AC$1,0))</f>
        <v>2.8</v>
      </c>
      <c r="U238" s="154" t="str">
        <f>INDEX('     2022    '!$A$1:$AC$1563,MATCH($D238,'     2022    '!$D$1:$D$1794,0),MATCH(U$1,'     2022    '!$A$1:$AC$1,0))</f>
        <v>1.4G</v>
      </c>
      <c r="V238" s="153" t="str">
        <f>INDEX('     2022    '!$A$1:$AC$1563,MATCH($D238,'     2022    '!$D$1:$D$1794,0),MATCH(V$1,'     2022    '!$A$1:$AC$1,0))</f>
        <v>UN0336</v>
      </c>
      <c r="W238" s="153" t="str">
        <f>INDEX('     2022    '!$A$1:$AC$1563,MATCH($D238,'     2022    '!$D$1:$D$1794,0),MATCH(W$1,'     2022    '!$A$1:$AC$1,0))</f>
        <v>F4</v>
      </c>
      <c r="X238" s="151" t="str">
        <f>INDEX('     2022    '!$A$1:$AC$1563,MATCH($D238,'     2022    '!$D$1:$D$1794,0),MATCH(X$1,'     2022    '!$A$1:$AC$1,0))</f>
        <v/>
      </c>
      <c r="Y238" s="151" t="str">
        <f>INDEX('     2022    '!$A$1:$AC$1563,MATCH($D238,'     2022    '!$D$1:$D$1794,0),MATCH(Y$1,'     2022    '!$A$1:$AC$1,0))</f>
        <v/>
      </c>
      <c r="Z238" s="156">
        <f>INDEX('     2022    '!$A$1:$AC$1563,MATCH($D238,'     2022    '!$D$1:$D$1794,0),MATCH(Z$1,'     2022    '!$A$1:$AC$1,0))</f>
        <v>4.0149999999999998E-2</v>
      </c>
      <c r="AA238" s="153" t="str">
        <f>INDEX('     2022    '!$A$1:$AC$1563,MATCH($D238,'     2022    '!$D$1:$D$1794,0),MATCH(AA$1,'     2022    '!$A$1:$AC$1,0))</f>
        <v>1008-F4-69249650</v>
      </c>
      <c r="AB238" s="153" t="str">
        <f>INDEX('     2022    '!$A$1:$AC$1563,MATCH($D238,'     2022    '!$D$1:$D$1794,0),MATCH(AB$1,'     2022    '!$A$1:$AC$1,0))</f>
        <v>GB/HSE-337795</v>
      </c>
      <c r="AC238" s="153" t="str">
        <f>INDEX('     2022    '!$A$1:$AC$1563,MATCH($D238,'     2022    '!$D$1:$D$1794,0),MATCH(AC$1,'     2022    '!$A$1:$AC$1,0))</f>
        <v>11/1/2026</v>
      </c>
    </row>
    <row r="239" spans="1:29" ht="24">
      <c r="A239" s="80">
        <f t="shared" si="6"/>
        <v>236</v>
      </c>
      <c r="B239" s="68" t="str">
        <f>INDEX('     2022    '!B$2:B$1794,MATCH(D239,'     2022    '!D$2:D$1794,0))</f>
        <v/>
      </c>
      <c r="C239" s="204" t="str">
        <f>INDEX('     2022    '!C$2:C$1794,MATCH(D239,'     2022    '!D$2:D$1794,0))</f>
        <v>Roman Candle - 14mm Bundle</v>
      </c>
      <c r="D239" s="212" t="str">
        <f>INDEX('     2022    '!D:D,MATCH(A239,'     2022    '!AL:AL,0))</f>
        <v>CB18-Twin</v>
      </c>
      <c r="E239" s="213" t="str">
        <f>INDEX('     2022    '!$A$1:$AC$1563,MATCH($D239,'     2022    '!$D$1:$D$1794,0),MATCH(E$1,'     2022    '!$A$1:$AC$1,0))</f>
        <v>Green flash tail to purple star (2x56s bundles fused together)</v>
      </c>
      <c r="F239" s="206" t="str">
        <f>IFERROR(IF(LEFT(INDEX('     2022    '!AD$2:AD$1794,MATCH(D239,'     2022    '!D$2:D$1794,0)),4)="http",HYPERLINK(INDEX('     2022    '!AD$2:AD$1794,MATCH(D239,'     2022    '!D$2:D$1794,0)),"Video"),""),"")</f>
        <v/>
      </c>
      <c r="G239" s="207">
        <f>INDEX('     2022    '!$A$1:$AC$1563,MATCH($D239,'     2022    '!$D$1:$D$1794,0),MATCH(G$1,'     2022    '!$A$1:$AC$1,0))</f>
        <v>33</v>
      </c>
      <c r="H239" s="150"/>
      <c r="I239" s="152">
        <f>INDEX('     2022    '!$A$1:$AC$1563,MATCH($D239,'     2022    '!$D$1:$D$1794,0),MATCH(I$1,'     2022    '!$A$1:$AC$1,0))</f>
        <v>97.95</v>
      </c>
      <c r="J239" s="150"/>
      <c r="K239" s="151">
        <f t="shared" si="7"/>
        <v>4.6173502143620793</v>
      </c>
      <c r="L239" s="152">
        <f>INDEX('     2022    '!$A$1:$AC$1563,MATCH($D239,'     2022    '!$D$1:$D$1794,0),MATCH(L$1,'     2022    '!$A$1:$AC$1,0))</f>
        <v>100.84292868166781</v>
      </c>
      <c r="M239" s="152">
        <f>INDEX('     2022    '!$A$1:$AC$1563,MATCH($D239,'     2022    '!$D$1:$D$1794,0),MATCH(M$1,'     2022    '!$A$1:$AC$1,0))</f>
        <v>110.81640514468991</v>
      </c>
      <c r="N239" s="153" t="str">
        <f>INDEX('     2022    '!$A$1:$AC$1563,MATCH($D239,'     2022    '!$D$1:$D$1794,0),MATCH(N$1,'     2022    '!$A$1:$AC$1,0))</f>
        <v>14mm</v>
      </c>
      <c r="O239" s="154">
        <f>INDEX('     2022    '!$A$1:$AC$1563,MATCH($D239,'     2022    '!$D$1:$D$1794,0),MATCH(O$1,'     2022    '!$A$1:$AC$1,0))</f>
        <v>24</v>
      </c>
      <c r="P239" s="153">
        <f>INDEX('     2022    '!$A$1:$AC$1563,MATCH($D239,'     2022    '!$D$1:$D$1794,0),MATCH(P$1,'     2022    '!$A$1:$AC$1,0))</f>
        <v>28</v>
      </c>
      <c r="Q239" s="153" t="str">
        <f>INDEX('     2022    '!$A$1:$AC$1563,MATCH($D239,'     2022    '!$D$1:$D$1794,0),MATCH(Q$1,'     2022    '!$A$1:$AC$1,0))</f>
        <v>No</v>
      </c>
      <c r="R239" s="155">
        <f>INDEX('     2022    '!$A$1:$AC$1563,MATCH($D239,'     2022    '!$D$1:$D$1794,0),MATCH(R$1,'     2022    '!$A$1:$AC$1,0))</f>
        <v>16</v>
      </c>
      <c r="S239" s="155">
        <f>INDEX('     2022    '!$A$1:$AC$1563,MATCH($D239,'     2022    '!$D$1:$D$1794,0),MATCH(S$1,'     2022    '!$A$1:$AC$1,0))</f>
        <v>3.2</v>
      </c>
      <c r="T239" s="155">
        <f>INDEX('     2022    '!$A$1:$AC$1563,MATCH($D239,'     2022    '!$D$1:$D$1794,0),MATCH(T$1,'     2022    '!$A$1:$AC$1,0))</f>
        <v>2.8</v>
      </c>
      <c r="U239" s="154" t="str">
        <f>INDEX('     2022    '!$A$1:$AC$1563,MATCH($D239,'     2022    '!$D$1:$D$1794,0),MATCH(U$1,'     2022    '!$A$1:$AC$1,0))</f>
        <v>1.4G</v>
      </c>
      <c r="V239" s="153" t="str">
        <f>INDEX('     2022    '!$A$1:$AC$1563,MATCH($D239,'     2022    '!$D$1:$D$1794,0),MATCH(V$1,'     2022    '!$A$1:$AC$1,0))</f>
        <v>UN0336</v>
      </c>
      <c r="W239" s="153" t="str">
        <f>INDEX('     2022    '!$A$1:$AC$1563,MATCH($D239,'     2022    '!$D$1:$D$1794,0),MATCH(W$1,'     2022    '!$A$1:$AC$1,0))</f>
        <v>F4</v>
      </c>
      <c r="X239" s="151" t="str">
        <f>INDEX('     2022    '!$A$1:$AC$1563,MATCH($D239,'     2022    '!$D$1:$D$1794,0),MATCH(X$1,'     2022    '!$A$1:$AC$1,0))</f>
        <v/>
      </c>
      <c r="Y239" s="151" t="str">
        <f>INDEX('     2022    '!$A$1:$AC$1563,MATCH($D239,'     2022    '!$D$1:$D$1794,0),MATCH(Y$1,'     2022    '!$A$1:$AC$1,0))</f>
        <v/>
      </c>
      <c r="Z239" s="156">
        <f>INDEX('     2022    '!$A$1:$AC$1563,MATCH($D239,'     2022    '!$D$1:$D$1794,0),MATCH(Z$1,'     2022    '!$A$1:$AC$1,0))</f>
        <v>4.0149999999999998E-2</v>
      </c>
      <c r="AA239" s="153" t="str">
        <f>INDEX('     2022    '!$A$1:$AC$1563,MATCH($D239,'     2022    '!$D$1:$D$1794,0),MATCH(AA$1,'     2022    '!$A$1:$AC$1,0))</f>
        <v>1008-F4-69249650</v>
      </c>
      <c r="AB239" s="153" t="str">
        <f>INDEX('     2022    '!$A$1:$AC$1563,MATCH($D239,'     2022    '!$D$1:$D$1794,0),MATCH(AB$1,'     2022    '!$A$1:$AC$1,0))</f>
        <v>GB/HSE-337796</v>
      </c>
      <c r="AC239" s="153" t="str">
        <f>INDEX('     2022    '!$A$1:$AC$1563,MATCH($D239,'     2022    '!$D$1:$D$1794,0),MATCH(AC$1,'     2022    '!$A$1:$AC$1,0))</f>
        <v>11/1/2026</v>
      </c>
    </row>
    <row r="240" spans="1:29" ht="24">
      <c r="A240" s="80">
        <f t="shared" si="6"/>
        <v>237</v>
      </c>
      <c r="B240" s="68" t="str">
        <f>INDEX('     2022    '!B$2:B$1794,MATCH(D240,'     2022    '!D$2:D$1794,0))</f>
        <v/>
      </c>
      <c r="C240" s="204" t="str">
        <f>INDEX('     2022    '!C$2:C$1794,MATCH(D240,'     2022    '!D$2:D$1794,0))</f>
        <v>Roman Candle - 14mm Bundle</v>
      </c>
      <c r="D240" s="212" t="str">
        <f>INDEX('     2022    '!D:D,MATCH(A240,'     2022    '!AL:AL,0))</f>
        <v>CB19-Twin</v>
      </c>
      <c r="E240" s="213" t="str">
        <f>INDEX('     2022    '!$A$1:$AC$1563,MATCH($D240,'     2022    '!$D$1:$D$1794,0),MATCH(E$1,'     2022    '!$A$1:$AC$1,0))</f>
        <v>Gold strobe tail spit blue star (2x56s bundles fused together)</v>
      </c>
      <c r="F240" s="206" t="str">
        <f>IFERROR(IF(LEFT(INDEX('     2022    '!AD$2:AD$1794,MATCH(D240,'     2022    '!D$2:D$1794,0)),4)="http",HYPERLINK(INDEX('     2022    '!AD$2:AD$1794,MATCH(D240,'     2022    '!D$2:D$1794,0)),"Video"),""),"")</f>
        <v>Video</v>
      </c>
      <c r="G240" s="207">
        <f>INDEX('     2022    '!$A$1:$AC$1563,MATCH($D240,'     2022    '!$D$1:$D$1794,0),MATCH(G$1,'     2022    '!$A$1:$AC$1,0))</f>
        <v>42</v>
      </c>
      <c r="H240" s="150"/>
      <c r="I240" s="152">
        <f>INDEX('     2022    '!$A$1:$AC$1563,MATCH($D240,'     2022    '!$D$1:$D$1794,0),MATCH(I$1,'     2022    '!$A$1:$AC$1,0))</f>
        <v>101.13</v>
      </c>
      <c r="J240" s="150"/>
      <c r="K240" s="151">
        <f t="shared" si="7"/>
        <v>4.6173502143620793</v>
      </c>
      <c r="L240" s="152">
        <f>INDEX('     2022    '!$A$1:$AC$1563,MATCH($D240,'     2022    '!$D$1:$D$1794,0),MATCH(L$1,'     2022    '!$A$1:$AC$1,0))</f>
        <v>103.15259999999999</v>
      </c>
      <c r="M240" s="152">
        <f>INDEX('     2022    '!$A$1:$AC$1563,MATCH($D240,'     2022    '!$D$1:$D$1794,0),MATCH(M$1,'     2022    '!$A$1:$AC$1,0))</f>
        <v>110.81640514468991</v>
      </c>
      <c r="N240" s="153" t="str">
        <f>INDEX('     2022    '!$A$1:$AC$1563,MATCH($D240,'     2022    '!$D$1:$D$1794,0),MATCH(N$1,'     2022    '!$A$1:$AC$1,0))</f>
        <v>14mm</v>
      </c>
      <c r="O240" s="154">
        <f>INDEX('     2022    '!$A$1:$AC$1563,MATCH($D240,'     2022    '!$D$1:$D$1794,0),MATCH(O$1,'     2022    '!$A$1:$AC$1,0))</f>
        <v>24</v>
      </c>
      <c r="P240" s="153">
        <f>INDEX('     2022    '!$A$1:$AC$1563,MATCH($D240,'     2022    '!$D$1:$D$1794,0),MATCH(P$1,'     2022    '!$A$1:$AC$1,0))</f>
        <v>28</v>
      </c>
      <c r="Q240" s="153" t="str">
        <f>INDEX('     2022    '!$A$1:$AC$1563,MATCH($D240,'     2022    '!$D$1:$D$1794,0),MATCH(Q$1,'     2022    '!$A$1:$AC$1,0))</f>
        <v>No</v>
      </c>
      <c r="R240" s="155">
        <f>INDEX('     2022    '!$A$1:$AC$1563,MATCH($D240,'     2022    '!$D$1:$D$1794,0),MATCH(R$1,'     2022    '!$A$1:$AC$1,0))</f>
        <v>16.5</v>
      </c>
      <c r="S240" s="155">
        <f>INDEX('     2022    '!$A$1:$AC$1563,MATCH($D240,'     2022    '!$D$1:$D$1794,0),MATCH(S$1,'     2022    '!$A$1:$AC$1,0))</f>
        <v>3.2</v>
      </c>
      <c r="T240" s="155">
        <f>INDEX('     2022    '!$A$1:$AC$1563,MATCH($D240,'     2022    '!$D$1:$D$1794,0),MATCH(T$1,'     2022    '!$A$1:$AC$1,0))</f>
        <v>2.8</v>
      </c>
      <c r="U240" s="154" t="str">
        <f>INDEX('     2022    '!$A$1:$AC$1563,MATCH($D240,'     2022    '!$D$1:$D$1794,0),MATCH(U$1,'     2022    '!$A$1:$AC$1,0))</f>
        <v>1.4G</v>
      </c>
      <c r="V240" s="153" t="str">
        <f>INDEX('     2022    '!$A$1:$AC$1563,MATCH($D240,'     2022    '!$D$1:$D$1794,0),MATCH(V$1,'     2022    '!$A$1:$AC$1,0))</f>
        <v>UN0336</v>
      </c>
      <c r="W240" s="153" t="str">
        <f>INDEX('     2022    '!$A$1:$AC$1563,MATCH($D240,'     2022    '!$D$1:$D$1794,0),MATCH(W$1,'     2022    '!$A$1:$AC$1,0))</f>
        <v>F4</v>
      </c>
      <c r="X240" s="151" t="str">
        <f>INDEX('     2022    '!$A$1:$AC$1563,MATCH($D240,'     2022    '!$D$1:$D$1794,0),MATCH(X$1,'     2022    '!$A$1:$AC$1,0))</f>
        <v/>
      </c>
      <c r="Y240" s="151" t="str">
        <f>INDEX('     2022    '!$A$1:$AC$1563,MATCH($D240,'     2022    '!$D$1:$D$1794,0),MATCH(Y$1,'     2022    '!$A$1:$AC$1,0))</f>
        <v/>
      </c>
      <c r="Z240" s="156">
        <f>INDEX('     2022    '!$A$1:$AC$1563,MATCH($D240,'     2022    '!$D$1:$D$1794,0),MATCH(Z$1,'     2022    '!$A$1:$AC$1,0))</f>
        <v>4.0149999999999998E-2</v>
      </c>
      <c r="AA240" s="153" t="str">
        <f>INDEX('     2022    '!$A$1:$AC$1563,MATCH($D240,'     2022    '!$D$1:$D$1794,0),MATCH(AA$1,'     2022    '!$A$1:$AC$1,0))</f>
        <v>1008-F4-69249650</v>
      </c>
      <c r="AB240" s="153" t="str">
        <f>INDEX('     2022    '!$A$1:$AC$1563,MATCH($D240,'     2022    '!$D$1:$D$1794,0),MATCH(AB$1,'     2022    '!$A$1:$AC$1,0))</f>
        <v>GB/HSE-337797</v>
      </c>
      <c r="AC240" s="153" t="str">
        <f>INDEX('     2022    '!$A$1:$AC$1563,MATCH($D240,'     2022    '!$D$1:$D$1794,0),MATCH(AC$1,'     2022    '!$A$1:$AC$1,0))</f>
        <v>11/1/2026</v>
      </c>
    </row>
    <row r="241" spans="1:29" ht="25.5">
      <c r="A241" s="80">
        <f t="shared" si="6"/>
        <v>238</v>
      </c>
      <c r="B241" s="68" t="str">
        <f>INDEX('     2022    '!B$2:B$1794,MATCH(D241,'     2022    '!D$2:D$1794,0))</f>
        <v/>
      </c>
      <c r="C241" s="204" t="str">
        <f>INDEX('     2022    '!C$2:C$1794,MATCH(D241,'     2022    '!D$2:D$1794,0))</f>
        <v>Roman Candle - 14mm Bundle</v>
      </c>
      <c r="D241" s="212" t="str">
        <f>INDEX('     2022    '!D:D,MATCH(A241,'     2022    '!AL:AL,0))</f>
        <v>CB14-Twin</v>
      </c>
      <c r="E241" s="213" t="str">
        <f>INDEX('     2022    '!$A$1:$AC$1563,MATCH($D241,'     2022    '!$D$1:$D$1794,0),MATCH(E$1,'     2022    '!$A$1:$AC$1,0))</f>
        <v>Gold comet tail to red star &amp; chrysanthemum Flower (2x56s bundles fused together)</v>
      </c>
      <c r="F241" s="206" t="str">
        <f>IFERROR(IF(LEFT(INDEX('     2022    '!AD$2:AD$1794,MATCH(D241,'     2022    '!D$2:D$1794,0)),4)="http",HYPERLINK(INDEX('     2022    '!AD$2:AD$1794,MATCH(D241,'     2022    '!D$2:D$1794,0)),"Video"),""),"")</f>
        <v/>
      </c>
      <c r="G241" s="207">
        <f>INDEX('     2022    '!$A$1:$AC$1563,MATCH($D241,'     2022    '!$D$1:$D$1794,0),MATCH(G$1,'     2022    '!$A$1:$AC$1,0))</f>
        <v>23</v>
      </c>
      <c r="H241" s="150"/>
      <c r="I241" s="152">
        <f>INDEX('     2022    '!$A$1:$AC$1563,MATCH($D241,'     2022    '!$D$1:$D$1794,0),MATCH(I$1,'     2022    '!$A$1:$AC$1,0))</f>
        <v>94.31</v>
      </c>
      <c r="J241" s="150"/>
      <c r="K241" s="151">
        <f t="shared" si="7"/>
        <v>4.6188890747609399</v>
      </c>
      <c r="L241" s="152">
        <f>INDEX('     2022    '!$A$1:$AC$1563,MATCH($D241,'     2022    '!$D$1:$D$1794,0),MATCH(L$1,'     2022    '!$A$1:$AC$1,0))</f>
        <v>100.87653739277893</v>
      </c>
      <c r="M241" s="152">
        <f>INDEX('     2022    '!$A$1:$AC$1563,MATCH($D241,'     2022    '!$D$1:$D$1794,0),MATCH(M$1,'     2022    '!$A$1:$AC$1,0))</f>
        <v>110.85333779426256</v>
      </c>
      <c r="N241" s="153" t="str">
        <f>INDEX('     2022    '!$A$1:$AC$1563,MATCH($D241,'     2022    '!$D$1:$D$1794,0),MATCH(N$1,'     2022    '!$A$1:$AC$1,0))</f>
        <v>14mm</v>
      </c>
      <c r="O241" s="154">
        <f>INDEX('     2022    '!$A$1:$AC$1563,MATCH($D241,'     2022    '!$D$1:$D$1794,0),MATCH(O$1,'     2022    '!$A$1:$AC$1,0))</f>
        <v>24</v>
      </c>
      <c r="P241" s="153">
        <f>INDEX('     2022    '!$A$1:$AC$1563,MATCH($D241,'     2022    '!$D$1:$D$1794,0),MATCH(P$1,'     2022    '!$A$1:$AC$1,0))</f>
        <v>25</v>
      </c>
      <c r="Q241" s="153" t="str">
        <f>INDEX('     2022    '!$A$1:$AC$1563,MATCH($D241,'     2022    '!$D$1:$D$1794,0),MATCH(Q$1,'     2022    '!$A$1:$AC$1,0))</f>
        <v>No</v>
      </c>
      <c r="R241" s="155">
        <f>INDEX('     2022    '!$A$1:$AC$1563,MATCH($D241,'     2022    '!$D$1:$D$1794,0),MATCH(R$1,'     2022    '!$A$1:$AC$1,0))</f>
        <v>16</v>
      </c>
      <c r="S241" s="155">
        <f>INDEX('     2022    '!$A$1:$AC$1563,MATCH($D241,'     2022    '!$D$1:$D$1794,0),MATCH(S$1,'     2022    '!$A$1:$AC$1,0))</f>
        <v>3.2</v>
      </c>
      <c r="T241" s="155">
        <f>INDEX('     2022    '!$A$1:$AC$1563,MATCH($D241,'     2022    '!$D$1:$D$1794,0),MATCH(T$1,'     2022    '!$A$1:$AC$1,0))</f>
        <v>2.8</v>
      </c>
      <c r="U241" s="154" t="str">
        <f>INDEX('     2022    '!$A$1:$AC$1563,MATCH($D241,'     2022    '!$D$1:$D$1794,0),MATCH(U$1,'     2022    '!$A$1:$AC$1,0))</f>
        <v>1.4G</v>
      </c>
      <c r="V241" s="153" t="str">
        <f>INDEX('     2022    '!$A$1:$AC$1563,MATCH($D241,'     2022    '!$D$1:$D$1794,0),MATCH(V$1,'     2022    '!$A$1:$AC$1,0))</f>
        <v>UN0336</v>
      </c>
      <c r="W241" s="153" t="str">
        <f>INDEX('     2022    '!$A$1:$AC$1563,MATCH($D241,'     2022    '!$D$1:$D$1794,0),MATCH(W$1,'     2022    '!$A$1:$AC$1,0))</f>
        <v>F4</v>
      </c>
      <c r="X241" s="151" t="str">
        <f>INDEX('     2022    '!$A$1:$AC$1563,MATCH($D241,'     2022    '!$D$1:$D$1794,0),MATCH(X$1,'     2022    '!$A$1:$AC$1,0))</f>
        <v/>
      </c>
      <c r="Y241" s="151" t="str">
        <f>INDEX('     2022    '!$A$1:$AC$1563,MATCH($D241,'     2022    '!$D$1:$D$1794,0),MATCH(Y$1,'     2022    '!$A$1:$AC$1,0))</f>
        <v/>
      </c>
      <c r="Z241" s="156">
        <f>INDEX('     2022    '!$A$1:$AC$1563,MATCH($D241,'     2022    '!$D$1:$D$1794,0),MATCH(Z$1,'     2022    '!$A$1:$AC$1,0))</f>
        <v>4.02E-2</v>
      </c>
      <c r="AA241" s="153" t="str">
        <f>INDEX('     2022    '!$A$1:$AC$1563,MATCH($D241,'     2022    '!$D$1:$D$1794,0),MATCH(AA$1,'     2022    '!$A$1:$AC$1,0))</f>
        <v>1008-F4-69249650</v>
      </c>
      <c r="AB241" s="153" t="str">
        <f>INDEX('     2022    '!$A$1:$AC$1563,MATCH($D241,'     2022    '!$D$1:$D$1794,0),MATCH(AB$1,'     2022    '!$A$1:$AC$1,0))</f>
        <v>GB/HSE-337792</v>
      </c>
      <c r="AC241" s="153" t="str">
        <f>INDEX('     2022    '!$A$1:$AC$1563,MATCH($D241,'     2022    '!$D$1:$D$1794,0),MATCH(AC$1,'     2022    '!$A$1:$AC$1,0))</f>
        <v>11/1/2026</v>
      </c>
    </row>
    <row r="242" spans="1:29" ht="24">
      <c r="A242" s="80">
        <f t="shared" si="6"/>
        <v>239</v>
      </c>
      <c r="B242" s="68" t="str">
        <f>INDEX('     2022    '!B$2:B$1794,MATCH(D242,'     2022    '!D$2:D$1794,0))</f>
        <v/>
      </c>
      <c r="C242" s="204" t="str">
        <f>INDEX('     2022    '!C$2:C$1794,MATCH(D242,'     2022    '!D$2:D$1794,0))</f>
        <v>Roman Candle - 14mm Bundle</v>
      </c>
      <c r="D242" s="212" t="str">
        <f>INDEX('     2022    '!D:D,MATCH(A242,'     2022    '!AL:AL,0))</f>
        <v>CB25-Twin</v>
      </c>
      <c r="E242" s="213" t="str">
        <f>INDEX('     2022    '!$A$1:$AC$1563,MATCH($D242,'     2022    '!$D$1:$D$1794,0),MATCH(E$1,'     2022    '!$A$1:$AC$1,0))</f>
        <v>Red &amp;green spider (2x56s bundles fused together)</v>
      </c>
      <c r="F242" s="206" t="str">
        <f>IFERROR(IF(LEFT(INDEX('     2022    '!AD$2:AD$1794,MATCH(D242,'     2022    '!D$2:D$1794,0)),4)="http",HYPERLINK(INDEX('     2022    '!AD$2:AD$1794,MATCH(D242,'     2022    '!D$2:D$1794,0)),"Video"),""),"")</f>
        <v>Video</v>
      </c>
      <c r="G242" s="207">
        <f>INDEX('     2022    '!$A$1:$AC$1563,MATCH($D242,'     2022    '!$D$1:$D$1794,0),MATCH(G$1,'     2022    '!$A$1:$AC$1,0))</f>
        <v>19</v>
      </c>
      <c r="H242" s="150"/>
      <c r="I242" s="152">
        <f>INDEX('     2022    '!$A$1:$AC$1563,MATCH($D242,'     2022    '!$D$1:$D$1794,0),MATCH(I$1,'     2022    '!$A$1:$AC$1,0))</f>
        <v>100.84</v>
      </c>
      <c r="J242" s="150"/>
      <c r="K242" s="151">
        <f t="shared" si="7"/>
        <v>4.6335150306366346</v>
      </c>
      <c r="L242" s="152">
        <f>INDEX('     2022    '!$A$1:$AC$1563,MATCH($D242,'     2022    '!$D$1:$D$1794,0),MATCH(L$1,'     2022    '!$A$1:$AC$1,0))</f>
        <v>101.19596826910411</v>
      </c>
      <c r="M242" s="152">
        <f>INDEX('     2022    '!$A$1:$AC$1563,MATCH($D242,'     2022    '!$D$1:$D$1794,0),MATCH(M$1,'     2022    '!$A$1:$AC$1,0))</f>
        <v>111.20436073527924</v>
      </c>
      <c r="N242" s="153" t="str">
        <f>INDEX('     2022    '!$A$1:$AC$1563,MATCH($D242,'     2022    '!$D$1:$D$1794,0),MATCH(N$1,'     2022    '!$A$1:$AC$1,0))</f>
        <v>14mm</v>
      </c>
      <c r="O242" s="154">
        <f>INDEX('     2022    '!$A$1:$AC$1563,MATCH($D242,'     2022    '!$D$1:$D$1794,0),MATCH(O$1,'     2022    '!$A$1:$AC$1,0))</f>
        <v>24</v>
      </c>
      <c r="P242" s="153">
        <f>INDEX('     2022    '!$A$1:$AC$1563,MATCH($D242,'     2022    '!$D$1:$D$1794,0),MATCH(P$1,'     2022    '!$A$1:$AC$1,0))</f>
        <v>28</v>
      </c>
      <c r="Q242" s="153" t="str">
        <f>INDEX('     2022    '!$A$1:$AC$1563,MATCH($D242,'     2022    '!$D$1:$D$1794,0),MATCH(Q$1,'     2022    '!$A$1:$AC$1,0))</f>
        <v>Yes</v>
      </c>
      <c r="R242" s="155">
        <f>INDEX('     2022    '!$A$1:$AC$1563,MATCH($D242,'     2022    '!$D$1:$D$1794,0),MATCH(R$1,'     2022    '!$A$1:$AC$1,0))</f>
        <v>15</v>
      </c>
      <c r="S242" s="155">
        <f>INDEX('     2022    '!$A$1:$AC$1563,MATCH($D242,'     2022    '!$D$1:$D$1794,0),MATCH(S$1,'     2022    '!$A$1:$AC$1,0))</f>
        <v>3.5</v>
      </c>
      <c r="T242" s="155">
        <f>INDEX('     2022    '!$A$1:$AC$1563,MATCH($D242,'     2022    '!$D$1:$D$1794,0),MATCH(T$1,'     2022    '!$A$1:$AC$1,0))</f>
        <v>2.8</v>
      </c>
      <c r="U242" s="154" t="str">
        <f>INDEX('     2022    '!$A$1:$AC$1563,MATCH($D242,'     2022    '!$D$1:$D$1794,0),MATCH(U$1,'     2022    '!$A$1:$AC$1,0))</f>
        <v>1.4G</v>
      </c>
      <c r="V242" s="153" t="str">
        <f>INDEX('     2022    '!$A$1:$AC$1563,MATCH($D242,'     2022    '!$D$1:$D$1794,0),MATCH(V$1,'     2022    '!$A$1:$AC$1,0))</f>
        <v>UN0336</v>
      </c>
      <c r="W242" s="153" t="str">
        <f>INDEX('     2022    '!$A$1:$AC$1563,MATCH($D242,'     2022    '!$D$1:$D$1794,0),MATCH(W$1,'     2022    '!$A$1:$AC$1,0))</f>
        <v>F4</v>
      </c>
      <c r="X242" s="151" t="str">
        <f>INDEX('     2022    '!$A$1:$AC$1563,MATCH($D242,'     2022    '!$D$1:$D$1794,0),MATCH(X$1,'     2022    '!$A$1:$AC$1,0))</f>
        <v/>
      </c>
      <c r="Y242" s="151" t="str">
        <f>INDEX('     2022    '!$A$1:$AC$1563,MATCH($D242,'     2022    '!$D$1:$D$1794,0),MATCH(Y$1,'     2022    '!$A$1:$AC$1,0))</f>
        <v/>
      </c>
      <c r="Z242" s="156">
        <f>INDEX('     2022    '!$A$1:$AC$1563,MATCH($D242,'     2022    '!$D$1:$D$1794,0),MATCH(Z$1,'     2022    '!$A$1:$AC$1,0))</f>
        <v>3.5574000000000001E-2</v>
      </c>
      <c r="AA242" s="153" t="str">
        <f>INDEX('     2022    '!$A$1:$AC$1563,MATCH($D242,'     2022    '!$D$1:$D$1794,0),MATCH(AA$1,'     2022    '!$A$1:$AC$1,0))</f>
        <v>1008-F4-69249650</v>
      </c>
      <c r="AB242" s="153" t="str">
        <f>INDEX('     2022    '!$A$1:$AC$1563,MATCH($D242,'     2022    '!$D$1:$D$1794,0),MATCH(AB$1,'     2022    '!$A$1:$AC$1,0))</f>
        <v>GB/HSE-352776</v>
      </c>
      <c r="AC242" s="153" t="str">
        <f>INDEX('     2022    '!$A$1:$AC$1563,MATCH($D242,'     2022    '!$D$1:$D$1794,0),MATCH(AC$1,'     2022    '!$A$1:$AC$1,0))</f>
        <v>6/28/2026</v>
      </c>
    </row>
    <row r="243" spans="1:29" ht="24">
      <c r="A243" s="80">
        <f t="shared" si="6"/>
        <v>240</v>
      </c>
      <c r="B243" s="68" t="str">
        <f>INDEX('     2022    '!B$2:B$1794,MATCH(D243,'     2022    '!D$2:D$1794,0))</f>
        <v/>
      </c>
      <c r="C243" s="204" t="str">
        <f>INDEX('     2022    '!C$2:C$1794,MATCH(D243,'     2022    '!D$2:D$1794,0))</f>
        <v>Roman Candle - 14mm Bundle</v>
      </c>
      <c r="D243" s="212" t="str">
        <f>INDEX('     2022    '!D:D,MATCH(A243,'     2022    '!AL:AL,0))</f>
        <v>CBR502</v>
      </c>
      <c r="E243" s="213" t="str">
        <f>INDEX('     2022    '!$A$1:$AC$1563,MATCH($D243,'     2022    '!$D$1:$D$1794,0),MATCH(E$1,'     2022    '!$A$1:$AC$1,0))</f>
        <v>BAM. 56 shot candle bundle. Gold brocade tail to gold chrys. RETAIL</v>
      </c>
      <c r="F243" s="206" t="str">
        <f>IFERROR(IF(LEFT(INDEX('     2022    '!AD$2:AD$1794,MATCH(D243,'     2022    '!D$2:D$1794,0)),4)="http",HYPERLINK(INDEX('     2022    '!AD$2:AD$1794,MATCH(D243,'     2022    '!D$2:D$1794,0)),"Video"),""),"")</f>
        <v>Video</v>
      </c>
      <c r="G243" s="207">
        <f>INDEX('     2022    '!$A$1:$AC$1563,MATCH($D243,'     2022    '!$D$1:$D$1794,0),MATCH(G$1,'     2022    '!$A$1:$AC$1,0))</f>
        <v>4</v>
      </c>
      <c r="H243" s="150"/>
      <c r="I243" s="152">
        <f>INDEX('     2022    '!$A$1:$AC$1563,MATCH($D243,'     2022    '!$D$1:$D$1794,0),MATCH(I$1,'     2022    '!$A$1:$AC$1,0))</f>
        <v>53.87</v>
      </c>
      <c r="J243" s="150"/>
      <c r="K243" s="151">
        <f t="shared" si="7"/>
        <v>4.6827210799333443</v>
      </c>
      <c r="L243" s="152">
        <f>INDEX('     2022    '!$A$1:$AC$1563,MATCH($D243,'     2022    '!$D$1:$D$1794,0),MATCH(L$1,'     2022    '!$A$1:$AC$1,0))</f>
        <v>54.947400000000002</v>
      </c>
      <c r="M243" s="152">
        <f>INDEX('     2022    '!$A$1:$AC$1563,MATCH($D243,'     2022    '!$D$1:$D$1794,0),MATCH(M$1,'     2022    '!$A$1:$AC$1,0))</f>
        <v>56.192652959200132</v>
      </c>
      <c r="N243" s="153" t="str">
        <f>INDEX('     2022    '!$A$1:$AC$1563,MATCH($D243,'     2022    '!$D$1:$D$1794,0),MATCH(N$1,'     2022    '!$A$1:$AC$1,0))</f>
        <v>14mm</v>
      </c>
      <c r="O243" s="154">
        <f>INDEX('     2022    '!$A$1:$AC$1563,MATCH($D243,'     2022    '!$D$1:$D$1794,0),MATCH(O$1,'     2022    '!$A$1:$AC$1,0))</f>
        <v>12</v>
      </c>
      <c r="P243" s="153">
        <f>INDEX('     2022    '!$A$1:$AC$1563,MATCH($D243,'     2022    '!$D$1:$D$1794,0),MATCH(P$1,'     2022    '!$A$1:$AC$1,0))</f>
        <v>25</v>
      </c>
      <c r="Q243" s="153" t="str">
        <f>INDEX('     2022    '!$A$1:$AC$1563,MATCH($D243,'     2022    '!$D$1:$D$1794,0),MATCH(Q$1,'     2022    '!$A$1:$AC$1,0))</f>
        <v>Yes</v>
      </c>
      <c r="R243" s="155">
        <f>INDEX('     2022    '!$A$1:$AC$1563,MATCH($D243,'     2022    '!$D$1:$D$1794,0),MATCH(R$1,'     2022    '!$A$1:$AC$1,0))</f>
        <v>8</v>
      </c>
      <c r="S243" s="155">
        <f>INDEX('     2022    '!$A$1:$AC$1563,MATCH($D243,'     2022    '!$D$1:$D$1794,0),MATCH(S$1,'     2022    '!$A$1:$AC$1,0))</f>
        <v>1.68</v>
      </c>
      <c r="T243" s="155">
        <f>INDEX('     2022    '!$A$1:$AC$1563,MATCH($D243,'     2022    '!$D$1:$D$1794,0),MATCH(T$1,'     2022    '!$A$1:$AC$1,0))</f>
        <v>2.8</v>
      </c>
      <c r="U243" s="154" t="str">
        <f>INDEX('     2022    '!$A$1:$AC$1563,MATCH($D243,'     2022    '!$D$1:$D$1794,0),MATCH(U$1,'     2022    '!$A$1:$AC$1,0))</f>
        <v>1.4G</v>
      </c>
      <c r="V243" s="153" t="str">
        <f>INDEX('     2022    '!$A$1:$AC$1563,MATCH($D243,'     2022    '!$D$1:$D$1794,0),MATCH(V$1,'     2022    '!$A$1:$AC$1,0))</f>
        <v>UN0336</v>
      </c>
      <c r="W243" s="153" t="str">
        <f>INDEX('     2022    '!$A$1:$AC$1563,MATCH($D243,'     2022    '!$D$1:$D$1794,0),MATCH(W$1,'     2022    '!$A$1:$AC$1,0))</f>
        <v>F2</v>
      </c>
      <c r="X243" s="151">
        <f>INDEX('     2022    '!$A$1:$AC$1563,MATCH($D243,'     2022    '!$D$1:$D$1794,0),MATCH(X$1,'     2022    '!$A$1:$AC$1,0))</f>
        <v>17.489999999999998</v>
      </c>
      <c r="Y243" s="151">
        <f>INDEX('     2022    '!$A$1:$AC$1563,MATCH($D243,'     2022    '!$D$1:$D$1794,0),MATCH(Y$1,'     2022    '!$A$1:$AC$1,0))</f>
        <v>12.99</v>
      </c>
      <c r="Z243" s="156">
        <f>INDEX('     2022    '!$A$1:$AC$1563,MATCH($D243,'     2022    '!$D$1:$D$1794,0),MATCH(Z$1,'     2022    '!$A$1:$AC$1,0))</f>
        <v>0.02</v>
      </c>
      <c r="AA243" s="153" t="str">
        <f>INDEX('     2022    '!$A$1:$AC$1563,MATCH($D243,'     2022    '!$D$1:$D$1794,0),MATCH(AA$1,'     2022    '!$A$1:$AC$1,0))</f>
        <v>1008-F2-69251699</v>
      </c>
      <c r="AB243" s="153" t="str">
        <f>INDEX('     2022    '!$A$1:$AC$1563,MATCH($D243,'     2022    '!$D$1:$D$1794,0),MATCH(AB$1,'     2022    '!$A$1:$AC$1,0))</f>
        <v>GB/HSE-352886</v>
      </c>
      <c r="AC243" s="153" t="str">
        <f>INDEX('     2022    '!$A$1:$AC$1563,MATCH($D243,'     2022    '!$D$1:$D$1794,0),MATCH(AC$1,'     2022    '!$A$1:$AC$1,0))</f>
        <v>6/28/2026</v>
      </c>
    </row>
    <row r="244" spans="1:29" ht="24">
      <c r="A244" s="80">
        <f t="shared" si="6"/>
        <v>241</v>
      </c>
      <c r="B244" s="68" t="str">
        <f>INDEX('     2022    '!B$2:B$1794,MATCH(D244,'     2022    '!D$2:D$1794,0))</f>
        <v/>
      </c>
      <c r="C244" s="204" t="str">
        <f>INDEX('     2022    '!C$2:C$1794,MATCH(D244,'     2022    '!D$2:D$1794,0))</f>
        <v>Roman Candle - 14mm Bundle</v>
      </c>
      <c r="D244" s="212" t="str">
        <f>INDEX('     2022    '!D:D,MATCH(A244,'     2022    '!AL:AL,0))</f>
        <v>CBR501</v>
      </c>
      <c r="E244" s="213" t="str">
        <f>INDEX('     2022    '!$A$1:$AC$1563,MATCH($D244,'     2022    '!$D$1:$D$1794,0),MATCH(E$1,'     2022    '!$A$1:$AC$1,0))</f>
        <v>WAP. 56 shot candle bundle. Brocade tail to glittering white strobe. RETAIL</v>
      </c>
      <c r="F244" s="206" t="str">
        <f>IFERROR(IF(LEFT(INDEX('     2022    '!AD$2:AD$1794,MATCH(D244,'     2022    '!D$2:D$1794,0)),4)="http",HYPERLINK(INDEX('     2022    '!AD$2:AD$1794,MATCH(D244,'     2022    '!D$2:D$1794,0)),"Video"),""),"")</f>
        <v>Video</v>
      </c>
      <c r="G244" s="207">
        <f>INDEX('     2022    '!$A$1:$AC$1563,MATCH($D244,'     2022    '!$D$1:$D$1794,0),MATCH(G$1,'     2022    '!$A$1:$AC$1,0))</f>
        <v>0</v>
      </c>
      <c r="H244" s="150"/>
      <c r="I244" s="152">
        <f>INDEX('     2022    '!$A$1:$AC$1563,MATCH($D244,'     2022    '!$D$1:$D$1794,0),MATCH(I$1,'     2022    '!$A$1:$AC$1,0))</f>
        <v>53.87</v>
      </c>
      <c r="J244" s="150"/>
      <c r="K244" s="151">
        <f t="shared" si="7"/>
        <v>4.7204270068564211</v>
      </c>
      <c r="L244" s="152">
        <f>INDEX('     2022    '!$A$1:$AC$1563,MATCH($D244,'     2022    '!$D$1:$D$1794,0),MATCH(L$1,'     2022    '!$A$1:$AC$1,0))</f>
        <v>54.947400000000002</v>
      </c>
      <c r="M244" s="152">
        <f>INDEX('     2022    '!$A$1:$AC$1563,MATCH($D244,'     2022    '!$D$1:$D$1794,0),MATCH(M$1,'     2022    '!$A$1:$AC$1,0))</f>
        <v>56.64512408227705</v>
      </c>
      <c r="N244" s="153" t="str">
        <f>INDEX('     2022    '!$A$1:$AC$1563,MATCH($D244,'     2022    '!$D$1:$D$1794,0),MATCH(N$1,'     2022    '!$A$1:$AC$1,0))</f>
        <v>14mm</v>
      </c>
      <c r="O244" s="154">
        <f>INDEX('     2022    '!$A$1:$AC$1563,MATCH($D244,'     2022    '!$D$1:$D$1794,0),MATCH(O$1,'     2022    '!$A$1:$AC$1,0))</f>
        <v>12</v>
      </c>
      <c r="P244" s="153">
        <f>INDEX('     2022    '!$A$1:$AC$1563,MATCH($D244,'     2022    '!$D$1:$D$1794,0),MATCH(P$1,'     2022    '!$A$1:$AC$1,0))</f>
        <v>25</v>
      </c>
      <c r="Q244" s="153" t="str">
        <f>INDEX('     2022    '!$A$1:$AC$1563,MATCH($D244,'     2022    '!$D$1:$D$1794,0),MATCH(Q$1,'     2022    '!$A$1:$AC$1,0))</f>
        <v>Yes</v>
      </c>
      <c r="R244" s="155">
        <f>INDEX('     2022    '!$A$1:$AC$1563,MATCH($D244,'     2022    '!$D$1:$D$1794,0),MATCH(R$1,'     2022    '!$A$1:$AC$1,0))</f>
        <v>8</v>
      </c>
      <c r="S244" s="155">
        <f>INDEX('     2022    '!$A$1:$AC$1563,MATCH($D244,'     2022    '!$D$1:$D$1794,0),MATCH(S$1,'     2022    '!$A$1:$AC$1,0))</f>
        <v>1.68</v>
      </c>
      <c r="T244" s="155">
        <f>INDEX('     2022    '!$A$1:$AC$1563,MATCH($D244,'     2022    '!$D$1:$D$1794,0),MATCH(T$1,'     2022    '!$A$1:$AC$1,0))</f>
        <v>2.8</v>
      </c>
      <c r="U244" s="154" t="str">
        <f>INDEX('     2022    '!$A$1:$AC$1563,MATCH($D244,'     2022    '!$D$1:$D$1794,0),MATCH(U$1,'     2022    '!$A$1:$AC$1,0))</f>
        <v>1.4G</v>
      </c>
      <c r="V244" s="153" t="str">
        <f>INDEX('     2022    '!$A$1:$AC$1563,MATCH($D244,'     2022    '!$D$1:$D$1794,0),MATCH(V$1,'     2022    '!$A$1:$AC$1,0))</f>
        <v>UN0336</v>
      </c>
      <c r="W244" s="153" t="str">
        <f>INDEX('     2022    '!$A$1:$AC$1563,MATCH($D244,'     2022    '!$D$1:$D$1794,0),MATCH(W$1,'     2022    '!$A$1:$AC$1,0))</f>
        <v>F2</v>
      </c>
      <c r="X244" s="151">
        <f>INDEX('     2022    '!$A$1:$AC$1563,MATCH($D244,'     2022    '!$D$1:$D$1794,0),MATCH(X$1,'     2022    '!$A$1:$AC$1,0))</f>
        <v>17.489999999999998</v>
      </c>
      <c r="Y244" s="151">
        <f>INDEX('     2022    '!$A$1:$AC$1563,MATCH($D244,'     2022    '!$D$1:$D$1794,0),MATCH(Y$1,'     2022    '!$A$1:$AC$1,0))</f>
        <v>12.99</v>
      </c>
      <c r="Z244" s="156">
        <f>INDEX('     2022    '!$A$1:$AC$1563,MATCH($D244,'     2022    '!$D$1:$D$1794,0),MATCH(Z$1,'     2022    '!$A$1:$AC$1,0))</f>
        <v>2.0594000000000001E-2</v>
      </c>
      <c r="AA244" s="153" t="str">
        <f>INDEX('     2022    '!$A$1:$AC$1563,MATCH($D244,'     2022    '!$D$1:$D$1794,0),MATCH(AA$1,'     2022    '!$A$1:$AC$1,0))</f>
        <v>1008-F2-69251699</v>
      </c>
      <c r="AB244" s="153" t="str">
        <f>INDEX('     2022    '!$A$1:$AC$1563,MATCH($D244,'     2022    '!$D$1:$D$1794,0),MATCH(AB$1,'     2022    '!$A$1:$AC$1,0))</f>
        <v>GB/HSE-352885</v>
      </c>
      <c r="AC244" s="153" t="str">
        <f>INDEX('     2022    '!$A$1:$AC$1563,MATCH($D244,'     2022    '!$D$1:$D$1794,0),MATCH(AC$1,'     2022    '!$A$1:$AC$1,0))</f>
        <v>6/28/2026</v>
      </c>
    </row>
    <row r="245" spans="1:29" ht="25.5">
      <c r="A245" s="80">
        <f t="shared" si="6"/>
        <v>242</v>
      </c>
      <c r="B245" s="68" t="str">
        <f>INDEX('     2022    '!B$2:B$1794,MATCH(D245,'     2022    '!D$2:D$1794,0))</f>
        <v/>
      </c>
      <c r="C245" s="204" t="str">
        <f>INDEX('     2022    '!C$2:C$1794,MATCH(D245,'     2022    '!D$2:D$1794,0))</f>
        <v>Roman Candle - 14mm Bundle</v>
      </c>
      <c r="D245" s="212" t="str">
        <f>INDEX('     2022    '!D:D,MATCH(A245,'     2022    '!AL:AL,0))</f>
        <v>CBR503</v>
      </c>
      <c r="E245" s="213" t="str">
        <f>INDEX('     2022    '!$A$1:$AC$1563,MATCH($D245,'     2022    '!$D$1:$D$1794,0),MATCH(E$1,'     2022    '!$A$1:$AC$1,0))</f>
        <v>BOOGIE. 56 shot candle bundle. Red glittering tail to blue star with rising silver chrys crackle. RETAIL</v>
      </c>
      <c r="F245" s="206" t="str">
        <f>IFERROR(IF(LEFT(INDEX('     2022    '!AD$2:AD$1794,MATCH(D245,'     2022    '!D$2:D$1794,0)),4)="http",HYPERLINK(INDEX('     2022    '!AD$2:AD$1794,MATCH(D245,'     2022    '!D$2:D$1794,0)),"Video"),""),"")</f>
        <v>Video</v>
      </c>
      <c r="G245" s="207">
        <f>INDEX('     2022    '!$A$1:$AC$1563,MATCH($D245,'     2022    '!$D$1:$D$1794,0),MATCH(G$1,'     2022    '!$A$1:$AC$1,0))</f>
        <v>0</v>
      </c>
      <c r="H245" s="150"/>
      <c r="I245" s="152">
        <f>INDEX('     2022    '!$A$1:$AC$1563,MATCH($D245,'     2022    '!$D$1:$D$1794,0),MATCH(I$1,'     2022    '!$A$1:$AC$1,0))</f>
        <v>53.87</v>
      </c>
      <c r="J245" s="150"/>
      <c r="K245" s="151">
        <f t="shared" si="7"/>
        <v>4.7204270068564211</v>
      </c>
      <c r="L245" s="152">
        <f>INDEX('     2022    '!$A$1:$AC$1563,MATCH($D245,'     2022    '!$D$1:$D$1794,0),MATCH(L$1,'     2022    '!$A$1:$AC$1,0))</f>
        <v>54.947400000000002</v>
      </c>
      <c r="M245" s="152">
        <f>INDEX('     2022    '!$A$1:$AC$1563,MATCH($D245,'     2022    '!$D$1:$D$1794,0),MATCH(M$1,'     2022    '!$A$1:$AC$1,0))</f>
        <v>56.64512408227705</v>
      </c>
      <c r="N245" s="153" t="str">
        <f>INDEX('     2022    '!$A$1:$AC$1563,MATCH($D245,'     2022    '!$D$1:$D$1794,0),MATCH(N$1,'     2022    '!$A$1:$AC$1,0))</f>
        <v>14mm</v>
      </c>
      <c r="O245" s="154">
        <f>INDEX('     2022    '!$A$1:$AC$1563,MATCH($D245,'     2022    '!$D$1:$D$1794,0),MATCH(O$1,'     2022    '!$A$1:$AC$1,0))</f>
        <v>12</v>
      </c>
      <c r="P245" s="153">
        <f>INDEX('     2022    '!$A$1:$AC$1563,MATCH($D245,'     2022    '!$D$1:$D$1794,0),MATCH(P$1,'     2022    '!$A$1:$AC$1,0))</f>
        <v>25</v>
      </c>
      <c r="Q245" s="153" t="str">
        <f>INDEX('     2022    '!$A$1:$AC$1563,MATCH($D245,'     2022    '!$D$1:$D$1794,0),MATCH(Q$1,'     2022    '!$A$1:$AC$1,0))</f>
        <v>Yes</v>
      </c>
      <c r="R245" s="155">
        <f>INDEX('     2022    '!$A$1:$AC$1563,MATCH($D245,'     2022    '!$D$1:$D$1794,0),MATCH(R$1,'     2022    '!$A$1:$AC$1,0))</f>
        <v>8</v>
      </c>
      <c r="S245" s="155">
        <f>INDEX('     2022    '!$A$1:$AC$1563,MATCH($D245,'     2022    '!$D$1:$D$1794,0),MATCH(S$1,'     2022    '!$A$1:$AC$1,0))</f>
        <v>1.68</v>
      </c>
      <c r="T245" s="155">
        <f>INDEX('     2022    '!$A$1:$AC$1563,MATCH($D245,'     2022    '!$D$1:$D$1794,0),MATCH(T$1,'     2022    '!$A$1:$AC$1,0))</f>
        <v>2.8</v>
      </c>
      <c r="U245" s="154" t="str">
        <f>INDEX('     2022    '!$A$1:$AC$1563,MATCH($D245,'     2022    '!$D$1:$D$1794,0),MATCH(U$1,'     2022    '!$A$1:$AC$1,0))</f>
        <v>1.4G</v>
      </c>
      <c r="V245" s="153" t="str">
        <f>INDEX('     2022    '!$A$1:$AC$1563,MATCH($D245,'     2022    '!$D$1:$D$1794,0),MATCH(V$1,'     2022    '!$A$1:$AC$1,0))</f>
        <v>UN0336</v>
      </c>
      <c r="W245" s="153" t="str">
        <f>INDEX('     2022    '!$A$1:$AC$1563,MATCH($D245,'     2022    '!$D$1:$D$1794,0),MATCH(W$1,'     2022    '!$A$1:$AC$1,0))</f>
        <v>F2</v>
      </c>
      <c r="X245" s="151">
        <f>INDEX('     2022    '!$A$1:$AC$1563,MATCH($D245,'     2022    '!$D$1:$D$1794,0),MATCH(X$1,'     2022    '!$A$1:$AC$1,0))</f>
        <v>17.489999999999998</v>
      </c>
      <c r="Y245" s="151">
        <f>INDEX('     2022    '!$A$1:$AC$1563,MATCH($D245,'     2022    '!$D$1:$D$1794,0),MATCH(Y$1,'     2022    '!$A$1:$AC$1,0))</f>
        <v>12.99</v>
      </c>
      <c r="Z245" s="156">
        <f>INDEX('     2022    '!$A$1:$AC$1563,MATCH($D245,'     2022    '!$D$1:$D$1794,0),MATCH(Z$1,'     2022    '!$A$1:$AC$1,0))</f>
        <v>2.0594000000000001E-2</v>
      </c>
      <c r="AA245" s="153" t="str">
        <f>INDEX('     2022    '!$A$1:$AC$1563,MATCH($D245,'     2022    '!$D$1:$D$1794,0),MATCH(AA$1,'     2022    '!$A$1:$AC$1,0))</f>
        <v>1008-F2-69251699</v>
      </c>
      <c r="AB245" s="153" t="str">
        <f>INDEX('     2022    '!$A$1:$AC$1563,MATCH($D245,'     2022    '!$D$1:$D$1794,0),MATCH(AB$1,'     2022    '!$A$1:$AC$1,0))</f>
        <v>GB/HSE-352887</v>
      </c>
      <c r="AC245" s="153" t="str">
        <f>INDEX('     2022    '!$A$1:$AC$1563,MATCH($D245,'     2022    '!$D$1:$D$1794,0),MATCH(AC$1,'     2022    '!$A$1:$AC$1,0))</f>
        <v>6/28/2026</v>
      </c>
    </row>
    <row r="246" spans="1:29" ht="24">
      <c r="A246" s="80">
        <f t="shared" si="6"/>
        <v>243</v>
      </c>
      <c r="B246" s="68" t="str">
        <f>INDEX('     2022    '!B$2:B$1794,MATCH(D246,'     2022    '!D$2:D$1794,0))</f>
        <v/>
      </c>
      <c r="C246" s="204" t="str">
        <f>INDEX('     2022    '!C$2:C$1794,MATCH(D246,'     2022    '!D$2:D$1794,0))</f>
        <v>Roman Candle - 14mm Bundle</v>
      </c>
      <c r="D246" s="212" t="str">
        <f>INDEX('     2022    '!D:D,MATCH(A246,'     2022    '!AL:AL,0))</f>
        <v>CB24-Twin</v>
      </c>
      <c r="E246" s="213" t="str">
        <f>INDEX('     2022    '!$A$1:$AC$1563,MATCH($D246,'     2022    '!$D$1:$D$1794,0),MATCH(E$1,'     2022    '!$A$1:$AC$1,0))</f>
        <v>Silver spinner spit chrys (2x56s bundles fused together)</v>
      </c>
      <c r="F246" s="206" t="str">
        <f>IFERROR(IF(LEFT(INDEX('     2022    '!AD$2:AD$1794,MATCH(D246,'     2022    '!D$2:D$1794,0)),4)="http",HYPERLINK(INDEX('     2022    '!AD$2:AD$1794,MATCH(D246,'     2022    '!D$2:D$1794,0)),"Video"),""),"")</f>
        <v>Video</v>
      </c>
      <c r="G246" s="207">
        <f>INDEX('     2022    '!$A$1:$AC$1563,MATCH($D246,'     2022    '!$D$1:$D$1794,0),MATCH(G$1,'     2022    '!$A$1:$AC$1,0))</f>
        <v>19</v>
      </c>
      <c r="H246" s="150"/>
      <c r="I246" s="152">
        <f>INDEX('     2022    '!$A$1:$AC$1563,MATCH($D246,'     2022    '!$D$1:$D$1794,0),MATCH(I$1,'     2022    '!$A$1:$AC$1,0))</f>
        <v>104.01</v>
      </c>
      <c r="J246" s="150"/>
      <c r="K246" s="151">
        <f t="shared" si="7"/>
        <v>4.7399241719674841</v>
      </c>
      <c r="L246" s="152">
        <f>INDEX('     2022    '!$A$1:$AC$1563,MATCH($D246,'     2022    '!$D$1:$D$1794,0),MATCH(L$1,'     2022    '!$A$1:$AC$1,0))</f>
        <v>106.09020000000001</v>
      </c>
      <c r="M246" s="152">
        <f>INDEX('     2022    '!$A$1:$AC$1563,MATCH($D246,'     2022    '!$D$1:$D$1794,0),MATCH(M$1,'     2022    '!$A$1:$AC$1,0))</f>
        <v>113.75818012721962</v>
      </c>
      <c r="N246" s="153" t="str">
        <f>INDEX('     2022    '!$A$1:$AC$1563,MATCH($D246,'     2022    '!$D$1:$D$1794,0),MATCH(N$1,'     2022    '!$A$1:$AC$1,0))</f>
        <v>14mm</v>
      </c>
      <c r="O246" s="154">
        <f>INDEX('     2022    '!$A$1:$AC$1563,MATCH($D246,'     2022    '!$D$1:$D$1794,0),MATCH(O$1,'     2022    '!$A$1:$AC$1,0))</f>
        <v>24</v>
      </c>
      <c r="P246" s="153">
        <f>INDEX('     2022    '!$A$1:$AC$1563,MATCH($D246,'     2022    '!$D$1:$D$1794,0),MATCH(P$1,'     2022    '!$A$1:$AC$1,0))</f>
        <v>28</v>
      </c>
      <c r="Q246" s="153" t="str">
        <f>INDEX('     2022    '!$A$1:$AC$1563,MATCH($D246,'     2022    '!$D$1:$D$1794,0),MATCH(Q$1,'     2022    '!$A$1:$AC$1,0))</f>
        <v>Yes</v>
      </c>
      <c r="R246" s="155">
        <f>INDEX('     2022    '!$A$1:$AC$1563,MATCH($D246,'     2022    '!$D$1:$D$1794,0),MATCH(R$1,'     2022    '!$A$1:$AC$1,0))</f>
        <v>16.5</v>
      </c>
      <c r="S246" s="155">
        <f>INDEX('     2022    '!$A$1:$AC$1563,MATCH($D246,'     2022    '!$D$1:$D$1794,0),MATCH(S$1,'     2022    '!$A$1:$AC$1,0))</f>
        <v>3.2</v>
      </c>
      <c r="T246" s="155">
        <f>INDEX('     2022    '!$A$1:$AC$1563,MATCH($D246,'     2022    '!$D$1:$D$1794,0),MATCH(T$1,'     2022    '!$A$1:$AC$1,0))</f>
        <v>2.8</v>
      </c>
      <c r="U246" s="154" t="str">
        <f>INDEX('     2022    '!$A$1:$AC$1563,MATCH($D246,'     2022    '!$D$1:$D$1794,0),MATCH(U$1,'     2022    '!$A$1:$AC$1,0))</f>
        <v>1.4G</v>
      </c>
      <c r="V246" s="153" t="str">
        <f>INDEX('     2022    '!$A$1:$AC$1563,MATCH($D246,'     2022    '!$D$1:$D$1794,0),MATCH(V$1,'     2022    '!$A$1:$AC$1,0))</f>
        <v>UN0336</v>
      </c>
      <c r="W246" s="153" t="str">
        <f>INDEX('     2022    '!$A$1:$AC$1563,MATCH($D246,'     2022    '!$D$1:$D$1794,0),MATCH(W$1,'     2022    '!$A$1:$AC$1,0))</f>
        <v>F4</v>
      </c>
      <c r="X246" s="151" t="str">
        <f>INDEX('     2022    '!$A$1:$AC$1563,MATCH($D246,'     2022    '!$D$1:$D$1794,0),MATCH(X$1,'     2022    '!$A$1:$AC$1,0))</f>
        <v/>
      </c>
      <c r="Y246" s="151" t="str">
        <f>INDEX('     2022    '!$A$1:$AC$1563,MATCH($D246,'     2022    '!$D$1:$D$1794,0),MATCH(Y$1,'     2022    '!$A$1:$AC$1,0))</f>
        <v/>
      </c>
      <c r="Z246" s="156">
        <f>INDEX('     2022    '!$A$1:$AC$1563,MATCH($D246,'     2022    '!$D$1:$D$1794,0),MATCH(Z$1,'     2022    '!$A$1:$AC$1,0))</f>
        <v>4.0149999999999998E-2</v>
      </c>
      <c r="AA246" s="153" t="str">
        <f>INDEX('     2022    '!$A$1:$AC$1563,MATCH($D246,'     2022    '!$D$1:$D$1794,0),MATCH(AA$1,'     2022    '!$A$1:$AC$1,0))</f>
        <v>1008-F4-69249650</v>
      </c>
      <c r="AB246" s="153" t="str">
        <f>INDEX('     2022    '!$A$1:$AC$1563,MATCH($D246,'     2022    '!$D$1:$D$1794,0),MATCH(AB$1,'     2022    '!$A$1:$AC$1,0))</f>
        <v>GB/HSE-352775</v>
      </c>
      <c r="AC246" s="153" t="str">
        <f>INDEX('     2022    '!$A$1:$AC$1563,MATCH($D246,'     2022    '!$D$1:$D$1794,0),MATCH(AC$1,'     2022    '!$A$1:$AC$1,0))</f>
        <v>6/28/2026</v>
      </c>
    </row>
    <row r="247" spans="1:29" ht="24">
      <c r="A247" s="80">
        <f t="shared" si="6"/>
        <v>244</v>
      </c>
      <c r="B247" s="68" t="str">
        <f>INDEX('     2022    '!B$2:B$1794,MATCH(D247,'     2022    '!D$2:D$1794,0))</f>
        <v/>
      </c>
      <c r="C247" s="204" t="str">
        <f>INDEX('     2022    '!C$2:C$1794,MATCH(D247,'     2022    '!D$2:D$1794,0))</f>
        <v>Roman Candle - 14mm Bundle</v>
      </c>
      <c r="D247" s="212" t="str">
        <f>INDEX('     2022    '!D:D,MATCH(A247,'     2022    '!AL:AL,0))</f>
        <v>CB22-Twin</v>
      </c>
      <c r="E247" s="213" t="str">
        <f>INDEX('     2022    '!$A$1:$AC$1563,MATCH($D247,'     2022    '!$D$1:$D$1794,0),MATCH(E$1,'     2022    '!$A$1:$AC$1,0))</f>
        <v>Red &amp; yellow spinner (2x56s bundles fused together)</v>
      </c>
      <c r="F247" s="206" t="str">
        <f>IFERROR(IF(LEFT(INDEX('     2022    '!AD$2:AD$1794,MATCH(D247,'     2022    '!D$2:D$1794,0)),4)="http",HYPERLINK(INDEX('     2022    '!AD$2:AD$1794,MATCH(D247,'     2022    '!D$2:D$1794,0)),"Video"),""),"")</f>
        <v>Video</v>
      </c>
      <c r="G247" s="207">
        <f>INDEX('     2022    '!$A$1:$AC$1563,MATCH($D247,'     2022    '!$D$1:$D$1794,0),MATCH(G$1,'     2022    '!$A$1:$AC$1,0))</f>
        <v>36</v>
      </c>
      <c r="H247" s="150"/>
      <c r="I247" s="152">
        <f>INDEX('     2022    '!$A$1:$AC$1563,MATCH($D247,'     2022    '!$D$1:$D$1794,0),MATCH(I$1,'     2022    '!$A$1:$AC$1,0))</f>
        <v>104.01</v>
      </c>
      <c r="J247" s="150"/>
      <c r="K247" s="151">
        <f t="shared" si="7"/>
        <v>4.7400025942052348</v>
      </c>
      <c r="L247" s="152">
        <f>INDEX('     2022    '!$A$1:$AC$1563,MATCH($D247,'     2022    '!$D$1:$D$1794,0),MATCH(L$1,'     2022    '!$A$1:$AC$1,0))</f>
        <v>106.09020000000001</v>
      </c>
      <c r="M247" s="152">
        <f>INDEX('     2022    '!$A$1:$AC$1563,MATCH($D247,'     2022    '!$D$1:$D$1794,0),MATCH(M$1,'     2022    '!$A$1:$AC$1,0))</f>
        <v>113.76006226092564</v>
      </c>
      <c r="N247" s="153" t="str">
        <f>INDEX('     2022    '!$A$1:$AC$1563,MATCH($D247,'     2022    '!$D$1:$D$1794,0),MATCH(N$1,'     2022    '!$A$1:$AC$1,0))</f>
        <v>14mm</v>
      </c>
      <c r="O247" s="154">
        <f>INDEX('     2022    '!$A$1:$AC$1563,MATCH($D247,'     2022    '!$D$1:$D$1794,0),MATCH(O$1,'     2022    '!$A$1:$AC$1,0))</f>
        <v>24</v>
      </c>
      <c r="P247" s="153">
        <f>INDEX('     2022    '!$A$1:$AC$1563,MATCH($D247,'     2022    '!$D$1:$D$1794,0),MATCH(P$1,'     2022    '!$A$1:$AC$1,0))</f>
        <v>28</v>
      </c>
      <c r="Q247" s="153" t="str">
        <f>INDEX('     2022    '!$A$1:$AC$1563,MATCH($D247,'     2022    '!$D$1:$D$1794,0),MATCH(Q$1,'     2022    '!$A$1:$AC$1,0))</f>
        <v>Yes</v>
      </c>
      <c r="R247" s="155">
        <f>INDEX('     2022    '!$A$1:$AC$1563,MATCH($D247,'     2022    '!$D$1:$D$1794,0),MATCH(R$1,'     2022    '!$A$1:$AC$1,0))</f>
        <v>16.5</v>
      </c>
      <c r="S247" s="155">
        <f>INDEX('     2022    '!$A$1:$AC$1563,MATCH($D247,'     2022    '!$D$1:$D$1794,0),MATCH(S$1,'     2022    '!$A$1:$AC$1,0))</f>
        <v>3.2</v>
      </c>
      <c r="T247" s="155">
        <f>INDEX('     2022    '!$A$1:$AC$1563,MATCH($D247,'     2022    '!$D$1:$D$1794,0),MATCH(T$1,'     2022    '!$A$1:$AC$1,0))</f>
        <v>2.8</v>
      </c>
      <c r="U247" s="154" t="str">
        <f>INDEX('     2022    '!$A$1:$AC$1563,MATCH($D247,'     2022    '!$D$1:$D$1794,0),MATCH(U$1,'     2022    '!$A$1:$AC$1,0))</f>
        <v>1.4G</v>
      </c>
      <c r="V247" s="153" t="str">
        <f>INDEX('     2022    '!$A$1:$AC$1563,MATCH($D247,'     2022    '!$D$1:$D$1794,0),MATCH(V$1,'     2022    '!$A$1:$AC$1,0))</f>
        <v>UN0336</v>
      </c>
      <c r="W247" s="153" t="str">
        <f>INDEX('     2022    '!$A$1:$AC$1563,MATCH($D247,'     2022    '!$D$1:$D$1794,0),MATCH(W$1,'     2022    '!$A$1:$AC$1,0))</f>
        <v>F4</v>
      </c>
      <c r="X247" s="151" t="str">
        <f>INDEX('     2022    '!$A$1:$AC$1563,MATCH($D247,'     2022    '!$D$1:$D$1794,0),MATCH(X$1,'     2022    '!$A$1:$AC$1,0))</f>
        <v/>
      </c>
      <c r="Y247" s="151" t="str">
        <f>INDEX('     2022    '!$A$1:$AC$1563,MATCH($D247,'     2022    '!$D$1:$D$1794,0),MATCH(Y$1,'     2022    '!$A$1:$AC$1,0))</f>
        <v/>
      </c>
      <c r="Z247" s="156">
        <f>INDEX('     2022    '!$A$1:$AC$1563,MATCH($D247,'     2022    '!$D$1:$D$1794,0),MATCH(Z$1,'     2022    '!$A$1:$AC$1,0))</f>
        <v>4.0149999999999998E-2</v>
      </c>
      <c r="AA247" s="153" t="str">
        <f>INDEX('     2022    '!$A$1:$AC$1563,MATCH($D247,'     2022    '!$D$1:$D$1794,0),MATCH(AA$1,'     2022    '!$A$1:$AC$1,0))</f>
        <v>1008-F4-69249650</v>
      </c>
      <c r="AB247" s="153" t="str">
        <f>INDEX('     2022    '!$A$1:$AC$1563,MATCH($D247,'     2022    '!$D$1:$D$1794,0),MATCH(AB$1,'     2022    '!$A$1:$AC$1,0))</f>
        <v>GB/HSE-352774</v>
      </c>
      <c r="AC247" s="153" t="str">
        <f>INDEX('     2022    '!$A$1:$AC$1563,MATCH($D247,'     2022    '!$D$1:$D$1794,0),MATCH(AC$1,'     2022    '!$A$1:$AC$1,0))</f>
        <v>6/28/2026</v>
      </c>
    </row>
    <row r="248" spans="1:29" ht="24">
      <c r="A248" s="80">
        <f t="shared" si="6"/>
        <v>245</v>
      </c>
      <c r="B248" s="68" t="str">
        <f>INDEX('     2022    '!B$2:B$1794,MATCH(D248,'     2022    '!D$2:D$1794,0))</f>
        <v/>
      </c>
      <c r="C248" s="204" t="str">
        <f>INDEX('     2022    '!C$2:C$1794,MATCH(D248,'     2022    '!D$2:D$1794,0))</f>
        <v>Roman Candle - 14mm Bundle</v>
      </c>
      <c r="D248" s="212" t="str">
        <f>INDEX('     2022    '!D:D,MATCH(A248,'     2022    '!AL:AL,0))</f>
        <v>CB6-Twin</v>
      </c>
      <c r="E248" s="213" t="str">
        <f>INDEX('     2022    '!$A$1:$AC$1563,MATCH($D248,'     2022    '!$D$1:$D$1794,0),MATCH(E$1,'     2022    '!$A$1:$AC$1,0))</f>
        <v>Flute with titanium (2x56s bundles fused together)</v>
      </c>
      <c r="F248" s="206" t="str">
        <f>IFERROR(IF(LEFT(INDEX('     2022    '!AD$2:AD$1794,MATCH(D248,'     2022    '!D$2:D$1794,0)),4)="http",HYPERLINK(INDEX('     2022    '!AD$2:AD$1794,MATCH(D248,'     2022    '!D$2:D$1794,0)),"Video"),""),"")</f>
        <v>Video</v>
      </c>
      <c r="G248" s="207">
        <f>INDEX('     2022    '!$A$1:$AC$1563,MATCH($D248,'     2022    '!$D$1:$D$1794,0),MATCH(G$1,'     2022    '!$A$1:$AC$1,0))</f>
        <v>32</v>
      </c>
      <c r="H248" s="150"/>
      <c r="I248" s="152">
        <f>INDEX('     2022    '!$A$1:$AC$1563,MATCH($D248,'     2022    '!$D$1:$D$1794,0),MATCH(I$1,'     2022    '!$A$1:$AC$1,0))</f>
        <v>104.01</v>
      </c>
      <c r="J248" s="150"/>
      <c r="K248" s="151">
        <f t="shared" si="7"/>
        <v>4.7675000000000001</v>
      </c>
      <c r="L248" s="152">
        <f>INDEX('     2022    '!$A$1:$AC$1563,MATCH($D248,'     2022    '!$D$1:$D$1794,0),MATCH(L$1,'     2022    '!$A$1:$AC$1,0))</f>
        <v>104.12220000000001</v>
      </c>
      <c r="M248" s="152">
        <f>INDEX('     2022    '!$A$1:$AC$1563,MATCH($D248,'     2022    '!$D$1:$D$1794,0),MATCH(M$1,'     2022    '!$A$1:$AC$1,0))</f>
        <v>114.42</v>
      </c>
      <c r="N248" s="153" t="str">
        <f>INDEX('     2022    '!$A$1:$AC$1563,MATCH($D248,'     2022    '!$D$1:$D$1794,0),MATCH(N$1,'     2022    '!$A$1:$AC$1,0))</f>
        <v>14mm</v>
      </c>
      <c r="O248" s="154">
        <f>INDEX('     2022    '!$A$1:$AC$1563,MATCH($D248,'     2022    '!$D$1:$D$1794,0),MATCH(O$1,'     2022    '!$A$1:$AC$1,0))</f>
        <v>24</v>
      </c>
      <c r="P248" s="153">
        <f>INDEX('     2022    '!$A$1:$AC$1563,MATCH($D248,'     2022    '!$D$1:$D$1794,0),MATCH(P$1,'     2022    '!$A$1:$AC$1,0))</f>
        <v>28</v>
      </c>
      <c r="Q248" s="153" t="str">
        <f>INDEX('     2022    '!$A$1:$AC$1563,MATCH($D248,'     2022    '!$D$1:$D$1794,0),MATCH(Q$1,'     2022    '!$A$1:$AC$1,0))</f>
        <v>Yes</v>
      </c>
      <c r="R248" s="155">
        <f>INDEX('     2022    '!$A$1:$AC$1563,MATCH($D248,'     2022    '!$D$1:$D$1794,0),MATCH(R$1,'     2022    '!$A$1:$AC$1,0))</f>
        <v>15.2</v>
      </c>
      <c r="S248" s="155">
        <f>INDEX('     2022    '!$A$1:$AC$1563,MATCH($D248,'     2022    '!$D$1:$D$1794,0),MATCH(S$1,'     2022    '!$A$1:$AC$1,0))</f>
        <v>2.7</v>
      </c>
      <c r="T248" s="155">
        <f>INDEX('     2022    '!$A$1:$AC$1563,MATCH($D248,'     2022    '!$D$1:$D$1794,0),MATCH(T$1,'     2022    '!$A$1:$AC$1,0))</f>
        <v>2.8</v>
      </c>
      <c r="U248" s="154" t="str">
        <f>INDEX('     2022    '!$A$1:$AC$1563,MATCH($D248,'     2022    '!$D$1:$D$1794,0),MATCH(U$1,'     2022    '!$A$1:$AC$1,0))</f>
        <v>1.4G</v>
      </c>
      <c r="V248" s="153" t="str">
        <f>INDEX('     2022    '!$A$1:$AC$1563,MATCH($D248,'     2022    '!$D$1:$D$1794,0),MATCH(V$1,'     2022    '!$A$1:$AC$1,0))</f>
        <v>UN0336</v>
      </c>
      <c r="W248" s="153" t="str">
        <f>INDEX('     2022    '!$A$1:$AC$1563,MATCH($D248,'     2022    '!$D$1:$D$1794,0),MATCH(W$1,'     2022    '!$A$1:$AC$1,0))</f>
        <v>F4</v>
      </c>
      <c r="X248" s="151" t="str">
        <f>INDEX('     2022    '!$A$1:$AC$1563,MATCH($D248,'     2022    '!$D$1:$D$1794,0),MATCH(X$1,'     2022    '!$A$1:$AC$1,0))</f>
        <v/>
      </c>
      <c r="Y248" s="151" t="str">
        <f>INDEX('     2022    '!$A$1:$AC$1563,MATCH($D248,'     2022    '!$D$1:$D$1794,0),MATCH(Y$1,'     2022    '!$A$1:$AC$1,0))</f>
        <v/>
      </c>
      <c r="Z248" s="156">
        <f>INDEX('     2022    '!$A$1:$AC$1563,MATCH($D248,'     2022    '!$D$1:$D$1794,0),MATCH(Z$1,'     2022    '!$A$1:$AC$1,0))</f>
        <v>4.0149999999999998E-2</v>
      </c>
      <c r="AA248" s="153" t="str">
        <f>INDEX('     2022    '!$A$1:$AC$1563,MATCH($D248,'     2022    '!$D$1:$D$1794,0),MATCH(AA$1,'     2022    '!$A$1:$AC$1,0))</f>
        <v>1008-F4-69249650</v>
      </c>
      <c r="AB248" s="153" t="str">
        <f>INDEX('     2022    '!$A$1:$AC$1563,MATCH($D248,'     2022    '!$D$1:$D$1794,0),MATCH(AB$1,'     2022    '!$A$1:$AC$1,0))</f>
        <v>GB/HSE-337784</v>
      </c>
      <c r="AC248" s="153" t="str">
        <f>INDEX('     2022    '!$A$1:$AC$1563,MATCH($D248,'     2022    '!$D$1:$D$1794,0),MATCH(AC$1,'     2022    '!$A$1:$AC$1,0))</f>
        <v>11/1/2026</v>
      </c>
    </row>
    <row r="249" spans="1:29" ht="25.5">
      <c r="A249" s="80">
        <f t="shared" si="6"/>
        <v>246</v>
      </c>
      <c r="B249" s="68" t="str">
        <f>INDEX('     2022    '!B$2:B$1794,MATCH(D249,'     2022    '!D$2:D$1794,0))</f>
        <v>NEW2021</v>
      </c>
      <c r="C249" s="204" t="str">
        <f>INDEX('     2022    '!C$2:C$1794,MATCH(D249,'     2022    '!D$2:D$1794,0))</f>
        <v>Roman Candle - 14mm Bundle</v>
      </c>
      <c r="D249" s="212" t="str">
        <f>INDEX('     2022    '!D:D,MATCH(A249,'     2022    '!AL:AL,0))</f>
        <v>CBR504</v>
      </c>
      <c r="E249" s="213" t="str">
        <f>INDEX('     2022    '!$A$1:$AC$1563,MATCH($D249,'     2022    '!$D$1:$D$1794,0),MATCH(E$1,'     2022    '!$A$1:$AC$1,0))</f>
        <v>LET'S GO. 56 shot candle bundle. Lovely coloured comet tails to white strobe star. RETAIL</v>
      </c>
      <c r="F249" s="206" t="str">
        <f>IFERROR(IF(LEFT(INDEX('     2022    '!AD$2:AD$1794,MATCH(D249,'     2022    '!D$2:D$1794,0)),4)="http",HYPERLINK(INDEX('     2022    '!AD$2:AD$1794,MATCH(D249,'     2022    '!D$2:D$1794,0)),"Video"),""),"")</f>
        <v>Video</v>
      </c>
      <c r="G249" s="207">
        <f>INDEX('     2022    '!$A$1:$AC$1563,MATCH($D249,'     2022    '!$D$1:$D$1794,0),MATCH(G$1,'     2022    '!$A$1:$AC$1,0))</f>
        <v>0</v>
      </c>
      <c r="H249" s="150"/>
      <c r="I249" s="152">
        <f>INDEX('     2022    '!$A$1:$AC$1563,MATCH($D249,'     2022    '!$D$1:$D$1794,0),MATCH(I$1,'     2022    '!$A$1:$AC$1,0))</f>
        <v>55.13</v>
      </c>
      <c r="J249" s="150"/>
      <c r="K249" s="151">
        <f t="shared" si="7"/>
        <v>4.8519908040428295</v>
      </c>
      <c r="L249" s="152">
        <f>INDEX('     2022    '!$A$1:$AC$1563,MATCH($D249,'     2022    '!$D$1:$D$1794,0),MATCH(L$1,'     2022    '!$A$1:$AC$1,0))</f>
        <v>55.312695166088254</v>
      </c>
      <c r="M249" s="152">
        <f>INDEX('     2022    '!$A$1:$AC$1563,MATCH($D249,'     2022    '!$D$1:$D$1794,0),MATCH(M$1,'     2022    '!$A$1:$AC$1,0))</f>
        <v>58.223889648513953</v>
      </c>
      <c r="N249" s="153" t="str">
        <f>INDEX('     2022    '!$A$1:$AC$1563,MATCH($D249,'     2022    '!$D$1:$D$1794,0),MATCH(N$1,'     2022    '!$A$1:$AC$1,0))</f>
        <v>14mm</v>
      </c>
      <c r="O249" s="154">
        <f>INDEX('     2022    '!$A$1:$AC$1563,MATCH($D249,'     2022    '!$D$1:$D$1794,0),MATCH(O$1,'     2022    '!$A$1:$AC$1,0))</f>
        <v>12</v>
      </c>
      <c r="P249" s="153">
        <f>INDEX('     2022    '!$A$1:$AC$1563,MATCH($D249,'     2022    '!$D$1:$D$1794,0),MATCH(P$1,'     2022    '!$A$1:$AC$1,0))</f>
        <v>32</v>
      </c>
      <c r="Q249" s="153" t="str">
        <f>INDEX('     2022    '!$A$1:$AC$1563,MATCH($D249,'     2022    '!$D$1:$D$1794,0),MATCH(Q$1,'     2022    '!$A$1:$AC$1,0))</f>
        <v>Yes</v>
      </c>
      <c r="R249" s="155">
        <f>INDEX('     2022    '!$A$1:$AC$1563,MATCH($D249,'     2022    '!$D$1:$D$1794,0),MATCH(R$1,'     2022    '!$A$1:$AC$1,0))</f>
        <v>7</v>
      </c>
      <c r="S249" s="155">
        <f>INDEX('     2022    '!$A$1:$AC$1563,MATCH($D249,'     2022    '!$D$1:$D$1794,0),MATCH(S$1,'     2022    '!$A$1:$AC$1,0))</f>
        <v>1.67</v>
      </c>
      <c r="T249" s="155">
        <f>INDEX('     2022    '!$A$1:$AC$1563,MATCH($D249,'     2022    '!$D$1:$D$1794,0),MATCH(T$1,'     2022    '!$A$1:$AC$1,0))</f>
        <v>0</v>
      </c>
      <c r="U249" s="154" t="str">
        <f>INDEX('     2022    '!$A$1:$AC$1563,MATCH($D249,'     2022    '!$D$1:$D$1794,0),MATCH(U$1,'     2022    '!$A$1:$AC$1,0))</f>
        <v>1.4G</v>
      </c>
      <c r="V249" s="153" t="str">
        <f>INDEX('     2022    '!$A$1:$AC$1563,MATCH($D249,'     2022    '!$D$1:$D$1794,0),MATCH(V$1,'     2022    '!$A$1:$AC$1,0))</f>
        <v>UN0336</v>
      </c>
      <c r="W249" s="153" t="str">
        <f>INDEX('     2022    '!$A$1:$AC$1563,MATCH($D249,'     2022    '!$D$1:$D$1794,0),MATCH(W$1,'     2022    '!$A$1:$AC$1,0))</f>
        <v>F2</v>
      </c>
      <c r="X249" s="151">
        <f>INDEX('     2022    '!$A$1:$AC$1563,MATCH($D249,'     2022    '!$D$1:$D$1794,0),MATCH(X$1,'     2022    '!$A$1:$AC$1,0))</f>
        <v>17.489999999999998</v>
      </c>
      <c r="Y249" s="151">
        <f>INDEX('     2022    '!$A$1:$AC$1563,MATCH($D249,'     2022    '!$D$1:$D$1794,0),MATCH(Y$1,'     2022    '!$A$1:$AC$1,0))</f>
        <v>12.99</v>
      </c>
      <c r="Z249" s="156">
        <f>INDEX('     2022    '!$A$1:$AC$1563,MATCH($D249,'     2022    '!$D$1:$D$1794,0),MATCH(Z$1,'     2022    '!$A$1:$AC$1,0))</f>
        <v>2.06E-2</v>
      </c>
      <c r="AA249" s="153" t="str">
        <f>INDEX('     2022    '!$A$1:$AC$1563,MATCH($D249,'     2022    '!$D$1:$D$1794,0),MATCH(AA$1,'     2022    '!$A$1:$AC$1,0))</f>
        <v>2806-F2-003540</v>
      </c>
      <c r="AB249" s="153" t="str">
        <f>INDEX('     2022    '!$A$1:$AC$1563,MATCH($D249,'     2022    '!$D$1:$D$1794,0),MATCH(AB$1,'     2022    '!$A$1:$AC$1,0))</f>
        <v>NL/TNO-0017-2021</v>
      </c>
      <c r="AC249" s="153" t="str">
        <f>INDEX('     2022    '!$A$1:$AC$1563,MATCH($D249,'     2022    '!$D$1:$D$1794,0),MATCH(AC$1,'     2022    '!$A$1:$AC$1,0))</f>
        <v>12/31/2099</v>
      </c>
    </row>
    <row r="250" spans="1:29" ht="24">
      <c r="A250" s="80">
        <f t="shared" si="6"/>
        <v>247</v>
      </c>
      <c r="B250" s="68" t="str">
        <f>INDEX('     2022    '!B$2:B$1794,MATCH(D250,'     2022    '!D$2:D$1794,0))</f>
        <v/>
      </c>
      <c r="C250" s="204" t="str">
        <f>INDEX('     2022    '!C$2:C$1794,MATCH(D250,'     2022    '!D$2:D$1794,0))</f>
        <v>Roman Candle - 14mm Bundle</v>
      </c>
      <c r="D250" s="212" t="str">
        <f>INDEX('     2022    '!D:D,MATCH(A250,'     2022    '!AL:AL,0))</f>
        <v>CB41</v>
      </c>
      <c r="E250" s="213" t="str">
        <f>INDEX('     2022    '!$A$1:$AC$1563,MATCH($D250,'     2022    '!$D$1:$D$1794,0),MATCH(E$1,'     2022    '!$A$1:$AC$1,0))</f>
        <v>Green tail to green glittering. 128s.</v>
      </c>
      <c r="F250" s="206" t="str">
        <f>IFERROR(IF(LEFT(INDEX('     2022    '!AD$2:AD$1794,MATCH(D250,'     2022    '!D$2:D$1794,0)),4)="http",HYPERLINK(INDEX('     2022    '!AD$2:AD$1794,MATCH(D250,'     2022    '!D$2:D$1794,0)),"Video"),""),"")</f>
        <v>Video</v>
      </c>
      <c r="G250" s="207">
        <f>INDEX('     2022    '!$A$1:$AC$1563,MATCH($D250,'     2022    '!$D$1:$D$1794,0),MATCH(G$1,'     2022    '!$A$1:$AC$1,0))</f>
        <v>19</v>
      </c>
      <c r="H250" s="150"/>
      <c r="I250" s="152">
        <f>INDEX('     2022    '!$A$1:$AC$1563,MATCH($D250,'     2022    '!$D$1:$D$1794,0),MATCH(I$1,'     2022    '!$A$1:$AC$1,0))</f>
        <v>88.04</v>
      </c>
      <c r="J250" s="150"/>
      <c r="K250" s="151">
        <f t="shared" si="7"/>
        <v>9.6850000000000005</v>
      </c>
      <c r="L250" s="152">
        <f>INDEX('     2022    '!$A$1:$AC$1563,MATCH($D250,'     2022    '!$D$1:$D$1794,0),MATCH(L$1,'     2022    '!$A$1:$AC$1,0))</f>
        <v>88.133500000000012</v>
      </c>
      <c r="M250" s="152">
        <f>INDEX('     2022    '!$A$1:$AC$1563,MATCH($D250,'     2022    '!$D$1:$D$1794,0),MATCH(M$1,'     2022    '!$A$1:$AC$1,0))</f>
        <v>96.850000000000009</v>
      </c>
      <c r="N250" s="153" t="str">
        <f>INDEX('     2022    '!$A$1:$AC$1563,MATCH($D250,'     2022    '!$D$1:$D$1794,0),MATCH(N$1,'     2022    '!$A$1:$AC$1,0))</f>
        <v>14mm</v>
      </c>
      <c r="O250" s="154">
        <f>INDEX('     2022    '!$A$1:$AC$1563,MATCH($D250,'     2022    '!$D$1:$D$1794,0),MATCH(O$1,'     2022    '!$A$1:$AC$1,0))</f>
        <v>10</v>
      </c>
      <c r="P250" s="153">
        <f>INDEX('     2022    '!$A$1:$AC$1563,MATCH($D250,'     2022    '!$D$1:$D$1794,0),MATCH(P$1,'     2022    '!$A$1:$AC$1,0))</f>
        <v>25</v>
      </c>
      <c r="Q250" s="153" t="str">
        <f>INDEX('     2022    '!$A$1:$AC$1563,MATCH($D250,'     2022    '!$D$1:$D$1794,0),MATCH(Q$1,'     2022    '!$A$1:$AC$1,0))</f>
        <v>Yes</v>
      </c>
      <c r="R250" s="155">
        <f>INDEX('     2022    '!$A$1:$AC$1563,MATCH($D250,'     2022    '!$D$1:$D$1794,0),MATCH(R$1,'     2022    '!$A$1:$AC$1,0))</f>
        <v>17</v>
      </c>
      <c r="S250" s="155">
        <f>INDEX('     2022    '!$A$1:$AC$1563,MATCH($D250,'     2022    '!$D$1:$D$1794,0),MATCH(S$1,'     2022    '!$A$1:$AC$1,0))</f>
        <v>3.1</v>
      </c>
      <c r="T250" s="155">
        <f>INDEX('     2022    '!$A$1:$AC$1563,MATCH($D250,'     2022    '!$D$1:$D$1794,0),MATCH(T$1,'     2022    '!$A$1:$AC$1,0))</f>
        <v>2.8</v>
      </c>
      <c r="U250" s="154" t="str">
        <f>INDEX('     2022    '!$A$1:$AC$1563,MATCH($D250,'     2022    '!$D$1:$D$1794,0),MATCH(U$1,'     2022    '!$A$1:$AC$1,0))</f>
        <v>1.4G</v>
      </c>
      <c r="V250" s="153" t="str">
        <f>INDEX('     2022    '!$A$1:$AC$1563,MATCH($D250,'     2022    '!$D$1:$D$1794,0),MATCH(V$1,'     2022    '!$A$1:$AC$1,0))</f>
        <v>UN0336</v>
      </c>
      <c r="W250" s="153" t="str">
        <f>INDEX('     2022    '!$A$1:$AC$1563,MATCH($D250,'     2022    '!$D$1:$D$1794,0),MATCH(W$1,'     2022    '!$A$1:$AC$1,0))</f>
        <v>F4</v>
      </c>
      <c r="X250" s="151" t="str">
        <f>INDEX('     2022    '!$A$1:$AC$1563,MATCH($D250,'     2022    '!$D$1:$D$1794,0),MATCH(X$1,'     2022    '!$A$1:$AC$1,0))</f>
        <v/>
      </c>
      <c r="Y250" s="151" t="str">
        <f>INDEX('     2022    '!$A$1:$AC$1563,MATCH($D250,'     2022    '!$D$1:$D$1794,0),MATCH(Y$1,'     2022    '!$A$1:$AC$1,0))</f>
        <v/>
      </c>
      <c r="Z250" s="156">
        <f>INDEX('     2022    '!$A$1:$AC$1563,MATCH($D250,'     2022    '!$D$1:$D$1794,0),MATCH(Z$1,'     2022    '!$A$1:$AC$1,0))</f>
        <v>3.4099999999999998E-2</v>
      </c>
      <c r="AA250" s="153" t="str">
        <f>INDEX('     2022    '!$A$1:$AC$1563,MATCH($D250,'     2022    '!$D$1:$D$1794,0),MATCH(AA$1,'     2022    '!$A$1:$AC$1,0))</f>
        <v>1008-F4-69249650</v>
      </c>
      <c r="AB250" s="153" t="str">
        <f>INDEX('     2022    '!$A$1:$AC$1563,MATCH($D250,'     2022    '!$D$1:$D$1794,0),MATCH(AB$1,'     2022    '!$A$1:$AC$1,0))</f>
        <v>GB/HSE-358593</v>
      </c>
      <c r="AC250" s="153" t="str">
        <f>INDEX('     2022    '!$A$1:$AC$1563,MATCH($D250,'     2022    '!$D$1:$D$1794,0),MATCH(AC$1,'     2022    '!$A$1:$AC$1,0))</f>
        <v>8/15/2028</v>
      </c>
    </row>
    <row r="251" spans="1:29" ht="25.5">
      <c r="A251" s="80">
        <f t="shared" si="6"/>
        <v>248</v>
      </c>
      <c r="B251" s="68" t="str">
        <f>INDEX('     2022    '!B$2:B$1794,MATCH(D251,'     2022    '!D$2:D$1794,0))</f>
        <v/>
      </c>
      <c r="C251" s="204" t="str">
        <f>INDEX('     2022    '!C$2:C$1794,MATCH(D251,'     2022    '!D$2:D$1794,0))</f>
        <v>Roman Candle - 14mm Bundle</v>
      </c>
      <c r="D251" s="212" t="str">
        <f>INDEX('     2022    '!D:D,MATCH(A251,'     2022    '!AL:AL,0))</f>
        <v>CB40</v>
      </c>
      <c r="E251" s="213" t="str">
        <f>INDEX('     2022    '!$A$1:$AC$1563,MATCH($D251,'     2022    '!$D$1:$D$1794,0),MATCH(E$1,'     2022    '!$A$1:$AC$1,0))</f>
        <v>BOM BOM. 128 shot candle bundle. Red glittering tail to red glittering stars. RETAIL</v>
      </c>
      <c r="F251" s="206" t="str">
        <f>IFERROR(IF(LEFT(INDEX('     2022    '!AD$2:AD$1794,MATCH(D251,'     2022    '!D$2:D$1794,0)),4)="http",HYPERLINK(INDEX('     2022    '!AD$2:AD$1794,MATCH(D251,'     2022    '!D$2:D$1794,0)),"Video"),""),"")</f>
        <v>Video</v>
      </c>
      <c r="G251" s="207">
        <f>INDEX('     2022    '!$A$1:$AC$1563,MATCH($D251,'     2022    '!$D$1:$D$1794,0),MATCH(G$1,'     2022    '!$A$1:$AC$1,0))</f>
        <v>0</v>
      </c>
      <c r="H251" s="150"/>
      <c r="I251" s="152">
        <f>INDEX('     2022    '!$A$1:$AC$1563,MATCH($D251,'     2022    '!$D$1:$D$1794,0),MATCH(I$1,'     2022    '!$A$1:$AC$1,0))</f>
        <v>90.08</v>
      </c>
      <c r="J251" s="150"/>
      <c r="K251" s="151">
        <f t="shared" si="7"/>
        <v>10.107000000000001</v>
      </c>
      <c r="L251" s="152">
        <f>INDEX('     2022    '!$A$1:$AC$1563,MATCH($D251,'     2022    '!$D$1:$D$1794,0),MATCH(L$1,'     2022    '!$A$1:$AC$1,0))</f>
        <v>96.016500000000008</v>
      </c>
      <c r="M251" s="152">
        <f>INDEX('     2022    '!$A$1:$AC$1563,MATCH($D251,'     2022    '!$D$1:$D$1794,0),MATCH(M$1,'     2022    '!$A$1:$AC$1,0))</f>
        <v>101.07000000000001</v>
      </c>
      <c r="N251" s="153" t="str">
        <f>INDEX('     2022    '!$A$1:$AC$1563,MATCH($D251,'     2022    '!$D$1:$D$1794,0),MATCH(N$1,'     2022    '!$A$1:$AC$1,0))</f>
        <v>14mm</v>
      </c>
      <c r="O251" s="154">
        <f>INDEX('     2022    '!$A$1:$AC$1563,MATCH($D251,'     2022    '!$D$1:$D$1794,0),MATCH(O$1,'     2022    '!$A$1:$AC$1,0))</f>
        <v>10</v>
      </c>
      <c r="P251" s="153">
        <f>INDEX('     2022    '!$A$1:$AC$1563,MATCH($D251,'     2022    '!$D$1:$D$1794,0),MATCH(P$1,'     2022    '!$A$1:$AC$1,0))</f>
        <v>25</v>
      </c>
      <c r="Q251" s="153" t="str">
        <f>INDEX('     2022    '!$A$1:$AC$1563,MATCH($D251,'     2022    '!$D$1:$D$1794,0),MATCH(Q$1,'     2022    '!$A$1:$AC$1,0))</f>
        <v>Yes</v>
      </c>
      <c r="R251" s="155">
        <f>INDEX('     2022    '!$A$1:$AC$1563,MATCH($D251,'     2022    '!$D$1:$D$1794,0),MATCH(R$1,'     2022    '!$A$1:$AC$1,0))</f>
        <v>17</v>
      </c>
      <c r="S251" s="155">
        <f>INDEX('     2022    '!$A$1:$AC$1563,MATCH($D251,'     2022    '!$D$1:$D$1794,0),MATCH(S$1,'     2022    '!$A$1:$AC$1,0))</f>
        <v>3.1</v>
      </c>
      <c r="T251" s="155">
        <f>INDEX('     2022    '!$A$1:$AC$1563,MATCH($D251,'     2022    '!$D$1:$D$1794,0),MATCH(T$1,'     2022    '!$A$1:$AC$1,0))</f>
        <v>2.8</v>
      </c>
      <c r="U251" s="154" t="str">
        <f>INDEX('     2022    '!$A$1:$AC$1563,MATCH($D251,'     2022    '!$D$1:$D$1794,0),MATCH(U$1,'     2022    '!$A$1:$AC$1,0))</f>
        <v>1.4G</v>
      </c>
      <c r="V251" s="153" t="str">
        <f>INDEX('     2022    '!$A$1:$AC$1563,MATCH($D251,'     2022    '!$D$1:$D$1794,0),MATCH(V$1,'     2022    '!$A$1:$AC$1,0))</f>
        <v>UN0336</v>
      </c>
      <c r="W251" s="153" t="str">
        <f>INDEX('     2022    '!$A$1:$AC$1563,MATCH($D251,'     2022    '!$D$1:$D$1794,0),MATCH(W$1,'     2022    '!$A$1:$AC$1,0))</f>
        <v>F2</v>
      </c>
      <c r="X251" s="151">
        <f>INDEX('     2022    '!$A$1:$AC$1563,MATCH($D251,'     2022    '!$D$1:$D$1794,0),MATCH(X$1,'     2022    '!$A$1:$AC$1,0))</f>
        <v>34.49</v>
      </c>
      <c r="Y251" s="151">
        <f>INDEX('     2022    '!$A$1:$AC$1563,MATCH($D251,'     2022    '!$D$1:$D$1794,0),MATCH(Y$1,'     2022    '!$A$1:$AC$1,0))</f>
        <v>25.99</v>
      </c>
      <c r="Z251" s="156">
        <f>INDEX('     2022    '!$A$1:$AC$1563,MATCH($D251,'     2022    '!$D$1:$D$1794,0),MATCH(Z$1,'     2022    '!$A$1:$AC$1,0))</f>
        <v>3.4056000000000003E-2</v>
      </c>
      <c r="AA251" s="153" t="str">
        <f>INDEX('     2022    '!$A$1:$AC$1563,MATCH($D251,'     2022    '!$D$1:$D$1794,0),MATCH(AA$1,'     2022    '!$A$1:$AC$1,0))</f>
        <v>1008-F2-69251698</v>
      </c>
      <c r="AB251" s="153" t="str">
        <f>INDEX('     2022    '!$A$1:$AC$1563,MATCH($D251,'     2022    '!$D$1:$D$1794,0),MATCH(AB$1,'     2022    '!$A$1:$AC$1,0))</f>
        <v>GB/HSE-358592</v>
      </c>
      <c r="AC251" s="153" t="str">
        <f>INDEX('     2022    '!$A$1:$AC$1563,MATCH($D251,'     2022    '!$D$1:$D$1794,0),MATCH(AC$1,'     2022    '!$A$1:$AC$1,0))</f>
        <v>8/15/2028</v>
      </c>
    </row>
    <row r="252" spans="1:29" ht="25.5">
      <c r="A252" s="80">
        <f t="shared" si="6"/>
        <v>249</v>
      </c>
      <c r="B252" s="68" t="str">
        <f>INDEX('     2022    '!B$2:B$1794,MATCH(D252,'     2022    '!D$2:D$1794,0))</f>
        <v/>
      </c>
      <c r="C252" s="204" t="str">
        <f>INDEX('     2022    '!C$2:C$1794,MATCH(D252,'     2022    '!D$2:D$1794,0))</f>
        <v>Roman Candle - 14mm Bundle</v>
      </c>
      <c r="D252" s="212" t="str">
        <f>INDEX('     2022    '!D:D,MATCH(A252,'     2022    '!AL:AL,0))</f>
        <v>CB46</v>
      </c>
      <c r="E252" s="213" t="str">
        <f>INDEX('     2022    '!$A$1:$AC$1563,MATCH($D252,'     2022    '!$D$1:$D$1794,0),MATCH(E$1,'     2022    '!$A$1:$AC$1,0))</f>
        <v>BOOGALOO. 128 shot candle bundle. Silver spinning tails to silver glitter stars. RETAIL</v>
      </c>
      <c r="F252" s="206" t="str">
        <f>IFERROR(IF(LEFT(INDEX('     2022    '!AD$2:AD$1794,MATCH(D252,'     2022    '!D$2:D$1794,0)),4)="http",HYPERLINK(INDEX('     2022    '!AD$2:AD$1794,MATCH(D252,'     2022    '!D$2:D$1794,0)),"Video"),""),"")</f>
        <v>Video</v>
      </c>
      <c r="G252" s="207">
        <f>INDEX('     2022    '!$A$1:$AC$1563,MATCH($D252,'     2022    '!$D$1:$D$1794,0),MATCH(G$1,'     2022    '!$A$1:$AC$1,0))</f>
        <v>10</v>
      </c>
      <c r="H252" s="150"/>
      <c r="I252" s="152">
        <f>INDEX('     2022    '!$A$1:$AC$1563,MATCH($D252,'     2022    '!$D$1:$D$1794,0),MATCH(I$1,'     2022    '!$A$1:$AC$1,0))</f>
        <v>90.09</v>
      </c>
      <c r="J252" s="150"/>
      <c r="K252" s="151">
        <f t="shared" si="7"/>
        <v>10.109</v>
      </c>
      <c r="L252" s="152">
        <f>INDEX('     2022    '!$A$1:$AC$1563,MATCH($D252,'     2022    '!$D$1:$D$1794,0),MATCH(L$1,'     2022    '!$A$1:$AC$1,0))</f>
        <v>96.035499999999999</v>
      </c>
      <c r="M252" s="152">
        <f>INDEX('     2022    '!$A$1:$AC$1563,MATCH($D252,'     2022    '!$D$1:$D$1794,0),MATCH(M$1,'     2022    '!$A$1:$AC$1,0))</f>
        <v>101.09</v>
      </c>
      <c r="N252" s="153" t="str">
        <f>INDEX('     2022    '!$A$1:$AC$1563,MATCH($D252,'     2022    '!$D$1:$D$1794,0),MATCH(N$1,'     2022    '!$A$1:$AC$1,0))</f>
        <v>14mm</v>
      </c>
      <c r="O252" s="154">
        <f>INDEX('     2022    '!$A$1:$AC$1563,MATCH($D252,'     2022    '!$D$1:$D$1794,0),MATCH(O$1,'     2022    '!$A$1:$AC$1,0))</f>
        <v>10</v>
      </c>
      <c r="P252" s="153">
        <f>INDEX('     2022    '!$A$1:$AC$1563,MATCH($D252,'     2022    '!$D$1:$D$1794,0),MATCH(P$1,'     2022    '!$A$1:$AC$1,0))</f>
        <v>25</v>
      </c>
      <c r="Q252" s="153" t="str">
        <f>INDEX('     2022    '!$A$1:$AC$1563,MATCH($D252,'     2022    '!$D$1:$D$1794,0),MATCH(Q$1,'     2022    '!$A$1:$AC$1,0))</f>
        <v>Yes</v>
      </c>
      <c r="R252" s="155">
        <f>INDEX('     2022    '!$A$1:$AC$1563,MATCH($D252,'     2022    '!$D$1:$D$1794,0),MATCH(R$1,'     2022    '!$A$1:$AC$1,0))</f>
        <v>17</v>
      </c>
      <c r="S252" s="155">
        <f>INDEX('     2022    '!$A$1:$AC$1563,MATCH($D252,'     2022    '!$D$1:$D$1794,0),MATCH(S$1,'     2022    '!$A$1:$AC$1,0))</f>
        <v>3.1</v>
      </c>
      <c r="T252" s="155">
        <f>INDEX('     2022    '!$A$1:$AC$1563,MATCH($D252,'     2022    '!$D$1:$D$1794,0),MATCH(T$1,'     2022    '!$A$1:$AC$1,0))</f>
        <v>2.8</v>
      </c>
      <c r="U252" s="154" t="str">
        <f>INDEX('     2022    '!$A$1:$AC$1563,MATCH($D252,'     2022    '!$D$1:$D$1794,0),MATCH(U$1,'     2022    '!$A$1:$AC$1,0))</f>
        <v>1.4G</v>
      </c>
      <c r="V252" s="153" t="str">
        <f>INDEX('     2022    '!$A$1:$AC$1563,MATCH($D252,'     2022    '!$D$1:$D$1794,0),MATCH(V$1,'     2022    '!$A$1:$AC$1,0))</f>
        <v>UN0336</v>
      </c>
      <c r="W252" s="153" t="str">
        <f>INDEX('     2022    '!$A$1:$AC$1563,MATCH($D252,'     2022    '!$D$1:$D$1794,0),MATCH(W$1,'     2022    '!$A$1:$AC$1,0))</f>
        <v>F2</v>
      </c>
      <c r="X252" s="151">
        <f>INDEX('     2022    '!$A$1:$AC$1563,MATCH($D252,'     2022    '!$D$1:$D$1794,0),MATCH(X$1,'     2022    '!$A$1:$AC$1,0))</f>
        <v>34.49</v>
      </c>
      <c r="Y252" s="151">
        <f>INDEX('     2022    '!$A$1:$AC$1563,MATCH($D252,'     2022    '!$D$1:$D$1794,0),MATCH(Y$1,'     2022    '!$A$1:$AC$1,0))</f>
        <v>25.99</v>
      </c>
      <c r="Z252" s="156">
        <f>INDEX('     2022    '!$A$1:$AC$1563,MATCH($D252,'     2022    '!$D$1:$D$1794,0),MATCH(Z$1,'     2022    '!$A$1:$AC$1,0))</f>
        <v>3.4099999999999998E-2</v>
      </c>
      <c r="AA252" s="153" t="str">
        <f>INDEX('     2022    '!$A$1:$AC$1563,MATCH($D252,'     2022    '!$D$1:$D$1794,0),MATCH(AA$1,'     2022    '!$A$1:$AC$1,0))</f>
        <v>1008-F2-69251698</v>
      </c>
      <c r="AB252" s="153" t="str">
        <f>INDEX('     2022    '!$A$1:$AC$1563,MATCH($D252,'     2022    '!$D$1:$D$1794,0),MATCH(AB$1,'     2022    '!$A$1:$AC$1,0))</f>
        <v>GB/HSE-358597</v>
      </c>
      <c r="AC252" s="153" t="str">
        <f>INDEX('     2022    '!$A$1:$AC$1563,MATCH($D252,'     2022    '!$D$1:$D$1794,0),MATCH(AC$1,'     2022    '!$A$1:$AC$1,0))</f>
        <v>8/15/2028</v>
      </c>
    </row>
    <row r="253" spans="1:29" ht="24">
      <c r="A253" s="80">
        <f t="shared" si="6"/>
        <v>250</v>
      </c>
      <c r="B253" s="68" t="str">
        <f>INDEX('     2022    '!B$2:B$1794,MATCH(D253,'     2022    '!D$2:D$1794,0))</f>
        <v/>
      </c>
      <c r="C253" s="204" t="str">
        <f>INDEX('     2022    '!C$2:C$1794,MATCH(D253,'     2022    '!D$2:D$1794,0))</f>
        <v>Roman Candle - 14mm Bundle</v>
      </c>
      <c r="D253" s="212" t="str">
        <f>INDEX('     2022    '!D:D,MATCH(A253,'     2022    '!AL:AL,0))</f>
        <v>CB43</v>
      </c>
      <c r="E253" s="213" t="str">
        <f>INDEX('     2022    '!$A$1:$AC$1563,MATCH($D253,'     2022    '!$D$1:$D$1794,0),MATCH(E$1,'     2022    '!$A$1:$AC$1,0))</f>
        <v>BABBA DO. 128 shot candle bundle. Yellow glittering tail to gold chrys. RETAIL</v>
      </c>
      <c r="F253" s="206" t="str">
        <f>IFERROR(IF(LEFT(INDEX('     2022    '!AD$2:AD$1794,MATCH(D253,'     2022    '!D$2:D$1794,0)),4)="http",HYPERLINK(INDEX('     2022    '!AD$2:AD$1794,MATCH(D253,'     2022    '!D$2:D$1794,0)),"Video"),""),"")</f>
        <v>Video</v>
      </c>
      <c r="G253" s="207">
        <f>INDEX('     2022    '!$A$1:$AC$1563,MATCH($D253,'     2022    '!$D$1:$D$1794,0),MATCH(G$1,'     2022    '!$A$1:$AC$1,0))</f>
        <v>1</v>
      </c>
      <c r="H253" s="150"/>
      <c r="I253" s="152">
        <f>INDEX('     2022    '!$A$1:$AC$1563,MATCH($D253,'     2022    '!$D$1:$D$1794,0),MATCH(I$1,'     2022    '!$A$1:$AC$1,0))</f>
        <v>91.41</v>
      </c>
      <c r="J253" s="150"/>
      <c r="K253" s="151">
        <f t="shared" si="7"/>
        <v>10.257000000000001</v>
      </c>
      <c r="L253" s="152">
        <f>INDEX('     2022    '!$A$1:$AC$1563,MATCH($D253,'     2022    '!$D$1:$D$1794,0),MATCH(L$1,'     2022    '!$A$1:$AC$1,0))</f>
        <v>97.441500000000005</v>
      </c>
      <c r="M253" s="152">
        <f>INDEX('     2022    '!$A$1:$AC$1563,MATCH($D253,'     2022    '!$D$1:$D$1794,0),MATCH(M$1,'     2022    '!$A$1:$AC$1,0))</f>
        <v>102.57000000000001</v>
      </c>
      <c r="N253" s="153" t="str">
        <f>INDEX('     2022    '!$A$1:$AC$1563,MATCH($D253,'     2022    '!$D$1:$D$1794,0),MATCH(N$1,'     2022    '!$A$1:$AC$1,0))</f>
        <v>14mm</v>
      </c>
      <c r="O253" s="154">
        <f>INDEX('     2022    '!$A$1:$AC$1563,MATCH($D253,'     2022    '!$D$1:$D$1794,0),MATCH(O$1,'     2022    '!$A$1:$AC$1,0))</f>
        <v>10</v>
      </c>
      <c r="P253" s="153">
        <f>INDEX('     2022    '!$A$1:$AC$1563,MATCH($D253,'     2022    '!$D$1:$D$1794,0),MATCH(P$1,'     2022    '!$A$1:$AC$1,0))</f>
        <v>25</v>
      </c>
      <c r="Q253" s="153" t="str">
        <f>INDEX('     2022    '!$A$1:$AC$1563,MATCH($D253,'     2022    '!$D$1:$D$1794,0),MATCH(Q$1,'     2022    '!$A$1:$AC$1,0))</f>
        <v>Yes</v>
      </c>
      <c r="R253" s="155">
        <f>INDEX('     2022    '!$A$1:$AC$1563,MATCH($D253,'     2022    '!$D$1:$D$1794,0),MATCH(R$1,'     2022    '!$A$1:$AC$1,0))</f>
        <v>17</v>
      </c>
      <c r="S253" s="155">
        <f>INDEX('     2022    '!$A$1:$AC$1563,MATCH($D253,'     2022    '!$D$1:$D$1794,0),MATCH(S$1,'     2022    '!$A$1:$AC$1,0))</f>
        <v>3.1</v>
      </c>
      <c r="T253" s="155">
        <f>INDEX('     2022    '!$A$1:$AC$1563,MATCH($D253,'     2022    '!$D$1:$D$1794,0),MATCH(T$1,'     2022    '!$A$1:$AC$1,0))</f>
        <v>2.8</v>
      </c>
      <c r="U253" s="154" t="str">
        <f>INDEX('     2022    '!$A$1:$AC$1563,MATCH($D253,'     2022    '!$D$1:$D$1794,0),MATCH(U$1,'     2022    '!$A$1:$AC$1,0))</f>
        <v>1.4G</v>
      </c>
      <c r="V253" s="153" t="str">
        <f>INDEX('     2022    '!$A$1:$AC$1563,MATCH($D253,'     2022    '!$D$1:$D$1794,0),MATCH(V$1,'     2022    '!$A$1:$AC$1,0))</f>
        <v>UN0336</v>
      </c>
      <c r="W253" s="153" t="str">
        <f>INDEX('     2022    '!$A$1:$AC$1563,MATCH($D253,'     2022    '!$D$1:$D$1794,0),MATCH(W$1,'     2022    '!$A$1:$AC$1,0))</f>
        <v>F2</v>
      </c>
      <c r="X253" s="151">
        <f>INDEX('     2022    '!$A$1:$AC$1563,MATCH($D253,'     2022    '!$D$1:$D$1794,0),MATCH(X$1,'     2022    '!$A$1:$AC$1,0))</f>
        <v>34.99</v>
      </c>
      <c r="Y253" s="151">
        <f>INDEX('     2022    '!$A$1:$AC$1563,MATCH($D253,'     2022    '!$D$1:$D$1794,0),MATCH(Y$1,'     2022    '!$A$1:$AC$1,0))</f>
        <v>25.99</v>
      </c>
      <c r="Z253" s="156">
        <f>INDEX('     2022    '!$A$1:$AC$1563,MATCH($D253,'     2022    '!$D$1:$D$1794,0),MATCH(Z$1,'     2022    '!$A$1:$AC$1,0))</f>
        <v>3.4056000000000003E-2</v>
      </c>
      <c r="AA253" s="153" t="str">
        <f>INDEX('     2022    '!$A$1:$AC$1563,MATCH($D253,'     2022    '!$D$1:$D$1794,0),MATCH(AA$1,'     2022    '!$A$1:$AC$1,0))</f>
        <v>1008-F2-69251698</v>
      </c>
      <c r="AB253" s="153" t="str">
        <f>INDEX('     2022    '!$A$1:$AC$1563,MATCH($D253,'     2022    '!$D$1:$D$1794,0),MATCH(AB$1,'     2022    '!$A$1:$AC$1,0))</f>
        <v>GB/HSE-358594</v>
      </c>
      <c r="AC253" s="153" t="str">
        <f>INDEX('     2022    '!$A$1:$AC$1563,MATCH($D253,'     2022    '!$D$1:$D$1794,0),MATCH(AC$1,'     2022    '!$A$1:$AC$1,0))</f>
        <v>8/15/2028</v>
      </c>
    </row>
    <row r="254" spans="1:29" ht="24">
      <c r="A254" s="80">
        <f t="shared" si="6"/>
        <v>251</v>
      </c>
      <c r="B254" s="68" t="str">
        <f>INDEX('     2022    '!B$2:B$1794,MATCH(D254,'     2022    '!D$2:D$1794,0))</f>
        <v/>
      </c>
      <c r="C254" s="204" t="str">
        <f>INDEX('     2022    '!C$2:C$1794,MATCH(D254,'     2022    '!D$2:D$1794,0))</f>
        <v>Roman Candle - 14mm Bundle</v>
      </c>
      <c r="D254" s="212" t="str">
        <f>INDEX('     2022    '!D:D,MATCH(A254,'     2022    '!AL:AL,0))</f>
        <v>CB27</v>
      </c>
      <c r="E254" s="213" t="str">
        <f>INDEX('     2022    '!$A$1:$AC$1563,MATCH($D254,'     2022    '!$D$1:$D$1794,0),MATCH(E$1,'     2022    '!$A$1:$AC$1,0))</f>
        <v>Flute+silver spinner spit chry. 225s.</v>
      </c>
      <c r="F254" s="206" t="str">
        <f>IFERROR(IF(LEFT(INDEX('     2022    '!AD$2:AD$1794,MATCH(D254,'     2022    '!D$2:D$1794,0)),4)="http",HYPERLINK(INDEX('     2022    '!AD$2:AD$1794,MATCH(D254,'     2022    '!D$2:D$1794,0)),"Video"),""),"")</f>
        <v>Video</v>
      </c>
      <c r="G254" s="207">
        <f>INDEX('     2022    '!$A$1:$AC$1563,MATCH($D254,'     2022    '!$D$1:$D$1794,0),MATCH(G$1,'     2022    '!$A$1:$AC$1,0))</f>
        <v>0</v>
      </c>
      <c r="H254" s="150"/>
      <c r="I254" s="152">
        <f>INDEX('     2022    '!$A$1:$AC$1563,MATCH($D254,'     2022    '!$D$1:$D$1794,0),MATCH(I$1,'     2022    '!$A$1:$AC$1,0))</f>
        <v>144.06</v>
      </c>
      <c r="J254" s="150"/>
      <c r="K254" s="151">
        <f t="shared" si="7"/>
        <v>15.802737421706174</v>
      </c>
      <c r="L254" s="152">
        <f>INDEX('     2022    '!$A$1:$AC$1563,MATCH($D254,'     2022    '!$D$1:$D$1794,0),MATCH(L$1,'     2022    '!$A$1:$AC$1,0))</f>
        <v>146.94120000000001</v>
      </c>
      <c r="M254" s="152">
        <f>INDEX('     2022    '!$A$1:$AC$1563,MATCH($D254,'     2022    '!$D$1:$D$1794,0),MATCH(M$1,'     2022    '!$A$1:$AC$1,0))</f>
        <v>158.02737421706175</v>
      </c>
      <c r="N254" s="153" t="str">
        <f>INDEX('     2022    '!$A$1:$AC$1563,MATCH($D254,'     2022    '!$D$1:$D$1794,0),MATCH(N$1,'     2022    '!$A$1:$AC$1,0))</f>
        <v>14mm</v>
      </c>
      <c r="O254" s="154">
        <f>INDEX('     2022    '!$A$1:$AC$1563,MATCH($D254,'     2022    '!$D$1:$D$1794,0),MATCH(O$1,'     2022    '!$A$1:$AC$1,0))</f>
        <v>10</v>
      </c>
      <c r="P254" s="153">
        <f>INDEX('     2022    '!$A$1:$AC$1563,MATCH($D254,'     2022    '!$D$1:$D$1794,0),MATCH(P$1,'     2022    '!$A$1:$AC$1,0))</f>
        <v>25</v>
      </c>
      <c r="Q254" s="153" t="str">
        <f>INDEX('     2022    '!$A$1:$AC$1563,MATCH($D254,'     2022    '!$D$1:$D$1794,0),MATCH(Q$1,'     2022    '!$A$1:$AC$1,0))</f>
        <v>No</v>
      </c>
      <c r="R254" s="155">
        <f>INDEX('     2022    '!$A$1:$AC$1563,MATCH($D254,'     2022    '!$D$1:$D$1794,0),MATCH(R$1,'     2022    '!$A$1:$AC$1,0))</f>
        <v>27.5</v>
      </c>
      <c r="S254" s="155">
        <f>INDEX('     2022    '!$A$1:$AC$1563,MATCH($D254,'     2022    '!$D$1:$D$1794,0),MATCH(S$1,'     2022    '!$A$1:$AC$1,0))</f>
        <v>4.8</v>
      </c>
      <c r="T254" s="155">
        <f>INDEX('     2022    '!$A$1:$AC$1563,MATCH($D254,'     2022    '!$D$1:$D$1794,0),MATCH(T$1,'     2022    '!$A$1:$AC$1,0))</f>
        <v>2.8</v>
      </c>
      <c r="U254" s="154" t="str">
        <f>INDEX('     2022    '!$A$1:$AC$1563,MATCH($D254,'     2022    '!$D$1:$D$1794,0),MATCH(U$1,'     2022    '!$A$1:$AC$1,0))</f>
        <v>1.4G</v>
      </c>
      <c r="V254" s="153" t="str">
        <f>INDEX('     2022    '!$A$1:$AC$1563,MATCH($D254,'     2022    '!$D$1:$D$1794,0),MATCH(V$1,'     2022    '!$A$1:$AC$1,0))</f>
        <v>UN0336</v>
      </c>
      <c r="W254" s="153" t="str">
        <f>INDEX('     2022    '!$A$1:$AC$1563,MATCH($D254,'     2022    '!$D$1:$D$1794,0),MATCH(W$1,'     2022    '!$A$1:$AC$1,0))</f>
        <v>F4</v>
      </c>
      <c r="X254" s="151" t="str">
        <f>INDEX('     2022    '!$A$1:$AC$1563,MATCH($D254,'     2022    '!$D$1:$D$1794,0),MATCH(X$1,'     2022    '!$A$1:$AC$1,0))</f>
        <v/>
      </c>
      <c r="Y254" s="151" t="str">
        <f>INDEX('     2022    '!$A$1:$AC$1563,MATCH($D254,'     2022    '!$D$1:$D$1794,0),MATCH(Y$1,'     2022    '!$A$1:$AC$1,0))</f>
        <v/>
      </c>
      <c r="Z254" s="156">
        <f>INDEX('     2022    '!$A$1:$AC$1563,MATCH($D254,'     2022    '!$D$1:$D$1794,0),MATCH(Z$1,'     2022    '!$A$1:$AC$1,0))</f>
        <v>5.4100000000000002E-2</v>
      </c>
      <c r="AA254" s="153" t="str">
        <f>INDEX('     2022    '!$A$1:$AC$1563,MATCH($D254,'     2022    '!$D$1:$D$1794,0),MATCH(AA$1,'     2022    '!$A$1:$AC$1,0))</f>
        <v>1008-F4-69252805</v>
      </c>
      <c r="AB254" s="153" t="str">
        <f>INDEX('     2022    '!$A$1:$AC$1563,MATCH($D254,'     2022    '!$D$1:$D$1794,0),MATCH(AB$1,'     2022    '!$A$1:$AC$1,0))</f>
        <v>GB/HSE-352777</v>
      </c>
      <c r="AC254" s="153" t="str">
        <f>INDEX('     2022    '!$A$1:$AC$1563,MATCH($D254,'     2022    '!$D$1:$D$1794,0),MATCH(AC$1,'     2022    '!$A$1:$AC$1,0))</f>
        <v>6/28/2026</v>
      </c>
    </row>
    <row r="255" spans="1:29" ht="24">
      <c r="A255" s="80">
        <f t="shared" si="6"/>
        <v>252</v>
      </c>
      <c r="B255" s="68" t="str">
        <f>INDEX('     2022    '!B$2:B$1794,MATCH(D255,'     2022    '!D$2:D$1794,0))</f>
        <v/>
      </c>
      <c r="C255" s="204" t="str">
        <f>INDEX('     2022    '!C$2:C$1794,MATCH(D255,'     2022    '!D$2:D$1794,0))</f>
        <v>Roman Candle - 14mm Bundle</v>
      </c>
      <c r="D255" s="212" t="str">
        <f>INDEX('     2022    '!D:D,MATCH(A255,'     2022    '!AL:AL,0))</f>
        <v>CB3</v>
      </c>
      <c r="E255" s="213" t="str">
        <f>INDEX('     2022    '!$A$1:$AC$1563,MATCH($D255,'     2022    '!$D$1:$D$1794,0),MATCH(E$1,'     2022    '!$A$1:$AC$1,0))</f>
        <v>Gold coco + blue star 300s.</v>
      </c>
      <c r="F255" s="206" t="str">
        <f>IFERROR(IF(LEFT(INDEX('     2022    '!AD$2:AD$1794,MATCH(D255,'     2022    '!D$2:D$1794,0)),4)="http",HYPERLINK(INDEX('     2022    '!AD$2:AD$1794,MATCH(D255,'     2022    '!D$2:D$1794,0)),"Video"),""),"")</f>
        <v>Video</v>
      </c>
      <c r="G255" s="207">
        <f>INDEX('     2022    '!$A$1:$AC$1563,MATCH($D255,'     2022    '!$D$1:$D$1794,0),MATCH(G$1,'     2022    '!$A$1:$AC$1,0))</f>
        <v>8</v>
      </c>
      <c r="H255" s="150"/>
      <c r="I255" s="152">
        <f>INDEX('     2022    '!$A$1:$AC$1563,MATCH($D255,'     2022    '!$D$1:$D$1794,0),MATCH(I$1,'     2022    '!$A$1:$AC$1,0))</f>
        <v>148.19999999999999</v>
      </c>
      <c r="J255" s="150"/>
      <c r="K255" s="151">
        <f t="shared" si="7"/>
        <v>16.302</v>
      </c>
      <c r="L255" s="152">
        <f>INDEX('     2022    '!$A$1:$AC$1563,MATCH($D255,'     2022    '!$D$1:$D$1794,0),MATCH(L$1,'     2022    '!$A$1:$AC$1,0))</f>
        <v>148.34820000000002</v>
      </c>
      <c r="M255" s="152">
        <f>INDEX('     2022    '!$A$1:$AC$1563,MATCH($D255,'     2022    '!$D$1:$D$1794,0),MATCH(M$1,'     2022    '!$A$1:$AC$1,0))</f>
        <v>163.02000000000001</v>
      </c>
      <c r="N255" s="153" t="str">
        <f>INDEX('     2022    '!$A$1:$AC$1563,MATCH($D255,'     2022    '!$D$1:$D$1794,0),MATCH(N$1,'     2022    '!$A$1:$AC$1,0))</f>
        <v>14mm</v>
      </c>
      <c r="O255" s="154">
        <f>INDEX('     2022    '!$A$1:$AC$1563,MATCH($D255,'     2022    '!$D$1:$D$1794,0),MATCH(O$1,'     2022    '!$A$1:$AC$1,0))</f>
        <v>10</v>
      </c>
      <c r="P255" s="153">
        <f>INDEX('     2022    '!$A$1:$AC$1563,MATCH($D255,'     2022    '!$D$1:$D$1794,0),MATCH(P$1,'     2022    '!$A$1:$AC$1,0))</f>
        <v>30</v>
      </c>
      <c r="Q255" s="153" t="str">
        <f>INDEX('     2022    '!$A$1:$AC$1563,MATCH($D255,'     2022    '!$D$1:$D$1794,0),MATCH(Q$1,'     2022    '!$A$1:$AC$1,0))</f>
        <v>Yes</v>
      </c>
      <c r="R255" s="155">
        <f>INDEX('     2022    '!$A$1:$AC$1563,MATCH($D255,'     2022    '!$D$1:$D$1794,0),MATCH(R$1,'     2022    '!$A$1:$AC$1,0))</f>
        <v>25</v>
      </c>
      <c r="S255" s="155">
        <f>INDEX('     2022    '!$A$1:$AC$1563,MATCH($D255,'     2022    '!$D$1:$D$1794,0),MATCH(S$1,'     2022    '!$A$1:$AC$1,0))</f>
        <v>5.25</v>
      </c>
      <c r="T255" s="155">
        <f>INDEX('     2022    '!$A$1:$AC$1563,MATCH($D255,'     2022    '!$D$1:$D$1794,0),MATCH(T$1,'     2022    '!$A$1:$AC$1,0))</f>
        <v>2.8</v>
      </c>
      <c r="U255" s="154" t="str">
        <f>INDEX('     2022    '!$A$1:$AC$1563,MATCH($D255,'     2022    '!$D$1:$D$1794,0),MATCH(U$1,'     2022    '!$A$1:$AC$1,0))</f>
        <v>1.4G</v>
      </c>
      <c r="V255" s="153" t="str">
        <f>INDEX('     2022    '!$A$1:$AC$1563,MATCH($D255,'     2022    '!$D$1:$D$1794,0),MATCH(V$1,'     2022    '!$A$1:$AC$1,0))</f>
        <v>UN0336</v>
      </c>
      <c r="W255" s="153" t="str">
        <f>INDEX('     2022    '!$A$1:$AC$1563,MATCH($D255,'     2022    '!$D$1:$D$1794,0),MATCH(W$1,'     2022    '!$A$1:$AC$1,0))</f>
        <v>F4</v>
      </c>
      <c r="X255" s="151" t="str">
        <f>INDEX('     2022    '!$A$1:$AC$1563,MATCH($D255,'     2022    '!$D$1:$D$1794,0),MATCH(X$1,'     2022    '!$A$1:$AC$1,0))</f>
        <v/>
      </c>
      <c r="Y255" s="151" t="str">
        <f>INDEX('     2022    '!$A$1:$AC$1563,MATCH($D255,'     2022    '!$D$1:$D$1794,0),MATCH(Y$1,'     2022    '!$A$1:$AC$1,0))</f>
        <v/>
      </c>
      <c r="Z255" s="156">
        <f>INDEX('     2022    '!$A$1:$AC$1563,MATCH($D255,'     2022    '!$D$1:$D$1794,0),MATCH(Z$1,'     2022    '!$A$1:$AC$1,0))</f>
        <v>5.7799999999999997E-2</v>
      </c>
      <c r="AA255" s="153" t="str">
        <f>INDEX('     2022    '!$A$1:$AC$1563,MATCH($D255,'     2022    '!$D$1:$D$1794,0),MATCH(AA$1,'     2022    '!$A$1:$AC$1,0))</f>
        <v>1008-F4-69249650</v>
      </c>
      <c r="AB255" s="153" t="str">
        <f>INDEX('     2022    '!$A$1:$AC$1563,MATCH($D255,'     2022    '!$D$1:$D$1794,0),MATCH(AB$1,'     2022    '!$A$1:$AC$1,0))</f>
        <v>GB/HSE-337781</v>
      </c>
      <c r="AC255" s="153" t="str">
        <f>INDEX('     2022    '!$A$1:$AC$1563,MATCH($D255,'     2022    '!$D$1:$D$1794,0),MATCH(AC$1,'     2022    '!$A$1:$AC$1,0))</f>
        <v>11/1/2026</v>
      </c>
    </row>
    <row r="256" spans="1:29" ht="24">
      <c r="A256" s="80">
        <f t="shared" si="6"/>
        <v>253</v>
      </c>
      <c r="B256" s="68" t="str">
        <f>INDEX('     2022    '!B$2:B$1794,MATCH(D256,'     2022    '!D$2:D$1794,0))</f>
        <v/>
      </c>
      <c r="C256" s="204" t="str">
        <f>INDEX('     2022    '!C$2:C$1794,MATCH(D256,'     2022    '!D$2:D$1794,0))</f>
        <v>Roman Candle - 14mm Bundle</v>
      </c>
      <c r="D256" s="212" t="str">
        <f>INDEX('     2022    '!D:D,MATCH(A256,'     2022    '!AL:AL,0))</f>
        <v>CB45</v>
      </c>
      <c r="E256" s="213" t="str">
        <f>INDEX('     2022    '!$A$1:$AC$1563,MATCH($D256,'     2022    '!$D$1:$D$1794,0),MATCH(E$1,'     2022    '!$A$1:$AC$1,0))</f>
        <v>Red stars white willow. 300s.</v>
      </c>
      <c r="F256" s="206" t="str">
        <f>IFERROR(IF(LEFT(INDEX('     2022    '!AD$2:AD$1794,MATCH(D256,'     2022    '!D$2:D$1794,0)),4)="http",HYPERLINK(INDEX('     2022    '!AD$2:AD$1794,MATCH(D256,'     2022    '!D$2:D$1794,0)),"Video"),""),"")</f>
        <v>Video</v>
      </c>
      <c r="G256" s="207">
        <f>INDEX('     2022    '!$A$1:$AC$1563,MATCH($D256,'     2022    '!$D$1:$D$1794,0),MATCH(G$1,'     2022    '!$A$1:$AC$1,0))</f>
        <v>25</v>
      </c>
      <c r="H256" s="150"/>
      <c r="I256" s="152">
        <f>INDEX('     2022    '!$A$1:$AC$1563,MATCH($D256,'     2022    '!$D$1:$D$1794,0),MATCH(I$1,'     2022    '!$A$1:$AC$1,0))</f>
        <v>153.76</v>
      </c>
      <c r="J256" s="150"/>
      <c r="K256" s="151">
        <f t="shared" si="7"/>
        <v>16.913999999999998</v>
      </c>
      <c r="L256" s="152">
        <f>INDEX('     2022    '!$A$1:$AC$1563,MATCH($D256,'     2022    '!$D$1:$D$1794,0),MATCH(L$1,'     2022    '!$A$1:$AC$1,0))</f>
        <v>153.91739999999999</v>
      </c>
      <c r="M256" s="152">
        <f>INDEX('     2022    '!$A$1:$AC$1563,MATCH($D256,'     2022    '!$D$1:$D$1794,0),MATCH(M$1,'     2022    '!$A$1:$AC$1,0))</f>
        <v>169.14</v>
      </c>
      <c r="N256" s="153" t="str">
        <f>INDEX('     2022    '!$A$1:$AC$1563,MATCH($D256,'     2022    '!$D$1:$D$1794,0),MATCH(N$1,'     2022    '!$A$1:$AC$1,0))</f>
        <v>14mm</v>
      </c>
      <c r="O256" s="154">
        <f>INDEX('     2022    '!$A$1:$AC$1563,MATCH($D256,'     2022    '!$D$1:$D$1794,0),MATCH(O$1,'     2022    '!$A$1:$AC$1,0))</f>
        <v>10</v>
      </c>
      <c r="P256" s="153">
        <f>INDEX('     2022    '!$A$1:$AC$1563,MATCH($D256,'     2022    '!$D$1:$D$1794,0),MATCH(P$1,'     2022    '!$A$1:$AC$1,0))</f>
        <v>30</v>
      </c>
      <c r="Q256" s="153" t="str">
        <f>INDEX('     2022    '!$A$1:$AC$1563,MATCH($D256,'     2022    '!$D$1:$D$1794,0),MATCH(Q$1,'     2022    '!$A$1:$AC$1,0))</f>
        <v>Yes</v>
      </c>
      <c r="R256" s="155">
        <f>INDEX('     2022    '!$A$1:$AC$1563,MATCH($D256,'     2022    '!$D$1:$D$1794,0),MATCH(R$1,'     2022    '!$A$1:$AC$1,0))</f>
        <v>26</v>
      </c>
      <c r="S256" s="155">
        <f>INDEX('     2022    '!$A$1:$AC$1563,MATCH($D256,'     2022    '!$D$1:$D$1794,0),MATCH(S$1,'     2022    '!$A$1:$AC$1,0))</f>
        <v>5.3</v>
      </c>
      <c r="T256" s="155">
        <f>INDEX('     2022    '!$A$1:$AC$1563,MATCH($D256,'     2022    '!$D$1:$D$1794,0),MATCH(T$1,'     2022    '!$A$1:$AC$1,0))</f>
        <v>2.8</v>
      </c>
      <c r="U256" s="154" t="str">
        <f>INDEX('     2022    '!$A$1:$AC$1563,MATCH($D256,'     2022    '!$D$1:$D$1794,0),MATCH(U$1,'     2022    '!$A$1:$AC$1,0))</f>
        <v>1.4G</v>
      </c>
      <c r="V256" s="153" t="str">
        <f>INDEX('     2022    '!$A$1:$AC$1563,MATCH($D256,'     2022    '!$D$1:$D$1794,0),MATCH(V$1,'     2022    '!$A$1:$AC$1,0))</f>
        <v>UN0336</v>
      </c>
      <c r="W256" s="153" t="str">
        <f>INDEX('     2022    '!$A$1:$AC$1563,MATCH($D256,'     2022    '!$D$1:$D$1794,0),MATCH(W$1,'     2022    '!$A$1:$AC$1,0))</f>
        <v>F4</v>
      </c>
      <c r="X256" s="151" t="str">
        <f>INDEX('     2022    '!$A$1:$AC$1563,MATCH($D256,'     2022    '!$D$1:$D$1794,0),MATCH(X$1,'     2022    '!$A$1:$AC$1,0))</f>
        <v/>
      </c>
      <c r="Y256" s="151" t="str">
        <f>INDEX('     2022    '!$A$1:$AC$1563,MATCH($D256,'     2022    '!$D$1:$D$1794,0),MATCH(Y$1,'     2022    '!$A$1:$AC$1,0))</f>
        <v/>
      </c>
      <c r="Z256" s="156">
        <f>INDEX('     2022    '!$A$1:$AC$1563,MATCH($D256,'     2022    '!$D$1:$D$1794,0),MATCH(Z$1,'     2022    '!$A$1:$AC$1,0))</f>
        <v>5.8000000000000003E-2</v>
      </c>
      <c r="AA256" s="153" t="str">
        <f>INDEX('     2022    '!$A$1:$AC$1563,MATCH($D256,'     2022    '!$D$1:$D$1794,0),MATCH(AA$1,'     2022    '!$A$1:$AC$1,0))</f>
        <v>1008-F4-69249650</v>
      </c>
      <c r="AB256" s="153" t="str">
        <f>INDEX('     2022    '!$A$1:$AC$1563,MATCH($D256,'     2022    '!$D$1:$D$1794,0),MATCH(AB$1,'     2022    '!$A$1:$AC$1,0))</f>
        <v>GB/HSE-358596</v>
      </c>
      <c r="AC256" s="153" t="str">
        <f>INDEX('     2022    '!$A$1:$AC$1563,MATCH($D256,'     2022    '!$D$1:$D$1794,0),MATCH(AC$1,'     2022    '!$A$1:$AC$1,0))</f>
        <v>8/15/2028</v>
      </c>
    </row>
    <row r="257" spans="1:29" ht="24">
      <c r="A257" s="80">
        <f t="shared" si="6"/>
        <v>254</v>
      </c>
      <c r="B257" s="68" t="str">
        <f>INDEX('     2022    '!B$2:B$1794,MATCH(D257,'     2022    '!D$2:D$1794,0))</f>
        <v/>
      </c>
      <c r="C257" s="204" t="str">
        <f>INDEX('     2022    '!C$2:C$1794,MATCH(D257,'     2022    '!D$2:D$1794,0))</f>
        <v>Roman Candle - 14mm Bundle</v>
      </c>
      <c r="D257" s="212" t="str">
        <f>INDEX('     2022    '!D:D,MATCH(A257,'     2022    '!AL:AL,0))</f>
        <v>CB1</v>
      </c>
      <c r="E257" s="213" t="str">
        <f>INDEX('     2022    '!$A$1:$AC$1563,MATCH($D257,'     2022    '!$D$1:$D$1794,0),MATCH(E$1,'     2022    '!$A$1:$AC$1,0))</f>
        <v>Gold crown w/multi colour star 300s</v>
      </c>
      <c r="F257" s="206" t="str">
        <f>IFERROR(IF(LEFT(INDEX('     2022    '!AD$2:AD$1794,MATCH(D257,'     2022    '!D$2:D$1794,0)),4)="http",HYPERLINK(INDEX('     2022    '!AD$2:AD$1794,MATCH(D257,'     2022    '!D$2:D$1794,0)),"Video"),""),"")</f>
        <v/>
      </c>
      <c r="G257" s="207">
        <f>INDEX('     2022    '!$A$1:$AC$1563,MATCH($D257,'     2022    '!$D$1:$D$1794,0),MATCH(G$1,'     2022    '!$A$1:$AC$1,0))</f>
        <v>0</v>
      </c>
      <c r="H257" s="150"/>
      <c r="I257" s="152">
        <f>INDEX('     2022    '!$A$1:$AC$1563,MATCH($D257,'     2022    '!$D$1:$D$1794,0),MATCH(I$1,'     2022    '!$A$1:$AC$1,0))</f>
        <v>147.13999999999999</v>
      </c>
      <c r="J257" s="150"/>
      <c r="K257" s="151">
        <f t="shared" si="7"/>
        <v>17.866167981795048</v>
      </c>
      <c r="L257" s="152">
        <f>INDEX('     2022    '!$A$1:$AC$1563,MATCH($D257,'     2022    '!$D$1:$D$1794,0),MATCH(L$1,'     2022    '!$A$1:$AC$1,0))</f>
        <v>162.58212863433494</v>
      </c>
      <c r="M257" s="152">
        <f>INDEX('     2022    '!$A$1:$AC$1563,MATCH($D257,'     2022    '!$D$1:$D$1794,0),MATCH(M$1,'     2022    '!$A$1:$AC$1,0))</f>
        <v>178.66167981795047</v>
      </c>
      <c r="N257" s="153" t="str">
        <f>INDEX('     2022    '!$A$1:$AC$1563,MATCH($D257,'     2022    '!$D$1:$D$1794,0),MATCH(N$1,'     2022    '!$A$1:$AC$1,0))</f>
        <v>14mm</v>
      </c>
      <c r="O257" s="154">
        <f>INDEX('     2022    '!$A$1:$AC$1563,MATCH($D257,'     2022    '!$D$1:$D$1794,0),MATCH(O$1,'     2022    '!$A$1:$AC$1,0))</f>
        <v>10</v>
      </c>
      <c r="P257" s="153">
        <f>INDEX('     2022    '!$A$1:$AC$1563,MATCH($D257,'     2022    '!$D$1:$D$1794,0),MATCH(P$1,'     2022    '!$A$1:$AC$1,0))</f>
        <v>30</v>
      </c>
      <c r="Q257" s="153" t="str">
        <f>INDEX('     2022    '!$A$1:$AC$1563,MATCH($D257,'     2022    '!$D$1:$D$1794,0),MATCH(Q$1,'     2022    '!$A$1:$AC$1,0))</f>
        <v>Yes</v>
      </c>
      <c r="R257" s="155">
        <f>INDEX('     2022    '!$A$1:$AC$1563,MATCH($D257,'     2022    '!$D$1:$D$1794,0),MATCH(R$1,'     2022    '!$A$1:$AC$1,0))</f>
        <v>26</v>
      </c>
      <c r="S257" s="155">
        <f>INDEX('     2022    '!$A$1:$AC$1563,MATCH($D257,'     2022    '!$D$1:$D$1794,0),MATCH(S$1,'     2022    '!$A$1:$AC$1,0))</f>
        <v>5.3</v>
      </c>
      <c r="T257" s="155">
        <f>INDEX('     2022    '!$A$1:$AC$1563,MATCH($D257,'     2022    '!$D$1:$D$1794,0),MATCH(T$1,'     2022    '!$A$1:$AC$1,0))</f>
        <v>2.8</v>
      </c>
      <c r="U257" s="154" t="str">
        <f>INDEX('     2022    '!$A$1:$AC$1563,MATCH($D257,'     2022    '!$D$1:$D$1794,0),MATCH(U$1,'     2022    '!$A$1:$AC$1,0))</f>
        <v>1.4G</v>
      </c>
      <c r="V257" s="153" t="str">
        <f>INDEX('     2022    '!$A$1:$AC$1563,MATCH($D257,'     2022    '!$D$1:$D$1794,0),MATCH(V$1,'     2022    '!$A$1:$AC$1,0))</f>
        <v>UN0336</v>
      </c>
      <c r="W257" s="153" t="str">
        <f>INDEX('     2022    '!$A$1:$AC$1563,MATCH($D257,'     2022    '!$D$1:$D$1794,0),MATCH(W$1,'     2022    '!$A$1:$AC$1,0))</f>
        <v>F4</v>
      </c>
      <c r="X257" s="151" t="str">
        <f>INDEX('     2022    '!$A$1:$AC$1563,MATCH($D257,'     2022    '!$D$1:$D$1794,0),MATCH(X$1,'     2022    '!$A$1:$AC$1,0))</f>
        <v/>
      </c>
      <c r="Y257" s="151" t="str">
        <f>INDEX('     2022    '!$A$1:$AC$1563,MATCH($D257,'     2022    '!$D$1:$D$1794,0),MATCH(Y$1,'     2022    '!$A$1:$AC$1,0))</f>
        <v/>
      </c>
      <c r="Z257" s="156">
        <f>INDEX('     2022    '!$A$1:$AC$1563,MATCH($D257,'     2022    '!$D$1:$D$1794,0),MATCH(Z$1,'     2022    '!$A$1:$AC$1,0))</f>
        <v>6.5199999999999994E-2</v>
      </c>
      <c r="AA257" s="153" t="str">
        <f>INDEX('     2022    '!$A$1:$AC$1563,MATCH($D257,'     2022    '!$D$1:$D$1794,0),MATCH(AA$1,'     2022    '!$A$1:$AC$1,0))</f>
        <v>1008-F4-69249650</v>
      </c>
      <c r="AB257" s="153" t="str">
        <f>INDEX('     2022    '!$A$1:$AC$1563,MATCH($D257,'     2022    '!$D$1:$D$1794,0),MATCH(AB$1,'     2022    '!$A$1:$AC$1,0))</f>
        <v>GB/HSE-337779</v>
      </c>
      <c r="AC257" s="153" t="str">
        <f>INDEX('     2022    '!$A$1:$AC$1563,MATCH($D257,'     2022    '!$D$1:$D$1794,0),MATCH(AC$1,'     2022    '!$A$1:$AC$1,0))</f>
        <v>11/1/2026</v>
      </c>
    </row>
    <row r="258" spans="1:29" ht="24">
      <c r="A258" s="80">
        <f t="shared" si="6"/>
        <v>255</v>
      </c>
      <c r="B258" s="68" t="str">
        <f>INDEX('     2022    '!B$2:B$1794,MATCH(D258,'     2022    '!D$2:D$1794,0))</f>
        <v/>
      </c>
      <c r="C258" s="204" t="str">
        <f>INDEX('     2022    '!C$2:C$1794,MATCH(D258,'     2022    '!D$2:D$1794,0))</f>
        <v>Roman Candle - 20mm Hong Kong</v>
      </c>
      <c r="D258" s="212" t="str">
        <f>INDEX('     2022    '!D:D,MATCH(A258,'     2022    '!AL:AL,0))</f>
        <v>CCH06</v>
      </c>
      <c r="E258" s="213" t="str">
        <f>INDEX('     2022    '!$A$1:$AC$1563,MATCH($D258,'     2022    '!$D$1:$D$1794,0),MATCH(E$1,'     2022    '!$A$1:$AC$1,0))</f>
        <v>20mm 10s. Crackling Comet.</v>
      </c>
      <c r="F258" s="206" t="str">
        <f>IFERROR(IF(LEFT(INDEX('     2022    '!AD$2:AD$1794,MATCH(D258,'     2022    '!D$2:D$1794,0)),4)="http",HYPERLINK(INDEX('     2022    '!AD$2:AD$1794,MATCH(D258,'     2022    '!D$2:D$1794,0)),"Video"),""),"")</f>
        <v/>
      </c>
      <c r="G258" s="207">
        <f>INDEX('     2022    '!$A$1:$AC$1563,MATCH($D258,'     2022    '!$D$1:$D$1794,0),MATCH(G$1,'     2022    '!$A$1:$AC$1,0))</f>
        <v>18</v>
      </c>
      <c r="H258" s="150"/>
      <c r="I258" s="152">
        <f>INDEX('     2022    '!$A$1:$AC$1563,MATCH($D258,'     2022    '!$D$1:$D$1794,0),MATCH(I$1,'     2022    '!$A$1:$AC$1,0))</f>
        <v>81.900000000000006</v>
      </c>
      <c r="J258" s="150"/>
      <c r="K258" s="151">
        <f t="shared" si="7"/>
        <v>1.25125</v>
      </c>
      <c r="L258" s="152">
        <f>INDEX('     2022    '!$A$1:$AC$1563,MATCH($D258,'     2022    '!$D$1:$D$1794,0),MATCH(L$1,'     2022    '!$A$1:$AC$1,0))</f>
        <v>81.98190000000001</v>
      </c>
      <c r="M258" s="152">
        <f>INDEX('     2022    '!$A$1:$AC$1563,MATCH($D258,'     2022    '!$D$1:$D$1794,0),MATCH(M$1,'     2022    '!$A$1:$AC$1,0))</f>
        <v>90.09</v>
      </c>
      <c r="N258" s="153" t="str">
        <f>INDEX('     2022    '!$A$1:$AC$1563,MATCH($D258,'     2022    '!$D$1:$D$1794,0),MATCH(N$1,'     2022    '!$A$1:$AC$1,0))</f>
        <v>20mm</v>
      </c>
      <c r="O258" s="154">
        <f>INDEX('     2022    '!$A$1:$AC$1563,MATCH($D258,'     2022    '!$D$1:$D$1794,0),MATCH(O$1,'     2022    '!$A$1:$AC$1,0))</f>
        <v>72</v>
      </c>
      <c r="P258" s="153">
        <f>INDEX('     2022    '!$A$1:$AC$1563,MATCH($D258,'     2022    '!$D$1:$D$1794,0),MATCH(P$1,'     2022    '!$A$1:$AC$1,0))</f>
        <v>30</v>
      </c>
      <c r="Q258" s="153" t="str">
        <f>INDEX('     2022    '!$A$1:$AC$1563,MATCH($D258,'     2022    '!$D$1:$D$1794,0),MATCH(Q$1,'     2022    '!$A$1:$AC$1,0))</f>
        <v>Yes</v>
      </c>
      <c r="R258" s="155">
        <f>INDEX('     2022    '!$A$1:$AC$1563,MATCH($D258,'     2022    '!$D$1:$D$1794,0),MATCH(R$1,'     2022    '!$A$1:$AC$1,0))</f>
        <v>17</v>
      </c>
      <c r="S258" s="155">
        <f>INDEX('     2022    '!$A$1:$AC$1563,MATCH($D258,'     2022    '!$D$1:$D$1794,0),MATCH(S$1,'     2022    '!$A$1:$AC$1,0))</f>
        <v>4.9000000000000004</v>
      </c>
      <c r="T258" s="155">
        <f>INDEX('     2022    '!$A$1:$AC$1563,MATCH($D258,'     2022    '!$D$1:$D$1794,0),MATCH(T$1,'     2022    '!$A$1:$AC$1,0))</f>
        <v>1</v>
      </c>
      <c r="U258" s="154" t="str">
        <f>INDEX('     2022    '!$A$1:$AC$1563,MATCH($D258,'     2022    '!$D$1:$D$1794,0),MATCH(U$1,'     2022    '!$A$1:$AC$1,0))</f>
        <v>1.4G</v>
      </c>
      <c r="V258" s="153" t="str">
        <f>INDEX('     2022    '!$A$1:$AC$1563,MATCH($D258,'     2022    '!$D$1:$D$1794,0),MATCH(V$1,'     2022    '!$A$1:$AC$1,0))</f>
        <v>UN0336</v>
      </c>
      <c r="W258" s="153" t="str">
        <f>INDEX('     2022    '!$A$1:$AC$1563,MATCH($D258,'     2022    '!$D$1:$D$1794,0),MATCH(W$1,'     2022    '!$A$1:$AC$1,0))</f>
        <v>F4</v>
      </c>
      <c r="X258" s="151" t="str">
        <f>INDEX('     2022    '!$A$1:$AC$1563,MATCH($D258,'     2022    '!$D$1:$D$1794,0),MATCH(X$1,'     2022    '!$A$1:$AC$1,0))</f>
        <v/>
      </c>
      <c r="Y258" s="151" t="str">
        <f>INDEX('     2022    '!$A$1:$AC$1563,MATCH($D258,'     2022    '!$D$1:$D$1794,0),MATCH(Y$1,'     2022    '!$A$1:$AC$1,0))</f>
        <v/>
      </c>
      <c r="Z258" s="156">
        <f>INDEX('     2022    '!$A$1:$AC$1563,MATCH($D258,'     2022    '!$D$1:$D$1794,0),MATCH(Z$1,'     2022    '!$A$1:$AC$1,0))</f>
        <v>3.8100000000000002E-2</v>
      </c>
      <c r="AA258" s="153" t="str">
        <f>INDEX('     2022    '!$A$1:$AC$1563,MATCH($D258,'     2022    '!$D$1:$D$1794,0),MATCH(AA$1,'     2022    '!$A$1:$AC$1,0))</f>
        <v>1008-F4-69259796</v>
      </c>
      <c r="AB258" s="153" t="str">
        <f>INDEX('     2022    '!$A$1:$AC$1563,MATCH($D258,'     2022    '!$D$1:$D$1794,0),MATCH(AB$1,'     2022    '!$A$1:$AC$1,0))</f>
        <v>GB/HSE-358660</v>
      </c>
      <c r="AC258" s="153" t="str">
        <f>INDEX('     2022    '!$A$1:$AC$1563,MATCH($D258,'     2022    '!$D$1:$D$1794,0),MATCH(AC$1,'     2022    '!$A$1:$AC$1,0))</f>
        <v>8/15/2028</v>
      </c>
    </row>
    <row r="259" spans="1:29" ht="24">
      <c r="A259" s="80">
        <f t="shared" si="6"/>
        <v>256</v>
      </c>
      <c r="B259" s="68" t="str">
        <f>INDEX('     2022    '!B$2:B$1794,MATCH(D259,'     2022    '!D$2:D$1794,0))</f>
        <v/>
      </c>
      <c r="C259" s="204" t="str">
        <f>INDEX('     2022    '!C$2:C$1794,MATCH(D259,'     2022    '!D$2:D$1794,0))</f>
        <v>Roman Candle - 20mm Hong Kong</v>
      </c>
      <c r="D259" s="212" t="str">
        <f>INDEX('     2022    '!D:D,MATCH(A259,'     2022    '!AL:AL,0))</f>
        <v>CCH07</v>
      </c>
      <c r="E259" s="213" t="str">
        <f>INDEX('     2022    '!$A$1:$AC$1563,MATCH($D259,'     2022    '!$D$1:$D$1794,0),MATCH(E$1,'     2022    '!$A$1:$AC$1,0))</f>
        <v>20mm 10s. Silver Comet.</v>
      </c>
      <c r="F259" s="206" t="str">
        <f>IFERROR(IF(LEFT(INDEX('     2022    '!AD$2:AD$1794,MATCH(D259,'     2022    '!D$2:D$1794,0)),4)="http",HYPERLINK(INDEX('     2022    '!AD$2:AD$1794,MATCH(D259,'     2022    '!D$2:D$1794,0)),"Video"),""),"")</f>
        <v/>
      </c>
      <c r="G259" s="207">
        <f>INDEX('     2022    '!$A$1:$AC$1563,MATCH($D259,'     2022    '!$D$1:$D$1794,0),MATCH(G$1,'     2022    '!$A$1:$AC$1,0))</f>
        <v>32</v>
      </c>
      <c r="H259" s="150"/>
      <c r="I259" s="152">
        <f>INDEX('     2022    '!$A$1:$AC$1563,MATCH($D259,'     2022    '!$D$1:$D$1794,0),MATCH(I$1,'     2022    '!$A$1:$AC$1,0))</f>
        <v>81.900000000000006</v>
      </c>
      <c r="J259" s="150"/>
      <c r="K259" s="151">
        <f t="shared" si="7"/>
        <v>1.25125</v>
      </c>
      <c r="L259" s="152">
        <f>INDEX('     2022    '!$A$1:$AC$1563,MATCH($D259,'     2022    '!$D$1:$D$1794,0),MATCH(L$1,'     2022    '!$A$1:$AC$1,0))</f>
        <v>81.98190000000001</v>
      </c>
      <c r="M259" s="152">
        <f>INDEX('     2022    '!$A$1:$AC$1563,MATCH($D259,'     2022    '!$D$1:$D$1794,0),MATCH(M$1,'     2022    '!$A$1:$AC$1,0))</f>
        <v>90.09</v>
      </c>
      <c r="N259" s="153" t="str">
        <f>INDEX('     2022    '!$A$1:$AC$1563,MATCH($D259,'     2022    '!$D$1:$D$1794,0),MATCH(N$1,'     2022    '!$A$1:$AC$1,0))</f>
        <v>20mm</v>
      </c>
      <c r="O259" s="154">
        <f>INDEX('     2022    '!$A$1:$AC$1563,MATCH($D259,'     2022    '!$D$1:$D$1794,0),MATCH(O$1,'     2022    '!$A$1:$AC$1,0))</f>
        <v>72</v>
      </c>
      <c r="P259" s="153">
        <f>INDEX('     2022    '!$A$1:$AC$1563,MATCH($D259,'     2022    '!$D$1:$D$1794,0),MATCH(P$1,'     2022    '!$A$1:$AC$1,0))</f>
        <v>30</v>
      </c>
      <c r="Q259" s="153" t="str">
        <f>INDEX('     2022    '!$A$1:$AC$1563,MATCH($D259,'     2022    '!$D$1:$D$1794,0),MATCH(Q$1,'     2022    '!$A$1:$AC$1,0))</f>
        <v>Yes</v>
      </c>
      <c r="R259" s="155">
        <f>INDEX('     2022    '!$A$1:$AC$1563,MATCH($D259,'     2022    '!$D$1:$D$1794,0),MATCH(R$1,'     2022    '!$A$1:$AC$1,0))</f>
        <v>17</v>
      </c>
      <c r="S259" s="155">
        <f>INDEX('     2022    '!$A$1:$AC$1563,MATCH($D259,'     2022    '!$D$1:$D$1794,0),MATCH(S$1,'     2022    '!$A$1:$AC$1,0))</f>
        <v>4.9000000000000004</v>
      </c>
      <c r="T259" s="155">
        <f>INDEX('     2022    '!$A$1:$AC$1563,MATCH($D259,'     2022    '!$D$1:$D$1794,0),MATCH(T$1,'     2022    '!$A$1:$AC$1,0))</f>
        <v>1</v>
      </c>
      <c r="U259" s="154" t="str">
        <f>INDEX('     2022    '!$A$1:$AC$1563,MATCH($D259,'     2022    '!$D$1:$D$1794,0),MATCH(U$1,'     2022    '!$A$1:$AC$1,0))</f>
        <v>1.4G</v>
      </c>
      <c r="V259" s="153" t="str">
        <f>INDEX('     2022    '!$A$1:$AC$1563,MATCH($D259,'     2022    '!$D$1:$D$1794,0),MATCH(V$1,'     2022    '!$A$1:$AC$1,0))</f>
        <v>UN0336</v>
      </c>
      <c r="W259" s="153" t="str">
        <f>INDEX('     2022    '!$A$1:$AC$1563,MATCH($D259,'     2022    '!$D$1:$D$1794,0),MATCH(W$1,'     2022    '!$A$1:$AC$1,0))</f>
        <v>F4</v>
      </c>
      <c r="X259" s="151" t="str">
        <f>INDEX('     2022    '!$A$1:$AC$1563,MATCH($D259,'     2022    '!$D$1:$D$1794,0),MATCH(X$1,'     2022    '!$A$1:$AC$1,0))</f>
        <v/>
      </c>
      <c r="Y259" s="151" t="str">
        <f>INDEX('     2022    '!$A$1:$AC$1563,MATCH($D259,'     2022    '!$D$1:$D$1794,0),MATCH(Y$1,'     2022    '!$A$1:$AC$1,0))</f>
        <v/>
      </c>
      <c r="Z259" s="156">
        <f>INDEX('     2022    '!$A$1:$AC$1563,MATCH($D259,'     2022    '!$D$1:$D$1794,0),MATCH(Z$1,'     2022    '!$A$1:$AC$1,0))</f>
        <v>3.8100000000000002E-2</v>
      </c>
      <c r="AA259" s="153" t="str">
        <f>INDEX('     2022    '!$A$1:$AC$1563,MATCH($D259,'     2022    '!$D$1:$D$1794,0),MATCH(AA$1,'     2022    '!$A$1:$AC$1,0))</f>
        <v>1008-F4-69259796</v>
      </c>
      <c r="AB259" s="153" t="str">
        <f>INDEX('     2022    '!$A$1:$AC$1563,MATCH($D259,'     2022    '!$D$1:$D$1794,0),MATCH(AB$1,'     2022    '!$A$1:$AC$1,0))</f>
        <v>GB/HSE-358661</v>
      </c>
      <c r="AC259" s="153" t="str">
        <f>INDEX('     2022    '!$A$1:$AC$1563,MATCH($D259,'     2022    '!$D$1:$D$1794,0),MATCH(AC$1,'     2022    '!$A$1:$AC$1,0))</f>
        <v>8/15/2028</v>
      </c>
    </row>
    <row r="260" spans="1:29" ht="24">
      <c r="A260" s="80">
        <f t="shared" ref="A260:A323" si="8">1+A259</f>
        <v>257</v>
      </c>
      <c r="B260" s="68" t="str">
        <f>INDEX('     2022    '!B$2:B$1794,MATCH(D260,'     2022    '!D$2:D$1794,0))</f>
        <v/>
      </c>
      <c r="C260" s="204" t="str">
        <f>INDEX('     2022    '!C$2:C$1794,MATCH(D260,'     2022    '!D$2:D$1794,0))</f>
        <v>Roman Candle - 20mm Hong Kong</v>
      </c>
      <c r="D260" s="212" t="str">
        <f>INDEX('     2022    '!D:D,MATCH(A260,'     2022    '!AL:AL,0))</f>
        <v>CCH08</v>
      </c>
      <c r="E260" s="213" t="str">
        <f>INDEX('     2022    '!$A$1:$AC$1563,MATCH($D260,'     2022    '!$D$1:$D$1794,0),MATCH(E$1,'     2022    '!$A$1:$AC$1,0))</f>
        <v>20mm 10s. Gold Comet.</v>
      </c>
      <c r="F260" s="206" t="str">
        <f>IFERROR(IF(LEFT(INDEX('     2022    '!AD$2:AD$1794,MATCH(D260,'     2022    '!D$2:D$1794,0)),4)="http",HYPERLINK(INDEX('     2022    '!AD$2:AD$1794,MATCH(D260,'     2022    '!D$2:D$1794,0)),"Video"),""),"")</f>
        <v/>
      </c>
      <c r="G260" s="207">
        <f>INDEX('     2022    '!$A$1:$AC$1563,MATCH($D260,'     2022    '!$D$1:$D$1794,0),MATCH(G$1,'     2022    '!$A$1:$AC$1,0))</f>
        <v>34</v>
      </c>
      <c r="H260" s="150"/>
      <c r="I260" s="152">
        <f>INDEX('     2022    '!$A$1:$AC$1563,MATCH($D260,'     2022    '!$D$1:$D$1794,0),MATCH(I$1,'     2022    '!$A$1:$AC$1,0))</f>
        <v>81.900000000000006</v>
      </c>
      <c r="J260" s="150"/>
      <c r="K260" s="151">
        <f t="shared" si="7"/>
        <v>1.25125</v>
      </c>
      <c r="L260" s="152">
        <f>INDEX('     2022    '!$A$1:$AC$1563,MATCH($D260,'     2022    '!$D$1:$D$1794,0),MATCH(L$1,'     2022    '!$A$1:$AC$1,0))</f>
        <v>81.98190000000001</v>
      </c>
      <c r="M260" s="152">
        <f>INDEX('     2022    '!$A$1:$AC$1563,MATCH($D260,'     2022    '!$D$1:$D$1794,0),MATCH(M$1,'     2022    '!$A$1:$AC$1,0))</f>
        <v>90.09</v>
      </c>
      <c r="N260" s="153" t="str">
        <f>INDEX('     2022    '!$A$1:$AC$1563,MATCH($D260,'     2022    '!$D$1:$D$1794,0),MATCH(N$1,'     2022    '!$A$1:$AC$1,0))</f>
        <v>20mm</v>
      </c>
      <c r="O260" s="154">
        <f>INDEX('     2022    '!$A$1:$AC$1563,MATCH($D260,'     2022    '!$D$1:$D$1794,0),MATCH(O$1,'     2022    '!$A$1:$AC$1,0))</f>
        <v>72</v>
      </c>
      <c r="P260" s="153">
        <f>INDEX('     2022    '!$A$1:$AC$1563,MATCH($D260,'     2022    '!$D$1:$D$1794,0),MATCH(P$1,'     2022    '!$A$1:$AC$1,0))</f>
        <v>30</v>
      </c>
      <c r="Q260" s="153" t="str">
        <f>INDEX('     2022    '!$A$1:$AC$1563,MATCH($D260,'     2022    '!$D$1:$D$1794,0),MATCH(Q$1,'     2022    '!$A$1:$AC$1,0))</f>
        <v>Yes</v>
      </c>
      <c r="R260" s="155">
        <f>INDEX('     2022    '!$A$1:$AC$1563,MATCH($D260,'     2022    '!$D$1:$D$1794,0),MATCH(R$1,'     2022    '!$A$1:$AC$1,0))</f>
        <v>17</v>
      </c>
      <c r="S260" s="155">
        <f>INDEX('     2022    '!$A$1:$AC$1563,MATCH($D260,'     2022    '!$D$1:$D$1794,0),MATCH(S$1,'     2022    '!$A$1:$AC$1,0))</f>
        <v>4.9000000000000004</v>
      </c>
      <c r="T260" s="155">
        <f>INDEX('     2022    '!$A$1:$AC$1563,MATCH($D260,'     2022    '!$D$1:$D$1794,0),MATCH(T$1,'     2022    '!$A$1:$AC$1,0))</f>
        <v>1</v>
      </c>
      <c r="U260" s="154" t="str">
        <f>INDEX('     2022    '!$A$1:$AC$1563,MATCH($D260,'     2022    '!$D$1:$D$1794,0),MATCH(U$1,'     2022    '!$A$1:$AC$1,0))</f>
        <v>1.4G</v>
      </c>
      <c r="V260" s="153" t="str">
        <f>INDEX('     2022    '!$A$1:$AC$1563,MATCH($D260,'     2022    '!$D$1:$D$1794,0),MATCH(V$1,'     2022    '!$A$1:$AC$1,0))</f>
        <v>UN0336</v>
      </c>
      <c r="W260" s="153" t="str">
        <f>INDEX('     2022    '!$A$1:$AC$1563,MATCH($D260,'     2022    '!$D$1:$D$1794,0),MATCH(W$1,'     2022    '!$A$1:$AC$1,0))</f>
        <v>F4</v>
      </c>
      <c r="X260" s="151" t="str">
        <f>INDEX('     2022    '!$A$1:$AC$1563,MATCH($D260,'     2022    '!$D$1:$D$1794,0),MATCH(X$1,'     2022    '!$A$1:$AC$1,0))</f>
        <v/>
      </c>
      <c r="Y260" s="151" t="str">
        <f>INDEX('     2022    '!$A$1:$AC$1563,MATCH($D260,'     2022    '!$D$1:$D$1794,0),MATCH(Y$1,'     2022    '!$A$1:$AC$1,0))</f>
        <v/>
      </c>
      <c r="Z260" s="156">
        <f>INDEX('     2022    '!$A$1:$AC$1563,MATCH($D260,'     2022    '!$D$1:$D$1794,0),MATCH(Z$1,'     2022    '!$A$1:$AC$1,0))</f>
        <v>3.8100000000000002E-2</v>
      </c>
      <c r="AA260" s="153" t="str">
        <f>INDEX('     2022    '!$A$1:$AC$1563,MATCH($D260,'     2022    '!$D$1:$D$1794,0),MATCH(AA$1,'     2022    '!$A$1:$AC$1,0))</f>
        <v>1008-F4-69259796</v>
      </c>
      <c r="AB260" s="153" t="str">
        <f>INDEX('     2022    '!$A$1:$AC$1563,MATCH($D260,'     2022    '!$D$1:$D$1794,0),MATCH(AB$1,'     2022    '!$A$1:$AC$1,0))</f>
        <v>GB/HSE-358662</v>
      </c>
      <c r="AC260" s="153" t="str">
        <f>INDEX('     2022    '!$A$1:$AC$1563,MATCH($D260,'     2022    '!$D$1:$D$1794,0),MATCH(AC$1,'     2022    '!$A$1:$AC$1,0))</f>
        <v>8/15/2028</v>
      </c>
    </row>
    <row r="261" spans="1:29" ht="24">
      <c r="A261" s="80">
        <f t="shared" si="8"/>
        <v>258</v>
      </c>
      <c r="B261" s="68" t="str">
        <f>INDEX('     2022    '!B$2:B$1794,MATCH(D261,'     2022    '!D$2:D$1794,0))</f>
        <v/>
      </c>
      <c r="C261" s="204" t="str">
        <f>INDEX('     2022    '!C$2:C$1794,MATCH(D261,'     2022    '!D$2:D$1794,0))</f>
        <v>Roman Candle - 20mm Hong Kong</v>
      </c>
      <c r="D261" s="212" t="str">
        <f>INDEX('     2022    '!D:D,MATCH(A261,'     2022    '!AL:AL,0))</f>
        <v>CCH09</v>
      </c>
      <c r="E261" s="213" t="str">
        <f>INDEX('     2022    '!$A$1:$AC$1563,MATCH($D261,'     2022    '!$D$1:$D$1794,0),MATCH(E$1,'     2022    '!$A$1:$AC$1,0))</f>
        <v>20mm 10s. Blue Coco.</v>
      </c>
      <c r="F261" s="206" t="str">
        <f>IFERROR(IF(LEFT(INDEX('     2022    '!AD$2:AD$1794,MATCH(D261,'     2022    '!D$2:D$1794,0)),4)="http",HYPERLINK(INDEX('     2022    '!AD$2:AD$1794,MATCH(D261,'     2022    '!D$2:D$1794,0)),"Video"),""),"")</f>
        <v/>
      </c>
      <c r="G261" s="207">
        <f>INDEX('     2022    '!$A$1:$AC$1563,MATCH($D261,'     2022    '!$D$1:$D$1794,0),MATCH(G$1,'     2022    '!$A$1:$AC$1,0))</f>
        <v>21</v>
      </c>
      <c r="H261" s="150"/>
      <c r="I261" s="152">
        <f>INDEX('     2022    '!$A$1:$AC$1563,MATCH($D261,'     2022    '!$D$1:$D$1794,0),MATCH(I$1,'     2022    '!$A$1:$AC$1,0))</f>
        <v>81.900000000000006</v>
      </c>
      <c r="J261" s="150"/>
      <c r="K261" s="151">
        <f t="shared" ref="K261:K324" si="9">IFERROR(M261/O261,"")</f>
        <v>1.25125</v>
      </c>
      <c r="L261" s="152">
        <f>INDEX('     2022    '!$A$1:$AC$1563,MATCH($D261,'     2022    '!$D$1:$D$1794,0),MATCH(L$1,'     2022    '!$A$1:$AC$1,0))</f>
        <v>81.98190000000001</v>
      </c>
      <c r="M261" s="152">
        <f>INDEX('     2022    '!$A$1:$AC$1563,MATCH($D261,'     2022    '!$D$1:$D$1794,0),MATCH(M$1,'     2022    '!$A$1:$AC$1,0))</f>
        <v>90.09</v>
      </c>
      <c r="N261" s="153" t="str">
        <f>INDEX('     2022    '!$A$1:$AC$1563,MATCH($D261,'     2022    '!$D$1:$D$1794,0),MATCH(N$1,'     2022    '!$A$1:$AC$1,0))</f>
        <v>20mm</v>
      </c>
      <c r="O261" s="154">
        <f>INDEX('     2022    '!$A$1:$AC$1563,MATCH($D261,'     2022    '!$D$1:$D$1794,0),MATCH(O$1,'     2022    '!$A$1:$AC$1,0))</f>
        <v>72</v>
      </c>
      <c r="P261" s="153">
        <f>INDEX('     2022    '!$A$1:$AC$1563,MATCH($D261,'     2022    '!$D$1:$D$1794,0),MATCH(P$1,'     2022    '!$A$1:$AC$1,0))</f>
        <v>30</v>
      </c>
      <c r="Q261" s="153" t="str">
        <f>INDEX('     2022    '!$A$1:$AC$1563,MATCH($D261,'     2022    '!$D$1:$D$1794,0),MATCH(Q$1,'     2022    '!$A$1:$AC$1,0))</f>
        <v>Yes</v>
      </c>
      <c r="R261" s="155">
        <f>INDEX('     2022    '!$A$1:$AC$1563,MATCH($D261,'     2022    '!$D$1:$D$1794,0),MATCH(R$1,'     2022    '!$A$1:$AC$1,0))</f>
        <v>17</v>
      </c>
      <c r="S261" s="155">
        <f>INDEX('     2022    '!$A$1:$AC$1563,MATCH($D261,'     2022    '!$D$1:$D$1794,0),MATCH(S$1,'     2022    '!$A$1:$AC$1,0))</f>
        <v>4.9000000000000004</v>
      </c>
      <c r="T261" s="155">
        <f>INDEX('     2022    '!$A$1:$AC$1563,MATCH($D261,'     2022    '!$D$1:$D$1794,0),MATCH(T$1,'     2022    '!$A$1:$AC$1,0))</f>
        <v>1</v>
      </c>
      <c r="U261" s="154" t="str">
        <f>INDEX('     2022    '!$A$1:$AC$1563,MATCH($D261,'     2022    '!$D$1:$D$1794,0),MATCH(U$1,'     2022    '!$A$1:$AC$1,0))</f>
        <v>1.4G</v>
      </c>
      <c r="V261" s="153" t="str">
        <f>INDEX('     2022    '!$A$1:$AC$1563,MATCH($D261,'     2022    '!$D$1:$D$1794,0),MATCH(V$1,'     2022    '!$A$1:$AC$1,0))</f>
        <v>UN0336</v>
      </c>
      <c r="W261" s="153" t="str">
        <f>INDEX('     2022    '!$A$1:$AC$1563,MATCH($D261,'     2022    '!$D$1:$D$1794,0),MATCH(W$1,'     2022    '!$A$1:$AC$1,0))</f>
        <v>F4</v>
      </c>
      <c r="X261" s="151" t="str">
        <f>INDEX('     2022    '!$A$1:$AC$1563,MATCH($D261,'     2022    '!$D$1:$D$1794,0),MATCH(X$1,'     2022    '!$A$1:$AC$1,0))</f>
        <v/>
      </c>
      <c r="Y261" s="151" t="str">
        <f>INDEX('     2022    '!$A$1:$AC$1563,MATCH($D261,'     2022    '!$D$1:$D$1794,0),MATCH(Y$1,'     2022    '!$A$1:$AC$1,0))</f>
        <v/>
      </c>
      <c r="Z261" s="156">
        <f>INDEX('     2022    '!$A$1:$AC$1563,MATCH($D261,'     2022    '!$D$1:$D$1794,0),MATCH(Z$1,'     2022    '!$A$1:$AC$1,0))</f>
        <v>3.8100000000000002E-2</v>
      </c>
      <c r="AA261" s="153" t="str">
        <f>INDEX('     2022    '!$A$1:$AC$1563,MATCH($D261,'     2022    '!$D$1:$D$1794,0),MATCH(AA$1,'     2022    '!$A$1:$AC$1,0))</f>
        <v>1008-F4-69259796</v>
      </c>
      <c r="AB261" s="153" t="str">
        <f>INDEX('     2022    '!$A$1:$AC$1563,MATCH($D261,'     2022    '!$D$1:$D$1794,0),MATCH(AB$1,'     2022    '!$A$1:$AC$1,0))</f>
        <v>GB/HSE-358663</v>
      </c>
      <c r="AC261" s="153" t="str">
        <f>INDEX('     2022    '!$A$1:$AC$1563,MATCH($D261,'     2022    '!$D$1:$D$1794,0),MATCH(AC$1,'     2022    '!$A$1:$AC$1,0))</f>
        <v>8/15/2028</v>
      </c>
    </row>
    <row r="262" spans="1:29" ht="24">
      <c r="A262" s="80">
        <f t="shared" si="8"/>
        <v>259</v>
      </c>
      <c r="B262" s="68" t="str">
        <f>INDEX('     2022    '!B$2:B$1794,MATCH(D262,'     2022    '!D$2:D$1794,0))</f>
        <v/>
      </c>
      <c r="C262" s="204" t="str">
        <f>INDEX('     2022    '!C$2:C$1794,MATCH(D262,'     2022    '!D$2:D$1794,0))</f>
        <v>Roman Candle - 20mm Hong Kong</v>
      </c>
      <c r="D262" s="212" t="str">
        <f>INDEX('     2022    '!D:D,MATCH(A262,'     2022    '!AL:AL,0))</f>
        <v>CCH10</v>
      </c>
      <c r="E262" s="213" t="str">
        <f>INDEX('     2022    '!$A$1:$AC$1563,MATCH($D262,'     2022    '!$D$1:$D$1794,0),MATCH(E$1,'     2022    '!$A$1:$AC$1,0))</f>
        <v>20mm 10s. Pink Coco.</v>
      </c>
      <c r="F262" s="206" t="str">
        <f>IFERROR(IF(LEFT(INDEX('     2022    '!AD$2:AD$1794,MATCH(D262,'     2022    '!D$2:D$1794,0)),4)="http",HYPERLINK(INDEX('     2022    '!AD$2:AD$1794,MATCH(D262,'     2022    '!D$2:D$1794,0)),"Video"),""),"")</f>
        <v/>
      </c>
      <c r="G262" s="207">
        <f>INDEX('     2022    '!$A$1:$AC$1563,MATCH($D262,'     2022    '!$D$1:$D$1794,0),MATCH(G$1,'     2022    '!$A$1:$AC$1,0))</f>
        <v>24</v>
      </c>
      <c r="H262" s="150"/>
      <c r="I262" s="152">
        <f>INDEX('     2022    '!$A$1:$AC$1563,MATCH($D262,'     2022    '!$D$1:$D$1794,0),MATCH(I$1,'     2022    '!$A$1:$AC$1,0))</f>
        <v>81.900000000000006</v>
      </c>
      <c r="J262" s="150"/>
      <c r="K262" s="151">
        <f t="shared" si="9"/>
        <v>1.25125</v>
      </c>
      <c r="L262" s="152">
        <f>INDEX('     2022    '!$A$1:$AC$1563,MATCH($D262,'     2022    '!$D$1:$D$1794,0),MATCH(L$1,'     2022    '!$A$1:$AC$1,0))</f>
        <v>81.98190000000001</v>
      </c>
      <c r="M262" s="152">
        <f>INDEX('     2022    '!$A$1:$AC$1563,MATCH($D262,'     2022    '!$D$1:$D$1794,0),MATCH(M$1,'     2022    '!$A$1:$AC$1,0))</f>
        <v>90.09</v>
      </c>
      <c r="N262" s="153" t="str">
        <f>INDEX('     2022    '!$A$1:$AC$1563,MATCH($D262,'     2022    '!$D$1:$D$1794,0),MATCH(N$1,'     2022    '!$A$1:$AC$1,0))</f>
        <v>20mm</v>
      </c>
      <c r="O262" s="154">
        <f>INDEX('     2022    '!$A$1:$AC$1563,MATCH($D262,'     2022    '!$D$1:$D$1794,0),MATCH(O$1,'     2022    '!$A$1:$AC$1,0))</f>
        <v>72</v>
      </c>
      <c r="P262" s="153">
        <f>INDEX('     2022    '!$A$1:$AC$1563,MATCH($D262,'     2022    '!$D$1:$D$1794,0),MATCH(P$1,'     2022    '!$A$1:$AC$1,0))</f>
        <v>30</v>
      </c>
      <c r="Q262" s="153" t="str">
        <f>INDEX('     2022    '!$A$1:$AC$1563,MATCH($D262,'     2022    '!$D$1:$D$1794,0),MATCH(Q$1,'     2022    '!$A$1:$AC$1,0))</f>
        <v>Yes</v>
      </c>
      <c r="R262" s="155">
        <f>INDEX('     2022    '!$A$1:$AC$1563,MATCH($D262,'     2022    '!$D$1:$D$1794,0),MATCH(R$1,'     2022    '!$A$1:$AC$1,0))</f>
        <v>17</v>
      </c>
      <c r="S262" s="155">
        <f>INDEX('     2022    '!$A$1:$AC$1563,MATCH($D262,'     2022    '!$D$1:$D$1794,0),MATCH(S$1,'     2022    '!$A$1:$AC$1,0))</f>
        <v>4.9000000000000004</v>
      </c>
      <c r="T262" s="155">
        <f>INDEX('     2022    '!$A$1:$AC$1563,MATCH($D262,'     2022    '!$D$1:$D$1794,0),MATCH(T$1,'     2022    '!$A$1:$AC$1,0))</f>
        <v>1</v>
      </c>
      <c r="U262" s="154" t="str">
        <f>INDEX('     2022    '!$A$1:$AC$1563,MATCH($D262,'     2022    '!$D$1:$D$1794,0),MATCH(U$1,'     2022    '!$A$1:$AC$1,0))</f>
        <v>1.4G</v>
      </c>
      <c r="V262" s="153" t="str">
        <f>INDEX('     2022    '!$A$1:$AC$1563,MATCH($D262,'     2022    '!$D$1:$D$1794,0),MATCH(V$1,'     2022    '!$A$1:$AC$1,0))</f>
        <v>UN0336</v>
      </c>
      <c r="W262" s="153" t="str">
        <f>INDEX('     2022    '!$A$1:$AC$1563,MATCH($D262,'     2022    '!$D$1:$D$1794,0),MATCH(W$1,'     2022    '!$A$1:$AC$1,0))</f>
        <v>F4</v>
      </c>
      <c r="X262" s="151" t="str">
        <f>INDEX('     2022    '!$A$1:$AC$1563,MATCH($D262,'     2022    '!$D$1:$D$1794,0),MATCH(X$1,'     2022    '!$A$1:$AC$1,0))</f>
        <v/>
      </c>
      <c r="Y262" s="151" t="str">
        <f>INDEX('     2022    '!$A$1:$AC$1563,MATCH($D262,'     2022    '!$D$1:$D$1794,0),MATCH(Y$1,'     2022    '!$A$1:$AC$1,0))</f>
        <v/>
      </c>
      <c r="Z262" s="156">
        <f>INDEX('     2022    '!$A$1:$AC$1563,MATCH($D262,'     2022    '!$D$1:$D$1794,0),MATCH(Z$1,'     2022    '!$A$1:$AC$1,0))</f>
        <v>3.8100000000000002E-2</v>
      </c>
      <c r="AA262" s="153" t="str">
        <f>INDEX('     2022    '!$A$1:$AC$1563,MATCH($D262,'     2022    '!$D$1:$D$1794,0),MATCH(AA$1,'     2022    '!$A$1:$AC$1,0))</f>
        <v>1008-F4-69259796</v>
      </c>
      <c r="AB262" s="153" t="str">
        <f>INDEX('     2022    '!$A$1:$AC$1563,MATCH($D262,'     2022    '!$D$1:$D$1794,0),MATCH(AB$1,'     2022    '!$A$1:$AC$1,0))</f>
        <v>GB/HSE-358664</v>
      </c>
      <c r="AC262" s="153" t="str">
        <f>INDEX('     2022    '!$A$1:$AC$1563,MATCH($D262,'     2022    '!$D$1:$D$1794,0),MATCH(AC$1,'     2022    '!$A$1:$AC$1,0))</f>
        <v>8/15/2028</v>
      </c>
    </row>
    <row r="263" spans="1:29" ht="24">
      <c r="A263" s="80">
        <f t="shared" si="8"/>
        <v>260</v>
      </c>
      <c r="B263" s="68" t="str">
        <f>INDEX('     2022    '!B$2:B$1794,MATCH(D263,'     2022    '!D$2:D$1794,0))</f>
        <v/>
      </c>
      <c r="C263" s="204" t="str">
        <f>INDEX('     2022    '!C$2:C$1794,MATCH(D263,'     2022    '!D$2:D$1794,0))</f>
        <v>Roman Candle - 20mm Hong Kong</v>
      </c>
      <c r="D263" s="212" t="str">
        <f>INDEX('     2022    '!D:D,MATCH(A263,'     2022    '!AL:AL,0))</f>
        <v>CCH11</v>
      </c>
      <c r="E263" s="213" t="str">
        <f>INDEX('     2022    '!$A$1:$AC$1563,MATCH($D263,'     2022    '!$D$1:$D$1794,0),MATCH(E$1,'     2022    '!$A$1:$AC$1,0))</f>
        <v>20mm 10s. Yellow Pearls.</v>
      </c>
      <c r="F263" s="206" t="str">
        <f>IFERROR(IF(LEFT(INDEX('     2022    '!AD$2:AD$1794,MATCH(D263,'     2022    '!D$2:D$1794,0)),4)="http",HYPERLINK(INDEX('     2022    '!AD$2:AD$1794,MATCH(D263,'     2022    '!D$2:D$1794,0)),"Video"),""),"")</f>
        <v/>
      </c>
      <c r="G263" s="207">
        <f>INDEX('     2022    '!$A$1:$AC$1563,MATCH($D263,'     2022    '!$D$1:$D$1794,0),MATCH(G$1,'     2022    '!$A$1:$AC$1,0))</f>
        <v>39</v>
      </c>
      <c r="H263" s="150"/>
      <c r="I263" s="152">
        <f>INDEX('     2022    '!$A$1:$AC$1563,MATCH($D263,'     2022    '!$D$1:$D$1794,0),MATCH(I$1,'     2022    '!$A$1:$AC$1,0))</f>
        <v>81.900000000000006</v>
      </c>
      <c r="J263" s="150"/>
      <c r="K263" s="151">
        <f t="shared" si="9"/>
        <v>1.25125</v>
      </c>
      <c r="L263" s="152">
        <f>INDEX('     2022    '!$A$1:$AC$1563,MATCH($D263,'     2022    '!$D$1:$D$1794,0),MATCH(L$1,'     2022    '!$A$1:$AC$1,0))</f>
        <v>81.98190000000001</v>
      </c>
      <c r="M263" s="152">
        <f>INDEX('     2022    '!$A$1:$AC$1563,MATCH($D263,'     2022    '!$D$1:$D$1794,0),MATCH(M$1,'     2022    '!$A$1:$AC$1,0))</f>
        <v>90.09</v>
      </c>
      <c r="N263" s="153" t="str">
        <f>INDEX('     2022    '!$A$1:$AC$1563,MATCH($D263,'     2022    '!$D$1:$D$1794,0),MATCH(N$1,'     2022    '!$A$1:$AC$1,0))</f>
        <v>20mm</v>
      </c>
      <c r="O263" s="154">
        <f>INDEX('     2022    '!$A$1:$AC$1563,MATCH($D263,'     2022    '!$D$1:$D$1794,0),MATCH(O$1,'     2022    '!$A$1:$AC$1,0))</f>
        <v>72</v>
      </c>
      <c r="P263" s="153">
        <f>INDEX('     2022    '!$A$1:$AC$1563,MATCH($D263,'     2022    '!$D$1:$D$1794,0),MATCH(P$1,'     2022    '!$A$1:$AC$1,0))</f>
        <v>30</v>
      </c>
      <c r="Q263" s="153" t="str">
        <f>INDEX('     2022    '!$A$1:$AC$1563,MATCH($D263,'     2022    '!$D$1:$D$1794,0),MATCH(Q$1,'     2022    '!$A$1:$AC$1,0))</f>
        <v>Yes</v>
      </c>
      <c r="R263" s="155">
        <f>INDEX('     2022    '!$A$1:$AC$1563,MATCH($D263,'     2022    '!$D$1:$D$1794,0),MATCH(R$1,'     2022    '!$A$1:$AC$1,0))</f>
        <v>17</v>
      </c>
      <c r="S263" s="155">
        <f>INDEX('     2022    '!$A$1:$AC$1563,MATCH($D263,'     2022    '!$D$1:$D$1794,0),MATCH(S$1,'     2022    '!$A$1:$AC$1,0))</f>
        <v>4.9000000000000004</v>
      </c>
      <c r="T263" s="155">
        <f>INDEX('     2022    '!$A$1:$AC$1563,MATCH($D263,'     2022    '!$D$1:$D$1794,0),MATCH(T$1,'     2022    '!$A$1:$AC$1,0))</f>
        <v>1</v>
      </c>
      <c r="U263" s="154" t="str">
        <f>INDEX('     2022    '!$A$1:$AC$1563,MATCH($D263,'     2022    '!$D$1:$D$1794,0),MATCH(U$1,'     2022    '!$A$1:$AC$1,0))</f>
        <v>1.4G</v>
      </c>
      <c r="V263" s="153" t="str">
        <f>INDEX('     2022    '!$A$1:$AC$1563,MATCH($D263,'     2022    '!$D$1:$D$1794,0),MATCH(V$1,'     2022    '!$A$1:$AC$1,0))</f>
        <v>UN0336</v>
      </c>
      <c r="W263" s="153" t="str">
        <f>INDEX('     2022    '!$A$1:$AC$1563,MATCH($D263,'     2022    '!$D$1:$D$1794,0),MATCH(W$1,'     2022    '!$A$1:$AC$1,0))</f>
        <v>F4</v>
      </c>
      <c r="X263" s="151" t="str">
        <f>INDEX('     2022    '!$A$1:$AC$1563,MATCH($D263,'     2022    '!$D$1:$D$1794,0),MATCH(X$1,'     2022    '!$A$1:$AC$1,0))</f>
        <v/>
      </c>
      <c r="Y263" s="151" t="str">
        <f>INDEX('     2022    '!$A$1:$AC$1563,MATCH($D263,'     2022    '!$D$1:$D$1794,0),MATCH(Y$1,'     2022    '!$A$1:$AC$1,0))</f>
        <v/>
      </c>
      <c r="Z263" s="156">
        <f>INDEX('     2022    '!$A$1:$AC$1563,MATCH($D263,'     2022    '!$D$1:$D$1794,0),MATCH(Z$1,'     2022    '!$A$1:$AC$1,0))</f>
        <v>3.8100000000000002E-2</v>
      </c>
      <c r="AA263" s="153" t="str">
        <f>INDEX('     2022    '!$A$1:$AC$1563,MATCH($D263,'     2022    '!$D$1:$D$1794,0),MATCH(AA$1,'     2022    '!$A$1:$AC$1,0))</f>
        <v>1008-F4-69259796</v>
      </c>
      <c r="AB263" s="153" t="str">
        <f>INDEX('     2022    '!$A$1:$AC$1563,MATCH($D263,'     2022    '!$D$1:$D$1794,0),MATCH(AB$1,'     2022    '!$A$1:$AC$1,0))</f>
        <v>GB/HSE-358665</v>
      </c>
      <c r="AC263" s="153" t="str">
        <f>INDEX('     2022    '!$A$1:$AC$1563,MATCH($D263,'     2022    '!$D$1:$D$1794,0),MATCH(AC$1,'     2022    '!$A$1:$AC$1,0))</f>
        <v>8/15/2028</v>
      </c>
    </row>
    <row r="264" spans="1:29" ht="24">
      <c r="A264" s="80">
        <f t="shared" si="8"/>
        <v>261</v>
      </c>
      <c r="B264" s="68" t="str">
        <f>INDEX('     2022    '!B$2:B$1794,MATCH(D264,'     2022    '!D$2:D$1794,0))</f>
        <v/>
      </c>
      <c r="C264" s="204" t="str">
        <f>INDEX('     2022    '!C$2:C$1794,MATCH(D264,'     2022    '!D$2:D$1794,0))</f>
        <v>Roman Candle - 20mm Hong Kong</v>
      </c>
      <c r="D264" s="212" t="str">
        <f>INDEX('     2022    '!D:D,MATCH(A264,'     2022    '!AL:AL,0))</f>
        <v>CCH12</v>
      </c>
      <c r="E264" s="213" t="str">
        <f>INDEX('     2022    '!$A$1:$AC$1563,MATCH($D264,'     2022    '!$D$1:$D$1794,0),MATCH(E$1,'     2022    '!$A$1:$AC$1,0))</f>
        <v>20mm 10s Red Pearls.</v>
      </c>
      <c r="F264" s="206" t="str">
        <f>IFERROR(IF(LEFT(INDEX('     2022    '!AD$2:AD$1794,MATCH(D264,'     2022    '!D$2:D$1794,0)),4)="http",HYPERLINK(INDEX('     2022    '!AD$2:AD$1794,MATCH(D264,'     2022    '!D$2:D$1794,0)),"Video"),""),"")</f>
        <v/>
      </c>
      <c r="G264" s="207">
        <f>INDEX('     2022    '!$A$1:$AC$1563,MATCH($D264,'     2022    '!$D$1:$D$1794,0),MATCH(G$1,'     2022    '!$A$1:$AC$1,0))</f>
        <v>30</v>
      </c>
      <c r="H264" s="150"/>
      <c r="I264" s="152">
        <f>INDEX('     2022    '!$A$1:$AC$1563,MATCH($D264,'     2022    '!$D$1:$D$1794,0),MATCH(I$1,'     2022    '!$A$1:$AC$1,0))</f>
        <v>81.900000000000006</v>
      </c>
      <c r="J264" s="150"/>
      <c r="K264" s="151">
        <f t="shared" si="9"/>
        <v>1.25125</v>
      </c>
      <c r="L264" s="152">
        <f>INDEX('     2022    '!$A$1:$AC$1563,MATCH($D264,'     2022    '!$D$1:$D$1794,0),MATCH(L$1,'     2022    '!$A$1:$AC$1,0))</f>
        <v>81.98190000000001</v>
      </c>
      <c r="M264" s="152">
        <f>INDEX('     2022    '!$A$1:$AC$1563,MATCH($D264,'     2022    '!$D$1:$D$1794,0),MATCH(M$1,'     2022    '!$A$1:$AC$1,0))</f>
        <v>90.09</v>
      </c>
      <c r="N264" s="153" t="str">
        <f>INDEX('     2022    '!$A$1:$AC$1563,MATCH($D264,'     2022    '!$D$1:$D$1794,0),MATCH(N$1,'     2022    '!$A$1:$AC$1,0))</f>
        <v>20mm</v>
      </c>
      <c r="O264" s="154">
        <f>INDEX('     2022    '!$A$1:$AC$1563,MATCH($D264,'     2022    '!$D$1:$D$1794,0),MATCH(O$1,'     2022    '!$A$1:$AC$1,0))</f>
        <v>72</v>
      </c>
      <c r="P264" s="153">
        <f>INDEX('     2022    '!$A$1:$AC$1563,MATCH($D264,'     2022    '!$D$1:$D$1794,0),MATCH(P$1,'     2022    '!$A$1:$AC$1,0))</f>
        <v>30</v>
      </c>
      <c r="Q264" s="153" t="str">
        <f>INDEX('     2022    '!$A$1:$AC$1563,MATCH($D264,'     2022    '!$D$1:$D$1794,0),MATCH(Q$1,'     2022    '!$A$1:$AC$1,0))</f>
        <v>Yes</v>
      </c>
      <c r="R264" s="155">
        <f>INDEX('     2022    '!$A$1:$AC$1563,MATCH($D264,'     2022    '!$D$1:$D$1794,0),MATCH(R$1,'     2022    '!$A$1:$AC$1,0))</f>
        <v>17</v>
      </c>
      <c r="S264" s="155">
        <f>INDEX('     2022    '!$A$1:$AC$1563,MATCH($D264,'     2022    '!$D$1:$D$1794,0),MATCH(S$1,'     2022    '!$A$1:$AC$1,0))</f>
        <v>4.9000000000000004</v>
      </c>
      <c r="T264" s="155">
        <f>INDEX('     2022    '!$A$1:$AC$1563,MATCH($D264,'     2022    '!$D$1:$D$1794,0),MATCH(T$1,'     2022    '!$A$1:$AC$1,0))</f>
        <v>1</v>
      </c>
      <c r="U264" s="154" t="str">
        <f>INDEX('     2022    '!$A$1:$AC$1563,MATCH($D264,'     2022    '!$D$1:$D$1794,0),MATCH(U$1,'     2022    '!$A$1:$AC$1,0))</f>
        <v>1.4G</v>
      </c>
      <c r="V264" s="153" t="str">
        <f>INDEX('     2022    '!$A$1:$AC$1563,MATCH($D264,'     2022    '!$D$1:$D$1794,0),MATCH(V$1,'     2022    '!$A$1:$AC$1,0))</f>
        <v>UN0336</v>
      </c>
      <c r="W264" s="153" t="str">
        <f>INDEX('     2022    '!$A$1:$AC$1563,MATCH($D264,'     2022    '!$D$1:$D$1794,0),MATCH(W$1,'     2022    '!$A$1:$AC$1,0))</f>
        <v>F4</v>
      </c>
      <c r="X264" s="151" t="str">
        <f>INDEX('     2022    '!$A$1:$AC$1563,MATCH($D264,'     2022    '!$D$1:$D$1794,0),MATCH(X$1,'     2022    '!$A$1:$AC$1,0))</f>
        <v/>
      </c>
      <c r="Y264" s="151" t="str">
        <f>INDEX('     2022    '!$A$1:$AC$1563,MATCH($D264,'     2022    '!$D$1:$D$1794,0),MATCH(Y$1,'     2022    '!$A$1:$AC$1,0))</f>
        <v/>
      </c>
      <c r="Z264" s="156">
        <f>INDEX('     2022    '!$A$1:$AC$1563,MATCH($D264,'     2022    '!$D$1:$D$1794,0),MATCH(Z$1,'     2022    '!$A$1:$AC$1,0))</f>
        <v>3.8100000000000002E-2</v>
      </c>
      <c r="AA264" s="153" t="str">
        <f>INDEX('     2022    '!$A$1:$AC$1563,MATCH($D264,'     2022    '!$D$1:$D$1794,0),MATCH(AA$1,'     2022    '!$A$1:$AC$1,0))</f>
        <v>1008-F4-69259796</v>
      </c>
      <c r="AB264" s="153" t="str">
        <f>INDEX('     2022    '!$A$1:$AC$1563,MATCH($D264,'     2022    '!$D$1:$D$1794,0),MATCH(AB$1,'     2022    '!$A$1:$AC$1,0))</f>
        <v>GB/HSE-358666</v>
      </c>
      <c r="AC264" s="153" t="str">
        <f>INDEX('     2022    '!$A$1:$AC$1563,MATCH($D264,'     2022    '!$D$1:$D$1794,0),MATCH(AC$1,'     2022    '!$A$1:$AC$1,0))</f>
        <v>8/15/2028</v>
      </c>
    </row>
    <row r="265" spans="1:29" ht="24">
      <c r="A265" s="80">
        <f t="shared" si="8"/>
        <v>262</v>
      </c>
      <c r="B265" s="68" t="str">
        <f>INDEX('     2022    '!B$2:B$1794,MATCH(D265,'     2022    '!D$2:D$1794,0))</f>
        <v/>
      </c>
      <c r="C265" s="204" t="str">
        <f>INDEX('     2022    '!C$2:C$1794,MATCH(D265,'     2022    '!D$2:D$1794,0))</f>
        <v>Roman Candle - 20mm Hong Kong</v>
      </c>
      <c r="D265" s="212" t="str">
        <f>INDEX('     2022    '!D:D,MATCH(A265,'     2022    '!AL:AL,0))</f>
        <v>CCH13</v>
      </c>
      <c r="E265" s="213" t="str">
        <f>INDEX('     2022    '!$A$1:$AC$1563,MATCH($D265,'     2022    '!$D$1:$D$1794,0),MATCH(E$1,'     2022    '!$A$1:$AC$1,0))</f>
        <v>20mm 10s Purple pearls.</v>
      </c>
      <c r="F265" s="206" t="str">
        <f>IFERROR(IF(LEFT(INDEX('     2022    '!AD$2:AD$1794,MATCH(D265,'     2022    '!D$2:D$1794,0)),4)="http",HYPERLINK(INDEX('     2022    '!AD$2:AD$1794,MATCH(D265,'     2022    '!D$2:D$1794,0)),"Video"),""),"")</f>
        <v/>
      </c>
      <c r="G265" s="207">
        <f>INDEX('     2022    '!$A$1:$AC$1563,MATCH($D265,'     2022    '!$D$1:$D$1794,0),MATCH(G$1,'     2022    '!$A$1:$AC$1,0))</f>
        <v>35</v>
      </c>
      <c r="H265" s="150"/>
      <c r="I265" s="152">
        <f>INDEX('     2022    '!$A$1:$AC$1563,MATCH($D265,'     2022    '!$D$1:$D$1794,0),MATCH(I$1,'     2022    '!$A$1:$AC$1,0))</f>
        <v>81.900000000000006</v>
      </c>
      <c r="J265" s="150"/>
      <c r="K265" s="151">
        <f t="shared" si="9"/>
        <v>1.25125</v>
      </c>
      <c r="L265" s="152">
        <f>INDEX('     2022    '!$A$1:$AC$1563,MATCH($D265,'     2022    '!$D$1:$D$1794,0),MATCH(L$1,'     2022    '!$A$1:$AC$1,0))</f>
        <v>81.98190000000001</v>
      </c>
      <c r="M265" s="152">
        <f>INDEX('     2022    '!$A$1:$AC$1563,MATCH($D265,'     2022    '!$D$1:$D$1794,0),MATCH(M$1,'     2022    '!$A$1:$AC$1,0))</f>
        <v>90.09</v>
      </c>
      <c r="N265" s="153" t="str">
        <f>INDEX('     2022    '!$A$1:$AC$1563,MATCH($D265,'     2022    '!$D$1:$D$1794,0),MATCH(N$1,'     2022    '!$A$1:$AC$1,0))</f>
        <v>20mm</v>
      </c>
      <c r="O265" s="154">
        <f>INDEX('     2022    '!$A$1:$AC$1563,MATCH($D265,'     2022    '!$D$1:$D$1794,0),MATCH(O$1,'     2022    '!$A$1:$AC$1,0))</f>
        <v>72</v>
      </c>
      <c r="P265" s="153">
        <f>INDEX('     2022    '!$A$1:$AC$1563,MATCH($D265,'     2022    '!$D$1:$D$1794,0),MATCH(P$1,'     2022    '!$A$1:$AC$1,0))</f>
        <v>30</v>
      </c>
      <c r="Q265" s="153" t="str">
        <f>INDEX('     2022    '!$A$1:$AC$1563,MATCH($D265,'     2022    '!$D$1:$D$1794,0),MATCH(Q$1,'     2022    '!$A$1:$AC$1,0))</f>
        <v>Yes</v>
      </c>
      <c r="R265" s="155">
        <f>INDEX('     2022    '!$A$1:$AC$1563,MATCH($D265,'     2022    '!$D$1:$D$1794,0),MATCH(R$1,'     2022    '!$A$1:$AC$1,0))</f>
        <v>17</v>
      </c>
      <c r="S265" s="155">
        <f>INDEX('     2022    '!$A$1:$AC$1563,MATCH($D265,'     2022    '!$D$1:$D$1794,0),MATCH(S$1,'     2022    '!$A$1:$AC$1,0))</f>
        <v>4.9000000000000004</v>
      </c>
      <c r="T265" s="155">
        <f>INDEX('     2022    '!$A$1:$AC$1563,MATCH($D265,'     2022    '!$D$1:$D$1794,0),MATCH(T$1,'     2022    '!$A$1:$AC$1,0))</f>
        <v>1</v>
      </c>
      <c r="U265" s="154" t="str">
        <f>INDEX('     2022    '!$A$1:$AC$1563,MATCH($D265,'     2022    '!$D$1:$D$1794,0),MATCH(U$1,'     2022    '!$A$1:$AC$1,0))</f>
        <v>1.4G</v>
      </c>
      <c r="V265" s="153" t="str">
        <f>INDEX('     2022    '!$A$1:$AC$1563,MATCH($D265,'     2022    '!$D$1:$D$1794,0),MATCH(V$1,'     2022    '!$A$1:$AC$1,0))</f>
        <v>UN0336</v>
      </c>
      <c r="W265" s="153" t="str">
        <f>INDEX('     2022    '!$A$1:$AC$1563,MATCH($D265,'     2022    '!$D$1:$D$1794,0),MATCH(W$1,'     2022    '!$A$1:$AC$1,0))</f>
        <v>F4</v>
      </c>
      <c r="X265" s="151" t="str">
        <f>INDEX('     2022    '!$A$1:$AC$1563,MATCH($D265,'     2022    '!$D$1:$D$1794,0),MATCH(X$1,'     2022    '!$A$1:$AC$1,0))</f>
        <v/>
      </c>
      <c r="Y265" s="151" t="str">
        <f>INDEX('     2022    '!$A$1:$AC$1563,MATCH($D265,'     2022    '!$D$1:$D$1794,0),MATCH(Y$1,'     2022    '!$A$1:$AC$1,0))</f>
        <v/>
      </c>
      <c r="Z265" s="156">
        <f>INDEX('     2022    '!$A$1:$AC$1563,MATCH($D265,'     2022    '!$D$1:$D$1794,0),MATCH(Z$1,'     2022    '!$A$1:$AC$1,0))</f>
        <v>3.8100000000000002E-2</v>
      </c>
      <c r="AA265" s="153" t="str">
        <f>INDEX('     2022    '!$A$1:$AC$1563,MATCH($D265,'     2022    '!$D$1:$D$1794,0),MATCH(AA$1,'     2022    '!$A$1:$AC$1,0))</f>
        <v>1008-F4-69259796</v>
      </c>
      <c r="AB265" s="153" t="str">
        <f>INDEX('     2022    '!$A$1:$AC$1563,MATCH($D265,'     2022    '!$D$1:$D$1794,0),MATCH(AB$1,'     2022    '!$A$1:$AC$1,0))</f>
        <v>GB/HSE-358667</v>
      </c>
      <c r="AC265" s="153" t="str">
        <f>INDEX('     2022    '!$A$1:$AC$1563,MATCH($D265,'     2022    '!$D$1:$D$1794,0),MATCH(AC$1,'     2022    '!$A$1:$AC$1,0))</f>
        <v>8/15/2028</v>
      </c>
    </row>
    <row r="266" spans="1:29" ht="24">
      <c r="A266" s="80">
        <f t="shared" si="8"/>
        <v>263</v>
      </c>
      <c r="B266" s="68" t="str">
        <f>INDEX('     2022    '!B$2:B$1794,MATCH(D266,'     2022    '!D$2:D$1794,0))</f>
        <v/>
      </c>
      <c r="C266" s="204" t="str">
        <f>INDEX('     2022    '!C$2:C$1794,MATCH(D266,'     2022    '!D$2:D$1794,0))</f>
        <v>Roman Candle - 20mm Hong Kong</v>
      </c>
      <c r="D266" s="212" t="str">
        <f>INDEX('     2022    '!D:D,MATCH(A266,'     2022    '!AL:AL,0))</f>
        <v>CCH14</v>
      </c>
      <c r="E266" s="213" t="str">
        <f>INDEX('     2022    '!$A$1:$AC$1563,MATCH($D266,'     2022    '!$D$1:$D$1794,0),MATCH(E$1,'     2022    '!$A$1:$AC$1,0))</f>
        <v>20mm 10s Green Pearls.</v>
      </c>
      <c r="F266" s="206" t="str">
        <f>IFERROR(IF(LEFT(INDEX('     2022    '!AD$2:AD$1794,MATCH(D266,'     2022    '!D$2:D$1794,0)),4)="http",HYPERLINK(INDEX('     2022    '!AD$2:AD$1794,MATCH(D266,'     2022    '!D$2:D$1794,0)),"Video"),""),"")</f>
        <v/>
      </c>
      <c r="G266" s="207">
        <f>INDEX('     2022    '!$A$1:$AC$1563,MATCH($D266,'     2022    '!$D$1:$D$1794,0),MATCH(G$1,'     2022    '!$A$1:$AC$1,0))</f>
        <v>39</v>
      </c>
      <c r="H266" s="150"/>
      <c r="I266" s="152">
        <f>INDEX('     2022    '!$A$1:$AC$1563,MATCH($D266,'     2022    '!$D$1:$D$1794,0),MATCH(I$1,'     2022    '!$A$1:$AC$1,0))</f>
        <v>81.900000000000006</v>
      </c>
      <c r="J266" s="150"/>
      <c r="K266" s="151">
        <f t="shared" si="9"/>
        <v>1.25125</v>
      </c>
      <c r="L266" s="152">
        <f>INDEX('     2022    '!$A$1:$AC$1563,MATCH($D266,'     2022    '!$D$1:$D$1794,0),MATCH(L$1,'     2022    '!$A$1:$AC$1,0))</f>
        <v>81.98190000000001</v>
      </c>
      <c r="M266" s="152">
        <f>INDEX('     2022    '!$A$1:$AC$1563,MATCH($D266,'     2022    '!$D$1:$D$1794,0),MATCH(M$1,'     2022    '!$A$1:$AC$1,0))</f>
        <v>90.09</v>
      </c>
      <c r="N266" s="153" t="str">
        <f>INDEX('     2022    '!$A$1:$AC$1563,MATCH($D266,'     2022    '!$D$1:$D$1794,0),MATCH(N$1,'     2022    '!$A$1:$AC$1,0))</f>
        <v>20mm</v>
      </c>
      <c r="O266" s="154">
        <f>INDEX('     2022    '!$A$1:$AC$1563,MATCH($D266,'     2022    '!$D$1:$D$1794,0),MATCH(O$1,'     2022    '!$A$1:$AC$1,0))</f>
        <v>72</v>
      </c>
      <c r="P266" s="153">
        <f>INDEX('     2022    '!$A$1:$AC$1563,MATCH($D266,'     2022    '!$D$1:$D$1794,0),MATCH(P$1,'     2022    '!$A$1:$AC$1,0))</f>
        <v>30</v>
      </c>
      <c r="Q266" s="153" t="str">
        <f>INDEX('     2022    '!$A$1:$AC$1563,MATCH($D266,'     2022    '!$D$1:$D$1794,0),MATCH(Q$1,'     2022    '!$A$1:$AC$1,0))</f>
        <v>Yes</v>
      </c>
      <c r="R266" s="155">
        <f>INDEX('     2022    '!$A$1:$AC$1563,MATCH($D266,'     2022    '!$D$1:$D$1794,0),MATCH(R$1,'     2022    '!$A$1:$AC$1,0))</f>
        <v>17</v>
      </c>
      <c r="S266" s="155">
        <f>INDEX('     2022    '!$A$1:$AC$1563,MATCH($D266,'     2022    '!$D$1:$D$1794,0),MATCH(S$1,'     2022    '!$A$1:$AC$1,0))</f>
        <v>4.9000000000000004</v>
      </c>
      <c r="T266" s="155">
        <f>INDEX('     2022    '!$A$1:$AC$1563,MATCH($D266,'     2022    '!$D$1:$D$1794,0),MATCH(T$1,'     2022    '!$A$1:$AC$1,0))</f>
        <v>1</v>
      </c>
      <c r="U266" s="154" t="str">
        <f>INDEX('     2022    '!$A$1:$AC$1563,MATCH($D266,'     2022    '!$D$1:$D$1794,0),MATCH(U$1,'     2022    '!$A$1:$AC$1,0))</f>
        <v>1.4G</v>
      </c>
      <c r="V266" s="153" t="str">
        <f>INDEX('     2022    '!$A$1:$AC$1563,MATCH($D266,'     2022    '!$D$1:$D$1794,0),MATCH(V$1,'     2022    '!$A$1:$AC$1,0))</f>
        <v>UN0336</v>
      </c>
      <c r="W266" s="153" t="str">
        <f>INDEX('     2022    '!$A$1:$AC$1563,MATCH($D266,'     2022    '!$D$1:$D$1794,0),MATCH(W$1,'     2022    '!$A$1:$AC$1,0))</f>
        <v>F4</v>
      </c>
      <c r="X266" s="151" t="str">
        <f>INDEX('     2022    '!$A$1:$AC$1563,MATCH($D266,'     2022    '!$D$1:$D$1794,0),MATCH(X$1,'     2022    '!$A$1:$AC$1,0))</f>
        <v/>
      </c>
      <c r="Y266" s="151" t="str">
        <f>INDEX('     2022    '!$A$1:$AC$1563,MATCH($D266,'     2022    '!$D$1:$D$1794,0),MATCH(Y$1,'     2022    '!$A$1:$AC$1,0))</f>
        <v/>
      </c>
      <c r="Z266" s="156">
        <f>INDEX('     2022    '!$A$1:$AC$1563,MATCH($D266,'     2022    '!$D$1:$D$1794,0),MATCH(Z$1,'     2022    '!$A$1:$AC$1,0))</f>
        <v>3.8100000000000002E-2</v>
      </c>
      <c r="AA266" s="153" t="str">
        <f>INDEX('     2022    '!$A$1:$AC$1563,MATCH($D266,'     2022    '!$D$1:$D$1794,0),MATCH(AA$1,'     2022    '!$A$1:$AC$1,0))</f>
        <v>1008-F4-69259796</v>
      </c>
      <c r="AB266" s="153" t="str">
        <f>INDEX('     2022    '!$A$1:$AC$1563,MATCH($D266,'     2022    '!$D$1:$D$1794,0),MATCH(AB$1,'     2022    '!$A$1:$AC$1,0))</f>
        <v>GB/HSE-358668</v>
      </c>
      <c r="AC266" s="153" t="str">
        <f>INDEX('     2022    '!$A$1:$AC$1563,MATCH($D266,'     2022    '!$D$1:$D$1794,0),MATCH(AC$1,'     2022    '!$A$1:$AC$1,0))</f>
        <v>8/15/2028</v>
      </c>
    </row>
    <row r="267" spans="1:29" ht="24">
      <c r="A267" s="80">
        <f t="shared" si="8"/>
        <v>264</v>
      </c>
      <c r="B267" s="68" t="str">
        <f>INDEX('     2022    '!B$2:B$1794,MATCH(D267,'     2022    '!D$2:D$1794,0))</f>
        <v/>
      </c>
      <c r="C267" s="204" t="str">
        <f>INDEX('     2022    '!C$2:C$1794,MATCH(D267,'     2022    '!D$2:D$1794,0))</f>
        <v>Roman Candle - 20mm Hong Kong</v>
      </c>
      <c r="D267" s="212" t="str">
        <f>INDEX('     2022    '!D:D,MATCH(A267,'     2022    '!AL:AL,0))</f>
        <v>CCH15</v>
      </c>
      <c r="E267" s="213" t="str">
        <f>INDEX('     2022    '!$A$1:$AC$1563,MATCH($D267,'     2022    '!$D$1:$D$1794,0),MATCH(E$1,'     2022    '!$A$1:$AC$1,0))</f>
        <v>20mm 10s. Blue Pearls.</v>
      </c>
      <c r="F267" s="206" t="str">
        <f>IFERROR(IF(LEFT(INDEX('     2022    '!AD$2:AD$1794,MATCH(D267,'     2022    '!D$2:D$1794,0)),4)="http",HYPERLINK(INDEX('     2022    '!AD$2:AD$1794,MATCH(D267,'     2022    '!D$2:D$1794,0)),"Video"),""),"")</f>
        <v/>
      </c>
      <c r="G267" s="207">
        <f>INDEX('     2022    '!$A$1:$AC$1563,MATCH($D267,'     2022    '!$D$1:$D$1794,0),MATCH(G$1,'     2022    '!$A$1:$AC$1,0))</f>
        <v>32</v>
      </c>
      <c r="H267" s="150"/>
      <c r="I267" s="152">
        <f>INDEX('     2022    '!$A$1:$AC$1563,MATCH($D267,'     2022    '!$D$1:$D$1794,0),MATCH(I$1,'     2022    '!$A$1:$AC$1,0))</f>
        <v>81.900000000000006</v>
      </c>
      <c r="J267" s="150"/>
      <c r="K267" s="151">
        <f t="shared" si="9"/>
        <v>1.25125</v>
      </c>
      <c r="L267" s="152">
        <f>INDEX('     2022    '!$A$1:$AC$1563,MATCH($D267,'     2022    '!$D$1:$D$1794,0),MATCH(L$1,'     2022    '!$A$1:$AC$1,0))</f>
        <v>81.98190000000001</v>
      </c>
      <c r="M267" s="152">
        <f>INDEX('     2022    '!$A$1:$AC$1563,MATCH($D267,'     2022    '!$D$1:$D$1794,0),MATCH(M$1,'     2022    '!$A$1:$AC$1,0))</f>
        <v>90.09</v>
      </c>
      <c r="N267" s="153" t="str">
        <f>INDEX('     2022    '!$A$1:$AC$1563,MATCH($D267,'     2022    '!$D$1:$D$1794,0),MATCH(N$1,'     2022    '!$A$1:$AC$1,0))</f>
        <v>20mm</v>
      </c>
      <c r="O267" s="154">
        <f>INDEX('     2022    '!$A$1:$AC$1563,MATCH($D267,'     2022    '!$D$1:$D$1794,0),MATCH(O$1,'     2022    '!$A$1:$AC$1,0))</f>
        <v>72</v>
      </c>
      <c r="P267" s="153">
        <f>INDEX('     2022    '!$A$1:$AC$1563,MATCH($D267,'     2022    '!$D$1:$D$1794,0),MATCH(P$1,'     2022    '!$A$1:$AC$1,0))</f>
        <v>30</v>
      </c>
      <c r="Q267" s="153" t="str">
        <f>INDEX('     2022    '!$A$1:$AC$1563,MATCH($D267,'     2022    '!$D$1:$D$1794,0),MATCH(Q$1,'     2022    '!$A$1:$AC$1,0))</f>
        <v>Yes</v>
      </c>
      <c r="R267" s="155">
        <f>INDEX('     2022    '!$A$1:$AC$1563,MATCH($D267,'     2022    '!$D$1:$D$1794,0),MATCH(R$1,'     2022    '!$A$1:$AC$1,0))</f>
        <v>17</v>
      </c>
      <c r="S267" s="155">
        <f>INDEX('     2022    '!$A$1:$AC$1563,MATCH($D267,'     2022    '!$D$1:$D$1794,0),MATCH(S$1,'     2022    '!$A$1:$AC$1,0))</f>
        <v>4.9000000000000004</v>
      </c>
      <c r="T267" s="155">
        <f>INDEX('     2022    '!$A$1:$AC$1563,MATCH($D267,'     2022    '!$D$1:$D$1794,0),MATCH(T$1,'     2022    '!$A$1:$AC$1,0))</f>
        <v>1</v>
      </c>
      <c r="U267" s="154" t="str">
        <f>INDEX('     2022    '!$A$1:$AC$1563,MATCH($D267,'     2022    '!$D$1:$D$1794,0),MATCH(U$1,'     2022    '!$A$1:$AC$1,0))</f>
        <v>1.4G</v>
      </c>
      <c r="V267" s="153" t="str">
        <f>INDEX('     2022    '!$A$1:$AC$1563,MATCH($D267,'     2022    '!$D$1:$D$1794,0),MATCH(V$1,'     2022    '!$A$1:$AC$1,0))</f>
        <v>UN0336</v>
      </c>
      <c r="W267" s="153" t="str">
        <f>INDEX('     2022    '!$A$1:$AC$1563,MATCH($D267,'     2022    '!$D$1:$D$1794,0),MATCH(W$1,'     2022    '!$A$1:$AC$1,0))</f>
        <v>F4</v>
      </c>
      <c r="X267" s="151" t="str">
        <f>INDEX('     2022    '!$A$1:$AC$1563,MATCH($D267,'     2022    '!$D$1:$D$1794,0),MATCH(X$1,'     2022    '!$A$1:$AC$1,0))</f>
        <v/>
      </c>
      <c r="Y267" s="151" t="str">
        <f>INDEX('     2022    '!$A$1:$AC$1563,MATCH($D267,'     2022    '!$D$1:$D$1794,0),MATCH(Y$1,'     2022    '!$A$1:$AC$1,0))</f>
        <v/>
      </c>
      <c r="Z267" s="156">
        <f>INDEX('     2022    '!$A$1:$AC$1563,MATCH($D267,'     2022    '!$D$1:$D$1794,0),MATCH(Z$1,'     2022    '!$A$1:$AC$1,0))</f>
        <v>3.8100000000000002E-2</v>
      </c>
      <c r="AA267" s="153" t="str">
        <f>INDEX('     2022    '!$A$1:$AC$1563,MATCH($D267,'     2022    '!$D$1:$D$1794,0),MATCH(AA$1,'     2022    '!$A$1:$AC$1,0))</f>
        <v>1008-F4-69259796</v>
      </c>
      <c r="AB267" s="153" t="str">
        <f>INDEX('     2022    '!$A$1:$AC$1563,MATCH($D267,'     2022    '!$D$1:$D$1794,0),MATCH(AB$1,'     2022    '!$A$1:$AC$1,0))</f>
        <v>GB/HSE-358669</v>
      </c>
      <c r="AC267" s="153" t="str">
        <f>INDEX('     2022    '!$A$1:$AC$1563,MATCH($D267,'     2022    '!$D$1:$D$1794,0),MATCH(AC$1,'     2022    '!$A$1:$AC$1,0))</f>
        <v>8/15/2028</v>
      </c>
    </row>
    <row r="268" spans="1:29" ht="25.5">
      <c r="A268" s="80">
        <f t="shared" si="8"/>
        <v>265</v>
      </c>
      <c r="B268" s="68" t="str">
        <f>INDEX('     2022    '!B$2:B$1794,MATCH(D268,'     2022    '!D$2:D$1794,0))</f>
        <v/>
      </c>
      <c r="C268" s="204" t="str">
        <f>INDEX('     2022    '!C$2:C$1794,MATCH(D268,'     2022    '!D$2:D$1794,0))</f>
        <v>Roman Candle - 20mm Hong Kong</v>
      </c>
      <c r="D268" s="212" t="str">
        <f>INDEX('     2022    '!D:D,MATCH(A268,'     2022    '!AL:AL,0))</f>
        <v>CCH01</v>
      </c>
      <c r="E268" s="213" t="str">
        <f>INDEX('     2022    '!$A$1:$AC$1563,MATCH($D268,'     2022    '!$D$1:$D$1794,0),MATCH(E$1,'     2022    '!$A$1:$AC$1,0))</f>
        <v>CRACKLING COMET. 10 shots of crackling comets in a 20 mm candle, great for use in pairs, threes or even more! RETAIL</v>
      </c>
      <c r="F268" s="206" t="str">
        <f>IFERROR(IF(LEFT(INDEX('     2022    '!AD$2:AD$1794,MATCH(D268,'     2022    '!D$2:D$1794,0)),4)="http",HYPERLINK(INDEX('     2022    '!AD$2:AD$1794,MATCH(D268,'     2022    '!D$2:D$1794,0)),"Video"),""),"")</f>
        <v>Video</v>
      </c>
      <c r="G268" s="207">
        <f>INDEX('     2022    '!$A$1:$AC$1563,MATCH($D268,'     2022    '!$D$1:$D$1794,0),MATCH(G$1,'     2022    '!$A$1:$AC$1,0))</f>
        <v>0</v>
      </c>
      <c r="H268" s="150"/>
      <c r="I268" s="152">
        <f>INDEX('     2022    '!$A$1:$AC$1563,MATCH($D268,'     2022    '!$D$1:$D$1794,0),MATCH(I$1,'     2022    '!$A$1:$AC$1,0))</f>
        <v>84.9</v>
      </c>
      <c r="J268" s="150"/>
      <c r="K268" s="151">
        <f t="shared" si="9"/>
        <v>1.5463944496258069</v>
      </c>
      <c r="L268" s="152">
        <f>INDEX('     2022    '!$A$1:$AC$1563,MATCH($D268,'     2022    '!$D$1:$D$1794,0),MATCH(L$1,'     2022    '!$A$1:$AC$1,0))</f>
        <v>105.77338035440518</v>
      </c>
      <c r="M268" s="152">
        <f>INDEX('     2022    '!$A$1:$AC$1563,MATCH($D268,'     2022    '!$D$1:$D$1794,0),MATCH(M$1,'     2022    '!$A$1:$AC$1,0))</f>
        <v>111.34040037305809</v>
      </c>
      <c r="N268" s="153" t="str">
        <f>INDEX('     2022    '!$A$1:$AC$1563,MATCH($D268,'     2022    '!$D$1:$D$1794,0),MATCH(N$1,'     2022    '!$A$1:$AC$1,0))</f>
        <v>20mm</v>
      </c>
      <c r="O268" s="154">
        <f>INDEX('     2022    '!$A$1:$AC$1563,MATCH($D268,'     2022    '!$D$1:$D$1794,0),MATCH(O$1,'     2022    '!$A$1:$AC$1,0))</f>
        <v>72</v>
      </c>
      <c r="P268" s="153">
        <f>INDEX('     2022    '!$A$1:$AC$1563,MATCH($D268,'     2022    '!$D$1:$D$1794,0),MATCH(P$1,'     2022    '!$A$1:$AC$1,0))</f>
        <v>30</v>
      </c>
      <c r="Q268" s="153" t="str">
        <f>INDEX('     2022    '!$A$1:$AC$1563,MATCH($D268,'     2022    '!$D$1:$D$1794,0),MATCH(Q$1,'     2022    '!$A$1:$AC$1,0))</f>
        <v>Yes</v>
      </c>
      <c r="R268" s="155">
        <f>INDEX('     2022    '!$A$1:$AC$1563,MATCH($D268,'     2022    '!$D$1:$D$1794,0),MATCH(R$1,'     2022    '!$A$1:$AC$1,0))</f>
        <v>17</v>
      </c>
      <c r="S268" s="155">
        <f>INDEX('     2022    '!$A$1:$AC$1563,MATCH($D268,'     2022    '!$D$1:$D$1794,0),MATCH(S$1,'     2022    '!$A$1:$AC$1,0))</f>
        <v>4.68</v>
      </c>
      <c r="T268" s="155">
        <f>INDEX('     2022    '!$A$1:$AC$1563,MATCH($D268,'     2022    '!$D$1:$D$1794,0),MATCH(T$1,'     2022    '!$A$1:$AC$1,0))</f>
        <v>1</v>
      </c>
      <c r="U268" s="154" t="str">
        <f>INDEX('     2022    '!$A$1:$AC$1563,MATCH($D268,'     2022    '!$D$1:$D$1794,0),MATCH(U$1,'     2022    '!$A$1:$AC$1,0))</f>
        <v>1.4G</v>
      </c>
      <c r="V268" s="153" t="str">
        <f>INDEX('     2022    '!$A$1:$AC$1563,MATCH($D268,'     2022    '!$D$1:$D$1794,0),MATCH(V$1,'     2022    '!$A$1:$AC$1,0))</f>
        <v>UN0336</v>
      </c>
      <c r="W268" s="153" t="str">
        <f>INDEX('     2022    '!$A$1:$AC$1563,MATCH($D268,'     2022    '!$D$1:$D$1794,0),MATCH(W$1,'     2022    '!$A$1:$AC$1,0))</f>
        <v>F3</v>
      </c>
      <c r="X268" s="151">
        <f>INDEX('     2022    '!$A$1:$AC$1563,MATCH($D268,'     2022    '!$D$1:$D$1794,0),MATCH(X$1,'     2022    '!$A$1:$AC$1,0))</f>
        <v>4.49</v>
      </c>
      <c r="Y268" s="151">
        <f>INDEX('     2022    '!$A$1:$AC$1563,MATCH($D268,'     2022    '!$D$1:$D$1794,0),MATCH(Y$1,'     2022    '!$A$1:$AC$1,0))</f>
        <v>3.49</v>
      </c>
      <c r="Z268" s="156">
        <f>INDEX('     2022    '!$A$1:$AC$1563,MATCH($D268,'     2022    '!$D$1:$D$1794,0),MATCH(Z$1,'     2022    '!$A$1:$AC$1,0))</f>
        <v>3.6600000000000001E-2</v>
      </c>
      <c r="AA268" s="153" t="str">
        <f>INDEX('     2022    '!$A$1:$AC$1563,MATCH($D268,'     2022    '!$D$1:$D$1794,0),MATCH(AA$1,'     2022    '!$A$1:$AC$1,0))</f>
        <v>1008-F3-69257472</v>
      </c>
      <c r="AB268" s="153" t="str">
        <f>INDEX('     2022    '!$A$1:$AC$1563,MATCH($D268,'     2022    '!$D$1:$D$1794,0),MATCH(AB$1,'     2022    '!$A$1:$AC$1,0))</f>
        <v>PL/IMP17419</v>
      </c>
      <c r="AC268" s="153" t="str">
        <f>INDEX('     2022    '!$A$1:$AC$1563,MATCH($D268,'     2022    '!$D$1:$D$1794,0),MATCH(AC$1,'     2022    '!$A$1:$AC$1,0))</f>
        <v>12/31/2099</v>
      </c>
    </row>
    <row r="269" spans="1:29" ht="25.5">
      <c r="A269" s="80">
        <f t="shared" si="8"/>
        <v>266</v>
      </c>
      <c r="B269" s="68" t="str">
        <f>INDEX('     2022    '!B$2:B$1794,MATCH(D269,'     2022    '!D$2:D$1794,0))</f>
        <v/>
      </c>
      <c r="C269" s="204" t="str">
        <f>INDEX('     2022    '!C$2:C$1794,MATCH(D269,'     2022    '!D$2:D$1794,0))</f>
        <v>Roman Candle - 20mm Hong Kong</v>
      </c>
      <c r="D269" s="212" t="str">
        <f>INDEX('     2022    '!D:D,MATCH(A269,'     2022    '!AL:AL,0))</f>
        <v>CCH02</v>
      </c>
      <c r="E269" s="213" t="str">
        <f>INDEX('     2022    '!$A$1:$AC$1563,MATCH($D269,'     2022    '!$D$1:$D$1794,0),MATCH(E$1,'     2022    '!$A$1:$AC$1,0))</f>
        <v>SILVER COMET. 10 shots of silver comets in a 20 mm candle, great for use in pairs, threes or even more! RETAIL</v>
      </c>
      <c r="F269" s="206" t="str">
        <f>IFERROR(IF(LEFT(INDEX('     2022    '!AD$2:AD$1794,MATCH(D269,'     2022    '!D$2:D$1794,0)),4)="http",HYPERLINK(INDEX('     2022    '!AD$2:AD$1794,MATCH(D269,'     2022    '!D$2:D$1794,0)),"Video"),""),"")</f>
        <v>Video</v>
      </c>
      <c r="G269" s="207">
        <f>INDEX('     2022    '!$A$1:$AC$1563,MATCH($D269,'     2022    '!$D$1:$D$1794,0),MATCH(G$1,'     2022    '!$A$1:$AC$1,0))</f>
        <v>0</v>
      </c>
      <c r="H269" s="150"/>
      <c r="I269" s="152">
        <f>INDEX('     2022    '!$A$1:$AC$1563,MATCH($D269,'     2022    '!$D$1:$D$1794,0),MATCH(I$1,'     2022    '!$A$1:$AC$1,0))</f>
        <v>84.9</v>
      </c>
      <c r="J269" s="150"/>
      <c r="K269" s="151">
        <f t="shared" si="9"/>
        <v>1.5463944496258069</v>
      </c>
      <c r="L269" s="152">
        <f>INDEX('     2022    '!$A$1:$AC$1563,MATCH($D269,'     2022    '!$D$1:$D$1794,0),MATCH(L$1,'     2022    '!$A$1:$AC$1,0))</f>
        <v>105.77338035440518</v>
      </c>
      <c r="M269" s="152">
        <f>INDEX('     2022    '!$A$1:$AC$1563,MATCH($D269,'     2022    '!$D$1:$D$1794,0),MATCH(M$1,'     2022    '!$A$1:$AC$1,0))</f>
        <v>111.34040037305809</v>
      </c>
      <c r="N269" s="153" t="str">
        <f>INDEX('     2022    '!$A$1:$AC$1563,MATCH($D269,'     2022    '!$D$1:$D$1794,0),MATCH(N$1,'     2022    '!$A$1:$AC$1,0))</f>
        <v>20mm</v>
      </c>
      <c r="O269" s="154">
        <f>INDEX('     2022    '!$A$1:$AC$1563,MATCH($D269,'     2022    '!$D$1:$D$1794,0),MATCH(O$1,'     2022    '!$A$1:$AC$1,0))</f>
        <v>72</v>
      </c>
      <c r="P269" s="153">
        <f>INDEX('     2022    '!$A$1:$AC$1563,MATCH($D269,'     2022    '!$D$1:$D$1794,0),MATCH(P$1,'     2022    '!$A$1:$AC$1,0))</f>
        <v>30</v>
      </c>
      <c r="Q269" s="153" t="str">
        <f>INDEX('     2022    '!$A$1:$AC$1563,MATCH($D269,'     2022    '!$D$1:$D$1794,0),MATCH(Q$1,'     2022    '!$A$1:$AC$1,0))</f>
        <v>Yes</v>
      </c>
      <c r="R269" s="155">
        <f>INDEX('     2022    '!$A$1:$AC$1563,MATCH($D269,'     2022    '!$D$1:$D$1794,0),MATCH(R$1,'     2022    '!$A$1:$AC$1,0))</f>
        <v>17</v>
      </c>
      <c r="S269" s="155">
        <f>INDEX('     2022    '!$A$1:$AC$1563,MATCH($D269,'     2022    '!$D$1:$D$1794,0),MATCH(S$1,'     2022    '!$A$1:$AC$1,0))</f>
        <v>4.9000000000000004</v>
      </c>
      <c r="T269" s="155">
        <f>INDEX('     2022    '!$A$1:$AC$1563,MATCH($D269,'     2022    '!$D$1:$D$1794,0),MATCH(T$1,'     2022    '!$A$1:$AC$1,0))</f>
        <v>1</v>
      </c>
      <c r="U269" s="154" t="str">
        <f>INDEX('     2022    '!$A$1:$AC$1563,MATCH($D269,'     2022    '!$D$1:$D$1794,0),MATCH(U$1,'     2022    '!$A$1:$AC$1,0))</f>
        <v>1.4G</v>
      </c>
      <c r="V269" s="153" t="str">
        <f>INDEX('     2022    '!$A$1:$AC$1563,MATCH($D269,'     2022    '!$D$1:$D$1794,0),MATCH(V$1,'     2022    '!$A$1:$AC$1,0))</f>
        <v>UN0336</v>
      </c>
      <c r="W269" s="153" t="str">
        <f>INDEX('     2022    '!$A$1:$AC$1563,MATCH($D269,'     2022    '!$D$1:$D$1794,0),MATCH(W$1,'     2022    '!$A$1:$AC$1,0))</f>
        <v>F3</v>
      </c>
      <c r="X269" s="151">
        <f>INDEX('     2022    '!$A$1:$AC$1563,MATCH($D269,'     2022    '!$D$1:$D$1794,0),MATCH(X$1,'     2022    '!$A$1:$AC$1,0))</f>
        <v>4.49</v>
      </c>
      <c r="Y269" s="151">
        <f>INDEX('     2022    '!$A$1:$AC$1563,MATCH($D269,'     2022    '!$D$1:$D$1794,0),MATCH(Y$1,'     2022    '!$A$1:$AC$1,0))</f>
        <v>3.49</v>
      </c>
      <c r="Z269" s="156">
        <f>INDEX('     2022    '!$A$1:$AC$1563,MATCH($D269,'     2022    '!$D$1:$D$1794,0),MATCH(Z$1,'     2022    '!$A$1:$AC$1,0))</f>
        <v>3.6600000000000001E-2</v>
      </c>
      <c r="AA269" s="153" t="str">
        <f>INDEX('     2022    '!$A$1:$AC$1563,MATCH($D269,'     2022    '!$D$1:$D$1794,0),MATCH(AA$1,'     2022    '!$A$1:$AC$1,0))</f>
        <v>1008-F3-69257472</v>
      </c>
      <c r="AB269" s="153" t="str">
        <f>INDEX('     2022    '!$A$1:$AC$1563,MATCH($D269,'     2022    '!$D$1:$D$1794,0),MATCH(AB$1,'     2022    '!$A$1:$AC$1,0))</f>
        <v>PL/IMP17419</v>
      </c>
      <c r="AC269" s="153" t="str">
        <f>INDEX('     2022    '!$A$1:$AC$1563,MATCH($D269,'     2022    '!$D$1:$D$1794,0),MATCH(AC$1,'     2022    '!$A$1:$AC$1,0))</f>
        <v>12/31/2099</v>
      </c>
    </row>
    <row r="270" spans="1:29" ht="25.5">
      <c r="A270" s="80">
        <f t="shared" si="8"/>
        <v>267</v>
      </c>
      <c r="B270" s="68" t="str">
        <f>INDEX('     2022    '!B$2:B$1794,MATCH(D270,'     2022    '!D$2:D$1794,0))</f>
        <v/>
      </c>
      <c r="C270" s="204" t="str">
        <f>INDEX('     2022    '!C$2:C$1794,MATCH(D270,'     2022    '!D$2:D$1794,0))</f>
        <v>Roman Candle - 20mm Hong Kong</v>
      </c>
      <c r="D270" s="212" t="str">
        <f>INDEX('     2022    '!D:D,MATCH(A270,'     2022    '!AL:AL,0))</f>
        <v>CCH03</v>
      </c>
      <c r="E270" s="213" t="str">
        <f>INDEX('     2022    '!$A$1:$AC$1563,MATCH($D270,'     2022    '!$D$1:$D$1794,0),MATCH(E$1,'     2022    '!$A$1:$AC$1,0))</f>
        <v>GOLD COMET. 10 shots of golden comets in a 20 mm candle, great for use in pairs, threes or even more! RETAIL</v>
      </c>
      <c r="F270" s="206" t="str">
        <f>IFERROR(IF(LEFT(INDEX('     2022    '!AD$2:AD$1794,MATCH(D270,'     2022    '!D$2:D$1794,0)),4)="http",HYPERLINK(INDEX('     2022    '!AD$2:AD$1794,MATCH(D270,'     2022    '!D$2:D$1794,0)),"Video"),""),"")</f>
        <v>Video</v>
      </c>
      <c r="G270" s="207">
        <f>INDEX('     2022    '!$A$1:$AC$1563,MATCH($D270,'     2022    '!$D$1:$D$1794,0),MATCH(G$1,'     2022    '!$A$1:$AC$1,0))</f>
        <v>0</v>
      </c>
      <c r="H270" s="150"/>
      <c r="I270" s="152">
        <f>INDEX('     2022    '!$A$1:$AC$1563,MATCH($D270,'     2022    '!$D$1:$D$1794,0),MATCH(I$1,'     2022    '!$A$1:$AC$1,0))</f>
        <v>84.9</v>
      </c>
      <c r="J270" s="150"/>
      <c r="K270" s="151">
        <f t="shared" si="9"/>
        <v>1.5463944496258069</v>
      </c>
      <c r="L270" s="152">
        <f>INDEX('     2022    '!$A$1:$AC$1563,MATCH($D270,'     2022    '!$D$1:$D$1794,0),MATCH(L$1,'     2022    '!$A$1:$AC$1,0))</f>
        <v>105.77338035440518</v>
      </c>
      <c r="M270" s="152">
        <f>INDEX('     2022    '!$A$1:$AC$1563,MATCH($D270,'     2022    '!$D$1:$D$1794,0),MATCH(M$1,'     2022    '!$A$1:$AC$1,0))</f>
        <v>111.34040037305809</v>
      </c>
      <c r="N270" s="153" t="str">
        <f>INDEX('     2022    '!$A$1:$AC$1563,MATCH($D270,'     2022    '!$D$1:$D$1794,0),MATCH(N$1,'     2022    '!$A$1:$AC$1,0))</f>
        <v>20mm</v>
      </c>
      <c r="O270" s="154">
        <f>INDEX('     2022    '!$A$1:$AC$1563,MATCH($D270,'     2022    '!$D$1:$D$1794,0),MATCH(O$1,'     2022    '!$A$1:$AC$1,0))</f>
        <v>72</v>
      </c>
      <c r="P270" s="153">
        <f>INDEX('     2022    '!$A$1:$AC$1563,MATCH($D270,'     2022    '!$D$1:$D$1794,0),MATCH(P$1,'     2022    '!$A$1:$AC$1,0))</f>
        <v>30</v>
      </c>
      <c r="Q270" s="153" t="str">
        <f>INDEX('     2022    '!$A$1:$AC$1563,MATCH($D270,'     2022    '!$D$1:$D$1794,0),MATCH(Q$1,'     2022    '!$A$1:$AC$1,0))</f>
        <v>Yes</v>
      </c>
      <c r="R270" s="155">
        <f>INDEX('     2022    '!$A$1:$AC$1563,MATCH($D270,'     2022    '!$D$1:$D$1794,0),MATCH(R$1,'     2022    '!$A$1:$AC$1,0))</f>
        <v>17</v>
      </c>
      <c r="S270" s="155">
        <f>INDEX('     2022    '!$A$1:$AC$1563,MATCH($D270,'     2022    '!$D$1:$D$1794,0),MATCH(S$1,'     2022    '!$A$1:$AC$1,0))</f>
        <v>4.68</v>
      </c>
      <c r="T270" s="155">
        <f>INDEX('     2022    '!$A$1:$AC$1563,MATCH($D270,'     2022    '!$D$1:$D$1794,0),MATCH(T$1,'     2022    '!$A$1:$AC$1,0))</f>
        <v>1</v>
      </c>
      <c r="U270" s="154" t="str">
        <f>INDEX('     2022    '!$A$1:$AC$1563,MATCH($D270,'     2022    '!$D$1:$D$1794,0),MATCH(U$1,'     2022    '!$A$1:$AC$1,0))</f>
        <v>1.4G</v>
      </c>
      <c r="V270" s="153" t="str">
        <f>INDEX('     2022    '!$A$1:$AC$1563,MATCH($D270,'     2022    '!$D$1:$D$1794,0),MATCH(V$1,'     2022    '!$A$1:$AC$1,0))</f>
        <v>UN0336</v>
      </c>
      <c r="W270" s="153" t="str">
        <f>INDEX('     2022    '!$A$1:$AC$1563,MATCH($D270,'     2022    '!$D$1:$D$1794,0),MATCH(W$1,'     2022    '!$A$1:$AC$1,0))</f>
        <v>F3</v>
      </c>
      <c r="X270" s="151">
        <f>INDEX('     2022    '!$A$1:$AC$1563,MATCH($D270,'     2022    '!$D$1:$D$1794,0),MATCH(X$1,'     2022    '!$A$1:$AC$1,0))</f>
        <v>4.49</v>
      </c>
      <c r="Y270" s="151">
        <f>INDEX('     2022    '!$A$1:$AC$1563,MATCH($D270,'     2022    '!$D$1:$D$1794,0),MATCH(Y$1,'     2022    '!$A$1:$AC$1,0))</f>
        <v>3.49</v>
      </c>
      <c r="Z270" s="156">
        <f>INDEX('     2022    '!$A$1:$AC$1563,MATCH($D270,'     2022    '!$D$1:$D$1794,0),MATCH(Z$1,'     2022    '!$A$1:$AC$1,0))</f>
        <v>3.6600000000000001E-2</v>
      </c>
      <c r="AA270" s="153" t="str">
        <f>INDEX('     2022    '!$A$1:$AC$1563,MATCH($D270,'     2022    '!$D$1:$D$1794,0),MATCH(AA$1,'     2022    '!$A$1:$AC$1,0))</f>
        <v>1008-F3-69257472</v>
      </c>
      <c r="AB270" s="153" t="str">
        <f>INDEX('     2022    '!$A$1:$AC$1563,MATCH($D270,'     2022    '!$D$1:$D$1794,0),MATCH(AB$1,'     2022    '!$A$1:$AC$1,0))</f>
        <v>PL/IMP17419</v>
      </c>
      <c r="AC270" s="153" t="str">
        <f>INDEX('     2022    '!$A$1:$AC$1563,MATCH($D270,'     2022    '!$D$1:$D$1794,0),MATCH(AC$1,'     2022    '!$A$1:$AC$1,0))</f>
        <v>12/31/2099</v>
      </c>
    </row>
    <row r="271" spans="1:29" ht="25.5">
      <c r="A271" s="80">
        <f t="shared" si="8"/>
        <v>268</v>
      </c>
      <c r="B271" s="68" t="str">
        <f>INDEX('     2022    '!B$2:B$1794,MATCH(D271,'     2022    '!D$2:D$1794,0))</f>
        <v/>
      </c>
      <c r="C271" s="204" t="str">
        <f>INDEX('     2022    '!C$2:C$1794,MATCH(D271,'     2022    '!D$2:D$1794,0))</f>
        <v>Roman Candle - 20mm Hong Kong</v>
      </c>
      <c r="D271" s="212" t="str">
        <f>INDEX('     2022    '!D:D,MATCH(A271,'     2022    '!AL:AL,0))</f>
        <v>CCH04</v>
      </c>
      <c r="E271" s="213" t="str">
        <f>INDEX('     2022    '!$A$1:$AC$1563,MATCH($D271,'     2022    '!$D$1:$D$1794,0),MATCH(E$1,'     2022    '!$A$1:$AC$1,0))</f>
        <v>BLUE COMET. 10 shots of blue comets in a 20 mm candle, great for use in pairs, threes or even more! RETAIL</v>
      </c>
      <c r="F271" s="206" t="str">
        <f>IFERROR(IF(LEFT(INDEX('     2022    '!AD$2:AD$1794,MATCH(D271,'     2022    '!D$2:D$1794,0)),4)="http",HYPERLINK(INDEX('     2022    '!AD$2:AD$1794,MATCH(D271,'     2022    '!D$2:D$1794,0)),"Video"),""),"")</f>
        <v>Video</v>
      </c>
      <c r="G271" s="207">
        <f>INDEX('     2022    '!$A$1:$AC$1563,MATCH($D271,'     2022    '!$D$1:$D$1794,0),MATCH(G$1,'     2022    '!$A$1:$AC$1,0))</f>
        <v>0</v>
      </c>
      <c r="H271" s="150"/>
      <c r="I271" s="152">
        <f>INDEX('     2022    '!$A$1:$AC$1563,MATCH($D271,'     2022    '!$D$1:$D$1794,0),MATCH(I$1,'     2022    '!$A$1:$AC$1,0))</f>
        <v>95.3</v>
      </c>
      <c r="J271" s="150"/>
      <c r="K271" s="151">
        <f t="shared" si="9"/>
        <v>1.5463944496258069</v>
      </c>
      <c r="L271" s="152">
        <f>INDEX('     2022    '!$A$1:$AC$1563,MATCH($D271,'     2022    '!$D$1:$D$1794,0),MATCH(L$1,'     2022    '!$A$1:$AC$1,0))</f>
        <v>105.77338035440518</v>
      </c>
      <c r="M271" s="152">
        <f>INDEX('     2022    '!$A$1:$AC$1563,MATCH($D271,'     2022    '!$D$1:$D$1794,0),MATCH(M$1,'     2022    '!$A$1:$AC$1,0))</f>
        <v>111.34040037305809</v>
      </c>
      <c r="N271" s="153" t="str">
        <f>INDEX('     2022    '!$A$1:$AC$1563,MATCH($D271,'     2022    '!$D$1:$D$1794,0),MATCH(N$1,'     2022    '!$A$1:$AC$1,0))</f>
        <v>20mm</v>
      </c>
      <c r="O271" s="154">
        <f>INDEX('     2022    '!$A$1:$AC$1563,MATCH($D271,'     2022    '!$D$1:$D$1794,0),MATCH(O$1,'     2022    '!$A$1:$AC$1,0))</f>
        <v>72</v>
      </c>
      <c r="P271" s="153">
        <f>INDEX('     2022    '!$A$1:$AC$1563,MATCH($D271,'     2022    '!$D$1:$D$1794,0),MATCH(P$1,'     2022    '!$A$1:$AC$1,0))</f>
        <v>30</v>
      </c>
      <c r="Q271" s="153" t="str">
        <f>INDEX('     2022    '!$A$1:$AC$1563,MATCH($D271,'     2022    '!$D$1:$D$1794,0),MATCH(Q$1,'     2022    '!$A$1:$AC$1,0))</f>
        <v>Yes</v>
      </c>
      <c r="R271" s="155">
        <f>INDEX('     2022    '!$A$1:$AC$1563,MATCH($D271,'     2022    '!$D$1:$D$1794,0),MATCH(R$1,'     2022    '!$A$1:$AC$1,0))</f>
        <v>17</v>
      </c>
      <c r="S271" s="155">
        <f>INDEX('     2022    '!$A$1:$AC$1563,MATCH($D271,'     2022    '!$D$1:$D$1794,0),MATCH(S$1,'     2022    '!$A$1:$AC$1,0))</f>
        <v>4.9000000000000004</v>
      </c>
      <c r="T271" s="155">
        <f>INDEX('     2022    '!$A$1:$AC$1563,MATCH($D271,'     2022    '!$D$1:$D$1794,0),MATCH(T$1,'     2022    '!$A$1:$AC$1,0))</f>
        <v>1</v>
      </c>
      <c r="U271" s="154" t="str">
        <f>INDEX('     2022    '!$A$1:$AC$1563,MATCH($D271,'     2022    '!$D$1:$D$1794,0),MATCH(U$1,'     2022    '!$A$1:$AC$1,0))</f>
        <v>1.4G</v>
      </c>
      <c r="V271" s="153" t="str">
        <f>INDEX('     2022    '!$A$1:$AC$1563,MATCH($D271,'     2022    '!$D$1:$D$1794,0),MATCH(V$1,'     2022    '!$A$1:$AC$1,0))</f>
        <v>UN0336</v>
      </c>
      <c r="W271" s="153" t="str">
        <f>INDEX('     2022    '!$A$1:$AC$1563,MATCH($D271,'     2022    '!$D$1:$D$1794,0),MATCH(W$1,'     2022    '!$A$1:$AC$1,0))</f>
        <v>F3</v>
      </c>
      <c r="X271" s="151">
        <f>INDEX('     2022    '!$A$1:$AC$1563,MATCH($D271,'     2022    '!$D$1:$D$1794,0),MATCH(X$1,'     2022    '!$A$1:$AC$1,0))</f>
        <v>4.49</v>
      </c>
      <c r="Y271" s="151">
        <f>INDEX('     2022    '!$A$1:$AC$1563,MATCH($D271,'     2022    '!$D$1:$D$1794,0),MATCH(Y$1,'     2022    '!$A$1:$AC$1,0))</f>
        <v>3.49</v>
      </c>
      <c r="Z271" s="156">
        <f>INDEX('     2022    '!$A$1:$AC$1563,MATCH($D271,'     2022    '!$D$1:$D$1794,0),MATCH(Z$1,'     2022    '!$A$1:$AC$1,0))</f>
        <v>3.6600000000000001E-2</v>
      </c>
      <c r="AA271" s="153" t="str">
        <f>INDEX('     2022    '!$A$1:$AC$1563,MATCH($D271,'     2022    '!$D$1:$D$1794,0),MATCH(AA$1,'     2022    '!$A$1:$AC$1,0))</f>
        <v>1008-F3-69257472</v>
      </c>
      <c r="AB271" s="153" t="str">
        <f>INDEX('     2022    '!$A$1:$AC$1563,MATCH($D271,'     2022    '!$D$1:$D$1794,0),MATCH(AB$1,'     2022    '!$A$1:$AC$1,0))</f>
        <v>PL/IMP17419</v>
      </c>
      <c r="AC271" s="153" t="str">
        <f>INDEX('     2022    '!$A$1:$AC$1563,MATCH($D271,'     2022    '!$D$1:$D$1794,0),MATCH(AC$1,'     2022    '!$A$1:$AC$1,0))</f>
        <v>12/31/2099</v>
      </c>
    </row>
    <row r="272" spans="1:29" ht="25.5">
      <c r="A272" s="80">
        <f t="shared" si="8"/>
        <v>269</v>
      </c>
      <c r="B272" s="68" t="str">
        <f>INDEX('     2022    '!B$2:B$1794,MATCH(D272,'     2022    '!D$2:D$1794,0))</f>
        <v/>
      </c>
      <c r="C272" s="204" t="str">
        <f>INDEX('     2022    '!C$2:C$1794,MATCH(D272,'     2022    '!D$2:D$1794,0))</f>
        <v>Roman Candle - 20mm Hong Kong</v>
      </c>
      <c r="D272" s="212" t="str">
        <f>INDEX('     2022    '!D:D,MATCH(A272,'     2022    '!AL:AL,0))</f>
        <v>CCH05</v>
      </c>
      <c r="E272" s="213" t="str">
        <f>INDEX('     2022    '!$A$1:$AC$1563,MATCH($D272,'     2022    '!$D$1:$D$1794,0),MATCH(E$1,'     2022    '!$A$1:$AC$1,0))</f>
        <v>PINK COCONUT. 10 shots of pink comets in a 20 mm candle, great for use in pairs, threes or even more! RETAIL</v>
      </c>
      <c r="F272" s="206" t="str">
        <f>IFERROR(IF(LEFT(INDEX('     2022    '!AD$2:AD$1794,MATCH(D272,'     2022    '!D$2:D$1794,0)),4)="http",HYPERLINK(INDEX('     2022    '!AD$2:AD$1794,MATCH(D272,'     2022    '!D$2:D$1794,0)),"Video"),""),"")</f>
        <v>Video</v>
      </c>
      <c r="G272" s="207">
        <f>INDEX('     2022    '!$A$1:$AC$1563,MATCH($D272,'     2022    '!$D$1:$D$1794,0),MATCH(G$1,'     2022    '!$A$1:$AC$1,0))</f>
        <v>0</v>
      </c>
      <c r="H272" s="150"/>
      <c r="I272" s="152">
        <f>INDEX('     2022    '!$A$1:$AC$1563,MATCH($D272,'     2022    '!$D$1:$D$1794,0),MATCH(I$1,'     2022    '!$A$1:$AC$1,0))</f>
        <v>95.3</v>
      </c>
      <c r="J272" s="150"/>
      <c r="K272" s="151">
        <f t="shared" si="9"/>
        <v>1.5463944496258069</v>
      </c>
      <c r="L272" s="152">
        <f>INDEX('     2022    '!$A$1:$AC$1563,MATCH($D272,'     2022    '!$D$1:$D$1794,0),MATCH(L$1,'     2022    '!$A$1:$AC$1,0))</f>
        <v>105.77338035440518</v>
      </c>
      <c r="M272" s="152">
        <f>INDEX('     2022    '!$A$1:$AC$1563,MATCH($D272,'     2022    '!$D$1:$D$1794,0),MATCH(M$1,'     2022    '!$A$1:$AC$1,0))</f>
        <v>111.34040037305809</v>
      </c>
      <c r="N272" s="153" t="str">
        <f>INDEX('     2022    '!$A$1:$AC$1563,MATCH($D272,'     2022    '!$D$1:$D$1794,0),MATCH(N$1,'     2022    '!$A$1:$AC$1,0))</f>
        <v>20mm</v>
      </c>
      <c r="O272" s="154">
        <f>INDEX('     2022    '!$A$1:$AC$1563,MATCH($D272,'     2022    '!$D$1:$D$1794,0),MATCH(O$1,'     2022    '!$A$1:$AC$1,0))</f>
        <v>72</v>
      </c>
      <c r="P272" s="153">
        <f>INDEX('     2022    '!$A$1:$AC$1563,MATCH($D272,'     2022    '!$D$1:$D$1794,0),MATCH(P$1,'     2022    '!$A$1:$AC$1,0))</f>
        <v>30</v>
      </c>
      <c r="Q272" s="153" t="str">
        <f>INDEX('     2022    '!$A$1:$AC$1563,MATCH($D272,'     2022    '!$D$1:$D$1794,0),MATCH(Q$1,'     2022    '!$A$1:$AC$1,0))</f>
        <v>Yes</v>
      </c>
      <c r="R272" s="155">
        <f>INDEX('     2022    '!$A$1:$AC$1563,MATCH($D272,'     2022    '!$D$1:$D$1794,0),MATCH(R$1,'     2022    '!$A$1:$AC$1,0))</f>
        <v>17</v>
      </c>
      <c r="S272" s="155">
        <f>INDEX('     2022    '!$A$1:$AC$1563,MATCH($D272,'     2022    '!$D$1:$D$1794,0),MATCH(S$1,'     2022    '!$A$1:$AC$1,0))</f>
        <v>4.9000000000000004</v>
      </c>
      <c r="T272" s="155">
        <f>INDEX('     2022    '!$A$1:$AC$1563,MATCH($D272,'     2022    '!$D$1:$D$1794,0),MATCH(T$1,'     2022    '!$A$1:$AC$1,0))</f>
        <v>1</v>
      </c>
      <c r="U272" s="154" t="str">
        <f>INDEX('     2022    '!$A$1:$AC$1563,MATCH($D272,'     2022    '!$D$1:$D$1794,0),MATCH(U$1,'     2022    '!$A$1:$AC$1,0))</f>
        <v>1.4G</v>
      </c>
      <c r="V272" s="153" t="str">
        <f>INDEX('     2022    '!$A$1:$AC$1563,MATCH($D272,'     2022    '!$D$1:$D$1794,0),MATCH(V$1,'     2022    '!$A$1:$AC$1,0))</f>
        <v>UN0336</v>
      </c>
      <c r="W272" s="153" t="str">
        <f>INDEX('     2022    '!$A$1:$AC$1563,MATCH($D272,'     2022    '!$D$1:$D$1794,0),MATCH(W$1,'     2022    '!$A$1:$AC$1,0))</f>
        <v>F3</v>
      </c>
      <c r="X272" s="151">
        <f>INDEX('     2022    '!$A$1:$AC$1563,MATCH($D272,'     2022    '!$D$1:$D$1794,0),MATCH(X$1,'     2022    '!$A$1:$AC$1,0))</f>
        <v>4.49</v>
      </c>
      <c r="Y272" s="151">
        <f>INDEX('     2022    '!$A$1:$AC$1563,MATCH($D272,'     2022    '!$D$1:$D$1794,0),MATCH(Y$1,'     2022    '!$A$1:$AC$1,0))</f>
        <v>3.49</v>
      </c>
      <c r="Z272" s="156">
        <f>INDEX('     2022    '!$A$1:$AC$1563,MATCH($D272,'     2022    '!$D$1:$D$1794,0),MATCH(Z$1,'     2022    '!$A$1:$AC$1,0))</f>
        <v>3.6600000000000001E-2</v>
      </c>
      <c r="AA272" s="153" t="str">
        <f>INDEX('     2022    '!$A$1:$AC$1563,MATCH($D272,'     2022    '!$D$1:$D$1794,0),MATCH(AA$1,'     2022    '!$A$1:$AC$1,0))</f>
        <v>1008-F3-69257472</v>
      </c>
      <c r="AB272" s="153" t="str">
        <f>INDEX('     2022    '!$A$1:$AC$1563,MATCH($D272,'     2022    '!$D$1:$D$1794,0),MATCH(AB$1,'     2022    '!$A$1:$AC$1,0))</f>
        <v>PL/IMP17419</v>
      </c>
      <c r="AC272" s="153" t="str">
        <f>INDEX('     2022    '!$A$1:$AC$1563,MATCH($D272,'     2022    '!$D$1:$D$1794,0),MATCH(AC$1,'     2022    '!$A$1:$AC$1,0))</f>
        <v>12/31/2099</v>
      </c>
    </row>
    <row r="273" spans="1:29" ht="24">
      <c r="A273" s="80">
        <f t="shared" si="8"/>
        <v>270</v>
      </c>
      <c r="B273" s="68" t="str">
        <f>INDEX('     2022    '!B$2:B$1794,MATCH(D273,'     2022    '!D$2:D$1794,0))</f>
        <v/>
      </c>
      <c r="C273" s="204" t="str">
        <f>INDEX('     2022    '!C$2:C$1794,MATCH(D273,'     2022    '!D$2:D$1794,0))</f>
        <v>Roman Candle - 25mm</v>
      </c>
      <c r="D273" s="212" t="str">
        <f>INDEX('     2022    '!D:D,MATCH(A273,'     2022    '!AL:AL,0))</f>
        <v>C91</v>
      </c>
      <c r="E273" s="213" t="str">
        <f>INDEX('     2022    '!$A$1:$AC$1563,MATCH($D273,'     2022    '!$D$1:$D$1794,0),MATCH(E$1,'     2022    '!$A$1:$AC$1,0))</f>
        <v>25mm 8s. Green strobe tail</v>
      </c>
      <c r="F273" s="206" t="str">
        <f>IFERROR(IF(LEFT(INDEX('     2022    '!AD$2:AD$1794,MATCH(D273,'     2022    '!D$2:D$1794,0)),4)="http",HYPERLINK(INDEX('     2022    '!AD$2:AD$1794,MATCH(D273,'     2022    '!D$2:D$1794,0)),"Video"),""),"")</f>
        <v>Video</v>
      </c>
      <c r="G273" s="207">
        <f>INDEX('     2022    '!$A$1:$AC$1563,MATCH($D273,'     2022    '!$D$1:$D$1794,0),MATCH(G$1,'     2022    '!$A$1:$AC$1,0))</f>
        <v>0</v>
      </c>
      <c r="H273" s="150"/>
      <c r="I273" s="152">
        <f>INDEX('     2022    '!$A$1:$AC$1563,MATCH($D273,'     2022    '!$D$1:$D$1794,0),MATCH(I$1,'     2022    '!$A$1:$AC$1,0))</f>
        <v>121.76</v>
      </c>
      <c r="J273" s="150"/>
      <c r="K273" s="151">
        <f t="shared" si="9"/>
        <v>3.7205555555555554</v>
      </c>
      <c r="L273" s="152">
        <f>INDEX('     2022    '!$A$1:$AC$1563,MATCH($D273,'     2022    '!$D$1:$D$1794,0),MATCH(L$1,'     2022    '!$A$1:$AC$1,0))</f>
        <v>121.8854</v>
      </c>
      <c r="M273" s="152">
        <f>INDEX('     2022    '!$A$1:$AC$1563,MATCH($D273,'     2022    '!$D$1:$D$1794,0),MATCH(M$1,'     2022    '!$A$1:$AC$1,0))</f>
        <v>133.94</v>
      </c>
      <c r="N273" s="153" t="str">
        <f>INDEX('     2022    '!$A$1:$AC$1563,MATCH($D273,'     2022    '!$D$1:$D$1794,0),MATCH(N$1,'     2022    '!$A$1:$AC$1,0))</f>
        <v>25mm</v>
      </c>
      <c r="O273" s="154">
        <f>INDEX('     2022    '!$A$1:$AC$1563,MATCH($D273,'     2022    '!$D$1:$D$1794,0),MATCH(O$1,'     2022    '!$A$1:$AC$1,0))</f>
        <v>36</v>
      </c>
      <c r="P273" s="153">
        <f>INDEX('     2022    '!$A$1:$AC$1563,MATCH($D273,'     2022    '!$D$1:$D$1794,0),MATCH(P$1,'     2022    '!$A$1:$AC$1,0))</f>
        <v>27</v>
      </c>
      <c r="Q273" s="153" t="str">
        <f>INDEX('     2022    '!$A$1:$AC$1563,MATCH($D273,'     2022    '!$D$1:$D$1794,0),MATCH(Q$1,'     2022    '!$A$1:$AC$1,0))</f>
        <v>Yes</v>
      </c>
      <c r="R273" s="155">
        <f>INDEX('     2022    '!$A$1:$AC$1563,MATCH($D273,'     2022    '!$D$1:$D$1794,0),MATCH(R$1,'     2022    '!$A$1:$AC$1,0))</f>
        <v>15</v>
      </c>
      <c r="S273" s="155">
        <f>INDEX('     2022    '!$A$1:$AC$1563,MATCH($D273,'     2022    '!$D$1:$D$1794,0),MATCH(S$1,'     2022    '!$A$1:$AC$1,0))</f>
        <v>4.18</v>
      </c>
      <c r="T273" s="155">
        <f>INDEX('     2022    '!$A$1:$AC$1563,MATCH($D273,'     2022    '!$D$1:$D$1794,0),MATCH(T$1,'     2022    '!$A$1:$AC$1,0))</f>
        <v>0.3</v>
      </c>
      <c r="U273" s="154" t="str">
        <f>INDEX('     2022    '!$A$1:$AC$1563,MATCH($D273,'     2022    '!$D$1:$D$1794,0),MATCH(U$1,'     2022    '!$A$1:$AC$1,0))</f>
        <v>1.4G</v>
      </c>
      <c r="V273" s="153" t="str">
        <f>INDEX('     2022    '!$A$1:$AC$1563,MATCH($D273,'     2022    '!$D$1:$D$1794,0),MATCH(V$1,'     2022    '!$A$1:$AC$1,0))</f>
        <v>UN0336</v>
      </c>
      <c r="W273" s="153" t="str">
        <f>INDEX('     2022    '!$A$1:$AC$1563,MATCH($D273,'     2022    '!$D$1:$D$1794,0),MATCH(W$1,'     2022    '!$A$1:$AC$1,0))</f>
        <v>F4</v>
      </c>
      <c r="X273" s="151" t="str">
        <f>INDEX('     2022    '!$A$1:$AC$1563,MATCH($D273,'     2022    '!$D$1:$D$1794,0),MATCH(X$1,'     2022    '!$A$1:$AC$1,0))</f>
        <v/>
      </c>
      <c r="Y273" s="151" t="str">
        <f>INDEX('     2022    '!$A$1:$AC$1563,MATCH($D273,'     2022    '!$D$1:$D$1794,0),MATCH(Y$1,'     2022    '!$A$1:$AC$1,0))</f>
        <v/>
      </c>
      <c r="Z273" s="156">
        <f>INDEX('     2022    '!$A$1:$AC$1563,MATCH($D273,'     2022    '!$D$1:$D$1794,0),MATCH(Z$1,'     2022    '!$A$1:$AC$1,0))</f>
        <v>4.3099999999999999E-2</v>
      </c>
      <c r="AA273" s="153" t="str">
        <f>INDEX('     2022    '!$A$1:$AC$1563,MATCH($D273,'     2022    '!$D$1:$D$1794,0),MATCH(AA$1,'     2022    '!$A$1:$AC$1,0))</f>
        <v>1008-F4-69249653</v>
      </c>
      <c r="AB273" s="153" t="str">
        <f>INDEX('     2022    '!$A$1:$AC$1563,MATCH($D273,'     2022    '!$D$1:$D$1794,0),MATCH(AB$1,'     2022    '!$A$1:$AC$1,0))</f>
        <v>GB/HSE-338593</v>
      </c>
      <c r="AC273" s="153" t="str">
        <f>INDEX('     2022    '!$A$1:$AC$1563,MATCH($D273,'     2022    '!$D$1:$D$1794,0),MATCH(AC$1,'     2022    '!$A$1:$AC$1,0))</f>
        <v>5/18/2027</v>
      </c>
    </row>
    <row r="274" spans="1:29" ht="24">
      <c r="A274" s="80">
        <f t="shared" si="8"/>
        <v>271</v>
      </c>
      <c r="B274" s="68" t="str">
        <f>INDEX('     2022    '!B$2:B$1794,MATCH(D274,'     2022    '!D$2:D$1794,0))</f>
        <v/>
      </c>
      <c r="C274" s="204" t="str">
        <f>INDEX('     2022    '!C$2:C$1794,MATCH(D274,'     2022    '!D$2:D$1794,0))</f>
        <v>Roman Candle - 25mm</v>
      </c>
      <c r="D274" s="212" t="str">
        <f>INDEX('     2022    '!D:D,MATCH(A274,'     2022    '!AL:AL,0))</f>
        <v>C93</v>
      </c>
      <c r="E274" s="213" t="str">
        <f>INDEX('     2022    '!$A$1:$AC$1563,MATCH($D274,'     2022    '!$D$1:$D$1794,0),MATCH(E$1,'     2022    '!$A$1:$AC$1,0))</f>
        <v>25mm 8s. Red comet</v>
      </c>
      <c r="F274" s="206" t="str">
        <f>IFERROR(IF(LEFT(INDEX('     2022    '!AD$2:AD$1794,MATCH(D274,'     2022    '!D$2:D$1794,0)),4)="http",HYPERLINK(INDEX('     2022    '!AD$2:AD$1794,MATCH(D274,'     2022    '!D$2:D$1794,0)),"Video"),""),"")</f>
        <v>Video</v>
      </c>
      <c r="G274" s="207">
        <f>INDEX('     2022    '!$A$1:$AC$1563,MATCH($D274,'     2022    '!$D$1:$D$1794,0),MATCH(G$1,'     2022    '!$A$1:$AC$1,0))</f>
        <v>0</v>
      </c>
      <c r="H274" s="150"/>
      <c r="I274" s="152">
        <f>INDEX('     2022    '!$A$1:$AC$1563,MATCH($D274,'     2022    '!$D$1:$D$1794,0),MATCH(I$1,'     2022    '!$A$1:$AC$1,0))</f>
        <v>122.37</v>
      </c>
      <c r="J274" s="150"/>
      <c r="K274" s="151">
        <f t="shared" si="9"/>
        <v>3.7391666666666663</v>
      </c>
      <c r="L274" s="152">
        <f>INDEX('     2022    '!$A$1:$AC$1563,MATCH($D274,'     2022    '!$D$1:$D$1794,0),MATCH(L$1,'     2022    '!$A$1:$AC$1,0))</f>
        <v>122.49509999999999</v>
      </c>
      <c r="M274" s="152">
        <f>INDEX('     2022    '!$A$1:$AC$1563,MATCH($D274,'     2022    '!$D$1:$D$1794,0),MATCH(M$1,'     2022    '!$A$1:$AC$1,0))</f>
        <v>134.60999999999999</v>
      </c>
      <c r="N274" s="153" t="str">
        <f>INDEX('     2022    '!$A$1:$AC$1563,MATCH($D274,'     2022    '!$D$1:$D$1794,0),MATCH(N$1,'     2022    '!$A$1:$AC$1,0))</f>
        <v>25mm</v>
      </c>
      <c r="O274" s="154">
        <f>INDEX('     2022    '!$A$1:$AC$1563,MATCH($D274,'     2022    '!$D$1:$D$1794,0),MATCH(O$1,'     2022    '!$A$1:$AC$1,0))</f>
        <v>36</v>
      </c>
      <c r="P274" s="153">
        <f>INDEX('     2022    '!$A$1:$AC$1563,MATCH($D274,'     2022    '!$D$1:$D$1794,0),MATCH(P$1,'     2022    '!$A$1:$AC$1,0))</f>
        <v>27</v>
      </c>
      <c r="Q274" s="153" t="str">
        <f>INDEX('     2022    '!$A$1:$AC$1563,MATCH($D274,'     2022    '!$D$1:$D$1794,0),MATCH(Q$1,'     2022    '!$A$1:$AC$1,0))</f>
        <v>Yes</v>
      </c>
      <c r="R274" s="155">
        <f>INDEX('     2022    '!$A$1:$AC$1563,MATCH($D274,'     2022    '!$D$1:$D$1794,0),MATCH(R$1,'     2022    '!$A$1:$AC$1,0))</f>
        <v>15</v>
      </c>
      <c r="S274" s="155">
        <f>INDEX('     2022    '!$A$1:$AC$1563,MATCH($D274,'     2022    '!$D$1:$D$1794,0),MATCH(S$1,'     2022    '!$A$1:$AC$1,0))</f>
        <v>4.18</v>
      </c>
      <c r="T274" s="155">
        <f>INDEX('     2022    '!$A$1:$AC$1563,MATCH($D274,'     2022    '!$D$1:$D$1794,0),MATCH(T$1,'     2022    '!$A$1:$AC$1,0))</f>
        <v>0.3</v>
      </c>
      <c r="U274" s="154" t="str">
        <f>INDEX('     2022    '!$A$1:$AC$1563,MATCH($D274,'     2022    '!$D$1:$D$1794,0),MATCH(U$1,'     2022    '!$A$1:$AC$1,0))</f>
        <v>1.4G</v>
      </c>
      <c r="V274" s="153" t="str">
        <f>INDEX('     2022    '!$A$1:$AC$1563,MATCH($D274,'     2022    '!$D$1:$D$1794,0),MATCH(V$1,'     2022    '!$A$1:$AC$1,0))</f>
        <v>UN0336</v>
      </c>
      <c r="W274" s="153" t="str">
        <f>INDEX('     2022    '!$A$1:$AC$1563,MATCH($D274,'     2022    '!$D$1:$D$1794,0),MATCH(W$1,'     2022    '!$A$1:$AC$1,0))</f>
        <v>F4</v>
      </c>
      <c r="X274" s="151" t="str">
        <f>INDEX('     2022    '!$A$1:$AC$1563,MATCH($D274,'     2022    '!$D$1:$D$1794,0),MATCH(X$1,'     2022    '!$A$1:$AC$1,0))</f>
        <v/>
      </c>
      <c r="Y274" s="151" t="str">
        <f>INDEX('     2022    '!$A$1:$AC$1563,MATCH($D274,'     2022    '!$D$1:$D$1794,0),MATCH(Y$1,'     2022    '!$A$1:$AC$1,0))</f>
        <v/>
      </c>
      <c r="Z274" s="156">
        <f>INDEX('     2022    '!$A$1:$AC$1563,MATCH($D274,'     2022    '!$D$1:$D$1794,0),MATCH(Z$1,'     2022    '!$A$1:$AC$1,0))</f>
        <v>4.4900000000000002E-2</v>
      </c>
      <c r="AA274" s="153" t="str">
        <f>INDEX('     2022    '!$A$1:$AC$1563,MATCH($D274,'     2022    '!$D$1:$D$1794,0),MATCH(AA$1,'     2022    '!$A$1:$AC$1,0))</f>
        <v>1008-F4-69249653</v>
      </c>
      <c r="AB274" s="153" t="str">
        <f>INDEX('     2022    '!$A$1:$AC$1563,MATCH($D274,'     2022    '!$D$1:$D$1794,0),MATCH(AB$1,'     2022    '!$A$1:$AC$1,0))</f>
        <v>GB/HSE-338595</v>
      </c>
      <c r="AC274" s="153" t="str">
        <f>INDEX('     2022    '!$A$1:$AC$1563,MATCH($D274,'     2022    '!$D$1:$D$1794,0),MATCH(AC$1,'     2022    '!$A$1:$AC$1,0))</f>
        <v>5/18/2027</v>
      </c>
    </row>
    <row r="275" spans="1:29" ht="24">
      <c r="A275" s="80">
        <f t="shared" si="8"/>
        <v>272</v>
      </c>
      <c r="B275" s="68" t="str">
        <f>INDEX('     2022    '!B$2:B$1794,MATCH(D275,'     2022    '!D$2:D$1794,0))</f>
        <v/>
      </c>
      <c r="C275" s="204" t="str">
        <f>INDEX('     2022    '!C$2:C$1794,MATCH(D275,'     2022    '!D$2:D$1794,0))</f>
        <v>Roman Candle - 25mm</v>
      </c>
      <c r="D275" s="212" t="str">
        <f>INDEX('     2022    '!D:D,MATCH(A275,'     2022    '!AL:AL,0))</f>
        <v>C1</v>
      </c>
      <c r="E275" s="213" t="str">
        <f>INDEX('     2022    '!$A$1:$AC$1563,MATCH($D275,'     2022    '!$D$1:$D$1794,0),MATCH(E$1,'     2022    '!$A$1:$AC$1,0))</f>
        <v>25mm 8s. Red crackle tail</v>
      </c>
      <c r="F275" s="206" t="str">
        <f>IFERROR(IF(LEFT(INDEX('     2022    '!AD$2:AD$1794,MATCH(D275,'     2022    '!D$2:D$1794,0)),4)="http",HYPERLINK(INDEX('     2022    '!AD$2:AD$1794,MATCH(D275,'     2022    '!D$2:D$1794,0)),"Video"),""),"")</f>
        <v>Video</v>
      </c>
      <c r="G275" s="207">
        <f>INDEX('     2022    '!$A$1:$AC$1563,MATCH($D275,'     2022    '!$D$1:$D$1794,0),MATCH(G$1,'     2022    '!$A$1:$AC$1,0))</f>
        <v>0</v>
      </c>
      <c r="H275" s="150"/>
      <c r="I275" s="152">
        <f>INDEX('     2022    '!$A$1:$AC$1563,MATCH($D275,'     2022    '!$D$1:$D$1794,0),MATCH(I$1,'     2022    '!$A$1:$AC$1,0))</f>
        <v>127.46</v>
      </c>
      <c r="J275" s="150"/>
      <c r="K275" s="151">
        <f t="shared" si="9"/>
        <v>3.8947222222222218</v>
      </c>
      <c r="L275" s="152">
        <f>INDEX('     2022    '!$A$1:$AC$1563,MATCH($D275,'     2022    '!$D$1:$D$1794,0),MATCH(L$1,'     2022    '!$A$1:$AC$1,0))</f>
        <v>127.59109999999998</v>
      </c>
      <c r="M275" s="152">
        <f>INDEX('     2022    '!$A$1:$AC$1563,MATCH($D275,'     2022    '!$D$1:$D$1794,0),MATCH(M$1,'     2022    '!$A$1:$AC$1,0))</f>
        <v>140.20999999999998</v>
      </c>
      <c r="N275" s="153" t="str">
        <f>INDEX('     2022    '!$A$1:$AC$1563,MATCH($D275,'     2022    '!$D$1:$D$1794,0),MATCH(N$1,'     2022    '!$A$1:$AC$1,0))</f>
        <v>25mm</v>
      </c>
      <c r="O275" s="154">
        <f>INDEX('     2022    '!$A$1:$AC$1563,MATCH($D275,'     2022    '!$D$1:$D$1794,0),MATCH(O$1,'     2022    '!$A$1:$AC$1,0))</f>
        <v>36</v>
      </c>
      <c r="P275" s="153">
        <f>INDEX('     2022    '!$A$1:$AC$1563,MATCH($D275,'     2022    '!$D$1:$D$1794,0),MATCH(P$1,'     2022    '!$A$1:$AC$1,0))</f>
        <v>27</v>
      </c>
      <c r="Q275" s="153" t="str">
        <f>INDEX('     2022    '!$A$1:$AC$1563,MATCH($D275,'     2022    '!$D$1:$D$1794,0),MATCH(Q$1,'     2022    '!$A$1:$AC$1,0))</f>
        <v>Yes</v>
      </c>
      <c r="R275" s="155">
        <f>INDEX('     2022    '!$A$1:$AC$1563,MATCH($D275,'     2022    '!$D$1:$D$1794,0),MATCH(R$1,'     2022    '!$A$1:$AC$1,0))</f>
        <v>15</v>
      </c>
      <c r="S275" s="155">
        <f>INDEX('     2022    '!$A$1:$AC$1563,MATCH($D275,'     2022    '!$D$1:$D$1794,0),MATCH(S$1,'     2022    '!$A$1:$AC$1,0))</f>
        <v>4.18</v>
      </c>
      <c r="T275" s="155">
        <f>INDEX('     2022    '!$A$1:$AC$1563,MATCH($D275,'     2022    '!$D$1:$D$1794,0),MATCH(T$1,'     2022    '!$A$1:$AC$1,0))</f>
        <v>0.3</v>
      </c>
      <c r="U275" s="154" t="str">
        <f>INDEX('     2022    '!$A$1:$AC$1563,MATCH($D275,'     2022    '!$D$1:$D$1794,0),MATCH(U$1,'     2022    '!$A$1:$AC$1,0))</f>
        <v>1.4G</v>
      </c>
      <c r="V275" s="153" t="str">
        <f>INDEX('     2022    '!$A$1:$AC$1563,MATCH($D275,'     2022    '!$D$1:$D$1794,0),MATCH(V$1,'     2022    '!$A$1:$AC$1,0))</f>
        <v>UN0336</v>
      </c>
      <c r="W275" s="153" t="str">
        <f>INDEX('     2022    '!$A$1:$AC$1563,MATCH($D275,'     2022    '!$D$1:$D$1794,0),MATCH(W$1,'     2022    '!$A$1:$AC$1,0))</f>
        <v>F4</v>
      </c>
      <c r="X275" s="151" t="str">
        <f>INDEX('     2022    '!$A$1:$AC$1563,MATCH($D275,'     2022    '!$D$1:$D$1794,0),MATCH(X$1,'     2022    '!$A$1:$AC$1,0))</f>
        <v/>
      </c>
      <c r="Y275" s="151" t="str">
        <f>INDEX('     2022    '!$A$1:$AC$1563,MATCH($D275,'     2022    '!$D$1:$D$1794,0),MATCH(Y$1,'     2022    '!$A$1:$AC$1,0))</f>
        <v/>
      </c>
      <c r="Z275" s="156">
        <f>INDEX('     2022    '!$A$1:$AC$1563,MATCH($D275,'     2022    '!$D$1:$D$1794,0),MATCH(Z$1,'     2022    '!$A$1:$AC$1,0))</f>
        <v>4.4900000000000002E-2</v>
      </c>
      <c r="AA275" s="153" t="str">
        <f>INDEX('     2022    '!$A$1:$AC$1563,MATCH($D275,'     2022    '!$D$1:$D$1794,0),MATCH(AA$1,'     2022    '!$A$1:$AC$1,0))</f>
        <v>1008-F4-69249653</v>
      </c>
      <c r="AB275" s="153" t="str">
        <f>INDEX('     2022    '!$A$1:$AC$1563,MATCH($D275,'     2022    '!$D$1:$D$1794,0),MATCH(AB$1,'     2022    '!$A$1:$AC$1,0))</f>
        <v>GB/HSE-337760</v>
      </c>
      <c r="AC275" s="153" t="str">
        <f>INDEX('     2022    '!$A$1:$AC$1563,MATCH($D275,'     2022    '!$D$1:$D$1794,0),MATCH(AC$1,'     2022    '!$A$1:$AC$1,0))</f>
        <v>11/1/2026</v>
      </c>
    </row>
    <row r="276" spans="1:29" ht="24">
      <c r="A276" s="80">
        <f t="shared" si="8"/>
        <v>273</v>
      </c>
      <c r="B276" s="68" t="str">
        <f>INDEX('     2022    '!B$2:B$1794,MATCH(D276,'     2022    '!D$2:D$1794,0))</f>
        <v/>
      </c>
      <c r="C276" s="204" t="str">
        <f>INDEX('     2022    '!C$2:C$1794,MATCH(D276,'     2022    '!D$2:D$1794,0))</f>
        <v>Roman Candle - 25mm</v>
      </c>
      <c r="D276" s="212" t="str">
        <f>INDEX('     2022    '!D:D,MATCH(A276,'     2022    '!AL:AL,0))</f>
        <v>C94</v>
      </c>
      <c r="E276" s="213" t="str">
        <f>INDEX('     2022    '!$A$1:$AC$1563,MATCH($D276,'     2022    '!$D$1:$D$1794,0),MATCH(E$1,'     2022    '!$A$1:$AC$1,0))</f>
        <v>25mm 8s. Silver comet</v>
      </c>
      <c r="F276" s="206" t="str">
        <f>IFERROR(IF(LEFT(INDEX('     2022    '!AD$2:AD$1794,MATCH(D276,'     2022    '!D$2:D$1794,0)),4)="http",HYPERLINK(INDEX('     2022    '!AD$2:AD$1794,MATCH(D276,'     2022    '!D$2:D$1794,0)),"Video"),""),"")</f>
        <v>Video</v>
      </c>
      <c r="G276" s="207">
        <f>INDEX('     2022    '!$A$1:$AC$1563,MATCH($D276,'     2022    '!$D$1:$D$1794,0),MATCH(G$1,'     2022    '!$A$1:$AC$1,0))</f>
        <v>2</v>
      </c>
      <c r="H276" s="150"/>
      <c r="I276" s="152">
        <f>INDEX('     2022    '!$A$1:$AC$1563,MATCH($D276,'     2022    '!$D$1:$D$1794,0),MATCH(I$1,'     2022    '!$A$1:$AC$1,0))</f>
        <v>122.37</v>
      </c>
      <c r="J276" s="150"/>
      <c r="K276" s="151">
        <f t="shared" si="9"/>
        <v>4.2309101693933169</v>
      </c>
      <c r="L276" s="152">
        <f>INDEX('     2022    '!$A$1:$AC$1563,MATCH($D276,'     2022    '!$D$1:$D$1794,0),MATCH(L$1,'     2022    '!$A$1:$AC$1,0))</f>
        <v>138.60461714932507</v>
      </c>
      <c r="M276" s="152">
        <f>INDEX('     2022    '!$A$1:$AC$1563,MATCH($D276,'     2022    '!$D$1:$D$1794,0),MATCH(M$1,'     2022    '!$A$1:$AC$1,0))</f>
        <v>152.31276609815941</v>
      </c>
      <c r="N276" s="153" t="str">
        <f>INDEX('     2022    '!$A$1:$AC$1563,MATCH($D276,'     2022    '!$D$1:$D$1794,0),MATCH(N$1,'     2022    '!$A$1:$AC$1,0))</f>
        <v>25mm</v>
      </c>
      <c r="O276" s="154">
        <f>INDEX('     2022    '!$A$1:$AC$1563,MATCH($D276,'     2022    '!$D$1:$D$1794,0),MATCH(O$1,'     2022    '!$A$1:$AC$1,0))</f>
        <v>36</v>
      </c>
      <c r="P276" s="153">
        <f>INDEX('     2022    '!$A$1:$AC$1563,MATCH($D276,'     2022    '!$D$1:$D$1794,0),MATCH(P$1,'     2022    '!$A$1:$AC$1,0))</f>
        <v>27</v>
      </c>
      <c r="Q276" s="153" t="str">
        <f>INDEX('     2022    '!$A$1:$AC$1563,MATCH($D276,'     2022    '!$D$1:$D$1794,0),MATCH(Q$1,'     2022    '!$A$1:$AC$1,0))</f>
        <v>Yes</v>
      </c>
      <c r="R276" s="155">
        <f>INDEX('     2022    '!$A$1:$AC$1563,MATCH($D276,'     2022    '!$D$1:$D$1794,0),MATCH(R$1,'     2022    '!$A$1:$AC$1,0))</f>
        <v>15</v>
      </c>
      <c r="S276" s="155">
        <f>INDEX('     2022    '!$A$1:$AC$1563,MATCH($D276,'     2022    '!$D$1:$D$1794,0),MATCH(S$1,'     2022    '!$A$1:$AC$1,0))</f>
        <v>4.18</v>
      </c>
      <c r="T276" s="155">
        <f>INDEX('     2022    '!$A$1:$AC$1563,MATCH($D276,'     2022    '!$D$1:$D$1794,0),MATCH(T$1,'     2022    '!$A$1:$AC$1,0))</f>
        <v>0.3</v>
      </c>
      <c r="U276" s="154" t="str">
        <f>INDEX('     2022    '!$A$1:$AC$1563,MATCH($D276,'     2022    '!$D$1:$D$1794,0),MATCH(U$1,'     2022    '!$A$1:$AC$1,0))</f>
        <v>1.4G</v>
      </c>
      <c r="V276" s="153" t="str">
        <f>INDEX('     2022    '!$A$1:$AC$1563,MATCH($D276,'     2022    '!$D$1:$D$1794,0),MATCH(V$1,'     2022    '!$A$1:$AC$1,0))</f>
        <v>UN0336</v>
      </c>
      <c r="W276" s="153" t="str">
        <f>INDEX('     2022    '!$A$1:$AC$1563,MATCH($D276,'     2022    '!$D$1:$D$1794,0),MATCH(W$1,'     2022    '!$A$1:$AC$1,0))</f>
        <v>F4</v>
      </c>
      <c r="X276" s="151" t="str">
        <f>INDEX('     2022    '!$A$1:$AC$1563,MATCH($D276,'     2022    '!$D$1:$D$1794,0),MATCH(X$1,'     2022    '!$A$1:$AC$1,0))</f>
        <v/>
      </c>
      <c r="Y276" s="151" t="str">
        <f>INDEX('     2022    '!$A$1:$AC$1563,MATCH($D276,'     2022    '!$D$1:$D$1794,0),MATCH(Y$1,'     2022    '!$A$1:$AC$1,0))</f>
        <v/>
      </c>
      <c r="Z276" s="156">
        <f>INDEX('     2022    '!$A$1:$AC$1563,MATCH($D276,'     2022    '!$D$1:$D$1794,0),MATCH(Z$1,'     2022    '!$A$1:$AC$1,0))</f>
        <v>4.4900000000000002E-2</v>
      </c>
      <c r="AA276" s="153" t="str">
        <f>INDEX('     2022    '!$A$1:$AC$1563,MATCH($D276,'     2022    '!$D$1:$D$1794,0),MATCH(AA$1,'     2022    '!$A$1:$AC$1,0))</f>
        <v>1008-F4-69249653</v>
      </c>
      <c r="AB276" s="153" t="str">
        <f>INDEX('     2022    '!$A$1:$AC$1563,MATCH($D276,'     2022    '!$D$1:$D$1794,0),MATCH(AB$1,'     2022    '!$A$1:$AC$1,0))</f>
        <v>GB/HSE-338596</v>
      </c>
      <c r="AC276" s="153" t="str">
        <f>INDEX('     2022    '!$A$1:$AC$1563,MATCH($D276,'     2022    '!$D$1:$D$1794,0),MATCH(AC$1,'     2022    '!$A$1:$AC$1,0))</f>
        <v>5/18/2027</v>
      </c>
    </row>
    <row r="277" spans="1:29" ht="24">
      <c r="A277" s="80">
        <f t="shared" si="8"/>
        <v>274</v>
      </c>
      <c r="B277" s="68" t="str">
        <f>INDEX('     2022    '!B$2:B$1794,MATCH(D277,'     2022    '!D$2:D$1794,0))</f>
        <v/>
      </c>
      <c r="C277" s="204" t="str">
        <f>INDEX('     2022    '!C$2:C$1794,MATCH(D277,'     2022    '!D$2:D$1794,0))</f>
        <v>Roman Candle - 25mm</v>
      </c>
      <c r="D277" s="212" t="str">
        <f>INDEX('     2022    '!D:D,MATCH(A277,'     2022    '!AL:AL,0))</f>
        <v>C3</v>
      </c>
      <c r="E277" s="213" t="str">
        <f>INDEX('     2022    '!$A$1:$AC$1563,MATCH($D277,'     2022    '!$D$1:$D$1794,0),MATCH(E$1,'     2022    '!$A$1:$AC$1,0))</f>
        <v>25mm 8s. Green crackle tail</v>
      </c>
      <c r="F277" s="206" t="str">
        <f>IFERROR(IF(LEFT(INDEX('     2022    '!AD$2:AD$1794,MATCH(D277,'     2022    '!D$2:D$1794,0)),4)="http",HYPERLINK(INDEX('     2022    '!AD$2:AD$1794,MATCH(D277,'     2022    '!D$2:D$1794,0)),"Video"),""),"")</f>
        <v>Video</v>
      </c>
      <c r="G277" s="207">
        <f>INDEX('     2022    '!$A$1:$AC$1563,MATCH($D277,'     2022    '!$D$1:$D$1794,0),MATCH(G$1,'     2022    '!$A$1:$AC$1,0))</f>
        <v>1</v>
      </c>
      <c r="H277" s="150"/>
      <c r="I277" s="152">
        <f>INDEX('     2022    '!$A$1:$AC$1563,MATCH($D277,'     2022    '!$D$1:$D$1794,0),MATCH(I$1,'     2022    '!$A$1:$AC$1,0))</f>
        <v>127.46</v>
      </c>
      <c r="J277" s="150"/>
      <c r="K277" s="151">
        <f t="shared" si="9"/>
        <v>4.4354899200490827</v>
      </c>
      <c r="L277" s="152">
        <f>INDEX('     2022    '!$A$1:$AC$1563,MATCH($D277,'     2022    '!$D$1:$D$1794,0),MATCH(L$1,'     2022    '!$A$1:$AC$1,0))</f>
        <v>145.30664978080796</v>
      </c>
      <c r="M277" s="152">
        <f>INDEX('     2022    '!$A$1:$AC$1563,MATCH($D277,'     2022    '!$D$1:$D$1794,0),MATCH(M$1,'     2022    '!$A$1:$AC$1,0))</f>
        <v>159.67763712176699</v>
      </c>
      <c r="N277" s="153" t="str">
        <f>INDEX('     2022    '!$A$1:$AC$1563,MATCH($D277,'     2022    '!$D$1:$D$1794,0),MATCH(N$1,'     2022    '!$A$1:$AC$1,0))</f>
        <v>25mm</v>
      </c>
      <c r="O277" s="154">
        <f>INDEX('     2022    '!$A$1:$AC$1563,MATCH($D277,'     2022    '!$D$1:$D$1794,0),MATCH(O$1,'     2022    '!$A$1:$AC$1,0))</f>
        <v>36</v>
      </c>
      <c r="P277" s="153">
        <f>INDEX('     2022    '!$A$1:$AC$1563,MATCH($D277,'     2022    '!$D$1:$D$1794,0),MATCH(P$1,'     2022    '!$A$1:$AC$1,0))</f>
        <v>27</v>
      </c>
      <c r="Q277" s="153" t="str">
        <f>INDEX('     2022    '!$A$1:$AC$1563,MATCH($D277,'     2022    '!$D$1:$D$1794,0),MATCH(Q$1,'     2022    '!$A$1:$AC$1,0))</f>
        <v>Yes</v>
      </c>
      <c r="R277" s="155">
        <f>INDEX('     2022    '!$A$1:$AC$1563,MATCH($D277,'     2022    '!$D$1:$D$1794,0),MATCH(R$1,'     2022    '!$A$1:$AC$1,0))</f>
        <v>17.399999999999999</v>
      </c>
      <c r="S277" s="155">
        <f>INDEX('     2022    '!$A$1:$AC$1563,MATCH($D277,'     2022    '!$D$1:$D$1794,0),MATCH(S$1,'     2022    '!$A$1:$AC$1,0))</f>
        <v>4.18</v>
      </c>
      <c r="T277" s="155">
        <f>INDEX('     2022    '!$A$1:$AC$1563,MATCH($D277,'     2022    '!$D$1:$D$1794,0),MATCH(T$1,'     2022    '!$A$1:$AC$1,0))</f>
        <v>0.3</v>
      </c>
      <c r="U277" s="154" t="str">
        <f>INDEX('     2022    '!$A$1:$AC$1563,MATCH($D277,'     2022    '!$D$1:$D$1794,0),MATCH(U$1,'     2022    '!$A$1:$AC$1,0))</f>
        <v>1.4G</v>
      </c>
      <c r="V277" s="153" t="str">
        <f>INDEX('     2022    '!$A$1:$AC$1563,MATCH($D277,'     2022    '!$D$1:$D$1794,0),MATCH(V$1,'     2022    '!$A$1:$AC$1,0))</f>
        <v>UN0336</v>
      </c>
      <c r="W277" s="153" t="str">
        <f>INDEX('     2022    '!$A$1:$AC$1563,MATCH($D277,'     2022    '!$D$1:$D$1794,0),MATCH(W$1,'     2022    '!$A$1:$AC$1,0))</f>
        <v>F4</v>
      </c>
      <c r="X277" s="151" t="str">
        <f>INDEX('     2022    '!$A$1:$AC$1563,MATCH($D277,'     2022    '!$D$1:$D$1794,0),MATCH(X$1,'     2022    '!$A$1:$AC$1,0))</f>
        <v/>
      </c>
      <c r="Y277" s="151" t="str">
        <f>INDEX('     2022    '!$A$1:$AC$1563,MATCH($D277,'     2022    '!$D$1:$D$1794,0),MATCH(Y$1,'     2022    '!$A$1:$AC$1,0))</f>
        <v/>
      </c>
      <c r="Z277" s="156">
        <f>INDEX('     2022    '!$A$1:$AC$1563,MATCH($D277,'     2022    '!$D$1:$D$1794,0),MATCH(Z$1,'     2022    '!$A$1:$AC$1,0))</f>
        <v>4.4900000000000002E-2</v>
      </c>
      <c r="AA277" s="153" t="str">
        <f>INDEX('     2022    '!$A$1:$AC$1563,MATCH($D277,'     2022    '!$D$1:$D$1794,0),MATCH(AA$1,'     2022    '!$A$1:$AC$1,0))</f>
        <v>1008-F4-69249653</v>
      </c>
      <c r="AB277" s="153" t="str">
        <f>INDEX('     2022    '!$A$1:$AC$1563,MATCH($D277,'     2022    '!$D$1:$D$1794,0),MATCH(AB$1,'     2022    '!$A$1:$AC$1,0))</f>
        <v>GB/HSE-337761</v>
      </c>
      <c r="AC277" s="153" t="str">
        <f>INDEX('     2022    '!$A$1:$AC$1563,MATCH($D277,'     2022    '!$D$1:$D$1794,0),MATCH(AC$1,'     2022    '!$A$1:$AC$1,0))</f>
        <v>11/1/2026</v>
      </c>
    </row>
    <row r="278" spans="1:29" ht="24">
      <c r="A278" s="80">
        <f t="shared" si="8"/>
        <v>275</v>
      </c>
      <c r="B278" s="68" t="str">
        <f>INDEX('     2022    '!B$2:B$1794,MATCH(D278,'     2022    '!D$2:D$1794,0))</f>
        <v/>
      </c>
      <c r="C278" s="204" t="str">
        <f>INDEX('     2022    '!C$2:C$1794,MATCH(D278,'     2022    '!D$2:D$1794,0))</f>
        <v>Roman Candle - 25mm</v>
      </c>
      <c r="D278" s="212" t="str">
        <f>INDEX('     2022    '!D:D,MATCH(A278,'     2022    '!AL:AL,0))</f>
        <v>C89</v>
      </c>
      <c r="E278" s="213" t="str">
        <f>INDEX('     2022    '!$A$1:$AC$1563,MATCH($D278,'     2022    '!$D$1:$D$1794,0),MATCH(E$1,'     2022    '!$A$1:$AC$1,0))</f>
        <v>25mm 8s. Silver strobe tail</v>
      </c>
      <c r="F278" s="206" t="str">
        <f>IFERROR(IF(LEFT(INDEX('     2022    '!AD$2:AD$1794,MATCH(D278,'     2022    '!D$2:D$1794,0)),4)="http",HYPERLINK(INDEX('     2022    '!AD$2:AD$1794,MATCH(D278,'     2022    '!D$2:D$1794,0)),"Video"),""),"")</f>
        <v>Video</v>
      </c>
      <c r="G278" s="207">
        <f>INDEX('     2022    '!$A$1:$AC$1563,MATCH($D278,'     2022    '!$D$1:$D$1794,0),MATCH(G$1,'     2022    '!$A$1:$AC$1,0))</f>
        <v>0</v>
      </c>
      <c r="H278" s="150"/>
      <c r="I278" s="152">
        <f>INDEX('     2022    '!$A$1:$AC$1563,MATCH($D278,'     2022    '!$D$1:$D$1794,0),MATCH(I$1,'     2022    '!$A$1:$AC$1,0))</f>
        <v>127.46</v>
      </c>
      <c r="J278" s="150"/>
      <c r="K278" s="151">
        <f t="shared" si="9"/>
        <v>4.4354899200490827</v>
      </c>
      <c r="L278" s="152">
        <f>INDEX('     2022    '!$A$1:$AC$1563,MATCH($D278,'     2022    '!$D$1:$D$1794,0),MATCH(L$1,'     2022    '!$A$1:$AC$1,0))</f>
        <v>145.30664978080796</v>
      </c>
      <c r="M278" s="152">
        <f>INDEX('     2022    '!$A$1:$AC$1563,MATCH($D278,'     2022    '!$D$1:$D$1794,0),MATCH(M$1,'     2022    '!$A$1:$AC$1,0))</f>
        <v>159.67763712176699</v>
      </c>
      <c r="N278" s="153" t="str">
        <f>INDEX('     2022    '!$A$1:$AC$1563,MATCH($D278,'     2022    '!$D$1:$D$1794,0),MATCH(N$1,'     2022    '!$A$1:$AC$1,0))</f>
        <v>25mm</v>
      </c>
      <c r="O278" s="154">
        <f>INDEX('     2022    '!$A$1:$AC$1563,MATCH($D278,'     2022    '!$D$1:$D$1794,0),MATCH(O$1,'     2022    '!$A$1:$AC$1,0))</f>
        <v>36</v>
      </c>
      <c r="P278" s="153">
        <f>INDEX('     2022    '!$A$1:$AC$1563,MATCH($D278,'     2022    '!$D$1:$D$1794,0),MATCH(P$1,'     2022    '!$A$1:$AC$1,0))</f>
        <v>27</v>
      </c>
      <c r="Q278" s="153" t="str">
        <f>INDEX('     2022    '!$A$1:$AC$1563,MATCH($D278,'     2022    '!$D$1:$D$1794,0),MATCH(Q$1,'     2022    '!$A$1:$AC$1,0))</f>
        <v>Yes</v>
      </c>
      <c r="R278" s="155">
        <f>INDEX('     2022    '!$A$1:$AC$1563,MATCH($D278,'     2022    '!$D$1:$D$1794,0),MATCH(R$1,'     2022    '!$A$1:$AC$1,0))</f>
        <v>15</v>
      </c>
      <c r="S278" s="155">
        <f>INDEX('     2022    '!$A$1:$AC$1563,MATCH($D278,'     2022    '!$D$1:$D$1794,0),MATCH(S$1,'     2022    '!$A$1:$AC$1,0))</f>
        <v>4.18</v>
      </c>
      <c r="T278" s="155">
        <f>INDEX('     2022    '!$A$1:$AC$1563,MATCH($D278,'     2022    '!$D$1:$D$1794,0),MATCH(T$1,'     2022    '!$A$1:$AC$1,0))</f>
        <v>0.3</v>
      </c>
      <c r="U278" s="154" t="str">
        <f>INDEX('     2022    '!$A$1:$AC$1563,MATCH($D278,'     2022    '!$D$1:$D$1794,0),MATCH(U$1,'     2022    '!$A$1:$AC$1,0))</f>
        <v>1.4G</v>
      </c>
      <c r="V278" s="153" t="str">
        <f>INDEX('     2022    '!$A$1:$AC$1563,MATCH($D278,'     2022    '!$D$1:$D$1794,0),MATCH(V$1,'     2022    '!$A$1:$AC$1,0))</f>
        <v>UN0336</v>
      </c>
      <c r="W278" s="153" t="str">
        <f>INDEX('     2022    '!$A$1:$AC$1563,MATCH($D278,'     2022    '!$D$1:$D$1794,0),MATCH(W$1,'     2022    '!$A$1:$AC$1,0))</f>
        <v>F4</v>
      </c>
      <c r="X278" s="151" t="str">
        <f>INDEX('     2022    '!$A$1:$AC$1563,MATCH($D278,'     2022    '!$D$1:$D$1794,0),MATCH(X$1,'     2022    '!$A$1:$AC$1,0))</f>
        <v/>
      </c>
      <c r="Y278" s="151" t="str">
        <f>INDEX('     2022    '!$A$1:$AC$1563,MATCH($D278,'     2022    '!$D$1:$D$1794,0),MATCH(Y$1,'     2022    '!$A$1:$AC$1,0))</f>
        <v/>
      </c>
      <c r="Z278" s="156">
        <f>INDEX('     2022    '!$A$1:$AC$1563,MATCH($D278,'     2022    '!$D$1:$D$1794,0),MATCH(Z$1,'     2022    '!$A$1:$AC$1,0))</f>
        <v>4.4900000000000002E-2</v>
      </c>
      <c r="AA278" s="153" t="str">
        <f>INDEX('     2022    '!$A$1:$AC$1563,MATCH($D278,'     2022    '!$D$1:$D$1794,0),MATCH(AA$1,'     2022    '!$A$1:$AC$1,0))</f>
        <v>1008-F4-69249653</v>
      </c>
      <c r="AB278" s="153" t="str">
        <f>INDEX('     2022    '!$A$1:$AC$1563,MATCH($D278,'     2022    '!$D$1:$D$1794,0),MATCH(AB$1,'     2022    '!$A$1:$AC$1,0))</f>
        <v>GB/HSE-338591</v>
      </c>
      <c r="AC278" s="153" t="str">
        <f>INDEX('     2022    '!$A$1:$AC$1563,MATCH($D278,'     2022    '!$D$1:$D$1794,0),MATCH(AC$1,'     2022    '!$A$1:$AC$1,0))</f>
        <v>5/18/2027</v>
      </c>
    </row>
    <row r="279" spans="1:29" ht="24">
      <c r="A279" s="80">
        <f t="shared" si="8"/>
        <v>276</v>
      </c>
      <c r="B279" s="68" t="str">
        <f>INDEX('     2022    '!B$2:B$1794,MATCH(D279,'     2022    '!D$2:D$1794,0))</f>
        <v/>
      </c>
      <c r="C279" s="204" t="str">
        <f>INDEX('     2022    '!C$2:C$1794,MATCH(D279,'     2022    '!D$2:D$1794,0))</f>
        <v>Roman Candle - 25mm</v>
      </c>
      <c r="D279" s="212" t="str">
        <f>INDEX('     2022    '!D:D,MATCH(A279,'     2022    '!AL:AL,0))</f>
        <v>C90</v>
      </c>
      <c r="E279" s="213" t="str">
        <f>INDEX('     2022    '!$A$1:$AC$1563,MATCH($D279,'     2022    '!$D$1:$D$1794,0),MATCH(E$1,'     2022    '!$A$1:$AC$1,0))</f>
        <v>25mm 8s. Red strobe tail</v>
      </c>
      <c r="F279" s="206" t="str">
        <f>IFERROR(IF(LEFT(INDEX('     2022    '!AD$2:AD$1794,MATCH(D279,'     2022    '!D$2:D$1794,0)),4)="http",HYPERLINK(INDEX('     2022    '!AD$2:AD$1794,MATCH(D279,'     2022    '!D$2:D$1794,0)),"Video"),""),"")</f>
        <v>Video</v>
      </c>
      <c r="G279" s="207">
        <f>INDEX('     2022    '!$A$1:$AC$1563,MATCH($D279,'     2022    '!$D$1:$D$1794,0),MATCH(G$1,'     2022    '!$A$1:$AC$1,0))</f>
        <v>0</v>
      </c>
      <c r="H279" s="150"/>
      <c r="I279" s="152">
        <f>INDEX('     2022    '!$A$1:$AC$1563,MATCH($D279,'     2022    '!$D$1:$D$1794,0),MATCH(I$1,'     2022    '!$A$1:$AC$1,0))</f>
        <v>119.47</v>
      </c>
      <c r="J279" s="150"/>
      <c r="K279" s="151">
        <f t="shared" si="9"/>
        <v>4.4354899200490827</v>
      </c>
      <c r="L279" s="152">
        <f>INDEX('     2022    '!$A$1:$AC$1563,MATCH($D279,'     2022    '!$D$1:$D$1794,0),MATCH(L$1,'     2022    '!$A$1:$AC$1,0))</f>
        <v>145.30664978080796</v>
      </c>
      <c r="M279" s="152">
        <f>INDEX('     2022    '!$A$1:$AC$1563,MATCH($D279,'     2022    '!$D$1:$D$1794,0),MATCH(M$1,'     2022    '!$A$1:$AC$1,0))</f>
        <v>159.67763712176699</v>
      </c>
      <c r="N279" s="153" t="str">
        <f>INDEX('     2022    '!$A$1:$AC$1563,MATCH($D279,'     2022    '!$D$1:$D$1794,0),MATCH(N$1,'     2022    '!$A$1:$AC$1,0))</f>
        <v>25mm</v>
      </c>
      <c r="O279" s="154">
        <f>INDEX('     2022    '!$A$1:$AC$1563,MATCH($D279,'     2022    '!$D$1:$D$1794,0),MATCH(O$1,'     2022    '!$A$1:$AC$1,0))</f>
        <v>36</v>
      </c>
      <c r="P279" s="153">
        <f>INDEX('     2022    '!$A$1:$AC$1563,MATCH($D279,'     2022    '!$D$1:$D$1794,0),MATCH(P$1,'     2022    '!$A$1:$AC$1,0))</f>
        <v>27</v>
      </c>
      <c r="Q279" s="153" t="str">
        <f>INDEX('     2022    '!$A$1:$AC$1563,MATCH($D279,'     2022    '!$D$1:$D$1794,0),MATCH(Q$1,'     2022    '!$A$1:$AC$1,0))</f>
        <v>Yes</v>
      </c>
      <c r="R279" s="155">
        <f>INDEX('     2022    '!$A$1:$AC$1563,MATCH($D279,'     2022    '!$D$1:$D$1794,0),MATCH(R$1,'     2022    '!$A$1:$AC$1,0))</f>
        <v>15</v>
      </c>
      <c r="S279" s="155">
        <f>INDEX('     2022    '!$A$1:$AC$1563,MATCH($D279,'     2022    '!$D$1:$D$1794,0),MATCH(S$1,'     2022    '!$A$1:$AC$1,0))</f>
        <v>4.18</v>
      </c>
      <c r="T279" s="155">
        <f>INDEX('     2022    '!$A$1:$AC$1563,MATCH($D279,'     2022    '!$D$1:$D$1794,0),MATCH(T$1,'     2022    '!$A$1:$AC$1,0))</f>
        <v>0.3</v>
      </c>
      <c r="U279" s="154" t="str">
        <f>INDEX('     2022    '!$A$1:$AC$1563,MATCH($D279,'     2022    '!$D$1:$D$1794,0),MATCH(U$1,'     2022    '!$A$1:$AC$1,0))</f>
        <v>1.4G</v>
      </c>
      <c r="V279" s="153" t="str">
        <f>INDEX('     2022    '!$A$1:$AC$1563,MATCH($D279,'     2022    '!$D$1:$D$1794,0),MATCH(V$1,'     2022    '!$A$1:$AC$1,0))</f>
        <v>UN0336</v>
      </c>
      <c r="W279" s="153" t="str">
        <f>INDEX('     2022    '!$A$1:$AC$1563,MATCH($D279,'     2022    '!$D$1:$D$1794,0),MATCH(W$1,'     2022    '!$A$1:$AC$1,0))</f>
        <v>F4</v>
      </c>
      <c r="X279" s="151" t="str">
        <f>INDEX('     2022    '!$A$1:$AC$1563,MATCH($D279,'     2022    '!$D$1:$D$1794,0),MATCH(X$1,'     2022    '!$A$1:$AC$1,0))</f>
        <v/>
      </c>
      <c r="Y279" s="151" t="str">
        <f>INDEX('     2022    '!$A$1:$AC$1563,MATCH($D279,'     2022    '!$D$1:$D$1794,0),MATCH(Y$1,'     2022    '!$A$1:$AC$1,0))</f>
        <v/>
      </c>
      <c r="Z279" s="156">
        <f>INDEX('     2022    '!$A$1:$AC$1563,MATCH($D279,'     2022    '!$D$1:$D$1794,0),MATCH(Z$1,'     2022    '!$A$1:$AC$1,0))</f>
        <v>4.4900000000000002E-2</v>
      </c>
      <c r="AA279" s="153" t="str">
        <f>INDEX('     2022    '!$A$1:$AC$1563,MATCH($D279,'     2022    '!$D$1:$D$1794,0),MATCH(AA$1,'     2022    '!$A$1:$AC$1,0))</f>
        <v>1008-F4-69249653</v>
      </c>
      <c r="AB279" s="153" t="str">
        <f>INDEX('     2022    '!$A$1:$AC$1563,MATCH($D279,'     2022    '!$D$1:$D$1794,0),MATCH(AB$1,'     2022    '!$A$1:$AC$1,0))</f>
        <v>GB/HSE-338592</v>
      </c>
      <c r="AC279" s="153" t="str">
        <f>INDEX('     2022    '!$A$1:$AC$1563,MATCH($D279,'     2022    '!$D$1:$D$1794,0),MATCH(AC$1,'     2022    '!$A$1:$AC$1,0))</f>
        <v>5/18/2027</v>
      </c>
    </row>
    <row r="280" spans="1:29" ht="24">
      <c r="A280" s="80">
        <f t="shared" si="8"/>
        <v>277</v>
      </c>
      <c r="B280" s="68" t="str">
        <f>INDEX('     2022    '!B$2:B$1794,MATCH(D280,'     2022    '!D$2:D$1794,0))</f>
        <v/>
      </c>
      <c r="C280" s="204" t="str">
        <f>INDEX('     2022    '!C$2:C$1794,MATCH(D280,'     2022    '!D$2:D$1794,0))</f>
        <v>Roman Candle - 30mm</v>
      </c>
      <c r="D280" s="212" t="str">
        <f>INDEX('     2022    '!D:D,MATCH(A280,'     2022    '!AL:AL,0))</f>
        <v>C148</v>
      </c>
      <c r="E280" s="213" t="str">
        <f>INDEX('     2022    '!$A$1:$AC$1563,MATCH($D280,'     2022    '!$D$1:$D$1794,0),MATCH(E$1,'     2022    '!$A$1:$AC$1,0))</f>
        <v>30mm 8s. Gold (Dark) tail</v>
      </c>
      <c r="F280" s="206" t="str">
        <f>IFERROR(IF(LEFT(INDEX('     2022    '!AD$2:AD$1794,MATCH(D280,'     2022    '!D$2:D$1794,0)),4)="http",HYPERLINK(INDEX('     2022    '!AD$2:AD$1794,MATCH(D280,'     2022    '!D$2:D$1794,0)),"Video"),""),"")</f>
        <v>Video</v>
      </c>
      <c r="G280" s="207">
        <f>INDEX('     2022    '!$A$1:$AC$1563,MATCH($D280,'     2022    '!$D$1:$D$1794,0),MATCH(G$1,'     2022    '!$A$1:$AC$1,0))</f>
        <v>0</v>
      </c>
      <c r="H280" s="150"/>
      <c r="I280" s="152">
        <f>INDEX('     2022    '!$A$1:$AC$1563,MATCH($D280,'     2022    '!$D$1:$D$1794,0),MATCH(I$1,'     2022    '!$A$1:$AC$1,0))</f>
        <v>121.49</v>
      </c>
      <c r="J280" s="150"/>
      <c r="K280" s="151">
        <f t="shared" si="9"/>
        <v>5.3455999999999992</v>
      </c>
      <c r="L280" s="152">
        <f>INDEX('     2022    '!$A$1:$AC$1563,MATCH($D280,'     2022    '!$D$1:$D$1794,0),MATCH(L$1,'     2022    '!$A$1:$AC$1,0))</f>
        <v>121.61239999999999</v>
      </c>
      <c r="M280" s="152">
        <f>INDEX('     2022    '!$A$1:$AC$1563,MATCH($D280,'     2022    '!$D$1:$D$1794,0),MATCH(M$1,'     2022    '!$A$1:$AC$1,0))</f>
        <v>133.63999999999999</v>
      </c>
      <c r="N280" s="153" t="str">
        <f>INDEX('     2022    '!$A$1:$AC$1563,MATCH($D280,'     2022    '!$D$1:$D$1794,0),MATCH(N$1,'     2022    '!$A$1:$AC$1,0))</f>
        <v>30mm</v>
      </c>
      <c r="O280" s="154">
        <f>INDEX('     2022    '!$A$1:$AC$1563,MATCH($D280,'     2022    '!$D$1:$D$1794,0),MATCH(O$1,'     2022    '!$A$1:$AC$1,0))</f>
        <v>25</v>
      </c>
      <c r="P280" s="153">
        <f>INDEX('     2022    '!$A$1:$AC$1563,MATCH($D280,'     2022    '!$D$1:$D$1794,0),MATCH(P$1,'     2022    '!$A$1:$AC$1,0))</f>
        <v>27</v>
      </c>
      <c r="Q280" s="153" t="str">
        <f>INDEX('     2022    '!$A$1:$AC$1563,MATCH($D280,'     2022    '!$D$1:$D$1794,0),MATCH(Q$1,'     2022    '!$A$1:$AC$1,0))</f>
        <v>Yes</v>
      </c>
      <c r="R280" s="155">
        <f>INDEX('     2022    '!$A$1:$AC$1563,MATCH($D280,'     2022    '!$D$1:$D$1794,0),MATCH(R$1,'     2022    '!$A$1:$AC$1,0))</f>
        <v>15</v>
      </c>
      <c r="S280" s="155">
        <f>INDEX('     2022    '!$A$1:$AC$1563,MATCH($D280,'     2022    '!$D$1:$D$1794,0),MATCH(S$1,'     2022    '!$A$1:$AC$1,0))</f>
        <v>4.05</v>
      </c>
      <c r="T280" s="155">
        <f>INDEX('     2022    '!$A$1:$AC$1563,MATCH($D280,'     2022    '!$D$1:$D$1794,0),MATCH(T$1,'     2022    '!$A$1:$AC$1,0))</f>
        <v>0.3</v>
      </c>
      <c r="U280" s="154" t="str">
        <f>INDEX('     2022    '!$A$1:$AC$1563,MATCH($D280,'     2022    '!$D$1:$D$1794,0),MATCH(U$1,'     2022    '!$A$1:$AC$1,0))</f>
        <v>1.4G</v>
      </c>
      <c r="V280" s="153" t="str">
        <f>INDEX('     2022    '!$A$1:$AC$1563,MATCH($D280,'     2022    '!$D$1:$D$1794,0),MATCH(V$1,'     2022    '!$A$1:$AC$1,0))</f>
        <v>UN0336</v>
      </c>
      <c r="W280" s="153" t="str">
        <f>INDEX('     2022    '!$A$1:$AC$1563,MATCH($D280,'     2022    '!$D$1:$D$1794,0),MATCH(W$1,'     2022    '!$A$1:$AC$1,0))</f>
        <v>F4</v>
      </c>
      <c r="X280" s="151" t="str">
        <f>INDEX('     2022    '!$A$1:$AC$1563,MATCH($D280,'     2022    '!$D$1:$D$1794,0),MATCH(X$1,'     2022    '!$A$1:$AC$1,0))</f>
        <v/>
      </c>
      <c r="Y280" s="151" t="str">
        <f>INDEX('     2022    '!$A$1:$AC$1563,MATCH($D280,'     2022    '!$D$1:$D$1794,0),MATCH(Y$1,'     2022    '!$A$1:$AC$1,0))</f>
        <v/>
      </c>
      <c r="Z280" s="156">
        <f>INDEX('     2022    '!$A$1:$AC$1563,MATCH($D280,'     2022    '!$D$1:$D$1794,0),MATCH(Z$1,'     2022    '!$A$1:$AC$1,0))</f>
        <v>3.7199999999999997E-2</v>
      </c>
      <c r="AA280" s="153" t="str">
        <f>INDEX('     2022    '!$A$1:$AC$1563,MATCH($D280,'     2022    '!$D$1:$D$1794,0),MATCH(AA$1,'     2022    '!$A$1:$AC$1,0))</f>
        <v>1008-F4-69249651</v>
      </c>
      <c r="AB280" s="153" t="str">
        <f>INDEX('     2022    '!$A$1:$AC$1563,MATCH($D280,'     2022    '!$D$1:$D$1794,0),MATCH(AB$1,'     2022    '!$A$1:$AC$1,0))</f>
        <v>GB/HSE-345211</v>
      </c>
      <c r="AC280" s="153" t="str">
        <f>INDEX('     2022    '!$A$1:$AC$1563,MATCH($D280,'     2022    '!$D$1:$D$1794,0),MATCH(AC$1,'     2022    '!$A$1:$AC$1,0))</f>
        <v>10/9/2028</v>
      </c>
    </row>
    <row r="281" spans="1:29" ht="24">
      <c r="A281" s="80">
        <f t="shared" si="8"/>
        <v>278</v>
      </c>
      <c r="B281" s="68" t="str">
        <f>INDEX('     2022    '!B$2:B$1794,MATCH(D281,'     2022    '!D$2:D$1794,0))</f>
        <v/>
      </c>
      <c r="C281" s="204" t="str">
        <f>INDEX('     2022    '!C$2:C$1794,MATCH(D281,'     2022    '!D$2:D$1794,0))</f>
        <v>Roman Candle - 30mm</v>
      </c>
      <c r="D281" s="212" t="str">
        <f>INDEX('     2022    '!D:D,MATCH(A281,'     2022    '!AL:AL,0))</f>
        <v>C118</v>
      </c>
      <c r="E281" s="213" t="str">
        <f>INDEX('     2022    '!$A$1:$AC$1563,MATCH($D281,'     2022    '!$D$1:$D$1794,0),MATCH(E$1,'     2022    '!$A$1:$AC$1,0))</f>
        <v>30mm 8s. Green strobe tail</v>
      </c>
      <c r="F281" s="206" t="str">
        <f>IFERROR(IF(LEFT(INDEX('     2022    '!AD$2:AD$1794,MATCH(D281,'     2022    '!D$2:D$1794,0)),4)="http",HYPERLINK(INDEX('     2022    '!AD$2:AD$1794,MATCH(D281,'     2022    '!D$2:D$1794,0)),"Video"),""),"")</f>
        <v>Video</v>
      </c>
      <c r="G281" s="207">
        <f>INDEX('     2022    '!$A$1:$AC$1563,MATCH($D281,'     2022    '!$D$1:$D$1794,0),MATCH(G$1,'     2022    '!$A$1:$AC$1,0))</f>
        <v>10</v>
      </c>
      <c r="H281" s="150"/>
      <c r="I281" s="152">
        <f>INDEX('     2022    '!$A$1:$AC$1563,MATCH($D281,'     2022    '!$D$1:$D$1794,0),MATCH(I$1,'     2022    '!$A$1:$AC$1,0))</f>
        <v>121.49</v>
      </c>
      <c r="J281" s="150"/>
      <c r="K281" s="151">
        <f t="shared" si="9"/>
        <v>5.3455999999999992</v>
      </c>
      <c r="L281" s="152">
        <f>INDEX('     2022    '!$A$1:$AC$1563,MATCH($D281,'     2022    '!$D$1:$D$1794,0),MATCH(L$1,'     2022    '!$A$1:$AC$1,0))</f>
        <v>121.61239999999999</v>
      </c>
      <c r="M281" s="152">
        <f>INDEX('     2022    '!$A$1:$AC$1563,MATCH($D281,'     2022    '!$D$1:$D$1794,0),MATCH(M$1,'     2022    '!$A$1:$AC$1,0))</f>
        <v>133.63999999999999</v>
      </c>
      <c r="N281" s="153" t="str">
        <f>INDEX('     2022    '!$A$1:$AC$1563,MATCH($D281,'     2022    '!$D$1:$D$1794,0),MATCH(N$1,'     2022    '!$A$1:$AC$1,0))</f>
        <v>30mm</v>
      </c>
      <c r="O281" s="154">
        <f>INDEX('     2022    '!$A$1:$AC$1563,MATCH($D281,'     2022    '!$D$1:$D$1794,0),MATCH(O$1,'     2022    '!$A$1:$AC$1,0))</f>
        <v>25</v>
      </c>
      <c r="P281" s="153">
        <f>INDEX('     2022    '!$A$1:$AC$1563,MATCH($D281,'     2022    '!$D$1:$D$1794,0),MATCH(P$1,'     2022    '!$A$1:$AC$1,0))</f>
        <v>27</v>
      </c>
      <c r="Q281" s="153" t="str">
        <f>INDEX('     2022    '!$A$1:$AC$1563,MATCH($D281,'     2022    '!$D$1:$D$1794,0),MATCH(Q$1,'     2022    '!$A$1:$AC$1,0))</f>
        <v>Yes</v>
      </c>
      <c r="R281" s="155">
        <f>INDEX('     2022    '!$A$1:$AC$1563,MATCH($D281,'     2022    '!$D$1:$D$1794,0),MATCH(R$1,'     2022    '!$A$1:$AC$1,0))</f>
        <v>14.2</v>
      </c>
      <c r="S281" s="155">
        <f>INDEX('     2022    '!$A$1:$AC$1563,MATCH($D281,'     2022    '!$D$1:$D$1794,0),MATCH(S$1,'     2022    '!$A$1:$AC$1,0))</f>
        <v>4.05</v>
      </c>
      <c r="T281" s="155">
        <f>INDEX('     2022    '!$A$1:$AC$1563,MATCH($D281,'     2022    '!$D$1:$D$1794,0),MATCH(T$1,'     2022    '!$A$1:$AC$1,0))</f>
        <v>0.3</v>
      </c>
      <c r="U281" s="154" t="str">
        <f>INDEX('     2022    '!$A$1:$AC$1563,MATCH($D281,'     2022    '!$D$1:$D$1794,0),MATCH(U$1,'     2022    '!$A$1:$AC$1,0))</f>
        <v>1.4G</v>
      </c>
      <c r="V281" s="153" t="str">
        <f>INDEX('     2022    '!$A$1:$AC$1563,MATCH($D281,'     2022    '!$D$1:$D$1794,0),MATCH(V$1,'     2022    '!$A$1:$AC$1,0))</f>
        <v>UN0336</v>
      </c>
      <c r="W281" s="153" t="str">
        <f>INDEX('     2022    '!$A$1:$AC$1563,MATCH($D281,'     2022    '!$D$1:$D$1794,0),MATCH(W$1,'     2022    '!$A$1:$AC$1,0))</f>
        <v>F4</v>
      </c>
      <c r="X281" s="151" t="str">
        <f>INDEX('     2022    '!$A$1:$AC$1563,MATCH($D281,'     2022    '!$D$1:$D$1794,0),MATCH(X$1,'     2022    '!$A$1:$AC$1,0))</f>
        <v/>
      </c>
      <c r="Y281" s="151" t="str">
        <f>INDEX('     2022    '!$A$1:$AC$1563,MATCH($D281,'     2022    '!$D$1:$D$1794,0),MATCH(Y$1,'     2022    '!$A$1:$AC$1,0))</f>
        <v/>
      </c>
      <c r="Z281" s="156">
        <f>INDEX('     2022    '!$A$1:$AC$1563,MATCH($D281,'     2022    '!$D$1:$D$1794,0),MATCH(Z$1,'     2022    '!$A$1:$AC$1,0))</f>
        <v>3.7199999999999997E-2</v>
      </c>
      <c r="AA281" s="153" t="str">
        <f>INDEX('     2022    '!$A$1:$AC$1563,MATCH($D281,'     2022    '!$D$1:$D$1794,0),MATCH(AA$1,'     2022    '!$A$1:$AC$1,0))</f>
        <v>1008-F4-69249651</v>
      </c>
      <c r="AB281" s="153" t="str">
        <f>INDEX('     2022    '!$A$1:$AC$1563,MATCH($D281,'     2022    '!$D$1:$D$1794,0),MATCH(AB$1,'     2022    '!$A$1:$AC$1,0))</f>
        <v>GB/HSE-345204</v>
      </c>
      <c r="AC281" s="153" t="str">
        <f>INDEX('     2022    '!$A$1:$AC$1563,MATCH($D281,'     2022    '!$D$1:$D$1794,0),MATCH(AC$1,'     2022    '!$A$1:$AC$1,0))</f>
        <v>10/9/2028</v>
      </c>
    </row>
    <row r="282" spans="1:29" ht="24">
      <c r="A282" s="80">
        <f t="shared" si="8"/>
        <v>279</v>
      </c>
      <c r="B282" s="68" t="str">
        <f>INDEX('     2022    '!B$2:B$1794,MATCH(D282,'     2022    '!D$2:D$1794,0))</f>
        <v/>
      </c>
      <c r="C282" s="204" t="str">
        <f>INDEX('     2022    '!C$2:C$1794,MATCH(D282,'     2022    '!D$2:D$1794,0))</f>
        <v>Roman Candle - 30mm</v>
      </c>
      <c r="D282" s="212" t="str">
        <f>INDEX('     2022    '!D:D,MATCH(A282,'     2022    '!AL:AL,0))</f>
        <v>C119</v>
      </c>
      <c r="E282" s="213" t="str">
        <f>INDEX('     2022    '!$A$1:$AC$1563,MATCH($D282,'     2022    '!$D$1:$D$1794,0),MATCH(E$1,'     2022    '!$A$1:$AC$1,0))</f>
        <v>30mm 8s. White strobe tail</v>
      </c>
      <c r="F282" s="206" t="str">
        <f>IFERROR(IF(LEFT(INDEX('     2022    '!AD$2:AD$1794,MATCH(D282,'     2022    '!D$2:D$1794,0)),4)="http",HYPERLINK(INDEX('     2022    '!AD$2:AD$1794,MATCH(D282,'     2022    '!D$2:D$1794,0)),"Video"),""),"")</f>
        <v>Video</v>
      </c>
      <c r="G282" s="207">
        <f>INDEX('     2022    '!$A$1:$AC$1563,MATCH($D282,'     2022    '!$D$1:$D$1794,0),MATCH(G$1,'     2022    '!$A$1:$AC$1,0))</f>
        <v>20</v>
      </c>
      <c r="H282" s="150"/>
      <c r="I282" s="152">
        <f>INDEX('     2022    '!$A$1:$AC$1563,MATCH($D282,'     2022    '!$D$1:$D$1794,0),MATCH(I$1,'     2022    '!$A$1:$AC$1,0))</f>
        <v>121.49</v>
      </c>
      <c r="J282" s="150"/>
      <c r="K282" s="151">
        <f t="shared" si="9"/>
        <v>5.3455999999999992</v>
      </c>
      <c r="L282" s="152">
        <f>INDEX('     2022    '!$A$1:$AC$1563,MATCH($D282,'     2022    '!$D$1:$D$1794,0),MATCH(L$1,'     2022    '!$A$1:$AC$1,0))</f>
        <v>121.61239999999999</v>
      </c>
      <c r="M282" s="152">
        <f>INDEX('     2022    '!$A$1:$AC$1563,MATCH($D282,'     2022    '!$D$1:$D$1794,0),MATCH(M$1,'     2022    '!$A$1:$AC$1,0))</f>
        <v>133.63999999999999</v>
      </c>
      <c r="N282" s="153" t="str">
        <f>INDEX('     2022    '!$A$1:$AC$1563,MATCH($D282,'     2022    '!$D$1:$D$1794,0),MATCH(N$1,'     2022    '!$A$1:$AC$1,0))</f>
        <v>30mm</v>
      </c>
      <c r="O282" s="154">
        <f>INDEX('     2022    '!$A$1:$AC$1563,MATCH($D282,'     2022    '!$D$1:$D$1794,0),MATCH(O$1,'     2022    '!$A$1:$AC$1,0))</f>
        <v>25</v>
      </c>
      <c r="P282" s="153">
        <f>INDEX('     2022    '!$A$1:$AC$1563,MATCH($D282,'     2022    '!$D$1:$D$1794,0),MATCH(P$1,'     2022    '!$A$1:$AC$1,0))</f>
        <v>27</v>
      </c>
      <c r="Q282" s="153" t="str">
        <f>INDEX('     2022    '!$A$1:$AC$1563,MATCH($D282,'     2022    '!$D$1:$D$1794,0),MATCH(Q$1,'     2022    '!$A$1:$AC$1,0))</f>
        <v>Yes</v>
      </c>
      <c r="R282" s="155">
        <f>INDEX('     2022    '!$A$1:$AC$1563,MATCH($D282,'     2022    '!$D$1:$D$1794,0),MATCH(R$1,'     2022    '!$A$1:$AC$1,0))</f>
        <v>15</v>
      </c>
      <c r="S282" s="155">
        <f>INDEX('     2022    '!$A$1:$AC$1563,MATCH($D282,'     2022    '!$D$1:$D$1794,0),MATCH(S$1,'     2022    '!$A$1:$AC$1,0))</f>
        <v>4.05</v>
      </c>
      <c r="T282" s="155">
        <f>INDEX('     2022    '!$A$1:$AC$1563,MATCH($D282,'     2022    '!$D$1:$D$1794,0),MATCH(T$1,'     2022    '!$A$1:$AC$1,0))</f>
        <v>0.3</v>
      </c>
      <c r="U282" s="154" t="str">
        <f>INDEX('     2022    '!$A$1:$AC$1563,MATCH($D282,'     2022    '!$D$1:$D$1794,0),MATCH(U$1,'     2022    '!$A$1:$AC$1,0))</f>
        <v>1.4G</v>
      </c>
      <c r="V282" s="153" t="str">
        <f>INDEX('     2022    '!$A$1:$AC$1563,MATCH($D282,'     2022    '!$D$1:$D$1794,0),MATCH(V$1,'     2022    '!$A$1:$AC$1,0))</f>
        <v>UN0336</v>
      </c>
      <c r="W282" s="153" t="str">
        <f>INDEX('     2022    '!$A$1:$AC$1563,MATCH($D282,'     2022    '!$D$1:$D$1794,0),MATCH(W$1,'     2022    '!$A$1:$AC$1,0))</f>
        <v>F4</v>
      </c>
      <c r="X282" s="151" t="str">
        <f>INDEX('     2022    '!$A$1:$AC$1563,MATCH($D282,'     2022    '!$D$1:$D$1794,0),MATCH(X$1,'     2022    '!$A$1:$AC$1,0))</f>
        <v/>
      </c>
      <c r="Y282" s="151" t="str">
        <f>INDEX('     2022    '!$A$1:$AC$1563,MATCH($D282,'     2022    '!$D$1:$D$1794,0),MATCH(Y$1,'     2022    '!$A$1:$AC$1,0))</f>
        <v/>
      </c>
      <c r="Z282" s="156">
        <f>INDEX('     2022    '!$A$1:$AC$1563,MATCH($D282,'     2022    '!$D$1:$D$1794,0),MATCH(Z$1,'     2022    '!$A$1:$AC$1,0))</f>
        <v>3.7199999999999997E-2</v>
      </c>
      <c r="AA282" s="153" t="str">
        <f>INDEX('     2022    '!$A$1:$AC$1563,MATCH($D282,'     2022    '!$D$1:$D$1794,0),MATCH(AA$1,'     2022    '!$A$1:$AC$1,0))</f>
        <v>1008-F4-69249651</v>
      </c>
      <c r="AB282" s="153" t="str">
        <f>INDEX('     2022    '!$A$1:$AC$1563,MATCH($D282,'     2022    '!$D$1:$D$1794,0),MATCH(AB$1,'     2022    '!$A$1:$AC$1,0))</f>
        <v>GB/HSE-345205</v>
      </c>
      <c r="AC282" s="153" t="str">
        <f>INDEX('     2022    '!$A$1:$AC$1563,MATCH($D282,'     2022    '!$D$1:$D$1794,0),MATCH(AC$1,'     2022    '!$A$1:$AC$1,0))</f>
        <v>10/9/2028</v>
      </c>
    </row>
    <row r="283" spans="1:29" ht="24">
      <c r="A283" s="80">
        <f t="shared" si="8"/>
        <v>280</v>
      </c>
      <c r="B283" s="68" t="str">
        <f>INDEX('     2022    '!B$2:B$1794,MATCH(D283,'     2022    '!D$2:D$1794,0))</f>
        <v/>
      </c>
      <c r="C283" s="204" t="str">
        <f>INDEX('     2022    '!C$2:C$1794,MATCH(D283,'     2022    '!D$2:D$1794,0))</f>
        <v>Roman Candle - 30mm</v>
      </c>
      <c r="D283" s="212" t="str">
        <f>INDEX('     2022    '!D:D,MATCH(A283,'     2022    '!AL:AL,0))</f>
        <v>C145</v>
      </c>
      <c r="E283" s="213" t="str">
        <f>INDEX('     2022    '!$A$1:$AC$1563,MATCH($D283,'     2022    '!$D$1:$D$1794,0),MATCH(E$1,'     2022    '!$A$1:$AC$1,0))</f>
        <v>30mm 8s. Gold strobe tail</v>
      </c>
      <c r="F283" s="206" t="str">
        <f>IFERROR(IF(LEFT(INDEX('     2022    '!AD$2:AD$1794,MATCH(D283,'     2022    '!D$2:D$1794,0)),4)="http",HYPERLINK(INDEX('     2022    '!AD$2:AD$1794,MATCH(D283,'     2022    '!D$2:D$1794,0)),"Video"),""),"")</f>
        <v>Video</v>
      </c>
      <c r="G283" s="207">
        <f>INDEX('     2022    '!$A$1:$AC$1563,MATCH($D283,'     2022    '!$D$1:$D$1794,0),MATCH(G$1,'     2022    '!$A$1:$AC$1,0))</f>
        <v>21</v>
      </c>
      <c r="H283" s="150"/>
      <c r="I283" s="152">
        <f>INDEX('     2022    '!$A$1:$AC$1563,MATCH($D283,'     2022    '!$D$1:$D$1794,0),MATCH(I$1,'     2022    '!$A$1:$AC$1,0))</f>
        <v>121.49</v>
      </c>
      <c r="J283" s="150"/>
      <c r="K283" s="151">
        <f t="shared" si="9"/>
        <v>5.3455999999999992</v>
      </c>
      <c r="L283" s="152">
        <f>INDEX('     2022    '!$A$1:$AC$1563,MATCH($D283,'     2022    '!$D$1:$D$1794,0),MATCH(L$1,'     2022    '!$A$1:$AC$1,0))</f>
        <v>121.61239999999999</v>
      </c>
      <c r="M283" s="152">
        <f>INDEX('     2022    '!$A$1:$AC$1563,MATCH($D283,'     2022    '!$D$1:$D$1794,0),MATCH(M$1,'     2022    '!$A$1:$AC$1,0))</f>
        <v>133.63999999999999</v>
      </c>
      <c r="N283" s="153" t="str">
        <f>INDEX('     2022    '!$A$1:$AC$1563,MATCH($D283,'     2022    '!$D$1:$D$1794,0),MATCH(N$1,'     2022    '!$A$1:$AC$1,0))</f>
        <v>30mm</v>
      </c>
      <c r="O283" s="154">
        <f>INDEX('     2022    '!$A$1:$AC$1563,MATCH($D283,'     2022    '!$D$1:$D$1794,0),MATCH(O$1,'     2022    '!$A$1:$AC$1,0))</f>
        <v>25</v>
      </c>
      <c r="P283" s="153">
        <f>INDEX('     2022    '!$A$1:$AC$1563,MATCH($D283,'     2022    '!$D$1:$D$1794,0),MATCH(P$1,'     2022    '!$A$1:$AC$1,0))</f>
        <v>27</v>
      </c>
      <c r="Q283" s="153" t="str">
        <f>INDEX('     2022    '!$A$1:$AC$1563,MATCH($D283,'     2022    '!$D$1:$D$1794,0),MATCH(Q$1,'     2022    '!$A$1:$AC$1,0))</f>
        <v>Yes</v>
      </c>
      <c r="R283" s="155">
        <f>INDEX('     2022    '!$A$1:$AC$1563,MATCH($D283,'     2022    '!$D$1:$D$1794,0),MATCH(R$1,'     2022    '!$A$1:$AC$1,0))</f>
        <v>15</v>
      </c>
      <c r="S283" s="155">
        <f>INDEX('     2022    '!$A$1:$AC$1563,MATCH($D283,'     2022    '!$D$1:$D$1794,0),MATCH(S$1,'     2022    '!$A$1:$AC$1,0))</f>
        <v>4.05</v>
      </c>
      <c r="T283" s="155">
        <f>INDEX('     2022    '!$A$1:$AC$1563,MATCH($D283,'     2022    '!$D$1:$D$1794,0),MATCH(T$1,'     2022    '!$A$1:$AC$1,0))</f>
        <v>0.3</v>
      </c>
      <c r="U283" s="154" t="str">
        <f>INDEX('     2022    '!$A$1:$AC$1563,MATCH($D283,'     2022    '!$D$1:$D$1794,0),MATCH(U$1,'     2022    '!$A$1:$AC$1,0))</f>
        <v>1.4G</v>
      </c>
      <c r="V283" s="153" t="str">
        <f>INDEX('     2022    '!$A$1:$AC$1563,MATCH($D283,'     2022    '!$D$1:$D$1794,0),MATCH(V$1,'     2022    '!$A$1:$AC$1,0))</f>
        <v>UN0336</v>
      </c>
      <c r="W283" s="153" t="str">
        <f>INDEX('     2022    '!$A$1:$AC$1563,MATCH($D283,'     2022    '!$D$1:$D$1794,0),MATCH(W$1,'     2022    '!$A$1:$AC$1,0))</f>
        <v>F4</v>
      </c>
      <c r="X283" s="151" t="str">
        <f>INDEX('     2022    '!$A$1:$AC$1563,MATCH($D283,'     2022    '!$D$1:$D$1794,0),MATCH(X$1,'     2022    '!$A$1:$AC$1,0))</f>
        <v/>
      </c>
      <c r="Y283" s="151" t="str">
        <f>INDEX('     2022    '!$A$1:$AC$1563,MATCH($D283,'     2022    '!$D$1:$D$1794,0),MATCH(Y$1,'     2022    '!$A$1:$AC$1,0))</f>
        <v/>
      </c>
      <c r="Z283" s="156">
        <f>INDEX('     2022    '!$A$1:$AC$1563,MATCH($D283,'     2022    '!$D$1:$D$1794,0),MATCH(Z$1,'     2022    '!$A$1:$AC$1,0))</f>
        <v>3.7199999999999997E-2</v>
      </c>
      <c r="AA283" s="153" t="str">
        <f>INDEX('     2022    '!$A$1:$AC$1563,MATCH($D283,'     2022    '!$D$1:$D$1794,0),MATCH(AA$1,'     2022    '!$A$1:$AC$1,0))</f>
        <v>1008-F4-69249651</v>
      </c>
      <c r="AB283" s="153" t="str">
        <f>INDEX('     2022    '!$A$1:$AC$1563,MATCH($D283,'     2022    '!$D$1:$D$1794,0),MATCH(AB$1,'     2022    '!$A$1:$AC$1,0))</f>
        <v>GB/HSE-345208</v>
      </c>
      <c r="AC283" s="153" t="str">
        <f>INDEX('     2022    '!$A$1:$AC$1563,MATCH($D283,'     2022    '!$D$1:$D$1794,0),MATCH(AC$1,'     2022    '!$A$1:$AC$1,0))</f>
        <v>10/9/2028</v>
      </c>
    </row>
    <row r="284" spans="1:29" ht="24">
      <c r="A284" s="80">
        <f t="shared" si="8"/>
        <v>281</v>
      </c>
      <c r="B284" s="68" t="str">
        <f>INDEX('     2022    '!B$2:B$1794,MATCH(D284,'     2022    '!D$2:D$1794,0))</f>
        <v/>
      </c>
      <c r="C284" s="204" t="str">
        <f>INDEX('     2022    '!C$2:C$1794,MATCH(D284,'     2022    '!D$2:D$1794,0))</f>
        <v>Roman Candle - 30mm</v>
      </c>
      <c r="D284" s="212" t="str">
        <f>INDEX('     2022    '!D:D,MATCH(A284,'     2022    '!AL:AL,0))</f>
        <v>C120</v>
      </c>
      <c r="E284" s="213" t="str">
        <f>INDEX('     2022    '!$A$1:$AC$1563,MATCH($D284,'     2022    '!$D$1:$D$1794,0),MATCH(E$1,'     2022    '!$A$1:$AC$1,0))</f>
        <v>30mm 8s. Purple tail</v>
      </c>
      <c r="F284" s="206" t="str">
        <f>IFERROR(IF(LEFT(INDEX('     2022    '!AD$2:AD$1794,MATCH(D284,'     2022    '!D$2:D$1794,0)),4)="http",HYPERLINK(INDEX('     2022    '!AD$2:AD$1794,MATCH(D284,'     2022    '!D$2:D$1794,0)),"Video"),""),"")</f>
        <v>Video</v>
      </c>
      <c r="G284" s="207">
        <f>INDEX('     2022    '!$A$1:$AC$1563,MATCH($D284,'     2022    '!$D$1:$D$1794,0),MATCH(G$1,'     2022    '!$A$1:$AC$1,0))</f>
        <v>8</v>
      </c>
      <c r="H284" s="150"/>
      <c r="I284" s="152">
        <f>INDEX('     2022    '!$A$1:$AC$1563,MATCH($D284,'     2022    '!$D$1:$D$1794,0),MATCH(I$1,'     2022    '!$A$1:$AC$1,0))</f>
        <v>123.16</v>
      </c>
      <c r="J284" s="150"/>
      <c r="K284" s="151">
        <f t="shared" si="9"/>
        <v>5.4192</v>
      </c>
      <c r="L284" s="152">
        <f>INDEX('     2022    '!$A$1:$AC$1563,MATCH($D284,'     2022    '!$D$1:$D$1794,0),MATCH(L$1,'     2022    '!$A$1:$AC$1,0))</f>
        <v>123.2868</v>
      </c>
      <c r="M284" s="152">
        <f>INDEX('     2022    '!$A$1:$AC$1563,MATCH($D284,'     2022    '!$D$1:$D$1794,0),MATCH(M$1,'     2022    '!$A$1:$AC$1,0))</f>
        <v>135.47999999999999</v>
      </c>
      <c r="N284" s="153" t="str">
        <f>INDEX('     2022    '!$A$1:$AC$1563,MATCH($D284,'     2022    '!$D$1:$D$1794,0),MATCH(N$1,'     2022    '!$A$1:$AC$1,0))</f>
        <v>30mm</v>
      </c>
      <c r="O284" s="154">
        <f>INDEX('     2022    '!$A$1:$AC$1563,MATCH($D284,'     2022    '!$D$1:$D$1794,0),MATCH(O$1,'     2022    '!$A$1:$AC$1,0))</f>
        <v>25</v>
      </c>
      <c r="P284" s="153">
        <f>INDEX('     2022    '!$A$1:$AC$1563,MATCH($D284,'     2022    '!$D$1:$D$1794,0),MATCH(P$1,'     2022    '!$A$1:$AC$1,0))</f>
        <v>27</v>
      </c>
      <c r="Q284" s="153" t="str">
        <f>INDEX('     2022    '!$A$1:$AC$1563,MATCH($D284,'     2022    '!$D$1:$D$1794,0),MATCH(Q$1,'     2022    '!$A$1:$AC$1,0))</f>
        <v>Yes</v>
      </c>
      <c r="R284" s="155">
        <f>INDEX('     2022    '!$A$1:$AC$1563,MATCH($D284,'     2022    '!$D$1:$D$1794,0),MATCH(R$1,'     2022    '!$A$1:$AC$1,0))</f>
        <v>15</v>
      </c>
      <c r="S284" s="155">
        <f>INDEX('     2022    '!$A$1:$AC$1563,MATCH($D284,'     2022    '!$D$1:$D$1794,0),MATCH(S$1,'     2022    '!$A$1:$AC$1,0))</f>
        <v>4.05</v>
      </c>
      <c r="T284" s="155">
        <f>INDEX('     2022    '!$A$1:$AC$1563,MATCH($D284,'     2022    '!$D$1:$D$1794,0),MATCH(T$1,'     2022    '!$A$1:$AC$1,0))</f>
        <v>0.3</v>
      </c>
      <c r="U284" s="154" t="str">
        <f>INDEX('     2022    '!$A$1:$AC$1563,MATCH($D284,'     2022    '!$D$1:$D$1794,0),MATCH(U$1,'     2022    '!$A$1:$AC$1,0))</f>
        <v>1.4G</v>
      </c>
      <c r="V284" s="153" t="str">
        <f>INDEX('     2022    '!$A$1:$AC$1563,MATCH($D284,'     2022    '!$D$1:$D$1794,0),MATCH(V$1,'     2022    '!$A$1:$AC$1,0))</f>
        <v>UN0336</v>
      </c>
      <c r="W284" s="153" t="str">
        <f>INDEX('     2022    '!$A$1:$AC$1563,MATCH($D284,'     2022    '!$D$1:$D$1794,0),MATCH(W$1,'     2022    '!$A$1:$AC$1,0))</f>
        <v>F4</v>
      </c>
      <c r="X284" s="151" t="str">
        <f>INDEX('     2022    '!$A$1:$AC$1563,MATCH($D284,'     2022    '!$D$1:$D$1794,0),MATCH(X$1,'     2022    '!$A$1:$AC$1,0))</f>
        <v/>
      </c>
      <c r="Y284" s="151" t="str">
        <f>INDEX('     2022    '!$A$1:$AC$1563,MATCH($D284,'     2022    '!$D$1:$D$1794,0),MATCH(Y$1,'     2022    '!$A$1:$AC$1,0))</f>
        <v/>
      </c>
      <c r="Z284" s="156">
        <f>INDEX('     2022    '!$A$1:$AC$1563,MATCH($D284,'     2022    '!$D$1:$D$1794,0),MATCH(Z$1,'     2022    '!$A$1:$AC$1,0))</f>
        <v>4.2099999999999999E-2</v>
      </c>
      <c r="AA284" s="153" t="str">
        <f>INDEX('     2022    '!$A$1:$AC$1563,MATCH($D284,'     2022    '!$D$1:$D$1794,0),MATCH(AA$1,'     2022    '!$A$1:$AC$1,0))</f>
        <v>1008-F4-69249651</v>
      </c>
      <c r="AB284" s="153" t="str">
        <f>INDEX('     2022    '!$A$1:$AC$1563,MATCH($D284,'     2022    '!$D$1:$D$1794,0),MATCH(AB$1,'     2022    '!$A$1:$AC$1,0))</f>
        <v>GB/HSE-345206</v>
      </c>
      <c r="AC284" s="153" t="str">
        <f>INDEX('     2022    '!$A$1:$AC$1563,MATCH($D284,'     2022    '!$D$1:$D$1794,0),MATCH(AC$1,'     2022    '!$A$1:$AC$1,0))</f>
        <v>10/9/2028</v>
      </c>
    </row>
    <row r="285" spans="1:29" ht="24">
      <c r="A285" s="80">
        <f t="shared" si="8"/>
        <v>282</v>
      </c>
      <c r="B285" s="68" t="str">
        <f>INDEX('     2022    '!B$2:B$1794,MATCH(D285,'     2022    '!D$2:D$1794,0))</f>
        <v/>
      </c>
      <c r="C285" s="204" t="str">
        <f>INDEX('     2022    '!C$2:C$1794,MATCH(D285,'     2022    '!D$2:D$1794,0))</f>
        <v>Roman Candle - 30mm</v>
      </c>
      <c r="D285" s="212" t="str">
        <f>INDEX('     2022    '!D:D,MATCH(A285,'     2022    '!AL:AL,0))</f>
        <v>C121</v>
      </c>
      <c r="E285" s="213" t="str">
        <f>INDEX('     2022    '!$A$1:$AC$1563,MATCH($D285,'     2022    '!$D$1:$D$1794,0),MATCH(E$1,'     2022    '!$A$1:$AC$1,0))</f>
        <v>30mm 8s. Gold strobe willow</v>
      </c>
      <c r="F285" s="206" t="str">
        <f>IFERROR(IF(LEFT(INDEX('     2022    '!AD$2:AD$1794,MATCH(D285,'     2022    '!D$2:D$1794,0)),4)="http",HYPERLINK(INDEX('     2022    '!AD$2:AD$1794,MATCH(D285,'     2022    '!D$2:D$1794,0)),"Video"),""),"")</f>
        <v>Video</v>
      </c>
      <c r="G285" s="207">
        <f>INDEX('     2022    '!$A$1:$AC$1563,MATCH($D285,'     2022    '!$D$1:$D$1794,0),MATCH(G$1,'     2022    '!$A$1:$AC$1,0))</f>
        <v>0</v>
      </c>
      <c r="H285" s="150"/>
      <c r="I285" s="152">
        <f>INDEX('     2022    '!$A$1:$AC$1563,MATCH($D285,'     2022    '!$D$1:$D$1794,0),MATCH(I$1,'     2022    '!$A$1:$AC$1,0))</f>
        <v>121.49</v>
      </c>
      <c r="J285" s="150"/>
      <c r="K285" s="151">
        <f t="shared" si="9"/>
        <v>5.7537141382021115</v>
      </c>
      <c r="L285" s="152">
        <f>INDEX('     2022    '!$A$1:$AC$1563,MATCH($D285,'     2022    '!$D$1:$D$1794,0),MATCH(L$1,'     2022    '!$A$1:$AC$1,0))</f>
        <v>130.89699664409804</v>
      </c>
      <c r="M285" s="152">
        <f>INDEX('     2022    '!$A$1:$AC$1563,MATCH($D285,'     2022    '!$D$1:$D$1794,0),MATCH(M$1,'     2022    '!$A$1:$AC$1,0))</f>
        <v>143.84285345505279</v>
      </c>
      <c r="N285" s="153" t="str">
        <f>INDEX('     2022    '!$A$1:$AC$1563,MATCH($D285,'     2022    '!$D$1:$D$1794,0),MATCH(N$1,'     2022    '!$A$1:$AC$1,0))</f>
        <v>30mm</v>
      </c>
      <c r="O285" s="154">
        <f>INDEX('     2022    '!$A$1:$AC$1563,MATCH($D285,'     2022    '!$D$1:$D$1794,0),MATCH(O$1,'     2022    '!$A$1:$AC$1,0))</f>
        <v>25</v>
      </c>
      <c r="P285" s="153">
        <f>INDEX('     2022    '!$A$1:$AC$1563,MATCH($D285,'     2022    '!$D$1:$D$1794,0),MATCH(P$1,'     2022    '!$A$1:$AC$1,0))</f>
        <v>27</v>
      </c>
      <c r="Q285" s="153" t="str">
        <f>INDEX('     2022    '!$A$1:$AC$1563,MATCH($D285,'     2022    '!$D$1:$D$1794,0),MATCH(Q$1,'     2022    '!$A$1:$AC$1,0))</f>
        <v>No</v>
      </c>
      <c r="R285" s="155">
        <f>INDEX('     2022    '!$A$1:$AC$1563,MATCH($D285,'     2022    '!$D$1:$D$1794,0),MATCH(R$1,'     2022    '!$A$1:$AC$1,0))</f>
        <v>15</v>
      </c>
      <c r="S285" s="155">
        <f>INDEX('     2022    '!$A$1:$AC$1563,MATCH($D285,'     2022    '!$D$1:$D$1794,0),MATCH(S$1,'     2022    '!$A$1:$AC$1,0))</f>
        <v>4.05</v>
      </c>
      <c r="T285" s="155">
        <f>INDEX('     2022    '!$A$1:$AC$1563,MATCH($D285,'     2022    '!$D$1:$D$1794,0),MATCH(T$1,'     2022    '!$A$1:$AC$1,0))</f>
        <v>0.3</v>
      </c>
      <c r="U285" s="154" t="str">
        <f>INDEX('     2022    '!$A$1:$AC$1563,MATCH($D285,'     2022    '!$D$1:$D$1794,0),MATCH(U$1,'     2022    '!$A$1:$AC$1,0))</f>
        <v>1.4G</v>
      </c>
      <c r="V285" s="153" t="str">
        <f>INDEX('     2022    '!$A$1:$AC$1563,MATCH($D285,'     2022    '!$D$1:$D$1794,0),MATCH(V$1,'     2022    '!$A$1:$AC$1,0))</f>
        <v>UN0336</v>
      </c>
      <c r="W285" s="153" t="str">
        <f>INDEX('     2022    '!$A$1:$AC$1563,MATCH($D285,'     2022    '!$D$1:$D$1794,0),MATCH(W$1,'     2022    '!$A$1:$AC$1,0))</f>
        <v>F4</v>
      </c>
      <c r="X285" s="151" t="str">
        <f>INDEX('     2022    '!$A$1:$AC$1563,MATCH($D285,'     2022    '!$D$1:$D$1794,0),MATCH(X$1,'     2022    '!$A$1:$AC$1,0))</f>
        <v/>
      </c>
      <c r="Y285" s="151" t="str">
        <f>INDEX('     2022    '!$A$1:$AC$1563,MATCH($D285,'     2022    '!$D$1:$D$1794,0),MATCH(Y$1,'     2022    '!$A$1:$AC$1,0))</f>
        <v/>
      </c>
      <c r="Z285" s="156">
        <f>INDEX('     2022    '!$A$1:$AC$1563,MATCH($D285,'     2022    '!$D$1:$D$1794,0),MATCH(Z$1,'     2022    '!$A$1:$AC$1,0))</f>
        <v>3.7199999999999997E-2</v>
      </c>
      <c r="AA285" s="153" t="str">
        <f>INDEX('     2022    '!$A$1:$AC$1563,MATCH($D285,'     2022    '!$D$1:$D$1794,0),MATCH(AA$1,'     2022    '!$A$1:$AC$1,0))</f>
        <v>1008-F4-69249651</v>
      </c>
      <c r="AB285" s="153" t="str">
        <f>INDEX('     2022    '!$A$1:$AC$1563,MATCH($D285,'     2022    '!$D$1:$D$1794,0),MATCH(AB$1,'     2022    '!$A$1:$AC$1,0))</f>
        <v>GB/HSE-345207</v>
      </c>
      <c r="AC285" s="153" t="str">
        <f>INDEX('     2022    '!$A$1:$AC$1563,MATCH($D285,'     2022    '!$D$1:$D$1794,0),MATCH(AC$1,'     2022    '!$A$1:$AC$1,0))</f>
        <v>10/9/2028</v>
      </c>
    </row>
    <row r="286" spans="1:29" ht="24">
      <c r="A286" s="80">
        <f t="shared" si="8"/>
        <v>283</v>
      </c>
      <c r="B286" s="68" t="str">
        <f>INDEX('     2022    '!B$2:B$1794,MATCH(D286,'     2022    '!D$2:D$1794,0))</f>
        <v/>
      </c>
      <c r="C286" s="204" t="str">
        <f>INDEX('     2022    '!C$2:C$1794,MATCH(D286,'     2022    '!D$2:D$1794,0))</f>
        <v>Roman Candle - 30mm</v>
      </c>
      <c r="D286" s="212" t="str">
        <f>INDEX('     2022    '!D:D,MATCH(A286,'     2022    '!AL:AL,0))</f>
        <v>C149</v>
      </c>
      <c r="E286" s="213" t="str">
        <f>INDEX('     2022    '!$A$1:$AC$1563,MATCH($D286,'     2022    '!$D$1:$D$1794,0),MATCH(E$1,'     2022    '!$A$1:$AC$1,0))</f>
        <v>30mm 8s. Red top gold tail</v>
      </c>
      <c r="F286" s="206" t="str">
        <f>IFERROR(IF(LEFT(INDEX('     2022    '!AD$2:AD$1794,MATCH(D286,'     2022    '!D$2:D$1794,0)),4)="http",HYPERLINK(INDEX('     2022    '!AD$2:AD$1794,MATCH(D286,'     2022    '!D$2:D$1794,0)),"Video"),""),"")</f>
        <v>Video</v>
      </c>
      <c r="G286" s="207">
        <f>INDEX('     2022    '!$A$1:$AC$1563,MATCH($D286,'     2022    '!$D$1:$D$1794,0),MATCH(G$1,'     2022    '!$A$1:$AC$1,0))</f>
        <v>0</v>
      </c>
      <c r="H286" s="150"/>
      <c r="I286" s="152">
        <f>INDEX('     2022    '!$A$1:$AC$1563,MATCH($D286,'     2022    '!$D$1:$D$1794,0),MATCH(I$1,'     2022    '!$A$1:$AC$1,0))</f>
        <v>121.49</v>
      </c>
      <c r="J286" s="150"/>
      <c r="K286" s="151">
        <f t="shared" si="9"/>
        <v>5.7537141382021115</v>
      </c>
      <c r="L286" s="152">
        <f>INDEX('     2022    '!$A$1:$AC$1563,MATCH($D286,'     2022    '!$D$1:$D$1794,0),MATCH(L$1,'     2022    '!$A$1:$AC$1,0))</f>
        <v>130.89699664409804</v>
      </c>
      <c r="M286" s="152">
        <f>INDEX('     2022    '!$A$1:$AC$1563,MATCH($D286,'     2022    '!$D$1:$D$1794,0),MATCH(M$1,'     2022    '!$A$1:$AC$1,0))</f>
        <v>143.84285345505279</v>
      </c>
      <c r="N286" s="153" t="str">
        <f>INDEX('     2022    '!$A$1:$AC$1563,MATCH($D286,'     2022    '!$D$1:$D$1794,0),MATCH(N$1,'     2022    '!$A$1:$AC$1,0))</f>
        <v>30mm</v>
      </c>
      <c r="O286" s="154">
        <f>INDEX('     2022    '!$A$1:$AC$1563,MATCH($D286,'     2022    '!$D$1:$D$1794,0),MATCH(O$1,'     2022    '!$A$1:$AC$1,0))</f>
        <v>25</v>
      </c>
      <c r="P286" s="153">
        <f>INDEX('     2022    '!$A$1:$AC$1563,MATCH($D286,'     2022    '!$D$1:$D$1794,0),MATCH(P$1,'     2022    '!$A$1:$AC$1,0))</f>
        <v>27</v>
      </c>
      <c r="Q286" s="153" t="str">
        <f>INDEX('     2022    '!$A$1:$AC$1563,MATCH($D286,'     2022    '!$D$1:$D$1794,0),MATCH(Q$1,'     2022    '!$A$1:$AC$1,0))</f>
        <v>Yes</v>
      </c>
      <c r="R286" s="155">
        <f>INDEX('     2022    '!$A$1:$AC$1563,MATCH($D286,'     2022    '!$D$1:$D$1794,0),MATCH(R$1,'     2022    '!$A$1:$AC$1,0))</f>
        <v>15</v>
      </c>
      <c r="S286" s="155">
        <f>INDEX('     2022    '!$A$1:$AC$1563,MATCH($D286,'     2022    '!$D$1:$D$1794,0),MATCH(S$1,'     2022    '!$A$1:$AC$1,0))</f>
        <v>4.05</v>
      </c>
      <c r="T286" s="155">
        <f>INDEX('     2022    '!$A$1:$AC$1563,MATCH($D286,'     2022    '!$D$1:$D$1794,0),MATCH(T$1,'     2022    '!$A$1:$AC$1,0))</f>
        <v>0.3</v>
      </c>
      <c r="U286" s="154" t="str">
        <f>INDEX('     2022    '!$A$1:$AC$1563,MATCH($D286,'     2022    '!$D$1:$D$1794,0),MATCH(U$1,'     2022    '!$A$1:$AC$1,0))</f>
        <v>1.4G</v>
      </c>
      <c r="V286" s="153" t="str">
        <f>INDEX('     2022    '!$A$1:$AC$1563,MATCH($D286,'     2022    '!$D$1:$D$1794,0),MATCH(V$1,'     2022    '!$A$1:$AC$1,0))</f>
        <v>UN0336</v>
      </c>
      <c r="W286" s="153" t="str">
        <f>INDEX('     2022    '!$A$1:$AC$1563,MATCH($D286,'     2022    '!$D$1:$D$1794,0),MATCH(W$1,'     2022    '!$A$1:$AC$1,0))</f>
        <v>F4</v>
      </c>
      <c r="X286" s="151" t="str">
        <f>INDEX('     2022    '!$A$1:$AC$1563,MATCH($D286,'     2022    '!$D$1:$D$1794,0),MATCH(X$1,'     2022    '!$A$1:$AC$1,0))</f>
        <v/>
      </c>
      <c r="Y286" s="151" t="str">
        <f>INDEX('     2022    '!$A$1:$AC$1563,MATCH($D286,'     2022    '!$D$1:$D$1794,0),MATCH(Y$1,'     2022    '!$A$1:$AC$1,0))</f>
        <v/>
      </c>
      <c r="Z286" s="156">
        <f>INDEX('     2022    '!$A$1:$AC$1563,MATCH($D286,'     2022    '!$D$1:$D$1794,0),MATCH(Z$1,'     2022    '!$A$1:$AC$1,0))</f>
        <v>3.7199999999999997E-2</v>
      </c>
      <c r="AA286" s="153" t="str">
        <f>INDEX('     2022    '!$A$1:$AC$1563,MATCH($D286,'     2022    '!$D$1:$D$1794,0),MATCH(AA$1,'     2022    '!$A$1:$AC$1,0))</f>
        <v>1008-F4-69249651</v>
      </c>
      <c r="AB286" s="153" t="str">
        <f>INDEX('     2022    '!$A$1:$AC$1563,MATCH($D286,'     2022    '!$D$1:$D$1794,0),MATCH(AB$1,'     2022    '!$A$1:$AC$1,0))</f>
        <v>GB/HSE-345212</v>
      </c>
      <c r="AC286" s="153" t="str">
        <f>INDEX('     2022    '!$A$1:$AC$1563,MATCH($D286,'     2022    '!$D$1:$D$1794,0),MATCH(AC$1,'     2022    '!$A$1:$AC$1,0))</f>
        <v>10/9/2028</v>
      </c>
    </row>
    <row r="287" spans="1:29" ht="24">
      <c r="A287" s="80">
        <f t="shared" si="8"/>
        <v>284</v>
      </c>
      <c r="B287" s="68" t="str">
        <f>INDEX('     2022    '!B$2:B$1794,MATCH(D287,'     2022    '!D$2:D$1794,0))</f>
        <v/>
      </c>
      <c r="C287" s="204" t="str">
        <f>INDEX('     2022    '!C$2:C$1794,MATCH(D287,'     2022    '!D$2:D$1794,0))</f>
        <v>Roman Candle - 30mm</v>
      </c>
      <c r="D287" s="212" t="str">
        <f>INDEX('     2022    '!D:D,MATCH(A287,'     2022    '!AL:AL,0))</f>
        <v>C21</v>
      </c>
      <c r="E287" s="213" t="str">
        <f>INDEX('     2022    '!$A$1:$AC$1563,MATCH($D287,'     2022    '!$D$1:$D$1794,0),MATCH(E$1,'     2022    '!$A$1:$AC$1,0))</f>
        <v>30mm 8s. Red strobe tail</v>
      </c>
      <c r="F287" s="206" t="str">
        <f>IFERROR(IF(LEFT(INDEX('     2022    '!AD$2:AD$1794,MATCH(D287,'     2022    '!D$2:D$1794,0)),4)="http",HYPERLINK(INDEX('     2022    '!AD$2:AD$1794,MATCH(D287,'     2022    '!D$2:D$1794,0)),"Video"),""),"")</f>
        <v>Video</v>
      </c>
      <c r="G287" s="207">
        <f>INDEX('     2022    '!$A$1:$AC$1563,MATCH($D287,'     2022    '!$D$1:$D$1794,0),MATCH(G$1,'     2022    '!$A$1:$AC$1,0))</f>
        <v>0</v>
      </c>
      <c r="H287" s="150"/>
      <c r="I287" s="152">
        <f>INDEX('     2022    '!$A$1:$AC$1563,MATCH($D287,'     2022    '!$D$1:$D$1794,0),MATCH(I$1,'     2022    '!$A$1:$AC$1,0))</f>
        <v>121.49</v>
      </c>
      <c r="J287" s="150"/>
      <c r="K287" s="151">
        <f t="shared" si="9"/>
        <v>5.7537141382021115</v>
      </c>
      <c r="L287" s="152">
        <f>INDEX('     2022    '!$A$1:$AC$1563,MATCH($D287,'     2022    '!$D$1:$D$1794,0),MATCH(L$1,'     2022    '!$A$1:$AC$1,0))</f>
        <v>130.89699664409804</v>
      </c>
      <c r="M287" s="152">
        <f>INDEX('     2022    '!$A$1:$AC$1563,MATCH($D287,'     2022    '!$D$1:$D$1794,0),MATCH(M$1,'     2022    '!$A$1:$AC$1,0))</f>
        <v>143.84285345505279</v>
      </c>
      <c r="N287" s="153" t="str">
        <f>INDEX('     2022    '!$A$1:$AC$1563,MATCH($D287,'     2022    '!$D$1:$D$1794,0),MATCH(N$1,'     2022    '!$A$1:$AC$1,0))</f>
        <v>30mm</v>
      </c>
      <c r="O287" s="154">
        <f>INDEX('     2022    '!$A$1:$AC$1563,MATCH($D287,'     2022    '!$D$1:$D$1794,0),MATCH(O$1,'     2022    '!$A$1:$AC$1,0))</f>
        <v>25</v>
      </c>
      <c r="P287" s="153">
        <f>INDEX('     2022    '!$A$1:$AC$1563,MATCH($D287,'     2022    '!$D$1:$D$1794,0),MATCH(P$1,'     2022    '!$A$1:$AC$1,0))</f>
        <v>27</v>
      </c>
      <c r="Q287" s="153" t="str">
        <f>INDEX('     2022    '!$A$1:$AC$1563,MATCH($D287,'     2022    '!$D$1:$D$1794,0),MATCH(Q$1,'     2022    '!$A$1:$AC$1,0))</f>
        <v>Yes</v>
      </c>
      <c r="R287" s="155">
        <f>INDEX('     2022    '!$A$1:$AC$1563,MATCH($D287,'     2022    '!$D$1:$D$1794,0),MATCH(R$1,'     2022    '!$A$1:$AC$1,0))</f>
        <v>15</v>
      </c>
      <c r="S287" s="155">
        <f>INDEX('     2022    '!$A$1:$AC$1563,MATCH($D287,'     2022    '!$D$1:$D$1794,0),MATCH(S$1,'     2022    '!$A$1:$AC$1,0))</f>
        <v>4.05</v>
      </c>
      <c r="T287" s="155">
        <f>INDEX('     2022    '!$A$1:$AC$1563,MATCH($D287,'     2022    '!$D$1:$D$1794,0),MATCH(T$1,'     2022    '!$A$1:$AC$1,0))</f>
        <v>0.3</v>
      </c>
      <c r="U287" s="154" t="str">
        <f>INDEX('     2022    '!$A$1:$AC$1563,MATCH($D287,'     2022    '!$D$1:$D$1794,0),MATCH(U$1,'     2022    '!$A$1:$AC$1,0))</f>
        <v>1.4G</v>
      </c>
      <c r="V287" s="153" t="str">
        <f>INDEX('     2022    '!$A$1:$AC$1563,MATCH($D287,'     2022    '!$D$1:$D$1794,0),MATCH(V$1,'     2022    '!$A$1:$AC$1,0))</f>
        <v>UN0336</v>
      </c>
      <c r="W287" s="153" t="str">
        <f>INDEX('     2022    '!$A$1:$AC$1563,MATCH($D287,'     2022    '!$D$1:$D$1794,0),MATCH(W$1,'     2022    '!$A$1:$AC$1,0))</f>
        <v>F4</v>
      </c>
      <c r="X287" s="151" t="str">
        <f>INDEX('     2022    '!$A$1:$AC$1563,MATCH($D287,'     2022    '!$D$1:$D$1794,0),MATCH(X$1,'     2022    '!$A$1:$AC$1,0))</f>
        <v/>
      </c>
      <c r="Y287" s="151" t="str">
        <f>INDEX('     2022    '!$A$1:$AC$1563,MATCH($D287,'     2022    '!$D$1:$D$1794,0),MATCH(Y$1,'     2022    '!$A$1:$AC$1,0))</f>
        <v/>
      </c>
      <c r="Z287" s="156">
        <f>INDEX('     2022    '!$A$1:$AC$1563,MATCH($D287,'     2022    '!$D$1:$D$1794,0),MATCH(Z$1,'     2022    '!$A$1:$AC$1,0))</f>
        <v>3.7199999999999997E-2</v>
      </c>
      <c r="AA287" s="153" t="str">
        <f>INDEX('     2022    '!$A$1:$AC$1563,MATCH($D287,'     2022    '!$D$1:$D$1794,0),MATCH(AA$1,'     2022    '!$A$1:$AC$1,0))</f>
        <v>1008-F4-69249651</v>
      </c>
      <c r="AB287" s="153" t="str">
        <f>INDEX('     2022    '!$A$1:$AC$1563,MATCH($D287,'     2022    '!$D$1:$D$1794,0),MATCH(AB$1,'     2022    '!$A$1:$AC$1,0))</f>
        <v>GB/HSE-337768</v>
      </c>
      <c r="AC287" s="153" t="str">
        <f>INDEX('     2022    '!$A$1:$AC$1563,MATCH($D287,'     2022    '!$D$1:$D$1794,0),MATCH(AC$1,'     2022    '!$A$1:$AC$1,0))</f>
        <v>11/1/2026</v>
      </c>
    </row>
    <row r="288" spans="1:29" ht="24">
      <c r="A288" s="80">
        <f t="shared" si="8"/>
        <v>285</v>
      </c>
      <c r="B288" s="68" t="str">
        <f>INDEX('     2022    '!B$2:B$1794,MATCH(D288,'     2022    '!D$2:D$1794,0))</f>
        <v/>
      </c>
      <c r="C288" s="204" t="str">
        <f>INDEX('     2022    '!C$2:C$1794,MATCH(D288,'     2022    '!D$2:D$1794,0))</f>
        <v>Roman Candle - 30mm</v>
      </c>
      <c r="D288" s="212" t="str">
        <f>INDEX('     2022    '!D:D,MATCH(A288,'     2022    '!AL:AL,0))</f>
        <v>C146</v>
      </c>
      <c r="E288" s="213" t="str">
        <f>INDEX('     2022    '!$A$1:$AC$1563,MATCH($D288,'     2022    '!$D$1:$D$1794,0),MATCH(E$1,'     2022    '!$A$1:$AC$1,0))</f>
        <v>30mm 8s. Color strobe tail</v>
      </c>
      <c r="F288" s="206" t="str">
        <f>IFERROR(IF(LEFT(INDEX('     2022    '!AD$2:AD$1794,MATCH(D288,'     2022    '!D$2:D$1794,0)),4)="http",HYPERLINK(INDEX('     2022    '!AD$2:AD$1794,MATCH(D288,'     2022    '!D$2:D$1794,0)),"Video"),""),"")</f>
        <v>Video</v>
      </c>
      <c r="G288" s="207">
        <f>INDEX('     2022    '!$A$1:$AC$1563,MATCH($D288,'     2022    '!$D$1:$D$1794,0),MATCH(G$1,'     2022    '!$A$1:$AC$1,0))</f>
        <v>0</v>
      </c>
      <c r="H288" s="150"/>
      <c r="I288" s="152">
        <f>INDEX('     2022    '!$A$1:$AC$1563,MATCH($D288,'     2022    '!$D$1:$D$1794,0),MATCH(I$1,'     2022    '!$A$1:$AC$1,0))</f>
        <v>123.16</v>
      </c>
      <c r="J288" s="150"/>
      <c r="K288" s="151">
        <f t="shared" si="9"/>
        <v>5.8984901245268961</v>
      </c>
      <c r="L288" s="152">
        <f>INDEX('     2022    '!$A$1:$AC$1563,MATCH($D288,'     2022    '!$D$1:$D$1794,0),MATCH(L$1,'     2022    '!$A$1:$AC$1,0))</f>
        <v>134.19065033298691</v>
      </c>
      <c r="M288" s="152">
        <f>INDEX('     2022    '!$A$1:$AC$1563,MATCH($D288,'     2022    '!$D$1:$D$1794,0),MATCH(M$1,'     2022    '!$A$1:$AC$1,0))</f>
        <v>147.46225311317241</v>
      </c>
      <c r="N288" s="153" t="str">
        <f>INDEX('     2022    '!$A$1:$AC$1563,MATCH($D288,'     2022    '!$D$1:$D$1794,0),MATCH(N$1,'     2022    '!$A$1:$AC$1,0))</f>
        <v>30mm</v>
      </c>
      <c r="O288" s="154">
        <f>INDEX('     2022    '!$A$1:$AC$1563,MATCH($D288,'     2022    '!$D$1:$D$1794,0),MATCH(O$1,'     2022    '!$A$1:$AC$1,0))</f>
        <v>25</v>
      </c>
      <c r="P288" s="153">
        <f>INDEX('     2022    '!$A$1:$AC$1563,MATCH($D288,'     2022    '!$D$1:$D$1794,0),MATCH(P$1,'     2022    '!$A$1:$AC$1,0))</f>
        <v>27</v>
      </c>
      <c r="Q288" s="153" t="str">
        <f>INDEX('     2022    '!$A$1:$AC$1563,MATCH($D288,'     2022    '!$D$1:$D$1794,0),MATCH(Q$1,'     2022    '!$A$1:$AC$1,0))</f>
        <v>Yes</v>
      </c>
      <c r="R288" s="155">
        <f>INDEX('     2022    '!$A$1:$AC$1563,MATCH($D288,'     2022    '!$D$1:$D$1794,0),MATCH(R$1,'     2022    '!$A$1:$AC$1,0))</f>
        <v>15</v>
      </c>
      <c r="S288" s="155">
        <f>INDEX('     2022    '!$A$1:$AC$1563,MATCH($D288,'     2022    '!$D$1:$D$1794,0),MATCH(S$1,'     2022    '!$A$1:$AC$1,0))</f>
        <v>4.05</v>
      </c>
      <c r="T288" s="155">
        <f>INDEX('     2022    '!$A$1:$AC$1563,MATCH($D288,'     2022    '!$D$1:$D$1794,0),MATCH(T$1,'     2022    '!$A$1:$AC$1,0))</f>
        <v>0.3</v>
      </c>
      <c r="U288" s="154" t="str">
        <f>INDEX('     2022    '!$A$1:$AC$1563,MATCH($D288,'     2022    '!$D$1:$D$1794,0),MATCH(U$1,'     2022    '!$A$1:$AC$1,0))</f>
        <v>1.4G</v>
      </c>
      <c r="V288" s="153" t="str">
        <f>INDEX('     2022    '!$A$1:$AC$1563,MATCH($D288,'     2022    '!$D$1:$D$1794,0),MATCH(V$1,'     2022    '!$A$1:$AC$1,0))</f>
        <v>UN0336</v>
      </c>
      <c r="W288" s="153" t="str">
        <f>INDEX('     2022    '!$A$1:$AC$1563,MATCH($D288,'     2022    '!$D$1:$D$1794,0),MATCH(W$1,'     2022    '!$A$1:$AC$1,0))</f>
        <v>F4</v>
      </c>
      <c r="X288" s="151" t="str">
        <f>INDEX('     2022    '!$A$1:$AC$1563,MATCH($D288,'     2022    '!$D$1:$D$1794,0),MATCH(X$1,'     2022    '!$A$1:$AC$1,0))</f>
        <v/>
      </c>
      <c r="Y288" s="151" t="str">
        <f>INDEX('     2022    '!$A$1:$AC$1563,MATCH($D288,'     2022    '!$D$1:$D$1794,0),MATCH(Y$1,'     2022    '!$A$1:$AC$1,0))</f>
        <v/>
      </c>
      <c r="Z288" s="156">
        <f>INDEX('     2022    '!$A$1:$AC$1563,MATCH($D288,'     2022    '!$D$1:$D$1794,0),MATCH(Z$1,'     2022    '!$A$1:$AC$1,0))</f>
        <v>4.2099999999999999E-2</v>
      </c>
      <c r="AA288" s="153" t="str">
        <f>INDEX('     2022    '!$A$1:$AC$1563,MATCH($D288,'     2022    '!$D$1:$D$1794,0),MATCH(AA$1,'     2022    '!$A$1:$AC$1,0))</f>
        <v>1008-F4-69249651</v>
      </c>
      <c r="AB288" s="153" t="str">
        <f>INDEX('     2022    '!$A$1:$AC$1563,MATCH($D288,'     2022    '!$D$1:$D$1794,0),MATCH(AB$1,'     2022    '!$A$1:$AC$1,0))</f>
        <v>GB/HSE-345209</v>
      </c>
      <c r="AC288" s="153" t="str">
        <f>INDEX('     2022    '!$A$1:$AC$1563,MATCH($D288,'     2022    '!$D$1:$D$1794,0),MATCH(AC$1,'     2022    '!$A$1:$AC$1,0))</f>
        <v>10/9/2028</v>
      </c>
    </row>
    <row r="289" spans="1:29" ht="24">
      <c r="A289" s="80">
        <f t="shared" si="8"/>
        <v>286</v>
      </c>
      <c r="B289" s="68" t="str">
        <f>INDEX('     2022    '!B$2:B$1794,MATCH(D289,'     2022    '!D$2:D$1794,0))</f>
        <v/>
      </c>
      <c r="C289" s="204" t="str">
        <f>INDEX('     2022    '!C$2:C$1794,MATCH(D289,'     2022    '!D$2:D$1794,0))</f>
        <v>Roman Candle - 30mm</v>
      </c>
      <c r="D289" s="212" t="str">
        <f>INDEX('     2022    '!D:D,MATCH(A289,'     2022    '!AL:AL,0))</f>
        <v>C150</v>
      </c>
      <c r="E289" s="213" t="str">
        <f>INDEX('     2022    '!$A$1:$AC$1563,MATCH($D289,'     2022    '!$D$1:$D$1794,0),MATCH(E$1,'     2022    '!$A$1:$AC$1,0))</f>
        <v>30mm 8s. Crackling tail</v>
      </c>
      <c r="F289" s="206" t="str">
        <f>IFERROR(IF(LEFT(INDEX('     2022    '!AD$2:AD$1794,MATCH(D289,'     2022    '!D$2:D$1794,0)),4)="http",HYPERLINK(INDEX('     2022    '!AD$2:AD$1794,MATCH(D289,'     2022    '!D$2:D$1794,0)),"Video"),""),"")</f>
        <v>Video</v>
      </c>
      <c r="G289" s="207">
        <f>INDEX('     2022    '!$A$1:$AC$1563,MATCH($D289,'     2022    '!$D$1:$D$1794,0),MATCH(G$1,'     2022    '!$A$1:$AC$1,0))</f>
        <v>2</v>
      </c>
      <c r="H289" s="150"/>
      <c r="I289" s="152">
        <f>INDEX('     2022    '!$A$1:$AC$1563,MATCH($D289,'     2022    '!$D$1:$D$1794,0),MATCH(I$1,'     2022    '!$A$1:$AC$1,0))</f>
        <v>123.16</v>
      </c>
      <c r="J289" s="150"/>
      <c r="K289" s="151">
        <f t="shared" si="9"/>
        <v>5.8984901245268961</v>
      </c>
      <c r="L289" s="152">
        <f>INDEX('     2022    '!$A$1:$AC$1563,MATCH($D289,'     2022    '!$D$1:$D$1794,0),MATCH(L$1,'     2022    '!$A$1:$AC$1,0))</f>
        <v>134.19065033298691</v>
      </c>
      <c r="M289" s="152">
        <f>INDEX('     2022    '!$A$1:$AC$1563,MATCH($D289,'     2022    '!$D$1:$D$1794,0),MATCH(M$1,'     2022    '!$A$1:$AC$1,0))</f>
        <v>147.46225311317241</v>
      </c>
      <c r="N289" s="153" t="str">
        <f>INDEX('     2022    '!$A$1:$AC$1563,MATCH($D289,'     2022    '!$D$1:$D$1794,0),MATCH(N$1,'     2022    '!$A$1:$AC$1,0))</f>
        <v>30mm</v>
      </c>
      <c r="O289" s="154">
        <f>INDEX('     2022    '!$A$1:$AC$1563,MATCH($D289,'     2022    '!$D$1:$D$1794,0),MATCH(O$1,'     2022    '!$A$1:$AC$1,0))</f>
        <v>25</v>
      </c>
      <c r="P289" s="153">
        <f>INDEX('     2022    '!$A$1:$AC$1563,MATCH($D289,'     2022    '!$D$1:$D$1794,0),MATCH(P$1,'     2022    '!$A$1:$AC$1,0))</f>
        <v>27</v>
      </c>
      <c r="Q289" s="153" t="str">
        <f>INDEX('     2022    '!$A$1:$AC$1563,MATCH($D289,'     2022    '!$D$1:$D$1794,0),MATCH(Q$1,'     2022    '!$A$1:$AC$1,0))</f>
        <v>Yes</v>
      </c>
      <c r="R289" s="155">
        <f>INDEX('     2022    '!$A$1:$AC$1563,MATCH($D289,'     2022    '!$D$1:$D$1794,0),MATCH(R$1,'     2022    '!$A$1:$AC$1,0))</f>
        <v>15</v>
      </c>
      <c r="S289" s="155">
        <f>INDEX('     2022    '!$A$1:$AC$1563,MATCH($D289,'     2022    '!$D$1:$D$1794,0),MATCH(S$1,'     2022    '!$A$1:$AC$1,0))</f>
        <v>4.05</v>
      </c>
      <c r="T289" s="155">
        <f>INDEX('     2022    '!$A$1:$AC$1563,MATCH($D289,'     2022    '!$D$1:$D$1794,0),MATCH(T$1,'     2022    '!$A$1:$AC$1,0))</f>
        <v>0.3</v>
      </c>
      <c r="U289" s="154" t="str">
        <f>INDEX('     2022    '!$A$1:$AC$1563,MATCH($D289,'     2022    '!$D$1:$D$1794,0),MATCH(U$1,'     2022    '!$A$1:$AC$1,0))</f>
        <v>1.4G</v>
      </c>
      <c r="V289" s="153" t="str">
        <f>INDEX('     2022    '!$A$1:$AC$1563,MATCH($D289,'     2022    '!$D$1:$D$1794,0),MATCH(V$1,'     2022    '!$A$1:$AC$1,0))</f>
        <v>UN0336</v>
      </c>
      <c r="W289" s="153" t="str">
        <f>INDEX('     2022    '!$A$1:$AC$1563,MATCH($D289,'     2022    '!$D$1:$D$1794,0),MATCH(W$1,'     2022    '!$A$1:$AC$1,0))</f>
        <v>F4</v>
      </c>
      <c r="X289" s="151" t="str">
        <f>INDEX('     2022    '!$A$1:$AC$1563,MATCH($D289,'     2022    '!$D$1:$D$1794,0),MATCH(X$1,'     2022    '!$A$1:$AC$1,0))</f>
        <v/>
      </c>
      <c r="Y289" s="151" t="str">
        <f>INDEX('     2022    '!$A$1:$AC$1563,MATCH($D289,'     2022    '!$D$1:$D$1794,0),MATCH(Y$1,'     2022    '!$A$1:$AC$1,0))</f>
        <v/>
      </c>
      <c r="Z289" s="156">
        <f>INDEX('     2022    '!$A$1:$AC$1563,MATCH($D289,'     2022    '!$D$1:$D$1794,0),MATCH(Z$1,'     2022    '!$A$1:$AC$1,0))</f>
        <v>4.2099999999999999E-2</v>
      </c>
      <c r="AA289" s="153" t="str">
        <f>INDEX('     2022    '!$A$1:$AC$1563,MATCH($D289,'     2022    '!$D$1:$D$1794,0),MATCH(AA$1,'     2022    '!$A$1:$AC$1,0))</f>
        <v>1008-F4-69249651</v>
      </c>
      <c r="AB289" s="153" t="str">
        <f>INDEX('     2022    '!$A$1:$AC$1563,MATCH($D289,'     2022    '!$D$1:$D$1794,0),MATCH(AB$1,'     2022    '!$A$1:$AC$1,0))</f>
        <v>GB/HSE-345213</v>
      </c>
      <c r="AC289" s="153" t="str">
        <f>INDEX('     2022    '!$A$1:$AC$1563,MATCH($D289,'     2022    '!$D$1:$D$1794,0),MATCH(AC$1,'     2022    '!$A$1:$AC$1,0))</f>
        <v>10/9/2028</v>
      </c>
    </row>
    <row r="290" spans="1:29" ht="25.5">
      <c r="A290" s="80">
        <f t="shared" si="8"/>
        <v>287</v>
      </c>
      <c r="B290" s="68" t="str">
        <f>INDEX('     2022    '!B$2:B$1794,MATCH(D290,'     2022    '!D$2:D$1794,0))</f>
        <v/>
      </c>
      <c r="C290" s="204" t="str">
        <f>INDEX('     2022    '!C$2:C$1794,MATCH(D290,'     2022    '!D$2:D$1794,0))</f>
        <v>Roman Candle - 40mm</v>
      </c>
      <c r="D290" s="212" t="str">
        <f>INDEX('     2022    '!D:D,MATCH(A290,'     2022    '!AL:AL,0))</f>
        <v>CRC0036</v>
      </c>
      <c r="E290" s="213" t="str">
        <f>INDEX('     2022    '!$A$1:$AC$1563,MATCH($D290,'     2022    '!$D$1:$D$1794,0),MATCH(E$1,'     2022    '!$A$1:$AC$1,0))</f>
        <v>40mm 8s. Red mine to red xette, green mine to green xette, orange mine to orange xette, blue mine to blue xette - repeat.</v>
      </c>
      <c r="F290" s="206" t="str">
        <f>IFERROR(IF(LEFT(INDEX('     2022    '!AD$2:AD$1794,MATCH(D290,'     2022    '!D$2:D$1794,0)),4)="http",HYPERLINK(INDEX('     2022    '!AD$2:AD$1794,MATCH(D290,'     2022    '!D$2:D$1794,0)),"Video"),""),"")</f>
        <v>Video</v>
      </c>
      <c r="G290" s="207">
        <f>INDEX('     2022    '!$A$1:$AC$1563,MATCH($D290,'     2022    '!$D$1:$D$1794,0),MATCH(G$1,'     2022    '!$A$1:$AC$1,0))</f>
        <v>0</v>
      </c>
      <c r="H290" s="150"/>
      <c r="I290" s="152">
        <f>INDEX('     2022    '!$A$1:$AC$1563,MATCH($D290,'     2022    '!$D$1:$D$1794,0),MATCH(I$1,'     2022    '!$A$1:$AC$1,0))</f>
        <v>208.32</v>
      </c>
      <c r="J290" s="150"/>
      <c r="K290" s="151">
        <f t="shared" si="9"/>
        <v>10.003230997170936</v>
      </c>
      <c r="L290" s="152">
        <f>INDEX('     2022    '!$A$1:$AC$1563,MATCH($D290,'     2022    '!$D$1:$D$1794,0),MATCH(L$1,'     2022    '!$A$1:$AC$1,0))</f>
        <v>227.57350518563882</v>
      </c>
      <c r="M290" s="152">
        <f>INDEX('     2022    '!$A$1:$AC$1563,MATCH($D290,'     2022    '!$D$1:$D$1794,0),MATCH(M$1,'     2022    '!$A$1:$AC$1,0))</f>
        <v>250.08077492927342</v>
      </c>
      <c r="N290" s="153" t="str">
        <f>INDEX('     2022    '!$A$1:$AC$1563,MATCH($D290,'     2022    '!$D$1:$D$1794,0),MATCH(N$1,'     2022    '!$A$1:$AC$1,0))</f>
        <v>40mm</v>
      </c>
      <c r="O290" s="154">
        <f>INDEX('     2022    '!$A$1:$AC$1563,MATCH($D290,'     2022    '!$D$1:$D$1794,0),MATCH(O$1,'     2022    '!$A$1:$AC$1,0))</f>
        <v>25</v>
      </c>
      <c r="P290" s="153">
        <f>INDEX('     2022    '!$A$1:$AC$1563,MATCH($D290,'     2022    '!$D$1:$D$1794,0),MATCH(P$1,'     2022    '!$A$1:$AC$1,0))</f>
        <v>25</v>
      </c>
      <c r="Q290" s="153" t="str">
        <f>INDEX('     2022    '!$A$1:$AC$1563,MATCH($D290,'     2022    '!$D$1:$D$1794,0),MATCH(Q$1,'     2022    '!$A$1:$AC$1,0))</f>
        <v>Yes</v>
      </c>
      <c r="R290" s="155">
        <f>INDEX('     2022    '!$A$1:$AC$1563,MATCH($D290,'     2022    '!$D$1:$D$1794,0),MATCH(R$1,'     2022    '!$A$1:$AC$1,0))</f>
        <v>45.75</v>
      </c>
      <c r="S290" s="155">
        <f>INDEX('     2022    '!$A$1:$AC$1563,MATCH($D290,'     2022    '!$D$1:$D$1794,0),MATCH(S$1,'     2022    '!$A$1:$AC$1,0))</f>
        <v>18.75</v>
      </c>
      <c r="T290" s="155">
        <f>INDEX('     2022    '!$A$1:$AC$1563,MATCH($D290,'     2022    '!$D$1:$D$1794,0),MATCH(T$1,'     2022    '!$A$1:$AC$1,0))</f>
        <v>0.3</v>
      </c>
      <c r="U290" s="154" t="str">
        <f>INDEX('     2022    '!$A$1:$AC$1563,MATCH($D290,'     2022    '!$D$1:$D$1794,0),MATCH(U$1,'     2022    '!$A$1:$AC$1,0))</f>
        <v>1.4G</v>
      </c>
      <c r="V290" s="153" t="str">
        <f>INDEX('     2022    '!$A$1:$AC$1563,MATCH($D290,'     2022    '!$D$1:$D$1794,0),MATCH(V$1,'     2022    '!$A$1:$AC$1,0))</f>
        <v>UN0336</v>
      </c>
      <c r="W290" s="153" t="str">
        <f>INDEX('     2022    '!$A$1:$AC$1563,MATCH($D290,'     2022    '!$D$1:$D$1794,0),MATCH(W$1,'     2022    '!$A$1:$AC$1,0))</f>
        <v>F4</v>
      </c>
      <c r="X290" s="151" t="str">
        <f>INDEX('     2022    '!$A$1:$AC$1563,MATCH($D290,'     2022    '!$D$1:$D$1794,0),MATCH(X$1,'     2022    '!$A$1:$AC$1,0))</f>
        <v/>
      </c>
      <c r="Y290" s="151" t="str">
        <f>INDEX('     2022    '!$A$1:$AC$1563,MATCH($D290,'     2022    '!$D$1:$D$1794,0),MATCH(Y$1,'     2022    '!$A$1:$AC$1,0))</f>
        <v/>
      </c>
      <c r="Z290" s="156">
        <f>INDEX('     2022    '!$A$1:$AC$1563,MATCH($D290,'     2022    '!$D$1:$D$1794,0),MATCH(Z$1,'     2022    '!$A$1:$AC$1,0))</f>
        <v>6.1600000000000002E-2</v>
      </c>
      <c r="AA290" s="153" t="str">
        <f>INDEX('     2022    '!$A$1:$AC$1563,MATCH($D290,'     2022    '!$D$1:$D$1794,0),MATCH(AA$1,'     2022    '!$A$1:$AC$1,0))</f>
        <v>1008-F4-69249655</v>
      </c>
      <c r="AB290" s="153" t="str">
        <f>INDEX('     2022    '!$A$1:$AC$1563,MATCH($D290,'     2022    '!$D$1:$D$1794,0),MATCH(AB$1,'     2022    '!$A$1:$AC$1,0))</f>
        <v>GB/HSE-348242</v>
      </c>
      <c r="AC290" s="153" t="str">
        <f>INDEX('     2022    '!$A$1:$AC$1563,MATCH($D290,'     2022    '!$D$1:$D$1794,0),MATCH(AC$1,'     2022    '!$A$1:$AC$1,0))</f>
        <v>2/4/2030</v>
      </c>
    </row>
    <row r="291" spans="1:29" ht="24">
      <c r="A291" s="80">
        <f t="shared" si="8"/>
        <v>288</v>
      </c>
      <c r="B291" s="68" t="str">
        <f>INDEX('     2022    '!B$2:B$1794,MATCH(D291,'     2022    '!D$2:D$1794,0))</f>
        <v/>
      </c>
      <c r="C291" s="204" t="str">
        <f>INDEX('     2022    '!C$2:C$1794,MATCH(D291,'     2022    '!D$2:D$1794,0))</f>
        <v>Roman Candle - 49mm</v>
      </c>
      <c r="D291" s="212" t="str">
        <f>INDEX('     2022    '!D:D,MATCH(A291,'     2022    '!AL:AL,0))</f>
        <v>CRC0037</v>
      </c>
      <c r="E291" s="213" t="str">
        <f>INDEX('     2022    '!$A$1:$AC$1563,MATCH($D291,'     2022    '!$D$1:$D$1794,0),MATCH(E$1,'     2022    '!$A$1:$AC$1,0))</f>
        <v>49mm 6s. Brocade mine brocade bombette, 6 shot</v>
      </c>
      <c r="F291" s="206" t="str">
        <f>IFERROR(IF(LEFT(INDEX('     2022    '!AD$2:AD$1794,MATCH(D291,'     2022    '!D$2:D$1794,0)),4)="http",HYPERLINK(INDEX('     2022    '!AD$2:AD$1794,MATCH(D291,'     2022    '!D$2:D$1794,0)),"Video"),""),"")</f>
        <v>Video</v>
      </c>
      <c r="G291" s="207">
        <f>INDEX('     2022    '!$A$1:$AC$1563,MATCH($D291,'     2022    '!$D$1:$D$1794,0),MATCH(G$1,'     2022    '!$A$1:$AC$1,0))</f>
        <v>2</v>
      </c>
      <c r="H291" s="150"/>
      <c r="I291" s="152">
        <f>INDEX('     2022    '!$A$1:$AC$1563,MATCH($D291,'     2022    '!$D$1:$D$1794,0),MATCH(I$1,'     2022    '!$A$1:$AC$1,0))</f>
        <v>160.44</v>
      </c>
      <c r="J291" s="150"/>
      <c r="K291" s="151">
        <f t="shared" si="9"/>
        <v>15.867029808531745</v>
      </c>
      <c r="L291" s="152">
        <f>INDEX('     2022    '!$A$1:$AC$1563,MATCH($D291,'     2022    '!$D$1:$D$1794,0),MATCH(L$1,'     2022    '!$A$1:$AC$1,0))</f>
        <v>173.26796550916666</v>
      </c>
      <c r="M291" s="152">
        <f>INDEX('     2022    '!$A$1:$AC$1563,MATCH($D291,'     2022    '!$D$1:$D$1794,0),MATCH(M$1,'     2022    '!$A$1:$AC$1,0))</f>
        <v>190.40435770238093</v>
      </c>
      <c r="N291" s="153" t="str">
        <f>INDEX('     2022    '!$A$1:$AC$1563,MATCH($D291,'     2022    '!$D$1:$D$1794,0),MATCH(N$1,'     2022    '!$A$1:$AC$1,0))</f>
        <v>49mm</v>
      </c>
      <c r="O291" s="154">
        <f>INDEX('     2022    '!$A$1:$AC$1563,MATCH($D291,'     2022    '!$D$1:$D$1794,0),MATCH(O$1,'     2022    '!$A$1:$AC$1,0))</f>
        <v>12</v>
      </c>
      <c r="P291" s="153">
        <f>INDEX('     2022    '!$A$1:$AC$1563,MATCH($D291,'     2022    '!$D$1:$D$1794,0),MATCH(P$1,'     2022    '!$A$1:$AC$1,0))</f>
        <v>25</v>
      </c>
      <c r="Q291" s="153" t="str">
        <f>INDEX('     2022    '!$A$1:$AC$1563,MATCH($D291,'     2022    '!$D$1:$D$1794,0),MATCH(Q$1,'     2022    '!$A$1:$AC$1,0))</f>
        <v>No</v>
      </c>
      <c r="R291" s="155">
        <f>INDEX('     2022    '!$A$1:$AC$1563,MATCH($D291,'     2022    '!$D$1:$D$1794,0),MATCH(R$1,'     2022    '!$A$1:$AC$1,0))</f>
        <v>19</v>
      </c>
      <c r="S291" s="155">
        <f>INDEX('     2022    '!$A$1:$AC$1563,MATCH($D291,'     2022    '!$D$1:$D$1794,0),MATCH(S$1,'     2022    '!$A$1:$AC$1,0))</f>
        <v>3.91</v>
      </c>
      <c r="T291" s="155">
        <f>INDEX('     2022    '!$A$1:$AC$1563,MATCH($D291,'     2022    '!$D$1:$D$1794,0),MATCH(T$1,'     2022    '!$A$1:$AC$1,0))</f>
        <v>0.3</v>
      </c>
      <c r="U291" s="154" t="str">
        <f>INDEX('     2022    '!$A$1:$AC$1563,MATCH($D291,'     2022    '!$D$1:$D$1794,0),MATCH(U$1,'     2022    '!$A$1:$AC$1,0))</f>
        <v>1.4G</v>
      </c>
      <c r="V291" s="153" t="str">
        <f>INDEX('     2022    '!$A$1:$AC$1563,MATCH($D291,'     2022    '!$D$1:$D$1794,0),MATCH(V$1,'     2022    '!$A$1:$AC$1,0))</f>
        <v>UN0336</v>
      </c>
      <c r="W291" s="153" t="str">
        <f>INDEX('     2022    '!$A$1:$AC$1563,MATCH($D291,'     2022    '!$D$1:$D$1794,0),MATCH(W$1,'     2022    '!$A$1:$AC$1,0))</f>
        <v>F4</v>
      </c>
      <c r="X291" s="151" t="str">
        <f>INDEX('     2022    '!$A$1:$AC$1563,MATCH($D291,'     2022    '!$D$1:$D$1794,0),MATCH(X$1,'     2022    '!$A$1:$AC$1,0))</f>
        <v/>
      </c>
      <c r="Y291" s="151" t="str">
        <f>INDEX('     2022    '!$A$1:$AC$1563,MATCH($D291,'     2022    '!$D$1:$D$1794,0),MATCH(Y$1,'     2022    '!$A$1:$AC$1,0))</f>
        <v/>
      </c>
      <c r="Z291" s="156">
        <f>INDEX('     2022    '!$A$1:$AC$1563,MATCH($D291,'     2022    '!$D$1:$D$1794,0),MATCH(Z$1,'     2022    '!$A$1:$AC$1,0))</f>
        <v>5.57E-2</v>
      </c>
      <c r="AA291" s="153" t="str">
        <f>INDEX('     2022    '!$A$1:$AC$1563,MATCH($D291,'     2022    '!$D$1:$D$1794,0),MATCH(AA$1,'     2022    '!$A$1:$AC$1,0))</f>
        <v>1008-F4-69249657</v>
      </c>
      <c r="AB291" s="153" t="str">
        <f>INDEX('     2022    '!$A$1:$AC$1563,MATCH($D291,'     2022    '!$D$1:$D$1794,0),MATCH(AB$1,'     2022    '!$A$1:$AC$1,0))</f>
        <v>GB/HSE-348243</v>
      </c>
      <c r="AC291" s="153" t="str">
        <f>INDEX('     2022    '!$A$1:$AC$1563,MATCH($D291,'     2022    '!$D$1:$D$1794,0),MATCH(AC$1,'     2022    '!$A$1:$AC$1,0))</f>
        <v>2/4/2030</v>
      </c>
    </row>
    <row r="292" spans="1:29" ht="15.75">
      <c r="A292" s="80">
        <f t="shared" si="8"/>
        <v>289</v>
      </c>
      <c r="B292" s="68" t="str">
        <f>INDEX('     2022    '!B$2:B$1794,MATCH(D292,'     2022    '!D$2:D$1794,0))</f>
        <v/>
      </c>
      <c r="C292" s="204" t="str">
        <f>INDEX('     2022    '!C$2:C$1794,MATCH(D292,'     2022    '!D$2:D$1794,0))</f>
        <v>Single Shot - 30mm</v>
      </c>
      <c r="D292" s="212" t="str">
        <f>INDEX('     2022    '!D:D,MATCH(A292,'     2022    '!AL:AL,0))</f>
        <v>C132</v>
      </c>
      <c r="E292" s="213" t="str">
        <f>INDEX('     2022    '!$A$1:$AC$1563,MATCH($D292,'     2022    '!$D$1:$D$1794,0),MATCH(E$1,'     2022    '!$A$1:$AC$1,0))</f>
        <v>30mm Yellow tail</v>
      </c>
      <c r="F292" s="206" t="str">
        <f>IFERROR(IF(LEFT(INDEX('     2022    '!AD$2:AD$1794,MATCH(D292,'     2022    '!D$2:D$1794,0)),4)="http",HYPERLINK(INDEX('     2022    '!AD$2:AD$1794,MATCH(D292,'     2022    '!D$2:D$1794,0)),"Video"),""),"")</f>
        <v>Video</v>
      </c>
      <c r="G292" s="207">
        <f>INDEX('     2022    '!$A$1:$AC$1563,MATCH($D292,'     2022    '!$D$1:$D$1794,0),MATCH(G$1,'     2022    '!$A$1:$AC$1,0))</f>
        <v>0</v>
      </c>
      <c r="H292" s="150"/>
      <c r="I292" s="152">
        <f>INDEX('     2022    '!$A$1:$AC$1563,MATCH($D292,'     2022    '!$D$1:$D$1794,0),MATCH(I$1,'     2022    '!$A$1:$AC$1,0))</f>
        <v>72.22</v>
      </c>
      <c r="J292" s="150"/>
      <c r="K292" s="151">
        <f t="shared" si="9"/>
        <v>0.73664399999999997</v>
      </c>
      <c r="L292" s="152">
        <f>INDEX('     2022    '!$A$1:$AC$1563,MATCH($D292,'     2022    '!$D$1:$D$1794,0),MATCH(L$1,'     2022    '!$A$1:$AC$1,0))</f>
        <v>73.664400000000001</v>
      </c>
      <c r="M292" s="152">
        <f>INDEX('     2022    '!$A$1:$AC$1563,MATCH($D292,'     2022    '!$D$1:$D$1794,0),MATCH(M$1,'     2022    '!$A$1:$AC$1,0))</f>
        <v>73.664400000000001</v>
      </c>
      <c r="N292" s="153" t="str">
        <f>INDEX('     2022    '!$A$1:$AC$1563,MATCH($D292,'     2022    '!$D$1:$D$1794,0),MATCH(N$1,'     2022    '!$A$1:$AC$1,0))</f>
        <v>30mm</v>
      </c>
      <c r="O292" s="154">
        <f>INDEX('     2022    '!$A$1:$AC$1563,MATCH($D292,'     2022    '!$D$1:$D$1794,0),MATCH(O$1,'     2022    '!$A$1:$AC$1,0))</f>
        <v>100</v>
      </c>
      <c r="P292" s="153">
        <f>INDEX('     2022    '!$A$1:$AC$1563,MATCH($D292,'     2022    '!$D$1:$D$1794,0),MATCH(P$1,'     2022    '!$A$1:$AC$1,0))</f>
        <v>2</v>
      </c>
      <c r="Q292" s="153" t="str">
        <f>INDEX('     2022    '!$A$1:$AC$1563,MATCH($D292,'     2022    '!$D$1:$D$1794,0),MATCH(Q$1,'     2022    '!$A$1:$AC$1,0))</f>
        <v>Yes</v>
      </c>
      <c r="R292" s="155">
        <f>INDEX('     2022    '!$A$1:$AC$1563,MATCH($D292,'     2022    '!$D$1:$D$1794,0),MATCH(R$1,'     2022    '!$A$1:$AC$1,0))</f>
        <v>13</v>
      </c>
      <c r="S292" s="155">
        <f>INDEX('     2022    '!$A$1:$AC$1563,MATCH($D292,'     2022    '!$D$1:$D$1794,0),MATCH(S$1,'     2022    '!$A$1:$AC$1,0))</f>
        <v>3.5</v>
      </c>
      <c r="T292" s="155">
        <f>INDEX('     2022    '!$A$1:$AC$1563,MATCH($D292,'     2022    '!$D$1:$D$1794,0),MATCH(T$1,'     2022    '!$A$1:$AC$1,0))</f>
        <v>0.2</v>
      </c>
      <c r="U292" s="154" t="str">
        <f>INDEX('     2022    '!$A$1:$AC$1563,MATCH($D292,'     2022    '!$D$1:$D$1794,0),MATCH(U$1,'     2022    '!$A$1:$AC$1,0))</f>
        <v>1.4G</v>
      </c>
      <c r="V292" s="153" t="str">
        <f>INDEX('     2022    '!$A$1:$AC$1563,MATCH($D292,'     2022    '!$D$1:$D$1794,0),MATCH(V$1,'     2022    '!$A$1:$AC$1,0))</f>
        <v>UN0336</v>
      </c>
      <c r="W292" s="153" t="str">
        <f>INDEX('     2022    '!$A$1:$AC$1563,MATCH($D292,'     2022    '!$D$1:$D$1794,0),MATCH(W$1,'     2022    '!$A$1:$AC$1,0))</f>
        <v>F4</v>
      </c>
      <c r="X292" s="151" t="str">
        <f>INDEX('     2022    '!$A$1:$AC$1563,MATCH($D292,'     2022    '!$D$1:$D$1794,0),MATCH(X$1,'     2022    '!$A$1:$AC$1,0))</f>
        <v/>
      </c>
      <c r="Y292" s="151" t="str">
        <f>INDEX('     2022    '!$A$1:$AC$1563,MATCH($D292,'     2022    '!$D$1:$D$1794,0),MATCH(Y$1,'     2022    '!$A$1:$AC$1,0))</f>
        <v/>
      </c>
      <c r="Z292" s="156">
        <f>INDEX('     2022    '!$A$1:$AC$1563,MATCH($D292,'     2022    '!$D$1:$D$1794,0),MATCH(Z$1,'     2022    '!$A$1:$AC$1,0))</f>
        <v>4.48E-2</v>
      </c>
      <c r="AA292" s="153" t="str">
        <f>INDEX('     2022    '!$A$1:$AC$1563,MATCH($D292,'     2022    '!$D$1:$D$1794,0),MATCH(AA$1,'     2022    '!$A$1:$AC$1,0))</f>
        <v>1008-F4-69249660</v>
      </c>
      <c r="AB292" s="153" t="str">
        <f>INDEX('     2022    '!$A$1:$AC$1563,MATCH($D292,'     2022    '!$D$1:$D$1794,0),MATCH(AB$1,'     2022    '!$A$1:$AC$1,0))</f>
        <v>GB/HSE-345191</v>
      </c>
      <c r="AC292" s="153" t="str">
        <f>INDEX('     2022    '!$A$1:$AC$1563,MATCH($D292,'     2022    '!$D$1:$D$1794,0),MATCH(AC$1,'     2022    '!$A$1:$AC$1,0))</f>
        <v>10/9/2028</v>
      </c>
    </row>
    <row r="293" spans="1:29" ht="15.75">
      <c r="A293" s="80">
        <f t="shared" si="8"/>
        <v>290</v>
      </c>
      <c r="B293" s="68" t="str">
        <f>INDEX('     2022    '!B$2:B$1794,MATCH(D293,'     2022    '!D$2:D$1794,0))</f>
        <v/>
      </c>
      <c r="C293" s="204" t="str">
        <f>INDEX('     2022    '!C$2:C$1794,MATCH(D293,'     2022    '!D$2:D$1794,0))</f>
        <v>Single Shot - 30mm</v>
      </c>
      <c r="D293" s="212" t="str">
        <f>INDEX('     2022    '!D:D,MATCH(A293,'     2022    '!AL:AL,0))</f>
        <v>C420</v>
      </c>
      <c r="E293" s="213" t="str">
        <f>INDEX('     2022    '!$A$1:$AC$1563,MATCH($D293,'     2022    '!$D$1:$D$1794,0),MATCH(E$1,'     2022    '!$A$1:$AC$1,0))</f>
        <v>30mm Orange star</v>
      </c>
      <c r="F293" s="206" t="str">
        <f>IFERROR(IF(LEFT(INDEX('     2022    '!AD$2:AD$1794,MATCH(D293,'     2022    '!D$2:D$1794,0)),4)="http",HYPERLINK(INDEX('     2022    '!AD$2:AD$1794,MATCH(D293,'     2022    '!D$2:D$1794,0)),"Video"),""),"")</f>
        <v>Video</v>
      </c>
      <c r="G293" s="207">
        <f>INDEX('     2022    '!$A$1:$AC$1563,MATCH($D293,'     2022    '!$D$1:$D$1794,0),MATCH(G$1,'     2022    '!$A$1:$AC$1,0))</f>
        <v>0</v>
      </c>
      <c r="H293" s="150"/>
      <c r="I293" s="152">
        <f>INDEX('     2022    '!$A$1:$AC$1563,MATCH($D293,'     2022    '!$D$1:$D$1794,0),MATCH(I$1,'     2022    '!$A$1:$AC$1,0))</f>
        <v>76.72</v>
      </c>
      <c r="J293" s="150"/>
      <c r="K293" s="151">
        <f t="shared" si="9"/>
        <v>0.84400000000000008</v>
      </c>
      <c r="L293" s="152">
        <f>INDEX('     2022    '!$A$1:$AC$1563,MATCH($D293,'     2022    '!$D$1:$D$1794,0),MATCH(L$1,'     2022    '!$A$1:$AC$1,0))</f>
        <v>76.804000000000002</v>
      </c>
      <c r="M293" s="152">
        <f>INDEX('     2022    '!$A$1:$AC$1563,MATCH($D293,'     2022    '!$D$1:$D$1794,0),MATCH(M$1,'     2022    '!$A$1:$AC$1,0))</f>
        <v>84.4</v>
      </c>
      <c r="N293" s="153" t="str">
        <f>INDEX('     2022    '!$A$1:$AC$1563,MATCH($D293,'     2022    '!$D$1:$D$1794,0),MATCH(N$1,'     2022    '!$A$1:$AC$1,0))</f>
        <v>30mm</v>
      </c>
      <c r="O293" s="154">
        <f>INDEX('     2022    '!$A$1:$AC$1563,MATCH($D293,'     2022    '!$D$1:$D$1794,0),MATCH(O$1,'     2022    '!$A$1:$AC$1,0))</f>
        <v>100</v>
      </c>
      <c r="P293" s="153">
        <f>INDEX('     2022    '!$A$1:$AC$1563,MATCH($D293,'     2022    '!$D$1:$D$1794,0),MATCH(P$1,'     2022    '!$A$1:$AC$1,0))</f>
        <v>3</v>
      </c>
      <c r="Q293" s="153" t="str">
        <f>INDEX('     2022    '!$A$1:$AC$1563,MATCH($D293,'     2022    '!$D$1:$D$1794,0),MATCH(Q$1,'     2022    '!$A$1:$AC$1,0))</f>
        <v>Yes</v>
      </c>
      <c r="R293" s="155">
        <f>INDEX('     2022    '!$A$1:$AC$1563,MATCH($D293,'     2022    '!$D$1:$D$1794,0),MATCH(R$1,'     2022    '!$A$1:$AC$1,0))</f>
        <v>14</v>
      </c>
      <c r="S293" s="155">
        <f>INDEX('     2022    '!$A$1:$AC$1563,MATCH($D293,'     2022    '!$D$1:$D$1794,0),MATCH(S$1,'     2022    '!$A$1:$AC$1,0))</f>
        <v>2.7</v>
      </c>
      <c r="T293" s="155">
        <f>INDEX('     2022    '!$A$1:$AC$1563,MATCH($D293,'     2022    '!$D$1:$D$1794,0),MATCH(T$1,'     2022    '!$A$1:$AC$1,0))</f>
        <v>0.2</v>
      </c>
      <c r="U293" s="154" t="str">
        <f>INDEX('     2022    '!$A$1:$AC$1563,MATCH($D293,'     2022    '!$D$1:$D$1794,0),MATCH(U$1,'     2022    '!$A$1:$AC$1,0))</f>
        <v>1.4G</v>
      </c>
      <c r="V293" s="153" t="str">
        <f>INDEX('     2022    '!$A$1:$AC$1563,MATCH($D293,'     2022    '!$D$1:$D$1794,0),MATCH(V$1,'     2022    '!$A$1:$AC$1,0))</f>
        <v>UN0336</v>
      </c>
      <c r="W293" s="153" t="str">
        <f>INDEX('     2022    '!$A$1:$AC$1563,MATCH($D293,'     2022    '!$D$1:$D$1794,0),MATCH(W$1,'     2022    '!$A$1:$AC$1,0))</f>
        <v>F4</v>
      </c>
      <c r="X293" s="151" t="str">
        <f>INDEX('     2022    '!$A$1:$AC$1563,MATCH($D293,'     2022    '!$D$1:$D$1794,0),MATCH(X$1,'     2022    '!$A$1:$AC$1,0))</f>
        <v/>
      </c>
      <c r="Y293" s="151" t="str">
        <f>INDEX('     2022    '!$A$1:$AC$1563,MATCH($D293,'     2022    '!$D$1:$D$1794,0),MATCH(Y$1,'     2022    '!$A$1:$AC$1,0))</f>
        <v/>
      </c>
      <c r="Z293" s="156">
        <f>INDEX('     2022    '!$A$1:$AC$1563,MATCH($D293,'     2022    '!$D$1:$D$1794,0),MATCH(Z$1,'     2022    '!$A$1:$AC$1,0))</f>
        <v>4.2999999999999997E-2</v>
      </c>
      <c r="AA293" s="153" t="str">
        <f>INDEX('     2022    '!$A$1:$AC$1563,MATCH($D293,'     2022    '!$D$1:$D$1794,0),MATCH(AA$1,'     2022    '!$A$1:$AC$1,0))</f>
        <v>2806-F4-001953</v>
      </c>
      <c r="AB293" s="153" t="str">
        <f>INDEX('     2022    '!$A$1:$AC$1563,MATCH($D293,'     2022    '!$D$1:$D$1794,0),MATCH(AB$1,'     2022    '!$A$1:$AC$1,0))</f>
        <v>GB/HSE-362409</v>
      </c>
      <c r="AC293" s="153" t="str">
        <f>INDEX('     2022    '!$A$1:$AC$1563,MATCH($D293,'     2022    '!$D$1:$D$1794,0),MATCH(AC$1,'     2022    '!$A$1:$AC$1,0))</f>
        <v>11/30/2030</v>
      </c>
    </row>
    <row r="294" spans="1:29" ht="15.75">
      <c r="A294" s="80">
        <f t="shared" si="8"/>
        <v>291</v>
      </c>
      <c r="B294" s="68" t="str">
        <f>INDEX('     2022    '!B$2:B$1794,MATCH(D294,'     2022    '!D$2:D$1794,0))</f>
        <v/>
      </c>
      <c r="C294" s="204" t="str">
        <f>INDEX('     2022    '!C$2:C$1794,MATCH(D294,'     2022    '!D$2:D$1794,0))</f>
        <v>Single Shot - 30mm</v>
      </c>
      <c r="D294" s="212" t="str">
        <f>INDEX('     2022    '!D:D,MATCH(A294,'     2022    '!AL:AL,0))</f>
        <v>C442</v>
      </c>
      <c r="E294" s="213" t="str">
        <f>INDEX('     2022    '!$A$1:$AC$1563,MATCH($D294,'     2022    '!$D$1:$D$1794,0),MATCH(E$1,'     2022    '!$A$1:$AC$1,0))</f>
        <v>30mm Red star</v>
      </c>
      <c r="F294" s="206" t="str">
        <f>IFERROR(IF(LEFT(INDEX('     2022    '!AD$2:AD$1794,MATCH(D294,'     2022    '!D$2:D$1794,0)),4)="http",HYPERLINK(INDEX('     2022    '!AD$2:AD$1794,MATCH(D294,'     2022    '!D$2:D$1794,0)),"Video"),""),"")</f>
        <v>Video</v>
      </c>
      <c r="G294" s="207">
        <f>INDEX('     2022    '!$A$1:$AC$1563,MATCH($D294,'     2022    '!$D$1:$D$1794,0),MATCH(G$1,'     2022    '!$A$1:$AC$1,0))</f>
        <v>0</v>
      </c>
      <c r="H294" s="150"/>
      <c r="I294" s="152">
        <f>INDEX('     2022    '!$A$1:$AC$1563,MATCH($D294,'     2022    '!$D$1:$D$1794,0),MATCH(I$1,'     2022    '!$A$1:$AC$1,0))</f>
        <v>76.72</v>
      </c>
      <c r="J294" s="150"/>
      <c r="K294" s="151">
        <f t="shared" si="9"/>
        <v>0.84400000000000008</v>
      </c>
      <c r="L294" s="152">
        <f>INDEX('     2022    '!$A$1:$AC$1563,MATCH($D294,'     2022    '!$D$1:$D$1794,0),MATCH(L$1,'     2022    '!$A$1:$AC$1,0))</f>
        <v>76.804000000000002</v>
      </c>
      <c r="M294" s="152">
        <f>INDEX('     2022    '!$A$1:$AC$1563,MATCH($D294,'     2022    '!$D$1:$D$1794,0),MATCH(M$1,'     2022    '!$A$1:$AC$1,0))</f>
        <v>84.4</v>
      </c>
      <c r="N294" s="153" t="str">
        <f>INDEX('     2022    '!$A$1:$AC$1563,MATCH($D294,'     2022    '!$D$1:$D$1794,0),MATCH(N$1,'     2022    '!$A$1:$AC$1,0))</f>
        <v>30mm</v>
      </c>
      <c r="O294" s="154">
        <f>INDEX('     2022    '!$A$1:$AC$1563,MATCH($D294,'     2022    '!$D$1:$D$1794,0),MATCH(O$1,'     2022    '!$A$1:$AC$1,0))</f>
        <v>100</v>
      </c>
      <c r="P294" s="153">
        <f>INDEX('     2022    '!$A$1:$AC$1563,MATCH($D294,'     2022    '!$D$1:$D$1794,0),MATCH(P$1,'     2022    '!$A$1:$AC$1,0))</f>
        <v>3</v>
      </c>
      <c r="Q294" s="153" t="str">
        <f>INDEX('     2022    '!$A$1:$AC$1563,MATCH($D294,'     2022    '!$D$1:$D$1794,0),MATCH(Q$1,'     2022    '!$A$1:$AC$1,0))</f>
        <v>Yes</v>
      </c>
      <c r="R294" s="155">
        <f>INDEX('     2022    '!$A$1:$AC$1563,MATCH($D294,'     2022    '!$D$1:$D$1794,0),MATCH(R$1,'     2022    '!$A$1:$AC$1,0))</f>
        <v>13.5</v>
      </c>
      <c r="S294" s="155">
        <f>INDEX('     2022    '!$A$1:$AC$1563,MATCH($D294,'     2022    '!$D$1:$D$1794,0),MATCH(S$1,'     2022    '!$A$1:$AC$1,0))</f>
        <v>2.7</v>
      </c>
      <c r="T294" s="155">
        <f>INDEX('     2022    '!$A$1:$AC$1563,MATCH($D294,'     2022    '!$D$1:$D$1794,0),MATCH(T$1,'     2022    '!$A$1:$AC$1,0))</f>
        <v>0.2</v>
      </c>
      <c r="U294" s="154" t="str">
        <f>INDEX('     2022    '!$A$1:$AC$1563,MATCH($D294,'     2022    '!$D$1:$D$1794,0),MATCH(U$1,'     2022    '!$A$1:$AC$1,0))</f>
        <v>1.4G</v>
      </c>
      <c r="V294" s="153" t="str">
        <f>INDEX('     2022    '!$A$1:$AC$1563,MATCH($D294,'     2022    '!$D$1:$D$1794,0),MATCH(V$1,'     2022    '!$A$1:$AC$1,0))</f>
        <v>UN0336</v>
      </c>
      <c r="W294" s="153" t="str">
        <f>INDEX('     2022    '!$A$1:$AC$1563,MATCH($D294,'     2022    '!$D$1:$D$1794,0),MATCH(W$1,'     2022    '!$A$1:$AC$1,0))</f>
        <v>F4</v>
      </c>
      <c r="X294" s="151" t="str">
        <f>INDEX('     2022    '!$A$1:$AC$1563,MATCH($D294,'     2022    '!$D$1:$D$1794,0),MATCH(X$1,'     2022    '!$A$1:$AC$1,0))</f>
        <v/>
      </c>
      <c r="Y294" s="151" t="str">
        <f>INDEX('     2022    '!$A$1:$AC$1563,MATCH($D294,'     2022    '!$D$1:$D$1794,0),MATCH(Y$1,'     2022    '!$A$1:$AC$1,0))</f>
        <v/>
      </c>
      <c r="Z294" s="156">
        <f>INDEX('     2022    '!$A$1:$AC$1563,MATCH($D294,'     2022    '!$D$1:$D$1794,0),MATCH(Z$1,'     2022    '!$A$1:$AC$1,0))</f>
        <v>4.2999999999999997E-2</v>
      </c>
      <c r="AA294" s="153" t="str">
        <f>INDEX('     2022    '!$A$1:$AC$1563,MATCH($D294,'     2022    '!$D$1:$D$1794,0),MATCH(AA$1,'     2022    '!$A$1:$AC$1,0))</f>
        <v>2806-F4-001953</v>
      </c>
      <c r="AB294" s="153" t="str">
        <f>INDEX('     2022    '!$A$1:$AC$1563,MATCH($D294,'     2022    '!$D$1:$D$1794,0),MATCH(AB$1,'     2022    '!$A$1:$AC$1,0))</f>
        <v>GB/HSE-362425</v>
      </c>
      <c r="AC294" s="153" t="str">
        <f>INDEX('     2022    '!$A$1:$AC$1563,MATCH($D294,'     2022    '!$D$1:$D$1794,0),MATCH(AC$1,'     2022    '!$A$1:$AC$1,0))</f>
        <v>11/30/2030</v>
      </c>
    </row>
    <row r="295" spans="1:29" ht="15.75">
      <c r="A295" s="80">
        <f t="shared" si="8"/>
        <v>292</v>
      </c>
      <c r="B295" s="68" t="str">
        <f>INDEX('     2022    '!B$2:B$1794,MATCH(D295,'     2022    '!D$2:D$1794,0))</f>
        <v/>
      </c>
      <c r="C295" s="204" t="str">
        <f>INDEX('     2022    '!C$2:C$1794,MATCH(D295,'     2022    '!D$2:D$1794,0))</f>
        <v>Single Shot - 30mm</v>
      </c>
      <c r="D295" s="212" t="str">
        <f>INDEX('     2022    '!D:D,MATCH(A295,'     2022    '!AL:AL,0))</f>
        <v>C443</v>
      </c>
      <c r="E295" s="213" t="str">
        <f>INDEX('     2022    '!$A$1:$AC$1563,MATCH($D295,'     2022    '!$D$1:$D$1794,0),MATCH(E$1,'     2022    '!$A$1:$AC$1,0))</f>
        <v>30mm Green star</v>
      </c>
      <c r="F295" s="206" t="str">
        <f>IFERROR(IF(LEFT(INDEX('     2022    '!AD$2:AD$1794,MATCH(D295,'     2022    '!D$2:D$1794,0)),4)="http",HYPERLINK(INDEX('     2022    '!AD$2:AD$1794,MATCH(D295,'     2022    '!D$2:D$1794,0)),"Video"),""),"")</f>
        <v>Video</v>
      </c>
      <c r="G295" s="207">
        <f>INDEX('     2022    '!$A$1:$AC$1563,MATCH($D295,'     2022    '!$D$1:$D$1794,0),MATCH(G$1,'     2022    '!$A$1:$AC$1,0))</f>
        <v>0</v>
      </c>
      <c r="H295" s="150"/>
      <c r="I295" s="152">
        <f>INDEX('     2022    '!$A$1:$AC$1563,MATCH($D295,'     2022    '!$D$1:$D$1794,0),MATCH(I$1,'     2022    '!$A$1:$AC$1,0))</f>
        <v>76.72</v>
      </c>
      <c r="J295" s="150"/>
      <c r="K295" s="151">
        <f t="shared" si="9"/>
        <v>0.84400000000000008</v>
      </c>
      <c r="L295" s="152">
        <f>INDEX('     2022    '!$A$1:$AC$1563,MATCH($D295,'     2022    '!$D$1:$D$1794,0),MATCH(L$1,'     2022    '!$A$1:$AC$1,0))</f>
        <v>76.804000000000002</v>
      </c>
      <c r="M295" s="152">
        <f>INDEX('     2022    '!$A$1:$AC$1563,MATCH($D295,'     2022    '!$D$1:$D$1794,0),MATCH(M$1,'     2022    '!$A$1:$AC$1,0))</f>
        <v>84.4</v>
      </c>
      <c r="N295" s="153" t="str">
        <f>INDEX('     2022    '!$A$1:$AC$1563,MATCH($D295,'     2022    '!$D$1:$D$1794,0),MATCH(N$1,'     2022    '!$A$1:$AC$1,0))</f>
        <v>30mm</v>
      </c>
      <c r="O295" s="154">
        <f>INDEX('     2022    '!$A$1:$AC$1563,MATCH($D295,'     2022    '!$D$1:$D$1794,0),MATCH(O$1,'     2022    '!$A$1:$AC$1,0))</f>
        <v>100</v>
      </c>
      <c r="P295" s="153">
        <f>INDEX('     2022    '!$A$1:$AC$1563,MATCH($D295,'     2022    '!$D$1:$D$1794,0),MATCH(P$1,'     2022    '!$A$1:$AC$1,0))</f>
        <v>3</v>
      </c>
      <c r="Q295" s="153" t="str">
        <f>INDEX('     2022    '!$A$1:$AC$1563,MATCH($D295,'     2022    '!$D$1:$D$1794,0),MATCH(Q$1,'     2022    '!$A$1:$AC$1,0))</f>
        <v>Yes</v>
      </c>
      <c r="R295" s="155">
        <f>INDEX('     2022    '!$A$1:$AC$1563,MATCH($D295,'     2022    '!$D$1:$D$1794,0),MATCH(R$1,'     2022    '!$A$1:$AC$1,0))</f>
        <v>13.5</v>
      </c>
      <c r="S295" s="155">
        <f>INDEX('     2022    '!$A$1:$AC$1563,MATCH($D295,'     2022    '!$D$1:$D$1794,0),MATCH(S$1,'     2022    '!$A$1:$AC$1,0))</f>
        <v>2.99</v>
      </c>
      <c r="T295" s="155">
        <f>INDEX('     2022    '!$A$1:$AC$1563,MATCH($D295,'     2022    '!$D$1:$D$1794,0),MATCH(T$1,'     2022    '!$A$1:$AC$1,0))</f>
        <v>0.2</v>
      </c>
      <c r="U295" s="154" t="str">
        <f>INDEX('     2022    '!$A$1:$AC$1563,MATCH($D295,'     2022    '!$D$1:$D$1794,0),MATCH(U$1,'     2022    '!$A$1:$AC$1,0))</f>
        <v>1.4G</v>
      </c>
      <c r="V295" s="153" t="str">
        <f>INDEX('     2022    '!$A$1:$AC$1563,MATCH($D295,'     2022    '!$D$1:$D$1794,0),MATCH(V$1,'     2022    '!$A$1:$AC$1,0))</f>
        <v>UN0336</v>
      </c>
      <c r="W295" s="153" t="str">
        <f>INDEX('     2022    '!$A$1:$AC$1563,MATCH($D295,'     2022    '!$D$1:$D$1794,0),MATCH(W$1,'     2022    '!$A$1:$AC$1,0))</f>
        <v>F4</v>
      </c>
      <c r="X295" s="151" t="str">
        <f>INDEX('     2022    '!$A$1:$AC$1563,MATCH($D295,'     2022    '!$D$1:$D$1794,0),MATCH(X$1,'     2022    '!$A$1:$AC$1,0))</f>
        <v/>
      </c>
      <c r="Y295" s="151" t="str">
        <f>INDEX('     2022    '!$A$1:$AC$1563,MATCH($D295,'     2022    '!$D$1:$D$1794,0),MATCH(Y$1,'     2022    '!$A$1:$AC$1,0))</f>
        <v/>
      </c>
      <c r="Z295" s="156">
        <f>INDEX('     2022    '!$A$1:$AC$1563,MATCH($D295,'     2022    '!$D$1:$D$1794,0),MATCH(Z$1,'     2022    '!$A$1:$AC$1,0))</f>
        <v>4.2999999999999997E-2</v>
      </c>
      <c r="AA295" s="153" t="str">
        <f>INDEX('     2022    '!$A$1:$AC$1563,MATCH($D295,'     2022    '!$D$1:$D$1794,0),MATCH(AA$1,'     2022    '!$A$1:$AC$1,0))</f>
        <v>2806-F4-001953</v>
      </c>
      <c r="AB295" s="153" t="str">
        <f>INDEX('     2022    '!$A$1:$AC$1563,MATCH($D295,'     2022    '!$D$1:$D$1794,0),MATCH(AB$1,'     2022    '!$A$1:$AC$1,0))</f>
        <v>GB/HSE-362426</v>
      </c>
      <c r="AC295" s="153" t="str">
        <f>INDEX('     2022    '!$A$1:$AC$1563,MATCH($D295,'     2022    '!$D$1:$D$1794,0),MATCH(AC$1,'     2022    '!$A$1:$AC$1,0))</f>
        <v>11/30/2030</v>
      </c>
    </row>
    <row r="296" spans="1:29" ht="15.75">
      <c r="A296" s="80">
        <f t="shared" si="8"/>
        <v>293</v>
      </c>
      <c r="B296" s="68" t="str">
        <f>INDEX('     2022    '!B$2:B$1794,MATCH(D296,'     2022    '!D$2:D$1794,0))</f>
        <v/>
      </c>
      <c r="C296" s="204" t="str">
        <f>INDEX('     2022    '!C$2:C$1794,MATCH(D296,'     2022    '!D$2:D$1794,0))</f>
        <v>Single Shot - 30mm</v>
      </c>
      <c r="D296" s="212" t="str">
        <f>INDEX('     2022    '!D:D,MATCH(A296,'     2022    '!AL:AL,0))</f>
        <v>C421</v>
      </c>
      <c r="E296" s="213" t="str">
        <f>INDEX('     2022    '!$A$1:$AC$1563,MATCH($D296,'     2022    '!$D$1:$D$1794,0),MATCH(E$1,'     2022    '!$A$1:$AC$1,0))</f>
        <v>30mm Color glitter willow tail</v>
      </c>
      <c r="F296" s="206" t="str">
        <f>IFERROR(IF(LEFT(INDEX('     2022    '!AD$2:AD$1794,MATCH(D296,'     2022    '!D$2:D$1794,0)),4)="http",HYPERLINK(INDEX('     2022    '!AD$2:AD$1794,MATCH(D296,'     2022    '!D$2:D$1794,0)),"Video"),""),"")</f>
        <v>Video</v>
      </c>
      <c r="G296" s="207">
        <f>INDEX('     2022    '!$A$1:$AC$1563,MATCH($D296,'     2022    '!$D$1:$D$1794,0),MATCH(G$1,'     2022    '!$A$1:$AC$1,0))</f>
        <v>8</v>
      </c>
      <c r="H296" s="150"/>
      <c r="I296" s="152">
        <f>INDEX('     2022    '!$A$1:$AC$1563,MATCH($D296,'     2022    '!$D$1:$D$1794,0),MATCH(I$1,'     2022    '!$A$1:$AC$1,0))</f>
        <v>80.510000000000005</v>
      </c>
      <c r="J296" s="150"/>
      <c r="K296" s="151">
        <f t="shared" si="9"/>
        <v>0.88570000000000004</v>
      </c>
      <c r="L296" s="152">
        <f>INDEX('     2022    '!$A$1:$AC$1563,MATCH($D296,'     2022    '!$D$1:$D$1794,0),MATCH(L$1,'     2022    '!$A$1:$AC$1,0))</f>
        <v>80.598700000000008</v>
      </c>
      <c r="M296" s="152">
        <f>INDEX('     2022    '!$A$1:$AC$1563,MATCH($D296,'     2022    '!$D$1:$D$1794,0),MATCH(M$1,'     2022    '!$A$1:$AC$1,0))</f>
        <v>88.570000000000007</v>
      </c>
      <c r="N296" s="153" t="str">
        <f>INDEX('     2022    '!$A$1:$AC$1563,MATCH($D296,'     2022    '!$D$1:$D$1794,0),MATCH(N$1,'     2022    '!$A$1:$AC$1,0))</f>
        <v>30mm</v>
      </c>
      <c r="O296" s="154">
        <f>INDEX('     2022    '!$A$1:$AC$1563,MATCH($D296,'     2022    '!$D$1:$D$1794,0),MATCH(O$1,'     2022    '!$A$1:$AC$1,0))</f>
        <v>100</v>
      </c>
      <c r="P296" s="153">
        <f>INDEX('     2022    '!$A$1:$AC$1563,MATCH($D296,'     2022    '!$D$1:$D$1794,0),MATCH(P$1,'     2022    '!$A$1:$AC$1,0))</f>
        <v>3</v>
      </c>
      <c r="Q296" s="153" t="str">
        <f>INDEX('     2022    '!$A$1:$AC$1563,MATCH($D296,'     2022    '!$D$1:$D$1794,0),MATCH(Q$1,'     2022    '!$A$1:$AC$1,0))</f>
        <v>Yes</v>
      </c>
      <c r="R296" s="155">
        <f>INDEX('     2022    '!$A$1:$AC$1563,MATCH($D296,'     2022    '!$D$1:$D$1794,0),MATCH(R$1,'     2022    '!$A$1:$AC$1,0))</f>
        <v>13</v>
      </c>
      <c r="S296" s="155">
        <f>INDEX('     2022    '!$A$1:$AC$1563,MATCH($D296,'     2022    '!$D$1:$D$1794,0),MATCH(S$1,'     2022    '!$A$1:$AC$1,0))</f>
        <v>2.99</v>
      </c>
      <c r="T296" s="155">
        <f>INDEX('     2022    '!$A$1:$AC$1563,MATCH($D296,'     2022    '!$D$1:$D$1794,0),MATCH(T$1,'     2022    '!$A$1:$AC$1,0))</f>
        <v>0.2</v>
      </c>
      <c r="U296" s="154" t="str">
        <f>INDEX('     2022    '!$A$1:$AC$1563,MATCH($D296,'     2022    '!$D$1:$D$1794,0),MATCH(U$1,'     2022    '!$A$1:$AC$1,0))</f>
        <v>1.4G</v>
      </c>
      <c r="V296" s="153" t="str">
        <f>INDEX('     2022    '!$A$1:$AC$1563,MATCH($D296,'     2022    '!$D$1:$D$1794,0),MATCH(V$1,'     2022    '!$A$1:$AC$1,0))</f>
        <v>UN0336</v>
      </c>
      <c r="W296" s="153" t="str">
        <f>INDEX('     2022    '!$A$1:$AC$1563,MATCH($D296,'     2022    '!$D$1:$D$1794,0),MATCH(W$1,'     2022    '!$A$1:$AC$1,0))</f>
        <v>F4</v>
      </c>
      <c r="X296" s="151" t="str">
        <f>INDEX('     2022    '!$A$1:$AC$1563,MATCH($D296,'     2022    '!$D$1:$D$1794,0),MATCH(X$1,'     2022    '!$A$1:$AC$1,0))</f>
        <v/>
      </c>
      <c r="Y296" s="151" t="str">
        <f>INDEX('     2022    '!$A$1:$AC$1563,MATCH($D296,'     2022    '!$D$1:$D$1794,0),MATCH(Y$1,'     2022    '!$A$1:$AC$1,0))</f>
        <v/>
      </c>
      <c r="Z296" s="156">
        <f>INDEX('     2022    '!$A$1:$AC$1563,MATCH($D296,'     2022    '!$D$1:$D$1794,0),MATCH(Z$1,'     2022    '!$A$1:$AC$1,0))</f>
        <v>4.2999999999999997E-2</v>
      </c>
      <c r="AA296" s="153" t="str">
        <f>INDEX('     2022    '!$A$1:$AC$1563,MATCH($D296,'     2022    '!$D$1:$D$1794,0),MATCH(AA$1,'     2022    '!$A$1:$AC$1,0))</f>
        <v>2806-F4-001953</v>
      </c>
      <c r="AB296" s="153" t="str">
        <f>INDEX('     2022    '!$A$1:$AC$1563,MATCH($D296,'     2022    '!$D$1:$D$1794,0),MATCH(AB$1,'     2022    '!$A$1:$AC$1,0))</f>
        <v>GB/HSE-362410</v>
      </c>
      <c r="AC296" s="153" t="str">
        <f>INDEX('     2022    '!$A$1:$AC$1563,MATCH($D296,'     2022    '!$D$1:$D$1794,0),MATCH(AC$1,'     2022    '!$A$1:$AC$1,0))</f>
        <v>11/30/2030</v>
      </c>
    </row>
    <row r="297" spans="1:29" ht="15.75">
      <c r="A297" s="80">
        <f t="shared" si="8"/>
        <v>294</v>
      </c>
      <c r="B297" s="68" t="str">
        <f>INDEX('     2022    '!B$2:B$1794,MATCH(D297,'     2022    '!D$2:D$1794,0))</f>
        <v/>
      </c>
      <c r="C297" s="204" t="str">
        <f>INDEX('     2022    '!C$2:C$1794,MATCH(D297,'     2022    '!D$2:D$1794,0))</f>
        <v>Single Shot - 30mm</v>
      </c>
      <c r="D297" s="212" t="str">
        <f>INDEX('     2022    '!D:D,MATCH(A297,'     2022    '!AL:AL,0))</f>
        <v>C127</v>
      </c>
      <c r="E297" s="213" t="str">
        <f>INDEX('     2022    '!$A$1:$AC$1563,MATCH($D297,'     2022    '!$D$1:$D$1794,0),MATCH(E$1,'     2022    '!$A$1:$AC$1,0))</f>
        <v>30mm Purple head comet brocade strobe tail</v>
      </c>
      <c r="F297" s="206" t="str">
        <f>IFERROR(IF(LEFT(INDEX('     2022    '!AD$2:AD$1794,MATCH(D297,'     2022    '!D$2:D$1794,0)),4)="http",HYPERLINK(INDEX('     2022    '!AD$2:AD$1794,MATCH(D297,'     2022    '!D$2:D$1794,0)),"Video"),""),"")</f>
        <v>Video</v>
      </c>
      <c r="G297" s="207">
        <f>INDEX('     2022    '!$A$1:$AC$1563,MATCH($D297,'     2022    '!$D$1:$D$1794,0),MATCH(G$1,'     2022    '!$A$1:$AC$1,0))</f>
        <v>6</v>
      </c>
      <c r="H297" s="150"/>
      <c r="I297" s="152">
        <f>INDEX('     2022    '!$A$1:$AC$1563,MATCH($D297,'     2022    '!$D$1:$D$1794,0),MATCH(I$1,'     2022    '!$A$1:$AC$1,0))</f>
        <v>85.89</v>
      </c>
      <c r="J297" s="150"/>
      <c r="K297" s="151">
        <f t="shared" si="9"/>
        <v>0.96636676449162451</v>
      </c>
      <c r="L297" s="152">
        <f>INDEX('     2022    '!$A$1:$AC$1563,MATCH($D297,'     2022    '!$D$1:$D$1794,0),MATCH(L$1,'     2022    '!$A$1:$AC$1,0))</f>
        <v>87.93937556873783</v>
      </c>
      <c r="M297" s="152">
        <f>INDEX('     2022    '!$A$1:$AC$1563,MATCH($D297,'     2022    '!$D$1:$D$1794,0),MATCH(M$1,'     2022    '!$A$1:$AC$1,0))</f>
        <v>96.636676449162451</v>
      </c>
      <c r="N297" s="153" t="str">
        <f>INDEX('     2022    '!$A$1:$AC$1563,MATCH($D297,'     2022    '!$D$1:$D$1794,0),MATCH(N$1,'     2022    '!$A$1:$AC$1,0))</f>
        <v>30mm</v>
      </c>
      <c r="O297" s="154">
        <f>INDEX('     2022    '!$A$1:$AC$1563,MATCH($D297,'     2022    '!$D$1:$D$1794,0),MATCH(O$1,'     2022    '!$A$1:$AC$1,0))</f>
        <v>100</v>
      </c>
      <c r="P297" s="153">
        <f>INDEX('     2022    '!$A$1:$AC$1563,MATCH($D297,'     2022    '!$D$1:$D$1794,0),MATCH(P$1,'     2022    '!$A$1:$AC$1,0))</f>
        <v>2</v>
      </c>
      <c r="Q297" s="153" t="str">
        <f>INDEX('     2022    '!$A$1:$AC$1563,MATCH($D297,'     2022    '!$D$1:$D$1794,0),MATCH(Q$1,'     2022    '!$A$1:$AC$1,0))</f>
        <v>Yes</v>
      </c>
      <c r="R297" s="155">
        <f>INDEX('     2022    '!$A$1:$AC$1563,MATCH($D297,'     2022    '!$D$1:$D$1794,0),MATCH(R$1,'     2022    '!$A$1:$AC$1,0))</f>
        <v>13</v>
      </c>
      <c r="S297" s="155">
        <f>INDEX('     2022    '!$A$1:$AC$1563,MATCH($D297,'     2022    '!$D$1:$D$1794,0),MATCH(S$1,'     2022    '!$A$1:$AC$1,0))</f>
        <v>3.5</v>
      </c>
      <c r="T297" s="155">
        <f>INDEX('     2022    '!$A$1:$AC$1563,MATCH($D297,'     2022    '!$D$1:$D$1794,0),MATCH(T$1,'     2022    '!$A$1:$AC$1,0))</f>
        <v>0.2</v>
      </c>
      <c r="U297" s="154" t="str">
        <f>INDEX('     2022    '!$A$1:$AC$1563,MATCH($D297,'     2022    '!$D$1:$D$1794,0),MATCH(U$1,'     2022    '!$A$1:$AC$1,0))</f>
        <v>1.4G</v>
      </c>
      <c r="V297" s="153" t="str">
        <f>INDEX('     2022    '!$A$1:$AC$1563,MATCH($D297,'     2022    '!$D$1:$D$1794,0),MATCH(V$1,'     2022    '!$A$1:$AC$1,0))</f>
        <v>UN0336</v>
      </c>
      <c r="W297" s="153" t="str">
        <f>INDEX('     2022    '!$A$1:$AC$1563,MATCH($D297,'     2022    '!$D$1:$D$1794,0),MATCH(W$1,'     2022    '!$A$1:$AC$1,0))</f>
        <v>F4</v>
      </c>
      <c r="X297" s="151" t="str">
        <f>INDEX('     2022    '!$A$1:$AC$1563,MATCH($D297,'     2022    '!$D$1:$D$1794,0),MATCH(X$1,'     2022    '!$A$1:$AC$1,0))</f>
        <v/>
      </c>
      <c r="Y297" s="151" t="str">
        <f>INDEX('     2022    '!$A$1:$AC$1563,MATCH($D297,'     2022    '!$D$1:$D$1794,0),MATCH(Y$1,'     2022    '!$A$1:$AC$1,0))</f>
        <v/>
      </c>
      <c r="Z297" s="156">
        <f>INDEX('     2022    '!$A$1:$AC$1563,MATCH($D297,'     2022    '!$D$1:$D$1794,0),MATCH(Z$1,'     2022    '!$A$1:$AC$1,0))</f>
        <v>4.2200000000000001E-2</v>
      </c>
      <c r="AA297" s="153" t="str">
        <f>INDEX('     2022    '!$A$1:$AC$1563,MATCH($D297,'     2022    '!$D$1:$D$1794,0),MATCH(AA$1,'     2022    '!$A$1:$AC$1,0))</f>
        <v>1008-F4-69249660</v>
      </c>
      <c r="AB297" s="153" t="str">
        <f>INDEX('     2022    '!$A$1:$AC$1563,MATCH($D297,'     2022    '!$D$1:$D$1794,0),MATCH(AB$1,'     2022    '!$A$1:$AC$1,0))</f>
        <v>GB/HSE-345186</v>
      </c>
      <c r="AC297" s="153" t="str">
        <f>INDEX('     2022    '!$A$1:$AC$1563,MATCH($D297,'     2022    '!$D$1:$D$1794,0),MATCH(AC$1,'     2022    '!$A$1:$AC$1,0))</f>
        <v>10/9/2028</v>
      </c>
    </row>
    <row r="298" spans="1:29" ht="15.75">
      <c r="A298" s="80">
        <f t="shared" si="8"/>
        <v>295</v>
      </c>
      <c r="B298" s="68" t="str">
        <f>INDEX('     2022    '!B$2:B$1794,MATCH(D298,'     2022    '!D$2:D$1794,0))</f>
        <v/>
      </c>
      <c r="C298" s="204" t="str">
        <f>INDEX('     2022    '!C$2:C$1794,MATCH(D298,'     2022    '!D$2:D$1794,0))</f>
        <v>Single Shot - 30mm</v>
      </c>
      <c r="D298" s="212" t="str">
        <f>INDEX('     2022    '!D:D,MATCH(A298,'     2022    '!AL:AL,0))</f>
        <v>C128</v>
      </c>
      <c r="E298" s="213" t="str">
        <f>INDEX('     2022    '!$A$1:$AC$1563,MATCH($D298,'     2022    '!$D$1:$D$1794,0),MATCH(E$1,'     2022    '!$A$1:$AC$1,0))</f>
        <v>30mm Green head comet brocade strobe tail</v>
      </c>
      <c r="F298" s="206" t="str">
        <f>IFERROR(IF(LEFT(INDEX('     2022    '!AD$2:AD$1794,MATCH(D298,'     2022    '!D$2:D$1794,0)),4)="http",HYPERLINK(INDEX('     2022    '!AD$2:AD$1794,MATCH(D298,'     2022    '!D$2:D$1794,0)),"Video"),""),"")</f>
        <v>Video</v>
      </c>
      <c r="G298" s="207">
        <f>INDEX('     2022    '!$A$1:$AC$1563,MATCH($D298,'     2022    '!$D$1:$D$1794,0),MATCH(G$1,'     2022    '!$A$1:$AC$1,0))</f>
        <v>2</v>
      </c>
      <c r="H298" s="150"/>
      <c r="I298" s="152">
        <f>INDEX('     2022    '!$A$1:$AC$1563,MATCH($D298,'     2022    '!$D$1:$D$1794,0),MATCH(I$1,'     2022    '!$A$1:$AC$1,0))</f>
        <v>85.89</v>
      </c>
      <c r="J298" s="150"/>
      <c r="K298" s="151">
        <f t="shared" si="9"/>
        <v>0.96636676449162451</v>
      </c>
      <c r="L298" s="152">
        <f>INDEX('     2022    '!$A$1:$AC$1563,MATCH($D298,'     2022    '!$D$1:$D$1794,0),MATCH(L$1,'     2022    '!$A$1:$AC$1,0))</f>
        <v>87.93937556873783</v>
      </c>
      <c r="M298" s="152">
        <f>INDEX('     2022    '!$A$1:$AC$1563,MATCH($D298,'     2022    '!$D$1:$D$1794,0),MATCH(M$1,'     2022    '!$A$1:$AC$1,0))</f>
        <v>96.636676449162451</v>
      </c>
      <c r="N298" s="153" t="str">
        <f>INDEX('     2022    '!$A$1:$AC$1563,MATCH($D298,'     2022    '!$D$1:$D$1794,0),MATCH(N$1,'     2022    '!$A$1:$AC$1,0))</f>
        <v>30mm</v>
      </c>
      <c r="O298" s="154">
        <f>INDEX('     2022    '!$A$1:$AC$1563,MATCH($D298,'     2022    '!$D$1:$D$1794,0),MATCH(O$1,'     2022    '!$A$1:$AC$1,0))</f>
        <v>100</v>
      </c>
      <c r="P298" s="153">
        <f>INDEX('     2022    '!$A$1:$AC$1563,MATCH($D298,'     2022    '!$D$1:$D$1794,0),MATCH(P$1,'     2022    '!$A$1:$AC$1,0))</f>
        <v>2</v>
      </c>
      <c r="Q298" s="153" t="str">
        <f>INDEX('     2022    '!$A$1:$AC$1563,MATCH($D298,'     2022    '!$D$1:$D$1794,0),MATCH(Q$1,'     2022    '!$A$1:$AC$1,0))</f>
        <v>Yes</v>
      </c>
      <c r="R298" s="155">
        <f>INDEX('     2022    '!$A$1:$AC$1563,MATCH($D298,'     2022    '!$D$1:$D$1794,0),MATCH(R$1,'     2022    '!$A$1:$AC$1,0))</f>
        <v>13</v>
      </c>
      <c r="S298" s="155">
        <f>INDEX('     2022    '!$A$1:$AC$1563,MATCH($D298,'     2022    '!$D$1:$D$1794,0),MATCH(S$1,'     2022    '!$A$1:$AC$1,0))</f>
        <v>3.5</v>
      </c>
      <c r="T298" s="155">
        <f>INDEX('     2022    '!$A$1:$AC$1563,MATCH($D298,'     2022    '!$D$1:$D$1794,0),MATCH(T$1,'     2022    '!$A$1:$AC$1,0))</f>
        <v>0.2</v>
      </c>
      <c r="U298" s="154" t="str">
        <f>INDEX('     2022    '!$A$1:$AC$1563,MATCH($D298,'     2022    '!$D$1:$D$1794,0),MATCH(U$1,'     2022    '!$A$1:$AC$1,0))</f>
        <v>1.4G</v>
      </c>
      <c r="V298" s="153" t="str">
        <f>INDEX('     2022    '!$A$1:$AC$1563,MATCH($D298,'     2022    '!$D$1:$D$1794,0),MATCH(V$1,'     2022    '!$A$1:$AC$1,0))</f>
        <v>UN0336</v>
      </c>
      <c r="W298" s="153" t="str">
        <f>INDEX('     2022    '!$A$1:$AC$1563,MATCH($D298,'     2022    '!$D$1:$D$1794,0),MATCH(W$1,'     2022    '!$A$1:$AC$1,0))</f>
        <v>F4</v>
      </c>
      <c r="X298" s="151" t="str">
        <f>INDEX('     2022    '!$A$1:$AC$1563,MATCH($D298,'     2022    '!$D$1:$D$1794,0),MATCH(X$1,'     2022    '!$A$1:$AC$1,0))</f>
        <v/>
      </c>
      <c r="Y298" s="151" t="str">
        <f>INDEX('     2022    '!$A$1:$AC$1563,MATCH($D298,'     2022    '!$D$1:$D$1794,0),MATCH(Y$1,'     2022    '!$A$1:$AC$1,0))</f>
        <v/>
      </c>
      <c r="Z298" s="156">
        <f>INDEX('     2022    '!$A$1:$AC$1563,MATCH($D298,'     2022    '!$D$1:$D$1794,0),MATCH(Z$1,'     2022    '!$A$1:$AC$1,0))</f>
        <v>4.2200000000000001E-2</v>
      </c>
      <c r="AA298" s="153" t="str">
        <f>INDEX('     2022    '!$A$1:$AC$1563,MATCH($D298,'     2022    '!$D$1:$D$1794,0),MATCH(AA$1,'     2022    '!$A$1:$AC$1,0))</f>
        <v>1008-F4-69249660</v>
      </c>
      <c r="AB298" s="153" t="str">
        <f>INDEX('     2022    '!$A$1:$AC$1563,MATCH($D298,'     2022    '!$D$1:$D$1794,0),MATCH(AB$1,'     2022    '!$A$1:$AC$1,0))</f>
        <v>GB/HSE-345187</v>
      </c>
      <c r="AC298" s="153" t="str">
        <f>INDEX('     2022    '!$A$1:$AC$1563,MATCH($D298,'     2022    '!$D$1:$D$1794,0),MATCH(AC$1,'     2022    '!$A$1:$AC$1,0))</f>
        <v>10/9/2028</v>
      </c>
    </row>
    <row r="299" spans="1:29" ht="15.75">
      <c r="A299" s="80">
        <f t="shared" si="8"/>
        <v>296</v>
      </c>
      <c r="B299" s="68" t="str">
        <f>INDEX('     2022    '!B$2:B$1794,MATCH(D299,'     2022    '!D$2:D$1794,0))</f>
        <v/>
      </c>
      <c r="C299" s="204" t="str">
        <f>INDEX('     2022    '!C$2:C$1794,MATCH(D299,'     2022    '!D$2:D$1794,0))</f>
        <v>Single Shot - 30mm</v>
      </c>
      <c r="D299" s="212" t="str">
        <f>INDEX('     2022    '!D:D,MATCH(A299,'     2022    '!AL:AL,0))</f>
        <v>C198</v>
      </c>
      <c r="E299" s="213" t="str">
        <f>INDEX('     2022    '!$A$1:$AC$1563,MATCH($D299,'     2022    '!$D$1:$D$1794,0),MATCH(E$1,'     2022    '!$A$1:$AC$1,0))</f>
        <v>30mm Red Strobe Willow Tail</v>
      </c>
      <c r="F299" s="206" t="str">
        <f>IFERROR(IF(LEFT(INDEX('     2022    '!AD$2:AD$1794,MATCH(D299,'     2022    '!D$2:D$1794,0)),4)="http",HYPERLINK(INDEX('     2022    '!AD$2:AD$1794,MATCH(D299,'     2022    '!D$2:D$1794,0)),"Video"),""),"")</f>
        <v>Video</v>
      </c>
      <c r="G299" s="207">
        <f>INDEX('     2022    '!$A$1:$AC$1563,MATCH($D299,'     2022    '!$D$1:$D$1794,0),MATCH(G$1,'     2022    '!$A$1:$AC$1,0))</f>
        <v>0</v>
      </c>
      <c r="H299" s="150"/>
      <c r="I299" s="152">
        <f>INDEX('     2022    '!$A$1:$AC$1563,MATCH($D299,'     2022    '!$D$1:$D$1794,0),MATCH(I$1,'     2022    '!$A$1:$AC$1,0))</f>
        <v>85.89</v>
      </c>
      <c r="J299" s="150"/>
      <c r="K299" s="151">
        <f t="shared" si="9"/>
        <v>0.96636676449162451</v>
      </c>
      <c r="L299" s="152">
        <f>INDEX('     2022    '!$A$1:$AC$1563,MATCH($D299,'     2022    '!$D$1:$D$1794,0),MATCH(L$1,'     2022    '!$A$1:$AC$1,0))</f>
        <v>87.93937556873783</v>
      </c>
      <c r="M299" s="152">
        <f>INDEX('     2022    '!$A$1:$AC$1563,MATCH($D299,'     2022    '!$D$1:$D$1794,0),MATCH(M$1,'     2022    '!$A$1:$AC$1,0))</f>
        <v>96.636676449162451</v>
      </c>
      <c r="N299" s="153" t="str">
        <f>INDEX('     2022    '!$A$1:$AC$1563,MATCH($D299,'     2022    '!$D$1:$D$1794,0),MATCH(N$1,'     2022    '!$A$1:$AC$1,0))</f>
        <v>30mm</v>
      </c>
      <c r="O299" s="154">
        <f>INDEX('     2022    '!$A$1:$AC$1563,MATCH($D299,'     2022    '!$D$1:$D$1794,0),MATCH(O$1,'     2022    '!$A$1:$AC$1,0))</f>
        <v>100</v>
      </c>
      <c r="P299" s="153">
        <f>INDEX('     2022    '!$A$1:$AC$1563,MATCH($D299,'     2022    '!$D$1:$D$1794,0),MATCH(P$1,'     2022    '!$A$1:$AC$1,0))</f>
        <v>2</v>
      </c>
      <c r="Q299" s="153" t="str">
        <f>INDEX('     2022    '!$A$1:$AC$1563,MATCH($D299,'     2022    '!$D$1:$D$1794,0),MATCH(Q$1,'     2022    '!$A$1:$AC$1,0))</f>
        <v>Yes</v>
      </c>
      <c r="R299" s="155">
        <f>INDEX('     2022    '!$A$1:$AC$1563,MATCH($D299,'     2022    '!$D$1:$D$1794,0),MATCH(R$1,'     2022    '!$A$1:$AC$1,0))</f>
        <v>13</v>
      </c>
      <c r="S299" s="155">
        <f>INDEX('     2022    '!$A$1:$AC$1563,MATCH($D299,'     2022    '!$D$1:$D$1794,0),MATCH(S$1,'     2022    '!$A$1:$AC$1,0))</f>
        <v>3.5</v>
      </c>
      <c r="T299" s="155">
        <f>INDEX('     2022    '!$A$1:$AC$1563,MATCH($D299,'     2022    '!$D$1:$D$1794,0),MATCH(T$1,'     2022    '!$A$1:$AC$1,0))</f>
        <v>0.2</v>
      </c>
      <c r="U299" s="154" t="str">
        <f>INDEX('     2022    '!$A$1:$AC$1563,MATCH($D299,'     2022    '!$D$1:$D$1794,0),MATCH(U$1,'     2022    '!$A$1:$AC$1,0))</f>
        <v>1.4G</v>
      </c>
      <c r="V299" s="153" t="str">
        <f>INDEX('     2022    '!$A$1:$AC$1563,MATCH($D299,'     2022    '!$D$1:$D$1794,0),MATCH(V$1,'     2022    '!$A$1:$AC$1,0))</f>
        <v>UN0336</v>
      </c>
      <c r="W299" s="153" t="str">
        <f>INDEX('     2022    '!$A$1:$AC$1563,MATCH($D299,'     2022    '!$D$1:$D$1794,0),MATCH(W$1,'     2022    '!$A$1:$AC$1,0))</f>
        <v>F4</v>
      </c>
      <c r="X299" s="151" t="str">
        <f>INDEX('     2022    '!$A$1:$AC$1563,MATCH($D299,'     2022    '!$D$1:$D$1794,0),MATCH(X$1,'     2022    '!$A$1:$AC$1,0))</f>
        <v/>
      </c>
      <c r="Y299" s="151" t="str">
        <f>INDEX('     2022    '!$A$1:$AC$1563,MATCH($D299,'     2022    '!$D$1:$D$1794,0),MATCH(Y$1,'     2022    '!$A$1:$AC$1,0))</f>
        <v/>
      </c>
      <c r="Z299" s="156">
        <f>INDEX('     2022    '!$A$1:$AC$1563,MATCH($D299,'     2022    '!$D$1:$D$1794,0),MATCH(Z$1,'     2022    '!$A$1:$AC$1,0))</f>
        <v>4.2200000000000001E-2</v>
      </c>
      <c r="AA299" s="153" t="str">
        <f>INDEX('     2022    '!$A$1:$AC$1563,MATCH($D299,'     2022    '!$D$1:$D$1794,0),MATCH(AA$1,'     2022    '!$A$1:$AC$1,0))</f>
        <v>1008-F4-69249660</v>
      </c>
      <c r="AB299" s="153" t="str">
        <f>INDEX('     2022    '!$A$1:$AC$1563,MATCH($D299,'     2022    '!$D$1:$D$1794,0),MATCH(AB$1,'     2022    '!$A$1:$AC$1,0))</f>
        <v>GB/HSE-352768</v>
      </c>
      <c r="AC299" s="153" t="str">
        <f>INDEX('     2022    '!$A$1:$AC$1563,MATCH($D299,'     2022    '!$D$1:$D$1794,0),MATCH(AC$1,'     2022    '!$A$1:$AC$1,0))</f>
        <v>6/28/2026</v>
      </c>
    </row>
    <row r="300" spans="1:29" ht="15.75">
      <c r="A300" s="80">
        <f t="shared" si="8"/>
        <v>297</v>
      </c>
      <c r="B300" s="68" t="str">
        <f>INDEX('     2022    '!B$2:B$1794,MATCH(D300,'     2022    '!D$2:D$1794,0))</f>
        <v/>
      </c>
      <c r="C300" s="204" t="str">
        <f>INDEX('     2022    '!C$2:C$1794,MATCH(D300,'     2022    '!D$2:D$1794,0))</f>
        <v>Single Shot - 30mm</v>
      </c>
      <c r="D300" s="212" t="str">
        <f>INDEX('     2022    '!D:D,MATCH(A300,'     2022    '!AL:AL,0))</f>
        <v>C61</v>
      </c>
      <c r="E300" s="213" t="str">
        <f>INDEX('     2022    '!$A$1:$AC$1563,MATCH($D300,'     2022    '!$D$1:$D$1794,0),MATCH(E$1,'     2022    '!$A$1:$AC$1,0))</f>
        <v>30mm Brocade comet</v>
      </c>
      <c r="F300" s="206" t="str">
        <f>IFERROR(IF(LEFT(INDEX('     2022    '!AD$2:AD$1794,MATCH(D300,'     2022    '!D$2:D$1794,0)),4)="http",HYPERLINK(INDEX('     2022    '!AD$2:AD$1794,MATCH(D300,'     2022    '!D$2:D$1794,0)),"Video"),""),"")</f>
        <v>Video</v>
      </c>
      <c r="G300" s="207">
        <f>INDEX('     2022    '!$A$1:$AC$1563,MATCH($D300,'     2022    '!$D$1:$D$1794,0),MATCH(G$1,'     2022    '!$A$1:$AC$1,0))</f>
        <v>0</v>
      </c>
      <c r="H300" s="150"/>
      <c r="I300" s="152">
        <f>INDEX('     2022    '!$A$1:$AC$1563,MATCH($D300,'     2022    '!$D$1:$D$1794,0),MATCH(I$1,'     2022    '!$A$1:$AC$1,0))</f>
        <v>85.89</v>
      </c>
      <c r="J300" s="150"/>
      <c r="K300" s="151">
        <f t="shared" si="9"/>
        <v>0.96636676449162451</v>
      </c>
      <c r="L300" s="152">
        <f>INDEX('     2022    '!$A$1:$AC$1563,MATCH($D300,'     2022    '!$D$1:$D$1794,0),MATCH(L$1,'     2022    '!$A$1:$AC$1,0))</f>
        <v>87.93937556873783</v>
      </c>
      <c r="M300" s="152">
        <f>INDEX('     2022    '!$A$1:$AC$1563,MATCH($D300,'     2022    '!$D$1:$D$1794,0),MATCH(M$1,'     2022    '!$A$1:$AC$1,0))</f>
        <v>96.636676449162451</v>
      </c>
      <c r="N300" s="153" t="str">
        <f>INDEX('     2022    '!$A$1:$AC$1563,MATCH($D300,'     2022    '!$D$1:$D$1794,0),MATCH(N$1,'     2022    '!$A$1:$AC$1,0))</f>
        <v>30mm</v>
      </c>
      <c r="O300" s="154">
        <f>INDEX('     2022    '!$A$1:$AC$1563,MATCH($D300,'     2022    '!$D$1:$D$1794,0),MATCH(O$1,'     2022    '!$A$1:$AC$1,0))</f>
        <v>100</v>
      </c>
      <c r="P300" s="153">
        <f>INDEX('     2022    '!$A$1:$AC$1563,MATCH($D300,'     2022    '!$D$1:$D$1794,0),MATCH(P$1,'     2022    '!$A$1:$AC$1,0))</f>
        <v>2</v>
      </c>
      <c r="Q300" s="153" t="str">
        <f>INDEX('     2022    '!$A$1:$AC$1563,MATCH($D300,'     2022    '!$D$1:$D$1794,0),MATCH(Q$1,'     2022    '!$A$1:$AC$1,0))</f>
        <v>Yes</v>
      </c>
      <c r="R300" s="155">
        <f>INDEX('     2022    '!$A$1:$AC$1563,MATCH($D300,'     2022    '!$D$1:$D$1794,0),MATCH(R$1,'     2022    '!$A$1:$AC$1,0))</f>
        <v>13</v>
      </c>
      <c r="S300" s="155">
        <f>INDEX('     2022    '!$A$1:$AC$1563,MATCH($D300,'     2022    '!$D$1:$D$1794,0),MATCH(S$1,'     2022    '!$A$1:$AC$1,0))</f>
        <v>3.5</v>
      </c>
      <c r="T300" s="155">
        <f>INDEX('     2022    '!$A$1:$AC$1563,MATCH($D300,'     2022    '!$D$1:$D$1794,0),MATCH(T$1,'     2022    '!$A$1:$AC$1,0))</f>
        <v>0.2</v>
      </c>
      <c r="U300" s="154" t="str">
        <f>INDEX('     2022    '!$A$1:$AC$1563,MATCH($D300,'     2022    '!$D$1:$D$1794,0),MATCH(U$1,'     2022    '!$A$1:$AC$1,0))</f>
        <v>1.4G</v>
      </c>
      <c r="V300" s="153" t="str">
        <f>INDEX('     2022    '!$A$1:$AC$1563,MATCH($D300,'     2022    '!$D$1:$D$1794,0),MATCH(V$1,'     2022    '!$A$1:$AC$1,0))</f>
        <v>UN0336</v>
      </c>
      <c r="W300" s="153" t="str">
        <f>INDEX('     2022    '!$A$1:$AC$1563,MATCH($D300,'     2022    '!$D$1:$D$1794,0),MATCH(W$1,'     2022    '!$A$1:$AC$1,0))</f>
        <v>F4</v>
      </c>
      <c r="X300" s="151" t="str">
        <f>INDEX('     2022    '!$A$1:$AC$1563,MATCH($D300,'     2022    '!$D$1:$D$1794,0),MATCH(X$1,'     2022    '!$A$1:$AC$1,0))</f>
        <v/>
      </c>
      <c r="Y300" s="151" t="str">
        <f>INDEX('     2022    '!$A$1:$AC$1563,MATCH($D300,'     2022    '!$D$1:$D$1794,0),MATCH(Y$1,'     2022    '!$A$1:$AC$1,0))</f>
        <v/>
      </c>
      <c r="Z300" s="156">
        <f>INDEX('     2022    '!$A$1:$AC$1563,MATCH($D300,'     2022    '!$D$1:$D$1794,0),MATCH(Z$1,'     2022    '!$A$1:$AC$1,0))</f>
        <v>4.2200000000000001E-2</v>
      </c>
      <c r="AA300" s="153" t="str">
        <f>INDEX('     2022    '!$A$1:$AC$1563,MATCH($D300,'     2022    '!$D$1:$D$1794,0),MATCH(AA$1,'     2022    '!$A$1:$AC$1,0))</f>
        <v>1008-F4-69249660</v>
      </c>
      <c r="AB300" s="153" t="str">
        <f>INDEX('     2022    '!$A$1:$AC$1563,MATCH($D300,'     2022    '!$D$1:$D$1794,0),MATCH(AB$1,'     2022    '!$A$1:$AC$1,0))</f>
        <v>GB/HSE-338563</v>
      </c>
      <c r="AC300" s="153" t="str">
        <f>INDEX('     2022    '!$A$1:$AC$1563,MATCH($D300,'     2022    '!$D$1:$D$1794,0),MATCH(AC$1,'     2022    '!$A$1:$AC$1,0))</f>
        <v>5/18/2027</v>
      </c>
    </row>
    <row r="301" spans="1:29" ht="15.75">
      <c r="A301" s="80">
        <f t="shared" si="8"/>
        <v>298</v>
      </c>
      <c r="B301" s="68" t="str">
        <f>INDEX('     2022    '!B$2:B$1794,MATCH(D301,'     2022    '!D$2:D$1794,0))</f>
        <v/>
      </c>
      <c r="C301" s="204" t="str">
        <f>INDEX('     2022    '!C$2:C$1794,MATCH(D301,'     2022    '!D$2:D$1794,0))</f>
        <v>Single Shot - 30mm</v>
      </c>
      <c r="D301" s="212" t="str">
        <f>INDEX('     2022    '!D:D,MATCH(A301,'     2022    '!AL:AL,0))</f>
        <v>CRC0033</v>
      </c>
      <c r="E301" s="213" t="str">
        <f>INDEX('     2022    '!$A$1:$AC$1563,MATCH($D301,'     2022    '!$D$1:$D$1794,0),MATCH(E$1,'     2022    '!$A$1:$AC$1,0))</f>
        <v>30mm Crackle comet</v>
      </c>
      <c r="F301" s="206" t="str">
        <f>IFERROR(IF(LEFT(INDEX('     2022    '!AD$2:AD$1794,MATCH(D301,'     2022    '!D$2:D$1794,0)),4)="http",HYPERLINK(INDEX('     2022    '!AD$2:AD$1794,MATCH(D301,'     2022    '!D$2:D$1794,0)),"Video"),""),"")</f>
        <v>Video</v>
      </c>
      <c r="G301" s="207">
        <f>INDEX('     2022    '!$A$1:$AC$1563,MATCH($D301,'     2022    '!$D$1:$D$1794,0),MATCH(G$1,'     2022    '!$A$1:$AC$1,0))</f>
        <v>0</v>
      </c>
      <c r="H301" s="150"/>
      <c r="I301" s="152">
        <f>INDEX('     2022    '!$A$1:$AC$1563,MATCH($D301,'     2022    '!$D$1:$D$1794,0),MATCH(I$1,'     2022    '!$A$1:$AC$1,0))</f>
        <v>85.89</v>
      </c>
      <c r="J301" s="150"/>
      <c r="K301" s="151">
        <f t="shared" si="9"/>
        <v>0.96636676449162451</v>
      </c>
      <c r="L301" s="152">
        <f>INDEX('     2022    '!$A$1:$AC$1563,MATCH($D301,'     2022    '!$D$1:$D$1794,0),MATCH(L$1,'     2022    '!$A$1:$AC$1,0))</f>
        <v>87.93937556873783</v>
      </c>
      <c r="M301" s="152">
        <f>INDEX('     2022    '!$A$1:$AC$1563,MATCH($D301,'     2022    '!$D$1:$D$1794,0),MATCH(M$1,'     2022    '!$A$1:$AC$1,0))</f>
        <v>96.636676449162451</v>
      </c>
      <c r="N301" s="153" t="str">
        <f>INDEX('     2022    '!$A$1:$AC$1563,MATCH($D301,'     2022    '!$D$1:$D$1794,0),MATCH(N$1,'     2022    '!$A$1:$AC$1,0))</f>
        <v>30mm</v>
      </c>
      <c r="O301" s="154">
        <f>INDEX('     2022    '!$A$1:$AC$1563,MATCH($D301,'     2022    '!$D$1:$D$1794,0),MATCH(O$1,'     2022    '!$A$1:$AC$1,0))</f>
        <v>100</v>
      </c>
      <c r="P301" s="153">
        <f>INDEX('     2022    '!$A$1:$AC$1563,MATCH($D301,'     2022    '!$D$1:$D$1794,0),MATCH(P$1,'     2022    '!$A$1:$AC$1,0))</f>
        <v>2</v>
      </c>
      <c r="Q301" s="153" t="str">
        <f>INDEX('     2022    '!$A$1:$AC$1563,MATCH($D301,'     2022    '!$D$1:$D$1794,0),MATCH(Q$1,'     2022    '!$A$1:$AC$1,0))</f>
        <v>Yes</v>
      </c>
      <c r="R301" s="155">
        <f>INDEX('     2022    '!$A$1:$AC$1563,MATCH($D301,'     2022    '!$D$1:$D$1794,0),MATCH(R$1,'     2022    '!$A$1:$AC$1,0))</f>
        <v>13</v>
      </c>
      <c r="S301" s="155">
        <f>INDEX('     2022    '!$A$1:$AC$1563,MATCH($D301,'     2022    '!$D$1:$D$1794,0),MATCH(S$1,'     2022    '!$A$1:$AC$1,0))</f>
        <v>3.5</v>
      </c>
      <c r="T301" s="155">
        <f>INDEX('     2022    '!$A$1:$AC$1563,MATCH($D301,'     2022    '!$D$1:$D$1794,0),MATCH(T$1,'     2022    '!$A$1:$AC$1,0))</f>
        <v>0.2</v>
      </c>
      <c r="U301" s="154" t="str">
        <f>INDEX('     2022    '!$A$1:$AC$1563,MATCH($D301,'     2022    '!$D$1:$D$1794,0),MATCH(U$1,'     2022    '!$A$1:$AC$1,0))</f>
        <v>1.4G</v>
      </c>
      <c r="V301" s="153" t="str">
        <f>INDEX('     2022    '!$A$1:$AC$1563,MATCH($D301,'     2022    '!$D$1:$D$1794,0),MATCH(V$1,'     2022    '!$A$1:$AC$1,0))</f>
        <v>UN0336</v>
      </c>
      <c r="W301" s="153" t="str">
        <f>INDEX('     2022    '!$A$1:$AC$1563,MATCH($D301,'     2022    '!$D$1:$D$1794,0),MATCH(W$1,'     2022    '!$A$1:$AC$1,0))</f>
        <v>F4</v>
      </c>
      <c r="X301" s="151" t="str">
        <f>INDEX('     2022    '!$A$1:$AC$1563,MATCH($D301,'     2022    '!$D$1:$D$1794,0),MATCH(X$1,'     2022    '!$A$1:$AC$1,0))</f>
        <v/>
      </c>
      <c r="Y301" s="151" t="str">
        <f>INDEX('     2022    '!$A$1:$AC$1563,MATCH($D301,'     2022    '!$D$1:$D$1794,0),MATCH(Y$1,'     2022    '!$A$1:$AC$1,0))</f>
        <v/>
      </c>
      <c r="Z301" s="156">
        <f>INDEX('     2022    '!$A$1:$AC$1563,MATCH($D301,'     2022    '!$D$1:$D$1794,0),MATCH(Z$1,'     2022    '!$A$1:$AC$1,0))</f>
        <v>4.2200000000000001E-2</v>
      </c>
      <c r="AA301" s="153" t="str">
        <f>INDEX('     2022    '!$A$1:$AC$1563,MATCH($D301,'     2022    '!$D$1:$D$1794,0),MATCH(AA$1,'     2022    '!$A$1:$AC$1,0))</f>
        <v>1008-F4-69249660</v>
      </c>
      <c r="AB301" s="153" t="str">
        <f>INDEX('     2022    '!$A$1:$AC$1563,MATCH($D301,'     2022    '!$D$1:$D$1794,0),MATCH(AB$1,'     2022    '!$A$1:$AC$1,0))</f>
        <v>GB/HSE-348239</v>
      </c>
      <c r="AC301" s="153" t="str">
        <f>INDEX('     2022    '!$A$1:$AC$1563,MATCH($D301,'     2022    '!$D$1:$D$1794,0),MATCH(AC$1,'     2022    '!$A$1:$AC$1,0))</f>
        <v>2/4/2030</v>
      </c>
    </row>
    <row r="302" spans="1:29" ht="15.75">
      <c r="A302" s="80">
        <f t="shared" si="8"/>
        <v>299</v>
      </c>
      <c r="B302" s="68" t="str">
        <f>INDEX('     2022    '!B$2:B$1794,MATCH(D302,'     2022    '!D$2:D$1794,0))</f>
        <v/>
      </c>
      <c r="C302" s="204" t="str">
        <f>INDEX('     2022    '!C$2:C$1794,MATCH(D302,'     2022    '!D$2:D$1794,0))</f>
        <v>Single Shot - 30mm</v>
      </c>
      <c r="D302" s="212" t="str">
        <f>INDEX('     2022    '!D:D,MATCH(A302,'     2022    '!AL:AL,0))</f>
        <v>C422</v>
      </c>
      <c r="E302" s="213" t="str">
        <f>INDEX('     2022    '!$A$1:$AC$1563,MATCH($D302,'     2022    '!$D$1:$D$1794,0),MATCH(E$1,'     2022    '!$A$1:$AC$1,0))</f>
        <v>30mm Gold glitter tail with green Mine</v>
      </c>
      <c r="F302" s="206" t="str">
        <f>IFERROR(IF(LEFT(INDEX('     2022    '!AD$2:AD$1794,MATCH(D302,'     2022    '!D$2:D$1794,0)),4)="http",HYPERLINK(INDEX('     2022    '!AD$2:AD$1794,MATCH(D302,'     2022    '!D$2:D$1794,0)),"Video"),""),"")</f>
        <v>Video</v>
      </c>
      <c r="G302" s="207">
        <f>INDEX('     2022    '!$A$1:$AC$1563,MATCH($D302,'     2022    '!$D$1:$D$1794,0),MATCH(G$1,'     2022    '!$A$1:$AC$1,0))</f>
        <v>0</v>
      </c>
      <c r="H302" s="150"/>
      <c r="I302" s="152">
        <f>INDEX('     2022    '!$A$1:$AC$1563,MATCH($D302,'     2022    '!$D$1:$D$1794,0),MATCH(I$1,'     2022    '!$A$1:$AC$1,0))</f>
        <v>88.58</v>
      </c>
      <c r="J302" s="150"/>
      <c r="K302" s="151">
        <f t="shared" si="9"/>
        <v>0.97440000000000015</v>
      </c>
      <c r="L302" s="152">
        <f>INDEX('     2022    '!$A$1:$AC$1563,MATCH($D302,'     2022    '!$D$1:$D$1794,0),MATCH(L$1,'     2022    '!$A$1:$AC$1,0))</f>
        <v>88.670400000000015</v>
      </c>
      <c r="M302" s="152">
        <f>INDEX('     2022    '!$A$1:$AC$1563,MATCH($D302,'     2022    '!$D$1:$D$1794,0),MATCH(M$1,'     2022    '!$A$1:$AC$1,0))</f>
        <v>97.440000000000012</v>
      </c>
      <c r="N302" s="153" t="str">
        <f>INDEX('     2022    '!$A$1:$AC$1563,MATCH($D302,'     2022    '!$D$1:$D$1794,0),MATCH(N$1,'     2022    '!$A$1:$AC$1,0))</f>
        <v>30mm</v>
      </c>
      <c r="O302" s="154">
        <f>INDEX('     2022    '!$A$1:$AC$1563,MATCH($D302,'     2022    '!$D$1:$D$1794,0),MATCH(O$1,'     2022    '!$A$1:$AC$1,0))</f>
        <v>100</v>
      </c>
      <c r="P302" s="153">
        <f>INDEX('     2022    '!$A$1:$AC$1563,MATCH($D302,'     2022    '!$D$1:$D$1794,0),MATCH(P$1,'     2022    '!$A$1:$AC$1,0))</f>
        <v>3</v>
      </c>
      <c r="Q302" s="153" t="str">
        <f>INDEX('     2022    '!$A$1:$AC$1563,MATCH($D302,'     2022    '!$D$1:$D$1794,0),MATCH(Q$1,'     2022    '!$A$1:$AC$1,0))</f>
        <v>Yes</v>
      </c>
      <c r="R302" s="155">
        <f>INDEX('     2022    '!$A$1:$AC$1563,MATCH($D302,'     2022    '!$D$1:$D$1794,0),MATCH(R$1,'     2022    '!$A$1:$AC$1,0))</f>
        <v>14</v>
      </c>
      <c r="S302" s="155">
        <f>INDEX('     2022    '!$A$1:$AC$1563,MATCH($D302,'     2022    '!$D$1:$D$1794,0),MATCH(S$1,'     2022    '!$A$1:$AC$1,0))</f>
        <v>2.99</v>
      </c>
      <c r="T302" s="155">
        <f>INDEX('     2022    '!$A$1:$AC$1563,MATCH($D302,'     2022    '!$D$1:$D$1794,0),MATCH(T$1,'     2022    '!$A$1:$AC$1,0))</f>
        <v>0.2</v>
      </c>
      <c r="U302" s="154" t="str">
        <f>INDEX('     2022    '!$A$1:$AC$1563,MATCH($D302,'     2022    '!$D$1:$D$1794,0),MATCH(U$1,'     2022    '!$A$1:$AC$1,0))</f>
        <v>1.4G</v>
      </c>
      <c r="V302" s="153" t="str">
        <f>INDEX('     2022    '!$A$1:$AC$1563,MATCH($D302,'     2022    '!$D$1:$D$1794,0),MATCH(V$1,'     2022    '!$A$1:$AC$1,0))</f>
        <v>UN0336</v>
      </c>
      <c r="W302" s="153" t="str">
        <f>INDEX('     2022    '!$A$1:$AC$1563,MATCH($D302,'     2022    '!$D$1:$D$1794,0),MATCH(W$1,'     2022    '!$A$1:$AC$1,0))</f>
        <v>F4</v>
      </c>
      <c r="X302" s="151" t="str">
        <f>INDEX('     2022    '!$A$1:$AC$1563,MATCH($D302,'     2022    '!$D$1:$D$1794,0),MATCH(X$1,'     2022    '!$A$1:$AC$1,0))</f>
        <v/>
      </c>
      <c r="Y302" s="151" t="str">
        <f>INDEX('     2022    '!$A$1:$AC$1563,MATCH($D302,'     2022    '!$D$1:$D$1794,0),MATCH(Y$1,'     2022    '!$A$1:$AC$1,0))</f>
        <v/>
      </c>
      <c r="Z302" s="156">
        <f>INDEX('     2022    '!$A$1:$AC$1563,MATCH($D302,'     2022    '!$D$1:$D$1794,0),MATCH(Z$1,'     2022    '!$A$1:$AC$1,0))</f>
        <v>4.2999999999999997E-2</v>
      </c>
      <c r="AA302" s="153" t="str">
        <f>INDEX('     2022    '!$A$1:$AC$1563,MATCH($D302,'     2022    '!$D$1:$D$1794,0),MATCH(AA$1,'     2022    '!$A$1:$AC$1,0))</f>
        <v>2806-F4-001953</v>
      </c>
      <c r="AB302" s="153" t="str">
        <f>INDEX('     2022    '!$A$1:$AC$1563,MATCH($D302,'     2022    '!$D$1:$D$1794,0),MATCH(AB$1,'     2022    '!$A$1:$AC$1,0))</f>
        <v>GB/HSE-362411</v>
      </c>
      <c r="AC302" s="153" t="str">
        <f>INDEX('     2022    '!$A$1:$AC$1563,MATCH($D302,'     2022    '!$D$1:$D$1794,0),MATCH(AC$1,'     2022    '!$A$1:$AC$1,0))</f>
        <v>11/30/2030</v>
      </c>
    </row>
    <row r="303" spans="1:29" ht="15.75">
      <c r="A303" s="80">
        <f t="shared" si="8"/>
        <v>300</v>
      </c>
      <c r="B303" s="68" t="str">
        <f>INDEX('     2022    '!B$2:B$1794,MATCH(D303,'     2022    '!D$2:D$1794,0))</f>
        <v/>
      </c>
      <c r="C303" s="204" t="str">
        <f>INDEX('     2022    '!C$2:C$1794,MATCH(D303,'     2022    '!D$2:D$1794,0))</f>
        <v>Single Shot - 30mm</v>
      </c>
      <c r="D303" s="212" t="str">
        <f>INDEX('     2022    '!D:D,MATCH(A303,'     2022    '!AL:AL,0))</f>
        <v>C199</v>
      </c>
      <c r="E303" s="213" t="str">
        <f>INDEX('     2022    '!$A$1:$AC$1563,MATCH($D303,'     2022    '!$D$1:$D$1794,0),MATCH(E$1,'     2022    '!$A$1:$AC$1,0))</f>
        <v>30mm Golden Strobe Willow Tail</v>
      </c>
      <c r="F303" s="206" t="str">
        <f>IFERROR(IF(LEFT(INDEX('     2022    '!AD$2:AD$1794,MATCH(D303,'     2022    '!D$2:D$1794,0)),4)="http",HYPERLINK(INDEX('     2022    '!AD$2:AD$1794,MATCH(D303,'     2022    '!D$2:D$1794,0)),"Video"),""),"")</f>
        <v>Video</v>
      </c>
      <c r="G303" s="207">
        <f>INDEX('     2022    '!$A$1:$AC$1563,MATCH($D303,'     2022    '!$D$1:$D$1794,0),MATCH(G$1,'     2022    '!$A$1:$AC$1,0))</f>
        <v>0</v>
      </c>
      <c r="H303" s="150"/>
      <c r="I303" s="152">
        <f>INDEX('     2022    '!$A$1:$AC$1563,MATCH($D303,'     2022    '!$D$1:$D$1794,0),MATCH(I$1,'     2022    '!$A$1:$AC$1,0))</f>
        <v>76.180000000000007</v>
      </c>
      <c r="J303" s="150"/>
      <c r="K303" s="151">
        <f t="shared" si="9"/>
        <v>0.98557174226940214</v>
      </c>
      <c r="L303" s="152">
        <f>INDEX('     2022    '!$A$1:$AC$1563,MATCH($D303,'     2022    '!$D$1:$D$1794,0),MATCH(L$1,'     2022    '!$A$1:$AC$1,0))</f>
        <v>89.687028546515606</v>
      </c>
      <c r="M303" s="152">
        <f>INDEX('     2022    '!$A$1:$AC$1563,MATCH($D303,'     2022    '!$D$1:$D$1794,0),MATCH(M$1,'     2022    '!$A$1:$AC$1,0))</f>
        <v>98.557174226940219</v>
      </c>
      <c r="N303" s="153" t="str">
        <f>INDEX('     2022    '!$A$1:$AC$1563,MATCH($D303,'     2022    '!$D$1:$D$1794,0),MATCH(N$1,'     2022    '!$A$1:$AC$1,0))</f>
        <v>30mm</v>
      </c>
      <c r="O303" s="154">
        <f>INDEX('     2022    '!$A$1:$AC$1563,MATCH($D303,'     2022    '!$D$1:$D$1794,0),MATCH(O$1,'     2022    '!$A$1:$AC$1,0))</f>
        <v>100</v>
      </c>
      <c r="P303" s="153">
        <f>INDEX('     2022    '!$A$1:$AC$1563,MATCH($D303,'     2022    '!$D$1:$D$1794,0),MATCH(P$1,'     2022    '!$A$1:$AC$1,0))</f>
        <v>2</v>
      </c>
      <c r="Q303" s="153" t="str">
        <f>INDEX('     2022    '!$A$1:$AC$1563,MATCH($D303,'     2022    '!$D$1:$D$1794,0),MATCH(Q$1,'     2022    '!$A$1:$AC$1,0))</f>
        <v>Yes</v>
      </c>
      <c r="R303" s="155">
        <f>INDEX('     2022    '!$A$1:$AC$1563,MATCH($D303,'     2022    '!$D$1:$D$1794,0),MATCH(R$1,'     2022    '!$A$1:$AC$1,0))</f>
        <v>13</v>
      </c>
      <c r="S303" s="155">
        <f>INDEX('     2022    '!$A$1:$AC$1563,MATCH($D303,'     2022    '!$D$1:$D$1794,0),MATCH(S$1,'     2022    '!$A$1:$AC$1,0))</f>
        <v>3.5</v>
      </c>
      <c r="T303" s="155">
        <f>INDEX('     2022    '!$A$1:$AC$1563,MATCH($D303,'     2022    '!$D$1:$D$1794,0),MATCH(T$1,'     2022    '!$A$1:$AC$1,0))</f>
        <v>0.2</v>
      </c>
      <c r="U303" s="154" t="str">
        <f>INDEX('     2022    '!$A$1:$AC$1563,MATCH($D303,'     2022    '!$D$1:$D$1794,0),MATCH(U$1,'     2022    '!$A$1:$AC$1,0))</f>
        <v>1.4G</v>
      </c>
      <c r="V303" s="153" t="str">
        <f>INDEX('     2022    '!$A$1:$AC$1563,MATCH($D303,'     2022    '!$D$1:$D$1794,0),MATCH(V$1,'     2022    '!$A$1:$AC$1,0))</f>
        <v>UN0336</v>
      </c>
      <c r="W303" s="153" t="str">
        <f>INDEX('     2022    '!$A$1:$AC$1563,MATCH($D303,'     2022    '!$D$1:$D$1794,0),MATCH(W$1,'     2022    '!$A$1:$AC$1,0))</f>
        <v>F4</v>
      </c>
      <c r="X303" s="151" t="str">
        <f>INDEX('     2022    '!$A$1:$AC$1563,MATCH($D303,'     2022    '!$D$1:$D$1794,0),MATCH(X$1,'     2022    '!$A$1:$AC$1,0))</f>
        <v/>
      </c>
      <c r="Y303" s="151" t="str">
        <f>INDEX('     2022    '!$A$1:$AC$1563,MATCH($D303,'     2022    '!$D$1:$D$1794,0),MATCH(Y$1,'     2022    '!$A$1:$AC$1,0))</f>
        <v/>
      </c>
      <c r="Z303" s="156">
        <f>INDEX('     2022    '!$A$1:$AC$1563,MATCH($D303,'     2022    '!$D$1:$D$1794,0),MATCH(Z$1,'     2022    '!$A$1:$AC$1,0))</f>
        <v>4.48E-2</v>
      </c>
      <c r="AA303" s="153" t="str">
        <f>INDEX('     2022    '!$A$1:$AC$1563,MATCH($D303,'     2022    '!$D$1:$D$1794,0),MATCH(AA$1,'     2022    '!$A$1:$AC$1,0))</f>
        <v>1008-F4-69249660</v>
      </c>
      <c r="AB303" s="153" t="str">
        <f>INDEX('     2022    '!$A$1:$AC$1563,MATCH($D303,'     2022    '!$D$1:$D$1794,0),MATCH(AB$1,'     2022    '!$A$1:$AC$1,0))</f>
        <v>GB/HSE-352769</v>
      </c>
      <c r="AC303" s="153" t="str">
        <f>INDEX('     2022    '!$A$1:$AC$1563,MATCH($D303,'     2022    '!$D$1:$D$1794,0),MATCH(AC$1,'     2022    '!$A$1:$AC$1,0))</f>
        <v>6/28/2026</v>
      </c>
    </row>
    <row r="304" spans="1:29" ht="15.75">
      <c r="A304" s="80">
        <f t="shared" si="8"/>
        <v>301</v>
      </c>
      <c r="B304" s="68" t="str">
        <f>INDEX('     2022    '!B$2:B$1794,MATCH(D304,'     2022    '!D$2:D$1794,0))</f>
        <v/>
      </c>
      <c r="C304" s="204" t="str">
        <f>INDEX('     2022    '!C$2:C$1794,MATCH(D304,'     2022    '!D$2:D$1794,0))</f>
        <v>Single Shot - 30mm</v>
      </c>
      <c r="D304" s="212" t="str">
        <f>INDEX('     2022    '!D:D,MATCH(A304,'     2022    '!AL:AL,0))</f>
        <v>C62</v>
      </c>
      <c r="E304" s="213" t="str">
        <f>INDEX('     2022    '!$A$1:$AC$1563,MATCH($D304,'     2022    '!$D$1:$D$1794,0),MATCH(E$1,'     2022    '!$A$1:$AC$1,0))</f>
        <v>30mm Silver strobe comet</v>
      </c>
      <c r="F304" s="206" t="str">
        <f>IFERROR(IF(LEFT(INDEX('     2022    '!AD$2:AD$1794,MATCH(D304,'     2022    '!D$2:D$1794,0)),4)="http",HYPERLINK(INDEX('     2022    '!AD$2:AD$1794,MATCH(D304,'     2022    '!D$2:D$1794,0)),"Video"),""),"")</f>
        <v>Video</v>
      </c>
      <c r="G304" s="207">
        <f>INDEX('     2022    '!$A$1:$AC$1563,MATCH($D304,'     2022    '!$D$1:$D$1794,0),MATCH(G$1,'     2022    '!$A$1:$AC$1,0))</f>
        <v>0</v>
      </c>
      <c r="H304" s="150"/>
      <c r="I304" s="152">
        <f>INDEX('     2022    '!$A$1:$AC$1563,MATCH($D304,'     2022    '!$D$1:$D$1794,0),MATCH(I$1,'     2022    '!$A$1:$AC$1,0))</f>
        <v>86.78</v>
      </c>
      <c r="J304" s="150"/>
      <c r="K304" s="151">
        <f t="shared" si="9"/>
        <v>0.98557174226940214</v>
      </c>
      <c r="L304" s="152">
        <f>INDEX('     2022    '!$A$1:$AC$1563,MATCH($D304,'     2022    '!$D$1:$D$1794,0),MATCH(L$1,'     2022    '!$A$1:$AC$1,0))</f>
        <v>89.687028546515606</v>
      </c>
      <c r="M304" s="152">
        <f>INDEX('     2022    '!$A$1:$AC$1563,MATCH($D304,'     2022    '!$D$1:$D$1794,0),MATCH(M$1,'     2022    '!$A$1:$AC$1,0))</f>
        <v>98.557174226940219</v>
      </c>
      <c r="N304" s="153" t="str">
        <f>INDEX('     2022    '!$A$1:$AC$1563,MATCH($D304,'     2022    '!$D$1:$D$1794,0),MATCH(N$1,'     2022    '!$A$1:$AC$1,0))</f>
        <v>30mm</v>
      </c>
      <c r="O304" s="154">
        <f>INDEX('     2022    '!$A$1:$AC$1563,MATCH($D304,'     2022    '!$D$1:$D$1794,0),MATCH(O$1,'     2022    '!$A$1:$AC$1,0))</f>
        <v>100</v>
      </c>
      <c r="P304" s="153">
        <f>INDEX('     2022    '!$A$1:$AC$1563,MATCH($D304,'     2022    '!$D$1:$D$1794,0),MATCH(P$1,'     2022    '!$A$1:$AC$1,0))</f>
        <v>2</v>
      </c>
      <c r="Q304" s="153" t="str">
        <f>INDEX('     2022    '!$A$1:$AC$1563,MATCH($D304,'     2022    '!$D$1:$D$1794,0),MATCH(Q$1,'     2022    '!$A$1:$AC$1,0))</f>
        <v>Yes</v>
      </c>
      <c r="R304" s="155">
        <f>INDEX('     2022    '!$A$1:$AC$1563,MATCH($D304,'     2022    '!$D$1:$D$1794,0),MATCH(R$1,'     2022    '!$A$1:$AC$1,0))</f>
        <v>13</v>
      </c>
      <c r="S304" s="155">
        <f>INDEX('     2022    '!$A$1:$AC$1563,MATCH($D304,'     2022    '!$D$1:$D$1794,0),MATCH(S$1,'     2022    '!$A$1:$AC$1,0))</f>
        <v>3.5</v>
      </c>
      <c r="T304" s="155">
        <f>INDEX('     2022    '!$A$1:$AC$1563,MATCH($D304,'     2022    '!$D$1:$D$1794,0),MATCH(T$1,'     2022    '!$A$1:$AC$1,0))</f>
        <v>0.2</v>
      </c>
      <c r="U304" s="154" t="str">
        <f>INDEX('     2022    '!$A$1:$AC$1563,MATCH($D304,'     2022    '!$D$1:$D$1794,0),MATCH(U$1,'     2022    '!$A$1:$AC$1,0))</f>
        <v>1.4G</v>
      </c>
      <c r="V304" s="153" t="str">
        <f>INDEX('     2022    '!$A$1:$AC$1563,MATCH($D304,'     2022    '!$D$1:$D$1794,0),MATCH(V$1,'     2022    '!$A$1:$AC$1,0))</f>
        <v>UN0336</v>
      </c>
      <c r="W304" s="153" t="str">
        <f>INDEX('     2022    '!$A$1:$AC$1563,MATCH($D304,'     2022    '!$D$1:$D$1794,0),MATCH(W$1,'     2022    '!$A$1:$AC$1,0))</f>
        <v>F4</v>
      </c>
      <c r="X304" s="151" t="str">
        <f>INDEX('     2022    '!$A$1:$AC$1563,MATCH($D304,'     2022    '!$D$1:$D$1794,0),MATCH(X$1,'     2022    '!$A$1:$AC$1,0))</f>
        <v/>
      </c>
      <c r="Y304" s="151" t="str">
        <f>INDEX('     2022    '!$A$1:$AC$1563,MATCH($D304,'     2022    '!$D$1:$D$1794,0),MATCH(Y$1,'     2022    '!$A$1:$AC$1,0))</f>
        <v/>
      </c>
      <c r="Z304" s="156">
        <f>INDEX('     2022    '!$A$1:$AC$1563,MATCH($D304,'     2022    '!$D$1:$D$1794,0),MATCH(Z$1,'     2022    '!$A$1:$AC$1,0))</f>
        <v>4.48E-2</v>
      </c>
      <c r="AA304" s="153" t="str">
        <f>INDEX('     2022    '!$A$1:$AC$1563,MATCH($D304,'     2022    '!$D$1:$D$1794,0),MATCH(AA$1,'     2022    '!$A$1:$AC$1,0))</f>
        <v>1008-F4-69249660</v>
      </c>
      <c r="AB304" s="153" t="str">
        <f>INDEX('     2022    '!$A$1:$AC$1563,MATCH($D304,'     2022    '!$D$1:$D$1794,0),MATCH(AB$1,'     2022    '!$A$1:$AC$1,0))</f>
        <v>GB/HSE-338564</v>
      </c>
      <c r="AC304" s="153" t="str">
        <f>INDEX('     2022    '!$A$1:$AC$1563,MATCH($D304,'     2022    '!$D$1:$D$1794,0),MATCH(AC$1,'     2022    '!$A$1:$AC$1,0))</f>
        <v>5/18/2027</v>
      </c>
    </row>
    <row r="305" spans="1:29" ht="15.75">
      <c r="A305" s="80">
        <f t="shared" si="8"/>
        <v>302</v>
      </c>
      <c r="B305" s="68" t="str">
        <f>INDEX('     2022    '!B$2:B$1794,MATCH(D305,'     2022    '!D$2:D$1794,0))</f>
        <v/>
      </c>
      <c r="C305" s="204" t="str">
        <f>INDEX('     2022    '!C$2:C$1794,MATCH(D305,'     2022    '!D$2:D$1794,0))</f>
        <v>Single Shot - 30mm</v>
      </c>
      <c r="D305" s="212" t="str">
        <f>INDEX('     2022    '!D:D,MATCH(A305,'     2022    '!AL:AL,0))</f>
        <v>C303</v>
      </c>
      <c r="E305" s="213" t="str">
        <f>INDEX('     2022    '!$A$1:$AC$1563,MATCH($D305,'     2022    '!$D$1:$D$1794,0),MATCH(E$1,'     2022    '!$A$1:$AC$1,0))</f>
        <v>30mm Orange star with dragon egg mine</v>
      </c>
      <c r="F305" s="206" t="str">
        <f>IFERROR(IF(LEFT(INDEX('     2022    '!AD$2:AD$1794,MATCH(D305,'     2022    '!D$2:D$1794,0)),4)="http",HYPERLINK(INDEX('     2022    '!AD$2:AD$1794,MATCH(D305,'     2022    '!D$2:D$1794,0)),"Video"),""),"")</f>
        <v>Video</v>
      </c>
      <c r="G305" s="207">
        <f>INDEX('     2022    '!$A$1:$AC$1563,MATCH($D305,'     2022    '!$D$1:$D$1794,0),MATCH(G$1,'     2022    '!$A$1:$AC$1,0))</f>
        <v>0</v>
      </c>
      <c r="H305" s="150"/>
      <c r="I305" s="152">
        <f>INDEX('     2022    '!$A$1:$AC$1563,MATCH($D305,'     2022    '!$D$1:$D$1794,0),MATCH(I$1,'     2022    '!$A$1:$AC$1,0))</f>
        <v>94.22</v>
      </c>
      <c r="J305" s="150"/>
      <c r="K305" s="151">
        <f t="shared" si="9"/>
        <v>1.0629284068011475</v>
      </c>
      <c r="L305" s="152">
        <f>INDEX('     2022    '!$A$1:$AC$1563,MATCH($D305,'     2022    '!$D$1:$D$1794,0),MATCH(L$1,'     2022    '!$A$1:$AC$1,0))</f>
        <v>96.726485018904427</v>
      </c>
      <c r="M305" s="152">
        <f>INDEX('     2022    '!$A$1:$AC$1563,MATCH($D305,'     2022    '!$D$1:$D$1794,0),MATCH(M$1,'     2022    '!$A$1:$AC$1,0))</f>
        <v>106.29284068011475</v>
      </c>
      <c r="N305" s="153" t="str">
        <f>INDEX('     2022    '!$A$1:$AC$1563,MATCH($D305,'     2022    '!$D$1:$D$1794,0),MATCH(N$1,'     2022    '!$A$1:$AC$1,0))</f>
        <v>30mm</v>
      </c>
      <c r="O305" s="154">
        <f>INDEX('     2022    '!$A$1:$AC$1563,MATCH($D305,'     2022    '!$D$1:$D$1794,0),MATCH(O$1,'     2022    '!$A$1:$AC$1,0))</f>
        <v>100</v>
      </c>
      <c r="P305" s="153">
        <f>INDEX('     2022    '!$A$1:$AC$1563,MATCH($D305,'     2022    '!$D$1:$D$1794,0),MATCH(P$1,'     2022    '!$A$1:$AC$1,0))</f>
        <v>2</v>
      </c>
      <c r="Q305" s="153" t="str">
        <f>INDEX('     2022    '!$A$1:$AC$1563,MATCH($D305,'     2022    '!$D$1:$D$1794,0),MATCH(Q$1,'     2022    '!$A$1:$AC$1,0))</f>
        <v>Yes</v>
      </c>
      <c r="R305" s="155">
        <f>INDEX('     2022    '!$A$1:$AC$1563,MATCH($D305,'     2022    '!$D$1:$D$1794,0),MATCH(R$1,'     2022    '!$A$1:$AC$1,0))</f>
        <v>13</v>
      </c>
      <c r="S305" s="155">
        <f>INDEX('     2022    '!$A$1:$AC$1563,MATCH($D305,'     2022    '!$D$1:$D$1794,0),MATCH(S$1,'     2022    '!$A$1:$AC$1,0))</f>
        <v>3.5</v>
      </c>
      <c r="T305" s="155">
        <f>INDEX('     2022    '!$A$1:$AC$1563,MATCH($D305,'     2022    '!$D$1:$D$1794,0),MATCH(T$1,'     2022    '!$A$1:$AC$1,0))</f>
        <v>0.2</v>
      </c>
      <c r="U305" s="154" t="str">
        <f>INDEX('     2022    '!$A$1:$AC$1563,MATCH($D305,'     2022    '!$D$1:$D$1794,0),MATCH(U$1,'     2022    '!$A$1:$AC$1,0))</f>
        <v>1.4G</v>
      </c>
      <c r="V305" s="153" t="str">
        <f>INDEX('     2022    '!$A$1:$AC$1563,MATCH($D305,'     2022    '!$D$1:$D$1794,0),MATCH(V$1,'     2022    '!$A$1:$AC$1,0))</f>
        <v>UN0336</v>
      </c>
      <c r="W305" s="153" t="str">
        <f>INDEX('     2022    '!$A$1:$AC$1563,MATCH($D305,'     2022    '!$D$1:$D$1794,0),MATCH(W$1,'     2022    '!$A$1:$AC$1,0))</f>
        <v>F4</v>
      </c>
      <c r="X305" s="151" t="str">
        <f>INDEX('     2022    '!$A$1:$AC$1563,MATCH($D305,'     2022    '!$D$1:$D$1794,0),MATCH(X$1,'     2022    '!$A$1:$AC$1,0))</f>
        <v/>
      </c>
      <c r="Y305" s="151" t="str">
        <f>INDEX('     2022    '!$A$1:$AC$1563,MATCH($D305,'     2022    '!$D$1:$D$1794,0),MATCH(Y$1,'     2022    '!$A$1:$AC$1,0))</f>
        <v/>
      </c>
      <c r="Z305" s="156">
        <f>INDEX('     2022    '!$A$1:$AC$1563,MATCH($D305,'     2022    '!$D$1:$D$1794,0),MATCH(Z$1,'     2022    '!$A$1:$AC$1,0))</f>
        <v>4.2200000000000001E-2</v>
      </c>
      <c r="AA305" s="153" t="str">
        <f>INDEX('     2022    '!$A$1:$AC$1563,MATCH($D305,'     2022    '!$D$1:$D$1794,0),MATCH(AA$1,'     2022    '!$A$1:$AC$1,0))</f>
        <v>1008-F4-69249660</v>
      </c>
      <c r="AB305" s="153" t="str">
        <f>INDEX('     2022    '!$A$1:$AC$1563,MATCH($D305,'     2022    '!$D$1:$D$1794,0),MATCH(AB$1,'     2022    '!$A$1:$AC$1,0))</f>
        <v>GB/HSE-358582</v>
      </c>
      <c r="AC305" s="153" t="str">
        <f>INDEX('     2022    '!$A$1:$AC$1563,MATCH($D305,'     2022    '!$D$1:$D$1794,0),MATCH(AC$1,'     2022    '!$A$1:$AC$1,0))</f>
        <v>8/15/2028</v>
      </c>
    </row>
    <row r="306" spans="1:29" ht="15.75">
      <c r="A306" s="80">
        <f t="shared" si="8"/>
        <v>303</v>
      </c>
      <c r="B306" s="68" t="str">
        <f>INDEX('     2022    '!B$2:B$1794,MATCH(D306,'     2022    '!D$2:D$1794,0))</f>
        <v/>
      </c>
      <c r="C306" s="204" t="str">
        <f>INDEX('     2022    '!C$2:C$1794,MATCH(D306,'     2022    '!D$2:D$1794,0))</f>
        <v>Single Shot - 30mm</v>
      </c>
      <c r="D306" s="212" t="str">
        <f>INDEX('     2022    '!D:D,MATCH(A306,'     2022    '!AL:AL,0))</f>
        <v>C299</v>
      </c>
      <c r="E306" s="213" t="str">
        <f>INDEX('     2022    '!$A$1:$AC$1563,MATCH($D306,'     2022    '!$D$1:$D$1794,0),MATCH(E$1,'     2022    '!$A$1:$AC$1,0))</f>
        <v>30mm Red crossette with blue mine</v>
      </c>
      <c r="F306" s="206" t="str">
        <f>IFERROR(IF(LEFT(INDEX('     2022    '!AD$2:AD$1794,MATCH(D306,'     2022    '!D$2:D$1794,0)),4)="http",HYPERLINK(INDEX('     2022    '!AD$2:AD$1794,MATCH(D306,'     2022    '!D$2:D$1794,0)),"Video"),""),"")</f>
        <v>Video</v>
      </c>
      <c r="G306" s="207">
        <f>INDEX('     2022    '!$A$1:$AC$1563,MATCH($D306,'     2022    '!$D$1:$D$1794,0),MATCH(G$1,'     2022    '!$A$1:$AC$1,0))</f>
        <v>13</v>
      </c>
      <c r="H306" s="150"/>
      <c r="I306" s="152">
        <f>INDEX('     2022    '!$A$1:$AC$1563,MATCH($D306,'     2022    '!$D$1:$D$1794,0),MATCH(I$1,'     2022    '!$A$1:$AC$1,0))</f>
        <v>92.98</v>
      </c>
      <c r="J306" s="150"/>
      <c r="K306" s="151">
        <f t="shared" si="9"/>
        <v>1.0825680628641001</v>
      </c>
      <c r="L306" s="152">
        <f>INDEX('     2022    '!$A$1:$AC$1563,MATCH($D306,'     2022    '!$D$1:$D$1794,0),MATCH(L$1,'     2022    '!$A$1:$AC$1,0))</f>
        <v>98.513693720633114</v>
      </c>
      <c r="M306" s="152">
        <f>INDEX('     2022    '!$A$1:$AC$1563,MATCH($D306,'     2022    '!$D$1:$D$1794,0),MATCH(M$1,'     2022    '!$A$1:$AC$1,0))</f>
        <v>108.25680628641001</v>
      </c>
      <c r="N306" s="153" t="str">
        <f>INDEX('     2022    '!$A$1:$AC$1563,MATCH($D306,'     2022    '!$D$1:$D$1794,0),MATCH(N$1,'     2022    '!$A$1:$AC$1,0))</f>
        <v>30mm</v>
      </c>
      <c r="O306" s="154">
        <f>INDEX('     2022    '!$A$1:$AC$1563,MATCH($D306,'     2022    '!$D$1:$D$1794,0),MATCH(O$1,'     2022    '!$A$1:$AC$1,0))</f>
        <v>100</v>
      </c>
      <c r="P306" s="153">
        <f>INDEX('     2022    '!$A$1:$AC$1563,MATCH($D306,'     2022    '!$D$1:$D$1794,0),MATCH(P$1,'     2022    '!$A$1:$AC$1,0))</f>
        <v>2</v>
      </c>
      <c r="Q306" s="153" t="str">
        <f>INDEX('     2022    '!$A$1:$AC$1563,MATCH($D306,'     2022    '!$D$1:$D$1794,0),MATCH(Q$1,'     2022    '!$A$1:$AC$1,0))</f>
        <v>Yes</v>
      </c>
      <c r="R306" s="155">
        <f>INDEX('     2022    '!$A$1:$AC$1563,MATCH($D306,'     2022    '!$D$1:$D$1794,0),MATCH(R$1,'     2022    '!$A$1:$AC$1,0))</f>
        <v>13</v>
      </c>
      <c r="S306" s="155">
        <f>INDEX('     2022    '!$A$1:$AC$1563,MATCH($D306,'     2022    '!$D$1:$D$1794,0),MATCH(S$1,'     2022    '!$A$1:$AC$1,0))</f>
        <v>3.5</v>
      </c>
      <c r="T306" s="155">
        <f>INDEX('     2022    '!$A$1:$AC$1563,MATCH($D306,'     2022    '!$D$1:$D$1794,0),MATCH(T$1,'     2022    '!$A$1:$AC$1,0))</f>
        <v>0.2</v>
      </c>
      <c r="U306" s="154" t="str">
        <f>INDEX('     2022    '!$A$1:$AC$1563,MATCH($D306,'     2022    '!$D$1:$D$1794,0),MATCH(U$1,'     2022    '!$A$1:$AC$1,0))</f>
        <v>1.4G</v>
      </c>
      <c r="V306" s="153" t="str">
        <f>INDEX('     2022    '!$A$1:$AC$1563,MATCH($D306,'     2022    '!$D$1:$D$1794,0),MATCH(V$1,'     2022    '!$A$1:$AC$1,0))</f>
        <v>UN0336</v>
      </c>
      <c r="W306" s="153" t="str">
        <f>INDEX('     2022    '!$A$1:$AC$1563,MATCH($D306,'     2022    '!$D$1:$D$1794,0),MATCH(W$1,'     2022    '!$A$1:$AC$1,0))</f>
        <v>F4</v>
      </c>
      <c r="X306" s="151" t="str">
        <f>INDEX('     2022    '!$A$1:$AC$1563,MATCH($D306,'     2022    '!$D$1:$D$1794,0),MATCH(X$1,'     2022    '!$A$1:$AC$1,0))</f>
        <v/>
      </c>
      <c r="Y306" s="151" t="str">
        <f>INDEX('     2022    '!$A$1:$AC$1563,MATCH($D306,'     2022    '!$D$1:$D$1794,0),MATCH(Y$1,'     2022    '!$A$1:$AC$1,0))</f>
        <v/>
      </c>
      <c r="Z306" s="156">
        <f>INDEX('     2022    '!$A$1:$AC$1563,MATCH($D306,'     2022    '!$D$1:$D$1794,0),MATCH(Z$1,'     2022    '!$A$1:$AC$1,0))</f>
        <v>4.2200000000000001E-2</v>
      </c>
      <c r="AA306" s="153" t="str">
        <f>INDEX('     2022    '!$A$1:$AC$1563,MATCH($D306,'     2022    '!$D$1:$D$1794,0),MATCH(AA$1,'     2022    '!$A$1:$AC$1,0))</f>
        <v>1008-F4-69259797</v>
      </c>
      <c r="AB306" s="153" t="str">
        <f>INDEX('     2022    '!$A$1:$AC$1563,MATCH($D306,'     2022    '!$D$1:$D$1794,0),MATCH(AB$1,'     2022    '!$A$1:$AC$1,0))</f>
        <v>GB/HSE-358579</v>
      </c>
      <c r="AC306" s="153" t="str">
        <f>INDEX('     2022    '!$A$1:$AC$1563,MATCH($D306,'     2022    '!$D$1:$D$1794,0),MATCH(AC$1,'     2022    '!$A$1:$AC$1,0))</f>
        <v>8/15/2028</v>
      </c>
    </row>
    <row r="307" spans="1:29" ht="15.75">
      <c r="A307" s="80">
        <f t="shared" si="8"/>
        <v>304</v>
      </c>
      <c r="B307" s="68" t="str">
        <f>INDEX('     2022    '!B$2:B$1794,MATCH(D307,'     2022    '!D$2:D$1794,0))</f>
        <v/>
      </c>
      <c r="C307" s="204" t="str">
        <f>INDEX('     2022    '!C$2:C$1794,MATCH(D307,'     2022    '!D$2:D$1794,0))</f>
        <v>Single Shot - 30mm</v>
      </c>
      <c r="D307" s="212" t="str">
        <f>INDEX('     2022    '!D:D,MATCH(A307,'     2022    '!AL:AL,0))</f>
        <v>C300</v>
      </c>
      <c r="E307" s="213" t="str">
        <f>INDEX('     2022    '!$A$1:$AC$1563,MATCH($D307,'     2022    '!$D$1:$D$1794,0),MATCH(E$1,'     2022    '!$A$1:$AC$1,0))</f>
        <v>30mm Green crossette with brocade crown mine</v>
      </c>
      <c r="F307" s="206" t="str">
        <f>IFERROR(IF(LEFT(INDEX('     2022    '!AD$2:AD$1794,MATCH(D307,'     2022    '!D$2:D$1794,0)),4)="http",HYPERLINK(INDEX('     2022    '!AD$2:AD$1794,MATCH(D307,'     2022    '!D$2:D$1794,0)),"Video"),""),"")</f>
        <v>Video</v>
      </c>
      <c r="G307" s="207">
        <f>INDEX('     2022    '!$A$1:$AC$1563,MATCH($D307,'     2022    '!$D$1:$D$1794,0),MATCH(G$1,'     2022    '!$A$1:$AC$1,0))</f>
        <v>2</v>
      </c>
      <c r="H307" s="150"/>
      <c r="I307" s="152">
        <f>INDEX('     2022    '!$A$1:$AC$1563,MATCH($D307,'     2022    '!$D$1:$D$1794,0),MATCH(I$1,'     2022    '!$A$1:$AC$1,0))</f>
        <v>96.01</v>
      </c>
      <c r="J307" s="150"/>
      <c r="K307" s="151">
        <f t="shared" si="9"/>
        <v>1.0825680628641001</v>
      </c>
      <c r="L307" s="152">
        <f>INDEX('     2022    '!$A$1:$AC$1563,MATCH($D307,'     2022    '!$D$1:$D$1794,0),MATCH(L$1,'     2022    '!$A$1:$AC$1,0))</f>
        <v>98.513693720633114</v>
      </c>
      <c r="M307" s="152">
        <f>INDEX('     2022    '!$A$1:$AC$1563,MATCH($D307,'     2022    '!$D$1:$D$1794,0),MATCH(M$1,'     2022    '!$A$1:$AC$1,0))</f>
        <v>108.25680628641001</v>
      </c>
      <c r="N307" s="153" t="str">
        <f>INDEX('     2022    '!$A$1:$AC$1563,MATCH($D307,'     2022    '!$D$1:$D$1794,0),MATCH(N$1,'     2022    '!$A$1:$AC$1,0))</f>
        <v>30mm</v>
      </c>
      <c r="O307" s="154">
        <f>INDEX('     2022    '!$A$1:$AC$1563,MATCH($D307,'     2022    '!$D$1:$D$1794,0),MATCH(O$1,'     2022    '!$A$1:$AC$1,0))</f>
        <v>100</v>
      </c>
      <c r="P307" s="153">
        <f>INDEX('     2022    '!$A$1:$AC$1563,MATCH($D307,'     2022    '!$D$1:$D$1794,0),MATCH(P$1,'     2022    '!$A$1:$AC$1,0))</f>
        <v>2</v>
      </c>
      <c r="Q307" s="153" t="str">
        <f>INDEX('     2022    '!$A$1:$AC$1563,MATCH($D307,'     2022    '!$D$1:$D$1794,0),MATCH(Q$1,'     2022    '!$A$1:$AC$1,0))</f>
        <v>Yes</v>
      </c>
      <c r="R307" s="155">
        <f>INDEX('     2022    '!$A$1:$AC$1563,MATCH($D307,'     2022    '!$D$1:$D$1794,0),MATCH(R$1,'     2022    '!$A$1:$AC$1,0))</f>
        <v>14.4</v>
      </c>
      <c r="S307" s="155">
        <f>INDEX('     2022    '!$A$1:$AC$1563,MATCH($D307,'     2022    '!$D$1:$D$1794,0),MATCH(S$1,'     2022    '!$A$1:$AC$1,0))</f>
        <v>3.5</v>
      </c>
      <c r="T307" s="155">
        <f>INDEX('     2022    '!$A$1:$AC$1563,MATCH($D307,'     2022    '!$D$1:$D$1794,0),MATCH(T$1,'     2022    '!$A$1:$AC$1,0))</f>
        <v>0.2</v>
      </c>
      <c r="U307" s="154" t="str">
        <f>INDEX('     2022    '!$A$1:$AC$1563,MATCH($D307,'     2022    '!$D$1:$D$1794,0),MATCH(U$1,'     2022    '!$A$1:$AC$1,0))</f>
        <v>1.4G</v>
      </c>
      <c r="V307" s="153" t="str">
        <f>INDEX('     2022    '!$A$1:$AC$1563,MATCH($D307,'     2022    '!$D$1:$D$1794,0),MATCH(V$1,'     2022    '!$A$1:$AC$1,0))</f>
        <v>UN0336</v>
      </c>
      <c r="W307" s="153" t="str">
        <f>INDEX('     2022    '!$A$1:$AC$1563,MATCH($D307,'     2022    '!$D$1:$D$1794,0),MATCH(W$1,'     2022    '!$A$1:$AC$1,0))</f>
        <v>F4</v>
      </c>
      <c r="X307" s="151" t="str">
        <f>INDEX('     2022    '!$A$1:$AC$1563,MATCH($D307,'     2022    '!$D$1:$D$1794,0),MATCH(X$1,'     2022    '!$A$1:$AC$1,0))</f>
        <v/>
      </c>
      <c r="Y307" s="151" t="str">
        <f>INDEX('     2022    '!$A$1:$AC$1563,MATCH($D307,'     2022    '!$D$1:$D$1794,0),MATCH(Y$1,'     2022    '!$A$1:$AC$1,0))</f>
        <v/>
      </c>
      <c r="Z307" s="156">
        <f>INDEX('     2022    '!$A$1:$AC$1563,MATCH($D307,'     2022    '!$D$1:$D$1794,0),MATCH(Z$1,'     2022    '!$A$1:$AC$1,0))</f>
        <v>4.2200000000000001E-2</v>
      </c>
      <c r="AA307" s="153" t="str">
        <f>INDEX('     2022    '!$A$1:$AC$1563,MATCH($D307,'     2022    '!$D$1:$D$1794,0),MATCH(AA$1,'     2022    '!$A$1:$AC$1,0))</f>
        <v>1008-F4-69259797</v>
      </c>
      <c r="AB307" s="153" t="str">
        <f>INDEX('     2022    '!$A$1:$AC$1563,MATCH($D307,'     2022    '!$D$1:$D$1794,0),MATCH(AB$1,'     2022    '!$A$1:$AC$1,0))</f>
        <v>GB/HSE-358580</v>
      </c>
      <c r="AC307" s="153" t="str">
        <f>INDEX('     2022    '!$A$1:$AC$1563,MATCH($D307,'     2022    '!$D$1:$D$1794,0),MATCH(AC$1,'     2022    '!$A$1:$AC$1,0))</f>
        <v>8/15/2028</v>
      </c>
    </row>
    <row r="308" spans="1:29" ht="15.75">
      <c r="A308" s="80">
        <f t="shared" si="8"/>
        <v>305</v>
      </c>
      <c r="B308" s="68" t="str">
        <f>INDEX('     2022    '!B$2:B$1794,MATCH(D308,'     2022    '!D$2:D$1794,0))</f>
        <v/>
      </c>
      <c r="C308" s="204" t="str">
        <f>INDEX('     2022    '!C$2:C$1794,MATCH(D308,'     2022    '!D$2:D$1794,0))</f>
        <v>Single Shot - 30mm</v>
      </c>
      <c r="D308" s="212" t="str">
        <f>INDEX('     2022    '!D:D,MATCH(A308,'     2022    '!AL:AL,0))</f>
        <v>C301</v>
      </c>
      <c r="E308" s="213" t="str">
        <f>INDEX('     2022    '!$A$1:$AC$1563,MATCH($D308,'     2022    '!$D$1:$D$1794,0),MATCH(E$1,'     2022    '!$A$1:$AC$1,0))</f>
        <v>30mm Silver crossette with red strobe mine</v>
      </c>
      <c r="F308" s="206" t="str">
        <f>IFERROR(IF(LEFT(INDEX('     2022    '!AD$2:AD$1794,MATCH(D308,'     2022    '!D$2:D$1794,0)),4)="http",HYPERLINK(INDEX('     2022    '!AD$2:AD$1794,MATCH(D308,'     2022    '!D$2:D$1794,0)),"Video"),""),"")</f>
        <v>Video</v>
      </c>
      <c r="G308" s="207">
        <f>INDEX('     2022    '!$A$1:$AC$1563,MATCH($D308,'     2022    '!$D$1:$D$1794,0),MATCH(G$1,'     2022    '!$A$1:$AC$1,0))</f>
        <v>2</v>
      </c>
      <c r="H308" s="150"/>
      <c r="I308" s="152">
        <f>INDEX('     2022    '!$A$1:$AC$1563,MATCH($D308,'     2022    '!$D$1:$D$1794,0),MATCH(I$1,'     2022    '!$A$1:$AC$1,0))</f>
        <v>96.01</v>
      </c>
      <c r="J308" s="150"/>
      <c r="K308" s="151">
        <f t="shared" si="9"/>
        <v>1.0825680628641001</v>
      </c>
      <c r="L308" s="152">
        <f>INDEX('     2022    '!$A$1:$AC$1563,MATCH($D308,'     2022    '!$D$1:$D$1794,0),MATCH(L$1,'     2022    '!$A$1:$AC$1,0))</f>
        <v>98.513693720633114</v>
      </c>
      <c r="M308" s="152">
        <f>INDEX('     2022    '!$A$1:$AC$1563,MATCH($D308,'     2022    '!$D$1:$D$1794,0),MATCH(M$1,'     2022    '!$A$1:$AC$1,0))</f>
        <v>108.25680628641001</v>
      </c>
      <c r="N308" s="153" t="str">
        <f>INDEX('     2022    '!$A$1:$AC$1563,MATCH($D308,'     2022    '!$D$1:$D$1794,0),MATCH(N$1,'     2022    '!$A$1:$AC$1,0))</f>
        <v>30mm</v>
      </c>
      <c r="O308" s="154">
        <f>INDEX('     2022    '!$A$1:$AC$1563,MATCH($D308,'     2022    '!$D$1:$D$1794,0),MATCH(O$1,'     2022    '!$A$1:$AC$1,0))</f>
        <v>100</v>
      </c>
      <c r="P308" s="153">
        <f>INDEX('     2022    '!$A$1:$AC$1563,MATCH($D308,'     2022    '!$D$1:$D$1794,0),MATCH(P$1,'     2022    '!$A$1:$AC$1,0))</f>
        <v>2</v>
      </c>
      <c r="Q308" s="153" t="str">
        <f>INDEX('     2022    '!$A$1:$AC$1563,MATCH($D308,'     2022    '!$D$1:$D$1794,0),MATCH(Q$1,'     2022    '!$A$1:$AC$1,0))</f>
        <v>Yes</v>
      </c>
      <c r="R308" s="155">
        <f>INDEX('     2022    '!$A$1:$AC$1563,MATCH($D308,'     2022    '!$D$1:$D$1794,0),MATCH(R$1,'     2022    '!$A$1:$AC$1,0))</f>
        <v>14.5</v>
      </c>
      <c r="S308" s="155">
        <f>INDEX('     2022    '!$A$1:$AC$1563,MATCH($D308,'     2022    '!$D$1:$D$1794,0),MATCH(S$1,'     2022    '!$A$1:$AC$1,0))</f>
        <v>3.5</v>
      </c>
      <c r="T308" s="155">
        <f>INDEX('     2022    '!$A$1:$AC$1563,MATCH($D308,'     2022    '!$D$1:$D$1794,0),MATCH(T$1,'     2022    '!$A$1:$AC$1,0))</f>
        <v>0.2</v>
      </c>
      <c r="U308" s="154" t="str">
        <f>INDEX('     2022    '!$A$1:$AC$1563,MATCH($D308,'     2022    '!$D$1:$D$1794,0),MATCH(U$1,'     2022    '!$A$1:$AC$1,0))</f>
        <v>1.4G</v>
      </c>
      <c r="V308" s="153" t="str">
        <f>INDEX('     2022    '!$A$1:$AC$1563,MATCH($D308,'     2022    '!$D$1:$D$1794,0),MATCH(V$1,'     2022    '!$A$1:$AC$1,0))</f>
        <v>UN0336</v>
      </c>
      <c r="W308" s="153" t="str">
        <f>INDEX('     2022    '!$A$1:$AC$1563,MATCH($D308,'     2022    '!$D$1:$D$1794,0),MATCH(W$1,'     2022    '!$A$1:$AC$1,0))</f>
        <v>F4</v>
      </c>
      <c r="X308" s="151" t="str">
        <f>INDEX('     2022    '!$A$1:$AC$1563,MATCH($D308,'     2022    '!$D$1:$D$1794,0),MATCH(X$1,'     2022    '!$A$1:$AC$1,0))</f>
        <v/>
      </c>
      <c r="Y308" s="151" t="str">
        <f>INDEX('     2022    '!$A$1:$AC$1563,MATCH($D308,'     2022    '!$D$1:$D$1794,0),MATCH(Y$1,'     2022    '!$A$1:$AC$1,0))</f>
        <v/>
      </c>
      <c r="Z308" s="156">
        <f>INDEX('     2022    '!$A$1:$AC$1563,MATCH($D308,'     2022    '!$D$1:$D$1794,0),MATCH(Z$1,'     2022    '!$A$1:$AC$1,0))</f>
        <v>4.2200000000000001E-2</v>
      </c>
      <c r="AA308" s="153" t="str">
        <f>INDEX('     2022    '!$A$1:$AC$1563,MATCH($D308,'     2022    '!$D$1:$D$1794,0),MATCH(AA$1,'     2022    '!$A$1:$AC$1,0))</f>
        <v>1008-F4-69259797</v>
      </c>
      <c r="AB308" s="153" t="str">
        <f>INDEX('     2022    '!$A$1:$AC$1563,MATCH($D308,'     2022    '!$D$1:$D$1794,0),MATCH(AB$1,'     2022    '!$A$1:$AC$1,0))</f>
        <v>GB/HSE-358581</v>
      </c>
      <c r="AC308" s="153" t="str">
        <f>INDEX('     2022    '!$A$1:$AC$1563,MATCH($D308,'     2022    '!$D$1:$D$1794,0),MATCH(AC$1,'     2022    '!$A$1:$AC$1,0))</f>
        <v>8/15/2028</v>
      </c>
    </row>
    <row r="309" spans="1:29" ht="15.75">
      <c r="A309" s="80">
        <f t="shared" si="8"/>
        <v>306</v>
      </c>
      <c r="B309" s="68" t="str">
        <f>INDEX('     2022    '!B$2:B$1794,MATCH(D309,'     2022    '!D$2:D$1794,0))</f>
        <v/>
      </c>
      <c r="C309" s="204" t="str">
        <f>INDEX('     2022    '!C$2:C$1794,MATCH(D309,'     2022    '!D$2:D$1794,0))</f>
        <v>Single Shot - 30mm</v>
      </c>
      <c r="D309" s="212" t="str">
        <f>INDEX('     2022    '!D:D,MATCH(A309,'     2022    '!AL:AL,0))</f>
        <v>C170</v>
      </c>
      <c r="E309" s="213" t="str">
        <f>INDEX('     2022    '!$A$1:$AC$1563,MATCH($D309,'     2022    '!$D$1:$D$1794,0),MATCH(E$1,'     2022    '!$A$1:$AC$1,0))</f>
        <v>30mm Green strobe &amp; yellow tip&amp; blue (three layer mines)</v>
      </c>
      <c r="F309" s="206" t="str">
        <f>IFERROR(IF(LEFT(INDEX('     2022    '!AD$2:AD$1794,MATCH(D309,'     2022    '!D$2:D$1794,0)),4)="http",HYPERLINK(INDEX('     2022    '!AD$2:AD$1794,MATCH(D309,'     2022    '!D$2:D$1794,0)),"Video"),""),"")</f>
        <v>Video</v>
      </c>
      <c r="G309" s="207">
        <f>INDEX('     2022    '!$A$1:$AC$1563,MATCH($D309,'     2022    '!$D$1:$D$1794,0),MATCH(G$1,'     2022    '!$A$1:$AC$1,0))</f>
        <v>0</v>
      </c>
      <c r="H309" s="150"/>
      <c r="I309" s="152">
        <f>INDEX('     2022    '!$A$1:$AC$1563,MATCH($D309,'     2022    '!$D$1:$D$1794,0),MATCH(I$1,'     2022    '!$A$1:$AC$1,0))</f>
        <v>114.14</v>
      </c>
      <c r="J309" s="150"/>
      <c r="K309" s="151">
        <f t="shared" si="9"/>
        <v>1.164228</v>
      </c>
      <c r="L309" s="152">
        <f>INDEX('     2022    '!$A$1:$AC$1563,MATCH($D309,'     2022    '!$D$1:$D$1794,0),MATCH(L$1,'     2022    '!$A$1:$AC$1,0))</f>
        <v>116.42280000000001</v>
      </c>
      <c r="M309" s="152">
        <f>INDEX('     2022    '!$A$1:$AC$1563,MATCH($D309,'     2022    '!$D$1:$D$1794,0),MATCH(M$1,'     2022    '!$A$1:$AC$1,0))</f>
        <v>116.42280000000001</v>
      </c>
      <c r="N309" s="153" t="str">
        <f>INDEX('     2022    '!$A$1:$AC$1563,MATCH($D309,'     2022    '!$D$1:$D$1794,0),MATCH(N$1,'     2022    '!$A$1:$AC$1,0))</f>
        <v>30mm</v>
      </c>
      <c r="O309" s="154">
        <f>INDEX('     2022    '!$A$1:$AC$1563,MATCH($D309,'     2022    '!$D$1:$D$1794,0),MATCH(O$1,'     2022    '!$A$1:$AC$1,0))</f>
        <v>100</v>
      </c>
      <c r="P309" s="153">
        <f>INDEX('     2022    '!$A$1:$AC$1563,MATCH($D309,'     2022    '!$D$1:$D$1794,0),MATCH(P$1,'     2022    '!$A$1:$AC$1,0))</f>
        <v>2</v>
      </c>
      <c r="Q309" s="153" t="str">
        <f>INDEX('     2022    '!$A$1:$AC$1563,MATCH($D309,'     2022    '!$D$1:$D$1794,0),MATCH(Q$1,'     2022    '!$A$1:$AC$1,0))</f>
        <v>Yes</v>
      </c>
      <c r="R309" s="155">
        <f>INDEX('     2022    '!$A$1:$AC$1563,MATCH($D309,'     2022    '!$D$1:$D$1794,0),MATCH(R$1,'     2022    '!$A$1:$AC$1,0))</f>
        <v>14.5</v>
      </c>
      <c r="S309" s="155">
        <f>INDEX('     2022    '!$A$1:$AC$1563,MATCH($D309,'     2022    '!$D$1:$D$1794,0),MATCH(S$1,'     2022    '!$A$1:$AC$1,0))</f>
        <v>2</v>
      </c>
      <c r="T309" s="155">
        <f>INDEX('     2022    '!$A$1:$AC$1563,MATCH($D309,'     2022    '!$D$1:$D$1794,0),MATCH(T$1,'     2022    '!$A$1:$AC$1,0))</f>
        <v>0.2</v>
      </c>
      <c r="U309" s="154" t="str">
        <f>INDEX('     2022    '!$A$1:$AC$1563,MATCH($D309,'     2022    '!$D$1:$D$1794,0),MATCH(U$1,'     2022    '!$A$1:$AC$1,0))</f>
        <v>1.4G</v>
      </c>
      <c r="V309" s="153" t="str">
        <f>INDEX('     2022    '!$A$1:$AC$1563,MATCH($D309,'     2022    '!$D$1:$D$1794,0),MATCH(V$1,'     2022    '!$A$1:$AC$1,0))</f>
        <v>UN0336</v>
      </c>
      <c r="W309" s="153" t="str">
        <f>INDEX('     2022    '!$A$1:$AC$1563,MATCH($D309,'     2022    '!$D$1:$D$1794,0),MATCH(W$1,'     2022    '!$A$1:$AC$1,0))</f>
        <v>F4</v>
      </c>
      <c r="X309" s="151" t="str">
        <f>INDEX('     2022    '!$A$1:$AC$1563,MATCH($D309,'     2022    '!$D$1:$D$1794,0),MATCH(X$1,'     2022    '!$A$1:$AC$1,0))</f>
        <v/>
      </c>
      <c r="Y309" s="151" t="str">
        <f>INDEX('     2022    '!$A$1:$AC$1563,MATCH($D309,'     2022    '!$D$1:$D$1794,0),MATCH(Y$1,'     2022    '!$A$1:$AC$1,0))</f>
        <v/>
      </c>
      <c r="Z309" s="156">
        <f>INDEX('     2022    '!$A$1:$AC$1563,MATCH($D309,'     2022    '!$D$1:$D$1794,0),MATCH(Z$1,'     2022    '!$A$1:$AC$1,0))</f>
        <v>3.9199999999999999E-2</v>
      </c>
      <c r="AA309" s="153" t="str">
        <f>INDEX('     2022    '!$A$1:$AC$1563,MATCH($D309,'     2022    '!$D$1:$D$1794,0),MATCH(AA$1,'     2022    '!$A$1:$AC$1,0))</f>
        <v>1008-F4-69249658</v>
      </c>
      <c r="AB309" s="153" t="str">
        <f>INDEX('     2022    '!$A$1:$AC$1563,MATCH($D309,'     2022    '!$D$1:$D$1794,0),MATCH(AB$1,'     2022    '!$A$1:$AC$1,0))</f>
        <v>GB/HSE-350989</v>
      </c>
      <c r="AC309" s="153" t="str">
        <f>INDEX('     2022    '!$A$1:$AC$1563,MATCH($D309,'     2022    '!$D$1:$D$1794,0),MATCH(AC$1,'     2022    '!$A$1:$AC$1,0))</f>
        <v>7/29/2030</v>
      </c>
    </row>
    <row r="310" spans="1:29" ht="15.75">
      <c r="A310" s="80">
        <f t="shared" si="8"/>
        <v>307</v>
      </c>
      <c r="B310" s="68" t="str">
        <f>INDEX('     2022    '!B$2:B$1794,MATCH(D310,'     2022    '!D$2:D$1794,0))</f>
        <v/>
      </c>
      <c r="C310" s="204" t="str">
        <f>INDEX('     2022    '!C$2:C$1794,MATCH(D310,'     2022    '!D$2:D$1794,0))</f>
        <v>Single Shot - 30mm</v>
      </c>
      <c r="D310" s="212" t="str">
        <f>INDEX('     2022    '!D:D,MATCH(A310,'     2022    '!AL:AL,0))</f>
        <v>PRCS30(ND)-C03</v>
      </c>
      <c r="E310" s="213" t="str">
        <f>INDEX('     2022    '!$A$1:$AC$1563,MATCH($D310,'     2022    '!$D$1:$D$1794,0),MATCH(E$1,'     2022    '!$A$1:$AC$1,0))</f>
        <v>30mm Green comet. ULTRA LOW DEBRIS</v>
      </c>
      <c r="F310" s="206" t="str">
        <f>IFERROR(IF(LEFT(INDEX('     2022    '!AD$2:AD$1794,MATCH(D310,'     2022    '!D$2:D$1794,0)),4)="http",HYPERLINK(INDEX('     2022    '!AD$2:AD$1794,MATCH(D310,'     2022    '!D$2:D$1794,0)),"Video"),""),"")</f>
        <v/>
      </c>
      <c r="G310" s="207">
        <f>INDEX('     2022    '!$A$1:$AC$1563,MATCH($D310,'     2022    '!$D$1:$D$1794,0),MATCH(G$1,'     2022    '!$A$1:$AC$1,0))</f>
        <v>2</v>
      </c>
      <c r="H310" s="150"/>
      <c r="I310" s="152">
        <f>INDEX('     2022    '!$A$1:$AC$1563,MATCH($D310,'     2022    '!$D$1:$D$1794,0),MATCH(I$1,'     2022    '!$A$1:$AC$1,0))</f>
        <v>104.6</v>
      </c>
      <c r="J310" s="150"/>
      <c r="K310" s="151">
        <f t="shared" si="9"/>
        <v>2.3012000000000001</v>
      </c>
      <c r="L310" s="152">
        <f>INDEX('     2022    '!$A$1:$AC$1563,MATCH($D310,'     2022    '!$D$1:$D$1794,0),MATCH(L$1,'     2022    '!$A$1:$AC$1,0))</f>
        <v>104.7046</v>
      </c>
      <c r="M310" s="152">
        <f>INDEX('     2022    '!$A$1:$AC$1563,MATCH($D310,'     2022    '!$D$1:$D$1794,0),MATCH(M$1,'     2022    '!$A$1:$AC$1,0))</f>
        <v>115.06</v>
      </c>
      <c r="N310" s="153" t="str">
        <f>INDEX('     2022    '!$A$1:$AC$1563,MATCH($D310,'     2022    '!$D$1:$D$1794,0),MATCH(N$1,'     2022    '!$A$1:$AC$1,0))</f>
        <v>30mm</v>
      </c>
      <c r="O310" s="154">
        <f>INDEX('     2022    '!$A$1:$AC$1563,MATCH($D310,'     2022    '!$D$1:$D$1794,0),MATCH(O$1,'     2022    '!$A$1:$AC$1,0))</f>
        <v>50</v>
      </c>
      <c r="P310" s="153">
        <f>INDEX('     2022    '!$A$1:$AC$1563,MATCH($D310,'     2022    '!$D$1:$D$1794,0),MATCH(P$1,'     2022    '!$A$1:$AC$1,0))</f>
        <v>3</v>
      </c>
      <c r="Q310" s="153" t="str">
        <f>INDEX('     2022    '!$A$1:$AC$1563,MATCH($D310,'     2022    '!$D$1:$D$1794,0),MATCH(Q$1,'     2022    '!$A$1:$AC$1,0))</f>
        <v>Yes</v>
      </c>
      <c r="R310" s="155">
        <f>INDEX('     2022    '!$A$1:$AC$1563,MATCH($D310,'     2022    '!$D$1:$D$1794,0),MATCH(R$1,'     2022    '!$A$1:$AC$1,0))</f>
        <v>5.5</v>
      </c>
      <c r="S310" s="155">
        <f>INDEX('     2022    '!$A$1:$AC$1563,MATCH($D310,'     2022    '!$D$1:$D$1794,0),MATCH(S$1,'     2022    '!$A$1:$AC$1,0))</f>
        <v>1.45</v>
      </c>
      <c r="T310" s="155">
        <f>INDEX('     2022    '!$A$1:$AC$1563,MATCH($D310,'     2022    '!$D$1:$D$1794,0),MATCH(T$1,'     2022    '!$A$1:$AC$1,0))</f>
        <v>0.3</v>
      </c>
      <c r="U310" s="154" t="str">
        <f>INDEX('     2022    '!$A$1:$AC$1563,MATCH($D310,'     2022    '!$D$1:$D$1794,0),MATCH(U$1,'     2022    '!$A$1:$AC$1,0))</f>
        <v>1.4G</v>
      </c>
      <c r="V310" s="153" t="str">
        <f>INDEX('     2022    '!$A$1:$AC$1563,MATCH($D310,'     2022    '!$D$1:$D$1794,0),MATCH(V$1,'     2022    '!$A$1:$AC$1,0))</f>
        <v>UN0336</v>
      </c>
      <c r="W310" s="153" t="str">
        <f>INDEX('     2022    '!$A$1:$AC$1563,MATCH($D310,'     2022    '!$D$1:$D$1794,0),MATCH(W$1,'     2022    '!$A$1:$AC$1,0))</f>
        <v>T1</v>
      </c>
      <c r="X310" s="151" t="str">
        <f>INDEX('     2022    '!$A$1:$AC$1563,MATCH($D310,'     2022    '!$D$1:$D$1794,0),MATCH(X$1,'     2022    '!$A$1:$AC$1,0))</f>
        <v/>
      </c>
      <c r="Y310" s="151" t="str">
        <f>INDEX('     2022    '!$A$1:$AC$1563,MATCH($D310,'     2022    '!$D$1:$D$1794,0),MATCH(Y$1,'     2022    '!$A$1:$AC$1,0))</f>
        <v/>
      </c>
      <c r="Z310" s="156">
        <f>INDEX('     2022    '!$A$1:$AC$1563,MATCH($D310,'     2022    '!$D$1:$D$1794,0),MATCH(Z$1,'     2022    '!$A$1:$AC$1,0))</f>
        <v>0.04</v>
      </c>
      <c r="AA310" s="153" t="str">
        <f>INDEX('     2022    '!$A$1:$AC$1563,MATCH($D310,'     2022    '!$D$1:$D$1794,0),MATCH(AA$1,'     2022    '!$A$1:$AC$1,0))</f>
        <v>1008-T1-69254632</v>
      </c>
      <c r="AB310" s="153" t="str">
        <f>INDEX('     2022    '!$A$1:$AC$1563,MATCH($D310,'     2022    '!$D$1:$D$1794,0),MATCH(AB$1,'     2022    '!$A$1:$AC$1,0))</f>
        <v>PL/IMP17809</v>
      </c>
      <c r="AC310" s="153" t="str">
        <f>INDEX('     2022    '!$A$1:$AC$1563,MATCH($D310,'     2022    '!$D$1:$D$1794,0),MATCH(AC$1,'     2022    '!$A$1:$AC$1,0))</f>
        <v>12/31/2099</v>
      </c>
    </row>
    <row r="311" spans="1:29" ht="15.75">
      <c r="A311" s="80">
        <f t="shared" si="8"/>
        <v>308</v>
      </c>
      <c r="B311" s="68" t="str">
        <f>INDEX('     2022    '!B$2:B$1794,MATCH(D311,'     2022    '!D$2:D$1794,0))</f>
        <v/>
      </c>
      <c r="C311" s="204" t="str">
        <f>INDEX('     2022    '!C$2:C$1794,MATCH(D311,'     2022    '!D$2:D$1794,0))</f>
        <v>Single Shot - 30mm</v>
      </c>
      <c r="D311" s="212" t="str">
        <f>INDEX('     2022    '!D:D,MATCH(A311,'     2022    '!AL:AL,0))</f>
        <v>PRCS30(ND)-C08</v>
      </c>
      <c r="E311" s="213" t="str">
        <f>INDEX('     2022    '!$A$1:$AC$1563,MATCH($D311,'     2022    '!$D$1:$D$1794,0),MATCH(E$1,'     2022    '!$A$1:$AC$1,0))</f>
        <v>30mm Purple comet. ULTRA LOW DEBRIS</v>
      </c>
      <c r="F311" s="206" t="str">
        <f>IFERROR(IF(LEFT(INDEX('     2022    '!AD$2:AD$1794,MATCH(D311,'     2022    '!D$2:D$1794,0)),4)="http",HYPERLINK(INDEX('     2022    '!AD$2:AD$1794,MATCH(D311,'     2022    '!D$2:D$1794,0)),"Video"),""),"")</f>
        <v/>
      </c>
      <c r="G311" s="207">
        <f>INDEX('     2022    '!$A$1:$AC$1563,MATCH($D311,'     2022    '!$D$1:$D$1794,0),MATCH(G$1,'     2022    '!$A$1:$AC$1,0))</f>
        <v>2</v>
      </c>
      <c r="H311" s="150"/>
      <c r="I311" s="152">
        <f>INDEX('     2022    '!$A$1:$AC$1563,MATCH($D311,'     2022    '!$D$1:$D$1794,0),MATCH(I$1,'     2022    '!$A$1:$AC$1,0))</f>
        <v>104.6</v>
      </c>
      <c r="J311" s="150"/>
      <c r="K311" s="151">
        <f t="shared" si="9"/>
        <v>2.3012000000000001</v>
      </c>
      <c r="L311" s="152">
        <f>INDEX('     2022    '!$A$1:$AC$1563,MATCH($D311,'     2022    '!$D$1:$D$1794,0),MATCH(L$1,'     2022    '!$A$1:$AC$1,0))</f>
        <v>104.7046</v>
      </c>
      <c r="M311" s="152">
        <f>INDEX('     2022    '!$A$1:$AC$1563,MATCH($D311,'     2022    '!$D$1:$D$1794,0),MATCH(M$1,'     2022    '!$A$1:$AC$1,0))</f>
        <v>115.06</v>
      </c>
      <c r="N311" s="153" t="str">
        <f>INDEX('     2022    '!$A$1:$AC$1563,MATCH($D311,'     2022    '!$D$1:$D$1794,0),MATCH(N$1,'     2022    '!$A$1:$AC$1,0))</f>
        <v>30mm</v>
      </c>
      <c r="O311" s="154">
        <f>INDEX('     2022    '!$A$1:$AC$1563,MATCH($D311,'     2022    '!$D$1:$D$1794,0),MATCH(O$1,'     2022    '!$A$1:$AC$1,0))</f>
        <v>50</v>
      </c>
      <c r="P311" s="153">
        <f>INDEX('     2022    '!$A$1:$AC$1563,MATCH($D311,'     2022    '!$D$1:$D$1794,0),MATCH(P$1,'     2022    '!$A$1:$AC$1,0))</f>
        <v>3</v>
      </c>
      <c r="Q311" s="153" t="str">
        <f>INDEX('     2022    '!$A$1:$AC$1563,MATCH($D311,'     2022    '!$D$1:$D$1794,0),MATCH(Q$1,'     2022    '!$A$1:$AC$1,0))</f>
        <v>Yes</v>
      </c>
      <c r="R311" s="155">
        <f>INDEX('     2022    '!$A$1:$AC$1563,MATCH($D311,'     2022    '!$D$1:$D$1794,0),MATCH(R$1,'     2022    '!$A$1:$AC$1,0))</f>
        <v>5.5</v>
      </c>
      <c r="S311" s="155">
        <f>INDEX('     2022    '!$A$1:$AC$1563,MATCH($D311,'     2022    '!$D$1:$D$1794,0),MATCH(S$1,'     2022    '!$A$1:$AC$1,0))</f>
        <v>1.45</v>
      </c>
      <c r="T311" s="155">
        <f>INDEX('     2022    '!$A$1:$AC$1563,MATCH($D311,'     2022    '!$D$1:$D$1794,0),MATCH(T$1,'     2022    '!$A$1:$AC$1,0))</f>
        <v>0.3</v>
      </c>
      <c r="U311" s="154" t="str">
        <f>INDEX('     2022    '!$A$1:$AC$1563,MATCH($D311,'     2022    '!$D$1:$D$1794,0),MATCH(U$1,'     2022    '!$A$1:$AC$1,0))</f>
        <v>1.4G</v>
      </c>
      <c r="V311" s="153" t="str">
        <f>INDEX('     2022    '!$A$1:$AC$1563,MATCH($D311,'     2022    '!$D$1:$D$1794,0),MATCH(V$1,'     2022    '!$A$1:$AC$1,0))</f>
        <v>UN0336</v>
      </c>
      <c r="W311" s="153" t="str">
        <f>INDEX('     2022    '!$A$1:$AC$1563,MATCH($D311,'     2022    '!$D$1:$D$1794,0),MATCH(W$1,'     2022    '!$A$1:$AC$1,0))</f>
        <v>T1</v>
      </c>
      <c r="X311" s="151" t="str">
        <f>INDEX('     2022    '!$A$1:$AC$1563,MATCH($D311,'     2022    '!$D$1:$D$1794,0),MATCH(X$1,'     2022    '!$A$1:$AC$1,0))</f>
        <v/>
      </c>
      <c r="Y311" s="151" t="str">
        <f>INDEX('     2022    '!$A$1:$AC$1563,MATCH($D311,'     2022    '!$D$1:$D$1794,0),MATCH(Y$1,'     2022    '!$A$1:$AC$1,0))</f>
        <v/>
      </c>
      <c r="Z311" s="156">
        <f>INDEX('     2022    '!$A$1:$AC$1563,MATCH($D311,'     2022    '!$D$1:$D$1794,0),MATCH(Z$1,'     2022    '!$A$1:$AC$1,0))</f>
        <v>0.04</v>
      </c>
      <c r="AA311" s="153" t="str">
        <f>INDEX('     2022    '!$A$1:$AC$1563,MATCH($D311,'     2022    '!$D$1:$D$1794,0),MATCH(AA$1,'     2022    '!$A$1:$AC$1,0))</f>
        <v>1008-T1-69254632</v>
      </c>
      <c r="AB311" s="153" t="str">
        <f>INDEX('     2022    '!$A$1:$AC$1563,MATCH($D311,'     2022    '!$D$1:$D$1794,0),MATCH(AB$1,'     2022    '!$A$1:$AC$1,0))</f>
        <v>PL/IMP17809</v>
      </c>
      <c r="AC311" s="153" t="str">
        <f>INDEX('     2022    '!$A$1:$AC$1563,MATCH($D311,'     2022    '!$D$1:$D$1794,0),MATCH(AC$1,'     2022    '!$A$1:$AC$1,0))</f>
        <v>12/31/2099</v>
      </c>
    </row>
    <row r="312" spans="1:29" ht="15.75">
      <c r="A312" s="80">
        <f t="shared" si="8"/>
        <v>309</v>
      </c>
      <c r="B312" s="68" t="str">
        <f>INDEX('     2022    '!B$2:B$1794,MATCH(D312,'     2022    '!D$2:D$1794,0))</f>
        <v/>
      </c>
      <c r="C312" s="204" t="str">
        <f>INDEX('     2022    '!C$2:C$1794,MATCH(D312,'     2022    '!D$2:D$1794,0))</f>
        <v>Single Shot - 30mm</v>
      </c>
      <c r="D312" s="212" t="str">
        <f>INDEX('     2022    '!D:D,MATCH(A312,'     2022    '!AL:AL,0))</f>
        <v>PRCS30(ND)-C11</v>
      </c>
      <c r="E312" s="213" t="str">
        <f>INDEX('     2022    '!$A$1:$AC$1563,MATCH($D312,'     2022    '!$D$1:$D$1794,0),MATCH(E$1,'     2022    '!$A$1:$AC$1,0))</f>
        <v>30mm Silver Cascade comet. ULTRA LOW DEBRIS</v>
      </c>
      <c r="F312" s="206" t="str">
        <f>IFERROR(IF(LEFT(INDEX('     2022    '!AD$2:AD$1794,MATCH(D312,'     2022    '!D$2:D$1794,0)),4)="http",HYPERLINK(INDEX('     2022    '!AD$2:AD$1794,MATCH(D312,'     2022    '!D$2:D$1794,0)),"Video"),""),"")</f>
        <v/>
      </c>
      <c r="G312" s="207">
        <f>INDEX('     2022    '!$A$1:$AC$1563,MATCH($D312,'     2022    '!$D$1:$D$1794,0),MATCH(G$1,'     2022    '!$A$1:$AC$1,0))</f>
        <v>7</v>
      </c>
      <c r="H312" s="150"/>
      <c r="I312" s="152">
        <f>INDEX('     2022    '!$A$1:$AC$1563,MATCH($D312,'     2022    '!$D$1:$D$1794,0),MATCH(I$1,'     2022    '!$A$1:$AC$1,0))</f>
        <v>104.6</v>
      </c>
      <c r="J312" s="150"/>
      <c r="K312" s="151">
        <f t="shared" si="9"/>
        <v>2.3012000000000001</v>
      </c>
      <c r="L312" s="152">
        <f>INDEX('     2022    '!$A$1:$AC$1563,MATCH($D312,'     2022    '!$D$1:$D$1794,0),MATCH(L$1,'     2022    '!$A$1:$AC$1,0))</f>
        <v>104.7046</v>
      </c>
      <c r="M312" s="152">
        <f>INDEX('     2022    '!$A$1:$AC$1563,MATCH($D312,'     2022    '!$D$1:$D$1794,0),MATCH(M$1,'     2022    '!$A$1:$AC$1,0))</f>
        <v>115.06</v>
      </c>
      <c r="N312" s="153" t="str">
        <f>INDEX('     2022    '!$A$1:$AC$1563,MATCH($D312,'     2022    '!$D$1:$D$1794,0),MATCH(N$1,'     2022    '!$A$1:$AC$1,0))</f>
        <v>30mm</v>
      </c>
      <c r="O312" s="154">
        <f>INDEX('     2022    '!$A$1:$AC$1563,MATCH($D312,'     2022    '!$D$1:$D$1794,0),MATCH(O$1,'     2022    '!$A$1:$AC$1,0))</f>
        <v>50</v>
      </c>
      <c r="P312" s="153">
        <f>INDEX('     2022    '!$A$1:$AC$1563,MATCH($D312,'     2022    '!$D$1:$D$1794,0),MATCH(P$1,'     2022    '!$A$1:$AC$1,0))</f>
        <v>3</v>
      </c>
      <c r="Q312" s="153" t="str">
        <f>INDEX('     2022    '!$A$1:$AC$1563,MATCH($D312,'     2022    '!$D$1:$D$1794,0),MATCH(Q$1,'     2022    '!$A$1:$AC$1,0))</f>
        <v>Yes</v>
      </c>
      <c r="R312" s="155">
        <f>INDEX('     2022    '!$A$1:$AC$1563,MATCH($D312,'     2022    '!$D$1:$D$1794,0),MATCH(R$1,'     2022    '!$A$1:$AC$1,0))</f>
        <v>5.5</v>
      </c>
      <c r="S312" s="155">
        <f>INDEX('     2022    '!$A$1:$AC$1563,MATCH($D312,'     2022    '!$D$1:$D$1794,0),MATCH(S$1,'     2022    '!$A$1:$AC$1,0))</f>
        <v>1.45</v>
      </c>
      <c r="T312" s="155">
        <f>INDEX('     2022    '!$A$1:$AC$1563,MATCH($D312,'     2022    '!$D$1:$D$1794,0),MATCH(T$1,'     2022    '!$A$1:$AC$1,0))</f>
        <v>0.3</v>
      </c>
      <c r="U312" s="154" t="str">
        <f>INDEX('     2022    '!$A$1:$AC$1563,MATCH($D312,'     2022    '!$D$1:$D$1794,0),MATCH(U$1,'     2022    '!$A$1:$AC$1,0))</f>
        <v>1.4G</v>
      </c>
      <c r="V312" s="153" t="str">
        <f>INDEX('     2022    '!$A$1:$AC$1563,MATCH($D312,'     2022    '!$D$1:$D$1794,0),MATCH(V$1,'     2022    '!$A$1:$AC$1,0))</f>
        <v>UN0336</v>
      </c>
      <c r="W312" s="153" t="str">
        <f>INDEX('     2022    '!$A$1:$AC$1563,MATCH($D312,'     2022    '!$D$1:$D$1794,0),MATCH(W$1,'     2022    '!$A$1:$AC$1,0))</f>
        <v>T1</v>
      </c>
      <c r="X312" s="151" t="str">
        <f>INDEX('     2022    '!$A$1:$AC$1563,MATCH($D312,'     2022    '!$D$1:$D$1794,0),MATCH(X$1,'     2022    '!$A$1:$AC$1,0))</f>
        <v/>
      </c>
      <c r="Y312" s="151" t="str">
        <f>INDEX('     2022    '!$A$1:$AC$1563,MATCH($D312,'     2022    '!$D$1:$D$1794,0),MATCH(Y$1,'     2022    '!$A$1:$AC$1,0))</f>
        <v/>
      </c>
      <c r="Z312" s="156">
        <f>INDEX('     2022    '!$A$1:$AC$1563,MATCH($D312,'     2022    '!$D$1:$D$1794,0),MATCH(Z$1,'     2022    '!$A$1:$AC$1,0))</f>
        <v>0.04</v>
      </c>
      <c r="AA312" s="153" t="str">
        <f>INDEX('     2022    '!$A$1:$AC$1563,MATCH($D312,'     2022    '!$D$1:$D$1794,0),MATCH(AA$1,'     2022    '!$A$1:$AC$1,0))</f>
        <v>1008-T1-69254632</v>
      </c>
      <c r="AB312" s="153" t="str">
        <f>INDEX('     2022    '!$A$1:$AC$1563,MATCH($D312,'     2022    '!$D$1:$D$1794,0),MATCH(AB$1,'     2022    '!$A$1:$AC$1,0))</f>
        <v>PL/IMP17809</v>
      </c>
      <c r="AC312" s="153" t="str">
        <f>INDEX('     2022    '!$A$1:$AC$1563,MATCH($D312,'     2022    '!$D$1:$D$1794,0),MATCH(AC$1,'     2022    '!$A$1:$AC$1,0))</f>
        <v>12/31/2099</v>
      </c>
    </row>
    <row r="313" spans="1:29" ht="15.75">
      <c r="A313" s="80">
        <f t="shared" si="8"/>
        <v>310</v>
      </c>
      <c r="B313" s="68" t="str">
        <f>INDEX('     2022    '!B$2:B$1794,MATCH(D313,'     2022    '!D$2:D$1794,0))</f>
        <v/>
      </c>
      <c r="C313" s="204" t="str">
        <f>INDEX('     2022    '!C$2:C$1794,MATCH(D313,'     2022    '!D$2:D$1794,0))</f>
        <v>Single Shot - 30mm</v>
      </c>
      <c r="D313" s="212" t="str">
        <f>INDEX('     2022    '!D:D,MATCH(A313,'     2022    '!AL:AL,0))</f>
        <v>PRCS30(ND)-C12</v>
      </c>
      <c r="E313" s="213" t="str">
        <f>INDEX('     2022    '!$A$1:$AC$1563,MATCH($D313,'     2022    '!$D$1:$D$1794,0),MATCH(E$1,'     2022    '!$A$1:$AC$1,0))</f>
        <v>30mm Golden Rain comet. ULTRA LOW DEBRIS</v>
      </c>
      <c r="F313" s="206" t="str">
        <f>IFERROR(IF(LEFT(INDEX('     2022    '!AD$2:AD$1794,MATCH(D313,'     2022    '!D$2:D$1794,0)),4)="http",HYPERLINK(INDEX('     2022    '!AD$2:AD$1794,MATCH(D313,'     2022    '!D$2:D$1794,0)),"Video"),""),"")</f>
        <v/>
      </c>
      <c r="G313" s="207">
        <f>INDEX('     2022    '!$A$1:$AC$1563,MATCH($D313,'     2022    '!$D$1:$D$1794,0),MATCH(G$1,'     2022    '!$A$1:$AC$1,0))</f>
        <v>1</v>
      </c>
      <c r="H313" s="150"/>
      <c r="I313" s="152">
        <f>INDEX('     2022    '!$A$1:$AC$1563,MATCH($D313,'     2022    '!$D$1:$D$1794,0),MATCH(I$1,'     2022    '!$A$1:$AC$1,0))</f>
        <v>104.6</v>
      </c>
      <c r="J313" s="150"/>
      <c r="K313" s="151">
        <f t="shared" si="9"/>
        <v>2.3012000000000001</v>
      </c>
      <c r="L313" s="152">
        <f>INDEX('     2022    '!$A$1:$AC$1563,MATCH($D313,'     2022    '!$D$1:$D$1794,0),MATCH(L$1,'     2022    '!$A$1:$AC$1,0))</f>
        <v>104.7046</v>
      </c>
      <c r="M313" s="152">
        <f>INDEX('     2022    '!$A$1:$AC$1563,MATCH($D313,'     2022    '!$D$1:$D$1794,0),MATCH(M$1,'     2022    '!$A$1:$AC$1,0))</f>
        <v>115.06</v>
      </c>
      <c r="N313" s="153" t="str">
        <f>INDEX('     2022    '!$A$1:$AC$1563,MATCH($D313,'     2022    '!$D$1:$D$1794,0),MATCH(N$1,'     2022    '!$A$1:$AC$1,0))</f>
        <v>30mm</v>
      </c>
      <c r="O313" s="154">
        <f>INDEX('     2022    '!$A$1:$AC$1563,MATCH($D313,'     2022    '!$D$1:$D$1794,0),MATCH(O$1,'     2022    '!$A$1:$AC$1,0))</f>
        <v>50</v>
      </c>
      <c r="P313" s="153">
        <f>INDEX('     2022    '!$A$1:$AC$1563,MATCH($D313,'     2022    '!$D$1:$D$1794,0),MATCH(P$1,'     2022    '!$A$1:$AC$1,0))</f>
        <v>3</v>
      </c>
      <c r="Q313" s="153" t="str">
        <f>INDEX('     2022    '!$A$1:$AC$1563,MATCH($D313,'     2022    '!$D$1:$D$1794,0),MATCH(Q$1,'     2022    '!$A$1:$AC$1,0))</f>
        <v>Yes</v>
      </c>
      <c r="R313" s="155">
        <f>INDEX('     2022    '!$A$1:$AC$1563,MATCH($D313,'     2022    '!$D$1:$D$1794,0),MATCH(R$1,'     2022    '!$A$1:$AC$1,0))</f>
        <v>5.5</v>
      </c>
      <c r="S313" s="155">
        <f>INDEX('     2022    '!$A$1:$AC$1563,MATCH($D313,'     2022    '!$D$1:$D$1794,0),MATCH(S$1,'     2022    '!$A$1:$AC$1,0))</f>
        <v>1.45</v>
      </c>
      <c r="T313" s="155">
        <f>INDEX('     2022    '!$A$1:$AC$1563,MATCH($D313,'     2022    '!$D$1:$D$1794,0),MATCH(T$1,'     2022    '!$A$1:$AC$1,0))</f>
        <v>0.3</v>
      </c>
      <c r="U313" s="154" t="str">
        <f>INDEX('     2022    '!$A$1:$AC$1563,MATCH($D313,'     2022    '!$D$1:$D$1794,0),MATCH(U$1,'     2022    '!$A$1:$AC$1,0))</f>
        <v>1.4G</v>
      </c>
      <c r="V313" s="153" t="str">
        <f>INDEX('     2022    '!$A$1:$AC$1563,MATCH($D313,'     2022    '!$D$1:$D$1794,0),MATCH(V$1,'     2022    '!$A$1:$AC$1,0))</f>
        <v>UN0336</v>
      </c>
      <c r="W313" s="153" t="str">
        <f>INDEX('     2022    '!$A$1:$AC$1563,MATCH($D313,'     2022    '!$D$1:$D$1794,0),MATCH(W$1,'     2022    '!$A$1:$AC$1,0))</f>
        <v>T1</v>
      </c>
      <c r="X313" s="151" t="str">
        <f>INDEX('     2022    '!$A$1:$AC$1563,MATCH($D313,'     2022    '!$D$1:$D$1794,0),MATCH(X$1,'     2022    '!$A$1:$AC$1,0))</f>
        <v/>
      </c>
      <c r="Y313" s="151" t="str">
        <f>INDEX('     2022    '!$A$1:$AC$1563,MATCH($D313,'     2022    '!$D$1:$D$1794,0),MATCH(Y$1,'     2022    '!$A$1:$AC$1,0))</f>
        <v/>
      </c>
      <c r="Z313" s="156">
        <f>INDEX('     2022    '!$A$1:$AC$1563,MATCH($D313,'     2022    '!$D$1:$D$1794,0),MATCH(Z$1,'     2022    '!$A$1:$AC$1,0))</f>
        <v>0.04</v>
      </c>
      <c r="AA313" s="153" t="str">
        <f>INDEX('     2022    '!$A$1:$AC$1563,MATCH($D313,'     2022    '!$D$1:$D$1794,0),MATCH(AA$1,'     2022    '!$A$1:$AC$1,0))</f>
        <v>1008-T1-69254632</v>
      </c>
      <c r="AB313" s="153" t="str">
        <f>INDEX('     2022    '!$A$1:$AC$1563,MATCH($D313,'     2022    '!$D$1:$D$1794,0),MATCH(AB$1,'     2022    '!$A$1:$AC$1,0))</f>
        <v>PL/IMP17809</v>
      </c>
      <c r="AC313" s="153" t="str">
        <f>INDEX('     2022    '!$A$1:$AC$1563,MATCH($D313,'     2022    '!$D$1:$D$1794,0),MATCH(AC$1,'     2022    '!$A$1:$AC$1,0))</f>
        <v>12/31/2099</v>
      </c>
    </row>
    <row r="314" spans="1:29" ht="15.75">
      <c r="A314" s="80">
        <f t="shared" si="8"/>
        <v>311</v>
      </c>
      <c r="B314" s="68" t="str">
        <f>INDEX('     2022    '!B$2:B$1794,MATCH(D314,'     2022    '!D$2:D$1794,0))</f>
        <v/>
      </c>
      <c r="C314" s="204" t="str">
        <f>INDEX('     2022    '!C$2:C$1794,MATCH(D314,'     2022    '!D$2:D$1794,0))</f>
        <v>Single Shot - 30mm</v>
      </c>
      <c r="D314" s="212" t="str">
        <f>INDEX('     2022    '!D:D,MATCH(A314,'     2022    '!AL:AL,0))</f>
        <v>PRCS30(ND)-C13</v>
      </c>
      <c r="E314" s="213" t="str">
        <f>INDEX('     2022    '!$A$1:$AC$1563,MATCH($D314,'     2022    '!$D$1:$D$1794,0),MATCH(E$1,'     2022    '!$A$1:$AC$1,0))</f>
        <v>30mm Crackling comet. ULTRA LOW DEBRIS</v>
      </c>
      <c r="F314" s="206" t="str">
        <f>IFERROR(IF(LEFT(INDEX('     2022    '!AD$2:AD$1794,MATCH(D314,'     2022    '!D$2:D$1794,0)),4)="http",HYPERLINK(INDEX('     2022    '!AD$2:AD$1794,MATCH(D314,'     2022    '!D$2:D$1794,0)),"Video"),""),"")</f>
        <v/>
      </c>
      <c r="G314" s="207">
        <f>INDEX('     2022    '!$A$1:$AC$1563,MATCH($D314,'     2022    '!$D$1:$D$1794,0),MATCH(G$1,'     2022    '!$A$1:$AC$1,0))</f>
        <v>19</v>
      </c>
      <c r="H314" s="150"/>
      <c r="I314" s="152">
        <f>INDEX('     2022    '!$A$1:$AC$1563,MATCH($D314,'     2022    '!$D$1:$D$1794,0),MATCH(I$1,'     2022    '!$A$1:$AC$1,0))</f>
        <v>104.6</v>
      </c>
      <c r="J314" s="150"/>
      <c r="K314" s="151">
        <f t="shared" si="9"/>
        <v>2.3012000000000001</v>
      </c>
      <c r="L314" s="152">
        <f>INDEX('     2022    '!$A$1:$AC$1563,MATCH($D314,'     2022    '!$D$1:$D$1794,0),MATCH(L$1,'     2022    '!$A$1:$AC$1,0))</f>
        <v>104.7046</v>
      </c>
      <c r="M314" s="152">
        <f>INDEX('     2022    '!$A$1:$AC$1563,MATCH($D314,'     2022    '!$D$1:$D$1794,0),MATCH(M$1,'     2022    '!$A$1:$AC$1,0))</f>
        <v>115.06</v>
      </c>
      <c r="N314" s="153" t="str">
        <f>INDEX('     2022    '!$A$1:$AC$1563,MATCH($D314,'     2022    '!$D$1:$D$1794,0),MATCH(N$1,'     2022    '!$A$1:$AC$1,0))</f>
        <v>30mm</v>
      </c>
      <c r="O314" s="154">
        <f>INDEX('     2022    '!$A$1:$AC$1563,MATCH($D314,'     2022    '!$D$1:$D$1794,0),MATCH(O$1,'     2022    '!$A$1:$AC$1,0))</f>
        <v>50</v>
      </c>
      <c r="P314" s="153">
        <f>INDEX('     2022    '!$A$1:$AC$1563,MATCH($D314,'     2022    '!$D$1:$D$1794,0),MATCH(P$1,'     2022    '!$A$1:$AC$1,0))</f>
        <v>3</v>
      </c>
      <c r="Q314" s="153" t="str">
        <f>INDEX('     2022    '!$A$1:$AC$1563,MATCH($D314,'     2022    '!$D$1:$D$1794,0),MATCH(Q$1,'     2022    '!$A$1:$AC$1,0))</f>
        <v>Yes</v>
      </c>
      <c r="R314" s="155">
        <f>INDEX('     2022    '!$A$1:$AC$1563,MATCH($D314,'     2022    '!$D$1:$D$1794,0),MATCH(R$1,'     2022    '!$A$1:$AC$1,0))</f>
        <v>5.5</v>
      </c>
      <c r="S314" s="155">
        <f>INDEX('     2022    '!$A$1:$AC$1563,MATCH($D314,'     2022    '!$D$1:$D$1794,0),MATCH(S$1,'     2022    '!$A$1:$AC$1,0))</f>
        <v>1.45</v>
      </c>
      <c r="T314" s="155">
        <f>INDEX('     2022    '!$A$1:$AC$1563,MATCH($D314,'     2022    '!$D$1:$D$1794,0),MATCH(T$1,'     2022    '!$A$1:$AC$1,0))</f>
        <v>0.3</v>
      </c>
      <c r="U314" s="154" t="str">
        <f>INDEX('     2022    '!$A$1:$AC$1563,MATCH($D314,'     2022    '!$D$1:$D$1794,0),MATCH(U$1,'     2022    '!$A$1:$AC$1,0))</f>
        <v>1.4G</v>
      </c>
      <c r="V314" s="153" t="str">
        <f>INDEX('     2022    '!$A$1:$AC$1563,MATCH($D314,'     2022    '!$D$1:$D$1794,0),MATCH(V$1,'     2022    '!$A$1:$AC$1,0))</f>
        <v>UN0336</v>
      </c>
      <c r="W314" s="153" t="str">
        <f>INDEX('     2022    '!$A$1:$AC$1563,MATCH($D314,'     2022    '!$D$1:$D$1794,0),MATCH(W$1,'     2022    '!$A$1:$AC$1,0))</f>
        <v>T1</v>
      </c>
      <c r="X314" s="151" t="str">
        <f>INDEX('     2022    '!$A$1:$AC$1563,MATCH($D314,'     2022    '!$D$1:$D$1794,0),MATCH(X$1,'     2022    '!$A$1:$AC$1,0))</f>
        <v/>
      </c>
      <c r="Y314" s="151" t="str">
        <f>INDEX('     2022    '!$A$1:$AC$1563,MATCH($D314,'     2022    '!$D$1:$D$1794,0),MATCH(Y$1,'     2022    '!$A$1:$AC$1,0))</f>
        <v/>
      </c>
      <c r="Z314" s="156">
        <f>INDEX('     2022    '!$A$1:$AC$1563,MATCH($D314,'     2022    '!$D$1:$D$1794,0),MATCH(Z$1,'     2022    '!$A$1:$AC$1,0))</f>
        <v>0.04</v>
      </c>
      <c r="AA314" s="153" t="str">
        <f>INDEX('     2022    '!$A$1:$AC$1563,MATCH($D314,'     2022    '!$D$1:$D$1794,0),MATCH(AA$1,'     2022    '!$A$1:$AC$1,0))</f>
        <v>1008-T1-69254632</v>
      </c>
      <c r="AB314" s="153" t="str">
        <f>INDEX('     2022    '!$A$1:$AC$1563,MATCH($D314,'     2022    '!$D$1:$D$1794,0),MATCH(AB$1,'     2022    '!$A$1:$AC$1,0))</f>
        <v>PL/IMP17809</v>
      </c>
      <c r="AC314" s="153" t="str">
        <f>INDEX('     2022    '!$A$1:$AC$1563,MATCH($D314,'     2022    '!$D$1:$D$1794,0),MATCH(AC$1,'     2022    '!$A$1:$AC$1,0))</f>
        <v>12/31/2099</v>
      </c>
    </row>
    <row r="315" spans="1:29" ht="15.75">
      <c r="A315" s="80">
        <f t="shared" si="8"/>
        <v>312</v>
      </c>
      <c r="B315" s="68" t="str">
        <f>INDEX('     2022    '!B$2:B$1794,MATCH(D315,'     2022    '!D$2:D$1794,0))</f>
        <v/>
      </c>
      <c r="C315" s="204" t="str">
        <f>INDEX('     2022    '!C$2:C$1794,MATCH(D315,'     2022    '!D$2:D$1794,0))</f>
        <v>Single Shot - 30mm</v>
      </c>
      <c r="D315" s="212" t="str">
        <f>INDEX('     2022    '!D:D,MATCH(A315,'     2022    '!AL:AL,0))</f>
        <v>PRCS30(ND)-C14</v>
      </c>
      <c r="E315" s="213" t="str">
        <f>INDEX('     2022    '!$A$1:$AC$1563,MATCH($D315,'     2022    '!$D$1:$D$1794,0),MATCH(E$1,'     2022    '!$A$1:$AC$1,0))</f>
        <v>30mm Twilight glitter comet. ULTRA LOW DEBRIS</v>
      </c>
      <c r="F315" s="206" t="str">
        <f>IFERROR(IF(LEFT(INDEX('     2022    '!AD$2:AD$1794,MATCH(D315,'     2022    '!D$2:D$1794,0)),4)="http",HYPERLINK(INDEX('     2022    '!AD$2:AD$1794,MATCH(D315,'     2022    '!D$2:D$1794,0)),"Video"),""),"")</f>
        <v/>
      </c>
      <c r="G315" s="207">
        <f>INDEX('     2022    '!$A$1:$AC$1563,MATCH($D315,'     2022    '!$D$1:$D$1794,0),MATCH(G$1,'     2022    '!$A$1:$AC$1,0))</f>
        <v>4</v>
      </c>
      <c r="H315" s="150"/>
      <c r="I315" s="152">
        <f>INDEX('     2022    '!$A$1:$AC$1563,MATCH($D315,'     2022    '!$D$1:$D$1794,0),MATCH(I$1,'     2022    '!$A$1:$AC$1,0))</f>
        <v>104.6</v>
      </c>
      <c r="J315" s="150"/>
      <c r="K315" s="151">
        <f t="shared" si="9"/>
        <v>2.3012000000000001</v>
      </c>
      <c r="L315" s="152">
        <f>INDEX('     2022    '!$A$1:$AC$1563,MATCH($D315,'     2022    '!$D$1:$D$1794,0),MATCH(L$1,'     2022    '!$A$1:$AC$1,0))</f>
        <v>104.7046</v>
      </c>
      <c r="M315" s="152">
        <f>INDEX('     2022    '!$A$1:$AC$1563,MATCH($D315,'     2022    '!$D$1:$D$1794,0),MATCH(M$1,'     2022    '!$A$1:$AC$1,0))</f>
        <v>115.06</v>
      </c>
      <c r="N315" s="153" t="str">
        <f>INDEX('     2022    '!$A$1:$AC$1563,MATCH($D315,'     2022    '!$D$1:$D$1794,0),MATCH(N$1,'     2022    '!$A$1:$AC$1,0))</f>
        <v>30mm</v>
      </c>
      <c r="O315" s="154">
        <f>INDEX('     2022    '!$A$1:$AC$1563,MATCH($D315,'     2022    '!$D$1:$D$1794,0),MATCH(O$1,'     2022    '!$A$1:$AC$1,0))</f>
        <v>50</v>
      </c>
      <c r="P315" s="153">
        <f>INDEX('     2022    '!$A$1:$AC$1563,MATCH($D315,'     2022    '!$D$1:$D$1794,0),MATCH(P$1,'     2022    '!$A$1:$AC$1,0))</f>
        <v>3</v>
      </c>
      <c r="Q315" s="153" t="str">
        <f>INDEX('     2022    '!$A$1:$AC$1563,MATCH($D315,'     2022    '!$D$1:$D$1794,0),MATCH(Q$1,'     2022    '!$A$1:$AC$1,0))</f>
        <v>Yes</v>
      </c>
      <c r="R315" s="155">
        <f>INDEX('     2022    '!$A$1:$AC$1563,MATCH($D315,'     2022    '!$D$1:$D$1794,0),MATCH(R$1,'     2022    '!$A$1:$AC$1,0))</f>
        <v>5.5</v>
      </c>
      <c r="S315" s="155">
        <f>INDEX('     2022    '!$A$1:$AC$1563,MATCH($D315,'     2022    '!$D$1:$D$1794,0),MATCH(S$1,'     2022    '!$A$1:$AC$1,0))</f>
        <v>1.45</v>
      </c>
      <c r="T315" s="155">
        <f>INDEX('     2022    '!$A$1:$AC$1563,MATCH($D315,'     2022    '!$D$1:$D$1794,0),MATCH(T$1,'     2022    '!$A$1:$AC$1,0))</f>
        <v>0.3</v>
      </c>
      <c r="U315" s="154" t="str">
        <f>INDEX('     2022    '!$A$1:$AC$1563,MATCH($D315,'     2022    '!$D$1:$D$1794,0),MATCH(U$1,'     2022    '!$A$1:$AC$1,0))</f>
        <v>1.4G</v>
      </c>
      <c r="V315" s="153" t="str">
        <f>INDEX('     2022    '!$A$1:$AC$1563,MATCH($D315,'     2022    '!$D$1:$D$1794,0),MATCH(V$1,'     2022    '!$A$1:$AC$1,0))</f>
        <v>UN0336</v>
      </c>
      <c r="W315" s="153" t="str">
        <f>INDEX('     2022    '!$A$1:$AC$1563,MATCH($D315,'     2022    '!$D$1:$D$1794,0),MATCH(W$1,'     2022    '!$A$1:$AC$1,0))</f>
        <v>T1</v>
      </c>
      <c r="X315" s="151" t="str">
        <f>INDEX('     2022    '!$A$1:$AC$1563,MATCH($D315,'     2022    '!$D$1:$D$1794,0),MATCH(X$1,'     2022    '!$A$1:$AC$1,0))</f>
        <v/>
      </c>
      <c r="Y315" s="151" t="str">
        <f>INDEX('     2022    '!$A$1:$AC$1563,MATCH($D315,'     2022    '!$D$1:$D$1794,0),MATCH(Y$1,'     2022    '!$A$1:$AC$1,0))</f>
        <v/>
      </c>
      <c r="Z315" s="156">
        <f>INDEX('     2022    '!$A$1:$AC$1563,MATCH($D315,'     2022    '!$D$1:$D$1794,0),MATCH(Z$1,'     2022    '!$A$1:$AC$1,0))</f>
        <v>0.04</v>
      </c>
      <c r="AA315" s="153" t="str">
        <f>INDEX('     2022    '!$A$1:$AC$1563,MATCH($D315,'     2022    '!$D$1:$D$1794,0),MATCH(AA$1,'     2022    '!$A$1:$AC$1,0))</f>
        <v>1008-T1-69254632</v>
      </c>
      <c r="AB315" s="153" t="str">
        <f>INDEX('     2022    '!$A$1:$AC$1563,MATCH($D315,'     2022    '!$D$1:$D$1794,0),MATCH(AB$1,'     2022    '!$A$1:$AC$1,0))</f>
        <v>PL/IMP17809</v>
      </c>
      <c r="AC315" s="153" t="str">
        <f>INDEX('     2022    '!$A$1:$AC$1563,MATCH($D315,'     2022    '!$D$1:$D$1794,0),MATCH(AC$1,'     2022    '!$A$1:$AC$1,0))</f>
        <v>12/31/2099</v>
      </c>
    </row>
    <row r="316" spans="1:29" ht="15.75">
      <c r="A316" s="80">
        <f t="shared" si="8"/>
        <v>313</v>
      </c>
      <c r="B316" s="68" t="str">
        <f>INDEX('     2022    '!B$2:B$1794,MATCH(D316,'     2022    '!D$2:D$1794,0))</f>
        <v/>
      </c>
      <c r="C316" s="204" t="str">
        <f>INDEX('     2022    '!C$2:C$1794,MATCH(D316,'     2022    '!D$2:D$1794,0))</f>
        <v>Single Shot - 30mm</v>
      </c>
      <c r="D316" s="212" t="str">
        <f>INDEX('     2022    '!D:D,MATCH(A316,'     2022    '!AL:AL,0))</f>
        <v>PRCS30(ND)-C17</v>
      </c>
      <c r="E316" s="213" t="str">
        <f>INDEX('     2022    '!$A$1:$AC$1563,MATCH($D316,'     2022    '!$D$1:$D$1794,0),MATCH(E$1,'     2022    '!$A$1:$AC$1,0))</f>
        <v>30mm White Glittering Willow comet. ULTRA LOW DEBRIS</v>
      </c>
      <c r="F316" s="206" t="str">
        <f>IFERROR(IF(LEFT(INDEX('     2022    '!AD$2:AD$1794,MATCH(D316,'     2022    '!D$2:D$1794,0)),4)="http",HYPERLINK(INDEX('     2022    '!AD$2:AD$1794,MATCH(D316,'     2022    '!D$2:D$1794,0)),"Video"),""),"")</f>
        <v/>
      </c>
      <c r="G316" s="207">
        <f>INDEX('     2022    '!$A$1:$AC$1563,MATCH($D316,'     2022    '!$D$1:$D$1794,0),MATCH(G$1,'     2022    '!$A$1:$AC$1,0))</f>
        <v>5</v>
      </c>
      <c r="H316" s="150"/>
      <c r="I316" s="152">
        <f>INDEX('     2022    '!$A$1:$AC$1563,MATCH($D316,'     2022    '!$D$1:$D$1794,0),MATCH(I$1,'     2022    '!$A$1:$AC$1,0))</f>
        <v>104.6</v>
      </c>
      <c r="J316" s="150"/>
      <c r="K316" s="151">
        <f t="shared" si="9"/>
        <v>2.3012000000000001</v>
      </c>
      <c r="L316" s="152">
        <f>INDEX('     2022    '!$A$1:$AC$1563,MATCH($D316,'     2022    '!$D$1:$D$1794,0),MATCH(L$1,'     2022    '!$A$1:$AC$1,0))</f>
        <v>104.7046</v>
      </c>
      <c r="M316" s="152">
        <f>INDEX('     2022    '!$A$1:$AC$1563,MATCH($D316,'     2022    '!$D$1:$D$1794,0),MATCH(M$1,'     2022    '!$A$1:$AC$1,0))</f>
        <v>115.06</v>
      </c>
      <c r="N316" s="153" t="str">
        <f>INDEX('     2022    '!$A$1:$AC$1563,MATCH($D316,'     2022    '!$D$1:$D$1794,0),MATCH(N$1,'     2022    '!$A$1:$AC$1,0))</f>
        <v>30mm</v>
      </c>
      <c r="O316" s="154">
        <f>INDEX('     2022    '!$A$1:$AC$1563,MATCH($D316,'     2022    '!$D$1:$D$1794,0),MATCH(O$1,'     2022    '!$A$1:$AC$1,0))</f>
        <v>50</v>
      </c>
      <c r="P316" s="153">
        <f>INDEX('     2022    '!$A$1:$AC$1563,MATCH($D316,'     2022    '!$D$1:$D$1794,0),MATCH(P$1,'     2022    '!$A$1:$AC$1,0))</f>
        <v>3</v>
      </c>
      <c r="Q316" s="153" t="str">
        <f>INDEX('     2022    '!$A$1:$AC$1563,MATCH($D316,'     2022    '!$D$1:$D$1794,0),MATCH(Q$1,'     2022    '!$A$1:$AC$1,0))</f>
        <v>Yes</v>
      </c>
      <c r="R316" s="155">
        <f>INDEX('     2022    '!$A$1:$AC$1563,MATCH($D316,'     2022    '!$D$1:$D$1794,0),MATCH(R$1,'     2022    '!$A$1:$AC$1,0))</f>
        <v>5.5</v>
      </c>
      <c r="S316" s="155">
        <f>INDEX('     2022    '!$A$1:$AC$1563,MATCH($D316,'     2022    '!$D$1:$D$1794,0),MATCH(S$1,'     2022    '!$A$1:$AC$1,0))</f>
        <v>1.45</v>
      </c>
      <c r="T316" s="155">
        <f>INDEX('     2022    '!$A$1:$AC$1563,MATCH($D316,'     2022    '!$D$1:$D$1794,0),MATCH(T$1,'     2022    '!$A$1:$AC$1,0))</f>
        <v>0.3</v>
      </c>
      <c r="U316" s="154" t="str">
        <f>INDEX('     2022    '!$A$1:$AC$1563,MATCH($D316,'     2022    '!$D$1:$D$1794,0),MATCH(U$1,'     2022    '!$A$1:$AC$1,0))</f>
        <v>1.4G</v>
      </c>
      <c r="V316" s="153" t="str">
        <f>INDEX('     2022    '!$A$1:$AC$1563,MATCH($D316,'     2022    '!$D$1:$D$1794,0),MATCH(V$1,'     2022    '!$A$1:$AC$1,0))</f>
        <v>UN0336</v>
      </c>
      <c r="W316" s="153" t="str">
        <f>INDEX('     2022    '!$A$1:$AC$1563,MATCH($D316,'     2022    '!$D$1:$D$1794,0),MATCH(W$1,'     2022    '!$A$1:$AC$1,0))</f>
        <v>T1</v>
      </c>
      <c r="X316" s="151" t="str">
        <f>INDEX('     2022    '!$A$1:$AC$1563,MATCH($D316,'     2022    '!$D$1:$D$1794,0),MATCH(X$1,'     2022    '!$A$1:$AC$1,0))</f>
        <v/>
      </c>
      <c r="Y316" s="151" t="str">
        <f>INDEX('     2022    '!$A$1:$AC$1563,MATCH($D316,'     2022    '!$D$1:$D$1794,0),MATCH(Y$1,'     2022    '!$A$1:$AC$1,0))</f>
        <v/>
      </c>
      <c r="Z316" s="156">
        <f>INDEX('     2022    '!$A$1:$AC$1563,MATCH($D316,'     2022    '!$D$1:$D$1794,0),MATCH(Z$1,'     2022    '!$A$1:$AC$1,0))</f>
        <v>0.04</v>
      </c>
      <c r="AA316" s="153" t="str">
        <f>INDEX('     2022    '!$A$1:$AC$1563,MATCH($D316,'     2022    '!$D$1:$D$1794,0),MATCH(AA$1,'     2022    '!$A$1:$AC$1,0))</f>
        <v>1008-T1-69254632</v>
      </c>
      <c r="AB316" s="153" t="str">
        <f>INDEX('     2022    '!$A$1:$AC$1563,MATCH($D316,'     2022    '!$D$1:$D$1794,0),MATCH(AB$1,'     2022    '!$A$1:$AC$1,0))</f>
        <v>PL/IMP17809</v>
      </c>
      <c r="AC316" s="153" t="str">
        <f>INDEX('     2022    '!$A$1:$AC$1563,MATCH($D316,'     2022    '!$D$1:$D$1794,0),MATCH(AC$1,'     2022    '!$A$1:$AC$1,0))</f>
        <v>12/31/2099</v>
      </c>
    </row>
    <row r="317" spans="1:29" ht="15.75">
      <c r="A317" s="80">
        <f t="shared" si="8"/>
        <v>314</v>
      </c>
      <c r="B317" s="68" t="str">
        <f>INDEX('     2022    '!B$2:B$1794,MATCH(D317,'     2022    '!D$2:D$1794,0))</f>
        <v/>
      </c>
      <c r="C317" s="204" t="str">
        <f>INDEX('     2022    '!C$2:C$1794,MATCH(D317,'     2022    '!D$2:D$1794,0))</f>
        <v>Single Shot - 30mm</v>
      </c>
      <c r="D317" s="212" t="str">
        <f>INDEX('     2022    '!D:D,MATCH(A317,'     2022    '!AL:AL,0))</f>
        <v>PRCS30(ND)-C19</v>
      </c>
      <c r="E317" s="213" t="str">
        <f>INDEX('     2022    '!$A$1:$AC$1563,MATCH($D317,'     2022    '!$D$1:$D$1794,0),MATCH(E$1,'     2022    '!$A$1:$AC$1,0))</f>
        <v>30mm Gold Wave comet. ULTRA LOW DEBRIS</v>
      </c>
      <c r="F317" s="206" t="str">
        <f>IFERROR(IF(LEFT(INDEX('     2022    '!AD$2:AD$1794,MATCH(D317,'     2022    '!D$2:D$1794,0)),4)="http",HYPERLINK(INDEX('     2022    '!AD$2:AD$1794,MATCH(D317,'     2022    '!D$2:D$1794,0)),"Video"),""),"")</f>
        <v/>
      </c>
      <c r="G317" s="207">
        <f>INDEX('     2022    '!$A$1:$AC$1563,MATCH($D317,'     2022    '!$D$1:$D$1794,0),MATCH(G$1,'     2022    '!$A$1:$AC$1,0))</f>
        <v>4</v>
      </c>
      <c r="H317" s="150"/>
      <c r="I317" s="152">
        <f>INDEX('     2022    '!$A$1:$AC$1563,MATCH($D317,'     2022    '!$D$1:$D$1794,0),MATCH(I$1,'     2022    '!$A$1:$AC$1,0))</f>
        <v>104.6</v>
      </c>
      <c r="J317" s="150"/>
      <c r="K317" s="151">
        <f t="shared" si="9"/>
        <v>2.3012000000000001</v>
      </c>
      <c r="L317" s="152">
        <f>INDEX('     2022    '!$A$1:$AC$1563,MATCH($D317,'     2022    '!$D$1:$D$1794,0),MATCH(L$1,'     2022    '!$A$1:$AC$1,0))</f>
        <v>104.7046</v>
      </c>
      <c r="M317" s="152">
        <f>INDEX('     2022    '!$A$1:$AC$1563,MATCH($D317,'     2022    '!$D$1:$D$1794,0),MATCH(M$1,'     2022    '!$A$1:$AC$1,0))</f>
        <v>115.06</v>
      </c>
      <c r="N317" s="153" t="str">
        <f>INDEX('     2022    '!$A$1:$AC$1563,MATCH($D317,'     2022    '!$D$1:$D$1794,0),MATCH(N$1,'     2022    '!$A$1:$AC$1,0))</f>
        <v>30mm</v>
      </c>
      <c r="O317" s="154">
        <f>INDEX('     2022    '!$A$1:$AC$1563,MATCH($D317,'     2022    '!$D$1:$D$1794,0),MATCH(O$1,'     2022    '!$A$1:$AC$1,0))</f>
        <v>50</v>
      </c>
      <c r="P317" s="153">
        <f>INDEX('     2022    '!$A$1:$AC$1563,MATCH($D317,'     2022    '!$D$1:$D$1794,0),MATCH(P$1,'     2022    '!$A$1:$AC$1,0))</f>
        <v>3</v>
      </c>
      <c r="Q317" s="153" t="str">
        <f>INDEX('     2022    '!$A$1:$AC$1563,MATCH($D317,'     2022    '!$D$1:$D$1794,0),MATCH(Q$1,'     2022    '!$A$1:$AC$1,0))</f>
        <v>Yes</v>
      </c>
      <c r="R317" s="155">
        <f>INDEX('     2022    '!$A$1:$AC$1563,MATCH($D317,'     2022    '!$D$1:$D$1794,0),MATCH(R$1,'     2022    '!$A$1:$AC$1,0))</f>
        <v>5.5</v>
      </c>
      <c r="S317" s="155">
        <f>INDEX('     2022    '!$A$1:$AC$1563,MATCH($D317,'     2022    '!$D$1:$D$1794,0),MATCH(S$1,'     2022    '!$A$1:$AC$1,0))</f>
        <v>1.45</v>
      </c>
      <c r="T317" s="155">
        <f>INDEX('     2022    '!$A$1:$AC$1563,MATCH($D317,'     2022    '!$D$1:$D$1794,0),MATCH(T$1,'     2022    '!$A$1:$AC$1,0))</f>
        <v>0.3</v>
      </c>
      <c r="U317" s="154" t="str">
        <f>INDEX('     2022    '!$A$1:$AC$1563,MATCH($D317,'     2022    '!$D$1:$D$1794,0),MATCH(U$1,'     2022    '!$A$1:$AC$1,0))</f>
        <v>1.4G</v>
      </c>
      <c r="V317" s="153" t="str">
        <f>INDEX('     2022    '!$A$1:$AC$1563,MATCH($D317,'     2022    '!$D$1:$D$1794,0),MATCH(V$1,'     2022    '!$A$1:$AC$1,0))</f>
        <v>UN0336</v>
      </c>
      <c r="W317" s="153" t="str">
        <f>INDEX('     2022    '!$A$1:$AC$1563,MATCH($D317,'     2022    '!$D$1:$D$1794,0),MATCH(W$1,'     2022    '!$A$1:$AC$1,0))</f>
        <v>T1</v>
      </c>
      <c r="X317" s="151" t="str">
        <f>INDEX('     2022    '!$A$1:$AC$1563,MATCH($D317,'     2022    '!$D$1:$D$1794,0),MATCH(X$1,'     2022    '!$A$1:$AC$1,0))</f>
        <v/>
      </c>
      <c r="Y317" s="151" t="str">
        <f>INDEX('     2022    '!$A$1:$AC$1563,MATCH($D317,'     2022    '!$D$1:$D$1794,0),MATCH(Y$1,'     2022    '!$A$1:$AC$1,0))</f>
        <v/>
      </c>
      <c r="Z317" s="156">
        <f>INDEX('     2022    '!$A$1:$AC$1563,MATCH($D317,'     2022    '!$D$1:$D$1794,0),MATCH(Z$1,'     2022    '!$A$1:$AC$1,0))</f>
        <v>0.04</v>
      </c>
      <c r="AA317" s="153" t="str">
        <f>INDEX('     2022    '!$A$1:$AC$1563,MATCH($D317,'     2022    '!$D$1:$D$1794,0),MATCH(AA$1,'     2022    '!$A$1:$AC$1,0))</f>
        <v>1008-T1-69254632</v>
      </c>
      <c r="AB317" s="153" t="str">
        <f>INDEX('     2022    '!$A$1:$AC$1563,MATCH($D317,'     2022    '!$D$1:$D$1794,0),MATCH(AB$1,'     2022    '!$A$1:$AC$1,0))</f>
        <v>PL/IMP17809</v>
      </c>
      <c r="AC317" s="153" t="str">
        <f>INDEX('     2022    '!$A$1:$AC$1563,MATCH($D317,'     2022    '!$D$1:$D$1794,0),MATCH(AC$1,'     2022    '!$A$1:$AC$1,0))</f>
        <v>12/31/2099</v>
      </c>
    </row>
    <row r="318" spans="1:29" ht="15.75">
      <c r="A318" s="80">
        <f t="shared" si="8"/>
        <v>315</v>
      </c>
      <c r="B318" s="68" t="str">
        <f>INDEX('     2022    '!B$2:B$1794,MATCH(D318,'     2022    '!D$2:D$1794,0))</f>
        <v/>
      </c>
      <c r="C318" s="204" t="str">
        <f>INDEX('     2022    '!C$2:C$1794,MATCH(D318,'     2022    '!D$2:D$1794,0))</f>
        <v>Single Shot - 30mm</v>
      </c>
      <c r="D318" s="212" t="str">
        <f>INDEX('     2022    '!D:D,MATCH(A318,'     2022    '!AL:AL,0))</f>
        <v>PRCS30(ND)-C32</v>
      </c>
      <c r="E318" s="213" t="str">
        <f>INDEX('     2022    '!$A$1:$AC$1563,MATCH($D318,'     2022    '!$D$1:$D$1794,0),MATCH(E$1,'     2022    '!$A$1:$AC$1,0))</f>
        <v>30mm Twilight Glitter Comet with blue tip. ULTRA LOW DEBRIS</v>
      </c>
      <c r="F318" s="206" t="str">
        <f>IFERROR(IF(LEFT(INDEX('     2022    '!AD$2:AD$1794,MATCH(D318,'     2022    '!D$2:D$1794,0)),4)="http",HYPERLINK(INDEX('     2022    '!AD$2:AD$1794,MATCH(D318,'     2022    '!D$2:D$1794,0)),"Video"),""),"")</f>
        <v/>
      </c>
      <c r="G318" s="207">
        <f>INDEX('     2022    '!$A$1:$AC$1563,MATCH($D318,'     2022    '!$D$1:$D$1794,0),MATCH(G$1,'     2022    '!$A$1:$AC$1,0))</f>
        <v>3</v>
      </c>
      <c r="H318" s="150"/>
      <c r="I318" s="152">
        <f>INDEX('     2022    '!$A$1:$AC$1563,MATCH($D318,'     2022    '!$D$1:$D$1794,0),MATCH(I$1,'     2022    '!$A$1:$AC$1,0))</f>
        <v>104.6</v>
      </c>
      <c r="J318" s="150"/>
      <c r="K318" s="151">
        <f t="shared" si="9"/>
        <v>2.3012000000000001</v>
      </c>
      <c r="L318" s="152">
        <f>INDEX('     2022    '!$A$1:$AC$1563,MATCH($D318,'     2022    '!$D$1:$D$1794,0),MATCH(L$1,'     2022    '!$A$1:$AC$1,0))</f>
        <v>104.7046</v>
      </c>
      <c r="M318" s="152">
        <f>INDEX('     2022    '!$A$1:$AC$1563,MATCH($D318,'     2022    '!$D$1:$D$1794,0),MATCH(M$1,'     2022    '!$A$1:$AC$1,0))</f>
        <v>115.06</v>
      </c>
      <c r="N318" s="153" t="str">
        <f>INDEX('     2022    '!$A$1:$AC$1563,MATCH($D318,'     2022    '!$D$1:$D$1794,0),MATCH(N$1,'     2022    '!$A$1:$AC$1,0))</f>
        <v>30mm</v>
      </c>
      <c r="O318" s="154">
        <f>INDEX('     2022    '!$A$1:$AC$1563,MATCH($D318,'     2022    '!$D$1:$D$1794,0),MATCH(O$1,'     2022    '!$A$1:$AC$1,0))</f>
        <v>50</v>
      </c>
      <c r="P318" s="153">
        <f>INDEX('     2022    '!$A$1:$AC$1563,MATCH($D318,'     2022    '!$D$1:$D$1794,0),MATCH(P$1,'     2022    '!$A$1:$AC$1,0))</f>
        <v>3</v>
      </c>
      <c r="Q318" s="153" t="str">
        <f>INDEX('     2022    '!$A$1:$AC$1563,MATCH($D318,'     2022    '!$D$1:$D$1794,0),MATCH(Q$1,'     2022    '!$A$1:$AC$1,0))</f>
        <v>Yes</v>
      </c>
      <c r="R318" s="155">
        <f>INDEX('     2022    '!$A$1:$AC$1563,MATCH($D318,'     2022    '!$D$1:$D$1794,0),MATCH(R$1,'     2022    '!$A$1:$AC$1,0))</f>
        <v>5.5</v>
      </c>
      <c r="S318" s="155">
        <f>INDEX('     2022    '!$A$1:$AC$1563,MATCH($D318,'     2022    '!$D$1:$D$1794,0),MATCH(S$1,'     2022    '!$A$1:$AC$1,0))</f>
        <v>1.45</v>
      </c>
      <c r="T318" s="155">
        <f>INDEX('     2022    '!$A$1:$AC$1563,MATCH($D318,'     2022    '!$D$1:$D$1794,0),MATCH(T$1,'     2022    '!$A$1:$AC$1,0))</f>
        <v>0.3</v>
      </c>
      <c r="U318" s="154" t="str">
        <f>INDEX('     2022    '!$A$1:$AC$1563,MATCH($D318,'     2022    '!$D$1:$D$1794,0),MATCH(U$1,'     2022    '!$A$1:$AC$1,0))</f>
        <v>1.4G</v>
      </c>
      <c r="V318" s="153" t="str">
        <f>INDEX('     2022    '!$A$1:$AC$1563,MATCH($D318,'     2022    '!$D$1:$D$1794,0),MATCH(V$1,'     2022    '!$A$1:$AC$1,0))</f>
        <v>UN0336</v>
      </c>
      <c r="W318" s="153" t="str">
        <f>INDEX('     2022    '!$A$1:$AC$1563,MATCH($D318,'     2022    '!$D$1:$D$1794,0),MATCH(W$1,'     2022    '!$A$1:$AC$1,0))</f>
        <v>T1</v>
      </c>
      <c r="X318" s="151" t="str">
        <f>INDEX('     2022    '!$A$1:$AC$1563,MATCH($D318,'     2022    '!$D$1:$D$1794,0),MATCH(X$1,'     2022    '!$A$1:$AC$1,0))</f>
        <v/>
      </c>
      <c r="Y318" s="151" t="str">
        <f>INDEX('     2022    '!$A$1:$AC$1563,MATCH($D318,'     2022    '!$D$1:$D$1794,0),MATCH(Y$1,'     2022    '!$A$1:$AC$1,0))</f>
        <v/>
      </c>
      <c r="Z318" s="156">
        <f>INDEX('     2022    '!$A$1:$AC$1563,MATCH($D318,'     2022    '!$D$1:$D$1794,0),MATCH(Z$1,'     2022    '!$A$1:$AC$1,0))</f>
        <v>0.04</v>
      </c>
      <c r="AA318" s="153" t="str">
        <f>INDEX('     2022    '!$A$1:$AC$1563,MATCH($D318,'     2022    '!$D$1:$D$1794,0),MATCH(AA$1,'     2022    '!$A$1:$AC$1,0))</f>
        <v>1008-T1-69254632</v>
      </c>
      <c r="AB318" s="153" t="str">
        <f>INDEX('     2022    '!$A$1:$AC$1563,MATCH($D318,'     2022    '!$D$1:$D$1794,0),MATCH(AB$1,'     2022    '!$A$1:$AC$1,0))</f>
        <v>PL/IMP17809</v>
      </c>
      <c r="AC318" s="153" t="str">
        <f>INDEX('     2022    '!$A$1:$AC$1563,MATCH($D318,'     2022    '!$D$1:$D$1794,0),MATCH(AC$1,'     2022    '!$A$1:$AC$1,0))</f>
        <v>12/31/2099</v>
      </c>
    </row>
    <row r="319" spans="1:29" ht="15.75">
      <c r="A319" s="80">
        <f t="shared" si="8"/>
        <v>316</v>
      </c>
      <c r="B319" s="68" t="str">
        <f>INDEX('     2022    '!B$2:B$1794,MATCH(D319,'     2022    '!D$2:D$1794,0))</f>
        <v/>
      </c>
      <c r="C319" s="204" t="str">
        <f>INDEX('     2022    '!C$2:C$1794,MATCH(D319,'     2022    '!D$2:D$1794,0))</f>
        <v>Single Shot - 30mm</v>
      </c>
      <c r="D319" s="212" t="str">
        <f>INDEX('     2022    '!D:D,MATCH(A319,'     2022    '!AL:AL,0))</f>
        <v>PRCS30(ND)-C02</v>
      </c>
      <c r="E319" s="213" t="str">
        <f>INDEX('     2022    '!$A$1:$AC$1563,MATCH($D319,'     2022    '!$D$1:$D$1794,0),MATCH(E$1,'     2022    '!$A$1:$AC$1,0))</f>
        <v>30mm Blue comet. ULTRA LOW DEBRIS</v>
      </c>
      <c r="F319" s="206" t="str">
        <f>IFERROR(IF(LEFT(INDEX('     2022    '!AD$2:AD$1794,MATCH(D319,'     2022    '!D$2:D$1794,0)),4)="http",HYPERLINK(INDEX('     2022    '!AD$2:AD$1794,MATCH(D319,'     2022    '!D$2:D$1794,0)),"Video"),""),"")</f>
        <v/>
      </c>
      <c r="G319" s="207">
        <f>INDEX('     2022    '!$A$1:$AC$1563,MATCH($D319,'     2022    '!$D$1:$D$1794,0),MATCH(G$1,'     2022    '!$A$1:$AC$1,0))</f>
        <v>0</v>
      </c>
      <c r="H319" s="150"/>
      <c r="I319" s="152">
        <f>INDEX('     2022    '!$A$1:$AC$1563,MATCH($D319,'     2022    '!$D$1:$D$1794,0),MATCH(I$1,'     2022    '!$A$1:$AC$1,0))</f>
        <v>104.6</v>
      </c>
      <c r="J319" s="150"/>
      <c r="K319" s="151">
        <f t="shared" si="9"/>
        <v>2.3012000000000001</v>
      </c>
      <c r="L319" s="152">
        <f>INDEX('     2022    '!$A$1:$AC$1563,MATCH($D319,'     2022    '!$D$1:$D$1794,0),MATCH(L$1,'     2022    '!$A$1:$AC$1,0))</f>
        <v>104.7046</v>
      </c>
      <c r="M319" s="152">
        <f>INDEX('     2022    '!$A$1:$AC$1563,MATCH($D319,'     2022    '!$D$1:$D$1794,0),MATCH(M$1,'     2022    '!$A$1:$AC$1,0))</f>
        <v>115.06</v>
      </c>
      <c r="N319" s="153" t="str">
        <f>INDEX('     2022    '!$A$1:$AC$1563,MATCH($D319,'     2022    '!$D$1:$D$1794,0),MATCH(N$1,'     2022    '!$A$1:$AC$1,0))</f>
        <v>30mm</v>
      </c>
      <c r="O319" s="154">
        <f>INDEX('     2022    '!$A$1:$AC$1563,MATCH($D319,'     2022    '!$D$1:$D$1794,0),MATCH(O$1,'     2022    '!$A$1:$AC$1,0))</f>
        <v>50</v>
      </c>
      <c r="P319" s="153">
        <f>INDEX('     2022    '!$A$1:$AC$1563,MATCH($D319,'     2022    '!$D$1:$D$1794,0),MATCH(P$1,'     2022    '!$A$1:$AC$1,0))</f>
        <v>3</v>
      </c>
      <c r="Q319" s="153" t="str">
        <f>INDEX('     2022    '!$A$1:$AC$1563,MATCH($D319,'     2022    '!$D$1:$D$1794,0),MATCH(Q$1,'     2022    '!$A$1:$AC$1,0))</f>
        <v>Yes</v>
      </c>
      <c r="R319" s="155">
        <f>INDEX('     2022    '!$A$1:$AC$1563,MATCH($D319,'     2022    '!$D$1:$D$1794,0),MATCH(R$1,'     2022    '!$A$1:$AC$1,0))</f>
        <v>5.5</v>
      </c>
      <c r="S319" s="155">
        <f>INDEX('     2022    '!$A$1:$AC$1563,MATCH($D319,'     2022    '!$D$1:$D$1794,0),MATCH(S$1,'     2022    '!$A$1:$AC$1,0))</f>
        <v>1.45</v>
      </c>
      <c r="T319" s="155">
        <f>INDEX('     2022    '!$A$1:$AC$1563,MATCH($D319,'     2022    '!$D$1:$D$1794,0),MATCH(T$1,'     2022    '!$A$1:$AC$1,0))</f>
        <v>0.3</v>
      </c>
      <c r="U319" s="154" t="str">
        <f>INDEX('     2022    '!$A$1:$AC$1563,MATCH($D319,'     2022    '!$D$1:$D$1794,0),MATCH(U$1,'     2022    '!$A$1:$AC$1,0))</f>
        <v>1.4G</v>
      </c>
      <c r="V319" s="153" t="str">
        <f>INDEX('     2022    '!$A$1:$AC$1563,MATCH($D319,'     2022    '!$D$1:$D$1794,0),MATCH(V$1,'     2022    '!$A$1:$AC$1,0))</f>
        <v>UN0336</v>
      </c>
      <c r="W319" s="153" t="str">
        <f>INDEX('     2022    '!$A$1:$AC$1563,MATCH($D319,'     2022    '!$D$1:$D$1794,0),MATCH(W$1,'     2022    '!$A$1:$AC$1,0))</f>
        <v>T1</v>
      </c>
      <c r="X319" s="151" t="str">
        <f>INDEX('     2022    '!$A$1:$AC$1563,MATCH($D319,'     2022    '!$D$1:$D$1794,0),MATCH(X$1,'     2022    '!$A$1:$AC$1,0))</f>
        <v/>
      </c>
      <c r="Y319" s="151" t="str">
        <f>INDEX('     2022    '!$A$1:$AC$1563,MATCH($D319,'     2022    '!$D$1:$D$1794,0),MATCH(Y$1,'     2022    '!$A$1:$AC$1,0))</f>
        <v/>
      </c>
      <c r="Z319" s="156">
        <f>INDEX('     2022    '!$A$1:$AC$1563,MATCH($D319,'     2022    '!$D$1:$D$1794,0),MATCH(Z$1,'     2022    '!$A$1:$AC$1,0))</f>
        <v>0.04</v>
      </c>
      <c r="AA319" s="153" t="str">
        <f>INDEX('     2022    '!$A$1:$AC$1563,MATCH($D319,'     2022    '!$D$1:$D$1794,0),MATCH(AA$1,'     2022    '!$A$1:$AC$1,0))</f>
        <v>1008-T1-69254632</v>
      </c>
      <c r="AB319" s="153" t="str">
        <f>INDEX('     2022    '!$A$1:$AC$1563,MATCH($D319,'     2022    '!$D$1:$D$1794,0),MATCH(AB$1,'     2022    '!$A$1:$AC$1,0))</f>
        <v>PL/IMP17809</v>
      </c>
      <c r="AC319" s="153" t="str">
        <f>INDEX('     2022    '!$A$1:$AC$1563,MATCH($D319,'     2022    '!$D$1:$D$1794,0),MATCH(AC$1,'     2022    '!$A$1:$AC$1,0))</f>
        <v>12/31/2099</v>
      </c>
    </row>
    <row r="320" spans="1:29" ht="15.75">
      <c r="A320" s="80">
        <f t="shared" si="8"/>
        <v>317</v>
      </c>
      <c r="B320" s="68" t="str">
        <f>INDEX('     2022    '!B$2:B$1794,MATCH(D320,'     2022    '!D$2:D$1794,0))</f>
        <v/>
      </c>
      <c r="C320" s="204" t="str">
        <f>INDEX('     2022    '!C$2:C$1794,MATCH(D320,'     2022    '!D$2:D$1794,0))</f>
        <v>Single Shot - 30mm</v>
      </c>
      <c r="D320" s="212" t="str">
        <f>INDEX('     2022    '!D:D,MATCH(A320,'     2022    '!AL:AL,0))</f>
        <v>PRCS30(ND)-C31</v>
      </c>
      <c r="E320" s="213" t="str">
        <f>INDEX('     2022    '!$A$1:$AC$1563,MATCH($D320,'     2022    '!$D$1:$D$1794,0),MATCH(E$1,'     2022    '!$A$1:$AC$1,0))</f>
        <v>30mm Twilight Glitter Comet with red tip. ULTRA LOW DEBRIS</v>
      </c>
      <c r="F320" s="206" t="str">
        <f>IFERROR(IF(LEFT(INDEX('     2022    '!AD$2:AD$1794,MATCH(D320,'     2022    '!D$2:D$1794,0)),4)="http",HYPERLINK(INDEX('     2022    '!AD$2:AD$1794,MATCH(D320,'     2022    '!D$2:D$1794,0)),"Video"),""),"")</f>
        <v/>
      </c>
      <c r="G320" s="207">
        <f>INDEX('     2022    '!$A$1:$AC$1563,MATCH($D320,'     2022    '!$D$1:$D$1794,0),MATCH(G$1,'     2022    '!$A$1:$AC$1,0))</f>
        <v>0</v>
      </c>
      <c r="H320" s="150"/>
      <c r="I320" s="152">
        <f>INDEX('     2022    '!$A$1:$AC$1563,MATCH($D320,'     2022    '!$D$1:$D$1794,0),MATCH(I$1,'     2022    '!$A$1:$AC$1,0))</f>
        <v>104.6</v>
      </c>
      <c r="J320" s="150"/>
      <c r="K320" s="151">
        <f t="shared" si="9"/>
        <v>2.3012000000000001</v>
      </c>
      <c r="L320" s="152">
        <f>INDEX('     2022    '!$A$1:$AC$1563,MATCH($D320,'     2022    '!$D$1:$D$1794,0),MATCH(L$1,'     2022    '!$A$1:$AC$1,0))</f>
        <v>104.7046</v>
      </c>
      <c r="M320" s="152">
        <f>INDEX('     2022    '!$A$1:$AC$1563,MATCH($D320,'     2022    '!$D$1:$D$1794,0),MATCH(M$1,'     2022    '!$A$1:$AC$1,0))</f>
        <v>115.06</v>
      </c>
      <c r="N320" s="153" t="str">
        <f>INDEX('     2022    '!$A$1:$AC$1563,MATCH($D320,'     2022    '!$D$1:$D$1794,0),MATCH(N$1,'     2022    '!$A$1:$AC$1,0))</f>
        <v>30mm</v>
      </c>
      <c r="O320" s="154">
        <f>INDEX('     2022    '!$A$1:$AC$1563,MATCH($D320,'     2022    '!$D$1:$D$1794,0),MATCH(O$1,'     2022    '!$A$1:$AC$1,0))</f>
        <v>50</v>
      </c>
      <c r="P320" s="153">
        <f>INDEX('     2022    '!$A$1:$AC$1563,MATCH($D320,'     2022    '!$D$1:$D$1794,0),MATCH(P$1,'     2022    '!$A$1:$AC$1,0))</f>
        <v>3</v>
      </c>
      <c r="Q320" s="153" t="str">
        <f>INDEX('     2022    '!$A$1:$AC$1563,MATCH($D320,'     2022    '!$D$1:$D$1794,0),MATCH(Q$1,'     2022    '!$A$1:$AC$1,0))</f>
        <v>Yes</v>
      </c>
      <c r="R320" s="155">
        <f>INDEX('     2022    '!$A$1:$AC$1563,MATCH($D320,'     2022    '!$D$1:$D$1794,0),MATCH(R$1,'     2022    '!$A$1:$AC$1,0))</f>
        <v>5.5</v>
      </c>
      <c r="S320" s="155">
        <f>INDEX('     2022    '!$A$1:$AC$1563,MATCH($D320,'     2022    '!$D$1:$D$1794,0),MATCH(S$1,'     2022    '!$A$1:$AC$1,0))</f>
        <v>1.45</v>
      </c>
      <c r="T320" s="155">
        <f>INDEX('     2022    '!$A$1:$AC$1563,MATCH($D320,'     2022    '!$D$1:$D$1794,0),MATCH(T$1,'     2022    '!$A$1:$AC$1,0))</f>
        <v>0.3</v>
      </c>
      <c r="U320" s="154" t="str">
        <f>INDEX('     2022    '!$A$1:$AC$1563,MATCH($D320,'     2022    '!$D$1:$D$1794,0),MATCH(U$1,'     2022    '!$A$1:$AC$1,0))</f>
        <v>1.4G</v>
      </c>
      <c r="V320" s="153" t="str">
        <f>INDEX('     2022    '!$A$1:$AC$1563,MATCH($D320,'     2022    '!$D$1:$D$1794,0),MATCH(V$1,'     2022    '!$A$1:$AC$1,0))</f>
        <v>UN0336</v>
      </c>
      <c r="W320" s="153" t="str">
        <f>INDEX('     2022    '!$A$1:$AC$1563,MATCH($D320,'     2022    '!$D$1:$D$1794,0),MATCH(W$1,'     2022    '!$A$1:$AC$1,0))</f>
        <v>T1</v>
      </c>
      <c r="X320" s="151" t="str">
        <f>INDEX('     2022    '!$A$1:$AC$1563,MATCH($D320,'     2022    '!$D$1:$D$1794,0),MATCH(X$1,'     2022    '!$A$1:$AC$1,0))</f>
        <v/>
      </c>
      <c r="Y320" s="151" t="str">
        <f>INDEX('     2022    '!$A$1:$AC$1563,MATCH($D320,'     2022    '!$D$1:$D$1794,0),MATCH(Y$1,'     2022    '!$A$1:$AC$1,0))</f>
        <v/>
      </c>
      <c r="Z320" s="156">
        <f>INDEX('     2022    '!$A$1:$AC$1563,MATCH($D320,'     2022    '!$D$1:$D$1794,0),MATCH(Z$1,'     2022    '!$A$1:$AC$1,0))</f>
        <v>0.04</v>
      </c>
      <c r="AA320" s="153" t="str">
        <f>INDEX('     2022    '!$A$1:$AC$1563,MATCH($D320,'     2022    '!$D$1:$D$1794,0),MATCH(AA$1,'     2022    '!$A$1:$AC$1,0))</f>
        <v>1008-T1-69254632</v>
      </c>
      <c r="AB320" s="153" t="str">
        <f>INDEX('     2022    '!$A$1:$AC$1563,MATCH($D320,'     2022    '!$D$1:$D$1794,0),MATCH(AB$1,'     2022    '!$A$1:$AC$1,0))</f>
        <v>PL/IMP17809</v>
      </c>
      <c r="AC320" s="153" t="str">
        <f>INDEX('     2022    '!$A$1:$AC$1563,MATCH($D320,'     2022    '!$D$1:$D$1794,0),MATCH(AC$1,'     2022    '!$A$1:$AC$1,0))</f>
        <v>12/31/2099</v>
      </c>
    </row>
    <row r="321" spans="1:29" ht="15.75">
      <c r="A321" s="80">
        <f t="shared" si="8"/>
        <v>318</v>
      </c>
      <c r="B321" s="68" t="str">
        <f>INDEX('     2022    '!B$2:B$1794,MATCH(D321,'     2022    '!D$2:D$1794,0))</f>
        <v/>
      </c>
      <c r="C321" s="204" t="str">
        <f>INDEX('     2022    '!C$2:C$1794,MATCH(D321,'     2022    '!D$2:D$1794,0))</f>
        <v>Single Shot - 30mm</v>
      </c>
      <c r="D321" s="212" t="str">
        <f>INDEX('     2022    '!D:D,MATCH(A321,'     2022    '!AL:AL,0))</f>
        <v>PRCS30(ND)-C01</v>
      </c>
      <c r="E321" s="213" t="str">
        <f>INDEX('     2022    '!$A$1:$AC$1563,MATCH($D321,'     2022    '!$D$1:$D$1794,0),MATCH(E$1,'     2022    '!$A$1:$AC$1,0))</f>
        <v>30mm Red comet. ULTRA LOW DEBRIS</v>
      </c>
      <c r="F321" s="206" t="str">
        <f>IFERROR(IF(LEFT(INDEX('     2022    '!AD$2:AD$1794,MATCH(D321,'     2022    '!D$2:D$1794,0)),4)="http",HYPERLINK(INDEX('     2022    '!AD$2:AD$1794,MATCH(D321,'     2022    '!D$2:D$1794,0)),"Video"),""),"")</f>
        <v/>
      </c>
      <c r="G321" s="207">
        <f>INDEX('     2022    '!$A$1:$AC$1563,MATCH($D321,'     2022    '!$D$1:$D$1794,0),MATCH(G$1,'     2022    '!$A$1:$AC$1,0))</f>
        <v>0</v>
      </c>
      <c r="H321" s="150"/>
      <c r="I321" s="152">
        <f>INDEX('     2022    '!$A$1:$AC$1563,MATCH($D321,'     2022    '!$D$1:$D$1794,0),MATCH(I$1,'     2022    '!$A$1:$AC$1,0))</f>
        <v>104.6</v>
      </c>
      <c r="J321" s="150"/>
      <c r="K321" s="151">
        <f t="shared" si="9"/>
        <v>2.3012000000000001</v>
      </c>
      <c r="L321" s="152">
        <f>INDEX('     2022    '!$A$1:$AC$1563,MATCH($D321,'     2022    '!$D$1:$D$1794,0),MATCH(L$1,'     2022    '!$A$1:$AC$1,0))</f>
        <v>104.7046</v>
      </c>
      <c r="M321" s="152">
        <f>INDEX('     2022    '!$A$1:$AC$1563,MATCH($D321,'     2022    '!$D$1:$D$1794,0),MATCH(M$1,'     2022    '!$A$1:$AC$1,0))</f>
        <v>115.06</v>
      </c>
      <c r="N321" s="153" t="str">
        <f>INDEX('     2022    '!$A$1:$AC$1563,MATCH($D321,'     2022    '!$D$1:$D$1794,0),MATCH(N$1,'     2022    '!$A$1:$AC$1,0))</f>
        <v>30mm</v>
      </c>
      <c r="O321" s="154">
        <f>INDEX('     2022    '!$A$1:$AC$1563,MATCH($D321,'     2022    '!$D$1:$D$1794,0),MATCH(O$1,'     2022    '!$A$1:$AC$1,0))</f>
        <v>50</v>
      </c>
      <c r="P321" s="153">
        <f>INDEX('     2022    '!$A$1:$AC$1563,MATCH($D321,'     2022    '!$D$1:$D$1794,0),MATCH(P$1,'     2022    '!$A$1:$AC$1,0))</f>
        <v>3</v>
      </c>
      <c r="Q321" s="153" t="str">
        <f>INDEX('     2022    '!$A$1:$AC$1563,MATCH($D321,'     2022    '!$D$1:$D$1794,0),MATCH(Q$1,'     2022    '!$A$1:$AC$1,0))</f>
        <v>Yes</v>
      </c>
      <c r="R321" s="155">
        <f>INDEX('     2022    '!$A$1:$AC$1563,MATCH($D321,'     2022    '!$D$1:$D$1794,0),MATCH(R$1,'     2022    '!$A$1:$AC$1,0))</f>
        <v>5.5</v>
      </c>
      <c r="S321" s="155">
        <f>INDEX('     2022    '!$A$1:$AC$1563,MATCH($D321,'     2022    '!$D$1:$D$1794,0),MATCH(S$1,'     2022    '!$A$1:$AC$1,0))</f>
        <v>1.45</v>
      </c>
      <c r="T321" s="155">
        <f>INDEX('     2022    '!$A$1:$AC$1563,MATCH($D321,'     2022    '!$D$1:$D$1794,0),MATCH(T$1,'     2022    '!$A$1:$AC$1,0))</f>
        <v>0.3</v>
      </c>
      <c r="U321" s="154" t="str">
        <f>INDEX('     2022    '!$A$1:$AC$1563,MATCH($D321,'     2022    '!$D$1:$D$1794,0),MATCH(U$1,'     2022    '!$A$1:$AC$1,0))</f>
        <v>1.4G</v>
      </c>
      <c r="V321" s="153" t="str">
        <f>INDEX('     2022    '!$A$1:$AC$1563,MATCH($D321,'     2022    '!$D$1:$D$1794,0),MATCH(V$1,'     2022    '!$A$1:$AC$1,0))</f>
        <v>UN0336</v>
      </c>
      <c r="W321" s="153" t="str">
        <f>INDEX('     2022    '!$A$1:$AC$1563,MATCH($D321,'     2022    '!$D$1:$D$1794,0),MATCH(W$1,'     2022    '!$A$1:$AC$1,0))</f>
        <v>T1</v>
      </c>
      <c r="X321" s="151" t="str">
        <f>INDEX('     2022    '!$A$1:$AC$1563,MATCH($D321,'     2022    '!$D$1:$D$1794,0),MATCH(X$1,'     2022    '!$A$1:$AC$1,0))</f>
        <v/>
      </c>
      <c r="Y321" s="151" t="str">
        <f>INDEX('     2022    '!$A$1:$AC$1563,MATCH($D321,'     2022    '!$D$1:$D$1794,0),MATCH(Y$1,'     2022    '!$A$1:$AC$1,0))</f>
        <v/>
      </c>
      <c r="Z321" s="156">
        <f>INDEX('     2022    '!$A$1:$AC$1563,MATCH($D321,'     2022    '!$D$1:$D$1794,0),MATCH(Z$1,'     2022    '!$A$1:$AC$1,0))</f>
        <v>0.04</v>
      </c>
      <c r="AA321" s="153" t="str">
        <f>INDEX('     2022    '!$A$1:$AC$1563,MATCH($D321,'     2022    '!$D$1:$D$1794,0),MATCH(AA$1,'     2022    '!$A$1:$AC$1,0))</f>
        <v>1008-T1-69254632</v>
      </c>
      <c r="AB321" s="153" t="str">
        <f>INDEX('     2022    '!$A$1:$AC$1563,MATCH($D321,'     2022    '!$D$1:$D$1794,0),MATCH(AB$1,'     2022    '!$A$1:$AC$1,0))</f>
        <v>PL/IMP17809</v>
      </c>
      <c r="AC321" s="153" t="str">
        <f>INDEX('     2022    '!$A$1:$AC$1563,MATCH($D321,'     2022    '!$D$1:$D$1794,0),MATCH(AC$1,'     2022    '!$A$1:$AC$1,0))</f>
        <v>12/31/2099</v>
      </c>
    </row>
    <row r="322" spans="1:29" ht="15.75">
      <c r="A322" s="80">
        <f t="shared" si="8"/>
        <v>319</v>
      </c>
      <c r="B322" s="68" t="str">
        <f>INDEX('     2022    '!B$2:B$1794,MATCH(D322,'     2022    '!D$2:D$1794,0))</f>
        <v/>
      </c>
      <c r="C322" s="204" t="str">
        <f>INDEX('     2022    '!C$2:C$1794,MATCH(D322,'     2022    '!D$2:D$1794,0))</f>
        <v>Single Shot - 30mm</v>
      </c>
      <c r="D322" s="212" t="str">
        <f>INDEX('     2022    '!D:D,MATCH(A322,'     2022    '!AL:AL,0))</f>
        <v>PRCS30(ND)-C38</v>
      </c>
      <c r="E322" s="213" t="str">
        <f>INDEX('     2022    '!$A$1:$AC$1563,MATCH($D322,'     2022    '!$D$1:$D$1794,0),MATCH(E$1,'     2022    '!$A$1:$AC$1,0))</f>
        <v>30mm Lemon with Red tip Comet. ULTRA LOW DEBRIS</v>
      </c>
      <c r="F322" s="206" t="str">
        <f>IFERROR(IF(LEFT(INDEX('     2022    '!AD$2:AD$1794,MATCH(D322,'     2022    '!D$2:D$1794,0)),4)="http",HYPERLINK(INDEX('     2022    '!AD$2:AD$1794,MATCH(D322,'     2022    '!D$2:D$1794,0)),"Video"),""),"")</f>
        <v/>
      </c>
      <c r="G322" s="207">
        <f>INDEX('     2022    '!$A$1:$AC$1563,MATCH($D322,'     2022    '!$D$1:$D$1794,0),MATCH(G$1,'     2022    '!$A$1:$AC$1,0))</f>
        <v>0</v>
      </c>
      <c r="H322" s="150"/>
      <c r="I322" s="152">
        <f>INDEX('     2022    '!$A$1:$AC$1563,MATCH($D322,'     2022    '!$D$1:$D$1794,0),MATCH(I$1,'     2022    '!$A$1:$AC$1,0))</f>
        <v>104.6</v>
      </c>
      <c r="J322" s="150"/>
      <c r="K322" s="151">
        <f t="shared" si="9"/>
        <v>2.3012000000000001</v>
      </c>
      <c r="L322" s="152">
        <f>INDEX('     2022    '!$A$1:$AC$1563,MATCH($D322,'     2022    '!$D$1:$D$1794,0),MATCH(L$1,'     2022    '!$A$1:$AC$1,0))</f>
        <v>104.7046</v>
      </c>
      <c r="M322" s="152">
        <f>INDEX('     2022    '!$A$1:$AC$1563,MATCH($D322,'     2022    '!$D$1:$D$1794,0),MATCH(M$1,'     2022    '!$A$1:$AC$1,0))</f>
        <v>115.06</v>
      </c>
      <c r="N322" s="153" t="str">
        <f>INDEX('     2022    '!$A$1:$AC$1563,MATCH($D322,'     2022    '!$D$1:$D$1794,0),MATCH(N$1,'     2022    '!$A$1:$AC$1,0))</f>
        <v>30mm</v>
      </c>
      <c r="O322" s="154">
        <f>INDEX('     2022    '!$A$1:$AC$1563,MATCH($D322,'     2022    '!$D$1:$D$1794,0),MATCH(O$1,'     2022    '!$A$1:$AC$1,0))</f>
        <v>50</v>
      </c>
      <c r="P322" s="153">
        <f>INDEX('     2022    '!$A$1:$AC$1563,MATCH($D322,'     2022    '!$D$1:$D$1794,0),MATCH(P$1,'     2022    '!$A$1:$AC$1,0))</f>
        <v>3</v>
      </c>
      <c r="Q322" s="153" t="str">
        <f>INDEX('     2022    '!$A$1:$AC$1563,MATCH($D322,'     2022    '!$D$1:$D$1794,0),MATCH(Q$1,'     2022    '!$A$1:$AC$1,0))</f>
        <v>Yes</v>
      </c>
      <c r="R322" s="155">
        <f>INDEX('     2022    '!$A$1:$AC$1563,MATCH($D322,'     2022    '!$D$1:$D$1794,0),MATCH(R$1,'     2022    '!$A$1:$AC$1,0))</f>
        <v>5.5</v>
      </c>
      <c r="S322" s="155">
        <f>INDEX('     2022    '!$A$1:$AC$1563,MATCH($D322,'     2022    '!$D$1:$D$1794,0),MATCH(S$1,'     2022    '!$A$1:$AC$1,0))</f>
        <v>1.45</v>
      </c>
      <c r="T322" s="155">
        <f>INDEX('     2022    '!$A$1:$AC$1563,MATCH($D322,'     2022    '!$D$1:$D$1794,0),MATCH(T$1,'     2022    '!$A$1:$AC$1,0))</f>
        <v>0.3</v>
      </c>
      <c r="U322" s="154" t="str">
        <f>INDEX('     2022    '!$A$1:$AC$1563,MATCH($D322,'     2022    '!$D$1:$D$1794,0),MATCH(U$1,'     2022    '!$A$1:$AC$1,0))</f>
        <v>1.4G</v>
      </c>
      <c r="V322" s="153" t="str">
        <f>INDEX('     2022    '!$A$1:$AC$1563,MATCH($D322,'     2022    '!$D$1:$D$1794,0),MATCH(V$1,'     2022    '!$A$1:$AC$1,0))</f>
        <v>UN0336</v>
      </c>
      <c r="W322" s="153" t="str">
        <f>INDEX('     2022    '!$A$1:$AC$1563,MATCH($D322,'     2022    '!$D$1:$D$1794,0),MATCH(W$1,'     2022    '!$A$1:$AC$1,0))</f>
        <v>T1</v>
      </c>
      <c r="X322" s="151" t="str">
        <f>INDEX('     2022    '!$A$1:$AC$1563,MATCH($D322,'     2022    '!$D$1:$D$1794,0),MATCH(X$1,'     2022    '!$A$1:$AC$1,0))</f>
        <v/>
      </c>
      <c r="Y322" s="151" t="str">
        <f>INDEX('     2022    '!$A$1:$AC$1563,MATCH($D322,'     2022    '!$D$1:$D$1794,0),MATCH(Y$1,'     2022    '!$A$1:$AC$1,0))</f>
        <v/>
      </c>
      <c r="Z322" s="156">
        <f>INDEX('     2022    '!$A$1:$AC$1563,MATCH($D322,'     2022    '!$D$1:$D$1794,0),MATCH(Z$1,'     2022    '!$A$1:$AC$1,0))</f>
        <v>0.04</v>
      </c>
      <c r="AA322" s="153" t="str">
        <f>INDEX('     2022    '!$A$1:$AC$1563,MATCH($D322,'     2022    '!$D$1:$D$1794,0),MATCH(AA$1,'     2022    '!$A$1:$AC$1,0))</f>
        <v>1008-T1-69254632</v>
      </c>
      <c r="AB322" s="153" t="str">
        <f>INDEX('     2022    '!$A$1:$AC$1563,MATCH($D322,'     2022    '!$D$1:$D$1794,0),MATCH(AB$1,'     2022    '!$A$1:$AC$1,0))</f>
        <v>PL/IMP17809</v>
      </c>
      <c r="AC322" s="153" t="str">
        <f>INDEX('     2022    '!$A$1:$AC$1563,MATCH($D322,'     2022    '!$D$1:$D$1794,0),MATCH(AC$1,'     2022    '!$A$1:$AC$1,0))</f>
        <v>12/31/2099</v>
      </c>
    </row>
    <row r="323" spans="1:29" ht="15.75">
      <c r="A323" s="80">
        <f t="shared" si="8"/>
        <v>320</v>
      </c>
      <c r="B323" s="68" t="str">
        <f>INDEX('     2022    '!B$2:B$1794,MATCH(D323,'     2022    '!D$2:D$1794,0))</f>
        <v/>
      </c>
      <c r="C323" s="204" t="str">
        <f>INDEX('     2022    '!C$2:C$1794,MATCH(D323,'     2022    '!D$2:D$1794,0))</f>
        <v>Single Shot - 30mm</v>
      </c>
      <c r="D323" s="212" t="str">
        <f>INDEX('     2022    '!D:D,MATCH(A323,'     2022    '!AL:AL,0))</f>
        <v>PRCS30(ND)-EB02A</v>
      </c>
      <c r="E323" s="213" t="str">
        <f>INDEX('     2022    '!$A$1:$AC$1563,MATCH($D323,'     2022    '!$D$1:$D$1794,0),MATCH(E$1,'     2022    '!$A$1:$AC$1,0))</f>
        <v>30mm Silver Cascade Comet w/red and blue star mine. ULTRA LOW DEBRIS</v>
      </c>
      <c r="F323" s="206" t="str">
        <f>IFERROR(IF(LEFT(INDEX('     2022    '!AD$2:AD$1794,MATCH(D323,'     2022    '!D$2:D$1794,0)),4)="http",HYPERLINK(INDEX('     2022    '!AD$2:AD$1794,MATCH(D323,'     2022    '!D$2:D$1794,0)),"Video"),""),"")</f>
        <v/>
      </c>
      <c r="G323" s="207">
        <f>INDEX('     2022    '!$A$1:$AC$1563,MATCH($D323,'     2022    '!$D$1:$D$1794,0),MATCH(G$1,'     2022    '!$A$1:$AC$1,0))</f>
        <v>0</v>
      </c>
      <c r="H323" s="150"/>
      <c r="I323" s="152">
        <f>INDEX('     2022    '!$A$1:$AC$1563,MATCH($D323,'     2022    '!$D$1:$D$1794,0),MATCH(I$1,'     2022    '!$A$1:$AC$1,0))</f>
        <v>105.93</v>
      </c>
      <c r="J323" s="150"/>
      <c r="K323" s="151">
        <f t="shared" si="9"/>
        <v>2.3306</v>
      </c>
      <c r="L323" s="152">
        <f>INDEX('     2022    '!$A$1:$AC$1563,MATCH($D323,'     2022    '!$D$1:$D$1794,0),MATCH(L$1,'     2022    '!$A$1:$AC$1,0))</f>
        <v>106.04230000000001</v>
      </c>
      <c r="M323" s="152">
        <f>INDEX('     2022    '!$A$1:$AC$1563,MATCH($D323,'     2022    '!$D$1:$D$1794,0),MATCH(M$1,'     2022    '!$A$1:$AC$1,0))</f>
        <v>116.53</v>
      </c>
      <c r="N323" s="153" t="str">
        <f>INDEX('     2022    '!$A$1:$AC$1563,MATCH($D323,'     2022    '!$D$1:$D$1794,0),MATCH(N$1,'     2022    '!$A$1:$AC$1,0))</f>
        <v>30mm</v>
      </c>
      <c r="O323" s="154">
        <f>INDEX('     2022    '!$A$1:$AC$1563,MATCH($D323,'     2022    '!$D$1:$D$1794,0),MATCH(O$1,'     2022    '!$A$1:$AC$1,0))</f>
        <v>50</v>
      </c>
      <c r="P323" s="153">
        <f>INDEX('     2022    '!$A$1:$AC$1563,MATCH($D323,'     2022    '!$D$1:$D$1794,0),MATCH(P$1,'     2022    '!$A$1:$AC$1,0))</f>
        <v>3</v>
      </c>
      <c r="Q323" s="153" t="str">
        <f>INDEX('     2022    '!$A$1:$AC$1563,MATCH($D323,'     2022    '!$D$1:$D$1794,0),MATCH(Q$1,'     2022    '!$A$1:$AC$1,0))</f>
        <v>Yes</v>
      </c>
      <c r="R323" s="155">
        <f>INDEX('     2022    '!$A$1:$AC$1563,MATCH($D323,'     2022    '!$D$1:$D$1794,0),MATCH(R$1,'     2022    '!$A$1:$AC$1,0))</f>
        <v>5.5</v>
      </c>
      <c r="S323" s="155">
        <f>INDEX('     2022    '!$A$1:$AC$1563,MATCH($D323,'     2022    '!$D$1:$D$1794,0),MATCH(S$1,'     2022    '!$A$1:$AC$1,0))</f>
        <v>1.45</v>
      </c>
      <c r="T323" s="155">
        <f>INDEX('     2022    '!$A$1:$AC$1563,MATCH($D323,'     2022    '!$D$1:$D$1794,0),MATCH(T$1,'     2022    '!$A$1:$AC$1,0))</f>
        <v>0.3</v>
      </c>
      <c r="U323" s="154" t="str">
        <f>INDEX('     2022    '!$A$1:$AC$1563,MATCH($D323,'     2022    '!$D$1:$D$1794,0),MATCH(U$1,'     2022    '!$A$1:$AC$1,0))</f>
        <v>1.4G</v>
      </c>
      <c r="V323" s="153" t="str">
        <f>INDEX('     2022    '!$A$1:$AC$1563,MATCH($D323,'     2022    '!$D$1:$D$1794,0),MATCH(V$1,'     2022    '!$A$1:$AC$1,0))</f>
        <v>UN0336</v>
      </c>
      <c r="W323" s="153" t="str">
        <f>INDEX('     2022    '!$A$1:$AC$1563,MATCH($D323,'     2022    '!$D$1:$D$1794,0),MATCH(W$1,'     2022    '!$A$1:$AC$1,0))</f>
        <v>T1</v>
      </c>
      <c r="X323" s="151" t="str">
        <f>INDEX('     2022    '!$A$1:$AC$1563,MATCH($D323,'     2022    '!$D$1:$D$1794,0),MATCH(X$1,'     2022    '!$A$1:$AC$1,0))</f>
        <v/>
      </c>
      <c r="Y323" s="151" t="str">
        <f>INDEX('     2022    '!$A$1:$AC$1563,MATCH($D323,'     2022    '!$D$1:$D$1794,0),MATCH(Y$1,'     2022    '!$A$1:$AC$1,0))</f>
        <v/>
      </c>
      <c r="Z323" s="156">
        <f>INDEX('     2022    '!$A$1:$AC$1563,MATCH($D323,'     2022    '!$D$1:$D$1794,0),MATCH(Z$1,'     2022    '!$A$1:$AC$1,0))</f>
        <v>0.04</v>
      </c>
      <c r="AA323" s="153" t="str">
        <f>INDEX('     2022    '!$A$1:$AC$1563,MATCH($D323,'     2022    '!$D$1:$D$1794,0),MATCH(AA$1,'     2022    '!$A$1:$AC$1,0))</f>
        <v>1008-T1-69254632</v>
      </c>
      <c r="AB323" s="153" t="str">
        <f>INDEX('     2022    '!$A$1:$AC$1563,MATCH($D323,'     2022    '!$D$1:$D$1794,0),MATCH(AB$1,'     2022    '!$A$1:$AC$1,0))</f>
        <v>PL/IMP18090</v>
      </c>
      <c r="AC323" s="153" t="str">
        <f>INDEX('     2022    '!$A$1:$AC$1563,MATCH($D323,'     2022    '!$D$1:$D$1794,0),MATCH(AC$1,'     2022    '!$A$1:$AC$1,0))</f>
        <v>12/31/2099</v>
      </c>
    </row>
    <row r="324" spans="1:29" ht="15.75">
      <c r="A324" s="80">
        <f t="shared" ref="A324:A387" si="10">1+A323</f>
        <v>321</v>
      </c>
      <c r="B324" s="68" t="str">
        <f>INDEX('     2022    '!B$2:B$1794,MATCH(D324,'     2022    '!D$2:D$1794,0))</f>
        <v/>
      </c>
      <c r="C324" s="204" t="str">
        <f>INDEX('     2022    '!C$2:C$1794,MATCH(D324,'     2022    '!D$2:D$1794,0))</f>
        <v>Single Shot - 30mm</v>
      </c>
      <c r="D324" s="212" t="str">
        <f>INDEX('     2022    '!D:D,MATCH(A324,'     2022    '!AL:AL,0))</f>
        <v>PRCS30(ND)-EB17</v>
      </c>
      <c r="E324" s="213" t="str">
        <f>INDEX('     2022    '!$A$1:$AC$1563,MATCH($D324,'     2022    '!$D$1:$D$1794,0),MATCH(E$1,'     2022    '!$A$1:$AC$1,0))</f>
        <v>30mm Aqua Comet w/ Multicolor Star Mine(red,green,blue). ULTRA LOW DEBRIS</v>
      </c>
      <c r="F324" s="206" t="str">
        <f>IFERROR(IF(LEFT(INDEX('     2022    '!AD$2:AD$1794,MATCH(D324,'     2022    '!D$2:D$1794,0)),4)="http",HYPERLINK(INDEX('     2022    '!AD$2:AD$1794,MATCH(D324,'     2022    '!D$2:D$1794,0)),"Video"),""),"")</f>
        <v/>
      </c>
      <c r="G324" s="207">
        <f>INDEX('     2022    '!$A$1:$AC$1563,MATCH($D324,'     2022    '!$D$1:$D$1794,0),MATCH(G$1,'     2022    '!$A$1:$AC$1,0))</f>
        <v>0</v>
      </c>
      <c r="H324" s="150"/>
      <c r="I324" s="152">
        <f>INDEX('     2022    '!$A$1:$AC$1563,MATCH($D324,'     2022    '!$D$1:$D$1794,0),MATCH(I$1,'     2022    '!$A$1:$AC$1,0))</f>
        <v>105.93</v>
      </c>
      <c r="J324" s="150"/>
      <c r="K324" s="151">
        <f t="shared" si="9"/>
        <v>2.3306</v>
      </c>
      <c r="L324" s="152">
        <f>INDEX('     2022    '!$A$1:$AC$1563,MATCH($D324,'     2022    '!$D$1:$D$1794,0),MATCH(L$1,'     2022    '!$A$1:$AC$1,0))</f>
        <v>106.04230000000001</v>
      </c>
      <c r="M324" s="152">
        <f>INDEX('     2022    '!$A$1:$AC$1563,MATCH($D324,'     2022    '!$D$1:$D$1794,0),MATCH(M$1,'     2022    '!$A$1:$AC$1,0))</f>
        <v>116.53</v>
      </c>
      <c r="N324" s="153" t="str">
        <f>INDEX('     2022    '!$A$1:$AC$1563,MATCH($D324,'     2022    '!$D$1:$D$1794,0),MATCH(N$1,'     2022    '!$A$1:$AC$1,0))</f>
        <v>30mm</v>
      </c>
      <c r="O324" s="154">
        <f>INDEX('     2022    '!$A$1:$AC$1563,MATCH($D324,'     2022    '!$D$1:$D$1794,0),MATCH(O$1,'     2022    '!$A$1:$AC$1,0))</f>
        <v>50</v>
      </c>
      <c r="P324" s="153">
        <f>INDEX('     2022    '!$A$1:$AC$1563,MATCH($D324,'     2022    '!$D$1:$D$1794,0),MATCH(P$1,'     2022    '!$A$1:$AC$1,0))</f>
        <v>3</v>
      </c>
      <c r="Q324" s="153" t="str">
        <f>INDEX('     2022    '!$A$1:$AC$1563,MATCH($D324,'     2022    '!$D$1:$D$1794,0),MATCH(Q$1,'     2022    '!$A$1:$AC$1,0))</f>
        <v>Yes</v>
      </c>
      <c r="R324" s="155">
        <f>INDEX('     2022    '!$A$1:$AC$1563,MATCH($D324,'     2022    '!$D$1:$D$1794,0),MATCH(R$1,'     2022    '!$A$1:$AC$1,0))</f>
        <v>5.5</v>
      </c>
      <c r="S324" s="155">
        <f>INDEX('     2022    '!$A$1:$AC$1563,MATCH($D324,'     2022    '!$D$1:$D$1794,0),MATCH(S$1,'     2022    '!$A$1:$AC$1,0))</f>
        <v>1.45</v>
      </c>
      <c r="T324" s="155">
        <f>INDEX('     2022    '!$A$1:$AC$1563,MATCH($D324,'     2022    '!$D$1:$D$1794,0),MATCH(T$1,'     2022    '!$A$1:$AC$1,0))</f>
        <v>0.3</v>
      </c>
      <c r="U324" s="154" t="str">
        <f>INDEX('     2022    '!$A$1:$AC$1563,MATCH($D324,'     2022    '!$D$1:$D$1794,0),MATCH(U$1,'     2022    '!$A$1:$AC$1,0))</f>
        <v>1.4G</v>
      </c>
      <c r="V324" s="153" t="str">
        <f>INDEX('     2022    '!$A$1:$AC$1563,MATCH($D324,'     2022    '!$D$1:$D$1794,0),MATCH(V$1,'     2022    '!$A$1:$AC$1,0))</f>
        <v>UN0336</v>
      </c>
      <c r="W324" s="153" t="str">
        <f>INDEX('     2022    '!$A$1:$AC$1563,MATCH($D324,'     2022    '!$D$1:$D$1794,0),MATCH(W$1,'     2022    '!$A$1:$AC$1,0))</f>
        <v>T1</v>
      </c>
      <c r="X324" s="151" t="str">
        <f>INDEX('     2022    '!$A$1:$AC$1563,MATCH($D324,'     2022    '!$D$1:$D$1794,0),MATCH(X$1,'     2022    '!$A$1:$AC$1,0))</f>
        <v/>
      </c>
      <c r="Y324" s="151" t="str">
        <f>INDEX('     2022    '!$A$1:$AC$1563,MATCH($D324,'     2022    '!$D$1:$D$1794,0),MATCH(Y$1,'     2022    '!$A$1:$AC$1,0))</f>
        <v/>
      </c>
      <c r="Z324" s="156">
        <f>INDEX('     2022    '!$A$1:$AC$1563,MATCH($D324,'     2022    '!$D$1:$D$1794,0),MATCH(Z$1,'     2022    '!$A$1:$AC$1,0))</f>
        <v>0.04</v>
      </c>
      <c r="AA324" s="153" t="str">
        <f>INDEX('     2022    '!$A$1:$AC$1563,MATCH($D324,'     2022    '!$D$1:$D$1794,0),MATCH(AA$1,'     2022    '!$A$1:$AC$1,0))</f>
        <v>1008-T1-69254632</v>
      </c>
      <c r="AB324" s="153" t="str">
        <f>INDEX('     2022    '!$A$1:$AC$1563,MATCH($D324,'     2022    '!$D$1:$D$1794,0),MATCH(AB$1,'     2022    '!$A$1:$AC$1,0))</f>
        <v>PL/IMP18090</v>
      </c>
      <c r="AC324" s="153" t="str">
        <f>INDEX('     2022    '!$A$1:$AC$1563,MATCH($D324,'     2022    '!$D$1:$D$1794,0),MATCH(AC$1,'     2022    '!$A$1:$AC$1,0))</f>
        <v>12/31/2099</v>
      </c>
    </row>
    <row r="325" spans="1:29" ht="15.75">
      <c r="A325" s="80">
        <f t="shared" si="10"/>
        <v>322</v>
      </c>
      <c r="B325" s="68" t="str">
        <f>INDEX('     2022    '!B$2:B$1794,MATCH(D325,'     2022    '!D$2:D$1794,0))</f>
        <v/>
      </c>
      <c r="C325" s="204" t="str">
        <f>INDEX('     2022    '!C$2:C$1794,MATCH(D325,'     2022    '!D$2:D$1794,0))</f>
        <v>Single Shot - 30mm</v>
      </c>
      <c r="D325" s="212" t="str">
        <f>INDEX('     2022    '!D:D,MATCH(A325,'     2022    '!AL:AL,0))</f>
        <v>PRCS30(ND)-EB30</v>
      </c>
      <c r="E325" s="213" t="str">
        <f>INDEX('     2022    '!$A$1:$AC$1563,MATCH($D325,'     2022    '!$D$1:$D$1794,0),MATCH(E$1,'     2022    '!$A$1:$AC$1,0))</f>
        <v>30mm Blue Comet w/Blue Mine. ULTRA LOW DEBRIS</v>
      </c>
      <c r="F325" s="206" t="str">
        <f>IFERROR(IF(LEFT(INDEX('     2022    '!AD$2:AD$1794,MATCH(D325,'     2022    '!D$2:D$1794,0)),4)="http",HYPERLINK(INDEX('     2022    '!AD$2:AD$1794,MATCH(D325,'     2022    '!D$2:D$1794,0)),"Video"),""),"")</f>
        <v/>
      </c>
      <c r="G325" s="207">
        <f>INDEX('     2022    '!$A$1:$AC$1563,MATCH($D325,'     2022    '!$D$1:$D$1794,0),MATCH(G$1,'     2022    '!$A$1:$AC$1,0))</f>
        <v>0</v>
      </c>
      <c r="H325" s="150"/>
      <c r="I325" s="152">
        <f>INDEX('     2022    '!$A$1:$AC$1563,MATCH($D325,'     2022    '!$D$1:$D$1794,0),MATCH(I$1,'     2022    '!$A$1:$AC$1,0))</f>
        <v>105.93</v>
      </c>
      <c r="J325" s="150"/>
      <c r="K325" s="151">
        <f t="shared" ref="K325:K388" si="11">IFERROR(M325/O325,"")</f>
        <v>2.3306</v>
      </c>
      <c r="L325" s="152">
        <f>INDEX('     2022    '!$A$1:$AC$1563,MATCH($D325,'     2022    '!$D$1:$D$1794,0),MATCH(L$1,'     2022    '!$A$1:$AC$1,0))</f>
        <v>106.04230000000001</v>
      </c>
      <c r="M325" s="152">
        <f>INDEX('     2022    '!$A$1:$AC$1563,MATCH($D325,'     2022    '!$D$1:$D$1794,0),MATCH(M$1,'     2022    '!$A$1:$AC$1,0))</f>
        <v>116.53</v>
      </c>
      <c r="N325" s="153" t="str">
        <f>INDEX('     2022    '!$A$1:$AC$1563,MATCH($D325,'     2022    '!$D$1:$D$1794,0),MATCH(N$1,'     2022    '!$A$1:$AC$1,0))</f>
        <v>30mm</v>
      </c>
      <c r="O325" s="154">
        <f>INDEX('     2022    '!$A$1:$AC$1563,MATCH($D325,'     2022    '!$D$1:$D$1794,0),MATCH(O$1,'     2022    '!$A$1:$AC$1,0))</f>
        <v>50</v>
      </c>
      <c r="P325" s="153">
        <f>INDEX('     2022    '!$A$1:$AC$1563,MATCH($D325,'     2022    '!$D$1:$D$1794,0),MATCH(P$1,'     2022    '!$A$1:$AC$1,0))</f>
        <v>3</v>
      </c>
      <c r="Q325" s="153" t="str">
        <f>INDEX('     2022    '!$A$1:$AC$1563,MATCH($D325,'     2022    '!$D$1:$D$1794,0),MATCH(Q$1,'     2022    '!$A$1:$AC$1,0))</f>
        <v>Yes</v>
      </c>
      <c r="R325" s="155">
        <f>INDEX('     2022    '!$A$1:$AC$1563,MATCH($D325,'     2022    '!$D$1:$D$1794,0),MATCH(R$1,'     2022    '!$A$1:$AC$1,0))</f>
        <v>5.5</v>
      </c>
      <c r="S325" s="155">
        <f>INDEX('     2022    '!$A$1:$AC$1563,MATCH($D325,'     2022    '!$D$1:$D$1794,0),MATCH(S$1,'     2022    '!$A$1:$AC$1,0))</f>
        <v>1.45</v>
      </c>
      <c r="T325" s="155">
        <f>INDEX('     2022    '!$A$1:$AC$1563,MATCH($D325,'     2022    '!$D$1:$D$1794,0),MATCH(T$1,'     2022    '!$A$1:$AC$1,0))</f>
        <v>0.3</v>
      </c>
      <c r="U325" s="154" t="str">
        <f>INDEX('     2022    '!$A$1:$AC$1563,MATCH($D325,'     2022    '!$D$1:$D$1794,0),MATCH(U$1,'     2022    '!$A$1:$AC$1,0))</f>
        <v>1.4G</v>
      </c>
      <c r="V325" s="153" t="str">
        <f>INDEX('     2022    '!$A$1:$AC$1563,MATCH($D325,'     2022    '!$D$1:$D$1794,0),MATCH(V$1,'     2022    '!$A$1:$AC$1,0))</f>
        <v>UN0336</v>
      </c>
      <c r="W325" s="153" t="str">
        <f>INDEX('     2022    '!$A$1:$AC$1563,MATCH($D325,'     2022    '!$D$1:$D$1794,0),MATCH(W$1,'     2022    '!$A$1:$AC$1,0))</f>
        <v>T1</v>
      </c>
      <c r="X325" s="151" t="str">
        <f>INDEX('     2022    '!$A$1:$AC$1563,MATCH($D325,'     2022    '!$D$1:$D$1794,0),MATCH(X$1,'     2022    '!$A$1:$AC$1,0))</f>
        <v/>
      </c>
      <c r="Y325" s="151" t="str">
        <f>INDEX('     2022    '!$A$1:$AC$1563,MATCH($D325,'     2022    '!$D$1:$D$1794,0),MATCH(Y$1,'     2022    '!$A$1:$AC$1,0))</f>
        <v/>
      </c>
      <c r="Z325" s="156">
        <f>INDEX('     2022    '!$A$1:$AC$1563,MATCH($D325,'     2022    '!$D$1:$D$1794,0),MATCH(Z$1,'     2022    '!$A$1:$AC$1,0))</f>
        <v>0.04</v>
      </c>
      <c r="AA325" s="153" t="str">
        <f>INDEX('     2022    '!$A$1:$AC$1563,MATCH($D325,'     2022    '!$D$1:$D$1794,0),MATCH(AA$1,'     2022    '!$A$1:$AC$1,0))</f>
        <v>1008-T1-69254632</v>
      </c>
      <c r="AB325" s="153" t="str">
        <f>INDEX('     2022    '!$A$1:$AC$1563,MATCH($D325,'     2022    '!$D$1:$D$1794,0),MATCH(AB$1,'     2022    '!$A$1:$AC$1,0))</f>
        <v>PL/IMP18090</v>
      </c>
      <c r="AC325" s="153" t="str">
        <f>INDEX('     2022    '!$A$1:$AC$1563,MATCH($D325,'     2022    '!$D$1:$D$1794,0),MATCH(AC$1,'     2022    '!$A$1:$AC$1,0))</f>
        <v>12/31/2099</v>
      </c>
    </row>
    <row r="326" spans="1:29" ht="15.75">
      <c r="A326" s="80">
        <f t="shared" si="10"/>
        <v>323</v>
      </c>
      <c r="B326" s="68" t="str">
        <f>INDEX('     2022    '!B$2:B$1794,MATCH(D326,'     2022    '!D$2:D$1794,0))</f>
        <v/>
      </c>
      <c r="C326" s="204" t="str">
        <f>INDEX('     2022    '!C$2:C$1794,MATCH(D326,'     2022    '!D$2:D$1794,0))</f>
        <v>Single Shot - 30mm</v>
      </c>
      <c r="D326" s="212" t="str">
        <f>INDEX('     2022    '!D:D,MATCH(A326,'     2022    '!AL:AL,0))</f>
        <v>PRCS30(ND)-EB30A</v>
      </c>
      <c r="E326" s="213" t="str">
        <f>INDEX('     2022    '!$A$1:$AC$1563,MATCH($D326,'     2022    '!$D$1:$D$1794,0),MATCH(E$1,'     2022    '!$A$1:$AC$1,0))</f>
        <v>30mm Blue Comet w/Red Mine. ULTRA LOW DEBRIS</v>
      </c>
      <c r="F326" s="206" t="str">
        <f>IFERROR(IF(LEFT(INDEX('     2022    '!AD$2:AD$1794,MATCH(D326,'     2022    '!D$2:D$1794,0)),4)="http",HYPERLINK(INDEX('     2022    '!AD$2:AD$1794,MATCH(D326,'     2022    '!D$2:D$1794,0)),"Video"),""),"")</f>
        <v/>
      </c>
      <c r="G326" s="207">
        <f>INDEX('     2022    '!$A$1:$AC$1563,MATCH($D326,'     2022    '!$D$1:$D$1794,0),MATCH(G$1,'     2022    '!$A$1:$AC$1,0))</f>
        <v>1</v>
      </c>
      <c r="H326" s="150"/>
      <c r="I326" s="152">
        <f>INDEX('     2022    '!$A$1:$AC$1563,MATCH($D326,'     2022    '!$D$1:$D$1794,0),MATCH(I$1,'     2022    '!$A$1:$AC$1,0))</f>
        <v>105.93</v>
      </c>
      <c r="J326" s="150"/>
      <c r="K326" s="151">
        <f t="shared" si="11"/>
        <v>2.3306</v>
      </c>
      <c r="L326" s="152">
        <f>INDEX('     2022    '!$A$1:$AC$1563,MATCH($D326,'     2022    '!$D$1:$D$1794,0),MATCH(L$1,'     2022    '!$A$1:$AC$1,0))</f>
        <v>106.04230000000001</v>
      </c>
      <c r="M326" s="152">
        <f>INDEX('     2022    '!$A$1:$AC$1563,MATCH($D326,'     2022    '!$D$1:$D$1794,0),MATCH(M$1,'     2022    '!$A$1:$AC$1,0))</f>
        <v>116.53</v>
      </c>
      <c r="N326" s="153" t="str">
        <f>INDEX('     2022    '!$A$1:$AC$1563,MATCH($D326,'     2022    '!$D$1:$D$1794,0),MATCH(N$1,'     2022    '!$A$1:$AC$1,0))</f>
        <v>30mm</v>
      </c>
      <c r="O326" s="154">
        <f>INDEX('     2022    '!$A$1:$AC$1563,MATCH($D326,'     2022    '!$D$1:$D$1794,0),MATCH(O$1,'     2022    '!$A$1:$AC$1,0))</f>
        <v>50</v>
      </c>
      <c r="P326" s="153">
        <f>INDEX('     2022    '!$A$1:$AC$1563,MATCH($D326,'     2022    '!$D$1:$D$1794,0),MATCH(P$1,'     2022    '!$A$1:$AC$1,0))</f>
        <v>3</v>
      </c>
      <c r="Q326" s="153" t="str">
        <f>INDEX('     2022    '!$A$1:$AC$1563,MATCH($D326,'     2022    '!$D$1:$D$1794,0),MATCH(Q$1,'     2022    '!$A$1:$AC$1,0))</f>
        <v>Yes</v>
      </c>
      <c r="R326" s="155">
        <f>INDEX('     2022    '!$A$1:$AC$1563,MATCH($D326,'     2022    '!$D$1:$D$1794,0),MATCH(R$1,'     2022    '!$A$1:$AC$1,0))</f>
        <v>5.5</v>
      </c>
      <c r="S326" s="155">
        <f>INDEX('     2022    '!$A$1:$AC$1563,MATCH($D326,'     2022    '!$D$1:$D$1794,0),MATCH(S$1,'     2022    '!$A$1:$AC$1,0))</f>
        <v>1.45</v>
      </c>
      <c r="T326" s="155">
        <f>INDEX('     2022    '!$A$1:$AC$1563,MATCH($D326,'     2022    '!$D$1:$D$1794,0),MATCH(T$1,'     2022    '!$A$1:$AC$1,0))</f>
        <v>0.3</v>
      </c>
      <c r="U326" s="154" t="str">
        <f>INDEX('     2022    '!$A$1:$AC$1563,MATCH($D326,'     2022    '!$D$1:$D$1794,0),MATCH(U$1,'     2022    '!$A$1:$AC$1,0))</f>
        <v>1.4G</v>
      </c>
      <c r="V326" s="153" t="str">
        <f>INDEX('     2022    '!$A$1:$AC$1563,MATCH($D326,'     2022    '!$D$1:$D$1794,0),MATCH(V$1,'     2022    '!$A$1:$AC$1,0))</f>
        <v>UN0336</v>
      </c>
      <c r="W326" s="153" t="str">
        <f>INDEX('     2022    '!$A$1:$AC$1563,MATCH($D326,'     2022    '!$D$1:$D$1794,0),MATCH(W$1,'     2022    '!$A$1:$AC$1,0))</f>
        <v>T1</v>
      </c>
      <c r="X326" s="151" t="str">
        <f>INDEX('     2022    '!$A$1:$AC$1563,MATCH($D326,'     2022    '!$D$1:$D$1794,0),MATCH(X$1,'     2022    '!$A$1:$AC$1,0))</f>
        <v/>
      </c>
      <c r="Y326" s="151" t="str">
        <f>INDEX('     2022    '!$A$1:$AC$1563,MATCH($D326,'     2022    '!$D$1:$D$1794,0),MATCH(Y$1,'     2022    '!$A$1:$AC$1,0))</f>
        <v/>
      </c>
      <c r="Z326" s="156">
        <f>INDEX('     2022    '!$A$1:$AC$1563,MATCH($D326,'     2022    '!$D$1:$D$1794,0),MATCH(Z$1,'     2022    '!$A$1:$AC$1,0))</f>
        <v>0.04</v>
      </c>
      <c r="AA326" s="153" t="str">
        <f>INDEX('     2022    '!$A$1:$AC$1563,MATCH($D326,'     2022    '!$D$1:$D$1794,0),MATCH(AA$1,'     2022    '!$A$1:$AC$1,0))</f>
        <v>1008-T1-69254632</v>
      </c>
      <c r="AB326" s="153" t="str">
        <f>INDEX('     2022    '!$A$1:$AC$1563,MATCH($D326,'     2022    '!$D$1:$D$1794,0),MATCH(AB$1,'     2022    '!$A$1:$AC$1,0))</f>
        <v>PL/IMP18090</v>
      </c>
      <c r="AC326" s="153" t="str">
        <f>INDEX('     2022    '!$A$1:$AC$1563,MATCH($D326,'     2022    '!$D$1:$D$1794,0),MATCH(AC$1,'     2022    '!$A$1:$AC$1,0))</f>
        <v>12/31/2099</v>
      </c>
    </row>
    <row r="327" spans="1:29" ht="15.75">
      <c r="A327" s="80">
        <f t="shared" si="10"/>
        <v>324</v>
      </c>
      <c r="B327" s="68" t="str">
        <f>INDEX('     2022    '!B$2:B$1794,MATCH(D327,'     2022    '!D$2:D$1794,0))</f>
        <v/>
      </c>
      <c r="C327" s="204" t="str">
        <f>INDEX('     2022    '!C$2:C$1794,MATCH(D327,'     2022    '!D$2:D$1794,0))</f>
        <v>Single Shot - 30mm</v>
      </c>
      <c r="D327" s="212" t="str">
        <f>INDEX('     2022    '!D:D,MATCH(A327,'     2022    '!AL:AL,0))</f>
        <v>PRCS30(ND)-EB30D</v>
      </c>
      <c r="E327" s="213" t="str">
        <f>INDEX('     2022    '!$A$1:$AC$1563,MATCH($D327,'     2022    '!$D$1:$D$1794,0),MATCH(E$1,'     2022    '!$A$1:$AC$1,0))</f>
        <v>30mm Blue Comet w/Twilight Glitter Mine. ULTRA LOW DEBRIS</v>
      </c>
      <c r="F327" s="206" t="str">
        <f>IFERROR(IF(LEFT(INDEX('     2022    '!AD$2:AD$1794,MATCH(D327,'     2022    '!D$2:D$1794,0)),4)="http",HYPERLINK(INDEX('     2022    '!AD$2:AD$1794,MATCH(D327,'     2022    '!D$2:D$1794,0)),"Video"),""),"")</f>
        <v/>
      </c>
      <c r="G327" s="207">
        <f>INDEX('     2022    '!$A$1:$AC$1563,MATCH($D327,'     2022    '!$D$1:$D$1794,0),MATCH(G$1,'     2022    '!$A$1:$AC$1,0))</f>
        <v>0</v>
      </c>
      <c r="H327" s="150"/>
      <c r="I327" s="152">
        <f>INDEX('     2022    '!$A$1:$AC$1563,MATCH($D327,'     2022    '!$D$1:$D$1794,0),MATCH(I$1,'     2022    '!$A$1:$AC$1,0))</f>
        <v>105.93</v>
      </c>
      <c r="J327" s="150"/>
      <c r="K327" s="151">
        <f t="shared" si="11"/>
        <v>2.3306</v>
      </c>
      <c r="L327" s="152">
        <f>INDEX('     2022    '!$A$1:$AC$1563,MATCH($D327,'     2022    '!$D$1:$D$1794,0),MATCH(L$1,'     2022    '!$A$1:$AC$1,0))</f>
        <v>106.04230000000001</v>
      </c>
      <c r="M327" s="152">
        <f>INDEX('     2022    '!$A$1:$AC$1563,MATCH($D327,'     2022    '!$D$1:$D$1794,0),MATCH(M$1,'     2022    '!$A$1:$AC$1,0))</f>
        <v>116.53</v>
      </c>
      <c r="N327" s="153" t="str">
        <f>INDEX('     2022    '!$A$1:$AC$1563,MATCH($D327,'     2022    '!$D$1:$D$1794,0),MATCH(N$1,'     2022    '!$A$1:$AC$1,0))</f>
        <v>30mm</v>
      </c>
      <c r="O327" s="154">
        <f>INDEX('     2022    '!$A$1:$AC$1563,MATCH($D327,'     2022    '!$D$1:$D$1794,0),MATCH(O$1,'     2022    '!$A$1:$AC$1,0))</f>
        <v>50</v>
      </c>
      <c r="P327" s="153">
        <f>INDEX('     2022    '!$A$1:$AC$1563,MATCH($D327,'     2022    '!$D$1:$D$1794,0),MATCH(P$1,'     2022    '!$A$1:$AC$1,0))</f>
        <v>3</v>
      </c>
      <c r="Q327" s="153" t="str">
        <f>INDEX('     2022    '!$A$1:$AC$1563,MATCH($D327,'     2022    '!$D$1:$D$1794,0),MATCH(Q$1,'     2022    '!$A$1:$AC$1,0))</f>
        <v>Yes</v>
      </c>
      <c r="R327" s="155">
        <f>INDEX('     2022    '!$A$1:$AC$1563,MATCH($D327,'     2022    '!$D$1:$D$1794,0),MATCH(R$1,'     2022    '!$A$1:$AC$1,0))</f>
        <v>5.5</v>
      </c>
      <c r="S327" s="155">
        <f>INDEX('     2022    '!$A$1:$AC$1563,MATCH($D327,'     2022    '!$D$1:$D$1794,0),MATCH(S$1,'     2022    '!$A$1:$AC$1,0))</f>
        <v>1.45</v>
      </c>
      <c r="T327" s="155">
        <f>INDEX('     2022    '!$A$1:$AC$1563,MATCH($D327,'     2022    '!$D$1:$D$1794,0),MATCH(T$1,'     2022    '!$A$1:$AC$1,0))</f>
        <v>0.3</v>
      </c>
      <c r="U327" s="154" t="str">
        <f>INDEX('     2022    '!$A$1:$AC$1563,MATCH($D327,'     2022    '!$D$1:$D$1794,0),MATCH(U$1,'     2022    '!$A$1:$AC$1,0))</f>
        <v>1.4G</v>
      </c>
      <c r="V327" s="153" t="str">
        <f>INDEX('     2022    '!$A$1:$AC$1563,MATCH($D327,'     2022    '!$D$1:$D$1794,0),MATCH(V$1,'     2022    '!$A$1:$AC$1,0))</f>
        <v>UN0336</v>
      </c>
      <c r="W327" s="153" t="str">
        <f>INDEX('     2022    '!$A$1:$AC$1563,MATCH($D327,'     2022    '!$D$1:$D$1794,0),MATCH(W$1,'     2022    '!$A$1:$AC$1,0))</f>
        <v>T1</v>
      </c>
      <c r="X327" s="151" t="str">
        <f>INDEX('     2022    '!$A$1:$AC$1563,MATCH($D327,'     2022    '!$D$1:$D$1794,0),MATCH(X$1,'     2022    '!$A$1:$AC$1,0))</f>
        <v/>
      </c>
      <c r="Y327" s="151" t="str">
        <f>INDEX('     2022    '!$A$1:$AC$1563,MATCH($D327,'     2022    '!$D$1:$D$1794,0),MATCH(Y$1,'     2022    '!$A$1:$AC$1,0))</f>
        <v/>
      </c>
      <c r="Z327" s="156">
        <f>INDEX('     2022    '!$A$1:$AC$1563,MATCH($D327,'     2022    '!$D$1:$D$1794,0),MATCH(Z$1,'     2022    '!$A$1:$AC$1,0))</f>
        <v>0.04</v>
      </c>
      <c r="AA327" s="153" t="str">
        <f>INDEX('     2022    '!$A$1:$AC$1563,MATCH($D327,'     2022    '!$D$1:$D$1794,0),MATCH(AA$1,'     2022    '!$A$1:$AC$1,0))</f>
        <v>1008-T1-69254632</v>
      </c>
      <c r="AB327" s="153" t="str">
        <f>INDEX('     2022    '!$A$1:$AC$1563,MATCH($D327,'     2022    '!$D$1:$D$1794,0),MATCH(AB$1,'     2022    '!$A$1:$AC$1,0))</f>
        <v>PL/IMP18090</v>
      </c>
      <c r="AC327" s="153" t="str">
        <f>INDEX('     2022    '!$A$1:$AC$1563,MATCH($D327,'     2022    '!$D$1:$D$1794,0),MATCH(AC$1,'     2022    '!$A$1:$AC$1,0))</f>
        <v>12/31/2099</v>
      </c>
    </row>
    <row r="328" spans="1:29" ht="15.75">
      <c r="A328" s="80">
        <f t="shared" si="10"/>
        <v>325</v>
      </c>
      <c r="B328" s="68" t="str">
        <f>INDEX('     2022    '!B$2:B$1794,MATCH(D328,'     2022    '!D$2:D$1794,0))</f>
        <v/>
      </c>
      <c r="C328" s="204" t="str">
        <f>INDEX('     2022    '!C$2:C$1794,MATCH(D328,'     2022    '!D$2:D$1794,0))</f>
        <v>Single Shot - 30mm</v>
      </c>
      <c r="D328" s="212" t="str">
        <f>INDEX('     2022    '!D:D,MATCH(A328,'     2022    '!AL:AL,0))</f>
        <v>PRCS30(ND)-EB31</v>
      </c>
      <c r="E328" s="213" t="str">
        <f>INDEX('     2022    '!$A$1:$AC$1563,MATCH($D328,'     2022    '!$D$1:$D$1794,0),MATCH(E$1,'     2022    '!$A$1:$AC$1,0))</f>
        <v>30mm Purple Comet w/Purple Mine. ULTRA LOW DEBRIS</v>
      </c>
      <c r="F328" s="206" t="str">
        <f>IFERROR(IF(LEFT(INDEX('     2022    '!AD$2:AD$1794,MATCH(D328,'     2022    '!D$2:D$1794,0)),4)="http",HYPERLINK(INDEX('     2022    '!AD$2:AD$1794,MATCH(D328,'     2022    '!D$2:D$1794,0)),"Video"),""),"")</f>
        <v/>
      </c>
      <c r="G328" s="207">
        <f>INDEX('     2022    '!$A$1:$AC$1563,MATCH($D328,'     2022    '!$D$1:$D$1794,0),MATCH(G$1,'     2022    '!$A$1:$AC$1,0))</f>
        <v>6</v>
      </c>
      <c r="H328" s="150"/>
      <c r="I328" s="152">
        <f>INDEX('     2022    '!$A$1:$AC$1563,MATCH($D328,'     2022    '!$D$1:$D$1794,0),MATCH(I$1,'     2022    '!$A$1:$AC$1,0))</f>
        <v>105.93</v>
      </c>
      <c r="J328" s="150"/>
      <c r="K328" s="151">
        <f t="shared" si="11"/>
        <v>2.3306</v>
      </c>
      <c r="L328" s="152">
        <f>INDEX('     2022    '!$A$1:$AC$1563,MATCH($D328,'     2022    '!$D$1:$D$1794,0),MATCH(L$1,'     2022    '!$A$1:$AC$1,0))</f>
        <v>106.04230000000001</v>
      </c>
      <c r="M328" s="152">
        <f>INDEX('     2022    '!$A$1:$AC$1563,MATCH($D328,'     2022    '!$D$1:$D$1794,0),MATCH(M$1,'     2022    '!$A$1:$AC$1,0))</f>
        <v>116.53</v>
      </c>
      <c r="N328" s="153" t="str">
        <f>INDEX('     2022    '!$A$1:$AC$1563,MATCH($D328,'     2022    '!$D$1:$D$1794,0),MATCH(N$1,'     2022    '!$A$1:$AC$1,0))</f>
        <v>30mm</v>
      </c>
      <c r="O328" s="154">
        <f>INDEX('     2022    '!$A$1:$AC$1563,MATCH($D328,'     2022    '!$D$1:$D$1794,0),MATCH(O$1,'     2022    '!$A$1:$AC$1,0))</f>
        <v>50</v>
      </c>
      <c r="P328" s="153">
        <f>INDEX('     2022    '!$A$1:$AC$1563,MATCH($D328,'     2022    '!$D$1:$D$1794,0),MATCH(P$1,'     2022    '!$A$1:$AC$1,0))</f>
        <v>3</v>
      </c>
      <c r="Q328" s="153" t="str">
        <f>INDEX('     2022    '!$A$1:$AC$1563,MATCH($D328,'     2022    '!$D$1:$D$1794,0),MATCH(Q$1,'     2022    '!$A$1:$AC$1,0))</f>
        <v>Yes</v>
      </c>
      <c r="R328" s="155">
        <f>INDEX('     2022    '!$A$1:$AC$1563,MATCH($D328,'     2022    '!$D$1:$D$1794,0),MATCH(R$1,'     2022    '!$A$1:$AC$1,0))</f>
        <v>5.5</v>
      </c>
      <c r="S328" s="155">
        <f>INDEX('     2022    '!$A$1:$AC$1563,MATCH($D328,'     2022    '!$D$1:$D$1794,0),MATCH(S$1,'     2022    '!$A$1:$AC$1,0))</f>
        <v>1.45</v>
      </c>
      <c r="T328" s="155">
        <f>INDEX('     2022    '!$A$1:$AC$1563,MATCH($D328,'     2022    '!$D$1:$D$1794,0),MATCH(T$1,'     2022    '!$A$1:$AC$1,0))</f>
        <v>0.3</v>
      </c>
      <c r="U328" s="154" t="str">
        <f>INDEX('     2022    '!$A$1:$AC$1563,MATCH($D328,'     2022    '!$D$1:$D$1794,0),MATCH(U$1,'     2022    '!$A$1:$AC$1,0))</f>
        <v>1.4G</v>
      </c>
      <c r="V328" s="153" t="str">
        <f>INDEX('     2022    '!$A$1:$AC$1563,MATCH($D328,'     2022    '!$D$1:$D$1794,0),MATCH(V$1,'     2022    '!$A$1:$AC$1,0))</f>
        <v>UN0336</v>
      </c>
      <c r="W328" s="153" t="str">
        <f>INDEX('     2022    '!$A$1:$AC$1563,MATCH($D328,'     2022    '!$D$1:$D$1794,0),MATCH(W$1,'     2022    '!$A$1:$AC$1,0))</f>
        <v>T1</v>
      </c>
      <c r="X328" s="151" t="str">
        <f>INDEX('     2022    '!$A$1:$AC$1563,MATCH($D328,'     2022    '!$D$1:$D$1794,0),MATCH(X$1,'     2022    '!$A$1:$AC$1,0))</f>
        <v/>
      </c>
      <c r="Y328" s="151" t="str">
        <f>INDEX('     2022    '!$A$1:$AC$1563,MATCH($D328,'     2022    '!$D$1:$D$1794,0),MATCH(Y$1,'     2022    '!$A$1:$AC$1,0))</f>
        <v/>
      </c>
      <c r="Z328" s="156">
        <f>INDEX('     2022    '!$A$1:$AC$1563,MATCH($D328,'     2022    '!$D$1:$D$1794,0),MATCH(Z$1,'     2022    '!$A$1:$AC$1,0))</f>
        <v>0.04</v>
      </c>
      <c r="AA328" s="153" t="str">
        <f>INDEX('     2022    '!$A$1:$AC$1563,MATCH($D328,'     2022    '!$D$1:$D$1794,0),MATCH(AA$1,'     2022    '!$A$1:$AC$1,0))</f>
        <v>1008-T1-69254632</v>
      </c>
      <c r="AB328" s="153" t="str">
        <f>INDEX('     2022    '!$A$1:$AC$1563,MATCH($D328,'     2022    '!$D$1:$D$1794,0),MATCH(AB$1,'     2022    '!$A$1:$AC$1,0))</f>
        <v>PL/IMP18090</v>
      </c>
      <c r="AC328" s="153" t="str">
        <f>INDEX('     2022    '!$A$1:$AC$1563,MATCH($D328,'     2022    '!$D$1:$D$1794,0),MATCH(AC$1,'     2022    '!$A$1:$AC$1,0))</f>
        <v>12/31/2099</v>
      </c>
    </row>
    <row r="329" spans="1:29" ht="15.75">
      <c r="A329" s="80">
        <f t="shared" si="10"/>
        <v>326</v>
      </c>
      <c r="B329" s="68" t="str">
        <f>INDEX('     2022    '!B$2:B$1794,MATCH(D329,'     2022    '!D$2:D$1794,0))</f>
        <v/>
      </c>
      <c r="C329" s="204" t="str">
        <f>INDEX('     2022    '!C$2:C$1794,MATCH(D329,'     2022    '!D$2:D$1794,0))</f>
        <v>Single Shot - 30mm</v>
      </c>
      <c r="D329" s="212" t="str">
        <f>INDEX('     2022    '!D:D,MATCH(A329,'     2022    '!AL:AL,0))</f>
        <v>PRCS30(ND)-EB31A</v>
      </c>
      <c r="E329" s="213" t="str">
        <f>INDEX('     2022    '!$A$1:$AC$1563,MATCH($D329,'     2022    '!$D$1:$D$1794,0),MATCH(E$1,'     2022    '!$A$1:$AC$1,0))</f>
        <v>30mm Purple Comet w/Gold Glitter Mine. ULTRA LOW DEBRIS</v>
      </c>
      <c r="F329" s="206" t="str">
        <f>IFERROR(IF(LEFT(INDEX('     2022    '!AD$2:AD$1794,MATCH(D329,'     2022    '!D$2:D$1794,0)),4)="http",HYPERLINK(INDEX('     2022    '!AD$2:AD$1794,MATCH(D329,'     2022    '!D$2:D$1794,0)),"Video"),""),"")</f>
        <v/>
      </c>
      <c r="G329" s="207">
        <f>INDEX('     2022    '!$A$1:$AC$1563,MATCH($D329,'     2022    '!$D$1:$D$1794,0),MATCH(G$1,'     2022    '!$A$1:$AC$1,0))</f>
        <v>0</v>
      </c>
      <c r="H329" s="150"/>
      <c r="I329" s="152">
        <f>INDEX('     2022    '!$A$1:$AC$1563,MATCH($D329,'     2022    '!$D$1:$D$1794,0),MATCH(I$1,'     2022    '!$A$1:$AC$1,0))</f>
        <v>105.93</v>
      </c>
      <c r="J329" s="150"/>
      <c r="K329" s="151">
        <f t="shared" si="11"/>
        <v>2.3306</v>
      </c>
      <c r="L329" s="152">
        <f>INDEX('     2022    '!$A$1:$AC$1563,MATCH($D329,'     2022    '!$D$1:$D$1794,0),MATCH(L$1,'     2022    '!$A$1:$AC$1,0))</f>
        <v>106.04230000000001</v>
      </c>
      <c r="M329" s="152">
        <f>INDEX('     2022    '!$A$1:$AC$1563,MATCH($D329,'     2022    '!$D$1:$D$1794,0),MATCH(M$1,'     2022    '!$A$1:$AC$1,0))</f>
        <v>116.53</v>
      </c>
      <c r="N329" s="153" t="str">
        <f>INDEX('     2022    '!$A$1:$AC$1563,MATCH($D329,'     2022    '!$D$1:$D$1794,0),MATCH(N$1,'     2022    '!$A$1:$AC$1,0))</f>
        <v>30mm</v>
      </c>
      <c r="O329" s="154">
        <f>INDEX('     2022    '!$A$1:$AC$1563,MATCH($D329,'     2022    '!$D$1:$D$1794,0),MATCH(O$1,'     2022    '!$A$1:$AC$1,0))</f>
        <v>50</v>
      </c>
      <c r="P329" s="153">
        <f>INDEX('     2022    '!$A$1:$AC$1563,MATCH($D329,'     2022    '!$D$1:$D$1794,0),MATCH(P$1,'     2022    '!$A$1:$AC$1,0))</f>
        <v>3</v>
      </c>
      <c r="Q329" s="153" t="str">
        <f>INDEX('     2022    '!$A$1:$AC$1563,MATCH($D329,'     2022    '!$D$1:$D$1794,0),MATCH(Q$1,'     2022    '!$A$1:$AC$1,0))</f>
        <v>Yes</v>
      </c>
      <c r="R329" s="155">
        <f>INDEX('     2022    '!$A$1:$AC$1563,MATCH($D329,'     2022    '!$D$1:$D$1794,0),MATCH(R$1,'     2022    '!$A$1:$AC$1,0))</f>
        <v>5.5</v>
      </c>
      <c r="S329" s="155">
        <f>INDEX('     2022    '!$A$1:$AC$1563,MATCH($D329,'     2022    '!$D$1:$D$1794,0),MATCH(S$1,'     2022    '!$A$1:$AC$1,0))</f>
        <v>1.45</v>
      </c>
      <c r="T329" s="155">
        <f>INDEX('     2022    '!$A$1:$AC$1563,MATCH($D329,'     2022    '!$D$1:$D$1794,0),MATCH(T$1,'     2022    '!$A$1:$AC$1,0))</f>
        <v>0.3</v>
      </c>
      <c r="U329" s="154" t="str">
        <f>INDEX('     2022    '!$A$1:$AC$1563,MATCH($D329,'     2022    '!$D$1:$D$1794,0),MATCH(U$1,'     2022    '!$A$1:$AC$1,0))</f>
        <v>1.4G</v>
      </c>
      <c r="V329" s="153" t="str">
        <f>INDEX('     2022    '!$A$1:$AC$1563,MATCH($D329,'     2022    '!$D$1:$D$1794,0),MATCH(V$1,'     2022    '!$A$1:$AC$1,0))</f>
        <v>UN0336</v>
      </c>
      <c r="W329" s="153" t="str">
        <f>INDEX('     2022    '!$A$1:$AC$1563,MATCH($D329,'     2022    '!$D$1:$D$1794,0),MATCH(W$1,'     2022    '!$A$1:$AC$1,0))</f>
        <v>T1</v>
      </c>
      <c r="X329" s="151" t="str">
        <f>INDEX('     2022    '!$A$1:$AC$1563,MATCH($D329,'     2022    '!$D$1:$D$1794,0),MATCH(X$1,'     2022    '!$A$1:$AC$1,0))</f>
        <v/>
      </c>
      <c r="Y329" s="151" t="str">
        <f>INDEX('     2022    '!$A$1:$AC$1563,MATCH($D329,'     2022    '!$D$1:$D$1794,0),MATCH(Y$1,'     2022    '!$A$1:$AC$1,0))</f>
        <v/>
      </c>
      <c r="Z329" s="156">
        <f>INDEX('     2022    '!$A$1:$AC$1563,MATCH($D329,'     2022    '!$D$1:$D$1794,0),MATCH(Z$1,'     2022    '!$A$1:$AC$1,0))</f>
        <v>0.04</v>
      </c>
      <c r="AA329" s="153" t="str">
        <f>INDEX('     2022    '!$A$1:$AC$1563,MATCH($D329,'     2022    '!$D$1:$D$1794,0),MATCH(AA$1,'     2022    '!$A$1:$AC$1,0))</f>
        <v>1008-T1-69254632</v>
      </c>
      <c r="AB329" s="153" t="str">
        <f>INDEX('     2022    '!$A$1:$AC$1563,MATCH($D329,'     2022    '!$D$1:$D$1794,0),MATCH(AB$1,'     2022    '!$A$1:$AC$1,0))</f>
        <v>PL/IMP18090</v>
      </c>
      <c r="AC329" s="153" t="str">
        <f>INDEX('     2022    '!$A$1:$AC$1563,MATCH($D329,'     2022    '!$D$1:$D$1794,0),MATCH(AC$1,'     2022    '!$A$1:$AC$1,0))</f>
        <v>12/31/2099</v>
      </c>
    </row>
    <row r="330" spans="1:29" ht="15.75">
      <c r="A330" s="80">
        <f t="shared" si="10"/>
        <v>327</v>
      </c>
      <c r="B330" s="68" t="str">
        <f>INDEX('     2022    '!B$2:B$1794,MATCH(D330,'     2022    '!D$2:D$1794,0))</f>
        <v/>
      </c>
      <c r="C330" s="204" t="str">
        <f>INDEX('     2022    '!C$2:C$1794,MATCH(D330,'     2022    '!D$2:D$1794,0))</f>
        <v>Single Shot - 30mm</v>
      </c>
      <c r="D330" s="212" t="str">
        <f>INDEX('     2022    '!D:D,MATCH(A330,'     2022    '!AL:AL,0))</f>
        <v>PRCS30(ND)-EB31C</v>
      </c>
      <c r="E330" s="213" t="str">
        <f>INDEX('     2022    '!$A$1:$AC$1563,MATCH($D330,'     2022    '!$D$1:$D$1794,0),MATCH(E$1,'     2022    '!$A$1:$AC$1,0))</f>
        <v>30mm Purple Comet w/Twilight Glitter mine. ULTRA LOW DEBRIS</v>
      </c>
      <c r="F330" s="206" t="str">
        <f>IFERROR(IF(LEFT(INDEX('     2022    '!AD$2:AD$1794,MATCH(D330,'     2022    '!D$2:D$1794,0)),4)="http",HYPERLINK(INDEX('     2022    '!AD$2:AD$1794,MATCH(D330,'     2022    '!D$2:D$1794,0)),"Video"),""),"")</f>
        <v/>
      </c>
      <c r="G330" s="207">
        <f>INDEX('     2022    '!$A$1:$AC$1563,MATCH($D330,'     2022    '!$D$1:$D$1794,0),MATCH(G$1,'     2022    '!$A$1:$AC$1,0))</f>
        <v>6</v>
      </c>
      <c r="H330" s="150"/>
      <c r="I330" s="152">
        <f>INDEX('     2022    '!$A$1:$AC$1563,MATCH($D330,'     2022    '!$D$1:$D$1794,0),MATCH(I$1,'     2022    '!$A$1:$AC$1,0))</f>
        <v>105.93</v>
      </c>
      <c r="J330" s="150"/>
      <c r="K330" s="151">
        <f t="shared" si="11"/>
        <v>2.3306</v>
      </c>
      <c r="L330" s="152">
        <f>INDEX('     2022    '!$A$1:$AC$1563,MATCH($D330,'     2022    '!$D$1:$D$1794,0),MATCH(L$1,'     2022    '!$A$1:$AC$1,0))</f>
        <v>106.04230000000001</v>
      </c>
      <c r="M330" s="152">
        <f>INDEX('     2022    '!$A$1:$AC$1563,MATCH($D330,'     2022    '!$D$1:$D$1794,0),MATCH(M$1,'     2022    '!$A$1:$AC$1,0))</f>
        <v>116.53</v>
      </c>
      <c r="N330" s="153" t="str">
        <f>INDEX('     2022    '!$A$1:$AC$1563,MATCH($D330,'     2022    '!$D$1:$D$1794,0),MATCH(N$1,'     2022    '!$A$1:$AC$1,0))</f>
        <v>30mm</v>
      </c>
      <c r="O330" s="154">
        <f>INDEX('     2022    '!$A$1:$AC$1563,MATCH($D330,'     2022    '!$D$1:$D$1794,0),MATCH(O$1,'     2022    '!$A$1:$AC$1,0))</f>
        <v>50</v>
      </c>
      <c r="P330" s="153">
        <f>INDEX('     2022    '!$A$1:$AC$1563,MATCH($D330,'     2022    '!$D$1:$D$1794,0),MATCH(P$1,'     2022    '!$A$1:$AC$1,0))</f>
        <v>3</v>
      </c>
      <c r="Q330" s="153" t="str">
        <f>INDEX('     2022    '!$A$1:$AC$1563,MATCH($D330,'     2022    '!$D$1:$D$1794,0),MATCH(Q$1,'     2022    '!$A$1:$AC$1,0))</f>
        <v>Yes</v>
      </c>
      <c r="R330" s="155">
        <f>INDEX('     2022    '!$A$1:$AC$1563,MATCH($D330,'     2022    '!$D$1:$D$1794,0),MATCH(R$1,'     2022    '!$A$1:$AC$1,0))</f>
        <v>5.5</v>
      </c>
      <c r="S330" s="155">
        <f>INDEX('     2022    '!$A$1:$AC$1563,MATCH($D330,'     2022    '!$D$1:$D$1794,0),MATCH(S$1,'     2022    '!$A$1:$AC$1,0))</f>
        <v>1.45</v>
      </c>
      <c r="T330" s="155">
        <f>INDEX('     2022    '!$A$1:$AC$1563,MATCH($D330,'     2022    '!$D$1:$D$1794,0),MATCH(T$1,'     2022    '!$A$1:$AC$1,0))</f>
        <v>0.3</v>
      </c>
      <c r="U330" s="154" t="str">
        <f>INDEX('     2022    '!$A$1:$AC$1563,MATCH($D330,'     2022    '!$D$1:$D$1794,0),MATCH(U$1,'     2022    '!$A$1:$AC$1,0))</f>
        <v>1.4G</v>
      </c>
      <c r="V330" s="153" t="str">
        <f>INDEX('     2022    '!$A$1:$AC$1563,MATCH($D330,'     2022    '!$D$1:$D$1794,0),MATCH(V$1,'     2022    '!$A$1:$AC$1,0))</f>
        <v>UN0336</v>
      </c>
      <c r="W330" s="153" t="str">
        <f>INDEX('     2022    '!$A$1:$AC$1563,MATCH($D330,'     2022    '!$D$1:$D$1794,0),MATCH(W$1,'     2022    '!$A$1:$AC$1,0))</f>
        <v>T1</v>
      </c>
      <c r="X330" s="151" t="str">
        <f>INDEX('     2022    '!$A$1:$AC$1563,MATCH($D330,'     2022    '!$D$1:$D$1794,0),MATCH(X$1,'     2022    '!$A$1:$AC$1,0))</f>
        <v/>
      </c>
      <c r="Y330" s="151" t="str">
        <f>INDEX('     2022    '!$A$1:$AC$1563,MATCH($D330,'     2022    '!$D$1:$D$1794,0),MATCH(Y$1,'     2022    '!$A$1:$AC$1,0))</f>
        <v/>
      </c>
      <c r="Z330" s="156">
        <f>INDEX('     2022    '!$A$1:$AC$1563,MATCH($D330,'     2022    '!$D$1:$D$1794,0),MATCH(Z$1,'     2022    '!$A$1:$AC$1,0))</f>
        <v>0.04</v>
      </c>
      <c r="AA330" s="153" t="str">
        <f>INDEX('     2022    '!$A$1:$AC$1563,MATCH($D330,'     2022    '!$D$1:$D$1794,0),MATCH(AA$1,'     2022    '!$A$1:$AC$1,0))</f>
        <v>1008-T1-69254632</v>
      </c>
      <c r="AB330" s="153" t="str">
        <f>INDEX('     2022    '!$A$1:$AC$1563,MATCH($D330,'     2022    '!$D$1:$D$1794,0),MATCH(AB$1,'     2022    '!$A$1:$AC$1,0))</f>
        <v>PL/IMP18090</v>
      </c>
      <c r="AC330" s="153" t="str">
        <f>INDEX('     2022    '!$A$1:$AC$1563,MATCH($D330,'     2022    '!$D$1:$D$1794,0),MATCH(AC$1,'     2022    '!$A$1:$AC$1,0))</f>
        <v>12/31/2099</v>
      </c>
    </row>
    <row r="331" spans="1:29" ht="15.75">
      <c r="A331" s="80">
        <f t="shared" si="10"/>
        <v>328</v>
      </c>
      <c r="B331" s="68" t="str">
        <f>INDEX('     2022    '!B$2:B$1794,MATCH(D331,'     2022    '!D$2:D$1794,0))</f>
        <v/>
      </c>
      <c r="C331" s="204" t="str">
        <f>INDEX('     2022    '!C$2:C$1794,MATCH(D331,'     2022    '!D$2:D$1794,0))</f>
        <v>Single Shot - 30mm</v>
      </c>
      <c r="D331" s="212" t="str">
        <f>INDEX('     2022    '!D:D,MATCH(A331,'     2022    '!AL:AL,0))</f>
        <v>PRCS30(ND)-EB13</v>
      </c>
      <c r="E331" s="213" t="str">
        <f>INDEX('     2022    '!$A$1:$AC$1563,MATCH($D331,'     2022    '!$D$1:$D$1794,0),MATCH(E$1,'     2022    '!$A$1:$AC$1,0))</f>
        <v>30mm Aqua Comet w/ Orange Stars Mine. ULTRA LOW DEBRIS</v>
      </c>
      <c r="F331" s="206" t="str">
        <f>IFERROR(IF(LEFT(INDEX('     2022    '!AD$2:AD$1794,MATCH(D331,'     2022    '!D$2:D$1794,0)),4)="http",HYPERLINK(INDEX('     2022    '!AD$2:AD$1794,MATCH(D331,'     2022    '!D$2:D$1794,0)),"Video"),""),"")</f>
        <v/>
      </c>
      <c r="G331" s="207">
        <f>INDEX('     2022    '!$A$1:$AC$1563,MATCH($D331,'     2022    '!$D$1:$D$1794,0),MATCH(G$1,'     2022    '!$A$1:$AC$1,0))</f>
        <v>0</v>
      </c>
      <c r="H331" s="150"/>
      <c r="I331" s="152">
        <f>INDEX('     2022    '!$A$1:$AC$1563,MATCH($D331,'     2022    '!$D$1:$D$1794,0),MATCH(I$1,'     2022    '!$A$1:$AC$1,0))</f>
        <v>105.93</v>
      </c>
      <c r="J331" s="150"/>
      <c r="K331" s="151">
        <f t="shared" si="11"/>
        <v>2.3306</v>
      </c>
      <c r="L331" s="152">
        <f>INDEX('     2022    '!$A$1:$AC$1563,MATCH($D331,'     2022    '!$D$1:$D$1794,0),MATCH(L$1,'     2022    '!$A$1:$AC$1,0))</f>
        <v>106.04230000000001</v>
      </c>
      <c r="M331" s="152">
        <f>INDEX('     2022    '!$A$1:$AC$1563,MATCH($D331,'     2022    '!$D$1:$D$1794,0),MATCH(M$1,'     2022    '!$A$1:$AC$1,0))</f>
        <v>116.53</v>
      </c>
      <c r="N331" s="153" t="str">
        <f>INDEX('     2022    '!$A$1:$AC$1563,MATCH($D331,'     2022    '!$D$1:$D$1794,0),MATCH(N$1,'     2022    '!$A$1:$AC$1,0))</f>
        <v>30mm</v>
      </c>
      <c r="O331" s="154">
        <f>INDEX('     2022    '!$A$1:$AC$1563,MATCH($D331,'     2022    '!$D$1:$D$1794,0),MATCH(O$1,'     2022    '!$A$1:$AC$1,0))</f>
        <v>50</v>
      </c>
      <c r="P331" s="153">
        <f>INDEX('     2022    '!$A$1:$AC$1563,MATCH($D331,'     2022    '!$D$1:$D$1794,0),MATCH(P$1,'     2022    '!$A$1:$AC$1,0))</f>
        <v>3</v>
      </c>
      <c r="Q331" s="153" t="str">
        <f>INDEX('     2022    '!$A$1:$AC$1563,MATCH($D331,'     2022    '!$D$1:$D$1794,0),MATCH(Q$1,'     2022    '!$A$1:$AC$1,0))</f>
        <v>Yes</v>
      </c>
      <c r="R331" s="155">
        <f>INDEX('     2022    '!$A$1:$AC$1563,MATCH($D331,'     2022    '!$D$1:$D$1794,0),MATCH(R$1,'     2022    '!$A$1:$AC$1,0))</f>
        <v>5.5</v>
      </c>
      <c r="S331" s="155">
        <f>INDEX('     2022    '!$A$1:$AC$1563,MATCH($D331,'     2022    '!$D$1:$D$1794,0),MATCH(S$1,'     2022    '!$A$1:$AC$1,0))</f>
        <v>1.45</v>
      </c>
      <c r="T331" s="155">
        <f>INDEX('     2022    '!$A$1:$AC$1563,MATCH($D331,'     2022    '!$D$1:$D$1794,0),MATCH(T$1,'     2022    '!$A$1:$AC$1,0))</f>
        <v>0.3</v>
      </c>
      <c r="U331" s="154" t="str">
        <f>INDEX('     2022    '!$A$1:$AC$1563,MATCH($D331,'     2022    '!$D$1:$D$1794,0),MATCH(U$1,'     2022    '!$A$1:$AC$1,0))</f>
        <v>1.4G</v>
      </c>
      <c r="V331" s="153" t="str">
        <f>INDEX('     2022    '!$A$1:$AC$1563,MATCH($D331,'     2022    '!$D$1:$D$1794,0),MATCH(V$1,'     2022    '!$A$1:$AC$1,0))</f>
        <v>UN0336</v>
      </c>
      <c r="W331" s="153" t="str">
        <f>INDEX('     2022    '!$A$1:$AC$1563,MATCH($D331,'     2022    '!$D$1:$D$1794,0),MATCH(W$1,'     2022    '!$A$1:$AC$1,0))</f>
        <v>T1</v>
      </c>
      <c r="X331" s="151" t="str">
        <f>INDEX('     2022    '!$A$1:$AC$1563,MATCH($D331,'     2022    '!$D$1:$D$1794,0),MATCH(X$1,'     2022    '!$A$1:$AC$1,0))</f>
        <v/>
      </c>
      <c r="Y331" s="151" t="str">
        <f>INDEX('     2022    '!$A$1:$AC$1563,MATCH($D331,'     2022    '!$D$1:$D$1794,0),MATCH(Y$1,'     2022    '!$A$1:$AC$1,0))</f>
        <v/>
      </c>
      <c r="Z331" s="156">
        <f>INDEX('     2022    '!$A$1:$AC$1563,MATCH($D331,'     2022    '!$D$1:$D$1794,0),MATCH(Z$1,'     2022    '!$A$1:$AC$1,0))</f>
        <v>0.04</v>
      </c>
      <c r="AA331" s="153" t="str">
        <f>INDEX('     2022    '!$A$1:$AC$1563,MATCH($D331,'     2022    '!$D$1:$D$1794,0),MATCH(AA$1,'     2022    '!$A$1:$AC$1,0))</f>
        <v>1008-T1-69254632</v>
      </c>
      <c r="AB331" s="153" t="str">
        <f>INDEX('     2022    '!$A$1:$AC$1563,MATCH($D331,'     2022    '!$D$1:$D$1794,0),MATCH(AB$1,'     2022    '!$A$1:$AC$1,0))</f>
        <v>PL/IMP18090</v>
      </c>
      <c r="AC331" s="153" t="str">
        <f>INDEX('     2022    '!$A$1:$AC$1563,MATCH($D331,'     2022    '!$D$1:$D$1794,0),MATCH(AC$1,'     2022    '!$A$1:$AC$1,0))</f>
        <v>12/31/2099</v>
      </c>
    </row>
    <row r="332" spans="1:29" ht="15.75">
      <c r="A332" s="80">
        <f t="shared" si="10"/>
        <v>329</v>
      </c>
      <c r="B332" s="68" t="str">
        <f>INDEX('     2022    '!B$2:B$1794,MATCH(D332,'     2022    '!D$2:D$1794,0))</f>
        <v/>
      </c>
      <c r="C332" s="204" t="str">
        <f>INDEX('     2022    '!C$2:C$1794,MATCH(D332,'     2022    '!D$2:D$1794,0))</f>
        <v>Single Shot - 30mm</v>
      </c>
      <c r="D332" s="212" t="str">
        <f>INDEX('     2022    '!D:D,MATCH(A332,'     2022    '!AL:AL,0))</f>
        <v>PRCS30(ND)-C23</v>
      </c>
      <c r="E332" s="213" t="str">
        <f>INDEX('     2022    '!$A$1:$AC$1563,MATCH($D332,'     2022    '!$D$1:$D$1794,0),MATCH(E$1,'     2022    '!$A$1:$AC$1,0))</f>
        <v>30mm Midnight Snow comet. ULTRA LOW DEBRIS</v>
      </c>
      <c r="F332" s="206" t="str">
        <f>IFERROR(IF(LEFT(INDEX('     2022    '!AD$2:AD$1794,MATCH(D332,'     2022    '!D$2:D$1794,0)),4)="http",HYPERLINK(INDEX('     2022    '!AD$2:AD$1794,MATCH(D332,'     2022    '!D$2:D$1794,0)),"Video"),""),"")</f>
        <v/>
      </c>
      <c r="G332" s="207">
        <f>INDEX('     2022    '!$A$1:$AC$1563,MATCH($D332,'     2022    '!$D$1:$D$1794,0),MATCH(G$1,'     2022    '!$A$1:$AC$1,0))</f>
        <v>9</v>
      </c>
      <c r="H332" s="150"/>
      <c r="I332" s="152">
        <f>INDEX('     2022    '!$A$1:$AC$1563,MATCH($D332,'     2022    '!$D$1:$D$1794,0),MATCH(I$1,'     2022    '!$A$1:$AC$1,0))</f>
        <v>106.57</v>
      </c>
      <c r="J332" s="150"/>
      <c r="K332" s="151">
        <f t="shared" si="11"/>
        <v>2.3446000000000002</v>
      </c>
      <c r="L332" s="152">
        <f>INDEX('     2022    '!$A$1:$AC$1563,MATCH($D332,'     2022    '!$D$1:$D$1794,0),MATCH(L$1,'     2022    '!$A$1:$AC$1,0))</f>
        <v>106.67930000000001</v>
      </c>
      <c r="M332" s="152">
        <f>INDEX('     2022    '!$A$1:$AC$1563,MATCH($D332,'     2022    '!$D$1:$D$1794,0),MATCH(M$1,'     2022    '!$A$1:$AC$1,0))</f>
        <v>117.23</v>
      </c>
      <c r="N332" s="153" t="str">
        <f>INDEX('     2022    '!$A$1:$AC$1563,MATCH($D332,'     2022    '!$D$1:$D$1794,0),MATCH(N$1,'     2022    '!$A$1:$AC$1,0))</f>
        <v>30mm</v>
      </c>
      <c r="O332" s="154">
        <f>INDEX('     2022    '!$A$1:$AC$1563,MATCH($D332,'     2022    '!$D$1:$D$1794,0),MATCH(O$1,'     2022    '!$A$1:$AC$1,0))</f>
        <v>50</v>
      </c>
      <c r="P332" s="153">
        <f>INDEX('     2022    '!$A$1:$AC$1563,MATCH($D332,'     2022    '!$D$1:$D$1794,0),MATCH(P$1,'     2022    '!$A$1:$AC$1,0))</f>
        <v>3</v>
      </c>
      <c r="Q332" s="153" t="str">
        <f>INDEX('     2022    '!$A$1:$AC$1563,MATCH($D332,'     2022    '!$D$1:$D$1794,0),MATCH(Q$1,'     2022    '!$A$1:$AC$1,0))</f>
        <v>Yes</v>
      </c>
      <c r="R332" s="155">
        <f>INDEX('     2022    '!$A$1:$AC$1563,MATCH($D332,'     2022    '!$D$1:$D$1794,0),MATCH(R$1,'     2022    '!$A$1:$AC$1,0))</f>
        <v>5.5</v>
      </c>
      <c r="S332" s="155">
        <f>INDEX('     2022    '!$A$1:$AC$1563,MATCH($D332,'     2022    '!$D$1:$D$1794,0),MATCH(S$1,'     2022    '!$A$1:$AC$1,0))</f>
        <v>1.45</v>
      </c>
      <c r="T332" s="155">
        <f>INDEX('     2022    '!$A$1:$AC$1563,MATCH($D332,'     2022    '!$D$1:$D$1794,0),MATCH(T$1,'     2022    '!$A$1:$AC$1,0))</f>
        <v>0.3</v>
      </c>
      <c r="U332" s="154" t="str">
        <f>INDEX('     2022    '!$A$1:$AC$1563,MATCH($D332,'     2022    '!$D$1:$D$1794,0),MATCH(U$1,'     2022    '!$A$1:$AC$1,0))</f>
        <v>1.4G</v>
      </c>
      <c r="V332" s="153" t="str">
        <f>INDEX('     2022    '!$A$1:$AC$1563,MATCH($D332,'     2022    '!$D$1:$D$1794,0),MATCH(V$1,'     2022    '!$A$1:$AC$1,0))</f>
        <v>UN0336</v>
      </c>
      <c r="W332" s="153" t="str">
        <f>INDEX('     2022    '!$A$1:$AC$1563,MATCH($D332,'     2022    '!$D$1:$D$1794,0),MATCH(W$1,'     2022    '!$A$1:$AC$1,0))</f>
        <v>T1</v>
      </c>
      <c r="X332" s="151" t="str">
        <f>INDEX('     2022    '!$A$1:$AC$1563,MATCH($D332,'     2022    '!$D$1:$D$1794,0),MATCH(X$1,'     2022    '!$A$1:$AC$1,0))</f>
        <v/>
      </c>
      <c r="Y332" s="151" t="str">
        <f>INDEX('     2022    '!$A$1:$AC$1563,MATCH($D332,'     2022    '!$D$1:$D$1794,0),MATCH(Y$1,'     2022    '!$A$1:$AC$1,0))</f>
        <v/>
      </c>
      <c r="Z332" s="156">
        <f>INDEX('     2022    '!$A$1:$AC$1563,MATCH($D332,'     2022    '!$D$1:$D$1794,0),MATCH(Z$1,'     2022    '!$A$1:$AC$1,0))</f>
        <v>0.04</v>
      </c>
      <c r="AA332" s="153" t="str">
        <f>INDEX('     2022    '!$A$1:$AC$1563,MATCH($D332,'     2022    '!$D$1:$D$1794,0),MATCH(AA$1,'     2022    '!$A$1:$AC$1,0))</f>
        <v>1008-T1-69254632</v>
      </c>
      <c r="AB332" s="153" t="str">
        <f>INDEX('     2022    '!$A$1:$AC$1563,MATCH($D332,'     2022    '!$D$1:$D$1794,0),MATCH(AB$1,'     2022    '!$A$1:$AC$1,0))</f>
        <v>PL/IMP17809</v>
      </c>
      <c r="AC332" s="153" t="str">
        <f>INDEX('     2022    '!$A$1:$AC$1563,MATCH($D332,'     2022    '!$D$1:$D$1794,0),MATCH(AC$1,'     2022    '!$A$1:$AC$1,0))</f>
        <v>12/31/2099</v>
      </c>
    </row>
    <row r="333" spans="1:29" ht="15.75">
      <c r="A333" s="80">
        <f t="shared" si="10"/>
        <v>330</v>
      </c>
      <c r="B333" s="68" t="str">
        <f>INDEX('     2022    '!B$2:B$1794,MATCH(D333,'     2022    '!D$2:D$1794,0))</f>
        <v/>
      </c>
      <c r="C333" s="204" t="str">
        <f>INDEX('     2022    '!C$2:C$1794,MATCH(D333,'     2022    '!D$2:D$1794,0))</f>
        <v>Single Shot - 30mm</v>
      </c>
      <c r="D333" s="212" t="str">
        <f>INDEX('     2022    '!D:D,MATCH(A333,'     2022    '!AL:AL,0))</f>
        <v>PRCS30(ND)-EB15</v>
      </c>
      <c r="E333" s="213" t="str">
        <f>INDEX('     2022    '!$A$1:$AC$1563,MATCH($D333,'     2022    '!$D$1:$D$1794,0),MATCH(E$1,'     2022    '!$A$1:$AC$1,0))</f>
        <v>30mm Midnight Snow Comet w/ Green Star Mine. ULTRA LOW DEBRIS</v>
      </c>
      <c r="F333" s="206" t="str">
        <f>IFERROR(IF(LEFT(INDEX('     2022    '!AD$2:AD$1794,MATCH(D333,'     2022    '!D$2:D$1794,0)),4)="http",HYPERLINK(INDEX('     2022    '!AD$2:AD$1794,MATCH(D333,'     2022    '!D$2:D$1794,0)),"Video"),""),"")</f>
        <v/>
      </c>
      <c r="G333" s="207">
        <f>INDEX('     2022    '!$A$1:$AC$1563,MATCH($D333,'     2022    '!$D$1:$D$1794,0),MATCH(G$1,'     2022    '!$A$1:$AC$1,0))</f>
        <v>5</v>
      </c>
      <c r="H333" s="150"/>
      <c r="I333" s="152">
        <f>INDEX('     2022    '!$A$1:$AC$1563,MATCH($D333,'     2022    '!$D$1:$D$1794,0),MATCH(I$1,'     2022    '!$A$1:$AC$1,0))</f>
        <v>109.79</v>
      </c>
      <c r="J333" s="150"/>
      <c r="K333" s="151">
        <f t="shared" si="11"/>
        <v>2.4154</v>
      </c>
      <c r="L333" s="152">
        <f>INDEX('     2022    '!$A$1:$AC$1563,MATCH($D333,'     2022    '!$D$1:$D$1794,0),MATCH(L$1,'     2022    '!$A$1:$AC$1,0))</f>
        <v>109.90070000000001</v>
      </c>
      <c r="M333" s="152">
        <f>INDEX('     2022    '!$A$1:$AC$1563,MATCH($D333,'     2022    '!$D$1:$D$1794,0),MATCH(M$1,'     2022    '!$A$1:$AC$1,0))</f>
        <v>120.77000000000001</v>
      </c>
      <c r="N333" s="153" t="str">
        <f>INDEX('     2022    '!$A$1:$AC$1563,MATCH($D333,'     2022    '!$D$1:$D$1794,0),MATCH(N$1,'     2022    '!$A$1:$AC$1,0))</f>
        <v>30mm</v>
      </c>
      <c r="O333" s="154">
        <f>INDEX('     2022    '!$A$1:$AC$1563,MATCH($D333,'     2022    '!$D$1:$D$1794,0),MATCH(O$1,'     2022    '!$A$1:$AC$1,0))</f>
        <v>50</v>
      </c>
      <c r="P333" s="153">
        <f>INDEX('     2022    '!$A$1:$AC$1563,MATCH($D333,'     2022    '!$D$1:$D$1794,0),MATCH(P$1,'     2022    '!$A$1:$AC$1,0))</f>
        <v>3</v>
      </c>
      <c r="Q333" s="153" t="str">
        <f>INDEX('     2022    '!$A$1:$AC$1563,MATCH($D333,'     2022    '!$D$1:$D$1794,0),MATCH(Q$1,'     2022    '!$A$1:$AC$1,0))</f>
        <v>Yes</v>
      </c>
      <c r="R333" s="155">
        <f>INDEX('     2022    '!$A$1:$AC$1563,MATCH($D333,'     2022    '!$D$1:$D$1794,0),MATCH(R$1,'     2022    '!$A$1:$AC$1,0))</f>
        <v>5.5</v>
      </c>
      <c r="S333" s="155">
        <f>INDEX('     2022    '!$A$1:$AC$1563,MATCH($D333,'     2022    '!$D$1:$D$1794,0),MATCH(S$1,'     2022    '!$A$1:$AC$1,0))</f>
        <v>1.45</v>
      </c>
      <c r="T333" s="155">
        <f>INDEX('     2022    '!$A$1:$AC$1563,MATCH($D333,'     2022    '!$D$1:$D$1794,0),MATCH(T$1,'     2022    '!$A$1:$AC$1,0))</f>
        <v>0.3</v>
      </c>
      <c r="U333" s="154" t="str">
        <f>INDEX('     2022    '!$A$1:$AC$1563,MATCH($D333,'     2022    '!$D$1:$D$1794,0),MATCH(U$1,'     2022    '!$A$1:$AC$1,0))</f>
        <v>1.4G</v>
      </c>
      <c r="V333" s="153" t="str">
        <f>INDEX('     2022    '!$A$1:$AC$1563,MATCH($D333,'     2022    '!$D$1:$D$1794,0),MATCH(V$1,'     2022    '!$A$1:$AC$1,0))</f>
        <v>UN0336</v>
      </c>
      <c r="W333" s="153" t="str">
        <f>INDEX('     2022    '!$A$1:$AC$1563,MATCH($D333,'     2022    '!$D$1:$D$1794,0),MATCH(W$1,'     2022    '!$A$1:$AC$1,0))</f>
        <v>T1</v>
      </c>
      <c r="X333" s="151" t="str">
        <f>INDEX('     2022    '!$A$1:$AC$1563,MATCH($D333,'     2022    '!$D$1:$D$1794,0),MATCH(X$1,'     2022    '!$A$1:$AC$1,0))</f>
        <v/>
      </c>
      <c r="Y333" s="151" t="str">
        <f>INDEX('     2022    '!$A$1:$AC$1563,MATCH($D333,'     2022    '!$D$1:$D$1794,0),MATCH(Y$1,'     2022    '!$A$1:$AC$1,0))</f>
        <v/>
      </c>
      <c r="Z333" s="156">
        <f>INDEX('     2022    '!$A$1:$AC$1563,MATCH($D333,'     2022    '!$D$1:$D$1794,0),MATCH(Z$1,'     2022    '!$A$1:$AC$1,0))</f>
        <v>0.04</v>
      </c>
      <c r="AA333" s="153" t="str">
        <f>INDEX('     2022    '!$A$1:$AC$1563,MATCH($D333,'     2022    '!$D$1:$D$1794,0),MATCH(AA$1,'     2022    '!$A$1:$AC$1,0))</f>
        <v>1008-T1-69254632</v>
      </c>
      <c r="AB333" s="153" t="str">
        <f>INDEX('     2022    '!$A$1:$AC$1563,MATCH($D333,'     2022    '!$D$1:$D$1794,0),MATCH(AB$1,'     2022    '!$A$1:$AC$1,0))</f>
        <v>PL/IMP18090</v>
      </c>
      <c r="AC333" s="153" t="str">
        <f>INDEX('     2022    '!$A$1:$AC$1563,MATCH($D333,'     2022    '!$D$1:$D$1794,0),MATCH(AC$1,'     2022    '!$A$1:$AC$1,0))</f>
        <v>12/31/2099</v>
      </c>
    </row>
    <row r="334" spans="1:29" ht="15.75">
      <c r="A334" s="80">
        <f t="shared" si="10"/>
        <v>331</v>
      </c>
      <c r="B334" s="68" t="str">
        <f>INDEX('     2022    '!B$2:B$1794,MATCH(D334,'     2022    '!D$2:D$1794,0))</f>
        <v/>
      </c>
      <c r="C334" s="204" t="str">
        <f>INDEX('     2022    '!C$2:C$1794,MATCH(D334,'     2022    '!D$2:D$1794,0))</f>
        <v>Single Shot - 30mm</v>
      </c>
      <c r="D334" s="212" t="str">
        <f>INDEX('     2022    '!D:D,MATCH(A334,'     2022    '!AL:AL,0))</f>
        <v>PRCS30(ND)-EB23</v>
      </c>
      <c r="E334" s="213" t="str">
        <f>INDEX('     2022    '!$A$1:$AC$1563,MATCH($D334,'     2022    '!$D$1:$D$1794,0),MATCH(E$1,'     2022    '!$A$1:$AC$1,0))</f>
        <v>30mm Midnight Snow Comet w/Red Star Mine. ULTRA LOW DEBRIS</v>
      </c>
      <c r="F334" s="206" t="str">
        <f>IFERROR(IF(LEFT(INDEX('     2022    '!AD$2:AD$1794,MATCH(D334,'     2022    '!D$2:D$1794,0)),4)="http",HYPERLINK(INDEX('     2022    '!AD$2:AD$1794,MATCH(D334,'     2022    '!D$2:D$1794,0)),"Video"),""),"")</f>
        <v/>
      </c>
      <c r="G334" s="207">
        <f>INDEX('     2022    '!$A$1:$AC$1563,MATCH($D334,'     2022    '!$D$1:$D$1794,0),MATCH(G$1,'     2022    '!$A$1:$AC$1,0))</f>
        <v>0</v>
      </c>
      <c r="H334" s="150"/>
      <c r="I334" s="152">
        <f>INDEX('     2022    '!$A$1:$AC$1563,MATCH($D334,'     2022    '!$D$1:$D$1794,0),MATCH(I$1,'     2022    '!$A$1:$AC$1,0))</f>
        <v>109.79</v>
      </c>
      <c r="J334" s="150"/>
      <c r="K334" s="151">
        <f t="shared" si="11"/>
        <v>2.4154</v>
      </c>
      <c r="L334" s="152">
        <f>INDEX('     2022    '!$A$1:$AC$1563,MATCH($D334,'     2022    '!$D$1:$D$1794,0),MATCH(L$1,'     2022    '!$A$1:$AC$1,0))</f>
        <v>109.90070000000001</v>
      </c>
      <c r="M334" s="152">
        <f>INDEX('     2022    '!$A$1:$AC$1563,MATCH($D334,'     2022    '!$D$1:$D$1794,0),MATCH(M$1,'     2022    '!$A$1:$AC$1,0))</f>
        <v>120.77000000000001</v>
      </c>
      <c r="N334" s="153" t="str">
        <f>INDEX('     2022    '!$A$1:$AC$1563,MATCH($D334,'     2022    '!$D$1:$D$1794,0),MATCH(N$1,'     2022    '!$A$1:$AC$1,0))</f>
        <v>30mm</v>
      </c>
      <c r="O334" s="154">
        <f>INDEX('     2022    '!$A$1:$AC$1563,MATCH($D334,'     2022    '!$D$1:$D$1794,0),MATCH(O$1,'     2022    '!$A$1:$AC$1,0))</f>
        <v>50</v>
      </c>
      <c r="P334" s="153">
        <f>INDEX('     2022    '!$A$1:$AC$1563,MATCH($D334,'     2022    '!$D$1:$D$1794,0),MATCH(P$1,'     2022    '!$A$1:$AC$1,0))</f>
        <v>3</v>
      </c>
      <c r="Q334" s="153" t="str">
        <f>INDEX('     2022    '!$A$1:$AC$1563,MATCH($D334,'     2022    '!$D$1:$D$1794,0),MATCH(Q$1,'     2022    '!$A$1:$AC$1,0))</f>
        <v>Yes</v>
      </c>
      <c r="R334" s="155">
        <f>INDEX('     2022    '!$A$1:$AC$1563,MATCH($D334,'     2022    '!$D$1:$D$1794,0),MATCH(R$1,'     2022    '!$A$1:$AC$1,0))</f>
        <v>5.5</v>
      </c>
      <c r="S334" s="155">
        <f>INDEX('     2022    '!$A$1:$AC$1563,MATCH($D334,'     2022    '!$D$1:$D$1794,0),MATCH(S$1,'     2022    '!$A$1:$AC$1,0))</f>
        <v>1.45</v>
      </c>
      <c r="T334" s="155">
        <f>INDEX('     2022    '!$A$1:$AC$1563,MATCH($D334,'     2022    '!$D$1:$D$1794,0),MATCH(T$1,'     2022    '!$A$1:$AC$1,0))</f>
        <v>0.3</v>
      </c>
      <c r="U334" s="154" t="str">
        <f>INDEX('     2022    '!$A$1:$AC$1563,MATCH($D334,'     2022    '!$D$1:$D$1794,0),MATCH(U$1,'     2022    '!$A$1:$AC$1,0))</f>
        <v>1.4G</v>
      </c>
      <c r="V334" s="153" t="str">
        <f>INDEX('     2022    '!$A$1:$AC$1563,MATCH($D334,'     2022    '!$D$1:$D$1794,0),MATCH(V$1,'     2022    '!$A$1:$AC$1,0))</f>
        <v>UN0336</v>
      </c>
      <c r="W334" s="153" t="str">
        <f>INDEX('     2022    '!$A$1:$AC$1563,MATCH($D334,'     2022    '!$D$1:$D$1794,0),MATCH(W$1,'     2022    '!$A$1:$AC$1,0))</f>
        <v>T1</v>
      </c>
      <c r="X334" s="151" t="str">
        <f>INDEX('     2022    '!$A$1:$AC$1563,MATCH($D334,'     2022    '!$D$1:$D$1794,0),MATCH(X$1,'     2022    '!$A$1:$AC$1,0))</f>
        <v/>
      </c>
      <c r="Y334" s="151" t="str">
        <f>INDEX('     2022    '!$A$1:$AC$1563,MATCH($D334,'     2022    '!$D$1:$D$1794,0),MATCH(Y$1,'     2022    '!$A$1:$AC$1,0))</f>
        <v/>
      </c>
      <c r="Z334" s="156">
        <f>INDEX('     2022    '!$A$1:$AC$1563,MATCH($D334,'     2022    '!$D$1:$D$1794,0),MATCH(Z$1,'     2022    '!$A$1:$AC$1,0))</f>
        <v>0.04</v>
      </c>
      <c r="AA334" s="153" t="str">
        <f>INDEX('     2022    '!$A$1:$AC$1563,MATCH($D334,'     2022    '!$D$1:$D$1794,0),MATCH(AA$1,'     2022    '!$A$1:$AC$1,0))</f>
        <v>1008-T1-69254632</v>
      </c>
      <c r="AB334" s="153" t="str">
        <f>INDEX('     2022    '!$A$1:$AC$1563,MATCH($D334,'     2022    '!$D$1:$D$1794,0),MATCH(AB$1,'     2022    '!$A$1:$AC$1,0))</f>
        <v>PL/IMP18090</v>
      </c>
      <c r="AC334" s="153" t="str">
        <f>INDEX('     2022    '!$A$1:$AC$1563,MATCH($D334,'     2022    '!$D$1:$D$1794,0),MATCH(AC$1,'     2022    '!$A$1:$AC$1,0))</f>
        <v>12/31/2099</v>
      </c>
    </row>
    <row r="335" spans="1:29" ht="15.75">
      <c r="A335" s="80">
        <f t="shared" si="10"/>
        <v>332</v>
      </c>
      <c r="B335" s="68" t="str">
        <f>INDEX('     2022    '!B$2:B$1794,MATCH(D335,'     2022    '!D$2:D$1794,0))</f>
        <v/>
      </c>
      <c r="C335" s="204" t="str">
        <f>INDEX('     2022    '!C$2:C$1794,MATCH(D335,'     2022    '!D$2:D$1794,0))</f>
        <v>Single Shot - 30mm</v>
      </c>
      <c r="D335" s="212" t="str">
        <f>INDEX('     2022    '!D:D,MATCH(A335,'     2022    '!AL:AL,0))</f>
        <v>PRCS30(ND)-EB18</v>
      </c>
      <c r="E335" s="213" t="str">
        <f>INDEX('     2022    '!$A$1:$AC$1563,MATCH($D335,'     2022    '!$D$1:$D$1794,0),MATCH(E$1,'     2022    '!$A$1:$AC$1,0))</f>
        <v>30mm Midnight Snow Comet w/ Blue Star Mine. ULTRA LOW DEBRIS</v>
      </c>
      <c r="F335" s="206" t="str">
        <f>IFERROR(IF(LEFT(INDEX('     2022    '!AD$2:AD$1794,MATCH(D335,'     2022    '!D$2:D$1794,0)),4)="http",HYPERLINK(INDEX('     2022    '!AD$2:AD$1794,MATCH(D335,'     2022    '!D$2:D$1794,0)),"Video"),""),"")</f>
        <v/>
      </c>
      <c r="G335" s="207">
        <f>INDEX('     2022    '!$A$1:$AC$1563,MATCH($D335,'     2022    '!$D$1:$D$1794,0),MATCH(G$1,'     2022    '!$A$1:$AC$1,0))</f>
        <v>0</v>
      </c>
      <c r="H335" s="150"/>
      <c r="I335" s="152">
        <f>INDEX('     2022    '!$A$1:$AC$1563,MATCH($D335,'     2022    '!$D$1:$D$1794,0),MATCH(I$1,'     2022    '!$A$1:$AC$1,0))</f>
        <v>109.79</v>
      </c>
      <c r="J335" s="150"/>
      <c r="K335" s="151">
        <f t="shared" si="11"/>
        <v>2.4154</v>
      </c>
      <c r="L335" s="152">
        <f>INDEX('     2022    '!$A$1:$AC$1563,MATCH($D335,'     2022    '!$D$1:$D$1794,0),MATCH(L$1,'     2022    '!$A$1:$AC$1,0))</f>
        <v>109.90070000000001</v>
      </c>
      <c r="M335" s="152">
        <f>INDEX('     2022    '!$A$1:$AC$1563,MATCH($D335,'     2022    '!$D$1:$D$1794,0),MATCH(M$1,'     2022    '!$A$1:$AC$1,0))</f>
        <v>120.77000000000001</v>
      </c>
      <c r="N335" s="153" t="str">
        <f>INDEX('     2022    '!$A$1:$AC$1563,MATCH($D335,'     2022    '!$D$1:$D$1794,0),MATCH(N$1,'     2022    '!$A$1:$AC$1,0))</f>
        <v>30mm</v>
      </c>
      <c r="O335" s="154">
        <f>INDEX('     2022    '!$A$1:$AC$1563,MATCH($D335,'     2022    '!$D$1:$D$1794,0),MATCH(O$1,'     2022    '!$A$1:$AC$1,0))</f>
        <v>50</v>
      </c>
      <c r="P335" s="153">
        <f>INDEX('     2022    '!$A$1:$AC$1563,MATCH($D335,'     2022    '!$D$1:$D$1794,0),MATCH(P$1,'     2022    '!$A$1:$AC$1,0))</f>
        <v>3</v>
      </c>
      <c r="Q335" s="153" t="str">
        <f>INDEX('     2022    '!$A$1:$AC$1563,MATCH($D335,'     2022    '!$D$1:$D$1794,0),MATCH(Q$1,'     2022    '!$A$1:$AC$1,0))</f>
        <v>Yes</v>
      </c>
      <c r="R335" s="155">
        <f>INDEX('     2022    '!$A$1:$AC$1563,MATCH($D335,'     2022    '!$D$1:$D$1794,0),MATCH(R$1,'     2022    '!$A$1:$AC$1,0))</f>
        <v>5.5</v>
      </c>
      <c r="S335" s="155">
        <f>INDEX('     2022    '!$A$1:$AC$1563,MATCH($D335,'     2022    '!$D$1:$D$1794,0),MATCH(S$1,'     2022    '!$A$1:$AC$1,0))</f>
        <v>1.45</v>
      </c>
      <c r="T335" s="155">
        <f>INDEX('     2022    '!$A$1:$AC$1563,MATCH($D335,'     2022    '!$D$1:$D$1794,0),MATCH(T$1,'     2022    '!$A$1:$AC$1,0))</f>
        <v>0.3</v>
      </c>
      <c r="U335" s="154" t="str">
        <f>INDEX('     2022    '!$A$1:$AC$1563,MATCH($D335,'     2022    '!$D$1:$D$1794,0),MATCH(U$1,'     2022    '!$A$1:$AC$1,0))</f>
        <v>1.4G</v>
      </c>
      <c r="V335" s="153" t="str">
        <f>INDEX('     2022    '!$A$1:$AC$1563,MATCH($D335,'     2022    '!$D$1:$D$1794,0),MATCH(V$1,'     2022    '!$A$1:$AC$1,0))</f>
        <v>UN0336</v>
      </c>
      <c r="W335" s="153" t="str">
        <f>INDEX('     2022    '!$A$1:$AC$1563,MATCH($D335,'     2022    '!$D$1:$D$1794,0),MATCH(W$1,'     2022    '!$A$1:$AC$1,0))</f>
        <v>T1</v>
      </c>
      <c r="X335" s="151" t="str">
        <f>INDEX('     2022    '!$A$1:$AC$1563,MATCH($D335,'     2022    '!$D$1:$D$1794,0),MATCH(X$1,'     2022    '!$A$1:$AC$1,0))</f>
        <v/>
      </c>
      <c r="Y335" s="151" t="str">
        <f>INDEX('     2022    '!$A$1:$AC$1563,MATCH($D335,'     2022    '!$D$1:$D$1794,0),MATCH(Y$1,'     2022    '!$A$1:$AC$1,0))</f>
        <v/>
      </c>
      <c r="Z335" s="156">
        <f>INDEX('     2022    '!$A$1:$AC$1563,MATCH($D335,'     2022    '!$D$1:$D$1794,0),MATCH(Z$1,'     2022    '!$A$1:$AC$1,0))</f>
        <v>0.04</v>
      </c>
      <c r="AA335" s="153" t="str">
        <f>INDEX('     2022    '!$A$1:$AC$1563,MATCH($D335,'     2022    '!$D$1:$D$1794,0),MATCH(AA$1,'     2022    '!$A$1:$AC$1,0))</f>
        <v>1008-T1-69254632</v>
      </c>
      <c r="AB335" s="153" t="str">
        <f>INDEX('     2022    '!$A$1:$AC$1563,MATCH($D335,'     2022    '!$D$1:$D$1794,0),MATCH(AB$1,'     2022    '!$A$1:$AC$1,0))</f>
        <v>PL/IMP18090</v>
      </c>
      <c r="AC335" s="153" t="str">
        <f>INDEX('     2022    '!$A$1:$AC$1563,MATCH($D335,'     2022    '!$D$1:$D$1794,0),MATCH(AC$1,'     2022    '!$A$1:$AC$1,0))</f>
        <v>12/31/2099</v>
      </c>
    </row>
    <row r="336" spans="1:29" ht="15.75">
      <c r="A336" s="80">
        <f t="shared" si="10"/>
        <v>333</v>
      </c>
      <c r="B336" s="68" t="str">
        <f>INDEX('     2022    '!B$2:B$1794,MATCH(D336,'     2022    '!D$2:D$1794,0))</f>
        <v/>
      </c>
      <c r="C336" s="204" t="str">
        <f>INDEX('     2022    '!C$2:C$1794,MATCH(D336,'     2022    '!D$2:D$1794,0))</f>
        <v>Single Shot - 40mm</v>
      </c>
      <c r="D336" s="212" t="str">
        <f>INDEX('     2022    '!D:D,MATCH(A336,'     2022    '!AL:AL,0))</f>
        <v>C356</v>
      </c>
      <c r="E336" s="213" t="str">
        <f>INDEX('     2022    '!$A$1:$AC$1563,MATCH($D336,'     2022    '!$D$1:$D$1794,0),MATCH(E$1,'     2022    '!$A$1:$AC$1,0))</f>
        <v>40mm Colouful Mine</v>
      </c>
      <c r="F336" s="206" t="str">
        <f>IFERROR(IF(LEFT(INDEX('     2022    '!AD$2:AD$1794,MATCH(D336,'     2022    '!D$2:D$1794,0)),4)="http",HYPERLINK(INDEX('     2022    '!AD$2:AD$1794,MATCH(D336,'     2022    '!D$2:D$1794,0)),"Video"),""),"")</f>
        <v>Video</v>
      </c>
      <c r="G336" s="207">
        <f>INDEX('     2022    '!$A$1:$AC$1563,MATCH($D336,'     2022    '!$D$1:$D$1794,0),MATCH(G$1,'     2022    '!$A$1:$AC$1,0))</f>
        <v>0</v>
      </c>
      <c r="H336" s="150"/>
      <c r="I336" s="152">
        <f>INDEX('     2022    '!$A$1:$AC$1563,MATCH($D336,'     2022    '!$D$1:$D$1794,0),MATCH(I$1,'     2022    '!$A$1:$AC$1,0))</f>
        <v>75.67</v>
      </c>
      <c r="J336" s="150"/>
      <c r="K336" s="151">
        <f t="shared" si="11"/>
        <v>1.4306504274698824</v>
      </c>
      <c r="L336" s="152">
        <f>INDEX('     2022    '!$A$1:$AC$1563,MATCH($D336,'     2022    '!$D$1:$D$1794,0),MATCH(L$1,'     2022    '!$A$1:$AC$1,0))</f>
        <v>78.113513339855587</v>
      </c>
      <c r="M336" s="152">
        <f>INDEX('     2022    '!$A$1:$AC$1563,MATCH($D336,'     2022    '!$D$1:$D$1794,0),MATCH(M$1,'     2022    '!$A$1:$AC$1,0))</f>
        <v>85.839025648192944</v>
      </c>
      <c r="N336" s="153" t="str">
        <f>INDEX('     2022    '!$A$1:$AC$1563,MATCH($D336,'     2022    '!$D$1:$D$1794,0),MATCH(N$1,'     2022    '!$A$1:$AC$1,0))</f>
        <v>40mm</v>
      </c>
      <c r="O336" s="154">
        <f>INDEX('     2022    '!$A$1:$AC$1563,MATCH($D336,'     2022    '!$D$1:$D$1794,0),MATCH(O$1,'     2022    '!$A$1:$AC$1,0))</f>
        <v>60</v>
      </c>
      <c r="P336" s="153">
        <f>INDEX('     2022    '!$A$1:$AC$1563,MATCH($D336,'     2022    '!$D$1:$D$1794,0),MATCH(P$1,'     2022    '!$A$1:$AC$1,0))</f>
        <v>3</v>
      </c>
      <c r="Q336" s="153" t="str">
        <f>INDEX('     2022    '!$A$1:$AC$1563,MATCH($D336,'     2022    '!$D$1:$D$1794,0),MATCH(Q$1,'     2022    '!$A$1:$AC$1,0))</f>
        <v>Yes</v>
      </c>
      <c r="R336" s="155">
        <f>INDEX('     2022    '!$A$1:$AC$1563,MATCH($D336,'     2022    '!$D$1:$D$1794,0),MATCH(R$1,'     2022    '!$A$1:$AC$1,0))</f>
        <v>15</v>
      </c>
      <c r="S336" s="155">
        <f>INDEX('     2022    '!$A$1:$AC$1563,MATCH($D336,'     2022    '!$D$1:$D$1794,0),MATCH(S$1,'     2022    '!$A$1:$AC$1,0))</f>
        <v>3.12</v>
      </c>
      <c r="T336" s="155">
        <f>INDEX('     2022    '!$A$1:$AC$1563,MATCH($D336,'     2022    '!$D$1:$D$1794,0),MATCH(T$1,'     2022    '!$A$1:$AC$1,0))</f>
        <v>0.2</v>
      </c>
      <c r="U336" s="154" t="str">
        <f>INDEX('     2022    '!$A$1:$AC$1563,MATCH($D336,'     2022    '!$D$1:$D$1794,0),MATCH(U$1,'     2022    '!$A$1:$AC$1,0))</f>
        <v>1.4G</v>
      </c>
      <c r="V336" s="153" t="str">
        <f>INDEX('     2022    '!$A$1:$AC$1563,MATCH($D336,'     2022    '!$D$1:$D$1794,0),MATCH(V$1,'     2022    '!$A$1:$AC$1,0))</f>
        <v>UN0336</v>
      </c>
      <c r="W336" s="153" t="str">
        <f>INDEX('     2022    '!$A$1:$AC$1563,MATCH($D336,'     2022    '!$D$1:$D$1794,0),MATCH(W$1,'     2022    '!$A$1:$AC$1,0))</f>
        <v>F4</v>
      </c>
      <c r="X336" s="151" t="str">
        <f>INDEX('     2022    '!$A$1:$AC$1563,MATCH($D336,'     2022    '!$D$1:$D$1794,0),MATCH(X$1,'     2022    '!$A$1:$AC$1,0))</f>
        <v/>
      </c>
      <c r="Y336" s="151" t="str">
        <f>INDEX('     2022    '!$A$1:$AC$1563,MATCH($D336,'     2022    '!$D$1:$D$1794,0),MATCH(Y$1,'     2022    '!$A$1:$AC$1,0))</f>
        <v/>
      </c>
      <c r="Z336" s="156">
        <f>INDEX('     2022    '!$A$1:$AC$1563,MATCH($D336,'     2022    '!$D$1:$D$1794,0),MATCH(Z$1,'     2022    '!$A$1:$AC$1,0))</f>
        <v>3.7999999999999999E-2</v>
      </c>
      <c r="AA336" s="153" t="str">
        <f>INDEX('     2022    '!$A$1:$AC$1563,MATCH($D336,'     2022    '!$D$1:$D$1794,0),MATCH(AA$1,'     2022    '!$A$1:$AC$1,0))</f>
        <v>1008-F4-69249658</v>
      </c>
      <c r="AB336" s="153" t="str">
        <f>INDEX('     2022    '!$A$1:$AC$1563,MATCH($D336,'     2022    '!$D$1:$D$1794,0),MATCH(AB$1,'     2022    '!$A$1:$AC$1,0))</f>
        <v>GB/HSE-358552</v>
      </c>
      <c r="AC336" s="153" t="str">
        <f>INDEX('     2022    '!$A$1:$AC$1563,MATCH($D336,'     2022    '!$D$1:$D$1794,0),MATCH(AC$1,'     2022    '!$A$1:$AC$1,0))</f>
        <v>8/15/2028</v>
      </c>
    </row>
    <row r="337" spans="1:29" ht="15.75">
      <c r="A337" s="80">
        <f t="shared" si="10"/>
        <v>334</v>
      </c>
      <c r="B337" s="68" t="str">
        <f>INDEX('     2022    '!B$2:B$1794,MATCH(D337,'     2022    '!D$2:D$1794,0))</f>
        <v/>
      </c>
      <c r="C337" s="204" t="str">
        <f>INDEX('     2022    '!C$2:C$1794,MATCH(D337,'     2022    '!D$2:D$1794,0))</f>
        <v>Single Shot - 40mm</v>
      </c>
      <c r="D337" s="212" t="str">
        <f>INDEX('     2022    '!D:D,MATCH(A337,'     2022    '!AL:AL,0))</f>
        <v>C361</v>
      </c>
      <c r="E337" s="213" t="str">
        <f>INDEX('     2022    '!$A$1:$AC$1563,MATCH($D337,'     2022    '!$D$1:$D$1794,0),MATCH(E$1,'     2022    '!$A$1:$AC$1,0))</f>
        <v>40mm Yellow Pearl / Green Strobe Mine</v>
      </c>
      <c r="F337" s="206" t="str">
        <f>IFERROR(IF(LEFT(INDEX('     2022    '!AD$2:AD$1794,MATCH(D337,'     2022    '!D$2:D$1794,0)),4)="http",HYPERLINK(INDEX('     2022    '!AD$2:AD$1794,MATCH(D337,'     2022    '!D$2:D$1794,0)),"Video"),""),"")</f>
        <v>Video</v>
      </c>
      <c r="G337" s="207">
        <f>INDEX('     2022    '!$A$1:$AC$1563,MATCH($D337,'     2022    '!$D$1:$D$1794,0),MATCH(G$1,'     2022    '!$A$1:$AC$1,0))</f>
        <v>5</v>
      </c>
      <c r="H337" s="150"/>
      <c r="I337" s="152">
        <f>INDEX('     2022    '!$A$1:$AC$1563,MATCH($D337,'     2022    '!$D$1:$D$1794,0),MATCH(I$1,'     2022    '!$A$1:$AC$1,0))</f>
        <v>79.819999999999993</v>
      </c>
      <c r="J337" s="150"/>
      <c r="K337" s="151">
        <f t="shared" si="11"/>
        <v>1.4635</v>
      </c>
      <c r="L337" s="152">
        <f>INDEX('     2022    '!$A$1:$AC$1563,MATCH($D337,'     2022    '!$D$1:$D$1794,0),MATCH(L$1,'     2022    '!$A$1:$AC$1,0))</f>
        <v>79.9071</v>
      </c>
      <c r="M337" s="152">
        <f>INDEX('     2022    '!$A$1:$AC$1563,MATCH($D337,'     2022    '!$D$1:$D$1794,0),MATCH(M$1,'     2022    '!$A$1:$AC$1,0))</f>
        <v>87.81</v>
      </c>
      <c r="N337" s="153" t="str">
        <f>INDEX('     2022    '!$A$1:$AC$1563,MATCH($D337,'     2022    '!$D$1:$D$1794,0),MATCH(N$1,'     2022    '!$A$1:$AC$1,0))</f>
        <v>40mm</v>
      </c>
      <c r="O337" s="154">
        <f>INDEX('     2022    '!$A$1:$AC$1563,MATCH($D337,'     2022    '!$D$1:$D$1794,0),MATCH(O$1,'     2022    '!$A$1:$AC$1,0))</f>
        <v>60</v>
      </c>
      <c r="P337" s="153">
        <f>INDEX('     2022    '!$A$1:$AC$1563,MATCH($D337,'     2022    '!$D$1:$D$1794,0),MATCH(P$1,'     2022    '!$A$1:$AC$1,0))</f>
        <v>3</v>
      </c>
      <c r="Q337" s="153" t="str">
        <f>INDEX('     2022    '!$A$1:$AC$1563,MATCH($D337,'     2022    '!$D$1:$D$1794,0),MATCH(Q$1,'     2022    '!$A$1:$AC$1,0))</f>
        <v>Yes</v>
      </c>
      <c r="R337" s="155">
        <f>INDEX('     2022    '!$A$1:$AC$1563,MATCH($D337,'     2022    '!$D$1:$D$1794,0),MATCH(R$1,'     2022    '!$A$1:$AC$1,0))</f>
        <v>15</v>
      </c>
      <c r="S337" s="155">
        <f>INDEX('     2022    '!$A$1:$AC$1563,MATCH($D337,'     2022    '!$D$1:$D$1794,0),MATCH(S$1,'     2022    '!$A$1:$AC$1,0))</f>
        <v>3.12</v>
      </c>
      <c r="T337" s="155">
        <f>INDEX('     2022    '!$A$1:$AC$1563,MATCH($D337,'     2022    '!$D$1:$D$1794,0),MATCH(T$1,'     2022    '!$A$1:$AC$1,0))</f>
        <v>0.2</v>
      </c>
      <c r="U337" s="154" t="str">
        <f>INDEX('     2022    '!$A$1:$AC$1563,MATCH($D337,'     2022    '!$D$1:$D$1794,0),MATCH(U$1,'     2022    '!$A$1:$AC$1,0))</f>
        <v>1.4G</v>
      </c>
      <c r="V337" s="153" t="str">
        <f>INDEX('     2022    '!$A$1:$AC$1563,MATCH($D337,'     2022    '!$D$1:$D$1794,0),MATCH(V$1,'     2022    '!$A$1:$AC$1,0))</f>
        <v>UN0336</v>
      </c>
      <c r="W337" s="153" t="str">
        <f>INDEX('     2022    '!$A$1:$AC$1563,MATCH($D337,'     2022    '!$D$1:$D$1794,0),MATCH(W$1,'     2022    '!$A$1:$AC$1,0))</f>
        <v>F4</v>
      </c>
      <c r="X337" s="151" t="str">
        <f>INDEX('     2022    '!$A$1:$AC$1563,MATCH($D337,'     2022    '!$D$1:$D$1794,0),MATCH(X$1,'     2022    '!$A$1:$AC$1,0))</f>
        <v/>
      </c>
      <c r="Y337" s="151" t="str">
        <f>INDEX('     2022    '!$A$1:$AC$1563,MATCH($D337,'     2022    '!$D$1:$D$1794,0),MATCH(Y$1,'     2022    '!$A$1:$AC$1,0))</f>
        <v/>
      </c>
      <c r="Z337" s="156">
        <f>INDEX('     2022    '!$A$1:$AC$1563,MATCH($D337,'     2022    '!$D$1:$D$1794,0),MATCH(Z$1,'     2022    '!$A$1:$AC$1,0))</f>
        <v>3.7999999999999999E-2</v>
      </c>
      <c r="AA337" s="153" t="str">
        <f>INDEX('     2022    '!$A$1:$AC$1563,MATCH($D337,'     2022    '!$D$1:$D$1794,0),MATCH(AA$1,'     2022    '!$A$1:$AC$1,0))</f>
        <v>1008-F4-69249658</v>
      </c>
      <c r="AB337" s="153" t="str">
        <f>INDEX('     2022    '!$A$1:$AC$1563,MATCH($D337,'     2022    '!$D$1:$D$1794,0),MATCH(AB$1,'     2022    '!$A$1:$AC$1,0))</f>
        <v>GB/HSE-358557</v>
      </c>
      <c r="AC337" s="153" t="str">
        <f>INDEX('     2022    '!$A$1:$AC$1563,MATCH($D337,'     2022    '!$D$1:$D$1794,0),MATCH(AC$1,'     2022    '!$A$1:$AC$1,0))</f>
        <v>8/15/2028</v>
      </c>
    </row>
    <row r="338" spans="1:29" ht="15.75">
      <c r="A338" s="80">
        <f t="shared" si="10"/>
        <v>335</v>
      </c>
      <c r="B338" s="68" t="str">
        <f>INDEX('     2022    '!B$2:B$1794,MATCH(D338,'     2022    '!D$2:D$1794,0))</f>
        <v/>
      </c>
      <c r="C338" s="204" t="str">
        <f>INDEX('     2022    '!C$2:C$1794,MATCH(D338,'     2022    '!D$2:D$1794,0))</f>
        <v>Single Shot - 40mm</v>
      </c>
      <c r="D338" s="212" t="str">
        <f>INDEX('     2022    '!D:D,MATCH(A338,'     2022    '!AL:AL,0))</f>
        <v>C364</v>
      </c>
      <c r="E338" s="213" t="str">
        <f>INDEX('     2022    '!$A$1:$AC$1563,MATCH($D338,'     2022    '!$D$1:$D$1794,0),MATCH(E$1,'     2022    '!$A$1:$AC$1,0))</f>
        <v>40mm Gold Rain to Purple w Orange Strobe Mine</v>
      </c>
      <c r="F338" s="206" t="str">
        <f>IFERROR(IF(LEFT(INDEX('     2022    '!AD$2:AD$1794,MATCH(D338,'     2022    '!D$2:D$1794,0)),4)="http",HYPERLINK(INDEX('     2022    '!AD$2:AD$1794,MATCH(D338,'     2022    '!D$2:D$1794,0)),"Video"),""),"")</f>
        <v>Video</v>
      </c>
      <c r="G338" s="207">
        <f>INDEX('     2022    '!$A$1:$AC$1563,MATCH($D338,'     2022    '!$D$1:$D$1794,0),MATCH(G$1,'     2022    '!$A$1:$AC$1,0))</f>
        <v>1</v>
      </c>
      <c r="H338" s="150"/>
      <c r="I338" s="152">
        <f>INDEX('     2022    '!$A$1:$AC$1563,MATCH($D338,'     2022    '!$D$1:$D$1794,0),MATCH(I$1,'     2022    '!$A$1:$AC$1,0))</f>
        <v>79.819999999999993</v>
      </c>
      <c r="J338" s="150"/>
      <c r="K338" s="151">
        <f t="shared" si="11"/>
        <v>1.4635</v>
      </c>
      <c r="L338" s="152">
        <f>INDEX('     2022    '!$A$1:$AC$1563,MATCH($D338,'     2022    '!$D$1:$D$1794,0),MATCH(L$1,'     2022    '!$A$1:$AC$1,0))</f>
        <v>79.9071</v>
      </c>
      <c r="M338" s="152">
        <f>INDEX('     2022    '!$A$1:$AC$1563,MATCH($D338,'     2022    '!$D$1:$D$1794,0),MATCH(M$1,'     2022    '!$A$1:$AC$1,0))</f>
        <v>87.81</v>
      </c>
      <c r="N338" s="153" t="str">
        <f>INDEX('     2022    '!$A$1:$AC$1563,MATCH($D338,'     2022    '!$D$1:$D$1794,0),MATCH(N$1,'     2022    '!$A$1:$AC$1,0))</f>
        <v>40mm</v>
      </c>
      <c r="O338" s="154">
        <f>INDEX('     2022    '!$A$1:$AC$1563,MATCH($D338,'     2022    '!$D$1:$D$1794,0),MATCH(O$1,'     2022    '!$A$1:$AC$1,0))</f>
        <v>60</v>
      </c>
      <c r="P338" s="153">
        <f>INDEX('     2022    '!$A$1:$AC$1563,MATCH($D338,'     2022    '!$D$1:$D$1794,0),MATCH(P$1,'     2022    '!$A$1:$AC$1,0))</f>
        <v>3</v>
      </c>
      <c r="Q338" s="153" t="str">
        <f>INDEX('     2022    '!$A$1:$AC$1563,MATCH($D338,'     2022    '!$D$1:$D$1794,0),MATCH(Q$1,'     2022    '!$A$1:$AC$1,0))</f>
        <v>Yes</v>
      </c>
      <c r="R338" s="155">
        <f>INDEX('     2022    '!$A$1:$AC$1563,MATCH($D338,'     2022    '!$D$1:$D$1794,0),MATCH(R$1,'     2022    '!$A$1:$AC$1,0))</f>
        <v>15</v>
      </c>
      <c r="S338" s="155">
        <f>INDEX('     2022    '!$A$1:$AC$1563,MATCH($D338,'     2022    '!$D$1:$D$1794,0),MATCH(S$1,'     2022    '!$A$1:$AC$1,0))</f>
        <v>3.12</v>
      </c>
      <c r="T338" s="155">
        <f>INDEX('     2022    '!$A$1:$AC$1563,MATCH($D338,'     2022    '!$D$1:$D$1794,0),MATCH(T$1,'     2022    '!$A$1:$AC$1,0))</f>
        <v>0.2</v>
      </c>
      <c r="U338" s="154" t="str">
        <f>INDEX('     2022    '!$A$1:$AC$1563,MATCH($D338,'     2022    '!$D$1:$D$1794,0),MATCH(U$1,'     2022    '!$A$1:$AC$1,0))</f>
        <v>1.4G</v>
      </c>
      <c r="V338" s="153" t="str">
        <f>INDEX('     2022    '!$A$1:$AC$1563,MATCH($D338,'     2022    '!$D$1:$D$1794,0),MATCH(V$1,'     2022    '!$A$1:$AC$1,0))</f>
        <v>UN0336</v>
      </c>
      <c r="W338" s="153" t="str">
        <f>INDEX('     2022    '!$A$1:$AC$1563,MATCH($D338,'     2022    '!$D$1:$D$1794,0),MATCH(W$1,'     2022    '!$A$1:$AC$1,0))</f>
        <v>F4</v>
      </c>
      <c r="X338" s="151" t="str">
        <f>INDEX('     2022    '!$A$1:$AC$1563,MATCH($D338,'     2022    '!$D$1:$D$1794,0),MATCH(X$1,'     2022    '!$A$1:$AC$1,0))</f>
        <v/>
      </c>
      <c r="Y338" s="151" t="str">
        <f>INDEX('     2022    '!$A$1:$AC$1563,MATCH($D338,'     2022    '!$D$1:$D$1794,0),MATCH(Y$1,'     2022    '!$A$1:$AC$1,0))</f>
        <v/>
      </c>
      <c r="Z338" s="156">
        <f>INDEX('     2022    '!$A$1:$AC$1563,MATCH($D338,'     2022    '!$D$1:$D$1794,0),MATCH(Z$1,'     2022    '!$A$1:$AC$1,0))</f>
        <v>3.7999999999999999E-2</v>
      </c>
      <c r="AA338" s="153" t="str">
        <f>INDEX('     2022    '!$A$1:$AC$1563,MATCH($D338,'     2022    '!$D$1:$D$1794,0),MATCH(AA$1,'     2022    '!$A$1:$AC$1,0))</f>
        <v>1008-F4-69249658</v>
      </c>
      <c r="AB338" s="153" t="str">
        <f>INDEX('     2022    '!$A$1:$AC$1563,MATCH($D338,'     2022    '!$D$1:$D$1794,0),MATCH(AB$1,'     2022    '!$A$1:$AC$1,0))</f>
        <v>GB/HSE-358560</v>
      </c>
      <c r="AC338" s="153" t="str">
        <f>INDEX('     2022    '!$A$1:$AC$1563,MATCH($D338,'     2022    '!$D$1:$D$1794,0),MATCH(AC$1,'     2022    '!$A$1:$AC$1,0))</f>
        <v>8/15/2028</v>
      </c>
    </row>
    <row r="339" spans="1:29" ht="15.75">
      <c r="A339" s="80">
        <f t="shared" si="10"/>
        <v>336</v>
      </c>
      <c r="B339" s="68" t="str">
        <f>INDEX('     2022    '!B$2:B$1794,MATCH(D339,'     2022    '!D$2:D$1794,0))</f>
        <v/>
      </c>
      <c r="C339" s="204" t="str">
        <f>INDEX('     2022    '!C$2:C$1794,MATCH(D339,'     2022    '!D$2:D$1794,0))</f>
        <v>Single Shot - 40mm</v>
      </c>
      <c r="D339" s="212" t="str">
        <f>INDEX('     2022    '!D:D,MATCH(A339,'     2022    '!AL:AL,0))</f>
        <v>C368</v>
      </c>
      <c r="E339" s="213" t="str">
        <f>INDEX('     2022    '!$A$1:$AC$1563,MATCH($D339,'     2022    '!$D$1:$D$1794,0),MATCH(E$1,'     2022    '!$A$1:$AC$1,0))</f>
        <v>40mm Silver Strobe Willow Tail with Green Mine</v>
      </c>
      <c r="F339" s="206" t="str">
        <f>IFERROR(IF(LEFT(INDEX('     2022    '!AD$2:AD$1794,MATCH(D339,'     2022    '!D$2:D$1794,0)),4)="http",HYPERLINK(INDEX('     2022    '!AD$2:AD$1794,MATCH(D339,'     2022    '!D$2:D$1794,0)),"Video"),""),"")</f>
        <v>Video</v>
      </c>
      <c r="G339" s="207">
        <f>INDEX('     2022    '!$A$1:$AC$1563,MATCH($D339,'     2022    '!$D$1:$D$1794,0),MATCH(G$1,'     2022    '!$A$1:$AC$1,0))</f>
        <v>6</v>
      </c>
      <c r="H339" s="150"/>
      <c r="I339" s="152">
        <f>INDEX('     2022    '!$A$1:$AC$1563,MATCH($D339,'     2022    '!$D$1:$D$1794,0),MATCH(I$1,'     2022    '!$A$1:$AC$1,0))</f>
        <v>79.819999999999993</v>
      </c>
      <c r="J339" s="150"/>
      <c r="K339" s="151">
        <f t="shared" si="11"/>
        <v>1.4635</v>
      </c>
      <c r="L339" s="152">
        <f>INDEX('     2022    '!$A$1:$AC$1563,MATCH($D339,'     2022    '!$D$1:$D$1794,0),MATCH(L$1,'     2022    '!$A$1:$AC$1,0))</f>
        <v>79.9071</v>
      </c>
      <c r="M339" s="152">
        <f>INDEX('     2022    '!$A$1:$AC$1563,MATCH($D339,'     2022    '!$D$1:$D$1794,0),MATCH(M$1,'     2022    '!$A$1:$AC$1,0))</f>
        <v>87.81</v>
      </c>
      <c r="N339" s="153" t="str">
        <f>INDEX('     2022    '!$A$1:$AC$1563,MATCH($D339,'     2022    '!$D$1:$D$1794,0),MATCH(N$1,'     2022    '!$A$1:$AC$1,0))</f>
        <v>40mm</v>
      </c>
      <c r="O339" s="154">
        <f>INDEX('     2022    '!$A$1:$AC$1563,MATCH($D339,'     2022    '!$D$1:$D$1794,0),MATCH(O$1,'     2022    '!$A$1:$AC$1,0))</f>
        <v>60</v>
      </c>
      <c r="P339" s="153">
        <f>INDEX('     2022    '!$A$1:$AC$1563,MATCH($D339,'     2022    '!$D$1:$D$1794,0),MATCH(P$1,'     2022    '!$A$1:$AC$1,0))</f>
        <v>3</v>
      </c>
      <c r="Q339" s="153" t="str">
        <f>INDEX('     2022    '!$A$1:$AC$1563,MATCH($D339,'     2022    '!$D$1:$D$1794,0),MATCH(Q$1,'     2022    '!$A$1:$AC$1,0))</f>
        <v>Yes</v>
      </c>
      <c r="R339" s="155">
        <f>INDEX('     2022    '!$A$1:$AC$1563,MATCH($D339,'     2022    '!$D$1:$D$1794,0),MATCH(R$1,'     2022    '!$A$1:$AC$1,0))</f>
        <v>15</v>
      </c>
      <c r="S339" s="155">
        <f>INDEX('     2022    '!$A$1:$AC$1563,MATCH($D339,'     2022    '!$D$1:$D$1794,0),MATCH(S$1,'     2022    '!$A$1:$AC$1,0))</f>
        <v>3.12</v>
      </c>
      <c r="T339" s="155">
        <f>INDEX('     2022    '!$A$1:$AC$1563,MATCH($D339,'     2022    '!$D$1:$D$1794,0),MATCH(T$1,'     2022    '!$A$1:$AC$1,0))</f>
        <v>0.2</v>
      </c>
      <c r="U339" s="154" t="str">
        <f>INDEX('     2022    '!$A$1:$AC$1563,MATCH($D339,'     2022    '!$D$1:$D$1794,0),MATCH(U$1,'     2022    '!$A$1:$AC$1,0))</f>
        <v>1.4G</v>
      </c>
      <c r="V339" s="153" t="str">
        <f>INDEX('     2022    '!$A$1:$AC$1563,MATCH($D339,'     2022    '!$D$1:$D$1794,0),MATCH(V$1,'     2022    '!$A$1:$AC$1,0))</f>
        <v>UN0336</v>
      </c>
      <c r="W339" s="153" t="str">
        <f>INDEX('     2022    '!$A$1:$AC$1563,MATCH($D339,'     2022    '!$D$1:$D$1794,0),MATCH(W$1,'     2022    '!$A$1:$AC$1,0))</f>
        <v>F4</v>
      </c>
      <c r="X339" s="151" t="str">
        <f>INDEX('     2022    '!$A$1:$AC$1563,MATCH($D339,'     2022    '!$D$1:$D$1794,0),MATCH(X$1,'     2022    '!$A$1:$AC$1,0))</f>
        <v/>
      </c>
      <c r="Y339" s="151" t="str">
        <f>INDEX('     2022    '!$A$1:$AC$1563,MATCH($D339,'     2022    '!$D$1:$D$1794,0),MATCH(Y$1,'     2022    '!$A$1:$AC$1,0))</f>
        <v/>
      </c>
      <c r="Z339" s="156">
        <f>INDEX('     2022    '!$A$1:$AC$1563,MATCH($D339,'     2022    '!$D$1:$D$1794,0),MATCH(Z$1,'     2022    '!$A$1:$AC$1,0))</f>
        <v>3.7999999999999999E-2</v>
      </c>
      <c r="AA339" s="153" t="str">
        <f>INDEX('     2022    '!$A$1:$AC$1563,MATCH($D339,'     2022    '!$D$1:$D$1794,0),MATCH(AA$1,'     2022    '!$A$1:$AC$1,0))</f>
        <v>1008-F4-69249661</v>
      </c>
      <c r="AB339" s="153" t="str">
        <f>INDEX('     2022    '!$A$1:$AC$1563,MATCH($D339,'     2022    '!$D$1:$D$1794,0),MATCH(AB$1,'     2022    '!$A$1:$AC$1,0))</f>
        <v>GB/HSE-358586</v>
      </c>
      <c r="AC339" s="153" t="str">
        <f>INDEX('     2022    '!$A$1:$AC$1563,MATCH($D339,'     2022    '!$D$1:$D$1794,0),MATCH(AC$1,'     2022    '!$A$1:$AC$1,0))</f>
        <v>8/15/2028</v>
      </c>
    </row>
    <row r="340" spans="1:29" ht="15.75">
      <c r="A340" s="80">
        <f t="shared" si="10"/>
        <v>337</v>
      </c>
      <c r="B340" s="68" t="str">
        <f>INDEX('     2022    '!B$2:B$1794,MATCH(D340,'     2022    '!D$2:D$1794,0))</f>
        <v/>
      </c>
      <c r="C340" s="204" t="str">
        <f>INDEX('     2022    '!C$2:C$1794,MATCH(D340,'     2022    '!D$2:D$1794,0))</f>
        <v>Single Shot - 40mm</v>
      </c>
      <c r="D340" s="212" t="str">
        <f>INDEX('     2022    '!D:D,MATCH(A340,'     2022    '!AL:AL,0))</f>
        <v>C324</v>
      </c>
      <c r="E340" s="213" t="str">
        <f>INDEX('     2022    '!$A$1:$AC$1563,MATCH($D340,'     2022    '!$D$1:$D$1794,0),MATCH(E$1,'     2022    '!$A$1:$AC$1,0))</f>
        <v>40mm Brocade crown to red mine</v>
      </c>
      <c r="F340" s="206" t="str">
        <f>IFERROR(IF(LEFT(INDEX('     2022    '!AD$2:AD$1794,MATCH(D340,'     2022    '!D$2:D$1794,0)),4)="http",HYPERLINK(INDEX('     2022    '!AD$2:AD$1794,MATCH(D340,'     2022    '!D$2:D$1794,0)),"Video"),""),"")</f>
        <v>Video</v>
      </c>
      <c r="G340" s="207">
        <f>INDEX('     2022    '!$A$1:$AC$1563,MATCH($D340,'     2022    '!$D$1:$D$1794,0),MATCH(G$1,'     2022    '!$A$1:$AC$1,0))</f>
        <v>3</v>
      </c>
      <c r="H340" s="150"/>
      <c r="I340" s="152">
        <f>INDEX('     2022    '!$A$1:$AC$1563,MATCH($D340,'     2022    '!$D$1:$D$1794,0),MATCH(I$1,'     2022    '!$A$1:$AC$1,0))</f>
        <v>81.290000000000006</v>
      </c>
      <c r="J340" s="150"/>
      <c r="K340" s="151">
        <f t="shared" si="11"/>
        <v>1.4903333333333333</v>
      </c>
      <c r="L340" s="152">
        <f>INDEX('     2022    '!$A$1:$AC$1563,MATCH($D340,'     2022    '!$D$1:$D$1794,0),MATCH(L$1,'     2022    '!$A$1:$AC$1,0))</f>
        <v>81.372200000000007</v>
      </c>
      <c r="M340" s="152">
        <f>INDEX('     2022    '!$A$1:$AC$1563,MATCH($D340,'     2022    '!$D$1:$D$1794,0),MATCH(M$1,'     2022    '!$A$1:$AC$1,0))</f>
        <v>89.42</v>
      </c>
      <c r="N340" s="153" t="str">
        <f>INDEX('     2022    '!$A$1:$AC$1563,MATCH($D340,'     2022    '!$D$1:$D$1794,0),MATCH(N$1,'     2022    '!$A$1:$AC$1,0))</f>
        <v>40mm</v>
      </c>
      <c r="O340" s="154">
        <f>INDEX('     2022    '!$A$1:$AC$1563,MATCH($D340,'     2022    '!$D$1:$D$1794,0),MATCH(O$1,'     2022    '!$A$1:$AC$1,0))</f>
        <v>60</v>
      </c>
      <c r="P340" s="153">
        <f>INDEX('     2022    '!$A$1:$AC$1563,MATCH($D340,'     2022    '!$D$1:$D$1794,0),MATCH(P$1,'     2022    '!$A$1:$AC$1,0))</f>
        <v>3</v>
      </c>
      <c r="Q340" s="153" t="str">
        <f>INDEX('     2022    '!$A$1:$AC$1563,MATCH($D340,'     2022    '!$D$1:$D$1794,0),MATCH(Q$1,'     2022    '!$A$1:$AC$1,0))</f>
        <v>Yes</v>
      </c>
      <c r="R340" s="155">
        <f>INDEX('     2022    '!$A$1:$AC$1563,MATCH($D340,'     2022    '!$D$1:$D$1794,0),MATCH(R$1,'     2022    '!$A$1:$AC$1,0))</f>
        <v>15</v>
      </c>
      <c r="S340" s="155">
        <f>INDEX('     2022    '!$A$1:$AC$1563,MATCH($D340,'     2022    '!$D$1:$D$1794,0),MATCH(S$1,'     2022    '!$A$1:$AC$1,0))</f>
        <v>3.12</v>
      </c>
      <c r="T340" s="155">
        <f>INDEX('     2022    '!$A$1:$AC$1563,MATCH($D340,'     2022    '!$D$1:$D$1794,0),MATCH(T$1,'     2022    '!$A$1:$AC$1,0))</f>
        <v>0.2</v>
      </c>
      <c r="U340" s="154" t="str">
        <f>INDEX('     2022    '!$A$1:$AC$1563,MATCH($D340,'     2022    '!$D$1:$D$1794,0),MATCH(U$1,'     2022    '!$A$1:$AC$1,0))</f>
        <v>1.4G</v>
      </c>
      <c r="V340" s="153" t="str">
        <f>INDEX('     2022    '!$A$1:$AC$1563,MATCH($D340,'     2022    '!$D$1:$D$1794,0),MATCH(V$1,'     2022    '!$A$1:$AC$1,0))</f>
        <v>UN0336</v>
      </c>
      <c r="W340" s="153" t="str">
        <f>INDEX('     2022    '!$A$1:$AC$1563,MATCH($D340,'     2022    '!$D$1:$D$1794,0),MATCH(W$1,'     2022    '!$A$1:$AC$1,0))</f>
        <v>F4</v>
      </c>
      <c r="X340" s="151" t="str">
        <f>INDEX('     2022    '!$A$1:$AC$1563,MATCH($D340,'     2022    '!$D$1:$D$1794,0),MATCH(X$1,'     2022    '!$A$1:$AC$1,0))</f>
        <v/>
      </c>
      <c r="Y340" s="151" t="str">
        <f>INDEX('     2022    '!$A$1:$AC$1563,MATCH($D340,'     2022    '!$D$1:$D$1794,0),MATCH(Y$1,'     2022    '!$A$1:$AC$1,0))</f>
        <v/>
      </c>
      <c r="Z340" s="156">
        <f>INDEX('     2022    '!$A$1:$AC$1563,MATCH($D340,'     2022    '!$D$1:$D$1794,0),MATCH(Z$1,'     2022    '!$A$1:$AC$1,0))</f>
        <v>3.7999999999999999E-2</v>
      </c>
      <c r="AA340" s="153" t="str">
        <f>INDEX('     2022    '!$A$1:$AC$1563,MATCH($D340,'     2022    '!$D$1:$D$1794,0),MATCH(AA$1,'     2022    '!$A$1:$AC$1,0))</f>
        <v>1008-F4-69249658</v>
      </c>
      <c r="AB340" s="153" t="str">
        <f>INDEX('     2022    '!$A$1:$AC$1563,MATCH($D340,'     2022    '!$D$1:$D$1794,0),MATCH(AB$1,'     2022    '!$A$1:$AC$1,0))</f>
        <v>GB/HSE-358570</v>
      </c>
      <c r="AC340" s="153" t="str">
        <f>INDEX('     2022    '!$A$1:$AC$1563,MATCH($D340,'     2022    '!$D$1:$D$1794,0),MATCH(AC$1,'     2022    '!$A$1:$AC$1,0))</f>
        <v>8/15/2028</v>
      </c>
    </row>
    <row r="341" spans="1:29" ht="15.75">
      <c r="A341" s="80">
        <f t="shared" si="10"/>
        <v>338</v>
      </c>
      <c r="B341" s="68" t="str">
        <f>INDEX('     2022    '!B$2:B$1794,MATCH(D341,'     2022    '!D$2:D$1794,0))</f>
        <v/>
      </c>
      <c r="C341" s="204" t="str">
        <f>INDEX('     2022    '!C$2:C$1794,MATCH(D341,'     2022    '!D$2:D$1794,0))</f>
        <v>Single Shot - 40mm</v>
      </c>
      <c r="D341" s="212" t="str">
        <f>INDEX('     2022    '!D:D,MATCH(A341,'     2022    '!AL:AL,0))</f>
        <v>C122</v>
      </c>
      <c r="E341" s="213" t="str">
        <f>INDEX('     2022    '!$A$1:$AC$1563,MATCH($D341,'     2022    '!$D$1:$D$1794,0),MATCH(E$1,'     2022    '!$A$1:$AC$1,0))</f>
        <v>40mm Pink wave with aqua green mine</v>
      </c>
      <c r="F341" s="206" t="str">
        <f>IFERROR(IF(LEFT(INDEX('     2022    '!AD$2:AD$1794,MATCH(D341,'     2022    '!D$2:D$1794,0)),4)="http",HYPERLINK(INDEX('     2022    '!AD$2:AD$1794,MATCH(D341,'     2022    '!D$2:D$1794,0)),"Video"),""),"")</f>
        <v>Video</v>
      </c>
      <c r="G341" s="207">
        <f>INDEX('     2022    '!$A$1:$AC$1563,MATCH($D341,'     2022    '!$D$1:$D$1794,0),MATCH(G$1,'     2022    '!$A$1:$AC$1,0))</f>
        <v>15</v>
      </c>
      <c r="H341" s="150"/>
      <c r="I341" s="152">
        <f>INDEX('     2022    '!$A$1:$AC$1563,MATCH($D341,'     2022    '!$D$1:$D$1794,0),MATCH(I$1,'     2022    '!$A$1:$AC$1,0))</f>
        <v>81.93</v>
      </c>
      <c r="J341" s="150"/>
      <c r="K341" s="151">
        <f t="shared" si="11"/>
        <v>1.5021666666666669</v>
      </c>
      <c r="L341" s="152">
        <f>INDEX('     2022    '!$A$1:$AC$1563,MATCH($D341,'     2022    '!$D$1:$D$1794,0),MATCH(L$1,'     2022    '!$A$1:$AC$1,0))</f>
        <v>82.018300000000011</v>
      </c>
      <c r="M341" s="152">
        <f>INDEX('     2022    '!$A$1:$AC$1563,MATCH($D341,'     2022    '!$D$1:$D$1794,0),MATCH(M$1,'     2022    '!$A$1:$AC$1,0))</f>
        <v>90.13000000000001</v>
      </c>
      <c r="N341" s="153" t="str">
        <f>INDEX('     2022    '!$A$1:$AC$1563,MATCH($D341,'     2022    '!$D$1:$D$1794,0),MATCH(N$1,'     2022    '!$A$1:$AC$1,0))</f>
        <v>40mm</v>
      </c>
      <c r="O341" s="154">
        <f>INDEX('     2022    '!$A$1:$AC$1563,MATCH($D341,'     2022    '!$D$1:$D$1794,0),MATCH(O$1,'     2022    '!$A$1:$AC$1,0))</f>
        <v>60</v>
      </c>
      <c r="P341" s="153">
        <f>INDEX('     2022    '!$A$1:$AC$1563,MATCH($D341,'     2022    '!$D$1:$D$1794,0),MATCH(P$1,'     2022    '!$A$1:$AC$1,0))</f>
        <v>3</v>
      </c>
      <c r="Q341" s="153" t="str">
        <f>INDEX('     2022    '!$A$1:$AC$1563,MATCH($D341,'     2022    '!$D$1:$D$1794,0),MATCH(Q$1,'     2022    '!$A$1:$AC$1,0))</f>
        <v>Yes</v>
      </c>
      <c r="R341" s="155">
        <f>INDEX('     2022    '!$A$1:$AC$1563,MATCH($D341,'     2022    '!$D$1:$D$1794,0),MATCH(R$1,'     2022    '!$A$1:$AC$1,0))</f>
        <v>15</v>
      </c>
      <c r="S341" s="155">
        <f>INDEX('     2022    '!$A$1:$AC$1563,MATCH($D341,'     2022    '!$D$1:$D$1794,0),MATCH(S$1,'     2022    '!$A$1:$AC$1,0))</f>
        <v>3.12</v>
      </c>
      <c r="T341" s="155">
        <f>INDEX('     2022    '!$A$1:$AC$1563,MATCH($D341,'     2022    '!$D$1:$D$1794,0),MATCH(T$1,'     2022    '!$A$1:$AC$1,0))</f>
        <v>0.2</v>
      </c>
      <c r="U341" s="154" t="str">
        <f>INDEX('     2022    '!$A$1:$AC$1563,MATCH($D341,'     2022    '!$D$1:$D$1794,0),MATCH(U$1,'     2022    '!$A$1:$AC$1,0))</f>
        <v>1.4G</v>
      </c>
      <c r="V341" s="153" t="str">
        <f>INDEX('     2022    '!$A$1:$AC$1563,MATCH($D341,'     2022    '!$D$1:$D$1794,0),MATCH(V$1,'     2022    '!$A$1:$AC$1,0))</f>
        <v>UN0336</v>
      </c>
      <c r="W341" s="153" t="str">
        <f>INDEX('     2022    '!$A$1:$AC$1563,MATCH($D341,'     2022    '!$D$1:$D$1794,0),MATCH(W$1,'     2022    '!$A$1:$AC$1,0))</f>
        <v>F4</v>
      </c>
      <c r="X341" s="151" t="str">
        <f>INDEX('     2022    '!$A$1:$AC$1563,MATCH($D341,'     2022    '!$D$1:$D$1794,0),MATCH(X$1,'     2022    '!$A$1:$AC$1,0))</f>
        <v/>
      </c>
      <c r="Y341" s="151" t="str">
        <f>INDEX('     2022    '!$A$1:$AC$1563,MATCH($D341,'     2022    '!$D$1:$D$1794,0),MATCH(Y$1,'     2022    '!$A$1:$AC$1,0))</f>
        <v/>
      </c>
      <c r="Z341" s="156">
        <f>INDEX('     2022    '!$A$1:$AC$1563,MATCH($D341,'     2022    '!$D$1:$D$1794,0),MATCH(Z$1,'     2022    '!$A$1:$AC$1,0))</f>
        <v>3.7999999999999999E-2</v>
      </c>
      <c r="AA341" s="153" t="str">
        <f>INDEX('     2022    '!$A$1:$AC$1563,MATCH($D341,'     2022    '!$D$1:$D$1794,0),MATCH(AA$1,'     2022    '!$A$1:$AC$1,0))</f>
        <v>1008-F4-69249658</v>
      </c>
      <c r="AB341" s="153" t="str">
        <f>INDEX('     2022    '!$A$1:$AC$1563,MATCH($D341,'     2022    '!$D$1:$D$1794,0),MATCH(AB$1,'     2022    '!$A$1:$AC$1,0))</f>
        <v>GB/HSE-345158</v>
      </c>
      <c r="AC341" s="153" t="str">
        <f>INDEX('     2022    '!$A$1:$AC$1563,MATCH($D341,'     2022    '!$D$1:$D$1794,0),MATCH(AC$1,'     2022    '!$A$1:$AC$1,0))</f>
        <v>10/9/2028</v>
      </c>
    </row>
    <row r="342" spans="1:29" ht="15.75">
      <c r="A342" s="80">
        <f t="shared" si="10"/>
        <v>339</v>
      </c>
      <c r="B342" s="68" t="str">
        <f>INDEX('     2022    '!B$2:B$1794,MATCH(D342,'     2022    '!D$2:D$1794,0))</f>
        <v/>
      </c>
      <c r="C342" s="204" t="str">
        <f>INDEX('     2022    '!C$2:C$1794,MATCH(D342,'     2022    '!D$2:D$1794,0))</f>
        <v>Single Shot - 40mm</v>
      </c>
      <c r="D342" s="212" t="str">
        <f>INDEX('     2022    '!D:D,MATCH(A342,'     2022    '!AL:AL,0))</f>
        <v>C138</v>
      </c>
      <c r="E342" s="213" t="str">
        <f>INDEX('     2022    '!$A$1:$AC$1563,MATCH($D342,'     2022    '!$D$1:$D$1794,0),MATCH(E$1,'     2022    '!$A$1:$AC$1,0))</f>
        <v>40mm Blue strobe mine</v>
      </c>
      <c r="F342" s="206" t="str">
        <f>IFERROR(IF(LEFT(INDEX('     2022    '!AD$2:AD$1794,MATCH(D342,'     2022    '!D$2:D$1794,0)),4)="http",HYPERLINK(INDEX('     2022    '!AD$2:AD$1794,MATCH(D342,'     2022    '!D$2:D$1794,0)),"Video"),""),"")</f>
        <v>Video</v>
      </c>
      <c r="G342" s="207">
        <f>INDEX('     2022    '!$A$1:$AC$1563,MATCH($D342,'     2022    '!$D$1:$D$1794,0),MATCH(G$1,'     2022    '!$A$1:$AC$1,0))</f>
        <v>3</v>
      </c>
      <c r="H342" s="150"/>
      <c r="I342" s="152">
        <f>INDEX('     2022    '!$A$1:$AC$1563,MATCH($D342,'     2022    '!$D$1:$D$1794,0),MATCH(I$1,'     2022    '!$A$1:$AC$1,0))</f>
        <v>82.49</v>
      </c>
      <c r="J342" s="150"/>
      <c r="K342" s="151">
        <f t="shared" si="11"/>
        <v>1.5123333333333335</v>
      </c>
      <c r="L342" s="152">
        <f>INDEX('     2022    '!$A$1:$AC$1563,MATCH($D342,'     2022    '!$D$1:$D$1794,0),MATCH(L$1,'     2022    '!$A$1:$AC$1,0))</f>
        <v>82.573400000000007</v>
      </c>
      <c r="M342" s="152">
        <f>INDEX('     2022    '!$A$1:$AC$1563,MATCH($D342,'     2022    '!$D$1:$D$1794,0),MATCH(M$1,'     2022    '!$A$1:$AC$1,0))</f>
        <v>90.740000000000009</v>
      </c>
      <c r="N342" s="153" t="str">
        <f>INDEX('     2022    '!$A$1:$AC$1563,MATCH($D342,'     2022    '!$D$1:$D$1794,0),MATCH(N$1,'     2022    '!$A$1:$AC$1,0))</f>
        <v>40mm</v>
      </c>
      <c r="O342" s="154">
        <f>INDEX('     2022    '!$A$1:$AC$1563,MATCH($D342,'     2022    '!$D$1:$D$1794,0),MATCH(O$1,'     2022    '!$A$1:$AC$1,0))</f>
        <v>60</v>
      </c>
      <c r="P342" s="153">
        <f>INDEX('     2022    '!$A$1:$AC$1563,MATCH($D342,'     2022    '!$D$1:$D$1794,0),MATCH(P$1,'     2022    '!$A$1:$AC$1,0))</f>
        <v>3</v>
      </c>
      <c r="Q342" s="153" t="str">
        <f>INDEX('     2022    '!$A$1:$AC$1563,MATCH($D342,'     2022    '!$D$1:$D$1794,0),MATCH(Q$1,'     2022    '!$A$1:$AC$1,0))</f>
        <v>Yes</v>
      </c>
      <c r="R342" s="155">
        <f>INDEX('     2022    '!$A$1:$AC$1563,MATCH($D342,'     2022    '!$D$1:$D$1794,0),MATCH(R$1,'     2022    '!$A$1:$AC$1,0))</f>
        <v>13</v>
      </c>
      <c r="S342" s="155">
        <f>INDEX('     2022    '!$A$1:$AC$1563,MATCH($D342,'     2022    '!$D$1:$D$1794,0),MATCH(S$1,'     2022    '!$A$1:$AC$1,0))</f>
        <v>3.3</v>
      </c>
      <c r="T342" s="155">
        <f>INDEX('     2022    '!$A$1:$AC$1563,MATCH($D342,'     2022    '!$D$1:$D$1794,0),MATCH(T$1,'     2022    '!$A$1:$AC$1,0))</f>
        <v>0.2</v>
      </c>
      <c r="U342" s="154" t="str">
        <f>INDEX('     2022    '!$A$1:$AC$1563,MATCH($D342,'     2022    '!$D$1:$D$1794,0),MATCH(U$1,'     2022    '!$A$1:$AC$1,0))</f>
        <v>1.4G</v>
      </c>
      <c r="V342" s="153" t="str">
        <f>INDEX('     2022    '!$A$1:$AC$1563,MATCH($D342,'     2022    '!$D$1:$D$1794,0),MATCH(V$1,'     2022    '!$A$1:$AC$1,0))</f>
        <v>UN0336</v>
      </c>
      <c r="W342" s="153" t="str">
        <f>INDEX('     2022    '!$A$1:$AC$1563,MATCH($D342,'     2022    '!$D$1:$D$1794,0),MATCH(W$1,'     2022    '!$A$1:$AC$1,0))</f>
        <v>F4</v>
      </c>
      <c r="X342" s="151" t="str">
        <f>INDEX('     2022    '!$A$1:$AC$1563,MATCH($D342,'     2022    '!$D$1:$D$1794,0),MATCH(X$1,'     2022    '!$A$1:$AC$1,0))</f>
        <v/>
      </c>
      <c r="Y342" s="151" t="str">
        <f>INDEX('     2022    '!$A$1:$AC$1563,MATCH($D342,'     2022    '!$D$1:$D$1794,0),MATCH(Y$1,'     2022    '!$A$1:$AC$1,0))</f>
        <v/>
      </c>
      <c r="Z342" s="156">
        <f>INDEX('     2022    '!$A$1:$AC$1563,MATCH($D342,'     2022    '!$D$1:$D$1794,0),MATCH(Z$1,'     2022    '!$A$1:$AC$1,0))</f>
        <v>3.7999999999999999E-2</v>
      </c>
      <c r="AA342" s="153" t="str">
        <f>INDEX('     2022    '!$A$1:$AC$1563,MATCH($D342,'     2022    '!$D$1:$D$1794,0),MATCH(AA$1,'     2022    '!$A$1:$AC$1,0))</f>
        <v>1008-F4-69249658</v>
      </c>
      <c r="AB342" s="153" t="str">
        <f>INDEX('     2022    '!$A$1:$AC$1563,MATCH($D342,'     2022    '!$D$1:$D$1794,0),MATCH(AB$1,'     2022    '!$A$1:$AC$1,0))</f>
        <v>GB/HSE-345197</v>
      </c>
      <c r="AC342" s="153" t="str">
        <f>INDEX('     2022    '!$A$1:$AC$1563,MATCH($D342,'     2022    '!$D$1:$D$1794,0),MATCH(AC$1,'     2022    '!$A$1:$AC$1,0))</f>
        <v>10/9/2028</v>
      </c>
    </row>
    <row r="343" spans="1:29" ht="15.75">
      <c r="A343" s="80">
        <f t="shared" si="10"/>
        <v>340</v>
      </c>
      <c r="B343" s="68" t="str">
        <f>INDEX('     2022    '!B$2:B$1794,MATCH(D343,'     2022    '!D$2:D$1794,0))</f>
        <v/>
      </c>
      <c r="C343" s="204" t="str">
        <f>INDEX('     2022    '!C$2:C$1794,MATCH(D343,'     2022    '!D$2:D$1794,0))</f>
        <v>Single Shot - 40mm</v>
      </c>
      <c r="D343" s="212" t="str">
        <f>INDEX('     2022    '!D:D,MATCH(A343,'     2022    '!AL:AL,0))</f>
        <v>C133</v>
      </c>
      <c r="E343" s="213" t="str">
        <f>INDEX('     2022    '!$A$1:$AC$1563,MATCH($D343,'     2022    '!$D$1:$D$1794,0),MATCH(E$1,'     2022    '!$A$1:$AC$1,0))</f>
        <v>40mm Lemon mine</v>
      </c>
      <c r="F343" s="206" t="str">
        <f>IFERROR(IF(LEFT(INDEX('     2022    '!AD$2:AD$1794,MATCH(D343,'     2022    '!D$2:D$1794,0)),4)="http",HYPERLINK(INDEX('     2022    '!AD$2:AD$1794,MATCH(D343,'     2022    '!D$2:D$1794,0)),"Video"),""),"")</f>
        <v>Video</v>
      </c>
      <c r="G343" s="207">
        <f>INDEX('     2022    '!$A$1:$AC$1563,MATCH($D343,'     2022    '!$D$1:$D$1794,0),MATCH(G$1,'     2022    '!$A$1:$AC$1,0))</f>
        <v>11</v>
      </c>
      <c r="H343" s="150"/>
      <c r="I343" s="152">
        <f>INDEX('     2022    '!$A$1:$AC$1563,MATCH($D343,'     2022    '!$D$1:$D$1794,0),MATCH(I$1,'     2022    '!$A$1:$AC$1,0))</f>
        <v>82.49</v>
      </c>
      <c r="J343" s="150"/>
      <c r="K343" s="151">
        <f t="shared" si="11"/>
        <v>1.5123333333333335</v>
      </c>
      <c r="L343" s="152">
        <f>INDEX('     2022    '!$A$1:$AC$1563,MATCH($D343,'     2022    '!$D$1:$D$1794,0),MATCH(L$1,'     2022    '!$A$1:$AC$1,0))</f>
        <v>82.573400000000007</v>
      </c>
      <c r="M343" s="152">
        <f>INDEX('     2022    '!$A$1:$AC$1563,MATCH($D343,'     2022    '!$D$1:$D$1794,0),MATCH(M$1,'     2022    '!$A$1:$AC$1,0))</f>
        <v>90.740000000000009</v>
      </c>
      <c r="N343" s="153" t="str">
        <f>INDEX('     2022    '!$A$1:$AC$1563,MATCH($D343,'     2022    '!$D$1:$D$1794,0),MATCH(N$1,'     2022    '!$A$1:$AC$1,0))</f>
        <v>40mm</v>
      </c>
      <c r="O343" s="154">
        <f>INDEX('     2022    '!$A$1:$AC$1563,MATCH($D343,'     2022    '!$D$1:$D$1794,0),MATCH(O$1,'     2022    '!$A$1:$AC$1,0))</f>
        <v>60</v>
      </c>
      <c r="P343" s="153">
        <f>INDEX('     2022    '!$A$1:$AC$1563,MATCH($D343,'     2022    '!$D$1:$D$1794,0),MATCH(P$1,'     2022    '!$A$1:$AC$1,0))</f>
        <v>3</v>
      </c>
      <c r="Q343" s="153" t="str">
        <f>INDEX('     2022    '!$A$1:$AC$1563,MATCH($D343,'     2022    '!$D$1:$D$1794,0),MATCH(Q$1,'     2022    '!$A$1:$AC$1,0))</f>
        <v>Yes</v>
      </c>
      <c r="R343" s="155">
        <f>INDEX('     2022    '!$A$1:$AC$1563,MATCH($D343,'     2022    '!$D$1:$D$1794,0),MATCH(R$1,'     2022    '!$A$1:$AC$1,0))</f>
        <v>15</v>
      </c>
      <c r="S343" s="155">
        <f>INDEX('     2022    '!$A$1:$AC$1563,MATCH($D343,'     2022    '!$D$1:$D$1794,0),MATCH(S$1,'     2022    '!$A$1:$AC$1,0))</f>
        <v>3.12</v>
      </c>
      <c r="T343" s="155">
        <f>INDEX('     2022    '!$A$1:$AC$1563,MATCH($D343,'     2022    '!$D$1:$D$1794,0),MATCH(T$1,'     2022    '!$A$1:$AC$1,0))</f>
        <v>0.2</v>
      </c>
      <c r="U343" s="154" t="str">
        <f>INDEX('     2022    '!$A$1:$AC$1563,MATCH($D343,'     2022    '!$D$1:$D$1794,0),MATCH(U$1,'     2022    '!$A$1:$AC$1,0))</f>
        <v>1.4G</v>
      </c>
      <c r="V343" s="153" t="str">
        <f>INDEX('     2022    '!$A$1:$AC$1563,MATCH($D343,'     2022    '!$D$1:$D$1794,0),MATCH(V$1,'     2022    '!$A$1:$AC$1,0))</f>
        <v>UN0336</v>
      </c>
      <c r="W343" s="153" t="str">
        <f>INDEX('     2022    '!$A$1:$AC$1563,MATCH($D343,'     2022    '!$D$1:$D$1794,0),MATCH(W$1,'     2022    '!$A$1:$AC$1,0))</f>
        <v>F4</v>
      </c>
      <c r="X343" s="151" t="str">
        <f>INDEX('     2022    '!$A$1:$AC$1563,MATCH($D343,'     2022    '!$D$1:$D$1794,0),MATCH(X$1,'     2022    '!$A$1:$AC$1,0))</f>
        <v/>
      </c>
      <c r="Y343" s="151" t="str">
        <f>INDEX('     2022    '!$A$1:$AC$1563,MATCH($D343,'     2022    '!$D$1:$D$1794,0),MATCH(Y$1,'     2022    '!$A$1:$AC$1,0))</f>
        <v/>
      </c>
      <c r="Z343" s="156">
        <f>INDEX('     2022    '!$A$1:$AC$1563,MATCH($D343,'     2022    '!$D$1:$D$1794,0),MATCH(Z$1,'     2022    '!$A$1:$AC$1,0))</f>
        <v>3.7999999999999999E-2</v>
      </c>
      <c r="AA343" s="153" t="str">
        <f>INDEX('     2022    '!$A$1:$AC$1563,MATCH($D343,'     2022    '!$D$1:$D$1794,0),MATCH(AA$1,'     2022    '!$A$1:$AC$1,0))</f>
        <v>1008-F4-69249658</v>
      </c>
      <c r="AB343" s="153" t="str">
        <f>INDEX('     2022    '!$A$1:$AC$1563,MATCH($D343,'     2022    '!$D$1:$D$1794,0),MATCH(AB$1,'     2022    '!$A$1:$AC$1,0))</f>
        <v>GB/HSE-345192</v>
      </c>
      <c r="AC343" s="153" t="str">
        <f>INDEX('     2022    '!$A$1:$AC$1563,MATCH($D343,'     2022    '!$D$1:$D$1794,0),MATCH(AC$1,'     2022    '!$A$1:$AC$1,0))</f>
        <v>10/9/2028</v>
      </c>
    </row>
    <row r="344" spans="1:29" ht="15.75">
      <c r="A344" s="80">
        <f t="shared" si="10"/>
        <v>341</v>
      </c>
      <c r="B344" s="68" t="str">
        <f>INDEX('     2022    '!B$2:B$1794,MATCH(D344,'     2022    '!D$2:D$1794,0))</f>
        <v/>
      </c>
      <c r="C344" s="204" t="str">
        <f>INDEX('     2022    '!C$2:C$1794,MATCH(D344,'     2022    '!D$2:D$1794,0))</f>
        <v>Single Shot - 40mm</v>
      </c>
      <c r="D344" s="212" t="str">
        <f>INDEX('     2022    '!D:D,MATCH(A344,'     2022    '!AL:AL,0))</f>
        <v>C367</v>
      </c>
      <c r="E344" s="213" t="str">
        <f>INDEX('     2022    '!$A$1:$AC$1563,MATCH($D344,'     2022    '!$D$1:$D$1794,0),MATCH(E$1,'     2022    '!$A$1:$AC$1,0))</f>
        <v>40mm Gold Strobe Willow tail with red mine</v>
      </c>
      <c r="F344" s="206" t="str">
        <f>IFERROR(IF(LEFT(INDEX('     2022    '!AD$2:AD$1794,MATCH(D344,'     2022    '!D$2:D$1794,0)),4)="http",HYPERLINK(INDEX('     2022    '!AD$2:AD$1794,MATCH(D344,'     2022    '!D$2:D$1794,0)),"Video"),""),"")</f>
        <v>Video</v>
      </c>
      <c r="G344" s="207">
        <f>INDEX('     2022    '!$A$1:$AC$1563,MATCH($D344,'     2022    '!$D$1:$D$1794,0),MATCH(G$1,'     2022    '!$A$1:$AC$1,0))</f>
        <v>0</v>
      </c>
      <c r="H344" s="150"/>
      <c r="I344" s="152">
        <f>INDEX('     2022    '!$A$1:$AC$1563,MATCH($D344,'     2022    '!$D$1:$D$1794,0),MATCH(I$1,'     2022    '!$A$1:$AC$1,0))</f>
        <v>79.819999999999993</v>
      </c>
      <c r="J344" s="150"/>
      <c r="K344" s="151">
        <f t="shared" si="11"/>
        <v>1.5178873247445155</v>
      </c>
      <c r="L344" s="152">
        <f>INDEX('     2022    '!$A$1:$AC$1563,MATCH($D344,'     2022    '!$D$1:$D$1794,0),MATCH(L$1,'     2022    '!$A$1:$AC$1,0))</f>
        <v>82.876647931050556</v>
      </c>
      <c r="M344" s="152">
        <f>INDEX('     2022    '!$A$1:$AC$1563,MATCH($D344,'     2022    '!$D$1:$D$1794,0),MATCH(M$1,'     2022    '!$A$1:$AC$1,0))</f>
        <v>91.073239484670935</v>
      </c>
      <c r="N344" s="153" t="str">
        <f>INDEX('     2022    '!$A$1:$AC$1563,MATCH($D344,'     2022    '!$D$1:$D$1794,0),MATCH(N$1,'     2022    '!$A$1:$AC$1,0))</f>
        <v>40mm</v>
      </c>
      <c r="O344" s="154">
        <f>INDEX('     2022    '!$A$1:$AC$1563,MATCH($D344,'     2022    '!$D$1:$D$1794,0),MATCH(O$1,'     2022    '!$A$1:$AC$1,0))</f>
        <v>60</v>
      </c>
      <c r="P344" s="153">
        <f>INDEX('     2022    '!$A$1:$AC$1563,MATCH($D344,'     2022    '!$D$1:$D$1794,0),MATCH(P$1,'     2022    '!$A$1:$AC$1,0))</f>
        <v>3</v>
      </c>
      <c r="Q344" s="153" t="str">
        <f>INDEX('     2022    '!$A$1:$AC$1563,MATCH($D344,'     2022    '!$D$1:$D$1794,0),MATCH(Q$1,'     2022    '!$A$1:$AC$1,0))</f>
        <v>Yes</v>
      </c>
      <c r="R344" s="155">
        <f>INDEX('     2022    '!$A$1:$AC$1563,MATCH($D344,'     2022    '!$D$1:$D$1794,0),MATCH(R$1,'     2022    '!$A$1:$AC$1,0))</f>
        <v>15</v>
      </c>
      <c r="S344" s="155">
        <f>INDEX('     2022    '!$A$1:$AC$1563,MATCH($D344,'     2022    '!$D$1:$D$1794,0),MATCH(S$1,'     2022    '!$A$1:$AC$1,0))</f>
        <v>3.12</v>
      </c>
      <c r="T344" s="155">
        <f>INDEX('     2022    '!$A$1:$AC$1563,MATCH($D344,'     2022    '!$D$1:$D$1794,0),MATCH(T$1,'     2022    '!$A$1:$AC$1,0))</f>
        <v>0.2</v>
      </c>
      <c r="U344" s="154" t="str">
        <f>INDEX('     2022    '!$A$1:$AC$1563,MATCH($D344,'     2022    '!$D$1:$D$1794,0),MATCH(U$1,'     2022    '!$A$1:$AC$1,0))</f>
        <v>1.4G</v>
      </c>
      <c r="V344" s="153" t="str">
        <f>INDEX('     2022    '!$A$1:$AC$1563,MATCH($D344,'     2022    '!$D$1:$D$1794,0),MATCH(V$1,'     2022    '!$A$1:$AC$1,0))</f>
        <v>UN0336</v>
      </c>
      <c r="W344" s="153" t="str">
        <f>INDEX('     2022    '!$A$1:$AC$1563,MATCH($D344,'     2022    '!$D$1:$D$1794,0),MATCH(W$1,'     2022    '!$A$1:$AC$1,0))</f>
        <v>F4</v>
      </c>
      <c r="X344" s="151" t="str">
        <f>INDEX('     2022    '!$A$1:$AC$1563,MATCH($D344,'     2022    '!$D$1:$D$1794,0),MATCH(X$1,'     2022    '!$A$1:$AC$1,0))</f>
        <v/>
      </c>
      <c r="Y344" s="151" t="str">
        <f>INDEX('     2022    '!$A$1:$AC$1563,MATCH($D344,'     2022    '!$D$1:$D$1794,0),MATCH(Y$1,'     2022    '!$A$1:$AC$1,0))</f>
        <v/>
      </c>
      <c r="Z344" s="156">
        <f>INDEX('     2022    '!$A$1:$AC$1563,MATCH($D344,'     2022    '!$D$1:$D$1794,0),MATCH(Z$1,'     2022    '!$A$1:$AC$1,0))</f>
        <v>3.7999999999999999E-2</v>
      </c>
      <c r="AA344" s="153" t="str">
        <f>INDEX('     2022    '!$A$1:$AC$1563,MATCH($D344,'     2022    '!$D$1:$D$1794,0),MATCH(AA$1,'     2022    '!$A$1:$AC$1,0))</f>
        <v>1008-F4-69249661</v>
      </c>
      <c r="AB344" s="153" t="str">
        <f>INDEX('     2022    '!$A$1:$AC$1563,MATCH($D344,'     2022    '!$D$1:$D$1794,0),MATCH(AB$1,'     2022    '!$A$1:$AC$1,0))</f>
        <v>GB/HSE-358585</v>
      </c>
      <c r="AC344" s="153" t="str">
        <f>INDEX('     2022    '!$A$1:$AC$1563,MATCH($D344,'     2022    '!$D$1:$D$1794,0),MATCH(AC$1,'     2022    '!$A$1:$AC$1,0))</f>
        <v>8/15/2028</v>
      </c>
    </row>
    <row r="345" spans="1:29" ht="15.75">
      <c r="A345" s="80">
        <f t="shared" si="10"/>
        <v>342</v>
      </c>
      <c r="B345" s="68" t="str">
        <f>INDEX('     2022    '!B$2:B$1794,MATCH(D345,'     2022    '!D$2:D$1794,0))</f>
        <v/>
      </c>
      <c r="C345" s="204" t="str">
        <f>INDEX('     2022    '!C$2:C$1794,MATCH(D345,'     2022    '!D$2:D$1794,0))</f>
        <v>Single Shot - 40mm</v>
      </c>
      <c r="D345" s="212" t="str">
        <f>INDEX('     2022    '!D:D,MATCH(A345,'     2022    '!AL:AL,0))</f>
        <v>C369</v>
      </c>
      <c r="E345" s="213" t="str">
        <f>INDEX('     2022    '!$A$1:$AC$1563,MATCH($D345,'     2022    '!$D$1:$D$1794,0),MATCH(E$1,'     2022    '!$A$1:$AC$1,0))</f>
        <v>40mm Titanium Willow to Blue Tip</v>
      </c>
      <c r="F345" s="206" t="str">
        <f>IFERROR(IF(LEFT(INDEX('     2022    '!AD$2:AD$1794,MATCH(D345,'     2022    '!D$2:D$1794,0)),4)="http",HYPERLINK(INDEX('     2022    '!AD$2:AD$1794,MATCH(D345,'     2022    '!D$2:D$1794,0)),"Video"),""),"")</f>
        <v>Video</v>
      </c>
      <c r="G345" s="207">
        <f>INDEX('     2022    '!$A$1:$AC$1563,MATCH($D345,'     2022    '!$D$1:$D$1794,0),MATCH(G$1,'     2022    '!$A$1:$AC$1,0))</f>
        <v>6</v>
      </c>
      <c r="H345" s="150"/>
      <c r="I345" s="152">
        <f>INDEX('     2022    '!$A$1:$AC$1563,MATCH($D345,'     2022    '!$D$1:$D$1794,0),MATCH(I$1,'     2022    '!$A$1:$AC$1,0))</f>
        <v>79.819999999999993</v>
      </c>
      <c r="J345" s="150"/>
      <c r="K345" s="151">
        <f t="shared" si="11"/>
        <v>1.5178873247445155</v>
      </c>
      <c r="L345" s="152">
        <f>INDEX('     2022    '!$A$1:$AC$1563,MATCH($D345,'     2022    '!$D$1:$D$1794,0),MATCH(L$1,'     2022    '!$A$1:$AC$1,0))</f>
        <v>82.876647931050556</v>
      </c>
      <c r="M345" s="152">
        <f>INDEX('     2022    '!$A$1:$AC$1563,MATCH($D345,'     2022    '!$D$1:$D$1794,0),MATCH(M$1,'     2022    '!$A$1:$AC$1,0))</f>
        <v>91.073239484670935</v>
      </c>
      <c r="N345" s="153" t="str">
        <f>INDEX('     2022    '!$A$1:$AC$1563,MATCH($D345,'     2022    '!$D$1:$D$1794,0),MATCH(N$1,'     2022    '!$A$1:$AC$1,0))</f>
        <v>40mm</v>
      </c>
      <c r="O345" s="154">
        <f>INDEX('     2022    '!$A$1:$AC$1563,MATCH($D345,'     2022    '!$D$1:$D$1794,0),MATCH(O$1,'     2022    '!$A$1:$AC$1,0))</f>
        <v>60</v>
      </c>
      <c r="P345" s="153">
        <f>INDEX('     2022    '!$A$1:$AC$1563,MATCH($D345,'     2022    '!$D$1:$D$1794,0),MATCH(P$1,'     2022    '!$A$1:$AC$1,0))</f>
        <v>3</v>
      </c>
      <c r="Q345" s="153" t="str">
        <f>INDEX('     2022    '!$A$1:$AC$1563,MATCH($D345,'     2022    '!$D$1:$D$1794,0),MATCH(Q$1,'     2022    '!$A$1:$AC$1,0))</f>
        <v>Yes</v>
      </c>
      <c r="R345" s="155">
        <f>INDEX('     2022    '!$A$1:$AC$1563,MATCH($D345,'     2022    '!$D$1:$D$1794,0),MATCH(R$1,'     2022    '!$A$1:$AC$1,0))</f>
        <v>12.2</v>
      </c>
      <c r="S345" s="155">
        <f>INDEX('     2022    '!$A$1:$AC$1563,MATCH($D345,'     2022    '!$D$1:$D$1794,0),MATCH(S$1,'     2022    '!$A$1:$AC$1,0))</f>
        <v>3.12</v>
      </c>
      <c r="T345" s="155">
        <f>INDEX('     2022    '!$A$1:$AC$1563,MATCH($D345,'     2022    '!$D$1:$D$1794,0),MATCH(T$1,'     2022    '!$A$1:$AC$1,0))</f>
        <v>0.2</v>
      </c>
      <c r="U345" s="154" t="str">
        <f>INDEX('     2022    '!$A$1:$AC$1563,MATCH($D345,'     2022    '!$D$1:$D$1794,0),MATCH(U$1,'     2022    '!$A$1:$AC$1,0))</f>
        <v>1.4G</v>
      </c>
      <c r="V345" s="153" t="str">
        <f>INDEX('     2022    '!$A$1:$AC$1563,MATCH($D345,'     2022    '!$D$1:$D$1794,0),MATCH(V$1,'     2022    '!$A$1:$AC$1,0))</f>
        <v>UN0336</v>
      </c>
      <c r="W345" s="153" t="str">
        <f>INDEX('     2022    '!$A$1:$AC$1563,MATCH($D345,'     2022    '!$D$1:$D$1794,0),MATCH(W$1,'     2022    '!$A$1:$AC$1,0))</f>
        <v>F4</v>
      </c>
      <c r="X345" s="151" t="str">
        <f>INDEX('     2022    '!$A$1:$AC$1563,MATCH($D345,'     2022    '!$D$1:$D$1794,0),MATCH(X$1,'     2022    '!$A$1:$AC$1,0))</f>
        <v/>
      </c>
      <c r="Y345" s="151" t="str">
        <f>INDEX('     2022    '!$A$1:$AC$1563,MATCH($D345,'     2022    '!$D$1:$D$1794,0),MATCH(Y$1,'     2022    '!$A$1:$AC$1,0))</f>
        <v/>
      </c>
      <c r="Z345" s="156">
        <f>INDEX('     2022    '!$A$1:$AC$1563,MATCH($D345,'     2022    '!$D$1:$D$1794,0),MATCH(Z$1,'     2022    '!$A$1:$AC$1,0))</f>
        <v>3.7999999999999999E-2</v>
      </c>
      <c r="AA345" s="153" t="str">
        <f>INDEX('     2022    '!$A$1:$AC$1563,MATCH($D345,'     2022    '!$D$1:$D$1794,0),MATCH(AA$1,'     2022    '!$A$1:$AC$1,0))</f>
        <v>1008-F4-69249658</v>
      </c>
      <c r="AB345" s="153" t="str">
        <f>INDEX('     2022    '!$A$1:$AC$1563,MATCH($D345,'     2022    '!$D$1:$D$1794,0),MATCH(AB$1,'     2022    '!$A$1:$AC$1,0))</f>
        <v>GB/HSE-358587</v>
      </c>
      <c r="AC345" s="153" t="str">
        <f>INDEX('     2022    '!$A$1:$AC$1563,MATCH($D345,'     2022    '!$D$1:$D$1794,0),MATCH(AC$1,'     2022    '!$A$1:$AC$1,0))</f>
        <v>8/15/2028</v>
      </c>
    </row>
    <row r="346" spans="1:29" ht="15.75">
      <c r="A346" s="80">
        <f t="shared" si="10"/>
        <v>343</v>
      </c>
      <c r="B346" s="68" t="str">
        <f>INDEX('     2022    '!B$2:B$1794,MATCH(D346,'     2022    '!D$2:D$1794,0))</f>
        <v/>
      </c>
      <c r="C346" s="204" t="str">
        <f>INDEX('     2022    '!C$2:C$1794,MATCH(D346,'     2022    '!D$2:D$1794,0))</f>
        <v>Single Shot - 40mm</v>
      </c>
      <c r="D346" s="212" t="str">
        <f>INDEX('     2022    '!D:D,MATCH(A346,'     2022    '!AL:AL,0))</f>
        <v>C126</v>
      </c>
      <c r="E346" s="213" t="str">
        <f>INDEX('     2022    '!$A$1:$AC$1563,MATCH($D346,'     2022    '!$D$1:$D$1794,0),MATCH(E$1,'     2022    '!$A$1:$AC$1,0))</f>
        <v>40mm Corolla to blue with blue mine</v>
      </c>
      <c r="F346" s="206" t="str">
        <f>IFERROR(IF(LEFT(INDEX('     2022    '!AD$2:AD$1794,MATCH(D346,'     2022    '!D$2:D$1794,0)),4)="http",HYPERLINK(INDEX('     2022    '!AD$2:AD$1794,MATCH(D346,'     2022    '!D$2:D$1794,0)),"Video"),""),"")</f>
        <v>Video</v>
      </c>
      <c r="G346" s="207">
        <f>INDEX('     2022    '!$A$1:$AC$1563,MATCH($D346,'     2022    '!$D$1:$D$1794,0),MATCH(G$1,'     2022    '!$A$1:$AC$1,0))</f>
        <v>0</v>
      </c>
      <c r="H346" s="150"/>
      <c r="I346" s="152">
        <f>INDEX('     2022    '!$A$1:$AC$1563,MATCH($D346,'     2022    '!$D$1:$D$1794,0),MATCH(I$1,'     2022    '!$A$1:$AC$1,0))</f>
        <v>80.88</v>
      </c>
      <c r="J346" s="150"/>
      <c r="K346" s="151">
        <f t="shared" si="11"/>
        <v>1.5321288031201659</v>
      </c>
      <c r="L346" s="152">
        <f>INDEX('     2022    '!$A$1:$AC$1563,MATCH($D346,'     2022    '!$D$1:$D$1794,0),MATCH(L$1,'     2022    '!$A$1:$AC$1,0))</f>
        <v>83.654232650361052</v>
      </c>
      <c r="M346" s="152">
        <f>INDEX('     2022    '!$A$1:$AC$1563,MATCH($D346,'     2022    '!$D$1:$D$1794,0),MATCH(M$1,'     2022    '!$A$1:$AC$1,0))</f>
        <v>91.927728187209951</v>
      </c>
      <c r="N346" s="153" t="str">
        <f>INDEX('     2022    '!$A$1:$AC$1563,MATCH($D346,'     2022    '!$D$1:$D$1794,0),MATCH(N$1,'     2022    '!$A$1:$AC$1,0))</f>
        <v>40mm</v>
      </c>
      <c r="O346" s="154">
        <f>INDEX('     2022    '!$A$1:$AC$1563,MATCH($D346,'     2022    '!$D$1:$D$1794,0),MATCH(O$1,'     2022    '!$A$1:$AC$1,0))</f>
        <v>60</v>
      </c>
      <c r="P346" s="153">
        <f>INDEX('     2022    '!$A$1:$AC$1563,MATCH($D346,'     2022    '!$D$1:$D$1794,0),MATCH(P$1,'     2022    '!$A$1:$AC$1,0))</f>
        <v>3</v>
      </c>
      <c r="Q346" s="153" t="str">
        <f>INDEX('     2022    '!$A$1:$AC$1563,MATCH($D346,'     2022    '!$D$1:$D$1794,0),MATCH(Q$1,'     2022    '!$A$1:$AC$1,0))</f>
        <v>Yes</v>
      </c>
      <c r="R346" s="155">
        <f>INDEX('     2022    '!$A$1:$AC$1563,MATCH($D346,'     2022    '!$D$1:$D$1794,0),MATCH(R$1,'     2022    '!$A$1:$AC$1,0))</f>
        <v>15</v>
      </c>
      <c r="S346" s="155">
        <f>INDEX('     2022    '!$A$1:$AC$1563,MATCH($D346,'     2022    '!$D$1:$D$1794,0),MATCH(S$1,'     2022    '!$A$1:$AC$1,0))</f>
        <v>3.54</v>
      </c>
      <c r="T346" s="155">
        <f>INDEX('     2022    '!$A$1:$AC$1563,MATCH($D346,'     2022    '!$D$1:$D$1794,0),MATCH(T$1,'     2022    '!$A$1:$AC$1,0))</f>
        <v>0.2</v>
      </c>
      <c r="U346" s="154" t="str">
        <f>INDEX('     2022    '!$A$1:$AC$1563,MATCH($D346,'     2022    '!$D$1:$D$1794,0),MATCH(U$1,'     2022    '!$A$1:$AC$1,0))</f>
        <v>1.4G</v>
      </c>
      <c r="V346" s="153" t="str">
        <f>INDEX('     2022    '!$A$1:$AC$1563,MATCH($D346,'     2022    '!$D$1:$D$1794,0),MATCH(V$1,'     2022    '!$A$1:$AC$1,0))</f>
        <v>UN0336</v>
      </c>
      <c r="W346" s="153" t="str">
        <f>INDEX('     2022    '!$A$1:$AC$1563,MATCH($D346,'     2022    '!$D$1:$D$1794,0),MATCH(W$1,'     2022    '!$A$1:$AC$1,0))</f>
        <v>F4</v>
      </c>
      <c r="X346" s="151" t="str">
        <f>INDEX('     2022    '!$A$1:$AC$1563,MATCH($D346,'     2022    '!$D$1:$D$1794,0),MATCH(X$1,'     2022    '!$A$1:$AC$1,0))</f>
        <v/>
      </c>
      <c r="Y346" s="151" t="str">
        <f>INDEX('     2022    '!$A$1:$AC$1563,MATCH($D346,'     2022    '!$D$1:$D$1794,0),MATCH(Y$1,'     2022    '!$A$1:$AC$1,0))</f>
        <v/>
      </c>
      <c r="Z346" s="156">
        <f>INDEX('     2022    '!$A$1:$AC$1563,MATCH($D346,'     2022    '!$D$1:$D$1794,0),MATCH(Z$1,'     2022    '!$A$1:$AC$1,0))</f>
        <v>3.7999999999999999E-2</v>
      </c>
      <c r="AA346" s="153" t="str">
        <f>INDEX('     2022    '!$A$1:$AC$1563,MATCH($D346,'     2022    '!$D$1:$D$1794,0),MATCH(AA$1,'     2022    '!$A$1:$AC$1,0))</f>
        <v>1008-F4-69249661</v>
      </c>
      <c r="AB346" s="153" t="str">
        <f>INDEX('     2022    '!$A$1:$AC$1563,MATCH($D346,'     2022    '!$D$1:$D$1794,0),MATCH(AB$1,'     2022    '!$A$1:$AC$1,0))</f>
        <v>GB/HSE-345268</v>
      </c>
      <c r="AC346" s="153" t="str">
        <f>INDEX('     2022    '!$A$1:$AC$1563,MATCH($D346,'     2022    '!$D$1:$D$1794,0),MATCH(AC$1,'     2022    '!$A$1:$AC$1,0))</f>
        <v>10/9/2028</v>
      </c>
    </row>
    <row r="347" spans="1:29" ht="15.75">
      <c r="A347" s="80">
        <f t="shared" si="10"/>
        <v>344</v>
      </c>
      <c r="B347" s="68" t="str">
        <f>INDEX('     2022    '!B$2:B$1794,MATCH(D347,'     2022    '!D$2:D$1794,0))</f>
        <v/>
      </c>
      <c r="C347" s="204" t="str">
        <f>INDEX('     2022    '!C$2:C$1794,MATCH(D347,'     2022    '!D$2:D$1794,0))</f>
        <v>Single Shot - 40mm</v>
      </c>
      <c r="D347" s="212" t="str">
        <f>INDEX('     2022    '!D:D,MATCH(A347,'     2022    '!AL:AL,0))</f>
        <v>C136</v>
      </c>
      <c r="E347" s="213" t="str">
        <f>INDEX('     2022    '!$A$1:$AC$1563,MATCH($D347,'     2022    '!$D$1:$D$1794,0),MATCH(E$1,'     2022    '!$A$1:$AC$1,0))</f>
        <v>40mm Silver strobe mine</v>
      </c>
      <c r="F347" s="206" t="str">
        <f>IFERROR(IF(LEFT(INDEX('     2022    '!AD$2:AD$1794,MATCH(D347,'     2022    '!D$2:D$1794,0)),4)="http",HYPERLINK(INDEX('     2022    '!AD$2:AD$1794,MATCH(D347,'     2022    '!D$2:D$1794,0)),"Video"),""),"")</f>
        <v>Video</v>
      </c>
      <c r="G347" s="207">
        <f>INDEX('     2022    '!$A$1:$AC$1563,MATCH($D347,'     2022    '!$D$1:$D$1794,0),MATCH(G$1,'     2022    '!$A$1:$AC$1,0))</f>
        <v>0</v>
      </c>
      <c r="H347" s="150"/>
      <c r="I347" s="152">
        <f>INDEX('     2022    '!$A$1:$AC$1563,MATCH($D347,'     2022    '!$D$1:$D$1794,0),MATCH(I$1,'     2022    '!$A$1:$AC$1,0))</f>
        <v>81.93</v>
      </c>
      <c r="J347" s="150"/>
      <c r="K347" s="151">
        <f t="shared" si="11"/>
        <v>1.5321288031201659</v>
      </c>
      <c r="L347" s="152">
        <f>INDEX('     2022    '!$A$1:$AC$1563,MATCH($D347,'     2022    '!$D$1:$D$1794,0),MATCH(L$1,'     2022    '!$A$1:$AC$1,0))</f>
        <v>83.654232650361052</v>
      </c>
      <c r="M347" s="152">
        <f>INDEX('     2022    '!$A$1:$AC$1563,MATCH($D347,'     2022    '!$D$1:$D$1794,0),MATCH(M$1,'     2022    '!$A$1:$AC$1,0))</f>
        <v>91.927728187209951</v>
      </c>
      <c r="N347" s="153" t="str">
        <f>INDEX('     2022    '!$A$1:$AC$1563,MATCH($D347,'     2022    '!$D$1:$D$1794,0),MATCH(N$1,'     2022    '!$A$1:$AC$1,0))</f>
        <v>40mm</v>
      </c>
      <c r="O347" s="154">
        <f>INDEX('     2022    '!$A$1:$AC$1563,MATCH($D347,'     2022    '!$D$1:$D$1794,0),MATCH(O$1,'     2022    '!$A$1:$AC$1,0))</f>
        <v>60</v>
      </c>
      <c r="P347" s="153">
        <f>INDEX('     2022    '!$A$1:$AC$1563,MATCH($D347,'     2022    '!$D$1:$D$1794,0),MATCH(P$1,'     2022    '!$A$1:$AC$1,0))</f>
        <v>3</v>
      </c>
      <c r="Q347" s="153" t="str">
        <f>INDEX('     2022    '!$A$1:$AC$1563,MATCH($D347,'     2022    '!$D$1:$D$1794,0),MATCH(Q$1,'     2022    '!$A$1:$AC$1,0))</f>
        <v>Yes</v>
      </c>
      <c r="R347" s="155">
        <f>INDEX('     2022    '!$A$1:$AC$1563,MATCH($D347,'     2022    '!$D$1:$D$1794,0),MATCH(R$1,'     2022    '!$A$1:$AC$1,0))</f>
        <v>15</v>
      </c>
      <c r="S347" s="155">
        <f>INDEX('     2022    '!$A$1:$AC$1563,MATCH($D347,'     2022    '!$D$1:$D$1794,0),MATCH(S$1,'     2022    '!$A$1:$AC$1,0))</f>
        <v>3.54</v>
      </c>
      <c r="T347" s="155">
        <f>INDEX('     2022    '!$A$1:$AC$1563,MATCH($D347,'     2022    '!$D$1:$D$1794,0),MATCH(T$1,'     2022    '!$A$1:$AC$1,0))</f>
        <v>0.2</v>
      </c>
      <c r="U347" s="154" t="str">
        <f>INDEX('     2022    '!$A$1:$AC$1563,MATCH($D347,'     2022    '!$D$1:$D$1794,0),MATCH(U$1,'     2022    '!$A$1:$AC$1,0))</f>
        <v>1.4G</v>
      </c>
      <c r="V347" s="153" t="str">
        <f>INDEX('     2022    '!$A$1:$AC$1563,MATCH($D347,'     2022    '!$D$1:$D$1794,0),MATCH(V$1,'     2022    '!$A$1:$AC$1,0))</f>
        <v>UN0336</v>
      </c>
      <c r="W347" s="153" t="str">
        <f>INDEX('     2022    '!$A$1:$AC$1563,MATCH($D347,'     2022    '!$D$1:$D$1794,0),MATCH(W$1,'     2022    '!$A$1:$AC$1,0))</f>
        <v>F4</v>
      </c>
      <c r="X347" s="151" t="str">
        <f>INDEX('     2022    '!$A$1:$AC$1563,MATCH($D347,'     2022    '!$D$1:$D$1794,0),MATCH(X$1,'     2022    '!$A$1:$AC$1,0))</f>
        <v/>
      </c>
      <c r="Y347" s="151" t="str">
        <f>INDEX('     2022    '!$A$1:$AC$1563,MATCH($D347,'     2022    '!$D$1:$D$1794,0),MATCH(Y$1,'     2022    '!$A$1:$AC$1,0))</f>
        <v/>
      </c>
      <c r="Z347" s="156">
        <f>INDEX('     2022    '!$A$1:$AC$1563,MATCH($D347,'     2022    '!$D$1:$D$1794,0),MATCH(Z$1,'     2022    '!$A$1:$AC$1,0))</f>
        <v>3.7999999999999999E-2</v>
      </c>
      <c r="AA347" s="153" t="str">
        <f>INDEX('     2022    '!$A$1:$AC$1563,MATCH($D347,'     2022    '!$D$1:$D$1794,0),MATCH(AA$1,'     2022    '!$A$1:$AC$1,0))</f>
        <v>1008-F4-69249658</v>
      </c>
      <c r="AB347" s="153" t="str">
        <f>INDEX('     2022    '!$A$1:$AC$1563,MATCH($D347,'     2022    '!$D$1:$D$1794,0),MATCH(AB$1,'     2022    '!$A$1:$AC$1,0))</f>
        <v>GB/HSE-345195</v>
      </c>
      <c r="AC347" s="153" t="str">
        <f>INDEX('     2022    '!$A$1:$AC$1563,MATCH($D347,'     2022    '!$D$1:$D$1794,0),MATCH(AC$1,'     2022    '!$A$1:$AC$1,0))</f>
        <v>10/9/2028</v>
      </c>
    </row>
    <row r="348" spans="1:29" ht="15.75">
      <c r="A348" s="80">
        <f t="shared" si="10"/>
        <v>345</v>
      </c>
      <c r="B348" s="68" t="str">
        <f>INDEX('     2022    '!B$2:B$1794,MATCH(D348,'     2022    '!D$2:D$1794,0))</f>
        <v/>
      </c>
      <c r="C348" s="204" t="str">
        <f>INDEX('     2022    '!C$2:C$1794,MATCH(D348,'     2022    '!D$2:D$1794,0))</f>
        <v>Single Shot - 40mm</v>
      </c>
      <c r="D348" s="212" t="str">
        <f>INDEX('     2022    '!D:D,MATCH(A348,'     2022    '!AL:AL,0))</f>
        <v>C137</v>
      </c>
      <c r="E348" s="213" t="str">
        <f>INDEX('     2022    '!$A$1:$AC$1563,MATCH($D348,'     2022    '!$D$1:$D$1794,0),MATCH(E$1,'     2022    '!$A$1:$AC$1,0))</f>
        <v>40mm Red strobe mine</v>
      </c>
      <c r="F348" s="206" t="str">
        <f>IFERROR(IF(LEFT(INDEX('     2022    '!AD$2:AD$1794,MATCH(D348,'     2022    '!D$2:D$1794,0)),4)="http",HYPERLINK(INDEX('     2022    '!AD$2:AD$1794,MATCH(D348,'     2022    '!D$2:D$1794,0)),"Video"),""),"")</f>
        <v>Video</v>
      </c>
      <c r="G348" s="207">
        <f>INDEX('     2022    '!$A$1:$AC$1563,MATCH($D348,'     2022    '!$D$1:$D$1794,0),MATCH(G$1,'     2022    '!$A$1:$AC$1,0))</f>
        <v>5</v>
      </c>
      <c r="H348" s="150"/>
      <c r="I348" s="152">
        <f>INDEX('     2022    '!$A$1:$AC$1563,MATCH($D348,'     2022    '!$D$1:$D$1794,0),MATCH(I$1,'     2022    '!$A$1:$AC$1,0))</f>
        <v>82.49</v>
      </c>
      <c r="J348" s="150"/>
      <c r="K348" s="151">
        <f t="shared" si="11"/>
        <v>1.5321288031201659</v>
      </c>
      <c r="L348" s="152">
        <f>INDEX('     2022    '!$A$1:$AC$1563,MATCH($D348,'     2022    '!$D$1:$D$1794,0),MATCH(L$1,'     2022    '!$A$1:$AC$1,0))</f>
        <v>83.654232650361052</v>
      </c>
      <c r="M348" s="152">
        <f>INDEX('     2022    '!$A$1:$AC$1563,MATCH($D348,'     2022    '!$D$1:$D$1794,0),MATCH(M$1,'     2022    '!$A$1:$AC$1,0))</f>
        <v>91.927728187209951</v>
      </c>
      <c r="N348" s="153" t="str">
        <f>INDEX('     2022    '!$A$1:$AC$1563,MATCH($D348,'     2022    '!$D$1:$D$1794,0),MATCH(N$1,'     2022    '!$A$1:$AC$1,0))</f>
        <v>40mm</v>
      </c>
      <c r="O348" s="154">
        <f>INDEX('     2022    '!$A$1:$AC$1563,MATCH($D348,'     2022    '!$D$1:$D$1794,0),MATCH(O$1,'     2022    '!$A$1:$AC$1,0))</f>
        <v>60</v>
      </c>
      <c r="P348" s="153">
        <f>INDEX('     2022    '!$A$1:$AC$1563,MATCH($D348,'     2022    '!$D$1:$D$1794,0),MATCH(P$1,'     2022    '!$A$1:$AC$1,0))</f>
        <v>3</v>
      </c>
      <c r="Q348" s="153" t="str">
        <f>INDEX('     2022    '!$A$1:$AC$1563,MATCH($D348,'     2022    '!$D$1:$D$1794,0),MATCH(Q$1,'     2022    '!$A$1:$AC$1,0))</f>
        <v>Yes</v>
      </c>
      <c r="R348" s="155">
        <f>INDEX('     2022    '!$A$1:$AC$1563,MATCH($D348,'     2022    '!$D$1:$D$1794,0),MATCH(R$1,'     2022    '!$A$1:$AC$1,0))</f>
        <v>15</v>
      </c>
      <c r="S348" s="155">
        <f>INDEX('     2022    '!$A$1:$AC$1563,MATCH($D348,'     2022    '!$D$1:$D$1794,0),MATCH(S$1,'     2022    '!$A$1:$AC$1,0))</f>
        <v>3.12</v>
      </c>
      <c r="T348" s="155">
        <f>INDEX('     2022    '!$A$1:$AC$1563,MATCH($D348,'     2022    '!$D$1:$D$1794,0),MATCH(T$1,'     2022    '!$A$1:$AC$1,0))</f>
        <v>0.2</v>
      </c>
      <c r="U348" s="154" t="str">
        <f>INDEX('     2022    '!$A$1:$AC$1563,MATCH($D348,'     2022    '!$D$1:$D$1794,0),MATCH(U$1,'     2022    '!$A$1:$AC$1,0))</f>
        <v>1.4G</v>
      </c>
      <c r="V348" s="153" t="str">
        <f>INDEX('     2022    '!$A$1:$AC$1563,MATCH($D348,'     2022    '!$D$1:$D$1794,0),MATCH(V$1,'     2022    '!$A$1:$AC$1,0))</f>
        <v>UN0336</v>
      </c>
      <c r="W348" s="153" t="str">
        <f>INDEX('     2022    '!$A$1:$AC$1563,MATCH($D348,'     2022    '!$D$1:$D$1794,0),MATCH(W$1,'     2022    '!$A$1:$AC$1,0))</f>
        <v>F4</v>
      </c>
      <c r="X348" s="151" t="str">
        <f>INDEX('     2022    '!$A$1:$AC$1563,MATCH($D348,'     2022    '!$D$1:$D$1794,0),MATCH(X$1,'     2022    '!$A$1:$AC$1,0))</f>
        <v/>
      </c>
      <c r="Y348" s="151" t="str">
        <f>INDEX('     2022    '!$A$1:$AC$1563,MATCH($D348,'     2022    '!$D$1:$D$1794,0),MATCH(Y$1,'     2022    '!$A$1:$AC$1,0))</f>
        <v/>
      </c>
      <c r="Z348" s="156">
        <f>INDEX('     2022    '!$A$1:$AC$1563,MATCH($D348,'     2022    '!$D$1:$D$1794,0),MATCH(Z$1,'     2022    '!$A$1:$AC$1,0))</f>
        <v>3.7999999999999999E-2</v>
      </c>
      <c r="AA348" s="153" t="str">
        <f>INDEX('     2022    '!$A$1:$AC$1563,MATCH($D348,'     2022    '!$D$1:$D$1794,0),MATCH(AA$1,'     2022    '!$A$1:$AC$1,0))</f>
        <v>1008-F4-69249658</v>
      </c>
      <c r="AB348" s="153" t="str">
        <f>INDEX('     2022    '!$A$1:$AC$1563,MATCH($D348,'     2022    '!$D$1:$D$1794,0),MATCH(AB$1,'     2022    '!$A$1:$AC$1,0))</f>
        <v>GB/HSE-345196</v>
      </c>
      <c r="AC348" s="153" t="str">
        <f>INDEX('     2022    '!$A$1:$AC$1563,MATCH($D348,'     2022    '!$D$1:$D$1794,0),MATCH(AC$1,'     2022    '!$A$1:$AC$1,0))</f>
        <v>10/9/2028</v>
      </c>
    </row>
    <row r="349" spans="1:29" ht="15.75">
      <c r="A349" s="80">
        <f t="shared" si="10"/>
        <v>346</v>
      </c>
      <c r="B349" s="68" t="str">
        <f>INDEX('     2022    '!B$2:B$1794,MATCH(D349,'     2022    '!D$2:D$1794,0))</f>
        <v/>
      </c>
      <c r="C349" s="204" t="str">
        <f>INDEX('     2022    '!C$2:C$1794,MATCH(D349,'     2022    '!D$2:D$1794,0))</f>
        <v>Single Shot - 40mm</v>
      </c>
      <c r="D349" s="212" t="str">
        <f>INDEX('     2022    '!D:D,MATCH(A349,'     2022    '!AL:AL,0))</f>
        <v>C153</v>
      </c>
      <c r="E349" s="213" t="str">
        <f>INDEX('     2022    '!$A$1:$AC$1563,MATCH($D349,'     2022    '!$D$1:$D$1794,0),MATCH(E$1,'     2022    '!$A$1:$AC$1,0))</f>
        <v>40mm Titanium willow mine</v>
      </c>
      <c r="F349" s="206" t="str">
        <f>IFERROR(IF(LEFT(INDEX('     2022    '!AD$2:AD$1794,MATCH(D349,'     2022    '!D$2:D$1794,0)),4)="http",HYPERLINK(INDEX('     2022    '!AD$2:AD$1794,MATCH(D349,'     2022    '!D$2:D$1794,0)),"Video"),""),"")</f>
        <v>Video</v>
      </c>
      <c r="G349" s="207">
        <f>INDEX('     2022    '!$A$1:$AC$1563,MATCH($D349,'     2022    '!$D$1:$D$1794,0),MATCH(G$1,'     2022    '!$A$1:$AC$1,0))</f>
        <v>0</v>
      </c>
      <c r="H349" s="150"/>
      <c r="I349" s="152">
        <f>INDEX('     2022    '!$A$1:$AC$1563,MATCH($D349,'     2022    '!$D$1:$D$1794,0),MATCH(I$1,'     2022    '!$A$1:$AC$1,0))</f>
        <v>81.93</v>
      </c>
      <c r="J349" s="150"/>
      <c r="K349" s="151">
        <f t="shared" si="11"/>
        <v>1.5321288031201659</v>
      </c>
      <c r="L349" s="152">
        <f>INDEX('     2022    '!$A$1:$AC$1563,MATCH($D349,'     2022    '!$D$1:$D$1794,0),MATCH(L$1,'     2022    '!$A$1:$AC$1,0))</f>
        <v>83.654232650361052</v>
      </c>
      <c r="M349" s="152">
        <f>INDEX('     2022    '!$A$1:$AC$1563,MATCH($D349,'     2022    '!$D$1:$D$1794,0),MATCH(M$1,'     2022    '!$A$1:$AC$1,0))</f>
        <v>91.927728187209951</v>
      </c>
      <c r="N349" s="153" t="str">
        <f>INDEX('     2022    '!$A$1:$AC$1563,MATCH($D349,'     2022    '!$D$1:$D$1794,0),MATCH(N$1,'     2022    '!$A$1:$AC$1,0))</f>
        <v>40mm</v>
      </c>
      <c r="O349" s="154">
        <f>INDEX('     2022    '!$A$1:$AC$1563,MATCH($D349,'     2022    '!$D$1:$D$1794,0),MATCH(O$1,'     2022    '!$A$1:$AC$1,0))</f>
        <v>60</v>
      </c>
      <c r="P349" s="153">
        <f>INDEX('     2022    '!$A$1:$AC$1563,MATCH($D349,'     2022    '!$D$1:$D$1794,0),MATCH(P$1,'     2022    '!$A$1:$AC$1,0))</f>
        <v>3</v>
      </c>
      <c r="Q349" s="153" t="str">
        <f>INDEX('     2022    '!$A$1:$AC$1563,MATCH($D349,'     2022    '!$D$1:$D$1794,0),MATCH(Q$1,'     2022    '!$A$1:$AC$1,0))</f>
        <v>Yes</v>
      </c>
      <c r="R349" s="155">
        <f>INDEX('     2022    '!$A$1:$AC$1563,MATCH($D349,'     2022    '!$D$1:$D$1794,0),MATCH(R$1,'     2022    '!$A$1:$AC$1,0))</f>
        <v>12.4</v>
      </c>
      <c r="S349" s="155">
        <f>INDEX('     2022    '!$A$1:$AC$1563,MATCH($D349,'     2022    '!$D$1:$D$1794,0),MATCH(S$1,'     2022    '!$A$1:$AC$1,0))</f>
        <v>3.12</v>
      </c>
      <c r="T349" s="155">
        <f>INDEX('     2022    '!$A$1:$AC$1563,MATCH($D349,'     2022    '!$D$1:$D$1794,0),MATCH(T$1,'     2022    '!$A$1:$AC$1,0))</f>
        <v>0.2</v>
      </c>
      <c r="U349" s="154" t="str">
        <f>INDEX('     2022    '!$A$1:$AC$1563,MATCH($D349,'     2022    '!$D$1:$D$1794,0),MATCH(U$1,'     2022    '!$A$1:$AC$1,0))</f>
        <v>1.4G</v>
      </c>
      <c r="V349" s="153" t="str">
        <f>INDEX('     2022    '!$A$1:$AC$1563,MATCH($D349,'     2022    '!$D$1:$D$1794,0),MATCH(V$1,'     2022    '!$A$1:$AC$1,0))</f>
        <v>UN0336</v>
      </c>
      <c r="W349" s="153" t="str">
        <f>INDEX('     2022    '!$A$1:$AC$1563,MATCH($D349,'     2022    '!$D$1:$D$1794,0),MATCH(W$1,'     2022    '!$A$1:$AC$1,0))</f>
        <v>F4</v>
      </c>
      <c r="X349" s="151" t="str">
        <f>INDEX('     2022    '!$A$1:$AC$1563,MATCH($D349,'     2022    '!$D$1:$D$1794,0),MATCH(X$1,'     2022    '!$A$1:$AC$1,0))</f>
        <v/>
      </c>
      <c r="Y349" s="151" t="str">
        <f>INDEX('     2022    '!$A$1:$AC$1563,MATCH($D349,'     2022    '!$D$1:$D$1794,0),MATCH(Y$1,'     2022    '!$A$1:$AC$1,0))</f>
        <v/>
      </c>
      <c r="Z349" s="156">
        <f>INDEX('     2022    '!$A$1:$AC$1563,MATCH($D349,'     2022    '!$D$1:$D$1794,0),MATCH(Z$1,'     2022    '!$A$1:$AC$1,0))</f>
        <v>3.7999999999999999E-2</v>
      </c>
      <c r="AA349" s="153" t="str">
        <f>INDEX('     2022    '!$A$1:$AC$1563,MATCH($D349,'     2022    '!$D$1:$D$1794,0),MATCH(AA$1,'     2022    '!$A$1:$AC$1,0))</f>
        <v>1008-F4-69249658</v>
      </c>
      <c r="AB349" s="153" t="str">
        <f>INDEX('     2022    '!$A$1:$AC$1563,MATCH($D349,'     2022    '!$D$1:$D$1794,0),MATCH(AB$1,'     2022    '!$A$1:$AC$1,0))</f>
        <v>GB/HSE-345157</v>
      </c>
      <c r="AC349" s="153" t="str">
        <f>INDEX('     2022    '!$A$1:$AC$1563,MATCH($D349,'     2022    '!$D$1:$D$1794,0),MATCH(AC$1,'     2022    '!$A$1:$AC$1,0))</f>
        <v>10/9/2028</v>
      </c>
    </row>
    <row r="350" spans="1:29" ht="15.75">
      <c r="A350" s="80">
        <f t="shared" si="10"/>
        <v>347</v>
      </c>
      <c r="B350" s="68" t="str">
        <f>INDEX('     2022    '!B$2:B$1794,MATCH(D350,'     2022    '!D$2:D$1794,0))</f>
        <v/>
      </c>
      <c r="C350" s="204" t="str">
        <f>INDEX('     2022    '!C$2:C$1794,MATCH(D350,'     2022    '!D$2:D$1794,0))</f>
        <v>Single Shot - 40mm</v>
      </c>
      <c r="D350" s="212" t="str">
        <f>INDEX('     2022    '!D:D,MATCH(A350,'     2022    '!AL:AL,0))</f>
        <v>C306</v>
      </c>
      <c r="E350" s="213" t="str">
        <f>INDEX('     2022    '!$A$1:$AC$1563,MATCH($D350,'     2022    '!$D$1:$D$1794,0),MATCH(E$1,'     2022    '!$A$1:$AC$1,0))</f>
        <v>40mm Orange mine</v>
      </c>
      <c r="F350" s="206" t="str">
        <f>IFERROR(IF(LEFT(INDEX('     2022    '!AD$2:AD$1794,MATCH(D350,'     2022    '!D$2:D$1794,0)),4)="http",HYPERLINK(INDEX('     2022    '!AD$2:AD$1794,MATCH(D350,'     2022    '!D$2:D$1794,0)),"Video"),""),"")</f>
        <v>Video</v>
      </c>
      <c r="G350" s="207">
        <f>INDEX('     2022    '!$A$1:$AC$1563,MATCH($D350,'     2022    '!$D$1:$D$1794,0),MATCH(G$1,'     2022    '!$A$1:$AC$1,0))</f>
        <v>0</v>
      </c>
      <c r="H350" s="150"/>
      <c r="I350" s="152">
        <f>INDEX('     2022    '!$A$1:$AC$1563,MATCH($D350,'     2022    '!$D$1:$D$1794,0),MATCH(I$1,'     2022    '!$A$1:$AC$1,0))</f>
        <v>81.290000000000006</v>
      </c>
      <c r="J350" s="150"/>
      <c r="K350" s="151">
        <f t="shared" si="11"/>
        <v>1.5321288031201659</v>
      </c>
      <c r="L350" s="152">
        <f>INDEX('     2022    '!$A$1:$AC$1563,MATCH($D350,'     2022    '!$D$1:$D$1794,0),MATCH(L$1,'     2022    '!$A$1:$AC$1,0))</f>
        <v>83.654232650361052</v>
      </c>
      <c r="M350" s="152">
        <f>INDEX('     2022    '!$A$1:$AC$1563,MATCH($D350,'     2022    '!$D$1:$D$1794,0),MATCH(M$1,'     2022    '!$A$1:$AC$1,0))</f>
        <v>91.927728187209951</v>
      </c>
      <c r="N350" s="153" t="str">
        <f>INDEX('     2022    '!$A$1:$AC$1563,MATCH($D350,'     2022    '!$D$1:$D$1794,0),MATCH(N$1,'     2022    '!$A$1:$AC$1,0))</f>
        <v>40mm</v>
      </c>
      <c r="O350" s="154">
        <f>INDEX('     2022    '!$A$1:$AC$1563,MATCH($D350,'     2022    '!$D$1:$D$1794,0),MATCH(O$1,'     2022    '!$A$1:$AC$1,0))</f>
        <v>60</v>
      </c>
      <c r="P350" s="153">
        <f>INDEX('     2022    '!$A$1:$AC$1563,MATCH($D350,'     2022    '!$D$1:$D$1794,0),MATCH(P$1,'     2022    '!$A$1:$AC$1,0))</f>
        <v>3</v>
      </c>
      <c r="Q350" s="153" t="str">
        <f>INDEX('     2022    '!$A$1:$AC$1563,MATCH($D350,'     2022    '!$D$1:$D$1794,0),MATCH(Q$1,'     2022    '!$A$1:$AC$1,0))</f>
        <v>Yes</v>
      </c>
      <c r="R350" s="155">
        <f>INDEX('     2022    '!$A$1:$AC$1563,MATCH($D350,'     2022    '!$D$1:$D$1794,0),MATCH(R$1,'     2022    '!$A$1:$AC$1,0))</f>
        <v>12.7</v>
      </c>
      <c r="S350" s="155">
        <f>INDEX('     2022    '!$A$1:$AC$1563,MATCH($D350,'     2022    '!$D$1:$D$1794,0),MATCH(S$1,'     2022    '!$A$1:$AC$1,0))</f>
        <v>3.12</v>
      </c>
      <c r="T350" s="155">
        <f>INDEX('     2022    '!$A$1:$AC$1563,MATCH($D350,'     2022    '!$D$1:$D$1794,0),MATCH(T$1,'     2022    '!$A$1:$AC$1,0))</f>
        <v>0.2</v>
      </c>
      <c r="U350" s="154" t="str">
        <f>INDEX('     2022    '!$A$1:$AC$1563,MATCH($D350,'     2022    '!$D$1:$D$1794,0),MATCH(U$1,'     2022    '!$A$1:$AC$1,0))</f>
        <v>1.4G</v>
      </c>
      <c r="V350" s="153" t="str">
        <f>INDEX('     2022    '!$A$1:$AC$1563,MATCH($D350,'     2022    '!$D$1:$D$1794,0),MATCH(V$1,'     2022    '!$A$1:$AC$1,0))</f>
        <v>UN0336</v>
      </c>
      <c r="W350" s="153" t="str">
        <f>INDEX('     2022    '!$A$1:$AC$1563,MATCH($D350,'     2022    '!$D$1:$D$1794,0),MATCH(W$1,'     2022    '!$A$1:$AC$1,0))</f>
        <v>F4</v>
      </c>
      <c r="X350" s="151" t="str">
        <f>INDEX('     2022    '!$A$1:$AC$1563,MATCH($D350,'     2022    '!$D$1:$D$1794,0),MATCH(X$1,'     2022    '!$A$1:$AC$1,0))</f>
        <v/>
      </c>
      <c r="Y350" s="151" t="str">
        <f>INDEX('     2022    '!$A$1:$AC$1563,MATCH($D350,'     2022    '!$D$1:$D$1794,0),MATCH(Y$1,'     2022    '!$A$1:$AC$1,0))</f>
        <v/>
      </c>
      <c r="Z350" s="156">
        <f>INDEX('     2022    '!$A$1:$AC$1563,MATCH($D350,'     2022    '!$D$1:$D$1794,0),MATCH(Z$1,'     2022    '!$A$1:$AC$1,0))</f>
        <v>3.7999999999999999E-2</v>
      </c>
      <c r="AA350" s="153" t="str">
        <f>INDEX('     2022    '!$A$1:$AC$1563,MATCH($D350,'     2022    '!$D$1:$D$1794,0),MATCH(AA$1,'     2022    '!$A$1:$AC$1,0))</f>
        <v>1008-F4-69249658</v>
      </c>
      <c r="AB350" s="153" t="str">
        <f>INDEX('     2022    '!$A$1:$AC$1563,MATCH($D350,'     2022    '!$D$1:$D$1794,0),MATCH(AB$1,'     2022    '!$A$1:$AC$1,0))</f>
        <v>GB/HSE-358562</v>
      </c>
      <c r="AC350" s="153" t="str">
        <f>INDEX('     2022    '!$A$1:$AC$1563,MATCH($D350,'     2022    '!$D$1:$D$1794,0),MATCH(AC$1,'     2022    '!$A$1:$AC$1,0))</f>
        <v>8/15/2028</v>
      </c>
    </row>
    <row r="351" spans="1:29" ht="15.75">
      <c r="A351" s="80">
        <f t="shared" si="10"/>
        <v>348</v>
      </c>
      <c r="B351" s="68" t="str">
        <f>INDEX('     2022    '!B$2:B$1794,MATCH(D351,'     2022    '!D$2:D$1794,0))</f>
        <v/>
      </c>
      <c r="C351" s="204" t="str">
        <f>INDEX('     2022    '!C$2:C$1794,MATCH(D351,'     2022    '!D$2:D$1794,0))</f>
        <v>Single Shot - 40mm</v>
      </c>
      <c r="D351" s="212" t="str">
        <f>INDEX('     2022    '!D:D,MATCH(A351,'     2022    '!AL:AL,0))</f>
        <v>C326</v>
      </c>
      <c r="E351" s="213" t="str">
        <f>INDEX('     2022    '!$A$1:$AC$1563,MATCH($D351,'     2022    '!$D$1:$D$1794,0),MATCH(E$1,'     2022    '!$A$1:$AC$1,0))</f>
        <v>40mm Gold strobe + blue + blood red mine three layered mine</v>
      </c>
      <c r="F351" s="206" t="str">
        <f>IFERROR(IF(LEFT(INDEX('     2022    '!AD$2:AD$1794,MATCH(D351,'     2022    '!D$2:D$1794,0)),4)="http",HYPERLINK(INDEX('     2022    '!AD$2:AD$1794,MATCH(D351,'     2022    '!D$2:D$1794,0)),"Video"),""),"")</f>
        <v/>
      </c>
      <c r="G351" s="207">
        <f>INDEX('     2022    '!$A$1:$AC$1563,MATCH($D351,'     2022    '!$D$1:$D$1794,0),MATCH(G$1,'     2022    '!$A$1:$AC$1,0))</f>
        <v>0</v>
      </c>
      <c r="H351" s="150"/>
      <c r="I351" s="152">
        <f>INDEX('     2022    '!$A$1:$AC$1563,MATCH($D351,'     2022    '!$D$1:$D$1794,0),MATCH(I$1,'     2022    '!$A$1:$AC$1,0))</f>
        <v>81.290000000000006</v>
      </c>
      <c r="J351" s="150"/>
      <c r="K351" s="151">
        <f t="shared" si="11"/>
        <v>1.5321288031201659</v>
      </c>
      <c r="L351" s="152">
        <f>INDEX('     2022    '!$A$1:$AC$1563,MATCH($D351,'     2022    '!$D$1:$D$1794,0),MATCH(L$1,'     2022    '!$A$1:$AC$1,0))</f>
        <v>83.654232650361052</v>
      </c>
      <c r="M351" s="152">
        <f>INDEX('     2022    '!$A$1:$AC$1563,MATCH($D351,'     2022    '!$D$1:$D$1794,0),MATCH(M$1,'     2022    '!$A$1:$AC$1,0))</f>
        <v>91.927728187209951</v>
      </c>
      <c r="N351" s="153" t="str">
        <f>INDEX('     2022    '!$A$1:$AC$1563,MATCH($D351,'     2022    '!$D$1:$D$1794,0),MATCH(N$1,'     2022    '!$A$1:$AC$1,0))</f>
        <v>40mm</v>
      </c>
      <c r="O351" s="154">
        <f>INDEX('     2022    '!$A$1:$AC$1563,MATCH($D351,'     2022    '!$D$1:$D$1794,0),MATCH(O$1,'     2022    '!$A$1:$AC$1,0))</f>
        <v>60</v>
      </c>
      <c r="P351" s="153">
        <f>INDEX('     2022    '!$A$1:$AC$1563,MATCH($D351,'     2022    '!$D$1:$D$1794,0),MATCH(P$1,'     2022    '!$A$1:$AC$1,0))</f>
        <v>3</v>
      </c>
      <c r="Q351" s="153" t="str">
        <f>INDEX('     2022    '!$A$1:$AC$1563,MATCH($D351,'     2022    '!$D$1:$D$1794,0),MATCH(Q$1,'     2022    '!$A$1:$AC$1,0))</f>
        <v>Yes</v>
      </c>
      <c r="R351" s="155">
        <f>INDEX('     2022    '!$A$1:$AC$1563,MATCH($D351,'     2022    '!$D$1:$D$1794,0),MATCH(R$1,'     2022    '!$A$1:$AC$1,0))</f>
        <v>12.8</v>
      </c>
      <c r="S351" s="155">
        <f>INDEX('     2022    '!$A$1:$AC$1563,MATCH($D351,'     2022    '!$D$1:$D$1794,0),MATCH(S$1,'     2022    '!$A$1:$AC$1,0))</f>
        <v>3.12</v>
      </c>
      <c r="T351" s="155">
        <f>INDEX('     2022    '!$A$1:$AC$1563,MATCH($D351,'     2022    '!$D$1:$D$1794,0),MATCH(T$1,'     2022    '!$A$1:$AC$1,0))</f>
        <v>0.2</v>
      </c>
      <c r="U351" s="154" t="str">
        <f>INDEX('     2022    '!$A$1:$AC$1563,MATCH($D351,'     2022    '!$D$1:$D$1794,0),MATCH(U$1,'     2022    '!$A$1:$AC$1,0))</f>
        <v>1.4G</v>
      </c>
      <c r="V351" s="153" t="str">
        <f>INDEX('     2022    '!$A$1:$AC$1563,MATCH($D351,'     2022    '!$D$1:$D$1794,0),MATCH(V$1,'     2022    '!$A$1:$AC$1,0))</f>
        <v>UN0336</v>
      </c>
      <c r="W351" s="153" t="str">
        <f>INDEX('     2022    '!$A$1:$AC$1563,MATCH($D351,'     2022    '!$D$1:$D$1794,0),MATCH(W$1,'     2022    '!$A$1:$AC$1,0))</f>
        <v>F4</v>
      </c>
      <c r="X351" s="151" t="str">
        <f>INDEX('     2022    '!$A$1:$AC$1563,MATCH($D351,'     2022    '!$D$1:$D$1794,0),MATCH(X$1,'     2022    '!$A$1:$AC$1,0))</f>
        <v/>
      </c>
      <c r="Y351" s="151" t="str">
        <f>INDEX('     2022    '!$A$1:$AC$1563,MATCH($D351,'     2022    '!$D$1:$D$1794,0),MATCH(Y$1,'     2022    '!$A$1:$AC$1,0))</f>
        <v/>
      </c>
      <c r="Z351" s="156">
        <f>INDEX('     2022    '!$A$1:$AC$1563,MATCH($D351,'     2022    '!$D$1:$D$1794,0),MATCH(Z$1,'     2022    '!$A$1:$AC$1,0))</f>
        <v>3.7999999999999999E-2</v>
      </c>
      <c r="AA351" s="153" t="str">
        <f>INDEX('     2022    '!$A$1:$AC$1563,MATCH($D351,'     2022    '!$D$1:$D$1794,0),MATCH(AA$1,'     2022    '!$A$1:$AC$1,0))</f>
        <v>1008-F4-69249658</v>
      </c>
      <c r="AB351" s="153" t="str">
        <f>INDEX('     2022    '!$A$1:$AC$1563,MATCH($D351,'     2022    '!$D$1:$D$1794,0),MATCH(AB$1,'     2022    '!$A$1:$AC$1,0))</f>
        <v>GB/HSE-358571</v>
      </c>
      <c r="AC351" s="153" t="str">
        <f>INDEX('     2022    '!$A$1:$AC$1563,MATCH($D351,'     2022    '!$D$1:$D$1794,0),MATCH(AC$1,'     2022    '!$A$1:$AC$1,0))</f>
        <v>8/15/2028</v>
      </c>
    </row>
    <row r="352" spans="1:29" ht="15.75">
      <c r="A352" s="80">
        <f t="shared" si="10"/>
        <v>349</v>
      </c>
      <c r="B352" s="68" t="str">
        <f>INDEX('     2022    '!B$2:B$1794,MATCH(D352,'     2022    '!D$2:D$1794,0))</f>
        <v/>
      </c>
      <c r="C352" s="204" t="str">
        <f>INDEX('     2022    '!C$2:C$1794,MATCH(D352,'     2022    '!D$2:D$1794,0))</f>
        <v>Single Shot - 40mm</v>
      </c>
      <c r="D352" s="212" t="str">
        <f>INDEX('     2022    '!D:D,MATCH(A352,'     2022    '!AL:AL,0))</f>
        <v>C329</v>
      </c>
      <c r="E352" s="213" t="str">
        <f>INDEX('     2022    '!$A$1:$AC$1563,MATCH($D352,'     2022    '!$D$1:$D$1794,0),MATCH(E$1,'     2022    '!$A$1:$AC$1,0))</f>
        <v>40mm Lemon + pink + blue mine</v>
      </c>
      <c r="F352" s="206" t="str">
        <f>IFERROR(IF(LEFT(INDEX('     2022    '!AD$2:AD$1794,MATCH(D352,'     2022    '!D$2:D$1794,0)),4)="http",HYPERLINK(INDEX('     2022    '!AD$2:AD$1794,MATCH(D352,'     2022    '!D$2:D$1794,0)),"Video"),""),"")</f>
        <v>Video</v>
      </c>
      <c r="G352" s="207">
        <f>INDEX('     2022    '!$A$1:$AC$1563,MATCH($D352,'     2022    '!$D$1:$D$1794,0),MATCH(G$1,'     2022    '!$A$1:$AC$1,0))</f>
        <v>0</v>
      </c>
      <c r="H352" s="150"/>
      <c r="I352" s="152">
        <f>INDEX('     2022    '!$A$1:$AC$1563,MATCH($D352,'     2022    '!$D$1:$D$1794,0),MATCH(I$1,'     2022    '!$A$1:$AC$1,0))</f>
        <v>81.290000000000006</v>
      </c>
      <c r="J352" s="150"/>
      <c r="K352" s="151">
        <f t="shared" si="11"/>
        <v>1.5321288031201659</v>
      </c>
      <c r="L352" s="152">
        <f>INDEX('     2022    '!$A$1:$AC$1563,MATCH($D352,'     2022    '!$D$1:$D$1794,0),MATCH(L$1,'     2022    '!$A$1:$AC$1,0))</f>
        <v>83.654232650361052</v>
      </c>
      <c r="M352" s="152">
        <f>INDEX('     2022    '!$A$1:$AC$1563,MATCH($D352,'     2022    '!$D$1:$D$1794,0),MATCH(M$1,'     2022    '!$A$1:$AC$1,0))</f>
        <v>91.927728187209951</v>
      </c>
      <c r="N352" s="153" t="str">
        <f>INDEX('     2022    '!$A$1:$AC$1563,MATCH($D352,'     2022    '!$D$1:$D$1794,0),MATCH(N$1,'     2022    '!$A$1:$AC$1,0))</f>
        <v>40mm</v>
      </c>
      <c r="O352" s="154">
        <f>INDEX('     2022    '!$A$1:$AC$1563,MATCH($D352,'     2022    '!$D$1:$D$1794,0),MATCH(O$1,'     2022    '!$A$1:$AC$1,0))</f>
        <v>60</v>
      </c>
      <c r="P352" s="153">
        <f>INDEX('     2022    '!$A$1:$AC$1563,MATCH($D352,'     2022    '!$D$1:$D$1794,0),MATCH(P$1,'     2022    '!$A$1:$AC$1,0))</f>
        <v>3</v>
      </c>
      <c r="Q352" s="153" t="str">
        <f>INDEX('     2022    '!$A$1:$AC$1563,MATCH($D352,'     2022    '!$D$1:$D$1794,0),MATCH(Q$1,'     2022    '!$A$1:$AC$1,0))</f>
        <v>Yes</v>
      </c>
      <c r="R352" s="155">
        <f>INDEX('     2022    '!$A$1:$AC$1563,MATCH($D352,'     2022    '!$D$1:$D$1794,0),MATCH(R$1,'     2022    '!$A$1:$AC$1,0))</f>
        <v>15</v>
      </c>
      <c r="S352" s="155">
        <f>INDEX('     2022    '!$A$1:$AC$1563,MATCH($D352,'     2022    '!$D$1:$D$1794,0),MATCH(S$1,'     2022    '!$A$1:$AC$1,0))</f>
        <v>3.12</v>
      </c>
      <c r="T352" s="155">
        <f>INDEX('     2022    '!$A$1:$AC$1563,MATCH($D352,'     2022    '!$D$1:$D$1794,0),MATCH(T$1,'     2022    '!$A$1:$AC$1,0))</f>
        <v>0.2</v>
      </c>
      <c r="U352" s="154" t="str">
        <f>INDEX('     2022    '!$A$1:$AC$1563,MATCH($D352,'     2022    '!$D$1:$D$1794,0),MATCH(U$1,'     2022    '!$A$1:$AC$1,0))</f>
        <v>1.4G</v>
      </c>
      <c r="V352" s="153" t="str">
        <f>INDEX('     2022    '!$A$1:$AC$1563,MATCH($D352,'     2022    '!$D$1:$D$1794,0),MATCH(V$1,'     2022    '!$A$1:$AC$1,0))</f>
        <v>UN0336</v>
      </c>
      <c r="W352" s="153" t="str">
        <f>INDEX('     2022    '!$A$1:$AC$1563,MATCH($D352,'     2022    '!$D$1:$D$1794,0),MATCH(W$1,'     2022    '!$A$1:$AC$1,0))</f>
        <v>F4</v>
      </c>
      <c r="X352" s="151" t="str">
        <f>INDEX('     2022    '!$A$1:$AC$1563,MATCH($D352,'     2022    '!$D$1:$D$1794,0),MATCH(X$1,'     2022    '!$A$1:$AC$1,0))</f>
        <v/>
      </c>
      <c r="Y352" s="151" t="str">
        <f>INDEX('     2022    '!$A$1:$AC$1563,MATCH($D352,'     2022    '!$D$1:$D$1794,0),MATCH(Y$1,'     2022    '!$A$1:$AC$1,0))</f>
        <v/>
      </c>
      <c r="Z352" s="156">
        <f>INDEX('     2022    '!$A$1:$AC$1563,MATCH($D352,'     2022    '!$D$1:$D$1794,0),MATCH(Z$1,'     2022    '!$A$1:$AC$1,0))</f>
        <v>3.7999999999999999E-2</v>
      </c>
      <c r="AA352" s="153" t="str">
        <f>INDEX('     2022    '!$A$1:$AC$1563,MATCH($D352,'     2022    '!$D$1:$D$1794,0),MATCH(AA$1,'     2022    '!$A$1:$AC$1,0))</f>
        <v>1008-F4-69249658</v>
      </c>
      <c r="AB352" s="153" t="str">
        <f>INDEX('     2022    '!$A$1:$AC$1563,MATCH($D352,'     2022    '!$D$1:$D$1794,0),MATCH(AB$1,'     2022    '!$A$1:$AC$1,0))</f>
        <v>GB/HSE-358573</v>
      </c>
      <c r="AC352" s="153" t="str">
        <f>INDEX('     2022    '!$A$1:$AC$1563,MATCH($D352,'     2022    '!$D$1:$D$1794,0),MATCH(AC$1,'     2022    '!$A$1:$AC$1,0))</f>
        <v>8/15/2028</v>
      </c>
    </row>
    <row r="353" spans="1:29" ht="15.75">
      <c r="A353" s="80">
        <f t="shared" si="10"/>
        <v>350</v>
      </c>
      <c r="B353" s="68" t="str">
        <f>INDEX('     2022    '!B$2:B$1794,MATCH(D353,'     2022    '!D$2:D$1794,0))</f>
        <v/>
      </c>
      <c r="C353" s="204" t="str">
        <f>INDEX('     2022    '!C$2:C$1794,MATCH(D353,'     2022    '!D$2:D$1794,0))</f>
        <v>Single Shot - 40mm</v>
      </c>
      <c r="D353" s="212" t="str">
        <f>INDEX('     2022    '!D:D,MATCH(A353,'     2022    '!AL:AL,0))</f>
        <v>C333</v>
      </c>
      <c r="E353" s="213" t="str">
        <f>INDEX('     2022    '!$A$1:$AC$1563,MATCH($D353,'     2022    '!$D$1:$D$1794,0),MATCH(E$1,'     2022    '!$A$1:$AC$1,0))</f>
        <v>40mm Green strobe + gold strobe willow + purple mine</v>
      </c>
      <c r="F353" s="206" t="str">
        <f>IFERROR(IF(LEFT(INDEX('     2022    '!AD$2:AD$1794,MATCH(D353,'     2022    '!D$2:D$1794,0)),4)="http",HYPERLINK(INDEX('     2022    '!AD$2:AD$1794,MATCH(D353,'     2022    '!D$2:D$1794,0)),"Video"),""),"")</f>
        <v>Video</v>
      </c>
      <c r="G353" s="207">
        <f>INDEX('     2022    '!$A$1:$AC$1563,MATCH($D353,'     2022    '!$D$1:$D$1794,0),MATCH(G$1,'     2022    '!$A$1:$AC$1,0))</f>
        <v>5</v>
      </c>
      <c r="H353" s="150"/>
      <c r="I353" s="152">
        <f>INDEX('     2022    '!$A$1:$AC$1563,MATCH($D353,'     2022    '!$D$1:$D$1794,0),MATCH(I$1,'     2022    '!$A$1:$AC$1,0))</f>
        <v>81.290000000000006</v>
      </c>
      <c r="J353" s="150"/>
      <c r="K353" s="151">
        <f t="shared" si="11"/>
        <v>1.5321288031201659</v>
      </c>
      <c r="L353" s="152">
        <f>INDEX('     2022    '!$A$1:$AC$1563,MATCH($D353,'     2022    '!$D$1:$D$1794,0),MATCH(L$1,'     2022    '!$A$1:$AC$1,0))</f>
        <v>83.654232650361052</v>
      </c>
      <c r="M353" s="152">
        <f>INDEX('     2022    '!$A$1:$AC$1563,MATCH($D353,'     2022    '!$D$1:$D$1794,0),MATCH(M$1,'     2022    '!$A$1:$AC$1,0))</f>
        <v>91.927728187209951</v>
      </c>
      <c r="N353" s="153" t="str">
        <f>INDEX('     2022    '!$A$1:$AC$1563,MATCH($D353,'     2022    '!$D$1:$D$1794,0),MATCH(N$1,'     2022    '!$A$1:$AC$1,0))</f>
        <v>40mm</v>
      </c>
      <c r="O353" s="154">
        <f>INDEX('     2022    '!$A$1:$AC$1563,MATCH($D353,'     2022    '!$D$1:$D$1794,0),MATCH(O$1,'     2022    '!$A$1:$AC$1,0))</f>
        <v>60</v>
      </c>
      <c r="P353" s="153">
        <f>INDEX('     2022    '!$A$1:$AC$1563,MATCH($D353,'     2022    '!$D$1:$D$1794,0),MATCH(P$1,'     2022    '!$A$1:$AC$1,0))</f>
        <v>3</v>
      </c>
      <c r="Q353" s="153" t="str">
        <f>INDEX('     2022    '!$A$1:$AC$1563,MATCH($D353,'     2022    '!$D$1:$D$1794,0),MATCH(Q$1,'     2022    '!$A$1:$AC$1,0))</f>
        <v>Yes</v>
      </c>
      <c r="R353" s="155">
        <f>INDEX('     2022    '!$A$1:$AC$1563,MATCH($D353,'     2022    '!$D$1:$D$1794,0),MATCH(R$1,'     2022    '!$A$1:$AC$1,0))</f>
        <v>15</v>
      </c>
      <c r="S353" s="155">
        <f>INDEX('     2022    '!$A$1:$AC$1563,MATCH($D353,'     2022    '!$D$1:$D$1794,0),MATCH(S$1,'     2022    '!$A$1:$AC$1,0))</f>
        <v>3.12</v>
      </c>
      <c r="T353" s="155">
        <f>INDEX('     2022    '!$A$1:$AC$1563,MATCH($D353,'     2022    '!$D$1:$D$1794,0),MATCH(T$1,'     2022    '!$A$1:$AC$1,0))</f>
        <v>0.2</v>
      </c>
      <c r="U353" s="154" t="str">
        <f>INDEX('     2022    '!$A$1:$AC$1563,MATCH($D353,'     2022    '!$D$1:$D$1794,0),MATCH(U$1,'     2022    '!$A$1:$AC$1,0))</f>
        <v>1.4G</v>
      </c>
      <c r="V353" s="153" t="str">
        <f>INDEX('     2022    '!$A$1:$AC$1563,MATCH($D353,'     2022    '!$D$1:$D$1794,0),MATCH(V$1,'     2022    '!$A$1:$AC$1,0))</f>
        <v>UN0336</v>
      </c>
      <c r="W353" s="153" t="str">
        <f>INDEX('     2022    '!$A$1:$AC$1563,MATCH($D353,'     2022    '!$D$1:$D$1794,0),MATCH(W$1,'     2022    '!$A$1:$AC$1,0))</f>
        <v>F4</v>
      </c>
      <c r="X353" s="151" t="str">
        <f>INDEX('     2022    '!$A$1:$AC$1563,MATCH($D353,'     2022    '!$D$1:$D$1794,0),MATCH(X$1,'     2022    '!$A$1:$AC$1,0))</f>
        <v/>
      </c>
      <c r="Y353" s="151" t="str">
        <f>INDEX('     2022    '!$A$1:$AC$1563,MATCH($D353,'     2022    '!$D$1:$D$1794,0),MATCH(Y$1,'     2022    '!$A$1:$AC$1,0))</f>
        <v/>
      </c>
      <c r="Z353" s="156">
        <f>INDEX('     2022    '!$A$1:$AC$1563,MATCH($D353,'     2022    '!$D$1:$D$1794,0),MATCH(Z$1,'     2022    '!$A$1:$AC$1,0))</f>
        <v>3.7999999999999999E-2</v>
      </c>
      <c r="AA353" s="153" t="str">
        <f>INDEX('     2022    '!$A$1:$AC$1563,MATCH($D353,'     2022    '!$D$1:$D$1794,0),MATCH(AA$1,'     2022    '!$A$1:$AC$1,0))</f>
        <v>1008-F4-69249658</v>
      </c>
      <c r="AB353" s="153" t="str">
        <f>INDEX('     2022    '!$A$1:$AC$1563,MATCH($D353,'     2022    '!$D$1:$D$1794,0),MATCH(AB$1,'     2022    '!$A$1:$AC$1,0))</f>
        <v>GB/HSE-358574</v>
      </c>
      <c r="AC353" s="153" t="str">
        <f>INDEX('     2022    '!$A$1:$AC$1563,MATCH($D353,'     2022    '!$D$1:$D$1794,0),MATCH(AC$1,'     2022    '!$A$1:$AC$1,0))</f>
        <v>8/15/2028</v>
      </c>
    </row>
    <row r="354" spans="1:29" ht="15.75">
      <c r="A354" s="80">
        <f t="shared" si="10"/>
        <v>351</v>
      </c>
      <c r="B354" s="68" t="str">
        <f>INDEX('     2022    '!B$2:B$1794,MATCH(D354,'     2022    '!D$2:D$1794,0))</f>
        <v/>
      </c>
      <c r="C354" s="204" t="str">
        <f>INDEX('     2022    '!C$2:C$1794,MATCH(D354,'     2022    '!D$2:D$1794,0))</f>
        <v>Single Shot - 40mm</v>
      </c>
      <c r="D354" s="212" t="str">
        <f>INDEX('     2022    '!D:D,MATCH(A354,'     2022    '!AL:AL,0))</f>
        <v>C360</v>
      </c>
      <c r="E354" s="213" t="str">
        <f>INDEX('     2022    '!$A$1:$AC$1563,MATCH($D354,'     2022    '!$D$1:$D$1794,0),MATCH(E$1,'     2022    '!$A$1:$AC$1,0))</f>
        <v>40mm Red Pearl / White Strobe Mine</v>
      </c>
      <c r="F354" s="206" t="str">
        <f>IFERROR(IF(LEFT(INDEX('     2022    '!AD$2:AD$1794,MATCH(D354,'     2022    '!D$2:D$1794,0)),4)="http",HYPERLINK(INDEX('     2022    '!AD$2:AD$1794,MATCH(D354,'     2022    '!D$2:D$1794,0)),"Video"),""),"")</f>
        <v>Video</v>
      </c>
      <c r="G354" s="207">
        <f>INDEX('     2022    '!$A$1:$AC$1563,MATCH($D354,'     2022    '!$D$1:$D$1794,0),MATCH(G$1,'     2022    '!$A$1:$AC$1,0))</f>
        <v>2</v>
      </c>
      <c r="H354" s="150"/>
      <c r="I354" s="152">
        <f>INDEX('     2022    '!$A$1:$AC$1563,MATCH($D354,'     2022    '!$D$1:$D$1794,0),MATCH(I$1,'     2022    '!$A$1:$AC$1,0))</f>
        <v>79.819999999999993</v>
      </c>
      <c r="J354" s="150"/>
      <c r="K354" s="151">
        <f t="shared" si="11"/>
        <v>1.5321288031201659</v>
      </c>
      <c r="L354" s="152">
        <f>INDEX('     2022    '!$A$1:$AC$1563,MATCH($D354,'     2022    '!$D$1:$D$1794,0),MATCH(L$1,'     2022    '!$A$1:$AC$1,0))</f>
        <v>83.654232650361052</v>
      </c>
      <c r="M354" s="152">
        <f>INDEX('     2022    '!$A$1:$AC$1563,MATCH($D354,'     2022    '!$D$1:$D$1794,0),MATCH(M$1,'     2022    '!$A$1:$AC$1,0))</f>
        <v>91.927728187209951</v>
      </c>
      <c r="N354" s="153" t="str">
        <f>INDEX('     2022    '!$A$1:$AC$1563,MATCH($D354,'     2022    '!$D$1:$D$1794,0),MATCH(N$1,'     2022    '!$A$1:$AC$1,0))</f>
        <v>40mm</v>
      </c>
      <c r="O354" s="154">
        <f>INDEX('     2022    '!$A$1:$AC$1563,MATCH($D354,'     2022    '!$D$1:$D$1794,0),MATCH(O$1,'     2022    '!$A$1:$AC$1,0))</f>
        <v>60</v>
      </c>
      <c r="P354" s="153">
        <f>INDEX('     2022    '!$A$1:$AC$1563,MATCH($D354,'     2022    '!$D$1:$D$1794,0),MATCH(P$1,'     2022    '!$A$1:$AC$1,0))</f>
        <v>3</v>
      </c>
      <c r="Q354" s="153" t="str">
        <f>INDEX('     2022    '!$A$1:$AC$1563,MATCH($D354,'     2022    '!$D$1:$D$1794,0),MATCH(Q$1,'     2022    '!$A$1:$AC$1,0))</f>
        <v>Yes</v>
      </c>
      <c r="R354" s="155">
        <f>INDEX('     2022    '!$A$1:$AC$1563,MATCH($D354,'     2022    '!$D$1:$D$1794,0),MATCH(R$1,'     2022    '!$A$1:$AC$1,0))</f>
        <v>15</v>
      </c>
      <c r="S354" s="155">
        <f>INDEX('     2022    '!$A$1:$AC$1563,MATCH($D354,'     2022    '!$D$1:$D$1794,0),MATCH(S$1,'     2022    '!$A$1:$AC$1,0))</f>
        <v>3.12</v>
      </c>
      <c r="T354" s="155">
        <f>INDEX('     2022    '!$A$1:$AC$1563,MATCH($D354,'     2022    '!$D$1:$D$1794,0),MATCH(T$1,'     2022    '!$A$1:$AC$1,0))</f>
        <v>0.2</v>
      </c>
      <c r="U354" s="154" t="str">
        <f>INDEX('     2022    '!$A$1:$AC$1563,MATCH($D354,'     2022    '!$D$1:$D$1794,0),MATCH(U$1,'     2022    '!$A$1:$AC$1,0))</f>
        <v>1.4G</v>
      </c>
      <c r="V354" s="153" t="str">
        <f>INDEX('     2022    '!$A$1:$AC$1563,MATCH($D354,'     2022    '!$D$1:$D$1794,0),MATCH(V$1,'     2022    '!$A$1:$AC$1,0))</f>
        <v>UN0336</v>
      </c>
      <c r="W354" s="153" t="str">
        <f>INDEX('     2022    '!$A$1:$AC$1563,MATCH($D354,'     2022    '!$D$1:$D$1794,0),MATCH(W$1,'     2022    '!$A$1:$AC$1,0))</f>
        <v>F4</v>
      </c>
      <c r="X354" s="151" t="str">
        <f>INDEX('     2022    '!$A$1:$AC$1563,MATCH($D354,'     2022    '!$D$1:$D$1794,0),MATCH(X$1,'     2022    '!$A$1:$AC$1,0))</f>
        <v/>
      </c>
      <c r="Y354" s="151" t="str">
        <f>INDEX('     2022    '!$A$1:$AC$1563,MATCH($D354,'     2022    '!$D$1:$D$1794,0),MATCH(Y$1,'     2022    '!$A$1:$AC$1,0))</f>
        <v/>
      </c>
      <c r="Z354" s="156">
        <f>INDEX('     2022    '!$A$1:$AC$1563,MATCH($D354,'     2022    '!$D$1:$D$1794,0),MATCH(Z$1,'     2022    '!$A$1:$AC$1,0))</f>
        <v>3.7999999999999999E-2</v>
      </c>
      <c r="AA354" s="153" t="str">
        <f>INDEX('     2022    '!$A$1:$AC$1563,MATCH($D354,'     2022    '!$D$1:$D$1794,0),MATCH(AA$1,'     2022    '!$A$1:$AC$1,0))</f>
        <v>1008-F4-69249658</v>
      </c>
      <c r="AB354" s="153" t="str">
        <f>INDEX('     2022    '!$A$1:$AC$1563,MATCH($D354,'     2022    '!$D$1:$D$1794,0),MATCH(AB$1,'     2022    '!$A$1:$AC$1,0))</f>
        <v>GB/HSE-358556</v>
      </c>
      <c r="AC354" s="153" t="str">
        <f>INDEX('     2022    '!$A$1:$AC$1563,MATCH($D354,'     2022    '!$D$1:$D$1794,0),MATCH(AC$1,'     2022    '!$A$1:$AC$1,0))</f>
        <v>8/15/2028</v>
      </c>
    </row>
    <row r="355" spans="1:29" ht="15.75">
      <c r="A355" s="80">
        <f t="shared" si="10"/>
        <v>352</v>
      </c>
      <c r="B355" s="68" t="str">
        <f>INDEX('     2022    '!B$2:B$1794,MATCH(D355,'     2022    '!D$2:D$1794,0))</f>
        <v/>
      </c>
      <c r="C355" s="204" t="str">
        <f>INDEX('     2022    '!C$2:C$1794,MATCH(D355,'     2022    '!D$2:D$1794,0))</f>
        <v>Single Shot - 40mm</v>
      </c>
      <c r="D355" s="212" t="str">
        <f>INDEX('     2022    '!D:D,MATCH(A355,'     2022    '!AL:AL,0))</f>
        <v>C362</v>
      </c>
      <c r="E355" s="213" t="str">
        <f>INDEX('     2022    '!$A$1:$AC$1563,MATCH($D355,'     2022    '!$D$1:$D$1794,0),MATCH(E$1,'     2022    '!$A$1:$AC$1,0))</f>
        <v>40mm Blue Pearl / Gold Titanium Willow Mine</v>
      </c>
      <c r="F355" s="206" t="str">
        <f>IFERROR(IF(LEFT(INDEX('     2022    '!AD$2:AD$1794,MATCH(D355,'     2022    '!D$2:D$1794,0)),4)="http",HYPERLINK(INDEX('     2022    '!AD$2:AD$1794,MATCH(D355,'     2022    '!D$2:D$1794,0)),"Video"),""),"")</f>
        <v>Video</v>
      </c>
      <c r="G355" s="207">
        <f>INDEX('     2022    '!$A$1:$AC$1563,MATCH($D355,'     2022    '!$D$1:$D$1794,0),MATCH(G$1,'     2022    '!$A$1:$AC$1,0))</f>
        <v>0</v>
      </c>
      <c r="H355" s="150"/>
      <c r="I355" s="152">
        <f>INDEX('     2022    '!$A$1:$AC$1563,MATCH($D355,'     2022    '!$D$1:$D$1794,0),MATCH(I$1,'     2022    '!$A$1:$AC$1,0))</f>
        <v>79.819999999999993</v>
      </c>
      <c r="J355" s="150"/>
      <c r="K355" s="151">
        <f t="shared" si="11"/>
        <v>1.5321288031201659</v>
      </c>
      <c r="L355" s="152">
        <f>INDEX('     2022    '!$A$1:$AC$1563,MATCH($D355,'     2022    '!$D$1:$D$1794,0),MATCH(L$1,'     2022    '!$A$1:$AC$1,0))</f>
        <v>83.654232650361052</v>
      </c>
      <c r="M355" s="152">
        <f>INDEX('     2022    '!$A$1:$AC$1563,MATCH($D355,'     2022    '!$D$1:$D$1794,0),MATCH(M$1,'     2022    '!$A$1:$AC$1,0))</f>
        <v>91.927728187209951</v>
      </c>
      <c r="N355" s="153" t="str">
        <f>INDEX('     2022    '!$A$1:$AC$1563,MATCH($D355,'     2022    '!$D$1:$D$1794,0),MATCH(N$1,'     2022    '!$A$1:$AC$1,0))</f>
        <v>40mm</v>
      </c>
      <c r="O355" s="154">
        <f>INDEX('     2022    '!$A$1:$AC$1563,MATCH($D355,'     2022    '!$D$1:$D$1794,0),MATCH(O$1,'     2022    '!$A$1:$AC$1,0))</f>
        <v>60</v>
      </c>
      <c r="P355" s="153">
        <f>INDEX('     2022    '!$A$1:$AC$1563,MATCH($D355,'     2022    '!$D$1:$D$1794,0),MATCH(P$1,'     2022    '!$A$1:$AC$1,0))</f>
        <v>3</v>
      </c>
      <c r="Q355" s="153" t="str">
        <f>INDEX('     2022    '!$A$1:$AC$1563,MATCH($D355,'     2022    '!$D$1:$D$1794,0),MATCH(Q$1,'     2022    '!$A$1:$AC$1,0))</f>
        <v>Yes</v>
      </c>
      <c r="R355" s="155">
        <f>INDEX('     2022    '!$A$1:$AC$1563,MATCH($D355,'     2022    '!$D$1:$D$1794,0),MATCH(R$1,'     2022    '!$A$1:$AC$1,0))</f>
        <v>15</v>
      </c>
      <c r="S355" s="155">
        <f>INDEX('     2022    '!$A$1:$AC$1563,MATCH($D355,'     2022    '!$D$1:$D$1794,0),MATCH(S$1,'     2022    '!$A$1:$AC$1,0))</f>
        <v>3.12</v>
      </c>
      <c r="T355" s="155">
        <f>INDEX('     2022    '!$A$1:$AC$1563,MATCH($D355,'     2022    '!$D$1:$D$1794,0),MATCH(T$1,'     2022    '!$A$1:$AC$1,0))</f>
        <v>0.2</v>
      </c>
      <c r="U355" s="154" t="str">
        <f>INDEX('     2022    '!$A$1:$AC$1563,MATCH($D355,'     2022    '!$D$1:$D$1794,0),MATCH(U$1,'     2022    '!$A$1:$AC$1,0))</f>
        <v>1.4G</v>
      </c>
      <c r="V355" s="153" t="str">
        <f>INDEX('     2022    '!$A$1:$AC$1563,MATCH($D355,'     2022    '!$D$1:$D$1794,0),MATCH(V$1,'     2022    '!$A$1:$AC$1,0))</f>
        <v>UN0336</v>
      </c>
      <c r="W355" s="153" t="str">
        <f>INDEX('     2022    '!$A$1:$AC$1563,MATCH($D355,'     2022    '!$D$1:$D$1794,0),MATCH(W$1,'     2022    '!$A$1:$AC$1,0))</f>
        <v>F4</v>
      </c>
      <c r="X355" s="151" t="str">
        <f>INDEX('     2022    '!$A$1:$AC$1563,MATCH($D355,'     2022    '!$D$1:$D$1794,0),MATCH(X$1,'     2022    '!$A$1:$AC$1,0))</f>
        <v/>
      </c>
      <c r="Y355" s="151" t="str">
        <f>INDEX('     2022    '!$A$1:$AC$1563,MATCH($D355,'     2022    '!$D$1:$D$1794,0),MATCH(Y$1,'     2022    '!$A$1:$AC$1,0))</f>
        <v/>
      </c>
      <c r="Z355" s="156">
        <f>INDEX('     2022    '!$A$1:$AC$1563,MATCH($D355,'     2022    '!$D$1:$D$1794,0),MATCH(Z$1,'     2022    '!$A$1:$AC$1,0))</f>
        <v>3.7999999999999999E-2</v>
      </c>
      <c r="AA355" s="153" t="str">
        <f>INDEX('     2022    '!$A$1:$AC$1563,MATCH($D355,'     2022    '!$D$1:$D$1794,0),MATCH(AA$1,'     2022    '!$A$1:$AC$1,0))</f>
        <v>1008-F4-69249658</v>
      </c>
      <c r="AB355" s="153" t="str">
        <f>INDEX('     2022    '!$A$1:$AC$1563,MATCH($D355,'     2022    '!$D$1:$D$1794,0),MATCH(AB$1,'     2022    '!$A$1:$AC$1,0))</f>
        <v>GB/HSE-358558</v>
      </c>
      <c r="AC355" s="153" t="str">
        <f>INDEX('     2022    '!$A$1:$AC$1563,MATCH($D355,'     2022    '!$D$1:$D$1794,0),MATCH(AC$1,'     2022    '!$A$1:$AC$1,0))</f>
        <v>8/15/2028</v>
      </c>
    </row>
    <row r="356" spans="1:29" ht="15.75">
      <c r="A356" s="80">
        <f t="shared" si="10"/>
        <v>353</v>
      </c>
      <c r="B356" s="68" t="str">
        <f>INDEX('     2022    '!B$2:B$1794,MATCH(D356,'     2022    '!D$2:D$1794,0))</f>
        <v/>
      </c>
      <c r="C356" s="204" t="str">
        <f>INDEX('     2022    '!C$2:C$1794,MATCH(D356,'     2022    '!D$2:D$1794,0))</f>
        <v>Single Shot - 40mm</v>
      </c>
      <c r="D356" s="212" t="str">
        <f>INDEX('     2022    '!D:D,MATCH(A356,'     2022    '!AL:AL,0))</f>
        <v>C363</v>
      </c>
      <c r="E356" s="213" t="str">
        <f>INDEX('     2022    '!$A$1:$AC$1563,MATCH($D356,'     2022    '!$D$1:$D$1794,0),MATCH(E$1,'     2022    '!$A$1:$AC$1,0))</f>
        <v>40mm Purple Pearl / Yellow Strobe Mine</v>
      </c>
      <c r="F356" s="206" t="str">
        <f>IFERROR(IF(LEFT(INDEX('     2022    '!AD$2:AD$1794,MATCH(D356,'     2022    '!D$2:D$1794,0)),4)="http",HYPERLINK(INDEX('     2022    '!AD$2:AD$1794,MATCH(D356,'     2022    '!D$2:D$1794,0)),"Video"),""),"")</f>
        <v>Video</v>
      </c>
      <c r="G356" s="207">
        <f>INDEX('     2022    '!$A$1:$AC$1563,MATCH($D356,'     2022    '!$D$1:$D$1794,0),MATCH(G$1,'     2022    '!$A$1:$AC$1,0))</f>
        <v>2</v>
      </c>
      <c r="H356" s="150"/>
      <c r="I356" s="152">
        <f>INDEX('     2022    '!$A$1:$AC$1563,MATCH($D356,'     2022    '!$D$1:$D$1794,0),MATCH(I$1,'     2022    '!$A$1:$AC$1,0))</f>
        <v>79.819999999999993</v>
      </c>
      <c r="J356" s="150"/>
      <c r="K356" s="151">
        <f t="shared" si="11"/>
        <v>1.5321288031201659</v>
      </c>
      <c r="L356" s="152">
        <f>INDEX('     2022    '!$A$1:$AC$1563,MATCH($D356,'     2022    '!$D$1:$D$1794,0),MATCH(L$1,'     2022    '!$A$1:$AC$1,0))</f>
        <v>83.654232650361052</v>
      </c>
      <c r="M356" s="152">
        <f>INDEX('     2022    '!$A$1:$AC$1563,MATCH($D356,'     2022    '!$D$1:$D$1794,0),MATCH(M$1,'     2022    '!$A$1:$AC$1,0))</f>
        <v>91.927728187209951</v>
      </c>
      <c r="N356" s="153" t="str">
        <f>INDEX('     2022    '!$A$1:$AC$1563,MATCH($D356,'     2022    '!$D$1:$D$1794,0),MATCH(N$1,'     2022    '!$A$1:$AC$1,0))</f>
        <v>40mm</v>
      </c>
      <c r="O356" s="154">
        <f>INDEX('     2022    '!$A$1:$AC$1563,MATCH($D356,'     2022    '!$D$1:$D$1794,0),MATCH(O$1,'     2022    '!$A$1:$AC$1,0))</f>
        <v>60</v>
      </c>
      <c r="P356" s="153">
        <f>INDEX('     2022    '!$A$1:$AC$1563,MATCH($D356,'     2022    '!$D$1:$D$1794,0),MATCH(P$1,'     2022    '!$A$1:$AC$1,0))</f>
        <v>3</v>
      </c>
      <c r="Q356" s="153" t="str">
        <f>INDEX('     2022    '!$A$1:$AC$1563,MATCH($D356,'     2022    '!$D$1:$D$1794,0),MATCH(Q$1,'     2022    '!$A$1:$AC$1,0))</f>
        <v>Yes</v>
      </c>
      <c r="R356" s="155">
        <f>INDEX('     2022    '!$A$1:$AC$1563,MATCH($D356,'     2022    '!$D$1:$D$1794,0),MATCH(R$1,'     2022    '!$A$1:$AC$1,0))</f>
        <v>15</v>
      </c>
      <c r="S356" s="155">
        <f>INDEX('     2022    '!$A$1:$AC$1563,MATCH($D356,'     2022    '!$D$1:$D$1794,0),MATCH(S$1,'     2022    '!$A$1:$AC$1,0))</f>
        <v>3.12</v>
      </c>
      <c r="T356" s="155">
        <f>INDEX('     2022    '!$A$1:$AC$1563,MATCH($D356,'     2022    '!$D$1:$D$1794,0),MATCH(T$1,'     2022    '!$A$1:$AC$1,0))</f>
        <v>0.2</v>
      </c>
      <c r="U356" s="154" t="str">
        <f>INDEX('     2022    '!$A$1:$AC$1563,MATCH($D356,'     2022    '!$D$1:$D$1794,0),MATCH(U$1,'     2022    '!$A$1:$AC$1,0))</f>
        <v>1.4G</v>
      </c>
      <c r="V356" s="153" t="str">
        <f>INDEX('     2022    '!$A$1:$AC$1563,MATCH($D356,'     2022    '!$D$1:$D$1794,0),MATCH(V$1,'     2022    '!$A$1:$AC$1,0))</f>
        <v>UN0336</v>
      </c>
      <c r="W356" s="153" t="str">
        <f>INDEX('     2022    '!$A$1:$AC$1563,MATCH($D356,'     2022    '!$D$1:$D$1794,0),MATCH(W$1,'     2022    '!$A$1:$AC$1,0))</f>
        <v>F4</v>
      </c>
      <c r="X356" s="151" t="str">
        <f>INDEX('     2022    '!$A$1:$AC$1563,MATCH($D356,'     2022    '!$D$1:$D$1794,0),MATCH(X$1,'     2022    '!$A$1:$AC$1,0))</f>
        <v/>
      </c>
      <c r="Y356" s="151" t="str">
        <f>INDEX('     2022    '!$A$1:$AC$1563,MATCH($D356,'     2022    '!$D$1:$D$1794,0),MATCH(Y$1,'     2022    '!$A$1:$AC$1,0))</f>
        <v/>
      </c>
      <c r="Z356" s="156">
        <f>INDEX('     2022    '!$A$1:$AC$1563,MATCH($D356,'     2022    '!$D$1:$D$1794,0),MATCH(Z$1,'     2022    '!$A$1:$AC$1,0))</f>
        <v>3.7999999999999999E-2</v>
      </c>
      <c r="AA356" s="153" t="str">
        <f>INDEX('     2022    '!$A$1:$AC$1563,MATCH($D356,'     2022    '!$D$1:$D$1794,0),MATCH(AA$1,'     2022    '!$A$1:$AC$1,0))</f>
        <v>1008-F4-69249658</v>
      </c>
      <c r="AB356" s="153" t="str">
        <f>INDEX('     2022    '!$A$1:$AC$1563,MATCH($D356,'     2022    '!$D$1:$D$1794,0),MATCH(AB$1,'     2022    '!$A$1:$AC$1,0))</f>
        <v>GB/HSE-358559</v>
      </c>
      <c r="AC356" s="153" t="str">
        <f>INDEX('     2022    '!$A$1:$AC$1563,MATCH($D356,'     2022    '!$D$1:$D$1794,0),MATCH(AC$1,'     2022    '!$A$1:$AC$1,0))</f>
        <v>8/15/2028</v>
      </c>
    </row>
    <row r="357" spans="1:29" ht="15.75">
      <c r="A357" s="80">
        <f t="shared" si="10"/>
        <v>354</v>
      </c>
      <c r="B357" s="68" t="str">
        <f>INDEX('     2022    '!B$2:B$1794,MATCH(D357,'     2022    '!D$2:D$1794,0))</f>
        <v/>
      </c>
      <c r="C357" s="204" t="str">
        <f>INDEX('     2022    '!C$2:C$1794,MATCH(D357,'     2022    '!D$2:D$1794,0))</f>
        <v>Single Shot - 40mm</v>
      </c>
      <c r="D357" s="212" t="str">
        <f>INDEX('     2022    '!D:D,MATCH(A357,'     2022    '!AL:AL,0))</f>
        <v>C72</v>
      </c>
      <c r="E357" s="213" t="str">
        <f>INDEX('     2022    '!$A$1:$AC$1563,MATCH($D357,'     2022    '!$D$1:$D$1794,0),MATCH(E$1,'     2022    '!$A$1:$AC$1,0))</f>
        <v>40mm Red Mine</v>
      </c>
      <c r="F357" s="206" t="str">
        <f>IFERROR(IF(LEFT(INDEX('     2022    '!AD$2:AD$1794,MATCH(D357,'     2022    '!D$2:D$1794,0)),4)="http",HYPERLINK(INDEX('     2022    '!AD$2:AD$1794,MATCH(D357,'     2022    '!D$2:D$1794,0)),"Video"),""),"")</f>
        <v>Video</v>
      </c>
      <c r="G357" s="207">
        <f>INDEX('     2022    '!$A$1:$AC$1563,MATCH($D357,'     2022    '!$D$1:$D$1794,0),MATCH(G$1,'     2022    '!$A$1:$AC$1,0))</f>
        <v>0</v>
      </c>
      <c r="H357" s="150"/>
      <c r="I357" s="152">
        <f>INDEX('     2022    '!$A$1:$AC$1563,MATCH($D357,'     2022    '!$D$1:$D$1794,0),MATCH(I$1,'     2022    '!$A$1:$AC$1,0))</f>
        <v>81.93</v>
      </c>
      <c r="J357" s="150"/>
      <c r="K357" s="151">
        <f t="shared" si="11"/>
        <v>1.5321288031201659</v>
      </c>
      <c r="L357" s="152">
        <f>INDEX('     2022    '!$A$1:$AC$1563,MATCH($D357,'     2022    '!$D$1:$D$1794,0),MATCH(L$1,'     2022    '!$A$1:$AC$1,0))</f>
        <v>83.654232650361052</v>
      </c>
      <c r="M357" s="152">
        <f>INDEX('     2022    '!$A$1:$AC$1563,MATCH($D357,'     2022    '!$D$1:$D$1794,0),MATCH(M$1,'     2022    '!$A$1:$AC$1,0))</f>
        <v>91.927728187209951</v>
      </c>
      <c r="N357" s="153" t="str">
        <f>INDEX('     2022    '!$A$1:$AC$1563,MATCH($D357,'     2022    '!$D$1:$D$1794,0),MATCH(N$1,'     2022    '!$A$1:$AC$1,0))</f>
        <v>40mm</v>
      </c>
      <c r="O357" s="154">
        <f>INDEX('     2022    '!$A$1:$AC$1563,MATCH($D357,'     2022    '!$D$1:$D$1794,0),MATCH(O$1,'     2022    '!$A$1:$AC$1,0))</f>
        <v>60</v>
      </c>
      <c r="P357" s="153">
        <f>INDEX('     2022    '!$A$1:$AC$1563,MATCH($D357,'     2022    '!$D$1:$D$1794,0),MATCH(P$1,'     2022    '!$A$1:$AC$1,0))</f>
        <v>3</v>
      </c>
      <c r="Q357" s="153" t="str">
        <f>INDEX('     2022    '!$A$1:$AC$1563,MATCH($D357,'     2022    '!$D$1:$D$1794,0),MATCH(Q$1,'     2022    '!$A$1:$AC$1,0))</f>
        <v>Yes</v>
      </c>
      <c r="R357" s="155">
        <f>INDEX('     2022    '!$A$1:$AC$1563,MATCH($D357,'     2022    '!$D$1:$D$1794,0),MATCH(R$1,'     2022    '!$A$1:$AC$1,0))</f>
        <v>15</v>
      </c>
      <c r="S357" s="155">
        <f>INDEX('     2022    '!$A$1:$AC$1563,MATCH($D357,'     2022    '!$D$1:$D$1794,0),MATCH(S$1,'     2022    '!$A$1:$AC$1,0))</f>
        <v>3.12</v>
      </c>
      <c r="T357" s="155">
        <f>INDEX('     2022    '!$A$1:$AC$1563,MATCH($D357,'     2022    '!$D$1:$D$1794,0),MATCH(T$1,'     2022    '!$A$1:$AC$1,0))</f>
        <v>0.2</v>
      </c>
      <c r="U357" s="154" t="str">
        <f>INDEX('     2022    '!$A$1:$AC$1563,MATCH($D357,'     2022    '!$D$1:$D$1794,0),MATCH(U$1,'     2022    '!$A$1:$AC$1,0))</f>
        <v>1.4G</v>
      </c>
      <c r="V357" s="153" t="str">
        <f>INDEX('     2022    '!$A$1:$AC$1563,MATCH($D357,'     2022    '!$D$1:$D$1794,0),MATCH(V$1,'     2022    '!$A$1:$AC$1,0))</f>
        <v>UN0336</v>
      </c>
      <c r="W357" s="153" t="str">
        <f>INDEX('     2022    '!$A$1:$AC$1563,MATCH($D357,'     2022    '!$D$1:$D$1794,0),MATCH(W$1,'     2022    '!$A$1:$AC$1,0))</f>
        <v>F4</v>
      </c>
      <c r="X357" s="151" t="str">
        <f>INDEX('     2022    '!$A$1:$AC$1563,MATCH($D357,'     2022    '!$D$1:$D$1794,0),MATCH(X$1,'     2022    '!$A$1:$AC$1,0))</f>
        <v/>
      </c>
      <c r="Y357" s="151" t="str">
        <f>INDEX('     2022    '!$A$1:$AC$1563,MATCH($D357,'     2022    '!$D$1:$D$1794,0),MATCH(Y$1,'     2022    '!$A$1:$AC$1,0))</f>
        <v/>
      </c>
      <c r="Z357" s="156">
        <f>INDEX('     2022    '!$A$1:$AC$1563,MATCH($D357,'     2022    '!$D$1:$D$1794,0),MATCH(Z$1,'     2022    '!$A$1:$AC$1,0))</f>
        <v>3.7999999999999999E-2</v>
      </c>
      <c r="AA357" s="153" t="str">
        <f>INDEX('     2022    '!$A$1:$AC$1563,MATCH($D357,'     2022    '!$D$1:$D$1794,0),MATCH(AA$1,'     2022    '!$A$1:$AC$1,0))</f>
        <v>1008-F4-69249658</v>
      </c>
      <c r="AB357" s="153" t="str">
        <f>INDEX('     2022    '!$A$1:$AC$1563,MATCH($D357,'     2022    '!$D$1:$D$1794,0),MATCH(AB$1,'     2022    '!$A$1:$AC$1,0))</f>
        <v>GB/HSE-338574</v>
      </c>
      <c r="AC357" s="153" t="str">
        <f>INDEX('     2022    '!$A$1:$AC$1563,MATCH($D357,'     2022    '!$D$1:$D$1794,0),MATCH(AC$1,'     2022    '!$A$1:$AC$1,0))</f>
        <v>5/18/2027</v>
      </c>
    </row>
    <row r="358" spans="1:29" ht="15.75">
      <c r="A358" s="80">
        <f t="shared" si="10"/>
        <v>355</v>
      </c>
      <c r="B358" s="68" t="str">
        <f>INDEX('     2022    '!B$2:B$1794,MATCH(D358,'     2022    '!D$2:D$1794,0))</f>
        <v/>
      </c>
      <c r="C358" s="204" t="str">
        <f>INDEX('     2022    '!C$2:C$1794,MATCH(D358,'     2022    '!D$2:D$1794,0))</f>
        <v>Single Shot - 40mm</v>
      </c>
      <c r="D358" s="212" t="str">
        <f>INDEX('     2022    '!D:D,MATCH(A358,'     2022    '!AL:AL,0))</f>
        <v>C73</v>
      </c>
      <c r="E358" s="213" t="str">
        <f>INDEX('     2022    '!$A$1:$AC$1563,MATCH($D358,'     2022    '!$D$1:$D$1794,0),MATCH(E$1,'     2022    '!$A$1:$AC$1,0))</f>
        <v>40mm Blue Stars Mine</v>
      </c>
      <c r="F358" s="206" t="str">
        <f>IFERROR(IF(LEFT(INDEX('     2022    '!AD$2:AD$1794,MATCH(D358,'     2022    '!D$2:D$1794,0)),4)="http",HYPERLINK(INDEX('     2022    '!AD$2:AD$1794,MATCH(D358,'     2022    '!D$2:D$1794,0)),"Video"),""),"")</f>
        <v>Video</v>
      </c>
      <c r="G358" s="207">
        <f>INDEX('     2022    '!$A$1:$AC$1563,MATCH($D358,'     2022    '!$D$1:$D$1794,0),MATCH(G$1,'     2022    '!$A$1:$AC$1,0))</f>
        <v>4</v>
      </c>
      <c r="H358" s="150"/>
      <c r="I358" s="152">
        <f>INDEX('     2022    '!$A$1:$AC$1563,MATCH($D358,'     2022    '!$D$1:$D$1794,0),MATCH(I$1,'     2022    '!$A$1:$AC$1,0))</f>
        <v>81.93</v>
      </c>
      <c r="J358" s="150"/>
      <c r="K358" s="151">
        <f t="shared" si="11"/>
        <v>1.5321288031201659</v>
      </c>
      <c r="L358" s="152">
        <f>INDEX('     2022    '!$A$1:$AC$1563,MATCH($D358,'     2022    '!$D$1:$D$1794,0),MATCH(L$1,'     2022    '!$A$1:$AC$1,0))</f>
        <v>83.654232650361052</v>
      </c>
      <c r="M358" s="152">
        <f>INDEX('     2022    '!$A$1:$AC$1563,MATCH($D358,'     2022    '!$D$1:$D$1794,0),MATCH(M$1,'     2022    '!$A$1:$AC$1,0))</f>
        <v>91.927728187209951</v>
      </c>
      <c r="N358" s="153" t="str">
        <f>INDEX('     2022    '!$A$1:$AC$1563,MATCH($D358,'     2022    '!$D$1:$D$1794,0),MATCH(N$1,'     2022    '!$A$1:$AC$1,0))</f>
        <v>40mm</v>
      </c>
      <c r="O358" s="154">
        <f>INDEX('     2022    '!$A$1:$AC$1563,MATCH($D358,'     2022    '!$D$1:$D$1794,0),MATCH(O$1,'     2022    '!$A$1:$AC$1,0))</f>
        <v>60</v>
      </c>
      <c r="P358" s="153">
        <f>INDEX('     2022    '!$A$1:$AC$1563,MATCH($D358,'     2022    '!$D$1:$D$1794,0),MATCH(P$1,'     2022    '!$A$1:$AC$1,0))</f>
        <v>3</v>
      </c>
      <c r="Q358" s="153" t="str">
        <f>INDEX('     2022    '!$A$1:$AC$1563,MATCH($D358,'     2022    '!$D$1:$D$1794,0),MATCH(Q$1,'     2022    '!$A$1:$AC$1,0))</f>
        <v>Yes</v>
      </c>
      <c r="R358" s="155">
        <f>INDEX('     2022    '!$A$1:$AC$1563,MATCH($D358,'     2022    '!$D$1:$D$1794,0),MATCH(R$1,'     2022    '!$A$1:$AC$1,0))</f>
        <v>15</v>
      </c>
      <c r="S358" s="155">
        <f>INDEX('     2022    '!$A$1:$AC$1563,MATCH($D358,'     2022    '!$D$1:$D$1794,0),MATCH(S$1,'     2022    '!$A$1:$AC$1,0))</f>
        <v>3.12</v>
      </c>
      <c r="T358" s="155">
        <f>INDEX('     2022    '!$A$1:$AC$1563,MATCH($D358,'     2022    '!$D$1:$D$1794,0),MATCH(T$1,'     2022    '!$A$1:$AC$1,0))</f>
        <v>0.2</v>
      </c>
      <c r="U358" s="154" t="str">
        <f>INDEX('     2022    '!$A$1:$AC$1563,MATCH($D358,'     2022    '!$D$1:$D$1794,0),MATCH(U$1,'     2022    '!$A$1:$AC$1,0))</f>
        <v>1.4G</v>
      </c>
      <c r="V358" s="153" t="str">
        <f>INDEX('     2022    '!$A$1:$AC$1563,MATCH($D358,'     2022    '!$D$1:$D$1794,0),MATCH(V$1,'     2022    '!$A$1:$AC$1,0))</f>
        <v>UN0336</v>
      </c>
      <c r="W358" s="153" t="str">
        <f>INDEX('     2022    '!$A$1:$AC$1563,MATCH($D358,'     2022    '!$D$1:$D$1794,0),MATCH(W$1,'     2022    '!$A$1:$AC$1,0))</f>
        <v>F4</v>
      </c>
      <c r="X358" s="151" t="str">
        <f>INDEX('     2022    '!$A$1:$AC$1563,MATCH($D358,'     2022    '!$D$1:$D$1794,0),MATCH(X$1,'     2022    '!$A$1:$AC$1,0))</f>
        <v/>
      </c>
      <c r="Y358" s="151" t="str">
        <f>INDEX('     2022    '!$A$1:$AC$1563,MATCH($D358,'     2022    '!$D$1:$D$1794,0),MATCH(Y$1,'     2022    '!$A$1:$AC$1,0))</f>
        <v/>
      </c>
      <c r="Z358" s="156">
        <f>INDEX('     2022    '!$A$1:$AC$1563,MATCH($D358,'     2022    '!$D$1:$D$1794,0),MATCH(Z$1,'     2022    '!$A$1:$AC$1,0))</f>
        <v>3.7999999999999999E-2</v>
      </c>
      <c r="AA358" s="153" t="str">
        <f>INDEX('     2022    '!$A$1:$AC$1563,MATCH($D358,'     2022    '!$D$1:$D$1794,0),MATCH(AA$1,'     2022    '!$A$1:$AC$1,0))</f>
        <v>1008-F4-69249658</v>
      </c>
      <c r="AB358" s="153" t="str">
        <f>INDEX('     2022    '!$A$1:$AC$1563,MATCH($D358,'     2022    '!$D$1:$D$1794,0),MATCH(AB$1,'     2022    '!$A$1:$AC$1,0))</f>
        <v>GB/HSE-338575</v>
      </c>
      <c r="AC358" s="153" t="str">
        <f>INDEX('     2022    '!$A$1:$AC$1563,MATCH($D358,'     2022    '!$D$1:$D$1794,0),MATCH(AC$1,'     2022    '!$A$1:$AC$1,0))</f>
        <v>5/18/2027</v>
      </c>
    </row>
    <row r="359" spans="1:29" ht="15.75">
      <c r="A359" s="80">
        <f t="shared" si="10"/>
        <v>356</v>
      </c>
      <c r="B359" s="68" t="str">
        <f>INDEX('     2022    '!B$2:B$1794,MATCH(D359,'     2022    '!D$2:D$1794,0))</f>
        <v/>
      </c>
      <c r="C359" s="204" t="str">
        <f>INDEX('     2022    '!C$2:C$1794,MATCH(D359,'     2022    '!D$2:D$1794,0))</f>
        <v>Single Shot - 40mm</v>
      </c>
      <c r="D359" s="212" t="str">
        <f>INDEX('     2022    '!D:D,MATCH(A359,'     2022    '!AL:AL,0))</f>
        <v>C74</v>
      </c>
      <c r="E359" s="213" t="str">
        <f>INDEX('     2022    '!$A$1:$AC$1563,MATCH($D359,'     2022    '!$D$1:$D$1794,0),MATCH(E$1,'     2022    '!$A$1:$AC$1,0))</f>
        <v>40mm Purple Mine</v>
      </c>
      <c r="F359" s="206" t="str">
        <f>IFERROR(IF(LEFT(INDEX('     2022    '!AD$2:AD$1794,MATCH(D359,'     2022    '!D$2:D$1794,0)),4)="http",HYPERLINK(INDEX('     2022    '!AD$2:AD$1794,MATCH(D359,'     2022    '!D$2:D$1794,0)),"Video"),""),"")</f>
        <v>Video</v>
      </c>
      <c r="G359" s="207">
        <f>INDEX('     2022    '!$A$1:$AC$1563,MATCH($D359,'     2022    '!$D$1:$D$1794,0),MATCH(G$1,'     2022    '!$A$1:$AC$1,0))</f>
        <v>6</v>
      </c>
      <c r="H359" s="150"/>
      <c r="I359" s="152">
        <f>INDEX('     2022    '!$A$1:$AC$1563,MATCH($D359,'     2022    '!$D$1:$D$1794,0),MATCH(I$1,'     2022    '!$A$1:$AC$1,0))</f>
        <v>81.93</v>
      </c>
      <c r="J359" s="150"/>
      <c r="K359" s="151">
        <f t="shared" si="11"/>
        <v>1.5321288031201659</v>
      </c>
      <c r="L359" s="152">
        <f>INDEX('     2022    '!$A$1:$AC$1563,MATCH($D359,'     2022    '!$D$1:$D$1794,0),MATCH(L$1,'     2022    '!$A$1:$AC$1,0))</f>
        <v>83.654232650361052</v>
      </c>
      <c r="M359" s="152">
        <f>INDEX('     2022    '!$A$1:$AC$1563,MATCH($D359,'     2022    '!$D$1:$D$1794,0),MATCH(M$1,'     2022    '!$A$1:$AC$1,0))</f>
        <v>91.927728187209951</v>
      </c>
      <c r="N359" s="153" t="str">
        <f>INDEX('     2022    '!$A$1:$AC$1563,MATCH($D359,'     2022    '!$D$1:$D$1794,0),MATCH(N$1,'     2022    '!$A$1:$AC$1,0))</f>
        <v>40mm</v>
      </c>
      <c r="O359" s="154">
        <f>INDEX('     2022    '!$A$1:$AC$1563,MATCH($D359,'     2022    '!$D$1:$D$1794,0),MATCH(O$1,'     2022    '!$A$1:$AC$1,0))</f>
        <v>60</v>
      </c>
      <c r="P359" s="153">
        <f>INDEX('     2022    '!$A$1:$AC$1563,MATCH($D359,'     2022    '!$D$1:$D$1794,0),MATCH(P$1,'     2022    '!$A$1:$AC$1,0))</f>
        <v>3</v>
      </c>
      <c r="Q359" s="153" t="str">
        <f>INDEX('     2022    '!$A$1:$AC$1563,MATCH($D359,'     2022    '!$D$1:$D$1794,0),MATCH(Q$1,'     2022    '!$A$1:$AC$1,0))</f>
        <v>Yes</v>
      </c>
      <c r="R359" s="155">
        <f>INDEX('     2022    '!$A$1:$AC$1563,MATCH($D359,'     2022    '!$D$1:$D$1794,0),MATCH(R$1,'     2022    '!$A$1:$AC$1,0))</f>
        <v>15</v>
      </c>
      <c r="S359" s="155">
        <f>INDEX('     2022    '!$A$1:$AC$1563,MATCH($D359,'     2022    '!$D$1:$D$1794,0),MATCH(S$1,'     2022    '!$A$1:$AC$1,0))</f>
        <v>3.12</v>
      </c>
      <c r="T359" s="155">
        <f>INDEX('     2022    '!$A$1:$AC$1563,MATCH($D359,'     2022    '!$D$1:$D$1794,0),MATCH(T$1,'     2022    '!$A$1:$AC$1,0))</f>
        <v>0.2</v>
      </c>
      <c r="U359" s="154" t="str">
        <f>INDEX('     2022    '!$A$1:$AC$1563,MATCH($D359,'     2022    '!$D$1:$D$1794,0),MATCH(U$1,'     2022    '!$A$1:$AC$1,0))</f>
        <v>1.4G</v>
      </c>
      <c r="V359" s="153" t="str">
        <f>INDEX('     2022    '!$A$1:$AC$1563,MATCH($D359,'     2022    '!$D$1:$D$1794,0),MATCH(V$1,'     2022    '!$A$1:$AC$1,0))</f>
        <v>UN0336</v>
      </c>
      <c r="W359" s="153" t="str">
        <f>INDEX('     2022    '!$A$1:$AC$1563,MATCH($D359,'     2022    '!$D$1:$D$1794,0),MATCH(W$1,'     2022    '!$A$1:$AC$1,0))</f>
        <v>F4</v>
      </c>
      <c r="X359" s="151" t="str">
        <f>INDEX('     2022    '!$A$1:$AC$1563,MATCH($D359,'     2022    '!$D$1:$D$1794,0),MATCH(X$1,'     2022    '!$A$1:$AC$1,0))</f>
        <v/>
      </c>
      <c r="Y359" s="151" t="str">
        <f>INDEX('     2022    '!$A$1:$AC$1563,MATCH($D359,'     2022    '!$D$1:$D$1794,0),MATCH(Y$1,'     2022    '!$A$1:$AC$1,0))</f>
        <v/>
      </c>
      <c r="Z359" s="156">
        <f>INDEX('     2022    '!$A$1:$AC$1563,MATCH($D359,'     2022    '!$D$1:$D$1794,0),MATCH(Z$1,'     2022    '!$A$1:$AC$1,0))</f>
        <v>3.7999999999999999E-2</v>
      </c>
      <c r="AA359" s="153" t="str">
        <f>INDEX('     2022    '!$A$1:$AC$1563,MATCH($D359,'     2022    '!$D$1:$D$1794,0),MATCH(AA$1,'     2022    '!$A$1:$AC$1,0))</f>
        <v>1008-F4-69249658</v>
      </c>
      <c r="AB359" s="153" t="str">
        <f>INDEX('     2022    '!$A$1:$AC$1563,MATCH($D359,'     2022    '!$D$1:$D$1794,0),MATCH(AB$1,'     2022    '!$A$1:$AC$1,0))</f>
        <v>GB/HSE-338576</v>
      </c>
      <c r="AC359" s="153" t="str">
        <f>INDEX('     2022    '!$A$1:$AC$1563,MATCH($D359,'     2022    '!$D$1:$D$1794,0),MATCH(AC$1,'     2022    '!$A$1:$AC$1,0))</f>
        <v>5/18/2027</v>
      </c>
    </row>
    <row r="360" spans="1:29" ht="15.75">
      <c r="A360" s="80">
        <f t="shared" si="10"/>
        <v>357</v>
      </c>
      <c r="B360" s="68" t="str">
        <f>INDEX('     2022    '!B$2:B$1794,MATCH(D360,'     2022    '!D$2:D$1794,0))</f>
        <v/>
      </c>
      <c r="C360" s="204" t="str">
        <f>INDEX('     2022    '!C$2:C$1794,MATCH(D360,'     2022    '!D$2:D$1794,0))</f>
        <v>Single Shot - 40mm</v>
      </c>
      <c r="D360" s="212" t="str">
        <f>INDEX('     2022    '!D:D,MATCH(A360,'     2022    '!AL:AL,0))</f>
        <v>C75</v>
      </c>
      <c r="E360" s="213" t="str">
        <f>INDEX('     2022    '!$A$1:$AC$1563,MATCH($D360,'     2022    '!$D$1:$D$1794,0),MATCH(E$1,'     2022    '!$A$1:$AC$1,0))</f>
        <v>40mm Green Stars Mine</v>
      </c>
      <c r="F360" s="206" t="str">
        <f>IFERROR(IF(LEFT(INDEX('     2022    '!AD$2:AD$1794,MATCH(D360,'     2022    '!D$2:D$1794,0)),4)="http",HYPERLINK(INDEX('     2022    '!AD$2:AD$1794,MATCH(D360,'     2022    '!D$2:D$1794,0)),"Video"),""),"")</f>
        <v>Video</v>
      </c>
      <c r="G360" s="207">
        <f>INDEX('     2022    '!$A$1:$AC$1563,MATCH($D360,'     2022    '!$D$1:$D$1794,0),MATCH(G$1,'     2022    '!$A$1:$AC$1,0))</f>
        <v>4</v>
      </c>
      <c r="H360" s="150"/>
      <c r="I360" s="152">
        <f>INDEX('     2022    '!$A$1:$AC$1563,MATCH($D360,'     2022    '!$D$1:$D$1794,0),MATCH(I$1,'     2022    '!$A$1:$AC$1,0))</f>
        <v>81.93</v>
      </c>
      <c r="J360" s="150"/>
      <c r="K360" s="151">
        <f t="shared" si="11"/>
        <v>1.5321288031201659</v>
      </c>
      <c r="L360" s="152">
        <f>INDEX('     2022    '!$A$1:$AC$1563,MATCH($D360,'     2022    '!$D$1:$D$1794,0),MATCH(L$1,'     2022    '!$A$1:$AC$1,0))</f>
        <v>83.654232650361052</v>
      </c>
      <c r="M360" s="152">
        <f>INDEX('     2022    '!$A$1:$AC$1563,MATCH($D360,'     2022    '!$D$1:$D$1794,0),MATCH(M$1,'     2022    '!$A$1:$AC$1,0))</f>
        <v>91.927728187209951</v>
      </c>
      <c r="N360" s="153" t="str">
        <f>INDEX('     2022    '!$A$1:$AC$1563,MATCH($D360,'     2022    '!$D$1:$D$1794,0),MATCH(N$1,'     2022    '!$A$1:$AC$1,0))</f>
        <v>40mm</v>
      </c>
      <c r="O360" s="154">
        <f>INDEX('     2022    '!$A$1:$AC$1563,MATCH($D360,'     2022    '!$D$1:$D$1794,0),MATCH(O$1,'     2022    '!$A$1:$AC$1,0))</f>
        <v>60</v>
      </c>
      <c r="P360" s="153">
        <f>INDEX('     2022    '!$A$1:$AC$1563,MATCH($D360,'     2022    '!$D$1:$D$1794,0),MATCH(P$1,'     2022    '!$A$1:$AC$1,0))</f>
        <v>3</v>
      </c>
      <c r="Q360" s="153" t="str">
        <f>INDEX('     2022    '!$A$1:$AC$1563,MATCH($D360,'     2022    '!$D$1:$D$1794,0),MATCH(Q$1,'     2022    '!$A$1:$AC$1,0))</f>
        <v>Yes</v>
      </c>
      <c r="R360" s="155">
        <f>INDEX('     2022    '!$A$1:$AC$1563,MATCH($D360,'     2022    '!$D$1:$D$1794,0),MATCH(R$1,'     2022    '!$A$1:$AC$1,0))</f>
        <v>15</v>
      </c>
      <c r="S360" s="155">
        <f>INDEX('     2022    '!$A$1:$AC$1563,MATCH($D360,'     2022    '!$D$1:$D$1794,0),MATCH(S$1,'     2022    '!$A$1:$AC$1,0))</f>
        <v>3.12</v>
      </c>
      <c r="T360" s="155">
        <f>INDEX('     2022    '!$A$1:$AC$1563,MATCH($D360,'     2022    '!$D$1:$D$1794,0),MATCH(T$1,'     2022    '!$A$1:$AC$1,0))</f>
        <v>0.2</v>
      </c>
      <c r="U360" s="154" t="str">
        <f>INDEX('     2022    '!$A$1:$AC$1563,MATCH($D360,'     2022    '!$D$1:$D$1794,0),MATCH(U$1,'     2022    '!$A$1:$AC$1,0))</f>
        <v>1.4G</v>
      </c>
      <c r="V360" s="153" t="str">
        <f>INDEX('     2022    '!$A$1:$AC$1563,MATCH($D360,'     2022    '!$D$1:$D$1794,0),MATCH(V$1,'     2022    '!$A$1:$AC$1,0))</f>
        <v>UN0336</v>
      </c>
      <c r="W360" s="153" t="str">
        <f>INDEX('     2022    '!$A$1:$AC$1563,MATCH($D360,'     2022    '!$D$1:$D$1794,0),MATCH(W$1,'     2022    '!$A$1:$AC$1,0))</f>
        <v>F4</v>
      </c>
      <c r="X360" s="151" t="str">
        <f>INDEX('     2022    '!$A$1:$AC$1563,MATCH($D360,'     2022    '!$D$1:$D$1794,0),MATCH(X$1,'     2022    '!$A$1:$AC$1,0))</f>
        <v/>
      </c>
      <c r="Y360" s="151" t="str">
        <f>INDEX('     2022    '!$A$1:$AC$1563,MATCH($D360,'     2022    '!$D$1:$D$1794,0),MATCH(Y$1,'     2022    '!$A$1:$AC$1,0))</f>
        <v/>
      </c>
      <c r="Z360" s="156">
        <f>INDEX('     2022    '!$A$1:$AC$1563,MATCH($D360,'     2022    '!$D$1:$D$1794,0),MATCH(Z$1,'     2022    '!$A$1:$AC$1,0))</f>
        <v>3.7999999999999999E-2</v>
      </c>
      <c r="AA360" s="153" t="str">
        <f>INDEX('     2022    '!$A$1:$AC$1563,MATCH($D360,'     2022    '!$D$1:$D$1794,0),MATCH(AA$1,'     2022    '!$A$1:$AC$1,0))</f>
        <v>1008-F4-69249658</v>
      </c>
      <c r="AB360" s="153" t="str">
        <f>INDEX('     2022    '!$A$1:$AC$1563,MATCH($D360,'     2022    '!$D$1:$D$1794,0),MATCH(AB$1,'     2022    '!$A$1:$AC$1,0))</f>
        <v>GB/HSE-338577</v>
      </c>
      <c r="AC360" s="153" t="str">
        <f>INDEX('     2022    '!$A$1:$AC$1563,MATCH($D360,'     2022    '!$D$1:$D$1794,0),MATCH(AC$1,'     2022    '!$A$1:$AC$1,0))</f>
        <v>5/18/2027</v>
      </c>
    </row>
    <row r="361" spans="1:29" ht="15.75">
      <c r="A361" s="80">
        <f t="shared" si="10"/>
        <v>358</v>
      </c>
      <c r="B361" s="68" t="str">
        <f>INDEX('     2022    '!B$2:B$1794,MATCH(D361,'     2022    '!D$2:D$1794,0))</f>
        <v/>
      </c>
      <c r="C361" s="204" t="str">
        <f>INDEX('     2022    '!C$2:C$1794,MATCH(D361,'     2022    '!D$2:D$1794,0))</f>
        <v>Single Shot - 40mm</v>
      </c>
      <c r="D361" s="212" t="str">
        <f>INDEX('     2022    '!D:D,MATCH(A361,'     2022    '!AL:AL,0))</f>
        <v>CRC0034</v>
      </c>
      <c r="E361" s="213" t="str">
        <f>INDEX('     2022    '!$A$1:$AC$1563,MATCH($D361,'     2022    '!$D$1:$D$1794,0),MATCH(E$1,'     2022    '!$A$1:$AC$1,0))</f>
        <v>40mm Crackle stars mine</v>
      </c>
      <c r="F361" s="206" t="str">
        <f>IFERROR(IF(LEFT(INDEX('     2022    '!AD$2:AD$1794,MATCH(D361,'     2022    '!D$2:D$1794,0)),4)="http",HYPERLINK(INDEX('     2022    '!AD$2:AD$1794,MATCH(D361,'     2022    '!D$2:D$1794,0)),"Video"),""),"")</f>
        <v>Video</v>
      </c>
      <c r="G361" s="207">
        <f>INDEX('     2022    '!$A$1:$AC$1563,MATCH($D361,'     2022    '!$D$1:$D$1794,0),MATCH(G$1,'     2022    '!$A$1:$AC$1,0))</f>
        <v>10</v>
      </c>
      <c r="H361" s="150"/>
      <c r="I361" s="152">
        <f>INDEX('     2022    '!$A$1:$AC$1563,MATCH($D361,'     2022    '!$D$1:$D$1794,0),MATCH(I$1,'     2022    '!$A$1:$AC$1,0))</f>
        <v>81.93</v>
      </c>
      <c r="J361" s="150"/>
      <c r="K361" s="151">
        <f t="shared" si="11"/>
        <v>1.5321288031201659</v>
      </c>
      <c r="L361" s="152">
        <f>INDEX('     2022    '!$A$1:$AC$1563,MATCH($D361,'     2022    '!$D$1:$D$1794,0),MATCH(L$1,'     2022    '!$A$1:$AC$1,0))</f>
        <v>83.654232650361052</v>
      </c>
      <c r="M361" s="152">
        <f>INDEX('     2022    '!$A$1:$AC$1563,MATCH($D361,'     2022    '!$D$1:$D$1794,0),MATCH(M$1,'     2022    '!$A$1:$AC$1,0))</f>
        <v>91.927728187209951</v>
      </c>
      <c r="N361" s="153" t="str">
        <f>INDEX('     2022    '!$A$1:$AC$1563,MATCH($D361,'     2022    '!$D$1:$D$1794,0),MATCH(N$1,'     2022    '!$A$1:$AC$1,0))</f>
        <v>40mm</v>
      </c>
      <c r="O361" s="154">
        <f>INDEX('     2022    '!$A$1:$AC$1563,MATCH($D361,'     2022    '!$D$1:$D$1794,0),MATCH(O$1,'     2022    '!$A$1:$AC$1,0))</f>
        <v>60</v>
      </c>
      <c r="P361" s="153">
        <f>INDEX('     2022    '!$A$1:$AC$1563,MATCH($D361,'     2022    '!$D$1:$D$1794,0),MATCH(P$1,'     2022    '!$A$1:$AC$1,0))</f>
        <v>3</v>
      </c>
      <c r="Q361" s="153" t="str">
        <f>INDEX('     2022    '!$A$1:$AC$1563,MATCH($D361,'     2022    '!$D$1:$D$1794,0),MATCH(Q$1,'     2022    '!$A$1:$AC$1,0))</f>
        <v>No</v>
      </c>
      <c r="R361" s="155">
        <f>INDEX('     2022    '!$A$1:$AC$1563,MATCH($D361,'     2022    '!$D$1:$D$1794,0),MATCH(R$1,'     2022    '!$A$1:$AC$1,0))</f>
        <v>15</v>
      </c>
      <c r="S361" s="155">
        <f>INDEX('     2022    '!$A$1:$AC$1563,MATCH($D361,'     2022    '!$D$1:$D$1794,0),MATCH(S$1,'     2022    '!$A$1:$AC$1,0))</f>
        <v>3.12</v>
      </c>
      <c r="T361" s="155">
        <f>INDEX('     2022    '!$A$1:$AC$1563,MATCH($D361,'     2022    '!$D$1:$D$1794,0),MATCH(T$1,'     2022    '!$A$1:$AC$1,0))</f>
        <v>0.2</v>
      </c>
      <c r="U361" s="154" t="str">
        <f>INDEX('     2022    '!$A$1:$AC$1563,MATCH($D361,'     2022    '!$D$1:$D$1794,0),MATCH(U$1,'     2022    '!$A$1:$AC$1,0))</f>
        <v>1.4G</v>
      </c>
      <c r="V361" s="153" t="str">
        <f>INDEX('     2022    '!$A$1:$AC$1563,MATCH($D361,'     2022    '!$D$1:$D$1794,0),MATCH(V$1,'     2022    '!$A$1:$AC$1,0))</f>
        <v>UN0336</v>
      </c>
      <c r="W361" s="153" t="str">
        <f>INDEX('     2022    '!$A$1:$AC$1563,MATCH($D361,'     2022    '!$D$1:$D$1794,0),MATCH(W$1,'     2022    '!$A$1:$AC$1,0))</f>
        <v>F4</v>
      </c>
      <c r="X361" s="151" t="str">
        <f>INDEX('     2022    '!$A$1:$AC$1563,MATCH($D361,'     2022    '!$D$1:$D$1794,0),MATCH(X$1,'     2022    '!$A$1:$AC$1,0))</f>
        <v/>
      </c>
      <c r="Y361" s="151" t="str">
        <f>INDEX('     2022    '!$A$1:$AC$1563,MATCH($D361,'     2022    '!$D$1:$D$1794,0),MATCH(Y$1,'     2022    '!$A$1:$AC$1,0))</f>
        <v/>
      </c>
      <c r="Z361" s="156">
        <f>INDEX('     2022    '!$A$1:$AC$1563,MATCH($D361,'     2022    '!$D$1:$D$1794,0),MATCH(Z$1,'     2022    '!$A$1:$AC$1,0))</f>
        <v>3.7999999999999999E-2</v>
      </c>
      <c r="AA361" s="153" t="str">
        <f>INDEX('     2022    '!$A$1:$AC$1563,MATCH($D361,'     2022    '!$D$1:$D$1794,0),MATCH(AA$1,'     2022    '!$A$1:$AC$1,0))</f>
        <v>1008-F4-69249658</v>
      </c>
      <c r="AB361" s="153" t="str">
        <f>INDEX('     2022    '!$A$1:$AC$1563,MATCH($D361,'     2022    '!$D$1:$D$1794,0),MATCH(AB$1,'     2022    '!$A$1:$AC$1,0))</f>
        <v>GB/HSE-348240</v>
      </c>
      <c r="AC361" s="153" t="str">
        <f>INDEX('     2022    '!$A$1:$AC$1563,MATCH($D361,'     2022    '!$D$1:$D$1794,0),MATCH(AC$1,'     2022    '!$A$1:$AC$1,0))</f>
        <v>2/4/2030</v>
      </c>
    </row>
    <row r="362" spans="1:29" ht="15.75">
      <c r="A362" s="80">
        <f t="shared" si="10"/>
        <v>359</v>
      </c>
      <c r="B362" s="68" t="str">
        <f>INDEX('     2022    '!B$2:B$1794,MATCH(D362,'     2022    '!D$2:D$1794,0))</f>
        <v/>
      </c>
      <c r="C362" s="204" t="str">
        <f>INDEX('     2022    '!C$2:C$1794,MATCH(D362,'     2022    '!D$2:D$1794,0))</f>
        <v>Single Shot - 40mm</v>
      </c>
      <c r="D362" s="212" t="str">
        <f>INDEX('     2022    '!D:D,MATCH(A362,'     2022    '!AL:AL,0))</f>
        <v>C366</v>
      </c>
      <c r="E362" s="213" t="str">
        <f>INDEX('     2022    '!$A$1:$AC$1563,MATCH($D362,'     2022    '!$D$1:$D$1794,0),MATCH(E$1,'     2022    '!$A$1:$AC$1,0))</f>
        <v>40mm Red to blue to green bouquet</v>
      </c>
      <c r="F362" s="206" t="str">
        <f>IFERROR(IF(LEFT(INDEX('     2022    '!AD$2:AD$1794,MATCH(D362,'     2022    '!D$2:D$1794,0)),4)="http",HYPERLINK(INDEX('     2022    '!AD$2:AD$1794,MATCH(D362,'     2022    '!D$2:D$1794,0)),"Video"),""),"")</f>
        <v>Video</v>
      </c>
      <c r="G362" s="207">
        <f>INDEX('     2022    '!$A$1:$AC$1563,MATCH($D362,'     2022    '!$D$1:$D$1794,0),MATCH(G$1,'     2022    '!$A$1:$AC$1,0))</f>
        <v>5</v>
      </c>
      <c r="H362" s="150"/>
      <c r="I362" s="152">
        <f>INDEX('     2022    '!$A$1:$AC$1563,MATCH($D362,'     2022    '!$D$1:$D$1794,0),MATCH(I$1,'     2022    '!$A$1:$AC$1,0))</f>
        <v>86.12</v>
      </c>
      <c r="J362" s="150"/>
      <c r="K362" s="151">
        <f t="shared" si="11"/>
        <v>1.6433440342576284</v>
      </c>
      <c r="L362" s="152">
        <f>INDEX('     2022    '!$A$1:$AC$1563,MATCH($D362,'     2022    '!$D$1:$D$1794,0),MATCH(L$1,'     2022    '!$A$1:$AC$1,0))</f>
        <v>89.726584270466518</v>
      </c>
      <c r="M362" s="152">
        <f>INDEX('     2022    '!$A$1:$AC$1563,MATCH($D362,'     2022    '!$D$1:$D$1794,0),MATCH(M$1,'     2022    '!$A$1:$AC$1,0))</f>
        <v>98.600642055457712</v>
      </c>
      <c r="N362" s="153" t="str">
        <f>INDEX('     2022    '!$A$1:$AC$1563,MATCH($D362,'     2022    '!$D$1:$D$1794,0),MATCH(N$1,'     2022    '!$A$1:$AC$1,0))</f>
        <v>40mm</v>
      </c>
      <c r="O362" s="154">
        <f>INDEX('     2022    '!$A$1:$AC$1563,MATCH($D362,'     2022    '!$D$1:$D$1794,0),MATCH(O$1,'     2022    '!$A$1:$AC$1,0))</f>
        <v>60</v>
      </c>
      <c r="P362" s="153">
        <f>INDEX('     2022    '!$A$1:$AC$1563,MATCH($D362,'     2022    '!$D$1:$D$1794,0),MATCH(P$1,'     2022    '!$A$1:$AC$1,0))</f>
        <v>2</v>
      </c>
      <c r="Q362" s="153" t="str">
        <f>INDEX('     2022    '!$A$1:$AC$1563,MATCH($D362,'     2022    '!$D$1:$D$1794,0),MATCH(Q$1,'     2022    '!$A$1:$AC$1,0))</f>
        <v>Yes</v>
      </c>
      <c r="R362" s="155">
        <f>INDEX('     2022    '!$A$1:$AC$1563,MATCH($D362,'     2022    '!$D$1:$D$1794,0),MATCH(R$1,'     2022    '!$A$1:$AC$1,0))</f>
        <v>12.7</v>
      </c>
      <c r="S362" s="155">
        <f>INDEX('     2022    '!$A$1:$AC$1563,MATCH($D362,'     2022    '!$D$1:$D$1794,0),MATCH(S$1,'     2022    '!$A$1:$AC$1,0))</f>
        <v>3.12</v>
      </c>
      <c r="T362" s="155">
        <f>INDEX('     2022    '!$A$1:$AC$1563,MATCH($D362,'     2022    '!$D$1:$D$1794,0),MATCH(T$1,'     2022    '!$A$1:$AC$1,0))</f>
        <v>0.2</v>
      </c>
      <c r="U362" s="154" t="str">
        <f>INDEX('     2022    '!$A$1:$AC$1563,MATCH($D362,'     2022    '!$D$1:$D$1794,0),MATCH(U$1,'     2022    '!$A$1:$AC$1,0))</f>
        <v>1.4G</v>
      </c>
      <c r="V362" s="153" t="str">
        <f>INDEX('     2022    '!$A$1:$AC$1563,MATCH($D362,'     2022    '!$D$1:$D$1794,0),MATCH(V$1,'     2022    '!$A$1:$AC$1,0))</f>
        <v>UN0336</v>
      </c>
      <c r="W362" s="153" t="str">
        <f>INDEX('     2022    '!$A$1:$AC$1563,MATCH($D362,'     2022    '!$D$1:$D$1794,0),MATCH(W$1,'     2022    '!$A$1:$AC$1,0))</f>
        <v>F4</v>
      </c>
      <c r="X362" s="151" t="str">
        <f>INDEX('     2022    '!$A$1:$AC$1563,MATCH($D362,'     2022    '!$D$1:$D$1794,0),MATCH(X$1,'     2022    '!$A$1:$AC$1,0))</f>
        <v/>
      </c>
      <c r="Y362" s="151" t="str">
        <f>INDEX('     2022    '!$A$1:$AC$1563,MATCH($D362,'     2022    '!$D$1:$D$1794,0),MATCH(Y$1,'     2022    '!$A$1:$AC$1,0))</f>
        <v/>
      </c>
      <c r="Z362" s="156">
        <f>INDEX('     2022    '!$A$1:$AC$1563,MATCH($D362,'     2022    '!$D$1:$D$1794,0),MATCH(Z$1,'     2022    '!$A$1:$AC$1,0))</f>
        <v>4.2200000000000001E-2</v>
      </c>
      <c r="AA362" s="153" t="str">
        <f>INDEX('     2022    '!$A$1:$AC$1563,MATCH($D362,'     2022    '!$D$1:$D$1794,0),MATCH(AA$1,'     2022    '!$A$1:$AC$1,0))</f>
        <v>1008-F4-69249658</v>
      </c>
      <c r="AB362" s="153" t="str">
        <f>INDEX('     2022    '!$A$1:$AC$1563,MATCH($D362,'     2022    '!$D$1:$D$1794,0),MATCH(AB$1,'     2022    '!$A$1:$AC$1,0))</f>
        <v>GB/HSE-358578</v>
      </c>
      <c r="AC362" s="153" t="str">
        <f>INDEX('     2022    '!$A$1:$AC$1563,MATCH($D362,'     2022    '!$D$1:$D$1794,0),MATCH(AC$1,'     2022    '!$A$1:$AC$1,0))</f>
        <v>8/15/2028</v>
      </c>
    </row>
    <row r="363" spans="1:29" ht="15.75">
      <c r="A363" s="80">
        <f t="shared" si="10"/>
        <v>360</v>
      </c>
      <c r="B363" s="68" t="str">
        <f>INDEX('     2022    '!B$2:B$1794,MATCH(D363,'     2022    '!D$2:D$1794,0))</f>
        <v/>
      </c>
      <c r="C363" s="204" t="str">
        <f>INDEX('     2022    '!C$2:C$1794,MATCH(D363,'     2022    '!D$2:D$1794,0))</f>
        <v>Single Shot - 40mm</v>
      </c>
      <c r="D363" s="212" t="str">
        <f>INDEX('     2022    '!D:D,MATCH(A363,'     2022    '!AL:AL,0))</f>
        <v>C407</v>
      </c>
      <c r="E363" s="213" t="str">
        <f>INDEX('     2022    '!$A$1:$AC$1563,MATCH($D363,'     2022    '!$D$1:$D$1794,0),MATCH(E$1,'     2022    '!$A$1:$AC$1,0))</f>
        <v>40mm Green to red colour change mine</v>
      </c>
      <c r="F363" s="206" t="str">
        <f>IFERROR(IF(LEFT(INDEX('     2022    '!AD$2:AD$1794,MATCH(D363,'     2022    '!D$2:D$1794,0)),4)="http",HYPERLINK(INDEX('     2022    '!AD$2:AD$1794,MATCH(D363,'     2022    '!D$2:D$1794,0)),"Video"),""),"")</f>
        <v>Video</v>
      </c>
      <c r="G363" s="207">
        <f>INDEX('     2022    '!$A$1:$AC$1563,MATCH($D363,'     2022    '!$D$1:$D$1794,0),MATCH(G$1,'     2022    '!$A$1:$AC$1,0))</f>
        <v>5</v>
      </c>
      <c r="H363" s="150"/>
      <c r="I363" s="152">
        <f>INDEX('     2022    '!$A$1:$AC$1563,MATCH($D363,'     2022    '!$D$1:$D$1794,0),MATCH(I$1,'     2022    '!$A$1:$AC$1,0))</f>
        <v>104.19</v>
      </c>
      <c r="J363" s="150"/>
      <c r="K363" s="151">
        <f t="shared" si="11"/>
        <v>2.4166752242312168</v>
      </c>
      <c r="L363" s="152">
        <f>INDEX('     2022    '!$A$1:$AC$1563,MATCH($D363,'     2022    '!$D$1:$D$1794,0),MATCH(L$1,'     2022    '!$A$1:$AC$1,0))</f>
        <v>109.95872270252038</v>
      </c>
      <c r="M363" s="152">
        <f>INDEX('     2022    '!$A$1:$AC$1563,MATCH($D363,'     2022    '!$D$1:$D$1794,0),MATCH(M$1,'     2022    '!$A$1:$AC$1,0))</f>
        <v>120.83376121156084</v>
      </c>
      <c r="N363" s="153" t="str">
        <f>INDEX('     2022    '!$A$1:$AC$1563,MATCH($D363,'     2022    '!$D$1:$D$1794,0),MATCH(N$1,'     2022    '!$A$1:$AC$1,0))</f>
        <v>40mm</v>
      </c>
      <c r="O363" s="154">
        <f>INDEX('     2022    '!$A$1:$AC$1563,MATCH($D363,'     2022    '!$D$1:$D$1794,0),MATCH(O$1,'     2022    '!$A$1:$AC$1,0))</f>
        <v>50</v>
      </c>
      <c r="P363" s="153">
        <f>INDEX('     2022    '!$A$1:$AC$1563,MATCH($D363,'     2022    '!$D$1:$D$1794,0),MATCH(P$1,'     2022    '!$A$1:$AC$1,0))</f>
        <v>3</v>
      </c>
      <c r="Q363" s="153" t="str">
        <f>INDEX('     2022    '!$A$1:$AC$1563,MATCH($D363,'     2022    '!$D$1:$D$1794,0),MATCH(Q$1,'     2022    '!$A$1:$AC$1,0))</f>
        <v>Yes</v>
      </c>
      <c r="R363" s="155">
        <f>INDEX('     2022    '!$A$1:$AC$1563,MATCH($D363,'     2022    '!$D$1:$D$1794,0),MATCH(R$1,'     2022    '!$A$1:$AC$1,0))</f>
        <v>14</v>
      </c>
      <c r="S363" s="155">
        <f>INDEX('     2022    '!$A$1:$AC$1563,MATCH($D363,'     2022    '!$D$1:$D$1794,0),MATCH(S$1,'     2022    '!$A$1:$AC$1,0))</f>
        <v>3.1</v>
      </c>
      <c r="T363" s="155">
        <f>INDEX('     2022    '!$A$1:$AC$1563,MATCH($D363,'     2022    '!$D$1:$D$1794,0),MATCH(T$1,'     2022    '!$A$1:$AC$1,0))</f>
        <v>0.2</v>
      </c>
      <c r="U363" s="154" t="str">
        <f>INDEX('     2022    '!$A$1:$AC$1563,MATCH($D363,'     2022    '!$D$1:$D$1794,0),MATCH(U$1,'     2022    '!$A$1:$AC$1,0))</f>
        <v>1.4G</v>
      </c>
      <c r="V363" s="153" t="str">
        <f>INDEX('     2022    '!$A$1:$AC$1563,MATCH($D363,'     2022    '!$D$1:$D$1794,0),MATCH(V$1,'     2022    '!$A$1:$AC$1,0))</f>
        <v>UN0336</v>
      </c>
      <c r="W363" s="153" t="str">
        <f>INDEX('     2022    '!$A$1:$AC$1563,MATCH($D363,'     2022    '!$D$1:$D$1794,0),MATCH(W$1,'     2022    '!$A$1:$AC$1,0))</f>
        <v>F4</v>
      </c>
      <c r="X363" s="151" t="str">
        <f>INDEX('     2022    '!$A$1:$AC$1563,MATCH($D363,'     2022    '!$D$1:$D$1794,0),MATCH(X$1,'     2022    '!$A$1:$AC$1,0))</f>
        <v/>
      </c>
      <c r="Y363" s="151" t="str">
        <f>INDEX('     2022    '!$A$1:$AC$1563,MATCH($D363,'     2022    '!$D$1:$D$1794,0),MATCH(Y$1,'     2022    '!$A$1:$AC$1,0))</f>
        <v/>
      </c>
      <c r="Z363" s="156">
        <f>INDEX('     2022    '!$A$1:$AC$1563,MATCH($D363,'     2022    '!$D$1:$D$1794,0),MATCH(Z$1,'     2022    '!$A$1:$AC$1,0))</f>
        <v>4.8719999999999999E-2</v>
      </c>
      <c r="AA363" s="153" t="str">
        <f>INDEX('     2022    '!$A$1:$AC$1563,MATCH($D363,'     2022    '!$D$1:$D$1794,0),MATCH(AA$1,'     2022    '!$A$1:$AC$1,0))</f>
        <v>2806-F4-001951</v>
      </c>
      <c r="AB363" s="153" t="str">
        <f>INDEX('     2022    '!$A$1:$AC$1563,MATCH($D363,'     2022    '!$D$1:$D$1794,0),MATCH(AB$1,'     2022    '!$A$1:$AC$1,0))</f>
        <v>GB/HSE-362401</v>
      </c>
      <c r="AC363" s="153" t="str">
        <f>INDEX('     2022    '!$A$1:$AC$1563,MATCH($D363,'     2022    '!$D$1:$D$1794,0),MATCH(AC$1,'     2022    '!$A$1:$AC$1,0))</f>
        <v>11/30/2030</v>
      </c>
    </row>
    <row r="364" spans="1:29" ht="15.75">
      <c r="A364" s="80">
        <f t="shared" si="10"/>
        <v>361</v>
      </c>
      <c r="B364" s="68" t="str">
        <f>INDEX('     2022    '!B$2:B$1794,MATCH(D364,'     2022    '!D$2:D$1794,0))</f>
        <v/>
      </c>
      <c r="C364" s="204" t="str">
        <f>INDEX('     2022    '!C$2:C$1794,MATCH(D364,'     2022    '!D$2:D$1794,0))</f>
        <v>Single Shot - 40mm</v>
      </c>
      <c r="D364" s="212" t="str">
        <f>INDEX('     2022    '!D:D,MATCH(A364,'     2022    '!AL:AL,0))</f>
        <v>C417</v>
      </c>
      <c r="E364" s="213" t="str">
        <f>INDEX('     2022    '!$A$1:$AC$1563,MATCH($D364,'     2022    '!$D$1:$D$1794,0),MATCH(E$1,'     2022    '!$A$1:$AC$1,0))</f>
        <v>40mm Cyan to red to gold crown mine</v>
      </c>
      <c r="F364" s="206" t="str">
        <f>IFERROR(IF(LEFT(INDEX('     2022    '!AD$2:AD$1794,MATCH(D364,'     2022    '!D$2:D$1794,0)),4)="http",HYPERLINK(INDEX('     2022    '!AD$2:AD$1794,MATCH(D364,'     2022    '!D$2:D$1794,0)),"Video"),""),"")</f>
        <v>Video</v>
      </c>
      <c r="G364" s="207">
        <f>INDEX('     2022    '!$A$1:$AC$1563,MATCH($D364,'     2022    '!$D$1:$D$1794,0),MATCH(G$1,'     2022    '!$A$1:$AC$1,0))</f>
        <v>1</v>
      </c>
      <c r="H364" s="150"/>
      <c r="I364" s="152">
        <f>INDEX('     2022    '!$A$1:$AC$1563,MATCH($D364,'     2022    '!$D$1:$D$1794,0),MATCH(I$1,'     2022    '!$A$1:$AC$1,0))</f>
        <v>109.64</v>
      </c>
      <c r="J364" s="150"/>
      <c r="K364" s="151">
        <f t="shared" si="11"/>
        <v>2.5378846348997475</v>
      </c>
      <c r="L364" s="152">
        <f>INDEX('     2022    '!$A$1:$AC$1563,MATCH($D364,'     2022    '!$D$1:$D$1794,0),MATCH(L$1,'     2022    '!$A$1:$AC$1,0))</f>
        <v>115.47375088793851</v>
      </c>
      <c r="M364" s="152">
        <f>INDEX('     2022    '!$A$1:$AC$1563,MATCH($D364,'     2022    '!$D$1:$D$1794,0),MATCH(M$1,'     2022    '!$A$1:$AC$1,0))</f>
        <v>126.89423174498737</v>
      </c>
      <c r="N364" s="153" t="str">
        <f>INDEX('     2022    '!$A$1:$AC$1563,MATCH($D364,'     2022    '!$D$1:$D$1794,0),MATCH(N$1,'     2022    '!$A$1:$AC$1,0))</f>
        <v>40mm</v>
      </c>
      <c r="O364" s="154">
        <f>INDEX('     2022    '!$A$1:$AC$1563,MATCH($D364,'     2022    '!$D$1:$D$1794,0),MATCH(O$1,'     2022    '!$A$1:$AC$1,0))</f>
        <v>50</v>
      </c>
      <c r="P364" s="153">
        <f>INDEX('     2022    '!$A$1:$AC$1563,MATCH($D364,'     2022    '!$D$1:$D$1794,0),MATCH(P$1,'     2022    '!$A$1:$AC$1,0))</f>
        <v>3</v>
      </c>
      <c r="Q364" s="153" t="str">
        <f>INDEX('     2022    '!$A$1:$AC$1563,MATCH($D364,'     2022    '!$D$1:$D$1794,0),MATCH(Q$1,'     2022    '!$A$1:$AC$1,0))</f>
        <v>Yes</v>
      </c>
      <c r="R364" s="155">
        <f>INDEX('     2022    '!$A$1:$AC$1563,MATCH($D364,'     2022    '!$D$1:$D$1794,0),MATCH(R$1,'     2022    '!$A$1:$AC$1,0))</f>
        <v>14</v>
      </c>
      <c r="S364" s="155">
        <f>INDEX('     2022    '!$A$1:$AC$1563,MATCH($D364,'     2022    '!$D$1:$D$1794,0),MATCH(S$1,'     2022    '!$A$1:$AC$1,0))</f>
        <v>3.1</v>
      </c>
      <c r="T364" s="155">
        <f>INDEX('     2022    '!$A$1:$AC$1563,MATCH($D364,'     2022    '!$D$1:$D$1794,0),MATCH(T$1,'     2022    '!$A$1:$AC$1,0))</f>
        <v>0.2</v>
      </c>
      <c r="U364" s="154" t="str">
        <f>INDEX('     2022    '!$A$1:$AC$1563,MATCH($D364,'     2022    '!$D$1:$D$1794,0),MATCH(U$1,'     2022    '!$A$1:$AC$1,0))</f>
        <v>1.4G</v>
      </c>
      <c r="V364" s="153" t="str">
        <f>INDEX('     2022    '!$A$1:$AC$1563,MATCH($D364,'     2022    '!$D$1:$D$1794,0),MATCH(V$1,'     2022    '!$A$1:$AC$1,0))</f>
        <v>UN0336</v>
      </c>
      <c r="W364" s="153" t="str">
        <f>INDEX('     2022    '!$A$1:$AC$1563,MATCH($D364,'     2022    '!$D$1:$D$1794,0),MATCH(W$1,'     2022    '!$A$1:$AC$1,0))</f>
        <v>F4</v>
      </c>
      <c r="X364" s="151" t="str">
        <f>INDEX('     2022    '!$A$1:$AC$1563,MATCH($D364,'     2022    '!$D$1:$D$1794,0),MATCH(X$1,'     2022    '!$A$1:$AC$1,0))</f>
        <v/>
      </c>
      <c r="Y364" s="151" t="str">
        <f>INDEX('     2022    '!$A$1:$AC$1563,MATCH($D364,'     2022    '!$D$1:$D$1794,0),MATCH(Y$1,'     2022    '!$A$1:$AC$1,0))</f>
        <v/>
      </c>
      <c r="Z364" s="156">
        <f>INDEX('     2022    '!$A$1:$AC$1563,MATCH($D364,'     2022    '!$D$1:$D$1794,0),MATCH(Z$1,'     2022    '!$A$1:$AC$1,0))</f>
        <v>4.8719999999999999E-2</v>
      </c>
      <c r="AA364" s="153" t="str">
        <f>INDEX('     2022    '!$A$1:$AC$1563,MATCH($D364,'     2022    '!$D$1:$D$1794,0),MATCH(AA$1,'     2022    '!$A$1:$AC$1,0))</f>
        <v>2806-F4-001951</v>
      </c>
      <c r="AB364" s="153" t="str">
        <f>INDEX('     2022    '!$A$1:$AC$1563,MATCH($D364,'     2022    '!$D$1:$D$1794,0),MATCH(AB$1,'     2022    '!$A$1:$AC$1,0))</f>
        <v>GB/HSE-362406</v>
      </c>
      <c r="AC364" s="153" t="str">
        <f>INDEX('     2022    '!$A$1:$AC$1563,MATCH($D364,'     2022    '!$D$1:$D$1794,0),MATCH(AC$1,'     2022    '!$A$1:$AC$1,0))</f>
        <v>11/30/2030</v>
      </c>
    </row>
    <row r="365" spans="1:29" ht="15.75">
      <c r="A365" s="80">
        <f t="shared" si="10"/>
        <v>362</v>
      </c>
      <c r="B365" s="68" t="str">
        <f>INDEX('     2022    '!B$2:B$1794,MATCH(D365,'     2022    '!D$2:D$1794,0))</f>
        <v/>
      </c>
      <c r="C365" s="204" t="str">
        <f>INDEX('     2022    '!C$2:C$1794,MATCH(D365,'     2022    '!D$2:D$1794,0))</f>
        <v>Single Shot - 40mm</v>
      </c>
      <c r="D365" s="212" t="str">
        <f>INDEX('     2022    '!D:D,MATCH(A365,'     2022    '!AL:AL,0))</f>
        <v>C418</v>
      </c>
      <c r="E365" s="213" t="str">
        <f>INDEX('     2022    '!$A$1:$AC$1563,MATCH($D365,'     2022    '!$D$1:$D$1794,0),MATCH(E$1,'     2022    '!$A$1:$AC$1,0))</f>
        <v>40mm Wave to green swimming fish mine</v>
      </c>
      <c r="F365" s="206" t="str">
        <f>IFERROR(IF(LEFT(INDEX('     2022    '!AD$2:AD$1794,MATCH(D365,'     2022    '!D$2:D$1794,0)),4)="http",HYPERLINK(INDEX('     2022    '!AD$2:AD$1794,MATCH(D365,'     2022    '!D$2:D$1794,0)),"Video"),""),"")</f>
        <v>Video</v>
      </c>
      <c r="G365" s="207">
        <f>INDEX('     2022    '!$A$1:$AC$1563,MATCH($D365,'     2022    '!$D$1:$D$1794,0),MATCH(G$1,'     2022    '!$A$1:$AC$1,0))</f>
        <v>0</v>
      </c>
      <c r="H365" s="150"/>
      <c r="I365" s="152">
        <f>INDEX('     2022    '!$A$1:$AC$1563,MATCH($D365,'     2022    '!$D$1:$D$1794,0),MATCH(I$1,'     2022    '!$A$1:$AC$1,0))</f>
        <v>120.25</v>
      </c>
      <c r="J365" s="150"/>
      <c r="K365" s="151">
        <f t="shared" si="11"/>
        <v>2.7681895471769788</v>
      </c>
      <c r="L365" s="152">
        <f>INDEX('     2022    '!$A$1:$AC$1563,MATCH($D365,'     2022    '!$D$1:$D$1794,0),MATCH(L$1,'     2022    '!$A$1:$AC$1,0))</f>
        <v>125.95262439655254</v>
      </c>
      <c r="M365" s="152">
        <f>INDEX('     2022    '!$A$1:$AC$1563,MATCH($D365,'     2022    '!$D$1:$D$1794,0),MATCH(M$1,'     2022    '!$A$1:$AC$1,0))</f>
        <v>138.40947735884893</v>
      </c>
      <c r="N365" s="153" t="str">
        <f>INDEX('     2022    '!$A$1:$AC$1563,MATCH($D365,'     2022    '!$D$1:$D$1794,0),MATCH(N$1,'     2022    '!$A$1:$AC$1,0))</f>
        <v>40mm</v>
      </c>
      <c r="O365" s="154">
        <f>INDEX('     2022    '!$A$1:$AC$1563,MATCH($D365,'     2022    '!$D$1:$D$1794,0),MATCH(O$1,'     2022    '!$A$1:$AC$1,0))</f>
        <v>50</v>
      </c>
      <c r="P365" s="153">
        <f>INDEX('     2022    '!$A$1:$AC$1563,MATCH($D365,'     2022    '!$D$1:$D$1794,0),MATCH(P$1,'     2022    '!$A$1:$AC$1,0))</f>
        <v>3</v>
      </c>
      <c r="Q365" s="153" t="str">
        <f>INDEX('     2022    '!$A$1:$AC$1563,MATCH($D365,'     2022    '!$D$1:$D$1794,0),MATCH(Q$1,'     2022    '!$A$1:$AC$1,0))</f>
        <v>Yes</v>
      </c>
      <c r="R365" s="155">
        <f>INDEX('     2022    '!$A$1:$AC$1563,MATCH($D365,'     2022    '!$D$1:$D$1794,0),MATCH(R$1,'     2022    '!$A$1:$AC$1,0))</f>
        <v>12</v>
      </c>
      <c r="S365" s="155">
        <f>INDEX('     2022    '!$A$1:$AC$1563,MATCH($D365,'     2022    '!$D$1:$D$1794,0),MATCH(S$1,'     2022    '!$A$1:$AC$1,0))</f>
        <v>3.1</v>
      </c>
      <c r="T365" s="155">
        <f>INDEX('     2022    '!$A$1:$AC$1563,MATCH($D365,'     2022    '!$D$1:$D$1794,0),MATCH(T$1,'     2022    '!$A$1:$AC$1,0))</f>
        <v>0.2</v>
      </c>
      <c r="U365" s="154" t="str">
        <f>INDEX('     2022    '!$A$1:$AC$1563,MATCH($D365,'     2022    '!$D$1:$D$1794,0),MATCH(U$1,'     2022    '!$A$1:$AC$1,0))</f>
        <v>1.4G</v>
      </c>
      <c r="V365" s="153" t="str">
        <f>INDEX('     2022    '!$A$1:$AC$1563,MATCH($D365,'     2022    '!$D$1:$D$1794,0),MATCH(V$1,'     2022    '!$A$1:$AC$1,0))</f>
        <v>UN0336</v>
      </c>
      <c r="W365" s="153" t="str">
        <f>INDEX('     2022    '!$A$1:$AC$1563,MATCH($D365,'     2022    '!$D$1:$D$1794,0),MATCH(W$1,'     2022    '!$A$1:$AC$1,0))</f>
        <v>F4</v>
      </c>
      <c r="X365" s="151" t="str">
        <f>INDEX('     2022    '!$A$1:$AC$1563,MATCH($D365,'     2022    '!$D$1:$D$1794,0),MATCH(X$1,'     2022    '!$A$1:$AC$1,0))</f>
        <v/>
      </c>
      <c r="Y365" s="151" t="str">
        <f>INDEX('     2022    '!$A$1:$AC$1563,MATCH($D365,'     2022    '!$D$1:$D$1794,0),MATCH(Y$1,'     2022    '!$A$1:$AC$1,0))</f>
        <v/>
      </c>
      <c r="Z365" s="156">
        <f>INDEX('     2022    '!$A$1:$AC$1563,MATCH($D365,'     2022    '!$D$1:$D$1794,0),MATCH(Z$1,'     2022    '!$A$1:$AC$1,0))</f>
        <v>4.7899999999999998E-2</v>
      </c>
      <c r="AA365" s="153" t="str">
        <f>INDEX('     2022    '!$A$1:$AC$1563,MATCH($D365,'     2022    '!$D$1:$D$1794,0),MATCH(AA$1,'     2022    '!$A$1:$AC$1,0))</f>
        <v>2806-F4-001951</v>
      </c>
      <c r="AB365" s="153" t="str">
        <f>INDEX('     2022    '!$A$1:$AC$1563,MATCH($D365,'     2022    '!$D$1:$D$1794,0),MATCH(AB$1,'     2022    '!$A$1:$AC$1,0))</f>
        <v>GB/HSE-362407</v>
      </c>
      <c r="AC365" s="153" t="str">
        <f>INDEX('     2022    '!$A$1:$AC$1563,MATCH($D365,'     2022    '!$D$1:$D$1794,0),MATCH(AC$1,'     2022    '!$A$1:$AC$1,0))</f>
        <v>11/30/2030</v>
      </c>
    </row>
    <row r="366" spans="1:29" ht="15.75">
      <c r="A366" s="80">
        <f t="shared" si="10"/>
        <v>363</v>
      </c>
      <c r="B366" s="68" t="str">
        <f>INDEX('     2022    '!B$2:B$1794,MATCH(D366,'     2022    '!D$2:D$1794,0))</f>
        <v/>
      </c>
      <c r="C366" s="204" t="str">
        <f>INDEX('     2022    '!C$2:C$1794,MATCH(D366,'     2022    '!D$2:D$1794,0))</f>
        <v>Single Shot - 40mm</v>
      </c>
      <c r="D366" s="212" t="str">
        <f>INDEX('     2022    '!D:D,MATCH(A366,'     2022    '!AL:AL,0))</f>
        <v>C411</v>
      </c>
      <c r="E366" s="213" t="str">
        <f>INDEX('     2022    '!$A$1:$AC$1563,MATCH($D366,'     2022    '!$D$1:$D$1794,0),MATCH(E$1,'     2022    '!$A$1:$AC$1,0))</f>
        <v>40mm Silver swimming star with white strobe mines</v>
      </c>
      <c r="F366" s="206" t="str">
        <f>IFERROR(IF(LEFT(INDEX('     2022    '!AD$2:AD$1794,MATCH(D366,'     2022    '!D$2:D$1794,0)),4)="http",HYPERLINK(INDEX('     2022    '!AD$2:AD$1794,MATCH(D366,'     2022    '!D$2:D$1794,0)),"Video"),""),"")</f>
        <v>Video</v>
      </c>
      <c r="G366" s="207">
        <f>INDEX('     2022    '!$A$1:$AC$1563,MATCH($D366,'     2022    '!$D$1:$D$1794,0),MATCH(G$1,'     2022    '!$A$1:$AC$1,0))</f>
        <v>0</v>
      </c>
      <c r="H366" s="150"/>
      <c r="I366" s="152">
        <f>INDEX('     2022    '!$A$1:$AC$1563,MATCH($D366,'     2022    '!$D$1:$D$1794,0),MATCH(I$1,'     2022    '!$A$1:$AC$1,0))</f>
        <v>120.53</v>
      </c>
      <c r="J366" s="150"/>
      <c r="K366" s="151">
        <f t="shared" si="11"/>
        <v>2.7803034562368079</v>
      </c>
      <c r="L366" s="152">
        <f>INDEX('     2022    '!$A$1:$AC$1563,MATCH($D366,'     2022    '!$D$1:$D$1794,0),MATCH(L$1,'     2022    '!$A$1:$AC$1,0))</f>
        <v>126.50380725877476</v>
      </c>
      <c r="M366" s="152">
        <f>INDEX('     2022    '!$A$1:$AC$1563,MATCH($D366,'     2022    '!$D$1:$D$1794,0),MATCH(M$1,'     2022    '!$A$1:$AC$1,0))</f>
        <v>139.01517281184039</v>
      </c>
      <c r="N366" s="153" t="str">
        <f>INDEX('     2022    '!$A$1:$AC$1563,MATCH($D366,'     2022    '!$D$1:$D$1794,0),MATCH(N$1,'     2022    '!$A$1:$AC$1,0))</f>
        <v>40mm</v>
      </c>
      <c r="O366" s="154">
        <f>INDEX('     2022    '!$A$1:$AC$1563,MATCH($D366,'     2022    '!$D$1:$D$1794,0),MATCH(O$1,'     2022    '!$A$1:$AC$1,0))</f>
        <v>50</v>
      </c>
      <c r="P366" s="153">
        <f>INDEX('     2022    '!$A$1:$AC$1563,MATCH($D366,'     2022    '!$D$1:$D$1794,0),MATCH(P$1,'     2022    '!$A$1:$AC$1,0))</f>
        <v>3</v>
      </c>
      <c r="Q366" s="153" t="str">
        <f>INDEX('     2022    '!$A$1:$AC$1563,MATCH($D366,'     2022    '!$D$1:$D$1794,0),MATCH(Q$1,'     2022    '!$A$1:$AC$1,0))</f>
        <v>Yes</v>
      </c>
      <c r="R366" s="155">
        <f>INDEX('     2022    '!$A$1:$AC$1563,MATCH($D366,'     2022    '!$D$1:$D$1794,0),MATCH(R$1,'     2022    '!$A$1:$AC$1,0))</f>
        <v>13</v>
      </c>
      <c r="S366" s="155">
        <f>INDEX('     2022    '!$A$1:$AC$1563,MATCH($D366,'     2022    '!$D$1:$D$1794,0),MATCH(S$1,'     2022    '!$A$1:$AC$1,0))</f>
        <v>3.1</v>
      </c>
      <c r="T366" s="155">
        <f>INDEX('     2022    '!$A$1:$AC$1563,MATCH($D366,'     2022    '!$D$1:$D$1794,0),MATCH(T$1,'     2022    '!$A$1:$AC$1,0))</f>
        <v>0.2</v>
      </c>
      <c r="U366" s="154" t="str">
        <f>INDEX('     2022    '!$A$1:$AC$1563,MATCH($D366,'     2022    '!$D$1:$D$1794,0),MATCH(U$1,'     2022    '!$A$1:$AC$1,0))</f>
        <v>1.4G</v>
      </c>
      <c r="V366" s="153" t="str">
        <f>INDEX('     2022    '!$A$1:$AC$1563,MATCH($D366,'     2022    '!$D$1:$D$1794,0),MATCH(V$1,'     2022    '!$A$1:$AC$1,0))</f>
        <v>UN0336</v>
      </c>
      <c r="W366" s="153" t="str">
        <f>INDEX('     2022    '!$A$1:$AC$1563,MATCH($D366,'     2022    '!$D$1:$D$1794,0),MATCH(W$1,'     2022    '!$A$1:$AC$1,0))</f>
        <v>F4</v>
      </c>
      <c r="X366" s="151" t="str">
        <f>INDEX('     2022    '!$A$1:$AC$1563,MATCH($D366,'     2022    '!$D$1:$D$1794,0),MATCH(X$1,'     2022    '!$A$1:$AC$1,0))</f>
        <v/>
      </c>
      <c r="Y366" s="151" t="str">
        <f>INDEX('     2022    '!$A$1:$AC$1563,MATCH($D366,'     2022    '!$D$1:$D$1794,0),MATCH(Y$1,'     2022    '!$A$1:$AC$1,0))</f>
        <v/>
      </c>
      <c r="Z366" s="156">
        <f>INDEX('     2022    '!$A$1:$AC$1563,MATCH($D366,'     2022    '!$D$1:$D$1794,0),MATCH(Z$1,'     2022    '!$A$1:$AC$1,0))</f>
        <v>4.8719999999999999E-2</v>
      </c>
      <c r="AA366" s="153" t="str">
        <f>INDEX('     2022    '!$A$1:$AC$1563,MATCH($D366,'     2022    '!$D$1:$D$1794,0),MATCH(AA$1,'     2022    '!$A$1:$AC$1,0))</f>
        <v>2806-F4-001951</v>
      </c>
      <c r="AB366" s="153" t="str">
        <f>INDEX('     2022    '!$A$1:$AC$1563,MATCH($D366,'     2022    '!$D$1:$D$1794,0),MATCH(AB$1,'     2022    '!$A$1:$AC$1,0))</f>
        <v>GB/HSE-362404</v>
      </c>
      <c r="AC366" s="153" t="str">
        <f>INDEX('     2022    '!$A$1:$AC$1563,MATCH($D366,'     2022    '!$D$1:$D$1794,0),MATCH(AC$1,'     2022    '!$A$1:$AC$1,0))</f>
        <v>11/30/2030</v>
      </c>
    </row>
    <row r="367" spans="1:29" ht="15.75">
      <c r="A367" s="80">
        <f t="shared" si="10"/>
        <v>364</v>
      </c>
      <c r="B367" s="68" t="str">
        <f>INDEX('     2022    '!B$2:B$1794,MATCH(D367,'     2022    '!D$2:D$1794,0))</f>
        <v/>
      </c>
      <c r="C367" s="204" t="str">
        <f>INDEX('     2022    '!C$2:C$1794,MATCH(D367,'     2022    '!D$2:D$1794,0))</f>
        <v>Single Shot - 49mm</v>
      </c>
      <c r="D367" s="212" t="str">
        <f>INDEX('     2022    '!D:D,MATCH(A367,'     2022    '!AL:AL,0))</f>
        <v>C88</v>
      </c>
      <c r="E367" s="213" t="str">
        <f>INDEX('     2022    '!$A$1:$AC$1563,MATCH($D367,'     2022    '!$D$1:$D$1794,0),MATCH(E$1,'     2022    '!$A$1:$AC$1,0))</f>
        <v>49mm Titanium Whistle with blue mine</v>
      </c>
      <c r="F367" s="206" t="str">
        <f>IFERROR(IF(LEFT(INDEX('     2022    '!AD$2:AD$1794,MATCH(D367,'     2022    '!D$2:D$1794,0)),4)="http",HYPERLINK(INDEX('     2022    '!AD$2:AD$1794,MATCH(D367,'     2022    '!D$2:D$1794,0)),"Video"),""),"")</f>
        <v>Video</v>
      </c>
      <c r="G367" s="207">
        <f>INDEX('     2022    '!$A$1:$AC$1563,MATCH($D367,'     2022    '!$D$1:$D$1794,0),MATCH(G$1,'     2022    '!$A$1:$AC$1,0))</f>
        <v>0</v>
      </c>
      <c r="H367" s="150"/>
      <c r="I367" s="152">
        <f>INDEX('     2022    '!$A$1:$AC$1563,MATCH($D367,'     2022    '!$D$1:$D$1794,0),MATCH(I$1,'     2022    '!$A$1:$AC$1,0))</f>
        <v>81.94</v>
      </c>
      <c r="J367" s="150"/>
      <c r="K367" s="151">
        <f t="shared" si="11"/>
        <v>2.3216173205038615</v>
      </c>
      <c r="L367" s="152">
        <f>INDEX('     2022    '!$A$1:$AC$1563,MATCH($D367,'     2022    '!$D$1:$D$1794,0),MATCH(L$1,'     2022    '!$A$1:$AC$1,0))</f>
        <v>84.506870466340558</v>
      </c>
      <c r="M367" s="152">
        <f>INDEX('     2022    '!$A$1:$AC$1563,MATCH($D367,'     2022    '!$D$1:$D$1794,0),MATCH(M$1,'     2022    '!$A$1:$AC$1,0))</f>
        <v>92.86469282015446</v>
      </c>
      <c r="N367" s="153" t="str">
        <f>INDEX('     2022    '!$A$1:$AC$1563,MATCH($D367,'     2022    '!$D$1:$D$1794,0),MATCH(N$1,'     2022    '!$A$1:$AC$1,0))</f>
        <v>49mm</v>
      </c>
      <c r="O367" s="154">
        <f>INDEX('     2022    '!$A$1:$AC$1563,MATCH($D367,'     2022    '!$D$1:$D$1794,0),MATCH(O$1,'     2022    '!$A$1:$AC$1,0))</f>
        <v>40</v>
      </c>
      <c r="P367" s="153">
        <f>INDEX('     2022    '!$A$1:$AC$1563,MATCH($D367,'     2022    '!$D$1:$D$1794,0),MATCH(P$1,'     2022    '!$A$1:$AC$1,0))</f>
        <v>3</v>
      </c>
      <c r="Q367" s="153" t="str">
        <f>INDEX('     2022    '!$A$1:$AC$1563,MATCH($D367,'     2022    '!$D$1:$D$1794,0),MATCH(Q$1,'     2022    '!$A$1:$AC$1,0))</f>
        <v>No</v>
      </c>
      <c r="R367" s="155">
        <f>INDEX('     2022    '!$A$1:$AC$1563,MATCH($D367,'     2022    '!$D$1:$D$1794,0),MATCH(R$1,'     2022    '!$A$1:$AC$1,0))</f>
        <v>12</v>
      </c>
      <c r="S367" s="155">
        <f>INDEX('     2022    '!$A$1:$AC$1563,MATCH($D367,'     2022    '!$D$1:$D$1794,0),MATCH(S$1,'     2022    '!$A$1:$AC$1,0))</f>
        <v>2.8</v>
      </c>
      <c r="T367" s="155">
        <f>INDEX('     2022    '!$A$1:$AC$1563,MATCH($D367,'     2022    '!$D$1:$D$1794,0),MATCH(T$1,'     2022    '!$A$1:$AC$1,0))</f>
        <v>0.2</v>
      </c>
      <c r="U367" s="154" t="str">
        <f>INDEX('     2022    '!$A$1:$AC$1563,MATCH($D367,'     2022    '!$D$1:$D$1794,0),MATCH(U$1,'     2022    '!$A$1:$AC$1,0))</f>
        <v>1.4G</v>
      </c>
      <c r="V367" s="153" t="str">
        <f>INDEX('     2022    '!$A$1:$AC$1563,MATCH($D367,'     2022    '!$D$1:$D$1794,0),MATCH(V$1,'     2022    '!$A$1:$AC$1,0))</f>
        <v>UN0336</v>
      </c>
      <c r="W367" s="153" t="str">
        <f>INDEX('     2022    '!$A$1:$AC$1563,MATCH($D367,'     2022    '!$D$1:$D$1794,0),MATCH(W$1,'     2022    '!$A$1:$AC$1,0))</f>
        <v>F4</v>
      </c>
      <c r="X367" s="151" t="str">
        <f>INDEX('     2022    '!$A$1:$AC$1563,MATCH($D367,'     2022    '!$D$1:$D$1794,0),MATCH(X$1,'     2022    '!$A$1:$AC$1,0))</f>
        <v/>
      </c>
      <c r="Y367" s="151" t="str">
        <f>INDEX('     2022    '!$A$1:$AC$1563,MATCH($D367,'     2022    '!$D$1:$D$1794,0),MATCH(Y$1,'     2022    '!$A$1:$AC$1,0))</f>
        <v/>
      </c>
      <c r="Z367" s="156">
        <f>INDEX('     2022    '!$A$1:$AC$1563,MATCH($D367,'     2022    '!$D$1:$D$1794,0),MATCH(Z$1,'     2022    '!$A$1:$AC$1,0))</f>
        <v>4.2000000000000003E-2</v>
      </c>
      <c r="AA367" s="153" t="str">
        <f>INDEX('     2022    '!$A$1:$AC$1563,MATCH($D367,'     2022    '!$D$1:$D$1794,0),MATCH(AA$1,'     2022    '!$A$1:$AC$1,0))</f>
        <v>1008-F4-69252802</v>
      </c>
      <c r="AB367" s="153" t="str">
        <f>INDEX('     2022    '!$A$1:$AC$1563,MATCH($D367,'     2022    '!$D$1:$D$1794,0),MATCH(AB$1,'     2022    '!$A$1:$AC$1,0))</f>
        <v>GB/HSE-338590</v>
      </c>
      <c r="AC367" s="153" t="str">
        <f>INDEX('     2022    '!$A$1:$AC$1563,MATCH($D367,'     2022    '!$D$1:$D$1794,0),MATCH(AC$1,'     2022    '!$A$1:$AC$1,0))</f>
        <v>5/18/2027</v>
      </c>
    </row>
    <row r="368" spans="1:29" ht="15.75">
      <c r="A368" s="80">
        <f t="shared" si="10"/>
        <v>365</v>
      </c>
      <c r="B368" s="68" t="str">
        <f>INDEX('     2022    '!B$2:B$1794,MATCH(D368,'     2022    '!D$2:D$1794,0))</f>
        <v/>
      </c>
      <c r="C368" s="204" t="str">
        <f>INDEX('     2022    '!C$2:C$1794,MATCH(D368,'     2022    '!D$2:D$1794,0))</f>
        <v>Single Shot - 49mm</v>
      </c>
      <c r="D368" s="212" t="str">
        <f>INDEX('     2022    '!D:D,MATCH(A368,'     2022    '!AL:AL,0))</f>
        <v>C336</v>
      </c>
      <c r="E368" s="213" t="str">
        <f>INDEX('     2022    '!$A$1:$AC$1563,MATCH($D368,'     2022    '!$D$1:$D$1794,0),MATCH(E$1,'     2022    '!$A$1:$AC$1,0))</f>
        <v>49mm Blue stars and blood red mine 2 layered</v>
      </c>
      <c r="F368" s="206" t="str">
        <f>IFERROR(IF(LEFT(INDEX('     2022    '!AD$2:AD$1794,MATCH(D368,'     2022    '!D$2:D$1794,0)),4)="http",HYPERLINK(INDEX('     2022    '!AD$2:AD$1794,MATCH(D368,'     2022    '!D$2:D$1794,0)),"Video"),""),"")</f>
        <v>Video</v>
      </c>
      <c r="G368" s="207">
        <f>INDEX('     2022    '!$A$1:$AC$1563,MATCH($D368,'     2022    '!$D$1:$D$1794,0),MATCH(G$1,'     2022    '!$A$1:$AC$1,0))</f>
        <v>13</v>
      </c>
      <c r="H368" s="150"/>
      <c r="I368" s="152">
        <f>INDEX('     2022    '!$A$1:$AC$1563,MATCH($D368,'     2022    '!$D$1:$D$1794,0),MATCH(I$1,'     2022    '!$A$1:$AC$1,0))</f>
        <v>85.17</v>
      </c>
      <c r="J368" s="150"/>
      <c r="K368" s="151">
        <f t="shared" si="11"/>
        <v>2.47675</v>
      </c>
      <c r="L368" s="152">
        <f>INDEX('     2022    '!$A$1:$AC$1563,MATCH($D368,'     2022    '!$D$1:$D$1794,0),MATCH(L$1,'     2022    '!$A$1:$AC$1,0))</f>
        <v>90.153700000000015</v>
      </c>
      <c r="M368" s="152">
        <f>INDEX('     2022    '!$A$1:$AC$1563,MATCH($D368,'     2022    '!$D$1:$D$1794,0),MATCH(M$1,'     2022    '!$A$1:$AC$1,0))</f>
        <v>99.070000000000007</v>
      </c>
      <c r="N368" s="153" t="str">
        <f>INDEX('     2022    '!$A$1:$AC$1563,MATCH($D368,'     2022    '!$D$1:$D$1794,0),MATCH(N$1,'     2022    '!$A$1:$AC$1,0))</f>
        <v>49mm</v>
      </c>
      <c r="O368" s="154">
        <f>INDEX('     2022    '!$A$1:$AC$1563,MATCH($D368,'     2022    '!$D$1:$D$1794,0),MATCH(O$1,'     2022    '!$A$1:$AC$1,0))</f>
        <v>40</v>
      </c>
      <c r="P368" s="153">
        <f>INDEX('     2022    '!$A$1:$AC$1563,MATCH($D368,'     2022    '!$D$1:$D$1794,0),MATCH(P$1,'     2022    '!$A$1:$AC$1,0))</f>
        <v>3</v>
      </c>
      <c r="Q368" s="153" t="str">
        <f>INDEX('     2022    '!$A$1:$AC$1563,MATCH($D368,'     2022    '!$D$1:$D$1794,0),MATCH(Q$1,'     2022    '!$A$1:$AC$1,0))</f>
        <v>Yes</v>
      </c>
      <c r="R368" s="155">
        <f>INDEX('     2022    '!$A$1:$AC$1563,MATCH($D368,'     2022    '!$D$1:$D$1794,0),MATCH(R$1,'     2022    '!$A$1:$AC$1,0))</f>
        <v>13</v>
      </c>
      <c r="S368" s="155">
        <f>INDEX('     2022    '!$A$1:$AC$1563,MATCH($D368,'     2022    '!$D$1:$D$1794,0),MATCH(S$1,'     2022    '!$A$1:$AC$1,0))</f>
        <v>3.6</v>
      </c>
      <c r="T368" s="155">
        <f>INDEX('     2022    '!$A$1:$AC$1563,MATCH($D368,'     2022    '!$D$1:$D$1794,0),MATCH(T$1,'     2022    '!$A$1:$AC$1,0))</f>
        <v>0.2</v>
      </c>
      <c r="U368" s="154" t="str">
        <f>INDEX('     2022    '!$A$1:$AC$1563,MATCH($D368,'     2022    '!$D$1:$D$1794,0),MATCH(U$1,'     2022    '!$A$1:$AC$1,0))</f>
        <v>1.4G</v>
      </c>
      <c r="V368" s="153" t="str">
        <f>INDEX('     2022    '!$A$1:$AC$1563,MATCH($D368,'     2022    '!$D$1:$D$1794,0),MATCH(V$1,'     2022    '!$A$1:$AC$1,0))</f>
        <v>UN0336</v>
      </c>
      <c r="W368" s="153" t="str">
        <f>INDEX('     2022    '!$A$1:$AC$1563,MATCH($D368,'     2022    '!$D$1:$D$1794,0),MATCH(W$1,'     2022    '!$A$1:$AC$1,0))</f>
        <v>F4</v>
      </c>
      <c r="X368" s="151" t="str">
        <f>INDEX('     2022    '!$A$1:$AC$1563,MATCH($D368,'     2022    '!$D$1:$D$1794,0),MATCH(X$1,'     2022    '!$A$1:$AC$1,0))</f>
        <v/>
      </c>
      <c r="Y368" s="151" t="str">
        <f>INDEX('     2022    '!$A$1:$AC$1563,MATCH($D368,'     2022    '!$D$1:$D$1794,0),MATCH(Y$1,'     2022    '!$A$1:$AC$1,0))</f>
        <v/>
      </c>
      <c r="Z368" s="156">
        <f>INDEX('     2022    '!$A$1:$AC$1563,MATCH($D368,'     2022    '!$D$1:$D$1794,0),MATCH(Z$1,'     2022    '!$A$1:$AC$1,0))</f>
        <v>4.2000000000000003E-2</v>
      </c>
      <c r="AA368" s="153" t="str">
        <f>INDEX('     2022    '!$A$1:$AC$1563,MATCH($D368,'     2022    '!$D$1:$D$1794,0),MATCH(AA$1,'     2022    '!$A$1:$AC$1,0))</f>
        <v>1008-F4-69259795</v>
      </c>
      <c r="AB368" s="153" t="str">
        <f>INDEX('     2022    '!$A$1:$AC$1563,MATCH($D368,'     2022    '!$D$1:$D$1794,0),MATCH(AB$1,'     2022    '!$A$1:$AC$1,0))</f>
        <v>GB/HSE-358575</v>
      </c>
      <c r="AC368" s="153" t="str">
        <f>INDEX('     2022    '!$A$1:$AC$1563,MATCH($D368,'     2022    '!$D$1:$D$1794,0),MATCH(AC$1,'     2022    '!$A$1:$AC$1,0))</f>
        <v>8/15/2028</v>
      </c>
    </row>
    <row r="369" spans="1:29" ht="15.75">
      <c r="A369" s="80">
        <f t="shared" si="10"/>
        <v>366</v>
      </c>
      <c r="B369" s="68" t="str">
        <f>INDEX('     2022    '!B$2:B$1794,MATCH(D369,'     2022    '!D$2:D$1794,0))</f>
        <v/>
      </c>
      <c r="C369" s="204" t="str">
        <f>INDEX('     2022    '!C$2:C$1794,MATCH(D369,'     2022    '!D$2:D$1794,0))</f>
        <v>Single Shot - 49mm</v>
      </c>
      <c r="D369" s="212" t="str">
        <f>INDEX('     2022    '!D:D,MATCH(A369,'     2022    '!AL:AL,0))</f>
        <v>C143</v>
      </c>
      <c r="E369" s="213" t="str">
        <f>INDEX('     2022    '!$A$1:$AC$1563,MATCH($D369,'     2022    '!$D$1:$D$1794,0),MATCH(E$1,'     2022    '!$A$1:$AC$1,0))</f>
        <v>49mm Dark gold tiger tail with green strobe mine</v>
      </c>
      <c r="F369" s="206" t="str">
        <f>IFERROR(IF(LEFT(INDEX('     2022    '!AD$2:AD$1794,MATCH(D369,'     2022    '!D$2:D$1794,0)),4)="http",HYPERLINK(INDEX('     2022    '!AD$2:AD$1794,MATCH(D369,'     2022    '!D$2:D$1794,0)),"Video"),""),"")</f>
        <v>Video</v>
      </c>
      <c r="G369" s="207">
        <f>INDEX('     2022    '!$A$1:$AC$1563,MATCH($D369,'     2022    '!$D$1:$D$1794,0),MATCH(G$1,'     2022    '!$A$1:$AC$1,0))</f>
        <v>0</v>
      </c>
      <c r="H369" s="150"/>
      <c r="I369" s="152">
        <f>INDEX('     2022    '!$A$1:$AC$1563,MATCH($D369,'     2022    '!$D$1:$D$1794,0),MATCH(I$1,'     2022    '!$A$1:$AC$1,0))</f>
        <v>88.25</v>
      </c>
      <c r="J369" s="150"/>
      <c r="K369" s="151">
        <f t="shared" si="11"/>
        <v>2.5665000000000004</v>
      </c>
      <c r="L369" s="152">
        <f>INDEX('     2022    '!$A$1:$AC$1563,MATCH($D369,'     2022    '!$D$1:$D$1794,0),MATCH(L$1,'     2022    '!$A$1:$AC$1,0))</f>
        <v>93.420600000000007</v>
      </c>
      <c r="M369" s="152">
        <f>INDEX('     2022    '!$A$1:$AC$1563,MATCH($D369,'     2022    '!$D$1:$D$1794,0),MATCH(M$1,'     2022    '!$A$1:$AC$1,0))</f>
        <v>102.66000000000001</v>
      </c>
      <c r="N369" s="153" t="str">
        <f>INDEX('     2022    '!$A$1:$AC$1563,MATCH($D369,'     2022    '!$D$1:$D$1794,0),MATCH(N$1,'     2022    '!$A$1:$AC$1,0))</f>
        <v>49mm</v>
      </c>
      <c r="O369" s="154">
        <f>INDEX('     2022    '!$A$1:$AC$1563,MATCH($D369,'     2022    '!$D$1:$D$1794,0),MATCH(O$1,'     2022    '!$A$1:$AC$1,0))</f>
        <v>40</v>
      </c>
      <c r="P369" s="153">
        <f>INDEX('     2022    '!$A$1:$AC$1563,MATCH($D369,'     2022    '!$D$1:$D$1794,0),MATCH(P$1,'     2022    '!$A$1:$AC$1,0))</f>
        <v>3</v>
      </c>
      <c r="Q369" s="153" t="str">
        <f>INDEX('     2022    '!$A$1:$AC$1563,MATCH($D369,'     2022    '!$D$1:$D$1794,0),MATCH(Q$1,'     2022    '!$A$1:$AC$1,0))</f>
        <v>Yes</v>
      </c>
      <c r="R369" s="155">
        <f>INDEX('     2022    '!$A$1:$AC$1563,MATCH($D369,'     2022    '!$D$1:$D$1794,0),MATCH(R$1,'     2022    '!$A$1:$AC$1,0))</f>
        <v>13</v>
      </c>
      <c r="S369" s="155">
        <f>INDEX('     2022    '!$A$1:$AC$1563,MATCH($D369,'     2022    '!$D$1:$D$1794,0),MATCH(S$1,'     2022    '!$A$1:$AC$1,0))</f>
        <v>3.6</v>
      </c>
      <c r="T369" s="155">
        <f>INDEX('     2022    '!$A$1:$AC$1563,MATCH($D369,'     2022    '!$D$1:$D$1794,0),MATCH(T$1,'     2022    '!$A$1:$AC$1,0))</f>
        <v>0.2</v>
      </c>
      <c r="U369" s="154" t="str">
        <f>INDEX('     2022    '!$A$1:$AC$1563,MATCH($D369,'     2022    '!$D$1:$D$1794,0),MATCH(U$1,'     2022    '!$A$1:$AC$1,0))</f>
        <v>1.4G</v>
      </c>
      <c r="V369" s="153" t="str">
        <f>INDEX('     2022    '!$A$1:$AC$1563,MATCH($D369,'     2022    '!$D$1:$D$1794,0),MATCH(V$1,'     2022    '!$A$1:$AC$1,0))</f>
        <v>UN0336</v>
      </c>
      <c r="W369" s="153" t="str">
        <f>INDEX('     2022    '!$A$1:$AC$1563,MATCH($D369,'     2022    '!$D$1:$D$1794,0),MATCH(W$1,'     2022    '!$A$1:$AC$1,0))</f>
        <v>F4</v>
      </c>
      <c r="X369" s="151" t="str">
        <f>INDEX('     2022    '!$A$1:$AC$1563,MATCH($D369,'     2022    '!$D$1:$D$1794,0),MATCH(X$1,'     2022    '!$A$1:$AC$1,0))</f>
        <v/>
      </c>
      <c r="Y369" s="151" t="str">
        <f>INDEX('     2022    '!$A$1:$AC$1563,MATCH($D369,'     2022    '!$D$1:$D$1794,0),MATCH(Y$1,'     2022    '!$A$1:$AC$1,0))</f>
        <v/>
      </c>
      <c r="Z369" s="156">
        <f>INDEX('     2022    '!$A$1:$AC$1563,MATCH($D369,'     2022    '!$D$1:$D$1794,0),MATCH(Z$1,'     2022    '!$A$1:$AC$1,0))</f>
        <v>4.2000000000000003E-2</v>
      </c>
      <c r="AA369" s="153" t="str">
        <f>INDEX('     2022    '!$A$1:$AC$1563,MATCH($D369,'     2022    '!$D$1:$D$1794,0),MATCH(AA$1,'     2022    '!$A$1:$AC$1,0))</f>
        <v>1008-F4-69249659</v>
      </c>
      <c r="AB369" s="153" t="str">
        <f>INDEX('     2022    '!$A$1:$AC$1563,MATCH($D369,'     2022    '!$D$1:$D$1794,0),MATCH(AB$1,'     2022    '!$A$1:$AC$1,0))</f>
        <v>GB/HSE-345202</v>
      </c>
      <c r="AC369" s="153" t="str">
        <f>INDEX('     2022    '!$A$1:$AC$1563,MATCH($D369,'     2022    '!$D$1:$D$1794,0),MATCH(AC$1,'     2022    '!$A$1:$AC$1,0))</f>
        <v>10/9/2028</v>
      </c>
    </row>
    <row r="370" spans="1:29" ht="15.75">
      <c r="A370" s="80">
        <f t="shared" si="10"/>
        <v>367</v>
      </c>
      <c r="B370" s="68" t="str">
        <f>INDEX('     2022    '!B$2:B$1794,MATCH(D370,'     2022    '!D$2:D$1794,0))</f>
        <v/>
      </c>
      <c r="C370" s="204" t="str">
        <f>INDEX('     2022    '!C$2:C$1794,MATCH(D370,'     2022    '!D$2:D$1794,0))</f>
        <v>Single Shot - 49mm</v>
      </c>
      <c r="D370" s="212" t="str">
        <f>INDEX('     2022    '!D:D,MATCH(A370,'     2022    '!AL:AL,0))</f>
        <v>C87</v>
      </c>
      <c r="E370" s="213" t="str">
        <f>INDEX('     2022    '!$A$1:$AC$1563,MATCH($D370,'     2022    '!$D$1:$D$1794,0),MATCH(E$1,'     2022    '!$A$1:$AC$1,0))</f>
        <v>49mm Silver Butterfly with Red &amp; Blue Mine</v>
      </c>
      <c r="F370" s="206" t="str">
        <f>IFERROR(IF(LEFT(INDEX('     2022    '!AD$2:AD$1794,MATCH(D370,'     2022    '!D$2:D$1794,0)),4)="http",HYPERLINK(INDEX('     2022    '!AD$2:AD$1794,MATCH(D370,'     2022    '!D$2:D$1794,0)),"Video"),""),"")</f>
        <v>Video</v>
      </c>
      <c r="G370" s="207">
        <f>INDEX('     2022    '!$A$1:$AC$1563,MATCH($D370,'     2022    '!$D$1:$D$1794,0),MATCH(G$1,'     2022    '!$A$1:$AC$1,0))</f>
        <v>0</v>
      </c>
      <c r="H370" s="150"/>
      <c r="I370" s="152">
        <f>INDEX('     2022    '!$A$1:$AC$1563,MATCH($D370,'     2022    '!$D$1:$D$1794,0),MATCH(I$1,'     2022    '!$A$1:$AC$1,0))</f>
        <v>89.49</v>
      </c>
      <c r="J370" s="150"/>
      <c r="K370" s="151">
        <f t="shared" si="11"/>
        <v>2.6025</v>
      </c>
      <c r="L370" s="152">
        <f>INDEX('     2022    '!$A$1:$AC$1563,MATCH($D370,'     2022    '!$D$1:$D$1794,0),MATCH(L$1,'     2022    '!$A$1:$AC$1,0))</f>
        <v>94.731000000000009</v>
      </c>
      <c r="M370" s="152">
        <f>INDEX('     2022    '!$A$1:$AC$1563,MATCH($D370,'     2022    '!$D$1:$D$1794,0),MATCH(M$1,'     2022    '!$A$1:$AC$1,0))</f>
        <v>104.10000000000001</v>
      </c>
      <c r="N370" s="153" t="str">
        <f>INDEX('     2022    '!$A$1:$AC$1563,MATCH($D370,'     2022    '!$D$1:$D$1794,0),MATCH(N$1,'     2022    '!$A$1:$AC$1,0))</f>
        <v>49mm</v>
      </c>
      <c r="O370" s="154">
        <f>INDEX('     2022    '!$A$1:$AC$1563,MATCH($D370,'     2022    '!$D$1:$D$1794,0),MATCH(O$1,'     2022    '!$A$1:$AC$1,0))</f>
        <v>40</v>
      </c>
      <c r="P370" s="153">
        <f>INDEX('     2022    '!$A$1:$AC$1563,MATCH($D370,'     2022    '!$D$1:$D$1794,0),MATCH(P$1,'     2022    '!$A$1:$AC$1,0))</f>
        <v>3</v>
      </c>
      <c r="Q370" s="153" t="str">
        <f>INDEX('     2022    '!$A$1:$AC$1563,MATCH($D370,'     2022    '!$D$1:$D$1794,0),MATCH(Q$1,'     2022    '!$A$1:$AC$1,0))</f>
        <v>Yes</v>
      </c>
      <c r="R370" s="155">
        <f>INDEX('     2022    '!$A$1:$AC$1563,MATCH($D370,'     2022    '!$D$1:$D$1794,0),MATCH(R$1,'     2022    '!$A$1:$AC$1,0))</f>
        <v>13</v>
      </c>
      <c r="S370" s="155">
        <f>INDEX('     2022    '!$A$1:$AC$1563,MATCH($D370,'     2022    '!$D$1:$D$1794,0),MATCH(S$1,'     2022    '!$A$1:$AC$1,0))</f>
        <v>2.8</v>
      </c>
      <c r="T370" s="155">
        <f>INDEX('     2022    '!$A$1:$AC$1563,MATCH($D370,'     2022    '!$D$1:$D$1794,0),MATCH(T$1,'     2022    '!$A$1:$AC$1,0))</f>
        <v>0.2</v>
      </c>
      <c r="U370" s="154" t="str">
        <f>INDEX('     2022    '!$A$1:$AC$1563,MATCH($D370,'     2022    '!$D$1:$D$1794,0),MATCH(U$1,'     2022    '!$A$1:$AC$1,0))</f>
        <v>1.4G</v>
      </c>
      <c r="V370" s="153" t="str">
        <f>INDEX('     2022    '!$A$1:$AC$1563,MATCH($D370,'     2022    '!$D$1:$D$1794,0),MATCH(V$1,'     2022    '!$A$1:$AC$1,0))</f>
        <v>UN0336</v>
      </c>
      <c r="W370" s="153" t="str">
        <f>INDEX('     2022    '!$A$1:$AC$1563,MATCH($D370,'     2022    '!$D$1:$D$1794,0),MATCH(W$1,'     2022    '!$A$1:$AC$1,0))</f>
        <v>F4</v>
      </c>
      <c r="X370" s="151" t="str">
        <f>INDEX('     2022    '!$A$1:$AC$1563,MATCH($D370,'     2022    '!$D$1:$D$1794,0),MATCH(X$1,'     2022    '!$A$1:$AC$1,0))</f>
        <v/>
      </c>
      <c r="Y370" s="151" t="str">
        <f>INDEX('     2022    '!$A$1:$AC$1563,MATCH($D370,'     2022    '!$D$1:$D$1794,0),MATCH(Y$1,'     2022    '!$A$1:$AC$1,0))</f>
        <v/>
      </c>
      <c r="Z370" s="156">
        <f>INDEX('     2022    '!$A$1:$AC$1563,MATCH($D370,'     2022    '!$D$1:$D$1794,0),MATCH(Z$1,'     2022    '!$A$1:$AC$1,0))</f>
        <v>4.2000000000000003E-2</v>
      </c>
      <c r="AA370" s="153" t="str">
        <f>INDEX('     2022    '!$A$1:$AC$1563,MATCH($D370,'     2022    '!$D$1:$D$1794,0),MATCH(AA$1,'     2022    '!$A$1:$AC$1,0))</f>
        <v>1008-F4-69252803</v>
      </c>
      <c r="AB370" s="153" t="str">
        <f>INDEX('     2022    '!$A$1:$AC$1563,MATCH($D370,'     2022    '!$D$1:$D$1794,0),MATCH(AB$1,'     2022    '!$A$1:$AC$1,0))</f>
        <v>GB/HSE-338589</v>
      </c>
      <c r="AC370" s="153" t="str">
        <f>INDEX('     2022    '!$A$1:$AC$1563,MATCH($D370,'     2022    '!$D$1:$D$1794,0),MATCH(AC$1,'     2022    '!$A$1:$AC$1,0))</f>
        <v>5/18/2027</v>
      </c>
    </row>
    <row r="371" spans="1:29" ht="15.75">
      <c r="A371" s="80">
        <f t="shared" si="10"/>
        <v>368</v>
      </c>
      <c r="B371" s="68" t="str">
        <f>INDEX('     2022    '!B$2:B$1794,MATCH(D371,'     2022    '!D$2:D$1794,0))</f>
        <v/>
      </c>
      <c r="C371" s="204" t="str">
        <f>INDEX('     2022    '!C$2:C$1794,MATCH(D371,'     2022    '!D$2:D$1794,0))</f>
        <v>Single Shot - 49mm</v>
      </c>
      <c r="D371" s="212" t="str">
        <f>INDEX('     2022    '!D:D,MATCH(A371,'     2022    '!AL:AL,0))</f>
        <v>C144</v>
      </c>
      <c r="E371" s="213" t="str">
        <f>INDEX('     2022    '!$A$1:$AC$1563,MATCH($D371,'     2022    '!$D$1:$D$1794,0),MATCH(E$1,'     2022    '!$A$1:$AC$1,0))</f>
        <v>49mm Green tiger tail with purple mine</v>
      </c>
      <c r="F371" s="206" t="str">
        <f>IFERROR(IF(LEFT(INDEX('     2022    '!AD$2:AD$1794,MATCH(D371,'     2022    '!D$2:D$1794,0)),4)="http",HYPERLINK(INDEX('     2022    '!AD$2:AD$1794,MATCH(D371,'     2022    '!D$2:D$1794,0)),"Video"),""),"")</f>
        <v>Video</v>
      </c>
      <c r="G371" s="207">
        <f>INDEX('     2022    '!$A$1:$AC$1563,MATCH($D371,'     2022    '!$D$1:$D$1794,0),MATCH(G$1,'     2022    '!$A$1:$AC$1,0))</f>
        <v>5</v>
      </c>
      <c r="H371" s="150"/>
      <c r="I371" s="152">
        <f>INDEX('     2022    '!$A$1:$AC$1563,MATCH($D371,'     2022    '!$D$1:$D$1794,0),MATCH(I$1,'     2022    '!$A$1:$AC$1,0))</f>
        <v>90.01</v>
      </c>
      <c r="J371" s="150"/>
      <c r="K371" s="151">
        <f t="shared" si="11"/>
        <v>2.6175000000000002</v>
      </c>
      <c r="L371" s="152">
        <f>INDEX('     2022    '!$A$1:$AC$1563,MATCH($D371,'     2022    '!$D$1:$D$1794,0),MATCH(L$1,'     2022    '!$A$1:$AC$1,0))</f>
        <v>95.277000000000001</v>
      </c>
      <c r="M371" s="152">
        <f>INDEX('     2022    '!$A$1:$AC$1563,MATCH($D371,'     2022    '!$D$1:$D$1794,0),MATCH(M$1,'     2022    '!$A$1:$AC$1,0))</f>
        <v>104.7</v>
      </c>
      <c r="N371" s="153" t="str">
        <f>INDEX('     2022    '!$A$1:$AC$1563,MATCH($D371,'     2022    '!$D$1:$D$1794,0),MATCH(N$1,'     2022    '!$A$1:$AC$1,0))</f>
        <v>49mm</v>
      </c>
      <c r="O371" s="154">
        <f>INDEX('     2022    '!$A$1:$AC$1563,MATCH($D371,'     2022    '!$D$1:$D$1794,0),MATCH(O$1,'     2022    '!$A$1:$AC$1,0))</f>
        <v>40</v>
      </c>
      <c r="P371" s="153">
        <f>INDEX('     2022    '!$A$1:$AC$1563,MATCH($D371,'     2022    '!$D$1:$D$1794,0),MATCH(P$1,'     2022    '!$A$1:$AC$1,0))</f>
        <v>3</v>
      </c>
      <c r="Q371" s="153" t="str">
        <f>INDEX('     2022    '!$A$1:$AC$1563,MATCH($D371,'     2022    '!$D$1:$D$1794,0),MATCH(Q$1,'     2022    '!$A$1:$AC$1,0))</f>
        <v>Yes</v>
      </c>
      <c r="R371" s="155">
        <f>INDEX('     2022    '!$A$1:$AC$1563,MATCH($D371,'     2022    '!$D$1:$D$1794,0),MATCH(R$1,'     2022    '!$A$1:$AC$1,0))</f>
        <v>13</v>
      </c>
      <c r="S371" s="155">
        <f>INDEX('     2022    '!$A$1:$AC$1563,MATCH($D371,'     2022    '!$D$1:$D$1794,0),MATCH(S$1,'     2022    '!$A$1:$AC$1,0))</f>
        <v>2.8</v>
      </c>
      <c r="T371" s="155">
        <f>INDEX('     2022    '!$A$1:$AC$1563,MATCH($D371,'     2022    '!$D$1:$D$1794,0),MATCH(T$1,'     2022    '!$A$1:$AC$1,0))</f>
        <v>0.2</v>
      </c>
      <c r="U371" s="154" t="str">
        <f>INDEX('     2022    '!$A$1:$AC$1563,MATCH($D371,'     2022    '!$D$1:$D$1794,0),MATCH(U$1,'     2022    '!$A$1:$AC$1,0))</f>
        <v>1.4G</v>
      </c>
      <c r="V371" s="153" t="str">
        <f>INDEX('     2022    '!$A$1:$AC$1563,MATCH($D371,'     2022    '!$D$1:$D$1794,0),MATCH(V$1,'     2022    '!$A$1:$AC$1,0))</f>
        <v>UN0336</v>
      </c>
      <c r="W371" s="153" t="str">
        <f>INDEX('     2022    '!$A$1:$AC$1563,MATCH($D371,'     2022    '!$D$1:$D$1794,0),MATCH(W$1,'     2022    '!$A$1:$AC$1,0))</f>
        <v>F4</v>
      </c>
      <c r="X371" s="151" t="str">
        <f>INDEX('     2022    '!$A$1:$AC$1563,MATCH($D371,'     2022    '!$D$1:$D$1794,0),MATCH(X$1,'     2022    '!$A$1:$AC$1,0))</f>
        <v/>
      </c>
      <c r="Y371" s="151" t="str">
        <f>INDEX('     2022    '!$A$1:$AC$1563,MATCH($D371,'     2022    '!$D$1:$D$1794,0),MATCH(Y$1,'     2022    '!$A$1:$AC$1,0))</f>
        <v/>
      </c>
      <c r="Z371" s="156">
        <f>INDEX('     2022    '!$A$1:$AC$1563,MATCH($D371,'     2022    '!$D$1:$D$1794,0),MATCH(Z$1,'     2022    '!$A$1:$AC$1,0))</f>
        <v>4.7199999999999999E-2</v>
      </c>
      <c r="AA371" s="153" t="str">
        <f>INDEX('     2022    '!$A$1:$AC$1563,MATCH($D371,'     2022    '!$D$1:$D$1794,0),MATCH(AA$1,'     2022    '!$A$1:$AC$1,0))</f>
        <v>1008-F4-69249659</v>
      </c>
      <c r="AB371" s="153" t="str">
        <f>INDEX('     2022    '!$A$1:$AC$1563,MATCH($D371,'     2022    '!$D$1:$D$1794,0),MATCH(AB$1,'     2022    '!$A$1:$AC$1,0))</f>
        <v>GB/HSE-345203</v>
      </c>
      <c r="AC371" s="153" t="str">
        <f>INDEX('     2022    '!$A$1:$AC$1563,MATCH($D371,'     2022    '!$D$1:$D$1794,0),MATCH(AC$1,'     2022    '!$A$1:$AC$1,0))</f>
        <v>10/9/2028</v>
      </c>
    </row>
    <row r="372" spans="1:29" ht="15.75">
      <c r="A372" s="80">
        <f t="shared" si="10"/>
        <v>369</v>
      </c>
      <c r="B372" s="68" t="str">
        <f>INDEX('     2022    '!B$2:B$1794,MATCH(D372,'     2022    '!D$2:D$1794,0))</f>
        <v/>
      </c>
      <c r="C372" s="204" t="str">
        <f>INDEX('     2022    '!C$2:C$1794,MATCH(D372,'     2022    '!D$2:D$1794,0))</f>
        <v>Single Shot - 49mm</v>
      </c>
      <c r="D372" s="212" t="str">
        <f>INDEX('     2022    '!D:D,MATCH(A372,'     2022    '!AL:AL,0))</f>
        <v>C445</v>
      </c>
      <c r="E372" s="213" t="str">
        <f>INDEX('     2022    '!$A$1:$AC$1563,MATCH($D372,'     2022    '!$D$1:$D$1794,0),MATCH(E$1,'     2022    '!$A$1:$AC$1,0))</f>
        <v>49mm Colour strobe mine</v>
      </c>
      <c r="F372" s="206" t="str">
        <f>IFERROR(IF(LEFT(INDEX('     2022    '!AD$2:AD$1794,MATCH(D372,'     2022    '!D$2:D$1794,0)),4)="http",HYPERLINK(INDEX('     2022    '!AD$2:AD$1794,MATCH(D372,'     2022    '!D$2:D$1794,0)),"Video"),""),"")</f>
        <v>Video</v>
      </c>
      <c r="G372" s="207">
        <f>INDEX('     2022    '!$A$1:$AC$1563,MATCH($D372,'     2022    '!$D$1:$D$1794,0),MATCH(G$1,'     2022    '!$A$1:$AC$1,0))</f>
        <v>4</v>
      </c>
      <c r="H372" s="150"/>
      <c r="I372" s="152">
        <f>INDEX('     2022    '!$A$1:$AC$1563,MATCH($D372,'     2022    '!$D$1:$D$1794,0),MATCH(I$1,'     2022    '!$A$1:$AC$1,0))</f>
        <v>98.28</v>
      </c>
      <c r="J372" s="150"/>
      <c r="K372" s="151">
        <f t="shared" si="11"/>
        <v>2.8580000000000001</v>
      </c>
      <c r="L372" s="152">
        <f>INDEX('     2022    '!$A$1:$AC$1563,MATCH($D372,'     2022    '!$D$1:$D$1794,0),MATCH(L$1,'     2022    '!$A$1:$AC$1,0))</f>
        <v>104.03120000000001</v>
      </c>
      <c r="M372" s="152">
        <f>INDEX('     2022    '!$A$1:$AC$1563,MATCH($D372,'     2022    '!$D$1:$D$1794,0),MATCH(M$1,'     2022    '!$A$1:$AC$1,0))</f>
        <v>114.32000000000001</v>
      </c>
      <c r="N372" s="153" t="str">
        <f>INDEX('     2022    '!$A$1:$AC$1563,MATCH($D372,'     2022    '!$D$1:$D$1794,0),MATCH(N$1,'     2022    '!$A$1:$AC$1,0))</f>
        <v>49mm</v>
      </c>
      <c r="O372" s="154">
        <f>INDEX('     2022    '!$A$1:$AC$1563,MATCH($D372,'     2022    '!$D$1:$D$1794,0),MATCH(O$1,'     2022    '!$A$1:$AC$1,0))</f>
        <v>40</v>
      </c>
      <c r="P372" s="153">
        <f>INDEX('     2022    '!$A$1:$AC$1563,MATCH($D372,'     2022    '!$D$1:$D$1794,0),MATCH(P$1,'     2022    '!$A$1:$AC$1,0))</f>
        <v>3</v>
      </c>
      <c r="Q372" s="153" t="str">
        <f>INDEX('     2022    '!$A$1:$AC$1563,MATCH($D372,'     2022    '!$D$1:$D$1794,0),MATCH(Q$1,'     2022    '!$A$1:$AC$1,0))</f>
        <v>Yes</v>
      </c>
      <c r="R372" s="155">
        <f>INDEX('     2022    '!$A$1:$AC$1563,MATCH($D372,'     2022    '!$D$1:$D$1794,0),MATCH(R$1,'     2022    '!$A$1:$AC$1,0))</f>
        <v>13</v>
      </c>
      <c r="S372" s="155">
        <f>INDEX('     2022    '!$A$1:$AC$1563,MATCH($D372,'     2022    '!$D$1:$D$1794,0),MATCH(S$1,'     2022    '!$A$1:$AC$1,0))</f>
        <v>4.2</v>
      </c>
      <c r="T372" s="155">
        <f>INDEX('     2022    '!$A$1:$AC$1563,MATCH($D372,'     2022    '!$D$1:$D$1794,0),MATCH(T$1,'     2022    '!$A$1:$AC$1,0))</f>
        <v>0.2</v>
      </c>
      <c r="U372" s="154" t="str">
        <f>INDEX('     2022    '!$A$1:$AC$1563,MATCH($D372,'     2022    '!$D$1:$D$1794,0),MATCH(U$1,'     2022    '!$A$1:$AC$1,0))</f>
        <v>1.4G</v>
      </c>
      <c r="V372" s="153" t="str">
        <f>INDEX('     2022    '!$A$1:$AC$1563,MATCH($D372,'     2022    '!$D$1:$D$1794,0),MATCH(V$1,'     2022    '!$A$1:$AC$1,0))</f>
        <v>UN0336</v>
      </c>
      <c r="W372" s="153" t="str">
        <f>INDEX('     2022    '!$A$1:$AC$1563,MATCH($D372,'     2022    '!$D$1:$D$1794,0),MATCH(W$1,'     2022    '!$A$1:$AC$1,0))</f>
        <v>F4</v>
      </c>
      <c r="X372" s="151" t="str">
        <f>INDEX('     2022    '!$A$1:$AC$1563,MATCH($D372,'     2022    '!$D$1:$D$1794,0),MATCH(X$1,'     2022    '!$A$1:$AC$1,0))</f>
        <v/>
      </c>
      <c r="Y372" s="151" t="str">
        <f>INDEX('     2022    '!$A$1:$AC$1563,MATCH($D372,'     2022    '!$D$1:$D$1794,0),MATCH(Y$1,'     2022    '!$A$1:$AC$1,0))</f>
        <v/>
      </c>
      <c r="Z372" s="156">
        <f>INDEX('     2022    '!$A$1:$AC$1563,MATCH($D372,'     2022    '!$D$1:$D$1794,0),MATCH(Z$1,'     2022    '!$A$1:$AC$1,0))</f>
        <v>5.3400000000000003E-2</v>
      </c>
      <c r="AA372" s="153" t="str">
        <f>INDEX('     2022    '!$A$1:$AC$1563,MATCH($D372,'     2022    '!$D$1:$D$1794,0),MATCH(AA$1,'     2022    '!$A$1:$AC$1,0))</f>
        <v>2806-F4-001951</v>
      </c>
      <c r="AB372" s="153" t="str">
        <f>INDEX('     2022    '!$A$1:$AC$1563,MATCH($D372,'     2022    '!$D$1:$D$1794,0),MATCH(AB$1,'     2022    '!$A$1:$AC$1,0))</f>
        <v>GB/HSE-362428</v>
      </c>
      <c r="AC372" s="153" t="str">
        <f>INDEX('     2022    '!$A$1:$AC$1563,MATCH($D372,'     2022    '!$D$1:$D$1794,0),MATCH(AC$1,'     2022    '!$A$1:$AC$1,0))</f>
        <v>11/30/2030</v>
      </c>
    </row>
    <row r="373" spans="1:29" ht="15.75">
      <c r="A373" s="80">
        <f t="shared" si="10"/>
        <v>370</v>
      </c>
      <c r="B373" s="68" t="str">
        <f>INDEX('     2022    '!B$2:B$1794,MATCH(D373,'     2022    '!D$2:D$1794,0))</f>
        <v/>
      </c>
      <c r="C373" s="204" t="str">
        <f>INDEX('     2022    '!C$2:C$1794,MATCH(D373,'     2022    '!D$2:D$1794,0))</f>
        <v>Single Shot - 49mm</v>
      </c>
      <c r="D373" s="212" t="str">
        <f>INDEX('     2022    '!D:D,MATCH(A373,'     2022    '!AL:AL,0))</f>
        <v>C446</v>
      </c>
      <c r="E373" s="213" t="str">
        <f>INDEX('     2022    '!$A$1:$AC$1563,MATCH($D373,'     2022    '!$D$1:$D$1794,0),MATCH(E$1,'     2022    '!$A$1:$AC$1,0))</f>
        <v>49mm Blue to chrysanthemum</v>
      </c>
      <c r="F373" s="206" t="str">
        <f>IFERROR(IF(LEFT(INDEX('     2022    '!AD$2:AD$1794,MATCH(D373,'     2022    '!D$2:D$1794,0)),4)="http",HYPERLINK(INDEX('     2022    '!AD$2:AD$1794,MATCH(D373,'     2022    '!D$2:D$1794,0)),"Video"),""),"")</f>
        <v>Video</v>
      </c>
      <c r="G373" s="207">
        <f>INDEX('     2022    '!$A$1:$AC$1563,MATCH($D373,'     2022    '!$D$1:$D$1794,0),MATCH(G$1,'     2022    '!$A$1:$AC$1,0))</f>
        <v>1</v>
      </c>
      <c r="H373" s="150"/>
      <c r="I373" s="152">
        <f>INDEX('     2022    '!$A$1:$AC$1563,MATCH($D373,'     2022    '!$D$1:$D$1794,0),MATCH(I$1,'     2022    '!$A$1:$AC$1,0))</f>
        <v>103.18</v>
      </c>
      <c r="J373" s="150"/>
      <c r="K373" s="151">
        <f t="shared" si="11"/>
        <v>3.0005000000000002</v>
      </c>
      <c r="L373" s="152">
        <f>INDEX('     2022    '!$A$1:$AC$1563,MATCH($D373,'     2022    '!$D$1:$D$1794,0),MATCH(L$1,'     2022    '!$A$1:$AC$1,0))</f>
        <v>109.21820000000001</v>
      </c>
      <c r="M373" s="152">
        <f>INDEX('     2022    '!$A$1:$AC$1563,MATCH($D373,'     2022    '!$D$1:$D$1794,0),MATCH(M$1,'     2022    '!$A$1:$AC$1,0))</f>
        <v>120.02000000000001</v>
      </c>
      <c r="N373" s="153" t="str">
        <f>INDEX('     2022    '!$A$1:$AC$1563,MATCH($D373,'     2022    '!$D$1:$D$1794,0),MATCH(N$1,'     2022    '!$A$1:$AC$1,0))</f>
        <v>49mm</v>
      </c>
      <c r="O373" s="154">
        <f>INDEX('     2022    '!$A$1:$AC$1563,MATCH($D373,'     2022    '!$D$1:$D$1794,0),MATCH(O$1,'     2022    '!$A$1:$AC$1,0))</f>
        <v>40</v>
      </c>
      <c r="P373" s="153">
        <f>INDEX('     2022    '!$A$1:$AC$1563,MATCH($D373,'     2022    '!$D$1:$D$1794,0),MATCH(P$1,'     2022    '!$A$1:$AC$1,0))</f>
        <v>3</v>
      </c>
      <c r="Q373" s="153" t="str">
        <f>INDEX('     2022    '!$A$1:$AC$1563,MATCH($D373,'     2022    '!$D$1:$D$1794,0),MATCH(Q$1,'     2022    '!$A$1:$AC$1,0))</f>
        <v>No</v>
      </c>
      <c r="R373" s="155">
        <f>INDEX('     2022    '!$A$1:$AC$1563,MATCH($D373,'     2022    '!$D$1:$D$1794,0),MATCH(R$1,'     2022    '!$A$1:$AC$1,0))</f>
        <v>13</v>
      </c>
      <c r="S373" s="155">
        <f>INDEX('     2022    '!$A$1:$AC$1563,MATCH($D373,'     2022    '!$D$1:$D$1794,0),MATCH(S$1,'     2022    '!$A$1:$AC$1,0))</f>
        <v>4.2</v>
      </c>
      <c r="T373" s="155">
        <f>INDEX('     2022    '!$A$1:$AC$1563,MATCH($D373,'     2022    '!$D$1:$D$1794,0),MATCH(T$1,'     2022    '!$A$1:$AC$1,0))</f>
        <v>0.2</v>
      </c>
      <c r="U373" s="154" t="str">
        <f>INDEX('     2022    '!$A$1:$AC$1563,MATCH($D373,'     2022    '!$D$1:$D$1794,0),MATCH(U$1,'     2022    '!$A$1:$AC$1,0))</f>
        <v>1.4G</v>
      </c>
      <c r="V373" s="153" t="str">
        <f>INDEX('     2022    '!$A$1:$AC$1563,MATCH($D373,'     2022    '!$D$1:$D$1794,0),MATCH(V$1,'     2022    '!$A$1:$AC$1,0))</f>
        <v>UN0336</v>
      </c>
      <c r="W373" s="153" t="str">
        <f>INDEX('     2022    '!$A$1:$AC$1563,MATCH($D373,'     2022    '!$D$1:$D$1794,0),MATCH(W$1,'     2022    '!$A$1:$AC$1,0))</f>
        <v>F4</v>
      </c>
      <c r="X373" s="151" t="str">
        <f>INDEX('     2022    '!$A$1:$AC$1563,MATCH($D373,'     2022    '!$D$1:$D$1794,0),MATCH(X$1,'     2022    '!$A$1:$AC$1,0))</f>
        <v/>
      </c>
      <c r="Y373" s="151" t="str">
        <f>INDEX('     2022    '!$A$1:$AC$1563,MATCH($D373,'     2022    '!$D$1:$D$1794,0),MATCH(Y$1,'     2022    '!$A$1:$AC$1,0))</f>
        <v/>
      </c>
      <c r="Z373" s="156">
        <f>INDEX('     2022    '!$A$1:$AC$1563,MATCH($D373,'     2022    '!$D$1:$D$1794,0),MATCH(Z$1,'     2022    '!$A$1:$AC$1,0))</f>
        <v>5.3400000000000003E-2</v>
      </c>
      <c r="AA373" s="153" t="str">
        <f>INDEX('     2022    '!$A$1:$AC$1563,MATCH($D373,'     2022    '!$D$1:$D$1794,0),MATCH(AA$1,'     2022    '!$A$1:$AC$1,0))</f>
        <v>2806-F4-001951</v>
      </c>
      <c r="AB373" s="153" t="str">
        <f>INDEX('     2022    '!$A$1:$AC$1563,MATCH($D373,'     2022    '!$D$1:$D$1794,0),MATCH(AB$1,'     2022    '!$A$1:$AC$1,0))</f>
        <v>GB/HSE-362429</v>
      </c>
      <c r="AC373" s="153" t="str">
        <f>INDEX('     2022    '!$A$1:$AC$1563,MATCH($D373,'     2022    '!$D$1:$D$1794,0),MATCH(AC$1,'     2022    '!$A$1:$AC$1,0))</f>
        <v>11/30/2030</v>
      </c>
    </row>
    <row r="374" spans="1:29" ht="15.75">
      <c r="A374" s="80">
        <f t="shared" si="10"/>
        <v>371</v>
      </c>
      <c r="B374" s="68" t="str">
        <f>INDEX('     2022    '!B$2:B$1794,MATCH(D374,'     2022    '!D$2:D$1794,0))</f>
        <v/>
      </c>
      <c r="C374" s="204" t="str">
        <f>INDEX('     2022    '!C$2:C$1794,MATCH(D374,'     2022    '!D$2:D$1794,0))</f>
        <v>Single Shot - 49mm</v>
      </c>
      <c r="D374" s="212" t="str">
        <f>INDEX('     2022    '!D:D,MATCH(A374,'     2022    '!AL:AL,0))</f>
        <v>C410</v>
      </c>
      <c r="E374" s="213" t="str">
        <f>INDEX('     2022    '!$A$1:$AC$1563,MATCH($D374,'     2022    '!$D$1:$D$1794,0),MATCH(E$1,'     2022    '!$A$1:$AC$1,0))</f>
        <v>49mm Green gold cyan 3 step mine</v>
      </c>
      <c r="F374" s="206" t="str">
        <f>IFERROR(IF(LEFT(INDEX('     2022    '!AD$2:AD$1794,MATCH(D374,'     2022    '!D$2:D$1794,0)),4)="http",HYPERLINK(INDEX('     2022    '!AD$2:AD$1794,MATCH(D374,'     2022    '!D$2:D$1794,0)),"Video"),""),"")</f>
        <v>Video</v>
      </c>
      <c r="G374" s="207">
        <f>INDEX('     2022    '!$A$1:$AC$1563,MATCH($D374,'     2022    '!$D$1:$D$1794,0),MATCH(G$1,'     2022    '!$A$1:$AC$1,0))</f>
        <v>1</v>
      </c>
      <c r="H374" s="150"/>
      <c r="I374" s="152">
        <f>INDEX('     2022    '!$A$1:$AC$1563,MATCH($D374,'     2022    '!$D$1:$D$1794,0),MATCH(I$1,'     2022    '!$A$1:$AC$1,0))</f>
        <v>106.92</v>
      </c>
      <c r="J374" s="150"/>
      <c r="K374" s="151">
        <f t="shared" si="11"/>
        <v>3.079380507247218</v>
      </c>
      <c r="L374" s="152">
        <f>INDEX('     2022    '!$A$1:$AC$1563,MATCH($D374,'     2022    '!$D$1:$D$1794,0),MATCH(L$1,'     2022    '!$A$1:$AC$1,0))</f>
        <v>112.08945046379874</v>
      </c>
      <c r="M374" s="152">
        <f>INDEX('     2022    '!$A$1:$AC$1563,MATCH($D374,'     2022    '!$D$1:$D$1794,0),MATCH(M$1,'     2022    '!$A$1:$AC$1,0))</f>
        <v>123.17522028988873</v>
      </c>
      <c r="N374" s="153" t="str">
        <f>INDEX('     2022    '!$A$1:$AC$1563,MATCH($D374,'     2022    '!$D$1:$D$1794,0),MATCH(N$1,'     2022    '!$A$1:$AC$1,0))</f>
        <v>49mm</v>
      </c>
      <c r="O374" s="154">
        <f>INDEX('     2022    '!$A$1:$AC$1563,MATCH($D374,'     2022    '!$D$1:$D$1794,0),MATCH(O$1,'     2022    '!$A$1:$AC$1,0))</f>
        <v>40</v>
      </c>
      <c r="P374" s="153">
        <f>INDEX('     2022    '!$A$1:$AC$1563,MATCH($D374,'     2022    '!$D$1:$D$1794,0),MATCH(P$1,'     2022    '!$A$1:$AC$1,0))</f>
        <v>3</v>
      </c>
      <c r="Q374" s="153" t="str">
        <f>INDEX('     2022    '!$A$1:$AC$1563,MATCH($D374,'     2022    '!$D$1:$D$1794,0),MATCH(Q$1,'     2022    '!$A$1:$AC$1,0))</f>
        <v>Yes</v>
      </c>
      <c r="R374" s="155">
        <f>INDEX('     2022    '!$A$1:$AC$1563,MATCH($D374,'     2022    '!$D$1:$D$1794,0),MATCH(R$1,'     2022    '!$A$1:$AC$1,0))</f>
        <v>13</v>
      </c>
      <c r="S374" s="155">
        <f>INDEX('     2022    '!$A$1:$AC$1563,MATCH($D374,'     2022    '!$D$1:$D$1794,0),MATCH(S$1,'     2022    '!$A$1:$AC$1,0))</f>
        <v>3.6</v>
      </c>
      <c r="T374" s="155">
        <f>INDEX('     2022    '!$A$1:$AC$1563,MATCH($D374,'     2022    '!$D$1:$D$1794,0),MATCH(T$1,'     2022    '!$A$1:$AC$1,0))</f>
        <v>0.2</v>
      </c>
      <c r="U374" s="154" t="str">
        <f>INDEX('     2022    '!$A$1:$AC$1563,MATCH($D374,'     2022    '!$D$1:$D$1794,0),MATCH(U$1,'     2022    '!$A$1:$AC$1,0))</f>
        <v>1.4G</v>
      </c>
      <c r="V374" s="153" t="str">
        <f>INDEX('     2022    '!$A$1:$AC$1563,MATCH($D374,'     2022    '!$D$1:$D$1794,0),MATCH(V$1,'     2022    '!$A$1:$AC$1,0))</f>
        <v>UN0336</v>
      </c>
      <c r="W374" s="153" t="str">
        <f>INDEX('     2022    '!$A$1:$AC$1563,MATCH($D374,'     2022    '!$D$1:$D$1794,0),MATCH(W$1,'     2022    '!$A$1:$AC$1,0))</f>
        <v>F4</v>
      </c>
      <c r="X374" s="151" t="str">
        <f>INDEX('     2022    '!$A$1:$AC$1563,MATCH($D374,'     2022    '!$D$1:$D$1794,0),MATCH(X$1,'     2022    '!$A$1:$AC$1,0))</f>
        <v/>
      </c>
      <c r="Y374" s="151" t="str">
        <f>INDEX('     2022    '!$A$1:$AC$1563,MATCH($D374,'     2022    '!$D$1:$D$1794,0),MATCH(Y$1,'     2022    '!$A$1:$AC$1,0))</f>
        <v/>
      </c>
      <c r="Z374" s="156">
        <f>INDEX('     2022    '!$A$1:$AC$1563,MATCH($D374,'     2022    '!$D$1:$D$1794,0),MATCH(Z$1,'     2022    '!$A$1:$AC$1,0))</f>
        <v>4.8607999999999998E-2</v>
      </c>
      <c r="AA374" s="153" t="str">
        <f>INDEX('     2022    '!$A$1:$AC$1563,MATCH($D374,'     2022    '!$D$1:$D$1794,0),MATCH(AA$1,'     2022    '!$A$1:$AC$1,0))</f>
        <v>2806-F4-001954</v>
      </c>
      <c r="AB374" s="153" t="str">
        <f>INDEX('     2022    '!$A$1:$AC$1563,MATCH($D374,'     2022    '!$D$1:$D$1794,0),MATCH(AB$1,'     2022    '!$A$1:$AC$1,0))</f>
        <v>GB/HSE-362403</v>
      </c>
      <c r="AC374" s="153" t="str">
        <f>INDEX('     2022    '!$A$1:$AC$1563,MATCH($D374,'     2022    '!$D$1:$D$1794,0),MATCH(AC$1,'     2022    '!$A$1:$AC$1,0))</f>
        <v>11/30/2030</v>
      </c>
    </row>
    <row r="375" spans="1:29" ht="15.75">
      <c r="A375" s="80">
        <f t="shared" si="10"/>
        <v>372</v>
      </c>
      <c r="B375" s="68" t="str">
        <f>INDEX('     2022    '!B$2:B$1794,MATCH(D375,'     2022    '!D$2:D$1794,0))</f>
        <v/>
      </c>
      <c r="C375" s="204" t="str">
        <f>INDEX('     2022    '!C$2:C$1794,MATCH(D375,'     2022    '!D$2:D$1794,0))</f>
        <v>Single Shot - 49mm</v>
      </c>
      <c r="D375" s="212" t="str">
        <f>INDEX('     2022    '!D:D,MATCH(A375,'     2022    '!AL:AL,0))</f>
        <v>C447</v>
      </c>
      <c r="E375" s="213" t="str">
        <f>INDEX('     2022    '!$A$1:$AC$1563,MATCH($D375,'     2022    '!$D$1:$D$1794,0),MATCH(E$1,'     2022    '!$A$1:$AC$1,0))</f>
        <v>49mm Silver to red swimming comet mine</v>
      </c>
      <c r="F375" s="206" t="str">
        <f>IFERROR(IF(LEFT(INDEX('     2022    '!AD$2:AD$1794,MATCH(D375,'     2022    '!D$2:D$1794,0)),4)="http",HYPERLINK(INDEX('     2022    '!AD$2:AD$1794,MATCH(D375,'     2022    '!D$2:D$1794,0)),"Video"),""),"")</f>
        <v>Video</v>
      </c>
      <c r="G375" s="207">
        <f>INDEX('     2022    '!$A$1:$AC$1563,MATCH($D375,'     2022    '!$D$1:$D$1794,0),MATCH(G$1,'     2022    '!$A$1:$AC$1,0))</f>
        <v>0</v>
      </c>
      <c r="H375" s="150"/>
      <c r="I375" s="152">
        <f>INDEX('     2022    '!$A$1:$AC$1563,MATCH($D375,'     2022    '!$D$1:$D$1794,0),MATCH(I$1,'     2022    '!$A$1:$AC$1,0))</f>
        <v>117.58</v>
      </c>
      <c r="J375" s="150"/>
      <c r="K375" s="151">
        <f t="shared" si="11"/>
        <v>3.430666100125662</v>
      </c>
      <c r="L375" s="152">
        <f>INDEX('     2022    '!$A$1:$AC$1563,MATCH($D375,'     2022    '!$D$1:$D$1794,0),MATCH(L$1,'     2022    '!$A$1:$AC$1,0))</f>
        <v>124.8762460445741</v>
      </c>
      <c r="M375" s="152">
        <f>INDEX('     2022    '!$A$1:$AC$1563,MATCH($D375,'     2022    '!$D$1:$D$1794,0),MATCH(M$1,'     2022    '!$A$1:$AC$1,0))</f>
        <v>137.22664400502649</v>
      </c>
      <c r="N375" s="153" t="str">
        <f>INDEX('     2022    '!$A$1:$AC$1563,MATCH($D375,'     2022    '!$D$1:$D$1794,0),MATCH(N$1,'     2022    '!$A$1:$AC$1,0))</f>
        <v>49mm</v>
      </c>
      <c r="O375" s="154">
        <f>INDEX('     2022    '!$A$1:$AC$1563,MATCH($D375,'     2022    '!$D$1:$D$1794,0),MATCH(O$1,'     2022    '!$A$1:$AC$1,0))</f>
        <v>40</v>
      </c>
      <c r="P375" s="153">
        <f>INDEX('     2022    '!$A$1:$AC$1563,MATCH($D375,'     2022    '!$D$1:$D$1794,0),MATCH(P$1,'     2022    '!$A$1:$AC$1,0))</f>
        <v>5</v>
      </c>
      <c r="Q375" s="153" t="str">
        <f>INDEX('     2022    '!$A$1:$AC$1563,MATCH($D375,'     2022    '!$D$1:$D$1794,0),MATCH(Q$1,'     2022    '!$A$1:$AC$1,0))</f>
        <v>Yes</v>
      </c>
      <c r="R375" s="155">
        <f>INDEX('     2022    '!$A$1:$AC$1563,MATCH($D375,'     2022    '!$D$1:$D$1794,0),MATCH(R$1,'     2022    '!$A$1:$AC$1,0))</f>
        <v>13</v>
      </c>
      <c r="S375" s="155">
        <f>INDEX('     2022    '!$A$1:$AC$1563,MATCH($D375,'     2022    '!$D$1:$D$1794,0),MATCH(S$1,'     2022    '!$A$1:$AC$1,0))</f>
        <v>4.2</v>
      </c>
      <c r="T375" s="155">
        <f>INDEX('     2022    '!$A$1:$AC$1563,MATCH($D375,'     2022    '!$D$1:$D$1794,0),MATCH(T$1,'     2022    '!$A$1:$AC$1,0))</f>
        <v>0.2</v>
      </c>
      <c r="U375" s="154" t="str">
        <f>INDEX('     2022    '!$A$1:$AC$1563,MATCH($D375,'     2022    '!$D$1:$D$1794,0),MATCH(U$1,'     2022    '!$A$1:$AC$1,0))</f>
        <v>1.4G</v>
      </c>
      <c r="V375" s="153" t="str">
        <f>INDEX('     2022    '!$A$1:$AC$1563,MATCH($D375,'     2022    '!$D$1:$D$1794,0),MATCH(V$1,'     2022    '!$A$1:$AC$1,0))</f>
        <v>UN0336</v>
      </c>
      <c r="W375" s="153" t="str">
        <f>INDEX('     2022    '!$A$1:$AC$1563,MATCH($D375,'     2022    '!$D$1:$D$1794,0),MATCH(W$1,'     2022    '!$A$1:$AC$1,0))</f>
        <v>F4</v>
      </c>
      <c r="X375" s="151" t="str">
        <f>INDEX('     2022    '!$A$1:$AC$1563,MATCH($D375,'     2022    '!$D$1:$D$1794,0),MATCH(X$1,'     2022    '!$A$1:$AC$1,0))</f>
        <v/>
      </c>
      <c r="Y375" s="151" t="str">
        <f>INDEX('     2022    '!$A$1:$AC$1563,MATCH($D375,'     2022    '!$D$1:$D$1794,0),MATCH(Y$1,'     2022    '!$A$1:$AC$1,0))</f>
        <v/>
      </c>
      <c r="Z375" s="156">
        <f>INDEX('     2022    '!$A$1:$AC$1563,MATCH($D375,'     2022    '!$D$1:$D$1794,0),MATCH(Z$1,'     2022    '!$A$1:$AC$1,0))</f>
        <v>5.3400000000000003E-2</v>
      </c>
      <c r="AA375" s="153" t="str">
        <f>INDEX('     2022    '!$A$1:$AC$1563,MATCH($D375,'     2022    '!$D$1:$D$1794,0),MATCH(AA$1,'     2022    '!$A$1:$AC$1,0))</f>
        <v>2806-F4-001951</v>
      </c>
      <c r="AB375" s="153" t="str">
        <f>INDEX('     2022    '!$A$1:$AC$1563,MATCH($D375,'     2022    '!$D$1:$D$1794,0),MATCH(AB$1,'     2022    '!$A$1:$AC$1,0))</f>
        <v>GB/HSE-362430</v>
      </c>
      <c r="AC375" s="153" t="str">
        <f>INDEX('     2022    '!$A$1:$AC$1563,MATCH($D375,'     2022    '!$D$1:$D$1794,0),MATCH(AC$1,'     2022    '!$A$1:$AC$1,0))</f>
        <v>11/30/2030</v>
      </c>
    </row>
    <row r="376" spans="1:29" ht="15.75">
      <c r="A376" s="80">
        <f t="shared" si="10"/>
        <v>373</v>
      </c>
      <c r="B376" s="68" t="str">
        <f>INDEX('     2022    '!B$2:B$1794,MATCH(D376,'     2022    '!D$2:D$1794,0))</f>
        <v/>
      </c>
      <c r="C376" s="204" t="str">
        <f>INDEX('     2022    '!C$2:C$1794,MATCH(D376,'     2022    '!D$2:D$1794,0))</f>
        <v>Single Shot - 49mm</v>
      </c>
      <c r="D376" s="212" t="str">
        <f>INDEX('     2022    '!D:D,MATCH(A376,'     2022    '!AL:AL,0))</f>
        <v>C351</v>
      </c>
      <c r="E376" s="213" t="str">
        <f>INDEX('     2022    '!$A$1:$AC$1563,MATCH($D376,'     2022    '!$D$1:$D$1794,0),MATCH(E$1,'     2022    '!$A$1:$AC$1,0))</f>
        <v>47mm Silver strobe mine. NOW 47mm NOT 59mm.</v>
      </c>
      <c r="F376" s="206" t="str">
        <f>IFERROR(IF(LEFT(INDEX('     2022    '!AD$2:AD$1794,MATCH(D376,'     2022    '!D$2:D$1794,0)),4)="http",HYPERLINK(INDEX('     2022    '!AD$2:AD$1794,MATCH(D376,'     2022    '!D$2:D$1794,0)),"Video"),""),"")</f>
        <v>Video</v>
      </c>
      <c r="G376" s="207">
        <f>INDEX('     2022    '!$A$1:$AC$1563,MATCH($D376,'     2022    '!$D$1:$D$1794,0),MATCH(G$1,'     2022    '!$A$1:$AC$1,0))</f>
        <v>0</v>
      </c>
      <c r="H376" s="150"/>
      <c r="I376" s="152">
        <f>INDEX('     2022    '!$A$1:$AC$1563,MATCH($D376,'     2022    '!$D$1:$D$1794,0),MATCH(I$1,'     2022    '!$A$1:$AC$1,0))</f>
        <v>84.71</v>
      </c>
      <c r="J376" s="150"/>
      <c r="K376" s="151">
        <f t="shared" si="11"/>
        <v>3.0456181025999389</v>
      </c>
      <c r="L376" s="152">
        <f>INDEX('     2022    '!$A$1:$AC$1563,MATCH($D376,'     2022    '!$D$1:$D$1794,0),MATCH(L$1,'     2022    '!$A$1:$AC$1,0))</f>
        <v>110.86049893463777</v>
      </c>
      <c r="M376" s="152">
        <f>INDEX('     2022    '!$A$1:$AC$1563,MATCH($D376,'     2022    '!$D$1:$D$1794,0),MATCH(M$1,'     2022    '!$A$1:$AC$1,0))</f>
        <v>121.82472410399755</v>
      </c>
      <c r="N376" s="153" t="str">
        <f>INDEX('     2022    '!$A$1:$AC$1563,MATCH($D376,'     2022    '!$D$1:$D$1794,0),MATCH(N$1,'     2022    '!$A$1:$AC$1,0))</f>
        <v>59mm</v>
      </c>
      <c r="O376" s="154">
        <f>INDEX('     2022    '!$A$1:$AC$1563,MATCH($D376,'     2022    '!$D$1:$D$1794,0),MATCH(O$1,'     2022    '!$A$1:$AC$1,0))</f>
        <v>40</v>
      </c>
      <c r="P376" s="153">
        <f>INDEX('     2022    '!$A$1:$AC$1563,MATCH($D376,'     2022    '!$D$1:$D$1794,0),MATCH(P$1,'     2022    '!$A$1:$AC$1,0))</f>
        <v>3</v>
      </c>
      <c r="Q376" s="153" t="str">
        <f>INDEX('     2022    '!$A$1:$AC$1563,MATCH($D376,'     2022    '!$D$1:$D$1794,0),MATCH(Q$1,'     2022    '!$A$1:$AC$1,0))</f>
        <v>Yes</v>
      </c>
      <c r="R376" s="155">
        <f>INDEX('     2022    '!$A$1:$AC$1563,MATCH($D376,'     2022    '!$D$1:$D$1794,0),MATCH(R$1,'     2022    '!$A$1:$AC$1,0))</f>
        <v>17.5</v>
      </c>
      <c r="S376" s="155">
        <f>INDEX('     2022    '!$A$1:$AC$1563,MATCH($D376,'     2022    '!$D$1:$D$1794,0),MATCH(S$1,'     2022    '!$A$1:$AC$1,0))</f>
        <v>6.4</v>
      </c>
      <c r="T376" s="155">
        <f>INDEX('     2022    '!$A$1:$AC$1563,MATCH($D376,'     2022    '!$D$1:$D$1794,0),MATCH(T$1,'     2022    '!$A$1:$AC$1,0))</f>
        <v>0.2</v>
      </c>
      <c r="U376" s="154" t="str">
        <f>INDEX('     2022    '!$A$1:$AC$1563,MATCH($D376,'     2022    '!$D$1:$D$1794,0),MATCH(U$1,'     2022    '!$A$1:$AC$1,0))</f>
        <v>1.4G</v>
      </c>
      <c r="V376" s="153" t="str">
        <f>INDEX('     2022    '!$A$1:$AC$1563,MATCH($D376,'     2022    '!$D$1:$D$1794,0),MATCH(V$1,'     2022    '!$A$1:$AC$1,0))</f>
        <v>UN0336</v>
      </c>
      <c r="W376" s="153" t="str">
        <f>INDEX('     2022    '!$A$1:$AC$1563,MATCH($D376,'     2022    '!$D$1:$D$1794,0),MATCH(W$1,'     2022    '!$A$1:$AC$1,0))</f>
        <v>F4</v>
      </c>
      <c r="X376" s="151" t="str">
        <f>INDEX('     2022    '!$A$1:$AC$1563,MATCH($D376,'     2022    '!$D$1:$D$1794,0),MATCH(X$1,'     2022    '!$A$1:$AC$1,0))</f>
        <v/>
      </c>
      <c r="Y376" s="151" t="str">
        <f>INDEX('     2022    '!$A$1:$AC$1563,MATCH($D376,'     2022    '!$D$1:$D$1794,0),MATCH(Y$1,'     2022    '!$A$1:$AC$1,0))</f>
        <v/>
      </c>
      <c r="Z376" s="156">
        <f>INDEX('     2022    '!$A$1:$AC$1563,MATCH($D376,'     2022    '!$D$1:$D$1794,0),MATCH(Z$1,'     2022    '!$A$1:$AC$1,0))</f>
        <v>5.74E-2</v>
      </c>
      <c r="AA376" s="153" t="str">
        <f>INDEX('     2022    '!$A$1:$AC$1563,MATCH($D376,'     2022    '!$D$1:$D$1794,0),MATCH(AA$1,'     2022    '!$A$1:$AC$1,0))</f>
        <v>1008-F4-69252801</v>
      </c>
      <c r="AB376" s="153" t="str">
        <f>INDEX('     2022    '!$A$1:$AC$1563,MATCH($D376,'     2022    '!$D$1:$D$1794,0),MATCH(AB$1,'     2022    '!$A$1:$AC$1,0))</f>
        <v>GB/HSE-358548</v>
      </c>
      <c r="AC376" s="153" t="str">
        <f>INDEX('     2022    '!$A$1:$AC$1563,MATCH($D376,'     2022    '!$D$1:$D$1794,0),MATCH(AC$1,'     2022    '!$A$1:$AC$1,0))</f>
        <v>8/15/2028</v>
      </c>
    </row>
    <row r="377" spans="1:29" ht="15.75">
      <c r="A377" s="80">
        <f t="shared" si="10"/>
        <v>374</v>
      </c>
      <c r="B377" s="68" t="str">
        <f>INDEX('     2022    '!B$2:B$1794,MATCH(D377,'     2022    '!D$2:D$1794,0))</f>
        <v/>
      </c>
      <c r="C377" s="204" t="str">
        <f>INDEX('     2022    '!C$2:C$1794,MATCH(D377,'     2022    '!D$2:D$1794,0))</f>
        <v>Single Shot - 59mm</v>
      </c>
      <c r="D377" s="212" t="str">
        <f>INDEX('     2022    '!D:D,MATCH(A377,'     2022    '!AL:AL,0))</f>
        <v>C404</v>
      </c>
      <c r="E377" s="213" t="str">
        <f>INDEX('     2022    '!$A$1:$AC$1563,MATCH($D377,'     2022    '!$D$1:$D$1794,0),MATCH(E$1,'     2022    '!$A$1:$AC$1,0))</f>
        <v>59mm Red to blue to white strobe mine</v>
      </c>
      <c r="F377" s="206" t="str">
        <f>IFERROR(IF(LEFT(INDEX('     2022    '!AD$2:AD$1794,MATCH(D377,'     2022    '!D$2:D$1794,0)),4)="http",HYPERLINK(INDEX('     2022    '!AD$2:AD$1794,MATCH(D377,'     2022    '!D$2:D$1794,0)),"Video"),""),"")</f>
        <v>Video</v>
      </c>
      <c r="G377" s="207">
        <f>INDEX('     2022    '!$A$1:$AC$1563,MATCH($D377,'     2022    '!$D$1:$D$1794,0),MATCH(G$1,'     2022    '!$A$1:$AC$1,0))</f>
        <v>0</v>
      </c>
      <c r="H377" s="150"/>
      <c r="I377" s="152">
        <f>INDEX('     2022    '!$A$1:$AC$1563,MATCH($D377,'     2022    '!$D$1:$D$1794,0),MATCH(I$1,'     2022    '!$A$1:$AC$1,0))</f>
        <v>137.61000000000001</v>
      </c>
      <c r="J377" s="150"/>
      <c r="K377" s="151">
        <f t="shared" si="11"/>
        <v>5.5650809834972854</v>
      </c>
      <c r="L377" s="152">
        <f>INDEX('     2022    '!$A$1:$AC$1563,MATCH($D377,'     2022    '!$D$1:$D$1794,0),MATCH(L$1,'     2022    '!$A$1:$AC$1,0))</f>
        <v>151.92671084947591</v>
      </c>
      <c r="M377" s="152">
        <f>INDEX('     2022    '!$A$1:$AC$1563,MATCH($D377,'     2022    '!$D$1:$D$1794,0),MATCH(M$1,'     2022    '!$A$1:$AC$1,0))</f>
        <v>166.95242950491857</v>
      </c>
      <c r="N377" s="153" t="str">
        <f>INDEX('     2022    '!$A$1:$AC$1563,MATCH($D377,'     2022    '!$D$1:$D$1794,0),MATCH(N$1,'     2022    '!$A$1:$AC$1,0))</f>
        <v>59mm</v>
      </c>
      <c r="O377" s="154">
        <f>INDEX('     2022    '!$A$1:$AC$1563,MATCH($D377,'     2022    '!$D$1:$D$1794,0),MATCH(O$1,'     2022    '!$A$1:$AC$1,0))</f>
        <v>30</v>
      </c>
      <c r="P377" s="153">
        <f>INDEX('     2022    '!$A$1:$AC$1563,MATCH($D377,'     2022    '!$D$1:$D$1794,0),MATCH(P$1,'     2022    '!$A$1:$AC$1,0))</f>
        <v>3</v>
      </c>
      <c r="Q377" s="153" t="str">
        <f>INDEX('     2022    '!$A$1:$AC$1563,MATCH($D377,'     2022    '!$D$1:$D$1794,0),MATCH(Q$1,'     2022    '!$A$1:$AC$1,0))</f>
        <v>Yes</v>
      </c>
      <c r="R377" s="155">
        <f>INDEX('     2022    '!$A$1:$AC$1563,MATCH($D377,'     2022    '!$D$1:$D$1794,0),MATCH(R$1,'     2022    '!$A$1:$AC$1,0))</f>
        <v>0</v>
      </c>
      <c r="S377" s="155">
        <f>INDEX('     2022    '!$A$1:$AC$1563,MATCH($D377,'     2022    '!$D$1:$D$1794,0),MATCH(S$1,'     2022    '!$A$1:$AC$1,0))</f>
        <v>0</v>
      </c>
      <c r="T377" s="155">
        <f>INDEX('     2022    '!$A$1:$AC$1563,MATCH($D377,'     2022    '!$D$1:$D$1794,0),MATCH(T$1,'     2022    '!$A$1:$AC$1,0))</f>
        <v>0.2</v>
      </c>
      <c r="U377" s="154" t="str">
        <f>INDEX('     2022    '!$A$1:$AC$1563,MATCH($D377,'     2022    '!$D$1:$D$1794,0),MATCH(U$1,'     2022    '!$A$1:$AC$1,0))</f>
        <v>1.4G</v>
      </c>
      <c r="V377" s="153" t="str">
        <f>INDEX('     2022    '!$A$1:$AC$1563,MATCH($D377,'     2022    '!$D$1:$D$1794,0),MATCH(V$1,'     2022    '!$A$1:$AC$1,0))</f>
        <v>UN0336</v>
      </c>
      <c r="W377" s="153" t="str">
        <f>INDEX('     2022    '!$A$1:$AC$1563,MATCH($D377,'     2022    '!$D$1:$D$1794,0),MATCH(W$1,'     2022    '!$A$1:$AC$1,0))</f>
        <v>F4</v>
      </c>
      <c r="X377" s="151" t="str">
        <f>INDEX('     2022    '!$A$1:$AC$1563,MATCH($D377,'     2022    '!$D$1:$D$1794,0),MATCH(X$1,'     2022    '!$A$1:$AC$1,0))</f>
        <v/>
      </c>
      <c r="Y377" s="151" t="str">
        <f>INDEX('     2022    '!$A$1:$AC$1563,MATCH($D377,'     2022    '!$D$1:$D$1794,0),MATCH(Y$1,'     2022    '!$A$1:$AC$1,0))</f>
        <v/>
      </c>
      <c r="Z377" s="156">
        <f>INDEX('     2022    '!$A$1:$AC$1563,MATCH($D377,'     2022    '!$D$1:$D$1794,0),MATCH(Z$1,'     2022    '!$A$1:$AC$1,0))</f>
        <v>4.8800000000000003E-2</v>
      </c>
      <c r="AA377" s="153" t="str">
        <f>INDEX('     2022    '!$A$1:$AC$1563,MATCH($D377,'     2022    '!$D$1:$D$1794,0),MATCH(AA$1,'     2022    '!$A$1:$AC$1,0))</f>
        <v>2806-F4-001958</v>
      </c>
      <c r="AB377" s="153" t="str">
        <f>INDEX('     2022    '!$A$1:$AC$1563,MATCH($D377,'     2022    '!$D$1:$D$1794,0),MATCH(AB$1,'     2022    '!$A$1:$AC$1,0))</f>
        <v>GB/HSE-362399</v>
      </c>
      <c r="AC377" s="153" t="str">
        <f>INDEX('     2022    '!$A$1:$AC$1563,MATCH($D377,'     2022    '!$D$1:$D$1794,0),MATCH(AC$1,'     2022    '!$A$1:$AC$1,0))</f>
        <v>11/30/2030</v>
      </c>
    </row>
    <row r="378" spans="1:29" ht="15.75">
      <c r="A378" s="80">
        <f t="shared" si="10"/>
        <v>375</v>
      </c>
      <c r="B378" s="68" t="str">
        <f>INDEX('     2022    '!B$2:B$1794,MATCH(D378,'     2022    '!D$2:D$1794,0))</f>
        <v/>
      </c>
      <c r="C378" s="204" t="str">
        <f>INDEX('     2022    '!C$2:C$1794,MATCH(D378,'     2022    '!D$2:D$1794,0))</f>
        <v>Single Shot - 59mm</v>
      </c>
      <c r="D378" s="212" t="str">
        <f>INDEX('     2022    '!D:D,MATCH(A378,'     2022    '!AL:AL,0))</f>
        <v>C405</v>
      </c>
      <c r="E378" s="213" t="str">
        <f>INDEX('     2022    '!$A$1:$AC$1563,MATCH($D378,'     2022    '!$D$1:$D$1794,0),MATCH(E$1,'     2022    '!$A$1:$AC$1,0))</f>
        <v>59mm Green to blue to red mine</v>
      </c>
      <c r="F378" s="206" t="str">
        <f>IFERROR(IF(LEFT(INDEX('     2022    '!AD$2:AD$1794,MATCH(D378,'     2022    '!D$2:D$1794,0)),4)="http",HYPERLINK(INDEX('     2022    '!AD$2:AD$1794,MATCH(D378,'     2022    '!D$2:D$1794,0)),"Video"),""),"")</f>
        <v>Video</v>
      </c>
      <c r="G378" s="207">
        <f>INDEX('     2022    '!$A$1:$AC$1563,MATCH($D378,'     2022    '!$D$1:$D$1794,0),MATCH(G$1,'     2022    '!$A$1:$AC$1,0))</f>
        <v>0</v>
      </c>
      <c r="H378" s="150"/>
      <c r="I378" s="152">
        <f>INDEX('     2022    '!$A$1:$AC$1563,MATCH($D378,'     2022    '!$D$1:$D$1794,0),MATCH(I$1,'     2022    '!$A$1:$AC$1,0))</f>
        <v>137.61000000000001</v>
      </c>
      <c r="J378" s="150"/>
      <c r="K378" s="151">
        <f t="shared" si="11"/>
        <v>5.5650809834972854</v>
      </c>
      <c r="L378" s="152">
        <f>INDEX('     2022    '!$A$1:$AC$1563,MATCH($D378,'     2022    '!$D$1:$D$1794,0),MATCH(L$1,'     2022    '!$A$1:$AC$1,0))</f>
        <v>151.92671084947591</v>
      </c>
      <c r="M378" s="152">
        <f>INDEX('     2022    '!$A$1:$AC$1563,MATCH($D378,'     2022    '!$D$1:$D$1794,0),MATCH(M$1,'     2022    '!$A$1:$AC$1,0))</f>
        <v>166.95242950491857</v>
      </c>
      <c r="N378" s="153" t="str">
        <f>INDEX('     2022    '!$A$1:$AC$1563,MATCH($D378,'     2022    '!$D$1:$D$1794,0),MATCH(N$1,'     2022    '!$A$1:$AC$1,0))</f>
        <v>59mm</v>
      </c>
      <c r="O378" s="154">
        <f>INDEX('     2022    '!$A$1:$AC$1563,MATCH($D378,'     2022    '!$D$1:$D$1794,0),MATCH(O$1,'     2022    '!$A$1:$AC$1,0))</f>
        <v>30</v>
      </c>
      <c r="P378" s="153">
        <f>INDEX('     2022    '!$A$1:$AC$1563,MATCH($D378,'     2022    '!$D$1:$D$1794,0),MATCH(P$1,'     2022    '!$A$1:$AC$1,0))</f>
        <v>3</v>
      </c>
      <c r="Q378" s="153" t="str">
        <f>INDEX('     2022    '!$A$1:$AC$1563,MATCH($D378,'     2022    '!$D$1:$D$1794,0),MATCH(Q$1,'     2022    '!$A$1:$AC$1,0))</f>
        <v>Yes</v>
      </c>
      <c r="R378" s="155">
        <f>INDEX('     2022    '!$A$1:$AC$1563,MATCH($D378,'     2022    '!$D$1:$D$1794,0),MATCH(R$1,'     2022    '!$A$1:$AC$1,0))</f>
        <v>0</v>
      </c>
      <c r="S378" s="155">
        <f>INDEX('     2022    '!$A$1:$AC$1563,MATCH($D378,'     2022    '!$D$1:$D$1794,0),MATCH(S$1,'     2022    '!$A$1:$AC$1,0))</f>
        <v>0</v>
      </c>
      <c r="T378" s="155">
        <f>INDEX('     2022    '!$A$1:$AC$1563,MATCH($D378,'     2022    '!$D$1:$D$1794,0),MATCH(T$1,'     2022    '!$A$1:$AC$1,0))</f>
        <v>0.2</v>
      </c>
      <c r="U378" s="154" t="str">
        <f>INDEX('     2022    '!$A$1:$AC$1563,MATCH($D378,'     2022    '!$D$1:$D$1794,0),MATCH(U$1,'     2022    '!$A$1:$AC$1,0))</f>
        <v>1.4G</v>
      </c>
      <c r="V378" s="153" t="str">
        <f>INDEX('     2022    '!$A$1:$AC$1563,MATCH($D378,'     2022    '!$D$1:$D$1794,0),MATCH(V$1,'     2022    '!$A$1:$AC$1,0))</f>
        <v>UN0336</v>
      </c>
      <c r="W378" s="153" t="str">
        <f>INDEX('     2022    '!$A$1:$AC$1563,MATCH($D378,'     2022    '!$D$1:$D$1794,0),MATCH(W$1,'     2022    '!$A$1:$AC$1,0))</f>
        <v>F4</v>
      </c>
      <c r="X378" s="151" t="str">
        <f>INDEX('     2022    '!$A$1:$AC$1563,MATCH($D378,'     2022    '!$D$1:$D$1794,0),MATCH(X$1,'     2022    '!$A$1:$AC$1,0))</f>
        <v/>
      </c>
      <c r="Y378" s="151" t="str">
        <f>INDEX('     2022    '!$A$1:$AC$1563,MATCH($D378,'     2022    '!$D$1:$D$1794,0),MATCH(Y$1,'     2022    '!$A$1:$AC$1,0))</f>
        <v/>
      </c>
      <c r="Z378" s="156">
        <f>INDEX('     2022    '!$A$1:$AC$1563,MATCH($D378,'     2022    '!$D$1:$D$1794,0),MATCH(Z$1,'     2022    '!$A$1:$AC$1,0))</f>
        <v>4.8800000000000003E-2</v>
      </c>
      <c r="AA378" s="153" t="str">
        <f>INDEX('     2022    '!$A$1:$AC$1563,MATCH($D378,'     2022    '!$D$1:$D$1794,0),MATCH(AA$1,'     2022    '!$A$1:$AC$1,0))</f>
        <v>2806-F4-001958</v>
      </c>
      <c r="AB378" s="153" t="str">
        <f>INDEX('     2022    '!$A$1:$AC$1563,MATCH($D378,'     2022    '!$D$1:$D$1794,0),MATCH(AB$1,'     2022    '!$A$1:$AC$1,0))</f>
        <v>GB/HSE-362400</v>
      </c>
      <c r="AC378" s="153" t="str">
        <f>INDEX('     2022    '!$A$1:$AC$1563,MATCH($D378,'     2022    '!$D$1:$D$1794,0),MATCH(AC$1,'     2022    '!$A$1:$AC$1,0))</f>
        <v>11/30/2030</v>
      </c>
    </row>
    <row r="379" spans="1:29" ht="15.75">
      <c r="A379" s="80">
        <f t="shared" si="10"/>
        <v>376</v>
      </c>
      <c r="B379" s="68" t="str">
        <f>INDEX('     2022    '!B$2:B$1794,MATCH(D379,'     2022    '!D$2:D$1794,0))</f>
        <v/>
      </c>
      <c r="C379" s="204" t="str">
        <f>INDEX('     2022    '!C$2:C$1794,MATCH(D379,'     2022    '!D$2:D$1794,0))</f>
        <v>Slice - 5s</v>
      </c>
      <c r="D379" s="212" t="str">
        <f>INDEX('     2022    '!D:D,MATCH(A379,'     2022    '!AL:AL,0))</f>
        <v>CSL0506</v>
      </c>
      <c r="E379" s="213" t="str">
        <f>INDEX('     2022    '!$A$1:$AC$1563,MATCH($D379,'     2022    '!$D$1:$D$1794,0),MATCH(E$1,'     2022    '!$A$1:$AC$1,0))</f>
        <v>5s. Horsetail</v>
      </c>
      <c r="F379" s="206" t="str">
        <f>IFERROR(IF(LEFT(INDEX('     2022    '!AD$2:AD$1794,MATCH(D379,'     2022    '!D$2:D$1794,0)),4)="http",HYPERLINK(INDEX('     2022    '!AD$2:AD$1794,MATCH(D379,'     2022    '!D$2:D$1794,0)),"Video"),""),"")</f>
        <v>Video</v>
      </c>
      <c r="G379" s="207">
        <f>INDEX('     2022    '!$A$1:$AC$1563,MATCH($D379,'     2022    '!$D$1:$D$1794,0),MATCH(G$1,'     2022    '!$A$1:$AC$1,0))</f>
        <v>0</v>
      </c>
      <c r="H379" s="150"/>
      <c r="I379" s="152">
        <f>INDEX('     2022    '!$A$1:$AC$1563,MATCH($D379,'     2022    '!$D$1:$D$1794,0),MATCH(I$1,'     2022    '!$A$1:$AC$1,0))</f>
        <v>77.400000000000006</v>
      </c>
      <c r="J379" s="150"/>
      <c r="K379" s="151">
        <f t="shared" si="11"/>
        <v>5.1134447366896527</v>
      </c>
      <c r="L379" s="152">
        <f>INDEX('     2022    '!$A$1:$AC$1563,MATCH($D379,'     2022    '!$D$1:$D$1794,0),MATCH(L$1,'     2022    '!$A$1:$AC$1,0))</f>
        <v>93.064694207751685</v>
      </c>
      <c r="M379" s="152">
        <f>INDEX('     2022    '!$A$1:$AC$1563,MATCH($D379,'     2022    '!$D$1:$D$1794,0),MATCH(M$1,'     2022    '!$A$1:$AC$1,0))</f>
        <v>102.26889473379306</v>
      </c>
      <c r="N379" s="153" t="str">
        <f>INDEX('     2022    '!$A$1:$AC$1563,MATCH($D379,'     2022    '!$D$1:$D$1794,0),MATCH(N$1,'     2022    '!$A$1:$AC$1,0))</f>
        <v>30mm</v>
      </c>
      <c r="O379" s="154">
        <f>INDEX('     2022    '!$A$1:$AC$1563,MATCH($D379,'     2022    '!$D$1:$D$1794,0),MATCH(O$1,'     2022    '!$A$1:$AC$1,0))</f>
        <v>20</v>
      </c>
      <c r="P379" s="153">
        <f>INDEX('     2022    '!$A$1:$AC$1563,MATCH($D379,'     2022    '!$D$1:$D$1794,0),MATCH(P$1,'     2022    '!$A$1:$AC$1,0))</f>
        <v>3</v>
      </c>
      <c r="Q379" s="153" t="str">
        <f>INDEX('     2022    '!$A$1:$AC$1563,MATCH($D379,'     2022    '!$D$1:$D$1794,0),MATCH(Q$1,'     2022    '!$A$1:$AC$1,0))</f>
        <v>Yes</v>
      </c>
      <c r="R379" s="155">
        <f>INDEX('     2022    '!$A$1:$AC$1563,MATCH($D379,'     2022    '!$D$1:$D$1794,0),MATCH(R$1,'     2022    '!$A$1:$AC$1,0))</f>
        <v>17</v>
      </c>
      <c r="S379" s="155">
        <f>INDEX('     2022    '!$A$1:$AC$1563,MATCH($D379,'     2022    '!$D$1:$D$1794,0),MATCH(S$1,'     2022    '!$A$1:$AC$1,0))</f>
        <v>2</v>
      </c>
      <c r="T379" s="155">
        <f>INDEX('     2022    '!$A$1:$AC$1563,MATCH($D379,'     2022    '!$D$1:$D$1794,0),MATCH(T$1,'     2022    '!$A$1:$AC$1,0))</f>
        <v>0.3</v>
      </c>
      <c r="U379" s="154" t="str">
        <f>INDEX('     2022    '!$A$1:$AC$1563,MATCH($D379,'     2022    '!$D$1:$D$1794,0),MATCH(U$1,'     2022    '!$A$1:$AC$1,0))</f>
        <v>1.4G</v>
      </c>
      <c r="V379" s="153" t="str">
        <f>INDEX('     2022    '!$A$1:$AC$1563,MATCH($D379,'     2022    '!$D$1:$D$1794,0),MATCH(V$1,'     2022    '!$A$1:$AC$1,0))</f>
        <v>UN0336</v>
      </c>
      <c r="W379" s="153" t="str">
        <f>INDEX('     2022    '!$A$1:$AC$1563,MATCH($D379,'     2022    '!$D$1:$D$1794,0),MATCH(W$1,'     2022    '!$A$1:$AC$1,0))</f>
        <v>F4</v>
      </c>
      <c r="X379" s="151" t="str">
        <f>INDEX('     2022    '!$A$1:$AC$1563,MATCH($D379,'     2022    '!$D$1:$D$1794,0),MATCH(X$1,'     2022    '!$A$1:$AC$1,0))</f>
        <v/>
      </c>
      <c r="Y379" s="151" t="str">
        <f>INDEX('     2022    '!$A$1:$AC$1563,MATCH($D379,'     2022    '!$D$1:$D$1794,0),MATCH(Y$1,'     2022    '!$A$1:$AC$1,0))</f>
        <v/>
      </c>
      <c r="Z379" s="156">
        <f>INDEX('     2022    '!$A$1:$AC$1563,MATCH($D379,'     2022    '!$D$1:$D$1794,0),MATCH(Z$1,'     2022    '!$A$1:$AC$1,0))</f>
        <v>6.8900000000000003E-2</v>
      </c>
      <c r="AA379" s="153" t="str">
        <f>INDEX('     2022    '!$A$1:$AC$1563,MATCH($D379,'     2022    '!$D$1:$D$1794,0),MATCH(AA$1,'     2022    '!$A$1:$AC$1,0))</f>
        <v>1008-F4-69249672</v>
      </c>
      <c r="AB379" s="153" t="str">
        <f>INDEX('     2022    '!$A$1:$AC$1563,MATCH($D379,'     2022    '!$D$1:$D$1794,0),MATCH(AB$1,'     2022    '!$A$1:$AC$1,0))</f>
        <v>GB/HSE-347800</v>
      </c>
      <c r="AC379" s="153" t="str">
        <f>INDEX('     2022    '!$A$1:$AC$1563,MATCH($D379,'     2022    '!$D$1:$D$1794,0),MATCH(AC$1,'     2022    '!$A$1:$AC$1,0))</f>
        <v>10/15/2029</v>
      </c>
    </row>
    <row r="380" spans="1:29" ht="15.75">
      <c r="A380" s="80">
        <f t="shared" si="10"/>
        <v>377</v>
      </c>
      <c r="B380" s="68" t="str">
        <f>INDEX('     2022    '!B$2:B$1794,MATCH(D380,'     2022    '!D$2:D$1794,0))</f>
        <v/>
      </c>
      <c r="C380" s="204" t="str">
        <f>INDEX('     2022    '!C$2:C$1794,MATCH(D380,'     2022    '!D$2:D$1794,0))</f>
        <v>Slice - 5s</v>
      </c>
      <c r="D380" s="212" t="str">
        <f>INDEX('     2022    '!D:D,MATCH(A380,'     2022    '!AL:AL,0))</f>
        <v>CSL5023</v>
      </c>
      <c r="E380" s="213" t="str">
        <f>INDEX('     2022    '!$A$1:$AC$1563,MATCH($D380,'     2022    '!$D$1:$D$1794,0),MATCH(E$1,'     2022    '!$A$1:$AC$1,0))</f>
        <v>5s. Pink tail w/orange mine</v>
      </c>
      <c r="F380" s="206" t="str">
        <f>IFERROR(IF(LEFT(INDEX('     2022    '!AD$2:AD$1794,MATCH(D380,'     2022    '!D$2:D$1794,0)),4)="http",HYPERLINK(INDEX('     2022    '!AD$2:AD$1794,MATCH(D380,'     2022    '!D$2:D$1794,0)),"Video"),""),"")</f>
        <v>Video</v>
      </c>
      <c r="G380" s="207">
        <f>INDEX('     2022    '!$A$1:$AC$1563,MATCH($D380,'     2022    '!$D$1:$D$1794,0),MATCH(G$1,'     2022    '!$A$1:$AC$1,0))</f>
        <v>0</v>
      </c>
      <c r="H380" s="150"/>
      <c r="I380" s="152">
        <f>INDEX('     2022    '!$A$1:$AC$1563,MATCH($D380,'     2022    '!$D$1:$D$1794,0),MATCH(I$1,'     2022    '!$A$1:$AC$1,0))</f>
        <v>51.43</v>
      </c>
      <c r="J380" s="150"/>
      <c r="K380" s="151">
        <f t="shared" si="11"/>
        <v>5.9266768878137928</v>
      </c>
      <c r="L380" s="152">
        <f>INDEX('     2022    '!$A$1:$AC$1563,MATCH($D380,'     2022    '!$D$1:$D$1794,0),MATCH(L$1,'     2022    '!$A$1:$AC$1,0))</f>
        <v>53.932759679105516</v>
      </c>
      <c r="M380" s="152">
        <f>INDEX('     2022    '!$A$1:$AC$1563,MATCH($D380,'     2022    '!$D$1:$D$1794,0),MATCH(M$1,'     2022    '!$A$1:$AC$1,0))</f>
        <v>59.266768878137931</v>
      </c>
      <c r="N380" s="153" t="str">
        <f>INDEX('     2022    '!$A$1:$AC$1563,MATCH($D380,'     2022    '!$D$1:$D$1794,0),MATCH(N$1,'     2022    '!$A$1:$AC$1,0))</f>
        <v>30mm</v>
      </c>
      <c r="O380" s="154">
        <f>INDEX('     2022    '!$A$1:$AC$1563,MATCH($D380,'     2022    '!$D$1:$D$1794,0),MATCH(O$1,'     2022    '!$A$1:$AC$1,0))</f>
        <v>10</v>
      </c>
      <c r="P380" s="153">
        <f>INDEX('     2022    '!$A$1:$AC$1563,MATCH($D380,'     2022    '!$D$1:$D$1794,0),MATCH(P$1,'     2022    '!$A$1:$AC$1,0))</f>
        <v>3</v>
      </c>
      <c r="Q380" s="153" t="str">
        <f>INDEX('     2022    '!$A$1:$AC$1563,MATCH($D380,'     2022    '!$D$1:$D$1794,0),MATCH(Q$1,'     2022    '!$A$1:$AC$1,0))</f>
        <v>Yes</v>
      </c>
      <c r="R380" s="155">
        <f>INDEX('     2022    '!$A$1:$AC$1563,MATCH($D380,'     2022    '!$D$1:$D$1794,0),MATCH(R$1,'     2022    '!$A$1:$AC$1,0))</f>
        <v>8</v>
      </c>
      <c r="S380" s="155">
        <f>INDEX('     2022    '!$A$1:$AC$1563,MATCH($D380,'     2022    '!$D$1:$D$1794,0),MATCH(S$1,'     2022    '!$A$1:$AC$1,0))</f>
        <v>1.3</v>
      </c>
      <c r="T380" s="155">
        <f>INDEX('     2022    '!$A$1:$AC$1563,MATCH($D380,'     2022    '!$D$1:$D$1794,0),MATCH(T$1,'     2022    '!$A$1:$AC$1,0))</f>
        <v>0.3</v>
      </c>
      <c r="U380" s="154" t="str">
        <f>INDEX('     2022    '!$A$1:$AC$1563,MATCH($D380,'     2022    '!$D$1:$D$1794,0),MATCH(U$1,'     2022    '!$A$1:$AC$1,0))</f>
        <v>1.4G</v>
      </c>
      <c r="V380" s="153" t="str">
        <f>INDEX('     2022    '!$A$1:$AC$1563,MATCH($D380,'     2022    '!$D$1:$D$1794,0),MATCH(V$1,'     2022    '!$A$1:$AC$1,0))</f>
        <v>UN0336</v>
      </c>
      <c r="W380" s="153" t="str">
        <f>INDEX('     2022    '!$A$1:$AC$1563,MATCH($D380,'     2022    '!$D$1:$D$1794,0),MATCH(W$1,'     2022    '!$A$1:$AC$1,0))</f>
        <v>F4</v>
      </c>
      <c r="X380" s="151" t="str">
        <f>INDEX('     2022    '!$A$1:$AC$1563,MATCH($D380,'     2022    '!$D$1:$D$1794,0),MATCH(X$1,'     2022    '!$A$1:$AC$1,0))</f>
        <v/>
      </c>
      <c r="Y380" s="151" t="str">
        <f>INDEX('     2022    '!$A$1:$AC$1563,MATCH($D380,'     2022    '!$D$1:$D$1794,0),MATCH(Y$1,'     2022    '!$A$1:$AC$1,0))</f>
        <v/>
      </c>
      <c r="Z380" s="156">
        <f>INDEX('     2022    '!$A$1:$AC$1563,MATCH($D380,'     2022    '!$D$1:$D$1794,0),MATCH(Z$1,'     2022    '!$A$1:$AC$1,0))</f>
        <v>3.5900000000000001E-2</v>
      </c>
      <c r="AA380" s="153" t="str">
        <f>INDEX('     2022    '!$A$1:$AC$1563,MATCH($D380,'     2022    '!$D$1:$D$1794,0),MATCH(AA$1,'     2022    '!$A$1:$AC$1,0))</f>
        <v>1008-F4-69249673</v>
      </c>
      <c r="AB380" s="153" t="str">
        <f>INDEX('     2022    '!$A$1:$AC$1563,MATCH($D380,'     2022    '!$D$1:$D$1794,0),MATCH(AB$1,'     2022    '!$A$1:$AC$1,0))</f>
        <v>GB/HSE-358726</v>
      </c>
      <c r="AC380" s="153" t="str">
        <f>INDEX('     2022    '!$A$1:$AC$1563,MATCH($D380,'     2022    '!$D$1:$D$1794,0),MATCH(AC$1,'     2022    '!$A$1:$AC$1,0))</f>
        <v>8/15/2028</v>
      </c>
    </row>
    <row r="381" spans="1:29" ht="15.75">
      <c r="A381" s="80">
        <f t="shared" si="10"/>
        <v>378</v>
      </c>
      <c r="B381" s="68" t="str">
        <f>INDEX('     2022    '!B$2:B$1794,MATCH(D381,'     2022    '!D$2:D$1794,0))</f>
        <v/>
      </c>
      <c r="C381" s="204" t="str">
        <f>INDEX('     2022    '!C$2:C$1794,MATCH(D381,'     2022    '!D$2:D$1794,0))</f>
        <v>Slice - 5s</v>
      </c>
      <c r="D381" s="212" t="str">
        <f>INDEX('     2022    '!D:D,MATCH(A381,'     2022    '!AL:AL,0))</f>
        <v>CSL5024</v>
      </c>
      <c r="E381" s="213" t="str">
        <f>INDEX('     2022    '!$A$1:$AC$1563,MATCH($D381,'     2022    '!$D$1:$D$1794,0),MATCH(E$1,'     2022    '!$A$1:$AC$1,0))</f>
        <v>5s. Sea blue tail red glitter mine</v>
      </c>
      <c r="F381" s="206" t="str">
        <f>IFERROR(IF(LEFT(INDEX('     2022    '!AD$2:AD$1794,MATCH(D381,'     2022    '!D$2:D$1794,0)),4)="http",HYPERLINK(INDEX('     2022    '!AD$2:AD$1794,MATCH(D381,'     2022    '!D$2:D$1794,0)),"Video"),""),"")</f>
        <v>Video</v>
      </c>
      <c r="G381" s="207">
        <f>INDEX('     2022    '!$A$1:$AC$1563,MATCH($D381,'     2022    '!$D$1:$D$1794,0),MATCH(G$1,'     2022    '!$A$1:$AC$1,0))</f>
        <v>0</v>
      </c>
      <c r="H381" s="150"/>
      <c r="I381" s="152">
        <f>INDEX('     2022    '!$A$1:$AC$1563,MATCH($D381,'     2022    '!$D$1:$D$1794,0),MATCH(I$1,'     2022    '!$A$1:$AC$1,0))</f>
        <v>51.43</v>
      </c>
      <c r="J381" s="150"/>
      <c r="K381" s="151">
        <f t="shared" si="11"/>
        <v>5.9266768878137928</v>
      </c>
      <c r="L381" s="152">
        <f>INDEX('     2022    '!$A$1:$AC$1563,MATCH($D381,'     2022    '!$D$1:$D$1794,0),MATCH(L$1,'     2022    '!$A$1:$AC$1,0))</f>
        <v>53.932759679105516</v>
      </c>
      <c r="M381" s="152">
        <f>INDEX('     2022    '!$A$1:$AC$1563,MATCH($D381,'     2022    '!$D$1:$D$1794,0),MATCH(M$1,'     2022    '!$A$1:$AC$1,0))</f>
        <v>59.266768878137931</v>
      </c>
      <c r="N381" s="153" t="str">
        <f>INDEX('     2022    '!$A$1:$AC$1563,MATCH($D381,'     2022    '!$D$1:$D$1794,0),MATCH(N$1,'     2022    '!$A$1:$AC$1,0))</f>
        <v>30mm</v>
      </c>
      <c r="O381" s="154">
        <f>INDEX('     2022    '!$A$1:$AC$1563,MATCH($D381,'     2022    '!$D$1:$D$1794,0),MATCH(O$1,'     2022    '!$A$1:$AC$1,0))</f>
        <v>10</v>
      </c>
      <c r="P381" s="153">
        <f>INDEX('     2022    '!$A$1:$AC$1563,MATCH($D381,'     2022    '!$D$1:$D$1794,0),MATCH(P$1,'     2022    '!$A$1:$AC$1,0))</f>
        <v>3</v>
      </c>
      <c r="Q381" s="153" t="str">
        <f>INDEX('     2022    '!$A$1:$AC$1563,MATCH($D381,'     2022    '!$D$1:$D$1794,0),MATCH(Q$1,'     2022    '!$A$1:$AC$1,0))</f>
        <v>Yes</v>
      </c>
      <c r="R381" s="155">
        <f>INDEX('     2022    '!$A$1:$AC$1563,MATCH($D381,'     2022    '!$D$1:$D$1794,0),MATCH(R$1,'     2022    '!$A$1:$AC$1,0))</f>
        <v>8</v>
      </c>
      <c r="S381" s="155">
        <f>INDEX('     2022    '!$A$1:$AC$1563,MATCH($D381,'     2022    '!$D$1:$D$1794,0),MATCH(S$1,'     2022    '!$A$1:$AC$1,0))</f>
        <v>1.3</v>
      </c>
      <c r="T381" s="155">
        <f>INDEX('     2022    '!$A$1:$AC$1563,MATCH($D381,'     2022    '!$D$1:$D$1794,0),MATCH(T$1,'     2022    '!$A$1:$AC$1,0))</f>
        <v>0.3</v>
      </c>
      <c r="U381" s="154" t="str">
        <f>INDEX('     2022    '!$A$1:$AC$1563,MATCH($D381,'     2022    '!$D$1:$D$1794,0),MATCH(U$1,'     2022    '!$A$1:$AC$1,0))</f>
        <v>1.4G</v>
      </c>
      <c r="V381" s="153" t="str">
        <f>INDEX('     2022    '!$A$1:$AC$1563,MATCH($D381,'     2022    '!$D$1:$D$1794,0),MATCH(V$1,'     2022    '!$A$1:$AC$1,0))</f>
        <v>UN0336</v>
      </c>
      <c r="W381" s="153" t="str">
        <f>INDEX('     2022    '!$A$1:$AC$1563,MATCH($D381,'     2022    '!$D$1:$D$1794,0),MATCH(W$1,'     2022    '!$A$1:$AC$1,0))</f>
        <v>F4</v>
      </c>
      <c r="X381" s="151" t="str">
        <f>INDEX('     2022    '!$A$1:$AC$1563,MATCH($D381,'     2022    '!$D$1:$D$1794,0),MATCH(X$1,'     2022    '!$A$1:$AC$1,0))</f>
        <v/>
      </c>
      <c r="Y381" s="151" t="str">
        <f>INDEX('     2022    '!$A$1:$AC$1563,MATCH($D381,'     2022    '!$D$1:$D$1794,0),MATCH(Y$1,'     2022    '!$A$1:$AC$1,0))</f>
        <v/>
      </c>
      <c r="Z381" s="156">
        <f>INDEX('     2022    '!$A$1:$AC$1563,MATCH($D381,'     2022    '!$D$1:$D$1794,0),MATCH(Z$1,'     2022    '!$A$1:$AC$1,0))</f>
        <v>3.5900000000000001E-2</v>
      </c>
      <c r="AA381" s="153" t="str">
        <f>INDEX('     2022    '!$A$1:$AC$1563,MATCH($D381,'     2022    '!$D$1:$D$1794,0),MATCH(AA$1,'     2022    '!$A$1:$AC$1,0))</f>
        <v>1008-F4-69249673</v>
      </c>
      <c r="AB381" s="153" t="str">
        <f>INDEX('     2022    '!$A$1:$AC$1563,MATCH($D381,'     2022    '!$D$1:$D$1794,0),MATCH(AB$1,'     2022    '!$A$1:$AC$1,0))</f>
        <v>GB/HSE-358727</v>
      </c>
      <c r="AC381" s="153" t="str">
        <f>INDEX('     2022    '!$A$1:$AC$1563,MATCH($D381,'     2022    '!$D$1:$D$1794,0),MATCH(AC$1,'     2022    '!$A$1:$AC$1,0))</f>
        <v>8/15/2028</v>
      </c>
    </row>
    <row r="382" spans="1:29" ht="15.75">
      <c r="A382" s="80">
        <f t="shared" si="10"/>
        <v>379</v>
      </c>
      <c r="B382" s="68" t="str">
        <f>INDEX('     2022    '!B$2:B$1794,MATCH(D382,'     2022    '!D$2:D$1794,0))</f>
        <v/>
      </c>
      <c r="C382" s="204" t="str">
        <f>INDEX('     2022    '!C$2:C$1794,MATCH(D382,'     2022    '!D$2:D$1794,0))</f>
        <v>Slice - 5s</v>
      </c>
      <c r="D382" s="212" t="str">
        <f>INDEX('     2022    '!D:D,MATCH(A382,'     2022    '!AL:AL,0))</f>
        <v>CSL5028</v>
      </c>
      <c r="E382" s="213" t="str">
        <f>INDEX('     2022    '!$A$1:$AC$1563,MATCH($D382,'     2022    '!$D$1:$D$1794,0),MATCH(E$1,'     2022    '!$A$1:$AC$1,0))</f>
        <v>5s. Green glitter tail w/green glitter mine</v>
      </c>
      <c r="F382" s="206" t="str">
        <f>IFERROR(IF(LEFT(INDEX('     2022    '!AD$2:AD$1794,MATCH(D382,'     2022    '!D$2:D$1794,0)),4)="http",HYPERLINK(INDEX('     2022    '!AD$2:AD$1794,MATCH(D382,'     2022    '!D$2:D$1794,0)),"Video"),""),"")</f>
        <v>Video</v>
      </c>
      <c r="G382" s="207">
        <f>INDEX('     2022    '!$A$1:$AC$1563,MATCH($D382,'     2022    '!$D$1:$D$1794,0),MATCH(G$1,'     2022    '!$A$1:$AC$1,0))</f>
        <v>0</v>
      </c>
      <c r="H382" s="150"/>
      <c r="I382" s="152">
        <f>INDEX('     2022    '!$A$1:$AC$1563,MATCH($D382,'     2022    '!$D$1:$D$1794,0),MATCH(I$1,'     2022    '!$A$1:$AC$1,0))</f>
        <v>51.43</v>
      </c>
      <c r="J382" s="150"/>
      <c r="K382" s="151">
        <f t="shared" si="11"/>
        <v>5.9266768878137928</v>
      </c>
      <c r="L382" s="152">
        <f>INDEX('     2022    '!$A$1:$AC$1563,MATCH($D382,'     2022    '!$D$1:$D$1794,0),MATCH(L$1,'     2022    '!$A$1:$AC$1,0))</f>
        <v>53.932759679105516</v>
      </c>
      <c r="M382" s="152">
        <f>INDEX('     2022    '!$A$1:$AC$1563,MATCH($D382,'     2022    '!$D$1:$D$1794,0),MATCH(M$1,'     2022    '!$A$1:$AC$1,0))</f>
        <v>59.266768878137931</v>
      </c>
      <c r="N382" s="153" t="str">
        <f>INDEX('     2022    '!$A$1:$AC$1563,MATCH($D382,'     2022    '!$D$1:$D$1794,0),MATCH(N$1,'     2022    '!$A$1:$AC$1,0))</f>
        <v>30mm</v>
      </c>
      <c r="O382" s="154">
        <f>INDEX('     2022    '!$A$1:$AC$1563,MATCH($D382,'     2022    '!$D$1:$D$1794,0),MATCH(O$1,'     2022    '!$A$1:$AC$1,0))</f>
        <v>10</v>
      </c>
      <c r="P382" s="153">
        <f>INDEX('     2022    '!$A$1:$AC$1563,MATCH($D382,'     2022    '!$D$1:$D$1794,0),MATCH(P$1,'     2022    '!$A$1:$AC$1,0))</f>
        <v>3</v>
      </c>
      <c r="Q382" s="153" t="str">
        <f>INDEX('     2022    '!$A$1:$AC$1563,MATCH($D382,'     2022    '!$D$1:$D$1794,0),MATCH(Q$1,'     2022    '!$A$1:$AC$1,0))</f>
        <v>Yes</v>
      </c>
      <c r="R382" s="155">
        <f>INDEX('     2022    '!$A$1:$AC$1563,MATCH($D382,'     2022    '!$D$1:$D$1794,0),MATCH(R$1,'     2022    '!$A$1:$AC$1,0))</f>
        <v>8</v>
      </c>
      <c r="S382" s="155">
        <f>INDEX('     2022    '!$A$1:$AC$1563,MATCH($D382,'     2022    '!$D$1:$D$1794,0),MATCH(S$1,'     2022    '!$A$1:$AC$1,0))</f>
        <v>1.3</v>
      </c>
      <c r="T382" s="155">
        <f>INDEX('     2022    '!$A$1:$AC$1563,MATCH($D382,'     2022    '!$D$1:$D$1794,0),MATCH(T$1,'     2022    '!$A$1:$AC$1,0))</f>
        <v>0.3</v>
      </c>
      <c r="U382" s="154" t="str">
        <f>INDEX('     2022    '!$A$1:$AC$1563,MATCH($D382,'     2022    '!$D$1:$D$1794,0),MATCH(U$1,'     2022    '!$A$1:$AC$1,0))</f>
        <v>1.4G</v>
      </c>
      <c r="V382" s="153" t="str">
        <f>INDEX('     2022    '!$A$1:$AC$1563,MATCH($D382,'     2022    '!$D$1:$D$1794,0),MATCH(V$1,'     2022    '!$A$1:$AC$1,0))</f>
        <v>UN0336</v>
      </c>
      <c r="W382" s="153" t="str">
        <f>INDEX('     2022    '!$A$1:$AC$1563,MATCH($D382,'     2022    '!$D$1:$D$1794,0),MATCH(W$1,'     2022    '!$A$1:$AC$1,0))</f>
        <v>F4</v>
      </c>
      <c r="X382" s="151" t="str">
        <f>INDEX('     2022    '!$A$1:$AC$1563,MATCH($D382,'     2022    '!$D$1:$D$1794,0),MATCH(X$1,'     2022    '!$A$1:$AC$1,0))</f>
        <v/>
      </c>
      <c r="Y382" s="151" t="str">
        <f>INDEX('     2022    '!$A$1:$AC$1563,MATCH($D382,'     2022    '!$D$1:$D$1794,0),MATCH(Y$1,'     2022    '!$A$1:$AC$1,0))</f>
        <v/>
      </c>
      <c r="Z382" s="156">
        <f>INDEX('     2022    '!$A$1:$AC$1563,MATCH($D382,'     2022    '!$D$1:$D$1794,0),MATCH(Z$1,'     2022    '!$A$1:$AC$1,0))</f>
        <v>3.5900000000000001E-2</v>
      </c>
      <c r="AA382" s="153" t="str">
        <f>INDEX('     2022    '!$A$1:$AC$1563,MATCH($D382,'     2022    '!$D$1:$D$1794,0),MATCH(AA$1,'     2022    '!$A$1:$AC$1,0))</f>
        <v>1008-F4-69249673</v>
      </c>
      <c r="AB382" s="153" t="str">
        <f>INDEX('     2022    '!$A$1:$AC$1563,MATCH($D382,'     2022    '!$D$1:$D$1794,0),MATCH(AB$1,'     2022    '!$A$1:$AC$1,0))</f>
        <v>GB/HSE-358728</v>
      </c>
      <c r="AC382" s="153" t="str">
        <f>INDEX('     2022    '!$A$1:$AC$1563,MATCH($D382,'     2022    '!$D$1:$D$1794,0),MATCH(AC$1,'     2022    '!$A$1:$AC$1,0))</f>
        <v>8/15/2028</v>
      </c>
    </row>
    <row r="383" spans="1:29" ht="15.75">
      <c r="A383" s="80">
        <f t="shared" si="10"/>
        <v>380</v>
      </c>
      <c r="B383" s="68" t="str">
        <f>INDEX('     2022    '!B$2:B$1794,MATCH(D383,'     2022    '!D$2:D$1794,0))</f>
        <v/>
      </c>
      <c r="C383" s="204" t="str">
        <f>INDEX('     2022    '!C$2:C$1794,MATCH(D383,'     2022    '!D$2:D$1794,0))</f>
        <v>Slice - 5s</v>
      </c>
      <c r="D383" s="212" t="str">
        <f>INDEX('     2022    '!D:D,MATCH(A383,'     2022    '!AL:AL,0))</f>
        <v>CSL5029</v>
      </c>
      <c r="E383" s="213" t="str">
        <f>INDEX('     2022    '!$A$1:$AC$1563,MATCH($D383,'     2022    '!$D$1:$D$1794,0),MATCH(E$1,'     2022    '!$A$1:$AC$1,0))</f>
        <v>5s. Silver glitter tail w/silver glitter mine</v>
      </c>
      <c r="F383" s="206" t="str">
        <f>IFERROR(IF(LEFT(INDEX('     2022    '!AD$2:AD$1794,MATCH(D383,'     2022    '!D$2:D$1794,0)),4)="http",HYPERLINK(INDEX('     2022    '!AD$2:AD$1794,MATCH(D383,'     2022    '!D$2:D$1794,0)),"Video"),""),"")</f>
        <v>Video</v>
      </c>
      <c r="G383" s="207">
        <f>INDEX('     2022    '!$A$1:$AC$1563,MATCH($D383,'     2022    '!$D$1:$D$1794,0),MATCH(G$1,'     2022    '!$A$1:$AC$1,0))</f>
        <v>0</v>
      </c>
      <c r="H383" s="150"/>
      <c r="I383" s="152">
        <f>INDEX('     2022    '!$A$1:$AC$1563,MATCH($D383,'     2022    '!$D$1:$D$1794,0),MATCH(I$1,'     2022    '!$A$1:$AC$1,0))</f>
        <v>51.43</v>
      </c>
      <c r="J383" s="150"/>
      <c r="K383" s="151">
        <f t="shared" si="11"/>
        <v>5.9266768878137928</v>
      </c>
      <c r="L383" s="152">
        <f>INDEX('     2022    '!$A$1:$AC$1563,MATCH($D383,'     2022    '!$D$1:$D$1794,0),MATCH(L$1,'     2022    '!$A$1:$AC$1,0))</f>
        <v>53.932759679105516</v>
      </c>
      <c r="M383" s="152">
        <f>INDEX('     2022    '!$A$1:$AC$1563,MATCH($D383,'     2022    '!$D$1:$D$1794,0),MATCH(M$1,'     2022    '!$A$1:$AC$1,0))</f>
        <v>59.266768878137931</v>
      </c>
      <c r="N383" s="153" t="str">
        <f>INDEX('     2022    '!$A$1:$AC$1563,MATCH($D383,'     2022    '!$D$1:$D$1794,0),MATCH(N$1,'     2022    '!$A$1:$AC$1,0))</f>
        <v>30mm</v>
      </c>
      <c r="O383" s="154">
        <f>INDEX('     2022    '!$A$1:$AC$1563,MATCH($D383,'     2022    '!$D$1:$D$1794,0),MATCH(O$1,'     2022    '!$A$1:$AC$1,0))</f>
        <v>10</v>
      </c>
      <c r="P383" s="153">
        <f>INDEX('     2022    '!$A$1:$AC$1563,MATCH($D383,'     2022    '!$D$1:$D$1794,0),MATCH(P$1,'     2022    '!$A$1:$AC$1,0))</f>
        <v>3</v>
      </c>
      <c r="Q383" s="153" t="str">
        <f>INDEX('     2022    '!$A$1:$AC$1563,MATCH($D383,'     2022    '!$D$1:$D$1794,0),MATCH(Q$1,'     2022    '!$A$1:$AC$1,0))</f>
        <v>Yes</v>
      </c>
      <c r="R383" s="155">
        <f>INDEX('     2022    '!$A$1:$AC$1563,MATCH($D383,'     2022    '!$D$1:$D$1794,0),MATCH(R$1,'     2022    '!$A$1:$AC$1,0))</f>
        <v>7</v>
      </c>
      <c r="S383" s="155">
        <f>INDEX('     2022    '!$A$1:$AC$1563,MATCH($D383,'     2022    '!$D$1:$D$1794,0),MATCH(S$1,'     2022    '!$A$1:$AC$1,0))</f>
        <v>1.3</v>
      </c>
      <c r="T383" s="155">
        <f>INDEX('     2022    '!$A$1:$AC$1563,MATCH($D383,'     2022    '!$D$1:$D$1794,0),MATCH(T$1,'     2022    '!$A$1:$AC$1,0))</f>
        <v>0.3</v>
      </c>
      <c r="U383" s="154" t="str">
        <f>INDEX('     2022    '!$A$1:$AC$1563,MATCH($D383,'     2022    '!$D$1:$D$1794,0),MATCH(U$1,'     2022    '!$A$1:$AC$1,0))</f>
        <v>1.4G</v>
      </c>
      <c r="V383" s="153" t="str">
        <f>INDEX('     2022    '!$A$1:$AC$1563,MATCH($D383,'     2022    '!$D$1:$D$1794,0),MATCH(V$1,'     2022    '!$A$1:$AC$1,0))</f>
        <v>UN0336</v>
      </c>
      <c r="W383" s="153" t="str">
        <f>INDEX('     2022    '!$A$1:$AC$1563,MATCH($D383,'     2022    '!$D$1:$D$1794,0),MATCH(W$1,'     2022    '!$A$1:$AC$1,0))</f>
        <v>F4</v>
      </c>
      <c r="X383" s="151" t="str">
        <f>INDEX('     2022    '!$A$1:$AC$1563,MATCH($D383,'     2022    '!$D$1:$D$1794,0),MATCH(X$1,'     2022    '!$A$1:$AC$1,0))</f>
        <v/>
      </c>
      <c r="Y383" s="151" t="str">
        <f>INDEX('     2022    '!$A$1:$AC$1563,MATCH($D383,'     2022    '!$D$1:$D$1794,0),MATCH(Y$1,'     2022    '!$A$1:$AC$1,0))</f>
        <v/>
      </c>
      <c r="Z383" s="156">
        <f>INDEX('     2022    '!$A$1:$AC$1563,MATCH($D383,'     2022    '!$D$1:$D$1794,0),MATCH(Z$1,'     2022    '!$A$1:$AC$1,0))</f>
        <v>3.5900000000000001E-2</v>
      </c>
      <c r="AA383" s="153" t="str">
        <f>INDEX('     2022    '!$A$1:$AC$1563,MATCH($D383,'     2022    '!$D$1:$D$1794,0),MATCH(AA$1,'     2022    '!$A$1:$AC$1,0))</f>
        <v>1008-F4-69249673</v>
      </c>
      <c r="AB383" s="153" t="str">
        <f>INDEX('     2022    '!$A$1:$AC$1563,MATCH($D383,'     2022    '!$D$1:$D$1794,0),MATCH(AB$1,'     2022    '!$A$1:$AC$1,0))</f>
        <v>GB/HSE-358729</v>
      </c>
      <c r="AC383" s="153" t="str">
        <f>INDEX('     2022    '!$A$1:$AC$1563,MATCH($D383,'     2022    '!$D$1:$D$1794,0),MATCH(AC$1,'     2022    '!$A$1:$AC$1,0))</f>
        <v>8/15/2028</v>
      </c>
    </row>
    <row r="384" spans="1:29" ht="15.75">
      <c r="A384" s="80">
        <f t="shared" si="10"/>
        <v>381</v>
      </c>
      <c r="B384" s="68" t="str">
        <f>INDEX('     2022    '!B$2:B$1794,MATCH(D384,'     2022    '!D$2:D$1794,0))</f>
        <v/>
      </c>
      <c r="C384" s="204" t="str">
        <f>INDEX('     2022    '!C$2:C$1794,MATCH(D384,'     2022    '!D$2:D$1794,0))</f>
        <v>Slice - 5s</v>
      </c>
      <c r="D384" s="212" t="str">
        <f>INDEX('     2022    '!D:D,MATCH(A384,'     2022    '!AL:AL,0))</f>
        <v>CSL5022</v>
      </c>
      <c r="E384" s="213" t="str">
        <f>INDEX('     2022    '!$A$1:$AC$1563,MATCH($D384,'     2022    '!$D$1:$D$1794,0),MATCH(E$1,'     2022    '!$A$1:$AC$1,0))</f>
        <v>5s. Flower crown + blue mine</v>
      </c>
      <c r="F384" s="206" t="str">
        <f>IFERROR(IF(LEFT(INDEX('     2022    '!AD$2:AD$1794,MATCH(D384,'     2022    '!D$2:D$1794,0)),4)="http",HYPERLINK(INDEX('     2022    '!AD$2:AD$1794,MATCH(D384,'     2022    '!D$2:D$1794,0)),"Video"),""),"")</f>
        <v>Video</v>
      </c>
      <c r="G384" s="207">
        <f>INDEX('     2022    '!$A$1:$AC$1563,MATCH($D384,'     2022    '!$D$1:$D$1794,0),MATCH(G$1,'     2022    '!$A$1:$AC$1,0))</f>
        <v>10</v>
      </c>
      <c r="H384" s="150"/>
      <c r="I384" s="152">
        <f>INDEX('     2022    '!$A$1:$AC$1563,MATCH($D384,'     2022    '!$D$1:$D$1794,0),MATCH(I$1,'     2022    '!$A$1:$AC$1,0))</f>
        <v>107.83</v>
      </c>
      <c r="J384" s="150"/>
      <c r="K384" s="151">
        <f t="shared" si="11"/>
        <v>12.724</v>
      </c>
      <c r="L384" s="152">
        <f>INDEX('     2022    '!$A$1:$AC$1563,MATCH($D384,'     2022    '!$D$1:$D$1794,0),MATCH(L$1,'     2022    '!$A$1:$AC$1,0))</f>
        <v>115.78840000000001</v>
      </c>
      <c r="M384" s="152">
        <f>INDEX('     2022    '!$A$1:$AC$1563,MATCH($D384,'     2022    '!$D$1:$D$1794,0),MATCH(M$1,'     2022    '!$A$1:$AC$1,0))</f>
        <v>127.24000000000001</v>
      </c>
      <c r="N384" s="153" t="str">
        <f>INDEX('     2022    '!$A$1:$AC$1563,MATCH($D384,'     2022    '!$D$1:$D$1794,0),MATCH(N$1,'     2022    '!$A$1:$AC$1,0))</f>
        <v>50mm</v>
      </c>
      <c r="O384" s="154">
        <f>INDEX('     2022    '!$A$1:$AC$1563,MATCH($D384,'     2022    '!$D$1:$D$1794,0),MATCH(O$1,'     2022    '!$A$1:$AC$1,0))</f>
        <v>10</v>
      </c>
      <c r="P384" s="153">
        <f>INDEX('     2022    '!$A$1:$AC$1563,MATCH($D384,'     2022    '!$D$1:$D$1794,0),MATCH(P$1,'     2022    '!$A$1:$AC$1,0))</f>
        <v>3</v>
      </c>
      <c r="Q384" s="153" t="str">
        <f>INDEX('     2022    '!$A$1:$AC$1563,MATCH($D384,'     2022    '!$D$1:$D$1794,0),MATCH(Q$1,'     2022    '!$A$1:$AC$1,0))</f>
        <v>No</v>
      </c>
      <c r="R384" s="155">
        <f>INDEX('     2022    '!$A$1:$AC$1563,MATCH($D384,'     2022    '!$D$1:$D$1794,0),MATCH(R$1,'     2022    '!$A$1:$AC$1,0))</f>
        <v>18</v>
      </c>
      <c r="S384" s="155">
        <f>INDEX('     2022    '!$A$1:$AC$1563,MATCH($D384,'     2022    '!$D$1:$D$1794,0),MATCH(S$1,'     2022    '!$A$1:$AC$1,0))</f>
        <v>2.7</v>
      </c>
      <c r="T384" s="155">
        <f>INDEX('     2022    '!$A$1:$AC$1563,MATCH($D384,'     2022    '!$D$1:$D$1794,0),MATCH(T$1,'     2022    '!$A$1:$AC$1,0))</f>
        <v>0.3</v>
      </c>
      <c r="U384" s="154" t="str">
        <f>INDEX('     2022    '!$A$1:$AC$1563,MATCH($D384,'     2022    '!$D$1:$D$1794,0),MATCH(U$1,'     2022    '!$A$1:$AC$1,0))</f>
        <v>1.4G</v>
      </c>
      <c r="V384" s="153" t="str">
        <f>INDEX('     2022    '!$A$1:$AC$1563,MATCH($D384,'     2022    '!$D$1:$D$1794,0),MATCH(V$1,'     2022    '!$A$1:$AC$1,0))</f>
        <v>UN0336</v>
      </c>
      <c r="W384" s="153" t="str">
        <f>INDEX('     2022    '!$A$1:$AC$1563,MATCH($D384,'     2022    '!$D$1:$D$1794,0),MATCH(W$1,'     2022    '!$A$1:$AC$1,0))</f>
        <v>F4</v>
      </c>
      <c r="X384" s="151" t="str">
        <f>INDEX('     2022    '!$A$1:$AC$1563,MATCH($D384,'     2022    '!$D$1:$D$1794,0),MATCH(X$1,'     2022    '!$A$1:$AC$1,0))</f>
        <v/>
      </c>
      <c r="Y384" s="151" t="str">
        <f>INDEX('     2022    '!$A$1:$AC$1563,MATCH($D384,'     2022    '!$D$1:$D$1794,0),MATCH(Y$1,'     2022    '!$A$1:$AC$1,0))</f>
        <v/>
      </c>
      <c r="Z384" s="156">
        <f>INDEX('     2022    '!$A$1:$AC$1563,MATCH($D384,'     2022    '!$D$1:$D$1794,0),MATCH(Z$1,'     2022    '!$A$1:$AC$1,0))</f>
        <v>7.9399999999999998E-2</v>
      </c>
      <c r="AA384" s="153" t="str">
        <f>INDEX('     2022    '!$A$1:$AC$1563,MATCH($D384,'     2022    '!$D$1:$D$1794,0),MATCH(AA$1,'     2022    '!$A$1:$AC$1,0))</f>
        <v>1008-F4-69249662</v>
      </c>
      <c r="AB384" s="153" t="str">
        <f>INDEX('     2022    '!$A$1:$AC$1563,MATCH($D384,'     2022    '!$D$1:$D$1794,0),MATCH(AB$1,'     2022    '!$A$1:$AC$1,0))</f>
        <v>GB/HSE-358725</v>
      </c>
      <c r="AC384" s="153" t="str">
        <f>INDEX('     2022    '!$A$1:$AC$1563,MATCH($D384,'     2022    '!$D$1:$D$1794,0),MATCH(AC$1,'     2022    '!$A$1:$AC$1,0))</f>
        <v>8/15/2028</v>
      </c>
    </row>
    <row r="385" spans="1:29" ht="15.75">
      <c r="A385" s="80">
        <f t="shared" si="10"/>
        <v>382</v>
      </c>
      <c r="B385" s="68" t="str">
        <f>INDEX('     2022    '!B$2:B$1794,MATCH(D385,'     2022    '!D$2:D$1794,0))</f>
        <v/>
      </c>
      <c r="C385" s="204" t="str">
        <f>INDEX('     2022    '!C$2:C$1794,MATCH(D385,'     2022    '!D$2:D$1794,0))</f>
        <v>Slice - 5s</v>
      </c>
      <c r="D385" s="212" t="str">
        <f>INDEX('     2022    '!D:D,MATCH(A385,'     2022    '!AL:AL,0))</f>
        <v>CSL5008</v>
      </c>
      <c r="E385" s="213" t="str">
        <f>INDEX('     2022    '!$A$1:$AC$1563,MATCH($D385,'     2022    '!$D$1:$D$1794,0),MATCH(E$1,'     2022    '!$A$1:$AC$1,0))</f>
        <v>5s. Swimming dragon snowing</v>
      </c>
      <c r="F385" s="206" t="str">
        <f>IFERROR(IF(LEFT(INDEX('     2022    '!AD$2:AD$1794,MATCH(D385,'     2022    '!D$2:D$1794,0)),4)="http",HYPERLINK(INDEX('     2022    '!AD$2:AD$1794,MATCH(D385,'     2022    '!D$2:D$1794,0)),"Video"),""),"")</f>
        <v>Video</v>
      </c>
      <c r="G385" s="207">
        <f>INDEX('     2022    '!$A$1:$AC$1563,MATCH($D385,'     2022    '!$D$1:$D$1794,0),MATCH(G$1,'     2022    '!$A$1:$AC$1,0))</f>
        <v>5</v>
      </c>
      <c r="H385" s="150"/>
      <c r="I385" s="152">
        <f>INDEX('     2022    '!$A$1:$AC$1563,MATCH($D385,'     2022    '!$D$1:$D$1794,0),MATCH(I$1,'     2022    '!$A$1:$AC$1,0))</f>
        <v>113.68</v>
      </c>
      <c r="J385" s="150"/>
      <c r="K385" s="151">
        <f t="shared" si="11"/>
        <v>20.610962567327849</v>
      </c>
      <c r="L385" s="152">
        <f>INDEX('     2022    '!$A$1:$AC$1563,MATCH($D385,'     2022    '!$D$1:$D$1794,0),MATCH(L$1,'     2022    '!$A$1:$AC$1,0))</f>
        <v>115.95360000000001</v>
      </c>
      <c r="M385" s="152">
        <f>INDEX('     2022    '!$A$1:$AC$1563,MATCH($D385,'     2022    '!$D$1:$D$1794,0),MATCH(M$1,'     2022    '!$A$1:$AC$1,0))</f>
        <v>123.66577540396709</v>
      </c>
      <c r="N385" s="153" t="str">
        <f>INDEX('     2022    '!$A$1:$AC$1563,MATCH($D385,'     2022    '!$D$1:$D$1794,0),MATCH(N$1,'     2022    '!$A$1:$AC$1,0))</f>
        <v>50mm</v>
      </c>
      <c r="O385" s="154">
        <f>INDEX('     2022    '!$A$1:$AC$1563,MATCH($D385,'     2022    '!$D$1:$D$1794,0),MATCH(O$1,'     2022    '!$A$1:$AC$1,0))</f>
        <v>6</v>
      </c>
      <c r="P385" s="153">
        <f>INDEX('     2022    '!$A$1:$AC$1563,MATCH($D385,'     2022    '!$D$1:$D$1794,0),MATCH(P$1,'     2022    '!$A$1:$AC$1,0))</f>
        <v>3</v>
      </c>
      <c r="Q385" s="153" t="str">
        <f>INDEX('     2022    '!$A$1:$AC$1563,MATCH($D385,'     2022    '!$D$1:$D$1794,0),MATCH(Q$1,'     2022    '!$A$1:$AC$1,0))</f>
        <v>Yes</v>
      </c>
      <c r="R385" s="155">
        <f>INDEX('     2022    '!$A$1:$AC$1563,MATCH($D385,'     2022    '!$D$1:$D$1794,0),MATCH(R$1,'     2022    '!$A$1:$AC$1,0))</f>
        <v>18</v>
      </c>
      <c r="S385" s="155">
        <f>INDEX('     2022    '!$A$1:$AC$1563,MATCH($D385,'     2022    '!$D$1:$D$1794,0),MATCH(S$1,'     2022    '!$A$1:$AC$1,0))</f>
        <v>2.91</v>
      </c>
      <c r="T385" s="155">
        <f>INDEX('     2022    '!$A$1:$AC$1563,MATCH($D385,'     2022    '!$D$1:$D$1794,0),MATCH(T$1,'     2022    '!$A$1:$AC$1,0))</f>
        <v>0.3</v>
      </c>
      <c r="U385" s="154" t="str">
        <f>INDEX('     2022    '!$A$1:$AC$1563,MATCH($D385,'     2022    '!$D$1:$D$1794,0),MATCH(U$1,'     2022    '!$A$1:$AC$1,0))</f>
        <v>1.4G</v>
      </c>
      <c r="V385" s="153" t="str">
        <f>INDEX('     2022    '!$A$1:$AC$1563,MATCH($D385,'     2022    '!$D$1:$D$1794,0),MATCH(V$1,'     2022    '!$A$1:$AC$1,0))</f>
        <v>UN0336</v>
      </c>
      <c r="W385" s="153" t="str">
        <f>INDEX('     2022    '!$A$1:$AC$1563,MATCH($D385,'     2022    '!$D$1:$D$1794,0),MATCH(W$1,'     2022    '!$A$1:$AC$1,0))</f>
        <v>F4</v>
      </c>
      <c r="X385" s="151" t="str">
        <f>INDEX('     2022    '!$A$1:$AC$1563,MATCH($D385,'     2022    '!$D$1:$D$1794,0),MATCH(X$1,'     2022    '!$A$1:$AC$1,0))</f>
        <v/>
      </c>
      <c r="Y385" s="151" t="str">
        <f>INDEX('     2022    '!$A$1:$AC$1563,MATCH($D385,'     2022    '!$D$1:$D$1794,0),MATCH(Y$1,'     2022    '!$A$1:$AC$1,0))</f>
        <v/>
      </c>
      <c r="Z385" s="156">
        <f>INDEX('     2022    '!$A$1:$AC$1563,MATCH($D385,'     2022    '!$D$1:$D$1794,0),MATCH(Z$1,'     2022    '!$A$1:$AC$1,0))</f>
        <v>7.9399999999999998E-2</v>
      </c>
      <c r="AA385" s="153" t="str">
        <f>INDEX('     2022    '!$A$1:$AC$1563,MATCH($D385,'     2022    '!$D$1:$D$1794,0),MATCH(AA$1,'     2022    '!$A$1:$AC$1,0))</f>
        <v>1008-F4-69249662</v>
      </c>
      <c r="AB385" s="153" t="str">
        <f>INDEX('     2022    '!$A$1:$AC$1563,MATCH($D385,'     2022    '!$D$1:$D$1794,0),MATCH(AB$1,'     2022    '!$A$1:$AC$1,0))</f>
        <v>GB/HSE-355758</v>
      </c>
      <c r="AC385" s="153" t="str">
        <f>INDEX('     2022    '!$A$1:$AC$1563,MATCH($D385,'     2022    '!$D$1:$D$1794,0),MATCH(AC$1,'     2022    '!$A$1:$AC$1,0))</f>
        <v>8/3/2027</v>
      </c>
    </row>
    <row r="386" spans="1:29" ht="15.75">
      <c r="A386" s="80">
        <f t="shared" si="10"/>
        <v>383</v>
      </c>
      <c r="B386" s="68" t="str">
        <f>INDEX('     2022    '!B$2:B$1794,MATCH(D386,'     2022    '!D$2:D$1794,0))</f>
        <v/>
      </c>
      <c r="C386" s="204" t="str">
        <f>INDEX('     2022    '!C$2:C$1794,MATCH(D386,'     2022    '!D$2:D$1794,0))</f>
        <v>Slice - 7s</v>
      </c>
      <c r="D386" s="212" t="str">
        <f>INDEX('     2022    '!D:D,MATCH(A386,'     2022    '!AL:AL,0))</f>
        <v>CSL0702-4</v>
      </c>
      <c r="E386" s="213" t="str">
        <f>INDEX('     2022    '!$A$1:$AC$1563,MATCH($D386,'     2022    '!$D$1:$D$1794,0),MATCH(E$1,'     2022    '!$A$1:$AC$1,0))</f>
        <v>7s. Purple bouquet</v>
      </c>
      <c r="F386" s="206" t="str">
        <f>IFERROR(IF(LEFT(INDEX('     2022    '!AD$2:AD$1794,MATCH(D386,'     2022    '!D$2:D$1794,0)),4)="http",HYPERLINK(INDEX('     2022    '!AD$2:AD$1794,MATCH(D386,'     2022    '!D$2:D$1794,0)),"Video"),""),"")</f>
        <v>Video</v>
      </c>
      <c r="G386" s="207">
        <f>INDEX('     2022    '!$A$1:$AC$1563,MATCH($D386,'     2022    '!$D$1:$D$1794,0),MATCH(G$1,'     2022    '!$A$1:$AC$1,0))</f>
        <v>0</v>
      </c>
      <c r="H386" s="150"/>
      <c r="I386" s="152">
        <f>INDEX('     2022    '!$A$1:$AC$1563,MATCH($D386,'     2022    '!$D$1:$D$1794,0),MATCH(I$1,'     2022    '!$A$1:$AC$1,0))</f>
        <v>110.61</v>
      </c>
      <c r="J386" s="150"/>
      <c r="K386" s="151">
        <f t="shared" si="11"/>
        <v>21.201666666666668</v>
      </c>
      <c r="L386" s="152">
        <f>INDEX('     2022    '!$A$1:$AC$1563,MATCH($D386,'     2022    '!$D$1:$D$1794,0),MATCH(L$1,'     2022    '!$A$1:$AC$1,0))</f>
        <v>115.76110000000001</v>
      </c>
      <c r="M386" s="152">
        <f>INDEX('     2022    '!$A$1:$AC$1563,MATCH($D386,'     2022    '!$D$1:$D$1794,0),MATCH(M$1,'     2022    '!$A$1:$AC$1,0))</f>
        <v>127.21000000000001</v>
      </c>
      <c r="N386" s="153" t="str">
        <f>INDEX('     2022    '!$A$1:$AC$1563,MATCH($D386,'     2022    '!$D$1:$D$1794,0),MATCH(N$1,'     2022    '!$A$1:$AC$1,0))</f>
        <v>49mm</v>
      </c>
      <c r="O386" s="154">
        <f>INDEX('     2022    '!$A$1:$AC$1563,MATCH($D386,'     2022    '!$D$1:$D$1794,0),MATCH(O$1,'     2022    '!$A$1:$AC$1,0))</f>
        <v>6</v>
      </c>
      <c r="P386" s="153">
        <f>INDEX('     2022    '!$A$1:$AC$1563,MATCH($D386,'     2022    '!$D$1:$D$1794,0),MATCH(P$1,'     2022    '!$A$1:$AC$1,0))</f>
        <v>3</v>
      </c>
      <c r="Q386" s="153" t="str">
        <f>INDEX('     2022    '!$A$1:$AC$1563,MATCH($D386,'     2022    '!$D$1:$D$1794,0),MATCH(Q$1,'     2022    '!$A$1:$AC$1,0))</f>
        <v>Yes</v>
      </c>
      <c r="R386" s="155">
        <f>INDEX('     2022    '!$A$1:$AC$1563,MATCH($D386,'     2022    '!$D$1:$D$1794,0),MATCH(R$1,'     2022    '!$A$1:$AC$1,0))</f>
        <v>19</v>
      </c>
      <c r="S386" s="155">
        <f>INDEX('     2022    '!$A$1:$AC$1563,MATCH($D386,'     2022    '!$D$1:$D$1794,0),MATCH(S$1,'     2022    '!$A$1:$AC$1,0))</f>
        <v>3.36</v>
      </c>
      <c r="T386" s="155">
        <f>INDEX('     2022    '!$A$1:$AC$1563,MATCH($D386,'     2022    '!$D$1:$D$1794,0),MATCH(T$1,'     2022    '!$A$1:$AC$1,0))</f>
        <v>0.3</v>
      </c>
      <c r="U386" s="154" t="str">
        <f>INDEX('     2022    '!$A$1:$AC$1563,MATCH($D386,'     2022    '!$D$1:$D$1794,0),MATCH(U$1,'     2022    '!$A$1:$AC$1,0))</f>
        <v>1.4G</v>
      </c>
      <c r="V386" s="153" t="str">
        <f>INDEX('     2022    '!$A$1:$AC$1563,MATCH($D386,'     2022    '!$D$1:$D$1794,0),MATCH(V$1,'     2022    '!$A$1:$AC$1,0))</f>
        <v>UN0336</v>
      </c>
      <c r="W386" s="153" t="str">
        <f>INDEX('     2022    '!$A$1:$AC$1563,MATCH($D386,'     2022    '!$D$1:$D$1794,0),MATCH(W$1,'     2022    '!$A$1:$AC$1,0))</f>
        <v>F4</v>
      </c>
      <c r="X386" s="151" t="str">
        <f>INDEX('     2022    '!$A$1:$AC$1563,MATCH($D386,'     2022    '!$D$1:$D$1794,0),MATCH(X$1,'     2022    '!$A$1:$AC$1,0))</f>
        <v/>
      </c>
      <c r="Y386" s="151" t="str">
        <f>INDEX('     2022    '!$A$1:$AC$1563,MATCH($D386,'     2022    '!$D$1:$D$1794,0),MATCH(Y$1,'     2022    '!$A$1:$AC$1,0))</f>
        <v/>
      </c>
      <c r="Z386" s="156">
        <f>INDEX('     2022    '!$A$1:$AC$1563,MATCH($D386,'     2022    '!$D$1:$D$1794,0),MATCH(Z$1,'     2022    '!$A$1:$AC$1,0))</f>
        <v>9.6000000000000002E-2</v>
      </c>
      <c r="AA386" s="153" t="str">
        <f>INDEX('     2022    '!$A$1:$AC$1563,MATCH($D386,'     2022    '!$D$1:$D$1794,0),MATCH(AA$1,'     2022    '!$A$1:$AC$1,0))</f>
        <v>1008-F4-69249662</v>
      </c>
      <c r="AB386" s="153" t="str">
        <f>INDEX('     2022    '!$A$1:$AC$1563,MATCH($D386,'     2022    '!$D$1:$D$1794,0),MATCH(AB$1,'     2022    '!$A$1:$AC$1,0))</f>
        <v>GB/HSE-348298</v>
      </c>
      <c r="AC386" s="153" t="str">
        <f>INDEX('     2022    '!$A$1:$AC$1563,MATCH($D386,'     2022    '!$D$1:$D$1794,0),MATCH(AC$1,'     2022    '!$A$1:$AC$1,0))</f>
        <v>2/4/2030</v>
      </c>
    </row>
    <row r="387" spans="1:29" ht="15.75">
      <c r="A387" s="80">
        <f t="shared" si="10"/>
        <v>384</v>
      </c>
      <c r="B387" s="68" t="str">
        <f>INDEX('     2022    '!B$2:B$1794,MATCH(D387,'     2022    '!D$2:D$1794,0))</f>
        <v/>
      </c>
      <c r="C387" s="204" t="str">
        <f>INDEX('     2022    '!C$2:C$1794,MATCH(D387,'     2022    '!D$2:D$1794,0))</f>
        <v>Slice - 7s</v>
      </c>
      <c r="D387" s="212" t="str">
        <f>INDEX('     2022    '!D:D,MATCH(A387,'     2022    '!AL:AL,0))</f>
        <v>CSL0702-1</v>
      </c>
      <c r="E387" s="213" t="str">
        <f>INDEX('     2022    '!$A$1:$AC$1563,MATCH($D387,'     2022    '!$D$1:$D$1794,0),MATCH(E$1,'     2022    '!$A$1:$AC$1,0))</f>
        <v>7s. Red bouquet</v>
      </c>
      <c r="F387" s="206" t="str">
        <f>IFERROR(IF(LEFT(INDEX('     2022    '!AD$2:AD$1794,MATCH(D387,'     2022    '!D$2:D$1794,0)),4)="http",HYPERLINK(INDEX('     2022    '!AD$2:AD$1794,MATCH(D387,'     2022    '!D$2:D$1794,0)),"Video"),""),"")</f>
        <v>Video</v>
      </c>
      <c r="G387" s="207">
        <f>INDEX('     2022    '!$A$1:$AC$1563,MATCH($D387,'     2022    '!$D$1:$D$1794,0),MATCH(G$1,'     2022    '!$A$1:$AC$1,0))</f>
        <v>1</v>
      </c>
      <c r="H387" s="150"/>
      <c r="I387" s="152">
        <f>INDEX('     2022    '!$A$1:$AC$1563,MATCH($D387,'     2022    '!$D$1:$D$1794,0),MATCH(I$1,'     2022    '!$A$1:$AC$1,0))</f>
        <v>136.52000000000001</v>
      </c>
      <c r="J387" s="150"/>
      <c r="K387" s="151">
        <f t="shared" si="11"/>
        <v>23.208400000000001</v>
      </c>
      <c r="L387" s="152">
        <f>INDEX('     2022    '!$A$1:$AC$1563,MATCH($D387,'     2022    '!$D$1:$D$1794,0),MATCH(L$1,'     2022    '!$A$1:$AC$1,0))</f>
        <v>139.25040000000001</v>
      </c>
      <c r="M387" s="152">
        <f>INDEX('     2022    '!$A$1:$AC$1563,MATCH($D387,'     2022    '!$D$1:$D$1794,0),MATCH(M$1,'     2022    '!$A$1:$AC$1,0))</f>
        <v>139.25040000000001</v>
      </c>
      <c r="N387" s="153" t="str">
        <f>INDEX('     2022    '!$A$1:$AC$1563,MATCH($D387,'     2022    '!$D$1:$D$1794,0),MATCH(N$1,'     2022    '!$A$1:$AC$1,0))</f>
        <v>49mm</v>
      </c>
      <c r="O387" s="154">
        <f>INDEX('     2022    '!$A$1:$AC$1563,MATCH($D387,'     2022    '!$D$1:$D$1794,0),MATCH(O$1,'     2022    '!$A$1:$AC$1,0))</f>
        <v>6</v>
      </c>
      <c r="P387" s="153">
        <f>INDEX('     2022    '!$A$1:$AC$1563,MATCH($D387,'     2022    '!$D$1:$D$1794,0),MATCH(P$1,'     2022    '!$A$1:$AC$1,0))</f>
        <v>3</v>
      </c>
      <c r="Q387" s="153" t="str">
        <f>INDEX('     2022    '!$A$1:$AC$1563,MATCH($D387,'     2022    '!$D$1:$D$1794,0),MATCH(Q$1,'     2022    '!$A$1:$AC$1,0))</f>
        <v>Yes</v>
      </c>
      <c r="R387" s="155">
        <f>INDEX('     2022    '!$A$1:$AC$1563,MATCH($D387,'     2022    '!$D$1:$D$1794,0),MATCH(R$1,'     2022    '!$A$1:$AC$1,0))</f>
        <v>19</v>
      </c>
      <c r="S387" s="155">
        <f>INDEX('     2022    '!$A$1:$AC$1563,MATCH($D387,'     2022    '!$D$1:$D$1794,0),MATCH(S$1,'     2022    '!$A$1:$AC$1,0))</f>
        <v>2.31</v>
      </c>
      <c r="T387" s="155">
        <f>INDEX('     2022    '!$A$1:$AC$1563,MATCH($D387,'     2022    '!$D$1:$D$1794,0),MATCH(T$1,'     2022    '!$A$1:$AC$1,0))</f>
        <v>0.3</v>
      </c>
      <c r="U387" s="154" t="str">
        <f>INDEX('     2022    '!$A$1:$AC$1563,MATCH($D387,'     2022    '!$D$1:$D$1794,0),MATCH(U$1,'     2022    '!$A$1:$AC$1,0))</f>
        <v>1.4G</v>
      </c>
      <c r="V387" s="153" t="str">
        <f>INDEX('     2022    '!$A$1:$AC$1563,MATCH($D387,'     2022    '!$D$1:$D$1794,0),MATCH(V$1,'     2022    '!$A$1:$AC$1,0))</f>
        <v>UN0336</v>
      </c>
      <c r="W387" s="153" t="str">
        <f>INDEX('     2022    '!$A$1:$AC$1563,MATCH($D387,'     2022    '!$D$1:$D$1794,0),MATCH(W$1,'     2022    '!$A$1:$AC$1,0))</f>
        <v>F4</v>
      </c>
      <c r="X387" s="151" t="str">
        <f>INDEX('     2022    '!$A$1:$AC$1563,MATCH($D387,'     2022    '!$D$1:$D$1794,0),MATCH(X$1,'     2022    '!$A$1:$AC$1,0))</f>
        <v/>
      </c>
      <c r="Y387" s="151" t="str">
        <f>INDEX('     2022    '!$A$1:$AC$1563,MATCH($D387,'     2022    '!$D$1:$D$1794,0),MATCH(Y$1,'     2022    '!$A$1:$AC$1,0))</f>
        <v/>
      </c>
      <c r="Z387" s="156">
        <f>INDEX('     2022    '!$A$1:$AC$1563,MATCH($D387,'     2022    '!$D$1:$D$1794,0),MATCH(Z$1,'     2022    '!$A$1:$AC$1,0))</f>
        <v>9.6000000000000002E-2</v>
      </c>
      <c r="AA387" s="153" t="str">
        <f>INDEX('     2022    '!$A$1:$AC$1563,MATCH($D387,'     2022    '!$D$1:$D$1794,0),MATCH(AA$1,'     2022    '!$A$1:$AC$1,0))</f>
        <v>1008-F4-69249662</v>
      </c>
      <c r="AB387" s="153" t="str">
        <f>INDEX('     2022    '!$A$1:$AC$1563,MATCH($D387,'     2022    '!$D$1:$D$1794,0),MATCH(AB$1,'     2022    '!$A$1:$AC$1,0))</f>
        <v>GB/HSE-348295</v>
      </c>
      <c r="AC387" s="153" t="str">
        <f>INDEX('     2022    '!$A$1:$AC$1563,MATCH($D387,'     2022    '!$D$1:$D$1794,0),MATCH(AC$1,'     2022    '!$A$1:$AC$1,0))</f>
        <v>2/4/2030</v>
      </c>
    </row>
    <row r="388" spans="1:29" ht="15.75">
      <c r="A388" s="80">
        <f t="shared" ref="A388:A451" si="12">1+A387</f>
        <v>385</v>
      </c>
      <c r="B388" s="68" t="str">
        <f>INDEX('     2022    '!B$2:B$1794,MATCH(D388,'     2022    '!D$2:D$1794,0))</f>
        <v/>
      </c>
      <c r="C388" s="204" t="str">
        <f>INDEX('     2022    '!C$2:C$1794,MATCH(D388,'     2022    '!D$2:D$1794,0))</f>
        <v>Slice - 7s</v>
      </c>
      <c r="D388" s="212" t="str">
        <f>INDEX('     2022    '!D:D,MATCH(A388,'     2022    '!AL:AL,0))</f>
        <v>CSL0702-2</v>
      </c>
      <c r="E388" s="213" t="str">
        <f>INDEX('     2022    '!$A$1:$AC$1563,MATCH($D388,'     2022    '!$D$1:$D$1794,0),MATCH(E$1,'     2022    '!$A$1:$AC$1,0))</f>
        <v>7s. Blue bouquet</v>
      </c>
      <c r="F388" s="206" t="str">
        <f>IFERROR(IF(LEFT(INDEX('     2022    '!AD$2:AD$1794,MATCH(D388,'     2022    '!D$2:D$1794,0)),4)="http",HYPERLINK(INDEX('     2022    '!AD$2:AD$1794,MATCH(D388,'     2022    '!D$2:D$1794,0)),"Video"),""),"")</f>
        <v>Video</v>
      </c>
      <c r="G388" s="207">
        <f>INDEX('     2022    '!$A$1:$AC$1563,MATCH($D388,'     2022    '!$D$1:$D$1794,0),MATCH(G$1,'     2022    '!$A$1:$AC$1,0))</f>
        <v>0</v>
      </c>
      <c r="H388" s="150"/>
      <c r="I388" s="152">
        <f>INDEX('     2022    '!$A$1:$AC$1563,MATCH($D388,'     2022    '!$D$1:$D$1794,0),MATCH(I$1,'     2022    '!$A$1:$AC$1,0))</f>
        <v>136.52000000000001</v>
      </c>
      <c r="J388" s="150"/>
      <c r="K388" s="151">
        <f t="shared" si="11"/>
        <v>26.166666666666668</v>
      </c>
      <c r="L388" s="152">
        <f>INDEX('     2022    '!$A$1:$AC$1563,MATCH($D388,'     2022    '!$D$1:$D$1794,0),MATCH(L$1,'     2022    '!$A$1:$AC$1,0))</f>
        <v>142.87</v>
      </c>
      <c r="M388" s="152">
        <f>INDEX('     2022    '!$A$1:$AC$1563,MATCH($D388,'     2022    '!$D$1:$D$1794,0),MATCH(M$1,'     2022    '!$A$1:$AC$1,0))</f>
        <v>157</v>
      </c>
      <c r="N388" s="153" t="str">
        <f>INDEX('     2022    '!$A$1:$AC$1563,MATCH($D388,'     2022    '!$D$1:$D$1794,0),MATCH(N$1,'     2022    '!$A$1:$AC$1,0))</f>
        <v>49mm</v>
      </c>
      <c r="O388" s="154">
        <f>INDEX('     2022    '!$A$1:$AC$1563,MATCH($D388,'     2022    '!$D$1:$D$1794,0),MATCH(O$1,'     2022    '!$A$1:$AC$1,0))</f>
        <v>6</v>
      </c>
      <c r="P388" s="153">
        <f>INDEX('     2022    '!$A$1:$AC$1563,MATCH($D388,'     2022    '!$D$1:$D$1794,0),MATCH(P$1,'     2022    '!$A$1:$AC$1,0))</f>
        <v>3</v>
      </c>
      <c r="Q388" s="153" t="str">
        <f>INDEX('     2022    '!$A$1:$AC$1563,MATCH($D388,'     2022    '!$D$1:$D$1794,0),MATCH(Q$1,'     2022    '!$A$1:$AC$1,0))</f>
        <v>Yes</v>
      </c>
      <c r="R388" s="155">
        <f>INDEX('     2022    '!$A$1:$AC$1563,MATCH($D388,'     2022    '!$D$1:$D$1794,0),MATCH(R$1,'     2022    '!$A$1:$AC$1,0))</f>
        <v>19</v>
      </c>
      <c r="S388" s="155">
        <f>INDEX('     2022    '!$A$1:$AC$1563,MATCH($D388,'     2022    '!$D$1:$D$1794,0),MATCH(S$1,'     2022    '!$A$1:$AC$1,0))</f>
        <v>2.31</v>
      </c>
      <c r="T388" s="155">
        <f>INDEX('     2022    '!$A$1:$AC$1563,MATCH($D388,'     2022    '!$D$1:$D$1794,0),MATCH(T$1,'     2022    '!$A$1:$AC$1,0))</f>
        <v>0.3</v>
      </c>
      <c r="U388" s="154" t="str">
        <f>INDEX('     2022    '!$A$1:$AC$1563,MATCH($D388,'     2022    '!$D$1:$D$1794,0),MATCH(U$1,'     2022    '!$A$1:$AC$1,0))</f>
        <v>1.4G</v>
      </c>
      <c r="V388" s="153" t="str">
        <f>INDEX('     2022    '!$A$1:$AC$1563,MATCH($D388,'     2022    '!$D$1:$D$1794,0),MATCH(V$1,'     2022    '!$A$1:$AC$1,0))</f>
        <v>UN0336</v>
      </c>
      <c r="W388" s="153" t="str">
        <f>INDEX('     2022    '!$A$1:$AC$1563,MATCH($D388,'     2022    '!$D$1:$D$1794,0),MATCH(W$1,'     2022    '!$A$1:$AC$1,0))</f>
        <v>F4</v>
      </c>
      <c r="X388" s="151" t="str">
        <f>INDEX('     2022    '!$A$1:$AC$1563,MATCH($D388,'     2022    '!$D$1:$D$1794,0),MATCH(X$1,'     2022    '!$A$1:$AC$1,0))</f>
        <v/>
      </c>
      <c r="Y388" s="151" t="str">
        <f>INDEX('     2022    '!$A$1:$AC$1563,MATCH($D388,'     2022    '!$D$1:$D$1794,0),MATCH(Y$1,'     2022    '!$A$1:$AC$1,0))</f>
        <v/>
      </c>
      <c r="Z388" s="156">
        <f>INDEX('     2022    '!$A$1:$AC$1563,MATCH($D388,'     2022    '!$D$1:$D$1794,0),MATCH(Z$1,'     2022    '!$A$1:$AC$1,0))</f>
        <v>9.6000000000000002E-2</v>
      </c>
      <c r="AA388" s="153" t="str">
        <f>INDEX('     2022    '!$A$1:$AC$1563,MATCH($D388,'     2022    '!$D$1:$D$1794,0),MATCH(AA$1,'     2022    '!$A$1:$AC$1,0))</f>
        <v>1008-F4-69249662</v>
      </c>
      <c r="AB388" s="153" t="str">
        <f>INDEX('     2022    '!$A$1:$AC$1563,MATCH($D388,'     2022    '!$D$1:$D$1794,0),MATCH(AB$1,'     2022    '!$A$1:$AC$1,0))</f>
        <v>GB/HSE-348296</v>
      </c>
      <c r="AC388" s="153" t="str">
        <f>INDEX('     2022    '!$A$1:$AC$1563,MATCH($D388,'     2022    '!$D$1:$D$1794,0),MATCH(AC$1,'     2022    '!$A$1:$AC$1,0))</f>
        <v>2/4/2030</v>
      </c>
    </row>
    <row r="389" spans="1:29" ht="15.75">
      <c r="A389" s="80">
        <f t="shared" si="12"/>
        <v>386</v>
      </c>
      <c r="B389" s="68" t="str">
        <f>INDEX('     2022    '!B$2:B$1794,MATCH(D389,'     2022    '!D$2:D$1794,0))</f>
        <v/>
      </c>
      <c r="C389" s="204" t="str">
        <f>INDEX('     2022    '!C$2:C$1794,MATCH(D389,'     2022    '!D$2:D$1794,0))</f>
        <v>Slice - 7s</v>
      </c>
      <c r="D389" s="212" t="str">
        <f>INDEX('     2022    '!D:D,MATCH(A389,'     2022    '!AL:AL,0))</f>
        <v>CSL0702-3</v>
      </c>
      <c r="E389" s="213" t="str">
        <f>INDEX('     2022    '!$A$1:$AC$1563,MATCH($D389,'     2022    '!$D$1:$D$1794,0),MATCH(E$1,'     2022    '!$A$1:$AC$1,0))</f>
        <v>7s. Green bouquet</v>
      </c>
      <c r="F389" s="206" t="str">
        <f>IFERROR(IF(LEFT(INDEX('     2022    '!AD$2:AD$1794,MATCH(D389,'     2022    '!D$2:D$1794,0)),4)="http",HYPERLINK(INDEX('     2022    '!AD$2:AD$1794,MATCH(D389,'     2022    '!D$2:D$1794,0)),"Video"),""),"")</f>
        <v>Video</v>
      </c>
      <c r="G389" s="207">
        <f>INDEX('     2022    '!$A$1:$AC$1563,MATCH($D389,'     2022    '!$D$1:$D$1794,0),MATCH(G$1,'     2022    '!$A$1:$AC$1,0))</f>
        <v>0</v>
      </c>
      <c r="H389" s="150"/>
      <c r="I389" s="152">
        <f>INDEX('     2022    '!$A$1:$AC$1563,MATCH($D389,'     2022    '!$D$1:$D$1794,0),MATCH(I$1,'     2022    '!$A$1:$AC$1,0))</f>
        <v>136.52000000000001</v>
      </c>
      <c r="J389" s="150"/>
      <c r="K389" s="151">
        <f t="shared" ref="K389:K452" si="13">IFERROR(M389/O389,"")</f>
        <v>26.166666666666668</v>
      </c>
      <c r="L389" s="152">
        <f>INDEX('     2022    '!$A$1:$AC$1563,MATCH($D389,'     2022    '!$D$1:$D$1794,0),MATCH(L$1,'     2022    '!$A$1:$AC$1,0))</f>
        <v>142.87</v>
      </c>
      <c r="M389" s="152">
        <f>INDEX('     2022    '!$A$1:$AC$1563,MATCH($D389,'     2022    '!$D$1:$D$1794,0),MATCH(M$1,'     2022    '!$A$1:$AC$1,0))</f>
        <v>157</v>
      </c>
      <c r="N389" s="153" t="str">
        <f>INDEX('     2022    '!$A$1:$AC$1563,MATCH($D389,'     2022    '!$D$1:$D$1794,0),MATCH(N$1,'     2022    '!$A$1:$AC$1,0))</f>
        <v>49mm</v>
      </c>
      <c r="O389" s="154">
        <f>INDEX('     2022    '!$A$1:$AC$1563,MATCH($D389,'     2022    '!$D$1:$D$1794,0),MATCH(O$1,'     2022    '!$A$1:$AC$1,0))</f>
        <v>6</v>
      </c>
      <c r="P389" s="153">
        <f>INDEX('     2022    '!$A$1:$AC$1563,MATCH($D389,'     2022    '!$D$1:$D$1794,0),MATCH(P$1,'     2022    '!$A$1:$AC$1,0))</f>
        <v>3</v>
      </c>
      <c r="Q389" s="153" t="str">
        <f>INDEX('     2022    '!$A$1:$AC$1563,MATCH($D389,'     2022    '!$D$1:$D$1794,0),MATCH(Q$1,'     2022    '!$A$1:$AC$1,0))</f>
        <v>Yes</v>
      </c>
      <c r="R389" s="155">
        <f>INDEX('     2022    '!$A$1:$AC$1563,MATCH($D389,'     2022    '!$D$1:$D$1794,0),MATCH(R$1,'     2022    '!$A$1:$AC$1,0))</f>
        <v>19</v>
      </c>
      <c r="S389" s="155">
        <f>INDEX('     2022    '!$A$1:$AC$1563,MATCH($D389,'     2022    '!$D$1:$D$1794,0),MATCH(S$1,'     2022    '!$A$1:$AC$1,0))</f>
        <v>3.36</v>
      </c>
      <c r="T389" s="155">
        <f>INDEX('     2022    '!$A$1:$AC$1563,MATCH($D389,'     2022    '!$D$1:$D$1794,0),MATCH(T$1,'     2022    '!$A$1:$AC$1,0))</f>
        <v>0.3</v>
      </c>
      <c r="U389" s="154" t="str">
        <f>INDEX('     2022    '!$A$1:$AC$1563,MATCH($D389,'     2022    '!$D$1:$D$1794,0),MATCH(U$1,'     2022    '!$A$1:$AC$1,0))</f>
        <v>1.4G</v>
      </c>
      <c r="V389" s="153" t="str">
        <f>INDEX('     2022    '!$A$1:$AC$1563,MATCH($D389,'     2022    '!$D$1:$D$1794,0),MATCH(V$1,'     2022    '!$A$1:$AC$1,0))</f>
        <v>UN0336</v>
      </c>
      <c r="W389" s="153" t="str">
        <f>INDEX('     2022    '!$A$1:$AC$1563,MATCH($D389,'     2022    '!$D$1:$D$1794,0),MATCH(W$1,'     2022    '!$A$1:$AC$1,0))</f>
        <v>F4</v>
      </c>
      <c r="X389" s="151" t="str">
        <f>INDEX('     2022    '!$A$1:$AC$1563,MATCH($D389,'     2022    '!$D$1:$D$1794,0),MATCH(X$1,'     2022    '!$A$1:$AC$1,0))</f>
        <v/>
      </c>
      <c r="Y389" s="151" t="str">
        <f>INDEX('     2022    '!$A$1:$AC$1563,MATCH($D389,'     2022    '!$D$1:$D$1794,0),MATCH(Y$1,'     2022    '!$A$1:$AC$1,0))</f>
        <v/>
      </c>
      <c r="Z389" s="156">
        <f>INDEX('     2022    '!$A$1:$AC$1563,MATCH($D389,'     2022    '!$D$1:$D$1794,0),MATCH(Z$1,'     2022    '!$A$1:$AC$1,0))</f>
        <v>9.6000000000000002E-2</v>
      </c>
      <c r="AA389" s="153" t="str">
        <f>INDEX('     2022    '!$A$1:$AC$1563,MATCH($D389,'     2022    '!$D$1:$D$1794,0),MATCH(AA$1,'     2022    '!$A$1:$AC$1,0))</f>
        <v>1008-F4-69249662</v>
      </c>
      <c r="AB389" s="153" t="str">
        <f>INDEX('     2022    '!$A$1:$AC$1563,MATCH($D389,'     2022    '!$D$1:$D$1794,0),MATCH(AB$1,'     2022    '!$A$1:$AC$1,0))</f>
        <v>GB/HSE-348297</v>
      </c>
      <c r="AC389" s="153" t="str">
        <f>INDEX('     2022    '!$A$1:$AC$1563,MATCH($D389,'     2022    '!$D$1:$D$1794,0),MATCH(AC$1,'     2022    '!$A$1:$AC$1,0))</f>
        <v>2/4/2030</v>
      </c>
    </row>
    <row r="390" spans="1:29" ht="15.75">
      <c r="A390" s="80">
        <f t="shared" si="12"/>
        <v>387</v>
      </c>
      <c r="B390" s="68" t="str">
        <f>INDEX('     2022    '!B$2:B$1794,MATCH(D390,'     2022    '!D$2:D$1794,0))</f>
        <v/>
      </c>
      <c r="C390" s="204" t="str">
        <f>INDEX('     2022    '!C$2:C$1794,MATCH(D390,'     2022    '!D$2:D$1794,0))</f>
        <v>Slice - 7s</v>
      </c>
      <c r="D390" s="212" t="str">
        <f>INDEX('     2022    '!D:D,MATCH(A390,'     2022    '!AL:AL,0))</f>
        <v>CSL0702-5</v>
      </c>
      <c r="E390" s="213" t="str">
        <f>INDEX('     2022    '!$A$1:$AC$1563,MATCH($D390,'     2022    '!$D$1:$D$1794,0),MATCH(E$1,'     2022    '!$A$1:$AC$1,0))</f>
        <v>7s. Crackle bouquet</v>
      </c>
      <c r="F390" s="206" t="str">
        <f>IFERROR(IF(LEFT(INDEX('     2022    '!AD$2:AD$1794,MATCH(D390,'     2022    '!D$2:D$1794,0)),4)="http",HYPERLINK(INDEX('     2022    '!AD$2:AD$1794,MATCH(D390,'     2022    '!D$2:D$1794,0)),"Video"),""),"")</f>
        <v>Video</v>
      </c>
      <c r="G390" s="207">
        <f>INDEX('     2022    '!$A$1:$AC$1563,MATCH($D390,'     2022    '!$D$1:$D$1794,0),MATCH(G$1,'     2022    '!$A$1:$AC$1,0))</f>
        <v>8</v>
      </c>
      <c r="H390" s="150"/>
      <c r="I390" s="152">
        <f>INDEX('     2022    '!$A$1:$AC$1563,MATCH($D390,'     2022    '!$D$1:$D$1794,0),MATCH(I$1,'     2022    '!$A$1:$AC$1,0))</f>
        <v>137.06</v>
      </c>
      <c r="J390" s="150"/>
      <c r="K390" s="151">
        <f t="shared" si="13"/>
        <v>26.27</v>
      </c>
      <c r="L390" s="152">
        <f>INDEX('     2022    '!$A$1:$AC$1563,MATCH($D390,'     2022    '!$D$1:$D$1794,0),MATCH(L$1,'     2022    '!$A$1:$AC$1,0))</f>
        <v>143.4342</v>
      </c>
      <c r="M390" s="152">
        <f>INDEX('     2022    '!$A$1:$AC$1563,MATCH($D390,'     2022    '!$D$1:$D$1794,0),MATCH(M$1,'     2022    '!$A$1:$AC$1,0))</f>
        <v>157.62</v>
      </c>
      <c r="N390" s="153" t="str">
        <f>INDEX('     2022    '!$A$1:$AC$1563,MATCH($D390,'     2022    '!$D$1:$D$1794,0),MATCH(N$1,'     2022    '!$A$1:$AC$1,0))</f>
        <v>49mm</v>
      </c>
      <c r="O390" s="154">
        <f>INDEX('     2022    '!$A$1:$AC$1563,MATCH($D390,'     2022    '!$D$1:$D$1794,0),MATCH(O$1,'     2022    '!$A$1:$AC$1,0))</f>
        <v>6</v>
      </c>
      <c r="P390" s="153">
        <f>INDEX('     2022    '!$A$1:$AC$1563,MATCH($D390,'     2022    '!$D$1:$D$1794,0),MATCH(P$1,'     2022    '!$A$1:$AC$1,0))</f>
        <v>3</v>
      </c>
      <c r="Q390" s="153" t="str">
        <f>INDEX('     2022    '!$A$1:$AC$1563,MATCH($D390,'     2022    '!$D$1:$D$1794,0),MATCH(Q$1,'     2022    '!$A$1:$AC$1,0))</f>
        <v>No</v>
      </c>
      <c r="R390" s="155">
        <f>INDEX('     2022    '!$A$1:$AC$1563,MATCH($D390,'     2022    '!$D$1:$D$1794,0),MATCH(R$1,'     2022    '!$A$1:$AC$1,0))</f>
        <v>19</v>
      </c>
      <c r="S390" s="155">
        <f>INDEX('     2022    '!$A$1:$AC$1563,MATCH($D390,'     2022    '!$D$1:$D$1794,0),MATCH(S$1,'     2022    '!$A$1:$AC$1,0))</f>
        <v>2.31</v>
      </c>
      <c r="T390" s="155">
        <f>INDEX('     2022    '!$A$1:$AC$1563,MATCH($D390,'     2022    '!$D$1:$D$1794,0),MATCH(T$1,'     2022    '!$A$1:$AC$1,0))</f>
        <v>0.3</v>
      </c>
      <c r="U390" s="154" t="str">
        <f>INDEX('     2022    '!$A$1:$AC$1563,MATCH($D390,'     2022    '!$D$1:$D$1794,0),MATCH(U$1,'     2022    '!$A$1:$AC$1,0))</f>
        <v>1.4G</v>
      </c>
      <c r="V390" s="153" t="str">
        <f>INDEX('     2022    '!$A$1:$AC$1563,MATCH($D390,'     2022    '!$D$1:$D$1794,0),MATCH(V$1,'     2022    '!$A$1:$AC$1,0))</f>
        <v>UN0336</v>
      </c>
      <c r="W390" s="153" t="str">
        <f>INDEX('     2022    '!$A$1:$AC$1563,MATCH($D390,'     2022    '!$D$1:$D$1794,0),MATCH(W$1,'     2022    '!$A$1:$AC$1,0))</f>
        <v>F4</v>
      </c>
      <c r="X390" s="151" t="str">
        <f>INDEX('     2022    '!$A$1:$AC$1563,MATCH($D390,'     2022    '!$D$1:$D$1794,0),MATCH(X$1,'     2022    '!$A$1:$AC$1,0))</f>
        <v/>
      </c>
      <c r="Y390" s="151" t="str">
        <f>INDEX('     2022    '!$A$1:$AC$1563,MATCH($D390,'     2022    '!$D$1:$D$1794,0),MATCH(Y$1,'     2022    '!$A$1:$AC$1,0))</f>
        <v/>
      </c>
      <c r="Z390" s="156">
        <f>INDEX('     2022    '!$A$1:$AC$1563,MATCH($D390,'     2022    '!$D$1:$D$1794,0),MATCH(Z$1,'     2022    '!$A$1:$AC$1,0))</f>
        <v>9.7600000000000006E-2</v>
      </c>
      <c r="AA390" s="153" t="str">
        <f>INDEX('     2022    '!$A$1:$AC$1563,MATCH($D390,'     2022    '!$D$1:$D$1794,0),MATCH(AA$1,'     2022    '!$A$1:$AC$1,0))</f>
        <v>1008-F4-69249662</v>
      </c>
      <c r="AB390" s="153" t="str">
        <f>INDEX('     2022    '!$A$1:$AC$1563,MATCH($D390,'     2022    '!$D$1:$D$1794,0),MATCH(AB$1,'     2022    '!$A$1:$AC$1,0))</f>
        <v>GB/HSE-348299</v>
      </c>
      <c r="AC390" s="153" t="str">
        <f>INDEX('     2022    '!$A$1:$AC$1563,MATCH($D390,'     2022    '!$D$1:$D$1794,0),MATCH(AC$1,'     2022    '!$A$1:$AC$1,0))</f>
        <v>2/4/2030</v>
      </c>
    </row>
    <row r="391" spans="1:29" ht="15.75">
      <c r="A391" s="80">
        <f t="shared" si="12"/>
        <v>388</v>
      </c>
      <c r="B391" s="68" t="str">
        <f>INDEX('     2022    '!B$2:B$1794,MATCH(D391,'     2022    '!D$2:D$1794,0))</f>
        <v/>
      </c>
      <c r="C391" s="204" t="str">
        <f>INDEX('     2022    '!C$2:C$1794,MATCH(D391,'     2022    '!D$2:D$1794,0))</f>
        <v>Slice - 7s</v>
      </c>
      <c r="D391" s="212" t="str">
        <f>INDEX('     2022    '!D:D,MATCH(A391,'     2022    '!AL:AL,0))</f>
        <v>CSL0702-6</v>
      </c>
      <c r="E391" s="213" t="str">
        <f>INDEX('     2022    '!$A$1:$AC$1563,MATCH($D391,'     2022    '!$D$1:$D$1794,0),MATCH(E$1,'     2022    '!$A$1:$AC$1,0))</f>
        <v>7s. White bouquet</v>
      </c>
      <c r="F391" s="206" t="str">
        <f>IFERROR(IF(LEFT(INDEX('     2022    '!AD$2:AD$1794,MATCH(D391,'     2022    '!D$2:D$1794,0)),4)="http",HYPERLINK(INDEX('     2022    '!AD$2:AD$1794,MATCH(D391,'     2022    '!D$2:D$1794,0)),"Video"),""),"")</f>
        <v>Video</v>
      </c>
      <c r="G391" s="207">
        <f>INDEX('     2022    '!$A$1:$AC$1563,MATCH($D391,'     2022    '!$D$1:$D$1794,0),MATCH(G$1,'     2022    '!$A$1:$AC$1,0))</f>
        <v>0</v>
      </c>
      <c r="H391" s="150"/>
      <c r="I391" s="152">
        <f>INDEX('     2022    '!$A$1:$AC$1563,MATCH($D391,'     2022    '!$D$1:$D$1794,0),MATCH(I$1,'     2022    '!$A$1:$AC$1,0))</f>
        <v>137.13</v>
      </c>
      <c r="J391" s="150"/>
      <c r="K391" s="151">
        <f t="shared" si="13"/>
        <v>26.283333333333331</v>
      </c>
      <c r="L391" s="152">
        <f>INDEX('     2022    '!$A$1:$AC$1563,MATCH($D391,'     2022    '!$D$1:$D$1794,0),MATCH(L$1,'     2022    '!$A$1:$AC$1,0))</f>
        <v>143.50700000000001</v>
      </c>
      <c r="M391" s="152">
        <f>INDEX('     2022    '!$A$1:$AC$1563,MATCH($D391,'     2022    '!$D$1:$D$1794,0),MATCH(M$1,'     2022    '!$A$1:$AC$1,0))</f>
        <v>157.69999999999999</v>
      </c>
      <c r="N391" s="153" t="str">
        <f>INDEX('     2022    '!$A$1:$AC$1563,MATCH($D391,'     2022    '!$D$1:$D$1794,0),MATCH(N$1,'     2022    '!$A$1:$AC$1,0))</f>
        <v>49mm</v>
      </c>
      <c r="O391" s="154">
        <f>INDEX('     2022    '!$A$1:$AC$1563,MATCH($D391,'     2022    '!$D$1:$D$1794,0),MATCH(O$1,'     2022    '!$A$1:$AC$1,0))</f>
        <v>6</v>
      </c>
      <c r="P391" s="153">
        <f>INDEX('     2022    '!$A$1:$AC$1563,MATCH($D391,'     2022    '!$D$1:$D$1794,0),MATCH(P$1,'     2022    '!$A$1:$AC$1,0))</f>
        <v>3</v>
      </c>
      <c r="Q391" s="153" t="str">
        <f>INDEX('     2022    '!$A$1:$AC$1563,MATCH($D391,'     2022    '!$D$1:$D$1794,0),MATCH(Q$1,'     2022    '!$A$1:$AC$1,0))</f>
        <v>Yes</v>
      </c>
      <c r="R391" s="155">
        <f>INDEX('     2022    '!$A$1:$AC$1563,MATCH($D391,'     2022    '!$D$1:$D$1794,0),MATCH(R$1,'     2022    '!$A$1:$AC$1,0))</f>
        <v>19</v>
      </c>
      <c r="S391" s="155">
        <f>INDEX('     2022    '!$A$1:$AC$1563,MATCH($D391,'     2022    '!$D$1:$D$1794,0),MATCH(S$1,'     2022    '!$A$1:$AC$1,0))</f>
        <v>3.36</v>
      </c>
      <c r="T391" s="155">
        <f>INDEX('     2022    '!$A$1:$AC$1563,MATCH($D391,'     2022    '!$D$1:$D$1794,0),MATCH(T$1,'     2022    '!$A$1:$AC$1,0))</f>
        <v>0.3</v>
      </c>
      <c r="U391" s="154" t="str">
        <f>INDEX('     2022    '!$A$1:$AC$1563,MATCH($D391,'     2022    '!$D$1:$D$1794,0),MATCH(U$1,'     2022    '!$A$1:$AC$1,0))</f>
        <v>1.4G</v>
      </c>
      <c r="V391" s="153" t="str">
        <f>INDEX('     2022    '!$A$1:$AC$1563,MATCH($D391,'     2022    '!$D$1:$D$1794,0),MATCH(V$1,'     2022    '!$A$1:$AC$1,0))</f>
        <v>UN0336</v>
      </c>
      <c r="W391" s="153" t="str">
        <f>INDEX('     2022    '!$A$1:$AC$1563,MATCH($D391,'     2022    '!$D$1:$D$1794,0),MATCH(W$1,'     2022    '!$A$1:$AC$1,0))</f>
        <v>F4</v>
      </c>
      <c r="X391" s="151" t="str">
        <f>INDEX('     2022    '!$A$1:$AC$1563,MATCH($D391,'     2022    '!$D$1:$D$1794,0),MATCH(X$1,'     2022    '!$A$1:$AC$1,0))</f>
        <v/>
      </c>
      <c r="Y391" s="151" t="str">
        <f>INDEX('     2022    '!$A$1:$AC$1563,MATCH($D391,'     2022    '!$D$1:$D$1794,0),MATCH(Y$1,'     2022    '!$A$1:$AC$1,0))</f>
        <v/>
      </c>
      <c r="Z391" s="156">
        <f>INDEX('     2022    '!$A$1:$AC$1563,MATCH($D391,'     2022    '!$D$1:$D$1794,0),MATCH(Z$1,'     2022    '!$A$1:$AC$1,0))</f>
        <v>9.7799999999999998E-2</v>
      </c>
      <c r="AA391" s="153" t="str">
        <f>INDEX('     2022    '!$A$1:$AC$1563,MATCH($D391,'     2022    '!$D$1:$D$1794,0),MATCH(AA$1,'     2022    '!$A$1:$AC$1,0))</f>
        <v>1008-F4-69249662</v>
      </c>
      <c r="AB391" s="153" t="str">
        <f>INDEX('     2022    '!$A$1:$AC$1563,MATCH($D391,'     2022    '!$D$1:$D$1794,0),MATCH(AB$1,'     2022    '!$A$1:$AC$1,0))</f>
        <v>GB/HSE-355733</v>
      </c>
      <c r="AC391" s="153" t="str">
        <f>INDEX('     2022    '!$A$1:$AC$1563,MATCH($D391,'     2022    '!$D$1:$D$1794,0),MATCH(AC$1,'     2022    '!$A$1:$AC$1,0))</f>
        <v>8/3/2027</v>
      </c>
    </row>
    <row r="392" spans="1:29" ht="15.75">
      <c r="A392" s="80">
        <f t="shared" si="12"/>
        <v>389</v>
      </c>
      <c r="B392" s="68" t="str">
        <f>INDEX('     2022    '!B$2:B$1794,MATCH(D392,'     2022    '!D$2:D$1794,0))</f>
        <v/>
      </c>
      <c r="C392" s="204" t="str">
        <f>INDEX('     2022    '!C$2:C$1794,MATCH(D392,'     2022    '!D$2:D$1794,0))</f>
        <v>Slice - 7s</v>
      </c>
      <c r="D392" s="212" t="str">
        <f>INDEX('     2022    '!D:D,MATCH(A392,'     2022    '!AL:AL,0))</f>
        <v>CSL0701</v>
      </c>
      <c r="E392" s="213" t="str">
        <f>INDEX('     2022    '!$A$1:$AC$1563,MATCH($D392,'     2022    '!$D$1:$D$1794,0),MATCH(E$1,'     2022    '!$A$1:$AC$1,0))</f>
        <v>7s. Lemon pink water colourful bouquet</v>
      </c>
      <c r="F392" s="206" t="str">
        <f>IFERROR(IF(LEFT(INDEX('     2022    '!AD$2:AD$1794,MATCH(D392,'     2022    '!D$2:D$1794,0)),4)="http",HYPERLINK(INDEX('     2022    '!AD$2:AD$1794,MATCH(D392,'     2022    '!D$2:D$1794,0)),"Video"),""),"")</f>
        <v>Video</v>
      </c>
      <c r="G392" s="207">
        <f>INDEX('     2022    '!$A$1:$AC$1563,MATCH($D392,'     2022    '!$D$1:$D$1794,0),MATCH(G$1,'     2022    '!$A$1:$AC$1,0))</f>
        <v>3</v>
      </c>
      <c r="H392" s="150"/>
      <c r="I392" s="152">
        <f>INDEX('     2022    '!$A$1:$AC$1563,MATCH($D392,'     2022    '!$D$1:$D$1794,0),MATCH(I$1,'     2022    '!$A$1:$AC$1,0))</f>
        <v>141.63999999999999</v>
      </c>
      <c r="J392" s="150"/>
      <c r="K392" s="151">
        <f t="shared" si="13"/>
        <v>27.14833333333333</v>
      </c>
      <c r="L392" s="152">
        <f>INDEX('     2022    '!$A$1:$AC$1563,MATCH($D392,'     2022    '!$D$1:$D$1794,0),MATCH(L$1,'     2022    '!$A$1:$AC$1,0))</f>
        <v>148.22989999999999</v>
      </c>
      <c r="M392" s="152">
        <f>INDEX('     2022    '!$A$1:$AC$1563,MATCH($D392,'     2022    '!$D$1:$D$1794,0),MATCH(M$1,'     2022    '!$A$1:$AC$1,0))</f>
        <v>162.88999999999999</v>
      </c>
      <c r="N392" s="153" t="str">
        <f>INDEX('     2022    '!$A$1:$AC$1563,MATCH($D392,'     2022    '!$D$1:$D$1794,0),MATCH(N$1,'     2022    '!$A$1:$AC$1,0))</f>
        <v>49mm</v>
      </c>
      <c r="O392" s="154">
        <f>INDEX('     2022    '!$A$1:$AC$1563,MATCH($D392,'     2022    '!$D$1:$D$1794,0),MATCH(O$1,'     2022    '!$A$1:$AC$1,0))</f>
        <v>6</v>
      </c>
      <c r="P392" s="153">
        <f>INDEX('     2022    '!$A$1:$AC$1563,MATCH($D392,'     2022    '!$D$1:$D$1794,0),MATCH(P$1,'     2022    '!$A$1:$AC$1,0))</f>
        <v>3</v>
      </c>
      <c r="Q392" s="153" t="str">
        <f>INDEX('     2022    '!$A$1:$AC$1563,MATCH($D392,'     2022    '!$D$1:$D$1794,0),MATCH(Q$1,'     2022    '!$A$1:$AC$1,0))</f>
        <v>Yes</v>
      </c>
      <c r="R392" s="155">
        <f>INDEX('     2022    '!$A$1:$AC$1563,MATCH($D392,'     2022    '!$D$1:$D$1794,0),MATCH(R$1,'     2022    '!$A$1:$AC$1,0))</f>
        <v>17</v>
      </c>
      <c r="S392" s="155">
        <f>INDEX('     2022    '!$A$1:$AC$1563,MATCH($D392,'     2022    '!$D$1:$D$1794,0),MATCH(S$1,'     2022    '!$A$1:$AC$1,0))</f>
        <v>3.4</v>
      </c>
      <c r="T392" s="155">
        <f>INDEX('     2022    '!$A$1:$AC$1563,MATCH($D392,'     2022    '!$D$1:$D$1794,0),MATCH(T$1,'     2022    '!$A$1:$AC$1,0))</f>
        <v>0.3</v>
      </c>
      <c r="U392" s="154" t="str">
        <f>INDEX('     2022    '!$A$1:$AC$1563,MATCH($D392,'     2022    '!$D$1:$D$1794,0),MATCH(U$1,'     2022    '!$A$1:$AC$1,0))</f>
        <v>1.4G</v>
      </c>
      <c r="V392" s="153" t="str">
        <f>INDEX('     2022    '!$A$1:$AC$1563,MATCH($D392,'     2022    '!$D$1:$D$1794,0),MATCH(V$1,'     2022    '!$A$1:$AC$1,0))</f>
        <v>UN0336</v>
      </c>
      <c r="W392" s="153" t="str">
        <f>INDEX('     2022    '!$A$1:$AC$1563,MATCH($D392,'     2022    '!$D$1:$D$1794,0),MATCH(W$1,'     2022    '!$A$1:$AC$1,0))</f>
        <v>F4</v>
      </c>
      <c r="X392" s="151" t="str">
        <f>INDEX('     2022    '!$A$1:$AC$1563,MATCH($D392,'     2022    '!$D$1:$D$1794,0),MATCH(X$1,'     2022    '!$A$1:$AC$1,0))</f>
        <v/>
      </c>
      <c r="Y392" s="151" t="str">
        <f>INDEX('     2022    '!$A$1:$AC$1563,MATCH($D392,'     2022    '!$D$1:$D$1794,0),MATCH(Y$1,'     2022    '!$A$1:$AC$1,0))</f>
        <v/>
      </c>
      <c r="Z392" s="156">
        <f>INDEX('     2022    '!$A$1:$AC$1563,MATCH($D392,'     2022    '!$D$1:$D$1794,0),MATCH(Z$1,'     2022    '!$A$1:$AC$1,0))</f>
        <v>9.7799999999999998E-2</v>
      </c>
      <c r="AA392" s="153" t="str">
        <f>INDEX('     2022    '!$A$1:$AC$1563,MATCH($D392,'     2022    '!$D$1:$D$1794,0),MATCH(AA$1,'     2022    '!$A$1:$AC$1,0))</f>
        <v>1008-F4-69249662</v>
      </c>
      <c r="AB392" s="153" t="str">
        <f>INDEX('     2022    '!$A$1:$AC$1563,MATCH($D392,'     2022    '!$D$1:$D$1794,0),MATCH(AB$1,'     2022    '!$A$1:$AC$1,0))</f>
        <v>GB/HSE-340813</v>
      </c>
      <c r="AC392" s="153" t="str">
        <f>INDEX('     2022    '!$A$1:$AC$1563,MATCH($D392,'     2022    '!$D$1:$D$1794,0),MATCH(AC$1,'     2022    '!$A$1:$AC$1,0))</f>
        <v>8/3/2027</v>
      </c>
    </row>
    <row r="393" spans="1:29" ht="15.75">
      <c r="A393" s="80">
        <f t="shared" si="12"/>
        <v>390</v>
      </c>
      <c r="B393" s="68" t="str">
        <f>INDEX('     2022    '!B$2:B$1794,MATCH(D393,'     2022    '!D$2:D$1794,0))</f>
        <v/>
      </c>
      <c r="C393" s="204" t="str">
        <f>INDEX('     2022    '!C$2:C$1794,MATCH(D393,'     2022    '!D$2:D$1794,0))</f>
        <v>Slice - 9s</v>
      </c>
      <c r="D393" s="212" t="str">
        <f>INDEX('     2022    '!D:D,MATCH(A393,'     2022    '!AL:AL,0))</f>
        <v>CSL0912</v>
      </c>
      <c r="E393" s="213" t="str">
        <f>INDEX('     2022    '!$A$1:$AC$1563,MATCH($D393,'     2022    '!$D$1:$D$1794,0),MATCH(E$1,'     2022    '!$A$1:$AC$1,0))</f>
        <v>9s Z. Silver strobe waterfall</v>
      </c>
      <c r="F393" s="206" t="str">
        <f>IFERROR(IF(LEFT(INDEX('     2022    '!AD$2:AD$1794,MATCH(D393,'     2022    '!D$2:D$1794,0)),4)="http",HYPERLINK(INDEX('     2022    '!AD$2:AD$1794,MATCH(D393,'     2022    '!D$2:D$1794,0)),"Video"),""),"")</f>
        <v>Video</v>
      </c>
      <c r="G393" s="207">
        <f>INDEX('     2022    '!$A$1:$AC$1563,MATCH($D393,'     2022    '!$D$1:$D$1794,0),MATCH(G$1,'     2022    '!$A$1:$AC$1,0))</f>
        <v>0</v>
      </c>
      <c r="H393" s="150"/>
      <c r="I393" s="152">
        <f>INDEX('     2022    '!$A$1:$AC$1563,MATCH($D393,'     2022    '!$D$1:$D$1794,0),MATCH(I$1,'     2022    '!$A$1:$AC$1,0))</f>
        <v>77.64</v>
      </c>
      <c r="J393" s="150"/>
      <c r="K393" s="151">
        <f t="shared" si="13"/>
        <v>8.9290000000000003</v>
      </c>
      <c r="L393" s="152">
        <f>INDEX('     2022    '!$A$1:$AC$1563,MATCH($D393,'     2022    '!$D$1:$D$1794,0),MATCH(L$1,'     2022    '!$A$1:$AC$1,0))</f>
        <v>81.253900000000002</v>
      </c>
      <c r="M393" s="152">
        <f>INDEX('     2022    '!$A$1:$AC$1563,MATCH($D393,'     2022    '!$D$1:$D$1794,0),MATCH(M$1,'     2022    '!$A$1:$AC$1,0))</f>
        <v>89.29</v>
      </c>
      <c r="N393" s="153" t="str">
        <f>INDEX('     2022    '!$A$1:$AC$1563,MATCH($D393,'     2022    '!$D$1:$D$1794,0),MATCH(N$1,'     2022    '!$A$1:$AC$1,0))</f>
        <v>30mm</v>
      </c>
      <c r="O393" s="154">
        <f>INDEX('     2022    '!$A$1:$AC$1563,MATCH($D393,'     2022    '!$D$1:$D$1794,0),MATCH(O$1,'     2022    '!$A$1:$AC$1,0))</f>
        <v>10</v>
      </c>
      <c r="P393" s="153">
        <f>INDEX('     2022    '!$A$1:$AC$1563,MATCH($D393,'     2022    '!$D$1:$D$1794,0),MATCH(P$1,'     2022    '!$A$1:$AC$1,0))</f>
        <v>3</v>
      </c>
      <c r="Q393" s="153" t="str">
        <f>INDEX('     2022    '!$A$1:$AC$1563,MATCH($D393,'     2022    '!$D$1:$D$1794,0),MATCH(Q$1,'     2022    '!$A$1:$AC$1,0))</f>
        <v>no</v>
      </c>
      <c r="R393" s="155">
        <f>INDEX('     2022    '!$A$1:$AC$1563,MATCH($D393,'     2022    '!$D$1:$D$1794,0),MATCH(R$1,'     2022    '!$A$1:$AC$1,0))</f>
        <v>13.5</v>
      </c>
      <c r="S393" s="155">
        <f>INDEX('     2022    '!$A$1:$AC$1563,MATCH($D393,'     2022    '!$D$1:$D$1794,0),MATCH(S$1,'     2022    '!$A$1:$AC$1,0))</f>
        <v>1.8</v>
      </c>
      <c r="T393" s="155">
        <f>INDEX('     2022    '!$A$1:$AC$1563,MATCH($D393,'     2022    '!$D$1:$D$1794,0),MATCH(T$1,'     2022    '!$A$1:$AC$1,0))</f>
        <v>0.3</v>
      </c>
      <c r="U393" s="154" t="str">
        <f>INDEX('     2022    '!$A$1:$AC$1563,MATCH($D393,'     2022    '!$D$1:$D$1794,0),MATCH(U$1,'     2022    '!$A$1:$AC$1,0))</f>
        <v>1.4G</v>
      </c>
      <c r="V393" s="153" t="str">
        <f>INDEX('     2022    '!$A$1:$AC$1563,MATCH($D393,'     2022    '!$D$1:$D$1794,0),MATCH(V$1,'     2022    '!$A$1:$AC$1,0))</f>
        <v>UN0336</v>
      </c>
      <c r="W393" s="153" t="str">
        <f>INDEX('     2022    '!$A$1:$AC$1563,MATCH($D393,'     2022    '!$D$1:$D$1794,0),MATCH(W$1,'     2022    '!$A$1:$AC$1,0))</f>
        <v>F4</v>
      </c>
      <c r="X393" s="151" t="str">
        <f>INDEX('     2022    '!$A$1:$AC$1563,MATCH($D393,'     2022    '!$D$1:$D$1794,0),MATCH(X$1,'     2022    '!$A$1:$AC$1,0))</f>
        <v/>
      </c>
      <c r="Y393" s="151" t="str">
        <f>INDEX('     2022    '!$A$1:$AC$1563,MATCH($D393,'     2022    '!$D$1:$D$1794,0),MATCH(Y$1,'     2022    '!$A$1:$AC$1,0))</f>
        <v/>
      </c>
      <c r="Z393" s="156">
        <f>INDEX('     2022    '!$A$1:$AC$1563,MATCH($D393,'     2022    '!$D$1:$D$1794,0),MATCH(Z$1,'     2022    '!$A$1:$AC$1,0))</f>
        <v>5.4800000000000001E-2</v>
      </c>
      <c r="AA393" s="153" t="str">
        <f>INDEX('     2022    '!$A$1:$AC$1563,MATCH($D393,'     2022    '!$D$1:$D$1794,0),MATCH(AA$1,'     2022    '!$A$1:$AC$1,0))</f>
        <v>2806-F4-000052</v>
      </c>
      <c r="AB393" s="153" t="str">
        <f>INDEX('     2022    '!$A$1:$AC$1563,MATCH($D393,'     2022    '!$D$1:$D$1794,0),MATCH(AB$1,'     2022    '!$A$1:$AC$1,0))</f>
        <v>GB/HSE-362516</v>
      </c>
      <c r="AC393" s="153" t="str">
        <f>INDEX('     2022    '!$A$1:$AC$1563,MATCH($D393,'     2022    '!$D$1:$D$1794,0),MATCH(AC$1,'     2022    '!$A$1:$AC$1,0))</f>
        <v>11/30/2030</v>
      </c>
    </row>
    <row r="394" spans="1:29" ht="15.75">
      <c r="A394" s="80">
        <f t="shared" si="12"/>
        <v>391</v>
      </c>
      <c r="B394" s="68" t="str">
        <f>INDEX('     2022    '!B$2:B$1794,MATCH(D394,'     2022    '!D$2:D$1794,0))</f>
        <v/>
      </c>
      <c r="C394" s="204" t="str">
        <f>INDEX('     2022    '!C$2:C$1794,MATCH(D394,'     2022    '!D$2:D$1794,0))</f>
        <v>Slice - 9s</v>
      </c>
      <c r="D394" s="212" t="str">
        <f>INDEX('     2022    '!D:D,MATCH(A394,'     2022    '!AL:AL,0))</f>
        <v>CSL0913</v>
      </c>
      <c r="E394" s="213" t="str">
        <f>INDEX('     2022    '!$A$1:$AC$1563,MATCH($D394,'     2022    '!$D$1:$D$1794,0),MATCH(E$1,'     2022    '!$A$1:$AC$1,0))</f>
        <v>9s Z. Crackling waterfall</v>
      </c>
      <c r="F394" s="206" t="str">
        <f>IFERROR(IF(LEFT(INDEX('     2022    '!AD$2:AD$1794,MATCH(D394,'     2022    '!D$2:D$1794,0)),4)="http",HYPERLINK(INDEX('     2022    '!AD$2:AD$1794,MATCH(D394,'     2022    '!D$2:D$1794,0)),"Video"),""),"")</f>
        <v>Video</v>
      </c>
      <c r="G394" s="207">
        <f>INDEX('     2022    '!$A$1:$AC$1563,MATCH($D394,'     2022    '!$D$1:$D$1794,0),MATCH(G$1,'     2022    '!$A$1:$AC$1,0))</f>
        <v>6</v>
      </c>
      <c r="H394" s="150"/>
      <c r="I394" s="152">
        <f>INDEX('     2022    '!$A$1:$AC$1563,MATCH($D394,'     2022    '!$D$1:$D$1794,0),MATCH(I$1,'     2022    '!$A$1:$AC$1,0))</f>
        <v>77.64</v>
      </c>
      <c r="J394" s="150"/>
      <c r="K394" s="151">
        <f t="shared" si="13"/>
        <v>8.9290000000000003</v>
      </c>
      <c r="L394" s="152">
        <f>INDEX('     2022    '!$A$1:$AC$1563,MATCH($D394,'     2022    '!$D$1:$D$1794,0),MATCH(L$1,'     2022    '!$A$1:$AC$1,0))</f>
        <v>81.253900000000002</v>
      </c>
      <c r="M394" s="152">
        <f>INDEX('     2022    '!$A$1:$AC$1563,MATCH($D394,'     2022    '!$D$1:$D$1794,0),MATCH(M$1,'     2022    '!$A$1:$AC$1,0))</f>
        <v>89.29</v>
      </c>
      <c r="N394" s="153" t="str">
        <f>INDEX('     2022    '!$A$1:$AC$1563,MATCH($D394,'     2022    '!$D$1:$D$1794,0),MATCH(N$1,'     2022    '!$A$1:$AC$1,0))</f>
        <v>30mm</v>
      </c>
      <c r="O394" s="154">
        <f>INDEX('     2022    '!$A$1:$AC$1563,MATCH($D394,'     2022    '!$D$1:$D$1794,0),MATCH(O$1,'     2022    '!$A$1:$AC$1,0))</f>
        <v>10</v>
      </c>
      <c r="P394" s="153">
        <f>INDEX('     2022    '!$A$1:$AC$1563,MATCH($D394,'     2022    '!$D$1:$D$1794,0),MATCH(P$1,'     2022    '!$A$1:$AC$1,0))</f>
        <v>3</v>
      </c>
      <c r="Q394" s="153" t="str">
        <f>INDEX('     2022    '!$A$1:$AC$1563,MATCH($D394,'     2022    '!$D$1:$D$1794,0),MATCH(Q$1,'     2022    '!$A$1:$AC$1,0))</f>
        <v>no</v>
      </c>
      <c r="R394" s="155">
        <f>INDEX('     2022    '!$A$1:$AC$1563,MATCH($D394,'     2022    '!$D$1:$D$1794,0),MATCH(R$1,'     2022    '!$A$1:$AC$1,0))</f>
        <v>13.5</v>
      </c>
      <c r="S394" s="155">
        <f>INDEX('     2022    '!$A$1:$AC$1563,MATCH($D394,'     2022    '!$D$1:$D$1794,0),MATCH(S$1,'     2022    '!$A$1:$AC$1,0))</f>
        <v>1.8</v>
      </c>
      <c r="T394" s="155">
        <f>INDEX('     2022    '!$A$1:$AC$1563,MATCH($D394,'     2022    '!$D$1:$D$1794,0),MATCH(T$1,'     2022    '!$A$1:$AC$1,0))</f>
        <v>0.3</v>
      </c>
      <c r="U394" s="154" t="str">
        <f>INDEX('     2022    '!$A$1:$AC$1563,MATCH($D394,'     2022    '!$D$1:$D$1794,0),MATCH(U$1,'     2022    '!$A$1:$AC$1,0))</f>
        <v>1.4G</v>
      </c>
      <c r="V394" s="153" t="str">
        <f>INDEX('     2022    '!$A$1:$AC$1563,MATCH($D394,'     2022    '!$D$1:$D$1794,0),MATCH(V$1,'     2022    '!$A$1:$AC$1,0))</f>
        <v>UN0336</v>
      </c>
      <c r="W394" s="153" t="str">
        <f>INDEX('     2022    '!$A$1:$AC$1563,MATCH($D394,'     2022    '!$D$1:$D$1794,0),MATCH(W$1,'     2022    '!$A$1:$AC$1,0))</f>
        <v>F4</v>
      </c>
      <c r="X394" s="151" t="str">
        <f>INDEX('     2022    '!$A$1:$AC$1563,MATCH($D394,'     2022    '!$D$1:$D$1794,0),MATCH(X$1,'     2022    '!$A$1:$AC$1,0))</f>
        <v/>
      </c>
      <c r="Y394" s="151" t="str">
        <f>INDEX('     2022    '!$A$1:$AC$1563,MATCH($D394,'     2022    '!$D$1:$D$1794,0),MATCH(Y$1,'     2022    '!$A$1:$AC$1,0))</f>
        <v/>
      </c>
      <c r="Z394" s="156">
        <f>INDEX('     2022    '!$A$1:$AC$1563,MATCH($D394,'     2022    '!$D$1:$D$1794,0),MATCH(Z$1,'     2022    '!$A$1:$AC$1,0))</f>
        <v>5.4800000000000001E-2</v>
      </c>
      <c r="AA394" s="153" t="str">
        <f>INDEX('     2022    '!$A$1:$AC$1563,MATCH($D394,'     2022    '!$D$1:$D$1794,0),MATCH(AA$1,'     2022    '!$A$1:$AC$1,0))</f>
        <v>2806-F4-000052</v>
      </c>
      <c r="AB394" s="153" t="str">
        <f>INDEX('     2022    '!$A$1:$AC$1563,MATCH($D394,'     2022    '!$D$1:$D$1794,0),MATCH(AB$1,'     2022    '!$A$1:$AC$1,0))</f>
        <v>GB/HSE-362517</v>
      </c>
      <c r="AC394" s="153" t="str">
        <f>INDEX('     2022    '!$A$1:$AC$1563,MATCH($D394,'     2022    '!$D$1:$D$1794,0),MATCH(AC$1,'     2022    '!$A$1:$AC$1,0))</f>
        <v>11/30/2030</v>
      </c>
    </row>
    <row r="395" spans="1:29" ht="15.75">
      <c r="A395" s="80">
        <f t="shared" si="12"/>
        <v>392</v>
      </c>
      <c r="B395" s="68" t="str">
        <f>INDEX('     2022    '!B$2:B$1794,MATCH(D395,'     2022    '!D$2:D$1794,0))</f>
        <v/>
      </c>
      <c r="C395" s="204" t="str">
        <f>INDEX('     2022    '!C$2:C$1794,MATCH(D395,'     2022    '!D$2:D$1794,0))</f>
        <v>Slice - 9s</v>
      </c>
      <c r="D395" s="212" t="str">
        <f>INDEX('     2022    '!D:D,MATCH(A395,'     2022    '!AL:AL,0))</f>
        <v>CSL0908</v>
      </c>
      <c r="E395" s="213" t="str">
        <f>INDEX('     2022    '!$A$1:$AC$1563,MATCH($D395,'     2022    '!$D$1:$D$1794,0),MATCH(E$1,'     2022    '!$A$1:$AC$1,0))</f>
        <v>9s. Silver spinner tail w/blue pearl red green leavefall</v>
      </c>
      <c r="F395" s="206" t="str">
        <f>IFERROR(IF(LEFT(INDEX('     2022    '!AD$2:AD$1794,MATCH(D395,'     2022    '!D$2:D$1794,0)),4)="http",HYPERLINK(INDEX('     2022    '!AD$2:AD$1794,MATCH(D395,'     2022    '!D$2:D$1794,0)),"Video"),""),"")</f>
        <v>Video</v>
      </c>
      <c r="G395" s="207">
        <f>INDEX('     2022    '!$A$1:$AC$1563,MATCH($D395,'     2022    '!$D$1:$D$1794,0),MATCH(G$1,'     2022    '!$A$1:$AC$1,0))</f>
        <v>0</v>
      </c>
      <c r="H395" s="150"/>
      <c r="I395" s="152">
        <f>INDEX('     2022    '!$A$1:$AC$1563,MATCH($D395,'     2022    '!$D$1:$D$1794,0),MATCH(I$1,'     2022    '!$A$1:$AC$1,0))</f>
        <v>63.82</v>
      </c>
      <c r="J395" s="150"/>
      <c r="K395" s="151">
        <f t="shared" si="13"/>
        <v>8.9820220722884763</v>
      </c>
      <c r="L395" s="152">
        <f>INDEX('     2022    '!$A$1:$AC$1563,MATCH($D395,'     2022    '!$D$1:$D$1794,0),MATCH(L$1,'     2022    '!$A$1:$AC$1,0))</f>
        <v>81.736400857825132</v>
      </c>
      <c r="M395" s="152">
        <f>INDEX('     2022    '!$A$1:$AC$1563,MATCH($D395,'     2022    '!$D$1:$D$1794,0),MATCH(M$1,'     2022    '!$A$1:$AC$1,0))</f>
        <v>89.820220722884756</v>
      </c>
      <c r="N395" s="153" t="str">
        <f>INDEX('     2022    '!$A$1:$AC$1563,MATCH($D395,'     2022    '!$D$1:$D$1794,0),MATCH(N$1,'     2022    '!$A$1:$AC$1,0))</f>
        <v>30mm</v>
      </c>
      <c r="O395" s="154">
        <f>INDEX('     2022    '!$A$1:$AC$1563,MATCH($D395,'     2022    '!$D$1:$D$1794,0),MATCH(O$1,'     2022    '!$A$1:$AC$1,0))</f>
        <v>10</v>
      </c>
      <c r="P395" s="153">
        <f>INDEX('     2022    '!$A$1:$AC$1563,MATCH($D395,'     2022    '!$D$1:$D$1794,0),MATCH(P$1,'     2022    '!$A$1:$AC$1,0))</f>
        <v>3</v>
      </c>
      <c r="Q395" s="153" t="str">
        <f>INDEX('     2022    '!$A$1:$AC$1563,MATCH($D395,'     2022    '!$D$1:$D$1794,0),MATCH(Q$1,'     2022    '!$A$1:$AC$1,0))</f>
        <v>Yes</v>
      </c>
      <c r="R395" s="155">
        <f>INDEX('     2022    '!$A$1:$AC$1563,MATCH($D395,'     2022    '!$D$1:$D$1794,0),MATCH(R$1,'     2022    '!$A$1:$AC$1,0))</f>
        <v>13.5</v>
      </c>
      <c r="S395" s="155">
        <f>INDEX('     2022    '!$A$1:$AC$1563,MATCH($D395,'     2022    '!$D$1:$D$1794,0),MATCH(S$1,'     2022    '!$A$1:$AC$1,0))</f>
        <v>1.8</v>
      </c>
      <c r="T395" s="155">
        <f>INDEX('     2022    '!$A$1:$AC$1563,MATCH($D395,'     2022    '!$D$1:$D$1794,0),MATCH(T$1,'     2022    '!$A$1:$AC$1,0))</f>
        <v>0.3</v>
      </c>
      <c r="U395" s="154" t="str">
        <f>INDEX('     2022    '!$A$1:$AC$1563,MATCH($D395,'     2022    '!$D$1:$D$1794,0),MATCH(U$1,'     2022    '!$A$1:$AC$1,0))</f>
        <v>1.4G</v>
      </c>
      <c r="V395" s="153" t="str">
        <f>INDEX('     2022    '!$A$1:$AC$1563,MATCH($D395,'     2022    '!$D$1:$D$1794,0),MATCH(V$1,'     2022    '!$A$1:$AC$1,0))</f>
        <v>UN0336</v>
      </c>
      <c r="W395" s="153" t="str">
        <f>INDEX('     2022    '!$A$1:$AC$1563,MATCH($D395,'     2022    '!$D$1:$D$1794,0),MATCH(W$1,'     2022    '!$A$1:$AC$1,0))</f>
        <v>F4</v>
      </c>
      <c r="X395" s="151" t="str">
        <f>INDEX('     2022    '!$A$1:$AC$1563,MATCH($D395,'     2022    '!$D$1:$D$1794,0),MATCH(X$1,'     2022    '!$A$1:$AC$1,0))</f>
        <v/>
      </c>
      <c r="Y395" s="151" t="str">
        <f>INDEX('     2022    '!$A$1:$AC$1563,MATCH($D395,'     2022    '!$D$1:$D$1794,0),MATCH(Y$1,'     2022    '!$A$1:$AC$1,0))</f>
        <v/>
      </c>
      <c r="Z395" s="156">
        <f>INDEX('     2022    '!$A$1:$AC$1563,MATCH($D395,'     2022    '!$D$1:$D$1794,0),MATCH(Z$1,'     2022    '!$A$1:$AC$1,0))</f>
        <v>5.3600000000000002E-2</v>
      </c>
      <c r="AA395" s="153" t="str">
        <f>INDEX('     2022    '!$A$1:$AC$1563,MATCH($D395,'     2022    '!$D$1:$D$1794,0),MATCH(AA$1,'     2022    '!$A$1:$AC$1,0))</f>
        <v>2806-F4-000052</v>
      </c>
      <c r="AB395" s="153" t="str">
        <f>INDEX('     2022    '!$A$1:$AC$1563,MATCH($D395,'     2022    '!$D$1:$D$1794,0),MATCH(AB$1,'     2022    '!$A$1:$AC$1,0))</f>
        <v>GB/HSE-358716</v>
      </c>
      <c r="AC395" s="153" t="str">
        <f>INDEX('     2022    '!$A$1:$AC$1563,MATCH($D395,'     2022    '!$D$1:$D$1794,0),MATCH(AC$1,'     2022    '!$A$1:$AC$1,0))</f>
        <v>8/15/2028</v>
      </c>
    </row>
    <row r="396" spans="1:29" ht="15.75">
      <c r="A396" s="80">
        <f t="shared" si="12"/>
        <v>393</v>
      </c>
      <c r="B396" s="68" t="str">
        <f>INDEX('     2022    '!B$2:B$1794,MATCH(D396,'     2022    '!D$2:D$1794,0))</f>
        <v/>
      </c>
      <c r="C396" s="204" t="str">
        <f>INDEX('     2022    '!C$2:C$1794,MATCH(D396,'     2022    '!D$2:D$1794,0))</f>
        <v>Slice - 9s</v>
      </c>
      <c r="D396" s="212" t="str">
        <f>INDEX('     2022    '!D:D,MATCH(A396,'     2022    '!AL:AL,0))</f>
        <v>CSL0911</v>
      </c>
      <c r="E396" s="213" t="str">
        <f>INDEX('     2022    '!$A$1:$AC$1563,MATCH($D396,'     2022    '!$D$1:$D$1794,0),MATCH(E$1,'     2022    '!$A$1:$AC$1,0))</f>
        <v>9s Z. Red to blue to green bouquet</v>
      </c>
      <c r="F396" s="206" t="str">
        <f>IFERROR(IF(LEFT(INDEX('     2022    '!AD$2:AD$1794,MATCH(D396,'     2022    '!D$2:D$1794,0)),4)="http",HYPERLINK(INDEX('     2022    '!AD$2:AD$1794,MATCH(D396,'     2022    '!D$2:D$1794,0)),"Video"),""),"")</f>
        <v>Video</v>
      </c>
      <c r="G396" s="207">
        <f>INDEX('     2022    '!$A$1:$AC$1563,MATCH($D396,'     2022    '!$D$1:$D$1794,0),MATCH(G$1,'     2022    '!$A$1:$AC$1,0))</f>
        <v>0</v>
      </c>
      <c r="H396" s="150"/>
      <c r="I396" s="152">
        <f>INDEX('     2022    '!$A$1:$AC$1563,MATCH($D396,'     2022    '!$D$1:$D$1794,0),MATCH(I$1,'     2022    '!$A$1:$AC$1,0))</f>
        <v>79.5</v>
      </c>
      <c r="J396" s="150"/>
      <c r="K396" s="151">
        <f t="shared" si="13"/>
        <v>9.0350706329273685</v>
      </c>
      <c r="L396" s="152">
        <f>INDEX('     2022    '!$A$1:$AC$1563,MATCH($D396,'     2022    '!$D$1:$D$1794,0),MATCH(L$1,'     2022    '!$A$1:$AC$1,0))</f>
        <v>82.219142759639055</v>
      </c>
      <c r="M396" s="152">
        <f>INDEX('     2022    '!$A$1:$AC$1563,MATCH($D396,'     2022    '!$D$1:$D$1794,0),MATCH(M$1,'     2022    '!$A$1:$AC$1,0))</f>
        <v>90.350706329273692</v>
      </c>
      <c r="N396" s="153" t="str">
        <f>INDEX('     2022    '!$A$1:$AC$1563,MATCH($D396,'     2022    '!$D$1:$D$1794,0),MATCH(N$1,'     2022    '!$A$1:$AC$1,0))</f>
        <v>30mm</v>
      </c>
      <c r="O396" s="154">
        <f>INDEX('     2022    '!$A$1:$AC$1563,MATCH($D396,'     2022    '!$D$1:$D$1794,0),MATCH(O$1,'     2022    '!$A$1:$AC$1,0))</f>
        <v>10</v>
      </c>
      <c r="P396" s="153">
        <f>INDEX('     2022    '!$A$1:$AC$1563,MATCH($D396,'     2022    '!$D$1:$D$1794,0),MATCH(P$1,'     2022    '!$A$1:$AC$1,0))</f>
        <v>3</v>
      </c>
      <c r="Q396" s="153" t="str">
        <f>INDEX('     2022    '!$A$1:$AC$1563,MATCH($D396,'     2022    '!$D$1:$D$1794,0),MATCH(Q$1,'     2022    '!$A$1:$AC$1,0))</f>
        <v>Yes</v>
      </c>
      <c r="R396" s="155">
        <f>INDEX('     2022    '!$A$1:$AC$1563,MATCH($D396,'     2022    '!$D$1:$D$1794,0),MATCH(R$1,'     2022    '!$A$1:$AC$1,0))</f>
        <v>13</v>
      </c>
      <c r="S396" s="155">
        <f>INDEX('     2022    '!$A$1:$AC$1563,MATCH($D396,'     2022    '!$D$1:$D$1794,0),MATCH(S$1,'     2022    '!$A$1:$AC$1,0))</f>
        <v>2.25</v>
      </c>
      <c r="T396" s="155">
        <f>INDEX('     2022    '!$A$1:$AC$1563,MATCH($D396,'     2022    '!$D$1:$D$1794,0),MATCH(T$1,'     2022    '!$A$1:$AC$1,0))</f>
        <v>0.3</v>
      </c>
      <c r="U396" s="154" t="str">
        <f>INDEX('     2022    '!$A$1:$AC$1563,MATCH($D396,'     2022    '!$D$1:$D$1794,0),MATCH(U$1,'     2022    '!$A$1:$AC$1,0))</f>
        <v>1.4G</v>
      </c>
      <c r="V396" s="153" t="str">
        <f>INDEX('     2022    '!$A$1:$AC$1563,MATCH($D396,'     2022    '!$D$1:$D$1794,0),MATCH(V$1,'     2022    '!$A$1:$AC$1,0))</f>
        <v>UN0336</v>
      </c>
      <c r="W396" s="153" t="str">
        <f>INDEX('     2022    '!$A$1:$AC$1563,MATCH($D396,'     2022    '!$D$1:$D$1794,0),MATCH(W$1,'     2022    '!$A$1:$AC$1,0))</f>
        <v>F4</v>
      </c>
      <c r="X396" s="151" t="str">
        <f>INDEX('     2022    '!$A$1:$AC$1563,MATCH($D396,'     2022    '!$D$1:$D$1794,0),MATCH(X$1,'     2022    '!$A$1:$AC$1,0))</f>
        <v/>
      </c>
      <c r="Y396" s="151" t="str">
        <f>INDEX('     2022    '!$A$1:$AC$1563,MATCH($D396,'     2022    '!$D$1:$D$1794,0),MATCH(Y$1,'     2022    '!$A$1:$AC$1,0))</f>
        <v/>
      </c>
      <c r="Z396" s="156">
        <f>INDEX('     2022    '!$A$1:$AC$1563,MATCH($D396,'     2022    '!$D$1:$D$1794,0),MATCH(Z$1,'     2022    '!$A$1:$AC$1,0))</f>
        <v>6.0499999999999998E-2</v>
      </c>
      <c r="AA396" s="153" t="str">
        <f>INDEX('     2022    '!$A$1:$AC$1563,MATCH($D396,'     2022    '!$D$1:$D$1794,0),MATCH(AA$1,'     2022    '!$A$1:$AC$1,0))</f>
        <v>1008-F4-69249663</v>
      </c>
      <c r="AB396" s="153" t="str">
        <f>INDEX('     2022    '!$A$1:$AC$1563,MATCH($D396,'     2022    '!$D$1:$D$1794,0),MATCH(AB$1,'     2022    '!$A$1:$AC$1,0))</f>
        <v>GB/HSE-358718</v>
      </c>
      <c r="AC396" s="153" t="str">
        <f>INDEX('     2022    '!$A$1:$AC$1563,MATCH($D396,'     2022    '!$D$1:$D$1794,0),MATCH(AC$1,'     2022    '!$A$1:$AC$1,0))</f>
        <v>8/15/2028</v>
      </c>
    </row>
    <row r="397" spans="1:29" ht="15.75">
      <c r="A397" s="80">
        <f t="shared" si="12"/>
        <v>394</v>
      </c>
      <c r="B397" s="68" t="str">
        <f>INDEX('     2022    '!B$2:B$1794,MATCH(D397,'     2022    '!D$2:D$1794,0))</f>
        <v/>
      </c>
      <c r="C397" s="204" t="str">
        <f>INDEX('     2022    '!C$2:C$1794,MATCH(D397,'     2022    '!D$2:D$1794,0))</f>
        <v>Slice - 9s</v>
      </c>
      <c r="D397" s="212" t="str">
        <f>INDEX('     2022    '!D:D,MATCH(A397,'     2022    '!AL:AL,0))</f>
        <v>CSL0911-20</v>
      </c>
      <c r="E397" s="213" t="str">
        <f>INDEX('     2022    '!$A$1:$AC$1563,MATCH($D397,'     2022    '!$D$1:$D$1794,0),MATCH(E$1,'     2022    '!$A$1:$AC$1,0))</f>
        <v>9s. Red white swimming comet w/blue mine</v>
      </c>
      <c r="F397" s="206" t="str">
        <f>IFERROR(IF(LEFT(INDEX('     2022    '!AD$2:AD$1794,MATCH(D397,'     2022    '!D$2:D$1794,0)),4)="http",HYPERLINK(INDEX('     2022    '!AD$2:AD$1794,MATCH(D397,'     2022    '!D$2:D$1794,0)),"Video"),""),"")</f>
        <v>Video</v>
      </c>
      <c r="G397" s="207">
        <f>INDEX('     2022    '!$A$1:$AC$1563,MATCH($D397,'     2022    '!$D$1:$D$1794,0),MATCH(G$1,'     2022    '!$A$1:$AC$1,0))</f>
        <v>0</v>
      </c>
      <c r="H397" s="150"/>
      <c r="I397" s="152">
        <f>INDEX('     2022    '!$A$1:$AC$1563,MATCH($D397,'     2022    '!$D$1:$D$1794,0),MATCH(I$1,'     2022    '!$A$1:$AC$1,0))</f>
        <v>93.23</v>
      </c>
      <c r="J397" s="150"/>
      <c r="K397" s="151">
        <f t="shared" si="13"/>
        <v>10.722</v>
      </c>
      <c r="L397" s="152">
        <f>INDEX('     2022    '!$A$1:$AC$1563,MATCH($D397,'     2022    '!$D$1:$D$1794,0),MATCH(L$1,'     2022    '!$A$1:$AC$1,0))</f>
        <v>97.5702</v>
      </c>
      <c r="M397" s="152">
        <f>INDEX('     2022    '!$A$1:$AC$1563,MATCH($D397,'     2022    '!$D$1:$D$1794,0),MATCH(M$1,'     2022    '!$A$1:$AC$1,0))</f>
        <v>107.22</v>
      </c>
      <c r="N397" s="153" t="str">
        <f>INDEX('     2022    '!$A$1:$AC$1563,MATCH($D397,'     2022    '!$D$1:$D$1794,0),MATCH(N$1,'     2022    '!$A$1:$AC$1,0))</f>
        <v>30mm</v>
      </c>
      <c r="O397" s="154">
        <f>INDEX('     2022    '!$A$1:$AC$1563,MATCH($D397,'     2022    '!$D$1:$D$1794,0),MATCH(O$1,'     2022    '!$A$1:$AC$1,0))</f>
        <v>10</v>
      </c>
      <c r="P397" s="153">
        <f>INDEX('     2022    '!$A$1:$AC$1563,MATCH($D397,'     2022    '!$D$1:$D$1794,0),MATCH(P$1,'     2022    '!$A$1:$AC$1,0))</f>
        <v>3</v>
      </c>
      <c r="Q397" s="153" t="str">
        <f>INDEX('     2022    '!$A$1:$AC$1563,MATCH($D397,'     2022    '!$D$1:$D$1794,0),MATCH(Q$1,'     2022    '!$A$1:$AC$1,0))</f>
        <v>Yes</v>
      </c>
      <c r="R397" s="155">
        <f>INDEX('     2022    '!$A$1:$AC$1563,MATCH($D397,'     2022    '!$D$1:$D$1794,0),MATCH(R$1,'     2022    '!$A$1:$AC$1,0))</f>
        <v>14</v>
      </c>
      <c r="S397" s="155">
        <f>INDEX('     2022    '!$A$1:$AC$1563,MATCH($D397,'     2022    '!$D$1:$D$1794,0),MATCH(S$1,'     2022    '!$A$1:$AC$1,0))</f>
        <v>2.5</v>
      </c>
      <c r="T397" s="155">
        <f>INDEX('     2022    '!$A$1:$AC$1563,MATCH($D397,'     2022    '!$D$1:$D$1794,0),MATCH(T$1,'     2022    '!$A$1:$AC$1,0))</f>
        <v>0.3</v>
      </c>
      <c r="U397" s="154" t="str">
        <f>INDEX('     2022    '!$A$1:$AC$1563,MATCH($D397,'     2022    '!$D$1:$D$1794,0),MATCH(U$1,'     2022    '!$A$1:$AC$1,0))</f>
        <v>1.4G</v>
      </c>
      <c r="V397" s="153" t="str">
        <f>INDEX('     2022    '!$A$1:$AC$1563,MATCH($D397,'     2022    '!$D$1:$D$1794,0),MATCH(V$1,'     2022    '!$A$1:$AC$1,0))</f>
        <v>UN0336</v>
      </c>
      <c r="W397" s="153" t="str">
        <f>INDEX('     2022    '!$A$1:$AC$1563,MATCH($D397,'     2022    '!$D$1:$D$1794,0),MATCH(W$1,'     2022    '!$A$1:$AC$1,0))</f>
        <v>F4</v>
      </c>
      <c r="X397" s="151" t="str">
        <f>INDEX('     2022    '!$A$1:$AC$1563,MATCH($D397,'     2022    '!$D$1:$D$1794,0),MATCH(X$1,'     2022    '!$A$1:$AC$1,0))</f>
        <v/>
      </c>
      <c r="Y397" s="151" t="str">
        <f>INDEX('     2022    '!$A$1:$AC$1563,MATCH($D397,'     2022    '!$D$1:$D$1794,0),MATCH(Y$1,'     2022    '!$A$1:$AC$1,0))</f>
        <v/>
      </c>
      <c r="Z397" s="156">
        <f>INDEX('     2022    '!$A$1:$AC$1563,MATCH($D397,'     2022    '!$D$1:$D$1794,0),MATCH(Z$1,'     2022    '!$A$1:$AC$1,0))</f>
        <v>0.06</v>
      </c>
      <c r="AA397" s="153" t="str">
        <f>INDEX('     2022    '!$A$1:$AC$1563,MATCH($D397,'     2022    '!$D$1:$D$1794,0),MATCH(AA$1,'     2022    '!$A$1:$AC$1,0))</f>
        <v>2806-F4-001972</v>
      </c>
      <c r="AB397" s="153" t="str">
        <f>INDEX('     2022    '!$A$1:$AC$1563,MATCH($D397,'     2022    '!$D$1:$D$1794,0),MATCH(AB$1,'     2022    '!$A$1:$AC$1,0))</f>
        <v>GB/HSE-362515</v>
      </c>
      <c r="AC397" s="153" t="str">
        <f>INDEX('     2022    '!$A$1:$AC$1563,MATCH($D397,'     2022    '!$D$1:$D$1794,0),MATCH(AC$1,'     2022    '!$A$1:$AC$1,0))</f>
        <v>11/30/2030</v>
      </c>
    </row>
    <row r="398" spans="1:29" ht="15.75">
      <c r="A398" s="80">
        <f t="shared" si="12"/>
        <v>395</v>
      </c>
      <c r="B398" s="68" t="str">
        <f>INDEX('     2022    '!B$2:B$1794,MATCH(D398,'     2022    '!D$2:D$1794,0))</f>
        <v/>
      </c>
      <c r="C398" s="204" t="str">
        <f>INDEX('     2022    '!C$2:C$1794,MATCH(D398,'     2022    '!D$2:D$1794,0))</f>
        <v>Slice - 9s</v>
      </c>
      <c r="D398" s="212" t="str">
        <f>INDEX('     2022    '!D:D,MATCH(A398,'     2022    '!AL:AL,0))</f>
        <v>CSL0909</v>
      </c>
      <c r="E398" s="213" t="str">
        <f>INDEX('     2022    '!$A$1:$AC$1563,MATCH($D398,'     2022    '!$D$1:$D$1794,0),MATCH(E$1,'     2022    '!$A$1:$AC$1,0))</f>
        <v>9s. Red swimming star</v>
      </c>
      <c r="F398" s="206" t="str">
        <f>IFERROR(IF(LEFT(INDEX('     2022    '!AD$2:AD$1794,MATCH(D398,'     2022    '!D$2:D$1794,0)),4)="http",HYPERLINK(INDEX('     2022    '!AD$2:AD$1794,MATCH(D398,'     2022    '!D$2:D$1794,0)),"Video"),""),"")</f>
        <v>Video</v>
      </c>
      <c r="G398" s="207">
        <f>INDEX('     2022    '!$A$1:$AC$1563,MATCH($D398,'     2022    '!$D$1:$D$1794,0),MATCH(G$1,'     2022    '!$A$1:$AC$1,0))</f>
        <v>0</v>
      </c>
      <c r="H398" s="150"/>
      <c r="I398" s="152">
        <f>INDEX('     2022    '!$A$1:$AC$1563,MATCH($D398,'     2022    '!$D$1:$D$1794,0),MATCH(I$1,'     2022    '!$A$1:$AC$1,0))</f>
        <v>94.56</v>
      </c>
      <c r="J398" s="150"/>
      <c r="K398" s="151">
        <f t="shared" si="13"/>
        <v>11.086314594420253</v>
      </c>
      <c r="L398" s="152">
        <f>INDEX('     2022    '!$A$1:$AC$1563,MATCH($D398,'     2022    '!$D$1:$D$1794,0),MATCH(L$1,'     2022    '!$A$1:$AC$1,0))</f>
        <v>100.88546280922431</v>
      </c>
      <c r="M398" s="152">
        <f>INDEX('     2022    '!$A$1:$AC$1563,MATCH($D398,'     2022    '!$D$1:$D$1794,0),MATCH(M$1,'     2022    '!$A$1:$AC$1,0))</f>
        <v>110.86314594420253</v>
      </c>
      <c r="N398" s="153" t="str">
        <f>INDEX('     2022    '!$A$1:$AC$1563,MATCH($D398,'     2022    '!$D$1:$D$1794,0),MATCH(N$1,'     2022    '!$A$1:$AC$1,0))</f>
        <v>30mm</v>
      </c>
      <c r="O398" s="154">
        <f>INDEX('     2022    '!$A$1:$AC$1563,MATCH($D398,'     2022    '!$D$1:$D$1794,0),MATCH(O$1,'     2022    '!$A$1:$AC$1,0))</f>
        <v>10</v>
      </c>
      <c r="P398" s="153">
        <f>INDEX('     2022    '!$A$1:$AC$1563,MATCH($D398,'     2022    '!$D$1:$D$1794,0),MATCH(P$1,'     2022    '!$A$1:$AC$1,0))</f>
        <v>3</v>
      </c>
      <c r="Q398" s="153" t="str">
        <f>INDEX('     2022    '!$A$1:$AC$1563,MATCH($D398,'     2022    '!$D$1:$D$1794,0),MATCH(Q$1,'     2022    '!$A$1:$AC$1,0))</f>
        <v>Yes</v>
      </c>
      <c r="R398" s="155">
        <f>INDEX('     2022    '!$A$1:$AC$1563,MATCH($D398,'     2022    '!$D$1:$D$1794,0),MATCH(R$1,'     2022    '!$A$1:$AC$1,0))</f>
        <v>14</v>
      </c>
      <c r="S398" s="155">
        <f>INDEX('     2022    '!$A$1:$AC$1563,MATCH($D398,'     2022    '!$D$1:$D$1794,0),MATCH(S$1,'     2022    '!$A$1:$AC$1,0))</f>
        <v>2.5</v>
      </c>
      <c r="T398" s="155">
        <f>INDEX('     2022    '!$A$1:$AC$1563,MATCH($D398,'     2022    '!$D$1:$D$1794,0),MATCH(T$1,'     2022    '!$A$1:$AC$1,0))</f>
        <v>0.3</v>
      </c>
      <c r="U398" s="154" t="str">
        <f>INDEX('     2022    '!$A$1:$AC$1563,MATCH($D398,'     2022    '!$D$1:$D$1794,0),MATCH(U$1,'     2022    '!$A$1:$AC$1,0))</f>
        <v>1.4G</v>
      </c>
      <c r="V398" s="153" t="str">
        <f>INDEX('     2022    '!$A$1:$AC$1563,MATCH($D398,'     2022    '!$D$1:$D$1794,0),MATCH(V$1,'     2022    '!$A$1:$AC$1,0))</f>
        <v>UN0336</v>
      </c>
      <c r="W398" s="153" t="str">
        <f>INDEX('     2022    '!$A$1:$AC$1563,MATCH($D398,'     2022    '!$D$1:$D$1794,0),MATCH(W$1,'     2022    '!$A$1:$AC$1,0))</f>
        <v>F4</v>
      </c>
      <c r="X398" s="151" t="str">
        <f>INDEX('     2022    '!$A$1:$AC$1563,MATCH($D398,'     2022    '!$D$1:$D$1794,0),MATCH(X$1,'     2022    '!$A$1:$AC$1,0))</f>
        <v/>
      </c>
      <c r="Y398" s="151" t="str">
        <f>INDEX('     2022    '!$A$1:$AC$1563,MATCH($D398,'     2022    '!$D$1:$D$1794,0),MATCH(Y$1,'     2022    '!$A$1:$AC$1,0))</f>
        <v/>
      </c>
      <c r="Z398" s="156">
        <f>INDEX('     2022    '!$A$1:$AC$1563,MATCH($D398,'     2022    '!$D$1:$D$1794,0),MATCH(Z$1,'     2022    '!$A$1:$AC$1,0))</f>
        <v>0.06</v>
      </c>
      <c r="AA398" s="153" t="str">
        <f>INDEX('     2022    '!$A$1:$AC$1563,MATCH($D398,'     2022    '!$D$1:$D$1794,0),MATCH(AA$1,'     2022    '!$A$1:$AC$1,0))</f>
        <v>2806-F4-001972</v>
      </c>
      <c r="AB398" s="153" t="str">
        <f>INDEX('     2022    '!$A$1:$AC$1563,MATCH($D398,'     2022    '!$D$1:$D$1794,0),MATCH(AB$1,'     2022    '!$A$1:$AC$1,0))</f>
        <v>GB/HSE-362513</v>
      </c>
      <c r="AC398" s="153" t="str">
        <f>INDEX('     2022    '!$A$1:$AC$1563,MATCH($D398,'     2022    '!$D$1:$D$1794,0),MATCH(AC$1,'     2022    '!$A$1:$AC$1,0))</f>
        <v>11/30/2030</v>
      </c>
    </row>
    <row r="399" spans="1:29" ht="15.75">
      <c r="A399" s="80">
        <f t="shared" si="12"/>
        <v>396</v>
      </c>
      <c r="B399" s="68" t="str">
        <f>INDEX('     2022    '!B$2:B$1794,MATCH(D399,'     2022    '!D$2:D$1794,0))</f>
        <v/>
      </c>
      <c r="C399" s="204" t="str">
        <f>INDEX('     2022    '!C$2:C$1794,MATCH(D399,'     2022    '!D$2:D$1794,0))</f>
        <v>Slice - 9s</v>
      </c>
      <c r="D399" s="212" t="str">
        <f>INDEX('     2022    '!D:D,MATCH(A399,'     2022    '!AL:AL,0))</f>
        <v>CSL0910-20</v>
      </c>
      <c r="E399" s="213" t="str">
        <f>INDEX('     2022    '!$A$1:$AC$1563,MATCH($D399,'     2022    '!$D$1:$D$1794,0),MATCH(E$1,'     2022    '!$A$1:$AC$1,0))</f>
        <v>9s. Lemon swimming comet w/white strobe mine</v>
      </c>
      <c r="F399" s="206" t="str">
        <f>IFERROR(IF(LEFT(INDEX('     2022    '!AD$2:AD$1794,MATCH(D399,'     2022    '!D$2:D$1794,0)),4)="http",HYPERLINK(INDEX('     2022    '!AD$2:AD$1794,MATCH(D399,'     2022    '!D$2:D$1794,0)),"Video"),""),"")</f>
        <v>Video</v>
      </c>
      <c r="G399" s="207">
        <f>INDEX('     2022    '!$A$1:$AC$1563,MATCH($D399,'     2022    '!$D$1:$D$1794,0),MATCH(G$1,'     2022    '!$A$1:$AC$1,0))</f>
        <v>0</v>
      </c>
      <c r="H399" s="150"/>
      <c r="I399" s="152">
        <f>INDEX('     2022    '!$A$1:$AC$1563,MATCH($D399,'     2022    '!$D$1:$D$1794,0),MATCH(I$1,'     2022    '!$A$1:$AC$1,0))</f>
        <v>91.95</v>
      </c>
      <c r="J399" s="150"/>
      <c r="K399" s="151">
        <f t="shared" si="13"/>
        <v>11.086314594420253</v>
      </c>
      <c r="L399" s="152">
        <f>INDEX('     2022    '!$A$1:$AC$1563,MATCH($D399,'     2022    '!$D$1:$D$1794,0),MATCH(L$1,'     2022    '!$A$1:$AC$1,0))</f>
        <v>100.88546280922431</v>
      </c>
      <c r="M399" s="152">
        <f>INDEX('     2022    '!$A$1:$AC$1563,MATCH($D399,'     2022    '!$D$1:$D$1794,0),MATCH(M$1,'     2022    '!$A$1:$AC$1,0))</f>
        <v>110.86314594420253</v>
      </c>
      <c r="N399" s="153" t="str">
        <f>INDEX('     2022    '!$A$1:$AC$1563,MATCH($D399,'     2022    '!$D$1:$D$1794,0),MATCH(N$1,'     2022    '!$A$1:$AC$1,0))</f>
        <v>30mm</v>
      </c>
      <c r="O399" s="154">
        <f>INDEX('     2022    '!$A$1:$AC$1563,MATCH($D399,'     2022    '!$D$1:$D$1794,0),MATCH(O$1,'     2022    '!$A$1:$AC$1,0))</f>
        <v>10</v>
      </c>
      <c r="P399" s="153">
        <f>INDEX('     2022    '!$A$1:$AC$1563,MATCH($D399,'     2022    '!$D$1:$D$1794,0),MATCH(P$1,'     2022    '!$A$1:$AC$1,0))</f>
        <v>3</v>
      </c>
      <c r="Q399" s="153" t="str">
        <f>INDEX('     2022    '!$A$1:$AC$1563,MATCH($D399,'     2022    '!$D$1:$D$1794,0),MATCH(Q$1,'     2022    '!$A$1:$AC$1,0))</f>
        <v>Yes</v>
      </c>
      <c r="R399" s="155">
        <f>INDEX('     2022    '!$A$1:$AC$1563,MATCH($D399,'     2022    '!$D$1:$D$1794,0),MATCH(R$1,'     2022    '!$A$1:$AC$1,0))</f>
        <v>14.5</v>
      </c>
      <c r="S399" s="155">
        <f>INDEX('     2022    '!$A$1:$AC$1563,MATCH($D399,'     2022    '!$D$1:$D$1794,0),MATCH(S$1,'     2022    '!$A$1:$AC$1,0))</f>
        <v>2.5</v>
      </c>
      <c r="T399" s="155">
        <f>INDEX('     2022    '!$A$1:$AC$1563,MATCH($D399,'     2022    '!$D$1:$D$1794,0),MATCH(T$1,'     2022    '!$A$1:$AC$1,0))</f>
        <v>0.3</v>
      </c>
      <c r="U399" s="154" t="str">
        <f>INDEX('     2022    '!$A$1:$AC$1563,MATCH($D399,'     2022    '!$D$1:$D$1794,0),MATCH(U$1,'     2022    '!$A$1:$AC$1,0))</f>
        <v>1.4G</v>
      </c>
      <c r="V399" s="153" t="str">
        <f>INDEX('     2022    '!$A$1:$AC$1563,MATCH($D399,'     2022    '!$D$1:$D$1794,0),MATCH(V$1,'     2022    '!$A$1:$AC$1,0))</f>
        <v>UN0336</v>
      </c>
      <c r="W399" s="153" t="str">
        <f>INDEX('     2022    '!$A$1:$AC$1563,MATCH($D399,'     2022    '!$D$1:$D$1794,0),MATCH(W$1,'     2022    '!$A$1:$AC$1,0))</f>
        <v>F4</v>
      </c>
      <c r="X399" s="151" t="str">
        <f>INDEX('     2022    '!$A$1:$AC$1563,MATCH($D399,'     2022    '!$D$1:$D$1794,0),MATCH(X$1,'     2022    '!$A$1:$AC$1,0))</f>
        <v/>
      </c>
      <c r="Y399" s="151" t="str">
        <f>INDEX('     2022    '!$A$1:$AC$1563,MATCH($D399,'     2022    '!$D$1:$D$1794,0),MATCH(Y$1,'     2022    '!$A$1:$AC$1,0))</f>
        <v/>
      </c>
      <c r="Z399" s="156">
        <f>INDEX('     2022    '!$A$1:$AC$1563,MATCH($D399,'     2022    '!$D$1:$D$1794,0),MATCH(Z$1,'     2022    '!$A$1:$AC$1,0))</f>
        <v>0.06</v>
      </c>
      <c r="AA399" s="153" t="str">
        <f>INDEX('     2022    '!$A$1:$AC$1563,MATCH($D399,'     2022    '!$D$1:$D$1794,0),MATCH(AA$1,'     2022    '!$A$1:$AC$1,0))</f>
        <v>2806-F4-001972</v>
      </c>
      <c r="AB399" s="153" t="str">
        <f>INDEX('     2022    '!$A$1:$AC$1563,MATCH($D399,'     2022    '!$D$1:$D$1794,0),MATCH(AB$1,'     2022    '!$A$1:$AC$1,0))</f>
        <v>GB/HSE-362514</v>
      </c>
      <c r="AC399" s="153" t="str">
        <f>INDEX('     2022    '!$A$1:$AC$1563,MATCH($D399,'     2022    '!$D$1:$D$1794,0),MATCH(AC$1,'     2022    '!$A$1:$AC$1,0))</f>
        <v>11/30/2030</v>
      </c>
    </row>
    <row r="400" spans="1:29" ht="15.75">
      <c r="A400" s="80">
        <f t="shared" si="12"/>
        <v>397</v>
      </c>
      <c r="B400" s="68" t="str">
        <f>INDEX('     2022    '!B$2:B$1794,MATCH(D400,'     2022    '!D$2:D$1794,0))</f>
        <v/>
      </c>
      <c r="C400" s="204" t="str">
        <f>INDEX('     2022    '!C$2:C$1794,MATCH(D400,'     2022    '!D$2:D$1794,0))</f>
        <v>Slice - 10s</v>
      </c>
      <c r="D400" s="212" t="str">
        <f>INDEX('     2022    '!D:D,MATCH(A400,'     2022    '!AL:AL,0))</f>
        <v>CSL1015</v>
      </c>
      <c r="E400" s="213" t="str">
        <f>INDEX('     2022    '!$A$1:$AC$1563,MATCH($D400,'     2022    '!$D$1:$D$1794,0),MATCH(E$1,'     2022    '!$A$1:$AC$1,0))</f>
        <v>10s Z. Green tail 0.5sec</v>
      </c>
      <c r="F400" s="206" t="str">
        <f>IFERROR(IF(LEFT(INDEX('     2022    '!AD$2:AD$1794,MATCH(D400,'     2022    '!D$2:D$1794,0)),4)="http",HYPERLINK(INDEX('     2022    '!AD$2:AD$1794,MATCH(D400,'     2022    '!D$2:D$1794,0)),"Video"),""),"")</f>
        <v>Video</v>
      </c>
      <c r="G400" s="207">
        <f>INDEX('     2022    '!$A$1:$AC$1563,MATCH($D400,'     2022    '!$D$1:$D$1794,0),MATCH(G$1,'     2022    '!$A$1:$AC$1,0))</f>
        <v>0</v>
      </c>
      <c r="H400" s="150"/>
      <c r="I400" s="152">
        <f>INDEX('     2022    '!$A$1:$AC$1563,MATCH($D400,'     2022    '!$D$1:$D$1794,0),MATCH(I$1,'     2022    '!$A$1:$AC$1,0))</f>
        <v>79.55</v>
      </c>
      <c r="J400" s="150"/>
      <c r="K400" s="151">
        <f t="shared" si="13"/>
        <v>8.0422019972405892</v>
      </c>
      <c r="L400" s="152">
        <f>INDEX('     2022    '!$A$1:$AC$1563,MATCH($D400,'     2022    '!$D$1:$D$1794,0),MATCH(L$1,'     2022    '!$A$1:$AC$1,0))</f>
        <v>81.141000000000005</v>
      </c>
      <c r="M400" s="152">
        <f>INDEX('     2022    '!$A$1:$AC$1563,MATCH($D400,'     2022    '!$D$1:$D$1794,0),MATCH(M$1,'     2022    '!$A$1:$AC$1,0))</f>
        <v>80.422019972405892</v>
      </c>
      <c r="N400" s="153" t="str">
        <f>INDEX('     2022    '!$A$1:$AC$1563,MATCH($D400,'     2022    '!$D$1:$D$1794,0),MATCH(N$1,'     2022    '!$A$1:$AC$1,0))</f>
        <v>30mm</v>
      </c>
      <c r="O400" s="154">
        <f>INDEX('     2022    '!$A$1:$AC$1563,MATCH($D400,'     2022    '!$D$1:$D$1794,0),MATCH(O$1,'     2022    '!$A$1:$AC$1,0))</f>
        <v>10</v>
      </c>
      <c r="P400" s="153">
        <f>INDEX('     2022    '!$A$1:$AC$1563,MATCH($D400,'     2022    '!$D$1:$D$1794,0),MATCH(P$1,'     2022    '!$A$1:$AC$1,0))</f>
        <v>3</v>
      </c>
      <c r="Q400" s="153" t="str">
        <f>INDEX('     2022    '!$A$1:$AC$1563,MATCH($D400,'     2022    '!$D$1:$D$1794,0),MATCH(Q$1,'     2022    '!$A$1:$AC$1,0))</f>
        <v>Yes</v>
      </c>
      <c r="R400" s="155">
        <f>INDEX('     2022    '!$A$1:$AC$1563,MATCH($D400,'     2022    '!$D$1:$D$1794,0),MATCH(R$1,'     2022    '!$A$1:$AC$1,0))</f>
        <v>14</v>
      </c>
      <c r="S400" s="155">
        <f>INDEX('     2022    '!$A$1:$AC$1563,MATCH($D400,'     2022    '!$D$1:$D$1794,0),MATCH(S$1,'     2022    '!$A$1:$AC$1,0))</f>
        <v>3</v>
      </c>
      <c r="T400" s="155">
        <f>INDEX('     2022    '!$A$1:$AC$1563,MATCH($D400,'     2022    '!$D$1:$D$1794,0),MATCH(T$1,'     2022    '!$A$1:$AC$1,0))</f>
        <v>0.3</v>
      </c>
      <c r="U400" s="154" t="str">
        <f>INDEX('     2022    '!$A$1:$AC$1563,MATCH($D400,'     2022    '!$D$1:$D$1794,0),MATCH(U$1,'     2022    '!$A$1:$AC$1,0))</f>
        <v>1.4G</v>
      </c>
      <c r="V400" s="153" t="str">
        <f>INDEX('     2022    '!$A$1:$AC$1563,MATCH($D400,'     2022    '!$D$1:$D$1794,0),MATCH(V$1,'     2022    '!$A$1:$AC$1,0))</f>
        <v>UN0336</v>
      </c>
      <c r="W400" s="153" t="str">
        <f>INDEX('     2022    '!$A$1:$AC$1563,MATCH($D400,'     2022    '!$D$1:$D$1794,0),MATCH(W$1,'     2022    '!$A$1:$AC$1,0))</f>
        <v>F4</v>
      </c>
      <c r="X400" s="151" t="str">
        <f>INDEX('     2022    '!$A$1:$AC$1563,MATCH($D400,'     2022    '!$D$1:$D$1794,0),MATCH(X$1,'     2022    '!$A$1:$AC$1,0))</f>
        <v/>
      </c>
      <c r="Y400" s="151" t="str">
        <f>INDEX('     2022    '!$A$1:$AC$1563,MATCH($D400,'     2022    '!$D$1:$D$1794,0),MATCH(Y$1,'     2022    '!$A$1:$AC$1,0))</f>
        <v/>
      </c>
      <c r="Z400" s="156">
        <f>INDEX('     2022    '!$A$1:$AC$1563,MATCH($D400,'     2022    '!$D$1:$D$1794,0),MATCH(Z$1,'     2022    '!$A$1:$AC$1,0))</f>
        <v>5.1799999999999999E-2</v>
      </c>
      <c r="AA400" s="153" t="str">
        <f>INDEX('     2022    '!$A$1:$AC$1563,MATCH($D400,'     2022    '!$D$1:$D$1794,0),MATCH(AA$1,'     2022    '!$A$1:$AC$1,0))</f>
        <v>1008-F4-69249673</v>
      </c>
      <c r="AB400" s="153" t="str">
        <f>INDEX('     2022    '!$A$1:$AC$1563,MATCH($D400,'     2022    '!$D$1:$D$1794,0),MATCH(AB$1,'     2022    '!$A$1:$AC$1,0))</f>
        <v>GB/HSE-350998</v>
      </c>
      <c r="AC400" s="153" t="str">
        <f>INDEX('     2022    '!$A$1:$AC$1563,MATCH($D400,'     2022    '!$D$1:$D$1794,0),MATCH(AC$1,'     2022    '!$A$1:$AC$1,0))</f>
        <v>7/29/2030</v>
      </c>
    </row>
    <row r="401" spans="1:29" ht="15.75">
      <c r="A401" s="80">
        <f t="shared" si="12"/>
        <v>398</v>
      </c>
      <c r="B401" s="68" t="str">
        <f>INDEX('     2022    '!B$2:B$1794,MATCH(D401,'     2022    '!D$2:D$1794,0))</f>
        <v/>
      </c>
      <c r="C401" s="204" t="str">
        <f>INDEX('     2022    '!C$2:C$1794,MATCH(D401,'     2022    '!D$2:D$1794,0))</f>
        <v>Slice - 10s</v>
      </c>
      <c r="D401" s="212" t="str">
        <f>INDEX('     2022    '!D:D,MATCH(A401,'     2022    '!AL:AL,0))</f>
        <v>CSL1016</v>
      </c>
      <c r="E401" s="213" t="str">
        <f>INDEX('     2022    '!$A$1:$AC$1563,MATCH($D401,'     2022    '!$D$1:$D$1794,0),MATCH(E$1,'     2022    '!$A$1:$AC$1,0))</f>
        <v>10s Z. Red tail 0.5sec</v>
      </c>
      <c r="F401" s="206" t="str">
        <f>IFERROR(IF(LEFT(INDEX('     2022    '!AD$2:AD$1794,MATCH(D401,'     2022    '!D$2:D$1794,0)),4)="http",HYPERLINK(INDEX('     2022    '!AD$2:AD$1794,MATCH(D401,'     2022    '!D$2:D$1794,0)),"Video"),""),"")</f>
        <v>Video</v>
      </c>
      <c r="G401" s="207">
        <f>INDEX('     2022    '!$A$1:$AC$1563,MATCH($D401,'     2022    '!$D$1:$D$1794,0),MATCH(G$1,'     2022    '!$A$1:$AC$1,0))</f>
        <v>0</v>
      </c>
      <c r="H401" s="150"/>
      <c r="I401" s="152">
        <f>INDEX('     2022    '!$A$1:$AC$1563,MATCH($D401,'     2022    '!$D$1:$D$1794,0),MATCH(I$1,'     2022    '!$A$1:$AC$1,0))</f>
        <v>79.55</v>
      </c>
      <c r="J401" s="150"/>
      <c r="K401" s="151">
        <f t="shared" si="13"/>
        <v>8.0422019972405892</v>
      </c>
      <c r="L401" s="152">
        <f>INDEX('     2022    '!$A$1:$AC$1563,MATCH($D401,'     2022    '!$D$1:$D$1794,0),MATCH(L$1,'     2022    '!$A$1:$AC$1,0))</f>
        <v>81.141000000000005</v>
      </c>
      <c r="M401" s="152">
        <f>INDEX('     2022    '!$A$1:$AC$1563,MATCH($D401,'     2022    '!$D$1:$D$1794,0),MATCH(M$1,'     2022    '!$A$1:$AC$1,0))</f>
        <v>80.422019972405892</v>
      </c>
      <c r="N401" s="153" t="str">
        <f>INDEX('     2022    '!$A$1:$AC$1563,MATCH($D401,'     2022    '!$D$1:$D$1794,0),MATCH(N$1,'     2022    '!$A$1:$AC$1,0))</f>
        <v>30mm</v>
      </c>
      <c r="O401" s="154">
        <f>INDEX('     2022    '!$A$1:$AC$1563,MATCH($D401,'     2022    '!$D$1:$D$1794,0),MATCH(O$1,'     2022    '!$A$1:$AC$1,0))</f>
        <v>10</v>
      </c>
      <c r="P401" s="153">
        <f>INDEX('     2022    '!$A$1:$AC$1563,MATCH($D401,'     2022    '!$D$1:$D$1794,0),MATCH(P$1,'     2022    '!$A$1:$AC$1,0))</f>
        <v>3</v>
      </c>
      <c r="Q401" s="153" t="str">
        <f>INDEX('     2022    '!$A$1:$AC$1563,MATCH($D401,'     2022    '!$D$1:$D$1794,0),MATCH(Q$1,'     2022    '!$A$1:$AC$1,0))</f>
        <v>Yes</v>
      </c>
      <c r="R401" s="155">
        <f>INDEX('     2022    '!$A$1:$AC$1563,MATCH($D401,'     2022    '!$D$1:$D$1794,0),MATCH(R$1,'     2022    '!$A$1:$AC$1,0))</f>
        <v>13.3</v>
      </c>
      <c r="S401" s="155">
        <f>INDEX('     2022    '!$A$1:$AC$1563,MATCH($D401,'     2022    '!$D$1:$D$1794,0),MATCH(S$1,'     2022    '!$A$1:$AC$1,0))</f>
        <v>1.44</v>
      </c>
      <c r="T401" s="155">
        <f>INDEX('     2022    '!$A$1:$AC$1563,MATCH($D401,'     2022    '!$D$1:$D$1794,0),MATCH(T$1,'     2022    '!$A$1:$AC$1,0))</f>
        <v>0.3</v>
      </c>
      <c r="U401" s="154" t="str">
        <f>INDEX('     2022    '!$A$1:$AC$1563,MATCH($D401,'     2022    '!$D$1:$D$1794,0),MATCH(U$1,'     2022    '!$A$1:$AC$1,0))</f>
        <v>1.4G</v>
      </c>
      <c r="V401" s="153" t="str">
        <f>INDEX('     2022    '!$A$1:$AC$1563,MATCH($D401,'     2022    '!$D$1:$D$1794,0),MATCH(V$1,'     2022    '!$A$1:$AC$1,0))</f>
        <v>UN0336</v>
      </c>
      <c r="W401" s="153" t="str">
        <f>INDEX('     2022    '!$A$1:$AC$1563,MATCH($D401,'     2022    '!$D$1:$D$1794,0),MATCH(W$1,'     2022    '!$A$1:$AC$1,0))</f>
        <v>F4</v>
      </c>
      <c r="X401" s="151" t="str">
        <f>INDEX('     2022    '!$A$1:$AC$1563,MATCH($D401,'     2022    '!$D$1:$D$1794,0),MATCH(X$1,'     2022    '!$A$1:$AC$1,0))</f>
        <v/>
      </c>
      <c r="Y401" s="151" t="str">
        <f>INDEX('     2022    '!$A$1:$AC$1563,MATCH($D401,'     2022    '!$D$1:$D$1794,0),MATCH(Y$1,'     2022    '!$A$1:$AC$1,0))</f>
        <v/>
      </c>
      <c r="Z401" s="156">
        <f>INDEX('     2022    '!$A$1:$AC$1563,MATCH($D401,'     2022    '!$D$1:$D$1794,0),MATCH(Z$1,'     2022    '!$A$1:$AC$1,0))</f>
        <v>5.1799999999999999E-2</v>
      </c>
      <c r="AA401" s="153" t="str">
        <f>INDEX('     2022    '!$A$1:$AC$1563,MATCH($D401,'     2022    '!$D$1:$D$1794,0),MATCH(AA$1,'     2022    '!$A$1:$AC$1,0))</f>
        <v>1008-F4-69249673</v>
      </c>
      <c r="AB401" s="153" t="str">
        <f>INDEX('     2022    '!$A$1:$AC$1563,MATCH($D401,'     2022    '!$D$1:$D$1794,0),MATCH(AB$1,'     2022    '!$A$1:$AC$1,0))</f>
        <v>GB/HSE-350999</v>
      </c>
      <c r="AC401" s="153" t="str">
        <f>INDEX('     2022    '!$A$1:$AC$1563,MATCH($D401,'     2022    '!$D$1:$D$1794,0),MATCH(AC$1,'     2022    '!$A$1:$AC$1,0))</f>
        <v>7/29/2030</v>
      </c>
    </row>
    <row r="402" spans="1:29" ht="15.75">
      <c r="A402" s="80">
        <f t="shared" si="12"/>
        <v>399</v>
      </c>
      <c r="B402" s="68" t="str">
        <f>INDEX('     2022    '!B$2:B$1794,MATCH(D402,'     2022    '!D$2:D$1794,0))</f>
        <v/>
      </c>
      <c r="C402" s="204" t="str">
        <f>INDEX('     2022    '!C$2:C$1794,MATCH(D402,'     2022    '!D$2:D$1794,0))</f>
        <v>Slice - 10s</v>
      </c>
      <c r="D402" s="212" t="str">
        <f>INDEX('     2022    '!D:D,MATCH(A402,'     2022    '!AL:AL,0))</f>
        <v>CC0437</v>
      </c>
      <c r="E402" s="213" t="str">
        <f>INDEX('     2022    '!$A$1:$AC$1563,MATCH($D402,'     2022    '!$D$1:$D$1794,0),MATCH(E$1,'     2022    '!$A$1:$AC$1,0))</f>
        <v>10s. Red wave tail to white glitter blue bouquet (5 Angle)</v>
      </c>
      <c r="F402" s="206" t="str">
        <f>IFERROR(IF(LEFT(INDEX('     2022    '!AD$2:AD$1794,MATCH(D402,'     2022    '!D$2:D$1794,0)),4)="http",HYPERLINK(INDEX('     2022    '!AD$2:AD$1794,MATCH(D402,'     2022    '!D$2:D$1794,0)),"Video"),""),"")</f>
        <v>Video</v>
      </c>
      <c r="G402" s="207">
        <f>INDEX('     2022    '!$A$1:$AC$1563,MATCH($D402,'     2022    '!$D$1:$D$1794,0),MATCH(G$1,'     2022    '!$A$1:$AC$1,0))</f>
        <v>0</v>
      </c>
      <c r="H402" s="150"/>
      <c r="I402" s="152">
        <f>INDEX('     2022    '!$A$1:$AC$1563,MATCH($D402,'     2022    '!$D$1:$D$1794,0),MATCH(I$1,'     2022    '!$A$1:$AC$1,0))</f>
        <v>68.010000000000005</v>
      </c>
      <c r="J402" s="150"/>
      <c r="K402" s="151">
        <f t="shared" si="13"/>
        <v>9.219880774174646</v>
      </c>
      <c r="L402" s="152">
        <f>INDEX('     2022    '!$A$1:$AC$1563,MATCH($D402,'     2022    '!$D$1:$D$1794,0),MATCH(L$1,'     2022    '!$A$1:$AC$1,0))</f>
        <v>83.90091504498929</v>
      </c>
      <c r="M402" s="152">
        <f>INDEX('     2022    '!$A$1:$AC$1563,MATCH($D402,'     2022    '!$D$1:$D$1794,0),MATCH(M$1,'     2022    '!$A$1:$AC$1,0))</f>
        <v>92.198807741746464</v>
      </c>
      <c r="N402" s="153" t="str">
        <f>INDEX('     2022    '!$A$1:$AC$1563,MATCH($D402,'     2022    '!$D$1:$D$1794,0),MATCH(N$1,'     2022    '!$A$1:$AC$1,0))</f>
        <v>30mm</v>
      </c>
      <c r="O402" s="154">
        <f>INDEX('     2022    '!$A$1:$AC$1563,MATCH($D402,'     2022    '!$D$1:$D$1794,0),MATCH(O$1,'     2022    '!$A$1:$AC$1,0))</f>
        <v>10</v>
      </c>
      <c r="P402" s="153">
        <f>INDEX('     2022    '!$A$1:$AC$1563,MATCH($D402,'     2022    '!$D$1:$D$1794,0),MATCH(P$1,'     2022    '!$A$1:$AC$1,0))</f>
        <v>3</v>
      </c>
      <c r="Q402" s="153" t="str">
        <f>INDEX('     2022    '!$A$1:$AC$1563,MATCH($D402,'     2022    '!$D$1:$D$1794,0),MATCH(Q$1,'     2022    '!$A$1:$AC$1,0))</f>
        <v>Yes</v>
      </c>
      <c r="R402" s="155">
        <f>INDEX('     2022    '!$A$1:$AC$1563,MATCH($D402,'     2022    '!$D$1:$D$1794,0),MATCH(R$1,'     2022    '!$A$1:$AC$1,0))</f>
        <v>17</v>
      </c>
      <c r="S402" s="155">
        <f>INDEX('     2022    '!$A$1:$AC$1563,MATCH($D402,'     2022    '!$D$1:$D$1794,0),MATCH(S$1,'     2022    '!$A$1:$AC$1,0))</f>
        <v>2</v>
      </c>
      <c r="T402" s="155">
        <f>INDEX('     2022    '!$A$1:$AC$1563,MATCH($D402,'     2022    '!$D$1:$D$1794,0),MATCH(T$1,'     2022    '!$A$1:$AC$1,0))</f>
        <v>0.3</v>
      </c>
      <c r="U402" s="154" t="str">
        <f>INDEX('     2022    '!$A$1:$AC$1563,MATCH($D402,'     2022    '!$D$1:$D$1794,0),MATCH(U$1,'     2022    '!$A$1:$AC$1,0))</f>
        <v>1.4G</v>
      </c>
      <c r="V402" s="153" t="str">
        <f>INDEX('     2022    '!$A$1:$AC$1563,MATCH($D402,'     2022    '!$D$1:$D$1794,0),MATCH(V$1,'     2022    '!$A$1:$AC$1,0))</f>
        <v>UN0336</v>
      </c>
      <c r="W402" s="153" t="str">
        <f>INDEX('     2022    '!$A$1:$AC$1563,MATCH($D402,'     2022    '!$D$1:$D$1794,0),MATCH(W$1,'     2022    '!$A$1:$AC$1,0))</f>
        <v>F4</v>
      </c>
      <c r="X402" s="151" t="str">
        <f>INDEX('     2022    '!$A$1:$AC$1563,MATCH($D402,'     2022    '!$D$1:$D$1794,0),MATCH(X$1,'     2022    '!$A$1:$AC$1,0))</f>
        <v/>
      </c>
      <c r="Y402" s="151" t="str">
        <f>INDEX('     2022    '!$A$1:$AC$1563,MATCH($D402,'     2022    '!$D$1:$D$1794,0),MATCH(Y$1,'     2022    '!$A$1:$AC$1,0))</f>
        <v/>
      </c>
      <c r="Z402" s="156">
        <f>INDEX('     2022    '!$A$1:$AC$1563,MATCH($D402,'     2022    '!$D$1:$D$1794,0),MATCH(Z$1,'     2022    '!$A$1:$AC$1,0))</f>
        <v>5.9900000000000002E-2</v>
      </c>
      <c r="AA402" s="153" t="str">
        <f>INDEX('     2022    '!$A$1:$AC$1563,MATCH($D402,'     2022    '!$D$1:$D$1794,0),MATCH(AA$1,'     2022    '!$A$1:$AC$1,0))</f>
        <v>1008-F4-69249672</v>
      </c>
      <c r="AB402" s="153" t="str">
        <f>INDEX('     2022    '!$A$1:$AC$1563,MATCH($D402,'     2022    '!$D$1:$D$1794,0),MATCH(AB$1,'     2022    '!$A$1:$AC$1,0))</f>
        <v>GB/HSE-340704</v>
      </c>
      <c r="AC402" s="153" t="str">
        <f>INDEX('     2022    '!$A$1:$AC$1563,MATCH($D402,'     2022    '!$D$1:$D$1794,0),MATCH(AC$1,'     2022    '!$A$1:$AC$1,0))</f>
        <v>8/3/2027</v>
      </c>
    </row>
    <row r="403" spans="1:29" ht="15.75">
      <c r="A403" s="80">
        <f t="shared" si="12"/>
        <v>400</v>
      </c>
      <c r="B403" s="68" t="str">
        <f>INDEX('     2022    '!B$2:B$1794,MATCH(D403,'     2022    '!D$2:D$1794,0))</f>
        <v/>
      </c>
      <c r="C403" s="204" t="str">
        <f>INDEX('     2022    '!C$2:C$1794,MATCH(D403,'     2022    '!D$2:D$1794,0))</f>
        <v>Slice - 10s</v>
      </c>
      <c r="D403" s="212" t="str">
        <f>INDEX('     2022    '!D:D,MATCH(A403,'     2022    '!AL:AL,0))</f>
        <v>CSL1008</v>
      </c>
      <c r="E403" s="213" t="str">
        <f>INDEX('     2022    '!$A$1:$AC$1563,MATCH($D403,'     2022    '!$D$1:$D$1794,0),MATCH(E$1,'     2022    '!$A$1:$AC$1,0))</f>
        <v>10s. Gold cracking palm crossette</v>
      </c>
      <c r="F403" s="206" t="str">
        <f>IFERROR(IF(LEFT(INDEX('     2022    '!AD$2:AD$1794,MATCH(D403,'     2022    '!D$2:D$1794,0)),4)="http",HYPERLINK(INDEX('     2022    '!AD$2:AD$1794,MATCH(D403,'     2022    '!D$2:D$1794,0)),"Video"),""),"")</f>
        <v>Video</v>
      </c>
      <c r="G403" s="207">
        <f>INDEX('     2022    '!$A$1:$AC$1563,MATCH($D403,'     2022    '!$D$1:$D$1794,0),MATCH(G$1,'     2022    '!$A$1:$AC$1,0))</f>
        <v>0</v>
      </c>
      <c r="H403" s="150"/>
      <c r="I403" s="152">
        <f>INDEX('     2022    '!$A$1:$AC$1563,MATCH($D403,'     2022    '!$D$1:$D$1794,0),MATCH(I$1,'     2022    '!$A$1:$AC$1,0))</f>
        <v>78.27</v>
      </c>
      <c r="J403" s="150"/>
      <c r="K403" s="151">
        <f t="shared" si="13"/>
        <v>9.332127763591183</v>
      </c>
      <c r="L403" s="152">
        <f>INDEX('     2022    '!$A$1:$AC$1563,MATCH($D403,'     2022    '!$D$1:$D$1794,0),MATCH(L$1,'     2022    '!$A$1:$AC$1,0))</f>
        <v>84.922362648679766</v>
      </c>
      <c r="M403" s="152">
        <f>INDEX('     2022    '!$A$1:$AC$1563,MATCH($D403,'     2022    '!$D$1:$D$1794,0),MATCH(M$1,'     2022    '!$A$1:$AC$1,0))</f>
        <v>93.321277635911827</v>
      </c>
      <c r="N403" s="153" t="str">
        <f>INDEX('     2022    '!$A$1:$AC$1563,MATCH($D403,'     2022    '!$D$1:$D$1794,0),MATCH(N$1,'     2022    '!$A$1:$AC$1,0))</f>
        <v>30mm</v>
      </c>
      <c r="O403" s="154">
        <f>INDEX('     2022    '!$A$1:$AC$1563,MATCH($D403,'     2022    '!$D$1:$D$1794,0),MATCH(O$1,'     2022    '!$A$1:$AC$1,0))</f>
        <v>10</v>
      </c>
      <c r="P403" s="153">
        <f>INDEX('     2022    '!$A$1:$AC$1563,MATCH($D403,'     2022    '!$D$1:$D$1794,0),MATCH(P$1,'     2022    '!$A$1:$AC$1,0))</f>
        <v>3</v>
      </c>
      <c r="Q403" s="153" t="str">
        <f>INDEX('     2022    '!$A$1:$AC$1563,MATCH($D403,'     2022    '!$D$1:$D$1794,0),MATCH(Q$1,'     2022    '!$A$1:$AC$1,0))</f>
        <v>No</v>
      </c>
      <c r="R403" s="155">
        <f>INDEX('     2022    '!$A$1:$AC$1563,MATCH($D403,'     2022    '!$D$1:$D$1794,0),MATCH(R$1,'     2022    '!$A$1:$AC$1,0))</f>
        <v>16</v>
      </c>
      <c r="S403" s="155">
        <f>INDEX('     2022    '!$A$1:$AC$1563,MATCH($D403,'     2022    '!$D$1:$D$1794,0),MATCH(S$1,'     2022    '!$A$1:$AC$1,0))</f>
        <v>2.2000000000000002</v>
      </c>
      <c r="T403" s="155">
        <f>INDEX('     2022    '!$A$1:$AC$1563,MATCH($D403,'     2022    '!$D$1:$D$1794,0),MATCH(T$1,'     2022    '!$A$1:$AC$1,0))</f>
        <v>0.3</v>
      </c>
      <c r="U403" s="154" t="str">
        <f>INDEX('     2022    '!$A$1:$AC$1563,MATCH($D403,'     2022    '!$D$1:$D$1794,0),MATCH(U$1,'     2022    '!$A$1:$AC$1,0))</f>
        <v>1.4G</v>
      </c>
      <c r="V403" s="153" t="str">
        <f>INDEX('     2022    '!$A$1:$AC$1563,MATCH($D403,'     2022    '!$D$1:$D$1794,0),MATCH(V$1,'     2022    '!$A$1:$AC$1,0))</f>
        <v>UN0336</v>
      </c>
      <c r="W403" s="153" t="str">
        <f>INDEX('     2022    '!$A$1:$AC$1563,MATCH($D403,'     2022    '!$D$1:$D$1794,0),MATCH(W$1,'     2022    '!$A$1:$AC$1,0))</f>
        <v>F4</v>
      </c>
      <c r="X403" s="151" t="str">
        <f>INDEX('     2022    '!$A$1:$AC$1563,MATCH($D403,'     2022    '!$D$1:$D$1794,0),MATCH(X$1,'     2022    '!$A$1:$AC$1,0))</f>
        <v/>
      </c>
      <c r="Y403" s="151" t="str">
        <f>INDEX('     2022    '!$A$1:$AC$1563,MATCH($D403,'     2022    '!$D$1:$D$1794,0),MATCH(Y$1,'     2022    '!$A$1:$AC$1,0))</f>
        <v/>
      </c>
      <c r="Z403" s="156">
        <f>INDEX('     2022    '!$A$1:$AC$1563,MATCH($D403,'     2022    '!$D$1:$D$1794,0),MATCH(Z$1,'     2022    '!$A$1:$AC$1,0))</f>
        <v>5.6000000000000001E-2</v>
      </c>
      <c r="AA403" s="153" t="str">
        <f>INDEX('     2022    '!$A$1:$AC$1563,MATCH($D403,'     2022    '!$D$1:$D$1794,0),MATCH(AA$1,'     2022    '!$A$1:$AC$1,0))</f>
        <v>1008-F4-69249674</v>
      </c>
      <c r="AB403" s="153" t="str">
        <f>INDEX('     2022    '!$A$1:$AC$1563,MATCH($D403,'     2022    '!$D$1:$D$1794,0),MATCH(AB$1,'     2022    '!$A$1:$AC$1,0))</f>
        <v>GB/HSE-345141</v>
      </c>
      <c r="AC403" s="153" t="str">
        <f>INDEX('     2022    '!$A$1:$AC$1563,MATCH($D403,'     2022    '!$D$1:$D$1794,0),MATCH(AC$1,'     2022    '!$A$1:$AC$1,0))</f>
        <v>10/9/2028</v>
      </c>
    </row>
    <row r="404" spans="1:29" ht="15.75">
      <c r="A404" s="80">
        <f t="shared" si="12"/>
        <v>401</v>
      </c>
      <c r="B404" s="68" t="str">
        <f>INDEX('     2022    '!B$2:B$1794,MATCH(D404,'     2022    '!D$2:D$1794,0))</f>
        <v/>
      </c>
      <c r="C404" s="204" t="str">
        <f>INDEX('     2022    '!C$2:C$1794,MATCH(D404,'     2022    '!D$2:D$1794,0))</f>
        <v>Slice - 10s</v>
      </c>
      <c r="D404" s="212" t="str">
        <f>INDEX('     2022    '!D:D,MATCH(A404,'     2022    '!AL:AL,0))</f>
        <v>CSL1046</v>
      </c>
      <c r="E404" s="213" t="str">
        <f>INDEX('     2022    '!$A$1:$AC$1563,MATCH($D404,'     2022    '!$D$1:$D$1794,0),MATCH(E$1,'     2022    '!$A$1:$AC$1,0))</f>
        <v>10s. Purple head gold tail Brocade crown to blue mine butterfly shape</v>
      </c>
      <c r="F404" s="206" t="str">
        <f>IFERROR(IF(LEFT(INDEX('     2022    '!AD$2:AD$1794,MATCH(D404,'     2022    '!D$2:D$1794,0)),4)="http",HYPERLINK(INDEX('     2022    '!AD$2:AD$1794,MATCH(D404,'     2022    '!D$2:D$1794,0)),"Video"),""),"")</f>
        <v>Video</v>
      </c>
      <c r="G404" s="207">
        <f>INDEX('     2022    '!$A$1:$AC$1563,MATCH($D404,'     2022    '!$D$1:$D$1794,0),MATCH(G$1,'     2022    '!$A$1:$AC$1,0))</f>
        <v>0</v>
      </c>
      <c r="H404" s="150"/>
      <c r="I404" s="152">
        <f>INDEX('     2022    '!$A$1:$AC$1563,MATCH($D404,'     2022    '!$D$1:$D$1794,0),MATCH(I$1,'     2022    '!$A$1:$AC$1,0))</f>
        <v>81.599999999999994</v>
      </c>
      <c r="J404" s="150"/>
      <c r="K404" s="151">
        <f t="shared" si="13"/>
        <v>9.5980000000000008</v>
      </c>
      <c r="L404" s="152">
        <f>INDEX('     2022    '!$A$1:$AC$1563,MATCH($D404,'     2022    '!$D$1:$D$1794,0),MATCH(L$1,'     2022    '!$A$1:$AC$1,0))</f>
        <v>87.341800000000006</v>
      </c>
      <c r="M404" s="152">
        <f>INDEX('     2022    '!$A$1:$AC$1563,MATCH($D404,'     2022    '!$D$1:$D$1794,0),MATCH(M$1,'     2022    '!$A$1:$AC$1,0))</f>
        <v>95.98</v>
      </c>
      <c r="N404" s="153" t="str">
        <f>INDEX('     2022    '!$A$1:$AC$1563,MATCH($D404,'     2022    '!$D$1:$D$1794,0),MATCH(N$1,'     2022    '!$A$1:$AC$1,0))</f>
        <v>30mm</v>
      </c>
      <c r="O404" s="154">
        <f>INDEX('     2022    '!$A$1:$AC$1563,MATCH($D404,'     2022    '!$D$1:$D$1794,0),MATCH(O$1,'     2022    '!$A$1:$AC$1,0))</f>
        <v>10</v>
      </c>
      <c r="P404" s="153">
        <f>INDEX('     2022    '!$A$1:$AC$1563,MATCH($D404,'     2022    '!$D$1:$D$1794,0),MATCH(P$1,'     2022    '!$A$1:$AC$1,0))</f>
        <v>3</v>
      </c>
      <c r="Q404" s="153" t="str">
        <f>INDEX('     2022    '!$A$1:$AC$1563,MATCH($D404,'     2022    '!$D$1:$D$1794,0),MATCH(Q$1,'     2022    '!$A$1:$AC$1,0))</f>
        <v>Yes</v>
      </c>
      <c r="R404" s="155">
        <f>INDEX('     2022    '!$A$1:$AC$1563,MATCH($D404,'     2022    '!$D$1:$D$1794,0),MATCH(R$1,'     2022    '!$A$1:$AC$1,0))</f>
        <v>15</v>
      </c>
      <c r="S404" s="155">
        <f>INDEX('     2022    '!$A$1:$AC$1563,MATCH($D404,'     2022    '!$D$1:$D$1794,0),MATCH(S$1,'     2022    '!$A$1:$AC$1,0))</f>
        <v>2.75</v>
      </c>
      <c r="T404" s="155">
        <f>INDEX('     2022    '!$A$1:$AC$1563,MATCH($D404,'     2022    '!$D$1:$D$1794,0),MATCH(T$1,'     2022    '!$A$1:$AC$1,0))</f>
        <v>0.3</v>
      </c>
      <c r="U404" s="154" t="str">
        <f>INDEX('     2022    '!$A$1:$AC$1563,MATCH($D404,'     2022    '!$D$1:$D$1794,0),MATCH(U$1,'     2022    '!$A$1:$AC$1,0))</f>
        <v>1.4G</v>
      </c>
      <c r="V404" s="153" t="str">
        <f>INDEX('     2022    '!$A$1:$AC$1563,MATCH($D404,'     2022    '!$D$1:$D$1794,0),MATCH(V$1,'     2022    '!$A$1:$AC$1,0))</f>
        <v>UN0336</v>
      </c>
      <c r="W404" s="153" t="str">
        <f>INDEX('     2022    '!$A$1:$AC$1563,MATCH($D404,'     2022    '!$D$1:$D$1794,0),MATCH(W$1,'     2022    '!$A$1:$AC$1,0))</f>
        <v>F4</v>
      </c>
      <c r="X404" s="151" t="str">
        <f>INDEX('     2022    '!$A$1:$AC$1563,MATCH($D404,'     2022    '!$D$1:$D$1794,0),MATCH(X$1,'     2022    '!$A$1:$AC$1,0))</f>
        <v/>
      </c>
      <c r="Y404" s="151" t="str">
        <f>INDEX('     2022    '!$A$1:$AC$1563,MATCH($D404,'     2022    '!$D$1:$D$1794,0),MATCH(Y$1,'     2022    '!$A$1:$AC$1,0))</f>
        <v/>
      </c>
      <c r="Z404" s="156">
        <f>INDEX('     2022    '!$A$1:$AC$1563,MATCH($D404,'     2022    '!$D$1:$D$1794,0),MATCH(Z$1,'     2022    '!$A$1:$AC$1,0))</f>
        <v>7.0000000000000007E-2</v>
      </c>
      <c r="AA404" s="153" t="str">
        <f>INDEX('     2022    '!$A$1:$AC$1563,MATCH($D404,'     2022    '!$D$1:$D$1794,0),MATCH(AA$1,'     2022    '!$A$1:$AC$1,0))</f>
        <v>2806-F4-001971</v>
      </c>
      <c r="AB404" s="153" t="str">
        <f>INDEX('     2022    '!$A$1:$AC$1563,MATCH($D404,'     2022    '!$D$1:$D$1794,0),MATCH(AB$1,'     2022    '!$A$1:$AC$1,0))</f>
        <v>GB/HSE-362519</v>
      </c>
      <c r="AC404" s="153" t="str">
        <f>INDEX('     2022    '!$A$1:$AC$1563,MATCH($D404,'     2022    '!$D$1:$D$1794,0),MATCH(AC$1,'     2022    '!$A$1:$AC$1,0))</f>
        <v>11/30/2030</v>
      </c>
    </row>
    <row r="405" spans="1:29" ht="15.75">
      <c r="A405" s="80">
        <f t="shared" si="12"/>
        <v>402</v>
      </c>
      <c r="B405" s="68" t="str">
        <f>INDEX('     2022    '!B$2:B$1794,MATCH(D405,'     2022    '!D$2:D$1794,0))</f>
        <v/>
      </c>
      <c r="C405" s="204" t="str">
        <f>INDEX('     2022    '!C$2:C$1794,MATCH(D405,'     2022    '!D$2:D$1794,0))</f>
        <v>Slice - 10s</v>
      </c>
      <c r="D405" s="212" t="str">
        <f>INDEX('     2022    '!D:D,MATCH(A405,'     2022    '!AL:AL,0))</f>
        <v>CSL1021</v>
      </c>
      <c r="E405" s="213" t="str">
        <f>INDEX('     2022    '!$A$1:$AC$1563,MATCH($D405,'     2022    '!$D$1:$D$1794,0),MATCH(E$1,'     2022    '!$A$1:$AC$1,0))</f>
        <v>10s. Gold strobe tail</v>
      </c>
      <c r="F405" s="206" t="str">
        <f>IFERROR(IF(LEFT(INDEX('     2022    '!AD$2:AD$1794,MATCH(D405,'     2022    '!D$2:D$1794,0)),4)="http",HYPERLINK(INDEX('     2022    '!AD$2:AD$1794,MATCH(D405,'     2022    '!D$2:D$1794,0)),"Video"),""),"")</f>
        <v>Video</v>
      </c>
      <c r="G405" s="207">
        <f>INDEX('     2022    '!$A$1:$AC$1563,MATCH($D405,'     2022    '!$D$1:$D$1794,0),MATCH(G$1,'     2022    '!$A$1:$AC$1,0))</f>
        <v>0</v>
      </c>
      <c r="H405" s="150"/>
      <c r="I405" s="152">
        <f>INDEX('     2022    '!$A$1:$AC$1563,MATCH($D405,'     2022    '!$D$1:$D$1794,0),MATCH(I$1,'     2022    '!$A$1:$AC$1,0))</f>
        <v>69.77</v>
      </c>
      <c r="J405" s="150"/>
      <c r="K405" s="151">
        <f t="shared" si="13"/>
        <v>9.7974765343473447</v>
      </c>
      <c r="L405" s="152">
        <f>INDEX('     2022    '!$A$1:$AC$1563,MATCH($D405,'     2022    '!$D$1:$D$1794,0),MATCH(L$1,'     2022    '!$A$1:$AC$1,0))</f>
        <v>89.157036462560839</v>
      </c>
      <c r="M405" s="152">
        <f>INDEX('     2022    '!$A$1:$AC$1563,MATCH($D405,'     2022    '!$D$1:$D$1794,0),MATCH(M$1,'     2022    '!$A$1:$AC$1,0))</f>
        <v>97.97476534347345</v>
      </c>
      <c r="N405" s="153" t="str">
        <f>INDEX('     2022    '!$A$1:$AC$1563,MATCH($D405,'     2022    '!$D$1:$D$1794,0),MATCH(N$1,'     2022    '!$A$1:$AC$1,0))</f>
        <v>30mm</v>
      </c>
      <c r="O405" s="154">
        <f>INDEX('     2022    '!$A$1:$AC$1563,MATCH($D405,'     2022    '!$D$1:$D$1794,0),MATCH(O$1,'     2022    '!$A$1:$AC$1,0))</f>
        <v>10</v>
      </c>
      <c r="P405" s="153">
        <f>INDEX('     2022    '!$A$1:$AC$1563,MATCH($D405,'     2022    '!$D$1:$D$1794,0),MATCH(P$1,'     2022    '!$A$1:$AC$1,0))</f>
        <v>3</v>
      </c>
      <c r="Q405" s="153" t="str">
        <f>INDEX('     2022    '!$A$1:$AC$1563,MATCH($D405,'     2022    '!$D$1:$D$1794,0),MATCH(Q$1,'     2022    '!$A$1:$AC$1,0))</f>
        <v>Yes</v>
      </c>
      <c r="R405" s="155">
        <f>INDEX('     2022    '!$A$1:$AC$1563,MATCH($D405,'     2022    '!$D$1:$D$1794,0),MATCH(R$1,'     2022    '!$A$1:$AC$1,0))</f>
        <v>15</v>
      </c>
      <c r="S405" s="155">
        <f>INDEX('     2022    '!$A$1:$AC$1563,MATCH($D405,'     2022    '!$D$1:$D$1794,0),MATCH(S$1,'     2022    '!$A$1:$AC$1,0))</f>
        <v>2.5</v>
      </c>
      <c r="T405" s="155">
        <f>INDEX('     2022    '!$A$1:$AC$1563,MATCH($D405,'     2022    '!$D$1:$D$1794,0),MATCH(T$1,'     2022    '!$A$1:$AC$1,0))</f>
        <v>0.3</v>
      </c>
      <c r="U405" s="154" t="str">
        <f>INDEX('     2022    '!$A$1:$AC$1563,MATCH($D405,'     2022    '!$D$1:$D$1794,0),MATCH(U$1,'     2022    '!$A$1:$AC$1,0))</f>
        <v>1.4G</v>
      </c>
      <c r="V405" s="153" t="str">
        <f>INDEX('     2022    '!$A$1:$AC$1563,MATCH($D405,'     2022    '!$D$1:$D$1794,0),MATCH(V$1,'     2022    '!$A$1:$AC$1,0))</f>
        <v>UN0336</v>
      </c>
      <c r="W405" s="153" t="str">
        <f>INDEX('     2022    '!$A$1:$AC$1563,MATCH($D405,'     2022    '!$D$1:$D$1794,0),MATCH(W$1,'     2022    '!$A$1:$AC$1,0))</f>
        <v>F4</v>
      </c>
      <c r="X405" s="151" t="str">
        <f>INDEX('     2022    '!$A$1:$AC$1563,MATCH($D405,'     2022    '!$D$1:$D$1794,0),MATCH(X$1,'     2022    '!$A$1:$AC$1,0))</f>
        <v/>
      </c>
      <c r="Y405" s="151" t="str">
        <f>INDEX('     2022    '!$A$1:$AC$1563,MATCH($D405,'     2022    '!$D$1:$D$1794,0),MATCH(Y$1,'     2022    '!$A$1:$AC$1,0))</f>
        <v/>
      </c>
      <c r="Z405" s="156">
        <f>INDEX('     2022    '!$A$1:$AC$1563,MATCH($D405,'     2022    '!$D$1:$D$1794,0),MATCH(Z$1,'     2022    '!$A$1:$AC$1,0))</f>
        <v>7.0599999999999996E-2</v>
      </c>
      <c r="AA405" s="153" t="str">
        <f>INDEX('     2022    '!$A$1:$AC$1563,MATCH($D405,'     2022    '!$D$1:$D$1794,0),MATCH(AA$1,'     2022    '!$A$1:$AC$1,0))</f>
        <v>1008-F4-69249673</v>
      </c>
      <c r="AB405" s="153" t="str">
        <f>INDEX('     2022    '!$A$1:$AC$1563,MATCH($D405,'     2022    '!$D$1:$D$1794,0),MATCH(AB$1,'     2022    '!$A$1:$AC$1,0))</f>
        <v>GB/HSE-351004</v>
      </c>
      <c r="AC405" s="153" t="str">
        <f>INDEX('     2022    '!$A$1:$AC$1563,MATCH($D405,'     2022    '!$D$1:$D$1794,0),MATCH(AC$1,'     2022    '!$A$1:$AC$1,0))</f>
        <v>7/29/2030</v>
      </c>
    </row>
    <row r="406" spans="1:29" ht="15.75">
      <c r="A406" s="80">
        <f t="shared" si="12"/>
        <v>403</v>
      </c>
      <c r="B406" s="68" t="str">
        <f>INDEX('     2022    '!B$2:B$1794,MATCH(D406,'     2022    '!D$2:D$1794,0))</f>
        <v/>
      </c>
      <c r="C406" s="204" t="str">
        <f>INDEX('     2022    '!C$2:C$1794,MATCH(D406,'     2022    '!D$2:D$1794,0))</f>
        <v>Slice - 10s</v>
      </c>
      <c r="D406" s="212" t="str">
        <f>INDEX('     2022    '!D:D,MATCH(A406,'     2022    '!AL:AL,0))</f>
        <v>CSL1032</v>
      </c>
      <c r="E406" s="213" t="str">
        <f>INDEX('     2022    '!$A$1:$AC$1563,MATCH($D406,'     2022    '!$D$1:$D$1794,0),MATCH(E$1,'     2022    '!$A$1:$AC$1,0))</f>
        <v>10s. Z Red top titanium crackling tail</v>
      </c>
      <c r="F406" s="206" t="str">
        <f>IFERROR(IF(LEFT(INDEX('     2022    '!AD$2:AD$1794,MATCH(D406,'     2022    '!D$2:D$1794,0)),4)="http",HYPERLINK(INDEX('     2022    '!AD$2:AD$1794,MATCH(D406,'     2022    '!D$2:D$1794,0)),"Video"),""),"")</f>
        <v>Video</v>
      </c>
      <c r="G406" s="207">
        <f>INDEX('     2022    '!$A$1:$AC$1563,MATCH($D406,'     2022    '!$D$1:$D$1794,0),MATCH(G$1,'     2022    '!$A$1:$AC$1,0))</f>
        <v>0</v>
      </c>
      <c r="H406" s="150"/>
      <c r="I406" s="152">
        <f>INDEX('     2022    '!$A$1:$AC$1563,MATCH($D406,'     2022    '!$D$1:$D$1794,0),MATCH(I$1,'     2022    '!$A$1:$AC$1,0))</f>
        <v>70.03</v>
      </c>
      <c r="J406" s="150"/>
      <c r="K406" s="151">
        <f t="shared" si="13"/>
        <v>9.7974765343473447</v>
      </c>
      <c r="L406" s="152">
        <f>INDEX('     2022    '!$A$1:$AC$1563,MATCH($D406,'     2022    '!$D$1:$D$1794,0),MATCH(L$1,'     2022    '!$A$1:$AC$1,0))</f>
        <v>89.157036462560839</v>
      </c>
      <c r="M406" s="152">
        <f>INDEX('     2022    '!$A$1:$AC$1563,MATCH($D406,'     2022    '!$D$1:$D$1794,0),MATCH(M$1,'     2022    '!$A$1:$AC$1,0))</f>
        <v>97.97476534347345</v>
      </c>
      <c r="N406" s="153" t="str">
        <f>INDEX('     2022    '!$A$1:$AC$1563,MATCH($D406,'     2022    '!$D$1:$D$1794,0),MATCH(N$1,'     2022    '!$A$1:$AC$1,0))</f>
        <v>30mm</v>
      </c>
      <c r="O406" s="154">
        <f>INDEX('     2022    '!$A$1:$AC$1563,MATCH($D406,'     2022    '!$D$1:$D$1794,0),MATCH(O$1,'     2022    '!$A$1:$AC$1,0))</f>
        <v>10</v>
      </c>
      <c r="P406" s="153">
        <f>INDEX('     2022    '!$A$1:$AC$1563,MATCH($D406,'     2022    '!$D$1:$D$1794,0),MATCH(P$1,'     2022    '!$A$1:$AC$1,0))</f>
        <v>3</v>
      </c>
      <c r="Q406" s="153" t="str">
        <f>INDEX('     2022    '!$A$1:$AC$1563,MATCH($D406,'     2022    '!$D$1:$D$1794,0),MATCH(Q$1,'     2022    '!$A$1:$AC$1,0))</f>
        <v>Yes</v>
      </c>
      <c r="R406" s="155">
        <f>INDEX('     2022    '!$A$1:$AC$1563,MATCH($D406,'     2022    '!$D$1:$D$1794,0),MATCH(R$1,'     2022    '!$A$1:$AC$1,0))</f>
        <v>15</v>
      </c>
      <c r="S406" s="155">
        <f>INDEX('     2022    '!$A$1:$AC$1563,MATCH($D406,'     2022    '!$D$1:$D$1794,0),MATCH(S$1,'     2022    '!$A$1:$AC$1,0))</f>
        <v>2.5</v>
      </c>
      <c r="T406" s="155">
        <f>INDEX('     2022    '!$A$1:$AC$1563,MATCH($D406,'     2022    '!$D$1:$D$1794,0),MATCH(T$1,'     2022    '!$A$1:$AC$1,0))</f>
        <v>0.3</v>
      </c>
      <c r="U406" s="154" t="str">
        <f>INDEX('     2022    '!$A$1:$AC$1563,MATCH($D406,'     2022    '!$D$1:$D$1794,0),MATCH(U$1,'     2022    '!$A$1:$AC$1,0))</f>
        <v>1.4G</v>
      </c>
      <c r="V406" s="153" t="str">
        <f>INDEX('     2022    '!$A$1:$AC$1563,MATCH($D406,'     2022    '!$D$1:$D$1794,0),MATCH(V$1,'     2022    '!$A$1:$AC$1,0))</f>
        <v>UN0336</v>
      </c>
      <c r="W406" s="153" t="str">
        <f>INDEX('     2022    '!$A$1:$AC$1563,MATCH($D406,'     2022    '!$D$1:$D$1794,0),MATCH(W$1,'     2022    '!$A$1:$AC$1,0))</f>
        <v>F4</v>
      </c>
      <c r="X406" s="151" t="str">
        <f>INDEX('     2022    '!$A$1:$AC$1563,MATCH($D406,'     2022    '!$D$1:$D$1794,0),MATCH(X$1,'     2022    '!$A$1:$AC$1,0))</f>
        <v/>
      </c>
      <c r="Y406" s="151" t="str">
        <f>INDEX('     2022    '!$A$1:$AC$1563,MATCH($D406,'     2022    '!$D$1:$D$1794,0),MATCH(Y$1,'     2022    '!$A$1:$AC$1,0))</f>
        <v/>
      </c>
      <c r="Z406" s="156">
        <f>INDEX('     2022    '!$A$1:$AC$1563,MATCH($D406,'     2022    '!$D$1:$D$1794,0),MATCH(Z$1,'     2022    '!$A$1:$AC$1,0))</f>
        <v>7.0599999999999996E-2</v>
      </c>
      <c r="AA406" s="153" t="str">
        <f>INDEX('     2022    '!$A$1:$AC$1563,MATCH($D406,'     2022    '!$D$1:$D$1794,0),MATCH(AA$1,'     2022    '!$A$1:$AC$1,0))</f>
        <v>1008-F4-69249668</v>
      </c>
      <c r="AB406" s="153" t="str">
        <f>INDEX('     2022    '!$A$1:$AC$1563,MATCH($D406,'     2022    '!$D$1:$D$1794,0),MATCH(AB$1,'     2022    '!$A$1:$AC$1,0))</f>
        <v>GB/HSE-355737</v>
      </c>
      <c r="AC406" s="153" t="str">
        <f>INDEX('     2022    '!$A$1:$AC$1563,MATCH($D406,'     2022    '!$D$1:$D$1794,0),MATCH(AC$1,'     2022    '!$A$1:$AC$1,0))</f>
        <v>8/3/2027</v>
      </c>
    </row>
    <row r="407" spans="1:29" ht="15.75">
      <c r="A407" s="80">
        <f t="shared" si="12"/>
        <v>404</v>
      </c>
      <c r="B407" s="68" t="str">
        <f>INDEX('     2022    '!B$2:B$1794,MATCH(D407,'     2022    '!D$2:D$1794,0))</f>
        <v/>
      </c>
      <c r="C407" s="204" t="str">
        <f>INDEX('     2022    '!C$2:C$1794,MATCH(D407,'     2022    '!D$2:D$1794,0))</f>
        <v>Slice - 10s</v>
      </c>
      <c r="D407" s="212" t="str">
        <f>INDEX('     2022    '!D:D,MATCH(A407,'     2022    '!AL:AL,0))</f>
        <v>CSL1033</v>
      </c>
      <c r="E407" s="213" t="str">
        <f>INDEX('     2022    '!$A$1:$AC$1563,MATCH($D407,'     2022    '!$D$1:$D$1794,0),MATCH(E$1,'     2022    '!$A$1:$AC$1,0))</f>
        <v>10s. Red tail spit red &amp; blue falling leaves</v>
      </c>
      <c r="F407" s="206" t="str">
        <f>IFERROR(IF(LEFT(INDEX('     2022    '!AD$2:AD$1794,MATCH(D407,'     2022    '!D$2:D$1794,0)),4)="http",HYPERLINK(INDEX('     2022    '!AD$2:AD$1794,MATCH(D407,'     2022    '!D$2:D$1794,0)),"Video"),""),"")</f>
        <v>Video</v>
      </c>
      <c r="G407" s="207">
        <f>INDEX('     2022    '!$A$1:$AC$1563,MATCH($D407,'     2022    '!$D$1:$D$1794,0),MATCH(G$1,'     2022    '!$A$1:$AC$1,0))</f>
        <v>1</v>
      </c>
      <c r="H407" s="150"/>
      <c r="I407" s="152">
        <f>INDEX('     2022    '!$A$1:$AC$1563,MATCH($D407,'     2022    '!$D$1:$D$1794,0),MATCH(I$1,'     2022    '!$A$1:$AC$1,0))</f>
        <v>84.29</v>
      </c>
      <c r="J407" s="150"/>
      <c r="K407" s="151">
        <f t="shared" si="13"/>
        <v>9.9139999999999997</v>
      </c>
      <c r="L407" s="152">
        <f>INDEX('     2022    '!$A$1:$AC$1563,MATCH($D407,'     2022    '!$D$1:$D$1794,0),MATCH(L$1,'     2022    '!$A$1:$AC$1,0))</f>
        <v>90.217399999999998</v>
      </c>
      <c r="M407" s="152">
        <f>INDEX('     2022    '!$A$1:$AC$1563,MATCH($D407,'     2022    '!$D$1:$D$1794,0),MATCH(M$1,'     2022    '!$A$1:$AC$1,0))</f>
        <v>99.14</v>
      </c>
      <c r="N407" s="153" t="str">
        <f>INDEX('     2022    '!$A$1:$AC$1563,MATCH($D407,'     2022    '!$D$1:$D$1794,0),MATCH(N$1,'     2022    '!$A$1:$AC$1,0))</f>
        <v>30mm</v>
      </c>
      <c r="O407" s="154">
        <f>INDEX('     2022    '!$A$1:$AC$1563,MATCH($D407,'     2022    '!$D$1:$D$1794,0),MATCH(O$1,'     2022    '!$A$1:$AC$1,0))</f>
        <v>10</v>
      </c>
      <c r="P407" s="153">
        <f>INDEX('     2022    '!$A$1:$AC$1563,MATCH($D407,'     2022    '!$D$1:$D$1794,0),MATCH(P$1,'     2022    '!$A$1:$AC$1,0))</f>
        <v>3</v>
      </c>
      <c r="Q407" s="153" t="str">
        <f>INDEX('     2022    '!$A$1:$AC$1563,MATCH($D407,'     2022    '!$D$1:$D$1794,0),MATCH(Q$1,'     2022    '!$A$1:$AC$1,0))</f>
        <v>Yes</v>
      </c>
      <c r="R407" s="155">
        <f>INDEX('     2022    '!$A$1:$AC$1563,MATCH($D407,'     2022    '!$D$1:$D$1794,0),MATCH(R$1,'     2022    '!$A$1:$AC$1,0))</f>
        <v>15</v>
      </c>
      <c r="S407" s="155">
        <f>INDEX('     2022    '!$A$1:$AC$1563,MATCH($D407,'     2022    '!$D$1:$D$1794,0),MATCH(S$1,'     2022    '!$A$1:$AC$1,0))</f>
        <v>1.8</v>
      </c>
      <c r="T407" s="155">
        <f>INDEX('     2022    '!$A$1:$AC$1563,MATCH($D407,'     2022    '!$D$1:$D$1794,0),MATCH(T$1,'     2022    '!$A$1:$AC$1,0))</f>
        <v>0.3</v>
      </c>
      <c r="U407" s="154" t="str">
        <f>INDEX('     2022    '!$A$1:$AC$1563,MATCH($D407,'     2022    '!$D$1:$D$1794,0),MATCH(U$1,'     2022    '!$A$1:$AC$1,0))</f>
        <v>1.4G</v>
      </c>
      <c r="V407" s="153" t="str">
        <f>INDEX('     2022    '!$A$1:$AC$1563,MATCH($D407,'     2022    '!$D$1:$D$1794,0),MATCH(V$1,'     2022    '!$A$1:$AC$1,0))</f>
        <v>UN0336</v>
      </c>
      <c r="W407" s="153" t="str">
        <f>INDEX('     2022    '!$A$1:$AC$1563,MATCH($D407,'     2022    '!$D$1:$D$1794,0),MATCH(W$1,'     2022    '!$A$1:$AC$1,0))</f>
        <v>F4</v>
      </c>
      <c r="X407" s="151" t="str">
        <f>INDEX('     2022    '!$A$1:$AC$1563,MATCH($D407,'     2022    '!$D$1:$D$1794,0),MATCH(X$1,'     2022    '!$A$1:$AC$1,0))</f>
        <v/>
      </c>
      <c r="Y407" s="151" t="str">
        <f>INDEX('     2022    '!$A$1:$AC$1563,MATCH($D407,'     2022    '!$D$1:$D$1794,0),MATCH(Y$1,'     2022    '!$A$1:$AC$1,0))</f>
        <v/>
      </c>
      <c r="Z407" s="156">
        <f>INDEX('     2022    '!$A$1:$AC$1563,MATCH($D407,'     2022    '!$D$1:$D$1794,0),MATCH(Z$1,'     2022    '!$A$1:$AC$1,0))</f>
        <v>6.0479999999999999E-2</v>
      </c>
      <c r="AA407" s="153" t="str">
        <f>INDEX('     2022    '!$A$1:$AC$1563,MATCH($D407,'     2022    '!$D$1:$D$1794,0),MATCH(AA$1,'     2022    '!$A$1:$AC$1,0))</f>
        <v>1008-F4-69249674</v>
      </c>
      <c r="AB407" s="153" t="str">
        <f>INDEX('     2022    '!$A$1:$AC$1563,MATCH($D407,'     2022    '!$D$1:$D$1794,0),MATCH(AB$1,'     2022    '!$A$1:$AC$1,0))</f>
        <v>GB/HSE-355738</v>
      </c>
      <c r="AC407" s="153" t="str">
        <f>INDEX('     2022    '!$A$1:$AC$1563,MATCH($D407,'     2022    '!$D$1:$D$1794,0),MATCH(AC$1,'     2022    '!$A$1:$AC$1,0))</f>
        <v>8/3/2027</v>
      </c>
    </row>
    <row r="408" spans="1:29" ht="15.75">
      <c r="A408" s="80">
        <f t="shared" si="12"/>
        <v>405</v>
      </c>
      <c r="B408" s="68" t="str">
        <f>INDEX('     2022    '!B$2:B$1794,MATCH(D408,'     2022    '!D$2:D$1794,0))</f>
        <v/>
      </c>
      <c r="C408" s="204" t="str">
        <f>INDEX('     2022    '!C$2:C$1794,MATCH(D408,'     2022    '!D$2:D$1794,0))</f>
        <v>Slice - 10s</v>
      </c>
      <c r="D408" s="212" t="str">
        <f>INDEX('     2022    '!D:D,MATCH(A408,'     2022    '!AL:AL,0))</f>
        <v>CSL1024</v>
      </c>
      <c r="E408" s="213" t="str">
        <f>INDEX('     2022    '!$A$1:$AC$1563,MATCH($D408,'     2022    '!$D$1:$D$1794,0),MATCH(E$1,'     2022    '!$A$1:$AC$1,0))</f>
        <v>10s. Green strobe tail purple mine (5 Angle)</v>
      </c>
      <c r="F408" s="206" t="str">
        <f>IFERROR(IF(LEFT(INDEX('     2022    '!AD$2:AD$1794,MATCH(D408,'     2022    '!D$2:D$1794,0)),4)="http",HYPERLINK(INDEX('     2022    '!AD$2:AD$1794,MATCH(D408,'     2022    '!D$2:D$1794,0)),"Video"),""),"")</f>
        <v>Video</v>
      </c>
      <c r="G408" s="207">
        <f>INDEX('     2022    '!$A$1:$AC$1563,MATCH($D408,'     2022    '!$D$1:$D$1794,0),MATCH(G$1,'     2022    '!$A$1:$AC$1,0))</f>
        <v>1</v>
      </c>
      <c r="H408" s="150"/>
      <c r="I408" s="152">
        <f>INDEX('     2022    '!$A$1:$AC$1563,MATCH($D408,'     2022    '!$D$1:$D$1794,0),MATCH(I$1,'     2022    '!$A$1:$AC$1,0))</f>
        <v>88.49</v>
      </c>
      <c r="J408" s="150"/>
      <c r="K408" s="151">
        <f t="shared" si="13"/>
        <v>10.010239475029346</v>
      </c>
      <c r="L408" s="152">
        <f>INDEX('     2022    '!$A$1:$AC$1563,MATCH($D408,'     2022    '!$D$1:$D$1794,0),MATCH(L$1,'     2022    '!$A$1:$AC$1,0))</f>
        <v>91.093179222767048</v>
      </c>
      <c r="M408" s="152">
        <f>INDEX('     2022    '!$A$1:$AC$1563,MATCH($D408,'     2022    '!$D$1:$D$1794,0),MATCH(M$1,'     2022    '!$A$1:$AC$1,0))</f>
        <v>100.10239475029346</v>
      </c>
      <c r="N408" s="153" t="str">
        <f>INDEX('     2022    '!$A$1:$AC$1563,MATCH($D408,'     2022    '!$D$1:$D$1794,0),MATCH(N$1,'     2022    '!$A$1:$AC$1,0))</f>
        <v>30mm</v>
      </c>
      <c r="O408" s="154">
        <f>INDEX('     2022    '!$A$1:$AC$1563,MATCH($D408,'     2022    '!$D$1:$D$1794,0),MATCH(O$1,'     2022    '!$A$1:$AC$1,0))</f>
        <v>10</v>
      </c>
      <c r="P408" s="153">
        <f>INDEX('     2022    '!$A$1:$AC$1563,MATCH($D408,'     2022    '!$D$1:$D$1794,0),MATCH(P$1,'     2022    '!$A$1:$AC$1,0))</f>
        <v>3</v>
      </c>
      <c r="Q408" s="153" t="str">
        <f>INDEX('     2022    '!$A$1:$AC$1563,MATCH($D408,'     2022    '!$D$1:$D$1794,0),MATCH(Q$1,'     2022    '!$A$1:$AC$1,0))</f>
        <v>Yes</v>
      </c>
      <c r="R408" s="155">
        <f>INDEX('     2022    '!$A$1:$AC$1563,MATCH($D408,'     2022    '!$D$1:$D$1794,0),MATCH(R$1,'     2022    '!$A$1:$AC$1,0))</f>
        <v>15</v>
      </c>
      <c r="S408" s="155">
        <f>INDEX('     2022    '!$A$1:$AC$1563,MATCH($D408,'     2022    '!$D$1:$D$1794,0),MATCH(S$1,'     2022    '!$A$1:$AC$1,0))</f>
        <v>2.5</v>
      </c>
      <c r="T408" s="155">
        <f>INDEX('     2022    '!$A$1:$AC$1563,MATCH($D408,'     2022    '!$D$1:$D$1794,0),MATCH(T$1,'     2022    '!$A$1:$AC$1,0))</f>
        <v>0.3</v>
      </c>
      <c r="U408" s="154" t="str">
        <f>INDEX('     2022    '!$A$1:$AC$1563,MATCH($D408,'     2022    '!$D$1:$D$1794,0),MATCH(U$1,'     2022    '!$A$1:$AC$1,0))</f>
        <v>1.4G</v>
      </c>
      <c r="V408" s="153" t="str">
        <f>INDEX('     2022    '!$A$1:$AC$1563,MATCH($D408,'     2022    '!$D$1:$D$1794,0),MATCH(V$1,'     2022    '!$A$1:$AC$1,0))</f>
        <v>UN0336</v>
      </c>
      <c r="W408" s="153" t="str">
        <f>INDEX('     2022    '!$A$1:$AC$1563,MATCH($D408,'     2022    '!$D$1:$D$1794,0),MATCH(W$1,'     2022    '!$A$1:$AC$1,0))</f>
        <v>F4</v>
      </c>
      <c r="X408" s="151" t="str">
        <f>INDEX('     2022    '!$A$1:$AC$1563,MATCH($D408,'     2022    '!$D$1:$D$1794,0),MATCH(X$1,'     2022    '!$A$1:$AC$1,0))</f>
        <v/>
      </c>
      <c r="Y408" s="151" t="str">
        <f>INDEX('     2022    '!$A$1:$AC$1563,MATCH($D408,'     2022    '!$D$1:$D$1794,0),MATCH(Y$1,'     2022    '!$A$1:$AC$1,0))</f>
        <v/>
      </c>
      <c r="Z408" s="156">
        <f>INDEX('     2022    '!$A$1:$AC$1563,MATCH($D408,'     2022    '!$D$1:$D$1794,0),MATCH(Z$1,'     2022    '!$A$1:$AC$1,0))</f>
        <v>7.0599999999999996E-2</v>
      </c>
      <c r="AA408" s="153" t="str">
        <f>INDEX('     2022    '!$A$1:$AC$1563,MATCH($D408,'     2022    '!$D$1:$D$1794,0),MATCH(AA$1,'     2022    '!$A$1:$AC$1,0))</f>
        <v>1008-F4-69249673</v>
      </c>
      <c r="AB408" s="153" t="str">
        <f>INDEX('     2022    '!$A$1:$AC$1563,MATCH($D408,'     2022    '!$D$1:$D$1794,0),MATCH(AB$1,'     2022    '!$A$1:$AC$1,0))</f>
        <v>GB/HSE-351007</v>
      </c>
      <c r="AC408" s="153" t="str">
        <f>INDEX('     2022    '!$A$1:$AC$1563,MATCH($D408,'     2022    '!$D$1:$D$1794,0),MATCH(AC$1,'     2022    '!$A$1:$AC$1,0))</f>
        <v>7/29/2030</v>
      </c>
    </row>
    <row r="409" spans="1:29" ht="15.75">
      <c r="A409" s="80">
        <f t="shared" si="12"/>
        <v>406</v>
      </c>
      <c r="B409" s="68" t="str">
        <f>INDEX('     2022    '!B$2:B$1794,MATCH(D409,'     2022    '!D$2:D$1794,0))</f>
        <v/>
      </c>
      <c r="C409" s="204" t="str">
        <f>INDEX('     2022    '!C$2:C$1794,MATCH(D409,'     2022    '!D$2:D$1794,0))</f>
        <v>Slice - 10s</v>
      </c>
      <c r="D409" s="212" t="str">
        <f>INDEX('     2022    '!D:D,MATCH(A409,'     2022    '!AL:AL,0))</f>
        <v>CSL1029</v>
      </c>
      <c r="E409" s="213" t="str">
        <f>INDEX('     2022    '!$A$1:$AC$1563,MATCH($D409,'     2022    '!$D$1:$D$1794,0),MATCH(E$1,'     2022    '!$A$1:$AC$1,0))</f>
        <v>10s. Red star silver strobe mine (5 Angle)</v>
      </c>
      <c r="F409" s="206" t="str">
        <f>IFERROR(IF(LEFT(INDEX('     2022    '!AD$2:AD$1794,MATCH(D409,'     2022    '!D$2:D$1794,0)),4)="http",HYPERLINK(INDEX('     2022    '!AD$2:AD$1794,MATCH(D409,'     2022    '!D$2:D$1794,0)),"Video"),""),"")</f>
        <v>Video</v>
      </c>
      <c r="G409" s="207">
        <f>INDEX('     2022    '!$A$1:$AC$1563,MATCH($D409,'     2022    '!$D$1:$D$1794,0),MATCH(G$1,'     2022    '!$A$1:$AC$1,0))</f>
        <v>2</v>
      </c>
      <c r="H409" s="150"/>
      <c r="I409" s="152">
        <f>INDEX('     2022    '!$A$1:$AC$1563,MATCH($D409,'     2022    '!$D$1:$D$1794,0),MATCH(I$1,'     2022    '!$A$1:$AC$1,0))</f>
        <v>88.07</v>
      </c>
      <c r="J409" s="150"/>
      <c r="K409" s="151">
        <f t="shared" si="13"/>
        <v>10.010239475029346</v>
      </c>
      <c r="L409" s="152">
        <f>INDEX('     2022    '!$A$1:$AC$1563,MATCH($D409,'     2022    '!$D$1:$D$1794,0),MATCH(L$1,'     2022    '!$A$1:$AC$1,0))</f>
        <v>91.093179222767048</v>
      </c>
      <c r="M409" s="152">
        <f>INDEX('     2022    '!$A$1:$AC$1563,MATCH($D409,'     2022    '!$D$1:$D$1794,0),MATCH(M$1,'     2022    '!$A$1:$AC$1,0))</f>
        <v>100.10239475029346</v>
      </c>
      <c r="N409" s="153" t="str">
        <f>INDEX('     2022    '!$A$1:$AC$1563,MATCH($D409,'     2022    '!$D$1:$D$1794,0),MATCH(N$1,'     2022    '!$A$1:$AC$1,0))</f>
        <v>30mm</v>
      </c>
      <c r="O409" s="154">
        <f>INDEX('     2022    '!$A$1:$AC$1563,MATCH($D409,'     2022    '!$D$1:$D$1794,0),MATCH(O$1,'     2022    '!$A$1:$AC$1,0))</f>
        <v>10</v>
      </c>
      <c r="P409" s="153">
        <f>INDEX('     2022    '!$A$1:$AC$1563,MATCH($D409,'     2022    '!$D$1:$D$1794,0),MATCH(P$1,'     2022    '!$A$1:$AC$1,0))</f>
        <v>3</v>
      </c>
      <c r="Q409" s="153" t="str">
        <f>INDEX('     2022    '!$A$1:$AC$1563,MATCH($D409,'     2022    '!$D$1:$D$1794,0),MATCH(Q$1,'     2022    '!$A$1:$AC$1,0))</f>
        <v>Yes</v>
      </c>
      <c r="R409" s="155">
        <f>INDEX('     2022    '!$A$1:$AC$1563,MATCH($D409,'     2022    '!$D$1:$D$1794,0),MATCH(R$1,'     2022    '!$A$1:$AC$1,0))</f>
        <v>15</v>
      </c>
      <c r="S409" s="155">
        <f>INDEX('     2022    '!$A$1:$AC$1563,MATCH($D409,'     2022    '!$D$1:$D$1794,0),MATCH(S$1,'     2022    '!$A$1:$AC$1,0))</f>
        <v>2.5</v>
      </c>
      <c r="T409" s="155">
        <f>INDEX('     2022    '!$A$1:$AC$1563,MATCH($D409,'     2022    '!$D$1:$D$1794,0),MATCH(T$1,'     2022    '!$A$1:$AC$1,0))</f>
        <v>0.3</v>
      </c>
      <c r="U409" s="154" t="str">
        <f>INDEX('     2022    '!$A$1:$AC$1563,MATCH($D409,'     2022    '!$D$1:$D$1794,0),MATCH(U$1,'     2022    '!$A$1:$AC$1,0))</f>
        <v>1.4G</v>
      </c>
      <c r="V409" s="153" t="str">
        <f>INDEX('     2022    '!$A$1:$AC$1563,MATCH($D409,'     2022    '!$D$1:$D$1794,0),MATCH(V$1,'     2022    '!$A$1:$AC$1,0))</f>
        <v>UN0336</v>
      </c>
      <c r="W409" s="153" t="str">
        <f>INDEX('     2022    '!$A$1:$AC$1563,MATCH($D409,'     2022    '!$D$1:$D$1794,0),MATCH(W$1,'     2022    '!$A$1:$AC$1,0))</f>
        <v>F4</v>
      </c>
      <c r="X409" s="151" t="str">
        <f>INDEX('     2022    '!$A$1:$AC$1563,MATCH($D409,'     2022    '!$D$1:$D$1794,0),MATCH(X$1,'     2022    '!$A$1:$AC$1,0))</f>
        <v/>
      </c>
      <c r="Y409" s="151" t="str">
        <f>INDEX('     2022    '!$A$1:$AC$1563,MATCH($D409,'     2022    '!$D$1:$D$1794,0),MATCH(Y$1,'     2022    '!$A$1:$AC$1,0))</f>
        <v/>
      </c>
      <c r="Z409" s="156">
        <f>INDEX('     2022    '!$A$1:$AC$1563,MATCH($D409,'     2022    '!$D$1:$D$1794,0),MATCH(Z$1,'     2022    '!$A$1:$AC$1,0))</f>
        <v>7.0599999999999996E-2</v>
      </c>
      <c r="AA409" s="153" t="str">
        <f>INDEX('     2022    '!$A$1:$AC$1563,MATCH($D409,'     2022    '!$D$1:$D$1794,0),MATCH(AA$1,'     2022    '!$A$1:$AC$1,0))</f>
        <v>1008-F4-69249673</v>
      </c>
      <c r="AB409" s="153" t="str">
        <f>INDEX('     2022    '!$A$1:$AC$1563,MATCH($D409,'     2022    '!$D$1:$D$1794,0),MATCH(AB$1,'     2022    '!$A$1:$AC$1,0))</f>
        <v>GB/HSE-351012</v>
      </c>
      <c r="AC409" s="153" t="str">
        <f>INDEX('     2022    '!$A$1:$AC$1563,MATCH($D409,'     2022    '!$D$1:$D$1794,0),MATCH(AC$1,'     2022    '!$A$1:$AC$1,0))</f>
        <v>7/29/2030</v>
      </c>
    </row>
    <row r="410" spans="1:29" ht="15.75">
      <c r="A410" s="80">
        <f t="shared" si="12"/>
        <v>407</v>
      </c>
      <c r="B410" s="68" t="str">
        <f>INDEX('     2022    '!B$2:B$1794,MATCH(D410,'     2022    '!D$2:D$1794,0))</f>
        <v/>
      </c>
      <c r="C410" s="204" t="str">
        <f>INDEX('     2022    '!C$2:C$1794,MATCH(D410,'     2022    '!D$2:D$1794,0))</f>
        <v>Slice - 10s</v>
      </c>
      <c r="D410" s="212" t="str">
        <f>INDEX('     2022    '!D:D,MATCH(A410,'     2022    '!AL:AL,0))</f>
        <v>CSL1030</v>
      </c>
      <c r="E410" s="213" t="str">
        <f>INDEX('     2022    '!$A$1:$AC$1563,MATCH($D410,'     2022    '!$D$1:$D$1794,0),MATCH(E$1,'     2022    '!$A$1:$AC$1,0))</f>
        <v>10s Z. Red, green, yellow, blue,purple star</v>
      </c>
      <c r="F410" s="206" t="str">
        <f>IFERROR(IF(LEFT(INDEX('     2022    '!AD$2:AD$1794,MATCH(D410,'     2022    '!D$2:D$1794,0)),4)="http",HYPERLINK(INDEX('     2022    '!AD$2:AD$1794,MATCH(D410,'     2022    '!D$2:D$1794,0)),"Video"),""),"")</f>
        <v>Video</v>
      </c>
      <c r="G410" s="207">
        <f>INDEX('     2022    '!$A$1:$AC$1563,MATCH($D410,'     2022    '!$D$1:$D$1794,0),MATCH(G$1,'     2022    '!$A$1:$AC$1,0))</f>
        <v>0</v>
      </c>
      <c r="H410" s="150"/>
      <c r="I410" s="152">
        <f>INDEX('     2022    '!$A$1:$AC$1563,MATCH($D410,'     2022    '!$D$1:$D$1794,0),MATCH(I$1,'     2022    '!$A$1:$AC$1,0))</f>
        <v>88.13</v>
      </c>
      <c r="J410" s="150"/>
      <c r="K410" s="151">
        <f t="shared" si="13"/>
        <v>10.010239475029346</v>
      </c>
      <c r="L410" s="152">
        <f>INDEX('     2022    '!$A$1:$AC$1563,MATCH($D410,'     2022    '!$D$1:$D$1794,0),MATCH(L$1,'     2022    '!$A$1:$AC$1,0))</f>
        <v>91.093179222767048</v>
      </c>
      <c r="M410" s="152">
        <f>INDEX('     2022    '!$A$1:$AC$1563,MATCH($D410,'     2022    '!$D$1:$D$1794,0),MATCH(M$1,'     2022    '!$A$1:$AC$1,0))</f>
        <v>100.10239475029346</v>
      </c>
      <c r="N410" s="153" t="str">
        <f>INDEX('     2022    '!$A$1:$AC$1563,MATCH($D410,'     2022    '!$D$1:$D$1794,0),MATCH(N$1,'     2022    '!$A$1:$AC$1,0))</f>
        <v>30mm</v>
      </c>
      <c r="O410" s="154">
        <f>INDEX('     2022    '!$A$1:$AC$1563,MATCH($D410,'     2022    '!$D$1:$D$1794,0),MATCH(O$1,'     2022    '!$A$1:$AC$1,0))</f>
        <v>10</v>
      </c>
      <c r="P410" s="153">
        <f>INDEX('     2022    '!$A$1:$AC$1563,MATCH($D410,'     2022    '!$D$1:$D$1794,0),MATCH(P$1,'     2022    '!$A$1:$AC$1,0))</f>
        <v>3</v>
      </c>
      <c r="Q410" s="153" t="str">
        <f>INDEX('     2022    '!$A$1:$AC$1563,MATCH($D410,'     2022    '!$D$1:$D$1794,0),MATCH(Q$1,'     2022    '!$A$1:$AC$1,0))</f>
        <v>No</v>
      </c>
      <c r="R410" s="155">
        <f>INDEX('     2022    '!$A$1:$AC$1563,MATCH($D410,'     2022    '!$D$1:$D$1794,0),MATCH(R$1,'     2022    '!$A$1:$AC$1,0))</f>
        <v>15</v>
      </c>
      <c r="S410" s="155">
        <f>INDEX('     2022    '!$A$1:$AC$1563,MATCH($D410,'     2022    '!$D$1:$D$1794,0),MATCH(S$1,'     2022    '!$A$1:$AC$1,0))</f>
        <v>2.5</v>
      </c>
      <c r="T410" s="155">
        <f>INDEX('     2022    '!$A$1:$AC$1563,MATCH($D410,'     2022    '!$D$1:$D$1794,0),MATCH(T$1,'     2022    '!$A$1:$AC$1,0))</f>
        <v>0.3</v>
      </c>
      <c r="U410" s="154" t="str">
        <f>INDEX('     2022    '!$A$1:$AC$1563,MATCH($D410,'     2022    '!$D$1:$D$1794,0),MATCH(U$1,'     2022    '!$A$1:$AC$1,0))</f>
        <v>1.4G</v>
      </c>
      <c r="V410" s="153" t="str">
        <f>INDEX('     2022    '!$A$1:$AC$1563,MATCH($D410,'     2022    '!$D$1:$D$1794,0),MATCH(V$1,'     2022    '!$A$1:$AC$1,0))</f>
        <v>UN0336</v>
      </c>
      <c r="W410" s="153" t="str">
        <f>INDEX('     2022    '!$A$1:$AC$1563,MATCH($D410,'     2022    '!$D$1:$D$1794,0),MATCH(W$1,'     2022    '!$A$1:$AC$1,0))</f>
        <v>F4</v>
      </c>
      <c r="X410" s="151" t="str">
        <f>INDEX('     2022    '!$A$1:$AC$1563,MATCH($D410,'     2022    '!$D$1:$D$1794,0),MATCH(X$1,'     2022    '!$A$1:$AC$1,0))</f>
        <v/>
      </c>
      <c r="Y410" s="151" t="str">
        <f>INDEX('     2022    '!$A$1:$AC$1563,MATCH($D410,'     2022    '!$D$1:$D$1794,0),MATCH(Y$1,'     2022    '!$A$1:$AC$1,0))</f>
        <v/>
      </c>
      <c r="Z410" s="156">
        <f>INDEX('     2022    '!$A$1:$AC$1563,MATCH($D410,'     2022    '!$D$1:$D$1794,0),MATCH(Z$1,'     2022    '!$A$1:$AC$1,0))</f>
        <v>7.0599999999999996E-2</v>
      </c>
      <c r="AA410" s="153" t="str">
        <f>INDEX('     2022    '!$A$1:$AC$1563,MATCH($D410,'     2022    '!$D$1:$D$1794,0),MATCH(AA$1,'     2022    '!$A$1:$AC$1,0))</f>
        <v>1008-F4-69249673</v>
      </c>
      <c r="AB410" s="153" t="str">
        <f>INDEX('     2022    '!$A$1:$AC$1563,MATCH($D410,'     2022    '!$D$1:$D$1794,0),MATCH(AB$1,'     2022    '!$A$1:$AC$1,0))</f>
        <v>GB/HSE-351013</v>
      </c>
      <c r="AC410" s="153" t="str">
        <f>INDEX('     2022    '!$A$1:$AC$1563,MATCH($D410,'     2022    '!$D$1:$D$1794,0),MATCH(AC$1,'     2022    '!$A$1:$AC$1,0))</f>
        <v>7/29/2030</v>
      </c>
    </row>
    <row r="411" spans="1:29" ht="15.75">
      <c r="A411" s="80">
        <f t="shared" si="12"/>
        <v>408</v>
      </c>
      <c r="B411" s="68" t="str">
        <f>INDEX('     2022    '!B$2:B$1794,MATCH(D411,'     2022    '!D$2:D$1794,0))</f>
        <v/>
      </c>
      <c r="C411" s="204" t="str">
        <f>INDEX('     2022    '!C$2:C$1794,MATCH(D411,'     2022    '!D$2:D$1794,0))</f>
        <v>Slice - 10s</v>
      </c>
      <c r="D411" s="212" t="str">
        <f>INDEX('     2022    '!D:D,MATCH(A411,'     2022    '!AL:AL,0))</f>
        <v>CSL1006</v>
      </c>
      <c r="E411" s="213" t="str">
        <f>INDEX('     2022    '!$A$1:$AC$1563,MATCH($D411,'     2022    '!$D$1:$D$1794,0),MATCH(E$1,'     2022    '!$A$1:$AC$1,0))</f>
        <v>10s. Brocade crown mine to blue tips</v>
      </c>
      <c r="F411" s="206" t="str">
        <f>IFERROR(IF(LEFT(INDEX('     2022    '!AD$2:AD$1794,MATCH(D411,'     2022    '!D$2:D$1794,0)),4)="http",HYPERLINK(INDEX('     2022    '!AD$2:AD$1794,MATCH(D411,'     2022    '!D$2:D$1794,0)),"Video"),""),"")</f>
        <v>Video</v>
      </c>
      <c r="G411" s="207">
        <f>INDEX('     2022    '!$A$1:$AC$1563,MATCH($D411,'     2022    '!$D$1:$D$1794,0),MATCH(G$1,'     2022    '!$A$1:$AC$1,0))</f>
        <v>0</v>
      </c>
      <c r="H411" s="150"/>
      <c r="I411" s="152">
        <f>INDEX('     2022    '!$A$1:$AC$1563,MATCH($D411,'     2022    '!$D$1:$D$1794,0),MATCH(I$1,'     2022    '!$A$1:$AC$1,0))</f>
        <v>88.93</v>
      </c>
      <c r="J411" s="150"/>
      <c r="K411" s="151">
        <f t="shared" si="13"/>
        <v>10.108437755344118</v>
      </c>
      <c r="L411" s="152">
        <f>INDEX('     2022    '!$A$1:$AC$1563,MATCH($D411,'     2022    '!$D$1:$D$1794,0),MATCH(L$1,'     2022    '!$A$1:$AC$1,0))</f>
        <v>91.986783573631485</v>
      </c>
      <c r="M411" s="152">
        <f>INDEX('     2022    '!$A$1:$AC$1563,MATCH($D411,'     2022    '!$D$1:$D$1794,0),MATCH(M$1,'     2022    '!$A$1:$AC$1,0))</f>
        <v>101.08437755344119</v>
      </c>
      <c r="N411" s="153" t="str">
        <f>INDEX('     2022    '!$A$1:$AC$1563,MATCH($D411,'     2022    '!$D$1:$D$1794,0),MATCH(N$1,'     2022    '!$A$1:$AC$1,0))</f>
        <v>30mm</v>
      </c>
      <c r="O411" s="154">
        <f>INDEX('     2022    '!$A$1:$AC$1563,MATCH($D411,'     2022    '!$D$1:$D$1794,0),MATCH(O$1,'     2022    '!$A$1:$AC$1,0))</f>
        <v>10</v>
      </c>
      <c r="P411" s="153">
        <f>INDEX('     2022    '!$A$1:$AC$1563,MATCH($D411,'     2022    '!$D$1:$D$1794,0),MATCH(P$1,'     2022    '!$A$1:$AC$1,0))</f>
        <v>3</v>
      </c>
      <c r="Q411" s="153" t="str">
        <f>INDEX('     2022    '!$A$1:$AC$1563,MATCH($D411,'     2022    '!$D$1:$D$1794,0),MATCH(Q$1,'     2022    '!$A$1:$AC$1,0))</f>
        <v>Yes</v>
      </c>
      <c r="R411" s="155">
        <f>INDEX('     2022    '!$A$1:$AC$1563,MATCH($D411,'     2022    '!$D$1:$D$1794,0),MATCH(R$1,'     2022    '!$A$1:$AC$1,0))</f>
        <v>15</v>
      </c>
      <c r="S411" s="155">
        <f>INDEX('     2022    '!$A$1:$AC$1563,MATCH($D411,'     2022    '!$D$1:$D$1794,0),MATCH(S$1,'     2022    '!$A$1:$AC$1,0))</f>
        <v>2.5</v>
      </c>
      <c r="T411" s="155">
        <f>INDEX('     2022    '!$A$1:$AC$1563,MATCH($D411,'     2022    '!$D$1:$D$1794,0),MATCH(T$1,'     2022    '!$A$1:$AC$1,0))</f>
        <v>0.3</v>
      </c>
      <c r="U411" s="154" t="str">
        <f>INDEX('     2022    '!$A$1:$AC$1563,MATCH($D411,'     2022    '!$D$1:$D$1794,0),MATCH(U$1,'     2022    '!$A$1:$AC$1,0))</f>
        <v>1.4G</v>
      </c>
      <c r="V411" s="153" t="str">
        <f>INDEX('     2022    '!$A$1:$AC$1563,MATCH($D411,'     2022    '!$D$1:$D$1794,0),MATCH(V$1,'     2022    '!$A$1:$AC$1,0))</f>
        <v>UN0336</v>
      </c>
      <c r="W411" s="153" t="str">
        <f>INDEX('     2022    '!$A$1:$AC$1563,MATCH($D411,'     2022    '!$D$1:$D$1794,0),MATCH(W$1,'     2022    '!$A$1:$AC$1,0))</f>
        <v>F4</v>
      </c>
      <c r="X411" s="151" t="str">
        <f>INDEX('     2022    '!$A$1:$AC$1563,MATCH($D411,'     2022    '!$D$1:$D$1794,0),MATCH(X$1,'     2022    '!$A$1:$AC$1,0))</f>
        <v/>
      </c>
      <c r="Y411" s="151" t="str">
        <f>INDEX('     2022    '!$A$1:$AC$1563,MATCH($D411,'     2022    '!$D$1:$D$1794,0),MATCH(Y$1,'     2022    '!$A$1:$AC$1,0))</f>
        <v/>
      </c>
      <c r="Z411" s="156">
        <f>INDEX('     2022    '!$A$1:$AC$1563,MATCH($D411,'     2022    '!$D$1:$D$1794,0),MATCH(Z$1,'     2022    '!$A$1:$AC$1,0))</f>
        <v>7.0599999999999996E-2</v>
      </c>
      <c r="AA411" s="153" t="str">
        <f>INDEX('     2022    '!$A$1:$AC$1563,MATCH($D411,'     2022    '!$D$1:$D$1794,0),MATCH(AA$1,'     2022    '!$A$1:$AC$1,0))</f>
        <v>1008-F4-69249673</v>
      </c>
      <c r="AB411" s="153" t="str">
        <f>INDEX('     2022    '!$A$1:$AC$1563,MATCH($D411,'     2022    '!$D$1:$D$1794,0),MATCH(AB$1,'     2022    '!$A$1:$AC$1,0))</f>
        <v>GB/HSE-340780</v>
      </c>
      <c r="AC411" s="153" t="str">
        <f>INDEX('     2022    '!$A$1:$AC$1563,MATCH($D411,'     2022    '!$D$1:$D$1794,0),MATCH(AC$1,'     2022    '!$A$1:$AC$1,0))</f>
        <v>8/3/2027</v>
      </c>
    </row>
    <row r="412" spans="1:29" ht="15.75">
      <c r="A412" s="80">
        <f t="shared" si="12"/>
        <v>409</v>
      </c>
      <c r="B412" s="68" t="str">
        <f>INDEX('     2022    '!B$2:B$1794,MATCH(D412,'     2022    '!D$2:D$1794,0))</f>
        <v/>
      </c>
      <c r="C412" s="204" t="str">
        <f>INDEX('     2022    '!C$2:C$1794,MATCH(D412,'     2022    '!D$2:D$1794,0))</f>
        <v>Slice - 10s</v>
      </c>
      <c r="D412" s="212" t="str">
        <f>INDEX('     2022    '!D:D,MATCH(A412,'     2022    '!AL:AL,0))</f>
        <v>CSL1020</v>
      </c>
      <c r="E412" s="213" t="str">
        <f>INDEX('     2022    '!$A$1:$AC$1563,MATCH($D412,'     2022    '!$D$1:$D$1794,0),MATCH(E$1,'     2022    '!$A$1:$AC$1,0))</f>
        <v>10s. Gold strobe tail w red mine (5 Angle)</v>
      </c>
      <c r="F412" s="206" t="str">
        <f>IFERROR(IF(LEFT(INDEX('     2022    '!AD$2:AD$1794,MATCH(D412,'     2022    '!D$2:D$1794,0)),4)="http",HYPERLINK(INDEX('     2022    '!AD$2:AD$1794,MATCH(D412,'     2022    '!D$2:D$1794,0)),"Video"),""),"")</f>
        <v>Video</v>
      </c>
      <c r="G412" s="207">
        <f>INDEX('     2022    '!$A$1:$AC$1563,MATCH($D412,'     2022    '!$D$1:$D$1794,0),MATCH(G$1,'     2022    '!$A$1:$AC$1,0))</f>
        <v>1</v>
      </c>
      <c r="H412" s="150"/>
      <c r="I412" s="152">
        <f>INDEX('     2022    '!$A$1:$AC$1563,MATCH($D412,'     2022    '!$D$1:$D$1794,0),MATCH(I$1,'     2022    '!$A$1:$AC$1,0))</f>
        <v>84.9</v>
      </c>
      <c r="J412" s="150"/>
      <c r="K412" s="151">
        <f t="shared" si="13"/>
        <v>10.108437755344118</v>
      </c>
      <c r="L412" s="152">
        <f>INDEX('     2022    '!$A$1:$AC$1563,MATCH($D412,'     2022    '!$D$1:$D$1794,0),MATCH(L$1,'     2022    '!$A$1:$AC$1,0))</f>
        <v>91.986783573631485</v>
      </c>
      <c r="M412" s="152">
        <f>INDEX('     2022    '!$A$1:$AC$1563,MATCH($D412,'     2022    '!$D$1:$D$1794,0),MATCH(M$1,'     2022    '!$A$1:$AC$1,0))</f>
        <v>101.08437755344119</v>
      </c>
      <c r="N412" s="153" t="str">
        <f>INDEX('     2022    '!$A$1:$AC$1563,MATCH($D412,'     2022    '!$D$1:$D$1794,0),MATCH(N$1,'     2022    '!$A$1:$AC$1,0))</f>
        <v>30mm</v>
      </c>
      <c r="O412" s="154">
        <f>INDEX('     2022    '!$A$1:$AC$1563,MATCH($D412,'     2022    '!$D$1:$D$1794,0),MATCH(O$1,'     2022    '!$A$1:$AC$1,0))</f>
        <v>10</v>
      </c>
      <c r="P412" s="153">
        <f>INDEX('     2022    '!$A$1:$AC$1563,MATCH($D412,'     2022    '!$D$1:$D$1794,0),MATCH(P$1,'     2022    '!$A$1:$AC$1,0))</f>
        <v>3</v>
      </c>
      <c r="Q412" s="153" t="str">
        <f>INDEX('     2022    '!$A$1:$AC$1563,MATCH($D412,'     2022    '!$D$1:$D$1794,0),MATCH(Q$1,'     2022    '!$A$1:$AC$1,0))</f>
        <v>Yes</v>
      </c>
      <c r="R412" s="155">
        <f>INDEX('     2022    '!$A$1:$AC$1563,MATCH($D412,'     2022    '!$D$1:$D$1794,0),MATCH(R$1,'     2022    '!$A$1:$AC$1,0))</f>
        <v>15</v>
      </c>
      <c r="S412" s="155">
        <f>INDEX('     2022    '!$A$1:$AC$1563,MATCH($D412,'     2022    '!$D$1:$D$1794,0),MATCH(S$1,'     2022    '!$A$1:$AC$1,0))</f>
        <v>2.5</v>
      </c>
      <c r="T412" s="155">
        <f>INDEX('     2022    '!$A$1:$AC$1563,MATCH($D412,'     2022    '!$D$1:$D$1794,0),MATCH(T$1,'     2022    '!$A$1:$AC$1,0))</f>
        <v>0.3</v>
      </c>
      <c r="U412" s="154" t="str">
        <f>INDEX('     2022    '!$A$1:$AC$1563,MATCH($D412,'     2022    '!$D$1:$D$1794,0),MATCH(U$1,'     2022    '!$A$1:$AC$1,0))</f>
        <v>1.4G</v>
      </c>
      <c r="V412" s="153" t="str">
        <f>INDEX('     2022    '!$A$1:$AC$1563,MATCH($D412,'     2022    '!$D$1:$D$1794,0),MATCH(V$1,'     2022    '!$A$1:$AC$1,0))</f>
        <v>UN0336</v>
      </c>
      <c r="W412" s="153" t="str">
        <f>INDEX('     2022    '!$A$1:$AC$1563,MATCH($D412,'     2022    '!$D$1:$D$1794,0),MATCH(W$1,'     2022    '!$A$1:$AC$1,0))</f>
        <v>F4</v>
      </c>
      <c r="X412" s="151" t="str">
        <f>INDEX('     2022    '!$A$1:$AC$1563,MATCH($D412,'     2022    '!$D$1:$D$1794,0),MATCH(X$1,'     2022    '!$A$1:$AC$1,0))</f>
        <v/>
      </c>
      <c r="Y412" s="151" t="str">
        <f>INDEX('     2022    '!$A$1:$AC$1563,MATCH($D412,'     2022    '!$D$1:$D$1794,0),MATCH(Y$1,'     2022    '!$A$1:$AC$1,0))</f>
        <v/>
      </c>
      <c r="Z412" s="156">
        <f>INDEX('     2022    '!$A$1:$AC$1563,MATCH($D412,'     2022    '!$D$1:$D$1794,0),MATCH(Z$1,'     2022    '!$A$1:$AC$1,0))</f>
        <v>7.0599999999999996E-2</v>
      </c>
      <c r="AA412" s="153" t="str">
        <f>INDEX('     2022    '!$A$1:$AC$1563,MATCH($D412,'     2022    '!$D$1:$D$1794,0),MATCH(AA$1,'     2022    '!$A$1:$AC$1,0))</f>
        <v>1008-F4-69249673</v>
      </c>
      <c r="AB412" s="153" t="str">
        <f>INDEX('     2022    '!$A$1:$AC$1563,MATCH($D412,'     2022    '!$D$1:$D$1794,0),MATCH(AB$1,'     2022    '!$A$1:$AC$1,0))</f>
        <v>GB/HSE-351003</v>
      </c>
      <c r="AC412" s="153" t="str">
        <f>INDEX('     2022    '!$A$1:$AC$1563,MATCH($D412,'     2022    '!$D$1:$D$1794,0),MATCH(AC$1,'     2022    '!$A$1:$AC$1,0))</f>
        <v>7/29/2030</v>
      </c>
    </row>
    <row r="413" spans="1:29" ht="15.75">
      <c r="A413" s="80">
        <f t="shared" si="12"/>
        <v>410</v>
      </c>
      <c r="B413" s="68" t="str">
        <f>INDEX('     2022    '!B$2:B$1794,MATCH(D413,'     2022    '!D$2:D$1794,0))</f>
        <v/>
      </c>
      <c r="C413" s="204" t="str">
        <f>INDEX('     2022    '!C$2:C$1794,MATCH(D413,'     2022    '!D$2:D$1794,0))</f>
        <v>Slice - 10s</v>
      </c>
      <c r="D413" s="212" t="str">
        <f>INDEX('     2022    '!D:D,MATCH(A413,'     2022    '!AL:AL,0))</f>
        <v>CSL1026</v>
      </c>
      <c r="E413" s="213" t="str">
        <f>INDEX('     2022    '!$A$1:$AC$1563,MATCH($D413,'     2022    '!$D$1:$D$1794,0),MATCH(E$1,'     2022    '!$A$1:$AC$1,0))</f>
        <v>10s. Gold strobe tail green mine (5 Angle)</v>
      </c>
      <c r="F413" s="206" t="str">
        <f>IFERROR(IF(LEFT(INDEX('     2022    '!AD$2:AD$1794,MATCH(D413,'     2022    '!D$2:D$1794,0)),4)="http",HYPERLINK(INDEX('     2022    '!AD$2:AD$1794,MATCH(D413,'     2022    '!D$2:D$1794,0)),"Video"),""),"")</f>
        <v>Video</v>
      </c>
      <c r="G413" s="207">
        <f>INDEX('     2022    '!$A$1:$AC$1563,MATCH($D413,'     2022    '!$D$1:$D$1794,0),MATCH(G$1,'     2022    '!$A$1:$AC$1,0))</f>
        <v>3</v>
      </c>
      <c r="H413" s="150"/>
      <c r="I413" s="152">
        <f>INDEX('     2022    '!$A$1:$AC$1563,MATCH($D413,'     2022    '!$D$1:$D$1794,0),MATCH(I$1,'     2022    '!$A$1:$AC$1,0))</f>
        <v>85.36</v>
      </c>
      <c r="J413" s="150"/>
      <c r="K413" s="151">
        <f t="shared" si="13"/>
        <v>10.113650893832766</v>
      </c>
      <c r="L413" s="152">
        <f>INDEX('     2022    '!$A$1:$AC$1563,MATCH($D413,'     2022    '!$D$1:$D$1794,0),MATCH(L$1,'     2022    '!$A$1:$AC$1,0))</f>
        <v>92.034223133878172</v>
      </c>
      <c r="M413" s="152">
        <f>INDEX('     2022    '!$A$1:$AC$1563,MATCH($D413,'     2022    '!$D$1:$D$1794,0),MATCH(M$1,'     2022    '!$A$1:$AC$1,0))</f>
        <v>101.13650893832765</v>
      </c>
      <c r="N413" s="153" t="str">
        <f>INDEX('     2022    '!$A$1:$AC$1563,MATCH($D413,'     2022    '!$D$1:$D$1794,0),MATCH(N$1,'     2022    '!$A$1:$AC$1,0))</f>
        <v>30mm</v>
      </c>
      <c r="O413" s="154">
        <f>INDEX('     2022    '!$A$1:$AC$1563,MATCH($D413,'     2022    '!$D$1:$D$1794,0),MATCH(O$1,'     2022    '!$A$1:$AC$1,0))</f>
        <v>10</v>
      </c>
      <c r="P413" s="153">
        <f>INDEX('     2022    '!$A$1:$AC$1563,MATCH($D413,'     2022    '!$D$1:$D$1794,0),MATCH(P$1,'     2022    '!$A$1:$AC$1,0))</f>
        <v>3</v>
      </c>
      <c r="Q413" s="153" t="str">
        <f>INDEX('     2022    '!$A$1:$AC$1563,MATCH($D413,'     2022    '!$D$1:$D$1794,0),MATCH(Q$1,'     2022    '!$A$1:$AC$1,0))</f>
        <v>Yes</v>
      </c>
      <c r="R413" s="155">
        <f>INDEX('     2022    '!$A$1:$AC$1563,MATCH($D413,'     2022    '!$D$1:$D$1794,0),MATCH(R$1,'     2022    '!$A$1:$AC$1,0))</f>
        <v>15</v>
      </c>
      <c r="S413" s="155">
        <f>INDEX('     2022    '!$A$1:$AC$1563,MATCH($D413,'     2022    '!$D$1:$D$1794,0),MATCH(S$1,'     2022    '!$A$1:$AC$1,0))</f>
        <v>2.5</v>
      </c>
      <c r="T413" s="155">
        <f>INDEX('     2022    '!$A$1:$AC$1563,MATCH($D413,'     2022    '!$D$1:$D$1794,0),MATCH(T$1,'     2022    '!$A$1:$AC$1,0))</f>
        <v>0.3</v>
      </c>
      <c r="U413" s="154" t="str">
        <f>INDEX('     2022    '!$A$1:$AC$1563,MATCH($D413,'     2022    '!$D$1:$D$1794,0),MATCH(U$1,'     2022    '!$A$1:$AC$1,0))</f>
        <v>1.4G</v>
      </c>
      <c r="V413" s="153" t="str">
        <f>INDEX('     2022    '!$A$1:$AC$1563,MATCH($D413,'     2022    '!$D$1:$D$1794,0),MATCH(V$1,'     2022    '!$A$1:$AC$1,0))</f>
        <v>UN0336</v>
      </c>
      <c r="W413" s="153" t="str">
        <f>INDEX('     2022    '!$A$1:$AC$1563,MATCH($D413,'     2022    '!$D$1:$D$1794,0),MATCH(W$1,'     2022    '!$A$1:$AC$1,0))</f>
        <v>F4</v>
      </c>
      <c r="X413" s="151" t="str">
        <f>INDEX('     2022    '!$A$1:$AC$1563,MATCH($D413,'     2022    '!$D$1:$D$1794,0),MATCH(X$1,'     2022    '!$A$1:$AC$1,0))</f>
        <v/>
      </c>
      <c r="Y413" s="151" t="str">
        <f>INDEX('     2022    '!$A$1:$AC$1563,MATCH($D413,'     2022    '!$D$1:$D$1794,0),MATCH(Y$1,'     2022    '!$A$1:$AC$1,0))</f>
        <v/>
      </c>
      <c r="Z413" s="156">
        <f>INDEX('     2022    '!$A$1:$AC$1563,MATCH($D413,'     2022    '!$D$1:$D$1794,0),MATCH(Z$1,'     2022    '!$A$1:$AC$1,0))</f>
        <v>7.1999999999999995E-2</v>
      </c>
      <c r="AA413" s="153" t="str">
        <f>INDEX('     2022    '!$A$1:$AC$1563,MATCH($D413,'     2022    '!$D$1:$D$1794,0),MATCH(AA$1,'     2022    '!$A$1:$AC$1,0))</f>
        <v>1008-F4-69249673</v>
      </c>
      <c r="AB413" s="153" t="str">
        <f>INDEX('     2022    '!$A$1:$AC$1563,MATCH($D413,'     2022    '!$D$1:$D$1794,0),MATCH(AB$1,'     2022    '!$A$1:$AC$1,0))</f>
        <v>GB/HSE-351009</v>
      </c>
      <c r="AC413" s="153" t="str">
        <f>INDEX('     2022    '!$A$1:$AC$1563,MATCH($D413,'     2022    '!$D$1:$D$1794,0),MATCH(AC$1,'     2022    '!$A$1:$AC$1,0))</f>
        <v>7/29/2030</v>
      </c>
    </row>
    <row r="414" spans="1:29" ht="15.75">
      <c r="A414" s="80">
        <f t="shared" si="12"/>
        <v>411</v>
      </c>
      <c r="B414" s="68" t="str">
        <f>INDEX('     2022    '!B$2:B$1794,MATCH(D414,'     2022    '!D$2:D$1794,0))</f>
        <v/>
      </c>
      <c r="C414" s="204" t="str">
        <f>INDEX('     2022    '!C$2:C$1794,MATCH(D414,'     2022    '!D$2:D$1794,0))</f>
        <v>Slice - 10s</v>
      </c>
      <c r="D414" s="212" t="str">
        <f>INDEX('     2022    '!D:D,MATCH(A414,'     2022    '!AL:AL,0))</f>
        <v>CSL1041</v>
      </c>
      <c r="E414" s="213" t="str">
        <f>INDEX('     2022    '!$A$1:$AC$1563,MATCH($D414,'     2022    '!$D$1:$D$1794,0),MATCH(E$1,'     2022    '!$A$1:$AC$1,0))</f>
        <v>10s. Silver strobe bouquet</v>
      </c>
      <c r="F414" s="206" t="str">
        <f>IFERROR(IF(LEFT(INDEX('     2022    '!AD$2:AD$1794,MATCH(D414,'     2022    '!D$2:D$1794,0)),4)="http",HYPERLINK(INDEX('     2022    '!AD$2:AD$1794,MATCH(D414,'     2022    '!D$2:D$1794,0)),"Video"),""),"")</f>
        <v>Video</v>
      </c>
      <c r="G414" s="207">
        <f>INDEX('     2022    '!$A$1:$AC$1563,MATCH($D414,'     2022    '!$D$1:$D$1794,0),MATCH(G$1,'     2022    '!$A$1:$AC$1,0))</f>
        <v>0</v>
      </c>
      <c r="H414" s="150"/>
      <c r="I414" s="152">
        <f>INDEX('     2022    '!$A$1:$AC$1563,MATCH($D414,'     2022    '!$D$1:$D$1794,0),MATCH(I$1,'     2022    '!$A$1:$AC$1,0))</f>
        <v>91.12</v>
      </c>
      <c r="J414" s="150"/>
      <c r="K414" s="151">
        <f t="shared" si="13"/>
        <v>10.124804135396577</v>
      </c>
      <c r="L414" s="152">
        <f>INDEX('     2022    '!$A$1:$AC$1563,MATCH($D414,'     2022    '!$D$1:$D$1794,0),MATCH(L$1,'     2022    '!$A$1:$AC$1,0))</f>
        <v>92.13571763210885</v>
      </c>
      <c r="M414" s="152">
        <f>INDEX('     2022    '!$A$1:$AC$1563,MATCH($D414,'     2022    '!$D$1:$D$1794,0),MATCH(M$1,'     2022    '!$A$1:$AC$1,0))</f>
        <v>101.24804135396576</v>
      </c>
      <c r="N414" s="153" t="str">
        <f>INDEX('     2022    '!$A$1:$AC$1563,MATCH($D414,'     2022    '!$D$1:$D$1794,0),MATCH(N$1,'     2022    '!$A$1:$AC$1,0))</f>
        <v>30mm</v>
      </c>
      <c r="O414" s="154">
        <f>INDEX('     2022    '!$A$1:$AC$1563,MATCH($D414,'     2022    '!$D$1:$D$1794,0),MATCH(O$1,'     2022    '!$A$1:$AC$1,0))</f>
        <v>10</v>
      </c>
      <c r="P414" s="153">
        <f>INDEX('     2022    '!$A$1:$AC$1563,MATCH($D414,'     2022    '!$D$1:$D$1794,0),MATCH(P$1,'     2022    '!$A$1:$AC$1,0))</f>
        <v>3</v>
      </c>
      <c r="Q414" s="153" t="str">
        <f>INDEX('     2022    '!$A$1:$AC$1563,MATCH($D414,'     2022    '!$D$1:$D$1794,0),MATCH(Q$1,'     2022    '!$A$1:$AC$1,0))</f>
        <v>Yes</v>
      </c>
      <c r="R414" s="155">
        <f>INDEX('     2022    '!$A$1:$AC$1563,MATCH($D414,'     2022    '!$D$1:$D$1794,0),MATCH(R$1,'     2022    '!$A$1:$AC$1,0))</f>
        <v>15</v>
      </c>
      <c r="S414" s="155">
        <f>INDEX('     2022    '!$A$1:$AC$1563,MATCH($D414,'     2022    '!$D$1:$D$1794,0),MATCH(S$1,'     2022    '!$A$1:$AC$1,0))</f>
        <v>2.5</v>
      </c>
      <c r="T414" s="155">
        <f>INDEX('     2022    '!$A$1:$AC$1563,MATCH($D414,'     2022    '!$D$1:$D$1794,0),MATCH(T$1,'     2022    '!$A$1:$AC$1,0))</f>
        <v>0.3</v>
      </c>
      <c r="U414" s="154" t="str">
        <f>INDEX('     2022    '!$A$1:$AC$1563,MATCH($D414,'     2022    '!$D$1:$D$1794,0),MATCH(U$1,'     2022    '!$A$1:$AC$1,0))</f>
        <v>1.4G</v>
      </c>
      <c r="V414" s="153" t="str">
        <f>INDEX('     2022    '!$A$1:$AC$1563,MATCH($D414,'     2022    '!$D$1:$D$1794,0),MATCH(V$1,'     2022    '!$A$1:$AC$1,0))</f>
        <v>UN0336</v>
      </c>
      <c r="W414" s="153" t="str">
        <f>INDEX('     2022    '!$A$1:$AC$1563,MATCH($D414,'     2022    '!$D$1:$D$1794,0),MATCH(W$1,'     2022    '!$A$1:$AC$1,0))</f>
        <v>F4</v>
      </c>
      <c r="X414" s="151" t="str">
        <f>INDEX('     2022    '!$A$1:$AC$1563,MATCH($D414,'     2022    '!$D$1:$D$1794,0),MATCH(X$1,'     2022    '!$A$1:$AC$1,0))</f>
        <v/>
      </c>
      <c r="Y414" s="151" t="str">
        <f>INDEX('     2022    '!$A$1:$AC$1563,MATCH($D414,'     2022    '!$D$1:$D$1794,0),MATCH(Y$1,'     2022    '!$A$1:$AC$1,0))</f>
        <v/>
      </c>
      <c r="Z414" s="156">
        <f>INDEX('     2022    '!$A$1:$AC$1563,MATCH($D414,'     2022    '!$D$1:$D$1794,0),MATCH(Z$1,'     2022    '!$A$1:$AC$1,0))</f>
        <v>7.0599999999999996E-2</v>
      </c>
      <c r="AA414" s="153" t="str">
        <f>INDEX('     2022    '!$A$1:$AC$1563,MATCH($D414,'     2022    '!$D$1:$D$1794,0),MATCH(AA$1,'     2022    '!$A$1:$AC$1,0))</f>
        <v>1008-F4-69249663</v>
      </c>
      <c r="AB414" s="153" t="str">
        <f>INDEX('     2022    '!$A$1:$AC$1563,MATCH($D414,'     2022    '!$D$1:$D$1794,0),MATCH(AB$1,'     2022    '!$A$1:$AC$1,0))</f>
        <v>GB/HSE-355741</v>
      </c>
      <c r="AC414" s="153" t="str">
        <f>INDEX('     2022    '!$A$1:$AC$1563,MATCH($D414,'     2022    '!$D$1:$D$1794,0),MATCH(AC$1,'     2022    '!$A$1:$AC$1,0))</f>
        <v>8/3/2027</v>
      </c>
    </row>
    <row r="415" spans="1:29" ht="15.75">
      <c r="A415" s="80">
        <f t="shared" si="12"/>
        <v>412</v>
      </c>
      <c r="B415" s="68" t="str">
        <f>INDEX('     2022    '!B$2:B$1794,MATCH(D415,'     2022    '!D$2:D$1794,0))</f>
        <v/>
      </c>
      <c r="C415" s="204" t="str">
        <f>INDEX('     2022    '!C$2:C$1794,MATCH(D415,'     2022    '!D$2:D$1794,0))</f>
        <v>Slice - 10s</v>
      </c>
      <c r="D415" s="212" t="str">
        <f>INDEX('     2022    '!D:D,MATCH(A415,'     2022    '!AL:AL,0))</f>
        <v>CSL1013</v>
      </c>
      <c r="E415" s="213" t="str">
        <f>INDEX('     2022    '!$A$1:$AC$1563,MATCH($D415,'     2022    '!$D$1:$D$1794,0),MATCH(E$1,'     2022    '!$A$1:$AC$1,0))</f>
        <v>10s. Gold glitter willow w/red bouquet</v>
      </c>
      <c r="F415" s="206" t="str">
        <f>IFERROR(IF(LEFT(INDEX('     2022    '!AD$2:AD$1794,MATCH(D415,'     2022    '!D$2:D$1794,0)),4)="http",HYPERLINK(INDEX('     2022    '!AD$2:AD$1794,MATCH(D415,'     2022    '!D$2:D$1794,0)),"Video"),""),"")</f>
        <v>Video</v>
      </c>
      <c r="G415" s="207">
        <f>INDEX('     2022    '!$A$1:$AC$1563,MATCH($D415,'     2022    '!$D$1:$D$1794,0),MATCH(G$1,'     2022    '!$A$1:$AC$1,0))</f>
        <v>0</v>
      </c>
      <c r="H415" s="150"/>
      <c r="I415" s="152">
        <f>INDEX('     2022    '!$A$1:$AC$1563,MATCH($D415,'     2022    '!$D$1:$D$1794,0),MATCH(I$1,'     2022    '!$A$1:$AC$1,0))</f>
        <v>90.71</v>
      </c>
      <c r="J415" s="150"/>
      <c r="K415" s="151">
        <f t="shared" si="13"/>
        <v>10.170948663588149</v>
      </c>
      <c r="L415" s="152">
        <f>INDEX('     2022    '!$A$1:$AC$1563,MATCH($D415,'     2022    '!$D$1:$D$1794,0),MATCH(L$1,'     2022    '!$A$1:$AC$1,0))</f>
        <v>92.555632838652159</v>
      </c>
      <c r="M415" s="152">
        <f>INDEX('     2022    '!$A$1:$AC$1563,MATCH($D415,'     2022    '!$D$1:$D$1794,0),MATCH(M$1,'     2022    '!$A$1:$AC$1,0))</f>
        <v>101.70948663588149</v>
      </c>
      <c r="N415" s="153" t="str">
        <f>INDEX('     2022    '!$A$1:$AC$1563,MATCH($D415,'     2022    '!$D$1:$D$1794,0),MATCH(N$1,'     2022    '!$A$1:$AC$1,0))</f>
        <v>30mm</v>
      </c>
      <c r="O415" s="154">
        <f>INDEX('     2022    '!$A$1:$AC$1563,MATCH($D415,'     2022    '!$D$1:$D$1794,0),MATCH(O$1,'     2022    '!$A$1:$AC$1,0))</f>
        <v>10</v>
      </c>
      <c r="P415" s="153">
        <f>INDEX('     2022    '!$A$1:$AC$1563,MATCH($D415,'     2022    '!$D$1:$D$1794,0),MATCH(P$1,'     2022    '!$A$1:$AC$1,0))</f>
        <v>3</v>
      </c>
      <c r="Q415" s="153" t="str">
        <f>INDEX('     2022    '!$A$1:$AC$1563,MATCH($D415,'     2022    '!$D$1:$D$1794,0),MATCH(Q$1,'     2022    '!$A$1:$AC$1,0))</f>
        <v>Yes</v>
      </c>
      <c r="R415" s="155">
        <f>INDEX('     2022    '!$A$1:$AC$1563,MATCH($D415,'     2022    '!$D$1:$D$1794,0),MATCH(R$1,'     2022    '!$A$1:$AC$1,0))</f>
        <v>15</v>
      </c>
      <c r="S415" s="155">
        <f>INDEX('     2022    '!$A$1:$AC$1563,MATCH($D415,'     2022    '!$D$1:$D$1794,0),MATCH(S$1,'     2022    '!$A$1:$AC$1,0))</f>
        <v>2.5</v>
      </c>
      <c r="T415" s="155">
        <f>INDEX('     2022    '!$A$1:$AC$1563,MATCH($D415,'     2022    '!$D$1:$D$1794,0),MATCH(T$1,'     2022    '!$A$1:$AC$1,0))</f>
        <v>0.3</v>
      </c>
      <c r="U415" s="154" t="str">
        <f>INDEX('     2022    '!$A$1:$AC$1563,MATCH($D415,'     2022    '!$D$1:$D$1794,0),MATCH(U$1,'     2022    '!$A$1:$AC$1,0))</f>
        <v>1.4G</v>
      </c>
      <c r="V415" s="153" t="str">
        <f>INDEX('     2022    '!$A$1:$AC$1563,MATCH($D415,'     2022    '!$D$1:$D$1794,0),MATCH(V$1,'     2022    '!$A$1:$AC$1,0))</f>
        <v>UN0336</v>
      </c>
      <c r="W415" s="153" t="str">
        <f>INDEX('     2022    '!$A$1:$AC$1563,MATCH($D415,'     2022    '!$D$1:$D$1794,0),MATCH(W$1,'     2022    '!$A$1:$AC$1,0))</f>
        <v>F4</v>
      </c>
      <c r="X415" s="151" t="str">
        <f>INDEX('     2022    '!$A$1:$AC$1563,MATCH($D415,'     2022    '!$D$1:$D$1794,0),MATCH(X$1,'     2022    '!$A$1:$AC$1,0))</f>
        <v/>
      </c>
      <c r="Y415" s="151" t="str">
        <f>INDEX('     2022    '!$A$1:$AC$1563,MATCH($D415,'     2022    '!$D$1:$D$1794,0),MATCH(Y$1,'     2022    '!$A$1:$AC$1,0))</f>
        <v/>
      </c>
      <c r="Z415" s="156">
        <f>INDEX('     2022    '!$A$1:$AC$1563,MATCH($D415,'     2022    '!$D$1:$D$1794,0),MATCH(Z$1,'     2022    '!$A$1:$AC$1,0))</f>
        <v>7.0559999999999998E-2</v>
      </c>
      <c r="AA415" s="153" t="str">
        <f>INDEX('     2022    '!$A$1:$AC$1563,MATCH($D415,'     2022    '!$D$1:$D$1794,0),MATCH(AA$1,'     2022    '!$A$1:$AC$1,0))</f>
        <v>1008-F4-69249673</v>
      </c>
      <c r="AB415" s="153" t="str">
        <f>INDEX('     2022    '!$A$1:$AC$1563,MATCH($D415,'     2022    '!$D$1:$D$1794,0),MATCH(AB$1,'     2022    '!$A$1:$AC$1,0))</f>
        <v>GB/HSE-350996</v>
      </c>
      <c r="AC415" s="153" t="str">
        <f>INDEX('     2022    '!$A$1:$AC$1563,MATCH($D415,'     2022    '!$D$1:$D$1794,0),MATCH(AC$1,'     2022    '!$A$1:$AC$1,0))</f>
        <v>7/29/2030</v>
      </c>
    </row>
    <row r="416" spans="1:29" ht="15.75">
      <c r="A416" s="80">
        <f t="shared" si="12"/>
        <v>413</v>
      </c>
      <c r="B416" s="68" t="str">
        <f>INDEX('     2022    '!B$2:B$1794,MATCH(D416,'     2022    '!D$2:D$1794,0))</f>
        <v/>
      </c>
      <c r="C416" s="204" t="str">
        <f>INDEX('     2022    '!C$2:C$1794,MATCH(D416,'     2022    '!D$2:D$1794,0))</f>
        <v>Slice - 10s</v>
      </c>
      <c r="D416" s="212" t="str">
        <f>INDEX('     2022    '!D:D,MATCH(A416,'     2022    '!AL:AL,0))</f>
        <v>CSL1027</v>
      </c>
      <c r="E416" s="213" t="str">
        <f>INDEX('     2022    '!$A$1:$AC$1563,MATCH($D416,'     2022    '!$D$1:$D$1794,0),MATCH(E$1,'     2022    '!$A$1:$AC$1,0))</f>
        <v>10s. Green star gold strobe mine (5 Angle)</v>
      </c>
      <c r="F416" s="206" t="str">
        <f>IFERROR(IF(LEFT(INDEX('     2022    '!AD$2:AD$1794,MATCH(D416,'     2022    '!D$2:D$1794,0)),4)="http",HYPERLINK(INDEX('     2022    '!AD$2:AD$1794,MATCH(D416,'     2022    '!D$2:D$1794,0)),"Video"),""),"")</f>
        <v>Video</v>
      </c>
      <c r="G416" s="207">
        <f>INDEX('     2022    '!$A$1:$AC$1563,MATCH($D416,'     2022    '!$D$1:$D$1794,0),MATCH(G$1,'     2022    '!$A$1:$AC$1,0))</f>
        <v>0</v>
      </c>
      <c r="H416" s="150"/>
      <c r="I416" s="152">
        <f>INDEX('     2022    '!$A$1:$AC$1563,MATCH($D416,'     2022    '!$D$1:$D$1794,0),MATCH(I$1,'     2022    '!$A$1:$AC$1,0))</f>
        <v>88.07</v>
      </c>
      <c r="J416" s="150"/>
      <c r="K416" s="151">
        <f t="shared" si="13"/>
        <v>10.359</v>
      </c>
      <c r="L416" s="152">
        <f>INDEX('     2022    '!$A$1:$AC$1563,MATCH($D416,'     2022    '!$D$1:$D$1794,0),MATCH(L$1,'     2022    '!$A$1:$AC$1,0))</f>
        <v>94.266900000000007</v>
      </c>
      <c r="M416" s="152">
        <f>INDEX('     2022    '!$A$1:$AC$1563,MATCH($D416,'     2022    '!$D$1:$D$1794,0),MATCH(M$1,'     2022    '!$A$1:$AC$1,0))</f>
        <v>103.59</v>
      </c>
      <c r="N416" s="153" t="str">
        <f>INDEX('     2022    '!$A$1:$AC$1563,MATCH($D416,'     2022    '!$D$1:$D$1794,0),MATCH(N$1,'     2022    '!$A$1:$AC$1,0))</f>
        <v>30mm</v>
      </c>
      <c r="O416" s="154">
        <f>INDEX('     2022    '!$A$1:$AC$1563,MATCH($D416,'     2022    '!$D$1:$D$1794,0),MATCH(O$1,'     2022    '!$A$1:$AC$1,0))</f>
        <v>10</v>
      </c>
      <c r="P416" s="153">
        <f>INDEX('     2022    '!$A$1:$AC$1563,MATCH($D416,'     2022    '!$D$1:$D$1794,0),MATCH(P$1,'     2022    '!$A$1:$AC$1,0))</f>
        <v>3</v>
      </c>
      <c r="Q416" s="153" t="str">
        <f>INDEX('     2022    '!$A$1:$AC$1563,MATCH($D416,'     2022    '!$D$1:$D$1794,0),MATCH(Q$1,'     2022    '!$A$1:$AC$1,0))</f>
        <v>Yes</v>
      </c>
      <c r="R416" s="155">
        <f>INDEX('     2022    '!$A$1:$AC$1563,MATCH($D416,'     2022    '!$D$1:$D$1794,0),MATCH(R$1,'     2022    '!$A$1:$AC$1,0))</f>
        <v>15</v>
      </c>
      <c r="S416" s="155">
        <f>INDEX('     2022    '!$A$1:$AC$1563,MATCH($D416,'     2022    '!$D$1:$D$1794,0),MATCH(S$1,'     2022    '!$A$1:$AC$1,0))</f>
        <v>2.5</v>
      </c>
      <c r="T416" s="155">
        <f>INDEX('     2022    '!$A$1:$AC$1563,MATCH($D416,'     2022    '!$D$1:$D$1794,0),MATCH(T$1,'     2022    '!$A$1:$AC$1,0))</f>
        <v>0.3</v>
      </c>
      <c r="U416" s="154" t="str">
        <f>INDEX('     2022    '!$A$1:$AC$1563,MATCH($D416,'     2022    '!$D$1:$D$1794,0),MATCH(U$1,'     2022    '!$A$1:$AC$1,0))</f>
        <v>1.4G</v>
      </c>
      <c r="V416" s="153" t="str">
        <f>INDEX('     2022    '!$A$1:$AC$1563,MATCH($D416,'     2022    '!$D$1:$D$1794,0),MATCH(V$1,'     2022    '!$A$1:$AC$1,0))</f>
        <v>UN0336</v>
      </c>
      <c r="W416" s="153" t="str">
        <f>INDEX('     2022    '!$A$1:$AC$1563,MATCH($D416,'     2022    '!$D$1:$D$1794,0),MATCH(W$1,'     2022    '!$A$1:$AC$1,0))</f>
        <v>F4</v>
      </c>
      <c r="X416" s="151" t="str">
        <f>INDEX('     2022    '!$A$1:$AC$1563,MATCH($D416,'     2022    '!$D$1:$D$1794,0),MATCH(X$1,'     2022    '!$A$1:$AC$1,0))</f>
        <v/>
      </c>
      <c r="Y416" s="151" t="str">
        <f>INDEX('     2022    '!$A$1:$AC$1563,MATCH($D416,'     2022    '!$D$1:$D$1794,0),MATCH(Y$1,'     2022    '!$A$1:$AC$1,0))</f>
        <v/>
      </c>
      <c r="Z416" s="156">
        <f>INDEX('     2022    '!$A$1:$AC$1563,MATCH($D416,'     2022    '!$D$1:$D$1794,0),MATCH(Z$1,'     2022    '!$A$1:$AC$1,0))</f>
        <v>7.0599999999999996E-2</v>
      </c>
      <c r="AA416" s="153" t="str">
        <f>INDEX('     2022    '!$A$1:$AC$1563,MATCH($D416,'     2022    '!$D$1:$D$1794,0),MATCH(AA$1,'     2022    '!$A$1:$AC$1,0))</f>
        <v>1008-F4-69249673</v>
      </c>
      <c r="AB416" s="153" t="str">
        <f>INDEX('     2022    '!$A$1:$AC$1563,MATCH($D416,'     2022    '!$D$1:$D$1794,0),MATCH(AB$1,'     2022    '!$A$1:$AC$1,0))</f>
        <v>GB/HSE-351010</v>
      </c>
      <c r="AC416" s="153" t="str">
        <f>INDEX('     2022    '!$A$1:$AC$1563,MATCH($D416,'     2022    '!$D$1:$D$1794,0),MATCH(AC$1,'     2022    '!$A$1:$AC$1,0))</f>
        <v>7/29/2030</v>
      </c>
    </row>
    <row r="417" spans="1:29" ht="15.75">
      <c r="A417" s="80">
        <f t="shared" si="12"/>
        <v>414</v>
      </c>
      <c r="B417" s="68" t="str">
        <f>INDEX('     2022    '!B$2:B$1794,MATCH(D417,'     2022    '!D$2:D$1794,0))</f>
        <v/>
      </c>
      <c r="C417" s="204" t="str">
        <f>INDEX('     2022    '!C$2:C$1794,MATCH(D417,'     2022    '!D$2:D$1794,0))</f>
        <v>Slice - 10s</v>
      </c>
      <c r="D417" s="212" t="str">
        <f>INDEX('     2022    '!D:D,MATCH(A417,'     2022    '!AL:AL,0))</f>
        <v>CSL1028</v>
      </c>
      <c r="E417" s="213" t="str">
        <f>INDEX('     2022    '!$A$1:$AC$1563,MATCH($D417,'     2022    '!$D$1:$D$1794,0),MATCH(E$1,'     2022    '!$A$1:$AC$1,0))</f>
        <v>10s. Water green star brocade crown mine (5 Angle)</v>
      </c>
      <c r="F417" s="206" t="str">
        <f>IFERROR(IF(LEFT(INDEX('     2022    '!AD$2:AD$1794,MATCH(D417,'     2022    '!D$2:D$1794,0)),4)="http",HYPERLINK(INDEX('     2022    '!AD$2:AD$1794,MATCH(D417,'     2022    '!D$2:D$1794,0)),"Video"),""),"")</f>
        <v>Video</v>
      </c>
      <c r="G417" s="207">
        <f>INDEX('     2022    '!$A$1:$AC$1563,MATCH($D417,'     2022    '!$D$1:$D$1794,0),MATCH(G$1,'     2022    '!$A$1:$AC$1,0))</f>
        <v>1</v>
      </c>
      <c r="H417" s="150"/>
      <c r="I417" s="152">
        <f>INDEX('     2022    '!$A$1:$AC$1563,MATCH($D417,'     2022    '!$D$1:$D$1794,0),MATCH(I$1,'     2022    '!$A$1:$AC$1,0))</f>
        <v>88.07</v>
      </c>
      <c r="J417" s="150"/>
      <c r="K417" s="151">
        <f t="shared" si="13"/>
        <v>10.359</v>
      </c>
      <c r="L417" s="152">
        <f>INDEX('     2022    '!$A$1:$AC$1563,MATCH($D417,'     2022    '!$D$1:$D$1794,0),MATCH(L$1,'     2022    '!$A$1:$AC$1,0))</f>
        <v>94.266900000000007</v>
      </c>
      <c r="M417" s="152">
        <f>INDEX('     2022    '!$A$1:$AC$1563,MATCH($D417,'     2022    '!$D$1:$D$1794,0),MATCH(M$1,'     2022    '!$A$1:$AC$1,0))</f>
        <v>103.59</v>
      </c>
      <c r="N417" s="153" t="str">
        <f>INDEX('     2022    '!$A$1:$AC$1563,MATCH($D417,'     2022    '!$D$1:$D$1794,0),MATCH(N$1,'     2022    '!$A$1:$AC$1,0))</f>
        <v>30mm</v>
      </c>
      <c r="O417" s="154">
        <f>INDEX('     2022    '!$A$1:$AC$1563,MATCH($D417,'     2022    '!$D$1:$D$1794,0),MATCH(O$1,'     2022    '!$A$1:$AC$1,0))</f>
        <v>10</v>
      </c>
      <c r="P417" s="153">
        <f>INDEX('     2022    '!$A$1:$AC$1563,MATCH($D417,'     2022    '!$D$1:$D$1794,0),MATCH(P$1,'     2022    '!$A$1:$AC$1,0))</f>
        <v>3</v>
      </c>
      <c r="Q417" s="153" t="str">
        <f>INDEX('     2022    '!$A$1:$AC$1563,MATCH($D417,'     2022    '!$D$1:$D$1794,0),MATCH(Q$1,'     2022    '!$A$1:$AC$1,0))</f>
        <v>Yes</v>
      </c>
      <c r="R417" s="155">
        <f>INDEX('     2022    '!$A$1:$AC$1563,MATCH($D417,'     2022    '!$D$1:$D$1794,0),MATCH(R$1,'     2022    '!$A$1:$AC$1,0))</f>
        <v>15</v>
      </c>
      <c r="S417" s="155">
        <f>INDEX('     2022    '!$A$1:$AC$1563,MATCH($D417,'     2022    '!$D$1:$D$1794,0),MATCH(S$1,'     2022    '!$A$1:$AC$1,0))</f>
        <v>2.5</v>
      </c>
      <c r="T417" s="155">
        <f>INDEX('     2022    '!$A$1:$AC$1563,MATCH($D417,'     2022    '!$D$1:$D$1794,0),MATCH(T$1,'     2022    '!$A$1:$AC$1,0))</f>
        <v>0.3</v>
      </c>
      <c r="U417" s="154" t="str">
        <f>INDEX('     2022    '!$A$1:$AC$1563,MATCH($D417,'     2022    '!$D$1:$D$1794,0),MATCH(U$1,'     2022    '!$A$1:$AC$1,0))</f>
        <v>1.4G</v>
      </c>
      <c r="V417" s="153" t="str">
        <f>INDEX('     2022    '!$A$1:$AC$1563,MATCH($D417,'     2022    '!$D$1:$D$1794,0),MATCH(V$1,'     2022    '!$A$1:$AC$1,0))</f>
        <v>UN0336</v>
      </c>
      <c r="W417" s="153" t="str">
        <f>INDEX('     2022    '!$A$1:$AC$1563,MATCH($D417,'     2022    '!$D$1:$D$1794,0),MATCH(W$1,'     2022    '!$A$1:$AC$1,0))</f>
        <v>F4</v>
      </c>
      <c r="X417" s="151" t="str">
        <f>INDEX('     2022    '!$A$1:$AC$1563,MATCH($D417,'     2022    '!$D$1:$D$1794,0),MATCH(X$1,'     2022    '!$A$1:$AC$1,0))</f>
        <v/>
      </c>
      <c r="Y417" s="151" t="str">
        <f>INDEX('     2022    '!$A$1:$AC$1563,MATCH($D417,'     2022    '!$D$1:$D$1794,0),MATCH(Y$1,'     2022    '!$A$1:$AC$1,0))</f>
        <v/>
      </c>
      <c r="Z417" s="156">
        <f>INDEX('     2022    '!$A$1:$AC$1563,MATCH($D417,'     2022    '!$D$1:$D$1794,0),MATCH(Z$1,'     2022    '!$A$1:$AC$1,0))</f>
        <v>7.0599999999999996E-2</v>
      </c>
      <c r="AA417" s="153" t="str">
        <f>INDEX('     2022    '!$A$1:$AC$1563,MATCH($D417,'     2022    '!$D$1:$D$1794,0),MATCH(AA$1,'     2022    '!$A$1:$AC$1,0))</f>
        <v>1008-F4-69249673</v>
      </c>
      <c r="AB417" s="153" t="str">
        <f>INDEX('     2022    '!$A$1:$AC$1563,MATCH($D417,'     2022    '!$D$1:$D$1794,0),MATCH(AB$1,'     2022    '!$A$1:$AC$1,0))</f>
        <v>GB/HSE-351011</v>
      </c>
      <c r="AC417" s="153" t="str">
        <f>INDEX('     2022    '!$A$1:$AC$1563,MATCH($D417,'     2022    '!$D$1:$D$1794,0),MATCH(AC$1,'     2022    '!$A$1:$AC$1,0))</f>
        <v>7/29/2030</v>
      </c>
    </row>
    <row r="418" spans="1:29" ht="15.75">
      <c r="A418" s="80">
        <f t="shared" si="12"/>
        <v>415</v>
      </c>
      <c r="B418" s="68" t="str">
        <f>INDEX('     2022    '!B$2:B$1794,MATCH(D418,'     2022    '!D$2:D$1794,0))</f>
        <v/>
      </c>
      <c r="C418" s="204" t="str">
        <f>INDEX('     2022    '!C$2:C$1794,MATCH(D418,'     2022    '!D$2:D$1794,0))</f>
        <v>Slice - 10s</v>
      </c>
      <c r="D418" s="212" t="str">
        <f>INDEX('     2022    '!D:D,MATCH(A418,'     2022    '!AL:AL,0))</f>
        <v>CSL1022</v>
      </c>
      <c r="E418" s="213" t="str">
        <f>INDEX('     2022    '!$A$1:$AC$1563,MATCH($D418,'     2022    '!$D$1:$D$1794,0),MATCH(E$1,'     2022    '!$A$1:$AC$1,0))</f>
        <v>10s. Tit crackling tail blood red mine (5 Angle)</v>
      </c>
      <c r="F418" s="206" t="str">
        <f>IFERROR(IF(LEFT(INDEX('     2022    '!AD$2:AD$1794,MATCH(D418,'     2022    '!D$2:D$1794,0)),4)="http",HYPERLINK(INDEX('     2022    '!AD$2:AD$1794,MATCH(D418,'     2022    '!D$2:D$1794,0)),"Video"),""),"")</f>
        <v>Video</v>
      </c>
      <c r="G418" s="207">
        <f>INDEX('     2022    '!$A$1:$AC$1563,MATCH($D418,'     2022    '!$D$1:$D$1794,0),MATCH(G$1,'     2022    '!$A$1:$AC$1,0))</f>
        <v>2</v>
      </c>
      <c r="H418" s="150"/>
      <c r="I418" s="152">
        <f>INDEX('     2022    '!$A$1:$AC$1563,MATCH($D418,'     2022    '!$D$1:$D$1794,0),MATCH(I$1,'     2022    '!$A$1:$AC$1,0))</f>
        <v>88.13</v>
      </c>
      <c r="J418" s="150"/>
      <c r="K418" s="151">
        <f t="shared" si="13"/>
        <v>10.366000000000001</v>
      </c>
      <c r="L418" s="152">
        <f>INDEX('     2022    '!$A$1:$AC$1563,MATCH($D418,'     2022    '!$D$1:$D$1794,0),MATCH(L$1,'     2022    '!$A$1:$AC$1,0))</f>
        <v>94.330600000000018</v>
      </c>
      <c r="M418" s="152">
        <f>INDEX('     2022    '!$A$1:$AC$1563,MATCH($D418,'     2022    '!$D$1:$D$1794,0),MATCH(M$1,'     2022    '!$A$1:$AC$1,0))</f>
        <v>103.66000000000001</v>
      </c>
      <c r="N418" s="153" t="str">
        <f>INDEX('     2022    '!$A$1:$AC$1563,MATCH($D418,'     2022    '!$D$1:$D$1794,0),MATCH(N$1,'     2022    '!$A$1:$AC$1,0))</f>
        <v>30mm</v>
      </c>
      <c r="O418" s="154">
        <f>INDEX('     2022    '!$A$1:$AC$1563,MATCH($D418,'     2022    '!$D$1:$D$1794,0),MATCH(O$1,'     2022    '!$A$1:$AC$1,0))</f>
        <v>10</v>
      </c>
      <c r="P418" s="153">
        <f>INDEX('     2022    '!$A$1:$AC$1563,MATCH($D418,'     2022    '!$D$1:$D$1794,0),MATCH(P$1,'     2022    '!$A$1:$AC$1,0))</f>
        <v>3</v>
      </c>
      <c r="Q418" s="153" t="str">
        <f>INDEX('     2022    '!$A$1:$AC$1563,MATCH($D418,'     2022    '!$D$1:$D$1794,0),MATCH(Q$1,'     2022    '!$A$1:$AC$1,0))</f>
        <v>Yes</v>
      </c>
      <c r="R418" s="155">
        <f>INDEX('     2022    '!$A$1:$AC$1563,MATCH($D418,'     2022    '!$D$1:$D$1794,0),MATCH(R$1,'     2022    '!$A$1:$AC$1,0))</f>
        <v>15</v>
      </c>
      <c r="S418" s="155">
        <f>INDEX('     2022    '!$A$1:$AC$1563,MATCH($D418,'     2022    '!$D$1:$D$1794,0),MATCH(S$1,'     2022    '!$A$1:$AC$1,0))</f>
        <v>2.5</v>
      </c>
      <c r="T418" s="155">
        <f>INDEX('     2022    '!$A$1:$AC$1563,MATCH($D418,'     2022    '!$D$1:$D$1794,0),MATCH(T$1,'     2022    '!$A$1:$AC$1,0))</f>
        <v>0.3</v>
      </c>
      <c r="U418" s="154" t="str">
        <f>INDEX('     2022    '!$A$1:$AC$1563,MATCH($D418,'     2022    '!$D$1:$D$1794,0),MATCH(U$1,'     2022    '!$A$1:$AC$1,0))</f>
        <v>1.4G</v>
      </c>
      <c r="V418" s="153" t="str">
        <f>INDEX('     2022    '!$A$1:$AC$1563,MATCH($D418,'     2022    '!$D$1:$D$1794,0),MATCH(V$1,'     2022    '!$A$1:$AC$1,0))</f>
        <v>UN0336</v>
      </c>
      <c r="W418" s="153" t="str">
        <f>INDEX('     2022    '!$A$1:$AC$1563,MATCH($D418,'     2022    '!$D$1:$D$1794,0),MATCH(W$1,'     2022    '!$A$1:$AC$1,0))</f>
        <v>F4</v>
      </c>
      <c r="X418" s="151" t="str">
        <f>INDEX('     2022    '!$A$1:$AC$1563,MATCH($D418,'     2022    '!$D$1:$D$1794,0),MATCH(X$1,'     2022    '!$A$1:$AC$1,0))</f>
        <v/>
      </c>
      <c r="Y418" s="151" t="str">
        <f>INDEX('     2022    '!$A$1:$AC$1563,MATCH($D418,'     2022    '!$D$1:$D$1794,0),MATCH(Y$1,'     2022    '!$A$1:$AC$1,0))</f>
        <v/>
      </c>
      <c r="Z418" s="156">
        <f>INDEX('     2022    '!$A$1:$AC$1563,MATCH($D418,'     2022    '!$D$1:$D$1794,0),MATCH(Z$1,'     2022    '!$A$1:$AC$1,0))</f>
        <v>7.0599999999999996E-2</v>
      </c>
      <c r="AA418" s="153" t="str">
        <f>INDEX('     2022    '!$A$1:$AC$1563,MATCH($D418,'     2022    '!$D$1:$D$1794,0),MATCH(AA$1,'     2022    '!$A$1:$AC$1,0))</f>
        <v>1008-F4-69249673</v>
      </c>
      <c r="AB418" s="153" t="str">
        <f>INDEX('     2022    '!$A$1:$AC$1563,MATCH($D418,'     2022    '!$D$1:$D$1794,0),MATCH(AB$1,'     2022    '!$A$1:$AC$1,0))</f>
        <v>GB/HSE-351005</v>
      </c>
      <c r="AC418" s="153" t="str">
        <f>INDEX('     2022    '!$A$1:$AC$1563,MATCH($D418,'     2022    '!$D$1:$D$1794,0),MATCH(AC$1,'     2022    '!$A$1:$AC$1,0))</f>
        <v>7/29/2030</v>
      </c>
    </row>
    <row r="419" spans="1:29" ht="15.75">
      <c r="A419" s="80">
        <f t="shared" si="12"/>
        <v>416</v>
      </c>
      <c r="B419" s="68" t="str">
        <f>INDEX('     2022    '!B$2:B$1794,MATCH(D419,'     2022    '!D$2:D$1794,0))</f>
        <v/>
      </c>
      <c r="C419" s="204" t="str">
        <f>INDEX('     2022    '!C$2:C$1794,MATCH(D419,'     2022    '!D$2:D$1794,0))</f>
        <v>Slice - 10s</v>
      </c>
      <c r="D419" s="212" t="str">
        <f>INDEX('     2022    '!D:D,MATCH(A419,'     2022    '!AL:AL,0))</f>
        <v>CSL1004</v>
      </c>
      <c r="E419" s="213" t="str">
        <f>INDEX('     2022    '!$A$1:$AC$1563,MATCH($D419,'     2022    '!$D$1:$D$1794,0),MATCH(E$1,'     2022    '!$A$1:$AC$1,0))</f>
        <v>10s. Colour flash tail</v>
      </c>
      <c r="F419" s="206" t="str">
        <f>IFERROR(IF(LEFT(INDEX('     2022    '!AD$2:AD$1794,MATCH(D419,'     2022    '!D$2:D$1794,0)),4)="http",HYPERLINK(INDEX('     2022    '!AD$2:AD$1794,MATCH(D419,'     2022    '!D$2:D$1794,0)),"Video"),""),"")</f>
        <v>Video</v>
      </c>
      <c r="G419" s="207">
        <f>INDEX('     2022    '!$A$1:$AC$1563,MATCH($D419,'     2022    '!$D$1:$D$1794,0),MATCH(G$1,'     2022    '!$A$1:$AC$1,0))</f>
        <v>12</v>
      </c>
      <c r="H419" s="150"/>
      <c r="I419" s="152">
        <f>INDEX('     2022    '!$A$1:$AC$1563,MATCH($D419,'     2022    '!$D$1:$D$1794,0),MATCH(I$1,'     2022    '!$A$1:$AC$1,0))</f>
        <v>88.58</v>
      </c>
      <c r="J419" s="150"/>
      <c r="K419" s="151">
        <f t="shared" si="13"/>
        <v>10.419</v>
      </c>
      <c r="L419" s="152">
        <f>INDEX('     2022    '!$A$1:$AC$1563,MATCH($D419,'     2022    '!$D$1:$D$1794,0),MATCH(L$1,'     2022    '!$A$1:$AC$1,0))</f>
        <v>94.812900000000013</v>
      </c>
      <c r="M419" s="152">
        <f>INDEX('     2022    '!$A$1:$AC$1563,MATCH($D419,'     2022    '!$D$1:$D$1794,0),MATCH(M$1,'     2022    '!$A$1:$AC$1,0))</f>
        <v>104.19000000000001</v>
      </c>
      <c r="N419" s="153" t="str">
        <f>INDEX('     2022    '!$A$1:$AC$1563,MATCH($D419,'     2022    '!$D$1:$D$1794,0),MATCH(N$1,'     2022    '!$A$1:$AC$1,0))</f>
        <v>30mm</v>
      </c>
      <c r="O419" s="154">
        <f>INDEX('     2022    '!$A$1:$AC$1563,MATCH($D419,'     2022    '!$D$1:$D$1794,0),MATCH(O$1,'     2022    '!$A$1:$AC$1,0))</f>
        <v>10</v>
      </c>
      <c r="P419" s="153">
        <f>INDEX('     2022    '!$A$1:$AC$1563,MATCH($D419,'     2022    '!$D$1:$D$1794,0),MATCH(P$1,'     2022    '!$A$1:$AC$1,0))</f>
        <v>3</v>
      </c>
      <c r="Q419" s="153" t="str">
        <f>INDEX('     2022    '!$A$1:$AC$1563,MATCH($D419,'     2022    '!$D$1:$D$1794,0),MATCH(Q$1,'     2022    '!$A$1:$AC$1,0))</f>
        <v>Yes</v>
      </c>
      <c r="R419" s="155">
        <f>INDEX('     2022    '!$A$1:$AC$1563,MATCH($D419,'     2022    '!$D$1:$D$1794,0),MATCH(R$1,'     2022    '!$A$1:$AC$1,0))</f>
        <v>15</v>
      </c>
      <c r="S419" s="155">
        <f>INDEX('     2022    '!$A$1:$AC$1563,MATCH($D419,'     2022    '!$D$1:$D$1794,0),MATCH(S$1,'     2022    '!$A$1:$AC$1,0))</f>
        <v>2.5</v>
      </c>
      <c r="T419" s="155">
        <f>INDEX('     2022    '!$A$1:$AC$1563,MATCH($D419,'     2022    '!$D$1:$D$1794,0),MATCH(T$1,'     2022    '!$A$1:$AC$1,0))</f>
        <v>0.3</v>
      </c>
      <c r="U419" s="154" t="str">
        <f>INDEX('     2022    '!$A$1:$AC$1563,MATCH($D419,'     2022    '!$D$1:$D$1794,0),MATCH(U$1,'     2022    '!$A$1:$AC$1,0))</f>
        <v>1.4G</v>
      </c>
      <c r="V419" s="153" t="str">
        <f>INDEX('     2022    '!$A$1:$AC$1563,MATCH($D419,'     2022    '!$D$1:$D$1794,0),MATCH(V$1,'     2022    '!$A$1:$AC$1,0))</f>
        <v>UN0336</v>
      </c>
      <c r="W419" s="153" t="str">
        <f>INDEX('     2022    '!$A$1:$AC$1563,MATCH($D419,'     2022    '!$D$1:$D$1794,0),MATCH(W$1,'     2022    '!$A$1:$AC$1,0))</f>
        <v>F4</v>
      </c>
      <c r="X419" s="151" t="str">
        <f>INDEX('     2022    '!$A$1:$AC$1563,MATCH($D419,'     2022    '!$D$1:$D$1794,0),MATCH(X$1,'     2022    '!$A$1:$AC$1,0))</f>
        <v/>
      </c>
      <c r="Y419" s="151" t="str">
        <f>INDEX('     2022    '!$A$1:$AC$1563,MATCH($D419,'     2022    '!$D$1:$D$1794,0),MATCH(Y$1,'     2022    '!$A$1:$AC$1,0))</f>
        <v/>
      </c>
      <c r="Z419" s="156">
        <f>INDEX('     2022    '!$A$1:$AC$1563,MATCH($D419,'     2022    '!$D$1:$D$1794,0),MATCH(Z$1,'     2022    '!$A$1:$AC$1,0))</f>
        <v>7.0599999999999996E-2</v>
      </c>
      <c r="AA419" s="153" t="str">
        <f>INDEX('     2022    '!$A$1:$AC$1563,MATCH($D419,'     2022    '!$D$1:$D$1794,0),MATCH(AA$1,'     2022    '!$A$1:$AC$1,0))</f>
        <v>1008-F4-69249673</v>
      </c>
      <c r="AB419" s="153" t="str">
        <f>INDEX('     2022    '!$A$1:$AC$1563,MATCH($D419,'     2022    '!$D$1:$D$1794,0),MATCH(AB$1,'     2022    '!$A$1:$AC$1,0))</f>
        <v>GB/HSE-340778</v>
      </c>
      <c r="AC419" s="153" t="str">
        <f>INDEX('     2022    '!$A$1:$AC$1563,MATCH($D419,'     2022    '!$D$1:$D$1794,0),MATCH(AC$1,'     2022    '!$A$1:$AC$1,0))</f>
        <v>8/3/2027</v>
      </c>
    </row>
    <row r="420" spans="1:29" ht="15.75">
      <c r="A420" s="80">
        <f t="shared" si="12"/>
        <v>417</v>
      </c>
      <c r="B420" s="68" t="str">
        <f>INDEX('     2022    '!B$2:B$1794,MATCH(D420,'     2022    '!D$2:D$1794,0))</f>
        <v/>
      </c>
      <c r="C420" s="204" t="str">
        <f>INDEX('     2022    '!C$2:C$1794,MATCH(D420,'     2022    '!D$2:D$1794,0))</f>
        <v>Slice - 10s</v>
      </c>
      <c r="D420" s="212" t="str">
        <f>INDEX('     2022    '!D:D,MATCH(A420,'     2022    '!AL:AL,0))</f>
        <v>CSL1025</v>
      </c>
      <c r="E420" s="213" t="str">
        <f>INDEX('     2022    '!$A$1:$AC$1563,MATCH($D420,'     2022    '!$D$1:$D$1794,0),MATCH(E$1,'     2022    '!$A$1:$AC$1,0))</f>
        <v>10s. Silver strobe tail blood red mine (5 Angle)</v>
      </c>
      <c r="F420" s="206" t="str">
        <f>IFERROR(IF(LEFT(INDEX('     2022    '!AD$2:AD$1794,MATCH(D420,'     2022    '!D$2:D$1794,0)),4)="http",HYPERLINK(INDEX('     2022    '!AD$2:AD$1794,MATCH(D420,'     2022    '!D$2:D$1794,0)),"Video"),""),"")</f>
        <v>Video</v>
      </c>
      <c r="G420" s="207">
        <f>INDEX('     2022    '!$A$1:$AC$1563,MATCH($D420,'     2022    '!$D$1:$D$1794,0),MATCH(G$1,'     2022    '!$A$1:$AC$1,0))</f>
        <v>4</v>
      </c>
      <c r="H420" s="150"/>
      <c r="I420" s="152">
        <f>INDEX('     2022    '!$A$1:$AC$1563,MATCH($D420,'     2022    '!$D$1:$D$1794,0),MATCH(I$1,'     2022    '!$A$1:$AC$1,0))</f>
        <v>88.97</v>
      </c>
      <c r="J420" s="150"/>
      <c r="K420" s="151">
        <f t="shared" si="13"/>
        <v>10.464</v>
      </c>
      <c r="L420" s="152">
        <f>INDEX('     2022    '!$A$1:$AC$1563,MATCH($D420,'     2022    '!$D$1:$D$1794,0),MATCH(L$1,'     2022    '!$A$1:$AC$1,0))</f>
        <v>95.222400000000007</v>
      </c>
      <c r="M420" s="152">
        <f>INDEX('     2022    '!$A$1:$AC$1563,MATCH($D420,'     2022    '!$D$1:$D$1794,0),MATCH(M$1,'     2022    '!$A$1:$AC$1,0))</f>
        <v>104.64</v>
      </c>
      <c r="N420" s="153" t="str">
        <f>INDEX('     2022    '!$A$1:$AC$1563,MATCH($D420,'     2022    '!$D$1:$D$1794,0),MATCH(N$1,'     2022    '!$A$1:$AC$1,0))</f>
        <v>30mm</v>
      </c>
      <c r="O420" s="154">
        <f>INDEX('     2022    '!$A$1:$AC$1563,MATCH($D420,'     2022    '!$D$1:$D$1794,0),MATCH(O$1,'     2022    '!$A$1:$AC$1,0))</f>
        <v>10</v>
      </c>
      <c r="P420" s="153">
        <f>INDEX('     2022    '!$A$1:$AC$1563,MATCH($D420,'     2022    '!$D$1:$D$1794,0),MATCH(P$1,'     2022    '!$A$1:$AC$1,0))</f>
        <v>3</v>
      </c>
      <c r="Q420" s="153" t="str">
        <f>INDEX('     2022    '!$A$1:$AC$1563,MATCH($D420,'     2022    '!$D$1:$D$1794,0),MATCH(Q$1,'     2022    '!$A$1:$AC$1,0))</f>
        <v>Yes</v>
      </c>
      <c r="R420" s="155">
        <f>INDEX('     2022    '!$A$1:$AC$1563,MATCH($D420,'     2022    '!$D$1:$D$1794,0),MATCH(R$1,'     2022    '!$A$1:$AC$1,0))</f>
        <v>15</v>
      </c>
      <c r="S420" s="155">
        <f>INDEX('     2022    '!$A$1:$AC$1563,MATCH($D420,'     2022    '!$D$1:$D$1794,0),MATCH(S$1,'     2022    '!$A$1:$AC$1,0))</f>
        <v>2.5</v>
      </c>
      <c r="T420" s="155">
        <f>INDEX('     2022    '!$A$1:$AC$1563,MATCH($D420,'     2022    '!$D$1:$D$1794,0),MATCH(T$1,'     2022    '!$A$1:$AC$1,0))</f>
        <v>0.3</v>
      </c>
      <c r="U420" s="154" t="str">
        <f>INDEX('     2022    '!$A$1:$AC$1563,MATCH($D420,'     2022    '!$D$1:$D$1794,0),MATCH(U$1,'     2022    '!$A$1:$AC$1,0))</f>
        <v>1.4G</v>
      </c>
      <c r="V420" s="153" t="str">
        <f>INDEX('     2022    '!$A$1:$AC$1563,MATCH($D420,'     2022    '!$D$1:$D$1794,0),MATCH(V$1,'     2022    '!$A$1:$AC$1,0))</f>
        <v>UN0336</v>
      </c>
      <c r="W420" s="153" t="str">
        <f>INDEX('     2022    '!$A$1:$AC$1563,MATCH($D420,'     2022    '!$D$1:$D$1794,0),MATCH(W$1,'     2022    '!$A$1:$AC$1,0))</f>
        <v>F4</v>
      </c>
      <c r="X420" s="151" t="str">
        <f>INDEX('     2022    '!$A$1:$AC$1563,MATCH($D420,'     2022    '!$D$1:$D$1794,0),MATCH(X$1,'     2022    '!$A$1:$AC$1,0))</f>
        <v/>
      </c>
      <c r="Y420" s="151" t="str">
        <f>INDEX('     2022    '!$A$1:$AC$1563,MATCH($D420,'     2022    '!$D$1:$D$1794,0),MATCH(Y$1,'     2022    '!$A$1:$AC$1,0))</f>
        <v/>
      </c>
      <c r="Z420" s="156">
        <f>INDEX('     2022    '!$A$1:$AC$1563,MATCH($D420,'     2022    '!$D$1:$D$1794,0),MATCH(Z$1,'     2022    '!$A$1:$AC$1,0))</f>
        <v>7.1999999999999995E-2</v>
      </c>
      <c r="AA420" s="153" t="str">
        <f>INDEX('     2022    '!$A$1:$AC$1563,MATCH($D420,'     2022    '!$D$1:$D$1794,0),MATCH(AA$1,'     2022    '!$A$1:$AC$1,0))</f>
        <v>1008-F4-69249673</v>
      </c>
      <c r="AB420" s="153" t="str">
        <f>INDEX('     2022    '!$A$1:$AC$1563,MATCH($D420,'     2022    '!$D$1:$D$1794,0),MATCH(AB$1,'     2022    '!$A$1:$AC$1,0))</f>
        <v>GB/HSE-351008</v>
      </c>
      <c r="AC420" s="153" t="str">
        <f>INDEX('     2022    '!$A$1:$AC$1563,MATCH($D420,'     2022    '!$D$1:$D$1794,0),MATCH(AC$1,'     2022    '!$A$1:$AC$1,0))</f>
        <v>7/29/2030</v>
      </c>
    </row>
    <row r="421" spans="1:29" ht="15.75">
      <c r="A421" s="80">
        <f t="shared" si="12"/>
        <v>418</v>
      </c>
      <c r="B421" s="68" t="str">
        <f>INDEX('     2022    '!B$2:B$1794,MATCH(D421,'     2022    '!D$2:D$1794,0))</f>
        <v/>
      </c>
      <c r="C421" s="204" t="str">
        <f>INDEX('     2022    '!C$2:C$1794,MATCH(D421,'     2022    '!D$2:D$1794,0))</f>
        <v>Slice - 10s</v>
      </c>
      <c r="D421" s="212" t="str">
        <f>INDEX('     2022    '!D:D,MATCH(A421,'     2022    '!AL:AL,0))</f>
        <v>CSL1014</v>
      </c>
      <c r="E421" s="213" t="str">
        <f>INDEX('     2022    '!$A$1:$AC$1563,MATCH($D421,'     2022    '!$D$1:$D$1794,0),MATCH(E$1,'     2022    '!$A$1:$AC$1,0))</f>
        <v>10s Z. Gold glitter willow tail</v>
      </c>
      <c r="F421" s="206" t="str">
        <f>IFERROR(IF(LEFT(INDEX('     2022    '!AD$2:AD$1794,MATCH(D421,'     2022    '!D$2:D$1794,0)),4)="http",HYPERLINK(INDEX('     2022    '!AD$2:AD$1794,MATCH(D421,'     2022    '!D$2:D$1794,0)),"Video"),""),"")</f>
        <v>Video</v>
      </c>
      <c r="G421" s="207">
        <f>INDEX('     2022    '!$A$1:$AC$1563,MATCH($D421,'     2022    '!$D$1:$D$1794,0),MATCH(G$1,'     2022    '!$A$1:$AC$1,0))</f>
        <v>0</v>
      </c>
      <c r="H421" s="150"/>
      <c r="I421" s="152">
        <f>INDEX('     2022    '!$A$1:$AC$1563,MATCH($D421,'     2022    '!$D$1:$D$1794,0),MATCH(I$1,'     2022    '!$A$1:$AC$1,0))</f>
        <v>94.44</v>
      </c>
      <c r="J421" s="150"/>
      <c r="K421" s="151">
        <f t="shared" si="13"/>
        <v>10.972512926588902</v>
      </c>
      <c r="L421" s="152">
        <f>INDEX('     2022    '!$A$1:$AC$1563,MATCH($D421,'     2022    '!$D$1:$D$1794,0),MATCH(L$1,'     2022    '!$A$1:$AC$1,0))</f>
        <v>99.849867631959015</v>
      </c>
      <c r="M421" s="152">
        <f>INDEX('     2022    '!$A$1:$AC$1563,MATCH($D421,'     2022    '!$D$1:$D$1794,0),MATCH(M$1,'     2022    '!$A$1:$AC$1,0))</f>
        <v>109.72512926588902</v>
      </c>
      <c r="N421" s="153" t="str">
        <f>INDEX('     2022    '!$A$1:$AC$1563,MATCH($D421,'     2022    '!$D$1:$D$1794,0),MATCH(N$1,'     2022    '!$A$1:$AC$1,0))</f>
        <v>30mm</v>
      </c>
      <c r="O421" s="154">
        <f>INDEX('     2022    '!$A$1:$AC$1563,MATCH($D421,'     2022    '!$D$1:$D$1794,0),MATCH(O$1,'     2022    '!$A$1:$AC$1,0))</f>
        <v>10</v>
      </c>
      <c r="P421" s="153">
        <f>INDEX('     2022    '!$A$1:$AC$1563,MATCH($D421,'     2022    '!$D$1:$D$1794,0),MATCH(P$1,'     2022    '!$A$1:$AC$1,0))</f>
        <v>3</v>
      </c>
      <c r="Q421" s="153" t="str">
        <f>INDEX('     2022    '!$A$1:$AC$1563,MATCH($D421,'     2022    '!$D$1:$D$1794,0),MATCH(Q$1,'     2022    '!$A$1:$AC$1,0))</f>
        <v>Yes</v>
      </c>
      <c r="R421" s="155">
        <f>INDEX('     2022    '!$A$1:$AC$1563,MATCH($D421,'     2022    '!$D$1:$D$1794,0),MATCH(R$1,'     2022    '!$A$1:$AC$1,0))</f>
        <v>16</v>
      </c>
      <c r="S421" s="155">
        <f>INDEX('     2022    '!$A$1:$AC$1563,MATCH($D421,'     2022    '!$D$1:$D$1794,0),MATCH(S$1,'     2022    '!$A$1:$AC$1,0))</f>
        <v>3</v>
      </c>
      <c r="T421" s="155">
        <f>INDEX('     2022    '!$A$1:$AC$1563,MATCH($D421,'     2022    '!$D$1:$D$1794,0),MATCH(T$1,'     2022    '!$A$1:$AC$1,0))</f>
        <v>0.3</v>
      </c>
      <c r="U421" s="154" t="str">
        <f>INDEX('     2022    '!$A$1:$AC$1563,MATCH($D421,'     2022    '!$D$1:$D$1794,0),MATCH(U$1,'     2022    '!$A$1:$AC$1,0))</f>
        <v>1.4G</v>
      </c>
      <c r="V421" s="153" t="str">
        <f>INDEX('     2022    '!$A$1:$AC$1563,MATCH($D421,'     2022    '!$D$1:$D$1794,0),MATCH(V$1,'     2022    '!$A$1:$AC$1,0))</f>
        <v>UN0336</v>
      </c>
      <c r="W421" s="153" t="str">
        <f>INDEX('     2022    '!$A$1:$AC$1563,MATCH($D421,'     2022    '!$D$1:$D$1794,0),MATCH(W$1,'     2022    '!$A$1:$AC$1,0))</f>
        <v>F4</v>
      </c>
      <c r="X421" s="151" t="str">
        <f>INDEX('     2022    '!$A$1:$AC$1563,MATCH($D421,'     2022    '!$D$1:$D$1794,0),MATCH(X$1,'     2022    '!$A$1:$AC$1,0))</f>
        <v/>
      </c>
      <c r="Y421" s="151" t="str">
        <f>INDEX('     2022    '!$A$1:$AC$1563,MATCH($D421,'     2022    '!$D$1:$D$1794,0),MATCH(Y$1,'     2022    '!$A$1:$AC$1,0))</f>
        <v/>
      </c>
      <c r="Z421" s="156">
        <f>INDEX('     2022    '!$A$1:$AC$1563,MATCH($D421,'     2022    '!$D$1:$D$1794,0),MATCH(Z$1,'     2022    '!$A$1:$AC$1,0))</f>
        <v>6.6500000000000004E-2</v>
      </c>
      <c r="AA421" s="153" t="str">
        <f>INDEX('     2022    '!$A$1:$AC$1563,MATCH($D421,'     2022    '!$D$1:$D$1794,0),MATCH(AA$1,'     2022    '!$A$1:$AC$1,0))</f>
        <v>1008-F4-69249673</v>
      </c>
      <c r="AB421" s="153" t="str">
        <f>INDEX('     2022    '!$A$1:$AC$1563,MATCH($D421,'     2022    '!$D$1:$D$1794,0),MATCH(AB$1,'     2022    '!$A$1:$AC$1,0))</f>
        <v>GB/HSE-350997</v>
      </c>
      <c r="AC421" s="153" t="str">
        <f>INDEX('     2022    '!$A$1:$AC$1563,MATCH($D421,'     2022    '!$D$1:$D$1794,0),MATCH(AC$1,'     2022    '!$A$1:$AC$1,0))</f>
        <v>7/29/2030</v>
      </c>
    </row>
    <row r="422" spans="1:29" ht="15.75">
      <c r="A422" s="80">
        <f t="shared" si="12"/>
        <v>419</v>
      </c>
      <c r="B422" s="68" t="str">
        <f>INDEX('     2022    '!B$2:B$1794,MATCH(D422,'     2022    '!D$2:D$1794,0))</f>
        <v/>
      </c>
      <c r="C422" s="204" t="str">
        <f>INDEX('     2022    '!C$2:C$1794,MATCH(D422,'     2022    '!D$2:D$1794,0))</f>
        <v>Slice - 11s</v>
      </c>
      <c r="D422" s="212" t="str">
        <f>INDEX('     2022    '!D:D,MATCH(A422,'     2022    '!AL:AL,0))</f>
        <v>CSL1103</v>
      </c>
      <c r="E422" s="213" t="str">
        <f>INDEX('     2022    '!$A$1:$AC$1563,MATCH($D422,'     2022    '!$D$1:$D$1794,0),MATCH(E$1,'     2022    '!$A$1:$AC$1,0))</f>
        <v>11s. Blue star ti crackling</v>
      </c>
      <c r="F422" s="206" t="str">
        <f>IFERROR(IF(LEFT(INDEX('     2022    '!AD$2:AD$1794,MATCH(D422,'     2022    '!D$2:D$1794,0)),4)="http",HYPERLINK(INDEX('     2022    '!AD$2:AD$1794,MATCH(D422,'     2022    '!D$2:D$1794,0)),"Video"),""),"")</f>
        <v>Video</v>
      </c>
      <c r="G422" s="207">
        <f>INDEX('     2022    '!$A$1:$AC$1563,MATCH($D422,'     2022    '!$D$1:$D$1794,0),MATCH(G$1,'     2022    '!$A$1:$AC$1,0))</f>
        <v>3</v>
      </c>
      <c r="H422" s="150"/>
      <c r="I422" s="152">
        <f>INDEX('     2022    '!$A$1:$AC$1563,MATCH($D422,'     2022    '!$D$1:$D$1794,0),MATCH(I$1,'     2022    '!$A$1:$AC$1,0))</f>
        <v>79.45</v>
      </c>
      <c r="J422" s="150"/>
      <c r="K422" s="151">
        <f t="shared" si="13"/>
        <v>4.6085000000000003</v>
      </c>
      <c r="L422" s="152">
        <f>INDEX('     2022    '!$A$1:$AC$1563,MATCH($D422,'     2022    '!$D$1:$D$1794,0),MATCH(L$1,'     2022    '!$A$1:$AC$1,0))</f>
        <v>83.874700000000004</v>
      </c>
      <c r="M422" s="152">
        <f>INDEX('     2022    '!$A$1:$AC$1563,MATCH($D422,'     2022    '!$D$1:$D$1794,0),MATCH(M$1,'     2022    '!$A$1:$AC$1,0))</f>
        <v>92.17</v>
      </c>
      <c r="N422" s="153" t="str">
        <f>INDEX('     2022    '!$A$1:$AC$1563,MATCH($D422,'     2022    '!$D$1:$D$1794,0),MATCH(N$1,'     2022    '!$A$1:$AC$1,0))</f>
        <v>20mm</v>
      </c>
      <c r="O422" s="154">
        <f>INDEX('     2022    '!$A$1:$AC$1563,MATCH($D422,'     2022    '!$D$1:$D$1794,0),MATCH(O$1,'     2022    '!$A$1:$AC$1,0))</f>
        <v>20</v>
      </c>
      <c r="P422" s="153">
        <f>INDEX('     2022    '!$A$1:$AC$1563,MATCH($D422,'     2022    '!$D$1:$D$1794,0),MATCH(P$1,'     2022    '!$A$1:$AC$1,0))</f>
        <v>3</v>
      </c>
      <c r="Q422" s="153" t="str">
        <f>INDEX('     2022    '!$A$1:$AC$1563,MATCH($D422,'     2022    '!$D$1:$D$1794,0),MATCH(Q$1,'     2022    '!$A$1:$AC$1,0))</f>
        <v>no</v>
      </c>
      <c r="R422" s="155">
        <f>INDEX('     2022    '!$A$1:$AC$1563,MATCH($D422,'     2022    '!$D$1:$D$1794,0),MATCH(R$1,'     2022    '!$A$1:$AC$1,0))</f>
        <v>12</v>
      </c>
      <c r="S422" s="155">
        <f>INDEX('     2022    '!$A$1:$AC$1563,MATCH($D422,'     2022    '!$D$1:$D$1794,0),MATCH(S$1,'     2022    '!$A$1:$AC$1,0))</f>
        <v>2.2000000000000002</v>
      </c>
      <c r="T422" s="155">
        <f>INDEX('     2022    '!$A$1:$AC$1563,MATCH($D422,'     2022    '!$D$1:$D$1794,0),MATCH(T$1,'     2022    '!$A$1:$AC$1,0))</f>
        <v>0.3</v>
      </c>
      <c r="U422" s="154" t="str">
        <f>INDEX('     2022    '!$A$1:$AC$1563,MATCH($D422,'     2022    '!$D$1:$D$1794,0),MATCH(U$1,'     2022    '!$A$1:$AC$1,0))</f>
        <v>1.4G</v>
      </c>
      <c r="V422" s="153" t="str">
        <f>INDEX('     2022    '!$A$1:$AC$1563,MATCH($D422,'     2022    '!$D$1:$D$1794,0),MATCH(V$1,'     2022    '!$A$1:$AC$1,0))</f>
        <v>UN0336</v>
      </c>
      <c r="W422" s="153" t="str">
        <f>INDEX('     2022    '!$A$1:$AC$1563,MATCH($D422,'     2022    '!$D$1:$D$1794,0),MATCH(W$1,'     2022    '!$A$1:$AC$1,0))</f>
        <v>F4</v>
      </c>
      <c r="X422" s="151" t="str">
        <f>INDEX('     2022    '!$A$1:$AC$1563,MATCH($D422,'     2022    '!$D$1:$D$1794,0),MATCH(X$1,'     2022    '!$A$1:$AC$1,0))</f>
        <v/>
      </c>
      <c r="Y422" s="151" t="str">
        <f>INDEX('     2022    '!$A$1:$AC$1563,MATCH($D422,'     2022    '!$D$1:$D$1794,0),MATCH(Y$1,'     2022    '!$A$1:$AC$1,0))</f>
        <v/>
      </c>
      <c r="Z422" s="156">
        <f>INDEX('     2022    '!$A$1:$AC$1563,MATCH($D422,'     2022    '!$D$1:$D$1794,0),MATCH(Z$1,'     2022    '!$A$1:$AC$1,0))</f>
        <v>0.05</v>
      </c>
      <c r="AA422" s="153" t="str">
        <f>INDEX('     2022    '!$A$1:$AC$1563,MATCH($D422,'     2022    '!$D$1:$D$1794,0),MATCH(AA$1,'     2022    '!$A$1:$AC$1,0))</f>
        <v>2806-F4-001965</v>
      </c>
      <c r="AB422" s="153" t="str">
        <f>INDEX('     2022    '!$A$1:$AC$1563,MATCH($D422,'     2022    '!$D$1:$D$1794,0),MATCH(AB$1,'     2022    '!$A$1:$AC$1,0))</f>
        <v>GB/HSE-362520</v>
      </c>
      <c r="AC422" s="153" t="str">
        <f>INDEX('     2022    '!$A$1:$AC$1563,MATCH($D422,'     2022    '!$D$1:$D$1794,0),MATCH(AC$1,'     2022    '!$A$1:$AC$1,0))</f>
        <v>11/30/2030</v>
      </c>
    </row>
    <row r="423" spans="1:29" ht="15.75">
      <c r="A423" s="80">
        <f t="shared" si="12"/>
        <v>420</v>
      </c>
      <c r="B423" s="68" t="str">
        <f>INDEX('     2022    '!B$2:B$1794,MATCH(D423,'     2022    '!D$2:D$1794,0))</f>
        <v/>
      </c>
      <c r="C423" s="204" t="str">
        <f>INDEX('     2022    '!C$2:C$1794,MATCH(D423,'     2022    '!D$2:D$1794,0))</f>
        <v>Slice - 11s</v>
      </c>
      <c r="D423" s="212" t="str">
        <f>INDEX('     2022    '!D:D,MATCH(A423,'     2022    '!AL:AL,0))</f>
        <v>CSL1101</v>
      </c>
      <c r="E423" s="213" t="str">
        <f>INDEX('     2022    '!$A$1:$AC$1563,MATCH($D423,'     2022    '!$D$1:$D$1794,0),MATCH(E$1,'     2022    '!$A$1:$AC$1,0))</f>
        <v>11s. Three silver whistling</v>
      </c>
      <c r="F423" s="206" t="str">
        <f>IFERROR(IF(LEFT(INDEX('     2022    '!AD$2:AD$1794,MATCH(D423,'     2022    '!D$2:D$1794,0)),4)="http",HYPERLINK(INDEX('     2022    '!AD$2:AD$1794,MATCH(D423,'     2022    '!D$2:D$1794,0)),"Video"),""),"")</f>
        <v>Video</v>
      </c>
      <c r="G423" s="207">
        <f>INDEX('     2022    '!$A$1:$AC$1563,MATCH($D423,'     2022    '!$D$1:$D$1794,0),MATCH(G$1,'     2022    '!$A$1:$AC$1,0))</f>
        <v>0</v>
      </c>
      <c r="H423" s="150"/>
      <c r="I423" s="152">
        <f>INDEX('     2022    '!$A$1:$AC$1563,MATCH($D423,'     2022    '!$D$1:$D$1794,0),MATCH(I$1,'     2022    '!$A$1:$AC$1,0))</f>
        <v>78.400000000000006</v>
      </c>
      <c r="J423" s="150"/>
      <c r="K423" s="151">
        <f t="shared" si="13"/>
        <v>4.8456595776246116</v>
      </c>
      <c r="L423" s="152">
        <f>INDEX('     2022    '!$A$1:$AC$1563,MATCH($D423,'     2022    '!$D$1:$D$1794,0),MATCH(L$1,'     2022    '!$A$1:$AC$1,0))</f>
        <v>88.191004312767944</v>
      </c>
      <c r="M423" s="152">
        <f>INDEX('     2022    '!$A$1:$AC$1563,MATCH($D423,'     2022    '!$D$1:$D$1794,0),MATCH(M$1,'     2022    '!$A$1:$AC$1,0))</f>
        <v>96.913191552492236</v>
      </c>
      <c r="N423" s="153" t="str">
        <f>INDEX('     2022    '!$A$1:$AC$1563,MATCH($D423,'     2022    '!$D$1:$D$1794,0),MATCH(N$1,'     2022    '!$A$1:$AC$1,0))</f>
        <v>20mm</v>
      </c>
      <c r="O423" s="154">
        <f>INDEX('     2022    '!$A$1:$AC$1563,MATCH($D423,'     2022    '!$D$1:$D$1794,0),MATCH(O$1,'     2022    '!$A$1:$AC$1,0))</f>
        <v>20</v>
      </c>
      <c r="P423" s="153">
        <f>INDEX('     2022    '!$A$1:$AC$1563,MATCH($D423,'     2022    '!$D$1:$D$1794,0),MATCH(P$1,'     2022    '!$A$1:$AC$1,0))</f>
        <v>3</v>
      </c>
      <c r="Q423" s="153" t="str">
        <f>INDEX('     2022    '!$A$1:$AC$1563,MATCH($D423,'     2022    '!$D$1:$D$1794,0),MATCH(Q$1,'     2022    '!$A$1:$AC$1,0))</f>
        <v>No</v>
      </c>
      <c r="R423" s="155">
        <f>INDEX('     2022    '!$A$1:$AC$1563,MATCH($D423,'     2022    '!$D$1:$D$1794,0),MATCH(R$1,'     2022    '!$A$1:$AC$1,0))</f>
        <v>12</v>
      </c>
      <c r="S423" s="155">
        <f>INDEX('     2022    '!$A$1:$AC$1563,MATCH($D423,'     2022    '!$D$1:$D$1794,0),MATCH(S$1,'     2022    '!$A$1:$AC$1,0))</f>
        <v>1.37</v>
      </c>
      <c r="T423" s="155">
        <f>INDEX('     2022    '!$A$1:$AC$1563,MATCH($D423,'     2022    '!$D$1:$D$1794,0),MATCH(T$1,'     2022    '!$A$1:$AC$1,0))</f>
        <v>0.3</v>
      </c>
      <c r="U423" s="154" t="str">
        <f>INDEX('     2022    '!$A$1:$AC$1563,MATCH($D423,'     2022    '!$D$1:$D$1794,0),MATCH(U$1,'     2022    '!$A$1:$AC$1,0))</f>
        <v>1.4G</v>
      </c>
      <c r="V423" s="153" t="str">
        <f>INDEX('     2022    '!$A$1:$AC$1563,MATCH($D423,'     2022    '!$D$1:$D$1794,0),MATCH(V$1,'     2022    '!$A$1:$AC$1,0))</f>
        <v>UN0336</v>
      </c>
      <c r="W423" s="153" t="str">
        <f>INDEX('     2022    '!$A$1:$AC$1563,MATCH($D423,'     2022    '!$D$1:$D$1794,0),MATCH(W$1,'     2022    '!$A$1:$AC$1,0))</f>
        <v>F4</v>
      </c>
      <c r="X423" s="151" t="str">
        <f>INDEX('     2022    '!$A$1:$AC$1563,MATCH($D423,'     2022    '!$D$1:$D$1794,0),MATCH(X$1,'     2022    '!$A$1:$AC$1,0))</f>
        <v/>
      </c>
      <c r="Y423" s="151" t="str">
        <f>INDEX('     2022    '!$A$1:$AC$1563,MATCH($D423,'     2022    '!$D$1:$D$1794,0),MATCH(Y$1,'     2022    '!$A$1:$AC$1,0))</f>
        <v/>
      </c>
      <c r="Z423" s="156">
        <f>INDEX('     2022    '!$A$1:$AC$1563,MATCH($D423,'     2022    '!$D$1:$D$1794,0),MATCH(Z$1,'     2022    '!$A$1:$AC$1,0))</f>
        <v>6.0299999999999999E-2</v>
      </c>
      <c r="AA423" s="153" t="str">
        <f>INDEX('     2022    '!$A$1:$AC$1563,MATCH($D423,'     2022    '!$D$1:$D$1794,0),MATCH(AA$1,'     2022    '!$A$1:$AC$1,0))</f>
        <v>1008-F4-69249669</v>
      </c>
      <c r="AB423" s="153" t="str">
        <f>INDEX('     2022    '!$A$1:$AC$1563,MATCH($D423,'     2022    '!$D$1:$D$1794,0),MATCH(AB$1,'     2022    '!$A$1:$AC$1,0))</f>
        <v>GB/HSE-355743</v>
      </c>
      <c r="AC423" s="153" t="str">
        <f>INDEX('     2022    '!$A$1:$AC$1563,MATCH($D423,'     2022    '!$D$1:$D$1794,0),MATCH(AC$1,'     2022    '!$A$1:$AC$1,0))</f>
        <v>8/3/2027</v>
      </c>
    </row>
    <row r="424" spans="1:29" ht="15.75">
      <c r="A424" s="80">
        <f t="shared" si="12"/>
        <v>421</v>
      </c>
      <c r="B424" s="68" t="str">
        <f>INDEX('     2022    '!B$2:B$1794,MATCH(D424,'     2022    '!D$2:D$1794,0))</f>
        <v/>
      </c>
      <c r="C424" s="204" t="str">
        <f>INDEX('     2022    '!C$2:C$1794,MATCH(D424,'     2022    '!D$2:D$1794,0))</f>
        <v>Slice - 11s</v>
      </c>
      <c r="D424" s="212" t="str">
        <f>INDEX('     2022    '!D:D,MATCH(A424,'     2022    '!AL:AL,0))</f>
        <v>CSL1104</v>
      </c>
      <c r="E424" s="213" t="str">
        <f>INDEX('     2022    '!$A$1:$AC$1563,MATCH($D424,'     2022    '!$D$1:$D$1794,0),MATCH(E$1,'     2022    '!$A$1:$AC$1,0))</f>
        <v>11s. Red hummer/green hummer</v>
      </c>
      <c r="F424" s="206" t="str">
        <f>IFERROR(IF(LEFT(INDEX('     2022    '!AD$2:AD$1794,MATCH(D424,'     2022    '!D$2:D$1794,0)),4)="http",HYPERLINK(INDEX('     2022    '!AD$2:AD$1794,MATCH(D424,'     2022    '!D$2:D$1794,0)),"Video"),""),"")</f>
        <v>Video</v>
      </c>
      <c r="G424" s="207">
        <f>INDEX('     2022    '!$A$1:$AC$1563,MATCH($D424,'     2022    '!$D$1:$D$1794,0),MATCH(G$1,'     2022    '!$A$1:$AC$1,0))</f>
        <v>8</v>
      </c>
      <c r="H424" s="150"/>
      <c r="I424" s="152">
        <f>INDEX('     2022    '!$A$1:$AC$1563,MATCH($D424,'     2022    '!$D$1:$D$1794,0),MATCH(I$1,'     2022    '!$A$1:$AC$1,0))</f>
        <v>85.36</v>
      </c>
      <c r="J424" s="150"/>
      <c r="K424" s="151">
        <f t="shared" si="13"/>
        <v>4.9510000000000005</v>
      </c>
      <c r="L424" s="152">
        <f>INDEX('     2022    '!$A$1:$AC$1563,MATCH($D424,'     2022    '!$D$1:$D$1794,0),MATCH(L$1,'     2022    '!$A$1:$AC$1,0))</f>
        <v>90.108200000000011</v>
      </c>
      <c r="M424" s="152">
        <f>INDEX('     2022    '!$A$1:$AC$1563,MATCH($D424,'     2022    '!$D$1:$D$1794,0),MATCH(M$1,'     2022    '!$A$1:$AC$1,0))</f>
        <v>99.02000000000001</v>
      </c>
      <c r="N424" s="153" t="str">
        <f>INDEX('     2022    '!$A$1:$AC$1563,MATCH($D424,'     2022    '!$D$1:$D$1794,0),MATCH(N$1,'     2022    '!$A$1:$AC$1,0))</f>
        <v>20mm</v>
      </c>
      <c r="O424" s="154">
        <f>INDEX('     2022    '!$A$1:$AC$1563,MATCH($D424,'     2022    '!$D$1:$D$1794,0),MATCH(O$1,'     2022    '!$A$1:$AC$1,0))</f>
        <v>20</v>
      </c>
      <c r="P424" s="153">
        <f>INDEX('     2022    '!$A$1:$AC$1563,MATCH($D424,'     2022    '!$D$1:$D$1794,0),MATCH(P$1,'     2022    '!$A$1:$AC$1,0))</f>
        <v>3</v>
      </c>
      <c r="Q424" s="153" t="str">
        <f>INDEX('     2022    '!$A$1:$AC$1563,MATCH($D424,'     2022    '!$D$1:$D$1794,0),MATCH(Q$1,'     2022    '!$A$1:$AC$1,0))</f>
        <v>Yes</v>
      </c>
      <c r="R424" s="155">
        <f>INDEX('     2022    '!$A$1:$AC$1563,MATCH($D424,'     2022    '!$D$1:$D$1794,0),MATCH(R$1,'     2022    '!$A$1:$AC$1,0))</f>
        <v>12</v>
      </c>
      <c r="S424" s="155">
        <f>INDEX('     2022    '!$A$1:$AC$1563,MATCH($D424,'     2022    '!$D$1:$D$1794,0),MATCH(S$1,'     2022    '!$A$1:$AC$1,0))</f>
        <v>2.2000000000000002</v>
      </c>
      <c r="T424" s="155">
        <f>INDEX('     2022    '!$A$1:$AC$1563,MATCH($D424,'     2022    '!$D$1:$D$1794,0),MATCH(T$1,'     2022    '!$A$1:$AC$1,0))</f>
        <v>0.3</v>
      </c>
      <c r="U424" s="154" t="str">
        <f>INDEX('     2022    '!$A$1:$AC$1563,MATCH($D424,'     2022    '!$D$1:$D$1794,0),MATCH(U$1,'     2022    '!$A$1:$AC$1,0))</f>
        <v>1.4G</v>
      </c>
      <c r="V424" s="153" t="str">
        <f>INDEX('     2022    '!$A$1:$AC$1563,MATCH($D424,'     2022    '!$D$1:$D$1794,0),MATCH(V$1,'     2022    '!$A$1:$AC$1,0))</f>
        <v>UN0336</v>
      </c>
      <c r="W424" s="153" t="str">
        <f>INDEX('     2022    '!$A$1:$AC$1563,MATCH($D424,'     2022    '!$D$1:$D$1794,0),MATCH(W$1,'     2022    '!$A$1:$AC$1,0))</f>
        <v>F4</v>
      </c>
      <c r="X424" s="151" t="str">
        <f>INDEX('     2022    '!$A$1:$AC$1563,MATCH($D424,'     2022    '!$D$1:$D$1794,0),MATCH(X$1,'     2022    '!$A$1:$AC$1,0))</f>
        <v/>
      </c>
      <c r="Y424" s="151" t="str">
        <f>INDEX('     2022    '!$A$1:$AC$1563,MATCH($D424,'     2022    '!$D$1:$D$1794,0),MATCH(Y$1,'     2022    '!$A$1:$AC$1,0))</f>
        <v/>
      </c>
      <c r="Z424" s="156">
        <f>INDEX('     2022    '!$A$1:$AC$1563,MATCH($D424,'     2022    '!$D$1:$D$1794,0),MATCH(Z$1,'     2022    '!$A$1:$AC$1,0))</f>
        <v>0.05</v>
      </c>
      <c r="AA424" s="153" t="str">
        <f>INDEX('     2022    '!$A$1:$AC$1563,MATCH($D424,'     2022    '!$D$1:$D$1794,0),MATCH(AA$1,'     2022    '!$A$1:$AC$1,0))</f>
        <v>2806-F4-001967</v>
      </c>
      <c r="AB424" s="153" t="str">
        <f>INDEX('     2022    '!$A$1:$AC$1563,MATCH($D424,'     2022    '!$D$1:$D$1794,0),MATCH(AB$1,'     2022    '!$A$1:$AC$1,0))</f>
        <v>GB/HSE-362521</v>
      </c>
      <c r="AC424" s="153" t="str">
        <f>INDEX('     2022    '!$A$1:$AC$1563,MATCH($D424,'     2022    '!$D$1:$D$1794,0),MATCH(AC$1,'     2022    '!$A$1:$AC$1,0))</f>
        <v>11/30/2030</v>
      </c>
    </row>
    <row r="425" spans="1:29" ht="15.75">
      <c r="A425" s="80">
        <f t="shared" si="12"/>
        <v>422</v>
      </c>
      <c r="B425" s="68" t="str">
        <f>INDEX('     2022    '!B$2:B$1794,MATCH(D425,'     2022    '!D$2:D$1794,0))</f>
        <v/>
      </c>
      <c r="C425" s="204" t="str">
        <f>INDEX('     2022    '!C$2:C$1794,MATCH(D425,'     2022    '!D$2:D$1794,0))</f>
        <v>Slice - 13s</v>
      </c>
      <c r="D425" s="212" t="str">
        <f>INDEX('     2022    '!D:D,MATCH(A425,'     2022    '!AL:AL,0))</f>
        <v>CSL1325</v>
      </c>
      <c r="E425" s="213" t="str">
        <f>INDEX('     2022    '!$A$1:$AC$1563,MATCH($D425,'     2022    '!$D$1:$D$1794,0),MATCH(E$1,'     2022    '!$A$1:$AC$1,0))</f>
        <v>13s. Blue to silver spinner</v>
      </c>
      <c r="F425" s="206" t="str">
        <f>IFERROR(IF(LEFT(INDEX('     2022    '!AD$2:AD$1794,MATCH(D425,'     2022    '!D$2:D$1794,0)),4)="http",HYPERLINK(INDEX('     2022    '!AD$2:AD$1794,MATCH(D425,'     2022    '!D$2:D$1794,0)),"Video"),""),"")</f>
        <v>Video</v>
      </c>
      <c r="G425" s="207">
        <f>INDEX('     2022    '!$A$1:$AC$1563,MATCH($D425,'     2022    '!$D$1:$D$1794,0),MATCH(G$1,'     2022    '!$A$1:$AC$1,0))</f>
        <v>5</v>
      </c>
      <c r="H425" s="150"/>
      <c r="I425" s="152">
        <f>INDEX('     2022    '!$A$1:$AC$1563,MATCH($D425,'     2022    '!$D$1:$D$1794,0),MATCH(I$1,'     2022    '!$A$1:$AC$1,0))</f>
        <v>80.61</v>
      </c>
      <c r="J425" s="150"/>
      <c r="K425" s="151">
        <f t="shared" si="13"/>
        <v>9.0611438277042673</v>
      </c>
      <c r="L425" s="152">
        <f>INDEX('     2022    '!$A$1:$AC$1563,MATCH($D425,'     2022    '!$D$1:$D$1794,0),MATCH(L$1,'     2022    '!$A$1:$AC$1,0))</f>
        <v>82.456408832108835</v>
      </c>
      <c r="M425" s="152">
        <f>INDEX('     2022    '!$A$1:$AC$1563,MATCH($D425,'     2022    '!$D$1:$D$1794,0),MATCH(M$1,'     2022    '!$A$1:$AC$1,0))</f>
        <v>90.61143827704268</v>
      </c>
      <c r="N425" s="153" t="str">
        <f>INDEX('     2022    '!$A$1:$AC$1563,MATCH($D425,'     2022    '!$D$1:$D$1794,0),MATCH(N$1,'     2022    '!$A$1:$AC$1,0))</f>
        <v>25mm</v>
      </c>
      <c r="O425" s="154">
        <f>INDEX('     2022    '!$A$1:$AC$1563,MATCH($D425,'     2022    '!$D$1:$D$1794,0),MATCH(O$1,'     2022    '!$A$1:$AC$1,0))</f>
        <v>10</v>
      </c>
      <c r="P425" s="153">
        <f>INDEX('     2022    '!$A$1:$AC$1563,MATCH($D425,'     2022    '!$D$1:$D$1794,0),MATCH(P$1,'     2022    '!$A$1:$AC$1,0))</f>
        <v>3</v>
      </c>
      <c r="Q425" s="153" t="str">
        <f>INDEX('     2022    '!$A$1:$AC$1563,MATCH($D425,'     2022    '!$D$1:$D$1794,0),MATCH(Q$1,'     2022    '!$A$1:$AC$1,0))</f>
        <v>Yes</v>
      </c>
      <c r="R425" s="155">
        <f>INDEX('     2022    '!$A$1:$AC$1563,MATCH($D425,'     2022    '!$D$1:$D$1794,0),MATCH(R$1,'     2022    '!$A$1:$AC$1,0))</f>
        <v>10</v>
      </c>
      <c r="S425" s="155">
        <f>INDEX('     2022    '!$A$1:$AC$1563,MATCH($D425,'     2022    '!$D$1:$D$1794,0),MATCH(S$1,'     2022    '!$A$1:$AC$1,0))</f>
        <v>1.2</v>
      </c>
      <c r="T425" s="155">
        <f>INDEX('     2022    '!$A$1:$AC$1563,MATCH($D425,'     2022    '!$D$1:$D$1794,0),MATCH(T$1,'     2022    '!$A$1:$AC$1,0))</f>
        <v>0.3</v>
      </c>
      <c r="U425" s="154" t="str">
        <f>INDEX('     2022    '!$A$1:$AC$1563,MATCH($D425,'     2022    '!$D$1:$D$1794,0),MATCH(U$1,'     2022    '!$A$1:$AC$1,0))</f>
        <v>1.4G</v>
      </c>
      <c r="V425" s="153" t="str">
        <f>INDEX('     2022    '!$A$1:$AC$1563,MATCH($D425,'     2022    '!$D$1:$D$1794,0),MATCH(V$1,'     2022    '!$A$1:$AC$1,0))</f>
        <v>UN0336</v>
      </c>
      <c r="W425" s="153" t="str">
        <f>INDEX('     2022    '!$A$1:$AC$1563,MATCH($D425,'     2022    '!$D$1:$D$1794,0),MATCH(W$1,'     2022    '!$A$1:$AC$1,0))</f>
        <v>F4</v>
      </c>
      <c r="X425" s="151" t="str">
        <f>INDEX('     2022    '!$A$1:$AC$1563,MATCH($D425,'     2022    '!$D$1:$D$1794,0),MATCH(X$1,'     2022    '!$A$1:$AC$1,0))</f>
        <v/>
      </c>
      <c r="Y425" s="151" t="str">
        <f>INDEX('     2022    '!$A$1:$AC$1563,MATCH($D425,'     2022    '!$D$1:$D$1794,0),MATCH(Y$1,'     2022    '!$A$1:$AC$1,0))</f>
        <v/>
      </c>
      <c r="Z425" s="156">
        <f>INDEX('     2022    '!$A$1:$AC$1563,MATCH($D425,'     2022    '!$D$1:$D$1794,0),MATCH(Z$1,'     2022    '!$A$1:$AC$1,0))</f>
        <v>5.62E-2</v>
      </c>
      <c r="AA425" s="153" t="str">
        <f>INDEX('     2022    '!$A$1:$AC$1563,MATCH($D425,'     2022    '!$D$1:$D$1794,0),MATCH(AA$1,'     2022    '!$A$1:$AC$1,0))</f>
        <v>1008-F4-69249670</v>
      </c>
      <c r="AB425" s="153" t="str">
        <f>INDEX('     2022    '!$A$1:$AC$1563,MATCH($D425,'     2022    '!$D$1:$D$1794,0),MATCH(AB$1,'     2022    '!$A$1:$AC$1,0))</f>
        <v>GB/HSE-355745</v>
      </c>
      <c r="AC425" s="153" t="str">
        <f>INDEX('     2022    '!$A$1:$AC$1563,MATCH($D425,'     2022    '!$D$1:$D$1794,0),MATCH(AC$1,'     2022    '!$A$1:$AC$1,0))</f>
        <v>8/3/2027</v>
      </c>
    </row>
    <row r="426" spans="1:29" ht="15.75">
      <c r="A426" s="80">
        <f t="shared" si="12"/>
        <v>423</v>
      </c>
      <c r="B426" s="68" t="str">
        <f>INDEX('     2022    '!B$2:B$1794,MATCH(D426,'     2022    '!D$2:D$1794,0))</f>
        <v/>
      </c>
      <c r="C426" s="204" t="str">
        <f>INDEX('     2022    '!C$2:C$1794,MATCH(D426,'     2022    '!D$2:D$1794,0))</f>
        <v>Slice - 13s</v>
      </c>
      <c r="D426" s="212" t="str">
        <f>INDEX('     2022    '!D:D,MATCH(A426,'     2022    '!AL:AL,0))</f>
        <v>CSL1318</v>
      </c>
      <c r="E426" s="213" t="str">
        <f>INDEX('     2022    '!$A$1:$AC$1563,MATCH($D426,'     2022    '!$D$1:$D$1794,0),MATCH(E$1,'     2022    '!$A$1:$AC$1,0))</f>
        <v>13s. Horsetail</v>
      </c>
      <c r="F426" s="206" t="str">
        <f>IFERROR(IF(LEFT(INDEX('     2022    '!AD$2:AD$1794,MATCH(D426,'     2022    '!D$2:D$1794,0)),4)="http",HYPERLINK(INDEX('     2022    '!AD$2:AD$1794,MATCH(D426,'     2022    '!D$2:D$1794,0)),"Video"),""),"")</f>
        <v>Video</v>
      </c>
      <c r="G426" s="207">
        <f>INDEX('     2022    '!$A$1:$AC$1563,MATCH($D426,'     2022    '!$D$1:$D$1794,0),MATCH(G$1,'     2022    '!$A$1:$AC$1,0))</f>
        <v>0</v>
      </c>
      <c r="H426" s="150"/>
      <c r="I426" s="152">
        <f>INDEX('     2022    '!$A$1:$AC$1563,MATCH($D426,'     2022    '!$D$1:$D$1794,0),MATCH(I$1,'     2022    '!$A$1:$AC$1,0))</f>
        <v>102.79</v>
      </c>
      <c r="J426" s="150"/>
      <c r="K426" s="151">
        <f t="shared" si="13"/>
        <v>11.377481976137547</v>
      </c>
      <c r="L426" s="152">
        <f>INDEX('     2022    '!$A$1:$AC$1563,MATCH($D426,'     2022    '!$D$1:$D$1794,0),MATCH(L$1,'     2022    '!$A$1:$AC$1,0))</f>
        <v>103.53508598285168</v>
      </c>
      <c r="M426" s="152">
        <f>INDEX('     2022    '!$A$1:$AC$1563,MATCH($D426,'     2022    '!$D$1:$D$1794,0),MATCH(M$1,'     2022    '!$A$1:$AC$1,0))</f>
        <v>113.77481976137547</v>
      </c>
      <c r="N426" s="153" t="str">
        <f>INDEX('     2022    '!$A$1:$AC$1563,MATCH($D426,'     2022    '!$D$1:$D$1794,0),MATCH(N$1,'     2022    '!$A$1:$AC$1,0))</f>
        <v>30mm</v>
      </c>
      <c r="O426" s="154">
        <f>INDEX('     2022    '!$A$1:$AC$1563,MATCH($D426,'     2022    '!$D$1:$D$1794,0),MATCH(O$1,'     2022    '!$A$1:$AC$1,0))</f>
        <v>10</v>
      </c>
      <c r="P426" s="153">
        <f>INDEX('     2022    '!$A$1:$AC$1563,MATCH($D426,'     2022    '!$D$1:$D$1794,0),MATCH(P$1,'     2022    '!$A$1:$AC$1,0))</f>
        <v>3</v>
      </c>
      <c r="Q426" s="153" t="str">
        <f>INDEX('     2022    '!$A$1:$AC$1563,MATCH($D426,'     2022    '!$D$1:$D$1794,0),MATCH(Q$1,'     2022    '!$A$1:$AC$1,0))</f>
        <v>Yes</v>
      </c>
      <c r="R426" s="155">
        <f>INDEX('     2022    '!$A$1:$AC$1563,MATCH($D426,'     2022    '!$D$1:$D$1794,0),MATCH(R$1,'     2022    '!$A$1:$AC$1,0))</f>
        <v>19</v>
      </c>
      <c r="S426" s="155">
        <f>INDEX('     2022    '!$A$1:$AC$1563,MATCH($D426,'     2022    '!$D$1:$D$1794,0),MATCH(S$1,'     2022    '!$A$1:$AC$1,0))</f>
        <v>3.9</v>
      </c>
      <c r="T426" s="155">
        <f>INDEX('     2022    '!$A$1:$AC$1563,MATCH($D426,'     2022    '!$D$1:$D$1794,0),MATCH(T$1,'     2022    '!$A$1:$AC$1,0))</f>
        <v>0.3</v>
      </c>
      <c r="U426" s="154" t="str">
        <f>INDEX('     2022    '!$A$1:$AC$1563,MATCH($D426,'     2022    '!$D$1:$D$1794,0),MATCH(U$1,'     2022    '!$A$1:$AC$1,0))</f>
        <v>1.4G</v>
      </c>
      <c r="V426" s="153" t="str">
        <f>INDEX('     2022    '!$A$1:$AC$1563,MATCH($D426,'     2022    '!$D$1:$D$1794,0),MATCH(V$1,'     2022    '!$A$1:$AC$1,0))</f>
        <v>UN0336</v>
      </c>
      <c r="W426" s="153" t="str">
        <f>INDEX('     2022    '!$A$1:$AC$1563,MATCH($D426,'     2022    '!$D$1:$D$1794,0),MATCH(W$1,'     2022    '!$A$1:$AC$1,0))</f>
        <v>F4</v>
      </c>
      <c r="X426" s="151" t="str">
        <f>INDEX('     2022    '!$A$1:$AC$1563,MATCH($D426,'     2022    '!$D$1:$D$1794,0),MATCH(X$1,'     2022    '!$A$1:$AC$1,0))</f>
        <v/>
      </c>
      <c r="Y426" s="151" t="str">
        <f>INDEX('     2022    '!$A$1:$AC$1563,MATCH($D426,'     2022    '!$D$1:$D$1794,0),MATCH(Y$1,'     2022    '!$A$1:$AC$1,0))</f>
        <v/>
      </c>
      <c r="Z426" s="156">
        <f>INDEX('     2022    '!$A$1:$AC$1563,MATCH($D426,'     2022    '!$D$1:$D$1794,0),MATCH(Z$1,'     2022    '!$A$1:$AC$1,0))</f>
        <v>7.3599999999999999E-2</v>
      </c>
      <c r="AA426" s="153" t="str">
        <f>INDEX('     2022    '!$A$1:$AC$1563,MATCH($D426,'     2022    '!$D$1:$D$1794,0),MATCH(AA$1,'     2022    '!$A$1:$AC$1,0))</f>
        <v>1008-F4-69249672</v>
      </c>
      <c r="AB426" s="153" t="str">
        <f>INDEX('     2022    '!$A$1:$AC$1563,MATCH($D426,'     2022    '!$D$1:$D$1794,0),MATCH(AB$1,'     2022    '!$A$1:$AC$1,0))</f>
        <v>GB/HSE-347801</v>
      </c>
      <c r="AC426" s="153" t="str">
        <f>INDEX('     2022    '!$A$1:$AC$1563,MATCH($D426,'     2022    '!$D$1:$D$1794,0),MATCH(AC$1,'     2022    '!$A$1:$AC$1,0))</f>
        <v>10/15/2029</v>
      </c>
    </row>
    <row r="427" spans="1:29" ht="15.75">
      <c r="A427" s="80">
        <f t="shared" si="12"/>
        <v>424</v>
      </c>
      <c r="B427" s="68" t="str">
        <f>INDEX('     2022    '!B$2:B$1794,MATCH(D427,'     2022    '!D$2:D$1794,0))</f>
        <v/>
      </c>
      <c r="C427" s="204" t="str">
        <f>INDEX('     2022    '!C$2:C$1794,MATCH(D427,'     2022    '!D$2:D$1794,0))</f>
        <v>Slice - 13s</v>
      </c>
      <c r="D427" s="212" t="str">
        <f>INDEX('     2022    '!D:D,MATCH(A427,'     2022    '!AL:AL,0))</f>
        <v>CSL1347</v>
      </c>
      <c r="E427" s="213" t="str">
        <f>INDEX('     2022    '!$A$1:$AC$1563,MATCH($D427,'     2022    '!$D$1:$D$1794,0),MATCH(E$1,'     2022    '!$A$1:$AC$1,0))</f>
        <v>13s. Z. Blue top gold tail</v>
      </c>
      <c r="F427" s="206" t="str">
        <f>IFERROR(IF(LEFT(INDEX('     2022    '!AD$2:AD$1794,MATCH(D427,'     2022    '!D$2:D$1794,0)),4)="http",HYPERLINK(INDEX('     2022    '!AD$2:AD$1794,MATCH(D427,'     2022    '!D$2:D$1794,0)),"Video"),""),"")</f>
        <v>Video</v>
      </c>
      <c r="G427" s="207">
        <f>INDEX('     2022    '!$A$1:$AC$1563,MATCH($D427,'     2022    '!$D$1:$D$1794,0),MATCH(G$1,'     2022    '!$A$1:$AC$1,0))</f>
        <v>0</v>
      </c>
      <c r="H427" s="150"/>
      <c r="I427" s="152">
        <f>INDEX('     2022    '!$A$1:$AC$1563,MATCH($D427,'     2022    '!$D$1:$D$1794,0),MATCH(I$1,'     2022    '!$A$1:$AC$1,0))</f>
        <v>104.77</v>
      </c>
      <c r="J427" s="150"/>
      <c r="K427" s="151">
        <f t="shared" si="13"/>
        <v>12.154</v>
      </c>
      <c r="L427" s="152">
        <f>INDEX('     2022    '!$A$1:$AC$1563,MATCH($D427,'     2022    '!$D$1:$D$1794,0),MATCH(L$1,'     2022    '!$A$1:$AC$1,0))</f>
        <v>110.60140000000001</v>
      </c>
      <c r="M427" s="152">
        <f>INDEX('     2022    '!$A$1:$AC$1563,MATCH($D427,'     2022    '!$D$1:$D$1794,0),MATCH(M$1,'     2022    '!$A$1:$AC$1,0))</f>
        <v>121.54</v>
      </c>
      <c r="N427" s="153" t="str">
        <f>INDEX('     2022    '!$A$1:$AC$1563,MATCH($D427,'     2022    '!$D$1:$D$1794,0),MATCH(N$1,'     2022    '!$A$1:$AC$1,0))</f>
        <v>30mm</v>
      </c>
      <c r="O427" s="154">
        <f>INDEX('     2022    '!$A$1:$AC$1563,MATCH($D427,'     2022    '!$D$1:$D$1794,0),MATCH(O$1,'     2022    '!$A$1:$AC$1,0))</f>
        <v>10</v>
      </c>
      <c r="P427" s="153">
        <f>INDEX('     2022    '!$A$1:$AC$1563,MATCH($D427,'     2022    '!$D$1:$D$1794,0),MATCH(P$1,'     2022    '!$A$1:$AC$1,0))</f>
        <v>3</v>
      </c>
      <c r="Q427" s="153" t="str">
        <f>INDEX('     2022    '!$A$1:$AC$1563,MATCH($D427,'     2022    '!$D$1:$D$1794,0),MATCH(Q$1,'     2022    '!$A$1:$AC$1,0))</f>
        <v>Yes</v>
      </c>
      <c r="R427" s="155">
        <f>INDEX('     2022    '!$A$1:$AC$1563,MATCH($D427,'     2022    '!$D$1:$D$1794,0),MATCH(R$1,'     2022    '!$A$1:$AC$1,0))</f>
        <v>19</v>
      </c>
      <c r="S427" s="155">
        <f>INDEX('     2022    '!$A$1:$AC$1563,MATCH($D427,'     2022    '!$D$1:$D$1794,0),MATCH(S$1,'     2022    '!$A$1:$AC$1,0))</f>
        <v>3.9</v>
      </c>
      <c r="T427" s="155">
        <f>INDEX('     2022    '!$A$1:$AC$1563,MATCH($D427,'     2022    '!$D$1:$D$1794,0),MATCH(T$1,'     2022    '!$A$1:$AC$1,0))</f>
        <v>0.3</v>
      </c>
      <c r="U427" s="154" t="str">
        <f>INDEX('     2022    '!$A$1:$AC$1563,MATCH($D427,'     2022    '!$D$1:$D$1794,0),MATCH(U$1,'     2022    '!$A$1:$AC$1,0))</f>
        <v>1.4G</v>
      </c>
      <c r="V427" s="153" t="str">
        <f>INDEX('     2022    '!$A$1:$AC$1563,MATCH($D427,'     2022    '!$D$1:$D$1794,0),MATCH(V$1,'     2022    '!$A$1:$AC$1,0))</f>
        <v>UN0336</v>
      </c>
      <c r="W427" s="153" t="str">
        <f>INDEX('     2022    '!$A$1:$AC$1563,MATCH($D427,'     2022    '!$D$1:$D$1794,0),MATCH(W$1,'     2022    '!$A$1:$AC$1,0))</f>
        <v>F4</v>
      </c>
      <c r="X427" s="151" t="str">
        <f>INDEX('     2022    '!$A$1:$AC$1563,MATCH($D427,'     2022    '!$D$1:$D$1794,0),MATCH(X$1,'     2022    '!$A$1:$AC$1,0))</f>
        <v/>
      </c>
      <c r="Y427" s="151" t="str">
        <f>INDEX('     2022    '!$A$1:$AC$1563,MATCH($D427,'     2022    '!$D$1:$D$1794,0),MATCH(Y$1,'     2022    '!$A$1:$AC$1,0))</f>
        <v/>
      </c>
      <c r="Z427" s="156">
        <f>INDEX('     2022    '!$A$1:$AC$1563,MATCH($D427,'     2022    '!$D$1:$D$1794,0),MATCH(Z$1,'     2022    '!$A$1:$AC$1,0))</f>
        <v>8.1600000000000006E-2</v>
      </c>
      <c r="AA427" s="153" t="str">
        <f>INDEX('     2022    '!$A$1:$AC$1563,MATCH($D427,'     2022    '!$D$1:$D$1794,0),MATCH(AA$1,'     2022    '!$A$1:$AC$1,0))</f>
        <v>1008-F4-69249673</v>
      </c>
      <c r="AB427" s="153" t="str">
        <f>INDEX('     2022    '!$A$1:$AC$1563,MATCH($D427,'     2022    '!$D$1:$D$1794,0),MATCH(AB$1,'     2022    '!$A$1:$AC$1,0))</f>
        <v>GB/HSE-355756</v>
      </c>
      <c r="AC427" s="153" t="str">
        <f>INDEX('     2022    '!$A$1:$AC$1563,MATCH($D427,'     2022    '!$D$1:$D$1794,0),MATCH(AC$1,'     2022    '!$A$1:$AC$1,0))</f>
        <v>8/3/2027</v>
      </c>
    </row>
    <row r="428" spans="1:29" ht="15.75">
      <c r="A428" s="80">
        <f t="shared" si="12"/>
        <v>425</v>
      </c>
      <c r="B428" s="68" t="str">
        <f>INDEX('     2022    '!B$2:B$1794,MATCH(D428,'     2022    '!D$2:D$1794,0))</f>
        <v/>
      </c>
      <c r="C428" s="204" t="str">
        <f>INDEX('     2022    '!C$2:C$1794,MATCH(D428,'     2022    '!D$2:D$1794,0))</f>
        <v>Slice - 13s</v>
      </c>
      <c r="D428" s="212" t="str">
        <f>INDEX('     2022    '!D:D,MATCH(A428,'     2022    '!AL:AL,0))</f>
        <v>CSL1321</v>
      </c>
      <c r="E428" s="213" t="str">
        <f>INDEX('     2022    '!$A$1:$AC$1563,MATCH($D428,'     2022    '!$D$1:$D$1794,0),MATCH(E$1,'     2022    '!$A$1:$AC$1,0))</f>
        <v>13s. Red wave w/blue (7 Angle)</v>
      </c>
      <c r="F428" s="206" t="str">
        <f>IFERROR(IF(LEFT(INDEX('     2022    '!AD$2:AD$1794,MATCH(D428,'     2022    '!D$2:D$1794,0)),4)="http",HYPERLINK(INDEX('     2022    '!AD$2:AD$1794,MATCH(D428,'     2022    '!D$2:D$1794,0)),"Video"),""),"")</f>
        <v>Video</v>
      </c>
      <c r="G428" s="207">
        <f>INDEX('     2022    '!$A$1:$AC$1563,MATCH($D428,'     2022    '!$D$1:$D$1794,0),MATCH(G$1,'     2022    '!$A$1:$AC$1,0))</f>
        <v>0</v>
      </c>
      <c r="H428" s="150"/>
      <c r="I428" s="152">
        <f>INDEX('     2022    '!$A$1:$AC$1563,MATCH($D428,'     2022    '!$D$1:$D$1794,0),MATCH(I$1,'     2022    '!$A$1:$AC$1,0))</f>
        <v>108.3</v>
      </c>
      <c r="J428" s="150"/>
      <c r="K428" s="151">
        <f t="shared" si="13"/>
        <v>12.246632830191803</v>
      </c>
      <c r="L428" s="152">
        <f>INDEX('     2022    '!$A$1:$AC$1563,MATCH($D428,'     2022    '!$D$1:$D$1794,0),MATCH(L$1,'     2022    '!$A$1:$AC$1,0))</f>
        <v>111.44435875474541</v>
      </c>
      <c r="M428" s="152">
        <f>INDEX('     2022    '!$A$1:$AC$1563,MATCH($D428,'     2022    '!$D$1:$D$1794,0),MATCH(M$1,'     2022    '!$A$1:$AC$1,0))</f>
        <v>122.46632830191803</v>
      </c>
      <c r="N428" s="153" t="str">
        <f>INDEX('     2022    '!$A$1:$AC$1563,MATCH($D428,'     2022    '!$D$1:$D$1794,0),MATCH(N$1,'     2022    '!$A$1:$AC$1,0))</f>
        <v>30mm</v>
      </c>
      <c r="O428" s="154">
        <f>INDEX('     2022    '!$A$1:$AC$1563,MATCH($D428,'     2022    '!$D$1:$D$1794,0),MATCH(O$1,'     2022    '!$A$1:$AC$1,0))</f>
        <v>10</v>
      </c>
      <c r="P428" s="153">
        <f>INDEX('     2022    '!$A$1:$AC$1563,MATCH($D428,'     2022    '!$D$1:$D$1794,0),MATCH(P$1,'     2022    '!$A$1:$AC$1,0))</f>
        <v>3</v>
      </c>
      <c r="Q428" s="153" t="str">
        <f>INDEX('     2022    '!$A$1:$AC$1563,MATCH($D428,'     2022    '!$D$1:$D$1794,0),MATCH(Q$1,'     2022    '!$A$1:$AC$1,0))</f>
        <v>Yes</v>
      </c>
      <c r="R428" s="155">
        <f>INDEX('     2022    '!$A$1:$AC$1563,MATCH($D428,'     2022    '!$D$1:$D$1794,0),MATCH(R$1,'     2022    '!$A$1:$AC$1,0))</f>
        <v>14</v>
      </c>
      <c r="S428" s="155">
        <f>INDEX('     2022    '!$A$1:$AC$1563,MATCH($D428,'     2022    '!$D$1:$D$1794,0),MATCH(S$1,'     2022    '!$A$1:$AC$1,0))</f>
        <v>2.34</v>
      </c>
      <c r="T428" s="155">
        <f>INDEX('     2022    '!$A$1:$AC$1563,MATCH($D428,'     2022    '!$D$1:$D$1794,0),MATCH(T$1,'     2022    '!$A$1:$AC$1,0))</f>
        <v>0.3</v>
      </c>
      <c r="U428" s="154" t="str">
        <f>INDEX('     2022    '!$A$1:$AC$1563,MATCH($D428,'     2022    '!$D$1:$D$1794,0),MATCH(U$1,'     2022    '!$A$1:$AC$1,0))</f>
        <v>1.4G</v>
      </c>
      <c r="V428" s="153" t="str">
        <f>INDEX('     2022    '!$A$1:$AC$1563,MATCH($D428,'     2022    '!$D$1:$D$1794,0),MATCH(V$1,'     2022    '!$A$1:$AC$1,0))</f>
        <v>UN0336</v>
      </c>
      <c r="W428" s="153" t="str">
        <f>INDEX('     2022    '!$A$1:$AC$1563,MATCH($D428,'     2022    '!$D$1:$D$1794,0),MATCH(W$1,'     2022    '!$A$1:$AC$1,0))</f>
        <v>F4</v>
      </c>
      <c r="X428" s="151" t="str">
        <f>INDEX('     2022    '!$A$1:$AC$1563,MATCH($D428,'     2022    '!$D$1:$D$1794,0),MATCH(X$1,'     2022    '!$A$1:$AC$1,0))</f>
        <v/>
      </c>
      <c r="Y428" s="151" t="str">
        <f>INDEX('     2022    '!$A$1:$AC$1563,MATCH($D428,'     2022    '!$D$1:$D$1794,0),MATCH(Y$1,'     2022    '!$A$1:$AC$1,0))</f>
        <v/>
      </c>
      <c r="Z428" s="156">
        <f>INDEX('     2022    '!$A$1:$AC$1563,MATCH($D428,'     2022    '!$D$1:$D$1794,0),MATCH(Z$1,'     2022    '!$A$1:$AC$1,0))</f>
        <v>8.1600000000000006E-2</v>
      </c>
      <c r="AA428" s="153" t="str">
        <f>INDEX('     2022    '!$A$1:$AC$1563,MATCH($D428,'     2022    '!$D$1:$D$1794,0),MATCH(AA$1,'     2022    '!$A$1:$AC$1,0))</f>
        <v>1008-F4-69249673</v>
      </c>
      <c r="AB428" s="153" t="str">
        <f>INDEX('     2022    '!$A$1:$AC$1563,MATCH($D428,'     2022    '!$D$1:$D$1794,0),MATCH(AB$1,'     2022    '!$A$1:$AC$1,0))</f>
        <v>GB/HSE-351017</v>
      </c>
      <c r="AC428" s="153" t="str">
        <f>INDEX('     2022    '!$A$1:$AC$1563,MATCH($D428,'     2022    '!$D$1:$D$1794,0),MATCH(AC$1,'     2022    '!$A$1:$AC$1,0))</f>
        <v>7/29/2030</v>
      </c>
    </row>
    <row r="429" spans="1:29" ht="15.75">
      <c r="A429" s="80">
        <f t="shared" si="12"/>
        <v>426</v>
      </c>
      <c r="B429" s="68" t="str">
        <f>INDEX('     2022    '!B$2:B$1794,MATCH(D429,'     2022    '!D$2:D$1794,0))</f>
        <v/>
      </c>
      <c r="C429" s="204" t="str">
        <f>INDEX('     2022    '!C$2:C$1794,MATCH(D429,'     2022    '!D$2:D$1794,0))</f>
        <v>Slice - 13s</v>
      </c>
      <c r="D429" s="212" t="str">
        <f>INDEX('     2022    '!D:D,MATCH(A429,'     2022    '!AL:AL,0))</f>
        <v>CSL1322</v>
      </c>
      <c r="E429" s="213" t="str">
        <f>INDEX('     2022    '!$A$1:$AC$1563,MATCH($D429,'     2022    '!$D$1:$D$1794,0),MATCH(E$1,'     2022    '!$A$1:$AC$1,0))</f>
        <v>13s. Purple wave w/silver glitter (7 Angle)</v>
      </c>
      <c r="F429" s="206" t="str">
        <f>IFERROR(IF(LEFT(INDEX('     2022    '!AD$2:AD$1794,MATCH(D429,'     2022    '!D$2:D$1794,0)),4)="http",HYPERLINK(INDEX('     2022    '!AD$2:AD$1794,MATCH(D429,'     2022    '!D$2:D$1794,0)),"Video"),""),"")</f>
        <v>Video</v>
      </c>
      <c r="G429" s="207">
        <f>INDEX('     2022    '!$A$1:$AC$1563,MATCH($D429,'     2022    '!$D$1:$D$1794,0),MATCH(G$1,'     2022    '!$A$1:$AC$1,0))</f>
        <v>3</v>
      </c>
      <c r="H429" s="150"/>
      <c r="I429" s="152">
        <f>INDEX('     2022    '!$A$1:$AC$1563,MATCH($D429,'     2022    '!$D$1:$D$1794,0),MATCH(I$1,'     2022    '!$A$1:$AC$1,0))</f>
        <v>106.92</v>
      </c>
      <c r="J429" s="150"/>
      <c r="K429" s="151">
        <f t="shared" si="13"/>
        <v>12.246632830191803</v>
      </c>
      <c r="L429" s="152">
        <f>INDEX('     2022    '!$A$1:$AC$1563,MATCH($D429,'     2022    '!$D$1:$D$1794,0),MATCH(L$1,'     2022    '!$A$1:$AC$1,0))</f>
        <v>111.44435875474541</v>
      </c>
      <c r="M429" s="152">
        <f>INDEX('     2022    '!$A$1:$AC$1563,MATCH($D429,'     2022    '!$D$1:$D$1794,0),MATCH(M$1,'     2022    '!$A$1:$AC$1,0))</f>
        <v>122.46632830191803</v>
      </c>
      <c r="N429" s="153" t="str">
        <f>INDEX('     2022    '!$A$1:$AC$1563,MATCH($D429,'     2022    '!$D$1:$D$1794,0),MATCH(N$1,'     2022    '!$A$1:$AC$1,0))</f>
        <v>30mm</v>
      </c>
      <c r="O429" s="154">
        <f>INDEX('     2022    '!$A$1:$AC$1563,MATCH($D429,'     2022    '!$D$1:$D$1794,0),MATCH(O$1,'     2022    '!$A$1:$AC$1,0))</f>
        <v>10</v>
      </c>
      <c r="P429" s="153">
        <f>INDEX('     2022    '!$A$1:$AC$1563,MATCH($D429,'     2022    '!$D$1:$D$1794,0),MATCH(P$1,'     2022    '!$A$1:$AC$1,0))</f>
        <v>3</v>
      </c>
      <c r="Q429" s="153" t="str">
        <f>INDEX('     2022    '!$A$1:$AC$1563,MATCH($D429,'     2022    '!$D$1:$D$1794,0),MATCH(Q$1,'     2022    '!$A$1:$AC$1,0))</f>
        <v>Yes</v>
      </c>
      <c r="R429" s="155">
        <f>INDEX('     2022    '!$A$1:$AC$1563,MATCH($D429,'     2022    '!$D$1:$D$1794,0),MATCH(R$1,'     2022    '!$A$1:$AC$1,0))</f>
        <v>19</v>
      </c>
      <c r="S429" s="155">
        <f>INDEX('     2022    '!$A$1:$AC$1563,MATCH($D429,'     2022    '!$D$1:$D$1794,0),MATCH(S$1,'     2022    '!$A$1:$AC$1,0))</f>
        <v>3.9</v>
      </c>
      <c r="T429" s="155">
        <f>INDEX('     2022    '!$A$1:$AC$1563,MATCH($D429,'     2022    '!$D$1:$D$1794,0),MATCH(T$1,'     2022    '!$A$1:$AC$1,0))</f>
        <v>0.3</v>
      </c>
      <c r="U429" s="154" t="str">
        <f>INDEX('     2022    '!$A$1:$AC$1563,MATCH($D429,'     2022    '!$D$1:$D$1794,0),MATCH(U$1,'     2022    '!$A$1:$AC$1,0))</f>
        <v>1.4G</v>
      </c>
      <c r="V429" s="153" t="str">
        <f>INDEX('     2022    '!$A$1:$AC$1563,MATCH($D429,'     2022    '!$D$1:$D$1794,0),MATCH(V$1,'     2022    '!$A$1:$AC$1,0))</f>
        <v>UN0336</v>
      </c>
      <c r="W429" s="153" t="str">
        <f>INDEX('     2022    '!$A$1:$AC$1563,MATCH($D429,'     2022    '!$D$1:$D$1794,0),MATCH(W$1,'     2022    '!$A$1:$AC$1,0))</f>
        <v>F4</v>
      </c>
      <c r="X429" s="151" t="str">
        <f>INDEX('     2022    '!$A$1:$AC$1563,MATCH($D429,'     2022    '!$D$1:$D$1794,0),MATCH(X$1,'     2022    '!$A$1:$AC$1,0))</f>
        <v/>
      </c>
      <c r="Y429" s="151" t="str">
        <f>INDEX('     2022    '!$A$1:$AC$1563,MATCH($D429,'     2022    '!$D$1:$D$1794,0),MATCH(Y$1,'     2022    '!$A$1:$AC$1,0))</f>
        <v/>
      </c>
      <c r="Z429" s="156">
        <f>INDEX('     2022    '!$A$1:$AC$1563,MATCH($D429,'     2022    '!$D$1:$D$1794,0),MATCH(Z$1,'     2022    '!$A$1:$AC$1,0))</f>
        <v>8.1600000000000006E-2</v>
      </c>
      <c r="AA429" s="153" t="str">
        <f>INDEX('     2022    '!$A$1:$AC$1563,MATCH($D429,'     2022    '!$D$1:$D$1794,0),MATCH(AA$1,'     2022    '!$A$1:$AC$1,0))</f>
        <v>1008-F4-69249673</v>
      </c>
      <c r="AB429" s="153" t="str">
        <f>INDEX('     2022    '!$A$1:$AC$1563,MATCH($D429,'     2022    '!$D$1:$D$1794,0),MATCH(AB$1,'     2022    '!$A$1:$AC$1,0))</f>
        <v>GB/HSE-351018</v>
      </c>
      <c r="AC429" s="153" t="str">
        <f>INDEX('     2022    '!$A$1:$AC$1563,MATCH($D429,'     2022    '!$D$1:$D$1794,0),MATCH(AC$1,'     2022    '!$A$1:$AC$1,0))</f>
        <v>7/29/2030</v>
      </c>
    </row>
    <row r="430" spans="1:29" ht="15.75">
      <c r="A430" s="80">
        <f t="shared" si="12"/>
        <v>427</v>
      </c>
      <c r="B430" s="68" t="str">
        <f>INDEX('     2022    '!B$2:B$1794,MATCH(D430,'     2022    '!D$2:D$1794,0))</f>
        <v/>
      </c>
      <c r="C430" s="204" t="str">
        <f>INDEX('     2022    '!C$2:C$1794,MATCH(D430,'     2022    '!D$2:D$1794,0))</f>
        <v>Slice - 13s</v>
      </c>
      <c r="D430" s="212" t="str">
        <f>INDEX('     2022    '!D:D,MATCH(A430,'     2022    '!AL:AL,0))</f>
        <v>CSL1324</v>
      </c>
      <c r="E430" s="213" t="str">
        <f>INDEX('     2022    '!$A$1:$AC$1563,MATCH($D430,'     2022    '!$D$1:$D$1794,0),MATCH(E$1,'     2022    '!$A$1:$AC$1,0))</f>
        <v>13s. Fire tree slice</v>
      </c>
      <c r="F430" s="206" t="str">
        <f>IFERROR(IF(LEFT(INDEX('     2022    '!AD$2:AD$1794,MATCH(D430,'     2022    '!D$2:D$1794,0)),4)="http",HYPERLINK(INDEX('     2022    '!AD$2:AD$1794,MATCH(D430,'     2022    '!D$2:D$1794,0)),"Video"),""),"")</f>
        <v>Video</v>
      </c>
      <c r="G430" s="207">
        <f>INDEX('     2022    '!$A$1:$AC$1563,MATCH($D430,'     2022    '!$D$1:$D$1794,0),MATCH(G$1,'     2022    '!$A$1:$AC$1,0))</f>
        <v>0</v>
      </c>
      <c r="H430" s="150"/>
      <c r="I430" s="152">
        <f>INDEX('     2022    '!$A$1:$AC$1563,MATCH($D430,'     2022    '!$D$1:$D$1794,0),MATCH(I$1,'     2022    '!$A$1:$AC$1,0))</f>
        <v>106.81</v>
      </c>
      <c r="J430" s="150"/>
      <c r="K430" s="151">
        <f t="shared" si="13"/>
        <v>12.246632830191803</v>
      </c>
      <c r="L430" s="152">
        <f>INDEX('     2022    '!$A$1:$AC$1563,MATCH($D430,'     2022    '!$D$1:$D$1794,0),MATCH(L$1,'     2022    '!$A$1:$AC$1,0))</f>
        <v>111.44435875474541</v>
      </c>
      <c r="M430" s="152">
        <f>INDEX('     2022    '!$A$1:$AC$1563,MATCH($D430,'     2022    '!$D$1:$D$1794,0),MATCH(M$1,'     2022    '!$A$1:$AC$1,0))</f>
        <v>122.46632830191803</v>
      </c>
      <c r="N430" s="153" t="str">
        <f>INDEX('     2022    '!$A$1:$AC$1563,MATCH($D430,'     2022    '!$D$1:$D$1794,0),MATCH(N$1,'     2022    '!$A$1:$AC$1,0))</f>
        <v>30mm</v>
      </c>
      <c r="O430" s="154">
        <f>INDEX('     2022    '!$A$1:$AC$1563,MATCH($D430,'     2022    '!$D$1:$D$1794,0),MATCH(O$1,'     2022    '!$A$1:$AC$1,0))</f>
        <v>10</v>
      </c>
      <c r="P430" s="153">
        <f>INDEX('     2022    '!$A$1:$AC$1563,MATCH($D430,'     2022    '!$D$1:$D$1794,0),MATCH(P$1,'     2022    '!$A$1:$AC$1,0))</f>
        <v>3</v>
      </c>
      <c r="Q430" s="153" t="str">
        <f>INDEX('     2022    '!$A$1:$AC$1563,MATCH($D430,'     2022    '!$D$1:$D$1794,0),MATCH(Q$1,'     2022    '!$A$1:$AC$1,0))</f>
        <v>No</v>
      </c>
      <c r="R430" s="155">
        <f>INDEX('     2022    '!$A$1:$AC$1563,MATCH($D430,'     2022    '!$D$1:$D$1794,0),MATCH(R$1,'     2022    '!$A$1:$AC$1,0))</f>
        <v>19</v>
      </c>
      <c r="S430" s="155">
        <f>INDEX('     2022    '!$A$1:$AC$1563,MATCH($D430,'     2022    '!$D$1:$D$1794,0),MATCH(S$1,'     2022    '!$A$1:$AC$1,0))</f>
        <v>3.9</v>
      </c>
      <c r="T430" s="155">
        <f>INDEX('     2022    '!$A$1:$AC$1563,MATCH($D430,'     2022    '!$D$1:$D$1794,0),MATCH(T$1,'     2022    '!$A$1:$AC$1,0))</f>
        <v>0.3</v>
      </c>
      <c r="U430" s="154" t="str">
        <f>INDEX('     2022    '!$A$1:$AC$1563,MATCH($D430,'     2022    '!$D$1:$D$1794,0),MATCH(U$1,'     2022    '!$A$1:$AC$1,0))</f>
        <v>1.4G</v>
      </c>
      <c r="V430" s="153" t="str">
        <f>INDEX('     2022    '!$A$1:$AC$1563,MATCH($D430,'     2022    '!$D$1:$D$1794,0),MATCH(V$1,'     2022    '!$A$1:$AC$1,0))</f>
        <v>UN0336</v>
      </c>
      <c r="W430" s="153" t="str">
        <f>INDEX('     2022    '!$A$1:$AC$1563,MATCH($D430,'     2022    '!$D$1:$D$1794,0),MATCH(W$1,'     2022    '!$A$1:$AC$1,0))</f>
        <v>F4</v>
      </c>
      <c r="X430" s="151" t="str">
        <f>INDEX('     2022    '!$A$1:$AC$1563,MATCH($D430,'     2022    '!$D$1:$D$1794,0),MATCH(X$1,'     2022    '!$A$1:$AC$1,0))</f>
        <v/>
      </c>
      <c r="Y430" s="151" t="str">
        <f>INDEX('     2022    '!$A$1:$AC$1563,MATCH($D430,'     2022    '!$D$1:$D$1794,0),MATCH(Y$1,'     2022    '!$A$1:$AC$1,0))</f>
        <v/>
      </c>
      <c r="Z430" s="156">
        <f>INDEX('     2022    '!$A$1:$AC$1563,MATCH($D430,'     2022    '!$D$1:$D$1794,0),MATCH(Z$1,'     2022    '!$A$1:$AC$1,0))</f>
        <v>8.1600000000000006E-2</v>
      </c>
      <c r="AA430" s="153" t="str">
        <f>INDEX('     2022    '!$A$1:$AC$1563,MATCH($D430,'     2022    '!$D$1:$D$1794,0),MATCH(AA$1,'     2022    '!$A$1:$AC$1,0))</f>
        <v>1008-F4-69249663</v>
      </c>
      <c r="AB430" s="153" t="str">
        <f>INDEX('     2022    '!$A$1:$AC$1563,MATCH($D430,'     2022    '!$D$1:$D$1794,0),MATCH(AB$1,'     2022    '!$A$1:$AC$1,0))</f>
        <v>GB/HSE-351014</v>
      </c>
      <c r="AC430" s="153" t="str">
        <f>INDEX('     2022    '!$A$1:$AC$1563,MATCH($D430,'     2022    '!$D$1:$D$1794,0),MATCH(AC$1,'     2022    '!$A$1:$AC$1,0))</f>
        <v>7/29/2030</v>
      </c>
    </row>
    <row r="431" spans="1:29" ht="15.75">
      <c r="A431" s="80">
        <f t="shared" si="12"/>
        <v>428</v>
      </c>
      <c r="B431" s="68" t="str">
        <f>INDEX('     2022    '!B$2:B$1794,MATCH(D431,'     2022    '!D$2:D$1794,0))</f>
        <v/>
      </c>
      <c r="C431" s="204" t="str">
        <f>INDEX('     2022    '!C$2:C$1794,MATCH(D431,'     2022    '!D$2:D$1794,0))</f>
        <v>Slice - 13s</v>
      </c>
      <c r="D431" s="212" t="str">
        <f>INDEX('     2022    '!D:D,MATCH(A431,'     2022    '!AL:AL,0))</f>
        <v>CSL1304</v>
      </c>
      <c r="E431" s="213" t="str">
        <f>INDEX('     2022    '!$A$1:$AC$1563,MATCH($D431,'     2022    '!$D$1:$D$1794,0),MATCH(E$1,'     2022    '!$A$1:$AC$1,0))</f>
        <v>13s. Brocade crown bouquet</v>
      </c>
      <c r="F431" s="206" t="str">
        <f>IFERROR(IF(LEFT(INDEX('     2022    '!AD$2:AD$1794,MATCH(D431,'     2022    '!D$2:D$1794,0)),4)="http",HYPERLINK(INDEX('     2022    '!AD$2:AD$1794,MATCH(D431,'     2022    '!D$2:D$1794,0)),"Video"),""),"")</f>
        <v>Video</v>
      </c>
      <c r="G431" s="207">
        <f>INDEX('     2022    '!$A$1:$AC$1563,MATCH($D431,'     2022    '!$D$1:$D$1794,0),MATCH(G$1,'     2022    '!$A$1:$AC$1,0))</f>
        <v>0</v>
      </c>
      <c r="H431" s="150"/>
      <c r="I431" s="152">
        <f>INDEX('     2022    '!$A$1:$AC$1563,MATCH($D431,'     2022    '!$D$1:$D$1794,0),MATCH(I$1,'     2022    '!$A$1:$AC$1,0))</f>
        <v>108.32</v>
      </c>
      <c r="J431" s="150"/>
      <c r="K431" s="151">
        <f t="shared" si="13"/>
        <v>12.250178364550775</v>
      </c>
      <c r="L431" s="152">
        <f>INDEX('     2022    '!$A$1:$AC$1563,MATCH($D431,'     2022    '!$D$1:$D$1794,0),MATCH(L$1,'     2022    '!$A$1:$AC$1,0))</f>
        <v>111.47662311741206</v>
      </c>
      <c r="M431" s="152">
        <f>INDEX('     2022    '!$A$1:$AC$1563,MATCH($D431,'     2022    '!$D$1:$D$1794,0),MATCH(M$1,'     2022    '!$A$1:$AC$1,0))</f>
        <v>122.50178364550776</v>
      </c>
      <c r="N431" s="153" t="str">
        <f>INDEX('     2022    '!$A$1:$AC$1563,MATCH($D431,'     2022    '!$D$1:$D$1794,0),MATCH(N$1,'     2022    '!$A$1:$AC$1,0))</f>
        <v>30mm</v>
      </c>
      <c r="O431" s="154">
        <f>INDEX('     2022    '!$A$1:$AC$1563,MATCH($D431,'     2022    '!$D$1:$D$1794,0),MATCH(O$1,'     2022    '!$A$1:$AC$1,0))</f>
        <v>10</v>
      </c>
      <c r="P431" s="153">
        <f>INDEX('     2022    '!$A$1:$AC$1563,MATCH($D431,'     2022    '!$D$1:$D$1794,0),MATCH(P$1,'     2022    '!$A$1:$AC$1,0))</f>
        <v>3</v>
      </c>
      <c r="Q431" s="153" t="str">
        <f>INDEX('     2022    '!$A$1:$AC$1563,MATCH($D431,'     2022    '!$D$1:$D$1794,0),MATCH(Q$1,'     2022    '!$A$1:$AC$1,0))</f>
        <v>Yes</v>
      </c>
      <c r="R431" s="155">
        <f>INDEX('     2022    '!$A$1:$AC$1563,MATCH($D431,'     2022    '!$D$1:$D$1794,0),MATCH(R$1,'     2022    '!$A$1:$AC$1,0))</f>
        <v>19</v>
      </c>
      <c r="S431" s="155">
        <f>INDEX('     2022    '!$A$1:$AC$1563,MATCH($D431,'     2022    '!$D$1:$D$1794,0),MATCH(S$1,'     2022    '!$A$1:$AC$1,0))</f>
        <v>3.9</v>
      </c>
      <c r="T431" s="155">
        <f>INDEX('     2022    '!$A$1:$AC$1563,MATCH($D431,'     2022    '!$D$1:$D$1794,0),MATCH(T$1,'     2022    '!$A$1:$AC$1,0))</f>
        <v>0.3</v>
      </c>
      <c r="U431" s="154" t="str">
        <f>INDEX('     2022    '!$A$1:$AC$1563,MATCH($D431,'     2022    '!$D$1:$D$1794,0),MATCH(U$1,'     2022    '!$A$1:$AC$1,0))</f>
        <v>1.4G</v>
      </c>
      <c r="V431" s="153" t="str">
        <f>INDEX('     2022    '!$A$1:$AC$1563,MATCH($D431,'     2022    '!$D$1:$D$1794,0),MATCH(V$1,'     2022    '!$A$1:$AC$1,0))</f>
        <v>UN0336</v>
      </c>
      <c r="W431" s="153" t="str">
        <f>INDEX('     2022    '!$A$1:$AC$1563,MATCH($D431,'     2022    '!$D$1:$D$1794,0),MATCH(W$1,'     2022    '!$A$1:$AC$1,0))</f>
        <v>F4</v>
      </c>
      <c r="X431" s="151" t="str">
        <f>INDEX('     2022    '!$A$1:$AC$1563,MATCH($D431,'     2022    '!$D$1:$D$1794,0),MATCH(X$1,'     2022    '!$A$1:$AC$1,0))</f>
        <v/>
      </c>
      <c r="Y431" s="151" t="str">
        <f>INDEX('     2022    '!$A$1:$AC$1563,MATCH($D431,'     2022    '!$D$1:$D$1794,0),MATCH(Y$1,'     2022    '!$A$1:$AC$1,0))</f>
        <v/>
      </c>
      <c r="Z431" s="156">
        <f>INDEX('     2022    '!$A$1:$AC$1563,MATCH($D431,'     2022    '!$D$1:$D$1794,0),MATCH(Z$1,'     2022    '!$A$1:$AC$1,0))</f>
        <v>8.1647999999999998E-2</v>
      </c>
      <c r="AA431" s="153" t="str">
        <f>INDEX('     2022    '!$A$1:$AC$1563,MATCH($D431,'     2022    '!$D$1:$D$1794,0),MATCH(AA$1,'     2022    '!$A$1:$AC$1,0))</f>
        <v>1008-F4-69249663</v>
      </c>
      <c r="AB431" s="153" t="str">
        <f>INDEX('     2022    '!$A$1:$AC$1563,MATCH($D431,'     2022    '!$D$1:$D$1794,0),MATCH(AB$1,'     2022    '!$A$1:$AC$1,0))</f>
        <v>GB/HSE-340758</v>
      </c>
      <c r="AC431" s="153" t="str">
        <f>INDEX('     2022    '!$A$1:$AC$1563,MATCH($D431,'     2022    '!$D$1:$D$1794,0),MATCH(AC$1,'     2022    '!$A$1:$AC$1,0))</f>
        <v>8/3/2027</v>
      </c>
    </row>
    <row r="432" spans="1:29" ht="15.75">
      <c r="A432" s="80">
        <f t="shared" si="12"/>
        <v>429</v>
      </c>
      <c r="B432" s="68" t="str">
        <f>INDEX('     2022    '!B$2:B$1794,MATCH(D432,'     2022    '!D$2:D$1794,0))</f>
        <v/>
      </c>
      <c r="C432" s="204" t="str">
        <f>INDEX('     2022    '!C$2:C$1794,MATCH(D432,'     2022    '!D$2:D$1794,0))</f>
        <v>Slice - 13s</v>
      </c>
      <c r="D432" s="212" t="str">
        <f>INDEX('     2022    '!D:D,MATCH(A432,'     2022    '!AL:AL,0))</f>
        <v>CSL1312N</v>
      </c>
      <c r="E432" s="213" t="str">
        <f>INDEX('     2022    '!$A$1:$AC$1563,MATCH($D432,'     2022    '!$D$1:$D$1794,0),MATCH(E$1,'     2022    '!$A$1:$AC$1,0))</f>
        <v>13s. Chrys bouquet.</v>
      </c>
      <c r="F432" s="206" t="str">
        <f>IFERROR(IF(LEFT(INDEX('     2022    '!AD$2:AD$1794,MATCH(D432,'     2022    '!D$2:D$1794,0)),4)="http",HYPERLINK(INDEX('     2022    '!AD$2:AD$1794,MATCH(D432,'     2022    '!D$2:D$1794,0)),"Video"),""),"")</f>
        <v>Video</v>
      </c>
      <c r="G432" s="207">
        <f>INDEX('     2022    '!$A$1:$AC$1563,MATCH($D432,'     2022    '!$D$1:$D$1794,0),MATCH(G$1,'     2022    '!$A$1:$AC$1,0))</f>
        <v>0</v>
      </c>
      <c r="H432" s="150"/>
      <c r="I432" s="152">
        <f>INDEX('     2022    '!$A$1:$AC$1563,MATCH($D432,'     2022    '!$D$1:$D$1794,0),MATCH(I$1,'     2022    '!$A$1:$AC$1,0))</f>
        <v>108.32</v>
      </c>
      <c r="J432" s="150"/>
      <c r="K432" s="151">
        <f t="shared" si="13"/>
        <v>12.566000000000001</v>
      </c>
      <c r="L432" s="152">
        <f>INDEX('     2022    '!$A$1:$AC$1563,MATCH($D432,'     2022    '!$D$1:$D$1794,0),MATCH(L$1,'     2022    '!$A$1:$AC$1,0))</f>
        <v>114.35060000000001</v>
      </c>
      <c r="M432" s="152">
        <f>INDEX('     2022    '!$A$1:$AC$1563,MATCH($D432,'     2022    '!$D$1:$D$1794,0),MATCH(M$1,'     2022    '!$A$1:$AC$1,0))</f>
        <v>125.66000000000001</v>
      </c>
      <c r="N432" s="153" t="str">
        <f>INDEX('     2022    '!$A$1:$AC$1563,MATCH($D432,'     2022    '!$D$1:$D$1794,0),MATCH(N$1,'     2022    '!$A$1:$AC$1,0))</f>
        <v>30mm</v>
      </c>
      <c r="O432" s="154">
        <f>INDEX('     2022    '!$A$1:$AC$1563,MATCH($D432,'     2022    '!$D$1:$D$1794,0),MATCH(O$1,'     2022    '!$A$1:$AC$1,0))</f>
        <v>10</v>
      </c>
      <c r="P432" s="153">
        <f>INDEX('     2022    '!$A$1:$AC$1563,MATCH($D432,'     2022    '!$D$1:$D$1794,0),MATCH(P$1,'     2022    '!$A$1:$AC$1,0))</f>
        <v>5</v>
      </c>
      <c r="Q432" s="153" t="str">
        <f>INDEX('     2022    '!$A$1:$AC$1563,MATCH($D432,'     2022    '!$D$1:$D$1794,0),MATCH(Q$1,'     2022    '!$A$1:$AC$1,0))</f>
        <v>Yes</v>
      </c>
      <c r="R432" s="155">
        <f>INDEX('     2022    '!$A$1:$AC$1563,MATCH($D432,'     2022    '!$D$1:$D$1794,0),MATCH(R$1,'     2022    '!$A$1:$AC$1,0))</f>
        <v>14</v>
      </c>
      <c r="S432" s="155">
        <f>INDEX('     2022    '!$A$1:$AC$1563,MATCH($D432,'     2022    '!$D$1:$D$1794,0),MATCH(S$1,'     2022    '!$A$1:$AC$1,0))</f>
        <v>2.0299999999999998</v>
      </c>
      <c r="T432" s="155">
        <f>INDEX('     2022    '!$A$1:$AC$1563,MATCH($D432,'     2022    '!$D$1:$D$1794,0),MATCH(T$1,'     2022    '!$A$1:$AC$1,0))</f>
        <v>0.3</v>
      </c>
      <c r="U432" s="154" t="str">
        <f>INDEX('     2022    '!$A$1:$AC$1563,MATCH($D432,'     2022    '!$D$1:$D$1794,0),MATCH(U$1,'     2022    '!$A$1:$AC$1,0))</f>
        <v>1.4G</v>
      </c>
      <c r="V432" s="153" t="str">
        <f>INDEX('     2022    '!$A$1:$AC$1563,MATCH($D432,'     2022    '!$D$1:$D$1794,0),MATCH(V$1,'     2022    '!$A$1:$AC$1,0))</f>
        <v>UN0336</v>
      </c>
      <c r="W432" s="153" t="str">
        <f>INDEX('     2022    '!$A$1:$AC$1563,MATCH($D432,'     2022    '!$D$1:$D$1794,0),MATCH(W$1,'     2022    '!$A$1:$AC$1,0))</f>
        <v>F4</v>
      </c>
      <c r="X432" s="151" t="str">
        <f>INDEX('     2022    '!$A$1:$AC$1563,MATCH($D432,'     2022    '!$D$1:$D$1794,0),MATCH(X$1,'     2022    '!$A$1:$AC$1,0))</f>
        <v/>
      </c>
      <c r="Y432" s="151" t="str">
        <f>INDEX('     2022    '!$A$1:$AC$1563,MATCH($D432,'     2022    '!$D$1:$D$1794,0),MATCH(Y$1,'     2022    '!$A$1:$AC$1,0))</f>
        <v/>
      </c>
      <c r="Z432" s="156">
        <f>INDEX('     2022    '!$A$1:$AC$1563,MATCH($D432,'     2022    '!$D$1:$D$1794,0),MATCH(Z$1,'     2022    '!$A$1:$AC$1,0))</f>
        <v>7.9000000000000001E-2</v>
      </c>
      <c r="AA432" s="153" t="str">
        <f>INDEX('     2022    '!$A$1:$AC$1563,MATCH($D432,'     2022    '!$D$1:$D$1794,0),MATCH(AA$1,'     2022    '!$A$1:$AC$1,0))</f>
        <v>1008-F4-69249663</v>
      </c>
      <c r="AB432" s="153" t="str">
        <f>INDEX('     2022    '!$A$1:$AC$1563,MATCH($D432,'     2022    '!$D$1:$D$1794,0),MATCH(AB$1,'     2022    '!$A$1:$AC$1,0))</f>
        <v>GB/HSE-340766</v>
      </c>
      <c r="AC432" s="153" t="str">
        <f>INDEX('     2022    '!$A$1:$AC$1563,MATCH($D432,'     2022    '!$D$1:$D$1794,0),MATCH(AC$1,'     2022    '!$A$1:$AC$1,0))</f>
        <v>8/3/2027</v>
      </c>
    </row>
    <row r="433" spans="1:29" ht="15.75">
      <c r="A433" s="80">
        <f t="shared" si="12"/>
        <v>430</v>
      </c>
      <c r="B433" s="68" t="str">
        <f>INDEX('     2022    '!B$2:B$1794,MATCH(D433,'     2022    '!D$2:D$1794,0))</f>
        <v/>
      </c>
      <c r="C433" s="204" t="str">
        <f>INDEX('     2022    '!C$2:C$1794,MATCH(D433,'     2022    '!D$2:D$1794,0))</f>
        <v>Slice - 13s</v>
      </c>
      <c r="D433" s="212" t="str">
        <f>INDEX('     2022    '!D:D,MATCH(A433,'     2022    '!AL:AL,0))</f>
        <v>CSL1317</v>
      </c>
      <c r="E433" s="213" t="str">
        <f>INDEX('     2022    '!$A$1:$AC$1563,MATCH($D433,'     2022    '!$D$1:$D$1794,0),MATCH(E$1,'     2022    '!$A$1:$AC$1,0))</f>
        <v>13s. Flower wave tail w/red strobe bouquet</v>
      </c>
      <c r="F433" s="206" t="str">
        <f>IFERROR(IF(LEFT(INDEX('     2022    '!AD$2:AD$1794,MATCH(D433,'     2022    '!D$2:D$1794,0)),4)="http",HYPERLINK(INDEX('     2022    '!AD$2:AD$1794,MATCH(D433,'     2022    '!D$2:D$1794,0)),"Video"),""),"")</f>
        <v>Video</v>
      </c>
      <c r="G433" s="207">
        <f>INDEX('     2022    '!$A$1:$AC$1563,MATCH($D433,'     2022    '!$D$1:$D$1794,0),MATCH(G$1,'     2022    '!$A$1:$AC$1,0))</f>
        <v>3</v>
      </c>
      <c r="H433" s="150"/>
      <c r="I433" s="152">
        <f>INDEX('     2022    '!$A$1:$AC$1563,MATCH($D433,'     2022    '!$D$1:$D$1794,0),MATCH(I$1,'     2022    '!$A$1:$AC$1,0))</f>
        <v>108.46</v>
      </c>
      <c r="J433" s="150"/>
      <c r="K433" s="151">
        <f t="shared" si="13"/>
        <v>12.582000000000001</v>
      </c>
      <c r="L433" s="152">
        <f>INDEX('     2022    '!$A$1:$AC$1563,MATCH($D433,'     2022    '!$D$1:$D$1794,0),MATCH(L$1,'     2022    '!$A$1:$AC$1,0))</f>
        <v>114.49620000000002</v>
      </c>
      <c r="M433" s="152">
        <f>INDEX('     2022    '!$A$1:$AC$1563,MATCH($D433,'     2022    '!$D$1:$D$1794,0),MATCH(M$1,'     2022    '!$A$1:$AC$1,0))</f>
        <v>125.82000000000001</v>
      </c>
      <c r="N433" s="153" t="str">
        <f>INDEX('     2022    '!$A$1:$AC$1563,MATCH($D433,'     2022    '!$D$1:$D$1794,0),MATCH(N$1,'     2022    '!$A$1:$AC$1,0))</f>
        <v>30mm</v>
      </c>
      <c r="O433" s="154">
        <f>INDEX('     2022    '!$A$1:$AC$1563,MATCH($D433,'     2022    '!$D$1:$D$1794,0),MATCH(O$1,'     2022    '!$A$1:$AC$1,0))</f>
        <v>10</v>
      </c>
      <c r="P433" s="153">
        <f>INDEX('     2022    '!$A$1:$AC$1563,MATCH($D433,'     2022    '!$D$1:$D$1794,0),MATCH(P$1,'     2022    '!$A$1:$AC$1,0))</f>
        <v>3</v>
      </c>
      <c r="Q433" s="153" t="str">
        <f>INDEX('     2022    '!$A$1:$AC$1563,MATCH($D433,'     2022    '!$D$1:$D$1794,0),MATCH(Q$1,'     2022    '!$A$1:$AC$1,0))</f>
        <v>Yes</v>
      </c>
      <c r="R433" s="155">
        <f>INDEX('     2022    '!$A$1:$AC$1563,MATCH($D433,'     2022    '!$D$1:$D$1794,0),MATCH(R$1,'     2022    '!$A$1:$AC$1,0))</f>
        <v>17</v>
      </c>
      <c r="S433" s="155">
        <f>INDEX('     2022    '!$A$1:$AC$1563,MATCH($D433,'     2022    '!$D$1:$D$1794,0),MATCH(S$1,'     2022    '!$A$1:$AC$1,0))</f>
        <v>3.6</v>
      </c>
      <c r="T433" s="155">
        <f>INDEX('     2022    '!$A$1:$AC$1563,MATCH($D433,'     2022    '!$D$1:$D$1794,0),MATCH(T$1,'     2022    '!$A$1:$AC$1,0))</f>
        <v>0.3</v>
      </c>
      <c r="U433" s="154" t="str">
        <f>INDEX('     2022    '!$A$1:$AC$1563,MATCH($D433,'     2022    '!$D$1:$D$1794,0),MATCH(U$1,'     2022    '!$A$1:$AC$1,0))</f>
        <v>1.4G</v>
      </c>
      <c r="V433" s="153" t="str">
        <f>INDEX('     2022    '!$A$1:$AC$1563,MATCH($D433,'     2022    '!$D$1:$D$1794,0),MATCH(V$1,'     2022    '!$A$1:$AC$1,0))</f>
        <v>UN0336</v>
      </c>
      <c r="W433" s="153" t="str">
        <f>INDEX('     2022    '!$A$1:$AC$1563,MATCH($D433,'     2022    '!$D$1:$D$1794,0),MATCH(W$1,'     2022    '!$A$1:$AC$1,0))</f>
        <v>F4</v>
      </c>
      <c r="X433" s="151" t="str">
        <f>INDEX('     2022    '!$A$1:$AC$1563,MATCH($D433,'     2022    '!$D$1:$D$1794,0),MATCH(X$1,'     2022    '!$A$1:$AC$1,0))</f>
        <v/>
      </c>
      <c r="Y433" s="151" t="str">
        <f>INDEX('     2022    '!$A$1:$AC$1563,MATCH($D433,'     2022    '!$D$1:$D$1794,0),MATCH(Y$1,'     2022    '!$A$1:$AC$1,0))</f>
        <v/>
      </c>
      <c r="Z433" s="156">
        <f>INDEX('     2022    '!$A$1:$AC$1563,MATCH($D433,'     2022    '!$D$1:$D$1794,0),MATCH(Z$1,'     2022    '!$A$1:$AC$1,0))</f>
        <v>6.7799999999999999E-2</v>
      </c>
      <c r="AA433" s="153" t="str">
        <f>INDEX('     2022    '!$A$1:$AC$1563,MATCH($D433,'     2022    '!$D$1:$D$1794,0),MATCH(AA$1,'     2022    '!$A$1:$AC$1,0))</f>
        <v>1008-F4-69249663</v>
      </c>
      <c r="AB433" s="153" t="str">
        <f>INDEX('     2022    '!$A$1:$AC$1563,MATCH($D433,'     2022    '!$D$1:$D$1794,0),MATCH(AB$1,'     2022    '!$A$1:$AC$1,0))</f>
        <v>GB/HSE-345257</v>
      </c>
      <c r="AC433" s="153" t="str">
        <f>INDEX('     2022    '!$A$1:$AC$1563,MATCH($D433,'     2022    '!$D$1:$D$1794,0),MATCH(AC$1,'     2022    '!$A$1:$AC$1,0))</f>
        <v>10/9/2028</v>
      </c>
    </row>
    <row r="434" spans="1:29" ht="15.75">
      <c r="A434" s="80">
        <f t="shared" si="12"/>
        <v>431</v>
      </c>
      <c r="B434" s="68" t="str">
        <f>INDEX('     2022    '!B$2:B$1794,MATCH(D434,'     2022    '!D$2:D$1794,0))</f>
        <v/>
      </c>
      <c r="C434" s="204" t="str">
        <f>INDEX('     2022    '!C$2:C$1794,MATCH(D434,'     2022    '!D$2:D$1794,0))</f>
        <v>Slice - 13s</v>
      </c>
      <c r="D434" s="212" t="str">
        <f>INDEX('     2022    '!D:D,MATCH(A434,'     2022    '!AL:AL,0))</f>
        <v>CSL1320</v>
      </c>
      <c r="E434" s="213" t="str">
        <f>INDEX('     2022    '!$A$1:$AC$1563,MATCH($D434,'     2022    '!$D$1:$D$1794,0),MATCH(E$1,'     2022    '!$A$1:$AC$1,0))</f>
        <v>13s. Gold wave w/green (7 Angle)</v>
      </c>
      <c r="F434" s="206" t="str">
        <f>IFERROR(IF(LEFT(INDEX('     2022    '!AD$2:AD$1794,MATCH(D434,'     2022    '!D$2:D$1794,0)),4)="http",HYPERLINK(INDEX('     2022    '!AD$2:AD$1794,MATCH(D434,'     2022    '!D$2:D$1794,0)),"Video"),""),"")</f>
        <v>Video</v>
      </c>
      <c r="G434" s="207">
        <f>INDEX('     2022    '!$A$1:$AC$1563,MATCH($D434,'     2022    '!$D$1:$D$1794,0),MATCH(G$1,'     2022    '!$A$1:$AC$1,0))</f>
        <v>0</v>
      </c>
      <c r="H434" s="150"/>
      <c r="I434" s="152">
        <f>INDEX('     2022    '!$A$1:$AC$1563,MATCH($D434,'     2022    '!$D$1:$D$1794,0),MATCH(I$1,'     2022    '!$A$1:$AC$1,0))</f>
        <v>109.66</v>
      </c>
      <c r="J434" s="150"/>
      <c r="K434" s="151">
        <f t="shared" si="13"/>
        <v>12.721</v>
      </c>
      <c r="L434" s="152">
        <f>INDEX('     2022    '!$A$1:$AC$1563,MATCH($D434,'     2022    '!$D$1:$D$1794,0),MATCH(L$1,'     2022    '!$A$1:$AC$1,0))</f>
        <v>115.76110000000001</v>
      </c>
      <c r="M434" s="152">
        <f>INDEX('     2022    '!$A$1:$AC$1563,MATCH($D434,'     2022    '!$D$1:$D$1794,0),MATCH(M$1,'     2022    '!$A$1:$AC$1,0))</f>
        <v>127.21000000000001</v>
      </c>
      <c r="N434" s="153" t="str">
        <f>INDEX('     2022    '!$A$1:$AC$1563,MATCH($D434,'     2022    '!$D$1:$D$1794,0),MATCH(N$1,'     2022    '!$A$1:$AC$1,0))</f>
        <v>30mm</v>
      </c>
      <c r="O434" s="154">
        <f>INDEX('     2022    '!$A$1:$AC$1563,MATCH($D434,'     2022    '!$D$1:$D$1794,0),MATCH(O$1,'     2022    '!$A$1:$AC$1,0))</f>
        <v>10</v>
      </c>
      <c r="P434" s="153">
        <f>INDEX('     2022    '!$A$1:$AC$1563,MATCH($D434,'     2022    '!$D$1:$D$1794,0),MATCH(P$1,'     2022    '!$A$1:$AC$1,0))</f>
        <v>3</v>
      </c>
      <c r="Q434" s="153" t="str">
        <f>INDEX('     2022    '!$A$1:$AC$1563,MATCH($D434,'     2022    '!$D$1:$D$1794,0),MATCH(Q$1,'     2022    '!$A$1:$AC$1,0))</f>
        <v>Yes</v>
      </c>
      <c r="R434" s="155">
        <f>INDEX('     2022    '!$A$1:$AC$1563,MATCH($D434,'     2022    '!$D$1:$D$1794,0),MATCH(R$1,'     2022    '!$A$1:$AC$1,0))</f>
        <v>20</v>
      </c>
      <c r="S434" s="155">
        <f>INDEX('     2022    '!$A$1:$AC$1563,MATCH($D434,'     2022    '!$D$1:$D$1794,0),MATCH(S$1,'     2022    '!$A$1:$AC$1,0))</f>
        <v>3.9</v>
      </c>
      <c r="T434" s="155">
        <f>INDEX('     2022    '!$A$1:$AC$1563,MATCH($D434,'     2022    '!$D$1:$D$1794,0),MATCH(T$1,'     2022    '!$A$1:$AC$1,0))</f>
        <v>0.3</v>
      </c>
      <c r="U434" s="154" t="str">
        <f>INDEX('     2022    '!$A$1:$AC$1563,MATCH($D434,'     2022    '!$D$1:$D$1794,0),MATCH(U$1,'     2022    '!$A$1:$AC$1,0))</f>
        <v>1.4G</v>
      </c>
      <c r="V434" s="153" t="str">
        <f>INDEX('     2022    '!$A$1:$AC$1563,MATCH($D434,'     2022    '!$D$1:$D$1794,0),MATCH(V$1,'     2022    '!$A$1:$AC$1,0))</f>
        <v>UN0336</v>
      </c>
      <c r="W434" s="153" t="str">
        <f>INDEX('     2022    '!$A$1:$AC$1563,MATCH($D434,'     2022    '!$D$1:$D$1794,0),MATCH(W$1,'     2022    '!$A$1:$AC$1,0))</f>
        <v>F4</v>
      </c>
      <c r="X434" s="151" t="str">
        <f>INDEX('     2022    '!$A$1:$AC$1563,MATCH($D434,'     2022    '!$D$1:$D$1794,0),MATCH(X$1,'     2022    '!$A$1:$AC$1,0))</f>
        <v/>
      </c>
      <c r="Y434" s="151" t="str">
        <f>INDEX('     2022    '!$A$1:$AC$1563,MATCH($D434,'     2022    '!$D$1:$D$1794,0),MATCH(Y$1,'     2022    '!$A$1:$AC$1,0))</f>
        <v/>
      </c>
      <c r="Z434" s="156">
        <f>INDEX('     2022    '!$A$1:$AC$1563,MATCH($D434,'     2022    '!$D$1:$D$1794,0),MATCH(Z$1,'     2022    '!$A$1:$AC$1,0))</f>
        <v>7.8200000000000006E-2</v>
      </c>
      <c r="AA434" s="153" t="str">
        <f>INDEX('     2022    '!$A$1:$AC$1563,MATCH($D434,'     2022    '!$D$1:$D$1794,0),MATCH(AA$1,'     2022    '!$A$1:$AC$1,0))</f>
        <v>1008-F4-69249673</v>
      </c>
      <c r="AB434" s="153" t="str">
        <f>INDEX('     2022    '!$A$1:$AC$1563,MATCH($D434,'     2022    '!$D$1:$D$1794,0),MATCH(AB$1,'     2022    '!$A$1:$AC$1,0))</f>
        <v>GB/HSE-351016</v>
      </c>
      <c r="AC434" s="153" t="str">
        <f>INDEX('     2022    '!$A$1:$AC$1563,MATCH($D434,'     2022    '!$D$1:$D$1794,0),MATCH(AC$1,'     2022    '!$A$1:$AC$1,0))</f>
        <v>7/29/2030</v>
      </c>
    </row>
    <row r="435" spans="1:29" ht="15.75">
      <c r="A435" s="80">
        <f t="shared" si="12"/>
        <v>432</v>
      </c>
      <c r="B435" s="68" t="str">
        <f>INDEX('     2022    '!B$2:B$1794,MATCH(D435,'     2022    '!D$2:D$1794,0))</f>
        <v/>
      </c>
      <c r="C435" s="204" t="str">
        <f>INDEX('     2022    '!C$2:C$1794,MATCH(D435,'     2022    '!D$2:D$1794,0))</f>
        <v>Slice - 13s</v>
      </c>
      <c r="D435" s="212" t="str">
        <f>INDEX('     2022    '!D:D,MATCH(A435,'     2022    '!AL:AL,0))</f>
        <v>CSL1337</v>
      </c>
      <c r="E435" s="213" t="str">
        <f>INDEX('     2022    '!$A$1:$AC$1563,MATCH($D435,'     2022    '!$D$1:$D$1794,0),MATCH(E$1,'     2022    '!$A$1:$AC$1,0))</f>
        <v>13s. Red strobe bouquet silver spinner tail spit color fall leaves</v>
      </c>
      <c r="F435" s="206" t="str">
        <f>IFERROR(IF(LEFT(INDEX('     2022    '!AD$2:AD$1794,MATCH(D435,'     2022    '!D$2:D$1794,0)),4)="http",HYPERLINK(INDEX('     2022    '!AD$2:AD$1794,MATCH(D435,'     2022    '!D$2:D$1794,0)),"Video"),""),"")</f>
        <v>Video</v>
      </c>
      <c r="G435" s="207">
        <f>INDEX('     2022    '!$A$1:$AC$1563,MATCH($D435,'     2022    '!$D$1:$D$1794,0),MATCH(G$1,'     2022    '!$A$1:$AC$1,0))</f>
        <v>6</v>
      </c>
      <c r="H435" s="150"/>
      <c r="I435" s="152">
        <f>INDEX('     2022    '!$A$1:$AC$1563,MATCH($D435,'     2022    '!$D$1:$D$1794,0),MATCH(I$1,'     2022    '!$A$1:$AC$1,0))</f>
        <v>113.36</v>
      </c>
      <c r="J435" s="150"/>
      <c r="K435" s="151">
        <f t="shared" si="13"/>
        <v>13.15</v>
      </c>
      <c r="L435" s="152">
        <f>INDEX('     2022    '!$A$1:$AC$1563,MATCH($D435,'     2022    '!$D$1:$D$1794,0),MATCH(L$1,'     2022    '!$A$1:$AC$1,0))</f>
        <v>119.66500000000001</v>
      </c>
      <c r="M435" s="152">
        <f>INDEX('     2022    '!$A$1:$AC$1563,MATCH($D435,'     2022    '!$D$1:$D$1794,0),MATCH(M$1,'     2022    '!$A$1:$AC$1,0))</f>
        <v>131.5</v>
      </c>
      <c r="N435" s="153" t="str">
        <f>INDEX('     2022    '!$A$1:$AC$1563,MATCH($D435,'     2022    '!$D$1:$D$1794,0),MATCH(N$1,'     2022    '!$A$1:$AC$1,0))</f>
        <v>30mm</v>
      </c>
      <c r="O435" s="154">
        <f>INDEX('     2022    '!$A$1:$AC$1563,MATCH($D435,'     2022    '!$D$1:$D$1794,0),MATCH(O$1,'     2022    '!$A$1:$AC$1,0))</f>
        <v>10</v>
      </c>
      <c r="P435" s="153">
        <f>INDEX('     2022    '!$A$1:$AC$1563,MATCH($D435,'     2022    '!$D$1:$D$1794,0),MATCH(P$1,'     2022    '!$A$1:$AC$1,0))</f>
        <v>3</v>
      </c>
      <c r="Q435" s="153" t="str">
        <f>INDEX('     2022    '!$A$1:$AC$1563,MATCH($D435,'     2022    '!$D$1:$D$1794,0),MATCH(Q$1,'     2022    '!$A$1:$AC$1,0))</f>
        <v>Yes</v>
      </c>
      <c r="R435" s="155">
        <f>INDEX('     2022    '!$A$1:$AC$1563,MATCH($D435,'     2022    '!$D$1:$D$1794,0),MATCH(R$1,'     2022    '!$A$1:$AC$1,0))</f>
        <v>20</v>
      </c>
      <c r="S435" s="155">
        <f>INDEX('     2022    '!$A$1:$AC$1563,MATCH($D435,'     2022    '!$D$1:$D$1794,0),MATCH(S$1,'     2022    '!$A$1:$AC$1,0))</f>
        <v>2.2000000000000002</v>
      </c>
      <c r="T435" s="155">
        <f>INDEX('     2022    '!$A$1:$AC$1563,MATCH($D435,'     2022    '!$D$1:$D$1794,0),MATCH(T$1,'     2022    '!$A$1:$AC$1,0))</f>
        <v>0.3</v>
      </c>
      <c r="U435" s="154" t="str">
        <f>INDEX('     2022    '!$A$1:$AC$1563,MATCH($D435,'     2022    '!$D$1:$D$1794,0),MATCH(U$1,'     2022    '!$A$1:$AC$1,0))</f>
        <v>1.4G</v>
      </c>
      <c r="V435" s="153" t="str">
        <f>INDEX('     2022    '!$A$1:$AC$1563,MATCH($D435,'     2022    '!$D$1:$D$1794,0),MATCH(V$1,'     2022    '!$A$1:$AC$1,0))</f>
        <v>UN0336</v>
      </c>
      <c r="W435" s="153" t="str">
        <f>INDEX('     2022    '!$A$1:$AC$1563,MATCH($D435,'     2022    '!$D$1:$D$1794,0),MATCH(W$1,'     2022    '!$A$1:$AC$1,0))</f>
        <v>F4</v>
      </c>
      <c r="X435" s="151" t="str">
        <f>INDEX('     2022    '!$A$1:$AC$1563,MATCH($D435,'     2022    '!$D$1:$D$1794,0),MATCH(X$1,'     2022    '!$A$1:$AC$1,0))</f>
        <v/>
      </c>
      <c r="Y435" s="151" t="str">
        <f>INDEX('     2022    '!$A$1:$AC$1563,MATCH($D435,'     2022    '!$D$1:$D$1794,0),MATCH(Y$1,'     2022    '!$A$1:$AC$1,0))</f>
        <v/>
      </c>
      <c r="Z435" s="156">
        <f>INDEX('     2022    '!$A$1:$AC$1563,MATCH($D435,'     2022    '!$D$1:$D$1794,0),MATCH(Z$1,'     2022    '!$A$1:$AC$1,0))</f>
        <v>7.8700000000000006E-2</v>
      </c>
      <c r="AA435" s="153" t="str">
        <f>INDEX('     2022    '!$A$1:$AC$1563,MATCH($D435,'     2022    '!$D$1:$D$1794,0),MATCH(AA$1,'     2022    '!$A$1:$AC$1,0))</f>
        <v>2806-F4-000052</v>
      </c>
      <c r="AB435" s="153" t="str">
        <f>INDEX('     2022    '!$A$1:$AC$1563,MATCH($D435,'     2022    '!$D$1:$D$1794,0),MATCH(AB$1,'     2022    '!$A$1:$AC$1,0))</f>
        <v>GB/HSE-355749</v>
      </c>
      <c r="AC435" s="153" t="str">
        <f>INDEX('     2022    '!$A$1:$AC$1563,MATCH($D435,'     2022    '!$D$1:$D$1794,0),MATCH(AC$1,'     2022    '!$A$1:$AC$1,0))</f>
        <v>8/3/2027</v>
      </c>
    </row>
    <row r="436" spans="1:29" ht="15.75">
      <c r="A436" s="80">
        <f t="shared" si="12"/>
        <v>433</v>
      </c>
      <c r="B436" s="68" t="str">
        <f>INDEX('     2022    '!B$2:B$1794,MATCH(D436,'     2022    '!D$2:D$1794,0))</f>
        <v/>
      </c>
      <c r="C436" s="204" t="str">
        <f>INDEX('     2022    '!C$2:C$1794,MATCH(D436,'     2022    '!D$2:D$1794,0))</f>
        <v>Slice - 13s</v>
      </c>
      <c r="D436" s="212" t="str">
        <f>INDEX('     2022    '!D:D,MATCH(A436,'     2022    '!AL:AL,0))</f>
        <v>CSL1329</v>
      </c>
      <c r="E436" s="213" t="str">
        <f>INDEX('     2022    '!$A$1:$AC$1563,MATCH($D436,'     2022    '!$D$1:$D$1794,0),MATCH(E$1,'     2022    '!$A$1:$AC$1,0))</f>
        <v>13s Z. Silver spinner dragon with red strobe bouquet.</v>
      </c>
      <c r="F436" s="206" t="str">
        <f>IFERROR(IF(LEFT(INDEX('     2022    '!AD$2:AD$1794,MATCH(D436,'     2022    '!D$2:D$1794,0)),4)="http",HYPERLINK(INDEX('     2022    '!AD$2:AD$1794,MATCH(D436,'     2022    '!D$2:D$1794,0)),"Video"),""),"")</f>
        <v>Video</v>
      </c>
      <c r="G436" s="207">
        <f>INDEX('     2022    '!$A$1:$AC$1563,MATCH($D436,'     2022    '!$D$1:$D$1794,0),MATCH(G$1,'     2022    '!$A$1:$AC$1,0))</f>
        <v>0</v>
      </c>
      <c r="H436" s="150"/>
      <c r="I436" s="152">
        <f>INDEX('     2022    '!$A$1:$AC$1563,MATCH($D436,'     2022    '!$D$1:$D$1794,0),MATCH(I$1,'     2022    '!$A$1:$AC$1,0))</f>
        <v>113.7</v>
      </c>
      <c r="J436" s="150"/>
      <c r="K436" s="151">
        <f t="shared" si="13"/>
        <v>13.189999999999998</v>
      </c>
      <c r="L436" s="152">
        <f>INDEX('     2022    '!$A$1:$AC$1563,MATCH($D436,'     2022    '!$D$1:$D$1794,0),MATCH(L$1,'     2022    '!$A$1:$AC$1,0))</f>
        <v>120.02899999999998</v>
      </c>
      <c r="M436" s="152">
        <f>INDEX('     2022    '!$A$1:$AC$1563,MATCH($D436,'     2022    '!$D$1:$D$1794,0),MATCH(M$1,'     2022    '!$A$1:$AC$1,0))</f>
        <v>131.89999999999998</v>
      </c>
      <c r="N436" s="153" t="str">
        <f>INDEX('     2022    '!$A$1:$AC$1563,MATCH($D436,'     2022    '!$D$1:$D$1794,0),MATCH(N$1,'     2022    '!$A$1:$AC$1,0))</f>
        <v>30mm</v>
      </c>
      <c r="O436" s="154">
        <f>INDEX('     2022    '!$A$1:$AC$1563,MATCH($D436,'     2022    '!$D$1:$D$1794,0),MATCH(O$1,'     2022    '!$A$1:$AC$1,0))</f>
        <v>10</v>
      </c>
      <c r="P436" s="153">
        <f>INDEX('     2022    '!$A$1:$AC$1563,MATCH($D436,'     2022    '!$D$1:$D$1794,0),MATCH(P$1,'     2022    '!$A$1:$AC$1,0))</f>
        <v>3</v>
      </c>
      <c r="Q436" s="153" t="str">
        <f>INDEX('     2022    '!$A$1:$AC$1563,MATCH($D436,'     2022    '!$D$1:$D$1794,0),MATCH(Q$1,'     2022    '!$A$1:$AC$1,0))</f>
        <v>Yes</v>
      </c>
      <c r="R436" s="155">
        <f>INDEX('     2022    '!$A$1:$AC$1563,MATCH($D436,'     2022    '!$D$1:$D$1794,0),MATCH(R$1,'     2022    '!$A$1:$AC$1,0))</f>
        <v>19</v>
      </c>
      <c r="S436" s="155">
        <f>INDEX('     2022    '!$A$1:$AC$1563,MATCH($D436,'     2022    '!$D$1:$D$1794,0),MATCH(S$1,'     2022    '!$A$1:$AC$1,0))</f>
        <v>3.9</v>
      </c>
      <c r="T436" s="155">
        <f>INDEX('     2022    '!$A$1:$AC$1563,MATCH($D436,'     2022    '!$D$1:$D$1794,0),MATCH(T$1,'     2022    '!$A$1:$AC$1,0))</f>
        <v>0.3</v>
      </c>
      <c r="U436" s="154" t="str">
        <f>INDEX('     2022    '!$A$1:$AC$1563,MATCH($D436,'     2022    '!$D$1:$D$1794,0),MATCH(U$1,'     2022    '!$A$1:$AC$1,0))</f>
        <v>1.4G</v>
      </c>
      <c r="V436" s="153" t="str">
        <f>INDEX('     2022    '!$A$1:$AC$1563,MATCH($D436,'     2022    '!$D$1:$D$1794,0),MATCH(V$1,'     2022    '!$A$1:$AC$1,0))</f>
        <v>UN0336</v>
      </c>
      <c r="W436" s="153" t="str">
        <f>INDEX('     2022    '!$A$1:$AC$1563,MATCH($D436,'     2022    '!$D$1:$D$1794,0),MATCH(W$1,'     2022    '!$A$1:$AC$1,0))</f>
        <v>F4</v>
      </c>
      <c r="X436" s="151" t="str">
        <f>INDEX('     2022    '!$A$1:$AC$1563,MATCH($D436,'     2022    '!$D$1:$D$1794,0),MATCH(X$1,'     2022    '!$A$1:$AC$1,0))</f>
        <v/>
      </c>
      <c r="Y436" s="151" t="str">
        <f>INDEX('     2022    '!$A$1:$AC$1563,MATCH($D436,'     2022    '!$D$1:$D$1794,0),MATCH(Y$1,'     2022    '!$A$1:$AC$1,0))</f>
        <v/>
      </c>
      <c r="Z436" s="156">
        <f>INDEX('     2022    '!$A$1:$AC$1563,MATCH($D436,'     2022    '!$D$1:$D$1794,0),MATCH(Z$1,'     2022    '!$A$1:$AC$1,0))</f>
        <v>8.1600000000000006E-2</v>
      </c>
      <c r="AA436" s="153" t="str">
        <f>INDEX('     2022    '!$A$1:$AC$1563,MATCH($D436,'     2022    '!$D$1:$D$1794,0),MATCH(AA$1,'     2022    '!$A$1:$AC$1,0))</f>
        <v>1008-F4-69249663</v>
      </c>
      <c r="AB436" s="153" t="str">
        <f>INDEX('     2022    '!$A$1:$AC$1563,MATCH($D436,'     2022    '!$D$1:$D$1794,0),MATCH(AB$1,'     2022    '!$A$1:$AC$1,0))</f>
        <v>GB/HSE-352861</v>
      </c>
      <c r="AC436" s="153" t="str">
        <f>INDEX('     2022    '!$A$1:$AC$1563,MATCH($D436,'     2022    '!$D$1:$D$1794,0),MATCH(AC$1,'     2022    '!$A$1:$AC$1,0))</f>
        <v>6/28/2026</v>
      </c>
    </row>
    <row r="437" spans="1:29" ht="15.75">
      <c r="A437" s="80">
        <f t="shared" si="12"/>
        <v>434</v>
      </c>
      <c r="B437" s="68" t="str">
        <f>INDEX('     2022    '!B$2:B$1794,MATCH(D437,'     2022    '!D$2:D$1794,0))</f>
        <v/>
      </c>
      <c r="C437" s="204" t="str">
        <f>INDEX('     2022    '!C$2:C$1794,MATCH(D437,'     2022    '!D$2:D$1794,0))</f>
        <v>Slice - 13s</v>
      </c>
      <c r="D437" s="212" t="str">
        <f>INDEX('     2022    '!D:D,MATCH(A437,'     2022    '!AL:AL,0))</f>
        <v>CSL1319</v>
      </c>
      <c r="E437" s="213" t="str">
        <f>INDEX('     2022    '!$A$1:$AC$1563,MATCH($D437,'     2022    '!$D$1:$D$1794,0),MATCH(E$1,'     2022    '!$A$1:$AC$1,0))</f>
        <v>13s. Silver wave comets w/red glitter (7 Angle)</v>
      </c>
      <c r="F437" s="206" t="str">
        <f>IFERROR(IF(LEFT(INDEX('     2022    '!AD$2:AD$1794,MATCH(D437,'     2022    '!D$2:D$1794,0)),4)="http",HYPERLINK(INDEX('     2022    '!AD$2:AD$1794,MATCH(D437,'     2022    '!D$2:D$1794,0)),"Video"),""),"")</f>
        <v>Video</v>
      </c>
      <c r="G437" s="207">
        <f>INDEX('     2022    '!$A$1:$AC$1563,MATCH($D437,'     2022    '!$D$1:$D$1794,0),MATCH(G$1,'     2022    '!$A$1:$AC$1,0))</f>
        <v>0</v>
      </c>
      <c r="H437" s="150"/>
      <c r="I437" s="152">
        <f>INDEX('     2022    '!$A$1:$AC$1563,MATCH($D437,'     2022    '!$D$1:$D$1794,0),MATCH(I$1,'     2022    '!$A$1:$AC$1,0))</f>
        <v>116.51</v>
      </c>
      <c r="J437" s="150"/>
      <c r="K437" s="151">
        <f t="shared" si="13"/>
        <v>13.453241840133311</v>
      </c>
      <c r="L437" s="152">
        <f>INDEX('     2022    '!$A$1:$AC$1563,MATCH($D437,'     2022    '!$D$1:$D$1794,0),MATCH(L$1,'     2022    '!$A$1:$AC$1,0))</f>
        <v>122.42450074521312</v>
      </c>
      <c r="M437" s="152">
        <f>INDEX('     2022    '!$A$1:$AC$1563,MATCH($D437,'     2022    '!$D$1:$D$1794,0),MATCH(M$1,'     2022    '!$A$1:$AC$1,0))</f>
        <v>134.5324184013331</v>
      </c>
      <c r="N437" s="153" t="str">
        <f>INDEX('     2022    '!$A$1:$AC$1563,MATCH($D437,'     2022    '!$D$1:$D$1794,0),MATCH(N$1,'     2022    '!$A$1:$AC$1,0))</f>
        <v>30mm</v>
      </c>
      <c r="O437" s="154">
        <f>INDEX('     2022    '!$A$1:$AC$1563,MATCH($D437,'     2022    '!$D$1:$D$1794,0),MATCH(O$1,'     2022    '!$A$1:$AC$1,0))</f>
        <v>10</v>
      </c>
      <c r="P437" s="153">
        <f>INDEX('     2022    '!$A$1:$AC$1563,MATCH($D437,'     2022    '!$D$1:$D$1794,0),MATCH(P$1,'     2022    '!$A$1:$AC$1,0))</f>
        <v>3</v>
      </c>
      <c r="Q437" s="153" t="str">
        <f>INDEX('     2022    '!$A$1:$AC$1563,MATCH($D437,'     2022    '!$D$1:$D$1794,0),MATCH(Q$1,'     2022    '!$A$1:$AC$1,0))</f>
        <v>Yes</v>
      </c>
      <c r="R437" s="155">
        <f>INDEX('     2022    '!$A$1:$AC$1563,MATCH($D437,'     2022    '!$D$1:$D$1794,0),MATCH(R$1,'     2022    '!$A$1:$AC$1,0))</f>
        <v>20</v>
      </c>
      <c r="S437" s="155">
        <f>INDEX('     2022    '!$A$1:$AC$1563,MATCH($D437,'     2022    '!$D$1:$D$1794,0),MATCH(S$1,'     2022    '!$A$1:$AC$1,0))</f>
        <v>3.9</v>
      </c>
      <c r="T437" s="155">
        <f>INDEX('     2022    '!$A$1:$AC$1563,MATCH($D437,'     2022    '!$D$1:$D$1794,0),MATCH(T$1,'     2022    '!$A$1:$AC$1,0))</f>
        <v>0.3</v>
      </c>
      <c r="U437" s="154" t="str">
        <f>INDEX('     2022    '!$A$1:$AC$1563,MATCH($D437,'     2022    '!$D$1:$D$1794,0),MATCH(U$1,'     2022    '!$A$1:$AC$1,0))</f>
        <v>1.4G</v>
      </c>
      <c r="V437" s="153" t="str">
        <f>INDEX('     2022    '!$A$1:$AC$1563,MATCH($D437,'     2022    '!$D$1:$D$1794,0),MATCH(V$1,'     2022    '!$A$1:$AC$1,0))</f>
        <v>UN0336</v>
      </c>
      <c r="W437" s="153" t="str">
        <f>INDEX('     2022    '!$A$1:$AC$1563,MATCH($D437,'     2022    '!$D$1:$D$1794,0),MATCH(W$1,'     2022    '!$A$1:$AC$1,0))</f>
        <v>F4</v>
      </c>
      <c r="X437" s="151" t="str">
        <f>INDEX('     2022    '!$A$1:$AC$1563,MATCH($D437,'     2022    '!$D$1:$D$1794,0),MATCH(X$1,'     2022    '!$A$1:$AC$1,0))</f>
        <v/>
      </c>
      <c r="Y437" s="151" t="str">
        <f>INDEX('     2022    '!$A$1:$AC$1563,MATCH($D437,'     2022    '!$D$1:$D$1794,0),MATCH(Y$1,'     2022    '!$A$1:$AC$1,0))</f>
        <v/>
      </c>
      <c r="Z437" s="156">
        <f>INDEX('     2022    '!$A$1:$AC$1563,MATCH($D437,'     2022    '!$D$1:$D$1794,0),MATCH(Z$1,'     2022    '!$A$1:$AC$1,0))</f>
        <v>7.9699999999999993E-2</v>
      </c>
      <c r="AA437" s="153" t="str">
        <f>INDEX('     2022    '!$A$1:$AC$1563,MATCH($D437,'     2022    '!$D$1:$D$1794,0),MATCH(AA$1,'     2022    '!$A$1:$AC$1,0))</f>
        <v>1008-F4-69249673</v>
      </c>
      <c r="AB437" s="153" t="str">
        <f>INDEX('     2022    '!$A$1:$AC$1563,MATCH($D437,'     2022    '!$D$1:$D$1794,0),MATCH(AB$1,'     2022    '!$A$1:$AC$1,0))</f>
        <v>GB/HSE-351015</v>
      </c>
      <c r="AC437" s="153" t="str">
        <f>INDEX('     2022    '!$A$1:$AC$1563,MATCH($D437,'     2022    '!$D$1:$D$1794,0),MATCH(AC$1,'     2022    '!$A$1:$AC$1,0))</f>
        <v>7/29/2030</v>
      </c>
    </row>
    <row r="438" spans="1:29" ht="15.75">
      <c r="A438" s="80">
        <f t="shared" si="12"/>
        <v>435</v>
      </c>
      <c r="B438" s="68" t="str">
        <f>INDEX('     2022    '!B$2:B$1794,MATCH(D438,'     2022    '!D$2:D$1794,0))</f>
        <v/>
      </c>
      <c r="C438" s="204" t="str">
        <f>INDEX('     2022    '!C$2:C$1794,MATCH(D438,'     2022    '!D$2:D$1794,0))</f>
        <v>Slice - 13s</v>
      </c>
      <c r="D438" s="212" t="str">
        <f>INDEX('     2022    '!D:D,MATCH(A438,'     2022    '!AL:AL,0))</f>
        <v>CSL1357</v>
      </c>
      <c r="E438" s="213" t="str">
        <f>INDEX('     2022    '!$A$1:$AC$1563,MATCH($D438,'     2022    '!$D$1:$D$1794,0),MATCH(E$1,'     2022    '!$A$1:$AC$1,0))</f>
        <v>13s. Titanium crackling xette</v>
      </c>
      <c r="F438" s="206" t="str">
        <f>IFERROR(IF(LEFT(INDEX('     2022    '!AD$2:AD$1794,MATCH(D438,'     2022    '!D$2:D$1794,0)),4)="http",HYPERLINK(INDEX('     2022    '!AD$2:AD$1794,MATCH(D438,'     2022    '!D$2:D$1794,0)),"Video"),""),"")</f>
        <v>Video</v>
      </c>
      <c r="G438" s="207">
        <f>INDEX('     2022    '!$A$1:$AC$1563,MATCH($D438,'     2022    '!$D$1:$D$1794,0),MATCH(G$1,'     2022    '!$A$1:$AC$1,0))</f>
        <v>6</v>
      </c>
      <c r="H438" s="150"/>
      <c r="I438" s="152">
        <f>INDEX('     2022    '!$A$1:$AC$1563,MATCH($D438,'     2022    '!$D$1:$D$1794,0),MATCH(I$1,'     2022    '!$A$1:$AC$1,0))</f>
        <v>113.7</v>
      </c>
      <c r="J438" s="150"/>
      <c r="K438" s="151">
        <f t="shared" si="13"/>
        <v>13.453241840133311</v>
      </c>
      <c r="L438" s="152">
        <f>INDEX('     2022    '!$A$1:$AC$1563,MATCH($D438,'     2022    '!$D$1:$D$1794,0),MATCH(L$1,'     2022    '!$A$1:$AC$1,0))</f>
        <v>122.42450074521312</v>
      </c>
      <c r="M438" s="152">
        <f>INDEX('     2022    '!$A$1:$AC$1563,MATCH($D438,'     2022    '!$D$1:$D$1794,0),MATCH(M$1,'     2022    '!$A$1:$AC$1,0))</f>
        <v>134.5324184013331</v>
      </c>
      <c r="N438" s="153" t="str">
        <f>INDEX('     2022    '!$A$1:$AC$1563,MATCH($D438,'     2022    '!$D$1:$D$1794,0),MATCH(N$1,'     2022    '!$A$1:$AC$1,0))</f>
        <v>30mm</v>
      </c>
      <c r="O438" s="154">
        <f>INDEX('     2022    '!$A$1:$AC$1563,MATCH($D438,'     2022    '!$D$1:$D$1794,0),MATCH(O$1,'     2022    '!$A$1:$AC$1,0))</f>
        <v>10</v>
      </c>
      <c r="P438" s="153">
        <f>INDEX('     2022    '!$A$1:$AC$1563,MATCH($D438,'     2022    '!$D$1:$D$1794,0),MATCH(P$1,'     2022    '!$A$1:$AC$1,0))</f>
        <v>3</v>
      </c>
      <c r="Q438" s="153" t="str">
        <f>INDEX('     2022    '!$A$1:$AC$1563,MATCH($D438,'     2022    '!$D$1:$D$1794,0),MATCH(Q$1,'     2022    '!$A$1:$AC$1,0))</f>
        <v>No</v>
      </c>
      <c r="R438" s="155">
        <f>INDEX('     2022    '!$A$1:$AC$1563,MATCH($D438,'     2022    '!$D$1:$D$1794,0),MATCH(R$1,'     2022    '!$A$1:$AC$1,0))</f>
        <v>19</v>
      </c>
      <c r="S438" s="155">
        <f>INDEX('     2022    '!$A$1:$AC$1563,MATCH($D438,'     2022    '!$D$1:$D$1794,0),MATCH(S$1,'     2022    '!$A$1:$AC$1,0))</f>
        <v>3.12</v>
      </c>
      <c r="T438" s="155">
        <f>INDEX('     2022    '!$A$1:$AC$1563,MATCH($D438,'     2022    '!$D$1:$D$1794,0),MATCH(T$1,'     2022    '!$A$1:$AC$1,0))</f>
        <v>0.3</v>
      </c>
      <c r="U438" s="154" t="str">
        <f>INDEX('     2022    '!$A$1:$AC$1563,MATCH($D438,'     2022    '!$D$1:$D$1794,0),MATCH(U$1,'     2022    '!$A$1:$AC$1,0))</f>
        <v>1.4G</v>
      </c>
      <c r="V438" s="153" t="str">
        <f>INDEX('     2022    '!$A$1:$AC$1563,MATCH($D438,'     2022    '!$D$1:$D$1794,0),MATCH(V$1,'     2022    '!$A$1:$AC$1,0))</f>
        <v>UN0336</v>
      </c>
      <c r="W438" s="153" t="str">
        <f>INDEX('     2022    '!$A$1:$AC$1563,MATCH($D438,'     2022    '!$D$1:$D$1794,0),MATCH(W$1,'     2022    '!$A$1:$AC$1,0))</f>
        <v>F4</v>
      </c>
      <c r="X438" s="151" t="str">
        <f>INDEX('     2022    '!$A$1:$AC$1563,MATCH($D438,'     2022    '!$D$1:$D$1794,0),MATCH(X$1,'     2022    '!$A$1:$AC$1,0))</f>
        <v/>
      </c>
      <c r="Y438" s="151" t="str">
        <f>INDEX('     2022    '!$A$1:$AC$1563,MATCH($D438,'     2022    '!$D$1:$D$1794,0),MATCH(Y$1,'     2022    '!$A$1:$AC$1,0))</f>
        <v/>
      </c>
      <c r="Z438" s="156">
        <f>INDEX('     2022    '!$A$1:$AC$1563,MATCH($D438,'     2022    '!$D$1:$D$1794,0),MATCH(Z$1,'     2022    '!$A$1:$AC$1,0))</f>
        <v>7.9699999999999993E-2</v>
      </c>
      <c r="AA438" s="153" t="str">
        <f>INDEX('     2022    '!$A$1:$AC$1563,MATCH($D438,'     2022    '!$D$1:$D$1794,0),MATCH(AA$1,'     2022    '!$A$1:$AC$1,0))</f>
        <v>1008-F4-69249674</v>
      </c>
      <c r="AB438" s="153" t="str">
        <f>INDEX('     2022    '!$A$1:$AC$1563,MATCH($D438,'     2022    '!$D$1:$D$1794,0),MATCH(AB$1,'     2022    '!$A$1:$AC$1,0))</f>
        <v>GB/HSE-358721</v>
      </c>
      <c r="AC438" s="153" t="str">
        <f>INDEX('     2022    '!$A$1:$AC$1563,MATCH($D438,'     2022    '!$D$1:$D$1794,0),MATCH(AC$1,'     2022    '!$A$1:$AC$1,0))</f>
        <v>8/15/2028</v>
      </c>
    </row>
    <row r="439" spans="1:29" ht="15.75">
      <c r="A439" s="80">
        <f t="shared" si="12"/>
        <v>436</v>
      </c>
      <c r="B439" s="68" t="str">
        <f>INDEX('     2022    '!B$2:B$1794,MATCH(D439,'     2022    '!D$2:D$1794,0))</f>
        <v/>
      </c>
      <c r="C439" s="204" t="str">
        <f>INDEX('     2022    '!C$2:C$1794,MATCH(D439,'     2022    '!D$2:D$1794,0))</f>
        <v>Slice - 13s</v>
      </c>
      <c r="D439" s="212" t="str">
        <f>INDEX('     2022    '!D:D,MATCH(A439,'     2022    '!AL:AL,0))</f>
        <v>CSL1358</v>
      </c>
      <c r="E439" s="213" t="str">
        <f>INDEX('     2022    '!$A$1:$AC$1563,MATCH($D439,'     2022    '!$D$1:$D$1794,0),MATCH(E$1,'     2022    '!$A$1:$AC$1,0))</f>
        <v>13s. Brocade crown tail to green tail flower ball.</v>
      </c>
      <c r="F439" s="206" t="str">
        <f>IFERROR(IF(LEFT(INDEX('     2022    '!AD$2:AD$1794,MATCH(D439,'     2022    '!D$2:D$1794,0)),4)="http",HYPERLINK(INDEX('     2022    '!AD$2:AD$1794,MATCH(D439,'     2022    '!D$2:D$1794,0)),"Video"),""),"")</f>
        <v>Video</v>
      </c>
      <c r="G439" s="207">
        <f>INDEX('     2022    '!$A$1:$AC$1563,MATCH($D439,'     2022    '!$D$1:$D$1794,0),MATCH(G$1,'     2022    '!$A$1:$AC$1,0))</f>
        <v>4</v>
      </c>
      <c r="H439" s="150"/>
      <c r="I439" s="152">
        <f>INDEX('     2022    '!$A$1:$AC$1563,MATCH($D439,'     2022    '!$D$1:$D$1794,0),MATCH(I$1,'     2022    '!$A$1:$AC$1,0))</f>
        <v>116.37</v>
      </c>
      <c r="J439" s="150"/>
      <c r="K439" s="151">
        <f t="shared" si="13"/>
        <v>13.498999999999999</v>
      </c>
      <c r="L439" s="152">
        <f>INDEX('     2022    '!$A$1:$AC$1563,MATCH($D439,'     2022    '!$D$1:$D$1794,0),MATCH(L$1,'     2022    '!$A$1:$AC$1,0))</f>
        <v>122.84089999999999</v>
      </c>
      <c r="M439" s="152">
        <f>INDEX('     2022    '!$A$1:$AC$1563,MATCH($D439,'     2022    '!$D$1:$D$1794,0),MATCH(M$1,'     2022    '!$A$1:$AC$1,0))</f>
        <v>134.98999999999998</v>
      </c>
      <c r="N439" s="153" t="str">
        <f>INDEX('     2022    '!$A$1:$AC$1563,MATCH($D439,'     2022    '!$D$1:$D$1794,0),MATCH(N$1,'     2022    '!$A$1:$AC$1,0))</f>
        <v>30mm</v>
      </c>
      <c r="O439" s="154">
        <f>INDEX('     2022    '!$A$1:$AC$1563,MATCH($D439,'     2022    '!$D$1:$D$1794,0),MATCH(O$1,'     2022    '!$A$1:$AC$1,0))</f>
        <v>10</v>
      </c>
      <c r="P439" s="153">
        <f>INDEX('     2022    '!$A$1:$AC$1563,MATCH($D439,'     2022    '!$D$1:$D$1794,0),MATCH(P$1,'     2022    '!$A$1:$AC$1,0))</f>
        <v>5</v>
      </c>
      <c r="Q439" s="153" t="str">
        <f>INDEX('     2022    '!$A$1:$AC$1563,MATCH($D439,'     2022    '!$D$1:$D$1794,0),MATCH(Q$1,'     2022    '!$A$1:$AC$1,0))</f>
        <v>No</v>
      </c>
      <c r="R439" s="155">
        <f>INDEX('     2022    '!$A$1:$AC$1563,MATCH($D439,'     2022    '!$D$1:$D$1794,0),MATCH(R$1,'     2022    '!$A$1:$AC$1,0))</f>
        <v>19.600000000000001</v>
      </c>
      <c r="S439" s="155">
        <f>INDEX('     2022    '!$A$1:$AC$1563,MATCH($D439,'     2022    '!$D$1:$D$1794,0),MATCH(S$1,'     2022    '!$A$1:$AC$1,0))</f>
        <v>2.9</v>
      </c>
      <c r="T439" s="155">
        <f>INDEX('     2022    '!$A$1:$AC$1563,MATCH($D439,'     2022    '!$D$1:$D$1794,0),MATCH(T$1,'     2022    '!$A$1:$AC$1,0))</f>
        <v>0.3</v>
      </c>
      <c r="U439" s="154" t="str">
        <f>INDEX('     2022    '!$A$1:$AC$1563,MATCH($D439,'     2022    '!$D$1:$D$1794,0),MATCH(U$1,'     2022    '!$A$1:$AC$1,0))</f>
        <v>1.4G</v>
      </c>
      <c r="V439" s="153" t="str">
        <f>INDEX('     2022    '!$A$1:$AC$1563,MATCH($D439,'     2022    '!$D$1:$D$1794,0),MATCH(V$1,'     2022    '!$A$1:$AC$1,0))</f>
        <v>UN0336</v>
      </c>
      <c r="W439" s="153" t="str">
        <f>INDEX('     2022    '!$A$1:$AC$1563,MATCH($D439,'     2022    '!$D$1:$D$1794,0),MATCH(W$1,'     2022    '!$A$1:$AC$1,0))</f>
        <v>F4</v>
      </c>
      <c r="X439" s="151" t="str">
        <f>INDEX('     2022    '!$A$1:$AC$1563,MATCH($D439,'     2022    '!$D$1:$D$1794,0),MATCH(X$1,'     2022    '!$A$1:$AC$1,0))</f>
        <v/>
      </c>
      <c r="Y439" s="151" t="str">
        <f>INDEX('     2022    '!$A$1:$AC$1563,MATCH($D439,'     2022    '!$D$1:$D$1794,0),MATCH(Y$1,'     2022    '!$A$1:$AC$1,0))</f>
        <v/>
      </c>
      <c r="Z439" s="156">
        <f>INDEX('     2022    '!$A$1:$AC$1563,MATCH($D439,'     2022    '!$D$1:$D$1794,0),MATCH(Z$1,'     2022    '!$A$1:$AC$1,0))</f>
        <v>7.9699999999999993E-2</v>
      </c>
      <c r="AA439" s="153" t="str">
        <f>INDEX('     2022    '!$A$1:$AC$1563,MATCH($D439,'     2022    '!$D$1:$D$1794,0),MATCH(AA$1,'     2022    '!$A$1:$AC$1,0))</f>
        <v>2806-F4-000623</v>
      </c>
      <c r="AB439" s="153" t="str">
        <f>INDEX('     2022    '!$A$1:$AC$1563,MATCH($D439,'     2022    '!$D$1:$D$1794,0),MATCH(AB$1,'     2022    '!$A$1:$AC$1,0))</f>
        <v>GB/HSE-360548</v>
      </c>
      <c r="AC439" s="153" t="str">
        <f>INDEX('     2022    '!$A$1:$AC$1563,MATCH($D439,'     2022    '!$D$1:$D$1794,0),MATCH(AC$1,'     2022    '!$A$1:$AC$1,0))</f>
        <v>6/8/2029</v>
      </c>
    </row>
    <row r="440" spans="1:29" ht="15.75">
      <c r="A440" s="80">
        <f t="shared" si="12"/>
        <v>437</v>
      </c>
      <c r="B440" s="68" t="str">
        <f>INDEX('     2022    '!B$2:B$1794,MATCH(D440,'     2022    '!D$2:D$1794,0))</f>
        <v/>
      </c>
      <c r="C440" s="204" t="str">
        <f>INDEX('     2022    '!C$2:C$1794,MATCH(D440,'     2022    '!D$2:D$1794,0))</f>
        <v>Slice - 13s</v>
      </c>
      <c r="D440" s="212" t="str">
        <f>INDEX('     2022    '!D:D,MATCH(A440,'     2022    '!AL:AL,0))</f>
        <v>CSL1350</v>
      </c>
      <c r="E440" s="213" t="str">
        <f>INDEX('     2022    '!$A$1:$AC$1563,MATCH($D440,'     2022    '!$D$1:$D$1794,0),MATCH(E$1,'     2022    '!$A$1:$AC$1,0))</f>
        <v>13s Z. Pink &amp; fresh yellow tail</v>
      </c>
      <c r="F440" s="206" t="str">
        <f>IFERROR(IF(LEFT(INDEX('     2022    '!AD$2:AD$1794,MATCH(D440,'     2022    '!D$2:D$1794,0)),4)="http",HYPERLINK(INDEX('     2022    '!AD$2:AD$1794,MATCH(D440,'     2022    '!D$2:D$1794,0)),"Video"),""),"")</f>
        <v>Video</v>
      </c>
      <c r="G440" s="207">
        <f>INDEX('     2022    '!$A$1:$AC$1563,MATCH($D440,'     2022    '!$D$1:$D$1794,0),MATCH(G$1,'     2022    '!$A$1:$AC$1,0))</f>
        <v>0</v>
      </c>
      <c r="H440" s="150"/>
      <c r="I440" s="152">
        <f>INDEX('     2022    '!$A$1:$AC$1563,MATCH($D440,'     2022    '!$D$1:$D$1794,0),MATCH(I$1,'     2022    '!$A$1:$AC$1,0))</f>
        <v>117.57</v>
      </c>
      <c r="J440" s="150"/>
      <c r="K440" s="151">
        <f t="shared" si="13"/>
        <v>13.638999999999999</v>
      </c>
      <c r="L440" s="152">
        <f>INDEX('     2022    '!$A$1:$AC$1563,MATCH($D440,'     2022    '!$D$1:$D$1794,0),MATCH(L$1,'     2022    '!$A$1:$AC$1,0))</f>
        <v>124.11489999999999</v>
      </c>
      <c r="M440" s="152">
        <f>INDEX('     2022    '!$A$1:$AC$1563,MATCH($D440,'     2022    '!$D$1:$D$1794,0),MATCH(M$1,'     2022    '!$A$1:$AC$1,0))</f>
        <v>136.38999999999999</v>
      </c>
      <c r="N440" s="153" t="str">
        <f>INDEX('     2022    '!$A$1:$AC$1563,MATCH($D440,'     2022    '!$D$1:$D$1794,0),MATCH(N$1,'     2022    '!$A$1:$AC$1,0))</f>
        <v>30mm</v>
      </c>
      <c r="O440" s="154">
        <f>INDEX('     2022    '!$A$1:$AC$1563,MATCH($D440,'     2022    '!$D$1:$D$1794,0),MATCH(O$1,'     2022    '!$A$1:$AC$1,0))</f>
        <v>10</v>
      </c>
      <c r="P440" s="153">
        <f>INDEX('     2022    '!$A$1:$AC$1563,MATCH($D440,'     2022    '!$D$1:$D$1794,0),MATCH(P$1,'     2022    '!$A$1:$AC$1,0))</f>
        <v>3</v>
      </c>
      <c r="Q440" s="153" t="str">
        <f>INDEX('     2022    '!$A$1:$AC$1563,MATCH($D440,'     2022    '!$D$1:$D$1794,0),MATCH(Q$1,'     2022    '!$A$1:$AC$1,0))</f>
        <v>Yes</v>
      </c>
      <c r="R440" s="155">
        <f>INDEX('     2022    '!$A$1:$AC$1563,MATCH($D440,'     2022    '!$D$1:$D$1794,0),MATCH(R$1,'     2022    '!$A$1:$AC$1,0))</f>
        <v>20</v>
      </c>
      <c r="S440" s="155">
        <f>INDEX('     2022    '!$A$1:$AC$1563,MATCH($D440,'     2022    '!$D$1:$D$1794,0),MATCH(S$1,'     2022    '!$A$1:$AC$1,0))</f>
        <v>2.73</v>
      </c>
      <c r="T440" s="155">
        <f>INDEX('     2022    '!$A$1:$AC$1563,MATCH($D440,'     2022    '!$D$1:$D$1794,0),MATCH(T$1,'     2022    '!$A$1:$AC$1,0))</f>
        <v>0.3</v>
      </c>
      <c r="U440" s="154" t="str">
        <f>INDEX('     2022    '!$A$1:$AC$1563,MATCH($D440,'     2022    '!$D$1:$D$1794,0),MATCH(U$1,'     2022    '!$A$1:$AC$1,0))</f>
        <v>1.4G</v>
      </c>
      <c r="V440" s="153" t="str">
        <f>INDEX('     2022    '!$A$1:$AC$1563,MATCH($D440,'     2022    '!$D$1:$D$1794,0),MATCH(V$1,'     2022    '!$A$1:$AC$1,0))</f>
        <v>UN0336</v>
      </c>
      <c r="W440" s="153" t="str">
        <f>INDEX('     2022    '!$A$1:$AC$1563,MATCH($D440,'     2022    '!$D$1:$D$1794,0),MATCH(W$1,'     2022    '!$A$1:$AC$1,0))</f>
        <v>F4</v>
      </c>
      <c r="X440" s="151" t="str">
        <f>INDEX('     2022    '!$A$1:$AC$1563,MATCH($D440,'     2022    '!$D$1:$D$1794,0),MATCH(X$1,'     2022    '!$A$1:$AC$1,0))</f>
        <v/>
      </c>
      <c r="Y440" s="151" t="str">
        <f>INDEX('     2022    '!$A$1:$AC$1563,MATCH($D440,'     2022    '!$D$1:$D$1794,0),MATCH(Y$1,'     2022    '!$A$1:$AC$1,0))</f>
        <v/>
      </c>
      <c r="Z440" s="156">
        <f>INDEX('     2022    '!$A$1:$AC$1563,MATCH($D440,'     2022    '!$D$1:$D$1794,0),MATCH(Z$1,'     2022    '!$A$1:$AC$1,0))</f>
        <v>8.6400000000000005E-2</v>
      </c>
      <c r="AA440" s="153" t="str">
        <f>INDEX('     2022    '!$A$1:$AC$1563,MATCH($D440,'     2022    '!$D$1:$D$1794,0),MATCH(AA$1,'     2022    '!$A$1:$AC$1,0))</f>
        <v>1008-F4-69249673</v>
      </c>
      <c r="AB440" s="153" t="str">
        <f>INDEX('     2022    '!$A$1:$AC$1563,MATCH($D440,'     2022    '!$D$1:$D$1794,0),MATCH(AB$1,'     2022    '!$A$1:$AC$1,0))</f>
        <v>GB/HSE-358720</v>
      </c>
      <c r="AC440" s="153" t="str">
        <f>INDEX('     2022    '!$A$1:$AC$1563,MATCH($D440,'     2022    '!$D$1:$D$1794,0),MATCH(AC$1,'     2022    '!$A$1:$AC$1,0))</f>
        <v>8/15/2028</v>
      </c>
    </row>
    <row r="441" spans="1:29" ht="15.75">
      <c r="A441" s="80">
        <f t="shared" si="12"/>
        <v>438</v>
      </c>
      <c r="B441" s="68" t="str">
        <f>INDEX('     2022    '!B$2:B$1794,MATCH(D441,'     2022    '!D$2:D$1794,0))</f>
        <v/>
      </c>
      <c r="C441" s="204" t="str">
        <f>INDEX('     2022    '!C$2:C$1794,MATCH(D441,'     2022    '!D$2:D$1794,0))</f>
        <v>Slice - 13s</v>
      </c>
      <c r="D441" s="212" t="str">
        <f>INDEX('     2022    '!D:D,MATCH(A441,'     2022    '!AL:AL,0))</f>
        <v>CSL1336</v>
      </c>
      <c r="E441" s="213" t="str">
        <f>INDEX('     2022    '!$A$1:$AC$1563,MATCH($D441,'     2022    '!$D$1:$D$1794,0),MATCH(E$1,'     2022    '!$A$1:$AC$1,0))</f>
        <v>13s. Purple tail, green strobe bouquet</v>
      </c>
      <c r="F441" s="206" t="str">
        <f>IFERROR(IF(LEFT(INDEX('     2022    '!AD$2:AD$1794,MATCH(D441,'     2022    '!D$2:D$1794,0)),4)="http",HYPERLINK(INDEX('     2022    '!AD$2:AD$1794,MATCH(D441,'     2022    '!D$2:D$1794,0)),"Video"),""),"")</f>
        <v>Video</v>
      </c>
      <c r="G441" s="207">
        <f>INDEX('     2022    '!$A$1:$AC$1563,MATCH($D441,'     2022    '!$D$1:$D$1794,0),MATCH(G$1,'     2022    '!$A$1:$AC$1,0))</f>
        <v>3</v>
      </c>
      <c r="H441" s="150"/>
      <c r="I441" s="152">
        <f>INDEX('     2022    '!$A$1:$AC$1563,MATCH($D441,'     2022    '!$D$1:$D$1794,0),MATCH(I$1,'     2022    '!$A$1:$AC$1,0))</f>
        <v>117.86</v>
      </c>
      <c r="J441" s="150"/>
      <c r="K441" s="151">
        <f t="shared" si="13"/>
        <v>13.672000000000001</v>
      </c>
      <c r="L441" s="152">
        <f>INDEX('     2022    '!$A$1:$AC$1563,MATCH($D441,'     2022    '!$D$1:$D$1794,0),MATCH(L$1,'     2022    '!$A$1:$AC$1,0))</f>
        <v>124.4152</v>
      </c>
      <c r="M441" s="152">
        <f>INDEX('     2022    '!$A$1:$AC$1563,MATCH($D441,'     2022    '!$D$1:$D$1794,0),MATCH(M$1,'     2022    '!$A$1:$AC$1,0))</f>
        <v>136.72</v>
      </c>
      <c r="N441" s="153" t="str">
        <f>INDEX('     2022    '!$A$1:$AC$1563,MATCH($D441,'     2022    '!$D$1:$D$1794,0),MATCH(N$1,'     2022    '!$A$1:$AC$1,0))</f>
        <v>30mm</v>
      </c>
      <c r="O441" s="154">
        <f>INDEX('     2022    '!$A$1:$AC$1563,MATCH($D441,'     2022    '!$D$1:$D$1794,0),MATCH(O$1,'     2022    '!$A$1:$AC$1,0))</f>
        <v>10</v>
      </c>
      <c r="P441" s="153">
        <f>INDEX('     2022    '!$A$1:$AC$1563,MATCH($D441,'     2022    '!$D$1:$D$1794,0),MATCH(P$1,'     2022    '!$A$1:$AC$1,0))</f>
        <v>3</v>
      </c>
      <c r="Q441" s="153" t="str">
        <f>INDEX('     2022    '!$A$1:$AC$1563,MATCH($D441,'     2022    '!$D$1:$D$1794,0),MATCH(Q$1,'     2022    '!$A$1:$AC$1,0))</f>
        <v>Yes</v>
      </c>
      <c r="R441" s="155">
        <f>INDEX('     2022    '!$A$1:$AC$1563,MATCH($D441,'     2022    '!$D$1:$D$1794,0),MATCH(R$1,'     2022    '!$A$1:$AC$1,0))</f>
        <v>20</v>
      </c>
      <c r="S441" s="155">
        <f>INDEX('     2022    '!$A$1:$AC$1563,MATCH($D441,'     2022    '!$D$1:$D$1794,0),MATCH(S$1,'     2022    '!$A$1:$AC$1,0))</f>
        <v>3.12</v>
      </c>
      <c r="T441" s="155">
        <f>INDEX('     2022    '!$A$1:$AC$1563,MATCH($D441,'     2022    '!$D$1:$D$1794,0),MATCH(T$1,'     2022    '!$A$1:$AC$1,0))</f>
        <v>0.3</v>
      </c>
      <c r="U441" s="154" t="str">
        <f>INDEX('     2022    '!$A$1:$AC$1563,MATCH($D441,'     2022    '!$D$1:$D$1794,0),MATCH(U$1,'     2022    '!$A$1:$AC$1,0))</f>
        <v>1.4G</v>
      </c>
      <c r="V441" s="153" t="str">
        <f>INDEX('     2022    '!$A$1:$AC$1563,MATCH($D441,'     2022    '!$D$1:$D$1794,0),MATCH(V$1,'     2022    '!$A$1:$AC$1,0))</f>
        <v>UN0336</v>
      </c>
      <c r="W441" s="153" t="str">
        <f>INDEX('     2022    '!$A$1:$AC$1563,MATCH($D441,'     2022    '!$D$1:$D$1794,0),MATCH(W$1,'     2022    '!$A$1:$AC$1,0))</f>
        <v>F4</v>
      </c>
      <c r="X441" s="151" t="str">
        <f>INDEX('     2022    '!$A$1:$AC$1563,MATCH($D441,'     2022    '!$D$1:$D$1794,0),MATCH(X$1,'     2022    '!$A$1:$AC$1,0))</f>
        <v/>
      </c>
      <c r="Y441" s="151" t="str">
        <f>INDEX('     2022    '!$A$1:$AC$1563,MATCH($D441,'     2022    '!$D$1:$D$1794,0),MATCH(Y$1,'     2022    '!$A$1:$AC$1,0))</f>
        <v/>
      </c>
      <c r="Z441" s="156">
        <f>INDEX('     2022    '!$A$1:$AC$1563,MATCH($D441,'     2022    '!$D$1:$D$1794,0),MATCH(Z$1,'     2022    '!$A$1:$AC$1,0))</f>
        <v>8.6400000000000005E-2</v>
      </c>
      <c r="AA441" s="153" t="str">
        <f>INDEX('     2022    '!$A$1:$AC$1563,MATCH($D441,'     2022    '!$D$1:$D$1794,0),MATCH(AA$1,'     2022    '!$A$1:$AC$1,0))</f>
        <v>1008-F4-69249673</v>
      </c>
      <c r="AB441" s="153" t="str">
        <f>INDEX('     2022    '!$A$1:$AC$1563,MATCH($D441,'     2022    '!$D$1:$D$1794,0),MATCH(AB$1,'     2022    '!$A$1:$AC$1,0))</f>
        <v>GB/HSE-355748</v>
      </c>
      <c r="AC441" s="153" t="str">
        <f>INDEX('     2022    '!$A$1:$AC$1563,MATCH($D441,'     2022    '!$D$1:$D$1794,0),MATCH(AC$1,'     2022    '!$A$1:$AC$1,0))</f>
        <v>8/3/2027</v>
      </c>
    </row>
    <row r="442" spans="1:29" ht="15.75">
      <c r="A442" s="80">
        <f t="shared" si="12"/>
        <v>439</v>
      </c>
      <c r="B442" s="68" t="str">
        <f>INDEX('     2022    '!B$2:B$1794,MATCH(D442,'     2022    '!D$2:D$1794,0))</f>
        <v/>
      </c>
      <c r="C442" s="204" t="str">
        <f>INDEX('     2022    '!C$2:C$1794,MATCH(D442,'     2022    '!D$2:D$1794,0))</f>
        <v>Slice - 13s</v>
      </c>
      <c r="D442" s="212" t="str">
        <f>INDEX('     2022    '!D:D,MATCH(A442,'     2022    '!AL:AL,0))</f>
        <v>CSL1332</v>
      </c>
      <c r="E442" s="213" t="str">
        <f>INDEX('     2022    '!$A$1:$AC$1563,MATCH($D442,'     2022    '!$D$1:$D$1794,0),MATCH(E$1,'     2022    '!$A$1:$AC$1,0))</f>
        <v>13s. White strobe, red to blue bouquet 3 layered mine</v>
      </c>
      <c r="F442" s="206" t="str">
        <f>IFERROR(IF(LEFT(INDEX('     2022    '!AD$2:AD$1794,MATCH(D442,'     2022    '!D$2:D$1794,0)),4)="http",HYPERLINK(INDEX('     2022    '!AD$2:AD$1794,MATCH(D442,'     2022    '!D$2:D$1794,0)),"Video"),""),"")</f>
        <v>Video</v>
      </c>
      <c r="G442" s="207">
        <f>INDEX('     2022    '!$A$1:$AC$1563,MATCH($D442,'     2022    '!$D$1:$D$1794,0),MATCH(G$1,'     2022    '!$A$1:$AC$1,0))</f>
        <v>10</v>
      </c>
      <c r="H442" s="150"/>
      <c r="I442" s="152">
        <f>INDEX('     2022    '!$A$1:$AC$1563,MATCH($D442,'     2022    '!$D$1:$D$1794,0),MATCH(I$1,'     2022    '!$A$1:$AC$1,0))</f>
        <v>117.86</v>
      </c>
      <c r="J442" s="150"/>
      <c r="K442" s="151">
        <f t="shared" si="13"/>
        <v>13.672000000000001</v>
      </c>
      <c r="L442" s="152">
        <f>INDEX('     2022    '!$A$1:$AC$1563,MATCH($D442,'     2022    '!$D$1:$D$1794,0),MATCH(L$1,'     2022    '!$A$1:$AC$1,0))</f>
        <v>124.4152</v>
      </c>
      <c r="M442" s="152">
        <f>INDEX('     2022    '!$A$1:$AC$1563,MATCH($D442,'     2022    '!$D$1:$D$1794,0),MATCH(M$1,'     2022    '!$A$1:$AC$1,0))</f>
        <v>136.72</v>
      </c>
      <c r="N442" s="153" t="str">
        <f>INDEX('     2022    '!$A$1:$AC$1563,MATCH($D442,'     2022    '!$D$1:$D$1794,0),MATCH(N$1,'     2022    '!$A$1:$AC$1,0))</f>
        <v>30mm</v>
      </c>
      <c r="O442" s="154">
        <f>INDEX('     2022    '!$A$1:$AC$1563,MATCH($D442,'     2022    '!$D$1:$D$1794,0),MATCH(O$1,'     2022    '!$A$1:$AC$1,0))</f>
        <v>10</v>
      </c>
      <c r="P442" s="153">
        <f>INDEX('     2022    '!$A$1:$AC$1563,MATCH($D442,'     2022    '!$D$1:$D$1794,0),MATCH(P$1,'     2022    '!$A$1:$AC$1,0))</f>
        <v>3</v>
      </c>
      <c r="Q442" s="153" t="str">
        <f>INDEX('     2022    '!$A$1:$AC$1563,MATCH($D442,'     2022    '!$D$1:$D$1794,0),MATCH(Q$1,'     2022    '!$A$1:$AC$1,0))</f>
        <v>Yes</v>
      </c>
      <c r="R442" s="155">
        <f>INDEX('     2022    '!$A$1:$AC$1563,MATCH($D442,'     2022    '!$D$1:$D$1794,0),MATCH(R$1,'     2022    '!$A$1:$AC$1,0))</f>
        <v>20</v>
      </c>
      <c r="S442" s="155">
        <f>INDEX('     2022    '!$A$1:$AC$1563,MATCH($D442,'     2022    '!$D$1:$D$1794,0),MATCH(S$1,'     2022    '!$A$1:$AC$1,0))</f>
        <v>2.9</v>
      </c>
      <c r="T442" s="155">
        <f>INDEX('     2022    '!$A$1:$AC$1563,MATCH($D442,'     2022    '!$D$1:$D$1794,0),MATCH(T$1,'     2022    '!$A$1:$AC$1,0))</f>
        <v>0.3</v>
      </c>
      <c r="U442" s="154" t="str">
        <f>INDEX('     2022    '!$A$1:$AC$1563,MATCH($D442,'     2022    '!$D$1:$D$1794,0),MATCH(U$1,'     2022    '!$A$1:$AC$1,0))</f>
        <v>1.4G</v>
      </c>
      <c r="V442" s="153" t="str">
        <f>INDEX('     2022    '!$A$1:$AC$1563,MATCH($D442,'     2022    '!$D$1:$D$1794,0),MATCH(V$1,'     2022    '!$A$1:$AC$1,0))</f>
        <v>UN0336</v>
      </c>
      <c r="W442" s="153" t="str">
        <f>INDEX('     2022    '!$A$1:$AC$1563,MATCH($D442,'     2022    '!$D$1:$D$1794,0),MATCH(W$1,'     2022    '!$A$1:$AC$1,0))</f>
        <v>F4</v>
      </c>
      <c r="X442" s="151" t="str">
        <f>INDEX('     2022    '!$A$1:$AC$1563,MATCH($D442,'     2022    '!$D$1:$D$1794,0),MATCH(X$1,'     2022    '!$A$1:$AC$1,0))</f>
        <v/>
      </c>
      <c r="Y442" s="151" t="str">
        <f>INDEX('     2022    '!$A$1:$AC$1563,MATCH($D442,'     2022    '!$D$1:$D$1794,0),MATCH(Y$1,'     2022    '!$A$1:$AC$1,0))</f>
        <v/>
      </c>
      <c r="Z442" s="156">
        <f>INDEX('     2022    '!$A$1:$AC$1563,MATCH($D442,'     2022    '!$D$1:$D$1794,0),MATCH(Z$1,'     2022    '!$A$1:$AC$1,0))</f>
        <v>8.6400000000000005E-2</v>
      </c>
      <c r="AA442" s="153" t="str">
        <f>INDEX('     2022    '!$A$1:$AC$1563,MATCH($D442,'     2022    '!$D$1:$D$1794,0),MATCH(AA$1,'     2022    '!$A$1:$AC$1,0))</f>
        <v>1008-F4-69249663</v>
      </c>
      <c r="AB442" s="153" t="str">
        <f>INDEX('     2022    '!$A$1:$AC$1563,MATCH($D442,'     2022    '!$D$1:$D$1794,0),MATCH(AB$1,'     2022    '!$A$1:$AC$1,0))</f>
        <v>GB/HSE-355747</v>
      </c>
      <c r="AC442" s="153" t="str">
        <f>INDEX('     2022    '!$A$1:$AC$1563,MATCH($D442,'     2022    '!$D$1:$D$1794,0),MATCH(AC$1,'     2022    '!$A$1:$AC$1,0))</f>
        <v>8/3/2027</v>
      </c>
    </row>
    <row r="443" spans="1:29" ht="15.75">
      <c r="A443" s="80">
        <f t="shared" si="12"/>
        <v>440</v>
      </c>
      <c r="B443" s="68" t="str">
        <f>INDEX('     2022    '!B$2:B$1794,MATCH(D443,'     2022    '!D$2:D$1794,0))</f>
        <v/>
      </c>
      <c r="C443" s="204" t="str">
        <f>INDEX('     2022    '!C$2:C$1794,MATCH(D443,'     2022    '!D$2:D$1794,0))</f>
        <v>Slice - 13s</v>
      </c>
      <c r="D443" s="212" t="str">
        <f>INDEX('     2022    '!D:D,MATCH(A443,'     2022    '!AL:AL,0))</f>
        <v>CSL1346</v>
      </c>
      <c r="E443" s="213" t="str">
        <f>INDEX('     2022    '!$A$1:$AC$1563,MATCH($D443,'     2022    '!$D$1:$D$1794,0),MATCH(E$1,'     2022    '!$A$1:$AC$1,0))</f>
        <v>13s. Spit horsetail</v>
      </c>
      <c r="F443" s="206" t="str">
        <f>IFERROR(IF(LEFT(INDEX('     2022    '!AD$2:AD$1794,MATCH(D443,'     2022    '!D$2:D$1794,0)),4)="http",HYPERLINK(INDEX('     2022    '!AD$2:AD$1794,MATCH(D443,'     2022    '!D$2:D$1794,0)),"Video"),""),"")</f>
        <v>Video</v>
      </c>
      <c r="G443" s="207">
        <f>INDEX('     2022    '!$A$1:$AC$1563,MATCH($D443,'     2022    '!$D$1:$D$1794,0),MATCH(G$1,'     2022    '!$A$1:$AC$1,0))</f>
        <v>5</v>
      </c>
      <c r="H443" s="150"/>
      <c r="I443" s="152">
        <f>INDEX('     2022    '!$A$1:$AC$1563,MATCH($D443,'     2022    '!$D$1:$D$1794,0),MATCH(I$1,'     2022    '!$A$1:$AC$1,0))</f>
        <v>131.30000000000001</v>
      </c>
      <c r="J443" s="150"/>
      <c r="K443" s="151">
        <f t="shared" si="13"/>
        <v>13.709060114605169</v>
      </c>
      <c r="L443" s="152">
        <f>INDEX('     2022    '!$A$1:$AC$1563,MATCH($D443,'     2022    '!$D$1:$D$1794,0),MATCH(L$1,'     2022    '!$A$1:$AC$1,0))</f>
        <v>133.92600000000002</v>
      </c>
      <c r="M443" s="152">
        <f>INDEX('     2022    '!$A$1:$AC$1563,MATCH($D443,'     2022    '!$D$1:$D$1794,0),MATCH(M$1,'     2022    '!$A$1:$AC$1,0))</f>
        <v>137.09060114605168</v>
      </c>
      <c r="N443" s="153" t="str">
        <f>INDEX('     2022    '!$A$1:$AC$1563,MATCH($D443,'     2022    '!$D$1:$D$1794,0),MATCH(N$1,'     2022    '!$A$1:$AC$1,0))</f>
        <v>30mm</v>
      </c>
      <c r="O443" s="154">
        <f>INDEX('     2022    '!$A$1:$AC$1563,MATCH($D443,'     2022    '!$D$1:$D$1794,0),MATCH(O$1,'     2022    '!$A$1:$AC$1,0))</f>
        <v>10</v>
      </c>
      <c r="P443" s="153">
        <f>INDEX('     2022    '!$A$1:$AC$1563,MATCH($D443,'     2022    '!$D$1:$D$1794,0),MATCH(P$1,'     2022    '!$A$1:$AC$1,0))</f>
        <v>3</v>
      </c>
      <c r="Q443" s="153" t="str">
        <f>INDEX('     2022    '!$A$1:$AC$1563,MATCH($D443,'     2022    '!$D$1:$D$1794,0),MATCH(Q$1,'     2022    '!$A$1:$AC$1,0))</f>
        <v>Yes</v>
      </c>
      <c r="R443" s="155">
        <f>INDEX('     2022    '!$A$1:$AC$1563,MATCH($D443,'     2022    '!$D$1:$D$1794,0),MATCH(R$1,'     2022    '!$A$1:$AC$1,0))</f>
        <v>19</v>
      </c>
      <c r="S443" s="155">
        <f>INDEX('     2022    '!$A$1:$AC$1563,MATCH($D443,'     2022    '!$D$1:$D$1794,0),MATCH(S$1,'     2022    '!$A$1:$AC$1,0))</f>
        <v>3.25</v>
      </c>
      <c r="T443" s="155">
        <f>INDEX('     2022    '!$A$1:$AC$1563,MATCH($D443,'     2022    '!$D$1:$D$1794,0),MATCH(T$1,'     2022    '!$A$1:$AC$1,0))</f>
        <v>0.3</v>
      </c>
      <c r="U443" s="154" t="str">
        <f>INDEX('     2022    '!$A$1:$AC$1563,MATCH($D443,'     2022    '!$D$1:$D$1794,0),MATCH(U$1,'     2022    '!$A$1:$AC$1,0))</f>
        <v>1.4G</v>
      </c>
      <c r="V443" s="153" t="str">
        <f>INDEX('     2022    '!$A$1:$AC$1563,MATCH($D443,'     2022    '!$D$1:$D$1794,0),MATCH(V$1,'     2022    '!$A$1:$AC$1,0))</f>
        <v>UN0336</v>
      </c>
      <c r="W443" s="153" t="str">
        <f>INDEX('     2022    '!$A$1:$AC$1563,MATCH($D443,'     2022    '!$D$1:$D$1794,0),MATCH(W$1,'     2022    '!$A$1:$AC$1,0))</f>
        <v>F4</v>
      </c>
      <c r="X443" s="151" t="str">
        <f>INDEX('     2022    '!$A$1:$AC$1563,MATCH($D443,'     2022    '!$D$1:$D$1794,0),MATCH(X$1,'     2022    '!$A$1:$AC$1,0))</f>
        <v/>
      </c>
      <c r="Y443" s="151" t="str">
        <f>INDEX('     2022    '!$A$1:$AC$1563,MATCH($D443,'     2022    '!$D$1:$D$1794,0),MATCH(Y$1,'     2022    '!$A$1:$AC$1,0))</f>
        <v/>
      </c>
      <c r="Z443" s="156">
        <f>INDEX('     2022    '!$A$1:$AC$1563,MATCH($D443,'     2022    '!$D$1:$D$1794,0),MATCH(Z$1,'     2022    '!$A$1:$AC$1,0))</f>
        <v>8.3199999999999996E-2</v>
      </c>
      <c r="AA443" s="153" t="str">
        <f>INDEX('     2022    '!$A$1:$AC$1563,MATCH($D443,'     2022    '!$D$1:$D$1794,0),MATCH(AA$1,'     2022    '!$A$1:$AC$1,0))</f>
        <v>2806-F4-000052</v>
      </c>
      <c r="AB443" s="153" t="str">
        <f>INDEX('     2022    '!$A$1:$AC$1563,MATCH($D443,'     2022    '!$D$1:$D$1794,0),MATCH(AB$1,'     2022    '!$A$1:$AC$1,0))</f>
        <v>GB/HSE-355755</v>
      </c>
      <c r="AC443" s="153" t="str">
        <f>INDEX('     2022    '!$A$1:$AC$1563,MATCH($D443,'     2022    '!$D$1:$D$1794,0),MATCH(AC$1,'     2022    '!$A$1:$AC$1,0))</f>
        <v>8/3/2027</v>
      </c>
    </row>
    <row r="444" spans="1:29" ht="15.75">
      <c r="A444" s="80">
        <f t="shared" si="12"/>
        <v>441</v>
      </c>
      <c r="B444" s="68" t="str">
        <f>INDEX('     2022    '!B$2:B$1794,MATCH(D444,'     2022    '!D$2:D$1794,0))</f>
        <v/>
      </c>
      <c r="C444" s="204" t="str">
        <f>INDEX('     2022    '!C$2:C$1794,MATCH(D444,'     2022    '!D$2:D$1794,0))</f>
        <v>Slice - 13s</v>
      </c>
      <c r="D444" s="212" t="str">
        <f>INDEX('     2022    '!D:D,MATCH(A444,'     2022    '!AL:AL,0))</f>
        <v>CSL1389</v>
      </c>
      <c r="E444" s="213" t="str">
        <f>INDEX('     2022    '!$A$1:$AC$1563,MATCH($D444,'     2022    '!$D$1:$D$1794,0),MATCH(E$1,'     2022    '!$A$1:$AC$1,0))</f>
        <v>13s Z. Sea wave</v>
      </c>
      <c r="F444" s="206" t="str">
        <f>IFERROR(IF(LEFT(INDEX('     2022    '!AD$2:AD$1794,MATCH(D444,'     2022    '!D$2:D$1794,0)),4)="http",HYPERLINK(INDEX('     2022    '!AD$2:AD$1794,MATCH(D444,'     2022    '!D$2:D$1794,0)),"Video"),""),"")</f>
        <v>Video</v>
      </c>
      <c r="G444" s="207">
        <f>INDEX('     2022    '!$A$1:$AC$1563,MATCH($D444,'     2022    '!$D$1:$D$1794,0),MATCH(G$1,'     2022    '!$A$1:$AC$1,0))</f>
        <v>0</v>
      </c>
      <c r="H444" s="150"/>
      <c r="I444" s="152">
        <f>INDEX('     2022    '!$A$1:$AC$1563,MATCH($D444,'     2022    '!$D$1:$D$1794,0),MATCH(I$1,'     2022    '!$A$1:$AC$1,0))</f>
        <v>118.82</v>
      </c>
      <c r="J444" s="150"/>
      <c r="K444" s="151">
        <f t="shared" si="13"/>
        <v>13.784000000000001</v>
      </c>
      <c r="L444" s="152">
        <f>INDEX('     2022    '!$A$1:$AC$1563,MATCH($D444,'     2022    '!$D$1:$D$1794,0),MATCH(L$1,'     2022    '!$A$1:$AC$1,0))</f>
        <v>125.43440000000001</v>
      </c>
      <c r="M444" s="152">
        <f>INDEX('     2022    '!$A$1:$AC$1563,MATCH($D444,'     2022    '!$D$1:$D$1794,0),MATCH(M$1,'     2022    '!$A$1:$AC$1,0))</f>
        <v>137.84</v>
      </c>
      <c r="N444" s="153" t="str">
        <f>INDEX('     2022    '!$A$1:$AC$1563,MATCH($D444,'     2022    '!$D$1:$D$1794,0),MATCH(N$1,'     2022    '!$A$1:$AC$1,0))</f>
        <v>30mm</v>
      </c>
      <c r="O444" s="154">
        <f>INDEX('     2022    '!$A$1:$AC$1563,MATCH($D444,'     2022    '!$D$1:$D$1794,0),MATCH(O$1,'     2022    '!$A$1:$AC$1,0))</f>
        <v>10</v>
      </c>
      <c r="P444" s="153">
        <f>INDEX('     2022    '!$A$1:$AC$1563,MATCH($D444,'     2022    '!$D$1:$D$1794,0),MATCH(P$1,'     2022    '!$A$1:$AC$1,0))</f>
        <v>3</v>
      </c>
      <c r="Q444" s="153" t="str">
        <f>INDEX('     2022    '!$A$1:$AC$1563,MATCH($D444,'     2022    '!$D$1:$D$1794,0),MATCH(Q$1,'     2022    '!$A$1:$AC$1,0))</f>
        <v>Yes</v>
      </c>
      <c r="R444" s="155">
        <f>INDEX('     2022    '!$A$1:$AC$1563,MATCH($D444,'     2022    '!$D$1:$D$1794,0),MATCH(R$1,'     2022    '!$A$1:$AC$1,0))</f>
        <v>21</v>
      </c>
      <c r="S444" s="155">
        <f>INDEX('     2022    '!$A$1:$AC$1563,MATCH($D444,'     2022    '!$D$1:$D$1794,0),MATCH(S$1,'     2022    '!$A$1:$AC$1,0))</f>
        <v>3.5</v>
      </c>
      <c r="T444" s="155">
        <f>INDEX('     2022    '!$A$1:$AC$1563,MATCH($D444,'     2022    '!$D$1:$D$1794,0),MATCH(T$1,'     2022    '!$A$1:$AC$1,0))</f>
        <v>0.3</v>
      </c>
      <c r="U444" s="154" t="str">
        <f>INDEX('     2022    '!$A$1:$AC$1563,MATCH($D444,'     2022    '!$D$1:$D$1794,0),MATCH(U$1,'     2022    '!$A$1:$AC$1,0))</f>
        <v>1.4G</v>
      </c>
      <c r="V444" s="153" t="str">
        <f>INDEX('     2022    '!$A$1:$AC$1563,MATCH($D444,'     2022    '!$D$1:$D$1794,0),MATCH(V$1,'     2022    '!$A$1:$AC$1,0))</f>
        <v>UN0336</v>
      </c>
      <c r="W444" s="153" t="str">
        <f>INDEX('     2022    '!$A$1:$AC$1563,MATCH($D444,'     2022    '!$D$1:$D$1794,0),MATCH(W$1,'     2022    '!$A$1:$AC$1,0))</f>
        <v>F4</v>
      </c>
      <c r="X444" s="151" t="str">
        <f>INDEX('     2022    '!$A$1:$AC$1563,MATCH($D444,'     2022    '!$D$1:$D$1794,0),MATCH(X$1,'     2022    '!$A$1:$AC$1,0))</f>
        <v/>
      </c>
      <c r="Y444" s="151" t="str">
        <f>INDEX('     2022    '!$A$1:$AC$1563,MATCH($D444,'     2022    '!$D$1:$D$1794,0),MATCH(Y$1,'     2022    '!$A$1:$AC$1,0))</f>
        <v/>
      </c>
      <c r="Z444" s="156">
        <f>INDEX('     2022    '!$A$1:$AC$1563,MATCH($D444,'     2022    '!$D$1:$D$1794,0),MATCH(Z$1,'     2022    '!$A$1:$AC$1,0))</f>
        <v>8.3199999999999996E-2</v>
      </c>
      <c r="AA444" s="153" t="str">
        <f>INDEX('     2022    '!$A$1:$AC$1563,MATCH($D444,'     2022    '!$D$1:$D$1794,0),MATCH(AA$1,'     2022    '!$A$1:$AC$1,0))</f>
        <v>2806-F4-001972</v>
      </c>
      <c r="AB444" s="153" t="str">
        <f>INDEX('     2022    '!$A$1:$AC$1563,MATCH($D444,'     2022    '!$D$1:$D$1794,0),MATCH(AB$1,'     2022    '!$A$1:$AC$1,0))</f>
        <v>GB/HSE-362530</v>
      </c>
      <c r="AC444" s="153" t="str">
        <f>INDEX('     2022    '!$A$1:$AC$1563,MATCH($D444,'     2022    '!$D$1:$D$1794,0),MATCH(AC$1,'     2022    '!$A$1:$AC$1,0))</f>
        <v>11/30/2030</v>
      </c>
    </row>
    <row r="445" spans="1:29" ht="15.75">
      <c r="A445" s="80">
        <f t="shared" si="12"/>
        <v>442</v>
      </c>
      <c r="B445" s="68" t="str">
        <f>INDEX('     2022    '!B$2:B$1794,MATCH(D445,'     2022    '!D$2:D$1794,0))</f>
        <v/>
      </c>
      <c r="C445" s="204" t="str">
        <f>INDEX('     2022    '!C$2:C$1794,MATCH(D445,'     2022    '!D$2:D$1794,0))</f>
        <v>Slice - 13s</v>
      </c>
      <c r="D445" s="212" t="str">
        <f>INDEX('     2022    '!D:D,MATCH(A445,'     2022    '!AL:AL,0))</f>
        <v>CSL1387</v>
      </c>
      <c r="E445" s="213" t="str">
        <f>INDEX('     2022    '!$A$1:$AC$1563,MATCH($D445,'     2022    '!$D$1:$D$1794,0),MATCH(E$1,'     2022    '!$A$1:$AC$1,0))</f>
        <v>13s. Chrys tail</v>
      </c>
      <c r="F445" s="206" t="str">
        <f>IFERROR(IF(LEFT(INDEX('     2022    '!AD$2:AD$1794,MATCH(D445,'     2022    '!D$2:D$1794,0)),4)="http",HYPERLINK(INDEX('     2022    '!AD$2:AD$1794,MATCH(D445,'     2022    '!D$2:D$1794,0)),"Video"),""),"")</f>
        <v>Video</v>
      </c>
      <c r="G445" s="207">
        <f>INDEX('     2022    '!$A$1:$AC$1563,MATCH($D445,'     2022    '!$D$1:$D$1794,0),MATCH(G$1,'     2022    '!$A$1:$AC$1,0))</f>
        <v>4</v>
      </c>
      <c r="H445" s="150"/>
      <c r="I445" s="152">
        <f>INDEX('     2022    '!$A$1:$AC$1563,MATCH($D445,'     2022    '!$D$1:$D$1794,0),MATCH(I$1,'     2022    '!$A$1:$AC$1,0))</f>
        <v>118.82</v>
      </c>
      <c r="J445" s="150"/>
      <c r="K445" s="151">
        <f t="shared" si="13"/>
        <v>13.784000000000001</v>
      </c>
      <c r="L445" s="152">
        <f>INDEX('     2022    '!$A$1:$AC$1563,MATCH($D445,'     2022    '!$D$1:$D$1794,0),MATCH(L$1,'     2022    '!$A$1:$AC$1,0))</f>
        <v>125.43440000000001</v>
      </c>
      <c r="M445" s="152">
        <f>INDEX('     2022    '!$A$1:$AC$1563,MATCH($D445,'     2022    '!$D$1:$D$1794,0),MATCH(M$1,'     2022    '!$A$1:$AC$1,0))</f>
        <v>137.84</v>
      </c>
      <c r="N445" s="153" t="str">
        <f>INDEX('     2022    '!$A$1:$AC$1563,MATCH($D445,'     2022    '!$D$1:$D$1794,0),MATCH(N$1,'     2022    '!$A$1:$AC$1,0))</f>
        <v>30mm</v>
      </c>
      <c r="O445" s="154">
        <f>INDEX('     2022    '!$A$1:$AC$1563,MATCH($D445,'     2022    '!$D$1:$D$1794,0),MATCH(O$1,'     2022    '!$A$1:$AC$1,0))</f>
        <v>10</v>
      </c>
      <c r="P445" s="153">
        <f>INDEX('     2022    '!$A$1:$AC$1563,MATCH($D445,'     2022    '!$D$1:$D$1794,0),MATCH(P$1,'     2022    '!$A$1:$AC$1,0))</f>
        <v>3</v>
      </c>
      <c r="Q445" s="153" t="str">
        <f>INDEX('     2022    '!$A$1:$AC$1563,MATCH($D445,'     2022    '!$D$1:$D$1794,0),MATCH(Q$1,'     2022    '!$A$1:$AC$1,0))</f>
        <v>Yes</v>
      </c>
      <c r="R445" s="155">
        <f>INDEX('     2022    '!$A$1:$AC$1563,MATCH($D445,'     2022    '!$D$1:$D$1794,0),MATCH(R$1,'     2022    '!$A$1:$AC$1,0))</f>
        <v>20</v>
      </c>
      <c r="S445" s="155">
        <f>INDEX('     2022    '!$A$1:$AC$1563,MATCH($D445,'     2022    '!$D$1:$D$1794,0),MATCH(S$1,'     2022    '!$A$1:$AC$1,0))</f>
        <v>3.5</v>
      </c>
      <c r="T445" s="155">
        <f>INDEX('     2022    '!$A$1:$AC$1563,MATCH($D445,'     2022    '!$D$1:$D$1794,0),MATCH(T$1,'     2022    '!$A$1:$AC$1,0))</f>
        <v>0.3</v>
      </c>
      <c r="U445" s="154" t="str">
        <f>INDEX('     2022    '!$A$1:$AC$1563,MATCH($D445,'     2022    '!$D$1:$D$1794,0),MATCH(U$1,'     2022    '!$A$1:$AC$1,0))</f>
        <v>1.4G</v>
      </c>
      <c r="V445" s="153" t="str">
        <f>INDEX('     2022    '!$A$1:$AC$1563,MATCH($D445,'     2022    '!$D$1:$D$1794,0),MATCH(V$1,'     2022    '!$A$1:$AC$1,0))</f>
        <v>UN0336</v>
      </c>
      <c r="W445" s="153" t="str">
        <f>INDEX('     2022    '!$A$1:$AC$1563,MATCH($D445,'     2022    '!$D$1:$D$1794,0),MATCH(W$1,'     2022    '!$A$1:$AC$1,0))</f>
        <v>F4</v>
      </c>
      <c r="X445" s="151" t="str">
        <f>INDEX('     2022    '!$A$1:$AC$1563,MATCH($D445,'     2022    '!$D$1:$D$1794,0),MATCH(X$1,'     2022    '!$A$1:$AC$1,0))</f>
        <v/>
      </c>
      <c r="Y445" s="151" t="str">
        <f>INDEX('     2022    '!$A$1:$AC$1563,MATCH($D445,'     2022    '!$D$1:$D$1794,0),MATCH(Y$1,'     2022    '!$A$1:$AC$1,0))</f>
        <v/>
      </c>
      <c r="Z445" s="156">
        <f>INDEX('     2022    '!$A$1:$AC$1563,MATCH($D445,'     2022    '!$D$1:$D$1794,0),MATCH(Z$1,'     2022    '!$A$1:$AC$1,0))</f>
        <v>8.3199999999999996E-2</v>
      </c>
      <c r="AA445" s="153" t="str">
        <f>INDEX('     2022    '!$A$1:$AC$1563,MATCH($D445,'     2022    '!$D$1:$D$1794,0),MATCH(AA$1,'     2022    '!$A$1:$AC$1,0))</f>
        <v>2806-F4-001971</v>
      </c>
      <c r="AB445" s="153" t="str">
        <f>INDEX('     2022    '!$A$1:$AC$1563,MATCH($D445,'     2022    '!$D$1:$D$1794,0),MATCH(AB$1,'     2022    '!$A$1:$AC$1,0))</f>
        <v>GB/HSE-362528</v>
      </c>
      <c r="AC445" s="153" t="str">
        <f>INDEX('     2022    '!$A$1:$AC$1563,MATCH($D445,'     2022    '!$D$1:$D$1794,0),MATCH(AC$1,'     2022    '!$A$1:$AC$1,0))</f>
        <v>11/30/2030</v>
      </c>
    </row>
    <row r="446" spans="1:29" ht="15.75">
      <c r="A446" s="80">
        <f t="shared" si="12"/>
        <v>443</v>
      </c>
      <c r="B446" s="68" t="str">
        <f>INDEX('     2022    '!B$2:B$1794,MATCH(D446,'     2022    '!D$2:D$1794,0))</f>
        <v/>
      </c>
      <c r="C446" s="204" t="str">
        <f>INDEX('     2022    '!C$2:C$1794,MATCH(D446,'     2022    '!D$2:D$1794,0))</f>
        <v>Slice - 13s</v>
      </c>
      <c r="D446" s="212" t="str">
        <f>INDEX('     2022    '!D:D,MATCH(A446,'     2022    '!AL:AL,0))</f>
        <v>CSL1381</v>
      </c>
      <c r="E446" s="213" t="str">
        <f>INDEX('     2022    '!$A$1:$AC$1563,MATCH($D446,'     2022    '!$D$1:$D$1794,0),MATCH(E$1,'     2022    '!$A$1:$AC$1,0))</f>
        <v>13s. Z Three color grass</v>
      </c>
      <c r="F446" s="206" t="str">
        <f>IFERROR(IF(LEFT(INDEX('     2022    '!AD$2:AD$1794,MATCH(D446,'     2022    '!D$2:D$1794,0)),4)="http",HYPERLINK(INDEX('     2022    '!AD$2:AD$1794,MATCH(D446,'     2022    '!D$2:D$1794,0)),"Video"),""),"")</f>
        <v>Video</v>
      </c>
      <c r="G446" s="207">
        <f>INDEX('     2022    '!$A$1:$AC$1563,MATCH($D446,'     2022    '!$D$1:$D$1794,0),MATCH(G$1,'     2022    '!$A$1:$AC$1,0))</f>
        <v>5</v>
      </c>
      <c r="H446" s="150"/>
      <c r="I446" s="152">
        <f>INDEX('     2022    '!$A$1:$AC$1563,MATCH($D446,'     2022    '!$D$1:$D$1794,0),MATCH(I$1,'     2022    '!$A$1:$AC$1,0))</f>
        <v>119.39</v>
      </c>
      <c r="J446" s="150"/>
      <c r="K446" s="151">
        <f t="shared" si="13"/>
        <v>13.85</v>
      </c>
      <c r="L446" s="152">
        <f>INDEX('     2022    '!$A$1:$AC$1563,MATCH($D446,'     2022    '!$D$1:$D$1794,0),MATCH(L$1,'     2022    '!$A$1:$AC$1,0))</f>
        <v>126.03500000000001</v>
      </c>
      <c r="M446" s="152">
        <f>INDEX('     2022    '!$A$1:$AC$1563,MATCH($D446,'     2022    '!$D$1:$D$1794,0),MATCH(M$1,'     2022    '!$A$1:$AC$1,0))</f>
        <v>138.5</v>
      </c>
      <c r="N446" s="153" t="str">
        <f>INDEX('     2022    '!$A$1:$AC$1563,MATCH($D446,'     2022    '!$D$1:$D$1794,0),MATCH(N$1,'     2022    '!$A$1:$AC$1,0))</f>
        <v>30mm</v>
      </c>
      <c r="O446" s="154">
        <f>INDEX('     2022    '!$A$1:$AC$1563,MATCH($D446,'     2022    '!$D$1:$D$1794,0),MATCH(O$1,'     2022    '!$A$1:$AC$1,0))</f>
        <v>10</v>
      </c>
      <c r="P446" s="153">
        <f>INDEX('     2022    '!$A$1:$AC$1563,MATCH($D446,'     2022    '!$D$1:$D$1794,0),MATCH(P$1,'     2022    '!$A$1:$AC$1,0))</f>
        <v>3</v>
      </c>
      <c r="Q446" s="153" t="str">
        <f>INDEX('     2022    '!$A$1:$AC$1563,MATCH($D446,'     2022    '!$D$1:$D$1794,0),MATCH(Q$1,'     2022    '!$A$1:$AC$1,0))</f>
        <v>no</v>
      </c>
      <c r="R446" s="155">
        <f>INDEX('     2022    '!$A$1:$AC$1563,MATCH($D446,'     2022    '!$D$1:$D$1794,0),MATCH(R$1,'     2022    '!$A$1:$AC$1,0))</f>
        <v>21</v>
      </c>
      <c r="S446" s="155">
        <f>INDEX('     2022    '!$A$1:$AC$1563,MATCH($D446,'     2022    '!$D$1:$D$1794,0),MATCH(S$1,'     2022    '!$A$1:$AC$1,0))</f>
        <v>3.5</v>
      </c>
      <c r="T446" s="155">
        <f>INDEX('     2022    '!$A$1:$AC$1563,MATCH($D446,'     2022    '!$D$1:$D$1794,0),MATCH(T$1,'     2022    '!$A$1:$AC$1,0))</f>
        <v>0.3</v>
      </c>
      <c r="U446" s="154" t="str">
        <f>INDEX('     2022    '!$A$1:$AC$1563,MATCH($D446,'     2022    '!$D$1:$D$1794,0),MATCH(U$1,'     2022    '!$A$1:$AC$1,0))</f>
        <v>1.4G</v>
      </c>
      <c r="V446" s="153" t="str">
        <f>INDEX('     2022    '!$A$1:$AC$1563,MATCH($D446,'     2022    '!$D$1:$D$1794,0),MATCH(V$1,'     2022    '!$A$1:$AC$1,0))</f>
        <v>UN0336</v>
      </c>
      <c r="W446" s="153" t="str">
        <f>INDEX('     2022    '!$A$1:$AC$1563,MATCH($D446,'     2022    '!$D$1:$D$1794,0),MATCH(W$1,'     2022    '!$A$1:$AC$1,0))</f>
        <v>F4</v>
      </c>
      <c r="X446" s="151" t="str">
        <f>INDEX('     2022    '!$A$1:$AC$1563,MATCH($D446,'     2022    '!$D$1:$D$1794,0),MATCH(X$1,'     2022    '!$A$1:$AC$1,0))</f>
        <v/>
      </c>
      <c r="Y446" s="151" t="str">
        <f>INDEX('     2022    '!$A$1:$AC$1563,MATCH($D446,'     2022    '!$D$1:$D$1794,0),MATCH(Y$1,'     2022    '!$A$1:$AC$1,0))</f>
        <v/>
      </c>
      <c r="Z446" s="156">
        <f>INDEX('     2022    '!$A$1:$AC$1563,MATCH($D446,'     2022    '!$D$1:$D$1794,0),MATCH(Z$1,'     2022    '!$A$1:$AC$1,0))</f>
        <v>8.3199999999999996E-2</v>
      </c>
      <c r="AA446" s="153" t="str">
        <f>INDEX('     2022    '!$A$1:$AC$1563,MATCH($D446,'     2022    '!$D$1:$D$1794,0),MATCH(AA$1,'     2022    '!$A$1:$AC$1,0))</f>
        <v>2806-F4-001972</v>
      </c>
      <c r="AB446" s="153" t="str">
        <f>INDEX('     2022    '!$A$1:$AC$1563,MATCH($D446,'     2022    '!$D$1:$D$1794,0),MATCH(AB$1,'     2022    '!$A$1:$AC$1,0))</f>
        <v>GB/HSE-362522</v>
      </c>
      <c r="AC446" s="153" t="str">
        <f>INDEX('     2022    '!$A$1:$AC$1563,MATCH($D446,'     2022    '!$D$1:$D$1794,0),MATCH(AC$1,'     2022    '!$A$1:$AC$1,0))</f>
        <v>11/30/2030</v>
      </c>
    </row>
    <row r="447" spans="1:29" ht="15.75">
      <c r="A447" s="80">
        <f t="shared" si="12"/>
        <v>444</v>
      </c>
      <c r="B447" s="68" t="str">
        <f>INDEX('     2022    '!B$2:B$1794,MATCH(D447,'     2022    '!D$2:D$1794,0))</f>
        <v/>
      </c>
      <c r="C447" s="204" t="str">
        <f>INDEX('     2022    '!C$2:C$1794,MATCH(D447,'     2022    '!D$2:D$1794,0))</f>
        <v>Slice - 13s</v>
      </c>
      <c r="D447" s="212" t="str">
        <f>INDEX('     2022    '!D:D,MATCH(A447,'     2022    '!AL:AL,0))</f>
        <v>CSL1382</v>
      </c>
      <c r="E447" s="213" t="str">
        <f>INDEX('     2022    '!$A$1:$AC$1563,MATCH($D447,'     2022    '!$D$1:$D$1794,0),MATCH(E$1,'     2022    '!$A$1:$AC$1,0))</f>
        <v>13s. Red Mines with whirling flowers (7 Angle)</v>
      </c>
      <c r="F447" s="206" t="str">
        <f>IFERROR(IF(LEFT(INDEX('     2022    '!AD$2:AD$1794,MATCH(D447,'     2022    '!D$2:D$1794,0)),4)="http",HYPERLINK(INDEX('     2022    '!AD$2:AD$1794,MATCH(D447,'     2022    '!D$2:D$1794,0)),"Video"),""),"")</f>
        <v>Video</v>
      </c>
      <c r="G447" s="207">
        <f>INDEX('     2022    '!$A$1:$AC$1563,MATCH($D447,'     2022    '!$D$1:$D$1794,0),MATCH(G$1,'     2022    '!$A$1:$AC$1,0))</f>
        <v>8</v>
      </c>
      <c r="H447" s="150"/>
      <c r="I447" s="152">
        <f>INDEX('     2022    '!$A$1:$AC$1563,MATCH($D447,'     2022    '!$D$1:$D$1794,0),MATCH(I$1,'     2022    '!$A$1:$AC$1,0))</f>
        <v>119.39</v>
      </c>
      <c r="J447" s="150"/>
      <c r="K447" s="151">
        <f t="shared" si="13"/>
        <v>13.85</v>
      </c>
      <c r="L447" s="152">
        <f>INDEX('     2022    '!$A$1:$AC$1563,MATCH($D447,'     2022    '!$D$1:$D$1794,0),MATCH(L$1,'     2022    '!$A$1:$AC$1,0))</f>
        <v>126.03500000000001</v>
      </c>
      <c r="M447" s="152">
        <f>INDEX('     2022    '!$A$1:$AC$1563,MATCH($D447,'     2022    '!$D$1:$D$1794,0),MATCH(M$1,'     2022    '!$A$1:$AC$1,0))</f>
        <v>138.5</v>
      </c>
      <c r="N447" s="153" t="str">
        <f>INDEX('     2022    '!$A$1:$AC$1563,MATCH($D447,'     2022    '!$D$1:$D$1794,0),MATCH(N$1,'     2022    '!$A$1:$AC$1,0))</f>
        <v>30mm</v>
      </c>
      <c r="O447" s="154">
        <f>INDEX('     2022    '!$A$1:$AC$1563,MATCH($D447,'     2022    '!$D$1:$D$1794,0),MATCH(O$1,'     2022    '!$A$1:$AC$1,0))</f>
        <v>10</v>
      </c>
      <c r="P447" s="153">
        <f>INDEX('     2022    '!$A$1:$AC$1563,MATCH($D447,'     2022    '!$D$1:$D$1794,0),MATCH(P$1,'     2022    '!$A$1:$AC$1,0))</f>
        <v>3</v>
      </c>
      <c r="Q447" s="153" t="str">
        <f>INDEX('     2022    '!$A$1:$AC$1563,MATCH($D447,'     2022    '!$D$1:$D$1794,0),MATCH(Q$1,'     2022    '!$A$1:$AC$1,0))</f>
        <v>Yes</v>
      </c>
      <c r="R447" s="155">
        <f>INDEX('     2022    '!$A$1:$AC$1563,MATCH($D447,'     2022    '!$D$1:$D$1794,0),MATCH(R$1,'     2022    '!$A$1:$AC$1,0))</f>
        <v>20</v>
      </c>
      <c r="S447" s="155">
        <f>INDEX('     2022    '!$A$1:$AC$1563,MATCH($D447,'     2022    '!$D$1:$D$1794,0),MATCH(S$1,'     2022    '!$A$1:$AC$1,0))</f>
        <v>3</v>
      </c>
      <c r="T447" s="155">
        <f>INDEX('     2022    '!$A$1:$AC$1563,MATCH($D447,'     2022    '!$D$1:$D$1794,0),MATCH(T$1,'     2022    '!$A$1:$AC$1,0))</f>
        <v>0.3</v>
      </c>
      <c r="U447" s="154" t="str">
        <f>INDEX('     2022    '!$A$1:$AC$1563,MATCH($D447,'     2022    '!$D$1:$D$1794,0),MATCH(U$1,'     2022    '!$A$1:$AC$1,0))</f>
        <v>1.4G</v>
      </c>
      <c r="V447" s="153" t="str">
        <f>INDEX('     2022    '!$A$1:$AC$1563,MATCH($D447,'     2022    '!$D$1:$D$1794,0),MATCH(V$1,'     2022    '!$A$1:$AC$1,0))</f>
        <v>UN0336</v>
      </c>
      <c r="W447" s="153" t="str">
        <f>INDEX('     2022    '!$A$1:$AC$1563,MATCH($D447,'     2022    '!$D$1:$D$1794,0),MATCH(W$1,'     2022    '!$A$1:$AC$1,0))</f>
        <v>F4</v>
      </c>
      <c r="X447" s="151" t="str">
        <f>INDEX('     2022    '!$A$1:$AC$1563,MATCH($D447,'     2022    '!$D$1:$D$1794,0),MATCH(X$1,'     2022    '!$A$1:$AC$1,0))</f>
        <v/>
      </c>
      <c r="Y447" s="151" t="str">
        <f>INDEX('     2022    '!$A$1:$AC$1563,MATCH($D447,'     2022    '!$D$1:$D$1794,0),MATCH(Y$1,'     2022    '!$A$1:$AC$1,0))</f>
        <v/>
      </c>
      <c r="Z447" s="156">
        <f>INDEX('     2022    '!$A$1:$AC$1563,MATCH($D447,'     2022    '!$D$1:$D$1794,0),MATCH(Z$1,'     2022    '!$A$1:$AC$1,0))</f>
        <v>8.3199999999999996E-2</v>
      </c>
      <c r="AA447" s="153" t="str">
        <f>INDEX('     2022    '!$A$1:$AC$1563,MATCH($D447,'     2022    '!$D$1:$D$1794,0),MATCH(AA$1,'     2022    '!$A$1:$AC$1,0))</f>
        <v>2806-F4-001972</v>
      </c>
      <c r="AB447" s="153" t="str">
        <f>INDEX('     2022    '!$A$1:$AC$1563,MATCH($D447,'     2022    '!$D$1:$D$1794,0),MATCH(AB$1,'     2022    '!$A$1:$AC$1,0))</f>
        <v>GB/HSE-362523</v>
      </c>
      <c r="AC447" s="153" t="str">
        <f>INDEX('     2022    '!$A$1:$AC$1563,MATCH($D447,'     2022    '!$D$1:$D$1794,0),MATCH(AC$1,'     2022    '!$A$1:$AC$1,0))</f>
        <v>11/30/2030</v>
      </c>
    </row>
    <row r="448" spans="1:29" ht="15.75">
      <c r="A448" s="80">
        <f t="shared" si="12"/>
        <v>445</v>
      </c>
      <c r="B448" s="68" t="str">
        <f>INDEX('     2022    '!B$2:B$1794,MATCH(D448,'     2022    '!D$2:D$1794,0))</f>
        <v/>
      </c>
      <c r="C448" s="204" t="str">
        <f>INDEX('     2022    '!C$2:C$1794,MATCH(D448,'     2022    '!D$2:D$1794,0))</f>
        <v>Slice - 13s</v>
      </c>
      <c r="D448" s="212" t="str">
        <f>INDEX('     2022    '!D:D,MATCH(A448,'     2022    '!AL:AL,0))</f>
        <v>CSL1323</v>
      </c>
      <c r="E448" s="213" t="str">
        <f>INDEX('     2022    '!$A$1:$AC$1563,MATCH($D448,'     2022    '!$D$1:$D$1794,0),MATCH(E$1,'     2022    '!$A$1:$AC$1,0))</f>
        <v>13s. silver spin dragon</v>
      </c>
      <c r="F448" s="206" t="str">
        <f>IFERROR(IF(LEFT(INDEX('     2022    '!AD$2:AD$1794,MATCH(D448,'     2022    '!D$2:D$1794,0)),4)="http",HYPERLINK(INDEX('     2022    '!AD$2:AD$1794,MATCH(D448,'     2022    '!D$2:D$1794,0)),"Video"),""),"")</f>
        <v>Video</v>
      </c>
      <c r="G448" s="207">
        <f>INDEX('     2022    '!$A$1:$AC$1563,MATCH($D448,'     2022    '!$D$1:$D$1794,0),MATCH(G$1,'     2022    '!$A$1:$AC$1,0))</f>
        <v>0</v>
      </c>
      <c r="H448" s="150"/>
      <c r="I448" s="152">
        <f>INDEX('     2022    '!$A$1:$AC$1563,MATCH($D448,'     2022    '!$D$1:$D$1794,0),MATCH(I$1,'     2022    '!$A$1:$AC$1,0))</f>
        <v>124.86</v>
      </c>
      <c r="J448" s="150"/>
      <c r="K448" s="151">
        <f t="shared" si="13"/>
        <v>14.024204582343348</v>
      </c>
      <c r="L448" s="152">
        <f>INDEX('     2022    '!$A$1:$AC$1563,MATCH($D448,'     2022    '!$D$1:$D$1794,0),MATCH(L$1,'     2022    '!$A$1:$AC$1,0))</f>
        <v>127.62026169932446</v>
      </c>
      <c r="M448" s="152">
        <f>INDEX('     2022    '!$A$1:$AC$1563,MATCH($D448,'     2022    '!$D$1:$D$1794,0),MATCH(M$1,'     2022    '!$A$1:$AC$1,0))</f>
        <v>140.24204582343347</v>
      </c>
      <c r="N448" s="153" t="str">
        <f>INDEX('     2022    '!$A$1:$AC$1563,MATCH($D448,'     2022    '!$D$1:$D$1794,0),MATCH(N$1,'     2022    '!$A$1:$AC$1,0))</f>
        <v>30mm</v>
      </c>
      <c r="O448" s="154">
        <f>INDEX('     2022    '!$A$1:$AC$1563,MATCH($D448,'     2022    '!$D$1:$D$1794,0),MATCH(O$1,'     2022    '!$A$1:$AC$1,0))</f>
        <v>10</v>
      </c>
      <c r="P448" s="153">
        <f>INDEX('     2022    '!$A$1:$AC$1563,MATCH($D448,'     2022    '!$D$1:$D$1794,0),MATCH(P$1,'     2022    '!$A$1:$AC$1,0))</f>
        <v>3</v>
      </c>
      <c r="Q448" s="153" t="str">
        <f>INDEX('     2022    '!$A$1:$AC$1563,MATCH($D448,'     2022    '!$D$1:$D$1794,0),MATCH(Q$1,'     2022    '!$A$1:$AC$1,0))</f>
        <v>Yes</v>
      </c>
      <c r="R448" s="155">
        <f>INDEX('     2022    '!$A$1:$AC$1563,MATCH($D448,'     2022    '!$D$1:$D$1794,0),MATCH(R$1,'     2022    '!$A$1:$AC$1,0))</f>
        <v>17</v>
      </c>
      <c r="S448" s="155">
        <f>INDEX('     2022    '!$A$1:$AC$1563,MATCH($D448,'     2022    '!$D$1:$D$1794,0),MATCH(S$1,'     2022    '!$A$1:$AC$1,0))</f>
        <v>3.9</v>
      </c>
      <c r="T448" s="155">
        <f>INDEX('     2022    '!$A$1:$AC$1563,MATCH($D448,'     2022    '!$D$1:$D$1794,0),MATCH(T$1,'     2022    '!$A$1:$AC$1,0))</f>
        <v>0.3</v>
      </c>
      <c r="U448" s="154" t="str">
        <f>INDEX('     2022    '!$A$1:$AC$1563,MATCH($D448,'     2022    '!$D$1:$D$1794,0),MATCH(U$1,'     2022    '!$A$1:$AC$1,0))</f>
        <v>1.4G</v>
      </c>
      <c r="V448" s="153" t="str">
        <f>INDEX('     2022    '!$A$1:$AC$1563,MATCH($D448,'     2022    '!$D$1:$D$1794,0),MATCH(V$1,'     2022    '!$A$1:$AC$1,0))</f>
        <v>UN0336</v>
      </c>
      <c r="W448" s="153" t="str">
        <f>INDEX('     2022    '!$A$1:$AC$1563,MATCH($D448,'     2022    '!$D$1:$D$1794,0),MATCH(W$1,'     2022    '!$A$1:$AC$1,0))</f>
        <v>F4</v>
      </c>
      <c r="X448" s="151" t="str">
        <f>INDEX('     2022    '!$A$1:$AC$1563,MATCH($D448,'     2022    '!$D$1:$D$1794,0),MATCH(X$1,'     2022    '!$A$1:$AC$1,0))</f>
        <v/>
      </c>
      <c r="Y448" s="151" t="str">
        <f>INDEX('     2022    '!$A$1:$AC$1563,MATCH($D448,'     2022    '!$D$1:$D$1794,0),MATCH(Y$1,'     2022    '!$A$1:$AC$1,0))</f>
        <v/>
      </c>
      <c r="Z448" s="156">
        <f>INDEX('     2022    '!$A$1:$AC$1563,MATCH($D448,'     2022    '!$D$1:$D$1794,0),MATCH(Z$1,'     2022    '!$A$1:$AC$1,0))</f>
        <v>8.3199999999999996E-2</v>
      </c>
      <c r="AA448" s="153" t="str">
        <f>INDEX('     2022    '!$A$1:$AC$1563,MATCH($D448,'     2022    '!$D$1:$D$1794,0),MATCH(AA$1,'     2022    '!$A$1:$AC$1,0))</f>
        <v>1008-F4-69249673</v>
      </c>
      <c r="AB448" s="153" t="str">
        <f>INDEX('     2022    '!$A$1:$AC$1563,MATCH($D448,'     2022    '!$D$1:$D$1794,0),MATCH(AB$1,'     2022    '!$A$1:$AC$1,0))</f>
        <v>GB/HSE-351019</v>
      </c>
      <c r="AC448" s="153" t="str">
        <f>INDEX('     2022    '!$A$1:$AC$1563,MATCH($D448,'     2022    '!$D$1:$D$1794,0),MATCH(AC$1,'     2022    '!$A$1:$AC$1,0))</f>
        <v>7/29/2030</v>
      </c>
    </row>
    <row r="449" spans="1:29" ht="15.75">
      <c r="A449" s="80">
        <f t="shared" si="12"/>
        <v>446</v>
      </c>
      <c r="B449" s="68" t="str">
        <f>INDEX('     2022    '!B$2:B$1794,MATCH(D449,'     2022    '!D$2:D$1794,0))</f>
        <v/>
      </c>
      <c r="C449" s="204" t="str">
        <f>INDEX('     2022    '!C$2:C$1794,MATCH(D449,'     2022    '!D$2:D$1794,0))</f>
        <v>Slice - 13s</v>
      </c>
      <c r="D449" s="212" t="str">
        <f>INDEX('     2022    '!D:D,MATCH(A449,'     2022    '!AL:AL,0))</f>
        <v>CSL1385</v>
      </c>
      <c r="E449" s="213" t="str">
        <f>INDEX('     2022    '!$A$1:$AC$1563,MATCH($D449,'     2022    '!$D$1:$D$1794,0),MATCH(E$1,'     2022    '!$A$1:$AC$1,0))</f>
        <v>13s. Wave willow w/sea blue</v>
      </c>
      <c r="F449" s="206" t="str">
        <f>IFERROR(IF(LEFT(INDEX('     2022    '!AD$2:AD$1794,MATCH(D449,'     2022    '!D$2:D$1794,0)),4)="http",HYPERLINK(INDEX('     2022    '!AD$2:AD$1794,MATCH(D449,'     2022    '!D$2:D$1794,0)),"Video"),""),"")</f>
        <v>Video</v>
      </c>
      <c r="G449" s="207">
        <f>INDEX('     2022    '!$A$1:$AC$1563,MATCH($D449,'     2022    '!$D$1:$D$1794,0),MATCH(G$1,'     2022    '!$A$1:$AC$1,0))</f>
        <v>0</v>
      </c>
      <c r="H449" s="150"/>
      <c r="I449" s="152">
        <f>INDEX('     2022    '!$A$1:$AC$1563,MATCH($D449,'     2022    '!$D$1:$D$1794,0),MATCH(I$1,'     2022    '!$A$1:$AC$1,0))</f>
        <v>118.82</v>
      </c>
      <c r="J449" s="150"/>
      <c r="K449" s="151">
        <f t="shared" si="13"/>
        <v>14.024204582343348</v>
      </c>
      <c r="L449" s="152">
        <f>INDEX('     2022    '!$A$1:$AC$1563,MATCH($D449,'     2022    '!$D$1:$D$1794,0),MATCH(L$1,'     2022    '!$A$1:$AC$1,0))</f>
        <v>127.62026169932446</v>
      </c>
      <c r="M449" s="152">
        <f>INDEX('     2022    '!$A$1:$AC$1563,MATCH($D449,'     2022    '!$D$1:$D$1794,0),MATCH(M$1,'     2022    '!$A$1:$AC$1,0))</f>
        <v>140.24204582343347</v>
      </c>
      <c r="N449" s="153" t="str">
        <f>INDEX('     2022    '!$A$1:$AC$1563,MATCH($D449,'     2022    '!$D$1:$D$1794,0),MATCH(N$1,'     2022    '!$A$1:$AC$1,0))</f>
        <v>30mm</v>
      </c>
      <c r="O449" s="154">
        <f>INDEX('     2022    '!$A$1:$AC$1563,MATCH($D449,'     2022    '!$D$1:$D$1794,0),MATCH(O$1,'     2022    '!$A$1:$AC$1,0))</f>
        <v>10</v>
      </c>
      <c r="P449" s="153">
        <f>INDEX('     2022    '!$A$1:$AC$1563,MATCH($D449,'     2022    '!$D$1:$D$1794,0),MATCH(P$1,'     2022    '!$A$1:$AC$1,0))</f>
        <v>3</v>
      </c>
      <c r="Q449" s="153" t="str">
        <f>INDEX('     2022    '!$A$1:$AC$1563,MATCH($D449,'     2022    '!$D$1:$D$1794,0),MATCH(Q$1,'     2022    '!$A$1:$AC$1,0))</f>
        <v>no</v>
      </c>
      <c r="R449" s="155">
        <f>INDEX('     2022    '!$A$1:$AC$1563,MATCH($D449,'     2022    '!$D$1:$D$1794,0),MATCH(R$1,'     2022    '!$A$1:$AC$1,0))</f>
        <v>20</v>
      </c>
      <c r="S449" s="155">
        <f>INDEX('     2022    '!$A$1:$AC$1563,MATCH($D449,'     2022    '!$D$1:$D$1794,0),MATCH(S$1,'     2022    '!$A$1:$AC$1,0))</f>
        <v>3.5</v>
      </c>
      <c r="T449" s="155">
        <f>INDEX('     2022    '!$A$1:$AC$1563,MATCH($D449,'     2022    '!$D$1:$D$1794,0),MATCH(T$1,'     2022    '!$A$1:$AC$1,0))</f>
        <v>0.3</v>
      </c>
      <c r="U449" s="154" t="str">
        <f>INDEX('     2022    '!$A$1:$AC$1563,MATCH($D449,'     2022    '!$D$1:$D$1794,0),MATCH(U$1,'     2022    '!$A$1:$AC$1,0))</f>
        <v>1.4G</v>
      </c>
      <c r="V449" s="153" t="str">
        <f>INDEX('     2022    '!$A$1:$AC$1563,MATCH($D449,'     2022    '!$D$1:$D$1794,0),MATCH(V$1,'     2022    '!$A$1:$AC$1,0))</f>
        <v>UN0336</v>
      </c>
      <c r="W449" s="153" t="str">
        <f>INDEX('     2022    '!$A$1:$AC$1563,MATCH($D449,'     2022    '!$D$1:$D$1794,0),MATCH(W$1,'     2022    '!$A$1:$AC$1,0))</f>
        <v>F4</v>
      </c>
      <c r="X449" s="151" t="str">
        <f>INDEX('     2022    '!$A$1:$AC$1563,MATCH($D449,'     2022    '!$D$1:$D$1794,0),MATCH(X$1,'     2022    '!$A$1:$AC$1,0))</f>
        <v/>
      </c>
      <c r="Y449" s="151" t="str">
        <f>INDEX('     2022    '!$A$1:$AC$1563,MATCH($D449,'     2022    '!$D$1:$D$1794,0),MATCH(Y$1,'     2022    '!$A$1:$AC$1,0))</f>
        <v/>
      </c>
      <c r="Z449" s="156">
        <f>INDEX('     2022    '!$A$1:$AC$1563,MATCH($D449,'     2022    '!$D$1:$D$1794,0),MATCH(Z$1,'     2022    '!$A$1:$AC$1,0))</f>
        <v>8.3199999999999996E-2</v>
      </c>
      <c r="AA449" s="153" t="str">
        <f>INDEX('     2022    '!$A$1:$AC$1563,MATCH($D449,'     2022    '!$D$1:$D$1794,0),MATCH(AA$1,'     2022    '!$A$1:$AC$1,0))</f>
        <v>2806-F4-001972</v>
      </c>
      <c r="AB449" s="153" t="str">
        <f>INDEX('     2022    '!$A$1:$AC$1563,MATCH($D449,'     2022    '!$D$1:$D$1794,0),MATCH(AB$1,'     2022    '!$A$1:$AC$1,0))</f>
        <v>GB/HSE-362526</v>
      </c>
      <c r="AC449" s="153" t="str">
        <f>INDEX('     2022    '!$A$1:$AC$1563,MATCH($D449,'     2022    '!$D$1:$D$1794,0),MATCH(AC$1,'     2022    '!$A$1:$AC$1,0))</f>
        <v>11/30/2030</v>
      </c>
    </row>
    <row r="450" spans="1:29" ht="15.75">
      <c r="A450" s="80">
        <f t="shared" si="12"/>
        <v>447</v>
      </c>
      <c r="B450" s="68" t="str">
        <f>INDEX('     2022    '!B$2:B$1794,MATCH(D450,'     2022    '!D$2:D$1794,0))</f>
        <v/>
      </c>
      <c r="C450" s="204" t="str">
        <f>INDEX('     2022    '!C$2:C$1794,MATCH(D450,'     2022    '!D$2:D$1794,0))</f>
        <v>Slice - 13s</v>
      </c>
      <c r="D450" s="212" t="str">
        <f>INDEX('     2022    '!D:D,MATCH(A450,'     2022    '!AL:AL,0))</f>
        <v>CSL1390</v>
      </c>
      <c r="E450" s="213" t="str">
        <f>INDEX('     2022    '!$A$1:$AC$1563,MATCH($D450,'     2022    '!$D$1:$D$1794,0),MATCH(E$1,'     2022    '!$A$1:$AC$1,0))</f>
        <v>13s. Green gold cyan 3 step mine</v>
      </c>
      <c r="F450" s="206" t="str">
        <f>IFERROR(IF(LEFT(INDEX('     2022    '!AD$2:AD$1794,MATCH(D450,'     2022    '!D$2:D$1794,0)),4)="http",HYPERLINK(INDEX('     2022    '!AD$2:AD$1794,MATCH(D450,'     2022    '!D$2:D$1794,0)),"Video"),""),"")</f>
        <v>Video</v>
      </c>
      <c r="G450" s="207">
        <f>INDEX('     2022    '!$A$1:$AC$1563,MATCH($D450,'     2022    '!$D$1:$D$1794,0),MATCH(G$1,'     2022    '!$A$1:$AC$1,0))</f>
        <v>0</v>
      </c>
      <c r="H450" s="150"/>
      <c r="I450" s="152">
        <f>INDEX('     2022    '!$A$1:$AC$1563,MATCH($D450,'     2022    '!$D$1:$D$1794,0),MATCH(I$1,'     2022    '!$A$1:$AC$1,0))</f>
        <v>118.82</v>
      </c>
      <c r="J450" s="150"/>
      <c r="K450" s="151">
        <f t="shared" si="13"/>
        <v>14.024204582343348</v>
      </c>
      <c r="L450" s="152">
        <f>INDEX('     2022    '!$A$1:$AC$1563,MATCH($D450,'     2022    '!$D$1:$D$1794,0),MATCH(L$1,'     2022    '!$A$1:$AC$1,0))</f>
        <v>127.62026169932446</v>
      </c>
      <c r="M450" s="152">
        <f>INDEX('     2022    '!$A$1:$AC$1563,MATCH($D450,'     2022    '!$D$1:$D$1794,0),MATCH(M$1,'     2022    '!$A$1:$AC$1,0))</f>
        <v>140.24204582343347</v>
      </c>
      <c r="N450" s="153" t="str">
        <f>INDEX('     2022    '!$A$1:$AC$1563,MATCH($D450,'     2022    '!$D$1:$D$1794,0),MATCH(N$1,'     2022    '!$A$1:$AC$1,0))</f>
        <v>30mm</v>
      </c>
      <c r="O450" s="154">
        <f>INDEX('     2022    '!$A$1:$AC$1563,MATCH($D450,'     2022    '!$D$1:$D$1794,0),MATCH(O$1,'     2022    '!$A$1:$AC$1,0))</f>
        <v>10</v>
      </c>
      <c r="P450" s="153">
        <f>INDEX('     2022    '!$A$1:$AC$1563,MATCH($D450,'     2022    '!$D$1:$D$1794,0),MATCH(P$1,'     2022    '!$A$1:$AC$1,0))</f>
        <v>3</v>
      </c>
      <c r="Q450" s="153" t="str">
        <f>INDEX('     2022    '!$A$1:$AC$1563,MATCH($D450,'     2022    '!$D$1:$D$1794,0),MATCH(Q$1,'     2022    '!$A$1:$AC$1,0))</f>
        <v>Yes</v>
      </c>
      <c r="R450" s="155">
        <f>INDEX('     2022    '!$A$1:$AC$1563,MATCH($D450,'     2022    '!$D$1:$D$1794,0),MATCH(R$1,'     2022    '!$A$1:$AC$1,0))</f>
        <v>20</v>
      </c>
      <c r="S450" s="155">
        <f>INDEX('     2022    '!$A$1:$AC$1563,MATCH($D450,'     2022    '!$D$1:$D$1794,0),MATCH(S$1,'     2022    '!$A$1:$AC$1,0))</f>
        <v>3.5</v>
      </c>
      <c r="T450" s="155">
        <f>INDEX('     2022    '!$A$1:$AC$1563,MATCH($D450,'     2022    '!$D$1:$D$1794,0),MATCH(T$1,'     2022    '!$A$1:$AC$1,0))</f>
        <v>0.3</v>
      </c>
      <c r="U450" s="154" t="str">
        <f>INDEX('     2022    '!$A$1:$AC$1563,MATCH($D450,'     2022    '!$D$1:$D$1794,0),MATCH(U$1,'     2022    '!$A$1:$AC$1,0))</f>
        <v>1.4G</v>
      </c>
      <c r="V450" s="153" t="str">
        <f>INDEX('     2022    '!$A$1:$AC$1563,MATCH($D450,'     2022    '!$D$1:$D$1794,0),MATCH(V$1,'     2022    '!$A$1:$AC$1,0))</f>
        <v>UN0336</v>
      </c>
      <c r="W450" s="153" t="str">
        <f>INDEX('     2022    '!$A$1:$AC$1563,MATCH($D450,'     2022    '!$D$1:$D$1794,0),MATCH(W$1,'     2022    '!$A$1:$AC$1,0))</f>
        <v>F4</v>
      </c>
      <c r="X450" s="151" t="str">
        <f>INDEX('     2022    '!$A$1:$AC$1563,MATCH($D450,'     2022    '!$D$1:$D$1794,0),MATCH(X$1,'     2022    '!$A$1:$AC$1,0))</f>
        <v/>
      </c>
      <c r="Y450" s="151" t="str">
        <f>INDEX('     2022    '!$A$1:$AC$1563,MATCH($D450,'     2022    '!$D$1:$D$1794,0),MATCH(Y$1,'     2022    '!$A$1:$AC$1,0))</f>
        <v/>
      </c>
      <c r="Z450" s="156">
        <f>INDEX('     2022    '!$A$1:$AC$1563,MATCH($D450,'     2022    '!$D$1:$D$1794,0),MATCH(Z$1,'     2022    '!$A$1:$AC$1,0))</f>
        <v>8.3199999999999996E-2</v>
      </c>
      <c r="AA450" s="153" t="str">
        <f>INDEX('     2022    '!$A$1:$AC$1563,MATCH($D450,'     2022    '!$D$1:$D$1794,0),MATCH(AA$1,'     2022    '!$A$1:$AC$1,0))</f>
        <v>2806-F4-001972</v>
      </c>
      <c r="AB450" s="153" t="str">
        <f>INDEX('     2022    '!$A$1:$AC$1563,MATCH($D450,'     2022    '!$D$1:$D$1794,0),MATCH(AB$1,'     2022    '!$A$1:$AC$1,0))</f>
        <v>GB/HSE-362531</v>
      </c>
      <c r="AC450" s="153" t="str">
        <f>INDEX('     2022    '!$A$1:$AC$1563,MATCH($D450,'     2022    '!$D$1:$D$1794,0),MATCH(AC$1,'     2022    '!$A$1:$AC$1,0))</f>
        <v>11/30/2030</v>
      </c>
    </row>
    <row r="451" spans="1:29" ht="15.75">
      <c r="A451" s="80">
        <f t="shared" si="12"/>
        <v>448</v>
      </c>
      <c r="B451" s="68" t="str">
        <f>INDEX('     2022    '!B$2:B$1794,MATCH(D451,'     2022    '!D$2:D$1794,0))</f>
        <v/>
      </c>
      <c r="C451" s="204" t="str">
        <f>INDEX('     2022    '!C$2:C$1794,MATCH(D451,'     2022    '!D$2:D$1794,0))</f>
        <v>Slice - 13s</v>
      </c>
      <c r="D451" s="212" t="str">
        <f>INDEX('     2022    '!D:D,MATCH(A451,'     2022    '!AL:AL,0))</f>
        <v>CSL1394</v>
      </c>
      <c r="E451" s="213" t="str">
        <f>INDEX('     2022    '!$A$1:$AC$1563,MATCH($D451,'     2022    '!$D$1:$D$1794,0),MATCH(E$1,'     2022    '!$A$1:$AC$1,0))</f>
        <v>13s. Z. Orange blue tail to green storbe mine</v>
      </c>
      <c r="F451" s="206" t="str">
        <f>IFERROR(IF(LEFT(INDEX('     2022    '!AD$2:AD$1794,MATCH(D451,'     2022    '!D$2:D$1794,0)),4)="http",HYPERLINK(INDEX('     2022    '!AD$2:AD$1794,MATCH(D451,'     2022    '!D$2:D$1794,0)),"Video"),""),"")</f>
        <v>Video</v>
      </c>
      <c r="G451" s="207">
        <f>INDEX('     2022    '!$A$1:$AC$1563,MATCH($D451,'     2022    '!$D$1:$D$1794,0),MATCH(G$1,'     2022    '!$A$1:$AC$1,0))</f>
        <v>0</v>
      </c>
      <c r="H451" s="150"/>
      <c r="I451" s="152">
        <f>INDEX('     2022    '!$A$1:$AC$1563,MATCH($D451,'     2022    '!$D$1:$D$1794,0),MATCH(I$1,'     2022    '!$A$1:$AC$1,0))</f>
        <v>121.07</v>
      </c>
      <c r="J451" s="150"/>
      <c r="K451" s="151">
        <f t="shared" si="13"/>
        <v>14.044999999999998</v>
      </c>
      <c r="L451" s="152">
        <f>INDEX('     2022    '!$A$1:$AC$1563,MATCH($D451,'     2022    '!$D$1:$D$1794,0),MATCH(L$1,'     2022    '!$A$1:$AC$1,0))</f>
        <v>127.8095</v>
      </c>
      <c r="M451" s="152">
        <f>INDEX('     2022    '!$A$1:$AC$1563,MATCH($D451,'     2022    '!$D$1:$D$1794,0),MATCH(M$1,'     2022    '!$A$1:$AC$1,0))</f>
        <v>140.44999999999999</v>
      </c>
      <c r="N451" s="153" t="str">
        <f>INDEX('     2022    '!$A$1:$AC$1563,MATCH($D451,'     2022    '!$D$1:$D$1794,0),MATCH(N$1,'     2022    '!$A$1:$AC$1,0))</f>
        <v>30mm</v>
      </c>
      <c r="O451" s="154">
        <f>INDEX('     2022    '!$A$1:$AC$1563,MATCH($D451,'     2022    '!$D$1:$D$1794,0),MATCH(O$1,'     2022    '!$A$1:$AC$1,0))</f>
        <v>10</v>
      </c>
      <c r="P451" s="153">
        <f>INDEX('     2022    '!$A$1:$AC$1563,MATCH($D451,'     2022    '!$D$1:$D$1794,0),MATCH(P$1,'     2022    '!$A$1:$AC$1,0))</f>
        <v>3</v>
      </c>
      <c r="Q451" s="153" t="str">
        <f>INDEX('     2022    '!$A$1:$AC$1563,MATCH($D451,'     2022    '!$D$1:$D$1794,0),MATCH(Q$1,'     2022    '!$A$1:$AC$1,0))</f>
        <v>Yes</v>
      </c>
      <c r="R451" s="155">
        <f>INDEX('     2022    '!$A$1:$AC$1563,MATCH($D451,'     2022    '!$D$1:$D$1794,0),MATCH(R$1,'     2022    '!$A$1:$AC$1,0))</f>
        <v>20</v>
      </c>
      <c r="S451" s="155">
        <f>INDEX('     2022    '!$A$1:$AC$1563,MATCH($D451,'     2022    '!$D$1:$D$1794,0),MATCH(S$1,'     2022    '!$A$1:$AC$1,0))</f>
        <v>3.1</v>
      </c>
      <c r="T451" s="155">
        <f>INDEX('     2022    '!$A$1:$AC$1563,MATCH($D451,'     2022    '!$D$1:$D$1794,0),MATCH(T$1,'     2022    '!$A$1:$AC$1,0))</f>
        <v>0.3</v>
      </c>
      <c r="U451" s="154" t="str">
        <f>INDEX('     2022    '!$A$1:$AC$1563,MATCH($D451,'     2022    '!$D$1:$D$1794,0),MATCH(U$1,'     2022    '!$A$1:$AC$1,0))</f>
        <v>1.4G</v>
      </c>
      <c r="V451" s="153" t="str">
        <f>INDEX('     2022    '!$A$1:$AC$1563,MATCH($D451,'     2022    '!$D$1:$D$1794,0),MATCH(V$1,'     2022    '!$A$1:$AC$1,0))</f>
        <v>UN0336</v>
      </c>
      <c r="W451" s="153" t="str">
        <f>INDEX('     2022    '!$A$1:$AC$1563,MATCH($D451,'     2022    '!$D$1:$D$1794,0),MATCH(W$1,'     2022    '!$A$1:$AC$1,0))</f>
        <v>F4</v>
      </c>
      <c r="X451" s="151" t="str">
        <f>INDEX('     2022    '!$A$1:$AC$1563,MATCH($D451,'     2022    '!$D$1:$D$1794,0),MATCH(X$1,'     2022    '!$A$1:$AC$1,0))</f>
        <v/>
      </c>
      <c r="Y451" s="151" t="str">
        <f>INDEX('     2022    '!$A$1:$AC$1563,MATCH($D451,'     2022    '!$D$1:$D$1794,0),MATCH(Y$1,'     2022    '!$A$1:$AC$1,0))</f>
        <v/>
      </c>
      <c r="Z451" s="156">
        <f>INDEX('     2022    '!$A$1:$AC$1563,MATCH($D451,'     2022    '!$D$1:$D$1794,0),MATCH(Z$1,'     2022    '!$A$1:$AC$1,0))</f>
        <v>9.1999999999999998E-2</v>
      </c>
      <c r="AA451" s="153" t="str">
        <f>INDEX('     2022    '!$A$1:$AC$1563,MATCH($D451,'     2022    '!$D$1:$D$1794,0),MATCH(AA$1,'     2022    '!$A$1:$AC$1,0))</f>
        <v>2806-F4-001971</v>
      </c>
      <c r="AB451" s="153" t="str">
        <f>INDEX('     2022    '!$A$1:$AC$1563,MATCH($D451,'     2022    '!$D$1:$D$1794,0),MATCH(AB$1,'     2022    '!$A$1:$AC$1,0))</f>
        <v>GB/HSE-362535</v>
      </c>
      <c r="AC451" s="153" t="str">
        <f>INDEX('     2022    '!$A$1:$AC$1563,MATCH($D451,'     2022    '!$D$1:$D$1794,0),MATCH(AC$1,'     2022    '!$A$1:$AC$1,0))</f>
        <v>11/30/2030</v>
      </c>
    </row>
    <row r="452" spans="1:29" ht="15.75">
      <c r="A452" s="80">
        <f t="shared" ref="A452:A515" si="14">1+A451</f>
        <v>449</v>
      </c>
      <c r="B452" s="68" t="str">
        <f>INDEX('     2022    '!B$2:B$1794,MATCH(D452,'     2022    '!D$2:D$1794,0))</f>
        <v/>
      </c>
      <c r="C452" s="204" t="str">
        <f>INDEX('     2022    '!C$2:C$1794,MATCH(D452,'     2022    '!D$2:D$1794,0))</f>
        <v>Slice - 13s</v>
      </c>
      <c r="D452" s="212" t="str">
        <f>INDEX('     2022    '!D:D,MATCH(A452,'     2022    '!AL:AL,0))</f>
        <v>CSL1392</v>
      </c>
      <c r="E452" s="213" t="str">
        <f>INDEX('     2022    '!$A$1:$AC$1563,MATCH($D452,'     2022    '!$D$1:$D$1794,0),MATCH(E$1,'     2022    '!$A$1:$AC$1,0))</f>
        <v>13s. Z. Chrysathemum coco w/blue bouquet</v>
      </c>
      <c r="F452" s="206" t="str">
        <f>IFERROR(IF(LEFT(INDEX('     2022    '!AD$2:AD$1794,MATCH(D452,'     2022    '!D$2:D$1794,0)),4)="http",HYPERLINK(INDEX('     2022    '!AD$2:AD$1794,MATCH(D452,'     2022    '!D$2:D$1794,0)),"Video"),""),"")</f>
        <v>Video</v>
      </c>
      <c r="G452" s="207">
        <f>INDEX('     2022    '!$A$1:$AC$1563,MATCH($D452,'     2022    '!$D$1:$D$1794,0),MATCH(G$1,'     2022    '!$A$1:$AC$1,0))</f>
        <v>0</v>
      </c>
      <c r="H452" s="150"/>
      <c r="I452" s="152">
        <f>INDEX('     2022    '!$A$1:$AC$1563,MATCH($D452,'     2022    '!$D$1:$D$1794,0),MATCH(I$1,'     2022    '!$A$1:$AC$1,0))</f>
        <v>121.27</v>
      </c>
      <c r="J452" s="150"/>
      <c r="K452" s="151">
        <f t="shared" si="13"/>
        <v>14.067999999999998</v>
      </c>
      <c r="L452" s="152">
        <f>INDEX('     2022    '!$A$1:$AC$1563,MATCH($D452,'     2022    '!$D$1:$D$1794,0),MATCH(L$1,'     2022    '!$A$1:$AC$1,0))</f>
        <v>128.0188</v>
      </c>
      <c r="M452" s="152">
        <f>INDEX('     2022    '!$A$1:$AC$1563,MATCH($D452,'     2022    '!$D$1:$D$1794,0),MATCH(M$1,'     2022    '!$A$1:$AC$1,0))</f>
        <v>140.67999999999998</v>
      </c>
      <c r="N452" s="153" t="str">
        <f>INDEX('     2022    '!$A$1:$AC$1563,MATCH($D452,'     2022    '!$D$1:$D$1794,0),MATCH(N$1,'     2022    '!$A$1:$AC$1,0))</f>
        <v>30mm</v>
      </c>
      <c r="O452" s="154">
        <f>INDEX('     2022    '!$A$1:$AC$1563,MATCH($D452,'     2022    '!$D$1:$D$1794,0),MATCH(O$1,'     2022    '!$A$1:$AC$1,0))</f>
        <v>10</v>
      </c>
      <c r="P452" s="153">
        <f>INDEX('     2022    '!$A$1:$AC$1563,MATCH($D452,'     2022    '!$D$1:$D$1794,0),MATCH(P$1,'     2022    '!$A$1:$AC$1,0))</f>
        <v>3</v>
      </c>
      <c r="Q452" s="153" t="str">
        <f>INDEX('     2022    '!$A$1:$AC$1563,MATCH($D452,'     2022    '!$D$1:$D$1794,0),MATCH(Q$1,'     2022    '!$A$1:$AC$1,0))</f>
        <v>Yes</v>
      </c>
      <c r="R452" s="155">
        <f>INDEX('     2022    '!$A$1:$AC$1563,MATCH($D452,'     2022    '!$D$1:$D$1794,0),MATCH(R$1,'     2022    '!$A$1:$AC$1,0))</f>
        <v>19</v>
      </c>
      <c r="S452" s="155">
        <f>INDEX('     2022    '!$A$1:$AC$1563,MATCH($D452,'     2022    '!$D$1:$D$1794,0),MATCH(S$1,'     2022    '!$A$1:$AC$1,0))</f>
        <v>3.7</v>
      </c>
      <c r="T452" s="155">
        <f>INDEX('     2022    '!$A$1:$AC$1563,MATCH($D452,'     2022    '!$D$1:$D$1794,0),MATCH(T$1,'     2022    '!$A$1:$AC$1,0))</f>
        <v>0.3</v>
      </c>
      <c r="U452" s="154" t="str">
        <f>INDEX('     2022    '!$A$1:$AC$1563,MATCH($D452,'     2022    '!$D$1:$D$1794,0),MATCH(U$1,'     2022    '!$A$1:$AC$1,0))</f>
        <v>1.4G</v>
      </c>
      <c r="V452" s="153" t="str">
        <f>INDEX('     2022    '!$A$1:$AC$1563,MATCH($D452,'     2022    '!$D$1:$D$1794,0),MATCH(V$1,'     2022    '!$A$1:$AC$1,0))</f>
        <v>UN0336</v>
      </c>
      <c r="W452" s="153" t="str">
        <f>INDEX('     2022    '!$A$1:$AC$1563,MATCH($D452,'     2022    '!$D$1:$D$1794,0),MATCH(W$1,'     2022    '!$A$1:$AC$1,0))</f>
        <v>F4</v>
      </c>
      <c r="X452" s="151" t="str">
        <f>INDEX('     2022    '!$A$1:$AC$1563,MATCH($D452,'     2022    '!$D$1:$D$1794,0),MATCH(X$1,'     2022    '!$A$1:$AC$1,0))</f>
        <v/>
      </c>
      <c r="Y452" s="151" t="str">
        <f>INDEX('     2022    '!$A$1:$AC$1563,MATCH($D452,'     2022    '!$D$1:$D$1794,0),MATCH(Y$1,'     2022    '!$A$1:$AC$1,0))</f>
        <v/>
      </c>
      <c r="Z452" s="156">
        <f>INDEX('     2022    '!$A$1:$AC$1563,MATCH($D452,'     2022    '!$D$1:$D$1794,0),MATCH(Z$1,'     2022    '!$A$1:$AC$1,0))</f>
        <v>7.9699999999999993E-2</v>
      </c>
      <c r="AA452" s="153" t="str">
        <f>INDEX('     2022    '!$A$1:$AC$1563,MATCH($D452,'     2022    '!$D$1:$D$1794,0),MATCH(AA$1,'     2022    '!$A$1:$AC$1,0))</f>
        <v>2806-F4-001972</v>
      </c>
      <c r="AB452" s="153" t="str">
        <f>INDEX('     2022    '!$A$1:$AC$1563,MATCH($D452,'     2022    '!$D$1:$D$1794,0),MATCH(AB$1,'     2022    '!$A$1:$AC$1,0))</f>
        <v>GB/HSE-362533</v>
      </c>
      <c r="AC452" s="153" t="str">
        <f>INDEX('     2022    '!$A$1:$AC$1563,MATCH($D452,'     2022    '!$D$1:$D$1794,0),MATCH(AC$1,'     2022    '!$A$1:$AC$1,0))</f>
        <v>11/30/2030</v>
      </c>
    </row>
    <row r="453" spans="1:29" ht="15.75">
      <c r="A453" s="80">
        <f t="shared" si="14"/>
        <v>450</v>
      </c>
      <c r="B453" s="68" t="str">
        <f>INDEX('     2022    '!B$2:B$1794,MATCH(D453,'     2022    '!D$2:D$1794,0))</f>
        <v/>
      </c>
      <c r="C453" s="204" t="str">
        <f>INDEX('     2022    '!C$2:C$1794,MATCH(D453,'     2022    '!D$2:D$1794,0))</f>
        <v>Slice - 13s</v>
      </c>
      <c r="D453" s="212" t="str">
        <f>INDEX('     2022    '!D:D,MATCH(A453,'     2022    '!AL:AL,0))</f>
        <v>CSL1393</v>
      </c>
      <c r="E453" s="213" t="str">
        <f>INDEX('     2022    '!$A$1:$AC$1563,MATCH($D453,'     2022    '!$D$1:$D$1794,0),MATCH(E$1,'     2022    '!$A$1:$AC$1,0))</f>
        <v>13s. Z Green strobe willow to purple/orange/blue with red strobe mine</v>
      </c>
      <c r="F453" s="206" t="str">
        <f>IFERROR(IF(LEFT(INDEX('     2022    '!AD$2:AD$1794,MATCH(D453,'     2022    '!D$2:D$1794,0)),4)="http",HYPERLINK(INDEX('     2022    '!AD$2:AD$1794,MATCH(D453,'     2022    '!D$2:D$1794,0)),"Video"),""),"")</f>
        <v>Video</v>
      </c>
      <c r="G453" s="207">
        <f>INDEX('     2022    '!$A$1:$AC$1563,MATCH($D453,'     2022    '!$D$1:$D$1794,0),MATCH(G$1,'     2022    '!$A$1:$AC$1,0))</f>
        <v>0</v>
      </c>
      <c r="H453" s="150"/>
      <c r="I453" s="152">
        <f>INDEX('     2022    '!$A$1:$AC$1563,MATCH($D453,'     2022    '!$D$1:$D$1794,0),MATCH(I$1,'     2022    '!$A$1:$AC$1,0))</f>
        <v>121.27</v>
      </c>
      <c r="J453" s="150"/>
      <c r="K453" s="151">
        <f t="shared" ref="K453:K516" si="15">IFERROR(M453/O453,"")</f>
        <v>14.067999999999998</v>
      </c>
      <c r="L453" s="152">
        <f>INDEX('     2022    '!$A$1:$AC$1563,MATCH($D453,'     2022    '!$D$1:$D$1794,0),MATCH(L$1,'     2022    '!$A$1:$AC$1,0))</f>
        <v>128.0188</v>
      </c>
      <c r="M453" s="152">
        <f>INDEX('     2022    '!$A$1:$AC$1563,MATCH($D453,'     2022    '!$D$1:$D$1794,0),MATCH(M$1,'     2022    '!$A$1:$AC$1,0))</f>
        <v>140.67999999999998</v>
      </c>
      <c r="N453" s="153" t="str">
        <f>INDEX('     2022    '!$A$1:$AC$1563,MATCH($D453,'     2022    '!$D$1:$D$1794,0),MATCH(N$1,'     2022    '!$A$1:$AC$1,0))</f>
        <v>30mm</v>
      </c>
      <c r="O453" s="154">
        <f>INDEX('     2022    '!$A$1:$AC$1563,MATCH($D453,'     2022    '!$D$1:$D$1794,0),MATCH(O$1,'     2022    '!$A$1:$AC$1,0))</f>
        <v>10</v>
      </c>
      <c r="P453" s="153">
        <f>INDEX('     2022    '!$A$1:$AC$1563,MATCH($D453,'     2022    '!$D$1:$D$1794,0),MATCH(P$1,'     2022    '!$A$1:$AC$1,0))</f>
        <v>3</v>
      </c>
      <c r="Q453" s="153" t="str">
        <f>INDEX('     2022    '!$A$1:$AC$1563,MATCH($D453,'     2022    '!$D$1:$D$1794,0),MATCH(Q$1,'     2022    '!$A$1:$AC$1,0))</f>
        <v>Yes</v>
      </c>
      <c r="R453" s="155">
        <f>INDEX('     2022    '!$A$1:$AC$1563,MATCH($D453,'     2022    '!$D$1:$D$1794,0),MATCH(R$1,'     2022    '!$A$1:$AC$1,0))</f>
        <v>19</v>
      </c>
      <c r="S453" s="155">
        <f>INDEX('     2022    '!$A$1:$AC$1563,MATCH($D453,'     2022    '!$D$1:$D$1794,0),MATCH(S$1,'     2022    '!$A$1:$AC$1,0))</f>
        <v>3.7</v>
      </c>
      <c r="T453" s="155">
        <f>INDEX('     2022    '!$A$1:$AC$1563,MATCH($D453,'     2022    '!$D$1:$D$1794,0),MATCH(T$1,'     2022    '!$A$1:$AC$1,0))</f>
        <v>0.3</v>
      </c>
      <c r="U453" s="154" t="str">
        <f>INDEX('     2022    '!$A$1:$AC$1563,MATCH($D453,'     2022    '!$D$1:$D$1794,0),MATCH(U$1,'     2022    '!$A$1:$AC$1,0))</f>
        <v>1.4G</v>
      </c>
      <c r="V453" s="153" t="str">
        <f>INDEX('     2022    '!$A$1:$AC$1563,MATCH($D453,'     2022    '!$D$1:$D$1794,0),MATCH(V$1,'     2022    '!$A$1:$AC$1,0))</f>
        <v>UN0336</v>
      </c>
      <c r="W453" s="153" t="str">
        <f>INDEX('     2022    '!$A$1:$AC$1563,MATCH($D453,'     2022    '!$D$1:$D$1794,0),MATCH(W$1,'     2022    '!$A$1:$AC$1,0))</f>
        <v>F4</v>
      </c>
      <c r="X453" s="151" t="str">
        <f>INDEX('     2022    '!$A$1:$AC$1563,MATCH($D453,'     2022    '!$D$1:$D$1794,0),MATCH(X$1,'     2022    '!$A$1:$AC$1,0))</f>
        <v/>
      </c>
      <c r="Y453" s="151" t="str">
        <f>INDEX('     2022    '!$A$1:$AC$1563,MATCH($D453,'     2022    '!$D$1:$D$1794,0),MATCH(Y$1,'     2022    '!$A$1:$AC$1,0))</f>
        <v/>
      </c>
      <c r="Z453" s="156">
        <f>INDEX('     2022    '!$A$1:$AC$1563,MATCH($D453,'     2022    '!$D$1:$D$1794,0),MATCH(Z$1,'     2022    '!$A$1:$AC$1,0))</f>
        <v>7.9699999999999993E-2</v>
      </c>
      <c r="AA453" s="153" t="str">
        <f>INDEX('     2022    '!$A$1:$AC$1563,MATCH($D453,'     2022    '!$D$1:$D$1794,0),MATCH(AA$1,'     2022    '!$A$1:$AC$1,0))</f>
        <v>2806-F4-001972</v>
      </c>
      <c r="AB453" s="153" t="str">
        <f>INDEX('     2022    '!$A$1:$AC$1563,MATCH($D453,'     2022    '!$D$1:$D$1794,0),MATCH(AB$1,'     2022    '!$A$1:$AC$1,0))</f>
        <v>GB/HSE-362534</v>
      </c>
      <c r="AC453" s="153" t="str">
        <f>INDEX('     2022    '!$A$1:$AC$1563,MATCH($D453,'     2022    '!$D$1:$D$1794,0),MATCH(AC$1,'     2022    '!$A$1:$AC$1,0))</f>
        <v>11/30/2030</v>
      </c>
    </row>
    <row r="454" spans="1:29" ht="15.75">
      <c r="A454" s="80">
        <f t="shared" si="14"/>
        <v>451</v>
      </c>
      <c r="B454" s="68" t="str">
        <f>INDEX('     2022    '!B$2:B$1794,MATCH(D454,'     2022    '!D$2:D$1794,0))</f>
        <v/>
      </c>
      <c r="C454" s="204" t="str">
        <f>INDEX('     2022    '!C$2:C$1794,MATCH(D454,'     2022    '!D$2:D$1794,0))</f>
        <v>Slice - 13s</v>
      </c>
      <c r="D454" s="212" t="str">
        <f>INDEX('     2022    '!D:D,MATCH(A454,'     2022    '!AL:AL,0))</f>
        <v>CSL1354</v>
      </c>
      <c r="E454" s="213" t="str">
        <f>INDEX('     2022    '!$A$1:$AC$1563,MATCH($D454,'     2022    '!$D$1:$D$1794,0),MATCH(E$1,'     2022    '!$A$1:$AC$1,0))</f>
        <v>13s Z. Rainbow bouquet.</v>
      </c>
      <c r="F454" s="206" t="str">
        <f>IFERROR(IF(LEFT(INDEX('     2022    '!AD$2:AD$1794,MATCH(D454,'     2022    '!D$2:D$1794,0)),4)="http",HYPERLINK(INDEX('     2022    '!AD$2:AD$1794,MATCH(D454,'     2022    '!D$2:D$1794,0)),"Video"),""),"")</f>
        <v>Video</v>
      </c>
      <c r="G454" s="207">
        <f>INDEX('     2022    '!$A$1:$AC$1563,MATCH($D454,'     2022    '!$D$1:$D$1794,0),MATCH(G$1,'     2022    '!$A$1:$AC$1,0))</f>
        <v>1</v>
      </c>
      <c r="H454" s="150"/>
      <c r="I454" s="152">
        <f>INDEX('     2022    '!$A$1:$AC$1563,MATCH($D454,'     2022    '!$D$1:$D$1794,0),MATCH(I$1,'     2022    '!$A$1:$AC$1,0))</f>
        <v>121.48</v>
      </c>
      <c r="J454" s="150"/>
      <c r="K454" s="151">
        <f t="shared" si="15"/>
        <v>14.091999999999999</v>
      </c>
      <c r="L454" s="152">
        <f>INDEX('     2022    '!$A$1:$AC$1563,MATCH($D454,'     2022    '!$D$1:$D$1794,0),MATCH(L$1,'     2022    '!$A$1:$AC$1,0))</f>
        <v>128.2372</v>
      </c>
      <c r="M454" s="152">
        <f>INDEX('     2022    '!$A$1:$AC$1563,MATCH($D454,'     2022    '!$D$1:$D$1794,0),MATCH(M$1,'     2022    '!$A$1:$AC$1,0))</f>
        <v>140.91999999999999</v>
      </c>
      <c r="N454" s="153" t="str">
        <f>INDEX('     2022    '!$A$1:$AC$1563,MATCH($D454,'     2022    '!$D$1:$D$1794,0),MATCH(N$1,'     2022    '!$A$1:$AC$1,0))</f>
        <v>30mm</v>
      </c>
      <c r="O454" s="154">
        <f>INDEX('     2022    '!$A$1:$AC$1563,MATCH($D454,'     2022    '!$D$1:$D$1794,0),MATCH(O$1,'     2022    '!$A$1:$AC$1,0))</f>
        <v>10</v>
      </c>
      <c r="P454" s="153">
        <f>INDEX('     2022    '!$A$1:$AC$1563,MATCH($D454,'     2022    '!$D$1:$D$1794,0),MATCH(P$1,'     2022    '!$A$1:$AC$1,0))</f>
        <v>5</v>
      </c>
      <c r="Q454" s="153" t="str">
        <f>INDEX('     2022    '!$A$1:$AC$1563,MATCH($D454,'     2022    '!$D$1:$D$1794,0),MATCH(Q$1,'     2022    '!$A$1:$AC$1,0))</f>
        <v>Yes</v>
      </c>
      <c r="R454" s="155">
        <f>INDEX('     2022    '!$A$1:$AC$1563,MATCH($D454,'     2022    '!$D$1:$D$1794,0),MATCH(R$1,'     2022    '!$A$1:$AC$1,0))</f>
        <v>19.600000000000001</v>
      </c>
      <c r="S454" s="155">
        <f>INDEX('     2022    '!$A$1:$AC$1563,MATCH($D454,'     2022    '!$D$1:$D$1794,0),MATCH(S$1,'     2022    '!$A$1:$AC$1,0))</f>
        <v>3.6</v>
      </c>
      <c r="T454" s="155">
        <f>INDEX('     2022    '!$A$1:$AC$1563,MATCH($D454,'     2022    '!$D$1:$D$1794,0),MATCH(T$1,'     2022    '!$A$1:$AC$1,0))</f>
        <v>0.3</v>
      </c>
      <c r="U454" s="154" t="str">
        <f>INDEX('     2022    '!$A$1:$AC$1563,MATCH($D454,'     2022    '!$D$1:$D$1794,0),MATCH(U$1,'     2022    '!$A$1:$AC$1,0))</f>
        <v>1.4G</v>
      </c>
      <c r="V454" s="153" t="str">
        <f>INDEX('     2022    '!$A$1:$AC$1563,MATCH($D454,'     2022    '!$D$1:$D$1794,0),MATCH(V$1,'     2022    '!$A$1:$AC$1,0))</f>
        <v>UN0336</v>
      </c>
      <c r="W454" s="153" t="str">
        <f>INDEX('     2022    '!$A$1:$AC$1563,MATCH($D454,'     2022    '!$D$1:$D$1794,0),MATCH(W$1,'     2022    '!$A$1:$AC$1,0))</f>
        <v>F4</v>
      </c>
      <c r="X454" s="151" t="str">
        <f>INDEX('     2022    '!$A$1:$AC$1563,MATCH($D454,'     2022    '!$D$1:$D$1794,0),MATCH(X$1,'     2022    '!$A$1:$AC$1,0))</f>
        <v/>
      </c>
      <c r="Y454" s="151" t="str">
        <f>INDEX('     2022    '!$A$1:$AC$1563,MATCH($D454,'     2022    '!$D$1:$D$1794,0),MATCH(Y$1,'     2022    '!$A$1:$AC$1,0))</f>
        <v/>
      </c>
      <c r="Z454" s="156">
        <f>INDEX('     2022    '!$A$1:$AC$1563,MATCH($D454,'     2022    '!$D$1:$D$1794,0),MATCH(Z$1,'     2022    '!$A$1:$AC$1,0))</f>
        <v>7.9699999999999993E-2</v>
      </c>
      <c r="AA454" s="153" t="str">
        <f>INDEX('     2022    '!$A$1:$AC$1563,MATCH($D454,'     2022    '!$D$1:$D$1794,0),MATCH(AA$1,'     2022    '!$A$1:$AC$1,0))</f>
        <v>2806-F4-000624</v>
      </c>
      <c r="AB454" s="153" t="str">
        <f>INDEX('     2022    '!$A$1:$AC$1563,MATCH($D454,'     2022    '!$D$1:$D$1794,0),MATCH(AB$1,'     2022    '!$A$1:$AC$1,0))</f>
        <v>GB/HSE-360547</v>
      </c>
      <c r="AC454" s="153" t="str">
        <f>INDEX('     2022    '!$A$1:$AC$1563,MATCH($D454,'     2022    '!$D$1:$D$1794,0),MATCH(AC$1,'     2022    '!$A$1:$AC$1,0))</f>
        <v>6/8/2029</v>
      </c>
    </row>
    <row r="455" spans="1:29" ht="15.75">
      <c r="A455" s="80">
        <f t="shared" si="14"/>
        <v>452</v>
      </c>
      <c r="B455" s="68" t="str">
        <f>INDEX('     2022    '!B$2:B$1794,MATCH(D455,'     2022    '!D$2:D$1794,0))</f>
        <v/>
      </c>
      <c r="C455" s="204" t="str">
        <f>INDEX('     2022    '!C$2:C$1794,MATCH(D455,'     2022    '!D$2:D$1794,0))</f>
        <v>Slice - 13s</v>
      </c>
      <c r="D455" s="212" t="str">
        <f>INDEX('     2022    '!D:D,MATCH(A455,'     2022    '!AL:AL,0))</f>
        <v>CSL1379</v>
      </c>
      <c r="E455" s="213" t="str">
        <f>INDEX('     2022    '!$A$1:$AC$1563,MATCH($D455,'     2022    '!$D$1:$D$1794,0),MATCH(E$1,'     2022    '!$A$1:$AC$1,0))</f>
        <v>13s. Z. Red to blue to white bouquet</v>
      </c>
      <c r="F455" s="206" t="str">
        <f>IFERROR(IF(LEFT(INDEX('     2022    '!AD$2:AD$1794,MATCH(D455,'     2022    '!D$2:D$1794,0)),4)="http",HYPERLINK(INDEX('     2022    '!AD$2:AD$1794,MATCH(D455,'     2022    '!D$2:D$1794,0)),"Video"),""),"")</f>
        <v>Video</v>
      </c>
      <c r="G455" s="207">
        <f>INDEX('     2022    '!$A$1:$AC$1563,MATCH($D455,'     2022    '!$D$1:$D$1794,0),MATCH(G$1,'     2022    '!$A$1:$AC$1,0))</f>
        <v>4</v>
      </c>
      <c r="H455" s="150"/>
      <c r="I455" s="152">
        <f>INDEX('     2022    '!$A$1:$AC$1563,MATCH($D455,'     2022    '!$D$1:$D$1794,0),MATCH(I$1,'     2022    '!$A$1:$AC$1,0))</f>
        <v>125.52</v>
      </c>
      <c r="J455" s="150"/>
      <c r="K455" s="151">
        <f t="shared" si="15"/>
        <v>14.181776816212437</v>
      </c>
      <c r="L455" s="152">
        <f>INDEX('     2022    '!$A$1:$AC$1563,MATCH($D455,'     2022    '!$D$1:$D$1794,0),MATCH(L$1,'     2022    '!$A$1:$AC$1,0))</f>
        <v>129.05416902753319</v>
      </c>
      <c r="M455" s="152">
        <f>INDEX('     2022    '!$A$1:$AC$1563,MATCH($D455,'     2022    '!$D$1:$D$1794,0),MATCH(M$1,'     2022    '!$A$1:$AC$1,0))</f>
        <v>141.81776816212437</v>
      </c>
      <c r="N455" s="153" t="str">
        <f>INDEX('     2022    '!$A$1:$AC$1563,MATCH($D455,'     2022    '!$D$1:$D$1794,0),MATCH(N$1,'     2022    '!$A$1:$AC$1,0))</f>
        <v>30mm</v>
      </c>
      <c r="O455" s="154">
        <f>INDEX('     2022    '!$A$1:$AC$1563,MATCH($D455,'     2022    '!$D$1:$D$1794,0),MATCH(O$1,'     2022    '!$A$1:$AC$1,0))</f>
        <v>10</v>
      </c>
      <c r="P455" s="153">
        <f>INDEX('     2022    '!$A$1:$AC$1563,MATCH($D455,'     2022    '!$D$1:$D$1794,0),MATCH(P$1,'     2022    '!$A$1:$AC$1,0))</f>
        <v>5</v>
      </c>
      <c r="Q455" s="153" t="str">
        <f>INDEX('     2022    '!$A$1:$AC$1563,MATCH($D455,'     2022    '!$D$1:$D$1794,0),MATCH(Q$1,'     2022    '!$A$1:$AC$1,0))</f>
        <v>No</v>
      </c>
      <c r="R455" s="155">
        <f>INDEX('     2022    '!$A$1:$AC$1563,MATCH($D455,'     2022    '!$D$1:$D$1794,0),MATCH(R$1,'     2022    '!$A$1:$AC$1,0))</f>
        <v>19.600000000000001</v>
      </c>
      <c r="S455" s="155">
        <f>INDEX('     2022    '!$A$1:$AC$1563,MATCH($D455,'     2022    '!$D$1:$D$1794,0),MATCH(S$1,'     2022    '!$A$1:$AC$1,0))</f>
        <v>3.9</v>
      </c>
      <c r="T455" s="155">
        <f>INDEX('     2022    '!$A$1:$AC$1563,MATCH($D455,'     2022    '!$D$1:$D$1794,0),MATCH(T$1,'     2022    '!$A$1:$AC$1,0))</f>
        <v>0.3</v>
      </c>
      <c r="U455" s="154" t="str">
        <f>INDEX('     2022    '!$A$1:$AC$1563,MATCH($D455,'     2022    '!$D$1:$D$1794,0),MATCH(U$1,'     2022    '!$A$1:$AC$1,0))</f>
        <v>1.4G</v>
      </c>
      <c r="V455" s="153" t="str">
        <f>INDEX('     2022    '!$A$1:$AC$1563,MATCH($D455,'     2022    '!$D$1:$D$1794,0),MATCH(V$1,'     2022    '!$A$1:$AC$1,0))</f>
        <v>UN0336</v>
      </c>
      <c r="W455" s="153" t="str">
        <f>INDEX('     2022    '!$A$1:$AC$1563,MATCH($D455,'     2022    '!$D$1:$D$1794,0),MATCH(W$1,'     2022    '!$A$1:$AC$1,0))</f>
        <v>F4</v>
      </c>
      <c r="X455" s="151" t="str">
        <f>INDEX('     2022    '!$A$1:$AC$1563,MATCH($D455,'     2022    '!$D$1:$D$1794,0),MATCH(X$1,'     2022    '!$A$1:$AC$1,0))</f>
        <v/>
      </c>
      <c r="Y455" s="151" t="str">
        <f>INDEX('     2022    '!$A$1:$AC$1563,MATCH($D455,'     2022    '!$D$1:$D$1794,0),MATCH(Y$1,'     2022    '!$A$1:$AC$1,0))</f>
        <v/>
      </c>
      <c r="Z455" s="156">
        <f>INDEX('     2022    '!$A$1:$AC$1563,MATCH($D455,'     2022    '!$D$1:$D$1794,0),MATCH(Z$1,'     2022    '!$A$1:$AC$1,0))</f>
        <v>8.3199999999999996E-2</v>
      </c>
      <c r="AA455" s="153" t="str">
        <f>INDEX('     2022    '!$A$1:$AC$1563,MATCH($D455,'     2022    '!$D$1:$D$1794,0),MATCH(AA$1,'     2022    '!$A$1:$AC$1,0))</f>
        <v>2806-F4-000624</v>
      </c>
      <c r="AB455" s="153" t="str">
        <f>INDEX('     2022    '!$A$1:$AC$1563,MATCH($D455,'     2022    '!$D$1:$D$1794,0),MATCH(AB$1,'     2022    '!$A$1:$AC$1,0))</f>
        <v>GB/HSE-360552</v>
      </c>
      <c r="AC455" s="153" t="str">
        <f>INDEX('     2022    '!$A$1:$AC$1563,MATCH($D455,'     2022    '!$D$1:$D$1794,0),MATCH(AC$1,'     2022    '!$A$1:$AC$1,0))</f>
        <v>6/8/2029</v>
      </c>
    </row>
    <row r="456" spans="1:29" ht="15.75">
      <c r="A456" s="80">
        <f t="shared" si="14"/>
        <v>453</v>
      </c>
      <c r="B456" s="68" t="str">
        <f>INDEX('     2022    '!B$2:B$1794,MATCH(D456,'     2022    '!D$2:D$1794,0))</f>
        <v/>
      </c>
      <c r="C456" s="204" t="str">
        <f>INDEX('     2022    '!C$2:C$1794,MATCH(D456,'     2022    '!D$2:D$1794,0))</f>
        <v>Slice - 13s</v>
      </c>
      <c r="D456" s="212" t="str">
        <f>INDEX('     2022    '!D:D,MATCH(A456,'     2022    '!AL:AL,0))</f>
        <v>CSL1331</v>
      </c>
      <c r="E456" s="213" t="str">
        <f>INDEX('     2022    '!$A$1:$AC$1563,MATCH($D456,'     2022    '!$D$1:$D$1794,0),MATCH(E$1,'     2022    '!$A$1:$AC$1,0))</f>
        <v>13s. Corolla with cyan bouquet.</v>
      </c>
      <c r="F456" s="206" t="str">
        <f>IFERROR(IF(LEFT(INDEX('     2022    '!AD$2:AD$1794,MATCH(D456,'     2022    '!D$2:D$1794,0)),4)="http",HYPERLINK(INDEX('     2022    '!AD$2:AD$1794,MATCH(D456,'     2022    '!D$2:D$1794,0)),"Video"),""),"")</f>
        <v>Video</v>
      </c>
      <c r="G456" s="207">
        <f>INDEX('     2022    '!$A$1:$AC$1563,MATCH($D456,'     2022    '!$D$1:$D$1794,0),MATCH(G$1,'     2022    '!$A$1:$AC$1,0))</f>
        <v>0</v>
      </c>
      <c r="H456" s="150"/>
      <c r="I456" s="152">
        <f>INDEX('     2022    '!$A$1:$AC$1563,MATCH($D456,'     2022    '!$D$1:$D$1794,0),MATCH(I$1,'     2022    '!$A$1:$AC$1,0))</f>
        <v>127.91</v>
      </c>
      <c r="J456" s="150"/>
      <c r="K456" s="151">
        <f t="shared" si="15"/>
        <v>14.837999999999999</v>
      </c>
      <c r="L456" s="152">
        <f>INDEX('     2022    '!$A$1:$AC$1563,MATCH($D456,'     2022    '!$D$1:$D$1794,0),MATCH(L$1,'     2022    '!$A$1:$AC$1,0))</f>
        <v>135.0258</v>
      </c>
      <c r="M456" s="152">
        <f>INDEX('     2022    '!$A$1:$AC$1563,MATCH($D456,'     2022    '!$D$1:$D$1794,0),MATCH(M$1,'     2022    '!$A$1:$AC$1,0))</f>
        <v>148.38</v>
      </c>
      <c r="N456" s="153" t="str">
        <f>INDEX('     2022    '!$A$1:$AC$1563,MATCH($D456,'     2022    '!$D$1:$D$1794,0),MATCH(N$1,'     2022    '!$A$1:$AC$1,0))</f>
        <v>30mm</v>
      </c>
      <c r="O456" s="154">
        <f>INDEX('     2022    '!$A$1:$AC$1563,MATCH($D456,'     2022    '!$D$1:$D$1794,0),MATCH(O$1,'     2022    '!$A$1:$AC$1,0))</f>
        <v>10</v>
      </c>
      <c r="P456" s="153">
        <f>INDEX('     2022    '!$A$1:$AC$1563,MATCH($D456,'     2022    '!$D$1:$D$1794,0),MATCH(P$1,'     2022    '!$A$1:$AC$1,0))</f>
        <v>3</v>
      </c>
      <c r="Q456" s="153" t="str">
        <f>INDEX('     2022    '!$A$1:$AC$1563,MATCH($D456,'     2022    '!$D$1:$D$1794,0),MATCH(Q$1,'     2022    '!$A$1:$AC$1,0))</f>
        <v>Yes</v>
      </c>
      <c r="R456" s="155">
        <f>INDEX('     2022    '!$A$1:$AC$1563,MATCH($D456,'     2022    '!$D$1:$D$1794,0),MATCH(R$1,'     2022    '!$A$1:$AC$1,0))</f>
        <v>17</v>
      </c>
      <c r="S456" s="155">
        <f>INDEX('     2022    '!$A$1:$AC$1563,MATCH($D456,'     2022    '!$D$1:$D$1794,0),MATCH(S$1,'     2022    '!$A$1:$AC$1,0))</f>
        <v>3.9</v>
      </c>
      <c r="T456" s="155">
        <f>INDEX('     2022    '!$A$1:$AC$1563,MATCH($D456,'     2022    '!$D$1:$D$1794,0),MATCH(T$1,'     2022    '!$A$1:$AC$1,0))</f>
        <v>0.3</v>
      </c>
      <c r="U456" s="154" t="str">
        <f>INDEX('     2022    '!$A$1:$AC$1563,MATCH($D456,'     2022    '!$D$1:$D$1794,0),MATCH(U$1,'     2022    '!$A$1:$AC$1,0))</f>
        <v>1.4G</v>
      </c>
      <c r="V456" s="153" t="str">
        <f>INDEX('     2022    '!$A$1:$AC$1563,MATCH($D456,'     2022    '!$D$1:$D$1794,0),MATCH(V$1,'     2022    '!$A$1:$AC$1,0))</f>
        <v>UN0336</v>
      </c>
      <c r="W456" s="153" t="str">
        <f>INDEX('     2022    '!$A$1:$AC$1563,MATCH($D456,'     2022    '!$D$1:$D$1794,0),MATCH(W$1,'     2022    '!$A$1:$AC$1,0))</f>
        <v>F4</v>
      </c>
      <c r="X456" s="151" t="str">
        <f>INDEX('     2022    '!$A$1:$AC$1563,MATCH($D456,'     2022    '!$D$1:$D$1794,0),MATCH(X$1,'     2022    '!$A$1:$AC$1,0))</f>
        <v/>
      </c>
      <c r="Y456" s="151" t="str">
        <f>INDEX('     2022    '!$A$1:$AC$1563,MATCH($D456,'     2022    '!$D$1:$D$1794,0),MATCH(Y$1,'     2022    '!$A$1:$AC$1,0))</f>
        <v/>
      </c>
      <c r="Z456" s="156">
        <f>INDEX('     2022    '!$A$1:$AC$1563,MATCH($D456,'     2022    '!$D$1:$D$1794,0),MATCH(Z$1,'     2022    '!$A$1:$AC$1,0))</f>
        <v>8.3199999999999996E-2</v>
      </c>
      <c r="AA456" s="153" t="str">
        <f>INDEX('     2022    '!$A$1:$AC$1563,MATCH($D456,'     2022    '!$D$1:$D$1794,0),MATCH(AA$1,'     2022    '!$A$1:$AC$1,0))</f>
        <v>1008-F4-69249663</v>
      </c>
      <c r="AB456" s="153" t="str">
        <f>INDEX('     2022    '!$A$1:$AC$1563,MATCH($D456,'     2022    '!$D$1:$D$1794,0),MATCH(AB$1,'     2022    '!$A$1:$AC$1,0))</f>
        <v>GB/HSE-352863</v>
      </c>
      <c r="AC456" s="153" t="str">
        <f>INDEX('     2022    '!$A$1:$AC$1563,MATCH($D456,'     2022    '!$D$1:$D$1794,0),MATCH(AC$1,'     2022    '!$A$1:$AC$1,0))</f>
        <v>6/28/2026</v>
      </c>
    </row>
    <row r="457" spans="1:29" ht="15.75">
      <c r="A457" s="80">
        <f t="shared" si="14"/>
        <v>454</v>
      </c>
      <c r="B457" s="68" t="str">
        <f>INDEX('     2022    '!B$2:B$1794,MATCH(D457,'     2022    '!D$2:D$1794,0))</f>
        <v/>
      </c>
      <c r="C457" s="204" t="str">
        <f>INDEX('     2022    '!C$2:C$1794,MATCH(D457,'     2022    '!D$2:D$1794,0))</f>
        <v>Slice - 13s</v>
      </c>
      <c r="D457" s="212" t="str">
        <f>INDEX('     2022    '!D:D,MATCH(A457,'     2022    '!AL:AL,0))</f>
        <v>CSL1341</v>
      </c>
      <c r="E457" s="213" t="str">
        <f>INDEX('     2022    '!$A$1:$AC$1563,MATCH($D457,'     2022    '!$D$1:$D$1794,0),MATCH(E$1,'     2022    '!$A$1:$AC$1,0))</f>
        <v>13s. Gold strobe willow, blue dahlia, green strobe bouquet</v>
      </c>
      <c r="F457" s="206" t="str">
        <f>IFERROR(IF(LEFT(INDEX('     2022    '!AD$2:AD$1794,MATCH(D457,'     2022    '!D$2:D$1794,0)),4)="http",HYPERLINK(INDEX('     2022    '!AD$2:AD$1794,MATCH(D457,'     2022    '!D$2:D$1794,0)),"Video"),""),"")</f>
        <v>Video</v>
      </c>
      <c r="G457" s="207">
        <f>INDEX('     2022    '!$A$1:$AC$1563,MATCH($D457,'     2022    '!$D$1:$D$1794,0),MATCH(G$1,'     2022    '!$A$1:$AC$1,0))</f>
        <v>2</v>
      </c>
      <c r="H457" s="150"/>
      <c r="I457" s="152">
        <f>INDEX('     2022    '!$A$1:$AC$1563,MATCH($D457,'     2022    '!$D$1:$D$1794,0),MATCH(I$1,'     2022    '!$A$1:$AC$1,0))</f>
        <v>128.28</v>
      </c>
      <c r="J457" s="150"/>
      <c r="K457" s="151">
        <f t="shared" si="15"/>
        <v>14.881</v>
      </c>
      <c r="L457" s="152">
        <f>INDEX('     2022    '!$A$1:$AC$1563,MATCH($D457,'     2022    '!$D$1:$D$1794,0),MATCH(L$1,'     2022    '!$A$1:$AC$1,0))</f>
        <v>135.4171</v>
      </c>
      <c r="M457" s="152">
        <f>INDEX('     2022    '!$A$1:$AC$1563,MATCH($D457,'     2022    '!$D$1:$D$1794,0),MATCH(M$1,'     2022    '!$A$1:$AC$1,0))</f>
        <v>148.81</v>
      </c>
      <c r="N457" s="153" t="str">
        <f>INDEX('     2022    '!$A$1:$AC$1563,MATCH($D457,'     2022    '!$D$1:$D$1794,0),MATCH(N$1,'     2022    '!$A$1:$AC$1,0))</f>
        <v>30mm</v>
      </c>
      <c r="O457" s="154">
        <f>INDEX('     2022    '!$A$1:$AC$1563,MATCH($D457,'     2022    '!$D$1:$D$1794,0),MATCH(O$1,'     2022    '!$A$1:$AC$1,0))</f>
        <v>10</v>
      </c>
      <c r="P457" s="153">
        <f>INDEX('     2022    '!$A$1:$AC$1563,MATCH($D457,'     2022    '!$D$1:$D$1794,0),MATCH(P$1,'     2022    '!$A$1:$AC$1,0))</f>
        <v>3</v>
      </c>
      <c r="Q457" s="153" t="str">
        <f>INDEX('     2022    '!$A$1:$AC$1563,MATCH($D457,'     2022    '!$D$1:$D$1794,0),MATCH(Q$1,'     2022    '!$A$1:$AC$1,0))</f>
        <v>Yes</v>
      </c>
      <c r="R457" s="155">
        <f>INDEX('     2022    '!$A$1:$AC$1563,MATCH($D457,'     2022    '!$D$1:$D$1794,0),MATCH(R$1,'     2022    '!$A$1:$AC$1,0))</f>
        <v>20</v>
      </c>
      <c r="S457" s="155">
        <f>INDEX('     2022    '!$A$1:$AC$1563,MATCH($D457,'     2022    '!$D$1:$D$1794,0),MATCH(S$1,'     2022    '!$A$1:$AC$1,0))</f>
        <v>2.2000000000000002</v>
      </c>
      <c r="T457" s="155">
        <f>INDEX('     2022    '!$A$1:$AC$1563,MATCH($D457,'     2022    '!$D$1:$D$1794,0),MATCH(T$1,'     2022    '!$A$1:$AC$1,0))</f>
        <v>0.3</v>
      </c>
      <c r="U457" s="154" t="str">
        <f>INDEX('     2022    '!$A$1:$AC$1563,MATCH($D457,'     2022    '!$D$1:$D$1794,0),MATCH(U$1,'     2022    '!$A$1:$AC$1,0))</f>
        <v>1.4G</v>
      </c>
      <c r="V457" s="153" t="str">
        <f>INDEX('     2022    '!$A$1:$AC$1563,MATCH($D457,'     2022    '!$D$1:$D$1794,0),MATCH(V$1,'     2022    '!$A$1:$AC$1,0))</f>
        <v>UN0336</v>
      </c>
      <c r="W457" s="153" t="str">
        <f>INDEX('     2022    '!$A$1:$AC$1563,MATCH($D457,'     2022    '!$D$1:$D$1794,0),MATCH(W$1,'     2022    '!$A$1:$AC$1,0))</f>
        <v>F4</v>
      </c>
      <c r="X457" s="151" t="str">
        <f>INDEX('     2022    '!$A$1:$AC$1563,MATCH($D457,'     2022    '!$D$1:$D$1794,0),MATCH(X$1,'     2022    '!$A$1:$AC$1,0))</f>
        <v/>
      </c>
      <c r="Y457" s="151" t="str">
        <f>INDEX('     2022    '!$A$1:$AC$1563,MATCH($D457,'     2022    '!$D$1:$D$1794,0),MATCH(Y$1,'     2022    '!$A$1:$AC$1,0))</f>
        <v/>
      </c>
      <c r="Z457" s="156">
        <f>INDEX('     2022    '!$A$1:$AC$1563,MATCH($D457,'     2022    '!$D$1:$D$1794,0),MATCH(Z$1,'     2022    '!$A$1:$AC$1,0))</f>
        <v>7.8700000000000006E-2</v>
      </c>
      <c r="AA457" s="153" t="str">
        <f>INDEX('     2022    '!$A$1:$AC$1563,MATCH($D457,'     2022    '!$D$1:$D$1794,0),MATCH(AA$1,'     2022    '!$A$1:$AC$1,0))</f>
        <v>1008-F4-69249663</v>
      </c>
      <c r="AB457" s="153" t="str">
        <f>INDEX('     2022    '!$A$1:$AC$1563,MATCH($D457,'     2022    '!$D$1:$D$1794,0),MATCH(AB$1,'     2022    '!$A$1:$AC$1,0))</f>
        <v>GB/HSE-355752</v>
      </c>
      <c r="AC457" s="153" t="str">
        <f>INDEX('     2022    '!$A$1:$AC$1563,MATCH($D457,'     2022    '!$D$1:$D$1794,0),MATCH(AC$1,'     2022    '!$A$1:$AC$1,0))</f>
        <v>8/3/2027</v>
      </c>
    </row>
    <row r="458" spans="1:29" ht="15.75">
      <c r="A458" s="80">
        <f t="shared" si="14"/>
        <v>455</v>
      </c>
      <c r="B458" s="68" t="str">
        <f>INDEX('     2022    '!B$2:B$1794,MATCH(D458,'     2022    '!D$2:D$1794,0))</f>
        <v/>
      </c>
      <c r="C458" s="204" t="str">
        <f>INDEX('     2022    '!C$2:C$1794,MATCH(D458,'     2022    '!D$2:D$1794,0))</f>
        <v>Slice - 13s</v>
      </c>
      <c r="D458" s="212" t="str">
        <f>INDEX('     2022    '!D:D,MATCH(A458,'     2022    '!AL:AL,0))</f>
        <v>CSL1342</v>
      </c>
      <c r="E458" s="213" t="str">
        <f>INDEX('     2022    '!$A$1:$AC$1563,MATCH($D458,'     2022    '!$D$1:$D$1794,0),MATCH(E$1,'     2022    '!$A$1:$AC$1,0))</f>
        <v>13s. Silver crackling flower, purple dahlia, green strobe bouquet</v>
      </c>
      <c r="F458" s="206" t="str">
        <f>IFERROR(IF(LEFT(INDEX('     2022    '!AD$2:AD$1794,MATCH(D458,'     2022    '!D$2:D$1794,0)),4)="http",HYPERLINK(INDEX('     2022    '!AD$2:AD$1794,MATCH(D458,'     2022    '!D$2:D$1794,0)),"Video"),""),"")</f>
        <v>Video</v>
      </c>
      <c r="G458" s="207">
        <f>INDEX('     2022    '!$A$1:$AC$1563,MATCH($D458,'     2022    '!$D$1:$D$1794,0),MATCH(G$1,'     2022    '!$A$1:$AC$1,0))</f>
        <v>25</v>
      </c>
      <c r="H458" s="150"/>
      <c r="I458" s="152">
        <f>INDEX('     2022    '!$A$1:$AC$1563,MATCH($D458,'     2022    '!$D$1:$D$1794,0),MATCH(I$1,'     2022    '!$A$1:$AC$1,0))</f>
        <v>128.28</v>
      </c>
      <c r="J458" s="150"/>
      <c r="K458" s="151">
        <f t="shared" si="15"/>
        <v>14.881</v>
      </c>
      <c r="L458" s="152">
        <f>INDEX('     2022    '!$A$1:$AC$1563,MATCH($D458,'     2022    '!$D$1:$D$1794,0),MATCH(L$1,'     2022    '!$A$1:$AC$1,0))</f>
        <v>135.4171</v>
      </c>
      <c r="M458" s="152">
        <f>INDEX('     2022    '!$A$1:$AC$1563,MATCH($D458,'     2022    '!$D$1:$D$1794,0),MATCH(M$1,'     2022    '!$A$1:$AC$1,0))</f>
        <v>148.81</v>
      </c>
      <c r="N458" s="153" t="str">
        <f>INDEX('     2022    '!$A$1:$AC$1563,MATCH($D458,'     2022    '!$D$1:$D$1794,0),MATCH(N$1,'     2022    '!$A$1:$AC$1,0))</f>
        <v>30mm</v>
      </c>
      <c r="O458" s="154">
        <f>INDEX('     2022    '!$A$1:$AC$1563,MATCH($D458,'     2022    '!$D$1:$D$1794,0),MATCH(O$1,'     2022    '!$A$1:$AC$1,0))</f>
        <v>10</v>
      </c>
      <c r="P458" s="153">
        <f>INDEX('     2022    '!$A$1:$AC$1563,MATCH($D458,'     2022    '!$D$1:$D$1794,0),MATCH(P$1,'     2022    '!$A$1:$AC$1,0))</f>
        <v>3</v>
      </c>
      <c r="Q458" s="153" t="str">
        <f>INDEX('     2022    '!$A$1:$AC$1563,MATCH($D458,'     2022    '!$D$1:$D$1794,0),MATCH(Q$1,'     2022    '!$A$1:$AC$1,0))</f>
        <v>No</v>
      </c>
      <c r="R458" s="155">
        <f>INDEX('     2022    '!$A$1:$AC$1563,MATCH($D458,'     2022    '!$D$1:$D$1794,0),MATCH(R$1,'     2022    '!$A$1:$AC$1,0))</f>
        <v>20</v>
      </c>
      <c r="S458" s="155">
        <f>INDEX('     2022    '!$A$1:$AC$1563,MATCH($D458,'     2022    '!$D$1:$D$1794,0),MATCH(S$1,'     2022    '!$A$1:$AC$1,0))</f>
        <v>2.2000000000000002</v>
      </c>
      <c r="T458" s="155">
        <f>INDEX('     2022    '!$A$1:$AC$1563,MATCH($D458,'     2022    '!$D$1:$D$1794,0),MATCH(T$1,'     2022    '!$A$1:$AC$1,0))</f>
        <v>0.3</v>
      </c>
      <c r="U458" s="154" t="str">
        <f>INDEX('     2022    '!$A$1:$AC$1563,MATCH($D458,'     2022    '!$D$1:$D$1794,0),MATCH(U$1,'     2022    '!$A$1:$AC$1,0))</f>
        <v>1.4G</v>
      </c>
      <c r="V458" s="153" t="str">
        <f>INDEX('     2022    '!$A$1:$AC$1563,MATCH($D458,'     2022    '!$D$1:$D$1794,0),MATCH(V$1,'     2022    '!$A$1:$AC$1,0))</f>
        <v>UN0336</v>
      </c>
      <c r="W458" s="153" t="str">
        <f>INDEX('     2022    '!$A$1:$AC$1563,MATCH($D458,'     2022    '!$D$1:$D$1794,0),MATCH(W$1,'     2022    '!$A$1:$AC$1,0))</f>
        <v>F4</v>
      </c>
      <c r="X458" s="151" t="str">
        <f>INDEX('     2022    '!$A$1:$AC$1563,MATCH($D458,'     2022    '!$D$1:$D$1794,0),MATCH(X$1,'     2022    '!$A$1:$AC$1,0))</f>
        <v/>
      </c>
      <c r="Y458" s="151" t="str">
        <f>INDEX('     2022    '!$A$1:$AC$1563,MATCH($D458,'     2022    '!$D$1:$D$1794,0),MATCH(Y$1,'     2022    '!$A$1:$AC$1,0))</f>
        <v/>
      </c>
      <c r="Z458" s="156">
        <f>INDEX('     2022    '!$A$1:$AC$1563,MATCH($D458,'     2022    '!$D$1:$D$1794,0),MATCH(Z$1,'     2022    '!$A$1:$AC$1,0))</f>
        <v>7.8700000000000006E-2</v>
      </c>
      <c r="AA458" s="153" t="str">
        <f>INDEX('     2022    '!$A$1:$AC$1563,MATCH($D458,'     2022    '!$D$1:$D$1794,0),MATCH(AA$1,'     2022    '!$A$1:$AC$1,0))</f>
        <v>1008-F4-69249663</v>
      </c>
      <c r="AB458" s="153" t="str">
        <f>INDEX('     2022    '!$A$1:$AC$1563,MATCH($D458,'     2022    '!$D$1:$D$1794,0),MATCH(AB$1,'     2022    '!$A$1:$AC$1,0))</f>
        <v>GB/HSE-355753</v>
      </c>
      <c r="AC458" s="153" t="str">
        <f>INDEX('     2022    '!$A$1:$AC$1563,MATCH($D458,'     2022    '!$D$1:$D$1794,0),MATCH(AC$1,'     2022    '!$A$1:$AC$1,0))</f>
        <v>8/3/2027</v>
      </c>
    </row>
    <row r="459" spans="1:29" ht="15.75">
      <c r="A459" s="80">
        <f t="shared" si="14"/>
        <v>456</v>
      </c>
      <c r="B459" s="68" t="str">
        <f>INDEX('     2022    '!B$2:B$1794,MATCH(D459,'     2022    '!D$2:D$1794,0))</f>
        <v/>
      </c>
      <c r="C459" s="204" t="str">
        <f>INDEX('     2022    '!C$2:C$1794,MATCH(D459,'     2022    '!D$2:D$1794,0))</f>
        <v>Slice - 13s</v>
      </c>
      <c r="D459" s="212" t="str">
        <f>INDEX('     2022    '!D:D,MATCH(A459,'     2022    '!AL:AL,0))</f>
        <v>CSL1384</v>
      </c>
      <c r="E459" s="213" t="str">
        <f>INDEX('     2022    '!$A$1:$AC$1563,MATCH($D459,'     2022    '!$D$1:$D$1794,0),MATCH(E$1,'     2022    '!$A$1:$AC$1,0))</f>
        <v>13s. Silver moving star w/white strobe mine</v>
      </c>
      <c r="F459" s="206" t="str">
        <f>IFERROR(IF(LEFT(INDEX('     2022    '!AD$2:AD$1794,MATCH(D459,'     2022    '!D$2:D$1794,0)),4)="http",HYPERLINK(INDEX('     2022    '!AD$2:AD$1794,MATCH(D459,'     2022    '!D$2:D$1794,0)),"Video"),""),"")</f>
        <v>Video</v>
      </c>
      <c r="G459" s="207">
        <f>INDEX('     2022    '!$A$1:$AC$1563,MATCH($D459,'     2022    '!$D$1:$D$1794,0),MATCH(G$1,'     2022    '!$A$1:$AC$1,0))</f>
        <v>3</v>
      </c>
      <c r="H459" s="150"/>
      <c r="I459" s="152">
        <f>INDEX('     2022    '!$A$1:$AC$1563,MATCH($D459,'     2022    '!$D$1:$D$1794,0),MATCH(I$1,'     2022    '!$A$1:$AC$1,0))</f>
        <v>134.38999999999999</v>
      </c>
      <c r="J459" s="150"/>
      <c r="K459" s="151">
        <f t="shared" si="15"/>
        <v>15.839391130405488</v>
      </c>
      <c r="L459" s="152">
        <f>INDEX('     2022    '!$A$1:$AC$1563,MATCH($D459,'     2022    '!$D$1:$D$1794,0),MATCH(L$1,'     2022    '!$A$1:$AC$1,0))</f>
        <v>144.13845928668994</v>
      </c>
      <c r="M459" s="152">
        <f>INDEX('     2022    '!$A$1:$AC$1563,MATCH($D459,'     2022    '!$D$1:$D$1794,0),MATCH(M$1,'     2022    '!$A$1:$AC$1,0))</f>
        <v>158.39391130405488</v>
      </c>
      <c r="N459" s="153" t="str">
        <f>INDEX('     2022    '!$A$1:$AC$1563,MATCH($D459,'     2022    '!$D$1:$D$1794,0),MATCH(N$1,'     2022    '!$A$1:$AC$1,0))</f>
        <v>30mm</v>
      </c>
      <c r="O459" s="154">
        <f>INDEX('     2022    '!$A$1:$AC$1563,MATCH($D459,'     2022    '!$D$1:$D$1794,0),MATCH(O$1,'     2022    '!$A$1:$AC$1,0))</f>
        <v>10</v>
      </c>
      <c r="P459" s="153">
        <f>INDEX('     2022    '!$A$1:$AC$1563,MATCH($D459,'     2022    '!$D$1:$D$1794,0),MATCH(P$1,'     2022    '!$A$1:$AC$1,0))</f>
        <v>3</v>
      </c>
      <c r="Q459" s="153" t="str">
        <f>INDEX('     2022    '!$A$1:$AC$1563,MATCH($D459,'     2022    '!$D$1:$D$1794,0),MATCH(Q$1,'     2022    '!$A$1:$AC$1,0))</f>
        <v>Yes</v>
      </c>
      <c r="R459" s="155">
        <f>INDEX('     2022    '!$A$1:$AC$1563,MATCH($D459,'     2022    '!$D$1:$D$1794,0),MATCH(R$1,'     2022    '!$A$1:$AC$1,0))</f>
        <v>20.5</v>
      </c>
      <c r="S459" s="155">
        <f>INDEX('     2022    '!$A$1:$AC$1563,MATCH($D459,'     2022    '!$D$1:$D$1794,0),MATCH(S$1,'     2022    '!$A$1:$AC$1,0))</f>
        <v>3.5</v>
      </c>
      <c r="T459" s="155">
        <f>INDEX('     2022    '!$A$1:$AC$1563,MATCH($D459,'     2022    '!$D$1:$D$1794,0),MATCH(T$1,'     2022    '!$A$1:$AC$1,0))</f>
        <v>0.3</v>
      </c>
      <c r="U459" s="154" t="str">
        <f>INDEX('     2022    '!$A$1:$AC$1563,MATCH($D459,'     2022    '!$D$1:$D$1794,0),MATCH(U$1,'     2022    '!$A$1:$AC$1,0))</f>
        <v>1.4G</v>
      </c>
      <c r="V459" s="153" t="str">
        <f>INDEX('     2022    '!$A$1:$AC$1563,MATCH($D459,'     2022    '!$D$1:$D$1794,0),MATCH(V$1,'     2022    '!$A$1:$AC$1,0))</f>
        <v>UN0336</v>
      </c>
      <c r="W459" s="153" t="str">
        <f>INDEX('     2022    '!$A$1:$AC$1563,MATCH($D459,'     2022    '!$D$1:$D$1794,0),MATCH(W$1,'     2022    '!$A$1:$AC$1,0))</f>
        <v>F4</v>
      </c>
      <c r="X459" s="151" t="str">
        <f>INDEX('     2022    '!$A$1:$AC$1563,MATCH($D459,'     2022    '!$D$1:$D$1794,0),MATCH(X$1,'     2022    '!$A$1:$AC$1,0))</f>
        <v/>
      </c>
      <c r="Y459" s="151" t="str">
        <f>INDEX('     2022    '!$A$1:$AC$1563,MATCH($D459,'     2022    '!$D$1:$D$1794,0),MATCH(Y$1,'     2022    '!$A$1:$AC$1,0))</f>
        <v/>
      </c>
      <c r="Z459" s="156">
        <f>INDEX('     2022    '!$A$1:$AC$1563,MATCH($D459,'     2022    '!$D$1:$D$1794,0),MATCH(Z$1,'     2022    '!$A$1:$AC$1,0))</f>
        <v>8.3159999999999998E-2</v>
      </c>
      <c r="AA459" s="153" t="str">
        <f>INDEX('     2022    '!$A$1:$AC$1563,MATCH($D459,'     2022    '!$D$1:$D$1794,0),MATCH(AA$1,'     2022    '!$A$1:$AC$1,0))</f>
        <v>2806-F4-001972</v>
      </c>
      <c r="AB459" s="153" t="str">
        <f>INDEX('     2022    '!$A$1:$AC$1563,MATCH($D459,'     2022    '!$D$1:$D$1794,0),MATCH(AB$1,'     2022    '!$A$1:$AC$1,0))</f>
        <v>GB/HSE-362525</v>
      </c>
      <c r="AC459" s="153" t="str">
        <f>INDEX('     2022    '!$A$1:$AC$1563,MATCH($D459,'     2022    '!$D$1:$D$1794,0),MATCH(AC$1,'     2022    '!$A$1:$AC$1,0))</f>
        <v>11/30/2030</v>
      </c>
    </row>
    <row r="460" spans="1:29" ht="15.75">
      <c r="A460" s="80">
        <f t="shared" si="14"/>
        <v>457</v>
      </c>
      <c r="B460" s="68" t="str">
        <f>INDEX('     2022    '!B$2:B$1794,MATCH(D460,'     2022    '!D$2:D$1794,0))</f>
        <v/>
      </c>
      <c r="C460" s="204" t="str">
        <f>INDEX('     2022    '!C$2:C$1794,MATCH(D460,'     2022    '!D$2:D$1794,0))</f>
        <v>Slice - 13s</v>
      </c>
      <c r="D460" s="212" t="str">
        <f>INDEX('     2022    '!D:D,MATCH(A460,'     2022    '!AL:AL,0))</f>
        <v>CSL1380</v>
      </c>
      <c r="E460" s="213" t="str">
        <f>INDEX('     2022    '!$A$1:$AC$1563,MATCH($D460,'     2022    '!$D$1:$D$1794,0),MATCH(E$1,'     2022    '!$A$1:$AC$1,0))</f>
        <v>13s. Wave to green swimming star</v>
      </c>
      <c r="F460" s="206" t="str">
        <f>IFERROR(IF(LEFT(INDEX('     2022    '!AD$2:AD$1794,MATCH(D460,'     2022    '!D$2:D$1794,0)),4)="http",HYPERLINK(INDEX('     2022    '!AD$2:AD$1794,MATCH(D460,'     2022    '!D$2:D$1794,0)),"Video"),""),"")</f>
        <v>Video</v>
      </c>
      <c r="G460" s="207">
        <f>INDEX('     2022    '!$A$1:$AC$1563,MATCH($D460,'     2022    '!$D$1:$D$1794,0),MATCH(G$1,'     2022    '!$A$1:$AC$1,0))</f>
        <v>4</v>
      </c>
      <c r="H460" s="150"/>
      <c r="I460" s="152">
        <f>INDEX('     2022    '!$A$1:$AC$1563,MATCH($D460,'     2022    '!$D$1:$D$1794,0),MATCH(I$1,'     2022    '!$A$1:$AC$1,0))</f>
        <v>141.25</v>
      </c>
      <c r="J460" s="150"/>
      <c r="K460" s="151">
        <f t="shared" si="15"/>
        <v>15.842345742371302</v>
      </c>
      <c r="L460" s="152">
        <f>INDEX('     2022    '!$A$1:$AC$1563,MATCH($D460,'     2022    '!$D$1:$D$1794,0),MATCH(L$1,'     2022    '!$A$1:$AC$1,0))</f>
        <v>144.16534625557884</v>
      </c>
      <c r="M460" s="152">
        <f>INDEX('     2022    '!$A$1:$AC$1563,MATCH($D460,'     2022    '!$D$1:$D$1794,0),MATCH(M$1,'     2022    '!$A$1:$AC$1,0))</f>
        <v>158.42345742371302</v>
      </c>
      <c r="N460" s="153" t="str">
        <f>INDEX('     2022    '!$A$1:$AC$1563,MATCH($D460,'     2022    '!$D$1:$D$1794,0),MATCH(N$1,'     2022    '!$A$1:$AC$1,0))</f>
        <v>30mm</v>
      </c>
      <c r="O460" s="154">
        <f>INDEX('     2022    '!$A$1:$AC$1563,MATCH($D460,'     2022    '!$D$1:$D$1794,0),MATCH(O$1,'     2022    '!$A$1:$AC$1,0))</f>
        <v>10</v>
      </c>
      <c r="P460" s="153">
        <f>INDEX('     2022    '!$A$1:$AC$1563,MATCH($D460,'     2022    '!$D$1:$D$1794,0),MATCH(P$1,'     2022    '!$A$1:$AC$1,0))</f>
        <v>6</v>
      </c>
      <c r="Q460" s="153" t="str">
        <f>INDEX('     2022    '!$A$1:$AC$1563,MATCH($D460,'     2022    '!$D$1:$D$1794,0),MATCH(Q$1,'     2022    '!$A$1:$AC$1,0))</f>
        <v>No</v>
      </c>
      <c r="R460" s="155">
        <f>INDEX('     2022    '!$A$1:$AC$1563,MATCH($D460,'     2022    '!$D$1:$D$1794,0),MATCH(R$1,'     2022    '!$A$1:$AC$1,0))</f>
        <v>19.600000000000001</v>
      </c>
      <c r="S460" s="155">
        <f>INDEX('     2022    '!$A$1:$AC$1563,MATCH($D460,'     2022    '!$D$1:$D$1794,0),MATCH(S$1,'     2022    '!$A$1:$AC$1,0))</f>
        <v>3.9</v>
      </c>
      <c r="T460" s="155">
        <f>INDEX('     2022    '!$A$1:$AC$1563,MATCH($D460,'     2022    '!$D$1:$D$1794,0),MATCH(T$1,'     2022    '!$A$1:$AC$1,0))</f>
        <v>0.3</v>
      </c>
      <c r="U460" s="154" t="str">
        <f>INDEX('     2022    '!$A$1:$AC$1563,MATCH($D460,'     2022    '!$D$1:$D$1794,0),MATCH(U$1,'     2022    '!$A$1:$AC$1,0))</f>
        <v>1.4G</v>
      </c>
      <c r="V460" s="153" t="str">
        <f>INDEX('     2022    '!$A$1:$AC$1563,MATCH($D460,'     2022    '!$D$1:$D$1794,0),MATCH(V$1,'     2022    '!$A$1:$AC$1,0))</f>
        <v>UN0336</v>
      </c>
      <c r="W460" s="153" t="str">
        <f>INDEX('     2022    '!$A$1:$AC$1563,MATCH($D460,'     2022    '!$D$1:$D$1794,0),MATCH(W$1,'     2022    '!$A$1:$AC$1,0))</f>
        <v>F4</v>
      </c>
      <c r="X460" s="151" t="str">
        <f>INDEX('     2022    '!$A$1:$AC$1563,MATCH($D460,'     2022    '!$D$1:$D$1794,0),MATCH(X$1,'     2022    '!$A$1:$AC$1,0))</f>
        <v/>
      </c>
      <c r="Y460" s="151" t="str">
        <f>INDEX('     2022    '!$A$1:$AC$1563,MATCH($D460,'     2022    '!$D$1:$D$1794,0),MATCH(Y$1,'     2022    '!$A$1:$AC$1,0))</f>
        <v/>
      </c>
      <c r="Z460" s="156">
        <f>INDEX('     2022    '!$A$1:$AC$1563,MATCH($D460,'     2022    '!$D$1:$D$1794,0),MATCH(Z$1,'     2022    '!$A$1:$AC$1,0))</f>
        <v>8.3199999999999996E-2</v>
      </c>
      <c r="AA460" s="153" t="str">
        <f>INDEX('     2022    '!$A$1:$AC$1563,MATCH($D460,'     2022    '!$D$1:$D$1794,0),MATCH(AA$1,'     2022    '!$A$1:$AC$1,0))</f>
        <v>2806-F4-000624</v>
      </c>
      <c r="AB460" s="153" t="str">
        <f>INDEX('     2022    '!$A$1:$AC$1563,MATCH($D460,'     2022    '!$D$1:$D$1794,0),MATCH(AB$1,'     2022    '!$A$1:$AC$1,0))</f>
        <v>GB/HSE-360553</v>
      </c>
      <c r="AC460" s="153" t="str">
        <f>INDEX('     2022    '!$A$1:$AC$1563,MATCH($D460,'     2022    '!$D$1:$D$1794,0),MATCH(AC$1,'     2022    '!$A$1:$AC$1,0))</f>
        <v>6/8/2029</v>
      </c>
    </row>
    <row r="461" spans="1:29" ht="15.75">
      <c r="A461" s="80">
        <f t="shared" si="14"/>
        <v>458</v>
      </c>
      <c r="B461" s="68" t="str">
        <f>INDEX('     2022    '!B$2:B$1794,MATCH(D461,'     2022    '!D$2:D$1794,0))</f>
        <v/>
      </c>
      <c r="C461" s="204" t="str">
        <f>INDEX('     2022    '!C$2:C$1794,MATCH(D461,'     2022    '!D$2:D$1794,0))</f>
        <v>Slice - 13s</v>
      </c>
      <c r="D461" s="212" t="str">
        <f>INDEX('     2022    '!D:D,MATCH(A461,'     2022    '!AL:AL,0))</f>
        <v>CSL1383</v>
      </c>
      <c r="E461" s="213" t="str">
        <f>INDEX('     2022    '!$A$1:$AC$1563,MATCH($D461,'     2022    '!$D$1:$D$1794,0),MATCH(E$1,'     2022    '!$A$1:$AC$1,0))</f>
        <v>13s. Wave to red swimming star</v>
      </c>
      <c r="F461" s="206" t="str">
        <f>IFERROR(IF(LEFT(INDEX('     2022    '!AD$2:AD$1794,MATCH(D461,'     2022    '!D$2:D$1794,0)),4)="http",HYPERLINK(INDEX('     2022    '!AD$2:AD$1794,MATCH(D461,'     2022    '!D$2:D$1794,0)),"Video"),""),"")</f>
        <v>Video</v>
      </c>
      <c r="G461" s="207">
        <f>INDEX('     2022    '!$A$1:$AC$1563,MATCH($D461,'     2022    '!$D$1:$D$1794,0),MATCH(G$1,'     2022    '!$A$1:$AC$1,0))</f>
        <v>0</v>
      </c>
      <c r="H461" s="150"/>
      <c r="I461" s="152">
        <f>INDEX('     2022    '!$A$1:$AC$1563,MATCH($D461,'     2022    '!$D$1:$D$1794,0),MATCH(I$1,'     2022    '!$A$1:$AC$1,0))</f>
        <v>134.4</v>
      </c>
      <c r="J461" s="150"/>
      <c r="K461" s="151">
        <f t="shared" si="15"/>
        <v>15.842345742371302</v>
      </c>
      <c r="L461" s="152">
        <f>INDEX('     2022    '!$A$1:$AC$1563,MATCH($D461,'     2022    '!$D$1:$D$1794,0),MATCH(L$1,'     2022    '!$A$1:$AC$1,0))</f>
        <v>144.16534625557884</v>
      </c>
      <c r="M461" s="152">
        <f>INDEX('     2022    '!$A$1:$AC$1563,MATCH($D461,'     2022    '!$D$1:$D$1794,0),MATCH(M$1,'     2022    '!$A$1:$AC$1,0))</f>
        <v>158.42345742371302</v>
      </c>
      <c r="N461" s="153" t="str">
        <f>INDEX('     2022    '!$A$1:$AC$1563,MATCH($D461,'     2022    '!$D$1:$D$1794,0),MATCH(N$1,'     2022    '!$A$1:$AC$1,0))</f>
        <v>30mm</v>
      </c>
      <c r="O461" s="154">
        <f>INDEX('     2022    '!$A$1:$AC$1563,MATCH($D461,'     2022    '!$D$1:$D$1794,0),MATCH(O$1,'     2022    '!$A$1:$AC$1,0))</f>
        <v>10</v>
      </c>
      <c r="P461" s="153">
        <f>INDEX('     2022    '!$A$1:$AC$1563,MATCH($D461,'     2022    '!$D$1:$D$1794,0),MATCH(P$1,'     2022    '!$A$1:$AC$1,0))</f>
        <v>3</v>
      </c>
      <c r="Q461" s="153" t="str">
        <f>INDEX('     2022    '!$A$1:$AC$1563,MATCH($D461,'     2022    '!$D$1:$D$1794,0),MATCH(Q$1,'     2022    '!$A$1:$AC$1,0))</f>
        <v>Yes</v>
      </c>
      <c r="R461" s="155">
        <f>INDEX('     2022    '!$A$1:$AC$1563,MATCH($D461,'     2022    '!$D$1:$D$1794,0),MATCH(R$1,'     2022    '!$A$1:$AC$1,0))</f>
        <v>20</v>
      </c>
      <c r="S461" s="155">
        <f>INDEX('     2022    '!$A$1:$AC$1563,MATCH($D461,'     2022    '!$D$1:$D$1794,0),MATCH(S$1,'     2022    '!$A$1:$AC$1,0))</f>
        <v>3.5</v>
      </c>
      <c r="T461" s="155">
        <f>INDEX('     2022    '!$A$1:$AC$1563,MATCH($D461,'     2022    '!$D$1:$D$1794,0),MATCH(T$1,'     2022    '!$A$1:$AC$1,0))</f>
        <v>0.3</v>
      </c>
      <c r="U461" s="154" t="str">
        <f>INDEX('     2022    '!$A$1:$AC$1563,MATCH($D461,'     2022    '!$D$1:$D$1794,0),MATCH(U$1,'     2022    '!$A$1:$AC$1,0))</f>
        <v>1.4G</v>
      </c>
      <c r="V461" s="153" t="str">
        <f>INDEX('     2022    '!$A$1:$AC$1563,MATCH($D461,'     2022    '!$D$1:$D$1794,0),MATCH(V$1,'     2022    '!$A$1:$AC$1,0))</f>
        <v>UN0336</v>
      </c>
      <c r="W461" s="153" t="str">
        <f>INDEX('     2022    '!$A$1:$AC$1563,MATCH($D461,'     2022    '!$D$1:$D$1794,0),MATCH(W$1,'     2022    '!$A$1:$AC$1,0))</f>
        <v>F4</v>
      </c>
      <c r="X461" s="151" t="str">
        <f>INDEX('     2022    '!$A$1:$AC$1563,MATCH($D461,'     2022    '!$D$1:$D$1794,0),MATCH(X$1,'     2022    '!$A$1:$AC$1,0))</f>
        <v/>
      </c>
      <c r="Y461" s="151" t="str">
        <f>INDEX('     2022    '!$A$1:$AC$1563,MATCH($D461,'     2022    '!$D$1:$D$1794,0),MATCH(Y$1,'     2022    '!$A$1:$AC$1,0))</f>
        <v/>
      </c>
      <c r="Z461" s="156">
        <f>INDEX('     2022    '!$A$1:$AC$1563,MATCH($D461,'     2022    '!$D$1:$D$1794,0),MATCH(Z$1,'     2022    '!$A$1:$AC$1,0))</f>
        <v>8.3199999999999996E-2</v>
      </c>
      <c r="AA461" s="153" t="str">
        <f>INDEX('     2022    '!$A$1:$AC$1563,MATCH($D461,'     2022    '!$D$1:$D$1794,0),MATCH(AA$1,'     2022    '!$A$1:$AC$1,0))</f>
        <v>2806-F4-001972</v>
      </c>
      <c r="AB461" s="153" t="str">
        <f>INDEX('     2022    '!$A$1:$AC$1563,MATCH($D461,'     2022    '!$D$1:$D$1794,0),MATCH(AB$1,'     2022    '!$A$1:$AC$1,0))</f>
        <v>GB/HSE-362524</v>
      </c>
      <c r="AC461" s="153" t="str">
        <f>INDEX('     2022    '!$A$1:$AC$1563,MATCH($D461,'     2022    '!$D$1:$D$1794,0),MATCH(AC$1,'     2022    '!$A$1:$AC$1,0))</f>
        <v>11/30/2030</v>
      </c>
    </row>
    <row r="462" spans="1:29" ht="15.75">
      <c r="A462" s="80">
        <f t="shared" si="14"/>
        <v>459</v>
      </c>
      <c r="B462" s="68" t="str">
        <f>INDEX('     2022    '!B$2:B$1794,MATCH(D462,'     2022    '!D$2:D$1794,0))</f>
        <v/>
      </c>
      <c r="C462" s="204" t="str">
        <f>INDEX('     2022    '!C$2:C$1794,MATCH(D462,'     2022    '!D$2:D$1794,0))</f>
        <v>Slice - 15s</v>
      </c>
      <c r="D462" s="212" t="str">
        <f>INDEX('     2022    '!D:D,MATCH(A462,'     2022    '!AL:AL,0))</f>
        <v>CSL1504</v>
      </c>
      <c r="E462" s="213" t="str">
        <f>INDEX('     2022    '!$A$1:$AC$1563,MATCH($D462,'     2022    '!$D$1:$D$1794,0),MATCH(E$1,'     2022    '!$A$1:$AC$1,0))</f>
        <v>15s. Red Cyan Green - colour change</v>
      </c>
      <c r="F462" s="206" t="str">
        <f>IFERROR(IF(LEFT(INDEX('     2022    '!AD$2:AD$1794,MATCH(D462,'     2022    '!D$2:D$1794,0)),4)="http",HYPERLINK(INDEX('     2022    '!AD$2:AD$1794,MATCH(D462,'     2022    '!D$2:D$1794,0)),"Video"),""),"")</f>
        <v>Video</v>
      </c>
      <c r="G462" s="207">
        <f>INDEX('     2022    '!$A$1:$AC$1563,MATCH($D462,'     2022    '!$D$1:$D$1794,0),MATCH(G$1,'     2022    '!$A$1:$AC$1,0))</f>
        <v>13</v>
      </c>
      <c r="H462" s="150"/>
      <c r="I462" s="152">
        <f>INDEX('     2022    '!$A$1:$AC$1563,MATCH($D462,'     2022    '!$D$1:$D$1794,0),MATCH(I$1,'     2022    '!$A$1:$AC$1,0))</f>
        <v>119.99</v>
      </c>
      <c r="J462" s="150"/>
      <c r="K462" s="151">
        <f t="shared" si="15"/>
        <v>35.501240587002094</v>
      </c>
      <c r="L462" s="152">
        <f>INDEX('     2022    '!$A$1:$AC$1563,MATCH($D462,'     2022    '!$D$1:$D$1794,0),MATCH(L$1,'     2022    '!$A$1:$AC$1,0))</f>
        <v>129.22451573668764</v>
      </c>
      <c r="M462" s="152">
        <f>INDEX('     2022    '!$A$1:$AC$1563,MATCH($D462,'     2022    '!$D$1:$D$1794,0),MATCH(M$1,'     2022    '!$A$1:$AC$1,0))</f>
        <v>142.00496234800838</v>
      </c>
      <c r="N462" s="153" t="str">
        <f>INDEX('     2022    '!$A$1:$AC$1563,MATCH($D462,'     2022    '!$D$1:$D$1794,0),MATCH(N$1,'     2022    '!$A$1:$AC$1,0))</f>
        <v>38mm</v>
      </c>
      <c r="O462" s="154">
        <f>INDEX('     2022    '!$A$1:$AC$1563,MATCH($D462,'     2022    '!$D$1:$D$1794,0),MATCH(O$1,'     2022    '!$A$1:$AC$1,0))</f>
        <v>4</v>
      </c>
      <c r="P462" s="153">
        <f>INDEX('     2022    '!$A$1:$AC$1563,MATCH($D462,'     2022    '!$D$1:$D$1794,0),MATCH(P$1,'     2022    '!$A$1:$AC$1,0))</f>
        <v>3</v>
      </c>
      <c r="Q462" s="153" t="str">
        <f>INDEX('     2022    '!$A$1:$AC$1563,MATCH($D462,'     2022    '!$D$1:$D$1794,0),MATCH(Q$1,'     2022    '!$A$1:$AC$1,0))</f>
        <v>Yes</v>
      </c>
      <c r="R462" s="155">
        <f>INDEX('     2022    '!$A$1:$AC$1563,MATCH($D462,'     2022    '!$D$1:$D$1794,0),MATCH(R$1,'     2022    '!$A$1:$AC$1,0))</f>
        <v>19</v>
      </c>
      <c r="S462" s="155">
        <f>INDEX('     2022    '!$A$1:$AC$1563,MATCH($D462,'     2022    '!$D$1:$D$1794,0),MATCH(S$1,'     2022    '!$A$1:$AC$1,0))</f>
        <v>2.7</v>
      </c>
      <c r="T462" s="155">
        <f>INDEX('     2022    '!$A$1:$AC$1563,MATCH($D462,'     2022    '!$D$1:$D$1794,0),MATCH(T$1,'     2022    '!$A$1:$AC$1,0))</f>
        <v>0.3</v>
      </c>
      <c r="U462" s="154" t="str">
        <f>INDEX('     2022    '!$A$1:$AC$1563,MATCH($D462,'     2022    '!$D$1:$D$1794,0),MATCH(U$1,'     2022    '!$A$1:$AC$1,0))</f>
        <v>1.4G</v>
      </c>
      <c r="V462" s="153" t="str">
        <f>INDEX('     2022    '!$A$1:$AC$1563,MATCH($D462,'     2022    '!$D$1:$D$1794,0),MATCH(V$1,'     2022    '!$A$1:$AC$1,0))</f>
        <v>UN0336</v>
      </c>
      <c r="W462" s="153" t="str">
        <f>INDEX('     2022    '!$A$1:$AC$1563,MATCH($D462,'     2022    '!$D$1:$D$1794,0),MATCH(W$1,'     2022    '!$A$1:$AC$1,0))</f>
        <v>F4</v>
      </c>
      <c r="X462" s="151" t="str">
        <f>INDEX('     2022    '!$A$1:$AC$1563,MATCH($D462,'     2022    '!$D$1:$D$1794,0),MATCH(X$1,'     2022    '!$A$1:$AC$1,0))</f>
        <v/>
      </c>
      <c r="Y462" s="151" t="str">
        <f>INDEX('     2022    '!$A$1:$AC$1563,MATCH($D462,'     2022    '!$D$1:$D$1794,0),MATCH(Y$1,'     2022    '!$A$1:$AC$1,0))</f>
        <v/>
      </c>
      <c r="Z462" s="156">
        <f>INDEX('     2022    '!$A$1:$AC$1563,MATCH($D462,'     2022    '!$D$1:$D$1794,0),MATCH(Z$1,'     2022    '!$A$1:$AC$1,0))</f>
        <v>7.4099999999999999E-2</v>
      </c>
      <c r="AA462" s="153" t="str">
        <f>INDEX('     2022    '!$A$1:$AC$1563,MATCH($D462,'     2022    '!$D$1:$D$1794,0),MATCH(AA$1,'     2022    '!$A$1:$AC$1,0))</f>
        <v>1008-F4-69259801</v>
      </c>
      <c r="AB462" s="153" t="str">
        <f>INDEX('     2022    '!$A$1:$AC$1563,MATCH($D462,'     2022    '!$D$1:$D$1794,0),MATCH(AB$1,'     2022    '!$A$1:$AC$1,0))</f>
        <v>GB/HSE-358722</v>
      </c>
      <c r="AC462" s="153" t="str">
        <f>INDEX('     2022    '!$A$1:$AC$1563,MATCH($D462,'     2022    '!$D$1:$D$1794,0),MATCH(AC$1,'     2022    '!$A$1:$AC$1,0))</f>
        <v>8/15/2028</v>
      </c>
    </row>
    <row r="463" spans="1:29" ht="15.75">
      <c r="A463" s="80">
        <f t="shared" si="14"/>
        <v>460</v>
      </c>
      <c r="B463" s="68" t="str">
        <f>INDEX('     2022    '!B$2:B$1794,MATCH(D463,'     2022    '!D$2:D$1794,0))</f>
        <v/>
      </c>
      <c r="C463" s="204" t="str">
        <f>INDEX('     2022    '!C$2:C$1794,MATCH(D463,'     2022    '!D$2:D$1794,0))</f>
        <v>Slice - 15s</v>
      </c>
      <c r="D463" s="212" t="str">
        <f>INDEX('     2022    '!D:D,MATCH(A463,'     2022    '!AL:AL,0))</f>
        <v>CSL1511</v>
      </c>
      <c r="E463" s="213" t="str">
        <f>INDEX('     2022    '!$A$1:$AC$1563,MATCH($D463,'     2022    '!$D$1:$D$1794,0),MATCH(E$1,'     2022    '!$A$1:$AC$1,0))</f>
        <v>15s Z. Red to blue to white strobe</v>
      </c>
      <c r="F463" s="206" t="str">
        <f>IFERROR(IF(LEFT(INDEX('     2022    '!AD$2:AD$1794,MATCH(D463,'     2022    '!D$2:D$1794,0)),4)="http",HYPERLINK(INDEX('     2022    '!AD$2:AD$1794,MATCH(D463,'     2022    '!D$2:D$1794,0)),"Video"),""),"")</f>
        <v>Video</v>
      </c>
      <c r="G463" s="207">
        <f>INDEX('     2022    '!$A$1:$AC$1563,MATCH($D463,'     2022    '!$D$1:$D$1794,0),MATCH(G$1,'     2022    '!$A$1:$AC$1,0))</f>
        <v>0</v>
      </c>
      <c r="H463" s="150"/>
      <c r="I463" s="152">
        <f>INDEX('     2022    '!$A$1:$AC$1563,MATCH($D463,'     2022    '!$D$1:$D$1794,0),MATCH(I$1,'     2022    '!$A$1:$AC$1,0))</f>
        <v>120.29</v>
      </c>
      <c r="J463" s="150"/>
      <c r="K463" s="151">
        <f t="shared" si="15"/>
        <v>35.205779390420894</v>
      </c>
      <c r="L463" s="152">
        <f>INDEX('     2022    '!$A$1:$AC$1563,MATCH($D463,'     2022    '!$D$1:$D$1794,0),MATCH(L$1,'     2022    '!$A$1:$AC$1,0))</f>
        <v>128.14903698113207</v>
      </c>
      <c r="M463" s="152">
        <f>INDEX('     2022    '!$A$1:$AC$1563,MATCH($D463,'     2022    '!$D$1:$D$1794,0),MATCH(M$1,'     2022    '!$A$1:$AC$1,0))</f>
        <v>140.82311756168357</v>
      </c>
      <c r="N463" s="153" t="str">
        <f>INDEX('     2022    '!$A$1:$AC$1563,MATCH($D463,'     2022    '!$D$1:$D$1794,0),MATCH(N$1,'     2022    '!$A$1:$AC$1,0))</f>
        <v>40mm</v>
      </c>
      <c r="O463" s="154">
        <f>INDEX('     2022    '!$A$1:$AC$1563,MATCH($D463,'     2022    '!$D$1:$D$1794,0),MATCH(O$1,'     2022    '!$A$1:$AC$1,0))</f>
        <v>4</v>
      </c>
      <c r="P463" s="153">
        <f>INDEX('     2022    '!$A$1:$AC$1563,MATCH($D463,'     2022    '!$D$1:$D$1794,0),MATCH(P$1,'     2022    '!$A$1:$AC$1,0))</f>
        <v>3</v>
      </c>
      <c r="Q463" s="153" t="str">
        <f>INDEX('     2022    '!$A$1:$AC$1563,MATCH($D463,'     2022    '!$D$1:$D$1794,0),MATCH(Q$1,'     2022    '!$A$1:$AC$1,0))</f>
        <v>Yes</v>
      </c>
      <c r="R463" s="155">
        <f>INDEX('     2022    '!$A$1:$AC$1563,MATCH($D463,'     2022    '!$D$1:$D$1794,0),MATCH(R$1,'     2022    '!$A$1:$AC$1,0))</f>
        <v>19.5</v>
      </c>
      <c r="S463" s="155">
        <f>INDEX('     2022    '!$A$1:$AC$1563,MATCH($D463,'     2022    '!$D$1:$D$1794,0),MATCH(S$1,'     2022    '!$A$1:$AC$1,0))</f>
        <v>2.4</v>
      </c>
      <c r="T463" s="155">
        <f>INDEX('     2022    '!$A$1:$AC$1563,MATCH($D463,'     2022    '!$D$1:$D$1794,0),MATCH(T$1,'     2022    '!$A$1:$AC$1,0))</f>
        <v>0.3</v>
      </c>
      <c r="U463" s="154" t="str">
        <f>INDEX('     2022    '!$A$1:$AC$1563,MATCH($D463,'     2022    '!$D$1:$D$1794,0),MATCH(U$1,'     2022    '!$A$1:$AC$1,0))</f>
        <v>1.4G</v>
      </c>
      <c r="V463" s="153" t="str">
        <f>INDEX('     2022    '!$A$1:$AC$1563,MATCH($D463,'     2022    '!$D$1:$D$1794,0),MATCH(V$1,'     2022    '!$A$1:$AC$1,0))</f>
        <v>UN0336</v>
      </c>
      <c r="W463" s="153" t="str">
        <f>INDEX('     2022    '!$A$1:$AC$1563,MATCH($D463,'     2022    '!$D$1:$D$1794,0),MATCH(W$1,'     2022    '!$A$1:$AC$1,0))</f>
        <v>F4</v>
      </c>
      <c r="X463" s="151" t="str">
        <f>INDEX('     2022    '!$A$1:$AC$1563,MATCH($D463,'     2022    '!$D$1:$D$1794,0),MATCH(X$1,'     2022    '!$A$1:$AC$1,0))</f>
        <v/>
      </c>
      <c r="Y463" s="151" t="str">
        <f>INDEX('     2022    '!$A$1:$AC$1563,MATCH($D463,'     2022    '!$D$1:$D$1794,0),MATCH(Y$1,'     2022    '!$A$1:$AC$1,0))</f>
        <v/>
      </c>
      <c r="Z463" s="156">
        <f>INDEX('     2022    '!$A$1:$AC$1563,MATCH($D463,'     2022    '!$D$1:$D$1794,0),MATCH(Z$1,'     2022    '!$A$1:$AC$1,0))</f>
        <v>7.2499999999999995E-2</v>
      </c>
      <c r="AA463" s="153" t="str">
        <f>INDEX('     2022    '!$A$1:$AC$1563,MATCH($D463,'     2022    '!$D$1:$D$1794,0),MATCH(AA$1,'     2022    '!$A$1:$AC$1,0))</f>
        <v>2806-F4-000054</v>
      </c>
      <c r="AB463" s="153" t="str">
        <f>INDEX('     2022    '!$A$1:$AC$1563,MATCH($D463,'     2022    '!$D$1:$D$1794,0),MATCH(AB$1,'     2022    '!$A$1:$AC$1,0))</f>
        <v>GB/HSE-362537</v>
      </c>
      <c r="AC463" s="153" t="str">
        <f>INDEX('     2022    '!$A$1:$AC$1563,MATCH($D463,'     2022    '!$D$1:$D$1794,0),MATCH(AC$1,'     2022    '!$A$1:$AC$1,0))</f>
        <v>11/30/2030</v>
      </c>
    </row>
    <row r="464" spans="1:29" ht="15.75">
      <c r="A464" s="80">
        <f t="shared" si="14"/>
        <v>461</v>
      </c>
      <c r="B464" s="68" t="str">
        <f>INDEX('     2022    '!B$2:B$1794,MATCH(D464,'     2022    '!D$2:D$1794,0))</f>
        <v/>
      </c>
      <c r="C464" s="204" t="str">
        <f>INDEX('     2022    '!C$2:C$1794,MATCH(D464,'     2022    '!D$2:D$1794,0))</f>
        <v>Slice - 19s</v>
      </c>
      <c r="D464" s="212" t="str">
        <f>INDEX('     2022    '!D:D,MATCH(A464,'     2022    '!AL:AL,0))</f>
        <v>CSL1913</v>
      </c>
      <c r="E464" s="213" t="str">
        <f>INDEX('     2022    '!$A$1:$AC$1563,MATCH($D464,'     2022    '!$D$1:$D$1794,0),MATCH(E$1,'     2022    '!$A$1:$AC$1,0))</f>
        <v>19s Z. Red comet gold time rain bouquet</v>
      </c>
      <c r="F464" s="206" t="str">
        <f>IFERROR(IF(LEFT(INDEX('     2022    '!AD$2:AD$1794,MATCH(D464,'     2022    '!D$2:D$1794,0)),4)="http",HYPERLINK(INDEX('     2022    '!AD$2:AD$1794,MATCH(D464,'     2022    '!D$2:D$1794,0)),"Video"),""),"")</f>
        <v>Video</v>
      </c>
      <c r="G464" s="207">
        <f>INDEX('     2022    '!$A$1:$AC$1563,MATCH($D464,'     2022    '!$D$1:$D$1794,0),MATCH(G$1,'     2022    '!$A$1:$AC$1,0))</f>
        <v>0</v>
      </c>
      <c r="H464" s="150"/>
      <c r="I464" s="152">
        <f>INDEX('     2022    '!$A$1:$AC$1563,MATCH($D464,'     2022    '!$D$1:$D$1794,0),MATCH(I$1,'     2022    '!$A$1:$AC$1,0))</f>
        <v>73.319999999999993</v>
      </c>
      <c r="J464" s="150"/>
      <c r="K464" s="151">
        <f t="shared" si="15"/>
        <v>16.653366446770693</v>
      </c>
      <c r="L464" s="152">
        <f>INDEX('     2022    '!$A$1:$AC$1563,MATCH($D464,'     2022    '!$D$1:$D$1794,0),MATCH(L$1,'     2022    '!$A$1:$AC$1,0))</f>
        <v>75.772817332806653</v>
      </c>
      <c r="M464" s="152">
        <f>INDEX('     2022    '!$A$1:$AC$1563,MATCH($D464,'     2022    '!$D$1:$D$1794,0),MATCH(M$1,'     2022    '!$A$1:$AC$1,0))</f>
        <v>83.266832233853464</v>
      </c>
      <c r="N464" s="153" t="str">
        <f>INDEX('     2022    '!$A$1:$AC$1563,MATCH($D464,'     2022    '!$D$1:$D$1794,0),MATCH(N$1,'     2022    '!$A$1:$AC$1,0))</f>
        <v>30mm</v>
      </c>
      <c r="O464" s="154">
        <f>INDEX('     2022    '!$A$1:$AC$1563,MATCH($D464,'     2022    '!$D$1:$D$1794,0),MATCH(O$1,'     2022    '!$A$1:$AC$1,0))</f>
        <v>5</v>
      </c>
      <c r="P464" s="153">
        <f>INDEX('     2022    '!$A$1:$AC$1563,MATCH($D464,'     2022    '!$D$1:$D$1794,0),MATCH(P$1,'     2022    '!$A$1:$AC$1,0))</f>
        <v>3</v>
      </c>
      <c r="Q464" s="153" t="str">
        <f>INDEX('     2022    '!$A$1:$AC$1563,MATCH($D464,'     2022    '!$D$1:$D$1794,0),MATCH(Q$1,'     2022    '!$A$1:$AC$1,0))</f>
        <v>No</v>
      </c>
      <c r="R464" s="155">
        <f>INDEX('     2022    '!$A$1:$AC$1563,MATCH($D464,'     2022    '!$D$1:$D$1794,0),MATCH(R$1,'     2022    '!$A$1:$AC$1,0))</f>
        <v>14</v>
      </c>
      <c r="S464" s="155">
        <f>INDEX('     2022    '!$A$1:$AC$1563,MATCH($D464,'     2022    '!$D$1:$D$1794,0),MATCH(S$1,'     2022    '!$A$1:$AC$1,0))</f>
        <v>2.66</v>
      </c>
      <c r="T464" s="155">
        <f>INDEX('     2022    '!$A$1:$AC$1563,MATCH($D464,'     2022    '!$D$1:$D$1794,0),MATCH(T$1,'     2022    '!$A$1:$AC$1,0))</f>
        <v>0.3</v>
      </c>
      <c r="U464" s="154" t="str">
        <f>INDEX('     2022    '!$A$1:$AC$1563,MATCH($D464,'     2022    '!$D$1:$D$1794,0),MATCH(U$1,'     2022    '!$A$1:$AC$1,0))</f>
        <v>1.4G</v>
      </c>
      <c r="V464" s="153" t="str">
        <f>INDEX('     2022    '!$A$1:$AC$1563,MATCH($D464,'     2022    '!$D$1:$D$1794,0),MATCH(V$1,'     2022    '!$A$1:$AC$1,0))</f>
        <v>UN0336</v>
      </c>
      <c r="W464" s="153" t="str">
        <f>INDEX('     2022    '!$A$1:$AC$1563,MATCH($D464,'     2022    '!$D$1:$D$1794,0),MATCH(W$1,'     2022    '!$A$1:$AC$1,0))</f>
        <v>F4</v>
      </c>
      <c r="X464" s="151" t="str">
        <f>INDEX('     2022    '!$A$1:$AC$1563,MATCH($D464,'     2022    '!$D$1:$D$1794,0),MATCH(X$1,'     2022    '!$A$1:$AC$1,0))</f>
        <v/>
      </c>
      <c r="Y464" s="151" t="str">
        <f>INDEX('     2022    '!$A$1:$AC$1563,MATCH($D464,'     2022    '!$D$1:$D$1794,0),MATCH(Y$1,'     2022    '!$A$1:$AC$1,0))</f>
        <v/>
      </c>
      <c r="Z464" s="156">
        <f>INDEX('     2022    '!$A$1:$AC$1563,MATCH($D464,'     2022    '!$D$1:$D$1794,0),MATCH(Z$1,'     2022    '!$A$1:$AC$1,0))</f>
        <v>5.8000000000000003E-2</v>
      </c>
      <c r="AA464" s="153" t="str">
        <f>INDEX('     2022    '!$A$1:$AC$1563,MATCH($D464,'     2022    '!$D$1:$D$1794,0),MATCH(AA$1,'     2022    '!$A$1:$AC$1,0))</f>
        <v>1008-F4-69249673</v>
      </c>
      <c r="AB464" s="153" t="str">
        <f>INDEX('     2022    '!$A$1:$AC$1563,MATCH($D464,'     2022    '!$D$1:$D$1794,0),MATCH(AB$1,'     2022    '!$A$1:$AC$1,0))</f>
        <v>GB/HSE-351021</v>
      </c>
      <c r="AC464" s="153" t="str">
        <f>INDEX('     2022    '!$A$1:$AC$1563,MATCH($D464,'     2022    '!$D$1:$D$1794,0),MATCH(AC$1,'     2022    '!$A$1:$AC$1,0))</f>
        <v>7/29/2030</v>
      </c>
    </row>
    <row r="465" spans="1:29" ht="15.75">
      <c r="A465" s="80">
        <f t="shared" si="14"/>
        <v>462</v>
      </c>
      <c r="B465" s="68" t="str">
        <f>INDEX('     2022    '!B$2:B$1794,MATCH(D465,'     2022    '!D$2:D$1794,0))</f>
        <v/>
      </c>
      <c r="C465" s="204" t="str">
        <f>INDEX('     2022    '!C$2:C$1794,MATCH(D465,'     2022    '!D$2:D$1794,0))</f>
        <v>Slice - 19s</v>
      </c>
      <c r="D465" s="212" t="str">
        <f>INDEX('     2022    '!D:D,MATCH(A465,'     2022    '!AL:AL,0))</f>
        <v>CSL1905</v>
      </c>
      <c r="E465" s="213" t="str">
        <f>INDEX('     2022    '!$A$1:$AC$1563,MATCH($D465,'     2022    '!$D$1:$D$1794,0),MATCH(E$1,'     2022    '!$A$1:$AC$1,0))</f>
        <v>19s. Silver spinner</v>
      </c>
      <c r="F465" s="206" t="str">
        <f>IFERROR(IF(LEFT(INDEX('     2022    '!AD$2:AD$1794,MATCH(D465,'     2022    '!D$2:D$1794,0)),4)="http",HYPERLINK(INDEX('     2022    '!AD$2:AD$1794,MATCH(D465,'     2022    '!D$2:D$1794,0)),"Video"),""),"")</f>
        <v>Video</v>
      </c>
      <c r="G465" s="207">
        <f>INDEX('     2022    '!$A$1:$AC$1563,MATCH($D465,'     2022    '!$D$1:$D$1794,0),MATCH(G$1,'     2022    '!$A$1:$AC$1,0))</f>
        <v>4</v>
      </c>
      <c r="H465" s="150"/>
      <c r="I465" s="152">
        <f>INDEX('     2022    '!$A$1:$AC$1563,MATCH($D465,'     2022    '!$D$1:$D$1794,0),MATCH(I$1,'     2022    '!$A$1:$AC$1,0))</f>
        <v>83.88</v>
      </c>
      <c r="J465" s="150"/>
      <c r="K465" s="151">
        <f t="shared" si="15"/>
        <v>17.111519999999999</v>
      </c>
      <c r="L465" s="152">
        <f>INDEX('     2022    '!$A$1:$AC$1563,MATCH($D465,'     2022    '!$D$1:$D$1794,0),MATCH(L$1,'     2022    '!$A$1:$AC$1,0))</f>
        <v>85.557599999999994</v>
      </c>
      <c r="M465" s="152">
        <f>INDEX('     2022    '!$A$1:$AC$1563,MATCH($D465,'     2022    '!$D$1:$D$1794,0),MATCH(M$1,'     2022    '!$A$1:$AC$1,0))</f>
        <v>85.557599999999994</v>
      </c>
      <c r="N465" s="153" t="str">
        <f>INDEX('     2022    '!$A$1:$AC$1563,MATCH($D465,'     2022    '!$D$1:$D$1794,0),MATCH(N$1,'     2022    '!$A$1:$AC$1,0))</f>
        <v>30mm</v>
      </c>
      <c r="O465" s="154">
        <f>INDEX('     2022    '!$A$1:$AC$1563,MATCH($D465,'     2022    '!$D$1:$D$1794,0),MATCH(O$1,'     2022    '!$A$1:$AC$1,0))</f>
        <v>5</v>
      </c>
      <c r="P465" s="153">
        <f>INDEX('     2022    '!$A$1:$AC$1563,MATCH($D465,'     2022    '!$D$1:$D$1794,0),MATCH(P$1,'     2022    '!$A$1:$AC$1,0))</f>
        <v>3</v>
      </c>
      <c r="Q465" s="153" t="str">
        <f>INDEX('     2022    '!$A$1:$AC$1563,MATCH($D465,'     2022    '!$D$1:$D$1794,0),MATCH(Q$1,'     2022    '!$A$1:$AC$1,0))</f>
        <v>Yes</v>
      </c>
      <c r="R465" s="155">
        <f>INDEX('     2022    '!$A$1:$AC$1563,MATCH($D465,'     2022    '!$D$1:$D$1794,0),MATCH(R$1,'     2022    '!$A$1:$AC$1,0))</f>
        <v>15</v>
      </c>
      <c r="S465" s="155">
        <f>INDEX('     2022    '!$A$1:$AC$1563,MATCH($D465,'     2022    '!$D$1:$D$1794,0),MATCH(S$1,'     2022    '!$A$1:$AC$1,0))</f>
        <v>2</v>
      </c>
      <c r="T465" s="155">
        <f>INDEX('     2022    '!$A$1:$AC$1563,MATCH($D465,'     2022    '!$D$1:$D$1794,0),MATCH(T$1,'     2022    '!$A$1:$AC$1,0))</f>
        <v>0.3</v>
      </c>
      <c r="U465" s="154" t="str">
        <f>INDEX('     2022    '!$A$1:$AC$1563,MATCH($D465,'     2022    '!$D$1:$D$1794,0),MATCH(U$1,'     2022    '!$A$1:$AC$1,0))</f>
        <v>1.4G</v>
      </c>
      <c r="V465" s="153" t="str">
        <f>INDEX('     2022    '!$A$1:$AC$1563,MATCH($D465,'     2022    '!$D$1:$D$1794,0),MATCH(V$1,'     2022    '!$A$1:$AC$1,0))</f>
        <v>UN0336</v>
      </c>
      <c r="W465" s="153" t="str">
        <f>INDEX('     2022    '!$A$1:$AC$1563,MATCH($D465,'     2022    '!$D$1:$D$1794,0),MATCH(W$1,'     2022    '!$A$1:$AC$1,0))</f>
        <v>F4</v>
      </c>
      <c r="X465" s="151" t="str">
        <f>INDEX('     2022    '!$A$1:$AC$1563,MATCH($D465,'     2022    '!$D$1:$D$1794,0),MATCH(X$1,'     2022    '!$A$1:$AC$1,0))</f>
        <v/>
      </c>
      <c r="Y465" s="151" t="str">
        <f>INDEX('     2022    '!$A$1:$AC$1563,MATCH($D465,'     2022    '!$D$1:$D$1794,0),MATCH(Y$1,'     2022    '!$A$1:$AC$1,0))</f>
        <v/>
      </c>
      <c r="Z465" s="156">
        <f>INDEX('     2022    '!$A$1:$AC$1563,MATCH($D465,'     2022    '!$D$1:$D$1794,0),MATCH(Z$1,'     2022    '!$A$1:$AC$1,0))</f>
        <v>5.7959999999999998E-2</v>
      </c>
      <c r="AA465" s="153" t="str">
        <f>INDEX('     2022    '!$A$1:$AC$1563,MATCH($D465,'     2022    '!$D$1:$D$1794,0),MATCH(AA$1,'     2022    '!$A$1:$AC$1,0))</f>
        <v>1008-F4-69249672</v>
      </c>
      <c r="AB465" s="153" t="str">
        <f>INDEX('     2022    '!$A$1:$AC$1563,MATCH($D465,'     2022    '!$D$1:$D$1794,0),MATCH(AB$1,'     2022    '!$A$1:$AC$1,0))</f>
        <v>GB/HSE-340750</v>
      </c>
      <c r="AC465" s="153" t="str">
        <f>INDEX('     2022    '!$A$1:$AC$1563,MATCH($D465,'     2022    '!$D$1:$D$1794,0),MATCH(AC$1,'     2022    '!$A$1:$AC$1,0))</f>
        <v>8/3/2027</v>
      </c>
    </row>
    <row r="466" spans="1:29" ht="15.75">
      <c r="A466" s="80">
        <f t="shared" si="14"/>
        <v>463</v>
      </c>
      <c r="B466" s="68" t="str">
        <f>INDEX('     2022    '!B$2:B$1794,MATCH(D466,'     2022    '!D$2:D$1794,0))</f>
        <v/>
      </c>
      <c r="C466" s="204" t="str">
        <f>INDEX('     2022    '!C$2:C$1794,MATCH(D466,'     2022    '!D$2:D$1794,0))</f>
        <v>Slice - 19s</v>
      </c>
      <c r="D466" s="212" t="str">
        <f>INDEX('     2022    '!D:D,MATCH(A466,'     2022    '!AL:AL,0))</f>
        <v>CSL1902N</v>
      </c>
      <c r="E466" s="213" t="str">
        <f>INDEX('     2022    '!$A$1:$AC$1563,MATCH($D466,'     2022    '!$D$1:$D$1794,0),MATCH(E$1,'     2022    '!$A$1:$AC$1,0))</f>
        <v>19s Z. Three colour change crackling chrys bouquet.</v>
      </c>
      <c r="F466" s="206" t="str">
        <f>IFERROR(IF(LEFT(INDEX('     2022    '!AD$2:AD$1794,MATCH(D466,'     2022    '!D$2:D$1794,0)),4)="http",HYPERLINK(INDEX('     2022    '!AD$2:AD$1794,MATCH(D466,'     2022    '!D$2:D$1794,0)),"Video"),""),"")</f>
        <v>Video</v>
      </c>
      <c r="G466" s="207">
        <f>INDEX('     2022    '!$A$1:$AC$1563,MATCH($D466,'     2022    '!$D$1:$D$1794,0),MATCH(G$1,'     2022    '!$A$1:$AC$1,0))</f>
        <v>17</v>
      </c>
      <c r="H466" s="150"/>
      <c r="I466" s="152">
        <f>INDEX('     2022    '!$A$1:$AC$1563,MATCH($D466,'     2022    '!$D$1:$D$1794,0),MATCH(I$1,'     2022    '!$A$1:$AC$1,0))</f>
        <v>79.62</v>
      </c>
      <c r="J466" s="150"/>
      <c r="K466" s="151">
        <f t="shared" si="15"/>
        <v>18.314</v>
      </c>
      <c r="L466" s="152">
        <f>INDEX('     2022    '!$A$1:$AC$1563,MATCH($D466,'     2022    '!$D$1:$D$1794,0),MATCH(L$1,'     2022    '!$A$1:$AC$1,0))</f>
        <v>83.328700000000012</v>
      </c>
      <c r="M466" s="152">
        <f>INDEX('     2022    '!$A$1:$AC$1563,MATCH($D466,'     2022    '!$D$1:$D$1794,0),MATCH(M$1,'     2022    '!$A$1:$AC$1,0))</f>
        <v>91.570000000000007</v>
      </c>
      <c r="N466" s="153" t="str">
        <f>INDEX('     2022    '!$A$1:$AC$1563,MATCH($D466,'     2022    '!$D$1:$D$1794,0),MATCH(N$1,'     2022    '!$A$1:$AC$1,0))</f>
        <v>30mm</v>
      </c>
      <c r="O466" s="154">
        <f>INDEX('     2022    '!$A$1:$AC$1563,MATCH($D466,'     2022    '!$D$1:$D$1794,0),MATCH(O$1,'     2022    '!$A$1:$AC$1,0))</f>
        <v>5</v>
      </c>
      <c r="P466" s="153">
        <f>INDEX('     2022    '!$A$1:$AC$1563,MATCH($D466,'     2022    '!$D$1:$D$1794,0),MATCH(P$1,'     2022    '!$A$1:$AC$1,0))</f>
        <v>3</v>
      </c>
      <c r="Q466" s="153" t="str">
        <f>INDEX('     2022    '!$A$1:$AC$1563,MATCH($D466,'     2022    '!$D$1:$D$1794,0),MATCH(Q$1,'     2022    '!$A$1:$AC$1,0))</f>
        <v>No</v>
      </c>
      <c r="R466" s="155">
        <f>INDEX('     2022    '!$A$1:$AC$1563,MATCH($D466,'     2022    '!$D$1:$D$1794,0),MATCH(R$1,'     2022    '!$A$1:$AC$1,0))</f>
        <v>14</v>
      </c>
      <c r="S466" s="155">
        <f>INDEX('     2022    '!$A$1:$AC$1563,MATCH($D466,'     2022    '!$D$1:$D$1794,0),MATCH(S$1,'     2022    '!$A$1:$AC$1,0))</f>
        <v>2.66</v>
      </c>
      <c r="T466" s="155">
        <f>INDEX('     2022    '!$A$1:$AC$1563,MATCH($D466,'     2022    '!$D$1:$D$1794,0),MATCH(T$1,'     2022    '!$A$1:$AC$1,0))</f>
        <v>0.3</v>
      </c>
      <c r="U466" s="154" t="str">
        <f>INDEX('     2022    '!$A$1:$AC$1563,MATCH($D466,'     2022    '!$D$1:$D$1794,0),MATCH(U$1,'     2022    '!$A$1:$AC$1,0))</f>
        <v>1.4G</v>
      </c>
      <c r="V466" s="153" t="str">
        <f>INDEX('     2022    '!$A$1:$AC$1563,MATCH($D466,'     2022    '!$D$1:$D$1794,0),MATCH(V$1,'     2022    '!$A$1:$AC$1,0))</f>
        <v>UN0336</v>
      </c>
      <c r="W466" s="153" t="str">
        <f>INDEX('     2022    '!$A$1:$AC$1563,MATCH($D466,'     2022    '!$D$1:$D$1794,0),MATCH(W$1,'     2022    '!$A$1:$AC$1,0))</f>
        <v>F4</v>
      </c>
      <c r="X466" s="151" t="str">
        <f>INDEX('     2022    '!$A$1:$AC$1563,MATCH($D466,'     2022    '!$D$1:$D$1794,0),MATCH(X$1,'     2022    '!$A$1:$AC$1,0))</f>
        <v/>
      </c>
      <c r="Y466" s="151" t="str">
        <f>INDEX('     2022    '!$A$1:$AC$1563,MATCH($D466,'     2022    '!$D$1:$D$1794,0),MATCH(Y$1,'     2022    '!$A$1:$AC$1,0))</f>
        <v/>
      </c>
      <c r="Z466" s="156">
        <f>INDEX('     2022    '!$A$1:$AC$1563,MATCH($D466,'     2022    '!$D$1:$D$1794,0),MATCH(Z$1,'     2022    '!$A$1:$AC$1,0))</f>
        <v>5.8000000000000003E-2</v>
      </c>
      <c r="AA466" s="153" t="str">
        <f>INDEX('     2022    '!$A$1:$AC$1563,MATCH($D466,'     2022    '!$D$1:$D$1794,0),MATCH(AA$1,'     2022    '!$A$1:$AC$1,0))</f>
        <v>1008-F4-69249663</v>
      </c>
      <c r="AB466" s="153" t="str">
        <f>INDEX('     2022    '!$A$1:$AC$1563,MATCH($D466,'     2022    '!$D$1:$D$1794,0),MATCH(AB$1,'     2022    '!$A$1:$AC$1,0))</f>
        <v>GB/HSE-352864</v>
      </c>
      <c r="AC466" s="153" t="str">
        <f>INDEX('     2022    '!$A$1:$AC$1563,MATCH($D466,'     2022    '!$D$1:$D$1794,0),MATCH(AC$1,'     2022    '!$A$1:$AC$1,0))</f>
        <v>6/28/2026</v>
      </c>
    </row>
    <row r="467" spans="1:29" ht="15.75">
      <c r="A467" s="80">
        <f t="shared" si="14"/>
        <v>464</v>
      </c>
      <c r="B467" s="68" t="str">
        <f>INDEX('     2022    '!B$2:B$1794,MATCH(D467,'     2022    '!D$2:D$1794,0))</f>
        <v/>
      </c>
      <c r="C467" s="204" t="str">
        <f>INDEX('     2022    '!C$2:C$1794,MATCH(D467,'     2022    '!D$2:D$1794,0))</f>
        <v>Slice - 19s</v>
      </c>
      <c r="D467" s="212" t="str">
        <f>INDEX('     2022    '!D:D,MATCH(A467,'     2022    '!AL:AL,0))</f>
        <v>CSL1912</v>
      </c>
      <c r="E467" s="213" t="str">
        <f>INDEX('     2022    '!$A$1:$AC$1563,MATCH($D467,'     2022    '!$D$1:$D$1794,0),MATCH(E$1,'     2022    '!$A$1:$AC$1,0))</f>
        <v>19s. Gold glitter willow w/blue bouquet</v>
      </c>
      <c r="F467" s="206" t="str">
        <f>IFERROR(IF(LEFT(INDEX('     2022    '!AD$2:AD$1794,MATCH(D467,'     2022    '!D$2:D$1794,0)),4)="http",HYPERLINK(INDEX('     2022    '!AD$2:AD$1794,MATCH(D467,'     2022    '!D$2:D$1794,0)),"Video"),""),"")</f>
        <v>Video</v>
      </c>
      <c r="G467" s="207">
        <f>INDEX('     2022    '!$A$1:$AC$1563,MATCH($D467,'     2022    '!$D$1:$D$1794,0),MATCH(G$1,'     2022    '!$A$1:$AC$1,0))</f>
        <v>0</v>
      </c>
      <c r="H467" s="150"/>
      <c r="I467" s="152">
        <f>INDEX('     2022    '!$A$1:$AC$1563,MATCH($D467,'     2022    '!$D$1:$D$1794,0),MATCH(I$1,'     2022    '!$A$1:$AC$1,0))</f>
        <v>90.04</v>
      </c>
      <c r="J467" s="150"/>
      <c r="K467" s="151">
        <f t="shared" si="15"/>
        <v>18.322737212121787</v>
      </c>
      <c r="L467" s="152">
        <f>INDEX('     2022    '!$A$1:$AC$1563,MATCH($D467,'     2022    '!$D$1:$D$1794,0),MATCH(L$1,'     2022    '!$A$1:$AC$1,0))</f>
        <v>91.840800000000002</v>
      </c>
      <c r="M467" s="152">
        <f>INDEX('     2022    '!$A$1:$AC$1563,MATCH($D467,'     2022    '!$D$1:$D$1794,0),MATCH(M$1,'     2022    '!$A$1:$AC$1,0))</f>
        <v>91.613686060608941</v>
      </c>
      <c r="N467" s="153" t="str">
        <f>INDEX('     2022    '!$A$1:$AC$1563,MATCH($D467,'     2022    '!$D$1:$D$1794,0),MATCH(N$1,'     2022    '!$A$1:$AC$1,0))</f>
        <v>30mm</v>
      </c>
      <c r="O467" s="154">
        <f>INDEX('     2022    '!$A$1:$AC$1563,MATCH($D467,'     2022    '!$D$1:$D$1794,0),MATCH(O$1,'     2022    '!$A$1:$AC$1,0))</f>
        <v>5</v>
      </c>
      <c r="P467" s="153">
        <f>INDEX('     2022    '!$A$1:$AC$1563,MATCH($D467,'     2022    '!$D$1:$D$1794,0),MATCH(P$1,'     2022    '!$A$1:$AC$1,0))</f>
        <v>3</v>
      </c>
      <c r="Q467" s="153" t="str">
        <f>INDEX('     2022    '!$A$1:$AC$1563,MATCH($D467,'     2022    '!$D$1:$D$1794,0),MATCH(Q$1,'     2022    '!$A$1:$AC$1,0))</f>
        <v>Yes</v>
      </c>
      <c r="R467" s="155">
        <f>INDEX('     2022    '!$A$1:$AC$1563,MATCH($D467,'     2022    '!$D$1:$D$1794,0),MATCH(R$1,'     2022    '!$A$1:$AC$1,0))</f>
        <v>16</v>
      </c>
      <c r="S467" s="155">
        <f>INDEX('     2022    '!$A$1:$AC$1563,MATCH($D467,'     2022    '!$D$1:$D$1794,0),MATCH(S$1,'     2022    '!$A$1:$AC$1,0))</f>
        <v>2.85</v>
      </c>
      <c r="T467" s="155">
        <f>INDEX('     2022    '!$A$1:$AC$1563,MATCH($D467,'     2022    '!$D$1:$D$1794,0),MATCH(T$1,'     2022    '!$A$1:$AC$1,0))</f>
        <v>0.3</v>
      </c>
      <c r="U467" s="154" t="str">
        <f>INDEX('     2022    '!$A$1:$AC$1563,MATCH($D467,'     2022    '!$D$1:$D$1794,0),MATCH(U$1,'     2022    '!$A$1:$AC$1,0))</f>
        <v>1.4G</v>
      </c>
      <c r="V467" s="153" t="str">
        <f>INDEX('     2022    '!$A$1:$AC$1563,MATCH($D467,'     2022    '!$D$1:$D$1794,0),MATCH(V$1,'     2022    '!$A$1:$AC$1,0))</f>
        <v>UN0336</v>
      </c>
      <c r="W467" s="153" t="str">
        <f>INDEX('     2022    '!$A$1:$AC$1563,MATCH($D467,'     2022    '!$D$1:$D$1794,0),MATCH(W$1,'     2022    '!$A$1:$AC$1,0))</f>
        <v>F4</v>
      </c>
      <c r="X467" s="151" t="str">
        <f>INDEX('     2022    '!$A$1:$AC$1563,MATCH($D467,'     2022    '!$D$1:$D$1794,0),MATCH(X$1,'     2022    '!$A$1:$AC$1,0))</f>
        <v/>
      </c>
      <c r="Y467" s="151" t="str">
        <f>INDEX('     2022    '!$A$1:$AC$1563,MATCH($D467,'     2022    '!$D$1:$D$1794,0),MATCH(Y$1,'     2022    '!$A$1:$AC$1,0))</f>
        <v/>
      </c>
      <c r="Z467" s="156">
        <f>INDEX('     2022    '!$A$1:$AC$1563,MATCH($D467,'     2022    '!$D$1:$D$1794,0),MATCH(Z$1,'     2022    '!$A$1:$AC$1,0))</f>
        <v>5.8000000000000003E-2</v>
      </c>
      <c r="AA467" s="153" t="str">
        <f>INDEX('     2022    '!$A$1:$AC$1563,MATCH($D467,'     2022    '!$D$1:$D$1794,0),MATCH(AA$1,'     2022    '!$A$1:$AC$1,0))</f>
        <v>1008-F4-69249673</v>
      </c>
      <c r="AB467" s="153" t="str">
        <f>INDEX('     2022    '!$A$1:$AC$1563,MATCH($D467,'     2022    '!$D$1:$D$1794,0),MATCH(AB$1,'     2022    '!$A$1:$AC$1,0))</f>
        <v>GB/HSE-351020</v>
      </c>
      <c r="AC467" s="153" t="str">
        <f>INDEX('     2022    '!$A$1:$AC$1563,MATCH($D467,'     2022    '!$D$1:$D$1794,0),MATCH(AC$1,'     2022    '!$A$1:$AC$1,0))</f>
        <v>7/29/2030</v>
      </c>
    </row>
    <row r="468" spans="1:29" ht="15.75">
      <c r="A468" s="80">
        <f t="shared" si="14"/>
        <v>465</v>
      </c>
      <c r="B468" s="68" t="str">
        <f>INDEX('     2022    '!B$2:B$1794,MATCH(D468,'     2022    '!D$2:D$1794,0))</f>
        <v/>
      </c>
      <c r="C468" s="204" t="str">
        <f>INDEX('     2022    '!C$2:C$1794,MATCH(D468,'     2022    '!D$2:D$1794,0))</f>
        <v>Slice - 19s</v>
      </c>
      <c r="D468" s="212" t="str">
        <f>INDEX('     2022    '!D:D,MATCH(A468,'     2022    '!AL:AL,0))</f>
        <v>CSL1962</v>
      </c>
      <c r="E468" s="213" t="str">
        <f>INDEX('     2022    '!$A$1:$AC$1563,MATCH($D468,'     2022    '!$D$1:$D$1794,0),MATCH(E$1,'     2022    '!$A$1:$AC$1,0))</f>
        <v>19s. Blue mine gold glitter tail</v>
      </c>
      <c r="F468" s="206" t="str">
        <f>IFERROR(IF(LEFT(INDEX('     2022    '!AD$2:AD$1794,MATCH(D468,'     2022    '!D$2:D$1794,0)),4)="http",HYPERLINK(INDEX('     2022    '!AD$2:AD$1794,MATCH(D468,'     2022    '!D$2:D$1794,0)),"Video"),""),"")</f>
        <v>Video</v>
      </c>
      <c r="G468" s="207">
        <f>INDEX('     2022    '!$A$1:$AC$1563,MATCH($D468,'     2022    '!$D$1:$D$1794,0),MATCH(G$1,'     2022    '!$A$1:$AC$1,0))</f>
        <v>1</v>
      </c>
      <c r="H468" s="150"/>
      <c r="I468" s="152">
        <f>INDEX('     2022    '!$A$1:$AC$1563,MATCH($D468,'     2022    '!$D$1:$D$1794,0),MATCH(I$1,'     2022    '!$A$1:$AC$1,0))</f>
        <v>107.09</v>
      </c>
      <c r="J468" s="150"/>
      <c r="K468" s="151">
        <f t="shared" si="15"/>
        <v>20.526666666666667</v>
      </c>
      <c r="L468" s="152">
        <f>INDEX('     2022    '!$A$1:$AC$1563,MATCH($D468,'     2022    '!$D$1:$D$1794,0),MATCH(L$1,'     2022    '!$A$1:$AC$1,0))</f>
        <v>112.07560000000001</v>
      </c>
      <c r="M468" s="152">
        <f>INDEX('     2022    '!$A$1:$AC$1563,MATCH($D468,'     2022    '!$D$1:$D$1794,0),MATCH(M$1,'     2022    '!$A$1:$AC$1,0))</f>
        <v>123.16000000000001</v>
      </c>
      <c r="N468" s="153" t="str">
        <f>INDEX('     2022    '!$A$1:$AC$1563,MATCH($D468,'     2022    '!$D$1:$D$1794,0),MATCH(N$1,'     2022    '!$A$1:$AC$1,0))</f>
        <v>30mm</v>
      </c>
      <c r="O468" s="154">
        <f>INDEX('     2022    '!$A$1:$AC$1563,MATCH($D468,'     2022    '!$D$1:$D$1794,0),MATCH(O$1,'     2022    '!$A$1:$AC$1,0))</f>
        <v>6</v>
      </c>
      <c r="P468" s="153">
        <f>INDEX('     2022    '!$A$1:$AC$1563,MATCH($D468,'     2022    '!$D$1:$D$1794,0),MATCH(P$1,'     2022    '!$A$1:$AC$1,0))</f>
        <v>5</v>
      </c>
      <c r="Q468" s="153" t="str">
        <f>INDEX('     2022    '!$A$1:$AC$1563,MATCH($D468,'     2022    '!$D$1:$D$1794,0),MATCH(Q$1,'     2022    '!$A$1:$AC$1,0))</f>
        <v>Yes</v>
      </c>
      <c r="R468" s="155">
        <f>INDEX('     2022    '!$A$1:$AC$1563,MATCH($D468,'     2022    '!$D$1:$D$1794,0),MATCH(R$1,'     2022    '!$A$1:$AC$1,0))</f>
        <v>18</v>
      </c>
      <c r="S468" s="155">
        <f>INDEX('     2022    '!$A$1:$AC$1563,MATCH($D468,'     2022    '!$D$1:$D$1794,0),MATCH(S$1,'     2022    '!$A$1:$AC$1,0))</f>
        <v>2.85</v>
      </c>
      <c r="T468" s="155">
        <f>INDEX('     2022    '!$A$1:$AC$1563,MATCH($D468,'     2022    '!$D$1:$D$1794,0),MATCH(T$1,'     2022    '!$A$1:$AC$1,0))</f>
        <v>0.3</v>
      </c>
      <c r="U468" s="154" t="str">
        <f>INDEX('     2022    '!$A$1:$AC$1563,MATCH($D468,'     2022    '!$D$1:$D$1794,0),MATCH(U$1,'     2022    '!$A$1:$AC$1,0))</f>
        <v>1.4G</v>
      </c>
      <c r="V468" s="153" t="str">
        <f>INDEX('     2022    '!$A$1:$AC$1563,MATCH($D468,'     2022    '!$D$1:$D$1794,0),MATCH(V$1,'     2022    '!$A$1:$AC$1,0))</f>
        <v>UN0336</v>
      </c>
      <c r="W468" s="153" t="str">
        <f>INDEX('     2022    '!$A$1:$AC$1563,MATCH($D468,'     2022    '!$D$1:$D$1794,0),MATCH(W$1,'     2022    '!$A$1:$AC$1,0))</f>
        <v>F4</v>
      </c>
      <c r="X468" s="151" t="str">
        <f>INDEX('     2022    '!$A$1:$AC$1563,MATCH($D468,'     2022    '!$D$1:$D$1794,0),MATCH(X$1,'     2022    '!$A$1:$AC$1,0))</f>
        <v/>
      </c>
      <c r="Y468" s="151" t="str">
        <f>INDEX('     2022    '!$A$1:$AC$1563,MATCH($D468,'     2022    '!$D$1:$D$1794,0),MATCH(Y$1,'     2022    '!$A$1:$AC$1,0))</f>
        <v/>
      </c>
      <c r="Z468" s="156">
        <f>INDEX('     2022    '!$A$1:$AC$1563,MATCH($D468,'     2022    '!$D$1:$D$1794,0),MATCH(Z$1,'     2022    '!$A$1:$AC$1,0))</f>
        <v>7.22E-2</v>
      </c>
      <c r="AA468" s="153" t="str">
        <f>INDEX('     2022    '!$A$1:$AC$1563,MATCH($D468,'     2022    '!$D$1:$D$1794,0),MATCH(AA$1,'     2022    '!$A$1:$AC$1,0))</f>
        <v>1008-F4-69249673</v>
      </c>
      <c r="AB468" s="153" t="str">
        <f>INDEX('     2022    '!$A$1:$AC$1563,MATCH($D468,'     2022    '!$D$1:$D$1794,0),MATCH(AB$1,'     2022    '!$A$1:$AC$1,0))</f>
        <v>GB/HSE-358723</v>
      </c>
      <c r="AC468" s="153" t="str">
        <f>INDEX('     2022    '!$A$1:$AC$1563,MATCH($D468,'     2022    '!$D$1:$D$1794,0),MATCH(AC$1,'     2022    '!$A$1:$AC$1,0))</f>
        <v>8/15/2028</v>
      </c>
    </row>
    <row r="469" spans="1:29" ht="15.75">
      <c r="A469" s="80">
        <f t="shared" si="14"/>
        <v>466</v>
      </c>
      <c r="B469" s="68" t="str">
        <f>INDEX('     2022    '!B$2:B$1794,MATCH(D469,'     2022    '!D$2:D$1794,0))</f>
        <v/>
      </c>
      <c r="C469" s="204" t="str">
        <f>INDEX('     2022    '!C$2:C$1794,MATCH(D469,'     2022    '!D$2:D$1794,0))</f>
        <v>Slice - 19s</v>
      </c>
      <c r="D469" s="212" t="str">
        <f>INDEX('     2022    '!D:D,MATCH(A469,'     2022    '!AL:AL,0))</f>
        <v>CSL1963</v>
      </c>
      <c r="E469" s="213" t="str">
        <f>INDEX('     2022    '!$A$1:$AC$1563,MATCH($D469,'     2022    '!$D$1:$D$1794,0),MATCH(E$1,'     2022    '!$A$1:$AC$1,0))</f>
        <v>19s. Colour glitter mine and crackling tail</v>
      </c>
      <c r="F469" s="206" t="str">
        <f>IFERROR(IF(LEFT(INDEX('     2022    '!AD$2:AD$1794,MATCH(D469,'     2022    '!D$2:D$1794,0)),4)="http",HYPERLINK(INDEX('     2022    '!AD$2:AD$1794,MATCH(D469,'     2022    '!D$2:D$1794,0)),"Video"),""),"")</f>
        <v>Video</v>
      </c>
      <c r="G469" s="207">
        <f>INDEX('     2022    '!$A$1:$AC$1563,MATCH($D469,'     2022    '!$D$1:$D$1794,0),MATCH(G$1,'     2022    '!$A$1:$AC$1,0))</f>
        <v>0</v>
      </c>
      <c r="H469" s="150"/>
      <c r="I469" s="152">
        <f>INDEX('     2022    '!$A$1:$AC$1563,MATCH($D469,'     2022    '!$D$1:$D$1794,0),MATCH(I$1,'     2022    '!$A$1:$AC$1,0))</f>
        <v>112.13</v>
      </c>
      <c r="J469" s="150"/>
      <c r="K469" s="151">
        <f t="shared" si="15"/>
        <v>21.491666666666664</v>
      </c>
      <c r="L469" s="152">
        <f>INDEX('     2022    '!$A$1:$AC$1563,MATCH($D469,'     2022    '!$D$1:$D$1794,0),MATCH(L$1,'     2022    '!$A$1:$AC$1,0))</f>
        <v>117.3445</v>
      </c>
      <c r="M469" s="152">
        <f>INDEX('     2022    '!$A$1:$AC$1563,MATCH($D469,'     2022    '!$D$1:$D$1794,0),MATCH(M$1,'     2022    '!$A$1:$AC$1,0))</f>
        <v>128.94999999999999</v>
      </c>
      <c r="N469" s="153" t="str">
        <f>INDEX('     2022    '!$A$1:$AC$1563,MATCH($D469,'     2022    '!$D$1:$D$1794,0),MATCH(N$1,'     2022    '!$A$1:$AC$1,0))</f>
        <v>30mm</v>
      </c>
      <c r="O469" s="154">
        <f>INDEX('     2022    '!$A$1:$AC$1563,MATCH($D469,'     2022    '!$D$1:$D$1794,0),MATCH(O$1,'     2022    '!$A$1:$AC$1,0))</f>
        <v>6</v>
      </c>
      <c r="P469" s="153">
        <f>INDEX('     2022    '!$A$1:$AC$1563,MATCH($D469,'     2022    '!$D$1:$D$1794,0),MATCH(P$1,'     2022    '!$A$1:$AC$1,0))</f>
        <v>5</v>
      </c>
      <c r="Q469" s="153" t="str">
        <f>INDEX('     2022    '!$A$1:$AC$1563,MATCH($D469,'     2022    '!$D$1:$D$1794,0),MATCH(Q$1,'     2022    '!$A$1:$AC$1,0))</f>
        <v>Yes</v>
      </c>
      <c r="R469" s="155">
        <f>INDEX('     2022    '!$A$1:$AC$1563,MATCH($D469,'     2022    '!$D$1:$D$1794,0),MATCH(R$1,'     2022    '!$A$1:$AC$1,0))</f>
        <v>14</v>
      </c>
      <c r="S469" s="155">
        <f>INDEX('     2022    '!$A$1:$AC$1563,MATCH($D469,'     2022    '!$D$1:$D$1794,0),MATCH(S$1,'     2022    '!$A$1:$AC$1,0))</f>
        <v>2.85</v>
      </c>
      <c r="T469" s="155">
        <f>INDEX('     2022    '!$A$1:$AC$1563,MATCH($D469,'     2022    '!$D$1:$D$1794,0),MATCH(T$1,'     2022    '!$A$1:$AC$1,0))</f>
        <v>0.3</v>
      </c>
      <c r="U469" s="154" t="str">
        <f>INDEX('     2022    '!$A$1:$AC$1563,MATCH($D469,'     2022    '!$D$1:$D$1794,0),MATCH(U$1,'     2022    '!$A$1:$AC$1,0))</f>
        <v>1.4G</v>
      </c>
      <c r="V469" s="153" t="str">
        <f>INDEX('     2022    '!$A$1:$AC$1563,MATCH($D469,'     2022    '!$D$1:$D$1794,0),MATCH(V$1,'     2022    '!$A$1:$AC$1,0))</f>
        <v>UN0336</v>
      </c>
      <c r="W469" s="153" t="str">
        <f>INDEX('     2022    '!$A$1:$AC$1563,MATCH($D469,'     2022    '!$D$1:$D$1794,0),MATCH(W$1,'     2022    '!$A$1:$AC$1,0))</f>
        <v>F4</v>
      </c>
      <c r="X469" s="151" t="str">
        <f>INDEX('     2022    '!$A$1:$AC$1563,MATCH($D469,'     2022    '!$D$1:$D$1794,0),MATCH(X$1,'     2022    '!$A$1:$AC$1,0))</f>
        <v/>
      </c>
      <c r="Y469" s="151" t="str">
        <f>INDEX('     2022    '!$A$1:$AC$1563,MATCH($D469,'     2022    '!$D$1:$D$1794,0),MATCH(Y$1,'     2022    '!$A$1:$AC$1,0))</f>
        <v/>
      </c>
      <c r="Z469" s="156">
        <f>INDEX('     2022    '!$A$1:$AC$1563,MATCH($D469,'     2022    '!$D$1:$D$1794,0),MATCH(Z$1,'     2022    '!$A$1:$AC$1,0))</f>
        <v>8.6999999999999994E-2</v>
      </c>
      <c r="AA469" s="153" t="str">
        <f>INDEX('     2022    '!$A$1:$AC$1563,MATCH($D469,'     2022    '!$D$1:$D$1794,0),MATCH(AA$1,'     2022    '!$A$1:$AC$1,0))</f>
        <v>1008-F4-69249673</v>
      </c>
      <c r="AB469" s="153" t="str">
        <f>INDEX('     2022    '!$A$1:$AC$1563,MATCH($D469,'     2022    '!$D$1:$D$1794,0),MATCH(AB$1,'     2022    '!$A$1:$AC$1,0))</f>
        <v>GB/HSE-358724</v>
      </c>
      <c r="AC469" s="153" t="str">
        <f>INDEX('     2022    '!$A$1:$AC$1563,MATCH($D469,'     2022    '!$D$1:$D$1794,0),MATCH(AC$1,'     2022    '!$A$1:$AC$1,0))</f>
        <v>8/15/2028</v>
      </c>
    </row>
    <row r="470" spans="1:29" ht="15.75">
      <c r="A470" s="80">
        <f t="shared" si="14"/>
        <v>467</v>
      </c>
      <c r="B470" s="68" t="str">
        <f>INDEX('     2022    '!B$2:B$1794,MATCH(D470,'     2022    '!D$2:D$1794,0))</f>
        <v/>
      </c>
      <c r="C470" s="204" t="str">
        <f>INDEX('     2022    '!C$2:C$1794,MATCH(D470,'     2022    '!D$2:D$1794,0))</f>
        <v>Slice - 19s</v>
      </c>
      <c r="D470" s="212" t="str">
        <f>INDEX('     2022    '!D:D,MATCH(A470,'     2022    '!AL:AL,0))</f>
        <v>CSL1910</v>
      </c>
      <c r="E470" s="213" t="str">
        <f>INDEX('     2022    '!$A$1:$AC$1563,MATCH($D470,'     2022    '!$D$1:$D$1794,0),MATCH(E$1,'     2022    '!$A$1:$AC$1,0))</f>
        <v>19s. Red blue bouquet</v>
      </c>
      <c r="F470" s="206" t="str">
        <f>IFERROR(IF(LEFT(INDEX('     2022    '!AD$2:AD$1794,MATCH(D470,'     2022    '!D$2:D$1794,0)),4)="http",HYPERLINK(INDEX('     2022    '!AD$2:AD$1794,MATCH(D470,'     2022    '!D$2:D$1794,0)),"Video"),""),"")</f>
        <v>Video</v>
      </c>
      <c r="G470" s="207">
        <f>INDEX('     2022    '!$A$1:$AC$1563,MATCH($D470,'     2022    '!$D$1:$D$1794,0),MATCH(G$1,'     2022    '!$A$1:$AC$1,0))</f>
        <v>0</v>
      </c>
      <c r="H470" s="150"/>
      <c r="I470" s="152">
        <f>INDEX('     2022    '!$A$1:$AC$1563,MATCH($D470,'     2022    '!$D$1:$D$1794,0),MATCH(I$1,'     2022    '!$A$1:$AC$1,0))</f>
        <v>101.46</v>
      </c>
      <c r="J470" s="150"/>
      <c r="K470" s="151">
        <f t="shared" si="15"/>
        <v>22.894623841172571</v>
      </c>
      <c r="L470" s="152">
        <f>INDEX('     2022    '!$A$1:$AC$1563,MATCH($D470,'     2022    '!$D$1:$D$1794,0),MATCH(L$1,'     2022    '!$A$1:$AC$1,0))</f>
        <v>104.1705384773352</v>
      </c>
      <c r="M470" s="152">
        <f>INDEX('     2022    '!$A$1:$AC$1563,MATCH($D470,'     2022    '!$D$1:$D$1794,0),MATCH(M$1,'     2022    '!$A$1:$AC$1,0))</f>
        <v>114.47311920586286</v>
      </c>
      <c r="N470" s="153" t="str">
        <f>INDEX('     2022    '!$A$1:$AC$1563,MATCH($D470,'     2022    '!$D$1:$D$1794,0),MATCH(N$1,'     2022    '!$A$1:$AC$1,0))</f>
        <v>30mm</v>
      </c>
      <c r="O470" s="154">
        <f>INDEX('     2022    '!$A$1:$AC$1563,MATCH($D470,'     2022    '!$D$1:$D$1794,0),MATCH(O$1,'     2022    '!$A$1:$AC$1,0))</f>
        <v>5</v>
      </c>
      <c r="P470" s="153">
        <f>INDEX('     2022    '!$A$1:$AC$1563,MATCH($D470,'     2022    '!$D$1:$D$1794,0),MATCH(P$1,'     2022    '!$A$1:$AC$1,0))</f>
        <v>3</v>
      </c>
      <c r="Q470" s="153" t="str">
        <f>INDEX('     2022    '!$A$1:$AC$1563,MATCH($D470,'     2022    '!$D$1:$D$1794,0),MATCH(Q$1,'     2022    '!$A$1:$AC$1,0))</f>
        <v>Yes</v>
      </c>
      <c r="R470" s="155">
        <f>INDEX('     2022    '!$A$1:$AC$1563,MATCH($D470,'     2022    '!$D$1:$D$1794,0),MATCH(R$1,'     2022    '!$A$1:$AC$1,0))</f>
        <v>18</v>
      </c>
      <c r="S470" s="155">
        <f>INDEX('     2022    '!$A$1:$AC$1563,MATCH($D470,'     2022    '!$D$1:$D$1794,0),MATCH(S$1,'     2022    '!$A$1:$AC$1,0))</f>
        <v>2.7</v>
      </c>
      <c r="T470" s="155">
        <f>INDEX('     2022    '!$A$1:$AC$1563,MATCH($D470,'     2022    '!$D$1:$D$1794,0),MATCH(T$1,'     2022    '!$A$1:$AC$1,0))</f>
        <v>0.3</v>
      </c>
      <c r="U470" s="154" t="str">
        <f>INDEX('     2022    '!$A$1:$AC$1563,MATCH($D470,'     2022    '!$D$1:$D$1794,0),MATCH(U$1,'     2022    '!$A$1:$AC$1,0))</f>
        <v>1.4G</v>
      </c>
      <c r="V470" s="153" t="str">
        <f>INDEX('     2022    '!$A$1:$AC$1563,MATCH($D470,'     2022    '!$D$1:$D$1794,0),MATCH(V$1,'     2022    '!$A$1:$AC$1,0))</f>
        <v>UN0336</v>
      </c>
      <c r="W470" s="153" t="str">
        <f>INDEX('     2022    '!$A$1:$AC$1563,MATCH($D470,'     2022    '!$D$1:$D$1794,0),MATCH(W$1,'     2022    '!$A$1:$AC$1,0))</f>
        <v>F4</v>
      </c>
      <c r="X470" s="151" t="str">
        <f>INDEX('     2022    '!$A$1:$AC$1563,MATCH($D470,'     2022    '!$D$1:$D$1794,0),MATCH(X$1,'     2022    '!$A$1:$AC$1,0))</f>
        <v/>
      </c>
      <c r="Y470" s="151" t="str">
        <f>INDEX('     2022    '!$A$1:$AC$1563,MATCH($D470,'     2022    '!$D$1:$D$1794,0),MATCH(Y$1,'     2022    '!$A$1:$AC$1,0))</f>
        <v/>
      </c>
      <c r="Z470" s="156">
        <f>INDEX('     2022    '!$A$1:$AC$1563,MATCH($D470,'     2022    '!$D$1:$D$1794,0),MATCH(Z$1,'     2022    '!$A$1:$AC$1,0))</f>
        <v>6.6199999999999995E-2</v>
      </c>
      <c r="AA470" s="153" t="str">
        <f>INDEX('     2022    '!$A$1:$AC$1563,MATCH($D470,'     2022    '!$D$1:$D$1794,0),MATCH(AA$1,'     2022    '!$A$1:$AC$1,0))</f>
        <v>1008-F4-69249663</v>
      </c>
      <c r="AB470" s="153" t="str">
        <f>INDEX('     2022    '!$A$1:$AC$1563,MATCH($D470,'     2022    '!$D$1:$D$1794,0),MATCH(AB$1,'     2022    '!$A$1:$AC$1,0))</f>
        <v>GB/HSE-340811</v>
      </c>
      <c r="AC470" s="153" t="str">
        <f>INDEX('     2022    '!$A$1:$AC$1563,MATCH($D470,'     2022    '!$D$1:$D$1794,0),MATCH(AC$1,'     2022    '!$A$1:$AC$1,0))</f>
        <v>8/3/2027</v>
      </c>
    </row>
    <row r="471" spans="1:29" ht="15.75">
      <c r="A471" s="80">
        <f t="shared" si="14"/>
        <v>468</v>
      </c>
      <c r="B471" s="68" t="str">
        <f>INDEX('     2022    '!B$2:B$1794,MATCH(D471,'     2022    '!D$2:D$1794,0))</f>
        <v/>
      </c>
      <c r="C471" s="204" t="str">
        <f>INDEX('     2022    '!C$2:C$1794,MATCH(D471,'     2022    '!D$2:D$1794,0))</f>
        <v>Slice - 30s</v>
      </c>
      <c r="D471" s="212" t="str">
        <f>INDEX('     2022    '!D:D,MATCH(A471,'     2022    '!AL:AL,0))</f>
        <v>CSL3002</v>
      </c>
      <c r="E471" s="213" t="str">
        <f>INDEX('     2022    '!$A$1:$AC$1563,MATCH($D471,'     2022    '!$D$1:$D$1794,0),MATCH(E$1,'     2022    '!$A$1:$AC$1,0))</f>
        <v>30s. Brocade to popping butterfly</v>
      </c>
      <c r="F471" s="206" t="str">
        <f>IFERROR(IF(LEFT(INDEX('     2022    '!AD$2:AD$1794,MATCH(D471,'     2022    '!D$2:D$1794,0)),4)="http",HYPERLINK(INDEX('     2022    '!AD$2:AD$1794,MATCH(D471,'     2022    '!D$2:D$1794,0)),"Video"),""),"")</f>
        <v>Video</v>
      </c>
      <c r="G471" s="207">
        <f>INDEX('     2022    '!$A$1:$AC$1563,MATCH($D471,'     2022    '!$D$1:$D$1794,0),MATCH(G$1,'     2022    '!$A$1:$AC$1,0))</f>
        <v>0</v>
      </c>
      <c r="H471" s="150"/>
      <c r="I471" s="152">
        <f>INDEX('     2022    '!$A$1:$AC$1563,MATCH($D471,'     2022    '!$D$1:$D$1794,0),MATCH(I$1,'     2022    '!$A$1:$AC$1,0))</f>
        <v>108.59</v>
      </c>
      <c r="J471" s="150"/>
      <c r="K471" s="151">
        <f t="shared" si="15"/>
        <v>29.92133399845903</v>
      </c>
      <c r="L471" s="152">
        <f>INDEX('     2022    '!$A$1:$AC$1563,MATCH($D471,'     2022    '!$D$1:$D$1794,0),MATCH(L$1,'     2022    '!$A$1:$AC$1,0))</f>
        <v>108.91365575439087</v>
      </c>
      <c r="M471" s="152">
        <f>INDEX('     2022    '!$A$1:$AC$1563,MATCH($D471,'     2022    '!$D$1:$D$1794,0),MATCH(M$1,'     2022    '!$A$1:$AC$1,0))</f>
        <v>119.68533599383612</v>
      </c>
      <c r="N471" s="153" t="str">
        <f>INDEX('     2022    '!$A$1:$AC$1563,MATCH($D471,'     2022    '!$D$1:$D$1794,0),MATCH(N$1,'     2022    '!$A$1:$AC$1,0))</f>
        <v>30mm</v>
      </c>
      <c r="O471" s="154">
        <f>INDEX('     2022    '!$A$1:$AC$1563,MATCH($D471,'     2022    '!$D$1:$D$1794,0),MATCH(O$1,'     2022    '!$A$1:$AC$1,0))</f>
        <v>4</v>
      </c>
      <c r="P471" s="153">
        <f>INDEX('     2022    '!$A$1:$AC$1563,MATCH($D471,'     2022    '!$D$1:$D$1794,0),MATCH(P$1,'     2022    '!$A$1:$AC$1,0))</f>
        <v>3</v>
      </c>
      <c r="Q471" s="153" t="str">
        <f>INDEX('     2022    '!$A$1:$AC$1563,MATCH($D471,'     2022    '!$D$1:$D$1794,0),MATCH(Q$1,'     2022    '!$A$1:$AC$1,0))</f>
        <v>No</v>
      </c>
      <c r="R471" s="155">
        <f>INDEX('     2022    '!$A$1:$AC$1563,MATCH($D471,'     2022    '!$D$1:$D$1794,0),MATCH(R$1,'     2022    '!$A$1:$AC$1,0))</f>
        <v>18</v>
      </c>
      <c r="S471" s="155">
        <f>INDEX('     2022    '!$A$1:$AC$1563,MATCH($D471,'     2022    '!$D$1:$D$1794,0),MATCH(S$1,'     2022    '!$A$1:$AC$1,0))</f>
        <v>3.6</v>
      </c>
      <c r="T471" s="155">
        <f>INDEX('     2022    '!$A$1:$AC$1563,MATCH($D471,'     2022    '!$D$1:$D$1794,0),MATCH(T$1,'     2022    '!$A$1:$AC$1,0))</f>
        <v>0.3</v>
      </c>
      <c r="U471" s="154" t="str">
        <f>INDEX('     2022    '!$A$1:$AC$1563,MATCH($D471,'     2022    '!$D$1:$D$1794,0),MATCH(U$1,'     2022    '!$A$1:$AC$1,0))</f>
        <v>1.4G</v>
      </c>
      <c r="V471" s="153" t="str">
        <f>INDEX('     2022    '!$A$1:$AC$1563,MATCH($D471,'     2022    '!$D$1:$D$1794,0),MATCH(V$1,'     2022    '!$A$1:$AC$1,0))</f>
        <v>UN0336</v>
      </c>
      <c r="W471" s="153" t="str">
        <f>INDEX('     2022    '!$A$1:$AC$1563,MATCH($D471,'     2022    '!$D$1:$D$1794,0),MATCH(W$1,'     2022    '!$A$1:$AC$1,0))</f>
        <v>F4</v>
      </c>
      <c r="X471" s="151" t="str">
        <f>INDEX('     2022    '!$A$1:$AC$1563,MATCH($D471,'     2022    '!$D$1:$D$1794,0),MATCH(X$1,'     2022    '!$A$1:$AC$1,0))</f>
        <v/>
      </c>
      <c r="Y471" s="151" t="str">
        <f>INDEX('     2022    '!$A$1:$AC$1563,MATCH($D471,'     2022    '!$D$1:$D$1794,0),MATCH(Y$1,'     2022    '!$A$1:$AC$1,0))</f>
        <v/>
      </c>
      <c r="Z471" s="156">
        <f>INDEX('     2022    '!$A$1:$AC$1563,MATCH($D471,'     2022    '!$D$1:$D$1794,0),MATCH(Z$1,'     2022    '!$A$1:$AC$1,0))</f>
        <v>7.2599999999999998E-2</v>
      </c>
      <c r="AA471" s="153" t="str">
        <f>INDEX('     2022    '!$A$1:$AC$1563,MATCH($D471,'     2022    '!$D$1:$D$1794,0),MATCH(AA$1,'     2022    '!$A$1:$AC$1,0))</f>
        <v>1008-F4-69249663</v>
      </c>
      <c r="AB471" s="153" t="str">
        <f>INDEX('     2022    '!$A$1:$AC$1563,MATCH($D471,'     2022    '!$D$1:$D$1794,0),MATCH(AB$1,'     2022    '!$A$1:$AC$1,0))</f>
        <v>GB/HSE-351026</v>
      </c>
      <c r="AC471" s="153" t="str">
        <f>INDEX('     2022    '!$A$1:$AC$1563,MATCH($D471,'     2022    '!$D$1:$D$1794,0),MATCH(AC$1,'     2022    '!$A$1:$AC$1,0))</f>
        <v>7/29/2030</v>
      </c>
    </row>
    <row r="472" spans="1:29" ht="15.75">
      <c r="A472" s="80">
        <f t="shared" si="14"/>
        <v>469</v>
      </c>
      <c r="B472" s="68" t="str">
        <f>INDEX('     2022    '!B$2:B$1794,MATCH(D472,'     2022    '!D$2:D$1794,0))</f>
        <v/>
      </c>
      <c r="C472" s="204" t="str">
        <f>INDEX('     2022    '!C$2:C$1794,MATCH(D472,'     2022    '!D$2:D$1794,0))</f>
        <v>Slice - 60s</v>
      </c>
      <c r="D472" s="212" t="str">
        <f>INDEX('     2022    '!D:D,MATCH(A472,'     2022    '!AL:AL,0))</f>
        <v>CSL6002</v>
      </c>
      <c r="E472" s="213" t="str">
        <f>INDEX('     2022    '!$A$1:$AC$1563,MATCH($D472,'     2022    '!$D$1:$D$1794,0),MATCH(E$1,'     2022    '!$A$1:$AC$1,0))</f>
        <v>60s. Brocade crown to change butterfly</v>
      </c>
      <c r="F472" s="206" t="str">
        <f>IFERROR(IF(LEFT(INDEX('     2022    '!AD$2:AD$1794,MATCH(D472,'     2022    '!D$2:D$1794,0)),4)="http",HYPERLINK(INDEX('     2022    '!AD$2:AD$1794,MATCH(D472,'     2022    '!D$2:D$1794,0)),"Video"),""),"")</f>
        <v>Video</v>
      </c>
      <c r="G472" s="207">
        <f>INDEX('     2022    '!$A$1:$AC$1563,MATCH($D472,'     2022    '!$D$1:$D$1794,0),MATCH(G$1,'     2022    '!$A$1:$AC$1,0))</f>
        <v>0</v>
      </c>
      <c r="H472" s="150"/>
      <c r="I472" s="152">
        <f>INDEX('     2022    '!$A$1:$AC$1563,MATCH($D472,'     2022    '!$D$1:$D$1794,0),MATCH(I$1,'     2022    '!$A$1:$AC$1,0))</f>
        <v>108.6</v>
      </c>
      <c r="J472" s="150"/>
      <c r="K472" s="151">
        <f t="shared" si="15"/>
        <v>59.851531832815489</v>
      </c>
      <c r="L472" s="152">
        <f>INDEX('     2022    '!$A$1:$AC$1563,MATCH($D472,'     2022    '!$D$1:$D$1794,0),MATCH(L$1,'     2022    '!$A$1:$AC$1,0))</f>
        <v>108.92978793572419</v>
      </c>
      <c r="M472" s="152">
        <f>INDEX('     2022    '!$A$1:$AC$1563,MATCH($D472,'     2022    '!$D$1:$D$1794,0),MATCH(M$1,'     2022    '!$A$1:$AC$1,0))</f>
        <v>119.70306366563098</v>
      </c>
      <c r="N472" s="153" t="str">
        <f>INDEX('     2022    '!$A$1:$AC$1563,MATCH($D472,'     2022    '!$D$1:$D$1794,0),MATCH(N$1,'     2022    '!$A$1:$AC$1,0))</f>
        <v>30mm</v>
      </c>
      <c r="O472" s="154">
        <f>INDEX('     2022    '!$A$1:$AC$1563,MATCH($D472,'     2022    '!$D$1:$D$1794,0),MATCH(O$1,'     2022    '!$A$1:$AC$1,0))</f>
        <v>2</v>
      </c>
      <c r="P472" s="153">
        <f>INDEX('     2022    '!$A$1:$AC$1563,MATCH($D472,'     2022    '!$D$1:$D$1794,0),MATCH(P$1,'     2022    '!$A$1:$AC$1,0))</f>
        <v>3</v>
      </c>
      <c r="Q472" s="153" t="str">
        <f>INDEX('     2022    '!$A$1:$AC$1563,MATCH($D472,'     2022    '!$D$1:$D$1794,0),MATCH(Q$1,'     2022    '!$A$1:$AC$1,0))</f>
        <v>Yes</v>
      </c>
      <c r="R472" s="155">
        <f>INDEX('     2022    '!$A$1:$AC$1563,MATCH($D472,'     2022    '!$D$1:$D$1794,0),MATCH(R$1,'     2022    '!$A$1:$AC$1,0))</f>
        <v>18</v>
      </c>
      <c r="S472" s="155">
        <f>INDEX('     2022    '!$A$1:$AC$1563,MATCH($D472,'     2022    '!$D$1:$D$1794,0),MATCH(S$1,'     2022    '!$A$1:$AC$1,0))</f>
        <v>3.6</v>
      </c>
      <c r="T472" s="155">
        <f>INDEX('     2022    '!$A$1:$AC$1563,MATCH($D472,'     2022    '!$D$1:$D$1794,0),MATCH(T$1,'     2022    '!$A$1:$AC$1,0))</f>
        <v>0.3</v>
      </c>
      <c r="U472" s="154" t="str">
        <f>INDEX('     2022    '!$A$1:$AC$1563,MATCH($D472,'     2022    '!$D$1:$D$1794,0),MATCH(U$1,'     2022    '!$A$1:$AC$1,0))</f>
        <v>1.4G</v>
      </c>
      <c r="V472" s="153" t="str">
        <f>INDEX('     2022    '!$A$1:$AC$1563,MATCH($D472,'     2022    '!$D$1:$D$1794,0),MATCH(V$1,'     2022    '!$A$1:$AC$1,0))</f>
        <v>UN0336</v>
      </c>
      <c r="W472" s="153" t="str">
        <f>INDEX('     2022    '!$A$1:$AC$1563,MATCH($D472,'     2022    '!$D$1:$D$1794,0),MATCH(W$1,'     2022    '!$A$1:$AC$1,0))</f>
        <v>F4</v>
      </c>
      <c r="X472" s="151" t="str">
        <f>INDEX('     2022    '!$A$1:$AC$1563,MATCH($D472,'     2022    '!$D$1:$D$1794,0),MATCH(X$1,'     2022    '!$A$1:$AC$1,0))</f>
        <v/>
      </c>
      <c r="Y472" s="151" t="str">
        <f>INDEX('     2022    '!$A$1:$AC$1563,MATCH($D472,'     2022    '!$D$1:$D$1794,0),MATCH(Y$1,'     2022    '!$A$1:$AC$1,0))</f>
        <v/>
      </c>
      <c r="Z472" s="156">
        <f>INDEX('     2022    '!$A$1:$AC$1563,MATCH($D472,'     2022    '!$D$1:$D$1794,0),MATCH(Z$1,'     2022    '!$A$1:$AC$1,0))</f>
        <v>7.2623999999999994E-2</v>
      </c>
      <c r="AA472" s="153" t="str">
        <f>INDEX('     2022    '!$A$1:$AC$1563,MATCH($D472,'     2022    '!$D$1:$D$1794,0),MATCH(AA$1,'     2022    '!$A$1:$AC$1,0))</f>
        <v>1008-F4-69249663</v>
      </c>
      <c r="AB472" s="153" t="str">
        <f>INDEX('     2022    '!$A$1:$AC$1563,MATCH($D472,'     2022    '!$D$1:$D$1794,0),MATCH(AB$1,'     2022    '!$A$1:$AC$1,0))</f>
        <v>GB/HSE-351025</v>
      </c>
      <c r="AC472" s="153" t="str">
        <f>INDEX('     2022    '!$A$1:$AC$1563,MATCH($D472,'     2022    '!$D$1:$D$1794,0),MATCH(AC$1,'     2022    '!$A$1:$AC$1,0))</f>
        <v>7/29/2030</v>
      </c>
    </row>
    <row r="473" spans="1:29" ht="15.75">
      <c r="A473" s="80">
        <f t="shared" si="14"/>
        <v>470</v>
      </c>
      <c r="B473" s="68" t="str">
        <f>INDEX('     2022    '!B$2:B$1794,MATCH(D473,'     2022    '!D$2:D$1794,0))</f>
        <v/>
      </c>
      <c r="C473" s="204" t="str">
        <f>INDEX('     2022    '!C$2:C$1794,MATCH(D473,'     2022    '!D$2:D$1794,0))</f>
        <v>Slice - 60s</v>
      </c>
      <c r="D473" s="212" t="str">
        <f>INDEX('     2022    '!D:D,MATCH(A473,'     2022    '!AL:AL,0))</f>
        <v>CSL6003</v>
      </c>
      <c r="E473" s="213" t="str">
        <f>INDEX('     2022    '!$A$1:$AC$1563,MATCH($D473,'     2022    '!$D$1:$D$1794,0),MATCH(E$1,'     2022    '!$A$1:$AC$1,0))</f>
        <v>60s. Flower crown butterfly w/red glitter pistil</v>
      </c>
      <c r="F473" s="206" t="str">
        <f>IFERROR(IF(LEFT(INDEX('     2022    '!AD$2:AD$1794,MATCH(D473,'     2022    '!D$2:D$1794,0)),4)="http",HYPERLINK(INDEX('     2022    '!AD$2:AD$1794,MATCH(D473,'     2022    '!D$2:D$1794,0)),"Video"),""),"")</f>
        <v>Video</v>
      </c>
      <c r="G473" s="207">
        <f>INDEX('     2022    '!$A$1:$AC$1563,MATCH($D473,'     2022    '!$D$1:$D$1794,0),MATCH(G$1,'     2022    '!$A$1:$AC$1,0))</f>
        <v>0</v>
      </c>
      <c r="H473" s="150"/>
      <c r="I473" s="152">
        <f>INDEX('     2022    '!$A$1:$AC$1563,MATCH($D473,'     2022    '!$D$1:$D$1794,0),MATCH(I$1,'     2022    '!$A$1:$AC$1,0))</f>
        <v>106.4</v>
      </c>
      <c r="J473" s="150"/>
      <c r="K473" s="151">
        <f t="shared" si="15"/>
        <v>59.851531832815489</v>
      </c>
      <c r="L473" s="152">
        <f>INDEX('     2022    '!$A$1:$AC$1563,MATCH($D473,'     2022    '!$D$1:$D$1794,0),MATCH(L$1,'     2022    '!$A$1:$AC$1,0))</f>
        <v>108.92978793572419</v>
      </c>
      <c r="M473" s="152">
        <f>INDEX('     2022    '!$A$1:$AC$1563,MATCH($D473,'     2022    '!$D$1:$D$1794,0),MATCH(M$1,'     2022    '!$A$1:$AC$1,0))</f>
        <v>119.70306366563098</v>
      </c>
      <c r="N473" s="153" t="str">
        <f>INDEX('     2022    '!$A$1:$AC$1563,MATCH($D473,'     2022    '!$D$1:$D$1794,0),MATCH(N$1,'     2022    '!$A$1:$AC$1,0))</f>
        <v>30mm</v>
      </c>
      <c r="O473" s="154">
        <f>INDEX('     2022    '!$A$1:$AC$1563,MATCH($D473,'     2022    '!$D$1:$D$1794,0),MATCH(O$1,'     2022    '!$A$1:$AC$1,0))</f>
        <v>2</v>
      </c>
      <c r="P473" s="153">
        <f>INDEX('     2022    '!$A$1:$AC$1563,MATCH($D473,'     2022    '!$D$1:$D$1794,0),MATCH(P$1,'     2022    '!$A$1:$AC$1,0))</f>
        <v>3</v>
      </c>
      <c r="Q473" s="153" t="str">
        <f>INDEX('     2022    '!$A$1:$AC$1563,MATCH($D473,'     2022    '!$D$1:$D$1794,0),MATCH(Q$1,'     2022    '!$A$1:$AC$1,0))</f>
        <v>Yes</v>
      </c>
      <c r="R473" s="155">
        <f>INDEX('     2022    '!$A$1:$AC$1563,MATCH($D473,'     2022    '!$D$1:$D$1794,0),MATCH(R$1,'     2022    '!$A$1:$AC$1,0))</f>
        <v>17</v>
      </c>
      <c r="S473" s="155">
        <f>INDEX('     2022    '!$A$1:$AC$1563,MATCH($D473,'     2022    '!$D$1:$D$1794,0),MATCH(S$1,'     2022    '!$A$1:$AC$1,0))</f>
        <v>3.6</v>
      </c>
      <c r="T473" s="155">
        <f>INDEX('     2022    '!$A$1:$AC$1563,MATCH($D473,'     2022    '!$D$1:$D$1794,0),MATCH(T$1,'     2022    '!$A$1:$AC$1,0))</f>
        <v>0.3</v>
      </c>
      <c r="U473" s="154" t="str">
        <f>INDEX('     2022    '!$A$1:$AC$1563,MATCH($D473,'     2022    '!$D$1:$D$1794,0),MATCH(U$1,'     2022    '!$A$1:$AC$1,0))</f>
        <v>1.4G</v>
      </c>
      <c r="V473" s="153" t="str">
        <f>INDEX('     2022    '!$A$1:$AC$1563,MATCH($D473,'     2022    '!$D$1:$D$1794,0),MATCH(V$1,'     2022    '!$A$1:$AC$1,0))</f>
        <v>UN0336</v>
      </c>
      <c r="W473" s="153" t="str">
        <f>INDEX('     2022    '!$A$1:$AC$1563,MATCH($D473,'     2022    '!$D$1:$D$1794,0),MATCH(W$1,'     2022    '!$A$1:$AC$1,0))</f>
        <v>F4</v>
      </c>
      <c r="X473" s="151" t="str">
        <f>INDEX('     2022    '!$A$1:$AC$1563,MATCH($D473,'     2022    '!$D$1:$D$1794,0),MATCH(X$1,'     2022    '!$A$1:$AC$1,0))</f>
        <v/>
      </c>
      <c r="Y473" s="151" t="str">
        <f>INDEX('     2022    '!$A$1:$AC$1563,MATCH($D473,'     2022    '!$D$1:$D$1794,0),MATCH(Y$1,'     2022    '!$A$1:$AC$1,0))</f>
        <v/>
      </c>
      <c r="Z473" s="156">
        <f>INDEX('     2022    '!$A$1:$AC$1563,MATCH($D473,'     2022    '!$D$1:$D$1794,0),MATCH(Z$1,'     2022    '!$A$1:$AC$1,0))</f>
        <v>7.2623999999999994E-2</v>
      </c>
      <c r="AA473" s="153" t="str">
        <f>INDEX('     2022    '!$A$1:$AC$1563,MATCH($D473,'     2022    '!$D$1:$D$1794,0),MATCH(AA$1,'     2022    '!$A$1:$AC$1,0))</f>
        <v>1008-F4-69249663</v>
      </c>
      <c r="AB473" s="153" t="str">
        <f>INDEX('     2022    '!$A$1:$AC$1563,MATCH($D473,'     2022    '!$D$1:$D$1794,0),MATCH(AB$1,'     2022    '!$A$1:$AC$1,0))</f>
        <v>GB/HSE-351027</v>
      </c>
      <c r="AC473" s="153" t="str">
        <f>INDEX('     2022    '!$A$1:$AC$1563,MATCH($D473,'     2022    '!$D$1:$D$1794,0),MATCH(AC$1,'     2022    '!$A$1:$AC$1,0))</f>
        <v>7/29/2030</v>
      </c>
    </row>
    <row r="474" spans="1:29" ht="15.75">
      <c r="A474" s="80">
        <f t="shared" si="14"/>
        <v>471</v>
      </c>
      <c r="B474" s="68" t="str">
        <f>INDEX('     2022    '!B:B,MATCH(D474,'     2022    '!D:D,0))</f>
        <v/>
      </c>
      <c r="C474" s="204" t="str">
        <f>INDEX('     2022    '!C:C,MATCH(D474,'     2022    '!D:D,0))</f>
        <v>Slice - 60s</v>
      </c>
      <c r="D474" s="212" t="str">
        <f>INDEX('     2022    '!D:D,MATCH(A474,'     2022    '!AL:AL,0))</f>
        <v>CSL6001</v>
      </c>
      <c r="E474" s="213" t="str">
        <f>INDEX('     2022    '!$A$1:$AC$1563,MATCH($D474,'     2022    '!$D$1:$D$1794,0),MATCH(E$1,'     2022    '!$A$1:$AC$1,0))</f>
        <v>60s. green crackling butterfly</v>
      </c>
      <c r="F474" s="206" t="str">
        <f>IFERROR(IF(LEFT(INDEX('     2022    '!AD:AD,MATCH(D474,'     2022    '!D:D,0)),4)="http",HYPERLINK(INDEX('     2022    '!AD:AD,MATCH(D474,'     2022    '!D:D,0)),"Video"),""),"")</f>
        <v>Video</v>
      </c>
      <c r="G474" s="207">
        <f>INDEX('     2022    '!$A$1:$AC$1563,MATCH($D474,'     2022    '!$D$1:$D$1794,0),MATCH(G$1,'     2022    '!$A$1:$AC$1,0))</f>
        <v>0</v>
      </c>
      <c r="H474" s="150"/>
      <c r="I474" s="152">
        <f>INDEX('     2022    '!$A$1:$AC$1563,MATCH($D474,'     2022    '!$D$1:$D$1794,0),MATCH(I$1,'     2022    '!$A$1:$AC$1,0))</f>
        <v>106.72</v>
      </c>
      <c r="J474" s="150"/>
      <c r="K474" s="151">
        <f t="shared" si="15"/>
        <v>61.365000000000002</v>
      </c>
      <c r="L474" s="152">
        <f>INDEX('     2022    '!$A$1:$AC$1563,MATCH($D474,'     2022    '!$D$1:$D$1794,0),MATCH(L$1,'     2022    '!$A$1:$AC$1,0))</f>
        <v>111.68430000000001</v>
      </c>
      <c r="M474" s="152">
        <f>INDEX('     2022    '!$A$1:$AC$1563,MATCH($D474,'     2022    '!$D$1:$D$1794,0),MATCH(M$1,'     2022    '!$A$1:$AC$1,0))</f>
        <v>122.73</v>
      </c>
      <c r="N474" s="153" t="str">
        <f>INDEX('     2022    '!$A$1:$AC$1563,MATCH($D474,'     2022    '!$D$1:$D$1794,0),MATCH(N$1,'     2022    '!$A$1:$AC$1,0))</f>
        <v>30mm</v>
      </c>
      <c r="O474" s="154">
        <f>INDEX('     2022    '!$A$1:$AC$1563,MATCH($D474,'     2022    '!$D$1:$D$1794,0),MATCH(O$1,'     2022    '!$A$1:$AC$1,0))</f>
        <v>2</v>
      </c>
      <c r="P474" s="153">
        <f>INDEX('     2022    '!$A$1:$AC$1563,MATCH($D474,'     2022    '!$D$1:$D$1794,0),MATCH(P$1,'     2022    '!$A$1:$AC$1,0))</f>
        <v>3</v>
      </c>
      <c r="Q474" s="153" t="str">
        <f>INDEX('     2022    '!$A$1:$AC$1563,MATCH($D474,'     2022    '!$D$1:$D$1794,0),MATCH(Q$1,'     2022    '!$A$1:$AC$1,0))</f>
        <v>No</v>
      </c>
      <c r="R474" s="155">
        <f>INDEX('     2022    '!$A$1:$AC$1563,MATCH($D474,'     2022    '!$D$1:$D$1794,0),MATCH(R$1,'     2022    '!$A$1:$AC$1,0))</f>
        <v>18</v>
      </c>
      <c r="S474" s="155">
        <f>INDEX('     2022    '!$A$1:$AC$1563,MATCH($D474,'     2022    '!$D$1:$D$1794,0),MATCH(S$1,'     2022    '!$A$1:$AC$1,0))</f>
        <v>3.6</v>
      </c>
      <c r="T474" s="155">
        <f>INDEX('     2022    '!$A$1:$AC$1563,MATCH($D474,'     2022    '!$D$1:$D$1794,0),MATCH(T$1,'     2022    '!$A$1:$AC$1,0))</f>
        <v>0.3</v>
      </c>
      <c r="U474" s="154" t="str">
        <f>INDEX('     2022    '!$A$1:$AC$1563,MATCH($D474,'     2022    '!$D$1:$D$1794,0),MATCH(U$1,'     2022    '!$A$1:$AC$1,0))</f>
        <v>1.4G</v>
      </c>
      <c r="V474" s="153" t="str">
        <f>INDEX('     2022    '!$A$1:$AC$1563,MATCH($D474,'     2022    '!$D$1:$D$1794,0),MATCH(V$1,'     2022    '!$A$1:$AC$1,0))</f>
        <v>UN0336</v>
      </c>
      <c r="W474" s="153" t="str">
        <f>INDEX('     2022    '!$A$1:$AC$1563,MATCH($D474,'     2022    '!$D$1:$D$1794,0),MATCH(W$1,'     2022    '!$A$1:$AC$1,0))</f>
        <v>F4</v>
      </c>
      <c r="X474" s="151" t="str">
        <f>INDEX('     2022    '!$A$1:$AC$1563,MATCH($D474,'     2022    '!$D$1:$D$1794,0),MATCH(X$1,'     2022    '!$A$1:$AC$1,0))</f>
        <v/>
      </c>
      <c r="Y474" s="151" t="str">
        <f>INDEX('     2022    '!$A$1:$AC$1563,MATCH($D474,'     2022    '!$D$1:$D$1794,0),MATCH(Y$1,'     2022    '!$A$1:$AC$1,0))</f>
        <v/>
      </c>
      <c r="Z474" s="156">
        <f>INDEX('     2022    '!$A$1:$AC$1563,MATCH($D474,'     2022    '!$D$1:$D$1794,0),MATCH(Z$1,'     2022    '!$A$1:$AC$1,0))</f>
        <v>7.2599999999999998E-2</v>
      </c>
      <c r="AA474" s="153" t="str">
        <f>INDEX('     2022    '!$A$1:$AC$1563,MATCH($D474,'     2022    '!$D$1:$D$1794,0),MATCH(AA$1,'     2022    '!$A$1:$AC$1,0))</f>
        <v>1008-F4-69249663</v>
      </c>
      <c r="AB474" s="153" t="str">
        <f>INDEX('     2022    '!$A$1:$AC$1563,MATCH($D474,'     2022    '!$D$1:$D$1794,0),MATCH(AB$1,'     2022    '!$A$1:$AC$1,0))</f>
        <v>GB/HSE-351023</v>
      </c>
      <c r="AC474" s="153" t="str">
        <f>INDEX('     2022    '!$A$1:$AC$1563,MATCH($D474,'     2022    '!$D$1:$D$1794,0),MATCH(AC$1,'     2022    '!$A$1:$AC$1,0))</f>
        <v>7/29/2030</v>
      </c>
    </row>
    <row r="475" spans="1:29" ht="15.75">
      <c r="A475" s="80">
        <f t="shared" si="14"/>
        <v>472</v>
      </c>
      <c r="B475" s="68" t="str">
        <f>INDEX('     2022    '!B:B,MATCH(D475,'     2022    '!D:D,0))</f>
        <v/>
      </c>
      <c r="C475" s="204" t="str">
        <f>INDEX('     2022    '!C:C,MATCH(D475,'     2022    '!D:D,0))</f>
        <v>Stage Pyro</v>
      </c>
      <c r="D475" s="212" t="str">
        <f>INDEX('     2022    '!D:D,MATCH(A475,'     2022    '!AL:AL,0))</f>
        <v>CF0112-1-2</v>
      </c>
      <c r="E475" s="213" t="str">
        <f>INDEX('     2022    '!$A$1:$AC$1563,MATCH($D475,'     2022    '!$D$1:$D$1794,0),MATCH(E$1,'     2022    '!$A$1:$AC$1,0))</f>
        <v>BLINKERS. A traditional bengal strobing flare in either red or white. RETAIL</v>
      </c>
      <c r="F475" s="206" t="str">
        <f>IFERROR(IF(LEFT(INDEX('     2022    '!AD:AD,MATCH(D475,'     2022    '!D:D,0)),4)="http",HYPERLINK(INDEX('     2022    '!AD:AD,MATCH(D475,'     2022    '!D:D,0)),"Video"),""),"")</f>
        <v>Video</v>
      </c>
      <c r="G475" s="207">
        <f>INDEX('     2022    '!$A$1:$AC$1563,MATCH($D475,'     2022    '!$D$1:$D$1794,0),MATCH(G$1,'     2022    '!$A$1:$AC$1,0))</f>
        <v>0</v>
      </c>
      <c r="H475" s="150"/>
      <c r="I475" s="152">
        <f>INDEX('     2022    '!$A$1:$AC$1563,MATCH($D475,'     2022    '!$D$1:$D$1794,0),MATCH(I$1,'     2022    '!$A$1:$AC$1,0))</f>
        <v>153.83000000000001</v>
      </c>
      <c r="J475" s="150"/>
      <c r="K475" s="151">
        <f t="shared" si="15"/>
        <v>1.5690660000000003</v>
      </c>
      <c r="L475" s="152">
        <f>INDEX('     2022    '!$A$1:$AC$1563,MATCH($D475,'     2022    '!$D$1:$D$1794,0),MATCH(L$1,'     2022    '!$A$1:$AC$1,0))</f>
        <v>156.90660000000003</v>
      </c>
      <c r="M475" s="152">
        <f>INDEX('     2022    '!$A$1:$AC$1563,MATCH($D475,'     2022    '!$D$1:$D$1794,0),MATCH(M$1,'     2022    '!$A$1:$AC$1,0))</f>
        <v>156.90660000000003</v>
      </c>
      <c r="N475" s="153" t="str">
        <f>INDEX('     2022    '!$A$1:$AC$1563,MATCH($D475,'     2022    '!$D$1:$D$1794,0),MATCH(N$1,'     2022    '!$A$1:$AC$1,0))</f>
        <v>N/A</v>
      </c>
      <c r="O475" s="154">
        <f>INDEX('     2022    '!$A$1:$AC$1563,MATCH($D475,'     2022    '!$D$1:$D$1794,0),MATCH(O$1,'     2022    '!$A$1:$AC$1,0))</f>
        <v>100</v>
      </c>
      <c r="P475" s="153">
        <f>INDEX('     2022    '!$A$1:$AC$1563,MATCH($D475,'     2022    '!$D$1:$D$1794,0),MATCH(P$1,'     2022    '!$A$1:$AC$1,0))</f>
        <v>60</v>
      </c>
      <c r="Q475" s="153" t="str">
        <f>INDEX('     2022    '!$A$1:$AC$1563,MATCH($D475,'     2022    '!$D$1:$D$1794,0),MATCH(Q$1,'     2022    '!$A$1:$AC$1,0))</f>
        <v>Yes</v>
      </c>
      <c r="R475" s="155">
        <f>INDEX('     2022    '!$A$1:$AC$1563,MATCH($D475,'     2022    '!$D$1:$D$1794,0),MATCH(R$1,'     2022    '!$A$1:$AC$1,0))</f>
        <v>11</v>
      </c>
      <c r="S475" s="155">
        <f>INDEX('     2022    '!$A$1:$AC$1563,MATCH($D475,'     2022    '!$D$1:$D$1794,0),MATCH(S$1,'     2022    '!$A$1:$AC$1,0))</f>
        <v>2.7</v>
      </c>
      <c r="T475" s="155">
        <f>INDEX('     2022    '!$A$1:$AC$1563,MATCH($D475,'     2022    '!$D$1:$D$1794,0),MATCH(T$1,'     2022    '!$A$1:$AC$1,0))</f>
        <v>0</v>
      </c>
      <c r="U475" s="154" t="str">
        <f>INDEX('     2022    '!$A$1:$AC$1563,MATCH($D475,'     2022    '!$D$1:$D$1794,0),MATCH(U$1,'     2022    '!$A$1:$AC$1,0))</f>
        <v>1.4G</v>
      </c>
      <c r="V475" s="153" t="str">
        <f>INDEX('     2022    '!$A$1:$AC$1563,MATCH($D475,'     2022    '!$D$1:$D$1794,0),MATCH(V$1,'     2022    '!$A$1:$AC$1,0))</f>
        <v>UN0336</v>
      </c>
      <c r="W475" s="153" t="str">
        <f>INDEX('     2022    '!$A$1:$AC$1563,MATCH($D475,'     2022    '!$D$1:$D$1794,0),MATCH(W$1,'     2022    '!$A$1:$AC$1,0))</f>
        <v>F2</v>
      </c>
      <c r="X475" s="151">
        <f>INDEX('     2022    '!$A$1:$AC$1563,MATCH($D475,'     2022    '!$D$1:$D$1794,0),MATCH(X$1,'     2022    '!$A$1:$AC$1,0))</f>
        <v>6.49</v>
      </c>
      <c r="Y475" s="151">
        <f>INDEX('     2022    '!$A$1:$AC$1563,MATCH($D475,'     2022    '!$D$1:$D$1794,0),MATCH(Y$1,'     2022    '!$A$1:$AC$1,0))</f>
        <v>4.99</v>
      </c>
      <c r="Z475" s="156">
        <f>INDEX('     2022    '!$A$1:$AC$1563,MATCH($D475,'     2022    '!$D$1:$D$1794,0),MATCH(Z$1,'     2022    '!$A$1:$AC$1,0))</f>
        <v>1.84E-2</v>
      </c>
      <c r="AA475" s="153" t="str">
        <f>INDEX('     2022    '!$A$1:$AC$1563,MATCH($D475,'     2022    '!$D$1:$D$1794,0),MATCH(AA$1,'     2022    '!$A$1:$AC$1,0))</f>
        <v>0163-F2-3020</v>
      </c>
      <c r="AB475" s="153" t="str">
        <f>INDEX('     2022    '!$A$1:$AC$1563,MATCH($D475,'     2022    '!$D$1:$D$1794,0),MATCH(AB$1,'     2022    '!$A$1:$AC$1,0))</f>
        <v>GB/HSE-358685 &amp; GB/HSE-358686</v>
      </c>
      <c r="AC475" s="153" t="str">
        <f>INDEX('     2022    '!$A$1:$AC$1563,MATCH($D475,'     2022    '!$D$1:$D$1794,0),MATCH(AC$1,'     2022    '!$A$1:$AC$1,0))</f>
        <v>8/15/2028</v>
      </c>
    </row>
    <row r="476" spans="1:29" ht="15.75">
      <c r="A476" s="80">
        <f t="shared" si="14"/>
        <v>473</v>
      </c>
      <c r="B476" s="68" t="str">
        <f>INDEX('     2022    '!B:B,MATCH(D476,'     2022    '!D:D,0))</f>
        <v/>
      </c>
      <c r="C476" s="204" t="str">
        <f>INDEX('     2022    '!C:C,MATCH(D476,'     2022    '!D:D,0))</f>
        <v>Stage Pyro</v>
      </c>
      <c r="D476" s="212" t="str">
        <f>INDEX('     2022    '!D:D,MATCH(A476,'     2022    '!AL:AL,0))</f>
        <v>CF0117</v>
      </c>
      <c r="E476" s="213" t="str">
        <f>INDEX('     2022    '!$A$1:$AC$1563,MATCH($D476,'     2022    '!$D$1:$D$1794,0),MATCH(E$1,'     2022    '!$A$1:$AC$1,0))</f>
        <v>Concussion hit-large white smoke puff</v>
      </c>
      <c r="F476" s="206" t="str">
        <f>IFERROR(IF(LEFT(INDEX('     2022    '!AD:AD,MATCH(D476,'     2022    '!D:D,0)),4)="http",HYPERLINK(INDEX('     2022    '!AD:AD,MATCH(D476,'     2022    '!D:D,0)),"Video"),""),"")</f>
        <v>Video</v>
      </c>
      <c r="G476" s="207">
        <f>INDEX('     2022    '!$A$1:$AC$1563,MATCH($D476,'     2022    '!$D$1:$D$1794,0),MATCH(G$1,'     2022    '!$A$1:$AC$1,0))</f>
        <v>6</v>
      </c>
      <c r="H476" s="150"/>
      <c r="I476" s="152">
        <f>INDEX('     2022    '!$A$1:$AC$1563,MATCH($D476,'     2022    '!$D$1:$D$1794,0),MATCH(I$1,'     2022    '!$A$1:$AC$1,0))</f>
        <v>177.84</v>
      </c>
      <c r="J476" s="150"/>
      <c r="K476" s="151">
        <f t="shared" si="15"/>
        <v>1.8637999999999999</v>
      </c>
      <c r="L476" s="152">
        <f>INDEX('     2022    '!$A$1:$AC$1563,MATCH($D476,'     2022    '!$D$1:$D$1794,0),MATCH(L$1,'     2022    '!$A$1:$AC$1,0))</f>
        <v>181.39680000000001</v>
      </c>
      <c r="M476" s="152">
        <f>INDEX('     2022    '!$A$1:$AC$1563,MATCH($D476,'     2022    '!$D$1:$D$1794,0),MATCH(M$1,'     2022    '!$A$1:$AC$1,0))</f>
        <v>186.38</v>
      </c>
      <c r="N476" s="153" t="str">
        <f>INDEX('     2022    '!$A$1:$AC$1563,MATCH($D476,'     2022    '!$D$1:$D$1794,0),MATCH(N$1,'     2022    '!$A$1:$AC$1,0))</f>
        <v>N/A</v>
      </c>
      <c r="O476" s="154">
        <f>INDEX('     2022    '!$A$1:$AC$1563,MATCH($D476,'     2022    '!$D$1:$D$1794,0),MATCH(O$1,'     2022    '!$A$1:$AC$1,0))</f>
        <v>100</v>
      </c>
      <c r="P476" s="153">
        <f>INDEX('     2022    '!$A$1:$AC$1563,MATCH($D476,'     2022    '!$D$1:$D$1794,0),MATCH(P$1,'     2022    '!$A$1:$AC$1,0))</f>
        <v>1</v>
      </c>
      <c r="Q476" s="153" t="str">
        <f>INDEX('     2022    '!$A$1:$AC$1563,MATCH($D476,'     2022    '!$D$1:$D$1794,0),MATCH(Q$1,'     2022    '!$A$1:$AC$1,0))</f>
        <v>No</v>
      </c>
      <c r="R476" s="155">
        <f>INDEX('     2022    '!$A$1:$AC$1563,MATCH($D476,'     2022    '!$D$1:$D$1794,0),MATCH(R$1,'     2022    '!$A$1:$AC$1,0))</f>
        <v>11.5</v>
      </c>
      <c r="S476" s="155">
        <f>INDEX('     2022    '!$A$1:$AC$1563,MATCH($D476,'     2022    '!$D$1:$D$1794,0),MATCH(S$1,'     2022    '!$A$1:$AC$1,0))</f>
        <v>2.2000000000000002</v>
      </c>
      <c r="T476" s="155">
        <f>INDEX('     2022    '!$A$1:$AC$1563,MATCH($D476,'     2022    '!$D$1:$D$1794,0),MATCH(T$1,'     2022    '!$A$1:$AC$1,0))</f>
        <v>0</v>
      </c>
      <c r="U476" s="154" t="str">
        <f>INDEX('     2022    '!$A$1:$AC$1563,MATCH($D476,'     2022    '!$D$1:$D$1794,0),MATCH(U$1,'     2022    '!$A$1:$AC$1,0))</f>
        <v>1.4G</v>
      </c>
      <c r="V476" s="153" t="str">
        <f>INDEX('     2022    '!$A$1:$AC$1563,MATCH($D476,'     2022    '!$D$1:$D$1794,0),MATCH(V$1,'     2022    '!$A$1:$AC$1,0))</f>
        <v>UN0336</v>
      </c>
      <c r="W476" s="153">
        <f>INDEX('     2022    '!$A$1:$AC$1563,MATCH($D476,'     2022    '!$D$1:$D$1794,0),MATCH(W$1,'     2022    '!$A$1:$AC$1,0))</f>
        <v>0</v>
      </c>
      <c r="X476" s="151" t="str">
        <f>INDEX('     2022    '!$A$1:$AC$1563,MATCH($D476,'     2022    '!$D$1:$D$1794,0),MATCH(X$1,'     2022    '!$A$1:$AC$1,0))</f>
        <v/>
      </c>
      <c r="Y476" s="151" t="str">
        <f>INDEX('     2022    '!$A$1:$AC$1563,MATCH($D476,'     2022    '!$D$1:$D$1794,0),MATCH(Y$1,'     2022    '!$A$1:$AC$1,0))</f>
        <v/>
      </c>
      <c r="Z476" s="156">
        <f>INDEX('     2022    '!$A$1:$AC$1563,MATCH($D476,'     2022    '!$D$1:$D$1794,0),MATCH(Z$1,'     2022    '!$A$1:$AC$1,0))</f>
        <v>3.56E-2</v>
      </c>
      <c r="AA476" s="153" t="str">
        <f>INDEX('     2022    '!$A$1:$AC$1563,MATCH($D476,'     2022    '!$D$1:$D$1794,0),MATCH(AA$1,'     2022    '!$A$1:$AC$1,0))</f>
        <v>0163-T1-1134</v>
      </c>
      <c r="AB476" s="153" t="str">
        <f>INDEX('     2022    '!$A$1:$AC$1563,MATCH($D476,'     2022    '!$D$1:$D$1794,0),MATCH(AB$1,'     2022    '!$A$1:$AC$1,0))</f>
        <v>LOM12PIRO1508</v>
      </c>
      <c r="AC476" s="153">
        <f>INDEX('     2022    '!$A$1:$AC$1563,MATCH($D476,'     2022    '!$D$1:$D$1794,0),MATCH(AC$1,'     2022    '!$A$1:$AC$1,0))</f>
        <v>0</v>
      </c>
    </row>
    <row r="477" spans="1:29" ht="15.75">
      <c r="A477" s="80">
        <f t="shared" si="14"/>
        <v>474</v>
      </c>
      <c r="B477" s="68" t="str">
        <f>INDEX('     2022    '!B:B,MATCH(D477,'     2022    '!D:D,0))</f>
        <v/>
      </c>
      <c r="C477" s="204" t="str">
        <f>INDEX('     2022    '!C:C,MATCH(D477,'     2022    '!D:D,0))</f>
        <v>Stage Pyro</v>
      </c>
      <c r="D477" s="212" t="str">
        <f>INDEX('     2022    '!D:D,MATCH(A477,'     2022    '!AL:AL,0))</f>
        <v>CF0108G</v>
      </c>
      <c r="E477" s="213" t="str">
        <f>INDEX('     2022    '!$A$1:$AC$1563,MATCH($D477,'     2022    '!$D$1:$D$1794,0),MATCH(E$1,'     2022    '!$A$1:$AC$1,0))</f>
        <v>0.5M Flame (green)</v>
      </c>
      <c r="F477" s="206" t="str">
        <f>IFERROR(IF(LEFT(INDEX('     2022    '!AD:AD,MATCH(D477,'     2022    '!D:D,0)),4)="http",HYPERLINK(INDEX('     2022    '!AD:AD,MATCH(D477,'     2022    '!D:D,0)),"Video"),""),"")</f>
        <v>Video</v>
      </c>
      <c r="G477" s="207">
        <f>INDEX('     2022    '!$A$1:$AC$1563,MATCH($D477,'     2022    '!$D$1:$D$1794,0),MATCH(G$1,'     2022    '!$A$1:$AC$1,0))</f>
        <v>2</v>
      </c>
      <c r="H477" s="150"/>
      <c r="I477" s="152">
        <f>INDEX('     2022    '!$A$1:$AC$1563,MATCH($D477,'     2022    '!$D$1:$D$1794,0),MATCH(I$1,'     2022    '!$A$1:$AC$1,0))</f>
        <v>135.75</v>
      </c>
      <c r="J477" s="150"/>
      <c r="K477" s="151">
        <f t="shared" si="15"/>
        <v>2.8453999999999997</v>
      </c>
      <c r="L477" s="152">
        <f>INDEX('     2022    '!$A$1:$AC$1563,MATCH($D477,'     2022    '!$D$1:$D$1794,0),MATCH(L$1,'     2022    '!$A$1:$AC$1,0))</f>
        <v>138.465</v>
      </c>
      <c r="M477" s="152">
        <f>INDEX('     2022    '!$A$1:$AC$1563,MATCH($D477,'     2022    '!$D$1:$D$1794,0),MATCH(M$1,'     2022    '!$A$1:$AC$1,0))</f>
        <v>142.26999999999998</v>
      </c>
      <c r="N477" s="153" t="str">
        <f>INDEX('     2022    '!$A$1:$AC$1563,MATCH($D477,'     2022    '!$D$1:$D$1794,0),MATCH(N$1,'     2022    '!$A$1:$AC$1,0))</f>
        <v>N/A</v>
      </c>
      <c r="O477" s="154">
        <f>INDEX('     2022    '!$A$1:$AC$1563,MATCH($D477,'     2022    '!$D$1:$D$1794,0),MATCH(O$1,'     2022    '!$A$1:$AC$1,0))</f>
        <v>50</v>
      </c>
      <c r="P477" s="153">
        <f>INDEX('     2022    '!$A$1:$AC$1563,MATCH($D477,'     2022    '!$D$1:$D$1794,0),MATCH(P$1,'     2022    '!$A$1:$AC$1,0))</f>
        <v>3</v>
      </c>
      <c r="Q477" s="153" t="str">
        <f>INDEX('     2022    '!$A$1:$AC$1563,MATCH($D477,'     2022    '!$D$1:$D$1794,0),MATCH(Q$1,'     2022    '!$A$1:$AC$1,0))</f>
        <v>Yes</v>
      </c>
      <c r="R477" s="155">
        <f>INDEX('     2022    '!$A$1:$AC$1563,MATCH($D477,'     2022    '!$D$1:$D$1794,0),MATCH(R$1,'     2022    '!$A$1:$AC$1,0))</f>
        <v>10</v>
      </c>
      <c r="S477" s="155">
        <f>INDEX('     2022    '!$A$1:$AC$1563,MATCH($D477,'     2022    '!$D$1:$D$1794,0),MATCH(S$1,'     2022    '!$A$1:$AC$1,0))</f>
        <v>3.5</v>
      </c>
      <c r="T477" s="155">
        <f>INDEX('     2022    '!$A$1:$AC$1563,MATCH($D477,'     2022    '!$D$1:$D$1794,0),MATCH(T$1,'     2022    '!$A$1:$AC$1,0))</f>
        <v>0</v>
      </c>
      <c r="U477" s="154" t="str">
        <f>INDEX('     2022    '!$A$1:$AC$1563,MATCH($D477,'     2022    '!$D$1:$D$1794,0),MATCH(U$1,'     2022    '!$A$1:$AC$1,0))</f>
        <v>1.4G</v>
      </c>
      <c r="V477" s="153" t="str">
        <f>INDEX('     2022    '!$A$1:$AC$1563,MATCH($D477,'     2022    '!$D$1:$D$1794,0),MATCH(V$1,'     2022    '!$A$1:$AC$1,0))</f>
        <v>UN0336</v>
      </c>
      <c r="W477" s="153" t="str">
        <f>INDEX('     2022    '!$A$1:$AC$1563,MATCH($D477,'     2022    '!$D$1:$D$1794,0),MATCH(W$1,'     2022    '!$A$1:$AC$1,0))</f>
        <v>T1</v>
      </c>
      <c r="X477" s="151" t="str">
        <f>INDEX('     2022    '!$A$1:$AC$1563,MATCH($D477,'     2022    '!$D$1:$D$1794,0),MATCH(X$1,'     2022    '!$A$1:$AC$1,0))</f>
        <v/>
      </c>
      <c r="Y477" s="151" t="str">
        <f>INDEX('     2022    '!$A$1:$AC$1563,MATCH($D477,'     2022    '!$D$1:$D$1794,0),MATCH(Y$1,'     2022    '!$A$1:$AC$1,0))</f>
        <v/>
      </c>
      <c r="Z477" s="156">
        <f>INDEX('     2022    '!$A$1:$AC$1563,MATCH($D477,'     2022    '!$D$1:$D$1794,0),MATCH(Z$1,'     2022    '!$A$1:$AC$1,0))</f>
        <v>1.9199999999999998E-2</v>
      </c>
      <c r="AA477" s="153" t="str">
        <f>INDEX('     2022    '!$A$1:$AC$1563,MATCH($D477,'     2022    '!$D$1:$D$1794,0),MATCH(AA$1,'     2022    '!$A$1:$AC$1,0))</f>
        <v>0163-T1-1129</v>
      </c>
      <c r="AB477" s="153" t="str">
        <f>INDEX('     2022    '!$A$1:$AC$1563,MATCH($D477,'     2022    '!$D$1:$D$1794,0),MATCH(AB$1,'     2022    '!$A$1:$AC$1,0))</f>
        <v>GB/HSE-355709</v>
      </c>
      <c r="AC477" s="153" t="str">
        <f>INDEX('     2022    '!$A$1:$AC$1563,MATCH($D477,'     2022    '!$D$1:$D$1794,0),MATCH(AC$1,'     2022    '!$A$1:$AC$1,0))</f>
        <v>8/3/2027</v>
      </c>
    </row>
    <row r="478" spans="1:29" ht="15.75">
      <c r="A478" s="80">
        <f t="shared" si="14"/>
        <v>475</v>
      </c>
      <c r="B478" s="68" t="str">
        <f>INDEX('     2022    '!B:B,MATCH(D478,'     2022    '!D:D,0))</f>
        <v/>
      </c>
      <c r="C478" s="204" t="str">
        <f>INDEX('     2022    '!C:C,MATCH(D478,'     2022    '!D:D,0))</f>
        <v>Stage Pyro</v>
      </c>
      <c r="D478" s="212" t="str">
        <f>INDEX('     2022    '!D:D,MATCH(A478,'     2022    '!AL:AL,0))</f>
        <v>CF0108Y</v>
      </c>
      <c r="E478" s="213" t="str">
        <f>INDEX('     2022    '!$A$1:$AC$1563,MATCH($D478,'     2022    '!$D$1:$D$1794,0),MATCH(E$1,'     2022    '!$A$1:$AC$1,0))</f>
        <v>0.5M Flame (yellow)</v>
      </c>
      <c r="F478" s="206" t="str">
        <f>IFERROR(IF(LEFT(INDEX('     2022    '!AD:AD,MATCH(D478,'     2022    '!D:D,0)),4)="http",HYPERLINK(INDEX('     2022    '!AD:AD,MATCH(D478,'     2022    '!D:D,0)),"Video"),""),"")</f>
        <v>Video</v>
      </c>
      <c r="G478" s="207">
        <f>INDEX('     2022    '!$A$1:$AC$1563,MATCH($D478,'     2022    '!$D$1:$D$1794,0),MATCH(G$1,'     2022    '!$A$1:$AC$1,0))</f>
        <v>0</v>
      </c>
      <c r="H478" s="150"/>
      <c r="I478" s="152">
        <f>INDEX('     2022    '!$A$1:$AC$1563,MATCH($D478,'     2022    '!$D$1:$D$1794,0),MATCH(I$1,'     2022    '!$A$1:$AC$1,0))</f>
        <v>135.75</v>
      </c>
      <c r="J478" s="150"/>
      <c r="K478" s="151">
        <f t="shared" si="15"/>
        <v>2.8453999999999997</v>
      </c>
      <c r="L478" s="152">
        <f>INDEX('     2022    '!$A$1:$AC$1563,MATCH($D478,'     2022    '!$D$1:$D$1794,0),MATCH(L$1,'     2022    '!$A$1:$AC$1,0))</f>
        <v>138.465</v>
      </c>
      <c r="M478" s="152">
        <f>INDEX('     2022    '!$A$1:$AC$1563,MATCH($D478,'     2022    '!$D$1:$D$1794,0),MATCH(M$1,'     2022    '!$A$1:$AC$1,0))</f>
        <v>142.26999999999998</v>
      </c>
      <c r="N478" s="153" t="str">
        <f>INDEX('     2022    '!$A$1:$AC$1563,MATCH($D478,'     2022    '!$D$1:$D$1794,0),MATCH(N$1,'     2022    '!$A$1:$AC$1,0))</f>
        <v>N/A</v>
      </c>
      <c r="O478" s="154">
        <f>INDEX('     2022    '!$A$1:$AC$1563,MATCH($D478,'     2022    '!$D$1:$D$1794,0),MATCH(O$1,'     2022    '!$A$1:$AC$1,0))</f>
        <v>50</v>
      </c>
      <c r="P478" s="153">
        <f>INDEX('     2022    '!$A$1:$AC$1563,MATCH($D478,'     2022    '!$D$1:$D$1794,0),MATCH(P$1,'     2022    '!$A$1:$AC$1,0))</f>
        <v>3</v>
      </c>
      <c r="Q478" s="153" t="str">
        <f>INDEX('     2022    '!$A$1:$AC$1563,MATCH($D478,'     2022    '!$D$1:$D$1794,0),MATCH(Q$1,'     2022    '!$A$1:$AC$1,0))</f>
        <v>Yes</v>
      </c>
      <c r="R478" s="155">
        <f>INDEX('     2022    '!$A$1:$AC$1563,MATCH($D478,'     2022    '!$D$1:$D$1794,0),MATCH(R$1,'     2022    '!$A$1:$AC$1,0))</f>
        <v>10</v>
      </c>
      <c r="S478" s="155">
        <f>INDEX('     2022    '!$A$1:$AC$1563,MATCH($D478,'     2022    '!$D$1:$D$1794,0),MATCH(S$1,'     2022    '!$A$1:$AC$1,0))</f>
        <v>3.5</v>
      </c>
      <c r="T478" s="155">
        <f>INDEX('     2022    '!$A$1:$AC$1563,MATCH($D478,'     2022    '!$D$1:$D$1794,0),MATCH(T$1,'     2022    '!$A$1:$AC$1,0))</f>
        <v>0</v>
      </c>
      <c r="U478" s="154" t="str">
        <f>INDEX('     2022    '!$A$1:$AC$1563,MATCH($D478,'     2022    '!$D$1:$D$1794,0),MATCH(U$1,'     2022    '!$A$1:$AC$1,0))</f>
        <v>1.4G</v>
      </c>
      <c r="V478" s="153" t="str">
        <f>INDEX('     2022    '!$A$1:$AC$1563,MATCH($D478,'     2022    '!$D$1:$D$1794,0),MATCH(V$1,'     2022    '!$A$1:$AC$1,0))</f>
        <v>UN0336</v>
      </c>
      <c r="W478" s="153" t="str">
        <f>INDEX('     2022    '!$A$1:$AC$1563,MATCH($D478,'     2022    '!$D$1:$D$1794,0),MATCH(W$1,'     2022    '!$A$1:$AC$1,0))</f>
        <v>T1</v>
      </c>
      <c r="X478" s="151" t="str">
        <f>INDEX('     2022    '!$A$1:$AC$1563,MATCH($D478,'     2022    '!$D$1:$D$1794,0),MATCH(X$1,'     2022    '!$A$1:$AC$1,0))</f>
        <v/>
      </c>
      <c r="Y478" s="151" t="str">
        <f>INDEX('     2022    '!$A$1:$AC$1563,MATCH($D478,'     2022    '!$D$1:$D$1794,0),MATCH(Y$1,'     2022    '!$A$1:$AC$1,0))</f>
        <v/>
      </c>
      <c r="Z478" s="156">
        <f>INDEX('     2022    '!$A$1:$AC$1563,MATCH($D478,'     2022    '!$D$1:$D$1794,0),MATCH(Z$1,'     2022    '!$A$1:$AC$1,0))</f>
        <v>1.9199999999999998E-2</v>
      </c>
      <c r="AA478" s="153" t="str">
        <f>INDEX('     2022    '!$A$1:$AC$1563,MATCH($D478,'     2022    '!$D$1:$D$1794,0),MATCH(AA$1,'     2022    '!$A$1:$AC$1,0))</f>
        <v>0163-T1-1129</v>
      </c>
      <c r="AB478" s="153" t="str">
        <f>INDEX('     2022    '!$A$1:$AC$1563,MATCH($D478,'     2022    '!$D$1:$D$1794,0),MATCH(AB$1,'     2022    '!$A$1:$AC$1,0))</f>
        <v>GB/HSE-355711</v>
      </c>
      <c r="AC478" s="153" t="str">
        <f>INDEX('     2022    '!$A$1:$AC$1563,MATCH($D478,'     2022    '!$D$1:$D$1794,0),MATCH(AC$1,'     2022    '!$A$1:$AC$1,0))</f>
        <v>8/3/2027</v>
      </c>
    </row>
    <row r="479" spans="1:29" ht="15.75">
      <c r="A479" s="80">
        <f t="shared" si="14"/>
        <v>476</v>
      </c>
      <c r="B479" s="68" t="str">
        <f>INDEX('     2022    '!B:B,MATCH(D479,'     2022    '!D:D,0))</f>
        <v/>
      </c>
      <c r="C479" s="204" t="str">
        <f>INDEX('     2022    '!C:C,MATCH(D479,'     2022    '!D:D,0))</f>
        <v>Stage Pyro</v>
      </c>
      <c r="D479" s="212" t="str">
        <f>INDEX('     2022    '!D:D,MATCH(A479,'     2022    '!AL:AL,0))</f>
        <v>CF0108R</v>
      </c>
      <c r="E479" s="213" t="str">
        <f>INDEX('     2022    '!$A$1:$AC$1563,MATCH($D479,'     2022    '!$D$1:$D$1794,0),MATCH(E$1,'     2022    '!$A$1:$AC$1,0))</f>
        <v>0.5M Flame (red)</v>
      </c>
      <c r="F479" s="206" t="str">
        <f>IFERROR(IF(LEFT(INDEX('     2022    '!AD:AD,MATCH(D479,'     2022    '!D:D,0)),4)="http",HYPERLINK(INDEX('     2022    '!AD:AD,MATCH(D479,'     2022    '!D:D,0)),"Video"),""),"")</f>
        <v>Video</v>
      </c>
      <c r="G479" s="207">
        <f>INDEX('     2022    '!$A$1:$AC$1563,MATCH($D479,'     2022    '!$D$1:$D$1794,0),MATCH(G$1,'     2022    '!$A$1:$AC$1,0))</f>
        <v>0</v>
      </c>
      <c r="H479" s="150"/>
      <c r="I479" s="152">
        <f>INDEX('     2022    '!$A$1:$AC$1563,MATCH($D479,'     2022    '!$D$1:$D$1794,0),MATCH(I$1,'     2022    '!$A$1:$AC$1,0))</f>
        <v>135.75</v>
      </c>
      <c r="J479" s="150"/>
      <c r="K479" s="151">
        <f t="shared" si="15"/>
        <v>2.8453999999999997</v>
      </c>
      <c r="L479" s="152">
        <f>INDEX('     2022    '!$A$1:$AC$1563,MATCH($D479,'     2022    '!$D$1:$D$1794,0),MATCH(L$1,'     2022    '!$A$1:$AC$1,0))</f>
        <v>138.465</v>
      </c>
      <c r="M479" s="152">
        <f>INDEX('     2022    '!$A$1:$AC$1563,MATCH($D479,'     2022    '!$D$1:$D$1794,0),MATCH(M$1,'     2022    '!$A$1:$AC$1,0))</f>
        <v>142.26999999999998</v>
      </c>
      <c r="N479" s="153" t="str">
        <f>INDEX('     2022    '!$A$1:$AC$1563,MATCH($D479,'     2022    '!$D$1:$D$1794,0),MATCH(N$1,'     2022    '!$A$1:$AC$1,0))</f>
        <v>N/A</v>
      </c>
      <c r="O479" s="154">
        <f>INDEX('     2022    '!$A$1:$AC$1563,MATCH($D479,'     2022    '!$D$1:$D$1794,0),MATCH(O$1,'     2022    '!$A$1:$AC$1,0))</f>
        <v>50</v>
      </c>
      <c r="P479" s="153">
        <f>INDEX('     2022    '!$A$1:$AC$1563,MATCH($D479,'     2022    '!$D$1:$D$1794,0),MATCH(P$1,'     2022    '!$A$1:$AC$1,0))</f>
        <v>3</v>
      </c>
      <c r="Q479" s="153" t="str">
        <f>INDEX('     2022    '!$A$1:$AC$1563,MATCH($D479,'     2022    '!$D$1:$D$1794,0),MATCH(Q$1,'     2022    '!$A$1:$AC$1,0))</f>
        <v>Yes</v>
      </c>
      <c r="R479" s="155">
        <f>INDEX('     2022    '!$A$1:$AC$1563,MATCH($D479,'     2022    '!$D$1:$D$1794,0),MATCH(R$1,'     2022    '!$A$1:$AC$1,0))</f>
        <v>10</v>
      </c>
      <c r="S479" s="155">
        <f>INDEX('     2022    '!$A$1:$AC$1563,MATCH($D479,'     2022    '!$D$1:$D$1794,0),MATCH(S$1,'     2022    '!$A$1:$AC$1,0))</f>
        <v>4</v>
      </c>
      <c r="T479" s="155">
        <f>INDEX('     2022    '!$A$1:$AC$1563,MATCH($D479,'     2022    '!$D$1:$D$1794,0),MATCH(T$1,'     2022    '!$A$1:$AC$1,0))</f>
        <v>0</v>
      </c>
      <c r="U479" s="154" t="str">
        <f>INDEX('     2022    '!$A$1:$AC$1563,MATCH($D479,'     2022    '!$D$1:$D$1794,0),MATCH(U$1,'     2022    '!$A$1:$AC$1,0))</f>
        <v>1.4G</v>
      </c>
      <c r="V479" s="153" t="str">
        <f>INDEX('     2022    '!$A$1:$AC$1563,MATCH($D479,'     2022    '!$D$1:$D$1794,0),MATCH(V$1,'     2022    '!$A$1:$AC$1,0))</f>
        <v>UN0336</v>
      </c>
      <c r="W479" s="153" t="str">
        <f>INDEX('     2022    '!$A$1:$AC$1563,MATCH($D479,'     2022    '!$D$1:$D$1794,0),MATCH(W$1,'     2022    '!$A$1:$AC$1,0))</f>
        <v>T1</v>
      </c>
      <c r="X479" s="151" t="str">
        <f>INDEX('     2022    '!$A$1:$AC$1563,MATCH($D479,'     2022    '!$D$1:$D$1794,0),MATCH(X$1,'     2022    '!$A$1:$AC$1,0))</f>
        <v/>
      </c>
      <c r="Y479" s="151" t="str">
        <f>INDEX('     2022    '!$A$1:$AC$1563,MATCH($D479,'     2022    '!$D$1:$D$1794,0),MATCH(Y$1,'     2022    '!$A$1:$AC$1,0))</f>
        <v/>
      </c>
      <c r="Z479" s="156">
        <f>INDEX('     2022    '!$A$1:$AC$1563,MATCH($D479,'     2022    '!$D$1:$D$1794,0),MATCH(Z$1,'     2022    '!$A$1:$AC$1,0))</f>
        <v>1.9199999999999998E-2</v>
      </c>
      <c r="AA479" s="153" t="str">
        <f>INDEX('     2022    '!$A$1:$AC$1563,MATCH($D479,'     2022    '!$D$1:$D$1794,0),MATCH(AA$1,'     2022    '!$A$1:$AC$1,0))</f>
        <v>0163-T1-1129</v>
      </c>
      <c r="AB479" s="153" t="str">
        <f>INDEX('     2022    '!$A$1:$AC$1563,MATCH($D479,'     2022    '!$D$1:$D$1794,0),MATCH(AB$1,'     2022    '!$A$1:$AC$1,0))</f>
        <v>GB/HSE-355710</v>
      </c>
      <c r="AC479" s="153" t="str">
        <f>INDEX('     2022    '!$A$1:$AC$1563,MATCH($D479,'     2022    '!$D$1:$D$1794,0),MATCH(AC$1,'     2022    '!$A$1:$AC$1,0))</f>
        <v>8/3/2027</v>
      </c>
    </row>
    <row r="480" spans="1:29" ht="15.75">
      <c r="A480" s="80">
        <f t="shared" si="14"/>
        <v>477</v>
      </c>
      <c r="B480" s="68" t="str">
        <f>INDEX('     2022    '!B:B,MATCH(D480,'     2022    '!D:D,0))</f>
        <v/>
      </c>
      <c r="C480" s="204" t="str">
        <f>INDEX('     2022    '!C:C,MATCH(D480,'     2022    '!D:D,0))</f>
        <v>Stage Pyro</v>
      </c>
      <c r="D480" s="212" t="str">
        <f>INDEX('     2022    '!D:D,MATCH(A480,'     2022    '!AL:AL,0))</f>
        <v>CF0071</v>
      </c>
      <c r="E480" s="213" t="str">
        <f>INDEX('     2022    '!$A$1:$AC$1563,MATCH($D480,'     2022    '!$D$1:$D$1794,0),MATCH(E$1,'     2022    '!$A$1:$AC$1,0))</f>
        <v>White strobe/bengal 60sec</v>
      </c>
      <c r="F480" s="206" t="str">
        <f>IFERROR(IF(LEFT(INDEX('     2022    '!AD:AD,MATCH(D480,'     2022    '!D:D,0)),4)="http",HYPERLINK(INDEX('     2022    '!AD:AD,MATCH(D480,'     2022    '!D:D,0)),"Video"),""),"")</f>
        <v>Video</v>
      </c>
      <c r="G480" s="207">
        <f>INDEX('     2022    '!$A$1:$AC$1563,MATCH($D480,'     2022    '!$D$1:$D$1794,0),MATCH(G$1,'     2022    '!$A$1:$AC$1,0))</f>
        <v>27</v>
      </c>
      <c r="H480" s="150"/>
      <c r="I480" s="152">
        <f>INDEX('     2022    '!$A$1:$AC$1563,MATCH($D480,'     2022    '!$D$1:$D$1794,0),MATCH(I$1,'     2022    '!$A$1:$AC$1,0))</f>
        <v>136.29</v>
      </c>
      <c r="J480" s="150"/>
      <c r="K480" s="151">
        <f t="shared" si="15"/>
        <v>2.8961624999999995</v>
      </c>
      <c r="L480" s="152">
        <f>INDEX('     2022    '!$A$1:$AC$1563,MATCH($D480,'     2022    '!$D$1:$D$1794,0),MATCH(L$1,'     2022    '!$A$1:$AC$1,0))</f>
        <v>139.01579999999998</v>
      </c>
      <c r="M480" s="152">
        <f>INDEX('     2022    '!$A$1:$AC$1563,MATCH($D480,'     2022    '!$D$1:$D$1794,0),MATCH(M$1,'     2022    '!$A$1:$AC$1,0))</f>
        <v>139.01579999999998</v>
      </c>
      <c r="N480" s="153" t="str">
        <f>INDEX('     2022    '!$A$1:$AC$1563,MATCH($D480,'     2022    '!$D$1:$D$1794,0),MATCH(N$1,'     2022    '!$A$1:$AC$1,0))</f>
        <v>N/A</v>
      </c>
      <c r="O480" s="154">
        <f>INDEX('     2022    '!$A$1:$AC$1563,MATCH($D480,'     2022    '!$D$1:$D$1794,0),MATCH(O$1,'     2022    '!$A$1:$AC$1,0))</f>
        <v>48</v>
      </c>
      <c r="P480" s="153">
        <f>INDEX('     2022    '!$A$1:$AC$1563,MATCH($D480,'     2022    '!$D$1:$D$1794,0),MATCH(P$1,'     2022    '!$A$1:$AC$1,0))</f>
        <v>60</v>
      </c>
      <c r="Q480" s="153" t="str">
        <f>INDEX('     2022    '!$A$1:$AC$1563,MATCH($D480,'     2022    '!$D$1:$D$1794,0),MATCH(Q$1,'     2022    '!$A$1:$AC$1,0))</f>
        <v>Yes</v>
      </c>
      <c r="R480" s="155">
        <f>INDEX('     2022    '!$A$1:$AC$1563,MATCH($D480,'     2022    '!$D$1:$D$1794,0),MATCH(R$1,'     2022    '!$A$1:$AC$1,0))</f>
        <v>18</v>
      </c>
      <c r="S480" s="155">
        <f>INDEX('     2022    '!$A$1:$AC$1563,MATCH($D480,'     2022    '!$D$1:$D$1794,0),MATCH(S$1,'     2022    '!$A$1:$AC$1,0))</f>
        <v>3.17</v>
      </c>
      <c r="T480" s="155">
        <f>INDEX('     2022    '!$A$1:$AC$1563,MATCH($D480,'     2022    '!$D$1:$D$1794,0),MATCH(T$1,'     2022    '!$A$1:$AC$1,0))</f>
        <v>2</v>
      </c>
      <c r="U480" s="154" t="str">
        <f>INDEX('     2022    '!$A$1:$AC$1563,MATCH($D480,'     2022    '!$D$1:$D$1794,0),MATCH(U$1,'     2022    '!$A$1:$AC$1,0))</f>
        <v>1.4G</v>
      </c>
      <c r="V480" s="153" t="str">
        <f>INDEX('     2022    '!$A$1:$AC$1563,MATCH($D480,'     2022    '!$D$1:$D$1794,0),MATCH(V$1,'     2022    '!$A$1:$AC$1,0))</f>
        <v>UN0336</v>
      </c>
      <c r="W480" s="153" t="str">
        <f>INDEX('     2022    '!$A$1:$AC$1563,MATCH($D480,'     2022    '!$D$1:$D$1794,0),MATCH(W$1,'     2022    '!$A$1:$AC$1,0))</f>
        <v>T2</v>
      </c>
      <c r="X480" s="151" t="str">
        <f>INDEX('     2022    '!$A$1:$AC$1563,MATCH($D480,'     2022    '!$D$1:$D$1794,0),MATCH(X$1,'     2022    '!$A$1:$AC$1,0))</f>
        <v/>
      </c>
      <c r="Y480" s="151" t="str">
        <f>INDEX('     2022    '!$A$1:$AC$1563,MATCH($D480,'     2022    '!$D$1:$D$1794,0),MATCH(Y$1,'     2022    '!$A$1:$AC$1,0))</f>
        <v/>
      </c>
      <c r="Z480" s="156">
        <f>INDEX('     2022    '!$A$1:$AC$1563,MATCH($D480,'     2022    '!$D$1:$D$1794,0),MATCH(Z$1,'     2022    '!$A$1:$AC$1,0))</f>
        <v>2.35E-2</v>
      </c>
      <c r="AA480" s="153" t="str">
        <f>INDEX('     2022    '!$A$1:$AC$1563,MATCH($D480,'     2022    '!$D$1:$D$1794,0),MATCH(AA$1,'     2022    '!$A$1:$AC$1,0))</f>
        <v>0163-T2-1130</v>
      </c>
      <c r="AB480" s="153" t="str">
        <f>INDEX('     2022    '!$A$1:$AC$1563,MATCH($D480,'     2022    '!$D$1:$D$1794,0),MATCH(AB$1,'     2022    '!$A$1:$AC$1,0))</f>
        <v>GB/HSE-351035</v>
      </c>
      <c r="AC480" s="153" t="str">
        <f>INDEX('     2022    '!$A$1:$AC$1563,MATCH($D480,'     2022    '!$D$1:$D$1794,0),MATCH(AC$1,'     2022    '!$A$1:$AC$1,0))</f>
        <v>7/29/2030</v>
      </c>
    </row>
    <row r="481" spans="1:29" ht="15.75">
      <c r="A481" s="80">
        <f t="shared" si="14"/>
        <v>478</v>
      </c>
      <c r="B481" s="68" t="str">
        <f>INDEX('     2022    '!B:B,MATCH(D481,'     2022    '!D:D,0))</f>
        <v/>
      </c>
      <c r="C481" s="204" t="str">
        <f>INDEX('     2022    '!C:C,MATCH(D481,'     2022    '!D:D,0))</f>
        <v>Stage Pyro</v>
      </c>
      <c r="D481" s="212" t="str">
        <f>INDEX('     2022    '!D:D,MATCH(A481,'     2022    '!AL:AL,0))</f>
        <v>CF0072</v>
      </c>
      <c r="E481" s="213" t="str">
        <f>INDEX('     2022    '!$A$1:$AC$1563,MATCH($D481,'     2022    '!$D$1:$D$1794,0),MATCH(E$1,'     2022    '!$A$1:$AC$1,0))</f>
        <v>Red strobe/bengal 60sec</v>
      </c>
      <c r="F481" s="206" t="str">
        <f>IFERROR(IF(LEFT(INDEX('     2022    '!AD:AD,MATCH(D481,'     2022    '!D:D,0)),4)="http",HYPERLINK(INDEX('     2022    '!AD:AD,MATCH(D481,'     2022    '!D:D,0)),"Video"),""),"")</f>
        <v>Video</v>
      </c>
      <c r="G481" s="207">
        <f>INDEX('     2022    '!$A$1:$AC$1563,MATCH($D481,'     2022    '!$D$1:$D$1794,0),MATCH(G$1,'     2022    '!$A$1:$AC$1,0))</f>
        <v>14</v>
      </c>
      <c r="H481" s="150"/>
      <c r="I481" s="152">
        <f>INDEX('     2022    '!$A$1:$AC$1563,MATCH($D481,'     2022    '!$D$1:$D$1794,0),MATCH(I$1,'     2022    '!$A$1:$AC$1,0))</f>
        <v>136.29</v>
      </c>
      <c r="J481" s="150"/>
      <c r="K481" s="151">
        <f t="shared" si="15"/>
        <v>2.8961624999999995</v>
      </c>
      <c r="L481" s="152">
        <f>INDEX('     2022    '!$A$1:$AC$1563,MATCH($D481,'     2022    '!$D$1:$D$1794,0),MATCH(L$1,'     2022    '!$A$1:$AC$1,0))</f>
        <v>139.01579999999998</v>
      </c>
      <c r="M481" s="152">
        <f>INDEX('     2022    '!$A$1:$AC$1563,MATCH($D481,'     2022    '!$D$1:$D$1794,0),MATCH(M$1,'     2022    '!$A$1:$AC$1,0))</f>
        <v>139.01579999999998</v>
      </c>
      <c r="N481" s="153" t="str">
        <f>INDEX('     2022    '!$A$1:$AC$1563,MATCH($D481,'     2022    '!$D$1:$D$1794,0),MATCH(N$1,'     2022    '!$A$1:$AC$1,0))</f>
        <v>N/A</v>
      </c>
      <c r="O481" s="154">
        <f>INDEX('     2022    '!$A$1:$AC$1563,MATCH($D481,'     2022    '!$D$1:$D$1794,0),MATCH(O$1,'     2022    '!$A$1:$AC$1,0))</f>
        <v>48</v>
      </c>
      <c r="P481" s="153">
        <f>INDEX('     2022    '!$A$1:$AC$1563,MATCH($D481,'     2022    '!$D$1:$D$1794,0),MATCH(P$1,'     2022    '!$A$1:$AC$1,0))</f>
        <v>60</v>
      </c>
      <c r="Q481" s="153" t="str">
        <f>INDEX('     2022    '!$A$1:$AC$1563,MATCH($D481,'     2022    '!$D$1:$D$1794,0),MATCH(Q$1,'     2022    '!$A$1:$AC$1,0))</f>
        <v>Yes</v>
      </c>
      <c r="R481" s="155">
        <f>INDEX('     2022    '!$A$1:$AC$1563,MATCH($D481,'     2022    '!$D$1:$D$1794,0),MATCH(R$1,'     2022    '!$A$1:$AC$1,0))</f>
        <v>18</v>
      </c>
      <c r="S481" s="155">
        <f>INDEX('     2022    '!$A$1:$AC$1563,MATCH($D481,'     2022    '!$D$1:$D$1794,0),MATCH(S$1,'     2022    '!$A$1:$AC$1,0))</f>
        <v>5.3</v>
      </c>
      <c r="T481" s="155">
        <f>INDEX('     2022    '!$A$1:$AC$1563,MATCH($D481,'     2022    '!$D$1:$D$1794,0),MATCH(T$1,'     2022    '!$A$1:$AC$1,0))</f>
        <v>2</v>
      </c>
      <c r="U481" s="154" t="str">
        <f>INDEX('     2022    '!$A$1:$AC$1563,MATCH($D481,'     2022    '!$D$1:$D$1794,0),MATCH(U$1,'     2022    '!$A$1:$AC$1,0))</f>
        <v>1.4G</v>
      </c>
      <c r="V481" s="153" t="str">
        <f>INDEX('     2022    '!$A$1:$AC$1563,MATCH($D481,'     2022    '!$D$1:$D$1794,0),MATCH(V$1,'     2022    '!$A$1:$AC$1,0))</f>
        <v>UN0336</v>
      </c>
      <c r="W481" s="153" t="str">
        <f>INDEX('     2022    '!$A$1:$AC$1563,MATCH($D481,'     2022    '!$D$1:$D$1794,0),MATCH(W$1,'     2022    '!$A$1:$AC$1,0))</f>
        <v>T2</v>
      </c>
      <c r="X481" s="151" t="str">
        <f>INDEX('     2022    '!$A$1:$AC$1563,MATCH($D481,'     2022    '!$D$1:$D$1794,0),MATCH(X$1,'     2022    '!$A$1:$AC$1,0))</f>
        <v/>
      </c>
      <c r="Y481" s="151" t="str">
        <f>INDEX('     2022    '!$A$1:$AC$1563,MATCH($D481,'     2022    '!$D$1:$D$1794,0),MATCH(Y$1,'     2022    '!$A$1:$AC$1,0))</f>
        <v/>
      </c>
      <c r="Z481" s="156">
        <f>INDEX('     2022    '!$A$1:$AC$1563,MATCH($D481,'     2022    '!$D$1:$D$1794,0),MATCH(Z$1,'     2022    '!$A$1:$AC$1,0))</f>
        <v>2.63E-2</v>
      </c>
      <c r="AA481" s="153" t="str">
        <f>INDEX('     2022    '!$A$1:$AC$1563,MATCH($D481,'     2022    '!$D$1:$D$1794,0),MATCH(AA$1,'     2022    '!$A$1:$AC$1,0))</f>
        <v>0163-T2-1130</v>
      </c>
      <c r="AB481" s="153" t="str">
        <f>INDEX('     2022    '!$A$1:$AC$1563,MATCH($D481,'     2022    '!$D$1:$D$1794,0),MATCH(AB$1,'     2022    '!$A$1:$AC$1,0))</f>
        <v>GB/HSE-351036</v>
      </c>
      <c r="AC481" s="153" t="str">
        <f>INDEX('     2022    '!$A$1:$AC$1563,MATCH($D481,'     2022    '!$D$1:$D$1794,0),MATCH(AC$1,'     2022    '!$A$1:$AC$1,0))</f>
        <v>7/29/2030</v>
      </c>
    </row>
    <row r="482" spans="1:29" ht="15.75">
      <c r="A482" s="80">
        <f t="shared" si="14"/>
        <v>479</v>
      </c>
      <c r="B482" s="68" t="str">
        <f>INDEX('     2022    '!B:B,MATCH(D482,'     2022    '!D:D,0))</f>
        <v/>
      </c>
      <c r="C482" s="204" t="str">
        <f>INDEX('     2022    '!C:C,MATCH(D482,'     2022    '!D:D,0))</f>
        <v>Stage Pyro</v>
      </c>
      <c r="D482" s="212" t="str">
        <f>INDEX('     2022    '!D:D,MATCH(A482,'     2022    '!AL:AL,0))</f>
        <v>CF0102</v>
      </c>
      <c r="E482" s="213" t="str">
        <f>INDEX('     2022    '!$A$1:$AC$1563,MATCH($D482,'     2022    '!$D$1:$D$1794,0),MATCH(E$1,'     2022    '!$A$1:$AC$1,0))</f>
        <v>Green strobe/bengal 60 sec</v>
      </c>
      <c r="F482" s="206" t="str">
        <f>IFERROR(IF(LEFT(INDEX('     2022    '!AD:AD,MATCH(D482,'     2022    '!D:D,0)),4)="http",HYPERLINK(INDEX('     2022    '!AD:AD,MATCH(D482,'     2022    '!D:D,0)),"Video"),""),"")</f>
        <v/>
      </c>
      <c r="G482" s="207">
        <f>INDEX('     2022    '!$A$1:$AC$1563,MATCH($D482,'     2022    '!$D$1:$D$1794,0),MATCH(G$1,'     2022    '!$A$1:$AC$1,0))</f>
        <v>15</v>
      </c>
      <c r="H482" s="150"/>
      <c r="I482" s="152">
        <f>INDEX('     2022    '!$A$1:$AC$1563,MATCH($D482,'     2022    '!$D$1:$D$1794,0),MATCH(I$1,'     2022    '!$A$1:$AC$1,0))</f>
        <v>136.29</v>
      </c>
      <c r="J482" s="150"/>
      <c r="K482" s="151">
        <f t="shared" si="15"/>
        <v>2.8961624999999995</v>
      </c>
      <c r="L482" s="152">
        <f>INDEX('     2022    '!$A$1:$AC$1563,MATCH($D482,'     2022    '!$D$1:$D$1794,0),MATCH(L$1,'     2022    '!$A$1:$AC$1,0))</f>
        <v>139.01579999999998</v>
      </c>
      <c r="M482" s="152">
        <f>INDEX('     2022    '!$A$1:$AC$1563,MATCH($D482,'     2022    '!$D$1:$D$1794,0),MATCH(M$1,'     2022    '!$A$1:$AC$1,0))</f>
        <v>139.01579999999998</v>
      </c>
      <c r="N482" s="153" t="str">
        <f>INDEX('     2022    '!$A$1:$AC$1563,MATCH($D482,'     2022    '!$D$1:$D$1794,0),MATCH(N$1,'     2022    '!$A$1:$AC$1,0))</f>
        <v>N/A</v>
      </c>
      <c r="O482" s="154">
        <f>INDEX('     2022    '!$A$1:$AC$1563,MATCH($D482,'     2022    '!$D$1:$D$1794,0),MATCH(O$1,'     2022    '!$A$1:$AC$1,0))</f>
        <v>48</v>
      </c>
      <c r="P482" s="153">
        <f>INDEX('     2022    '!$A$1:$AC$1563,MATCH($D482,'     2022    '!$D$1:$D$1794,0),MATCH(P$1,'     2022    '!$A$1:$AC$1,0))</f>
        <v>60</v>
      </c>
      <c r="Q482" s="153" t="str">
        <f>INDEX('     2022    '!$A$1:$AC$1563,MATCH($D482,'     2022    '!$D$1:$D$1794,0),MATCH(Q$1,'     2022    '!$A$1:$AC$1,0))</f>
        <v>Yes</v>
      </c>
      <c r="R482" s="155">
        <f>INDEX('     2022    '!$A$1:$AC$1563,MATCH($D482,'     2022    '!$D$1:$D$1794,0),MATCH(R$1,'     2022    '!$A$1:$AC$1,0))</f>
        <v>18.5</v>
      </c>
      <c r="S482" s="155">
        <f>INDEX('     2022    '!$A$1:$AC$1563,MATCH($D482,'     2022    '!$D$1:$D$1794,0),MATCH(S$1,'     2022    '!$A$1:$AC$1,0))</f>
        <v>5.3</v>
      </c>
      <c r="T482" s="155">
        <f>INDEX('     2022    '!$A$1:$AC$1563,MATCH($D482,'     2022    '!$D$1:$D$1794,0),MATCH(T$1,'     2022    '!$A$1:$AC$1,0))</f>
        <v>2</v>
      </c>
      <c r="U482" s="154" t="str">
        <f>INDEX('     2022    '!$A$1:$AC$1563,MATCH($D482,'     2022    '!$D$1:$D$1794,0),MATCH(U$1,'     2022    '!$A$1:$AC$1,0))</f>
        <v>1.4G</v>
      </c>
      <c r="V482" s="153" t="str">
        <f>INDEX('     2022    '!$A$1:$AC$1563,MATCH($D482,'     2022    '!$D$1:$D$1794,0),MATCH(V$1,'     2022    '!$A$1:$AC$1,0))</f>
        <v>UN0336</v>
      </c>
      <c r="W482" s="153" t="str">
        <f>INDEX('     2022    '!$A$1:$AC$1563,MATCH($D482,'     2022    '!$D$1:$D$1794,0),MATCH(W$1,'     2022    '!$A$1:$AC$1,0))</f>
        <v>T2</v>
      </c>
      <c r="X482" s="151" t="str">
        <f>INDEX('     2022    '!$A$1:$AC$1563,MATCH($D482,'     2022    '!$D$1:$D$1794,0),MATCH(X$1,'     2022    '!$A$1:$AC$1,0))</f>
        <v/>
      </c>
      <c r="Y482" s="151" t="str">
        <f>INDEX('     2022    '!$A$1:$AC$1563,MATCH($D482,'     2022    '!$D$1:$D$1794,0),MATCH(Y$1,'     2022    '!$A$1:$AC$1,0))</f>
        <v/>
      </c>
      <c r="Z482" s="156">
        <f>INDEX('     2022    '!$A$1:$AC$1563,MATCH($D482,'     2022    '!$D$1:$D$1794,0),MATCH(Z$1,'     2022    '!$A$1:$AC$1,0))</f>
        <v>2.63E-2</v>
      </c>
      <c r="AA482" s="153" t="str">
        <f>INDEX('     2022    '!$A$1:$AC$1563,MATCH($D482,'     2022    '!$D$1:$D$1794,0),MATCH(AA$1,'     2022    '!$A$1:$AC$1,0))</f>
        <v>0163-T2-1130</v>
      </c>
      <c r="AB482" s="153" t="str">
        <f>INDEX('     2022    '!$A$1:$AC$1563,MATCH($D482,'     2022    '!$D$1:$D$1794,0),MATCH(AB$1,'     2022    '!$A$1:$AC$1,0))</f>
        <v>GB/HSE-355708</v>
      </c>
      <c r="AC482" s="153" t="str">
        <f>INDEX('     2022    '!$A$1:$AC$1563,MATCH($D482,'     2022    '!$D$1:$D$1794,0),MATCH(AC$1,'     2022    '!$A$1:$AC$1,0))</f>
        <v>8/3/2027</v>
      </c>
    </row>
    <row r="483" spans="1:29" ht="15.75">
      <c r="A483" s="80">
        <f t="shared" si="14"/>
        <v>480</v>
      </c>
      <c r="B483" s="68" t="str">
        <f>INDEX('     2022    '!B:B,MATCH(D483,'     2022    '!D:D,0))</f>
        <v/>
      </c>
      <c r="C483" s="204" t="str">
        <f>INDEX('     2022    '!C:C,MATCH(D483,'     2022    '!D:D,0))</f>
        <v>Igual</v>
      </c>
      <c r="D483" s="212" t="str">
        <f>INDEX('     2022    '!D:D,MATCH(A483,'     2022    '!AL:AL,0))</f>
        <v>BEG3 - 001 &gt;18</v>
      </c>
      <c r="E483" s="213" t="str">
        <f>INDEX('     2022    '!$A$1:$AC$1563,MATCH($D483,'     2022    '!$D$1:$D$1794,0),MATCH(E$1,'     2022    '!$A$1:$AC$1,0))</f>
        <v>Red Bengal to change White intermittent E/MINETUR3783 Box 75</v>
      </c>
      <c r="F483" s="206" t="str">
        <f>IFERROR(IF(LEFT(INDEX('     2022    '!AD:AD,MATCH(D483,'     2022    '!D:D,0)),4)="http",HYPERLINK(INDEX('     2022    '!AD:AD,MATCH(D483,'     2022    '!D:D,0)),"Video"),""),"")</f>
        <v/>
      </c>
      <c r="G483" s="207">
        <f>INDEX('     2022    '!$A$1:$AC$1563,MATCH($D483,'     2022    '!$D$1:$D$1794,0),MATCH(G$1,'     2022    '!$A$1:$AC$1,0))</f>
        <v>13</v>
      </c>
      <c r="H483" s="150"/>
      <c r="I483" s="152">
        <f>INDEX('     2022    '!$A$1:$AC$1563,MATCH($D483,'     2022    '!$D$1:$D$1794,0),MATCH(I$1,'     2022    '!$A$1:$AC$1,0))</f>
        <v>33.369999999999997</v>
      </c>
      <c r="J483" s="150"/>
      <c r="K483" s="151">
        <f t="shared" si="15"/>
        <v>6.6739999999999995</v>
      </c>
      <c r="L483" s="152">
        <f>INDEX('     2022    '!$A$1:$AC$1563,MATCH($D483,'     2022    '!$D$1:$D$1794,0),MATCH(L$1,'     2022    '!$A$1:$AC$1,0))</f>
        <v>34.037399999999998</v>
      </c>
      <c r="M483" s="152">
        <f>INDEX('     2022    '!$A$1:$AC$1563,MATCH($D483,'     2022    '!$D$1:$D$1794,0),MATCH(M$1,'     2022    '!$A$1:$AC$1,0))</f>
        <v>33.369999999999997</v>
      </c>
      <c r="N483" s="153" t="str">
        <f>INDEX('     2022    '!$A$1:$AC$1563,MATCH($D483,'     2022    '!$D$1:$D$1794,0),MATCH(N$1,'     2022    '!$A$1:$AC$1,0))</f>
        <v>N/A</v>
      </c>
      <c r="O483" s="154">
        <f>INDEX('     2022    '!$A$1:$AC$1563,MATCH($D483,'     2022    '!$D$1:$D$1794,0),MATCH(O$1,'     2022    '!$A$1:$AC$1,0))</f>
        <v>5</v>
      </c>
      <c r="P483" s="153">
        <f>INDEX('     2022    '!$A$1:$AC$1563,MATCH($D483,'     2022    '!$D$1:$D$1794,0),MATCH(P$1,'     2022    '!$A$1:$AC$1,0))</f>
        <v>90</v>
      </c>
      <c r="Q483" s="153" t="str">
        <f>INDEX('     2022    '!$A$1:$AC$1563,MATCH($D483,'     2022    '!$D$1:$D$1794,0),MATCH(Q$1,'     2022    '!$A$1:$AC$1,0))</f>
        <v>Yes</v>
      </c>
      <c r="R483" s="155">
        <f>INDEX('     2022    '!$A$1:$AC$1563,MATCH($D483,'     2022    '!$D$1:$D$1794,0),MATCH(R$1,'     2022    '!$A$1:$AC$1,0))</f>
        <v>26.72</v>
      </c>
      <c r="S483" s="155">
        <f>INDEX('     2022    '!$A$1:$AC$1563,MATCH($D483,'     2022    '!$D$1:$D$1794,0),MATCH(S$1,'     2022    '!$A$1:$AC$1,0))</f>
        <v>21.62</v>
      </c>
      <c r="T483" s="155">
        <f>INDEX('     2022    '!$A$1:$AC$1563,MATCH($D483,'     2022    '!$D$1:$D$1794,0),MATCH(T$1,'     2022    '!$A$1:$AC$1,0))</f>
        <v>0.3</v>
      </c>
      <c r="U483" s="154" t="str">
        <f>INDEX('     2022    '!$A$1:$AC$1563,MATCH($D483,'     2022    '!$D$1:$D$1794,0),MATCH(U$1,'     2022    '!$A$1:$AC$1,0))</f>
        <v>1.4G</v>
      </c>
      <c r="V483" s="153" t="str">
        <f>INDEX('     2022    '!$A$1:$AC$1563,MATCH($D483,'     2022    '!$D$1:$D$1794,0),MATCH(V$1,'     2022    '!$A$1:$AC$1,0))</f>
        <v>UN0336</v>
      </c>
      <c r="W483" s="153" t="str">
        <f>INDEX('     2022    '!$A$1:$AC$1563,MATCH($D483,'     2022    '!$D$1:$D$1794,0),MATCH(W$1,'     2022    '!$A$1:$AC$1,0))</f>
        <v>F2</v>
      </c>
      <c r="X483" s="151" t="str">
        <f>INDEX('     2022    '!$A$1:$AC$1563,MATCH($D483,'     2022    '!$D$1:$D$1794,0),MATCH(X$1,'     2022    '!$A$1:$AC$1,0))</f>
        <v/>
      </c>
      <c r="Y483" s="151" t="str">
        <f>INDEX('     2022    '!$A$1:$AC$1563,MATCH($D483,'     2022    '!$D$1:$D$1794,0),MATCH(Y$1,'     2022    '!$A$1:$AC$1,0))</f>
        <v/>
      </c>
      <c r="Z483" s="156">
        <f>INDEX('     2022    '!$A$1:$AC$1563,MATCH($D483,'     2022    '!$D$1:$D$1794,0),MATCH(Z$1,'     2022    '!$A$1:$AC$1,0))</f>
        <v>0.05</v>
      </c>
      <c r="AA483" s="153" t="str">
        <f>INDEX('     2022    '!$A$1:$AC$1563,MATCH($D483,'     2022    '!$D$1:$D$1794,0),MATCH(AA$1,'     2022    '!$A$1:$AC$1,0))</f>
        <v>0163-F2-3783</v>
      </c>
      <c r="AB483" s="153">
        <f>INDEX('     2022    '!$A$1:$AC$1563,MATCH($D483,'     2022    '!$D$1:$D$1794,0),MATCH(AB$1,'     2022    '!$A$1:$AC$1,0))</f>
        <v>0</v>
      </c>
      <c r="AC483" s="153">
        <f>INDEX('     2022    '!$A$1:$AC$1563,MATCH($D483,'     2022    '!$D$1:$D$1794,0),MATCH(AC$1,'     2022    '!$A$1:$AC$1,0))</f>
        <v>0</v>
      </c>
    </row>
    <row r="484" spans="1:29" ht="15.75">
      <c r="A484" s="80">
        <f t="shared" si="14"/>
        <v>481</v>
      </c>
      <c r="B484" s="68" t="str">
        <f>INDEX('     2022    '!B:B,MATCH(D484,'     2022    '!D:D,0))</f>
        <v/>
      </c>
      <c r="C484" s="204" t="str">
        <f>INDEX('     2022    '!C:C,MATCH(D484,'     2022    '!D:D,0))</f>
        <v>Igual</v>
      </c>
      <c r="D484" s="212" t="str">
        <f>INDEX('     2022    '!D:D,MATCH(A484,'     2022    '!AL:AL,0))</f>
        <v>BEG2 - 311 &gt;18</v>
      </c>
      <c r="E484" s="213" t="str">
        <f>INDEX('     2022    '!$A$1:$AC$1563,MATCH($D484,'     2022    '!$D$1:$D$1794,0),MATCH(E$1,'     2022    '!$A$1:$AC$1,0))</f>
        <v>White intermittent bengal 3 minutes E/MINETUR3783 Box 74</v>
      </c>
      <c r="F484" s="206" t="str">
        <f>IFERROR(IF(LEFT(INDEX('     2022    '!AD:AD,MATCH(D484,'     2022    '!D:D,0)),4)="http",HYPERLINK(INDEX('     2022    '!AD:AD,MATCH(D484,'     2022    '!D:D,0)),"Video"),""),"")</f>
        <v/>
      </c>
      <c r="G484" s="207">
        <f>INDEX('     2022    '!$A$1:$AC$1563,MATCH($D484,'     2022    '!$D$1:$D$1794,0),MATCH(G$1,'     2022    '!$A$1:$AC$1,0))</f>
        <v>3</v>
      </c>
      <c r="H484" s="150"/>
      <c r="I484" s="152">
        <f>INDEX('     2022    '!$A$1:$AC$1563,MATCH($D484,'     2022    '!$D$1:$D$1794,0),MATCH(I$1,'     2022    '!$A$1:$AC$1,0))</f>
        <v>35.42</v>
      </c>
      <c r="J484" s="150"/>
      <c r="K484" s="151">
        <f t="shared" si="15"/>
        <v>7.0840000000000005</v>
      </c>
      <c r="L484" s="152">
        <f>INDEX('     2022    '!$A$1:$AC$1563,MATCH($D484,'     2022    '!$D$1:$D$1794,0),MATCH(L$1,'     2022    '!$A$1:$AC$1,0))</f>
        <v>36.128399999999999</v>
      </c>
      <c r="M484" s="152">
        <f>INDEX('     2022    '!$A$1:$AC$1563,MATCH($D484,'     2022    '!$D$1:$D$1794,0),MATCH(M$1,'     2022    '!$A$1:$AC$1,0))</f>
        <v>35.42</v>
      </c>
      <c r="N484" s="153" t="str">
        <f>INDEX('     2022    '!$A$1:$AC$1563,MATCH($D484,'     2022    '!$D$1:$D$1794,0),MATCH(N$1,'     2022    '!$A$1:$AC$1,0))</f>
        <v>N/A</v>
      </c>
      <c r="O484" s="154">
        <f>INDEX('     2022    '!$A$1:$AC$1563,MATCH($D484,'     2022    '!$D$1:$D$1794,0),MATCH(O$1,'     2022    '!$A$1:$AC$1,0))</f>
        <v>5</v>
      </c>
      <c r="P484" s="153">
        <f>INDEX('     2022    '!$A$1:$AC$1563,MATCH($D484,'     2022    '!$D$1:$D$1794,0),MATCH(P$1,'     2022    '!$A$1:$AC$1,0))</f>
        <v>90</v>
      </c>
      <c r="Q484" s="153" t="str">
        <f>INDEX('     2022    '!$A$1:$AC$1563,MATCH($D484,'     2022    '!$D$1:$D$1794,0),MATCH(Q$1,'     2022    '!$A$1:$AC$1,0))</f>
        <v>Yes</v>
      </c>
      <c r="R484" s="155">
        <f>INDEX('     2022    '!$A$1:$AC$1563,MATCH($D484,'     2022    '!$D$1:$D$1794,0),MATCH(R$1,'     2022    '!$A$1:$AC$1,0))</f>
        <v>0.31</v>
      </c>
      <c r="S484" s="155">
        <f>INDEX('     2022    '!$A$1:$AC$1563,MATCH($D484,'     2022    '!$D$1:$D$1794,0),MATCH(S$1,'     2022    '!$A$1:$AC$1,0))</f>
        <v>0.22</v>
      </c>
      <c r="T484" s="155">
        <f>INDEX('     2022    '!$A$1:$AC$1563,MATCH($D484,'     2022    '!$D$1:$D$1794,0),MATCH(T$1,'     2022    '!$A$1:$AC$1,0))</f>
        <v>0.3</v>
      </c>
      <c r="U484" s="154" t="str">
        <f>INDEX('     2022    '!$A$1:$AC$1563,MATCH($D484,'     2022    '!$D$1:$D$1794,0),MATCH(U$1,'     2022    '!$A$1:$AC$1,0))</f>
        <v>1.4G</v>
      </c>
      <c r="V484" s="153" t="str">
        <f>INDEX('     2022    '!$A$1:$AC$1563,MATCH($D484,'     2022    '!$D$1:$D$1794,0),MATCH(V$1,'     2022    '!$A$1:$AC$1,0))</f>
        <v>UN0336</v>
      </c>
      <c r="W484" s="153" t="str">
        <f>INDEX('     2022    '!$A$1:$AC$1563,MATCH($D484,'     2022    '!$D$1:$D$1794,0),MATCH(W$1,'     2022    '!$A$1:$AC$1,0))</f>
        <v>F2</v>
      </c>
      <c r="X484" s="151" t="str">
        <f>INDEX('     2022    '!$A$1:$AC$1563,MATCH($D484,'     2022    '!$D$1:$D$1794,0),MATCH(X$1,'     2022    '!$A$1:$AC$1,0))</f>
        <v/>
      </c>
      <c r="Y484" s="151" t="str">
        <f>INDEX('     2022    '!$A$1:$AC$1563,MATCH($D484,'     2022    '!$D$1:$D$1794,0),MATCH(Y$1,'     2022    '!$A$1:$AC$1,0))</f>
        <v/>
      </c>
      <c r="Z484" s="156">
        <f>INDEX('     2022    '!$A$1:$AC$1563,MATCH($D484,'     2022    '!$D$1:$D$1794,0),MATCH(Z$1,'     2022    '!$A$1:$AC$1,0))</f>
        <v>0.05</v>
      </c>
      <c r="AA484" s="153" t="str">
        <f>INDEX('     2022    '!$A$1:$AC$1563,MATCH($D484,'     2022    '!$D$1:$D$1794,0),MATCH(AA$1,'     2022    '!$A$1:$AC$1,0))</f>
        <v>0163-F2-3783</v>
      </c>
      <c r="AB484" s="153">
        <f>INDEX('     2022    '!$A$1:$AC$1563,MATCH($D484,'     2022    '!$D$1:$D$1794,0),MATCH(AB$1,'     2022    '!$A$1:$AC$1,0))</f>
        <v>0</v>
      </c>
      <c r="AC484" s="153">
        <f>INDEX('     2022    '!$A$1:$AC$1563,MATCH($D484,'     2022    '!$D$1:$D$1794,0),MATCH(AC$1,'     2022    '!$A$1:$AC$1,0))</f>
        <v>0</v>
      </c>
    </row>
    <row r="485" spans="1:29" ht="25.5">
      <c r="A485" s="80">
        <f t="shared" si="14"/>
        <v>482</v>
      </c>
      <c r="B485" s="68" t="str">
        <f>INDEX('     2022    '!B:B,MATCH(D485,'     2022    '!D:D,0))</f>
        <v/>
      </c>
      <c r="C485" s="204" t="str">
        <f>INDEX('     2022    '!C:C,MATCH(D485,'     2022    '!D:D,0))</f>
        <v>Wheel</v>
      </c>
      <c r="D485" s="212" t="str">
        <f>INDEX('     2022    '!D:D,MATCH(A485,'     2022    '!AL:AL,0))</f>
        <v>KF062-CS</v>
      </c>
      <c r="E485" s="213" t="str">
        <f>INDEX('     2022    '!$A$1:$AC$1563,MATCH($D485,'     2022    '!$D$1:$D$1794,0),MATCH(E$1,'     2022    '!$A$1:$AC$1,0))</f>
        <v>COLOUR SPINNER. A lovely colour changing wheel changing from green to red to blue and brocade sprays. Diameter 200mm. RETAIL</v>
      </c>
      <c r="F485" s="206" t="str">
        <f>IFERROR(IF(LEFT(INDEX('     2022    '!AD:AD,MATCH(D485,'     2022    '!D:D,0)),4)="http",HYPERLINK(INDEX('     2022    '!AD:AD,MATCH(D485,'     2022    '!D:D,0)),"Video"),""),"")</f>
        <v>Video</v>
      </c>
      <c r="G485" s="207">
        <f>INDEX('     2022    '!$A$1:$AC$1563,MATCH($D485,'     2022    '!$D$1:$D$1794,0),MATCH(G$1,'     2022    '!$A$1:$AC$1,0))</f>
        <v>16</v>
      </c>
      <c r="H485" s="150"/>
      <c r="I485" s="152">
        <f>INDEX('     2022    '!$A$1:$AC$1563,MATCH($D485,'     2022    '!$D$1:$D$1794,0),MATCH(I$1,'     2022    '!$A$1:$AC$1,0))</f>
        <v>114.08</v>
      </c>
      <c r="J485" s="150"/>
      <c r="K485" s="151">
        <f t="shared" si="15"/>
        <v>7.13</v>
      </c>
      <c r="L485" s="152">
        <f>INDEX('     2022    '!$A$1:$AC$1563,MATCH($D485,'     2022    '!$D$1:$D$1794,0),MATCH(L$1,'     2022    '!$A$1:$AC$1,0))</f>
        <v>108.38</v>
      </c>
      <c r="M485" s="152">
        <f>INDEX('     2022    '!$A$1:$AC$1563,MATCH($D485,'     2022    '!$D$1:$D$1794,0),MATCH(M$1,'     2022    '!$A$1:$AC$1,0))</f>
        <v>114.08</v>
      </c>
      <c r="N485" s="153" t="str">
        <f>INDEX('     2022    '!$A$1:$AC$1563,MATCH($D485,'     2022    '!$D$1:$D$1794,0),MATCH(N$1,'     2022    '!$A$1:$AC$1,0))</f>
        <v>200mm</v>
      </c>
      <c r="O485" s="154">
        <f>INDEX('     2022    '!$A$1:$AC$1563,MATCH($D485,'     2022    '!$D$1:$D$1794,0),MATCH(O$1,'     2022    '!$A$1:$AC$1,0))</f>
        <v>16</v>
      </c>
      <c r="P485" s="153">
        <f>INDEX('     2022    '!$A$1:$AC$1563,MATCH($D485,'     2022    '!$D$1:$D$1794,0),MATCH(P$1,'     2022    '!$A$1:$AC$1,0))</f>
        <v>50</v>
      </c>
      <c r="Q485" s="153" t="str">
        <f>INDEX('     2022    '!$A$1:$AC$1563,MATCH($D485,'     2022    '!$D$1:$D$1794,0),MATCH(Q$1,'     2022    '!$A$1:$AC$1,0))</f>
        <v>Yes</v>
      </c>
      <c r="R485" s="155">
        <f>INDEX('     2022    '!$A$1:$AC$1563,MATCH($D485,'     2022    '!$D$1:$D$1794,0),MATCH(R$1,'     2022    '!$A$1:$AC$1,0))</f>
        <v>8</v>
      </c>
      <c r="S485" s="155">
        <f>INDEX('     2022    '!$A$1:$AC$1563,MATCH($D485,'     2022    '!$D$1:$D$1794,0),MATCH(S$1,'     2022    '!$A$1:$AC$1,0))</f>
        <v>1.25</v>
      </c>
      <c r="T485" s="155">
        <f>INDEX('     2022    '!$A$1:$AC$1563,MATCH($D485,'     2022    '!$D$1:$D$1794,0),MATCH(T$1,'     2022    '!$A$1:$AC$1,0))</f>
        <v>0</v>
      </c>
      <c r="U485" s="154" t="str">
        <f>INDEX('     2022    '!$A$1:$AC$1563,MATCH($D485,'     2022    '!$D$1:$D$1794,0),MATCH(U$1,'     2022    '!$A$1:$AC$1,0))</f>
        <v>1.4G</v>
      </c>
      <c r="V485" s="153" t="str">
        <f>INDEX('     2022    '!$A$1:$AC$1563,MATCH($D485,'     2022    '!$D$1:$D$1794,0),MATCH(V$1,'     2022    '!$A$1:$AC$1,0))</f>
        <v>UN0336</v>
      </c>
      <c r="W485" s="153" t="str">
        <f>INDEX('     2022    '!$A$1:$AC$1563,MATCH($D485,'     2022    '!$D$1:$D$1794,0),MATCH(W$1,'     2022    '!$A$1:$AC$1,0))</f>
        <v>F2</v>
      </c>
      <c r="X485" s="151">
        <f>INDEX('     2022    '!$A$1:$AC$1563,MATCH($D485,'     2022    '!$D$1:$D$1794,0),MATCH(X$1,'     2022    '!$A$1:$AC$1,0))</f>
        <v>26.99</v>
      </c>
      <c r="Y485" s="151">
        <f>INDEX('     2022    '!$A$1:$AC$1563,MATCH($D485,'     2022    '!$D$1:$D$1794,0),MATCH(Y$1,'     2022    '!$A$1:$AC$1,0))</f>
        <v>21.99</v>
      </c>
      <c r="Z485" s="156">
        <f>INDEX('     2022    '!$A$1:$AC$1563,MATCH($D485,'     2022    '!$D$1:$D$1794,0),MATCH(Z$1,'     2022    '!$A$1:$AC$1,0))</f>
        <v>4.02E-2</v>
      </c>
      <c r="AA485" s="153">
        <f>INDEX('     2022    '!$A$1:$AC$1563,MATCH($D485,'     2022    '!$D$1:$D$1794,0),MATCH(AA$1,'     2022    '!$A$1:$AC$1,0))</f>
        <v>0</v>
      </c>
      <c r="AB485" s="153">
        <f>INDEX('     2022    '!$A$1:$AC$1563,MATCH($D485,'     2022    '!$D$1:$D$1794,0),MATCH(AB$1,'     2022    '!$A$1:$AC$1,0))</f>
        <v>0</v>
      </c>
      <c r="AC485" s="153">
        <f>INDEX('     2022    '!$A$1:$AC$1563,MATCH($D485,'     2022    '!$D$1:$D$1794,0),MATCH(AC$1,'     2022    '!$A$1:$AC$1,0))</f>
        <v>0</v>
      </c>
    </row>
    <row r="486" spans="1:29" ht="15.75">
      <c r="A486" s="80">
        <f t="shared" si="14"/>
        <v>483</v>
      </c>
      <c r="B486" s="68" t="str">
        <f>INDEX('     2022    '!B:B,MATCH(D486,'     2022    '!D:D,0))</f>
        <v/>
      </c>
      <c r="C486" s="204" t="str">
        <f>INDEX('     2022    '!C:C,MATCH(D486,'     2022    '!D:D,0))</f>
        <v>Wheel</v>
      </c>
      <c r="D486" s="212" t="str">
        <f>INDEX('     2022    '!D:D,MATCH(A486,'     2022    '!AL:AL,0))</f>
        <v>CF0080</v>
      </c>
      <c r="E486" s="213" t="str">
        <f>INDEX('     2022    '!$A$1:$AC$1563,MATCH($D486,'     2022    '!$D$1:$D$1794,0),MATCH(E$1,'     2022    '!$A$1:$AC$1,0))</f>
        <v>Spin wheel with red lance 60sec</v>
      </c>
      <c r="F486" s="206" t="str">
        <f>IFERROR(IF(LEFT(INDEX('     2022    '!AD:AD,MATCH(D486,'     2022    '!D:D,0)),4)="http",HYPERLINK(INDEX('     2022    '!AD:AD,MATCH(D486,'     2022    '!D:D,0)),"Video"),""),"")</f>
        <v>Video</v>
      </c>
      <c r="G486" s="207">
        <f>INDEX('     2022    '!$A$1:$AC$1563,MATCH($D486,'     2022    '!$D$1:$D$1794,0),MATCH(G$1,'     2022    '!$A$1:$AC$1,0))</f>
        <v>0</v>
      </c>
      <c r="H486" s="150"/>
      <c r="I486" s="152">
        <f>INDEX('     2022    '!$A$1:$AC$1563,MATCH($D486,'     2022    '!$D$1:$D$1794,0),MATCH(I$1,'     2022    '!$A$1:$AC$1,0))</f>
        <v>302.08</v>
      </c>
      <c r="J486" s="150"/>
      <c r="K486" s="151">
        <f t="shared" si="15"/>
        <v>65.412591186081102</v>
      </c>
      <c r="L486" s="152">
        <f>INDEX('     2022    '!$A$1:$AC$1563,MATCH($D486,'     2022    '!$D$1:$D$1794,0),MATCH(L$1,'     2022    '!$A$1:$AC$1,0))</f>
        <v>308.1216</v>
      </c>
      <c r="M486" s="152">
        <f>INDEX('     2022    '!$A$1:$AC$1563,MATCH($D486,'     2022    '!$D$1:$D$1794,0),MATCH(M$1,'     2022    '!$A$1:$AC$1,0))</f>
        <v>327.06295593040551</v>
      </c>
      <c r="N486" s="153" t="str">
        <f>INDEX('     2022    '!$A$1:$AC$1563,MATCH($D486,'     2022    '!$D$1:$D$1794,0),MATCH(N$1,'     2022    '!$A$1:$AC$1,0))</f>
        <v>58mm</v>
      </c>
      <c r="O486" s="154">
        <f>INDEX('     2022    '!$A$1:$AC$1563,MATCH($D486,'     2022    '!$D$1:$D$1794,0),MATCH(O$1,'     2022    '!$A$1:$AC$1,0))</f>
        <v>5</v>
      </c>
      <c r="P486" s="153">
        <f>INDEX('     2022    '!$A$1:$AC$1563,MATCH($D486,'     2022    '!$D$1:$D$1794,0),MATCH(P$1,'     2022    '!$A$1:$AC$1,0))</f>
        <v>60</v>
      </c>
      <c r="Q486" s="153" t="str">
        <f>INDEX('     2022    '!$A$1:$AC$1563,MATCH($D486,'     2022    '!$D$1:$D$1794,0),MATCH(Q$1,'     2022    '!$A$1:$AC$1,0))</f>
        <v>Yes</v>
      </c>
      <c r="R486" s="155">
        <f>INDEX('     2022    '!$A$1:$AC$1563,MATCH($D486,'     2022    '!$D$1:$D$1794,0),MATCH(R$1,'     2022    '!$A$1:$AC$1,0))</f>
        <v>20</v>
      </c>
      <c r="S486" s="155">
        <f>INDEX('     2022    '!$A$1:$AC$1563,MATCH($D486,'     2022    '!$D$1:$D$1794,0),MATCH(S$1,'     2022    '!$A$1:$AC$1,0))</f>
        <v>3.35</v>
      </c>
      <c r="T486" s="155">
        <f>INDEX('     2022    '!$A$1:$AC$1563,MATCH($D486,'     2022    '!$D$1:$D$1794,0),MATCH(T$1,'     2022    '!$A$1:$AC$1,0))</f>
        <v>3</v>
      </c>
      <c r="U486" s="154" t="str">
        <f>INDEX('     2022    '!$A$1:$AC$1563,MATCH($D486,'     2022    '!$D$1:$D$1794,0),MATCH(U$1,'     2022    '!$A$1:$AC$1,0))</f>
        <v>1.4G</v>
      </c>
      <c r="V486" s="153" t="str">
        <f>INDEX('     2022    '!$A$1:$AC$1563,MATCH($D486,'     2022    '!$D$1:$D$1794,0),MATCH(V$1,'     2022    '!$A$1:$AC$1,0))</f>
        <v>UN0336</v>
      </c>
      <c r="W486" s="153" t="str">
        <f>INDEX('     2022    '!$A$1:$AC$1563,MATCH($D486,'     2022    '!$D$1:$D$1794,0),MATCH(W$1,'     2022    '!$A$1:$AC$1,0))</f>
        <v>F4</v>
      </c>
      <c r="X486" s="151" t="str">
        <f>INDEX('     2022    '!$A$1:$AC$1563,MATCH($D486,'     2022    '!$D$1:$D$1794,0),MATCH(X$1,'     2022    '!$A$1:$AC$1,0))</f>
        <v/>
      </c>
      <c r="Y486" s="151" t="str">
        <f>INDEX('     2022    '!$A$1:$AC$1563,MATCH($D486,'     2022    '!$D$1:$D$1794,0),MATCH(Y$1,'     2022    '!$A$1:$AC$1,0))</f>
        <v/>
      </c>
      <c r="Z486" s="156">
        <f>INDEX('     2022    '!$A$1:$AC$1563,MATCH($D486,'     2022    '!$D$1:$D$1794,0),MATCH(Z$1,'     2022    '!$A$1:$AC$1,0))</f>
        <v>0.15740000000000001</v>
      </c>
      <c r="AA486" s="153" t="str">
        <f>INDEX('     2022    '!$A$1:$AC$1563,MATCH($D486,'     2022    '!$D$1:$D$1794,0),MATCH(AA$1,'     2022    '!$A$1:$AC$1,0))</f>
        <v>0163-F4-1138</v>
      </c>
      <c r="AB486" s="153" t="str">
        <f>INDEX('     2022    '!$A$1:$AC$1563,MATCH($D486,'     2022    '!$D$1:$D$1794,0),MATCH(AB$1,'     2022    '!$A$1:$AC$1,0))</f>
        <v>GB/HSE-351040</v>
      </c>
      <c r="AC486" s="153" t="str">
        <f>INDEX('     2022    '!$A$1:$AC$1563,MATCH($D486,'     2022    '!$D$1:$D$1794,0),MATCH(AC$1,'     2022    '!$A$1:$AC$1,0))</f>
        <v>7/29/2030</v>
      </c>
    </row>
    <row r="487" spans="1:29" ht="15.75">
      <c r="A487" s="80">
        <f t="shared" si="14"/>
        <v>484</v>
      </c>
      <c r="B487" s="68" t="str">
        <f>INDEX('     2022    '!B:B,MATCH(D487,'     2022    '!D:D,0))</f>
        <v/>
      </c>
      <c r="C487" s="204" t="str">
        <f>INDEX('     2022    '!C:C,MATCH(D487,'     2022    '!D:D,0))</f>
        <v>Wheel</v>
      </c>
      <c r="D487" s="212" t="str">
        <f>INDEX('     2022    '!D:D,MATCH(A487,'     2022    '!AL:AL,0))</f>
        <v>CF0109</v>
      </c>
      <c r="E487" s="213" t="str">
        <f>INDEX('     2022    '!$A$1:$AC$1563,MATCH($D487,'     2022    '!$D$1:$D$1794,0),MATCH(E$1,'     2022    '!$A$1:$AC$1,0))</f>
        <v>6 angle blue pistil gold sun (wheel set-piece, R40cm)</v>
      </c>
      <c r="F487" s="206" t="str">
        <f>IFERROR(IF(LEFT(INDEX('     2022    '!AD:AD,MATCH(D487,'     2022    '!D:D,0)),4)="http",HYPERLINK(INDEX('     2022    '!AD:AD,MATCH(D487,'     2022    '!D:D,0)),"Video"),""),"")</f>
        <v>Video</v>
      </c>
      <c r="G487" s="207">
        <f>INDEX('     2022    '!$A$1:$AC$1563,MATCH($D487,'     2022    '!$D$1:$D$1794,0),MATCH(G$1,'     2022    '!$A$1:$AC$1,0))</f>
        <v>8</v>
      </c>
      <c r="H487" s="150"/>
      <c r="I487" s="152">
        <f>INDEX('     2022    '!$A$1:$AC$1563,MATCH($D487,'     2022    '!$D$1:$D$1794,0),MATCH(I$1,'     2022    '!$A$1:$AC$1,0))</f>
        <v>155.41999999999999</v>
      </c>
      <c r="J487" s="150"/>
      <c r="K487" s="151">
        <f t="shared" si="15"/>
        <v>16.776999999999997</v>
      </c>
      <c r="L487" s="152">
        <f>INDEX('     2022    '!$A$1:$AC$1563,MATCH($D487,'     2022    '!$D$1:$D$1794,0),MATCH(L$1,'     2022    '!$A$1:$AC$1,0))</f>
        <v>158.52839999999998</v>
      </c>
      <c r="M487" s="152">
        <f>INDEX('     2022    '!$A$1:$AC$1563,MATCH($D487,'     2022    '!$D$1:$D$1794,0),MATCH(M$1,'     2022    '!$A$1:$AC$1,0))</f>
        <v>167.76999999999998</v>
      </c>
      <c r="N487" s="153" t="str">
        <f>INDEX('     2022    '!$A$1:$AC$1563,MATCH($D487,'     2022    '!$D$1:$D$1794,0),MATCH(N$1,'     2022    '!$A$1:$AC$1,0))</f>
        <v>60mm</v>
      </c>
      <c r="O487" s="154">
        <f>INDEX('     2022    '!$A$1:$AC$1563,MATCH($D487,'     2022    '!$D$1:$D$1794,0),MATCH(O$1,'     2022    '!$A$1:$AC$1,0))</f>
        <v>10</v>
      </c>
      <c r="P487" s="153">
        <f>INDEX('     2022    '!$A$1:$AC$1563,MATCH($D487,'     2022    '!$D$1:$D$1794,0),MATCH(P$1,'     2022    '!$A$1:$AC$1,0))</f>
        <v>55</v>
      </c>
      <c r="Q487" s="153" t="str">
        <f>INDEX('     2022    '!$A$1:$AC$1563,MATCH($D487,'     2022    '!$D$1:$D$1794,0),MATCH(Q$1,'     2022    '!$A$1:$AC$1,0))</f>
        <v>Yes</v>
      </c>
      <c r="R487" s="155">
        <f>INDEX('     2022    '!$A$1:$AC$1563,MATCH($D487,'     2022    '!$D$1:$D$1794,0),MATCH(R$1,'     2022    '!$A$1:$AC$1,0))</f>
        <v>11.5</v>
      </c>
      <c r="S487" s="155">
        <f>INDEX('     2022    '!$A$1:$AC$1563,MATCH($D487,'     2022    '!$D$1:$D$1794,0),MATCH(S$1,'     2022    '!$A$1:$AC$1,0))</f>
        <v>3</v>
      </c>
      <c r="T487" s="155">
        <f>INDEX('     2022    '!$A$1:$AC$1563,MATCH($D487,'     2022    '!$D$1:$D$1794,0),MATCH(T$1,'     2022    '!$A$1:$AC$1,0))</f>
        <v>0</v>
      </c>
      <c r="U487" s="154" t="str">
        <f>INDEX('     2022    '!$A$1:$AC$1563,MATCH($D487,'     2022    '!$D$1:$D$1794,0),MATCH(U$1,'     2022    '!$A$1:$AC$1,0))</f>
        <v>1.4G</v>
      </c>
      <c r="V487" s="153" t="str">
        <f>INDEX('     2022    '!$A$1:$AC$1563,MATCH($D487,'     2022    '!$D$1:$D$1794,0),MATCH(V$1,'     2022    '!$A$1:$AC$1,0))</f>
        <v>UN0336</v>
      </c>
      <c r="W487" s="153" t="str">
        <f>INDEX('     2022    '!$A$1:$AC$1563,MATCH($D487,'     2022    '!$D$1:$D$1794,0),MATCH(W$1,'     2022    '!$A$1:$AC$1,0))</f>
        <v>F4</v>
      </c>
      <c r="X487" s="151" t="str">
        <f>INDEX('     2022    '!$A$1:$AC$1563,MATCH($D487,'     2022    '!$D$1:$D$1794,0),MATCH(X$1,'     2022    '!$A$1:$AC$1,0))</f>
        <v/>
      </c>
      <c r="Y487" s="151" t="str">
        <f>INDEX('     2022    '!$A$1:$AC$1563,MATCH($D487,'     2022    '!$D$1:$D$1794,0),MATCH(Y$1,'     2022    '!$A$1:$AC$1,0))</f>
        <v/>
      </c>
      <c r="Z487" s="156">
        <f>INDEX('     2022    '!$A$1:$AC$1563,MATCH($D487,'     2022    '!$D$1:$D$1794,0),MATCH(Z$1,'     2022    '!$A$1:$AC$1,0))</f>
        <v>9.2600000000000002E-2</v>
      </c>
      <c r="AA487" s="153" t="str">
        <f>INDEX('     2022    '!$A$1:$AC$1563,MATCH($D487,'     2022    '!$D$1:$D$1794,0),MATCH(AA$1,'     2022    '!$A$1:$AC$1,0))</f>
        <v>1008-F4-69256030</v>
      </c>
      <c r="AB487" s="153" t="str">
        <f>INDEX('     2022    '!$A$1:$AC$1563,MATCH($D487,'     2022    '!$D$1:$D$1794,0),MATCH(AB$1,'     2022    '!$A$1:$AC$1,0))</f>
        <v>GB/HSE-355712</v>
      </c>
      <c r="AC487" s="153" t="str">
        <f>INDEX('     2022    '!$A$1:$AC$1563,MATCH($D487,'     2022    '!$D$1:$D$1794,0),MATCH(AC$1,'     2022    '!$A$1:$AC$1,0))</f>
        <v>8/3/2027</v>
      </c>
    </row>
    <row r="488" spans="1:29" ht="15.75">
      <c r="A488" s="80">
        <f t="shared" si="14"/>
        <v>485</v>
      </c>
      <c r="B488" s="68" t="str">
        <f>INDEX('     2022    '!B:B,MATCH(D488,'     2022    '!D:D,0))</f>
        <v/>
      </c>
      <c r="C488" s="204" t="str">
        <f>INDEX('     2022    '!C:C,MATCH(D488,'     2022    '!D:D,0))</f>
        <v>Wheel</v>
      </c>
      <c r="D488" s="212" t="str">
        <f>INDEX('     2022    '!D:D,MATCH(A488,'     2022    '!AL:AL,0))</f>
        <v>CF0119</v>
      </c>
      <c r="E488" s="213" t="str">
        <f>INDEX('     2022    '!$A$1:$AC$1563,MATCH($D488,'     2022    '!$D$1:$D$1794,0),MATCH(E$1,'     2022    '!$A$1:$AC$1,0))</f>
        <v>60Sec. Two way wheel - pyro set only - frame NOT included.</v>
      </c>
      <c r="F488" s="206" t="str">
        <f>IFERROR(IF(LEFT(INDEX('     2022    '!AD:AD,MATCH(D488,'     2022    '!D:D,0)),4)="http",HYPERLINK(INDEX('     2022    '!AD:AD,MATCH(D488,'     2022    '!D:D,0)),"Video"),""),"")</f>
        <v>Video</v>
      </c>
      <c r="G488" s="207">
        <f>INDEX('     2022    '!$A$1:$AC$1563,MATCH($D488,'     2022    '!$D$1:$D$1794,0),MATCH(G$1,'     2022    '!$A$1:$AC$1,0))</f>
        <v>5</v>
      </c>
      <c r="H488" s="150"/>
      <c r="I488" s="152">
        <f>INDEX('     2022    '!$A$1:$AC$1563,MATCH($D488,'     2022    '!$D$1:$D$1794,0),MATCH(I$1,'     2022    '!$A$1:$AC$1,0))</f>
        <v>62.48</v>
      </c>
      <c r="J488" s="150"/>
      <c r="K488" s="151">
        <f t="shared" si="15"/>
        <v>63.729599999999998</v>
      </c>
      <c r="L488" s="152">
        <f>INDEX('     2022    '!$A$1:$AC$1563,MATCH($D488,'     2022    '!$D$1:$D$1794,0),MATCH(L$1,'     2022    '!$A$1:$AC$1,0))</f>
        <v>63.729599999999998</v>
      </c>
      <c r="M488" s="152">
        <f>INDEX('     2022    '!$A$1:$AC$1563,MATCH($D488,'     2022    '!$D$1:$D$1794,0),MATCH(M$1,'     2022    '!$A$1:$AC$1,0))</f>
        <v>63.729599999999998</v>
      </c>
      <c r="N488" s="153" t="str">
        <f>INDEX('     2022    '!$A$1:$AC$1563,MATCH($D488,'     2022    '!$D$1:$D$1794,0),MATCH(N$1,'     2022    '!$A$1:$AC$1,0))</f>
        <v>N/A</v>
      </c>
      <c r="O488" s="154">
        <f>INDEX('     2022    '!$A$1:$AC$1563,MATCH($D488,'     2022    '!$D$1:$D$1794,0),MATCH(O$1,'     2022    '!$A$1:$AC$1,0))</f>
        <v>1</v>
      </c>
      <c r="P488" s="153">
        <f>INDEX('     2022    '!$A$1:$AC$1563,MATCH($D488,'     2022    '!$D$1:$D$1794,0),MATCH(P$1,'     2022    '!$A$1:$AC$1,0))</f>
        <v>60</v>
      </c>
      <c r="Q488" s="153" t="str">
        <f>INDEX('     2022    '!$A$1:$AC$1563,MATCH($D488,'     2022    '!$D$1:$D$1794,0),MATCH(Q$1,'     2022    '!$A$1:$AC$1,0))</f>
        <v>Yes</v>
      </c>
      <c r="R488" s="155">
        <f>INDEX('     2022    '!$A$1:$AC$1563,MATCH($D488,'     2022    '!$D$1:$D$1794,0),MATCH(R$1,'     2022    '!$A$1:$AC$1,0))</f>
        <v>9</v>
      </c>
      <c r="S488" s="155">
        <f>INDEX('     2022    '!$A$1:$AC$1563,MATCH($D488,'     2022    '!$D$1:$D$1794,0),MATCH(S$1,'     2022    '!$A$1:$AC$1,0))</f>
        <v>3.6</v>
      </c>
      <c r="T488" s="155">
        <f>INDEX('     2022    '!$A$1:$AC$1563,MATCH($D488,'     2022    '!$D$1:$D$1794,0),MATCH(T$1,'     2022    '!$A$1:$AC$1,0))</f>
        <v>0</v>
      </c>
      <c r="U488" s="154" t="str">
        <f>INDEX('     2022    '!$A$1:$AC$1563,MATCH($D488,'     2022    '!$D$1:$D$1794,0),MATCH(U$1,'     2022    '!$A$1:$AC$1,0))</f>
        <v>1.4G</v>
      </c>
      <c r="V488" s="153" t="str">
        <f>INDEX('     2022    '!$A$1:$AC$1563,MATCH($D488,'     2022    '!$D$1:$D$1794,0),MATCH(V$1,'     2022    '!$A$1:$AC$1,0))</f>
        <v>UN0336</v>
      </c>
      <c r="W488" s="153">
        <f>INDEX('     2022    '!$A$1:$AC$1563,MATCH($D488,'     2022    '!$D$1:$D$1794,0),MATCH(W$1,'     2022    '!$A$1:$AC$1,0))</f>
        <v>0</v>
      </c>
      <c r="X488" s="151" t="str">
        <f>INDEX('     2022    '!$A$1:$AC$1563,MATCH($D488,'     2022    '!$D$1:$D$1794,0),MATCH(X$1,'     2022    '!$A$1:$AC$1,0))</f>
        <v/>
      </c>
      <c r="Y488" s="151" t="str">
        <f>INDEX('     2022    '!$A$1:$AC$1563,MATCH($D488,'     2022    '!$D$1:$D$1794,0),MATCH(Y$1,'     2022    '!$A$1:$AC$1,0))</f>
        <v/>
      </c>
      <c r="Z488" s="156">
        <f>INDEX('     2022    '!$A$1:$AC$1563,MATCH($D488,'     2022    '!$D$1:$D$1794,0),MATCH(Z$1,'     2022    '!$A$1:$AC$1,0))</f>
        <v>1.6899999999999998E-2</v>
      </c>
      <c r="AA488" s="153" t="str">
        <f>INDEX('     2022    '!$A$1:$AC$1563,MATCH($D488,'     2022    '!$D$1:$D$1794,0),MATCH(AA$1,'     2022    '!$A$1:$AC$1,0))</f>
        <v>0163-F2-4808</v>
      </c>
      <c r="AB488" s="153" t="str">
        <f>INDEX('     2022    '!$A$1:$AC$1563,MATCH($D488,'     2022    '!$D$1:$D$1794,0),MATCH(AB$1,'     2022    '!$A$1:$AC$1,0))</f>
        <v>LOM18PIRO1090</v>
      </c>
      <c r="AC488" s="153">
        <f>INDEX('     2022    '!$A$1:$AC$1563,MATCH($D488,'     2022    '!$D$1:$D$1794,0),MATCH(AC$1,'     2022    '!$A$1:$AC$1,0))</f>
        <v>0</v>
      </c>
    </row>
    <row r="489" spans="1:29" ht="15.75">
      <c r="A489" s="80">
        <f t="shared" si="14"/>
        <v>486</v>
      </c>
      <c r="B489" s="68" t="str">
        <f>INDEX('     2022    '!B:B,MATCH(D489,'     2022    '!D:D,0))</f>
        <v/>
      </c>
      <c r="C489" s="204" t="str">
        <f>INDEX('     2022    '!C:C,MATCH(D489,'     2022    '!D:D,0))</f>
        <v>Wheel</v>
      </c>
      <c r="D489" s="212" t="str">
        <f>INDEX('     2022    '!D:D,MATCH(A489,'     2022    '!AL:AL,0))</f>
        <v>CF0121</v>
      </c>
      <c r="E489" s="213" t="str">
        <f>INDEX('     2022    '!$A$1:$AC$1563,MATCH($D489,'     2022    '!$D$1:$D$1794,0),MATCH(E$1,'     2022    '!$A$1:$AC$1,0))</f>
        <v>60Sec. Dynamic wheel - pyro set only - frame NOT included.</v>
      </c>
      <c r="F489" s="206" t="str">
        <f>IFERROR(IF(LEFT(INDEX('     2022    '!AD:AD,MATCH(D489,'     2022    '!D:D,0)),4)="http",HYPERLINK(INDEX('     2022    '!AD:AD,MATCH(D489,'     2022    '!D:D,0)),"Video"),""),"")</f>
        <v>Video</v>
      </c>
      <c r="G489" s="207">
        <f>INDEX('     2022    '!$A$1:$AC$1563,MATCH($D489,'     2022    '!$D$1:$D$1794,0),MATCH(G$1,'     2022    '!$A$1:$AC$1,0))</f>
        <v>3</v>
      </c>
      <c r="H489" s="150"/>
      <c r="I489" s="152">
        <f>INDEX('     2022    '!$A$1:$AC$1563,MATCH($D489,'     2022    '!$D$1:$D$1794,0),MATCH(I$1,'     2022    '!$A$1:$AC$1,0))</f>
        <v>93.45</v>
      </c>
      <c r="J489" s="150"/>
      <c r="K489" s="151">
        <f t="shared" si="15"/>
        <v>95.319000000000003</v>
      </c>
      <c r="L489" s="152">
        <f>INDEX('     2022    '!$A$1:$AC$1563,MATCH($D489,'     2022    '!$D$1:$D$1794,0),MATCH(L$1,'     2022    '!$A$1:$AC$1,0))</f>
        <v>95.319000000000003</v>
      </c>
      <c r="M489" s="152">
        <f>INDEX('     2022    '!$A$1:$AC$1563,MATCH($D489,'     2022    '!$D$1:$D$1794,0),MATCH(M$1,'     2022    '!$A$1:$AC$1,0))</f>
        <v>95.319000000000003</v>
      </c>
      <c r="N489" s="153" t="str">
        <f>INDEX('     2022    '!$A$1:$AC$1563,MATCH($D489,'     2022    '!$D$1:$D$1794,0),MATCH(N$1,'     2022    '!$A$1:$AC$1,0))</f>
        <v>N/A</v>
      </c>
      <c r="O489" s="154">
        <f>INDEX('     2022    '!$A$1:$AC$1563,MATCH($D489,'     2022    '!$D$1:$D$1794,0),MATCH(O$1,'     2022    '!$A$1:$AC$1,0))</f>
        <v>1</v>
      </c>
      <c r="P489" s="153">
        <f>INDEX('     2022    '!$A$1:$AC$1563,MATCH($D489,'     2022    '!$D$1:$D$1794,0),MATCH(P$1,'     2022    '!$A$1:$AC$1,0))</f>
        <v>60</v>
      </c>
      <c r="Q489" s="153" t="str">
        <f>INDEX('     2022    '!$A$1:$AC$1563,MATCH($D489,'     2022    '!$D$1:$D$1794,0),MATCH(Q$1,'     2022    '!$A$1:$AC$1,0))</f>
        <v>Yes</v>
      </c>
      <c r="R489" s="155">
        <f>INDEX('     2022    '!$A$1:$AC$1563,MATCH($D489,'     2022    '!$D$1:$D$1794,0),MATCH(R$1,'     2022    '!$A$1:$AC$1,0))</f>
        <v>21</v>
      </c>
      <c r="S489" s="155">
        <f>INDEX('     2022    '!$A$1:$AC$1563,MATCH($D489,'     2022    '!$D$1:$D$1794,0),MATCH(S$1,'     2022    '!$A$1:$AC$1,0))</f>
        <v>6</v>
      </c>
      <c r="T489" s="155">
        <f>INDEX('     2022    '!$A$1:$AC$1563,MATCH($D489,'     2022    '!$D$1:$D$1794,0),MATCH(T$1,'     2022    '!$A$1:$AC$1,0))</f>
        <v>0</v>
      </c>
      <c r="U489" s="154" t="str">
        <f>INDEX('     2022    '!$A$1:$AC$1563,MATCH($D489,'     2022    '!$D$1:$D$1794,0),MATCH(U$1,'     2022    '!$A$1:$AC$1,0))</f>
        <v>1.4G</v>
      </c>
      <c r="V489" s="153" t="str">
        <f>INDEX('     2022    '!$A$1:$AC$1563,MATCH($D489,'     2022    '!$D$1:$D$1794,0),MATCH(V$1,'     2022    '!$A$1:$AC$1,0))</f>
        <v>UN0336</v>
      </c>
      <c r="W489" s="153">
        <f>INDEX('     2022    '!$A$1:$AC$1563,MATCH($D489,'     2022    '!$D$1:$D$1794,0),MATCH(W$1,'     2022    '!$A$1:$AC$1,0))</f>
        <v>0</v>
      </c>
      <c r="X489" s="151" t="str">
        <f>INDEX('     2022    '!$A$1:$AC$1563,MATCH($D489,'     2022    '!$D$1:$D$1794,0),MATCH(X$1,'     2022    '!$A$1:$AC$1,0))</f>
        <v/>
      </c>
      <c r="Y489" s="151" t="str">
        <f>INDEX('     2022    '!$A$1:$AC$1563,MATCH($D489,'     2022    '!$D$1:$D$1794,0),MATCH(Y$1,'     2022    '!$A$1:$AC$1,0))</f>
        <v/>
      </c>
      <c r="Z489" s="156">
        <f>INDEX('     2022    '!$A$1:$AC$1563,MATCH($D489,'     2022    '!$D$1:$D$1794,0),MATCH(Z$1,'     2022    '!$A$1:$AC$1,0))</f>
        <v>4.8599999999999997E-2</v>
      </c>
      <c r="AA489" s="153" t="str">
        <f>INDEX('     2022    '!$A$1:$AC$1563,MATCH($D489,'     2022    '!$D$1:$D$1794,0),MATCH(AA$1,'     2022    '!$A$1:$AC$1,0))</f>
        <v>0163-F2-4808</v>
      </c>
      <c r="AB489" s="153" t="str">
        <f>INDEX('     2022    '!$A$1:$AC$1563,MATCH($D489,'     2022    '!$D$1:$D$1794,0),MATCH(AB$1,'     2022    '!$A$1:$AC$1,0))</f>
        <v>LOM18PIRO1090, LOM17PIRO1354</v>
      </c>
      <c r="AC489" s="153">
        <f>INDEX('     2022    '!$A$1:$AC$1563,MATCH($D489,'     2022    '!$D$1:$D$1794,0),MATCH(AC$1,'     2022    '!$A$1:$AC$1,0))</f>
        <v>0</v>
      </c>
    </row>
    <row r="490" spans="1:29" ht="15.75">
      <c r="A490" s="80">
        <f t="shared" si="14"/>
        <v>487</v>
      </c>
      <c r="B490" s="68" t="str">
        <f>INDEX('     2022    '!B:B,MATCH(D490,'     2022    '!D:D,0))</f>
        <v/>
      </c>
      <c r="C490" s="204" t="str">
        <f>INDEX('     2022    '!C:C,MATCH(D490,'     2022    '!D:D,0))</f>
        <v>Fountain</v>
      </c>
      <c r="D490" s="212" t="str">
        <f>INDEX('     2022    '!D:D,MATCH(A490,'     2022    '!AL:AL,0))</f>
        <v>CF0119-G</v>
      </c>
      <c r="E490" s="213" t="str">
        <f>INDEX('     2022    '!$A$1:$AC$1563,MATCH($D490,'     2022    '!$D$1:$D$1794,0),MATCH(E$1,'     2022    '!$A$1:$AC$1,0))</f>
        <v>Gold fountain from CF0119</v>
      </c>
      <c r="F490" s="206" t="str">
        <f>IFERROR(IF(LEFT(INDEX('     2022    '!AD:AD,MATCH(D490,'     2022    '!D:D,0)),4)="http",HYPERLINK(INDEX('     2022    '!AD:AD,MATCH(D490,'     2022    '!D:D,0)),"Video"),""),"")</f>
        <v/>
      </c>
      <c r="G490" s="207">
        <f>INDEX('     2022    '!$A$1:$AC$1563,MATCH($D490,'     2022    '!$D$1:$D$1794,0),MATCH(G$1,'     2022    '!$A$1:$AC$1,0))</f>
        <v>0</v>
      </c>
      <c r="H490" s="150"/>
      <c r="I490" s="152">
        <f>INDEX('     2022    '!$A$1:$AC$1563,MATCH($D490,'     2022    '!$D$1:$D$1794,0),MATCH(I$1,'     2022    '!$A$1:$AC$1,0))</f>
        <v>283.43</v>
      </c>
      <c r="J490" s="150"/>
      <c r="K490" s="151">
        <f t="shared" si="15"/>
        <v>2.9703999999999997</v>
      </c>
      <c r="L490" s="152">
        <f>INDEX('     2022    '!$A$1:$AC$1563,MATCH($D490,'     2022    '!$D$1:$D$1794,0),MATCH(L$1,'     2022    '!$A$1:$AC$1,0))</f>
        <v>289.09860000000003</v>
      </c>
      <c r="M490" s="152">
        <f>INDEX('     2022    '!$A$1:$AC$1563,MATCH($D490,'     2022    '!$D$1:$D$1794,0),MATCH(M$1,'     2022    '!$A$1:$AC$1,0))</f>
        <v>297.03999999999996</v>
      </c>
      <c r="N490" s="153" t="str">
        <f>INDEX('     2022    '!$A$1:$AC$1563,MATCH($D490,'     2022    '!$D$1:$D$1794,0),MATCH(N$1,'     2022    '!$A$1:$AC$1,0))</f>
        <v>N/A</v>
      </c>
      <c r="O490" s="154">
        <f>INDEX('     2022    '!$A$1:$AC$1563,MATCH($D490,'     2022    '!$D$1:$D$1794,0),MATCH(O$1,'     2022    '!$A$1:$AC$1,0))</f>
        <v>100</v>
      </c>
      <c r="P490" s="153">
        <f>INDEX('     2022    '!$A$1:$AC$1563,MATCH($D490,'     2022    '!$D$1:$D$1794,0),MATCH(P$1,'     2022    '!$A$1:$AC$1,0))</f>
        <v>60</v>
      </c>
      <c r="Q490" s="153" t="str">
        <f>INDEX('     2022    '!$A$1:$AC$1563,MATCH($D490,'     2022    '!$D$1:$D$1794,0),MATCH(Q$1,'     2022    '!$A$1:$AC$1,0))</f>
        <v>Yes</v>
      </c>
      <c r="R490" s="155">
        <f>INDEX('     2022    '!$A$1:$AC$1563,MATCH($D490,'     2022    '!$D$1:$D$1794,0),MATCH(R$1,'     2022    '!$A$1:$AC$1,0))</f>
        <v>9</v>
      </c>
      <c r="S490" s="155">
        <f>INDEX('     2022    '!$A$1:$AC$1563,MATCH($D490,'     2022    '!$D$1:$D$1794,0),MATCH(S$1,'     2022    '!$A$1:$AC$1,0))</f>
        <v>3.6</v>
      </c>
      <c r="T490" s="155">
        <f>INDEX('     2022    '!$A$1:$AC$1563,MATCH($D490,'     2022    '!$D$1:$D$1794,0),MATCH(T$1,'     2022    '!$A$1:$AC$1,0))</f>
        <v>0</v>
      </c>
      <c r="U490" s="154" t="str">
        <f>INDEX('     2022    '!$A$1:$AC$1563,MATCH($D490,'     2022    '!$D$1:$D$1794,0),MATCH(U$1,'     2022    '!$A$1:$AC$1,0))</f>
        <v>1.4G</v>
      </c>
      <c r="V490" s="153" t="str">
        <f>INDEX('     2022    '!$A$1:$AC$1563,MATCH($D490,'     2022    '!$D$1:$D$1794,0),MATCH(V$1,'     2022    '!$A$1:$AC$1,0))</f>
        <v>UN0336</v>
      </c>
      <c r="W490" s="153">
        <f>INDEX('     2022    '!$A$1:$AC$1563,MATCH($D490,'     2022    '!$D$1:$D$1794,0),MATCH(W$1,'     2022    '!$A$1:$AC$1,0))</f>
        <v>0</v>
      </c>
      <c r="X490" s="151" t="str">
        <f>INDEX('     2022    '!$A$1:$AC$1563,MATCH($D490,'     2022    '!$D$1:$D$1794,0),MATCH(X$1,'     2022    '!$A$1:$AC$1,0))</f>
        <v/>
      </c>
      <c r="Y490" s="151" t="str">
        <f>INDEX('     2022    '!$A$1:$AC$1563,MATCH($D490,'     2022    '!$D$1:$D$1794,0),MATCH(Y$1,'     2022    '!$A$1:$AC$1,0))</f>
        <v/>
      </c>
      <c r="Z490" s="156">
        <f>INDEX('     2022    '!$A$1:$AC$1563,MATCH($D490,'     2022    '!$D$1:$D$1794,0),MATCH(Z$1,'     2022    '!$A$1:$AC$1,0))</f>
        <v>3.44E-2</v>
      </c>
      <c r="AA490" s="153" t="str">
        <f>INDEX('     2022    '!$A$1:$AC$1563,MATCH($D490,'     2022    '!$D$1:$D$1794,0),MATCH(AA$1,'     2022    '!$A$1:$AC$1,0))</f>
        <v>0163-T1-1132</v>
      </c>
      <c r="AB490" s="153" t="str">
        <f>INDEX('     2022    '!$A$1:$AC$1563,MATCH($D490,'     2022    '!$D$1:$D$1794,0),MATCH(AB$1,'     2022    '!$A$1:$AC$1,0))</f>
        <v>LOM12PIRO1506</v>
      </c>
      <c r="AC490" s="153">
        <f>INDEX('     2022    '!$A$1:$AC$1563,MATCH($D490,'     2022    '!$D$1:$D$1794,0),MATCH(AC$1,'     2022    '!$A$1:$AC$1,0))</f>
        <v>0</v>
      </c>
    </row>
    <row r="491" spans="1:29" ht="15.75">
      <c r="A491" s="80">
        <f t="shared" si="14"/>
        <v>488</v>
      </c>
      <c r="B491" s="68" t="str">
        <f>INDEX('     2022    '!B:B,MATCH(D491,'     2022    '!D:D,0))</f>
        <v/>
      </c>
      <c r="C491" s="204" t="str">
        <f>INDEX('     2022    '!C:C,MATCH(D491,'     2022    '!D:D,0))</f>
        <v>Fountain</v>
      </c>
      <c r="D491" s="212" t="str">
        <f>INDEX('     2022    '!D:D,MATCH(A491,'     2022    '!AL:AL,0))</f>
        <v>CF0081</v>
      </c>
      <c r="E491" s="213" t="str">
        <f>INDEX('     2022    '!$A$1:$AC$1563,MATCH($D491,'     2022    '!$D$1:$D$1794,0),MATCH(E$1,'     2022    '!$A$1:$AC$1,0))</f>
        <v>Waterfall</v>
      </c>
      <c r="F491" s="206" t="str">
        <f>IFERROR(IF(LEFT(INDEX('     2022    '!AD:AD,MATCH(D491,'     2022    '!D:D,0)),4)="http",HYPERLINK(INDEX('     2022    '!AD:AD,MATCH(D491,'     2022    '!D:D,0)),"Video"),""),"")</f>
        <v>Video</v>
      </c>
      <c r="G491" s="207">
        <f>INDEX('     2022    '!$A$1:$AC$1563,MATCH($D491,'     2022    '!$D$1:$D$1794,0),MATCH(G$1,'     2022    '!$A$1:$AC$1,0))</f>
        <v>0</v>
      </c>
      <c r="H491" s="150"/>
      <c r="I491" s="152">
        <f>INDEX('     2022    '!$A$1:$AC$1563,MATCH($D491,'     2022    '!$D$1:$D$1794,0),MATCH(I$1,'     2022    '!$A$1:$AC$1,0))</f>
        <v>214.58</v>
      </c>
      <c r="J491" s="150"/>
      <c r="K491" s="151">
        <f t="shared" si="15"/>
        <v>112.89674037776386</v>
      </c>
      <c r="L491" s="152">
        <f>INDEX('     2022    '!$A$1:$AC$1563,MATCH($D491,'     2022    '!$D$1:$D$1794,0),MATCH(L$1,'     2022    '!$A$1:$AC$1,0))</f>
        <v>218.87160000000003</v>
      </c>
      <c r="M491" s="152">
        <f>INDEX('     2022    '!$A$1:$AC$1563,MATCH($D491,'     2022    '!$D$1:$D$1794,0),MATCH(M$1,'     2022    '!$A$1:$AC$1,0))</f>
        <v>225.79348075552772</v>
      </c>
      <c r="N491" s="153" t="str">
        <f>INDEX('     2022    '!$A$1:$AC$1563,MATCH($D491,'     2022    '!$D$1:$D$1794,0),MATCH(N$1,'     2022    '!$A$1:$AC$1,0))</f>
        <v>N/A</v>
      </c>
      <c r="O491" s="154">
        <f>INDEX('     2022    '!$A$1:$AC$1563,MATCH($D491,'     2022    '!$D$1:$D$1794,0),MATCH(O$1,'     2022    '!$A$1:$AC$1,0))</f>
        <v>2</v>
      </c>
      <c r="P491" s="153">
        <f>INDEX('     2022    '!$A$1:$AC$1563,MATCH($D491,'     2022    '!$D$1:$D$1794,0),MATCH(P$1,'     2022    '!$A$1:$AC$1,0))</f>
        <v>60</v>
      </c>
      <c r="Q491" s="153" t="str">
        <f>INDEX('     2022    '!$A$1:$AC$1563,MATCH($D491,'     2022    '!$D$1:$D$1794,0),MATCH(Q$1,'     2022    '!$A$1:$AC$1,0))</f>
        <v>Yes</v>
      </c>
      <c r="R491" s="155">
        <f>INDEX('     2022    '!$A$1:$AC$1563,MATCH($D491,'     2022    '!$D$1:$D$1794,0),MATCH(R$1,'     2022    '!$A$1:$AC$1,0))</f>
        <v>9.8000000000000007</v>
      </c>
      <c r="S491" s="155">
        <f>INDEX('     2022    '!$A$1:$AC$1563,MATCH($D491,'     2022    '!$D$1:$D$1794,0),MATCH(S$1,'     2022    '!$A$1:$AC$1,0))</f>
        <v>3.36</v>
      </c>
      <c r="T491" s="155">
        <f>INDEX('     2022    '!$A$1:$AC$1563,MATCH($D491,'     2022    '!$D$1:$D$1794,0),MATCH(T$1,'     2022    '!$A$1:$AC$1,0))</f>
        <v>2</v>
      </c>
      <c r="U491" s="154" t="str">
        <f>INDEX('     2022    '!$A$1:$AC$1563,MATCH($D491,'     2022    '!$D$1:$D$1794,0),MATCH(U$1,'     2022    '!$A$1:$AC$1,0))</f>
        <v>1.4G</v>
      </c>
      <c r="V491" s="153" t="str">
        <f>INDEX('     2022    '!$A$1:$AC$1563,MATCH($D491,'     2022    '!$D$1:$D$1794,0),MATCH(V$1,'     2022    '!$A$1:$AC$1,0))</f>
        <v>UN0336</v>
      </c>
      <c r="W491" s="153" t="str">
        <f>INDEX('     2022    '!$A$1:$AC$1563,MATCH($D491,'     2022    '!$D$1:$D$1794,0),MATCH(W$1,'     2022    '!$A$1:$AC$1,0))</f>
        <v>F4</v>
      </c>
      <c r="X491" s="151" t="str">
        <f>INDEX('     2022    '!$A$1:$AC$1563,MATCH($D491,'     2022    '!$D$1:$D$1794,0),MATCH(X$1,'     2022    '!$A$1:$AC$1,0))</f>
        <v/>
      </c>
      <c r="Y491" s="151" t="str">
        <f>INDEX('     2022    '!$A$1:$AC$1563,MATCH($D491,'     2022    '!$D$1:$D$1794,0),MATCH(Y$1,'     2022    '!$A$1:$AC$1,0))</f>
        <v/>
      </c>
      <c r="Z491" s="156">
        <f>INDEX('     2022    '!$A$1:$AC$1563,MATCH($D491,'     2022    '!$D$1:$D$1794,0),MATCH(Z$1,'     2022    '!$A$1:$AC$1,0))</f>
        <v>4.2900000000000001E-2</v>
      </c>
      <c r="AA491" s="153" t="str">
        <f>INDEX('     2022    '!$A$1:$AC$1563,MATCH($D491,'     2022    '!$D$1:$D$1794,0),MATCH(AA$1,'     2022    '!$A$1:$AC$1,0))</f>
        <v>0163-F4-2250</v>
      </c>
      <c r="AB491" s="153" t="str">
        <f>INDEX('     2022    '!$A$1:$AC$1563,MATCH($D491,'     2022    '!$D$1:$D$1794,0),MATCH(AB$1,'     2022    '!$A$1:$AC$1,0))</f>
        <v>LOM14PIRO1316</v>
      </c>
      <c r="AC491" s="153" t="str">
        <f>INDEX('     2022    '!$A$1:$AC$1563,MATCH($D491,'     2022    '!$D$1:$D$1794,0),MATCH(AC$1,'     2022    '!$A$1:$AC$1,0))</f>
        <v>7/29/2030</v>
      </c>
    </row>
    <row r="492" spans="1:29" ht="15.75">
      <c r="A492" s="80">
        <f t="shared" si="14"/>
        <v>489</v>
      </c>
      <c r="B492" s="68" t="str">
        <f>INDEX('     2022    '!B:B,MATCH(D492,'     2022    '!D:D,0))</f>
        <v/>
      </c>
      <c r="C492" s="204" t="str">
        <f>INDEX('     2022    '!C:C,MATCH(D492,'     2022    '!D:D,0))</f>
        <v>Fountain</v>
      </c>
      <c r="D492" s="212" t="str">
        <f>INDEX('     2022    '!D:D,MATCH(A492,'     2022    '!AL:AL,0))</f>
        <v>CF0095</v>
      </c>
      <c r="E492" s="213" t="str">
        <f>INDEX('     2022    '!$A$1:$AC$1563,MATCH($D492,'     2022    '!$D$1:$D$1794,0),MATCH(E$1,'     2022    '!$A$1:$AC$1,0))</f>
        <v>1sec 12m. Silver Jet</v>
      </c>
      <c r="F492" s="206" t="str">
        <f>IFERROR(IF(LEFT(INDEX('     2022    '!AD:AD,MATCH(D492,'     2022    '!D:D,0)),4)="http",HYPERLINK(INDEX('     2022    '!AD:AD,MATCH(D492,'     2022    '!D:D,0)),"Video"),""),"")</f>
        <v>Video</v>
      </c>
      <c r="G492" s="207">
        <f>INDEX('     2022    '!$A$1:$AC$1563,MATCH($D492,'     2022    '!$D$1:$D$1794,0),MATCH(G$1,'     2022    '!$A$1:$AC$1,0))</f>
        <v>0</v>
      </c>
      <c r="H492" s="150"/>
      <c r="I492" s="152">
        <f>INDEX('     2022    '!$A$1:$AC$1563,MATCH($D492,'     2022    '!$D$1:$D$1794,0),MATCH(I$1,'     2022    '!$A$1:$AC$1,0))</f>
        <v>249.95</v>
      </c>
      <c r="J492" s="150"/>
      <c r="K492" s="151">
        <f t="shared" si="15"/>
        <v>2.54949</v>
      </c>
      <c r="L492" s="152">
        <f>INDEX('     2022    '!$A$1:$AC$1563,MATCH($D492,'     2022    '!$D$1:$D$1794,0),MATCH(L$1,'     2022    '!$A$1:$AC$1,0))</f>
        <v>254.94899999999998</v>
      </c>
      <c r="M492" s="152">
        <f>INDEX('     2022    '!$A$1:$AC$1563,MATCH($D492,'     2022    '!$D$1:$D$1794,0),MATCH(M$1,'     2022    '!$A$1:$AC$1,0))</f>
        <v>254.94899999999998</v>
      </c>
      <c r="N492" s="153" t="str">
        <f>INDEX('     2022    '!$A$1:$AC$1563,MATCH($D492,'     2022    '!$D$1:$D$1794,0),MATCH(N$1,'     2022    '!$A$1:$AC$1,0))</f>
        <v>18mm</v>
      </c>
      <c r="O492" s="154">
        <f>INDEX('     2022    '!$A$1:$AC$1563,MATCH($D492,'     2022    '!$D$1:$D$1794,0),MATCH(O$1,'     2022    '!$A$1:$AC$1,0))</f>
        <v>100</v>
      </c>
      <c r="P492" s="153">
        <f>INDEX('     2022    '!$A$1:$AC$1563,MATCH($D492,'     2022    '!$D$1:$D$1794,0),MATCH(P$1,'     2022    '!$A$1:$AC$1,0))</f>
        <v>1</v>
      </c>
      <c r="Q492" s="153" t="str">
        <f>INDEX('     2022    '!$A$1:$AC$1563,MATCH($D492,'     2022    '!$D$1:$D$1794,0),MATCH(Q$1,'     2022    '!$A$1:$AC$1,0))</f>
        <v>Yes</v>
      </c>
      <c r="R492" s="155">
        <f>INDEX('     2022    '!$A$1:$AC$1563,MATCH($D492,'     2022    '!$D$1:$D$1794,0),MATCH(R$1,'     2022    '!$A$1:$AC$1,0))</f>
        <v>14</v>
      </c>
      <c r="S492" s="155">
        <f>INDEX('     2022    '!$A$1:$AC$1563,MATCH($D492,'     2022    '!$D$1:$D$1794,0),MATCH(S$1,'     2022    '!$A$1:$AC$1,0))</f>
        <v>2</v>
      </c>
      <c r="T492" s="155">
        <f>INDEX('     2022    '!$A$1:$AC$1563,MATCH($D492,'     2022    '!$D$1:$D$1794,0),MATCH(T$1,'     2022    '!$A$1:$AC$1,0))</f>
        <v>0</v>
      </c>
      <c r="U492" s="154" t="str">
        <f>INDEX('     2022    '!$A$1:$AC$1563,MATCH($D492,'     2022    '!$D$1:$D$1794,0),MATCH(U$1,'     2022    '!$A$1:$AC$1,0))</f>
        <v>1.4G</v>
      </c>
      <c r="V492" s="153" t="str">
        <f>INDEX('     2022    '!$A$1:$AC$1563,MATCH($D492,'     2022    '!$D$1:$D$1794,0),MATCH(V$1,'     2022    '!$A$1:$AC$1,0))</f>
        <v>UN0336</v>
      </c>
      <c r="W492" s="153">
        <f>INDEX('     2022    '!$A$1:$AC$1563,MATCH($D492,'     2022    '!$D$1:$D$1794,0),MATCH(W$1,'     2022    '!$A$1:$AC$1,0))</f>
        <v>0</v>
      </c>
      <c r="X492" s="151" t="str">
        <f>INDEX('     2022    '!$A$1:$AC$1563,MATCH($D492,'     2022    '!$D$1:$D$1794,0),MATCH(X$1,'     2022    '!$A$1:$AC$1,0))</f>
        <v/>
      </c>
      <c r="Y492" s="151" t="str">
        <f>INDEX('     2022    '!$A$1:$AC$1563,MATCH($D492,'     2022    '!$D$1:$D$1794,0),MATCH(Y$1,'     2022    '!$A$1:$AC$1,0))</f>
        <v/>
      </c>
      <c r="Z492" s="156">
        <f>INDEX('     2022    '!$A$1:$AC$1563,MATCH($D492,'     2022    '!$D$1:$D$1794,0),MATCH(Z$1,'     2022    '!$A$1:$AC$1,0))</f>
        <v>2.0899999999999998E-2</v>
      </c>
      <c r="AA492" s="153" t="str">
        <f>INDEX('     2022    '!$A$1:$AC$1563,MATCH($D492,'     2022    '!$D$1:$D$1794,0),MATCH(AA$1,'     2022    '!$A$1:$AC$1,0))</f>
        <v>0163-T1-1133</v>
      </c>
      <c r="AB492" s="153" t="str">
        <f>INDEX('     2022    '!$A$1:$AC$1563,MATCH($D492,'     2022    '!$D$1:$D$1794,0),MATCH(AB$1,'     2022    '!$A$1:$AC$1,0))</f>
        <v>GB/HSE-355704</v>
      </c>
      <c r="AC492" s="153" t="str">
        <f>INDEX('     2022    '!$A$1:$AC$1563,MATCH($D492,'     2022    '!$D$1:$D$1794,0),MATCH(AC$1,'     2022    '!$A$1:$AC$1,0))</f>
        <v>8/3/2027</v>
      </c>
    </row>
    <row r="493" spans="1:29" ht="15.75">
      <c r="A493" s="80">
        <f t="shared" si="14"/>
        <v>490</v>
      </c>
      <c r="B493" s="68" t="str">
        <f>INDEX('     2022    '!B:B,MATCH(D493,'     2022    '!D:D,0))</f>
        <v/>
      </c>
      <c r="C493" s="204" t="str">
        <f>INDEX('     2022    '!C:C,MATCH(D493,'     2022    '!D:D,0))</f>
        <v>Fountain</v>
      </c>
      <c r="D493" s="212" t="str">
        <f>INDEX('     2022    '!D:D,MATCH(A493,'     2022    '!AL:AL,0))</f>
        <v>CF0050</v>
      </c>
      <c r="E493" s="213" t="str">
        <f>INDEX('     2022    '!$A$1:$AC$1563,MATCH($D493,'     2022    '!$D$1:$D$1794,0),MATCH(E$1,'     2022    '!$A$1:$AC$1,0))</f>
        <v>WT Flash</v>
      </c>
      <c r="F493" s="206" t="str">
        <f>IFERROR(IF(LEFT(INDEX('     2022    '!AD:AD,MATCH(D493,'     2022    '!D:D,0)),4)="http",HYPERLINK(INDEX('     2022    '!AD:AD,MATCH(D493,'     2022    '!D:D,0)),"Video"),""),"")</f>
        <v>Video</v>
      </c>
      <c r="G493" s="207">
        <f>INDEX('     2022    '!$A$1:$AC$1563,MATCH($D493,'     2022    '!$D$1:$D$1794,0),MATCH(G$1,'     2022    '!$A$1:$AC$1,0))</f>
        <v>2</v>
      </c>
      <c r="H493" s="150"/>
      <c r="I493" s="152">
        <f>INDEX('     2022    '!$A$1:$AC$1563,MATCH($D493,'     2022    '!$D$1:$D$1794,0),MATCH(I$1,'     2022    '!$A$1:$AC$1,0))</f>
        <v>266.43</v>
      </c>
      <c r="J493" s="150"/>
      <c r="K493" s="151">
        <f t="shared" si="15"/>
        <v>2.3271495267362421</v>
      </c>
      <c r="L493" s="152">
        <f>INDEX('     2022    '!$A$1:$AC$1563,MATCH($D493,'     2022    '!$D$1:$D$1794,0),MATCH(L$1,'     2022    '!$A$1:$AC$1,0))</f>
        <v>271.7586</v>
      </c>
      <c r="M493" s="152">
        <f>INDEX('     2022    '!$A$1:$AC$1563,MATCH($D493,'     2022    '!$D$1:$D$1794,0),MATCH(M$1,'     2022    '!$A$1:$AC$1,0))</f>
        <v>279.25794320834905</v>
      </c>
      <c r="N493" s="153" t="str">
        <f>INDEX('     2022    '!$A$1:$AC$1563,MATCH($D493,'     2022    '!$D$1:$D$1794,0),MATCH(N$1,'     2022    '!$A$1:$AC$1,0))</f>
        <v>3"</v>
      </c>
      <c r="O493" s="154">
        <f>INDEX('     2022    '!$A$1:$AC$1563,MATCH($D493,'     2022    '!$D$1:$D$1794,0),MATCH(O$1,'     2022    '!$A$1:$AC$1,0))</f>
        <v>120</v>
      </c>
      <c r="P493" s="153">
        <f>INDEX('     2022    '!$A$1:$AC$1563,MATCH($D493,'     2022    '!$D$1:$D$1794,0),MATCH(P$1,'     2022    '!$A$1:$AC$1,0))</f>
        <v>1</v>
      </c>
      <c r="Q493" s="153" t="str">
        <f>INDEX('     2022    '!$A$1:$AC$1563,MATCH($D493,'     2022    '!$D$1:$D$1794,0),MATCH(Q$1,'     2022    '!$A$1:$AC$1,0))</f>
        <v>Yes</v>
      </c>
      <c r="R493" s="155">
        <f>INDEX('     2022    '!$A$1:$AC$1563,MATCH($D493,'     2022    '!$D$1:$D$1794,0),MATCH(R$1,'     2022    '!$A$1:$AC$1,0))</f>
        <v>12</v>
      </c>
      <c r="S493" s="155">
        <f>INDEX('     2022    '!$A$1:$AC$1563,MATCH($D493,'     2022    '!$D$1:$D$1794,0),MATCH(S$1,'     2022    '!$A$1:$AC$1,0))</f>
        <v>0.6</v>
      </c>
      <c r="T493" s="155">
        <f>INDEX('     2022    '!$A$1:$AC$1563,MATCH($D493,'     2022    '!$D$1:$D$1794,0),MATCH(T$1,'     2022    '!$A$1:$AC$1,0))</f>
        <v>2.8</v>
      </c>
      <c r="U493" s="154" t="str">
        <f>INDEX('     2022    '!$A$1:$AC$1563,MATCH($D493,'     2022    '!$D$1:$D$1794,0),MATCH(U$1,'     2022    '!$A$1:$AC$1,0))</f>
        <v>1.4G</v>
      </c>
      <c r="V493" s="153" t="str">
        <f>INDEX('     2022    '!$A$1:$AC$1563,MATCH($D493,'     2022    '!$D$1:$D$1794,0),MATCH(V$1,'     2022    '!$A$1:$AC$1,0))</f>
        <v>UN0336</v>
      </c>
      <c r="W493" s="153" t="str">
        <f>INDEX('     2022    '!$A$1:$AC$1563,MATCH($D493,'     2022    '!$D$1:$D$1794,0),MATCH(W$1,'     2022    '!$A$1:$AC$1,0))</f>
        <v>T2</v>
      </c>
      <c r="X493" s="151" t="str">
        <f>INDEX('     2022    '!$A$1:$AC$1563,MATCH($D493,'     2022    '!$D$1:$D$1794,0),MATCH(X$1,'     2022    '!$A$1:$AC$1,0))</f>
        <v/>
      </c>
      <c r="Y493" s="151" t="str">
        <f>INDEX('     2022    '!$A$1:$AC$1563,MATCH($D493,'     2022    '!$D$1:$D$1794,0),MATCH(Y$1,'     2022    '!$A$1:$AC$1,0))</f>
        <v/>
      </c>
      <c r="Z493" s="156">
        <f>INDEX('     2022    '!$A$1:$AC$1563,MATCH($D493,'     2022    '!$D$1:$D$1794,0),MATCH(Z$1,'     2022    '!$A$1:$AC$1,0))</f>
        <v>4.4600000000000001E-2</v>
      </c>
      <c r="AA493" s="153" t="str">
        <f>INDEX('     2022    '!$A$1:$AC$1563,MATCH($D493,'     2022    '!$D$1:$D$1794,0),MATCH(AA$1,'     2022    '!$A$1:$AC$1,0))</f>
        <v>0163-T2-1130</v>
      </c>
      <c r="AB493" s="153" t="str">
        <f>INDEX('     2022    '!$A$1:$AC$1563,MATCH($D493,'     2022    '!$D$1:$D$1794,0),MATCH(AB$1,'     2022    '!$A$1:$AC$1,0))</f>
        <v>GB/HSE-345228</v>
      </c>
      <c r="AC493" s="153" t="str">
        <f>INDEX('     2022    '!$A$1:$AC$1563,MATCH($D493,'     2022    '!$D$1:$D$1794,0),MATCH(AC$1,'     2022    '!$A$1:$AC$1,0))</f>
        <v>10/9/2028</v>
      </c>
    </row>
    <row r="494" spans="1:29" ht="15.75">
      <c r="A494" s="80">
        <f t="shared" si="14"/>
        <v>491</v>
      </c>
      <c r="B494" s="68" t="str">
        <f>INDEX('     2022    '!B:B,MATCH(D494,'     2022    '!D:D,0))</f>
        <v/>
      </c>
      <c r="C494" s="204" t="str">
        <f>INDEX('     2022    '!C:C,MATCH(D494,'     2022    '!D:D,0))</f>
        <v>Fountain</v>
      </c>
      <c r="D494" s="212" t="str">
        <f>INDEX('     2022    '!D:D,MATCH(A494,'     2022    '!AL:AL,0))</f>
        <v>CF0020</v>
      </c>
      <c r="E494" s="213" t="str">
        <f>INDEX('     2022    '!$A$1:$AC$1563,MATCH($D494,'     2022    '!$D$1:$D$1794,0),MATCH(E$1,'     2022    '!$A$1:$AC$1,0))</f>
        <v>Lotus Wheel. (2 x motors, 4 x sets of flowers)</v>
      </c>
      <c r="F494" s="206" t="str">
        <f>IFERROR(IF(LEFT(INDEX('     2022    '!AD:AD,MATCH(D494,'     2022    '!D:D,0)),4)="http",HYPERLINK(INDEX('     2022    '!AD:AD,MATCH(D494,'     2022    '!D:D,0)),"Video"),""),"")</f>
        <v>Video</v>
      </c>
      <c r="G494" s="207">
        <f>INDEX('     2022    '!$A$1:$AC$1563,MATCH($D494,'     2022    '!$D$1:$D$1794,0),MATCH(G$1,'     2022    '!$A$1:$AC$1,0))</f>
        <v>3</v>
      </c>
      <c r="H494" s="150"/>
      <c r="I494" s="152">
        <f>INDEX('     2022    '!$A$1:$AC$1563,MATCH($D494,'     2022    '!$D$1:$D$1794,0),MATCH(I$1,'     2022    '!$A$1:$AC$1,0))</f>
        <v>215.35</v>
      </c>
      <c r="J494" s="150"/>
      <c r="K494" s="151">
        <f t="shared" si="15"/>
        <v>1.9180833333333331</v>
      </c>
      <c r="L494" s="152">
        <f>INDEX('     2022    '!$A$1:$AC$1563,MATCH($D494,'     2022    '!$D$1:$D$1794,0),MATCH(L$1,'     2022    '!$A$1:$AC$1,0))</f>
        <v>219.65700000000001</v>
      </c>
      <c r="M494" s="152">
        <f>INDEX('     2022    '!$A$1:$AC$1563,MATCH($D494,'     2022    '!$D$1:$D$1794,0),MATCH(M$1,'     2022    '!$A$1:$AC$1,0))</f>
        <v>230.17</v>
      </c>
      <c r="N494" s="153" t="str">
        <f>INDEX('     2022    '!$A$1:$AC$1563,MATCH($D494,'     2022    '!$D$1:$D$1794,0),MATCH(N$1,'     2022    '!$A$1:$AC$1,0))</f>
        <v>N/A</v>
      </c>
      <c r="O494" s="154">
        <f>INDEX('     2022    '!$A$1:$AC$1563,MATCH($D494,'     2022    '!$D$1:$D$1794,0),MATCH(O$1,'     2022    '!$A$1:$AC$1,0))</f>
        <v>120</v>
      </c>
      <c r="P494" s="153">
        <f>INDEX('     2022    '!$A$1:$AC$1563,MATCH($D494,'     2022    '!$D$1:$D$1794,0),MATCH(P$1,'     2022    '!$A$1:$AC$1,0))</f>
        <v>60</v>
      </c>
      <c r="Q494" s="153" t="str">
        <f>INDEX('     2022    '!$A$1:$AC$1563,MATCH($D494,'     2022    '!$D$1:$D$1794,0),MATCH(Q$1,'     2022    '!$A$1:$AC$1,0))</f>
        <v>Yes</v>
      </c>
      <c r="R494" s="155">
        <f>INDEX('     2022    '!$A$1:$AC$1563,MATCH($D494,'     2022    '!$D$1:$D$1794,0),MATCH(R$1,'     2022    '!$A$1:$AC$1,0))</f>
        <v>11</v>
      </c>
      <c r="S494" s="155">
        <f>INDEX('     2022    '!$A$1:$AC$1563,MATCH($D494,'     2022    '!$D$1:$D$1794,0),MATCH(S$1,'     2022    '!$A$1:$AC$1,0))</f>
        <v>1.2</v>
      </c>
      <c r="T494" s="155">
        <f>INDEX('     2022    '!$A$1:$AC$1563,MATCH($D494,'     2022    '!$D$1:$D$1794,0),MATCH(T$1,'     2022    '!$A$1:$AC$1,0))</f>
        <v>2.8</v>
      </c>
      <c r="U494" s="154" t="str">
        <f>INDEX('     2022    '!$A$1:$AC$1563,MATCH($D494,'     2022    '!$D$1:$D$1794,0),MATCH(U$1,'     2022    '!$A$1:$AC$1,0))</f>
        <v>1.4G</v>
      </c>
      <c r="V494" s="153" t="str">
        <f>INDEX('     2022    '!$A$1:$AC$1563,MATCH($D494,'     2022    '!$D$1:$D$1794,0),MATCH(V$1,'     2022    '!$A$1:$AC$1,0))</f>
        <v>UN0336</v>
      </c>
      <c r="W494" s="153">
        <f>INDEX('     2022    '!$A$1:$AC$1563,MATCH($D494,'     2022    '!$D$1:$D$1794,0),MATCH(W$1,'     2022    '!$A$1:$AC$1,0))</f>
        <v>0</v>
      </c>
      <c r="X494" s="151" t="str">
        <f>INDEX('     2022    '!$A$1:$AC$1563,MATCH($D494,'     2022    '!$D$1:$D$1794,0),MATCH(X$1,'     2022    '!$A$1:$AC$1,0))</f>
        <v/>
      </c>
      <c r="Y494" s="151" t="str">
        <f>INDEX('     2022    '!$A$1:$AC$1563,MATCH($D494,'     2022    '!$D$1:$D$1794,0),MATCH(Y$1,'     2022    '!$A$1:$AC$1,0))</f>
        <v/>
      </c>
      <c r="Z494" s="156">
        <f>INDEX('     2022    '!$A$1:$AC$1563,MATCH($D494,'     2022    '!$D$1:$D$1794,0),MATCH(Z$1,'     2022    '!$A$1:$AC$1,0))</f>
        <v>5.8500000000000003E-2</v>
      </c>
      <c r="AA494" s="153" t="str">
        <f>INDEX('     2022    '!$A$1:$AC$1563,MATCH($D494,'     2022    '!$D$1:$D$1794,0),MATCH(AA$1,'     2022    '!$A$1:$AC$1,0))</f>
        <v>CE</v>
      </c>
      <c r="AB494" s="153" t="str">
        <f>INDEX('     2022    '!$A$1:$AC$1563,MATCH($D494,'     2022    '!$D$1:$D$1794,0),MATCH(AB$1,'     2022    '!$A$1:$AC$1,0))</f>
        <v>GB/HSE-340729</v>
      </c>
      <c r="AC494" s="153" t="str">
        <f>INDEX('     2022    '!$A$1:$AC$1563,MATCH($D494,'     2022    '!$D$1:$D$1794,0),MATCH(AC$1,'     2022    '!$A$1:$AC$1,0))</f>
        <v>8/3/2027</v>
      </c>
    </row>
    <row r="495" spans="1:29" ht="15.75">
      <c r="A495" s="80">
        <f t="shared" si="14"/>
        <v>492</v>
      </c>
      <c r="B495" s="68" t="str">
        <f>INDEX('     2022    '!B:B,MATCH(D495,'     2022    '!D:D,0))</f>
        <v/>
      </c>
      <c r="C495" s="204" t="str">
        <f>INDEX('     2022    '!C:C,MATCH(D495,'     2022    '!D:D,0))</f>
        <v>Fountain</v>
      </c>
      <c r="D495" s="212" t="str">
        <f>INDEX('     2022    '!D:D,MATCH(A495,'     2022    '!AL:AL,0))</f>
        <v>CF0026</v>
      </c>
      <c r="E495" s="213" t="str">
        <f>INDEX('     2022    '!$A$1:$AC$1563,MATCH($D495,'     2022    '!$D$1:$D$1794,0),MATCH(E$1,'     2022    '!$A$1:$AC$1,0))</f>
        <v>30sec 3metre. Lotus Flower driver</v>
      </c>
      <c r="F495" s="206" t="str">
        <f>IFERROR(IF(LEFT(INDEX('     2022    '!AD:AD,MATCH(D495,'     2022    '!D:D,0)),4)="http",HYPERLINK(INDEX('     2022    '!AD:AD,MATCH(D495,'     2022    '!D:D,0)),"Video"),""),"")</f>
        <v>Video</v>
      </c>
      <c r="G495" s="207">
        <f>INDEX('     2022    '!$A$1:$AC$1563,MATCH($D495,'     2022    '!$D$1:$D$1794,0),MATCH(G$1,'     2022    '!$A$1:$AC$1,0))</f>
        <v>0</v>
      </c>
      <c r="H495" s="150"/>
      <c r="I495" s="152">
        <f>INDEX('     2022    '!$A$1:$AC$1563,MATCH($D495,'     2022    '!$D$1:$D$1794,0),MATCH(I$1,'     2022    '!$A$1:$AC$1,0))</f>
        <v>187.43</v>
      </c>
      <c r="J495" s="150"/>
      <c r="K495" s="151">
        <f t="shared" si="15"/>
        <v>2.0032999999999999</v>
      </c>
      <c r="L495" s="152">
        <f>INDEX('     2022    '!$A$1:$AC$1563,MATCH($D495,'     2022    '!$D$1:$D$1794,0),MATCH(L$1,'     2022    '!$A$1:$AC$1,0))</f>
        <v>191.17860000000002</v>
      </c>
      <c r="M495" s="152">
        <f>INDEX('     2022    '!$A$1:$AC$1563,MATCH($D495,'     2022    '!$D$1:$D$1794,0),MATCH(M$1,'     2022    '!$A$1:$AC$1,0))</f>
        <v>200.32999999999998</v>
      </c>
      <c r="N495" s="153" t="str">
        <f>INDEX('     2022    '!$A$1:$AC$1563,MATCH($D495,'     2022    '!$D$1:$D$1794,0),MATCH(N$1,'     2022    '!$A$1:$AC$1,0))</f>
        <v>N/A</v>
      </c>
      <c r="O495" s="154">
        <f>INDEX('     2022    '!$A$1:$AC$1563,MATCH($D495,'     2022    '!$D$1:$D$1794,0),MATCH(O$1,'     2022    '!$A$1:$AC$1,0))</f>
        <v>100</v>
      </c>
      <c r="P495" s="153">
        <f>INDEX('     2022    '!$A$1:$AC$1563,MATCH($D495,'     2022    '!$D$1:$D$1794,0),MATCH(P$1,'     2022    '!$A$1:$AC$1,0))</f>
        <v>30</v>
      </c>
      <c r="Q495" s="153" t="str">
        <f>INDEX('     2022    '!$A$1:$AC$1563,MATCH($D495,'     2022    '!$D$1:$D$1794,0),MATCH(Q$1,'     2022    '!$A$1:$AC$1,0))</f>
        <v>Yes</v>
      </c>
      <c r="R495" s="155">
        <f>INDEX('     2022    '!$A$1:$AC$1563,MATCH($D495,'     2022    '!$D$1:$D$1794,0),MATCH(R$1,'     2022    '!$A$1:$AC$1,0))</f>
        <v>15.3</v>
      </c>
      <c r="S495" s="155">
        <f>INDEX('     2022    '!$A$1:$AC$1563,MATCH($D495,'     2022    '!$D$1:$D$1794,0),MATCH(S$1,'     2022    '!$A$1:$AC$1,0))</f>
        <v>4.5</v>
      </c>
      <c r="T495" s="155">
        <f>INDEX('     2022    '!$A$1:$AC$1563,MATCH($D495,'     2022    '!$D$1:$D$1794,0),MATCH(T$1,'     2022    '!$A$1:$AC$1,0))</f>
        <v>2.8</v>
      </c>
      <c r="U495" s="154" t="str">
        <f>INDEX('     2022    '!$A$1:$AC$1563,MATCH($D495,'     2022    '!$D$1:$D$1794,0),MATCH(U$1,'     2022    '!$A$1:$AC$1,0))</f>
        <v>1.4G</v>
      </c>
      <c r="V495" s="153" t="str">
        <f>INDEX('     2022    '!$A$1:$AC$1563,MATCH($D495,'     2022    '!$D$1:$D$1794,0),MATCH(V$1,'     2022    '!$A$1:$AC$1,0))</f>
        <v>UN0336</v>
      </c>
      <c r="W495" s="153" t="str">
        <f>INDEX('     2022    '!$A$1:$AC$1563,MATCH($D495,'     2022    '!$D$1:$D$1794,0),MATCH(W$1,'     2022    '!$A$1:$AC$1,0))</f>
        <v>T1</v>
      </c>
      <c r="X495" s="151" t="str">
        <f>INDEX('     2022    '!$A$1:$AC$1563,MATCH($D495,'     2022    '!$D$1:$D$1794,0),MATCH(X$1,'     2022    '!$A$1:$AC$1,0))</f>
        <v/>
      </c>
      <c r="Y495" s="151" t="str">
        <f>INDEX('     2022    '!$A$1:$AC$1563,MATCH($D495,'     2022    '!$D$1:$D$1794,0),MATCH(Y$1,'     2022    '!$A$1:$AC$1,0))</f>
        <v/>
      </c>
      <c r="Z495" s="156">
        <f>INDEX('     2022    '!$A$1:$AC$1563,MATCH($D495,'     2022    '!$D$1:$D$1794,0),MATCH(Z$1,'     2022    '!$A$1:$AC$1,0))</f>
        <v>0.03</v>
      </c>
      <c r="AA495" s="153" t="str">
        <f>INDEX('     2022    '!$A$1:$AC$1563,MATCH($D495,'     2022    '!$D$1:$D$1794,0),MATCH(AA$1,'     2022    '!$A$1:$AC$1,0))</f>
        <v>0163-T1-1132</v>
      </c>
      <c r="AB495" s="153" t="str">
        <f>INDEX('     2022    '!$A$1:$AC$1563,MATCH($D495,'     2022    '!$D$1:$D$1794,0),MATCH(AB$1,'     2022    '!$A$1:$AC$1,0))</f>
        <v>GB/HSE-340739</v>
      </c>
      <c r="AC495" s="153" t="str">
        <f>INDEX('     2022    '!$A$1:$AC$1563,MATCH($D495,'     2022    '!$D$1:$D$1794,0),MATCH(AC$1,'     2022    '!$A$1:$AC$1,0))</f>
        <v>8/3/2027</v>
      </c>
    </row>
    <row r="496" spans="1:29" ht="15.75">
      <c r="A496" s="80">
        <f t="shared" si="14"/>
        <v>493</v>
      </c>
      <c r="B496" s="68" t="str">
        <f>INDEX('     2022    '!B:B,MATCH(D496,'     2022    '!D:D,0))</f>
        <v/>
      </c>
      <c r="C496" s="204" t="str">
        <f>INDEX('     2022    '!C:C,MATCH(D496,'     2022    '!D:D,0))</f>
        <v>Fountain</v>
      </c>
      <c r="D496" s="212" t="str">
        <f>INDEX('     2022    '!D:D,MATCH(A496,'     2022    '!AL:AL,0))</f>
        <v>CF0011</v>
      </c>
      <c r="E496" s="213" t="str">
        <f>INDEX('     2022    '!$A$1:$AC$1563,MATCH($D496,'     2022    '!$D$1:$D$1794,0),MATCH(E$1,'     2022    '!$A$1:$AC$1,0))</f>
        <v>30sec 2m No Smoke Fountain</v>
      </c>
      <c r="F496" s="206" t="str">
        <f>IFERROR(IF(LEFT(INDEX('     2022    '!AD:AD,MATCH(D496,'     2022    '!D:D,0)),4)="http",HYPERLINK(INDEX('     2022    '!AD:AD,MATCH(D496,'     2022    '!D:D,0)),"Video"),""),"")</f>
        <v>Video</v>
      </c>
      <c r="G496" s="207">
        <f>INDEX('     2022    '!$A$1:$AC$1563,MATCH($D496,'     2022    '!$D$1:$D$1794,0),MATCH(G$1,'     2022    '!$A$1:$AC$1,0))</f>
        <v>0</v>
      </c>
      <c r="H496" s="150"/>
      <c r="I496" s="152">
        <f>INDEX('     2022    '!$A$1:$AC$1563,MATCH($D496,'     2022    '!$D$1:$D$1794,0),MATCH(I$1,'     2022    '!$A$1:$AC$1,0))</f>
        <v>220.77</v>
      </c>
      <c r="J496" s="150"/>
      <c r="K496" s="151">
        <f t="shared" si="15"/>
        <v>2.2116324478080913</v>
      </c>
      <c r="L496" s="152">
        <f>INDEX('     2022    '!$A$1:$AC$1563,MATCH($D496,'     2022    '!$D$1:$D$1794,0),MATCH(L$1,'     2022    '!$A$1:$AC$1,0))</f>
        <v>225.18540000000002</v>
      </c>
      <c r="M496" s="152">
        <f>INDEX('     2022    '!$A$1:$AC$1563,MATCH($D496,'     2022    '!$D$1:$D$1794,0),MATCH(M$1,'     2022    '!$A$1:$AC$1,0))</f>
        <v>221.16324478080912</v>
      </c>
      <c r="N496" s="153" t="str">
        <f>INDEX('     2022    '!$A$1:$AC$1563,MATCH($D496,'     2022    '!$D$1:$D$1794,0),MATCH(N$1,'     2022    '!$A$1:$AC$1,0))</f>
        <v>N/A</v>
      </c>
      <c r="O496" s="154">
        <f>INDEX('     2022    '!$A$1:$AC$1563,MATCH($D496,'     2022    '!$D$1:$D$1794,0),MATCH(O$1,'     2022    '!$A$1:$AC$1,0))</f>
        <v>100</v>
      </c>
      <c r="P496" s="153">
        <f>INDEX('     2022    '!$A$1:$AC$1563,MATCH($D496,'     2022    '!$D$1:$D$1794,0),MATCH(P$1,'     2022    '!$A$1:$AC$1,0))</f>
        <v>30</v>
      </c>
      <c r="Q496" s="153" t="str">
        <f>INDEX('     2022    '!$A$1:$AC$1563,MATCH($D496,'     2022    '!$D$1:$D$1794,0),MATCH(Q$1,'     2022    '!$A$1:$AC$1,0))</f>
        <v>Yes</v>
      </c>
      <c r="R496" s="155">
        <f>INDEX('     2022    '!$A$1:$AC$1563,MATCH($D496,'     2022    '!$D$1:$D$1794,0),MATCH(R$1,'     2022    '!$A$1:$AC$1,0))</f>
        <v>14</v>
      </c>
      <c r="S496" s="155">
        <f>INDEX('     2022    '!$A$1:$AC$1563,MATCH($D496,'     2022    '!$D$1:$D$1794,0),MATCH(S$1,'     2022    '!$A$1:$AC$1,0))</f>
        <v>4</v>
      </c>
      <c r="T496" s="155">
        <f>INDEX('     2022    '!$A$1:$AC$1563,MATCH($D496,'     2022    '!$D$1:$D$1794,0),MATCH(T$1,'     2022    '!$A$1:$AC$1,0))</f>
        <v>0.3</v>
      </c>
      <c r="U496" s="154" t="str">
        <f>INDEX('     2022    '!$A$1:$AC$1563,MATCH($D496,'     2022    '!$D$1:$D$1794,0),MATCH(U$1,'     2022    '!$A$1:$AC$1,0))</f>
        <v>1.4G</v>
      </c>
      <c r="V496" s="153" t="str">
        <f>INDEX('     2022    '!$A$1:$AC$1563,MATCH($D496,'     2022    '!$D$1:$D$1794,0),MATCH(V$1,'     2022    '!$A$1:$AC$1,0))</f>
        <v>UN0336</v>
      </c>
      <c r="W496" s="153" t="str">
        <f>INDEX('     2022    '!$A$1:$AC$1563,MATCH($D496,'     2022    '!$D$1:$D$1794,0),MATCH(W$1,'     2022    '!$A$1:$AC$1,0))</f>
        <v>T1</v>
      </c>
      <c r="X496" s="151" t="str">
        <f>INDEX('     2022    '!$A$1:$AC$1563,MATCH($D496,'     2022    '!$D$1:$D$1794,0),MATCH(X$1,'     2022    '!$A$1:$AC$1,0))</f>
        <v/>
      </c>
      <c r="Y496" s="151" t="str">
        <f>INDEX('     2022    '!$A$1:$AC$1563,MATCH($D496,'     2022    '!$D$1:$D$1794,0),MATCH(Y$1,'     2022    '!$A$1:$AC$1,0))</f>
        <v/>
      </c>
      <c r="Z496" s="156">
        <f>INDEX('     2022    '!$A$1:$AC$1563,MATCH($D496,'     2022    '!$D$1:$D$1794,0),MATCH(Z$1,'     2022    '!$A$1:$AC$1,0))</f>
        <v>2.0899999999999998E-2</v>
      </c>
      <c r="AA496" s="153" t="str">
        <f>INDEX('     2022    '!$A$1:$AC$1563,MATCH($D496,'     2022    '!$D$1:$D$1794,0),MATCH(AA$1,'     2022    '!$A$1:$AC$1,0))</f>
        <v>0163-T1-1132</v>
      </c>
      <c r="AB496" s="153" t="str">
        <f>INDEX('     2022    '!$A$1:$AC$1563,MATCH($D496,'     2022    '!$D$1:$D$1794,0),MATCH(AB$1,'     2022    '!$A$1:$AC$1,0))</f>
        <v>GB/HSE-340717</v>
      </c>
      <c r="AC496" s="153" t="str">
        <f>INDEX('     2022    '!$A$1:$AC$1563,MATCH($D496,'     2022    '!$D$1:$D$1794,0),MATCH(AC$1,'     2022    '!$A$1:$AC$1,0))</f>
        <v>8/3/2027</v>
      </c>
    </row>
    <row r="497" spans="1:29" ht="15.75">
      <c r="A497" s="80">
        <f t="shared" si="14"/>
        <v>494</v>
      </c>
      <c r="B497" s="68" t="str">
        <f>INDEX('     2022    '!B:B,MATCH(D497,'     2022    '!D:D,0))</f>
        <v/>
      </c>
      <c r="C497" s="204" t="str">
        <f>INDEX('     2022    '!C:C,MATCH(D497,'     2022    '!D:D,0))</f>
        <v>Fountain</v>
      </c>
      <c r="D497" s="212" t="str">
        <f>INDEX('     2022    '!D:D,MATCH(A497,'     2022    '!AL:AL,0))</f>
        <v>CF0088</v>
      </c>
      <c r="E497" s="213" t="str">
        <f>INDEX('     2022    '!$A$1:$AC$1563,MATCH($D497,'     2022    '!$D$1:$D$1794,0),MATCH(E$1,'     2022    '!$A$1:$AC$1,0))</f>
        <v>20sec 2m Silver-No smoke</v>
      </c>
      <c r="F497" s="206" t="str">
        <f>IFERROR(IF(LEFT(INDEX('     2022    '!AD:AD,MATCH(D497,'     2022    '!D:D,0)),4)="http",HYPERLINK(INDEX('     2022    '!AD:AD,MATCH(D497,'     2022    '!D:D,0)),"Video"),""),"")</f>
        <v>Video</v>
      </c>
      <c r="G497" s="207">
        <f>INDEX('     2022    '!$A$1:$AC$1563,MATCH($D497,'     2022    '!$D$1:$D$1794,0),MATCH(G$1,'     2022    '!$A$1:$AC$1,0))</f>
        <v>0</v>
      </c>
      <c r="H497" s="150"/>
      <c r="I497" s="152">
        <f>INDEX('     2022    '!$A$1:$AC$1563,MATCH($D497,'     2022    '!$D$1:$D$1794,0),MATCH(I$1,'     2022    '!$A$1:$AC$1,0))</f>
        <v>220.48</v>
      </c>
      <c r="J497" s="150"/>
      <c r="K497" s="151">
        <f t="shared" si="15"/>
        <v>2.2488960000000002</v>
      </c>
      <c r="L497" s="152">
        <f>INDEX('     2022    '!$A$1:$AC$1563,MATCH($D497,'     2022    '!$D$1:$D$1794,0),MATCH(L$1,'     2022    '!$A$1:$AC$1,0))</f>
        <v>224.8896</v>
      </c>
      <c r="M497" s="152">
        <f>INDEX('     2022    '!$A$1:$AC$1563,MATCH($D497,'     2022    '!$D$1:$D$1794,0),MATCH(M$1,'     2022    '!$A$1:$AC$1,0))</f>
        <v>224.8896</v>
      </c>
      <c r="N497" s="153" t="str">
        <f>INDEX('     2022    '!$A$1:$AC$1563,MATCH($D497,'     2022    '!$D$1:$D$1794,0),MATCH(N$1,'     2022    '!$A$1:$AC$1,0))</f>
        <v>N/A</v>
      </c>
      <c r="O497" s="154">
        <f>INDEX('     2022    '!$A$1:$AC$1563,MATCH($D497,'     2022    '!$D$1:$D$1794,0),MATCH(O$1,'     2022    '!$A$1:$AC$1,0))</f>
        <v>100</v>
      </c>
      <c r="P497" s="153">
        <f>INDEX('     2022    '!$A$1:$AC$1563,MATCH($D497,'     2022    '!$D$1:$D$1794,0),MATCH(P$1,'     2022    '!$A$1:$AC$1,0))</f>
        <v>20</v>
      </c>
      <c r="Q497" s="153" t="str">
        <f>INDEX('     2022    '!$A$1:$AC$1563,MATCH($D497,'     2022    '!$D$1:$D$1794,0),MATCH(Q$1,'     2022    '!$A$1:$AC$1,0))</f>
        <v>Yes</v>
      </c>
      <c r="R497" s="155">
        <f>INDEX('     2022    '!$A$1:$AC$1563,MATCH($D497,'     2022    '!$D$1:$D$1794,0),MATCH(R$1,'     2022    '!$A$1:$AC$1,0))</f>
        <v>13</v>
      </c>
      <c r="S497" s="155">
        <f>INDEX('     2022    '!$A$1:$AC$1563,MATCH($D497,'     2022    '!$D$1:$D$1794,0),MATCH(S$1,'     2022    '!$A$1:$AC$1,0))</f>
        <v>2.5</v>
      </c>
      <c r="T497" s="155">
        <f>INDEX('     2022    '!$A$1:$AC$1563,MATCH($D497,'     2022    '!$D$1:$D$1794,0),MATCH(T$1,'     2022    '!$A$1:$AC$1,0))</f>
        <v>2</v>
      </c>
      <c r="U497" s="154" t="str">
        <f>INDEX('     2022    '!$A$1:$AC$1563,MATCH($D497,'     2022    '!$D$1:$D$1794,0),MATCH(U$1,'     2022    '!$A$1:$AC$1,0))</f>
        <v>1.4G</v>
      </c>
      <c r="V497" s="153" t="str">
        <f>INDEX('     2022    '!$A$1:$AC$1563,MATCH($D497,'     2022    '!$D$1:$D$1794,0),MATCH(V$1,'     2022    '!$A$1:$AC$1,0))</f>
        <v>UN0336</v>
      </c>
      <c r="W497" s="153" t="str">
        <f>INDEX('     2022    '!$A$1:$AC$1563,MATCH($D497,'     2022    '!$D$1:$D$1794,0),MATCH(W$1,'     2022    '!$A$1:$AC$1,0))</f>
        <v>T1</v>
      </c>
      <c r="X497" s="151" t="str">
        <f>INDEX('     2022    '!$A$1:$AC$1563,MATCH($D497,'     2022    '!$D$1:$D$1794,0),MATCH(X$1,'     2022    '!$A$1:$AC$1,0))</f>
        <v/>
      </c>
      <c r="Y497" s="151" t="str">
        <f>INDEX('     2022    '!$A$1:$AC$1563,MATCH($D497,'     2022    '!$D$1:$D$1794,0),MATCH(Y$1,'     2022    '!$A$1:$AC$1,0))</f>
        <v/>
      </c>
      <c r="Z497" s="156">
        <f>INDEX('     2022    '!$A$1:$AC$1563,MATCH($D497,'     2022    '!$D$1:$D$1794,0),MATCH(Z$1,'     2022    '!$A$1:$AC$1,0))</f>
        <v>2.5700000000000001E-2</v>
      </c>
      <c r="AA497" s="153" t="str">
        <f>INDEX('     2022    '!$A$1:$AC$1563,MATCH($D497,'     2022    '!$D$1:$D$1794,0),MATCH(AA$1,'     2022    '!$A$1:$AC$1,0))</f>
        <v>0163-T1-1132</v>
      </c>
      <c r="AB497" s="153" t="str">
        <f>INDEX('     2022    '!$A$1:$AC$1563,MATCH($D497,'     2022    '!$D$1:$D$1794,0),MATCH(AB$1,'     2022    '!$A$1:$AC$1,0))</f>
        <v>GB/HSE-351042</v>
      </c>
      <c r="AC497" s="153" t="str">
        <f>INDEX('     2022    '!$A$1:$AC$1563,MATCH($D497,'     2022    '!$D$1:$D$1794,0),MATCH(AC$1,'     2022    '!$A$1:$AC$1,0))</f>
        <v>7/29/2030</v>
      </c>
    </row>
    <row r="498" spans="1:29" ht="15.75">
      <c r="A498" s="80">
        <f t="shared" si="14"/>
        <v>495</v>
      </c>
      <c r="B498" s="68" t="str">
        <f>INDEX('     2022    '!B:B,MATCH(D498,'     2022    '!D:D,0))</f>
        <v/>
      </c>
      <c r="C498" s="204" t="str">
        <f>INDEX('     2022    '!C:C,MATCH(D498,'     2022    '!D:D,0))</f>
        <v>Fountain</v>
      </c>
      <c r="D498" s="212" t="str">
        <f>INDEX('     2022    '!D:D,MATCH(A498,'     2022    '!AL:AL,0))</f>
        <v>CF0115</v>
      </c>
      <c r="E498" s="213" t="str">
        <f>INDEX('     2022    '!$A$1:$AC$1563,MATCH($D498,'     2022    '!$D$1:$D$1794,0),MATCH(E$1,'     2022    '!$A$1:$AC$1,0))</f>
        <v>15sec 5m. Crackling fountain</v>
      </c>
      <c r="F498" s="206" t="str">
        <f>IFERROR(IF(LEFT(INDEX('     2022    '!AD:AD,MATCH(D498,'     2022    '!D:D,0)),4)="http",HYPERLINK(INDEX('     2022    '!AD:AD,MATCH(D498,'     2022    '!D:D,0)),"Video"),""),"")</f>
        <v>Video</v>
      </c>
      <c r="G498" s="207">
        <f>INDEX('     2022    '!$A$1:$AC$1563,MATCH($D498,'     2022    '!$D$1:$D$1794,0),MATCH(G$1,'     2022    '!$A$1:$AC$1,0))</f>
        <v>1</v>
      </c>
      <c r="H498" s="150"/>
      <c r="I498" s="152">
        <f>INDEX('     2022    '!$A$1:$AC$1563,MATCH($D498,'     2022    '!$D$1:$D$1794,0),MATCH(I$1,'     2022    '!$A$1:$AC$1,0))</f>
        <v>205.71</v>
      </c>
      <c r="J498" s="150"/>
      <c r="K498" s="151">
        <f t="shared" si="15"/>
        <v>2.2936074902875943</v>
      </c>
      <c r="L498" s="152">
        <f>INDEX('     2022    '!$A$1:$AC$1563,MATCH($D498,'     2022    '!$D$1:$D$1794,0),MATCH(L$1,'     2022    '!$A$1:$AC$1,0))</f>
        <v>208.71828161617111</v>
      </c>
      <c r="M498" s="152">
        <f>INDEX('     2022    '!$A$1:$AC$1563,MATCH($D498,'     2022    '!$D$1:$D$1794,0),MATCH(M$1,'     2022    '!$A$1:$AC$1,0))</f>
        <v>229.36074902875944</v>
      </c>
      <c r="N498" s="153" t="str">
        <f>INDEX('     2022    '!$A$1:$AC$1563,MATCH($D498,'     2022    '!$D$1:$D$1794,0),MATCH(N$1,'     2022    '!$A$1:$AC$1,0))</f>
        <v>N/A</v>
      </c>
      <c r="O498" s="154">
        <f>INDEX('     2022    '!$A$1:$AC$1563,MATCH($D498,'     2022    '!$D$1:$D$1794,0),MATCH(O$1,'     2022    '!$A$1:$AC$1,0))</f>
        <v>100</v>
      </c>
      <c r="P498" s="153">
        <f>INDEX('     2022    '!$A$1:$AC$1563,MATCH($D498,'     2022    '!$D$1:$D$1794,0),MATCH(P$1,'     2022    '!$A$1:$AC$1,0))</f>
        <v>15</v>
      </c>
      <c r="Q498" s="153" t="str">
        <f>INDEX('     2022    '!$A$1:$AC$1563,MATCH($D498,'     2022    '!$D$1:$D$1794,0),MATCH(Q$1,'     2022    '!$A$1:$AC$1,0))</f>
        <v>Yes</v>
      </c>
      <c r="R498" s="155">
        <f>INDEX('     2022    '!$A$1:$AC$1563,MATCH($D498,'     2022    '!$D$1:$D$1794,0),MATCH(R$1,'     2022    '!$A$1:$AC$1,0))</f>
        <v>27</v>
      </c>
      <c r="S498" s="155">
        <f>INDEX('     2022    '!$A$1:$AC$1563,MATCH($D498,'     2022    '!$D$1:$D$1794,0),MATCH(S$1,'     2022    '!$A$1:$AC$1,0))</f>
        <v>10</v>
      </c>
      <c r="T498" s="155">
        <f>INDEX('     2022    '!$A$1:$AC$1563,MATCH($D498,'     2022    '!$D$1:$D$1794,0),MATCH(T$1,'     2022    '!$A$1:$AC$1,0))</f>
        <v>0.3</v>
      </c>
      <c r="U498" s="154" t="str">
        <f>INDEX('     2022    '!$A$1:$AC$1563,MATCH($D498,'     2022    '!$D$1:$D$1794,0),MATCH(U$1,'     2022    '!$A$1:$AC$1,0))</f>
        <v>1.4G</v>
      </c>
      <c r="V498" s="153" t="str">
        <f>INDEX('     2022    '!$A$1:$AC$1563,MATCH($D498,'     2022    '!$D$1:$D$1794,0),MATCH(V$1,'     2022    '!$A$1:$AC$1,0))</f>
        <v>UN0336</v>
      </c>
      <c r="W498" s="153">
        <f>INDEX('     2022    '!$A$1:$AC$1563,MATCH($D498,'     2022    '!$D$1:$D$1794,0),MATCH(W$1,'     2022    '!$A$1:$AC$1,0))</f>
        <v>0</v>
      </c>
      <c r="X498" s="151" t="str">
        <f>INDEX('     2022    '!$A$1:$AC$1563,MATCH($D498,'     2022    '!$D$1:$D$1794,0),MATCH(X$1,'     2022    '!$A$1:$AC$1,0))</f>
        <v/>
      </c>
      <c r="Y498" s="151" t="str">
        <f>INDEX('     2022    '!$A$1:$AC$1563,MATCH($D498,'     2022    '!$D$1:$D$1794,0),MATCH(Y$1,'     2022    '!$A$1:$AC$1,0))</f>
        <v/>
      </c>
      <c r="Z498" s="156">
        <f>INDEX('     2022    '!$A$1:$AC$1563,MATCH($D498,'     2022    '!$D$1:$D$1794,0),MATCH(Z$1,'     2022    '!$A$1:$AC$1,0))</f>
        <v>4.6399999999999997E-2</v>
      </c>
      <c r="AA498" s="153" t="str">
        <f>INDEX('     2022    '!$A$1:$AC$1563,MATCH($D498,'     2022    '!$D$1:$D$1794,0),MATCH(AA$1,'     2022    '!$A$1:$AC$1,0))</f>
        <v>0163-T2-1142</v>
      </c>
      <c r="AB498" s="153" t="str">
        <f>INDEX('     2022    '!$A$1:$AC$1563,MATCH($D498,'     2022    '!$D$1:$D$1794,0),MATCH(AB$1,'     2022    '!$A$1:$AC$1,0))</f>
        <v>LOM12PIRO1516</v>
      </c>
      <c r="AC498" s="153">
        <f>INDEX('     2022    '!$A$1:$AC$1563,MATCH($D498,'     2022    '!$D$1:$D$1794,0),MATCH(AC$1,'     2022    '!$A$1:$AC$1,0))</f>
        <v>0</v>
      </c>
    </row>
    <row r="499" spans="1:29" ht="15.75">
      <c r="A499" s="80">
        <f t="shared" si="14"/>
        <v>496</v>
      </c>
      <c r="B499" s="68" t="str">
        <f>INDEX('     2022    '!B:B,MATCH(D499,'     2022    '!D:D,0))</f>
        <v/>
      </c>
      <c r="C499" s="204" t="str">
        <f>INDEX('     2022    '!C:C,MATCH(D499,'     2022    '!D:D,0))</f>
        <v>Fountain</v>
      </c>
      <c r="D499" s="212" t="str">
        <f>INDEX('     2022    '!D:D,MATCH(A499,'     2022    '!AL:AL,0))</f>
        <v>CF0017</v>
      </c>
      <c r="E499" s="213" t="str">
        <f>INDEX('     2022    '!$A$1:$AC$1563,MATCH($D499,'     2022    '!$D$1:$D$1794,0),MATCH(E$1,'     2022    '!$A$1:$AC$1,0))</f>
        <v>20sec 6m silver fountain</v>
      </c>
      <c r="F499" s="206" t="str">
        <f>IFERROR(IF(LEFT(INDEX('     2022    '!AD:AD,MATCH(D499,'     2022    '!D:D,0)),4)="http",HYPERLINK(INDEX('     2022    '!AD:AD,MATCH(D499,'     2022    '!D:D,0)),"Video"),""),"")</f>
        <v/>
      </c>
      <c r="G499" s="207">
        <f>INDEX('     2022    '!$A$1:$AC$1563,MATCH($D499,'     2022    '!$D$1:$D$1794,0),MATCH(G$1,'     2022    '!$A$1:$AC$1,0))</f>
        <v>2</v>
      </c>
      <c r="H499" s="150"/>
      <c r="I499" s="152">
        <f>INDEX('     2022    '!$A$1:$AC$1563,MATCH($D499,'     2022    '!$D$1:$D$1794,0),MATCH(I$1,'     2022    '!$A$1:$AC$1,0))</f>
        <v>215.17</v>
      </c>
      <c r="J499" s="150"/>
      <c r="K499" s="151">
        <f t="shared" si="15"/>
        <v>2.2997999999999998</v>
      </c>
      <c r="L499" s="152">
        <f>INDEX('     2022    '!$A$1:$AC$1563,MATCH($D499,'     2022    '!$D$1:$D$1794,0),MATCH(L$1,'     2022    '!$A$1:$AC$1,0))</f>
        <v>219.4734</v>
      </c>
      <c r="M499" s="152">
        <f>INDEX('     2022    '!$A$1:$AC$1563,MATCH($D499,'     2022    '!$D$1:$D$1794,0),MATCH(M$1,'     2022    '!$A$1:$AC$1,0))</f>
        <v>229.98</v>
      </c>
      <c r="N499" s="153" t="str">
        <f>INDEX('     2022    '!$A$1:$AC$1563,MATCH($D499,'     2022    '!$D$1:$D$1794,0),MATCH(N$1,'     2022    '!$A$1:$AC$1,0))</f>
        <v>N/A</v>
      </c>
      <c r="O499" s="154">
        <f>INDEX('     2022    '!$A$1:$AC$1563,MATCH($D499,'     2022    '!$D$1:$D$1794,0),MATCH(O$1,'     2022    '!$A$1:$AC$1,0))</f>
        <v>100</v>
      </c>
      <c r="P499" s="153">
        <f>INDEX('     2022    '!$A$1:$AC$1563,MATCH($D499,'     2022    '!$D$1:$D$1794,0),MATCH(P$1,'     2022    '!$A$1:$AC$1,0))</f>
        <v>20</v>
      </c>
      <c r="Q499" s="153" t="str">
        <f>INDEX('     2022    '!$A$1:$AC$1563,MATCH($D499,'     2022    '!$D$1:$D$1794,0),MATCH(Q$1,'     2022    '!$A$1:$AC$1,0))</f>
        <v>Yes</v>
      </c>
      <c r="R499" s="155">
        <f>INDEX('     2022    '!$A$1:$AC$1563,MATCH($D499,'     2022    '!$D$1:$D$1794,0),MATCH(R$1,'     2022    '!$A$1:$AC$1,0))</f>
        <v>15.5</v>
      </c>
      <c r="S499" s="155">
        <f>INDEX('     2022    '!$A$1:$AC$1563,MATCH($D499,'     2022    '!$D$1:$D$1794,0),MATCH(S$1,'     2022    '!$A$1:$AC$1,0))</f>
        <v>4.2</v>
      </c>
      <c r="T499" s="155">
        <f>INDEX('     2022    '!$A$1:$AC$1563,MATCH($D499,'     2022    '!$D$1:$D$1794,0),MATCH(T$1,'     2022    '!$A$1:$AC$1,0))</f>
        <v>0.3</v>
      </c>
      <c r="U499" s="154" t="str">
        <f>INDEX('     2022    '!$A$1:$AC$1563,MATCH($D499,'     2022    '!$D$1:$D$1794,0),MATCH(U$1,'     2022    '!$A$1:$AC$1,0))</f>
        <v>1.4G</v>
      </c>
      <c r="V499" s="153" t="str">
        <f>INDEX('     2022    '!$A$1:$AC$1563,MATCH($D499,'     2022    '!$D$1:$D$1794,0),MATCH(V$1,'     2022    '!$A$1:$AC$1,0))</f>
        <v>UN0336</v>
      </c>
      <c r="W499" s="153" t="str">
        <f>INDEX('     2022    '!$A$1:$AC$1563,MATCH($D499,'     2022    '!$D$1:$D$1794,0),MATCH(W$1,'     2022    '!$A$1:$AC$1,0))</f>
        <v>T1</v>
      </c>
      <c r="X499" s="151" t="str">
        <f>INDEX('     2022    '!$A$1:$AC$1563,MATCH($D499,'     2022    '!$D$1:$D$1794,0),MATCH(X$1,'     2022    '!$A$1:$AC$1,0))</f>
        <v/>
      </c>
      <c r="Y499" s="151" t="str">
        <f>INDEX('     2022    '!$A$1:$AC$1563,MATCH($D499,'     2022    '!$D$1:$D$1794,0),MATCH(Y$1,'     2022    '!$A$1:$AC$1,0))</f>
        <v/>
      </c>
      <c r="Z499" s="156">
        <f>INDEX('     2022    '!$A$1:$AC$1563,MATCH($D499,'     2022    '!$D$1:$D$1794,0),MATCH(Z$1,'     2022    '!$A$1:$AC$1,0))</f>
        <v>2.6100000000000002E-2</v>
      </c>
      <c r="AA499" s="153" t="str">
        <f>INDEX('     2022    '!$A$1:$AC$1563,MATCH($D499,'     2022    '!$D$1:$D$1794,0),MATCH(AA$1,'     2022    '!$A$1:$AC$1,0))</f>
        <v>0163-T1-1132</v>
      </c>
      <c r="AB499" s="153" t="str">
        <f>INDEX('     2022    '!$A$1:$AC$1563,MATCH($D499,'     2022    '!$D$1:$D$1794,0),MATCH(AB$1,'     2022    '!$A$1:$AC$1,0))</f>
        <v>GB/HSE-340726</v>
      </c>
      <c r="AC499" s="153" t="str">
        <f>INDEX('     2022    '!$A$1:$AC$1563,MATCH($D499,'     2022    '!$D$1:$D$1794,0),MATCH(AC$1,'     2022    '!$A$1:$AC$1,0))</f>
        <v>8/3/2027</v>
      </c>
    </row>
    <row r="500" spans="1:29" ht="38.25">
      <c r="A500" s="80">
        <f t="shared" si="14"/>
        <v>497</v>
      </c>
      <c r="B500" s="68" t="str">
        <f>INDEX('     2022    '!B:B,MATCH(D500,'     2022    '!D:D,0))</f>
        <v/>
      </c>
      <c r="C500" s="204" t="str">
        <f>INDEX('     2022    '!C:C,MATCH(D500,'     2022    '!D:D,0))</f>
        <v>Fountain</v>
      </c>
      <c r="D500" s="212" t="str">
        <f>INDEX('     2022    '!D:D,MATCH(A500,'     2022    '!AL:AL,0))</f>
        <v>KF053-B</v>
      </c>
      <c r="E500" s="213" t="str">
        <f>INDEX('     2022    '!$A$1:$AC$1563,MATCH($D500,'     2022    '!$D$1:$D$1794,0),MATCH(E$1,'     2022    '!$A$1:$AC$1,0))</f>
        <v>BLIZZARD. Spray fountain of red, lemon and blue, silver chrysanthemum to yellow and green with spike flower red and silver then titanium flower red and green finishing with titanium chrysanthemum, yellow and purple. RETAIL</v>
      </c>
      <c r="F500" s="206" t="str">
        <f>IFERROR(IF(LEFT(INDEX('     2022    '!AD:AD,MATCH(D500,'     2022    '!D:D,0)),4)="http",HYPERLINK(INDEX('     2022    '!AD:AD,MATCH(D500,'     2022    '!D:D,0)),"Video"),""),"")</f>
        <v>Video</v>
      </c>
      <c r="G500" s="207">
        <f>INDEX('     2022    '!$A$1:$AC$1563,MATCH($D500,'     2022    '!$D$1:$D$1794,0),MATCH(G$1,'     2022    '!$A$1:$AC$1,0))</f>
        <v>0</v>
      </c>
      <c r="H500" s="150"/>
      <c r="I500" s="152">
        <f>INDEX('     2022    '!$A$1:$AC$1563,MATCH($D500,'     2022    '!$D$1:$D$1794,0),MATCH(I$1,'     2022    '!$A$1:$AC$1,0))</f>
        <v>93.3</v>
      </c>
      <c r="J500" s="150"/>
      <c r="K500" s="151">
        <f t="shared" si="15"/>
        <v>2.3325</v>
      </c>
      <c r="L500" s="152">
        <f>INDEX('     2022    '!$A$1:$AC$1563,MATCH($D500,'     2022    '!$D$1:$D$1794,0),MATCH(L$1,'     2022    '!$A$1:$AC$1,0))</f>
        <v>88.63</v>
      </c>
      <c r="M500" s="152">
        <f>INDEX('     2022    '!$A$1:$AC$1563,MATCH($D500,'     2022    '!$D$1:$D$1794,0),MATCH(M$1,'     2022    '!$A$1:$AC$1,0))</f>
        <v>93.3</v>
      </c>
      <c r="N500" s="153" t="str">
        <f>INDEX('     2022    '!$A$1:$AC$1563,MATCH($D500,'     2022    '!$D$1:$D$1794,0),MATCH(N$1,'     2022    '!$A$1:$AC$1,0))</f>
        <v>N/A</v>
      </c>
      <c r="O500" s="154">
        <f>INDEX('     2022    '!$A$1:$AC$1563,MATCH($D500,'     2022    '!$D$1:$D$1794,0),MATCH(O$1,'     2022    '!$A$1:$AC$1,0))</f>
        <v>40</v>
      </c>
      <c r="P500" s="153">
        <f>INDEX('     2022    '!$A$1:$AC$1563,MATCH($D500,'     2022    '!$D$1:$D$1794,0),MATCH(P$1,'     2022    '!$A$1:$AC$1,0))</f>
        <v>50</v>
      </c>
      <c r="Q500" s="153" t="str">
        <f>INDEX('     2022    '!$A$1:$AC$1563,MATCH($D500,'     2022    '!$D$1:$D$1794,0),MATCH(Q$1,'     2022    '!$A$1:$AC$1,0))</f>
        <v>Yes</v>
      </c>
      <c r="R500" s="155">
        <f>INDEX('     2022    '!$A$1:$AC$1563,MATCH($D500,'     2022    '!$D$1:$D$1794,0),MATCH(R$1,'     2022    '!$A$1:$AC$1,0))</f>
        <v>17</v>
      </c>
      <c r="S500" s="155">
        <f>INDEX('     2022    '!$A$1:$AC$1563,MATCH($D500,'     2022    '!$D$1:$D$1794,0),MATCH(S$1,'     2022    '!$A$1:$AC$1,0))</f>
        <v>3.6</v>
      </c>
      <c r="T500" s="155">
        <f>INDEX('     2022    '!$A$1:$AC$1563,MATCH($D500,'     2022    '!$D$1:$D$1794,0),MATCH(T$1,'     2022    '!$A$1:$AC$1,0))</f>
        <v>0</v>
      </c>
      <c r="U500" s="154" t="str">
        <f>INDEX('     2022    '!$A$1:$AC$1563,MATCH($D500,'     2022    '!$D$1:$D$1794,0),MATCH(U$1,'     2022    '!$A$1:$AC$1,0))</f>
        <v>1.4G</v>
      </c>
      <c r="V500" s="153" t="str">
        <f>INDEX('     2022    '!$A$1:$AC$1563,MATCH($D500,'     2022    '!$D$1:$D$1794,0),MATCH(V$1,'     2022    '!$A$1:$AC$1,0))</f>
        <v>UN0336</v>
      </c>
      <c r="W500" s="153" t="str">
        <f>INDEX('     2022    '!$A$1:$AC$1563,MATCH($D500,'     2022    '!$D$1:$D$1794,0),MATCH(W$1,'     2022    '!$A$1:$AC$1,0))</f>
        <v>F2</v>
      </c>
      <c r="X500" s="151">
        <f>INDEX('     2022    '!$A$1:$AC$1563,MATCH($D500,'     2022    '!$D$1:$D$1794,0),MATCH(X$1,'     2022    '!$A$1:$AC$1,0))</f>
        <v>8.99</v>
      </c>
      <c r="Y500" s="151">
        <f>INDEX('     2022    '!$A$1:$AC$1563,MATCH($D500,'     2022    '!$D$1:$D$1794,0),MATCH(Y$1,'     2022    '!$A$1:$AC$1,0))</f>
        <v>6.99</v>
      </c>
      <c r="Z500" s="156">
        <f>INDEX('     2022    '!$A$1:$AC$1563,MATCH($D500,'     2022    '!$D$1:$D$1794,0),MATCH(Z$1,'     2022    '!$A$1:$AC$1,0))</f>
        <v>7.5999999999999998E-2</v>
      </c>
      <c r="AA500" s="153">
        <f>INDEX('     2022    '!$A$1:$AC$1563,MATCH($D500,'     2022    '!$D$1:$D$1794,0),MATCH(AA$1,'     2022    '!$A$1:$AC$1,0))</f>
        <v>0</v>
      </c>
      <c r="AB500" s="153" t="str">
        <f>INDEX('     2022    '!$A$1:$AC$1563,MATCH($D500,'     2022    '!$D$1:$D$1794,0),MATCH(AB$1,'     2022    '!$A$1:$AC$1,0))</f>
        <v>GB/HSE-359355</v>
      </c>
      <c r="AC500" s="153" t="str">
        <f>INDEX('     2022    '!$A$1:$AC$1563,MATCH($D500,'     2022    '!$D$1:$D$1794,0),MATCH(AC$1,'     2022    '!$A$1:$AC$1,0))</f>
        <v>10/24/2028</v>
      </c>
    </row>
    <row r="501" spans="1:29" ht="15.75">
      <c r="A501" s="80">
        <f t="shared" si="14"/>
        <v>498</v>
      </c>
      <c r="B501" s="68" t="str">
        <f>INDEX('     2022    '!B:B,MATCH(D501,'     2022    '!D:D,0))</f>
        <v/>
      </c>
      <c r="C501" s="204" t="str">
        <f>INDEX('     2022    '!C:C,MATCH(D501,'     2022    '!D:D,0))</f>
        <v>Fountain</v>
      </c>
      <c r="D501" s="212" t="str">
        <f>INDEX('     2022    '!D:D,MATCH(A501,'     2022    '!AL:AL,0))</f>
        <v>CF0075</v>
      </c>
      <c r="E501" s="213" t="str">
        <f>INDEX('     2022    '!$A$1:$AC$1563,MATCH($D501,'     2022    '!$D$1:$D$1794,0),MATCH(E$1,'     2022    '!$A$1:$AC$1,0))</f>
        <v>20sec 3m Silver - no smoke</v>
      </c>
      <c r="F501" s="206" t="str">
        <f>IFERROR(IF(LEFT(INDEX('     2022    '!AD:AD,MATCH(D501,'     2022    '!D:D,0)),4)="http",HYPERLINK(INDEX('     2022    '!AD:AD,MATCH(D501,'     2022    '!D:D,0)),"Video"),""),"")</f>
        <v>Video</v>
      </c>
      <c r="G501" s="207">
        <f>INDEX('     2022    '!$A$1:$AC$1563,MATCH($D501,'     2022    '!$D$1:$D$1794,0),MATCH(G$1,'     2022    '!$A$1:$AC$1,0))</f>
        <v>0</v>
      </c>
      <c r="H501" s="150"/>
      <c r="I501" s="152">
        <f>INDEX('     2022    '!$A$1:$AC$1563,MATCH($D501,'     2022    '!$D$1:$D$1794,0),MATCH(I$1,'     2022    '!$A$1:$AC$1,0))</f>
        <v>153.27000000000001</v>
      </c>
      <c r="J501" s="150"/>
      <c r="K501" s="151">
        <f t="shared" si="15"/>
        <v>2.4205563086092541</v>
      </c>
      <c r="L501" s="152">
        <f>INDEX('     2022    '!$A$1:$AC$1563,MATCH($D501,'     2022    '!$D$1:$D$1794,0),MATCH(L$1,'     2022    '!$A$1:$AC$1,0))</f>
        <v>156.33540000000002</v>
      </c>
      <c r="M501" s="152">
        <f>INDEX('     2022    '!$A$1:$AC$1563,MATCH($D501,'     2022    '!$D$1:$D$1794,0),MATCH(M$1,'     2022    '!$A$1:$AC$1,0))</f>
        <v>154.91560375099226</v>
      </c>
      <c r="N501" s="153" t="str">
        <f>INDEX('     2022    '!$A$1:$AC$1563,MATCH($D501,'     2022    '!$D$1:$D$1794,0),MATCH(N$1,'     2022    '!$A$1:$AC$1,0))</f>
        <v>N/A</v>
      </c>
      <c r="O501" s="154">
        <f>INDEX('     2022    '!$A$1:$AC$1563,MATCH($D501,'     2022    '!$D$1:$D$1794,0),MATCH(O$1,'     2022    '!$A$1:$AC$1,0))</f>
        <v>64</v>
      </c>
      <c r="P501" s="153">
        <f>INDEX('     2022    '!$A$1:$AC$1563,MATCH($D501,'     2022    '!$D$1:$D$1794,0),MATCH(P$1,'     2022    '!$A$1:$AC$1,0))</f>
        <v>20</v>
      </c>
      <c r="Q501" s="153" t="str">
        <f>INDEX('     2022    '!$A$1:$AC$1563,MATCH($D501,'     2022    '!$D$1:$D$1794,0),MATCH(Q$1,'     2022    '!$A$1:$AC$1,0))</f>
        <v>Yes</v>
      </c>
      <c r="R501" s="155">
        <f>INDEX('     2022    '!$A$1:$AC$1563,MATCH($D501,'     2022    '!$D$1:$D$1794,0),MATCH(R$1,'     2022    '!$A$1:$AC$1,0))</f>
        <v>14</v>
      </c>
      <c r="S501" s="155">
        <f>INDEX('     2022    '!$A$1:$AC$1563,MATCH($D501,'     2022    '!$D$1:$D$1794,0),MATCH(S$1,'     2022    '!$A$1:$AC$1,0))</f>
        <v>4.16</v>
      </c>
      <c r="T501" s="155">
        <f>INDEX('     2022    '!$A$1:$AC$1563,MATCH($D501,'     2022    '!$D$1:$D$1794,0),MATCH(T$1,'     2022    '!$A$1:$AC$1,0))</f>
        <v>2</v>
      </c>
      <c r="U501" s="154" t="str">
        <f>INDEX('     2022    '!$A$1:$AC$1563,MATCH($D501,'     2022    '!$D$1:$D$1794,0),MATCH(U$1,'     2022    '!$A$1:$AC$1,0))</f>
        <v>1.4G</v>
      </c>
      <c r="V501" s="153" t="str">
        <f>INDEX('     2022    '!$A$1:$AC$1563,MATCH($D501,'     2022    '!$D$1:$D$1794,0),MATCH(V$1,'     2022    '!$A$1:$AC$1,0))</f>
        <v>UN0336</v>
      </c>
      <c r="W501" s="153" t="str">
        <f>INDEX('     2022    '!$A$1:$AC$1563,MATCH($D501,'     2022    '!$D$1:$D$1794,0),MATCH(W$1,'     2022    '!$A$1:$AC$1,0))</f>
        <v>T1</v>
      </c>
      <c r="X501" s="151" t="str">
        <f>INDEX('     2022    '!$A$1:$AC$1563,MATCH($D501,'     2022    '!$D$1:$D$1794,0),MATCH(X$1,'     2022    '!$A$1:$AC$1,0))</f>
        <v/>
      </c>
      <c r="Y501" s="151" t="str">
        <f>INDEX('     2022    '!$A$1:$AC$1563,MATCH($D501,'     2022    '!$D$1:$D$1794,0),MATCH(Y$1,'     2022    '!$A$1:$AC$1,0))</f>
        <v/>
      </c>
      <c r="Z501" s="156">
        <f>INDEX('     2022    '!$A$1:$AC$1563,MATCH($D501,'     2022    '!$D$1:$D$1794,0),MATCH(Z$1,'     2022    '!$A$1:$AC$1,0))</f>
        <v>2.2499999999999999E-2</v>
      </c>
      <c r="AA501" s="153" t="str">
        <f>INDEX('     2022    '!$A$1:$AC$1563,MATCH($D501,'     2022    '!$D$1:$D$1794,0),MATCH(AA$1,'     2022    '!$A$1:$AC$1,0))</f>
        <v>0163-T1-1132</v>
      </c>
      <c r="AB501" s="153" t="str">
        <f>INDEX('     2022    '!$A$1:$AC$1563,MATCH($D501,'     2022    '!$D$1:$D$1794,0),MATCH(AB$1,'     2022    '!$A$1:$AC$1,0))</f>
        <v>GB/HSE-351038</v>
      </c>
      <c r="AC501" s="153" t="str">
        <f>INDEX('     2022    '!$A$1:$AC$1563,MATCH($D501,'     2022    '!$D$1:$D$1794,0),MATCH(AC$1,'     2022    '!$A$1:$AC$1,0))</f>
        <v>7/29/2030</v>
      </c>
    </row>
    <row r="502" spans="1:29" ht="15.75">
      <c r="A502" s="80">
        <f t="shared" si="14"/>
        <v>499</v>
      </c>
      <c r="B502" s="68" t="str">
        <f>INDEX('     2022    '!B:B,MATCH(D502,'     2022    '!D:D,0))</f>
        <v/>
      </c>
      <c r="C502" s="204" t="str">
        <f>INDEX('     2022    '!C:C,MATCH(D502,'     2022    '!D:D,0))</f>
        <v>Fountain</v>
      </c>
      <c r="D502" s="212" t="str">
        <f>INDEX('     2022    '!D:D,MATCH(A502,'     2022    '!AL:AL,0))</f>
        <v>CF0034</v>
      </c>
      <c r="E502" s="213" t="str">
        <f>INDEX('     2022    '!$A$1:$AC$1563,MATCH($D502,'     2022    '!$D$1:$D$1794,0),MATCH(E$1,'     2022    '!$A$1:$AC$1,0))</f>
        <v>60sec. Lotus wheel Driver (silver)</v>
      </c>
      <c r="F502" s="206" t="str">
        <f>IFERROR(IF(LEFT(INDEX('     2022    '!AD:AD,MATCH(D502,'     2022    '!D:D,0)),4)="http",HYPERLINK(INDEX('     2022    '!AD:AD,MATCH(D502,'     2022    '!D:D,0)),"Video"),""),"")</f>
        <v>Video</v>
      </c>
      <c r="G502" s="207">
        <f>INDEX('     2022    '!$A$1:$AC$1563,MATCH($D502,'     2022    '!$D$1:$D$1794,0),MATCH(G$1,'     2022    '!$A$1:$AC$1,0))</f>
        <v>0</v>
      </c>
      <c r="H502" s="150"/>
      <c r="I502" s="152">
        <f>INDEX('     2022    '!$A$1:$AC$1563,MATCH($D502,'     2022    '!$D$1:$D$1794,0),MATCH(I$1,'     2022    '!$A$1:$AC$1,0))</f>
        <v>247.77</v>
      </c>
      <c r="J502" s="150"/>
      <c r="K502" s="151">
        <f t="shared" si="15"/>
        <v>2.6325562499999999</v>
      </c>
      <c r="L502" s="152">
        <f>INDEX('     2022    '!$A$1:$AC$1563,MATCH($D502,'     2022    '!$D$1:$D$1794,0),MATCH(L$1,'     2022    '!$A$1:$AC$1,0))</f>
        <v>252.72540000000001</v>
      </c>
      <c r="M502" s="152">
        <f>INDEX('     2022    '!$A$1:$AC$1563,MATCH($D502,'     2022    '!$D$1:$D$1794,0),MATCH(M$1,'     2022    '!$A$1:$AC$1,0))</f>
        <v>252.72540000000001</v>
      </c>
      <c r="N502" s="153" t="str">
        <f>INDEX('     2022    '!$A$1:$AC$1563,MATCH($D502,'     2022    '!$D$1:$D$1794,0),MATCH(N$1,'     2022    '!$A$1:$AC$1,0))</f>
        <v>N/A</v>
      </c>
      <c r="O502" s="154">
        <f>INDEX('     2022    '!$A$1:$AC$1563,MATCH($D502,'     2022    '!$D$1:$D$1794,0),MATCH(O$1,'     2022    '!$A$1:$AC$1,0))</f>
        <v>96</v>
      </c>
      <c r="P502" s="153">
        <f>INDEX('     2022    '!$A$1:$AC$1563,MATCH($D502,'     2022    '!$D$1:$D$1794,0),MATCH(P$1,'     2022    '!$A$1:$AC$1,0))</f>
        <v>60</v>
      </c>
      <c r="Q502" s="153" t="str">
        <f>INDEX('     2022    '!$A$1:$AC$1563,MATCH($D502,'     2022    '!$D$1:$D$1794,0),MATCH(Q$1,'     2022    '!$A$1:$AC$1,0))</f>
        <v>Yes</v>
      </c>
      <c r="R502" s="155">
        <f>INDEX('     2022    '!$A$1:$AC$1563,MATCH($D502,'     2022    '!$D$1:$D$1794,0),MATCH(R$1,'     2022    '!$A$1:$AC$1,0))</f>
        <v>17</v>
      </c>
      <c r="S502" s="155">
        <f>INDEX('     2022    '!$A$1:$AC$1563,MATCH($D502,'     2022    '!$D$1:$D$1794,0),MATCH(S$1,'     2022    '!$A$1:$AC$1,0))</f>
        <v>2.6</v>
      </c>
      <c r="T502" s="155">
        <f>INDEX('     2022    '!$A$1:$AC$1563,MATCH($D502,'     2022    '!$D$1:$D$1794,0),MATCH(T$1,'     2022    '!$A$1:$AC$1,0))</f>
        <v>0.3</v>
      </c>
      <c r="U502" s="154" t="str">
        <f>INDEX('     2022    '!$A$1:$AC$1563,MATCH($D502,'     2022    '!$D$1:$D$1794,0),MATCH(U$1,'     2022    '!$A$1:$AC$1,0))</f>
        <v>1.4G</v>
      </c>
      <c r="V502" s="153" t="str">
        <f>INDEX('     2022    '!$A$1:$AC$1563,MATCH($D502,'     2022    '!$D$1:$D$1794,0),MATCH(V$1,'     2022    '!$A$1:$AC$1,0))</f>
        <v>UN0336</v>
      </c>
      <c r="W502" s="153" t="str">
        <f>INDEX('     2022    '!$A$1:$AC$1563,MATCH($D502,'     2022    '!$D$1:$D$1794,0),MATCH(W$1,'     2022    '!$A$1:$AC$1,0))</f>
        <v>T1</v>
      </c>
      <c r="X502" s="151" t="str">
        <f>INDEX('     2022    '!$A$1:$AC$1563,MATCH($D502,'     2022    '!$D$1:$D$1794,0),MATCH(X$1,'     2022    '!$A$1:$AC$1,0))</f>
        <v/>
      </c>
      <c r="Y502" s="151" t="str">
        <f>INDEX('     2022    '!$A$1:$AC$1563,MATCH($D502,'     2022    '!$D$1:$D$1794,0),MATCH(Y$1,'     2022    '!$A$1:$AC$1,0))</f>
        <v/>
      </c>
      <c r="Z502" s="156">
        <f>INDEX('     2022    '!$A$1:$AC$1563,MATCH($D502,'     2022    '!$D$1:$D$1794,0),MATCH(Z$1,'     2022    '!$A$1:$AC$1,0))</f>
        <v>2.8299999999999999E-2</v>
      </c>
      <c r="AA502" s="153" t="str">
        <f>INDEX('     2022    '!$A$1:$AC$1563,MATCH($D502,'     2022    '!$D$1:$D$1794,0),MATCH(AA$1,'     2022    '!$A$1:$AC$1,0))</f>
        <v>0163-T1-1132</v>
      </c>
      <c r="AB502" s="153" t="str">
        <f>INDEX('     2022    '!$A$1:$AC$1563,MATCH($D502,'     2022    '!$D$1:$D$1794,0),MATCH(AB$1,'     2022    '!$A$1:$AC$1,0))</f>
        <v>GB/HSE-340729</v>
      </c>
      <c r="AC502" s="153" t="str">
        <f>INDEX('     2022    '!$A$1:$AC$1563,MATCH($D502,'     2022    '!$D$1:$D$1794,0),MATCH(AC$1,'     2022    '!$A$1:$AC$1,0))</f>
        <v>8/3/2027</v>
      </c>
    </row>
    <row r="503" spans="1:29" ht="25.5">
      <c r="A503" s="80">
        <f t="shared" si="14"/>
        <v>500</v>
      </c>
      <c r="B503" s="68" t="str">
        <f>INDEX('     2022    '!B:B,MATCH(D503,'     2022    '!D:D,0))</f>
        <v/>
      </c>
      <c r="C503" s="204" t="str">
        <f>INDEX('     2022    '!C:C,MATCH(D503,'     2022    '!D:D,0))</f>
        <v>Fountain</v>
      </c>
      <c r="D503" s="212" t="str">
        <f>INDEX('     2022    '!D:D,MATCH(A503,'     2022    '!AL:AL,0))</f>
        <v>KF050-GLGEM</v>
      </c>
      <c r="E503" s="213" t="str">
        <f>INDEX('     2022    '!$A$1:$AC$1563,MATCH($D503,'     2022    '!$D$1:$D$1794,0),MATCH(E$1,'     2022    '!$A$1:$AC$1,0))</f>
        <v>GLITTERING GEMSTONES. Long lasting with a multitude of colour changing sequences and loud crackles, a real winner with the whole family. RETAIL</v>
      </c>
      <c r="F503" s="206" t="str">
        <f>IFERROR(IF(LEFT(INDEX('     2022    '!AD:AD,MATCH(D503,'     2022    '!D:D,0)),4)="http",HYPERLINK(INDEX('     2022    '!AD:AD,MATCH(D503,'     2022    '!D:D,0)),"Video"),""),"")</f>
        <v>Video</v>
      </c>
      <c r="G503" s="207">
        <f>INDEX('     2022    '!$A$1:$AC$1563,MATCH($D503,'     2022    '!$D$1:$D$1794,0),MATCH(G$1,'     2022    '!$A$1:$AC$1,0))</f>
        <v>66</v>
      </c>
      <c r="H503" s="150"/>
      <c r="I503" s="152">
        <f>INDEX('     2022    '!$A$1:$AC$1563,MATCH($D503,'     2022    '!$D$1:$D$1794,0),MATCH(I$1,'     2022    '!$A$1:$AC$1,0))</f>
        <v>89.54</v>
      </c>
      <c r="J503" s="150"/>
      <c r="K503" s="151">
        <f t="shared" si="15"/>
        <v>3.7308333333333334</v>
      </c>
      <c r="L503" s="152">
        <f>INDEX('     2022    '!$A$1:$AC$1563,MATCH($D503,'     2022    '!$D$1:$D$1794,0),MATCH(L$1,'     2022    '!$A$1:$AC$1,0))</f>
        <v>85.06</v>
      </c>
      <c r="M503" s="152">
        <f>INDEX('     2022    '!$A$1:$AC$1563,MATCH($D503,'     2022    '!$D$1:$D$1794,0),MATCH(M$1,'     2022    '!$A$1:$AC$1,0))</f>
        <v>89.54</v>
      </c>
      <c r="N503" s="153" t="str">
        <f>INDEX('     2022    '!$A$1:$AC$1563,MATCH($D503,'     2022    '!$D$1:$D$1794,0),MATCH(N$1,'     2022    '!$A$1:$AC$1,0))</f>
        <v>N/A</v>
      </c>
      <c r="O503" s="154">
        <f>INDEX('     2022    '!$A$1:$AC$1563,MATCH($D503,'     2022    '!$D$1:$D$1794,0),MATCH(O$1,'     2022    '!$A$1:$AC$1,0))</f>
        <v>24</v>
      </c>
      <c r="P503" s="153">
        <f>INDEX('     2022    '!$A$1:$AC$1563,MATCH($D503,'     2022    '!$D$1:$D$1794,0),MATCH(P$1,'     2022    '!$A$1:$AC$1,0))</f>
        <v>85</v>
      </c>
      <c r="Q503" s="153" t="str">
        <f>INDEX('     2022    '!$A$1:$AC$1563,MATCH($D503,'     2022    '!$D$1:$D$1794,0),MATCH(Q$1,'     2022    '!$A$1:$AC$1,0))</f>
        <v>Yes</v>
      </c>
      <c r="R503" s="155">
        <f>INDEX('     2022    '!$A$1:$AC$1563,MATCH($D503,'     2022    '!$D$1:$D$1794,0),MATCH(R$1,'     2022    '!$A$1:$AC$1,0))</f>
        <v>10</v>
      </c>
      <c r="S503" s="155">
        <f>INDEX('     2022    '!$A$1:$AC$1563,MATCH($D503,'     2022    '!$D$1:$D$1794,0),MATCH(S$1,'     2022    '!$A$1:$AC$1,0))</f>
        <v>5.28</v>
      </c>
      <c r="T503" s="155">
        <f>INDEX('     2022    '!$A$1:$AC$1563,MATCH($D503,'     2022    '!$D$1:$D$1794,0),MATCH(T$1,'     2022    '!$A$1:$AC$1,0))</f>
        <v>0</v>
      </c>
      <c r="U503" s="154" t="str">
        <f>INDEX('     2022    '!$A$1:$AC$1563,MATCH($D503,'     2022    '!$D$1:$D$1794,0),MATCH(U$1,'     2022    '!$A$1:$AC$1,0))</f>
        <v>1.4G</v>
      </c>
      <c r="V503" s="153" t="str">
        <f>INDEX('     2022    '!$A$1:$AC$1563,MATCH($D503,'     2022    '!$D$1:$D$1794,0),MATCH(V$1,'     2022    '!$A$1:$AC$1,0))</f>
        <v>UN0336</v>
      </c>
      <c r="W503" s="153" t="str">
        <f>INDEX('     2022    '!$A$1:$AC$1563,MATCH($D503,'     2022    '!$D$1:$D$1794,0),MATCH(W$1,'     2022    '!$A$1:$AC$1,0))</f>
        <v>F2</v>
      </c>
      <c r="X503" s="151">
        <f>INDEX('     2022    '!$A$1:$AC$1563,MATCH($D503,'     2022    '!$D$1:$D$1794,0),MATCH(X$1,'     2022    '!$A$1:$AC$1,0))</f>
        <v>17.989999999999998</v>
      </c>
      <c r="Y503" s="151">
        <f>INDEX('     2022    '!$A$1:$AC$1563,MATCH($D503,'     2022    '!$D$1:$D$1794,0),MATCH(Y$1,'     2022    '!$A$1:$AC$1,0))</f>
        <v>14.99</v>
      </c>
      <c r="Z503" s="156">
        <f>INDEX('     2022    '!$A$1:$AC$1563,MATCH($D503,'     2022    '!$D$1:$D$1794,0),MATCH(Z$1,'     2022    '!$A$1:$AC$1,0))</f>
        <v>4.8000000000000001E-2</v>
      </c>
      <c r="AA503" s="153" t="str">
        <f>INDEX('     2022    '!$A$1:$AC$1563,MATCH($D503,'     2022    '!$D$1:$D$1794,0),MATCH(AA$1,'     2022    '!$A$1:$AC$1,0))</f>
        <v>2806-F2-002317</v>
      </c>
      <c r="AB503" s="153">
        <f>INDEX('     2022    '!$A$1:$AC$1563,MATCH($D503,'     2022    '!$D$1:$D$1794,0),MATCH(AB$1,'     2022    '!$A$1:$AC$1,0))</f>
        <v>0</v>
      </c>
      <c r="AC503" s="153">
        <f>INDEX('     2022    '!$A$1:$AC$1563,MATCH($D503,'     2022    '!$D$1:$D$1794,0),MATCH(AC$1,'     2022    '!$A$1:$AC$1,0))</f>
        <v>0</v>
      </c>
    </row>
    <row r="504" spans="1:29" ht="15.75">
      <c r="A504" s="80">
        <f t="shared" si="14"/>
        <v>501</v>
      </c>
      <c r="B504" s="68" t="str">
        <f>INDEX('     2022    '!B:B,MATCH(D504,'     2022    '!D:D,0))</f>
        <v/>
      </c>
      <c r="C504" s="204" t="str">
        <f>INDEX('     2022    '!C:C,MATCH(D504,'     2022    '!D:D,0))</f>
        <v>Fountain</v>
      </c>
      <c r="D504" s="212" t="str">
        <f>INDEX('     2022    '!D:D,MATCH(A504,'     2022    '!AL:AL,0))</f>
        <v>CF0023</v>
      </c>
      <c r="E504" s="213" t="str">
        <f>INDEX('     2022    '!$A$1:$AC$1563,MATCH($D504,'     2022    '!$D$1:$D$1794,0),MATCH(E$1,'     2022    '!$A$1:$AC$1,0))</f>
        <v>3sec 5m Colour embroidery</v>
      </c>
      <c r="F504" s="206" t="str">
        <f>IFERROR(IF(LEFT(INDEX('     2022    '!AD:AD,MATCH(D504,'     2022    '!D:D,0)),4)="http",HYPERLINK(INDEX('     2022    '!AD:AD,MATCH(D504,'     2022    '!D:D,0)),"Video"),""),"")</f>
        <v>Video</v>
      </c>
      <c r="G504" s="207">
        <f>INDEX('     2022    '!$A$1:$AC$1563,MATCH($D504,'     2022    '!$D$1:$D$1794,0),MATCH(G$1,'     2022    '!$A$1:$AC$1,0))</f>
        <v>2</v>
      </c>
      <c r="H504" s="150"/>
      <c r="I504" s="152">
        <f>INDEX('     2022    '!$A$1:$AC$1563,MATCH($D504,'     2022    '!$D$1:$D$1794,0),MATCH(I$1,'     2022    '!$A$1:$AC$1,0))</f>
        <v>217.2</v>
      </c>
      <c r="J504" s="150"/>
      <c r="K504" s="151">
        <f t="shared" si="15"/>
        <v>3.7557590872324713</v>
      </c>
      <c r="L504" s="152">
        <f>INDEX('     2022    '!$A$1:$AC$1563,MATCH($D504,'     2022    '!$D$1:$D$1794,0),MATCH(L$1,'     2022    '!$A$1:$AC$1,0))</f>
        <v>218.73540924041913</v>
      </c>
      <c r="M504" s="152">
        <f>INDEX('     2022    '!$A$1:$AC$1563,MATCH($D504,'     2022    '!$D$1:$D$1794,0),MATCH(M$1,'     2022    '!$A$1:$AC$1,0))</f>
        <v>240.36858158287816</v>
      </c>
      <c r="N504" s="153" t="str">
        <f>INDEX('     2022    '!$A$1:$AC$1563,MATCH($D504,'     2022    '!$D$1:$D$1794,0),MATCH(N$1,'     2022    '!$A$1:$AC$1,0))</f>
        <v>N/A</v>
      </c>
      <c r="O504" s="154">
        <f>INDEX('     2022    '!$A$1:$AC$1563,MATCH($D504,'     2022    '!$D$1:$D$1794,0),MATCH(O$1,'     2022    '!$A$1:$AC$1,0))</f>
        <v>64</v>
      </c>
      <c r="P504" s="153">
        <f>INDEX('     2022    '!$A$1:$AC$1563,MATCH($D504,'     2022    '!$D$1:$D$1794,0),MATCH(P$1,'     2022    '!$A$1:$AC$1,0))</f>
        <v>3</v>
      </c>
      <c r="Q504" s="153" t="str">
        <f>INDEX('     2022    '!$A$1:$AC$1563,MATCH($D504,'     2022    '!$D$1:$D$1794,0),MATCH(Q$1,'     2022    '!$A$1:$AC$1,0))</f>
        <v>Yes</v>
      </c>
      <c r="R504" s="155">
        <f>INDEX('     2022    '!$A$1:$AC$1563,MATCH($D504,'     2022    '!$D$1:$D$1794,0),MATCH(R$1,'     2022    '!$A$1:$AC$1,0))</f>
        <v>13</v>
      </c>
      <c r="S504" s="155">
        <f>INDEX('     2022    '!$A$1:$AC$1563,MATCH($D504,'     2022    '!$D$1:$D$1794,0),MATCH(S$1,'     2022    '!$A$1:$AC$1,0))</f>
        <v>4.4800000000000004</v>
      </c>
      <c r="T504" s="155">
        <f>INDEX('     2022    '!$A$1:$AC$1563,MATCH($D504,'     2022    '!$D$1:$D$1794,0),MATCH(T$1,'     2022    '!$A$1:$AC$1,0))</f>
        <v>0.3</v>
      </c>
      <c r="U504" s="154" t="str">
        <f>INDEX('     2022    '!$A$1:$AC$1563,MATCH($D504,'     2022    '!$D$1:$D$1794,0),MATCH(U$1,'     2022    '!$A$1:$AC$1,0))</f>
        <v>1.4G</v>
      </c>
      <c r="V504" s="153" t="str">
        <f>INDEX('     2022    '!$A$1:$AC$1563,MATCH($D504,'     2022    '!$D$1:$D$1794,0),MATCH(V$1,'     2022    '!$A$1:$AC$1,0))</f>
        <v>UN0336</v>
      </c>
      <c r="W504" s="153" t="str">
        <f>INDEX('     2022    '!$A$1:$AC$1563,MATCH($D504,'     2022    '!$D$1:$D$1794,0),MATCH(W$1,'     2022    '!$A$1:$AC$1,0))</f>
        <v>T1</v>
      </c>
      <c r="X504" s="151" t="str">
        <f>INDEX('     2022    '!$A$1:$AC$1563,MATCH($D504,'     2022    '!$D$1:$D$1794,0),MATCH(X$1,'     2022    '!$A$1:$AC$1,0))</f>
        <v/>
      </c>
      <c r="Y504" s="151" t="str">
        <f>INDEX('     2022    '!$A$1:$AC$1563,MATCH($D504,'     2022    '!$D$1:$D$1794,0),MATCH(Y$1,'     2022    '!$A$1:$AC$1,0))</f>
        <v/>
      </c>
      <c r="Z504" s="156">
        <f>INDEX('     2022    '!$A$1:$AC$1563,MATCH($D504,'     2022    '!$D$1:$D$1794,0),MATCH(Z$1,'     2022    '!$A$1:$AC$1,0))</f>
        <v>6.2631999999999993E-2</v>
      </c>
      <c r="AA504" s="153" t="str">
        <f>INDEX('     2022    '!$A$1:$AC$1563,MATCH($D504,'     2022    '!$D$1:$D$1794,0),MATCH(AA$1,'     2022    '!$A$1:$AC$1,0))</f>
        <v>0163-T1-1132</v>
      </c>
      <c r="AB504" s="153" t="str">
        <f>INDEX('     2022    '!$A$1:$AC$1563,MATCH($D504,'     2022    '!$D$1:$D$1794,0),MATCH(AB$1,'     2022    '!$A$1:$AC$1,0))</f>
        <v>GB/HSE-340732</v>
      </c>
      <c r="AC504" s="153" t="str">
        <f>INDEX('     2022    '!$A$1:$AC$1563,MATCH($D504,'     2022    '!$D$1:$D$1794,0),MATCH(AC$1,'     2022    '!$A$1:$AC$1,0))</f>
        <v>8/3/2027</v>
      </c>
    </row>
    <row r="505" spans="1:29" ht="25.5">
      <c r="A505" s="80">
        <f t="shared" si="14"/>
        <v>502</v>
      </c>
      <c r="B505" s="68" t="str">
        <f>INDEX('     2022    '!B:B,MATCH(D505,'     2022    '!D:D,0))</f>
        <v/>
      </c>
      <c r="C505" s="204" t="str">
        <f>INDEX('     2022    '!C:C,MATCH(D505,'     2022    '!D:D,0))</f>
        <v>Fountain</v>
      </c>
      <c r="D505" s="212" t="str">
        <f>INDEX('     2022    '!D:D,MATCH(A505,'     2022    '!AL:AL,0))</f>
        <v>KF051-JJB</v>
      </c>
      <c r="E505" s="213" t="str">
        <f>INDEX('     2022    '!$A$1:$AC$1563,MATCH($D505,'     2022    '!$D$1:$D$1794,0),MATCH(E$1,'     2022    '!$A$1:$AC$1,0))</f>
        <v>JUMPING JELLY BEANS. Unique! Weird blobby bouncing multicolour effects! Always popular. RETAIL</v>
      </c>
      <c r="F505" s="206" t="str">
        <f>IFERROR(IF(LEFT(INDEX('     2022    '!AD:AD,MATCH(D505,'     2022    '!D:D,0)),4)="http",HYPERLINK(INDEX('     2022    '!AD:AD,MATCH(D505,'     2022    '!D:D,0)),"Video"),""),"")</f>
        <v>Video</v>
      </c>
      <c r="G505" s="207">
        <f>INDEX('     2022    '!$A$1:$AC$1563,MATCH($D505,'     2022    '!$D$1:$D$1794,0),MATCH(G$1,'     2022    '!$A$1:$AC$1,0))</f>
        <v>27</v>
      </c>
      <c r="H505" s="150"/>
      <c r="I505" s="152">
        <f>INDEX('     2022    '!$A$1:$AC$1563,MATCH($D505,'     2022    '!$D$1:$D$1794,0),MATCH(I$1,'     2022    '!$A$1:$AC$1,0))</f>
        <v>80.45</v>
      </c>
      <c r="J505" s="150"/>
      <c r="K505" s="151">
        <f t="shared" si="15"/>
        <v>5.0281250000000002</v>
      </c>
      <c r="L505" s="152">
        <f>INDEX('     2022    '!$A$1:$AC$1563,MATCH($D505,'     2022    '!$D$1:$D$1794,0),MATCH(L$1,'     2022    '!$A$1:$AC$1,0))</f>
        <v>76.430000000000007</v>
      </c>
      <c r="M505" s="152">
        <f>INDEX('     2022    '!$A$1:$AC$1563,MATCH($D505,'     2022    '!$D$1:$D$1794,0),MATCH(M$1,'     2022    '!$A$1:$AC$1,0))</f>
        <v>80.45</v>
      </c>
      <c r="N505" s="153" t="str">
        <f>INDEX('     2022    '!$A$1:$AC$1563,MATCH($D505,'     2022    '!$D$1:$D$1794,0),MATCH(N$1,'     2022    '!$A$1:$AC$1,0))</f>
        <v>N/A</v>
      </c>
      <c r="O505" s="154">
        <f>INDEX('     2022    '!$A$1:$AC$1563,MATCH($D505,'     2022    '!$D$1:$D$1794,0),MATCH(O$1,'     2022    '!$A$1:$AC$1,0))</f>
        <v>16</v>
      </c>
      <c r="P505" s="153">
        <f>INDEX('     2022    '!$A$1:$AC$1563,MATCH($D505,'     2022    '!$D$1:$D$1794,0),MATCH(P$1,'     2022    '!$A$1:$AC$1,0))</f>
        <v>45</v>
      </c>
      <c r="Q505" s="153" t="str">
        <f>INDEX('     2022    '!$A$1:$AC$1563,MATCH($D505,'     2022    '!$D$1:$D$1794,0),MATCH(Q$1,'     2022    '!$A$1:$AC$1,0))</f>
        <v>Yes</v>
      </c>
      <c r="R505" s="155">
        <f>INDEX('     2022    '!$A$1:$AC$1563,MATCH($D505,'     2022    '!$D$1:$D$1794,0),MATCH(R$1,'     2022    '!$A$1:$AC$1,0))</f>
        <v>8</v>
      </c>
      <c r="S505" s="155">
        <f>INDEX('     2022    '!$A$1:$AC$1563,MATCH($D505,'     2022    '!$D$1:$D$1794,0),MATCH(S$1,'     2022    '!$A$1:$AC$1,0))</f>
        <v>2.4</v>
      </c>
      <c r="T505" s="155">
        <f>INDEX('     2022    '!$A$1:$AC$1563,MATCH($D505,'     2022    '!$D$1:$D$1794,0),MATCH(T$1,'     2022    '!$A$1:$AC$1,0))</f>
        <v>0</v>
      </c>
      <c r="U505" s="154" t="str">
        <f>INDEX('     2022    '!$A$1:$AC$1563,MATCH($D505,'     2022    '!$D$1:$D$1794,0),MATCH(U$1,'     2022    '!$A$1:$AC$1,0))</f>
        <v>1.4G</v>
      </c>
      <c r="V505" s="153" t="str">
        <f>INDEX('     2022    '!$A$1:$AC$1563,MATCH($D505,'     2022    '!$D$1:$D$1794,0),MATCH(V$1,'     2022    '!$A$1:$AC$1,0))</f>
        <v>UN0336</v>
      </c>
      <c r="W505" s="153" t="str">
        <f>INDEX('     2022    '!$A$1:$AC$1563,MATCH($D505,'     2022    '!$D$1:$D$1794,0),MATCH(W$1,'     2022    '!$A$1:$AC$1,0))</f>
        <v>F2</v>
      </c>
      <c r="X505" s="151">
        <f>INDEX('     2022    '!$A$1:$AC$1563,MATCH($D505,'     2022    '!$D$1:$D$1794,0),MATCH(X$1,'     2022    '!$A$1:$AC$1,0))</f>
        <v>17.989999999999998</v>
      </c>
      <c r="Y505" s="151">
        <f>INDEX('     2022    '!$A$1:$AC$1563,MATCH($D505,'     2022    '!$D$1:$D$1794,0),MATCH(Y$1,'     2022    '!$A$1:$AC$1,0))</f>
        <v>14.99</v>
      </c>
      <c r="Z505" s="156">
        <f>INDEX('     2022    '!$A$1:$AC$1563,MATCH($D505,'     2022    '!$D$1:$D$1794,0),MATCH(Z$1,'     2022    '!$A$1:$AC$1,0))</f>
        <v>3.4200000000000001E-2</v>
      </c>
      <c r="AA505" s="153">
        <f>INDEX('     2022    '!$A$1:$AC$1563,MATCH($D505,'     2022    '!$D$1:$D$1794,0),MATCH(AA$1,'     2022    '!$A$1:$AC$1,0))</f>
        <v>0</v>
      </c>
      <c r="AB505" s="153" t="str">
        <f>INDEX('     2022    '!$A$1:$AC$1563,MATCH($D505,'     2022    '!$D$1:$D$1794,0),MATCH(AB$1,'     2022    '!$A$1:$AC$1,0))</f>
        <v>GB/HSE-321211</v>
      </c>
      <c r="AC505" s="153">
        <f>INDEX('     2022    '!$A$1:$AC$1563,MATCH($D505,'     2022    '!$D$1:$D$1794,0),MATCH(AC$1,'     2022    '!$A$1:$AC$1,0))</f>
        <v>0</v>
      </c>
    </row>
    <row r="506" spans="1:29" ht="25.5">
      <c r="A506" s="80">
        <f t="shared" si="14"/>
        <v>503</v>
      </c>
      <c r="B506" s="68" t="str">
        <f>INDEX('     2022    '!B:B,MATCH(D506,'     2022    '!D:D,0))</f>
        <v/>
      </c>
      <c r="C506" s="204" t="str">
        <f>INDEX('     2022    '!C:C,MATCH(D506,'     2022    '!D:D,0))</f>
        <v>Fountain</v>
      </c>
      <c r="D506" s="212" t="str">
        <f>INDEX('     2022    '!D:D,MATCH(A506,'     2022    '!AL:AL,0))</f>
        <v>CF0084</v>
      </c>
      <c r="E506" s="213" t="str">
        <f>INDEX('     2022    '!$A$1:$AC$1563,MATCH($D506,'     2022    '!$D$1:$D$1794,0),MATCH(E$1,'     2022    '!$A$1:$AC$1,0))</f>
        <v>MONTE VESUVIO. Lovely fanned fountain, starting with fluffy gold then into silver crackling. RETAIL</v>
      </c>
      <c r="F506" s="206" t="str">
        <f>IFERROR(IF(LEFT(INDEX('     2022    '!AD:AD,MATCH(D506,'     2022    '!D:D,0)),4)="http",HYPERLINK(INDEX('     2022    '!AD:AD,MATCH(D506,'     2022    '!D:D,0)),"Video"),""),"")</f>
        <v>Video</v>
      </c>
      <c r="G506" s="207">
        <f>INDEX('     2022    '!$A$1:$AC$1563,MATCH($D506,'     2022    '!$D$1:$D$1794,0),MATCH(G$1,'     2022    '!$A$1:$AC$1,0))</f>
        <v>0</v>
      </c>
      <c r="H506" s="150"/>
      <c r="I506" s="152">
        <f>INDEX('     2022    '!$A$1:$AC$1563,MATCH($D506,'     2022    '!$D$1:$D$1794,0),MATCH(I$1,'     2022    '!$A$1:$AC$1,0))</f>
        <v>60.38</v>
      </c>
      <c r="J506" s="150"/>
      <c r="K506" s="151">
        <f t="shared" si="15"/>
        <v>5.1322999999999999</v>
      </c>
      <c r="L506" s="152">
        <f>INDEX('     2022    '!$A$1:$AC$1563,MATCH($D506,'     2022    '!$D$1:$D$1794,0),MATCH(L$1,'     2022    '!$A$1:$AC$1,0))</f>
        <v>61.587600000000002</v>
      </c>
      <c r="M506" s="152">
        <f>INDEX('     2022    '!$A$1:$AC$1563,MATCH($D506,'     2022    '!$D$1:$D$1794,0),MATCH(M$1,'     2022    '!$A$1:$AC$1,0))</f>
        <v>61.587600000000002</v>
      </c>
      <c r="N506" s="153" t="str">
        <f>INDEX('     2022    '!$A$1:$AC$1563,MATCH($D506,'     2022    '!$D$1:$D$1794,0),MATCH(N$1,'     2022    '!$A$1:$AC$1,0))</f>
        <v>N/A</v>
      </c>
      <c r="O506" s="154">
        <f>INDEX('     2022    '!$A$1:$AC$1563,MATCH($D506,'     2022    '!$D$1:$D$1794,0),MATCH(O$1,'     2022    '!$A$1:$AC$1,0))</f>
        <v>12</v>
      </c>
      <c r="P506" s="153">
        <f>INDEX('     2022    '!$A$1:$AC$1563,MATCH($D506,'     2022    '!$D$1:$D$1794,0),MATCH(P$1,'     2022    '!$A$1:$AC$1,0))</f>
        <v>45</v>
      </c>
      <c r="Q506" s="153" t="str">
        <f>INDEX('     2022    '!$A$1:$AC$1563,MATCH($D506,'     2022    '!$D$1:$D$1794,0),MATCH(Q$1,'     2022    '!$A$1:$AC$1,0))</f>
        <v>Yes</v>
      </c>
      <c r="R506" s="155">
        <f>INDEX('     2022    '!$A$1:$AC$1563,MATCH($D506,'     2022    '!$D$1:$D$1794,0),MATCH(R$1,'     2022    '!$A$1:$AC$1,0))</f>
        <v>9</v>
      </c>
      <c r="S506" s="155">
        <f>INDEX('     2022    '!$A$1:$AC$1563,MATCH($D506,'     2022    '!$D$1:$D$1794,0),MATCH(S$1,'     2022    '!$A$1:$AC$1,0))</f>
        <v>2</v>
      </c>
      <c r="T506" s="155">
        <f>INDEX('     2022    '!$A$1:$AC$1563,MATCH($D506,'     2022    '!$D$1:$D$1794,0),MATCH(T$1,'     2022    '!$A$1:$AC$1,0))</f>
        <v>0.3</v>
      </c>
      <c r="U506" s="154" t="str">
        <f>INDEX('     2022    '!$A$1:$AC$1563,MATCH($D506,'     2022    '!$D$1:$D$1794,0),MATCH(U$1,'     2022    '!$A$1:$AC$1,0))</f>
        <v>1.4G</v>
      </c>
      <c r="V506" s="153" t="str">
        <f>INDEX('     2022    '!$A$1:$AC$1563,MATCH($D506,'     2022    '!$D$1:$D$1794,0),MATCH(V$1,'     2022    '!$A$1:$AC$1,0))</f>
        <v>UN0336</v>
      </c>
      <c r="W506" s="153" t="str">
        <f>INDEX('     2022    '!$A$1:$AC$1563,MATCH($D506,'     2022    '!$D$1:$D$1794,0),MATCH(W$1,'     2022    '!$A$1:$AC$1,0))</f>
        <v>F2</v>
      </c>
      <c r="X506" s="151">
        <f>INDEX('     2022    '!$A$1:$AC$1563,MATCH($D506,'     2022    '!$D$1:$D$1794,0),MATCH(X$1,'     2022    '!$A$1:$AC$1,0))</f>
        <v>19.489999999999998</v>
      </c>
      <c r="Y506" s="151">
        <f>INDEX('     2022    '!$A$1:$AC$1563,MATCH($D506,'     2022    '!$D$1:$D$1794,0),MATCH(Y$1,'     2022    '!$A$1:$AC$1,0))</f>
        <v>14.49</v>
      </c>
      <c r="Z506" s="156">
        <f>INDEX('     2022    '!$A$1:$AC$1563,MATCH($D506,'     2022    '!$D$1:$D$1794,0),MATCH(Z$1,'     2022    '!$A$1:$AC$1,0))</f>
        <v>3.3700000000000001E-2</v>
      </c>
      <c r="AA506" s="153" t="str">
        <f>INDEX('     2022    '!$A$1:$AC$1563,MATCH($D506,'     2022    '!$D$1:$D$1794,0),MATCH(AA$1,'     2022    '!$A$1:$AC$1,0))</f>
        <v>1008-F2-69249649</v>
      </c>
      <c r="AB506" s="153" t="str">
        <f>INDEX('     2022    '!$A$1:$AC$1563,MATCH($D506,'     2022    '!$D$1:$D$1794,0),MATCH(AB$1,'     2022    '!$A$1:$AC$1,0))</f>
        <v>GB/HSE-351045</v>
      </c>
      <c r="AC506" s="153" t="str">
        <f>INDEX('     2022    '!$A$1:$AC$1563,MATCH($D506,'     2022    '!$D$1:$D$1794,0),MATCH(AC$1,'     2022    '!$A$1:$AC$1,0))</f>
        <v>7/29/2030</v>
      </c>
    </row>
    <row r="507" spans="1:29" ht="15.75">
      <c r="A507" s="80">
        <f t="shared" si="14"/>
        <v>504</v>
      </c>
      <c r="B507" s="68" t="str">
        <f>INDEX('     2022    '!B:B,MATCH(D507,'     2022    '!D:D,0))</f>
        <v/>
      </c>
      <c r="C507" s="204" t="str">
        <f>INDEX('     2022    '!C:C,MATCH(D507,'     2022    '!D:D,0))</f>
        <v>Fountain</v>
      </c>
      <c r="D507" s="212" t="str">
        <f>INDEX('     2022    '!D:D,MATCH(A507,'     2022    '!AL:AL,0))</f>
        <v>CF0074R</v>
      </c>
      <c r="E507" s="213" t="str">
        <f>INDEX('     2022    '!$A$1:$AC$1563,MATCH($D507,'     2022    '!$D$1:$D$1794,0),MATCH(E$1,'     2022    '!$A$1:$AC$1,0))</f>
        <v>8sec 5m red fountain</v>
      </c>
      <c r="F507" s="206" t="str">
        <f>IFERROR(IF(LEFT(INDEX('     2022    '!AD:AD,MATCH(D507,'     2022    '!D:D,0)),4)="http",HYPERLINK(INDEX('     2022    '!AD:AD,MATCH(D507,'     2022    '!D:D,0)),"Video"),""),"")</f>
        <v/>
      </c>
      <c r="G507" s="207">
        <f>INDEX('     2022    '!$A$1:$AC$1563,MATCH($D507,'     2022    '!$D$1:$D$1794,0),MATCH(G$1,'     2022    '!$A$1:$AC$1,0))</f>
        <v>0</v>
      </c>
      <c r="H507" s="150"/>
      <c r="I507" s="152">
        <f>INDEX('     2022    '!$A$1:$AC$1563,MATCH($D507,'     2022    '!$D$1:$D$1794,0),MATCH(I$1,'     2022    '!$A$1:$AC$1,0))</f>
        <v>173.4</v>
      </c>
      <c r="J507" s="150"/>
      <c r="K507" s="151">
        <f t="shared" si="15"/>
        <v>5.1483333333333334</v>
      </c>
      <c r="L507" s="152">
        <f>INDEX('     2022    '!$A$1:$AC$1563,MATCH($D507,'     2022    '!$D$1:$D$1794,0),MATCH(L$1,'     2022    '!$A$1:$AC$1,0))</f>
        <v>176.86799999999999</v>
      </c>
      <c r="M507" s="152">
        <f>INDEX('     2022    '!$A$1:$AC$1563,MATCH($D507,'     2022    '!$D$1:$D$1794,0),MATCH(M$1,'     2022    '!$A$1:$AC$1,0))</f>
        <v>185.34</v>
      </c>
      <c r="N507" s="153" t="str">
        <f>INDEX('     2022    '!$A$1:$AC$1563,MATCH($D507,'     2022    '!$D$1:$D$1794,0),MATCH(N$1,'     2022    '!$A$1:$AC$1,0))</f>
        <v>N/A</v>
      </c>
      <c r="O507" s="154">
        <f>INDEX('     2022    '!$A$1:$AC$1563,MATCH($D507,'     2022    '!$D$1:$D$1794,0),MATCH(O$1,'     2022    '!$A$1:$AC$1,0))</f>
        <v>36</v>
      </c>
      <c r="P507" s="153">
        <f>INDEX('     2022    '!$A$1:$AC$1563,MATCH($D507,'     2022    '!$D$1:$D$1794,0),MATCH(P$1,'     2022    '!$A$1:$AC$1,0))</f>
        <v>8</v>
      </c>
      <c r="Q507" s="153" t="str">
        <f>INDEX('     2022    '!$A$1:$AC$1563,MATCH($D507,'     2022    '!$D$1:$D$1794,0),MATCH(Q$1,'     2022    '!$A$1:$AC$1,0))</f>
        <v>Yes</v>
      </c>
      <c r="R507" s="155">
        <f>INDEX('     2022    '!$A$1:$AC$1563,MATCH($D507,'     2022    '!$D$1:$D$1794,0),MATCH(R$1,'     2022    '!$A$1:$AC$1,0))</f>
        <v>13</v>
      </c>
      <c r="S507" s="155">
        <f>INDEX('     2022    '!$A$1:$AC$1563,MATCH($D507,'     2022    '!$D$1:$D$1794,0),MATCH(S$1,'     2022    '!$A$1:$AC$1,0))</f>
        <v>3.24</v>
      </c>
      <c r="T507" s="155">
        <f>INDEX('     2022    '!$A$1:$AC$1563,MATCH($D507,'     2022    '!$D$1:$D$1794,0),MATCH(T$1,'     2022    '!$A$1:$AC$1,0))</f>
        <v>0</v>
      </c>
      <c r="U507" s="154" t="str">
        <f>INDEX('     2022    '!$A$1:$AC$1563,MATCH($D507,'     2022    '!$D$1:$D$1794,0),MATCH(U$1,'     2022    '!$A$1:$AC$1,0))</f>
        <v>1.4G</v>
      </c>
      <c r="V507" s="153" t="str">
        <f>INDEX('     2022    '!$A$1:$AC$1563,MATCH($D507,'     2022    '!$D$1:$D$1794,0),MATCH(V$1,'     2022    '!$A$1:$AC$1,0))</f>
        <v>UN0336</v>
      </c>
      <c r="W507" s="153">
        <f>INDEX('     2022    '!$A$1:$AC$1563,MATCH($D507,'     2022    '!$D$1:$D$1794,0),MATCH(W$1,'     2022    '!$A$1:$AC$1,0))</f>
        <v>0</v>
      </c>
      <c r="X507" s="151" t="str">
        <f>INDEX('     2022    '!$A$1:$AC$1563,MATCH($D507,'     2022    '!$D$1:$D$1794,0),MATCH(X$1,'     2022    '!$A$1:$AC$1,0))</f>
        <v/>
      </c>
      <c r="Y507" s="151" t="str">
        <f>INDEX('     2022    '!$A$1:$AC$1563,MATCH($D507,'     2022    '!$D$1:$D$1794,0),MATCH(Y$1,'     2022    '!$A$1:$AC$1,0))</f>
        <v/>
      </c>
      <c r="Z507" s="156">
        <f>INDEX('     2022    '!$A$1:$AC$1563,MATCH($D507,'     2022    '!$D$1:$D$1794,0),MATCH(Z$1,'     2022    '!$A$1:$AC$1,0))</f>
        <v>3.5200000000000002E-2</v>
      </c>
      <c r="AA507" s="153" t="str">
        <f>INDEX('     2022    '!$A$1:$AC$1563,MATCH($D507,'     2022    '!$D$1:$D$1794,0),MATCH(AA$1,'     2022    '!$A$1:$AC$1,0))</f>
        <v>0163-T1-1132</v>
      </c>
      <c r="AB507" s="153" t="str">
        <f>INDEX('     2022    '!$A$1:$AC$1563,MATCH($D507,'     2022    '!$D$1:$D$1794,0),MATCH(AB$1,'     2022    '!$A$1:$AC$1,0))</f>
        <v>GB/HSE-351037</v>
      </c>
      <c r="AC507" s="153" t="str">
        <f>INDEX('     2022    '!$A$1:$AC$1563,MATCH($D507,'     2022    '!$D$1:$D$1794,0),MATCH(AC$1,'     2022    '!$A$1:$AC$1,0))</f>
        <v>7/29/2030</v>
      </c>
    </row>
    <row r="508" spans="1:29" ht="15.75">
      <c r="A508" s="80">
        <f t="shared" si="14"/>
        <v>505</v>
      </c>
      <c r="B508" s="68" t="str">
        <f>INDEX('     2022    '!B:B,MATCH(D508,'     2022    '!D:D,0))</f>
        <v/>
      </c>
      <c r="C508" s="204" t="str">
        <f>INDEX('     2022    '!C:C,MATCH(D508,'     2022    '!D:D,0))</f>
        <v>Fountain</v>
      </c>
      <c r="D508" s="212" t="str">
        <f>INDEX('     2022    '!D:D,MATCH(A508,'     2022    '!AL:AL,0))</f>
        <v>CF0012</v>
      </c>
      <c r="E508" s="213" t="str">
        <f>INDEX('     2022    '!$A$1:$AC$1563,MATCH($D508,'     2022    '!$D$1:$D$1794,0),MATCH(E$1,'     2022    '!$A$1:$AC$1,0))</f>
        <v>60sec 5m. Blue flames and silver/gold flowers</v>
      </c>
      <c r="F508" s="206" t="str">
        <f>IFERROR(IF(LEFT(INDEX('     2022    '!AD:AD,MATCH(D508,'     2022    '!D:D,0)),4)="http",HYPERLINK(INDEX('     2022    '!AD:AD,MATCH(D508,'     2022    '!D:D,0)),"Video"),""),"")</f>
        <v>Video</v>
      </c>
      <c r="G508" s="207">
        <f>INDEX('     2022    '!$A$1:$AC$1563,MATCH($D508,'     2022    '!$D$1:$D$1794,0),MATCH(G$1,'     2022    '!$A$1:$AC$1,0))</f>
        <v>0</v>
      </c>
      <c r="H508" s="150"/>
      <c r="I508" s="152">
        <f>INDEX('     2022    '!$A$1:$AC$1563,MATCH($D508,'     2022    '!$D$1:$D$1794,0),MATCH(I$1,'     2022    '!$A$1:$AC$1,0))</f>
        <v>157.82</v>
      </c>
      <c r="J508" s="150"/>
      <c r="K508" s="151">
        <f t="shared" si="15"/>
        <v>5.4791099969757102</v>
      </c>
      <c r="L508" s="152">
        <f>INDEX('     2022    '!$A$1:$AC$1563,MATCH($D508,'     2022    '!$D$1:$D$1794,0),MATCH(L$1,'     2022    '!$A$1:$AC$1,0))</f>
        <v>160.97639999999998</v>
      </c>
      <c r="M508" s="152">
        <f>INDEX('     2022    '!$A$1:$AC$1563,MATCH($D508,'     2022    '!$D$1:$D$1794,0),MATCH(M$1,'     2022    '!$A$1:$AC$1,0))</f>
        <v>164.37329990927131</v>
      </c>
      <c r="N508" s="153" t="str">
        <f>INDEX('     2022    '!$A$1:$AC$1563,MATCH($D508,'     2022    '!$D$1:$D$1794,0),MATCH(N$1,'     2022    '!$A$1:$AC$1,0))</f>
        <v>N/A</v>
      </c>
      <c r="O508" s="154">
        <f>INDEX('     2022    '!$A$1:$AC$1563,MATCH($D508,'     2022    '!$D$1:$D$1794,0),MATCH(O$1,'     2022    '!$A$1:$AC$1,0))</f>
        <v>30</v>
      </c>
      <c r="P508" s="153">
        <f>INDEX('     2022    '!$A$1:$AC$1563,MATCH($D508,'     2022    '!$D$1:$D$1794,0),MATCH(P$1,'     2022    '!$A$1:$AC$1,0))</f>
        <v>60</v>
      </c>
      <c r="Q508" s="153" t="str">
        <f>INDEX('     2022    '!$A$1:$AC$1563,MATCH($D508,'     2022    '!$D$1:$D$1794,0),MATCH(Q$1,'     2022    '!$A$1:$AC$1,0))</f>
        <v>Yes</v>
      </c>
      <c r="R508" s="155">
        <f>INDEX('     2022    '!$A$1:$AC$1563,MATCH($D508,'     2022    '!$D$1:$D$1794,0),MATCH(R$1,'     2022    '!$A$1:$AC$1,0))</f>
        <v>20.5</v>
      </c>
      <c r="S508" s="155">
        <f>INDEX('     2022    '!$A$1:$AC$1563,MATCH($D508,'     2022    '!$D$1:$D$1794,0),MATCH(S$1,'     2022    '!$A$1:$AC$1,0))</f>
        <v>6.6</v>
      </c>
      <c r="T508" s="155">
        <f>INDEX('     2022    '!$A$1:$AC$1563,MATCH($D508,'     2022    '!$D$1:$D$1794,0),MATCH(T$1,'     2022    '!$A$1:$AC$1,0))</f>
        <v>0.3</v>
      </c>
      <c r="U508" s="154" t="str">
        <f>INDEX('     2022    '!$A$1:$AC$1563,MATCH($D508,'     2022    '!$D$1:$D$1794,0),MATCH(U$1,'     2022    '!$A$1:$AC$1,0))</f>
        <v>1.4G</v>
      </c>
      <c r="V508" s="153" t="str">
        <f>INDEX('     2022    '!$A$1:$AC$1563,MATCH($D508,'     2022    '!$D$1:$D$1794,0),MATCH(V$1,'     2022    '!$A$1:$AC$1,0))</f>
        <v>UN0336</v>
      </c>
      <c r="W508" s="153" t="str">
        <f>INDEX('     2022    '!$A$1:$AC$1563,MATCH($D508,'     2022    '!$D$1:$D$1794,0),MATCH(W$1,'     2022    '!$A$1:$AC$1,0))</f>
        <v>T1</v>
      </c>
      <c r="X508" s="151" t="str">
        <f>INDEX('     2022    '!$A$1:$AC$1563,MATCH($D508,'     2022    '!$D$1:$D$1794,0),MATCH(X$1,'     2022    '!$A$1:$AC$1,0))</f>
        <v/>
      </c>
      <c r="Y508" s="151" t="str">
        <f>INDEX('     2022    '!$A$1:$AC$1563,MATCH($D508,'     2022    '!$D$1:$D$1794,0),MATCH(Y$1,'     2022    '!$A$1:$AC$1,0))</f>
        <v/>
      </c>
      <c r="Z508" s="156">
        <f>INDEX('     2022    '!$A$1:$AC$1563,MATCH($D508,'     2022    '!$D$1:$D$1794,0),MATCH(Z$1,'     2022    '!$A$1:$AC$1,0))</f>
        <v>2.9100000000000001E-2</v>
      </c>
      <c r="AA508" s="153" t="str">
        <f>INDEX('     2022    '!$A$1:$AC$1563,MATCH($D508,'     2022    '!$D$1:$D$1794,0),MATCH(AA$1,'     2022    '!$A$1:$AC$1,0))</f>
        <v>0163-T1-1135</v>
      </c>
      <c r="AB508" s="153" t="str">
        <f>INDEX('     2022    '!$A$1:$AC$1563,MATCH($D508,'     2022    '!$D$1:$D$1794,0),MATCH(AB$1,'     2022    '!$A$1:$AC$1,0))</f>
        <v>GB/HSE-340718</v>
      </c>
      <c r="AC508" s="153" t="str">
        <f>INDEX('     2022    '!$A$1:$AC$1563,MATCH($D508,'     2022    '!$D$1:$D$1794,0),MATCH(AC$1,'     2022    '!$A$1:$AC$1,0))</f>
        <v>8/3/2027</v>
      </c>
    </row>
    <row r="509" spans="1:29" ht="15.75">
      <c r="A509" s="80">
        <f t="shared" si="14"/>
        <v>506</v>
      </c>
      <c r="B509" s="68" t="str">
        <f>INDEX('     2022    '!B:B,MATCH(D509,'     2022    '!D:D,0))</f>
        <v/>
      </c>
      <c r="C509" s="204" t="str">
        <f>INDEX('     2022    '!C:C,MATCH(D509,'     2022    '!D:D,0))</f>
        <v>Fountain</v>
      </c>
      <c r="D509" s="212" t="str">
        <f>INDEX('     2022    '!D:D,MATCH(A509,'     2022    '!AL:AL,0))</f>
        <v>CF0077</v>
      </c>
      <c r="E509" s="213" t="str">
        <f>INDEX('     2022    '!$A$1:$AC$1563,MATCH($D509,'     2022    '!$D$1:$D$1794,0),MATCH(E$1,'     2022    '!$A$1:$AC$1,0))</f>
        <v>60sec 5m Gold fountain with blue tips</v>
      </c>
      <c r="F509" s="206" t="str">
        <f>IFERROR(IF(LEFT(INDEX('     2022    '!AD:AD,MATCH(D509,'     2022    '!D:D,0)),4)="http",HYPERLINK(INDEX('     2022    '!AD:AD,MATCH(D509,'     2022    '!D:D,0)),"Video"),""),"")</f>
        <v>Video</v>
      </c>
      <c r="G509" s="207">
        <f>INDEX('     2022    '!$A$1:$AC$1563,MATCH($D509,'     2022    '!$D$1:$D$1794,0),MATCH(G$1,'     2022    '!$A$1:$AC$1,0))</f>
        <v>0</v>
      </c>
      <c r="H509" s="150"/>
      <c r="I509" s="152">
        <f>INDEX('     2022    '!$A$1:$AC$1563,MATCH($D509,'     2022    '!$D$1:$D$1794,0),MATCH(I$1,'     2022    '!$A$1:$AC$1,0))</f>
        <v>160.30000000000001</v>
      </c>
      <c r="J509" s="150"/>
      <c r="K509" s="151">
        <f t="shared" si="15"/>
        <v>5.5663973572555072</v>
      </c>
      <c r="L509" s="152">
        <f>INDEX('     2022    '!$A$1:$AC$1563,MATCH($D509,'     2022    '!$D$1:$D$1794,0),MATCH(L$1,'     2022    '!$A$1:$AC$1,0))</f>
        <v>163.50600000000003</v>
      </c>
      <c r="M509" s="152">
        <f>INDEX('     2022    '!$A$1:$AC$1563,MATCH($D509,'     2022    '!$D$1:$D$1794,0),MATCH(M$1,'     2022    '!$A$1:$AC$1,0))</f>
        <v>166.99192071766521</v>
      </c>
      <c r="N509" s="153" t="str">
        <f>INDEX('     2022    '!$A$1:$AC$1563,MATCH($D509,'     2022    '!$D$1:$D$1794,0),MATCH(N$1,'     2022    '!$A$1:$AC$1,0))</f>
        <v>N/A</v>
      </c>
      <c r="O509" s="154">
        <f>INDEX('     2022    '!$A$1:$AC$1563,MATCH($D509,'     2022    '!$D$1:$D$1794,0),MATCH(O$1,'     2022    '!$A$1:$AC$1,0))</f>
        <v>30</v>
      </c>
      <c r="P509" s="153">
        <f>INDEX('     2022    '!$A$1:$AC$1563,MATCH($D509,'     2022    '!$D$1:$D$1794,0),MATCH(P$1,'     2022    '!$A$1:$AC$1,0))</f>
        <v>60</v>
      </c>
      <c r="Q509" s="153" t="str">
        <f>INDEX('     2022    '!$A$1:$AC$1563,MATCH($D509,'     2022    '!$D$1:$D$1794,0),MATCH(Q$1,'     2022    '!$A$1:$AC$1,0))</f>
        <v>Yes</v>
      </c>
      <c r="R509" s="155">
        <f>INDEX('     2022    '!$A$1:$AC$1563,MATCH($D509,'     2022    '!$D$1:$D$1794,0),MATCH(R$1,'     2022    '!$A$1:$AC$1,0))</f>
        <v>20</v>
      </c>
      <c r="S509" s="155">
        <f>INDEX('     2022    '!$A$1:$AC$1563,MATCH($D509,'     2022    '!$D$1:$D$1794,0),MATCH(S$1,'     2022    '!$A$1:$AC$1,0))</f>
        <v>6.6</v>
      </c>
      <c r="T509" s="155">
        <f>INDEX('     2022    '!$A$1:$AC$1563,MATCH($D509,'     2022    '!$D$1:$D$1794,0),MATCH(T$1,'     2022    '!$A$1:$AC$1,0))</f>
        <v>0.3</v>
      </c>
      <c r="U509" s="154" t="str">
        <f>INDEX('     2022    '!$A$1:$AC$1563,MATCH($D509,'     2022    '!$D$1:$D$1794,0),MATCH(U$1,'     2022    '!$A$1:$AC$1,0))</f>
        <v>1.4G</v>
      </c>
      <c r="V509" s="153" t="str">
        <f>INDEX('     2022    '!$A$1:$AC$1563,MATCH($D509,'     2022    '!$D$1:$D$1794,0),MATCH(V$1,'     2022    '!$A$1:$AC$1,0))</f>
        <v>UN0336</v>
      </c>
      <c r="W509" s="153" t="str">
        <f>INDEX('     2022    '!$A$1:$AC$1563,MATCH($D509,'     2022    '!$D$1:$D$1794,0),MATCH(W$1,'     2022    '!$A$1:$AC$1,0))</f>
        <v>T1</v>
      </c>
      <c r="X509" s="151" t="str">
        <f>INDEX('     2022    '!$A$1:$AC$1563,MATCH($D509,'     2022    '!$D$1:$D$1794,0),MATCH(X$1,'     2022    '!$A$1:$AC$1,0))</f>
        <v/>
      </c>
      <c r="Y509" s="151" t="str">
        <f>INDEX('     2022    '!$A$1:$AC$1563,MATCH($D509,'     2022    '!$D$1:$D$1794,0),MATCH(Y$1,'     2022    '!$A$1:$AC$1,0))</f>
        <v/>
      </c>
      <c r="Z509" s="156">
        <f>INDEX('     2022    '!$A$1:$AC$1563,MATCH($D509,'     2022    '!$D$1:$D$1794,0),MATCH(Z$1,'     2022    '!$A$1:$AC$1,0))</f>
        <v>2.9100000000000001E-2</v>
      </c>
      <c r="AA509" s="153" t="str">
        <f>INDEX('     2022    '!$A$1:$AC$1563,MATCH($D509,'     2022    '!$D$1:$D$1794,0),MATCH(AA$1,'     2022    '!$A$1:$AC$1,0))</f>
        <v>0163-T1-1135</v>
      </c>
      <c r="AB509" s="153" t="str">
        <f>INDEX('     2022    '!$A$1:$AC$1563,MATCH($D509,'     2022    '!$D$1:$D$1794,0),MATCH(AB$1,'     2022    '!$A$1:$AC$1,0))</f>
        <v>GB/HSE-351039</v>
      </c>
      <c r="AC509" s="153" t="str">
        <f>INDEX('     2022    '!$A$1:$AC$1563,MATCH($D509,'     2022    '!$D$1:$D$1794,0),MATCH(AC$1,'     2022    '!$A$1:$AC$1,0))</f>
        <v>7/29/2030</v>
      </c>
    </row>
    <row r="510" spans="1:29" ht="15.75">
      <c r="A510" s="80">
        <f t="shared" si="14"/>
        <v>507</v>
      </c>
      <c r="B510" s="68" t="str">
        <f>INDEX('     2022    '!B:B,MATCH(D510,'     2022    '!D:D,0))</f>
        <v/>
      </c>
      <c r="C510" s="204" t="str">
        <f>INDEX('     2022    '!C:C,MATCH(D510,'     2022    '!D:D,0))</f>
        <v>Fountain</v>
      </c>
      <c r="D510" s="212" t="str">
        <f>INDEX('     2022    '!D:D,MATCH(A510,'     2022    '!AL:AL,0))</f>
        <v>CF0041</v>
      </c>
      <c r="E510" s="213" t="str">
        <f>INDEX('     2022    '!$A$1:$AC$1563,MATCH($D510,'     2022    '!$D$1:$D$1794,0),MATCH(E$1,'     2022    '!$A$1:$AC$1,0))</f>
        <v>60sec 5m 3 Color fountain</v>
      </c>
      <c r="F510" s="206" t="str">
        <f>IFERROR(IF(LEFT(INDEX('     2022    '!AD:AD,MATCH(D510,'     2022    '!D:D,0)),4)="http",HYPERLINK(INDEX('     2022    '!AD:AD,MATCH(D510,'     2022    '!D:D,0)),"Video"),""),"")</f>
        <v>Video</v>
      </c>
      <c r="G510" s="207">
        <f>INDEX('     2022    '!$A$1:$AC$1563,MATCH($D510,'     2022    '!$D$1:$D$1794,0),MATCH(G$1,'     2022    '!$A$1:$AC$1,0))</f>
        <v>0</v>
      </c>
      <c r="H510" s="150"/>
      <c r="I510" s="152">
        <f>INDEX('     2022    '!$A$1:$AC$1563,MATCH($D510,'     2022    '!$D$1:$D$1794,0),MATCH(I$1,'     2022    '!$A$1:$AC$1,0))</f>
        <v>126.35</v>
      </c>
      <c r="J510" s="150"/>
      <c r="K510" s="151">
        <f t="shared" si="15"/>
        <v>5.6270833333333323</v>
      </c>
      <c r="L510" s="152">
        <f>INDEX('     2022    '!$A$1:$AC$1563,MATCH($D510,'     2022    '!$D$1:$D$1794,0),MATCH(L$1,'     2022    '!$A$1:$AC$1,0))</f>
        <v>128.87700000000001</v>
      </c>
      <c r="M510" s="152">
        <f>INDEX('     2022    '!$A$1:$AC$1563,MATCH($D510,'     2022    '!$D$1:$D$1794,0),MATCH(M$1,'     2022    '!$A$1:$AC$1,0))</f>
        <v>135.04999999999998</v>
      </c>
      <c r="N510" s="153" t="str">
        <f>INDEX('     2022    '!$A$1:$AC$1563,MATCH($D510,'     2022    '!$D$1:$D$1794,0),MATCH(N$1,'     2022    '!$A$1:$AC$1,0))</f>
        <v>N/A</v>
      </c>
      <c r="O510" s="154">
        <f>INDEX('     2022    '!$A$1:$AC$1563,MATCH($D510,'     2022    '!$D$1:$D$1794,0),MATCH(O$1,'     2022    '!$A$1:$AC$1,0))</f>
        <v>24</v>
      </c>
      <c r="P510" s="153">
        <f>INDEX('     2022    '!$A$1:$AC$1563,MATCH($D510,'     2022    '!$D$1:$D$1794,0),MATCH(P$1,'     2022    '!$A$1:$AC$1,0))</f>
        <v>60</v>
      </c>
      <c r="Q510" s="153" t="str">
        <f>INDEX('     2022    '!$A$1:$AC$1563,MATCH($D510,'     2022    '!$D$1:$D$1794,0),MATCH(Q$1,'     2022    '!$A$1:$AC$1,0))</f>
        <v>Yes</v>
      </c>
      <c r="R510" s="155">
        <f>INDEX('     2022    '!$A$1:$AC$1563,MATCH($D510,'     2022    '!$D$1:$D$1794,0),MATCH(R$1,'     2022    '!$A$1:$AC$1,0))</f>
        <v>17</v>
      </c>
      <c r="S510" s="155">
        <f>INDEX('     2022    '!$A$1:$AC$1563,MATCH($D510,'     2022    '!$D$1:$D$1794,0),MATCH(S$1,'     2022    '!$A$1:$AC$1,0))</f>
        <v>5.28</v>
      </c>
      <c r="T510" s="155">
        <f>INDEX('     2022    '!$A$1:$AC$1563,MATCH($D510,'     2022    '!$D$1:$D$1794,0),MATCH(T$1,'     2022    '!$A$1:$AC$1,0))</f>
        <v>0.3</v>
      </c>
      <c r="U510" s="154" t="str">
        <f>INDEX('     2022    '!$A$1:$AC$1563,MATCH($D510,'     2022    '!$D$1:$D$1794,0),MATCH(U$1,'     2022    '!$A$1:$AC$1,0))</f>
        <v>1.4G</v>
      </c>
      <c r="V510" s="153" t="str">
        <f>INDEX('     2022    '!$A$1:$AC$1563,MATCH($D510,'     2022    '!$D$1:$D$1794,0),MATCH(V$1,'     2022    '!$A$1:$AC$1,0))</f>
        <v>UN0336</v>
      </c>
      <c r="W510" s="153" t="str">
        <f>INDEX('     2022    '!$A$1:$AC$1563,MATCH($D510,'     2022    '!$D$1:$D$1794,0),MATCH(W$1,'     2022    '!$A$1:$AC$1,0))</f>
        <v>T1</v>
      </c>
      <c r="X510" s="151" t="str">
        <f>INDEX('     2022    '!$A$1:$AC$1563,MATCH($D510,'     2022    '!$D$1:$D$1794,0),MATCH(X$1,'     2022    '!$A$1:$AC$1,0))</f>
        <v/>
      </c>
      <c r="Y510" s="151" t="str">
        <f>INDEX('     2022    '!$A$1:$AC$1563,MATCH($D510,'     2022    '!$D$1:$D$1794,0),MATCH(Y$1,'     2022    '!$A$1:$AC$1,0))</f>
        <v/>
      </c>
      <c r="Z510" s="156">
        <f>INDEX('     2022    '!$A$1:$AC$1563,MATCH($D510,'     2022    '!$D$1:$D$1794,0),MATCH(Z$1,'     2022    '!$A$1:$AC$1,0))</f>
        <v>2.3400000000000001E-2</v>
      </c>
      <c r="AA510" s="153" t="str">
        <f>INDEX('     2022    '!$A$1:$AC$1563,MATCH($D510,'     2022    '!$D$1:$D$1794,0),MATCH(AA$1,'     2022    '!$A$1:$AC$1,0))</f>
        <v>0163-T1-1135</v>
      </c>
      <c r="AB510" s="153" t="str">
        <f>INDEX('     2022    '!$A$1:$AC$1563,MATCH($D510,'     2022    '!$D$1:$D$1794,0),MATCH(AB$1,'     2022    '!$A$1:$AC$1,0))</f>
        <v>GB/HSE-345296</v>
      </c>
      <c r="AC510" s="153" t="str">
        <f>INDEX('     2022    '!$A$1:$AC$1563,MATCH($D510,'     2022    '!$D$1:$D$1794,0),MATCH(AC$1,'     2022    '!$A$1:$AC$1,0))</f>
        <v>10/9/2028</v>
      </c>
    </row>
    <row r="511" spans="1:29" ht="15.75">
      <c r="A511" s="80">
        <f t="shared" si="14"/>
        <v>508</v>
      </c>
      <c r="B511" s="68" t="str">
        <f>INDEX('     2022    '!B:B,MATCH(D511,'     2022    '!D:D,0))</f>
        <v/>
      </c>
      <c r="C511" s="204" t="str">
        <f>INDEX('     2022    '!C:C,MATCH(D511,'     2022    '!D:D,0))</f>
        <v>Fountain</v>
      </c>
      <c r="D511" s="212" t="str">
        <f>INDEX('     2022    '!D:D,MATCH(A511,'     2022    '!AL:AL,0))</f>
        <v>CF0038</v>
      </c>
      <c r="E511" s="213" t="str">
        <f>INDEX('     2022    '!$A$1:$AC$1563,MATCH($D511,'     2022    '!$D$1:$D$1794,0),MATCH(E$1,'     2022    '!$A$1:$AC$1,0))</f>
        <v>60sec 6m Silver fountain</v>
      </c>
      <c r="F511" s="206" t="str">
        <f>IFERROR(IF(LEFT(INDEX('     2022    '!AD:AD,MATCH(D511,'     2022    '!D:D,0)),4)="http",HYPERLINK(INDEX('     2022    '!AD:AD,MATCH(D511,'     2022    '!D:D,0)),"Video"),""),"")</f>
        <v>Video</v>
      </c>
      <c r="G511" s="207">
        <f>INDEX('     2022    '!$A$1:$AC$1563,MATCH($D511,'     2022    '!$D$1:$D$1794,0),MATCH(G$1,'     2022    '!$A$1:$AC$1,0))</f>
        <v>0</v>
      </c>
      <c r="H511" s="150"/>
      <c r="I511" s="152">
        <f>INDEX('     2022    '!$A$1:$AC$1563,MATCH($D511,'     2022    '!$D$1:$D$1794,0),MATCH(I$1,'     2022    '!$A$1:$AC$1,0))</f>
        <v>138.6</v>
      </c>
      <c r="J511" s="150"/>
      <c r="K511" s="151">
        <f t="shared" si="15"/>
        <v>5.8904999999999994</v>
      </c>
      <c r="L511" s="152">
        <f>INDEX('     2022    '!$A$1:$AC$1563,MATCH($D511,'     2022    '!$D$1:$D$1794,0),MATCH(L$1,'     2022    '!$A$1:$AC$1,0))</f>
        <v>141.37199999999999</v>
      </c>
      <c r="M511" s="152">
        <f>INDEX('     2022    '!$A$1:$AC$1563,MATCH($D511,'     2022    '!$D$1:$D$1794,0),MATCH(M$1,'     2022    '!$A$1:$AC$1,0))</f>
        <v>141.37199999999999</v>
      </c>
      <c r="N511" s="153" t="str">
        <f>INDEX('     2022    '!$A$1:$AC$1563,MATCH($D511,'     2022    '!$D$1:$D$1794,0),MATCH(N$1,'     2022    '!$A$1:$AC$1,0))</f>
        <v>N/A</v>
      </c>
      <c r="O511" s="154">
        <f>INDEX('     2022    '!$A$1:$AC$1563,MATCH($D511,'     2022    '!$D$1:$D$1794,0),MATCH(O$1,'     2022    '!$A$1:$AC$1,0))</f>
        <v>24</v>
      </c>
      <c r="P511" s="153">
        <f>INDEX('     2022    '!$A$1:$AC$1563,MATCH($D511,'     2022    '!$D$1:$D$1794,0),MATCH(P$1,'     2022    '!$A$1:$AC$1,0))</f>
        <v>60</v>
      </c>
      <c r="Q511" s="153" t="str">
        <f>INDEX('     2022    '!$A$1:$AC$1563,MATCH($D511,'     2022    '!$D$1:$D$1794,0),MATCH(Q$1,'     2022    '!$A$1:$AC$1,0))</f>
        <v>Yes</v>
      </c>
      <c r="R511" s="155">
        <f>INDEX('     2022    '!$A$1:$AC$1563,MATCH($D511,'     2022    '!$D$1:$D$1794,0),MATCH(R$1,'     2022    '!$A$1:$AC$1,0))</f>
        <v>16</v>
      </c>
      <c r="S511" s="155">
        <f>INDEX('     2022    '!$A$1:$AC$1563,MATCH($D511,'     2022    '!$D$1:$D$1794,0),MATCH(S$1,'     2022    '!$A$1:$AC$1,0))</f>
        <v>5.2</v>
      </c>
      <c r="T511" s="155">
        <f>INDEX('     2022    '!$A$1:$AC$1563,MATCH($D511,'     2022    '!$D$1:$D$1794,0),MATCH(T$1,'     2022    '!$A$1:$AC$1,0))</f>
        <v>0.3</v>
      </c>
      <c r="U511" s="154" t="str">
        <f>INDEX('     2022    '!$A$1:$AC$1563,MATCH($D511,'     2022    '!$D$1:$D$1794,0),MATCH(U$1,'     2022    '!$A$1:$AC$1,0))</f>
        <v>1.4G</v>
      </c>
      <c r="V511" s="153" t="str">
        <f>INDEX('     2022    '!$A$1:$AC$1563,MATCH($D511,'     2022    '!$D$1:$D$1794,0),MATCH(V$1,'     2022    '!$A$1:$AC$1,0))</f>
        <v>UN0336</v>
      </c>
      <c r="W511" s="153" t="str">
        <f>INDEX('     2022    '!$A$1:$AC$1563,MATCH($D511,'     2022    '!$D$1:$D$1794,0),MATCH(W$1,'     2022    '!$A$1:$AC$1,0))</f>
        <v>T1</v>
      </c>
      <c r="X511" s="151" t="str">
        <f>INDEX('     2022    '!$A$1:$AC$1563,MATCH($D511,'     2022    '!$D$1:$D$1794,0),MATCH(X$1,'     2022    '!$A$1:$AC$1,0))</f>
        <v/>
      </c>
      <c r="Y511" s="151" t="str">
        <f>INDEX('     2022    '!$A$1:$AC$1563,MATCH($D511,'     2022    '!$D$1:$D$1794,0),MATCH(Y$1,'     2022    '!$A$1:$AC$1,0))</f>
        <v/>
      </c>
      <c r="Z511" s="156">
        <f>INDEX('     2022    '!$A$1:$AC$1563,MATCH($D511,'     2022    '!$D$1:$D$1794,0),MATCH(Z$1,'     2022    '!$A$1:$AC$1,0))</f>
        <v>2.3435999999999998E-2</v>
      </c>
      <c r="AA511" s="153" t="str">
        <f>INDEX('     2022    '!$A$1:$AC$1563,MATCH($D511,'     2022    '!$D$1:$D$1794,0),MATCH(AA$1,'     2022    '!$A$1:$AC$1,0))</f>
        <v>0163-F2-1136</v>
      </c>
      <c r="AB511" s="153" t="str">
        <f>INDEX('     2022    '!$A$1:$AC$1563,MATCH($D511,'     2022    '!$D$1:$D$1794,0),MATCH(AB$1,'     2022    '!$A$1:$AC$1,0))</f>
        <v>GB/HSE-345293</v>
      </c>
      <c r="AC511" s="153" t="str">
        <f>INDEX('     2022    '!$A$1:$AC$1563,MATCH($D511,'     2022    '!$D$1:$D$1794,0),MATCH(AC$1,'     2022    '!$A$1:$AC$1,0))</f>
        <v>10/9/2028</v>
      </c>
    </row>
    <row r="512" spans="1:29" ht="25.5">
      <c r="A512" s="80">
        <f t="shared" si="14"/>
        <v>509</v>
      </c>
      <c r="B512" s="68" t="str">
        <f>INDEX('     2022    '!B:B,MATCH(D512,'     2022    '!D:D,0))</f>
        <v/>
      </c>
      <c r="C512" s="204" t="str">
        <f>INDEX('     2022    '!C:C,MATCH(D512,'     2022    '!D:D,0))</f>
        <v>Fountain</v>
      </c>
      <c r="D512" s="212" t="str">
        <f>INDEX('     2022    '!D:D,MATCH(A512,'     2022    '!AL:AL,0))</f>
        <v>CF0083</v>
      </c>
      <c r="E512" s="213" t="str">
        <f>INDEX('     2022    '!$A$1:$AC$1563,MATCH($D512,'     2022    '!$D$1:$D$1794,0),MATCH(E$1,'     2022    '!$A$1:$AC$1,0))</f>
        <v>ETNA'S REVENGE. One minute fountain with crackling, coloured stars, silver chrys and red stars with crackling gold. RETAIL</v>
      </c>
      <c r="F512" s="206" t="str">
        <f>IFERROR(IF(LEFT(INDEX('     2022    '!AD:AD,MATCH(D512,'     2022    '!D:D,0)),4)="http",HYPERLINK(INDEX('     2022    '!AD:AD,MATCH(D512,'     2022    '!D:D,0)),"Video"),""),"")</f>
        <v>Video</v>
      </c>
      <c r="G512" s="207">
        <f>INDEX('     2022    '!$A$1:$AC$1563,MATCH($D512,'     2022    '!$D$1:$D$1794,0),MATCH(G$1,'     2022    '!$A$1:$AC$1,0))</f>
        <v>0</v>
      </c>
      <c r="H512" s="150"/>
      <c r="I512" s="152">
        <f>INDEX('     2022    '!$A$1:$AC$1563,MATCH($D512,'     2022    '!$D$1:$D$1794,0),MATCH(I$1,'     2022    '!$A$1:$AC$1,0))</f>
        <v>76.13</v>
      </c>
      <c r="J512" s="150"/>
      <c r="K512" s="151">
        <f t="shared" si="15"/>
        <v>6.4710499999999991</v>
      </c>
      <c r="L512" s="152">
        <f>INDEX('     2022    '!$A$1:$AC$1563,MATCH($D512,'     2022    '!$D$1:$D$1794,0),MATCH(L$1,'     2022    '!$A$1:$AC$1,0))</f>
        <v>77.652599999999993</v>
      </c>
      <c r="M512" s="152">
        <f>INDEX('     2022    '!$A$1:$AC$1563,MATCH($D512,'     2022    '!$D$1:$D$1794,0),MATCH(M$1,'     2022    '!$A$1:$AC$1,0))</f>
        <v>77.652599999999993</v>
      </c>
      <c r="N512" s="153" t="str">
        <f>INDEX('     2022    '!$A$1:$AC$1563,MATCH($D512,'     2022    '!$D$1:$D$1794,0),MATCH(N$1,'     2022    '!$A$1:$AC$1,0))</f>
        <v>N/A</v>
      </c>
      <c r="O512" s="154">
        <f>INDEX('     2022    '!$A$1:$AC$1563,MATCH($D512,'     2022    '!$D$1:$D$1794,0),MATCH(O$1,'     2022    '!$A$1:$AC$1,0))</f>
        <v>12</v>
      </c>
      <c r="P512" s="153">
        <f>INDEX('     2022    '!$A$1:$AC$1563,MATCH($D512,'     2022    '!$D$1:$D$1794,0),MATCH(P$1,'     2022    '!$A$1:$AC$1,0))</f>
        <v>60</v>
      </c>
      <c r="Q512" s="153" t="str">
        <f>INDEX('     2022    '!$A$1:$AC$1563,MATCH($D512,'     2022    '!$D$1:$D$1794,0),MATCH(Q$1,'     2022    '!$A$1:$AC$1,0))</f>
        <v>Yes</v>
      </c>
      <c r="R512" s="155">
        <f>INDEX('     2022    '!$A$1:$AC$1563,MATCH($D512,'     2022    '!$D$1:$D$1794,0),MATCH(R$1,'     2022    '!$A$1:$AC$1,0))</f>
        <v>5</v>
      </c>
      <c r="S512" s="155">
        <f>INDEX('     2022    '!$A$1:$AC$1563,MATCH($D512,'     2022    '!$D$1:$D$1794,0),MATCH(S$1,'     2022    '!$A$1:$AC$1,0))</f>
        <v>1.4</v>
      </c>
      <c r="T512" s="155">
        <f>INDEX('     2022    '!$A$1:$AC$1563,MATCH($D512,'     2022    '!$D$1:$D$1794,0),MATCH(T$1,'     2022    '!$A$1:$AC$1,0))</f>
        <v>0.3</v>
      </c>
      <c r="U512" s="154" t="str">
        <f>INDEX('     2022    '!$A$1:$AC$1563,MATCH($D512,'     2022    '!$D$1:$D$1794,0),MATCH(U$1,'     2022    '!$A$1:$AC$1,0))</f>
        <v>1.4G</v>
      </c>
      <c r="V512" s="153" t="str">
        <f>INDEX('     2022    '!$A$1:$AC$1563,MATCH($D512,'     2022    '!$D$1:$D$1794,0),MATCH(V$1,'     2022    '!$A$1:$AC$1,0))</f>
        <v>UN0336</v>
      </c>
      <c r="W512" s="153" t="str">
        <f>INDEX('     2022    '!$A$1:$AC$1563,MATCH($D512,'     2022    '!$D$1:$D$1794,0),MATCH(W$1,'     2022    '!$A$1:$AC$1,0))</f>
        <v>F2</v>
      </c>
      <c r="X512" s="151">
        <f>INDEX('     2022    '!$A$1:$AC$1563,MATCH($D512,'     2022    '!$D$1:$D$1794,0),MATCH(X$1,'     2022    '!$A$1:$AC$1,0))</f>
        <v>23.99</v>
      </c>
      <c r="Y512" s="151">
        <f>INDEX('     2022    '!$A$1:$AC$1563,MATCH($D512,'     2022    '!$D$1:$D$1794,0),MATCH(Y$1,'     2022    '!$A$1:$AC$1,0))</f>
        <v>17.989999999999998</v>
      </c>
      <c r="Z512" s="156">
        <f>INDEX('     2022    '!$A$1:$AC$1563,MATCH($D512,'     2022    '!$D$1:$D$1794,0),MATCH(Z$1,'     2022    '!$A$1:$AC$1,0))</f>
        <v>5.1799999999999999E-2</v>
      </c>
      <c r="AA512" s="153" t="str">
        <f>INDEX('     2022    '!$A$1:$AC$1563,MATCH($D512,'     2022    '!$D$1:$D$1794,0),MATCH(AA$1,'     2022    '!$A$1:$AC$1,0))</f>
        <v>1008-F2-69249648</v>
      </c>
      <c r="AB512" s="153" t="str">
        <f>INDEX('     2022    '!$A$1:$AC$1563,MATCH($D512,'     2022    '!$D$1:$D$1794,0),MATCH(AB$1,'     2022    '!$A$1:$AC$1,0))</f>
        <v>GB/HSE-351044</v>
      </c>
      <c r="AC512" s="153" t="str">
        <f>INDEX('     2022    '!$A$1:$AC$1563,MATCH($D512,'     2022    '!$D$1:$D$1794,0),MATCH(AC$1,'     2022    '!$A$1:$AC$1,0))</f>
        <v>7/29/2030</v>
      </c>
    </row>
    <row r="513" spans="1:29" ht="38.25">
      <c r="A513" s="80">
        <f t="shared" si="14"/>
        <v>510</v>
      </c>
      <c r="B513" s="68" t="str">
        <f>INDEX('     2022    '!B:B,MATCH(D513,'     2022    '!D:D,0))</f>
        <v/>
      </c>
      <c r="C513" s="204" t="str">
        <f>INDEX('     2022    '!C:C,MATCH(D513,'     2022    '!D:D,0))</f>
        <v>Fountain</v>
      </c>
      <c r="D513" s="212" t="str">
        <f>INDEX('     2022    '!D:D,MATCH(A513,'     2022    '!AL:AL,0))</f>
        <v>KF052-S</v>
      </c>
      <c r="E513" s="213" t="str">
        <f>INDEX('     2022    '!$A$1:$AC$1563,MATCH($D513,'     2022    '!$D$1:$D$1794,0),MATCH(E$1,'     2022    '!$A$1:$AC$1,0))</f>
        <v>STALAGMITE. True conical fountain that grows from approximately 1 metre to 4 metres in 65 seconds with bright blue flower to titanium crackling, gold crackling with red and green, titanium crackling with red and yellow stars. RETAIL</v>
      </c>
      <c r="F513" s="206" t="str">
        <f>IFERROR(IF(LEFT(INDEX('     2022    '!AD:AD,MATCH(D513,'     2022    '!D:D,0)),4)="http",HYPERLINK(INDEX('     2022    '!AD:AD,MATCH(D513,'     2022    '!D:D,0)),"Video"),""),"")</f>
        <v>Video</v>
      </c>
      <c r="G513" s="207">
        <f>INDEX('     2022    '!$A$1:$AC$1563,MATCH($D513,'     2022    '!$D$1:$D$1794,0),MATCH(G$1,'     2022    '!$A$1:$AC$1,0))</f>
        <v>0</v>
      </c>
      <c r="H513" s="150"/>
      <c r="I513" s="152">
        <f>INDEX('     2022    '!$A$1:$AC$1563,MATCH($D513,'     2022    '!$D$1:$D$1794,0),MATCH(I$1,'     2022    '!$A$1:$AC$1,0))</f>
        <v>79.41</v>
      </c>
      <c r="J513" s="150"/>
      <c r="K513" s="151">
        <f t="shared" si="15"/>
        <v>6.6174999999999997</v>
      </c>
      <c r="L513" s="152">
        <f>INDEX('     2022    '!$A$1:$AC$1563,MATCH($D513,'     2022    '!$D$1:$D$1794,0),MATCH(L$1,'     2022    '!$A$1:$AC$1,0))</f>
        <v>75.44</v>
      </c>
      <c r="M513" s="152">
        <f>INDEX('     2022    '!$A$1:$AC$1563,MATCH($D513,'     2022    '!$D$1:$D$1794,0),MATCH(M$1,'     2022    '!$A$1:$AC$1,0))</f>
        <v>79.41</v>
      </c>
      <c r="N513" s="153" t="str">
        <f>INDEX('     2022    '!$A$1:$AC$1563,MATCH($D513,'     2022    '!$D$1:$D$1794,0),MATCH(N$1,'     2022    '!$A$1:$AC$1,0))</f>
        <v>N/A</v>
      </c>
      <c r="O513" s="154">
        <f>INDEX('     2022    '!$A$1:$AC$1563,MATCH($D513,'     2022    '!$D$1:$D$1794,0),MATCH(O$1,'     2022    '!$A$1:$AC$1,0))</f>
        <v>12</v>
      </c>
      <c r="P513" s="153">
        <f>INDEX('     2022    '!$A$1:$AC$1563,MATCH($D513,'     2022    '!$D$1:$D$1794,0),MATCH(P$1,'     2022    '!$A$1:$AC$1,0))</f>
        <v>65</v>
      </c>
      <c r="Q513" s="153" t="str">
        <f>INDEX('     2022    '!$A$1:$AC$1563,MATCH($D513,'     2022    '!$D$1:$D$1794,0),MATCH(Q$1,'     2022    '!$A$1:$AC$1,0))</f>
        <v>Yes</v>
      </c>
      <c r="R513" s="155">
        <f>INDEX('     2022    '!$A$1:$AC$1563,MATCH($D513,'     2022    '!$D$1:$D$1794,0),MATCH(R$1,'     2022    '!$A$1:$AC$1,0))</f>
        <v>13</v>
      </c>
      <c r="S513" s="155">
        <f>INDEX('     2022    '!$A$1:$AC$1563,MATCH($D513,'     2022    '!$D$1:$D$1794,0),MATCH(S$1,'     2022    '!$A$1:$AC$1,0))</f>
        <v>4.8</v>
      </c>
      <c r="T513" s="155">
        <f>INDEX('     2022    '!$A$1:$AC$1563,MATCH($D513,'     2022    '!$D$1:$D$1794,0),MATCH(T$1,'     2022    '!$A$1:$AC$1,0))</f>
        <v>0</v>
      </c>
      <c r="U513" s="154" t="str">
        <f>INDEX('     2022    '!$A$1:$AC$1563,MATCH($D513,'     2022    '!$D$1:$D$1794,0),MATCH(U$1,'     2022    '!$A$1:$AC$1,0))</f>
        <v>1.4G</v>
      </c>
      <c r="V513" s="153" t="str">
        <f>INDEX('     2022    '!$A$1:$AC$1563,MATCH($D513,'     2022    '!$D$1:$D$1794,0),MATCH(V$1,'     2022    '!$A$1:$AC$1,0))</f>
        <v>UN0336</v>
      </c>
      <c r="W513" s="153" t="str">
        <f>INDEX('     2022    '!$A$1:$AC$1563,MATCH($D513,'     2022    '!$D$1:$D$1794,0),MATCH(W$1,'     2022    '!$A$1:$AC$1,0))</f>
        <v>F3</v>
      </c>
      <c r="X513" s="151">
        <f>INDEX('     2022    '!$A$1:$AC$1563,MATCH($D513,'     2022    '!$D$1:$D$1794,0),MATCH(X$1,'     2022    '!$A$1:$AC$1,0))</f>
        <v>23.99</v>
      </c>
      <c r="Y513" s="151">
        <f>INDEX('     2022    '!$A$1:$AC$1563,MATCH($D513,'     2022    '!$D$1:$D$1794,0),MATCH(Y$1,'     2022    '!$A$1:$AC$1,0))</f>
        <v>19.989999999999998</v>
      </c>
      <c r="Z513" s="156">
        <f>INDEX('     2022    '!$A$1:$AC$1563,MATCH($D513,'     2022    '!$D$1:$D$1794,0),MATCH(Z$1,'     2022    '!$A$1:$AC$1,0))</f>
        <v>4.7E-2</v>
      </c>
      <c r="AA513" s="153">
        <f>INDEX('     2022    '!$A$1:$AC$1563,MATCH($D513,'     2022    '!$D$1:$D$1794,0),MATCH(AA$1,'     2022    '!$A$1:$AC$1,0))</f>
        <v>0</v>
      </c>
      <c r="AB513" s="153" t="str">
        <f>INDEX('     2022    '!$A$1:$AC$1563,MATCH($D513,'     2022    '!$D$1:$D$1794,0),MATCH(AB$1,'     2022    '!$A$1:$AC$1,0))</f>
        <v>GB/HSE-351149</v>
      </c>
      <c r="AC513" s="153">
        <f>INDEX('     2022    '!$A$1:$AC$1563,MATCH($D513,'     2022    '!$D$1:$D$1794,0),MATCH(AC$1,'     2022    '!$A$1:$AC$1,0))</f>
        <v>0</v>
      </c>
    </row>
    <row r="514" spans="1:29" ht="25.5">
      <c r="A514" s="80">
        <f t="shared" si="14"/>
        <v>511</v>
      </c>
      <c r="B514" s="68" t="str">
        <f>INDEX('     2022    '!B:B,MATCH(D514,'     2022    '!D:D,0))</f>
        <v/>
      </c>
      <c r="C514" s="204" t="str">
        <f>INDEX('     2022    '!C:C,MATCH(D514,'     2022    '!D:D,0))</f>
        <v>Fountain</v>
      </c>
      <c r="D514" s="212" t="str">
        <f>INDEX('     2022    '!D:D,MATCH(A514,'     2022    '!AL:AL,0))</f>
        <v>CF0076</v>
      </c>
      <c r="E514" s="213" t="str">
        <f>INDEX('     2022    '!$A$1:$AC$1563,MATCH($D514,'     2022    '!$D$1:$D$1794,0),MATCH(E$1,'     2022    '!$A$1:$AC$1,0))</f>
        <v>GLACIER RISING. Silver fountain, rising to 6 metres high and lasting 90 seconds. RETAIL</v>
      </c>
      <c r="F514" s="206" t="str">
        <f>IFERROR(IF(LEFT(INDEX('     2022    '!AD:AD,MATCH(D514,'     2022    '!D:D,0)),4)="http",HYPERLINK(INDEX('     2022    '!AD:AD,MATCH(D514,'     2022    '!D:D,0)),"Video"),""),"")</f>
        <v>Video</v>
      </c>
      <c r="G514" s="207">
        <f>INDEX('     2022    '!$A$1:$AC$1563,MATCH($D514,'     2022    '!$D$1:$D$1794,0),MATCH(G$1,'     2022    '!$A$1:$AC$1,0))</f>
        <v>0</v>
      </c>
      <c r="H514" s="150"/>
      <c r="I514" s="152">
        <f>INDEX('     2022    '!$A$1:$AC$1563,MATCH($D514,'     2022    '!$D$1:$D$1794,0),MATCH(I$1,'     2022    '!$A$1:$AC$1,0))</f>
        <v>72.94</v>
      </c>
      <c r="J514" s="150"/>
      <c r="K514" s="151">
        <f t="shared" si="15"/>
        <v>6.8069909931680437</v>
      </c>
      <c r="L514" s="152">
        <f>INDEX('     2022    '!$A$1:$AC$1563,MATCH($D514,'     2022    '!$D$1:$D$1794,0),MATCH(L$1,'     2022    '!$A$1:$AC$1,0))</f>
        <v>77.599697322115702</v>
      </c>
      <c r="M514" s="152">
        <f>INDEX('     2022    '!$A$1:$AC$1563,MATCH($D514,'     2022    '!$D$1:$D$1794,0),MATCH(M$1,'     2022    '!$A$1:$AC$1,0))</f>
        <v>81.683891918016528</v>
      </c>
      <c r="N514" s="153" t="str">
        <f>INDEX('     2022    '!$A$1:$AC$1563,MATCH($D514,'     2022    '!$D$1:$D$1794,0),MATCH(N$1,'     2022    '!$A$1:$AC$1,0))</f>
        <v>N/A</v>
      </c>
      <c r="O514" s="154">
        <f>INDEX('     2022    '!$A$1:$AC$1563,MATCH($D514,'     2022    '!$D$1:$D$1794,0),MATCH(O$1,'     2022    '!$A$1:$AC$1,0))</f>
        <v>12</v>
      </c>
      <c r="P514" s="153">
        <f>INDEX('     2022    '!$A$1:$AC$1563,MATCH($D514,'     2022    '!$D$1:$D$1794,0),MATCH(P$1,'     2022    '!$A$1:$AC$1,0))</f>
        <v>90</v>
      </c>
      <c r="Q514" s="153" t="str">
        <f>INDEX('     2022    '!$A$1:$AC$1563,MATCH($D514,'     2022    '!$D$1:$D$1794,0),MATCH(Q$1,'     2022    '!$A$1:$AC$1,0))</f>
        <v>Yes</v>
      </c>
      <c r="R514" s="155">
        <f>INDEX('     2022    '!$A$1:$AC$1563,MATCH($D514,'     2022    '!$D$1:$D$1794,0),MATCH(R$1,'     2022    '!$A$1:$AC$1,0))</f>
        <v>9</v>
      </c>
      <c r="S514" s="155">
        <f>INDEX('     2022    '!$A$1:$AC$1563,MATCH($D514,'     2022    '!$D$1:$D$1794,0),MATCH(S$1,'     2022    '!$A$1:$AC$1,0))</f>
        <v>2.2799999999999998</v>
      </c>
      <c r="T514" s="155">
        <f>INDEX('     2022    '!$A$1:$AC$1563,MATCH($D514,'     2022    '!$D$1:$D$1794,0),MATCH(T$1,'     2022    '!$A$1:$AC$1,0))</f>
        <v>0.3</v>
      </c>
      <c r="U514" s="154" t="str">
        <f>INDEX('     2022    '!$A$1:$AC$1563,MATCH($D514,'     2022    '!$D$1:$D$1794,0),MATCH(U$1,'     2022    '!$A$1:$AC$1,0))</f>
        <v>1.4G</v>
      </c>
      <c r="V514" s="153" t="str">
        <f>INDEX('     2022    '!$A$1:$AC$1563,MATCH($D514,'     2022    '!$D$1:$D$1794,0),MATCH(V$1,'     2022    '!$A$1:$AC$1,0))</f>
        <v>UN0336</v>
      </c>
      <c r="W514" s="153" t="str">
        <f>INDEX('     2022    '!$A$1:$AC$1563,MATCH($D514,'     2022    '!$D$1:$D$1794,0),MATCH(W$1,'     2022    '!$A$1:$AC$1,0))</f>
        <v>F2</v>
      </c>
      <c r="X514" s="151">
        <f>INDEX('     2022    '!$A$1:$AC$1563,MATCH($D514,'     2022    '!$D$1:$D$1794,0),MATCH(X$1,'     2022    '!$A$1:$AC$1,0))</f>
        <v>23.99</v>
      </c>
      <c r="Y514" s="151">
        <f>INDEX('     2022    '!$A$1:$AC$1563,MATCH($D514,'     2022    '!$D$1:$D$1794,0),MATCH(Y$1,'     2022    '!$A$1:$AC$1,0))</f>
        <v>17.989999999999998</v>
      </c>
      <c r="Z514" s="156">
        <f>INDEX('     2022    '!$A$1:$AC$1563,MATCH($D514,'     2022    '!$D$1:$D$1794,0),MATCH(Z$1,'     2022    '!$A$1:$AC$1,0))</f>
        <v>3.3894000000000001E-2</v>
      </c>
      <c r="AA514" s="153" t="str">
        <f>INDEX('     2022    '!$A$1:$AC$1563,MATCH($D514,'     2022    '!$D$1:$D$1794,0),MATCH(AA$1,'     2022    '!$A$1:$AC$1,0))</f>
        <v>0163-F2-1136</v>
      </c>
      <c r="AB514" s="153" t="str">
        <f>INDEX('     2022    '!$A$1:$AC$1563,MATCH($D514,'     2022    '!$D$1:$D$1794,0),MATCH(AB$1,'     2022    '!$A$1:$AC$1,0))</f>
        <v>GB/HSE-351043</v>
      </c>
      <c r="AC514" s="153" t="str">
        <f>INDEX('     2022    '!$A$1:$AC$1563,MATCH($D514,'     2022    '!$D$1:$D$1794,0),MATCH(AC$1,'     2022    '!$A$1:$AC$1,0))</f>
        <v>7/29/2030</v>
      </c>
    </row>
    <row r="515" spans="1:29" ht="15.75">
      <c r="A515" s="80">
        <f t="shared" si="14"/>
        <v>512</v>
      </c>
      <c r="B515" s="68" t="str">
        <f>INDEX('     2022    '!B:B,MATCH(D515,'     2022    '!D:D,0))</f>
        <v/>
      </c>
      <c r="C515" s="204" t="str">
        <f>INDEX('     2022    '!C:C,MATCH(D515,'     2022    '!D:D,0))</f>
        <v>Fountain</v>
      </c>
      <c r="D515" s="212" t="str">
        <f>INDEX('     2022    '!D:D,MATCH(A515,'     2022    '!AL:AL,0))</f>
        <v>CF0122</v>
      </c>
      <c r="E515" s="213" t="str">
        <f>INDEX('     2022    '!$A$1:$AC$1563,MATCH($D515,'     2022    '!$D$1:$D$1794,0),MATCH(E$1,'     2022    '!$A$1:$AC$1,0))</f>
        <v>TEARS OF AN ANGEL. Beautiful colour change silver to gold fountain. RETAIL</v>
      </c>
      <c r="F515" s="206" t="str">
        <f>IFERROR(IF(LEFT(INDEX('     2022    '!AD:AD,MATCH(D515,'     2022    '!D:D,0)),4)="http",HYPERLINK(INDEX('     2022    '!AD:AD,MATCH(D515,'     2022    '!D:D,0)),"Video"),""),"")</f>
        <v>Video</v>
      </c>
      <c r="G515" s="207">
        <f>INDEX('     2022    '!$A$1:$AC$1563,MATCH($D515,'     2022    '!$D$1:$D$1794,0),MATCH(G$1,'     2022    '!$A$1:$AC$1,0))</f>
        <v>0</v>
      </c>
      <c r="H515" s="150"/>
      <c r="I515" s="152">
        <f>INDEX('     2022    '!$A$1:$AC$1563,MATCH($D515,'     2022    '!$D$1:$D$1794,0),MATCH(I$1,'     2022    '!$A$1:$AC$1,0))</f>
        <v>71.95</v>
      </c>
      <c r="J515" s="150"/>
      <c r="K515" s="151">
        <f t="shared" si="15"/>
        <v>6.8069909931680437</v>
      </c>
      <c r="L515" s="152">
        <f>INDEX('     2022    '!$A$1:$AC$1563,MATCH($D515,'     2022    '!$D$1:$D$1794,0),MATCH(L$1,'     2022    '!$A$1:$AC$1,0))</f>
        <v>77.599697322115702</v>
      </c>
      <c r="M515" s="152">
        <f>INDEX('     2022    '!$A$1:$AC$1563,MATCH($D515,'     2022    '!$D$1:$D$1794,0),MATCH(M$1,'     2022    '!$A$1:$AC$1,0))</f>
        <v>81.683891918016528</v>
      </c>
      <c r="N515" s="153" t="str">
        <f>INDEX('     2022    '!$A$1:$AC$1563,MATCH($D515,'     2022    '!$D$1:$D$1794,0),MATCH(N$1,'     2022    '!$A$1:$AC$1,0))</f>
        <v>N/A</v>
      </c>
      <c r="O515" s="154">
        <f>INDEX('     2022    '!$A$1:$AC$1563,MATCH($D515,'     2022    '!$D$1:$D$1794,0),MATCH(O$1,'     2022    '!$A$1:$AC$1,0))</f>
        <v>12</v>
      </c>
      <c r="P515" s="153">
        <f>INDEX('     2022    '!$A$1:$AC$1563,MATCH($D515,'     2022    '!$D$1:$D$1794,0),MATCH(P$1,'     2022    '!$A$1:$AC$1,0))</f>
        <v>90</v>
      </c>
      <c r="Q515" s="153" t="str">
        <f>INDEX('     2022    '!$A$1:$AC$1563,MATCH($D515,'     2022    '!$D$1:$D$1794,0),MATCH(Q$1,'     2022    '!$A$1:$AC$1,0))</f>
        <v>Yes</v>
      </c>
      <c r="R515" s="155">
        <f>INDEX('     2022    '!$A$1:$AC$1563,MATCH($D515,'     2022    '!$D$1:$D$1794,0),MATCH(R$1,'     2022    '!$A$1:$AC$1,0))</f>
        <v>9</v>
      </c>
      <c r="S515" s="155">
        <f>INDEX('     2022    '!$A$1:$AC$1563,MATCH($D515,'     2022    '!$D$1:$D$1794,0),MATCH(S$1,'     2022    '!$A$1:$AC$1,0))</f>
        <v>2.4</v>
      </c>
      <c r="T515" s="155">
        <f>INDEX('     2022    '!$A$1:$AC$1563,MATCH($D515,'     2022    '!$D$1:$D$1794,0),MATCH(T$1,'     2022    '!$A$1:$AC$1,0))</f>
        <v>0.3</v>
      </c>
      <c r="U515" s="154" t="str">
        <f>INDEX('     2022    '!$A$1:$AC$1563,MATCH($D515,'     2022    '!$D$1:$D$1794,0),MATCH(U$1,'     2022    '!$A$1:$AC$1,0))</f>
        <v>1.4G</v>
      </c>
      <c r="V515" s="153" t="str">
        <f>INDEX('     2022    '!$A$1:$AC$1563,MATCH($D515,'     2022    '!$D$1:$D$1794,0),MATCH(V$1,'     2022    '!$A$1:$AC$1,0))</f>
        <v>UN0336</v>
      </c>
      <c r="W515" s="153">
        <f>INDEX('     2022    '!$A$1:$AC$1563,MATCH($D515,'     2022    '!$D$1:$D$1794,0),MATCH(W$1,'     2022    '!$A$1:$AC$1,0))</f>
        <v>0</v>
      </c>
      <c r="X515" s="151">
        <f>INDEX('     2022    '!$A$1:$AC$1563,MATCH($D515,'     2022    '!$D$1:$D$1794,0),MATCH(X$1,'     2022    '!$A$1:$AC$1,0))</f>
        <v>23.99</v>
      </c>
      <c r="Y515" s="151">
        <f>INDEX('     2022    '!$A$1:$AC$1563,MATCH($D515,'     2022    '!$D$1:$D$1794,0),MATCH(Y$1,'     2022    '!$A$1:$AC$1,0))</f>
        <v>17.989999999999998</v>
      </c>
      <c r="Z515" s="156">
        <f>INDEX('     2022    '!$A$1:$AC$1563,MATCH($D515,'     2022    '!$D$1:$D$1794,0),MATCH(Z$1,'     2022    '!$A$1:$AC$1,0))</f>
        <v>3.3894000000000001E-2</v>
      </c>
      <c r="AA515" s="153" t="str">
        <f>INDEX('     2022    '!$A$1:$AC$1563,MATCH($D515,'     2022    '!$D$1:$D$1794,0),MATCH(AA$1,'     2022    '!$A$1:$AC$1,0))</f>
        <v>0163-F2-1136</v>
      </c>
      <c r="AB515" s="153" t="str">
        <f>INDEX('     2022    '!$A$1:$AC$1563,MATCH($D515,'     2022    '!$D$1:$D$1794,0),MATCH(AB$1,'     2022    '!$A$1:$AC$1,0))</f>
        <v>LOM12PIRO1510</v>
      </c>
      <c r="AC515" s="153">
        <f>INDEX('     2022    '!$A$1:$AC$1563,MATCH($D515,'     2022    '!$D$1:$D$1794,0),MATCH(AC$1,'     2022    '!$A$1:$AC$1,0))</f>
        <v>0</v>
      </c>
    </row>
    <row r="516" spans="1:29" ht="15.75">
      <c r="A516" s="80">
        <f t="shared" ref="A516:A536" si="16">1+A515</f>
        <v>513</v>
      </c>
      <c r="B516" s="68" t="str">
        <f>INDEX('     2022    '!B:B,MATCH(D516,'     2022    '!D:D,0))</f>
        <v/>
      </c>
      <c r="C516" s="204" t="str">
        <f>INDEX('     2022    '!C:C,MATCH(D516,'     2022    '!D:D,0))</f>
        <v>Fountain</v>
      </c>
      <c r="D516" s="212" t="str">
        <f>INDEX('     2022    '!D:D,MATCH(A516,'     2022    '!AL:AL,0))</f>
        <v>CF0010</v>
      </c>
      <c r="E516" s="213" t="str">
        <f>INDEX('     2022    '!$A$1:$AC$1563,MATCH($D516,'     2022    '!$D$1:$D$1794,0),MATCH(E$1,'     2022    '!$A$1:$AC$1,0))</f>
        <v>60sec 8m Silver fountain with blue tips</v>
      </c>
      <c r="F516" s="206" t="str">
        <f>IFERROR(IF(LEFT(INDEX('     2022    '!AD:AD,MATCH(D516,'     2022    '!D:D,0)),4)="http",HYPERLINK(INDEX('     2022    '!AD:AD,MATCH(D516,'     2022    '!D:D,0)),"Video"),""),"")</f>
        <v>Video</v>
      </c>
      <c r="G516" s="207">
        <f>INDEX('     2022    '!$A$1:$AC$1563,MATCH($D516,'     2022    '!$D$1:$D$1794,0),MATCH(G$1,'     2022    '!$A$1:$AC$1,0))</f>
        <v>43</v>
      </c>
      <c r="H516" s="150"/>
      <c r="I516" s="152">
        <f>INDEX('     2022    '!$A$1:$AC$1563,MATCH($D516,'     2022    '!$D$1:$D$1794,0),MATCH(I$1,'     2022    '!$A$1:$AC$1,0))</f>
        <v>92.78</v>
      </c>
      <c r="J516" s="150"/>
      <c r="K516" s="151">
        <f t="shared" si="15"/>
        <v>16.293211708568123</v>
      </c>
      <c r="L516" s="152">
        <f>INDEX('     2022    '!$A$1:$AC$1563,MATCH($D516,'     2022    '!$D$1:$D$1794,0),MATCH(L$1,'     2022    '!$A$1:$AC$1,0))</f>
        <v>94.635599999999997</v>
      </c>
      <c r="M516" s="152">
        <f>INDEX('     2022    '!$A$1:$AC$1563,MATCH($D516,'     2022    '!$D$1:$D$1794,0),MATCH(M$1,'     2022    '!$A$1:$AC$1,0))</f>
        <v>97.759270251408736</v>
      </c>
      <c r="N516" s="153" t="str">
        <f>INDEX('     2022    '!$A$1:$AC$1563,MATCH($D516,'     2022    '!$D$1:$D$1794,0),MATCH(N$1,'     2022    '!$A$1:$AC$1,0))</f>
        <v>N/A</v>
      </c>
      <c r="O516" s="154">
        <f>INDEX('     2022    '!$A$1:$AC$1563,MATCH($D516,'     2022    '!$D$1:$D$1794,0),MATCH(O$1,'     2022    '!$A$1:$AC$1,0))</f>
        <v>6</v>
      </c>
      <c r="P516" s="153">
        <f>INDEX('     2022    '!$A$1:$AC$1563,MATCH($D516,'     2022    '!$D$1:$D$1794,0),MATCH(P$1,'     2022    '!$A$1:$AC$1,0))</f>
        <v>60</v>
      </c>
      <c r="Q516" s="153" t="str">
        <f>INDEX('     2022    '!$A$1:$AC$1563,MATCH($D516,'     2022    '!$D$1:$D$1794,0),MATCH(Q$1,'     2022    '!$A$1:$AC$1,0))</f>
        <v>Yes</v>
      </c>
      <c r="R516" s="155">
        <f>INDEX('     2022    '!$A$1:$AC$1563,MATCH($D516,'     2022    '!$D$1:$D$1794,0),MATCH(R$1,'     2022    '!$A$1:$AC$1,0))</f>
        <v>13.7</v>
      </c>
      <c r="S516" s="155">
        <f>INDEX('     2022    '!$A$1:$AC$1563,MATCH($D516,'     2022    '!$D$1:$D$1794,0),MATCH(S$1,'     2022    '!$A$1:$AC$1,0))</f>
        <v>2.88</v>
      </c>
      <c r="T516" s="155">
        <f>INDEX('     2022    '!$A$1:$AC$1563,MATCH($D516,'     2022    '!$D$1:$D$1794,0),MATCH(T$1,'     2022    '!$A$1:$AC$1,0))</f>
        <v>0.3</v>
      </c>
      <c r="U516" s="154" t="str">
        <f>INDEX('     2022    '!$A$1:$AC$1563,MATCH($D516,'     2022    '!$D$1:$D$1794,0),MATCH(U$1,'     2022    '!$A$1:$AC$1,0))</f>
        <v>1.4G</v>
      </c>
      <c r="V516" s="153" t="str">
        <f>INDEX('     2022    '!$A$1:$AC$1563,MATCH($D516,'     2022    '!$D$1:$D$1794,0),MATCH(V$1,'     2022    '!$A$1:$AC$1,0))</f>
        <v>UN0336</v>
      </c>
      <c r="W516" s="153" t="str">
        <f>INDEX('     2022    '!$A$1:$AC$1563,MATCH($D516,'     2022    '!$D$1:$D$1794,0),MATCH(W$1,'     2022    '!$A$1:$AC$1,0))</f>
        <v>T2</v>
      </c>
      <c r="X516" s="151" t="str">
        <f>INDEX('     2022    '!$A$1:$AC$1563,MATCH($D516,'     2022    '!$D$1:$D$1794,0),MATCH(X$1,'     2022    '!$A$1:$AC$1,0))</f>
        <v/>
      </c>
      <c r="Y516" s="151" t="str">
        <f>INDEX('     2022    '!$A$1:$AC$1563,MATCH($D516,'     2022    '!$D$1:$D$1794,0),MATCH(Y$1,'     2022    '!$A$1:$AC$1,0))</f>
        <v/>
      </c>
      <c r="Z516" s="156">
        <f>INDEX('     2022    '!$A$1:$AC$1563,MATCH($D516,'     2022    '!$D$1:$D$1794,0),MATCH(Z$1,'     2022    '!$A$1:$AC$1,0))</f>
        <v>2.4E-2</v>
      </c>
      <c r="AA516" s="153" t="str">
        <f>INDEX('     2022    '!$A$1:$AC$1563,MATCH($D516,'     2022    '!$D$1:$D$1794,0),MATCH(AA$1,'     2022    '!$A$1:$AC$1,0))</f>
        <v>0163-T2-1142</v>
      </c>
      <c r="AB516" s="153" t="str">
        <f>INDEX('     2022    '!$A$1:$AC$1563,MATCH($D516,'     2022    '!$D$1:$D$1794,0),MATCH(AB$1,'     2022    '!$A$1:$AC$1,0))</f>
        <v>GB/HSE-340716</v>
      </c>
      <c r="AC516" s="153" t="str">
        <f>INDEX('     2022    '!$A$1:$AC$1563,MATCH($D516,'     2022    '!$D$1:$D$1794,0),MATCH(AC$1,'     2022    '!$A$1:$AC$1,0))</f>
        <v>8/3/2027</v>
      </c>
    </row>
    <row r="517" spans="1:29" ht="15.75">
      <c r="A517" s="80">
        <f t="shared" si="16"/>
        <v>514</v>
      </c>
      <c r="B517" s="68" t="str">
        <f>INDEX('     2022    '!B:B,MATCH(D517,'     2022    '!D:D,0))</f>
        <v/>
      </c>
      <c r="C517" s="204" t="str">
        <f>INDEX('     2022    '!C:C,MATCH(D517,'     2022    '!D:D,0))</f>
        <v>Fountain</v>
      </c>
      <c r="D517" s="212" t="str">
        <f>INDEX('     2022    '!D:D,MATCH(A517,'     2022    '!AL:AL,0))</f>
        <v>CF0042</v>
      </c>
      <c r="E517" s="213" t="str">
        <f>INDEX('     2022    '!$A$1:$AC$1563,MATCH($D517,'     2022    '!$D$1:$D$1794,0),MATCH(E$1,'     2022    '!$A$1:$AC$1,0))</f>
        <v>60sec 8m. 3 colour fountain</v>
      </c>
      <c r="F517" s="206" t="str">
        <f>IFERROR(IF(LEFT(INDEX('     2022    '!AD:AD,MATCH(D517,'     2022    '!D:D,0)),4)="http",HYPERLINK(INDEX('     2022    '!AD:AD,MATCH(D517,'     2022    '!D:D,0)),"Video"),""),"")</f>
        <v>Video</v>
      </c>
      <c r="G517" s="207">
        <f>INDEX('     2022    '!$A$1:$AC$1563,MATCH($D517,'     2022    '!$D$1:$D$1794,0),MATCH(G$1,'     2022    '!$A$1:$AC$1,0))</f>
        <v>2</v>
      </c>
      <c r="H517" s="150"/>
      <c r="I517" s="152">
        <f>INDEX('     2022    '!$A$1:$AC$1563,MATCH($D517,'     2022    '!$D$1:$D$1794,0),MATCH(I$1,'     2022    '!$A$1:$AC$1,0))</f>
        <v>92.53</v>
      </c>
      <c r="J517" s="150"/>
      <c r="K517" s="151">
        <f t="shared" ref="K517:K536" si="17">IFERROR(M517/O517,"")</f>
        <v>16.293211708568123</v>
      </c>
      <c r="L517" s="152">
        <f>INDEX('     2022    '!$A$1:$AC$1563,MATCH($D517,'     2022    '!$D$1:$D$1794,0),MATCH(L$1,'     2022    '!$A$1:$AC$1,0))</f>
        <v>94.380600000000001</v>
      </c>
      <c r="M517" s="152">
        <f>INDEX('     2022    '!$A$1:$AC$1563,MATCH($D517,'     2022    '!$D$1:$D$1794,0),MATCH(M$1,'     2022    '!$A$1:$AC$1,0))</f>
        <v>97.759270251408736</v>
      </c>
      <c r="N517" s="153" t="str">
        <f>INDEX('     2022    '!$A$1:$AC$1563,MATCH($D517,'     2022    '!$D$1:$D$1794,0),MATCH(N$1,'     2022    '!$A$1:$AC$1,0))</f>
        <v>N/A</v>
      </c>
      <c r="O517" s="154">
        <f>INDEX('     2022    '!$A$1:$AC$1563,MATCH($D517,'     2022    '!$D$1:$D$1794,0),MATCH(O$1,'     2022    '!$A$1:$AC$1,0))</f>
        <v>6</v>
      </c>
      <c r="P517" s="153">
        <f>INDEX('     2022    '!$A$1:$AC$1563,MATCH($D517,'     2022    '!$D$1:$D$1794,0),MATCH(P$1,'     2022    '!$A$1:$AC$1,0))</f>
        <v>60</v>
      </c>
      <c r="Q517" s="153" t="str">
        <f>INDEX('     2022    '!$A$1:$AC$1563,MATCH($D517,'     2022    '!$D$1:$D$1794,0),MATCH(Q$1,'     2022    '!$A$1:$AC$1,0))</f>
        <v>Yes</v>
      </c>
      <c r="R517" s="155">
        <f>INDEX('     2022    '!$A$1:$AC$1563,MATCH($D517,'     2022    '!$D$1:$D$1794,0),MATCH(R$1,'     2022    '!$A$1:$AC$1,0))</f>
        <v>10</v>
      </c>
      <c r="S517" s="155">
        <f>INDEX('     2022    '!$A$1:$AC$1563,MATCH($D517,'     2022    '!$D$1:$D$1794,0),MATCH(S$1,'     2022    '!$A$1:$AC$1,0))</f>
        <v>3.2</v>
      </c>
      <c r="T517" s="155">
        <f>INDEX('     2022    '!$A$1:$AC$1563,MATCH($D517,'     2022    '!$D$1:$D$1794,0),MATCH(T$1,'     2022    '!$A$1:$AC$1,0))</f>
        <v>0.3</v>
      </c>
      <c r="U517" s="154" t="str">
        <f>INDEX('     2022    '!$A$1:$AC$1563,MATCH($D517,'     2022    '!$D$1:$D$1794,0),MATCH(U$1,'     2022    '!$A$1:$AC$1,0))</f>
        <v>1.4G</v>
      </c>
      <c r="V517" s="153" t="str">
        <f>INDEX('     2022    '!$A$1:$AC$1563,MATCH($D517,'     2022    '!$D$1:$D$1794,0),MATCH(V$1,'     2022    '!$A$1:$AC$1,0))</f>
        <v>UN0336</v>
      </c>
      <c r="W517" s="153" t="str">
        <f>INDEX('     2022    '!$A$1:$AC$1563,MATCH($D517,'     2022    '!$D$1:$D$1794,0),MATCH(W$1,'     2022    '!$A$1:$AC$1,0))</f>
        <v>T2</v>
      </c>
      <c r="X517" s="151" t="str">
        <f>INDEX('     2022    '!$A$1:$AC$1563,MATCH($D517,'     2022    '!$D$1:$D$1794,0),MATCH(X$1,'     2022    '!$A$1:$AC$1,0))</f>
        <v/>
      </c>
      <c r="Y517" s="151" t="str">
        <f>INDEX('     2022    '!$A$1:$AC$1563,MATCH($D517,'     2022    '!$D$1:$D$1794,0),MATCH(Y$1,'     2022    '!$A$1:$AC$1,0))</f>
        <v/>
      </c>
      <c r="Z517" s="156">
        <f>INDEX('     2022    '!$A$1:$AC$1563,MATCH($D517,'     2022    '!$D$1:$D$1794,0),MATCH(Z$1,'     2022    '!$A$1:$AC$1,0))</f>
        <v>2.4E-2</v>
      </c>
      <c r="AA517" s="153" t="str">
        <f>INDEX('     2022    '!$A$1:$AC$1563,MATCH($D517,'     2022    '!$D$1:$D$1794,0),MATCH(AA$1,'     2022    '!$A$1:$AC$1,0))</f>
        <v>0163-T2-1142</v>
      </c>
      <c r="AB517" s="153" t="str">
        <f>INDEX('     2022    '!$A$1:$AC$1563,MATCH($D517,'     2022    '!$D$1:$D$1794,0),MATCH(AB$1,'     2022    '!$A$1:$AC$1,0))</f>
        <v>GB/HSE-345297</v>
      </c>
      <c r="AC517" s="153" t="str">
        <f>INDEX('     2022    '!$A$1:$AC$1563,MATCH($D517,'     2022    '!$D$1:$D$1794,0),MATCH(AC$1,'     2022    '!$A$1:$AC$1,0))</f>
        <v>10/9/2028</v>
      </c>
    </row>
    <row r="518" spans="1:29" ht="15.75">
      <c r="A518" s="80">
        <f t="shared" si="16"/>
        <v>515</v>
      </c>
      <c r="B518" s="68" t="str">
        <f>INDEX('     2022    '!B:B,MATCH(D518,'     2022    '!D:D,0))</f>
        <v/>
      </c>
      <c r="C518" s="204" t="str">
        <f>INDEX('     2022    '!C:C,MATCH(D518,'     2022    '!D:D,0))</f>
        <v>Lance Rope</v>
      </c>
      <c r="D518" s="212" t="str">
        <f>INDEX('     2022    '!D:D,MATCH(A518,'     2022    '!AL:AL,0))</f>
        <v>CLW04</v>
      </c>
      <c r="E518" s="213" t="str">
        <f>INDEX('     2022    '!$A$1:$AC$1563,MATCH($D518,'     2022    '!$D$1:$D$1794,0),MATCH(E$1,'     2022    '!$A$1:$AC$1,0))</f>
        <v>Lance Rope - Blue</v>
      </c>
      <c r="F518" s="206" t="str">
        <f>IFERROR(IF(LEFT(INDEX('     2022    '!AD:AD,MATCH(D518,'     2022    '!D:D,0)),4)="http",HYPERLINK(INDEX('     2022    '!AD:AD,MATCH(D518,'     2022    '!D:D,0)),"Video"),""),"")</f>
        <v/>
      </c>
      <c r="G518" s="207">
        <f>INDEX('     2022    '!$A$1:$AC$1563,MATCH($D518,'     2022    '!$D$1:$D$1794,0),MATCH(G$1,'     2022    '!$A$1:$AC$1,0))</f>
        <v>5</v>
      </c>
      <c r="H518" s="150"/>
      <c r="I518" s="152">
        <f>INDEX('     2022    '!$A$1:$AC$1563,MATCH($D518,'     2022    '!$D$1:$D$1794,0),MATCH(I$1,'     2022    '!$A$1:$AC$1,0))</f>
        <v>189.33</v>
      </c>
      <c r="J518" s="150"/>
      <c r="K518" s="151">
        <f t="shared" si="17"/>
        <v>198.79999999999998</v>
      </c>
      <c r="L518" s="152">
        <f>INDEX('     2022    '!$A$1:$AC$1563,MATCH($D518,'     2022    '!$D$1:$D$1794,0),MATCH(L$1,'     2022    '!$A$1:$AC$1,0))</f>
        <v>193.11660000000001</v>
      </c>
      <c r="M518" s="152">
        <f>INDEX('     2022    '!$A$1:$AC$1563,MATCH($D518,'     2022    '!$D$1:$D$1794,0),MATCH(M$1,'     2022    '!$A$1:$AC$1,0))</f>
        <v>198.79999999999998</v>
      </c>
      <c r="N518" s="153" t="str">
        <f>INDEX('     2022    '!$A$1:$AC$1563,MATCH($D518,'     2022    '!$D$1:$D$1794,0),MATCH(N$1,'     2022    '!$A$1:$AC$1,0))</f>
        <v>50mm</v>
      </c>
      <c r="O518" s="154">
        <f>INDEX('     2022    '!$A$1:$AC$1563,MATCH($D518,'     2022    '!$D$1:$D$1794,0),MATCH(O$1,'     2022    '!$A$1:$AC$1,0))</f>
        <v>1</v>
      </c>
      <c r="P518" s="153">
        <f>INDEX('     2022    '!$A$1:$AC$1563,MATCH($D518,'     2022    '!$D$1:$D$1794,0),MATCH(P$1,'     2022    '!$A$1:$AC$1,0))</f>
        <v>60</v>
      </c>
      <c r="Q518" s="153" t="str">
        <f>INDEX('     2022    '!$A$1:$AC$1563,MATCH($D518,'     2022    '!$D$1:$D$1794,0),MATCH(Q$1,'     2022    '!$A$1:$AC$1,0))</f>
        <v>Yes</v>
      </c>
      <c r="R518" s="155">
        <f>INDEX('     2022    '!$A$1:$AC$1563,MATCH($D518,'     2022    '!$D$1:$D$1794,0),MATCH(R$1,'     2022    '!$A$1:$AC$1,0))</f>
        <v>20</v>
      </c>
      <c r="S518" s="155">
        <f>INDEX('     2022    '!$A$1:$AC$1563,MATCH($D518,'     2022    '!$D$1:$D$1794,0),MATCH(S$1,'     2022    '!$A$1:$AC$1,0))</f>
        <v>6</v>
      </c>
      <c r="T518" s="155">
        <f>INDEX('     2022    '!$A$1:$AC$1563,MATCH($D518,'     2022    '!$D$1:$D$1794,0),MATCH(T$1,'     2022    '!$A$1:$AC$1,0))</f>
        <v>2.8</v>
      </c>
      <c r="U518" s="154" t="str">
        <f>INDEX('     2022    '!$A$1:$AC$1563,MATCH($D518,'     2022    '!$D$1:$D$1794,0),MATCH(U$1,'     2022    '!$A$1:$AC$1,0))</f>
        <v>1.4G</v>
      </c>
      <c r="V518" s="153" t="str">
        <f>INDEX('     2022    '!$A$1:$AC$1563,MATCH($D518,'     2022    '!$D$1:$D$1794,0),MATCH(V$1,'     2022    '!$A$1:$AC$1,0))</f>
        <v>UN0336</v>
      </c>
      <c r="W518" s="153" t="str">
        <f>INDEX('     2022    '!$A$1:$AC$1563,MATCH($D518,'     2022    '!$D$1:$D$1794,0),MATCH(W$1,'     2022    '!$A$1:$AC$1,0))</f>
        <v>F4</v>
      </c>
      <c r="X518" s="151" t="str">
        <f>INDEX('     2022    '!$A$1:$AC$1563,MATCH($D518,'     2022    '!$D$1:$D$1794,0),MATCH(X$1,'     2022    '!$A$1:$AC$1,0))</f>
        <v/>
      </c>
      <c r="Y518" s="151" t="str">
        <f>INDEX('     2022    '!$A$1:$AC$1563,MATCH($D518,'     2022    '!$D$1:$D$1794,0),MATCH(Y$1,'     2022    '!$A$1:$AC$1,0))</f>
        <v/>
      </c>
      <c r="Z518" s="156">
        <f>INDEX('     2022    '!$A$1:$AC$1563,MATCH($D518,'     2022    '!$D$1:$D$1794,0),MATCH(Z$1,'     2022    '!$A$1:$AC$1,0))</f>
        <v>4.4900000000000002E-2</v>
      </c>
      <c r="AA518" s="153" t="str">
        <f>INDEX('     2022    '!$A$1:$AC$1563,MATCH($D518,'     2022    '!$D$1:$D$1794,0),MATCH(AA$1,'     2022    '!$A$1:$AC$1,0))</f>
        <v>1008-F4-69252799</v>
      </c>
      <c r="AB518" s="153" t="str">
        <f>INDEX('     2022    '!$A$1:$AC$1563,MATCH($D518,'     2022    '!$D$1:$D$1794,0),MATCH(AB$1,'     2022    '!$A$1:$AC$1,0))</f>
        <v>GB/HSE-340711</v>
      </c>
      <c r="AC518" s="153" t="str">
        <f>INDEX('     2022    '!$A$1:$AC$1563,MATCH($D518,'     2022    '!$D$1:$D$1794,0),MATCH(AC$1,'     2022    '!$A$1:$AC$1,0))</f>
        <v>8/3/2027</v>
      </c>
    </row>
    <row r="519" spans="1:29" ht="15.75">
      <c r="A519" s="80">
        <f t="shared" si="16"/>
        <v>516</v>
      </c>
      <c r="B519" s="68" t="str">
        <f>INDEX('     2022    '!B:B,MATCH(D519,'     2022    '!D:D,0))</f>
        <v/>
      </c>
      <c r="C519" s="204" t="str">
        <f>INDEX('     2022    '!C:C,MATCH(D519,'     2022    '!D:D,0))</f>
        <v>Lance Rope</v>
      </c>
      <c r="D519" s="212" t="str">
        <f>INDEX('     2022    '!D:D,MATCH(A519,'     2022    '!AL:AL,0))</f>
        <v>CLW03</v>
      </c>
      <c r="E519" s="213" t="str">
        <f>INDEX('     2022    '!$A$1:$AC$1563,MATCH($D519,'     2022    '!$D$1:$D$1794,0),MATCH(E$1,'     2022    '!$A$1:$AC$1,0))</f>
        <v>Lance Rope - Silver</v>
      </c>
      <c r="F519" s="206" t="str">
        <f>IFERROR(IF(LEFT(INDEX('     2022    '!AD:AD,MATCH(D519,'     2022    '!D:D,0)),4)="http",HYPERLINK(INDEX('     2022    '!AD:AD,MATCH(D519,'     2022    '!D:D,0)),"Video"),""),"")</f>
        <v/>
      </c>
      <c r="G519" s="207">
        <f>INDEX('     2022    '!$A$1:$AC$1563,MATCH($D519,'     2022    '!$D$1:$D$1794,0),MATCH(G$1,'     2022    '!$A$1:$AC$1,0))</f>
        <v>7</v>
      </c>
      <c r="H519" s="150"/>
      <c r="I519" s="152">
        <f>INDEX('     2022    '!$A$1:$AC$1563,MATCH($D519,'     2022    '!$D$1:$D$1794,0),MATCH(I$1,'     2022    '!$A$1:$AC$1,0))</f>
        <v>201.22</v>
      </c>
      <c r="J519" s="150"/>
      <c r="K519" s="151">
        <f t="shared" si="17"/>
        <v>211.29</v>
      </c>
      <c r="L519" s="152">
        <f>INDEX('     2022    '!$A$1:$AC$1563,MATCH($D519,'     2022    '!$D$1:$D$1794,0),MATCH(L$1,'     2022    '!$A$1:$AC$1,0))</f>
        <v>205.24440000000001</v>
      </c>
      <c r="M519" s="152">
        <f>INDEX('     2022    '!$A$1:$AC$1563,MATCH($D519,'     2022    '!$D$1:$D$1794,0),MATCH(M$1,'     2022    '!$A$1:$AC$1,0))</f>
        <v>211.29</v>
      </c>
      <c r="N519" s="153" t="str">
        <f>INDEX('     2022    '!$A$1:$AC$1563,MATCH($D519,'     2022    '!$D$1:$D$1794,0),MATCH(N$1,'     2022    '!$A$1:$AC$1,0))</f>
        <v>50mm</v>
      </c>
      <c r="O519" s="154">
        <f>INDEX('     2022    '!$A$1:$AC$1563,MATCH($D519,'     2022    '!$D$1:$D$1794,0),MATCH(O$1,'     2022    '!$A$1:$AC$1,0))</f>
        <v>1</v>
      </c>
      <c r="P519" s="153">
        <f>INDEX('     2022    '!$A$1:$AC$1563,MATCH($D519,'     2022    '!$D$1:$D$1794,0),MATCH(P$1,'     2022    '!$A$1:$AC$1,0))</f>
        <v>60</v>
      </c>
      <c r="Q519" s="153" t="str">
        <f>INDEX('     2022    '!$A$1:$AC$1563,MATCH($D519,'     2022    '!$D$1:$D$1794,0),MATCH(Q$1,'     2022    '!$A$1:$AC$1,0))</f>
        <v>Yes</v>
      </c>
      <c r="R519" s="155">
        <f>INDEX('     2022    '!$A$1:$AC$1563,MATCH($D519,'     2022    '!$D$1:$D$1794,0),MATCH(R$1,'     2022    '!$A$1:$AC$1,0))</f>
        <v>16</v>
      </c>
      <c r="S519" s="155">
        <f>INDEX('     2022    '!$A$1:$AC$1563,MATCH($D519,'     2022    '!$D$1:$D$1794,0),MATCH(S$1,'     2022    '!$A$1:$AC$1,0))</f>
        <v>6</v>
      </c>
      <c r="T519" s="155">
        <f>INDEX('     2022    '!$A$1:$AC$1563,MATCH($D519,'     2022    '!$D$1:$D$1794,0),MATCH(T$1,'     2022    '!$A$1:$AC$1,0))</f>
        <v>2.8</v>
      </c>
      <c r="U519" s="154" t="str">
        <f>INDEX('     2022    '!$A$1:$AC$1563,MATCH($D519,'     2022    '!$D$1:$D$1794,0),MATCH(U$1,'     2022    '!$A$1:$AC$1,0))</f>
        <v>1.4G</v>
      </c>
      <c r="V519" s="153" t="str">
        <f>INDEX('     2022    '!$A$1:$AC$1563,MATCH($D519,'     2022    '!$D$1:$D$1794,0),MATCH(V$1,'     2022    '!$A$1:$AC$1,0))</f>
        <v>UN0336</v>
      </c>
      <c r="W519" s="153" t="str">
        <f>INDEX('     2022    '!$A$1:$AC$1563,MATCH($D519,'     2022    '!$D$1:$D$1794,0),MATCH(W$1,'     2022    '!$A$1:$AC$1,0))</f>
        <v>F4</v>
      </c>
      <c r="X519" s="151" t="str">
        <f>INDEX('     2022    '!$A$1:$AC$1563,MATCH($D519,'     2022    '!$D$1:$D$1794,0),MATCH(X$1,'     2022    '!$A$1:$AC$1,0))</f>
        <v/>
      </c>
      <c r="Y519" s="151" t="str">
        <f>INDEX('     2022    '!$A$1:$AC$1563,MATCH($D519,'     2022    '!$D$1:$D$1794,0),MATCH(Y$1,'     2022    '!$A$1:$AC$1,0))</f>
        <v/>
      </c>
      <c r="Z519" s="156">
        <f>INDEX('     2022    '!$A$1:$AC$1563,MATCH($D519,'     2022    '!$D$1:$D$1794,0),MATCH(Z$1,'     2022    '!$A$1:$AC$1,0))</f>
        <v>4.36E-2</v>
      </c>
      <c r="AA519" s="153" t="str">
        <f>INDEX('     2022    '!$A$1:$AC$1563,MATCH($D519,'     2022    '!$D$1:$D$1794,0),MATCH(AA$1,'     2022    '!$A$1:$AC$1,0))</f>
        <v>1008-F4-69252799</v>
      </c>
      <c r="AB519" s="153" t="str">
        <f>INDEX('     2022    '!$A$1:$AC$1563,MATCH($D519,'     2022    '!$D$1:$D$1794,0),MATCH(AB$1,'     2022    '!$A$1:$AC$1,0))</f>
        <v>GB/HSE-340710</v>
      </c>
      <c r="AC519" s="153" t="str">
        <f>INDEX('     2022    '!$A$1:$AC$1563,MATCH($D519,'     2022    '!$D$1:$D$1794,0),MATCH(AC$1,'     2022    '!$A$1:$AC$1,0))</f>
        <v>8/3/2027</v>
      </c>
    </row>
    <row r="520" spans="1:29" ht="15.75">
      <c r="A520" s="80">
        <f t="shared" si="16"/>
        <v>517</v>
      </c>
      <c r="B520" s="68" t="str">
        <f>INDEX('     2022    '!B:B,MATCH(D520,'     2022    '!D:D,0))</f>
        <v/>
      </c>
      <c r="C520" s="204" t="str">
        <f>INDEX('     2022    '!C:C,MATCH(D520,'     2022    '!D:D,0))</f>
        <v>Lance Rope</v>
      </c>
      <c r="D520" s="212" t="str">
        <f>INDEX('     2022    '!D:D,MATCH(A520,'     2022    '!AL:AL,0))</f>
        <v>CLW06</v>
      </c>
      <c r="E520" s="213" t="str">
        <f>INDEX('     2022    '!$A$1:$AC$1563,MATCH($D520,'     2022    '!$D$1:$D$1794,0),MATCH(E$1,'     2022    '!$A$1:$AC$1,0))</f>
        <v>Lance Rope - Purple to green</v>
      </c>
      <c r="F520" s="206" t="str">
        <f>IFERROR(IF(LEFT(INDEX('     2022    '!AD:AD,MATCH(D520,'     2022    '!D:D,0)),4)="http",HYPERLINK(INDEX('     2022    '!AD:AD,MATCH(D520,'     2022    '!D:D,0)),"Video"),""),"")</f>
        <v/>
      </c>
      <c r="G520" s="207">
        <f>INDEX('     2022    '!$A$1:$AC$1563,MATCH($D520,'     2022    '!$D$1:$D$1794,0),MATCH(G$1,'     2022    '!$A$1:$AC$1,0))</f>
        <v>0</v>
      </c>
      <c r="H520" s="150"/>
      <c r="I520" s="152">
        <f>INDEX('     2022    '!$A$1:$AC$1563,MATCH($D520,'     2022    '!$D$1:$D$1794,0),MATCH(I$1,'     2022    '!$A$1:$AC$1,0))</f>
        <v>204.42</v>
      </c>
      <c r="J520" s="150"/>
      <c r="K520" s="151">
        <f t="shared" si="17"/>
        <v>214.64999999999998</v>
      </c>
      <c r="L520" s="152">
        <f>INDEX('     2022    '!$A$1:$AC$1563,MATCH($D520,'     2022    '!$D$1:$D$1794,0),MATCH(L$1,'     2022    '!$A$1:$AC$1,0))</f>
        <v>208.50839999999999</v>
      </c>
      <c r="M520" s="152">
        <f>INDEX('     2022    '!$A$1:$AC$1563,MATCH($D520,'     2022    '!$D$1:$D$1794,0),MATCH(M$1,'     2022    '!$A$1:$AC$1,0))</f>
        <v>214.64999999999998</v>
      </c>
      <c r="N520" s="153" t="str">
        <f>INDEX('     2022    '!$A$1:$AC$1563,MATCH($D520,'     2022    '!$D$1:$D$1794,0),MATCH(N$1,'     2022    '!$A$1:$AC$1,0))</f>
        <v>50mm</v>
      </c>
      <c r="O520" s="154">
        <f>INDEX('     2022    '!$A$1:$AC$1563,MATCH($D520,'     2022    '!$D$1:$D$1794,0),MATCH(O$1,'     2022    '!$A$1:$AC$1,0))</f>
        <v>1</v>
      </c>
      <c r="P520" s="153">
        <f>INDEX('     2022    '!$A$1:$AC$1563,MATCH($D520,'     2022    '!$D$1:$D$1794,0),MATCH(P$1,'     2022    '!$A$1:$AC$1,0))</f>
        <v>60</v>
      </c>
      <c r="Q520" s="153" t="str">
        <f>INDEX('     2022    '!$A$1:$AC$1563,MATCH($D520,'     2022    '!$D$1:$D$1794,0),MATCH(Q$1,'     2022    '!$A$1:$AC$1,0))</f>
        <v>Yes</v>
      </c>
      <c r="R520" s="155">
        <f>INDEX('     2022    '!$A$1:$AC$1563,MATCH($D520,'     2022    '!$D$1:$D$1794,0),MATCH(R$1,'     2022    '!$A$1:$AC$1,0))</f>
        <v>18</v>
      </c>
      <c r="S520" s="155">
        <f>INDEX('     2022    '!$A$1:$AC$1563,MATCH($D520,'     2022    '!$D$1:$D$1794,0),MATCH(S$1,'     2022    '!$A$1:$AC$1,0))</f>
        <v>6</v>
      </c>
      <c r="T520" s="155">
        <f>INDEX('     2022    '!$A$1:$AC$1563,MATCH($D520,'     2022    '!$D$1:$D$1794,0),MATCH(T$1,'     2022    '!$A$1:$AC$1,0))</f>
        <v>2.8</v>
      </c>
      <c r="U520" s="154" t="str">
        <f>INDEX('     2022    '!$A$1:$AC$1563,MATCH($D520,'     2022    '!$D$1:$D$1794,0),MATCH(U$1,'     2022    '!$A$1:$AC$1,0))</f>
        <v>1.4G</v>
      </c>
      <c r="V520" s="153" t="str">
        <f>INDEX('     2022    '!$A$1:$AC$1563,MATCH($D520,'     2022    '!$D$1:$D$1794,0),MATCH(V$1,'     2022    '!$A$1:$AC$1,0))</f>
        <v>UN0336</v>
      </c>
      <c r="W520" s="153" t="str">
        <f>INDEX('     2022    '!$A$1:$AC$1563,MATCH($D520,'     2022    '!$D$1:$D$1794,0),MATCH(W$1,'     2022    '!$A$1:$AC$1,0))</f>
        <v>F4</v>
      </c>
      <c r="X520" s="151" t="str">
        <f>INDEX('     2022    '!$A$1:$AC$1563,MATCH($D520,'     2022    '!$D$1:$D$1794,0),MATCH(X$1,'     2022    '!$A$1:$AC$1,0))</f>
        <v/>
      </c>
      <c r="Y520" s="151" t="str">
        <f>INDEX('     2022    '!$A$1:$AC$1563,MATCH($D520,'     2022    '!$D$1:$D$1794,0),MATCH(Y$1,'     2022    '!$A$1:$AC$1,0))</f>
        <v/>
      </c>
      <c r="Z520" s="156">
        <f>INDEX('     2022    '!$A$1:$AC$1563,MATCH($D520,'     2022    '!$D$1:$D$1794,0),MATCH(Z$1,'     2022    '!$A$1:$AC$1,0))</f>
        <v>4.4900000000000002E-2</v>
      </c>
      <c r="AA520" s="153" t="str">
        <f>INDEX('     2022    '!$A$1:$AC$1563,MATCH($D520,'     2022    '!$D$1:$D$1794,0),MATCH(AA$1,'     2022    '!$A$1:$AC$1,0))</f>
        <v>1008-F4-69252799</v>
      </c>
      <c r="AB520" s="153" t="str">
        <f>INDEX('     2022    '!$A$1:$AC$1563,MATCH($D520,'     2022    '!$D$1:$D$1794,0),MATCH(AB$1,'     2022    '!$A$1:$AC$1,0))</f>
        <v>GB/HSE-340713</v>
      </c>
      <c r="AC520" s="153" t="str">
        <f>INDEX('     2022    '!$A$1:$AC$1563,MATCH($D520,'     2022    '!$D$1:$D$1794,0),MATCH(AC$1,'     2022    '!$A$1:$AC$1,0))</f>
        <v>8/3/2027</v>
      </c>
    </row>
    <row r="521" spans="1:29" ht="15.75">
      <c r="A521" s="80">
        <f t="shared" si="16"/>
        <v>518</v>
      </c>
      <c r="B521" s="68" t="str">
        <f>INDEX('     2022    '!B:B,MATCH(D521,'     2022    '!D:D,0))</f>
        <v/>
      </c>
      <c r="C521" s="204" t="str">
        <f>INDEX('     2022    '!C:C,MATCH(D521,'     2022    '!D:D,0))</f>
        <v>Lance Rope</v>
      </c>
      <c r="D521" s="212" t="str">
        <f>INDEX('     2022    '!D:D,MATCH(A521,'     2022    '!AL:AL,0))</f>
        <v>CLW01</v>
      </c>
      <c r="E521" s="213" t="str">
        <f>INDEX('     2022    '!$A$1:$AC$1563,MATCH($D521,'     2022    '!$D$1:$D$1794,0),MATCH(E$1,'     2022    '!$A$1:$AC$1,0))</f>
        <v>Lance Rope - Red</v>
      </c>
      <c r="F521" s="206" t="str">
        <f>IFERROR(IF(LEFT(INDEX('     2022    '!AD:AD,MATCH(D521,'     2022    '!D:D,0)),4)="http",HYPERLINK(INDEX('     2022    '!AD:AD,MATCH(D521,'     2022    '!D:D,0)),"Video"),""),"")</f>
        <v/>
      </c>
      <c r="G521" s="207">
        <f>INDEX('     2022    '!$A$1:$AC$1563,MATCH($D521,'     2022    '!$D$1:$D$1794,0),MATCH(G$1,'     2022    '!$A$1:$AC$1,0))</f>
        <v>5</v>
      </c>
      <c r="H521" s="150"/>
      <c r="I521" s="152">
        <f>INDEX('     2022    '!$A$1:$AC$1563,MATCH($D521,'     2022    '!$D$1:$D$1794,0),MATCH(I$1,'     2022    '!$A$1:$AC$1,0))</f>
        <v>210.14</v>
      </c>
      <c r="J521" s="150"/>
      <c r="K521" s="151">
        <f t="shared" si="17"/>
        <v>220.64999999999998</v>
      </c>
      <c r="L521" s="152">
        <f>INDEX('     2022    '!$A$1:$AC$1563,MATCH($D521,'     2022    '!$D$1:$D$1794,0),MATCH(L$1,'     2022    '!$A$1:$AC$1,0))</f>
        <v>214.34279999999998</v>
      </c>
      <c r="M521" s="152">
        <f>INDEX('     2022    '!$A$1:$AC$1563,MATCH($D521,'     2022    '!$D$1:$D$1794,0),MATCH(M$1,'     2022    '!$A$1:$AC$1,0))</f>
        <v>220.64999999999998</v>
      </c>
      <c r="N521" s="153" t="str">
        <f>INDEX('     2022    '!$A$1:$AC$1563,MATCH($D521,'     2022    '!$D$1:$D$1794,0),MATCH(N$1,'     2022    '!$A$1:$AC$1,0))</f>
        <v>50mm</v>
      </c>
      <c r="O521" s="154">
        <f>INDEX('     2022    '!$A$1:$AC$1563,MATCH($D521,'     2022    '!$D$1:$D$1794,0),MATCH(O$1,'     2022    '!$A$1:$AC$1,0))</f>
        <v>1</v>
      </c>
      <c r="P521" s="153">
        <f>INDEX('     2022    '!$A$1:$AC$1563,MATCH($D521,'     2022    '!$D$1:$D$1794,0),MATCH(P$1,'     2022    '!$A$1:$AC$1,0))</f>
        <v>60</v>
      </c>
      <c r="Q521" s="153" t="str">
        <f>INDEX('     2022    '!$A$1:$AC$1563,MATCH($D521,'     2022    '!$D$1:$D$1794,0),MATCH(Q$1,'     2022    '!$A$1:$AC$1,0))</f>
        <v>Yes</v>
      </c>
      <c r="R521" s="155">
        <f>INDEX('     2022    '!$A$1:$AC$1563,MATCH($D521,'     2022    '!$D$1:$D$1794,0),MATCH(R$1,'     2022    '!$A$1:$AC$1,0))</f>
        <v>20</v>
      </c>
      <c r="S521" s="155">
        <f>INDEX('     2022    '!$A$1:$AC$1563,MATCH($D521,'     2022    '!$D$1:$D$1794,0),MATCH(S$1,'     2022    '!$A$1:$AC$1,0))</f>
        <v>6</v>
      </c>
      <c r="T521" s="155">
        <f>INDEX('     2022    '!$A$1:$AC$1563,MATCH($D521,'     2022    '!$D$1:$D$1794,0),MATCH(T$1,'     2022    '!$A$1:$AC$1,0))</f>
        <v>2.8</v>
      </c>
      <c r="U521" s="154" t="str">
        <f>INDEX('     2022    '!$A$1:$AC$1563,MATCH($D521,'     2022    '!$D$1:$D$1794,0),MATCH(U$1,'     2022    '!$A$1:$AC$1,0))</f>
        <v>1.4G</v>
      </c>
      <c r="V521" s="153" t="str">
        <f>INDEX('     2022    '!$A$1:$AC$1563,MATCH($D521,'     2022    '!$D$1:$D$1794,0),MATCH(V$1,'     2022    '!$A$1:$AC$1,0))</f>
        <v>UN0336</v>
      </c>
      <c r="W521" s="153" t="str">
        <f>INDEX('     2022    '!$A$1:$AC$1563,MATCH($D521,'     2022    '!$D$1:$D$1794,0),MATCH(W$1,'     2022    '!$A$1:$AC$1,0))</f>
        <v>F4</v>
      </c>
      <c r="X521" s="151" t="str">
        <f>INDEX('     2022    '!$A$1:$AC$1563,MATCH($D521,'     2022    '!$D$1:$D$1794,0),MATCH(X$1,'     2022    '!$A$1:$AC$1,0))</f>
        <v/>
      </c>
      <c r="Y521" s="151" t="str">
        <f>INDEX('     2022    '!$A$1:$AC$1563,MATCH($D521,'     2022    '!$D$1:$D$1794,0),MATCH(Y$1,'     2022    '!$A$1:$AC$1,0))</f>
        <v/>
      </c>
      <c r="Z521" s="156">
        <f>INDEX('     2022    '!$A$1:$AC$1563,MATCH($D521,'     2022    '!$D$1:$D$1794,0),MATCH(Z$1,'     2022    '!$A$1:$AC$1,0))</f>
        <v>4.4900000000000002E-2</v>
      </c>
      <c r="AA521" s="153" t="str">
        <f>INDEX('     2022    '!$A$1:$AC$1563,MATCH($D521,'     2022    '!$D$1:$D$1794,0),MATCH(AA$1,'     2022    '!$A$1:$AC$1,0))</f>
        <v>1008-F4-69252799</v>
      </c>
      <c r="AB521" s="153" t="str">
        <f>INDEX('     2022    '!$A$1:$AC$1563,MATCH($D521,'     2022    '!$D$1:$D$1794,0),MATCH(AB$1,'     2022    '!$A$1:$AC$1,0))</f>
        <v>GB/HSE-340708</v>
      </c>
      <c r="AC521" s="153" t="str">
        <f>INDEX('     2022    '!$A$1:$AC$1563,MATCH($D521,'     2022    '!$D$1:$D$1794,0),MATCH(AC$1,'     2022    '!$A$1:$AC$1,0))</f>
        <v>8/3/2027</v>
      </c>
    </row>
    <row r="522" spans="1:29" ht="15.75">
      <c r="A522" s="80">
        <f t="shared" si="16"/>
        <v>519</v>
      </c>
      <c r="B522" s="68" t="str">
        <f>INDEX('     2022    '!B:B,MATCH(D522,'     2022    '!D:D,0))</f>
        <v/>
      </c>
      <c r="C522" s="204" t="str">
        <f>INDEX('     2022    '!C:C,MATCH(D522,'     2022    '!D:D,0))</f>
        <v>Lance Rope</v>
      </c>
      <c r="D522" s="212" t="str">
        <f>INDEX('     2022    '!D:D,MATCH(A522,'     2022    '!AL:AL,0))</f>
        <v>CLW08</v>
      </c>
      <c r="E522" s="213" t="str">
        <f>INDEX('     2022    '!$A$1:$AC$1563,MATCH($D522,'     2022    '!$D$1:$D$1794,0),MATCH(E$1,'     2022    '!$A$1:$AC$1,0))</f>
        <v>Lance Rope - Red to blue</v>
      </c>
      <c r="F522" s="206" t="str">
        <f>IFERROR(IF(LEFT(INDEX('     2022    '!AD:AD,MATCH(D522,'     2022    '!D:D,0)),4)="http",HYPERLINK(INDEX('     2022    '!AD:AD,MATCH(D522,'     2022    '!D:D,0)),"Video"),""),"")</f>
        <v/>
      </c>
      <c r="G522" s="207">
        <f>INDEX('     2022    '!$A$1:$AC$1563,MATCH($D522,'     2022    '!$D$1:$D$1794,0),MATCH(G$1,'     2022    '!$A$1:$AC$1,0))</f>
        <v>4</v>
      </c>
      <c r="H522" s="150"/>
      <c r="I522" s="152">
        <f>INDEX('     2022    '!$A$1:$AC$1563,MATCH($D522,'     2022    '!$D$1:$D$1794,0),MATCH(I$1,'     2022    '!$A$1:$AC$1,0))</f>
        <v>211.12</v>
      </c>
      <c r="J522" s="150"/>
      <c r="K522" s="151">
        <f t="shared" si="17"/>
        <v>221.67999999999998</v>
      </c>
      <c r="L522" s="152">
        <f>INDEX('     2022    '!$A$1:$AC$1563,MATCH($D522,'     2022    '!$D$1:$D$1794,0),MATCH(L$1,'     2022    '!$A$1:$AC$1,0))</f>
        <v>215.3424</v>
      </c>
      <c r="M522" s="152">
        <f>INDEX('     2022    '!$A$1:$AC$1563,MATCH($D522,'     2022    '!$D$1:$D$1794,0),MATCH(M$1,'     2022    '!$A$1:$AC$1,0))</f>
        <v>221.67999999999998</v>
      </c>
      <c r="N522" s="153" t="str">
        <f>INDEX('     2022    '!$A$1:$AC$1563,MATCH($D522,'     2022    '!$D$1:$D$1794,0),MATCH(N$1,'     2022    '!$A$1:$AC$1,0))</f>
        <v>50mm</v>
      </c>
      <c r="O522" s="154">
        <f>INDEX('     2022    '!$A$1:$AC$1563,MATCH($D522,'     2022    '!$D$1:$D$1794,0),MATCH(O$1,'     2022    '!$A$1:$AC$1,0))</f>
        <v>1</v>
      </c>
      <c r="P522" s="153">
        <f>INDEX('     2022    '!$A$1:$AC$1563,MATCH($D522,'     2022    '!$D$1:$D$1794,0),MATCH(P$1,'     2022    '!$A$1:$AC$1,0))</f>
        <v>60</v>
      </c>
      <c r="Q522" s="153" t="str">
        <f>INDEX('     2022    '!$A$1:$AC$1563,MATCH($D522,'     2022    '!$D$1:$D$1794,0),MATCH(Q$1,'     2022    '!$A$1:$AC$1,0))</f>
        <v>Yes</v>
      </c>
      <c r="R522" s="155">
        <f>INDEX('     2022    '!$A$1:$AC$1563,MATCH($D522,'     2022    '!$D$1:$D$1794,0),MATCH(R$1,'     2022    '!$A$1:$AC$1,0))</f>
        <v>20</v>
      </c>
      <c r="S522" s="155">
        <f>INDEX('     2022    '!$A$1:$AC$1563,MATCH($D522,'     2022    '!$D$1:$D$1794,0),MATCH(S$1,'     2022    '!$A$1:$AC$1,0))</f>
        <v>6</v>
      </c>
      <c r="T522" s="155">
        <f>INDEX('     2022    '!$A$1:$AC$1563,MATCH($D522,'     2022    '!$D$1:$D$1794,0),MATCH(T$1,'     2022    '!$A$1:$AC$1,0))</f>
        <v>2.8</v>
      </c>
      <c r="U522" s="154" t="str">
        <f>INDEX('     2022    '!$A$1:$AC$1563,MATCH($D522,'     2022    '!$D$1:$D$1794,0),MATCH(U$1,'     2022    '!$A$1:$AC$1,0))</f>
        <v>1.4G</v>
      </c>
      <c r="V522" s="153" t="str">
        <f>INDEX('     2022    '!$A$1:$AC$1563,MATCH($D522,'     2022    '!$D$1:$D$1794,0),MATCH(V$1,'     2022    '!$A$1:$AC$1,0))</f>
        <v>UN0336</v>
      </c>
      <c r="W522" s="153" t="str">
        <f>INDEX('     2022    '!$A$1:$AC$1563,MATCH($D522,'     2022    '!$D$1:$D$1794,0),MATCH(W$1,'     2022    '!$A$1:$AC$1,0))</f>
        <v>F4</v>
      </c>
      <c r="X522" s="151" t="str">
        <f>INDEX('     2022    '!$A$1:$AC$1563,MATCH($D522,'     2022    '!$D$1:$D$1794,0),MATCH(X$1,'     2022    '!$A$1:$AC$1,0))</f>
        <v/>
      </c>
      <c r="Y522" s="151" t="str">
        <f>INDEX('     2022    '!$A$1:$AC$1563,MATCH($D522,'     2022    '!$D$1:$D$1794,0),MATCH(Y$1,'     2022    '!$A$1:$AC$1,0))</f>
        <v/>
      </c>
      <c r="Z522" s="156">
        <f>INDEX('     2022    '!$A$1:$AC$1563,MATCH($D522,'     2022    '!$D$1:$D$1794,0),MATCH(Z$1,'     2022    '!$A$1:$AC$1,0))</f>
        <v>4.4900000000000002E-2</v>
      </c>
      <c r="AA522" s="153" t="str">
        <f>INDEX('     2022    '!$A$1:$AC$1563,MATCH($D522,'     2022    '!$D$1:$D$1794,0),MATCH(AA$1,'     2022    '!$A$1:$AC$1,0))</f>
        <v>1008-F4-69252799</v>
      </c>
      <c r="AB522" s="153" t="str">
        <f>INDEX('     2022    '!$A$1:$AC$1563,MATCH($D522,'     2022    '!$D$1:$D$1794,0),MATCH(AB$1,'     2022    '!$A$1:$AC$1,0))</f>
        <v>GB/HSE-340715</v>
      </c>
      <c r="AC522" s="153" t="str">
        <f>INDEX('     2022    '!$A$1:$AC$1563,MATCH($D522,'     2022    '!$D$1:$D$1794,0),MATCH(AC$1,'     2022    '!$A$1:$AC$1,0))</f>
        <v>8/3/2027</v>
      </c>
    </row>
    <row r="523" spans="1:29" ht="15.75">
      <c r="A523" s="80">
        <f t="shared" si="16"/>
        <v>520</v>
      </c>
      <c r="B523" s="68" t="str">
        <f>INDEX('     2022    '!B:B,MATCH(D523,'     2022    '!D:D,0))</f>
        <v/>
      </c>
      <c r="C523" s="204" t="str">
        <f>INDEX('     2022    '!C:C,MATCH(D523,'     2022    '!D:D,0))</f>
        <v>Lance Rope</v>
      </c>
      <c r="D523" s="212" t="str">
        <f>INDEX('     2022    '!D:D,MATCH(A523,'     2022    '!AL:AL,0))</f>
        <v>CLW07</v>
      </c>
      <c r="E523" s="213" t="str">
        <f>INDEX('     2022    '!$A$1:$AC$1563,MATCH($D523,'     2022    '!$D$1:$D$1794,0),MATCH(E$1,'     2022    '!$A$1:$AC$1,0))</f>
        <v>Lance Rope - Blue To White</v>
      </c>
      <c r="F523" s="206" t="str">
        <f>IFERROR(IF(LEFT(INDEX('     2022    '!AD:AD,MATCH(D523,'     2022    '!D:D,0)),4)="http",HYPERLINK(INDEX('     2022    '!AD:AD,MATCH(D523,'     2022    '!D:D,0)),"Video"),""),"")</f>
        <v/>
      </c>
      <c r="G523" s="207">
        <f>INDEX('     2022    '!$A$1:$AC$1563,MATCH($D523,'     2022    '!$D$1:$D$1794,0),MATCH(G$1,'     2022    '!$A$1:$AC$1,0))</f>
        <v>5</v>
      </c>
      <c r="H523" s="150"/>
      <c r="I523" s="152">
        <f>INDEX('     2022    '!$A$1:$AC$1563,MATCH($D523,'     2022    '!$D$1:$D$1794,0),MATCH(I$1,'     2022    '!$A$1:$AC$1,0))</f>
        <v>232.13</v>
      </c>
      <c r="J523" s="150"/>
      <c r="K523" s="151">
        <f t="shared" si="17"/>
        <v>243.73999999999998</v>
      </c>
      <c r="L523" s="152">
        <f>INDEX('     2022    '!$A$1:$AC$1563,MATCH($D523,'     2022    '!$D$1:$D$1794,0),MATCH(L$1,'     2022    '!$A$1:$AC$1,0))</f>
        <v>236.77260000000001</v>
      </c>
      <c r="M523" s="152">
        <f>INDEX('     2022    '!$A$1:$AC$1563,MATCH($D523,'     2022    '!$D$1:$D$1794,0),MATCH(M$1,'     2022    '!$A$1:$AC$1,0))</f>
        <v>243.73999999999998</v>
      </c>
      <c r="N523" s="153" t="str">
        <f>INDEX('     2022    '!$A$1:$AC$1563,MATCH($D523,'     2022    '!$D$1:$D$1794,0),MATCH(N$1,'     2022    '!$A$1:$AC$1,0))</f>
        <v>50mm</v>
      </c>
      <c r="O523" s="154">
        <f>INDEX('     2022    '!$A$1:$AC$1563,MATCH($D523,'     2022    '!$D$1:$D$1794,0),MATCH(O$1,'     2022    '!$A$1:$AC$1,0))</f>
        <v>1</v>
      </c>
      <c r="P523" s="153">
        <f>INDEX('     2022    '!$A$1:$AC$1563,MATCH($D523,'     2022    '!$D$1:$D$1794,0),MATCH(P$1,'     2022    '!$A$1:$AC$1,0))</f>
        <v>60</v>
      </c>
      <c r="Q523" s="153" t="str">
        <f>INDEX('     2022    '!$A$1:$AC$1563,MATCH($D523,'     2022    '!$D$1:$D$1794,0),MATCH(Q$1,'     2022    '!$A$1:$AC$1,0))</f>
        <v>Yes</v>
      </c>
      <c r="R523" s="155">
        <f>INDEX('     2022    '!$A$1:$AC$1563,MATCH($D523,'     2022    '!$D$1:$D$1794,0),MATCH(R$1,'     2022    '!$A$1:$AC$1,0))</f>
        <v>20</v>
      </c>
      <c r="S523" s="155">
        <f>INDEX('     2022    '!$A$1:$AC$1563,MATCH($D523,'     2022    '!$D$1:$D$1794,0),MATCH(S$1,'     2022    '!$A$1:$AC$1,0))</f>
        <v>6</v>
      </c>
      <c r="T523" s="155">
        <f>INDEX('     2022    '!$A$1:$AC$1563,MATCH($D523,'     2022    '!$D$1:$D$1794,0),MATCH(T$1,'     2022    '!$A$1:$AC$1,0))</f>
        <v>2.8</v>
      </c>
      <c r="U523" s="154" t="str">
        <f>INDEX('     2022    '!$A$1:$AC$1563,MATCH($D523,'     2022    '!$D$1:$D$1794,0),MATCH(U$1,'     2022    '!$A$1:$AC$1,0))</f>
        <v>1.4G</v>
      </c>
      <c r="V523" s="153" t="str">
        <f>INDEX('     2022    '!$A$1:$AC$1563,MATCH($D523,'     2022    '!$D$1:$D$1794,0),MATCH(V$1,'     2022    '!$A$1:$AC$1,0))</f>
        <v>UN0336</v>
      </c>
      <c r="W523" s="153" t="str">
        <f>INDEX('     2022    '!$A$1:$AC$1563,MATCH($D523,'     2022    '!$D$1:$D$1794,0),MATCH(W$1,'     2022    '!$A$1:$AC$1,0))</f>
        <v>F4</v>
      </c>
      <c r="X523" s="151" t="str">
        <f>INDEX('     2022    '!$A$1:$AC$1563,MATCH($D523,'     2022    '!$D$1:$D$1794,0),MATCH(X$1,'     2022    '!$A$1:$AC$1,0))</f>
        <v/>
      </c>
      <c r="Y523" s="151" t="str">
        <f>INDEX('     2022    '!$A$1:$AC$1563,MATCH($D523,'     2022    '!$D$1:$D$1794,0),MATCH(Y$1,'     2022    '!$A$1:$AC$1,0))</f>
        <v/>
      </c>
      <c r="Z523" s="156">
        <f>INDEX('     2022    '!$A$1:$AC$1563,MATCH($D523,'     2022    '!$D$1:$D$1794,0),MATCH(Z$1,'     2022    '!$A$1:$AC$1,0))</f>
        <v>4.4900000000000002E-2</v>
      </c>
      <c r="AA523" s="153" t="str">
        <f>INDEX('     2022    '!$A$1:$AC$1563,MATCH($D523,'     2022    '!$D$1:$D$1794,0),MATCH(AA$1,'     2022    '!$A$1:$AC$1,0))</f>
        <v>1008-F4-69252799</v>
      </c>
      <c r="AB523" s="153" t="str">
        <f>INDEX('     2022    '!$A$1:$AC$1563,MATCH($D523,'     2022    '!$D$1:$D$1794,0),MATCH(AB$1,'     2022    '!$A$1:$AC$1,0))</f>
        <v>GB/HSE-340714</v>
      </c>
      <c r="AC523" s="153" t="str">
        <f>INDEX('     2022    '!$A$1:$AC$1563,MATCH($D523,'     2022    '!$D$1:$D$1794,0),MATCH(AC$1,'     2022    '!$A$1:$AC$1,0))</f>
        <v>8/3/2027</v>
      </c>
    </row>
    <row r="524" spans="1:29" ht="25.5">
      <c r="A524" s="80">
        <f t="shared" si="16"/>
        <v>521</v>
      </c>
      <c r="B524" s="68" t="str">
        <f>INDEX('     2022    '!B:B,MATCH(D524,'     2022    '!D:D,0))</f>
        <v/>
      </c>
      <c r="C524" s="204" t="str">
        <f>INDEX('     2022    '!C:C,MATCH(D524,'     2022    '!D:D,0))</f>
        <v>Portfires</v>
      </c>
      <c r="D524" s="212" t="str">
        <f>INDEX('     2022    '!D:D,MATCH(A524,'     2022    '!AL:AL,0))</f>
        <v>KF-PF1</v>
      </c>
      <c r="E524" s="213" t="str">
        <f>INDEX('     2022    '!$A$1:$AC$1563,MATCH($D524,'     2022    '!$D$1:$D$1794,0),MATCH(E$1,'     2022    '!$A$1:$AC$1,0))</f>
        <v>PORTFIRES (100 PACKS OF 4). The all important portfires to light the fireworks. RETAIL</v>
      </c>
      <c r="F524" s="206" t="str">
        <f>IFERROR(IF(LEFT(INDEX('     2022    '!AD:AD,MATCH(D524,'     2022    '!D:D,0)),4)="http",HYPERLINK(INDEX('     2022    '!AD:AD,MATCH(D524,'     2022    '!D:D,0)),"Video"),""),"")</f>
        <v>Video</v>
      </c>
      <c r="G524" s="207">
        <f>INDEX('     2022    '!$A$1:$AC$1563,MATCH($D524,'     2022    '!$D$1:$D$1794,0),MATCH(G$1,'     2022    '!$A$1:$AC$1,0))</f>
        <v>0</v>
      </c>
      <c r="H524" s="150"/>
      <c r="I524" s="152">
        <f>INDEX('     2022    '!$A$1:$AC$1563,MATCH($D524,'     2022    '!$D$1:$D$1794,0),MATCH(I$1,'     2022    '!$A$1:$AC$1,0))</f>
        <v>72.45</v>
      </c>
      <c r="J524" s="150"/>
      <c r="K524" s="151">
        <f t="shared" si="17"/>
        <v>0.84209492964575583</v>
      </c>
      <c r="L524" s="152">
        <f>INDEX('     2022    '!$A$1:$AC$1563,MATCH($D524,'     2022    '!$D$1:$D$1794,0),MATCH(L$1,'     2022    '!$A$1:$AC$1,0))</f>
        <v>79.999018316346806</v>
      </c>
      <c r="M524" s="152">
        <f>INDEX('     2022    '!$A$1:$AC$1563,MATCH($D524,'     2022    '!$D$1:$D$1794,0),MATCH(M$1,'     2022    '!$A$1:$AC$1,0))</f>
        <v>84.209492964575588</v>
      </c>
      <c r="N524" s="153" t="str">
        <f>INDEX('     2022    '!$A$1:$AC$1563,MATCH($D524,'     2022    '!$D$1:$D$1794,0),MATCH(N$1,'     2022    '!$A$1:$AC$1,0))</f>
        <v>N/A</v>
      </c>
      <c r="O524" s="154">
        <f>INDEX('     2022    '!$A$1:$AC$1563,MATCH($D524,'     2022    '!$D$1:$D$1794,0),MATCH(O$1,'     2022    '!$A$1:$AC$1,0))</f>
        <v>100</v>
      </c>
      <c r="P524" s="153">
        <f>INDEX('     2022    '!$A$1:$AC$1563,MATCH($D524,'     2022    '!$D$1:$D$1794,0),MATCH(P$1,'     2022    '!$A$1:$AC$1,0))</f>
        <v>180</v>
      </c>
      <c r="Q524" s="153" t="str">
        <f>INDEX('     2022    '!$A$1:$AC$1563,MATCH($D524,'     2022    '!$D$1:$D$1794,0),MATCH(Q$1,'     2022    '!$A$1:$AC$1,0))</f>
        <v>-</v>
      </c>
      <c r="R524" s="155">
        <f>INDEX('     2022    '!$A$1:$AC$1563,MATCH($D524,'     2022    '!$D$1:$D$1794,0),MATCH(R$1,'     2022    '!$A$1:$AC$1,0))</f>
        <v>11.5</v>
      </c>
      <c r="S524" s="155">
        <f>INDEX('     2022    '!$A$1:$AC$1563,MATCH($D524,'     2022    '!$D$1:$D$1794,0),MATCH(S$1,'     2022    '!$A$1:$AC$1,0))</f>
        <v>3</v>
      </c>
      <c r="T524" s="155">
        <f>INDEX('     2022    '!$A$1:$AC$1563,MATCH($D524,'     2022    '!$D$1:$D$1794,0),MATCH(T$1,'     2022    '!$A$1:$AC$1,0))</f>
        <v>0</v>
      </c>
      <c r="U524" s="154" t="str">
        <f>INDEX('     2022    '!$A$1:$AC$1563,MATCH($D524,'     2022    '!$D$1:$D$1794,0),MATCH(U$1,'     2022    '!$A$1:$AC$1,0))</f>
        <v>1.4G</v>
      </c>
      <c r="V524" s="153" t="str">
        <f>INDEX('     2022    '!$A$1:$AC$1563,MATCH($D524,'     2022    '!$D$1:$D$1794,0),MATCH(V$1,'     2022    '!$A$1:$AC$1,0))</f>
        <v>UN0336</v>
      </c>
      <c r="W524" s="153" t="str">
        <f>INDEX('     2022    '!$A$1:$AC$1563,MATCH($D524,'     2022    '!$D$1:$D$1794,0),MATCH(W$1,'     2022    '!$A$1:$AC$1,0))</f>
        <v>F1</v>
      </c>
      <c r="X524" s="151">
        <f>INDEX('     2022    '!$A$1:$AC$1563,MATCH($D524,'     2022    '!$D$1:$D$1794,0),MATCH(X$1,'     2022    '!$A$1:$AC$1,0))</f>
        <v>2.99</v>
      </c>
      <c r="Y524" s="151">
        <f>INDEX('     2022    '!$A$1:$AC$1563,MATCH($D524,'     2022    '!$D$1:$D$1794,0),MATCH(Y$1,'     2022    '!$A$1:$AC$1,0))</f>
        <v>2.4900000000000002</v>
      </c>
      <c r="Z524" s="156">
        <f>INDEX('     2022    '!$A$1:$AC$1563,MATCH($D524,'     2022    '!$D$1:$D$1794,0),MATCH(Z$1,'     2022    '!$A$1:$AC$1,0))</f>
        <v>1.78E-2</v>
      </c>
      <c r="AA524" s="153" t="str">
        <f>INDEX('     2022    '!$A$1:$AC$1563,MATCH($D524,'     2022    '!$D$1:$D$1794,0),MATCH(AA$1,'     2022    '!$A$1:$AC$1,0))</f>
        <v>1008-F1-69252788</v>
      </c>
      <c r="AB524" s="153" t="str">
        <f>INDEX('     2022    '!$A$1:$AC$1563,MATCH($D524,'     2022    '!$D$1:$D$1794,0),MATCH(AB$1,'     2022    '!$A$1:$AC$1,0))</f>
        <v>GB/HSE-352889</v>
      </c>
      <c r="AC524" s="153" t="str">
        <f>INDEX('     2022    '!$A$1:$AC$1563,MATCH($D524,'     2022    '!$D$1:$D$1794,0),MATCH(AC$1,'     2022    '!$A$1:$AC$1,0))</f>
        <v>6/28/2026</v>
      </c>
    </row>
    <row r="525" spans="1:29" ht="25.5">
      <c r="A525" s="80">
        <f t="shared" si="16"/>
        <v>522</v>
      </c>
      <c r="B525" s="68" t="str">
        <f>INDEX('     2022    '!B:B,MATCH(D525,'     2022    '!D:D,0))</f>
        <v/>
      </c>
      <c r="C525" s="204" t="str">
        <f>INDEX('     2022    '!C:C,MATCH(D525,'     2022    '!D:D,0))</f>
        <v>Portfires</v>
      </c>
      <c r="D525" s="212" t="str">
        <f>INDEX('     2022    '!D:D,MATCH(A525,'     2022    '!AL:AL,0))</f>
        <v>PF1</v>
      </c>
      <c r="E525" s="213" t="str">
        <f>INDEX('     2022    '!$A$1:$AC$1563,MATCH($D525,'     2022    '!$D$1:$D$1794,0),MATCH(E$1,'     2022    '!$A$1:$AC$1,0))</f>
        <v>PORTFIRES (100 PACKS OF 4). The all important portfires to light the fireworks. RETAIL</v>
      </c>
      <c r="F525" s="206" t="str">
        <f>IFERROR(IF(LEFT(INDEX('     2022    '!AD:AD,MATCH(D525,'     2022    '!D:D,0)),4)="http",HYPERLINK(INDEX('     2022    '!AD:AD,MATCH(D525,'     2022    '!D:D,0)),"Video"),""),"")</f>
        <v>Video</v>
      </c>
      <c r="G525" s="207">
        <f>INDEX('     2022    '!$A$1:$AC$1563,MATCH($D525,'     2022    '!$D$1:$D$1794,0),MATCH(G$1,'     2022    '!$A$1:$AC$1,0))</f>
        <v>0</v>
      </c>
      <c r="H525" s="150"/>
      <c r="I525" s="152">
        <f>INDEX('     2022    '!$A$1:$AC$1563,MATCH($D525,'     2022    '!$D$1:$D$1794,0),MATCH(I$1,'     2022    '!$A$1:$AC$1,0))</f>
        <v>72.45</v>
      </c>
      <c r="J525" s="150"/>
      <c r="K525" s="151">
        <f t="shared" si="17"/>
        <v>0.84209492964575583</v>
      </c>
      <c r="L525" s="152">
        <f>INDEX('     2022    '!$A$1:$AC$1563,MATCH($D525,'     2022    '!$D$1:$D$1794,0),MATCH(L$1,'     2022    '!$A$1:$AC$1,0))</f>
        <v>79.999018316346806</v>
      </c>
      <c r="M525" s="152">
        <f>INDEX('     2022    '!$A$1:$AC$1563,MATCH($D525,'     2022    '!$D$1:$D$1794,0),MATCH(M$1,'     2022    '!$A$1:$AC$1,0))</f>
        <v>84.209492964575588</v>
      </c>
      <c r="N525" s="153" t="str">
        <f>INDEX('     2022    '!$A$1:$AC$1563,MATCH($D525,'     2022    '!$D$1:$D$1794,0),MATCH(N$1,'     2022    '!$A$1:$AC$1,0))</f>
        <v>N/A</v>
      </c>
      <c r="O525" s="154">
        <f>INDEX('     2022    '!$A$1:$AC$1563,MATCH($D525,'     2022    '!$D$1:$D$1794,0),MATCH(O$1,'     2022    '!$A$1:$AC$1,0))</f>
        <v>100</v>
      </c>
      <c r="P525" s="153">
        <f>INDEX('     2022    '!$A$1:$AC$1563,MATCH($D525,'     2022    '!$D$1:$D$1794,0),MATCH(P$1,'     2022    '!$A$1:$AC$1,0))</f>
        <v>180</v>
      </c>
      <c r="Q525" s="153" t="str">
        <f>INDEX('     2022    '!$A$1:$AC$1563,MATCH($D525,'     2022    '!$D$1:$D$1794,0),MATCH(Q$1,'     2022    '!$A$1:$AC$1,0))</f>
        <v>-</v>
      </c>
      <c r="R525" s="155">
        <f>INDEX('     2022    '!$A$1:$AC$1563,MATCH($D525,'     2022    '!$D$1:$D$1794,0),MATCH(R$1,'     2022    '!$A$1:$AC$1,0))</f>
        <v>11.5</v>
      </c>
      <c r="S525" s="155">
        <f>INDEX('     2022    '!$A$1:$AC$1563,MATCH($D525,'     2022    '!$D$1:$D$1794,0),MATCH(S$1,'     2022    '!$A$1:$AC$1,0))</f>
        <v>3</v>
      </c>
      <c r="T525" s="155">
        <f>INDEX('     2022    '!$A$1:$AC$1563,MATCH($D525,'     2022    '!$D$1:$D$1794,0),MATCH(T$1,'     2022    '!$A$1:$AC$1,0))</f>
        <v>0</v>
      </c>
      <c r="U525" s="154" t="str">
        <f>INDEX('     2022    '!$A$1:$AC$1563,MATCH($D525,'     2022    '!$D$1:$D$1794,0),MATCH(U$1,'     2022    '!$A$1:$AC$1,0))</f>
        <v>1.4G</v>
      </c>
      <c r="V525" s="153" t="str">
        <f>INDEX('     2022    '!$A$1:$AC$1563,MATCH($D525,'     2022    '!$D$1:$D$1794,0),MATCH(V$1,'     2022    '!$A$1:$AC$1,0))</f>
        <v>UN0336</v>
      </c>
      <c r="W525" s="153" t="str">
        <f>INDEX('     2022    '!$A$1:$AC$1563,MATCH($D525,'     2022    '!$D$1:$D$1794,0),MATCH(W$1,'     2022    '!$A$1:$AC$1,0))</f>
        <v>F1</v>
      </c>
      <c r="X525" s="151">
        <f>INDEX('     2022    '!$A$1:$AC$1563,MATCH($D525,'     2022    '!$D$1:$D$1794,0),MATCH(X$1,'     2022    '!$A$1:$AC$1,0))</f>
        <v>2.99</v>
      </c>
      <c r="Y525" s="151">
        <f>INDEX('     2022    '!$A$1:$AC$1563,MATCH($D525,'     2022    '!$D$1:$D$1794,0),MATCH(Y$1,'     2022    '!$A$1:$AC$1,0))</f>
        <v>2.4900000000000002</v>
      </c>
      <c r="Z525" s="156">
        <f>INDEX('     2022    '!$A$1:$AC$1563,MATCH($D525,'     2022    '!$D$1:$D$1794,0),MATCH(Z$1,'     2022    '!$A$1:$AC$1,0))</f>
        <v>1.78E-2</v>
      </c>
      <c r="AA525" s="153" t="str">
        <f>INDEX('     2022    '!$A$1:$AC$1563,MATCH($D525,'     2022    '!$D$1:$D$1794,0),MATCH(AA$1,'     2022    '!$A$1:$AC$1,0))</f>
        <v>1008-F1-69252788</v>
      </c>
      <c r="AB525" s="153" t="str">
        <f>INDEX('     2022    '!$A$1:$AC$1563,MATCH($D525,'     2022    '!$D$1:$D$1794,0),MATCH(AB$1,'     2022    '!$A$1:$AC$1,0))</f>
        <v>GB/HSE-352889</v>
      </c>
      <c r="AC525" s="153" t="str">
        <f>INDEX('     2022    '!$A$1:$AC$1563,MATCH($D525,'     2022    '!$D$1:$D$1794,0),MATCH(AC$1,'     2022    '!$A$1:$AC$1,0))</f>
        <v>6/28/2026</v>
      </c>
    </row>
    <row r="526" spans="1:29" ht="25.5">
      <c r="A526" s="80">
        <f t="shared" si="16"/>
        <v>523</v>
      </c>
      <c r="B526" s="68" t="str">
        <f>INDEX('     2022    '!B:B,MATCH(D526,'     2022    '!D:D,0))</f>
        <v/>
      </c>
      <c r="C526" s="204" t="str">
        <f>INDEX('     2022    '!C:C,MATCH(D526,'     2022    '!D:D,0))</f>
        <v>Selection Box</v>
      </c>
      <c r="D526" s="212" t="str">
        <f>INDEX('     2022    '!D:D,MATCH(A526,'     2022    '!AL:AL,0))</f>
        <v>KF044-STEEL</v>
      </c>
      <c r="E526" s="213" t="str">
        <f>INDEX('     2022    '!$A$1:$AC$1563,MATCH($D526,'     2022    '!$D$1:$D$1794,0),MATCH(E$1,'     2022    '!$A$1:$AC$1,0))</f>
        <v>STEEL. 7 classic items including fountains, true conical cones, mines and multishots. RETAIL</v>
      </c>
      <c r="F526" s="206" t="str">
        <f>IFERROR(IF(LEFT(INDEX('     2022    '!AD:AD,MATCH(D526,'     2022    '!D:D,0)),4)="http",HYPERLINK(INDEX('     2022    '!AD:AD,MATCH(D526,'     2022    '!D:D,0)),"Video"),""),"")</f>
        <v/>
      </c>
      <c r="G526" s="207">
        <f>INDEX('     2022    '!$A$1:$AC$1563,MATCH($D526,'     2022    '!$D$1:$D$1794,0),MATCH(G$1,'     2022    '!$A$1:$AC$1,0))</f>
        <v>0</v>
      </c>
      <c r="H526" s="150"/>
      <c r="I526" s="152">
        <f>INDEX('     2022    '!$A$1:$AC$1563,MATCH($D526,'     2022    '!$D$1:$D$1794,0),MATCH(I$1,'     2022    '!$A$1:$AC$1,0))</f>
        <v>65.28</v>
      </c>
      <c r="J526" s="150"/>
      <c r="K526" s="151">
        <f t="shared" si="17"/>
        <v>6.5280000000000005</v>
      </c>
      <c r="L526" s="152">
        <f>INDEX('     2022    '!$A$1:$AC$1563,MATCH($D526,'     2022    '!$D$1:$D$1794,0),MATCH(L$1,'     2022    '!$A$1:$AC$1,0))</f>
        <v>62.02</v>
      </c>
      <c r="M526" s="152">
        <f>INDEX('     2022    '!$A$1:$AC$1563,MATCH($D526,'     2022    '!$D$1:$D$1794,0),MATCH(M$1,'     2022    '!$A$1:$AC$1,0))</f>
        <v>65.28</v>
      </c>
      <c r="N526" s="153" t="str">
        <f>INDEX('     2022    '!$A$1:$AC$1563,MATCH($D526,'     2022    '!$D$1:$D$1794,0),MATCH(N$1,'     2022    '!$A$1:$AC$1,0))</f>
        <v>N/A</v>
      </c>
      <c r="O526" s="154">
        <f>INDEX('     2022    '!$A$1:$AC$1563,MATCH($D526,'     2022    '!$D$1:$D$1794,0),MATCH(O$1,'     2022    '!$A$1:$AC$1,0))</f>
        <v>10</v>
      </c>
      <c r="P526" s="153">
        <f>INDEX('     2022    '!$A$1:$AC$1563,MATCH($D526,'     2022    '!$D$1:$D$1794,0),MATCH(P$1,'     2022    '!$A$1:$AC$1,0))</f>
        <v>0</v>
      </c>
      <c r="Q526" s="153" t="str">
        <f>INDEX('     2022    '!$A$1:$AC$1563,MATCH($D526,'     2022    '!$D$1:$D$1794,0),MATCH(Q$1,'     2022    '!$A$1:$AC$1,0))</f>
        <v>No</v>
      </c>
      <c r="R526" s="155">
        <f>INDEX('     2022    '!$A$1:$AC$1563,MATCH($D526,'     2022    '!$D$1:$D$1794,0),MATCH(R$1,'     2022    '!$A$1:$AC$1,0))</f>
        <v>8</v>
      </c>
      <c r="S526" s="155">
        <f>INDEX('     2022    '!$A$1:$AC$1563,MATCH($D526,'     2022    '!$D$1:$D$1794,0),MATCH(S$1,'     2022    '!$A$1:$AC$1,0))</f>
        <v>1.52</v>
      </c>
      <c r="T526" s="155">
        <f>INDEX('     2022    '!$A$1:$AC$1563,MATCH($D526,'     2022    '!$D$1:$D$1794,0),MATCH(T$1,'     2022    '!$A$1:$AC$1,0))</f>
        <v>0</v>
      </c>
      <c r="U526" s="154" t="str">
        <f>INDEX('     2022    '!$A$1:$AC$1563,MATCH($D526,'     2022    '!$D$1:$D$1794,0),MATCH(U$1,'     2022    '!$A$1:$AC$1,0))</f>
        <v>1.4G</v>
      </c>
      <c r="V526" s="153" t="str">
        <f>INDEX('     2022    '!$A$1:$AC$1563,MATCH($D526,'     2022    '!$D$1:$D$1794,0),MATCH(V$1,'     2022    '!$A$1:$AC$1,0))</f>
        <v>UN0336</v>
      </c>
      <c r="W526" s="153" t="str">
        <f>INDEX('     2022    '!$A$1:$AC$1563,MATCH($D526,'     2022    '!$D$1:$D$1794,0),MATCH(W$1,'     2022    '!$A$1:$AC$1,0))</f>
        <v>F2</v>
      </c>
      <c r="X526" s="151">
        <f>INDEX('     2022    '!$A$1:$AC$1563,MATCH($D526,'     2022    '!$D$1:$D$1794,0),MATCH(X$1,'     2022    '!$A$1:$AC$1,0))</f>
        <v>23.99</v>
      </c>
      <c r="Y526" s="151">
        <f>INDEX('     2022    '!$A$1:$AC$1563,MATCH($D526,'     2022    '!$D$1:$D$1794,0),MATCH(Y$1,'     2022    '!$A$1:$AC$1,0))</f>
        <v>19.989999999999998</v>
      </c>
      <c r="Z526" s="156">
        <f>INDEX('     2022    '!$A$1:$AC$1563,MATCH($D526,'     2022    '!$D$1:$D$1794,0),MATCH(Z$1,'     2022    '!$A$1:$AC$1,0))</f>
        <v>0.03</v>
      </c>
      <c r="AA526" s="153">
        <f>INDEX('     2022    '!$A$1:$AC$1563,MATCH($D526,'     2022    '!$D$1:$D$1794,0),MATCH(AA$1,'     2022    '!$A$1:$AC$1,0))</f>
        <v>0</v>
      </c>
      <c r="AB526" s="153">
        <f>INDEX('     2022    '!$A$1:$AC$1563,MATCH($D526,'     2022    '!$D$1:$D$1794,0),MATCH(AB$1,'     2022    '!$A$1:$AC$1,0))</f>
        <v>0</v>
      </c>
      <c r="AC526" s="153">
        <f>INDEX('     2022    '!$A$1:$AC$1563,MATCH($D526,'     2022    '!$D$1:$D$1794,0),MATCH(AC$1,'     2022    '!$A$1:$AC$1,0))</f>
        <v>0</v>
      </c>
    </row>
    <row r="527" spans="1:29" ht="25.5">
      <c r="A527" s="80">
        <f t="shared" si="16"/>
        <v>524</v>
      </c>
      <c r="B527" s="68" t="str">
        <f>INDEX('     2022    '!B:B,MATCH(D527,'     2022    '!D:D,0))</f>
        <v/>
      </c>
      <c r="C527" s="204" t="str">
        <f>INDEX('     2022    '!C:C,MATCH(D527,'     2022    '!D:D,0))</f>
        <v>Selection Box</v>
      </c>
      <c r="D527" s="212" t="str">
        <f>INDEX('     2022    '!D:D,MATCH(A527,'     2022    '!AL:AL,0))</f>
        <v>KF046-BRONZE</v>
      </c>
      <c r="E527" s="213" t="str">
        <f>INDEX('     2022    '!$A$1:$AC$1563,MATCH($D527,'     2022    '!$D$1:$D$1794,0),MATCH(E$1,'     2022    '!$A$1:$AC$1,0))</f>
        <v>BRONZE. 12 classic items including fountains, true conical cones, mines, multishots and a Catherine wheel. RETAIL</v>
      </c>
      <c r="F527" s="206" t="str">
        <f>IFERROR(IF(LEFT(INDEX('     2022    '!AD:AD,MATCH(D527,'     2022    '!D:D,0)),4)="http",HYPERLINK(INDEX('     2022    '!AD:AD,MATCH(D527,'     2022    '!D:D,0)),"Video"),""),"")</f>
        <v/>
      </c>
      <c r="G527" s="207">
        <f>INDEX('     2022    '!$A$1:$AC$1563,MATCH($D527,'     2022    '!$D$1:$D$1794,0),MATCH(G$1,'     2022    '!$A$1:$AC$1,0))</f>
        <v>0</v>
      </c>
      <c r="H527" s="150"/>
      <c r="I527" s="152">
        <f>INDEX('     2022    '!$A$1:$AC$1563,MATCH($D527,'     2022    '!$D$1:$D$1794,0),MATCH(I$1,'     2022    '!$A$1:$AC$1,0))</f>
        <v>101.2</v>
      </c>
      <c r="J527" s="150"/>
      <c r="K527" s="151">
        <f t="shared" si="17"/>
        <v>10.120000000000001</v>
      </c>
      <c r="L527" s="152">
        <f>INDEX('     2022    '!$A$1:$AC$1563,MATCH($D527,'     2022    '!$D$1:$D$1794,0),MATCH(L$1,'     2022    '!$A$1:$AC$1,0))</f>
        <v>96.14</v>
      </c>
      <c r="M527" s="152">
        <f>INDEX('     2022    '!$A$1:$AC$1563,MATCH($D527,'     2022    '!$D$1:$D$1794,0),MATCH(M$1,'     2022    '!$A$1:$AC$1,0))</f>
        <v>101.2</v>
      </c>
      <c r="N527" s="153" t="str">
        <f>INDEX('     2022    '!$A$1:$AC$1563,MATCH($D527,'     2022    '!$D$1:$D$1794,0),MATCH(N$1,'     2022    '!$A$1:$AC$1,0))</f>
        <v>N/A</v>
      </c>
      <c r="O527" s="154">
        <f>INDEX('     2022    '!$A$1:$AC$1563,MATCH($D527,'     2022    '!$D$1:$D$1794,0),MATCH(O$1,'     2022    '!$A$1:$AC$1,0))</f>
        <v>10</v>
      </c>
      <c r="P527" s="153">
        <f>INDEX('     2022    '!$A$1:$AC$1563,MATCH($D527,'     2022    '!$D$1:$D$1794,0),MATCH(P$1,'     2022    '!$A$1:$AC$1,0))</f>
        <v>0</v>
      </c>
      <c r="Q527" s="153" t="str">
        <f>INDEX('     2022    '!$A$1:$AC$1563,MATCH($D527,'     2022    '!$D$1:$D$1794,0),MATCH(Q$1,'     2022    '!$A$1:$AC$1,0))</f>
        <v>No</v>
      </c>
      <c r="R527" s="155">
        <f>INDEX('     2022    '!$A$1:$AC$1563,MATCH($D527,'     2022    '!$D$1:$D$1794,0),MATCH(R$1,'     2022    '!$A$1:$AC$1,0))</f>
        <v>6</v>
      </c>
      <c r="S527" s="155">
        <f>INDEX('     2022    '!$A$1:$AC$1563,MATCH($D527,'     2022    '!$D$1:$D$1794,0),MATCH(S$1,'     2022    '!$A$1:$AC$1,0))</f>
        <v>2.91</v>
      </c>
      <c r="T527" s="155">
        <f>INDEX('     2022    '!$A$1:$AC$1563,MATCH($D527,'     2022    '!$D$1:$D$1794,0),MATCH(T$1,'     2022    '!$A$1:$AC$1,0))</f>
        <v>0</v>
      </c>
      <c r="U527" s="154" t="str">
        <f>INDEX('     2022    '!$A$1:$AC$1563,MATCH($D527,'     2022    '!$D$1:$D$1794,0),MATCH(U$1,'     2022    '!$A$1:$AC$1,0))</f>
        <v>1.4G</v>
      </c>
      <c r="V527" s="153" t="str">
        <f>INDEX('     2022    '!$A$1:$AC$1563,MATCH($D527,'     2022    '!$D$1:$D$1794,0),MATCH(V$1,'     2022    '!$A$1:$AC$1,0))</f>
        <v>UN0336</v>
      </c>
      <c r="W527" s="153" t="str">
        <f>INDEX('     2022    '!$A$1:$AC$1563,MATCH($D527,'     2022    '!$D$1:$D$1794,0),MATCH(W$1,'     2022    '!$A$1:$AC$1,0))</f>
        <v>F2</v>
      </c>
      <c r="X527" s="151">
        <f>INDEX('     2022    '!$A$1:$AC$1563,MATCH($D527,'     2022    '!$D$1:$D$1794,0),MATCH(X$1,'     2022    '!$A$1:$AC$1,0))</f>
        <v>38.99</v>
      </c>
      <c r="Y527" s="151">
        <f>INDEX('     2022    '!$A$1:$AC$1563,MATCH($D527,'     2022    '!$D$1:$D$1794,0),MATCH(Y$1,'     2022    '!$A$1:$AC$1,0))</f>
        <v>32.5</v>
      </c>
      <c r="Z527" s="156">
        <f>INDEX('     2022    '!$A$1:$AC$1563,MATCH($D527,'     2022    '!$D$1:$D$1794,0),MATCH(Z$1,'     2022    '!$A$1:$AC$1,0))</f>
        <v>4.3499999999999997E-2</v>
      </c>
      <c r="AA527" s="153">
        <f>INDEX('     2022    '!$A$1:$AC$1563,MATCH($D527,'     2022    '!$D$1:$D$1794,0),MATCH(AA$1,'     2022    '!$A$1:$AC$1,0))</f>
        <v>0</v>
      </c>
      <c r="AB527" s="153" t="str">
        <f>INDEX('     2022    '!$A$1:$AC$1563,MATCH($D527,'     2022    '!$D$1:$D$1794,0),MATCH(AB$1,'     2022    '!$A$1:$AC$1,0))</f>
        <v>GB/HSE-352189</v>
      </c>
      <c r="AC527" s="153">
        <f>INDEX('     2022    '!$A$1:$AC$1563,MATCH($D527,'     2022    '!$D$1:$D$1794,0),MATCH(AC$1,'     2022    '!$A$1:$AC$1,0))</f>
        <v>0</v>
      </c>
    </row>
    <row r="528" spans="1:29" ht="25.5">
      <c r="A528" s="80">
        <f t="shared" si="16"/>
        <v>525</v>
      </c>
      <c r="B528" s="68" t="str">
        <f>INDEX('     2022    '!B:B,MATCH(D528,'     2022    '!D:D,0))</f>
        <v/>
      </c>
      <c r="C528" s="204" t="str">
        <f>INDEX('     2022    '!C:C,MATCH(D528,'     2022    '!D:D,0))</f>
        <v>Selection Box</v>
      </c>
      <c r="D528" s="212" t="str">
        <f>INDEX('     2022    '!D:D,MATCH(A528,'     2022    '!AL:AL,0))</f>
        <v>KF047-SILVER</v>
      </c>
      <c r="E528" s="213" t="str">
        <f>INDEX('     2022    '!$A$1:$AC$1563,MATCH($D528,'     2022    '!$D$1:$D$1794,0),MATCH(E$1,'     2022    '!$A$1:$AC$1,0))</f>
        <v>SILVER. 17 classic items including fountains, true conical cones, mines, multi shots and a quiet Catherine wheel. This is a low noise box. No whistles. RETAIL</v>
      </c>
      <c r="F528" s="206" t="str">
        <f>IFERROR(IF(LEFT(INDEX('     2022    '!AD:AD,MATCH(D528,'     2022    '!D:D,0)),4)="http",HYPERLINK(INDEX('     2022    '!AD:AD,MATCH(D528,'     2022    '!D:D,0)),"Video"),""),"")</f>
        <v/>
      </c>
      <c r="G528" s="207">
        <f>INDEX('     2022    '!$A$1:$AC$1563,MATCH($D528,'     2022    '!$D$1:$D$1794,0),MATCH(G$1,'     2022    '!$A$1:$AC$1,0))</f>
        <v>0</v>
      </c>
      <c r="H528" s="150"/>
      <c r="I528" s="152">
        <f>INDEX('     2022    '!$A$1:$AC$1563,MATCH($D528,'     2022    '!$D$1:$D$1794,0),MATCH(I$1,'     2022    '!$A$1:$AC$1,0))</f>
        <v>127</v>
      </c>
      <c r="J528" s="150"/>
      <c r="K528" s="151">
        <f t="shared" si="17"/>
        <v>12.7</v>
      </c>
      <c r="L528" s="152">
        <f>INDEX('     2022    '!$A$1:$AC$1563,MATCH($D528,'     2022    '!$D$1:$D$1794,0),MATCH(L$1,'     2022    '!$A$1:$AC$1,0))</f>
        <v>120.65</v>
      </c>
      <c r="M528" s="152">
        <f>INDEX('     2022    '!$A$1:$AC$1563,MATCH($D528,'     2022    '!$D$1:$D$1794,0),MATCH(M$1,'     2022    '!$A$1:$AC$1,0))</f>
        <v>127</v>
      </c>
      <c r="N528" s="153" t="str">
        <f>INDEX('     2022    '!$A$1:$AC$1563,MATCH($D528,'     2022    '!$D$1:$D$1794,0),MATCH(N$1,'     2022    '!$A$1:$AC$1,0))</f>
        <v>N/A</v>
      </c>
      <c r="O528" s="154">
        <f>INDEX('     2022    '!$A$1:$AC$1563,MATCH($D528,'     2022    '!$D$1:$D$1794,0),MATCH(O$1,'     2022    '!$A$1:$AC$1,0))</f>
        <v>10</v>
      </c>
      <c r="P528" s="153">
        <f>INDEX('     2022    '!$A$1:$AC$1563,MATCH($D528,'     2022    '!$D$1:$D$1794,0),MATCH(P$1,'     2022    '!$A$1:$AC$1,0))</f>
        <v>0</v>
      </c>
      <c r="Q528" s="153" t="str">
        <f>INDEX('     2022    '!$A$1:$AC$1563,MATCH($D528,'     2022    '!$D$1:$D$1794,0),MATCH(Q$1,'     2022    '!$A$1:$AC$1,0))</f>
        <v>No</v>
      </c>
      <c r="R528" s="155">
        <f>INDEX('     2022    '!$A$1:$AC$1563,MATCH($D528,'     2022    '!$D$1:$D$1794,0),MATCH(R$1,'     2022    '!$A$1:$AC$1,0))</f>
        <v>16</v>
      </c>
      <c r="S528" s="155">
        <f>INDEX('     2022    '!$A$1:$AC$1563,MATCH($D528,'     2022    '!$D$1:$D$1794,0),MATCH(S$1,'     2022    '!$A$1:$AC$1,0))</f>
        <v>3.75</v>
      </c>
      <c r="T528" s="155">
        <f>INDEX('     2022    '!$A$1:$AC$1563,MATCH($D528,'     2022    '!$D$1:$D$1794,0),MATCH(T$1,'     2022    '!$A$1:$AC$1,0))</f>
        <v>0</v>
      </c>
      <c r="U528" s="154" t="str">
        <f>INDEX('     2022    '!$A$1:$AC$1563,MATCH($D528,'     2022    '!$D$1:$D$1794,0),MATCH(U$1,'     2022    '!$A$1:$AC$1,0))</f>
        <v>1.4G</v>
      </c>
      <c r="V528" s="153" t="str">
        <f>INDEX('     2022    '!$A$1:$AC$1563,MATCH($D528,'     2022    '!$D$1:$D$1794,0),MATCH(V$1,'     2022    '!$A$1:$AC$1,0))</f>
        <v>UN0336</v>
      </c>
      <c r="W528" s="153" t="str">
        <f>INDEX('     2022    '!$A$1:$AC$1563,MATCH($D528,'     2022    '!$D$1:$D$1794,0),MATCH(W$1,'     2022    '!$A$1:$AC$1,0))</f>
        <v>F2</v>
      </c>
      <c r="X528" s="151">
        <f>INDEX('     2022    '!$A$1:$AC$1563,MATCH($D528,'     2022    '!$D$1:$D$1794,0),MATCH(X$1,'     2022    '!$A$1:$AC$1,0))</f>
        <v>47.99</v>
      </c>
      <c r="Y528" s="151">
        <f>INDEX('     2022    '!$A$1:$AC$1563,MATCH($D528,'     2022    '!$D$1:$D$1794,0),MATCH(Y$1,'     2022    '!$A$1:$AC$1,0))</f>
        <v>39.99</v>
      </c>
      <c r="Z528" s="156">
        <f>INDEX('     2022    '!$A$1:$AC$1563,MATCH($D528,'     2022    '!$D$1:$D$1794,0),MATCH(Z$1,'     2022    '!$A$1:$AC$1,0))</f>
        <v>5.9799999999999999E-2</v>
      </c>
      <c r="AA528" s="153">
        <f>INDEX('     2022    '!$A$1:$AC$1563,MATCH($D528,'     2022    '!$D$1:$D$1794,0),MATCH(AA$1,'     2022    '!$A$1:$AC$1,0))</f>
        <v>0</v>
      </c>
      <c r="AB528" s="153">
        <f>INDEX('     2022    '!$A$1:$AC$1563,MATCH($D528,'     2022    '!$D$1:$D$1794,0),MATCH(AB$1,'     2022    '!$A$1:$AC$1,0))</f>
        <v>0</v>
      </c>
      <c r="AC528" s="153">
        <f>INDEX('     2022    '!$A$1:$AC$1563,MATCH($D528,'     2022    '!$D$1:$D$1794,0),MATCH(AC$1,'     2022    '!$A$1:$AC$1,0))</f>
        <v>0</v>
      </c>
    </row>
    <row r="529" spans="1:29" ht="25.5">
      <c r="A529" s="80">
        <f t="shared" si="16"/>
        <v>526</v>
      </c>
      <c r="B529" s="68" t="str">
        <f>INDEX('     2022    '!B:B,MATCH(D529,'     2022    '!D:D,0))</f>
        <v/>
      </c>
      <c r="C529" s="204" t="str">
        <f>INDEX('     2022    '!C:C,MATCH(D529,'     2022    '!D:D,0))</f>
        <v>Selection Box</v>
      </c>
      <c r="D529" s="212" t="str">
        <f>INDEX('     2022    '!D:D,MATCH(A529,'     2022    '!AL:AL,0))</f>
        <v>KF048-GOLD</v>
      </c>
      <c r="E529" s="213" t="str">
        <f>INDEX('     2022    '!$A$1:$AC$1563,MATCH($D529,'     2022    '!$D$1:$D$1794,0),MATCH(E$1,'     2022    '!$A$1:$AC$1,0))</f>
        <v>GOLD. 23 classic items including fountains, true conical cones, mines, multi shots and 2 Catherine wheels. RETAIL</v>
      </c>
      <c r="F529" s="206" t="str">
        <f>IFERROR(IF(LEFT(INDEX('     2022    '!AD:AD,MATCH(D529,'     2022    '!D:D,0)),4)="http",HYPERLINK(INDEX('     2022    '!AD:AD,MATCH(D529,'     2022    '!D:D,0)),"Video"),""),"")</f>
        <v>Video</v>
      </c>
      <c r="G529" s="207">
        <f>INDEX('     2022    '!$A$1:$AC$1563,MATCH($D529,'     2022    '!$D$1:$D$1794,0),MATCH(G$1,'     2022    '!$A$1:$AC$1,0))</f>
        <v>0</v>
      </c>
      <c r="H529" s="150"/>
      <c r="I529" s="152">
        <f>INDEX('     2022    '!$A$1:$AC$1563,MATCH($D529,'     2022    '!$D$1:$D$1794,0),MATCH(I$1,'     2022    '!$A$1:$AC$1,0))</f>
        <v>124.33</v>
      </c>
      <c r="J529" s="150"/>
      <c r="K529" s="151">
        <f t="shared" si="17"/>
        <v>20.721666666666668</v>
      </c>
      <c r="L529" s="152">
        <f>INDEX('     2022    '!$A$1:$AC$1563,MATCH($D529,'     2022    '!$D$1:$D$1794,0),MATCH(L$1,'     2022    '!$A$1:$AC$1,0))</f>
        <v>118.11</v>
      </c>
      <c r="M529" s="152">
        <f>INDEX('     2022    '!$A$1:$AC$1563,MATCH($D529,'     2022    '!$D$1:$D$1794,0),MATCH(M$1,'     2022    '!$A$1:$AC$1,0))</f>
        <v>124.33</v>
      </c>
      <c r="N529" s="153" t="str">
        <f>INDEX('     2022    '!$A$1:$AC$1563,MATCH($D529,'     2022    '!$D$1:$D$1794,0),MATCH(N$1,'     2022    '!$A$1:$AC$1,0))</f>
        <v>N/A</v>
      </c>
      <c r="O529" s="154">
        <f>INDEX('     2022    '!$A$1:$AC$1563,MATCH($D529,'     2022    '!$D$1:$D$1794,0),MATCH(O$1,'     2022    '!$A$1:$AC$1,0))</f>
        <v>6</v>
      </c>
      <c r="P529" s="153">
        <f>INDEX('     2022    '!$A$1:$AC$1563,MATCH($D529,'     2022    '!$D$1:$D$1794,0),MATCH(P$1,'     2022    '!$A$1:$AC$1,0))</f>
        <v>0</v>
      </c>
      <c r="Q529" s="153" t="str">
        <f>INDEX('     2022    '!$A$1:$AC$1563,MATCH($D529,'     2022    '!$D$1:$D$1794,0),MATCH(Q$1,'     2022    '!$A$1:$AC$1,0))</f>
        <v>No</v>
      </c>
      <c r="R529" s="155">
        <f>INDEX('     2022    '!$A$1:$AC$1563,MATCH($D529,'     2022    '!$D$1:$D$1794,0),MATCH(R$1,'     2022    '!$A$1:$AC$1,0))</f>
        <v>15</v>
      </c>
      <c r="S529" s="155">
        <f>INDEX('     2022    '!$A$1:$AC$1563,MATCH($D529,'     2022    '!$D$1:$D$1794,0),MATCH(S$1,'     2022    '!$A$1:$AC$1,0))</f>
        <v>3.2</v>
      </c>
      <c r="T529" s="155">
        <f>INDEX('     2022    '!$A$1:$AC$1563,MATCH($D529,'     2022    '!$D$1:$D$1794,0),MATCH(T$1,'     2022    '!$A$1:$AC$1,0))</f>
        <v>0</v>
      </c>
      <c r="U529" s="154" t="str">
        <f>INDEX('     2022    '!$A$1:$AC$1563,MATCH($D529,'     2022    '!$D$1:$D$1794,0),MATCH(U$1,'     2022    '!$A$1:$AC$1,0))</f>
        <v>1.4G</v>
      </c>
      <c r="V529" s="153" t="str">
        <f>INDEX('     2022    '!$A$1:$AC$1563,MATCH($D529,'     2022    '!$D$1:$D$1794,0),MATCH(V$1,'     2022    '!$A$1:$AC$1,0))</f>
        <v>UN0336</v>
      </c>
      <c r="W529" s="153" t="str">
        <f>INDEX('     2022    '!$A$1:$AC$1563,MATCH($D529,'     2022    '!$D$1:$D$1794,0),MATCH(W$1,'     2022    '!$A$1:$AC$1,0))</f>
        <v>F2</v>
      </c>
      <c r="X529" s="151">
        <f>INDEX('     2022    '!$A$1:$AC$1563,MATCH($D529,'     2022    '!$D$1:$D$1794,0),MATCH(X$1,'     2022    '!$A$1:$AC$1,0))</f>
        <v>74.989999999999995</v>
      </c>
      <c r="Y529" s="151">
        <f>INDEX('     2022    '!$A$1:$AC$1563,MATCH($D529,'     2022    '!$D$1:$D$1794,0),MATCH(Y$1,'     2022    '!$A$1:$AC$1,0))</f>
        <v>61.99</v>
      </c>
      <c r="Z529" s="156">
        <f>INDEX('     2022    '!$A$1:$AC$1563,MATCH($D529,'     2022    '!$D$1:$D$1794,0),MATCH(Z$1,'     2022    '!$A$1:$AC$1,0))</f>
        <v>6.3799999999999996E-2</v>
      </c>
      <c r="AA529" s="153">
        <f>INDEX('     2022    '!$A$1:$AC$1563,MATCH($D529,'     2022    '!$D$1:$D$1794,0),MATCH(AA$1,'     2022    '!$A$1:$AC$1,0))</f>
        <v>0</v>
      </c>
      <c r="AB529" s="153" t="str">
        <f>INDEX('     2022    '!$A$1:$AC$1563,MATCH($D529,'     2022    '!$D$1:$D$1794,0),MATCH(AB$1,'     2022    '!$A$1:$AC$1,0))</f>
        <v>GB/HSE-359377</v>
      </c>
      <c r="AC529" s="153">
        <f>INDEX('     2022    '!$A$1:$AC$1563,MATCH($D529,'     2022    '!$D$1:$D$1794,0),MATCH(AC$1,'     2022    '!$A$1:$AC$1,0))</f>
        <v>0</v>
      </c>
    </row>
    <row r="530" spans="1:29" ht="25.5">
      <c r="A530" s="80">
        <f t="shared" si="16"/>
        <v>527</v>
      </c>
      <c r="B530" s="68" t="str">
        <f>INDEX('     2022    '!B:B,MATCH(D530,'     2022    '!D:D,0))</f>
        <v/>
      </c>
      <c r="C530" s="204" t="str">
        <f>INDEX('     2022    '!C:C,MATCH(D530,'     2022    '!D:D,0))</f>
        <v>Selection Box</v>
      </c>
      <c r="D530" s="212" t="str">
        <f>INDEX('     2022    '!D:D,MATCH(A530,'     2022    '!AL:AL,0))</f>
        <v>KF045-PLATINUM</v>
      </c>
      <c r="E530" s="213" t="str">
        <f>INDEX('     2022    '!$A$1:$AC$1563,MATCH($D530,'     2022    '!$D$1:$D$1794,0),MATCH(E$1,'     2022    '!$A$1:$AC$1,0))</f>
        <v>PLATINUM. 11 larger garden firework items including fountains, true conical cones, mines, multi shots and Catherine wheels. RETAIL</v>
      </c>
      <c r="F530" s="206" t="str">
        <f>IFERROR(IF(LEFT(INDEX('     2022    '!AD:AD,MATCH(D530,'     2022    '!D:D,0)),4)="http",HYPERLINK(INDEX('     2022    '!AD:AD,MATCH(D530,'     2022    '!D:D,0)),"Video"),""),"")</f>
        <v/>
      </c>
      <c r="G530" s="207">
        <f>INDEX('     2022    '!$A$1:$AC$1563,MATCH($D530,'     2022    '!$D$1:$D$1794,0),MATCH(G$1,'     2022    '!$A$1:$AC$1,0))</f>
        <v>293</v>
      </c>
      <c r="H530" s="150"/>
      <c r="I530" s="152">
        <f>INDEX('     2022    '!$A$1:$AC$1563,MATCH($D530,'     2022    '!$D$1:$D$1794,0),MATCH(I$1,'     2022    '!$A$1:$AC$1,0))</f>
        <v>166.65</v>
      </c>
      <c r="J530" s="150"/>
      <c r="K530" s="151">
        <f t="shared" si="17"/>
        <v>41.662500000000001</v>
      </c>
      <c r="L530" s="152">
        <f>INDEX('     2022    '!$A$1:$AC$1563,MATCH($D530,'     2022    '!$D$1:$D$1794,0),MATCH(L$1,'     2022    '!$A$1:$AC$1,0))</f>
        <v>158.32</v>
      </c>
      <c r="M530" s="152">
        <f>INDEX('     2022    '!$A$1:$AC$1563,MATCH($D530,'     2022    '!$D$1:$D$1794,0),MATCH(M$1,'     2022    '!$A$1:$AC$1,0))</f>
        <v>166.65</v>
      </c>
      <c r="N530" s="153" t="str">
        <f>INDEX('     2022    '!$A$1:$AC$1563,MATCH($D530,'     2022    '!$D$1:$D$1794,0),MATCH(N$1,'     2022    '!$A$1:$AC$1,0))</f>
        <v>N/A</v>
      </c>
      <c r="O530" s="154">
        <f>INDEX('     2022    '!$A$1:$AC$1563,MATCH($D530,'     2022    '!$D$1:$D$1794,0),MATCH(O$1,'     2022    '!$A$1:$AC$1,0))</f>
        <v>4</v>
      </c>
      <c r="P530" s="153">
        <f>INDEX('     2022    '!$A$1:$AC$1563,MATCH($D530,'     2022    '!$D$1:$D$1794,0),MATCH(P$1,'     2022    '!$A$1:$AC$1,0))</f>
        <v>0</v>
      </c>
      <c r="Q530" s="153" t="str">
        <f>INDEX('     2022    '!$A$1:$AC$1563,MATCH($D530,'     2022    '!$D$1:$D$1794,0),MATCH(Q$1,'     2022    '!$A$1:$AC$1,0))</f>
        <v>No</v>
      </c>
      <c r="R530" s="155">
        <f>INDEX('     2022    '!$A$1:$AC$1563,MATCH($D530,'     2022    '!$D$1:$D$1794,0),MATCH(R$1,'     2022    '!$A$1:$AC$1,0))</f>
        <v>23</v>
      </c>
      <c r="S530" s="155">
        <f>INDEX('     2022    '!$A$1:$AC$1563,MATCH($D530,'     2022    '!$D$1:$D$1794,0),MATCH(S$1,'     2022    '!$A$1:$AC$1,0))</f>
        <v>4.83</v>
      </c>
      <c r="T530" s="155">
        <f>INDEX('     2022    '!$A$1:$AC$1563,MATCH($D530,'     2022    '!$D$1:$D$1794,0),MATCH(T$1,'     2022    '!$A$1:$AC$1,0))</f>
        <v>0</v>
      </c>
      <c r="U530" s="154" t="str">
        <f>INDEX('     2022    '!$A$1:$AC$1563,MATCH($D530,'     2022    '!$D$1:$D$1794,0),MATCH(U$1,'     2022    '!$A$1:$AC$1,0))</f>
        <v>1.4G</v>
      </c>
      <c r="V530" s="153" t="str">
        <f>INDEX('     2022    '!$A$1:$AC$1563,MATCH($D530,'     2022    '!$D$1:$D$1794,0),MATCH(V$1,'     2022    '!$A$1:$AC$1,0))</f>
        <v>UN0336</v>
      </c>
      <c r="W530" s="153" t="str">
        <f>INDEX('     2022    '!$A$1:$AC$1563,MATCH($D530,'     2022    '!$D$1:$D$1794,0),MATCH(W$1,'     2022    '!$A$1:$AC$1,0))</f>
        <v>F2</v>
      </c>
      <c r="X530" s="151">
        <f>INDEX('     2022    '!$A$1:$AC$1563,MATCH($D530,'     2022    '!$D$1:$D$1794,0),MATCH(X$1,'     2022    '!$A$1:$AC$1,0))</f>
        <v>179.99</v>
      </c>
      <c r="Y530" s="151">
        <f>INDEX('     2022    '!$A$1:$AC$1563,MATCH($D530,'     2022    '!$D$1:$D$1794,0),MATCH(Y$1,'     2022    '!$A$1:$AC$1,0))</f>
        <v>149.99</v>
      </c>
      <c r="Z530" s="156">
        <f>INDEX('     2022    '!$A$1:$AC$1563,MATCH($D530,'     2022    '!$D$1:$D$1794,0),MATCH(Z$1,'     2022    '!$A$1:$AC$1,0))</f>
        <v>9.2999999999999999E-2</v>
      </c>
      <c r="AA530" s="153" t="str">
        <f>INDEX('     2022    '!$A$1:$AC$1563,MATCH($D530,'     2022    '!$D$1:$D$1794,0),MATCH(AA$1,'     2022    '!$A$1:$AC$1,0))</f>
        <v>2806-F2-002638</v>
      </c>
      <c r="AB530" s="153" t="str">
        <f>INDEX('     2022    '!$A$1:$AC$1563,MATCH($D530,'     2022    '!$D$1:$D$1794,0),MATCH(AB$1,'     2022    '!$A$1:$AC$1,0))</f>
        <v>SK/KTD061/20</v>
      </c>
      <c r="AC530" s="153" t="str">
        <f>INDEX('     2022    '!$A$1:$AC$1563,MATCH($D530,'     2022    '!$D$1:$D$1794,0),MATCH(AC$1,'     2022    '!$A$1:$AC$1,0))</f>
        <v>3/7/2028</v>
      </c>
    </row>
    <row r="531" spans="1:29" ht="25.5">
      <c r="A531" s="80">
        <f t="shared" si="16"/>
        <v>528</v>
      </c>
      <c r="B531" s="68" t="str">
        <f>INDEX('     2022    '!B:B,MATCH(D531,'     2022    '!D:D,0))</f>
        <v/>
      </c>
      <c r="C531" s="204" t="str">
        <f>INDEX('     2022    '!C:C,MATCH(D531,'     2022    '!D:D,0))</f>
        <v>Sparklers</v>
      </c>
      <c r="D531" s="212" t="str">
        <f>INDEX('     2022    '!D:D,MATCH(A531,'     2022    '!AL:AL,0))</f>
        <v>KF059-LGS</v>
      </c>
      <c r="E531" s="213" t="str">
        <f>INDEX('     2022    '!$A$1:$AC$1563,MATCH($D531,'     2022    '!$D$1:$D$1794,0),MATCH(E$1,'     2022    '!$A$1:$AC$1,0))</f>
        <v>LARGE GOLD. Packs of 5 sparklers. Excellent quality, traditional sparklers, foil wrapped. RETAIL</v>
      </c>
      <c r="F531" s="206" t="str">
        <f>IFERROR(IF(LEFT(INDEX('     2022    '!AD:AD,MATCH(D531,'     2022    '!D:D,0)),4)="http",HYPERLINK(INDEX('     2022    '!AD:AD,MATCH(D531,'     2022    '!D:D,0)),"Video"),""),"")</f>
        <v>Video</v>
      </c>
      <c r="G531" s="207">
        <f>INDEX('     2022    '!$A$1:$AC$1563,MATCH($D531,'     2022    '!$D$1:$D$1794,0),MATCH(G$1,'     2022    '!$A$1:$AC$1,0))</f>
        <v>145</v>
      </c>
      <c r="H531" s="150"/>
      <c r="I531" s="152">
        <f>INDEX('     2022    '!$A$1:$AC$1563,MATCH($D531,'     2022    '!$D$1:$D$1794,0),MATCH(I$1,'     2022    '!$A$1:$AC$1,0))</f>
        <v>90.34</v>
      </c>
      <c r="J531" s="150"/>
      <c r="K531" s="151">
        <f t="shared" si="17"/>
        <v>0.25811428571428574</v>
      </c>
      <c r="L531" s="152">
        <f>INDEX('     2022    '!$A$1:$AC$1563,MATCH($D531,'     2022    '!$D$1:$D$1794,0),MATCH(L$1,'     2022    '!$A$1:$AC$1,0))</f>
        <v>85.82</v>
      </c>
      <c r="M531" s="152">
        <f>INDEX('     2022    '!$A$1:$AC$1563,MATCH($D531,'     2022    '!$D$1:$D$1794,0),MATCH(M$1,'     2022    '!$A$1:$AC$1,0))</f>
        <v>90.34</v>
      </c>
      <c r="N531" s="153" t="str">
        <f>INDEX('     2022    '!$A$1:$AC$1563,MATCH($D531,'     2022    '!$D$1:$D$1794,0),MATCH(N$1,'     2022    '!$A$1:$AC$1,0))</f>
        <v>244mm</v>
      </c>
      <c r="O531" s="154">
        <f>INDEX('     2022    '!$A$1:$AC$1563,MATCH($D531,'     2022    '!$D$1:$D$1794,0),MATCH(O$1,'     2022    '!$A$1:$AC$1,0))</f>
        <v>350</v>
      </c>
      <c r="P531" s="153">
        <f>INDEX('     2022    '!$A$1:$AC$1563,MATCH($D531,'     2022    '!$D$1:$D$1794,0),MATCH(P$1,'     2022    '!$A$1:$AC$1,0))</f>
        <v>45</v>
      </c>
      <c r="Q531" s="153" t="str">
        <f>INDEX('     2022    '!$A$1:$AC$1563,MATCH($D531,'     2022    '!$D$1:$D$1794,0),MATCH(Q$1,'     2022    '!$A$1:$AC$1,0))</f>
        <v>Yes</v>
      </c>
      <c r="R531" s="155">
        <f>INDEX('     2022    '!$A$1:$AC$1563,MATCH($D531,'     2022    '!$D$1:$D$1794,0),MATCH(R$1,'     2022    '!$A$1:$AC$1,0))</f>
        <v>12</v>
      </c>
      <c r="S531" s="155">
        <f>INDEX('     2022    '!$A$1:$AC$1563,MATCH($D531,'     2022    '!$D$1:$D$1794,0),MATCH(S$1,'     2022    '!$A$1:$AC$1,0))</f>
        <v>3.5</v>
      </c>
      <c r="T531" s="155">
        <f>INDEX('     2022    '!$A$1:$AC$1563,MATCH($D531,'     2022    '!$D$1:$D$1794,0),MATCH(T$1,'     2022    '!$A$1:$AC$1,0))</f>
        <v>0</v>
      </c>
      <c r="U531" s="154" t="str">
        <f>INDEX('     2022    '!$A$1:$AC$1563,MATCH($D531,'     2022    '!$D$1:$D$1794,0),MATCH(U$1,'     2022    '!$A$1:$AC$1,0))</f>
        <v>1.4G</v>
      </c>
      <c r="V531" s="153" t="str">
        <f>INDEX('     2022    '!$A$1:$AC$1563,MATCH($D531,'     2022    '!$D$1:$D$1794,0),MATCH(V$1,'     2022    '!$A$1:$AC$1,0))</f>
        <v>UN0336</v>
      </c>
      <c r="W531" s="153" t="str">
        <f>INDEX('     2022    '!$A$1:$AC$1563,MATCH($D531,'     2022    '!$D$1:$D$1794,0),MATCH(W$1,'     2022    '!$A$1:$AC$1,0))</f>
        <v>F1</v>
      </c>
      <c r="X531" s="151">
        <f>INDEX('     2022    '!$A$1:$AC$1563,MATCH($D531,'     2022    '!$D$1:$D$1794,0),MATCH(X$1,'     2022    '!$A$1:$AC$1,0))</f>
        <v>1.99</v>
      </c>
      <c r="Y531" s="151">
        <f>INDEX('     2022    '!$A$1:$AC$1563,MATCH($D531,'     2022    '!$D$1:$D$1794,0),MATCH(Y$1,'     2022    '!$A$1:$AC$1,0))</f>
        <v>1.49</v>
      </c>
      <c r="Z531" s="156">
        <f>INDEX('     2022    '!$A$1:$AC$1563,MATCH($D531,'     2022    '!$D$1:$D$1794,0),MATCH(Z$1,'     2022    '!$A$1:$AC$1,0))</f>
        <v>2.3E-2</v>
      </c>
      <c r="AA531" s="153" t="str">
        <f>INDEX('     2022    '!$A$1:$AC$1563,MATCH($D531,'     2022    '!$D$1:$D$1794,0),MATCH(AA$1,'     2022    '!$A$1:$AC$1,0))</f>
        <v>2463-F1-0061</v>
      </c>
      <c r="AB531" s="153">
        <f>INDEX('     2022    '!$A$1:$AC$1563,MATCH($D531,'     2022    '!$D$1:$D$1794,0),MATCH(AB$1,'     2022    '!$A$1:$AC$1,0))</f>
        <v>0</v>
      </c>
      <c r="AC531" s="153">
        <f>INDEX('     2022    '!$A$1:$AC$1563,MATCH($D531,'     2022    '!$D$1:$D$1794,0),MATCH(AC$1,'     2022    '!$A$1:$AC$1,0))</f>
        <v>0</v>
      </c>
    </row>
    <row r="532" spans="1:29" ht="25.5">
      <c r="A532" s="80">
        <f t="shared" si="16"/>
        <v>529</v>
      </c>
      <c r="B532" s="68" t="str">
        <f>INDEX('     2022    '!B:B,MATCH(D532,'     2022    '!D:D,0))</f>
        <v/>
      </c>
      <c r="C532" s="204" t="str">
        <f>INDEX('     2022    '!C:C,MATCH(D532,'     2022    '!D:D,0))</f>
        <v>Sparklers</v>
      </c>
      <c r="D532" s="212" t="str">
        <f>INDEX('     2022    '!D:D,MATCH(A532,'     2022    '!AL:AL,0))</f>
        <v>KF060-MGS-4</v>
      </c>
      <c r="E532" s="213" t="str">
        <f>INDEX('     2022    '!$A$1:$AC$1563,MATCH($D532,'     2022    '!$D$1:$D$1794,0),MATCH(E$1,'     2022    '!$A$1:$AC$1,0))</f>
        <v>MONSTER GOLD. Our longest traditional sparkler. A pack of 4 sparklers, foil wrapped. RETAIL</v>
      </c>
      <c r="F532" s="206" t="str">
        <f>IFERROR(IF(LEFT(INDEX('     2022    '!AD:AD,MATCH(D532,'     2022    '!D:D,0)),4)="http",HYPERLINK(INDEX('     2022    '!AD:AD,MATCH(D532,'     2022    '!D:D,0)),"Video"),""),"")</f>
        <v>Video</v>
      </c>
      <c r="G532" s="207">
        <f>INDEX('     2022    '!$A$1:$AC$1563,MATCH($D532,'     2022    '!$D$1:$D$1794,0),MATCH(G$1,'     2022    '!$A$1:$AC$1,0))</f>
        <v>36</v>
      </c>
      <c r="H532" s="150"/>
      <c r="I532" s="152">
        <f>INDEX('     2022    '!$A$1:$AC$1563,MATCH($D532,'     2022    '!$D$1:$D$1794,0),MATCH(I$1,'     2022    '!$A$1:$AC$1,0))</f>
        <v>113.36</v>
      </c>
      <c r="J532" s="150"/>
      <c r="K532" s="151">
        <f t="shared" si="17"/>
        <v>0.32388571428571428</v>
      </c>
      <c r="L532" s="152">
        <f>INDEX('     2022    '!$A$1:$AC$1563,MATCH($D532,'     2022    '!$D$1:$D$1794,0),MATCH(L$1,'     2022    '!$A$1:$AC$1,0))</f>
        <v>107.69</v>
      </c>
      <c r="M532" s="152">
        <f>INDEX('     2022    '!$A$1:$AC$1563,MATCH($D532,'     2022    '!$D$1:$D$1794,0),MATCH(M$1,'     2022    '!$A$1:$AC$1,0))</f>
        <v>113.36</v>
      </c>
      <c r="N532" s="153" t="str">
        <f>INDEX('     2022    '!$A$1:$AC$1563,MATCH($D532,'     2022    '!$D$1:$D$1794,0),MATCH(N$1,'     2022    '!$A$1:$AC$1,0))</f>
        <v>435mm</v>
      </c>
      <c r="O532" s="154">
        <f>INDEX('     2022    '!$A$1:$AC$1563,MATCH($D532,'     2022    '!$D$1:$D$1794,0),MATCH(O$1,'     2022    '!$A$1:$AC$1,0))</f>
        <v>350</v>
      </c>
      <c r="P532" s="153">
        <f>INDEX('     2022    '!$A$1:$AC$1563,MATCH($D532,'     2022    '!$D$1:$D$1794,0),MATCH(P$1,'     2022    '!$A$1:$AC$1,0))</f>
        <v>95</v>
      </c>
      <c r="Q532" s="153" t="str">
        <f>INDEX('     2022    '!$A$1:$AC$1563,MATCH($D532,'     2022    '!$D$1:$D$1794,0),MATCH(Q$1,'     2022    '!$A$1:$AC$1,0))</f>
        <v>Yes</v>
      </c>
      <c r="R532" s="155">
        <f>INDEX('     2022    '!$A$1:$AC$1563,MATCH($D532,'     2022    '!$D$1:$D$1794,0),MATCH(R$1,'     2022    '!$A$1:$AC$1,0))</f>
        <v>18</v>
      </c>
      <c r="S532" s="155">
        <f>INDEX('     2022    '!$A$1:$AC$1563,MATCH($D532,'     2022    '!$D$1:$D$1794,0),MATCH(S$1,'     2022    '!$A$1:$AC$1,0))</f>
        <v>5.6</v>
      </c>
      <c r="T532" s="155">
        <f>INDEX('     2022    '!$A$1:$AC$1563,MATCH($D532,'     2022    '!$D$1:$D$1794,0),MATCH(T$1,'     2022    '!$A$1:$AC$1,0))</f>
        <v>0</v>
      </c>
      <c r="U532" s="154" t="str">
        <f>INDEX('     2022    '!$A$1:$AC$1563,MATCH($D532,'     2022    '!$D$1:$D$1794,0),MATCH(U$1,'     2022    '!$A$1:$AC$1,0))</f>
        <v>1.4G</v>
      </c>
      <c r="V532" s="153" t="str">
        <f>INDEX('     2022    '!$A$1:$AC$1563,MATCH($D532,'     2022    '!$D$1:$D$1794,0),MATCH(V$1,'     2022    '!$A$1:$AC$1,0))</f>
        <v>UN0336</v>
      </c>
      <c r="W532" s="153" t="str">
        <f>INDEX('     2022    '!$A$1:$AC$1563,MATCH($D532,'     2022    '!$D$1:$D$1794,0),MATCH(W$1,'     2022    '!$A$1:$AC$1,0))</f>
        <v>F1</v>
      </c>
      <c r="X532" s="151">
        <f>INDEX('     2022    '!$A$1:$AC$1563,MATCH($D532,'     2022    '!$D$1:$D$1794,0),MATCH(X$1,'     2022    '!$A$1:$AC$1,0))</f>
        <v>2.4900000000000002</v>
      </c>
      <c r="Y532" s="151">
        <f>INDEX('     2022    '!$A$1:$AC$1563,MATCH($D532,'     2022    '!$D$1:$D$1794,0),MATCH(Y$1,'     2022    '!$A$1:$AC$1,0))</f>
        <v>1.99</v>
      </c>
      <c r="Z532" s="156">
        <f>INDEX('     2022    '!$A$1:$AC$1563,MATCH($D532,'     2022    '!$D$1:$D$1794,0),MATCH(Z$1,'     2022    '!$A$1:$AC$1,0))</f>
        <v>3.4099999999999998E-2</v>
      </c>
      <c r="AA532" s="153" t="str">
        <f>INDEX('     2022    '!$A$1:$AC$1563,MATCH($D532,'     2022    '!$D$1:$D$1794,0),MATCH(AA$1,'     2022    '!$A$1:$AC$1,0))</f>
        <v>2463-F1-0061</v>
      </c>
      <c r="AB532" s="153" t="str">
        <f>INDEX('     2022    '!$A$1:$AC$1563,MATCH($D532,'     2022    '!$D$1:$D$1794,0),MATCH(AB$1,'     2022    '!$A$1:$AC$1,0))</f>
        <v>GB/HSE-352195</v>
      </c>
      <c r="AC532" s="153">
        <f>INDEX('     2022    '!$A$1:$AC$1563,MATCH($D532,'     2022    '!$D$1:$D$1794,0),MATCH(AC$1,'     2022    '!$A$1:$AC$1,0))</f>
        <v>0</v>
      </c>
    </row>
    <row r="533" spans="1:29" ht="25.5">
      <c r="A533" s="80">
        <f t="shared" si="16"/>
        <v>530</v>
      </c>
      <c r="B533" s="68" t="str">
        <f>INDEX('     2022    '!B:B,MATCH(D533,'     2022    '!D:D,0))</f>
        <v/>
      </c>
      <c r="C533" s="204" t="str">
        <f>INDEX('     2022    '!C:C,MATCH(D533,'     2022    '!D:D,0))</f>
        <v>Sparklers</v>
      </c>
      <c r="D533" s="212" t="str">
        <f>INDEX('     2022    '!D:D,MATCH(A533,'     2022    '!AL:AL,0))</f>
        <v>KF061-MCS-4</v>
      </c>
      <c r="E533" s="213" t="str">
        <f>INDEX('     2022    '!$A$1:$AC$1563,MATCH($D533,'     2022    '!$D$1:$D$1794,0),MATCH(E$1,'     2022    '!$A$1:$AC$1,0))</f>
        <v>MONSTER COLOUR. Our longest traditional sparkler. A pack of 4 sparklers. Includes 2 x gold, 1 x red and 1 x green sparklers. RETAIL</v>
      </c>
      <c r="F533" s="206" t="str">
        <f>IFERROR(IF(LEFT(INDEX('     2022    '!AD:AD,MATCH(D533,'     2022    '!D:D,0)),4)="http",HYPERLINK(INDEX('     2022    '!AD:AD,MATCH(D533,'     2022    '!D:D,0)),"Video"),""),"")</f>
        <v/>
      </c>
      <c r="G533" s="207">
        <f>INDEX('     2022    '!$A$1:$AC$1563,MATCH($D533,'     2022    '!$D$1:$D$1794,0),MATCH(G$1,'     2022    '!$A$1:$AC$1,0))</f>
        <v>46</v>
      </c>
      <c r="H533" s="150"/>
      <c r="I533" s="152">
        <f>INDEX('     2022    '!$A$1:$AC$1563,MATCH($D533,'     2022    '!$D$1:$D$1794,0),MATCH(I$1,'     2022    '!$A$1:$AC$1,0))</f>
        <v>122.45</v>
      </c>
      <c r="J533" s="150"/>
      <c r="K533" s="151">
        <f t="shared" si="17"/>
        <v>0.34985714285714287</v>
      </c>
      <c r="L533" s="152">
        <f>INDEX('     2022    '!$A$1:$AC$1563,MATCH($D533,'     2022    '!$D$1:$D$1794,0),MATCH(L$1,'     2022    '!$A$1:$AC$1,0))</f>
        <v>116.33</v>
      </c>
      <c r="M533" s="152">
        <f>INDEX('     2022    '!$A$1:$AC$1563,MATCH($D533,'     2022    '!$D$1:$D$1794,0),MATCH(M$1,'     2022    '!$A$1:$AC$1,0))</f>
        <v>122.45</v>
      </c>
      <c r="N533" s="153" t="str">
        <f>INDEX('     2022    '!$A$1:$AC$1563,MATCH($D533,'     2022    '!$D$1:$D$1794,0),MATCH(N$1,'     2022    '!$A$1:$AC$1,0))</f>
        <v>435mm</v>
      </c>
      <c r="O533" s="154">
        <f>INDEX('     2022    '!$A$1:$AC$1563,MATCH($D533,'     2022    '!$D$1:$D$1794,0),MATCH(O$1,'     2022    '!$A$1:$AC$1,0))</f>
        <v>350</v>
      </c>
      <c r="P533" s="153">
        <f>INDEX('     2022    '!$A$1:$AC$1563,MATCH($D533,'     2022    '!$D$1:$D$1794,0),MATCH(P$1,'     2022    '!$A$1:$AC$1,0))</f>
        <v>95</v>
      </c>
      <c r="Q533" s="153" t="str">
        <f>INDEX('     2022    '!$A$1:$AC$1563,MATCH($D533,'     2022    '!$D$1:$D$1794,0),MATCH(Q$1,'     2022    '!$A$1:$AC$1,0))</f>
        <v>Yes</v>
      </c>
      <c r="R533" s="155">
        <f>INDEX('     2022    '!$A$1:$AC$1563,MATCH($D533,'     2022    '!$D$1:$D$1794,0),MATCH(R$1,'     2022    '!$A$1:$AC$1,0))</f>
        <v>18</v>
      </c>
      <c r="S533" s="155">
        <f>INDEX('     2022    '!$A$1:$AC$1563,MATCH($D533,'     2022    '!$D$1:$D$1794,0),MATCH(S$1,'     2022    '!$A$1:$AC$1,0))</f>
        <v>5.6</v>
      </c>
      <c r="T533" s="155">
        <f>INDEX('     2022    '!$A$1:$AC$1563,MATCH($D533,'     2022    '!$D$1:$D$1794,0),MATCH(T$1,'     2022    '!$A$1:$AC$1,0))</f>
        <v>0</v>
      </c>
      <c r="U533" s="154" t="str">
        <f>INDEX('     2022    '!$A$1:$AC$1563,MATCH($D533,'     2022    '!$D$1:$D$1794,0),MATCH(U$1,'     2022    '!$A$1:$AC$1,0))</f>
        <v>1.4G</v>
      </c>
      <c r="V533" s="153" t="str">
        <f>INDEX('     2022    '!$A$1:$AC$1563,MATCH($D533,'     2022    '!$D$1:$D$1794,0),MATCH(V$1,'     2022    '!$A$1:$AC$1,0))</f>
        <v>UN0336</v>
      </c>
      <c r="W533" s="153" t="str">
        <f>INDEX('     2022    '!$A$1:$AC$1563,MATCH($D533,'     2022    '!$D$1:$D$1794,0),MATCH(W$1,'     2022    '!$A$1:$AC$1,0))</f>
        <v>F1</v>
      </c>
      <c r="X533" s="151">
        <f>INDEX('     2022    '!$A$1:$AC$1563,MATCH($D533,'     2022    '!$D$1:$D$1794,0),MATCH(X$1,'     2022    '!$A$1:$AC$1,0))</f>
        <v>2.4900000000000002</v>
      </c>
      <c r="Y533" s="151">
        <f>INDEX('     2022    '!$A$1:$AC$1563,MATCH($D533,'     2022    '!$D$1:$D$1794,0),MATCH(Y$1,'     2022    '!$A$1:$AC$1,0))</f>
        <v>1.99</v>
      </c>
      <c r="Z533" s="156">
        <f>INDEX('     2022    '!$A$1:$AC$1563,MATCH($D533,'     2022    '!$D$1:$D$1794,0),MATCH(Z$1,'     2022    '!$A$1:$AC$1,0))</f>
        <v>3.4099999999999998E-2</v>
      </c>
      <c r="AA533" s="153" t="str">
        <f>INDEX('     2022    '!$A$1:$AC$1563,MATCH($D533,'     2022    '!$D$1:$D$1794,0),MATCH(AA$1,'     2022    '!$A$1:$AC$1,0))</f>
        <v>2463-F1-0061</v>
      </c>
      <c r="AB533" s="153">
        <f>INDEX('     2022    '!$A$1:$AC$1563,MATCH($D533,'     2022    '!$D$1:$D$1794,0),MATCH(AB$1,'     2022    '!$A$1:$AC$1,0))</f>
        <v>0</v>
      </c>
      <c r="AC533" s="153">
        <f>INDEX('     2022    '!$A$1:$AC$1563,MATCH($D533,'     2022    '!$D$1:$D$1794,0),MATCH(AC$1,'     2022    '!$A$1:$AC$1,0))</f>
        <v>0</v>
      </c>
    </row>
    <row r="534" spans="1:29" ht="25.5">
      <c r="A534" s="80">
        <f t="shared" si="16"/>
        <v>531</v>
      </c>
      <c r="B534" s="68" t="str">
        <f>INDEX('     2022    '!B:B,MATCH(D534,'     2022    '!D:D,0))</f>
        <v/>
      </c>
      <c r="C534" s="204" t="str">
        <f>INDEX('     2022    '!C:C,MATCH(D534,'     2022    '!D:D,0))</f>
        <v>Sparklers</v>
      </c>
      <c r="D534" s="212" t="str">
        <f>INDEX('     2022    '!D:D,MATCH(A534,'     2022    '!AL:AL,0))</f>
        <v>CSP1801</v>
      </c>
      <c r="E534" s="213" t="str">
        <f>INDEX('     2022    '!$A$1:$AC$1563,MATCH($D534,'     2022    '!$D$1:$D$1794,0),MATCH(E$1,'     2022    '!$A$1:$AC$1,0))</f>
        <v>SPARKLERS 18" NORMAL. Our traditional sparkler, 18 inches of traditional fun. RETAIL</v>
      </c>
      <c r="F534" s="206" t="str">
        <f>IFERROR(IF(LEFT(INDEX('     2022    '!AD:AD,MATCH(D534,'     2022    '!D:D,0)),4)="http",HYPERLINK(INDEX('     2022    '!AD:AD,MATCH(D534,'     2022    '!D:D,0)),"Video"),""),"")</f>
        <v/>
      </c>
      <c r="G534" s="207">
        <f>INDEX('     2022    '!$A$1:$AC$1563,MATCH($D534,'     2022    '!$D$1:$D$1794,0),MATCH(G$1,'     2022    '!$A$1:$AC$1,0))</f>
        <v>219</v>
      </c>
      <c r="H534" s="150"/>
      <c r="I534" s="152">
        <f>INDEX('     2022    '!$A$1:$AC$1563,MATCH($D534,'     2022    '!$D$1:$D$1794,0),MATCH(I$1,'     2022    '!$A$1:$AC$1,0))</f>
        <v>50.8</v>
      </c>
      <c r="J534" s="150"/>
      <c r="K534" s="151">
        <f t="shared" si="17"/>
        <v>0.32384999999999997</v>
      </c>
      <c r="L534" s="152">
        <f>INDEX('     2022    '!$A$1:$AC$1563,MATCH($D534,'     2022    '!$D$1:$D$1794,0),MATCH(L$1,'     2022    '!$A$1:$AC$1,0))</f>
        <v>51.815999999999995</v>
      </c>
      <c r="M534" s="152">
        <f>INDEX('     2022    '!$A$1:$AC$1563,MATCH($D534,'     2022    '!$D$1:$D$1794,0),MATCH(M$1,'     2022    '!$A$1:$AC$1,0))</f>
        <v>51.815999999999995</v>
      </c>
      <c r="N534" s="153" t="str">
        <f>INDEX('     2022    '!$A$1:$AC$1563,MATCH($D534,'     2022    '!$D$1:$D$1794,0),MATCH(N$1,'     2022    '!$A$1:$AC$1,0))</f>
        <v>N/A</v>
      </c>
      <c r="O534" s="154">
        <f>INDEX('     2022    '!$A$1:$AC$1563,MATCH($D534,'     2022    '!$D$1:$D$1794,0),MATCH(O$1,'     2022    '!$A$1:$AC$1,0))</f>
        <v>160</v>
      </c>
      <c r="P534" s="153">
        <f>INDEX('     2022    '!$A$1:$AC$1563,MATCH($D534,'     2022    '!$D$1:$D$1794,0),MATCH(P$1,'     2022    '!$A$1:$AC$1,0))</f>
        <v>60</v>
      </c>
      <c r="Q534" s="153" t="str">
        <f>INDEX('     2022    '!$A$1:$AC$1563,MATCH($D534,'     2022    '!$D$1:$D$1794,0),MATCH(Q$1,'     2022    '!$A$1:$AC$1,0))</f>
        <v>Yes</v>
      </c>
      <c r="R534" s="155">
        <f>INDEX('     2022    '!$A$1:$AC$1563,MATCH($D534,'     2022    '!$D$1:$D$1794,0),MATCH(R$1,'     2022    '!$A$1:$AC$1,0))</f>
        <v>8</v>
      </c>
      <c r="S534" s="155">
        <f>INDEX('     2022    '!$A$1:$AC$1563,MATCH($D534,'     2022    '!$D$1:$D$1794,0),MATCH(S$1,'     2022    '!$A$1:$AC$1,0))</f>
        <v>4.5</v>
      </c>
      <c r="T534" s="155">
        <f>INDEX('     2022    '!$A$1:$AC$1563,MATCH($D534,'     2022    '!$D$1:$D$1794,0),MATCH(T$1,'     2022    '!$A$1:$AC$1,0))</f>
        <v>0</v>
      </c>
      <c r="U534" s="154" t="str">
        <f>INDEX('     2022    '!$A$1:$AC$1563,MATCH($D534,'     2022    '!$D$1:$D$1794,0),MATCH(U$1,'     2022    '!$A$1:$AC$1,0))</f>
        <v>1.4G</v>
      </c>
      <c r="V534" s="153" t="str">
        <f>INDEX('     2022    '!$A$1:$AC$1563,MATCH($D534,'     2022    '!$D$1:$D$1794,0),MATCH(V$1,'     2022    '!$A$1:$AC$1,0))</f>
        <v>UN0336</v>
      </c>
      <c r="W534" s="153" t="str">
        <f>INDEX('     2022    '!$A$1:$AC$1563,MATCH($D534,'     2022    '!$D$1:$D$1794,0),MATCH(W$1,'     2022    '!$A$1:$AC$1,0))</f>
        <v>F1</v>
      </c>
      <c r="X534" s="151">
        <f>INDEX('     2022    '!$A$1:$AC$1563,MATCH($D534,'     2022    '!$D$1:$D$1794,0),MATCH(X$1,'     2022    '!$A$1:$AC$1,0))</f>
        <v>2.4900000000000002</v>
      </c>
      <c r="Y534" s="151">
        <f>INDEX('     2022    '!$A$1:$AC$1563,MATCH($D534,'     2022    '!$D$1:$D$1794,0),MATCH(Y$1,'     2022    '!$A$1:$AC$1,0))</f>
        <v>1.99</v>
      </c>
      <c r="Z534" s="156">
        <f>INDEX('     2022    '!$A$1:$AC$1563,MATCH($D534,'     2022    '!$D$1:$D$1794,0),MATCH(Z$1,'     2022    '!$A$1:$AC$1,0))</f>
        <v>1.5949999999999999E-2</v>
      </c>
      <c r="AA534" s="153" t="str">
        <f>INDEX('     2022    '!$A$1:$AC$1563,MATCH($D534,'     2022    '!$D$1:$D$1794,0),MATCH(AA$1,'     2022    '!$A$1:$AC$1,0))</f>
        <v>1008-F1-69246967</v>
      </c>
      <c r="AB534" s="153" t="str">
        <f>INDEX('     2022    '!$A$1:$AC$1563,MATCH($D534,'     2022    '!$D$1:$D$1794,0),MATCH(AB$1,'     2022    '!$A$1:$AC$1,0))</f>
        <v>GB/HSE-347795</v>
      </c>
      <c r="AC534" s="153" t="str">
        <f>INDEX('     2022    '!$A$1:$AC$1563,MATCH($D534,'     2022    '!$D$1:$D$1794,0),MATCH(AC$1,'     2022    '!$A$1:$AC$1,0))</f>
        <v>10/15/2029</v>
      </c>
    </row>
    <row r="535" spans="1:29" ht="38.25">
      <c r="A535" s="80">
        <f t="shared" si="16"/>
        <v>532</v>
      </c>
      <c r="B535" s="68" t="str">
        <f>INDEX('     2022    '!B:B,MATCH(D535,'     2022    '!D:D,0))</f>
        <v/>
      </c>
      <c r="C535" s="204" t="str">
        <f>INDEX('     2022    '!C:C,MATCH(D535,'     2022    '!D:D,0))</f>
        <v>Rockets</v>
      </c>
      <c r="D535" s="212" t="str">
        <f>INDEX('     2022    '!D:D,MATCH(A535,'     2022    '!AL:AL,0))</f>
        <v>KF058-44718</v>
      </c>
      <c r="E535" s="213" t="str">
        <f>INDEX('     2022    '!$A$1:$AC$1563,MATCH($D535,'     2022    '!$D$1:$D$1794,0),MATCH(E$1,'     2022    '!$A$1:$AC$1,0))</f>
        <v>JUNO. Pack of 6 x 16g plastic free rockets with multi effects. Red Star and White Glitter, Red Green Blue Star, Green Star and Gold Glitter, Purple Star and Green Glitter, Green Star and Crackling, Blue Star and White Glitter. RETAIL</v>
      </c>
      <c r="F535" s="206" t="str">
        <f>IFERROR(IF(LEFT(INDEX('     2022    '!AD:AD,MATCH(D535,'     2022    '!D:D,0)),4)="http",HYPERLINK(INDEX('     2022    '!AD:AD,MATCH(D535,'     2022    '!D:D,0)),"Video"),""),"")</f>
        <v/>
      </c>
      <c r="G535" s="207">
        <f>INDEX('     2022    '!$A$1:$AC$1563,MATCH($D535,'     2022    '!$D$1:$D$1794,0),MATCH(G$1,'     2022    '!$A$1:$AC$1,0))</f>
        <v>0</v>
      </c>
      <c r="H535" s="150"/>
      <c r="I535" s="152">
        <f>INDEX('     2022    '!$A$1:$AC$1563,MATCH($D535,'     2022    '!$D$1:$D$1794,0),MATCH(I$1,'     2022    '!$A$1:$AC$1,0))</f>
        <v>105.18</v>
      </c>
      <c r="J535" s="150"/>
      <c r="K535" s="151">
        <f t="shared" si="17"/>
        <v>4.3825000000000003</v>
      </c>
      <c r="L535" s="152">
        <f>INDEX('     2022    '!$A$1:$AC$1563,MATCH($D535,'     2022    '!$D$1:$D$1794,0),MATCH(L$1,'     2022    '!$A$1:$AC$1,0))</f>
        <v>99.92</v>
      </c>
      <c r="M535" s="152">
        <f>INDEX('     2022    '!$A$1:$AC$1563,MATCH($D535,'     2022    '!$D$1:$D$1794,0),MATCH(M$1,'     2022    '!$A$1:$AC$1,0))</f>
        <v>105.18</v>
      </c>
      <c r="N535" s="153" t="str">
        <f>INDEX('     2022    '!$A$1:$AC$1563,MATCH($D535,'     2022    '!$D$1:$D$1794,0),MATCH(N$1,'     2022    '!$A$1:$AC$1,0))</f>
        <v>N/A</v>
      </c>
      <c r="O535" s="154">
        <f>INDEX('     2022    '!$A$1:$AC$1563,MATCH($D535,'     2022    '!$D$1:$D$1794,0),MATCH(O$1,'     2022    '!$A$1:$AC$1,0))</f>
        <v>24</v>
      </c>
      <c r="P535" s="153">
        <f>INDEX('     2022    '!$A$1:$AC$1563,MATCH($D535,'     2022    '!$D$1:$D$1794,0),MATCH(P$1,'     2022    '!$A$1:$AC$1,0))</f>
        <v>0</v>
      </c>
      <c r="Q535" s="153" t="str">
        <f>INDEX('     2022    '!$A$1:$AC$1563,MATCH($D535,'     2022    '!$D$1:$D$1794,0),MATCH(Q$1,'     2022    '!$A$1:$AC$1,0))</f>
        <v>No</v>
      </c>
      <c r="R535" s="155">
        <f>INDEX('     2022    '!$A$1:$AC$1563,MATCH($D535,'     2022    '!$D$1:$D$1794,0),MATCH(R$1,'     2022    '!$A$1:$AC$1,0))</f>
        <v>11.3</v>
      </c>
      <c r="S535" s="155">
        <f>INDEX('     2022    '!$A$1:$AC$1563,MATCH($D535,'     2022    '!$D$1:$D$1794,0),MATCH(S$1,'     2022    '!$A$1:$AC$1,0))</f>
        <v>2.42</v>
      </c>
      <c r="T535" s="155">
        <f>INDEX('     2022    '!$A$1:$AC$1563,MATCH($D535,'     2022    '!$D$1:$D$1794,0),MATCH(T$1,'     2022    '!$A$1:$AC$1,0))</f>
        <v>0</v>
      </c>
      <c r="U535" s="154" t="str">
        <f>INDEX('     2022    '!$A$1:$AC$1563,MATCH($D535,'     2022    '!$D$1:$D$1794,0),MATCH(U$1,'     2022    '!$A$1:$AC$1,0))</f>
        <v>1.4G</v>
      </c>
      <c r="V535" s="153" t="str">
        <f>INDEX('     2022    '!$A$1:$AC$1563,MATCH($D535,'     2022    '!$D$1:$D$1794,0),MATCH(V$1,'     2022    '!$A$1:$AC$1,0))</f>
        <v>UN0336</v>
      </c>
      <c r="W535" s="153" t="str">
        <f>INDEX('     2022    '!$A$1:$AC$1563,MATCH($D535,'     2022    '!$D$1:$D$1794,0),MATCH(W$1,'     2022    '!$A$1:$AC$1,0))</f>
        <v>F2</v>
      </c>
      <c r="X535" s="151">
        <f>INDEX('     2022    '!$A$1:$AC$1563,MATCH($D535,'     2022    '!$D$1:$D$1794,0),MATCH(X$1,'     2022    '!$A$1:$AC$1,0))</f>
        <v>16.79</v>
      </c>
      <c r="Y535" s="151">
        <f>INDEX('     2022    '!$A$1:$AC$1563,MATCH($D535,'     2022    '!$D$1:$D$1794,0),MATCH(Y$1,'     2022    '!$A$1:$AC$1,0))</f>
        <v>13.99</v>
      </c>
      <c r="Z535" s="156">
        <f>INDEX('     2022    '!$A$1:$AC$1563,MATCH($D535,'     2022    '!$D$1:$D$1794,0),MATCH(Z$1,'     2022    '!$A$1:$AC$1,0))</f>
        <v>5.8700000000000002E-2</v>
      </c>
      <c r="AA535" s="153" t="str">
        <f>INDEX('     2022    '!$A$1:$AC$1563,MATCH($D535,'     2022    '!$D$1:$D$1794,0),MATCH(AA$1,'     2022    '!$A$1:$AC$1,0))</f>
        <v>2806-F2-002387</v>
      </c>
      <c r="AB535" s="153">
        <f>INDEX('     2022    '!$A$1:$AC$1563,MATCH($D535,'     2022    '!$D$1:$D$1794,0),MATCH(AB$1,'     2022    '!$A$1:$AC$1,0))</f>
        <v>0</v>
      </c>
      <c r="AC535" s="153">
        <f>INDEX('     2022    '!$A$1:$AC$1563,MATCH($D535,'     2022    '!$D$1:$D$1794,0),MATCH(AC$1,'     2022    '!$A$1:$AC$1,0))</f>
        <v>0</v>
      </c>
    </row>
    <row r="536" spans="1:29" ht="25.5">
      <c r="A536" s="80">
        <f t="shared" si="16"/>
        <v>533</v>
      </c>
      <c r="B536" s="68" t="str">
        <f>INDEX('     2022    '!B:B,MATCH(D536,'     2022    '!D:D,0))</f>
        <v/>
      </c>
      <c r="C536" s="204" t="str">
        <f>INDEX('     2022    '!C:C,MATCH(D536,'     2022    '!D:D,0))</f>
        <v>Rockets</v>
      </c>
      <c r="D536" s="212" t="str">
        <f>INDEX('     2022    '!D:D,MATCH(A536,'     2022    '!AL:AL,0))</f>
        <v>KF056-BAN-6</v>
      </c>
      <c r="E536" s="213" t="str">
        <f>INDEX('     2022    '!$A$1:$AC$1563,MATCH($D536,'     2022    '!$D$1:$D$1794,0),MATCH(E$1,'     2022    '!$A$1:$AC$1,0))</f>
        <v>BANTAM. 20 packs of 6 x 19.5g rockets - plastic free. Multi effects, excellent show fillers. RETAIL</v>
      </c>
      <c r="F536" s="206" t="str">
        <f>IFERROR(IF(LEFT(INDEX('     2022    '!AD:AD,MATCH(D536,'     2022    '!D:D,0)),4)="http",HYPERLINK(INDEX('     2022    '!AD:AD,MATCH(D536,'     2022    '!D:D,0)),"Video"),""),"")</f>
        <v/>
      </c>
      <c r="G536" s="207">
        <f>INDEX('     2022    '!$A$1:$AC$1563,MATCH($D536,'     2022    '!$D$1:$D$1794,0),MATCH(G$1,'     2022    '!$A$1:$AC$1,0))</f>
        <v>0</v>
      </c>
      <c r="H536" s="150"/>
      <c r="I536" s="152">
        <f>INDEX('     2022    '!$A$1:$AC$1563,MATCH($D536,'     2022    '!$D$1:$D$1794,0),MATCH(I$1,'     2022    '!$A$1:$AC$1,0))</f>
        <v>154.30000000000001</v>
      </c>
      <c r="J536" s="150"/>
      <c r="K536" s="151">
        <f t="shared" si="17"/>
        <v>7.7150000000000007</v>
      </c>
      <c r="L536" s="152">
        <f>INDEX('     2022    '!$A$1:$AC$1563,MATCH($D536,'     2022    '!$D$1:$D$1794,0),MATCH(L$1,'     2022    '!$A$1:$AC$1,0))</f>
        <v>146.58000000000001</v>
      </c>
      <c r="M536" s="152">
        <f>INDEX('     2022    '!$A$1:$AC$1563,MATCH($D536,'     2022    '!$D$1:$D$1794,0),MATCH(M$1,'     2022    '!$A$1:$AC$1,0))</f>
        <v>154.30000000000001</v>
      </c>
      <c r="N536" s="153" t="str">
        <f>INDEX('     2022    '!$A$1:$AC$1563,MATCH($D536,'     2022    '!$D$1:$D$1794,0),MATCH(N$1,'     2022    '!$A$1:$AC$1,0))</f>
        <v>N/A</v>
      </c>
      <c r="O536" s="154">
        <f>INDEX('     2022    '!$A$1:$AC$1563,MATCH($D536,'     2022    '!$D$1:$D$1794,0),MATCH(O$1,'     2022    '!$A$1:$AC$1,0))</f>
        <v>20</v>
      </c>
      <c r="P536" s="153">
        <f>INDEX('     2022    '!$A$1:$AC$1563,MATCH($D536,'     2022    '!$D$1:$D$1794,0),MATCH(P$1,'     2022    '!$A$1:$AC$1,0))</f>
        <v>0</v>
      </c>
      <c r="Q536" s="153" t="str">
        <f>INDEX('     2022    '!$A$1:$AC$1563,MATCH($D536,'     2022    '!$D$1:$D$1794,0),MATCH(Q$1,'     2022    '!$A$1:$AC$1,0))</f>
        <v>No</v>
      </c>
      <c r="R536" s="155">
        <f>INDEX('     2022    '!$A$1:$AC$1563,MATCH($D536,'     2022    '!$D$1:$D$1794,0),MATCH(R$1,'     2022    '!$A$1:$AC$1,0))</f>
        <v>15</v>
      </c>
      <c r="S536" s="155">
        <f>INDEX('     2022    '!$A$1:$AC$1563,MATCH($D536,'     2022    '!$D$1:$D$1794,0),MATCH(S$1,'     2022    '!$A$1:$AC$1,0))</f>
        <v>2.34</v>
      </c>
      <c r="T536" s="155">
        <f>INDEX('     2022    '!$A$1:$AC$1563,MATCH($D536,'     2022    '!$D$1:$D$1794,0),MATCH(T$1,'     2022    '!$A$1:$AC$1,0))</f>
        <v>0</v>
      </c>
      <c r="U536" s="154" t="str">
        <f>INDEX('     2022    '!$A$1:$AC$1563,MATCH($D536,'     2022    '!$D$1:$D$1794,0),MATCH(U$1,'     2022    '!$A$1:$AC$1,0))</f>
        <v>1.4G</v>
      </c>
      <c r="V536" s="153" t="str">
        <f>INDEX('     2022    '!$A$1:$AC$1563,MATCH($D536,'     2022    '!$D$1:$D$1794,0),MATCH(V$1,'     2022    '!$A$1:$AC$1,0))</f>
        <v>UN0336</v>
      </c>
      <c r="W536" s="153" t="str">
        <f>INDEX('     2022    '!$A$1:$AC$1563,MATCH($D536,'     2022    '!$D$1:$D$1794,0),MATCH(W$1,'     2022    '!$A$1:$AC$1,0))</f>
        <v>F2</v>
      </c>
      <c r="X536" s="151">
        <f>INDEX('     2022    '!$A$1:$AC$1563,MATCH($D536,'     2022    '!$D$1:$D$1794,0),MATCH(X$1,'     2022    '!$A$1:$AC$1,0))</f>
        <v>28.79</v>
      </c>
      <c r="Y536" s="151">
        <f>INDEX('     2022    '!$A$1:$AC$1563,MATCH($D536,'     2022    '!$D$1:$D$1794,0),MATCH(Y$1,'     2022    '!$A$1:$AC$1,0))</f>
        <v>23.99</v>
      </c>
      <c r="Z536" s="156">
        <f>INDEX('     2022    '!$A$1:$AC$1563,MATCH($D536,'     2022    '!$D$1:$D$1794,0),MATCH(Z$1,'     2022    '!$A$1:$AC$1,0))</f>
        <v>0.1047</v>
      </c>
      <c r="AA536" s="153" t="str">
        <f>INDEX('     2022    '!$A$1:$AC$1563,MATCH($D536,'     2022    '!$D$1:$D$1794,0),MATCH(AA$1,'     2022    '!$A$1:$AC$1,0))</f>
        <v>2806-F2-002387</v>
      </c>
      <c r="AB536" s="153">
        <f>INDEX('     2022    '!$A$1:$AC$1563,MATCH($D536,'     2022    '!$D$1:$D$1794,0),MATCH(AB$1,'     2022    '!$A$1:$AC$1,0))</f>
        <v>0</v>
      </c>
      <c r="AC536" s="153">
        <f>INDEX('     2022    '!$A$1:$AC$1563,MATCH($D536,'     2022    '!$D$1:$D$1794,0),MATCH(AC$1,'     2022    '!$A$1:$AC$1,0))</f>
        <v>0</v>
      </c>
    </row>
  </sheetData>
  <mergeCells count="2">
    <mergeCell ref="K2:L2"/>
    <mergeCell ref="P2:Q2"/>
  </mergeCells>
  <conditionalFormatting sqref="B474:B536">
    <cfRule type="containsText" dxfId="43" priority="18" operator="containsText" text="new2020">
      <formula>NOT(ISERROR(SEARCH("new2020",B474)))</formula>
    </cfRule>
    <cfRule type="containsText" dxfId="42" priority="19" operator="containsText" text="NEW2021">
      <formula>NOT(ISERROR(SEARCH("NEW2021",B474)))</formula>
    </cfRule>
  </conditionalFormatting>
  <conditionalFormatting sqref="H4">
    <cfRule type="cellIs" dxfId="41" priority="17" operator="greaterThan">
      <formula>0.1</formula>
    </cfRule>
  </conditionalFormatting>
  <conditionalFormatting sqref="B4:B473">
    <cfRule type="containsText" dxfId="40" priority="15" operator="containsText" text="new2020">
      <formula>NOT(ISERROR(SEARCH("new2020",B4)))</formula>
    </cfRule>
    <cfRule type="containsText" dxfId="39" priority="16" operator="containsText" text="NEW2021">
      <formula>NOT(ISERROR(SEARCH("NEW2021",B4)))</formula>
    </cfRule>
  </conditionalFormatting>
  <conditionalFormatting sqref="L1 X1:Y1">
    <cfRule type="cellIs" dxfId="38" priority="9" operator="equal">
      <formula>0</formula>
    </cfRule>
  </conditionalFormatting>
  <conditionalFormatting sqref="M1">
    <cfRule type="cellIs" dxfId="37" priority="8" operator="equal">
      <formula>0</formula>
    </cfRule>
  </conditionalFormatting>
  <conditionalFormatting sqref="G4:G536">
    <cfRule type="cellIs" dxfId="36" priority="7" operator="equal">
      <formula>0</formula>
    </cfRule>
  </conditionalFormatting>
  <conditionalFormatting sqref="J4:J536">
    <cfRule type="cellIs" dxfId="35" priority="3" operator="greaterThanOrEqual">
      <formula>1</formula>
    </cfRule>
  </conditionalFormatting>
  <conditionalFormatting sqref="H5:H536">
    <cfRule type="cellIs" dxfId="34" priority="1" operator="greaterThan">
      <formula>0.1</formula>
    </cfRule>
  </conditionalFormatting>
  <dataValidations count="3">
    <dataValidation allowBlank="1" showInputMessage="1" showErrorMessage="1" error="Please enter a valid quantity" sqref="F1:G1 H2:I3 J2:J536" xr:uid="{36A05CA6-8D3B-4BEE-B25D-BA8C6F0B2654}"/>
    <dataValidation operator="greaterThanOrEqual" allowBlank="1" showInputMessage="1" showErrorMessage="1" sqref="K4:K536 X1:Y1 L1 H1:J1 X3:Y3 K3:L3" xr:uid="{7D9A407A-3018-43B9-A0FF-1CD9B9DBC7E6}"/>
    <dataValidation type="whole" allowBlank="1" showInputMessage="1" showErrorMessage="1" error="Please enter a valid quantity" sqref="H4:H536" xr:uid="{133D0C92-1FC8-45FD-96B4-D9D8372845BE}">
      <formula1>0</formula1>
      <formula2>G4</formula2>
    </dataValidation>
  </dataValidations>
  <pageMargins left="0.7" right="0.7" top="0.75" bottom="0.75" header="0.3" footer="0.3"/>
  <pageSetup paperSize="9" orientation="portrait" verticalDpi="0"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4" id="{C3FF225F-3D2C-4504-A24C-784C77C53F79}">
            <xm:f>$P$2&lt;&gt;'Order Summary'!#REF!</xm:f>
            <x14:dxf>
              <fill>
                <patternFill>
                  <bgColor rgb="FFFF0000"/>
                </patternFill>
              </fill>
            </x14:dxf>
          </x14:cfRule>
          <xm:sqref>P2</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B1737"/>
  <sheetViews>
    <sheetView workbookViewId="0">
      <pane ySplit="11" topLeftCell="A12" activePane="bottomLeft" state="frozen"/>
      <selection activeCell="B1" sqref="B1"/>
      <selection pane="bottomLeft" activeCell="D5" sqref="D5:D9"/>
    </sheetView>
  </sheetViews>
  <sheetFormatPr defaultRowHeight="15"/>
  <cols>
    <col min="1" max="1" width="7.7109375" hidden="1" customWidth="1"/>
    <col min="2" max="2" width="3.5703125" customWidth="1"/>
    <col min="3" max="3" width="17" style="39" customWidth="1"/>
    <col min="4" max="4" width="25.7109375" style="11" customWidth="1"/>
    <col min="5" max="5" width="40.28515625" style="11" customWidth="1"/>
    <col min="6" max="6" width="13.42578125" customWidth="1"/>
    <col min="7" max="7" width="10.42578125" customWidth="1"/>
    <col min="8" max="8" width="13.42578125" customWidth="1"/>
    <col min="9" max="9" width="9.28515625" customWidth="1"/>
    <col min="10" max="10" width="12.140625" style="47" customWidth="1"/>
    <col min="11" max="11" width="14.42578125" customWidth="1"/>
    <col min="12" max="12" width="6.85546875" style="22" customWidth="1"/>
    <col min="13" max="13" width="9.28515625" style="22" customWidth="1"/>
    <col min="14" max="14" width="9.28515625" style="46" customWidth="1"/>
    <col min="15" max="16" width="9.28515625" customWidth="1"/>
    <col min="17" max="17" width="4.42578125" style="34" customWidth="1"/>
    <col min="21" max="21" width="10.140625" bestFit="1" customWidth="1"/>
  </cols>
  <sheetData>
    <row r="1" spans="1:78" ht="33.75">
      <c r="A1" s="10"/>
      <c r="B1" s="10"/>
      <c r="C1" s="36"/>
      <c r="D1" s="61"/>
      <c r="E1" s="62" t="s">
        <v>217</v>
      </c>
      <c r="F1" s="62"/>
      <c r="G1" s="62"/>
      <c r="H1" s="62"/>
      <c r="I1" s="62"/>
      <c r="J1" s="62"/>
      <c r="K1" s="62"/>
      <c r="L1" s="10"/>
      <c r="M1" s="35"/>
      <c r="N1" s="40"/>
      <c r="O1" s="40" t="s">
        <v>99</v>
      </c>
      <c r="P1" s="10"/>
    </row>
    <row r="2" spans="1:78" ht="15.75">
      <c r="A2" s="10"/>
      <c r="B2" s="10"/>
      <c r="C2" s="37"/>
      <c r="D2" s="61"/>
      <c r="E2" s="59" t="s">
        <v>138</v>
      </c>
      <c r="F2" s="10"/>
      <c r="G2" s="43" t="s">
        <v>13</v>
      </c>
      <c r="H2" s="223"/>
      <c r="I2" s="224"/>
      <c r="J2" s="224"/>
      <c r="K2" s="225"/>
      <c r="L2" s="10"/>
      <c r="M2" s="10"/>
      <c r="N2" s="18" t="s">
        <v>219</v>
      </c>
      <c r="O2" s="56">
        <f>SUMPRODUCT(M12:M1638,J12:J1638)</f>
        <v>0</v>
      </c>
      <c r="P2" s="10"/>
    </row>
    <row r="3" spans="1:78" ht="18.75">
      <c r="A3" s="10"/>
      <c r="B3" s="10"/>
      <c r="C3" s="38"/>
      <c r="D3" s="61"/>
      <c r="E3" s="60">
        <f>IF(A11&lt;&gt;TRUE,"Have you accepted the T's&amp;C's?",'     2022    '!AZ2)</f>
        <v>0</v>
      </c>
      <c r="F3" s="10"/>
      <c r="G3" s="43" t="s">
        <v>14</v>
      </c>
      <c r="H3" s="223"/>
      <c r="I3" s="224"/>
      <c r="J3" s="224"/>
      <c r="K3" s="225"/>
      <c r="L3" s="19"/>
      <c r="M3" s="10"/>
      <c r="N3" s="18" t="s">
        <v>407</v>
      </c>
      <c r="O3" s="18">
        <f>ROUNDUP('     2022    '!BC2,2)</f>
        <v>0</v>
      </c>
      <c r="P3" s="10"/>
    </row>
    <row r="4" spans="1:78" ht="26.25">
      <c r="A4" s="10"/>
      <c r="B4" s="10"/>
      <c r="C4" s="38"/>
      <c r="D4" s="61"/>
      <c r="E4" s="97" t="str">
        <f>IF(O3&gt;68,"@ 'CONTAINER PRICES'","")</f>
        <v/>
      </c>
      <c r="F4" s="10"/>
      <c r="G4" s="43" t="s">
        <v>15</v>
      </c>
      <c r="H4" s="223"/>
      <c r="I4" s="224"/>
      <c r="J4" s="224"/>
      <c r="K4" s="225"/>
      <c r="L4" s="24"/>
      <c r="M4" s="24"/>
      <c r="N4" s="57" t="s">
        <v>97</v>
      </c>
      <c r="O4" s="57" t="s">
        <v>218</v>
      </c>
      <c r="P4" s="10"/>
    </row>
    <row r="5" spans="1:78">
      <c r="A5" s="10"/>
      <c r="B5" s="10"/>
      <c r="C5" s="38"/>
      <c r="D5" s="63">
        <f>(SUM(Table1[[ordered for now on this page]:[Ordered for season on this page]]))</f>
        <v>0</v>
      </c>
      <c r="E5" s="29" t="str">
        <f>IF(ISNUMBER(D5),CONCATENATE(IF(D5&gt;1,"cases ","case")," on '2022' sheet - £",SUM('     2022    '!AO2:AP2)),"Nothing ordered on '2022' tab.")</f>
        <v>case on '2022' sheet - £0</v>
      </c>
      <c r="F5" s="10"/>
      <c r="G5" s="10"/>
      <c r="H5" s="10"/>
      <c r="I5" s="10"/>
      <c r="J5" s="10"/>
      <c r="K5" s="10"/>
      <c r="L5" s="26" t="s">
        <v>94</v>
      </c>
      <c r="M5" s="27" t="s">
        <v>89</v>
      </c>
      <c r="N5" s="28">
        <f ca="1">SUMIF($N$12:$N$1639,M5,G$14:G$1639)</f>
        <v>0</v>
      </c>
      <c r="O5" s="27">
        <f>SUMIF($N$12:$N$1636,M5,P$12:P$1636)</f>
        <v>0</v>
      </c>
      <c r="P5" s="10"/>
    </row>
    <row r="6" spans="1:78">
      <c r="A6" s="10"/>
      <c r="B6" s="10"/>
      <c r="C6" s="38"/>
      <c r="D6" s="63">
        <f>(SUM(Table1[[ordered for now on new2022 page]:[Ordered for season on new2022 Page]]))</f>
        <v>0</v>
      </c>
      <c r="E6" s="29" t="str">
        <f>IF(ISNUMBER(D6),CONCATENATE(IF(D6&gt;1,"cases ","case")," on 'NEW2022' sheet - £",SUM('     2022    '!AS2:AT2)),"Nothing ordered on 'NEW2022' tab.")</f>
        <v>case on 'NEW2022' sheet - £0</v>
      </c>
      <c r="F6" s="41"/>
      <c r="G6" s="41"/>
      <c r="H6" s="41"/>
      <c r="I6" s="41"/>
      <c r="J6" s="41"/>
      <c r="K6" s="10"/>
      <c r="L6" s="26" t="s">
        <v>95</v>
      </c>
      <c r="M6" s="27" t="s">
        <v>88</v>
      </c>
      <c r="N6" s="28">
        <f ca="1">SUMIF($N$12:$N$1639,M6,G$14:G$1639)</f>
        <v>0</v>
      </c>
      <c r="O6" s="27">
        <f>SUMIF($N$12:$N$1636,M6,P12:P1636)</f>
        <v>0</v>
      </c>
      <c r="P6" s="10"/>
    </row>
    <row r="7" spans="1:78">
      <c r="A7" s="10"/>
      <c r="B7" s="10"/>
      <c r="C7" s="38"/>
      <c r="D7" s="63">
        <f>(SUM(Table1[[ordered for now on retail page]:[Ordered for sesaon on RETAIL page]]))</f>
        <v>0</v>
      </c>
      <c r="E7" s="29" t="str">
        <f>IF(ISNUMBER(D7),CONCATENATE(IF(D7&gt;1,"cases ","case")," on 'Retail' sheet - £",SUM('     2022    '!AQ2:AR2)),"Nothing ordered on 'Retail' tab.")</f>
        <v>case on 'Retail' sheet - £0</v>
      </c>
      <c r="F7" s="10"/>
      <c r="G7" s="10"/>
      <c r="H7" s="10"/>
      <c r="I7" s="10"/>
      <c r="J7" s="10"/>
      <c r="K7" s="10"/>
      <c r="L7" s="26" t="s">
        <v>96</v>
      </c>
      <c r="M7" s="27" t="s">
        <v>91</v>
      </c>
      <c r="N7" s="28">
        <f ca="1">SUMIF($N$12:$N$1639,M7,G$14:G$1639)</f>
        <v>0</v>
      </c>
      <c r="O7" s="27">
        <f>SUMIF($N$12:$N$1636,M7,P12:P1636)</f>
        <v>0</v>
      </c>
      <c r="P7" s="10"/>
    </row>
    <row r="8" spans="1:78">
      <c r="A8" s="10"/>
      <c r="B8" s="10"/>
      <c r="C8" s="38"/>
      <c r="D8" s="63">
        <f>(SUM(Table1[[ordered for now on quiet page]:[Ordered for season on ''Quiet'' page]]))</f>
        <v>0</v>
      </c>
      <c r="E8" s="29" t="str">
        <f>IF(ISNUMBER(D8),CONCATENATE(IF(D8&gt;1,"cases ","case")," on 'Quiet Items' sheet - £",SUM('     2022    '!AU2:AV2)),"Nothing ordered on 'Quiet Items' tab.")</f>
        <v>case on 'Quiet Items' sheet - £0</v>
      </c>
      <c r="F8" s="10"/>
      <c r="G8" s="10"/>
      <c r="H8" s="10"/>
      <c r="I8" s="10"/>
      <c r="J8" s="10"/>
      <c r="K8" s="10"/>
      <c r="L8" s="26" t="s">
        <v>96</v>
      </c>
      <c r="M8" s="27" t="s">
        <v>90</v>
      </c>
      <c r="N8" s="28">
        <f ca="1">SUMIF($N$12:$N$1639,M8,G$14:G$1639)</f>
        <v>0</v>
      </c>
      <c r="O8" s="27">
        <f>SUMIF($N$12:$N$1636,M8,P12:P1636)</f>
        <v>0</v>
      </c>
      <c r="P8" s="10"/>
    </row>
    <row r="9" spans="1:78">
      <c r="A9" s="10"/>
      <c r="B9" s="10"/>
      <c r="C9" s="38"/>
      <c r="D9" s="63">
        <f>(SUM(Table1[[ordered for now on 1.4g page]:[Ordered for season on 1.4G page]]))</f>
        <v>0</v>
      </c>
      <c r="E9" s="29" t="str">
        <f>IF(ISNUMBER(D9),CONCATENATE(IF(D9&gt;1,"cases ","case")," on '1.4G' sheet - £",SUM('     2022    '!AW2:AX2)),"Nothing ordered on '1.4G' tab.")</f>
        <v>case on '1.4G' sheet - £0</v>
      </c>
      <c r="F9" s="10"/>
      <c r="G9" s="10"/>
      <c r="H9" s="10"/>
      <c r="I9" s="10"/>
      <c r="J9" s="10"/>
      <c r="K9" s="10"/>
      <c r="L9" s="26" t="s">
        <v>95</v>
      </c>
      <c r="M9" s="26" t="s">
        <v>98</v>
      </c>
      <c r="N9" s="28">
        <f ca="1">SUMIF($N$12:$N$1639,M9,G$14:G$1639)</f>
        <v>0</v>
      </c>
      <c r="O9" s="27">
        <f>SUMIF($N$12:$N$1636,M9,P12:P1636)</f>
        <v>0</v>
      </c>
      <c r="P9" s="10"/>
    </row>
    <row r="10" spans="1:78">
      <c r="A10" s="10"/>
      <c r="B10" s="10"/>
      <c r="C10" s="38"/>
      <c r="D10" s="25"/>
      <c r="E10" s="25"/>
      <c r="F10" s="10"/>
      <c r="G10" s="10"/>
      <c r="H10" s="10"/>
      <c r="I10" s="10"/>
      <c r="J10" s="10"/>
      <c r="K10" s="20"/>
      <c r="L10" s="58"/>
      <c r="M10" s="222" t="str">
        <f>IF(P10&gt;=1000,"This load requires an ADR driver","ADR driver NOT required")</f>
        <v>ADR driver NOT required</v>
      </c>
      <c r="N10" s="222"/>
      <c r="O10" s="222"/>
      <c r="P10" s="42">
        <f>(O5*20)+(O6*2)+(O9*2)</f>
        <v>0</v>
      </c>
    </row>
    <row r="11" spans="1:78" s="3" customFormat="1" ht="22.5">
      <c r="A11" s="81" t="b">
        <v>1</v>
      </c>
      <c r="B11" s="82"/>
      <c r="C11" s="83" t="s">
        <v>0</v>
      </c>
      <c r="D11" s="29"/>
      <c r="E11" s="97"/>
      <c r="F11" s="179" t="s">
        <v>4695</v>
      </c>
      <c r="G11" s="179" t="s">
        <v>4696</v>
      </c>
      <c r="H11" s="179" t="s">
        <v>4697</v>
      </c>
      <c r="I11" s="179" t="s">
        <v>4696</v>
      </c>
      <c r="J11" s="179" t="s">
        <v>4698</v>
      </c>
      <c r="K11" s="95" t="s">
        <v>4631</v>
      </c>
      <c r="L11" s="10"/>
      <c r="M11" s="94" t="s">
        <v>83</v>
      </c>
      <c r="N11" s="95" t="s">
        <v>92</v>
      </c>
      <c r="O11" s="95" t="s">
        <v>93</v>
      </c>
      <c r="P11" s="95" t="s">
        <v>4694</v>
      </c>
      <c r="Q11" s="84"/>
      <c r="BX11" s="85"/>
    </row>
    <row r="12" spans="1:78">
      <c r="A12">
        <f>IF(A11=TRUE,1,"")</f>
        <v>1</v>
      </c>
      <c r="C12" s="11" t="str">
        <f>IFERROR(INDEX('     2022    '!D:D,MATCH('Order Summary'!$A12,'     2022    '!$AN:$AN,0)),"")</f>
        <v/>
      </c>
      <c r="D12" s="11" t="str">
        <f>IF(A12&lt;&gt;1,"",IFERROR(INDEX('     2022    '!C:C,MATCH('Order Summary'!$A12,'     2022    '!$AN:$AN,0)),""))</f>
        <v/>
      </c>
      <c r="E12" s="11" t="str">
        <f>IFERROR(INDEX('     2022    '!E:E,MATCH('Order Summary'!$A12,'     2022    '!$AN:$AN,0)),"")</f>
        <v/>
      </c>
      <c r="F12" s="96">
        <f>IFERROR(INDEX('     2022    '!AY:AY,MATCH($A12,'     2022    '!$AN:$AN,0)),0)</f>
        <v>0</v>
      </c>
      <c r="G12" s="180" t="str">
        <f>IFERROR(IF($O$3&gt;68,INDEX('     2022    '!I:I,MATCH($A12,'     2022    '!$AN:$AN,0))*(1-'     2022    '!$BA$1),INDEX('     2022    '!I:I,MATCH($A12,'     2022    '!$AN:$AN,0))),"")</f>
        <v/>
      </c>
      <c r="H12" s="96">
        <f>IFERROR(INDEX('     2022    '!AZ:AZ,MATCH($A12,'     2022    '!$AN:$AN,0)),0)</f>
        <v>0</v>
      </c>
      <c r="I12" s="180" t="str">
        <f>IFERROR(IF($O$3&gt;68,INDEX('     2022    '!M:M,MATCH($A12,'     2022    '!$AN:$AN,0))*(1-'     2022    '!$BA$1),INDEX('     2022    '!M:M,MATCH($A12,'     2022    '!$AN:$AN,0))),"")</f>
        <v/>
      </c>
      <c r="J12" s="181">
        <f>F12+H12</f>
        <v>0</v>
      </c>
      <c r="K12" s="182" t="str">
        <f>IFERROR((F12*G12)+(H12*I12),"")</f>
        <v/>
      </c>
      <c r="M12" s="52" t="str">
        <f>IF(A12&lt;&gt;1,"",IFERROR(INDEX('     2022    '!R:R,MATCH('Order Summary'!$A12,'     2022    '!$AN:$AN,0)),""))</f>
        <v/>
      </c>
      <c r="N12" s="52" t="str">
        <f>IF(A12&lt;&gt;1,"",IFERROR(INDEX('     2022    '!V:V,MATCH('Order Summary'!$A12,'     2022    '!$AN:$AN,0)),""))</f>
        <v/>
      </c>
      <c r="O12" s="52" t="str">
        <f>IF(A12&lt;&gt;1,"",IFERROR(INDEX('     2022    '!S:S,MATCH('Order Summary'!$A12,'     2022    '!$AN:$AN,0)),""))</f>
        <v/>
      </c>
      <c r="P12" s="96" t="str">
        <f t="shared" ref="P12:P75" si="0">IFERROR(J12*O12,"")</f>
        <v/>
      </c>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row>
    <row r="13" spans="1:78">
      <c r="A13" s="47">
        <f>A12+1</f>
        <v>2</v>
      </c>
      <c r="C13" s="11" t="str">
        <f>IFERROR(INDEX('     2022    '!D:D,MATCH('Order Summary'!$A13,'     2022    '!$AN:$AN,0)),"")</f>
        <v/>
      </c>
      <c r="D13" s="11" t="str">
        <f>IFERROR(INDEX('     2022    '!C:C,MATCH('Order Summary'!$A13,'     2022    '!$AN:$AN,0)),"")</f>
        <v/>
      </c>
      <c r="E13" s="11" t="str">
        <f>IFERROR(INDEX('     2022    '!E:E,MATCH('Order Summary'!$A13,'     2022    '!$AN:$AN,0)),"")</f>
        <v/>
      </c>
      <c r="F13" s="96">
        <f>IFERROR(INDEX('     2022    '!AY:AY,MATCH($A13,'     2022    '!$AN:$AN,0)),0)</f>
        <v>0</v>
      </c>
      <c r="G13" s="180" t="str">
        <f>IFERROR(IF($O$3&gt;68,INDEX('     2022    '!I:I,MATCH($A13,'     2022    '!$AN:$AN,0))*(1-'     2022    '!$BA$1),INDEX('     2022    '!I:I,MATCH($A13,'     2022    '!$AN:$AN,0))),"")</f>
        <v/>
      </c>
      <c r="H13" s="96">
        <f>IFERROR(INDEX('     2022    '!AZ:AZ,MATCH($A13,'     2022    '!$AN:$AN,0)),0)</f>
        <v>0</v>
      </c>
      <c r="I13" s="180" t="str">
        <f>IFERROR(IF($O$3&gt;68,INDEX('     2022    '!M:M,MATCH($A13,'     2022    '!$AN:$AN,0))*(1-'     2022    '!$BA$1),INDEX('     2022    '!M:M,MATCH($A13,'     2022    '!$AN:$AN,0))),"")</f>
        <v/>
      </c>
      <c r="J13" s="181">
        <f t="shared" ref="J13:J76" si="1">F13+H13</f>
        <v>0</v>
      </c>
      <c r="K13" s="182" t="str">
        <f t="shared" ref="K13:K76" si="2">IFERROR((F13*G13)+(H13*I13),"")</f>
        <v/>
      </c>
      <c r="M13" s="52" t="str">
        <f>IFERROR(INDEX('     2022    '!R:R,MATCH('Order Summary'!$A13,'     2022    '!$AN:$AN,0)),"")</f>
        <v/>
      </c>
      <c r="N13" s="52" t="str">
        <f>IFERROR(INDEX('     2022    '!V:V,MATCH('Order Summary'!$A13,'     2022    '!$AN:$AN,0)),"")</f>
        <v/>
      </c>
      <c r="O13" s="52" t="str">
        <f>IFERROR(INDEX('     2022    '!S:S,MATCH('Order Summary'!$A13,'     2022    '!$AN:$AN,0)),"")</f>
        <v/>
      </c>
      <c r="P13" s="96" t="str">
        <f t="shared" si="0"/>
        <v/>
      </c>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row>
    <row r="14" spans="1:78">
      <c r="A14" s="50">
        <f t="shared" ref="A14:A77" si="3">A13+1</f>
        <v>3</v>
      </c>
      <c r="C14" s="11" t="str">
        <f>IFERROR(INDEX('     2022    '!D:D,MATCH('Order Summary'!$A14,'     2022    '!$AN:$AN,0)),"")</f>
        <v/>
      </c>
      <c r="D14" s="11" t="str">
        <f>IFERROR(INDEX('     2022    '!C:C,MATCH('Order Summary'!$A14,'     2022    '!$AN:$AN,0)),"")</f>
        <v/>
      </c>
      <c r="E14" s="11" t="str">
        <f>IFERROR(INDEX('     2022    '!E:E,MATCH('Order Summary'!$A14,'     2022    '!$AN:$AN,0)),"")</f>
        <v/>
      </c>
      <c r="F14" s="96">
        <f>IFERROR(INDEX('     2022    '!AY:AY,MATCH($A14,'     2022    '!$AN:$AN,0)),0)</f>
        <v>0</v>
      </c>
      <c r="G14" s="180" t="str">
        <f>IFERROR(IF($O$3&gt;68,INDEX('     2022    '!I:I,MATCH($A14,'     2022    '!$AN:$AN,0))*(1-'     2022    '!$BA$1),INDEX('     2022    '!I:I,MATCH($A14,'     2022    '!$AN:$AN,0))),"")</f>
        <v/>
      </c>
      <c r="H14" s="96">
        <f>IFERROR(INDEX('     2022    '!AZ:AZ,MATCH($A14,'     2022    '!$AN:$AN,0)),0)</f>
        <v>0</v>
      </c>
      <c r="I14" s="180" t="str">
        <f>IFERROR(IF($O$3&gt;68,INDEX('     2022    '!M:M,MATCH($A14,'     2022    '!$AN:$AN,0))*(1-'     2022    '!$BA$1),INDEX('     2022    '!M:M,MATCH($A14,'     2022    '!$AN:$AN,0))),"")</f>
        <v/>
      </c>
      <c r="J14" s="181">
        <f t="shared" si="1"/>
        <v>0</v>
      </c>
      <c r="K14" s="182" t="str">
        <f t="shared" si="2"/>
        <v/>
      </c>
      <c r="L14" s="53"/>
      <c r="M14" s="52" t="str">
        <f>IFERROR(INDEX('     2022    '!R:R,MATCH('Order Summary'!$A14,'     2022    '!$AN:$AN,0)),"")</f>
        <v/>
      </c>
      <c r="N14" s="52" t="str">
        <f>IFERROR(INDEX('     2022    '!V:V,MATCH('Order Summary'!$A14,'     2022    '!$AN:$AN,0)),"")</f>
        <v/>
      </c>
      <c r="O14" s="52" t="str">
        <f>IFERROR(INDEX('     2022    '!S:S,MATCH('Order Summary'!$A14,'     2022    '!$AN:$AN,0)),"")</f>
        <v/>
      </c>
      <c r="P14" s="96" t="str">
        <f t="shared" si="0"/>
        <v/>
      </c>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row>
    <row r="15" spans="1:78">
      <c r="A15" s="50">
        <f t="shared" si="3"/>
        <v>4</v>
      </c>
      <c r="C15" s="11" t="str">
        <f>IFERROR(INDEX('     2022    '!D:D,MATCH('Order Summary'!$A15,'     2022    '!$AN:$AN,0)),"")</f>
        <v/>
      </c>
      <c r="D15" s="11" t="str">
        <f>IFERROR(INDEX('     2022    '!C:C,MATCH('Order Summary'!$A15,'     2022    '!$AN:$AN,0)),"")</f>
        <v/>
      </c>
      <c r="E15" s="11" t="str">
        <f>IFERROR(INDEX('     2022    '!E:E,MATCH('Order Summary'!$A15,'     2022    '!$AN:$AN,0)),"")</f>
        <v/>
      </c>
      <c r="F15" s="96">
        <f>IFERROR(INDEX('     2022    '!AY:AY,MATCH($A15,'     2022    '!$AN:$AN,0)),0)</f>
        <v>0</v>
      </c>
      <c r="G15" s="180" t="str">
        <f>IFERROR(IF($O$3&gt;68,INDEX('     2022    '!I:I,MATCH($A15,'     2022    '!$AN:$AN,0))*(1-'     2022    '!$BA$1),INDEX('     2022    '!I:I,MATCH($A15,'     2022    '!$AN:$AN,0))),"")</f>
        <v/>
      </c>
      <c r="H15" s="96">
        <f>IFERROR(INDEX('     2022    '!AZ:AZ,MATCH($A15,'     2022    '!$AN:$AN,0)),0)</f>
        <v>0</v>
      </c>
      <c r="I15" s="180" t="str">
        <f>IFERROR(IF($O$3&gt;68,INDEX('     2022    '!M:M,MATCH($A15,'     2022    '!$AN:$AN,0))*(1-'     2022    '!$BA$1),INDEX('     2022    '!M:M,MATCH($A15,'     2022    '!$AN:$AN,0))),"")</f>
        <v/>
      </c>
      <c r="J15" s="181">
        <f t="shared" si="1"/>
        <v>0</v>
      </c>
      <c r="K15" s="182" t="str">
        <f t="shared" si="2"/>
        <v/>
      </c>
      <c r="L15" s="53"/>
      <c r="M15" s="52" t="str">
        <f>IFERROR(INDEX('     2022    '!R:R,MATCH('Order Summary'!$A15,'     2022    '!$AN:$AN,0)),"")</f>
        <v/>
      </c>
      <c r="N15" s="52" t="str">
        <f>IFERROR(INDEX('     2022    '!V:V,MATCH('Order Summary'!$A15,'     2022    '!$AN:$AN,0)),"")</f>
        <v/>
      </c>
      <c r="O15" s="52" t="str">
        <f>IFERROR(INDEX('     2022    '!S:S,MATCH('Order Summary'!$A15,'     2022    '!$AN:$AN,0)),"")</f>
        <v/>
      </c>
      <c r="P15" s="96" t="str">
        <f t="shared" si="0"/>
        <v/>
      </c>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row>
    <row r="16" spans="1:78">
      <c r="A16" s="50">
        <f t="shared" si="3"/>
        <v>5</v>
      </c>
      <c r="C16" s="11" t="str">
        <f>IFERROR(INDEX('     2022    '!D:D,MATCH('Order Summary'!$A16,'     2022    '!$AN:$AN,0)),"")</f>
        <v/>
      </c>
      <c r="D16" s="11" t="str">
        <f>IFERROR(INDEX('     2022    '!C:C,MATCH('Order Summary'!$A16,'     2022    '!$AN:$AN,0)),"")</f>
        <v/>
      </c>
      <c r="E16" s="11" t="str">
        <f>IFERROR(INDEX('     2022    '!E:E,MATCH('Order Summary'!$A16,'     2022    '!$AN:$AN,0)),"")</f>
        <v/>
      </c>
      <c r="F16" s="96">
        <f>IFERROR(INDEX('     2022    '!AY:AY,MATCH($A16,'     2022    '!$AN:$AN,0)),0)</f>
        <v>0</v>
      </c>
      <c r="G16" s="180" t="str">
        <f>IFERROR(IF($O$3&gt;68,INDEX('     2022    '!I:I,MATCH($A16,'     2022    '!$AN:$AN,0))*(1-'     2022    '!$BA$1),INDEX('     2022    '!I:I,MATCH($A16,'     2022    '!$AN:$AN,0))),"")</f>
        <v/>
      </c>
      <c r="H16" s="96">
        <f>IFERROR(INDEX('     2022    '!AZ:AZ,MATCH($A16,'     2022    '!$AN:$AN,0)),0)</f>
        <v>0</v>
      </c>
      <c r="I16" s="180" t="str">
        <f>IFERROR(IF($O$3&gt;68,INDEX('     2022    '!M:M,MATCH($A16,'     2022    '!$AN:$AN,0))*(1-'     2022    '!$BA$1),INDEX('     2022    '!M:M,MATCH($A16,'     2022    '!$AN:$AN,0))),"")</f>
        <v/>
      </c>
      <c r="J16" s="181">
        <f t="shared" si="1"/>
        <v>0</v>
      </c>
      <c r="K16" s="182" t="str">
        <f t="shared" si="2"/>
        <v/>
      </c>
      <c r="L16" s="53"/>
      <c r="M16" s="52" t="str">
        <f>IFERROR(INDEX('     2022    '!R:R,MATCH('Order Summary'!$A16,'     2022    '!$AN:$AN,0)),"")</f>
        <v/>
      </c>
      <c r="N16" s="52" t="str">
        <f>IFERROR(INDEX('     2022    '!V:V,MATCH('Order Summary'!$A16,'     2022    '!$AN:$AN,0)),"")</f>
        <v/>
      </c>
      <c r="O16" s="52" t="str">
        <f>IFERROR(INDEX('     2022    '!S:S,MATCH('Order Summary'!$A16,'     2022    '!$AN:$AN,0)),"")</f>
        <v/>
      </c>
      <c r="P16" s="96" t="str">
        <f t="shared" si="0"/>
        <v/>
      </c>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row>
    <row r="17" spans="1:78">
      <c r="A17" s="50">
        <f t="shared" si="3"/>
        <v>6</v>
      </c>
      <c r="C17" s="11" t="str">
        <f>IFERROR(INDEX('     2022    '!D:D,MATCH('Order Summary'!$A17,'     2022    '!$AN:$AN,0)),"")</f>
        <v/>
      </c>
      <c r="D17" s="11" t="str">
        <f>IFERROR(INDEX('     2022    '!C:C,MATCH('Order Summary'!$A17,'     2022    '!$AN:$AN,0)),"")</f>
        <v/>
      </c>
      <c r="E17" s="11" t="str">
        <f>IFERROR(INDEX('     2022    '!E:E,MATCH('Order Summary'!$A17,'     2022    '!$AN:$AN,0)),"")</f>
        <v/>
      </c>
      <c r="F17" s="96">
        <f>IFERROR(INDEX('     2022    '!AY:AY,MATCH($A17,'     2022    '!$AN:$AN,0)),0)</f>
        <v>0</v>
      </c>
      <c r="G17" s="180" t="str">
        <f>IFERROR(IF($O$3&gt;68,INDEX('     2022    '!I:I,MATCH($A17,'     2022    '!$AN:$AN,0))*(1-'     2022    '!$BA$1),INDEX('     2022    '!I:I,MATCH($A17,'     2022    '!$AN:$AN,0))),"")</f>
        <v/>
      </c>
      <c r="H17" s="96">
        <f>IFERROR(INDEX('     2022    '!AZ:AZ,MATCH($A17,'     2022    '!$AN:$AN,0)),0)</f>
        <v>0</v>
      </c>
      <c r="I17" s="180" t="str">
        <f>IFERROR(IF($O$3&gt;68,INDEX('     2022    '!M:M,MATCH($A17,'     2022    '!$AN:$AN,0))*(1-'     2022    '!$BA$1),INDEX('     2022    '!M:M,MATCH($A17,'     2022    '!$AN:$AN,0))),"")</f>
        <v/>
      </c>
      <c r="J17" s="181">
        <f t="shared" si="1"/>
        <v>0</v>
      </c>
      <c r="K17" s="182" t="str">
        <f t="shared" si="2"/>
        <v/>
      </c>
      <c r="L17" s="53"/>
      <c r="M17" s="52" t="str">
        <f>IFERROR(INDEX('     2022    '!R:R,MATCH('Order Summary'!$A17,'     2022    '!$AN:$AN,0)),"")</f>
        <v/>
      </c>
      <c r="N17" s="52" t="str">
        <f>IFERROR(INDEX('     2022    '!V:V,MATCH('Order Summary'!$A17,'     2022    '!$AN:$AN,0)),"")</f>
        <v/>
      </c>
      <c r="O17" s="52" t="str">
        <f>IFERROR(INDEX('     2022    '!S:S,MATCH('Order Summary'!$A17,'     2022    '!$AN:$AN,0)),"")</f>
        <v/>
      </c>
      <c r="P17" s="96" t="str">
        <f t="shared" si="0"/>
        <v/>
      </c>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row>
    <row r="18" spans="1:78">
      <c r="A18" s="50">
        <f t="shared" si="3"/>
        <v>7</v>
      </c>
      <c r="C18" s="11" t="str">
        <f>IFERROR(INDEX('     2022    '!D:D,MATCH('Order Summary'!$A18,'     2022    '!$AN:$AN,0)),"")</f>
        <v/>
      </c>
      <c r="D18" s="11" t="str">
        <f>IFERROR(INDEX('     2022    '!C:C,MATCH('Order Summary'!$A18,'     2022    '!$AN:$AN,0)),"")</f>
        <v/>
      </c>
      <c r="E18" s="11" t="str">
        <f>IFERROR(INDEX('     2022    '!E:E,MATCH('Order Summary'!$A18,'     2022    '!$AN:$AN,0)),"")</f>
        <v/>
      </c>
      <c r="F18" s="96">
        <f>IFERROR(INDEX('     2022    '!AY:AY,MATCH($A18,'     2022    '!$AN:$AN,0)),0)</f>
        <v>0</v>
      </c>
      <c r="G18" s="180" t="str">
        <f>IFERROR(IF($O$3&gt;68,INDEX('     2022    '!I:I,MATCH($A18,'     2022    '!$AN:$AN,0))*(1-'     2022    '!$BA$1),INDEX('     2022    '!I:I,MATCH($A18,'     2022    '!$AN:$AN,0))),"")</f>
        <v/>
      </c>
      <c r="H18" s="96">
        <f>IFERROR(INDEX('     2022    '!AZ:AZ,MATCH($A18,'     2022    '!$AN:$AN,0)),0)</f>
        <v>0</v>
      </c>
      <c r="I18" s="180" t="str">
        <f>IFERROR(IF($O$3&gt;68,INDEX('     2022    '!M:M,MATCH($A18,'     2022    '!$AN:$AN,0))*(1-'     2022    '!$BA$1),INDEX('     2022    '!M:M,MATCH($A18,'     2022    '!$AN:$AN,0))),"")</f>
        <v/>
      </c>
      <c r="J18" s="181">
        <f t="shared" si="1"/>
        <v>0</v>
      </c>
      <c r="K18" s="182" t="str">
        <f t="shared" si="2"/>
        <v/>
      </c>
      <c r="L18" s="53"/>
      <c r="M18" s="52" t="str">
        <f>IFERROR(INDEX('     2022    '!R:R,MATCH('Order Summary'!$A18,'     2022    '!$AN:$AN,0)),"")</f>
        <v/>
      </c>
      <c r="N18" s="52" t="str">
        <f>IFERROR(INDEX('     2022    '!V:V,MATCH('Order Summary'!$A18,'     2022    '!$AN:$AN,0)),"")</f>
        <v/>
      </c>
      <c r="O18" s="52" t="str">
        <f>IFERROR(INDEX('     2022    '!S:S,MATCH('Order Summary'!$A18,'     2022    '!$AN:$AN,0)),"")</f>
        <v/>
      </c>
      <c r="P18" s="96" t="str">
        <f t="shared" si="0"/>
        <v/>
      </c>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row>
    <row r="19" spans="1:78">
      <c r="A19" s="50">
        <f t="shared" si="3"/>
        <v>8</v>
      </c>
      <c r="C19" s="11" t="str">
        <f>IFERROR(INDEX('     2022    '!D:D,MATCH('Order Summary'!$A19,'     2022    '!$AN:$AN,0)),"")</f>
        <v/>
      </c>
      <c r="D19" s="11" t="str">
        <f>IFERROR(INDEX('     2022    '!C:C,MATCH('Order Summary'!$A19,'     2022    '!$AN:$AN,0)),"")</f>
        <v/>
      </c>
      <c r="E19" s="11" t="str">
        <f>IFERROR(INDEX('     2022    '!E:E,MATCH('Order Summary'!$A19,'     2022    '!$AN:$AN,0)),"")</f>
        <v/>
      </c>
      <c r="F19" s="96">
        <f>IFERROR(INDEX('     2022    '!AY:AY,MATCH($A19,'     2022    '!$AN:$AN,0)),0)</f>
        <v>0</v>
      </c>
      <c r="G19" s="180" t="str">
        <f>IFERROR(IF($O$3&gt;68,INDEX('     2022    '!I:I,MATCH($A19,'     2022    '!$AN:$AN,0))*(1-'     2022    '!$BA$1),INDEX('     2022    '!I:I,MATCH($A19,'     2022    '!$AN:$AN,0))),"")</f>
        <v/>
      </c>
      <c r="H19" s="96">
        <f>IFERROR(INDEX('     2022    '!AZ:AZ,MATCH($A19,'     2022    '!$AN:$AN,0)),0)</f>
        <v>0</v>
      </c>
      <c r="I19" s="180" t="str">
        <f>IFERROR(IF($O$3&gt;68,INDEX('     2022    '!M:M,MATCH($A19,'     2022    '!$AN:$AN,0))*(1-'     2022    '!$BA$1),INDEX('     2022    '!M:M,MATCH($A19,'     2022    '!$AN:$AN,0))),"")</f>
        <v/>
      </c>
      <c r="J19" s="181">
        <f t="shared" si="1"/>
        <v>0</v>
      </c>
      <c r="K19" s="182" t="str">
        <f t="shared" si="2"/>
        <v/>
      </c>
      <c r="L19" s="53"/>
      <c r="M19" s="52" t="str">
        <f>IFERROR(INDEX('     2022    '!R:R,MATCH('Order Summary'!$A19,'     2022    '!$AN:$AN,0)),"")</f>
        <v/>
      </c>
      <c r="N19" s="52" t="str">
        <f>IFERROR(INDEX('     2022    '!V:V,MATCH('Order Summary'!$A19,'     2022    '!$AN:$AN,0)),"")</f>
        <v/>
      </c>
      <c r="O19" s="52" t="str">
        <f>IFERROR(INDEX('     2022    '!S:S,MATCH('Order Summary'!$A19,'     2022    '!$AN:$AN,0)),"")</f>
        <v/>
      </c>
      <c r="P19" s="96" t="str">
        <f t="shared" si="0"/>
        <v/>
      </c>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row>
    <row r="20" spans="1:78">
      <c r="A20" s="50">
        <f t="shared" si="3"/>
        <v>9</v>
      </c>
      <c r="C20" s="11" t="str">
        <f>IFERROR(INDEX('     2022    '!D:D,MATCH('Order Summary'!$A20,'     2022    '!$AN:$AN,0)),"")</f>
        <v/>
      </c>
      <c r="D20" s="11" t="str">
        <f>IFERROR(INDEX('     2022    '!C:C,MATCH('Order Summary'!$A20,'     2022    '!$AN:$AN,0)),"")</f>
        <v/>
      </c>
      <c r="E20" s="11" t="str">
        <f>IFERROR(INDEX('     2022    '!E:E,MATCH('Order Summary'!$A20,'     2022    '!$AN:$AN,0)),"")</f>
        <v/>
      </c>
      <c r="F20" s="96">
        <f>IFERROR(INDEX('     2022    '!AY:AY,MATCH($A20,'     2022    '!$AN:$AN,0)),0)</f>
        <v>0</v>
      </c>
      <c r="G20" s="180" t="str">
        <f>IFERROR(IF($O$3&gt;68,INDEX('     2022    '!I:I,MATCH($A20,'     2022    '!$AN:$AN,0))*(1-'     2022    '!$BA$1),INDEX('     2022    '!I:I,MATCH($A20,'     2022    '!$AN:$AN,0))),"")</f>
        <v/>
      </c>
      <c r="H20" s="96">
        <f>IFERROR(INDEX('     2022    '!AZ:AZ,MATCH($A20,'     2022    '!$AN:$AN,0)),0)</f>
        <v>0</v>
      </c>
      <c r="I20" s="180" t="str">
        <f>IFERROR(IF($O$3&gt;68,INDEX('     2022    '!M:M,MATCH($A20,'     2022    '!$AN:$AN,0))*(1-'     2022    '!$BA$1),INDEX('     2022    '!M:M,MATCH($A20,'     2022    '!$AN:$AN,0))),"")</f>
        <v/>
      </c>
      <c r="J20" s="181">
        <f t="shared" si="1"/>
        <v>0</v>
      </c>
      <c r="K20" s="182" t="str">
        <f t="shared" si="2"/>
        <v/>
      </c>
      <c r="L20" s="53"/>
      <c r="M20" s="52" t="str">
        <f>IFERROR(INDEX('     2022    '!R:R,MATCH('Order Summary'!$A20,'     2022    '!$AN:$AN,0)),"")</f>
        <v/>
      </c>
      <c r="N20" s="52" t="str">
        <f>IFERROR(INDEX('     2022    '!V:V,MATCH('Order Summary'!$A20,'     2022    '!$AN:$AN,0)),"")</f>
        <v/>
      </c>
      <c r="O20" s="52" t="str">
        <f>IFERROR(INDEX('     2022    '!S:S,MATCH('Order Summary'!$A20,'     2022    '!$AN:$AN,0)),"")</f>
        <v/>
      </c>
      <c r="P20" s="96" t="str">
        <f t="shared" si="0"/>
        <v/>
      </c>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row>
    <row r="21" spans="1:78">
      <c r="A21" s="50">
        <f t="shared" si="3"/>
        <v>10</v>
      </c>
      <c r="C21" s="11" t="str">
        <f>IFERROR(INDEX('     2022    '!D:D,MATCH('Order Summary'!$A21,'     2022    '!$AN:$AN,0)),"")</f>
        <v/>
      </c>
      <c r="D21" s="11" t="str">
        <f>IFERROR(INDEX('     2022    '!C:C,MATCH('Order Summary'!$A21,'     2022    '!$AN:$AN,0)),"")</f>
        <v/>
      </c>
      <c r="E21" s="11" t="str">
        <f>IFERROR(INDEX('     2022    '!E:E,MATCH('Order Summary'!$A21,'     2022    '!$AN:$AN,0)),"")</f>
        <v/>
      </c>
      <c r="F21" s="96">
        <f>IFERROR(INDEX('     2022    '!AY:AY,MATCH($A21,'     2022    '!$AN:$AN,0)),0)</f>
        <v>0</v>
      </c>
      <c r="G21" s="180" t="str">
        <f>IFERROR(IF($O$3&gt;68,INDEX('     2022    '!I:I,MATCH($A21,'     2022    '!$AN:$AN,0))*(1-'     2022    '!$BA$1),INDEX('     2022    '!I:I,MATCH($A21,'     2022    '!$AN:$AN,0))),"")</f>
        <v/>
      </c>
      <c r="H21" s="96">
        <f>IFERROR(INDEX('     2022    '!AZ:AZ,MATCH($A21,'     2022    '!$AN:$AN,0)),0)</f>
        <v>0</v>
      </c>
      <c r="I21" s="180" t="str">
        <f>IFERROR(IF($O$3&gt;68,INDEX('     2022    '!M:M,MATCH($A21,'     2022    '!$AN:$AN,0))*(1-'     2022    '!$BA$1),INDEX('     2022    '!M:M,MATCH($A21,'     2022    '!$AN:$AN,0))),"")</f>
        <v/>
      </c>
      <c r="J21" s="181">
        <f t="shared" si="1"/>
        <v>0</v>
      </c>
      <c r="K21" s="182" t="str">
        <f t="shared" si="2"/>
        <v/>
      </c>
      <c r="L21" s="53"/>
      <c r="M21" s="52" t="str">
        <f>IFERROR(INDEX('     2022    '!R:R,MATCH('Order Summary'!$A21,'     2022    '!$AN:$AN,0)),"")</f>
        <v/>
      </c>
      <c r="N21" s="52" t="str">
        <f>IFERROR(INDEX('     2022    '!V:V,MATCH('Order Summary'!$A21,'     2022    '!$AN:$AN,0)),"")</f>
        <v/>
      </c>
      <c r="O21" s="52" t="str">
        <f>IFERROR(INDEX('     2022    '!S:S,MATCH('Order Summary'!$A21,'     2022    '!$AN:$AN,0)),"")</f>
        <v/>
      </c>
      <c r="P21" s="96" t="str">
        <f t="shared" si="0"/>
        <v/>
      </c>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row>
    <row r="22" spans="1:78">
      <c r="A22" s="50">
        <f t="shared" si="3"/>
        <v>11</v>
      </c>
      <c r="C22" s="11" t="str">
        <f>IFERROR(INDEX('     2022    '!D:D,MATCH('Order Summary'!$A22,'     2022    '!$AN:$AN,0)),"")</f>
        <v/>
      </c>
      <c r="D22" s="11" t="str">
        <f>IFERROR(INDEX('     2022    '!C:C,MATCH('Order Summary'!$A22,'     2022    '!$AN:$AN,0)),"")</f>
        <v/>
      </c>
      <c r="E22" s="11" t="str">
        <f>IFERROR(INDEX('     2022    '!E:E,MATCH('Order Summary'!$A22,'     2022    '!$AN:$AN,0)),"")</f>
        <v/>
      </c>
      <c r="F22" s="96">
        <f>IFERROR(INDEX('     2022    '!AY:AY,MATCH($A22,'     2022    '!$AN:$AN,0)),0)</f>
        <v>0</v>
      </c>
      <c r="G22" s="180" t="str">
        <f>IFERROR(IF($O$3&gt;68,INDEX('     2022    '!I:I,MATCH($A22,'     2022    '!$AN:$AN,0))*(1-'     2022    '!$BA$1),INDEX('     2022    '!I:I,MATCH($A22,'     2022    '!$AN:$AN,0))),"")</f>
        <v/>
      </c>
      <c r="H22" s="96">
        <f>IFERROR(INDEX('     2022    '!AZ:AZ,MATCH($A22,'     2022    '!$AN:$AN,0)),0)</f>
        <v>0</v>
      </c>
      <c r="I22" s="180" t="str">
        <f>IFERROR(IF($O$3&gt;68,INDEX('     2022    '!M:M,MATCH($A22,'     2022    '!$AN:$AN,0))*(1-'     2022    '!$BA$1),INDEX('     2022    '!M:M,MATCH($A22,'     2022    '!$AN:$AN,0))),"")</f>
        <v/>
      </c>
      <c r="J22" s="181">
        <f t="shared" si="1"/>
        <v>0</v>
      </c>
      <c r="K22" s="182" t="str">
        <f t="shared" si="2"/>
        <v/>
      </c>
      <c r="L22" s="53"/>
      <c r="M22" s="52" t="str">
        <f>IFERROR(INDEX('     2022    '!R:R,MATCH('Order Summary'!$A22,'     2022    '!$AN:$AN,0)),"")</f>
        <v/>
      </c>
      <c r="N22" s="52" t="str">
        <f>IFERROR(INDEX('     2022    '!V:V,MATCH('Order Summary'!$A22,'     2022    '!$AN:$AN,0)),"")</f>
        <v/>
      </c>
      <c r="O22" s="52" t="str">
        <f>IFERROR(INDEX('     2022    '!S:S,MATCH('Order Summary'!$A22,'     2022    '!$AN:$AN,0)),"")</f>
        <v/>
      </c>
      <c r="P22" s="96" t="str">
        <f t="shared" si="0"/>
        <v/>
      </c>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row>
    <row r="23" spans="1:78">
      <c r="A23" s="50">
        <f t="shared" si="3"/>
        <v>12</v>
      </c>
      <c r="C23" s="11" t="str">
        <f>IFERROR(INDEX('     2022    '!D:D,MATCH('Order Summary'!$A23,'     2022    '!$AN:$AN,0)),"")</f>
        <v/>
      </c>
      <c r="D23" s="11" t="str">
        <f>IFERROR(INDEX('     2022    '!C:C,MATCH('Order Summary'!$A23,'     2022    '!$AN:$AN,0)),"")</f>
        <v/>
      </c>
      <c r="E23" s="11" t="str">
        <f>IFERROR(INDEX('     2022    '!E:E,MATCH('Order Summary'!$A23,'     2022    '!$AN:$AN,0)),"")</f>
        <v/>
      </c>
      <c r="F23" s="96">
        <f>IFERROR(INDEX('     2022    '!AY:AY,MATCH($A23,'     2022    '!$AN:$AN,0)),0)</f>
        <v>0</v>
      </c>
      <c r="G23" s="180" t="str">
        <f>IFERROR(IF($O$3&gt;68,INDEX('     2022    '!I:I,MATCH($A23,'     2022    '!$AN:$AN,0))*(1-'     2022    '!$BA$1),INDEX('     2022    '!I:I,MATCH($A23,'     2022    '!$AN:$AN,0))),"")</f>
        <v/>
      </c>
      <c r="H23" s="96">
        <f>IFERROR(INDEX('     2022    '!AZ:AZ,MATCH($A23,'     2022    '!$AN:$AN,0)),0)</f>
        <v>0</v>
      </c>
      <c r="I23" s="180" t="str">
        <f>IFERROR(IF($O$3&gt;68,INDEX('     2022    '!M:M,MATCH($A23,'     2022    '!$AN:$AN,0))*(1-'     2022    '!$BA$1),INDEX('     2022    '!M:M,MATCH($A23,'     2022    '!$AN:$AN,0))),"")</f>
        <v/>
      </c>
      <c r="J23" s="181">
        <f t="shared" si="1"/>
        <v>0</v>
      </c>
      <c r="K23" s="182" t="str">
        <f t="shared" si="2"/>
        <v/>
      </c>
      <c r="L23" s="53"/>
      <c r="M23" s="52" t="str">
        <f>IFERROR(INDEX('     2022    '!R:R,MATCH('Order Summary'!$A23,'     2022    '!$AN:$AN,0)),"")</f>
        <v/>
      </c>
      <c r="N23" s="52" t="str">
        <f>IFERROR(INDEX('     2022    '!V:V,MATCH('Order Summary'!$A23,'     2022    '!$AN:$AN,0)),"")</f>
        <v/>
      </c>
      <c r="O23" s="52" t="str">
        <f>IFERROR(INDEX('     2022    '!S:S,MATCH('Order Summary'!$A23,'     2022    '!$AN:$AN,0)),"")</f>
        <v/>
      </c>
      <c r="P23" s="96" t="str">
        <f t="shared" si="0"/>
        <v/>
      </c>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row>
    <row r="24" spans="1:78">
      <c r="A24" s="50">
        <f t="shared" si="3"/>
        <v>13</v>
      </c>
      <c r="C24" s="11" t="str">
        <f>IFERROR(INDEX('     2022    '!D:D,MATCH('Order Summary'!$A24,'     2022    '!$AN:$AN,0)),"")</f>
        <v/>
      </c>
      <c r="D24" s="11" t="str">
        <f>IFERROR(INDEX('     2022    '!C:C,MATCH('Order Summary'!$A24,'     2022    '!$AN:$AN,0)),"")</f>
        <v/>
      </c>
      <c r="E24" s="11" t="str">
        <f>IFERROR(INDEX('     2022    '!E:E,MATCH('Order Summary'!$A24,'     2022    '!$AN:$AN,0)),"")</f>
        <v/>
      </c>
      <c r="F24" s="96">
        <f>IFERROR(INDEX('     2022    '!AY:AY,MATCH($A24,'     2022    '!$AN:$AN,0)),0)</f>
        <v>0</v>
      </c>
      <c r="G24" s="180" t="str">
        <f>IFERROR(IF($O$3&gt;68,INDEX('     2022    '!I:I,MATCH($A24,'     2022    '!$AN:$AN,0))*(1-'     2022    '!$BA$1),INDEX('     2022    '!I:I,MATCH($A24,'     2022    '!$AN:$AN,0))),"")</f>
        <v/>
      </c>
      <c r="H24" s="96">
        <f>IFERROR(INDEX('     2022    '!AZ:AZ,MATCH($A24,'     2022    '!$AN:$AN,0)),0)</f>
        <v>0</v>
      </c>
      <c r="I24" s="180" t="str">
        <f>IFERROR(IF($O$3&gt;68,INDEX('     2022    '!M:M,MATCH($A24,'     2022    '!$AN:$AN,0))*(1-'     2022    '!$BA$1),INDEX('     2022    '!M:M,MATCH($A24,'     2022    '!$AN:$AN,0))),"")</f>
        <v/>
      </c>
      <c r="J24" s="181">
        <f t="shared" si="1"/>
        <v>0</v>
      </c>
      <c r="K24" s="182" t="str">
        <f t="shared" si="2"/>
        <v/>
      </c>
      <c r="L24" s="53"/>
      <c r="M24" s="52" t="str">
        <f>IFERROR(INDEX('     2022    '!R:R,MATCH('Order Summary'!$A24,'     2022    '!$AN:$AN,0)),"")</f>
        <v/>
      </c>
      <c r="N24" s="52" t="str">
        <f>IFERROR(INDEX('     2022    '!V:V,MATCH('Order Summary'!$A24,'     2022    '!$AN:$AN,0)),"")</f>
        <v/>
      </c>
      <c r="O24" s="52" t="str">
        <f>IFERROR(INDEX('     2022    '!S:S,MATCH('Order Summary'!$A24,'     2022    '!$AN:$AN,0)),"")</f>
        <v/>
      </c>
      <c r="P24" s="96" t="str">
        <f t="shared" si="0"/>
        <v/>
      </c>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row>
    <row r="25" spans="1:78">
      <c r="A25" s="50">
        <f t="shared" si="3"/>
        <v>14</v>
      </c>
      <c r="C25" s="11" t="str">
        <f>IFERROR(INDEX('     2022    '!D:D,MATCH('Order Summary'!$A25,'     2022    '!$AN:$AN,0)),"")</f>
        <v/>
      </c>
      <c r="D25" s="11" t="str">
        <f>IFERROR(INDEX('     2022    '!C:C,MATCH('Order Summary'!$A25,'     2022    '!$AN:$AN,0)),"")</f>
        <v/>
      </c>
      <c r="E25" s="11" t="str">
        <f>IFERROR(INDEX('     2022    '!E:E,MATCH('Order Summary'!$A25,'     2022    '!$AN:$AN,0)),"")</f>
        <v/>
      </c>
      <c r="F25" s="96">
        <f>IFERROR(INDEX('     2022    '!AY:AY,MATCH($A25,'     2022    '!$AN:$AN,0)),0)</f>
        <v>0</v>
      </c>
      <c r="G25" s="180" t="str">
        <f>IFERROR(IF($O$3&gt;68,INDEX('     2022    '!I:I,MATCH($A25,'     2022    '!$AN:$AN,0))*(1-'     2022    '!$BA$1),INDEX('     2022    '!I:I,MATCH($A25,'     2022    '!$AN:$AN,0))),"")</f>
        <v/>
      </c>
      <c r="H25" s="96">
        <f>IFERROR(INDEX('     2022    '!AZ:AZ,MATCH($A25,'     2022    '!$AN:$AN,0)),0)</f>
        <v>0</v>
      </c>
      <c r="I25" s="180" t="str">
        <f>IFERROR(IF($O$3&gt;68,INDEX('     2022    '!M:M,MATCH($A25,'     2022    '!$AN:$AN,0))*(1-'     2022    '!$BA$1),INDEX('     2022    '!M:M,MATCH($A25,'     2022    '!$AN:$AN,0))),"")</f>
        <v/>
      </c>
      <c r="J25" s="181">
        <f t="shared" si="1"/>
        <v>0</v>
      </c>
      <c r="K25" s="182" t="str">
        <f t="shared" si="2"/>
        <v/>
      </c>
      <c r="L25" s="53"/>
      <c r="M25" s="52" t="str">
        <f>IFERROR(INDEX('     2022    '!R:R,MATCH('Order Summary'!$A25,'     2022    '!$AN:$AN,0)),"")</f>
        <v/>
      </c>
      <c r="N25" s="52" t="str">
        <f>IFERROR(INDEX('     2022    '!V:V,MATCH('Order Summary'!$A25,'     2022    '!$AN:$AN,0)),"")</f>
        <v/>
      </c>
      <c r="O25" s="52" t="str">
        <f>IFERROR(INDEX('     2022    '!S:S,MATCH('Order Summary'!$A25,'     2022    '!$AN:$AN,0)),"")</f>
        <v/>
      </c>
      <c r="P25" s="96" t="str">
        <f t="shared" si="0"/>
        <v/>
      </c>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row>
    <row r="26" spans="1:78">
      <c r="A26" s="50">
        <f t="shared" si="3"/>
        <v>15</v>
      </c>
      <c r="C26" s="11" t="str">
        <f>IFERROR(INDEX('     2022    '!D:D,MATCH('Order Summary'!$A26,'     2022    '!$AN:$AN,0)),"")</f>
        <v/>
      </c>
      <c r="D26" s="11" t="str">
        <f>IFERROR(INDEX('     2022    '!C:C,MATCH('Order Summary'!$A26,'     2022    '!$AN:$AN,0)),"")</f>
        <v/>
      </c>
      <c r="E26" s="11" t="str">
        <f>IFERROR(INDEX('     2022    '!E:E,MATCH('Order Summary'!$A26,'     2022    '!$AN:$AN,0)),"")</f>
        <v/>
      </c>
      <c r="F26" s="96">
        <f>IFERROR(INDEX('     2022    '!AY:AY,MATCH($A26,'     2022    '!$AN:$AN,0)),0)</f>
        <v>0</v>
      </c>
      <c r="G26" s="180" t="str">
        <f>IFERROR(IF($O$3&gt;68,INDEX('     2022    '!I:I,MATCH($A26,'     2022    '!$AN:$AN,0))*(1-'     2022    '!$BA$1),INDEX('     2022    '!I:I,MATCH($A26,'     2022    '!$AN:$AN,0))),"")</f>
        <v/>
      </c>
      <c r="H26" s="96">
        <f>IFERROR(INDEX('     2022    '!AZ:AZ,MATCH($A26,'     2022    '!$AN:$AN,0)),0)</f>
        <v>0</v>
      </c>
      <c r="I26" s="180" t="str">
        <f>IFERROR(IF($O$3&gt;68,INDEX('     2022    '!M:M,MATCH($A26,'     2022    '!$AN:$AN,0))*(1-'     2022    '!$BA$1),INDEX('     2022    '!M:M,MATCH($A26,'     2022    '!$AN:$AN,0))),"")</f>
        <v/>
      </c>
      <c r="J26" s="181">
        <f t="shared" si="1"/>
        <v>0</v>
      </c>
      <c r="K26" s="182" t="str">
        <f t="shared" si="2"/>
        <v/>
      </c>
      <c r="L26" s="53"/>
      <c r="M26" s="52" t="str">
        <f>IFERROR(INDEX('     2022    '!R:R,MATCH('Order Summary'!$A26,'     2022    '!$AN:$AN,0)),"")</f>
        <v/>
      </c>
      <c r="N26" s="52" t="str">
        <f>IFERROR(INDEX('     2022    '!V:V,MATCH('Order Summary'!$A26,'     2022    '!$AN:$AN,0)),"")</f>
        <v/>
      </c>
      <c r="O26" s="52" t="str">
        <f>IFERROR(INDEX('     2022    '!S:S,MATCH('Order Summary'!$A26,'     2022    '!$AN:$AN,0)),"")</f>
        <v/>
      </c>
      <c r="P26" s="96" t="str">
        <f t="shared" si="0"/>
        <v/>
      </c>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row>
    <row r="27" spans="1:78">
      <c r="A27" s="50">
        <f t="shared" si="3"/>
        <v>16</v>
      </c>
      <c r="C27" s="11" t="str">
        <f>IFERROR(INDEX('     2022    '!D:D,MATCH('Order Summary'!$A27,'     2022    '!$AN:$AN,0)),"")</f>
        <v/>
      </c>
      <c r="D27" s="11" t="str">
        <f>IFERROR(INDEX('     2022    '!C:C,MATCH('Order Summary'!$A27,'     2022    '!$AN:$AN,0)),"")</f>
        <v/>
      </c>
      <c r="E27" s="11" t="str">
        <f>IFERROR(INDEX('     2022    '!E:E,MATCH('Order Summary'!$A27,'     2022    '!$AN:$AN,0)),"")</f>
        <v/>
      </c>
      <c r="F27" s="96">
        <f>IFERROR(INDEX('     2022    '!AY:AY,MATCH($A27,'     2022    '!$AN:$AN,0)),0)</f>
        <v>0</v>
      </c>
      <c r="G27" s="180" t="str">
        <f>IFERROR(IF($O$3&gt;68,INDEX('     2022    '!I:I,MATCH($A27,'     2022    '!$AN:$AN,0))*(1-'     2022    '!$BA$1),INDEX('     2022    '!I:I,MATCH($A27,'     2022    '!$AN:$AN,0))),"")</f>
        <v/>
      </c>
      <c r="H27" s="96">
        <f>IFERROR(INDEX('     2022    '!AZ:AZ,MATCH($A27,'     2022    '!$AN:$AN,0)),0)</f>
        <v>0</v>
      </c>
      <c r="I27" s="180" t="str">
        <f>IFERROR(IF($O$3&gt;68,INDEX('     2022    '!M:M,MATCH($A27,'     2022    '!$AN:$AN,0))*(1-'     2022    '!$BA$1),INDEX('     2022    '!M:M,MATCH($A27,'     2022    '!$AN:$AN,0))),"")</f>
        <v/>
      </c>
      <c r="J27" s="181">
        <f t="shared" si="1"/>
        <v>0</v>
      </c>
      <c r="K27" s="182" t="str">
        <f t="shared" si="2"/>
        <v/>
      </c>
      <c r="L27" s="53"/>
      <c r="M27" s="52" t="str">
        <f>IFERROR(INDEX('     2022    '!R:R,MATCH('Order Summary'!$A27,'     2022    '!$AN:$AN,0)),"")</f>
        <v/>
      </c>
      <c r="N27" s="52" t="str">
        <f>IFERROR(INDEX('     2022    '!V:V,MATCH('Order Summary'!$A27,'     2022    '!$AN:$AN,0)),"")</f>
        <v/>
      </c>
      <c r="O27" s="52" t="str">
        <f>IFERROR(INDEX('     2022    '!S:S,MATCH('Order Summary'!$A27,'     2022    '!$AN:$AN,0)),"")</f>
        <v/>
      </c>
      <c r="P27" s="96" t="str">
        <f t="shared" si="0"/>
        <v/>
      </c>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row>
    <row r="28" spans="1:78">
      <c r="A28" s="50">
        <f t="shared" si="3"/>
        <v>17</v>
      </c>
      <c r="C28" s="11" t="str">
        <f>IFERROR(INDEX('     2022    '!D:D,MATCH('Order Summary'!$A28,'     2022    '!$AN:$AN,0)),"")</f>
        <v/>
      </c>
      <c r="D28" s="11" t="str">
        <f>IFERROR(INDEX('     2022    '!C:C,MATCH('Order Summary'!$A28,'     2022    '!$AN:$AN,0)),"")</f>
        <v/>
      </c>
      <c r="E28" s="11" t="str">
        <f>IFERROR(INDEX('     2022    '!E:E,MATCH('Order Summary'!$A28,'     2022    '!$AN:$AN,0)),"")</f>
        <v/>
      </c>
      <c r="F28" s="96">
        <f>IFERROR(INDEX('     2022    '!AY:AY,MATCH($A28,'     2022    '!$AN:$AN,0)),0)</f>
        <v>0</v>
      </c>
      <c r="G28" s="180" t="str">
        <f>IFERROR(IF($O$3&gt;68,INDEX('     2022    '!I:I,MATCH($A28,'     2022    '!$AN:$AN,0))*(1-'     2022    '!$BA$1),INDEX('     2022    '!I:I,MATCH($A28,'     2022    '!$AN:$AN,0))),"")</f>
        <v/>
      </c>
      <c r="H28" s="96">
        <f>IFERROR(INDEX('     2022    '!AZ:AZ,MATCH($A28,'     2022    '!$AN:$AN,0)),0)</f>
        <v>0</v>
      </c>
      <c r="I28" s="180" t="str">
        <f>IFERROR(IF($O$3&gt;68,INDEX('     2022    '!M:M,MATCH($A28,'     2022    '!$AN:$AN,0))*(1-'     2022    '!$BA$1),INDEX('     2022    '!M:M,MATCH($A28,'     2022    '!$AN:$AN,0))),"")</f>
        <v/>
      </c>
      <c r="J28" s="181">
        <f t="shared" si="1"/>
        <v>0</v>
      </c>
      <c r="K28" s="182" t="str">
        <f t="shared" si="2"/>
        <v/>
      </c>
      <c r="L28" s="53"/>
      <c r="M28" s="52" t="str">
        <f>IFERROR(INDEX('     2022    '!R:R,MATCH('Order Summary'!$A28,'     2022    '!$AN:$AN,0)),"")</f>
        <v/>
      </c>
      <c r="N28" s="52" t="str">
        <f>IFERROR(INDEX('     2022    '!V:V,MATCH('Order Summary'!$A28,'     2022    '!$AN:$AN,0)),"")</f>
        <v/>
      </c>
      <c r="O28" s="52" t="str">
        <f>IFERROR(INDEX('     2022    '!S:S,MATCH('Order Summary'!$A28,'     2022    '!$AN:$AN,0)),"")</f>
        <v/>
      </c>
      <c r="P28" s="96" t="str">
        <f t="shared" si="0"/>
        <v/>
      </c>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row>
    <row r="29" spans="1:78">
      <c r="A29" s="50">
        <f t="shared" si="3"/>
        <v>18</v>
      </c>
      <c r="C29" s="11" t="str">
        <f>IFERROR(INDEX('     2022    '!D:D,MATCH('Order Summary'!$A29,'     2022    '!$AN:$AN,0)),"")</f>
        <v/>
      </c>
      <c r="D29" s="11" t="str">
        <f>IFERROR(INDEX('     2022    '!C:C,MATCH('Order Summary'!$A29,'     2022    '!$AN:$AN,0)),"")</f>
        <v/>
      </c>
      <c r="E29" s="11" t="str">
        <f>IFERROR(INDEX('     2022    '!E:E,MATCH('Order Summary'!$A29,'     2022    '!$AN:$AN,0)),"")</f>
        <v/>
      </c>
      <c r="F29" s="96">
        <f>IFERROR(INDEX('     2022    '!AY:AY,MATCH($A29,'     2022    '!$AN:$AN,0)),0)</f>
        <v>0</v>
      </c>
      <c r="G29" s="180" t="str">
        <f>IFERROR(IF($O$3&gt;68,INDEX('     2022    '!I:I,MATCH($A29,'     2022    '!$AN:$AN,0))*(1-'     2022    '!$BA$1),INDEX('     2022    '!I:I,MATCH($A29,'     2022    '!$AN:$AN,0))),"")</f>
        <v/>
      </c>
      <c r="H29" s="96">
        <f>IFERROR(INDEX('     2022    '!AZ:AZ,MATCH($A29,'     2022    '!$AN:$AN,0)),0)</f>
        <v>0</v>
      </c>
      <c r="I29" s="180" t="str">
        <f>IFERROR(IF($O$3&gt;68,INDEX('     2022    '!M:M,MATCH($A29,'     2022    '!$AN:$AN,0))*(1-'     2022    '!$BA$1),INDEX('     2022    '!M:M,MATCH($A29,'     2022    '!$AN:$AN,0))),"")</f>
        <v/>
      </c>
      <c r="J29" s="181">
        <f t="shared" si="1"/>
        <v>0</v>
      </c>
      <c r="K29" s="182" t="str">
        <f t="shared" si="2"/>
        <v/>
      </c>
      <c r="L29" s="53"/>
      <c r="M29" s="52" t="str">
        <f>IFERROR(INDEX('     2022    '!R:R,MATCH('Order Summary'!$A29,'     2022    '!$AN:$AN,0)),"")</f>
        <v/>
      </c>
      <c r="N29" s="52" t="str">
        <f>IFERROR(INDEX('     2022    '!V:V,MATCH('Order Summary'!$A29,'     2022    '!$AN:$AN,0)),"")</f>
        <v/>
      </c>
      <c r="O29" s="52" t="str">
        <f>IFERROR(INDEX('     2022    '!S:S,MATCH('Order Summary'!$A29,'     2022    '!$AN:$AN,0)),"")</f>
        <v/>
      </c>
      <c r="P29" s="96" t="str">
        <f t="shared" si="0"/>
        <v/>
      </c>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row>
    <row r="30" spans="1:78">
      <c r="A30" s="50">
        <f t="shared" si="3"/>
        <v>19</v>
      </c>
      <c r="C30" s="11" t="str">
        <f>IFERROR(INDEX('     2022    '!D:D,MATCH('Order Summary'!$A30,'     2022    '!$AN:$AN,0)),"")</f>
        <v/>
      </c>
      <c r="D30" s="11" t="str">
        <f>IFERROR(INDEX('     2022    '!C:C,MATCH('Order Summary'!$A30,'     2022    '!$AN:$AN,0)),"")</f>
        <v/>
      </c>
      <c r="E30" s="11" t="str">
        <f>IFERROR(INDEX('     2022    '!E:E,MATCH('Order Summary'!$A30,'     2022    '!$AN:$AN,0)),"")</f>
        <v/>
      </c>
      <c r="F30" s="96">
        <f>IFERROR(INDEX('     2022    '!AY:AY,MATCH($A30,'     2022    '!$AN:$AN,0)),0)</f>
        <v>0</v>
      </c>
      <c r="G30" s="180" t="str">
        <f>IFERROR(IF($O$3&gt;68,INDEX('     2022    '!I:I,MATCH($A30,'     2022    '!$AN:$AN,0))*(1-'     2022    '!$BA$1),INDEX('     2022    '!I:I,MATCH($A30,'     2022    '!$AN:$AN,0))),"")</f>
        <v/>
      </c>
      <c r="H30" s="96">
        <f>IFERROR(INDEX('     2022    '!AZ:AZ,MATCH($A30,'     2022    '!$AN:$AN,0)),0)</f>
        <v>0</v>
      </c>
      <c r="I30" s="180" t="str">
        <f>IFERROR(IF($O$3&gt;68,INDEX('     2022    '!M:M,MATCH($A30,'     2022    '!$AN:$AN,0))*(1-'     2022    '!$BA$1),INDEX('     2022    '!M:M,MATCH($A30,'     2022    '!$AN:$AN,0))),"")</f>
        <v/>
      </c>
      <c r="J30" s="181">
        <f t="shared" si="1"/>
        <v>0</v>
      </c>
      <c r="K30" s="182" t="str">
        <f t="shared" si="2"/>
        <v/>
      </c>
      <c r="L30" s="53"/>
      <c r="M30" s="52" t="str">
        <f>IFERROR(INDEX('     2022    '!R:R,MATCH('Order Summary'!$A30,'     2022    '!$AN:$AN,0)),"")</f>
        <v/>
      </c>
      <c r="N30" s="52" t="str">
        <f>IFERROR(INDEX('     2022    '!V:V,MATCH('Order Summary'!$A30,'     2022    '!$AN:$AN,0)),"")</f>
        <v/>
      </c>
      <c r="O30" s="52" t="str">
        <f>IFERROR(INDEX('     2022    '!S:S,MATCH('Order Summary'!$A30,'     2022    '!$AN:$AN,0)),"")</f>
        <v/>
      </c>
      <c r="P30" s="96" t="str">
        <f t="shared" si="0"/>
        <v/>
      </c>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row>
    <row r="31" spans="1:78">
      <c r="A31" s="50">
        <f t="shared" si="3"/>
        <v>20</v>
      </c>
      <c r="C31" s="11" t="str">
        <f>IFERROR(INDEX('     2022    '!D:D,MATCH('Order Summary'!$A31,'     2022    '!$AN:$AN,0)),"")</f>
        <v/>
      </c>
      <c r="D31" s="11" t="str">
        <f>IFERROR(INDEX('     2022    '!C:C,MATCH('Order Summary'!$A31,'     2022    '!$AN:$AN,0)),"")</f>
        <v/>
      </c>
      <c r="E31" s="11" t="str">
        <f>IFERROR(INDEX('     2022    '!E:E,MATCH('Order Summary'!$A31,'     2022    '!$AN:$AN,0)),"")</f>
        <v/>
      </c>
      <c r="F31" s="96">
        <f>IFERROR(INDEX('     2022    '!AY:AY,MATCH($A31,'     2022    '!$AN:$AN,0)),0)</f>
        <v>0</v>
      </c>
      <c r="G31" s="180" t="str">
        <f>IFERROR(IF($O$3&gt;68,INDEX('     2022    '!I:I,MATCH($A31,'     2022    '!$AN:$AN,0))*(1-'     2022    '!$BA$1),INDEX('     2022    '!I:I,MATCH($A31,'     2022    '!$AN:$AN,0))),"")</f>
        <v/>
      </c>
      <c r="H31" s="96">
        <f>IFERROR(INDEX('     2022    '!AZ:AZ,MATCH($A31,'     2022    '!$AN:$AN,0)),0)</f>
        <v>0</v>
      </c>
      <c r="I31" s="180" t="str">
        <f>IFERROR(IF($O$3&gt;68,INDEX('     2022    '!M:M,MATCH($A31,'     2022    '!$AN:$AN,0))*(1-'     2022    '!$BA$1),INDEX('     2022    '!M:M,MATCH($A31,'     2022    '!$AN:$AN,0))),"")</f>
        <v/>
      </c>
      <c r="J31" s="181">
        <f t="shared" si="1"/>
        <v>0</v>
      </c>
      <c r="K31" s="182" t="str">
        <f t="shared" si="2"/>
        <v/>
      </c>
      <c r="L31" s="53"/>
      <c r="M31" s="52" t="str">
        <f>IFERROR(INDEX('     2022    '!R:R,MATCH('Order Summary'!$A31,'     2022    '!$AN:$AN,0)),"")</f>
        <v/>
      </c>
      <c r="N31" s="52" t="str">
        <f>IFERROR(INDEX('     2022    '!V:V,MATCH('Order Summary'!$A31,'     2022    '!$AN:$AN,0)),"")</f>
        <v/>
      </c>
      <c r="O31" s="52" t="str">
        <f>IFERROR(INDEX('     2022    '!S:S,MATCH('Order Summary'!$A31,'     2022    '!$AN:$AN,0)),"")</f>
        <v/>
      </c>
      <c r="P31" s="96" t="str">
        <f t="shared" si="0"/>
        <v/>
      </c>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row>
    <row r="32" spans="1:78">
      <c r="A32" s="50">
        <f t="shared" si="3"/>
        <v>21</v>
      </c>
      <c r="C32" s="11" t="str">
        <f>IFERROR(INDEX('     2022    '!D:D,MATCH('Order Summary'!$A32,'     2022    '!$AN:$AN,0)),"")</f>
        <v/>
      </c>
      <c r="D32" s="11" t="str">
        <f>IFERROR(INDEX('     2022    '!C:C,MATCH('Order Summary'!$A32,'     2022    '!$AN:$AN,0)),"")</f>
        <v/>
      </c>
      <c r="E32" s="11" t="str">
        <f>IFERROR(INDEX('     2022    '!E:E,MATCH('Order Summary'!$A32,'     2022    '!$AN:$AN,0)),"")</f>
        <v/>
      </c>
      <c r="F32" s="96">
        <f>IFERROR(INDEX('     2022    '!AY:AY,MATCH($A32,'     2022    '!$AN:$AN,0)),0)</f>
        <v>0</v>
      </c>
      <c r="G32" s="180" t="str">
        <f>IFERROR(IF($O$3&gt;68,INDEX('     2022    '!I:I,MATCH($A32,'     2022    '!$AN:$AN,0))*(1-'     2022    '!$BA$1),INDEX('     2022    '!I:I,MATCH($A32,'     2022    '!$AN:$AN,0))),"")</f>
        <v/>
      </c>
      <c r="H32" s="96">
        <f>IFERROR(INDEX('     2022    '!AZ:AZ,MATCH($A32,'     2022    '!$AN:$AN,0)),0)</f>
        <v>0</v>
      </c>
      <c r="I32" s="180" t="str">
        <f>IFERROR(IF($O$3&gt;68,INDEX('     2022    '!M:M,MATCH($A32,'     2022    '!$AN:$AN,0))*(1-'     2022    '!$BA$1),INDEX('     2022    '!M:M,MATCH($A32,'     2022    '!$AN:$AN,0))),"")</f>
        <v/>
      </c>
      <c r="J32" s="181">
        <f t="shared" si="1"/>
        <v>0</v>
      </c>
      <c r="K32" s="182" t="str">
        <f t="shared" si="2"/>
        <v/>
      </c>
      <c r="L32" s="53"/>
      <c r="M32" s="52" t="str">
        <f>IFERROR(INDEX('     2022    '!R:R,MATCH('Order Summary'!$A32,'     2022    '!$AN:$AN,0)),"")</f>
        <v/>
      </c>
      <c r="N32" s="52" t="str">
        <f>IFERROR(INDEX('     2022    '!V:V,MATCH('Order Summary'!$A32,'     2022    '!$AN:$AN,0)),"")</f>
        <v/>
      </c>
      <c r="O32" s="52" t="str">
        <f>IFERROR(INDEX('     2022    '!S:S,MATCH('Order Summary'!$A32,'     2022    '!$AN:$AN,0)),"")</f>
        <v/>
      </c>
      <c r="P32" s="96" t="str">
        <f t="shared" si="0"/>
        <v/>
      </c>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row>
    <row r="33" spans="1:78">
      <c r="A33" s="50">
        <f t="shared" si="3"/>
        <v>22</v>
      </c>
      <c r="C33" s="11" t="str">
        <f>IFERROR(INDEX('     2022    '!D:D,MATCH('Order Summary'!$A33,'     2022    '!$AN:$AN,0)),"")</f>
        <v/>
      </c>
      <c r="D33" s="11" t="str">
        <f>IFERROR(INDEX('     2022    '!C:C,MATCH('Order Summary'!$A33,'     2022    '!$AN:$AN,0)),"")</f>
        <v/>
      </c>
      <c r="E33" s="11" t="str">
        <f>IFERROR(INDEX('     2022    '!E:E,MATCH('Order Summary'!$A33,'     2022    '!$AN:$AN,0)),"")</f>
        <v/>
      </c>
      <c r="F33" s="96">
        <f>IFERROR(INDEX('     2022    '!AY:AY,MATCH($A33,'     2022    '!$AN:$AN,0)),0)</f>
        <v>0</v>
      </c>
      <c r="G33" s="180" t="str">
        <f>IFERROR(IF($O$3&gt;68,INDEX('     2022    '!I:I,MATCH($A33,'     2022    '!$AN:$AN,0))*(1-'     2022    '!$BA$1),INDEX('     2022    '!I:I,MATCH($A33,'     2022    '!$AN:$AN,0))),"")</f>
        <v/>
      </c>
      <c r="H33" s="96">
        <f>IFERROR(INDEX('     2022    '!AZ:AZ,MATCH($A33,'     2022    '!$AN:$AN,0)),0)</f>
        <v>0</v>
      </c>
      <c r="I33" s="180" t="str">
        <f>IFERROR(IF($O$3&gt;68,INDEX('     2022    '!M:M,MATCH($A33,'     2022    '!$AN:$AN,0))*(1-'     2022    '!$BA$1),INDEX('     2022    '!M:M,MATCH($A33,'     2022    '!$AN:$AN,0))),"")</f>
        <v/>
      </c>
      <c r="J33" s="181">
        <f t="shared" si="1"/>
        <v>0</v>
      </c>
      <c r="K33" s="182" t="str">
        <f t="shared" si="2"/>
        <v/>
      </c>
      <c r="L33" s="53"/>
      <c r="M33" s="52" t="str">
        <f>IFERROR(INDEX('     2022    '!R:R,MATCH('Order Summary'!$A33,'     2022    '!$AN:$AN,0)),"")</f>
        <v/>
      </c>
      <c r="N33" s="52" t="str">
        <f>IFERROR(INDEX('     2022    '!V:V,MATCH('Order Summary'!$A33,'     2022    '!$AN:$AN,0)),"")</f>
        <v/>
      </c>
      <c r="O33" s="52" t="str">
        <f>IFERROR(INDEX('     2022    '!S:S,MATCH('Order Summary'!$A33,'     2022    '!$AN:$AN,0)),"")</f>
        <v/>
      </c>
      <c r="P33" s="96" t="str">
        <f t="shared" si="0"/>
        <v/>
      </c>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row>
    <row r="34" spans="1:78">
      <c r="A34" s="50">
        <f t="shared" si="3"/>
        <v>23</v>
      </c>
      <c r="C34" s="11" t="str">
        <f>IFERROR(INDEX('     2022    '!D:D,MATCH('Order Summary'!$A34,'     2022    '!$AN:$AN,0)),"")</f>
        <v/>
      </c>
      <c r="D34" s="11" t="str">
        <f>IFERROR(INDEX('     2022    '!C:C,MATCH('Order Summary'!$A34,'     2022    '!$AN:$AN,0)),"")</f>
        <v/>
      </c>
      <c r="E34" s="11" t="str">
        <f>IFERROR(INDEX('     2022    '!E:E,MATCH('Order Summary'!$A34,'     2022    '!$AN:$AN,0)),"")</f>
        <v/>
      </c>
      <c r="F34" s="96">
        <f>IFERROR(INDEX('     2022    '!AY:AY,MATCH($A34,'     2022    '!$AN:$AN,0)),0)</f>
        <v>0</v>
      </c>
      <c r="G34" s="180" t="str">
        <f>IFERROR(IF($O$3&gt;68,INDEX('     2022    '!I:I,MATCH($A34,'     2022    '!$AN:$AN,0))*(1-'     2022    '!$BA$1),INDEX('     2022    '!I:I,MATCH($A34,'     2022    '!$AN:$AN,0))),"")</f>
        <v/>
      </c>
      <c r="H34" s="96">
        <f>IFERROR(INDEX('     2022    '!AZ:AZ,MATCH($A34,'     2022    '!$AN:$AN,0)),0)</f>
        <v>0</v>
      </c>
      <c r="I34" s="180" t="str">
        <f>IFERROR(IF($O$3&gt;68,INDEX('     2022    '!M:M,MATCH($A34,'     2022    '!$AN:$AN,0))*(1-'     2022    '!$BA$1),INDEX('     2022    '!M:M,MATCH($A34,'     2022    '!$AN:$AN,0))),"")</f>
        <v/>
      </c>
      <c r="J34" s="181">
        <f t="shared" si="1"/>
        <v>0</v>
      </c>
      <c r="K34" s="182" t="str">
        <f t="shared" si="2"/>
        <v/>
      </c>
      <c r="L34" s="53"/>
      <c r="M34" s="52" t="str">
        <f>IFERROR(INDEX('     2022    '!R:R,MATCH('Order Summary'!$A34,'     2022    '!$AN:$AN,0)),"")</f>
        <v/>
      </c>
      <c r="N34" s="52" t="str">
        <f>IFERROR(INDEX('     2022    '!V:V,MATCH('Order Summary'!$A34,'     2022    '!$AN:$AN,0)),"")</f>
        <v/>
      </c>
      <c r="O34" s="52" t="str">
        <f>IFERROR(INDEX('     2022    '!S:S,MATCH('Order Summary'!$A34,'     2022    '!$AN:$AN,0)),"")</f>
        <v/>
      </c>
      <c r="P34" s="96" t="str">
        <f t="shared" si="0"/>
        <v/>
      </c>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c r="AZ34" s="9"/>
      <c r="BA34" s="9"/>
      <c r="BB34" s="9"/>
      <c r="BC34" s="9"/>
      <c r="BD34" s="9"/>
      <c r="BE34" s="9"/>
      <c r="BF34" s="9"/>
      <c r="BG34" s="9"/>
      <c r="BH34" s="9"/>
      <c r="BI34" s="9"/>
      <c r="BJ34" s="9"/>
      <c r="BK34" s="9"/>
      <c r="BL34" s="9"/>
      <c r="BM34" s="9"/>
      <c r="BN34" s="9"/>
      <c r="BO34" s="9"/>
      <c r="BP34" s="9"/>
      <c r="BQ34" s="9"/>
      <c r="BR34" s="9"/>
      <c r="BS34" s="9"/>
      <c r="BT34" s="9"/>
      <c r="BU34" s="9"/>
      <c r="BV34" s="9"/>
      <c r="BW34" s="9"/>
      <c r="BX34" s="9"/>
      <c r="BY34" s="9"/>
      <c r="BZ34" s="9"/>
    </row>
    <row r="35" spans="1:78">
      <c r="A35" s="50">
        <f t="shared" si="3"/>
        <v>24</v>
      </c>
      <c r="C35" s="11" t="str">
        <f>IFERROR(INDEX('     2022    '!D:D,MATCH('Order Summary'!$A35,'     2022    '!$AN:$AN,0)),"")</f>
        <v/>
      </c>
      <c r="D35" s="11" t="str">
        <f>IFERROR(INDEX('     2022    '!C:C,MATCH('Order Summary'!$A35,'     2022    '!$AN:$AN,0)),"")</f>
        <v/>
      </c>
      <c r="E35" s="11" t="str">
        <f>IFERROR(INDEX('     2022    '!E:E,MATCH('Order Summary'!$A35,'     2022    '!$AN:$AN,0)),"")</f>
        <v/>
      </c>
      <c r="F35" s="96">
        <f>IFERROR(INDEX('     2022    '!AY:AY,MATCH($A35,'     2022    '!$AN:$AN,0)),0)</f>
        <v>0</v>
      </c>
      <c r="G35" s="180" t="str">
        <f>IFERROR(IF($O$3&gt;68,INDEX('     2022    '!I:I,MATCH($A35,'     2022    '!$AN:$AN,0))*(1-'     2022    '!$BA$1),INDEX('     2022    '!I:I,MATCH($A35,'     2022    '!$AN:$AN,0))),"")</f>
        <v/>
      </c>
      <c r="H35" s="96">
        <f>IFERROR(INDEX('     2022    '!AZ:AZ,MATCH($A35,'     2022    '!$AN:$AN,0)),0)</f>
        <v>0</v>
      </c>
      <c r="I35" s="180" t="str">
        <f>IFERROR(IF($O$3&gt;68,INDEX('     2022    '!M:M,MATCH($A35,'     2022    '!$AN:$AN,0))*(1-'     2022    '!$BA$1),INDEX('     2022    '!M:M,MATCH($A35,'     2022    '!$AN:$AN,0))),"")</f>
        <v/>
      </c>
      <c r="J35" s="181">
        <f t="shared" si="1"/>
        <v>0</v>
      </c>
      <c r="K35" s="182" t="str">
        <f t="shared" si="2"/>
        <v/>
      </c>
      <c r="L35" s="53"/>
      <c r="M35" s="52" t="str">
        <f>IFERROR(INDEX('     2022    '!R:R,MATCH('Order Summary'!$A35,'     2022    '!$AN:$AN,0)),"")</f>
        <v/>
      </c>
      <c r="N35" s="52" t="str">
        <f>IFERROR(INDEX('     2022    '!V:V,MATCH('Order Summary'!$A35,'     2022    '!$AN:$AN,0)),"")</f>
        <v/>
      </c>
      <c r="O35" s="52" t="str">
        <f>IFERROR(INDEX('     2022    '!S:S,MATCH('Order Summary'!$A35,'     2022    '!$AN:$AN,0)),"")</f>
        <v/>
      </c>
      <c r="P35" s="96" t="str">
        <f t="shared" si="0"/>
        <v/>
      </c>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row>
    <row r="36" spans="1:78">
      <c r="A36" s="50">
        <f t="shared" si="3"/>
        <v>25</v>
      </c>
      <c r="C36" s="11" t="str">
        <f>IFERROR(INDEX('     2022    '!D:D,MATCH('Order Summary'!$A36,'     2022    '!$AN:$AN,0)),"")</f>
        <v/>
      </c>
      <c r="D36" s="11" t="str">
        <f>IFERROR(INDEX('     2022    '!C:C,MATCH('Order Summary'!$A36,'     2022    '!$AN:$AN,0)),"")</f>
        <v/>
      </c>
      <c r="E36" s="11" t="str">
        <f>IFERROR(INDEX('     2022    '!E:E,MATCH('Order Summary'!$A36,'     2022    '!$AN:$AN,0)),"")</f>
        <v/>
      </c>
      <c r="F36" s="96">
        <f>IFERROR(INDEX('     2022    '!AY:AY,MATCH($A36,'     2022    '!$AN:$AN,0)),0)</f>
        <v>0</v>
      </c>
      <c r="G36" s="180" t="str">
        <f>IFERROR(IF($O$3&gt;68,INDEX('     2022    '!I:I,MATCH($A36,'     2022    '!$AN:$AN,0))*(1-'     2022    '!$BA$1),INDEX('     2022    '!I:I,MATCH($A36,'     2022    '!$AN:$AN,0))),"")</f>
        <v/>
      </c>
      <c r="H36" s="96">
        <f>IFERROR(INDEX('     2022    '!AZ:AZ,MATCH($A36,'     2022    '!$AN:$AN,0)),0)</f>
        <v>0</v>
      </c>
      <c r="I36" s="180" t="str">
        <f>IFERROR(IF($O$3&gt;68,INDEX('     2022    '!M:M,MATCH($A36,'     2022    '!$AN:$AN,0))*(1-'     2022    '!$BA$1),INDEX('     2022    '!M:M,MATCH($A36,'     2022    '!$AN:$AN,0))),"")</f>
        <v/>
      </c>
      <c r="J36" s="181">
        <f t="shared" si="1"/>
        <v>0</v>
      </c>
      <c r="K36" s="182" t="str">
        <f t="shared" si="2"/>
        <v/>
      </c>
      <c r="L36" s="53"/>
      <c r="M36" s="52" t="str">
        <f>IFERROR(INDEX('     2022    '!R:R,MATCH('Order Summary'!$A36,'     2022    '!$AN:$AN,0)),"")</f>
        <v/>
      </c>
      <c r="N36" s="52" t="str">
        <f>IFERROR(INDEX('     2022    '!V:V,MATCH('Order Summary'!$A36,'     2022    '!$AN:$AN,0)),"")</f>
        <v/>
      </c>
      <c r="O36" s="52" t="str">
        <f>IFERROR(INDEX('     2022    '!S:S,MATCH('Order Summary'!$A36,'     2022    '!$AN:$AN,0)),"")</f>
        <v/>
      </c>
      <c r="P36" s="96" t="str">
        <f t="shared" si="0"/>
        <v/>
      </c>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row>
    <row r="37" spans="1:78">
      <c r="A37" s="50">
        <f t="shared" si="3"/>
        <v>26</v>
      </c>
      <c r="C37" s="11" t="str">
        <f>IFERROR(INDEX('     2022    '!D:D,MATCH('Order Summary'!$A37,'     2022    '!$AN:$AN,0)),"")</f>
        <v/>
      </c>
      <c r="D37" s="11" t="str">
        <f>IFERROR(INDEX('     2022    '!C:C,MATCH('Order Summary'!$A37,'     2022    '!$AN:$AN,0)),"")</f>
        <v/>
      </c>
      <c r="E37" s="11" t="str">
        <f>IFERROR(INDEX('     2022    '!E:E,MATCH('Order Summary'!$A37,'     2022    '!$AN:$AN,0)),"")</f>
        <v/>
      </c>
      <c r="F37" s="96">
        <f>IFERROR(INDEX('     2022    '!AY:AY,MATCH($A37,'     2022    '!$AN:$AN,0)),0)</f>
        <v>0</v>
      </c>
      <c r="G37" s="180" t="str">
        <f>IFERROR(IF($O$3&gt;68,INDEX('     2022    '!I:I,MATCH($A37,'     2022    '!$AN:$AN,0))*(1-'     2022    '!$BA$1),INDEX('     2022    '!I:I,MATCH($A37,'     2022    '!$AN:$AN,0))),"")</f>
        <v/>
      </c>
      <c r="H37" s="96">
        <f>IFERROR(INDEX('     2022    '!AZ:AZ,MATCH($A37,'     2022    '!$AN:$AN,0)),0)</f>
        <v>0</v>
      </c>
      <c r="I37" s="180" t="str">
        <f>IFERROR(IF($O$3&gt;68,INDEX('     2022    '!M:M,MATCH($A37,'     2022    '!$AN:$AN,0))*(1-'     2022    '!$BA$1),INDEX('     2022    '!M:M,MATCH($A37,'     2022    '!$AN:$AN,0))),"")</f>
        <v/>
      </c>
      <c r="J37" s="181">
        <f t="shared" si="1"/>
        <v>0</v>
      </c>
      <c r="K37" s="182" t="str">
        <f t="shared" si="2"/>
        <v/>
      </c>
      <c r="L37" s="53"/>
      <c r="M37" s="52" t="str">
        <f>IFERROR(INDEX('     2022    '!R:R,MATCH('Order Summary'!$A37,'     2022    '!$AN:$AN,0)),"")</f>
        <v/>
      </c>
      <c r="N37" s="52" t="str">
        <f>IFERROR(INDEX('     2022    '!V:V,MATCH('Order Summary'!$A37,'     2022    '!$AN:$AN,0)),"")</f>
        <v/>
      </c>
      <c r="O37" s="52" t="str">
        <f>IFERROR(INDEX('     2022    '!S:S,MATCH('Order Summary'!$A37,'     2022    '!$AN:$AN,0)),"")</f>
        <v/>
      </c>
      <c r="P37" s="96" t="str">
        <f t="shared" si="0"/>
        <v/>
      </c>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row>
    <row r="38" spans="1:78">
      <c r="A38" s="50">
        <f t="shared" si="3"/>
        <v>27</v>
      </c>
      <c r="C38" s="11" t="str">
        <f>IFERROR(INDEX('     2022    '!D:D,MATCH('Order Summary'!$A38,'     2022    '!$AN:$AN,0)),"")</f>
        <v/>
      </c>
      <c r="D38" s="11" t="str">
        <f>IFERROR(INDEX('     2022    '!C:C,MATCH('Order Summary'!$A38,'     2022    '!$AN:$AN,0)),"")</f>
        <v/>
      </c>
      <c r="E38" s="11" t="str">
        <f>IFERROR(INDEX('     2022    '!E:E,MATCH('Order Summary'!$A38,'     2022    '!$AN:$AN,0)),"")</f>
        <v/>
      </c>
      <c r="F38" s="96">
        <f>IFERROR(INDEX('     2022    '!AY:AY,MATCH($A38,'     2022    '!$AN:$AN,0)),0)</f>
        <v>0</v>
      </c>
      <c r="G38" s="180" t="str">
        <f>IFERROR(IF($O$3&gt;68,INDEX('     2022    '!I:I,MATCH($A38,'     2022    '!$AN:$AN,0))*(1-'     2022    '!$BA$1),INDEX('     2022    '!I:I,MATCH($A38,'     2022    '!$AN:$AN,0))),"")</f>
        <v/>
      </c>
      <c r="H38" s="96">
        <f>IFERROR(INDEX('     2022    '!AZ:AZ,MATCH($A38,'     2022    '!$AN:$AN,0)),0)</f>
        <v>0</v>
      </c>
      <c r="I38" s="180" t="str">
        <f>IFERROR(IF($O$3&gt;68,INDEX('     2022    '!M:M,MATCH($A38,'     2022    '!$AN:$AN,0))*(1-'     2022    '!$BA$1),INDEX('     2022    '!M:M,MATCH($A38,'     2022    '!$AN:$AN,0))),"")</f>
        <v/>
      </c>
      <c r="J38" s="181">
        <f t="shared" si="1"/>
        <v>0</v>
      </c>
      <c r="K38" s="182" t="str">
        <f t="shared" si="2"/>
        <v/>
      </c>
      <c r="L38" s="53"/>
      <c r="M38" s="52" t="str">
        <f>IFERROR(INDEX('     2022    '!R:R,MATCH('Order Summary'!$A38,'     2022    '!$AN:$AN,0)),"")</f>
        <v/>
      </c>
      <c r="N38" s="52" t="str">
        <f>IFERROR(INDEX('     2022    '!V:V,MATCH('Order Summary'!$A38,'     2022    '!$AN:$AN,0)),"")</f>
        <v/>
      </c>
      <c r="O38" s="52" t="str">
        <f>IFERROR(INDEX('     2022    '!S:S,MATCH('Order Summary'!$A38,'     2022    '!$AN:$AN,0)),"")</f>
        <v/>
      </c>
      <c r="P38" s="96" t="str">
        <f t="shared" si="0"/>
        <v/>
      </c>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c r="AZ38" s="9"/>
      <c r="BA38" s="9"/>
      <c r="BB38" s="9"/>
      <c r="BC38" s="9"/>
      <c r="BD38" s="9"/>
      <c r="BE38" s="9"/>
      <c r="BF38" s="9"/>
      <c r="BG38" s="9"/>
      <c r="BH38" s="9"/>
      <c r="BI38" s="9"/>
      <c r="BJ38" s="9"/>
      <c r="BK38" s="9"/>
      <c r="BL38" s="9"/>
      <c r="BM38" s="9"/>
      <c r="BN38" s="9"/>
      <c r="BO38" s="9"/>
      <c r="BP38" s="9"/>
      <c r="BQ38" s="9"/>
      <c r="BR38" s="9"/>
      <c r="BS38" s="9"/>
      <c r="BT38" s="9"/>
      <c r="BU38" s="9"/>
      <c r="BV38" s="9"/>
      <c r="BW38" s="9"/>
      <c r="BX38" s="9"/>
      <c r="BY38" s="9"/>
      <c r="BZ38" s="9"/>
    </row>
    <row r="39" spans="1:78">
      <c r="A39" s="50">
        <f t="shared" si="3"/>
        <v>28</v>
      </c>
      <c r="C39" s="11" t="str">
        <f>IFERROR(INDEX('     2022    '!D:D,MATCH('Order Summary'!$A39,'     2022    '!$AN:$AN,0)),"")</f>
        <v/>
      </c>
      <c r="D39" s="11" t="str">
        <f>IFERROR(INDEX('     2022    '!C:C,MATCH('Order Summary'!$A39,'     2022    '!$AN:$AN,0)),"")</f>
        <v/>
      </c>
      <c r="E39" s="11" t="str">
        <f>IFERROR(INDEX('     2022    '!E:E,MATCH('Order Summary'!$A39,'     2022    '!$AN:$AN,0)),"")</f>
        <v/>
      </c>
      <c r="F39" s="96">
        <f>IFERROR(INDEX('     2022    '!AY:AY,MATCH($A39,'     2022    '!$AN:$AN,0)),0)</f>
        <v>0</v>
      </c>
      <c r="G39" s="180" t="str">
        <f>IFERROR(IF($O$3&gt;68,INDEX('     2022    '!I:I,MATCH($A39,'     2022    '!$AN:$AN,0))*(1-'     2022    '!$BA$1),INDEX('     2022    '!I:I,MATCH($A39,'     2022    '!$AN:$AN,0))),"")</f>
        <v/>
      </c>
      <c r="H39" s="96">
        <f>IFERROR(INDEX('     2022    '!AZ:AZ,MATCH($A39,'     2022    '!$AN:$AN,0)),0)</f>
        <v>0</v>
      </c>
      <c r="I39" s="180" t="str">
        <f>IFERROR(IF($O$3&gt;68,INDEX('     2022    '!M:M,MATCH($A39,'     2022    '!$AN:$AN,0))*(1-'     2022    '!$BA$1),INDEX('     2022    '!M:M,MATCH($A39,'     2022    '!$AN:$AN,0))),"")</f>
        <v/>
      </c>
      <c r="J39" s="181">
        <f t="shared" si="1"/>
        <v>0</v>
      </c>
      <c r="K39" s="182" t="str">
        <f t="shared" si="2"/>
        <v/>
      </c>
      <c r="L39" s="53"/>
      <c r="M39" s="52" t="str">
        <f>IFERROR(INDEX('     2022    '!R:R,MATCH('Order Summary'!$A39,'     2022    '!$AN:$AN,0)),"")</f>
        <v/>
      </c>
      <c r="N39" s="52" t="str">
        <f>IFERROR(INDEX('     2022    '!V:V,MATCH('Order Summary'!$A39,'     2022    '!$AN:$AN,0)),"")</f>
        <v/>
      </c>
      <c r="O39" s="52" t="str">
        <f>IFERROR(INDEX('     2022    '!S:S,MATCH('Order Summary'!$A39,'     2022    '!$AN:$AN,0)),"")</f>
        <v/>
      </c>
      <c r="P39" s="96" t="str">
        <f t="shared" si="0"/>
        <v/>
      </c>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row>
    <row r="40" spans="1:78">
      <c r="A40" s="50">
        <f t="shared" si="3"/>
        <v>29</v>
      </c>
      <c r="C40" s="11" t="str">
        <f>IFERROR(INDEX('     2022    '!D:D,MATCH('Order Summary'!$A40,'     2022    '!$AN:$AN,0)),"")</f>
        <v/>
      </c>
      <c r="D40" s="11" t="str">
        <f>IFERROR(INDEX('     2022    '!C:C,MATCH('Order Summary'!$A40,'     2022    '!$AN:$AN,0)),"")</f>
        <v/>
      </c>
      <c r="E40" s="11" t="str">
        <f>IFERROR(INDEX('     2022    '!E:E,MATCH('Order Summary'!$A40,'     2022    '!$AN:$AN,0)),"")</f>
        <v/>
      </c>
      <c r="F40" s="96">
        <f>IFERROR(INDEX('     2022    '!AY:AY,MATCH($A40,'     2022    '!$AN:$AN,0)),0)</f>
        <v>0</v>
      </c>
      <c r="G40" s="180" t="str">
        <f>IFERROR(IF($O$3&gt;68,INDEX('     2022    '!I:I,MATCH($A40,'     2022    '!$AN:$AN,0))*(1-'     2022    '!$BA$1),INDEX('     2022    '!I:I,MATCH($A40,'     2022    '!$AN:$AN,0))),"")</f>
        <v/>
      </c>
      <c r="H40" s="96">
        <f>IFERROR(INDEX('     2022    '!AZ:AZ,MATCH($A40,'     2022    '!$AN:$AN,0)),0)</f>
        <v>0</v>
      </c>
      <c r="I40" s="180" t="str">
        <f>IFERROR(IF($O$3&gt;68,INDEX('     2022    '!M:M,MATCH($A40,'     2022    '!$AN:$AN,0))*(1-'     2022    '!$BA$1),INDEX('     2022    '!M:M,MATCH($A40,'     2022    '!$AN:$AN,0))),"")</f>
        <v/>
      </c>
      <c r="J40" s="181">
        <f t="shared" si="1"/>
        <v>0</v>
      </c>
      <c r="K40" s="182" t="str">
        <f t="shared" si="2"/>
        <v/>
      </c>
      <c r="L40" s="53"/>
      <c r="M40" s="52" t="str">
        <f>IFERROR(INDEX('     2022    '!R:R,MATCH('Order Summary'!$A40,'     2022    '!$AN:$AN,0)),"")</f>
        <v/>
      </c>
      <c r="N40" s="52" t="str">
        <f>IFERROR(INDEX('     2022    '!V:V,MATCH('Order Summary'!$A40,'     2022    '!$AN:$AN,0)),"")</f>
        <v/>
      </c>
      <c r="O40" s="52" t="str">
        <f>IFERROR(INDEX('     2022    '!S:S,MATCH('Order Summary'!$A40,'     2022    '!$AN:$AN,0)),"")</f>
        <v/>
      </c>
      <c r="P40" s="96" t="str">
        <f t="shared" si="0"/>
        <v/>
      </c>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c r="AZ40" s="9"/>
      <c r="BA40" s="9"/>
      <c r="BB40" s="9"/>
      <c r="BC40" s="9"/>
      <c r="BD40" s="9"/>
      <c r="BE40" s="9"/>
      <c r="BF40" s="9"/>
      <c r="BG40" s="9"/>
      <c r="BH40" s="9"/>
      <c r="BI40" s="9"/>
      <c r="BJ40" s="9"/>
      <c r="BK40" s="9"/>
      <c r="BL40" s="9"/>
      <c r="BM40" s="9"/>
      <c r="BN40" s="9"/>
      <c r="BO40" s="9"/>
      <c r="BP40" s="9"/>
      <c r="BQ40" s="9"/>
      <c r="BR40" s="9"/>
      <c r="BS40" s="9"/>
      <c r="BT40" s="9"/>
      <c r="BU40" s="9"/>
      <c r="BV40" s="9"/>
      <c r="BW40" s="9"/>
      <c r="BX40" s="9"/>
      <c r="BY40" s="9"/>
      <c r="BZ40" s="9"/>
    </row>
    <row r="41" spans="1:78">
      <c r="A41" s="50">
        <f t="shared" si="3"/>
        <v>30</v>
      </c>
      <c r="C41" s="11" t="str">
        <f>IFERROR(INDEX('     2022    '!D:D,MATCH('Order Summary'!$A41,'     2022    '!$AN:$AN,0)),"")</f>
        <v/>
      </c>
      <c r="D41" s="11" t="str">
        <f>IFERROR(INDEX('     2022    '!C:C,MATCH('Order Summary'!$A41,'     2022    '!$AN:$AN,0)),"")</f>
        <v/>
      </c>
      <c r="E41" s="11" t="str">
        <f>IFERROR(INDEX('     2022    '!E:E,MATCH('Order Summary'!$A41,'     2022    '!$AN:$AN,0)),"")</f>
        <v/>
      </c>
      <c r="F41" s="96">
        <f>IFERROR(INDEX('     2022    '!AY:AY,MATCH($A41,'     2022    '!$AN:$AN,0)),0)</f>
        <v>0</v>
      </c>
      <c r="G41" s="180" t="str">
        <f>IFERROR(IF($O$3&gt;68,INDEX('     2022    '!I:I,MATCH($A41,'     2022    '!$AN:$AN,0))*(1-'     2022    '!$BA$1),INDEX('     2022    '!I:I,MATCH($A41,'     2022    '!$AN:$AN,0))),"")</f>
        <v/>
      </c>
      <c r="H41" s="96">
        <f>IFERROR(INDEX('     2022    '!AZ:AZ,MATCH($A41,'     2022    '!$AN:$AN,0)),0)</f>
        <v>0</v>
      </c>
      <c r="I41" s="180" t="str">
        <f>IFERROR(IF($O$3&gt;68,INDEX('     2022    '!M:M,MATCH($A41,'     2022    '!$AN:$AN,0))*(1-'     2022    '!$BA$1),INDEX('     2022    '!M:M,MATCH($A41,'     2022    '!$AN:$AN,0))),"")</f>
        <v/>
      </c>
      <c r="J41" s="181">
        <f t="shared" si="1"/>
        <v>0</v>
      </c>
      <c r="K41" s="182" t="str">
        <f t="shared" si="2"/>
        <v/>
      </c>
      <c r="L41" s="53"/>
      <c r="M41" s="52" t="str">
        <f>IFERROR(INDEX('     2022    '!R:R,MATCH('Order Summary'!$A41,'     2022    '!$AN:$AN,0)),"")</f>
        <v/>
      </c>
      <c r="N41" s="52" t="str">
        <f>IFERROR(INDEX('     2022    '!V:V,MATCH('Order Summary'!$A41,'     2022    '!$AN:$AN,0)),"")</f>
        <v/>
      </c>
      <c r="O41" s="52" t="str">
        <f>IFERROR(INDEX('     2022    '!S:S,MATCH('Order Summary'!$A41,'     2022    '!$AN:$AN,0)),"")</f>
        <v/>
      </c>
      <c r="P41" s="96" t="str">
        <f t="shared" si="0"/>
        <v/>
      </c>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row>
    <row r="42" spans="1:78">
      <c r="A42" s="50">
        <f t="shared" si="3"/>
        <v>31</v>
      </c>
      <c r="C42" s="11" t="str">
        <f>IFERROR(INDEX('     2022    '!D:D,MATCH('Order Summary'!$A42,'     2022    '!$AN:$AN,0)),"")</f>
        <v/>
      </c>
      <c r="D42" s="11" t="str">
        <f>IFERROR(INDEX('     2022    '!C:C,MATCH('Order Summary'!$A42,'     2022    '!$AN:$AN,0)),"")</f>
        <v/>
      </c>
      <c r="E42" s="11" t="str">
        <f>IFERROR(INDEX('     2022    '!E:E,MATCH('Order Summary'!$A42,'     2022    '!$AN:$AN,0)),"")</f>
        <v/>
      </c>
      <c r="F42" s="96">
        <f>IFERROR(INDEX('     2022    '!AY:AY,MATCH($A42,'     2022    '!$AN:$AN,0)),0)</f>
        <v>0</v>
      </c>
      <c r="G42" s="180" t="str">
        <f>IFERROR(IF($O$3&gt;68,INDEX('     2022    '!I:I,MATCH($A42,'     2022    '!$AN:$AN,0))*(1-'     2022    '!$BA$1),INDEX('     2022    '!I:I,MATCH($A42,'     2022    '!$AN:$AN,0))),"")</f>
        <v/>
      </c>
      <c r="H42" s="96">
        <f>IFERROR(INDEX('     2022    '!AZ:AZ,MATCH($A42,'     2022    '!$AN:$AN,0)),0)</f>
        <v>0</v>
      </c>
      <c r="I42" s="180" t="str">
        <f>IFERROR(IF($O$3&gt;68,INDEX('     2022    '!M:M,MATCH($A42,'     2022    '!$AN:$AN,0))*(1-'     2022    '!$BA$1),INDEX('     2022    '!M:M,MATCH($A42,'     2022    '!$AN:$AN,0))),"")</f>
        <v/>
      </c>
      <c r="J42" s="181">
        <f t="shared" si="1"/>
        <v>0</v>
      </c>
      <c r="K42" s="182" t="str">
        <f t="shared" si="2"/>
        <v/>
      </c>
      <c r="L42" s="53"/>
      <c r="M42" s="52" t="str">
        <f>IFERROR(INDEX('     2022    '!R:R,MATCH('Order Summary'!$A42,'     2022    '!$AN:$AN,0)),"")</f>
        <v/>
      </c>
      <c r="N42" s="52" t="str">
        <f>IFERROR(INDEX('     2022    '!V:V,MATCH('Order Summary'!$A42,'     2022    '!$AN:$AN,0)),"")</f>
        <v/>
      </c>
      <c r="O42" s="52" t="str">
        <f>IFERROR(INDEX('     2022    '!S:S,MATCH('Order Summary'!$A42,'     2022    '!$AN:$AN,0)),"")</f>
        <v/>
      </c>
      <c r="P42" s="96" t="str">
        <f t="shared" si="0"/>
        <v/>
      </c>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c r="AZ42" s="9"/>
      <c r="BA42" s="9"/>
      <c r="BB42" s="9"/>
      <c r="BC42" s="9"/>
      <c r="BD42" s="9"/>
      <c r="BE42" s="9"/>
      <c r="BF42" s="9"/>
      <c r="BG42" s="9"/>
      <c r="BH42" s="9"/>
      <c r="BI42" s="9"/>
      <c r="BJ42" s="9"/>
      <c r="BK42" s="9"/>
      <c r="BL42" s="9"/>
      <c r="BM42" s="9"/>
      <c r="BN42" s="9"/>
      <c r="BO42" s="9"/>
      <c r="BP42" s="9"/>
      <c r="BQ42" s="9"/>
      <c r="BR42" s="9"/>
      <c r="BS42" s="9"/>
      <c r="BT42" s="9"/>
      <c r="BU42" s="9"/>
      <c r="BV42" s="9"/>
      <c r="BW42" s="9"/>
      <c r="BX42" s="9"/>
      <c r="BY42" s="9"/>
      <c r="BZ42" s="9"/>
    </row>
    <row r="43" spans="1:78">
      <c r="A43" s="50">
        <f t="shared" si="3"/>
        <v>32</v>
      </c>
      <c r="C43" s="11" t="str">
        <f>IFERROR(INDEX('     2022    '!D:D,MATCH('Order Summary'!$A43,'     2022    '!$AN:$AN,0)),"")</f>
        <v/>
      </c>
      <c r="D43" s="11" t="str">
        <f>IFERROR(INDEX('     2022    '!C:C,MATCH('Order Summary'!$A43,'     2022    '!$AN:$AN,0)),"")</f>
        <v/>
      </c>
      <c r="E43" s="11" t="str">
        <f>IFERROR(INDEX('     2022    '!E:E,MATCH('Order Summary'!$A43,'     2022    '!$AN:$AN,0)),"")</f>
        <v/>
      </c>
      <c r="F43" s="96">
        <f>IFERROR(INDEX('     2022    '!AY:AY,MATCH($A43,'     2022    '!$AN:$AN,0)),0)</f>
        <v>0</v>
      </c>
      <c r="G43" s="180" t="str">
        <f>IFERROR(IF($O$3&gt;68,INDEX('     2022    '!I:I,MATCH($A43,'     2022    '!$AN:$AN,0))*(1-'     2022    '!$BA$1),INDEX('     2022    '!I:I,MATCH($A43,'     2022    '!$AN:$AN,0))),"")</f>
        <v/>
      </c>
      <c r="H43" s="96">
        <f>IFERROR(INDEX('     2022    '!AZ:AZ,MATCH($A43,'     2022    '!$AN:$AN,0)),0)</f>
        <v>0</v>
      </c>
      <c r="I43" s="180" t="str">
        <f>IFERROR(IF($O$3&gt;68,INDEX('     2022    '!M:M,MATCH($A43,'     2022    '!$AN:$AN,0))*(1-'     2022    '!$BA$1),INDEX('     2022    '!M:M,MATCH($A43,'     2022    '!$AN:$AN,0))),"")</f>
        <v/>
      </c>
      <c r="J43" s="181">
        <f t="shared" si="1"/>
        <v>0</v>
      </c>
      <c r="K43" s="182" t="str">
        <f t="shared" si="2"/>
        <v/>
      </c>
      <c r="L43" s="53"/>
      <c r="M43" s="52" t="str">
        <f>IFERROR(INDEX('     2022    '!R:R,MATCH('Order Summary'!$A43,'     2022    '!$AN:$AN,0)),"")</f>
        <v/>
      </c>
      <c r="N43" s="52" t="str">
        <f>IFERROR(INDEX('     2022    '!V:V,MATCH('Order Summary'!$A43,'     2022    '!$AN:$AN,0)),"")</f>
        <v/>
      </c>
      <c r="O43" s="52" t="str">
        <f>IFERROR(INDEX('     2022    '!S:S,MATCH('Order Summary'!$A43,'     2022    '!$AN:$AN,0)),"")</f>
        <v/>
      </c>
      <c r="P43" s="96" t="str">
        <f t="shared" si="0"/>
        <v/>
      </c>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row>
    <row r="44" spans="1:78">
      <c r="A44" s="50">
        <f t="shared" si="3"/>
        <v>33</v>
      </c>
      <c r="C44" s="11" t="str">
        <f>IFERROR(INDEX('     2022    '!D:D,MATCH('Order Summary'!$A44,'     2022    '!$AN:$AN,0)),"")</f>
        <v/>
      </c>
      <c r="D44" s="11" t="str">
        <f>IFERROR(INDEX('     2022    '!C:C,MATCH('Order Summary'!$A44,'     2022    '!$AN:$AN,0)),"")</f>
        <v/>
      </c>
      <c r="E44" s="11" t="str">
        <f>IFERROR(INDEX('     2022    '!E:E,MATCH('Order Summary'!$A44,'     2022    '!$AN:$AN,0)),"")</f>
        <v/>
      </c>
      <c r="F44" s="96">
        <f>IFERROR(INDEX('     2022    '!AY:AY,MATCH($A44,'     2022    '!$AN:$AN,0)),0)</f>
        <v>0</v>
      </c>
      <c r="G44" s="180" t="str">
        <f>IFERROR(IF($O$3&gt;68,INDEX('     2022    '!I:I,MATCH($A44,'     2022    '!$AN:$AN,0))*(1-'     2022    '!$BA$1),INDEX('     2022    '!I:I,MATCH($A44,'     2022    '!$AN:$AN,0))),"")</f>
        <v/>
      </c>
      <c r="H44" s="96">
        <f>IFERROR(INDEX('     2022    '!AZ:AZ,MATCH($A44,'     2022    '!$AN:$AN,0)),0)</f>
        <v>0</v>
      </c>
      <c r="I44" s="180" t="str">
        <f>IFERROR(IF($O$3&gt;68,INDEX('     2022    '!M:M,MATCH($A44,'     2022    '!$AN:$AN,0))*(1-'     2022    '!$BA$1),INDEX('     2022    '!M:M,MATCH($A44,'     2022    '!$AN:$AN,0))),"")</f>
        <v/>
      </c>
      <c r="J44" s="181">
        <f t="shared" si="1"/>
        <v>0</v>
      </c>
      <c r="K44" s="182" t="str">
        <f t="shared" si="2"/>
        <v/>
      </c>
      <c r="L44" s="53"/>
      <c r="M44" s="52" t="str">
        <f>IFERROR(INDEX('     2022    '!R:R,MATCH('Order Summary'!$A44,'     2022    '!$AN:$AN,0)),"")</f>
        <v/>
      </c>
      <c r="N44" s="52" t="str">
        <f>IFERROR(INDEX('     2022    '!V:V,MATCH('Order Summary'!$A44,'     2022    '!$AN:$AN,0)),"")</f>
        <v/>
      </c>
      <c r="O44" s="52" t="str">
        <f>IFERROR(INDEX('     2022    '!S:S,MATCH('Order Summary'!$A44,'     2022    '!$AN:$AN,0)),"")</f>
        <v/>
      </c>
      <c r="P44" s="96" t="str">
        <f t="shared" si="0"/>
        <v/>
      </c>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row>
    <row r="45" spans="1:78">
      <c r="A45" s="50">
        <f t="shared" si="3"/>
        <v>34</v>
      </c>
      <c r="C45" s="11" t="str">
        <f>IFERROR(INDEX('     2022    '!D:D,MATCH('Order Summary'!$A45,'     2022    '!$AN:$AN,0)),"")</f>
        <v/>
      </c>
      <c r="D45" s="11" t="str">
        <f>IFERROR(INDEX('     2022    '!C:C,MATCH('Order Summary'!$A45,'     2022    '!$AN:$AN,0)),"")</f>
        <v/>
      </c>
      <c r="E45" s="11" t="str">
        <f>IFERROR(INDEX('     2022    '!E:E,MATCH('Order Summary'!$A45,'     2022    '!$AN:$AN,0)),"")</f>
        <v/>
      </c>
      <c r="F45" s="96">
        <f>IFERROR(INDEX('     2022    '!AY:AY,MATCH($A45,'     2022    '!$AN:$AN,0)),0)</f>
        <v>0</v>
      </c>
      <c r="G45" s="180" t="str">
        <f>IFERROR(IF($O$3&gt;68,INDEX('     2022    '!I:I,MATCH($A45,'     2022    '!$AN:$AN,0))*(1-'     2022    '!$BA$1),INDEX('     2022    '!I:I,MATCH($A45,'     2022    '!$AN:$AN,0))),"")</f>
        <v/>
      </c>
      <c r="H45" s="96">
        <f>IFERROR(INDEX('     2022    '!AZ:AZ,MATCH($A45,'     2022    '!$AN:$AN,0)),0)</f>
        <v>0</v>
      </c>
      <c r="I45" s="180" t="str">
        <f>IFERROR(IF($O$3&gt;68,INDEX('     2022    '!M:M,MATCH($A45,'     2022    '!$AN:$AN,0))*(1-'     2022    '!$BA$1),INDEX('     2022    '!M:M,MATCH($A45,'     2022    '!$AN:$AN,0))),"")</f>
        <v/>
      </c>
      <c r="J45" s="181">
        <f t="shared" si="1"/>
        <v>0</v>
      </c>
      <c r="K45" s="182" t="str">
        <f t="shared" si="2"/>
        <v/>
      </c>
      <c r="L45" s="53"/>
      <c r="M45" s="52" t="str">
        <f>IFERROR(INDEX('     2022    '!R:R,MATCH('Order Summary'!$A45,'     2022    '!$AN:$AN,0)),"")</f>
        <v/>
      </c>
      <c r="N45" s="52" t="str">
        <f>IFERROR(INDEX('     2022    '!V:V,MATCH('Order Summary'!$A45,'     2022    '!$AN:$AN,0)),"")</f>
        <v/>
      </c>
      <c r="O45" s="52" t="str">
        <f>IFERROR(INDEX('     2022    '!S:S,MATCH('Order Summary'!$A45,'     2022    '!$AN:$AN,0)),"")</f>
        <v/>
      </c>
      <c r="P45" s="96" t="str">
        <f t="shared" si="0"/>
        <v/>
      </c>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row>
    <row r="46" spans="1:78">
      <c r="A46" s="50">
        <f t="shared" si="3"/>
        <v>35</v>
      </c>
      <c r="C46" s="11" t="str">
        <f>IFERROR(INDEX('     2022    '!D:D,MATCH('Order Summary'!$A46,'     2022    '!$AN:$AN,0)),"")</f>
        <v/>
      </c>
      <c r="D46" s="11" t="str">
        <f>IFERROR(INDEX('     2022    '!C:C,MATCH('Order Summary'!$A46,'     2022    '!$AN:$AN,0)),"")</f>
        <v/>
      </c>
      <c r="E46" s="11" t="str">
        <f>IFERROR(INDEX('     2022    '!E:E,MATCH('Order Summary'!$A46,'     2022    '!$AN:$AN,0)),"")</f>
        <v/>
      </c>
      <c r="F46" s="96">
        <f>IFERROR(INDEX('     2022    '!AY:AY,MATCH($A46,'     2022    '!$AN:$AN,0)),0)</f>
        <v>0</v>
      </c>
      <c r="G46" s="180" t="str">
        <f>IFERROR(IF($O$3&gt;68,INDEX('     2022    '!I:I,MATCH($A46,'     2022    '!$AN:$AN,0))*(1-'     2022    '!$BA$1),INDEX('     2022    '!I:I,MATCH($A46,'     2022    '!$AN:$AN,0))),"")</f>
        <v/>
      </c>
      <c r="H46" s="96">
        <f>IFERROR(INDEX('     2022    '!AZ:AZ,MATCH($A46,'     2022    '!$AN:$AN,0)),0)</f>
        <v>0</v>
      </c>
      <c r="I46" s="180" t="str">
        <f>IFERROR(IF($O$3&gt;68,INDEX('     2022    '!M:M,MATCH($A46,'     2022    '!$AN:$AN,0))*(1-'     2022    '!$BA$1),INDEX('     2022    '!M:M,MATCH($A46,'     2022    '!$AN:$AN,0))),"")</f>
        <v/>
      </c>
      <c r="J46" s="181">
        <f t="shared" si="1"/>
        <v>0</v>
      </c>
      <c r="K46" s="182" t="str">
        <f t="shared" si="2"/>
        <v/>
      </c>
      <c r="L46" s="53"/>
      <c r="M46" s="52" t="str">
        <f>IFERROR(INDEX('     2022    '!R:R,MATCH('Order Summary'!$A46,'     2022    '!$AN:$AN,0)),"")</f>
        <v/>
      </c>
      <c r="N46" s="52" t="str">
        <f>IFERROR(INDEX('     2022    '!V:V,MATCH('Order Summary'!$A46,'     2022    '!$AN:$AN,0)),"")</f>
        <v/>
      </c>
      <c r="O46" s="52" t="str">
        <f>IFERROR(INDEX('     2022    '!S:S,MATCH('Order Summary'!$A46,'     2022    '!$AN:$AN,0)),"")</f>
        <v/>
      </c>
      <c r="P46" s="96" t="str">
        <f t="shared" si="0"/>
        <v/>
      </c>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row>
    <row r="47" spans="1:78">
      <c r="A47" s="50">
        <f t="shared" si="3"/>
        <v>36</v>
      </c>
      <c r="C47" s="11" t="str">
        <f>IFERROR(INDEX('     2022    '!D:D,MATCH('Order Summary'!$A47,'     2022    '!$AN:$AN,0)),"")</f>
        <v/>
      </c>
      <c r="D47" s="11" t="str">
        <f>IFERROR(INDEX('     2022    '!C:C,MATCH('Order Summary'!$A47,'     2022    '!$AN:$AN,0)),"")</f>
        <v/>
      </c>
      <c r="E47" s="11" t="str">
        <f>IFERROR(INDEX('     2022    '!E:E,MATCH('Order Summary'!$A47,'     2022    '!$AN:$AN,0)),"")</f>
        <v/>
      </c>
      <c r="F47" s="96">
        <f>IFERROR(INDEX('     2022    '!AY:AY,MATCH($A47,'     2022    '!$AN:$AN,0)),0)</f>
        <v>0</v>
      </c>
      <c r="G47" s="180" t="str">
        <f>IFERROR(IF($O$3&gt;68,INDEX('     2022    '!I:I,MATCH($A47,'     2022    '!$AN:$AN,0))*(1-'     2022    '!$BA$1),INDEX('     2022    '!I:I,MATCH($A47,'     2022    '!$AN:$AN,0))),"")</f>
        <v/>
      </c>
      <c r="H47" s="96">
        <f>IFERROR(INDEX('     2022    '!AZ:AZ,MATCH($A47,'     2022    '!$AN:$AN,0)),0)</f>
        <v>0</v>
      </c>
      <c r="I47" s="180" t="str">
        <f>IFERROR(IF($O$3&gt;68,INDEX('     2022    '!M:M,MATCH($A47,'     2022    '!$AN:$AN,0))*(1-'     2022    '!$BA$1),INDEX('     2022    '!M:M,MATCH($A47,'     2022    '!$AN:$AN,0))),"")</f>
        <v/>
      </c>
      <c r="J47" s="181">
        <f t="shared" si="1"/>
        <v>0</v>
      </c>
      <c r="K47" s="182" t="str">
        <f t="shared" si="2"/>
        <v/>
      </c>
      <c r="L47" s="53"/>
      <c r="M47" s="52" t="str">
        <f>IFERROR(INDEX('     2022    '!R:R,MATCH('Order Summary'!$A47,'     2022    '!$AN:$AN,0)),"")</f>
        <v/>
      </c>
      <c r="N47" s="52" t="str">
        <f>IFERROR(INDEX('     2022    '!V:V,MATCH('Order Summary'!$A47,'     2022    '!$AN:$AN,0)),"")</f>
        <v/>
      </c>
      <c r="O47" s="52" t="str">
        <f>IFERROR(INDEX('     2022    '!S:S,MATCH('Order Summary'!$A47,'     2022    '!$AN:$AN,0)),"")</f>
        <v/>
      </c>
      <c r="P47" s="96" t="str">
        <f t="shared" si="0"/>
        <v/>
      </c>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row>
    <row r="48" spans="1:78">
      <c r="A48" s="50">
        <f t="shared" si="3"/>
        <v>37</v>
      </c>
      <c r="C48" s="11" t="str">
        <f>IFERROR(INDEX('     2022    '!D:D,MATCH('Order Summary'!$A48,'     2022    '!$AN:$AN,0)),"")</f>
        <v/>
      </c>
      <c r="D48" s="11" t="str">
        <f>IFERROR(INDEX('     2022    '!C:C,MATCH('Order Summary'!$A48,'     2022    '!$AN:$AN,0)),"")</f>
        <v/>
      </c>
      <c r="E48" s="11" t="str">
        <f>IFERROR(INDEX('     2022    '!E:E,MATCH('Order Summary'!$A48,'     2022    '!$AN:$AN,0)),"")</f>
        <v/>
      </c>
      <c r="F48" s="96">
        <f>IFERROR(INDEX('     2022    '!AY:AY,MATCH($A48,'     2022    '!$AN:$AN,0)),0)</f>
        <v>0</v>
      </c>
      <c r="G48" s="180" t="str">
        <f>IFERROR(IF($O$3&gt;68,INDEX('     2022    '!I:I,MATCH($A48,'     2022    '!$AN:$AN,0))*(1-'     2022    '!$BA$1),INDEX('     2022    '!I:I,MATCH($A48,'     2022    '!$AN:$AN,0))),"")</f>
        <v/>
      </c>
      <c r="H48" s="96">
        <f>IFERROR(INDEX('     2022    '!AZ:AZ,MATCH($A48,'     2022    '!$AN:$AN,0)),0)</f>
        <v>0</v>
      </c>
      <c r="I48" s="180" t="str">
        <f>IFERROR(IF($O$3&gt;68,INDEX('     2022    '!M:M,MATCH($A48,'     2022    '!$AN:$AN,0))*(1-'     2022    '!$BA$1),INDEX('     2022    '!M:M,MATCH($A48,'     2022    '!$AN:$AN,0))),"")</f>
        <v/>
      </c>
      <c r="J48" s="181">
        <f t="shared" si="1"/>
        <v>0</v>
      </c>
      <c r="K48" s="182" t="str">
        <f t="shared" si="2"/>
        <v/>
      </c>
      <c r="L48" s="53"/>
      <c r="M48" s="52" t="str">
        <f>IFERROR(INDEX('     2022    '!R:R,MATCH('Order Summary'!$A48,'     2022    '!$AN:$AN,0)),"")</f>
        <v/>
      </c>
      <c r="N48" s="52" t="str">
        <f>IFERROR(INDEX('     2022    '!V:V,MATCH('Order Summary'!$A48,'     2022    '!$AN:$AN,0)),"")</f>
        <v/>
      </c>
      <c r="O48" s="52" t="str">
        <f>IFERROR(INDEX('     2022    '!S:S,MATCH('Order Summary'!$A48,'     2022    '!$AN:$AN,0)),"")</f>
        <v/>
      </c>
      <c r="P48" s="96" t="str">
        <f t="shared" si="0"/>
        <v/>
      </c>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row>
    <row r="49" spans="1:78">
      <c r="A49" s="50">
        <f t="shared" si="3"/>
        <v>38</v>
      </c>
      <c r="C49" s="11" t="str">
        <f>IFERROR(INDEX('     2022    '!D:D,MATCH('Order Summary'!$A49,'     2022    '!$AN:$AN,0)),"")</f>
        <v/>
      </c>
      <c r="D49" s="11" t="str">
        <f>IFERROR(INDEX('     2022    '!C:C,MATCH('Order Summary'!$A49,'     2022    '!$AN:$AN,0)),"")</f>
        <v/>
      </c>
      <c r="E49" s="11" t="str">
        <f>IFERROR(INDEX('     2022    '!E:E,MATCH('Order Summary'!$A49,'     2022    '!$AN:$AN,0)),"")</f>
        <v/>
      </c>
      <c r="F49" s="96">
        <f>IFERROR(INDEX('     2022    '!AY:AY,MATCH($A49,'     2022    '!$AN:$AN,0)),0)</f>
        <v>0</v>
      </c>
      <c r="G49" s="180" t="str">
        <f>IFERROR(IF($O$3&gt;68,INDEX('     2022    '!I:I,MATCH($A49,'     2022    '!$AN:$AN,0))*(1-'     2022    '!$BA$1),INDEX('     2022    '!I:I,MATCH($A49,'     2022    '!$AN:$AN,0))),"")</f>
        <v/>
      </c>
      <c r="H49" s="96">
        <f>IFERROR(INDEX('     2022    '!AZ:AZ,MATCH($A49,'     2022    '!$AN:$AN,0)),0)</f>
        <v>0</v>
      </c>
      <c r="I49" s="180" t="str">
        <f>IFERROR(IF($O$3&gt;68,INDEX('     2022    '!M:M,MATCH($A49,'     2022    '!$AN:$AN,0))*(1-'     2022    '!$BA$1),INDEX('     2022    '!M:M,MATCH($A49,'     2022    '!$AN:$AN,0))),"")</f>
        <v/>
      </c>
      <c r="J49" s="181">
        <f t="shared" si="1"/>
        <v>0</v>
      </c>
      <c r="K49" s="182" t="str">
        <f t="shared" si="2"/>
        <v/>
      </c>
      <c r="L49" s="53"/>
      <c r="M49" s="52" t="str">
        <f>IFERROR(INDEX('     2022    '!R:R,MATCH('Order Summary'!$A49,'     2022    '!$AN:$AN,0)),"")</f>
        <v/>
      </c>
      <c r="N49" s="52" t="str">
        <f>IFERROR(INDEX('     2022    '!V:V,MATCH('Order Summary'!$A49,'     2022    '!$AN:$AN,0)),"")</f>
        <v/>
      </c>
      <c r="O49" s="52" t="str">
        <f>IFERROR(INDEX('     2022    '!S:S,MATCH('Order Summary'!$A49,'     2022    '!$AN:$AN,0)),"")</f>
        <v/>
      </c>
      <c r="P49" s="96" t="str">
        <f t="shared" si="0"/>
        <v/>
      </c>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row>
    <row r="50" spans="1:78">
      <c r="A50" s="50">
        <f t="shared" si="3"/>
        <v>39</v>
      </c>
      <c r="C50" s="11" t="str">
        <f>IFERROR(INDEX('     2022    '!D:D,MATCH('Order Summary'!$A50,'     2022    '!$AN:$AN,0)),"")</f>
        <v/>
      </c>
      <c r="D50" s="11" t="str">
        <f>IFERROR(INDEX('     2022    '!C:C,MATCH('Order Summary'!$A50,'     2022    '!$AN:$AN,0)),"")</f>
        <v/>
      </c>
      <c r="E50" s="11" t="str">
        <f>IFERROR(INDEX('     2022    '!E:E,MATCH('Order Summary'!$A50,'     2022    '!$AN:$AN,0)),"")</f>
        <v/>
      </c>
      <c r="F50" s="96">
        <f>IFERROR(INDEX('     2022    '!AY:AY,MATCH($A50,'     2022    '!$AN:$AN,0)),0)</f>
        <v>0</v>
      </c>
      <c r="G50" s="180" t="str">
        <f>IFERROR(IF($O$3&gt;68,INDEX('     2022    '!I:I,MATCH($A50,'     2022    '!$AN:$AN,0))*(1-'     2022    '!$BA$1),INDEX('     2022    '!I:I,MATCH($A50,'     2022    '!$AN:$AN,0))),"")</f>
        <v/>
      </c>
      <c r="H50" s="96">
        <f>IFERROR(INDEX('     2022    '!AZ:AZ,MATCH($A50,'     2022    '!$AN:$AN,0)),0)</f>
        <v>0</v>
      </c>
      <c r="I50" s="180" t="str">
        <f>IFERROR(IF($O$3&gt;68,INDEX('     2022    '!M:M,MATCH($A50,'     2022    '!$AN:$AN,0))*(1-'     2022    '!$BA$1),INDEX('     2022    '!M:M,MATCH($A50,'     2022    '!$AN:$AN,0))),"")</f>
        <v/>
      </c>
      <c r="J50" s="181">
        <f t="shared" si="1"/>
        <v>0</v>
      </c>
      <c r="K50" s="182" t="str">
        <f t="shared" si="2"/>
        <v/>
      </c>
      <c r="L50" s="53"/>
      <c r="M50" s="52" t="str">
        <f>IFERROR(INDEX('     2022    '!R:R,MATCH('Order Summary'!$A50,'     2022    '!$AN:$AN,0)),"")</f>
        <v/>
      </c>
      <c r="N50" s="52" t="str">
        <f>IFERROR(INDEX('     2022    '!V:V,MATCH('Order Summary'!$A50,'     2022    '!$AN:$AN,0)),"")</f>
        <v/>
      </c>
      <c r="O50" s="52" t="str">
        <f>IFERROR(INDEX('     2022    '!S:S,MATCH('Order Summary'!$A50,'     2022    '!$AN:$AN,0)),"")</f>
        <v/>
      </c>
      <c r="P50" s="96" t="str">
        <f t="shared" si="0"/>
        <v/>
      </c>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c r="AZ50" s="9"/>
      <c r="BA50" s="9"/>
      <c r="BB50" s="9"/>
      <c r="BC50" s="9"/>
      <c r="BD50" s="9"/>
      <c r="BE50" s="9"/>
      <c r="BF50" s="9"/>
      <c r="BG50" s="9"/>
      <c r="BH50" s="9"/>
      <c r="BI50" s="9"/>
      <c r="BJ50" s="9"/>
      <c r="BK50" s="9"/>
      <c r="BL50" s="9"/>
      <c r="BM50" s="9"/>
      <c r="BN50" s="9"/>
      <c r="BO50" s="9"/>
      <c r="BP50" s="9"/>
      <c r="BQ50" s="9"/>
      <c r="BR50" s="9"/>
      <c r="BS50" s="9"/>
      <c r="BT50" s="9"/>
      <c r="BU50" s="9"/>
      <c r="BV50" s="9"/>
      <c r="BW50" s="9"/>
      <c r="BX50" s="9"/>
      <c r="BY50" s="9"/>
      <c r="BZ50" s="9"/>
    </row>
    <row r="51" spans="1:78">
      <c r="A51" s="50">
        <f t="shared" si="3"/>
        <v>40</v>
      </c>
      <c r="C51" s="11" t="str">
        <f>IFERROR(INDEX('     2022    '!D:D,MATCH('Order Summary'!$A51,'     2022    '!$AN:$AN,0)),"")</f>
        <v/>
      </c>
      <c r="D51" s="11" t="str">
        <f>IFERROR(INDEX('     2022    '!C:C,MATCH('Order Summary'!$A51,'     2022    '!$AN:$AN,0)),"")</f>
        <v/>
      </c>
      <c r="E51" s="11" t="str">
        <f>IFERROR(INDEX('     2022    '!E:E,MATCH('Order Summary'!$A51,'     2022    '!$AN:$AN,0)),"")</f>
        <v/>
      </c>
      <c r="F51" s="96">
        <f>IFERROR(INDEX('     2022    '!AY:AY,MATCH($A51,'     2022    '!$AN:$AN,0)),0)</f>
        <v>0</v>
      </c>
      <c r="G51" s="180" t="str">
        <f>IFERROR(IF($O$3&gt;68,INDEX('     2022    '!I:I,MATCH($A51,'     2022    '!$AN:$AN,0))*(1-'     2022    '!$BA$1),INDEX('     2022    '!I:I,MATCH($A51,'     2022    '!$AN:$AN,0))),"")</f>
        <v/>
      </c>
      <c r="H51" s="96">
        <f>IFERROR(INDEX('     2022    '!AZ:AZ,MATCH($A51,'     2022    '!$AN:$AN,0)),0)</f>
        <v>0</v>
      </c>
      <c r="I51" s="180" t="str">
        <f>IFERROR(IF($O$3&gt;68,INDEX('     2022    '!M:M,MATCH($A51,'     2022    '!$AN:$AN,0))*(1-'     2022    '!$BA$1),INDEX('     2022    '!M:M,MATCH($A51,'     2022    '!$AN:$AN,0))),"")</f>
        <v/>
      </c>
      <c r="J51" s="181">
        <f t="shared" si="1"/>
        <v>0</v>
      </c>
      <c r="K51" s="182" t="str">
        <f t="shared" si="2"/>
        <v/>
      </c>
      <c r="L51" s="53"/>
      <c r="M51" s="52" t="str">
        <f>IFERROR(INDEX('     2022    '!R:R,MATCH('Order Summary'!$A51,'     2022    '!$AN:$AN,0)),"")</f>
        <v/>
      </c>
      <c r="N51" s="52" t="str">
        <f>IFERROR(INDEX('     2022    '!V:V,MATCH('Order Summary'!$A51,'     2022    '!$AN:$AN,0)),"")</f>
        <v/>
      </c>
      <c r="O51" s="52" t="str">
        <f>IFERROR(INDEX('     2022    '!S:S,MATCH('Order Summary'!$A51,'     2022    '!$AN:$AN,0)),"")</f>
        <v/>
      </c>
      <c r="P51" s="96" t="str">
        <f t="shared" si="0"/>
        <v/>
      </c>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row>
    <row r="52" spans="1:78">
      <c r="A52" s="50">
        <f t="shared" si="3"/>
        <v>41</v>
      </c>
      <c r="C52" s="11" t="str">
        <f>IFERROR(INDEX('     2022    '!D:D,MATCH('Order Summary'!$A52,'     2022    '!$AN:$AN,0)),"")</f>
        <v/>
      </c>
      <c r="D52" s="11" t="str">
        <f>IFERROR(INDEX('     2022    '!C:C,MATCH('Order Summary'!$A52,'     2022    '!$AN:$AN,0)),"")</f>
        <v/>
      </c>
      <c r="E52" s="11" t="str">
        <f>IFERROR(INDEX('     2022    '!E:E,MATCH('Order Summary'!$A52,'     2022    '!$AN:$AN,0)),"")</f>
        <v/>
      </c>
      <c r="F52" s="96">
        <f>IFERROR(INDEX('     2022    '!AY:AY,MATCH($A52,'     2022    '!$AN:$AN,0)),0)</f>
        <v>0</v>
      </c>
      <c r="G52" s="180" t="str">
        <f>IFERROR(IF($O$3&gt;68,INDEX('     2022    '!I:I,MATCH($A52,'     2022    '!$AN:$AN,0))*(1-'     2022    '!$BA$1),INDEX('     2022    '!I:I,MATCH($A52,'     2022    '!$AN:$AN,0))),"")</f>
        <v/>
      </c>
      <c r="H52" s="96">
        <f>IFERROR(INDEX('     2022    '!AZ:AZ,MATCH($A52,'     2022    '!$AN:$AN,0)),0)</f>
        <v>0</v>
      </c>
      <c r="I52" s="180" t="str">
        <f>IFERROR(IF($O$3&gt;68,INDEX('     2022    '!M:M,MATCH($A52,'     2022    '!$AN:$AN,0))*(1-'     2022    '!$BA$1),INDEX('     2022    '!M:M,MATCH($A52,'     2022    '!$AN:$AN,0))),"")</f>
        <v/>
      </c>
      <c r="J52" s="181">
        <f t="shared" si="1"/>
        <v>0</v>
      </c>
      <c r="K52" s="182" t="str">
        <f t="shared" si="2"/>
        <v/>
      </c>
      <c r="L52" s="53"/>
      <c r="M52" s="52" t="str">
        <f>IFERROR(INDEX('     2022    '!R:R,MATCH('Order Summary'!$A52,'     2022    '!$AN:$AN,0)),"")</f>
        <v/>
      </c>
      <c r="N52" s="52" t="str">
        <f>IFERROR(INDEX('     2022    '!V:V,MATCH('Order Summary'!$A52,'     2022    '!$AN:$AN,0)),"")</f>
        <v/>
      </c>
      <c r="O52" s="52" t="str">
        <f>IFERROR(INDEX('     2022    '!S:S,MATCH('Order Summary'!$A52,'     2022    '!$AN:$AN,0)),"")</f>
        <v/>
      </c>
      <c r="P52" s="96" t="str">
        <f t="shared" si="0"/>
        <v/>
      </c>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9"/>
      <c r="AZ52" s="9"/>
      <c r="BA52" s="9"/>
      <c r="BB52" s="9"/>
      <c r="BC52" s="9"/>
      <c r="BD52" s="9"/>
      <c r="BE52" s="9"/>
      <c r="BF52" s="9"/>
      <c r="BG52" s="9"/>
      <c r="BH52" s="9"/>
      <c r="BI52" s="9"/>
      <c r="BJ52" s="9"/>
      <c r="BK52" s="9"/>
      <c r="BL52" s="9"/>
      <c r="BM52" s="9"/>
      <c r="BN52" s="9"/>
      <c r="BO52" s="9"/>
      <c r="BP52" s="9"/>
      <c r="BQ52" s="9"/>
      <c r="BR52" s="9"/>
      <c r="BS52" s="9"/>
      <c r="BT52" s="9"/>
      <c r="BU52" s="9"/>
      <c r="BV52" s="9"/>
      <c r="BW52" s="9"/>
      <c r="BX52" s="9"/>
      <c r="BY52" s="9"/>
      <c r="BZ52" s="9"/>
    </row>
    <row r="53" spans="1:78">
      <c r="A53" s="50">
        <f t="shared" si="3"/>
        <v>42</v>
      </c>
      <c r="C53" s="11" t="str">
        <f>IFERROR(INDEX('     2022    '!D:D,MATCH('Order Summary'!$A53,'     2022    '!$AN:$AN,0)),"")</f>
        <v/>
      </c>
      <c r="D53" s="11" t="str">
        <f>IFERROR(INDEX('     2022    '!C:C,MATCH('Order Summary'!$A53,'     2022    '!$AN:$AN,0)),"")</f>
        <v/>
      </c>
      <c r="E53" s="11" t="str">
        <f>IFERROR(INDEX('     2022    '!E:E,MATCH('Order Summary'!$A53,'     2022    '!$AN:$AN,0)),"")</f>
        <v/>
      </c>
      <c r="F53" s="96">
        <f>IFERROR(INDEX('     2022    '!AY:AY,MATCH($A53,'     2022    '!$AN:$AN,0)),0)</f>
        <v>0</v>
      </c>
      <c r="G53" s="180" t="str">
        <f>IFERROR(IF($O$3&gt;68,INDEX('     2022    '!I:I,MATCH($A53,'     2022    '!$AN:$AN,0))*(1-'     2022    '!$BA$1),INDEX('     2022    '!I:I,MATCH($A53,'     2022    '!$AN:$AN,0))),"")</f>
        <v/>
      </c>
      <c r="H53" s="96">
        <f>IFERROR(INDEX('     2022    '!AZ:AZ,MATCH($A53,'     2022    '!$AN:$AN,0)),0)</f>
        <v>0</v>
      </c>
      <c r="I53" s="180" t="str">
        <f>IFERROR(IF($O$3&gt;68,INDEX('     2022    '!M:M,MATCH($A53,'     2022    '!$AN:$AN,0))*(1-'     2022    '!$BA$1),INDEX('     2022    '!M:M,MATCH($A53,'     2022    '!$AN:$AN,0))),"")</f>
        <v/>
      </c>
      <c r="J53" s="181">
        <f t="shared" si="1"/>
        <v>0</v>
      </c>
      <c r="K53" s="182" t="str">
        <f t="shared" si="2"/>
        <v/>
      </c>
      <c r="L53" s="53"/>
      <c r="M53" s="52" t="str">
        <f>IFERROR(INDEX('     2022    '!R:R,MATCH('Order Summary'!$A53,'     2022    '!$AN:$AN,0)),"")</f>
        <v/>
      </c>
      <c r="N53" s="52" t="str">
        <f>IFERROR(INDEX('     2022    '!V:V,MATCH('Order Summary'!$A53,'     2022    '!$AN:$AN,0)),"")</f>
        <v/>
      </c>
      <c r="O53" s="52" t="str">
        <f>IFERROR(INDEX('     2022    '!S:S,MATCH('Order Summary'!$A53,'     2022    '!$AN:$AN,0)),"")</f>
        <v/>
      </c>
      <c r="P53" s="96" t="str">
        <f t="shared" si="0"/>
        <v/>
      </c>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row>
    <row r="54" spans="1:78">
      <c r="A54" s="50">
        <f t="shared" si="3"/>
        <v>43</v>
      </c>
      <c r="C54" s="11" t="str">
        <f>IFERROR(INDEX('     2022    '!D:D,MATCH('Order Summary'!$A54,'     2022    '!$AN:$AN,0)),"")</f>
        <v/>
      </c>
      <c r="D54" s="11" t="str">
        <f>IFERROR(INDEX('     2022    '!C:C,MATCH('Order Summary'!$A54,'     2022    '!$AN:$AN,0)),"")</f>
        <v/>
      </c>
      <c r="E54" s="11" t="str">
        <f>IFERROR(INDEX('     2022    '!E:E,MATCH('Order Summary'!$A54,'     2022    '!$AN:$AN,0)),"")</f>
        <v/>
      </c>
      <c r="F54" s="96">
        <f>IFERROR(INDEX('     2022    '!AY:AY,MATCH($A54,'     2022    '!$AN:$AN,0)),0)</f>
        <v>0</v>
      </c>
      <c r="G54" s="180" t="str">
        <f>IFERROR(IF($O$3&gt;68,INDEX('     2022    '!I:I,MATCH($A54,'     2022    '!$AN:$AN,0))*(1-'     2022    '!$BA$1),INDEX('     2022    '!I:I,MATCH($A54,'     2022    '!$AN:$AN,0))),"")</f>
        <v/>
      </c>
      <c r="H54" s="96">
        <f>IFERROR(INDEX('     2022    '!AZ:AZ,MATCH($A54,'     2022    '!$AN:$AN,0)),0)</f>
        <v>0</v>
      </c>
      <c r="I54" s="180" t="str">
        <f>IFERROR(IF($O$3&gt;68,INDEX('     2022    '!M:M,MATCH($A54,'     2022    '!$AN:$AN,0))*(1-'     2022    '!$BA$1),INDEX('     2022    '!M:M,MATCH($A54,'     2022    '!$AN:$AN,0))),"")</f>
        <v/>
      </c>
      <c r="J54" s="181">
        <f t="shared" si="1"/>
        <v>0</v>
      </c>
      <c r="K54" s="182" t="str">
        <f t="shared" si="2"/>
        <v/>
      </c>
      <c r="L54" s="53"/>
      <c r="M54" s="52" t="str">
        <f>IFERROR(INDEX('     2022    '!R:R,MATCH('Order Summary'!$A54,'     2022    '!$AN:$AN,0)),"")</f>
        <v/>
      </c>
      <c r="N54" s="52" t="str">
        <f>IFERROR(INDEX('     2022    '!V:V,MATCH('Order Summary'!$A54,'     2022    '!$AN:$AN,0)),"")</f>
        <v/>
      </c>
      <c r="O54" s="52" t="str">
        <f>IFERROR(INDEX('     2022    '!S:S,MATCH('Order Summary'!$A54,'     2022    '!$AN:$AN,0)),"")</f>
        <v/>
      </c>
      <c r="P54" s="96" t="str">
        <f t="shared" si="0"/>
        <v/>
      </c>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row>
    <row r="55" spans="1:78">
      <c r="A55" s="50">
        <f t="shared" si="3"/>
        <v>44</v>
      </c>
      <c r="C55" s="11" t="str">
        <f>IFERROR(INDEX('     2022    '!D:D,MATCH('Order Summary'!$A55,'     2022    '!$AN:$AN,0)),"")</f>
        <v/>
      </c>
      <c r="D55" s="11" t="str">
        <f>IFERROR(INDEX('     2022    '!C:C,MATCH('Order Summary'!$A55,'     2022    '!$AN:$AN,0)),"")</f>
        <v/>
      </c>
      <c r="E55" s="11" t="str">
        <f>IFERROR(INDEX('     2022    '!E:E,MATCH('Order Summary'!$A55,'     2022    '!$AN:$AN,0)),"")</f>
        <v/>
      </c>
      <c r="F55" s="96">
        <f>IFERROR(INDEX('     2022    '!AY:AY,MATCH($A55,'     2022    '!$AN:$AN,0)),0)</f>
        <v>0</v>
      </c>
      <c r="G55" s="180" t="str">
        <f>IFERROR(IF($O$3&gt;68,INDEX('     2022    '!I:I,MATCH($A55,'     2022    '!$AN:$AN,0))*(1-'     2022    '!$BA$1),INDEX('     2022    '!I:I,MATCH($A55,'     2022    '!$AN:$AN,0))),"")</f>
        <v/>
      </c>
      <c r="H55" s="96">
        <f>IFERROR(INDEX('     2022    '!AZ:AZ,MATCH($A55,'     2022    '!$AN:$AN,0)),0)</f>
        <v>0</v>
      </c>
      <c r="I55" s="180" t="str">
        <f>IFERROR(IF($O$3&gt;68,INDEX('     2022    '!M:M,MATCH($A55,'     2022    '!$AN:$AN,0))*(1-'     2022    '!$BA$1),INDEX('     2022    '!M:M,MATCH($A55,'     2022    '!$AN:$AN,0))),"")</f>
        <v/>
      </c>
      <c r="J55" s="181">
        <f t="shared" si="1"/>
        <v>0</v>
      </c>
      <c r="K55" s="182" t="str">
        <f t="shared" si="2"/>
        <v/>
      </c>
      <c r="L55" s="53"/>
      <c r="M55" s="52" t="str">
        <f>IFERROR(INDEX('     2022    '!R:R,MATCH('Order Summary'!$A55,'     2022    '!$AN:$AN,0)),"")</f>
        <v/>
      </c>
      <c r="N55" s="52" t="str">
        <f>IFERROR(INDEX('     2022    '!V:V,MATCH('Order Summary'!$A55,'     2022    '!$AN:$AN,0)),"")</f>
        <v/>
      </c>
      <c r="O55" s="52" t="str">
        <f>IFERROR(INDEX('     2022    '!S:S,MATCH('Order Summary'!$A55,'     2022    '!$AN:$AN,0)),"")</f>
        <v/>
      </c>
      <c r="P55" s="96" t="str">
        <f t="shared" si="0"/>
        <v/>
      </c>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row>
    <row r="56" spans="1:78">
      <c r="A56" s="50">
        <f t="shared" si="3"/>
        <v>45</v>
      </c>
      <c r="C56" s="11" t="str">
        <f>IFERROR(INDEX('     2022    '!D:D,MATCH('Order Summary'!$A56,'     2022    '!$AN:$AN,0)),"")</f>
        <v/>
      </c>
      <c r="D56" s="11" t="str">
        <f>IFERROR(INDEX('     2022    '!C:C,MATCH('Order Summary'!$A56,'     2022    '!$AN:$AN,0)),"")</f>
        <v/>
      </c>
      <c r="E56" s="11" t="str">
        <f>IFERROR(INDEX('     2022    '!E:E,MATCH('Order Summary'!$A56,'     2022    '!$AN:$AN,0)),"")</f>
        <v/>
      </c>
      <c r="F56" s="96">
        <f>IFERROR(INDEX('     2022    '!AY:AY,MATCH($A56,'     2022    '!$AN:$AN,0)),0)</f>
        <v>0</v>
      </c>
      <c r="G56" s="180" t="str">
        <f>IFERROR(IF($O$3&gt;68,INDEX('     2022    '!I:I,MATCH($A56,'     2022    '!$AN:$AN,0))*(1-'     2022    '!$BA$1),INDEX('     2022    '!I:I,MATCH($A56,'     2022    '!$AN:$AN,0))),"")</f>
        <v/>
      </c>
      <c r="H56" s="96">
        <f>IFERROR(INDEX('     2022    '!AZ:AZ,MATCH($A56,'     2022    '!$AN:$AN,0)),0)</f>
        <v>0</v>
      </c>
      <c r="I56" s="180" t="str">
        <f>IFERROR(IF($O$3&gt;68,INDEX('     2022    '!M:M,MATCH($A56,'     2022    '!$AN:$AN,0))*(1-'     2022    '!$BA$1),INDEX('     2022    '!M:M,MATCH($A56,'     2022    '!$AN:$AN,0))),"")</f>
        <v/>
      </c>
      <c r="J56" s="181">
        <f t="shared" si="1"/>
        <v>0</v>
      </c>
      <c r="K56" s="182" t="str">
        <f t="shared" si="2"/>
        <v/>
      </c>
      <c r="L56" s="53"/>
      <c r="M56" s="52" t="str">
        <f>IFERROR(INDEX('     2022    '!R:R,MATCH('Order Summary'!$A56,'     2022    '!$AN:$AN,0)),"")</f>
        <v/>
      </c>
      <c r="N56" s="52" t="str">
        <f>IFERROR(INDEX('     2022    '!V:V,MATCH('Order Summary'!$A56,'     2022    '!$AN:$AN,0)),"")</f>
        <v/>
      </c>
      <c r="O56" s="52" t="str">
        <f>IFERROR(INDEX('     2022    '!S:S,MATCH('Order Summary'!$A56,'     2022    '!$AN:$AN,0)),"")</f>
        <v/>
      </c>
      <c r="P56" s="96" t="str">
        <f t="shared" si="0"/>
        <v/>
      </c>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row>
    <row r="57" spans="1:78">
      <c r="A57" s="50">
        <f t="shared" si="3"/>
        <v>46</v>
      </c>
      <c r="C57" s="11" t="str">
        <f>IFERROR(INDEX('     2022    '!D:D,MATCH('Order Summary'!$A57,'     2022    '!$AN:$AN,0)),"")</f>
        <v/>
      </c>
      <c r="D57" s="11" t="str">
        <f>IFERROR(INDEX('     2022    '!C:C,MATCH('Order Summary'!$A57,'     2022    '!$AN:$AN,0)),"")</f>
        <v/>
      </c>
      <c r="E57" s="11" t="str">
        <f>IFERROR(INDEX('     2022    '!E:E,MATCH('Order Summary'!$A57,'     2022    '!$AN:$AN,0)),"")</f>
        <v/>
      </c>
      <c r="F57" s="96">
        <f>IFERROR(INDEX('     2022    '!AY:AY,MATCH($A57,'     2022    '!$AN:$AN,0)),0)</f>
        <v>0</v>
      </c>
      <c r="G57" s="180" t="str">
        <f>IFERROR(IF($O$3&gt;68,INDEX('     2022    '!I:I,MATCH($A57,'     2022    '!$AN:$AN,0))*(1-'     2022    '!$BA$1),INDEX('     2022    '!I:I,MATCH($A57,'     2022    '!$AN:$AN,0))),"")</f>
        <v/>
      </c>
      <c r="H57" s="96">
        <f>IFERROR(INDEX('     2022    '!AZ:AZ,MATCH($A57,'     2022    '!$AN:$AN,0)),0)</f>
        <v>0</v>
      </c>
      <c r="I57" s="180" t="str">
        <f>IFERROR(IF($O$3&gt;68,INDEX('     2022    '!M:M,MATCH($A57,'     2022    '!$AN:$AN,0))*(1-'     2022    '!$BA$1),INDEX('     2022    '!M:M,MATCH($A57,'     2022    '!$AN:$AN,0))),"")</f>
        <v/>
      </c>
      <c r="J57" s="181">
        <f t="shared" si="1"/>
        <v>0</v>
      </c>
      <c r="K57" s="182" t="str">
        <f t="shared" si="2"/>
        <v/>
      </c>
      <c r="L57" s="53"/>
      <c r="M57" s="52" t="str">
        <f>IFERROR(INDEX('     2022    '!R:R,MATCH('Order Summary'!$A57,'     2022    '!$AN:$AN,0)),"")</f>
        <v/>
      </c>
      <c r="N57" s="52" t="str">
        <f>IFERROR(INDEX('     2022    '!V:V,MATCH('Order Summary'!$A57,'     2022    '!$AN:$AN,0)),"")</f>
        <v/>
      </c>
      <c r="O57" s="52" t="str">
        <f>IFERROR(INDEX('     2022    '!S:S,MATCH('Order Summary'!$A57,'     2022    '!$AN:$AN,0)),"")</f>
        <v/>
      </c>
      <c r="P57" s="96" t="str">
        <f t="shared" si="0"/>
        <v/>
      </c>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row>
    <row r="58" spans="1:78">
      <c r="A58" s="50">
        <f t="shared" si="3"/>
        <v>47</v>
      </c>
      <c r="C58" s="11" t="str">
        <f>IFERROR(INDEX('     2022    '!D:D,MATCH('Order Summary'!$A58,'     2022    '!$AN:$AN,0)),"")</f>
        <v/>
      </c>
      <c r="D58" s="11" t="str">
        <f>IFERROR(INDEX('     2022    '!C:C,MATCH('Order Summary'!$A58,'     2022    '!$AN:$AN,0)),"")</f>
        <v/>
      </c>
      <c r="E58" s="11" t="str">
        <f>IFERROR(INDEX('     2022    '!E:E,MATCH('Order Summary'!$A58,'     2022    '!$AN:$AN,0)),"")</f>
        <v/>
      </c>
      <c r="F58" s="96">
        <f>IFERROR(INDEX('     2022    '!AY:AY,MATCH($A58,'     2022    '!$AN:$AN,0)),0)</f>
        <v>0</v>
      </c>
      <c r="G58" s="180" t="str">
        <f>IFERROR(IF($O$3&gt;68,INDEX('     2022    '!I:I,MATCH($A58,'     2022    '!$AN:$AN,0))*(1-'     2022    '!$BA$1),INDEX('     2022    '!I:I,MATCH($A58,'     2022    '!$AN:$AN,0))),"")</f>
        <v/>
      </c>
      <c r="H58" s="96">
        <f>IFERROR(INDEX('     2022    '!AZ:AZ,MATCH($A58,'     2022    '!$AN:$AN,0)),0)</f>
        <v>0</v>
      </c>
      <c r="I58" s="180" t="str">
        <f>IFERROR(IF($O$3&gt;68,INDEX('     2022    '!M:M,MATCH($A58,'     2022    '!$AN:$AN,0))*(1-'     2022    '!$BA$1),INDEX('     2022    '!M:M,MATCH($A58,'     2022    '!$AN:$AN,0))),"")</f>
        <v/>
      </c>
      <c r="J58" s="181">
        <f t="shared" si="1"/>
        <v>0</v>
      </c>
      <c r="K58" s="182" t="str">
        <f t="shared" si="2"/>
        <v/>
      </c>
      <c r="L58" s="53"/>
      <c r="M58" s="52" t="str">
        <f>IFERROR(INDEX('     2022    '!R:R,MATCH('Order Summary'!$A58,'     2022    '!$AN:$AN,0)),"")</f>
        <v/>
      </c>
      <c r="N58" s="52" t="str">
        <f>IFERROR(INDEX('     2022    '!V:V,MATCH('Order Summary'!$A58,'     2022    '!$AN:$AN,0)),"")</f>
        <v/>
      </c>
      <c r="O58" s="52" t="str">
        <f>IFERROR(INDEX('     2022    '!S:S,MATCH('Order Summary'!$A58,'     2022    '!$AN:$AN,0)),"")</f>
        <v/>
      </c>
      <c r="P58" s="96" t="str">
        <f t="shared" si="0"/>
        <v/>
      </c>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row>
    <row r="59" spans="1:78">
      <c r="A59" s="50">
        <f t="shared" si="3"/>
        <v>48</v>
      </c>
      <c r="C59" s="11" t="str">
        <f>IFERROR(INDEX('     2022    '!D:D,MATCH('Order Summary'!$A59,'     2022    '!$AN:$AN,0)),"")</f>
        <v/>
      </c>
      <c r="D59" s="11" t="str">
        <f>IFERROR(INDEX('     2022    '!C:C,MATCH('Order Summary'!$A59,'     2022    '!$AN:$AN,0)),"")</f>
        <v/>
      </c>
      <c r="E59" s="11" t="str">
        <f>IFERROR(INDEX('     2022    '!E:E,MATCH('Order Summary'!$A59,'     2022    '!$AN:$AN,0)),"")</f>
        <v/>
      </c>
      <c r="F59" s="96">
        <f>IFERROR(INDEX('     2022    '!AY:AY,MATCH($A59,'     2022    '!$AN:$AN,0)),0)</f>
        <v>0</v>
      </c>
      <c r="G59" s="180" t="str">
        <f>IFERROR(IF($O$3&gt;68,INDEX('     2022    '!I:I,MATCH($A59,'     2022    '!$AN:$AN,0))*(1-'     2022    '!$BA$1),INDEX('     2022    '!I:I,MATCH($A59,'     2022    '!$AN:$AN,0))),"")</f>
        <v/>
      </c>
      <c r="H59" s="96">
        <f>IFERROR(INDEX('     2022    '!AZ:AZ,MATCH($A59,'     2022    '!$AN:$AN,0)),0)</f>
        <v>0</v>
      </c>
      <c r="I59" s="180" t="str">
        <f>IFERROR(IF($O$3&gt;68,INDEX('     2022    '!M:M,MATCH($A59,'     2022    '!$AN:$AN,0))*(1-'     2022    '!$BA$1),INDEX('     2022    '!M:M,MATCH($A59,'     2022    '!$AN:$AN,0))),"")</f>
        <v/>
      </c>
      <c r="J59" s="181">
        <f t="shared" si="1"/>
        <v>0</v>
      </c>
      <c r="K59" s="182" t="str">
        <f t="shared" si="2"/>
        <v/>
      </c>
      <c r="L59" s="53"/>
      <c r="M59" s="52" t="str">
        <f>IFERROR(INDEX('     2022    '!R:R,MATCH('Order Summary'!$A59,'     2022    '!$AN:$AN,0)),"")</f>
        <v/>
      </c>
      <c r="N59" s="52" t="str">
        <f>IFERROR(INDEX('     2022    '!V:V,MATCH('Order Summary'!$A59,'     2022    '!$AN:$AN,0)),"")</f>
        <v/>
      </c>
      <c r="O59" s="52" t="str">
        <f>IFERROR(INDEX('     2022    '!S:S,MATCH('Order Summary'!$A59,'     2022    '!$AN:$AN,0)),"")</f>
        <v/>
      </c>
      <c r="P59" s="96" t="str">
        <f t="shared" si="0"/>
        <v/>
      </c>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row>
    <row r="60" spans="1:78">
      <c r="A60" s="50">
        <f t="shared" si="3"/>
        <v>49</v>
      </c>
      <c r="C60" s="11" t="str">
        <f>IFERROR(INDEX('     2022    '!D:D,MATCH('Order Summary'!$A60,'     2022    '!$AN:$AN,0)),"")</f>
        <v/>
      </c>
      <c r="D60" s="11" t="str">
        <f>IFERROR(INDEX('     2022    '!C:C,MATCH('Order Summary'!$A60,'     2022    '!$AN:$AN,0)),"")</f>
        <v/>
      </c>
      <c r="E60" s="11" t="str">
        <f>IFERROR(INDEX('     2022    '!E:E,MATCH('Order Summary'!$A60,'     2022    '!$AN:$AN,0)),"")</f>
        <v/>
      </c>
      <c r="F60" s="96">
        <f>IFERROR(INDEX('     2022    '!AY:AY,MATCH($A60,'     2022    '!$AN:$AN,0)),0)</f>
        <v>0</v>
      </c>
      <c r="G60" s="180" t="str">
        <f>IFERROR(IF($O$3&gt;68,INDEX('     2022    '!I:I,MATCH($A60,'     2022    '!$AN:$AN,0))*(1-'     2022    '!$BA$1),INDEX('     2022    '!I:I,MATCH($A60,'     2022    '!$AN:$AN,0))),"")</f>
        <v/>
      </c>
      <c r="H60" s="96">
        <f>IFERROR(INDEX('     2022    '!AZ:AZ,MATCH($A60,'     2022    '!$AN:$AN,0)),0)</f>
        <v>0</v>
      </c>
      <c r="I60" s="180" t="str">
        <f>IFERROR(IF($O$3&gt;68,INDEX('     2022    '!M:M,MATCH($A60,'     2022    '!$AN:$AN,0))*(1-'     2022    '!$BA$1),INDEX('     2022    '!M:M,MATCH($A60,'     2022    '!$AN:$AN,0))),"")</f>
        <v/>
      </c>
      <c r="J60" s="181">
        <f t="shared" si="1"/>
        <v>0</v>
      </c>
      <c r="K60" s="182" t="str">
        <f t="shared" si="2"/>
        <v/>
      </c>
      <c r="L60" s="53"/>
      <c r="M60" s="52" t="str">
        <f>IFERROR(INDEX('     2022    '!R:R,MATCH('Order Summary'!$A60,'     2022    '!$AN:$AN,0)),"")</f>
        <v/>
      </c>
      <c r="N60" s="52" t="str">
        <f>IFERROR(INDEX('     2022    '!V:V,MATCH('Order Summary'!$A60,'     2022    '!$AN:$AN,0)),"")</f>
        <v/>
      </c>
      <c r="O60" s="52" t="str">
        <f>IFERROR(INDEX('     2022    '!S:S,MATCH('Order Summary'!$A60,'     2022    '!$AN:$AN,0)),"")</f>
        <v/>
      </c>
      <c r="P60" s="96" t="str">
        <f t="shared" si="0"/>
        <v/>
      </c>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row>
    <row r="61" spans="1:78">
      <c r="A61" s="50">
        <f t="shared" si="3"/>
        <v>50</v>
      </c>
      <c r="C61" s="11" t="str">
        <f>IFERROR(INDEX('     2022    '!D:D,MATCH('Order Summary'!$A61,'     2022    '!$AN:$AN,0)),"")</f>
        <v/>
      </c>
      <c r="D61" s="11" t="str">
        <f>IFERROR(INDEX('     2022    '!C:C,MATCH('Order Summary'!$A61,'     2022    '!$AN:$AN,0)),"")</f>
        <v/>
      </c>
      <c r="E61" s="11" t="str">
        <f>IFERROR(INDEX('     2022    '!E:E,MATCH('Order Summary'!$A61,'     2022    '!$AN:$AN,0)),"")</f>
        <v/>
      </c>
      <c r="F61" s="96">
        <f>IFERROR(INDEX('     2022    '!AY:AY,MATCH($A61,'     2022    '!$AN:$AN,0)),0)</f>
        <v>0</v>
      </c>
      <c r="G61" s="180" t="str">
        <f>IFERROR(IF($O$3&gt;68,INDEX('     2022    '!I:I,MATCH($A61,'     2022    '!$AN:$AN,0))*(1-'     2022    '!$BA$1),INDEX('     2022    '!I:I,MATCH($A61,'     2022    '!$AN:$AN,0))),"")</f>
        <v/>
      </c>
      <c r="H61" s="96">
        <f>IFERROR(INDEX('     2022    '!AZ:AZ,MATCH($A61,'     2022    '!$AN:$AN,0)),0)</f>
        <v>0</v>
      </c>
      <c r="I61" s="180" t="str">
        <f>IFERROR(IF($O$3&gt;68,INDEX('     2022    '!M:M,MATCH($A61,'     2022    '!$AN:$AN,0))*(1-'     2022    '!$BA$1),INDEX('     2022    '!M:M,MATCH($A61,'     2022    '!$AN:$AN,0))),"")</f>
        <v/>
      </c>
      <c r="J61" s="181">
        <f t="shared" si="1"/>
        <v>0</v>
      </c>
      <c r="K61" s="182" t="str">
        <f t="shared" si="2"/>
        <v/>
      </c>
      <c r="L61" s="53"/>
      <c r="M61" s="52" t="str">
        <f>IFERROR(INDEX('     2022    '!R:R,MATCH('Order Summary'!$A61,'     2022    '!$AN:$AN,0)),"")</f>
        <v/>
      </c>
      <c r="N61" s="52" t="str">
        <f>IFERROR(INDEX('     2022    '!V:V,MATCH('Order Summary'!$A61,'     2022    '!$AN:$AN,0)),"")</f>
        <v/>
      </c>
      <c r="O61" s="52" t="str">
        <f>IFERROR(INDEX('     2022    '!S:S,MATCH('Order Summary'!$A61,'     2022    '!$AN:$AN,0)),"")</f>
        <v/>
      </c>
      <c r="P61" s="96" t="str">
        <f t="shared" si="0"/>
        <v/>
      </c>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row>
    <row r="62" spans="1:78">
      <c r="A62" s="50">
        <f t="shared" si="3"/>
        <v>51</v>
      </c>
      <c r="C62" s="11" t="str">
        <f>IFERROR(INDEX('     2022    '!D:D,MATCH('Order Summary'!$A62,'     2022    '!$AN:$AN,0)),"")</f>
        <v/>
      </c>
      <c r="D62" s="11" t="str">
        <f>IFERROR(INDEX('     2022    '!C:C,MATCH('Order Summary'!$A62,'     2022    '!$AN:$AN,0)),"")</f>
        <v/>
      </c>
      <c r="E62" s="11" t="str">
        <f>IFERROR(INDEX('     2022    '!E:E,MATCH('Order Summary'!$A62,'     2022    '!$AN:$AN,0)),"")</f>
        <v/>
      </c>
      <c r="F62" s="96">
        <f>IFERROR(INDEX('     2022    '!AY:AY,MATCH($A62,'     2022    '!$AN:$AN,0)),0)</f>
        <v>0</v>
      </c>
      <c r="G62" s="180" t="str">
        <f>IFERROR(IF($O$3&gt;68,INDEX('     2022    '!I:I,MATCH($A62,'     2022    '!$AN:$AN,0))*(1-'     2022    '!$BA$1),INDEX('     2022    '!I:I,MATCH($A62,'     2022    '!$AN:$AN,0))),"")</f>
        <v/>
      </c>
      <c r="H62" s="96">
        <f>IFERROR(INDEX('     2022    '!AZ:AZ,MATCH($A62,'     2022    '!$AN:$AN,0)),0)</f>
        <v>0</v>
      </c>
      <c r="I62" s="180" t="str">
        <f>IFERROR(IF($O$3&gt;68,INDEX('     2022    '!M:M,MATCH($A62,'     2022    '!$AN:$AN,0))*(1-'     2022    '!$BA$1),INDEX('     2022    '!M:M,MATCH($A62,'     2022    '!$AN:$AN,0))),"")</f>
        <v/>
      </c>
      <c r="J62" s="181">
        <f t="shared" si="1"/>
        <v>0</v>
      </c>
      <c r="K62" s="182" t="str">
        <f t="shared" si="2"/>
        <v/>
      </c>
      <c r="L62" s="53"/>
      <c r="M62" s="52" t="str">
        <f>IFERROR(INDEX('     2022    '!R:R,MATCH('Order Summary'!$A62,'     2022    '!$AN:$AN,0)),"")</f>
        <v/>
      </c>
      <c r="N62" s="52" t="str">
        <f>IFERROR(INDEX('     2022    '!V:V,MATCH('Order Summary'!$A62,'     2022    '!$AN:$AN,0)),"")</f>
        <v/>
      </c>
      <c r="O62" s="52" t="str">
        <f>IFERROR(INDEX('     2022    '!S:S,MATCH('Order Summary'!$A62,'     2022    '!$AN:$AN,0)),"")</f>
        <v/>
      </c>
      <c r="P62" s="96" t="str">
        <f t="shared" si="0"/>
        <v/>
      </c>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c r="AZ62" s="9"/>
      <c r="BA62" s="9"/>
      <c r="BB62" s="9"/>
      <c r="BC62" s="9"/>
      <c r="BD62" s="9"/>
      <c r="BE62" s="9"/>
      <c r="BF62" s="9"/>
      <c r="BG62" s="9"/>
      <c r="BH62" s="9"/>
      <c r="BI62" s="9"/>
      <c r="BJ62" s="9"/>
      <c r="BK62" s="9"/>
      <c r="BL62" s="9"/>
      <c r="BM62" s="9"/>
      <c r="BN62" s="9"/>
      <c r="BO62" s="9"/>
      <c r="BP62" s="9"/>
      <c r="BQ62" s="9"/>
      <c r="BR62" s="9"/>
      <c r="BS62" s="9"/>
      <c r="BT62" s="9"/>
      <c r="BU62" s="9"/>
      <c r="BV62" s="9"/>
      <c r="BW62" s="9"/>
      <c r="BX62" s="9"/>
      <c r="BY62" s="9"/>
      <c r="BZ62" s="9"/>
    </row>
    <row r="63" spans="1:78">
      <c r="A63" s="50">
        <f t="shared" si="3"/>
        <v>52</v>
      </c>
      <c r="C63" s="11" t="str">
        <f>IFERROR(INDEX('     2022    '!D:D,MATCH('Order Summary'!$A63,'     2022    '!$AN:$AN,0)),"")</f>
        <v/>
      </c>
      <c r="D63" s="11" t="str">
        <f>IFERROR(INDEX('     2022    '!C:C,MATCH('Order Summary'!$A63,'     2022    '!$AN:$AN,0)),"")</f>
        <v/>
      </c>
      <c r="E63" s="11" t="str">
        <f>IFERROR(INDEX('     2022    '!E:E,MATCH('Order Summary'!$A63,'     2022    '!$AN:$AN,0)),"")</f>
        <v/>
      </c>
      <c r="F63" s="96">
        <f>IFERROR(INDEX('     2022    '!AY:AY,MATCH($A63,'     2022    '!$AN:$AN,0)),0)</f>
        <v>0</v>
      </c>
      <c r="G63" s="180" t="str">
        <f>IFERROR(IF($O$3&gt;68,INDEX('     2022    '!I:I,MATCH($A63,'     2022    '!$AN:$AN,0))*(1-'     2022    '!$BA$1),INDEX('     2022    '!I:I,MATCH($A63,'     2022    '!$AN:$AN,0))),"")</f>
        <v/>
      </c>
      <c r="H63" s="96">
        <f>IFERROR(INDEX('     2022    '!AZ:AZ,MATCH($A63,'     2022    '!$AN:$AN,0)),0)</f>
        <v>0</v>
      </c>
      <c r="I63" s="180" t="str">
        <f>IFERROR(IF($O$3&gt;68,INDEX('     2022    '!M:M,MATCH($A63,'     2022    '!$AN:$AN,0))*(1-'     2022    '!$BA$1),INDEX('     2022    '!M:M,MATCH($A63,'     2022    '!$AN:$AN,0))),"")</f>
        <v/>
      </c>
      <c r="J63" s="181">
        <f t="shared" si="1"/>
        <v>0</v>
      </c>
      <c r="K63" s="182" t="str">
        <f t="shared" si="2"/>
        <v/>
      </c>
      <c r="L63" s="53"/>
      <c r="M63" s="52" t="str">
        <f>IFERROR(INDEX('     2022    '!R:R,MATCH('Order Summary'!$A63,'     2022    '!$AN:$AN,0)),"")</f>
        <v/>
      </c>
      <c r="N63" s="52" t="str">
        <f>IFERROR(INDEX('     2022    '!V:V,MATCH('Order Summary'!$A63,'     2022    '!$AN:$AN,0)),"")</f>
        <v/>
      </c>
      <c r="O63" s="52" t="str">
        <f>IFERROR(INDEX('     2022    '!S:S,MATCH('Order Summary'!$A63,'     2022    '!$AN:$AN,0)),"")</f>
        <v/>
      </c>
      <c r="P63" s="96" t="str">
        <f t="shared" si="0"/>
        <v/>
      </c>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row>
    <row r="64" spans="1:78">
      <c r="A64" s="50">
        <f t="shared" si="3"/>
        <v>53</v>
      </c>
      <c r="C64" s="11" t="str">
        <f>IFERROR(INDEX('     2022    '!D:D,MATCH('Order Summary'!$A64,'     2022    '!$AN:$AN,0)),"")</f>
        <v/>
      </c>
      <c r="D64" s="11" t="str">
        <f>IFERROR(INDEX('     2022    '!C:C,MATCH('Order Summary'!$A64,'     2022    '!$AN:$AN,0)),"")</f>
        <v/>
      </c>
      <c r="E64" s="11" t="str">
        <f>IFERROR(INDEX('     2022    '!E:E,MATCH('Order Summary'!$A64,'     2022    '!$AN:$AN,0)),"")</f>
        <v/>
      </c>
      <c r="F64" s="96">
        <f>IFERROR(INDEX('     2022    '!AY:AY,MATCH($A64,'     2022    '!$AN:$AN,0)),0)</f>
        <v>0</v>
      </c>
      <c r="G64" s="180" t="str">
        <f>IFERROR(IF($O$3&gt;68,INDEX('     2022    '!I:I,MATCH($A64,'     2022    '!$AN:$AN,0))*(1-'     2022    '!$BA$1),INDEX('     2022    '!I:I,MATCH($A64,'     2022    '!$AN:$AN,0))),"")</f>
        <v/>
      </c>
      <c r="H64" s="96">
        <f>IFERROR(INDEX('     2022    '!AZ:AZ,MATCH($A64,'     2022    '!$AN:$AN,0)),0)</f>
        <v>0</v>
      </c>
      <c r="I64" s="180" t="str">
        <f>IFERROR(IF($O$3&gt;68,INDEX('     2022    '!M:M,MATCH($A64,'     2022    '!$AN:$AN,0))*(1-'     2022    '!$BA$1),INDEX('     2022    '!M:M,MATCH($A64,'     2022    '!$AN:$AN,0))),"")</f>
        <v/>
      </c>
      <c r="J64" s="181">
        <f t="shared" si="1"/>
        <v>0</v>
      </c>
      <c r="K64" s="182" t="str">
        <f t="shared" si="2"/>
        <v/>
      </c>
      <c r="L64" s="53"/>
      <c r="M64" s="52" t="str">
        <f>IFERROR(INDEX('     2022    '!R:R,MATCH('Order Summary'!$A64,'     2022    '!$AN:$AN,0)),"")</f>
        <v/>
      </c>
      <c r="N64" s="52" t="str">
        <f>IFERROR(INDEX('     2022    '!V:V,MATCH('Order Summary'!$A64,'     2022    '!$AN:$AN,0)),"")</f>
        <v/>
      </c>
      <c r="O64" s="52" t="str">
        <f>IFERROR(INDEX('     2022    '!S:S,MATCH('Order Summary'!$A64,'     2022    '!$AN:$AN,0)),"")</f>
        <v/>
      </c>
      <c r="P64" s="96" t="str">
        <f t="shared" si="0"/>
        <v/>
      </c>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c r="AZ64" s="9"/>
      <c r="BA64" s="9"/>
      <c r="BB64" s="9"/>
      <c r="BC64" s="9"/>
      <c r="BD64" s="9"/>
      <c r="BE64" s="9"/>
      <c r="BF64" s="9"/>
      <c r="BG64" s="9"/>
      <c r="BH64" s="9"/>
      <c r="BI64" s="9"/>
      <c r="BJ64" s="9"/>
      <c r="BK64" s="9"/>
      <c r="BL64" s="9"/>
      <c r="BM64" s="9"/>
      <c r="BN64" s="9"/>
      <c r="BO64" s="9"/>
      <c r="BP64" s="9"/>
      <c r="BQ64" s="9"/>
      <c r="BR64" s="9"/>
      <c r="BS64" s="9"/>
      <c r="BT64" s="9"/>
      <c r="BU64" s="9"/>
      <c r="BV64" s="9"/>
      <c r="BW64" s="9"/>
      <c r="BX64" s="9"/>
      <c r="BY64" s="9"/>
      <c r="BZ64" s="9"/>
    </row>
    <row r="65" spans="1:78">
      <c r="A65" s="50">
        <f t="shared" si="3"/>
        <v>54</v>
      </c>
      <c r="C65" s="11" t="str">
        <f>IFERROR(INDEX('     2022    '!D:D,MATCH('Order Summary'!$A65,'     2022    '!$AN:$AN,0)),"")</f>
        <v/>
      </c>
      <c r="D65" s="11" t="str">
        <f>IFERROR(INDEX('     2022    '!C:C,MATCH('Order Summary'!$A65,'     2022    '!$AN:$AN,0)),"")</f>
        <v/>
      </c>
      <c r="E65" s="11" t="str">
        <f>IFERROR(INDEX('     2022    '!E:E,MATCH('Order Summary'!$A65,'     2022    '!$AN:$AN,0)),"")</f>
        <v/>
      </c>
      <c r="F65" s="96">
        <f>IFERROR(INDEX('     2022    '!AY:AY,MATCH($A65,'     2022    '!$AN:$AN,0)),0)</f>
        <v>0</v>
      </c>
      <c r="G65" s="180" t="str">
        <f>IFERROR(IF($O$3&gt;68,INDEX('     2022    '!I:I,MATCH($A65,'     2022    '!$AN:$AN,0))*(1-'     2022    '!$BA$1),INDEX('     2022    '!I:I,MATCH($A65,'     2022    '!$AN:$AN,0))),"")</f>
        <v/>
      </c>
      <c r="H65" s="96">
        <f>IFERROR(INDEX('     2022    '!AZ:AZ,MATCH($A65,'     2022    '!$AN:$AN,0)),0)</f>
        <v>0</v>
      </c>
      <c r="I65" s="180" t="str">
        <f>IFERROR(IF($O$3&gt;68,INDEX('     2022    '!M:M,MATCH($A65,'     2022    '!$AN:$AN,0))*(1-'     2022    '!$BA$1),INDEX('     2022    '!M:M,MATCH($A65,'     2022    '!$AN:$AN,0))),"")</f>
        <v/>
      </c>
      <c r="J65" s="181">
        <f t="shared" si="1"/>
        <v>0</v>
      </c>
      <c r="K65" s="182" t="str">
        <f t="shared" si="2"/>
        <v/>
      </c>
      <c r="L65" s="53"/>
      <c r="M65" s="52" t="str">
        <f>IFERROR(INDEX('     2022    '!R:R,MATCH('Order Summary'!$A65,'     2022    '!$AN:$AN,0)),"")</f>
        <v/>
      </c>
      <c r="N65" s="52" t="str">
        <f>IFERROR(INDEX('     2022    '!V:V,MATCH('Order Summary'!$A65,'     2022    '!$AN:$AN,0)),"")</f>
        <v/>
      </c>
      <c r="O65" s="52" t="str">
        <f>IFERROR(INDEX('     2022    '!S:S,MATCH('Order Summary'!$A65,'     2022    '!$AN:$AN,0)),"")</f>
        <v/>
      </c>
      <c r="P65" s="96" t="str">
        <f t="shared" si="0"/>
        <v/>
      </c>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c r="AZ65" s="9"/>
      <c r="BA65" s="9"/>
      <c r="BB65" s="9"/>
      <c r="BC65" s="9"/>
      <c r="BD65" s="9"/>
      <c r="BE65" s="9"/>
      <c r="BF65" s="9"/>
      <c r="BG65" s="9"/>
      <c r="BH65" s="9"/>
      <c r="BI65" s="9"/>
      <c r="BJ65" s="9"/>
      <c r="BK65" s="9"/>
      <c r="BL65" s="9"/>
      <c r="BM65" s="9"/>
      <c r="BN65" s="9"/>
      <c r="BO65" s="9"/>
      <c r="BP65" s="9"/>
      <c r="BQ65" s="9"/>
      <c r="BR65" s="9"/>
      <c r="BS65" s="9"/>
      <c r="BT65" s="9"/>
      <c r="BU65" s="9"/>
      <c r="BV65" s="9"/>
      <c r="BW65" s="9"/>
      <c r="BX65" s="9"/>
      <c r="BY65" s="9"/>
      <c r="BZ65" s="9"/>
    </row>
    <row r="66" spans="1:78">
      <c r="A66" s="50">
        <f t="shared" si="3"/>
        <v>55</v>
      </c>
      <c r="C66" s="11" t="str">
        <f>IFERROR(INDEX('     2022    '!D:D,MATCH('Order Summary'!$A66,'     2022    '!$AN:$AN,0)),"")</f>
        <v/>
      </c>
      <c r="D66" s="11" t="str">
        <f>IFERROR(INDEX('     2022    '!C:C,MATCH('Order Summary'!$A66,'     2022    '!$AN:$AN,0)),"")</f>
        <v/>
      </c>
      <c r="E66" s="11" t="str">
        <f>IFERROR(INDEX('     2022    '!E:E,MATCH('Order Summary'!$A66,'     2022    '!$AN:$AN,0)),"")</f>
        <v/>
      </c>
      <c r="F66" s="96">
        <f>IFERROR(INDEX('     2022    '!AY:AY,MATCH($A66,'     2022    '!$AN:$AN,0)),0)</f>
        <v>0</v>
      </c>
      <c r="G66" s="180" t="str">
        <f>IFERROR(IF($O$3&gt;68,INDEX('     2022    '!I:I,MATCH($A66,'     2022    '!$AN:$AN,0))*(1-'     2022    '!$BA$1),INDEX('     2022    '!I:I,MATCH($A66,'     2022    '!$AN:$AN,0))),"")</f>
        <v/>
      </c>
      <c r="H66" s="96">
        <f>IFERROR(INDEX('     2022    '!AZ:AZ,MATCH($A66,'     2022    '!$AN:$AN,0)),0)</f>
        <v>0</v>
      </c>
      <c r="I66" s="180" t="str">
        <f>IFERROR(IF($O$3&gt;68,INDEX('     2022    '!M:M,MATCH($A66,'     2022    '!$AN:$AN,0))*(1-'     2022    '!$BA$1),INDEX('     2022    '!M:M,MATCH($A66,'     2022    '!$AN:$AN,0))),"")</f>
        <v/>
      </c>
      <c r="J66" s="181">
        <f t="shared" si="1"/>
        <v>0</v>
      </c>
      <c r="K66" s="182" t="str">
        <f t="shared" si="2"/>
        <v/>
      </c>
      <c r="L66" s="53"/>
      <c r="M66" s="52" t="str">
        <f>IFERROR(INDEX('     2022    '!R:R,MATCH('Order Summary'!$A66,'     2022    '!$AN:$AN,0)),"")</f>
        <v/>
      </c>
      <c r="N66" s="52" t="str">
        <f>IFERROR(INDEX('     2022    '!V:V,MATCH('Order Summary'!$A66,'     2022    '!$AN:$AN,0)),"")</f>
        <v/>
      </c>
      <c r="O66" s="52" t="str">
        <f>IFERROR(INDEX('     2022    '!S:S,MATCH('Order Summary'!$A66,'     2022    '!$AN:$AN,0)),"")</f>
        <v/>
      </c>
      <c r="P66" s="96" t="str">
        <f t="shared" si="0"/>
        <v/>
      </c>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c r="AZ66" s="9"/>
      <c r="BA66" s="9"/>
      <c r="BB66" s="9"/>
      <c r="BC66" s="9"/>
      <c r="BD66" s="9"/>
      <c r="BE66" s="9"/>
      <c r="BF66" s="9"/>
      <c r="BG66" s="9"/>
      <c r="BH66" s="9"/>
      <c r="BI66" s="9"/>
      <c r="BJ66" s="9"/>
      <c r="BK66" s="9"/>
      <c r="BL66" s="9"/>
      <c r="BM66" s="9"/>
      <c r="BN66" s="9"/>
      <c r="BO66" s="9"/>
      <c r="BP66" s="9"/>
      <c r="BQ66" s="9"/>
      <c r="BR66" s="9"/>
      <c r="BS66" s="9"/>
      <c r="BT66" s="9"/>
      <c r="BU66" s="9"/>
      <c r="BV66" s="9"/>
      <c r="BW66" s="9"/>
      <c r="BX66" s="9"/>
      <c r="BY66" s="9"/>
      <c r="BZ66" s="9"/>
    </row>
    <row r="67" spans="1:78">
      <c r="A67" s="50">
        <f t="shared" si="3"/>
        <v>56</v>
      </c>
      <c r="C67" s="11" t="str">
        <f>IFERROR(INDEX('     2022    '!D:D,MATCH('Order Summary'!$A67,'     2022    '!$AN:$AN,0)),"")</f>
        <v/>
      </c>
      <c r="D67" s="11" t="str">
        <f>IFERROR(INDEX('     2022    '!C:C,MATCH('Order Summary'!$A67,'     2022    '!$AN:$AN,0)),"")</f>
        <v/>
      </c>
      <c r="E67" s="11" t="str">
        <f>IFERROR(INDEX('     2022    '!E:E,MATCH('Order Summary'!$A67,'     2022    '!$AN:$AN,0)),"")</f>
        <v/>
      </c>
      <c r="F67" s="96">
        <f>IFERROR(INDEX('     2022    '!AY:AY,MATCH($A67,'     2022    '!$AN:$AN,0)),0)</f>
        <v>0</v>
      </c>
      <c r="G67" s="180" t="str">
        <f>IFERROR(IF($O$3&gt;68,INDEX('     2022    '!I:I,MATCH($A67,'     2022    '!$AN:$AN,0))*(1-'     2022    '!$BA$1),INDEX('     2022    '!I:I,MATCH($A67,'     2022    '!$AN:$AN,0))),"")</f>
        <v/>
      </c>
      <c r="H67" s="96">
        <f>IFERROR(INDEX('     2022    '!AZ:AZ,MATCH($A67,'     2022    '!$AN:$AN,0)),0)</f>
        <v>0</v>
      </c>
      <c r="I67" s="180" t="str">
        <f>IFERROR(IF($O$3&gt;68,INDEX('     2022    '!M:M,MATCH($A67,'     2022    '!$AN:$AN,0))*(1-'     2022    '!$BA$1),INDEX('     2022    '!M:M,MATCH($A67,'     2022    '!$AN:$AN,0))),"")</f>
        <v/>
      </c>
      <c r="J67" s="181">
        <f t="shared" si="1"/>
        <v>0</v>
      </c>
      <c r="K67" s="182" t="str">
        <f t="shared" si="2"/>
        <v/>
      </c>
      <c r="L67" s="53"/>
      <c r="M67" s="52" t="str">
        <f>IFERROR(INDEX('     2022    '!R:R,MATCH('Order Summary'!$A67,'     2022    '!$AN:$AN,0)),"")</f>
        <v/>
      </c>
      <c r="N67" s="52" t="str">
        <f>IFERROR(INDEX('     2022    '!V:V,MATCH('Order Summary'!$A67,'     2022    '!$AN:$AN,0)),"")</f>
        <v/>
      </c>
      <c r="O67" s="52" t="str">
        <f>IFERROR(INDEX('     2022    '!S:S,MATCH('Order Summary'!$A67,'     2022    '!$AN:$AN,0)),"")</f>
        <v/>
      </c>
      <c r="P67" s="96" t="str">
        <f t="shared" si="0"/>
        <v/>
      </c>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row>
    <row r="68" spans="1:78">
      <c r="A68" s="50">
        <f t="shared" si="3"/>
        <v>57</v>
      </c>
      <c r="C68" s="11" t="str">
        <f>IFERROR(INDEX('     2022    '!D:D,MATCH('Order Summary'!$A68,'     2022    '!$AN:$AN,0)),"")</f>
        <v/>
      </c>
      <c r="D68" s="11" t="str">
        <f>IFERROR(INDEX('     2022    '!C:C,MATCH('Order Summary'!$A68,'     2022    '!$AN:$AN,0)),"")</f>
        <v/>
      </c>
      <c r="E68" s="11" t="str">
        <f>IFERROR(INDEX('     2022    '!E:E,MATCH('Order Summary'!$A68,'     2022    '!$AN:$AN,0)),"")</f>
        <v/>
      </c>
      <c r="F68" s="96">
        <f>IFERROR(INDEX('     2022    '!AY:AY,MATCH($A68,'     2022    '!$AN:$AN,0)),0)</f>
        <v>0</v>
      </c>
      <c r="G68" s="180" t="str">
        <f>IFERROR(IF($O$3&gt;68,INDEX('     2022    '!I:I,MATCH($A68,'     2022    '!$AN:$AN,0))*(1-'     2022    '!$BA$1),INDEX('     2022    '!I:I,MATCH($A68,'     2022    '!$AN:$AN,0))),"")</f>
        <v/>
      </c>
      <c r="H68" s="96">
        <f>IFERROR(INDEX('     2022    '!AZ:AZ,MATCH($A68,'     2022    '!$AN:$AN,0)),0)</f>
        <v>0</v>
      </c>
      <c r="I68" s="180" t="str">
        <f>IFERROR(IF($O$3&gt;68,INDEX('     2022    '!M:M,MATCH($A68,'     2022    '!$AN:$AN,0))*(1-'     2022    '!$BA$1),INDEX('     2022    '!M:M,MATCH($A68,'     2022    '!$AN:$AN,0))),"")</f>
        <v/>
      </c>
      <c r="J68" s="181">
        <f t="shared" si="1"/>
        <v>0</v>
      </c>
      <c r="K68" s="182" t="str">
        <f t="shared" si="2"/>
        <v/>
      </c>
      <c r="L68" s="53"/>
      <c r="M68" s="52" t="str">
        <f>IFERROR(INDEX('     2022    '!R:R,MATCH('Order Summary'!$A68,'     2022    '!$AN:$AN,0)),"")</f>
        <v/>
      </c>
      <c r="N68" s="52" t="str">
        <f>IFERROR(INDEX('     2022    '!V:V,MATCH('Order Summary'!$A68,'     2022    '!$AN:$AN,0)),"")</f>
        <v/>
      </c>
      <c r="O68" s="52" t="str">
        <f>IFERROR(INDEX('     2022    '!S:S,MATCH('Order Summary'!$A68,'     2022    '!$AN:$AN,0)),"")</f>
        <v/>
      </c>
      <c r="P68" s="96" t="str">
        <f t="shared" si="0"/>
        <v/>
      </c>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c r="AZ68" s="9"/>
      <c r="BA68" s="9"/>
      <c r="BB68" s="9"/>
      <c r="BC68" s="9"/>
      <c r="BD68" s="9"/>
      <c r="BE68" s="9"/>
      <c r="BF68" s="9"/>
      <c r="BG68" s="9"/>
      <c r="BH68" s="9"/>
      <c r="BI68" s="9"/>
      <c r="BJ68" s="9"/>
      <c r="BK68" s="9"/>
      <c r="BL68" s="9"/>
      <c r="BM68" s="9"/>
      <c r="BN68" s="9"/>
      <c r="BO68" s="9"/>
      <c r="BP68" s="9"/>
      <c r="BQ68" s="9"/>
      <c r="BR68" s="9"/>
      <c r="BS68" s="9"/>
      <c r="BT68" s="9"/>
      <c r="BU68" s="9"/>
      <c r="BV68" s="9"/>
      <c r="BW68" s="9"/>
      <c r="BX68" s="9"/>
      <c r="BY68" s="9"/>
      <c r="BZ68" s="9"/>
    </row>
    <row r="69" spans="1:78">
      <c r="A69" s="50">
        <f t="shared" si="3"/>
        <v>58</v>
      </c>
      <c r="C69" s="11" t="str">
        <f>IFERROR(INDEX('     2022    '!D:D,MATCH('Order Summary'!$A69,'     2022    '!$AN:$AN,0)),"")</f>
        <v/>
      </c>
      <c r="D69" s="11" t="str">
        <f>IFERROR(INDEX('     2022    '!C:C,MATCH('Order Summary'!$A69,'     2022    '!$AN:$AN,0)),"")</f>
        <v/>
      </c>
      <c r="E69" s="11" t="str">
        <f>IFERROR(INDEX('     2022    '!E:E,MATCH('Order Summary'!$A69,'     2022    '!$AN:$AN,0)),"")</f>
        <v/>
      </c>
      <c r="F69" s="96">
        <f>IFERROR(INDEX('     2022    '!AY:AY,MATCH($A69,'     2022    '!$AN:$AN,0)),0)</f>
        <v>0</v>
      </c>
      <c r="G69" s="180" t="str">
        <f>IFERROR(IF($O$3&gt;68,INDEX('     2022    '!I:I,MATCH($A69,'     2022    '!$AN:$AN,0))*(1-'     2022    '!$BA$1),INDEX('     2022    '!I:I,MATCH($A69,'     2022    '!$AN:$AN,0))),"")</f>
        <v/>
      </c>
      <c r="H69" s="96">
        <f>IFERROR(INDEX('     2022    '!AZ:AZ,MATCH($A69,'     2022    '!$AN:$AN,0)),0)</f>
        <v>0</v>
      </c>
      <c r="I69" s="180" t="str">
        <f>IFERROR(IF($O$3&gt;68,INDEX('     2022    '!M:M,MATCH($A69,'     2022    '!$AN:$AN,0))*(1-'     2022    '!$BA$1),INDEX('     2022    '!M:M,MATCH($A69,'     2022    '!$AN:$AN,0))),"")</f>
        <v/>
      </c>
      <c r="J69" s="181">
        <f t="shared" si="1"/>
        <v>0</v>
      </c>
      <c r="K69" s="182" t="str">
        <f t="shared" si="2"/>
        <v/>
      </c>
      <c r="L69" s="53"/>
      <c r="M69" s="52" t="str">
        <f>IFERROR(INDEX('     2022    '!R:R,MATCH('Order Summary'!$A69,'     2022    '!$AN:$AN,0)),"")</f>
        <v/>
      </c>
      <c r="N69" s="52" t="str">
        <f>IFERROR(INDEX('     2022    '!V:V,MATCH('Order Summary'!$A69,'     2022    '!$AN:$AN,0)),"")</f>
        <v/>
      </c>
      <c r="O69" s="52" t="str">
        <f>IFERROR(INDEX('     2022    '!S:S,MATCH('Order Summary'!$A69,'     2022    '!$AN:$AN,0)),"")</f>
        <v/>
      </c>
      <c r="P69" s="96" t="str">
        <f t="shared" si="0"/>
        <v/>
      </c>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row>
    <row r="70" spans="1:78">
      <c r="A70" s="50">
        <f t="shared" si="3"/>
        <v>59</v>
      </c>
      <c r="C70" s="11" t="str">
        <f>IFERROR(INDEX('     2022    '!D:D,MATCH('Order Summary'!$A70,'     2022    '!$AN:$AN,0)),"")</f>
        <v/>
      </c>
      <c r="D70" s="11" t="str">
        <f>IFERROR(INDEX('     2022    '!C:C,MATCH('Order Summary'!$A70,'     2022    '!$AN:$AN,0)),"")</f>
        <v/>
      </c>
      <c r="E70" s="11" t="str">
        <f>IFERROR(INDEX('     2022    '!E:E,MATCH('Order Summary'!$A70,'     2022    '!$AN:$AN,0)),"")</f>
        <v/>
      </c>
      <c r="F70" s="96">
        <f>IFERROR(INDEX('     2022    '!AY:AY,MATCH($A70,'     2022    '!$AN:$AN,0)),0)</f>
        <v>0</v>
      </c>
      <c r="G70" s="180" t="str">
        <f>IFERROR(IF($O$3&gt;68,INDEX('     2022    '!I:I,MATCH($A70,'     2022    '!$AN:$AN,0))*(1-'     2022    '!$BA$1),INDEX('     2022    '!I:I,MATCH($A70,'     2022    '!$AN:$AN,0))),"")</f>
        <v/>
      </c>
      <c r="H70" s="96">
        <f>IFERROR(INDEX('     2022    '!AZ:AZ,MATCH($A70,'     2022    '!$AN:$AN,0)),0)</f>
        <v>0</v>
      </c>
      <c r="I70" s="180" t="str">
        <f>IFERROR(IF($O$3&gt;68,INDEX('     2022    '!M:M,MATCH($A70,'     2022    '!$AN:$AN,0))*(1-'     2022    '!$BA$1),INDEX('     2022    '!M:M,MATCH($A70,'     2022    '!$AN:$AN,0))),"")</f>
        <v/>
      </c>
      <c r="J70" s="181">
        <f t="shared" si="1"/>
        <v>0</v>
      </c>
      <c r="K70" s="182" t="str">
        <f t="shared" si="2"/>
        <v/>
      </c>
      <c r="L70" s="53"/>
      <c r="M70" s="52" t="str">
        <f>IFERROR(INDEX('     2022    '!R:R,MATCH('Order Summary'!$A70,'     2022    '!$AN:$AN,0)),"")</f>
        <v/>
      </c>
      <c r="N70" s="52" t="str">
        <f>IFERROR(INDEX('     2022    '!V:V,MATCH('Order Summary'!$A70,'     2022    '!$AN:$AN,0)),"")</f>
        <v/>
      </c>
      <c r="O70" s="52" t="str">
        <f>IFERROR(INDEX('     2022    '!S:S,MATCH('Order Summary'!$A70,'     2022    '!$AN:$AN,0)),"")</f>
        <v/>
      </c>
      <c r="P70" s="96" t="str">
        <f t="shared" si="0"/>
        <v/>
      </c>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c r="AZ70" s="9"/>
      <c r="BA70" s="9"/>
      <c r="BB70" s="9"/>
      <c r="BC70" s="9"/>
      <c r="BD70" s="9"/>
      <c r="BE70" s="9"/>
      <c r="BF70" s="9"/>
      <c r="BG70" s="9"/>
      <c r="BH70" s="9"/>
      <c r="BI70" s="9"/>
      <c r="BJ70" s="9"/>
      <c r="BK70" s="9"/>
      <c r="BL70" s="9"/>
      <c r="BM70" s="9"/>
      <c r="BN70" s="9"/>
      <c r="BO70" s="9"/>
      <c r="BP70" s="9"/>
      <c r="BQ70" s="9"/>
      <c r="BR70" s="9"/>
      <c r="BS70" s="9"/>
      <c r="BT70" s="9"/>
      <c r="BU70" s="9"/>
      <c r="BV70" s="9"/>
      <c r="BW70" s="9"/>
      <c r="BX70" s="9"/>
      <c r="BY70" s="9"/>
      <c r="BZ70" s="9"/>
    </row>
    <row r="71" spans="1:78">
      <c r="A71" s="50">
        <f t="shared" si="3"/>
        <v>60</v>
      </c>
      <c r="C71" s="11" t="str">
        <f>IFERROR(INDEX('     2022    '!D:D,MATCH('Order Summary'!$A71,'     2022    '!$AN:$AN,0)),"")</f>
        <v/>
      </c>
      <c r="D71" s="11" t="str">
        <f>IFERROR(INDEX('     2022    '!C:C,MATCH('Order Summary'!$A71,'     2022    '!$AN:$AN,0)),"")</f>
        <v/>
      </c>
      <c r="E71" s="11" t="str">
        <f>IFERROR(INDEX('     2022    '!E:E,MATCH('Order Summary'!$A71,'     2022    '!$AN:$AN,0)),"")</f>
        <v/>
      </c>
      <c r="F71" s="96">
        <f>IFERROR(INDEX('     2022    '!AY:AY,MATCH($A71,'     2022    '!$AN:$AN,0)),0)</f>
        <v>0</v>
      </c>
      <c r="G71" s="180" t="str">
        <f>IFERROR(IF($O$3&gt;68,INDEX('     2022    '!I:I,MATCH($A71,'     2022    '!$AN:$AN,0))*(1-'     2022    '!$BA$1),INDEX('     2022    '!I:I,MATCH($A71,'     2022    '!$AN:$AN,0))),"")</f>
        <v/>
      </c>
      <c r="H71" s="96">
        <f>IFERROR(INDEX('     2022    '!AZ:AZ,MATCH($A71,'     2022    '!$AN:$AN,0)),0)</f>
        <v>0</v>
      </c>
      <c r="I71" s="180" t="str">
        <f>IFERROR(IF($O$3&gt;68,INDEX('     2022    '!M:M,MATCH($A71,'     2022    '!$AN:$AN,0))*(1-'     2022    '!$BA$1),INDEX('     2022    '!M:M,MATCH($A71,'     2022    '!$AN:$AN,0))),"")</f>
        <v/>
      </c>
      <c r="J71" s="181">
        <f t="shared" si="1"/>
        <v>0</v>
      </c>
      <c r="K71" s="182" t="str">
        <f t="shared" si="2"/>
        <v/>
      </c>
      <c r="L71" s="53"/>
      <c r="M71" s="52" t="str">
        <f>IFERROR(INDEX('     2022    '!R:R,MATCH('Order Summary'!$A71,'     2022    '!$AN:$AN,0)),"")</f>
        <v/>
      </c>
      <c r="N71" s="52" t="str">
        <f>IFERROR(INDEX('     2022    '!V:V,MATCH('Order Summary'!$A71,'     2022    '!$AN:$AN,0)),"")</f>
        <v/>
      </c>
      <c r="O71" s="52" t="str">
        <f>IFERROR(INDEX('     2022    '!S:S,MATCH('Order Summary'!$A71,'     2022    '!$AN:$AN,0)),"")</f>
        <v/>
      </c>
      <c r="P71" s="96" t="str">
        <f t="shared" si="0"/>
        <v/>
      </c>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c r="AZ71" s="9"/>
      <c r="BA71" s="9"/>
      <c r="BB71" s="9"/>
      <c r="BC71" s="9"/>
      <c r="BD71" s="9"/>
      <c r="BE71" s="9"/>
      <c r="BF71" s="9"/>
      <c r="BG71" s="9"/>
      <c r="BH71" s="9"/>
      <c r="BI71" s="9"/>
      <c r="BJ71" s="9"/>
      <c r="BK71" s="9"/>
      <c r="BL71" s="9"/>
      <c r="BM71" s="9"/>
      <c r="BN71" s="9"/>
      <c r="BO71" s="9"/>
      <c r="BP71" s="9"/>
      <c r="BQ71" s="9"/>
      <c r="BR71" s="9"/>
      <c r="BS71" s="9"/>
      <c r="BT71" s="9"/>
      <c r="BU71" s="9"/>
      <c r="BV71" s="9"/>
      <c r="BW71" s="9"/>
      <c r="BX71" s="9"/>
      <c r="BY71" s="9"/>
      <c r="BZ71" s="9"/>
    </row>
    <row r="72" spans="1:78">
      <c r="A72" s="50">
        <f t="shared" si="3"/>
        <v>61</v>
      </c>
      <c r="C72" s="11" t="str">
        <f>IFERROR(INDEX('     2022    '!D:D,MATCH('Order Summary'!$A72,'     2022    '!$AN:$AN,0)),"")</f>
        <v/>
      </c>
      <c r="D72" s="11" t="str">
        <f>IFERROR(INDEX('     2022    '!C:C,MATCH('Order Summary'!$A72,'     2022    '!$AN:$AN,0)),"")</f>
        <v/>
      </c>
      <c r="E72" s="11" t="str">
        <f>IFERROR(INDEX('     2022    '!E:E,MATCH('Order Summary'!$A72,'     2022    '!$AN:$AN,0)),"")</f>
        <v/>
      </c>
      <c r="F72" s="96">
        <f>IFERROR(INDEX('     2022    '!AY:AY,MATCH($A72,'     2022    '!$AN:$AN,0)),0)</f>
        <v>0</v>
      </c>
      <c r="G72" s="180" t="str">
        <f>IFERROR(IF($O$3&gt;68,INDEX('     2022    '!I:I,MATCH($A72,'     2022    '!$AN:$AN,0))*(1-'     2022    '!$BA$1),INDEX('     2022    '!I:I,MATCH($A72,'     2022    '!$AN:$AN,0))),"")</f>
        <v/>
      </c>
      <c r="H72" s="96">
        <f>IFERROR(INDEX('     2022    '!AZ:AZ,MATCH($A72,'     2022    '!$AN:$AN,0)),0)</f>
        <v>0</v>
      </c>
      <c r="I72" s="180" t="str">
        <f>IFERROR(IF($O$3&gt;68,INDEX('     2022    '!M:M,MATCH($A72,'     2022    '!$AN:$AN,0))*(1-'     2022    '!$BA$1),INDEX('     2022    '!M:M,MATCH($A72,'     2022    '!$AN:$AN,0))),"")</f>
        <v/>
      </c>
      <c r="J72" s="181">
        <f t="shared" si="1"/>
        <v>0</v>
      </c>
      <c r="K72" s="182" t="str">
        <f t="shared" si="2"/>
        <v/>
      </c>
      <c r="L72" s="53"/>
      <c r="M72" s="52" t="str">
        <f>IFERROR(INDEX('     2022    '!R:R,MATCH('Order Summary'!$A72,'     2022    '!$AN:$AN,0)),"")</f>
        <v/>
      </c>
      <c r="N72" s="52" t="str">
        <f>IFERROR(INDEX('     2022    '!V:V,MATCH('Order Summary'!$A72,'     2022    '!$AN:$AN,0)),"")</f>
        <v/>
      </c>
      <c r="O72" s="52" t="str">
        <f>IFERROR(INDEX('     2022    '!S:S,MATCH('Order Summary'!$A72,'     2022    '!$AN:$AN,0)),"")</f>
        <v/>
      </c>
      <c r="P72" s="96" t="str">
        <f t="shared" si="0"/>
        <v/>
      </c>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c r="AZ72" s="9"/>
      <c r="BA72" s="9"/>
      <c r="BB72" s="9"/>
      <c r="BC72" s="9"/>
      <c r="BD72" s="9"/>
      <c r="BE72" s="9"/>
      <c r="BF72" s="9"/>
      <c r="BG72" s="9"/>
      <c r="BH72" s="9"/>
      <c r="BI72" s="9"/>
      <c r="BJ72" s="9"/>
      <c r="BK72" s="9"/>
      <c r="BL72" s="9"/>
      <c r="BM72" s="9"/>
      <c r="BN72" s="9"/>
      <c r="BO72" s="9"/>
      <c r="BP72" s="9"/>
      <c r="BQ72" s="9"/>
      <c r="BR72" s="9"/>
      <c r="BS72" s="9"/>
      <c r="BT72" s="9"/>
      <c r="BU72" s="9"/>
      <c r="BV72" s="9"/>
      <c r="BW72" s="9"/>
      <c r="BX72" s="9"/>
      <c r="BY72" s="9"/>
      <c r="BZ72" s="9"/>
    </row>
    <row r="73" spans="1:78">
      <c r="A73" s="50">
        <f t="shared" si="3"/>
        <v>62</v>
      </c>
      <c r="C73" s="11" t="str">
        <f>IFERROR(INDEX('     2022    '!D:D,MATCH('Order Summary'!$A73,'     2022    '!$AN:$AN,0)),"")</f>
        <v/>
      </c>
      <c r="D73" s="11" t="str">
        <f>IFERROR(INDEX('     2022    '!C:C,MATCH('Order Summary'!$A73,'     2022    '!$AN:$AN,0)),"")</f>
        <v/>
      </c>
      <c r="E73" s="11" t="str">
        <f>IFERROR(INDEX('     2022    '!E:E,MATCH('Order Summary'!$A73,'     2022    '!$AN:$AN,0)),"")</f>
        <v/>
      </c>
      <c r="F73" s="96">
        <f>IFERROR(INDEX('     2022    '!AY:AY,MATCH($A73,'     2022    '!$AN:$AN,0)),0)</f>
        <v>0</v>
      </c>
      <c r="G73" s="180" t="str">
        <f>IFERROR(IF($O$3&gt;68,INDEX('     2022    '!I:I,MATCH($A73,'     2022    '!$AN:$AN,0))*(1-'     2022    '!$BA$1),INDEX('     2022    '!I:I,MATCH($A73,'     2022    '!$AN:$AN,0))),"")</f>
        <v/>
      </c>
      <c r="H73" s="96">
        <f>IFERROR(INDEX('     2022    '!AZ:AZ,MATCH($A73,'     2022    '!$AN:$AN,0)),0)</f>
        <v>0</v>
      </c>
      <c r="I73" s="180" t="str">
        <f>IFERROR(IF($O$3&gt;68,INDEX('     2022    '!M:M,MATCH($A73,'     2022    '!$AN:$AN,0))*(1-'     2022    '!$BA$1),INDEX('     2022    '!M:M,MATCH($A73,'     2022    '!$AN:$AN,0))),"")</f>
        <v/>
      </c>
      <c r="J73" s="181">
        <f t="shared" si="1"/>
        <v>0</v>
      </c>
      <c r="K73" s="182" t="str">
        <f t="shared" si="2"/>
        <v/>
      </c>
      <c r="L73" s="53"/>
      <c r="M73" s="52" t="str">
        <f>IFERROR(INDEX('     2022    '!R:R,MATCH('Order Summary'!$A73,'     2022    '!$AN:$AN,0)),"")</f>
        <v/>
      </c>
      <c r="N73" s="52" t="str">
        <f>IFERROR(INDEX('     2022    '!V:V,MATCH('Order Summary'!$A73,'     2022    '!$AN:$AN,0)),"")</f>
        <v/>
      </c>
      <c r="O73" s="52" t="str">
        <f>IFERROR(INDEX('     2022    '!S:S,MATCH('Order Summary'!$A73,'     2022    '!$AN:$AN,0)),"")</f>
        <v/>
      </c>
      <c r="P73" s="96" t="str">
        <f t="shared" si="0"/>
        <v/>
      </c>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row>
    <row r="74" spans="1:78">
      <c r="A74" s="50">
        <f t="shared" si="3"/>
        <v>63</v>
      </c>
      <c r="C74" s="11" t="str">
        <f>IFERROR(INDEX('     2022    '!D:D,MATCH('Order Summary'!$A74,'     2022    '!$AN:$AN,0)),"")</f>
        <v/>
      </c>
      <c r="D74" s="11" t="str">
        <f>IFERROR(INDEX('     2022    '!C:C,MATCH('Order Summary'!$A74,'     2022    '!$AN:$AN,0)),"")</f>
        <v/>
      </c>
      <c r="E74" s="11" t="str">
        <f>IFERROR(INDEX('     2022    '!E:E,MATCH('Order Summary'!$A74,'     2022    '!$AN:$AN,0)),"")</f>
        <v/>
      </c>
      <c r="F74" s="96">
        <f>IFERROR(INDEX('     2022    '!AY:AY,MATCH($A74,'     2022    '!$AN:$AN,0)),0)</f>
        <v>0</v>
      </c>
      <c r="G74" s="180" t="str">
        <f>IFERROR(IF($O$3&gt;68,INDEX('     2022    '!I:I,MATCH($A74,'     2022    '!$AN:$AN,0))*(1-'     2022    '!$BA$1),INDEX('     2022    '!I:I,MATCH($A74,'     2022    '!$AN:$AN,0))),"")</f>
        <v/>
      </c>
      <c r="H74" s="96">
        <f>IFERROR(INDEX('     2022    '!AZ:AZ,MATCH($A74,'     2022    '!$AN:$AN,0)),0)</f>
        <v>0</v>
      </c>
      <c r="I74" s="180" t="str">
        <f>IFERROR(IF($O$3&gt;68,INDEX('     2022    '!M:M,MATCH($A74,'     2022    '!$AN:$AN,0))*(1-'     2022    '!$BA$1),INDEX('     2022    '!M:M,MATCH($A74,'     2022    '!$AN:$AN,0))),"")</f>
        <v/>
      </c>
      <c r="J74" s="181">
        <f t="shared" si="1"/>
        <v>0</v>
      </c>
      <c r="K74" s="182" t="str">
        <f t="shared" si="2"/>
        <v/>
      </c>
      <c r="L74" s="53"/>
      <c r="M74" s="52" t="str">
        <f>IFERROR(INDEX('     2022    '!R:R,MATCH('Order Summary'!$A74,'     2022    '!$AN:$AN,0)),"")</f>
        <v/>
      </c>
      <c r="N74" s="52" t="str">
        <f>IFERROR(INDEX('     2022    '!V:V,MATCH('Order Summary'!$A74,'     2022    '!$AN:$AN,0)),"")</f>
        <v/>
      </c>
      <c r="O74" s="52" t="str">
        <f>IFERROR(INDEX('     2022    '!S:S,MATCH('Order Summary'!$A74,'     2022    '!$AN:$AN,0)),"")</f>
        <v/>
      </c>
      <c r="P74" s="96" t="str">
        <f t="shared" si="0"/>
        <v/>
      </c>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c r="AZ74" s="9"/>
      <c r="BA74" s="9"/>
      <c r="BB74" s="9"/>
      <c r="BC74" s="9"/>
      <c r="BD74" s="9"/>
      <c r="BE74" s="9"/>
      <c r="BF74" s="9"/>
      <c r="BG74" s="9"/>
      <c r="BH74" s="9"/>
      <c r="BI74" s="9"/>
      <c r="BJ74" s="9"/>
      <c r="BK74" s="9"/>
      <c r="BL74" s="9"/>
      <c r="BM74" s="9"/>
      <c r="BN74" s="9"/>
      <c r="BO74" s="9"/>
      <c r="BP74" s="9"/>
      <c r="BQ74" s="9"/>
      <c r="BR74" s="9"/>
      <c r="BS74" s="9"/>
      <c r="BT74" s="9"/>
      <c r="BU74" s="9"/>
      <c r="BV74" s="9"/>
      <c r="BW74" s="9"/>
      <c r="BX74" s="9"/>
      <c r="BY74" s="9"/>
      <c r="BZ74" s="9"/>
    </row>
    <row r="75" spans="1:78">
      <c r="A75" s="50">
        <f t="shared" si="3"/>
        <v>64</v>
      </c>
      <c r="C75" s="11" t="str">
        <f>IFERROR(INDEX('     2022    '!D:D,MATCH('Order Summary'!$A75,'     2022    '!$AN:$AN,0)),"")</f>
        <v/>
      </c>
      <c r="D75" s="11" t="str">
        <f>IFERROR(INDEX('     2022    '!C:C,MATCH('Order Summary'!$A75,'     2022    '!$AN:$AN,0)),"")</f>
        <v/>
      </c>
      <c r="E75" s="11" t="str">
        <f>IFERROR(INDEX('     2022    '!E:E,MATCH('Order Summary'!$A75,'     2022    '!$AN:$AN,0)),"")</f>
        <v/>
      </c>
      <c r="F75" s="96">
        <f>IFERROR(INDEX('     2022    '!AY:AY,MATCH($A75,'     2022    '!$AN:$AN,0)),0)</f>
        <v>0</v>
      </c>
      <c r="G75" s="180" t="str">
        <f>IFERROR(IF($O$3&gt;68,INDEX('     2022    '!I:I,MATCH($A75,'     2022    '!$AN:$AN,0))*(1-'     2022    '!$BA$1),INDEX('     2022    '!I:I,MATCH($A75,'     2022    '!$AN:$AN,0))),"")</f>
        <v/>
      </c>
      <c r="H75" s="96">
        <f>IFERROR(INDEX('     2022    '!AZ:AZ,MATCH($A75,'     2022    '!$AN:$AN,0)),0)</f>
        <v>0</v>
      </c>
      <c r="I75" s="180" t="str">
        <f>IFERROR(IF($O$3&gt;68,INDEX('     2022    '!M:M,MATCH($A75,'     2022    '!$AN:$AN,0))*(1-'     2022    '!$BA$1),INDEX('     2022    '!M:M,MATCH($A75,'     2022    '!$AN:$AN,0))),"")</f>
        <v/>
      </c>
      <c r="J75" s="181">
        <f t="shared" si="1"/>
        <v>0</v>
      </c>
      <c r="K75" s="182" t="str">
        <f t="shared" si="2"/>
        <v/>
      </c>
      <c r="L75" s="53"/>
      <c r="M75" s="52" t="str">
        <f>IFERROR(INDEX('     2022    '!R:R,MATCH('Order Summary'!$A75,'     2022    '!$AN:$AN,0)),"")</f>
        <v/>
      </c>
      <c r="N75" s="52" t="str">
        <f>IFERROR(INDEX('     2022    '!V:V,MATCH('Order Summary'!$A75,'     2022    '!$AN:$AN,0)),"")</f>
        <v/>
      </c>
      <c r="O75" s="52" t="str">
        <f>IFERROR(INDEX('     2022    '!S:S,MATCH('Order Summary'!$A75,'     2022    '!$AN:$AN,0)),"")</f>
        <v/>
      </c>
      <c r="P75" s="96" t="str">
        <f t="shared" si="0"/>
        <v/>
      </c>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c r="AZ75" s="9"/>
      <c r="BA75" s="9"/>
      <c r="BB75" s="9"/>
      <c r="BC75" s="9"/>
      <c r="BD75" s="9"/>
      <c r="BE75" s="9"/>
      <c r="BF75" s="9"/>
      <c r="BG75" s="9"/>
      <c r="BH75" s="9"/>
      <c r="BI75" s="9"/>
      <c r="BJ75" s="9"/>
      <c r="BK75" s="9"/>
      <c r="BL75" s="9"/>
      <c r="BM75" s="9"/>
      <c r="BN75" s="9"/>
      <c r="BO75" s="9"/>
      <c r="BP75" s="9"/>
      <c r="BQ75" s="9"/>
      <c r="BR75" s="9"/>
      <c r="BS75" s="9"/>
      <c r="BT75" s="9"/>
      <c r="BU75" s="9"/>
      <c r="BV75" s="9"/>
      <c r="BW75" s="9"/>
      <c r="BX75" s="9"/>
      <c r="BY75" s="9"/>
      <c r="BZ75" s="9"/>
    </row>
    <row r="76" spans="1:78">
      <c r="A76" s="50">
        <f t="shared" si="3"/>
        <v>65</v>
      </c>
      <c r="C76" s="11" t="str">
        <f>IFERROR(INDEX('     2022    '!D:D,MATCH('Order Summary'!$A76,'     2022    '!$AN:$AN,0)),"")</f>
        <v/>
      </c>
      <c r="D76" s="11" t="str">
        <f>IFERROR(INDEX('     2022    '!C:C,MATCH('Order Summary'!$A76,'     2022    '!$AN:$AN,0)),"")</f>
        <v/>
      </c>
      <c r="E76" s="11" t="str">
        <f>IFERROR(INDEX('     2022    '!E:E,MATCH('Order Summary'!$A76,'     2022    '!$AN:$AN,0)),"")</f>
        <v/>
      </c>
      <c r="F76" s="96">
        <f>IFERROR(INDEX('     2022    '!AY:AY,MATCH($A76,'     2022    '!$AN:$AN,0)),0)</f>
        <v>0</v>
      </c>
      <c r="G76" s="180" t="str">
        <f>IFERROR(IF($O$3&gt;68,INDEX('     2022    '!I:I,MATCH($A76,'     2022    '!$AN:$AN,0))*(1-'     2022    '!$BA$1),INDEX('     2022    '!I:I,MATCH($A76,'     2022    '!$AN:$AN,0))),"")</f>
        <v/>
      </c>
      <c r="H76" s="96">
        <f>IFERROR(INDEX('     2022    '!AZ:AZ,MATCH($A76,'     2022    '!$AN:$AN,0)),0)</f>
        <v>0</v>
      </c>
      <c r="I76" s="180" t="str">
        <f>IFERROR(IF($O$3&gt;68,INDEX('     2022    '!M:M,MATCH($A76,'     2022    '!$AN:$AN,0))*(1-'     2022    '!$BA$1),INDEX('     2022    '!M:M,MATCH($A76,'     2022    '!$AN:$AN,0))),"")</f>
        <v/>
      </c>
      <c r="J76" s="181">
        <f t="shared" si="1"/>
        <v>0</v>
      </c>
      <c r="K76" s="182" t="str">
        <f t="shared" si="2"/>
        <v/>
      </c>
      <c r="L76" s="53"/>
      <c r="M76" s="52" t="str">
        <f>IFERROR(INDEX('     2022    '!R:R,MATCH('Order Summary'!$A76,'     2022    '!$AN:$AN,0)),"")</f>
        <v/>
      </c>
      <c r="N76" s="52" t="str">
        <f>IFERROR(INDEX('     2022    '!V:V,MATCH('Order Summary'!$A76,'     2022    '!$AN:$AN,0)),"")</f>
        <v/>
      </c>
      <c r="O76" s="52" t="str">
        <f>IFERROR(INDEX('     2022    '!S:S,MATCH('Order Summary'!$A76,'     2022    '!$AN:$AN,0)),"")</f>
        <v/>
      </c>
      <c r="P76" s="96" t="str">
        <f t="shared" ref="P76:P139" si="4">IFERROR(J76*O76,"")</f>
        <v/>
      </c>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c r="AZ76" s="9"/>
      <c r="BA76" s="9"/>
      <c r="BB76" s="9"/>
      <c r="BC76" s="9"/>
      <c r="BD76" s="9"/>
      <c r="BE76" s="9"/>
      <c r="BF76" s="9"/>
      <c r="BG76" s="9"/>
      <c r="BH76" s="9"/>
      <c r="BI76" s="9"/>
      <c r="BJ76" s="9"/>
      <c r="BK76" s="9"/>
      <c r="BL76" s="9"/>
      <c r="BM76" s="9"/>
      <c r="BN76" s="9"/>
      <c r="BO76" s="9"/>
      <c r="BP76" s="9"/>
      <c r="BQ76" s="9"/>
      <c r="BR76" s="9"/>
      <c r="BS76" s="9"/>
      <c r="BT76" s="9"/>
      <c r="BU76" s="9"/>
      <c r="BV76" s="9"/>
      <c r="BW76" s="9"/>
      <c r="BX76" s="9"/>
      <c r="BY76" s="9"/>
      <c r="BZ76" s="9"/>
    </row>
    <row r="77" spans="1:78">
      <c r="A77" s="50">
        <f t="shared" si="3"/>
        <v>66</v>
      </c>
      <c r="C77" s="11" t="str">
        <f>IFERROR(INDEX('     2022    '!D:D,MATCH('Order Summary'!$A77,'     2022    '!$AN:$AN,0)),"")</f>
        <v/>
      </c>
      <c r="D77" s="11" t="str">
        <f>IFERROR(INDEX('     2022    '!C:C,MATCH('Order Summary'!$A77,'     2022    '!$AN:$AN,0)),"")</f>
        <v/>
      </c>
      <c r="E77" s="11" t="str">
        <f>IFERROR(INDEX('     2022    '!E:E,MATCH('Order Summary'!$A77,'     2022    '!$AN:$AN,0)),"")</f>
        <v/>
      </c>
      <c r="F77" s="96">
        <f>IFERROR(INDEX('     2022    '!AY:AY,MATCH($A77,'     2022    '!$AN:$AN,0)),0)</f>
        <v>0</v>
      </c>
      <c r="G77" s="180" t="str">
        <f>IFERROR(IF($O$3&gt;68,INDEX('     2022    '!I:I,MATCH($A77,'     2022    '!$AN:$AN,0))*(1-'     2022    '!$BA$1),INDEX('     2022    '!I:I,MATCH($A77,'     2022    '!$AN:$AN,0))),"")</f>
        <v/>
      </c>
      <c r="H77" s="96">
        <f>IFERROR(INDEX('     2022    '!AZ:AZ,MATCH($A77,'     2022    '!$AN:$AN,0)),0)</f>
        <v>0</v>
      </c>
      <c r="I77" s="180" t="str">
        <f>IFERROR(IF($O$3&gt;68,INDEX('     2022    '!M:M,MATCH($A77,'     2022    '!$AN:$AN,0))*(1-'     2022    '!$BA$1),INDEX('     2022    '!M:M,MATCH($A77,'     2022    '!$AN:$AN,0))),"")</f>
        <v/>
      </c>
      <c r="J77" s="181">
        <f t="shared" ref="J77:J140" si="5">F77+H77</f>
        <v>0</v>
      </c>
      <c r="K77" s="182" t="str">
        <f t="shared" ref="K77:K140" si="6">IFERROR((F77*G77)+(H77*I77),"")</f>
        <v/>
      </c>
      <c r="L77" s="53"/>
      <c r="M77" s="52" t="str">
        <f>IFERROR(INDEX('     2022    '!R:R,MATCH('Order Summary'!$A77,'     2022    '!$AN:$AN,0)),"")</f>
        <v/>
      </c>
      <c r="N77" s="52" t="str">
        <f>IFERROR(INDEX('     2022    '!V:V,MATCH('Order Summary'!$A77,'     2022    '!$AN:$AN,0)),"")</f>
        <v/>
      </c>
      <c r="O77" s="52" t="str">
        <f>IFERROR(INDEX('     2022    '!S:S,MATCH('Order Summary'!$A77,'     2022    '!$AN:$AN,0)),"")</f>
        <v/>
      </c>
      <c r="P77" s="96" t="str">
        <f t="shared" si="4"/>
        <v/>
      </c>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row>
    <row r="78" spans="1:78">
      <c r="A78" s="50">
        <f t="shared" ref="A78:A141" si="7">A77+1</f>
        <v>67</v>
      </c>
      <c r="C78" s="11" t="str">
        <f>IFERROR(INDEX('     2022    '!D:D,MATCH('Order Summary'!$A78,'     2022    '!$AN:$AN,0)),"")</f>
        <v/>
      </c>
      <c r="D78" s="11" t="str">
        <f>IFERROR(INDEX('     2022    '!C:C,MATCH('Order Summary'!$A78,'     2022    '!$AN:$AN,0)),"")</f>
        <v/>
      </c>
      <c r="E78" s="11" t="str">
        <f>IFERROR(INDEX('     2022    '!E:E,MATCH('Order Summary'!$A78,'     2022    '!$AN:$AN,0)),"")</f>
        <v/>
      </c>
      <c r="F78" s="96">
        <f>IFERROR(INDEX('     2022    '!AY:AY,MATCH($A78,'     2022    '!$AN:$AN,0)),0)</f>
        <v>0</v>
      </c>
      <c r="G78" s="180" t="str">
        <f>IFERROR(IF($O$3&gt;68,INDEX('     2022    '!I:I,MATCH($A78,'     2022    '!$AN:$AN,0))*(1-'     2022    '!$BA$1),INDEX('     2022    '!I:I,MATCH($A78,'     2022    '!$AN:$AN,0))),"")</f>
        <v/>
      </c>
      <c r="H78" s="96">
        <f>IFERROR(INDEX('     2022    '!AZ:AZ,MATCH($A78,'     2022    '!$AN:$AN,0)),0)</f>
        <v>0</v>
      </c>
      <c r="I78" s="180" t="str">
        <f>IFERROR(IF($O$3&gt;68,INDEX('     2022    '!M:M,MATCH($A78,'     2022    '!$AN:$AN,0))*(1-'     2022    '!$BA$1),INDEX('     2022    '!M:M,MATCH($A78,'     2022    '!$AN:$AN,0))),"")</f>
        <v/>
      </c>
      <c r="J78" s="181">
        <f t="shared" si="5"/>
        <v>0</v>
      </c>
      <c r="K78" s="182" t="str">
        <f t="shared" si="6"/>
        <v/>
      </c>
      <c r="L78" s="53"/>
      <c r="M78" s="52" t="str">
        <f>IFERROR(INDEX('     2022    '!R:R,MATCH('Order Summary'!$A78,'     2022    '!$AN:$AN,0)),"")</f>
        <v/>
      </c>
      <c r="N78" s="52" t="str">
        <f>IFERROR(INDEX('     2022    '!V:V,MATCH('Order Summary'!$A78,'     2022    '!$AN:$AN,0)),"")</f>
        <v/>
      </c>
      <c r="O78" s="52" t="str">
        <f>IFERROR(INDEX('     2022    '!S:S,MATCH('Order Summary'!$A78,'     2022    '!$AN:$AN,0)),"")</f>
        <v/>
      </c>
      <c r="P78" s="96" t="str">
        <f t="shared" si="4"/>
        <v/>
      </c>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c r="AZ78" s="9"/>
      <c r="BA78" s="9"/>
      <c r="BB78" s="9"/>
      <c r="BC78" s="9"/>
      <c r="BD78" s="9"/>
      <c r="BE78" s="9"/>
      <c r="BF78" s="9"/>
      <c r="BG78" s="9"/>
      <c r="BH78" s="9"/>
      <c r="BI78" s="9"/>
      <c r="BJ78" s="9"/>
      <c r="BK78" s="9"/>
      <c r="BL78" s="9"/>
      <c r="BM78" s="9"/>
      <c r="BN78" s="9"/>
      <c r="BO78" s="9"/>
      <c r="BP78" s="9"/>
      <c r="BQ78" s="9"/>
      <c r="BR78" s="9"/>
      <c r="BS78" s="9"/>
      <c r="BT78" s="9"/>
      <c r="BU78" s="9"/>
      <c r="BV78" s="9"/>
      <c r="BW78" s="9"/>
      <c r="BX78" s="9"/>
      <c r="BY78" s="9"/>
      <c r="BZ78" s="9"/>
    </row>
    <row r="79" spans="1:78">
      <c r="A79" s="50">
        <f t="shared" si="7"/>
        <v>68</v>
      </c>
      <c r="C79" s="11" t="str">
        <f>IFERROR(INDEX('     2022    '!D:D,MATCH('Order Summary'!$A79,'     2022    '!$AN:$AN,0)),"")</f>
        <v/>
      </c>
      <c r="D79" s="11" t="str">
        <f>IFERROR(INDEX('     2022    '!C:C,MATCH('Order Summary'!$A79,'     2022    '!$AN:$AN,0)),"")</f>
        <v/>
      </c>
      <c r="E79" s="11" t="str">
        <f>IFERROR(INDEX('     2022    '!E:E,MATCH('Order Summary'!$A79,'     2022    '!$AN:$AN,0)),"")</f>
        <v/>
      </c>
      <c r="F79" s="96">
        <f>IFERROR(INDEX('     2022    '!AY:AY,MATCH($A79,'     2022    '!$AN:$AN,0)),0)</f>
        <v>0</v>
      </c>
      <c r="G79" s="180" t="str">
        <f>IFERROR(IF($O$3&gt;68,INDEX('     2022    '!I:I,MATCH($A79,'     2022    '!$AN:$AN,0))*(1-'     2022    '!$BA$1),INDEX('     2022    '!I:I,MATCH($A79,'     2022    '!$AN:$AN,0))),"")</f>
        <v/>
      </c>
      <c r="H79" s="96">
        <f>IFERROR(INDEX('     2022    '!AZ:AZ,MATCH($A79,'     2022    '!$AN:$AN,0)),0)</f>
        <v>0</v>
      </c>
      <c r="I79" s="180" t="str">
        <f>IFERROR(IF($O$3&gt;68,INDEX('     2022    '!M:M,MATCH($A79,'     2022    '!$AN:$AN,0))*(1-'     2022    '!$BA$1),INDEX('     2022    '!M:M,MATCH($A79,'     2022    '!$AN:$AN,0))),"")</f>
        <v/>
      </c>
      <c r="J79" s="181">
        <f t="shared" si="5"/>
        <v>0</v>
      </c>
      <c r="K79" s="182" t="str">
        <f t="shared" si="6"/>
        <v/>
      </c>
      <c r="L79" s="53"/>
      <c r="M79" s="52" t="str">
        <f>IFERROR(INDEX('     2022    '!R:R,MATCH('Order Summary'!$A79,'     2022    '!$AN:$AN,0)),"")</f>
        <v/>
      </c>
      <c r="N79" s="52" t="str">
        <f>IFERROR(INDEX('     2022    '!V:V,MATCH('Order Summary'!$A79,'     2022    '!$AN:$AN,0)),"")</f>
        <v/>
      </c>
      <c r="O79" s="52" t="str">
        <f>IFERROR(INDEX('     2022    '!S:S,MATCH('Order Summary'!$A79,'     2022    '!$AN:$AN,0)),"")</f>
        <v/>
      </c>
      <c r="P79" s="96" t="str">
        <f t="shared" si="4"/>
        <v/>
      </c>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c r="AY79" s="9"/>
      <c r="AZ79" s="9"/>
      <c r="BA79" s="9"/>
      <c r="BB79" s="9"/>
      <c r="BC79" s="9"/>
      <c r="BD79" s="9"/>
      <c r="BE79" s="9"/>
      <c r="BF79" s="9"/>
      <c r="BG79" s="9"/>
      <c r="BH79" s="9"/>
      <c r="BI79" s="9"/>
      <c r="BJ79" s="9"/>
      <c r="BK79" s="9"/>
      <c r="BL79" s="9"/>
      <c r="BM79" s="9"/>
      <c r="BN79" s="9"/>
      <c r="BO79" s="9"/>
      <c r="BP79" s="9"/>
      <c r="BQ79" s="9"/>
      <c r="BR79" s="9"/>
      <c r="BS79" s="9"/>
      <c r="BT79" s="9"/>
      <c r="BU79" s="9"/>
      <c r="BV79" s="9"/>
      <c r="BW79" s="9"/>
      <c r="BX79" s="9"/>
      <c r="BY79" s="9"/>
      <c r="BZ79" s="9"/>
    </row>
    <row r="80" spans="1:78">
      <c r="A80" s="50">
        <f t="shared" si="7"/>
        <v>69</v>
      </c>
      <c r="C80" s="11" t="str">
        <f>IFERROR(INDEX('     2022    '!D:D,MATCH('Order Summary'!$A80,'     2022    '!$AN:$AN,0)),"")</f>
        <v/>
      </c>
      <c r="D80" s="11" t="str">
        <f>IFERROR(INDEX('     2022    '!C:C,MATCH('Order Summary'!$A80,'     2022    '!$AN:$AN,0)),"")</f>
        <v/>
      </c>
      <c r="E80" s="11" t="str">
        <f>IFERROR(INDEX('     2022    '!E:E,MATCH('Order Summary'!$A80,'     2022    '!$AN:$AN,0)),"")</f>
        <v/>
      </c>
      <c r="F80" s="96">
        <f>IFERROR(INDEX('     2022    '!AY:AY,MATCH($A80,'     2022    '!$AN:$AN,0)),0)</f>
        <v>0</v>
      </c>
      <c r="G80" s="180" t="str">
        <f>IFERROR(IF($O$3&gt;68,INDEX('     2022    '!I:I,MATCH($A80,'     2022    '!$AN:$AN,0))*(1-'     2022    '!$BA$1),INDEX('     2022    '!I:I,MATCH($A80,'     2022    '!$AN:$AN,0))),"")</f>
        <v/>
      </c>
      <c r="H80" s="96">
        <f>IFERROR(INDEX('     2022    '!AZ:AZ,MATCH($A80,'     2022    '!$AN:$AN,0)),0)</f>
        <v>0</v>
      </c>
      <c r="I80" s="180" t="str">
        <f>IFERROR(IF($O$3&gt;68,INDEX('     2022    '!M:M,MATCH($A80,'     2022    '!$AN:$AN,0))*(1-'     2022    '!$BA$1),INDEX('     2022    '!M:M,MATCH($A80,'     2022    '!$AN:$AN,0))),"")</f>
        <v/>
      </c>
      <c r="J80" s="181">
        <f t="shared" si="5"/>
        <v>0</v>
      </c>
      <c r="K80" s="182" t="str">
        <f t="shared" si="6"/>
        <v/>
      </c>
      <c r="L80" s="53"/>
      <c r="M80" s="52" t="str">
        <f>IFERROR(INDEX('     2022    '!R:R,MATCH('Order Summary'!$A80,'     2022    '!$AN:$AN,0)),"")</f>
        <v/>
      </c>
      <c r="N80" s="52" t="str">
        <f>IFERROR(INDEX('     2022    '!V:V,MATCH('Order Summary'!$A80,'     2022    '!$AN:$AN,0)),"")</f>
        <v/>
      </c>
      <c r="O80" s="52" t="str">
        <f>IFERROR(INDEX('     2022    '!S:S,MATCH('Order Summary'!$A80,'     2022    '!$AN:$AN,0)),"")</f>
        <v/>
      </c>
      <c r="P80" s="96" t="str">
        <f t="shared" si="4"/>
        <v/>
      </c>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c r="AZ80" s="9"/>
      <c r="BA80" s="9"/>
      <c r="BB80" s="9"/>
      <c r="BC80" s="9"/>
      <c r="BD80" s="9"/>
      <c r="BE80" s="9"/>
      <c r="BF80" s="9"/>
      <c r="BG80" s="9"/>
      <c r="BH80" s="9"/>
      <c r="BI80" s="9"/>
      <c r="BJ80" s="9"/>
      <c r="BK80" s="9"/>
      <c r="BL80" s="9"/>
      <c r="BM80" s="9"/>
      <c r="BN80" s="9"/>
      <c r="BO80" s="9"/>
      <c r="BP80" s="9"/>
      <c r="BQ80" s="9"/>
      <c r="BR80" s="9"/>
      <c r="BS80" s="9"/>
      <c r="BT80" s="9"/>
      <c r="BU80" s="9"/>
      <c r="BV80" s="9"/>
      <c r="BW80" s="9"/>
      <c r="BX80" s="9"/>
      <c r="BY80" s="9"/>
      <c r="BZ80" s="9"/>
    </row>
    <row r="81" spans="1:78">
      <c r="A81" s="50">
        <f t="shared" si="7"/>
        <v>70</v>
      </c>
      <c r="C81" s="11" t="str">
        <f>IFERROR(INDEX('     2022    '!D:D,MATCH('Order Summary'!$A81,'     2022    '!$AN:$AN,0)),"")</f>
        <v/>
      </c>
      <c r="D81" s="11" t="str">
        <f>IFERROR(INDEX('     2022    '!C:C,MATCH('Order Summary'!$A81,'     2022    '!$AN:$AN,0)),"")</f>
        <v/>
      </c>
      <c r="E81" s="11" t="str">
        <f>IFERROR(INDEX('     2022    '!E:E,MATCH('Order Summary'!$A81,'     2022    '!$AN:$AN,0)),"")</f>
        <v/>
      </c>
      <c r="F81" s="96">
        <f>IFERROR(INDEX('     2022    '!AY:AY,MATCH($A81,'     2022    '!$AN:$AN,0)),0)</f>
        <v>0</v>
      </c>
      <c r="G81" s="180" t="str">
        <f>IFERROR(IF($O$3&gt;68,INDEX('     2022    '!I:I,MATCH($A81,'     2022    '!$AN:$AN,0))*(1-'     2022    '!$BA$1),INDEX('     2022    '!I:I,MATCH($A81,'     2022    '!$AN:$AN,0))),"")</f>
        <v/>
      </c>
      <c r="H81" s="96">
        <f>IFERROR(INDEX('     2022    '!AZ:AZ,MATCH($A81,'     2022    '!$AN:$AN,0)),0)</f>
        <v>0</v>
      </c>
      <c r="I81" s="180" t="str">
        <f>IFERROR(IF($O$3&gt;68,INDEX('     2022    '!M:M,MATCH($A81,'     2022    '!$AN:$AN,0))*(1-'     2022    '!$BA$1),INDEX('     2022    '!M:M,MATCH($A81,'     2022    '!$AN:$AN,0))),"")</f>
        <v/>
      </c>
      <c r="J81" s="181">
        <f t="shared" si="5"/>
        <v>0</v>
      </c>
      <c r="K81" s="182" t="str">
        <f t="shared" si="6"/>
        <v/>
      </c>
      <c r="L81" s="53"/>
      <c r="M81" s="52" t="str">
        <f>IFERROR(INDEX('     2022    '!R:R,MATCH('Order Summary'!$A81,'     2022    '!$AN:$AN,0)),"")</f>
        <v/>
      </c>
      <c r="N81" s="52" t="str">
        <f>IFERROR(INDEX('     2022    '!V:V,MATCH('Order Summary'!$A81,'     2022    '!$AN:$AN,0)),"")</f>
        <v/>
      </c>
      <c r="O81" s="52" t="str">
        <f>IFERROR(INDEX('     2022    '!S:S,MATCH('Order Summary'!$A81,'     2022    '!$AN:$AN,0)),"")</f>
        <v/>
      </c>
      <c r="P81" s="96" t="str">
        <f t="shared" si="4"/>
        <v/>
      </c>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row>
    <row r="82" spans="1:78">
      <c r="A82" s="50">
        <f t="shared" si="7"/>
        <v>71</v>
      </c>
      <c r="C82" s="11" t="str">
        <f>IFERROR(INDEX('     2022    '!D:D,MATCH('Order Summary'!$A82,'     2022    '!$AN:$AN,0)),"")</f>
        <v/>
      </c>
      <c r="D82" s="11" t="str">
        <f>IFERROR(INDEX('     2022    '!C:C,MATCH('Order Summary'!$A82,'     2022    '!$AN:$AN,0)),"")</f>
        <v/>
      </c>
      <c r="E82" s="11" t="str">
        <f>IFERROR(INDEX('     2022    '!E:E,MATCH('Order Summary'!$A82,'     2022    '!$AN:$AN,0)),"")</f>
        <v/>
      </c>
      <c r="F82" s="96">
        <f>IFERROR(INDEX('     2022    '!AY:AY,MATCH($A82,'     2022    '!$AN:$AN,0)),0)</f>
        <v>0</v>
      </c>
      <c r="G82" s="180" t="str">
        <f>IFERROR(IF($O$3&gt;68,INDEX('     2022    '!I:I,MATCH($A82,'     2022    '!$AN:$AN,0))*(1-'     2022    '!$BA$1),INDEX('     2022    '!I:I,MATCH($A82,'     2022    '!$AN:$AN,0))),"")</f>
        <v/>
      </c>
      <c r="H82" s="96">
        <f>IFERROR(INDEX('     2022    '!AZ:AZ,MATCH($A82,'     2022    '!$AN:$AN,0)),0)</f>
        <v>0</v>
      </c>
      <c r="I82" s="180" t="str">
        <f>IFERROR(IF($O$3&gt;68,INDEX('     2022    '!M:M,MATCH($A82,'     2022    '!$AN:$AN,0))*(1-'     2022    '!$BA$1),INDEX('     2022    '!M:M,MATCH($A82,'     2022    '!$AN:$AN,0))),"")</f>
        <v/>
      </c>
      <c r="J82" s="181">
        <f t="shared" si="5"/>
        <v>0</v>
      </c>
      <c r="K82" s="182" t="str">
        <f t="shared" si="6"/>
        <v/>
      </c>
      <c r="L82" s="53"/>
      <c r="M82" s="52" t="str">
        <f>IFERROR(INDEX('     2022    '!R:R,MATCH('Order Summary'!$A82,'     2022    '!$AN:$AN,0)),"")</f>
        <v/>
      </c>
      <c r="N82" s="52" t="str">
        <f>IFERROR(INDEX('     2022    '!V:V,MATCH('Order Summary'!$A82,'     2022    '!$AN:$AN,0)),"")</f>
        <v/>
      </c>
      <c r="O82" s="52" t="str">
        <f>IFERROR(INDEX('     2022    '!S:S,MATCH('Order Summary'!$A82,'     2022    '!$AN:$AN,0)),"")</f>
        <v/>
      </c>
      <c r="P82" s="96" t="str">
        <f t="shared" si="4"/>
        <v/>
      </c>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row>
    <row r="83" spans="1:78">
      <c r="A83" s="50">
        <f t="shared" si="7"/>
        <v>72</v>
      </c>
      <c r="C83" s="11" t="str">
        <f>IFERROR(INDEX('     2022    '!D:D,MATCH('Order Summary'!$A83,'     2022    '!$AN:$AN,0)),"")</f>
        <v/>
      </c>
      <c r="D83" s="11" t="str">
        <f>IFERROR(INDEX('     2022    '!C:C,MATCH('Order Summary'!$A83,'     2022    '!$AN:$AN,0)),"")</f>
        <v/>
      </c>
      <c r="E83" s="11" t="str">
        <f>IFERROR(INDEX('     2022    '!E:E,MATCH('Order Summary'!$A83,'     2022    '!$AN:$AN,0)),"")</f>
        <v/>
      </c>
      <c r="F83" s="96">
        <f>IFERROR(INDEX('     2022    '!AY:AY,MATCH($A83,'     2022    '!$AN:$AN,0)),0)</f>
        <v>0</v>
      </c>
      <c r="G83" s="180" t="str">
        <f>IFERROR(IF($O$3&gt;68,INDEX('     2022    '!I:I,MATCH($A83,'     2022    '!$AN:$AN,0))*(1-'     2022    '!$BA$1),INDEX('     2022    '!I:I,MATCH($A83,'     2022    '!$AN:$AN,0))),"")</f>
        <v/>
      </c>
      <c r="H83" s="96">
        <f>IFERROR(INDEX('     2022    '!AZ:AZ,MATCH($A83,'     2022    '!$AN:$AN,0)),0)</f>
        <v>0</v>
      </c>
      <c r="I83" s="180" t="str">
        <f>IFERROR(IF($O$3&gt;68,INDEX('     2022    '!M:M,MATCH($A83,'     2022    '!$AN:$AN,0))*(1-'     2022    '!$BA$1),INDEX('     2022    '!M:M,MATCH($A83,'     2022    '!$AN:$AN,0))),"")</f>
        <v/>
      </c>
      <c r="J83" s="181">
        <f t="shared" si="5"/>
        <v>0</v>
      </c>
      <c r="K83" s="182" t="str">
        <f t="shared" si="6"/>
        <v/>
      </c>
      <c r="L83" s="53"/>
      <c r="M83" s="52" t="str">
        <f>IFERROR(INDEX('     2022    '!R:R,MATCH('Order Summary'!$A83,'     2022    '!$AN:$AN,0)),"")</f>
        <v/>
      </c>
      <c r="N83" s="52" t="str">
        <f>IFERROR(INDEX('     2022    '!V:V,MATCH('Order Summary'!$A83,'     2022    '!$AN:$AN,0)),"")</f>
        <v/>
      </c>
      <c r="O83" s="52" t="str">
        <f>IFERROR(INDEX('     2022    '!S:S,MATCH('Order Summary'!$A83,'     2022    '!$AN:$AN,0)),"")</f>
        <v/>
      </c>
      <c r="P83" s="96" t="str">
        <f t="shared" si="4"/>
        <v/>
      </c>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row>
    <row r="84" spans="1:78">
      <c r="A84" s="50">
        <f t="shared" si="7"/>
        <v>73</v>
      </c>
      <c r="C84" s="11" t="str">
        <f>IFERROR(INDEX('     2022    '!D:D,MATCH('Order Summary'!$A84,'     2022    '!$AN:$AN,0)),"")</f>
        <v/>
      </c>
      <c r="D84" s="11" t="str">
        <f>IFERROR(INDEX('     2022    '!C:C,MATCH('Order Summary'!$A84,'     2022    '!$AN:$AN,0)),"")</f>
        <v/>
      </c>
      <c r="E84" s="11" t="str">
        <f>IFERROR(INDEX('     2022    '!E:E,MATCH('Order Summary'!$A84,'     2022    '!$AN:$AN,0)),"")</f>
        <v/>
      </c>
      <c r="F84" s="96">
        <f>IFERROR(INDEX('     2022    '!AY:AY,MATCH($A84,'     2022    '!$AN:$AN,0)),0)</f>
        <v>0</v>
      </c>
      <c r="G84" s="180" t="str">
        <f>IFERROR(IF($O$3&gt;68,INDEX('     2022    '!I:I,MATCH($A84,'     2022    '!$AN:$AN,0))*(1-'     2022    '!$BA$1),INDEX('     2022    '!I:I,MATCH($A84,'     2022    '!$AN:$AN,0))),"")</f>
        <v/>
      </c>
      <c r="H84" s="96">
        <f>IFERROR(INDEX('     2022    '!AZ:AZ,MATCH($A84,'     2022    '!$AN:$AN,0)),0)</f>
        <v>0</v>
      </c>
      <c r="I84" s="180" t="str">
        <f>IFERROR(IF($O$3&gt;68,INDEX('     2022    '!M:M,MATCH($A84,'     2022    '!$AN:$AN,0))*(1-'     2022    '!$BA$1),INDEX('     2022    '!M:M,MATCH($A84,'     2022    '!$AN:$AN,0))),"")</f>
        <v/>
      </c>
      <c r="J84" s="181">
        <f t="shared" si="5"/>
        <v>0</v>
      </c>
      <c r="K84" s="182" t="str">
        <f t="shared" si="6"/>
        <v/>
      </c>
      <c r="L84" s="53"/>
      <c r="M84" s="52" t="str">
        <f>IFERROR(INDEX('     2022    '!R:R,MATCH('Order Summary'!$A84,'     2022    '!$AN:$AN,0)),"")</f>
        <v/>
      </c>
      <c r="N84" s="52" t="str">
        <f>IFERROR(INDEX('     2022    '!V:V,MATCH('Order Summary'!$A84,'     2022    '!$AN:$AN,0)),"")</f>
        <v/>
      </c>
      <c r="O84" s="52" t="str">
        <f>IFERROR(INDEX('     2022    '!S:S,MATCH('Order Summary'!$A84,'     2022    '!$AN:$AN,0)),"")</f>
        <v/>
      </c>
      <c r="P84" s="96" t="str">
        <f t="shared" si="4"/>
        <v/>
      </c>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row>
    <row r="85" spans="1:78">
      <c r="A85" s="50">
        <f t="shared" si="7"/>
        <v>74</v>
      </c>
      <c r="C85" s="11" t="str">
        <f>IFERROR(INDEX('     2022    '!D:D,MATCH('Order Summary'!$A85,'     2022    '!$AN:$AN,0)),"")</f>
        <v/>
      </c>
      <c r="D85" s="11" t="str">
        <f>IFERROR(INDEX('     2022    '!C:C,MATCH('Order Summary'!$A85,'     2022    '!$AN:$AN,0)),"")</f>
        <v/>
      </c>
      <c r="E85" s="11" t="str">
        <f>IFERROR(INDEX('     2022    '!E:E,MATCH('Order Summary'!$A85,'     2022    '!$AN:$AN,0)),"")</f>
        <v/>
      </c>
      <c r="F85" s="96">
        <f>IFERROR(INDEX('     2022    '!AY:AY,MATCH($A85,'     2022    '!$AN:$AN,0)),0)</f>
        <v>0</v>
      </c>
      <c r="G85" s="180" t="str">
        <f>IFERROR(IF($O$3&gt;68,INDEX('     2022    '!I:I,MATCH($A85,'     2022    '!$AN:$AN,0))*(1-'     2022    '!$BA$1),INDEX('     2022    '!I:I,MATCH($A85,'     2022    '!$AN:$AN,0))),"")</f>
        <v/>
      </c>
      <c r="H85" s="96">
        <f>IFERROR(INDEX('     2022    '!AZ:AZ,MATCH($A85,'     2022    '!$AN:$AN,0)),0)</f>
        <v>0</v>
      </c>
      <c r="I85" s="180" t="str">
        <f>IFERROR(IF($O$3&gt;68,INDEX('     2022    '!M:M,MATCH($A85,'     2022    '!$AN:$AN,0))*(1-'     2022    '!$BA$1),INDEX('     2022    '!M:M,MATCH($A85,'     2022    '!$AN:$AN,0))),"")</f>
        <v/>
      </c>
      <c r="J85" s="181">
        <f t="shared" si="5"/>
        <v>0</v>
      </c>
      <c r="K85" s="182" t="str">
        <f t="shared" si="6"/>
        <v/>
      </c>
      <c r="L85" s="53"/>
      <c r="M85" s="52" t="str">
        <f>IFERROR(INDEX('     2022    '!R:R,MATCH('Order Summary'!$A85,'     2022    '!$AN:$AN,0)),"")</f>
        <v/>
      </c>
      <c r="N85" s="52" t="str">
        <f>IFERROR(INDEX('     2022    '!V:V,MATCH('Order Summary'!$A85,'     2022    '!$AN:$AN,0)),"")</f>
        <v/>
      </c>
      <c r="O85" s="52" t="str">
        <f>IFERROR(INDEX('     2022    '!S:S,MATCH('Order Summary'!$A85,'     2022    '!$AN:$AN,0)),"")</f>
        <v/>
      </c>
      <c r="P85" s="96" t="str">
        <f t="shared" si="4"/>
        <v/>
      </c>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c r="AZ85" s="9"/>
      <c r="BA85" s="9"/>
      <c r="BB85" s="9"/>
      <c r="BC85" s="9"/>
      <c r="BD85" s="9"/>
      <c r="BE85" s="9"/>
      <c r="BF85" s="9"/>
      <c r="BG85" s="9"/>
      <c r="BH85" s="9"/>
      <c r="BI85" s="9"/>
      <c r="BJ85" s="9"/>
      <c r="BK85" s="9"/>
      <c r="BL85" s="9"/>
      <c r="BM85" s="9"/>
      <c r="BN85" s="9"/>
      <c r="BO85" s="9"/>
      <c r="BP85" s="9"/>
      <c r="BQ85" s="9"/>
      <c r="BR85" s="9"/>
      <c r="BS85" s="9"/>
      <c r="BT85" s="9"/>
      <c r="BU85" s="9"/>
      <c r="BV85" s="9"/>
      <c r="BW85" s="9"/>
      <c r="BX85" s="9"/>
      <c r="BY85" s="9"/>
      <c r="BZ85" s="9"/>
    </row>
    <row r="86" spans="1:78">
      <c r="A86" s="50">
        <f t="shared" si="7"/>
        <v>75</v>
      </c>
      <c r="C86" s="11" t="str">
        <f>IFERROR(INDEX('     2022    '!D:D,MATCH('Order Summary'!$A86,'     2022    '!$AN:$AN,0)),"")</f>
        <v/>
      </c>
      <c r="D86" s="11" t="str">
        <f>IFERROR(INDEX('     2022    '!C:C,MATCH('Order Summary'!$A86,'     2022    '!$AN:$AN,0)),"")</f>
        <v/>
      </c>
      <c r="E86" s="11" t="str">
        <f>IFERROR(INDEX('     2022    '!E:E,MATCH('Order Summary'!$A86,'     2022    '!$AN:$AN,0)),"")</f>
        <v/>
      </c>
      <c r="F86" s="96">
        <f>IFERROR(INDEX('     2022    '!AY:AY,MATCH($A86,'     2022    '!$AN:$AN,0)),0)</f>
        <v>0</v>
      </c>
      <c r="G86" s="180" t="str">
        <f>IFERROR(IF($O$3&gt;68,INDEX('     2022    '!I:I,MATCH($A86,'     2022    '!$AN:$AN,0))*(1-'     2022    '!$BA$1),INDEX('     2022    '!I:I,MATCH($A86,'     2022    '!$AN:$AN,0))),"")</f>
        <v/>
      </c>
      <c r="H86" s="96">
        <f>IFERROR(INDEX('     2022    '!AZ:AZ,MATCH($A86,'     2022    '!$AN:$AN,0)),0)</f>
        <v>0</v>
      </c>
      <c r="I86" s="180" t="str">
        <f>IFERROR(IF($O$3&gt;68,INDEX('     2022    '!M:M,MATCH($A86,'     2022    '!$AN:$AN,0))*(1-'     2022    '!$BA$1),INDEX('     2022    '!M:M,MATCH($A86,'     2022    '!$AN:$AN,0))),"")</f>
        <v/>
      </c>
      <c r="J86" s="181">
        <f t="shared" si="5"/>
        <v>0</v>
      </c>
      <c r="K86" s="182" t="str">
        <f t="shared" si="6"/>
        <v/>
      </c>
      <c r="L86" s="53"/>
      <c r="M86" s="52" t="str">
        <f>IFERROR(INDEX('     2022    '!R:R,MATCH('Order Summary'!$A86,'     2022    '!$AN:$AN,0)),"")</f>
        <v/>
      </c>
      <c r="N86" s="52" t="str">
        <f>IFERROR(INDEX('     2022    '!V:V,MATCH('Order Summary'!$A86,'     2022    '!$AN:$AN,0)),"")</f>
        <v/>
      </c>
      <c r="O86" s="52" t="str">
        <f>IFERROR(INDEX('     2022    '!S:S,MATCH('Order Summary'!$A86,'     2022    '!$AN:$AN,0)),"")</f>
        <v/>
      </c>
      <c r="P86" s="96" t="str">
        <f t="shared" si="4"/>
        <v/>
      </c>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c r="BB86" s="9"/>
      <c r="BC86" s="9"/>
      <c r="BD86" s="9"/>
      <c r="BE86" s="9"/>
      <c r="BF86" s="9"/>
      <c r="BG86" s="9"/>
      <c r="BH86" s="9"/>
      <c r="BI86" s="9"/>
      <c r="BJ86" s="9"/>
      <c r="BK86" s="9"/>
      <c r="BL86" s="9"/>
      <c r="BM86" s="9"/>
      <c r="BN86" s="9"/>
      <c r="BO86" s="9"/>
      <c r="BP86" s="9"/>
      <c r="BQ86" s="9"/>
      <c r="BR86" s="9"/>
      <c r="BS86" s="9"/>
      <c r="BT86" s="9"/>
      <c r="BU86" s="9"/>
      <c r="BV86" s="9"/>
      <c r="BW86" s="9"/>
      <c r="BX86" s="9"/>
      <c r="BY86" s="9"/>
      <c r="BZ86" s="9"/>
    </row>
    <row r="87" spans="1:78">
      <c r="A87" s="50">
        <f t="shared" si="7"/>
        <v>76</v>
      </c>
      <c r="C87" s="11" t="str">
        <f>IFERROR(INDEX('     2022    '!D:D,MATCH('Order Summary'!$A87,'     2022    '!$AN:$AN,0)),"")</f>
        <v/>
      </c>
      <c r="D87" s="11" t="str">
        <f>IFERROR(INDEX('     2022    '!C:C,MATCH('Order Summary'!$A87,'     2022    '!$AN:$AN,0)),"")</f>
        <v/>
      </c>
      <c r="E87" s="11" t="str">
        <f>IFERROR(INDEX('     2022    '!E:E,MATCH('Order Summary'!$A87,'     2022    '!$AN:$AN,0)),"")</f>
        <v/>
      </c>
      <c r="F87" s="96">
        <f>IFERROR(INDEX('     2022    '!AY:AY,MATCH($A87,'     2022    '!$AN:$AN,0)),0)</f>
        <v>0</v>
      </c>
      <c r="G87" s="180" t="str">
        <f>IFERROR(IF($O$3&gt;68,INDEX('     2022    '!I:I,MATCH($A87,'     2022    '!$AN:$AN,0))*(1-'     2022    '!$BA$1),INDEX('     2022    '!I:I,MATCH($A87,'     2022    '!$AN:$AN,0))),"")</f>
        <v/>
      </c>
      <c r="H87" s="96">
        <f>IFERROR(INDEX('     2022    '!AZ:AZ,MATCH($A87,'     2022    '!$AN:$AN,0)),0)</f>
        <v>0</v>
      </c>
      <c r="I87" s="180" t="str">
        <f>IFERROR(IF($O$3&gt;68,INDEX('     2022    '!M:M,MATCH($A87,'     2022    '!$AN:$AN,0))*(1-'     2022    '!$BA$1),INDEX('     2022    '!M:M,MATCH($A87,'     2022    '!$AN:$AN,0))),"")</f>
        <v/>
      </c>
      <c r="J87" s="181">
        <f t="shared" si="5"/>
        <v>0</v>
      </c>
      <c r="K87" s="182" t="str">
        <f t="shared" si="6"/>
        <v/>
      </c>
      <c r="L87" s="53"/>
      <c r="M87" s="52" t="str">
        <f>IFERROR(INDEX('     2022    '!R:R,MATCH('Order Summary'!$A87,'     2022    '!$AN:$AN,0)),"")</f>
        <v/>
      </c>
      <c r="N87" s="52" t="str">
        <f>IFERROR(INDEX('     2022    '!V:V,MATCH('Order Summary'!$A87,'     2022    '!$AN:$AN,0)),"")</f>
        <v/>
      </c>
      <c r="O87" s="52" t="str">
        <f>IFERROR(INDEX('     2022    '!S:S,MATCH('Order Summary'!$A87,'     2022    '!$AN:$AN,0)),"")</f>
        <v/>
      </c>
      <c r="P87" s="96" t="str">
        <f t="shared" si="4"/>
        <v/>
      </c>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c r="AY87" s="9"/>
      <c r="AZ87" s="9"/>
      <c r="BA87" s="9"/>
      <c r="BB87" s="9"/>
      <c r="BC87" s="9"/>
      <c r="BD87" s="9"/>
      <c r="BE87" s="9"/>
      <c r="BF87" s="9"/>
      <c r="BG87" s="9"/>
      <c r="BH87" s="9"/>
      <c r="BI87" s="9"/>
      <c r="BJ87" s="9"/>
      <c r="BK87" s="9"/>
      <c r="BL87" s="9"/>
      <c r="BM87" s="9"/>
      <c r="BN87" s="9"/>
      <c r="BO87" s="9"/>
      <c r="BP87" s="9"/>
      <c r="BQ87" s="9"/>
      <c r="BR87" s="9"/>
      <c r="BS87" s="9"/>
      <c r="BT87" s="9"/>
      <c r="BU87" s="9"/>
      <c r="BV87" s="9"/>
      <c r="BW87" s="9"/>
      <c r="BX87" s="9"/>
      <c r="BY87" s="9"/>
      <c r="BZ87" s="9"/>
    </row>
    <row r="88" spans="1:78">
      <c r="A88" s="50">
        <f t="shared" si="7"/>
        <v>77</v>
      </c>
      <c r="C88" s="11" t="str">
        <f>IFERROR(INDEX('     2022    '!D:D,MATCH('Order Summary'!$A88,'     2022    '!$AN:$AN,0)),"")</f>
        <v/>
      </c>
      <c r="D88" s="11" t="str">
        <f>IFERROR(INDEX('     2022    '!C:C,MATCH('Order Summary'!$A88,'     2022    '!$AN:$AN,0)),"")</f>
        <v/>
      </c>
      <c r="E88" s="11" t="str">
        <f>IFERROR(INDEX('     2022    '!E:E,MATCH('Order Summary'!$A88,'     2022    '!$AN:$AN,0)),"")</f>
        <v/>
      </c>
      <c r="F88" s="96">
        <f>IFERROR(INDEX('     2022    '!AY:AY,MATCH($A88,'     2022    '!$AN:$AN,0)),0)</f>
        <v>0</v>
      </c>
      <c r="G88" s="180" t="str">
        <f>IFERROR(IF($O$3&gt;68,INDEX('     2022    '!I:I,MATCH($A88,'     2022    '!$AN:$AN,0))*(1-'     2022    '!$BA$1),INDEX('     2022    '!I:I,MATCH($A88,'     2022    '!$AN:$AN,0))),"")</f>
        <v/>
      </c>
      <c r="H88" s="96">
        <f>IFERROR(INDEX('     2022    '!AZ:AZ,MATCH($A88,'     2022    '!$AN:$AN,0)),0)</f>
        <v>0</v>
      </c>
      <c r="I88" s="180" t="str">
        <f>IFERROR(IF($O$3&gt;68,INDEX('     2022    '!M:M,MATCH($A88,'     2022    '!$AN:$AN,0))*(1-'     2022    '!$BA$1),INDEX('     2022    '!M:M,MATCH($A88,'     2022    '!$AN:$AN,0))),"")</f>
        <v/>
      </c>
      <c r="J88" s="181">
        <f t="shared" si="5"/>
        <v>0</v>
      </c>
      <c r="K88" s="182" t="str">
        <f t="shared" si="6"/>
        <v/>
      </c>
      <c r="L88" s="53"/>
      <c r="M88" s="52" t="str">
        <f>IFERROR(INDEX('     2022    '!R:R,MATCH('Order Summary'!$A88,'     2022    '!$AN:$AN,0)),"")</f>
        <v/>
      </c>
      <c r="N88" s="52" t="str">
        <f>IFERROR(INDEX('     2022    '!V:V,MATCH('Order Summary'!$A88,'     2022    '!$AN:$AN,0)),"")</f>
        <v/>
      </c>
      <c r="O88" s="52" t="str">
        <f>IFERROR(INDEX('     2022    '!S:S,MATCH('Order Summary'!$A88,'     2022    '!$AN:$AN,0)),"")</f>
        <v/>
      </c>
      <c r="P88" s="96" t="str">
        <f t="shared" si="4"/>
        <v/>
      </c>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c r="AZ88" s="9"/>
      <c r="BA88" s="9"/>
      <c r="BB88" s="9"/>
      <c r="BC88" s="9"/>
      <c r="BD88" s="9"/>
      <c r="BE88" s="9"/>
      <c r="BF88" s="9"/>
      <c r="BG88" s="9"/>
      <c r="BH88" s="9"/>
      <c r="BI88" s="9"/>
      <c r="BJ88" s="9"/>
      <c r="BK88" s="9"/>
      <c r="BL88" s="9"/>
      <c r="BM88" s="9"/>
      <c r="BN88" s="9"/>
      <c r="BO88" s="9"/>
      <c r="BP88" s="9"/>
      <c r="BQ88" s="9"/>
      <c r="BR88" s="9"/>
      <c r="BS88" s="9"/>
      <c r="BT88" s="9"/>
      <c r="BU88" s="9"/>
      <c r="BV88" s="9"/>
      <c r="BW88" s="9"/>
      <c r="BX88" s="9"/>
      <c r="BY88" s="9"/>
      <c r="BZ88" s="9"/>
    </row>
    <row r="89" spans="1:78">
      <c r="A89" s="50">
        <f t="shared" si="7"/>
        <v>78</v>
      </c>
      <c r="C89" s="11" t="str">
        <f>IFERROR(INDEX('     2022    '!D:D,MATCH('Order Summary'!$A89,'     2022    '!$AN:$AN,0)),"")</f>
        <v/>
      </c>
      <c r="D89" s="11" t="str">
        <f>IFERROR(INDEX('     2022    '!C:C,MATCH('Order Summary'!$A89,'     2022    '!$AN:$AN,0)),"")</f>
        <v/>
      </c>
      <c r="E89" s="11" t="str">
        <f>IFERROR(INDEX('     2022    '!E:E,MATCH('Order Summary'!$A89,'     2022    '!$AN:$AN,0)),"")</f>
        <v/>
      </c>
      <c r="F89" s="96">
        <f>IFERROR(INDEX('     2022    '!AY:AY,MATCH($A89,'     2022    '!$AN:$AN,0)),0)</f>
        <v>0</v>
      </c>
      <c r="G89" s="180" t="str">
        <f>IFERROR(IF($O$3&gt;68,INDEX('     2022    '!I:I,MATCH($A89,'     2022    '!$AN:$AN,0))*(1-'     2022    '!$BA$1),INDEX('     2022    '!I:I,MATCH($A89,'     2022    '!$AN:$AN,0))),"")</f>
        <v/>
      </c>
      <c r="H89" s="96">
        <f>IFERROR(INDEX('     2022    '!AZ:AZ,MATCH($A89,'     2022    '!$AN:$AN,0)),0)</f>
        <v>0</v>
      </c>
      <c r="I89" s="180" t="str">
        <f>IFERROR(IF($O$3&gt;68,INDEX('     2022    '!M:M,MATCH($A89,'     2022    '!$AN:$AN,0))*(1-'     2022    '!$BA$1),INDEX('     2022    '!M:M,MATCH($A89,'     2022    '!$AN:$AN,0))),"")</f>
        <v/>
      </c>
      <c r="J89" s="181">
        <f t="shared" si="5"/>
        <v>0</v>
      </c>
      <c r="K89" s="182" t="str">
        <f t="shared" si="6"/>
        <v/>
      </c>
      <c r="L89" s="53"/>
      <c r="M89" s="52" t="str">
        <f>IFERROR(INDEX('     2022    '!R:R,MATCH('Order Summary'!$A89,'     2022    '!$AN:$AN,0)),"")</f>
        <v/>
      </c>
      <c r="N89" s="52" t="str">
        <f>IFERROR(INDEX('     2022    '!V:V,MATCH('Order Summary'!$A89,'     2022    '!$AN:$AN,0)),"")</f>
        <v/>
      </c>
      <c r="O89" s="52" t="str">
        <f>IFERROR(INDEX('     2022    '!S:S,MATCH('Order Summary'!$A89,'     2022    '!$AN:$AN,0)),"")</f>
        <v/>
      </c>
      <c r="P89" s="96" t="str">
        <f t="shared" si="4"/>
        <v/>
      </c>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c r="AZ89" s="9"/>
      <c r="BA89" s="9"/>
      <c r="BB89" s="9"/>
      <c r="BC89" s="9"/>
      <c r="BD89" s="9"/>
      <c r="BE89" s="9"/>
      <c r="BF89" s="9"/>
      <c r="BG89" s="9"/>
      <c r="BH89" s="9"/>
      <c r="BI89" s="9"/>
      <c r="BJ89" s="9"/>
      <c r="BK89" s="9"/>
      <c r="BL89" s="9"/>
      <c r="BM89" s="9"/>
      <c r="BN89" s="9"/>
      <c r="BO89" s="9"/>
      <c r="BP89" s="9"/>
      <c r="BQ89" s="9"/>
      <c r="BR89" s="9"/>
      <c r="BS89" s="9"/>
      <c r="BT89" s="9"/>
      <c r="BU89" s="9"/>
      <c r="BV89" s="9"/>
      <c r="BW89" s="9"/>
      <c r="BX89" s="9"/>
      <c r="BY89" s="9"/>
      <c r="BZ89" s="9"/>
    </row>
    <row r="90" spans="1:78">
      <c r="A90" s="50">
        <f t="shared" si="7"/>
        <v>79</v>
      </c>
      <c r="C90" s="11" t="str">
        <f>IFERROR(INDEX('     2022    '!D:D,MATCH('Order Summary'!$A90,'     2022    '!$AN:$AN,0)),"")</f>
        <v/>
      </c>
      <c r="D90" s="11" t="str">
        <f>IFERROR(INDEX('     2022    '!C:C,MATCH('Order Summary'!$A90,'     2022    '!$AN:$AN,0)),"")</f>
        <v/>
      </c>
      <c r="E90" s="11" t="str">
        <f>IFERROR(INDEX('     2022    '!E:E,MATCH('Order Summary'!$A90,'     2022    '!$AN:$AN,0)),"")</f>
        <v/>
      </c>
      <c r="F90" s="96">
        <f>IFERROR(INDEX('     2022    '!AY:AY,MATCH($A90,'     2022    '!$AN:$AN,0)),0)</f>
        <v>0</v>
      </c>
      <c r="G90" s="180" t="str">
        <f>IFERROR(IF($O$3&gt;68,INDEX('     2022    '!I:I,MATCH($A90,'     2022    '!$AN:$AN,0))*(1-'     2022    '!$BA$1),INDEX('     2022    '!I:I,MATCH($A90,'     2022    '!$AN:$AN,0))),"")</f>
        <v/>
      </c>
      <c r="H90" s="96">
        <f>IFERROR(INDEX('     2022    '!AZ:AZ,MATCH($A90,'     2022    '!$AN:$AN,0)),0)</f>
        <v>0</v>
      </c>
      <c r="I90" s="180" t="str">
        <f>IFERROR(IF($O$3&gt;68,INDEX('     2022    '!M:M,MATCH($A90,'     2022    '!$AN:$AN,0))*(1-'     2022    '!$BA$1),INDEX('     2022    '!M:M,MATCH($A90,'     2022    '!$AN:$AN,0))),"")</f>
        <v/>
      </c>
      <c r="J90" s="181">
        <f t="shared" si="5"/>
        <v>0</v>
      </c>
      <c r="K90" s="182" t="str">
        <f t="shared" si="6"/>
        <v/>
      </c>
      <c r="L90" s="53"/>
      <c r="M90" s="52" t="str">
        <f>IFERROR(INDEX('     2022    '!R:R,MATCH('Order Summary'!$A90,'     2022    '!$AN:$AN,0)),"")</f>
        <v/>
      </c>
      <c r="N90" s="52" t="str">
        <f>IFERROR(INDEX('     2022    '!V:V,MATCH('Order Summary'!$A90,'     2022    '!$AN:$AN,0)),"")</f>
        <v/>
      </c>
      <c r="O90" s="52" t="str">
        <f>IFERROR(INDEX('     2022    '!S:S,MATCH('Order Summary'!$A90,'     2022    '!$AN:$AN,0)),"")</f>
        <v/>
      </c>
      <c r="P90" s="96" t="str">
        <f t="shared" si="4"/>
        <v/>
      </c>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c r="AZ90" s="9"/>
      <c r="BA90" s="9"/>
      <c r="BB90" s="9"/>
      <c r="BC90" s="9"/>
      <c r="BD90" s="9"/>
      <c r="BE90" s="9"/>
      <c r="BF90" s="9"/>
      <c r="BG90" s="9"/>
      <c r="BH90" s="9"/>
      <c r="BI90" s="9"/>
      <c r="BJ90" s="9"/>
      <c r="BK90" s="9"/>
      <c r="BL90" s="9"/>
      <c r="BM90" s="9"/>
      <c r="BN90" s="9"/>
      <c r="BO90" s="9"/>
      <c r="BP90" s="9"/>
      <c r="BQ90" s="9"/>
      <c r="BR90" s="9"/>
      <c r="BS90" s="9"/>
      <c r="BT90" s="9"/>
      <c r="BU90" s="9"/>
      <c r="BV90" s="9"/>
      <c r="BW90" s="9"/>
      <c r="BX90" s="9"/>
      <c r="BY90" s="9"/>
      <c r="BZ90" s="9"/>
    </row>
    <row r="91" spans="1:78">
      <c r="A91" s="50">
        <f t="shared" si="7"/>
        <v>80</v>
      </c>
      <c r="C91" s="11" t="str">
        <f>IFERROR(INDEX('     2022    '!D:D,MATCH('Order Summary'!$A91,'     2022    '!$AN:$AN,0)),"")</f>
        <v/>
      </c>
      <c r="D91" s="11" t="str">
        <f>IFERROR(INDEX('     2022    '!C:C,MATCH('Order Summary'!$A91,'     2022    '!$AN:$AN,0)),"")</f>
        <v/>
      </c>
      <c r="E91" s="11" t="str">
        <f>IFERROR(INDEX('     2022    '!E:E,MATCH('Order Summary'!$A91,'     2022    '!$AN:$AN,0)),"")</f>
        <v/>
      </c>
      <c r="F91" s="96">
        <f>IFERROR(INDEX('     2022    '!AY:AY,MATCH($A91,'     2022    '!$AN:$AN,0)),0)</f>
        <v>0</v>
      </c>
      <c r="G91" s="180" t="str">
        <f>IFERROR(IF($O$3&gt;68,INDEX('     2022    '!I:I,MATCH($A91,'     2022    '!$AN:$AN,0))*(1-'     2022    '!$BA$1),INDEX('     2022    '!I:I,MATCH($A91,'     2022    '!$AN:$AN,0))),"")</f>
        <v/>
      </c>
      <c r="H91" s="96">
        <f>IFERROR(INDEX('     2022    '!AZ:AZ,MATCH($A91,'     2022    '!$AN:$AN,0)),0)</f>
        <v>0</v>
      </c>
      <c r="I91" s="180" t="str">
        <f>IFERROR(IF($O$3&gt;68,INDEX('     2022    '!M:M,MATCH($A91,'     2022    '!$AN:$AN,0))*(1-'     2022    '!$BA$1),INDEX('     2022    '!M:M,MATCH($A91,'     2022    '!$AN:$AN,0))),"")</f>
        <v/>
      </c>
      <c r="J91" s="181">
        <f t="shared" si="5"/>
        <v>0</v>
      </c>
      <c r="K91" s="182" t="str">
        <f t="shared" si="6"/>
        <v/>
      </c>
      <c r="L91" s="53"/>
      <c r="M91" s="52" t="str">
        <f>IFERROR(INDEX('     2022    '!R:R,MATCH('Order Summary'!$A91,'     2022    '!$AN:$AN,0)),"")</f>
        <v/>
      </c>
      <c r="N91" s="52" t="str">
        <f>IFERROR(INDEX('     2022    '!V:V,MATCH('Order Summary'!$A91,'     2022    '!$AN:$AN,0)),"")</f>
        <v/>
      </c>
      <c r="O91" s="52" t="str">
        <f>IFERROR(INDEX('     2022    '!S:S,MATCH('Order Summary'!$A91,'     2022    '!$AN:$AN,0)),"")</f>
        <v/>
      </c>
      <c r="P91" s="96" t="str">
        <f t="shared" si="4"/>
        <v/>
      </c>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c r="AY91" s="9"/>
      <c r="AZ91" s="9"/>
      <c r="BA91" s="9"/>
      <c r="BB91" s="9"/>
      <c r="BC91" s="9"/>
      <c r="BD91" s="9"/>
      <c r="BE91" s="9"/>
      <c r="BF91" s="9"/>
      <c r="BG91" s="9"/>
      <c r="BH91" s="9"/>
      <c r="BI91" s="9"/>
      <c r="BJ91" s="9"/>
      <c r="BK91" s="9"/>
      <c r="BL91" s="9"/>
      <c r="BM91" s="9"/>
      <c r="BN91" s="9"/>
      <c r="BO91" s="9"/>
      <c r="BP91" s="9"/>
      <c r="BQ91" s="9"/>
      <c r="BR91" s="9"/>
      <c r="BS91" s="9"/>
      <c r="BT91" s="9"/>
      <c r="BU91" s="9"/>
      <c r="BV91" s="9"/>
      <c r="BW91" s="9"/>
      <c r="BX91" s="9"/>
      <c r="BY91" s="9"/>
      <c r="BZ91" s="9"/>
    </row>
    <row r="92" spans="1:78">
      <c r="A92" s="50">
        <f t="shared" si="7"/>
        <v>81</v>
      </c>
      <c r="C92" s="11" t="str">
        <f>IFERROR(INDEX('     2022    '!D:D,MATCH('Order Summary'!$A92,'     2022    '!$AN:$AN,0)),"")</f>
        <v/>
      </c>
      <c r="D92" s="11" t="str">
        <f>IFERROR(INDEX('     2022    '!C:C,MATCH('Order Summary'!$A92,'     2022    '!$AN:$AN,0)),"")</f>
        <v/>
      </c>
      <c r="E92" s="11" t="str">
        <f>IFERROR(INDEX('     2022    '!E:E,MATCH('Order Summary'!$A92,'     2022    '!$AN:$AN,0)),"")</f>
        <v/>
      </c>
      <c r="F92" s="96">
        <f>IFERROR(INDEX('     2022    '!AY:AY,MATCH($A92,'     2022    '!$AN:$AN,0)),0)</f>
        <v>0</v>
      </c>
      <c r="G92" s="180" t="str">
        <f>IFERROR(IF($O$3&gt;68,INDEX('     2022    '!I:I,MATCH($A92,'     2022    '!$AN:$AN,0))*(1-'     2022    '!$BA$1),INDEX('     2022    '!I:I,MATCH($A92,'     2022    '!$AN:$AN,0))),"")</f>
        <v/>
      </c>
      <c r="H92" s="96">
        <f>IFERROR(INDEX('     2022    '!AZ:AZ,MATCH($A92,'     2022    '!$AN:$AN,0)),0)</f>
        <v>0</v>
      </c>
      <c r="I92" s="180" t="str">
        <f>IFERROR(IF($O$3&gt;68,INDEX('     2022    '!M:M,MATCH($A92,'     2022    '!$AN:$AN,0))*(1-'     2022    '!$BA$1),INDEX('     2022    '!M:M,MATCH($A92,'     2022    '!$AN:$AN,0))),"")</f>
        <v/>
      </c>
      <c r="J92" s="181">
        <f t="shared" si="5"/>
        <v>0</v>
      </c>
      <c r="K92" s="182" t="str">
        <f t="shared" si="6"/>
        <v/>
      </c>
      <c r="L92" s="53"/>
      <c r="M92" s="52" t="str">
        <f>IFERROR(INDEX('     2022    '!R:R,MATCH('Order Summary'!$A92,'     2022    '!$AN:$AN,0)),"")</f>
        <v/>
      </c>
      <c r="N92" s="52" t="str">
        <f>IFERROR(INDEX('     2022    '!V:V,MATCH('Order Summary'!$A92,'     2022    '!$AN:$AN,0)),"")</f>
        <v/>
      </c>
      <c r="O92" s="52" t="str">
        <f>IFERROR(INDEX('     2022    '!S:S,MATCH('Order Summary'!$A92,'     2022    '!$AN:$AN,0)),"")</f>
        <v/>
      </c>
      <c r="P92" s="96" t="str">
        <f t="shared" si="4"/>
        <v/>
      </c>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c r="AZ92" s="9"/>
      <c r="BA92" s="9"/>
      <c r="BB92" s="9"/>
      <c r="BC92" s="9"/>
      <c r="BD92" s="9"/>
      <c r="BE92" s="9"/>
      <c r="BF92" s="9"/>
      <c r="BG92" s="9"/>
      <c r="BH92" s="9"/>
      <c r="BI92" s="9"/>
      <c r="BJ92" s="9"/>
      <c r="BK92" s="9"/>
      <c r="BL92" s="9"/>
      <c r="BM92" s="9"/>
      <c r="BN92" s="9"/>
      <c r="BO92" s="9"/>
      <c r="BP92" s="9"/>
      <c r="BQ92" s="9"/>
      <c r="BR92" s="9"/>
      <c r="BS92" s="9"/>
      <c r="BT92" s="9"/>
      <c r="BU92" s="9"/>
      <c r="BV92" s="9"/>
      <c r="BW92" s="9"/>
      <c r="BX92" s="9"/>
      <c r="BY92" s="9"/>
      <c r="BZ92" s="9"/>
    </row>
    <row r="93" spans="1:78">
      <c r="A93" s="50">
        <f t="shared" si="7"/>
        <v>82</v>
      </c>
      <c r="C93" s="11" t="str">
        <f>IFERROR(INDEX('     2022    '!D:D,MATCH('Order Summary'!$A93,'     2022    '!$AN:$AN,0)),"")</f>
        <v/>
      </c>
      <c r="D93" s="11" t="str">
        <f>IFERROR(INDEX('     2022    '!C:C,MATCH('Order Summary'!$A93,'     2022    '!$AN:$AN,0)),"")</f>
        <v/>
      </c>
      <c r="E93" s="11" t="str">
        <f>IFERROR(INDEX('     2022    '!E:E,MATCH('Order Summary'!$A93,'     2022    '!$AN:$AN,0)),"")</f>
        <v/>
      </c>
      <c r="F93" s="96">
        <f>IFERROR(INDEX('     2022    '!AY:AY,MATCH($A93,'     2022    '!$AN:$AN,0)),0)</f>
        <v>0</v>
      </c>
      <c r="G93" s="180" t="str">
        <f>IFERROR(IF($O$3&gt;68,INDEX('     2022    '!I:I,MATCH($A93,'     2022    '!$AN:$AN,0))*(1-'     2022    '!$BA$1),INDEX('     2022    '!I:I,MATCH($A93,'     2022    '!$AN:$AN,0))),"")</f>
        <v/>
      </c>
      <c r="H93" s="96">
        <f>IFERROR(INDEX('     2022    '!AZ:AZ,MATCH($A93,'     2022    '!$AN:$AN,0)),0)</f>
        <v>0</v>
      </c>
      <c r="I93" s="180" t="str">
        <f>IFERROR(IF($O$3&gt;68,INDEX('     2022    '!M:M,MATCH($A93,'     2022    '!$AN:$AN,0))*(1-'     2022    '!$BA$1),INDEX('     2022    '!M:M,MATCH($A93,'     2022    '!$AN:$AN,0))),"")</f>
        <v/>
      </c>
      <c r="J93" s="181">
        <f t="shared" si="5"/>
        <v>0</v>
      </c>
      <c r="K93" s="182" t="str">
        <f t="shared" si="6"/>
        <v/>
      </c>
      <c r="L93" s="53"/>
      <c r="M93" s="52" t="str">
        <f>IFERROR(INDEX('     2022    '!R:R,MATCH('Order Summary'!$A93,'     2022    '!$AN:$AN,0)),"")</f>
        <v/>
      </c>
      <c r="N93" s="52" t="str">
        <f>IFERROR(INDEX('     2022    '!V:V,MATCH('Order Summary'!$A93,'     2022    '!$AN:$AN,0)),"")</f>
        <v/>
      </c>
      <c r="O93" s="52" t="str">
        <f>IFERROR(INDEX('     2022    '!S:S,MATCH('Order Summary'!$A93,'     2022    '!$AN:$AN,0)),"")</f>
        <v/>
      </c>
      <c r="P93" s="96" t="str">
        <f t="shared" si="4"/>
        <v/>
      </c>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c r="AZ93" s="9"/>
      <c r="BA93" s="9"/>
      <c r="BB93" s="9"/>
      <c r="BC93" s="9"/>
      <c r="BD93" s="9"/>
      <c r="BE93" s="9"/>
      <c r="BF93" s="9"/>
      <c r="BG93" s="9"/>
      <c r="BH93" s="9"/>
      <c r="BI93" s="9"/>
      <c r="BJ93" s="9"/>
      <c r="BK93" s="9"/>
      <c r="BL93" s="9"/>
      <c r="BM93" s="9"/>
      <c r="BN93" s="9"/>
      <c r="BO93" s="9"/>
      <c r="BP93" s="9"/>
      <c r="BQ93" s="9"/>
      <c r="BR93" s="9"/>
      <c r="BS93" s="9"/>
      <c r="BT93" s="9"/>
      <c r="BU93" s="9"/>
      <c r="BV93" s="9"/>
      <c r="BW93" s="9"/>
      <c r="BX93" s="9"/>
      <c r="BY93" s="9"/>
      <c r="BZ93" s="9"/>
    </row>
    <row r="94" spans="1:78">
      <c r="A94" s="50">
        <f t="shared" si="7"/>
        <v>83</v>
      </c>
      <c r="C94" s="11" t="str">
        <f>IFERROR(INDEX('     2022    '!D:D,MATCH('Order Summary'!$A94,'     2022    '!$AN:$AN,0)),"")</f>
        <v/>
      </c>
      <c r="D94" s="11" t="str">
        <f>IFERROR(INDEX('     2022    '!C:C,MATCH('Order Summary'!$A94,'     2022    '!$AN:$AN,0)),"")</f>
        <v/>
      </c>
      <c r="E94" s="11" t="str">
        <f>IFERROR(INDEX('     2022    '!E:E,MATCH('Order Summary'!$A94,'     2022    '!$AN:$AN,0)),"")</f>
        <v/>
      </c>
      <c r="F94" s="96">
        <f>IFERROR(INDEX('     2022    '!AY:AY,MATCH($A94,'     2022    '!$AN:$AN,0)),0)</f>
        <v>0</v>
      </c>
      <c r="G94" s="180" t="str">
        <f>IFERROR(IF($O$3&gt;68,INDEX('     2022    '!I:I,MATCH($A94,'     2022    '!$AN:$AN,0))*(1-'     2022    '!$BA$1),INDEX('     2022    '!I:I,MATCH($A94,'     2022    '!$AN:$AN,0))),"")</f>
        <v/>
      </c>
      <c r="H94" s="96">
        <f>IFERROR(INDEX('     2022    '!AZ:AZ,MATCH($A94,'     2022    '!$AN:$AN,0)),0)</f>
        <v>0</v>
      </c>
      <c r="I94" s="180" t="str">
        <f>IFERROR(IF($O$3&gt;68,INDEX('     2022    '!M:M,MATCH($A94,'     2022    '!$AN:$AN,0))*(1-'     2022    '!$BA$1),INDEX('     2022    '!M:M,MATCH($A94,'     2022    '!$AN:$AN,0))),"")</f>
        <v/>
      </c>
      <c r="J94" s="181">
        <f t="shared" si="5"/>
        <v>0</v>
      </c>
      <c r="K94" s="182" t="str">
        <f t="shared" si="6"/>
        <v/>
      </c>
      <c r="L94" s="53"/>
      <c r="M94" s="52" t="str">
        <f>IFERROR(INDEX('     2022    '!R:R,MATCH('Order Summary'!$A94,'     2022    '!$AN:$AN,0)),"")</f>
        <v/>
      </c>
      <c r="N94" s="52" t="str">
        <f>IFERROR(INDEX('     2022    '!V:V,MATCH('Order Summary'!$A94,'     2022    '!$AN:$AN,0)),"")</f>
        <v/>
      </c>
      <c r="O94" s="52" t="str">
        <f>IFERROR(INDEX('     2022    '!S:S,MATCH('Order Summary'!$A94,'     2022    '!$AN:$AN,0)),"")</f>
        <v/>
      </c>
      <c r="P94" s="96" t="str">
        <f t="shared" si="4"/>
        <v/>
      </c>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c r="AZ94" s="9"/>
      <c r="BA94" s="9"/>
      <c r="BB94" s="9"/>
      <c r="BC94" s="9"/>
      <c r="BD94" s="9"/>
      <c r="BE94" s="9"/>
      <c r="BF94" s="9"/>
      <c r="BG94" s="9"/>
      <c r="BH94" s="9"/>
      <c r="BI94" s="9"/>
      <c r="BJ94" s="9"/>
      <c r="BK94" s="9"/>
      <c r="BL94" s="9"/>
      <c r="BM94" s="9"/>
      <c r="BN94" s="9"/>
      <c r="BO94" s="9"/>
      <c r="BP94" s="9"/>
      <c r="BQ94" s="9"/>
      <c r="BR94" s="9"/>
      <c r="BS94" s="9"/>
      <c r="BT94" s="9"/>
      <c r="BU94" s="9"/>
      <c r="BV94" s="9"/>
      <c r="BW94" s="9"/>
      <c r="BX94" s="9"/>
      <c r="BY94" s="9"/>
      <c r="BZ94" s="9"/>
    </row>
    <row r="95" spans="1:78">
      <c r="A95" s="50">
        <f t="shared" si="7"/>
        <v>84</v>
      </c>
      <c r="C95" s="11" t="str">
        <f>IFERROR(INDEX('     2022    '!D:D,MATCH('Order Summary'!$A95,'     2022    '!$AN:$AN,0)),"")</f>
        <v/>
      </c>
      <c r="D95" s="11" t="str">
        <f>IFERROR(INDEX('     2022    '!C:C,MATCH('Order Summary'!$A95,'     2022    '!$AN:$AN,0)),"")</f>
        <v/>
      </c>
      <c r="E95" s="11" t="str">
        <f>IFERROR(INDEX('     2022    '!E:E,MATCH('Order Summary'!$A95,'     2022    '!$AN:$AN,0)),"")</f>
        <v/>
      </c>
      <c r="F95" s="96">
        <f>IFERROR(INDEX('     2022    '!AY:AY,MATCH($A95,'     2022    '!$AN:$AN,0)),0)</f>
        <v>0</v>
      </c>
      <c r="G95" s="180" t="str">
        <f>IFERROR(IF($O$3&gt;68,INDEX('     2022    '!I:I,MATCH($A95,'     2022    '!$AN:$AN,0))*(1-'     2022    '!$BA$1),INDEX('     2022    '!I:I,MATCH($A95,'     2022    '!$AN:$AN,0))),"")</f>
        <v/>
      </c>
      <c r="H95" s="96">
        <f>IFERROR(INDEX('     2022    '!AZ:AZ,MATCH($A95,'     2022    '!$AN:$AN,0)),0)</f>
        <v>0</v>
      </c>
      <c r="I95" s="180" t="str">
        <f>IFERROR(IF($O$3&gt;68,INDEX('     2022    '!M:M,MATCH($A95,'     2022    '!$AN:$AN,0))*(1-'     2022    '!$BA$1),INDEX('     2022    '!M:M,MATCH($A95,'     2022    '!$AN:$AN,0))),"")</f>
        <v/>
      </c>
      <c r="J95" s="181">
        <f t="shared" si="5"/>
        <v>0</v>
      </c>
      <c r="K95" s="182" t="str">
        <f t="shared" si="6"/>
        <v/>
      </c>
      <c r="L95" s="53"/>
      <c r="M95" s="52" t="str">
        <f>IFERROR(INDEX('     2022    '!R:R,MATCH('Order Summary'!$A95,'     2022    '!$AN:$AN,0)),"")</f>
        <v/>
      </c>
      <c r="N95" s="52" t="str">
        <f>IFERROR(INDEX('     2022    '!V:V,MATCH('Order Summary'!$A95,'     2022    '!$AN:$AN,0)),"")</f>
        <v/>
      </c>
      <c r="O95" s="52" t="str">
        <f>IFERROR(INDEX('     2022    '!S:S,MATCH('Order Summary'!$A95,'     2022    '!$AN:$AN,0)),"")</f>
        <v/>
      </c>
      <c r="P95" s="96" t="str">
        <f t="shared" si="4"/>
        <v/>
      </c>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c r="AY95" s="9"/>
      <c r="AZ95" s="9"/>
      <c r="BA95" s="9"/>
      <c r="BB95" s="9"/>
      <c r="BC95" s="9"/>
      <c r="BD95" s="9"/>
      <c r="BE95" s="9"/>
      <c r="BF95" s="9"/>
      <c r="BG95" s="9"/>
      <c r="BH95" s="9"/>
      <c r="BI95" s="9"/>
      <c r="BJ95" s="9"/>
      <c r="BK95" s="9"/>
      <c r="BL95" s="9"/>
      <c r="BM95" s="9"/>
      <c r="BN95" s="9"/>
      <c r="BO95" s="9"/>
      <c r="BP95" s="9"/>
      <c r="BQ95" s="9"/>
      <c r="BR95" s="9"/>
      <c r="BS95" s="9"/>
      <c r="BT95" s="9"/>
      <c r="BU95" s="9"/>
      <c r="BV95" s="9"/>
      <c r="BW95" s="9"/>
      <c r="BX95" s="9"/>
      <c r="BY95" s="9"/>
      <c r="BZ95" s="9"/>
    </row>
    <row r="96" spans="1:78">
      <c r="A96" s="50">
        <f t="shared" si="7"/>
        <v>85</v>
      </c>
      <c r="C96" s="11" t="str">
        <f>IFERROR(INDEX('     2022    '!D:D,MATCH('Order Summary'!$A96,'     2022    '!$AN:$AN,0)),"")</f>
        <v/>
      </c>
      <c r="D96" s="11" t="str">
        <f>IFERROR(INDEX('     2022    '!C:C,MATCH('Order Summary'!$A96,'     2022    '!$AN:$AN,0)),"")</f>
        <v/>
      </c>
      <c r="E96" s="11" t="str">
        <f>IFERROR(INDEX('     2022    '!E:E,MATCH('Order Summary'!$A96,'     2022    '!$AN:$AN,0)),"")</f>
        <v/>
      </c>
      <c r="F96" s="96">
        <f>IFERROR(INDEX('     2022    '!AY:AY,MATCH($A96,'     2022    '!$AN:$AN,0)),0)</f>
        <v>0</v>
      </c>
      <c r="G96" s="180" t="str">
        <f>IFERROR(IF($O$3&gt;68,INDEX('     2022    '!I:I,MATCH($A96,'     2022    '!$AN:$AN,0))*(1-'     2022    '!$BA$1),INDEX('     2022    '!I:I,MATCH($A96,'     2022    '!$AN:$AN,0))),"")</f>
        <v/>
      </c>
      <c r="H96" s="96">
        <f>IFERROR(INDEX('     2022    '!AZ:AZ,MATCH($A96,'     2022    '!$AN:$AN,0)),0)</f>
        <v>0</v>
      </c>
      <c r="I96" s="180" t="str">
        <f>IFERROR(IF($O$3&gt;68,INDEX('     2022    '!M:M,MATCH($A96,'     2022    '!$AN:$AN,0))*(1-'     2022    '!$BA$1),INDEX('     2022    '!M:M,MATCH($A96,'     2022    '!$AN:$AN,0))),"")</f>
        <v/>
      </c>
      <c r="J96" s="181">
        <f t="shared" si="5"/>
        <v>0</v>
      </c>
      <c r="K96" s="182" t="str">
        <f t="shared" si="6"/>
        <v/>
      </c>
      <c r="L96" s="53"/>
      <c r="M96" s="52" t="str">
        <f>IFERROR(INDEX('     2022    '!R:R,MATCH('Order Summary'!$A96,'     2022    '!$AN:$AN,0)),"")</f>
        <v/>
      </c>
      <c r="N96" s="52" t="str">
        <f>IFERROR(INDEX('     2022    '!V:V,MATCH('Order Summary'!$A96,'     2022    '!$AN:$AN,0)),"")</f>
        <v/>
      </c>
      <c r="O96" s="52" t="str">
        <f>IFERROR(INDEX('     2022    '!S:S,MATCH('Order Summary'!$A96,'     2022    '!$AN:$AN,0)),"")</f>
        <v/>
      </c>
      <c r="P96" s="96" t="str">
        <f t="shared" si="4"/>
        <v/>
      </c>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c r="AY96" s="9"/>
      <c r="AZ96" s="9"/>
      <c r="BA96" s="9"/>
      <c r="BB96" s="9"/>
      <c r="BC96" s="9"/>
      <c r="BD96" s="9"/>
      <c r="BE96" s="9"/>
      <c r="BF96" s="9"/>
      <c r="BG96" s="9"/>
      <c r="BH96" s="9"/>
      <c r="BI96" s="9"/>
      <c r="BJ96" s="9"/>
      <c r="BK96" s="9"/>
      <c r="BL96" s="9"/>
      <c r="BM96" s="9"/>
      <c r="BN96" s="9"/>
      <c r="BO96" s="9"/>
      <c r="BP96" s="9"/>
      <c r="BQ96" s="9"/>
      <c r="BR96" s="9"/>
      <c r="BS96" s="9"/>
      <c r="BT96" s="9"/>
      <c r="BU96" s="9"/>
      <c r="BV96" s="9"/>
      <c r="BW96" s="9"/>
      <c r="BX96" s="9"/>
      <c r="BY96" s="9"/>
      <c r="BZ96" s="9"/>
    </row>
    <row r="97" spans="1:78">
      <c r="A97" s="50">
        <f t="shared" si="7"/>
        <v>86</v>
      </c>
      <c r="C97" s="11" t="str">
        <f>IFERROR(INDEX('     2022    '!D:D,MATCH('Order Summary'!$A97,'     2022    '!$AN:$AN,0)),"")</f>
        <v/>
      </c>
      <c r="D97" s="11" t="str">
        <f>IFERROR(INDEX('     2022    '!C:C,MATCH('Order Summary'!$A97,'     2022    '!$AN:$AN,0)),"")</f>
        <v/>
      </c>
      <c r="E97" s="11" t="str">
        <f>IFERROR(INDEX('     2022    '!E:E,MATCH('Order Summary'!$A97,'     2022    '!$AN:$AN,0)),"")</f>
        <v/>
      </c>
      <c r="F97" s="96">
        <f>IFERROR(INDEX('     2022    '!AY:AY,MATCH($A97,'     2022    '!$AN:$AN,0)),0)</f>
        <v>0</v>
      </c>
      <c r="G97" s="180" t="str">
        <f>IFERROR(IF($O$3&gt;68,INDEX('     2022    '!I:I,MATCH($A97,'     2022    '!$AN:$AN,0))*(1-'     2022    '!$BA$1),INDEX('     2022    '!I:I,MATCH($A97,'     2022    '!$AN:$AN,0))),"")</f>
        <v/>
      </c>
      <c r="H97" s="96">
        <f>IFERROR(INDEX('     2022    '!AZ:AZ,MATCH($A97,'     2022    '!$AN:$AN,0)),0)</f>
        <v>0</v>
      </c>
      <c r="I97" s="180" t="str">
        <f>IFERROR(IF($O$3&gt;68,INDEX('     2022    '!M:M,MATCH($A97,'     2022    '!$AN:$AN,0))*(1-'     2022    '!$BA$1),INDEX('     2022    '!M:M,MATCH($A97,'     2022    '!$AN:$AN,0))),"")</f>
        <v/>
      </c>
      <c r="J97" s="181">
        <f t="shared" si="5"/>
        <v>0</v>
      </c>
      <c r="K97" s="182" t="str">
        <f t="shared" si="6"/>
        <v/>
      </c>
      <c r="L97" s="53"/>
      <c r="M97" s="52" t="str">
        <f>IFERROR(INDEX('     2022    '!R:R,MATCH('Order Summary'!$A97,'     2022    '!$AN:$AN,0)),"")</f>
        <v/>
      </c>
      <c r="N97" s="52" t="str">
        <f>IFERROR(INDEX('     2022    '!V:V,MATCH('Order Summary'!$A97,'     2022    '!$AN:$AN,0)),"")</f>
        <v/>
      </c>
      <c r="O97" s="52" t="str">
        <f>IFERROR(INDEX('     2022    '!S:S,MATCH('Order Summary'!$A97,'     2022    '!$AN:$AN,0)),"")</f>
        <v/>
      </c>
      <c r="P97" s="96" t="str">
        <f t="shared" si="4"/>
        <v/>
      </c>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c r="AY97" s="9"/>
      <c r="AZ97" s="9"/>
      <c r="BA97" s="9"/>
      <c r="BB97" s="9"/>
      <c r="BC97" s="9"/>
      <c r="BD97" s="9"/>
      <c r="BE97" s="9"/>
      <c r="BF97" s="9"/>
      <c r="BG97" s="9"/>
      <c r="BH97" s="9"/>
      <c r="BI97" s="9"/>
      <c r="BJ97" s="9"/>
      <c r="BK97" s="9"/>
      <c r="BL97" s="9"/>
      <c r="BM97" s="9"/>
      <c r="BN97" s="9"/>
      <c r="BO97" s="9"/>
      <c r="BP97" s="9"/>
      <c r="BQ97" s="9"/>
      <c r="BR97" s="9"/>
      <c r="BS97" s="9"/>
      <c r="BT97" s="9"/>
      <c r="BU97" s="9"/>
      <c r="BV97" s="9"/>
      <c r="BW97" s="9"/>
      <c r="BX97" s="9"/>
      <c r="BY97" s="9"/>
      <c r="BZ97" s="9"/>
    </row>
    <row r="98" spans="1:78">
      <c r="A98" s="50">
        <f t="shared" si="7"/>
        <v>87</v>
      </c>
      <c r="C98" s="11" t="str">
        <f>IFERROR(INDEX('     2022    '!D:D,MATCH('Order Summary'!$A98,'     2022    '!$AN:$AN,0)),"")</f>
        <v/>
      </c>
      <c r="D98" s="11" t="str">
        <f>IFERROR(INDEX('     2022    '!C:C,MATCH('Order Summary'!$A98,'     2022    '!$AN:$AN,0)),"")</f>
        <v/>
      </c>
      <c r="E98" s="11" t="str">
        <f>IFERROR(INDEX('     2022    '!E:E,MATCH('Order Summary'!$A98,'     2022    '!$AN:$AN,0)),"")</f>
        <v/>
      </c>
      <c r="F98" s="96">
        <f>IFERROR(INDEX('     2022    '!AY:AY,MATCH($A98,'     2022    '!$AN:$AN,0)),0)</f>
        <v>0</v>
      </c>
      <c r="G98" s="180" t="str">
        <f>IFERROR(IF($O$3&gt;68,INDEX('     2022    '!I:I,MATCH($A98,'     2022    '!$AN:$AN,0))*(1-'     2022    '!$BA$1),INDEX('     2022    '!I:I,MATCH($A98,'     2022    '!$AN:$AN,0))),"")</f>
        <v/>
      </c>
      <c r="H98" s="96">
        <f>IFERROR(INDEX('     2022    '!AZ:AZ,MATCH($A98,'     2022    '!$AN:$AN,0)),0)</f>
        <v>0</v>
      </c>
      <c r="I98" s="180" t="str">
        <f>IFERROR(IF($O$3&gt;68,INDEX('     2022    '!M:M,MATCH($A98,'     2022    '!$AN:$AN,0))*(1-'     2022    '!$BA$1),INDEX('     2022    '!M:M,MATCH($A98,'     2022    '!$AN:$AN,0))),"")</f>
        <v/>
      </c>
      <c r="J98" s="181">
        <f t="shared" si="5"/>
        <v>0</v>
      </c>
      <c r="K98" s="182" t="str">
        <f t="shared" si="6"/>
        <v/>
      </c>
      <c r="L98" s="53"/>
      <c r="M98" s="52" t="str">
        <f>IFERROR(INDEX('     2022    '!R:R,MATCH('Order Summary'!$A98,'     2022    '!$AN:$AN,0)),"")</f>
        <v/>
      </c>
      <c r="N98" s="52" t="str">
        <f>IFERROR(INDEX('     2022    '!V:V,MATCH('Order Summary'!$A98,'     2022    '!$AN:$AN,0)),"")</f>
        <v/>
      </c>
      <c r="O98" s="52" t="str">
        <f>IFERROR(INDEX('     2022    '!S:S,MATCH('Order Summary'!$A98,'     2022    '!$AN:$AN,0)),"")</f>
        <v/>
      </c>
      <c r="P98" s="96" t="str">
        <f t="shared" si="4"/>
        <v/>
      </c>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c r="AZ98" s="9"/>
      <c r="BA98" s="9"/>
      <c r="BB98" s="9"/>
      <c r="BC98" s="9"/>
      <c r="BD98" s="9"/>
      <c r="BE98" s="9"/>
      <c r="BF98" s="9"/>
      <c r="BG98" s="9"/>
      <c r="BH98" s="9"/>
      <c r="BI98" s="9"/>
      <c r="BJ98" s="9"/>
      <c r="BK98" s="9"/>
      <c r="BL98" s="9"/>
      <c r="BM98" s="9"/>
      <c r="BN98" s="9"/>
      <c r="BO98" s="9"/>
      <c r="BP98" s="9"/>
      <c r="BQ98" s="9"/>
      <c r="BR98" s="9"/>
      <c r="BS98" s="9"/>
      <c r="BT98" s="9"/>
      <c r="BU98" s="9"/>
      <c r="BV98" s="9"/>
      <c r="BW98" s="9"/>
      <c r="BX98" s="9"/>
      <c r="BY98" s="9"/>
      <c r="BZ98" s="9"/>
    </row>
    <row r="99" spans="1:78">
      <c r="A99" s="50">
        <f t="shared" si="7"/>
        <v>88</v>
      </c>
      <c r="C99" s="11" t="str">
        <f>IFERROR(INDEX('     2022    '!D:D,MATCH('Order Summary'!$A99,'     2022    '!$AN:$AN,0)),"")</f>
        <v/>
      </c>
      <c r="D99" s="11" t="str">
        <f>IFERROR(INDEX('     2022    '!C:C,MATCH('Order Summary'!$A99,'     2022    '!$AN:$AN,0)),"")</f>
        <v/>
      </c>
      <c r="E99" s="11" t="str">
        <f>IFERROR(INDEX('     2022    '!E:E,MATCH('Order Summary'!$A99,'     2022    '!$AN:$AN,0)),"")</f>
        <v/>
      </c>
      <c r="F99" s="96">
        <f>IFERROR(INDEX('     2022    '!AY:AY,MATCH($A99,'     2022    '!$AN:$AN,0)),0)</f>
        <v>0</v>
      </c>
      <c r="G99" s="180" t="str">
        <f>IFERROR(IF($O$3&gt;68,INDEX('     2022    '!I:I,MATCH($A99,'     2022    '!$AN:$AN,0))*(1-'     2022    '!$BA$1),INDEX('     2022    '!I:I,MATCH($A99,'     2022    '!$AN:$AN,0))),"")</f>
        <v/>
      </c>
      <c r="H99" s="96">
        <f>IFERROR(INDEX('     2022    '!AZ:AZ,MATCH($A99,'     2022    '!$AN:$AN,0)),0)</f>
        <v>0</v>
      </c>
      <c r="I99" s="180" t="str">
        <f>IFERROR(IF($O$3&gt;68,INDEX('     2022    '!M:M,MATCH($A99,'     2022    '!$AN:$AN,0))*(1-'     2022    '!$BA$1),INDEX('     2022    '!M:M,MATCH($A99,'     2022    '!$AN:$AN,0))),"")</f>
        <v/>
      </c>
      <c r="J99" s="181">
        <f t="shared" si="5"/>
        <v>0</v>
      </c>
      <c r="K99" s="182" t="str">
        <f t="shared" si="6"/>
        <v/>
      </c>
      <c r="L99" s="53"/>
      <c r="M99" s="52" t="str">
        <f>IFERROR(INDEX('     2022    '!R:R,MATCH('Order Summary'!$A99,'     2022    '!$AN:$AN,0)),"")</f>
        <v/>
      </c>
      <c r="N99" s="52" t="str">
        <f>IFERROR(INDEX('     2022    '!V:V,MATCH('Order Summary'!$A99,'     2022    '!$AN:$AN,0)),"")</f>
        <v/>
      </c>
      <c r="O99" s="52" t="str">
        <f>IFERROR(INDEX('     2022    '!S:S,MATCH('Order Summary'!$A99,'     2022    '!$AN:$AN,0)),"")</f>
        <v/>
      </c>
      <c r="P99" s="96" t="str">
        <f t="shared" si="4"/>
        <v/>
      </c>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c r="AY99" s="9"/>
      <c r="AZ99" s="9"/>
      <c r="BA99" s="9"/>
      <c r="BB99" s="9"/>
      <c r="BC99" s="9"/>
      <c r="BD99" s="9"/>
      <c r="BE99" s="9"/>
      <c r="BF99" s="9"/>
      <c r="BG99" s="9"/>
      <c r="BH99" s="9"/>
      <c r="BI99" s="9"/>
      <c r="BJ99" s="9"/>
      <c r="BK99" s="9"/>
      <c r="BL99" s="9"/>
      <c r="BM99" s="9"/>
      <c r="BN99" s="9"/>
      <c r="BO99" s="9"/>
      <c r="BP99" s="9"/>
      <c r="BQ99" s="9"/>
      <c r="BR99" s="9"/>
      <c r="BS99" s="9"/>
      <c r="BT99" s="9"/>
      <c r="BU99" s="9"/>
      <c r="BV99" s="9"/>
      <c r="BW99" s="9"/>
      <c r="BX99" s="9"/>
      <c r="BY99" s="9"/>
      <c r="BZ99" s="9"/>
    </row>
    <row r="100" spans="1:78">
      <c r="A100" s="50">
        <f t="shared" si="7"/>
        <v>89</v>
      </c>
      <c r="C100" s="11" t="str">
        <f>IFERROR(INDEX('     2022    '!D:D,MATCH('Order Summary'!$A100,'     2022    '!$AN:$AN,0)),"")</f>
        <v/>
      </c>
      <c r="D100" s="11" t="str">
        <f>IFERROR(INDEX('     2022    '!C:C,MATCH('Order Summary'!$A100,'     2022    '!$AN:$AN,0)),"")</f>
        <v/>
      </c>
      <c r="E100" s="11" t="str">
        <f>IFERROR(INDEX('     2022    '!E:E,MATCH('Order Summary'!$A100,'     2022    '!$AN:$AN,0)),"")</f>
        <v/>
      </c>
      <c r="F100" s="96">
        <f>IFERROR(INDEX('     2022    '!AY:AY,MATCH($A100,'     2022    '!$AN:$AN,0)),0)</f>
        <v>0</v>
      </c>
      <c r="G100" s="180" t="str">
        <f>IFERROR(IF($O$3&gt;68,INDEX('     2022    '!I:I,MATCH($A100,'     2022    '!$AN:$AN,0))*(1-'     2022    '!$BA$1),INDEX('     2022    '!I:I,MATCH($A100,'     2022    '!$AN:$AN,0))),"")</f>
        <v/>
      </c>
      <c r="H100" s="96">
        <f>IFERROR(INDEX('     2022    '!AZ:AZ,MATCH($A100,'     2022    '!$AN:$AN,0)),0)</f>
        <v>0</v>
      </c>
      <c r="I100" s="180" t="str">
        <f>IFERROR(IF($O$3&gt;68,INDEX('     2022    '!M:M,MATCH($A100,'     2022    '!$AN:$AN,0))*(1-'     2022    '!$BA$1),INDEX('     2022    '!M:M,MATCH($A100,'     2022    '!$AN:$AN,0))),"")</f>
        <v/>
      </c>
      <c r="J100" s="181">
        <f t="shared" si="5"/>
        <v>0</v>
      </c>
      <c r="K100" s="182" t="str">
        <f t="shared" si="6"/>
        <v/>
      </c>
      <c r="L100" s="53"/>
      <c r="M100" s="52" t="str">
        <f>IFERROR(INDEX('     2022    '!R:R,MATCH('Order Summary'!$A100,'     2022    '!$AN:$AN,0)),"")</f>
        <v/>
      </c>
      <c r="N100" s="52" t="str">
        <f>IFERROR(INDEX('     2022    '!V:V,MATCH('Order Summary'!$A100,'     2022    '!$AN:$AN,0)),"")</f>
        <v/>
      </c>
      <c r="O100" s="52" t="str">
        <f>IFERROR(INDEX('     2022    '!S:S,MATCH('Order Summary'!$A100,'     2022    '!$AN:$AN,0)),"")</f>
        <v/>
      </c>
      <c r="P100" s="96" t="str">
        <f t="shared" si="4"/>
        <v/>
      </c>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c r="AY100" s="9"/>
      <c r="AZ100" s="9"/>
      <c r="BA100" s="9"/>
      <c r="BB100" s="9"/>
      <c r="BC100" s="9"/>
      <c r="BD100" s="9"/>
      <c r="BE100" s="9"/>
      <c r="BF100" s="9"/>
      <c r="BG100" s="9"/>
      <c r="BH100" s="9"/>
      <c r="BI100" s="9"/>
      <c r="BJ100" s="9"/>
      <c r="BK100" s="9"/>
      <c r="BL100" s="9"/>
      <c r="BM100" s="9"/>
      <c r="BN100" s="9"/>
      <c r="BO100" s="9"/>
      <c r="BP100" s="9"/>
      <c r="BQ100" s="9"/>
      <c r="BR100" s="9"/>
      <c r="BS100" s="9"/>
      <c r="BT100" s="9"/>
      <c r="BU100" s="9"/>
      <c r="BV100" s="9"/>
      <c r="BW100" s="9"/>
      <c r="BX100" s="9"/>
      <c r="BY100" s="9"/>
      <c r="BZ100" s="9"/>
    </row>
    <row r="101" spans="1:78">
      <c r="A101" s="50">
        <f t="shared" si="7"/>
        <v>90</v>
      </c>
      <c r="C101" s="11" t="str">
        <f>IFERROR(INDEX('     2022    '!D:D,MATCH('Order Summary'!$A101,'     2022    '!$AN:$AN,0)),"")</f>
        <v/>
      </c>
      <c r="D101" s="11" t="str">
        <f>IFERROR(INDEX('     2022    '!C:C,MATCH('Order Summary'!$A101,'     2022    '!$AN:$AN,0)),"")</f>
        <v/>
      </c>
      <c r="E101" s="11" t="str">
        <f>IFERROR(INDEX('     2022    '!E:E,MATCH('Order Summary'!$A101,'     2022    '!$AN:$AN,0)),"")</f>
        <v/>
      </c>
      <c r="F101" s="96">
        <f>IFERROR(INDEX('     2022    '!AY:AY,MATCH($A101,'     2022    '!$AN:$AN,0)),0)</f>
        <v>0</v>
      </c>
      <c r="G101" s="180" t="str">
        <f>IFERROR(IF($O$3&gt;68,INDEX('     2022    '!I:I,MATCH($A101,'     2022    '!$AN:$AN,0))*(1-'     2022    '!$BA$1),INDEX('     2022    '!I:I,MATCH($A101,'     2022    '!$AN:$AN,0))),"")</f>
        <v/>
      </c>
      <c r="H101" s="96">
        <f>IFERROR(INDEX('     2022    '!AZ:AZ,MATCH($A101,'     2022    '!$AN:$AN,0)),0)</f>
        <v>0</v>
      </c>
      <c r="I101" s="180" t="str">
        <f>IFERROR(IF($O$3&gt;68,INDEX('     2022    '!M:M,MATCH($A101,'     2022    '!$AN:$AN,0))*(1-'     2022    '!$BA$1),INDEX('     2022    '!M:M,MATCH($A101,'     2022    '!$AN:$AN,0))),"")</f>
        <v/>
      </c>
      <c r="J101" s="181">
        <f t="shared" si="5"/>
        <v>0</v>
      </c>
      <c r="K101" s="182" t="str">
        <f t="shared" si="6"/>
        <v/>
      </c>
      <c r="L101" s="53"/>
      <c r="M101" s="52" t="str">
        <f>IFERROR(INDEX('     2022    '!R:R,MATCH('Order Summary'!$A101,'     2022    '!$AN:$AN,0)),"")</f>
        <v/>
      </c>
      <c r="N101" s="52" t="str">
        <f>IFERROR(INDEX('     2022    '!V:V,MATCH('Order Summary'!$A101,'     2022    '!$AN:$AN,0)),"")</f>
        <v/>
      </c>
      <c r="O101" s="52" t="str">
        <f>IFERROR(INDEX('     2022    '!S:S,MATCH('Order Summary'!$A101,'     2022    '!$AN:$AN,0)),"")</f>
        <v/>
      </c>
      <c r="P101" s="96" t="str">
        <f t="shared" si="4"/>
        <v/>
      </c>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c r="AZ101" s="9"/>
      <c r="BA101" s="9"/>
      <c r="BB101" s="9"/>
      <c r="BC101" s="9"/>
      <c r="BD101" s="9"/>
      <c r="BE101" s="9"/>
      <c r="BF101" s="9"/>
      <c r="BG101" s="9"/>
      <c r="BH101" s="9"/>
      <c r="BI101" s="9"/>
      <c r="BJ101" s="9"/>
      <c r="BK101" s="9"/>
      <c r="BL101" s="9"/>
      <c r="BM101" s="9"/>
      <c r="BN101" s="9"/>
      <c r="BO101" s="9"/>
      <c r="BP101" s="9"/>
      <c r="BQ101" s="9"/>
      <c r="BR101" s="9"/>
      <c r="BS101" s="9"/>
      <c r="BT101" s="9"/>
      <c r="BU101" s="9"/>
      <c r="BV101" s="9"/>
      <c r="BW101" s="9"/>
      <c r="BX101" s="9"/>
      <c r="BY101" s="9"/>
      <c r="BZ101" s="9"/>
    </row>
    <row r="102" spans="1:78">
      <c r="A102" s="50">
        <f t="shared" si="7"/>
        <v>91</v>
      </c>
      <c r="C102" s="11" t="str">
        <f>IFERROR(INDEX('     2022    '!D:D,MATCH('Order Summary'!$A102,'     2022    '!$AN:$AN,0)),"")</f>
        <v/>
      </c>
      <c r="D102" s="11" t="str">
        <f>IFERROR(INDEX('     2022    '!C:C,MATCH('Order Summary'!$A102,'     2022    '!$AN:$AN,0)),"")</f>
        <v/>
      </c>
      <c r="E102" s="11" t="str">
        <f>IFERROR(INDEX('     2022    '!E:E,MATCH('Order Summary'!$A102,'     2022    '!$AN:$AN,0)),"")</f>
        <v/>
      </c>
      <c r="F102" s="96">
        <f>IFERROR(INDEX('     2022    '!AY:AY,MATCH($A102,'     2022    '!$AN:$AN,0)),0)</f>
        <v>0</v>
      </c>
      <c r="G102" s="180" t="str">
        <f>IFERROR(IF($O$3&gt;68,INDEX('     2022    '!I:I,MATCH($A102,'     2022    '!$AN:$AN,0))*(1-'     2022    '!$BA$1),INDEX('     2022    '!I:I,MATCH($A102,'     2022    '!$AN:$AN,0))),"")</f>
        <v/>
      </c>
      <c r="H102" s="96">
        <f>IFERROR(INDEX('     2022    '!AZ:AZ,MATCH($A102,'     2022    '!$AN:$AN,0)),0)</f>
        <v>0</v>
      </c>
      <c r="I102" s="180" t="str">
        <f>IFERROR(IF($O$3&gt;68,INDEX('     2022    '!M:M,MATCH($A102,'     2022    '!$AN:$AN,0))*(1-'     2022    '!$BA$1),INDEX('     2022    '!M:M,MATCH($A102,'     2022    '!$AN:$AN,0))),"")</f>
        <v/>
      </c>
      <c r="J102" s="181">
        <f t="shared" si="5"/>
        <v>0</v>
      </c>
      <c r="K102" s="182" t="str">
        <f t="shared" si="6"/>
        <v/>
      </c>
      <c r="L102" s="53"/>
      <c r="M102" s="52" t="str">
        <f>IFERROR(INDEX('     2022    '!R:R,MATCH('Order Summary'!$A102,'     2022    '!$AN:$AN,0)),"")</f>
        <v/>
      </c>
      <c r="N102" s="52" t="str">
        <f>IFERROR(INDEX('     2022    '!V:V,MATCH('Order Summary'!$A102,'     2022    '!$AN:$AN,0)),"")</f>
        <v/>
      </c>
      <c r="O102" s="52" t="str">
        <f>IFERROR(INDEX('     2022    '!S:S,MATCH('Order Summary'!$A102,'     2022    '!$AN:$AN,0)),"")</f>
        <v/>
      </c>
      <c r="P102" s="96" t="str">
        <f t="shared" si="4"/>
        <v/>
      </c>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c r="AZ102" s="9"/>
      <c r="BA102" s="9"/>
      <c r="BB102" s="9"/>
      <c r="BC102" s="9"/>
      <c r="BD102" s="9"/>
      <c r="BE102" s="9"/>
      <c r="BF102" s="9"/>
      <c r="BG102" s="9"/>
      <c r="BH102" s="9"/>
      <c r="BI102" s="9"/>
      <c r="BJ102" s="9"/>
      <c r="BK102" s="9"/>
      <c r="BL102" s="9"/>
      <c r="BM102" s="9"/>
      <c r="BN102" s="9"/>
      <c r="BO102" s="9"/>
      <c r="BP102" s="9"/>
      <c r="BQ102" s="9"/>
      <c r="BR102" s="9"/>
      <c r="BS102" s="9"/>
      <c r="BT102" s="9"/>
      <c r="BU102" s="9"/>
      <c r="BV102" s="9"/>
      <c r="BW102" s="9"/>
      <c r="BX102" s="9"/>
      <c r="BY102" s="9"/>
      <c r="BZ102" s="9"/>
    </row>
    <row r="103" spans="1:78">
      <c r="A103" s="50">
        <f t="shared" si="7"/>
        <v>92</v>
      </c>
      <c r="C103" s="11" t="str">
        <f>IFERROR(INDEX('     2022    '!D:D,MATCH('Order Summary'!$A103,'     2022    '!$AN:$AN,0)),"")</f>
        <v/>
      </c>
      <c r="D103" s="11" t="str">
        <f>IFERROR(INDEX('     2022    '!C:C,MATCH('Order Summary'!$A103,'     2022    '!$AN:$AN,0)),"")</f>
        <v/>
      </c>
      <c r="E103" s="11" t="str">
        <f>IFERROR(INDEX('     2022    '!E:E,MATCH('Order Summary'!$A103,'     2022    '!$AN:$AN,0)),"")</f>
        <v/>
      </c>
      <c r="F103" s="96">
        <f>IFERROR(INDEX('     2022    '!AY:AY,MATCH($A103,'     2022    '!$AN:$AN,0)),0)</f>
        <v>0</v>
      </c>
      <c r="G103" s="180" t="str">
        <f>IFERROR(IF($O$3&gt;68,INDEX('     2022    '!I:I,MATCH($A103,'     2022    '!$AN:$AN,0))*(1-'     2022    '!$BA$1),INDEX('     2022    '!I:I,MATCH($A103,'     2022    '!$AN:$AN,0))),"")</f>
        <v/>
      </c>
      <c r="H103" s="96">
        <f>IFERROR(INDEX('     2022    '!AZ:AZ,MATCH($A103,'     2022    '!$AN:$AN,0)),0)</f>
        <v>0</v>
      </c>
      <c r="I103" s="180" t="str">
        <f>IFERROR(IF($O$3&gt;68,INDEX('     2022    '!M:M,MATCH($A103,'     2022    '!$AN:$AN,0))*(1-'     2022    '!$BA$1),INDEX('     2022    '!M:M,MATCH($A103,'     2022    '!$AN:$AN,0))),"")</f>
        <v/>
      </c>
      <c r="J103" s="181">
        <f t="shared" si="5"/>
        <v>0</v>
      </c>
      <c r="K103" s="182" t="str">
        <f t="shared" si="6"/>
        <v/>
      </c>
      <c r="L103" s="53"/>
      <c r="M103" s="52" t="str">
        <f>IFERROR(INDEX('     2022    '!R:R,MATCH('Order Summary'!$A103,'     2022    '!$AN:$AN,0)),"")</f>
        <v/>
      </c>
      <c r="N103" s="52" t="str">
        <f>IFERROR(INDEX('     2022    '!V:V,MATCH('Order Summary'!$A103,'     2022    '!$AN:$AN,0)),"")</f>
        <v/>
      </c>
      <c r="O103" s="52" t="str">
        <f>IFERROR(INDEX('     2022    '!S:S,MATCH('Order Summary'!$A103,'     2022    '!$AN:$AN,0)),"")</f>
        <v/>
      </c>
      <c r="P103" s="96" t="str">
        <f t="shared" si="4"/>
        <v/>
      </c>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c r="AZ103" s="9"/>
      <c r="BA103" s="9"/>
      <c r="BB103" s="9"/>
      <c r="BC103" s="9"/>
      <c r="BD103" s="9"/>
      <c r="BE103" s="9"/>
      <c r="BF103" s="9"/>
      <c r="BG103" s="9"/>
      <c r="BH103" s="9"/>
      <c r="BI103" s="9"/>
      <c r="BJ103" s="9"/>
      <c r="BK103" s="9"/>
      <c r="BL103" s="9"/>
      <c r="BM103" s="9"/>
      <c r="BN103" s="9"/>
      <c r="BO103" s="9"/>
      <c r="BP103" s="9"/>
      <c r="BQ103" s="9"/>
      <c r="BR103" s="9"/>
      <c r="BS103" s="9"/>
      <c r="BT103" s="9"/>
      <c r="BU103" s="9"/>
      <c r="BV103" s="9"/>
      <c r="BW103" s="9"/>
      <c r="BX103" s="9"/>
      <c r="BY103" s="9"/>
      <c r="BZ103" s="9"/>
    </row>
    <row r="104" spans="1:78">
      <c r="A104" s="50">
        <f t="shared" si="7"/>
        <v>93</v>
      </c>
      <c r="C104" s="11" t="str">
        <f>IFERROR(INDEX('     2022    '!D:D,MATCH('Order Summary'!$A104,'     2022    '!$AN:$AN,0)),"")</f>
        <v/>
      </c>
      <c r="D104" s="11" t="str">
        <f>IFERROR(INDEX('     2022    '!C:C,MATCH('Order Summary'!$A104,'     2022    '!$AN:$AN,0)),"")</f>
        <v/>
      </c>
      <c r="E104" s="11" t="str">
        <f>IFERROR(INDEX('     2022    '!E:E,MATCH('Order Summary'!$A104,'     2022    '!$AN:$AN,0)),"")</f>
        <v/>
      </c>
      <c r="F104" s="96">
        <f>IFERROR(INDEX('     2022    '!AY:AY,MATCH($A104,'     2022    '!$AN:$AN,0)),0)</f>
        <v>0</v>
      </c>
      <c r="G104" s="180" t="str">
        <f>IFERROR(IF($O$3&gt;68,INDEX('     2022    '!I:I,MATCH($A104,'     2022    '!$AN:$AN,0))*(1-'     2022    '!$BA$1),INDEX('     2022    '!I:I,MATCH($A104,'     2022    '!$AN:$AN,0))),"")</f>
        <v/>
      </c>
      <c r="H104" s="96">
        <f>IFERROR(INDEX('     2022    '!AZ:AZ,MATCH($A104,'     2022    '!$AN:$AN,0)),0)</f>
        <v>0</v>
      </c>
      <c r="I104" s="180" t="str">
        <f>IFERROR(IF($O$3&gt;68,INDEX('     2022    '!M:M,MATCH($A104,'     2022    '!$AN:$AN,0))*(1-'     2022    '!$BA$1),INDEX('     2022    '!M:M,MATCH($A104,'     2022    '!$AN:$AN,0))),"")</f>
        <v/>
      </c>
      <c r="J104" s="181">
        <f t="shared" si="5"/>
        <v>0</v>
      </c>
      <c r="K104" s="182" t="str">
        <f t="shared" si="6"/>
        <v/>
      </c>
      <c r="L104" s="53"/>
      <c r="M104" s="52" t="str">
        <f>IFERROR(INDEX('     2022    '!R:R,MATCH('Order Summary'!$A104,'     2022    '!$AN:$AN,0)),"")</f>
        <v/>
      </c>
      <c r="N104" s="52" t="str">
        <f>IFERROR(INDEX('     2022    '!V:V,MATCH('Order Summary'!$A104,'     2022    '!$AN:$AN,0)),"")</f>
        <v/>
      </c>
      <c r="O104" s="52" t="str">
        <f>IFERROR(INDEX('     2022    '!S:S,MATCH('Order Summary'!$A104,'     2022    '!$AN:$AN,0)),"")</f>
        <v/>
      </c>
      <c r="P104" s="96" t="str">
        <f t="shared" si="4"/>
        <v/>
      </c>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c r="AZ104" s="9"/>
      <c r="BA104" s="9"/>
      <c r="BB104" s="9"/>
      <c r="BC104" s="9"/>
      <c r="BD104" s="9"/>
      <c r="BE104" s="9"/>
      <c r="BF104" s="9"/>
      <c r="BG104" s="9"/>
      <c r="BH104" s="9"/>
      <c r="BI104" s="9"/>
      <c r="BJ104" s="9"/>
      <c r="BK104" s="9"/>
      <c r="BL104" s="9"/>
      <c r="BM104" s="9"/>
      <c r="BN104" s="9"/>
      <c r="BO104" s="9"/>
      <c r="BP104" s="9"/>
      <c r="BQ104" s="9"/>
      <c r="BR104" s="9"/>
      <c r="BS104" s="9"/>
      <c r="BT104" s="9"/>
      <c r="BU104" s="9"/>
      <c r="BV104" s="9"/>
      <c r="BW104" s="9"/>
      <c r="BX104" s="9"/>
      <c r="BY104" s="9"/>
      <c r="BZ104" s="9"/>
    </row>
    <row r="105" spans="1:78">
      <c r="A105" s="50">
        <f t="shared" si="7"/>
        <v>94</v>
      </c>
      <c r="C105" s="11" t="str">
        <f>IFERROR(INDEX('     2022    '!D:D,MATCH('Order Summary'!$A105,'     2022    '!$AN:$AN,0)),"")</f>
        <v/>
      </c>
      <c r="D105" s="11" t="str">
        <f>IFERROR(INDEX('     2022    '!C:C,MATCH('Order Summary'!$A105,'     2022    '!$AN:$AN,0)),"")</f>
        <v/>
      </c>
      <c r="E105" s="11" t="str">
        <f>IFERROR(INDEX('     2022    '!E:E,MATCH('Order Summary'!$A105,'     2022    '!$AN:$AN,0)),"")</f>
        <v/>
      </c>
      <c r="F105" s="96">
        <f>IFERROR(INDEX('     2022    '!AY:AY,MATCH($A105,'     2022    '!$AN:$AN,0)),0)</f>
        <v>0</v>
      </c>
      <c r="G105" s="180" t="str">
        <f>IFERROR(IF($O$3&gt;68,INDEX('     2022    '!I:I,MATCH($A105,'     2022    '!$AN:$AN,0))*(1-'     2022    '!$BA$1),INDEX('     2022    '!I:I,MATCH($A105,'     2022    '!$AN:$AN,0))),"")</f>
        <v/>
      </c>
      <c r="H105" s="96">
        <f>IFERROR(INDEX('     2022    '!AZ:AZ,MATCH($A105,'     2022    '!$AN:$AN,0)),0)</f>
        <v>0</v>
      </c>
      <c r="I105" s="180" t="str">
        <f>IFERROR(IF($O$3&gt;68,INDEX('     2022    '!M:M,MATCH($A105,'     2022    '!$AN:$AN,0))*(1-'     2022    '!$BA$1),INDEX('     2022    '!M:M,MATCH($A105,'     2022    '!$AN:$AN,0))),"")</f>
        <v/>
      </c>
      <c r="J105" s="181">
        <f t="shared" si="5"/>
        <v>0</v>
      </c>
      <c r="K105" s="182" t="str">
        <f t="shared" si="6"/>
        <v/>
      </c>
      <c r="L105" s="53"/>
      <c r="M105" s="52" t="str">
        <f>IFERROR(INDEX('     2022    '!R:R,MATCH('Order Summary'!$A105,'     2022    '!$AN:$AN,0)),"")</f>
        <v/>
      </c>
      <c r="N105" s="52" t="str">
        <f>IFERROR(INDEX('     2022    '!V:V,MATCH('Order Summary'!$A105,'     2022    '!$AN:$AN,0)),"")</f>
        <v/>
      </c>
      <c r="O105" s="52" t="str">
        <f>IFERROR(INDEX('     2022    '!S:S,MATCH('Order Summary'!$A105,'     2022    '!$AN:$AN,0)),"")</f>
        <v/>
      </c>
      <c r="P105" s="96" t="str">
        <f t="shared" si="4"/>
        <v/>
      </c>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c r="AZ105" s="9"/>
      <c r="BA105" s="9"/>
      <c r="BB105" s="9"/>
      <c r="BC105" s="9"/>
      <c r="BD105" s="9"/>
      <c r="BE105" s="9"/>
      <c r="BF105" s="9"/>
      <c r="BG105" s="9"/>
      <c r="BH105" s="9"/>
      <c r="BI105" s="9"/>
      <c r="BJ105" s="9"/>
      <c r="BK105" s="9"/>
      <c r="BL105" s="9"/>
      <c r="BM105" s="9"/>
      <c r="BN105" s="9"/>
      <c r="BO105" s="9"/>
      <c r="BP105" s="9"/>
      <c r="BQ105" s="9"/>
      <c r="BR105" s="9"/>
      <c r="BS105" s="9"/>
      <c r="BT105" s="9"/>
      <c r="BU105" s="9"/>
      <c r="BV105" s="9"/>
      <c r="BW105" s="9"/>
      <c r="BX105" s="9"/>
      <c r="BY105" s="9"/>
      <c r="BZ105" s="9"/>
    </row>
    <row r="106" spans="1:78">
      <c r="A106" s="50">
        <f t="shared" si="7"/>
        <v>95</v>
      </c>
      <c r="C106" s="11" t="str">
        <f>IFERROR(INDEX('     2022    '!D:D,MATCH('Order Summary'!$A106,'     2022    '!$AN:$AN,0)),"")</f>
        <v/>
      </c>
      <c r="D106" s="11" t="str">
        <f>IFERROR(INDEX('     2022    '!C:C,MATCH('Order Summary'!$A106,'     2022    '!$AN:$AN,0)),"")</f>
        <v/>
      </c>
      <c r="E106" s="11" t="str">
        <f>IFERROR(INDEX('     2022    '!E:E,MATCH('Order Summary'!$A106,'     2022    '!$AN:$AN,0)),"")</f>
        <v/>
      </c>
      <c r="F106" s="96">
        <f>IFERROR(INDEX('     2022    '!AY:AY,MATCH($A106,'     2022    '!$AN:$AN,0)),0)</f>
        <v>0</v>
      </c>
      <c r="G106" s="180" t="str">
        <f>IFERROR(IF($O$3&gt;68,INDEX('     2022    '!I:I,MATCH($A106,'     2022    '!$AN:$AN,0))*(1-'     2022    '!$BA$1),INDEX('     2022    '!I:I,MATCH($A106,'     2022    '!$AN:$AN,0))),"")</f>
        <v/>
      </c>
      <c r="H106" s="96">
        <f>IFERROR(INDEX('     2022    '!AZ:AZ,MATCH($A106,'     2022    '!$AN:$AN,0)),0)</f>
        <v>0</v>
      </c>
      <c r="I106" s="180" t="str">
        <f>IFERROR(IF($O$3&gt;68,INDEX('     2022    '!M:M,MATCH($A106,'     2022    '!$AN:$AN,0))*(1-'     2022    '!$BA$1),INDEX('     2022    '!M:M,MATCH($A106,'     2022    '!$AN:$AN,0))),"")</f>
        <v/>
      </c>
      <c r="J106" s="181">
        <f t="shared" si="5"/>
        <v>0</v>
      </c>
      <c r="K106" s="182" t="str">
        <f t="shared" si="6"/>
        <v/>
      </c>
      <c r="L106" s="53"/>
      <c r="M106" s="52" t="str">
        <f>IFERROR(INDEX('     2022    '!R:R,MATCH('Order Summary'!$A106,'     2022    '!$AN:$AN,0)),"")</f>
        <v/>
      </c>
      <c r="N106" s="52" t="str">
        <f>IFERROR(INDEX('     2022    '!V:V,MATCH('Order Summary'!$A106,'     2022    '!$AN:$AN,0)),"")</f>
        <v/>
      </c>
      <c r="O106" s="52" t="str">
        <f>IFERROR(INDEX('     2022    '!S:S,MATCH('Order Summary'!$A106,'     2022    '!$AN:$AN,0)),"")</f>
        <v/>
      </c>
      <c r="P106" s="96" t="str">
        <f t="shared" si="4"/>
        <v/>
      </c>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c r="AZ106" s="9"/>
      <c r="BA106" s="9"/>
      <c r="BB106" s="9"/>
      <c r="BC106" s="9"/>
      <c r="BD106" s="9"/>
      <c r="BE106" s="9"/>
      <c r="BF106" s="9"/>
      <c r="BG106" s="9"/>
      <c r="BH106" s="9"/>
      <c r="BI106" s="9"/>
      <c r="BJ106" s="9"/>
      <c r="BK106" s="9"/>
      <c r="BL106" s="9"/>
      <c r="BM106" s="9"/>
      <c r="BN106" s="9"/>
      <c r="BO106" s="9"/>
      <c r="BP106" s="9"/>
      <c r="BQ106" s="9"/>
      <c r="BR106" s="9"/>
      <c r="BS106" s="9"/>
      <c r="BT106" s="9"/>
      <c r="BU106" s="9"/>
      <c r="BV106" s="9"/>
      <c r="BW106" s="9"/>
      <c r="BX106" s="9"/>
      <c r="BY106" s="9"/>
      <c r="BZ106" s="9"/>
    </row>
    <row r="107" spans="1:78">
      <c r="A107" s="50">
        <f t="shared" si="7"/>
        <v>96</v>
      </c>
      <c r="C107" s="11" t="str">
        <f>IFERROR(INDEX('     2022    '!D:D,MATCH('Order Summary'!$A107,'     2022    '!$AN:$AN,0)),"")</f>
        <v/>
      </c>
      <c r="D107" s="11" t="str">
        <f>IFERROR(INDEX('     2022    '!C:C,MATCH('Order Summary'!$A107,'     2022    '!$AN:$AN,0)),"")</f>
        <v/>
      </c>
      <c r="E107" s="11" t="str">
        <f>IFERROR(INDEX('     2022    '!E:E,MATCH('Order Summary'!$A107,'     2022    '!$AN:$AN,0)),"")</f>
        <v/>
      </c>
      <c r="F107" s="96">
        <f>IFERROR(INDEX('     2022    '!AY:AY,MATCH($A107,'     2022    '!$AN:$AN,0)),0)</f>
        <v>0</v>
      </c>
      <c r="G107" s="180" t="str">
        <f>IFERROR(IF($O$3&gt;68,INDEX('     2022    '!I:I,MATCH($A107,'     2022    '!$AN:$AN,0))*(1-'     2022    '!$BA$1),INDEX('     2022    '!I:I,MATCH($A107,'     2022    '!$AN:$AN,0))),"")</f>
        <v/>
      </c>
      <c r="H107" s="96">
        <f>IFERROR(INDEX('     2022    '!AZ:AZ,MATCH($A107,'     2022    '!$AN:$AN,0)),0)</f>
        <v>0</v>
      </c>
      <c r="I107" s="180" t="str">
        <f>IFERROR(IF($O$3&gt;68,INDEX('     2022    '!M:M,MATCH($A107,'     2022    '!$AN:$AN,0))*(1-'     2022    '!$BA$1),INDEX('     2022    '!M:M,MATCH($A107,'     2022    '!$AN:$AN,0))),"")</f>
        <v/>
      </c>
      <c r="J107" s="181">
        <f t="shared" si="5"/>
        <v>0</v>
      </c>
      <c r="K107" s="182" t="str">
        <f t="shared" si="6"/>
        <v/>
      </c>
      <c r="L107" s="53"/>
      <c r="M107" s="52" t="str">
        <f>IFERROR(INDEX('     2022    '!R:R,MATCH('Order Summary'!$A107,'     2022    '!$AN:$AN,0)),"")</f>
        <v/>
      </c>
      <c r="N107" s="52" t="str">
        <f>IFERROR(INDEX('     2022    '!V:V,MATCH('Order Summary'!$A107,'     2022    '!$AN:$AN,0)),"")</f>
        <v/>
      </c>
      <c r="O107" s="52" t="str">
        <f>IFERROR(INDEX('     2022    '!S:S,MATCH('Order Summary'!$A107,'     2022    '!$AN:$AN,0)),"")</f>
        <v/>
      </c>
      <c r="P107" s="96" t="str">
        <f t="shared" si="4"/>
        <v/>
      </c>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c r="AZ107" s="9"/>
      <c r="BA107" s="9"/>
      <c r="BB107" s="9"/>
      <c r="BC107" s="9"/>
      <c r="BD107" s="9"/>
      <c r="BE107" s="9"/>
      <c r="BF107" s="9"/>
      <c r="BG107" s="9"/>
      <c r="BH107" s="9"/>
      <c r="BI107" s="9"/>
      <c r="BJ107" s="9"/>
      <c r="BK107" s="9"/>
      <c r="BL107" s="9"/>
      <c r="BM107" s="9"/>
      <c r="BN107" s="9"/>
      <c r="BO107" s="9"/>
      <c r="BP107" s="9"/>
      <c r="BQ107" s="9"/>
      <c r="BR107" s="9"/>
      <c r="BS107" s="9"/>
      <c r="BT107" s="9"/>
      <c r="BU107" s="9"/>
      <c r="BV107" s="9"/>
      <c r="BW107" s="9"/>
      <c r="BX107" s="9"/>
      <c r="BY107" s="9"/>
      <c r="BZ107" s="9"/>
    </row>
    <row r="108" spans="1:78">
      <c r="A108" s="50">
        <f t="shared" si="7"/>
        <v>97</v>
      </c>
      <c r="C108" s="11" t="str">
        <f>IFERROR(INDEX('     2022    '!D:D,MATCH('Order Summary'!$A108,'     2022    '!$AN:$AN,0)),"")</f>
        <v/>
      </c>
      <c r="D108" s="11" t="str">
        <f>IFERROR(INDEX('     2022    '!C:C,MATCH('Order Summary'!$A108,'     2022    '!$AN:$AN,0)),"")</f>
        <v/>
      </c>
      <c r="E108" s="11" t="str">
        <f>IFERROR(INDEX('     2022    '!E:E,MATCH('Order Summary'!$A108,'     2022    '!$AN:$AN,0)),"")</f>
        <v/>
      </c>
      <c r="F108" s="96">
        <f>IFERROR(INDEX('     2022    '!AY:AY,MATCH($A108,'     2022    '!$AN:$AN,0)),0)</f>
        <v>0</v>
      </c>
      <c r="G108" s="180" t="str">
        <f>IFERROR(IF($O$3&gt;68,INDEX('     2022    '!I:I,MATCH($A108,'     2022    '!$AN:$AN,0))*(1-'     2022    '!$BA$1),INDEX('     2022    '!I:I,MATCH($A108,'     2022    '!$AN:$AN,0))),"")</f>
        <v/>
      </c>
      <c r="H108" s="96">
        <f>IFERROR(INDEX('     2022    '!AZ:AZ,MATCH($A108,'     2022    '!$AN:$AN,0)),0)</f>
        <v>0</v>
      </c>
      <c r="I108" s="180" t="str">
        <f>IFERROR(IF($O$3&gt;68,INDEX('     2022    '!M:M,MATCH($A108,'     2022    '!$AN:$AN,0))*(1-'     2022    '!$BA$1),INDEX('     2022    '!M:M,MATCH($A108,'     2022    '!$AN:$AN,0))),"")</f>
        <v/>
      </c>
      <c r="J108" s="181">
        <f t="shared" si="5"/>
        <v>0</v>
      </c>
      <c r="K108" s="182" t="str">
        <f t="shared" si="6"/>
        <v/>
      </c>
      <c r="L108" s="53"/>
      <c r="M108" s="52" t="str">
        <f>IFERROR(INDEX('     2022    '!R:R,MATCH('Order Summary'!$A108,'     2022    '!$AN:$AN,0)),"")</f>
        <v/>
      </c>
      <c r="N108" s="52" t="str">
        <f>IFERROR(INDEX('     2022    '!V:V,MATCH('Order Summary'!$A108,'     2022    '!$AN:$AN,0)),"")</f>
        <v/>
      </c>
      <c r="O108" s="52" t="str">
        <f>IFERROR(INDEX('     2022    '!S:S,MATCH('Order Summary'!$A108,'     2022    '!$AN:$AN,0)),"")</f>
        <v/>
      </c>
      <c r="P108" s="96" t="str">
        <f t="shared" si="4"/>
        <v/>
      </c>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c r="AZ108" s="9"/>
      <c r="BA108" s="9"/>
      <c r="BB108" s="9"/>
      <c r="BC108" s="9"/>
      <c r="BD108" s="9"/>
      <c r="BE108" s="9"/>
      <c r="BF108" s="9"/>
      <c r="BG108" s="9"/>
      <c r="BH108" s="9"/>
      <c r="BI108" s="9"/>
      <c r="BJ108" s="9"/>
      <c r="BK108" s="9"/>
      <c r="BL108" s="9"/>
      <c r="BM108" s="9"/>
      <c r="BN108" s="9"/>
      <c r="BO108" s="9"/>
      <c r="BP108" s="9"/>
      <c r="BQ108" s="9"/>
      <c r="BR108" s="9"/>
      <c r="BS108" s="9"/>
      <c r="BT108" s="9"/>
      <c r="BU108" s="9"/>
      <c r="BV108" s="9"/>
      <c r="BW108" s="9"/>
      <c r="BX108" s="9"/>
      <c r="BY108" s="9"/>
      <c r="BZ108" s="9"/>
    </row>
    <row r="109" spans="1:78">
      <c r="A109" s="50">
        <f t="shared" si="7"/>
        <v>98</v>
      </c>
      <c r="C109" s="11" t="str">
        <f>IFERROR(INDEX('     2022    '!D:D,MATCH('Order Summary'!$A109,'     2022    '!$AN:$AN,0)),"")</f>
        <v/>
      </c>
      <c r="D109" s="11" t="str">
        <f>IFERROR(INDEX('     2022    '!C:C,MATCH('Order Summary'!$A109,'     2022    '!$AN:$AN,0)),"")</f>
        <v/>
      </c>
      <c r="E109" s="11" t="str">
        <f>IFERROR(INDEX('     2022    '!E:E,MATCH('Order Summary'!$A109,'     2022    '!$AN:$AN,0)),"")</f>
        <v/>
      </c>
      <c r="F109" s="96">
        <f>IFERROR(INDEX('     2022    '!AY:AY,MATCH($A109,'     2022    '!$AN:$AN,0)),0)</f>
        <v>0</v>
      </c>
      <c r="G109" s="180" t="str">
        <f>IFERROR(IF($O$3&gt;68,INDEX('     2022    '!I:I,MATCH($A109,'     2022    '!$AN:$AN,0))*(1-'     2022    '!$BA$1),INDEX('     2022    '!I:I,MATCH($A109,'     2022    '!$AN:$AN,0))),"")</f>
        <v/>
      </c>
      <c r="H109" s="96">
        <f>IFERROR(INDEX('     2022    '!AZ:AZ,MATCH($A109,'     2022    '!$AN:$AN,0)),0)</f>
        <v>0</v>
      </c>
      <c r="I109" s="180" t="str">
        <f>IFERROR(IF($O$3&gt;68,INDEX('     2022    '!M:M,MATCH($A109,'     2022    '!$AN:$AN,0))*(1-'     2022    '!$BA$1),INDEX('     2022    '!M:M,MATCH($A109,'     2022    '!$AN:$AN,0))),"")</f>
        <v/>
      </c>
      <c r="J109" s="181">
        <f t="shared" si="5"/>
        <v>0</v>
      </c>
      <c r="K109" s="182" t="str">
        <f t="shared" si="6"/>
        <v/>
      </c>
      <c r="L109" s="53"/>
      <c r="M109" s="52" t="str">
        <f>IFERROR(INDEX('     2022    '!R:R,MATCH('Order Summary'!$A109,'     2022    '!$AN:$AN,0)),"")</f>
        <v/>
      </c>
      <c r="N109" s="52" t="str">
        <f>IFERROR(INDEX('     2022    '!V:V,MATCH('Order Summary'!$A109,'     2022    '!$AN:$AN,0)),"")</f>
        <v/>
      </c>
      <c r="O109" s="52" t="str">
        <f>IFERROR(INDEX('     2022    '!S:S,MATCH('Order Summary'!$A109,'     2022    '!$AN:$AN,0)),"")</f>
        <v/>
      </c>
      <c r="P109" s="96" t="str">
        <f t="shared" si="4"/>
        <v/>
      </c>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c r="AZ109" s="9"/>
      <c r="BA109" s="9"/>
      <c r="BB109" s="9"/>
      <c r="BC109" s="9"/>
      <c r="BD109" s="9"/>
      <c r="BE109" s="9"/>
      <c r="BF109" s="9"/>
      <c r="BG109" s="9"/>
      <c r="BH109" s="9"/>
      <c r="BI109" s="9"/>
      <c r="BJ109" s="9"/>
      <c r="BK109" s="9"/>
      <c r="BL109" s="9"/>
      <c r="BM109" s="9"/>
      <c r="BN109" s="9"/>
      <c r="BO109" s="9"/>
      <c r="BP109" s="9"/>
      <c r="BQ109" s="9"/>
      <c r="BR109" s="9"/>
      <c r="BS109" s="9"/>
      <c r="BT109" s="9"/>
      <c r="BU109" s="9"/>
      <c r="BV109" s="9"/>
      <c r="BW109" s="9"/>
      <c r="BX109" s="9"/>
      <c r="BY109" s="9"/>
      <c r="BZ109" s="9"/>
    </row>
    <row r="110" spans="1:78">
      <c r="A110" s="50">
        <f t="shared" si="7"/>
        <v>99</v>
      </c>
      <c r="C110" s="11" t="str">
        <f>IFERROR(INDEX('     2022    '!D:D,MATCH('Order Summary'!$A110,'     2022    '!$AN:$AN,0)),"")</f>
        <v/>
      </c>
      <c r="D110" s="11" t="str">
        <f>IFERROR(INDEX('     2022    '!C:C,MATCH('Order Summary'!$A110,'     2022    '!$AN:$AN,0)),"")</f>
        <v/>
      </c>
      <c r="E110" s="11" t="str">
        <f>IFERROR(INDEX('     2022    '!E:E,MATCH('Order Summary'!$A110,'     2022    '!$AN:$AN,0)),"")</f>
        <v/>
      </c>
      <c r="F110" s="96">
        <f>IFERROR(INDEX('     2022    '!AY:AY,MATCH($A110,'     2022    '!$AN:$AN,0)),0)</f>
        <v>0</v>
      </c>
      <c r="G110" s="180" t="str">
        <f>IFERROR(IF($O$3&gt;68,INDEX('     2022    '!I:I,MATCH($A110,'     2022    '!$AN:$AN,0))*(1-'     2022    '!$BA$1),INDEX('     2022    '!I:I,MATCH($A110,'     2022    '!$AN:$AN,0))),"")</f>
        <v/>
      </c>
      <c r="H110" s="96">
        <f>IFERROR(INDEX('     2022    '!AZ:AZ,MATCH($A110,'     2022    '!$AN:$AN,0)),0)</f>
        <v>0</v>
      </c>
      <c r="I110" s="180" t="str">
        <f>IFERROR(IF($O$3&gt;68,INDEX('     2022    '!M:M,MATCH($A110,'     2022    '!$AN:$AN,0))*(1-'     2022    '!$BA$1),INDEX('     2022    '!M:M,MATCH($A110,'     2022    '!$AN:$AN,0))),"")</f>
        <v/>
      </c>
      <c r="J110" s="181">
        <f t="shared" si="5"/>
        <v>0</v>
      </c>
      <c r="K110" s="182" t="str">
        <f t="shared" si="6"/>
        <v/>
      </c>
      <c r="L110" s="53"/>
      <c r="M110" s="52" t="str">
        <f>IFERROR(INDEX('     2022    '!R:R,MATCH('Order Summary'!$A110,'     2022    '!$AN:$AN,0)),"")</f>
        <v/>
      </c>
      <c r="N110" s="52" t="str">
        <f>IFERROR(INDEX('     2022    '!V:V,MATCH('Order Summary'!$A110,'     2022    '!$AN:$AN,0)),"")</f>
        <v/>
      </c>
      <c r="O110" s="52" t="str">
        <f>IFERROR(INDEX('     2022    '!S:S,MATCH('Order Summary'!$A110,'     2022    '!$AN:$AN,0)),"")</f>
        <v/>
      </c>
      <c r="P110" s="96" t="str">
        <f t="shared" si="4"/>
        <v/>
      </c>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c r="AY110" s="9"/>
      <c r="AZ110" s="9"/>
      <c r="BA110" s="9"/>
      <c r="BB110" s="9"/>
      <c r="BC110" s="9"/>
      <c r="BD110" s="9"/>
      <c r="BE110" s="9"/>
      <c r="BF110" s="9"/>
      <c r="BG110" s="9"/>
      <c r="BH110" s="9"/>
      <c r="BI110" s="9"/>
      <c r="BJ110" s="9"/>
      <c r="BK110" s="9"/>
      <c r="BL110" s="9"/>
      <c r="BM110" s="9"/>
      <c r="BN110" s="9"/>
      <c r="BO110" s="9"/>
      <c r="BP110" s="9"/>
      <c r="BQ110" s="9"/>
      <c r="BR110" s="9"/>
      <c r="BS110" s="9"/>
      <c r="BT110" s="9"/>
      <c r="BU110" s="9"/>
      <c r="BV110" s="9"/>
      <c r="BW110" s="9"/>
      <c r="BX110" s="9"/>
      <c r="BY110" s="9"/>
      <c r="BZ110" s="9"/>
    </row>
    <row r="111" spans="1:78">
      <c r="A111" s="50">
        <f t="shared" si="7"/>
        <v>100</v>
      </c>
      <c r="C111" s="11" t="str">
        <f>IFERROR(INDEX('     2022    '!D:D,MATCH('Order Summary'!$A111,'     2022    '!$AN:$AN,0)),"")</f>
        <v/>
      </c>
      <c r="D111" s="11" t="str">
        <f>IFERROR(INDEX('     2022    '!C:C,MATCH('Order Summary'!$A111,'     2022    '!$AN:$AN,0)),"")</f>
        <v/>
      </c>
      <c r="E111" s="11" t="str">
        <f>IFERROR(INDEX('     2022    '!E:E,MATCH('Order Summary'!$A111,'     2022    '!$AN:$AN,0)),"")</f>
        <v/>
      </c>
      <c r="F111" s="96">
        <f>IFERROR(INDEX('     2022    '!AY:AY,MATCH($A111,'     2022    '!$AN:$AN,0)),0)</f>
        <v>0</v>
      </c>
      <c r="G111" s="180" t="str">
        <f>IFERROR(IF($O$3&gt;68,INDEX('     2022    '!I:I,MATCH($A111,'     2022    '!$AN:$AN,0))*(1-'     2022    '!$BA$1),INDEX('     2022    '!I:I,MATCH($A111,'     2022    '!$AN:$AN,0))),"")</f>
        <v/>
      </c>
      <c r="H111" s="96">
        <f>IFERROR(INDEX('     2022    '!AZ:AZ,MATCH($A111,'     2022    '!$AN:$AN,0)),0)</f>
        <v>0</v>
      </c>
      <c r="I111" s="180" t="str">
        <f>IFERROR(IF($O$3&gt;68,INDEX('     2022    '!M:M,MATCH($A111,'     2022    '!$AN:$AN,0))*(1-'     2022    '!$BA$1),INDEX('     2022    '!M:M,MATCH($A111,'     2022    '!$AN:$AN,0))),"")</f>
        <v/>
      </c>
      <c r="J111" s="181">
        <f t="shared" si="5"/>
        <v>0</v>
      </c>
      <c r="K111" s="182" t="str">
        <f t="shared" si="6"/>
        <v/>
      </c>
      <c r="L111" s="53"/>
      <c r="M111" s="52" t="str">
        <f>IFERROR(INDEX('     2022    '!R:R,MATCH('Order Summary'!$A111,'     2022    '!$AN:$AN,0)),"")</f>
        <v/>
      </c>
      <c r="N111" s="52" t="str">
        <f>IFERROR(INDEX('     2022    '!V:V,MATCH('Order Summary'!$A111,'     2022    '!$AN:$AN,0)),"")</f>
        <v/>
      </c>
      <c r="O111" s="52" t="str">
        <f>IFERROR(INDEX('     2022    '!S:S,MATCH('Order Summary'!$A111,'     2022    '!$AN:$AN,0)),"")</f>
        <v/>
      </c>
      <c r="P111" s="96" t="str">
        <f t="shared" si="4"/>
        <v/>
      </c>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c r="AZ111" s="9"/>
      <c r="BA111" s="9"/>
      <c r="BB111" s="9"/>
      <c r="BC111" s="9"/>
      <c r="BD111" s="9"/>
      <c r="BE111" s="9"/>
      <c r="BF111" s="9"/>
      <c r="BG111" s="9"/>
      <c r="BH111" s="9"/>
      <c r="BI111" s="9"/>
      <c r="BJ111" s="9"/>
      <c r="BK111" s="9"/>
      <c r="BL111" s="9"/>
      <c r="BM111" s="9"/>
      <c r="BN111" s="9"/>
      <c r="BO111" s="9"/>
      <c r="BP111" s="9"/>
      <c r="BQ111" s="9"/>
      <c r="BR111" s="9"/>
      <c r="BS111" s="9"/>
      <c r="BT111" s="9"/>
      <c r="BU111" s="9"/>
      <c r="BV111" s="9"/>
      <c r="BW111" s="9"/>
      <c r="BX111" s="9"/>
      <c r="BY111" s="9"/>
      <c r="BZ111" s="9"/>
    </row>
    <row r="112" spans="1:78">
      <c r="A112" s="50">
        <f t="shared" si="7"/>
        <v>101</v>
      </c>
      <c r="C112" s="11" t="str">
        <f>IFERROR(INDEX('     2022    '!D:D,MATCH('Order Summary'!$A112,'     2022    '!$AN:$AN,0)),"")</f>
        <v/>
      </c>
      <c r="D112" s="11" t="str">
        <f>IFERROR(INDEX('     2022    '!C:C,MATCH('Order Summary'!$A112,'     2022    '!$AN:$AN,0)),"")</f>
        <v/>
      </c>
      <c r="E112" s="11" t="str">
        <f>IFERROR(INDEX('     2022    '!E:E,MATCH('Order Summary'!$A112,'     2022    '!$AN:$AN,0)),"")</f>
        <v/>
      </c>
      <c r="F112" s="96">
        <f>IFERROR(INDEX('     2022    '!AY:AY,MATCH($A112,'     2022    '!$AN:$AN,0)),0)</f>
        <v>0</v>
      </c>
      <c r="G112" s="180" t="str">
        <f>IFERROR(IF($O$3&gt;68,INDEX('     2022    '!I:I,MATCH($A112,'     2022    '!$AN:$AN,0))*(1-'     2022    '!$BA$1),INDEX('     2022    '!I:I,MATCH($A112,'     2022    '!$AN:$AN,0))),"")</f>
        <v/>
      </c>
      <c r="H112" s="96">
        <f>IFERROR(INDEX('     2022    '!AZ:AZ,MATCH($A112,'     2022    '!$AN:$AN,0)),0)</f>
        <v>0</v>
      </c>
      <c r="I112" s="180" t="str">
        <f>IFERROR(IF($O$3&gt;68,INDEX('     2022    '!M:M,MATCH($A112,'     2022    '!$AN:$AN,0))*(1-'     2022    '!$BA$1),INDEX('     2022    '!M:M,MATCH($A112,'     2022    '!$AN:$AN,0))),"")</f>
        <v/>
      </c>
      <c r="J112" s="181">
        <f t="shared" si="5"/>
        <v>0</v>
      </c>
      <c r="K112" s="182" t="str">
        <f t="shared" si="6"/>
        <v/>
      </c>
      <c r="L112" s="53"/>
      <c r="M112" s="52" t="str">
        <f>IFERROR(INDEX('     2022    '!R:R,MATCH('Order Summary'!$A112,'     2022    '!$AN:$AN,0)),"")</f>
        <v/>
      </c>
      <c r="N112" s="52" t="str">
        <f>IFERROR(INDEX('     2022    '!V:V,MATCH('Order Summary'!$A112,'     2022    '!$AN:$AN,0)),"")</f>
        <v/>
      </c>
      <c r="O112" s="52" t="str">
        <f>IFERROR(INDEX('     2022    '!S:S,MATCH('Order Summary'!$A112,'     2022    '!$AN:$AN,0)),"")</f>
        <v/>
      </c>
      <c r="P112" s="96" t="str">
        <f t="shared" si="4"/>
        <v/>
      </c>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c r="AZ112" s="9"/>
      <c r="BA112" s="9"/>
      <c r="BB112" s="9"/>
      <c r="BC112" s="9"/>
      <c r="BD112" s="9"/>
      <c r="BE112" s="9"/>
      <c r="BF112" s="9"/>
      <c r="BG112" s="9"/>
      <c r="BH112" s="9"/>
      <c r="BI112" s="9"/>
      <c r="BJ112" s="9"/>
      <c r="BK112" s="9"/>
      <c r="BL112" s="9"/>
      <c r="BM112" s="9"/>
      <c r="BN112" s="9"/>
      <c r="BO112" s="9"/>
      <c r="BP112" s="9"/>
      <c r="BQ112" s="9"/>
      <c r="BR112" s="9"/>
      <c r="BS112" s="9"/>
      <c r="BT112" s="9"/>
      <c r="BU112" s="9"/>
      <c r="BV112" s="9"/>
      <c r="BW112" s="9"/>
      <c r="BX112" s="9"/>
      <c r="BY112" s="9"/>
      <c r="BZ112" s="9"/>
    </row>
    <row r="113" spans="1:78">
      <c r="A113" s="50">
        <f t="shared" si="7"/>
        <v>102</v>
      </c>
      <c r="C113" s="11" t="str">
        <f>IFERROR(INDEX('     2022    '!D:D,MATCH('Order Summary'!$A113,'     2022    '!$AN:$AN,0)),"")</f>
        <v/>
      </c>
      <c r="D113" s="11" t="str">
        <f>IFERROR(INDEX('     2022    '!C:C,MATCH('Order Summary'!$A113,'     2022    '!$AN:$AN,0)),"")</f>
        <v/>
      </c>
      <c r="E113" s="11" t="str">
        <f>IFERROR(INDEX('     2022    '!E:E,MATCH('Order Summary'!$A113,'     2022    '!$AN:$AN,0)),"")</f>
        <v/>
      </c>
      <c r="F113" s="96">
        <f>IFERROR(INDEX('     2022    '!AY:AY,MATCH($A113,'     2022    '!$AN:$AN,0)),0)</f>
        <v>0</v>
      </c>
      <c r="G113" s="180" t="str">
        <f>IFERROR(IF($O$3&gt;68,INDEX('     2022    '!I:I,MATCH($A113,'     2022    '!$AN:$AN,0))*(1-'     2022    '!$BA$1),INDEX('     2022    '!I:I,MATCH($A113,'     2022    '!$AN:$AN,0))),"")</f>
        <v/>
      </c>
      <c r="H113" s="96">
        <f>IFERROR(INDEX('     2022    '!AZ:AZ,MATCH($A113,'     2022    '!$AN:$AN,0)),0)</f>
        <v>0</v>
      </c>
      <c r="I113" s="180" t="str">
        <f>IFERROR(IF($O$3&gt;68,INDEX('     2022    '!M:M,MATCH($A113,'     2022    '!$AN:$AN,0))*(1-'     2022    '!$BA$1),INDEX('     2022    '!M:M,MATCH($A113,'     2022    '!$AN:$AN,0))),"")</f>
        <v/>
      </c>
      <c r="J113" s="181">
        <f t="shared" si="5"/>
        <v>0</v>
      </c>
      <c r="K113" s="182" t="str">
        <f t="shared" si="6"/>
        <v/>
      </c>
      <c r="L113" s="53"/>
      <c r="M113" s="52" t="str">
        <f>IFERROR(INDEX('     2022    '!R:R,MATCH('Order Summary'!$A113,'     2022    '!$AN:$AN,0)),"")</f>
        <v/>
      </c>
      <c r="N113" s="52" t="str">
        <f>IFERROR(INDEX('     2022    '!V:V,MATCH('Order Summary'!$A113,'     2022    '!$AN:$AN,0)),"")</f>
        <v/>
      </c>
      <c r="O113" s="52" t="str">
        <f>IFERROR(INDEX('     2022    '!S:S,MATCH('Order Summary'!$A113,'     2022    '!$AN:$AN,0)),"")</f>
        <v/>
      </c>
      <c r="P113" s="96" t="str">
        <f t="shared" si="4"/>
        <v/>
      </c>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c r="AZ113" s="9"/>
      <c r="BA113" s="9"/>
      <c r="BB113" s="9"/>
      <c r="BC113" s="9"/>
      <c r="BD113" s="9"/>
      <c r="BE113" s="9"/>
      <c r="BF113" s="9"/>
      <c r="BG113" s="9"/>
      <c r="BH113" s="9"/>
      <c r="BI113" s="9"/>
      <c r="BJ113" s="9"/>
      <c r="BK113" s="9"/>
      <c r="BL113" s="9"/>
      <c r="BM113" s="9"/>
      <c r="BN113" s="9"/>
      <c r="BO113" s="9"/>
      <c r="BP113" s="9"/>
      <c r="BQ113" s="9"/>
      <c r="BR113" s="9"/>
      <c r="BS113" s="9"/>
      <c r="BT113" s="9"/>
      <c r="BU113" s="9"/>
      <c r="BV113" s="9"/>
      <c r="BW113" s="9"/>
      <c r="BX113" s="9"/>
      <c r="BY113" s="9"/>
      <c r="BZ113" s="9"/>
    </row>
    <row r="114" spans="1:78">
      <c r="A114" s="50">
        <f t="shared" si="7"/>
        <v>103</v>
      </c>
      <c r="C114" s="11" t="str">
        <f>IFERROR(INDEX('     2022    '!D:D,MATCH('Order Summary'!$A114,'     2022    '!$AN:$AN,0)),"")</f>
        <v/>
      </c>
      <c r="D114" s="11" t="str">
        <f>IFERROR(INDEX('     2022    '!C:C,MATCH('Order Summary'!$A114,'     2022    '!$AN:$AN,0)),"")</f>
        <v/>
      </c>
      <c r="E114" s="11" t="str">
        <f>IFERROR(INDEX('     2022    '!E:E,MATCH('Order Summary'!$A114,'     2022    '!$AN:$AN,0)),"")</f>
        <v/>
      </c>
      <c r="F114" s="96">
        <f>IFERROR(INDEX('     2022    '!AY:AY,MATCH($A114,'     2022    '!$AN:$AN,0)),0)</f>
        <v>0</v>
      </c>
      <c r="G114" s="180" t="str">
        <f>IFERROR(IF($O$3&gt;68,INDEX('     2022    '!I:I,MATCH($A114,'     2022    '!$AN:$AN,0))*(1-'     2022    '!$BA$1),INDEX('     2022    '!I:I,MATCH($A114,'     2022    '!$AN:$AN,0))),"")</f>
        <v/>
      </c>
      <c r="H114" s="96">
        <f>IFERROR(INDEX('     2022    '!AZ:AZ,MATCH($A114,'     2022    '!$AN:$AN,0)),0)</f>
        <v>0</v>
      </c>
      <c r="I114" s="180" t="str">
        <f>IFERROR(IF($O$3&gt;68,INDEX('     2022    '!M:M,MATCH($A114,'     2022    '!$AN:$AN,0))*(1-'     2022    '!$BA$1),INDEX('     2022    '!M:M,MATCH($A114,'     2022    '!$AN:$AN,0))),"")</f>
        <v/>
      </c>
      <c r="J114" s="181">
        <f t="shared" si="5"/>
        <v>0</v>
      </c>
      <c r="K114" s="182" t="str">
        <f t="shared" si="6"/>
        <v/>
      </c>
      <c r="L114" s="53"/>
      <c r="M114" s="52" t="str">
        <f>IFERROR(INDEX('     2022    '!R:R,MATCH('Order Summary'!$A114,'     2022    '!$AN:$AN,0)),"")</f>
        <v/>
      </c>
      <c r="N114" s="52" t="str">
        <f>IFERROR(INDEX('     2022    '!V:V,MATCH('Order Summary'!$A114,'     2022    '!$AN:$AN,0)),"")</f>
        <v/>
      </c>
      <c r="O114" s="52" t="str">
        <f>IFERROR(INDEX('     2022    '!S:S,MATCH('Order Summary'!$A114,'     2022    '!$AN:$AN,0)),"")</f>
        <v/>
      </c>
      <c r="P114" s="96" t="str">
        <f t="shared" si="4"/>
        <v/>
      </c>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c r="AZ114" s="9"/>
      <c r="BA114" s="9"/>
      <c r="BB114" s="9"/>
      <c r="BC114" s="9"/>
      <c r="BD114" s="9"/>
      <c r="BE114" s="9"/>
      <c r="BF114" s="9"/>
      <c r="BG114" s="9"/>
      <c r="BH114" s="9"/>
      <c r="BI114" s="9"/>
      <c r="BJ114" s="9"/>
      <c r="BK114" s="9"/>
      <c r="BL114" s="9"/>
      <c r="BM114" s="9"/>
      <c r="BN114" s="9"/>
      <c r="BO114" s="9"/>
      <c r="BP114" s="9"/>
      <c r="BQ114" s="9"/>
      <c r="BR114" s="9"/>
      <c r="BS114" s="9"/>
      <c r="BT114" s="9"/>
      <c r="BU114" s="9"/>
      <c r="BV114" s="9"/>
      <c r="BW114" s="9"/>
      <c r="BX114" s="9"/>
      <c r="BY114" s="9"/>
      <c r="BZ114" s="9"/>
    </row>
    <row r="115" spans="1:78">
      <c r="A115" s="50">
        <f t="shared" si="7"/>
        <v>104</v>
      </c>
      <c r="C115" s="11" t="str">
        <f>IFERROR(INDEX('     2022    '!D:D,MATCH('Order Summary'!$A115,'     2022    '!$AN:$AN,0)),"")</f>
        <v/>
      </c>
      <c r="D115" s="11" t="str">
        <f>IFERROR(INDEX('     2022    '!C:C,MATCH('Order Summary'!$A115,'     2022    '!$AN:$AN,0)),"")</f>
        <v/>
      </c>
      <c r="E115" s="11" t="str">
        <f>IFERROR(INDEX('     2022    '!E:E,MATCH('Order Summary'!$A115,'     2022    '!$AN:$AN,0)),"")</f>
        <v/>
      </c>
      <c r="F115" s="96">
        <f>IFERROR(INDEX('     2022    '!AY:AY,MATCH($A115,'     2022    '!$AN:$AN,0)),0)</f>
        <v>0</v>
      </c>
      <c r="G115" s="180" t="str">
        <f>IFERROR(IF($O$3&gt;68,INDEX('     2022    '!I:I,MATCH($A115,'     2022    '!$AN:$AN,0))*(1-'     2022    '!$BA$1),INDEX('     2022    '!I:I,MATCH($A115,'     2022    '!$AN:$AN,0))),"")</f>
        <v/>
      </c>
      <c r="H115" s="96">
        <f>IFERROR(INDEX('     2022    '!AZ:AZ,MATCH($A115,'     2022    '!$AN:$AN,0)),0)</f>
        <v>0</v>
      </c>
      <c r="I115" s="180" t="str">
        <f>IFERROR(IF($O$3&gt;68,INDEX('     2022    '!M:M,MATCH($A115,'     2022    '!$AN:$AN,0))*(1-'     2022    '!$BA$1),INDEX('     2022    '!M:M,MATCH($A115,'     2022    '!$AN:$AN,0))),"")</f>
        <v/>
      </c>
      <c r="J115" s="181">
        <f t="shared" si="5"/>
        <v>0</v>
      </c>
      <c r="K115" s="182" t="str">
        <f t="shared" si="6"/>
        <v/>
      </c>
      <c r="L115" s="53"/>
      <c r="M115" s="52" t="str">
        <f>IFERROR(INDEX('     2022    '!R:R,MATCH('Order Summary'!$A115,'     2022    '!$AN:$AN,0)),"")</f>
        <v/>
      </c>
      <c r="N115" s="52" t="str">
        <f>IFERROR(INDEX('     2022    '!V:V,MATCH('Order Summary'!$A115,'     2022    '!$AN:$AN,0)),"")</f>
        <v/>
      </c>
      <c r="O115" s="52" t="str">
        <f>IFERROR(INDEX('     2022    '!S:S,MATCH('Order Summary'!$A115,'     2022    '!$AN:$AN,0)),"")</f>
        <v/>
      </c>
      <c r="P115" s="96" t="str">
        <f t="shared" si="4"/>
        <v/>
      </c>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c r="AZ115" s="9"/>
      <c r="BA115" s="9"/>
      <c r="BB115" s="9"/>
      <c r="BC115" s="9"/>
      <c r="BD115" s="9"/>
      <c r="BE115" s="9"/>
      <c r="BF115" s="9"/>
      <c r="BG115" s="9"/>
      <c r="BH115" s="9"/>
      <c r="BI115" s="9"/>
      <c r="BJ115" s="9"/>
      <c r="BK115" s="9"/>
      <c r="BL115" s="9"/>
      <c r="BM115" s="9"/>
      <c r="BN115" s="9"/>
      <c r="BO115" s="9"/>
      <c r="BP115" s="9"/>
      <c r="BQ115" s="9"/>
      <c r="BR115" s="9"/>
      <c r="BS115" s="9"/>
      <c r="BT115" s="9"/>
      <c r="BU115" s="9"/>
      <c r="BV115" s="9"/>
      <c r="BW115" s="9"/>
      <c r="BX115" s="9"/>
      <c r="BY115" s="9"/>
      <c r="BZ115" s="9"/>
    </row>
    <row r="116" spans="1:78">
      <c r="A116" s="50">
        <f t="shared" si="7"/>
        <v>105</v>
      </c>
      <c r="C116" s="11" t="str">
        <f>IFERROR(INDEX('     2022    '!D:D,MATCH('Order Summary'!$A116,'     2022    '!$AN:$AN,0)),"")</f>
        <v/>
      </c>
      <c r="D116" s="11" t="str">
        <f>IFERROR(INDEX('     2022    '!C:C,MATCH('Order Summary'!$A116,'     2022    '!$AN:$AN,0)),"")</f>
        <v/>
      </c>
      <c r="E116" s="11" t="str">
        <f>IFERROR(INDEX('     2022    '!E:E,MATCH('Order Summary'!$A116,'     2022    '!$AN:$AN,0)),"")</f>
        <v/>
      </c>
      <c r="F116" s="96">
        <f>IFERROR(INDEX('     2022    '!AY:AY,MATCH($A116,'     2022    '!$AN:$AN,0)),0)</f>
        <v>0</v>
      </c>
      <c r="G116" s="180" t="str">
        <f>IFERROR(IF($O$3&gt;68,INDEX('     2022    '!I:I,MATCH($A116,'     2022    '!$AN:$AN,0))*(1-'     2022    '!$BA$1),INDEX('     2022    '!I:I,MATCH($A116,'     2022    '!$AN:$AN,0))),"")</f>
        <v/>
      </c>
      <c r="H116" s="96">
        <f>IFERROR(INDEX('     2022    '!AZ:AZ,MATCH($A116,'     2022    '!$AN:$AN,0)),0)</f>
        <v>0</v>
      </c>
      <c r="I116" s="180" t="str">
        <f>IFERROR(IF($O$3&gt;68,INDEX('     2022    '!M:M,MATCH($A116,'     2022    '!$AN:$AN,0))*(1-'     2022    '!$BA$1),INDEX('     2022    '!M:M,MATCH($A116,'     2022    '!$AN:$AN,0))),"")</f>
        <v/>
      </c>
      <c r="J116" s="181">
        <f t="shared" si="5"/>
        <v>0</v>
      </c>
      <c r="K116" s="182" t="str">
        <f t="shared" si="6"/>
        <v/>
      </c>
      <c r="L116" s="53"/>
      <c r="M116" s="52" t="str">
        <f>IFERROR(INDEX('     2022    '!R:R,MATCH('Order Summary'!$A116,'     2022    '!$AN:$AN,0)),"")</f>
        <v/>
      </c>
      <c r="N116" s="52" t="str">
        <f>IFERROR(INDEX('     2022    '!V:V,MATCH('Order Summary'!$A116,'     2022    '!$AN:$AN,0)),"")</f>
        <v/>
      </c>
      <c r="O116" s="52" t="str">
        <f>IFERROR(INDEX('     2022    '!S:S,MATCH('Order Summary'!$A116,'     2022    '!$AN:$AN,0)),"")</f>
        <v/>
      </c>
      <c r="P116" s="96" t="str">
        <f t="shared" si="4"/>
        <v/>
      </c>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c r="AZ116" s="9"/>
      <c r="BA116" s="9"/>
      <c r="BB116" s="9"/>
      <c r="BC116" s="9"/>
      <c r="BD116" s="9"/>
      <c r="BE116" s="9"/>
      <c r="BF116" s="9"/>
      <c r="BG116" s="9"/>
      <c r="BH116" s="9"/>
      <c r="BI116" s="9"/>
      <c r="BJ116" s="9"/>
      <c r="BK116" s="9"/>
      <c r="BL116" s="9"/>
      <c r="BM116" s="9"/>
      <c r="BN116" s="9"/>
      <c r="BO116" s="9"/>
      <c r="BP116" s="9"/>
      <c r="BQ116" s="9"/>
      <c r="BR116" s="9"/>
      <c r="BS116" s="9"/>
      <c r="BT116" s="9"/>
      <c r="BU116" s="9"/>
      <c r="BV116" s="9"/>
      <c r="BW116" s="9"/>
      <c r="BX116" s="9"/>
      <c r="BY116" s="9"/>
      <c r="BZ116" s="9"/>
    </row>
    <row r="117" spans="1:78">
      <c r="A117" s="50">
        <f t="shared" si="7"/>
        <v>106</v>
      </c>
      <c r="C117" s="11" t="str">
        <f>IFERROR(INDEX('     2022    '!D:D,MATCH('Order Summary'!$A117,'     2022    '!$AN:$AN,0)),"")</f>
        <v/>
      </c>
      <c r="D117" s="11" t="str">
        <f>IFERROR(INDEX('     2022    '!C:C,MATCH('Order Summary'!$A117,'     2022    '!$AN:$AN,0)),"")</f>
        <v/>
      </c>
      <c r="E117" s="11" t="str">
        <f>IFERROR(INDEX('     2022    '!E:E,MATCH('Order Summary'!$A117,'     2022    '!$AN:$AN,0)),"")</f>
        <v/>
      </c>
      <c r="F117" s="96">
        <f>IFERROR(INDEX('     2022    '!AY:AY,MATCH($A117,'     2022    '!$AN:$AN,0)),0)</f>
        <v>0</v>
      </c>
      <c r="G117" s="180" t="str">
        <f>IFERROR(IF($O$3&gt;68,INDEX('     2022    '!I:I,MATCH($A117,'     2022    '!$AN:$AN,0))*(1-'     2022    '!$BA$1),INDEX('     2022    '!I:I,MATCH($A117,'     2022    '!$AN:$AN,0))),"")</f>
        <v/>
      </c>
      <c r="H117" s="96">
        <f>IFERROR(INDEX('     2022    '!AZ:AZ,MATCH($A117,'     2022    '!$AN:$AN,0)),0)</f>
        <v>0</v>
      </c>
      <c r="I117" s="180" t="str">
        <f>IFERROR(IF($O$3&gt;68,INDEX('     2022    '!M:M,MATCH($A117,'     2022    '!$AN:$AN,0))*(1-'     2022    '!$BA$1),INDEX('     2022    '!M:M,MATCH($A117,'     2022    '!$AN:$AN,0))),"")</f>
        <v/>
      </c>
      <c r="J117" s="181">
        <f t="shared" si="5"/>
        <v>0</v>
      </c>
      <c r="K117" s="182" t="str">
        <f t="shared" si="6"/>
        <v/>
      </c>
      <c r="L117" s="53"/>
      <c r="M117" s="52" t="str">
        <f>IFERROR(INDEX('     2022    '!R:R,MATCH('Order Summary'!$A117,'     2022    '!$AN:$AN,0)),"")</f>
        <v/>
      </c>
      <c r="N117" s="52" t="str">
        <f>IFERROR(INDEX('     2022    '!V:V,MATCH('Order Summary'!$A117,'     2022    '!$AN:$AN,0)),"")</f>
        <v/>
      </c>
      <c r="O117" s="52" t="str">
        <f>IFERROR(INDEX('     2022    '!S:S,MATCH('Order Summary'!$A117,'     2022    '!$AN:$AN,0)),"")</f>
        <v/>
      </c>
      <c r="P117" s="96" t="str">
        <f t="shared" si="4"/>
        <v/>
      </c>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c r="BA117" s="9"/>
      <c r="BB117" s="9"/>
      <c r="BC117" s="9"/>
      <c r="BD117" s="9"/>
      <c r="BE117" s="9"/>
      <c r="BF117" s="9"/>
      <c r="BG117" s="9"/>
      <c r="BH117" s="9"/>
      <c r="BI117" s="9"/>
      <c r="BJ117" s="9"/>
      <c r="BK117" s="9"/>
      <c r="BL117" s="9"/>
      <c r="BM117" s="9"/>
      <c r="BN117" s="9"/>
      <c r="BO117" s="9"/>
      <c r="BP117" s="9"/>
      <c r="BQ117" s="9"/>
      <c r="BR117" s="9"/>
      <c r="BS117" s="9"/>
      <c r="BT117" s="9"/>
      <c r="BU117" s="9"/>
      <c r="BV117" s="9"/>
      <c r="BW117" s="9"/>
      <c r="BX117" s="9"/>
      <c r="BY117" s="9"/>
      <c r="BZ117" s="9"/>
    </row>
    <row r="118" spans="1:78">
      <c r="A118" s="50">
        <f t="shared" si="7"/>
        <v>107</v>
      </c>
      <c r="C118" s="11" t="str">
        <f>IFERROR(INDEX('     2022    '!D:D,MATCH('Order Summary'!$A118,'     2022    '!$AN:$AN,0)),"")</f>
        <v/>
      </c>
      <c r="D118" s="11" t="str">
        <f>IFERROR(INDEX('     2022    '!C:C,MATCH('Order Summary'!$A118,'     2022    '!$AN:$AN,0)),"")</f>
        <v/>
      </c>
      <c r="E118" s="11" t="str">
        <f>IFERROR(INDEX('     2022    '!E:E,MATCH('Order Summary'!$A118,'     2022    '!$AN:$AN,0)),"")</f>
        <v/>
      </c>
      <c r="F118" s="96">
        <f>IFERROR(INDEX('     2022    '!AY:AY,MATCH($A118,'     2022    '!$AN:$AN,0)),0)</f>
        <v>0</v>
      </c>
      <c r="G118" s="180" t="str">
        <f>IFERROR(IF($O$3&gt;68,INDEX('     2022    '!I:I,MATCH($A118,'     2022    '!$AN:$AN,0))*(1-'     2022    '!$BA$1),INDEX('     2022    '!I:I,MATCH($A118,'     2022    '!$AN:$AN,0))),"")</f>
        <v/>
      </c>
      <c r="H118" s="96">
        <f>IFERROR(INDEX('     2022    '!AZ:AZ,MATCH($A118,'     2022    '!$AN:$AN,0)),0)</f>
        <v>0</v>
      </c>
      <c r="I118" s="180" t="str">
        <f>IFERROR(IF($O$3&gt;68,INDEX('     2022    '!M:M,MATCH($A118,'     2022    '!$AN:$AN,0))*(1-'     2022    '!$BA$1),INDEX('     2022    '!M:M,MATCH($A118,'     2022    '!$AN:$AN,0))),"")</f>
        <v/>
      </c>
      <c r="J118" s="181">
        <f t="shared" si="5"/>
        <v>0</v>
      </c>
      <c r="K118" s="182" t="str">
        <f t="shared" si="6"/>
        <v/>
      </c>
      <c r="L118" s="53"/>
      <c r="M118" s="52" t="str">
        <f>IFERROR(INDEX('     2022    '!R:R,MATCH('Order Summary'!$A118,'     2022    '!$AN:$AN,0)),"")</f>
        <v/>
      </c>
      <c r="N118" s="52" t="str">
        <f>IFERROR(INDEX('     2022    '!V:V,MATCH('Order Summary'!$A118,'     2022    '!$AN:$AN,0)),"")</f>
        <v/>
      </c>
      <c r="O118" s="52" t="str">
        <f>IFERROR(INDEX('     2022    '!S:S,MATCH('Order Summary'!$A118,'     2022    '!$AN:$AN,0)),"")</f>
        <v/>
      </c>
      <c r="P118" s="96" t="str">
        <f t="shared" si="4"/>
        <v/>
      </c>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c r="AZ118" s="9"/>
      <c r="BA118" s="9"/>
      <c r="BB118" s="9"/>
      <c r="BC118" s="9"/>
      <c r="BD118" s="9"/>
      <c r="BE118" s="9"/>
      <c r="BF118" s="9"/>
      <c r="BG118" s="9"/>
      <c r="BH118" s="9"/>
      <c r="BI118" s="9"/>
      <c r="BJ118" s="9"/>
      <c r="BK118" s="9"/>
      <c r="BL118" s="9"/>
      <c r="BM118" s="9"/>
      <c r="BN118" s="9"/>
      <c r="BO118" s="9"/>
      <c r="BP118" s="9"/>
      <c r="BQ118" s="9"/>
      <c r="BR118" s="9"/>
      <c r="BS118" s="9"/>
      <c r="BT118" s="9"/>
      <c r="BU118" s="9"/>
      <c r="BV118" s="9"/>
      <c r="BW118" s="9"/>
      <c r="BX118" s="9"/>
      <c r="BY118" s="9"/>
      <c r="BZ118" s="9"/>
    </row>
    <row r="119" spans="1:78">
      <c r="A119" s="50">
        <f t="shared" si="7"/>
        <v>108</v>
      </c>
      <c r="C119" s="11" t="str">
        <f>IFERROR(INDEX('     2022    '!D:D,MATCH('Order Summary'!$A119,'     2022    '!$AN:$AN,0)),"")</f>
        <v/>
      </c>
      <c r="D119" s="11" t="str">
        <f>IFERROR(INDEX('     2022    '!C:C,MATCH('Order Summary'!$A119,'     2022    '!$AN:$AN,0)),"")</f>
        <v/>
      </c>
      <c r="E119" s="11" t="str">
        <f>IFERROR(INDEX('     2022    '!E:E,MATCH('Order Summary'!$A119,'     2022    '!$AN:$AN,0)),"")</f>
        <v/>
      </c>
      <c r="F119" s="96">
        <f>IFERROR(INDEX('     2022    '!AY:AY,MATCH($A119,'     2022    '!$AN:$AN,0)),0)</f>
        <v>0</v>
      </c>
      <c r="G119" s="180" t="str">
        <f>IFERROR(IF($O$3&gt;68,INDEX('     2022    '!I:I,MATCH($A119,'     2022    '!$AN:$AN,0))*(1-'     2022    '!$BA$1),INDEX('     2022    '!I:I,MATCH($A119,'     2022    '!$AN:$AN,0))),"")</f>
        <v/>
      </c>
      <c r="H119" s="96">
        <f>IFERROR(INDEX('     2022    '!AZ:AZ,MATCH($A119,'     2022    '!$AN:$AN,0)),0)</f>
        <v>0</v>
      </c>
      <c r="I119" s="180" t="str">
        <f>IFERROR(IF($O$3&gt;68,INDEX('     2022    '!M:M,MATCH($A119,'     2022    '!$AN:$AN,0))*(1-'     2022    '!$BA$1),INDEX('     2022    '!M:M,MATCH($A119,'     2022    '!$AN:$AN,0))),"")</f>
        <v/>
      </c>
      <c r="J119" s="181">
        <f t="shared" si="5"/>
        <v>0</v>
      </c>
      <c r="K119" s="182" t="str">
        <f t="shared" si="6"/>
        <v/>
      </c>
      <c r="L119" s="53"/>
      <c r="M119" s="52" t="str">
        <f>IFERROR(INDEX('     2022    '!R:R,MATCH('Order Summary'!$A119,'     2022    '!$AN:$AN,0)),"")</f>
        <v/>
      </c>
      <c r="N119" s="52" t="str">
        <f>IFERROR(INDEX('     2022    '!V:V,MATCH('Order Summary'!$A119,'     2022    '!$AN:$AN,0)),"")</f>
        <v/>
      </c>
      <c r="O119" s="52" t="str">
        <f>IFERROR(INDEX('     2022    '!S:S,MATCH('Order Summary'!$A119,'     2022    '!$AN:$AN,0)),"")</f>
        <v/>
      </c>
      <c r="P119" s="96" t="str">
        <f t="shared" si="4"/>
        <v/>
      </c>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c r="AZ119" s="9"/>
      <c r="BA119" s="9"/>
      <c r="BB119" s="9"/>
      <c r="BC119" s="9"/>
      <c r="BD119" s="9"/>
      <c r="BE119" s="9"/>
      <c r="BF119" s="9"/>
      <c r="BG119" s="9"/>
      <c r="BH119" s="9"/>
      <c r="BI119" s="9"/>
      <c r="BJ119" s="9"/>
      <c r="BK119" s="9"/>
      <c r="BL119" s="9"/>
      <c r="BM119" s="9"/>
      <c r="BN119" s="9"/>
      <c r="BO119" s="9"/>
      <c r="BP119" s="9"/>
      <c r="BQ119" s="9"/>
      <c r="BR119" s="9"/>
      <c r="BS119" s="9"/>
      <c r="BT119" s="9"/>
      <c r="BU119" s="9"/>
      <c r="BV119" s="9"/>
      <c r="BW119" s="9"/>
      <c r="BX119" s="9"/>
      <c r="BY119" s="9"/>
      <c r="BZ119" s="9"/>
    </row>
    <row r="120" spans="1:78">
      <c r="A120" s="50">
        <f t="shared" si="7"/>
        <v>109</v>
      </c>
      <c r="C120" s="11" t="str">
        <f>IFERROR(INDEX('     2022    '!D:D,MATCH('Order Summary'!$A120,'     2022    '!$AN:$AN,0)),"")</f>
        <v/>
      </c>
      <c r="D120" s="11" t="str">
        <f>IFERROR(INDEX('     2022    '!C:C,MATCH('Order Summary'!$A120,'     2022    '!$AN:$AN,0)),"")</f>
        <v/>
      </c>
      <c r="E120" s="11" t="str">
        <f>IFERROR(INDEX('     2022    '!E:E,MATCH('Order Summary'!$A120,'     2022    '!$AN:$AN,0)),"")</f>
        <v/>
      </c>
      <c r="F120" s="96">
        <f>IFERROR(INDEX('     2022    '!AY:AY,MATCH($A120,'     2022    '!$AN:$AN,0)),0)</f>
        <v>0</v>
      </c>
      <c r="G120" s="180" t="str">
        <f>IFERROR(IF($O$3&gt;68,INDEX('     2022    '!I:I,MATCH($A120,'     2022    '!$AN:$AN,0))*(1-'     2022    '!$BA$1),INDEX('     2022    '!I:I,MATCH($A120,'     2022    '!$AN:$AN,0))),"")</f>
        <v/>
      </c>
      <c r="H120" s="96">
        <f>IFERROR(INDEX('     2022    '!AZ:AZ,MATCH($A120,'     2022    '!$AN:$AN,0)),0)</f>
        <v>0</v>
      </c>
      <c r="I120" s="180" t="str">
        <f>IFERROR(IF($O$3&gt;68,INDEX('     2022    '!M:M,MATCH($A120,'     2022    '!$AN:$AN,0))*(1-'     2022    '!$BA$1),INDEX('     2022    '!M:M,MATCH($A120,'     2022    '!$AN:$AN,0))),"")</f>
        <v/>
      </c>
      <c r="J120" s="181">
        <f t="shared" si="5"/>
        <v>0</v>
      </c>
      <c r="K120" s="182" t="str">
        <f t="shared" si="6"/>
        <v/>
      </c>
      <c r="L120" s="53"/>
      <c r="M120" s="52" t="str">
        <f>IFERROR(INDEX('     2022    '!R:R,MATCH('Order Summary'!$A120,'     2022    '!$AN:$AN,0)),"")</f>
        <v/>
      </c>
      <c r="N120" s="52" t="str">
        <f>IFERROR(INDEX('     2022    '!V:V,MATCH('Order Summary'!$A120,'     2022    '!$AN:$AN,0)),"")</f>
        <v/>
      </c>
      <c r="O120" s="52" t="str">
        <f>IFERROR(INDEX('     2022    '!S:S,MATCH('Order Summary'!$A120,'     2022    '!$AN:$AN,0)),"")</f>
        <v/>
      </c>
      <c r="P120" s="96" t="str">
        <f t="shared" si="4"/>
        <v/>
      </c>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c r="AZ120" s="9"/>
      <c r="BA120" s="9"/>
      <c r="BB120" s="9"/>
      <c r="BC120" s="9"/>
      <c r="BD120" s="9"/>
      <c r="BE120" s="9"/>
      <c r="BF120" s="9"/>
      <c r="BG120" s="9"/>
      <c r="BH120" s="9"/>
      <c r="BI120" s="9"/>
      <c r="BJ120" s="9"/>
      <c r="BK120" s="9"/>
      <c r="BL120" s="9"/>
      <c r="BM120" s="9"/>
      <c r="BN120" s="9"/>
      <c r="BO120" s="9"/>
      <c r="BP120" s="9"/>
      <c r="BQ120" s="9"/>
      <c r="BR120" s="9"/>
      <c r="BS120" s="9"/>
      <c r="BT120" s="9"/>
      <c r="BU120" s="9"/>
      <c r="BV120" s="9"/>
      <c r="BW120" s="9"/>
      <c r="BX120" s="9"/>
      <c r="BY120" s="9"/>
      <c r="BZ120" s="9"/>
    </row>
    <row r="121" spans="1:78">
      <c r="A121" s="50">
        <f t="shared" si="7"/>
        <v>110</v>
      </c>
      <c r="C121" s="11" t="str">
        <f>IFERROR(INDEX('     2022    '!D:D,MATCH('Order Summary'!$A121,'     2022    '!$AN:$AN,0)),"")</f>
        <v/>
      </c>
      <c r="D121" s="11" t="str">
        <f>IFERROR(INDEX('     2022    '!C:C,MATCH('Order Summary'!$A121,'     2022    '!$AN:$AN,0)),"")</f>
        <v/>
      </c>
      <c r="E121" s="11" t="str">
        <f>IFERROR(INDEX('     2022    '!E:E,MATCH('Order Summary'!$A121,'     2022    '!$AN:$AN,0)),"")</f>
        <v/>
      </c>
      <c r="F121" s="96">
        <f>IFERROR(INDEX('     2022    '!AY:AY,MATCH($A121,'     2022    '!$AN:$AN,0)),0)</f>
        <v>0</v>
      </c>
      <c r="G121" s="180" t="str">
        <f>IFERROR(IF($O$3&gt;68,INDEX('     2022    '!I:I,MATCH($A121,'     2022    '!$AN:$AN,0))*(1-'     2022    '!$BA$1),INDEX('     2022    '!I:I,MATCH($A121,'     2022    '!$AN:$AN,0))),"")</f>
        <v/>
      </c>
      <c r="H121" s="96">
        <f>IFERROR(INDEX('     2022    '!AZ:AZ,MATCH($A121,'     2022    '!$AN:$AN,0)),0)</f>
        <v>0</v>
      </c>
      <c r="I121" s="180" t="str">
        <f>IFERROR(IF($O$3&gt;68,INDEX('     2022    '!M:M,MATCH($A121,'     2022    '!$AN:$AN,0))*(1-'     2022    '!$BA$1),INDEX('     2022    '!M:M,MATCH($A121,'     2022    '!$AN:$AN,0))),"")</f>
        <v/>
      </c>
      <c r="J121" s="181">
        <f t="shared" si="5"/>
        <v>0</v>
      </c>
      <c r="K121" s="182" t="str">
        <f t="shared" si="6"/>
        <v/>
      </c>
      <c r="L121" s="53"/>
      <c r="M121" s="52" t="str">
        <f>IFERROR(INDEX('     2022    '!R:R,MATCH('Order Summary'!$A121,'     2022    '!$AN:$AN,0)),"")</f>
        <v/>
      </c>
      <c r="N121" s="52" t="str">
        <f>IFERROR(INDEX('     2022    '!V:V,MATCH('Order Summary'!$A121,'     2022    '!$AN:$AN,0)),"")</f>
        <v/>
      </c>
      <c r="O121" s="52" t="str">
        <f>IFERROR(INDEX('     2022    '!S:S,MATCH('Order Summary'!$A121,'     2022    '!$AN:$AN,0)),"")</f>
        <v/>
      </c>
      <c r="P121" s="96" t="str">
        <f t="shared" si="4"/>
        <v/>
      </c>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c r="AY121" s="9"/>
      <c r="AZ121" s="9"/>
      <c r="BA121" s="9"/>
      <c r="BB121" s="9"/>
      <c r="BC121" s="9"/>
      <c r="BD121" s="9"/>
      <c r="BE121" s="9"/>
      <c r="BF121" s="9"/>
      <c r="BG121" s="9"/>
      <c r="BH121" s="9"/>
      <c r="BI121" s="9"/>
      <c r="BJ121" s="9"/>
      <c r="BK121" s="9"/>
      <c r="BL121" s="9"/>
      <c r="BM121" s="9"/>
      <c r="BN121" s="9"/>
      <c r="BO121" s="9"/>
      <c r="BP121" s="9"/>
      <c r="BQ121" s="9"/>
      <c r="BR121" s="9"/>
      <c r="BS121" s="9"/>
      <c r="BT121" s="9"/>
      <c r="BU121" s="9"/>
      <c r="BV121" s="9"/>
      <c r="BW121" s="9"/>
      <c r="BX121" s="9"/>
      <c r="BY121" s="9"/>
      <c r="BZ121" s="9"/>
    </row>
    <row r="122" spans="1:78">
      <c r="A122" s="50">
        <f t="shared" si="7"/>
        <v>111</v>
      </c>
      <c r="C122" s="11" t="str">
        <f>IFERROR(INDEX('     2022    '!D:D,MATCH('Order Summary'!$A122,'     2022    '!$AN:$AN,0)),"")</f>
        <v/>
      </c>
      <c r="D122" s="11" t="str">
        <f>IFERROR(INDEX('     2022    '!C:C,MATCH('Order Summary'!$A122,'     2022    '!$AN:$AN,0)),"")</f>
        <v/>
      </c>
      <c r="E122" s="11" t="str">
        <f>IFERROR(INDEX('     2022    '!E:E,MATCH('Order Summary'!$A122,'     2022    '!$AN:$AN,0)),"")</f>
        <v/>
      </c>
      <c r="F122" s="96">
        <f>IFERROR(INDEX('     2022    '!AY:AY,MATCH($A122,'     2022    '!$AN:$AN,0)),0)</f>
        <v>0</v>
      </c>
      <c r="G122" s="180" t="str">
        <f>IFERROR(IF($O$3&gt;68,INDEX('     2022    '!I:I,MATCH($A122,'     2022    '!$AN:$AN,0))*(1-'     2022    '!$BA$1),INDEX('     2022    '!I:I,MATCH($A122,'     2022    '!$AN:$AN,0))),"")</f>
        <v/>
      </c>
      <c r="H122" s="96">
        <f>IFERROR(INDEX('     2022    '!AZ:AZ,MATCH($A122,'     2022    '!$AN:$AN,0)),0)</f>
        <v>0</v>
      </c>
      <c r="I122" s="180" t="str">
        <f>IFERROR(IF($O$3&gt;68,INDEX('     2022    '!M:M,MATCH($A122,'     2022    '!$AN:$AN,0))*(1-'     2022    '!$BA$1),INDEX('     2022    '!M:M,MATCH($A122,'     2022    '!$AN:$AN,0))),"")</f>
        <v/>
      </c>
      <c r="J122" s="181">
        <f t="shared" si="5"/>
        <v>0</v>
      </c>
      <c r="K122" s="182" t="str">
        <f t="shared" si="6"/>
        <v/>
      </c>
      <c r="L122" s="53"/>
      <c r="M122" s="52" t="str">
        <f>IFERROR(INDEX('     2022    '!R:R,MATCH('Order Summary'!$A122,'     2022    '!$AN:$AN,0)),"")</f>
        <v/>
      </c>
      <c r="N122" s="52" t="str">
        <f>IFERROR(INDEX('     2022    '!V:V,MATCH('Order Summary'!$A122,'     2022    '!$AN:$AN,0)),"")</f>
        <v/>
      </c>
      <c r="O122" s="52" t="str">
        <f>IFERROR(INDEX('     2022    '!S:S,MATCH('Order Summary'!$A122,'     2022    '!$AN:$AN,0)),"")</f>
        <v/>
      </c>
      <c r="P122" s="96" t="str">
        <f t="shared" si="4"/>
        <v/>
      </c>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c r="AY122" s="9"/>
      <c r="AZ122" s="9"/>
      <c r="BA122" s="9"/>
      <c r="BB122" s="9"/>
      <c r="BC122" s="9"/>
      <c r="BD122" s="9"/>
      <c r="BE122" s="9"/>
      <c r="BF122" s="9"/>
      <c r="BG122" s="9"/>
      <c r="BH122" s="9"/>
      <c r="BI122" s="9"/>
      <c r="BJ122" s="9"/>
      <c r="BK122" s="9"/>
      <c r="BL122" s="9"/>
      <c r="BM122" s="9"/>
      <c r="BN122" s="9"/>
      <c r="BO122" s="9"/>
      <c r="BP122" s="9"/>
      <c r="BQ122" s="9"/>
      <c r="BR122" s="9"/>
      <c r="BS122" s="9"/>
      <c r="BT122" s="9"/>
      <c r="BU122" s="9"/>
      <c r="BV122" s="9"/>
      <c r="BW122" s="9"/>
      <c r="BX122" s="9"/>
      <c r="BY122" s="9"/>
      <c r="BZ122" s="9"/>
    </row>
    <row r="123" spans="1:78">
      <c r="A123" s="50">
        <f t="shared" si="7"/>
        <v>112</v>
      </c>
      <c r="C123" s="11" t="str">
        <f>IFERROR(INDEX('     2022    '!D:D,MATCH('Order Summary'!$A123,'     2022    '!$AN:$AN,0)),"")</f>
        <v/>
      </c>
      <c r="D123" s="11" t="str">
        <f>IFERROR(INDEX('     2022    '!C:C,MATCH('Order Summary'!$A123,'     2022    '!$AN:$AN,0)),"")</f>
        <v/>
      </c>
      <c r="E123" s="11" t="str">
        <f>IFERROR(INDEX('     2022    '!E:E,MATCH('Order Summary'!$A123,'     2022    '!$AN:$AN,0)),"")</f>
        <v/>
      </c>
      <c r="F123" s="96">
        <f>IFERROR(INDEX('     2022    '!AY:AY,MATCH($A123,'     2022    '!$AN:$AN,0)),0)</f>
        <v>0</v>
      </c>
      <c r="G123" s="180" t="str">
        <f>IFERROR(IF($O$3&gt;68,INDEX('     2022    '!I:I,MATCH($A123,'     2022    '!$AN:$AN,0))*(1-'     2022    '!$BA$1),INDEX('     2022    '!I:I,MATCH($A123,'     2022    '!$AN:$AN,0))),"")</f>
        <v/>
      </c>
      <c r="H123" s="96">
        <f>IFERROR(INDEX('     2022    '!AZ:AZ,MATCH($A123,'     2022    '!$AN:$AN,0)),0)</f>
        <v>0</v>
      </c>
      <c r="I123" s="180" t="str">
        <f>IFERROR(IF($O$3&gt;68,INDEX('     2022    '!M:M,MATCH($A123,'     2022    '!$AN:$AN,0))*(1-'     2022    '!$BA$1),INDEX('     2022    '!M:M,MATCH($A123,'     2022    '!$AN:$AN,0))),"")</f>
        <v/>
      </c>
      <c r="J123" s="181">
        <f t="shared" si="5"/>
        <v>0</v>
      </c>
      <c r="K123" s="182" t="str">
        <f t="shared" si="6"/>
        <v/>
      </c>
      <c r="L123" s="53"/>
      <c r="M123" s="52" t="str">
        <f>IFERROR(INDEX('     2022    '!R:R,MATCH('Order Summary'!$A123,'     2022    '!$AN:$AN,0)),"")</f>
        <v/>
      </c>
      <c r="N123" s="52" t="str">
        <f>IFERROR(INDEX('     2022    '!V:V,MATCH('Order Summary'!$A123,'     2022    '!$AN:$AN,0)),"")</f>
        <v/>
      </c>
      <c r="O123" s="52" t="str">
        <f>IFERROR(INDEX('     2022    '!S:S,MATCH('Order Summary'!$A123,'     2022    '!$AN:$AN,0)),"")</f>
        <v/>
      </c>
      <c r="P123" s="96" t="str">
        <f t="shared" si="4"/>
        <v/>
      </c>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c r="AY123" s="9"/>
      <c r="AZ123" s="9"/>
      <c r="BA123" s="9"/>
      <c r="BB123" s="9"/>
      <c r="BC123" s="9"/>
      <c r="BD123" s="9"/>
      <c r="BE123" s="9"/>
      <c r="BF123" s="9"/>
      <c r="BG123" s="9"/>
      <c r="BH123" s="9"/>
      <c r="BI123" s="9"/>
      <c r="BJ123" s="9"/>
      <c r="BK123" s="9"/>
      <c r="BL123" s="9"/>
      <c r="BM123" s="9"/>
      <c r="BN123" s="9"/>
      <c r="BO123" s="9"/>
      <c r="BP123" s="9"/>
      <c r="BQ123" s="9"/>
      <c r="BR123" s="9"/>
      <c r="BS123" s="9"/>
      <c r="BT123" s="9"/>
      <c r="BU123" s="9"/>
      <c r="BV123" s="9"/>
      <c r="BW123" s="9"/>
      <c r="BX123" s="9"/>
      <c r="BY123" s="9"/>
      <c r="BZ123" s="9"/>
    </row>
    <row r="124" spans="1:78">
      <c r="A124" s="50">
        <f t="shared" si="7"/>
        <v>113</v>
      </c>
      <c r="C124" s="11" t="str">
        <f>IFERROR(INDEX('     2022    '!D:D,MATCH('Order Summary'!$A124,'     2022    '!$AN:$AN,0)),"")</f>
        <v/>
      </c>
      <c r="D124" s="11" t="str">
        <f>IFERROR(INDEX('     2022    '!C:C,MATCH('Order Summary'!$A124,'     2022    '!$AN:$AN,0)),"")</f>
        <v/>
      </c>
      <c r="E124" s="11" t="str">
        <f>IFERROR(INDEX('     2022    '!E:E,MATCH('Order Summary'!$A124,'     2022    '!$AN:$AN,0)),"")</f>
        <v/>
      </c>
      <c r="F124" s="96">
        <f>IFERROR(INDEX('     2022    '!AY:AY,MATCH($A124,'     2022    '!$AN:$AN,0)),0)</f>
        <v>0</v>
      </c>
      <c r="G124" s="180" t="str">
        <f>IFERROR(IF($O$3&gt;68,INDEX('     2022    '!I:I,MATCH($A124,'     2022    '!$AN:$AN,0))*(1-'     2022    '!$BA$1),INDEX('     2022    '!I:I,MATCH($A124,'     2022    '!$AN:$AN,0))),"")</f>
        <v/>
      </c>
      <c r="H124" s="96">
        <f>IFERROR(INDEX('     2022    '!AZ:AZ,MATCH($A124,'     2022    '!$AN:$AN,0)),0)</f>
        <v>0</v>
      </c>
      <c r="I124" s="180" t="str">
        <f>IFERROR(IF($O$3&gt;68,INDEX('     2022    '!M:M,MATCH($A124,'     2022    '!$AN:$AN,0))*(1-'     2022    '!$BA$1),INDEX('     2022    '!M:M,MATCH($A124,'     2022    '!$AN:$AN,0))),"")</f>
        <v/>
      </c>
      <c r="J124" s="181">
        <f t="shared" si="5"/>
        <v>0</v>
      </c>
      <c r="K124" s="182" t="str">
        <f t="shared" si="6"/>
        <v/>
      </c>
      <c r="L124" s="53"/>
      <c r="M124" s="52" t="str">
        <f>IFERROR(INDEX('     2022    '!R:R,MATCH('Order Summary'!$A124,'     2022    '!$AN:$AN,0)),"")</f>
        <v/>
      </c>
      <c r="N124" s="52" t="str">
        <f>IFERROR(INDEX('     2022    '!V:V,MATCH('Order Summary'!$A124,'     2022    '!$AN:$AN,0)),"")</f>
        <v/>
      </c>
      <c r="O124" s="52" t="str">
        <f>IFERROR(INDEX('     2022    '!S:S,MATCH('Order Summary'!$A124,'     2022    '!$AN:$AN,0)),"")</f>
        <v/>
      </c>
      <c r="P124" s="96" t="str">
        <f t="shared" si="4"/>
        <v/>
      </c>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c r="AY124" s="9"/>
      <c r="AZ124" s="9"/>
      <c r="BA124" s="9"/>
      <c r="BB124" s="9"/>
      <c r="BC124" s="9"/>
      <c r="BD124" s="9"/>
      <c r="BE124" s="9"/>
      <c r="BF124" s="9"/>
      <c r="BG124" s="9"/>
      <c r="BH124" s="9"/>
      <c r="BI124" s="9"/>
      <c r="BJ124" s="9"/>
      <c r="BK124" s="9"/>
      <c r="BL124" s="9"/>
      <c r="BM124" s="9"/>
      <c r="BN124" s="9"/>
      <c r="BO124" s="9"/>
      <c r="BP124" s="9"/>
      <c r="BQ124" s="9"/>
      <c r="BR124" s="9"/>
      <c r="BS124" s="9"/>
      <c r="BT124" s="9"/>
      <c r="BU124" s="9"/>
      <c r="BV124" s="9"/>
      <c r="BW124" s="9"/>
      <c r="BX124" s="9"/>
      <c r="BY124" s="9"/>
      <c r="BZ124" s="9"/>
    </row>
    <row r="125" spans="1:78">
      <c r="A125" s="50">
        <f t="shared" si="7"/>
        <v>114</v>
      </c>
      <c r="C125" s="11" t="str">
        <f>IFERROR(INDEX('     2022    '!D:D,MATCH('Order Summary'!$A125,'     2022    '!$AN:$AN,0)),"")</f>
        <v/>
      </c>
      <c r="D125" s="11" t="str">
        <f>IFERROR(INDEX('     2022    '!C:C,MATCH('Order Summary'!$A125,'     2022    '!$AN:$AN,0)),"")</f>
        <v/>
      </c>
      <c r="E125" s="11" t="str">
        <f>IFERROR(INDEX('     2022    '!E:E,MATCH('Order Summary'!$A125,'     2022    '!$AN:$AN,0)),"")</f>
        <v/>
      </c>
      <c r="F125" s="96">
        <f>IFERROR(INDEX('     2022    '!AY:AY,MATCH($A125,'     2022    '!$AN:$AN,0)),0)</f>
        <v>0</v>
      </c>
      <c r="G125" s="180" t="str">
        <f>IFERROR(IF($O$3&gt;68,INDEX('     2022    '!I:I,MATCH($A125,'     2022    '!$AN:$AN,0))*(1-'     2022    '!$BA$1),INDEX('     2022    '!I:I,MATCH($A125,'     2022    '!$AN:$AN,0))),"")</f>
        <v/>
      </c>
      <c r="H125" s="96">
        <f>IFERROR(INDEX('     2022    '!AZ:AZ,MATCH($A125,'     2022    '!$AN:$AN,0)),0)</f>
        <v>0</v>
      </c>
      <c r="I125" s="180" t="str">
        <f>IFERROR(IF($O$3&gt;68,INDEX('     2022    '!M:M,MATCH($A125,'     2022    '!$AN:$AN,0))*(1-'     2022    '!$BA$1),INDEX('     2022    '!M:M,MATCH($A125,'     2022    '!$AN:$AN,0))),"")</f>
        <v/>
      </c>
      <c r="J125" s="181">
        <f t="shared" si="5"/>
        <v>0</v>
      </c>
      <c r="K125" s="182" t="str">
        <f t="shared" si="6"/>
        <v/>
      </c>
      <c r="L125" s="53"/>
      <c r="M125" s="52" t="str">
        <f>IFERROR(INDEX('     2022    '!R:R,MATCH('Order Summary'!$A125,'     2022    '!$AN:$AN,0)),"")</f>
        <v/>
      </c>
      <c r="N125" s="52" t="str">
        <f>IFERROR(INDEX('     2022    '!V:V,MATCH('Order Summary'!$A125,'     2022    '!$AN:$AN,0)),"")</f>
        <v/>
      </c>
      <c r="O125" s="52" t="str">
        <f>IFERROR(INDEX('     2022    '!S:S,MATCH('Order Summary'!$A125,'     2022    '!$AN:$AN,0)),"")</f>
        <v/>
      </c>
      <c r="P125" s="96" t="str">
        <f t="shared" si="4"/>
        <v/>
      </c>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c r="AY125" s="9"/>
      <c r="AZ125" s="9"/>
      <c r="BA125" s="9"/>
      <c r="BB125" s="9"/>
      <c r="BC125" s="9"/>
      <c r="BD125" s="9"/>
      <c r="BE125" s="9"/>
      <c r="BF125" s="9"/>
      <c r="BG125" s="9"/>
      <c r="BH125" s="9"/>
      <c r="BI125" s="9"/>
      <c r="BJ125" s="9"/>
      <c r="BK125" s="9"/>
      <c r="BL125" s="9"/>
      <c r="BM125" s="9"/>
      <c r="BN125" s="9"/>
      <c r="BO125" s="9"/>
      <c r="BP125" s="9"/>
      <c r="BQ125" s="9"/>
      <c r="BR125" s="9"/>
      <c r="BS125" s="9"/>
      <c r="BT125" s="9"/>
      <c r="BU125" s="9"/>
      <c r="BV125" s="9"/>
      <c r="BW125" s="9"/>
      <c r="BX125" s="9"/>
      <c r="BY125" s="9"/>
      <c r="BZ125" s="9"/>
    </row>
    <row r="126" spans="1:78">
      <c r="A126" s="50">
        <f t="shared" si="7"/>
        <v>115</v>
      </c>
      <c r="C126" s="11" t="str">
        <f>IFERROR(INDEX('     2022    '!D:D,MATCH('Order Summary'!$A126,'     2022    '!$AN:$AN,0)),"")</f>
        <v/>
      </c>
      <c r="D126" s="11" t="str">
        <f>IFERROR(INDEX('     2022    '!C:C,MATCH('Order Summary'!$A126,'     2022    '!$AN:$AN,0)),"")</f>
        <v/>
      </c>
      <c r="E126" s="11" t="str">
        <f>IFERROR(INDEX('     2022    '!E:E,MATCH('Order Summary'!$A126,'     2022    '!$AN:$AN,0)),"")</f>
        <v/>
      </c>
      <c r="F126" s="96">
        <f>IFERROR(INDEX('     2022    '!AY:AY,MATCH($A126,'     2022    '!$AN:$AN,0)),0)</f>
        <v>0</v>
      </c>
      <c r="G126" s="180" t="str">
        <f>IFERROR(IF($O$3&gt;68,INDEX('     2022    '!I:I,MATCH($A126,'     2022    '!$AN:$AN,0))*(1-'     2022    '!$BA$1),INDEX('     2022    '!I:I,MATCH($A126,'     2022    '!$AN:$AN,0))),"")</f>
        <v/>
      </c>
      <c r="H126" s="96">
        <f>IFERROR(INDEX('     2022    '!AZ:AZ,MATCH($A126,'     2022    '!$AN:$AN,0)),0)</f>
        <v>0</v>
      </c>
      <c r="I126" s="180" t="str">
        <f>IFERROR(IF($O$3&gt;68,INDEX('     2022    '!M:M,MATCH($A126,'     2022    '!$AN:$AN,0))*(1-'     2022    '!$BA$1),INDEX('     2022    '!M:M,MATCH($A126,'     2022    '!$AN:$AN,0))),"")</f>
        <v/>
      </c>
      <c r="J126" s="181">
        <f t="shared" si="5"/>
        <v>0</v>
      </c>
      <c r="K126" s="182" t="str">
        <f t="shared" si="6"/>
        <v/>
      </c>
      <c r="L126" s="53"/>
      <c r="M126" s="52" t="str">
        <f>IFERROR(INDEX('     2022    '!R:R,MATCH('Order Summary'!$A126,'     2022    '!$AN:$AN,0)),"")</f>
        <v/>
      </c>
      <c r="N126" s="52" t="str">
        <f>IFERROR(INDEX('     2022    '!V:V,MATCH('Order Summary'!$A126,'     2022    '!$AN:$AN,0)),"")</f>
        <v/>
      </c>
      <c r="O126" s="52" t="str">
        <f>IFERROR(INDEX('     2022    '!S:S,MATCH('Order Summary'!$A126,'     2022    '!$AN:$AN,0)),"")</f>
        <v/>
      </c>
      <c r="P126" s="96" t="str">
        <f t="shared" si="4"/>
        <v/>
      </c>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c r="AY126" s="9"/>
      <c r="AZ126" s="9"/>
      <c r="BA126" s="9"/>
      <c r="BB126" s="9"/>
      <c r="BC126" s="9"/>
      <c r="BD126" s="9"/>
      <c r="BE126" s="9"/>
      <c r="BF126" s="9"/>
      <c r="BG126" s="9"/>
      <c r="BH126" s="9"/>
      <c r="BI126" s="9"/>
      <c r="BJ126" s="9"/>
      <c r="BK126" s="9"/>
      <c r="BL126" s="9"/>
      <c r="BM126" s="9"/>
      <c r="BN126" s="9"/>
      <c r="BO126" s="9"/>
      <c r="BP126" s="9"/>
      <c r="BQ126" s="9"/>
      <c r="BR126" s="9"/>
      <c r="BS126" s="9"/>
      <c r="BT126" s="9"/>
      <c r="BU126" s="9"/>
      <c r="BV126" s="9"/>
      <c r="BW126" s="9"/>
      <c r="BX126" s="9"/>
      <c r="BY126" s="9"/>
      <c r="BZ126" s="9"/>
    </row>
    <row r="127" spans="1:78">
      <c r="A127" s="50">
        <f t="shared" si="7"/>
        <v>116</v>
      </c>
      <c r="C127" s="11" t="str">
        <f>IFERROR(INDEX('     2022    '!D:D,MATCH('Order Summary'!$A127,'     2022    '!$AN:$AN,0)),"")</f>
        <v/>
      </c>
      <c r="D127" s="11" t="str">
        <f>IFERROR(INDEX('     2022    '!C:C,MATCH('Order Summary'!$A127,'     2022    '!$AN:$AN,0)),"")</f>
        <v/>
      </c>
      <c r="E127" s="11" t="str">
        <f>IFERROR(INDEX('     2022    '!E:E,MATCH('Order Summary'!$A127,'     2022    '!$AN:$AN,0)),"")</f>
        <v/>
      </c>
      <c r="F127" s="96">
        <f>IFERROR(INDEX('     2022    '!AY:AY,MATCH($A127,'     2022    '!$AN:$AN,0)),0)</f>
        <v>0</v>
      </c>
      <c r="G127" s="180" t="str">
        <f>IFERROR(IF($O$3&gt;68,INDEX('     2022    '!I:I,MATCH($A127,'     2022    '!$AN:$AN,0))*(1-'     2022    '!$BA$1),INDEX('     2022    '!I:I,MATCH($A127,'     2022    '!$AN:$AN,0))),"")</f>
        <v/>
      </c>
      <c r="H127" s="96">
        <f>IFERROR(INDEX('     2022    '!AZ:AZ,MATCH($A127,'     2022    '!$AN:$AN,0)),0)</f>
        <v>0</v>
      </c>
      <c r="I127" s="180" t="str">
        <f>IFERROR(IF($O$3&gt;68,INDEX('     2022    '!M:M,MATCH($A127,'     2022    '!$AN:$AN,0))*(1-'     2022    '!$BA$1),INDEX('     2022    '!M:M,MATCH($A127,'     2022    '!$AN:$AN,0))),"")</f>
        <v/>
      </c>
      <c r="J127" s="181">
        <f t="shared" si="5"/>
        <v>0</v>
      </c>
      <c r="K127" s="182" t="str">
        <f t="shared" si="6"/>
        <v/>
      </c>
      <c r="L127" s="53"/>
      <c r="M127" s="52" t="str">
        <f>IFERROR(INDEX('     2022    '!R:R,MATCH('Order Summary'!$A127,'     2022    '!$AN:$AN,0)),"")</f>
        <v/>
      </c>
      <c r="N127" s="52" t="str">
        <f>IFERROR(INDEX('     2022    '!V:V,MATCH('Order Summary'!$A127,'     2022    '!$AN:$AN,0)),"")</f>
        <v/>
      </c>
      <c r="O127" s="52" t="str">
        <f>IFERROR(INDEX('     2022    '!S:S,MATCH('Order Summary'!$A127,'     2022    '!$AN:$AN,0)),"")</f>
        <v/>
      </c>
      <c r="P127" s="96" t="str">
        <f t="shared" si="4"/>
        <v/>
      </c>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c r="AY127" s="9"/>
      <c r="AZ127" s="9"/>
      <c r="BA127" s="9"/>
      <c r="BB127" s="9"/>
      <c r="BC127" s="9"/>
      <c r="BD127" s="9"/>
      <c r="BE127" s="9"/>
      <c r="BF127" s="9"/>
      <c r="BG127" s="9"/>
      <c r="BH127" s="9"/>
      <c r="BI127" s="9"/>
      <c r="BJ127" s="9"/>
      <c r="BK127" s="9"/>
      <c r="BL127" s="9"/>
      <c r="BM127" s="9"/>
      <c r="BN127" s="9"/>
      <c r="BO127" s="9"/>
      <c r="BP127" s="9"/>
      <c r="BQ127" s="9"/>
      <c r="BR127" s="9"/>
      <c r="BS127" s="9"/>
      <c r="BT127" s="9"/>
      <c r="BU127" s="9"/>
      <c r="BV127" s="9"/>
      <c r="BW127" s="9"/>
      <c r="BX127" s="9"/>
      <c r="BY127" s="9"/>
      <c r="BZ127" s="9"/>
    </row>
    <row r="128" spans="1:78">
      <c r="A128" s="50">
        <f t="shared" si="7"/>
        <v>117</v>
      </c>
      <c r="C128" s="11" t="str">
        <f>IFERROR(INDEX('     2022    '!D:D,MATCH('Order Summary'!$A128,'     2022    '!$AN:$AN,0)),"")</f>
        <v/>
      </c>
      <c r="D128" s="11" t="str">
        <f>IFERROR(INDEX('     2022    '!C:C,MATCH('Order Summary'!$A128,'     2022    '!$AN:$AN,0)),"")</f>
        <v/>
      </c>
      <c r="E128" s="11" t="str">
        <f>IFERROR(INDEX('     2022    '!E:E,MATCH('Order Summary'!$A128,'     2022    '!$AN:$AN,0)),"")</f>
        <v/>
      </c>
      <c r="F128" s="96">
        <f>IFERROR(INDEX('     2022    '!AY:AY,MATCH($A128,'     2022    '!$AN:$AN,0)),0)</f>
        <v>0</v>
      </c>
      <c r="G128" s="180" t="str">
        <f>IFERROR(IF($O$3&gt;68,INDEX('     2022    '!I:I,MATCH($A128,'     2022    '!$AN:$AN,0))*(1-'     2022    '!$BA$1),INDEX('     2022    '!I:I,MATCH($A128,'     2022    '!$AN:$AN,0))),"")</f>
        <v/>
      </c>
      <c r="H128" s="96">
        <f>IFERROR(INDEX('     2022    '!AZ:AZ,MATCH($A128,'     2022    '!$AN:$AN,0)),0)</f>
        <v>0</v>
      </c>
      <c r="I128" s="180" t="str">
        <f>IFERROR(IF($O$3&gt;68,INDEX('     2022    '!M:M,MATCH($A128,'     2022    '!$AN:$AN,0))*(1-'     2022    '!$BA$1),INDEX('     2022    '!M:M,MATCH($A128,'     2022    '!$AN:$AN,0))),"")</f>
        <v/>
      </c>
      <c r="J128" s="181">
        <f t="shared" si="5"/>
        <v>0</v>
      </c>
      <c r="K128" s="182" t="str">
        <f t="shared" si="6"/>
        <v/>
      </c>
      <c r="L128" s="53"/>
      <c r="M128" s="52" t="str">
        <f>IFERROR(INDEX('     2022    '!R:R,MATCH('Order Summary'!$A128,'     2022    '!$AN:$AN,0)),"")</f>
        <v/>
      </c>
      <c r="N128" s="52" t="str">
        <f>IFERROR(INDEX('     2022    '!V:V,MATCH('Order Summary'!$A128,'     2022    '!$AN:$AN,0)),"")</f>
        <v/>
      </c>
      <c r="O128" s="52" t="str">
        <f>IFERROR(INDEX('     2022    '!S:S,MATCH('Order Summary'!$A128,'     2022    '!$AN:$AN,0)),"")</f>
        <v/>
      </c>
      <c r="P128" s="96" t="str">
        <f t="shared" si="4"/>
        <v/>
      </c>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c r="AY128" s="9"/>
      <c r="AZ128" s="9"/>
      <c r="BA128" s="9"/>
      <c r="BB128" s="9"/>
      <c r="BC128" s="9"/>
      <c r="BD128" s="9"/>
      <c r="BE128" s="9"/>
      <c r="BF128" s="9"/>
      <c r="BG128" s="9"/>
      <c r="BH128" s="9"/>
      <c r="BI128" s="9"/>
      <c r="BJ128" s="9"/>
      <c r="BK128" s="9"/>
      <c r="BL128" s="9"/>
      <c r="BM128" s="9"/>
      <c r="BN128" s="9"/>
      <c r="BO128" s="9"/>
      <c r="BP128" s="9"/>
      <c r="BQ128" s="9"/>
      <c r="BR128" s="9"/>
      <c r="BS128" s="9"/>
      <c r="BT128" s="9"/>
      <c r="BU128" s="9"/>
      <c r="BV128" s="9"/>
      <c r="BW128" s="9"/>
      <c r="BX128" s="9"/>
      <c r="BY128" s="9"/>
      <c r="BZ128" s="9"/>
    </row>
    <row r="129" spans="1:78">
      <c r="A129" s="50">
        <f t="shared" si="7"/>
        <v>118</v>
      </c>
      <c r="C129" s="11" t="str">
        <f>IFERROR(INDEX('     2022    '!D:D,MATCH('Order Summary'!$A129,'     2022    '!$AN:$AN,0)),"")</f>
        <v/>
      </c>
      <c r="D129" s="11" t="str">
        <f>IFERROR(INDEX('     2022    '!C:C,MATCH('Order Summary'!$A129,'     2022    '!$AN:$AN,0)),"")</f>
        <v/>
      </c>
      <c r="E129" s="11" t="str">
        <f>IFERROR(INDEX('     2022    '!E:E,MATCH('Order Summary'!$A129,'     2022    '!$AN:$AN,0)),"")</f>
        <v/>
      </c>
      <c r="F129" s="96">
        <f>IFERROR(INDEX('     2022    '!AY:AY,MATCH($A129,'     2022    '!$AN:$AN,0)),0)</f>
        <v>0</v>
      </c>
      <c r="G129" s="180" t="str">
        <f>IFERROR(IF($O$3&gt;68,INDEX('     2022    '!I:I,MATCH($A129,'     2022    '!$AN:$AN,0))*(1-'     2022    '!$BA$1),INDEX('     2022    '!I:I,MATCH($A129,'     2022    '!$AN:$AN,0))),"")</f>
        <v/>
      </c>
      <c r="H129" s="96">
        <f>IFERROR(INDEX('     2022    '!AZ:AZ,MATCH($A129,'     2022    '!$AN:$AN,0)),0)</f>
        <v>0</v>
      </c>
      <c r="I129" s="180" t="str">
        <f>IFERROR(IF($O$3&gt;68,INDEX('     2022    '!M:M,MATCH($A129,'     2022    '!$AN:$AN,0))*(1-'     2022    '!$BA$1),INDEX('     2022    '!M:M,MATCH($A129,'     2022    '!$AN:$AN,0))),"")</f>
        <v/>
      </c>
      <c r="J129" s="181">
        <f t="shared" si="5"/>
        <v>0</v>
      </c>
      <c r="K129" s="182" t="str">
        <f t="shared" si="6"/>
        <v/>
      </c>
      <c r="L129" s="53"/>
      <c r="M129" s="52" t="str">
        <f>IFERROR(INDEX('     2022    '!R:R,MATCH('Order Summary'!$A129,'     2022    '!$AN:$AN,0)),"")</f>
        <v/>
      </c>
      <c r="N129" s="52" t="str">
        <f>IFERROR(INDEX('     2022    '!V:V,MATCH('Order Summary'!$A129,'     2022    '!$AN:$AN,0)),"")</f>
        <v/>
      </c>
      <c r="O129" s="52" t="str">
        <f>IFERROR(INDEX('     2022    '!S:S,MATCH('Order Summary'!$A129,'     2022    '!$AN:$AN,0)),"")</f>
        <v/>
      </c>
      <c r="P129" s="96" t="str">
        <f t="shared" si="4"/>
        <v/>
      </c>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c r="AY129" s="9"/>
      <c r="AZ129" s="9"/>
      <c r="BA129" s="9"/>
      <c r="BB129" s="9"/>
      <c r="BC129" s="9"/>
      <c r="BD129" s="9"/>
      <c r="BE129" s="9"/>
      <c r="BF129" s="9"/>
      <c r="BG129" s="9"/>
      <c r="BH129" s="9"/>
      <c r="BI129" s="9"/>
      <c r="BJ129" s="9"/>
      <c r="BK129" s="9"/>
      <c r="BL129" s="9"/>
      <c r="BM129" s="9"/>
      <c r="BN129" s="9"/>
      <c r="BO129" s="9"/>
      <c r="BP129" s="9"/>
      <c r="BQ129" s="9"/>
      <c r="BR129" s="9"/>
      <c r="BS129" s="9"/>
      <c r="BT129" s="9"/>
      <c r="BU129" s="9"/>
      <c r="BV129" s="9"/>
      <c r="BW129" s="9"/>
      <c r="BX129" s="9"/>
      <c r="BY129" s="9"/>
      <c r="BZ129" s="9"/>
    </row>
    <row r="130" spans="1:78">
      <c r="A130" s="50">
        <f t="shared" si="7"/>
        <v>119</v>
      </c>
      <c r="C130" s="11" t="str">
        <f>IFERROR(INDEX('     2022    '!D:D,MATCH('Order Summary'!$A130,'     2022    '!$AN:$AN,0)),"")</f>
        <v/>
      </c>
      <c r="D130" s="11" t="str">
        <f>IFERROR(INDEX('     2022    '!C:C,MATCH('Order Summary'!$A130,'     2022    '!$AN:$AN,0)),"")</f>
        <v/>
      </c>
      <c r="E130" s="11" t="str">
        <f>IFERROR(INDEX('     2022    '!E:E,MATCH('Order Summary'!$A130,'     2022    '!$AN:$AN,0)),"")</f>
        <v/>
      </c>
      <c r="F130" s="96">
        <f>IFERROR(INDEX('     2022    '!AY:AY,MATCH($A130,'     2022    '!$AN:$AN,0)),0)</f>
        <v>0</v>
      </c>
      <c r="G130" s="180" t="str">
        <f>IFERROR(IF($O$3&gt;68,INDEX('     2022    '!I:I,MATCH($A130,'     2022    '!$AN:$AN,0))*(1-'     2022    '!$BA$1),INDEX('     2022    '!I:I,MATCH($A130,'     2022    '!$AN:$AN,0))),"")</f>
        <v/>
      </c>
      <c r="H130" s="96">
        <f>IFERROR(INDEX('     2022    '!AZ:AZ,MATCH($A130,'     2022    '!$AN:$AN,0)),0)</f>
        <v>0</v>
      </c>
      <c r="I130" s="180" t="str">
        <f>IFERROR(IF($O$3&gt;68,INDEX('     2022    '!M:M,MATCH($A130,'     2022    '!$AN:$AN,0))*(1-'     2022    '!$BA$1),INDEX('     2022    '!M:M,MATCH($A130,'     2022    '!$AN:$AN,0))),"")</f>
        <v/>
      </c>
      <c r="J130" s="181">
        <f t="shared" si="5"/>
        <v>0</v>
      </c>
      <c r="K130" s="182" t="str">
        <f t="shared" si="6"/>
        <v/>
      </c>
      <c r="L130" s="53"/>
      <c r="M130" s="52" t="str">
        <f>IFERROR(INDEX('     2022    '!R:R,MATCH('Order Summary'!$A130,'     2022    '!$AN:$AN,0)),"")</f>
        <v/>
      </c>
      <c r="N130" s="52" t="str">
        <f>IFERROR(INDEX('     2022    '!V:V,MATCH('Order Summary'!$A130,'     2022    '!$AN:$AN,0)),"")</f>
        <v/>
      </c>
      <c r="O130" s="52" t="str">
        <f>IFERROR(INDEX('     2022    '!S:S,MATCH('Order Summary'!$A130,'     2022    '!$AN:$AN,0)),"")</f>
        <v/>
      </c>
      <c r="P130" s="96" t="str">
        <f t="shared" si="4"/>
        <v/>
      </c>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c r="AY130" s="9"/>
      <c r="AZ130" s="9"/>
      <c r="BA130" s="9"/>
      <c r="BB130" s="9"/>
      <c r="BC130" s="9"/>
      <c r="BD130" s="9"/>
      <c r="BE130" s="9"/>
      <c r="BF130" s="9"/>
      <c r="BG130" s="9"/>
      <c r="BH130" s="9"/>
      <c r="BI130" s="9"/>
      <c r="BJ130" s="9"/>
      <c r="BK130" s="9"/>
      <c r="BL130" s="9"/>
      <c r="BM130" s="9"/>
      <c r="BN130" s="9"/>
      <c r="BO130" s="9"/>
      <c r="BP130" s="9"/>
      <c r="BQ130" s="9"/>
      <c r="BR130" s="9"/>
      <c r="BS130" s="9"/>
      <c r="BT130" s="9"/>
      <c r="BU130" s="9"/>
      <c r="BV130" s="9"/>
      <c r="BW130" s="9"/>
      <c r="BX130" s="9"/>
      <c r="BY130" s="9"/>
      <c r="BZ130" s="9"/>
    </row>
    <row r="131" spans="1:78">
      <c r="A131" s="50">
        <f t="shared" si="7"/>
        <v>120</v>
      </c>
      <c r="C131" s="11" t="str">
        <f>IFERROR(INDEX('     2022    '!D:D,MATCH('Order Summary'!$A131,'     2022    '!$AN:$AN,0)),"")</f>
        <v/>
      </c>
      <c r="D131" s="11" t="str">
        <f>IFERROR(INDEX('     2022    '!C:C,MATCH('Order Summary'!$A131,'     2022    '!$AN:$AN,0)),"")</f>
        <v/>
      </c>
      <c r="E131" s="11" t="str">
        <f>IFERROR(INDEX('     2022    '!E:E,MATCH('Order Summary'!$A131,'     2022    '!$AN:$AN,0)),"")</f>
        <v/>
      </c>
      <c r="F131" s="96">
        <f>IFERROR(INDEX('     2022    '!AY:AY,MATCH($A131,'     2022    '!$AN:$AN,0)),0)</f>
        <v>0</v>
      </c>
      <c r="G131" s="180" t="str">
        <f>IFERROR(IF($O$3&gt;68,INDEX('     2022    '!I:I,MATCH($A131,'     2022    '!$AN:$AN,0))*(1-'     2022    '!$BA$1),INDEX('     2022    '!I:I,MATCH($A131,'     2022    '!$AN:$AN,0))),"")</f>
        <v/>
      </c>
      <c r="H131" s="96">
        <f>IFERROR(INDEX('     2022    '!AZ:AZ,MATCH($A131,'     2022    '!$AN:$AN,0)),0)</f>
        <v>0</v>
      </c>
      <c r="I131" s="180" t="str">
        <f>IFERROR(IF($O$3&gt;68,INDEX('     2022    '!M:M,MATCH($A131,'     2022    '!$AN:$AN,0))*(1-'     2022    '!$BA$1),INDEX('     2022    '!M:M,MATCH($A131,'     2022    '!$AN:$AN,0))),"")</f>
        <v/>
      </c>
      <c r="J131" s="181">
        <f t="shared" si="5"/>
        <v>0</v>
      </c>
      <c r="K131" s="182" t="str">
        <f t="shared" si="6"/>
        <v/>
      </c>
      <c r="L131" s="53"/>
      <c r="M131" s="52" t="str">
        <f>IFERROR(INDEX('     2022    '!R:R,MATCH('Order Summary'!$A131,'     2022    '!$AN:$AN,0)),"")</f>
        <v/>
      </c>
      <c r="N131" s="52" t="str">
        <f>IFERROR(INDEX('     2022    '!V:V,MATCH('Order Summary'!$A131,'     2022    '!$AN:$AN,0)),"")</f>
        <v/>
      </c>
      <c r="O131" s="52" t="str">
        <f>IFERROR(INDEX('     2022    '!S:S,MATCH('Order Summary'!$A131,'     2022    '!$AN:$AN,0)),"")</f>
        <v/>
      </c>
      <c r="P131" s="96" t="str">
        <f t="shared" si="4"/>
        <v/>
      </c>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c r="AY131" s="9"/>
      <c r="AZ131" s="9"/>
      <c r="BA131" s="9"/>
      <c r="BB131" s="9"/>
      <c r="BC131" s="9"/>
      <c r="BD131" s="9"/>
      <c r="BE131" s="9"/>
      <c r="BF131" s="9"/>
      <c r="BG131" s="9"/>
      <c r="BH131" s="9"/>
      <c r="BI131" s="9"/>
      <c r="BJ131" s="9"/>
      <c r="BK131" s="9"/>
      <c r="BL131" s="9"/>
      <c r="BM131" s="9"/>
      <c r="BN131" s="9"/>
      <c r="BO131" s="9"/>
      <c r="BP131" s="9"/>
      <c r="BQ131" s="9"/>
      <c r="BR131" s="9"/>
      <c r="BS131" s="9"/>
      <c r="BT131" s="9"/>
      <c r="BU131" s="9"/>
      <c r="BV131" s="9"/>
      <c r="BW131" s="9"/>
      <c r="BX131" s="9"/>
      <c r="BY131" s="9"/>
      <c r="BZ131" s="9"/>
    </row>
    <row r="132" spans="1:78">
      <c r="A132" s="50">
        <f t="shared" si="7"/>
        <v>121</v>
      </c>
      <c r="C132" s="11" t="str">
        <f>IFERROR(INDEX('     2022    '!D:D,MATCH('Order Summary'!$A132,'     2022    '!$AN:$AN,0)),"")</f>
        <v/>
      </c>
      <c r="D132" s="11" t="str">
        <f>IFERROR(INDEX('     2022    '!C:C,MATCH('Order Summary'!$A132,'     2022    '!$AN:$AN,0)),"")</f>
        <v/>
      </c>
      <c r="E132" s="11" t="str">
        <f>IFERROR(INDEX('     2022    '!E:E,MATCH('Order Summary'!$A132,'     2022    '!$AN:$AN,0)),"")</f>
        <v/>
      </c>
      <c r="F132" s="96">
        <f>IFERROR(INDEX('     2022    '!AY:AY,MATCH($A132,'     2022    '!$AN:$AN,0)),0)</f>
        <v>0</v>
      </c>
      <c r="G132" s="180" t="str">
        <f>IFERROR(IF($O$3&gt;68,INDEX('     2022    '!I:I,MATCH($A132,'     2022    '!$AN:$AN,0))*(1-'     2022    '!$BA$1),INDEX('     2022    '!I:I,MATCH($A132,'     2022    '!$AN:$AN,0))),"")</f>
        <v/>
      </c>
      <c r="H132" s="96">
        <f>IFERROR(INDEX('     2022    '!AZ:AZ,MATCH($A132,'     2022    '!$AN:$AN,0)),0)</f>
        <v>0</v>
      </c>
      <c r="I132" s="180" t="str">
        <f>IFERROR(IF($O$3&gt;68,INDEX('     2022    '!M:M,MATCH($A132,'     2022    '!$AN:$AN,0))*(1-'     2022    '!$BA$1),INDEX('     2022    '!M:M,MATCH($A132,'     2022    '!$AN:$AN,0))),"")</f>
        <v/>
      </c>
      <c r="J132" s="181">
        <f t="shared" si="5"/>
        <v>0</v>
      </c>
      <c r="K132" s="182" t="str">
        <f t="shared" si="6"/>
        <v/>
      </c>
      <c r="L132" s="53"/>
      <c r="M132" s="52" t="str">
        <f>IFERROR(INDEX('     2022    '!R:R,MATCH('Order Summary'!$A132,'     2022    '!$AN:$AN,0)),"")</f>
        <v/>
      </c>
      <c r="N132" s="52" t="str">
        <f>IFERROR(INDEX('     2022    '!V:V,MATCH('Order Summary'!$A132,'     2022    '!$AN:$AN,0)),"")</f>
        <v/>
      </c>
      <c r="O132" s="52" t="str">
        <f>IFERROR(INDEX('     2022    '!S:S,MATCH('Order Summary'!$A132,'     2022    '!$AN:$AN,0)),"")</f>
        <v/>
      </c>
      <c r="P132" s="96" t="str">
        <f t="shared" si="4"/>
        <v/>
      </c>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c r="AY132" s="9"/>
      <c r="AZ132" s="9"/>
      <c r="BA132" s="9"/>
      <c r="BB132" s="9"/>
      <c r="BC132" s="9"/>
      <c r="BD132" s="9"/>
      <c r="BE132" s="9"/>
      <c r="BF132" s="9"/>
      <c r="BG132" s="9"/>
      <c r="BH132" s="9"/>
      <c r="BI132" s="9"/>
      <c r="BJ132" s="9"/>
      <c r="BK132" s="9"/>
      <c r="BL132" s="9"/>
      <c r="BM132" s="9"/>
      <c r="BN132" s="9"/>
      <c r="BO132" s="9"/>
      <c r="BP132" s="9"/>
      <c r="BQ132" s="9"/>
      <c r="BR132" s="9"/>
      <c r="BS132" s="9"/>
      <c r="BT132" s="9"/>
      <c r="BU132" s="9"/>
      <c r="BV132" s="9"/>
      <c r="BW132" s="9"/>
      <c r="BX132" s="9"/>
      <c r="BY132" s="9"/>
      <c r="BZ132" s="9"/>
    </row>
    <row r="133" spans="1:78">
      <c r="A133" s="50">
        <f t="shared" si="7"/>
        <v>122</v>
      </c>
      <c r="C133" s="11" t="str">
        <f>IFERROR(INDEX('     2022    '!D:D,MATCH('Order Summary'!$A133,'     2022    '!$AN:$AN,0)),"")</f>
        <v/>
      </c>
      <c r="D133" s="11" t="str">
        <f>IFERROR(INDEX('     2022    '!C:C,MATCH('Order Summary'!$A133,'     2022    '!$AN:$AN,0)),"")</f>
        <v/>
      </c>
      <c r="E133" s="11" t="str">
        <f>IFERROR(INDEX('     2022    '!E:E,MATCH('Order Summary'!$A133,'     2022    '!$AN:$AN,0)),"")</f>
        <v/>
      </c>
      <c r="F133" s="96">
        <f>IFERROR(INDEX('     2022    '!AY:AY,MATCH($A133,'     2022    '!$AN:$AN,0)),0)</f>
        <v>0</v>
      </c>
      <c r="G133" s="180" t="str">
        <f>IFERROR(IF($O$3&gt;68,INDEX('     2022    '!I:I,MATCH($A133,'     2022    '!$AN:$AN,0))*(1-'     2022    '!$BA$1),INDEX('     2022    '!I:I,MATCH($A133,'     2022    '!$AN:$AN,0))),"")</f>
        <v/>
      </c>
      <c r="H133" s="96">
        <f>IFERROR(INDEX('     2022    '!AZ:AZ,MATCH($A133,'     2022    '!$AN:$AN,0)),0)</f>
        <v>0</v>
      </c>
      <c r="I133" s="180" t="str">
        <f>IFERROR(IF($O$3&gt;68,INDEX('     2022    '!M:M,MATCH($A133,'     2022    '!$AN:$AN,0))*(1-'     2022    '!$BA$1),INDEX('     2022    '!M:M,MATCH($A133,'     2022    '!$AN:$AN,0))),"")</f>
        <v/>
      </c>
      <c r="J133" s="181">
        <f t="shared" si="5"/>
        <v>0</v>
      </c>
      <c r="K133" s="182" t="str">
        <f t="shared" si="6"/>
        <v/>
      </c>
      <c r="L133" s="53"/>
      <c r="M133" s="52" t="str">
        <f>IFERROR(INDEX('     2022    '!R:R,MATCH('Order Summary'!$A133,'     2022    '!$AN:$AN,0)),"")</f>
        <v/>
      </c>
      <c r="N133" s="52" t="str">
        <f>IFERROR(INDEX('     2022    '!V:V,MATCH('Order Summary'!$A133,'     2022    '!$AN:$AN,0)),"")</f>
        <v/>
      </c>
      <c r="O133" s="52" t="str">
        <f>IFERROR(INDEX('     2022    '!S:S,MATCH('Order Summary'!$A133,'     2022    '!$AN:$AN,0)),"")</f>
        <v/>
      </c>
      <c r="P133" s="96" t="str">
        <f t="shared" si="4"/>
        <v/>
      </c>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c r="AY133" s="9"/>
      <c r="AZ133" s="9"/>
      <c r="BA133" s="9"/>
      <c r="BB133" s="9"/>
      <c r="BC133" s="9"/>
      <c r="BD133" s="9"/>
      <c r="BE133" s="9"/>
      <c r="BF133" s="9"/>
      <c r="BG133" s="9"/>
      <c r="BH133" s="9"/>
      <c r="BI133" s="9"/>
      <c r="BJ133" s="9"/>
      <c r="BK133" s="9"/>
      <c r="BL133" s="9"/>
      <c r="BM133" s="9"/>
      <c r="BN133" s="9"/>
      <c r="BO133" s="9"/>
      <c r="BP133" s="9"/>
      <c r="BQ133" s="9"/>
      <c r="BR133" s="9"/>
      <c r="BS133" s="9"/>
      <c r="BT133" s="9"/>
      <c r="BU133" s="9"/>
      <c r="BV133" s="9"/>
      <c r="BW133" s="9"/>
      <c r="BX133" s="9"/>
      <c r="BY133" s="9"/>
      <c r="BZ133" s="9"/>
    </row>
    <row r="134" spans="1:78">
      <c r="A134" s="50">
        <f t="shared" si="7"/>
        <v>123</v>
      </c>
      <c r="C134" s="11" t="str">
        <f>IFERROR(INDEX('     2022    '!D:D,MATCH('Order Summary'!$A134,'     2022    '!$AN:$AN,0)),"")</f>
        <v/>
      </c>
      <c r="D134" s="11" t="str">
        <f>IFERROR(INDEX('     2022    '!C:C,MATCH('Order Summary'!$A134,'     2022    '!$AN:$AN,0)),"")</f>
        <v/>
      </c>
      <c r="E134" s="11" t="str">
        <f>IFERROR(INDEX('     2022    '!E:E,MATCH('Order Summary'!$A134,'     2022    '!$AN:$AN,0)),"")</f>
        <v/>
      </c>
      <c r="F134" s="96">
        <f>IFERROR(INDEX('     2022    '!AY:AY,MATCH($A134,'     2022    '!$AN:$AN,0)),0)</f>
        <v>0</v>
      </c>
      <c r="G134" s="180" t="str">
        <f>IFERROR(IF($O$3&gt;68,INDEX('     2022    '!I:I,MATCH($A134,'     2022    '!$AN:$AN,0))*(1-'     2022    '!$BA$1),INDEX('     2022    '!I:I,MATCH($A134,'     2022    '!$AN:$AN,0))),"")</f>
        <v/>
      </c>
      <c r="H134" s="96">
        <f>IFERROR(INDEX('     2022    '!AZ:AZ,MATCH($A134,'     2022    '!$AN:$AN,0)),0)</f>
        <v>0</v>
      </c>
      <c r="I134" s="180" t="str">
        <f>IFERROR(IF($O$3&gt;68,INDEX('     2022    '!M:M,MATCH($A134,'     2022    '!$AN:$AN,0))*(1-'     2022    '!$BA$1),INDEX('     2022    '!M:M,MATCH($A134,'     2022    '!$AN:$AN,0))),"")</f>
        <v/>
      </c>
      <c r="J134" s="181">
        <f t="shared" si="5"/>
        <v>0</v>
      </c>
      <c r="K134" s="182" t="str">
        <f t="shared" si="6"/>
        <v/>
      </c>
      <c r="L134" s="53"/>
      <c r="M134" s="52" t="str">
        <f>IFERROR(INDEX('     2022    '!R:R,MATCH('Order Summary'!$A134,'     2022    '!$AN:$AN,0)),"")</f>
        <v/>
      </c>
      <c r="N134" s="52" t="str">
        <f>IFERROR(INDEX('     2022    '!V:V,MATCH('Order Summary'!$A134,'     2022    '!$AN:$AN,0)),"")</f>
        <v/>
      </c>
      <c r="O134" s="52" t="str">
        <f>IFERROR(INDEX('     2022    '!S:S,MATCH('Order Summary'!$A134,'     2022    '!$AN:$AN,0)),"")</f>
        <v/>
      </c>
      <c r="P134" s="96" t="str">
        <f t="shared" si="4"/>
        <v/>
      </c>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c r="AY134" s="9"/>
      <c r="AZ134" s="9"/>
      <c r="BA134" s="9"/>
      <c r="BB134" s="9"/>
      <c r="BC134" s="9"/>
      <c r="BD134" s="9"/>
      <c r="BE134" s="9"/>
      <c r="BF134" s="9"/>
      <c r="BG134" s="9"/>
      <c r="BH134" s="9"/>
      <c r="BI134" s="9"/>
      <c r="BJ134" s="9"/>
      <c r="BK134" s="9"/>
      <c r="BL134" s="9"/>
      <c r="BM134" s="9"/>
      <c r="BN134" s="9"/>
      <c r="BO134" s="9"/>
      <c r="BP134" s="9"/>
      <c r="BQ134" s="9"/>
      <c r="BR134" s="9"/>
      <c r="BS134" s="9"/>
      <c r="BT134" s="9"/>
      <c r="BU134" s="9"/>
      <c r="BV134" s="9"/>
      <c r="BW134" s="9"/>
      <c r="BX134" s="9"/>
      <c r="BY134" s="9"/>
      <c r="BZ134" s="9"/>
    </row>
    <row r="135" spans="1:78">
      <c r="A135" s="50">
        <f t="shared" si="7"/>
        <v>124</v>
      </c>
      <c r="C135" s="11" t="str">
        <f>IFERROR(INDEX('     2022    '!D:D,MATCH('Order Summary'!$A135,'     2022    '!$AN:$AN,0)),"")</f>
        <v/>
      </c>
      <c r="D135" s="11" t="str">
        <f>IFERROR(INDEX('     2022    '!C:C,MATCH('Order Summary'!$A135,'     2022    '!$AN:$AN,0)),"")</f>
        <v/>
      </c>
      <c r="E135" s="11" t="str">
        <f>IFERROR(INDEX('     2022    '!E:E,MATCH('Order Summary'!$A135,'     2022    '!$AN:$AN,0)),"")</f>
        <v/>
      </c>
      <c r="F135" s="96">
        <f>IFERROR(INDEX('     2022    '!AY:AY,MATCH($A135,'     2022    '!$AN:$AN,0)),0)</f>
        <v>0</v>
      </c>
      <c r="G135" s="180" t="str">
        <f>IFERROR(IF($O$3&gt;68,INDEX('     2022    '!I:I,MATCH($A135,'     2022    '!$AN:$AN,0))*(1-'     2022    '!$BA$1),INDEX('     2022    '!I:I,MATCH($A135,'     2022    '!$AN:$AN,0))),"")</f>
        <v/>
      </c>
      <c r="H135" s="96">
        <f>IFERROR(INDEX('     2022    '!AZ:AZ,MATCH($A135,'     2022    '!$AN:$AN,0)),0)</f>
        <v>0</v>
      </c>
      <c r="I135" s="180" t="str">
        <f>IFERROR(IF($O$3&gt;68,INDEX('     2022    '!M:M,MATCH($A135,'     2022    '!$AN:$AN,0))*(1-'     2022    '!$BA$1),INDEX('     2022    '!M:M,MATCH($A135,'     2022    '!$AN:$AN,0))),"")</f>
        <v/>
      </c>
      <c r="J135" s="181">
        <f t="shared" si="5"/>
        <v>0</v>
      </c>
      <c r="K135" s="182" t="str">
        <f t="shared" si="6"/>
        <v/>
      </c>
      <c r="L135" s="53"/>
      <c r="M135" s="52" t="str">
        <f>IFERROR(INDEX('     2022    '!R:R,MATCH('Order Summary'!$A135,'     2022    '!$AN:$AN,0)),"")</f>
        <v/>
      </c>
      <c r="N135" s="52" t="str">
        <f>IFERROR(INDEX('     2022    '!V:V,MATCH('Order Summary'!$A135,'     2022    '!$AN:$AN,0)),"")</f>
        <v/>
      </c>
      <c r="O135" s="52" t="str">
        <f>IFERROR(INDEX('     2022    '!S:S,MATCH('Order Summary'!$A135,'     2022    '!$AN:$AN,0)),"")</f>
        <v/>
      </c>
      <c r="P135" s="96" t="str">
        <f t="shared" si="4"/>
        <v/>
      </c>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c r="AY135" s="9"/>
      <c r="AZ135" s="9"/>
      <c r="BA135" s="9"/>
      <c r="BB135" s="9"/>
      <c r="BC135" s="9"/>
      <c r="BD135" s="9"/>
      <c r="BE135" s="9"/>
      <c r="BF135" s="9"/>
      <c r="BG135" s="9"/>
      <c r="BH135" s="9"/>
      <c r="BI135" s="9"/>
      <c r="BJ135" s="9"/>
      <c r="BK135" s="9"/>
      <c r="BL135" s="9"/>
      <c r="BM135" s="9"/>
      <c r="BN135" s="9"/>
      <c r="BO135" s="9"/>
      <c r="BP135" s="9"/>
      <c r="BQ135" s="9"/>
      <c r="BR135" s="9"/>
      <c r="BS135" s="9"/>
      <c r="BT135" s="9"/>
      <c r="BU135" s="9"/>
      <c r="BV135" s="9"/>
      <c r="BW135" s="9"/>
      <c r="BX135" s="9"/>
      <c r="BY135" s="9"/>
      <c r="BZ135" s="9"/>
    </row>
    <row r="136" spans="1:78">
      <c r="A136" s="50">
        <f t="shared" si="7"/>
        <v>125</v>
      </c>
      <c r="C136" s="11" t="str">
        <f>IFERROR(INDEX('     2022    '!D:D,MATCH('Order Summary'!$A136,'     2022    '!$AN:$AN,0)),"")</f>
        <v/>
      </c>
      <c r="D136" s="11" t="str">
        <f>IFERROR(INDEX('     2022    '!C:C,MATCH('Order Summary'!$A136,'     2022    '!$AN:$AN,0)),"")</f>
        <v/>
      </c>
      <c r="E136" s="11" t="str">
        <f>IFERROR(INDEX('     2022    '!E:E,MATCH('Order Summary'!$A136,'     2022    '!$AN:$AN,0)),"")</f>
        <v/>
      </c>
      <c r="F136" s="96">
        <f>IFERROR(INDEX('     2022    '!AY:AY,MATCH($A136,'     2022    '!$AN:$AN,0)),0)</f>
        <v>0</v>
      </c>
      <c r="G136" s="180" t="str">
        <f>IFERROR(IF($O$3&gt;68,INDEX('     2022    '!I:I,MATCH($A136,'     2022    '!$AN:$AN,0))*(1-'     2022    '!$BA$1),INDEX('     2022    '!I:I,MATCH($A136,'     2022    '!$AN:$AN,0))),"")</f>
        <v/>
      </c>
      <c r="H136" s="96">
        <f>IFERROR(INDEX('     2022    '!AZ:AZ,MATCH($A136,'     2022    '!$AN:$AN,0)),0)</f>
        <v>0</v>
      </c>
      <c r="I136" s="180" t="str">
        <f>IFERROR(IF($O$3&gt;68,INDEX('     2022    '!M:M,MATCH($A136,'     2022    '!$AN:$AN,0))*(1-'     2022    '!$BA$1),INDEX('     2022    '!M:M,MATCH($A136,'     2022    '!$AN:$AN,0))),"")</f>
        <v/>
      </c>
      <c r="J136" s="181">
        <f t="shared" si="5"/>
        <v>0</v>
      </c>
      <c r="K136" s="182" t="str">
        <f t="shared" si="6"/>
        <v/>
      </c>
      <c r="L136" s="53"/>
      <c r="M136" s="52" t="str">
        <f>IFERROR(INDEX('     2022    '!R:R,MATCH('Order Summary'!$A136,'     2022    '!$AN:$AN,0)),"")</f>
        <v/>
      </c>
      <c r="N136" s="52" t="str">
        <f>IFERROR(INDEX('     2022    '!V:V,MATCH('Order Summary'!$A136,'     2022    '!$AN:$AN,0)),"")</f>
        <v/>
      </c>
      <c r="O136" s="52" t="str">
        <f>IFERROR(INDEX('     2022    '!S:S,MATCH('Order Summary'!$A136,'     2022    '!$AN:$AN,0)),"")</f>
        <v/>
      </c>
      <c r="P136" s="96" t="str">
        <f t="shared" si="4"/>
        <v/>
      </c>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c r="AY136" s="9"/>
      <c r="AZ136" s="9"/>
      <c r="BA136" s="9"/>
      <c r="BB136" s="9"/>
      <c r="BC136" s="9"/>
      <c r="BD136" s="9"/>
      <c r="BE136" s="9"/>
      <c r="BF136" s="9"/>
      <c r="BG136" s="9"/>
      <c r="BH136" s="9"/>
      <c r="BI136" s="9"/>
      <c r="BJ136" s="9"/>
      <c r="BK136" s="9"/>
      <c r="BL136" s="9"/>
      <c r="BM136" s="9"/>
      <c r="BN136" s="9"/>
      <c r="BO136" s="9"/>
      <c r="BP136" s="9"/>
      <c r="BQ136" s="9"/>
      <c r="BR136" s="9"/>
      <c r="BS136" s="9"/>
      <c r="BT136" s="9"/>
      <c r="BU136" s="9"/>
      <c r="BV136" s="9"/>
      <c r="BW136" s="9"/>
      <c r="BX136" s="9"/>
      <c r="BY136" s="9"/>
      <c r="BZ136" s="9"/>
    </row>
    <row r="137" spans="1:78">
      <c r="A137" s="50">
        <f t="shared" si="7"/>
        <v>126</v>
      </c>
      <c r="C137" s="11" t="str">
        <f>IFERROR(INDEX('     2022    '!D:D,MATCH('Order Summary'!$A137,'     2022    '!$AN:$AN,0)),"")</f>
        <v/>
      </c>
      <c r="D137" s="11" t="str">
        <f>IFERROR(INDEX('     2022    '!C:C,MATCH('Order Summary'!$A137,'     2022    '!$AN:$AN,0)),"")</f>
        <v/>
      </c>
      <c r="E137" s="11" t="str">
        <f>IFERROR(INDEX('     2022    '!E:E,MATCH('Order Summary'!$A137,'     2022    '!$AN:$AN,0)),"")</f>
        <v/>
      </c>
      <c r="F137" s="96">
        <f>IFERROR(INDEX('     2022    '!AY:AY,MATCH($A137,'     2022    '!$AN:$AN,0)),0)</f>
        <v>0</v>
      </c>
      <c r="G137" s="180" t="str">
        <f>IFERROR(IF($O$3&gt;68,INDEX('     2022    '!I:I,MATCH($A137,'     2022    '!$AN:$AN,0))*(1-'     2022    '!$BA$1),INDEX('     2022    '!I:I,MATCH($A137,'     2022    '!$AN:$AN,0))),"")</f>
        <v/>
      </c>
      <c r="H137" s="96">
        <f>IFERROR(INDEX('     2022    '!AZ:AZ,MATCH($A137,'     2022    '!$AN:$AN,0)),0)</f>
        <v>0</v>
      </c>
      <c r="I137" s="180" t="str">
        <f>IFERROR(IF($O$3&gt;68,INDEX('     2022    '!M:M,MATCH($A137,'     2022    '!$AN:$AN,0))*(1-'     2022    '!$BA$1),INDEX('     2022    '!M:M,MATCH($A137,'     2022    '!$AN:$AN,0))),"")</f>
        <v/>
      </c>
      <c r="J137" s="181">
        <f t="shared" si="5"/>
        <v>0</v>
      </c>
      <c r="K137" s="182" t="str">
        <f t="shared" si="6"/>
        <v/>
      </c>
      <c r="L137" s="53"/>
      <c r="M137" s="52" t="str">
        <f>IFERROR(INDEX('     2022    '!R:R,MATCH('Order Summary'!$A137,'     2022    '!$AN:$AN,0)),"")</f>
        <v/>
      </c>
      <c r="N137" s="52" t="str">
        <f>IFERROR(INDEX('     2022    '!V:V,MATCH('Order Summary'!$A137,'     2022    '!$AN:$AN,0)),"")</f>
        <v/>
      </c>
      <c r="O137" s="52" t="str">
        <f>IFERROR(INDEX('     2022    '!S:S,MATCH('Order Summary'!$A137,'     2022    '!$AN:$AN,0)),"")</f>
        <v/>
      </c>
      <c r="P137" s="96" t="str">
        <f t="shared" si="4"/>
        <v/>
      </c>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c r="AY137" s="9"/>
      <c r="AZ137" s="9"/>
      <c r="BA137" s="9"/>
      <c r="BB137" s="9"/>
      <c r="BC137" s="9"/>
      <c r="BD137" s="9"/>
      <c r="BE137" s="9"/>
      <c r="BF137" s="9"/>
      <c r="BG137" s="9"/>
      <c r="BH137" s="9"/>
      <c r="BI137" s="9"/>
      <c r="BJ137" s="9"/>
      <c r="BK137" s="9"/>
      <c r="BL137" s="9"/>
      <c r="BM137" s="9"/>
      <c r="BN137" s="9"/>
      <c r="BO137" s="9"/>
      <c r="BP137" s="9"/>
      <c r="BQ137" s="9"/>
      <c r="BR137" s="9"/>
      <c r="BS137" s="9"/>
      <c r="BT137" s="9"/>
      <c r="BU137" s="9"/>
      <c r="BV137" s="9"/>
      <c r="BW137" s="9"/>
      <c r="BX137" s="9"/>
      <c r="BY137" s="9"/>
      <c r="BZ137" s="9"/>
    </row>
    <row r="138" spans="1:78">
      <c r="A138" s="50">
        <f t="shared" si="7"/>
        <v>127</v>
      </c>
      <c r="C138" s="11" t="str">
        <f>IFERROR(INDEX('     2022    '!D:D,MATCH('Order Summary'!$A138,'     2022    '!$AN:$AN,0)),"")</f>
        <v/>
      </c>
      <c r="D138" s="11" t="str">
        <f>IFERROR(INDEX('     2022    '!C:C,MATCH('Order Summary'!$A138,'     2022    '!$AN:$AN,0)),"")</f>
        <v/>
      </c>
      <c r="E138" s="11" t="str">
        <f>IFERROR(INDEX('     2022    '!E:E,MATCH('Order Summary'!$A138,'     2022    '!$AN:$AN,0)),"")</f>
        <v/>
      </c>
      <c r="F138" s="96">
        <f>IFERROR(INDEX('     2022    '!AY:AY,MATCH($A138,'     2022    '!$AN:$AN,0)),0)</f>
        <v>0</v>
      </c>
      <c r="G138" s="180" t="str">
        <f>IFERROR(IF($O$3&gt;68,INDEX('     2022    '!I:I,MATCH($A138,'     2022    '!$AN:$AN,0))*(1-'     2022    '!$BA$1),INDEX('     2022    '!I:I,MATCH($A138,'     2022    '!$AN:$AN,0))),"")</f>
        <v/>
      </c>
      <c r="H138" s="96">
        <f>IFERROR(INDEX('     2022    '!AZ:AZ,MATCH($A138,'     2022    '!$AN:$AN,0)),0)</f>
        <v>0</v>
      </c>
      <c r="I138" s="180" t="str">
        <f>IFERROR(IF($O$3&gt;68,INDEX('     2022    '!M:M,MATCH($A138,'     2022    '!$AN:$AN,0))*(1-'     2022    '!$BA$1),INDEX('     2022    '!M:M,MATCH($A138,'     2022    '!$AN:$AN,0))),"")</f>
        <v/>
      </c>
      <c r="J138" s="181">
        <f t="shared" si="5"/>
        <v>0</v>
      </c>
      <c r="K138" s="182" t="str">
        <f t="shared" si="6"/>
        <v/>
      </c>
      <c r="L138" s="53"/>
      <c r="M138" s="52" t="str">
        <f>IFERROR(INDEX('     2022    '!R:R,MATCH('Order Summary'!$A138,'     2022    '!$AN:$AN,0)),"")</f>
        <v/>
      </c>
      <c r="N138" s="52" t="str">
        <f>IFERROR(INDEX('     2022    '!V:V,MATCH('Order Summary'!$A138,'     2022    '!$AN:$AN,0)),"")</f>
        <v/>
      </c>
      <c r="O138" s="52" t="str">
        <f>IFERROR(INDEX('     2022    '!S:S,MATCH('Order Summary'!$A138,'     2022    '!$AN:$AN,0)),"")</f>
        <v/>
      </c>
      <c r="P138" s="96" t="str">
        <f t="shared" si="4"/>
        <v/>
      </c>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c r="AY138" s="9"/>
      <c r="AZ138" s="9"/>
      <c r="BA138" s="9"/>
      <c r="BB138" s="9"/>
      <c r="BC138" s="9"/>
      <c r="BD138" s="9"/>
      <c r="BE138" s="9"/>
      <c r="BF138" s="9"/>
      <c r="BG138" s="9"/>
      <c r="BH138" s="9"/>
      <c r="BI138" s="9"/>
      <c r="BJ138" s="9"/>
      <c r="BK138" s="9"/>
      <c r="BL138" s="9"/>
      <c r="BM138" s="9"/>
      <c r="BN138" s="9"/>
      <c r="BO138" s="9"/>
      <c r="BP138" s="9"/>
      <c r="BQ138" s="9"/>
      <c r="BR138" s="9"/>
      <c r="BS138" s="9"/>
      <c r="BT138" s="9"/>
      <c r="BU138" s="9"/>
      <c r="BV138" s="9"/>
      <c r="BW138" s="9"/>
      <c r="BX138" s="9"/>
      <c r="BY138" s="9"/>
      <c r="BZ138" s="9"/>
    </row>
    <row r="139" spans="1:78">
      <c r="A139" s="50">
        <f t="shared" si="7"/>
        <v>128</v>
      </c>
      <c r="C139" s="11" t="str">
        <f>IFERROR(INDEX('     2022    '!D:D,MATCH('Order Summary'!$A139,'     2022    '!$AN:$AN,0)),"")</f>
        <v/>
      </c>
      <c r="D139" s="11" t="str">
        <f>IFERROR(INDEX('     2022    '!C:C,MATCH('Order Summary'!$A139,'     2022    '!$AN:$AN,0)),"")</f>
        <v/>
      </c>
      <c r="E139" s="11" t="str">
        <f>IFERROR(INDEX('     2022    '!E:E,MATCH('Order Summary'!$A139,'     2022    '!$AN:$AN,0)),"")</f>
        <v/>
      </c>
      <c r="F139" s="96">
        <f>IFERROR(INDEX('     2022    '!AY:AY,MATCH($A139,'     2022    '!$AN:$AN,0)),0)</f>
        <v>0</v>
      </c>
      <c r="G139" s="180" t="str">
        <f>IFERROR(IF($O$3&gt;68,INDEX('     2022    '!I:I,MATCH($A139,'     2022    '!$AN:$AN,0))*(1-'     2022    '!$BA$1),INDEX('     2022    '!I:I,MATCH($A139,'     2022    '!$AN:$AN,0))),"")</f>
        <v/>
      </c>
      <c r="H139" s="96">
        <f>IFERROR(INDEX('     2022    '!AZ:AZ,MATCH($A139,'     2022    '!$AN:$AN,0)),0)</f>
        <v>0</v>
      </c>
      <c r="I139" s="180" t="str">
        <f>IFERROR(IF($O$3&gt;68,INDEX('     2022    '!M:M,MATCH($A139,'     2022    '!$AN:$AN,0))*(1-'     2022    '!$BA$1),INDEX('     2022    '!M:M,MATCH($A139,'     2022    '!$AN:$AN,0))),"")</f>
        <v/>
      </c>
      <c r="J139" s="181">
        <f t="shared" si="5"/>
        <v>0</v>
      </c>
      <c r="K139" s="182" t="str">
        <f t="shared" si="6"/>
        <v/>
      </c>
      <c r="L139" s="53"/>
      <c r="M139" s="52" t="str">
        <f>IFERROR(INDEX('     2022    '!R:R,MATCH('Order Summary'!$A139,'     2022    '!$AN:$AN,0)),"")</f>
        <v/>
      </c>
      <c r="N139" s="52" t="str">
        <f>IFERROR(INDEX('     2022    '!V:V,MATCH('Order Summary'!$A139,'     2022    '!$AN:$AN,0)),"")</f>
        <v/>
      </c>
      <c r="O139" s="52" t="str">
        <f>IFERROR(INDEX('     2022    '!S:S,MATCH('Order Summary'!$A139,'     2022    '!$AN:$AN,0)),"")</f>
        <v/>
      </c>
      <c r="P139" s="96" t="str">
        <f t="shared" si="4"/>
        <v/>
      </c>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c r="AY139" s="9"/>
      <c r="AZ139" s="9"/>
      <c r="BA139" s="9"/>
      <c r="BB139" s="9"/>
      <c r="BC139" s="9"/>
      <c r="BD139" s="9"/>
      <c r="BE139" s="9"/>
      <c r="BF139" s="9"/>
      <c r="BG139" s="9"/>
      <c r="BH139" s="9"/>
      <c r="BI139" s="9"/>
      <c r="BJ139" s="9"/>
      <c r="BK139" s="9"/>
      <c r="BL139" s="9"/>
      <c r="BM139" s="9"/>
      <c r="BN139" s="9"/>
      <c r="BO139" s="9"/>
      <c r="BP139" s="9"/>
      <c r="BQ139" s="9"/>
      <c r="BR139" s="9"/>
      <c r="BS139" s="9"/>
      <c r="BT139" s="9"/>
      <c r="BU139" s="9"/>
      <c r="BV139" s="9"/>
      <c r="BW139" s="9"/>
      <c r="BX139" s="9"/>
      <c r="BY139" s="9"/>
      <c r="BZ139" s="9"/>
    </row>
    <row r="140" spans="1:78">
      <c r="A140" s="50">
        <f t="shared" si="7"/>
        <v>129</v>
      </c>
      <c r="C140" s="11" t="str">
        <f>IFERROR(INDEX('     2022    '!D:D,MATCH('Order Summary'!$A140,'     2022    '!$AN:$AN,0)),"")</f>
        <v/>
      </c>
      <c r="D140" s="11" t="str">
        <f>IFERROR(INDEX('     2022    '!C:C,MATCH('Order Summary'!$A140,'     2022    '!$AN:$AN,0)),"")</f>
        <v/>
      </c>
      <c r="E140" s="11" t="str">
        <f>IFERROR(INDEX('     2022    '!E:E,MATCH('Order Summary'!$A140,'     2022    '!$AN:$AN,0)),"")</f>
        <v/>
      </c>
      <c r="F140" s="96">
        <f>IFERROR(INDEX('     2022    '!AY:AY,MATCH($A140,'     2022    '!$AN:$AN,0)),0)</f>
        <v>0</v>
      </c>
      <c r="G140" s="180" t="str">
        <f>IFERROR(IF($O$3&gt;68,INDEX('     2022    '!I:I,MATCH($A140,'     2022    '!$AN:$AN,0))*(1-'     2022    '!$BA$1),INDEX('     2022    '!I:I,MATCH($A140,'     2022    '!$AN:$AN,0))),"")</f>
        <v/>
      </c>
      <c r="H140" s="96">
        <f>IFERROR(INDEX('     2022    '!AZ:AZ,MATCH($A140,'     2022    '!$AN:$AN,0)),0)</f>
        <v>0</v>
      </c>
      <c r="I140" s="180" t="str">
        <f>IFERROR(IF($O$3&gt;68,INDEX('     2022    '!M:M,MATCH($A140,'     2022    '!$AN:$AN,0))*(1-'     2022    '!$BA$1),INDEX('     2022    '!M:M,MATCH($A140,'     2022    '!$AN:$AN,0))),"")</f>
        <v/>
      </c>
      <c r="J140" s="181">
        <f t="shared" si="5"/>
        <v>0</v>
      </c>
      <c r="K140" s="182" t="str">
        <f t="shared" si="6"/>
        <v/>
      </c>
      <c r="L140" s="53"/>
      <c r="M140" s="52" t="str">
        <f>IFERROR(INDEX('     2022    '!R:R,MATCH('Order Summary'!$A140,'     2022    '!$AN:$AN,0)),"")</f>
        <v/>
      </c>
      <c r="N140" s="52" t="str">
        <f>IFERROR(INDEX('     2022    '!V:V,MATCH('Order Summary'!$A140,'     2022    '!$AN:$AN,0)),"")</f>
        <v/>
      </c>
      <c r="O140" s="52" t="str">
        <f>IFERROR(INDEX('     2022    '!S:S,MATCH('Order Summary'!$A140,'     2022    '!$AN:$AN,0)),"")</f>
        <v/>
      </c>
      <c r="P140" s="96" t="str">
        <f t="shared" ref="P140:P203" si="8">IFERROR(J140*O140,"")</f>
        <v/>
      </c>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c r="AY140" s="9"/>
      <c r="AZ140" s="9"/>
      <c r="BA140" s="9"/>
      <c r="BB140" s="9"/>
      <c r="BC140" s="9"/>
      <c r="BD140" s="9"/>
      <c r="BE140" s="9"/>
      <c r="BF140" s="9"/>
      <c r="BG140" s="9"/>
      <c r="BH140" s="9"/>
      <c r="BI140" s="9"/>
      <c r="BJ140" s="9"/>
      <c r="BK140" s="9"/>
      <c r="BL140" s="9"/>
      <c r="BM140" s="9"/>
      <c r="BN140" s="9"/>
      <c r="BO140" s="9"/>
      <c r="BP140" s="9"/>
      <c r="BQ140" s="9"/>
      <c r="BR140" s="9"/>
      <c r="BS140" s="9"/>
      <c r="BT140" s="9"/>
      <c r="BU140" s="9"/>
      <c r="BV140" s="9"/>
      <c r="BW140" s="9"/>
      <c r="BX140" s="9"/>
      <c r="BY140" s="9"/>
      <c r="BZ140" s="9"/>
    </row>
    <row r="141" spans="1:78">
      <c r="A141" s="50">
        <f t="shared" si="7"/>
        <v>130</v>
      </c>
      <c r="C141" s="11" t="str">
        <f>IFERROR(INDEX('     2022    '!D:D,MATCH('Order Summary'!$A141,'     2022    '!$AN:$AN,0)),"")</f>
        <v/>
      </c>
      <c r="D141" s="11" t="str">
        <f>IFERROR(INDEX('     2022    '!C:C,MATCH('Order Summary'!$A141,'     2022    '!$AN:$AN,0)),"")</f>
        <v/>
      </c>
      <c r="E141" s="11" t="str">
        <f>IFERROR(INDEX('     2022    '!E:E,MATCH('Order Summary'!$A141,'     2022    '!$AN:$AN,0)),"")</f>
        <v/>
      </c>
      <c r="F141" s="96">
        <f>IFERROR(INDEX('     2022    '!AY:AY,MATCH($A141,'     2022    '!$AN:$AN,0)),0)</f>
        <v>0</v>
      </c>
      <c r="G141" s="180" t="str">
        <f>IFERROR(IF($O$3&gt;68,INDEX('     2022    '!I:I,MATCH($A141,'     2022    '!$AN:$AN,0))*(1-'     2022    '!$BA$1),INDEX('     2022    '!I:I,MATCH($A141,'     2022    '!$AN:$AN,0))),"")</f>
        <v/>
      </c>
      <c r="H141" s="96">
        <f>IFERROR(INDEX('     2022    '!AZ:AZ,MATCH($A141,'     2022    '!$AN:$AN,0)),0)</f>
        <v>0</v>
      </c>
      <c r="I141" s="180" t="str">
        <f>IFERROR(IF($O$3&gt;68,INDEX('     2022    '!M:M,MATCH($A141,'     2022    '!$AN:$AN,0))*(1-'     2022    '!$BA$1),INDEX('     2022    '!M:M,MATCH($A141,'     2022    '!$AN:$AN,0))),"")</f>
        <v/>
      </c>
      <c r="J141" s="181">
        <f t="shared" ref="J141:J204" si="9">F141+H141</f>
        <v>0</v>
      </c>
      <c r="K141" s="182" t="str">
        <f t="shared" ref="K141:K204" si="10">IFERROR((F141*G141)+(H141*I141),"")</f>
        <v/>
      </c>
      <c r="L141" s="53"/>
      <c r="M141" s="52" t="str">
        <f>IFERROR(INDEX('     2022    '!R:R,MATCH('Order Summary'!$A141,'     2022    '!$AN:$AN,0)),"")</f>
        <v/>
      </c>
      <c r="N141" s="52" t="str">
        <f>IFERROR(INDEX('     2022    '!V:V,MATCH('Order Summary'!$A141,'     2022    '!$AN:$AN,0)),"")</f>
        <v/>
      </c>
      <c r="O141" s="52" t="str">
        <f>IFERROR(INDEX('     2022    '!S:S,MATCH('Order Summary'!$A141,'     2022    '!$AN:$AN,0)),"")</f>
        <v/>
      </c>
      <c r="P141" s="96" t="str">
        <f t="shared" si="8"/>
        <v/>
      </c>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c r="AY141" s="9"/>
      <c r="AZ141" s="9"/>
      <c r="BA141" s="9"/>
      <c r="BB141" s="9"/>
      <c r="BC141" s="9"/>
      <c r="BD141" s="9"/>
      <c r="BE141" s="9"/>
      <c r="BF141" s="9"/>
      <c r="BG141" s="9"/>
      <c r="BH141" s="9"/>
      <c r="BI141" s="9"/>
      <c r="BJ141" s="9"/>
      <c r="BK141" s="9"/>
      <c r="BL141" s="9"/>
      <c r="BM141" s="9"/>
      <c r="BN141" s="9"/>
      <c r="BO141" s="9"/>
      <c r="BP141" s="9"/>
      <c r="BQ141" s="9"/>
      <c r="BR141" s="9"/>
      <c r="BS141" s="9"/>
      <c r="BT141" s="9"/>
      <c r="BU141" s="9"/>
      <c r="BV141" s="9"/>
      <c r="BW141" s="9"/>
      <c r="BX141" s="9"/>
      <c r="BY141" s="9"/>
      <c r="BZ141" s="9"/>
    </row>
    <row r="142" spans="1:78">
      <c r="A142" s="50">
        <f t="shared" ref="A142:A205" si="11">A141+1</f>
        <v>131</v>
      </c>
      <c r="C142" s="11" t="str">
        <f>IFERROR(INDEX('     2022    '!D:D,MATCH('Order Summary'!$A142,'     2022    '!$AN:$AN,0)),"")</f>
        <v/>
      </c>
      <c r="D142" s="11" t="str">
        <f>IFERROR(INDEX('     2022    '!C:C,MATCH('Order Summary'!$A142,'     2022    '!$AN:$AN,0)),"")</f>
        <v/>
      </c>
      <c r="E142" s="11" t="str">
        <f>IFERROR(INDEX('     2022    '!E:E,MATCH('Order Summary'!$A142,'     2022    '!$AN:$AN,0)),"")</f>
        <v/>
      </c>
      <c r="F142" s="96">
        <f>IFERROR(INDEX('     2022    '!AY:AY,MATCH($A142,'     2022    '!$AN:$AN,0)),0)</f>
        <v>0</v>
      </c>
      <c r="G142" s="180" t="str">
        <f>IFERROR(IF($O$3&gt;68,INDEX('     2022    '!I:I,MATCH($A142,'     2022    '!$AN:$AN,0))*(1-'     2022    '!$BA$1),INDEX('     2022    '!I:I,MATCH($A142,'     2022    '!$AN:$AN,0))),"")</f>
        <v/>
      </c>
      <c r="H142" s="96">
        <f>IFERROR(INDEX('     2022    '!AZ:AZ,MATCH($A142,'     2022    '!$AN:$AN,0)),0)</f>
        <v>0</v>
      </c>
      <c r="I142" s="180" t="str">
        <f>IFERROR(IF($O$3&gt;68,INDEX('     2022    '!M:M,MATCH($A142,'     2022    '!$AN:$AN,0))*(1-'     2022    '!$BA$1),INDEX('     2022    '!M:M,MATCH($A142,'     2022    '!$AN:$AN,0))),"")</f>
        <v/>
      </c>
      <c r="J142" s="181">
        <f t="shared" si="9"/>
        <v>0</v>
      </c>
      <c r="K142" s="182" t="str">
        <f t="shared" si="10"/>
        <v/>
      </c>
      <c r="L142" s="53"/>
      <c r="M142" s="52" t="str">
        <f>IFERROR(INDEX('     2022    '!R:R,MATCH('Order Summary'!$A142,'     2022    '!$AN:$AN,0)),"")</f>
        <v/>
      </c>
      <c r="N142" s="52" t="str">
        <f>IFERROR(INDEX('     2022    '!V:V,MATCH('Order Summary'!$A142,'     2022    '!$AN:$AN,0)),"")</f>
        <v/>
      </c>
      <c r="O142" s="52" t="str">
        <f>IFERROR(INDEX('     2022    '!S:S,MATCH('Order Summary'!$A142,'     2022    '!$AN:$AN,0)),"")</f>
        <v/>
      </c>
      <c r="P142" s="96" t="str">
        <f t="shared" si="8"/>
        <v/>
      </c>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c r="AY142" s="9"/>
      <c r="AZ142" s="9"/>
      <c r="BA142" s="9"/>
      <c r="BB142" s="9"/>
      <c r="BC142" s="9"/>
      <c r="BD142" s="9"/>
      <c r="BE142" s="9"/>
      <c r="BF142" s="9"/>
      <c r="BG142" s="9"/>
      <c r="BH142" s="9"/>
      <c r="BI142" s="9"/>
      <c r="BJ142" s="9"/>
      <c r="BK142" s="9"/>
      <c r="BL142" s="9"/>
      <c r="BM142" s="9"/>
      <c r="BN142" s="9"/>
      <c r="BO142" s="9"/>
      <c r="BP142" s="9"/>
      <c r="BQ142" s="9"/>
      <c r="BR142" s="9"/>
      <c r="BS142" s="9"/>
      <c r="BT142" s="9"/>
      <c r="BU142" s="9"/>
      <c r="BV142" s="9"/>
      <c r="BW142" s="9"/>
      <c r="BX142" s="9"/>
      <c r="BY142" s="9"/>
      <c r="BZ142" s="9"/>
    </row>
    <row r="143" spans="1:78">
      <c r="A143" s="50">
        <f t="shared" si="11"/>
        <v>132</v>
      </c>
      <c r="C143" s="11" t="str">
        <f>IFERROR(INDEX('     2022    '!D:D,MATCH('Order Summary'!$A143,'     2022    '!$AN:$AN,0)),"")</f>
        <v/>
      </c>
      <c r="D143" s="11" t="str">
        <f>IFERROR(INDEX('     2022    '!C:C,MATCH('Order Summary'!$A143,'     2022    '!$AN:$AN,0)),"")</f>
        <v/>
      </c>
      <c r="E143" s="11" t="str">
        <f>IFERROR(INDEX('     2022    '!E:E,MATCH('Order Summary'!$A143,'     2022    '!$AN:$AN,0)),"")</f>
        <v/>
      </c>
      <c r="F143" s="96">
        <f>IFERROR(INDEX('     2022    '!AY:AY,MATCH($A143,'     2022    '!$AN:$AN,0)),0)</f>
        <v>0</v>
      </c>
      <c r="G143" s="180" t="str">
        <f>IFERROR(IF($O$3&gt;68,INDEX('     2022    '!I:I,MATCH($A143,'     2022    '!$AN:$AN,0))*(1-'     2022    '!$BA$1),INDEX('     2022    '!I:I,MATCH($A143,'     2022    '!$AN:$AN,0))),"")</f>
        <v/>
      </c>
      <c r="H143" s="96">
        <f>IFERROR(INDEX('     2022    '!AZ:AZ,MATCH($A143,'     2022    '!$AN:$AN,0)),0)</f>
        <v>0</v>
      </c>
      <c r="I143" s="180" t="str">
        <f>IFERROR(IF($O$3&gt;68,INDEX('     2022    '!M:M,MATCH($A143,'     2022    '!$AN:$AN,0))*(1-'     2022    '!$BA$1),INDEX('     2022    '!M:M,MATCH($A143,'     2022    '!$AN:$AN,0))),"")</f>
        <v/>
      </c>
      <c r="J143" s="181">
        <f t="shared" si="9"/>
        <v>0</v>
      </c>
      <c r="K143" s="182" t="str">
        <f t="shared" si="10"/>
        <v/>
      </c>
      <c r="L143" s="53"/>
      <c r="M143" s="52" t="str">
        <f>IFERROR(INDEX('     2022    '!R:R,MATCH('Order Summary'!$A143,'     2022    '!$AN:$AN,0)),"")</f>
        <v/>
      </c>
      <c r="N143" s="52" t="str">
        <f>IFERROR(INDEX('     2022    '!V:V,MATCH('Order Summary'!$A143,'     2022    '!$AN:$AN,0)),"")</f>
        <v/>
      </c>
      <c r="O143" s="52" t="str">
        <f>IFERROR(INDEX('     2022    '!S:S,MATCH('Order Summary'!$A143,'     2022    '!$AN:$AN,0)),"")</f>
        <v/>
      </c>
      <c r="P143" s="96" t="str">
        <f t="shared" si="8"/>
        <v/>
      </c>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c r="AY143" s="9"/>
      <c r="AZ143" s="9"/>
      <c r="BA143" s="9"/>
      <c r="BB143" s="9"/>
      <c r="BC143" s="9"/>
      <c r="BD143" s="9"/>
      <c r="BE143" s="9"/>
      <c r="BF143" s="9"/>
      <c r="BG143" s="9"/>
      <c r="BH143" s="9"/>
      <c r="BI143" s="9"/>
      <c r="BJ143" s="9"/>
      <c r="BK143" s="9"/>
      <c r="BL143" s="9"/>
      <c r="BM143" s="9"/>
      <c r="BN143" s="9"/>
      <c r="BO143" s="9"/>
      <c r="BP143" s="9"/>
      <c r="BQ143" s="9"/>
      <c r="BR143" s="9"/>
      <c r="BS143" s="9"/>
      <c r="BT143" s="9"/>
      <c r="BU143" s="9"/>
      <c r="BV143" s="9"/>
      <c r="BW143" s="9"/>
      <c r="BX143" s="9"/>
      <c r="BY143" s="9"/>
      <c r="BZ143" s="9"/>
    </row>
    <row r="144" spans="1:78">
      <c r="A144" s="50">
        <f t="shared" si="11"/>
        <v>133</v>
      </c>
      <c r="C144" s="11" t="str">
        <f>IFERROR(INDEX('     2022    '!D:D,MATCH('Order Summary'!$A144,'     2022    '!$AN:$AN,0)),"")</f>
        <v/>
      </c>
      <c r="D144" s="11" t="str">
        <f>IFERROR(INDEX('     2022    '!C:C,MATCH('Order Summary'!$A144,'     2022    '!$AN:$AN,0)),"")</f>
        <v/>
      </c>
      <c r="E144" s="11" t="str">
        <f>IFERROR(INDEX('     2022    '!E:E,MATCH('Order Summary'!$A144,'     2022    '!$AN:$AN,0)),"")</f>
        <v/>
      </c>
      <c r="F144" s="96">
        <f>IFERROR(INDEX('     2022    '!AY:AY,MATCH($A144,'     2022    '!$AN:$AN,0)),0)</f>
        <v>0</v>
      </c>
      <c r="G144" s="180" t="str">
        <f>IFERROR(IF($O$3&gt;68,INDEX('     2022    '!I:I,MATCH($A144,'     2022    '!$AN:$AN,0))*(1-'     2022    '!$BA$1),INDEX('     2022    '!I:I,MATCH($A144,'     2022    '!$AN:$AN,0))),"")</f>
        <v/>
      </c>
      <c r="H144" s="96">
        <f>IFERROR(INDEX('     2022    '!AZ:AZ,MATCH($A144,'     2022    '!$AN:$AN,0)),0)</f>
        <v>0</v>
      </c>
      <c r="I144" s="180" t="str">
        <f>IFERROR(IF($O$3&gt;68,INDEX('     2022    '!M:M,MATCH($A144,'     2022    '!$AN:$AN,0))*(1-'     2022    '!$BA$1),INDEX('     2022    '!M:M,MATCH($A144,'     2022    '!$AN:$AN,0))),"")</f>
        <v/>
      </c>
      <c r="J144" s="181">
        <f t="shared" si="9"/>
        <v>0</v>
      </c>
      <c r="K144" s="182" t="str">
        <f t="shared" si="10"/>
        <v/>
      </c>
      <c r="L144" s="53"/>
      <c r="M144" s="52" t="str">
        <f>IFERROR(INDEX('     2022    '!R:R,MATCH('Order Summary'!$A144,'     2022    '!$AN:$AN,0)),"")</f>
        <v/>
      </c>
      <c r="N144" s="52" t="str">
        <f>IFERROR(INDEX('     2022    '!V:V,MATCH('Order Summary'!$A144,'     2022    '!$AN:$AN,0)),"")</f>
        <v/>
      </c>
      <c r="O144" s="52" t="str">
        <f>IFERROR(INDEX('     2022    '!S:S,MATCH('Order Summary'!$A144,'     2022    '!$AN:$AN,0)),"")</f>
        <v/>
      </c>
      <c r="P144" s="96" t="str">
        <f t="shared" si="8"/>
        <v/>
      </c>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c r="AY144" s="9"/>
      <c r="AZ144" s="9"/>
      <c r="BA144" s="9"/>
      <c r="BB144" s="9"/>
      <c r="BC144" s="9"/>
      <c r="BD144" s="9"/>
      <c r="BE144" s="9"/>
      <c r="BF144" s="9"/>
      <c r="BG144" s="9"/>
      <c r="BH144" s="9"/>
      <c r="BI144" s="9"/>
      <c r="BJ144" s="9"/>
      <c r="BK144" s="9"/>
      <c r="BL144" s="9"/>
      <c r="BM144" s="9"/>
      <c r="BN144" s="9"/>
      <c r="BO144" s="9"/>
      <c r="BP144" s="9"/>
      <c r="BQ144" s="9"/>
      <c r="BR144" s="9"/>
      <c r="BS144" s="9"/>
      <c r="BT144" s="9"/>
      <c r="BU144" s="9"/>
      <c r="BV144" s="9"/>
      <c r="BW144" s="9"/>
      <c r="BX144" s="9"/>
      <c r="BY144" s="9"/>
      <c r="BZ144" s="9"/>
    </row>
    <row r="145" spans="1:78">
      <c r="A145" s="50">
        <f t="shared" si="11"/>
        <v>134</v>
      </c>
      <c r="C145" s="11" t="str">
        <f>IFERROR(INDEX('     2022    '!D:D,MATCH('Order Summary'!$A145,'     2022    '!$AN:$AN,0)),"")</f>
        <v/>
      </c>
      <c r="D145" s="11" t="str">
        <f>IFERROR(INDEX('     2022    '!C:C,MATCH('Order Summary'!$A145,'     2022    '!$AN:$AN,0)),"")</f>
        <v/>
      </c>
      <c r="E145" s="11" t="str">
        <f>IFERROR(INDEX('     2022    '!E:E,MATCH('Order Summary'!$A145,'     2022    '!$AN:$AN,0)),"")</f>
        <v/>
      </c>
      <c r="F145" s="96">
        <f>IFERROR(INDEX('     2022    '!AY:AY,MATCH($A145,'     2022    '!$AN:$AN,0)),0)</f>
        <v>0</v>
      </c>
      <c r="G145" s="180" t="str">
        <f>IFERROR(IF($O$3&gt;68,INDEX('     2022    '!I:I,MATCH($A145,'     2022    '!$AN:$AN,0))*(1-'     2022    '!$BA$1),INDEX('     2022    '!I:I,MATCH($A145,'     2022    '!$AN:$AN,0))),"")</f>
        <v/>
      </c>
      <c r="H145" s="96">
        <f>IFERROR(INDEX('     2022    '!AZ:AZ,MATCH($A145,'     2022    '!$AN:$AN,0)),0)</f>
        <v>0</v>
      </c>
      <c r="I145" s="180" t="str">
        <f>IFERROR(IF($O$3&gt;68,INDEX('     2022    '!M:M,MATCH($A145,'     2022    '!$AN:$AN,0))*(1-'     2022    '!$BA$1),INDEX('     2022    '!M:M,MATCH($A145,'     2022    '!$AN:$AN,0))),"")</f>
        <v/>
      </c>
      <c r="J145" s="181">
        <f t="shared" si="9"/>
        <v>0</v>
      </c>
      <c r="K145" s="182" t="str">
        <f t="shared" si="10"/>
        <v/>
      </c>
      <c r="L145" s="53"/>
      <c r="M145" s="52" t="str">
        <f>IFERROR(INDEX('     2022    '!R:R,MATCH('Order Summary'!$A145,'     2022    '!$AN:$AN,0)),"")</f>
        <v/>
      </c>
      <c r="N145" s="52" t="str">
        <f>IFERROR(INDEX('     2022    '!V:V,MATCH('Order Summary'!$A145,'     2022    '!$AN:$AN,0)),"")</f>
        <v/>
      </c>
      <c r="O145" s="52" t="str">
        <f>IFERROR(INDEX('     2022    '!S:S,MATCH('Order Summary'!$A145,'     2022    '!$AN:$AN,0)),"")</f>
        <v/>
      </c>
      <c r="P145" s="96" t="str">
        <f t="shared" si="8"/>
        <v/>
      </c>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c r="AY145" s="9"/>
      <c r="AZ145" s="9"/>
      <c r="BA145" s="9"/>
      <c r="BB145" s="9"/>
      <c r="BC145" s="9"/>
      <c r="BD145" s="9"/>
      <c r="BE145" s="9"/>
      <c r="BF145" s="9"/>
      <c r="BG145" s="9"/>
      <c r="BH145" s="9"/>
      <c r="BI145" s="9"/>
      <c r="BJ145" s="9"/>
      <c r="BK145" s="9"/>
      <c r="BL145" s="9"/>
      <c r="BM145" s="9"/>
      <c r="BN145" s="9"/>
      <c r="BO145" s="9"/>
      <c r="BP145" s="9"/>
      <c r="BQ145" s="9"/>
      <c r="BR145" s="9"/>
      <c r="BS145" s="9"/>
      <c r="BT145" s="9"/>
      <c r="BU145" s="9"/>
      <c r="BV145" s="9"/>
      <c r="BW145" s="9"/>
      <c r="BX145" s="9"/>
      <c r="BY145" s="9"/>
      <c r="BZ145" s="9"/>
    </row>
    <row r="146" spans="1:78">
      <c r="A146" s="50">
        <f t="shared" si="11"/>
        <v>135</v>
      </c>
      <c r="C146" s="11" t="str">
        <f>IFERROR(INDEX('     2022    '!D:D,MATCH('Order Summary'!$A146,'     2022    '!$AN:$AN,0)),"")</f>
        <v/>
      </c>
      <c r="D146" s="11" t="str">
        <f>IFERROR(INDEX('     2022    '!C:C,MATCH('Order Summary'!$A146,'     2022    '!$AN:$AN,0)),"")</f>
        <v/>
      </c>
      <c r="E146" s="11" t="str">
        <f>IFERROR(INDEX('     2022    '!E:E,MATCH('Order Summary'!$A146,'     2022    '!$AN:$AN,0)),"")</f>
        <v/>
      </c>
      <c r="F146" s="96">
        <f>IFERROR(INDEX('     2022    '!AY:AY,MATCH($A146,'     2022    '!$AN:$AN,0)),0)</f>
        <v>0</v>
      </c>
      <c r="G146" s="180" t="str">
        <f>IFERROR(IF($O$3&gt;68,INDEX('     2022    '!I:I,MATCH($A146,'     2022    '!$AN:$AN,0))*(1-'     2022    '!$BA$1),INDEX('     2022    '!I:I,MATCH($A146,'     2022    '!$AN:$AN,0))),"")</f>
        <v/>
      </c>
      <c r="H146" s="96">
        <f>IFERROR(INDEX('     2022    '!AZ:AZ,MATCH($A146,'     2022    '!$AN:$AN,0)),0)</f>
        <v>0</v>
      </c>
      <c r="I146" s="180" t="str">
        <f>IFERROR(IF($O$3&gt;68,INDEX('     2022    '!M:M,MATCH($A146,'     2022    '!$AN:$AN,0))*(1-'     2022    '!$BA$1),INDEX('     2022    '!M:M,MATCH($A146,'     2022    '!$AN:$AN,0))),"")</f>
        <v/>
      </c>
      <c r="J146" s="181">
        <f t="shared" si="9"/>
        <v>0</v>
      </c>
      <c r="K146" s="182" t="str">
        <f t="shared" si="10"/>
        <v/>
      </c>
      <c r="L146" s="53"/>
      <c r="M146" s="52" t="str">
        <f>IFERROR(INDEX('     2022    '!R:R,MATCH('Order Summary'!$A146,'     2022    '!$AN:$AN,0)),"")</f>
        <v/>
      </c>
      <c r="N146" s="52" t="str">
        <f>IFERROR(INDEX('     2022    '!V:V,MATCH('Order Summary'!$A146,'     2022    '!$AN:$AN,0)),"")</f>
        <v/>
      </c>
      <c r="O146" s="52" t="str">
        <f>IFERROR(INDEX('     2022    '!S:S,MATCH('Order Summary'!$A146,'     2022    '!$AN:$AN,0)),"")</f>
        <v/>
      </c>
      <c r="P146" s="96" t="str">
        <f t="shared" si="8"/>
        <v/>
      </c>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c r="AY146" s="9"/>
      <c r="AZ146" s="9"/>
      <c r="BA146" s="9"/>
      <c r="BB146" s="9"/>
      <c r="BC146" s="9"/>
      <c r="BD146" s="9"/>
      <c r="BE146" s="9"/>
      <c r="BF146" s="9"/>
      <c r="BG146" s="9"/>
      <c r="BH146" s="9"/>
      <c r="BI146" s="9"/>
      <c r="BJ146" s="9"/>
      <c r="BK146" s="9"/>
      <c r="BL146" s="9"/>
      <c r="BM146" s="9"/>
      <c r="BN146" s="9"/>
      <c r="BO146" s="9"/>
      <c r="BP146" s="9"/>
      <c r="BQ146" s="9"/>
      <c r="BR146" s="9"/>
      <c r="BS146" s="9"/>
      <c r="BT146" s="9"/>
      <c r="BU146" s="9"/>
      <c r="BV146" s="9"/>
      <c r="BW146" s="9"/>
      <c r="BX146" s="9"/>
      <c r="BY146" s="9"/>
      <c r="BZ146" s="9"/>
    </row>
    <row r="147" spans="1:78">
      <c r="A147" s="50">
        <f t="shared" si="11"/>
        <v>136</v>
      </c>
      <c r="C147" s="11" t="str">
        <f>IFERROR(INDEX('     2022    '!D:D,MATCH('Order Summary'!$A147,'     2022    '!$AN:$AN,0)),"")</f>
        <v/>
      </c>
      <c r="D147" s="11" t="str">
        <f>IFERROR(INDEX('     2022    '!C:C,MATCH('Order Summary'!$A147,'     2022    '!$AN:$AN,0)),"")</f>
        <v/>
      </c>
      <c r="E147" s="11" t="str">
        <f>IFERROR(INDEX('     2022    '!E:E,MATCH('Order Summary'!$A147,'     2022    '!$AN:$AN,0)),"")</f>
        <v/>
      </c>
      <c r="F147" s="96">
        <f>IFERROR(INDEX('     2022    '!AY:AY,MATCH($A147,'     2022    '!$AN:$AN,0)),0)</f>
        <v>0</v>
      </c>
      <c r="G147" s="180" t="str">
        <f>IFERROR(IF($O$3&gt;68,INDEX('     2022    '!I:I,MATCH($A147,'     2022    '!$AN:$AN,0))*(1-'     2022    '!$BA$1),INDEX('     2022    '!I:I,MATCH($A147,'     2022    '!$AN:$AN,0))),"")</f>
        <v/>
      </c>
      <c r="H147" s="96">
        <f>IFERROR(INDEX('     2022    '!AZ:AZ,MATCH($A147,'     2022    '!$AN:$AN,0)),0)</f>
        <v>0</v>
      </c>
      <c r="I147" s="180" t="str">
        <f>IFERROR(IF($O$3&gt;68,INDEX('     2022    '!M:M,MATCH($A147,'     2022    '!$AN:$AN,0))*(1-'     2022    '!$BA$1),INDEX('     2022    '!M:M,MATCH($A147,'     2022    '!$AN:$AN,0))),"")</f>
        <v/>
      </c>
      <c r="J147" s="181">
        <f t="shared" si="9"/>
        <v>0</v>
      </c>
      <c r="K147" s="182" t="str">
        <f t="shared" si="10"/>
        <v/>
      </c>
      <c r="L147" s="53"/>
      <c r="M147" s="52" t="str">
        <f>IFERROR(INDEX('     2022    '!R:R,MATCH('Order Summary'!$A147,'     2022    '!$AN:$AN,0)),"")</f>
        <v/>
      </c>
      <c r="N147" s="52" t="str">
        <f>IFERROR(INDEX('     2022    '!V:V,MATCH('Order Summary'!$A147,'     2022    '!$AN:$AN,0)),"")</f>
        <v/>
      </c>
      <c r="O147" s="52" t="str">
        <f>IFERROR(INDEX('     2022    '!S:S,MATCH('Order Summary'!$A147,'     2022    '!$AN:$AN,0)),"")</f>
        <v/>
      </c>
      <c r="P147" s="96" t="str">
        <f t="shared" si="8"/>
        <v/>
      </c>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c r="AY147" s="9"/>
      <c r="AZ147" s="9"/>
      <c r="BA147" s="9"/>
      <c r="BB147" s="9"/>
      <c r="BC147" s="9"/>
      <c r="BD147" s="9"/>
      <c r="BE147" s="9"/>
      <c r="BF147" s="9"/>
      <c r="BG147" s="9"/>
      <c r="BH147" s="9"/>
      <c r="BI147" s="9"/>
      <c r="BJ147" s="9"/>
      <c r="BK147" s="9"/>
      <c r="BL147" s="9"/>
      <c r="BM147" s="9"/>
      <c r="BN147" s="9"/>
      <c r="BO147" s="9"/>
      <c r="BP147" s="9"/>
      <c r="BQ147" s="9"/>
      <c r="BR147" s="9"/>
      <c r="BS147" s="9"/>
      <c r="BT147" s="9"/>
      <c r="BU147" s="9"/>
      <c r="BV147" s="9"/>
      <c r="BW147" s="9"/>
      <c r="BX147" s="9"/>
      <c r="BY147" s="9"/>
      <c r="BZ147" s="9"/>
    </row>
    <row r="148" spans="1:78">
      <c r="A148" s="50">
        <f t="shared" si="11"/>
        <v>137</v>
      </c>
      <c r="C148" s="11" t="str">
        <f>IFERROR(INDEX('     2022    '!D:D,MATCH('Order Summary'!$A148,'     2022    '!$AN:$AN,0)),"")</f>
        <v/>
      </c>
      <c r="D148" s="11" t="str">
        <f>IFERROR(INDEX('     2022    '!C:C,MATCH('Order Summary'!$A148,'     2022    '!$AN:$AN,0)),"")</f>
        <v/>
      </c>
      <c r="E148" s="11" t="str">
        <f>IFERROR(INDEX('     2022    '!E:E,MATCH('Order Summary'!$A148,'     2022    '!$AN:$AN,0)),"")</f>
        <v/>
      </c>
      <c r="F148" s="96">
        <f>IFERROR(INDEX('     2022    '!AY:AY,MATCH($A148,'     2022    '!$AN:$AN,0)),0)</f>
        <v>0</v>
      </c>
      <c r="G148" s="180" t="str">
        <f>IFERROR(IF($O$3&gt;68,INDEX('     2022    '!I:I,MATCH($A148,'     2022    '!$AN:$AN,0))*(1-'     2022    '!$BA$1),INDEX('     2022    '!I:I,MATCH($A148,'     2022    '!$AN:$AN,0))),"")</f>
        <v/>
      </c>
      <c r="H148" s="96">
        <f>IFERROR(INDEX('     2022    '!AZ:AZ,MATCH($A148,'     2022    '!$AN:$AN,0)),0)</f>
        <v>0</v>
      </c>
      <c r="I148" s="180" t="str">
        <f>IFERROR(IF($O$3&gt;68,INDEX('     2022    '!M:M,MATCH($A148,'     2022    '!$AN:$AN,0))*(1-'     2022    '!$BA$1),INDEX('     2022    '!M:M,MATCH($A148,'     2022    '!$AN:$AN,0))),"")</f>
        <v/>
      </c>
      <c r="J148" s="181">
        <f t="shared" si="9"/>
        <v>0</v>
      </c>
      <c r="K148" s="182" t="str">
        <f t="shared" si="10"/>
        <v/>
      </c>
      <c r="L148" s="53"/>
      <c r="M148" s="52" t="str">
        <f>IFERROR(INDEX('     2022    '!R:R,MATCH('Order Summary'!$A148,'     2022    '!$AN:$AN,0)),"")</f>
        <v/>
      </c>
      <c r="N148" s="52" t="str">
        <f>IFERROR(INDEX('     2022    '!V:V,MATCH('Order Summary'!$A148,'     2022    '!$AN:$AN,0)),"")</f>
        <v/>
      </c>
      <c r="O148" s="52" t="str">
        <f>IFERROR(INDEX('     2022    '!S:S,MATCH('Order Summary'!$A148,'     2022    '!$AN:$AN,0)),"")</f>
        <v/>
      </c>
      <c r="P148" s="96" t="str">
        <f t="shared" si="8"/>
        <v/>
      </c>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c r="AY148" s="9"/>
      <c r="AZ148" s="9"/>
      <c r="BA148" s="9"/>
      <c r="BB148" s="9"/>
      <c r="BC148" s="9"/>
      <c r="BD148" s="9"/>
      <c r="BE148" s="9"/>
      <c r="BF148" s="9"/>
      <c r="BG148" s="9"/>
      <c r="BH148" s="9"/>
      <c r="BI148" s="9"/>
      <c r="BJ148" s="9"/>
      <c r="BK148" s="9"/>
      <c r="BL148" s="9"/>
      <c r="BM148" s="9"/>
      <c r="BN148" s="9"/>
      <c r="BO148" s="9"/>
      <c r="BP148" s="9"/>
      <c r="BQ148" s="9"/>
      <c r="BR148" s="9"/>
      <c r="BS148" s="9"/>
      <c r="BT148" s="9"/>
      <c r="BU148" s="9"/>
      <c r="BV148" s="9"/>
      <c r="BW148" s="9"/>
      <c r="BX148" s="9"/>
      <c r="BY148" s="9"/>
      <c r="BZ148" s="9"/>
    </row>
    <row r="149" spans="1:78">
      <c r="A149" s="50">
        <f t="shared" si="11"/>
        <v>138</v>
      </c>
      <c r="C149" s="11" t="str">
        <f>IFERROR(INDEX('     2022    '!D:D,MATCH('Order Summary'!$A149,'     2022    '!$AN:$AN,0)),"")</f>
        <v/>
      </c>
      <c r="D149" s="11" t="str">
        <f>IFERROR(INDEX('     2022    '!C:C,MATCH('Order Summary'!$A149,'     2022    '!$AN:$AN,0)),"")</f>
        <v/>
      </c>
      <c r="E149" s="11" t="str">
        <f>IFERROR(INDEX('     2022    '!E:E,MATCH('Order Summary'!$A149,'     2022    '!$AN:$AN,0)),"")</f>
        <v/>
      </c>
      <c r="F149" s="96">
        <f>IFERROR(INDEX('     2022    '!AY:AY,MATCH($A149,'     2022    '!$AN:$AN,0)),0)</f>
        <v>0</v>
      </c>
      <c r="G149" s="180" t="str">
        <f>IFERROR(IF($O$3&gt;68,INDEX('     2022    '!I:I,MATCH($A149,'     2022    '!$AN:$AN,0))*(1-'     2022    '!$BA$1),INDEX('     2022    '!I:I,MATCH($A149,'     2022    '!$AN:$AN,0))),"")</f>
        <v/>
      </c>
      <c r="H149" s="96">
        <f>IFERROR(INDEX('     2022    '!AZ:AZ,MATCH($A149,'     2022    '!$AN:$AN,0)),0)</f>
        <v>0</v>
      </c>
      <c r="I149" s="180" t="str">
        <f>IFERROR(IF($O$3&gt;68,INDEX('     2022    '!M:M,MATCH($A149,'     2022    '!$AN:$AN,0))*(1-'     2022    '!$BA$1),INDEX('     2022    '!M:M,MATCH($A149,'     2022    '!$AN:$AN,0))),"")</f>
        <v/>
      </c>
      <c r="J149" s="181">
        <f t="shared" si="9"/>
        <v>0</v>
      </c>
      <c r="K149" s="182" t="str">
        <f t="shared" si="10"/>
        <v/>
      </c>
      <c r="L149" s="53"/>
      <c r="M149" s="52" t="str">
        <f>IFERROR(INDEX('     2022    '!R:R,MATCH('Order Summary'!$A149,'     2022    '!$AN:$AN,0)),"")</f>
        <v/>
      </c>
      <c r="N149" s="52" t="str">
        <f>IFERROR(INDEX('     2022    '!V:V,MATCH('Order Summary'!$A149,'     2022    '!$AN:$AN,0)),"")</f>
        <v/>
      </c>
      <c r="O149" s="52" t="str">
        <f>IFERROR(INDEX('     2022    '!S:S,MATCH('Order Summary'!$A149,'     2022    '!$AN:$AN,0)),"")</f>
        <v/>
      </c>
      <c r="P149" s="96" t="str">
        <f t="shared" si="8"/>
        <v/>
      </c>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c r="AY149" s="9"/>
      <c r="AZ149" s="9"/>
      <c r="BA149" s="9"/>
      <c r="BB149" s="9"/>
      <c r="BC149" s="9"/>
      <c r="BD149" s="9"/>
      <c r="BE149" s="9"/>
      <c r="BF149" s="9"/>
      <c r="BG149" s="9"/>
      <c r="BH149" s="9"/>
      <c r="BI149" s="9"/>
      <c r="BJ149" s="9"/>
      <c r="BK149" s="9"/>
      <c r="BL149" s="9"/>
      <c r="BM149" s="9"/>
      <c r="BN149" s="9"/>
      <c r="BO149" s="9"/>
      <c r="BP149" s="9"/>
      <c r="BQ149" s="9"/>
      <c r="BR149" s="9"/>
      <c r="BS149" s="9"/>
      <c r="BT149" s="9"/>
      <c r="BU149" s="9"/>
      <c r="BV149" s="9"/>
      <c r="BW149" s="9"/>
      <c r="BX149" s="9"/>
      <c r="BY149" s="9"/>
      <c r="BZ149" s="9"/>
    </row>
    <row r="150" spans="1:78">
      <c r="A150" s="50">
        <f t="shared" si="11"/>
        <v>139</v>
      </c>
      <c r="C150" s="11" t="str">
        <f>IFERROR(INDEX('     2022    '!D:D,MATCH('Order Summary'!$A150,'     2022    '!$AN:$AN,0)),"")</f>
        <v/>
      </c>
      <c r="D150" s="11" t="str">
        <f>IFERROR(INDEX('     2022    '!C:C,MATCH('Order Summary'!$A150,'     2022    '!$AN:$AN,0)),"")</f>
        <v/>
      </c>
      <c r="E150" s="11" t="str">
        <f>IFERROR(INDEX('     2022    '!E:E,MATCH('Order Summary'!$A150,'     2022    '!$AN:$AN,0)),"")</f>
        <v/>
      </c>
      <c r="F150" s="96">
        <f>IFERROR(INDEX('     2022    '!AY:AY,MATCH($A150,'     2022    '!$AN:$AN,0)),0)</f>
        <v>0</v>
      </c>
      <c r="G150" s="180" t="str">
        <f>IFERROR(IF($O$3&gt;68,INDEX('     2022    '!I:I,MATCH($A150,'     2022    '!$AN:$AN,0))*(1-'     2022    '!$BA$1),INDEX('     2022    '!I:I,MATCH($A150,'     2022    '!$AN:$AN,0))),"")</f>
        <v/>
      </c>
      <c r="H150" s="96">
        <f>IFERROR(INDEX('     2022    '!AZ:AZ,MATCH($A150,'     2022    '!$AN:$AN,0)),0)</f>
        <v>0</v>
      </c>
      <c r="I150" s="180" t="str">
        <f>IFERROR(IF($O$3&gt;68,INDEX('     2022    '!M:M,MATCH($A150,'     2022    '!$AN:$AN,0))*(1-'     2022    '!$BA$1),INDEX('     2022    '!M:M,MATCH($A150,'     2022    '!$AN:$AN,0))),"")</f>
        <v/>
      </c>
      <c r="J150" s="181">
        <f t="shared" si="9"/>
        <v>0</v>
      </c>
      <c r="K150" s="182" t="str">
        <f t="shared" si="10"/>
        <v/>
      </c>
      <c r="L150" s="53"/>
      <c r="M150" s="52" t="str">
        <f>IFERROR(INDEX('     2022    '!R:R,MATCH('Order Summary'!$A150,'     2022    '!$AN:$AN,0)),"")</f>
        <v/>
      </c>
      <c r="N150" s="52" t="str">
        <f>IFERROR(INDEX('     2022    '!V:V,MATCH('Order Summary'!$A150,'     2022    '!$AN:$AN,0)),"")</f>
        <v/>
      </c>
      <c r="O150" s="52" t="str">
        <f>IFERROR(INDEX('     2022    '!S:S,MATCH('Order Summary'!$A150,'     2022    '!$AN:$AN,0)),"")</f>
        <v/>
      </c>
      <c r="P150" s="96" t="str">
        <f t="shared" si="8"/>
        <v/>
      </c>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c r="AY150" s="9"/>
      <c r="AZ150" s="9"/>
      <c r="BA150" s="9"/>
      <c r="BB150" s="9"/>
      <c r="BC150" s="9"/>
      <c r="BD150" s="9"/>
      <c r="BE150" s="9"/>
      <c r="BF150" s="9"/>
      <c r="BG150" s="9"/>
      <c r="BH150" s="9"/>
      <c r="BI150" s="9"/>
      <c r="BJ150" s="9"/>
      <c r="BK150" s="9"/>
      <c r="BL150" s="9"/>
      <c r="BM150" s="9"/>
      <c r="BN150" s="9"/>
      <c r="BO150" s="9"/>
      <c r="BP150" s="9"/>
      <c r="BQ150" s="9"/>
      <c r="BR150" s="9"/>
      <c r="BS150" s="9"/>
      <c r="BT150" s="9"/>
      <c r="BU150" s="9"/>
      <c r="BV150" s="9"/>
      <c r="BW150" s="9"/>
      <c r="BX150" s="9"/>
      <c r="BY150" s="9"/>
      <c r="BZ150" s="9"/>
    </row>
    <row r="151" spans="1:78">
      <c r="A151" s="50">
        <f t="shared" si="11"/>
        <v>140</v>
      </c>
      <c r="C151" s="11" t="str">
        <f>IFERROR(INDEX('     2022    '!D:D,MATCH('Order Summary'!$A151,'     2022    '!$AN:$AN,0)),"")</f>
        <v/>
      </c>
      <c r="D151" s="11" t="str">
        <f>IFERROR(INDEX('     2022    '!C:C,MATCH('Order Summary'!$A151,'     2022    '!$AN:$AN,0)),"")</f>
        <v/>
      </c>
      <c r="E151" s="11" t="str">
        <f>IFERROR(INDEX('     2022    '!E:E,MATCH('Order Summary'!$A151,'     2022    '!$AN:$AN,0)),"")</f>
        <v/>
      </c>
      <c r="F151" s="96">
        <f>IFERROR(INDEX('     2022    '!AY:AY,MATCH($A151,'     2022    '!$AN:$AN,0)),0)</f>
        <v>0</v>
      </c>
      <c r="G151" s="180" t="str">
        <f>IFERROR(IF($O$3&gt;68,INDEX('     2022    '!I:I,MATCH($A151,'     2022    '!$AN:$AN,0))*(1-'     2022    '!$BA$1),INDEX('     2022    '!I:I,MATCH($A151,'     2022    '!$AN:$AN,0))),"")</f>
        <v/>
      </c>
      <c r="H151" s="96">
        <f>IFERROR(INDEX('     2022    '!AZ:AZ,MATCH($A151,'     2022    '!$AN:$AN,0)),0)</f>
        <v>0</v>
      </c>
      <c r="I151" s="180" t="str">
        <f>IFERROR(IF($O$3&gt;68,INDEX('     2022    '!M:M,MATCH($A151,'     2022    '!$AN:$AN,0))*(1-'     2022    '!$BA$1),INDEX('     2022    '!M:M,MATCH($A151,'     2022    '!$AN:$AN,0))),"")</f>
        <v/>
      </c>
      <c r="J151" s="181">
        <f t="shared" si="9"/>
        <v>0</v>
      </c>
      <c r="K151" s="182" t="str">
        <f t="shared" si="10"/>
        <v/>
      </c>
      <c r="L151" s="53"/>
      <c r="M151" s="52" t="str">
        <f>IFERROR(INDEX('     2022    '!R:R,MATCH('Order Summary'!$A151,'     2022    '!$AN:$AN,0)),"")</f>
        <v/>
      </c>
      <c r="N151" s="52" t="str">
        <f>IFERROR(INDEX('     2022    '!V:V,MATCH('Order Summary'!$A151,'     2022    '!$AN:$AN,0)),"")</f>
        <v/>
      </c>
      <c r="O151" s="52" t="str">
        <f>IFERROR(INDEX('     2022    '!S:S,MATCH('Order Summary'!$A151,'     2022    '!$AN:$AN,0)),"")</f>
        <v/>
      </c>
      <c r="P151" s="96" t="str">
        <f t="shared" si="8"/>
        <v/>
      </c>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c r="AY151" s="9"/>
      <c r="AZ151" s="9"/>
      <c r="BA151" s="9"/>
      <c r="BB151" s="9"/>
      <c r="BC151" s="9"/>
      <c r="BD151" s="9"/>
      <c r="BE151" s="9"/>
      <c r="BF151" s="9"/>
      <c r="BG151" s="9"/>
      <c r="BH151" s="9"/>
      <c r="BI151" s="9"/>
      <c r="BJ151" s="9"/>
      <c r="BK151" s="9"/>
      <c r="BL151" s="9"/>
      <c r="BM151" s="9"/>
      <c r="BN151" s="9"/>
      <c r="BO151" s="9"/>
      <c r="BP151" s="9"/>
      <c r="BQ151" s="9"/>
      <c r="BR151" s="9"/>
      <c r="BS151" s="9"/>
      <c r="BT151" s="9"/>
      <c r="BU151" s="9"/>
      <c r="BV151" s="9"/>
      <c r="BW151" s="9"/>
      <c r="BX151" s="9"/>
      <c r="BY151" s="9"/>
      <c r="BZ151" s="9"/>
    </row>
    <row r="152" spans="1:78">
      <c r="A152" s="50">
        <f t="shared" si="11"/>
        <v>141</v>
      </c>
      <c r="C152" s="11" t="str">
        <f>IFERROR(INDEX('     2022    '!D:D,MATCH('Order Summary'!$A152,'     2022    '!$AN:$AN,0)),"")</f>
        <v/>
      </c>
      <c r="D152" s="11" t="str">
        <f>IFERROR(INDEX('     2022    '!C:C,MATCH('Order Summary'!$A152,'     2022    '!$AN:$AN,0)),"")</f>
        <v/>
      </c>
      <c r="E152" s="11" t="str">
        <f>IFERROR(INDEX('     2022    '!E:E,MATCH('Order Summary'!$A152,'     2022    '!$AN:$AN,0)),"")</f>
        <v/>
      </c>
      <c r="F152" s="96">
        <f>IFERROR(INDEX('     2022    '!AY:AY,MATCH($A152,'     2022    '!$AN:$AN,0)),0)</f>
        <v>0</v>
      </c>
      <c r="G152" s="180" t="str">
        <f>IFERROR(IF($O$3&gt;68,INDEX('     2022    '!I:I,MATCH($A152,'     2022    '!$AN:$AN,0))*(1-'     2022    '!$BA$1),INDEX('     2022    '!I:I,MATCH($A152,'     2022    '!$AN:$AN,0))),"")</f>
        <v/>
      </c>
      <c r="H152" s="96">
        <f>IFERROR(INDEX('     2022    '!AZ:AZ,MATCH($A152,'     2022    '!$AN:$AN,0)),0)</f>
        <v>0</v>
      </c>
      <c r="I152" s="180" t="str">
        <f>IFERROR(IF($O$3&gt;68,INDEX('     2022    '!M:M,MATCH($A152,'     2022    '!$AN:$AN,0))*(1-'     2022    '!$BA$1),INDEX('     2022    '!M:M,MATCH($A152,'     2022    '!$AN:$AN,0))),"")</f>
        <v/>
      </c>
      <c r="J152" s="181">
        <f t="shared" si="9"/>
        <v>0</v>
      </c>
      <c r="K152" s="182" t="str">
        <f t="shared" si="10"/>
        <v/>
      </c>
      <c r="L152" s="53"/>
      <c r="M152" s="52" t="str">
        <f>IFERROR(INDEX('     2022    '!R:R,MATCH('Order Summary'!$A152,'     2022    '!$AN:$AN,0)),"")</f>
        <v/>
      </c>
      <c r="N152" s="52" t="str">
        <f>IFERROR(INDEX('     2022    '!V:V,MATCH('Order Summary'!$A152,'     2022    '!$AN:$AN,0)),"")</f>
        <v/>
      </c>
      <c r="O152" s="52" t="str">
        <f>IFERROR(INDEX('     2022    '!S:S,MATCH('Order Summary'!$A152,'     2022    '!$AN:$AN,0)),"")</f>
        <v/>
      </c>
      <c r="P152" s="96" t="str">
        <f t="shared" si="8"/>
        <v/>
      </c>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c r="AY152" s="9"/>
      <c r="AZ152" s="9"/>
      <c r="BA152" s="9"/>
      <c r="BB152" s="9"/>
      <c r="BC152" s="9"/>
      <c r="BD152" s="9"/>
      <c r="BE152" s="9"/>
      <c r="BF152" s="9"/>
      <c r="BG152" s="9"/>
      <c r="BH152" s="9"/>
      <c r="BI152" s="9"/>
      <c r="BJ152" s="9"/>
      <c r="BK152" s="9"/>
      <c r="BL152" s="9"/>
      <c r="BM152" s="9"/>
      <c r="BN152" s="9"/>
      <c r="BO152" s="9"/>
      <c r="BP152" s="9"/>
      <c r="BQ152" s="9"/>
      <c r="BR152" s="9"/>
      <c r="BS152" s="9"/>
      <c r="BT152" s="9"/>
      <c r="BU152" s="9"/>
      <c r="BV152" s="9"/>
      <c r="BW152" s="9"/>
      <c r="BX152" s="9"/>
      <c r="BY152" s="9"/>
      <c r="BZ152" s="9"/>
    </row>
    <row r="153" spans="1:78">
      <c r="A153" s="50">
        <f t="shared" si="11"/>
        <v>142</v>
      </c>
      <c r="C153" s="11" t="str">
        <f>IFERROR(INDEX('     2022    '!D:D,MATCH('Order Summary'!$A153,'     2022    '!$AN:$AN,0)),"")</f>
        <v/>
      </c>
      <c r="D153" s="11" t="str">
        <f>IFERROR(INDEX('     2022    '!C:C,MATCH('Order Summary'!$A153,'     2022    '!$AN:$AN,0)),"")</f>
        <v/>
      </c>
      <c r="E153" s="11" t="str">
        <f>IFERROR(INDEX('     2022    '!E:E,MATCH('Order Summary'!$A153,'     2022    '!$AN:$AN,0)),"")</f>
        <v/>
      </c>
      <c r="F153" s="96">
        <f>IFERROR(INDEX('     2022    '!AY:AY,MATCH($A153,'     2022    '!$AN:$AN,0)),0)</f>
        <v>0</v>
      </c>
      <c r="G153" s="180" t="str">
        <f>IFERROR(IF($O$3&gt;68,INDEX('     2022    '!I:I,MATCH($A153,'     2022    '!$AN:$AN,0))*(1-'     2022    '!$BA$1),INDEX('     2022    '!I:I,MATCH($A153,'     2022    '!$AN:$AN,0))),"")</f>
        <v/>
      </c>
      <c r="H153" s="96">
        <f>IFERROR(INDEX('     2022    '!AZ:AZ,MATCH($A153,'     2022    '!$AN:$AN,0)),0)</f>
        <v>0</v>
      </c>
      <c r="I153" s="180" t="str">
        <f>IFERROR(IF($O$3&gt;68,INDEX('     2022    '!M:M,MATCH($A153,'     2022    '!$AN:$AN,0))*(1-'     2022    '!$BA$1),INDEX('     2022    '!M:M,MATCH($A153,'     2022    '!$AN:$AN,0))),"")</f>
        <v/>
      </c>
      <c r="J153" s="181">
        <f t="shared" si="9"/>
        <v>0</v>
      </c>
      <c r="K153" s="182" t="str">
        <f t="shared" si="10"/>
        <v/>
      </c>
      <c r="L153" s="53"/>
      <c r="M153" s="52" t="str">
        <f>IFERROR(INDEX('     2022    '!R:R,MATCH('Order Summary'!$A153,'     2022    '!$AN:$AN,0)),"")</f>
        <v/>
      </c>
      <c r="N153" s="52" t="str">
        <f>IFERROR(INDEX('     2022    '!V:V,MATCH('Order Summary'!$A153,'     2022    '!$AN:$AN,0)),"")</f>
        <v/>
      </c>
      <c r="O153" s="52" t="str">
        <f>IFERROR(INDEX('     2022    '!S:S,MATCH('Order Summary'!$A153,'     2022    '!$AN:$AN,0)),"")</f>
        <v/>
      </c>
      <c r="P153" s="96" t="str">
        <f t="shared" si="8"/>
        <v/>
      </c>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c r="AY153" s="9"/>
      <c r="AZ153" s="9"/>
      <c r="BA153" s="9"/>
      <c r="BB153" s="9"/>
      <c r="BC153" s="9"/>
      <c r="BD153" s="9"/>
      <c r="BE153" s="9"/>
      <c r="BF153" s="9"/>
      <c r="BG153" s="9"/>
      <c r="BH153" s="9"/>
      <c r="BI153" s="9"/>
      <c r="BJ153" s="9"/>
      <c r="BK153" s="9"/>
      <c r="BL153" s="9"/>
      <c r="BM153" s="9"/>
      <c r="BN153" s="9"/>
      <c r="BO153" s="9"/>
      <c r="BP153" s="9"/>
      <c r="BQ153" s="9"/>
      <c r="BR153" s="9"/>
      <c r="BS153" s="9"/>
      <c r="BT153" s="9"/>
      <c r="BU153" s="9"/>
      <c r="BV153" s="9"/>
      <c r="BW153" s="9"/>
      <c r="BX153" s="9"/>
      <c r="BY153" s="9"/>
      <c r="BZ153" s="9"/>
    </row>
    <row r="154" spans="1:78">
      <c r="A154" s="50">
        <f t="shared" si="11"/>
        <v>143</v>
      </c>
      <c r="C154" s="11" t="str">
        <f>IFERROR(INDEX('     2022    '!D:D,MATCH('Order Summary'!$A154,'     2022    '!$AN:$AN,0)),"")</f>
        <v/>
      </c>
      <c r="D154" s="11" t="str">
        <f>IFERROR(INDEX('     2022    '!C:C,MATCH('Order Summary'!$A154,'     2022    '!$AN:$AN,0)),"")</f>
        <v/>
      </c>
      <c r="E154" s="11" t="str">
        <f>IFERROR(INDEX('     2022    '!E:E,MATCH('Order Summary'!$A154,'     2022    '!$AN:$AN,0)),"")</f>
        <v/>
      </c>
      <c r="F154" s="96">
        <f>IFERROR(INDEX('     2022    '!AY:AY,MATCH($A154,'     2022    '!$AN:$AN,0)),0)</f>
        <v>0</v>
      </c>
      <c r="G154" s="180" t="str">
        <f>IFERROR(IF($O$3&gt;68,INDEX('     2022    '!I:I,MATCH($A154,'     2022    '!$AN:$AN,0))*(1-'     2022    '!$BA$1),INDEX('     2022    '!I:I,MATCH($A154,'     2022    '!$AN:$AN,0))),"")</f>
        <v/>
      </c>
      <c r="H154" s="96">
        <f>IFERROR(INDEX('     2022    '!AZ:AZ,MATCH($A154,'     2022    '!$AN:$AN,0)),0)</f>
        <v>0</v>
      </c>
      <c r="I154" s="180" t="str">
        <f>IFERROR(IF($O$3&gt;68,INDEX('     2022    '!M:M,MATCH($A154,'     2022    '!$AN:$AN,0))*(1-'     2022    '!$BA$1),INDEX('     2022    '!M:M,MATCH($A154,'     2022    '!$AN:$AN,0))),"")</f>
        <v/>
      </c>
      <c r="J154" s="181">
        <f t="shared" si="9"/>
        <v>0</v>
      </c>
      <c r="K154" s="182" t="str">
        <f t="shared" si="10"/>
        <v/>
      </c>
      <c r="L154" s="53"/>
      <c r="M154" s="52" t="str">
        <f>IFERROR(INDEX('     2022    '!R:R,MATCH('Order Summary'!$A154,'     2022    '!$AN:$AN,0)),"")</f>
        <v/>
      </c>
      <c r="N154" s="52" t="str">
        <f>IFERROR(INDEX('     2022    '!V:V,MATCH('Order Summary'!$A154,'     2022    '!$AN:$AN,0)),"")</f>
        <v/>
      </c>
      <c r="O154" s="52" t="str">
        <f>IFERROR(INDEX('     2022    '!S:S,MATCH('Order Summary'!$A154,'     2022    '!$AN:$AN,0)),"")</f>
        <v/>
      </c>
      <c r="P154" s="96" t="str">
        <f t="shared" si="8"/>
        <v/>
      </c>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c r="AY154" s="9"/>
      <c r="AZ154" s="9"/>
      <c r="BA154" s="9"/>
      <c r="BB154" s="9"/>
      <c r="BC154" s="9"/>
      <c r="BD154" s="9"/>
      <c r="BE154" s="9"/>
      <c r="BF154" s="9"/>
      <c r="BG154" s="9"/>
      <c r="BH154" s="9"/>
      <c r="BI154" s="9"/>
      <c r="BJ154" s="9"/>
      <c r="BK154" s="9"/>
      <c r="BL154" s="9"/>
      <c r="BM154" s="9"/>
      <c r="BN154" s="9"/>
      <c r="BO154" s="9"/>
      <c r="BP154" s="9"/>
      <c r="BQ154" s="9"/>
      <c r="BR154" s="9"/>
      <c r="BS154" s="9"/>
      <c r="BT154" s="9"/>
      <c r="BU154" s="9"/>
      <c r="BV154" s="9"/>
      <c r="BW154" s="9"/>
      <c r="BX154" s="9"/>
      <c r="BY154" s="9"/>
      <c r="BZ154" s="9"/>
    </row>
    <row r="155" spans="1:78">
      <c r="A155" s="50">
        <f t="shared" si="11"/>
        <v>144</v>
      </c>
      <c r="C155" s="11" t="str">
        <f>IFERROR(INDEX('     2022    '!D:D,MATCH('Order Summary'!$A155,'     2022    '!$AN:$AN,0)),"")</f>
        <v/>
      </c>
      <c r="D155" s="11" t="str">
        <f>IFERROR(INDEX('     2022    '!C:C,MATCH('Order Summary'!$A155,'     2022    '!$AN:$AN,0)),"")</f>
        <v/>
      </c>
      <c r="E155" s="11" t="str">
        <f>IFERROR(INDEX('     2022    '!E:E,MATCH('Order Summary'!$A155,'     2022    '!$AN:$AN,0)),"")</f>
        <v/>
      </c>
      <c r="F155" s="96">
        <f>IFERROR(INDEX('     2022    '!AY:AY,MATCH($A155,'     2022    '!$AN:$AN,0)),0)</f>
        <v>0</v>
      </c>
      <c r="G155" s="180" t="str">
        <f>IFERROR(IF($O$3&gt;68,INDEX('     2022    '!I:I,MATCH($A155,'     2022    '!$AN:$AN,0))*(1-'     2022    '!$BA$1),INDEX('     2022    '!I:I,MATCH($A155,'     2022    '!$AN:$AN,0))),"")</f>
        <v/>
      </c>
      <c r="H155" s="96">
        <f>IFERROR(INDEX('     2022    '!AZ:AZ,MATCH($A155,'     2022    '!$AN:$AN,0)),0)</f>
        <v>0</v>
      </c>
      <c r="I155" s="180" t="str">
        <f>IFERROR(IF($O$3&gt;68,INDEX('     2022    '!M:M,MATCH($A155,'     2022    '!$AN:$AN,0))*(1-'     2022    '!$BA$1),INDEX('     2022    '!M:M,MATCH($A155,'     2022    '!$AN:$AN,0))),"")</f>
        <v/>
      </c>
      <c r="J155" s="181">
        <f t="shared" si="9"/>
        <v>0</v>
      </c>
      <c r="K155" s="182" t="str">
        <f t="shared" si="10"/>
        <v/>
      </c>
      <c r="L155" s="53"/>
      <c r="M155" s="52" t="str">
        <f>IFERROR(INDEX('     2022    '!R:R,MATCH('Order Summary'!$A155,'     2022    '!$AN:$AN,0)),"")</f>
        <v/>
      </c>
      <c r="N155" s="52" t="str">
        <f>IFERROR(INDEX('     2022    '!V:V,MATCH('Order Summary'!$A155,'     2022    '!$AN:$AN,0)),"")</f>
        <v/>
      </c>
      <c r="O155" s="52" t="str">
        <f>IFERROR(INDEX('     2022    '!S:S,MATCH('Order Summary'!$A155,'     2022    '!$AN:$AN,0)),"")</f>
        <v/>
      </c>
      <c r="P155" s="96" t="str">
        <f t="shared" si="8"/>
        <v/>
      </c>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c r="AY155" s="9"/>
      <c r="AZ155" s="9"/>
      <c r="BA155" s="9"/>
      <c r="BB155" s="9"/>
      <c r="BC155" s="9"/>
      <c r="BD155" s="9"/>
      <c r="BE155" s="9"/>
      <c r="BF155" s="9"/>
      <c r="BG155" s="9"/>
      <c r="BH155" s="9"/>
      <c r="BI155" s="9"/>
      <c r="BJ155" s="9"/>
      <c r="BK155" s="9"/>
      <c r="BL155" s="9"/>
      <c r="BM155" s="9"/>
      <c r="BN155" s="9"/>
      <c r="BO155" s="9"/>
      <c r="BP155" s="9"/>
      <c r="BQ155" s="9"/>
      <c r="BR155" s="9"/>
      <c r="BS155" s="9"/>
      <c r="BT155" s="9"/>
      <c r="BU155" s="9"/>
      <c r="BV155" s="9"/>
      <c r="BW155" s="9"/>
      <c r="BX155" s="9"/>
      <c r="BY155" s="9"/>
      <c r="BZ155" s="9"/>
    </row>
    <row r="156" spans="1:78">
      <c r="A156" s="50">
        <f t="shared" si="11"/>
        <v>145</v>
      </c>
      <c r="C156" s="11" t="str">
        <f>IFERROR(INDEX('     2022    '!D:D,MATCH('Order Summary'!$A156,'     2022    '!$AN:$AN,0)),"")</f>
        <v/>
      </c>
      <c r="D156" s="11" t="str">
        <f>IFERROR(INDEX('     2022    '!C:C,MATCH('Order Summary'!$A156,'     2022    '!$AN:$AN,0)),"")</f>
        <v/>
      </c>
      <c r="E156" s="11" t="str">
        <f>IFERROR(INDEX('     2022    '!E:E,MATCH('Order Summary'!$A156,'     2022    '!$AN:$AN,0)),"")</f>
        <v/>
      </c>
      <c r="F156" s="96">
        <f>IFERROR(INDEX('     2022    '!AY:AY,MATCH($A156,'     2022    '!$AN:$AN,0)),0)</f>
        <v>0</v>
      </c>
      <c r="G156" s="180" t="str">
        <f>IFERROR(IF($O$3&gt;68,INDEX('     2022    '!I:I,MATCH($A156,'     2022    '!$AN:$AN,0))*(1-'     2022    '!$BA$1),INDEX('     2022    '!I:I,MATCH($A156,'     2022    '!$AN:$AN,0))),"")</f>
        <v/>
      </c>
      <c r="H156" s="96">
        <f>IFERROR(INDEX('     2022    '!AZ:AZ,MATCH($A156,'     2022    '!$AN:$AN,0)),0)</f>
        <v>0</v>
      </c>
      <c r="I156" s="180" t="str">
        <f>IFERROR(IF($O$3&gt;68,INDEX('     2022    '!M:M,MATCH($A156,'     2022    '!$AN:$AN,0))*(1-'     2022    '!$BA$1),INDEX('     2022    '!M:M,MATCH($A156,'     2022    '!$AN:$AN,0))),"")</f>
        <v/>
      </c>
      <c r="J156" s="181">
        <f t="shared" si="9"/>
        <v>0</v>
      </c>
      <c r="K156" s="182" t="str">
        <f t="shared" si="10"/>
        <v/>
      </c>
      <c r="L156" s="53"/>
      <c r="M156" s="52" t="str">
        <f>IFERROR(INDEX('     2022    '!R:R,MATCH('Order Summary'!$A156,'     2022    '!$AN:$AN,0)),"")</f>
        <v/>
      </c>
      <c r="N156" s="52" t="str">
        <f>IFERROR(INDEX('     2022    '!V:V,MATCH('Order Summary'!$A156,'     2022    '!$AN:$AN,0)),"")</f>
        <v/>
      </c>
      <c r="O156" s="52" t="str">
        <f>IFERROR(INDEX('     2022    '!S:S,MATCH('Order Summary'!$A156,'     2022    '!$AN:$AN,0)),"")</f>
        <v/>
      </c>
      <c r="P156" s="96" t="str">
        <f t="shared" si="8"/>
        <v/>
      </c>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c r="AY156" s="9"/>
      <c r="AZ156" s="9"/>
      <c r="BA156" s="9"/>
      <c r="BB156" s="9"/>
      <c r="BC156" s="9"/>
      <c r="BD156" s="9"/>
      <c r="BE156" s="9"/>
      <c r="BF156" s="9"/>
      <c r="BG156" s="9"/>
      <c r="BH156" s="9"/>
      <c r="BI156" s="9"/>
      <c r="BJ156" s="9"/>
      <c r="BK156" s="9"/>
      <c r="BL156" s="9"/>
      <c r="BM156" s="9"/>
      <c r="BN156" s="9"/>
      <c r="BO156" s="9"/>
      <c r="BP156" s="9"/>
      <c r="BQ156" s="9"/>
      <c r="BR156" s="9"/>
      <c r="BS156" s="9"/>
      <c r="BT156" s="9"/>
      <c r="BU156" s="9"/>
      <c r="BV156" s="9"/>
      <c r="BW156" s="9"/>
      <c r="BX156" s="9"/>
      <c r="BY156" s="9"/>
      <c r="BZ156" s="9"/>
    </row>
    <row r="157" spans="1:78">
      <c r="A157" s="50">
        <f t="shared" si="11"/>
        <v>146</v>
      </c>
      <c r="C157" s="11" t="str">
        <f>IFERROR(INDEX('     2022    '!D:D,MATCH('Order Summary'!$A157,'     2022    '!$AN:$AN,0)),"")</f>
        <v/>
      </c>
      <c r="D157" s="11" t="str">
        <f>IFERROR(INDEX('     2022    '!C:C,MATCH('Order Summary'!$A157,'     2022    '!$AN:$AN,0)),"")</f>
        <v/>
      </c>
      <c r="E157" s="11" t="str">
        <f>IFERROR(INDEX('     2022    '!E:E,MATCH('Order Summary'!$A157,'     2022    '!$AN:$AN,0)),"")</f>
        <v/>
      </c>
      <c r="F157" s="96">
        <f>IFERROR(INDEX('     2022    '!AY:AY,MATCH($A157,'     2022    '!$AN:$AN,0)),0)</f>
        <v>0</v>
      </c>
      <c r="G157" s="180" t="str">
        <f>IFERROR(IF($O$3&gt;68,INDEX('     2022    '!I:I,MATCH($A157,'     2022    '!$AN:$AN,0))*(1-'     2022    '!$BA$1),INDEX('     2022    '!I:I,MATCH($A157,'     2022    '!$AN:$AN,0))),"")</f>
        <v/>
      </c>
      <c r="H157" s="96">
        <f>IFERROR(INDEX('     2022    '!AZ:AZ,MATCH($A157,'     2022    '!$AN:$AN,0)),0)</f>
        <v>0</v>
      </c>
      <c r="I157" s="180" t="str">
        <f>IFERROR(IF($O$3&gt;68,INDEX('     2022    '!M:M,MATCH($A157,'     2022    '!$AN:$AN,0))*(1-'     2022    '!$BA$1),INDEX('     2022    '!M:M,MATCH($A157,'     2022    '!$AN:$AN,0))),"")</f>
        <v/>
      </c>
      <c r="J157" s="181">
        <f t="shared" si="9"/>
        <v>0</v>
      </c>
      <c r="K157" s="182" t="str">
        <f t="shared" si="10"/>
        <v/>
      </c>
      <c r="L157" s="53"/>
      <c r="M157" s="52" t="str">
        <f>IFERROR(INDEX('     2022    '!R:R,MATCH('Order Summary'!$A157,'     2022    '!$AN:$AN,0)),"")</f>
        <v/>
      </c>
      <c r="N157" s="52" t="str">
        <f>IFERROR(INDEX('     2022    '!V:V,MATCH('Order Summary'!$A157,'     2022    '!$AN:$AN,0)),"")</f>
        <v/>
      </c>
      <c r="O157" s="52" t="str">
        <f>IFERROR(INDEX('     2022    '!S:S,MATCH('Order Summary'!$A157,'     2022    '!$AN:$AN,0)),"")</f>
        <v/>
      </c>
      <c r="P157" s="96" t="str">
        <f t="shared" si="8"/>
        <v/>
      </c>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c r="AY157" s="9"/>
      <c r="AZ157" s="9"/>
      <c r="BA157" s="9"/>
      <c r="BB157" s="9"/>
      <c r="BC157" s="9"/>
      <c r="BD157" s="9"/>
      <c r="BE157" s="9"/>
      <c r="BF157" s="9"/>
      <c r="BG157" s="9"/>
      <c r="BH157" s="9"/>
      <c r="BI157" s="9"/>
      <c r="BJ157" s="9"/>
      <c r="BK157" s="9"/>
      <c r="BL157" s="9"/>
      <c r="BM157" s="9"/>
      <c r="BN157" s="9"/>
      <c r="BO157" s="9"/>
      <c r="BP157" s="9"/>
      <c r="BQ157" s="9"/>
      <c r="BR157" s="9"/>
      <c r="BS157" s="9"/>
      <c r="BT157" s="9"/>
      <c r="BU157" s="9"/>
      <c r="BV157" s="9"/>
      <c r="BW157" s="9"/>
      <c r="BX157" s="9"/>
      <c r="BY157" s="9"/>
      <c r="BZ157" s="9"/>
    </row>
    <row r="158" spans="1:78">
      <c r="A158" s="50">
        <f t="shared" si="11"/>
        <v>147</v>
      </c>
      <c r="C158" s="11" t="str">
        <f>IFERROR(INDEX('     2022    '!D:D,MATCH('Order Summary'!$A158,'     2022    '!$AN:$AN,0)),"")</f>
        <v/>
      </c>
      <c r="D158" s="11" t="str">
        <f>IFERROR(INDEX('     2022    '!C:C,MATCH('Order Summary'!$A158,'     2022    '!$AN:$AN,0)),"")</f>
        <v/>
      </c>
      <c r="E158" s="11" t="str">
        <f>IFERROR(INDEX('     2022    '!E:E,MATCH('Order Summary'!$A158,'     2022    '!$AN:$AN,0)),"")</f>
        <v/>
      </c>
      <c r="F158" s="96">
        <f>IFERROR(INDEX('     2022    '!AY:AY,MATCH($A158,'     2022    '!$AN:$AN,0)),0)</f>
        <v>0</v>
      </c>
      <c r="G158" s="180" t="str">
        <f>IFERROR(IF($O$3&gt;68,INDEX('     2022    '!I:I,MATCH($A158,'     2022    '!$AN:$AN,0))*(1-'     2022    '!$BA$1),INDEX('     2022    '!I:I,MATCH($A158,'     2022    '!$AN:$AN,0))),"")</f>
        <v/>
      </c>
      <c r="H158" s="96">
        <f>IFERROR(INDEX('     2022    '!AZ:AZ,MATCH($A158,'     2022    '!$AN:$AN,0)),0)</f>
        <v>0</v>
      </c>
      <c r="I158" s="180" t="str">
        <f>IFERROR(IF($O$3&gt;68,INDEX('     2022    '!M:M,MATCH($A158,'     2022    '!$AN:$AN,0))*(1-'     2022    '!$BA$1),INDEX('     2022    '!M:M,MATCH($A158,'     2022    '!$AN:$AN,0))),"")</f>
        <v/>
      </c>
      <c r="J158" s="181">
        <f t="shared" si="9"/>
        <v>0</v>
      </c>
      <c r="K158" s="182" t="str">
        <f t="shared" si="10"/>
        <v/>
      </c>
      <c r="L158" s="53"/>
      <c r="M158" s="52" t="str">
        <f>IFERROR(INDEX('     2022    '!R:R,MATCH('Order Summary'!$A158,'     2022    '!$AN:$AN,0)),"")</f>
        <v/>
      </c>
      <c r="N158" s="52" t="str">
        <f>IFERROR(INDEX('     2022    '!V:V,MATCH('Order Summary'!$A158,'     2022    '!$AN:$AN,0)),"")</f>
        <v/>
      </c>
      <c r="O158" s="52" t="str">
        <f>IFERROR(INDEX('     2022    '!S:S,MATCH('Order Summary'!$A158,'     2022    '!$AN:$AN,0)),"")</f>
        <v/>
      </c>
      <c r="P158" s="96" t="str">
        <f t="shared" si="8"/>
        <v/>
      </c>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c r="AY158" s="9"/>
      <c r="AZ158" s="9"/>
      <c r="BA158" s="9"/>
      <c r="BB158" s="9"/>
      <c r="BC158" s="9"/>
      <c r="BD158" s="9"/>
      <c r="BE158" s="9"/>
      <c r="BF158" s="9"/>
      <c r="BG158" s="9"/>
      <c r="BH158" s="9"/>
      <c r="BI158" s="9"/>
      <c r="BJ158" s="9"/>
      <c r="BK158" s="9"/>
      <c r="BL158" s="9"/>
      <c r="BM158" s="9"/>
      <c r="BN158" s="9"/>
      <c r="BO158" s="9"/>
      <c r="BP158" s="9"/>
      <c r="BQ158" s="9"/>
      <c r="BR158" s="9"/>
      <c r="BS158" s="9"/>
      <c r="BT158" s="9"/>
      <c r="BU158" s="9"/>
      <c r="BV158" s="9"/>
      <c r="BW158" s="9"/>
      <c r="BX158" s="9"/>
      <c r="BY158" s="9"/>
      <c r="BZ158" s="9"/>
    </row>
    <row r="159" spans="1:78">
      <c r="A159" s="50">
        <f t="shared" si="11"/>
        <v>148</v>
      </c>
      <c r="C159" s="11" t="str">
        <f>IFERROR(INDEX('     2022    '!D:D,MATCH('Order Summary'!$A159,'     2022    '!$AN:$AN,0)),"")</f>
        <v/>
      </c>
      <c r="D159" s="11" t="str">
        <f>IFERROR(INDEX('     2022    '!C:C,MATCH('Order Summary'!$A159,'     2022    '!$AN:$AN,0)),"")</f>
        <v/>
      </c>
      <c r="E159" s="11" t="str">
        <f>IFERROR(INDEX('     2022    '!E:E,MATCH('Order Summary'!$A159,'     2022    '!$AN:$AN,0)),"")</f>
        <v/>
      </c>
      <c r="F159" s="96">
        <f>IFERROR(INDEX('     2022    '!AY:AY,MATCH($A159,'     2022    '!$AN:$AN,0)),0)</f>
        <v>0</v>
      </c>
      <c r="G159" s="180" t="str">
        <f>IFERROR(IF($O$3&gt;68,INDEX('     2022    '!I:I,MATCH($A159,'     2022    '!$AN:$AN,0))*(1-'     2022    '!$BA$1),INDEX('     2022    '!I:I,MATCH($A159,'     2022    '!$AN:$AN,0))),"")</f>
        <v/>
      </c>
      <c r="H159" s="96">
        <f>IFERROR(INDEX('     2022    '!AZ:AZ,MATCH($A159,'     2022    '!$AN:$AN,0)),0)</f>
        <v>0</v>
      </c>
      <c r="I159" s="180" t="str">
        <f>IFERROR(IF($O$3&gt;68,INDEX('     2022    '!M:M,MATCH($A159,'     2022    '!$AN:$AN,0))*(1-'     2022    '!$BA$1),INDEX('     2022    '!M:M,MATCH($A159,'     2022    '!$AN:$AN,0))),"")</f>
        <v/>
      </c>
      <c r="J159" s="181">
        <f t="shared" si="9"/>
        <v>0</v>
      </c>
      <c r="K159" s="182" t="str">
        <f t="shared" si="10"/>
        <v/>
      </c>
      <c r="L159" s="53"/>
      <c r="M159" s="52" t="str">
        <f>IFERROR(INDEX('     2022    '!R:R,MATCH('Order Summary'!$A159,'     2022    '!$AN:$AN,0)),"")</f>
        <v/>
      </c>
      <c r="N159" s="52" t="str">
        <f>IFERROR(INDEX('     2022    '!V:V,MATCH('Order Summary'!$A159,'     2022    '!$AN:$AN,0)),"")</f>
        <v/>
      </c>
      <c r="O159" s="52" t="str">
        <f>IFERROR(INDEX('     2022    '!S:S,MATCH('Order Summary'!$A159,'     2022    '!$AN:$AN,0)),"")</f>
        <v/>
      </c>
      <c r="P159" s="96" t="str">
        <f t="shared" si="8"/>
        <v/>
      </c>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c r="AY159" s="9"/>
      <c r="AZ159" s="9"/>
      <c r="BA159" s="9"/>
      <c r="BB159" s="9"/>
      <c r="BC159" s="9"/>
      <c r="BD159" s="9"/>
      <c r="BE159" s="9"/>
      <c r="BF159" s="9"/>
      <c r="BG159" s="9"/>
      <c r="BH159" s="9"/>
      <c r="BI159" s="9"/>
      <c r="BJ159" s="9"/>
      <c r="BK159" s="9"/>
      <c r="BL159" s="9"/>
      <c r="BM159" s="9"/>
      <c r="BN159" s="9"/>
      <c r="BO159" s="9"/>
      <c r="BP159" s="9"/>
      <c r="BQ159" s="9"/>
      <c r="BR159" s="9"/>
      <c r="BS159" s="9"/>
      <c r="BT159" s="9"/>
      <c r="BU159" s="9"/>
      <c r="BV159" s="9"/>
      <c r="BW159" s="9"/>
      <c r="BX159" s="9"/>
      <c r="BY159" s="9"/>
      <c r="BZ159" s="9"/>
    </row>
    <row r="160" spans="1:78">
      <c r="A160" s="50">
        <f t="shared" si="11"/>
        <v>149</v>
      </c>
      <c r="C160" s="11" t="str">
        <f>IFERROR(INDEX('     2022    '!D:D,MATCH('Order Summary'!$A160,'     2022    '!$AN:$AN,0)),"")</f>
        <v/>
      </c>
      <c r="D160" s="11" t="str">
        <f>IFERROR(INDEX('     2022    '!C:C,MATCH('Order Summary'!$A160,'     2022    '!$AN:$AN,0)),"")</f>
        <v/>
      </c>
      <c r="E160" s="11" t="str">
        <f>IFERROR(INDEX('     2022    '!E:E,MATCH('Order Summary'!$A160,'     2022    '!$AN:$AN,0)),"")</f>
        <v/>
      </c>
      <c r="F160" s="96">
        <f>IFERROR(INDEX('     2022    '!AY:AY,MATCH($A160,'     2022    '!$AN:$AN,0)),0)</f>
        <v>0</v>
      </c>
      <c r="G160" s="180" t="str">
        <f>IFERROR(IF($O$3&gt;68,INDEX('     2022    '!I:I,MATCH($A160,'     2022    '!$AN:$AN,0))*(1-'     2022    '!$BA$1),INDEX('     2022    '!I:I,MATCH($A160,'     2022    '!$AN:$AN,0))),"")</f>
        <v/>
      </c>
      <c r="H160" s="96">
        <f>IFERROR(INDEX('     2022    '!AZ:AZ,MATCH($A160,'     2022    '!$AN:$AN,0)),0)</f>
        <v>0</v>
      </c>
      <c r="I160" s="180" t="str">
        <f>IFERROR(IF($O$3&gt;68,INDEX('     2022    '!M:M,MATCH($A160,'     2022    '!$AN:$AN,0))*(1-'     2022    '!$BA$1),INDEX('     2022    '!M:M,MATCH($A160,'     2022    '!$AN:$AN,0))),"")</f>
        <v/>
      </c>
      <c r="J160" s="181">
        <f t="shared" si="9"/>
        <v>0</v>
      </c>
      <c r="K160" s="182" t="str">
        <f t="shared" si="10"/>
        <v/>
      </c>
      <c r="L160" s="53"/>
      <c r="M160" s="52" t="str">
        <f>IFERROR(INDEX('     2022    '!R:R,MATCH('Order Summary'!$A160,'     2022    '!$AN:$AN,0)),"")</f>
        <v/>
      </c>
      <c r="N160" s="52" t="str">
        <f>IFERROR(INDEX('     2022    '!V:V,MATCH('Order Summary'!$A160,'     2022    '!$AN:$AN,0)),"")</f>
        <v/>
      </c>
      <c r="O160" s="52" t="str">
        <f>IFERROR(INDEX('     2022    '!S:S,MATCH('Order Summary'!$A160,'     2022    '!$AN:$AN,0)),"")</f>
        <v/>
      </c>
      <c r="P160" s="96" t="str">
        <f t="shared" si="8"/>
        <v/>
      </c>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c r="AY160" s="9"/>
      <c r="AZ160" s="9"/>
      <c r="BA160" s="9"/>
      <c r="BB160" s="9"/>
      <c r="BC160" s="9"/>
      <c r="BD160" s="9"/>
      <c r="BE160" s="9"/>
      <c r="BF160" s="9"/>
      <c r="BG160" s="9"/>
      <c r="BH160" s="9"/>
      <c r="BI160" s="9"/>
      <c r="BJ160" s="9"/>
      <c r="BK160" s="9"/>
      <c r="BL160" s="9"/>
      <c r="BM160" s="9"/>
      <c r="BN160" s="9"/>
      <c r="BO160" s="9"/>
      <c r="BP160" s="9"/>
      <c r="BQ160" s="9"/>
      <c r="BR160" s="9"/>
      <c r="BS160" s="9"/>
      <c r="BT160" s="9"/>
      <c r="BU160" s="9"/>
      <c r="BV160" s="9"/>
      <c r="BW160" s="9"/>
      <c r="BX160" s="9"/>
      <c r="BY160" s="9"/>
      <c r="BZ160" s="9"/>
    </row>
    <row r="161" spans="1:78">
      <c r="A161" s="50">
        <f t="shared" si="11"/>
        <v>150</v>
      </c>
      <c r="C161" s="11" t="str">
        <f>IFERROR(INDEX('     2022    '!D:D,MATCH('Order Summary'!$A161,'     2022    '!$AN:$AN,0)),"")</f>
        <v/>
      </c>
      <c r="D161" s="11" t="str">
        <f>IFERROR(INDEX('     2022    '!C:C,MATCH('Order Summary'!$A161,'     2022    '!$AN:$AN,0)),"")</f>
        <v/>
      </c>
      <c r="E161" s="11" t="str">
        <f>IFERROR(INDEX('     2022    '!E:E,MATCH('Order Summary'!$A161,'     2022    '!$AN:$AN,0)),"")</f>
        <v/>
      </c>
      <c r="F161" s="96">
        <f>IFERROR(INDEX('     2022    '!AY:AY,MATCH($A161,'     2022    '!$AN:$AN,0)),0)</f>
        <v>0</v>
      </c>
      <c r="G161" s="180" t="str">
        <f>IFERROR(IF($O$3&gt;68,INDEX('     2022    '!I:I,MATCH($A161,'     2022    '!$AN:$AN,0))*(1-'     2022    '!$BA$1),INDEX('     2022    '!I:I,MATCH($A161,'     2022    '!$AN:$AN,0))),"")</f>
        <v/>
      </c>
      <c r="H161" s="96">
        <f>IFERROR(INDEX('     2022    '!AZ:AZ,MATCH($A161,'     2022    '!$AN:$AN,0)),0)</f>
        <v>0</v>
      </c>
      <c r="I161" s="180" t="str">
        <f>IFERROR(IF($O$3&gt;68,INDEX('     2022    '!M:M,MATCH($A161,'     2022    '!$AN:$AN,0))*(1-'     2022    '!$BA$1),INDEX('     2022    '!M:M,MATCH($A161,'     2022    '!$AN:$AN,0))),"")</f>
        <v/>
      </c>
      <c r="J161" s="181">
        <f t="shared" si="9"/>
        <v>0</v>
      </c>
      <c r="K161" s="182" t="str">
        <f t="shared" si="10"/>
        <v/>
      </c>
      <c r="L161" s="53"/>
      <c r="M161" s="52" t="str">
        <f>IFERROR(INDEX('     2022    '!R:R,MATCH('Order Summary'!$A161,'     2022    '!$AN:$AN,0)),"")</f>
        <v/>
      </c>
      <c r="N161" s="52" t="str">
        <f>IFERROR(INDEX('     2022    '!V:V,MATCH('Order Summary'!$A161,'     2022    '!$AN:$AN,0)),"")</f>
        <v/>
      </c>
      <c r="O161" s="52" t="str">
        <f>IFERROR(INDEX('     2022    '!S:S,MATCH('Order Summary'!$A161,'     2022    '!$AN:$AN,0)),"")</f>
        <v/>
      </c>
      <c r="P161" s="96" t="str">
        <f t="shared" si="8"/>
        <v/>
      </c>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c r="AY161" s="9"/>
      <c r="AZ161" s="9"/>
      <c r="BA161" s="9"/>
      <c r="BB161" s="9"/>
      <c r="BC161" s="9"/>
      <c r="BD161" s="9"/>
      <c r="BE161" s="9"/>
      <c r="BF161" s="9"/>
      <c r="BG161" s="9"/>
      <c r="BH161" s="9"/>
      <c r="BI161" s="9"/>
      <c r="BJ161" s="9"/>
      <c r="BK161" s="9"/>
      <c r="BL161" s="9"/>
      <c r="BM161" s="9"/>
      <c r="BN161" s="9"/>
      <c r="BO161" s="9"/>
      <c r="BP161" s="9"/>
      <c r="BQ161" s="9"/>
      <c r="BR161" s="9"/>
      <c r="BS161" s="9"/>
      <c r="BT161" s="9"/>
      <c r="BU161" s="9"/>
      <c r="BV161" s="9"/>
      <c r="BW161" s="9"/>
      <c r="BX161" s="9"/>
      <c r="BY161" s="9"/>
      <c r="BZ161" s="9"/>
    </row>
    <row r="162" spans="1:78">
      <c r="A162" s="50">
        <f t="shared" si="11"/>
        <v>151</v>
      </c>
      <c r="C162" s="11" t="str">
        <f>IFERROR(INDEX('     2022    '!D:D,MATCH('Order Summary'!$A162,'     2022    '!$AN:$AN,0)),"")</f>
        <v/>
      </c>
      <c r="D162" s="11" t="str">
        <f>IFERROR(INDEX('     2022    '!C:C,MATCH('Order Summary'!$A162,'     2022    '!$AN:$AN,0)),"")</f>
        <v/>
      </c>
      <c r="E162" s="11" t="str">
        <f>IFERROR(INDEX('     2022    '!E:E,MATCH('Order Summary'!$A162,'     2022    '!$AN:$AN,0)),"")</f>
        <v/>
      </c>
      <c r="F162" s="96">
        <f>IFERROR(INDEX('     2022    '!AY:AY,MATCH($A162,'     2022    '!$AN:$AN,0)),0)</f>
        <v>0</v>
      </c>
      <c r="G162" s="180" t="str">
        <f>IFERROR(IF($O$3&gt;68,INDEX('     2022    '!I:I,MATCH($A162,'     2022    '!$AN:$AN,0))*(1-'     2022    '!$BA$1),INDEX('     2022    '!I:I,MATCH($A162,'     2022    '!$AN:$AN,0))),"")</f>
        <v/>
      </c>
      <c r="H162" s="96">
        <f>IFERROR(INDEX('     2022    '!AZ:AZ,MATCH($A162,'     2022    '!$AN:$AN,0)),0)</f>
        <v>0</v>
      </c>
      <c r="I162" s="180" t="str">
        <f>IFERROR(IF($O$3&gt;68,INDEX('     2022    '!M:M,MATCH($A162,'     2022    '!$AN:$AN,0))*(1-'     2022    '!$BA$1),INDEX('     2022    '!M:M,MATCH($A162,'     2022    '!$AN:$AN,0))),"")</f>
        <v/>
      </c>
      <c r="J162" s="181">
        <f t="shared" si="9"/>
        <v>0</v>
      </c>
      <c r="K162" s="182" t="str">
        <f t="shared" si="10"/>
        <v/>
      </c>
      <c r="L162" s="53"/>
      <c r="M162" s="52" t="str">
        <f>IFERROR(INDEX('     2022    '!R:R,MATCH('Order Summary'!$A162,'     2022    '!$AN:$AN,0)),"")</f>
        <v/>
      </c>
      <c r="N162" s="52" t="str">
        <f>IFERROR(INDEX('     2022    '!V:V,MATCH('Order Summary'!$A162,'     2022    '!$AN:$AN,0)),"")</f>
        <v/>
      </c>
      <c r="O162" s="52" t="str">
        <f>IFERROR(INDEX('     2022    '!S:S,MATCH('Order Summary'!$A162,'     2022    '!$AN:$AN,0)),"")</f>
        <v/>
      </c>
      <c r="P162" s="96" t="str">
        <f t="shared" si="8"/>
        <v/>
      </c>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c r="AY162" s="9"/>
      <c r="AZ162" s="9"/>
      <c r="BA162" s="9"/>
      <c r="BB162" s="9"/>
      <c r="BC162" s="9"/>
      <c r="BD162" s="9"/>
      <c r="BE162" s="9"/>
      <c r="BF162" s="9"/>
      <c r="BG162" s="9"/>
      <c r="BH162" s="9"/>
      <c r="BI162" s="9"/>
      <c r="BJ162" s="9"/>
      <c r="BK162" s="9"/>
      <c r="BL162" s="9"/>
      <c r="BM162" s="9"/>
      <c r="BN162" s="9"/>
      <c r="BO162" s="9"/>
      <c r="BP162" s="9"/>
      <c r="BQ162" s="9"/>
      <c r="BR162" s="9"/>
      <c r="BS162" s="9"/>
      <c r="BT162" s="9"/>
      <c r="BU162" s="9"/>
      <c r="BV162" s="9"/>
      <c r="BW162" s="9"/>
      <c r="BX162" s="9"/>
      <c r="BY162" s="9"/>
      <c r="BZ162" s="9"/>
    </row>
    <row r="163" spans="1:78">
      <c r="A163" s="50">
        <f t="shared" si="11"/>
        <v>152</v>
      </c>
      <c r="C163" s="11" t="str">
        <f>IFERROR(INDEX('     2022    '!D:D,MATCH('Order Summary'!$A163,'     2022    '!$AN:$AN,0)),"")</f>
        <v/>
      </c>
      <c r="D163" s="11" t="str">
        <f>IFERROR(INDEX('     2022    '!C:C,MATCH('Order Summary'!$A163,'     2022    '!$AN:$AN,0)),"")</f>
        <v/>
      </c>
      <c r="E163" s="11" t="str">
        <f>IFERROR(INDEX('     2022    '!E:E,MATCH('Order Summary'!$A163,'     2022    '!$AN:$AN,0)),"")</f>
        <v/>
      </c>
      <c r="F163" s="96">
        <f>IFERROR(INDEX('     2022    '!AY:AY,MATCH($A163,'     2022    '!$AN:$AN,0)),0)</f>
        <v>0</v>
      </c>
      <c r="G163" s="180" t="str">
        <f>IFERROR(IF($O$3&gt;68,INDEX('     2022    '!I:I,MATCH($A163,'     2022    '!$AN:$AN,0))*(1-'     2022    '!$BA$1),INDEX('     2022    '!I:I,MATCH($A163,'     2022    '!$AN:$AN,0))),"")</f>
        <v/>
      </c>
      <c r="H163" s="96">
        <f>IFERROR(INDEX('     2022    '!AZ:AZ,MATCH($A163,'     2022    '!$AN:$AN,0)),0)</f>
        <v>0</v>
      </c>
      <c r="I163" s="180" t="str">
        <f>IFERROR(IF($O$3&gt;68,INDEX('     2022    '!M:M,MATCH($A163,'     2022    '!$AN:$AN,0))*(1-'     2022    '!$BA$1),INDEX('     2022    '!M:M,MATCH($A163,'     2022    '!$AN:$AN,0))),"")</f>
        <v/>
      </c>
      <c r="J163" s="181">
        <f t="shared" si="9"/>
        <v>0</v>
      </c>
      <c r="K163" s="182" t="str">
        <f t="shared" si="10"/>
        <v/>
      </c>
      <c r="L163" s="53"/>
      <c r="M163" s="52" t="str">
        <f>IFERROR(INDEX('     2022    '!R:R,MATCH('Order Summary'!$A163,'     2022    '!$AN:$AN,0)),"")</f>
        <v/>
      </c>
      <c r="N163" s="52" t="str">
        <f>IFERROR(INDEX('     2022    '!V:V,MATCH('Order Summary'!$A163,'     2022    '!$AN:$AN,0)),"")</f>
        <v/>
      </c>
      <c r="O163" s="52" t="str">
        <f>IFERROR(INDEX('     2022    '!S:S,MATCH('Order Summary'!$A163,'     2022    '!$AN:$AN,0)),"")</f>
        <v/>
      </c>
      <c r="P163" s="96" t="str">
        <f t="shared" si="8"/>
        <v/>
      </c>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c r="AY163" s="9"/>
      <c r="AZ163" s="9"/>
      <c r="BA163" s="9"/>
      <c r="BB163" s="9"/>
      <c r="BC163" s="9"/>
      <c r="BD163" s="9"/>
      <c r="BE163" s="9"/>
      <c r="BF163" s="9"/>
      <c r="BG163" s="9"/>
      <c r="BH163" s="9"/>
      <c r="BI163" s="9"/>
      <c r="BJ163" s="9"/>
      <c r="BK163" s="9"/>
      <c r="BL163" s="9"/>
      <c r="BM163" s="9"/>
      <c r="BN163" s="9"/>
      <c r="BO163" s="9"/>
      <c r="BP163" s="9"/>
      <c r="BQ163" s="9"/>
      <c r="BR163" s="9"/>
      <c r="BS163" s="9"/>
      <c r="BT163" s="9"/>
      <c r="BU163" s="9"/>
      <c r="BV163" s="9"/>
      <c r="BW163" s="9"/>
      <c r="BX163" s="9"/>
      <c r="BY163" s="9"/>
      <c r="BZ163" s="9"/>
    </row>
    <row r="164" spans="1:78">
      <c r="A164" s="50">
        <f t="shared" si="11"/>
        <v>153</v>
      </c>
      <c r="C164" s="11" t="str">
        <f>IFERROR(INDEX('     2022    '!D:D,MATCH('Order Summary'!$A164,'     2022    '!$AN:$AN,0)),"")</f>
        <v/>
      </c>
      <c r="D164" s="11" t="str">
        <f>IFERROR(INDEX('     2022    '!C:C,MATCH('Order Summary'!$A164,'     2022    '!$AN:$AN,0)),"")</f>
        <v/>
      </c>
      <c r="E164" s="11" t="str">
        <f>IFERROR(INDEX('     2022    '!E:E,MATCH('Order Summary'!$A164,'     2022    '!$AN:$AN,0)),"")</f>
        <v/>
      </c>
      <c r="F164" s="96">
        <f>IFERROR(INDEX('     2022    '!AY:AY,MATCH($A164,'     2022    '!$AN:$AN,0)),0)</f>
        <v>0</v>
      </c>
      <c r="G164" s="180" t="str">
        <f>IFERROR(IF($O$3&gt;68,INDEX('     2022    '!I:I,MATCH($A164,'     2022    '!$AN:$AN,0))*(1-'     2022    '!$BA$1),INDEX('     2022    '!I:I,MATCH($A164,'     2022    '!$AN:$AN,0))),"")</f>
        <v/>
      </c>
      <c r="H164" s="96">
        <f>IFERROR(INDEX('     2022    '!AZ:AZ,MATCH($A164,'     2022    '!$AN:$AN,0)),0)</f>
        <v>0</v>
      </c>
      <c r="I164" s="180" t="str">
        <f>IFERROR(IF($O$3&gt;68,INDEX('     2022    '!M:M,MATCH($A164,'     2022    '!$AN:$AN,0))*(1-'     2022    '!$BA$1),INDEX('     2022    '!M:M,MATCH($A164,'     2022    '!$AN:$AN,0))),"")</f>
        <v/>
      </c>
      <c r="J164" s="181">
        <f t="shared" si="9"/>
        <v>0</v>
      </c>
      <c r="K164" s="182" t="str">
        <f t="shared" si="10"/>
        <v/>
      </c>
      <c r="L164" s="53"/>
      <c r="M164" s="52" t="str">
        <f>IFERROR(INDEX('     2022    '!R:R,MATCH('Order Summary'!$A164,'     2022    '!$AN:$AN,0)),"")</f>
        <v/>
      </c>
      <c r="N164" s="52" t="str">
        <f>IFERROR(INDEX('     2022    '!V:V,MATCH('Order Summary'!$A164,'     2022    '!$AN:$AN,0)),"")</f>
        <v/>
      </c>
      <c r="O164" s="52" t="str">
        <f>IFERROR(INDEX('     2022    '!S:S,MATCH('Order Summary'!$A164,'     2022    '!$AN:$AN,0)),"")</f>
        <v/>
      </c>
      <c r="P164" s="96" t="str">
        <f t="shared" si="8"/>
        <v/>
      </c>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c r="AY164" s="9"/>
      <c r="AZ164" s="9"/>
      <c r="BA164" s="9"/>
      <c r="BB164" s="9"/>
      <c r="BC164" s="9"/>
      <c r="BD164" s="9"/>
      <c r="BE164" s="9"/>
      <c r="BF164" s="9"/>
      <c r="BG164" s="9"/>
      <c r="BH164" s="9"/>
      <c r="BI164" s="9"/>
      <c r="BJ164" s="9"/>
      <c r="BK164" s="9"/>
      <c r="BL164" s="9"/>
      <c r="BM164" s="9"/>
      <c r="BN164" s="9"/>
      <c r="BO164" s="9"/>
      <c r="BP164" s="9"/>
      <c r="BQ164" s="9"/>
      <c r="BR164" s="9"/>
      <c r="BS164" s="9"/>
      <c r="BT164" s="9"/>
      <c r="BU164" s="9"/>
      <c r="BV164" s="9"/>
      <c r="BW164" s="9"/>
      <c r="BX164" s="9"/>
      <c r="BY164" s="9"/>
      <c r="BZ164" s="9"/>
    </row>
    <row r="165" spans="1:78">
      <c r="A165" s="50">
        <f t="shared" si="11"/>
        <v>154</v>
      </c>
      <c r="C165" s="11" t="str">
        <f>IFERROR(INDEX('     2022    '!D:D,MATCH('Order Summary'!$A165,'     2022    '!$AN:$AN,0)),"")</f>
        <v/>
      </c>
      <c r="D165" s="11" t="str">
        <f>IFERROR(INDEX('     2022    '!C:C,MATCH('Order Summary'!$A165,'     2022    '!$AN:$AN,0)),"")</f>
        <v/>
      </c>
      <c r="E165" s="11" t="str">
        <f>IFERROR(INDEX('     2022    '!E:E,MATCH('Order Summary'!$A165,'     2022    '!$AN:$AN,0)),"")</f>
        <v/>
      </c>
      <c r="F165" s="96">
        <f>IFERROR(INDEX('     2022    '!AY:AY,MATCH($A165,'     2022    '!$AN:$AN,0)),0)</f>
        <v>0</v>
      </c>
      <c r="G165" s="180" t="str">
        <f>IFERROR(IF($O$3&gt;68,INDEX('     2022    '!I:I,MATCH($A165,'     2022    '!$AN:$AN,0))*(1-'     2022    '!$BA$1),INDEX('     2022    '!I:I,MATCH($A165,'     2022    '!$AN:$AN,0))),"")</f>
        <v/>
      </c>
      <c r="H165" s="96">
        <f>IFERROR(INDEX('     2022    '!AZ:AZ,MATCH($A165,'     2022    '!$AN:$AN,0)),0)</f>
        <v>0</v>
      </c>
      <c r="I165" s="180" t="str">
        <f>IFERROR(IF($O$3&gt;68,INDEX('     2022    '!M:M,MATCH($A165,'     2022    '!$AN:$AN,0))*(1-'     2022    '!$BA$1),INDEX('     2022    '!M:M,MATCH($A165,'     2022    '!$AN:$AN,0))),"")</f>
        <v/>
      </c>
      <c r="J165" s="181">
        <f t="shared" si="9"/>
        <v>0</v>
      </c>
      <c r="K165" s="182" t="str">
        <f t="shared" si="10"/>
        <v/>
      </c>
      <c r="L165" s="53"/>
      <c r="M165" s="52" t="str">
        <f>IFERROR(INDEX('     2022    '!R:R,MATCH('Order Summary'!$A165,'     2022    '!$AN:$AN,0)),"")</f>
        <v/>
      </c>
      <c r="N165" s="52" t="str">
        <f>IFERROR(INDEX('     2022    '!V:V,MATCH('Order Summary'!$A165,'     2022    '!$AN:$AN,0)),"")</f>
        <v/>
      </c>
      <c r="O165" s="52" t="str">
        <f>IFERROR(INDEX('     2022    '!S:S,MATCH('Order Summary'!$A165,'     2022    '!$AN:$AN,0)),"")</f>
        <v/>
      </c>
      <c r="P165" s="96" t="str">
        <f t="shared" si="8"/>
        <v/>
      </c>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c r="AY165" s="9"/>
      <c r="AZ165" s="9"/>
      <c r="BA165" s="9"/>
      <c r="BB165" s="9"/>
      <c r="BC165" s="9"/>
      <c r="BD165" s="9"/>
      <c r="BE165" s="9"/>
      <c r="BF165" s="9"/>
      <c r="BG165" s="9"/>
      <c r="BH165" s="9"/>
      <c r="BI165" s="9"/>
      <c r="BJ165" s="9"/>
      <c r="BK165" s="9"/>
      <c r="BL165" s="9"/>
      <c r="BM165" s="9"/>
      <c r="BN165" s="9"/>
      <c r="BO165" s="9"/>
      <c r="BP165" s="9"/>
      <c r="BQ165" s="9"/>
      <c r="BR165" s="9"/>
      <c r="BS165" s="9"/>
      <c r="BT165" s="9"/>
      <c r="BU165" s="9"/>
      <c r="BV165" s="9"/>
      <c r="BW165" s="9"/>
      <c r="BX165" s="9"/>
      <c r="BY165" s="9"/>
      <c r="BZ165" s="9"/>
    </row>
    <row r="166" spans="1:78">
      <c r="A166" s="50">
        <f t="shared" si="11"/>
        <v>155</v>
      </c>
      <c r="C166" s="11" t="str">
        <f>IFERROR(INDEX('     2022    '!D:D,MATCH('Order Summary'!$A166,'     2022    '!$AN:$AN,0)),"")</f>
        <v/>
      </c>
      <c r="D166" s="11" t="str">
        <f>IFERROR(INDEX('     2022    '!C:C,MATCH('Order Summary'!$A166,'     2022    '!$AN:$AN,0)),"")</f>
        <v/>
      </c>
      <c r="E166" s="11" t="str">
        <f>IFERROR(INDEX('     2022    '!E:E,MATCH('Order Summary'!$A166,'     2022    '!$AN:$AN,0)),"")</f>
        <v/>
      </c>
      <c r="F166" s="96">
        <f>IFERROR(INDEX('     2022    '!AY:AY,MATCH($A166,'     2022    '!$AN:$AN,0)),0)</f>
        <v>0</v>
      </c>
      <c r="G166" s="180" t="str">
        <f>IFERROR(IF($O$3&gt;68,INDEX('     2022    '!I:I,MATCH($A166,'     2022    '!$AN:$AN,0))*(1-'     2022    '!$BA$1),INDEX('     2022    '!I:I,MATCH($A166,'     2022    '!$AN:$AN,0))),"")</f>
        <v/>
      </c>
      <c r="H166" s="96">
        <f>IFERROR(INDEX('     2022    '!AZ:AZ,MATCH($A166,'     2022    '!$AN:$AN,0)),0)</f>
        <v>0</v>
      </c>
      <c r="I166" s="180" t="str">
        <f>IFERROR(IF($O$3&gt;68,INDEX('     2022    '!M:M,MATCH($A166,'     2022    '!$AN:$AN,0))*(1-'     2022    '!$BA$1),INDEX('     2022    '!M:M,MATCH($A166,'     2022    '!$AN:$AN,0))),"")</f>
        <v/>
      </c>
      <c r="J166" s="181">
        <f t="shared" si="9"/>
        <v>0</v>
      </c>
      <c r="K166" s="182" t="str">
        <f t="shared" si="10"/>
        <v/>
      </c>
      <c r="L166" s="53"/>
      <c r="M166" s="52" t="str">
        <f>IFERROR(INDEX('     2022    '!R:R,MATCH('Order Summary'!$A166,'     2022    '!$AN:$AN,0)),"")</f>
        <v/>
      </c>
      <c r="N166" s="52" t="str">
        <f>IFERROR(INDEX('     2022    '!V:V,MATCH('Order Summary'!$A166,'     2022    '!$AN:$AN,0)),"")</f>
        <v/>
      </c>
      <c r="O166" s="52" t="str">
        <f>IFERROR(INDEX('     2022    '!S:S,MATCH('Order Summary'!$A166,'     2022    '!$AN:$AN,0)),"")</f>
        <v/>
      </c>
      <c r="P166" s="96" t="str">
        <f t="shared" si="8"/>
        <v/>
      </c>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c r="AY166" s="9"/>
      <c r="AZ166" s="9"/>
      <c r="BA166" s="9"/>
      <c r="BB166" s="9"/>
      <c r="BC166" s="9"/>
      <c r="BD166" s="9"/>
      <c r="BE166" s="9"/>
      <c r="BF166" s="9"/>
      <c r="BG166" s="9"/>
      <c r="BH166" s="9"/>
      <c r="BI166" s="9"/>
      <c r="BJ166" s="9"/>
      <c r="BK166" s="9"/>
      <c r="BL166" s="9"/>
      <c r="BM166" s="9"/>
      <c r="BN166" s="9"/>
      <c r="BO166" s="9"/>
      <c r="BP166" s="9"/>
      <c r="BQ166" s="9"/>
      <c r="BR166" s="9"/>
      <c r="BS166" s="9"/>
      <c r="BT166" s="9"/>
      <c r="BU166" s="9"/>
      <c r="BV166" s="9"/>
      <c r="BW166" s="9"/>
      <c r="BX166" s="9"/>
      <c r="BY166" s="9"/>
      <c r="BZ166" s="9"/>
    </row>
    <row r="167" spans="1:78">
      <c r="A167" s="50">
        <f t="shared" si="11"/>
        <v>156</v>
      </c>
      <c r="C167" s="11" t="str">
        <f>IFERROR(INDEX('     2022    '!D:D,MATCH('Order Summary'!$A167,'     2022    '!$AN:$AN,0)),"")</f>
        <v/>
      </c>
      <c r="D167" s="11" t="str">
        <f>IFERROR(INDEX('     2022    '!C:C,MATCH('Order Summary'!$A167,'     2022    '!$AN:$AN,0)),"")</f>
        <v/>
      </c>
      <c r="E167" s="11" t="str">
        <f>IFERROR(INDEX('     2022    '!E:E,MATCH('Order Summary'!$A167,'     2022    '!$AN:$AN,0)),"")</f>
        <v/>
      </c>
      <c r="F167" s="96">
        <f>IFERROR(INDEX('     2022    '!AY:AY,MATCH($A167,'     2022    '!$AN:$AN,0)),0)</f>
        <v>0</v>
      </c>
      <c r="G167" s="180" t="str">
        <f>IFERROR(IF($O$3&gt;68,INDEX('     2022    '!I:I,MATCH($A167,'     2022    '!$AN:$AN,0))*(1-'     2022    '!$BA$1),INDEX('     2022    '!I:I,MATCH($A167,'     2022    '!$AN:$AN,0))),"")</f>
        <v/>
      </c>
      <c r="H167" s="96">
        <f>IFERROR(INDEX('     2022    '!AZ:AZ,MATCH($A167,'     2022    '!$AN:$AN,0)),0)</f>
        <v>0</v>
      </c>
      <c r="I167" s="180" t="str">
        <f>IFERROR(IF($O$3&gt;68,INDEX('     2022    '!M:M,MATCH($A167,'     2022    '!$AN:$AN,0))*(1-'     2022    '!$BA$1),INDEX('     2022    '!M:M,MATCH($A167,'     2022    '!$AN:$AN,0))),"")</f>
        <v/>
      </c>
      <c r="J167" s="181">
        <f t="shared" si="9"/>
        <v>0</v>
      </c>
      <c r="K167" s="182" t="str">
        <f t="shared" si="10"/>
        <v/>
      </c>
      <c r="L167" s="53"/>
      <c r="M167" s="52" t="str">
        <f>IFERROR(INDEX('     2022    '!R:R,MATCH('Order Summary'!$A167,'     2022    '!$AN:$AN,0)),"")</f>
        <v/>
      </c>
      <c r="N167" s="52" t="str">
        <f>IFERROR(INDEX('     2022    '!V:V,MATCH('Order Summary'!$A167,'     2022    '!$AN:$AN,0)),"")</f>
        <v/>
      </c>
      <c r="O167" s="52" t="str">
        <f>IFERROR(INDEX('     2022    '!S:S,MATCH('Order Summary'!$A167,'     2022    '!$AN:$AN,0)),"")</f>
        <v/>
      </c>
      <c r="P167" s="96" t="str">
        <f t="shared" si="8"/>
        <v/>
      </c>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c r="AY167" s="9"/>
      <c r="AZ167" s="9"/>
      <c r="BA167" s="9"/>
      <c r="BB167" s="9"/>
      <c r="BC167" s="9"/>
      <c r="BD167" s="9"/>
      <c r="BE167" s="9"/>
      <c r="BF167" s="9"/>
      <c r="BG167" s="9"/>
      <c r="BH167" s="9"/>
      <c r="BI167" s="9"/>
      <c r="BJ167" s="9"/>
      <c r="BK167" s="9"/>
      <c r="BL167" s="9"/>
      <c r="BM167" s="9"/>
      <c r="BN167" s="9"/>
      <c r="BO167" s="9"/>
      <c r="BP167" s="9"/>
      <c r="BQ167" s="9"/>
      <c r="BR167" s="9"/>
      <c r="BS167" s="9"/>
      <c r="BT167" s="9"/>
      <c r="BU167" s="9"/>
      <c r="BV167" s="9"/>
      <c r="BW167" s="9"/>
      <c r="BX167" s="9"/>
      <c r="BY167" s="9"/>
      <c r="BZ167" s="9"/>
    </row>
    <row r="168" spans="1:78">
      <c r="A168" s="50">
        <f t="shared" si="11"/>
        <v>157</v>
      </c>
      <c r="C168" s="11" t="str">
        <f>IFERROR(INDEX('     2022    '!D:D,MATCH('Order Summary'!$A168,'     2022    '!$AN:$AN,0)),"")</f>
        <v/>
      </c>
      <c r="D168" s="11" t="str">
        <f>IFERROR(INDEX('     2022    '!C:C,MATCH('Order Summary'!$A168,'     2022    '!$AN:$AN,0)),"")</f>
        <v/>
      </c>
      <c r="E168" s="11" t="str">
        <f>IFERROR(INDEX('     2022    '!E:E,MATCH('Order Summary'!$A168,'     2022    '!$AN:$AN,0)),"")</f>
        <v/>
      </c>
      <c r="F168" s="96">
        <f>IFERROR(INDEX('     2022    '!AY:AY,MATCH($A168,'     2022    '!$AN:$AN,0)),0)</f>
        <v>0</v>
      </c>
      <c r="G168" s="180" t="str">
        <f>IFERROR(IF($O$3&gt;68,INDEX('     2022    '!I:I,MATCH($A168,'     2022    '!$AN:$AN,0))*(1-'     2022    '!$BA$1),INDEX('     2022    '!I:I,MATCH($A168,'     2022    '!$AN:$AN,0))),"")</f>
        <v/>
      </c>
      <c r="H168" s="96">
        <f>IFERROR(INDEX('     2022    '!AZ:AZ,MATCH($A168,'     2022    '!$AN:$AN,0)),0)</f>
        <v>0</v>
      </c>
      <c r="I168" s="180" t="str">
        <f>IFERROR(IF($O$3&gt;68,INDEX('     2022    '!M:M,MATCH($A168,'     2022    '!$AN:$AN,0))*(1-'     2022    '!$BA$1),INDEX('     2022    '!M:M,MATCH($A168,'     2022    '!$AN:$AN,0))),"")</f>
        <v/>
      </c>
      <c r="J168" s="181">
        <f t="shared" si="9"/>
        <v>0</v>
      </c>
      <c r="K168" s="182" t="str">
        <f t="shared" si="10"/>
        <v/>
      </c>
      <c r="L168" s="53"/>
      <c r="M168" s="52" t="str">
        <f>IFERROR(INDEX('     2022    '!R:R,MATCH('Order Summary'!$A168,'     2022    '!$AN:$AN,0)),"")</f>
        <v/>
      </c>
      <c r="N168" s="52" t="str">
        <f>IFERROR(INDEX('     2022    '!V:V,MATCH('Order Summary'!$A168,'     2022    '!$AN:$AN,0)),"")</f>
        <v/>
      </c>
      <c r="O168" s="52" t="str">
        <f>IFERROR(INDEX('     2022    '!S:S,MATCH('Order Summary'!$A168,'     2022    '!$AN:$AN,0)),"")</f>
        <v/>
      </c>
      <c r="P168" s="96" t="str">
        <f t="shared" si="8"/>
        <v/>
      </c>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c r="AY168" s="9"/>
      <c r="AZ168" s="9"/>
      <c r="BA168" s="9"/>
      <c r="BB168" s="9"/>
      <c r="BC168" s="9"/>
      <c r="BD168" s="9"/>
      <c r="BE168" s="9"/>
      <c r="BF168" s="9"/>
      <c r="BG168" s="9"/>
      <c r="BH168" s="9"/>
      <c r="BI168" s="9"/>
      <c r="BJ168" s="9"/>
      <c r="BK168" s="9"/>
      <c r="BL168" s="9"/>
      <c r="BM168" s="9"/>
      <c r="BN168" s="9"/>
      <c r="BO168" s="9"/>
      <c r="BP168" s="9"/>
      <c r="BQ168" s="9"/>
      <c r="BR168" s="9"/>
      <c r="BS168" s="9"/>
      <c r="BT168" s="9"/>
      <c r="BU168" s="9"/>
      <c r="BV168" s="9"/>
      <c r="BW168" s="9"/>
      <c r="BX168" s="9"/>
      <c r="BY168" s="9"/>
      <c r="BZ168" s="9"/>
    </row>
    <row r="169" spans="1:78">
      <c r="A169" s="50">
        <f t="shared" si="11"/>
        <v>158</v>
      </c>
      <c r="C169" s="11" t="str">
        <f>IFERROR(INDEX('     2022    '!D:D,MATCH('Order Summary'!$A169,'     2022    '!$AN:$AN,0)),"")</f>
        <v/>
      </c>
      <c r="D169" s="11" t="str">
        <f>IFERROR(INDEX('     2022    '!C:C,MATCH('Order Summary'!$A169,'     2022    '!$AN:$AN,0)),"")</f>
        <v/>
      </c>
      <c r="E169" s="11" t="str">
        <f>IFERROR(INDEX('     2022    '!E:E,MATCH('Order Summary'!$A169,'     2022    '!$AN:$AN,0)),"")</f>
        <v/>
      </c>
      <c r="F169" s="96">
        <f>IFERROR(INDEX('     2022    '!AY:AY,MATCH($A169,'     2022    '!$AN:$AN,0)),0)</f>
        <v>0</v>
      </c>
      <c r="G169" s="180" t="str">
        <f>IFERROR(IF($O$3&gt;68,INDEX('     2022    '!I:I,MATCH($A169,'     2022    '!$AN:$AN,0))*(1-'     2022    '!$BA$1),INDEX('     2022    '!I:I,MATCH($A169,'     2022    '!$AN:$AN,0))),"")</f>
        <v/>
      </c>
      <c r="H169" s="96">
        <f>IFERROR(INDEX('     2022    '!AZ:AZ,MATCH($A169,'     2022    '!$AN:$AN,0)),0)</f>
        <v>0</v>
      </c>
      <c r="I169" s="180" t="str">
        <f>IFERROR(IF($O$3&gt;68,INDEX('     2022    '!M:M,MATCH($A169,'     2022    '!$AN:$AN,0))*(1-'     2022    '!$BA$1),INDEX('     2022    '!M:M,MATCH($A169,'     2022    '!$AN:$AN,0))),"")</f>
        <v/>
      </c>
      <c r="J169" s="181">
        <f t="shared" si="9"/>
        <v>0</v>
      </c>
      <c r="K169" s="182" t="str">
        <f t="shared" si="10"/>
        <v/>
      </c>
      <c r="L169" s="53"/>
      <c r="M169" s="52" t="str">
        <f>IFERROR(INDEX('     2022    '!R:R,MATCH('Order Summary'!$A169,'     2022    '!$AN:$AN,0)),"")</f>
        <v/>
      </c>
      <c r="N169" s="52" t="str">
        <f>IFERROR(INDEX('     2022    '!V:V,MATCH('Order Summary'!$A169,'     2022    '!$AN:$AN,0)),"")</f>
        <v/>
      </c>
      <c r="O169" s="52" t="str">
        <f>IFERROR(INDEX('     2022    '!S:S,MATCH('Order Summary'!$A169,'     2022    '!$AN:$AN,0)),"")</f>
        <v/>
      </c>
      <c r="P169" s="96" t="str">
        <f t="shared" si="8"/>
        <v/>
      </c>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c r="AY169" s="9"/>
      <c r="AZ169" s="9"/>
      <c r="BA169" s="9"/>
      <c r="BB169" s="9"/>
      <c r="BC169" s="9"/>
      <c r="BD169" s="9"/>
      <c r="BE169" s="9"/>
      <c r="BF169" s="9"/>
      <c r="BG169" s="9"/>
      <c r="BH169" s="9"/>
      <c r="BI169" s="9"/>
      <c r="BJ169" s="9"/>
      <c r="BK169" s="9"/>
      <c r="BL169" s="9"/>
      <c r="BM169" s="9"/>
      <c r="BN169" s="9"/>
      <c r="BO169" s="9"/>
      <c r="BP169" s="9"/>
      <c r="BQ169" s="9"/>
      <c r="BR169" s="9"/>
      <c r="BS169" s="9"/>
      <c r="BT169" s="9"/>
      <c r="BU169" s="9"/>
      <c r="BV169" s="9"/>
      <c r="BW169" s="9"/>
      <c r="BX169" s="9"/>
      <c r="BY169" s="9"/>
      <c r="BZ169" s="9"/>
    </row>
    <row r="170" spans="1:78">
      <c r="A170" s="50">
        <f t="shared" si="11"/>
        <v>159</v>
      </c>
      <c r="C170" s="11" t="str">
        <f>IFERROR(INDEX('     2022    '!D:D,MATCH('Order Summary'!$A170,'     2022    '!$AN:$AN,0)),"")</f>
        <v/>
      </c>
      <c r="D170" s="11" t="str">
        <f>IFERROR(INDEX('     2022    '!C:C,MATCH('Order Summary'!$A170,'     2022    '!$AN:$AN,0)),"")</f>
        <v/>
      </c>
      <c r="E170" s="11" t="str">
        <f>IFERROR(INDEX('     2022    '!E:E,MATCH('Order Summary'!$A170,'     2022    '!$AN:$AN,0)),"")</f>
        <v/>
      </c>
      <c r="F170" s="96">
        <f>IFERROR(INDEX('     2022    '!AY:AY,MATCH($A170,'     2022    '!$AN:$AN,0)),0)</f>
        <v>0</v>
      </c>
      <c r="G170" s="180" t="str">
        <f>IFERROR(IF($O$3&gt;68,INDEX('     2022    '!I:I,MATCH($A170,'     2022    '!$AN:$AN,0))*(1-'     2022    '!$BA$1),INDEX('     2022    '!I:I,MATCH($A170,'     2022    '!$AN:$AN,0))),"")</f>
        <v/>
      </c>
      <c r="H170" s="96">
        <f>IFERROR(INDEX('     2022    '!AZ:AZ,MATCH($A170,'     2022    '!$AN:$AN,0)),0)</f>
        <v>0</v>
      </c>
      <c r="I170" s="180" t="str">
        <f>IFERROR(IF($O$3&gt;68,INDEX('     2022    '!M:M,MATCH($A170,'     2022    '!$AN:$AN,0))*(1-'     2022    '!$BA$1),INDEX('     2022    '!M:M,MATCH($A170,'     2022    '!$AN:$AN,0))),"")</f>
        <v/>
      </c>
      <c r="J170" s="181">
        <f t="shared" si="9"/>
        <v>0</v>
      </c>
      <c r="K170" s="182" t="str">
        <f t="shared" si="10"/>
        <v/>
      </c>
      <c r="L170" s="53"/>
      <c r="M170" s="52" t="str">
        <f>IFERROR(INDEX('     2022    '!R:R,MATCH('Order Summary'!$A170,'     2022    '!$AN:$AN,0)),"")</f>
        <v/>
      </c>
      <c r="N170" s="52" t="str">
        <f>IFERROR(INDEX('     2022    '!V:V,MATCH('Order Summary'!$A170,'     2022    '!$AN:$AN,0)),"")</f>
        <v/>
      </c>
      <c r="O170" s="52" t="str">
        <f>IFERROR(INDEX('     2022    '!S:S,MATCH('Order Summary'!$A170,'     2022    '!$AN:$AN,0)),"")</f>
        <v/>
      </c>
      <c r="P170" s="96" t="str">
        <f t="shared" si="8"/>
        <v/>
      </c>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c r="AY170" s="9"/>
      <c r="AZ170" s="9"/>
      <c r="BA170" s="9"/>
      <c r="BB170" s="9"/>
      <c r="BC170" s="9"/>
      <c r="BD170" s="9"/>
      <c r="BE170" s="9"/>
      <c r="BF170" s="9"/>
      <c r="BG170" s="9"/>
      <c r="BH170" s="9"/>
      <c r="BI170" s="9"/>
      <c r="BJ170" s="9"/>
      <c r="BK170" s="9"/>
      <c r="BL170" s="9"/>
      <c r="BM170" s="9"/>
      <c r="BN170" s="9"/>
      <c r="BO170" s="9"/>
      <c r="BP170" s="9"/>
      <c r="BQ170" s="9"/>
      <c r="BR170" s="9"/>
      <c r="BS170" s="9"/>
      <c r="BT170" s="9"/>
      <c r="BU170" s="9"/>
      <c r="BV170" s="9"/>
      <c r="BW170" s="9"/>
      <c r="BX170" s="9"/>
      <c r="BY170" s="9"/>
      <c r="BZ170" s="9"/>
    </row>
    <row r="171" spans="1:78">
      <c r="A171" s="50">
        <f t="shared" si="11"/>
        <v>160</v>
      </c>
      <c r="C171" s="11" t="str">
        <f>IFERROR(INDEX('     2022    '!D:D,MATCH('Order Summary'!$A171,'     2022    '!$AN:$AN,0)),"")</f>
        <v/>
      </c>
      <c r="D171" s="11" t="str">
        <f>IFERROR(INDEX('     2022    '!C:C,MATCH('Order Summary'!$A171,'     2022    '!$AN:$AN,0)),"")</f>
        <v/>
      </c>
      <c r="E171" s="11" t="str">
        <f>IFERROR(INDEX('     2022    '!E:E,MATCH('Order Summary'!$A171,'     2022    '!$AN:$AN,0)),"")</f>
        <v/>
      </c>
      <c r="F171" s="96">
        <f>IFERROR(INDEX('     2022    '!AY:AY,MATCH($A171,'     2022    '!$AN:$AN,0)),0)</f>
        <v>0</v>
      </c>
      <c r="G171" s="180" t="str">
        <f>IFERROR(IF($O$3&gt;68,INDEX('     2022    '!I:I,MATCH($A171,'     2022    '!$AN:$AN,0))*(1-'     2022    '!$BA$1),INDEX('     2022    '!I:I,MATCH($A171,'     2022    '!$AN:$AN,0))),"")</f>
        <v/>
      </c>
      <c r="H171" s="96">
        <f>IFERROR(INDEX('     2022    '!AZ:AZ,MATCH($A171,'     2022    '!$AN:$AN,0)),0)</f>
        <v>0</v>
      </c>
      <c r="I171" s="180" t="str">
        <f>IFERROR(IF($O$3&gt;68,INDEX('     2022    '!M:M,MATCH($A171,'     2022    '!$AN:$AN,0))*(1-'     2022    '!$BA$1),INDEX('     2022    '!M:M,MATCH($A171,'     2022    '!$AN:$AN,0))),"")</f>
        <v/>
      </c>
      <c r="J171" s="181">
        <f t="shared" si="9"/>
        <v>0</v>
      </c>
      <c r="K171" s="182" t="str">
        <f t="shared" si="10"/>
        <v/>
      </c>
      <c r="L171" s="53"/>
      <c r="M171" s="52" t="str">
        <f>IFERROR(INDEX('     2022    '!R:R,MATCH('Order Summary'!$A171,'     2022    '!$AN:$AN,0)),"")</f>
        <v/>
      </c>
      <c r="N171" s="52" t="str">
        <f>IFERROR(INDEX('     2022    '!V:V,MATCH('Order Summary'!$A171,'     2022    '!$AN:$AN,0)),"")</f>
        <v/>
      </c>
      <c r="O171" s="52" t="str">
        <f>IFERROR(INDEX('     2022    '!S:S,MATCH('Order Summary'!$A171,'     2022    '!$AN:$AN,0)),"")</f>
        <v/>
      </c>
      <c r="P171" s="96" t="str">
        <f t="shared" si="8"/>
        <v/>
      </c>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c r="AY171" s="9"/>
      <c r="AZ171" s="9"/>
      <c r="BA171" s="9"/>
      <c r="BB171" s="9"/>
      <c r="BC171" s="9"/>
      <c r="BD171" s="9"/>
      <c r="BE171" s="9"/>
      <c r="BF171" s="9"/>
      <c r="BG171" s="9"/>
      <c r="BH171" s="9"/>
      <c r="BI171" s="9"/>
      <c r="BJ171" s="9"/>
      <c r="BK171" s="9"/>
      <c r="BL171" s="9"/>
      <c r="BM171" s="9"/>
      <c r="BN171" s="9"/>
      <c r="BO171" s="9"/>
      <c r="BP171" s="9"/>
      <c r="BQ171" s="9"/>
      <c r="BR171" s="9"/>
      <c r="BS171" s="9"/>
      <c r="BT171" s="9"/>
      <c r="BU171" s="9"/>
      <c r="BV171" s="9"/>
      <c r="BW171" s="9"/>
      <c r="BX171" s="9"/>
      <c r="BY171" s="9"/>
      <c r="BZ171" s="9"/>
    </row>
    <row r="172" spans="1:78">
      <c r="A172" s="50">
        <f t="shared" si="11"/>
        <v>161</v>
      </c>
      <c r="C172" s="11" t="str">
        <f>IFERROR(INDEX('     2022    '!D:D,MATCH('Order Summary'!$A172,'     2022    '!$AN:$AN,0)),"")</f>
        <v/>
      </c>
      <c r="D172" s="11" t="str">
        <f>IFERROR(INDEX('     2022    '!C:C,MATCH('Order Summary'!$A172,'     2022    '!$AN:$AN,0)),"")</f>
        <v/>
      </c>
      <c r="E172" s="11" t="str">
        <f>IFERROR(INDEX('     2022    '!E:E,MATCH('Order Summary'!$A172,'     2022    '!$AN:$AN,0)),"")</f>
        <v/>
      </c>
      <c r="F172" s="96">
        <f>IFERROR(INDEX('     2022    '!AY:AY,MATCH($A172,'     2022    '!$AN:$AN,0)),0)</f>
        <v>0</v>
      </c>
      <c r="G172" s="180" t="str">
        <f>IFERROR(IF($O$3&gt;68,INDEX('     2022    '!I:I,MATCH($A172,'     2022    '!$AN:$AN,0))*(1-'     2022    '!$BA$1),INDEX('     2022    '!I:I,MATCH($A172,'     2022    '!$AN:$AN,0))),"")</f>
        <v/>
      </c>
      <c r="H172" s="96">
        <f>IFERROR(INDEX('     2022    '!AZ:AZ,MATCH($A172,'     2022    '!$AN:$AN,0)),0)</f>
        <v>0</v>
      </c>
      <c r="I172" s="180" t="str">
        <f>IFERROR(IF($O$3&gt;68,INDEX('     2022    '!M:M,MATCH($A172,'     2022    '!$AN:$AN,0))*(1-'     2022    '!$BA$1),INDEX('     2022    '!M:M,MATCH($A172,'     2022    '!$AN:$AN,0))),"")</f>
        <v/>
      </c>
      <c r="J172" s="181">
        <f t="shared" si="9"/>
        <v>0</v>
      </c>
      <c r="K172" s="182" t="str">
        <f t="shared" si="10"/>
        <v/>
      </c>
      <c r="L172" s="53"/>
      <c r="M172" s="52" t="str">
        <f>IFERROR(INDEX('     2022    '!R:R,MATCH('Order Summary'!$A172,'     2022    '!$AN:$AN,0)),"")</f>
        <v/>
      </c>
      <c r="N172" s="52" t="str">
        <f>IFERROR(INDEX('     2022    '!V:V,MATCH('Order Summary'!$A172,'     2022    '!$AN:$AN,0)),"")</f>
        <v/>
      </c>
      <c r="O172" s="52" t="str">
        <f>IFERROR(INDEX('     2022    '!S:S,MATCH('Order Summary'!$A172,'     2022    '!$AN:$AN,0)),"")</f>
        <v/>
      </c>
      <c r="P172" s="96" t="str">
        <f t="shared" si="8"/>
        <v/>
      </c>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c r="AY172" s="9"/>
      <c r="AZ172" s="9"/>
      <c r="BA172" s="9"/>
      <c r="BB172" s="9"/>
      <c r="BC172" s="9"/>
      <c r="BD172" s="9"/>
      <c r="BE172" s="9"/>
      <c r="BF172" s="9"/>
      <c r="BG172" s="9"/>
      <c r="BH172" s="9"/>
      <c r="BI172" s="9"/>
      <c r="BJ172" s="9"/>
      <c r="BK172" s="9"/>
      <c r="BL172" s="9"/>
      <c r="BM172" s="9"/>
      <c r="BN172" s="9"/>
      <c r="BO172" s="9"/>
      <c r="BP172" s="9"/>
      <c r="BQ172" s="9"/>
      <c r="BR172" s="9"/>
      <c r="BS172" s="9"/>
      <c r="BT172" s="9"/>
      <c r="BU172" s="9"/>
      <c r="BV172" s="9"/>
      <c r="BW172" s="9"/>
      <c r="BX172" s="9"/>
      <c r="BY172" s="9"/>
      <c r="BZ172" s="9"/>
    </row>
    <row r="173" spans="1:78">
      <c r="A173" s="50">
        <f t="shared" si="11"/>
        <v>162</v>
      </c>
      <c r="C173" s="11" t="str">
        <f>IFERROR(INDEX('     2022    '!D:D,MATCH('Order Summary'!$A173,'     2022    '!$AN:$AN,0)),"")</f>
        <v/>
      </c>
      <c r="D173" s="11" t="str">
        <f>IFERROR(INDEX('     2022    '!C:C,MATCH('Order Summary'!$A173,'     2022    '!$AN:$AN,0)),"")</f>
        <v/>
      </c>
      <c r="E173" s="11" t="str">
        <f>IFERROR(INDEX('     2022    '!E:E,MATCH('Order Summary'!$A173,'     2022    '!$AN:$AN,0)),"")</f>
        <v/>
      </c>
      <c r="F173" s="96">
        <f>IFERROR(INDEX('     2022    '!AY:AY,MATCH($A173,'     2022    '!$AN:$AN,0)),0)</f>
        <v>0</v>
      </c>
      <c r="G173" s="180" t="str">
        <f>IFERROR(IF($O$3&gt;68,INDEX('     2022    '!I:I,MATCH($A173,'     2022    '!$AN:$AN,0))*(1-'     2022    '!$BA$1),INDEX('     2022    '!I:I,MATCH($A173,'     2022    '!$AN:$AN,0))),"")</f>
        <v/>
      </c>
      <c r="H173" s="96">
        <f>IFERROR(INDEX('     2022    '!AZ:AZ,MATCH($A173,'     2022    '!$AN:$AN,0)),0)</f>
        <v>0</v>
      </c>
      <c r="I173" s="180" t="str">
        <f>IFERROR(IF($O$3&gt;68,INDEX('     2022    '!M:M,MATCH($A173,'     2022    '!$AN:$AN,0))*(1-'     2022    '!$BA$1),INDEX('     2022    '!M:M,MATCH($A173,'     2022    '!$AN:$AN,0))),"")</f>
        <v/>
      </c>
      <c r="J173" s="181">
        <f t="shared" si="9"/>
        <v>0</v>
      </c>
      <c r="K173" s="182" t="str">
        <f t="shared" si="10"/>
        <v/>
      </c>
      <c r="L173" s="53"/>
      <c r="M173" s="52" t="str">
        <f>IFERROR(INDEX('     2022    '!R:R,MATCH('Order Summary'!$A173,'     2022    '!$AN:$AN,0)),"")</f>
        <v/>
      </c>
      <c r="N173" s="52" t="str">
        <f>IFERROR(INDEX('     2022    '!V:V,MATCH('Order Summary'!$A173,'     2022    '!$AN:$AN,0)),"")</f>
        <v/>
      </c>
      <c r="O173" s="52" t="str">
        <f>IFERROR(INDEX('     2022    '!S:S,MATCH('Order Summary'!$A173,'     2022    '!$AN:$AN,0)),"")</f>
        <v/>
      </c>
      <c r="P173" s="96" t="str">
        <f t="shared" si="8"/>
        <v/>
      </c>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c r="AY173" s="9"/>
      <c r="AZ173" s="9"/>
      <c r="BA173" s="9"/>
      <c r="BB173" s="9"/>
      <c r="BC173" s="9"/>
      <c r="BD173" s="9"/>
      <c r="BE173" s="9"/>
      <c r="BF173" s="9"/>
      <c r="BG173" s="9"/>
      <c r="BH173" s="9"/>
      <c r="BI173" s="9"/>
      <c r="BJ173" s="9"/>
      <c r="BK173" s="9"/>
      <c r="BL173" s="9"/>
      <c r="BM173" s="9"/>
      <c r="BN173" s="9"/>
      <c r="BO173" s="9"/>
      <c r="BP173" s="9"/>
      <c r="BQ173" s="9"/>
      <c r="BR173" s="9"/>
      <c r="BS173" s="9"/>
      <c r="BT173" s="9"/>
      <c r="BU173" s="9"/>
      <c r="BV173" s="9"/>
      <c r="BW173" s="9"/>
      <c r="BX173" s="9"/>
      <c r="BY173" s="9"/>
      <c r="BZ173" s="9"/>
    </row>
    <row r="174" spans="1:78">
      <c r="A174" s="50">
        <f t="shared" si="11"/>
        <v>163</v>
      </c>
      <c r="C174" s="11" t="str">
        <f>IFERROR(INDEX('     2022    '!D:D,MATCH('Order Summary'!$A174,'     2022    '!$AN:$AN,0)),"")</f>
        <v/>
      </c>
      <c r="D174" s="11" t="str">
        <f>IFERROR(INDEX('     2022    '!C:C,MATCH('Order Summary'!$A174,'     2022    '!$AN:$AN,0)),"")</f>
        <v/>
      </c>
      <c r="E174" s="11" t="str">
        <f>IFERROR(INDEX('     2022    '!E:E,MATCH('Order Summary'!$A174,'     2022    '!$AN:$AN,0)),"")</f>
        <v/>
      </c>
      <c r="F174" s="96">
        <f>IFERROR(INDEX('     2022    '!AY:AY,MATCH($A174,'     2022    '!$AN:$AN,0)),0)</f>
        <v>0</v>
      </c>
      <c r="G174" s="180" t="str">
        <f>IFERROR(IF($O$3&gt;68,INDEX('     2022    '!I:I,MATCH($A174,'     2022    '!$AN:$AN,0))*(1-'     2022    '!$BA$1),INDEX('     2022    '!I:I,MATCH($A174,'     2022    '!$AN:$AN,0))),"")</f>
        <v/>
      </c>
      <c r="H174" s="96">
        <f>IFERROR(INDEX('     2022    '!AZ:AZ,MATCH($A174,'     2022    '!$AN:$AN,0)),0)</f>
        <v>0</v>
      </c>
      <c r="I174" s="180" t="str">
        <f>IFERROR(IF($O$3&gt;68,INDEX('     2022    '!M:M,MATCH($A174,'     2022    '!$AN:$AN,0))*(1-'     2022    '!$BA$1),INDEX('     2022    '!M:M,MATCH($A174,'     2022    '!$AN:$AN,0))),"")</f>
        <v/>
      </c>
      <c r="J174" s="181">
        <f t="shared" si="9"/>
        <v>0</v>
      </c>
      <c r="K174" s="182" t="str">
        <f t="shared" si="10"/>
        <v/>
      </c>
      <c r="L174" s="53"/>
      <c r="M174" s="52" t="str">
        <f>IFERROR(INDEX('     2022    '!R:R,MATCH('Order Summary'!$A174,'     2022    '!$AN:$AN,0)),"")</f>
        <v/>
      </c>
      <c r="N174" s="52" t="str">
        <f>IFERROR(INDEX('     2022    '!V:V,MATCH('Order Summary'!$A174,'     2022    '!$AN:$AN,0)),"")</f>
        <v/>
      </c>
      <c r="O174" s="52" t="str">
        <f>IFERROR(INDEX('     2022    '!S:S,MATCH('Order Summary'!$A174,'     2022    '!$AN:$AN,0)),"")</f>
        <v/>
      </c>
      <c r="P174" s="96" t="str">
        <f t="shared" si="8"/>
        <v/>
      </c>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c r="AY174" s="9"/>
      <c r="AZ174" s="9"/>
      <c r="BA174" s="9"/>
      <c r="BB174" s="9"/>
      <c r="BC174" s="9"/>
      <c r="BD174" s="9"/>
      <c r="BE174" s="9"/>
      <c r="BF174" s="9"/>
      <c r="BG174" s="9"/>
      <c r="BH174" s="9"/>
      <c r="BI174" s="9"/>
      <c r="BJ174" s="9"/>
      <c r="BK174" s="9"/>
      <c r="BL174" s="9"/>
      <c r="BM174" s="9"/>
      <c r="BN174" s="9"/>
      <c r="BO174" s="9"/>
      <c r="BP174" s="9"/>
      <c r="BQ174" s="9"/>
      <c r="BR174" s="9"/>
      <c r="BS174" s="9"/>
      <c r="BT174" s="9"/>
      <c r="BU174" s="9"/>
      <c r="BV174" s="9"/>
      <c r="BW174" s="9"/>
      <c r="BX174" s="9"/>
      <c r="BY174" s="9"/>
      <c r="BZ174" s="9"/>
    </row>
    <row r="175" spans="1:78">
      <c r="A175" s="50">
        <f t="shared" si="11"/>
        <v>164</v>
      </c>
      <c r="C175" s="11" t="str">
        <f>IFERROR(INDEX('     2022    '!D:D,MATCH('Order Summary'!$A175,'     2022    '!$AN:$AN,0)),"")</f>
        <v/>
      </c>
      <c r="D175" s="11" t="str">
        <f>IFERROR(INDEX('     2022    '!C:C,MATCH('Order Summary'!$A175,'     2022    '!$AN:$AN,0)),"")</f>
        <v/>
      </c>
      <c r="E175" s="11" t="str">
        <f>IFERROR(INDEX('     2022    '!E:E,MATCH('Order Summary'!$A175,'     2022    '!$AN:$AN,0)),"")</f>
        <v/>
      </c>
      <c r="F175" s="96">
        <f>IFERROR(INDEX('     2022    '!AY:AY,MATCH($A175,'     2022    '!$AN:$AN,0)),0)</f>
        <v>0</v>
      </c>
      <c r="G175" s="180" t="str">
        <f>IFERROR(IF($O$3&gt;68,INDEX('     2022    '!I:I,MATCH($A175,'     2022    '!$AN:$AN,0))*(1-'     2022    '!$BA$1),INDEX('     2022    '!I:I,MATCH($A175,'     2022    '!$AN:$AN,0))),"")</f>
        <v/>
      </c>
      <c r="H175" s="96">
        <f>IFERROR(INDEX('     2022    '!AZ:AZ,MATCH($A175,'     2022    '!$AN:$AN,0)),0)</f>
        <v>0</v>
      </c>
      <c r="I175" s="180" t="str">
        <f>IFERROR(IF($O$3&gt;68,INDEX('     2022    '!M:M,MATCH($A175,'     2022    '!$AN:$AN,0))*(1-'     2022    '!$BA$1),INDEX('     2022    '!M:M,MATCH($A175,'     2022    '!$AN:$AN,0))),"")</f>
        <v/>
      </c>
      <c r="J175" s="181">
        <f t="shared" si="9"/>
        <v>0</v>
      </c>
      <c r="K175" s="182" t="str">
        <f t="shared" si="10"/>
        <v/>
      </c>
      <c r="L175" s="53"/>
      <c r="M175" s="52" t="str">
        <f>IFERROR(INDEX('     2022    '!R:R,MATCH('Order Summary'!$A175,'     2022    '!$AN:$AN,0)),"")</f>
        <v/>
      </c>
      <c r="N175" s="52" t="str">
        <f>IFERROR(INDEX('     2022    '!V:V,MATCH('Order Summary'!$A175,'     2022    '!$AN:$AN,0)),"")</f>
        <v/>
      </c>
      <c r="O175" s="52" t="str">
        <f>IFERROR(INDEX('     2022    '!S:S,MATCH('Order Summary'!$A175,'     2022    '!$AN:$AN,0)),"")</f>
        <v/>
      </c>
      <c r="P175" s="96" t="str">
        <f t="shared" si="8"/>
        <v/>
      </c>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c r="AY175" s="9"/>
      <c r="AZ175" s="9"/>
      <c r="BA175" s="9"/>
      <c r="BB175" s="9"/>
      <c r="BC175" s="9"/>
      <c r="BD175" s="9"/>
      <c r="BE175" s="9"/>
      <c r="BF175" s="9"/>
      <c r="BG175" s="9"/>
      <c r="BH175" s="9"/>
      <c r="BI175" s="9"/>
      <c r="BJ175" s="9"/>
      <c r="BK175" s="9"/>
      <c r="BL175" s="9"/>
      <c r="BM175" s="9"/>
      <c r="BN175" s="9"/>
      <c r="BO175" s="9"/>
      <c r="BP175" s="9"/>
      <c r="BQ175" s="9"/>
      <c r="BR175" s="9"/>
      <c r="BS175" s="9"/>
      <c r="BT175" s="9"/>
      <c r="BU175" s="9"/>
      <c r="BV175" s="9"/>
      <c r="BW175" s="9"/>
      <c r="BX175" s="9"/>
      <c r="BY175" s="9"/>
      <c r="BZ175" s="9"/>
    </row>
    <row r="176" spans="1:78">
      <c r="A176" s="50">
        <f t="shared" si="11"/>
        <v>165</v>
      </c>
      <c r="C176" s="11" t="str">
        <f>IFERROR(INDEX('     2022    '!D:D,MATCH('Order Summary'!$A176,'     2022    '!$AN:$AN,0)),"")</f>
        <v/>
      </c>
      <c r="D176" s="11" t="str">
        <f>IFERROR(INDEX('     2022    '!C:C,MATCH('Order Summary'!$A176,'     2022    '!$AN:$AN,0)),"")</f>
        <v/>
      </c>
      <c r="E176" s="11" t="str">
        <f>IFERROR(INDEX('     2022    '!E:E,MATCH('Order Summary'!$A176,'     2022    '!$AN:$AN,0)),"")</f>
        <v/>
      </c>
      <c r="F176" s="96">
        <f>IFERROR(INDEX('     2022    '!AY:AY,MATCH($A176,'     2022    '!$AN:$AN,0)),0)</f>
        <v>0</v>
      </c>
      <c r="G176" s="180" t="str">
        <f>IFERROR(IF($O$3&gt;68,INDEX('     2022    '!I:I,MATCH($A176,'     2022    '!$AN:$AN,0))*(1-'     2022    '!$BA$1),INDEX('     2022    '!I:I,MATCH($A176,'     2022    '!$AN:$AN,0))),"")</f>
        <v/>
      </c>
      <c r="H176" s="96">
        <f>IFERROR(INDEX('     2022    '!AZ:AZ,MATCH($A176,'     2022    '!$AN:$AN,0)),0)</f>
        <v>0</v>
      </c>
      <c r="I176" s="180" t="str">
        <f>IFERROR(IF($O$3&gt;68,INDEX('     2022    '!M:M,MATCH($A176,'     2022    '!$AN:$AN,0))*(1-'     2022    '!$BA$1),INDEX('     2022    '!M:M,MATCH($A176,'     2022    '!$AN:$AN,0))),"")</f>
        <v/>
      </c>
      <c r="J176" s="181">
        <f t="shared" si="9"/>
        <v>0</v>
      </c>
      <c r="K176" s="182" t="str">
        <f t="shared" si="10"/>
        <v/>
      </c>
      <c r="L176" s="53"/>
      <c r="M176" s="52" t="str">
        <f>IFERROR(INDEX('     2022    '!R:R,MATCH('Order Summary'!$A176,'     2022    '!$AN:$AN,0)),"")</f>
        <v/>
      </c>
      <c r="N176" s="52" t="str">
        <f>IFERROR(INDEX('     2022    '!V:V,MATCH('Order Summary'!$A176,'     2022    '!$AN:$AN,0)),"")</f>
        <v/>
      </c>
      <c r="O176" s="52" t="str">
        <f>IFERROR(INDEX('     2022    '!S:S,MATCH('Order Summary'!$A176,'     2022    '!$AN:$AN,0)),"")</f>
        <v/>
      </c>
      <c r="P176" s="96" t="str">
        <f t="shared" si="8"/>
        <v/>
      </c>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c r="AY176" s="9"/>
      <c r="AZ176" s="9"/>
      <c r="BA176" s="9"/>
      <c r="BB176" s="9"/>
      <c r="BC176" s="9"/>
      <c r="BD176" s="9"/>
      <c r="BE176" s="9"/>
      <c r="BF176" s="9"/>
      <c r="BG176" s="9"/>
      <c r="BH176" s="9"/>
      <c r="BI176" s="9"/>
      <c r="BJ176" s="9"/>
      <c r="BK176" s="9"/>
      <c r="BL176" s="9"/>
      <c r="BM176" s="9"/>
      <c r="BN176" s="9"/>
      <c r="BO176" s="9"/>
      <c r="BP176" s="9"/>
      <c r="BQ176" s="9"/>
      <c r="BR176" s="9"/>
      <c r="BS176" s="9"/>
      <c r="BT176" s="9"/>
      <c r="BU176" s="9"/>
      <c r="BV176" s="9"/>
      <c r="BW176" s="9"/>
      <c r="BX176" s="9"/>
      <c r="BY176" s="9"/>
      <c r="BZ176" s="9"/>
    </row>
    <row r="177" spans="1:78">
      <c r="A177" s="50">
        <f t="shared" si="11"/>
        <v>166</v>
      </c>
      <c r="C177" s="11" t="str">
        <f>IFERROR(INDEX('     2022    '!D:D,MATCH('Order Summary'!$A177,'     2022    '!$AN:$AN,0)),"")</f>
        <v/>
      </c>
      <c r="D177" s="11" t="str">
        <f>IFERROR(INDEX('     2022    '!C:C,MATCH('Order Summary'!$A177,'     2022    '!$AN:$AN,0)),"")</f>
        <v/>
      </c>
      <c r="E177" s="11" t="str">
        <f>IFERROR(INDEX('     2022    '!E:E,MATCH('Order Summary'!$A177,'     2022    '!$AN:$AN,0)),"")</f>
        <v/>
      </c>
      <c r="F177" s="96">
        <f>IFERROR(INDEX('     2022    '!AY:AY,MATCH($A177,'     2022    '!$AN:$AN,0)),0)</f>
        <v>0</v>
      </c>
      <c r="G177" s="180" t="str">
        <f>IFERROR(IF($O$3&gt;68,INDEX('     2022    '!I:I,MATCH($A177,'     2022    '!$AN:$AN,0))*(1-'     2022    '!$BA$1),INDEX('     2022    '!I:I,MATCH($A177,'     2022    '!$AN:$AN,0))),"")</f>
        <v/>
      </c>
      <c r="H177" s="96">
        <f>IFERROR(INDEX('     2022    '!AZ:AZ,MATCH($A177,'     2022    '!$AN:$AN,0)),0)</f>
        <v>0</v>
      </c>
      <c r="I177" s="180" t="str">
        <f>IFERROR(IF($O$3&gt;68,INDEX('     2022    '!M:M,MATCH($A177,'     2022    '!$AN:$AN,0))*(1-'     2022    '!$BA$1),INDEX('     2022    '!M:M,MATCH($A177,'     2022    '!$AN:$AN,0))),"")</f>
        <v/>
      </c>
      <c r="J177" s="181">
        <f t="shared" si="9"/>
        <v>0</v>
      </c>
      <c r="K177" s="182" t="str">
        <f t="shared" si="10"/>
        <v/>
      </c>
      <c r="L177" s="53"/>
      <c r="M177" s="52" t="str">
        <f>IFERROR(INDEX('     2022    '!R:R,MATCH('Order Summary'!$A177,'     2022    '!$AN:$AN,0)),"")</f>
        <v/>
      </c>
      <c r="N177" s="52" t="str">
        <f>IFERROR(INDEX('     2022    '!V:V,MATCH('Order Summary'!$A177,'     2022    '!$AN:$AN,0)),"")</f>
        <v/>
      </c>
      <c r="O177" s="52" t="str">
        <f>IFERROR(INDEX('     2022    '!S:S,MATCH('Order Summary'!$A177,'     2022    '!$AN:$AN,0)),"")</f>
        <v/>
      </c>
      <c r="P177" s="96" t="str">
        <f t="shared" si="8"/>
        <v/>
      </c>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c r="AY177" s="9"/>
      <c r="AZ177" s="9"/>
      <c r="BA177" s="9"/>
      <c r="BB177" s="9"/>
      <c r="BC177" s="9"/>
      <c r="BD177" s="9"/>
      <c r="BE177" s="9"/>
      <c r="BF177" s="9"/>
      <c r="BG177" s="9"/>
      <c r="BH177" s="9"/>
      <c r="BI177" s="9"/>
      <c r="BJ177" s="9"/>
      <c r="BK177" s="9"/>
      <c r="BL177" s="9"/>
      <c r="BM177" s="9"/>
      <c r="BN177" s="9"/>
      <c r="BO177" s="9"/>
      <c r="BP177" s="9"/>
      <c r="BQ177" s="9"/>
      <c r="BR177" s="9"/>
      <c r="BS177" s="9"/>
      <c r="BT177" s="9"/>
      <c r="BU177" s="9"/>
      <c r="BV177" s="9"/>
      <c r="BW177" s="9"/>
      <c r="BX177" s="9"/>
      <c r="BY177" s="9"/>
      <c r="BZ177" s="9"/>
    </row>
    <row r="178" spans="1:78">
      <c r="A178" s="50">
        <f t="shared" si="11"/>
        <v>167</v>
      </c>
      <c r="C178" s="11" t="str">
        <f>IFERROR(INDEX('     2022    '!D:D,MATCH('Order Summary'!$A178,'     2022    '!$AN:$AN,0)),"")</f>
        <v/>
      </c>
      <c r="D178" s="11" t="str">
        <f>IFERROR(INDEX('     2022    '!C:C,MATCH('Order Summary'!$A178,'     2022    '!$AN:$AN,0)),"")</f>
        <v/>
      </c>
      <c r="E178" s="11" t="str">
        <f>IFERROR(INDEX('     2022    '!E:E,MATCH('Order Summary'!$A178,'     2022    '!$AN:$AN,0)),"")</f>
        <v/>
      </c>
      <c r="F178" s="96">
        <f>IFERROR(INDEX('     2022    '!AY:AY,MATCH($A178,'     2022    '!$AN:$AN,0)),0)</f>
        <v>0</v>
      </c>
      <c r="G178" s="180" t="str">
        <f>IFERROR(IF($O$3&gt;68,INDEX('     2022    '!I:I,MATCH($A178,'     2022    '!$AN:$AN,0))*(1-'     2022    '!$BA$1),INDEX('     2022    '!I:I,MATCH($A178,'     2022    '!$AN:$AN,0))),"")</f>
        <v/>
      </c>
      <c r="H178" s="96">
        <f>IFERROR(INDEX('     2022    '!AZ:AZ,MATCH($A178,'     2022    '!$AN:$AN,0)),0)</f>
        <v>0</v>
      </c>
      <c r="I178" s="180" t="str">
        <f>IFERROR(IF($O$3&gt;68,INDEX('     2022    '!M:M,MATCH($A178,'     2022    '!$AN:$AN,0))*(1-'     2022    '!$BA$1),INDEX('     2022    '!M:M,MATCH($A178,'     2022    '!$AN:$AN,0))),"")</f>
        <v/>
      </c>
      <c r="J178" s="181">
        <f t="shared" si="9"/>
        <v>0</v>
      </c>
      <c r="K178" s="182" t="str">
        <f t="shared" si="10"/>
        <v/>
      </c>
      <c r="L178" s="53"/>
      <c r="M178" s="52" t="str">
        <f>IFERROR(INDEX('     2022    '!R:R,MATCH('Order Summary'!$A178,'     2022    '!$AN:$AN,0)),"")</f>
        <v/>
      </c>
      <c r="N178" s="52" t="str">
        <f>IFERROR(INDEX('     2022    '!V:V,MATCH('Order Summary'!$A178,'     2022    '!$AN:$AN,0)),"")</f>
        <v/>
      </c>
      <c r="O178" s="52" t="str">
        <f>IFERROR(INDEX('     2022    '!S:S,MATCH('Order Summary'!$A178,'     2022    '!$AN:$AN,0)),"")</f>
        <v/>
      </c>
      <c r="P178" s="96" t="str">
        <f t="shared" si="8"/>
        <v/>
      </c>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c r="AY178" s="9"/>
      <c r="AZ178" s="9"/>
      <c r="BA178" s="9"/>
      <c r="BB178" s="9"/>
      <c r="BC178" s="9"/>
      <c r="BD178" s="9"/>
      <c r="BE178" s="9"/>
      <c r="BF178" s="9"/>
      <c r="BG178" s="9"/>
      <c r="BH178" s="9"/>
      <c r="BI178" s="9"/>
      <c r="BJ178" s="9"/>
      <c r="BK178" s="9"/>
      <c r="BL178" s="9"/>
      <c r="BM178" s="9"/>
      <c r="BN178" s="9"/>
      <c r="BO178" s="9"/>
      <c r="BP178" s="9"/>
      <c r="BQ178" s="9"/>
      <c r="BR178" s="9"/>
      <c r="BS178" s="9"/>
      <c r="BT178" s="9"/>
      <c r="BU178" s="9"/>
      <c r="BV178" s="9"/>
      <c r="BW178" s="9"/>
      <c r="BX178" s="9"/>
      <c r="BY178" s="9"/>
      <c r="BZ178" s="9"/>
    </row>
    <row r="179" spans="1:78">
      <c r="A179" s="50">
        <f t="shared" si="11"/>
        <v>168</v>
      </c>
      <c r="C179" s="11" t="str">
        <f>IFERROR(INDEX('     2022    '!D:D,MATCH('Order Summary'!$A179,'     2022    '!$AN:$AN,0)),"")</f>
        <v/>
      </c>
      <c r="D179" s="11" t="str">
        <f>IFERROR(INDEX('     2022    '!C:C,MATCH('Order Summary'!$A179,'     2022    '!$AN:$AN,0)),"")</f>
        <v/>
      </c>
      <c r="E179" s="11" t="str">
        <f>IFERROR(INDEX('     2022    '!E:E,MATCH('Order Summary'!$A179,'     2022    '!$AN:$AN,0)),"")</f>
        <v/>
      </c>
      <c r="F179" s="96">
        <f>IFERROR(INDEX('     2022    '!AY:AY,MATCH($A179,'     2022    '!$AN:$AN,0)),0)</f>
        <v>0</v>
      </c>
      <c r="G179" s="180" t="str">
        <f>IFERROR(IF($O$3&gt;68,INDEX('     2022    '!I:I,MATCH($A179,'     2022    '!$AN:$AN,0))*(1-'     2022    '!$BA$1),INDEX('     2022    '!I:I,MATCH($A179,'     2022    '!$AN:$AN,0))),"")</f>
        <v/>
      </c>
      <c r="H179" s="96">
        <f>IFERROR(INDEX('     2022    '!AZ:AZ,MATCH($A179,'     2022    '!$AN:$AN,0)),0)</f>
        <v>0</v>
      </c>
      <c r="I179" s="180" t="str">
        <f>IFERROR(IF($O$3&gt;68,INDEX('     2022    '!M:M,MATCH($A179,'     2022    '!$AN:$AN,0))*(1-'     2022    '!$BA$1),INDEX('     2022    '!M:M,MATCH($A179,'     2022    '!$AN:$AN,0))),"")</f>
        <v/>
      </c>
      <c r="J179" s="181">
        <f t="shared" si="9"/>
        <v>0</v>
      </c>
      <c r="K179" s="182" t="str">
        <f t="shared" si="10"/>
        <v/>
      </c>
      <c r="L179" s="53"/>
      <c r="M179" s="52" t="str">
        <f>IFERROR(INDEX('     2022    '!R:R,MATCH('Order Summary'!$A179,'     2022    '!$AN:$AN,0)),"")</f>
        <v/>
      </c>
      <c r="N179" s="52" t="str">
        <f>IFERROR(INDEX('     2022    '!V:V,MATCH('Order Summary'!$A179,'     2022    '!$AN:$AN,0)),"")</f>
        <v/>
      </c>
      <c r="O179" s="52" t="str">
        <f>IFERROR(INDEX('     2022    '!S:S,MATCH('Order Summary'!$A179,'     2022    '!$AN:$AN,0)),"")</f>
        <v/>
      </c>
      <c r="P179" s="96" t="str">
        <f t="shared" si="8"/>
        <v/>
      </c>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c r="AY179" s="9"/>
      <c r="AZ179" s="9"/>
      <c r="BA179" s="9"/>
      <c r="BB179" s="9"/>
      <c r="BC179" s="9"/>
      <c r="BD179" s="9"/>
      <c r="BE179" s="9"/>
      <c r="BF179" s="9"/>
      <c r="BG179" s="9"/>
      <c r="BH179" s="9"/>
      <c r="BI179" s="9"/>
      <c r="BJ179" s="9"/>
      <c r="BK179" s="9"/>
      <c r="BL179" s="9"/>
      <c r="BM179" s="9"/>
      <c r="BN179" s="9"/>
      <c r="BO179" s="9"/>
      <c r="BP179" s="9"/>
      <c r="BQ179" s="9"/>
      <c r="BR179" s="9"/>
      <c r="BS179" s="9"/>
      <c r="BT179" s="9"/>
      <c r="BU179" s="9"/>
      <c r="BV179" s="9"/>
      <c r="BW179" s="9"/>
      <c r="BX179" s="9"/>
      <c r="BY179" s="9"/>
      <c r="BZ179" s="9"/>
    </row>
    <row r="180" spans="1:78">
      <c r="A180" s="50">
        <f t="shared" si="11"/>
        <v>169</v>
      </c>
      <c r="C180" s="11" t="str">
        <f>IFERROR(INDEX('     2022    '!D:D,MATCH('Order Summary'!$A180,'     2022    '!$AN:$AN,0)),"")</f>
        <v/>
      </c>
      <c r="D180" s="11" t="str">
        <f>IFERROR(INDEX('     2022    '!C:C,MATCH('Order Summary'!$A180,'     2022    '!$AN:$AN,0)),"")</f>
        <v/>
      </c>
      <c r="E180" s="11" t="str">
        <f>IFERROR(INDEX('     2022    '!E:E,MATCH('Order Summary'!$A180,'     2022    '!$AN:$AN,0)),"")</f>
        <v/>
      </c>
      <c r="F180" s="96">
        <f>IFERROR(INDEX('     2022    '!AY:AY,MATCH($A180,'     2022    '!$AN:$AN,0)),0)</f>
        <v>0</v>
      </c>
      <c r="G180" s="180" t="str">
        <f>IFERROR(IF($O$3&gt;68,INDEX('     2022    '!I:I,MATCH($A180,'     2022    '!$AN:$AN,0))*(1-'     2022    '!$BA$1),INDEX('     2022    '!I:I,MATCH($A180,'     2022    '!$AN:$AN,0))),"")</f>
        <v/>
      </c>
      <c r="H180" s="96">
        <f>IFERROR(INDEX('     2022    '!AZ:AZ,MATCH($A180,'     2022    '!$AN:$AN,0)),0)</f>
        <v>0</v>
      </c>
      <c r="I180" s="180" t="str">
        <f>IFERROR(IF($O$3&gt;68,INDEX('     2022    '!M:M,MATCH($A180,'     2022    '!$AN:$AN,0))*(1-'     2022    '!$BA$1),INDEX('     2022    '!M:M,MATCH($A180,'     2022    '!$AN:$AN,0))),"")</f>
        <v/>
      </c>
      <c r="J180" s="181">
        <f t="shared" si="9"/>
        <v>0</v>
      </c>
      <c r="K180" s="182" t="str">
        <f t="shared" si="10"/>
        <v/>
      </c>
      <c r="L180" s="53"/>
      <c r="M180" s="52" t="str">
        <f>IFERROR(INDEX('     2022    '!R:R,MATCH('Order Summary'!$A180,'     2022    '!$AN:$AN,0)),"")</f>
        <v/>
      </c>
      <c r="N180" s="52" t="str">
        <f>IFERROR(INDEX('     2022    '!V:V,MATCH('Order Summary'!$A180,'     2022    '!$AN:$AN,0)),"")</f>
        <v/>
      </c>
      <c r="O180" s="52" t="str">
        <f>IFERROR(INDEX('     2022    '!S:S,MATCH('Order Summary'!$A180,'     2022    '!$AN:$AN,0)),"")</f>
        <v/>
      </c>
      <c r="P180" s="96" t="str">
        <f t="shared" si="8"/>
        <v/>
      </c>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c r="AY180" s="9"/>
      <c r="AZ180" s="9"/>
      <c r="BA180" s="9"/>
      <c r="BB180" s="9"/>
      <c r="BC180" s="9"/>
      <c r="BD180" s="9"/>
      <c r="BE180" s="9"/>
      <c r="BF180" s="9"/>
      <c r="BG180" s="9"/>
      <c r="BH180" s="9"/>
      <c r="BI180" s="9"/>
      <c r="BJ180" s="9"/>
      <c r="BK180" s="9"/>
      <c r="BL180" s="9"/>
      <c r="BM180" s="9"/>
      <c r="BN180" s="9"/>
      <c r="BO180" s="9"/>
      <c r="BP180" s="9"/>
      <c r="BQ180" s="9"/>
      <c r="BR180" s="9"/>
      <c r="BS180" s="9"/>
      <c r="BT180" s="9"/>
      <c r="BU180" s="9"/>
      <c r="BV180" s="9"/>
      <c r="BW180" s="9"/>
      <c r="BX180" s="9"/>
      <c r="BY180" s="9"/>
      <c r="BZ180" s="9"/>
    </row>
    <row r="181" spans="1:78">
      <c r="A181" s="50">
        <f t="shared" si="11"/>
        <v>170</v>
      </c>
      <c r="C181" s="11" t="str">
        <f>IFERROR(INDEX('     2022    '!D:D,MATCH('Order Summary'!$A181,'     2022    '!$AN:$AN,0)),"")</f>
        <v/>
      </c>
      <c r="D181" s="11" t="str">
        <f>IFERROR(INDEX('     2022    '!C:C,MATCH('Order Summary'!$A181,'     2022    '!$AN:$AN,0)),"")</f>
        <v/>
      </c>
      <c r="E181" s="11" t="str">
        <f>IFERROR(INDEX('     2022    '!E:E,MATCH('Order Summary'!$A181,'     2022    '!$AN:$AN,0)),"")</f>
        <v/>
      </c>
      <c r="F181" s="96">
        <f>IFERROR(INDEX('     2022    '!AY:AY,MATCH($A181,'     2022    '!$AN:$AN,0)),0)</f>
        <v>0</v>
      </c>
      <c r="G181" s="180" t="str">
        <f>IFERROR(IF($O$3&gt;68,INDEX('     2022    '!I:I,MATCH($A181,'     2022    '!$AN:$AN,0))*(1-'     2022    '!$BA$1),INDEX('     2022    '!I:I,MATCH($A181,'     2022    '!$AN:$AN,0))),"")</f>
        <v/>
      </c>
      <c r="H181" s="96">
        <f>IFERROR(INDEX('     2022    '!AZ:AZ,MATCH($A181,'     2022    '!$AN:$AN,0)),0)</f>
        <v>0</v>
      </c>
      <c r="I181" s="180" t="str">
        <f>IFERROR(IF($O$3&gt;68,INDEX('     2022    '!M:M,MATCH($A181,'     2022    '!$AN:$AN,0))*(1-'     2022    '!$BA$1),INDEX('     2022    '!M:M,MATCH($A181,'     2022    '!$AN:$AN,0))),"")</f>
        <v/>
      </c>
      <c r="J181" s="181">
        <f t="shared" si="9"/>
        <v>0</v>
      </c>
      <c r="K181" s="182" t="str">
        <f t="shared" si="10"/>
        <v/>
      </c>
      <c r="L181" s="53"/>
      <c r="M181" s="52" t="str">
        <f>IFERROR(INDEX('     2022    '!R:R,MATCH('Order Summary'!$A181,'     2022    '!$AN:$AN,0)),"")</f>
        <v/>
      </c>
      <c r="N181" s="52" t="str">
        <f>IFERROR(INDEX('     2022    '!V:V,MATCH('Order Summary'!$A181,'     2022    '!$AN:$AN,0)),"")</f>
        <v/>
      </c>
      <c r="O181" s="52" t="str">
        <f>IFERROR(INDEX('     2022    '!S:S,MATCH('Order Summary'!$A181,'     2022    '!$AN:$AN,0)),"")</f>
        <v/>
      </c>
      <c r="P181" s="96" t="str">
        <f t="shared" si="8"/>
        <v/>
      </c>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c r="AY181" s="9"/>
      <c r="AZ181" s="9"/>
      <c r="BA181" s="9"/>
      <c r="BB181" s="9"/>
      <c r="BC181" s="9"/>
      <c r="BD181" s="9"/>
      <c r="BE181" s="9"/>
      <c r="BF181" s="9"/>
      <c r="BG181" s="9"/>
      <c r="BH181" s="9"/>
      <c r="BI181" s="9"/>
      <c r="BJ181" s="9"/>
      <c r="BK181" s="9"/>
      <c r="BL181" s="9"/>
      <c r="BM181" s="9"/>
      <c r="BN181" s="9"/>
      <c r="BO181" s="9"/>
      <c r="BP181" s="9"/>
      <c r="BQ181" s="9"/>
      <c r="BR181" s="9"/>
      <c r="BS181" s="9"/>
      <c r="BT181" s="9"/>
      <c r="BU181" s="9"/>
      <c r="BV181" s="9"/>
      <c r="BW181" s="9"/>
      <c r="BX181" s="9"/>
      <c r="BY181" s="9"/>
      <c r="BZ181" s="9"/>
    </row>
    <row r="182" spans="1:78">
      <c r="A182" s="50">
        <f t="shared" si="11"/>
        <v>171</v>
      </c>
      <c r="C182" s="11" t="str">
        <f>IFERROR(INDEX('     2022    '!D:D,MATCH('Order Summary'!$A182,'     2022    '!$AN:$AN,0)),"")</f>
        <v/>
      </c>
      <c r="D182" s="11" t="str">
        <f>IFERROR(INDEX('     2022    '!C:C,MATCH('Order Summary'!$A182,'     2022    '!$AN:$AN,0)),"")</f>
        <v/>
      </c>
      <c r="E182" s="11" t="str">
        <f>IFERROR(INDEX('     2022    '!E:E,MATCH('Order Summary'!$A182,'     2022    '!$AN:$AN,0)),"")</f>
        <v/>
      </c>
      <c r="F182" s="96">
        <f>IFERROR(INDEX('     2022    '!AY:AY,MATCH($A182,'     2022    '!$AN:$AN,0)),0)</f>
        <v>0</v>
      </c>
      <c r="G182" s="180" t="str">
        <f>IFERROR(IF($O$3&gt;68,INDEX('     2022    '!I:I,MATCH($A182,'     2022    '!$AN:$AN,0))*(1-'     2022    '!$BA$1),INDEX('     2022    '!I:I,MATCH($A182,'     2022    '!$AN:$AN,0))),"")</f>
        <v/>
      </c>
      <c r="H182" s="96">
        <f>IFERROR(INDEX('     2022    '!AZ:AZ,MATCH($A182,'     2022    '!$AN:$AN,0)),0)</f>
        <v>0</v>
      </c>
      <c r="I182" s="180" t="str">
        <f>IFERROR(IF($O$3&gt;68,INDEX('     2022    '!M:M,MATCH($A182,'     2022    '!$AN:$AN,0))*(1-'     2022    '!$BA$1),INDEX('     2022    '!M:M,MATCH($A182,'     2022    '!$AN:$AN,0))),"")</f>
        <v/>
      </c>
      <c r="J182" s="181">
        <f t="shared" si="9"/>
        <v>0</v>
      </c>
      <c r="K182" s="182" t="str">
        <f t="shared" si="10"/>
        <v/>
      </c>
      <c r="L182" s="53"/>
      <c r="M182" s="52" t="str">
        <f>IFERROR(INDEX('     2022    '!R:R,MATCH('Order Summary'!$A182,'     2022    '!$AN:$AN,0)),"")</f>
        <v/>
      </c>
      <c r="N182" s="52" t="str">
        <f>IFERROR(INDEX('     2022    '!V:V,MATCH('Order Summary'!$A182,'     2022    '!$AN:$AN,0)),"")</f>
        <v/>
      </c>
      <c r="O182" s="52" t="str">
        <f>IFERROR(INDEX('     2022    '!S:S,MATCH('Order Summary'!$A182,'     2022    '!$AN:$AN,0)),"")</f>
        <v/>
      </c>
      <c r="P182" s="96" t="str">
        <f t="shared" si="8"/>
        <v/>
      </c>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c r="AY182" s="9"/>
      <c r="AZ182" s="9"/>
      <c r="BA182" s="9"/>
      <c r="BB182" s="9"/>
      <c r="BC182" s="9"/>
      <c r="BD182" s="9"/>
      <c r="BE182" s="9"/>
      <c r="BF182" s="9"/>
      <c r="BG182" s="9"/>
      <c r="BH182" s="9"/>
      <c r="BI182" s="9"/>
      <c r="BJ182" s="9"/>
      <c r="BK182" s="9"/>
      <c r="BL182" s="9"/>
      <c r="BM182" s="9"/>
      <c r="BN182" s="9"/>
      <c r="BO182" s="9"/>
      <c r="BP182" s="9"/>
      <c r="BQ182" s="9"/>
      <c r="BR182" s="9"/>
      <c r="BS182" s="9"/>
      <c r="BT182" s="9"/>
      <c r="BU182" s="9"/>
      <c r="BV182" s="9"/>
      <c r="BW182" s="9"/>
      <c r="BX182" s="9"/>
      <c r="BY182" s="9"/>
      <c r="BZ182" s="9"/>
    </row>
    <row r="183" spans="1:78">
      <c r="A183" s="50">
        <f t="shared" si="11"/>
        <v>172</v>
      </c>
      <c r="C183" s="11" t="str">
        <f>IFERROR(INDEX('     2022    '!D:D,MATCH('Order Summary'!$A183,'     2022    '!$AN:$AN,0)),"")</f>
        <v/>
      </c>
      <c r="D183" s="11" t="str">
        <f>IFERROR(INDEX('     2022    '!C:C,MATCH('Order Summary'!$A183,'     2022    '!$AN:$AN,0)),"")</f>
        <v/>
      </c>
      <c r="E183" s="11" t="str">
        <f>IFERROR(INDEX('     2022    '!E:E,MATCH('Order Summary'!$A183,'     2022    '!$AN:$AN,0)),"")</f>
        <v/>
      </c>
      <c r="F183" s="96">
        <f>IFERROR(INDEX('     2022    '!AY:AY,MATCH($A183,'     2022    '!$AN:$AN,0)),0)</f>
        <v>0</v>
      </c>
      <c r="G183" s="180" t="str">
        <f>IFERROR(IF($O$3&gt;68,INDEX('     2022    '!I:I,MATCH($A183,'     2022    '!$AN:$AN,0))*(1-'     2022    '!$BA$1),INDEX('     2022    '!I:I,MATCH($A183,'     2022    '!$AN:$AN,0))),"")</f>
        <v/>
      </c>
      <c r="H183" s="96">
        <f>IFERROR(INDEX('     2022    '!AZ:AZ,MATCH($A183,'     2022    '!$AN:$AN,0)),0)</f>
        <v>0</v>
      </c>
      <c r="I183" s="180" t="str">
        <f>IFERROR(IF($O$3&gt;68,INDEX('     2022    '!M:M,MATCH($A183,'     2022    '!$AN:$AN,0))*(1-'     2022    '!$BA$1),INDEX('     2022    '!M:M,MATCH($A183,'     2022    '!$AN:$AN,0))),"")</f>
        <v/>
      </c>
      <c r="J183" s="181">
        <f t="shared" si="9"/>
        <v>0</v>
      </c>
      <c r="K183" s="182" t="str">
        <f t="shared" si="10"/>
        <v/>
      </c>
      <c r="L183" s="53"/>
      <c r="M183" s="52" t="str">
        <f>IFERROR(INDEX('     2022    '!R:R,MATCH('Order Summary'!$A183,'     2022    '!$AN:$AN,0)),"")</f>
        <v/>
      </c>
      <c r="N183" s="52" t="str">
        <f>IFERROR(INDEX('     2022    '!V:V,MATCH('Order Summary'!$A183,'     2022    '!$AN:$AN,0)),"")</f>
        <v/>
      </c>
      <c r="O183" s="52" t="str">
        <f>IFERROR(INDEX('     2022    '!S:S,MATCH('Order Summary'!$A183,'     2022    '!$AN:$AN,0)),"")</f>
        <v/>
      </c>
      <c r="P183" s="96" t="str">
        <f t="shared" si="8"/>
        <v/>
      </c>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c r="AY183" s="9"/>
      <c r="AZ183" s="9"/>
      <c r="BA183" s="9"/>
      <c r="BB183" s="9"/>
      <c r="BC183" s="9"/>
      <c r="BD183" s="9"/>
      <c r="BE183" s="9"/>
      <c r="BF183" s="9"/>
      <c r="BG183" s="9"/>
      <c r="BH183" s="9"/>
      <c r="BI183" s="9"/>
      <c r="BJ183" s="9"/>
      <c r="BK183" s="9"/>
      <c r="BL183" s="9"/>
      <c r="BM183" s="9"/>
      <c r="BN183" s="9"/>
      <c r="BO183" s="9"/>
      <c r="BP183" s="9"/>
      <c r="BQ183" s="9"/>
      <c r="BR183" s="9"/>
      <c r="BS183" s="9"/>
      <c r="BT183" s="9"/>
      <c r="BU183" s="9"/>
      <c r="BV183" s="9"/>
      <c r="BW183" s="9"/>
      <c r="BX183" s="9"/>
      <c r="BY183" s="9"/>
      <c r="BZ183" s="9"/>
    </row>
    <row r="184" spans="1:78">
      <c r="A184" s="50">
        <f t="shared" si="11"/>
        <v>173</v>
      </c>
      <c r="C184" s="11" t="str">
        <f>IFERROR(INDEX('     2022    '!D:D,MATCH('Order Summary'!$A184,'     2022    '!$AN:$AN,0)),"")</f>
        <v/>
      </c>
      <c r="D184" s="11" t="str">
        <f>IFERROR(INDEX('     2022    '!C:C,MATCH('Order Summary'!$A184,'     2022    '!$AN:$AN,0)),"")</f>
        <v/>
      </c>
      <c r="E184" s="11" t="str">
        <f>IFERROR(INDEX('     2022    '!E:E,MATCH('Order Summary'!$A184,'     2022    '!$AN:$AN,0)),"")</f>
        <v/>
      </c>
      <c r="F184" s="96">
        <f>IFERROR(INDEX('     2022    '!AY:AY,MATCH($A184,'     2022    '!$AN:$AN,0)),0)</f>
        <v>0</v>
      </c>
      <c r="G184" s="180" t="str">
        <f>IFERROR(IF($O$3&gt;68,INDEX('     2022    '!I:I,MATCH($A184,'     2022    '!$AN:$AN,0))*(1-'     2022    '!$BA$1),INDEX('     2022    '!I:I,MATCH($A184,'     2022    '!$AN:$AN,0))),"")</f>
        <v/>
      </c>
      <c r="H184" s="96">
        <f>IFERROR(INDEX('     2022    '!AZ:AZ,MATCH($A184,'     2022    '!$AN:$AN,0)),0)</f>
        <v>0</v>
      </c>
      <c r="I184" s="180" t="str">
        <f>IFERROR(IF($O$3&gt;68,INDEX('     2022    '!M:M,MATCH($A184,'     2022    '!$AN:$AN,0))*(1-'     2022    '!$BA$1),INDEX('     2022    '!M:M,MATCH($A184,'     2022    '!$AN:$AN,0))),"")</f>
        <v/>
      </c>
      <c r="J184" s="181">
        <f t="shared" si="9"/>
        <v>0</v>
      </c>
      <c r="K184" s="182" t="str">
        <f t="shared" si="10"/>
        <v/>
      </c>
      <c r="L184" s="53"/>
      <c r="M184" s="52" t="str">
        <f>IFERROR(INDEX('     2022    '!R:R,MATCH('Order Summary'!$A184,'     2022    '!$AN:$AN,0)),"")</f>
        <v/>
      </c>
      <c r="N184" s="52" t="str">
        <f>IFERROR(INDEX('     2022    '!V:V,MATCH('Order Summary'!$A184,'     2022    '!$AN:$AN,0)),"")</f>
        <v/>
      </c>
      <c r="O184" s="52" t="str">
        <f>IFERROR(INDEX('     2022    '!S:S,MATCH('Order Summary'!$A184,'     2022    '!$AN:$AN,0)),"")</f>
        <v/>
      </c>
      <c r="P184" s="96" t="str">
        <f t="shared" si="8"/>
        <v/>
      </c>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c r="AY184" s="9"/>
      <c r="AZ184" s="9"/>
      <c r="BA184" s="9"/>
      <c r="BB184" s="9"/>
      <c r="BC184" s="9"/>
      <c r="BD184" s="9"/>
      <c r="BE184" s="9"/>
      <c r="BF184" s="9"/>
      <c r="BG184" s="9"/>
      <c r="BH184" s="9"/>
      <c r="BI184" s="9"/>
      <c r="BJ184" s="9"/>
      <c r="BK184" s="9"/>
      <c r="BL184" s="9"/>
      <c r="BM184" s="9"/>
      <c r="BN184" s="9"/>
      <c r="BO184" s="9"/>
      <c r="BP184" s="9"/>
      <c r="BQ184" s="9"/>
      <c r="BR184" s="9"/>
      <c r="BS184" s="9"/>
      <c r="BT184" s="9"/>
      <c r="BU184" s="9"/>
      <c r="BV184" s="9"/>
      <c r="BW184" s="9"/>
      <c r="BX184" s="9"/>
      <c r="BY184" s="9"/>
      <c r="BZ184" s="9"/>
    </row>
    <row r="185" spans="1:78">
      <c r="A185" s="50">
        <f t="shared" si="11"/>
        <v>174</v>
      </c>
      <c r="C185" s="11" t="str">
        <f>IFERROR(INDEX('     2022    '!D:D,MATCH('Order Summary'!$A185,'     2022    '!$AN:$AN,0)),"")</f>
        <v/>
      </c>
      <c r="D185" s="11" t="str">
        <f>IFERROR(INDEX('     2022    '!C:C,MATCH('Order Summary'!$A185,'     2022    '!$AN:$AN,0)),"")</f>
        <v/>
      </c>
      <c r="E185" s="11" t="str">
        <f>IFERROR(INDEX('     2022    '!E:E,MATCH('Order Summary'!$A185,'     2022    '!$AN:$AN,0)),"")</f>
        <v/>
      </c>
      <c r="F185" s="96">
        <f>IFERROR(INDEX('     2022    '!AY:AY,MATCH($A185,'     2022    '!$AN:$AN,0)),0)</f>
        <v>0</v>
      </c>
      <c r="G185" s="180" t="str">
        <f>IFERROR(IF($O$3&gt;68,INDEX('     2022    '!I:I,MATCH($A185,'     2022    '!$AN:$AN,0))*(1-'     2022    '!$BA$1),INDEX('     2022    '!I:I,MATCH($A185,'     2022    '!$AN:$AN,0))),"")</f>
        <v/>
      </c>
      <c r="H185" s="96">
        <f>IFERROR(INDEX('     2022    '!AZ:AZ,MATCH($A185,'     2022    '!$AN:$AN,0)),0)</f>
        <v>0</v>
      </c>
      <c r="I185" s="180" t="str">
        <f>IFERROR(IF($O$3&gt;68,INDEX('     2022    '!M:M,MATCH($A185,'     2022    '!$AN:$AN,0))*(1-'     2022    '!$BA$1),INDEX('     2022    '!M:M,MATCH($A185,'     2022    '!$AN:$AN,0))),"")</f>
        <v/>
      </c>
      <c r="J185" s="181">
        <f t="shared" si="9"/>
        <v>0</v>
      </c>
      <c r="K185" s="182" t="str">
        <f t="shared" si="10"/>
        <v/>
      </c>
      <c r="L185" s="53"/>
      <c r="M185" s="52" t="str">
        <f>IFERROR(INDEX('     2022    '!R:R,MATCH('Order Summary'!$A185,'     2022    '!$AN:$AN,0)),"")</f>
        <v/>
      </c>
      <c r="N185" s="52" t="str">
        <f>IFERROR(INDEX('     2022    '!V:V,MATCH('Order Summary'!$A185,'     2022    '!$AN:$AN,0)),"")</f>
        <v/>
      </c>
      <c r="O185" s="52" t="str">
        <f>IFERROR(INDEX('     2022    '!S:S,MATCH('Order Summary'!$A185,'     2022    '!$AN:$AN,0)),"")</f>
        <v/>
      </c>
      <c r="P185" s="96" t="str">
        <f t="shared" si="8"/>
        <v/>
      </c>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c r="AY185" s="9"/>
      <c r="AZ185" s="9"/>
      <c r="BA185" s="9"/>
      <c r="BB185" s="9"/>
      <c r="BC185" s="9"/>
      <c r="BD185" s="9"/>
      <c r="BE185" s="9"/>
      <c r="BF185" s="9"/>
      <c r="BG185" s="9"/>
      <c r="BH185" s="9"/>
      <c r="BI185" s="9"/>
      <c r="BJ185" s="9"/>
      <c r="BK185" s="9"/>
      <c r="BL185" s="9"/>
      <c r="BM185" s="9"/>
      <c r="BN185" s="9"/>
      <c r="BO185" s="9"/>
      <c r="BP185" s="9"/>
      <c r="BQ185" s="9"/>
      <c r="BR185" s="9"/>
      <c r="BS185" s="9"/>
      <c r="BT185" s="9"/>
      <c r="BU185" s="9"/>
      <c r="BV185" s="9"/>
      <c r="BW185" s="9"/>
      <c r="BX185" s="9"/>
      <c r="BY185" s="9"/>
      <c r="BZ185" s="9"/>
    </row>
    <row r="186" spans="1:78">
      <c r="A186" s="50">
        <f t="shared" si="11"/>
        <v>175</v>
      </c>
      <c r="C186" s="11" t="str">
        <f>IFERROR(INDEX('     2022    '!D:D,MATCH('Order Summary'!$A186,'     2022    '!$AN:$AN,0)),"")</f>
        <v/>
      </c>
      <c r="D186" s="11" t="str">
        <f>IFERROR(INDEX('     2022    '!C:C,MATCH('Order Summary'!$A186,'     2022    '!$AN:$AN,0)),"")</f>
        <v/>
      </c>
      <c r="E186" s="11" t="str">
        <f>IFERROR(INDEX('     2022    '!E:E,MATCH('Order Summary'!$A186,'     2022    '!$AN:$AN,0)),"")</f>
        <v/>
      </c>
      <c r="F186" s="96">
        <f>IFERROR(INDEX('     2022    '!AY:AY,MATCH($A186,'     2022    '!$AN:$AN,0)),0)</f>
        <v>0</v>
      </c>
      <c r="G186" s="180" t="str">
        <f>IFERROR(IF($O$3&gt;68,INDEX('     2022    '!I:I,MATCH($A186,'     2022    '!$AN:$AN,0))*(1-'     2022    '!$BA$1),INDEX('     2022    '!I:I,MATCH($A186,'     2022    '!$AN:$AN,0))),"")</f>
        <v/>
      </c>
      <c r="H186" s="96">
        <f>IFERROR(INDEX('     2022    '!AZ:AZ,MATCH($A186,'     2022    '!$AN:$AN,0)),0)</f>
        <v>0</v>
      </c>
      <c r="I186" s="180" t="str">
        <f>IFERROR(IF($O$3&gt;68,INDEX('     2022    '!M:M,MATCH($A186,'     2022    '!$AN:$AN,0))*(1-'     2022    '!$BA$1),INDEX('     2022    '!M:M,MATCH($A186,'     2022    '!$AN:$AN,0))),"")</f>
        <v/>
      </c>
      <c r="J186" s="181">
        <f t="shared" si="9"/>
        <v>0</v>
      </c>
      <c r="K186" s="182" t="str">
        <f t="shared" si="10"/>
        <v/>
      </c>
      <c r="L186" s="53"/>
      <c r="M186" s="52" t="str">
        <f>IFERROR(INDEX('     2022    '!R:R,MATCH('Order Summary'!$A186,'     2022    '!$AN:$AN,0)),"")</f>
        <v/>
      </c>
      <c r="N186" s="52" t="str">
        <f>IFERROR(INDEX('     2022    '!V:V,MATCH('Order Summary'!$A186,'     2022    '!$AN:$AN,0)),"")</f>
        <v/>
      </c>
      <c r="O186" s="52" t="str">
        <f>IFERROR(INDEX('     2022    '!S:S,MATCH('Order Summary'!$A186,'     2022    '!$AN:$AN,0)),"")</f>
        <v/>
      </c>
      <c r="P186" s="96" t="str">
        <f t="shared" si="8"/>
        <v/>
      </c>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c r="AY186" s="9"/>
      <c r="AZ186" s="9"/>
      <c r="BA186" s="9"/>
      <c r="BB186" s="9"/>
      <c r="BC186" s="9"/>
      <c r="BD186" s="9"/>
      <c r="BE186" s="9"/>
      <c r="BF186" s="9"/>
      <c r="BG186" s="9"/>
      <c r="BH186" s="9"/>
      <c r="BI186" s="9"/>
      <c r="BJ186" s="9"/>
      <c r="BK186" s="9"/>
      <c r="BL186" s="9"/>
      <c r="BM186" s="9"/>
      <c r="BN186" s="9"/>
      <c r="BO186" s="9"/>
      <c r="BP186" s="9"/>
      <c r="BQ186" s="9"/>
      <c r="BR186" s="9"/>
      <c r="BS186" s="9"/>
      <c r="BT186" s="9"/>
      <c r="BU186" s="9"/>
      <c r="BV186" s="9"/>
      <c r="BW186" s="9"/>
      <c r="BX186" s="9"/>
      <c r="BY186" s="9"/>
      <c r="BZ186" s="9"/>
    </row>
    <row r="187" spans="1:78">
      <c r="A187" s="50">
        <f t="shared" si="11"/>
        <v>176</v>
      </c>
      <c r="C187" s="11" t="str">
        <f>IFERROR(INDEX('     2022    '!D:D,MATCH('Order Summary'!$A187,'     2022    '!$AN:$AN,0)),"")</f>
        <v/>
      </c>
      <c r="D187" s="11" t="str">
        <f>IFERROR(INDEX('     2022    '!C:C,MATCH('Order Summary'!$A187,'     2022    '!$AN:$AN,0)),"")</f>
        <v/>
      </c>
      <c r="E187" s="11" t="str">
        <f>IFERROR(INDEX('     2022    '!E:E,MATCH('Order Summary'!$A187,'     2022    '!$AN:$AN,0)),"")</f>
        <v/>
      </c>
      <c r="F187" s="96">
        <f>IFERROR(INDEX('     2022    '!AY:AY,MATCH($A187,'     2022    '!$AN:$AN,0)),0)</f>
        <v>0</v>
      </c>
      <c r="G187" s="180" t="str">
        <f>IFERROR(IF($O$3&gt;68,INDEX('     2022    '!I:I,MATCH($A187,'     2022    '!$AN:$AN,0))*(1-'     2022    '!$BA$1),INDEX('     2022    '!I:I,MATCH($A187,'     2022    '!$AN:$AN,0))),"")</f>
        <v/>
      </c>
      <c r="H187" s="96">
        <f>IFERROR(INDEX('     2022    '!AZ:AZ,MATCH($A187,'     2022    '!$AN:$AN,0)),0)</f>
        <v>0</v>
      </c>
      <c r="I187" s="180" t="str">
        <f>IFERROR(IF($O$3&gt;68,INDEX('     2022    '!M:M,MATCH($A187,'     2022    '!$AN:$AN,0))*(1-'     2022    '!$BA$1),INDEX('     2022    '!M:M,MATCH($A187,'     2022    '!$AN:$AN,0))),"")</f>
        <v/>
      </c>
      <c r="J187" s="181">
        <f t="shared" si="9"/>
        <v>0</v>
      </c>
      <c r="K187" s="182" t="str">
        <f t="shared" si="10"/>
        <v/>
      </c>
      <c r="L187" s="53"/>
      <c r="M187" s="52" t="str">
        <f>IFERROR(INDEX('     2022    '!R:R,MATCH('Order Summary'!$A187,'     2022    '!$AN:$AN,0)),"")</f>
        <v/>
      </c>
      <c r="N187" s="52" t="str">
        <f>IFERROR(INDEX('     2022    '!V:V,MATCH('Order Summary'!$A187,'     2022    '!$AN:$AN,0)),"")</f>
        <v/>
      </c>
      <c r="O187" s="52" t="str">
        <f>IFERROR(INDEX('     2022    '!S:S,MATCH('Order Summary'!$A187,'     2022    '!$AN:$AN,0)),"")</f>
        <v/>
      </c>
      <c r="P187" s="96" t="str">
        <f t="shared" si="8"/>
        <v/>
      </c>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c r="AY187" s="9"/>
      <c r="AZ187" s="9"/>
      <c r="BA187" s="9"/>
      <c r="BB187" s="9"/>
      <c r="BC187" s="9"/>
      <c r="BD187" s="9"/>
      <c r="BE187" s="9"/>
      <c r="BF187" s="9"/>
      <c r="BG187" s="9"/>
      <c r="BH187" s="9"/>
      <c r="BI187" s="9"/>
      <c r="BJ187" s="9"/>
      <c r="BK187" s="9"/>
      <c r="BL187" s="9"/>
      <c r="BM187" s="9"/>
      <c r="BN187" s="9"/>
      <c r="BO187" s="9"/>
      <c r="BP187" s="9"/>
      <c r="BQ187" s="9"/>
      <c r="BR187" s="9"/>
      <c r="BS187" s="9"/>
      <c r="BT187" s="9"/>
      <c r="BU187" s="9"/>
      <c r="BV187" s="9"/>
      <c r="BW187" s="9"/>
      <c r="BX187" s="9"/>
      <c r="BY187" s="9"/>
      <c r="BZ187" s="9"/>
    </row>
    <row r="188" spans="1:78">
      <c r="A188" s="50">
        <f t="shared" si="11"/>
        <v>177</v>
      </c>
      <c r="C188" s="11" t="str">
        <f>IFERROR(INDEX('     2022    '!D:D,MATCH('Order Summary'!$A188,'     2022    '!$AN:$AN,0)),"")</f>
        <v/>
      </c>
      <c r="D188" s="11" t="str">
        <f>IFERROR(INDEX('     2022    '!C:C,MATCH('Order Summary'!$A188,'     2022    '!$AN:$AN,0)),"")</f>
        <v/>
      </c>
      <c r="E188" s="11" t="str">
        <f>IFERROR(INDEX('     2022    '!E:E,MATCH('Order Summary'!$A188,'     2022    '!$AN:$AN,0)),"")</f>
        <v/>
      </c>
      <c r="F188" s="96">
        <f>IFERROR(INDEX('     2022    '!AY:AY,MATCH($A188,'     2022    '!$AN:$AN,0)),0)</f>
        <v>0</v>
      </c>
      <c r="G188" s="180" t="str">
        <f>IFERROR(IF($O$3&gt;68,INDEX('     2022    '!I:I,MATCH($A188,'     2022    '!$AN:$AN,0))*(1-'     2022    '!$BA$1),INDEX('     2022    '!I:I,MATCH($A188,'     2022    '!$AN:$AN,0))),"")</f>
        <v/>
      </c>
      <c r="H188" s="96">
        <f>IFERROR(INDEX('     2022    '!AZ:AZ,MATCH($A188,'     2022    '!$AN:$AN,0)),0)</f>
        <v>0</v>
      </c>
      <c r="I188" s="180" t="str">
        <f>IFERROR(IF($O$3&gt;68,INDEX('     2022    '!M:M,MATCH($A188,'     2022    '!$AN:$AN,0))*(1-'     2022    '!$BA$1),INDEX('     2022    '!M:M,MATCH($A188,'     2022    '!$AN:$AN,0))),"")</f>
        <v/>
      </c>
      <c r="J188" s="181">
        <f t="shared" si="9"/>
        <v>0</v>
      </c>
      <c r="K188" s="182" t="str">
        <f t="shared" si="10"/>
        <v/>
      </c>
      <c r="L188" s="53"/>
      <c r="M188" s="52" t="str">
        <f>IFERROR(INDEX('     2022    '!R:R,MATCH('Order Summary'!$A188,'     2022    '!$AN:$AN,0)),"")</f>
        <v/>
      </c>
      <c r="N188" s="52" t="str">
        <f>IFERROR(INDEX('     2022    '!V:V,MATCH('Order Summary'!$A188,'     2022    '!$AN:$AN,0)),"")</f>
        <v/>
      </c>
      <c r="O188" s="52" t="str">
        <f>IFERROR(INDEX('     2022    '!S:S,MATCH('Order Summary'!$A188,'     2022    '!$AN:$AN,0)),"")</f>
        <v/>
      </c>
      <c r="P188" s="96" t="str">
        <f t="shared" si="8"/>
        <v/>
      </c>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c r="AY188" s="9"/>
      <c r="AZ188" s="9"/>
      <c r="BA188" s="9"/>
      <c r="BB188" s="9"/>
      <c r="BC188" s="9"/>
      <c r="BD188" s="9"/>
      <c r="BE188" s="9"/>
      <c r="BF188" s="9"/>
      <c r="BG188" s="9"/>
      <c r="BH188" s="9"/>
      <c r="BI188" s="9"/>
      <c r="BJ188" s="9"/>
      <c r="BK188" s="9"/>
      <c r="BL188" s="9"/>
      <c r="BM188" s="9"/>
      <c r="BN188" s="9"/>
      <c r="BO188" s="9"/>
      <c r="BP188" s="9"/>
      <c r="BQ188" s="9"/>
      <c r="BR188" s="9"/>
      <c r="BS188" s="9"/>
      <c r="BT188" s="9"/>
      <c r="BU188" s="9"/>
      <c r="BV188" s="9"/>
      <c r="BW188" s="9"/>
      <c r="BX188" s="9"/>
      <c r="BY188" s="9"/>
      <c r="BZ188" s="9"/>
    </row>
    <row r="189" spans="1:78">
      <c r="A189" s="50">
        <f t="shared" si="11"/>
        <v>178</v>
      </c>
      <c r="C189" s="11" t="str">
        <f>IFERROR(INDEX('     2022    '!D:D,MATCH('Order Summary'!$A189,'     2022    '!$AN:$AN,0)),"")</f>
        <v/>
      </c>
      <c r="D189" s="11" t="str">
        <f>IFERROR(INDEX('     2022    '!C:C,MATCH('Order Summary'!$A189,'     2022    '!$AN:$AN,0)),"")</f>
        <v/>
      </c>
      <c r="E189" s="11" t="str">
        <f>IFERROR(INDEX('     2022    '!E:E,MATCH('Order Summary'!$A189,'     2022    '!$AN:$AN,0)),"")</f>
        <v/>
      </c>
      <c r="F189" s="96">
        <f>IFERROR(INDEX('     2022    '!AY:AY,MATCH($A189,'     2022    '!$AN:$AN,0)),0)</f>
        <v>0</v>
      </c>
      <c r="G189" s="180" t="str">
        <f>IFERROR(IF($O$3&gt;68,INDEX('     2022    '!I:I,MATCH($A189,'     2022    '!$AN:$AN,0))*(1-'     2022    '!$BA$1),INDEX('     2022    '!I:I,MATCH($A189,'     2022    '!$AN:$AN,0))),"")</f>
        <v/>
      </c>
      <c r="H189" s="96">
        <f>IFERROR(INDEX('     2022    '!AZ:AZ,MATCH($A189,'     2022    '!$AN:$AN,0)),0)</f>
        <v>0</v>
      </c>
      <c r="I189" s="180" t="str">
        <f>IFERROR(IF($O$3&gt;68,INDEX('     2022    '!M:M,MATCH($A189,'     2022    '!$AN:$AN,0))*(1-'     2022    '!$BA$1),INDEX('     2022    '!M:M,MATCH($A189,'     2022    '!$AN:$AN,0))),"")</f>
        <v/>
      </c>
      <c r="J189" s="181">
        <f t="shared" si="9"/>
        <v>0</v>
      </c>
      <c r="K189" s="182" t="str">
        <f t="shared" si="10"/>
        <v/>
      </c>
      <c r="L189" s="53"/>
      <c r="M189" s="52" t="str">
        <f>IFERROR(INDEX('     2022    '!R:R,MATCH('Order Summary'!$A189,'     2022    '!$AN:$AN,0)),"")</f>
        <v/>
      </c>
      <c r="N189" s="52" t="str">
        <f>IFERROR(INDEX('     2022    '!V:V,MATCH('Order Summary'!$A189,'     2022    '!$AN:$AN,0)),"")</f>
        <v/>
      </c>
      <c r="O189" s="52" t="str">
        <f>IFERROR(INDEX('     2022    '!S:S,MATCH('Order Summary'!$A189,'     2022    '!$AN:$AN,0)),"")</f>
        <v/>
      </c>
      <c r="P189" s="96" t="str">
        <f t="shared" si="8"/>
        <v/>
      </c>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c r="AY189" s="9"/>
      <c r="AZ189" s="9"/>
      <c r="BA189" s="9"/>
      <c r="BB189" s="9"/>
      <c r="BC189" s="9"/>
      <c r="BD189" s="9"/>
      <c r="BE189" s="9"/>
      <c r="BF189" s="9"/>
      <c r="BG189" s="9"/>
      <c r="BH189" s="9"/>
      <c r="BI189" s="9"/>
      <c r="BJ189" s="9"/>
      <c r="BK189" s="9"/>
      <c r="BL189" s="9"/>
      <c r="BM189" s="9"/>
      <c r="BN189" s="9"/>
      <c r="BO189" s="9"/>
      <c r="BP189" s="9"/>
      <c r="BQ189" s="9"/>
      <c r="BR189" s="9"/>
      <c r="BS189" s="9"/>
      <c r="BT189" s="9"/>
      <c r="BU189" s="9"/>
      <c r="BV189" s="9"/>
      <c r="BW189" s="9"/>
      <c r="BX189" s="9"/>
      <c r="BY189" s="9"/>
      <c r="BZ189" s="9"/>
    </row>
    <row r="190" spans="1:78">
      <c r="A190" s="50">
        <f t="shared" si="11"/>
        <v>179</v>
      </c>
      <c r="C190" s="11" t="str">
        <f>IFERROR(INDEX('     2022    '!D:D,MATCH('Order Summary'!$A190,'     2022    '!$AN:$AN,0)),"")</f>
        <v/>
      </c>
      <c r="D190" s="11" t="str">
        <f>IFERROR(INDEX('     2022    '!C:C,MATCH('Order Summary'!$A190,'     2022    '!$AN:$AN,0)),"")</f>
        <v/>
      </c>
      <c r="E190" s="11" t="str">
        <f>IFERROR(INDEX('     2022    '!E:E,MATCH('Order Summary'!$A190,'     2022    '!$AN:$AN,0)),"")</f>
        <v/>
      </c>
      <c r="F190" s="96">
        <f>IFERROR(INDEX('     2022    '!AY:AY,MATCH($A190,'     2022    '!$AN:$AN,0)),0)</f>
        <v>0</v>
      </c>
      <c r="G190" s="180" t="str">
        <f>IFERROR(IF($O$3&gt;68,INDEX('     2022    '!I:I,MATCH($A190,'     2022    '!$AN:$AN,0))*(1-'     2022    '!$BA$1),INDEX('     2022    '!I:I,MATCH($A190,'     2022    '!$AN:$AN,0))),"")</f>
        <v/>
      </c>
      <c r="H190" s="96">
        <f>IFERROR(INDEX('     2022    '!AZ:AZ,MATCH($A190,'     2022    '!$AN:$AN,0)),0)</f>
        <v>0</v>
      </c>
      <c r="I190" s="180" t="str">
        <f>IFERROR(IF($O$3&gt;68,INDEX('     2022    '!M:M,MATCH($A190,'     2022    '!$AN:$AN,0))*(1-'     2022    '!$BA$1),INDEX('     2022    '!M:M,MATCH($A190,'     2022    '!$AN:$AN,0))),"")</f>
        <v/>
      </c>
      <c r="J190" s="181">
        <f t="shared" si="9"/>
        <v>0</v>
      </c>
      <c r="K190" s="182" t="str">
        <f t="shared" si="10"/>
        <v/>
      </c>
      <c r="L190" s="53"/>
      <c r="M190" s="52" t="str">
        <f>IFERROR(INDEX('     2022    '!R:R,MATCH('Order Summary'!$A190,'     2022    '!$AN:$AN,0)),"")</f>
        <v/>
      </c>
      <c r="N190" s="52" t="str">
        <f>IFERROR(INDEX('     2022    '!V:V,MATCH('Order Summary'!$A190,'     2022    '!$AN:$AN,0)),"")</f>
        <v/>
      </c>
      <c r="O190" s="52" t="str">
        <f>IFERROR(INDEX('     2022    '!S:S,MATCH('Order Summary'!$A190,'     2022    '!$AN:$AN,0)),"")</f>
        <v/>
      </c>
      <c r="P190" s="96" t="str">
        <f t="shared" si="8"/>
        <v/>
      </c>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c r="AY190" s="9"/>
      <c r="AZ190" s="9"/>
      <c r="BA190" s="9"/>
      <c r="BB190" s="9"/>
      <c r="BC190" s="9"/>
      <c r="BD190" s="9"/>
      <c r="BE190" s="9"/>
      <c r="BF190" s="9"/>
      <c r="BG190" s="9"/>
      <c r="BH190" s="9"/>
      <c r="BI190" s="9"/>
      <c r="BJ190" s="9"/>
      <c r="BK190" s="9"/>
      <c r="BL190" s="9"/>
      <c r="BM190" s="9"/>
      <c r="BN190" s="9"/>
      <c r="BO190" s="9"/>
      <c r="BP190" s="9"/>
      <c r="BQ190" s="9"/>
      <c r="BR190" s="9"/>
      <c r="BS190" s="9"/>
      <c r="BT190" s="9"/>
      <c r="BU190" s="9"/>
      <c r="BV190" s="9"/>
      <c r="BW190" s="9"/>
      <c r="BX190" s="9"/>
      <c r="BY190" s="9"/>
      <c r="BZ190" s="9"/>
    </row>
    <row r="191" spans="1:78">
      <c r="A191" s="50">
        <f t="shared" si="11"/>
        <v>180</v>
      </c>
      <c r="C191" s="11" t="str">
        <f>IFERROR(INDEX('     2022    '!D:D,MATCH('Order Summary'!$A191,'     2022    '!$AN:$AN,0)),"")</f>
        <v/>
      </c>
      <c r="D191" s="11" t="str">
        <f>IFERROR(INDEX('     2022    '!C:C,MATCH('Order Summary'!$A191,'     2022    '!$AN:$AN,0)),"")</f>
        <v/>
      </c>
      <c r="E191" s="11" t="str">
        <f>IFERROR(INDEX('     2022    '!E:E,MATCH('Order Summary'!$A191,'     2022    '!$AN:$AN,0)),"")</f>
        <v/>
      </c>
      <c r="F191" s="96">
        <f>IFERROR(INDEX('     2022    '!AY:AY,MATCH($A191,'     2022    '!$AN:$AN,0)),0)</f>
        <v>0</v>
      </c>
      <c r="G191" s="180" t="str">
        <f>IFERROR(IF($O$3&gt;68,INDEX('     2022    '!I:I,MATCH($A191,'     2022    '!$AN:$AN,0))*(1-'     2022    '!$BA$1),INDEX('     2022    '!I:I,MATCH($A191,'     2022    '!$AN:$AN,0))),"")</f>
        <v/>
      </c>
      <c r="H191" s="96">
        <f>IFERROR(INDEX('     2022    '!AZ:AZ,MATCH($A191,'     2022    '!$AN:$AN,0)),0)</f>
        <v>0</v>
      </c>
      <c r="I191" s="180" t="str">
        <f>IFERROR(IF($O$3&gt;68,INDEX('     2022    '!M:M,MATCH($A191,'     2022    '!$AN:$AN,0))*(1-'     2022    '!$BA$1),INDEX('     2022    '!M:M,MATCH($A191,'     2022    '!$AN:$AN,0))),"")</f>
        <v/>
      </c>
      <c r="J191" s="181">
        <f t="shared" si="9"/>
        <v>0</v>
      </c>
      <c r="K191" s="182" t="str">
        <f t="shared" si="10"/>
        <v/>
      </c>
      <c r="L191" s="53"/>
      <c r="M191" s="52" t="str">
        <f>IFERROR(INDEX('     2022    '!R:R,MATCH('Order Summary'!$A191,'     2022    '!$AN:$AN,0)),"")</f>
        <v/>
      </c>
      <c r="N191" s="52" t="str">
        <f>IFERROR(INDEX('     2022    '!V:V,MATCH('Order Summary'!$A191,'     2022    '!$AN:$AN,0)),"")</f>
        <v/>
      </c>
      <c r="O191" s="52" t="str">
        <f>IFERROR(INDEX('     2022    '!S:S,MATCH('Order Summary'!$A191,'     2022    '!$AN:$AN,0)),"")</f>
        <v/>
      </c>
      <c r="P191" s="96" t="str">
        <f t="shared" si="8"/>
        <v/>
      </c>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c r="AY191" s="9"/>
      <c r="AZ191" s="9"/>
      <c r="BA191" s="9"/>
      <c r="BB191" s="9"/>
      <c r="BC191" s="9"/>
      <c r="BD191" s="9"/>
      <c r="BE191" s="9"/>
      <c r="BF191" s="9"/>
      <c r="BG191" s="9"/>
      <c r="BH191" s="9"/>
      <c r="BI191" s="9"/>
      <c r="BJ191" s="9"/>
      <c r="BK191" s="9"/>
      <c r="BL191" s="9"/>
      <c r="BM191" s="9"/>
      <c r="BN191" s="9"/>
      <c r="BO191" s="9"/>
      <c r="BP191" s="9"/>
      <c r="BQ191" s="9"/>
      <c r="BR191" s="9"/>
      <c r="BS191" s="9"/>
      <c r="BT191" s="9"/>
      <c r="BU191" s="9"/>
      <c r="BV191" s="9"/>
      <c r="BW191" s="9"/>
      <c r="BX191" s="9"/>
      <c r="BY191" s="9"/>
      <c r="BZ191" s="9"/>
    </row>
    <row r="192" spans="1:78">
      <c r="A192" s="50">
        <f t="shared" si="11"/>
        <v>181</v>
      </c>
      <c r="C192" s="11" t="str">
        <f>IFERROR(INDEX('     2022    '!D:D,MATCH('Order Summary'!$A192,'     2022    '!$AN:$AN,0)),"")</f>
        <v/>
      </c>
      <c r="D192" s="11" t="str">
        <f>IFERROR(INDEX('     2022    '!C:C,MATCH('Order Summary'!$A192,'     2022    '!$AN:$AN,0)),"")</f>
        <v/>
      </c>
      <c r="E192" s="11" t="str">
        <f>IFERROR(INDEX('     2022    '!E:E,MATCH('Order Summary'!$A192,'     2022    '!$AN:$AN,0)),"")</f>
        <v/>
      </c>
      <c r="F192" s="96">
        <f>IFERROR(INDEX('     2022    '!AY:AY,MATCH($A192,'     2022    '!$AN:$AN,0)),0)</f>
        <v>0</v>
      </c>
      <c r="G192" s="180" t="str">
        <f>IFERROR(IF($O$3&gt;68,INDEX('     2022    '!I:I,MATCH($A192,'     2022    '!$AN:$AN,0))*(1-'     2022    '!$BA$1),INDEX('     2022    '!I:I,MATCH($A192,'     2022    '!$AN:$AN,0))),"")</f>
        <v/>
      </c>
      <c r="H192" s="96">
        <f>IFERROR(INDEX('     2022    '!AZ:AZ,MATCH($A192,'     2022    '!$AN:$AN,0)),0)</f>
        <v>0</v>
      </c>
      <c r="I192" s="180" t="str">
        <f>IFERROR(IF($O$3&gt;68,INDEX('     2022    '!M:M,MATCH($A192,'     2022    '!$AN:$AN,0))*(1-'     2022    '!$BA$1),INDEX('     2022    '!M:M,MATCH($A192,'     2022    '!$AN:$AN,0))),"")</f>
        <v/>
      </c>
      <c r="J192" s="181">
        <f t="shared" si="9"/>
        <v>0</v>
      </c>
      <c r="K192" s="182" t="str">
        <f t="shared" si="10"/>
        <v/>
      </c>
      <c r="L192" s="53"/>
      <c r="M192" s="52" t="str">
        <f>IFERROR(INDEX('     2022    '!R:R,MATCH('Order Summary'!$A192,'     2022    '!$AN:$AN,0)),"")</f>
        <v/>
      </c>
      <c r="N192" s="52" t="str">
        <f>IFERROR(INDEX('     2022    '!V:V,MATCH('Order Summary'!$A192,'     2022    '!$AN:$AN,0)),"")</f>
        <v/>
      </c>
      <c r="O192" s="52" t="str">
        <f>IFERROR(INDEX('     2022    '!S:S,MATCH('Order Summary'!$A192,'     2022    '!$AN:$AN,0)),"")</f>
        <v/>
      </c>
      <c r="P192" s="96" t="str">
        <f t="shared" si="8"/>
        <v/>
      </c>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c r="AY192" s="9"/>
      <c r="AZ192" s="9"/>
      <c r="BA192" s="9"/>
      <c r="BB192" s="9"/>
      <c r="BC192" s="9"/>
      <c r="BD192" s="9"/>
      <c r="BE192" s="9"/>
      <c r="BF192" s="9"/>
      <c r="BG192" s="9"/>
      <c r="BH192" s="9"/>
      <c r="BI192" s="9"/>
      <c r="BJ192" s="9"/>
      <c r="BK192" s="9"/>
      <c r="BL192" s="9"/>
      <c r="BM192" s="9"/>
      <c r="BN192" s="9"/>
      <c r="BO192" s="9"/>
      <c r="BP192" s="9"/>
      <c r="BQ192" s="9"/>
      <c r="BR192" s="9"/>
      <c r="BS192" s="9"/>
      <c r="BT192" s="9"/>
      <c r="BU192" s="9"/>
      <c r="BV192" s="9"/>
      <c r="BW192" s="9"/>
      <c r="BX192" s="9"/>
      <c r="BY192" s="9"/>
      <c r="BZ192" s="9"/>
    </row>
    <row r="193" spans="1:78">
      <c r="A193" s="50">
        <f t="shared" si="11"/>
        <v>182</v>
      </c>
      <c r="C193" s="11" t="str">
        <f>IFERROR(INDEX('     2022    '!D:D,MATCH('Order Summary'!$A193,'     2022    '!$AN:$AN,0)),"")</f>
        <v/>
      </c>
      <c r="D193" s="11" t="str">
        <f>IFERROR(INDEX('     2022    '!C:C,MATCH('Order Summary'!$A193,'     2022    '!$AN:$AN,0)),"")</f>
        <v/>
      </c>
      <c r="E193" s="11" t="str">
        <f>IFERROR(INDEX('     2022    '!E:E,MATCH('Order Summary'!$A193,'     2022    '!$AN:$AN,0)),"")</f>
        <v/>
      </c>
      <c r="F193" s="96">
        <f>IFERROR(INDEX('     2022    '!AY:AY,MATCH($A193,'     2022    '!$AN:$AN,0)),0)</f>
        <v>0</v>
      </c>
      <c r="G193" s="180" t="str">
        <f>IFERROR(IF($O$3&gt;68,INDEX('     2022    '!I:I,MATCH($A193,'     2022    '!$AN:$AN,0))*(1-'     2022    '!$BA$1),INDEX('     2022    '!I:I,MATCH($A193,'     2022    '!$AN:$AN,0))),"")</f>
        <v/>
      </c>
      <c r="H193" s="96">
        <f>IFERROR(INDEX('     2022    '!AZ:AZ,MATCH($A193,'     2022    '!$AN:$AN,0)),0)</f>
        <v>0</v>
      </c>
      <c r="I193" s="180" t="str">
        <f>IFERROR(IF($O$3&gt;68,INDEX('     2022    '!M:M,MATCH($A193,'     2022    '!$AN:$AN,0))*(1-'     2022    '!$BA$1),INDEX('     2022    '!M:M,MATCH($A193,'     2022    '!$AN:$AN,0))),"")</f>
        <v/>
      </c>
      <c r="J193" s="181">
        <f t="shared" si="9"/>
        <v>0</v>
      </c>
      <c r="K193" s="182" t="str">
        <f t="shared" si="10"/>
        <v/>
      </c>
      <c r="L193" s="53"/>
      <c r="M193" s="52" t="str">
        <f>IFERROR(INDEX('     2022    '!R:R,MATCH('Order Summary'!$A193,'     2022    '!$AN:$AN,0)),"")</f>
        <v/>
      </c>
      <c r="N193" s="52" t="str">
        <f>IFERROR(INDEX('     2022    '!V:V,MATCH('Order Summary'!$A193,'     2022    '!$AN:$AN,0)),"")</f>
        <v/>
      </c>
      <c r="O193" s="52" t="str">
        <f>IFERROR(INDEX('     2022    '!S:S,MATCH('Order Summary'!$A193,'     2022    '!$AN:$AN,0)),"")</f>
        <v/>
      </c>
      <c r="P193" s="96" t="str">
        <f t="shared" si="8"/>
        <v/>
      </c>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c r="AY193" s="9"/>
      <c r="AZ193" s="9"/>
      <c r="BA193" s="9"/>
      <c r="BB193" s="9"/>
      <c r="BC193" s="9"/>
      <c r="BD193" s="9"/>
      <c r="BE193" s="9"/>
      <c r="BF193" s="9"/>
      <c r="BG193" s="9"/>
      <c r="BH193" s="9"/>
      <c r="BI193" s="9"/>
      <c r="BJ193" s="9"/>
      <c r="BK193" s="9"/>
      <c r="BL193" s="9"/>
      <c r="BM193" s="9"/>
      <c r="BN193" s="9"/>
      <c r="BO193" s="9"/>
      <c r="BP193" s="9"/>
      <c r="BQ193" s="9"/>
      <c r="BR193" s="9"/>
      <c r="BS193" s="9"/>
      <c r="BT193" s="9"/>
      <c r="BU193" s="9"/>
      <c r="BV193" s="9"/>
      <c r="BW193" s="9"/>
      <c r="BX193" s="9"/>
      <c r="BY193" s="9"/>
      <c r="BZ193" s="9"/>
    </row>
    <row r="194" spans="1:78">
      <c r="A194" s="50">
        <f t="shared" si="11"/>
        <v>183</v>
      </c>
      <c r="C194" s="11" t="str">
        <f>IFERROR(INDEX('     2022    '!D:D,MATCH('Order Summary'!$A194,'     2022    '!$AN:$AN,0)),"")</f>
        <v/>
      </c>
      <c r="D194" s="11" t="str">
        <f>IFERROR(INDEX('     2022    '!C:C,MATCH('Order Summary'!$A194,'     2022    '!$AN:$AN,0)),"")</f>
        <v/>
      </c>
      <c r="E194" s="11" t="str">
        <f>IFERROR(INDEX('     2022    '!E:E,MATCH('Order Summary'!$A194,'     2022    '!$AN:$AN,0)),"")</f>
        <v/>
      </c>
      <c r="F194" s="96">
        <f>IFERROR(INDEX('     2022    '!AY:AY,MATCH($A194,'     2022    '!$AN:$AN,0)),0)</f>
        <v>0</v>
      </c>
      <c r="G194" s="180" t="str">
        <f>IFERROR(IF($O$3&gt;68,INDEX('     2022    '!I:I,MATCH($A194,'     2022    '!$AN:$AN,0))*(1-'     2022    '!$BA$1),INDEX('     2022    '!I:I,MATCH($A194,'     2022    '!$AN:$AN,0))),"")</f>
        <v/>
      </c>
      <c r="H194" s="96">
        <f>IFERROR(INDEX('     2022    '!AZ:AZ,MATCH($A194,'     2022    '!$AN:$AN,0)),0)</f>
        <v>0</v>
      </c>
      <c r="I194" s="180" t="str">
        <f>IFERROR(IF($O$3&gt;68,INDEX('     2022    '!M:M,MATCH($A194,'     2022    '!$AN:$AN,0))*(1-'     2022    '!$BA$1),INDEX('     2022    '!M:M,MATCH($A194,'     2022    '!$AN:$AN,0))),"")</f>
        <v/>
      </c>
      <c r="J194" s="181">
        <f t="shared" si="9"/>
        <v>0</v>
      </c>
      <c r="K194" s="182" t="str">
        <f t="shared" si="10"/>
        <v/>
      </c>
      <c r="L194" s="53"/>
      <c r="M194" s="52" t="str">
        <f>IFERROR(INDEX('     2022    '!R:R,MATCH('Order Summary'!$A194,'     2022    '!$AN:$AN,0)),"")</f>
        <v/>
      </c>
      <c r="N194" s="52" t="str">
        <f>IFERROR(INDEX('     2022    '!V:V,MATCH('Order Summary'!$A194,'     2022    '!$AN:$AN,0)),"")</f>
        <v/>
      </c>
      <c r="O194" s="52" t="str">
        <f>IFERROR(INDEX('     2022    '!S:S,MATCH('Order Summary'!$A194,'     2022    '!$AN:$AN,0)),"")</f>
        <v/>
      </c>
      <c r="P194" s="96" t="str">
        <f t="shared" si="8"/>
        <v/>
      </c>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c r="AY194" s="9"/>
      <c r="AZ194" s="9"/>
      <c r="BA194" s="9"/>
      <c r="BB194" s="9"/>
      <c r="BC194" s="9"/>
      <c r="BD194" s="9"/>
      <c r="BE194" s="9"/>
      <c r="BF194" s="9"/>
      <c r="BG194" s="9"/>
      <c r="BH194" s="9"/>
      <c r="BI194" s="9"/>
      <c r="BJ194" s="9"/>
      <c r="BK194" s="9"/>
      <c r="BL194" s="9"/>
      <c r="BM194" s="9"/>
      <c r="BN194" s="9"/>
      <c r="BO194" s="9"/>
      <c r="BP194" s="9"/>
      <c r="BQ194" s="9"/>
      <c r="BR194" s="9"/>
      <c r="BS194" s="9"/>
      <c r="BT194" s="9"/>
      <c r="BU194" s="9"/>
      <c r="BV194" s="9"/>
      <c r="BW194" s="9"/>
      <c r="BX194" s="9"/>
      <c r="BY194" s="9"/>
      <c r="BZ194" s="9"/>
    </row>
    <row r="195" spans="1:78">
      <c r="A195" s="50">
        <f t="shared" si="11"/>
        <v>184</v>
      </c>
      <c r="C195" s="11" t="str">
        <f>IFERROR(INDEX('     2022    '!D:D,MATCH('Order Summary'!$A195,'     2022    '!$AN:$AN,0)),"")</f>
        <v/>
      </c>
      <c r="D195" s="11" t="str">
        <f>IFERROR(INDEX('     2022    '!C:C,MATCH('Order Summary'!$A195,'     2022    '!$AN:$AN,0)),"")</f>
        <v/>
      </c>
      <c r="E195" s="11" t="str">
        <f>IFERROR(INDEX('     2022    '!E:E,MATCH('Order Summary'!$A195,'     2022    '!$AN:$AN,0)),"")</f>
        <v/>
      </c>
      <c r="F195" s="96">
        <f>IFERROR(INDEX('     2022    '!AY:AY,MATCH($A195,'     2022    '!$AN:$AN,0)),0)</f>
        <v>0</v>
      </c>
      <c r="G195" s="180" t="str">
        <f>IFERROR(IF($O$3&gt;68,INDEX('     2022    '!I:I,MATCH($A195,'     2022    '!$AN:$AN,0))*(1-'     2022    '!$BA$1),INDEX('     2022    '!I:I,MATCH($A195,'     2022    '!$AN:$AN,0))),"")</f>
        <v/>
      </c>
      <c r="H195" s="96">
        <f>IFERROR(INDEX('     2022    '!AZ:AZ,MATCH($A195,'     2022    '!$AN:$AN,0)),0)</f>
        <v>0</v>
      </c>
      <c r="I195" s="180" t="str">
        <f>IFERROR(IF($O$3&gt;68,INDEX('     2022    '!M:M,MATCH($A195,'     2022    '!$AN:$AN,0))*(1-'     2022    '!$BA$1),INDEX('     2022    '!M:M,MATCH($A195,'     2022    '!$AN:$AN,0))),"")</f>
        <v/>
      </c>
      <c r="J195" s="181">
        <f t="shared" si="9"/>
        <v>0</v>
      </c>
      <c r="K195" s="182" t="str">
        <f t="shared" si="10"/>
        <v/>
      </c>
      <c r="L195" s="53"/>
      <c r="M195" s="52" t="str">
        <f>IFERROR(INDEX('     2022    '!R:R,MATCH('Order Summary'!$A195,'     2022    '!$AN:$AN,0)),"")</f>
        <v/>
      </c>
      <c r="N195" s="52" t="str">
        <f>IFERROR(INDEX('     2022    '!V:V,MATCH('Order Summary'!$A195,'     2022    '!$AN:$AN,0)),"")</f>
        <v/>
      </c>
      <c r="O195" s="52" t="str">
        <f>IFERROR(INDEX('     2022    '!S:S,MATCH('Order Summary'!$A195,'     2022    '!$AN:$AN,0)),"")</f>
        <v/>
      </c>
      <c r="P195" s="96" t="str">
        <f t="shared" si="8"/>
        <v/>
      </c>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c r="AY195" s="9"/>
      <c r="AZ195" s="9"/>
      <c r="BA195" s="9"/>
      <c r="BB195" s="9"/>
      <c r="BC195" s="9"/>
      <c r="BD195" s="9"/>
      <c r="BE195" s="9"/>
      <c r="BF195" s="9"/>
      <c r="BG195" s="9"/>
      <c r="BH195" s="9"/>
      <c r="BI195" s="9"/>
      <c r="BJ195" s="9"/>
      <c r="BK195" s="9"/>
      <c r="BL195" s="9"/>
      <c r="BM195" s="9"/>
      <c r="BN195" s="9"/>
      <c r="BO195" s="9"/>
      <c r="BP195" s="9"/>
      <c r="BQ195" s="9"/>
      <c r="BR195" s="9"/>
      <c r="BS195" s="9"/>
      <c r="BT195" s="9"/>
      <c r="BU195" s="9"/>
      <c r="BV195" s="9"/>
      <c r="BW195" s="9"/>
      <c r="BX195" s="9"/>
      <c r="BY195" s="9"/>
      <c r="BZ195" s="9"/>
    </row>
    <row r="196" spans="1:78">
      <c r="A196" s="50">
        <f t="shared" si="11"/>
        <v>185</v>
      </c>
      <c r="C196" s="11" t="str">
        <f>IFERROR(INDEX('     2022    '!D:D,MATCH('Order Summary'!$A196,'     2022    '!$AN:$AN,0)),"")</f>
        <v/>
      </c>
      <c r="D196" s="11" t="str">
        <f>IFERROR(INDEX('     2022    '!C:C,MATCH('Order Summary'!$A196,'     2022    '!$AN:$AN,0)),"")</f>
        <v/>
      </c>
      <c r="E196" s="11" t="str">
        <f>IFERROR(INDEX('     2022    '!E:E,MATCH('Order Summary'!$A196,'     2022    '!$AN:$AN,0)),"")</f>
        <v/>
      </c>
      <c r="F196" s="96">
        <f>IFERROR(INDEX('     2022    '!AY:AY,MATCH($A196,'     2022    '!$AN:$AN,0)),0)</f>
        <v>0</v>
      </c>
      <c r="G196" s="180" t="str">
        <f>IFERROR(IF($O$3&gt;68,INDEX('     2022    '!I:I,MATCH($A196,'     2022    '!$AN:$AN,0))*(1-'     2022    '!$BA$1),INDEX('     2022    '!I:I,MATCH($A196,'     2022    '!$AN:$AN,0))),"")</f>
        <v/>
      </c>
      <c r="H196" s="96">
        <f>IFERROR(INDEX('     2022    '!AZ:AZ,MATCH($A196,'     2022    '!$AN:$AN,0)),0)</f>
        <v>0</v>
      </c>
      <c r="I196" s="180" t="str">
        <f>IFERROR(IF($O$3&gt;68,INDEX('     2022    '!M:M,MATCH($A196,'     2022    '!$AN:$AN,0))*(1-'     2022    '!$BA$1),INDEX('     2022    '!M:M,MATCH($A196,'     2022    '!$AN:$AN,0))),"")</f>
        <v/>
      </c>
      <c r="J196" s="181">
        <f t="shared" si="9"/>
        <v>0</v>
      </c>
      <c r="K196" s="182" t="str">
        <f t="shared" si="10"/>
        <v/>
      </c>
      <c r="L196" s="53"/>
      <c r="M196" s="52" t="str">
        <f>IFERROR(INDEX('     2022    '!R:R,MATCH('Order Summary'!$A196,'     2022    '!$AN:$AN,0)),"")</f>
        <v/>
      </c>
      <c r="N196" s="52" t="str">
        <f>IFERROR(INDEX('     2022    '!V:V,MATCH('Order Summary'!$A196,'     2022    '!$AN:$AN,0)),"")</f>
        <v/>
      </c>
      <c r="O196" s="52" t="str">
        <f>IFERROR(INDEX('     2022    '!S:S,MATCH('Order Summary'!$A196,'     2022    '!$AN:$AN,0)),"")</f>
        <v/>
      </c>
      <c r="P196" s="96" t="str">
        <f t="shared" si="8"/>
        <v/>
      </c>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c r="AY196" s="9"/>
      <c r="AZ196" s="9"/>
      <c r="BA196" s="9"/>
      <c r="BB196" s="9"/>
      <c r="BC196" s="9"/>
      <c r="BD196" s="9"/>
      <c r="BE196" s="9"/>
      <c r="BF196" s="9"/>
      <c r="BG196" s="9"/>
      <c r="BH196" s="9"/>
      <c r="BI196" s="9"/>
      <c r="BJ196" s="9"/>
      <c r="BK196" s="9"/>
      <c r="BL196" s="9"/>
      <c r="BM196" s="9"/>
      <c r="BN196" s="9"/>
      <c r="BO196" s="9"/>
      <c r="BP196" s="9"/>
      <c r="BQ196" s="9"/>
      <c r="BR196" s="9"/>
      <c r="BS196" s="9"/>
      <c r="BT196" s="9"/>
      <c r="BU196" s="9"/>
      <c r="BV196" s="9"/>
      <c r="BW196" s="9"/>
      <c r="BX196" s="9"/>
      <c r="BY196" s="9"/>
      <c r="BZ196" s="9"/>
    </row>
    <row r="197" spans="1:78">
      <c r="A197" s="50">
        <f t="shared" si="11"/>
        <v>186</v>
      </c>
      <c r="C197" s="11" t="str">
        <f>IFERROR(INDEX('     2022    '!D:D,MATCH('Order Summary'!$A197,'     2022    '!$AN:$AN,0)),"")</f>
        <v/>
      </c>
      <c r="D197" s="11" t="str">
        <f>IFERROR(INDEX('     2022    '!C:C,MATCH('Order Summary'!$A197,'     2022    '!$AN:$AN,0)),"")</f>
        <v/>
      </c>
      <c r="E197" s="11" t="str">
        <f>IFERROR(INDEX('     2022    '!E:E,MATCH('Order Summary'!$A197,'     2022    '!$AN:$AN,0)),"")</f>
        <v/>
      </c>
      <c r="F197" s="96">
        <f>IFERROR(INDEX('     2022    '!AY:AY,MATCH($A197,'     2022    '!$AN:$AN,0)),0)</f>
        <v>0</v>
      </c>
      <c r="G197" s="180" t="str">
        <f>IFERROR(IF($O$3&gt;68,INDEX('     2022    '!I:I,MATCH($A197,'     2022    '!$AN:$AN,0))*(1-'     2022    '!$BA$1),INDEX('     2022    '!I:I,MATCH($A197,'     2022    '!$AN:$AN,0))),"")</f>
        <v/>
      </c>
      <c r="H197" s="96">
        <f>IFERROR(INDEX('     2022    '!AZ:AZ,MATCH($A197,'     2022    '!$AN:$AN,0)),0)</f>
        <v>0</v>
      </c>
      <c r="I197" s="180" t="str">
        <f>IFERROR(IF($O$3&gt;68,INDEX('     2022    '!M:M,MATCH($A197,'     2022    '!$AN:$AN,0))*(1-'     2022    '!$BA$1),INDEX('     2022    '!M:M,MATCH($A197,'     2022    '!$AN:$AN,0))),"")</f>
        <v/>
      </c>
      <c r="J197" s="181">
        <f t="shared" si="9"/>
        <v>0</v>
      </c>
      <c r="K197" s="182" t="str">
        <f t="shared" si="10"/>
        <v/>
      </c>
      <c r="L197" s="53"/>
      <c r="M197" s="52" t="str">
        <f>IFERROR(INDEX('     2022    '!R:R,MATCH('Order Summary'!$A197,'     2022    '!$AN:$AN,0)),"")</f>
        <v/>
      </c>
      <c r="N197" s="52" t="str">
        <f>IFERROR(INDEX('     2022    '!V:V,MATCH('Order Summary'!$A197,'     2022    '!$AN:$AN,0)),"")</f>
        <v/>
      </c>
      <c r="O197" s="52" t="str">
        <f>IFERROR(INDEX('     2022    '!S:S,MATCH('Order Summary'!$A197,'     2022    '!$AN:$AN,0)),"")</f>
        <v/>
      </c>
      <c r="P197" s="96" t="str">
        <f t="shared" si="8"/>
        <v/>
      </c>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c r="AY197" s="9"/>
      <c r="AZ197" s="9"/>
      <c r="BA197" s="9"/>
      <c r="BB197" s="9"/>
      <c r="BC197" s="9"/>
      <c r="BD197" s="9"/>
      <c r="BE197" s="9"/>
      <c r="BF197" s="9"/>
      <c r="BG197" s="9"/>
      <c r="BH197" s="9"/>
      <c r="BI197" s="9"/>
      <c r="BJ197" s="9"/>
      <c r="BK197" s="9"/>
      <c r="BL197" s="9"/>
      <c r="BM197" s="9"/>
      <c r="BN197" s="9"/>
      <c r="BO197" s="9"/>
      <c r="BP197" s="9"/>
      <c r="BQ197" s="9"/>
      <c r="BR197" s="9"/>
      <c r="BS197" s="9"/>
      <c r="BT197" s="9"/>
      <c r="BU197" s="9"/>
      <c r="BV197" s="9"/>
      <c r="BW197" s="9"/>
      <c r="BX197" s="9"/>
      <c r="BY197" s="9"/>
      <c r="BZ197" s="9"/>
    </row>
    <row r="198" spans="1:78">
      <c r="A198" s="50">
        <f t="shared" si="11"/>
        <v>187</v>
      </c>
      <c r="C198" s="11" t="str">
        <f>IFERROR(INDEX('     2022    '!D:D,MATCH('Order Summary'!$A198,'     2022    '!$AN:$AN,0)),"")</f>
        <v/>
      </c>
      <c r="D198" s="11" t="str">
        <f>IFERROR(INDEX('     2022    '!C:C,MATCH('Order Summary'!$A198,'     2022    '!$AN:$AN,0)),"")</f>
        <v/>
      </c>
      <c r="E198" s="11" t="str">
        <f>IFERROR(INDEX('     2022    '!E:E,MATCH('Order Summary'!$A198,'     2022    '!$AN:$AN,0)),"")</f>
        <v/>
      </c>
      <c r="F198" s="96">
        <f>IFERROR(INDEX('     2022    '!AY:AY,MATCH($A198,'     2022    '!$AN:$AN,0)),0)</f>
        <v>0</v>
      </c>
      <c r="G198" s="180" t="str">
        <f>IFERROR(IF($O$3&gt;68,INDEX('     2022    '!I:I,MATCH($A198,'     2022    '!$AN:$AN,0))*(1-'     2022    '!$BA$1),INDEX('     2022    '!I:I,MATCH($A198,'     2022    '!$AN:$AN,0))),"")</f>
        <v/>
      </c>
      <c r="H198" s="96">
        <f>IFERROR(INDEX('     2022    '!AZ:AZ,MATCH($A198,'     2022    '!$AN:$AN,0)),0)</f>
        <v>0</v>
      </c>
      <c r="I198" s="180" t="str">
        <f>IFERROR(IF($O$3&gt;68,INDEX('     2022    '!M:M,MATCH($A198,'     2022    '!$AN:$AN,0))*(1-'     2022    '!$BA$1),INDEX('     2022    '!M:M,MATCH($A198,'     2022    '!$AN:$AN,0))),"")</f>
        <v/>
      </c>
      <c r="J198" s="181">
        <f t="shared" si="9"/>
        <v>0</v>
      </c>
      <c r="K198" s="182" t="str">
        <f t="shared" si="10"/>
        <v/>
      </c>
      <c r="L198" s="53"/>
      <c r="M198" s="52" t="str">
        <f>IFERROR(INDEX('     2022    '!R:R,MATCH('Order Summary'!$A198,'     2022    '!$AN:$AN,0)),"")</f>
        <v/>
      </c>
      <c r="N198" s="52" t="str">
        <f>IFERROR(INDEX('     2022    '!V:V,MATCH('Order Summary'!$A198,'     2022    '!$AN:$AN,0)),"")</f>
        <v/>
      </c>
      <c r="O198" s="52" t="str">
        <f>IFERROR(INDEX('     2022    '!S:S,MATCH('Order Summary'!$A198,'     2022    '!$AN:$AN,0)),"")</f>
        <v/>
      </c>
      <c r="P198" s="96" t="str">
        <f t="shared" si="8"/>
        <v/>
      </c>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c r="AY198" s="9"/>
      <c r="AZ198" s="9"/>
      <c r="BA198" s="9"/>
      <c r="BB198" s="9"/>
      <c r="BC198" s="9"/>
      <c r="BD198" s="9"/>
      <c r="BE198" s="9"/>
      <c r="BF198" s="9"/>
      <c r="BG198" s="9"/>
      <c r="BH198" s="9"/>
      <c r="BI198" s="9"/>
      <c r="BJ198" s="9"/>
      <c r="BK198" s="9"/>
      <c r="BL198" s="9"/>
      <c r="BM198" s="9"/>
      <c r="BN198" s="9"/>
      <c r="BO198" s="9"/>
      <c r="BP198" s="9"/>
      <c r="BQ198" s="9"/>
      <c r="BR198" s="9"/>
      <c r="BS198" s="9"/>
      <c r="BT198" s="9"/>
      <c r="BU198" s="9"/>
      <c r="BV198" s="9"/>
      <c r="BW198" s="9"/>
      <c r="BX198" s="9"/>
      <c r="BY198" s="9"/>
      <c r="BZ198" s="9"/>
    </row>
    <row r="199" spans="1:78">
      <c r="A199" s="50">
        <f t="shared" si="11"/>
        <v>188</v>
      </c>
      <c r="C199" s="11" t="str">
        <f>IFERROR(INDEX('     2022    '!D:D,MATCH('Order Summary'!$A199,'     2022    '!$AN:$AN,0)),"")</f>
        <v/>
      </c>
      <c r="D199" s="11" t="str">
        <f>IFERROR(INDEX('     2022    '!C:C,MATCH('Order Summary'!$A199,'     2022    '!$AN:$AN,0)),"")</f>
        <v/>
      </c>
      <c r="E199" s="11" t="str">
        <f>IFERROR(INDEX('     2022    '!E:E,MATCH('Order Summary'!$A199,'     2022    '!$AN:$AN,0)),"")</f>
        <v/>
      </c>
      <c r="F199" s="96">
        <f>IFERROR(INDEX('     2022    '!AY:AY,MATCH($A199,'     2022    '!$AN:$AN,0)),0)</f>
        <v>0</v>
      </c>
      <c r="G199" s="180" t="str">
        <f>IFERROR(IF($O$3&gt;68,INDEX('     2022    '!I:I,MATCH($A199,'     2022    '!$AN:$AN,0))*(1-'     2022    '!$BA$1),INDEX('     2022    '!I:I,MATCH($A199,'     2022    '!$AN:$AN,0))),"")</f>
        <v/>
      </c>
      <c r="H199" s="96">
        <f>IFERROR(INDEX('     2022    '!AZ:AZ,MATCH($A199,'     2022    '!$AN:$AN,0)),0)</f>
        <v>0</v>
      </c>
      <c r="I199" s="180" t="str">
        <f>IFERROR(IF($O$3&gt;68,INDEX('     2022    '!M:M,MATCH($A199,'     2022    '!$AN:$AN,0))*(1-'     2022    '!$BA$1),INDEX('     2022    '!M:M,MATCH($A199,'     2022    '!$AN:$AN,0))),"")</f>
        <v/>
      </c>
      <c r="J199" s="181">
        <f t="shared" si="9"/>
        <v>0</v>
      </c>
      <c r="K199" s="182" t="str">
        <f t="shared" si="10"/>
        <v/>
      </c>
      <c r="L199" s="53"/>
      <c r="M199" s="52" t="str">
        <f>IFERROR(INDEX('     2022    '!R:R,MATCH('Order Summary'!$A199,'     2022    '!$AN:$AN,0)),"")</f>
        <v/>
      </c>
      <c r="N199" s="52" t="str">
        <f>IFERROR(INDEX('     2022    '!V:V,MATCH('Order Summary'!$A199,'     2022    '!$AN:$AN,0)),"")</f>
        <v/>
      </c>
      <c r="O199" s="52" t="str">
        <f>IFERROR(INDEX('     2022    '!S:S,MATCH('Order Summary'!$A199,'     2022    '!$AN:$AN,0)),"")</f>
        <v/>
      </c>
      <c r="P199" s="96" t="str">
        <f t="shared" si="8"/>
        <v/>
      </c>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c r="AY199" s="9"/>
      <c r="AZ199" s="9"/>
      <c r="BA199" s="9"/>
      <c r="BB199" s="9"/>
      <c r="BC199" s="9"/>
      <c r="BD199" s="9"/>
      <c r="BE199" s="9"/>
      <c r="BF199" s="9"/>
      <c r="BG199" s="9"/>
      <c r="BH199" s="9"/>
      <c r="BI199" s="9"/>
      <c r="BJ199" s="9"/>
      <c r="BK199" s="9"/>
      <c r="BL199" s="9"/>
      <c r="BM199" s="9"/>
      <c r="BN199" s="9"/>
      <c r="BO199" s="9"/>
      <c r="BP199" s="9"/>
      <c r="BQ199" s="9"/>
      <c r="BR199" s="9"/>
      <c r="BS199" s="9"/>
      <c r="BT199" s="9"/>
      <c r="BU199" s="9"/>
      <c r="BV199" s="9"/>
      <c r="BW199" s="9"/>
      <c r="BX199" s="9"/>
      <c r="BY199" s="9"/>
      <c r="BZ199" s="9"/>
    </row>
    <row r="200" spans="1:78">
      <c r="A200" s="50">
        <f t="shared" si="11"/>
        <v>189</v>
      </c>
      <c r="C200" s="11" t="str">
        <f>IFERROR(INDEX('     2022    '!D:D,MATCH('Order Summary'!$A200,'     2022    '!$AN:$AN,0)),"")</f>
        <v/>
      </c>
      <c r="D200" s="11" t="str">
        <f>IFERROR(INDEX('     2022    '!C:C,MATCH('Order Summary'!$A200,'     2022    '!$AN:$AN,0)),"")</f>
        <v/>
      </c>
      <c r="E200" s="11" t="str">
        <f>IFERROR(INDEX('     2022    '!E:E,MATCH('Order Summary'!$A200,'     2022    '!$AN:$AN,0)),"")</f>
        <v/>
      </c>
      <c r="F200" s="96">
        <f>IFERROR(INDEX('     2022    '!AY:AY,MATCH($A200,'     2022    '!$AN:$AN,0)),0)</f>
        <v>0</v>
      </c>
      <c r="G200" s="180" t="str">
        <f>IFERROR(IF($O$3&gt;68,INDEX('     2022    '!I:I,MATCH($A200,'     2022    '!$AN:$AN,0))*(1-'     2022    '!$BA$1),INDEX('     2022    '!I:I,MATCH($A200,'     2022    '!$AN:$AN,0))),"")</f>
        <v/>
      </c>
      <c r="H200" s="96">
        <f>IFERROR(INDEX('     2022    '!AZ:AZ,MATCH($A200,'     2022    '!$AN:$AN,0)),0)</f>
        <v>0</v>
      </c>
      <c r="I200" s="180" t="str">
        <f>IFERROR(IF($O$3&gt;68,INDEX('     2022    '!M:M,MATCH($A200,'     2022    '!$AN:$AN,0))*(1-'     2022    '!$BA$1),INDEX('     2022    '!M:M,MATCH($A200,'     2022    '!$AN:$AN,0))),"")</f>
        <v/>
      </c>
      <c r="J200" s="181">
        <f t="shared" si="9"/>
        <v>0</v>
      </c>
      <c r="K200" s="182" t="str">
        <f t="shared" si="10"/>
        <v/>
      </c>
      <c r="L200" s="53"/>
      <c r="M200" s="52" t="str">
        <f>IFERROR(INDEX('     2022    '!R:R,MATCH('Order Summary'!$A200,'     2022    '!$AN:$AN,0)),"")</f>
        <v/>
      </c>
      <c r="N200" s="52" t="str">
        <f>IFERROR(INDEX('     2022    '!V:V,MATCH('Order Summary'!$A200,'     2022    '!$AN:$AN,0)),"")</f>
        <v/>
      </c>
      <c r="O200" s="52" t="str">
        <f>IFERROR(INDEX('     2022    '!S:S,MATCH('Order Summary'!$A200,'     2022    '!$AN:$AN,0)),"")</f>
        <v/>
      </c>
      <c r="P200" s="96" t="str">
        <f t="shared" si="8"/>
        <v/>
      </c>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c r="AY200" s="9"/>
      <c r="AZ200" s="9"/>
      <c r="BA200" s="9"/>
      <c r="BB200" s="9"/>
      <c r="BC200" s="9"/>
      <c r="BD200" s="9"/>
      <c r="BE200" s="9"/>
      <c r="BF200" s="9"/>
      <c r="BG200" s="9"/>
      <c r="BH200" s="9"/>
      <c r="BI200" s="9"/>
      <c r="BJ200" s="9"/>
      <c r="BK200" s="9"/>
      <c r="BL200" s="9"/>
      <c r="BM200" s="9"/>
      <c r="BN200" s="9"/>
      <c r="BO200" s="9"/>
      <c r="BP200" s="9"/>
      <c r="BQ200" s="9"/>
      <c r="BR200" s="9"/>
      <c r="BS200" s="9"/>
      <c r="BT200" s="9"/>
      <c r="BU200" s="9"/>
      <c r="BV200" s="9"/>
      <c r="BW200" s="9"/>
      <c r="BX200" s="9"/>
      <c r="BY200" s="9"/>
      <c r="BZ200" s="9"/>
    </row>
    <row r="201" spans="1:78">
      <c r="A201" s="50">
        <f t="shared" si="11"/>
        <v>190</v>
      </c>
      <c r="C201" s="11" t="str">
        <f>IFERROR(INDEX('     2022    '!D:D,MATCH('Order Summary'!$A201,'     2022    '!$AN:$AN,0)),"")</f>
        <v/>
      </c>
      <c r="D201" s="11" t="str">
        <f>IFERROR(INDEX('     2022    '!C:C,MATCH('Order Summary'!$A201,'     2022    '!$AN:$AN,0)),"")</f>
        <v/>
      </c>
      <c r="E201" s="11" t="str">
        <f>IFERROR(INDEX('     2022    '!E:E,MATCH('Order Summary'!$A201,'     2022    '!$AN:$AN,0)),"")</f>
        <v/>
      </c>
      <c r="F201" s="96">
        <f>IFERROR(INDEX('     2022    '!AY:AY,MATCH($A201,'     2022    '!$AN:$AN,0)),0)</f>
        <v>0</v>
      </c>
      <c r="G201" s="180" t="str">
        <f>IFERROR(IF($O$3&gt;68,INDEX('     2022    '!I:I,MATCH($A201,'     2022    '!$AN:$AN,0))*(1-'     2022    '!$BA$1),INDEX('     2022    '!I:I,MATCH($A201,'     2022    '!$AN:$AN,0))),"")</f>
        <v/>
      </c>
      <c r="H201" s="96">
        <f>IFERROR(INDEX('     2022    '!AZ:AZ,MATCH($A201,'     2022    '!$AN:$AN,0)),0)</f>
        <v>0</v>
      </c>
      <c r="I201" s="180" t="str">
        <f>IFERROR(IF($O$3&gt;68,INDEX('     2022    '!M:M,MATCH($A201,'     2022    '!$AN:$AN,0))*(1-'     2022    '!$BA$1),INDEX('     2022    '!M:M,MATCH($A201,'     2022    '!$AN:$AN,0))),"")</f>
        <v/>
      </c>
      <c r="J201" s="181">
        <f t="shared" si="9"/>
        <v>0</v>
      </c>
      <c r="K201" s="182" t="str">
        <f t="shared" si="10"/>
        <v/>
      </c>
      <c r="L201" s="53"/>
      <c r="M201" s="52" t="str">
        <f>IFERROR(INDEX('     2022    '!R:R,MATCH('Order Summary'!$A201,'     2022    '!$AN:$AN,0)),"")</f>
        <v/>
      </c>
      <c r="N201" s="52" t="str">
        <f>IFERROR(INDEX('     2022    '!V:V,MATCH('Order Summary'!$A201,'     2022    '!$AN:$AN,0)),"")</f>
        <v/>
      </c>
      <c r="O201" s="52" t="str">
        <f>IFERROR(INDEX('     2022    '!S:S,MATCH('Order Summary'!$A201,'     2022    '!$AN:$AN,0)),"")</f>
        <v/>
      </c>
      <c r="P201" s="96" t="str">
        <f t="shared" si="8"/>
        <v/>
      </c>
      <c r="R201" s="9"/>
      <c r="S201" s="9"/>
      <c r="T201" s="9"/>
      <c r="U201" s="9"/>
      <c r="V201" s="9"/>
      <c r="W201" s="9"/>
      <c r="X201" s="9"/>
      <c r="Y201" s="9"/>
      <c r="Z201" s="9"/>
      <c r="AA201" s="9"/>
      <c r="AB201" s="9"/>
      <c r="AC201" s="9"/>
      <c r="AD201" s="9"/>
      <c r="AE201" s="9"/>
      <c r="AF201" s="9"/>
      <c r="AG201" s="9"/>
      <c r="AH201" s="9"/>
      <c r="AI201" s="9"/>
      <c r="AJ201" s="9"/>
      <c r="AK201" s="9"/>
      <c r="AL201" s="9"/>
      <c r="AM201" s="9"/>
      <c r="AN201" s="9"/>
      <c r="AO201" s="9"/>
      <c r="AP201" s="9"/>
      <c r="AQ201" s="9"/>
      <c r="AR201" s="9"/>
      <c r="AS201" s="9"/>
      <c r="AT201" s="9"/>
      <c r="AU201" s="9"/>
      <c r="AV201" s="9"/>
      <c r="AW201" s="9"/>
      <c r="AX201" s="9"/>
      <c r="AY201" s="9"/>
      <c r="AZ201" s="9"/>
      <c r="BA201" s="9"/>
      <c r="BB201" s="9"/>
      <c r="BC201" s="9"/>
      <c r="BD201" s="9"/>
      <c r="BE201" s="9"/>
      <c r="BF201" s="9"/>
      <c r="BG201" s="9"/>
      <c r="BH201" s="9"/>
      <c r="BI201" s="9"/>
      <c r="BJ201" s="9"/>
      <c r="BK201" s="9"/>
      <c r="BL201" s="9"/>
      <c r="BM201" s="9"/>
      <c r="BN201" s="9"/>
      <c r="BO201" s="9"/>
      <c r="BP201" s="9"/>
      <c r="BQ201" s="9"/>
      <c r="BR201" s="9"/>
      <c r="BS201" s="9"/>
      <c r="BT201" s="9"/>
      <c r="BU201" s="9"/>
      <c r="BV201" s="9"/>
      <c r="BW201" s="9"/>
      <c r="BX201" s="9"/>
      <c r="BY201" s="9"/>
      <c r="BZ201" s="9"/>
    </row>
    <row r="202" spans="1:78">
      <c r="A202" s="50">
        <f t="shared" si="11"/>
        <v>191</v>
      </c>
      <c r="C202" s="11" t="str">
        <f>IFERROR(INDEX('     2022    '!D:D,MATCH('Order Summary'!$A202,'     2022    '!$AN:$AN,0)),"")</f>
        <v/>
      </c>
      <c r="D202" s="11" t="str">
        <f>IFERROR(INDEX('     2022    '!C:C,MATCH('Order Summary'!$A202,'     2022    '!$AN:$AN,0)),"")</f>
        <v/>
      </c>
      <c r="E202" s="11" t="str">
        <f>IFERROR(INDEX('     2022    '!E:E,MATCH('Order Summary'!$A202,'     2022    '!$AN:$AN,0)),"")</f>
        <v/>
      </c>
      <c r="F202" s="96">
        <f>IFERROR(INDEX('     2022    '!AY:AY,MATCH($A202,'     2022    '!$AN:$AN,0)),0)</f>
        <v>0</v>
      </c>
      <c r="G202" s="180" t="str">
        <f>IFERROR(IF($O$3&gt;68,INDEX('     2022    '!I:I,MATCH($A202,'     2022    '!$AN:$AN,0))*(1-'     2022    '!$BA$1),INDEX('     2022    '!I:I,MATCH($A202,'     2022    '!$AN:$AN,0))),"")</f>
        <v/>
      </c>
      <c r="H202" s="96">
        <f>IFERROR(INDEX('     2022    '!AZ:AZ,MATCH($A202,'     2022    '!$AN:$AN,0)),0)</f>
        <v>0</v>
      </c>
      <c r="I202" s="180" t="str">
        <f>IFERROR(IF($O$3&gt;68,INDEX('     2022    '!M:M,MATCH($A202,'     2022    '!$AN:$AN,0))*(1-'     2022    '!$BA$1),INDEX('     2022    '!M:M,MATCH($A202,'     2022    '!$AN:$AN,0))),"")</f>
        <v/>
      </c>
      <c r="J202" s="181">
        <f t="shared" si="9"/>
        <v>0</v>
      </c>
      <c r="K202" s="182" t="str">
        <f t="shared" si="10"/>
        <v/>
      </c>
      <c r="L202" s="53"/>
      <c r="M202" s="52" t="str">
        <f>IFERROR(INDEX('     2022    '!R:R,MATCH('Order Summary'!$A202,'     2022    '!$AN:$AN,0)),"")</f>
        <v/>
      </c>
      <c r="N202" s="52" t="str">
        <f>IFERROR(INDEX('     2022    '!V:V,MATCH('Order Summary'!$A202,'     2022    '!$AN:$AN,0)),"")</f>
        <v/>
      </c>
      <c r="O202" s="52" t="str">
        <f>IFERROR(INDEX('     2022    '!S:S,MATCH('Order Summary'!$A202,'     2022    '!$AN:$AN,0)),"")</f>
        <v/>
      </c>
      <c r="P202" s="96" t="str">
        <f t="shared" si="8"/>
        <v/>
      </c>
      <c r="R202" s="9"/>
      <c r="S202" s="9"/>
      <c r="T202" s="9"/>
      <c r="U202" s="9"/>
      <c r="V202" s="9"/>
      <c r="W202" s="9"/>
      <c r="X202" s="9"/>
      <c r="Y202" s="9"/>
      <c r="Z202" s="9"/>
      <c r="AA202" s="9"/>
      <c r="AB202" s="9"/>
      <c r="AC202" s="9"/>
      <c r="AD202" s="9"/>
      <c r="AE202" s="9"/>
      <c r="AF202" s="9"/>
      <c r="AG202" s="9"/>
      <c r="AH202" s="9"/>
      <c r="AI202" s="9"/>
      <c r="AJ202" s="9"/>
      <c r="AK202" s="9"/>
      <c r="AL202" s="9"/>
      <c r="AM202" s="9"/>
      <c r="AN202" s="9"/>
      <c r="AO202" s="9"/>
      <c r="AP202" s="9"/>
      <c r="AQ202" s="9"/>
      <c r="AR202" s="9"/>
      <c r="AS202" s="9"/>
      <c r="AT202" s="9"/>
      <c r="AU202" s="9"/>
      <c r="AV202" s="9"/>
      <c r="AW202" s="9"/>
      <c r="AX202" s="9"/>
      <c r="AY202" s="9"/>
      <c r="AZ202" s="9"/>
      <c r="BA202" s="9"/>
      <c r="BB202" s="9"/>
      <c r="BC202" s="9"/>
      <c r="BD202" s="9"/>
      <c r="BE202" s="9"/>
      <c r="BF202" s="9"/>
      <c r="BG202" s="9"/>
      <c r="BH202" s="9"/>
      <c r="BI202" s="9"/>
      <c r="BJ202" s="9"/>
      <c r="BK202" s="9"/>
      <c r="BL202" s="9"/>
      <c r="BM202" s="9"/>
      <c r="BN202" s="9"/>
      <c r="BO202" s="9"/>
      <c r="BP202" s="9"/>
      <c r="BQ202" s="9"/>
      <c r="BR202" s="9"/>
      <c r="BS202" s="9"/>
      <c r="BT202" s="9"/>
      <c r="BU202" s="9"/>
      <c r="BV202" s="9"/>
      <c r="BW202" s="9"/>
      <c r="BX202" s="9"/>
      <c r="BY202" s="9"/>
      <c r="BZ202" s="9"/>
    </row>
    <row r="203" spans="1:78">
      <c r="A203" s="50">
        <f t="shared" si="11"/>
        <v>192</v>
      </c>
      <c r="C203" s="11" t="str">
        <f>IFERROR(INDEX('     2022    '!D:D,MATCH('Order Summary'!$A203,'     2022    '!$AN:$AN,0)),"")</f>
        <v/>
      </c>
      <c r="D203" s="11" t="str">
        <f>IFERROR(INDEX('     2022    '!C:C,MATCH('Order Summary'!$A203,'     2022    '!$AN:$AN,0)),"")</f>
        <v/>
      </c>
      <c r="E203" s="11" t="str">
        <f>IFERROR(INDEX('     2022    '!E:E,MATCH('Order Summary'!$A203,'     2022    '!$AN:$AN,0)),"")</f>
        <v/>
      </c>
      <c r="F203" s="96">
        <f>IFERROR(INDEX('     2022    '!AY:AY,MATCH($A203,'     2022    '!$AN:$AN,0)),0)</f>
        <v>0</v>
      </c>
      <c r="G203" s="180" t="str">
        <f>IFERROR(IF($O$3&gt;68,INDEX('     2022    '!I:I,MATCH($A203,'     2022    '!$AN:$AN,0))*(1-'     2022    '!$BA$1),INDEX('     2022    '!I:I,MATCH($A203,'     2022    '!$AN:$AN,0))),"")</f>
        <v/>
      </c>
      <c r="H203" s="96">
        <f>IFERROR(INDEX('     2022    '!AZ:AZ,MATCH($A203,'     2022    '!$AN:$AN,0)),0)</f>
        <v>0</v>
      </c>
      <c r="I203" s="180" t="str">
        <f>IFERROR(IF($O$3&gt;68,INDEX('     2022    '!M:M,MATCH($A203,'     2022    '!$AN:$AN,0))*(1-'     2022    '!$BA$1),INDEX('     2022    '!M:M,MATCH($A203,'     2022    '!$AN:$AN,0))),"")</f>
        <v/>
      </c>
      <c r="J203" s="181">
        <f t="shared" si="9"/>
        <v>0</v>
      </c>
      <c r="K203" s="182" t="str">
        <f t="shared" si="10"/>
        <v/>
      </c>
      <c r="L203" s="53"/>
      <c r="M203" s="52" t="str">
        <f>IFERROR(INDEX('     2022    '!R:R,MATCH('Order Summary'!$A203,'     2022    '!$AN:$AN,0)),"")</f>
        <v/>
      </c>
      <c r="N203" s="52" t="str">
        <f>IFERROR(INDEX('     2022    '!V:V,MATCH('Order Summary'!$A203,'     2022    '!$AN:$AN,0)),"")</f>
        <v/>
      </c>
      <c r="O203" s="52" t="str">
        <f>IFERROR(INDEX('     2022    '!S:S,MATCH('Order Summary'!$A203,'     2022    '!$AN:$AN,0)),"")</f>
        <v/>
      </c>
      <c r="P203" s="96" t="str">
        <f t="shared" si="8"/>
        <v/>
      </c>
      <c r="R203" s="9"/>
      <c r="S203" s="9"/>
      <c r="T203" s="9"/>
      <c r="U203" s="9"/>
      <c r="V203" s="9"/>
      <c r="W203" s="9"/>
      <c r="X203" s="9"/>
      <c r="Y203" s="9"/>
      <c r="Z203" s="9"/>
      <c r="AA203" s="9"/>
      <c r="AB203" s="9"/>
      <c r="AC203" s="9"/>
      <c r="AD203" s="9"/>
      <c r="AE203" s="9"/>
      <c r="AF203" s="9"/>
      <c r="AG203" s="9"/>
      <c r="AH203" s="9"/>
      <c r="AI203" s="9"/>
      <c r="AJ203" s="9"/>
      <c r="AK203" s="9"/>
      <c r="AL203" s="9"/>
      <c r="AM203" s="9"/>
      <c r="AN203" s="9"/>
      <c r="AO203" s="9"/>
      <c r="AP203" s="9"/>
      <c r="AQ203" s="9"/>
      <c r="AR203" s="9"/>
      <c r="AS203" s="9"/>
      <c r="AT203" s="9"/>
      <c r="AU203" s="9"/>
      <c r="AV203" s="9"/>
      <c r="AW203" s="9"/>
      <c r="AX203" s="9"/>
      <c r="AY203" s="9"/>
      <c r="AZ203" s="9"/>
      <c r="BA203" s="9"/>
      <c r="BB203" s="9"/>
      <c r="BC203" s="9"/>
      <c r="BD203" s="9"/>
      <c r="BE203" s="9"/>
      <c r="BF203" s="9"/>
      <c r="BG203" s="9"/>
      <c r="BH203" s="9"/>
      <c r="BI203" s="9"/>
      <c r="BJ203" s="9"/>
      <c r="BK203" s="9"/>
      <c r="BL203" s="9"/>
      <c r="BM203" s="9"/>
      <c r="BN203" s="9"/>
      <c r="BO203" s="9"/>
      <c r="BP203" s="9"/>
      <c r="BQ203" s="9"/>
      <c r="BR203" s="9"/>
      <c r="BS203" s="9"/>
      <c r="BT203" s="9"/>
      <c r="BU203" s="9"/>
      <c r="BV203" s="9"/>
      <c r="BW203" s="9"/>
      <c r="BX203" s="9"/>
      <c r="BY203" s="9"/>
      <c r="BZ203" s="9"/>
    </row>
    <row r="204" spans="1:78">
      <c r="A204" s="50">
        <f t="shared" si="11"/>
        <v>193</v>
      </c>
      <c r="C204" s="11" t="str">
        <f>IFERROR(INDEX('     2022    '!D:D,MATCH('Order Summary'!$A204,'     2022    '!$AN:$AN,0)),"")</f>
        <v/>
      </c>
      <c r="D204" s="11" t="str">
        <f>IFERROR(INDEX('     2022    '!C:C,MATCH('Order Summary'!$A204,'     2022    '!$AN:$AN,0)),"")</f>
        <v/>
      </c>
      <c r="E204" s="11" t="str">
        <f>IFERROR(INDEX('     2022    '!E:E,MATCH('Order Summary'!$A204,'     2022    '!$AN:$AN,0)),"")</f>
        <v/>
      </c>
      <c r="F204" s="96">
        <f>IFERROR(INDEX('     2022    '!AY:AY,MATCH($A204,'     2022    '!$AN:$AN,0)),0)</f>
        <v>0</v>
      </c>
      <c r="G204" s="180" t="str">
        <f>IFERROR(IF($O$3&gt;68,INDEX('     2022    '!I:I,MATCH($A204,'     2022    '!$AN:$AN,0))*(1-'     2022    '!$BA$1),INDEX('     2022    '!I:I,MATCH($A204,'     2022    '!$AN:$AN,0))),"")</f>
        <v/>
      </c>
      <c r="H204" s="96">
        <f>IFERROR(INDEX('     2022    '!AZ:AZ,MATCH($A204,'     2022    '!$AN:$AN,0)),0)</f>
        <v>0</v>
      </c>
      <c r="I204" s="180" t="str">
        <f>IFERROR(IF($O$3&gt;68,INDEX('     2022    '!M:M,MATCH($A204,'     2022    '!$AN:$AN,0))*(1-'     2022    '!$BA$1),INDEX('     2022    '!M:M,MATCH($A204,'     2022    '!$AN:$AN,0))),"")</f>
        <v/>
      </c>
      <c r="J204" s="181">
        <f t="shared" si="9"/>
        <v>0</v>
      </c>
      <c r="K204" s="182" t="str">
        <f t="shared" si="10"/>
        <v/>
      </c>
      <c r="L204" s="53"/>
      <c r="M204" s="52" t="str">
        <f>IFERROR(INDEX('     2022    '!R:R,MATCH('Order Summary'!$A204,'     2022    '!$AN:$AN,0)),"")</f>
        <v/>
      </c>
      <c r="N204" s="52" t="str">
        <f>IFERROR(INDEX('     2022    '!V:V,MATCH('Order Summary'!$A204,'     2022    '!$AN:$AN,0)),"")</f>
        <v/>
      </c>
      <c r="O204" s="52" t="str">
        <f>IFERROR(INDEX('     2022    '!S:S,MATCH('Order Summary'!$A204,'     2022    '!$AN:$AN,0)),"")</f>
        <v/>
      </c>
      <c r="P204" s="96" t="str">
        <f t="shared" ref="P204:P267" si="12">IFERROR(J204*O204,"")</f>
        <v/>
      </c>
      <c r="R204" s="9"/>
      <c r="S204" s="9"/>
      <c r="T204" s="9"/>
      <c r="U204" s="9"/>
      <c r="V204" s="9"/>
      <c r="W204" s="9"/>
      <c r="X204" s="9"/>
      <c r="Y204" s="9"/>
      <c r="Z204" s="9"/>
      <c r="AA204" s="9"/>
      <c r="AB204" s="9"/>
      <c r="AC204" s="9"/>
      <c r="AD204" s="9"/>
      <c r="AE204" s="9"/>
      <c r="AF204" s="9"/>
      <c r="AG204" s="9"/>
      <c r="AH204" s="9"/>
      <c r="AI204" s="9"/>
      <c r="AJ204" s="9"/>
      <c r="AK204" s="9"/>
      <c r="AL204" s="9"/>
      <c r="AM204" s="9"/>
      <c r="AN204" s="9"/>
      <c r="AO204" s="9"/>
      <c r="AP204" s="9"/>
      <c r="AQ204" s="9"/>
      <c r="AR204" s="9"/>
      <c r="AS204" s="9"/>
      <c r="AT204" s="9"/>
      <c r="AU204" s="9"/>
      <c r="AV204" s="9"/>
      <c r="AW204" s="9"/>
      <c r="AX204" s="9"/>
      <c r="AY204" s="9"/>
      <c r="AZ204" s="9"/>
      <c r="BA204" s="9"/>
      <c r="BB204" s="9"/>
      <c r="BC204" s="9"/>
      <c r="BD204" s="9"/>
      <c r="BE204" s="9"/>
      <c r="BF204" s="9"/>
      <c r="BG204" s="9"/>
      <c r="BH204" s="9"/>
      <c r="BI204" s="9"/>
      <c r="BJ204" s="9"/>
      <c r="BK204" s="9"/>
      <c r="BL204" s="9"/>
      <c r="BM204" s="9"/>
      <c r="BN204" s="9"/>
      <c r="BO204" s="9"/>
      <c r="BP204" s="9"/>
      <c r="BQ204" s="9"/>
      <c r="BR204" s="9"/>
      <c r="BS204" s="9"/>
      <c r="BT204" s="9"/>
      <c r="BU204" s="9"/>
      <c r="BV204" s="9"/>
      <c r="BW204" s="9"/>
      <c r="BX204" s="9"/>
      <c r="BY204" s="9"/>
      <c r="BZ204" s="9"/>
    </row>
    <row r="205" spans="1:78">
      <c r="A205" s="50">
        <f t="shared" si="11"/>
        <v>194</v>
      </c>
      <c r="C205" s="11" t="str">
        <f>IFERROR(INDEX('     2022    '!D:D,MATCH('Order Summary'!$A205,'     2022    '!$AN:$AN,0)),"")</f>
        <v/>
      </c>
      <c r="D205" s="11" t="str">
        <f>IFERROR(INDEX('     2022    '!C:C,MATCH('Order Summary'!$A205,'     2022    '!$AN:$AN,0)),"")</f>
        <v/>
      </c>
      <c r="E205" s="11" t="str">
        <f>IFERROR(INDEX('     2022    '!E:E,MATCH('Order Summary'!$A205,'     2022    '!$AN:$AN,0)),"")</f>
        <v/>
      </c>
      <c r="F205" s="96">
        <f>IFERROR(INDEX('     2022    '!AY:AY,MATCH($A205,'     2022    '!$AN:$AN,0)),0)</f>
        <v>0</v>
      </c>
      <c r="G205" s="180" t="str">
        <f>IFERROR(IF($O$3&gt;68,INDEX('     2022    '!I:I,MATCH($A205,'     2022    '!$AN:$AN,0))*(1-'     2022    '!$BA$1),INDEX('     2022    '!I:I,MATCH($A205,'     2022    '!$AN:$AN,0))),"")</f>
        <v/>
      </c>
      <c r="H205" s="96">
        <f>IFERROR(INDEX('     2022    '!AZ:AZ,MATCH($A205,'     2022    '!$AN:$AN,0)),0)</f>
        <v>0</v>
      </c>
      <c r="I205" s="180" t="str">
        <f>IFERROR(IF($O$3&gt;68,INDEX('     2022    '!M:M,MATCH($A205,'     2022    '!$AN:$AN,0))*(1-'     2022    '!$BA$1),INDEX('     2022    '!M:M,MATCH($A205,'     2022    '!$AN:$AN,0))),"")</f>
        <v/>
      </c>
      <c r="J205" s="181">
        <f t="shared" ref="J205:J268" si="13">F205+H205</f>
        <v>0</v>
      </c>
      <c r="K205" s="182" t="str">
        <f t="shared" ref="K205:K268" si="14">IFERROR((F205*G205)+(H205*I205),"")</f>
        <v/>
      </c>
      <c r="L205" s="53"/>
      <c r="M205" s="52" t="str">
        <f>IFERROR(INDEX('     2022    '!R:R,MATCH('Order Summary'!$A205,'     2022    '!$AN:$AN,0)),"")</f>
        <v/>
      </c>
      <c r="N205" s="52" t="str">
        <f>IFERROR(INDEX('     2022    '!V:V,MATCH('Order Summary'!$A205,'     2022    '!$AN:$AN,0)),"")</f>
        <v/>
      </c>
      <c r="O205" s="52" t="str">
        <f>IFERROR(INDEX('     2022    '!S:S,MATCH('Order Summary'!$A205,'     2022    '!$AN:$AN,0)),"")</f>
        <v/>
      </c>
      <c r="P205" s="96" t="str">
        <f t="shared" si="12"/>
        <v/>
      </c>
      <c r="R205" s="9"/>
      <c r="S205" s="9"/>
      <c r="T205" s="9"/>
      <c r="U205" s="9"/>
      <c r="V205" s="9"/>
      <c r="W205" s="9"/>
      <c r="X205" s="9"/>
      <c r="Y205" s="9"/>
      <c r="Z205" s="9"/>
      <c r="AA205" s="9"/>
      <c r="AB205" s="9"/>
      <c r="AC205" s="9"/>
      <c r="AD205" s="9"/>
      <c r="AE205" s="9"/>
      <c r="AF205" s="9"/>
      <c r="AG205" s="9"/>
      <c r="AH205" s="9"/>
      <c r="AI205" s="9"/>
      <c r="AJ205" s="9"/>
      <c r="AK205" s="9"/>
      <c r="AL205" s="9"/>
      <c r="AM205" s="9"/>
      <c r="AN205" s="9"/>
      <c r="AO205" s="9"/>
      <c r="AP205" s="9"/>
      <c r="AQ205" s="9"/>
      <c r="AR205" s="9"/>
      <c r="AS205" s="9"/>
      <c r="AT205" s="9"/>
      <c r="AU205" s="9"/>
      <c r="AV205" s="9"/>
      <c r="AW205" s="9"/>
      <c r="AX205" s="9"/>
      <c r="AY205" s="9"/>
      <c r="AZ205" s="9"/>
      <c r="BA205" s="9"/>
      <c r="BB205" s="9"/>
      <c r="BC205" s="9"/>
      <c r="BD205" s="9"/>
      <c r="BE205" s="9"/>
      <c r="BF205" s="9"/>
      <c r="BG205" s="9"/>
      <c r="BH205" s="9"/>
      <c r="BI205" s="9"/>
      <c r="BJ205" s="9"/>
      <c r="BK205" s="9"/>
      <c r="BL205" s="9"/>
      <c r="BM205" s="9"/>
      <c r="BN205" s="9"/>
      <c r="BO205" s="9"/>
      <c r="BP205" s="9"/>
      <c r="BQ205" s="9"/>
      <c r="BR205" s="9"/>
      <c r="BS205" s="9"/>
      <c r="BT205" s="9"/>
      <c r="BU205" s="9"/>
      <c r="BV205" s="9"/>
      <c r="BW205" s="9"/>
      <c r="BX205" s="9"/>
      <c r="BY205" s="9"/>
      <c r="BZ205" s="9"/>
    </row>
    <row r="206" spans="1:78">
      <c r="A206" s="50">
        <f t="shared" ref="A206:A269" si="15">A205+1</f>
        <v>195</v>
      </c>
      <c r="C206" s="11" t="str">
        <f>IFERROR(INDEX('     2022    '!D:D,MATCH('Order Summary'!$A206,'     2022    '!$AN:$AN,0)),"")</f>
        <v/>
      </c>
      <c r="D206" s="11" t="str">
        <f>IFERROR(INDEX('     2022    '!C:C,MATCH('Order Summary'!$A206,'     2022    '!$AN:$AN,0)),"")</f>
        <v/>
      </c>
      <c r="E206" s="11" t="str">
        <f>IFERROR(INDEX('     2022    '!E:E,MATCH('Order Summary'!$A206,'     2022    '!$AN:$AN,0)),"")</f>
        <v/>
      </c>
      <c r="F206" s="96">
        <f>IFERROR(INDEX('     2022    '!AY:AY,MATCH($A206,'     2022    '!$AN:$AN,0)),0)</f>
        <v>0</v>
      </c>
      <c r="G206" s="180" t="str">
        <f>IFERROR(IF($O$3&gt;68,INDEX('     2022    '!I:I,MATCH($A206,'     2022    '!$AN:$AN,0))*(1-'     2022    '!$BA$1),INDEX('     2022    '!I:I,MATCH($A206,'     2022    '!$AN:$AN,0))),"")</f>
        <v/>
      </c>
      <c r="H206" s="96">
        <f>IFERROR(INDEX('     2022    '!AZ:AZ,MATCH($A206,'     2022    '!$AN:$AN,0)),0)</f>
        <v>0</v>
      </c>
      <c r="I206" s="180" t="str">
        <f>IFERROR(IF($O$3&gt;68,INDEX('     2022    '!M:M,MATCH($A206,'     2022    '!$AN:$AN,0))*(1-'     2022    '!$BA$1),INDEX('     2022    '!M:M,MATCH($A206,'     2022    '!$AN:$AN,0))),"")</f>
        <v/>
      </c>
      <c r="J206" s="181">
        <f t="shared" si="13"/>
        <v>0</v>
      </c>
      <c r="K206" s="182" t="str">
        <f t="shared" si="14"/>
        <v/>
      </c>
      <c r="L206" s="53"/>
      <c r="M206" s="52" t="str">
        <f>IFERROR(INDEX('     2022    '!R:R,MATCH('Order Summary'!$A206,'     2022    '!$AN:$AN,0)),"")</f>
        <v/>
      </c>
      <c r="N206" s="52" t="str">
        <f>IFERROR(INDEX('     2022    '!V:V,MATCH('Order Summary'!$A206,'     2022    '!$AN:$AN,0)),"")</f>
        <v/>
      </c>
      <c r="O206" s="52" t="str">
        <f>IFERROR(INDEX('     2022    '!S:S,MATCH('Order Summary'!$A206,'     2022    '!$AN:$AN,0)),"")</f>
        <v/>
      </c>
      <c r="P206" s="96" t="str">
        <f t="shared" si="12"/>
        <v/>
      </c>
      <c r="R206" s="9"/>
      <c r="S206" s="9"/>
      <c r="T206" s="9"/>
      <c r="U206" s="9"/>
      <c r="V206" s="9"/>
      <c r="W206" s="9"/>
      <c r="X206" s="9"/>
      <c r="Y206" s="9"/>
      <c r="Z206" s="9"/>
      <c r="AA206" s="9"/>
      <c r="AB206" s="9"/>
      <c r="AC206" s="9"/>
      <c r="AD206" s="9"/>
      <c r="AE206" s="9"/>
      <c r="AF206" s="9"/>
      <c r="AG206" s="9"/>
      <c r="AH206" s="9"/>
      <c r="AI206" s="9"/>
      <c r="AJ206" s="9"/>
      <c r="AK206" s="9"/>
      <c r="AL206" s="9"/>
      <c r="AM206" s="9"/>
      <c r="AN206" s="9"/>
      <c r="AO206" s="9"/>
      <c r="AP206" s="9"/>
      <c r="AQ206" s="9"/>
      <c r="AR206" s="9"/>
      <c r="AS206" s="9"/>
      <c r="AT206" s="9"/>
      <c r="AU206" s="9"/>
      <c r="AV206" s="9"/>
      <c r="AW206" s="9"/>
      <c r="AX206" s="9"/>
      <c r="AY206" s="9"/>
      <c r="AZ206" s="9"/>
      <c r="BA206" s="9"/>
      <c r="BB206" s="9"/>
      <c r="BC206" s="9"/>
      <c r="BD206" s="9"/>
      <c r="BE206" s="9"/>
      <c r="BF206" s="9"/>
      <c r="BG206" s="9"/>
      <c r="BH206" s="9"/>
      <c r="BI206" s="9"/>
      <c r="BJ206" s="9"/>
      <c r="BK206" s="9"/>
      <c r="BL206" s="9"/>
      <c r="BM206" s="9"/>
      <c r="BN206" s="9"/>
      <c r="BO206" s="9"/>
      <c r="BP206" s="9"/>
      <c r="BQ206" s="9"/>
      <c r="BR206" s="9"/>
      <c r="BS206" s="9"/>
      <c r="BT206" s="9"/>
      <c r="BU206" s="9"/>
      <c r="BV206" s="9"/>
      <c r="BW206" s="9"/>
      <c r="BX206" s="9"/>
      <c r="BY206" s="9"/>
      <c r="BZ206" s="9"/>
    </row>
    <row r="207" spans="1:78">
      <c r="A207" s="50">
        <f t="shared" si="15"/>
        <v>196</v>
      </c>
      <c r="C207" s="11" t="str">
        <f>IFERROR(INDEX('     2022    '!D:D,MATCH('Order Summary'!$A207,'     2022    '!$AN:$AN,0)),"")</f>
        <v/>
      </c>
      <c r="D207" s="11" t="str">
        <f>IFERROR(INDEX('     2022    '!C:C,MATCH('Order Summary'!$A207,'     2022    '!$AN:$AN,0)),"")</f>
        <v/>
      </c>
      <c r="E207" s="11" t="str">
        <f>IFERROR(INDEX('     2022    '!E:E,MATCH('Order Summary'!$A207,'     2022    '!$AN:$AN,0)),"")</f>
        <v/>
      </c>
      <c r="F207" s="96">
        <f>IFERROR(INDEX('     2022    '!AY:AY,MATCH($A207,'     2022    '!$AN:$AN,0)),0)</f>
        <v>0</v>
      </c>
      <c r="G207" s="180" t="str">
        <f>IFERROR(IF($O$3&gt;68,INDEX('     2022    '!I:I,MATCH($A207,'     2022    '!$AN:$AN,0))*(1-'     2022    '!$BA$1),INDEX('     2022    '!I:I,MATCH($A207,'     2022    '!$AN:$AN,0))),"")</f>
        <v/>
      </c>
      <c r="H207" s="96">
        <f>IFERROR(INDEX('     2022    '!AZ:AZ,MATCH($A207,'     2022    '!$AN:$AN,0)),0)</f>
        <v>0</v>
      </c>
      <c r="I207" s="180" t="str">
        <f>IFERROR(IF($O$3&gt;68,INDEX('     2022    '!M:M,MATCH($A207,'     2022    '!$AN:$AN,0))*(1-'     2022    '!$BA$1),INDEX('     2022    '!M:M,MATCH($A207,'     2022    '!$AN:$AN,0))),"")</f>
        <v/>
      </c>
      <c r="J207" s="181">
        <f t="shared" si="13"/>
        <v>0</v>
      </c>
      <c r="K207" s="182" t="str">
        <f t="shared" si="14"/>
        <v/>
      </c>
      <c r="L207" s="53"/>
      <c r="M207" s="52" t="str">
        <f>IFERROR(INDEX('     2022    '!R:R,MATCH('Order Summary'!$A207,'     2022    '!$AN:$AN,0)),"")</f>
        <v/>
      </c>
      <c r="N207" s="52" t="str">
        <f>IFERROR(INDEX('     2022    '!V:V,MATCH('Order Summary'!$A207,'     2022    '!$AN:$AN,0)),"")</f>
        <v/>
      </c>
      <c r="O207" s="52" t="str">
        <f>IFERROR(INDEX('     2022    '!S:S,MATCH('Order Summary'!$A207,'     2022    '!$AN:$AN,0)),"")</f>
        <v/>
      </c>
      <c r="P207" s="96" t="str">
        <f t="shared" si="12"/>
        <v/>
      </c>
      <c r="R207" s="9"/>
      <c r="S207" s="9"/>
      <c r="T207" s="9"/>
      <c r="U207" s="9"/>
      <c r="V207" s="9"/>
      <c r="W207" s="9"/>
      <c r="X207" s="9"/>
      <c r="Y207" s="9"/>
      <c r="Z207" s="9"/>
      <c r="AA207" s="9"/>
      <c r="AB207" s="9"/>
      <c r="AC207" s="9"/>
      <c r="AD207" s="9"/>
      <c r="AE207" s="9"/>
      <c r="AF207" s="9"/>
      <c r="AG207" s="9"/>
      <c r="AH207" s="9"/>
      <c r="AI207" s="9"/>
      <c r="AJ207" s="9"/>
      <c r="AK207" s="9"/>
      <c r="AL207" s="9"/>
      <c r="AM207" s="9"/>
      <c r="AN207" s="9"/>
      <c r="AO207" s="9"/>
      <c r="AP207" s="9"/>
      <c r="AQ207" s="9"/>
      <c r="AR207" s="9"/>
      <c r="AS207" s="9"/>
      <c r="AT207" s="9"/>
      <c r="AU207" s="9"/>
      <c r="AV207" s="9"/>
      <c r="AW207" s="9"/>
      <c r="AX207" s="9"/>
      <c r="AY207" s="9"/>
      <c r="AZ207" s="9"/>
      <c r="BA207" s="9"/>
      <c r="BB207" s="9"/>
      <c r="BC207" s="9"/>
      <c r="BD207" s="9"/>
      <c r="BE207" s="9"/>
      <c r="BF207" s="9"/>
      <c r="BG207" s="9"/>
      <c r="BH207" s="9"/>
      <c r="BI207" s="9"/>
      <c r="BJ207" s="9"/>
      <c r="BK207" s="9"/>
      <c r="BL207" s="9"/>
      <c r="BM207" s="9"/>
      <c r="BN207" s="9"/>
      <c r="BO207" s="9"/>
      <c r="BP207" s="9"/>
      <c r="BQ207" s="9"/>
      <c r="BR207" s="9"/>
      <c r="BS207" s="9"/>
      <c r="BT207" s="9"/>
      <c r="BU207" s="9"/>
      <c r="BV207" s="9"/>
      <c r="BW207" s="9"/>
      <c r="BX207" s="9"/>
      <c r="BY207" s="9"/>
      <c r="BZ207" s="9"/>
    </row>
    <row r="208" spans="1:78">
      <c r="A208" s="50">
        <f t="shared" si="15"/>
        <v>197</v>
      </c>
      <c r="C208" s="11" t="str">
        <f>IFERROR(INDEX('     2022    '!D:D,MATCH('Order Summary'!$A208,'     2022    '!$AN:$AN,0)),"")</f>
        <v/>
      </c>
      <c r="D208" s="11" t="str">
        <f>IFERROR(INDEX('     2022    '!C:C,MATCH('Order Summary'!$A208,'     2022    '!$AN:$AN,0)),"")</f>
        <v/>
      </c>
      <c r="E208" s="11" t="str">
        <f>IFERROR(INDEX('     2022    '!E:E,MATCH('Order Summary'!$A208,'     2022    '!$AN:$AN,0)),"")</f>
        <v/>
      </c>
      <c r="F208" s="96">
        <f>IFERROR(INDEX('     2022    '!AY:AY,MATCH($A208,'     2022    '!$AN:$AN,0)),0)</f>
        <v>0</v>
      </c>
      <c r="G208" s="180" t="str">
        <f>IFERROR(IF($O$3&gt;68,INDEX('     2022    '!I:I,MATCH($A208,'     2022    '!$AN:$AN,0))*(1-'     2022    '!$BA$1),INDEX('     2022    '!I:I,MATCH($A208,'     2022    '!$AN:$AN,0))),"")</f>
        <v/>
      </c>
      <c r="H208" s="96">
        <f>IFERROR(INDEX('     2022    '!AZ:AZ,MATCH($A208,'     2022    '!$AN:$AN,0)),0)</f>
        <v>0</v>
      </c>
      <c r="I208" s="180" t="str">
        <f>IFERROR(IF($O$3&gt;68,INDEX('     2022    '!M:M,MATCH($A208,'     2022    '!$AN:$AN,0))*(1-'     2022    '!$BA$1),INDEX('     2022    '!M:M,MATCH($A208,'     2022    '!$AN:$AN,0))),"")</f>
        <v/>
      </c>
      <c r="J208" s="181">
        <f t="shared" si="13"/>
        <v>0</v>
      </c>
      <c r="K208" s="182" t="str">
        <f t="shared" si="14"/>
        <v/>
      </c>
      <c r="L208" s="53"/>
      <c r="M208" s="52" t="str">
        <f>IFERROR(INDEX('     2022    '!R:R,MATCH('Order Summary'!$A208,'     2022    '!$AN:$AN,0)),"")</f>
        <v/>
      </c>
      <c r="N208" s="52" t="str">
        <f>IFERROR(INDEX('     2022    '!V:V,MATCH('Order Summary'!$A208,'     2022    '!$AN:$AN,0)),"")</f>
        <v/>
      </c>
      <c r="O208" s="52" t="str">
        <f>IFERROR(INDEX('     2022    '!S:S,MATCH('Order Summary'!$A208,'     2022    '!$AN:$AN,0)),"")</f>
        <v/>
      </c>
      <c r="P208" s="96" t="str">
        <f t="shared" si="12"/>
        <v/>
      </c>
      <c r="R208" s="9"/>
      <c r="S208" s="9"/>
      <c r="T208" s="9"/>
      <c r="U208" s="9"/>
      <c r="V208" s="9"/>
      <c r="W208" s="9"/>
      <c r="X208" s="9"/>
      <c r="Y208" s="9"/>
      <c r="Z208" s="9"/>
      <c r="AA208" s="9"/>
      <c r="AB208" s="9"/>
      <c r="AC208" s="9"/>
      <c r="AD208" s="9"/>
      <c r="AE208" s="9"/>
      <c r="AF208" s="9"/>
      <c r="AG208" s="9"/>
      <c r="AH208" s="9"/>
      <c r="AI208" s="9"/>
      <c r="AJ208" s="9"/>
      <c r="AK208" s="9"/>
      <c r="AL208" s="9"/>
      <c r="AM208" s="9"/>
      <c r="AN208" s="9"/>
      <c r="AO208" s="9"/>
      <c r="AP208" s="9"/>
      <c r="AQ208" s="9"/>
      <c r="AR208" s="9"/>
      <c r="AS208" s="9"/>
      <c r="AT208" s="9"/>
      <c r="AU208" s="9"/>
      <c r="AV208" s="9"/>
      <c r="AW208" s="9"/>
      <c r="AX208" s="9"/>
      <c r="AY208" s="9"/>
      <c r="AZ208" s="9"/>
      <c r="BA208" s="9"/>
      <c r="BB208" s="9"/>
      <c r="BC208" s="9"/>
      <c r="BD208" s="9"/>
      <c r="BE208" s="9"/>
      <c r="BF208" s="9"/>
      <c r="BG208" s="9"/>
      <c r="BH208" s="9"/>
      <c r="BI208" s="9"/>
      <c r="BJ208" s="9"/>
      <c r="BK208" s="9"/>
      <c r="BL208" s="9"/>
      <c r="BM208" s="9"/>
      <c r="BN208" s="9"/>
      <c r="BO208" s="9"/>
      <c r="BP208" s="9"/>
      <c r="BQ208" s="9"/>
      <c r="BR208" s="9"/>
      <c r="BS208" s="9"/>
      <c r="BT208" s="9"/>
      <c r="BU208" s="9"/>
      <c r="BV208" s="9"/>
      <c r="BW208" s="9"/>
      <c r="BX208" s="9"/>
      <c r="BY208" s="9"/>
      <c r="BZ208" s="9"/>
    </row>
    <row r="209" spans="1:78">
      <c r="A209" s="50">
        <f t="shared" si="15"/>
        <v>198</v>
      </c>
      <c r="C209" s="11" t="str">
        <f>IFERROR(INDEX('     2022    '!D:D,MATCH('Order Summary'!$A209,'     2022    '!$AN:$AN,0)),"")</f>
        <v/>
      </c>
      <c r="D209" s="11" t="str">
        <f>IFERROR(INDEX('     2022    '!C:C,MATCH('Order Summary'!$A209,'     2022    '!$AN:$AN,0)),"")</f>
        <v/>
      </c>
      <c r="E209" s="11" t="str">
        <f>IFERROR(INDEX('     2022    '!E:E,MATCH('Order Summary'!$A209,'     2022    '!$AN:$AN,0)),"")</f>
        <v/>
      </c>
      <c r="F209" s="96">
        <f>IFERROR(INDEX('     2022    '!AY:AY,MATCH($A209,'     2022    '!$AN:$AN,0)),0)</f>
        <v>0</v>
      </c>
      <c r="G209" s="180" t="str">
        <f>IFERROR(IF($O$3&gt;68,INDEX('     2022    '!I:I,MATCH($A209,'     2022    '!$AN:$AN,0))*(1-'     2022    '!$BA$1),INDEX('     2022    '!I:I,MATCH($A209,'     2022    '!$AN:$AN,0))),"")</f>
        <v/>
      </c>
      <c r="H209" s="96">
        <f>IFERROR(INDEX('     2022    '!AZ:AZ,MATCH($A209,'     2022    '!$AN:$AN,0)),0)</f>
        <v>0</v>
      </c>
      <c r="I209" s="180" t="str">
        <f>IFERROR(IF($O$3&gt;68,INDEX('     2022    '!M:M,MATCH($A209,'     2022    '!$AN:$AN,0))*(1-'     2022    '!$BA$1),INDEX('     2022    '!M:M,MATCH($A209,'     2022    '!$AN:$AN,0))),"")</f>
        <v/>
      </c>
      <c r="J209" s="181">
        <f t="shared" si="13"/>
        <v>0</v>
      </c>
      <c r="K209" s="182" t="str">
        <f t="shared" si="14"/>
        <v/>
      </c>
      <c r="L209" s="53"/>
      <c r="M209" s="52" t="str">
        <f>IFERROR(INDEX('     2022    '!R:R,MATCH('Order Summary'!$A209,'     2022    '!$AN:$AN,0)),"")</f>
        <v/>
      </c>
      <c r="N209" s="52" t="str">
        <f>IFERROR(INDEX('     2022    '!V:V,MATCH('Order Summary'!$A209,'     2022    '!$AN:$AN,0)),"")</f>
        <v/>
      </c>
      <c r="O209" s="52" t="str">
        <f>IFERROR(INDEX('     2022    '!S:S,MATCH('Order Summary'!$A209,'     2022    '!$AN:$AN,0)),"")</f>
        <v/>
      </c>
      <c r="P209" s="96" t="str">
        <f t="shared" si="12"/>
        <v/>
      </c>
      <c r="R209" s="9"/>
      <c r="S209" s="9"/>
      <c r="T209" s="9"/>
      <c r="U209" s="9"/>
      <c r="V209" s="9"/>
      <c r="W209" s="9"/>
      <c r="X209" s="9"/>
      <c r="Y209" s="9"/>
      <c r="Z209" s="9"/>
      <c r="AA209" s="9"/>
      <c r="AB209" s="9"/>
      <c r="AC209" s="9"/>
      <c r="AD209" s="9"/>
      <c r="AE209" s="9"/>
      <c r="AF209" s="9"/>
      <c r="AG209" s="9"/>
      <c r="AH209" s="9"/>
      <c r="AI209" s="9"/>
      <c r="AJ209" s="9"/>
      <c r="AK209" s="9"/>
      <c r="AL209" s="9"/>
      <c r="AM209" s="9"/>
      <c r="AN209" s="9"/>
      <c r="AO209" s="9"/>
      <c r="AP209" s="9"/>
      <c r="AQ209" s="9"/>
      <c r="AR209" s="9"/>
      <c r="AS209" s="9"/>
      <c r="AT209" s="9"/>
      <c r="AU209" s="9"/>
      <c r="AV209" s="9"/>
      <c r="AW209" s="9"/>
      <c r="AX209" s="9"/>
      <c r="AY209" s="9"/>
      <c r="AZ209" s="9"/>
      <c r="BA209" s="9"/>
      <c r="BB209" s="9"/>
      <c r="BC209" s="9"/>
      <c r="BD209" s="9"/>
      <c r="BE209" s="9"/>
      <c r="BF209" s="9"/>
      <c r="BG209" s="9"/>
      <c r="BH209" s="9"/>
      <c r="BI209" s="9"/>
      <c r="BJ209" s="9"/>
      <c r="BK209" s="9"/>
      <c r="BL209" s="9"/>
      <c r="BM209" s="9"/>
      <c r="BN209" s="9"/>
      <c r="BO209" s="9"/>
      <c r="BP209" s="9"/>
      <c r="BQ209" s="9"/>
      <c r="BR209" s="9"/>
      <c r="BS209" s="9"/>
      <c r="BT209" s="9"/>
      <c r="BU209" s="9"/>
      <c r="BV209" s="9"/>
      <c r="BW209" s="9"/>
      <c r="BX209" s="9"/>
      <c r="BY209" s="9"/>
      <c r="BZ209" s="9"/>
    </row>
    <row r="210" spans="1:78">
      <c r="A210" s="50">
        <f t="shared" si="15"/>
        <v>199</v>
      </c>
      <c r="C210" s="11" t="str">
        <f>IFERROR(INDEX('     2022    '!D:D,MATCH('Order Summary'!$A210,'     2022    '!$AN:$AN,0)),"")</f>
        <v/>
      </c>
      <c r="D210" s="11" t="str">
        <f>IFERROR(INDEX('     2022    '!C:C,MATCH('Order Summary'!$A210,'     2022    '!$AN:$AN,0)),"")</f>
        <v/>
      </c>
      <c r="E210" s="11" t="str">
        <f>IFERROR(INDEX('     2022    '!E:E,MATCH('Order Summary'!$A210,'     2022    '!$AN:$AN,0)),"")</f>
        <v/>
      </c>
      <c r="F210" s="96">
        <f>IFERROR(INDEX('     2022    '!AY:AY,MATCH($A210,'     2022    '!$AN:$AN,0)),0)</f>
        <v>0</v>
      </c>
      <c r="G210" s="180" t="str">
        <f>IFERROR(IF($O$3&gt;68,INDEX('     2022    '!I:I,MATCH($A210,'     2022    '!$AN:$AN,0))*(1-'     2022    '!$BA$1),INDEX('     2022    '!I:I,MATCH($A210,'     2022    '!$AN:$AN,0))),"")</f>
        <v/>
      </c>
      <c r="H210" s="96">
        <f>IFERROR(INDEX('     2022    '!AZ:AZ,MATCH($A210,'     2022    '!$AN:$AN,0)),0)</f>
        <v>0</v>
      </c>
      <c r="I210" s="180" t="str">
        <f>IFERROR(IF($O$3&gt;68,INDEX('     2022    '!M:M,MATCH($A210,'     2022    '!$AN:$AN,0))*(1-'     2022    '!$BA$1),INDEX('     2022    '!M:M,MATCH($A210,'     2022    '!$AN:$AN,0))),"")</f>
        <v/>
      </c>
      <c r="J210" s="181">
        <f t="shared" si="13"/>
        <v>0</v>
      </c>
      <c r="K210" s="182" t="str">
        <f t="shared" si="14"/>
        <v/>
      </c>
      <c r="L210" s="53"/>
      <c r="M210" s="52" t="str">
        <f>IFERROR(INDEX('     2022    '!R:R,MATCH('Order Summary'!$A210,'     2022    '!$AN:$AN,0)),"")</f>
        <v/>
      </c>
      <c r="N210" s="52" t="str">
        <f>IFERROR(INDEX('     2022    '!V:V,MATCH('Order Summary'!$A210,'     2022    '!$AN:$AN,0)),"")</f>
        <v/>
      </c>
      <c r="O210" s="52" t="str">
        <f>IFERROR(INDEX('     2022    '!S:S,MATCH('Order Summary'!$A210,'     2022    '!$AN:$AN,0)),"")</f>
        <v/>
      </c>
      <c r="P210" s="96" t="str">
        <f t="shared" si="12"/>
        <v/>
      </c>
      <c r="R210" s="9"/>
      <c r="S210" s="9"/>
      <c r="T210" s="9"/>
      <c r="U210" s="9"/>
      <c r="V210" s="9"/>
      <c r="W210" s="9"/>
      <c r="X210" s="9"/>
      <c r="Y210" s="9"/>
      <c r="Z210" s="9"/>
      <c r="AA210" s="9"/>
      <c r="AB210" s="9"/>
      <c r="AC210" s="9"/>
      <c r="AD210" s="9"/>
      <c r="AE210" s="9"/>
      <c r="AF210" s="9"/>
      <c r="AG210" s="9"/>
      <c r="AH210" s="9"/>
      <c r="AI210" s="9"/>
      <c r="AJ210" s="9"/>
      <c r="AK210" s="9"/>
      <c r="AL210" s="9"/>
      <c r="AM210" s="9"/>
      <c r="AN210" s="9"/>
      <c r="AO210" s="9"/>
      <c r="AP210" s="9"/>
      <c r="AQ210" s="9"/>
      <c r="AR210" s="9"/>
      <c r="AS210" s="9"/>
      <c r="AT210" s="9"/>
      <c r="AU210" s="9"/>
      <c r="AV210" s="9"/>
      <c r="AW210" s="9"/>
      <c r="AX210" s="9"/>
      <c r="AY210" s="9"/>
      <c r="AZ210" s="9"/>
      <c r="BA210" s="9"/>
      <c r="BB210" s="9"/>
      <c r="BC210" s="9"/>
      <c r="BD210" s="9"/>
      <c r="BE210" s="9"/>
      <c r="BF210" s="9"/>
      <c r="BG210" s="9"/>
      <c r="BH210" s="9"/>
      <c r="BI210" s="9"/>
      <c r="BJ210" s="9"/>
      <c r="BK210" s="9"/>
      <c r="BL210" s="9"/>
      <c r="BM210" s="9"/>
      <c r="BN210" s="9"/>
      <c r="BO210" s="9"/>
      <c r="BP210" s="9"/>
      <c r="BQ210" s="9"/>
      <c r="BR210" s="9"/>
      <c r="BS210" s="9"/>
      <c r="BT210" s="9"/>
      <c r="BU210" s="9"/>
      <c r="BV210" s="9"/>
      <c r="BW210" s="9"/>
      <c r="BX210" s="9"/>
      <c r="BY210" s="9"/>
      <c r="BZ210" s="9"/>
    </row>
    <row r="211" spans="1:78">
      <c r="A211" s="50">
        <f t="shared" si="15"/>
        <v>200</v>
      </c>
      <c r="C211" s="11" t="str">
        <f>IFERROR(INDEX('     2022    '!D:D,MATCH('Order Summary'!$A211,'     2022    '!$AN:$AN,0)),"")</f>
        <v/>
      </c>
      <c r="D211" s="11" t="str">
        <f>IFERROR(INDEX('     2022    '!C:C,MATCH('Order Summary'!$A211,'     2022    '!$AN:$AN,0)),"")</f>
        <v/>
      </c>
      <c r="E211" s="11" t="str">
        <f>IFERROR(INDEX('     2022    '!E:E,MATCH('Order Summary'!$A211,'     2022    '!$AN:$AN,0)),"")</f>
        <v/>
      </c>
      <c r="F211" s="96">
        <f>IFERROR(INDEX('     2022    '!AY:AY,MATCH($A211,'     2022    '!$AN:$AN,0)),0)</f>
        <v>0</v>
      </c>
      <c r="G211" s="180" t="str">
        <f>IFERROR(IF($O$3&gt;68,INDEX('     2022    '!I:I,MATCH($A211,'     2022    '!$AN:$AN,0))*(1-'     2022    '!$BA$1),INDEX('     2022    '!I:I,MATCH($A211,'     2022    '!$AN:$AN,0))),"")</f>
        <v/>
      </c>
      <c r="H211" s="96">
        <f>IFERROR(INDEX('     2022    '!AZ:AZ,MATCH($A211,'     2022    '!$AN:$AN,0)),0)</f>
        <v>0</v>
      </c>
      <c r="I211" s="180" t="str">
        <f>IFERROR(IF($O$3&gt;68,INDEX('     2022    '!M:M,MATCH($A211,'     2022    '!$AN:$AN,0))*(1-'     2022    '!$BA$1),INDEX('     2022    '!M:M,MATCH($A211,'     2022    '!$AN:$AN,0))),"")</f>
        <v/>
      </c>
      <c r="J211" s="181">
        <f t="shared" si="13"/>
        <v>0</v>
      </c>
      <c r="K211" s="182" t="str">
        <f t="shared" si="14"/>
        <v/>
      </c>
      <c r="L211" s="53"/>
      <c r="M211" s="52" t="str">
        <f>IFERROR(INDEX('     2022    '!R:R,MATCH('Order Summary'!$A211,'     2022    '!$AN:$AN,0)),"")</f>
        <v/>
      </c>
      <c r="N211" s="52" t="str">
        <f>IFERROR(INDEX('     2022    '!V:V,MATCH('Order Summary'!$A211,'     2022    '!$AN:$AN,0)),"")</f>
        <v/>
      </c>
      <c r="O211" s="52" t="str">
        <f>IFERROR(INDEX('     2022    '!S:S,MATCH('Order Summary'!$A211,'     2022    '!$AN:$AN,0)),"")</f>
        <v/>
      </c>
      <c r="P211" s="96" t="str">
        <f t="shared" si="12"/>
        <v/>
      </c>
      <c r="R211" s="9"/>
      <c r="S211" s="9"/>
      <c r="T211" s="9"/>
      <c r="U211" s="9"/>
      <c r="V211" s="9"/>
      <c r="W211" s="9"/>
      <c r="X211" s="9"/>
      <c r="Y211" s="9"/>
      <c r="Z211" s="9"/>
      <c r="AA211" s="9"/>
      <c r="AB211" s="9"/>
      <c r="AC211" s="9"/>
      <c r="AD211" s="9"/>
      <c r="AE211" s="9"/>
      <c r="AF211" s="9"/>
      <c r="AG211" s="9"/>
      <c r="AH211" s="9"/>
      <c r="AI211" s="9"/>
      <c r="AJ211" s="9"/>
      <c r="AK211" s="9"/>
      <c r="AL211" s="9"/>
      <c r="AM211" s="9"/>
      <c r="AN211" s="9"/>
      <c r="AO211" s="9"/>
      <c r="AP211" s="9"/>
      <c r="AQ211" s="9"/>
      <c r="AR211" s="9"/>
      <c r="AS211" s="9"/>
      <c r="AT211" s="9"/>
      <c r="AU211" s="9"/>
      <c r="AV211" s="9"/>
      <c r="AW211" s="9"/>
      <c r="AX211" s="9"/>
      <c r="AY211" s="9"/>
      <c r="AZ211" s="9"/>
      <c r="BA211" s="9"/>
      <c r="BB211" s="9"/>
      <c r="BC211" s="9"/>
      <c r="BD211" s="9"/>
      <c r="BE211" s="9"/>
      <c r="BF211" s="9"/>
      <c r="BG211" s="9"/>
      <c r="BH211" s="9"/>
      <c r="BI211" s="9"/>
      <c r="BJ211" s="9"/>
      <c r="BK211" s="9"/>
      <c r="BL211" s="9"/>
      <c r="BM211" s="9"/>
      <c r="BN211" s="9"/>
      <c r="BO211" s="9"/>
      <c r="BP211" s="9"/>
      <c r="BQ211" s="9"/>
      <c r="BR211" s="9"/>
      <c r="BS211" s="9"/>
      <c r="BT211" s="9"/>
      <c r="BU211" s="9"/>
      <c r="BV211" s="9"/>
      <c r="BW211" s="9"/>
      <c r="BX211" s="9"/>
      <c r="BY211" s="9"/>
      <c r="BZ211" s="9"/>
    </row>
    <row r="212" spans="1:78">
      <c r="A212" s="50">
        <f t="shared" si="15"/>
        <v>201</v>
      </c>
      <c r="C212" s="11" t="str">
        <f>IFERROR(INDEX('     2022    '!D:D,MATCH('Order Summary'!$A212,'     2022    '!$AN:$AN,0)),"")</f>
        <v/>
      </c>
      <c r="D212" s="11" t="str">
        <f>IFERROR(INDEX('     2022    '!C:C,MATCH('Order Summary'!$A212,'     2022    '!$AN:$AN,0)),"")</f>
        <v/>
      </c>
      <c r="E212" s="11" t="str">
        <f>IFERROR(INDEX('     2022    '!E:E,MATCH('Order Summary'!$A212,'     2022    '!$AN:$AN,0)),"")</f>
        <v/>
      </c>
      <c r="F212" s="96">
        <f>IFERROR(INDEX('     2022    '!AY:AY,MATCH($A212,'     2022    '!$AN:$AN,0)),0)</f>
        <v>0</v>
      </c>
      <c r="G212" s="180" t="str">
        <f>IFERROR(IF($O$3&gt;68,INDEX('     2022    '!I:I,MATCH($A212,'     2022    '!$AN:$AN,0))*(1-'     2022    '!$BA$1),INDEX('     2022    '!I:I,MATCH($A212,'     2022    '!$AN:$AN,0))),"")</f>
        <v/>
      </c>
      <c r="H212" s="96">
        <f>IFERROR(INDEX('     2022    '!AZ:AZ,MATCH($A212,'     2022    '!$AN:$AN,0)),0)</f>
        <v>0</v>
      </c>
      <c r="I212" s="180" t="str">
        <f>IFERROR(IF($O$3&gt;68,INDEX('     2022    '!M:M,MATCH($A212,'     2022    '!$AN:$AN,0))*(1-'     2022    '!$BA$1),INDEX('     2022    '!M:M,MATCH($A212,'     2022    '!$AN:$AN,0))),"")</f>
        <v/>
      </c>
      <c r="J212" s="181">
        <f t="shared" si="13"/>
        <v>0</v>
      </c>
      <c r="K212" s="182" t="str">
        <f t="shared" si="14"/>
        <v/>
      </c>
      <c r="L212" s="53"/>
      <c r="M212" s="52" t="str">
        <f>IFERROR(INDEX('     2022    '!R:R,MATCH('Order Summary'!$A212,'     2022    '!$AN:$AN,0)),"")</f>
        <v/>
      </c>
      <c r="N212" s="52" t="str">
        <f>IFERROR(INDEX('     2022    '!V:V,MATCH('Order Summary'!$A212,'     2022    '!$AN:$AN,0)),"")</f>
        <v/>
      </c>
      <c r="O212" s="52" t="str">
        <f>IFERROR(INDEX('     2022    '!S:S,MATCH('Order Summary'!$A212,'     2022    '!$AN:$AN,0)),"")</f>
        <v/>
      </c>
      <c r="P212" s="96" t="str">
        <f t="shared" si="12"/>
        <v/>
      </c>
      <c r="R212" s="9"/>
      <c r="S212" s="9"/>
      <c r="T212" s="9"/>
      <c r="U212" s="9"/>
      <c r="V212" s="9"/>
      <c r="W212" s="9"/>
      <c r="X212" s="9"/>
      <c r="Y212" s="9"/>
      <c r="Z212" s="9"/>
      <c r="AA212" s="9"/>
      <c r="AB212" s="9"/>
      <c r="AC212" s="9"/>
      <c r="AD212" s="9"/>
      <c r="AE212" s="9"/>
      <c r="AF212" s="9"/>
      <c r="AG212" s="9"/>
      <c r="AH212" s="9"/>
      <c r="AI212" s="9"/>
      <c r="AJ212" s="9"/>
      <c r="AK212" s="9"/>
      <c r="AL212" s="9"/>
      <c r="AM212" s="9"/>
      <c r="AN212" s="9"/>
      <c r="AO212" s="9"/>
      <c r="AP212" s="9"/>
      <c r="AQ212" s="9"/>
      <c r="AR212" s="9"/>
      <c r="AS212" s="9"/>
      <c r="AT212" s="9"/>
      <c r="AU212" s="9"/>
      <c r="AV212" s="9"/>
      <c r="AW212" s="9"/>
      <c r="AX212" s="9"/>
      <c r="AY212" s="9"/>
      <c r="AZ212" s="9"/>
      <c r="BA212" s="9"/>
      <c r="BB212" s="9"/>
      <c r="BC212" s="9"/>
      <c r="BD212" s="9"/>
      <c r="BE212" s="9"/>
      <c r="BF212" s="9"/>
      <c r="BG212" s="9"/>
      <c r="BH212" s="9"/>
      <c r="BI212" s="9"/>
      <c r="BJ212" s="9"/>
      <c r="BK212" s="9"/>
      <c r="BL212" s="9"/>
      <c r="BM212" s="9"/>
      <c r="BN212" s="9"/>
      <c r="BO212" s="9"/>
      <c r="BP212" s="9"/>
      <c r="BQ212" s="9"/>
      <c r="BR212" s="9"/>
      <c r="BS212" s="9"/>
      <c r="BT212" s="9"/>
      <c r="BU212" s="9"/>
      <c r="BV212" s="9"/>
      <c r="BW212" s="9"/>
      <c r="BX212" s="9"/>
      <c r="BY212" s="9"/>
      <c r="BZ212" s="9"/>
    </row>
    <row r="213" spans="1:78">
      <c r="A213" s="50">
        <f t="shared" si="15"/>
        <v>202</v>
      </c>
      <c r="C213" s="11" t="str">
        <f>IFERROR(INDEX('     2022    '!D:D,MATCH('Order Summary'!$A213,'     2022    '!$AN:$AN,0)),"")</f>
        <v/>
      </c>
      <c r="D213" s="11" t="str">
        <f>IFERROR(INDEX('     2022    '!C:C,MATCH('Order Summary'!$A213,'     2022    '!$AN:$AN,0)),"")</f>
        <v/>
      </c>
      <c r="E213" s="11" t="str">
        <f>IFERROR(INDEX('     2022    '!E:E,MATCH('Order Summary'!$A213,'     2022    '!$AN:$AN,0)),"")</f>
        <v/>
      </c>
      <c r="F213" s="96">
        <f>IFERROR(INDEX('     2022    '!AY:AY,MATCH($A213,'     2022    '!$AN:$AN,0)),0)</f>
        <v>0</v>
      </c>
      <c r="G213" s="180" t="str">
        <f>IFERROR(IF($O$3&gt;68,INDEX('     2022    '!I:I,MATCH($A213,'     2022    '!$AN:$AN,0))*(1-'     2022    '!$BA$1),INDEX('     2022    '!I:I,MATCH($A213,'     2022    '!$AN:$AN,0))),"")</f>
        <v/>
      </c>
      <c r="H213" s="96">
        <f>IFERROR(INDEX('     2022    '!AZ:AZ,MATCH($A213,'     2022    '!$AN:$AN,0)),0)</f>
        <v>0</v>
      </c>
      <c r="I213" s="180" t="str">
        <f>IFERROR(IF($O$3&gt;68,INDEX('     2022    '!M:M,MATCH($A213,'     2022    '!$AN:$AN,0))*(1-'     2022    '!$BA$1),INDEX('     2022    '!M:M,MATCH($A213,'     2022    '!$AN:$AN,0))),"")</f>
        <v/>
      </c>
      <c r="J213" s="181">
        <f t="shared" si="13"/>
        <v>0</v>
      </c>
      <c r="K213" s="182" t="str">
        <f t="shared" si="14"/>
        <v/>
      </c>
      <c r="L213" s="53"/>
      <c r="M213" s="52" t="str">
        <f>IFERROR(INDEX('     2022    '!R:R,MATCH('Order Summary'!$A213,'     2022    '!$AN:$AN,0)),"")</f>
        <v/>
      </c>
      <c r="N213" s="52" t="str">
        <f>IFERROR(INDEX('     2022    '!V:V,MATCH('Order Summary'!$A213,'     2022    '!$AN:$AN,0)),"")</f>
        <v/>
      </c>
      <c r="O213" s="52" t="str">
        <f>IFERROR(INDEX('     2022    '!S:S,MATCH('Order Summary'!$A213,'     2022    '!$AN:$AN,0)),"")</f>
        <v/>
      </c>
      <c r="P213" s="96" t="str">
        <f t="shared" si="12"/>
        <v/>
      </c>
      <c r="R213" s="9"/>
      <c r="S213" s="9"/>
      <c r="T213" s="9"/>
      <c r="U213" s="9"/>
      <c r="V213" s="9"/>
      <c r="W213" s="9"/>
      <c r="X213" s="9"/>
      <c r="Y213" s="9"/>
      <c r="Z213" s="9"/>
      <c r="AA213" s="9"/>
      <c r="AB213" s="9"/>
      <c r="AC213" s="9"/>
      <c r="AD213" s="9"/>
      <c r="AE213" s="9"/>
      <c r="AF213" s="9"/>
      <c r="AG213" s="9"/>
      <c r="AH213" s="9"/>
      <c r="AI213" s="9"/>
      <c r="AJ213" s="9"/>
      <c r="AK213" s="9"/>
      <c r="AL213" s="9"/>
      <c r="AM213" s="9"/>
      <c r="AN213" s="9"/>
      <c r="AO213" s="9"/>
      <c r="AP213" s="9"/>
      <c r="AQ213" s="9"/>
      <c r="AR213" s="9"/>
      <c r="AS213" s="9"/>
      <c r="AT213" s="9"/>
      <c r="AU213" s="9"/>
      <c r="AV213" s="9"/>
      <c r="AW213" s="9"/>
      <c r="AX213" s="9"/>
      <c r="AY213" s="9"/>
      <c r="AZ213" s="9"/>
      <c r="BA213" s="9"/>
      <c r="BB213" s="9"/>
      <c r="BC213" s="9"/>
      <c r="BD213" s="9"/>
      <c r="BE213" s="9"/>
      <c r="BF213" s="9"/>
      <c r="BG213" s="9"/>
      <c r="BH213" s="9"/>
      <c r="BI213" s="9"/>
      <c r="BJ213" s="9"/>
      <c r="BK213" s="9"/>
      <c r="BL213" s="9"/>
      <c r="BM213" s="9"/>
      <c r="BN213" s="9"/>
      <c r="BO213" s="9"/>
      <c r="BP213" s="9"/>
      <c r="BQ213" s="9"/>
      <c r="BR213" s="9"/>
      <c r="BS213" s="9"/>
      <c r="BT213" s="9"/>
      <c r="BU213" s="9"/>
      <c r="BV213" s="9"/>
      <c r="BW213" s="9"/>
      <c r="BX213" s="9"/>
      <c r="BY213" s="9"/>
      <c r="BZ213" s="9"/>
    </row>
    <row r="214" spans="1:78">
      <c r="A214" s="50">
        <f t="shared" si="15"/>
        <v>203</v>
      </c>
      <c r="C214" s="11" t="str">
        <f>IFERROR(INDEX('     2022    '!D:D,MATCH('Order Summary'!$A214,'     2022    '!$AN:$AN,0)),"")</f>
        <v/>
      </c>
      <c r="D214" s="11" t="str">
        <f>IFERROR(INDEX('     2022    '!C:C,MATCH('Order Summary'!$A214,'     2022    '!$AN:$AN,0)),"")</f>
        <v/>
      </c>
      <c r="E214" s="11" t="str">
        <f>IFERROR(INDEX('     2022    '!E:E,MATCH('Order Summary'!$A214,'     2022    '!$AN:$AN,0)),"")</f>
        <v/>
      </c>
      <c r="F214" s="96">
        <f>IFERROR(INDEX('     2022    '!AY:AY,MATCH($A214,'     2022    '!$AN:$AN,0)),0)</f>
        <v>0</v>
      </c>
      <c r="G214" s="180" t="str">
        <f>IFERROR(IF($O$3&gt;68,INDEX('     2022    '!I:I,MATCH($A214,'     2022    '!$AN:$AN,0))*(1-'     2022    '!$BA$1),INDEX('     2022    '!I:I,MATCH($A214,'     2022    '!$AN:$AN,0))),"")</f>
        <v/>
      </c>
      <c r="H214" s="96">
        <f>IFERROR(INDEX('     2022    '!AZ:AZ,MATCH($A214,'     2022    '!$AN:$AN,0)),0)</f>
        <v>0</v>
      </c>
      <c r="I214" s="180" t="str">
        <f>IFERROR(IF($O$3&gt;68,INDEX('     2022    '!M:M,MATCH($A214,'     2022    '!$AN:$AN,0))*(1-'     2022    '!$BA$1),INDEX('     2022    '!M:M,MATCH($A214,'     2022    '!$AN:$AN,0))),"")</f>
        <v/>
      </c>
      <c r="J214" s="181">
        <f t="shared" si="13"/>
        <v>0</v>
      </c>
      <c r="K214" s="182" t="str">
        <f t="shared" si="14"/>
        <v/>
      </c>
      <c r="L214" s="53"/>
      <c r="M214" s="52" t="str">
        <f>IFERROR(INDEX('     2022    '!R:R,MATCH('Order Summary'!$A214,'     2022    '!$AN:$AN,0)),"")</f>
        <v/>
      </c>
      <c r="N214" s="52" t="str">
        <f>IFERROR(INDEX('     2022    '!V:V,MATCH('Order Summary'!$A214,'     2022    '!$AN:$AN,0)),"")</f>
        <v/>
      </c>
      <c r="O214" s="52" t="str">
        <f>IFERROR(INDEX('     2022    '!S:S,MATCH('Order Summary'!$A214,'     2022    '!$AN:$AN,0)),"")</f>
        <v/>
      </c>
      <c r="P214" s="96" t="str">
        <f t="shared" si="12"/>
        <v/>
      </c>
      <c r="R214" s="9"/>
      <c r="S214" s="9"/>
      <c r="T214" s="9"/>
      <c r="U214" s="9"/>
      <c r="V214" s="9"/>
      <c r="W214" s="9"/>
      <c r="X214" s="9"/>
      <c r="Y214" s="9"/>
      <c r="Z214" s="9"/>
      <c r="AA214" s="9"/>
      <c r="AB214" s="9"/>
      <c r="AC214" s="9"/>
      <c r="AD214" s="9"/>
      <c r="AE214" s="9"/>
      <c r="AF214" s="9"/>
      <c r="AG214" s="9"/>
      <c r="AH214" s="9"/>
      <c r="AI214" s="9"/>
      <c r="AJ214" s="9"/>
      <c r="AK214" s="9"/>
      <c r="AL214" s="9"/>
      <c r="AM214" s="9"/>
      <c r="AN214" s="9"/>
      <c r="AO214" s="9"/>
      <c r="AP214" s="9"/>
      <c r="AQ214" s="9"/>
      <c r="AR214" s="9"/>
      <c r="AS214" s="9"/>
      <c r="AT214" s="9"/>
      <c r="AU214" s="9"/>
      <c r="AV214" s="9"/>
      <c r="AW214" s="9"/>
      <c r="AX214" s="9"/>
      <c r="AY214" s="9"/>
      <c r="AZ214" s="9"/>
      <c r="BA214" s="9"/>
      <c r="BB214" s="9"/>
      <c r="BC214" s="9"/>
      <c r="BD214" s="9"/>
      <c r="BE214" s="9"/>
      <c r="BF214" s="9"/>
      <c r="BG214" s="9"/>
      <c r="BH214" s="9"/>
      <c r="BI214" s="9"/>
      <c r="BJ214" s="9"/>
      <c r="BK214" s="9"/>
      <c r="BL214" s="9"/>
      <c r="BM214" s="9"/>
      <c r="BN214" s="9"/>
      <c r="BO214" s="9"/>
      <c r="BP214" s="9"/>
      <c r="BQ214" s="9"/>
      <c r="BR214" s="9"/>
      <c r="BS214" s="9"/>
      <c r="BT214" s="9"/>
      <c r="BU214" s="9"/>
      <c r="BV214" s="9"/>
      <c r="BW214" s="9"/>
      <c r="BX214" s="9"/>
      <c r="BY214" s="9"/>
      <c r="BZ214" s="9"/>
    </row>
    <row r="215" spans="1:78">
      <c r="A215" s="50">
        <f t="shared" si="15"/>
        <v>204</v>
      </c>
      <c r="C215" s="11" t="str">
        <f>IFERROR(INDEX('     2022    '!D:D,MATCH('Order Summary'!$A215,'     2022    '!$AN:$AN,0)),"")</f>
        <v/>
      </c>
      <c r="D215" s="11" t="str">
        <f>IFERROR(INDEX('     2022    '!C:C,MATCH('Order Summary'!$A215,'     2022    '!$AN:$AN,0)),"")</f>
        <v/>
      </c>
      <c r="E215" s="11" t="str">
        <f>IFERROR(INDEX('     2022    '!E:E,MATCH('Order Summary'!$A215,'     2022    '!$AN:$AN,0)),"")</f>
        <v/>
      </c>
      <c r="F215" s="96">
        <f>IFERROR(INDEX('     2022    '!AY:AY,MATCH($A215,'     2022    '!$AN:$AN,0)),0)</f>
        <v>0</v>
      </c>
      <c r="G215" s="180" t="str">
        <f>IFERROR(IF($O$3&gt;68,INDEX('     2022    '!I:I,MATCH($A215,'     2022    '!$AN:$AN,0))*(1-'     2022    '!$BA$1),INDEX('     2022    '!I:I,MATCH($A215,'     2022    '!$AN:$AN,0))),"")</f>
        <v/>
      </c>
      <c r="H215" s="96">
        <f>IFERROR(INDEX('     2022    '!AZ:AZ,MATCH($A215,'     2022    '!$AN:$AN,0)),0)</f>
        <v>0</v>
      </c>
      <c r="I215" s="180" t="str">
        <f>IFERROR(IF($O$3&gt;68,INDEX('     2022    '!M:M,MATCH($A215,'     2022    '!$AN:$AN,0))*(1-'     2022    '!$BA$1),INDEX('     2022    '!M:M,MATCH($A215,'     2022    '!$AN:$AN,0))),"")</f>
        <v/>
      </c>
      <c r="J215" s="181">
        <f t="shared" si="13"/>
        <v>0</v>
      </c>
      <c r="K215" s="182" t="str">
        <f t="shared" si="14"/>
        <v/>
      </c>
      <c r="L215" s="53"/>
      <c r="M215" s="52" t="str">
        <f>IFERROR(INDEX('     2022    '!R:R,MATCH('Order Summary'!$A215,'     2022    '!$AN:$AN,0)),"")</f>
        <v/>
      </c>
      <c r="N215" s="52" t="str">
        <f>IFERROR(INDEX('     2022    '!V:V,MATCH('Order Summary'!$A215,'     2022    '!$AN:$AN,0)),"")</f>
        <v/>
      </c>
      <c r="O215" s="52" t="str">
        <f>IFERROR(INDEX('     2022    '!S:S,MATCH('Order Summary'!$A215,'     2022    '!$AN:$AN,0)),"")</f>
        <v/>
      </c>
      <c r="P215" s="96" t="str">
        <f t="shared" si="12"/>
        <v/>
      </c>
      <c r="R215" s="9"/>
      <c r="S215" s="9"/>
      <c r="T215" s="9"/>
      <c r="U215" s="9"/>
      <c r="V215" s="9"/>
      <c r="W215" s="9"/>
      <c r="X215" s="9"/>
      <c r="Y215" s="9"/>
      <c r="Z215" s="9"/>
      <c r="AA215" s="9"/>
      <c r="AB215" s="9"/>
      <c r="AC215" s="9"/>
      <c r="AD215" s="9"/>
      <c r="AE215" s="9"/>
      <c r="AF215" s="9"/>
      <c r="AG215" s="9"/>
      <c r="AH215" s="9"/>
      <c r="AI215" s="9"/>
      <c r="AJ215" s="9"/>
      <c r="AK215" s="9"/>
      <c r="AL215" s="9"/>
      <c r="AM215" s="9"/>
      <c r="AN215" s="9"/>
      <c r="AO215" s="9"/>
      <c r="AP215" s="9"/>
      <c r="AQ215" s="9"/>
      <c r="AR215" s="9"/>
      <c r="AS215" s="9"/>
      <c r="AT215" s="9"/>
      <c r="AU215" s="9"/>
      <c r="AV215" s="9"/>
      <c r="AW215" s="9"/>
      <c r="AX215" s="9"/>
      <c r="AY215" s="9"/>
      <c r="AZ215" s="9"/>
      <c r="BA215" s="9"/>
      <c r="BB215" s="9"/>
      <c r="BC215" s="9"/>
      <c r="BD215" s="9"/>
      <c r="BE215" s="9"/>
      <c r="BF215" s="9"/>
      <c r="BG215" s="9"/>
      <c r="BH215" s="9"/>
      <c r="BI215" s="9"/>
      <c r="BJ215" s="9"/>
      <c r="BK215" s="9"/>
      <c r="BL215" s="9"/>
      <c r="BM215" s="9"/>
      <c r="BN215" s="9"/>
      <c r="BO215" s="9"/>
      <c r="BP215" s="9"/>
      <c r="BQ215" s="9"/>
      <c r="BR215" s="9"/>
      <c r="BS215" s="9"/>
      <c r="BT215" s="9"/>
      <c r="BU215" s="9"/>
      <c r="BV215" s="9"/>
      <c r="BW215" s="9"/>
      <c r="BX215" s="9"/>
      <c r="BY215" s="9"/>
      <c r="BZ215" s="9"/>
    </row>
    <row r="216" spans="1:78">
      <c r="A216" s="50">
        <f t="shared" si="15"/>
        <v>205</v>
      </c>
      <c r="C216" s="11" t="str">
        <f>IFERROR(INDEX('     2022    '!D:D,MATCH('Order Summary'!$A216,'     2022    '!$AN:$AN,0)),"")</f>
        <v/>
      </c>
      <c r="D216" s="11" t="str">
        <f>IFERROR(INDEX('     2022    '!C:C,MATCH('Order Summary'!$A216,'     2022    '!$AN:$AN,0)),"")</f>
        <v/>
      </c>
      <c r="E216" s="11" t="str">
        <f>IFERROR(INDEX('     2022    '!E:E,MATCH('Order Summary'!$A216,'     2022    '!$AN:$AN,0)),"")</f>
        <v/>
      </c>
      <c r="F216" s="96">
        <f>IFERROR(INDEX('     2022    '!AY:AY,MATCH($A216,'     2022    '!$AN:$AN,0)),0)</f>
        <v>0</v>
      </c>
      <c r="G216" s="180" t="str">
        <f>IFERROR(IF($O$3&gt;68,INDEX('     2022    '!I:I,MATCH($A216,'     2022    '!$AN:$AN,0))*(1-'     2022    '!$BA$1),INDEX('     2022    '!I:I,MATCH($A216,'     2022    '!$AN:$AN,0))),"")</f>
        <v/>
      </c>
      <c r="H216" s="96">
        <f>IFERROR(INDEX('     2022    '!AZ:AZ,MATCH($A216,'     2022    '!$AN:$AN,0)),0)</f>
        <v>0</v>
      </c>
      <c r="I216" s="180" t="str">
        <f>IFERROR(IF($O$3&gt;68,INDEX('     2022    '!M:M,MATCH($A216,'     2022    '!$AN:$AN,0))*(1-'     2022    '!$BA$1),INDEX('     2022    '!M:M,MATCH($A216,'     2022    '!$AN:$AN,0))),"")</f>
        <v/>
      </c>
      <c r="J216" s="181">
        <f t="shared" si="13"/>
        <v>0</v>
      </c>
      <c r="K216" s="182" t="str">
        <f t="shared" si="14"/>
        <v/>
      </c>
      <c r="L216" s="53"/>
      <c r="M216" s="52" t="str">
        <f>IFERROR(INDEX('     2022    '!R:R,MATCH('Order Summary'!$A216,'     2022    '!$AN:$AN,0)),"")</f>
        <v/>
      </c>
      <c r="N216" s="52" t="str">
        <f>IFERROR(INDEX('     2022    '!V:V,MATCH('Order Summary'!$A216,'     2022    '!$AN:$AN,0)),"")</f>
        <v/>
      </c>
      <c r="O216" s="52" t="str">
        <f>IFERROR(INDEX('     2022    '!S:S,MATCH('Order Summary'!$A216,'     2022    '!$AN:$AN,0)),"")</f>
        <v/>
      </c>
      <c r="P216" s="96" t="str">
        <f t="shared" si="12"/>
        <v/>
      </c>
      <c r="R216" s="9"/>
      <c r="S216" s="9"/>
      <c r="T216" s="9"/>
      <c r="U216" s="9"/>
      <c r="V216" s="9"/>
      <c r="W216" s="9"/>
      <c r="X216" s="9"/>
      <c r="Y216" s="9"/>
      <c r="Z216" s="9"/>
      <c r="AA216" s="9"/>
      <c r="AB216" s="9"/>
      <c r="AC216" s="9"/>
      <c r="AD216" s="9"/>
      <c r="AE216" s="9"/>
      <c r="AF216" s="9"/>
      <c r="AG216" s="9"/>
      <c r="AH216" s="9"/>
      <c r="AI216" s="9"/>
      <c r="AJ216" s="9"/>
      <c r="AK216" s="9"/>
      <c r="AL216" s="9"/>
      <c r="AM216" s="9"/>
      <c r="AN216" s="9"/>
      <c r="AO216" s="9"/>
      <c r="AP216" s="9"/>
      <c r="AQ216" s="9"/>
      <c r="AR216" s="9"/>
      <c r="AS216" s="9"/>
      <c r="AT216" s="9"/>
      <c r="AU216" s="9"/>
      <c r="AV216" s="9"/>
      <c r="AW216" s="9"/>
      <c r="AX216" s="9"/>
      <c r="AY216" s="9"/>
      <c r="AZ216" s="9"/>
      <c r="BA216" s="9"/>
      <c r="BB216" s="9"/>
      <c r="BC216" s="9"/>
      <c r="BD216" s="9"/>
      <c r="BE216" s="9"/>
      <c r="BF216" s="9"/>
      <c r="BG216" s="9"/>
      <c r="BH216" s="9"/>
      <c r="BI216" s="9"/>
      <c r="BJ216" s="9"/>
      <c r="BK216" s="9"/>
      <c r="BL216" s="9"/>
      <c r="BM216" s="9"/>
      <c r="BN216" s="9"/>
      <c r="BO216" s="9"/>
      <c r="BP216" s="9"/>
      <c r="BQ216" s="9"/>
      <c r="BR216" s="9"/>
      <c r="BS216" s="9"/>
      <c r="BT216" s="9"/>
      <c r="BU216" s="9"/>
      <c r="BV216" s="9"/>
      <c r="BW216" s="9"/>
      <c r="BX216" s="9"/>
      <c r="BY216" s="9"/>
      <c r="BZ216" s="9"/>
    </row>
    <row r="217" spans="1:78">
      <c r="A217" s="50">
        <f t="shared" si="15"/>
        <v>206</v>
      </c>
      <c r="C217" s="11" t="str">
        <f>IFERROR(INDEX('     2022    '!D:D,MATCH('Order Summary'!$A217,'     2022    '!$AN:$AN,0)),"")</f>
        <v/>
      </c>
      <c r="D217" s="11" t="str">
        <f>IFERROR(INDEX('     2022    '!C:C,MATCH('Order Summary'!$A217,'     2022    '!$AN:$AN,0)),"")</f>
        <v/>
      </c>
      <c r="E217" s="11" t="str">
        <f>IFERROR(INDEX('     2022    '!E:E,MATCH('Order Summary'!$A217,'     2022    '!$AN:$AN,0)),"")</f>
        <v/>
      </c>
      <c r="F217" s="96">
        <f>IFERROR(INDEX('     2022    '!AY:AY,MATCH($A217,'     2022    '!$AN:$AN,0)),0)</f>
        <v>0</v>
      </c>
      <c r="G217" s="180" t="str">
        <f>IFERROR(IF($O$3&gt;68,INDEX('     2022    '!I:I,MATCH($A217,'     2022    '!$AN:$AN,0))*(1-'     2022    '!$BA$1),INDEX('     2022    '!I:I,MATCH($A217,'     2022    '!$AN:$AN,0))),"")</f>
        <v/>
      </c>
      <c r="H217" s="96">
        <f>IFERROR(INDEX('     2022    '!AZ:AZ,MATCH($A217,'     2022    '!$AN:$AN,0)),0)</f>
        <v>0</v>
      </c>
      <c r="I217" s="180" t="str">
        <f>IFERROR(IF($O$3&gt;68,INDEX('     2022    '!M:M,MATCH($A217,'     2022    '!$AN:$AN,0))*(1-'     2022    '!$BA$1),INDEX('     2022    '!M:M,MATCH($A217,'     2022    '!$AN:$AN,0))),"")</f>
        <v/>
      </c>
      <c r="J217" s="181">
        <f t="shared" si="13"/>
        <v>0</v>
      </c>
      <c r="K217" s="182" t="str">
        <f t="shared" si="14"/>
        <v/>
      </c>
      <c r="L217" s="53"/>
      <c r="M217" s="52" t="str">
        <f>IFERROR(INDEX('     2022    '!R:R,MATCH('Order Summary'!$A217,'     2022    '!$AN:$AN,0)),"")</f>
        <v/>
      </c>
      <c r="N217" s="52" t="str">
        <f>IFERROR(INDEX('     2022    '!V:V,MATCH('Order Summary'!$A217,'     2022    '!$AN:$AN,0)),"")</f>
        <v/>
      </c>
      <c r="O217" s="52" t="str">
        <f>IFERROR(INDEX('     2022    '!S:S,MATCH('Order Summary'!$A217,'     2022    '!$AN:$AN,0)),"")</f>
        <v/>
      </c>
      <c r="P217" s="96" t="str">
        <f t="shared" si="12"/>
        <v/>
      </c>
      <c r="R217" s="9"/>
      <c r="S217" s="9"/>
      <c r="T217" s="9"/>
      <c r="U217" s="9"/>
      <c r="V217" s="9"/>
      <c r="W217" s="9"/>
      <c r="X217" s="9"/>
      <c r="Y217" s="9"/>
      <c r="Z217" s="9"/>
      <c r="AA217" s="9"/>
      <c r="AB217" s="9"/>
      <c r="AC217" s="9"/>
      <c r="AD217" s="9"/>
      <c r="AE217" s="9"/>
      <c r="AF217" s="9"/>
      <c r="AG217" s="9"/>
      <c r="AH217" s="9"/>
      <c r="AI217" s="9"/>
      <c r="AJ217" s="9"/>
      <c r="AK217" s="9"/>
      <c r="AL217" s="9"/>
      <c r="AM217" s="9"/>
      <c r="AN217" s="9"/>
      <c r="AO217" s="9"/>
      <c r="AP217" s="9"/>
      <c r="AQ217" s="9"/>
      <c r="AR217" s="9"/>
      <c r="AS217" s="9"/>
      <c r="AT217" s="9"/>
      <c r="AU217" s="9"/>
      <c r="AV217" s="9"/>
      <c r="AW217" s="9"/>
      <c r="AX217" s="9"/>
      <c r="AY217" s="9"/>
      <c r="AZ217" s="9"/>
      <c r="BA217" s="9"/>
      <c r="BB217" s="9"/>
      <c r="BC217" s="9"/>
      <c r="BD217" s="9"/>
      <c r="BE217" s="9"/>
      <c r="BF217" s="9"/>
      <c r="BG217" s="9"/>
      <c r="BH217" s="9"/>
      <c r="BI217" s="9"/>
      <c r="BJ217" s="9"/>
      <c r="BK217" s="9"/>
      <c r="BL217" s="9"/>
      <c r="BM217" s="9"/>
      <c r="BN217" s="9"/>
      <c r="BO217" s="9"/>
      <c r="BP217" s="9"/>
      <c r="BQ217" s="9"/>
      <c r="BR217" s="9"/>
      <c r="BS217" s="9"/>
      <c r="BT217" s="9"/>
      <c r="BU217" s="9"/>
      <c r="BV217" s="9"/>
      <c r="BW217" s="9"/>
      <c r="BX217" s="9"/>
      <c r="BY217" s="9"/>
      <c r="BZ217" s="9"/>
    </row>
    <row r="218" spans="1:78">
      <c r="A218" s="50">
        <f t="shared" si="15"/>
        <v>207</v>
      </c>
      <c r="C218" s="11" t="str">
        <f>IFERROR(INDEX('     2022    '!D:D,MATCH('Order Summary'!$A218,'     2022    '!$AN:$AN,0)),"")</f>
        <v/>
      </c>
      <c r="D218" s="11" t="str">
        <f>IFERROR(INDEX('     2022    '!C:C,MATCH('Order Summary'!$A218,'     2022    '!$AN:$AN,0)),"")</f>
        <v/>
      </c>
      <c r="E218" s="11" t="str">
        <f>IFERROR(INDEX('     2022    '!E:E,MATCH('Order Summary'!$A218,'     2022    '!$AN:$AN,0)),"")</f>
        <v/>
      </c>
      <c r="F218" s="96">
        <f>IFERROR(INDEX('     2022    '!AY:AY,MATCH($A218,'     2022    '!$AN:$AN,0)),0)</f>
        <v>0</v>
      </c>
      <c r="G218" s="180" t="str">
        <f>IFERROR(IF($O$3&gt;68,INDEX('     2022    '!I:I,MATCH($A218,'     2022    '!$AN:$AN,0))*(1-'     2022    '!$BA$1),INDEX('     2022    '!I:I,MATCH($A218,'     2022    '!$AN:$AN,0))),"")</f>
        <v/>
      </c>
      <c r="H218" s="96">
        <f>IFERROR(INDEX('     2022    '!AZ:AZ,MATCH($A218,'     2022    '!$AN:$AN,0)),0)</f>
        <v>0</v>
      </c>
      <c r="I218" s="180" t="str">
        <f>IFERROR(IF($O$3&gt;68,INDEX('     2022    '!M:M,MATCH($A218,'     2022    '!$AN:$AN,0))*(1-'     2022    '!$BA$1),INDEX('     2022    '!M:M,MATCH($A218,'     2022    '!$AN:$AN,0))),"")</f>
        <v/>
      </c>
      <c r="J218" s="181">
        <f t="shared" si="13"/>
        <v>0</v>
      </c>
      <c r="K218" s="182" t="str">
        <f t="shared" si="14"/>
        <v/>
      </c>
      <c r="L218" s="53"/>
      <c r="M218" s="52" t="str">
        <f>IFERROR(INDEX('     2022    '!R:R,MATCH('Order Summary'!$A218,'     2022    '!$AN:$AN,0)),"")</f>
        <v/>
      </c>
      <c r="N218" s="52" t="str">
        <f>IFERROR(INDEX('     2022    '!V:V,MATCH('Order Summary'!$A218,'     2022    '!$AN:$AN,0)),"")</f>
        <v/>
      </c>
      <c r="O218" s="52" t="str">
        <f>IFERROR(INDEX('     2022    '!S:S,MATCH('Order Summary'!$A218,'     2022    '!$AN:$AN,0)),"")</f>
        <v/>
      </c>
      <c r="P218" s="96" t="str">
        <f t="shared" si="12"/>
        <v/>
      </c>
      <c r="R218" s="9"/>
      <c r="S218" s="9"/>
      <c r="T218" s="9"/>
      <c r="U218" s="9"/>
      <c r="V218" s="9"/>
      <c r="W218" s="9"/>
      <c r="X218" s="9"/>
      <c r="Y218" s="9"/>
      <c r="Z218" s="9"/>
      <c r="AA218" s="9"/>
      <c r="AB218" s="9"/>
      <c r="AC218" s="9"/>
      <c r="AD218" s="9"/>
      <c r="AE218" s="9"/>
      <c r="AF218" s="9"/>
      <c r="AG218" s="9"/>
      <c r="AH218" s="9"/>
      <c r="AI218" s="9"/>
      <c r="AJ218" s="9"/>
      <c r="AK218" s="9"/>
      <c r="AL218" s="9"/>
      <c r="AM218" s="9"/>
      <c r="AN218" s="9"/>
      <c r="AO218" s="9"/>
      <c r="AP218" s="9"/>
      <c r="AQ218" s="9"/>
      <c r="AR218" s="9"/>
      <c r="AS218" s="9"/>
      <c r="AT218" s="9"/>
      <c r="AU218" s="9"/>
      <c r="AV218" s="9"/>
      <c r="AW218" s="9"/>
      <c r="AX218" s="9"/>
      <c r="AY218" s="9"/>
      <c r="AZ218" s="9"/>
      <c r="BA218" s="9"/>
      <c r="BB218" s="9"/>
      <c r="BC218" s="9"/>
      <c r="BD218" s="9"/>
      <c r="BE218" s="9"/>
      <c r="BF218" s="9"/>
      <c r="BG218" s="9"/>
      <c r="BH218" s="9"/>
      <c r="BI218" s="9"/>
      <c r="BJ218" s="9"/>
      <c r="BK218" s="9"/>
      <c r="BL218" s="9"/>
      <c r="BM218" s="9"/>
      <c r="BN218" s="9"/>
      <c r="BO218" s="9"/>
      <c r="BP218" s="9"/>
      <c r="BQ218" s="9"/>
      <c r="BR218" s="9"/>
      <c r="BS218" s="9"/>
      <c r="BT218" s="9"/>
      <c r="BU218" s="9"/>
      <c r="BV218" s="9"/>
      <c r="BW218" s="9"/>
      <c r="BX218" s="9"/>
      <c r="BY218" s="9"/>
      <c r="BZ218" s="9"/>
    </row>
    <row r="219" spans="1:78">
      <c r="A219" s="50">
        <f t="shared" si="15"/>
        <v>208</v>
      </c>
      <c r="C219" s="11" t="str">
        <f>IFERROR(INDEX('     2022    '!D:D,MATCH('Order Summary'!$A219,'     2022    '!$AN:$AN,0)),"")</f>
        <v/>
      </c>
      <c r="D219" s="11" t="str">
        <f>IFERROR(INDEX('     2022    '!C:C,MATCH('Order Summary'!$A219,'     2022    '!$AN:$AN,0)),"")</f>
        <v/>
      </c>
      <c r="E219" s="11" t="str">
        <f>IFERROR(INDEX('     2022    '!E:E,MATCH('Order Summary'!$A219,'     2022    '!$AN:$AN,0)),"")</f>
        <v/>
      </c>
      <c r="F219" s="96">
        <f>IFERROR(INDEX('     2022    '!AY:AY,MATCH($A219,'     2022    '!$AN:$AN,0)),0)</f>
        <v>0</v>
      </c>
      <c r="G219" s="180" t="str">
        <f>IFERROR(IF($O$3&gt;68,INDEX('     2022    '!I:I,MATCH($A219,'     2022    '!$AN:$AN,0))*(1-'     2022    '!$BA$1),INDEX('     2022    '!I:I,MATCH($A219,'     2022    '!$AN:$AN,0))),"")</f>
        <v/>
      </c>
      <c r="H219" s="96">
        <f>IFERROR(INDEX('     2022    '!AZ:AZ,MATCH($A219,'     2022    '!$AN:$AN,0)),0)</f>
        <v>0</v>
      </c>
      <c r="I219" s="180" t="str">
        <f>IFERROR(IF($O$3&gt;68,INDEX('     2022    '!M:M,MATCH($A219,'     2022    '!$AN:$AN,0))*(1-'     2022    '!$BA$1),INDEX('     2022    '!M:M,MATCH($A219,'     2022    '!$AN:$AN,0))),"")</f>
        <v/>
      </c>
      <c r="J219" s="181">
        <f t="shared" si="13"/>
        <v>0</v>
      </c>
      <c r="K219" s="182" t="str">
        <f t="shared" si="14"/>
        <v/>
      </c>
      <c r="L219" s="53"/>
      <c r="M219" s="52" t="str">
        <f>IFERROR(INDEX('     2022    '!R:R,MATCH('Order Summary'!$A219,'     2022    '!$AN:$AN,0)),"")</f>
        <v/>
      </c>
      <c r="N219" s="52" t="str">
        <f>IFERROR(INDEX('     2022    '!V:V,MATCH('Order Summary'!$A219,'     2022    '!$AN:$AN,0)),"")</f>
        <v/>
      </c>
      <c r="O219" s="52" t="str">
        <f>IFERROR(INDEX('     2022    '!S:S,MATCH('Order Summary'!$A219,'     2022    '!$AN:$AN,0)),"")</f>
        <v/>
      </c>
      <c r="P219" s="96" t="str">
        <f t="shared" si="12"/>
        <v/>
      </c>
      <c r="R219" s="9"/>
      <c r="S219" s="9"/>
      <c r="T219" s="9"/>
      <c r="U219" s="9"/>
      <c r="V219" s="9"/>
      <c r="W219" s="9"/>
      <c r="X219" s="9"/>
      <c r="Y219" s="9"/>
      <c r="Z219" s="9"/>
      <c r="AA219" s="9"/>
      <c r="AB219" s="9"/>
      <c r="AC219" s="9"/>
      <c r="AD219" s="9"/>
      <c r="AE219" s="9"/>
      <c r="AF219" s="9"/>
      <c r="AG219" s="9"/>
      <c r="AH219" s="9"/>
      <c r="AI219" s="9"/>
      <c r="AJ219" s="9"/>
      <c r="AK219" s="9"/>
      <c r="AL219" s="9"/>
      <c r="AM219" s="9"/>
      <c r="AN219" s="9"/>
      <c r="AO219" s="9"/>
      <c r="AP219" s="9"/>
      <c r="AQ219" s="9"/>
      <c r="AR219" s="9"/>
      <c r="AS219" s="9"/>
      <c r="AT219" s="9"/>
      <c r="AU219" s="9"/>
      <c r="AV219" s="9"/>
      <c r="AW219" s="9"/>
      <c r="AX219" s="9"/>
      <c r="AY219" s="9"/>
      <c r="AZ219" s="9"/>
      <c r="BA219" s="9"/>
      <c r="BB219" s="9"/>
      <c r="BC219" s="9"/>
      <c r="BD219" s="9"/>
      <c r="BE219" s="9"/>
      <c r="BF219" s="9"/>
      <c r="BG219" s="9"/>
      <c r="BH219" s="9"/>
      <c r="BI219" s="9"/>
      <c r="BJ219" s="9"/>
      <c r="BK219" s="9"/>
      <c r="BL219" s="9"/>
      <c r="BM219" s="9"/>
      <c r="BN219" s="9"/>
      <c r="BO219" s="9"/>
      <c r="BP219" s="9"/>
      <c r="BQ219" s="9"/>
      <c r="BR219" s="9"/>
      <c r="BS219" s="9"/>
      <c r="BT219" s="9"/>
      <c r="BU219" s="9"/>
      <c r="BV219" s="9"/>
      <c r="BW219" s="9"/>
      <c r="BX219" s="9"/>
      <c r="BY219" s="9"/>
      <c r="BZ219" s="9"/>
    </row>
    <row r="220" spans="1:78">
      <c r="A220" s="50">
        <f t="shared" si="15"/>
        <v>209</v>
      </c>
      <c r="C220" s="11" t="str">
        <f>IFERROR(INDEX('     2022    '!D:D,MATCH('Order Summary'!$A220,'     2022    '!$AN:$AN,0)),"")</f>
        <v/>
      </c>
      <c r="D220" s="11" t="str">
        <f>IFERROR(INDEX('     2022    '!C:C,MATCH('Order Summary'!$A220,'     2022    '!$AN:$AN,0)),"")</f>
        <v/>
      </c>
      <c r="E220" s="11" t="str">
        <f>IFERROR(INDEX('     2022    '!E:E,MATCH('Order Summary'!$A220,'     2022    '!$AN:$AN,0)),"")</f>
        <v/>
      </c>
      <c r="F220" s="96">
        <f>IFERROR(INDEX('     2022    '!AY:AY,MATCH($A220,'     2022    '!$AN:$AN,0)),0)</f>
        <v>0</v>
      </c>
      <c r="G220" s="180" t="str">
        <f>IFERROR(IF($O$3&gt;68,INDEX('     2022    '!I:I,MATCH($A220,'     2022    '!$AN:$AN,0))*(1-'     2022    '!$BA$1),INDEX('     2022    '!I:I,MATCH($A220,'     2022    '!$AN:$AN,0))),"")</f>
        <v/>
      </c>
      <c r="H220" s="96">
        <f>IFERROR(INDEX('     2022    '!AZ:AZ,MATCH($A220,'     2022    '!$AN:$AN,0)),0)</f>
        <v>0</v>
      </c>
      <c r="I220" s="180" t="str">
        <f>IFERROR(IF($O$3&gt;68,INDEX('     2022    '!M:M,MATCH($A220,'     2022    '!$AN:$AN,0))*(1-'     2022    '!$BA$1),INDEX('     2022    '!M:M,MATCH($A220,'     2022    '!$AN:$AN,0))),"")</f>
        <v/>
      </c>
      <c r="J220" s="181">
        <f t="shared" si="13"/>
        <v>0</v>
      </c>
      <c r="K220" s="182" t="str">
        <f t="shared" si="14"/>
        <v/>
      </c>
      <c r="L220" s="53"/>
      <c r="M220" s="52" t="str">
        <f>IFERROR(INDEX('     2022    '!R:R,MATCH('Order Summary'!$A220,'     2022    '!$AN:$AN,0)),"")</f>
        <v/>
      </c>
      <c r="N220" s="52" t="str">
        <f>IFERROR(INDEX('     2022    '!V:V,MATCH('Order Summary'!$A220,'     2022    '!$AN:$AN,0)),"")</f>
        <v/>
      </c>
      <c r="O220" s="52" t="str">
        <f>IFERROR(INDEX('     2022    '!S:S,MATCH('Order Summary'!$A220,'     2022    '!$AN:$AN,0)),"")</f>
        <v/>
      </c>
      <c r="P220" s="96" t="str">
        <f t="shared" si="12"/>
        <v/>
      </c>
      <c r="R220" s="9"/>
      <c r="S220" s="9"/>
      <c r="T220" s="9"/>
      <c r="U220" s="9"/>
      <c r="V220" s="9"/>
      <c r="W220" s="9"/>
      <c r="X220" s="9"/>
      <c r="Y220" s="9"/>
      <c r="Z220" s="9"/>
      <c r="AA220" s="9"/>
      <c r="AB220" s="9"/>
      <c r="AC220" s="9"/>
      <c r="AD220" s="9"/>
      <c r="AE220" s="9"/>
      <c r="AF220" s="9"/>
      <c r="AG220" s="9"/>
      <c r="AH220" s="9"/>
      <c r="AI220" s="9"/>
      <c r="AJ220" s="9"/>
      <c r="AK220" s="9"/>
      <c r="AL220" s="9"/>
      <c r="AM220" s="9"/>
      <c r="AN220" s="9"/>
      <c r="AO220" s="9"/>
      <c r="AP220" s="9"/>
      <c r="AQ220" s="9"/>
      <c r="AR220" s="9"/>
      <c r="AS220" s="9"/>
      <c r="AT220" s="9"/>
      <c r="AU220" s="9"/>
      <c r="AV220" s="9"/>
      <c r="AW220" s="9"/>
      <c r="AX220" s="9"/>
      <c r="AY220" s="9"/>
      <c r="AZ220" s="9"/>
      <c r="BA220" s="9"/>
      <c r="BB220" s="9"/>
      <c r="BC220" s="9"/>
      <c r="BD220" s="9"/>
      <c r="BE220" s="9"/>
      <c r="BF220" s="9"/>
      <c r="BG220" s="9"/>
      <c r="BH220" s="9"/>
      <c r="BI220" s="9"/>
      <c r="BJ220" s="9"/>
      <c r="BK220" s="9"/>
      <c r="BL220" s="9"/>
      <c r="BM220" s="9"/>
      <c r="BN220" s="9"/>
      <c r="BO220" s="9"/>
      <c r="BP220" s="9"/>
      <c r="BQ220" s="9"/>
      <c r="BR220" s="9"/>
      <c r="BS220" s="9"/>
      <c r="BT220" s="9"/>
      <c r="BU220" s="9"/>
      <c r="BV220" s="9"/>
      <c r="BW220" s="9"/>
      <c r="BX220" s="9"/>
      <c r="BY220" s="9"/>
      <c r="BZ220" s="9"/>
    </row>
    <row r="221" spans="1:78">
      <c r="A221" s="50">
        <f t="shared" si="15"/>
        <v>210</v>
      </c>
      <c r="C221" s="11" t="str">
        <f>IFERROR(INDEX('     2022    '!D:D,MATCH('Order Summary'!$A221,'     2022    '!$AN:$AN,0)),"")</f>
        <v/>
      </c>
      <c r="D221" s="11" t="str">
        <f>IFERROR(INDEX('     2022    '!C:C,MATCH('Order Summary'!$A221,'     2022    '!$AN:$AN,0)),"")</f>
        <v/>
      </c>
      <c r="E221" s="11" t="str">
        <f>IFERROR(INDEX('     2022    '!E:E,MATCH('Order Summary'!$A221,'     2022    '!$AN:$AN,0)),"")</f>
        <v/>
      </c>
      <c r="F221" s="96">
        <f>IFERROR(INDEX('     2022    '!AY:AY,MATCH($A221,'     2022    '!$AN:$AN,0)),0)</f>
        <v>0</v>
      </c>
      <c r="G221" s="180" t="str">
        <f>IFERROR(IF($O$3&gt;68,INDEX('     2022    '!I:I,MATCH($A221,'     2022    '!$AN:$AN,0))*(1-'     2022    '!$BA$1),INDEX('     2022    '!I:I,MATCH($A221,'     2022    '!$AN:$AN,0))),"")</f>
        <v/>
      </c>
      <c r="H221" s="96">
        <f>IFERROR(INDEX('     2022    '!AZ:AZ,MATCH($A221,'     2022    '!$AN:$AN,0)),0)</f>
        <v>0</v>
      </c>
      <c r="I221" s="180" t="str">
        <f>IFERROR(IF($O$3&gt;68,INDEX('     2022    '!M:M,MATCH($A221,'     2022    '!$AN:$AN,0))*(1-'     2022    '!$BA$1),INDEX('     2022    '!M:M,MATCH($A221,'     2022    '!$AN:$AN,0))),"")</f>
        <v/>
      </c>
      <c r="J221" s="181">
        <f t="shared" si="13"/>
        <v>0</v>
      </c>
      <c r="K221" s="182" t="str">
        <f t="shared" si="14"/>
        <v/>
      </c>
      <c r="L221" s="53"/>
      <c r="M221" s="52" t="str">
        <f>IFERROR(INDEX('     2022    '!R:R,MATCH('Order Summary'!$A221,'     2022    '!$AN:$AN,0)),"")</f>
        <v/>
      </c>
      <c r="N221" s="52" t="str">
        <f>IFERROR(INDEX('     2022    '!V:V,MATCH('Order Summary'!$A221,'     2022    '!$AN:$AN,0)),"")</f>
        <v/>
      </c>
      <c r="O221" s="52" t="str">
        <f>IFERROR(INDEX('     2022    '!S:S,MATCH('Order Summary'!$A221,'     2022    '!$AN:$AN,0)),"")</f>
        <v/>
      </c>
      <c r="P221" s="96" t="str">
        <f t="shared" si="12"/>
        <v/>
      </c>
      <c r="R221" s="9"/>
      <c r="S221" s="9"/>
      <c r="T221" s="9"/>
      <c r="U221" s="9"/>
      <c r="V221" s="9"/>
      <c r="W221" s="9"/>
      <c r="X221" s="9"/>
      <c r="Y221" s="9"/>
      <c r="Z221" s="9"/>
      <c r="AA221" s="9"/>
      <c r="AB221" s="9"/>
      <c r="AC221" s="9"/>
      <c r="AD221" s="9"/>
      <c r="AE221" s="9"/>
      <c r="AF221" s="9"/>
      <c r="AG221" s="9"/>
      <c r="AH221" s="9"/>
      <c r="AI221" s="9"/>
      <c r="AJ221" s="9"/>
      <c r="AK221" s="9"/>
      <c r="AL221" s="9"/>
      <c r="AM221" s="9"/>
      <c r="AN221" s="9"/>
      <c r="AO221" s="9"/>
      <c r="AP221" s="9"/>
      <c r="AQ221" s="9"/>
      <c r="AR221" s="9"/>
      <c r="AS221" s="9"/>
      <c r="AT221" s="9"/>
      <c r="AU221" s="9"/>
      <c r="AV221" s="9"/>
      <c r="AW221" s="9"/>
      <c r="AX221" s="9"/>
      <c r="AY221" s="9"/>
      <c r="AZ221" s="9"/>
      <c r="BA221" s="9"/>
      <c r="BB221" s="9"/>
      <c r="BC221" s="9"/>
      <c r="BD221" s="9"/>
      <c r="BE221" s="9"/>
      <c r="BF221" s="9"/>
      <c r="BG221" s="9"/>
      <c r="BH221" s="9"/>
      <c r="BI221" s="9"/>
      <c r="BJ221" s="9"/>
      <c r="BK221" s="9"/>
      <c r="BL221" s="9"/>
      <c r="BM221" s="9"/>
      <c r="BN221" s="9"/>
      <c r="BO221" s="9"/>
      <c r="BP221" s="9"/>
      <c r="BQ221" s="9"/>
      <c r="BR221" s="9"/>
      <c r="BS221" s="9"/>
      <c r="BT221" s="9"/>
      <c r="BU221" s="9"/>
      <c r="BV221" s="9"/>
      <c r="BW221" s="9"/>
      <c r="BX221" s="9"/>
      <c r="BY221" s="9"/>
      <c r="BZ221" s="9"/>
    </row>
    <row r="222" spans="1:78">
      <c r="A222" s="50">
        <f t="shared" si="15"/>
        <v>211</v>
      </c>
      <c r="C222" s="11" t="str">
        <f>IFERROR(INDEX('     2022    '!D:D,MATCH('Order Summary'!$A222,'     2022    '!$AN:$AN,0)),"")</f>
        <v/>
      </c>
      <c r="D222" s="11" t="str">
        <f>IFERROR(INDEX('     2022    '!C:C,MATCH('Order Summary'!$A222,'     2022    '!$AN:$AN,0)),"")</f>
        <v/>
      </c>
      <c r="E222" s="11" t="str">
        <f>IFERROR(INDEX('     2022    '!E:E,MATCH('Order Summary'!$A222,'     2022    '!$AN:$AN,0)),"")</f>
        <v/>
      </c>
      <c r="F222" s="96">
        <f>IFERROR(INDEX('     2022    '!AY:AY,MATCH($A222,'     2022    '!$AN:$AN,0)),0)</f>
        <v>0</v>
      </c>
      <c r="G222" s="180" t="str">
        <f>IFERROR(IF($O$3&gt;68,INDEX('     2022    '!I:I,MATCH($A222,'     2022    '!$AN:$AN,0))*(1-'     2022    '!$BA$1),INDEX('     2022    '!I:I,MATCH($A222,'     2022    '!$AN:$AN,0))),"")</f>
        <v/>
      </c>
      <c r="H222" s="96">
        <f>IFERROR(INDEX('     2022    '!AZ:AZ,MATCH($A222,'     2022    '!$AN:$AN,0)),0)</f>
        <v>0</v>
      </c>
      <c r="I222" s="180" t="str">
        <f>IFERROR(IF($O$3&gt;68,INDEX('     2022    '!M:M,MATCH($A222,'     2022    '!$AN:$AN,0))*(1-'     2022    '!$BA$1),INDEX('     2022    '!M:M,MATCH($A222,'     2022    '!$AN:$AN,0))),"")</f>
        <v/>
      </c>
      <c r="J222" s="181">
        <f t="shared" si="13"/>
        <v>0</v>
      </c>
      <c r="K222" s="182" t="str">
        <f t="shared" si="14"/>
        <v/>
      </c>
      <c r="L222" s="53"/>
      <c r="M222" s="52" t="str">
        <f>IFERROR(INDEX('     2022    '!R:R,MATCH('Order Summary'!$A222,'     2022    '!$AN:$AN,0)),"")</f>
        <v/>
      </c>
      <c r="N222" s="52" t="str">
        <f>IFERROR(INDEX('     2022    '!V:V,MATCH('Order Summary'!$A222,'     2022    '!$AN:$AN,0)),"")</f>
        <v/>
      </c>
      <c r="O222" s="52" t="str">
        <f>IFERROR(INDEX('     2022    '!S:S,MATCH('Order Summary'!$A222,'     2022    '!$AN:$AN,0)),"")</f>
        <v/>
      </c>
      <c r="P222" s="96" t="str">
        <f t="shared" si="12"/>
        <v/>
      </c>
      <c r="R222" s="9"/>
      <c r="S222" s="9"/>
      <c r="T222" s="9"/>
      <c r="U222" s="9"/>
      <c r="V222" s="9"/>
      <c r="W222" s="9"/>
      <c r="X222" s="9"/>
      <c r="Y222" s="9"/>
      <c r="Z222" s="9"/>
      <c r="AA222" s="9"/>
      <c r="AB222" s="9"/>
      <c r="AC222" s="9"/>
      <c r="AD222" s="9"/>
      <c r="AE222" s="9"/>
      <c r="AF222" s="9"/>
      <c r="AG222" s="9"/>
      <c r="AH222" s="9"/>
      <c r="AI222" s="9"/>
      <c r="AJ222" s="9"/>
      <c r="AK222" s="9"/>
      <c r="AL222" s="9"/>
      <c r="AM222" s="9"/>
      <c r="AN222" s="9"/>
      <c r="AO222" s="9"/>
      <c r="AP222" s="9"/>
      <c r="AQ222" s="9"/>
      <c r="AR222" s="9"/>
      <c r="AS222" s="9"/>
      <c r="AT222" s="9"/>
      <c r="AU222" s="9"/>
      <c r="AV222" s="9"/>
      <c r="AW222" s="9"/>
      <c r="AX222" s="9"/>
      <c r="AY222" s="9"/>
      <c r="AZ222" s="9"/>
      <c r="BA222" s="9"/>
      <c r="BB222" s="9"/>
      <c r="BC222" s="9"/>
      <c r="BD222" s="9"/>
      <c r="BE222" s="9"/>
      <c r="BF222" s="9"/>
      <c r="BG222" s="9"/>
      <c r="BH222" s="9"/>
      <c r="BI222" s="9"/>
      <c r="BJ222" s="9"/>
      <c r="BK222" s="9"/>
      <c r="BL222" s="9"/>
      <c r="BM222" s="9"/>
      <c r="BN222" s="9"/>
      <c r="BO222" s="9"/>
      <c r="BP222" s="9"/>
      <c r="BQ222" s="9"/>
      <c r="BR222" s="9"/>
      <c r="BS222" s="9"/>
      <c r="BT222" s="9"/>
      <c r="BU222" s="9"/>
      <c r="BV222" s="9"/>
      <c r="BW222" s="9"/>
      <c r="BX222" s="9"/>
      <c r="BY222" s="9"/>
      <c r="BZ222" s="9"/>
    </row>
    <row r="223" spans="1:78">
      <c r="A223" s="50">
        <f t="shared" si="15"/>
        <v>212</v>
      </c>
      <c r="C223" s="11" t="str">
        <f>IFERROR(INDEX('     2022    '!D:D,MATCH('Order Summary'!$A223,'     2022    '!$AN:$AN,0)),"")</f>
        <v/>
      </c>
      <c r="D223" s="11" t="str">
        <f>IFERROR(INDEX('     2022    '!C:C,MATCH('Order Summary'!$A223,'     2022    '!$AN:$AN,0)),"")</f>
        <v/>
      </c>
      <c r="E223" s="11" t="str">
        <f>IFERROR(INDEX('     2022    '!E:E,MATCH('Order Summary'!$A223,'     2022    '!$AN:$AN,0)),"")</f>
        <v/>
      </c>
      <c r="F223" s="96">
        <f>IFERROR(INDEX('     2022    '!AY:AY,MATCH($A223,'     2022    '!$AN:$AN,0)),0)</f>
        <v>0</v>
      </c>
      <c r="G223" s="180" t="str">
        <f>IFERROR(IF($O$3&gt;68,INDEX('     2022    '!I:I,MATCH($A223,'     2022    '!$AN:$AN,0))*(1-'     2022    '!$BA$1),INDEX('     2022    '!I:I,MATCH($A223,'     2022    '!$AN:$AN,0))),"")</f>
        <v/>
      </c>
      <c r="H223" s="96">
        <f>IFERROR(INDEX('     2022    '!AZ:AZ,MATCH($A223,'     2022    '!$AN:$AN,0)),0)</f>
        <v>0</v>
      </c>
      <c r="I223" s="180" t="str">
        <f>IFERROR(IF($O$3&gt;68,INDEX('     2022    '!M:M,MATCH($A223,'     2022    '!$AN:$AN,0))*(1-'     2022    '!$BA$1),INDEX('     2022    '!M:M,MATCH($A223,'     2022    '!$AN:$AN,0))),"")</f>
        <v/>
      </c>
      <c r="J223" s="181">
        <f t="shared" si="13"/>
        <v>0</v>
      </c>
      <c r="K223" s="182" t="str">
        <f t="shared" si="14"/>
        <v/>
      </c>
      <c r="L223" s="53"/>
      <c r="M223" s="52" t="str">
        <f>IFERROR(INDEX('     2022    '!R:R,MATCH('Order Summary'!$A223,'     2022    '!$AN:$AN,0)),"")</f>
        <v/>
      </c>
      <c r="N223" s="52" t="str">
        <f>IFERROR(INDEX('     2022    '!V:V,MATCH('Order Summary'!$A223,'     2022    '!$AN:$AN,0)),"")</f>
        <v/>
      </c>
      <c r="O223" s="52" t="str">
        <f>IFERROR(INDEX('     2022    '!S:S,MATCH('Order Summary'!$A223,'     2022    '!$AN:$AN,0)),"")</f>
        <v/>
      </c>
      <c r="P223" s="96" t="str">
        <f t="shared" si="12"/>
        <v/>
      </c>
      <c r="R223" s="9"/>
      <c r="S223" s="9"/>
      <c r="T223" s="9"/>
      <c r="U223" s="9"/>
      <c r="V223" s="9"/>
      <c r="W223" s="9"/>
      <c r="X223" s="9"/>
      <c r="Y223" s="9"/>
      <c r="Z223" s="9"/>
      <c r="AA223" s="9"/>
      <c r="AB223" s="9"/>
      <c r="AC223" s="9"/>
      <c r="AD223" s="9"/>
      <c r="AE223" s="9"/>
      <c r="AF223" s="9"/>
      <c r="AG223" s="9"/>
      <c r="AH223" s="9"/>
      <c r="AI223" s="9"/>
      <c r="AJ223" s="9"/>
      <c r="AK223" s="9"/>
      <c r="AL223" s="9"/>
      <c r="AM223" s="9"/>
      <c r="AN223" s="9"/>
      <c r="AO223" s="9"/>
      <c r="AP223" s="9"/>
      <c r="AQ223" s="9"/>
      <c r="AR223" s="9"/>
      <c r="AS223" s="9"/>
      <c r="AT223" s="9"/>
      <c r="AU223" s="9"/>
      <c r="AV223" s="9"/>
      <c r="AW223" s="9"/>
      <c r="AX223" s="9"/>
      <c r="AY223" s="9"/>
      <c r="AZ223" s="9"/>
      <c r="BA223" s="9"/>
      <c r="BB223" s="9"/>
      <c r="BC223" s="9"/>
      <c r="BD223" s="9"/>
      <c r="BE223" s="9"/>
      <c r="BF223" s="9"/>
      <c r="BG223" s="9"/>
      <c r="BH223" s="9"/>
      <c r="BI223" s="9"/>
      <c r="BJ223" s="9"/>
      <c r="BK223" s="9"/>
      <c r="BL223" s="9"/>
      <c r="BM223" s="9"/>
      <c r="BN223" s="9"/>
      <c r="BO223" s="9"/>
      <c r="BP223" s="9"/>
      <c r="BQ223" s="9"/>
      <c r="BR223" s="9"/>
      <c r="BS223" s="9"/>
      <c r="BT223" s="9"/>
      <c r="BU223" s="9"/>
      <c r="BV223" s="9"/>
      <c r="BW223" s="9"/>
      <c r="BX223" s="9"/>
      <c r="BY223" s="9"/>
      <c r="BZ223" s="9"/>
    </row>
    <row r="224" spans="1:78">
      <c r="A224" s="50">
        <f t="shared" si="15"/>
        <v>213</v>
      </c>
      <c r="C224" s="11" t="str">
        <f>IFERROR(INDEX('     2022    '!D:D,MATCH('Order Summary'!$A224,'     2022    '!$AN:$AN,0)),"")</f>
        <v/>
      </c>
      <c r="D224" s="11" t="str">
        <f>IFERROR(INDEX('     2022    '!C:C,MATCH('Order Summary'!$A224,'     2022    '!$AN:$AN,0)),"")</f>
        <v/>
      </c>
      <c r="E224" s="11" t="str">
        <f>IFERROR(INDEX('     2022    '!E:E,MATCH('Order Summary'!$A224,'     2022    '!$AN:$AN,0)),"")</f>
        <v/>
      </c>
      <c r="F224" s="96">
        <f>IFERROR(INDEX('     2022    '!AY:AY,MATCH($A224,'     2022    '!$AN:$AN,0)),0)</f>
        <v>0</v>
      </c>
      <c r="G224" s="180" t="str">
        <f>IFERROR(IF($O$3&gt;68,INDEX('     2022    '!I:I,MATCH($A224,'     2022    '!$AN:$AN,0))*(1-'     2022    '!$BA$1),INDEX('     2022    '!I:I,MATCH($A224,'     2022    '!$AN:$AN,0))),"")</f>
        <v/>
      </c>
      <c r="H224" s="96">
        <f>IFERROR(INDEX('     2022    '!AZ:AZ,MATCH($A224,'     2022    '!$AN:$AN,0)),0)</f>
        <v>0</v>
      </c>
      <c r="I224" s="180" t="str">
        <f>IFERROR(IF($O$3&gt;68,INDEX('     2022    '!M:M,MATCH($A224,'     2022    '!$AN:$AN,0))*(1-'     2022    '!$BA$1),INDEX('     2022    '!M:M,MATCH($A224,'     2022    '!$AN:$AN,0))),"")</f>
        <v/>
      </c>
      <c r="J224" s="181">
        <f t="shared" si="13"/>
        <v>0</v>
      </c>
      <c r="K224" s="182" t="str">
        <f t="shared" si="14"/>
        <v/>
      </c>
      <c r="L224" s="53"/>
      <c r="M224" s="52" t="str">
        <f>IFERROR(INDEX('     2022    '!R:R,MATCH('Order Summary'!$A224,'     2022    '!$AN:$AN,0)),"")</f>
        <v/>
      </c>
      <c r="N224" s="52" t="str">
        <f>IFERROR(INDEX('     2022    '!V:V,MATCH('Order Summary'!$A224,'     2022    '!$AN:$AN,0)),"")</f>
        <v/>
      </c>
      <c r="O224" s="52" t="str">
        <f>IFERROR(INDEX('     2022    '!S:S,MATCH('Order Summary'!$A224,'     2022    '!$AN:$AN,0)),"")</f>
        <v/>
      </c>
      <c r="P224" s="96" t="str">
        <f t="shared" si="12"/>
        <v/>
      </c>
      <c r="R224" s="9"/>
      <c r="S224" s="9"/>
      <c r="T224" s="9"/>
      <c r="U224" s="9"/>
      <c r="V224" s="9"/>
      <c r="W224" s="9"/>
      <c r="X224" s="9"/>
      <c r="Y224" s="9"/>
      <c r="Z224" s="9"/>
      <c r="AA224" s="9"/>
      <c r="AB224" s="9"/>
      <c r="AC224" s="9"/>
      <c r="AD224" s="9"/>
      <c r="AE224" s="9"/>
      <c r="AF224" s="9"/>
      <c r="AG224" s="9"/>
      <c r="AH224" s="9"/>
      <c r="AI224" s="9"/>
      <c r="AJ224" s="9"/>
      <c r="AK224" s="9"/>
      <c r="AL224" s="9"/>
      <c r="AM224" s="9"/>
      <c r="AN224" s="9"/>
      <c r="AO224" s="9"/>
      <c r="AP224" s="9"/>
      <c r="AQ224" s="9"/>
      <c r="AR224" s="9"/>
      <c r="AS224" s="9"/>
      <c r="AT224" s="9"/>
      <c r="AU224" s="9"/>
      <c r="AV224" s="9"/>
      <c r="AW224" s="9"/>
      <c r="AX224" s="9"/>
      <c r="AY224" s="9"/>
      <c r="AZ224" s="9"/>
      <c r="BA224" s="9"/>
      <c r="BB224" s="9"/>
      <c r="BC224" s="9"/>
      <c r="BD224" s="9"/>
      <c r="BE224" s="9"/>
      <c r="BF224" s="9"/>
      <c r="BG224" s="9"/>
      <c r="BH224" s="9"/>
      <c r="BI224" s="9"/>
      <c r="BJ224" s="9"/>
      <c r="BK224" s="9"/>
      <c r="BL224" s="9"/>
      <c r="BM224" s="9"/>
      <c r="BN224" s="9"/>
      <c r="BO224" s="9"/>
      <c r="BP224" s="9"/>
      <c r="BQ224" s="9"/>
      <c r="BR224" s="9"/>
      <c r="BS224" s="9"/>
      <c r="BT224" s="9"/>
      <c r="BU224" s="9"/>
      <c r="BV224" s="9"/>
      <c r="BW224" s="9"/>
      <c r="BX224" s="9"/>
      <c r="BY224" s="9"/>
      <c r="BZ224" s="9"/>
    </row>
    <row r="225" spans="1:78">
      <c r="A225" s="50">
        <f t="shared" si="15"/>
        <v>214</v>
      </c>
      <c r="C225" s="11" t="str">
        <f>IFERROR(INDEX('     2022    '!D:D,MATCH('Order Summary'!$A225,'     2022    '!$AN:$AN,0)),"")</f>
        <v/>
      </c>
      <c r="D225" s="11" t="str">
        <f>IFERROR(INDEX('     2022    '!C:C,MATCH('Order Summary'!$A225,'     2022    '!$AN:$AN,0)),"")</f>
        <v/>
      </c>
      <c r="E225" s="11" t="str">
        <f>IFERROR(INDEX('     2022    '!E:E,MATCH('Order Summary'!$A225,'     2022    '!$AN:$AN,0)),"")</f>
        <v/>
      </c>
      <c r="F225" s="96">
        <f>IFERROR(INDEX('     2022    '!AY:AY,MATCH($A225,'     2022    '!$AN:$AN,0)),0)</f>
        <v>0</v>
      </c>
      <c r="G225" s="180" t="str">
        <f>IFERROR(IF($O$3&gt;68,INDEX('     2022    '!I:I,MATCH($A225,'     2022    '!$AN:$AN,0))*(1-'     2022    '!$BA$1),INDEX('     2022    '!I:I,MATCH($A225,'     2022    '!$AN:$AN,0))),"")</f>
        <v/>
      </c>
      <c r="H225" s="96">
        <f>IFERROR(INDEX('     2022    '!AZ:AZ,MATCH($A225,'     2022    '!$AN:$AN,0)),0)</f>
        <v>0</v>
      </c>
      <c r="I225" s="180" t="str">
        <f>IFERROR(IF($O$3&gt;68,INDEX('     2022    '!M:M,MATCH($A225,'     2022    '!$AN:$AN,0))*(1-'     2022    '!$BA$1),INDEX('     2022    '!M:M,MATCH($A225,'     2022    '!$AN:$AN,0))),"")</f>
        <v/>
      </c>
      <c r="J225" s="181">
        <f t="shared" si="13"/>
        <v>0</v>
      </c>
      <c r="K225" s="182" t="str">
        <f t="shared" si="14"/>
        <v/>
      </c>
      <c r="L225" s="53"/>
      <c r="M225" s="52" t="str">
        <f>IFERROR(INDEX('     2022    '!R:R,MATCH('Order Summary'!$A225,'     2022    '!$AN:$AN,0)),"")</f>
        <v/>
      </c>
      <c r="N225" s="52" t="str">
        <f>IFERROR(INDEX('     2022    '!V:V,MATCH('Order Summary'!$A225,'     2022    '!$AN:$AN,0)),"")</f>
        <v/>
      </c>
      <c r="O225" s="52" t="str">
        <f>IFERROR(INDEX('     2022    '!S:S,MATCH('Order Summary'!$A225,'     2022    '!$AN:$AN,0)),"")</f>
        <v/>
      </c>
      <c r="P225" s="96" t="str">
        <f t="shared" si="12"/>
        <v/>
      </c>
      <c r="R225" s="9"/>
      <c r="S225" s="9"/>
      <c r="T225" s="9"/>
      <c r="U225" s="9"/>
      <c r="V225" s="9"/>
      <c r="W225" s="9"/>
      <c r="X225" s="9"/>
      <c r="Y225" s="9"/>
      <c r="Z225" s="9"/>
      <c r="AA225" s="9"/>
      <c r="AB225" s="9"/>
      <c r="AC225" s="9"/>
      <c r="AD225" s="9"/>
      <c r="AE225" s="9"/>
      <c r="AF225" s="9"/>
      <c r="AG225" s="9"/>
      <c r="AH225" s="9"/>
      <c r="AI225" s="9"/>
      <c r="AJ225" s="9"/>
      <c r="AK225" s="9"/>
      <c r="AL225" s="9"/>
      <c r="AM225" s="9"/>
      <c r="AN225" s="9"/>
      <c r="AO225" s="9"/>
      <c r="AP225" s="9"/>
      <c r="AQ225" s="9"/>
      <c r="AR225" s="9"/>
      <c r="AS225" s="9"/>
      <c r="AT225" s="9"/>
      <c r="AU225" s="9"/>
      <c r="AV225" s="9"/>
      <c r="AW225" s="9"/>
      <c r="AX225" s="9"/>
      <c r="AY225" s="9"/>
      <c r="AZ225" s="9"/>
      <c r="BA225" s="9"/>
      <c r="BB225" s="9"/>
      <c r="BC225" s="9"/>
      <c r="BD225" s="9"/>
      <c r="BE225" s="9"/>
      <c r="BF225" s="9"/>
      <c r="BG225" s="9"/>
      <c r="BH225" s="9"/>
      <c r="BI225" s="9"/>
      <c r="BJ225" s="9"/>
      <c r="BK225" s="9"/>
      <c r="BL225" s="9"/>
      <c r="BM225" s="9"/>
      <c r="BN225" s="9"/>
      <c r="BO225" s="9"/>
      <c r="BP225" s="9"/>
      <c r="BQ225" s="9"/>
      <c r="BR225" s="9"/>
      <c r="BS225" s="9"/>
      <c r="BT225" s="9"/>
      <c r="BU225" s="9"/>
      <c r="BV225" s="9"/>
      <c r="BW225" s="9"/>
      <c r="BX225" s="9"/>
      <c r="BY225" s="9"/>
      <c r="BZ225" s="9"/>
    </row>
    <row r="226" spans="1:78">
      <c r="A226" s="50">
        <f t="shared" si="15"/>
        <v>215</v>
      </c>
      <c r="C226" s="11" t="str">
        <f>IFERROR(INDEX('     2022    '!D:D,MATCH('Order Summary'!$A226,'     2022    '!$AN:$AN,0)),"")</f>
        <v/>
      </c>
      <c r="D226" s="11" t="str">
        <f>IFERROR(INDEX('     2022    '!C:C,MATCH('Order Summary'!$A226,'     2022    '!$AN:$AN,0)),"")</f>
        <v/>
      </c>
      <c r="E226" s="11" t="str">
        <f>IFERROR(INDEX('     2022    '!E:E,MATCH('Order Summary'!$A226,'     2022    '!$AN:$AN,0)),"")</f>
        <v/>
      </c>
      <c r="F226" s="96">
        <f>IFERROR(INDEX('     2022    '!AY:AY,MATCH($A226,'     2022    '!$AN:$AN,0)),0)</f>
        <v>0</v>
      </c>
      <c r="G226" s="180" t="str">
        <f>IFERROR(IF($O$3&gt;68,INDEX('     2022    '!I:I,MATCH($A226,'     2022    '!$AN:$AN,0))*(1-'     2022    '!$BA$1),INDEX('     2022    '!I:I,MATCH($A226,'     2022    '!$AN:$AN,0))),"")</f>
        <v/>
      </c>
      <c r="H226" s="96">
        <f>IFERROR(INDEX('     2022    '!AZ:AZ,MATCH($A226,'     2022    '!$AN:$AN,0)),0)</f>
        <v>0</v>
      </c>
      <c r="I226" s="180" t="str">
        <f>IFERROR(IF($O$3&gt;68,INDEX('     2022    '!M:M,MATCH($A226,'     2022    '!$AN:$AN,0))*(1-'     2022    '!$BA$1),INDEX('     2022    '!M:M,MATCH($A226,'     2022    '!$AN:$AN,0))),"")</f>
        <v/>
      </c>
      <c r="J226" s="181">
        <f t="shared" si="13"/>
        <v>0</v>
      </c>
      <c r="K226" s="182" t="str">
        <f t="shared" si="14"/>
        <v/>
      </c>
      <c r="L226" s="53"/>
      <c r="M226" s="52" t="str">
        <f>IFERROR(INDEX('     2022    '!R:R,MATCH('Order Summary'!$A226,'     2022    '!$AN:$AN,0)),"")</f>
        <v/>
      </c>
      <c r="N226" s="52" t="str">
        <f>IFERROR(INDEX('     2022    '!V:V,MATCH('Order Summary'!$A226,'     2022    '!$AN:$AN,0)),"")</f>
        <v/>
      </c>
      <c r="O226" s="52" t="str">
        <f>IFERROR(INDEX('     2022    '!S:S,MATCH('Order Summary'!$A226,'     2022    '!$AN:$AN,0)),"")</f>
        <v/>
      </c>
      <c r="P226" s="96" t="str">
        <f t="shared" si="12"/>
        <v/>
      </c>
      <c r="R226" s="9"/>
      <c r="S226" s="9"/>
      <c r="T226" s="9"/>
      <c r="U226" s="9"/>
      <c r="V226" s="9"/>
      <c r="W226" s="9"/>
      <c r="X226" s="9"/>
      <c r="Y226" s="9"/>
      <c r="Z226" s="9"/>
      <c r="AA226" s="9"/>
      <c r="AB226" s="9"/>
      <c r="AC226" s="9"/>
      <c r="AD226" s="9"/>
      <c r="AE226" s="9"/>
      <c r="AF226" s="9"/>
      <c r="AG226" s="9"/>
      <c r="AH226" s="9"/>
      <c r="AI226" s="9"/>
      <c r="AJ226" s="9"/>
      <c r="AK226" s="9"/>
      <c r="AL226" s="9"/>
      <c r="AM226" s="9"/>
      <c r="AN226" s="9"/>
      <c r="AO226" s="9"/>
      <c r="AP226" s="9"/>
      <c r="AQ226" s="9"/>
      <c r="AR226" s="9"/>
      <c r="AS226" s="9"/>
      <c r="AT226" s="9"/>
      <c r="AU226" s="9"/>
      <c r="AV226" s="9"/>
      <c r="AW226" s="9"/>
      <c r="AX226" s="9"/>
      <c r="AY226" s="9"/>
      <c r="AZ226" s="9"/>
      <c r="BA226" s="9"/>
      <c r="BB226" s="9"/>
      <c r="BC226" s="9"/>
      <c r="BD226" s="9"/>
      <c r="BE226" s="9"/>
      <c r="BF226" s="9"/>
      <c r="BG226" s="9"/>
      <c r="BH226" s="9"/>
      <c r="BI226" s="9"/>
      <c r="BJ226" s="9"/>
      <c r="BK226" s="9"/>
      <c r="BL226" s="9"/>
      <c r="BM226" s="9"/>
      <c r="BN226" s="9"/>
      <c r="BO226" s="9"/>
      <c r="BP226" s="9"/>
      <c r="BQ226" s="9"/>
      <c r="BR226" s="9"/>
      <c r="BS226" s="9"/>
      <c r="BT226" s="9"/>
      <c r="BU226" s="9"/>
      <c r="BV226" s="9"/>
      <c r="BW226" s="9"/>
      <c r="BX226" s="9"/>
      <c r="BY226" s="9"/>
      <c r="BZ226" s="9"/>
    </row>
    <row r="227" spans="1:78">
      <c r="A227" s="50">
        <f t="shared" si="15"/>
        <v>216</v>
      </c>
      <c r="C227" s="11" t="str">
        <f>IFERROR(INDEX('     2022    '!D:D,MATCH('Order Summary'!$A227,'     2022    '!$AN:$AN,0)),"")</f>
        <v/>
      </c>
      <c r="D227" s="11" t="str">
        <f>IFERROR(INDEX('     2022    '!C:C,MATCH('Order Summary'!$A227,'     2022    '!$AN:$AN,0)),"")</f>
        <v/>
      </c>
      <c r="E227" s="11" t="str">
        <f>IFERROR(INDEX('     2022    '!E:E,MATCH('Order Summary'!$A227,'     2022    '!$AN:$AN,0)),"")</f>
        <v/>
      </c>
      <c r="F227" s="96">
        <f>IFERROR(INDEX('     2022    '!AY:AY,MATCH($A227,'     2022    '!$AN:$AN,0)),0)</f>
        <v>0</v>
      </c>
      <c r="G227" s="180" t="str">
        <f>IFERROR(IF($O$3&gt;68,INDEX('     2022    '!I:I,MATCH($A227,'     2022    '!$AN:$AN,0))*(1-'     2022    '!$BA$1),INDEX('     2022    '!I:I,MATCH($A227,'     2022    '!$AN:$AN,0))),"")</f>
        <v/>
      </c>
      <c r="H227" s="96">
        <f>IFERROR(INDEX('     2022    '!AZ:AZ,MATCH($A227,'     2022    '!$AN:$AN,0)),0)</f>
        <v>0</v>
      </c>
      <c r="I227" s="180" t="str">
        <f>IFERROR(IF($O$3&gt;68,INDEX('     2022    '!M:M,MATCH($A227,'     2022    '!$AN:$AN,0))*(1-'     2022    '!$BA$1),INDEX('     2022    '!M:M,MATCH($A227,'     2022    '!$AN:$AN,0))),"")</f>
        <v/>
      </c>
      <c r="J227" s="181">
        <f t="shared" si="13"/>
        <v>0</v>
      </c>
      <c r="K227" s="182" t="str">
        <f t="shared" si="14"/>
        <v/>
      </c>
      <c r="L227" s="53"/>
      <c r="M227" s="52" t="str">
        <f>IFERROR(INDEX('     2022    '!R:R,MATCH('Order Summary'!$A227,'     2022    '!$AN:$AN,0)),"")</f>
        <v/>
      </c>
      <c r="N227" s="52" t="str">
        <f>IFERROR(INDEX('     2022    '!V:V,MATCH('Order Summary'!$A227,'     2022    '!$AN:$AN,0)),"")</f>
        <v/>
      </c>
      <c r="O227" s="52" t="str">
        <f>IFERROR(INDEX('     2022    '!S:S,MATCH('Order Summary'!$A227,'     2022    '!$AN:$AN,0)),"")</f>
        <v/>
      </c>
      <c r="P227" s="96" t="str">
        <f t="shared" si="12"/>
        <v/>
      </c>
      <c r="R227" s="9"/>
      <c r="S227" s="9"/>
      <c r="T227" s="9"/>
      <c r="U227" s="9"/>
      <c r="V227" s="9"/>
      <c r="W227" s="9"/>
      <c r="X227" s="9"/>
      <c r="Y227" s="9"/>
      <c r="Z227" s="9"/>
      <c r="AA227" s="9"/>
      <c r="AB227" s="9"/>
      <c r="AC227" s="9"/>
      <c r="AD227" s="9"/>
      <c r="AE227" s="9"/>
      <c r="AF227" s="9"/>
      <c r="AG227" s="9"/>
      <c r="AH227" s="9"/>
      <c r="AI227" s="9"/>
      <c r="AJ227" s="9"/>
      <c r="AK227" s="9"/>
      <c r="AL227" s="9"/>
      <c r="AM227" s="9"/>
      <c r="AN227" s="9"/>
      <c r="AO227" s="9"/>
      <c r="AP227" s="9"/>
      <c r="AQ227" s="9"/>
      <c r="AR227" s="9"/>
      <c r="AS227" s="9"/>
      <c r="AT227" s="9"/>
      <c r="AU227" s="9"/>
      <c r="AV227" s="9"/>
      <c r="AW227" s="9"/>
      <c r="AX227" s="9"/>
      <c r="AY227" s="9"/>
      <c r="AZ227" s="9"/>
      <c r="BA227" s="9"/>
      <c r="BB227" s="9"/>
      <c r="BC227" s="9"/>
      <c r="BD227" s="9"/>
      <c r="BE227" s="9"/>
      <c r="BF227" s="9"/>
      <c r="BG227" s="9"/>
      <c r="BH227" s="9"/>
      <c r="BI227" s="9"/>
      <c r="BJ227" s="9"/>
      <c r="BK227" s="9"/>
      <c r="BL227" s="9"/>
      <c r="BM227" s="9"/>
      <c r="BN227" s="9"/>
      <c r="BO227" s="9"/>
      <c r="BP227" s="9"/>
      <c r="BQ227" s="9"/>
      <c r="BR227" s="9"/>
      <c r="BS227" s="9"/>
      <c r="BT227" s="9"/>
      <c r="BU227" s="9"/>
      <c r="BV227" s="9"/>
      <c r="BW227" s="9"/>
      <c r="BX227" s="9"/>
      <c r="BY227" s="9"/>
      <c r="BZ227" s="9"/>
    </row>
    <row r="228" spans="1:78">
      <c r="A228" s="50">
        <f t="shared" si="15"/>
        <v>217</v>
      </c>
      <c r="C228" s="11" t="str">
        <f>IFERROR(INDEX('     2022    '!D:D,MATCH('Order Summary'!$A228,'     2022    '!$AN:$AN,0)),"")</f>
        <v/>
      </c>
      <c r="D228" s="11" t="str">
        <f>IFERROR(INDEX('     2022    '!C:C,MATCH('Order Summary'!$A228,'     2022    '!$AN:$AN,0)),"")</f>
        <v/>
      </c>
      <c r="E228" s="11" t="str">
        <f>IFERROR(INDEX('     2022    '!E:E,MATCH('Order Summary'!$A228,'     2022    '!$AN:$AN,0)),"")</f>
        <v/>
      </c>
      <c r="F228" s="96">
        <f>IFERROR(INDEX('     2022    '!AY:AY,MATCH($A228,'     2022    '!$AN:$AN,0)),0)</f>
        <v>0</v>
      </c>
      <c r="G228" s="180" t="str">
        <f>IFERROR(IF($O$3&gt;68,INDEX('     2022    '!I:I,MATCH($A228,'     2022    '!$AN:$AN,0))*(1-'     2022    '!$BA$1),INDEX('     2022    '!I:I,MATCH($A228,'     2022    '!$AN:$AN,0))),"")</f>
        <v/>
      </c>
      <c r="H228" s="96">
        <f>IFERROR(INDEX('     2022    '!AZ:AZ,MATCH($A228,'     2022    '!$AN:$AN,0)),0)</f>
        <v>0</v>
      </c>
      <c r="I228" s="180" t="str">
        <f>IFERROR(IF($O$3&gt;68,INDEX('     2022    '!M:M,MATCH($A228,'     2022    '!$AN:$AN,0))*(1-'     2022    '!$BA$1),INDEX('     2022    '!M:M,MATCH($A228,'     2022    '!$AN:$AN,0))),"")</f>
        <v/>
      </c>
      <c r="J228" s="181">
        <f t="shared" si="13"/>
        <v>0</v>
      </c>
      <c r="K228" s="182" t="str">
        <f t="shared" si="14"/>
        <v/>
      </c>
      <c r="L228" s="53"/>
      <c r="M228" s="52" t="str">
        <f>IFERROR(INDEX('     2022    '!R:R,MATCH('Order Summary'!$A228,'     2022    '!$AN:$AN,0)),"")</f>
        <v/>
      </c>
      <c r="N228" s="52" t="str">
        <f>IFERROR(INDEX('     2022    '!V:V,MATCH('Order Summary'!$A228,'     2022    '!$AN:$AN,0)),"")</f>
        <v/>
      </c>
      <c r="O228" s="52" t="str">
        <f>IFERROR(INDEX('     2022    '!S:S,MATCH('Order Summary'!$A228,'     2022    '!$AN:$AN,0)),"")</f>
        <v/>
      </c>
      <c r="P228" s="96" t="str">
        <f t="shared" si="12"/>
        <v/>
      </c>
      <c r="R228" s="9"/>
      <c r="S228" s="9"/>
      <c r="T228" s="9"/>
      <c r="U228" s="9"/>
      <c r="V228" s="9"/>
      <c r="W228" s="9"/>
      <c r="X228" s="9"/>
      <c r="Y228" s="9"/>
      <c r="Z228" s="9"/>
      <c r="AA228" s="9"/>
      <c r="AB228" s="9"/>
      <c r="AC228" s="9"/>
      <c r="AD228" s="9"/>
      <c r="AE228" s="9"/>
      <c r="AF228" s="9"/>
      <c r="AG228" s="9"/>
      <c r="AH228" s="9"/>
      <c r="AI228" s="9"/>
      <c r="AJ228" s="9"/>
      <c r="AK228" s="9"/>
      <c r="AL228" s="9"/>
      <c r="AM228" s="9"/>
      <c r="AN228" s="9"/>
      <c r="AO228" s="9"/>
      <c r="AP228" s="9"/>
      <c r="AQ228" s="9"/>
      <c r="AR228" s="9"/>
      <c r="AS228" s="9"/>
      <c r="AT228" s="9"/>
      <c r="AU228" s="9"/>
      <c r="AV228" s="9"/>
      <c r="AW228" s="9"/>
      <c r="AX228" s="9"/>
      <c r="AY228" s="9"/>
      <c r="AZ228" s="9"/>
      <c r="BA228" s="9"/>
      <c r="BB228" s="9"/>
      <c r="BC228" s="9"/>
      <c r="BD228" s="9"/>
      <c r="BE228" s="9"/>
      <c r="BF228" s="9"/>
      <c r="BG228" s="9"/>
      <c r="BH228" s="9"/>
      <c r="BI228" s="9"/>
      <c r="BJ228" s="9"/>
      <c r="BK228" s="9"/>
      <c r="BL228" s="9"/>
      <c r="BM228" s="9"/>
      <c r="BN228" s="9"/>
      <c r="BO228" s="9"/>
      <c r="BP228" s="9"/>
      <c r="BQ228" s="9"/>
      <c r="BR228" s="9"/>
      <c r="BS228" s="9"/>
      <c r="BT228" s="9"/>
      <c r="BU228" s="9"/>
      <c r="BV228" s="9"/>
      <c r="BW228" s="9"/>
      <c r="BX228" s="9"/>
      <c r="BY228" s="9"/>
      <c r="BZ228" s="9"/>
    </row>
    <row r="229" spans="1:78">
      <c r="A229" s="50">
        <f t="shared" si="15"/>
        <v>218</v>
      </c>
      <c r="C229" s="11" t="str">
        <f>IFERROR(INDEX('     2022    '!D:D,MATCH('Order Summary'!$A229,'     2022    '!$AN:$AN,0)),"")</f>
        <v/>
      </c>
      <c r="D229" s="11" t="str">
        <f>IFERROR(INDEX('     2022    '!C:C,MATCH('Order Summary'!$A229,'     2022    '!$AN:$AN,0)),"")</f>
        <v/>
      </c>
      <c r="E229" s="11" t="str">
        <f>IFERROR(INDEX('     2022    '!E:E,MATCH('Order Summary'!$A229,'     2022    '!$AN:$AN,0)),"")</f>
        <v/>
      </c>
      <c r="F229" s="96">
        <f>IFERROR(INDEX('     2022    '!AY:AY,MATCH($A229,'     2022    '!$AN:$AN,0)),0)</f>
        <v>0</v>
      </c>
      <c r="G229" s="180" t="str">
        <f>IFERROR(IF($O$3&gt;68,INDEX('     2022    '!I:I,MATCH($A229,'     2022    '!$AN:$AN,0))*(1-'     2022    '!$BA$1),INDEX('     2022    '!I:I,MATCH($A229,'     2022    '!$AN:$AN,0))),"")</f>
        <v/>
      </c>
      <c r="H229" s="96">
        <f>IFERROR(INDEX('     2022    '!AZ:AZ,MATCH($A229,'     2022    '!$AN:$AN,0)),0)</f>
        <v>0</v>
      </c>
      <c r="I229" s="180" t="str">
        <f>IFERROR(IF($O$3&gt;68,INDEX('     2022    '!M:M,MATCH($A229,'     2022    '!$AN:$AN,0))*(1-'     2022    '!$BA$1),INDEX('     2022    '!M:M,MATCH($A229,'     2022    '!$AN:$AN,0))),"")</f>
        <v/>
      </c>
      <c r="J229" s="181">
        <f t="shared" si="13"/>
        <v>0</v>
      </c>
      <c r="K229" s="182" t="str">
        <f t="shared" si="14"/>
        <v/>
      </c>
      <c r="L229" s="53"/>
      <c r="M229" s="52" t="str">
        <f>IFERROR(INDEX('     2022    '!R:R,MATCH('Order Summary'!$A229,'     2022    '!$AN:$AN,0)),"")</f>
        <v/>
      </c>
      <c r="N229" s="52" t="str">
        <f>IFERROR(INDEX('     2022    '!V:V,MATCH('Order Summary'!$A229,'     2022    '!$AN:$AN,0)),"")</f>
        <v/>
      </c>
      <c r="O229" s="52" t="str">
        <f>IFERROR(INDEX('     2022    '!S:S,MATCH('Order Summary'!$A229,'     2022    '!$AN:$AN,0)),"")</f>
        <v/>
      </c>
      <c r="P229" s="96" t="str">
        <f t="shared" si="12"/>
        <v/>
      </c>
      <c r="R229" s="9"/>
      <c r="S229" s="9"/>
      <c r="T229" s="9"/>
      <c r="U229" s="9"/>
      <c r="V229" s="9"/>
      <c r="W229" s="9"/>
      <c r="X229" s="9"/>
      <c r="Y229" s="9"/>
      <c r="Z229" s="9"/>
      <c r="AA229" s="9"/>
      <c r="AB229" s="9"/>
      <c r="AC229" s="9"/>
      <c r="AD229" s="9"/>
      <c r="AE229" s="9"/>
      <c r="AF229" s="9"/>
      <c r="AG229" s="9"/>
      <c r="AH229" s="9"/>
      <c r="AI229" s="9"/>
      <c r="AJ229" s="9"/>
      <c r="AK229" s="9"/>
      <c r="AL229" s="9"/>
      <c r="AM229" s="9"/>
      <c r="AN229" s="9"/>
      <c r="AO229" s="9"/>
      <c r="AP229" s="9"/>
      <c r="AQ229" s="9"/>
      <c r="AR229" s="9"/>
      <c r="AS229" s="9"/>
      <c r="AT229" s="9"/>
      <c r="AU229" s="9"/>
      <c r="AV229" s="9"/>
      <c r="AW229" s="9"/>
      <c r="AX229" s="9"/>
      <c r="AY229" s="9"/>
      <c r="AZ229" s="9"/>
      <c r="BA229" s="9"/>
      <c r="BB229" s="9"/>
      <c r="BC229" s="9"/>
      <c r="BD229" s="9"/>
      <c r="BE229" s="9"/>
      <c r="BF229" s="9"/>
      <c r="BG229" s="9"/>
      <c r="BH229" s="9"/>
      <c r="BI229" s="9"/>
      <c r="BJ229" s="9"/>
      <c r="BK229" s="9"/>
      <c r="BL229" s="9"/>
      <c r="BM229" s="9"/>
      <c r="BN229" s="9"/>
      <c r="BO229" s="9"/>
      <c r="BP229" s="9"/>
      <c r="BQ229" s="9"/>
      <c r="BR229" s="9"/>
      <c r="BS229" s="9"/>
      <c r="BT229" s="9"/>
      <c r="BU229" s="9"/>
      <c r="BV229" s="9"/>
      <c r="BW229" s="9"/>
      <c r="BX229" s="9"/>
      <c r="BY229" s="9"/>
      <c r="BZ229" s="9"/>
    </row>
    <row r="230" spans="1:78">
      <c r="A230" s="50">
        <f t="shared" si="15"/>
        <v>219</v>
      </c>
      <c r="C230" s="11" t="str">
        <f>IFERROR(INDEX('     2022    '!D:D,MATCH('Order Summary'!$A230,'     2022    '!$AN:$AN,0)),"")</f>
        <v/>
      </c>
      <c r="D230" s="11" t="str">
        <f>IFERROR(INDEX('     2022    '!C:C,MATCH('Order Summary'!$A230,'     2022    '!$AN:$AN,0)),"")</f>
        <v/>
      </c>
      <c r="E230" s="11" t="str">
        <f>IFERROR(INDEX('     2022    '!E:E,MATCH('Order Summary'!$A230,'     2022    '!$AN:$AN,0)),"")</f>
        <v/>
      </c>
      <c r="F230" s="96">
        <f>IFERROR(INDEX('     2022    '!AY:AY,MATCH($A230,'     2022    '!$AN:$AN,0)),0)</f>
        <v>0</v>
      </c>
      <c r="G230" s="180" t="str">
        <f>IFERROR(IF($O$3&gt;68,INDEX('     2022    '!I:I,MATCH($A230,'     2022    '!$AN:$AN,0))*(1-'     2022    '!$BA$1),INDEX('     2022    '!I:I,MATCH($A230,'     2022    '!$AN:$AN,0))),"")</f>
        <v/>
      </c>
      <c r="H230" s="96">
        <f>IFERROR(INDEX('     2022    '!AZ:AZ,MATCH($A230,'     2022    '!$AN:$AN,0)),0)</f>
        <v>0</v>
      </c>
      <c r="I230" s="180" t="str">
        <f>IFERROR(IF($O$3&gt;68,INDEX('     2022    '!M:M,MATCH($A230,'     2022    '!$AN:$AN,0))*(1-'     2022    '!$BA$1),INDEX('     2022    '!M:M,MATCH($A230,'     2022    '!$AN:$AN,0))),"")</f>
        <v/>
      </c>
      <c r="J230" s="181">
        <f t="shared" si="13"/>
        <v>0</v>
      </c>
      <c r="K230" s="182" t="str">
        <f t="shared" si="14"/>
        <v/>
      </c>
      <c r="L230" s="53"/>
      <c r="M230" s="52" t="str">
        <f>IFERROR(INDEX('     2022    '!R:R,MATCH('Order Summary'!$A230,'     2022    '!$AN:$AN,0)),"")</f>
        <v/>
      </c>
      <c r="N230" s="52" t="str">
        <f>IFERROR(INDEX('     2022    '!V:V,MATCH('Order Summary'!$A230,'     2022    '!$AN:$AN,0)),"")</f>
        <v/>
      </c>
      <c r="O230" s="52" t="str">
        <f>IFERROR(INDEX('     2022    '!S:S,MATCH('Order Summary'!$A230,'     2022    '!$AN:$AN,0)),"")</f>
        <v/>
      </c>
      <c r="P230" s="96" t="str">
        <f t="shared" si="12"/>
        <v/>
      </c>
      <c r="R230" s="9"/>
      <c r="S230" s="9"/>
      <c r="T230" s="9"/>
      <c r="U230" s="9"/>
      <c r="V230" s="9"/>
      <c r="W230" s="9"/>
      <c r="X230" s="9"/>
      <c r="Y230" s="9"/>
      <c r="Z230" s="9"/>
      <c r="AA230" s="9"/>
      <c r="AB230" s="9"/>
      <c r="AC230" s="9"/>
      <c r="AD230" s="9"/>
      <c r="AE230" s="9"/>
      <c r="AF230" s="9"/>
      <c r="AG230" s="9"/>
      <c r="AH230" s="9"/>
      <c r="AI230" s="9"/>
      <c r="AJ230" s="9"/>
      <c r="AK230" s="9"/>
      <c r="AL230" s="9"/>
      <c r="AM230" s="9"/>
      <c r="AN230" s="9"/>
      <c r="AO230" s="9"/>
      <c r="AP230" s="9"/>
      <c r="AQ230" s="9"/>
      <c r="AR230" s="9"/>
      <c r="AS230" s="9"/>
      <c r="AT230" s="9"/>
      <c r="AU230" s="9"/>
      <c r="AV230" s="9"/>
      <c r="AW230" s="9"/>
      <c r="AX230" s="9"/>
      <c r="AY230" s="9"/>
      <c r="AZ230" s="9"/>
      <c r="BA230" s="9"/>
      <c r="BB230" s="9"/>
      <c r="BC230" s="9"/>
      <c r="BD230" s="9"/>
      <c r="BE230" s="9"/>
      <c r="BF230" s="9"/>
      <c r="BG230" s="9"/>
      <c r="BH230" s="9"/>
      <c r="BI230" s="9"/>
      <c r="BJ230" s="9"/>
      <c r="BK230" s="9"/>
      <c r="BL230" s="9"/>
      <c r="BM230" s="9"/>
      <c r="BN230" s="9"/>
      <c r="BO230" s="9"/>
      <c r="BP230" s="9"/>
      <c r="BQ230" s="9"/>
      <c r="BR230" s="9"/>
      <c r="BS230" s="9"/>
      <c r="BT230" s="9"/>
      <c r="BU230" s="9"/>
      <c r="BV230" s="9"/>
      <c r="BW230" s="9"/>
      <c r="BX230" s="9"/>
      <c r="BY230" s="9"/>
      <c r="BZ230" s="9"/>
    </row>
    <row r="231" spans="1:78">
      <c r="A231" s="50">
        <f t="shared" si="15"/>
        <v>220</v>
      </c>
      <c r="C231" s="11" t="str">
        <f>IFERROR(INDEX('     2022    '!D:D,MATCH('Order Summary'!$A231,'     2022    '!$AN:$AN,0)),"")</f>
        <v/>
      </c>
      <c r="D231" s="11" t="str">
        <f>IFERROR(INDEX('     2022    '!C:C,MATCH('Order Summary'!$A231,'     2022    '!$AN:$AN,0)),"")</f>
        <v/>
      </c>
      <c r="E231" s="11" t="str">
        <f>IFERROR(INDEX('     2022    '!E:E,MATCH('Order Summary'!$A231,'     2022    '!$AN:$AN,0)),"")</f>
        <v/>
      </c>
      <c r="F231" s="96">
        <f>IFERROR(INDEX('     2022    '!AY:AY,MATCH($A231,'     2022    '!$AN:$AN,0)),0)</f>
        <v>0</v>
      </c>
      <c r="G231" s="180" t="str">
        <f>IFERROR(IF($O$3&gt;68,INDEX('     2022    '!I:I,MATCH($A231,'     2022    '!$AN:$AN,0))*(1-'     2022    '!$BA$1),INDEX('     2022    '!I:I,MATCH($A231,'     2022    '!$AN:$AN,0))),"")</f>
        <v/>
      </c>
      <c r="H231" s="96">
        <f>IFERROR(INDEX('     2022    '!AZ:AZ,MATCH($A231,'     2022    '!$AN:$AN,0)),0)</f>
        <v>0</v>
      </c>
      <c r="I231" s="180" t="str">
        <f>IFERROR(IF($O$3&gt;68,INDEX('     2022    '!M:M,MATCH($A231,'     2022    '!$AN:$AN,0))*(1-'     2022    '!$BA$1),INDEX('     2022    '!M:M,MATCH($A231,'     2022    '!$AN:$AN,0))),"")</f>
        <v/>
      </c>
      <c r="J231" s="181">
        <f t="shared" si="13"/>
        <v>0</v>
      </c>
      <c r="K231" s="182" t="str">
        <f t="shared" si="14"/>
        <v/>
      </c>
      <c r="L231" s="53"/>
      <c r="M231" s="52" t="str">
        <f>IFERROR(INDEX('     2022    '!R:R,MATCH('Order Summary'!$A231,'     2022    '!$AN:$AN,0)),"")</f>
        <v/>
      </c>
      <c r="N231" s="52" t="str">
        <f>IFERROR(INDEX('     2022    '!V:V,MATCH('Order Summary'!$A231,'     2022    '!$AN:$AN,0)),"")</f>
        <v/>
      </c>
      <c r="O231" s="52" t="str">
        <f>IFERROR(INDEX('     2022    '!S:S,MATCH('Order Summary'!$A231,'     2022    '!$AN:$AN,0)),"")</f>
        <v/>
      </c>
      <c r="P231" s="96" t="str">
        <f t="shared" si="12"/>
        <v/>
      </c>
      <c r="R231" s="9"/>
      <c r="S231" s="9"/>
      <c r="T231" s="9"/>
      <c r="U231" s="9"/>
      <c r="V231" s="9"/>
      <c r="W231" s="9"/>
      <c r="X231" s="9"/>
      <c r="Y231" s="9"/>
      <c r="Z231" s="9"/>
      <c r="AA231" s="9"/>
      <c r="AB231" s="9"/>
      <c r="AC231" s="9"/>
      <c r="AD231" s="9"/>
      <c r="AE231" s="9"/>
      <c r="AF231" s="9"/>
      <c r="AG231" s="9"/>
      <c r="AH231" s="9"/>
      <c r="AI231" s="9"/>
      <c r="AJ231" s="9"/>
      <c r="AK231" s="9"/>
      <c r="AL231" s="9"/>
      <c r="AM231" s="9"/>
      <c r="AN231" s="9"/>
      <c r="AO231" s="9"/>
      <c r="AP231" s="9"/>
      <c r="AQ231" s="9"/>
      <c r="AR231" s="9"/>
      <c r="AS231" s="9"/>
      <c r="AT231" s="9"/>
      <c r="AU231" s="9"/>
      <c r="AV231" s="9"/>
      <c r="AW231" s="9"/>
      <c r="AX231" s="9"/>
      <c r="AY231" s="9"/>
      <c r="AZ231" s="9"/>
      <c r="BA231" s="9"/>
      <c r="BB231" s="9"/>
      <c r="BC231" s="9"/>
      <c r="BD231" s="9"/>
      <c r="BE231" s="9"/>
      <c r="BF231" s="9"/>
      <c r="BG231" s="9"/>
      <c r="BH231" s="9"/>
      <c r="BI231" s="9"/>
      <c r="BJ231" s="9"/>
      <c r="BK231" s="9"/>
      <c r="BL231" s="9"/>
      <c r="BM231" s="9"/>
      <c r="BN231" s="9"/>
      <c r="BO231" s="9"/>
      <c r="BP231" s="9"/>
      <c r="BQ231" s="9"/>
      <c r="BR231" s="9"/>
      <c r="BS231" s="9"/>
      <c r="BT231" s="9"/>
      <c r="BU231" s="9"/>
      <c r="BV231" s="9"/>
      <c r="BW231" s="9"/>
      <c r="BX231" s="9"/>
      <c r="BY231" s="9"/>
      <c r="BZ231" s="9"/>
    </row>
    <row r="232" spans="1:78">
      <c r="A232" s="50">
        <f t="shared" si="15"/>
        <v>221</v>
      </c>
      <c r="C232" s="11" t="str">
        <f>IFERROR(INDEX('     2022    '!D:D,MATCH('Order Summary'!$A232,'     2022    '!$AN:$AN,0)),"")</f>
        <v/>
      </c>
      <c r="D232" s="11" t="str">
        <f>IFERROR(INDEX('     2022    '!C:C,MATCH('Order Summary'!$A232,'     2022    '!$AN:$AN,0)),"")</f>
        <v/>
      </c>
      <c r="E232" s="11" t="str">
        <f>IFERROR(INDEX('     2022    '!E:E,MATCH('Order Summary'!$A232,'     2022    '!$AN:$AN,0)),"")</f>
        <v/>
      </c>
      <c r="F232" s="96">
        <f>IFERROR(INDEX('     2022    '!AY:AY,MATCH($A232,'     2022    '!$AN:$AN,0)),0)</f>
        <v>0</v>
      </c>
      <c r="G232" s="180" t="str">
        <f>IFERROR(IF($O$3&gt;68,INDEX('     2022    '!I:I,MATCH($A232,'     2022    '!$AN:$AN,0))*(1-'     2022    '!$BA$1),INDEX('     2022    '!I:I,MATCH($A232,'     2022    '!$AN:$AN,0))),"")</f>
        <v/>
      </c>
      <c r="H232" s="96">
        <f>IFERROR(INDEX('     2022    '!AZ:AZ,MATCH($A232,'     2022    '!$AN:$AN,0)),0)</f>
        <v>0</v>
      </c>
      <c r="I232" s="180" t="str">
        <f>IFERROR(IF($O$3&gt;68,INDEX('     2022    '!M:M,MATCH($A232,'     2022    '!$AN:$AN,0))*(1-'     2022    '!$BA$1),INDEX('     2022    '!M:M,MATCH($A232,'     2022    '!$AN:$AN,0))),"")</f>
        <v/>
      </c>
      <c r="J232" s="181">
        <f t="shared" si="13"/>
        <v>0</v>
      </c>
      <c r="K232" s="182" t="str">
        <f t="shared" si="14"/>
        <v/>
      </c>
      <c r="L232" s="53"/>
      <c r="M232" s="52" t="str">
        <f>IFERROR(INDEX('     2022    '!R:R,MATCH('Order Summary'!$A232,'     2022    '!$AN:$AN,0)),"")</f>
        <v/>
      </c>
      <c r="N232" s="52" t="str">
        <f>IFERROR(INDEX('     2022    '!V:V,MATCH('Order Summary'!$A232,'     2022    '!$AN:$AN,0)),"")</f>
        <v/>
      </c>
      <c r="O232" s="52" t="str">
        <f>IFERROR(INDEX('     2022    '!S:S,MATCH('Order Summary'!$A232,'     2022    '!$AN:$AN,0)),"")</f>
        <v/>
      </c>
      <c r="P232" s="96" t="str">
        <f t="shared" si="12"/>
        <v/>
      </c>
      <c r="R232" s="9"/>
      <c r="S232" s="9"/>
      <c r="T232" s="9"/>
      <c r="U232" s="9"/>
      <c r="V232" s="9"/>
      <c r="W232" s="9"/>
      <c r="X232" s="9"/>
      <c r="Y232" s="9"/>
      <c r="Z232" s="9"/>
      <c r="AA232" s="9"/>
      <c r="AB232" s="9"/>
      <c r="AC232" s="9"/>
      <c r="AD232" s="9"/>
      <c r="AE232" s="9"/>
      <c r="AF232" s="9"/>
      <c r="AG232" s="9"/>
      <c r="AH232" s="9"/>
      <c r="AI232" s="9"/>
      <c r="AJ232" s="9"/>
      <c r="AK232" s="9"/>
      <c r="AL232" s="9"/>
      <c r="AM232" s="9"/>
      <c r="AN232" s="9"/>
      <c r="AO232" s="9"/>
      <c r="AP232" s="9"/>
      <c r="AQ232" s="9"/>
      <c r="AR232" s="9"/>
      <c r="AS232" s="9"/>
      <c r="AT232" s="9"/>
      <c r="AU232" s="9"/>
      <c r="AV232" s="9"/>
      <c r="AW232" s="9"/>
      <c r="AX232" s="9"/>
      <c r="AY232" s="9"/>
      <c r="AZ232" s="9"/>
      <c r="BA232" s="9"/>
      <c r="BB232" s="9"/>
      <c r="BC232" s="9"/>
      <c r="BD232" s="9"/>
      <c r="BE232" s="9"/>
      <c r="BF232" s="9"/>
      <c r="BG232" s="9"/>
      <c r="BH232" s="9"/>
      <c r="BI232" s="9"/>
      <c r="BJ232" s="9"/>
      <c r="BK232" s="9"/>
      <c r="BL232" s="9"/>
      <c r="BM232" s="9"/>
      <c r="BN232" s="9"/>
      <c r="BO232" s="9"/>
      <c r="BP232" s="9"/>
      <c r="BQ232" s="9"/>
      <c r="BR232" s="9"/>
      <c r="BS232" s="9"/>
      <c r="BT232" s="9"/>
      <c r="BU232" s="9"/>
      <c r="BV232" s="9"/>
      <c r="BW232" s="9"/>
      <c r="BX232" s="9"/>
      <c r="BY232" s="9"/>
      <c r="BZ232" s="9"/>
    </row>
    <row r="233" spans="1:78">
      <c r="A233" s="50">
        <f t="shared" si="15"/>
        <v>222</v>
      </c>
      <c r="C233" s="11" t="str">
        <f>IFERROR(INDEX('     2022    '!D:D,MATCH('Order Summary'!$A233,'     2022    '!$AN:$AN,0)),"")</f>
        <v/>
      </c>
      <c r="D233" s="11" t="str">
        <f>IFERROR(INDEX('     2022    '!C:C,MATCH('Order Summary'!$A233,'     2022    '!$AN:$AN,0)),"")</f>
        <v/>
      </c>
      <c r="E233" s="11" t="str">
        <f>IFERROR(INDEX('     2022    '!E:E,MATCH('Order Summary'!$A233,'     2022    '!$AN:$AN,0)),"")</f>
        <v/>
      </c>
      <c r="F233" s="96">
        <f>IFERROR(INDEX('     2022    '!AY:AY,MATCH($A233,'     2022    '!$AN:$AN,0)),0)</f>
        <v>0</v>
      </c>
      <c r="G233" s="180" t="str">
        <f>IFERROR(IF($O$3&gt;68,INDEX('     2022    '!I:I,MATCH($A233,'     2022    '!$AN:$AN,0))*(1-'     2022    '!$BA$1),INDEX('     2022    '!I:I,MATCH($A233,'     2022    '!$AN:$AN,0))),"")</f>
        <v/>
      </c>
      <c r="H233" s="96">
        <f>IFERROR(INDEX('     2022    '!AZ:AZ,MATCH($A233,'     2022    '!$AN:$AN,0)),0)</f>
        <v>0</v>
      </c>
      <c r="I233" s="180" t="str">
        <f>IFERROR(IF($O$3&gt;68,INDEX('     2022    '!M:M,MATCH($A233,'     2022    '!$AN:$AN,0))*(1-'     2022    '!$BA$1),INDEX('     2022    '!M:M,MATCH($A233,'     2022    '!$AN:$AN,0))),"")</f>
        <v/>
      </c>
      <c r="J233" s="181">
        <f t="shared" si="13"/>
        <v>0</v>
      </c>
      <c r="K233" s="182" t="str">
        <f t="shared" si="14"/>
        <v/>
      </c>
      <c r="L233" s="53"/>
      <c r="M233" s="52" t="str">
        <f>IFERROR(INDEX('     2022    '!R:R,MATCH('Order Summary'!$A233,'     2022    '!$AN:$AN,0)),"")</f>
        <v/>
      </c>
      <c r="N233" s="52" t="str">
        <f>IFERROR(INDEX('     2022    '!V:V,MATCH('Order Summary'!$A233,'     2022    '!$AN:$AN,0)),"")</f>
        <v/>
      </c>
      <c r="O233" s="52" t="str">
        <f>IFERROR(INDEX('     2022    '!S:S,MATCH('Order Summary'!$A233,'     2022    '!$AN:$AN,0)),"")</f>
        <v/>
      </c>
      <c r="P233" s="96" t="str">
        <f t="shared" si="12"/>
        <v/>
      </c>
      <c r="R233" s="9"/>
      <c r="S233" s="9"/>
      <c r="T233" s="9"/>
      <c r="U233" s="9"/>
      <c r="V233" s="9"/>
      <c r="W233" s="9"/>
      <c r="X233" s="9"/>
      <c r="Y233" s="9"/>
      <c r="Z233" s="9"/>
      <c r="AA233" s="9"/>
      <c r="AB233" s="9"/>
      <c r="AC233" s="9"/>
      <c r="AD233" s="9"/>
      <c r="AE233" s="9"/>
      <c r="AF233" s="9"/>
      <c r="AG233" s="9"/>
      <c r="AH233" s="9"/>
      <c r="AI233" s="9"/>
      <c r="AJ233" s="9"/>
      <c r="AK233" s="9"/>
      <c r="AL233" s="9"/>
      <c r="AM233" s="9"/>
      <c r="AN233" s="9"/>
      <c r="AO233" s="9"/>
      <c r="AP233" s="9"/>
      <c r="AQ233" s="9"/>
      <c r="AR233" s="9"/>
      <c r="AS233" s="9"/>
      <c r="AT233" s="9"/>
      <c r="AU233" s="9"/>
      <c r="AV233" s="9"/>
      <c r="AW233" s="9"/>
      <c r="AX233" s="9"/>
      <c r="AY233" s="9"/>
      <c r="AZ233" s="9"/>
      <c r="BA233" s="9"/>
      <c r="BB233" s="9"/>
      <c r="BC233" s="9"/>
      <c r="BD233" s="9"/>
      <c r="BE233" s="9"/>
      <c r="BF233" s="9"/>
      <c r="BG233" s="9"/>
      <c r="BH233" s="9"/>
      <c r="BI233" s="9"/>
      <c r="BJ233" s="9"/>
      <c r="BK233" s="9"/>
      <c r="BL233" s="9"/>
      <c r="BM233" s="9"/>
      <c r="BN233" s="9"/>
      <c r="BO233" s="9"/>
      <c r="BP233" s="9"/>
      <c r="BQ233" s="9"/>
      <c r="BR233" s="9"/>
      <c r="BS233" s="9"/>
      <c r="BT233" s="9"/>
      <c r="BU233" s="9"/>
      <c r="BV233" s="9"/>
      <c r="BW233" s="9"/>
      <c r="BX233" s="9"/>
      <c r="BY233" s="9"/>
      <c r="BZ233" s="9"/>
    </row>
    <row r="234" spans="1:78">
      <c r="A234" s="50">
        <f t="shared" si="15"/>
        <v>223</v>
      </c>
      <c r="C234" s="11" t="str">
        <f>IFERROR(INDEX('     2022    '!D:D,MATCH('Order Summary'!$A234,'     2022    '!$AN:$AN,0)),"")</f>
        <v/>
      </c>
      <c r="D234" s="11" t="str">
        <f>IFERROR(INDEX('     2022    '!C:C,MATCH('Order Summary'!$A234,'     2022    '!$AN:$AN,0)),"")</f>
        <v/>
      </c>
      <c r="E234" s="11" t="str">
        <f>IFERROR(INDEX('     2022    '!E:E,MATCH('Order Summary'!$A234,'     2022    '!$AN:$AN,0)),"")</f>
        <v/>
      </c>
      <c r="F234" s="96">
        <f>IFERROR(INDEX('     2022    '!AY:AY,MATCH($A234,'     2022    '!$AN:$AN,0)),0)</f>
        <v>0</v>
      </c>
      <c r="G234" s="180" t="str">
        <f>IFERROR(IF($O$3&gt;68,INDEX('     2022    '!I:I,MATCH($A234,'     2022    '!$AN:$AN,0))*(1-'     2022    '!$BA$1),INDEX('     2022    '!I:I,MATCH($A234,'     2022    '!$AN:$AN,0))),"")</f>
        <v/>
      </c>
      <c r="H234" s="96">
        <f>IFERROR(INDEX('     2022    '!AZ:AZ,MATCH($A234,'     2022    '!$AN:$AN,0)),0)</f>
        <v>0</v>
      </c>
      <c r="I234" s="180" t="str">
        <f>IFERROR(IF($O$3&gt;68,INDEX('     2022    '!M:M,MATCH($A234,'     2022    '!$AN:$AN,0))*(1-'     2022    '!$BA$1),INDEX('     2022    '!M:M,MATCH($A234,'     2022    '!$AN:$AN,0))),"")</f>
        <v/>
      </c>
      <c r="J234" s="181">
        <f t="shared" si="13"/>
        <v>0</v>
      </c>
      <c r="K234" s="182" t="str">
        <f t="shared" si="14"/>
        <v/>
      </c>
      <c r="L234" s="53"/>
      <c r="M234" s="52" t="str">
        <f>IFERROR(INDEX('     2022    '!R:R,MATCH('Order Summary'!$A234,'     2022    '!$AN:$AN,0)),"")</f>
        <v/>
      </c>
      <c r="N234" s="52" t="str">
        <f>IFERROR(INDEX('     2022    '!V:V,MATCH('Order Summary'!$A234,'     2022    '!$AN:$AN,0)),"")</f>
        <v/>
      </c>
      <c r="O234" s="52" t="str">
        <f>IFERROR(INDEX('     2022    '!S:S,MATCH('Order Summary'!$A234,'     2022    '!$AN:$AN,0)),"")</f>
        <v/>
      </c>
      <c r="P234" s="96" t="str">
        <f t="shared" si="12"/>
        <v/>
      </c>
      <c r="R234" s="9"/>
      <c r="S234" s="9"/>
      <c r="T234" s="9"/>
      <c r="U234" s="9"/>
      <c r="V234" s="9"/>
      <c r="W234" s="9"/>
      <c r="X234" s="9"/>
      <c r="Y234" s="9"/>
      <c r="Z234" s="9"/>
      <c r="AA234" s="9"/>
      <c r="AB234" s="9"/>
      <c r="AC234" s="9"/>
      <c r="AD234" s="9"/>
      <c r="AE234" s="9"/>
      <c r="AF234" s="9"/>
      <c r="AG234" s="9"/>
      <c r="AH234" s="9"/>
      <c r="AI234" s="9"/>
      <c r="AJ234" s="9"/>
      <c r="AK234" s="9"/>
      <c r="AL234" s="9"/>
      <c r="AM234" s="9"/>
      <c r="AN234" s="9"/>
      <c r="AO234" s="9"/>
      <c r="AP234" s="9"/>
      <c r="AQ234" s="9"/>
      <c r="AR234" s="9"/>
      <c r="AS234" s="9"/>
      <c r="AT234" s="9"/>
      <c r="AU234" s="9"/>
      <c r="AV234" s="9"/>
      <c r="AW234" s="9"/>
      <c r="AX234" s="9"/>
      <c r="AY234" s="9"/>
      <c r="AZ234" s="9"/>
      <c r="BA234" s="9"/>
      <c r="BB234" s="9"/>
      <c r="BC234" s="9"/>
      <c r="BD234" s="9"/>
      <c r="BE234" s="9"/>
      <c r="BF234" s="9"/>
      <c r="BG234" s="9"/>
      <c r="BH234" s="9"/>
      <c r="BI234" s="9"/>
      <c r="BJ234" s="9"/>
      <c r="BK234" s="9"/>
      <c r="BL234" s="9"/>
      <c r="BM234" s="9"/>
      <c r="BN234" s="9"/>
      <c r="BO234" s="9"/>
      <c r="BP234" s="9"/>
      <c r="BQ234" s="9"/>
      <c r="BR234" s="9"/>
      <c r="BS234" s="9"/>
      <c r="BT234" s="9"/>
      <c r="BU234" s="9"/>
      <c r="BV234" s="9"/>
      <c r="BW234" s="9"/>
      <c r="BX234" s="9"/>
      <c r="BY234" s="9"/>
      <c r="BZ234" s="9"/>
    </row>
    <row r="235" spans="1:78">
      <c r="A235" s="50">
        <f t="shared" si="15"/>
        <v>224</v>
      </c>
      <c r="C235" s="11" t="str">
        <f>IFERROR(INDEX('     2022    '!D:D,MATCH('Order Summary'!$A235,'     2022    '!$AN:$AN,0)),"")</f>
        <v/>
      </c>
      <c r="D235" s="11" t="str">
        <f>IFERROR(INDEX('     2022    '!C:C,MATCH('Order Summary'!$A235,'     2022    '!$AN:$AN,0)),"")</f>
        <v/>
      </c>
      <c r="E235" s="11" t="str">
        <f>IFERROR(INDEX('     2022    '!E:E,MATCH('Order Summary'!$A235,'     2022    '!$AN:$AN,0)),"")</f>
        <v/>
      </c>
      <c r="F235" s="96">
        <f>IFERROR(INDEX('     2022    '!AY:AY,MATCH($A235,'     2022    '!$AN:$AN,0)),0)</f>
        <v>0</v>
      </c>
      <c r="G235" s="180" t="str">
        <f>IFERROR(IF($O$3&gt;68,INDEX('     2022    '!I:I,MATCH($A235,'     2022    '!$AN:$AN,0))*(1-'     2022    '!$BA$1),INDEX('     2022    '!I:I,MATCH($A235,'     2022    '!$AN:$AN,0))),"")</f>
        <v/>
      </c>
      <c r="H235" s="96">
        <f>IFERROR(INDEX('     2022    '!AZ:AZ,MATCH($A235,'     2022    '!$AN:$AN,0)),0)</f>
        <v>0</v>
      </c>
      <c r="I235" s="180" t="str">
        <f>IFERROR(IF($O$3&gt;68,INDEX('     2022    '!M:M,MATCH($A235,'     2022    '!$AN:$AN,0))*(1-'     2022    '!$BA$1),INDEX('     2022    '!M:M,MATCH($A235,'     2022    '!$AN:$AN,0))),"")</f>
        <v/>
      </c>
      <c r="J235" s="181">
        <f t="shared" si="13"/>
        <v>0</v>
      </c>
      <c r="K235" s="182" t="str">
        <f t="shared" si="14"/>
        <v/>
      </c>
      <c r="L235" s="53"/>
      <c r="M235" s="52" t="str">
        <f>IFERROR(INDEX('     2022    '!R:R,MATCH('Order Summary'!$A235,'     2022    '!$AN:$AN,0)),"")</f>
        <v/>
      </c>
      <c r="N235" s="52" t="str">
        <f>IFERROR(INDEX('     2022    '!V:V,MATCH('Order Summary'!$A235,'     2022    '!$AN:$AN,0)),"")</f>
        <v/>
      </c>
      <c r="O235" s="52" t="str">
        <f>IFERROR(INDEX('     2022    '!S:S,MATCH('Order Summary'!$A235,'     2022    '!$AN:$AN,0)),"")</f>
        <v/>
      </c>
      <c r="P235" s="96" t="str">
        <f t="shared" si="12"/>
        <v/>
      </c>
      <c r="R235" s="9"/>
      <c r="S235" s="9"/>
      <c r="T235" s="9"/>
      <c r="U235" s="9"/>
      <c r="V235" s="9"/>
      <c r="W235" s="9"/>
      <c r="X235" s="9"/>
      <c r="Y235" s="9"/>
      <c r="Z235" s="9"/>
      <c r="AA235" s="9"/>
      <c r="AB235" s="9"/>
      <c r="AC235" s="9"/>
      <c r="AD235" s="9"/>
      <c r="AE235" s="9"/>
      <c r="AF235" s="9"/>
      <c r="AG235" s="9"/>
      <c r="AH235" s="9"/>
      <c r="AI235" s="9"/>
      <c r="AJ235" s="9"/>
      <c r="AK235" s="9"/>
      <c r="AL235" s="9"/>
      <c r="AM235" s="9"/>
      <c r="AN235" s="9"/>
      <c r="AO235" s="9"/>
      <c r="AP235" s="9"/>
      <c r="AQ235" s="9"/>
      <c r="AR235" s="9"/>
      <c r="AS235" s="9"/>
      <c r="AT235" s="9"/>
      <c r="AU235" s="9"/>
      <c r="AV235" s="9"/>
      <c r="AW235" s="9"/>
      <c r="AX235" s="9"/>
      <c r="AY235" s="9"/>
      <c r="AZ235" s="9"/>
      <c r="BA235" s="9"/>
      <c r="BB235" s="9"/>
      <c r="BC235" s="9"/>
      <c r="BD235" s="9"/>
      <c r="BE235" s="9"/>
      <c r="BF235" s="9"/>
      <c r="BG235" s="9"/>
      <c r="BH235" s="9"/>
      <c r="BI235" s="9"/>
      <c r="BJ235" s="9"/>
      <c r="BK235" s="9"/>
      <c r="BL235" s="9"/>
      <c r="BM235" s="9"/>
      <c r="BN235" s="9"/>
      <c r="BO235" s="9"/>
      <c r="BP235" s="9"/>
      <c r="BQ235" s="9"/>
      <c r="BR235" s="9"/>
      <c r="BS235" s="9"/>
      <c r="BT235" s="9"/>
      <c r="BU235" s="9"/>
      <c r="BV235" s="9"/>
      <c r="BW235" s="9"/>
      <c r="BX235" s="9"/>
      <c r="BY235" s="9"/>
      <c r="BZ235" s="9"/>
    </row>
    <row r="236" spans="1:78">
      <c r="A236" s="50">
        <f t="shared" si="15"/>
        <v>225</v>
      </c>
      <c r="C236" s="11" t="str">
        <f>IFERROR(INDEX('     2022    '!D:D,MATCH('Order Summary'!$A236,'     2022    '!$AN:$AN,0)),"")</f>
        <v/>
      </c>
      <c r="D236" s="11" t="str">
        <f>IFERROR(INDEX('     2022    '!C:C,MATCH('Order Summary'!$A236,'     2022    '!$AN:$AN,0)),"")</f>
        <v/>
      </c>
      <c r="E236" s="11" t="str">
        <f>IFERROR(INDEX('     2022    '!E:E,MATCH('Order Summary'!$A236,'     2022    '!$AN:$AN,0)),"")</f>
        <v/>
      </c>
      <c r="F236" s="96">
        <f>IFERROR(INDEX('     2022    '!AY:AY,MATCH($A236,'     2022    '!$AN:$AN,0)),0)</f>
        <v>0</v>
      </c>
      <c r="G236" s="180" t="str">
        <f>IFERROR(IF($O$3&gt;68,INDEX('     2022    '!I:I,MATCH($A236,'     2022    '!$AN:$AN,0))*(1-'     2022    '!$BA$1),INDEX('     2022    '!I:I,MATCH($A236,'     2022    '!$AN:$AN,0))),"")</f>
        <v/>
      </c>
      <c r="H236" s="96">
        <f>IFERROR(INDEX('     2022    '!AZ:AZ,MATCH($A236,'     2022    '!$AN:$AN,0)),0)</f>
        <v>0</v>
      </c>
      <c r="I236" s="180" t="str">
        <f>IFERROR(IF($O$3&gt;68,INDEX('     2022    '!M:M,MATCH($A236,'     2022    '!$AN:$AN,0))*(1-'     2022    '!$BA$1),INDEX('     2022    '!M:M,MATCH($A236,'     2022    '!$AN:$AN,0))),"")</f>
        <v/>
      </c>
      <c r="J236" s="181">
        <f t="shared" si="13"/>
        <v>0</v>
      </c>
      <c r="K236" s="182" t="str">
        <f t="shared" si="14"/>
        <v/>
      </c>
      <c r="L236" s="53"/>
      <c r="M236" s="52" t="str">
        <f>IFERROR(INDEX('     2022    '!R:R,MATCH('Order Summary'!$A236,'     2022    '!$AN:$AN,0)),"")</f>
        <v/>
      </c>
      <c r="N236" s="52" t="str">
        <f>IFERROR(INDEX('     2022    '!V:V,MATCH('Order Summary'!$A236,'     2022    '!$AN:$AN,0)),"")</f>
        <v/>
      </c>
      <c r="O236" s="52" t="str">
        <f>IFERROR(INDEX('     2022    '!S:S,MATCH('Order Summary'!$A236,'     2022    '!$AN:$AN,0)),"")</f>
        <v/>
      </c>
      <c r="P236" s="96" t="str">
        <f t="shared" si="12"/>
        <v/>
      </c>
      <c r="R236" s="9"/>
      <c r="S236" s="9"/>
      <c r="T236" s="9"/>
      <c r="U236" s="9"/>
      <c r="V236" s="9"/>
      <c r="W236" s="9"/>
      <c r="X236" s="9"/>
      <c r="Y236" s="9"/>
      <c r="Z236" s="9"/>
      <c r="AA236" s="9"/>
      <c r="AB236" s="9"/>
      <c r="AC236" s="9"/>
      <c r="AD236" s="9"/>
      <c r="AE236" s="9"/>
      <c r="AF236" s="9"/>
      <c r="AG236" s="9"/>
      <c r="AH236" s="9"/>
      <c r="AI236" s="9"/>
      <c r="AJ236" s="9"/>
      <c r="AK236" s="9"/>
      <c r="AL236" s="9"/>
      <c r="AM236" s="9"/>
      <c r="AN236" s="9"/>
      <c r="AO236" s="9"/>
      <c r="AP236" s="9"/>
      <c r="AQ236" s="9"/>
      <c r="AR236" s="9"/>
      <c r="AS236" s="9"/>
      <c r="AT236" s="9"/>
      <c r="AU236" s="9"/>
      <c r="AV236" s="9"/>
      <c r="AW236" s="9"/>
      <c r="AX236" s="9"/>
      <c r="AY236" s="9"/>
      <c r="AZ236" s="9"/>
      <c r="BA236" s="9"/>
      <c r="BB236" s="9"/>
      <c r="BC236" s="9"/>
      <c r="BD236" s="9"/>
      <c r="BE236" s="9"/>
      <c r="BF236" s="9"/>
      <c r="BG236" s="9"/>
      <c r="BH236" s="9"/>
      <c r="BI236" s="9"/>
      <c r="BJ236" s="9"/>
      <c r="BK236" s="9"/>
      <c r="BL236" s="9"/>
      <c r="BM236" s="9"/>
      <c r="BN236" s="9"/>
      <c r="BO236" s="9"/>
      <c r="BP236" s="9"/>
      <c r="BQ236" s="9"/>
      <c r="BR236" s="9"/>
      <c r="BS236" s="9"/>
      <c r="BT236" s="9"/>
      <c r="BU236" s="9"/>
      <c r="BV236" s="9"/>
      <c r="BW236" s="9"/>
      <c r="BX236" s="9"/>
      <c r="BY236" s="9"/>
      <c r="BZ236" s="9"/>
    </row>
    <row r="237" spans="1:78">
      <c r="A237" s="50">
        <f t="shared" si="15"/>
        <v>226</v>
      </c>
      <c r="C237" s="11" t="str">
        <f>IFERROR(INDEX('     2022    '!D:D,MATCH('Order Summary'!$A237,'     2022    '!$AN:$AN,0)),"")</f>
        <v/>
      </c>
      <c r="D237" s="11" t="str">
        <f>IFERROR(INDEX('     2022    '!C:C,MATCH('Order Summary'!$A237,'     2022    '!$AN:$AN,0)),"")</f>
        <v/>
      </c>
      <c r="E237" s="11" t="str">
        <f>IFERROR(INDEX('     2022    '!E:E,MATCH('Order Summary'!$A237,'     2022    '!$AN:$AN,0)),"")</f>
        <v/>
      </c>
      <c r="F237" s="96">
        <f>IFERROR(INDEX('     2022    '!AY:AY,MATCH($A237,'     2022    '!$AN:$AN,0)),0)</f>
        <v>0</v>
      </c>
      <c r="G237" s="180" t="str">
        <f>IFERROR(IF($O$3&gt;68,INDEX('     2022    '!I:I,MATCH($A237,'     2022    '!$AN:$AN,0))*(1-'     2022    '!$BA$1),INDEX('     2022    '!I:I,MATCH($A237,'     2022    '!$AN:$AN,0))),"")</f>
        <v/>
      </c>
      <c r="H237" s="96">
        <f>IFERROR(INDEX('     2022    '!AZ:AZ,MATCH($A237,'     2022    '!$AN:$AN,0)),0)</f>
        <v>0</v>
      </c>
      <c r="I237" s="180" t="str">
        <f>IFERROR(IF($O$3&gt;68,INDEX('     2022    '!M:M,MATCH($A237,'     2022    '!$AN:$AN,0))*(1-'     2022    '!$BA$1),INDEX('     2022    '!M:M,MATCH($A237,'     2022    '!$AN:$AN,0))),"")</f>
        <v/>
      </c>
      <c r="J237" s="181">
        <f t="shared" si="13"/>
        <v>0</v>
      </c>
      <c r="K237" s="182" t="str">
        <f t="shared" si="14"/>
        <v/>
      </c>
      <c r="L237" s="53"/>
      <c r="M237" s="52" t="str">
        <f>IFERROR(INDEX('     2022    '!R:R,MATCH('Order Summary'!$A237,'     2022    '!$AN:$AN,0)),"")</f>
        <v/>
      </c>
      <c r="N237" s="52" t="str">
        <f>IFERROR(INDEX('     2022    '!V:V,MATCH('Order Summary'!$A237,'     2022    '!$AN:$AN,0)),"")</f>
        <v/>
      </c>
      <c r="O237" s="52" t="str">
        <f>IFERROR(INDEX('     2022    '!S:S,MATCH('Order Summary'!$A237,'     2022    '!$AN:$AN,0)),"")</f>
        <v/>
      </c>
      <c r="P237" s="96" t="str">
        <f t="shared" si="12"/>
        <v/>
      </c>
      <c r="R237" s="9"/>
      <c r="S237" s="9"/>
      <c r="T237" s="9"/>
      <c r="U237" s="9"/>
      <c r="V237" s="9"/>
      <c r="W237" s="9"/>
      <c r="X237" s="9"/>
      <c r="Y237" s="9"/>
      <c r="Z237" s="9"/>
      <c r="AA237" s="9"/>
      <c r="AB237" s="9"/>
      <c r="AC237" s="9"/>
      <c r="AD237" s="9"/>
      <c r="AE237" s="9"/>
      <c r="AF237" s="9"/>
      <c r="AG237" s="9"/>
      <c r="AH237" s="9"/>
      <c r="AI237" s="9"/>
      <c r="AJ237" s="9"/>
      <c r="AK237" s="9"/>
      <c r="AL237" s="9"/>
      <c r="AM237" s="9"/>
      <c r="AN237" s="9"/>
      <c r="AO237" s="9"/>
      <c r="AP237" s="9"/>
      <c r="AQ237" s="9"/>
      <c r="AR237" s="9"/>
      <c r="AS237" s="9"/>
      <c r="AT237" s="9"/>
      <c r="AU237" s="9"/>
      <c r="AV237" s="9"/>
      <c r="AW237" s="9"/>
      <c r="AX237" s="9"/>
      <c r="AY237" s="9"/>
      <c r="AZ237" s="9"/>
      <c r="BA237" s="9"/>
      <c r="BB237" s="9"/>
      <c r="BC237" s="9"/>
      <c r="BD237" s="9"/>
      <c r="BE237" s="9"/>
      <c r="BF237" s="9"/>
      <c r="BG237" s="9"/>
      <c r="BH237" s="9"/>
      <c r="BI237" s="9"/>
      <c r="BJ237" s="9"/>
      <c r="BK237" s="9"/>
      <c r="BL237" s="9"/>
      <c r="BM237" s="9"/>
      <c r="BN237" s="9"/>
      <c r="BO237" s="9"/>
      <c r="BP237" s="9"/>
      <c r="BQ237" s="9"/>
      <c r="BR237" s="9"/>
      <c r="BS237" s="9"/>
      <c r="BT237" s="9"/>
      <c r="BU237" s="9"/>
      <c r="BV237" s="9"/>
      <c r="BW237" s="9"/>
      <c r="BX237" s="9"/>
      <c r="BY237" s="9"/>
      <c r="BZ237" s="9"/>
    </row>
    <row r="238" spans="1:78">
      <c r="A238" s="50">
        <f t="shared" si="15"/>
        <v>227</v>
      </c>
      <c r="C238" s="11" t="str">
        <f>IFERROR(INDEX('     2022    '!D:D,MATCH('Order Summary'!$A238,'     2022    '!$AN:$AN,0)),"")</f>
        <v/>
      </c>
      <c r="D238" s="11" t="str">
        <f>IFERROR(INDEX('     2022    '!C:C,MATCH('Order Summary'!$A238,'     2022    '!$AN:$AN,0)),"")</f>
        <v/>
      </c>
      <c r="E238" s="11" t="str">
        <f>IFERROR(INDEX('     2022    '!E:E,MATCH('Order Summary'!$A238,'     2022    '!$AN:$AN,0)),"")</f>
        <v/>
      </c>
      <c r="F238" s="96">
        <f>IFERROR(INDEX('     2022    '!AY:AY,MATCH($A238,'     2022    '!$AN:$AN,0)),0)</f>
        <v>0</v>
      </c>
      <c r="G238" s="180" t="str">
        <f>IFERROR(IF($O$3&gt;68,INDEX('     2022    '!I:I,MATCH($A238,'     2022    '!$AN:$AN,0))*(1-'     2022    '!$BA$1),INDEX('     2022    '!I:I,MATCH($A238,'     2022    '!$AN:$AN,0))),"")</f>
        <v/>
      </c>
      <c r="H238" s="96">
        <f>IFERROR(INDEX('     2022    '!AZ:AZ,MATCH($A238,'     2022    '!$AN:$AN,0)),0)</f>
        <v>0</v>
      </c>
      <c r="I238" s="180" t="str">
        <f>IFERROR(IF($O$3&gt;68,INDEX('     2022    '!M:M,MATCH($A238,'     2022    '!$AN:$AN,0))*(1-'     2022    '!$BA$1),INDEX('     2022    '!M:M,MATCH($A238,'     2022    '!$AN:$AN,0))),"")</f>
        <v/>
      </c>
      <c r="J238" s="181">
        <f t="shared" si="13"/>
        <v>0</v>
      </c>
      <c r="K238" s="182" t="str">
        <f t="shared" si="14"/>
        <v/>
      </c>
      <c r="L238" s="53"/>
      <c r="M238" s="52" t="str">
        <f>IFERROR(INDEX('     2022    '!R:R,MATCH('Order Summary'!$A238,'     2022    '!$AN:$AN,0)),"")</f>
        <v/>
      </c>
      <c r="N238" s="52" t="str">
        <f>IFERROR(INDEX('     2022    '!V:V,MATCH('Order Summary'!$A238,'     2022    '!$AN:$AN,0)),"")</f>
        <v/>
      </c>
      <c r="O238" s="52" t="str">
        <f>IFERROR(INDEX('     2022    '!S:S,MATCH('Order Summary'!$A238,'     2022    '!$AN:$AN,0)),"")</f>
        <v/>
      </c>
      <c r="P238" s="96" t="str">
        <f t="shared" si="12"/>
        <v/>
      </c>
      <c r="R238" s="9"/>
      <c r="S238" s="9"/>
      <c r="T238" s="9"/>
      <c r="U238" s="9"/>
      <c r="V238" s="9"/>
      <c r="W238" s="9"/>
      <c r="X238" s="9"/>
      <c r="Y238" s="9"/>
      <c r="Z238" s="9"/>
      <c r="AA238" s="9"/>
      <c r="AB238" s="9"/>
      <c r="AC238" s="9"/>
      <c r="AD238" s="9"/>
      <c r="AE238" s="9"/>
      <c r="AF238" s="9"/>
      <c r="AG238" s="9"/>
      <c r="AH238" s="9"/>
      <c r="AI238" s="9"/>
      <c r="AJ238" s="9"/>
      <c r="AK238" s="9"/>
      <c r="AL238" s="9"/>
      <c r="AM238" s="9"/>
      <c r="AN238" s="9"/>
      <c r="AO238" s="9"/>
      <c r="AP238" s="9"/>
      <c r="AQ238" s="9"/>
      <c r="AR238" s="9"/>
      <c r="AS238" s="9"/>
      <c r="AT238" s="9"/>
      <c r="AU238" s="9"/>
      <c r="AV238" s="9"/>
      <c r="AW238" s="9"/>
      <c r="AX238" s="9"/>
      <c r="AY238" s="9"/>
      <c r="AZ238" s="9"/>
      <c r="BA238" s="9"/>
      <c r="BB238" s="9"/>
      <c r="BC238" s="9"/>
      <c r="BD238" s="9"/>
      <c r="BE238" s="9"/>
      <c r="BF238" s="9"/>
      <c r="BG238" s="9"/>
      <c r="BH238" s="9"/>
      <c r="BI238" s="9"/>
      <c r="BJ238" s="9"/>
      <c r="BK238" s="9"/>
      <c r="BL238" s="9"/>
      <c r="BM238" s="9"/>
      <c r="BN238" s="9"/>
      <c r="BO238" s="9"/>
      <c r="BP238" s="9"/>
      <c r="BQ238" s="9"/>
      <c r="BR238" s="9"/>
      <c r="BS238" s="9"/>
      <c r="BT238" s="9"/>
      <c r="BU238" s="9"/>
      <c r="BV238" s="9"/>
      <c r="BW238" s="9"/>
      <c r="BX238" s="9"/>
      <c r="BY238" s="9"/>
      <c r="BZ238" s="9"/>
    </row>
    <row r="239" spans="1:78">
      <c r="A239" s="50">
        <f t="shared" si="15"/>
        <v>228</v>
      </c>
      <c r="C239" s="11" t="str">
        <f>IFERROR(INDEX('     2022    '!D:D,MATCH('Order Summary'!$A239,'     2022    '!$AN:$AN,0)),"")</f>
        <v/>
      </c>
      <c r="D239" s="11" t="str">
        <f>IFERROR(INDEX('     2022    '!C:C,MATCH('Order Summary'!$A239,'     2022    '!$AN:$AN,0)),"")</f>
        <v/>
      </c>
      <c r="E239" s="11" t="str">
        <f>IFERROR(INDEX('     2022    '!E:E,MATCH('Order Summary'!$A239,'     2022    '!$AN:$AN,0)),"")</f>
        <v/>
      </c>
      <c r="F239" s="96">
        <f>IFERROR(INDEX('     2022    '!AY:AY,MATCH($A239,'     2022    '!$AN:$AN,0)),0)</f>
        <v>0</v>
      </c>
      <c r="G239" s="180" t="str">
        <f>IFERROR(IF($O$3&gt;68,INDEX('     2022    '!I:I,MATCH($A239,'     2022    '!$AN:$AN,0))*(1-'     2022    '!$BA$1),INDEX('     2022    '!I:I,MATCH($A239,'     2022    '!$AN:$AN,0))),"")</f>
        <v/>
      </c>
      <c r="H239" s="96">
        <f>IFERROR(INDEX('     2022    '!AZ:AZ,MATCH($A239,'     2022    '!$AN:$AN,0)),0)</f>
        <v>0</v>
      </c>
      <c r="I239" s="180" t="str">
        <f>IFERROR(IF($O$3&gt;68,INDEX('     2022    '!M:M,MATCH($A239,'     2022    '!$AN:$AN,0))*(1-'     2022    '!$BA$1),INDEX('     2022    '!M:M,MATCH($A239,'     2022    '!$AN:$AN,0))),"")</f>
        <v/>
      </c>
      <c r="J239" s="181">
        <f t="shared" si="13"/>
        <v>0</v>
      </c>
      <c r="K239" s="182" t="str">
        <f t="shared" si="14"/>
        <v/>
      </c>
      <c r="L239" s="53"/>
      <c r="M239" s="52" t="str">
        <f>IFERROR(INDEX('     2022    '!R:R,MATCH('Order Summary'!$A239,'     2022    '!$AN:$AN,0)),"")</f>
        <v/>
      </c>
      <c r="N239" s="52" t="str">
        <f>IFERROR(INDEX('     2022    '!V:V,MATCH('Order Summary'!$A239,'     2022    '!$AN:$AN,0)),"")</f>
        <v/>
      </c>
      <c r="O239" s="52" t="str">
        <f>IFERROR(INDEX('     2022    '!S:S,MATCH('Order Summary'!$A239,'     2022    '!$AN:$AN,0)),"")</f>
        <v/>
      </c>
      <c r="P239" s="96" t="str">
        <f t="shared" si="12"/>
        <v/>
      </c>
      <c r="R239" s="9"/>
      <c r="S239" s="9"/>
      <c r="T239" s="9"/>
      <c r="U239" s="9"/>
      <c r="V239" s="9"/>
      <c r="W239" s="9"/>
      <c r="X239" s="9"/>
      <c r="Y239" s="9"/>
      <c r="Z239" s="9"/>
      <c r="AA239" s="9"/>
      <c r="AB239" s="9"/>
      <c r="AC239" s="9"/>
      <c r="AD239" s="9"/>
      <c r="AE239" s="9"/>
      <c r="AF239" s="9"/>
      <c r="AG239" s="9"/>
      <c r="AH239" s="9"/>
      <c r="AI239" s="9"/>
      <c r="AJ239" s="9"/>
      <c r="AK239" s="9"/>
      <c r="AL239" s="9"/>
      <c r="AM239" s="9"/>
      <c r="AN239" s="9"/>
      <c r="AO239" s="9"/>
      <c r="AP239" s="9"/>
      <c r="AQ239" s="9"/>
      <c r="AR239" s="9"/>
      <c r="AS239" s="9"/>
      <c r="AT239" s="9"/>
      <c r="AU239" s="9"/>
      <c r="AV239" s="9"/>
      <c r="AW239" s="9"/>
      <c r="AX239" s="9"/>
      <c r="AY239" s="9"/>
      <c r="AZ239" s="9"/>
      <c r="BA239" s="9"/>
      <c r="BB239" s="9"/>
      <c r="BC239" s="9"/>
      <c r="BD239" s="9"/>
      <c r="BE239" s="9"/>
      <c r="BF239" s="9"/>
      <c r="BG239" s="9"/>
      <c r="BH239" s="9"/>
      <c r="BI239" s="9"/>
      <c r="BJ239" s="9"/>
      <c r="BK239" s="9"/>
      <c r="BL239" s="9"/>
      <c r="BM239" s="9"/>
      <c r="BN239" s="9"/>
      <c r="BO239" s="9"/>
      <c r="BP239" s="9"/>
      <c r="BQ239" s="9"/>
      <c r="BR239" s="9"/>
      <c r="BS239" s="9"/>
      <c r="BT239" s="9"/>
      <c r="BU239" s="9"/>
      <c r="BV239" s="9"/>
      <c r="BW239" s="9"/>
      <c r="BX239" s="9"/>
      <c r="BY239" s="9"/>
      <c r="BZ239" s="9"/>
    </row>
    <row r="240" spans="1:78">
      <c r="A240" s="50">
        <f t="shared" si="15"/>
        <v>229</v>
      </c>
      <c r="C240" s="11" t="str">
        <f>IFERROR(INDEX('     2022    '!D:D,MATCH('Order Summary'!$A240,'     2022    '!$AN:$AN,0)),"")</f>
        <v/>
      </c>
      <c r="D240" s="11" t="str">
        <f>IFERROR(INDEX('     2022    '!C:C,MATCH('Order Summary'!$A240,'     2022    '!$AN:$AN,0)),"")</f>
        <v/>
      </c>
      <c r="E240" s="11" t="str">
        <f>IFERROR(INDEX('     2022    '!E:E,MATCH('Order Summary'!$A240,'     2022    '!$AN:$AN,0)),"")</f>
        <v/>
      </c>
      <c r="F240" s="96">
        <f>IFERROR(INDEX('     2022    '!AY:AY,MATCH($A240,'     2022    '!$AN:$AN,0)),0)</f>
        <v>0</v>
      </c>
      <c r="G240" s="180" t="str">
        <f>IFERROR(IF($O$3&gt;68,INDEX('     2022    '!I:I,MATCH($A240,'     2022    '!$AN:$AN,0))*(1-'     2022    '!$BA$1),INDEX('     2022    '!I:I,MATCH($A240,'     2022    '!$AN:$AN,0))),"")</f>
        <v/>
      </c>
      <c r="H240" s="96">
        <f>IFERROR(INDEX('     2022    '!AZ:AZ,MATCH($A240,'     2022    '!$AN:$AN,0)),0)</f>
        <v>0</v>
      </c>
      <c r="I240" s="180" t="str">
        <f>IFERROR(IF($O$3&gt;68,INDEX('     2022    '!M:M,MATCH($A240,'     2022    '!$AN:$AN,0))*(1-'     2022    '!$BA$1),INDEX('     2022    '!M:M,MATCH($A240,'     2022    '!$AN:$AN,0))),"")</f>
        <v/>
      </c>
      <c r="J240" s="181">
        <f t="shared" si="13"/>
        <v>0</v>
      </c>
      <c r="K240" s="182" t="str">
        <f t="shared" si="14"/>
        <v/>
      </c>
      <c r="L240" s="53"/>
      <c r="M240" s="52" t="str">
        <f>IFERROR(INDEX('     2022    '!R:R,MATCH('Order Summary'!$A240,'     2022    '!$AN:$AN,0)),"")</f>
        <v/>
      </c>
      <c r="N240" s="52" t="str">
        <f>IFERROR(INDEX('     2022    '!V:V,MATCH('Order Summary'!$A240,'     2022    '!$AN:$AN,0)),"")</f>
        <v/>
      </c>
      <c r="O240" s="52" t="str">
        <f>IFERROR(INDEX('     2022    '!S:S,MATCH('Order Summary'!$A240,'     2022    '!$AN:$AN,0)),"")</f>
        <v/>
      </c>
      <c r="P240" s="96" t="str">
        <f t="shared" si="12"/>
        <v/>
      </c>
      <c r="R240" s="9"/>
      <c r="S240" s="9"/>
      <c r="T240" s="9"/>
      <c r="U240" s="9"/>
      <c r="V240" s="9"/>
      <c r="W240" s="9"/>
      <c r="X240" s="9"/>
      <c r="Y240" s="9"/>
      <c r="Z240" s="9"/>
      <c r="AA240" s="9"/>
      <c r="AB240" s="9"/>
      <c r="AC240" s="9"/>
      <c r="AD240" s="9"/>
      <c r="AE240" s="9"/>
      <c r="AF240" s="9"/>
      <c r="AG240" s="9"/>
      <c r="AH240" s="9"/>
      <c r="AI240" s="9"/>
      <c r="AJ240" s="9"/>
      <c r="AK240" s="9"/>
      <c r="AL240" s="9"/>
      <c r="AM240" s="9"/>
      <c r="AN240" s="9"/>
      <c r="AO240" s="9"/>
      <c r="AP240" s="9"/>
      <c r="AQ240" s="9"/>
      <c r="AR240" s="9"/>
      <c r="AS240" s="9"/>
      <c r="AT240" s="9"/>
      <c r="AU240" s="9"/>
      <c r="AV240" s="9"/>
      <c r="AW240" s="9"/>
      <c r="AX240" s="9"/>
      <c r="AY240" s="9"/>
      <c r="AZ240" s="9"/>
      <c r="BA240" s="9"/>
      <c r="BB240" s="9"/>
      <c r="BC240" s="9"/>
      <c r="BD240" s="9"/>
      <c r="BE240" s="9"/>
      <c r="BF240" s="9"/>
      <c r="BG240" s="9"/>
      <c r="BH240" s="9"/>
      <c r="BI240" s="9"/>
      <c r="BJ240" s="9"/>
      <c r="BK240" s="9"/>
      <c r="BL240" s="9"/>
      <c r="BM240" s="9"/>
      <c r="BN240" s="9"/>
      <c r="BO240" s="9"/>
      <c r="BP240" s="9"/>
      <c r="BQ240" s="9"/>
      <c r="BR240" s="9"/>
      <c r="BS240" s="9"/>
      <c r="BT240" s="9"/>
      <c r="BU240" s="9"/>
      <c r="BV240" s="9"/>
      <c r="BW240" s="9"/>
      <c r="BX240" s="9"/>
      <c r="BY240" s="9"/>
      <c r="BZ240" s="9"/>
    </row>
    <row r="241" spans="1:78">
      <c r="A241" s="50">
        <f t="shared" si="15"/>
        <v>230</v>
      </c>
      <c r="C241" s="11" t="str">
        <f>IFERROR(INDEX('     2022    '!D:D,MATCH('Order Summary'!$A241,'     2022    '!$AN:$AN,0)),"")</f>
        <v/>
      </c>
      <c r="D241" s="11" t="str">
        <f>IFERROR(INDEX('     2022    '!C:C,MATCH('Order Summary'!$A241,'     2022    '!$AN:$AN,0)),"")</f>
        <v/>
      </c>
      <c r="E241" s="11" t="str">
        <f>IFERROR(INDEX('     2022    '!E:E,MATCH('Order Summary'!$A241,'     2022    '!$AN:$AN,0)),"")</f>
        <v/>
      </c>
      <c r="F241" s="96">
        <f>IFERROR(INDEX('     2022    '!AY:AY,MATCH($A241,'     2022    '!$AN:$AN,0)),0)</f>
        <v>0</v>
      </c>
      <c r="G241" s="180" t="str">
        <f>IFERROR(IF($O$3&gt;68,INDEX('     2022    '!I:I,MATCH($A241,'     2022    '!$AN:$AN,0))*(1-'     2022    '!$BA$1),INDEX('     2022    '!I:I,MATCH($A241,'     2022    '!$AN:$AN,0))),"")</f>
        <v/>
      </c>
      <c r="H241" s="96">
        <f>IFERROR(INDEX('     2022    '!AZ:AZ,MATCH($A241,'     2022    '!$AN:$AN,0)),0)</f>
        <v>0</v>
      </c>
      <c r="I241" s="180" t="str">
        <f>IFERROR(IF($O$3&gt;68,INDEX('     2022    '!M:M,MATCH($A241,'     2022    '!$AN:$AN,0))*(1-'     2022    '!$BA$1),INDEX('     2022    '!M:M,MATCH($A241,'     2022    '!$AN:$AN,0))),"")</f>
        <v/>
      </c>
      <c r="J241" s="181">
        <f t="shared" si="13"/>
        <v>0</v>
      </c>
      <c r="K241" s="182" t="str">
        <f t="shared" si="14"/>
        <v/>
      </c>
      <c r="L241" s="53"/>
      <c r="M241" s="52" t="str">
        <f>IFERROR(INDEX('     2022    '!R:R,MATCH('Order Summary'!$A241,'     2022    '!$AN:$AN,0)),"")</f>
        <v/>
      </c>
      <c r="N241" s="52" t="str">
        <f>IFERROR(INDEX('     2022    '!V:V,MATCH('Order Summary'!$A241,'     2022    '!$AN:$AN,0)),"")</f>
        <v/>
      </c>
      <c r="O241" s="52" t="str">
        <f>IFERROR(INDEX('     2022    '!S:S,MATCH('Order Summary'!$A241,'     2022    '!$AN:$AN,0)),"")</f>
        <v/>
      </c>
      <c r="P241" s="96" t="str">
        <f t="shared" si="12"/>
        <v/>
      </c>
      <c r="R241" s="9"/>
      <c r="S241" s="9"/>
      <c r="T241" s="9"/>
      <c r="U241" s="9"/>
      <c r="V241" s="9"/>
      <c r="W241" s="9"/>
      <c r="X241" s="9"/>
      <c r="Y241" s="9"/>
      <c r="Z241" s="9"/>
      <c r="AA241" s="9"/>
      <c r="AB241" s="9"/>
      <c r="AC241" s="9"/>
      <c r="AD241" s="9"/>
      <c r="AE241" s="9"/>
      <c r="AF241" s="9"/>
      <c r="AG241" s="9"/>
      <c r="AH241" s="9"/>
      <c r="AI241" s="9"/>
      <c r="AJ241" s="9"/>
      <c r="AK241" s="9"/>
      <c r="AL241" s="9"/>
      <c r="AM241" s="9"/>
      <c r="AN241" s="9"/>
      <c r="AO241" s="9"/>
      <c r="AP241" s="9"/>
      <c r="AQ241" s="9"/>
      <c r="AR241" s="9"/>
      <c r="AS241" s="9"/>
      <c r="AT241" s="9"/>
      <c r="AU241" s="9"/>
      <c r="AV241" s="9"/>
      <c r="AW241" s="9"/>
      <c r="AX241" s="9"/>
      <c r="AY241" s="9"/>
      <c r="AZ241" s="9"/>
      <c r="BA241" s="9"/>
      <c r="BB241" s="9"/>
      <c r="BC241" s="9"/>
      <c r="BD241" s="9"/>
      <c r="BE241" s="9"/>
      <c r="BF241" s="9"/>
      <c r="BG241" s="9"/>
      <c r="BH241" s="9"/>
      <c r="BI241" s="9"/>
      <c r="BJ241" s="9"/>
      <c r="BK241" s="9"/>
      <c r="BL241" s="9"/>
      <c r="BM241" s="9"/>
      <c r="BN241" s="9"/>
      <c r="BO241" s="9"/>
      <c r="BP241" s="9"/>
      <c r="BQ241" s="9"/>
      <c r="BR241" s="9"/>
      <c r="BS241" s="9"/>
      <c r="BT241" s="9"/>
      <c r="BU241" s="9"/>
      <c r="BV241" s="9"/>
      <c r="BW241" s="9"/>
      <c r="BX241" s="9"/>
      <c r="BY241" s="9"/>
      <c r="BZ241" s="9"/>
    </row>
    <row r="242" spans="1:78">
      <c r="A242" s="50">
        <f t="shared" si="15"/>
        <v>231</v>
      </c>
      <c r="C242" s="11" t="str">
        <f>IFERROR(INDEX('     2022    '!D:D,MATCH('Order Summary'!$A242,'     2022    '!$AN:$AN,0)),"")</f>
        <v/>
      </c>
      <c r="D242" s="11" t="str">
        <f>IFERROR(INDEX('     2022    '!C:C,MATCH('Order Summary'!$A242,'     2022    '!$AN:$AN,0)),"")</f>
        <v/>
      </c>
      <c r="E242" s="11" t="str">
        <f>IFERROR(INDEX('     2022    '!E:E,MATCH('Order Summary'!$A242,'     2022    '!$AN:$AN,0)),"")</f>
        <v/>
      </c>
      <c r="F242" s="96">
        <f>IFERROR(INDEX('     2022    '!AY:AY,MATCH($A242,'     2022    '!$AN:$AN,0)),0)</f>
        <v>0</v>
      </c>
      <c r="G242" s="180" t="str">
        <f>IFERROR(IF($O$3&gt;68,INDEX('     2022    '!I:I,MATCH($A242,'     2022    '!$AN:$AN,0))*(1-'     2022    '!$BA$1),INDEX('     2022    '!I:I,MATCH($A242,'     2022    '!$AN:$AN,0))),"")</f>
        <v/>
      </c>
      <c r="H242" s="96">
        <f>IFERROR(INDEX('     2022    '!AZ:AZ,MATCH($A242,'     2022    '!$AN:$AN,0)),0)</f>
        <v>0</v>
      </c>
      <c r="I242" s="180" t="str">
        <f>IFERROR(IF($O$3&gt;68,INDEX('     2022    '!M:M,MATCH($A242,'     2022    '!$AN:$AN,0))*(1-'     2022    '!$BA$1),INDEX('     2022    '!M:M,MATCH($A242,'     2022    '!$AN:$AN,0))),"")</f>
        <v/>
      </c>
      <c r="J242" s="181">
        <f t="shared" si="13"/>
        <v>0</v>
      </c>
      <c r="K242" s="182" t="str">
        <f t="shared" si="14"/>
        <v/>
      </c>
      <c r="L242" s="53"/>
      <c r="M242" s="52" t="str">
        <f>IFERROR(INDEX('     2022    '!R:R,MATCH('Order Summary'!$A242,'     2022    '!$AN:$AN,0)),"")</f>
        <v/>
      </c>
      <c r="N242" s="52" t="str">
        <f>IFERROR(INDEX('     2022    '!V:V,MATCH('Order Summary'!$A242,'     2022    '!$AN:$AN,0)),"")</f>
        <v/>
      </c>
      <c r="O242" s="52" t="str">
        <f>IFERROR(INDEX('     2022    '!S:S,MATCH('Order Summary'!$A242,'     2022    '!$AN:$AN,0)),"")</f>
        <v/>
      </c>
      <c r="P242" s="96" t="str">
        <f t="shared" si="12"/>
        <v/>
      </c>
      <c r="R242" s="9"/>
      <c r="S242" s="9"/>
      <c r="T242" s="9"/>
      <c r="U242" s="9"/>
      <c r="V242" s="9"/>
      <c r="W242" s="9"/>
      <c r="X242" s="9"/>
      <c r="Y242" s="9"/>
      <c r="Z242" s="9"/>
      <c r="AA242" s="9"/>
      <c r="AB242" s="9"/>
      <c r="AC242" s="9"/>
      <c r="AD242" s="9"/>
      <c r="AE242" s="9"/>
      <c r="AF242" s="9"/>
      <c r="AG242" s="9"/>
      <c r="AH242" s="9"/>
      <c r="AI242" s="9"/>
      <c r="AJ242" s="9"/>
      <c r="AK242" s="9"/>
      <c r="AL242" s="9"/>
      <c r="AM242" s="9"/>
      <c r="AN242" s="9"/>
      <c r="AO242" s="9"/>
      <c r="AP242" s="9"/>
      <c r="AQ242" s="9"/>
      <c r="AR242" s="9"/>
      <c r="AS242" s="9"/>
      <c r="AT242" s="9"/>
      <c r="AU242" s="9"/>
      <c r="AV242" s="9"/>
      <c r="AW242" s="9"/>
      <c r="AX242" s="9"/>
      <c r="AY242" s="9"/>
      <c r="AZ242" s="9"/>
      <c r="BA242" s="9"/>
      <c r="BB242" s="9"/>
      <c r="BC242" s="9"/>
      <c r="BD242" s="9"/>
      <c r="BE242" s="9"/>
      <c r="BF242" s="9"/>
      <c r="BG242" s="9"/>
      <c r="BH242" s="9"/>
      <c r="BI242" s="9"/>
      <c r="BJ242" s="9"/>
      <c r="BK242" s="9"/>
      <c r="BL242" s="9"/>
      <c r="BM242" s="9"/>
      <c r="BN242" s="9"/>
      <c r="BO242" s="9"/>
      <c r="BP242" s="9"/>
      <c r="BQ242" s="9"/>
      <c r="BR242" s="9"/>
      <c r="BS242" s="9"/>
      <c r="BT242" s="9"/>
      <c r="BU242" s="9"/>
      <c r="BV242" s="9"/>
      <c r="BW242" s="9"/>
      <c r="BX242" s="9"/>
      <c r="BY242" s="9"/>
      <c r="BZ242" s="9"/>
    </row>
    <row r="243" spans="1:78">
      <c r="A243" s="50">
        <f t="shared" si="15"/>
        <v>232</v>
      </c>
      <c r="C243" s="11" t="str">
        <f>IFERROR(INDEX('     2022    '!D:D,MATCH('Order Summary'!$A243,'     2022    '!$AN:$AN,0)),"")</f>
        <v/>
      </c>
      <c r="D243" s="11" t="str">
        <f>IFERROR(INDEX('     2022    '!C:C,MATCH('Order Summary'!$A243,'     2022    '!$AN:$AN,0)),"")</f>
        <v/>
      </c>
      <c r="E243" s="11" t="str">
        <f>IFERROR(INDEX('     2022    '!E:E,MATCH('Order Summary'!$A243,'     2022    '!$AN:$AN,0)),"")</f>
        <v/>
      </c>
      <c r="F243" s="96">
        <f>IFERROR(INDEX('     2022    '!AY:AY,MATCH($A243,'     2022    '!$AN:$AN,0)),0)</f>
        <v>0</v>
      </c>
      <c r="G243" s="180" t="str">
        <f>IFERROR(IF($O$3&gt;68,INDEX('     2022    '!I:I,MATCH($A243,'     2022    '!$AN:$AN,0))*(1-'     2022    '!$BA$1),INDEX('     2022    '!I:I,MATCH($A243,'     2022    '!$AN:$AN,0))),"")</f>
        <v/>
      </c>
      <c r="H243" s="96">
        <f>IFERROR(INDEX('     2022    '!AZ:AZ,MATCH($A243,'     2022    '!$AN:$AN,0)),0)</f>
        <v>0</v>
      </c>
      <c r="I243" s="180" t="str">
        <f>IFERROR(IF($O$3&gt;68,INDEX('     2022    '!M:M,MATCH($A243,'     2022    '!$AN:$AN,0))*(1-'     2022    '!$BA$1),INDEX('     2022    '!M:M,MATCH($A243,'     2022    '!$AN:$AN,0))),"")</f>
        <v/>
      </c>
      <c r="J243" s="181">
        <f t="shared" si="13"/>
        <v>0</v>
      </c>
      <c r="K243" s="182" t="str">
        <f t="shared" si="14"/>
        <v/>
      </c>
      <c r="L243" s="53"/>
      <c r="M243" s="52" t="str">
        <f>IFERROR(INDEX('     2022    '!R:R,MATCH('Order Summary'!$A243,'     2022    '!$AN:$AN,0)),"")</f>
        <v/>
      </c>
      <c r="N243" s="52" t="str">
        <f>IFERROR(INDEX('     2022    '!V:V,MATCH('Order Summary'!$A243,'     2022    '!$AN:$AN,0)),"")</f>
        <v/>
      </c>
      <c r="O243" s="52" t="str">
        <f>IFERROR(INDEX('     2022    '!S:S,MATCH('Order Summary'!$A243,'     2022    '!$AN:$AN,0)),"")</f>
        <v/>
      </c>
      <c r="P243" s="96" t="str">
        <f t="shared" si="12"/>
        <v/>
      </c>
      <c r="R243" s="9"/>
      <c r="S243" s="9"/>
      <c r="T243" s="9"/>
      <c r="U243" s="9"/>
      <c r="V243" s="9"/>
      <c r="W243" s="9"/>
      <c r="X243" s="9"/>
      <c r="Y243" s="9"/>
      <c r="Z243" s="9"/>
      <c r="AA243" s="9"/>
      <c r="AB243" s="9"/>
      <c r="AC243" s="9"/>
      <c r="AD243" s="9"/>
      <c r="AE243" s="9"/>
      <c r="AF243" s="9"/>
      <c r="AG243" s="9"/>
      <c r="AH243" s="9"/>
      <c r="AI243" s="9"/>
      <c r="AJ243" s="9"/>
      <c r="AK243" s="9"/>
      <c r="AL243" s="9"/>
      <c r="AM243" s="9"/>
      <c r="AN243" s="9"/>
      <c r="AO243" s="9"/>
      <c r="AP243" s="9"/>
      <c r="AQ243" s="9"/>
      <c r="AR243" s="9"/>
      <c r="AS243" s="9"/>
      <c r="AT243" s="9"/>
      <c r="AU243" s="9"/>
      <c r="AV243" s="9"/>
      <c r="AW243" s="9"/>
      <c r="AX243" s="9"/>
      <c r="AY243" s="9"/>
      <c r="AZ243" s="9"/>
      <c r="BA243" s="9"/>
      <c r="BB243" s="9"/>
      <c r="BC243" s="9"/>
      <c r="BD243" s="9"/>
      <c r="BE243" s="9"/>
      <c r="BF243" s="9"/>
      <c r="BG243" s="9"/>
      <c r="BH243" s="9"/>
      <c r="BI243" s="9"/>
      <c r="BJ243" s="9"/>
      <c r="BK243" s="9"/>
      <c r="BL243" s="9"/>
      <c r="BM243" s="9"/>
      <c r="BN243" s="9"/>
      <c r="BO243" s="9"/>
      <c r="BP243" s="9"/>
      <c r="BQ243" s="9"/>
      <c r="BR243" s="9"/>
      <c r="BS243" s="9"/>
      <c r="BT243" s="9"/>
      <c r="BU243" s="9"/>
      <c r="BV243" s="9"/>
      <c r="BW243" s="9"/>
      <c r="BX243" s="9"/>
      <c r="BY243" s="9"/>
      <c r="BZ243" s="9"/>
    </row>
    <row r="244" spans="1:78">
      <c r="A244" s="50">
        <f t="shared" si="15"/>
        <v>233</v>
      </c>
      <c r="C244" s="11" t="str">
        <f>IFERROR(INDEX('     2022    '!D:D,MATCH('Order Summary'!$A244,'     2022    '!$AN:$AN,0)),"")</f>
        <v/>
      </c>
      <c r="D244" s="11" t="str">
        <f>IFERROR(INDEX('     2022    '!C:C,MATCH('Order Summary'!$A244,'     2022    '!$AN:$AN,0)),"")</f>
        <v/>
      </c>
      <c r="E244" s="11" t="str">
        <f>IFERROR(INDEX('     2022    '!E:E,MATCH('Order Summary'!$A244,'     2022    '!$AN:$AN,0)),"")</f>
        <v/>
      </c>
      <c r="F244" s="96">
        <f>IFERROR(INDEX('     2022    '!AY:AY,MATCH($A244,'     2022    '!$AN:$AN,0)),0)</f>
        <v>0</v>
      </c>
      <c r="G244" s="180" t="str">
        <f>IFERROR(IF($O$3&gt;68,INDEX('     2022    '!I:I,MATCH($A244,'     2022    '!$AN:$AN,0))*(1-'     2022    '!$BA$1),INDEX('     2022    '!I:I,MATCH($A244,'     2022    '!$AN:$AN,0))),"")</f>
        <v/>
      </c>
      <c r="H244" s="96">
        <f>IFERROR(INDEX('     2022    '!AZ:AZ,MATCH($A244,'     2022    '!$AN:$AN,0)),0)</f>
        <v>0</v>
      </c>
      <c r="I244" s="180" t="str">
        <f>IFERROR(IF($O$3&gt;68,INDEX('     2022    '!M:M,MATCH($A244,'     2022    '!$AN:$AN,0))*(1-'     2022    '!$BA$1),INDEX('     2022    '!M:M,MATCH($A244,'     2022    '!$AN:$AN,0))),"")</f>
        <v/>
      </c>
      <c r="J244" s="181">
        <f t="shared" si="13"/>
        <v>0</v>
      </c>
      <c r="K244" s="182" t="str">
        <f t="shared" si="14"/>
        <v/>
      </c>
      <c r="L244" s="53"/>
      <c r="M244" s="52" t="str">
        <f>IFERROR(INDEX('     2022    '!R:R,MATCH('Order Summary'!$A244,'     2022    '!$AN:$AN,0)),"")</f>
        <v/>
      </c>
      <c r="N244" s="52" t="str">
        <f>IFERROR(INDEX('     2022    '!V:V,MATCH('Order Summary'!$A244,'     2022    '!$AN:$AN,0)),"")</f>
        <v/>
      </c>
      <c r="O244" s="52" t="str">
        <f>IFERROR(INDEX('     2022    '!S:S,MATCH('Order Summary'!$A244,'     2022    '!$AN:$AN,0)),"")</f>
        <v/>
      </c>
      <c r="P244" s="96" t="str">
        <f t="shared" si="12"/>
        <v/>
      </c>
      <c r="R244" s="9"/>
      <c r="S244" s="9"/>
      <c r="T244" s="9"/>
      <c r="U244" s="9"/>
      <c r="V244" s="9"/>
      <c r="W244" s="9"/>
      <c r="X244" s="9"/>
      <c r="Y244" s="9"/>
      <c r="Z244" s="9"/>
      <c r="AA244" s="9"/>
      <c r="AB244" s="9"/>
      <c r="AC244" s="9"/>
      <c r="AD244" s="9"/>
      <c r="AE244" s="9"/>
      <c r="AF244" s="9"/>
      <c r="AG244" s="9"/>
      <c r="AH244" s="9"/>
      <c r="AI244" s="9"/>
      <c r="AJ244" s="9"/>
      <c r="AK244" s="9"/>
      <c r="AL244" s="9"/>
      <c r="AM244" s="9"/>
      <c r="AN244" s="9"/>
      <c r="AO244" s="9"/>
      <c r="AP244" s="9"/>
      <c r="AQ244" s="9"/>
      <c r="AR244" s="9"/>
      <c r="AS244" s="9"/>
      <c r="AT244" s="9"/>
      <c r="AU244" s="9"/>
      <c r="AV244" s="9"/>
      <c r="AW244" s="9"/>
      <c r="AX244" s="9"/>
      <c r="AY244" s="9"/>
      <c r="AZ244" s="9"/>
      <c r="BA244" s="9"/>
      <c r="BB244" s="9"/>
      <c r="BC244" s="9"/>
      <c r="BD244" s="9"/>
      <c r="BE244" s="9"/>
      <c r="BF244" s="9"/>
      <c r="BG244" s="9"/>
      <c r="BH244" s="9"/>
      <c r="BI244" s="9"/>
      <c r="BJ244" s="9"/>
      <c r="BK244" s="9"/>
      <c r="BL244" s="9"/>
      <c r="BM244" s="9"/>
      <c r="BN244" s="9"/>
      <c r="BO244" s="9"/>
      <c r="BP244" s="9"/>
      <c r="BQ244" s="9"/>
      <c r="BR244" s="9"/>
      <c r="BS244" s="9"/>
      <c r="BT244" s="9"/>
      <c r="BU244" s="9"/>
      <c r="BV244" s="9"/>
      <c r="BW244" s="9"/>
      <c r="BX244" s="9"/>
      <c r="BY244" s="9"/>
      <c r="BZ244" s="9"/>
    </row>
    <row r="245" spans="1:78">
      <c r="A245" s="50">
        <f t="shared" si="15"/>
        <v>234</v>
      </c>
      <c r="C245" s="11" t="str">
        <f>IFERROR(INDEX('     2022    '!D:D,MATCH('Order Summary'!$A245,'     2022    '!$AN:$AN,0)),"")</f>
        <v/>
      </c>
      <c r="D245" s="11" t="str">
        <f>IFERROR(INDEX('     2022    '!C:C,MATCH('Order Summary'!$A245,'     2022    '!$AN:$AN,0)),"")</f>
        <v/>
      </c>
      <c r="E245" s="11" t="str">
        <f>IFERROR(INDEX('     2022    '!E:E,MATCH('Order Summary'!$A245,'     2022    '!$AN:$AN,0)),"")</f>
        <v/>
      </c>
      <c r="F245" s="96">
        <f>IFERROR(INDEX('     2022    '!AY:AY,MATCH($A245,'     2022    '!$AN:$AN,0)),0)</f>
        <v>0</v>
      </c>
      <c r="G245" s="180" t="str">
        <f>IFERROR(IF($O$3&gt;68,INDEX('     2022    '!I:I,MATCH($A245,'     2022    '!$AN:$AN,0))*(1-'     2022    '!$BA$1),INDEX('     2022    '!I:I,MATCH($A245,'     2022    '!$AN:$AN,0))),"")</f>
        <v/>
      </c>
      <c r="H245" s="96">
        <f>IFERROR(INDEX('     2022    '!AZ:AZ,MATCH($A245,'     2022    '!$AN:$AN,0)),0)</f>
        <v>0</v>
      </c>
      <c r="I245" s="180" t="str">
        <f>IFERROR(IF($O$3&gt;68,INDEX('     2022    '!M:M,MATCH($A245,'     2022    '!$AN:$AN,0))*(1-'     2022    '!$BA$1),INDEX('     2022    '!M:M,MATCH($A245,'     2022    '!$AN:$AN,0))),"")</f>
        <v/>
      </c>
      <c r="J245" s="181">
        <f t="shared" si="13"/>
        <v>0</v>
      </c>
      <c r="K245" s="182" t="str">
        <f t="shared" si="14"/>
        <v/>
      </c>
      <c r="L245" s="53"/>
      <c r="M245" s="52" t="str">
        <f>IFERROR(INDEX('     2022    '!R:R,MATCH('Order Summary'!$A245,'     2022    '!$AN:$AN,0)),"")</f>
        <v/>
      </c>
      <c r="N245" s="52" t="str">
        <f>IFERROR(INDEX('     2022    '!V:V,MATCH('Order Summary'!$A245,'     2022    '!$AN:$AN,0)),"")</f>
        <v/>
      </c>
      <c r="O245" s="52" t="str">
        <f>IFERROR(INDEX('     2022    '!S:S,MATCH('Order Summary'!$A245,'     2022    '!$AN:$AN,0)),"")</f>
        <v/>
      </c>
      <c r="P245" s="96" t="str">
        <f t="shared" si="12"/>
        <v/>
      </c>
      <c r="R245" s="9"/>
      <c r="S245" s="9"/>
      <c r="T245" s="9"/>
      <c r="U245" s="9"/>
      <c r="V245" s="9"/>
      <c r="W245" s="9"/>
      <c r="X245" s="9"/>
      <c r="Y245" s="9"/>
      <c r="Z245" s="9"/>
      <c r="AA245" s="9"/>
      <c r="AB245" s="9"/>
      <c r="AC245" s="9"/>
      <c r="AD245" s="9"/>
      <c r="AE245" s="9"/>
      <c r="AF245" s="9"/>
      <c r="AG245" s="9"/>
      <c r="AH245" s="9"/>
      <c r="AI245" s="9"/>
      <c r="AJ245" s="9"/>
      <c r="AK245" s="9"/>
      <c r="AL245" s="9"/>
      <c r="AM245" s="9"/>
      <c r="AN245" s="9"/>
      <c r="AO245" s="9"/>
      <c r="AP245" s="9"/>
      <c r="AQ245" s="9"/>
      <c r="AR245" s="9"/>
      <c r="AS245" s="9"/>
      <c r="AT245" s="9"/>
      <c r="AU245" s="9"/>
      <c r="AV245" s="9"/>
      <c r="AW245" s="9"/>
      <c r="AX245" s="9"/>
      <c r="AY245" s="9"/>
      <c r="AZ245" s="9"/>
      <c r="BA245" s="9"/>
      <c r="BB245" s="9"/>
      <c r="BC245" s="9"/>
      <c r="BD245" s="9"/>
      <c r="BE245" s="9"/>
      <c r="BF245" s="9"/>
      <c r="BG245" s="9"/>
      <c r="BH245" s="9"/>
      <c r="BI245" s="9"/>
      <c r="BJ245" s="9"/>
      <c r="BK245" s="9"/>
      <c r="BL245" s="9"/>
      <c r="BM245" s="9"/>
      <c r="BN245" s="9"/>
      <c r="BO245" s="9"/>
      <c r="BP245" s="9"/>
      <c r="BQ245" s="9"/>
      <c r="BR245" s="9"/>
      <c r="BS245" s="9"/>
      <c r="BT245" s="9"/>
      <c r="BU245" s="9"/>
      <c r="BV245" s="9"/>
      <c r="BW245" s="9"/>
      <c r="BX245" s="9"/>
      <c r="BY245" s="9"/>
      <c r="BZ245" s="9"/>
    </row>
    <row r="246" spans="1:78">
      <c r="A246" s="50">
        <f t="shared" si="15"/>
        <v>235</v>
      </c>
      <c r="C246" s="11" t="str">
        <f>IFERROR(INDEX('     2022    '!D:D,MATCH('Order Summary'!$A246,'     2022    '!$AN:$AN,0)),"")</f>
        <v/>
      </c>
      <c r="D246" s="11" t="str">
        <f>IFERROR(INDEX('     2022    '!C:C,MATCH('Order Summary'!$A246,'     2022    '!$AN:$AN,0)),"")</f>
        <v/>
      </c>
      <c r="E246" s="11" t="str">
        <f>IFERROR(INDEX('     2022    '!E:E,MATCH('Order Summary'!$A246,'     2022    '!$AN:$AN,0)),"")</f>
        <v/>
      </c>
      <c r="F246" s="96">
        <f>IFERROR(INDEX('     2022    '!AY:AY,MATCH($A246,'     2022    '!$AN:$AN,0)),0)</f>
        <v>0</v>
      </c>
      <c r="G246" s="180" t="str">
        <f>IFERROR(IF($O$3&gt;68,INDEX('     2022    '!I:I,MATCH($A246,'     2022    '!$AN:$AN,0))*(1-'     2022    '!$BA$1),INDEX('     2022    '!I:I,MATCH($A246,'     2022    '!$AN:$AN,0))),"")</f>
        <v/>
      </c>
      <c r="H246" s="96">
        <f>IFERROR(INDEX('     2022    '!AZ:AZ,MATCH($A246,'     2022    '!$AN:$AN,0)),0)</f>
        <v>0</v>
      </c>
      <c r="I246" s="180" t="str">
        <f>IFERROR(IF($O$3&gt;68,INDEX('     2022    '!M:M,MATCH($A246,'     2022    '!$AN:$AN,0))*(1-'     2022    '!$BA$1),INDEX('     2022    '!M:M,MATCH($A246,'     2022    '!$AN:$AN,0))),"")</f>
        <v/>
      </c>
      <c r="J246" s="181">
        <f t="shared" si="13"/>
        <v>0</v>
      </c>
      <c r="K246" s="182" t="str">
        <f t="shared" si="14"/>
        <v/>
      </c>
      <c r="L246" s="53"/>
      <c r="M246" s="52" t="str">
        <f>IFERROR(INDEX('     2022    '!R:R,MATCH('Order Summary'!$A246,'     2022    '!$AN:$AN,0)),"")</f>
        <v/>
      </c>
      <c r="N246" s="52" t="str">
        <f>IFERROR(INDEX('     2022    '!V:V,MATCH('Order Summary'!$A246,'     2022    '!$AN:$AN,0)),"")</f>
        <v/>
      </c>
      <c r="O246" s="52" t="str">
        <f>IFERROR(INDEX('     2022    '!S:S,MATCH('Order Summary'!$A246,'     2022    '!$AN:$AN,0)),"")</f>
        <v/>
      </c>
      <c r="P246" s="96" t="str">
        <f t="shared" si="12"/>
        <v/>
      </c>
      <c r="R246" s="9"/>
      <c r="S246" s="9"/>
      <c r="T246" s="9"/>
      <c r="U246" s="9"/>
      <c r="V246" s="9"/>
      <c r="W246" s="9"/>
      <c r="X246" s="9"/>
      <c r="Y246" s="9"/>
      <c r="Z246" s="9"/>
      <c r="AA246" s="9"/>
      <c r="AB246" s="9"/>
      <c r="AC246" s="9"/>
      <c r="AD246" s="9"/>
      <c r="AE246" s="9"/>
      <c r="AF246" s="9"/>
      <c r="AG246" s="9"/>
      <c r="AH246" s="9"/>
      <c r="AI246" s="9"/>
      <c r="AJ246" s="9"/>
      <c r="AK246" s="9"/>
      <c r="AL246" s="9"/>
      <c r="AM246" s="9"/>
      <c r="AN246" s="9"/>
      <c r="AO246" s="9"/>
      <c r="AP246" s="9"/>
      <c r="AQ246" s="9"/>
      <c r="AR246" s="9"/>
      <c r="AS246" s="9"/>
      <c r="AT246" s="9"/>
      <c r="AU246" s="9"/>
      <c r="AV246" s="9"/>
      <c r="AW246" s="9"/>
      <c r="AX246" s="9"/>
      <c r="AY246" s="9"/>
      <c r="AZ246" s="9"/>
      <c r="BA246" s="9"/>
      <c r="BB246" s="9"/>
      <c r="BC246" s="9"/>
      <c r="BD246" s="9"/>
      <c r="BE246" s="9"/>
      <c r="BF246" s="9"/>
      <c r="BG246" s="9"/>
      <c r="BH246" s="9"/>
      <c r="BI246" s="9"/>
      <c r="BJ246" s="9"/>
      <c r="BK246" s="9"/>
      <c r="BL246" s="9"/>
      <c r="BM246" s="9"/>
      <c r="BN246" s="9"/>
      <c r="BO246" s="9"/>
      <c r="BP246" s="9"/>
      <c r="BQ246" s="9"/>
      <c r="BR246" s="9"/>
      <c r="BS246" s="9"/>
      <c r="BT246" s="9"/>
      <c r="BU246" s="9"/>
      <c r="BV246" s="9"/>
      <c r="BW246" s="9"/>
      <c r="BX246" s="9"/>
      <c r="BY246" s="9"/>
      <c r="BZ246" s="9"/>
    </row>
    <row r="247" spans="1:78">
      <c r="A247" s="50">
        <f t="shared" si="15"/>
        <v>236</v>
      </c>
      <c r="C247" s="11" t="str">
        <f>IFERROR(INDEX('     2022    '!D:D,MATCH('Order Summary'!$A247,'     2022    '!$AN:$AN,0)),"")</f>
        <v/>
      </c>
      <c r="D247" s="11" t="str">
        <f>IFERROR(INDEX('     2022    '!C:C,MATCH('Order Summary'!$A247,'     2022    '!$AN:$AN,0)),"")</f>
        <v/>
      </c>
      <c r="E247" s="11" t="str">
        <f>IFERROR(INDEX('     2022    '!E:E,MATCH('Order Summary'!$A247,'     2022    '!$AN:$AN,0)),"")</f>
        <v/>
      </c>
      <c r="F247" s="96">
        <f>IFERROR(INDEX('     2022    '!AY:AY,MATCH($A247,'     2022    '!$AN:$AN,0)),0)</f>
        <v>0</v>
      </c>
      <c r="G247" s="180" t="str">
        <f>IFERROR(IF($O$3&gt;68,INDEX('     2022    '!I:I,MATCH($A247,'     2022    '!$AN:$AN,0))*(1-'     2022    '!$BA$1),INDEX('     2022    '!I:I,MATCH($A247,'     2022    '!$AN:$AN,0))),"")</f>
        <v/>
      </c>
      <c r="H247" s="96">
        <f>IFERROR(INDEX('     2022    '!AZ:AZ,MATCH($A247,'     2022    '!$AN:$AN,0)),0)</f>
        <v>0</v>
      </c>
      <c r="I247" s="180" t="str">
        <f>IFERROR(IF($O$3&gt;68,INDEX('     2022    '!M:M,MATCH($A247,'     2022    '!$AN:$AN,0))*(1-'     2022    '!$BA$1),INDEX('     2022    '!M:M,MATCH($A247,'     2022    '!$AN:$AN,0))),"")</f>
        <v/>
      </c>
      <c r="J247" s="181">
        <f t="shared" si="13"/>
        <v>0</v>
      </c>
      <c r="K247" s="182" t="str">
        <f t="shared" si="14"/>
        <v/>
      </c>
      <c r="L247" s="53"/>
      <c r="M247" s="52" t="str">
        <f>IFERROR(INDEX('     2022    '!R:R,MATCH('Order Summary'!$A247,'     2022    '!$AN:$AN,0)),"")</f>
        <v/>
      </c>
      <c r="N247" s="52" t="str">
        <f>IFERROR(INDEX('     2022    '!V:V,MATCH('Order Summary'!$A247,'     2022    '!$AN:$AN,0)),"")</f>
        <v/>
      </c>
      <c r="O247" s="52" t="str">
        <f>IFERROR(INDEX('     2022    '!S:S,MATCH('Order Summary'!$A247,'     2022    '!$AN:$AN,0)),"")</f>
        <v/>
      </c>
      <c r="P247" s="96" t="str">
        <f t="shared" si="12"/>
        <v/>
      </c>
      <c r="R247" s="9"/>
      <c r="S247" s="9"/>
      <c r="T247" s="9"/>
      <c r="U247" s="9"/>
      <c r="V247" s="9"/>
      <c r="W247" s="9"/>
      <c r="X247" s="9"/>
      <c r="Y247" s="9"/>
      <c r="Z247" s="9"/>
      <c r="AA247" s="9"/>
      <c r="AB247" s="9"/>
      <c r="AC247" s="9"/>
      <c r="AD247" s="9"/>
      <c r="AE247" s="9"/>
      <c r="AF247" s="9"/>
      <c r="AG247" s="9"/>
      <c r="AH247" s="9"/>
      <c r="AI247" s="9"/>
      <c r="AJ247" s="9"/>
      <c r="AK247" s="9"/>
      <c r="AL247" s="9"/>
      <c r="AM247" s="9"/>
      <c r="AN247" s="9"/>
      <c r="AO247" s="9"/>
      <c r="AP247" s="9"/>
      <c r="AQ247" s="9"/>
      <c r="AR247" s="9"/>
      <c r="AS247" s="9"/>
      <c r="AT247" s="9"/>
      <c r="AU247" s="9"/>
      <c r="AV247" s="9"/>
      <c r="AW247" s="9"/>
      <c r="AX247" s="9"/>
      <c r="AY247" s="9"/>
      <c r="AZ247" s="9"/>
      <c r="BA247" s="9"/>
      <c r="BB247" s="9"/>
      <c r="BC247" s="9"/>
      <c r="BD247" s="9"/>
      <c r="BE247" s="9"/>
      <c r="BF247" s="9"/>
      <c r="BG247" s="9"/>
      <c r="BH247" s="9"/>
      <c r="BI247" s="9"/>
      <c r="BJ247" s="9"/>
      <c r="BK247" s="9"/>
      <c r="BL247" s="9"/>
      <c r="BM247" s="9"/>
      <c r="BN247" s="9"/>
      <c r="BO247" s="9"/>
      <c r="BP247" s="9"/>
      <c r="BQ247" s="9"/>
      <c r="BR247" s="9"/>
      <c r="BS247" s="9"/>
      <c r="BT247" s="9"/>
      <c r="BU247" s="9"/>
      <c r="BV247" s="9"/>
      <c r="BW247" s="9"/>
      <c r="BX247" s="9"/>
      <c r="BY247" s="9"/>
      <c r="BZ247" s="9"/>
    </row>
    <row r="248" spans="1:78">
      <c r="A248" s="50">
        <f t="shared" si="15"/>
        <v>237</v>
      </c>
      <c r="C248" s="11" t="str">
        <f>IFERROR(INDEX('     2022    '!D:D,MATCH('Order Summary'!$A248,'     2022    '!$AN:$AN,0)),"")</f>
        <v/>
      </c>
      <c r="D248" s="11" t="str">
        <f>IFERROR(INDEX('     2022    '!C:C,MATCH('Order Summary'!$A248,'     2022    '!$AN:$AN,0)),"")</f>
        <v/>
      </c>
      <c r="E248" s="11" t="str">
        <f>IFERROR(INDEX('     2022    '!E:E,MATCH('Order Summary'!$A248,'     2022    '!$AN:$AN,0)),"")</f>
        <v/>
      </c>
      <c r="F248" s="96">
        <f>IFERROR(INDEX('     2022    '!AY:AY,MATCH($A248,'     2022    '!$AN:$AN,0)),0)</f>
        <v>0</v>
      </c>
      <c r="G248" s="180" t="str">
        <f>IFERROR(IF($O$3&gt;68,INDEX('     2022    '!I:I,MATCH($A248,'     2022    '!$AN:$AN,0))*(1-'     2022    '!$BA$1),INDEX('     2022    '!I:I,MATCH($A248,'     2022    '!$AN:$AN,0))),"")</f>
        <v/>
      </c>
      <c r="H248" s="96">
        <f>IFERROR(INDEX('     2022    '!AZ:AZ,MATCH($A248,'     2022    '!$AN:$AN,0)),0)</f>
        <v>0</v>
      </c>
      <c r="I248" s="180" t="str">
        <f>IFERROR(IF($O$3&gt;68,INDEX('     2022    '!M:M,MATCH($A248,'     2022    '!$AN:$AN,0))*(1-'     2022    '!$BA$1),INDEX('     2022    '!M:M,MATCH($A248,'     2022    '!$AN:$AN,0))),"")</f>
        <v/>
      </c>
      <c r="J248" s="181">
        <f t="shared" si="13"/>
        <v>0</v>
      </c>
      <c r="K248" s="182" t="str">
        <f t="shared" si="14"/>
        <v/>
      </c>
      <c r="L248" s="53"/>
      <c r="M248" s="52" t="str">
        <f>IFERROR(INDEX('     2022    '!R:R,MATCH('Order Summary'!$A248,'     2022    '!$AN:$AN,0)),"")</f>
        <v/>
      </c>
      <c r="N248" s="52" t="str">
        <f>IFERROR(INDEX('     2022    '!V:V,MATCH('Order Summary'!$A248,'     2022    '!$AN:$AN,0)),"")</f>
        <v/>
      </c>
      <c r="O248" s="52" t="str">
        <f>IFERROR(INDEX('     2022    '!S:S,MATCH('Order Summary'!$A248,'     2022    '!$AN:$AN,0)),"")</f>
        <v/>
      </c>
      <c r="P248" s="96" t="str">
        <f t="shared" si="12"/>
        <v/>
      </c>
      <c r="R248" s="9"/>
      <c r="S248" s="9"/>
      <c r="T248" s="9"/>
      <c r="U248" s="9"/>
      <c r="V248" s="9"/>
      <c r="W248" s="9"/>
      <c r="X248" s="9"/>
      <c r="Y248" s="9"/>
      <c r="Z248" s="9"/>
      <c r="AA248" s="9"/>
      <c r="AB248" s="9"/>
      <c r="AC248" s="9"/>
      <c r="AD248" s="9"/>
      <c r="AE248" s="9"/>
      <c r="AF248" s="9"/>
      <c r="AG248" s="9"/>
      <c r="AH248" s="9"/>
      <c r="AI248" s="9"/>
      <c r="AJ248" s="9"/>
      <c r="AK248" s="9"/>
      <c r="AL248" s="9"/>
      <c r="AM248" s="9"/>
      <c r="AN248" s="9"/>
      <c r="AO248" s="9"/>
      <c r="AP248" s="9"/>
      <c r="AQ248" s="9"/>
      <c r="AR248" s="9"/>
      <c r="AS248" s="9"/>
      <c r="AT248" s="9"/>
      <c r="AU248" s="9"/>
      <c r="AV248" s="9"/>
      <c r="AW248" s="9"/>
      <c r="AX248" s="9"/>
      <c r="AY248" s="9"/>
      <c r="AZ248" s="9"/>
      <c r="BA248" s="9"/>
      <c r="BB248" s="9"/>
      <c r="BC248" s="9"/>
      <c r="BD248" s="9"/>
      <c r="BE248" s="9"/>
      <c r="BF248" s="9"/>
      <c r="BG248" s="9"/>
      <c r="BH248" s="9"/>
      <c r="BI248" s="9"/>
      <c r="BJ248" s="9"/>
      <c r="BK248" s="9"/>
      <c r="BL248" s="9"/>
      <c r="BM248" s="9"/>
      <c r="BN248" s="9"/>
      <c r="BO248" s="9"/>
      <c r="BP248" s="9"/>
      <c r="BQ248" s="9"/>
      <c r="BR248" s="9"/>
      <c r="BS248" s="9"/>
      <c r="BT248" s="9"/>
      <c r="BU248" s="9"/>
      <c r="BV248" s="9"/>
      <c r="BW248" s="9"/>
      <c r="BX248" s="9"/>
      <c r="BY248" s="9"/>
      <c r="BZ248" s="9"/>
    </row>
    <row r="249" spans="1:78">
      <c r="A249" s="50">
        <f t="shared" si="15"/>
        <v>238</v>
      </c>
      <c r="C249" s="11" t="str">
        <f>IFERROR(INDEX('     2022    '!D:D,MATCH('Order Summary'!$A249,'     2022    '!$AN:$AN,0)),"")</f>
        <v/>
      </c>
      <c r="D249" s="11" t="str">
        <f>IFERROR(INDEX('     2022    '!C:C,MATCH('Order Summary'!$A249,'     2022    '!$AN:$AN,0)),"")</f>
        <v/>
      </c>
      <c r="E249" s="11" t="str">
        <f>IFERROR(INDEX('     2022    '!E:E,MATCH('Order Summary'!$A249,'     2022    '!$AN:$AN,0)),"")</f>
        <v/>
      </c>
      <c r="F249" s="96">
        <f>IFERROR(INDEX('     2022    '!AY:AY,MATCH($A249,'     2022    '!$AN:$AN,0)),0)</f>
        <v>0</v>
      </c>
      <c r="G249" s="180" t="str">
        <f>IFERROR(IF($O$3&gt;68,INDEX('     2022    '!I:I,MATCH($A249,'     2022    '!$AN:$AN,0))*(1-'     2022    '!$BA$1),INDEX('     2022    '!I:I,MATCH($A249,'     2022    '!$AN:$AN,0))),"")</f>
        <v/>
      </c>
      <c r="H249" s="96">
        <f>IFERROR(INDEX('     2022    '!AZ:AZ,MATCH($A249,'     2022    '!$AN:$AN,0)),0)</f>
        <v>0</v>
      </c>
      <c r="I249" s="180" t="str">
        <f>IFERROR(IF($O$3&gt;68,INDEX('     2022    '!M:M,MATCH($A249,'     2022    '!$AN:$AN,0))*(1-'     2022    '!$BA$1),INDEX('     2022    '!M:M,MATCH($A249,'     2022    '!$AN:$AN,0))),"")</f>
        <v/>
      </c>
      <c r="J249" s="181">
        <f t="shared" si="13"/>
        <v>0</v>
      </c>
      <c r="K249" s="182" t="str">
        <f t="shared" si="14"/>
        <v/>
      </c>
      <c r="L249" s="53"/>
      <c r="M249" s="52" t="str">
        <f>IFERROR(INDEX('     2022    '!R:R,MATCH('Order Summary'!$A249,'     2022    '!$AN:$AN,0)),"")</f>
        <v/>
      </c>
      <c r="N249" s="52" t="str">
        <f>IFERROR(INDEX('     2022    '!V:V,MATCH('Order Summary'!$A249,'     2022    '!$AN:$AN,0)),"")</f>
        <v/>
      </c>
      <c r="O249" s="52" t="str">
        <f>IFERROR(INDEX('     2022    '!S:S,MATCH('Order Summary'!$A249,'     2022    '!$AN:$AN,0)),"")</f>
        <v/>
      </c>
      <c r="P249" s="96" t="str">
        <f t="shared" si="12"/>
        <v/>
      </c>
      <c r="R249" s="9"/>
      <c r="S249" s="9"/>
      <c r="T249" s="9"/>
      <c r="U249" s="9"/>
      <c r="V249" s="9"/>
      <c r="W249" s="9"/>
      <c r="X249" s="9"/>
      <c r="Y249" s="9"/>
      <c r="Z249" s="9"/>
      <c r="AA249" s="9"/>
      <c r="AB249" s="9"/>
      <c r="AC249" s="9"/>
      <c r="AD249" s="9"/>
      <c r="AE249" s="9"/>
      <c r="AF249" s="9"/>
      <c r="AG249" s="9"/>
      <c r="AH249" s="9"/>
      <c r="AI249" s="9"/>
      <c r="AJ249" s="9"/>
      <c r="AK249" s="9"/>
      <c r="AL249" s="9"/>
      <c r="AM249" s="9"/>
      <c r="AN249" s="9"/>
      <c r="AO249" s="9"/>
      <c r="AP249" s="9"/>
      <c r="AQ249" s="9"/>
      <c r="AR249" s="9"/>
      <c r="AS249" s="9"/>
      <c r="AT249" s="9"/>
      <c r="AU249" s="9"/>
      <c r="AV249" s="9"/>
      <c r="AW249" s="9"/>
      <c r="AX249" s="9"/>
      <c r="AY249" s="9"/>
      <c r="AZ249" s="9"/>
      <c r="BA249" s="9"/>
      <c r="BB249" s="9"/>
      <c r="BC249" s="9"/>
      <c r="BD249" s="9"/>
      <c r="BE249" s="9"/>
      <c r="BF249" s="9"/>
      <c r="BG249" s="9"/>
      <c r="BH249" s="9"/>
      <c r="BI249" s="9"/>
      <c r="BJ249" s="9"/>
      <c r="BK249" s="9"/>
      <c r="BL249" s="9"/>
      <c r="BM249" s="9"/>
      <c r="BN249" s="9"/>
      <c r="BO249" s="9"/>
      <c r="BP249" s="9"/>
      <c r="BQ249" s="9"/>
      <c r="BR249" s="9"/>
      <c r="BS249" s="9"/>
      <c r="BT249" s="9"/>
      <c r="BU249" s="9"/>
      <c r="BV249" s="9"/>
      <c r="BW249" s="9"/>
      <c r="BX249" s="9"/>
      <c r="BY249" s="9"/>
      <c r="BZ249" s="9"/>
    </row>
    <row r="250" spans="1:78">
      <c r="A250" s="50">
        <f t="shared" si="15"/>
        <v>239</v>
      </c>
      <c r="C250" s="11" t="str">
        <f>IFERROR(INDEX('     2022    '!D:D,MATCH('Order Summary'!$A250,'     2022    '!$AN:$AN,0)),"")</f>
        <v/>
      </c>
      <c r="D250" s="11" t="str">
        <f>IFERROR(INDEX('     2022    '!C:C,MATCH('Order Summary'!$A250,'     2022    '!$AN:$AN,0)),"")</f>
        <v/>
      </c>
      <c r="E250" s="11" t="str">
        <f>IFERROR(INDEX('     2022    '!E:E,MATCH('Order Summary'!$A250,'     2022    '!$AN:$AN,0)),"")</f>
        <v/>
      </c>
      <c r="F250" s="96">
        <f>IFERROR(INDEX('     2022    '!AY:AY,MATCH($A250,'     2022    '!$AN:$AN,0)),0)</f>
        <v>0</v>
      </c>
      <c r="G250" s="180" t="str">
        <f>IFERROR(IF($O$3&gt;68,INDEX('     2022    '!I:I,MATCH($A250,'     2022    '!$AN:$AN,0))*(1-'     2022    '!$BA$1),INDEX('     2022    '!I:I,MATCH($A250,'     2022    '!$AN:$AN,0))),"")</f>
        <v/>
      </c>
      <c r="H250" s="96">
        <f>IFERROR(INDEX('     2022    '!AZ:AZ,MATCH($A250,'     2022    '!$AN:$AN,0)),0)</f>
        <v>0</v>
      </c>
      <c r="I250" s="180" t="str">
        <f>IFERROR(IF($O$3&gt;68,INDEX('     2022    '!M:M,MATCH($A250,'     2022    '!$AN:$AN,0))*(1-'     2022    '!$BA$1),INDEX('     2022    '!M:M,MATCH($A250,'     2022    '!$AN:$AN,0))),"")</f>
        <v/>
      </c>
      <c r="J250" s="181">
        <f t="shared" si="13"/>
        <v>0</v>
      </c>
      <c r="K250" s="182" t="str">
        <f t="shared" si="14"/>
        <v/>
      </c>
      <c r="L250" s="53"/>
      <c r="M250" s="52" t="str">
        <f>IFERROR(INDEX('     2022    '!R:R,MATCH('Order Summary'!$A250,'     2022    '!$AN:$AN,0)),"")</f>
        <v/>
      </c>
      <c r="N250" s="52" t="str">
        <f>IFERROR(INDEX('     2022    '!V:V,MATCH('Order Summary'!$A250,'     2022    '!$AN:$AN,0)),"")</f>
        <v/>
      </c>
      <c r="O250" s="52" t="str">
        <f>IFERROR(INDEX('     2022    '!S:S,MATCH('Order Summary'!$A250,'     2022    '!$AN:$AN,0)),"")</f>
        <v/>
      </c>
      <c r="P250" s="96" t="str">
        <f t="shared" si="12"/>
        <v/>
      </c>
      <c r="R250" s="9"/>
      <c r="S250" s="9"/>
      <c r="T250" s="9"/>
      <c r="U250" s="9"/>
      <c r="V250" s="9"/>
      <c r="W250" s="9"/>
      <c r="X250" s="9"/>
      <c r="Y250" s="9"/>
      <c r="Z250" s="9"/>
      <c r="AA250" s="9"/>
      <c r="AB250" s="9"/>
      <c r="AC250" s="9"/>
      <c r="AD250" s="9"/>
      <c r="AE250" s="9"/>
      <c r="AF250" s="9"/>
      <c r="AG250" s="9"/>
      <c r="AH250" s="9"/>
      <c r="AI250" s="9"/>
      <c r="AJ250" s="9"/>
      <c r="AK250" s="9"/>
      <c r="AL250" s="9"/>
      <c r="AM250" s="9"/>
      <c r="AN250" s="9"/>
      <c r="AO250" s="9"/>
      <c r="AP250" s="9"/>
      <c r="AQ250" s="9"/>
      <c r="AR250" s="9"/>
      <c r="AS250" s="9"/>
      <c r="AT250" s="9"/>
      <c r="AU250" s="9"/>
      <c r="AV250" s="9"/>
      <c r="AW250" s="9"/>
      <c r="AX250" s="9"/>
      <c r="AY250" s="9"/>
      <c r="AZ250" s="9"/>
      <c r="BA250" s="9"/>
      <c r="BB250" s="9"/>
      <c r="BC250" s="9"/>
      <c r="BD250" s="9"/>
      <c r="BE250" s="9"/>
      <c r="BF250" s="9"/>
      <c r="BG250" s="9"/>
      <c r="BH250" s="9"/>
      <c r="BI250" s="9"/>
      <c r="BJ250" s="9"/>
      <c r="BK250" s="9"/>
      <c r="BL250" s="9"/>
      <c r="BM250" s="9"/>
      <c r="BN250" s="9"/>
      <c r="BO250" s="9"/>
      <c r="BP250" s="9"/>
      <c r="BQ250" s="9"/>
      <c r="BR250" s="9"/>
      <c r="BS250" s="9"/>
      <c r="BT250" s="9"/>
      <c r="BU250" s="9"/>
      <c r="BV250" s="9"/>
      <c r="BW250" s="9"/>
      <c r="BX250" s="9"/>
      <c r="BY250" s="9"/>
      <c r="BZ250" s="9"/>
    </row>
    <row r="251" spans="1:78">
      <c r="A251" s="50">
        <f t="shared" si="15"/>
        <v>240</v>
      </c>
      <c r="C251" s="11" t="str">
        <f>IFERROR(INDEX('     2022    '!D:D,MATCH('Order Summary'!$A251,'     2022    '!$AN:$AN,0)),"")</f>
        <v/>
      </c>
      <c r="D251" s="11" t="str">
        <f>IFERROR(INDEX('     2022    '!C:C,MATCH('Order Summary'!$A251,'     2022    '!$AN:$AN,0)),"")</f>
        <v/>
      </c>
      <c r="E251" s="11" t="str">
        <f>IFERROR(INDEX('     2022    '!E:E,MATCH('Order Summary'!$A251,'     2022    '!$AN:$AN,0)),"")</f>
        <v/>
      </c>
      <c r="F251" s="96">
        <f>IFERROR(INDEX('     2022    '!AY:AY,MATCH($A251,'     2022    '!$AN:$AN,0)),0)</f>
        <v>0</v>
      </c>
      <c r="G251" s="180" t="str">
        <f>IFERROR(IF($O$3&gt;68,INDEX('     2022    '!I:I,MATCH($A251,'     2022    '!$AN:$AN,0))*(1-'     2022    '!$BA$1),INDEX('     2022    '!I:I,MATCH($A251,'     2022    '!$AN:$AN,0))),"")</f>
        <v/>
      </c>
      <c r="H251" s="96">
        <f>IFERROR(INDEX('     2022    '!AZ:AZ,MATCH($A251,'     2022    '!$AN:$AN,0)),0)</f>
        <v>0</v>
      </c>
      <c r="I251" s="180" t="str">
        <f>IFERROR(IF($O$3&gt;68,INDEX('     2022    '!M:M,MATCH($A251,'     2022    '!$AN:$AN,0))*(1-'     2022    '!$BA$1),INDEX('     2022    '!M:M,MATCH($A251,'     2022    '!$AN:$AN,0))),"")</f>
        <v/>
      </c>
      <c r="J251" s="181">
        <f t="shared" si="13"/>
        <v>0</v>
      </c>
      <c r="K251" s="182" t="str">
        <f t="shared" si="14"/>
        <v/>
      </c>
      <c r="L251" s="53"/>
      <c r="M251" s="52" t="str">
        <f>IFERROR(INDEX('     2022    '!R:R,MATCH('Order Summary'!$A251,'     2022    '!$AN:$AN,0)),"")</f>
        <v/>
      </c>
      <c r="N251" s="52" t="str">
        <f>IFERROR(INDEX('     2022    '!V:V,MATCH('Order Summary'!$A251,'     2022    '!$AN:$AN,0)),"")</f>
        <v/>
      </c>
      <c r="O251" s="52" t="str">
        <f>IFERROR(INDEX('     2022    '!S:S,MATCH('Order Summary'!$A251,'     2022    '!$AN:$AN,0)),"")</f>
        <v/>
      </c>
      <c r="P251" s="96" t="str">
        <f t="shared" si="12"/>
        <v/>
      </c>
      <c r="R251" s="9"/>
      <c r="S251" s="9"/>
      <c r="T251" s="9"/>
      <c r="U251" s="9"/>
      <c r="V251" s="9"/>
      <c r="W251" s="9"/>
      <c r="X251" s="9"/>
      <c r="Y251" s="9"/>
      <c r="Z251" s="9"/>
      <c r="AA251" s="9"/>
      <c r="AB251" s="9"/>
      <c r="AC251" s="9"/>
      <c r="AD251" s="9"/>
      <c r="AE251" s="9"/>
      <c r="AF251" s="9"/>
      <c r="AG251" s="9"/>
      <c r="AH251" s="9"/>
      <c r="AI251" s="9"/>
      <c r="AJ251" s="9"/>
      <c r="AK251" s="9"/>
      <c r="AL251" s="9"/>
      <c r="AM251" s="9"/>
      <c r="AN251" s="9"/>
      <c r="AO251" s="9"/>
      <c r="AP251" s="9"/>
      <c r="AQ251" s="9"/>
      <c r="AR251" s="9"/>
      <c r="AS251" s="9"/>
      <c r="AT251" s="9"/>
      <c r="AU251" s="9"/>
      <c r="AV251" s="9"/>
      <c r="AW251" s="9"/>
      <c r="AX251" s="9"/>
      <c r="AY251" s="9"/>
      <c r="AZ251" s="9"/>
      <c r="BA251" s="9"/>
      <c r="BB251" s="9"/>
      <c r="BC251" s="9"/>
      <c r="BD251" s="9"/>
      <c r="BE251" s="9"/>
      <c r="BF251" s="9"/>
      <c r="BG251" s="9"/>
      <c r="BH251" s="9"/>
      <c r="BI251" s="9"/>
      <c r="BJ251" s="9"/>
      <c r="BK251" s="9"/>
      <c r="BL251" s="9"/>
      <c r="BM251" s="9"/>
      <c r="BN251" s="9"/>
      <c r="BO251" s="9"/>
      <c r="BP251" s="9"/>
      <c r="BQ251" s="9"/>
      <c r="BR251" s="9"/>
      <c r="BS251" s="9"/>
      <c r="BT251" s="9"/>
      <c r="BU251" s="9"/>
      <c r="BV251" s="9"/>
      <c r="BW251" s="9"/>
      <c r="BX251" s="9"/>
      <c r="BY251" s="9"/>
      <c r="BZ251" s="9"/>
    </row>
    <row r="252" spans="1:78">
      <c r="A252" s="50">
        <f t="shared" si="15"/>
        <v>241</v>
      </c>
      <c r="C252" s="11" t="str">
        <f>IFERROR(INDEX('     2022    '!D:D,MATCH('Order Summary'!$A252,'     2022    '!$AN:$AN,0)),"")</f>
        <v/>
      </c>
      <c r="D252" s="11" t="str">
        <f>IFERROR(INDEX('     2022    '!C:C,MATCH('Order Summary'!$A252,'     2022    '!$AN:$AN,0)),"")</f>
        <v/>
      </c>
      <c r="E252" s="11" t="str">
        <f>IFERROR(INDEX('     2022    '!E:E,MATCH('Order Summary'!$A252,'     2022    '!$AN:$AN,0)),"")</f>
        <v/>
      </c>
      <c r="F252" s="96">
        <f>IFERROR(INDEX('     2022    '!AY:AY,MATCH($A252,'     2022    '!$AN:$AN,0)),0)</f>
        <v>0</v>
      </c>
      <c r="G252" s="180" t="str">
        <f>IFERROR(IF($O$3&gt;68,INDEX('     2022    '!I:I,MATCH($A252,'     2022    '!$AN:$AN,0))*(1-'     2022    '!$BA$1),INDEX('     2022    '!I:I,MATCH($A252,'     2022    '!$AN:$AN,0))),"")</f>
        <v/>
      </c>
      <c r="H252" s="96">
        <f>IFERROR(INDEX('     2022    '!AZ:AZ,MATCH($A252,'     2022    '!$AN:$AN,0)),0)</f>
        <v>0</v>
      </c>
      <c r="I252" s="180" t="str">
        <f>IFERROR(IF($O$3&gt;68,INDEX('     2022    '!M:M,MATCH($A252,'     2022    '!$AN:$AN,0))*(1-'     2022    '!$BA$1),INDEX('     2022    '!M:M,MATCH($A252,'     2022    '!$AN:$AN,0))),"")</f>
        <v/>
      </c>
      <c r="J252" s="181">
        <f t="shared" si="13"/>
        <v>0</v>
      </c>
      <c r="K252" s="182" t="str">
        <f t="shared" si="14"/>
        <v/>
      </c>
      <c r="L252" s="53"/>
      <c r="M252" s="52" t="str">
        <f>IFERROR(INDEX('     2022    '!R:R,MATCH('Order Summary'!$A252,'     2022    '!$AN:$AN,0)),"")</f>
        <v/>
      </c>
      <c r="N252" s="52" t="str">
        <f>IFERROR(INDEX('     2022    '!V:V,MATCH('Order Summary'!$A252,'     2022    '!$AN:$AN,0)),"")</f>
        <v/>
      </c>
      <c r="O252" s="52" t="str">
        <f>IFERROR(INDEX('     2022    '!S:S,MATCH('Order Summary'!$A252,'     2022    '!$AN:$AN,0)),"")</f>
        <v/>
      </c>
      <c r="P252" s="96" t="str">
        <f t="shared" si="12"/>
        <v/>
      </c>
      <c r="R252" s="9"/>
      <c r="S252" s="9"/>
      <c r="T252" s="9"/>
      <c r="U252" s="9"/>
      <c r="V252" s="9"/>
      <c r="W252" s="9"/>
      <c r="X252" s="9"/>
      <c r="Y252" s="9"/>
      <c r="Z252" s="9"/>
      <c r="AA252" s="9"/>
      <c r="AB252" s="9"/>
      <c r="AC252" s="9"/>
      <c r="AD252" s="9"/>
      <c r="AE252" s="9"/>
      <c r="AF252" s="9"/>
      <c r="AG252" s="9"/>
      <c r="AH252" s="9"/>
      <c r="AI252" s="9"/>
      <c r="AJ252" s="9"/>
      <c r="AK252" s="9"/>
      <c r="AL252" s="9"/>
      <c r="AM252" s="9"/>
      <c r="AN252" s="9"/>
      <c r="AO252" s="9"/>
      <c r="AP252" s="9"/>
      <c r="AQ252" s="9"/>
      <c r="AR252" s="9"/>
      <c r="AS252" s="9"/>
      <c r="AT252" s="9"/>
      <c r="AU252" s="9"/>
      <c r="AV252" s="9"/>
      <c r="AW252" s="9"/>
      <c r="AX252" s="9"/>
      <c r="AY252" s="9"/>
      <c r="AZ252" s="9"/>
      <c r="BA252" s="9"/>
      <c r="BB252" s="9"/>
      <c r="BC252" s="9"/>
      <c r="BD252" s="9"/>
      <c r="BE252" s="9"/>
      <c r="BF252" s="9"/>
      <c r="BG252" s="9"/>
      <c r="BH252" s="9"/>
      <c r="BI252" s="9"/>
      <c r="BJ252" s="9"/>
      <c r="BK252" s="9"/>
      <c r="BL252" s="9"/>
      <c r="BM252" s="9"/>
      <c r="BN252" s="9"/>
      <c r="BO252" s="9"/>
      <c r="BP252" s="9"/>
      <c r="BQ252" s="9"/>
      <c r="BR252" s="9"/>
      <c r="BS252" s="9"/>
      <c r="BT252" s="9"/>
      <c r="BU252" s="9"/>
      <c r="BV252" s="9"/>
      <c r="BW252" s="9"/>
      <c r="BX252" s="9"/>
      <c r="BY252" s="9"/>
      <c r="BZ252" s="9"/>
    </row>
    <row r="253" spans="1:78">
      <c r="A253" s="50">
        <f t="shared" si="15"/>
        <v>242</v>
      </c>
      <c r="C253" s="11" t="str">
        <f>IFERROR(INDEX('     2022    '!D:D,MATCH('Order Summary'!$A253,'     2022    '!$AN:$AN,0)),"")</f>
        <v/>
      </c>
      <c r="D253" s="11" t="str">
        <f>IFERROR(INDEX('     2022    '!C:C,MATCH('Order Summary'!$A253,'     2022    '!$AN:$AN,0)),"")</f>
        <v/>
      </c>
      <c r="E253" s="11" t="str">
        <f>IFERROR(INDEX('     2022    '!E:E,MATCH('Order Summary'!$A253,'     2022    '!$AN:$AN,0)),"")</f>
        <v/>
      </c>
      <c r="F253" s="96">
        <f>IFERROR(INDEX('     2022    '!AY:AY,MATCH($A253,'     2022    '!$AN:$AN,0)),0)</f>
        <v>0</v>
      </c>
      <c r="G253" s="180" t="str">
        <f>IFERROR(IF($O$3&gt;68,INDEX('     2022    '!I:I,MATCH($A253,'     2022    '!$AN:$AN,0))*(1-'     2022    '!$BA$1),INDEX('     2022    '!I:I,MATCH($A253,'     2022    '!$AN:$AN,0))),"")</f>
        <v/>
      </c>
      <c r="H253" s="96">
        <f>IFERROR(INDEX('     2022    '!AZ:AZ,MATCH($A253,'     2022    '!$AN:$AN,0)),0)</f>
        <v>0</v>
      </c>
      <c r="I253" s="180" t="str">
        <f>IFERROR(IF($O$3&gt;68,INDEX('     2022    '!M:M,MATCH($A253,'     2022    '!$AN:$AN,0))*(1-'     2022    '!$BA$1),INDEX('     2022    '!M:M,MATCH($A253,'     2022    '!$AN:$AN,0))),"")</f>
        <v/>
      </c>
      <c r="J253" s="181">
        <f t="shared" si="13"/>
        <v>0</v>
      </c>
      <c r="K253" s="182" t="str">
        <f t="shared" si="14"/>
        <v/>
      </c>
      <c r="L253" s="53"/>
      <c r="M253" s="52" t="str">
        <f>IFERROR(INDEX('     2022    '!R:R,MATCH('Order Summary'!$A253,'     2022    '!$AN:$AN,0)),"")</f>
        <v/>
      </c>
      <c r="N253" s="52" t="str">
        <f>IFERROR(INDEX('     2022    '!V:V,MATCH('Order Summary'!$A253,'     2022    '!$AN:$AN,0)),"")</f>
        <v/>
      </c>
      <c r="O253" s="52" t="str">
        <f>IFERROR(INDEX('     2022    '!S:S,MATCH('Order Summary'!$A253,'     2022    '!$AN:$AN,0)),"")</f>
        <v/>
      </c>
      <c r="P253" s="96" t="str">
        <f t="shared" si="12"/>
        <v/>
      </c>
      <c r="R253" s="9"/>
      <c r="S253" s="9"/>
      <c r="T253" s="9"/>
      <c r="U253" s="9"/>
      <c r="V253" s="9"/>
      <c r="W253" s="9"/>
      <c r="X253" s="9"/>
      <c r="Y253" s="9"/>
      <c r="Z253" s="9"/>
      <c r="AA253" s="9"/>
      <c r="AB253" s="9"/>
      <c r="AC253" s="9"/>
      <c r="AD253" s="9"/>
      <c r="AE253" s="9"/>
      <c r="AF253" s="9"/>
      <c r="AG253" s="9"/>
      <c r="AH253" s="9"/>
      <c r="AI253" s="9"/>
      <c r="AJ253" s="9"/>
      <c r="AK253" s="9"/>
      <c r="AL253" s="9"/>
      <c r="AM253" s="9"/>
      <c r="AN253" s="9"/>
      <c r="AO253" s="9"/>
      <c r="AP253" s="9"/>
      <c r="AQ253" s="9"/>
      <c r="AR253" s="9"/>
      <c r="AS253" s="9"/>
      <c r="AT253" s="9"/>
      <c r="AU253" s="9"/>
      <c r="AV253" s="9"/>
      <c r="AW253" s="9"/>
      <c r="AX253" s="9"/>
      <c r="AY253" s="9"/>
      <c r="AZ253" s="9"/>
      <c r="BA253" s="9"/>
      <c r="BB253" s="9"/>
      <c r="BC253" s="9"/>
      <c r="BD253" s="9"/>
      <c r="BE253" s="9"/>
      <c r="BF253" s="9"/>
      <c r="BG253" s="9"/>
      <c r="BH253" s="9"/>
      <c r="BI253" s="9"/>
      <c r="BJ253" s="9"/>
      <c r="BK253" s="9"/>
      <c r="BL253" s="9"/>
      <c r="BM253" s="9"/>
      <c r="BN253" s="9"/>
      <c r="BO253" s="9"/>
      <c r="BP253" s="9"/>
      <c r="BQ253" s="9"/>
      <c r="BR253" s="9"/>
      <c r="BS253" s="9"/>
      <c r="BT253" s="9"/>
      <c r="BU253" s="9"/>
      <c r="BV253" s="9"/>
      <c r="BW253" s="9"/>
      <c r="BX253" s="9"/>
      <c r="BY253" s="9"/>
      <c r="BZ253" s="9"/>
    </row>
    <row r="254" spans="1:78">
      <c r="A254" s="50">
        <f t="shared" si="15"/>
        <v>243</v>
      </c>
      <c r="C254" s="11" t="str">
        <f>IFERROR(INDEX('     2022    '!D:D,MATCH('Order Summary'!$A254,'     2022    '!$AN:$AN,0)),"")</f>
        <v/>
      </c>
      <c r="D254" s="11" t="str">
        <f>IFERROR(INDEX('     2022    '!C:C,MATCH('Order Summary'!$A254,'     2022    '!$AN:$AN,0)),"")</f>
        <v/>
      </c>
      <c r="E254" s="11" t="str">
        <f>IFERROR(INDEX('     2022    '!E:E,MATCH('Order Summary'!$A254,'     2022    '!$AN:$AN,0)),"")</f>
        <v/>
      </c>
      <c r="F254" s="96">
        <f>IFERROR(INDEX('     2022    '!AY:AY,MATCH($A254,'     2022    '!$AN:$AN,0)),0)</f>
        <v>0</v>
      </c>
      <c r="G254" s="180" t="str">
        <f>IFERROR(IF($O$3&gt;68,INDEX('     2022    '!I:I,MATCH($A254,'     2022    '!$AN:$AN,0))*(1-'     2022    '!$BA$1),INDEX('     2022    '!I:I,MATCH($A254,'     2022    '!$AN:$AN,0))),"")</f>
        <v/>
      </c>
      <c r="H254" s="96">
        <f>IFERROR(INDEX('     2022    '!AZ:AZ,MATCH($A254,'     2022    '!$AN:$AN,0)),0)</f>
        <v>0</v>
      </c>
      <c r="I254" s="180" t="str">
        <f>IFERROR(IF($O$3&gt;68,INDEX('     2022    '!M:M,MATCH($A254,'     2022    '!$AN:$AN,0))*(1-'     2022    '!$BA$1),INDEX('     2022    '!M:M,MATCH($A254,'     2022    '!$AN:$AN,0))),"")</f>
        <v/>
      </c>
      <c r="J254" s="181">
        <f t="shared" si="13"/>
        <v>0</v>
      </c>
      <c r="K254" s="182" t="str">
        <f t="shared" si="14"/>
        <v/>
      </c>
      <c r="L254" s="53"/>
      <c r="M254" s="52" t="str">
        <f>IFERROR(INDEX('     2022    '!R:R,MATCH('Order Summary'!$A254,'     2022    '!$AN:$AN,0)),"")</f>
        <v/>
      </c>
      <c r="N254" s="52" t="str">
        <f>IFERROR(INDEX('     2022    '!V:V,MATCH('Order Summary'!$A254,'     2022    '!$AN:$AN,0)),"")</f>
        <v/>
      </c>
      <c r="O254" s="52" t="str">
        <f>IFERROR(INDEX('     2022    '!S:S,MATCH('Order Summary'!$A254,'     2022    '!$AN:$AN,0)),"")</f>
        <v/>
      </c>
      <c r="P254" s="96" t="str">
        <f t="shared" si="12"/>
        <v/>
      </c>
      <c r="R254" s="9"/>
      <c r="S254" s="9"/>
      <c r="T254" s="9"/>
      <c r="U254" s="9"/>
      <c r="V254" s="9"/>
      <c r="W254" s="9"/>
      <c r="X254" s="9"/>
      <c r="Y254" s="9"/>
      <c r="Z254" s="9"/>
      <c r="AA254" s="9"/>
      <c r="AB254" s="9"/>
      <c r="AC254" s="9"/>
      <c r="AD254" s="9"/>
      <c r="AE254" s="9"/>
      <c r="AF254" s="9"/>
      <c r="AG254" s="9"/>
      <c r="AH254" s="9"/>
      <c r="AI254" s="9"/>
      <c r="AJ254" s="9"/>
      <c r="AK254" s="9"/>
      <c r="AL254" s="9"/>
      <c r="AM254" s="9"/>
      <c r="AN254" s="9"/>
      <c r="AO254" s="9"/>
      <c r="AP254" s="9"/>
      <c r="AQ254" s="9"/>
      <c r="AR254" s="9"/>
      <c r="AS254" s="9"/>
      <c r="AT254" s="9"/>
      <c r="AU254" s="9"/>
      <c r="AV254" s="9"/>
      <c r="AW254" s="9"/>
      <c r="AX254" s="9"/>
      <c r="AY254" s="9"/>
      <c r="AZ254" s="9"/>
      <c r="BA254" s="9"/>
      <c r="BB254" s="9"/>
      <c r="BC254" s="9"/>
      <c r="BD254" s="9"/>
      <c r="BE254" s="9"/>
      <c r="BF254" s="9"/>
      <c r="BG254" s="9"/>
      <c r="BH254" s="9"/>
      <c r="BI254" s="9"/>
      <c r="BJ254" s="9"/>
      <c r="BK254" s="9"/>
      <c r="BL254" s="9"/>
      <c r="BM254" s="9"/>
      <c r="BN254" s="9"/>
      <c r="BO254" s="9"/>
      <c r="BP254" s="9"/>
      <c r="BQ254" s="9"/>
      <c r="BR254" s="9"/>
      <c r="BS254" s="9"/>
      <c r="BT254" s="9"/>
      <c r="BU254" s="9"/>
      <c r="BV254" s="9"/>
      <c r="BW254" s="9"/>
      <c r="BX254" s="9"/>
      <c r="BY254" s="9"/>
      <c r="BZ254" s="9"/>
    </row>
    <row r="255" spans="1:78">
      <c r="A255" s="50">
        <f t="shared" si="15"/>
        <v>244</v>
      </c>
      <c r="C255" s="11" t="str">
        <f>IFERROR(INDEX('     2022    '!D:D,MATCH('Order Summary'!$A255,'     2022    '!$AN:$AN,0)),"")</f>
        <v/>
      </c>
      <c r="D255" s="11" t="str">
        <f>IFERROR(INDEX('     2022    '!C:C,MATCH('Order Summary'!$A255,'     2022    '!$AN:$AN,0)),"")</f>
        <v/>
      </c>
      <c r="E255" s="11" t="str">
        <f>IFERROR(INDEX('     2022    '!E:E,MATCH('Order Summary'!$A255,'     2022    '!$AN:$AN,0)),"")</f>
        <v/>
      </c>
      <c r="F255" s="96">
        <f>IFERROR(INDEX('     2022    '!AY:AY,MATCH($A255,'     2022    '!$AN:$AN,0)),0)</f>
        <v>0</v>
      </c>
      <c r="G255" s="180" t="str">
        <f>IFERROR(IF($O$3&gt;68,INDEX('     2022    '!I:I,MATCH($A255,'     2022    '!$AN:$AN,0))*(1-'     2022    '!$BA$1),INDEX('     2022    '!I:I,MATCH($A255,'     2022    '!$AN:$AN,0))),"")</f>
        <v/>
      </c>
      <c r="H255" s="96">
        <f>IFERROR(INDEX('     2022    '!AZ:AZ,MATCH($A255,'     2022    '!$AN:$AN,0)),0)</f>
        <v>0</v>
      </c>
      <c r="I255" s="180" t="str">
        <f>IFERROR(IF($O$3&gt;68,INDEX('     2022    '!M:M,MATCH($A255,'     2022    '!$AN:$AN,0))*(1-'     2022    '!$BA$1),INDEX('     2022    '!M:M,MATCH($A255,'     2022    '!$AN:$AN,0))),"")</f>
        <v/>
      </c>
      <c r="J255" s="181">
        <f t="shared" si="13"/>
        <v>0</v>
      </c>
      <c r="K255" s="182" t="str">
        <f t="shared" si="14"/>
        <v/>
      </c>
      <c r="L255" s="53"/>
      <c r="M255" s="52" t="str">
        <f>IFERROR(INDEX('     2022    '!R:R,MATCH('Order Summary'!$A255,'     2022    '!$AN:$AN,0)),"")</f>
        <v/>
      </c>
      <c r="N255" s="52" t="str">
        <f>IFERROR(INDEX('     2022    '!V:V,MATCH('Order Summary'!$A255,'     2022    '!$AN:$AN,0)),"")</f>
        <v/>
      </c>
      <c r="O255" s="52" t="str">
        <f>IFERROR(INDEX('     2022    '!S:S,MATCH('Order Summary'!$A255,'     2022    '!$AN:$AN,0)),"")</f>
        <v/>
      </c>
      <c r="P255" s="96" t="str">
        <f t="shared" si="12"/>
        <v/>
      </c>
      <c r="R255" s="9"/>
      <c r="S255" s="9"/>
      <c r="T255" s="9"/>
      <c r="U255" s="9"/>
      <c r="V255" s="9"/>
      <c r="W255" s="9"/>
      <c r="X255" s="9"/>
      <c r="Y255" s="9"/>
      <c r="Z255" s="9"/>
      <c r="AA255" s="9"/>
      <c r="AB255" s="9"/>
      <c r="AC255" s="9"/>
      <c r="AD255" s="9"/>
      <c r="AE255" s="9"/>
      <c r="AF255" s="9"/>
      <c r="AG255" s="9"/>
      <c r="AH255" s="9"/>
      <c r="AI255" s="9"/>
      <c r="AJ255" s="9"/>
      <c r="AK255" s="9"/>
      <c r="AL255" s="9"/>
      <c r="AM255" s="9"/>
      <c r="AN255" s="9"/>
      <c r="AO255" s="9"/>
      <c r="AP255" s="9"/>
      <c r="AQ255" s="9"/>
      <c r="AR255" s="9"/>
      <c r="AS255" s="9"/>
      <c r="AT255" s="9"/>
      <c r="AU255" s="9"/>
      <c r="AV255" s="9"/>
      <c r="AW255" s="9"/>
      <c r="AX255" s="9"/>
      <c r="AY255" s="9"/>
      <c r="AZ255" s="9"/>
      <c r="BA255" s="9"/>
      <c r="BB255" s="9"/>
      <c r="BC255" s="9"/>
      <c r="BD255" s="9"/>
      <c r="BE255" s="9"/>
      <c r="BF255" s="9"/>
      <c r="BG255" s="9"/>
      <c r="BH255" s="9"/>
      <c r="BI255" s="9"/>
      <c r="BJ255" s="9"/>
      <c r="BK255" s="9"/>
      <c r="BL255" s="9"/>
      <c r="BM255" s="9"/>
      <c r="BN255" s="9"/>
      <c r="BO255" s="9"/>
      <c r="BP255" s="9"/>
      <c r="BQ255" s="9"/>
      <c r="BR255" s="9"/>
      <c r="BS255" s="9"/>
      <c r="BT255" s="9"/>
      <c r="BU255" s="9"/>
      <c r="BV255" s="9"/>
      <c r="BW255" s="9"/>
      <c r="BX255" s="9"/>
      <c r="BY255" s="9"/>
      <c r="BZ255" s="9"/>
    </row>
    <row r="256" spans="1:78">
      <c r="A256" s="50">
        <f t="shared" si="15"/>
        <v>245</v>
      </c>
      <c r="C256" s="11" t="str">
        <f>IFERROR(INDEX('     2022    '!D:D,MATCH('Order Summary'!$A256,'     2022    '!$AN:$AN,0)),"")</f>
        <v/>
      </c>
      <c r="D256" s="11" t="str">
        <f>IFERROR(INDEX('     2022    '!C:C,MATCH('Order Summary'!$A256,'     2022    '!$AN:$AN,0)),"")</f>
        <v/>
      </c>
      <c r="E256" s="11" t="str">
        <f>IFERROR(INDEX('     2022    '!E:E,MATCH('Order Summary'!$A256,'     2022    '!$AN:$AN,0)),"")</f>
        <v/>
      </c>
      <c r="F256" s="96">
        <f>IFERROR(INDEX('     2022    '!AY:AY,MATCH($A256,'     2022    '!$AN:$AN,0)),0)</f>
        <v>0</v>
      </c>
      <c r="G256" s="180" t="str">
        <f>IFERROR(IF($O$3&gt;68,INDEX('     2022    '!I:I,MATCH($A256,'     2022    '!$AN:$AN,0))*(1-'     2022    '!$BA$1),INDEX('     2022    '!I:I,MATCH($A256,'     2022    '!$AN:$AN,0))),"")</f>
        <v/>
      </c>
      <c r="H256" s="96">
        <f>IFERROR(INDEX('     2022    '!AZ:AZ,MATCH($A256,'     2022    '!$AN:$AN,0)),0)</f>
        <v>0</v>
      </c>
      <c r="I256" s="180" t="str">
        <f>IFERROR(IF($O$3&gt;68,INDEX('     2022    '!M:M,MATCH($A256,'     2022    '!$AN:$AN,0))*(1-'     2022    '!$BA$1),INDEX('     2022    '!M:M,MATCH($A256,'     2022    '!$AN:$AN,0))),"")</f>
        <v/>
      </c>
      <c r="J256" s="181">
        <f t="shared" si="13"/>
        <v>0</v>
      </c>
      <c r="K256" s="182" t="str">
        <f t="shared" si="14"/>
        <v/>
      </c>
      <c r="L256" s="53"/>
      <c r="M256" s="52" t="str">
        <f>IFERROR(INDEX('     2022    '!R:R,MATCH('Order Summary'!$A256,'     2022    '!$AN:$AN,0)),"")</f>
        <v/>
      </c>
      <c r="N256" s="52" t="str">
        <f>IFERROR(INDEX('     2022    '!V:V,MATCH('Order Summary'!$A256,'     2022    '!$AN:$AN,0)),"")</f>
        <v/>
      </c>
      <c r="O256" s="52" t="str">
        <f>IFERROR(INDEX('     2022    '!S:S,MATCH('Order Summary'!$A256,'     2022    '!$AN:$AN,0)),"")</f>
        <v/>
      </c>
      <c r="P256" s="96" t="str">
        <f t="shared" si="12"/>
        <v/>
      </c>
      <c r="R256" s="9"/>
      <c r="S256" s="9"/>
      <c r="T256" s="9"/>
      <c r="U256" s="9"/>
      <c r="V256" s="9"/>
      <c r="W256" s="9"/>
      <c r="X256" s="9"/>
      <c r="Y256" s="9"/>
      <c r="Z256" s="9"/>
      <c r="AA256" s="9"/>
      <c r="AB256" s="9"/>
      <c r="AC256" s="9"/>
      <c r="AD256" s="9"/>
      <c r="AE256" s="9"/>
      <c r="AF256" s="9"/>
      <c r="AG256" s="9"/>
      <c r="AH256" s="9"/>
      <c r="AI256" s="9"/>
      <c r="AJ256" s="9"/>
      <c r="AK256" s="9"/>
      <c r="AL256" s="9"/>
      <c r="AM256" s="9"/>
      <c r="AN256" s="9"/>
      <c r="AO256" s="9"/>
      <c r="AP256" s="9"/>
      <c r="AQ256" s="9"/>
      <c r="AR256" s="9"/>
      <c r="AS256" s="9"/>
      <c r="AT256" s="9"/>
      <c r="AU256" s="9"/>
      <c r="AV256" s="9"/>
      <c r="AW256" s="9"/>
      <c r="AX256" s="9"/>
      <c r="AY256" s="9"/>
      <c r="AZ256" s="9"/>
      <c r="BA256" s="9"/>
      <c r="BB256" s="9"/>
      <c r="BC256" s="9"/>
      <c r="BD256" s="9"/>
      <c r="BE256" s="9"/>
      <c r="BF256" s="9"/>
      <c r="BG256" s="9"/>
      <c r="BH256" s="9"/>
      <c r="BI256" s="9"/>
      <c r="BJ256" s="9"/>
      <c r="BK256" s="9"/>
      <c r="BL256" s="9"/>
      <c r="BM256" s="9"/>
      <c r="BN256" s="9"/>
      <c r="BO256" s="9"/>
      <c r="BP256" s="9"/>
      <c r="BQ256" s="9"/>
      <c r="BR256" s="9"/>
      <c r="BS256" s="9"/>
      <c r="BT256" s="9"/>
      <c r="BU256" s="9"/>
      <c r="BV256" s="9"/>
      <c r="BW256" s="9"/>
      <c r="BX256" s="9"/>
      <c r="BY256" s="9"/>
      <c r="BZ256" s="9"/>
    </row>
    <row r="257" spans="1:78">
      <c r="A257" s="50">
        <f t="shared" si="15"/>
        <v>246</v>
      </c>
      <c r="C257" s="11" t="str">
        <f>IFERROR(INDEX('     2022    '!D:D,MATCH('Order Summary'!$A257,'     2022    '!$AN:$AN,0)),"")</f>
        <v/>
      </c>
      <c r="D257" s="11" t="str">
        <f>IFERROR(INDEX('     2022    '!C:C,MATCH('Order Summary'!$A257,'     2022    '!$AN:$AN,0)),"")</f>
        <v/>
      </c>
      <c r="E257" s="11" t="str">
        <f>IFERROR(INDEX('     2022    '!E:E,MATCH('Order Summary'!$A257,'     2022    '!$AN:$AN,0)),"")</f>
        <v/>
      </c>
      <c r="F257" s="96">
        <f>IFERROR(INDEX('     2022    '!AY:AY,MATCH($A257,'     2022    '!$AN:$AN,0)),0)</f>
        <v>0</v>
      </c>
      <c r="G257" s="180" t="str">
        <f>IFERROR(IF($O$3&gt;68,INDEX('     2022    '!I:I,MATCH($A257,'     2022    '!$AN:$AN,0))*(1-'     2022    '!$BA$1),INDEX('     2022    '!I:I,MATCH($A257,'     2022    '!$AN:$AN,0))),"")</f>
        <v/>
      </c>
      <c r="H257" s="96">
        <f>IFERROR(INDEX('     2022    '!AZ:AZ,MATCH($A257,'     2022    '!$AN:$AN,0)),0)</f>
        <v>0</v>
      </c>
      <c r="I257" s="180" t="str">
        <f>IFERROR(IF($O$3&gt;68,INDEX('     2022    '!M:M,MATCH($A257,'     2022    '!$AN:$AN,0))*(1-'     2022    '!$BA$1),INDEX('     2022    '!M:M,MATCH($A257,'     2022    '!$AN:$AN,0))),"")</f>
        <v/>
      </c>
      <c r="J257" s="181">
        <f t="shared" si="13"/>
        <v>0</v>
      </c>
      <c r="K257" s="182" t="str">
        <f t="shared" si="14"/>
        <v/>
      </c>
      <c r="L257" s="53"/>
      <c r="M257" s="52" t="str">
        <f>IFERROR(INDEX('     2022    '!R:R,MATCH('Order Summary'!$A257,'     2022    '!$AN:$AN,0)),"")</f>
        <v/>
      </c>
      <c r="N257" s="52" t="str">
        <f>IFERROR(INDEX('     2022    '!V:V,MATCH('Order Summary'!$A257,'     2022    '!$AN:$AN,0)),"")</f>
        <v/>
      </c>
      <c r="O257" s="52" t="str">
        <f>IFERROR(INDEX('     2022    '!S:S,MATCH('Order Summary'!$A257,'     2022    '!$AN:$AN,0)),"")</f>
        <v/>
      </c>
      <c r="P257" s="96" t="str">
        <f t="shared" si="12"/>
        <v/>
      </c>
      <c r="R257" s="9"/>
      <c r="S257" s="9"/>
      <c r="T257" s="9"/>
      <c r="U257" s="9"/>
      <c r="V257" s="9"/>
      <c r="W257" s="9"/>
      <c r="X257" s="9"/>
      <c r="Y257" s="9"/>
      <c r="Z257" s="9"/>
      <c r="AA257" s="9"/>
      <c r="AB257" s="9"/>
      <c r="AC257" s="9"/>
      <c r="AD257" s="9"/>
      <c r="AE257" s="9"/>
      <c r="AF257" s="9"/>
      <c r="AG257" s="9"/>
      <c r="AH257" s="9"/>
      <c r="AI257" s="9"/>
      <c r="AJ257" s="9"/>
      <c r="AK257" s="9"/>
      <c r="AL257" s="9"/>
      <c r="AM257" s="9"/>
      <c r="AN257" s="9"/>
      <c r="AO257" s="9"/>
      <c r="AP257" s="9"/>
      <c r="AQ257" s="9"/>
      <c r="AR257" s="9"/>
      <c r="AS257" s="9"/>
      <c r="AT257" s="9"/>
      <c r="AU257" s="9"/>
      <c r="AV257" s="9"/>
      <c r="AW257" s="9"/>
      <c r="AX257" s="9"/>
      <c r="AY257" s="9"/>
      <c r="AZ257" s="9"/>
      <c r="BA257" s="9"/>
      <c r="BB257" s="9"/>
      <c r="BC257" s="9"/>
      <c r="BD257" s="9"/>
      <c r="BE257" s="9"/>
      <c r="BF257" s="9"/>
      <c r="BG257" s="9"/>
      <c r="BH257" s="9"/>
      <c r="BI257" s="9"/>
      <c r="BJ257" s="9"/>
      <c r="BK257" s="9"/>
      <c r="BL257" s="9"/>
      <c r="BM257" s="9"/>
      <c r="BN257" s="9"/>
      <c r="BO257" s="9"/>
      <c r="BP257" s="9"/>
      <c r="BQ257" s="9"/>
      <c r="BR257" s="9"/>
      <c r="BS257" s="9"/>
      <c r="BT257" s="9"/>
      <c r="BU257" s="9"/>
      <c r="BV257" s="9"/>
      <c r="BW257" s="9"/>
      <c r="BX257" s="9"/>
      <c r="BY257" s="9"/>
      <c r="BZ257" s="9"/>
    </row>
    <row r="258" spans="1:78">
      <c r="A258" s="50">
        <f t="shared" si="15"/>
        <v>247</v>
      </c>
      <c r="C258" s="11" t="str">
        <f>IFERROR(INDEX('     2022    '!D:D,MATCH('Order Summary'!$A258,'     2022    '!$AN:$AN,0)),"")</f>
        <v/>
      </c>
      <c r="D258" s="11" t="str">
        <f>IFERROR(INDEX('     2022    '!C:C,MATCH('Order Summary'!$A258,'     2022    '!$AN:$AN,0)),"")</f>
        <v/>
      </c>
      <c r="E258" s="11" t="str">
        <f>IFERROR(INDEX('     2022    '!E:E,MATCH('Order Summary'!$A258,'     2022    '!$AN:$AN,0)),"")</f>
        <v/>
      </c>
      <c r="F258" s="96">
        <f>IFERROR(INDEX('     2022    '!AY:AY,MATCH($A258,'     2022    '!$AN:$AN,0)),0)</f>
        <v>0</v>
      </c>
      <c r="G258" s="180" t="str">
        <f>IFERROR(IF($O$3&gt;68,INDEX('     2022    '!I:I,MATCH($A258,'     2022    '!$AN:$AN,0))*(1-'     2022    '!$BA$1),INDEX('     2022    '!I:I,MATCH($A258,'     2022    '!$AN:$AN,0))),"")</f>
        <v/>
      </c>
      <c r="H258" s="96">
        <f>IFERROR(INDEX('     2022    '!AZ:AZ,MATCH($A258,'     2022    '!$AN:$AN,0)),0)</f>
        <v>0</v>
      </c>
      <c r="I258" s="180" t="str">
        <f>IFERROR(IF($O$3&gt;68,INDEX('     2022    '!M:M,MATCH($A258,'     2022    '!$AN:$AN,0))*(1-'     2022    '!$BA$1),INDEX('     2022    '!M:M,MATCH($A258,'     2022    '!$AN:$AN,0))),"")</f>
        <v/>
      </c>
      <c r="J258" s="181">
        <f t="shared" si="13"/>
        <v>0</v>
      </c>
      <c r="K258" s="182" t="str">
        <f t="shared" si="14"/>
        <v/>
      </c>
      <c r="L258" s="53"/>
      <c r="M258" s="52" t="str">
        <f>IFERROR(INDEX('     2022    '!R:R,MATCH('Order Summary'!$A258,'     2022    '!$AN:$AN,0)),"")</f>
        <v/>
      </c>
      <c r="N258" s="52" t="str">
        <f>IFERROR(INDEX('     2022    '!V:V,MATCH('Order Summary'!$A258,'     2022    '!$AN:$AN,0)),"")</f>
        <v/>
      </c>
      <c r="O258" s="52" t="str">
        <f>IFERROR(INDEX('     2022    '!S:S,MATCH('Order Summary'!$A258,'     2022    '!$AN:$AN,0)),"")</f>
        <v/>
      </c>
      <c r="P258" s="96" t="str">
        <f t="shared" si="12"/>
        <v/>
      </c>
      <c r="R258" s="9"/>
      <c r="S258" s="9"/>
      <c r="T258" s="9"/>
      <c r="U258" s="9"/>
      <c r="V258" s="9"/>
      <c r="W258" s="9"/>
      <c r="X258" s="9"/>
      <c r="Y258" s="9"/>
      <c r="Z258" s="9"/>
      <c r="AA258" s="9"/>
      <c r="AB258" s="9"/>
      <c r="AC258" s="9"/>
      <c r="AD258" s="9"/>
      <c r="AE258" s="9"/>
      <c r="AF258" s="9"/>
      <c r="AG258" s="9"/>
      <c r="AH258" s="9"/>
      <c r="AI258" s="9"/>
      <c r="AJ258" s="9"/>
      <c r="AK258" s="9"/>
      <c r="AL258" s="9"/>
      <c r="AM258" s="9"/>
      <c r="AN258" s="9"/>
      <c r="AO258" s="9"/>
      <c r="AP258" s="9"/>
      <c r="AQ258" s="9"/>
      <c r="AR258" s="9"/>
      <c r="AS258" s="9"/>
      <c r="AT258" s="9"/>
      <c r="AU258" s="9"/>
      <c r="AV258" s="9"/>
      <c r="AW258" s="9"/>
      <c r="AX258" s="9"/>
      <c r="AY258" s="9"/>
      <c r="AZ258" s="9"/>
      <c r="BA258" s="9"/>
      <c r="BB258" s="9"/>
      <c r="BC258" s="9"/>
      <c r="BD258" s="9"/>
      <c r="BE258" s="9"/>
      <c r="BF258" s="9"/>
      <c r="BG258" s="9"/>
      <c r="BH258" s="9"/>
      <c r="BI258" s="9"/>
      <c r="BJ258" s="9"/>
      <c r="BK258" s="9"/>
      <c r="BL258" s="9"/>
      <c r="BM258" s="9"/>
      <c r="BN258" s="9"/>
      <c r="BO258" s="9"/>
      <c r="BP258" s="9"/>
      <c r="BQ258" s="9"/>
      <c r="BR258" s="9"/>
      <c r="BS258" s="9"/>
      <c r="BT258" s="9"/>
      <c r="BU258" s="9"/>
      <c r="BV258" s="9"/>
      <c r="BW258" s="9"/>
      <c r="BX258" s="9"/>
      <c r="BY258" s="9"/>
      <c r="BZ258" s="9"/>
    </row>
    <row r="259" spans="1:78">
      <c r="A259" s="50">
        <f t="shared" si="15"/>
        <v>248</v>
      </c>
      <c r="C259" s="11" t="str">
        <f>IFERROR(INDEX('     2022    '!D:D,MATCH('Order Summary'!$A259,'     2022    '!$AN:$AN,0)),"")</f>
        <v/>
      </c>
      <c r="D259" s="11" t="str">
        <f>IFERROR(INDEX('     2022    '!C:C,MATCH('Order Summary'!$A259,'     2022    '!$AN:$AN,0)),"")</f>
        <v/>
      </c>
      <c r="E259" s="11" t="str">
        <f>IFERROR(INDEX('     2022    '!E:E,MATCH('Order Summary'!$A259,'     2022    '!$AN:$AN,0)),"")</f>
        <v/>
      </c>
      <c r="F259" s="96">
        <f>IFERROR(INDEX('     2022    '!AY:AY,MATCH($A259,'     2022    '!$AN:$AN,0)),0)</f>
        <v>0</v>
      </c>
      <c r="G259" s="180" t="str">
        <f>IFERROR(IF($O$3&gt;68,INDEX('     2022    '!I:I,MATCH($A259,'     2022    '!$AN:$AN,0))*(1-'     2022    '!$BA$1),INDEX('     2022    '!I:I,MATCH($A259,'     2022    '!$AN:$AN,0))),"")</f>
        <v/>
      </c>
      <c r="H259" s="96">
        <f>IFERROR(INDEX('     2022    '!AZ:AZ,MATCH($A259,'     2022    '!$AN:$AN,0)),0)</f>
        <v>0</v>
      </c>
      <c r="I259" s="180" t="str">
        <f>IFERROR(IF($O$3&gt;68,INDEX('     2022    '!M:M,MATCH($A259,'     2022    '!$AN:$AN,0))*(1-'     2022    '!$BA$1),INDEX('     2022    '!M:M,MATCH($A259,'     2022    '!$AN:$AN,0))),"")</f>
        <v/>
      </c>
      <c r="J259" s="181">
        <f t="shared" si="13"/>
        <v>0</v>
      </c>
      <c r="K259" s="182" t="str">
        <f t="shared" si="14"/>
        <v/>
      </c>
      <c r="L259" s="53"/>
      <c r="M259" s="52" t="str">
        <f>IFERROR(INDEX('     2022    '!R:R,MATCH('Order Summary'!$A259,'     2022    '!$AN:$AN,0)),"")</f>
        <v/>
      </c>
      <c r="N259" s="52" t="str">
        <f>IFERROR(INDEX('     2022    '!V:V,MATCH('Order Summary'!$A259,'     2022    '!$AN:$AN,0)),"")</f>
        <v/>
      </c>
      <c r="O259" s="52" t="str">
        <f>IFERROR(INDEX('     2022    '!S:S,MATCH('Order Summary'!$A259,'     2022    '!$AN:$AN,0)),"")</f>
        <v/>
      </c>
      <c r="P259" s="96" t="str">
        <f t="shared" si="12"/>
        <v/>
      </c>
      <c r="R259" s="9"/>
      <c r="S259" s="9"/>
      <c r="T259" s="9"/>
      <c r="U259" s="9"/>
      <c r="V259" s="9"/>
      <c r="W259" s="9"/>
      <c r="X259" s="9"/>
      <c r="Y259" s="9"/>
      <c r="Z259" s="9"/>
      <c r="AA259" s="9"/>
      <c r="AB259" s="9"/>
      <c r="AC259" s="9"/>
      <c r="AD259" s="9"/>
      <c r="AE259" s="9"/>
      <c r="AF259" s="9"/>
      <c r="AG259" s="9"/>
      <c r="AH259" s="9"/>
      <c r="AI259" s="9"/>
      <c r="AJ259" s="9"/>
      <c r="AK259" s="9"/>
      <c r="AL259" s="9"/>
      <c r="AM259" s="9"/>
      <c r="AN259" s="9"/>
      <c r="AO259" s="9"/>
      <c r="AP259" s="9"/>
      <c r="AQ259" s="9"/>
      <c r="AR259" s="9"/>
      <c r="AS259" s="9"/>
      <c r="AT259" s="9"/>
      <c r="AU259" s="9"/>
      <c r="AV259" s="9"/>
      <c r="AW259" s="9"/>
      <c r="AX259" s="9"/>
      <c r="AY259" s="9"/>
      <c r="AZ259" s="9"/>
      <c r="BA259" s="9"/>
      <c r="BB259" s="9"/>
      <c r="BC259" s="9"/>
      <c r="BD259" s="9"/>
      <c r="BE259" s="9"/>
      <c r="BF259" s="9"/>
      <c r="BG259" s="9"/>
      <c r="BH259" s="9"/>
      <c r="BI259" s="9"/>
      <c r="BJ259" s="9"/>
      <c r="BK259" s="9"/>
      <c r="BL259" s="9"/>
      <c r="BM259" s="9"/>
      <c r="BN259" s="9"/>
      <c r="BO259" s="9"/>
      <c r="BP259" s="9"/>
      <c r="BQ259" s="9"/>
      <c r="BR259" s="9"/>
      <c r="BS259" s="9"/>
      <c r="BT259" s="9"/>
      <c r="BU259" s="9"/>
      <c r="BV259" s="9"/>
      <c r="BW259" s="9"/>
      <c r="BX259" s="9"/>
      <c r="BY259" s="9"/>
      <c r="BZ259" s="9"/>
    </row>
    <row r="260" spans="1:78">
      <c r="A260" s="50">
        <f t="shared" si="15"/>
        <v>249</v>
      </c>
      <c r="C260" s="11" t="str">
        <f>IFERROR(INDEX('     2022    '!D:D,MATCH('Order Summary'!$A260,'     2022    '!$AN:$AN,0)),"")</f>
        <v/>
      </c>
      <c r="D260" s="11" t="str">
        <f>IFERROR(INDEX('     2022    '!C:C,MATCH('Order Summary'!$A260,'     2022    '!$AN:$AN,0)),"")</f>
        <v/>
      </c>
      <c r="E260" s="11" t="str">
        <f>IFERROR(INDEX('     2022    '!E:E,MATCH('Order Summary'!$A260,'     2022    '!$AN:$AN,0)),"")</f>
        <v/>
      </c>
      <c r="F260" s="96">
        <f>IFERROR(INDEX('     2022    '!AY:AY,MATCH($A260,'     2022    '!$AN:$AN,0)),0)</f>
        <v>0</v>
      </c>
      <c r="G260" s="180" t="str">
        <f>IFERROR(IF($O$3&gt;68,INDEX('     2022    '!I:I,MATCH($A260,'     2022    '!$AN:$AN,0))*(1-'     2022    '!$BA$1),INDEX('     2022    '!I:I,MATCH($A260,'     2022    '!$AN:$AN,0))),"")</f>
        <v/>
      </c>
      <c r="H260" s="96">
        <f>IFERROR(INDEX('     2022    '!AZ:AZ,MATCH($A260,'     2022    '!$AN:$AN,0)),0)</f>
        <v>0</v>
      </c>
      <c r="I260" s="180" t="str">
        <f>IFERROR(IF($O$3&gt;68,INDEX('     2022    '!M:M,MATCH($A260,'     2022    '!$AN:$AN,0))*(1-'     2022    '!$BA$1),INDEX('     2022    '!M:M,MATCH($A260,'     2022    '!$AN:$AN,0))),"")</f>
        <v/>
      </c>
      <c r="J260" s="181">
        <f t="shared" si="13"/>
        <v>0</v>
      </c>
      <c r="K260" s="182" t="str">
        <f t="shared" si="14"/>
        <v/>
      </c>
      <c r="L260" s="53"/>
      <c r="M260" s="52" t="str">
        <f>IFERROR(INDEX('     2022    '!R:R,MATCH('Order Summary'!$A260,'     2022    '!$AN:$AN,0)),"")</f>
        <v/>
      </c>
      <c r="N260" s="52" t="str">
        <f>IFERROR(INDEX('     2022    '!V:V,MATCH('Order Summary'!$A260,'     2022    '!$AN:$AN,0)),"")</f>
        <v/>
      </c>
      <c r="O260" s="52" t="str">
        <f>IFERROR(INDEX('     2022    '!S:S,MATCH('Order Summary'!$A260,'     2022    '!$AN:$AN,0)),"")</f>
        <v/>
      </c>
      <c r="P260" s="96" t="str">
        <f t="shared" si="12"/>
        <v/>
      </c>
      <c r="R260" s="9"/>
      <c r="S260" s="9"/>
      <c r="T260" s="9"/>
      <c r="U260" s="9"/>
      <c r="V260" s="9"/>
      <c r="W260" s="9"/>
      <c r="X260" s="9"/>
      <c r="Y260" s="9"/>
      <c r="Z260" s="9"/>
      <c r="AA260" s="9"/>
      <c r="AB260" s="9"/>
      <c r="AC260" s="9"/>
      <c r="AD260" s="9"/>
      <c r="AE260" s="9"/>
      <c r="AF260" s="9"/>
      <c r="AG260" s="9"/>
      <c r="AH260" s="9"/>
      <c r="AI260" s="9"/>
      <c r="AJ260" s="9"/>
      <c r="AK260" s="9"/>
      <c r="AL260" s="9"/>
      <c r="AM260" s="9"/>
      <c r="AN260" s="9"/>
      <c r="AO260" s="9"/>
      <c r="AP260" s="9"/>
      <c r="AQ260" s="9"/>
      <c r="AR260" s="9"/>
      <c r="AS260" s="9"/>
      <c r="AT260" s="9"/>
      <c r="AU260" s="9"/>
      <c r="AV260" s="9"/>
      <c r="AW260" s="9"/>
      <c r="AX260" s="9"/>
      <c r="AY260" s="9"/>
      <c r="AZ260" s="9"/>
      <c r="BA260" s="9"/>
      <c r="BB260" s="9"/>
      <c r="BC260" s="9"/>
      <c r="BD260" s="9"/>
      <c r="BE260" s="9"/>
      <c r="BF260" s="9"/>
      <c r="BG260" s="9"/>
      <c r="BH260" s="9"/>
      <c r="BI260" s="9"/>
      <c r="BJ260" s="9"/>
      <c r="BK260" s="9"/>
      <c r="BL260" s="9"/>
      <c r="BM260" s="9"/>
      <c r="BN260" s="9"/>
      <c r="BO260" s="9"/>
      <c r="BP260" s="9"/>
      <c r="BQ260" s="9"/>
      <c r="BR260" s="9"/>
      <c r="BS260" s="9"/>
      <c r="BT260" s="9"/>
      <c r="BU260" s="9"/>
      <c r="BV260" s="9"/>
      <c r="BW260" s="9"/>
      <c r="BX260" s="9"/>
      <c r="BY260" s="9"/>
      <c r="BZ260" s="9"/>
    </row>
    <row r="261" spans="1:78">
      <c r="A261" s="50">
        <f t="shared" si="15"/>
        <v>250</v>
      </c>
      <c r="C261" s="11" t="str">
        <f>IFERROR(INDEX('     2022    '!D:D,MATCH('Order Summary'!$A261,'     2022    '!$AN:$AN,0)),"")</f>
        <v/>
      </c>
      <c r="D261" s="11" t="str">
        <f>IFERROR(INDEX('     2022    '!C:C,MATCH('Order Summary'!$A261,'     2022    '!$AN:$AN,0)),"")</f>
        <v/>
      </c>
      <c r="E261" s="11" t="str">
        <f>IFERROR(INDEX('     2022    '!E:E,MATCH('Order Summary'!$A261,'     2022    '!$AN:$AN,0)),"")</f>
        <v/>
      </c>
      <c r="F261" s="96">
        <f>IFERROR(INDEX('     2022    '!AY:AY,MATCH($A261,'     2022    '!$AN:$AN,0)),0)</f>
        <v>0</v>
      </c>
      <c r="G261" s="180" t="str">
        <f>IFERROR(IF($O$3&gt;68,INDEX('     2022    '!I:I,MATCH($A261,'     2022    '!$AN:$AN,0))*(1-'     2022    '!$BA$1),INDEX('     2022    '!I:I,MATCH($A261,'     2022    '!$AN:$AN,0))),"")</f>
        <v/>
      </c>
      <c r="H261" s="96">
        <f>IFERROR(INDEX('     2022    '!AZ:AZ,MATCH($A261,'     2022    '!$AN:$AN,0)),0)</f>
        <v>0</v>
      </c>
      <c r="I261" s="180" t="str">
        <f>IFERROR(IF($O$3&gt;68,INDEX('     2022    '!M:M,MATCH($A261,'     2022    '!$AN:$AN,0))*(1-'     2022    '!$BA$1),INDEX('     2022    '!M:M,MATCH($A261,'     2022    '!$AN:$AN,0))),"")</f>
        <v/>
      </c>
      <c r="J261" s="181">
        <f t="shared" si="13"/>
        <v>0</v>
      </c>
      <c r="K261" s="182" t="str">
        <f t="shared" si="14"/>
        <v/>
      </c>
      <c r="L261" s="53"/>
      <c r="M261" s="52" t="str">
        <f>IFERROR(INDEX('     2022    '!R:R,MATCH('Order Summary'!$A261,'     2022    '!$AN:$AN,0)),"")</f>
        <v/>
      </c>
      <c r="N261" s="52" t="str">
        <f>IFERROR(INDEX('     2022    '!V:V,MATCH('Order Summary'!$A261,'     2022    '!$AN:$AN,0)),"")</f>
        <v/>
      </c>
      <c r="O261" s="52" t="str">
        <f>IFERROR(INDEX('     2022    '!S:S,MATCH('Order Summary'!$A261,'     2022    '!$AN:$AN,0)),"")</f>
        <v/>
      </c>
      <c r="P261" s="96" t="str">
        <f t="shared" si="12"/>
        <v/>
      </c>
      <c r="R261" s="9"/>
      <c r="S261" s="9"/>
      <c r="T261" s="9"/>
      <c r="U261" s="9"/>
      <c r="V261" s="9"/>
      <c r="W261" s="9"/>
      <c r="X261" s="9"/>
      <c r="Y261" s="9"/>
      <c r="Z261" s="9"/>
      <c r="AA261" s="9"/>
      <c r="AB261" s="9"/>
      <c r="AC261" s="9"/>
      <c r="AD261" s="9"/>
      <c r="AE261" s="9"/>
      <c r="AF261" s="9"/>
      <c r="AG261" s="9"/>
      <c r="AH261" s="9"/>
      <c r="AI261" s="9"/>
      <c r="AJ261" s="9"/>
      <c r="AK261" s="9"/>
      <c r="AL261" s="9"/>
      <c r="AM261" s="9"/>
      <c r="AN261" s="9"/>
      <c r="AO261" s="9"/>
      <c r="AP261" s="9"/>
      <c r="AQ261" s="9"/>
      <c r="AR261" s="9"/>
      <c r="AS261" s="9"/>
      <c r="AT261" s="9"/>
      <c r="AU261" s="9"/>
      <c r="AV261" s="9"/>
      <c r="AW261" s="9"/>
      <c r="AX261" s="9"/>
      <c r="AY261" s="9"/>
      <c r="AZ261" s="9"/>
      <c r="BA261" s="9"/>
      <c r="BB261" s="9"/>
      <c r="BC261" s="9"/>
      <c r="BD261" s="9"/>
      <c r="BE261" s="9"/>
      <c r="BF261" s="9"/>
      <c r="BG261" s="9"/>
      <c r="BH261" s="9"/>
      <c r="BI261" s="9"/>
      <c r="BJ261" s="9"/>
      <c r="BK261" s="9"/>
      <c r="BL261" s="9"/>
      <c r="BM261" s="9"/>
      <c r="BN261" s="9"/>
      <c r="BO261" s="9"/>
      <c r="BP261" s="9"/>
      <c r="BQ261" s="9"/>
      <c r="BR261" s="9"/>
      <c r="BS261" s="9"/>
      <c r="BT261" s="9"/>
      <c r="BU261" s="9"/>
      <c r="BV261" s="9"/>
      <c r="BW261" s="9"/>
      <c r="BX261" s="9"/>
      <c r="BY261" s="9"/>
      <c r="BZ261" s="9"/>
    </row>
    <row r="262" spans="1:78">
      <c r="A262" s="50">
        <f t="shared" si="15"/>
        <v>251</v>
      </c>
      <c r="C262" s="11" t="str">
        <f>IFERROR(INDEX('     2022    '!D:D,MATCH('Order Summary'!$A262,'     2022    '!$AN:$AN,0)),"")</f>
        <v/>
      </c>
      <c r="D262" s="11" t="str">
        <f>IFERROR(INDEX('     2022    '!C:C,MATCH('Order Summary'!$A262,'     2022    '!$AN:$AN,0)),"")</f>
        <v/>
      </c>
      <c r="E262" s="11" t="str">
        <f>IFERROR(INDEX('     2022    '!E:E,MATCH('Order Summary'!$A262,'     2022    '!$AN:$AN,0)),"")</f>
        <v/>
      </c>
      <c r="F262" s="96">
        <f>IFERROR(INDEX('     2022    '!AY:AY,MATCH($A262,'     2022    '!$AN:$AN,0)),0)</f>
        <v>0</v>
      </c>
      <c r="G262" s="180" t="str">
        <f>IFERROR(IF($O$3&gt;68,INDEX('     2022    '!I:I,MATCH($A262,'     2022    '!$AN:$AN,0))*(1-'     2022    '!$BA$1),INDEX('     2022    '!I:I,MATCH($A262,'     2022    '!$AN:$AN,0))),"")</f>
        <v/>
      </c>
      <c r="H262" s="96">
        <f>IFERROR(INDEX('     2022    '!AZ:AZ,MATCH($A262,'     2022    '!$AN:$AN,0)),0)</f>
        <v>0</v>
      </c>
      <c r="I262" s="180" t="str">
        <f>IFERROR(IF($O$3&gt;68,INDEX('     2022    '!M:M,MATCH($A262,'     2022    '!$AN:$AN,0))*(1-'     2022    '!$BA$1),INDEX('     2022    '!M:M,MATCH($A262,'     2022    '!$AN:$AN,0))),"")</f>
        <v/>
      </c>
      <c r="J262" s="181">
        <f t="shared" si="13"/>
        <v>0</v>
      </c>
      <c r="K262" s="182" t="str">
        <f t="shared" si="14"/>
        <v/>
      </c>
      <c r="L262" s="53"/>
      <c r="M262" s="52" t="str">
        <f>IFERROR(INDEX('     2022    '!R:R,MATCH('Order Summary'!$A262,'     2022    '!$AN:$AN,0)),"")</f>
        <v/>
      </c>
      <c r="N262" s="52" t="str">
        <f>IFERROR(INDEX('     2022    '!V:V,MATCH('Order Summary'!$A262,'     2022    '!$AN:$AN,0)),"")</f>
        <v/>
      </c>
      <c r="O262" s="52" t="str">
        <f>IFERROR(INDEX('     2022    '!S:S,MATCH('Order Summary'!$A262,'     2022    '!$AN:$AN,0)),"")</f>
        <v/>
      </c>
      <c r="P262" s="96" t="str">
        <f t="shared" si="12"/>
        <v/>
      </c>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c r="AY262" s="9"/>
      <c r="AZ262" s="9"/>
      <c r="BA262" s="9"/>
      <c r="BB262" s="9"/>
      <c r="BC262" s="9"/>
      <c r="BD262" s="9"/>
      <c r="BE262" s="9"/>
      <c r="BF262" s="9"/>
      <c r="BG262" s="9"/>
      <c r="BH262" s="9"/>
      <c r="BI262" s="9"/>
      <c r="BJ262" s="9"/>
      <c r="BK262" s="9"/>
      <c r="BL262" s="9"/>
      <c r="BM262" s="9"/>
      <c r="BN262" s="9"/>
      <c r="BO262" s="9"/>
      <c r="BP262" s="9"/>
      <c r="BQ262" s="9"/>
      <c r="BR262" s="9"/>
      <c r="BS262" s="9"/>
      <c r="BT262" s="9"/>
      <c r="BU262" s="9"/>
      <c r="BV262" s="9"/>
      <c r="BW262" s="9"/>
      <c r="BX262" s="9"/>
      <c r="BY262" s="9"/>
      <c r="BZ262" s="9"/>
    </row>
    <row r="263" spans="1:78">
      <c r="A263" s="50">
        <f t="shared" si="15"/>
        <v>252</v>
      </c>
      <c r="C263" s="11" t="str">
        <f>IFERROR(INDEX('     2022    '!D:D,MATCH('Order Summary'!$A263,'     2022    '!$AN:$AN,0)),"")</f>
        <v/>
      </c>
      <c r="D263" s="11" t="str">
        <f>IFERROR(INDEX('     2022    '!C:C,MATCH('Order Summary'!$A263,'     2022    '!$AN:$AN,0)),"")</f>
        <v/>
      </c>
      <c r="E263" s="11" t="str">
        <f>IFERROR(INDEX('     2022    '!E:E,MATCH('Order Summary'!$A263,'     2022    '!$AN:$AN,0)),"")</f>
        <v/>
      </c>
      <c r="F263" s="96">
        <f>IFERROR(INDEX('     2022    '!AY:AY,MATCH($A263,'     2022    '!$AN:$AN,0)),0)</f>
        <v>0</v>
      </c>
      <c r="G263" s="180" t="str">
        <f>IFERROR(IF($O$3&gt;68,INDEX('     2022    '!I:I,MATCH($A263,'     2022    '!$AN:$AN,0))*(1-'     2022    '!$BA$1),INDEX('     2022    '!I:I,MATCH($A263,'     2022    '!$AN:$AN,0))),"")</f>
        <v/>
      </c>
      <c r="H263" s="96">
        <f>IFERROR(INDEX('     2022    '!AZ:AZ,MATCH($A263,'     2022    '!$AN:$AN,0)),0)</f>
        <v>0</v>
      </c>
      <c r="I263" s="180" t="str">
        <f>IFERROR(IF($O$3&gt;68,INDEX('     2022    '!M:M,MATCH($A263,'     2022    '!$AN:$AN,0))*(1-'     2022    '!$BA$1),INDEX('     2022    '!M:M,MATCH($A263,'     2022    '!$AN:$AN,0))),"")</f>
        <v/>
      </c>
      <c r="J263" s="181">
        <f t="shared" si="13"/>
        <v>0</v>
      </c>
      <c r="K263" s="182" t="str">
        <f t="shared" si="14"/>
        <v/>
      </c>
      <c r="L263" s="53"/>
      <c r="M263" s="52" t="str">
        <f>IFERROR(INDEX('     2022    '!R:R,MATCH('Order Summary'!$A263,'     2022    '!$AN:$AN,0)),"")</f>
        <v/>
      </c>
      <c r="N263" s="52" t="str">
        <f>IFERROR(INDEX('     2022    '!V:V,MATCH('Order Summary'!$A263,'     2022    '!$AN:$AN,0)),"")</f>
        <v/>
      </c>
      <c r="O263" s="52" t="str">
        <f>IFERROR(INDEX('     2022    '!S:S,MATCH('Order Summary'!$A263,'     2022    '!$AN:$AN,0)),"")</f>
        <v/>
      </c>
      <c r="P263" s="96" t="str">
        <f t="shared" si="12"/>
        <v/>
      </c>
      <c r="R263" s="9"/>
      <c r="S263" s="9"/>
      <c r="T263" s="9"/>
      <c r="U263" s="9"/>
      <c r="V263" s="9"/>
      <c r="W263" s="9"/>
      <c r="X263" s="9"/>
      <c r="Y263" s="9"/>
      <c r="Z263" s="9"/>
      <c r="AA263" s="9"/>
      <c r="AB263" s="9"/>
      <c r="AC263" s="9"/>
      <c r="AD263" s="9"/>
      <c r="AE263" s="9"/>
      <c r="AF263" s="9"/>
      <c r="AG263" s="9"/>
      <c r="AH263" s="9"/>
      <c r="AI263" s="9"/>
      <c r="AJ263" s="9"/>
      <c r="AK263" s="9"/>
      <c r="AL263" s="9"/>
      <c r="AM263" s="9"/>
      <c r="AN263" s="9"/>
      <c r="AO263" s="9"/>
      <c r="AP263" s="9"/>
      <c r="AQ263" s="9"/>
      <c r="AR263" s="9"/>
      <c r="AS263" s="9"/>
      <c r="AT263" s="9"/>
      <c r="AU263" s="9"/>
      <c r="AV263" s="9"/>
      <c r="AW263" s="9"/>
      <c r="AX263" s="9"/>
      <c r="AY263" s="9"/>
      <c r="AZ263" s="9"/>
      <c r="BA263" s="9"/>
      <c r="BB263" s="9"/>
      <c r="BC263" s="9"/>
      <c r="BD263" s="9"/>
      <c r="BE263" s="9"/>
      <c r="BF263" s="9"/>
      <c r="BG263" s="9"/>
      <c r="BH263" s="9"/>
      <c r="BI263" s="9"/>
      <c r="BJ263" s="9"/>
      <c r="BK263" s="9"/>
      <c r="BL263" s="9"/>
      <c r="BM263" s="9"/>
      <c r="BN263" s="9"/>
      <c r="BO263" s="9"/>
      <c r="BP263" s="9"/>
      <c r="BQ263" s="9"/>
      <c r="BR263" s="9"/>
      <c r="BS263" s="9"/>
      <c r="BT263" s="9"/>
      <c r="BU263" s="9"/>
      <c r="BV263" s="9"/>
      <c r="BW263" s="9"/>
      <c r="BX263" s="9"/>
      <c r="BY263" s="9"/>
      <c r="BZ263" s="9"/>
    </row>
    <row r="264" spans="1:78">
      <c r="A264" s="50">
        <f t="shared" si="15"/>
        <v>253</v>
      </c>
      <c r="C264" s="11" t="str">
        <f>IFERROR(INDEX('     2022    '!D:D,MATCH('Order Summary'!$A264,'     2022    '!$AN:$AN,0)),"")</f>
        <v/>
      </c>
      <c r="D264" s="11" t="str">
        <f>IFERROR(INDEX('     2022    '!C:C,MATCH('Order Summary'!$A264,'     2022    '!$AN:$AN,0)),"")</f>
        <v/>
      </c>
      <c r="E264" s="11" t="str">
        <f>IFERROR(INDEX('     2022    '!E:E,MATCH('Order Summary'!$A264,'     2022    '!$AN:$AN,0)),"")</f>
        <v/>
      </c>
      <c r="F264" s="96">
        <f>IFERROR(INDEX('     2022    '!AY:AY,MATCH($A264,'     2022    '!$AN:$AN,0)),0)</f>
        <v>0</v>
      </c>
      <c r="G264" s="180" t="str">
        <f>IFERROR(IF($O$3&gt;68,INDEX('     2022    '!I:I,MATCH($A264,'     2022    '!$AN:$AN,0))*(1-'     2022    '!$BA$1),INDEX('     2022    '!I:I,MATCH($A264,'     2022    '!$AN:$AN,0))),"")</f>
        <v/>
      </c>
      <c r="H264" s="96">
        <f>IFERROR(INDEX('     2022    '!AZ:AZ,MATCH($A264,'     2022    '!$AN:$AN,0)),0)</f>
        <v>0</v>
      </c>
      <c r="I264" s="180" t="str">
        <f>IFERROR(IF($O$3&gt;68,INDEX('     2022    '!M:M,MATCH($A264,'     2022    '!$AN:$AN,0))*(1-'     2022    '!$BA$1),INDEX('     2022    '!M:M,MATCH($A264,'     2022    '!$AN:$AN,0))),"")</f>
        <v/>
      </c>
      <c r="J264" s="181">
        <f t="shared" si="13"/>
        <v>0</v>
      </c>
      <c r="K264" s="182" t="str">
        <f t="shared" si="14"/>
        <v/>
      </c>
      <c r="L264" s="53"/>
      <c r="M264" s="52" t="str">
        <f>IFERROR(INDEX('     2022    '!R:R,MATCH('Order Summary'!$A264,'     2022    '!$AN:$AN,0)),"")</f>
        <v/>
      </c>
      <c r="N264" s="52" t="str">
        <f>IFERROR(INDEX('     2022    '!V:V,MATCH('Order Summary'!$A264,'     2022    '!$AN:$AN,0)),"")</f>
        <v/>
      </c>
      <c r="O264" s="52" t="str">
        <f>IFERROR(INDEX('     2022    '!S:S,MATCH('Order Summary'!$A264,'     2022    '!$AN:$AN,0)),"")</f>
        <v/>
      </c>
      <c r="P264" s="96" t="str">
        <f t="shared" si="12"/>
        <v/>
      </c>
      <c r="R264" s="9"/>
      <c r="S264" s="9"/>
      <c r="T264" s="9"/>
      <c r="U264" s="9"/>
      <c r="V264" s="9"/>
      <c r="W264" s="9"/>
      <c r="X264" s="9"/>
      <c r="Y264" s="9"/>
      <c r="Z264" s="9"/>
      <c r="AA264" s="9"/>
      <c r="AB264" s="9"/>
      <c r="AC264" s="9"/>
      <c r="AD264" s="9"/>
      <c r="AE264" s="9"/>
      <c r="AF264" s="9"/>
      <c r="AG264" s="9"/>
      <c r="AH264" s="9"/>
      <c r="AI264" s="9"/>
      <c r="AJ264" s="9"/>
      <c r="AK264" s="9"/>
      <c r="AL264" s="9"/>
      <c r="AM264" s="9"/>
      <c r="AN264" s="9"/>
      <c r="AO264" s="9"/>
      <c r="AP264" s="9"/>
      <c r="AQ264" s="9"/>
      <c r="AR264" s="9"/>
      <c r="AS264" s="9"/>
      <c r="AT264" s="9"/>
      <c r="AU264" s="9"/>
      <c r="AV264" s="9"/>
      <c r="AW264" s="9"/>
      <c r="AX264" s="9"/>
      <c r="AY264" s="9"/>
      <c r="AZ264" s="9"/>
      <c r="BA264" s="9"/>
      <c r="BB264" s="9"/>
      <c r="BC264" s="9"/>
      <c r="BD264" s="9"/>
      <c r="BE264" s="9"/>
      <c r="BF264" s="9"/>
      <c r="BG264" s="9"/>
      <c r="BH264" s="9"/>
      <c r="BI264" s="9"/>
      <c r="BJ264" s="9"/>
      <c r="BK264" s="9"/>
      <c r="BL264" s="9"/>
      <c r="BM264" s="9"/>
      <c r="BN264" s="9"/>
      <c r="BO264" s="9"/>
      <c r="BP264" s="9"/>
      <c r="BQ264" s="9"/>
      <c r="BR264" s="9"/>
      <c r="BS264" s="9"/>
      <c r="BT264" s="9"/>
      <c r="BU264" s="9"/>
      <c r="BV264" s="9"/>
      <c r="BW264" s="9"/>
      <c r="BX264" s="9"/>
      <c r="BY264" s="9"/>
      <c r="BZ264" s="9"/>
    </row>
    <row r="265" spans="1:78">
      <c r="A265" s="50">
        <f t="shared" si="15"/>
        <v>254</v>
      </c>
      <c r="C265" s="11" t="str">
        <f>IFERROR(INDEX('     2022    '!D:D,MATCH('Order Summary'!$A265,'     2022    '!$AN:$AN,0)),"")</f>
        <v/>
      </c>
      <c r="D265" s="11" t="str">
        <f>IFERROR(INDEX('     2022    '!C:C,MATCH('Order Summary'!$A265,'     2022    '!$AN:$AN,0)),"")</f>
        <v/>
      </c>
      <c r="E265" s="11" t="str">
        <f>IFERROR(INDEX('     2022    '!E:E,MATCH('Order Summary'!$A265,'     2022    '!$AN:$AN,0)),"")</f>
        <v/>
      </c>
      <c r="F265" s="96">
        <f>IFERROR(INDEX('     2022    '!AY:AY,MATCH($A265,'     2022    '!$AN:$AN,0)),0)</f>
        <v>0</v>
      </c>
      <c r="G265" s="180" t="str">
        <f>IFERROR(IF($O$3&gt;68,INDEX('     2022    '!I:I,MATCH($A265,'     2022    '!$AN:$AN,0))*(1-'     2022    '!$BA$1),INDEX('     2022    '!I:I,MATCH($A265,'     2022    '!$AN:$AN,0))),"")</f>
        <v/>
      </c>
      <c r="H265" s="96">
        <f>IFERROR(INDEX('     2022    '!AZ:AZ,MATCH($A265,'     2022    '!$AN:$AN,0)),0)</f>
        <v>0</v>
      </c>
      <c r="I265" s="180" t="str">
        <f>IFERROR(IF($O$3&gt;68,INDEX('     2022    '!M:M,MATCH($A265,'     2022    '!$AN:$AN,0))*(1-'     2022    '!$BA$1),INDEX('     2022    '!M:M,MATCH($A265,'     2022    '!$AN:$AN,0))),"")</f>
        <v/>
      </c>
      <c r="J265" s="181">
        <f t="shared" si="13"/>
        <v>0</v>
      </c>
      <c r="K265" s="182" t="str">
        <f t="shared" si="14"/>
        <v/>
      </c>
      <c r="L265" s="53"/>
      <c r="M265" s="52" t="str">
        <f>IFERROR(INDEX('     2022    '!R:R,MATCH('Order Summary'!$A265,'     2022    '!$AN:$AN,0)),"")</f>
        <v/>
      </c>
      <c r="N265" s="52" t="str">
        <f>IFERROR(INDEX('     2022    '!V:V,MATCH('Order Summary'!$A265,'     2022    '!$AN:$AN,0)),"")</f>
        <v/>
      </c>
      <c r="O265" s="52" t="str">
        <f>IFERROR(INDEX('     2022    '!S:S,MATCH('Order Summary'!$A265,'     2022    '!$AN:$AN,0)),"")</f>
        <v/>
      </c>
      <c r="P265" s="96" t="str">
        <f t="shared" si="12"/>
        <v/>
      </c>
      <c r="R265" s="9"/>
      <c r="S265" s="9"/>
      <c r="T265" s="9"/>
      <c r="U265" s="9"/>
      <c r="V265" s="9"/>
      <c r="W265" s="9"/>
      <c r="X265" s="9"/>
      <c r="Y265" s="9"/>
      <c r="Z265" s="9"/>
      <c r="AA265" s="9"/>
      <c r="AB265" s="9"/>
      <c r="AC265" s="9"/>
      <c r="AD265" s="9"/>
      <c r="AE265" s="9"/>
      <c r="AF265" s="9"/>
      <c r="AG265" s="9"/>
      <c r="AH265" s="9"/>
      <c r="AI265" s="9"/>
      <c r="AJ265" s="9"/>
      <c r="AK265" s="9"/>
      <c r="AL265" s="9"/>
      <c r="AM265" s="9"/>
      <c r="AN265" s="9"/>
      <c r="AO265" s="9"/>
      <c r="AP265" s="9"/>
      <c r="AQ265" s="9"/>
      <c r="AR265" s="9"/>
      <c r="AS265" s="9"/>
      <c r="AT265" s="9"/>
      <c r="AU265" s="9"/>
      <c r="AV265" s="9"/>
      <c r="AW265" s="9"/>
      <c r="AX265" s="9"/>
      <c r="AY265" s="9"/>
      <c r="AZ265" s="9"/>
      <c r="BA265" s="9"/>
      <c r="BB265" s="9"/>
      <c r="BC265" s="9"/>
      <c r="BD265" s="9"/>
      <c r="BE265" s="9"/>
      <c r="BF265" s="9"/>
      <c r="BG265" s="9"/>
      <c r="BH265" s="9"/>
      <c r="BI265" s="9"/>
      <c r="BJ265" s="9"/>
      <c r="BK265" s="9"/>
      <c r="BL265" s="9"/>
      <c r="BM265" s="9"/>
      <c r="BN265" s="9"/>
      <c r="BO265" s="9"/>
      <c r="BP265" s="9"/>
      <c r="BQ265" s="9"/>
      <c r="BR265" s="9"/>
      <c r="BS265" s="9"/>
      <c r="BT265" s="9"/>
      <c r="BU265" s="9"/>
      <c r="BV265" s="9"/>
      <c r="BW265" s="9"/>
      <c r="BX265" s="9"/>
      <c r="BY265" s="9"/>
      <c r="BZ265" s="9"/>
    </row>
    <row r="266" spans="1:78">
      <c r="A266" s="50">
        <f t="shared" si="15"/>
        <v>255</v>
      </c>
      <c r="C266" s="11" t="str">
        <f>IFERROR(INDEX('     2022    '!D:D,MATCH('Order Summary'!$A266,'     2022    '!$AN:$AN,0)),"")</f>
        <v/>
      </c>
      <c r="D266" s="11" t="str">
        <f>IFERROR(INDEX('     2022    '!C:C,MATCH('Order Summary'!$A266,'     2022    '!$AN:$AN,0)),"")</f>
        <v/>
      </c>
      <c r="E266" s="11" t="str">
        <f>IFERROR(INDEX('     2022    '!E:E,MATCH('Order Summary'!$A266,'     2022    '!$AN:$AN,0)),"")</f>
        <v/>
      </c>
      <c r="F266" s="96">
        <f>IFERROR(INDEX('     2022    '!AY:AY,MATCH($A266,'     2022    '!$AN:$AN,0)),0)</f>
        <v>0</v>
      </c>
      <c r="G266" s="180" t="str">
        <f>IFERROR(IF($O$3&gt;68,INDEX('     2022    '!I:I,MATCH($A266,'     2022    '!$AN:$AN,0))*(1-'     2022    '!$BA$1),INDEX('     2022    '!I:I,MATCH($A266,'     2022    '!$AN:$AN,0))),"")</f>
        <v/>
      </c>
      <c r="H266" s="96">
        <f>IFERROR(INDEX('     2022    '!AZ:AZ,MATCH($A266,'     2022    '!$AN:$AN,0)),0)</f>
        <v>0</v>
      </c>
      <c r="I266" s="180" t="str">
        <f>IFERROR(IF($O$3&gt;68,INDEX('     2022    '!M:M,MATCH($A266,'     2022    '!$AN:$AN,0))*(1-'     2022    '!$BA$1),INDEX('     2022    '!M:M,MATCH($A266,'     2022    '!$AN:$AN,0))),"")</f>
        <v/>
      </c>
      <c r="J266" s="181">
        <f t="shared" si="13"/>
        <v>0</v>
      </c>
      <c r="K266" s="182" t="str">
        <f t="shared" si="14"/>
        <v/>
      </c>
      <c r="L266" s="53"/>
      <c r="M266" s="52" t="str">
        <f>IFERROR(INDEX('     2022    '!R:R,MATCH('Order Summary'!$A266,'     2022    '!$AN:$AN,0)),"")</f>
        <v/>
      </c>
      <c r="N266" s="52" t="str">
        <f>IFERROR(INDEX('     2022    '!V:V,MATCH('Order Summary'!$A266,'     2022    '!$AN:$AN,0)),"")</f>
        <v/>
      </c>
      <c r="O266" s="52" t="str">
        <f>IFERROR(INDEX('     2022    '!S:S,MATCH('Order Summary'!$A266,'     2022    '!$AN:$AN,0)),"")</f>
        <v/>
      </c>
      <c r="P266" s="96" t="str">
        <f t="shared" si="12"/>
        <v/>
      </c>
      <c r="R266" s="9"/>
      <c r="S266" s="9"/>
      <c r="T266" s="9"/>
      <c r="U266" s="9"/>
      <c r="V266" s="9"/>
      <c r="W266" s="9"/>
      <c r="X266" s="9"/>
      <c r="Y266" s="9"/>
      <c r="Z266" s="9"/>
      <c r="AA266" s="9"/>
      <c r="AB266" s="9"/>
      <c r="AC266" s="9"/>
      <c r="AD266" s="9"/>
      <c r="AE266" s="9"/>
      <c r="AF266" s="9"/>
      <c r="AG266" s="9"/>
      <c r="AH266" s="9"/>
      <c r="AI266" s="9"/>
      <c r="AJ266" s="9"/>
      <c r="AK266" s="9"/>
      <c r="AL266" s="9"/>
      <c r="AM266" s="9"/>
      <c r="AN266" s="9"/>
      <c r="AO266" s="9"/>
      <c r="AP266" s="9"/>
      <c r="AQ266" s="9"/>
      <c r="AR266" s="9"/>
      <c r="AS266" s="9"/>
      <c r="AT266" s="9"/>
      <c r="AU266" s="9"/>
      <c r="AV266" s="9"/>
      <c r="AW266" s="9"/>
      <c r="AX266" s="9"/>
      <c r="AY266" s="9"/>
      <c r="AZ266" s="9"/>
      <c r="BA266" s="9"/>
      <c r="BB266" s="9"/>
      <c r="BC266" s="9"/>
      <c r="BD266" s="9"/>
      <c r="BE266" s="9"/>
      <c r="BF266" s="9"/>
      <c r="BG266" s="9"/>
      <c r="BH266" s="9"/>
      <c r="BI266" s="9"/>
      <c r="BJ266" s="9"/>
      <c r="BK266" s="9"/>
      <c r="BL266" s="9"/>
      <c r="BM266" s="9"/>
      <c r="BN266" s="9"/>
      <c r="BO266" s="9"/>
      <c r="BP266" s="9"/>
      <c r="BQ266" s="9"/>
      <c r="BR266" s="9"/>
      <c r="BS266" s="9"/>
      <c r="BT266" s="9"/>
      <c r="BU266" s="9"/>
      <c r="BV266" s="9"/>
      <c r="BW266" s="9"/>
      <c r="BX266" s="9"/>
      <c r="BY266" s="9"/>
      <c r="BZ266" s="9"/>
    </row>
    <row r="267" spans="1:78">
      <c r="A267" s="50">
        <f t="shared" si="15"/>
        <v>256</v>
      </c>
      <c r="C267" s="11" t="str">
        <f>IFERROR(INDEX('     2022    '!D:D,MATCH('Order Summary'!$A267,'     2022    '!$AN:$AN,0)),"")</f>
        <v/>
      </c>
      <c r="D267" s="11" t="str">
        <f>IFERROR(INDEX('     2022    '!C:C,MATCH('Order Summary'!$A267,'     2022    '!$AN:$AN,0)),"")</f>
        <v/>
      </c>
      <c r="E267" s="11" t="str">
        <f>IFERROR(INDEX('     2022    '!E:E,MATCH('Order Summary'!$A267,'     2022    '!$AN:$AN,0)),"")</f>
        <v/>
      </c>
      <c r="F267" s="96">
        <f>IFERROR(INDEX('     2022    '!AY:AY,MATCH($A267,'     2022    '!$AN:$AN,0)),0)</f>
        <v>0</v>
      </c>
      <c r="G267" s="180" t="str">
        <f>IFERROR(IF($O$3&gt;68,INDEX('     2022    '!I:I,MATCH($A267,'     2022    '!$AN:$AN,0))*(1-'     2022    '!$BA$1),INDEX('     2022    '!I:I,MATCH($A267,'     2022    '!$AN:$AN,0))),"")</f>
        <v/>
      </c>
      <c r="H267" s="96">
        <f>IFERROR(INDEX('     2022    '!AZ:AZ,MATCH($A267,'     2022    '!$AN:$AN,0)),0)</f>
        <v>0</v>
      </c>
      <c r="I267" s="180" t="str">
        <f>IFERROR(IF($O$3&gt;68,INDEX('     2022    '!M:M,MATCH($A267,'     2022    '!$AN:$AN,0))*(1-'     2022    '!$BA$1),INDEX('     2022    '!M:M,MATCH($A267,'     2022    '!$AN:$AN,0))),"")</f>
        <v/>
      </c>
      <c r="J267" s="181">
        <f t="shared" si="13"/>
        <v>0</v>
      </c>
      <c r="K267" s="182" t="str">
        <f t="shared" si="14"/>
        <v/>
      </c>
      <c r="L267" s="53"/>
      <c r="M267" s="52" t="str">
        <f>IFERROR(INDEX('     2022    '!R:R,MATCH('Order Summary'!$A267,'     2022    '!$AN:$AN,0)),"")</f>
        <v/>
      </c>
      <c r="N267" s="52" t="str">
        <f>IFERROR(INDEX('     2022    '!V:V,MATCH('Order Summary'!$A267,'     2022    '!$AN:$AN,0)),"")</f>
        <v/>
      </c>
      <c r="O267" s="52" t="str">
        <f>IFERROR(INDEX('     2022    '!S:S,MATCH('Order Summary'!$A267,'     2022    '!$AN:$AN,0)),"")</f>
        <v/>
      </c>
      <c r="P267" s="96" t="str">
        <f t="shared" si="12"/>
        <v/>
      </c>
      <c r="R267" s="9"/>
      <c r="S267" s="9"/>
      <c r="T267" s="9"/>
      <c r="U267" s="9"/>
      <c r="V267" s="9"/>
      <c r="W267" s="9"/>
      <c r="X267" s="9"/>
      <c r="Y267" s="9"/>
      <c r="Z267" s="9"/>
      <c r="AA267" s="9"/>
      <c r="AB267" s="9"/>
      <c r="AC267" s="9"/>
      <c r="AD267" s="9"/>
      <c r="AE267" s="9"/>
      <c r="AF267" s="9"/>
      <c r="AG267" s="9"/>
      <c r="AH267" s="9"/>
      <c r="AI267" s="9"/>
      <c r="AJ267" s="9"/>
      <c r="AK267" s="9"/>
      <c r="AL267" s="9"/>
      <c r="AM267" s="9"/>
      <c r="AN267" s="9"/>
      <c r="AO267" s="9"/>
      <c r="AP267" s="9"/>
      <c r="AQ267" s="9"/>
      <c r="AR267" s="9"/>
      <c r="AS267" s="9"/>
      <c r="AT267" s="9"/>
      <c r="AU267" s="9"/>
      <c r="AV267" s="9"/>
      <c r="AW267" s="9"/>
      <c r="AX267" s="9"/>
      <c r="AY267" s="9"/>
      <c r="AZ267" s="9"/>
      <c r="BA267" s="9"/>
      <c r="BB267" s="9"/>
      <c r="BC267" s="9"/>
      <c r="BD267" s="9"/>
      <c r="BE267" s="9"/>
      <c r="BF267" s="9"/>
      <c r="BG267" s="9"/>
      <c r="BH267" s="9"/>
      <c r="BI267" s="9"/>
      <c r="BJ267" s="9"/>
      <c r="BK267" s="9"/>
      <c r="BL267" s="9"/>
      <c r="BM267" s="9"/>
      <c r="BN267" s="9"/>
      <c r="BO267" s="9"/>
      <c r="BP267" s="9"/>
      <c r="BQ267" s="9"/>
      <c r="BR267" s="9"/>
      <c r="BS267" s="9"/>
      <c r="BT267" s="9"/>
      <c r="BU267" s="9"/>
      <c r="BV267" s="9"/>
      <c r="BW267" s="9"/>
      <c r="BX267" s="9"/>
      <c r="BY267" s="9"/>
      <c r="BZ267" s="9"/>
    </row>
    <row r="268" spans="1:78">
      <c r="A268" s="50">
        <f t="shared" si="15"/>
        <v>257</v>
      </c>
      <c r="C268" s="11" t="str">
        <f>IFERROR(INDEX('     2022    '!D:D,MATCH('Order Summary'!$A268,'     2022    '!$AN:$AN,0)),"")</f>
        <v/>
      </c>
      <c r="D268" s="11" t="str">
        <f>IFERROR(INDEX('     2022    '!C:C,MATCH('Order Summary'!$A268,'     2022    '!$AN:$AN,0)),"")</f>
        <v/>
      </c>
      <c r="E268" s="11" t="str">
        <f>IFERROR(INDEX('     2022    '!E:E,MATCH('Order Summary'!$A268,'     2022    '!$AN:$AN,0)),"")</f>
        <v/>
      </c>
      <c r="F268" s="96">
        <f>IFERROR(INDEX('     2022    '!AY:AY,MATCH($A268,'     2022    '!$AN:$AN,0)),0)</f>
        <v>0</v>
      </c>
      <c r="G268" s="180" t="str">
        <f>IFERROR(IF($O$3&gt;68,INDEX('     2022    '!I:I,MATCH($A268,'     2022    '!$AN:$AN,0))*(1-'     2022    '!$BA$1),INDEX('     2022    '!I:I,MATCH($A268,'     2022    '!$AN:$AN,0))),"")</f>
        <v/>
      </c>
      <c r="H268" s="96">
        <f>IFERROR(INDEX('     2022    '!AZ:AZ,MATCH($A268,'     2022    '!$AN:$AN,0)),0)</f>
        <v>0</v>
      </c>
      <c r="I268" s="180" t="str">
        <f>IFERROR(IF($O$3&gt;68,INDEX('     2022    '!M:M,MATCH($A268,'     2022    '!$AN:$AN,0))*(1-'     2022    '!$BA$1),INDEX('     2022    '!M:M,MATCH($A268,'     2022    '!$AN:$AN,0))),"")</f>
        <v/>
      </c>
      <c r="J268" s="181">
        <f t="shared" si="13"/>
        <v>0</v>
      </c>
      <c r="K268" s="182" t="str">
        <f t="shared" si="14"/>
        <v/>
      </c>
      <c r="L268" s="53"/>
      <c r="M268" s="52" t="str">
        <f>IFERROR(INDEX('     2022    '!R:R,MATCH('Order Summary'!$A268,'     2022    '!$AN:$AN,0)),"")</f>
        <v/>
      </c>
      <c r="N268" s="52" t="str">
        <f>IFERROR(INDEX('     2022    '!V:V,MATCH('Order Summary'!$A268,'     2022    '!$AN:$AN,0)),"")</f>
        <v/>
      </c>
      <c r="O268" s="52" t="str">
        <f>IFERROR(INDEX('     2022    '!S:S,MATCH('Order Summary'!$A268,'     2022    '!$AN:$AN,0)),"")</f>
        <v/>
      </c>
      <c r="P268" s="96" t="str">
        <f t="shared" ref="P268:P331" si="16">IFERROR(J268*O268,"")</f>
        <v/>
      </c>
      <c r="R268" s="9"/>
      <c r="S268" s="9"/>
      <c r="T268" s="9"/>
      <c r="U268" s="9"/>
      <c r="V268" s="9"/>
      <c r="W268" s="9"/>
      <c r="X268" s="9"/>
      <c r="Y268" s="9"/>
      <c r="Z268" s="9"/>
      <c r="AA268" s="9"/>
      <c r="AB268" s="9"/>
      <c r="AC268" s="9"/>
      <c r="AD268" s="9"/>
      <c r="AE268" s="9"/>
      <c r="AF268" s="9"/>
      <c r="AG268" s="9"/>
      <c r="AH268" s="9"/>
      <c r="AI268" s="9"/>
      <c r="AJ268" s="9"/>
      <c r="AK268" s="9"/>
      <c r="AL268" s="9"/>
      <c r="AM268" s="9"/>
      <c r="AN268" s="9"/>
      <c r="AO268" s="9"/>
      <c r="AP268" s="9"/>
      <c r="AQ268" s="9"/>
      <c r="AR268" s="9"/>
      <c r="AS268" s="9"/>
      <c r="AT268" s="9"/>
      <c r="AU268" s="9"/>
      <c r="AV268" s="9"/>
      <c r="AW268" s="9"/>
      <c r="AX268" s="9"/>
      <c r="AY268" s="9"/>
      <c r="AZ268" s="9"/>
      <c r="BA268" s="9"/>
      <c r="BB268" s="9"/>
      <c r="BC268" s="9"/>
      <c r="BD268" s="9"/>
      <c r="BE268" s="9"/>
      <c r="BF268" s="9"/>
      <c r="BG268" s="9"/>
      <c r="BH268" s="9"/>
      <c r="BI268" s="9"/>
      <c r="BJ268" s="9"/>
      <c r="BK268" s="9"/>
      <c r="BL268" s="9"/>
      <c r="BM268" s="9"/>
      <c r="BN268" s="9"/>
      <c r="BO268" s="9"/>
      <c r="BP268" s="9"/>
      <c r="BQ268" s="9"/>
      <c r="BR268" s="9"/>
      <c r="BS268" s="9"/>
      <c r="BT268" s="9"/>
      <c r="BU268" s="9"/>
      <c r="BV268" s="9"/>
      <c r="BW268" s="9"/>
      <c r="BX268" s="9"/>
      <c r="BY268" s="9"/>
      <c r="BZ268" s="9"/>
    </row>
    <row r="269" spans="1:78">
      <c r="A269" s="50">
        <f t="shared" si="15"/>
        <v>258</v>
      </c>
      <c r="C269" s="11" t="str">
        <f>IFERROR(INDEX('     2022    '!D:D,MATCH('Order Summary'!$A269,'     2022    '!$AN:$AN,0)),"")</f>
        <v/>
      </c>
      <c r="D269" s="11" t="str">
        <f>IFERROR(INDEX('     2022    '!C:C,MATCH('Order Summary'!$A269,'     2022    '!$AN:$AN,0)),"")</f>
        <v/>
      </c>
      <c r="E269" s="11" t="str">
        <f>IFERROR(INDEX('     2022    '!E:E,MATCH('Order Summary'!$A269,'     2022    '!$AN:$AN,0)),"")</f>
        <v/>
      </c>
      <c r="F269" s="96">
        <f>IFERROR(INDEX('     2022    '!AY:AY,MATCH($A269,'     2022    '!$AN:$AN,0)),0)</f>
        <v>0</v>
      </c>
      <c r="G269" s="180" t="str">
        <f>IFERROR(IF($O$3&gt;68,INDEX('     2022    '!I:I,MATCH($A269,'     2022    '!$AN:$AN,0))*(1-'     2022    '!$BA$1),INDEX('     2022    '!I:I,MATCH($A269,'     2022    '!$AN:$AN,0))),"")</f>
        <v/>
      </c>
      <c r="H269" s="96">
        <f>IFERROR(INDEX('     2022    '!AZ:AZ,MATCH($A269,'     2022    '!$AN:$AN,0)),0)</f>
        <v>0</v>
      </c>
      <c r="I269" s="180" t="str">
        <f>IFERROR(IF($O$3&gt;68,INDEX('     2022    '!M:M,MATCH($A269,'     2022    '!$AN:$AN,0))*(1-'     2022    '!$BA$1),INDEX('     2022    '!M:M,MATCH($A269,'     2022    '!$AN:$AN,0))),"")</f>
        <v/>
      </c>
      <c r="J269" s="181">
        <f t="shared" ref="J269:J332" si="17">F269+H269</f>
        <v>0</v>
      </c>
      <c r="K269" s="182" t="str">
        <f t="shared" ref="K269:K332" si="18">IFERROR((F269*G269)+(H269*I269),"")</f>
        <v/>
      </c>
      <c r="L269" s="53"/>
      <c r="M269" s="52" t="str">
        <f>IFERROR(INDEX('     2022    '!R:R,MATCH('Order Summary'!$A269,'     2022    '!$AN:$AN,0)),"")</f>
        <v/>
      </c>
      <c r="N269" s="52" t="str">
        <f>IFERROR(INDEX('     2022    '!V:V,MATCH('Order Summary'!$A269,'     2022    '!$AN:$AN,0)),"")</f>
        <v/>
      </c>
      <c r="O269" s="52" t="str">
        <f>IFERROR(INDEX('     2022    '!S:S,MATCH('Order Summary'!$A269,'     2022    '!$AN:$AN,0)),"")</f>
        <v/>
      </c>
      <c r="P269" s="96" t="str">
        <f t="shared" si="16"/>
        <v/>
      </c>
      <c r="R269" s="9"/>
      <c r="S269" s="9"/>
      <c r="T269" s="9"/>
      <c r="U269" s="9"/>
      <c r="V269" s="9"/>
      <c r="W269" s="9"/>
      <c r="X269" s="9"/>
      <c r="Y269" s="9"/>
      <c r="Z269" s="9"/>
      <c r="AA269" s="9"/>
      <c r="AB269" s="9"/>
      <c r="AC269" s="9"/>
      <c r="AD269" s="9"/>
      <c r="AE269" s="9"/>
      <c r="AF269" s="9"/>
      <c r="AG269" s="9"/>
      <c r="AH269" s="9"/>
      <c r="AI269" s="9"/>
      <c r="AJ269" s="9"/>
      <c r="AK269" s="9"/>
      <c r="AL269" s="9"/>
      <c r="AM269" s="9"/>
      <c r="AN269" s="9"/>
      <c r="AO269" s="9"/>
      <c r="AP269" s="9"/>
      <c r="AQ269" s="9"/>
      <c r="AR269" s="9"/>
      <c r="AS269" s="9"/>
      <c r="AT269" s="9"/>
      <c r="AU269" s="9"/>
      <c r="AV269" s="9"/>
      <c r="AW269" s="9"/>
      <c r="AX269" s="9"/>
      <c r="AY269" s="9"/>
      <c r="AZ269" s="9"/>
      <c r="BA269" s="9"/>
      <c r="BB269" s="9"/>
      <c r="BC269" s="9"/>
      <c r="BD269" s="9"/>
      <c r="BE269" s="9"/>
      <c r="BF269" s="9"/>
      <c r="BG269" s="9"/>
      <c r="BH269" s="9"/>
      <c r="BI269" s="9"/>
      <c r="BJ269" s="9"/>
      <c r="BK269" s="9"/>
      <c r="BL269" s="9"/>
      <c r="BM269" s="9"/>
      <c r="BN269" s="9"/>
      <c r="BO269" s="9"/>
      <c r="BP269" s="9"/>
      <c r="BQ269" s="9"/>
      <c r="BR269" s="9"/>
      <c r="BS269" s="9"/>
      <c r="BT269" s="9"/>
      <c r="BU269" s="9"/>
      <c r="BV269" s="9"/>
      <c r="BW269" s="9"/>
      <c r="BX269" s="9"/>
      <c r="BY269" s="9"/>
      <c r="BZ269" s="9"/>
    </row>
    <row r="270" spans="1:78">
      <c r="A270" s="50">
        <f t="shared" ref="A270:A333" si="19">A269+1</f>
        <v>259</v>
      </c>
      <c r="C270" s="11" t="str">
        <f>IFERROR(INDEX('     2022    '!D:D,MATCH('Order Summary'!$A270,'     2022    '!$AN:$AN,0)),"")</f>
        <v/>
      </c>
      <c r="D270" s="11" t="str">
        <f>IFERROR(INDEX('     2022    '!C:C,MATCH('Order Summary'!$A270,'     2022    '!$AN:$AN,0)),"")</f>
        <v/>
      </c>
      <c r="E270" s="11" t="str">
        <f>IFERROR(INDEX('     2022    '!E:E,MATCH('Order Summary'!$A270,'     2022    '!$AN:$AN,0)),"")</f>
        <v/>
      </c>
      <c r="F270" s="96">
        <f>IFERROR(INDEX('     2022    '!AY:AY,MATCH($A270,'     2022    '!$AN:$AN,0)),0)</f>
        <v>0</v>
      </c>
      <c r="G270" s="180" t="str">
        <f>IFERROR(IF($O$3&gt;68,INDEX('     2022    '!I:I,MATCH($A270,'     2022    '!$AN:$AN,0))*(1-'     2022    '!$BA$1),INDEX('     2022    '!I:I,MATCH($A270,'     2022    '!$AN:$AN,0))),"")</f>
        <v/>
      </c>
      <c r="H270" s="96">
        <f>IFERROR(INDEX('     2022    '!AZ:AZ,MATCH($A270,'     2022    '!$AN:$AN,0)),0)</f>
        <v>0</v>
      </c>
      <c r="I270" s="180" t="str">
        <f>IFERROR(IF($O$3&gt;68,INDEX('     2022    '!M:M,MATCH($A270,'     2022    '!$AN:$AN,0))*(1-'     2022    '!$BA$1),INDEX('     2022    '!M:M,MATCH($A270,'     2022    '!$AN:$AN,0))),"")</f>
        <v/>
      </c>
      <c r="J270" s="181">
        <f t="shared" si="17"/>
        <v>0</v>
      </c>
      <c r="K270" s="182" t="str">
        <f t="shared" si="18"/>
        <v/>
      </c>
      <c r="L270" s="53"/>
      <c r="M270" s="52" t="str">
        <f>IFERROR(INDEX('     2022    '!R:R,MATCH('Order Summary'!$A270,'     2022    '!$AN:$AN,0)),"")</f>
        <v/>
      </c>
      <c r="N270" s="52" t="str">
        <f>IFERROR(INDEX('     2022    '!V:V,MATCH('Order Summary'!$A270,'     2022    '!$AN:$AN,0)),"")</f>
        <v/>
      </c>
      <c r="O270" s="52" t="str">
        <f>IFERROR(INDEX('     2022    '!S:S,MATCH('Order Summary'!$A270,'     2022    '!$AN:$AN,0)),"")</f>
        <v/>
      </c>
      <c r="P270" s="96" t="str">
        <f t="shared" si="16"/>
        <v/>
      </c>
      <c r="R270" s="9"/>
      <c r="S270" s="9"/>
      <c r="T270" s="9"/>
      <c r="U270" s="9"/>
      <c r="V270" s="9"/>
      <c r="W270" s="9"/>
      <c r="X270" s="9"/>
      <c r="Y270" s="9"/>
      <c r="Z270" s="9"/>
      <c r="AA270" s="9"/>
      <c r="AB270" s="9"/>
      <c r="AC270" s="9"/>
      <c r="AD270" s="9"/>
      <c r="AE270" s="9"/>
      <c r="AF270" s="9"/>
      <c r="AG270" s="9"/>
      <c r="AH270" s="9"/>
      <c r="AI270" s="9"/>
      <c r="AJ270" s="9"/>
      <c r="AK270" s="9"/>
      <c r="AL270" s="9"/>
      <c r="AM270" s="9"/>
      <c r="AN270" s="9"/>
      <c r="AO270" s="9"/>
      <c r="AP270" s="9"/>
      <c r="AQ270" s="9"/>
      <c r="AR270" s="9"/>
      <c r="AS270" s="9"/>
      <c r="AT270" s="9"/>
      <c r="AU270" s="9"/>
      <c r="AV270" s="9"/>
      <c r="AW270" s="9"/>
      <c r="AX270" s="9"/>
      <c r="AY270" s="9"/>
      <c r="AZ270" s="9"/>
      <c r="BA270" s="9"/>
      <c r="BB270" s="9"/>
      <c r="BC270" s="9"/>
      <c r="BD270" s="9"/>
      <c r="BE270" s="9"/>
      <c r="BF270" s="9"/>
      <c r="BG270" s="9"/>
      <c r="BH270" s="9"/>
      <c r="BI270" s="9"/>
      <c r="BJ270" s="9"/>
      <c r="BK270" s="9"/>
      <c r="BL270" s="9"/>
      <c r="BM270" s="9"/>
      <c r="BN270" s="9"/>
      <c r="BO270" s="9"/>
      <c r="BP270" s="9"/>
      <c r="BQ270" s="9"/>
      <c r="BR270" s="9"/>
      <c r="BS270" s="9"/>
      <c r="BT270" s="9"/>
      <c r="BU270" s="9"/>
      <c r="BV270" s="9"/>
      <c r="BW270" s="9"/>
      <c r="BX270" s="9"/>
      <c r="BY270" s="9"/>
      <c r="BZ270" s="9"/>
    </row>
    <row r="271" spans="1:78">
      <c r="A271" s="50">
        <f t="shared" si="19"/>
        <v>260</v>
      </c>
      <c r="C271" s="11" t="str">
        <f>IFERROR(INDEX('     2022    '!D:D,MATCH('Order Summary'!$A271,'     2022    '!$AN:$AN,0)),"")</f>
        <v/>
      </c>
      <c r="D271" s="11" t="str">
        <f>IFERROR(INDEX('     2022    '!C:C,MATCH('Order Summary'!$A271,'     2022    '!$AN:$AN,0)),"")</f>
        <v/>
      </c>
      <c r="E271" s="11" t="str">
        <f>IFERROR(INDEX('     2022    '!E:E,MATCH('Order Summary'!$A271,'     2022    '!$AN:$AN,0)),"")</f>
        <v/>
      </c>
      <c r="F271" s="96">
        <f>IFERROR(INDEX('     2022    '!AY:AY,MATCH($A271,'     2022    '!$AN:$AN,0)),0)</f>
        <v>0</v>
      </c>
      <c r="G271" s="180" t="str">
        <f>IFERROR(IF($O$3&gt;68,INDEX('     2022    '!I:I,MATCH($A271,'     2022    '!$AN:$AN,0))*(1-'     2022    '!$BA$1),INDEX('     2022    '!I:I,MATCH($A271,'     2022    '!$AN:$AN,0))),"")</f>
        <v/>
      </c>
      <c r="H271" s="96">
        <f>IFERROR(INDEX('     2022    '!AZ:AZ,MATCH($A271,'     2022    '!$AN:$AN,0)),0)</f>
        <v>0</v>
      </c>
      <c r="I271" s="180" t="str">
        <f>IFERROR(IF($O$3&gt;68,INDEX('     2022    '!M:M,MATCH($A271,'     2022    '!$AN:$AN,0))*(1-'     2022    '!$BA$1),INDEX('     2022    '!M:M,MATCH($A271,'     2022    '!$AN:$AN,0))),"")</f>
        <v/>
      </c>
      <c r="J271" s="181">
        <f t="shared" si="17"/>
        <v>0</v>
      </c>
      <c r="K271" s="182" t="str">
        <f t="shared" si="18"/>
        <v/>
      </c>
      <c r="L271" s="53"/>
      <c r="M271" s="52" t="str">
        <f>IFERROR(INDEX('     2022    '!R:R,MATCH('Order Summary'!$A271,'     2022    '!$AN:$AN,0)),"")</f>
        <v/>
      </c>
      <c r="N271" s="52" t="str">
        <f>IFERROR(INDEX('     2022    '!V:V,MATCH('Order Summary'!$A271,'     2022    '!$AN:$AN,0)),"")</f>
        <v/>
      </c>
      <c r="O271" s="52" t="str">
        <f>IFERROR(INDEX('     2022    '!S:S,MATCH('Order Summary'!$A271,'     2022    '!$AN:$AN,0)),"")</f>
        <v/>
      </c>
      <c r="P271" s="96" t="str">
        <f t="shared" si="16"/>
        <v/>
      </c>
      <c r="R271" s="9"/>
      <c r="S271" s="9"/>
      <c r="T271" s="9"/>
      <c r="U271" s="9"/>
      <c r="V271" s="9"/>
      <c r="W271" s="9"/>
      <c r="X271" s="9"/>
      <c r="Y271" s="9"/>
      <c r="Z271" s="9"/>
      <c r="AA271" s="9"/>
      <c r="AB271" s="9"/>
      <c r="AC271" s="9"/>
      <c r="AD271" s="9"/>
      <c r="AE271" s="9"/>
      <c r="AF271" s="9"/>
      <c r="AG271" s="9"/>
      <c r="AH271" s="9"/>
      <c r="AI271" s="9"/>
      <c r="AJ271" s="9"/>
      <c r="AK271" s="9"/>
      <c r="AL271" s="9"/>
      <c r="AM271" s="9"/>
      <c r="AN271" s="9"/>
      <c r="AO271" s="9"/>
      <c r="AP271" s="9"/>
      <c r="AQ271" s="9"/>
      <c r="AR271" s="9"/>
      <c r="AS271" s="9"/>
      <c r="AT271" s="9"/>
      <c r="AU271" s="9"/>
      <c r="AV271" s="9"/>
      <c r="AW271" s="9"/>
      <c r="AX271" s="9"/>
      <c r="AY271" s="9"/>
      <c r="AZ271" s="9"/>
      <c r="BA271" s="9"/>
      <c r="BB271" s="9"/>
      <c r="BC271" s="9"/>
      <c r="BD271" s="9"/>
      <c r="BE271" s="9"/>
      <c r="BF271" s="9"/>
      <c r="BG271" s="9"/>
      <c r="BH271" s="9"/>
      <c r="BI271" s="9"/>
      <c r="BJ271" s="9"/>
      <c r="BK271" s="9"/>
      <c r="BL271" s="9"/>
      <c r="BM271" s="9"/>
      <c r="BN271" s="9"/>
      <c r="BO271" s="9"/>
      <c r="BP271" s="9"/>
      <c r="BQ271" s="9"/>
      <c r="BR271" s="9"/>
      <c r="BS271" s="9"/>
      <c r="BT271" s="9"/>
      <c r="BU271" s="9"/>
      <c r="BV271" s="9"/>
      <c r="BW271" s="9"/>
      <c r="BX271" s="9"/>
      <c r="BY271" s="9"/>
      <c r="BZ271" s="9"/>
    </row>
    <row r="272" spans="1:78">
      <c r="A272" s="50">
        <f t="shared" si="19"/>
        <v>261</v>
      </c>
      <c r="C272" s="11" t="str">
        <f>IFERROR(INDEX('     2022    '!D:D,MATCH('Order Summary'!$A272,'     2022    '!$AN:$AN,0)),"")</f>
        <v/>
      </c>
      <c r="D272" s="11" t="str">
        <f>IFERROR(INDEX('     2022    '!C:C,MATCH('Order Summary'!$A272,'     2022    '!$AN:$AN,0)),"")</f>
        <v/>
      </c>
      <c r="E272" s="11" t="str">
        <f>IFERROR(INDEX('     2022    '!E:E,MATCH('Order Summary'!$A272,'     2022    '!$AN:$AN,0)),"")</f>
        <v/>
      </c>
      <c r="F272" s="96">
        <f>IFERROR(INDEX('     2022    '!AY:AY,MATCH($A272,'     2022    '!$AN:$AN,0)),0)</f>
        <v>0</v>
      </c>
      <c r="G272" s="180" t="str">
        <f>IFERROR(IF($O$3&gt;68,INDEX('     2022    '!I:I,MATCH($A272,'     2022    '!$AN:$AN,0))*(1-'     2022    '!$BA$1),INDEX('     2022    '!I:I,MATCH($A272,'     2022    '!$AN:$AN,0))),"")</f>
        <v/>
      </c>
      <c r="H272" s="96">
        <f>IFERROR(INDEX('     2022    '!AZ:AZ,MATCH($A272,'     2022    '!$AN:$AN,0)),0)</f>
        <v>0</v>
      </c>
      <c r="I272" s="180" t="str">
        <f>IFERROR(IF($O$3&gt;68,INDEX('     2022    '!M:M,MATCH($A272,'     2022    '!$AN:$AN,0))*(1-'     2022    '!$BA$1),INDEX('     2022    '!M:M,MATCH($A272,'     2022    '!$AN:$AN,0))),"")</f>
        <v/>
      </c>
      <c r="J272" s="181">
        <f t="shared" si="17"/>
        <v>0</v>
      </c>
      <c r="K272" s="182" t="str">
        <f t="shared" si="18"/>
        <v/>
      </c>
      <c r="L272" s="53"/>
      <c r="M272" s="52" t="str">
        <f>IFERROR(INDEX('     2022    '!R:R,MATCH('Order Summary'!$A272,'     2022    '!$AN:$AN,0)),"")</f>
        <v/>
      </c>
      <c r="N272" s="52" t="str">
        <f>IFERROR(INDEX('     2022    '!V:V,MATCH('Order Summary'!$A272,'     2022    '!$AN:$AN,0)),"")</f>
        <v/>
      </c>
      <c r="O272" s="52" t="str">
        <f>IFERROR(INDEX('     2022    '!S:S,MATCH('Order Summary'!$A272,'     2022    '!$AN:$AN,0)),"")</f>
        <v/>
      </c>
      <c r="P272" s="96" t="str">
        <f t="shared" si="16"/>
        <v/>
      </c>
      <c r="R272" s="9"/>
      <c r="S272" s="9"/>
      <c r="T272" s="9"/>
      <c r="U272" s="9"/>
      <c r="V272" s="9"/>
      <c r="W272" s="9"/>
      <c r="X272" s="9"/>
      <c r="Y272" s="9"/>
      <c r="Z272" s="9"/>
      <c r="AA272" s="9"/>
      <c r="AB272" s="9"/>
      <c r="AC272" s="9"/>
      <c r="AD272" s="9"/>
      <c r="AE272" s="9"/>
      <c r="AF272" s="9"/>
      <c r="AG272" s="9"/>
      <c r="AH272" s="9"/>
      <c r="AI272" s="9"/>
      <c r="AJ272" s="9"/>
      <c r="AK272" s="9"/>
      <c r="AL272" s="9"/>
      <c r="AM272" s="9"/>
      <c r="AN272" s="9"/>
      <c r="AO272" s="9"/>
      <c r="AP272" s="9"/>
      <c r="AQ272" s="9"/>
      <c r="AR272" s="9"/>
      <c r="AS272" s="9"/>
      <c r="AT272" s="9"/>
      <c r="AU272" s="9"/>
      <c r="AV272" s="9"/>
      <c r="AW272" s="9"/>
      <c r="AX272" s="9"/>
      <c r="AY272" s="9"/>
      <c r="AZ272" s="9"/>
      <c r="BA272" s="9"/>
      <c r="BB272" s="9"/>
      <c r="BC272" s="9"/>
      <c r="BD272" s="9"/>
      <c r="BE272" s="9"/>
      <c r="BF272" s="9"/>
      <c r="BG272" s="9"/>
      <c r="BH272" s="9"/>
      <c r="BI272" s="9"/>
      <c r="BJ272" s="9"/>
      <c r="BK272" s="9"/>
      <c r="BL272" s="9"/>
      <c r="BM272" s="9"/>
      <c r="BN272" s="9"/>
      <c r="BO272" s="9"/>
      <c r="BP272" s="9"/>
      <c r="BQ272" s="9"/>
      <c r="BR272" s="9"/>
      <c r="BS272" s="9"/>
      <c r="BT272" s="9"/>
      <c r="BU272" s="9"/>
      <c r="BV272" s="9"/>
      <c r="BW272" s="9"/>
      <c r="BX272" s="9"/>
      <c r="BY272" s="9"/>
      <c r="BZ272" s="9"/>
    </row>
    <row r="273" spans="1:78">
      <c r="A273" s="50">
        <f t="shared" si="19"/>
        <v>262</v>
      </c>
      <c r="C273" s="11" t="str">
        <f>IFERROR(INDEX('     2022    '!D:D,MATCH('Order Summary'!$A273,'     2022    '!$AN:$AN,0)),"")</f>
        <v/>
      </c>
      <c r="D273" s="11" t="str">
        <f>IFERROR(INDEX('     2022    '!C:C,MATCH('Order Summary'!$A273,'     2022    '!$AN:$AN,0)),"")</f>
        <v/>
      </c>
      <c r="E273" s="11" t="str">
        <f>IFERROR(INDEX('     2022    '!E:E,MATCH('Order Summary'!$A273,'     2022    '!$AN:$AN,0)),"")</f>
        <v/>
      </c>
      <c r="F273" s="96">
        <f>IFERROR(INDEX('     2022    '!AY:AY,MATCH($A273,'     2022    '!$AN:$AN,0)),0)</f>
        <v>0</v>
      </c>
      <c r="G273" s="180" t="str">
        <f>IFERROR(IF($O$3&gt;68,INDEX('     2022    '!I:I,MATCH($A273,'     2022    '!$AN:$AN,0))*(1-'     2022    '!$BA$1),INDEX('     2022    '!I:I,MATCH($A273,'     2022    '!$AN:$AN,0))),"")</f>
        <v/>
      </c>
      <c r="H273" s="96">
        <f>IFERROR(INDEX('     2022    '!AZ:AZ,MATCH($A273,'     2022    '!$AN:$AN,0)),0)</f>
        <v>0</v>
      </c>
      <c r="I273" s="180" t="str">
        <f>IFERROR(IF($O$3&gt;68,INDEX('     2022    '!M:M,MATCH($A273,'     2022    '!$AN:$AN,0))*(1-'     2022    '!$BA$1),INDEX('     2022    '!M:M,MATCH($A273,'     2022    '!$AN:$AN,0))),"")</f>
        <v/>
      </c>
      <c r="J273" s="181">
        <f t="shared" si="17"/>
        <v>0</v>
      </c>
      <c r="K273" s="182" t="str">
        <f t="shared" si="18"/>
        <v/>
      </c>
      <c r="L273" s="53"/>
      <c r="M273" s="52" t="str">
        <f>IFERROR(INDEX('     2022    '!R:R,MATCH('Order Summary'!$A273,'     2022    '!$AN:$AN,0)),"")</f>
        <v/>
      </c>
      <c r="N273" s="52" t="str">
        <f>IFERROR(INDEX('     2022    '!V:V,MATCH('Order Summary'!$A273,'     2022    '!$AN:$AN,0)),"")</f>
        <v/>
      </c>
      <c r="O273" s="52" t="str">
        <f>IFERROR(INDEX('     2022    '!S:S,MATCH('Order Summary'!$A273,'     2022    '!$AN:$AN,0)),"")</f>
        <v/>
      </c>
      <c r="P273" s="96" t="str">
        <f t="shared" si="16"/>
        <v/>
      </c>
      <c r="R273" s="9"/>
      <c r="S273" s="9"/>
      <c r="T273" s="9"/>
      <c r="U273" s="9"/>
      <c r="V273" s="9"/>
      <c r="W273" s="9"/>
      <c r="X273" s="9"/>
      <c r="Y273" s="9"/>
      <c r="Z273" s="9"/>
      <c r="AA273" s="9"/>
      <c r="AB273" s="9"/>
      <c r="AC273" s="9"/>
      <c r="AD273" s="9"/>
      <c r="AE273" s="9"/>
      <c r="AF273" s="9"/>
      <c r="AG273" s="9"/>
      <c r="AH273" s="9"/>
      <c r="AI273" s="9"/>
      <c r="AJ273" s="9"/>
      <c r="AK273" s="9"/>
      <c r="AL273" s="9"/>
      <c r="AM273" s="9"/>
      <c r="AN273" s="9"/>
      <c r="AO273" s="9"/>
      <c r="AP273" s="9"/>
      <c r="AQ273" s="9"/>
      <c r="AR273" s="9"/>
      <c r="AS273" s="9"/>
      <c r="AT273" s="9"/>
      <c r="AU273" s="9"/>
      <c r="AV273" s="9"/>
      <c r="AW273" s="9"/>
      <c r="AX273" s="9"/>
      <c r="AY273" s="9"/>
      <c r="AZ273" s="9"/>
      <c r="BA273" s="9"/>
      <c r="BB273" s="9"/>
      <c r="BC273" s="9"/>
      <c r="BD273" s="9"/>
      <c r="BE273" s="9"/>
      <c r="BF273" s="9"/>
      <c r="BG273" s="9"/>
      <c r="BH273" s="9"/>
      <c r="BI273" s="9"/>
      <c r="BJ273" s="9"/>
      <c r="BK273" s="9"/>
      <c r="BL273" s="9"/>
      <c r="BM273" s="9"/>
      <c r="BN273" s="9"/>
      <c r="BO273" s="9"/>
      <c r="BP273" s="9"/>
      <c r="BQ273" s="9"/>
      <c r="BR273" s="9"/>
      <c r="BS273" s="9"/>
      <c r="BT273" s="9"/>
      <c r="BU273" s="9"/>
      <c r="BV273" s="9"/>
      <c r="BW273" s="9"/>
      <c r="BX273" s="9"/>
      <c r="BY273" s="9"/>
      <c r="BZ273" s="9"/>
    </row>
    <row r="274" spans="1:78">
      <c r="A274" s="50">
        <f t="shared" si="19"/>
        <v>263</v>
      </c>
      <c r="C274" s="11" t="str">
        <f>IFERROR(INDEX('     2022    '!D:D,MATCH('Order Summary'!$A274,'     2022    '!$AN:$AN,0)),"")</f>
        <v/>
      </c>
      <c r="D274" s="11" t="str">
        <f>IFERROR(INDEX('     2022    '!C:C,MATCH('Order Summary'!$A274,'     2022    '!$AN:$AN,0)),"")</f>
        <v/>
      </c>
      <c r="E274" s="11" t="str">
        <f>IFERROR(INDEX('     2022    '!E:E,MATCH('Order Summary'!$A274,'     2022    '!$AN:$AN,0)),"")</f>
        <v/>
      </c>
      <c r="F274" s="96">
        <f>IFERROR(INDEX('     2022    '!AY:AY,MATCH($A274,'     2022    '!$AN:$AN,0)),0)</f>
        <v>0</v>
      </c>
      <c r="G274" s="180" t="str">
        <f>IFERROR(IF($O$3&gt;68,INDEX('     2022    '!I:I,MATCH($A274,'     2022    '!$AN:$AN,0))*(1-'     2022    '!$BA$1),INDEX('     2022    '!I:I,MATCH($A274,'     2022    '!$AN:$AN,0))),"")</f>
        <v/>
      </c>
      <c r="H274" s="96">
        <f>IFERROR(INDEX('     2022    '!AZ:AZ,MATCH($A274,'     2022    '!$AN:$AN,0)),0)</f>
        <v>0</v>
      </c>
      <c r="I274" s="180" t="str">
        <f>IFERROR(IF($O$3&gt;68,INDEX('     2022    '!M:M,MATCH($A274,'     2022    '!$AN:$AN,0))*(1-'     2022    '!$BA$1),INDEX('     2022    '!M:M,MATCH($A274,'     2022    '!$AN:$AN,0))),"")</f>
        <v/>
      </c>
      <c r="J274" s="181">
        <f t="shared" si="17"/>
        <v>0</v>
      </c>
      <c r="K274" s="182" t="str">
        <f t="shared" si="18"/>
        <v/>
      </c>
      <c r="L274" s="53"/>
      <c r="M274" s="52" t="str">
        <f>IFERROR(INDEX('     2022    '!R:R,MATCH('Order Summary'!$A274,'     2022    '!$AN:$AN,0)),"")</f>
        <v/>
      </c>
      <c r="N274" s="52" t="str">
        <f>IFERROR(INDEX('     2022    '!V:V,MATCH('Order Summary'!$A274,'     2022    '!$AN:$AN,0)),"")</f>
        <v/>
      </c>
      <c r="O274" s="52" t="str">
        <f>IFERROR(INDEX('     2022    '!S:S,MATCH('Order Summary'!$A274,'     2022    '!$AN:$AN,0)),"")</f>
        <v/>
      </c>
      <c r="P274" s="96" t="str">
        <f t="shared" si="16"/>
        <v/>
      </c>
      <c r="R274" s="9"/>
      <c r="S274" s="9"/>
      <c r="T274" s="9"/>
      <c r="U274" s="9"/>
      <c r="V274" s="9"/>
      <c r="W274" s="9"/>
      <c r="X274" s="9"/>
      <c r="Y274" s="9"/>
      <c r="Z274" s="9"/>
      <c r="AA274" s="9"/>
      <c r="AB274" s="9"/>
      <c r="AC274" s="9"/>
      <c r="AD274" s="9"/>
      <c r="AE274" s="9"/>
      <c r="AF274" s="9"/>
      <c r="AG274" s="9"/>
      <c r="AH274" s="9"/>
      <c r="AI274" s="9"/>
      <c r="AJ274" s="9"/>
      <c r="AK274" s="9"/>
      <c r="AL274" s="9"/>
      <c r="AM274" s="9"/>
      <c r="AN274" s="9"/>
      <c r="AO274" s="9"/>
      <c r="AP274" s="9"/>
      <c r="AQ274" s="9"/>
      <c r="AR274" s="9"/>
      <c r="AS274" s="9"/>
      <c r="AT274" s="9"/>
      <c r="AU274" s="9"/>
      <c r="AV274" s="9"/>
      <c r="AW274" s="9"/>
      <c r="AX274" s="9"/>
      <c r="AY274" s="9"/>
      <c r="AZ274" s="9"/>
      <c r="BA274" s="9"/>
      <c r="BB274" s="9"/>
      <c r="BC274" s="9"/>
      <c r="BD274" s="9"/>
      <c r="BE274" s="9"/>
      <c r="BF274" s="9"/>
      <c r="BG274" s="9"/>
      <c r="BH274" s="9"/>
      <c r="BI274" s="9"/>
      <c r="BJ274" s="9"/>
      <c r="BK274" s="9"/>
      <c r="BL274" s="9"/>
      <c r="BM274" s="9"/>
      <c r="BN274" s="9"/>
      <c r="BO274" s="9"/>
      <c r="BP274" s="9"/>
      <c r="BQ274" s="9"/>
      <c r="BR274" s="9"/>
      <c r="BS274" s="9"/>
      <c r="BT274" s="9"/>
      <c r="BU274" s="9"/>
      <c r="BV274" s="9"/>
      <c r="BW274" s="9"/>
      <c r="BX274" s="9"/>
      <c r="BY274" s="9"/>
      <c r="BZ274" s="9"/>
    </row>
    <row r="275" spans="1:78">
      <c r="A275" s="50">
        <f t="shared" si="19"/>
        <v>264</v>
      </c>
      <c r="C275" s="11" t="str">
        <f>IFERROR(INDEX('     2022    '!D:D,MATCH('Order Summary'!$A275,'     2022    '!$AN:$AN,0)),"")</f>
        <v/>
      </c>
      <c r="D275" s="11" t="str">
        <f>IFERROR(INDEX('     2022    '!C:C,MATCH('Order Summary'!$A275,'     2022    '!$AN:$AN,0)),"")</f>
        <v/>
      </c>
      <c r="E275" s="11" t="str">
        <f>IFERROR(INDEX('     2022    '!E:E,MATCH('Order Summary'!$A275,'     2022    '!$AN:$AN,0)),"")</f>
        <v/>
      </c>
      <c r="F275" s="96">
        <f>IFERROR(INDEX('     2022    '!AY:AY,MATCH($A275,'     2022    '!$AN:$AN,0)),0)</f>
        <v>0</v>
      </c>
      <c r="G275" s="180" t="str">
        <f>IFERROR(IF($O$3&gt;68,INDEX('     2022    '!I:I,MATCH($A275,'     2022    '!$AN:$AN,0))*(1-'     2022    '!$BA$1),INDEX('     2022    '!I:I,MATCH($A275,'     2022    '!$AN:$AN,0))),"")</f>
        <v/>
      </c>
      <c r="H275" s="96">
        <f>IFERROR(INDEX('     2022    '!AZ:AZ,MATCH($A275,'     2022    '!$AN:$AN,0)),0)</f>
        <v>0</v>
      </c>
      <c r="I275" s="180" t="str">
        <f>IFERROR(IF($O$3&gt;68,INDEX('     2022    '!M:M,MATCH($A275,'     2022    '!$AN:$AN,0))*(1-'     2022    '!$BA$1),INDEX('     2022    '!M:M,MATCH($A275,'     2022    '!$AN:$AN,0))),"")</f>
        <v/>
      </c>
      <c r="J275" s="181">
        <f t="shared" si="17"/>
        <v>0</v>
      </c>
      <c r="K275" s="182" t="str">
        <f t="shared" si="18"/>
        <v/>
      </c>
      <c r="L275" s="53"/>
      <c r="M275" s="52" t="str">
        <f>IFERROR(INDEX('     2022    '!R:R,MATCH('Order Summary'!$A275,'     2022    '!$AN:$AN,0)),"")</f>
        <v/>
      </c>
      <c r="N275" s="52" t="str">
        <f>IFERROR(INDEX('     2022    '!V:V,MATCH('Order Summary'!$A275,'     2022    '!$AN:$AN,0)),"")</f>
        <v/>
      </c>
      <c r="O275" s="52" t="str">
        <f>IFERROR(INDEX('     2022    '!S:S,MATCH('Order Summary'!$A275,'     2022    '!$AN:$AN,0)),"")</f>
        <v/>
      </c>
      <c r="P275" s="96" t="str">
        <f t="shared" si="16"/>
        <v/>
      </c>
      <c r="R275" s="9"/>
      <c r="S275" s="9"/>
      <c r="T275" s="9"/>
      <c r="U275" s="9"/>
      <c r="V275" s="9"/>
      <c r="W275" s="9"/>
      <c r="X275" s="9"/>
      <c r="Y275" s="9"/>
      <c r="Z275" s="9"/>
      <c r="AA275" s="9"/>
      <c r="AB275" s="9"/>
      <c r="AC275" s="9"/>
      <c r="AD275" s="9"/>
      <c r="AE275" s="9"/>
      <c r="AF275" s="9"/>
      <c r="AG275" s="9"/>
      <c r="AH275" s="9"/>
      <c r="AI275" s="9"/>
      <c r="AJ275" s="9"/>
      <c r="AK275" s="9"/>
      <c r="AL275" s="9"/>
      <c r="AM275" s="9"/>
      <c r="AN275" s="9"/>
      <c r="AO275" s="9"/>
      <c r="AP275" s="9"/>
      <c r="AQ275" s="9"/>
      <c r="AR275" s="9"/>
      <c r="AS275" s="9"/>
      <c r="AT275" s="9"/>
      <c r="AU275" s="9"/>
      <c r="AV275" s="9"/>
      <c r="AW275" s="9"/>
      <c r="AX275" s="9"/>
      <c r="AY275" s="9"/>
      <c r="AZ275" s="9"/>
      <c r="BA275" s="9"/>
      <c r="BB275" s="9"/>
      <c r="BC275" s="9"/>
      <c r="BD275" s="9"/>
      <c r="BE275" s="9"/>
      <c r="BF275" s="9"/>
      <c r="BG275" s="9"/>
      <c r="BH275" s="9"/>
      <c r="BI275" s="9"/>
      <c r="BJ275" s="9"/>
      <c r="BK275" s="9"/>
      <c r="BL275" s="9"/>
      <c r="BM275" s="9"/>
      <c r="BN275" s="9"/>
      <c r="BO275" s="9"/>
      <c r="BP275" s="9"/>
      <c r="BQ275" s="9"/>
      <c r="BR275" s="9"/>
      <c r="BS275" s="9"/>
      <c r="BT275" s="9"/>
      <c r="BU275" s="9"/>
      <c r="BV275" s="9"/>
      <c r="BW275" s="9"/>
      <c r="BX275" s="9"/>
      <c r="BY275" s="9"/>
      <c r="BZ275" s="9"/>
    </row>
    <row r="276" spans="1:78">
      <c r="A276" s="50">
        <f t="shared" si="19"/>
        <v>265</v>
      </c>
      <c r="C276" s="11" t="str">
        <f>IFERROR(INDEX('     2022    '!D:D,MATCH('Order Summary'!$A276,'     2022    '!$AN:$AN,0)),"")</f>
        <v/>
      </c>
      <c r="D276" s="11" t="str">
        <f>IFERROR(INDEX('     2022    '!C:C,MATCH('Order Summary'!$A276,'     2022    '!$AN:$AN,0)),"")</f>
        <v/>
      </c>
      <c r="E276" s="11" t="str">
        <f>IFERROR(INDEX('     2022    '!E:E,MATCH('Order Summary'!$A276,'     2022    '!$AN:$AN,0)),"")</f>
        <v/>
      </c>
      <c r="F276" s="96">
        <f>IFERROR(INDEX('     2022    '!AY:AY,MATCH($A276,'     2022    '!$AN:$AN,0)),0)</f>
        <v>0</v>
      </c>
      <c r="G276" s="180" t="str">
        <f>IFERROR(IF($O$3&gt;68,INDEX('     2022    '!I:I,MATCH($A276,'     2022    '!$AN:$AN,0))*(1-'     2022    '!$BA$1),INDEX('     2022    '!I:I,MATCH($A276,'     2022    '!$AN:$AN,0))),"")</f>
        <v/>
      </c>
      <c r="H276" s="96">
        <f>IFERROR(INDEX('     2022    '!AZ:AZ,MATCH($A276,'     2022    '!$AN:$AN,0)),0)</f>
        <v>0</v>
      </c>
      <c r="I276" s="180" t="str">
        <f>IFERROR(IF($O$3&gt;68,INDEX('     2022    '!M:M,MATCH($A276,'     2022    '!$AN:$AN,0))*(1-'     2022    '!$BA$1),INDEX('     2022    '!M:M,MATCH($A276,'     2022    '!$AN:$AN,0))),"")</f>
        <v/>
      </c>
      <c r="J276" s="181">
        <f t="shared" si="17"/>
        <v>0</v>
      </c>
      <c r="K276" s="182" t="str">
        <f t="shared" si="18"/>
        <v/>
      </c>
      <c r="L276" s="53"/>
      <c r="M276" s="52" t="str">
        <f>IFERROR(INDEX('     2022    '!R:R,MATCH('Order Summary'!$A276,'     2022    '!$AN:$AN,0)),"")</f>
        <v/>
      </c>
      <c r="N276" s="52" t="str">
        <f>IFERROR(INDEX('     2022    '!V:V,MATCH('Order Summary'!$A276,'     2022    '!$AN:$AN,0)),"")</f>
        <v/>
      </c>
      <c r="O276" s="52" t="str">
        <f>IFERROR(INDEX('     2022    '!S:S,MATCH('Order Summary'!$A276,'     2022    '!$AN:$AN,0)),"")</f>
        <v/>
      </c>
      <c r="P276" s="96" t="str">
        <f t="shared" si="16"/>
        <v/>
      </c>
      <c r="R276" s="9"/>
      <c r="S276" s="9"/>
      <c r="T276" s="9"/>
      <c r="U276" s="9"/>
      <c r="V276" s="9"/>
      <c r="W276" s="9"/>
      <c r="X276" s="9"/>
      <c r="Y276" s="9"/>
      <c r="Z276" s="9"/>
      <c r="AA276" s="9"/>
      <c r="AB276" s="9"/>
      <c r="AC276" s="9"/>
      <c r="AD276" s="9"/>
      <c r="AE276" s="9"/>
      <c r="AF276" s="9"/>
      <c r="AG276" s="9"/>
      <c r="AH276" s="9"/>
      <c r="AI276" s="9"/>
      <c r="AJ276" s="9"/>
      <c r="AK276" s="9"/>
      <c r="AL276" s="9"/>
      <c r="AM276" s="9"/>
      <c r="AN276" s="9"/>
      <c r="AO276" s="9"/>
      <c r="AP276" s="9"/>
      <c r="AQ276" s="9"/>
      <c r="AR276" s="9"/>
      <c r="AS276" s="9"/>
      <c r="AT276" s="9"/>
      <c r="AU276" s="9"/>
      <c r="AV276" s="9"/>
      <c r="AW276" s="9"/>
      <c r="AX276" s="9"/>
      <c r="AY276" s="9"/>
      <c r="AZ276" s="9"/>
      <c r="BA276" s="9"/>
      <c r="BB276" s="9"/>
      <c r="BC276" s="9"/>
      <c r="BD276" s="9"/>
      <c r="BE276" s="9"/>
      <c r="BF276" s="9"/>
      <c r="BG276" s="9"/>
      <c r="BH276" s="9"/>
      <c r="BI276" s="9"/>
      <c r="BJ276" s="9"/>
      <c r="BK276" s="9"/>
      <c r="BL276" s="9"/>
      <c r="BM276" s="9"/>
      <c r="BN276" s="9"/>
      <c r="BO276" s="9"/>
      <c r="BP276" s="9"/>
      <c r="BQ276" s="9"/>
      <c r="BR276" s="9"/>
      <c r="BS276" s="9"/>
      <c r="BT276" s="9"/>
      <c r="BU276" s="9"/>
      <c r="BV276" s="9"/>
      <c r="BW276" s="9"/>
      <c r="BX276" s="9"/>
      <c r="BY276" s="9"/>
      <c r="BZ276" s="9"/>
    </row>
    <row r="277" spans="1:78">
      <c r="A277" s="50">
        <f t="shared" si="19"/>
        <v>266</v>
      </c>
      <c r="C277" s="11" t="str">
        <f>IFERROR(INDEX('     2022    '!D:D,MATCH('Order Summary'!$A277,'     2022    '!$AN:$AN,0)),"")</f>
        <v/>
      </c>
      <c r="D277" s="11" t="str">
        <f>IFERROR(INDEX('     2022    '!C:C,MATCH('Order Summary'!$A277,'     2022    '!$AN:$AN,0)),"")</f>
        <v/>
      </c>
      <c r="E277" s="11" t="str">
        <f>IFERROR(INDEX('     2022    '!E:E,MATCH('Order Summary'!$A277,'     2022    '!$AN:$AN,0)),"")</f>
        <v/>
      </c>
      <c r="F277" s="96">
        <f>IFERROR(INDEX('     2022    '!AY:AY,MATCH($A277,'     2022    '!$AN:$AN,0)),0)</f>
        <v>0</v>
      </c>
      <c r="G277" s="180" t="str">
        <f>IFERROR(IF($O$3&gt;68,INDEX('     2022    '!I:I,MATCH($A277,'     2022    '!$AN:$AN,0))*(1-'     2022    '!$BA$1),INDEX('     2022    '!I:I,MATCH($A277,'     2022    '!$AN:$AN,0))),"")</f>
        <v/>
      </c>
      <c r="H277" s="96">
        <f>IFERROR(INDEX('     2022    '!AZ:AZ,MATCH($A277,'     2022    '!$AN:$AN,0)),0)</f>
        <v>0</v>
      </c>
      <c r="I277" s="180" t="str">
        <f>IFERROR(IF($O$3&gt;68,INDEX('     2022    '!M:M,MATCH($A277,'     2022    '!$AN:$AN,0))*(1-'     2022    '!$BA$1),INDEX('     2022    '!M:M,MATCH($A277,'     2022    '!$AN:$AN,0))),"")</f>
        <v/>
      </c>
      <c r="J277" s="181">
        <f t="shared" si="17"/>
        <v>0</v>
      </c>
      <c r="K277" s="182" t="str">
        <f t="shared" si="18"/>
        <v/>
      </c>
      <c r="L277" s="53"/>
      <c r="M277" s="52" t="str">
        <f>IFERROR(INDEX('     2022    '!R:R,MATCH('Order Summary'!$A277,'     2022    '!$AN:$AN,0)),"")</f>
        <v/>
      </c>
      <c r="N277" s="52" t="str">
        <f>IFERROR(INDEX('     2022    '!V:V,MATCH('Order Summary'!$A277,'     2022    '!$AN:$AN,0)),"")</f>
        <v/>
      </c>
      <c r="O277" s="52" t="str">
        <f>IFERROR(INDEX('     2022    '!S:S,MATCH('Order Summary'!$A277,'     2022    '!$AN:$AN,0)),"")</f>
        <v/>
      </c>
      <c r="P277" s="96" t="str">
        <f t="shared" si="16"/>
        <v/>
      </c>
      <c r="R277" s="9"/>
      <c r="S277" s="9"/>
      <c r="T277" s="9"/>
      <c r="U277" s="9"/>
      <c r="V277" s="9"/>
      <c r="W277" s="9"/>
      <c r="X277" s="9"/>
      <c r="Y277" s="9"/>
      <c r="Z277" s="9"/>
      <c r="AA277" s="9"/>
      <c r="AB277" s="9"/>
      <c r="AC277" s="9"/>
      <c r="AD277" s="9"/>
      <c r="AE277" s="9"/>
      <c r="AF277" s="9"/>
      <c r="AG277" s="9"/>
      <c r="AH277" s="9"/>
      <c r="AI277" s="9"/>
      <c r="AJ277" s="9"/>
      <c r="AK277" s="9"/>
      <c r="AL277" s="9"/>
      <c r="AM277" s="9"/>
      <c r="AN277" s="9"/>
      <c r="AO277" s="9"/>
      <c r="AP277" s="9"/>
      <c r="AQ277" s="9"/>
      <c r="AR277" s="9"/>
      <c r="AS277" s="9"/>
      <c r="AT277" s="9"/>
      <c r="AU277" s="9"/>
      <c r="AV277" s="9"/>
      <c r="AW277" s="9"/>
      <c r="AX277" s="9"/>
      <c r="AY277" s="9"/>
      <c r="AZ277" s="9"/>
      <c r="BA277" s="9"/>
      <c r="BB277" s="9"/>
      <c r="BC277" s="9"/>
      <c r="BD277" s="9"/>
      <c r="BE277" s="9"/>
      <c r="BF277" s="9"/>
      <c r="BG277" s="9"/>
      <c r="BH277" s="9"/>
      <c r="BI277" s="9"/>
      <c r="BJ277" s="9"/>
      <c r="BK277" s="9"/>
      <c r="BL277" s="9"/>
      <c r="BM277" s="9"/>
      <c r="BN277" s="9"/>
      <c r="BO277" s="9"/>
      <c r="BP277" s="9"/>
      <c r="BQ277" s="9"/>
      <c r="BR277" s="9"/>
      <c r="BS277" s="9"/>
      <c r="BT277" s="9"/>
      <c r="BU277" s="9"/>
      <c r="BV277" s="9"/>
      <c r="BW277" s="9"/>
      <c r="BX277" s="9"/>
      <c r="BY277" s="9"/>
      <c r="BZ277" s="9"/>
    </row>
    <row r="278" spans="1:78">
      <c r="A278" s="50">
        <f t="shared" si="19"/>
        <v>267</v>
      </c>
      <c r="C278" s="11" t="str">
        <f>IFERROR(INDEX('     2022    '!D:D,MATCH('Order Summary'!$A278,'     2022    '!$AN:$AN,0)),"")</f>
        <v/>
      </c>
      <c r="D278" s="11" t="str">
        <f>IFERROR(INDEX('     2022    '!C:C,MATCH('Order Summary'!$A278,'     2022    '!$AN:$AN,0)),"")</f>
        <v/>
      </c>
      <c r="E278" s="11" t="str">
        <f>IFERROR(INDEX('     2022    '!E:E,MATCH('Order Summary'!$A278,'     2022    '!$AN:$AN,0)),"")</f>
        <v/>
      </c>
      <c r="F278" s="96">
        <f>IFERROR(INDEX('     2022    '!AY:AY,MATCH($A278,'     2022    '!$AN:$AN,0)),0)</f>
        <v>0</v>
      </c>
      <c r="G278" s="180" t="str">
        <f>IFERROR(IF($O$3&gt;68,INDEX('     2022    '!I:I,MATCH($A278,'     2022    '!$AN:$AN,0))*(1-'     2022    '!$BA$1),INDEX('     2022    '!I:I,MATCH($A278,'     2022    '!$AN:$AN,0))),"")</f>
        <v/>
      </c>
      <c r="H278" s="96">
        <f>IFERROR(INDEX('     2022    '!AZ:AZ,MATCH($A278,'     2022    '!$AN:$AN,0)),0)</f>
        <v>0</v>
      </c>
      <c r="I278" s="180" t="str">
        <f>IFERROR(IF($O$3&gt;68,INDEX('     2022    '!M:M,MATCH($A278,'     2022    '!$AN:$AN,0))*(1-'     2022    '!$BA$1),INDEX('     2022    '!M:M,MATCH($A278,'     2022    '!$AN:$AN,0))),"")</f>
        <v/>
      </c>
      <c r="J278" s="181">
        <f t="shared" si="17"/>
        <v>0</v>
      </c>
      <c r="K278" s="182" t="str">
        <f t="shared" si="18"/>
        <v/>
      </c>
      <c r="L278" s="53"/>
      <c r="M278" s="52" t="str">
        <f>IFERROR(INDEX('     2022    '!R:R,MATCH('Order Summary'!$A278,'     2022    '!$AN:$AN,0)),"")</f>
        <v/>
      </c>
      <c r="N278" s="52" t="str">
        <f>IFERROR(INDEX('     2022    '!V:V,MATCH('Order Summary'!$A278,'     2022    '!$AN:$AN,0)),"")</f>
        <v/>
      </c>
      <c r="O278" s="52" t="str">
        <f>IFERROR(INDEX('     2022    '!S:S,MATCH('Order Summary'!$A278,'     2022    '!$AN:$AN,0)),"")</f>
        <v/>
      </c>
      <c r="P278" s="96" t="str">
        <f t="shared" si="16"/>
        <v/>
      </c>
      <c r="R278" s="9"/>
      <c r="S278" s="9"/>
      <c r="T278" s="9"/>
      <c r="U278" s="9"/>
      <c r="V278" s="9"/>
      <c r="W278" s="9"/>
      <c r="X278" s="9"/>
      <c r="Y278" s="9"/>
      <c r="Z278" s="9"/>
      <c r="AA278" s="9"/>
      <c r="AB278" s="9"/>
      <c r="AC278" s="9"/>
      <c r="AD278" s="9"/>
      <c r="AE278" s="9"/>
      <c r="AF278" s="9"/>
      <c r="AG278" s="9"/>
      <c r="AH278" s="9"/>
      <c r="AI278" s="9"/>
      <c r="AJ278" s="9"/>
      <c r="AK278" s="9"/>
      <c r="AL278" s="9"/>
      <c r="AM278" s="9"/>
      <c r="AN278" s="9"/>
      <c r="AO278" s="9"/>
      <c r="AP278" s="9"/>
      <c r="AQ278" s="9"/>
      <c r="AR278" s="9"/>
      <c r="AS278" s="9"/>
      <c r="AT278" s="9"/>
      <c r="AU278" s="9"/>
      <c r="AV278" s="9"/>
      <c r="AW278" s="9"/>
      <c r="AX278" s="9"/>
      <c r="AY278" s="9"/>
      <c r="AZ278" s="9"/>
      <c r="BA278" s="9"/>
      <c r="BB278" s="9"/>
      <c r="BC278" s="9"/>
      <c r="BD278" s="9"/>
      <c r="BE278" s="9"/>
      <c r="BF278" s="9"/>
      <c r="BG278" s="9"/>
      <c r="BH278" s="9"/>
      <c r="BI278" s="9"/>
      <c r="BJ278" s="9"/>
      <c r="BK278" s="9"/>
      <c r="BL278" s="9"/>
      <c r="BM278" s="9"/>
      <c r="BN278" s="9"/>
      <c r="BO278" s="9"/>
      <c r="BP278" s="9"/>
      <c r="BQ278" s="9"/>
      <c r="BR278" s="9"/>
      <c r="BS278" s="9"/>
      <c r="BT278" s="9"/>
      <c r="BU278" s="9"/>
      <c r="BV278" s="9"/>
      <c r="BW278" s="9"/>
      <c r="BX278" s="9"/>
      <c r="BY278" s="9"/>
      <c r="BZ278" s="9"/>
    </row>
    <row r="279" spans="1:78">
      <c r="A279" s="50">
        <f t="shared" si="19"/>
        <v>268</v>
      </c>
      <c r="C279" s="11" t="str">
        <f>IFERROR(INDEX('     2022    '!D:D,MATCH('Order Summary'!$A279,'     2022    '!$AN:$AN,0)),"")</f>
        <v/>
      </c>
      <c r="D279" s="11" t="str">
        <f>IFERROR(INDEX('     2022    '!C:C,MATCH('Order Summary'!$A279,'     2022    '!$AN:$AN,0)),"")</f>
        <v/>
      </c>
      <c r="E279" s="11" t="str">
        <f>IFERROR(INDEX('     2022    '!E:E,MATCH('Order Summary'!$A279,'     2022    '!$AN:$AN,0)),"")</f>
        <v/>
      </c>
      <c r="F279" s="96">
        <f>IFERROR(INDEX('     2022    '!AY:AY,MATCH($A279,'     2022    '!$AN:$AN,0)),0)</f>
        <v>0</v>
      </c>
      <c r="G279" s="180" t="str">
        <f>IFERROR(IF($O$3&gt;68,INDEX('     2022    '!I:I,MATCH($A279,'     2022    '!$AN:$AN,0))*(1-'     2022    '!$BA$1),INDEX('     2022    '!I:I,MATCH($A279,'     2022    '!$AN:$AN,0))),"")</f>
        <v/>
      </c>
      <c r="H279" s="96">
        <f>IFERROR(INDEX('     2022    '!AZ:AZ,MATCH($A279,'     2022    '!$AN:$AN,0)),0)</f>
        <v>0</v>
      </c>
      <c r="I279" s="180" t="str">
        <f>IFERROR(IF($O$3&gt;68,INDEX('     2022    '!M:M,MATCH($A279,'     2022    '!$AN:$AN,0))*(1-'     2022    '!$BA$1),INDEX('     2022    '!M:M,MATCH($A279,'     2022    '!$AN:$AN,0))),"")</f>
        <v/>
      </c>
      <c r="J279" s="181">
        <f t="shared" si="17"/>
        <v>0</v>
      </c>
      <c r="K279" s="182" t="str">
        <f t="shared" si="18"/>
        <v/>
      </c>
      <c r="L279" s="53"/>
      <c r="M279" s="52" t="str">
        <f>IFERROR(INDEX('     2022    '!R:R,MATCH('Order Summary'!$A279,'     2022    '!$AN:$AN,0)),"")</f>
        <v/>
      </c>
      <c r="N279" s="52" t="str">
        <f>IFERROR(INDEX('     2022    '!V:V,MATCH('Order Summary'!$A279,'     2022    '!$AN:$AN,0)),"")</f>
        <v/>
      </c>
      <c r="O279" s="52" t="str">
        <f>IFERROR(INDEX('     2022    '!S:S,MATCH('Order Summary'!$A279,'     2022    '!$AN:$AN,0)),"")</f>
        <v/>
      </c>
      <c r="P279" s="96" t="str">
        <f t="shared" si="16"/>
        <v/>
      </c>
      <c r="R279" s="9"/>
      <c r="S279" s="9"/>
      <c r="T279" s="9"/>
      <c r="U279" s="9"/>
      <c r="V279" s="9"/>
      <c r="W279" s="9"/>
      <c r="X279" s="9"/>
      <c r="Y279" s="9"/>
      <c r="Z279" s="9"/>
      <c r="AA279" s="9"/>
      <c r="AB279" s="9"/>
      <c r="AC279" s="9"/>
      <c r="AD279" s="9"/>
      <c r="AE279" s="9"/>
      <c r="AF279" s="9"/>
      <c r="AG279" s="9"/>
      <c r="AH279" s="9"/>
      <c r="AI279" s="9"/>
      <c r="AJ279" s="9"/>
      <c r="AK279" s="9"/>
      <c r="AL279" s="9"/>
      <c r="AM279" s="9"/>
      <c r="AN279" s="9"/>
      <c r="AO279" s="9"/>
      <c r="AP279" s="9"/>
      <c r="AQ279" s="9"/>
      <c r="AR279" s="9"/>
      <c r="AS279" s="9"/>
      <c r="AT279" s="9"/>
      <c r="AU279" s="9"/>
      <c r="AV279" s="9"/>
      <c r="AW279" s="9"/>
      <c r="AX279" s="9"/>
      <c r="AY279" s="9"/>
      <c r="AZ279" s="9"/>
      <c r="BA279" s="9"/>
      <c r="BB279" s="9"/>
      <c r="BC279" s="9"/>
      <c r="BD279" s="9"/>
      <c r="BE279" s="9"/>
      <c r="BF279" s="9"/>
      <c r="BG279" s="9"/>
      <c r="BH279" s="9"/>
      <c r="BI279" s="9"/>
      <c r="BJ279" s="9"/>
      <c r="BK279" s="9"/>
      <c r="BL279" s="9"/>
      <c r="BM279" s="9"/>
      <c r="BN279" s="9"/>
      <c r="BO279" s="9"/>
      <c r="BP279" s="9"/>
      <c r="BQ279" s="9"/>
      <c r="BR279" s="9"/>
      <c r="BS279" s="9"/>
      <c r="BT279" s="9"/>
      <c r="BU279" s="9"/>
      <c r="BV279" s="9"/>
      <c r="BW279" s="9"/>
      <c r="BX279" s="9"/>
      <c r="BY279" s="9"/>
      <c r="BZ279" s="9"/>
    </row>
    <row r="280" spans="1:78">
      <c r="A280" s="50">
        <f t="shared" si="19"/>
        <v>269</v>
      </c>
      <c r="C280" s="11" t="str">
        <f>IFERROR(INDEX('     2022    '!D:D,MATCH('Order Summary'!$A280,'     2022    '!$AN:$AN,0)),"")</f>
        <v/>
      </c>
      <c r="D280" s="11" t="str">
        <f>IFERROR(INDEX('     2022    '!C:C,MATCH('Order Summary'!$A280,'     2022    '!$AN:$AN,0)),"")</f>
        <v/>
      </c>
      <c r="E280" s="11" t="str">
        <f>IFERROR(INDEX('     2022    '!E:E,MATCH('Order Summary'!$A280,'     2022    '!$AN:$AN,0)),"")</f>
        <v/>
      </c>
      <c r="F280" s="96">
        <f>IFERROR(INDEX('     2022    '!AY:AY,MATCH($A280,'     2022    '!$AN:$AN,0)),0)</f>
        <v>0</v>
      </c>
      <c r="G280" s="180" t="str">
        <f>IFERROR(IF($O$3&gt;68,INDEX('     2022    '!I:I,MATCH($A280,'     2022    '!$AN:$AN,0))*(1-'     2022    '!$BA$1),INDEX('     2022    '!I:I,MATCH($A280,'     2022    '!$AN:$AN,0))),"")</f>
        <v/>
      </c>
      <c r="H280" s="96">
        <f>IFERROR(INDEX('     2022    '!AZ:AZ,MATCH($A280,'     2022    '!$AN:$AN,0)),0)</f>
        <v>0</v>
      </c>
      <c r="I280" s="180" t="str">
        <f>IFERROR(IF($O$3&gt;68,INDEX('     2022    '!M:M,MATCH($A280,'     2022    '!$AN:$AN,0))*(1-'     2022    '!$BA$1),INDEX('     2022    '!M:M,MATCH($A280,'     2022    '!$AN:$AN,0))),"")</f>
        <v/>
      </c>
      <c r="J280" s="181">
        <f t="shared" si="17"/>
        <v>0</v>
      </c>
      <c r="K280" s="182" t="str">
        <f t="shared" si="18"/>
        <v/>
      </c>
      <c r="L280" s="53"/>
      <c r="M280" s="52" t="str">
        <f>IFERROR(INDEX('     2022    '!R:R,MATCH('Order Summary'!$A280,'     2022    '!$AN:$AN,0)),"")</f>
        <v/>
      </c>
      <c r="N280" s="52" t="str">
        <f>IFERROR(INDEX('     2022    '!V:V,MATCH('Order Summary'!$A280,'     2022    '!$AN:$AN,0)),"")</f>
        <v/>
      </c>
      <c r="O280" s="52" t="str">
        <f>IFERROR(INDEX('     2022    '!S:S,MATCH('Order Summary'!$A280,'     2022    '!$AN:$AN,0)),"")</f>
        <v/>
      </c>
      <c r="P280" s="96" t="str">
        <f t="shared" si="16"/>
        <v/>
      </c>
      <c r="R280" s="9"/>
      <c r="S280" s="9"/>
      <c r="T280" s="9"/>
      <c r="U280" s="9"/>
      <c r="V280" s="9"/>
      <c r="W280" s="9"/>
      <c r="X280" s="9"/>
      <c r="Y280" s="9"/>
      <c r="Z280" s="9"/>
      <c r="AA280" s="9"/>
      <c r="AB280" s="9"/>
      <c r="AC280" s="9"/>
      <c r="AD280" s="9"/>
      <c r="AE280" s="9"/>
      <c r="AF280" s="9"/>
      <c r="AG280" s="9"/>
      <c r="AH280" s="9"/>
      <c r="AI280" s="9"/>
      <c r="AJ280" s="9"/>
      <c r="AK280" s="9"/>
      <c r="AL280" s="9"/>
      <c r="AM280" s="9"/>
      <c r="AN280" s="9"/>
      <c r="AO280" s="9"/>
      <c r="AP280" s="9"/>
      <c r="AQ280" s="9"/>
      <c r="AR280" s="9"/>
      <c r="AS280" s="9"/>
      <c r="AT280" s="9"/>
      <c r="AU280" s="9"/>
      <c r="AV280" s="9"/>
      <c r="AW280" s="9"/>
      <c r="AX280" s="9"/>
      <c r="AY280" s="9"/>
      <c r="AZ280" s="9"/>
      <c r="BA280" s="9"/>
      <c r="BB280" s="9"/>
      <c r="BC280" s="9"/>
      <c r="BD280" s="9"/>
      <c r="BE280" s="9"/>
      <c r="BF280" s="9"/>
      <c r="BG280" s="9"/>
      <c r="BH280" s="9"/>
      <c r="BI280" s="9"/>
      <c r="BJ280" s="9"/>
      <c r="BK280" s="9"/>
      <c r="BL280" s="9"/>
      <c r="BM280" s="9"/>
      <c r="BN280" s="9"/>
      <c r="BO280" s="9"/>
      <c r="BP280" s="9"/>
      <c r="BQ280" s="9"/>
      <c r="BR280" s="9"/>
      <c r="BS280" s="9"/>
      <c r="BT280" s="9"/>
      <c r="BU280" s="9"/>
      <c r="BV280" s="9"/>
      <c r="BW280" s="9"/>
      <c r="BX280" s="9"/>
      <c r="BY280" s="9"/>
      <c r="BZ280" s="9"/>
    </row>
    <row r="281" spans="1:78">
      <c r="A281" s="50">
        <f t="shared" si="19"/>
        <v>270</v>
      </c>
      <c r="C281" s="11" t="str">
        <f>IFERROR(INDEX('     2022    '!D:D,MATCH('Order Summary'!$A281,'     2022    '!$AN:$AN,0)),"")</f>
        <v/>
      </c>
      <c r="D281" s="11" t="str">
        <f>IFERROR(INDEX('     2022    '!C:C,MATCH('Order Summary'!$A281,'     2022    '!$AN:$AN,0)),"")</f>
        <v/>
      </c>
      <c r="E281" s="11" t="str">
        <f>IFERROR(INDEX('     2022    '!E:E,MATCH('Order Summary'!$A281,'     2022    '!$AN:$AN,0)),"")</f>
        <v/>
      </c>
      <c r="F281" s="96">
        <f>IFERROR(INDEX('     2022    '!AY:AY,MATCH($A281,'     2022    '!$AN:$AN,0)),0)</f>
        <v>0</v>
      </c>
      <c r="G281" s="180" t="str">
        <f>IFERROR(IF($O$3&gt;68,INDEX('     2022    '!I:I,MATCH($A281,'     2022    '!$AN:$AN,0))*(1-'     2022    '!$BA$1),INDEX('     2022    '!I:I,MATCH($A281,'     2022    '!$AN:$AN,0))),"")</f>
        <v/>
      </c>
      <c r="H281" s="96">
        <f>IFERROR(INDEX('     2022    '!AZ:AZ,MATCH($A281,'     2022    '!$AN:$AN,0)),0)</f>
        <v>0</v>
      </c>
      <c r="I281" s="180" t="str">
        <f>IFERROR(IF($O$3&gt;68,INDEX('     2022    '!M:M,MATCH($A281,'     2022    '!$AN:$AN,0))*(1-'     2022    '!$BA$1),INDEX('     2022    '!M:M,MATCH($A281,'     2022    '!$AN:$AN,0))),"")</f>
        <v/>
      </c>
      <c r="J281" s="181">
        <f t="shared" si="17"/>
        <v>0</v>
      </c>
      <c r="K281" s="182" t="str">
        <f t="shared" si="18"/>
        <v/>
      </c>
      <c r="L281" s="53"/>
      <c r="M281" s="52" t="str">
        <f>IFERROR(INDEX('     2022    '!R:R,MATCH('Order Summary'!$A281,'     2022    '!$AN:$AN,0)),"")</f>
        <v/>
      </c>
      <c r="N281" s="52" t="str">
        <f>IFERROR(INDEX('     2022    '!V:V,MATCH('Order Summary'!$A281,'     2022    '!$AN:$AN,0)),"")</f>
        <v/>
      </c>
      <c r="O281" s="52" t="str">
        <f>IFERROR(INDEX('     2022    '!S:S,MATCH('Order Summary'!$A281,'     2022    '!$AN:$AN,0)),"")</f>
        <v/>
      </c>
      <c r="P281" s="96" t="str">
        <f t="shared" si="16"/>
        <v/>
      </c>
      <c r="R281" s="9"/>
      <c r="S281" s="9"/>
      <c r="T281" s="9"/>
      <c r="U281" s="9"/>
      <c r="V281" s="9"/>
      <c r="W281" s="9"/>
      <c r="X281" s="9"/>
      <c r="Y281" s="9"/>
      <c r="Z281" s="9"/>
      <c r="AA281" s="9"/>
      <c r="AB281" s="9"/>
      <c r="AC281" s="9"/>
      <c r="AD281" s="9"/>
      <c r="AE281" s="9"/>
      <c r="AF281" s="9"/>
      <c r="AG281" s="9"/>
      <c r="AH281" s="9"/>
      <c r="AI281" s="9"/>
      <c r="AJ281" s="9"/>
      <c r="AK281" s="9"/>
      <c r="AL281" s="9"/>
      <c r="AM281" s="9"/>
      <c r="AN281" s="9"/>
      <c r="AO281" s="9"/>
      <c r="AP281" s="9"/>
      <c r="AQ281" s="9"/>
      <c r="AR281" s="9"/>
      <c r="AS281" s="9"/>
      <c r="AT281" s="9"/>
      <c r="AU281" s="9"/>
      <c r="AV281" s="9"/>
      <c r="AW281" s="9"/>
      <c r="AX281" s="9"/>
      <c r="AY281" s="9"/>
      <c r="AZ281" s="9"/>
      <c r="BA281" s="9"/>
      <c r="BB281" s="9"/>
      <c r="BC281" s="9"/>
      <c r="BD281" s="9"/>
      <c r="BE281" s="9"/>
      <c r="BF281" s="9"/>
      <c r="BG281" s="9"/>
      <c r="BH281" s="9"/>
      <c r="BI281" s="9"/>
      <c r="BJ281" s="9"/>
      <c r="BK281" s="9"/>
      <c r="BL281" s="9"/>
      <c r="BM281" s="9"/>
      <c r="BN281" s="9"/>
      <c r="BO281" s="9"/>
      <c r="BP281" s="9"/>
      <c r="BQ281" s="9"/>
      <c r="BR281" s="9"/>
      <c r="BS281" s="9"/>
      <c r="BT281" s="9"/>
      <c r="BU281" s="9"/>
      <c r="BV281" s="9"/>
      <c r="BW281" s="9"/>
      <c r="BX281" s="9"/>
      <c r="BY281" s="9"/>
      <c r="BZ281" s="9"/>
    </row>
    <row r="282" spans="1:78">
      <c r="A282" s="50">
        <f t="shared" si="19"/>
        <v>271</v>
      </c>
      <c r="C282" s="11" t="str">
        <f>IFERROR(INDEX('     2022    '!D:D,MATCH('Order Summary'!$A282,'     2022    '!$AN:$AN,0)),"")</f>
        <v/>
      </c>
      <c r="D282" s="11" t="str">
        <f>IFERROR(INDEX('     2022    '!C:C,MATCH('Order Summary'!$A282,'     2022    '!$AN:$AN,0)),"")</f>
        <v/>
      </c>
      <c r="E282" s="11" t="str">
        <f>IFERROR(INDEX('     2022    '!E:E,MATCH('Order Summary'!$A282,'     2022    '!$AN:$AN,0)),"")</f>
        <v/>
      </c>
      <c r="F282" s="96">
        <f>IFERROR(INDEX('     2022    '!AY:AY,MATCH($A282,'     2022    '!$AN:$AN,0)),0)</f>
        <v>0</v>
      </c>
      <c r="G282" s="180" t="str">
        <f>IFERROR(IF($O$3&gt;68,INDEX('     2022    '!I:I,MATCH($A282,'     2022    '!$AN:$AN,0))*(1-'     2022    '!$BA$1),INDEX('     2022    '!I:I,MATCH($A282,'     2022    '!$AN:$AN,0))),"")</f>
        <v/>
      </c>
      <c r="H282" s="96">
        <f>IFERROR(INDEX('     2022    '!AZ:AZ,MATCH($A282,'     2022    '!$AN:$AN,0)),0)</f>
        <v>0</v>
      </c>
      <c r="I282" s="180" t="str">
        <f>IFERROR(IF($O$3&gt;68,INDEX('     2022    '!M:M,MATCH($A282,'     2022    '!$AN:$AN,0))*(1-'     2022    '!$BA$1),INDEX('     2022    '!M:M,MATCH($A282,'     2022    '!$AN:$AN,0))),"")</f>
        <v/>
      </c>
      <c r="J282" s="181">
        <f t="shared" si="17"/>
        <v>0</v>
      </c>
      <c r="K282" s="182" t="str">
        <f t="shared" si="18"/>
        <v/>
      </c>
      <c r="L282" s="53"/>
      <c r="M282" s="52" t="str">
        <f>IFERROR(INDEX('     2022    '!R:R,MATCH('Order Summary'!$A282,'     2022    '!$AN:$AN,0)),"")</f>
        <v/>
      </c>
      <c r="N282" s="52" t="str">
        <f>IFERROR(INDEX('     2022    '!V:V,MATCH('Order Summary'!$A282,'     2022    '!$AN:$AN,0)),"")</f>
        <v/>
      </c>
      <c r="O282" s="52" t="str">
        <f>IFERROR(INDEX('     2022    '!S:S,MATCH('Order Summary'!$A282,'     2022    '!$AN:$AN,0)),"")</f>
        <v/>
      </c>
      <c r="P282" s="96" t="str">
        <f t="shared" si="16"/>
        <v/>
      </c>
      <c r="R282" s="9"/>
      <c r="S282" s="9"/>
      <c r="T282" s="9"/>
      <c r="U282" s="9"/>
      <c r="V282" s="9"/>
      <c r="W282" s="9"/>
      <c r="X282" s="9"/>
      <c r="Y282" s="9"/>
      <c r="Z282" s="9"/>
      <c r="AA282" s="9"/>
      <c r="AB282" s="9"/>
      <c r="AC282" s="9"/>
      <c r="AD282" s="9"/>
      <c r="AE282" s="9"/>
      <c r="AF282" s="9"/>
      <c r="AG282" s="9"/>
      <c r="AH282" s="9"/>
      <c r="AI282" s="9"/>
      <c r="AJ282" s="9"/>
      <c r="AK282" s="9"/>
      <c r="AL282" s="9"/>
      <c r="AM282" s="9"/>
      <c r="AN282" s="9"/>
      <c r="AO282" s="9"/>
      <c r="AP282" s="9"/>
      <c r="AQ282" s="9"/>
      <c r="AR282" s="9"/>
      <c r="AS282" s="9"/>
      <c r="AT282" s="9"/>
      <c r="AU282" s="9"/>
      <c r="AV282" s="9"/>
      <c r="AW282" s="9"/>
      <c r="AX282" s="9"/>
      <c r="AY282" s="9"/>
      <c r="AZ282" s="9"/>
      <c r="BA282" s="9"/>
      <c r="BB282" s="9"/>
      <c r="BC282" s="9"/>
      <c r="BD282" s="9"/>
      <c r="BE282" s="9"/>
      <c r="BF282" s="9"/>
      <c r="BG282" s="9"/>
      <c r="BH282" s="9"/>
      <c r="BI282" s="9"/>
      <c r="BJ282" s="9"/>
      <c r="BK282" s="9"/>
      <c r="BL282" s="9"/>
      <c r="BM282" s="9"/>
      <c r="BN282" s="9"/>
      <c r="BO282" s="9"/>
      <c r="BP282" s="9"/>
      <c r="BQ282" s="9"/>
      <c r="BR282" s="9"/>
      <c r="BS282" s="9"/>
      <c r="BT282" s="9"/>
      <c r="BU282" s="9"/>
      <c r="BV282" s="9"/>
      <c r="BW282" s="9"/>
      <c r="BX282" s="9"/>
      <c r="BY282" s="9"/>
      <c r="BZ282" s="9"/>
    </row>
    <row r="283" spans="1:78">
      <c r="A283" s="50">
        <f t="shared" si="19"/>
        <v>272</v>
      </c>
      <c r="C283" s="11" t="str">
        <f>IFERROR(INDEX('     2022    '!D:D,MATCH('Order Summary'!$A283,'     2022    '!$AN:$AN,0)),"")</f>
        <v/>
      </c>
      <c r="D283" s="11" t="str">
        <f>IFERROR(INDEX('     2022    '!C:C,MATCH('Order Summary'!$A283,'     2022    '!$AN:$AN,0)),"")</f>
        <v/>
      </c>
      <c r="E283" s="11" t="str">
        <f>IFERROR(INDEX('     2022    '!E:E,MATCH('Order Summary'!$A283,'     2022    '!$AN:$AN,0)),"")</f>
        <v/>
      </c>
      <c r="F283" s="96">
        <f>IFERROR(INDEX('     2022    '!AY:AY,MATCH($A283,'     2022    '!$AN:$AN,0)),0)</f>
        <v>0</v>
      </c>
      <c r="G283" s="180" t="str">
        <f>IFERROR(IF($O$3&gt;68,INDEX('     2022    '!I:I,MATCH($A283,'     2022    '!$AN:$AN,0))*(1-'     2022    '!$BA$1),INDEX('     2022    '!I:I,MATCH($A283,'     2022    '!$AN:$AN,0))),"")</f>
        <v/>
      </c>
      <c r="H283" s="96">
        <f>IFERROR(INDEX('     2022    '!AZ:AZ,MATCH($A283,'     2022    '!$AN:$AN,0)),0)</f>
        <v>0</v>
      </c>
      <c r="I283" s="180" t="str">
        <f>IFERROR(IF($O$3&gt;68,INDEX('     2022    '!M:M,MATCH($A283,'     2022    '!$AN:$AN,0))*(1-'     2022    '!$BA$1),INDEX('     2022    '!M:M,MATCH($A283,'     2022    '!$AN:$AN,0))),"")</f>
        <v/>
      </c>
      <c r="J283" s="181">
        <f t="shared" si="17"/>
        <v>0</v>
      </c>
      <c r="K283" s="182" t="str">
        <f t="shared" si="18"/>
        <v/>
      </c>
      <c r="L283" s="53"/>
      <c r="M283" s="52" t="str">
        <f>IFERROR(INDEX('     2022    '!R:R,MATCH('Order Summary'!$A283,'     2022    '!$AN:$AN,0)),"")</f>
        <v/>
      </c>
      <c r="N283" s="52" t="str">
        <f>IFERROR(INDEX('     2022    '!V:V,MATCH('Order Summary'!$A283,'     2022    '!$AN:$AN,0)),"")</f>
        <v/>
      </c>
      <c r="O283" s="52" t="str">
        <f>IFERROR(INDEX('     2022    '!S:S,MATCH('Order Summary'!$A283,'     2022    '!$AN:$AN,0)),"")</f>
        <v/>
      </c>
      <c r="P283" s="96" t="str">
        <f t="shared" si="16"/>
        <v/>
      </c>
      <c r="R283" s="9"/>
      <c r="S283" s="9"/>
      <c r="T283" s="9"/>
      <c r="U283" s="9"/>
      <c r="V283" s="9"/>
      <c r="W283" s="9"/>
      <c r="X283" s="9"/>
      <c r="Y283" s="9"/>
      <c r="Z283" s="9"/>
      <c r="AA283" s="9"/>
      <c r="AB283" s="9"/>
      <c r="AC283" s="9"/>
      <c r="AD283" s="9"/>
      <c r="AE283" s="9"/>
      <c r="AF283" s="9"/>
      <c r="AG283" s="9"/>
      <c r="AH283" s="9"/>
      <c r="AI283" s="9"/>
      <c r="AJ283" s="9"/>
      <c r="AK283" s="9"/>
      <c r="AL283" s="9"/>
      <c r="AM283" s="9"/>
      <c r="AN283" s="9"/>
      <c r="AO283" s="9"/>
      <c r="AP283" s="9"/>
      <c r="AQ283" s="9"/>
      <c r="AR283" s="9"/>
      <c r="AS283" s="9"/>
      <c r="AT283" s="9"/>
      <c r="AU283" s="9"/>
      <c r="AV283" s="9"/>
      <c r="AW283" s="9"/>
      <c r="AX283" s="9"/>
      <c r="AY283" s="9"/>
      <c r="AZ283" s="9"/>
      <c r="BA283" s="9"/>
      <c r="BB283" s="9"/>
      <c r="BC283" s="9"/>
      <c r="BD283" s="9"/>
      <c r="BE283" s="9"/>
      <c r="BF283" s="9"/>
      <c r="BG283" s="9"/>
      <c r="BH283" s="9"/>
      <c r="BI283" s="9"/>
      <c r="BJ283" s="9"/>
      <c r="BK283" s="9"/>
      <c r="BL283" s="9"/>
      <c r="BM283" s="9"/>
      <c r="BN283" s="9"/>
      <c r="BO283" s="9"/>
      <c r="BP283" s="9"/>
      <c r="BQ283" s="9"/>
      <c r="BR283" s="9"/>
      <c r="BS283" s="9"/>
      <c r="BT283" s="9"/>
      <c r="BU283" s="9"/>
      <c r="BV283" s="9"/>
      <c r="BW283" s="9"/>
      <c r="BX283" s="9"/>
      <c r="BY283" s="9"/>
      <c r="BZ283" s="9"/>
    </row>
    <row r="284" spans="1:78">
      <c r="A284" s="50">
        <f t="shared" si="19"/>
        <v>273</v>
      </c>
      <c r="C284" s="11" t="str">
        <f>IFERROR(INDEX('     2022    '!D:D,MATCH('Order Summary'!$A284,'     2022    '!$AN:$AN,0)),"")</f>
        <v/>
      </c>
      <c r="D284" s="11" t="str">
        <f>IFERROR(INDEX('     2022    '!C:C,MATCH('Order Summary'!$A284,'     2022    '!$AN:$AN,0)),"")</f>
        <v/>
      </c>
      <c r="E284" s="11" t="str">
        <f>IFERROR(INDEX('     2022    '!E:E,MATCH('Order Summary'!$A284,'     2022    '!$AN:$AN,0)),"")</f>
        <v/>
      </c>
      <c r="F284" s="96">
        <f>IFERROR(INDEX('     2022    '!AY:AY,MATCH($A284,'     2022    '!$AN:$AN,0)),0)</f>
        <v>0</v>
      </c>
      <c r="G284" s="180" t="str">
        <f>IFERROR(IF($O$3&gt;68,INDEX('     2022    '!I:I,MATCH($A284,'     2022    '!$AN:$AN,0))*(1-'     2022    '!$BA$1),INDEX('     2022    '!I:I,MATCH($A284,'     2022    '!$AN:$AN,0))),"")</f>
        <v/>
      </c>
      <c r="H284" s="96">
        <f>IFERROR(INDEX('     2022    '!AZ:AZ,MATCH($A284,'     2022    '!$AN:$AN,0)),0)</f>
        <v>0</v>
      </c>
      <c r="I284" s="180" t="str">
        <f>IFERROR(IF($O$3&gt;68,INDEX('     2022    '!M:M,MATCH($A284,'     2022    '!$AN:$AN,0))*(1-'     2022    '!$BA$1),INDEX('     2022    '!M:M,MATCH($A284,'     2022    '!$AN:$AN,0))),"")</f>
        <v/>
      </c>
      <c r="J284" s="181">
        <f t="shared" si="17"/>
        <v>0</v>
      </c>
      <c r="K284" s="182" t="str">
        <f t="shared" si="18"/>
        <v/>
      </c>
      <c r="L284" s="53"/>
      <c r="M284" s="52" t="str">
        <f>IFERROR(INDEX('     2022    '!R:R,MATCH('Order Summary'!$A284,'     2022    '!$AN:$AN,0)),"")</f>
        <v/>
      </c>
      <c r="N284" s="52" t="str">
        <f>IFERROR(INDEX('     2022    '!V:V,MATCH('Order Summary'!$A284,'     2022    '!$AN:$AN,0)),"")</f>
        <v/>
      </c>
      <c r="O284" s="52" t="str">
        <f>IFERROR(INDEX('     2022    '!S:S,MATCH('Order Summary'!$A284,'     2022    '!$AN:$AN,0)),"")</f>
        <v/>
      </c>
      <c r="P284" s="96" t="str">
        <f t="shared" si="16"/>
        <v/>
      </c>
      <c r="R284" s="9"/>
      <c r="S284" s="9"/>
      <c r="T284" s="9"/>
      <c r="U284" s="9"/>
      <c r="V284" s="9"/>
      <c r="W284" s="9"/>
      <c r="X284" s="9"/>
      <c r="Y284" s="9"/>
      <c r="Z284" s="9"/>
      <c r="AA284" s="9"/>
      <c r="AB284" s="9"/>
      <c r="AC284" s="9"/>
      <c r="AD284" s="9"/>
      <c r="AE284" s="9"/>
      <c r="AF284" s="9"/>
      <c r="AG284" s="9"/>
      <c r="AH284" s="9"/>
      <c r="AI284" s="9"/>
      <c r="AJ284" s="9"/>
      <c r="AK284" s="9"/>
      <c r="AL284" s="9"/>
      <c r="AM284" s="9"/>
      <c r="AN284" s="9"/>
      <c r="AO284" s="9"/>
      <c r="AP284" s="9"/>
      <c r="AQ284" s="9"/>
      <c r="AR284" s="9"/>
      <c r="AS284" s="9"/>
      <c r="AT284" s="9"/>
      <c r="AU284" s="9"/>
      <c r="AV284" s="9"/>
      <c r="AW284" s="9"/>
      <c r="AX284" s="9"/>
      <c r="AY284" s="9"/>
      <c r="AZ284" s="9"/>
      <c r="BA284" s="9"/>
      <c r="BB284" s="9"/>
      <c r="BC284" s="9"/>
      <c r="BD284" s="9"/>
      <c r="BE284" s="9"/>
      <c r="BF284" s="9"/>
      <c r="BG284" s="9"/>
      <c r="BH284" s="9"/>
      <c r="BI284" s="9"/>
      <c r="BJ284" s="9"/>
      <c r="BK284" s="9"/>
      <c r="BL284" s="9"/>
      <c r="BM284" s="9"/>
      <c r="BN284" s="9"/>
      <c r="BO284" s="9"/>
      <c r="BP284" s="9"/>
      <c r="BQ284" s="9"/>
      <c r="BR284" s="9"/>
      <c r="BS284" s="9"/>
      <c r="BT284" s="9"/>
      <c r="BU284" s="9"/>
      <c r="BV284" s="9"/>
      <c r="BW284" s="9"/>
      <c r="BX284" s="9"/>
      <c r="BY284" s="9"/>
      <c r="BZ284" s="9"/>
    </row>
    <row r="285" spans="1:78">
      <c r="A285" s="50">
        <f t="shared" si="19"/>
        <v>274</v>
      </c>
      <c r="C285" s="11" t="str">
        <f>IFERROR(INDEX('     2022    '!D:D,MATCH('Order Summary'!$A285,'     2022    '!$AN:$AN,0)),"")</f>
        <v/>
      </c>
      <c r="D285" s="11" t="str">
        <f>IFERROR(INDEX('     2022    '!C:C,MATCH('Order Summary'!$A285,'     2022    '!$AN:$AN,0)),"")</f>
        <v/>
      </c>
      <c r="E285" s="11" t="str">
        <f>IFERROR(INDEX('     2022    '!E:E,MATCH('Order Summary'!$A285,'     2022    '!$AN:$AN,0)),"")</f>
        <v/>
      </c>
      <c r="F285" s="96">
        <f>IFERROR(INDEX('     2022    '!AY:AY,MATCH($A285,'     2022    '!$AN:$AN,0)),0)</f>
        <v>0</v>
      </c>
      <c r="G285" s="180" t="str">
        <f>IFERROR(IF($O$3&gt;68,INDEX('     2022    '!I:I,MATCH($A285,'     2022    '!$AN:$AN,0))*(1-'     2022    '!$BA$1),INDEX('     2022    '!I:I,MATCH($A285,'     2022    '!$AN:$AN,0))),"")</f>
        <v/>
      </c>
      <c r="H285" s="96">
        <f>IFERROR(INDEX('     2022    '!AZ:AZ,MATCH($A285,'     2022    '!$AN:$AN,0)),0)</f>
        <v>0</v>
      </c>
      <c r="I285" s="180" t="str">
        <f>IFERROR(IF($O$3&gt;68,INDEX('     2022    '!M:M,MATCH($A285,'     2022    '!$AN:$AN,0))*(1-'     2022    '!$BA$1),INDEX('     2022    '!M:M,MATCH($A285,'     2022    '!$AN:$AN,0))),"")</f>
        <v/>
      </c>
      <c r="J285" s="181">
        <f t="shared" si="17"/>
        <v>0</v>
      </c>
      <c r="K285" s="182" t="str">
        <f t="shared" si="18"/>
        <v/>
      </c>
      <c r="L285" s="53"/>
      <c r="M285" s="52" t="str">
        <f>IFERROR(INDEX('     2022    '!R:R,MATCH('Order Summary'!$A285,'     2022    '!$AN:$AN,0)),"")</f>
        <v/>
      </c>
      <c r="N285" s="52" t="str">
        <f>IFERROR(INDEX('     2022    '!V:V,MATCH('Order Summary'!$A285,'     2022    '!$AN:$AN,0)),"")</f>
        <v/>
      </c>
      <c r="O285" s="52" t="str">
        <f>IFERROR(INDEX('     2022    '!S:S,MATCH('Order Summary'!$A285,'     2022    '!$AN:$AN,0)),"")</f>
        <v/>
      </c>
      <c r="P285" s="96" t="str">
        <f t="shared" si="16"/>
        <v/>
      </c>
      <c r="R285" s="9"/>
      <c r="S285" s="9"/>
      <c r="T285" s="9"/>
      <c r="U285" s="9"/>
      <c r="V285" s="9"/>
      <c r="W285" s="9"/>
      <c r="X285" s="9"/>
      <c r="Y285" s="9"/>
      <c r="Z285" s="9"/>
      <c r="AA285" s="9"/>
      <c r="AB285" s="9"/>
      <c r="AC285" s="9"/>
      <c r="AD285" s="9"/>
      <c r="AE285" s="9"/>
      <c r="AF285" s="9"/>
      <c r="AG285" s="9"/>
      <c r="AH285" s="9"/>
      <c r="AI285" s="9"/>
      <c r="AJ285" s="9"/>
      <c r="AK285" s="9"/>
      <c r="AL285" s="9"/>
      <c r="AM285" s="9"/>
      <c r="AN285" s="9"/>
      <c r="AO285" s="9"/>
      <c r="AP285" s="9"/>
      <c r="AQ285" s="9"/>
      <c r="AR285" s="9"/>
      <c r="AS285" s="9"/>
      <c r="AT285" s="9"/>
      <c r="AU285" s="9"/>
      <c r="AV285" s="9"/>
      <c r="AW285" s="9"/>
      <c r="AX285" s="9"/>
      <c r="AY285" s="9"/>
      <c r="AZ285" s="9"/>
      <c r="BA285" s="9"/>
      <c r="BB285" s="9"/>
      <c r="BC285" s="9"/>
      <c r="BD285" s="9"/>
      <c r="BE285" s="9"/>
      <c r="BF285" s="9"/>
      <c r="BG285" s="9"/>
      <c r="BH285" s="9"/>
      <c r="BI285" s="9"/>
      <c r="BJ285" s="9"/>
      <c r="BK285" s="9"/>
      <c r="BL285" s="9"/>
      <c r="BM285" s="9"/>
      <c r="BN285" s="9"/>
      <c r="BO285" s="9"/>
      <c r="BP285" s="9"/>
      <c r="BQ285" s="9"/>
      <c r="BR285" s="9"/>
      <c r="BS285" s="9"/>
      <c r="BT285" s="9"/>
      <c r="BU285" s="9"/>
      <c r="BV285" s="9"/>
      <c r="BW285" s="9"/>
      <c r="BX285" s="9"/>
      <c r="BY285" s="9"/>
      <c r="BZ285" s="9"/>
    </row>
    <row r="286" spans="1:78">
      <c r="A286" s="50">
        <f t="shared" si="19"/>
        <v>275</v>
      </c>
      <c r="C286" s="11" t="str">
        <f>IFERROR(INDEX('     2022    '!D:D,MATCH('Order Summary'!$A286,'     2022    '!$AN:$AN,0)),"")</f>
        <v/>
      </c>
      <c r="D286" s="11" t="str">
        <f>IFERROR(INDEX('     2022    '!C:C,MATCH('Order Summary'!$A286,'     2022    '!$AN:$AN,0)),"")</f>
        <v/>
      </c>
      <c r="E286" s="11" t="str">
        <f>IFERROR(INDEX('     2022    '!E:E,MATCH('Order Summary'!$A286,'     2022    '!$AN:$AN,0)),"")</f>
        <v/>
      </c>
      <c r="F286" s="96">
        <f>IFERROR(INDEX('     2022    '!AY:AY,MATCH($A286,'     2022    '!$AN:$AN,0)),0)</f>
        <v>0</v>
      </c>
      <c r="G286" s="180" t="str">
        <f>IFERROR(IF($O$3&gt;68,INDEX('     2022    '!I:I,MATCH($A286,'     2022    '!$AN:$AN,0))*(1-'     2022    '!$BA$1),INDEX('     2022    '!I:I,MATCH($A286,'     2022    '!$AN:$AN,0))),"")</f>
        <v/>
      </c>
      <c r="H286" s="96">
        <f>IFERROR(INDEX('     2022    '!AZ:AZ,MATCH($A286,'     2022    '!$AN:$AN,0)),0)</f>
        <v>0</v>
      </c>
      <c r="I286" s="180" t="str">
        <f>IFERROR(IF($O$3&gt;68,INDEX('     2022    '!M:M,MATCH($A286,'     2022    '!$AN:$AN,0))*(1-'     2022    '!$BA$1),INDEX('     2022    '!M:M,MATCH($A286,'     2022    '!$AN:$AN,0))),"")</f>
        <v/>
      </c>
      <c r="J286" s="181">
        <f t="shared" si="17"/>
        <v>0</v>
      </c>
      <c r="K286" s="182" t="str">
        <f t="shared" si="18"/>
        <v/>
      </c>
      <c r="L286" s="53"/>
      <c r="M286" s="52" t="str">
        <f>IFERROR(INDEX('     2022    '!R:R,MATCH('Order Summary'!$A286,'     2022    '!$AN:$AN,0)),"")</f>
        <v/>
      </c>
      <c r="N286" s="52" t="str">
        <f>IFERROR(INDEX('     2022    '!V:V,MATCH('Order Summary'!$A286,'     2022    '!$AN:$AN,0)),"")</f>
        <v/>
      </c>
      <c r="O286" s="52" t="str">
        <f>IFERROR(INDEX('     2022    '!S:S,MATCH('Order Summary'!$A286,'     2022    '!$AN:$AN,0)),"")</f>
        <v/>
      </c>
      <c r="P286" s="96" t="str">
        <f t="shared" si="16"/>
        <v/>
      </c>
      <c r="R286" s="9"/>
      <c r="S286" s="9"/>
      <c r="T286" s="9"/>
      <c r="U286" s="9"/>
      <c r="V286" s="9"/>
      <c r="W286" s="9"/>
      <c r="X286" s="9"/>
      <c r="Y286" s="9"/>
      <c r="Z286" s="9"/>
      <c r="AA286" s="9"/>
      <c r="AB286" s="9"/>
      <c r="AC286" s="9"/>
      <c r="AD286" s="9"/>
      <c r="AE286" s="9"/>
      <c r="AF286" s="9"/>
      <c r="AG286" s="9"/>
      <c r="AH286" s="9"/>
      <c r="AI286" s="9"/>
      <c r="AJ286" s="9"/>
      <c r="AK286" s="9"/>
      <c r="AL286" s="9"/>
      <c r="AM286" s="9"/>
      <c r="AN286" s="9"/>
      <c r="AO286" s="9"/>
      <c r="AP286" s="9"/>
      <c r="AQ286" s="9"/>
      <c r="AR286" s="9"/>
      <c r="AS286" s="9"/>
      <c r="AT286" s="9"/>
      <c r="AU286" s="9"/>
      <c r="AV286" s="9"/>
      <c r="AW286" s="9"/>
      <c r="AX286" s="9"/>
      <c r="AY286" s="9"/>
      <c r="AZ286" s="9"/>
      <c r="BA286" s="9"/>
      <c r="BB286" s="9"/>
      <c r="BC286" s="9"/>
      <c r="BD286" s="9"/>
      <c r="BE286" s="9"/>
      <c r="BF286" s="9"/>
      <c r="BG286" s="9"/>
      <c r="BH286" s="9"/>
      <c r="BI286" s="9"/>
      <c r="BJ286" s="9"/>
      <c r="BK286" s="9"/>
      <c r="BL286" s="9"/>
      <c r="BM286" s="9"/>
      <c r="BN286" s="9"/>
      <c r="BO286" s="9"/>
      <c r="BP286" s="9"/>
      <c r="BQ286" s="9"/>
      <c r="BR286" s="9"/>
      <c r="BS286" s="9"/>
      <c r="BT286" s="9"/>
      <c r="BU286" s="9"/>
      <c r="BV286" s="9"/>
      <c r="BW286" s="9"/>
      <c r="BX286" s="9"/>
      <c r="BY286" s="9"/>
      <c r="BZ286" s="9"/>
    </row>
    <row r="287" spans="1:78">
      <c r="A287" s="50">
        <f t="shared" si="19"/>
        <v>276</v>
      </c>
      <c r="C287" s="11" t="str">
        <f>IFERROR(INDEX('     2022    '!D:D,MATCH('Order Summary'!$A287,'     2022    '!$AN:$AN,0)),"")</f>
        <v/>
      </c>
      <c r="D287" s="11" t="str">
        <f>IFERROR(INDEX('     2022    '!C:C,MATCH('Order Summary'!$A287,'     2022    '!$AN:$AN,0)),"")</f>
        <v/>
      </c>
      <c r="E287" s="11" t="str">
        <f>IFERROR(INDEX('     2022    '!E:E,MATCH('Order Summary'!$A287,'     2022    '!$AN:$AN,0)),"")</f>
        <v/>
      </c>
      <c r="F287" s="96">
        <f>IFERROR(INDEX('     2022    '!AY:AY,MATCH($A287,'     2022    '!$AN:$AN,0)),0)</f>
        <v>0</v>
      </c>
      <c r="G287" s="180" t="str">
        <f>IFERROR(IF($O$3&gt;68,INDEX('     2022    '!I:I,MATCH($A287,'     2022    '!$AN:$AN,0))*(1-'     2022    '!$BA$1),INDEX('     2022    '!I:I,MATCH($A287,'     2022    '!$AN:$AN,0))),"")</f>
        <v/>
      </c>
      <c r="H287" s="96">
        <f>IFERROR(INDEX('     2022    '!AZ:AZ,MATCH($A287,'     2022    '!$AN:$AN,0)),0)</f>
        <v>0</v>
      </c>
      <c r="I287" s="180" t="str">
        <f>IFERROR(IF($O$3&gt;68,INDEX('     2022    '!M:M,MATCH($A287,'     2022    '!$AN:$AN,0))*(1-'     2022    '!$BA$1),INDEX('     2022    '!M:M,MATCH($A287,'     2022    '!$AN:$AN,0))),"")</f>
        <v/>
      </c>
      <c r="J287" s="181">
        <f t="shared" si="17"/>
        <v>0</v>
      </c>
      <c r="K287" s="182" t="str">
        <f t="shared" si="18"/>
        <v/>
      </c>
      <c r="L287" s="53"/>
      <c r="M287" s="52" t="str">
        <f>IFERROR(INDEX('     2022    '!R:R,MATCH('Order Summary'!$A287,'     2022    '!$AN:$AN,0)),"")</f>
        <v/>
      </c>
      <c r="N287" s="52" t="str">
        <f>IFERROR(INDEX('     2022    '!V:V,MATCH('Order Summary'!$A287,'     2022    '!$AN:$AN,0)),"")</f>
        <v/>
      </c>
      <c r="O287" s="52" t="str">
        <f>IFERROR(INDEX('     2022    '!S:S,MATCH('Order Summary'!$A287,'     2022    '!$AN:$AN,0)),"")</f>
        <v/>
      </c>
      <c r="P287" s="96" t="str">
        <f t="shared" si="16"/>
        <v/>
      </c>
      <c r="R287" s="9"/>
      <c r="S287" s="9"/>
      <c r="T287" s="9"/>
      <c r="U287" s="9"/>
      <c r="V287" s="9"/>
      <c r="W287" s="9"/>
      <c r="X287" s="9"/>
      <c r="Y287" s="9"/>
      <c r="Z287" s="9"/>
      <c r="AA287" s="9"/>
      <c r="AB287" s="9"/>
      <c r="AC287" s="9"/>
      <c r="AD287" s="9"/>
      <c r="AE287" s="9"/>
      <c r="AF287" s="9"/>
      <c r="AG287" s="9"/>
      <c r="AH287" s="9"/>
      <c r="AI287" s="9"/>
      <c r="AJ287" s="9"/>
      <c r="AK287" s="9"/>
      <c r="AL287" s="9"/>
      <c r="AM287" s="9"/>
      <c r="AN287" s="9"/>
      <c r="AO287" s="9"/>
      <c r="AP287" s="9"/>
      <c r="AQ287" s="9"/>
      <c r="AR287" s="9"/>
      <c r="AS287" s="9"/>
      <c r="AT287" s="9"/>
      <c r="AU287" s="9"/>
      <c r="AV287" s="9"/>
      <c r="AW287" s="9"/>
      <c r="AX287" s="9"/>
      <c r="AY287" s="9"/>
      <c r="AZ287" s="9"/>
      <c r="BA287" s="9"/>
      <c r="BB287" s="9"/>
      <c r="BC287" s="9"/>
      <c r="BD287" s="9"/>
      <c r="BE287" s="9"/>
      <c r="BF287" s="9"/>
      <c r="BG287" s="9"/>
      <c r="BH287" s="9"/>
      <c r="BI287" s="9"/>
      <c r="BJ287" s="9"/>
      <c r="BK287" s="9"/>
      <c r="BL287" s="9"/>
      <c r="BM287" s="9"/>
      <c r="BN287" s="9"/>
      <c r="BO287" s="9"/>
      <c r="BP287" s="9"/>
      <c r="BQ287" s="9"/>
      <c r="BR287" s="9"/>
      <c r="BS287" s="9"/>
      <c r="BT287" s="9"/>
      <c r="BU287" s="9"/>
      <c r="BV287" s="9"/>
      <c r="BW287" s="9"/>
      <c r="BX287" s="9"/>
      <c r="BY287" s="9"/>
      <c r="BZ287" s="9"/>
    </row>
    <row r="288" spans="1:78">
      <c r="A288" s="50">
        <f t="shared" si="19"/>
        <v>277</v>
      </c>
      <c r="C288" s="11" t="str">
        <f>IFERROR(INDEX('     2022    '!D:D,MATCH('Order Summary'!$A288,'     2022    '!$AN:$AN,0)),"")</f>
        <v/>
      </c>
      <c r="D288" s="11" t="str">
        <f>IFERROR(INDEX('     2022    '!C:C,MATCH('Order Summary'!$A288,'     2022    '!$AN:$AN,0)),"")</f>
        <v/>
      </c>
      <c r="E288" s="11" t="str">
        <f>IFERROR(INDEX('     2022    '!E:E,MATCH('Order Summary'!$A288,'     2022    '!$AN:$AN,0)),"")</f>
        <v/>
      </c>
      <c r="F288" s="96">
        <f>IFERROR(INDEX('     2022    '!AY:AY,MATCH($A288,'     2022    '!$AN:$AN,0)),0)</f>
        <v>0</v>
      </c>
      <c r="G288" s="180" t="str">
        <f>IFERROR(IF($O$3&gt;68,INDEX('     2022    '!I:I,MATCH($A288,'     2022    '!$AN:$AN,0))*(1-'     2022    '!$BA$1),INDEX('     2022    '!I:I,MATCH($A288,'     2022    '!$AN:$AN,0))),"")</f>
        <v/>
      </c>
      <c r="H288" s="96">
        <f>IFERROR(INDEX('     2022    '!AZ:AZ,MATCH($A288,'     2022    '!$AN:$AN,0)),0)</f>
        <v>0</v>
      </c>
      <c r="I288" s="180" t="str">
        <f>IFERROR(IF($O$3&gt;68,INDEX('     2022    '!M:M,MATCH($A288,'     2022    '!$AN:$AN,0))*(1-'     2022    '!$BA$1),INDEX('     2022    '!M:M,MATCH($A288,'     2022    '!$AN:$AN,0))),"")</f>
        <v/>
      </c>
      <c r="J288" s="181">
        <f t="shared" si="17"/>
        <v>0</v>
      </c>
      <c r="K288" s="182" t="str">
        <f t="shared" si="18"/>
        <v/>
      </c>
      <c r="L288" s="53"/>
      <c r="M288" s="52" t="str">
        <f>IFERROR(INDEX('     2022    '!R:R,MATCH('Order Summary'!$A288,'     2022    '!$AN:$AN,0)),"")</f>
        <v/>
      </c>
      <c r="N288" s="52" t="str">
        <f>IFERROR(INDEX('     2022    '!V:V,MATCH('Order Summary'!$A288,'     2022    '!$AN:$AN,0)),"")</f>
        <v/>
      </c>
      <c r="O288" s="52" t="str">
        <f>IFERROR(INDEX('     2022    '!S:S,MATCH('Order Summary'!$A288,'     2022    '!$AN:$AN,0)),"")</f>
        <v/>
      </c>
      <c r="P288" s="96" t="str">
        <f t="shared" si="16"/>
        <v/>
      </c>
      <c r="R288" s="9"/>
      <c r="S288" s="9"/>
      <c r="T288" s="9"/>
      <c r="U288" s="9"/>
      <c r="V288" s="9"/>
      <c r="W288" s="9"/>
      <c r="X288" s="9"/>
      <c r="Y288" s="9"/>
      <c r="Z288" s="9"/>
      <c r="AA288" s="9"/>
      <c r="AB288" s="9"/>
      <c r="AC288" s="9"/>
      <c r="AD288" s="9"/>
      <c r="AE288" s="9"/>
      <c r="AF288" s="9"/>
      <c r="AG288" s="9"/>
      <c r="AH288" s="9"/>
      <c r="AI288" s="9"/>
      <c r="AJ288" s="9"/>
      <c r="AK288" s="9"/>
      <c r="AL288" s="9"/>
      <c r="AM288" s="9"/>
      <c r="AN288" s="9"/>
      <c r="AO288" s="9"/>
      <c r="AP288" s="9"/>
      <c r="AQ288" s="9"/>
      <c r="AR288" s="9"/>
      <c r="AS288" s="9"/>
      <c r="AT288" s="9"/>
      <c r="AU288" s="9"/>
      <c r="AV288" s="9"/>
      <c r="AW288" s="9"/>
      <c r="AX288" s="9"/>
      <c r="AY288" s="9"/>
      <c r="AZ288" s="9"/>
      <c r="BA288" s="9"/>
      <c r="BB288" s="9"/>
      <c r="BC288" s="9"/>
      <c r="BD288" s="9"/>
      <c r="BE288" s="9"/>
      <c r="BF288" s="9"/>
      <c r="BG288" s="9"/>
      <c r="BH288" s="9"/>
      <c r="BI288" s="9"/>
      <c r="BJ288" s="9"/>
      <c r="BK288" s="9"/>
      <c r="BL288" s="9"/>
      <c r="BM288" s="9"/>
      <c r="BN288" s="9"/>
      <c r="BO288" s="9"/>
      <c r="BP288" s="9"/>
      <c r="BQ288" s="9"/>
      <c r="BR288" s="9"/>
      <c r="BS288" s="9"/>
      <c r="BT288" s="9"/>
      <c r="BU288" s="9"/>
      <c r="BV288" s="9"/>
      <c r="BW288" s="9"/>
      <c r="BX288" s="9"/>
      <c r="BY288" s="9"/>
      <c r="BZ288" s="9"/>
    </row>
    <row r="289" spans="1:78">
      <c r="A289" s="50">
        <f t="shared" si="19"/>
        <v>278</v>
      </c>
      <c r="C289" s="11" t="str">
        <f>IFERROR(INDEX('     2022    '!D:D,MATCH('Order Summary'!$A289,'     2022    '!$AN:$AN,0)),"")</f>
        <v/>
      </c>
      <c r="D289" s="11" t="str">
        <f>IFERROR(INDEX('     2022    '!C:C,MATCH('Order Summary'!$A289,'     2022    '!$AN:$AN,0)),"")</f>
        <v/>
      </c>
      <c r="E289" s="11" t="str">
        <f>IFERROR(INDEX('     2022    '!E:E,MATCH('Order Summary'!$A289,'     2022    '!$AN:$AN,0)),"")</f>
        <v/>
      </c>
      <c r="F289" s="96">
        <f>IFERROR(INDEX('     2022    '!AY:AY,MATCH($A289,'     2022    '!$AN:$AN,0)),0)</f>
        <v>0</v>
      </c>
      <c r="G289" s="180" t="str">
        <f>IFERROR(IF($O$3&gt;68,INDEX('     2022    '!I:I,MATCH($A289,'     2022    '!$AN:$AN,0))*(1-'     2022    '!$BA$1),INDEX('     2022    '!I:I,MATCH($A289,'     2022    '!$AN:$AN,0))),"")</f>
        <v/>
      </c>
      <c r="H289" s="96">
        <f>IFERROR(INDEX('     2022    '!AZ:AZ,MATCH($A289,'     2022    '!$AN:$AN,0)),0)</f>
        <v>0</v>
      </c>
      <c r="I289" s="180" t="str">
        <f>IFERROR(IF($O$3&gt;68,INDEX('     2022    '!M:M,MATCH($A289,'     2022    '!$AN:$AN,0))*(1-'     2022    '!$BA$1),INDEX('     2022    '!M:M,MATCH($A289,'     2022    '!$AN:$AN,0))),"")</f>
        <v/>
      </c>
      <c r="J289" s="181">
        <f t="shared" si="17"/>
        <v>0</v>
      </c>
      <c r="K289" s="182" t="str">
        <f t="shared" si="18"/>
        <v/>
      </c>
      <c r="L289" s="53"/>
      <c r="M289" s="52" t="str">
        <f>IFERROR(INDEX('     2022    '!R:R,MATCH('Order Summary'!$A289,'     2022    '!$AN:$AN,0)),"")</f>
        <v/>
      </c>
      <c r="N289" s="52" t="str">
        <f>IFERROR(INDEX('     2022    '!V:V,MATCH('Order Summary'!$A289,'     2022    '!$AN:$AN,0)),"")</f>
        <v/>
      </c>
      <c r="O289" s="52" t="str">
        <f>IFERROR(INDEX('     2022    '!S:S,MATCH('Order Summary'!$A289,'     2022    '!$AN:$AN,0)),"")</f>
        <v/>
      </c>
      <c r="P289" s="96" t="str">
        <f t="shared" si="16"/>
        <v/>
      </c>
      <c r="R289" s="9"/>
      <c r="S289" s="9"/>
      <c r="T289" s="9"/>
      <c r="U289" s="9"/>
      <c r="V289" s="9"/>
      <c r="W289" s="9"/>
      <c r="X289" s="9"/>
      <c r="Y289" s="9"/>
      <c r="Z289" s="9"/>
      <c r="AA289" s="9"/>
      <c r="AB289" s="9"/>
      <c r="AC289" s="9"/>
      <c r="AD289" s="9"/>
      <c r="AE289" s="9"/>
      <c r="AF289" s="9"/>
      <c r="AG289" s="9"/>
      <c r="AH289" s="9"/>
      <c r="AI289" s="9"/>
      <c r="AJ289" s="9"/>
      <c r="AK289" s="9"/>
      <c r="AL289" s="9"/>
      <c r="AM289" s="9"/>
      <c r="AN289" s="9"/>
      <c r="AO289" s="9"/>
      <c r="AP289" s="9"/>
      <c r="AQ289" s="9"/>
      <c r="AR289" s="9"/>
      <c r="AS289" s="9"/>
      <c r="AT289" s="9"/>
      <c r="AU289" s="9"/>
      <c r="AV289" s="9"/>
      <c r="AW289" s="9"/>
      <c r="AX289" s="9"/>
      <c r="AY289" s="9"/>
      <c r="AZ289" s="9"/>
      <c r="BA289" s="9"/>
      <c r="BB289" s="9"/>
      <c r="BC289" s="9"/>
      <c r="BD289" s="9"/>
      <c r="BE289" s="9"/>
      <c r="BF289" s="9"/>
      <c r="BG289" s="9"/>
      <c r="BH289" s="9"/>
      <c r="BI289" s="9"/>
      <c r="BJ289" s="9"/>
      <c r="BK289" s="9"/>
      <c r="BL289" s="9"/>
      <c r="BM289" s="9"/>
      <c r="BN289" s="9"/>
      <c r="BO289" s="9"/>
      <c r="BP289" s="9"/>
      <c r="BQ289" s="9"/>
      <c r="BR289" s="9"/>
      <c r="BS289" s="9"/>
      <c r="BT289" s="9"/>
      <c r="BU289" s="9"/>
      <c r="BV289" s="9"/>
      <c r="BW289" s="9"/>
      <c r="BX289" s="9"/>
      <c r="BY289" s="9"/>
      <c r="BZ289" s="9"/>
    </row>
    <row r="290" spans="1:78">
      <c r="A290" s="50">
        <f t="shared" si="19"/>
        <v>279</v>
      </c>
      <c r="C290" s="11" t="str">
        <f>IFERROR(INDEX('     2022    '!D:D,MATCH('Order Summary'!$A290,'     2022    '!$AN:$AN,0)),"")</f>
        <v/>
      </c>
      <c r="D290" s="11" t="str">
        <f>IFERROR(INDEX('     2022    '!C:C,MATCH('Order Summary'!$A290,'     2022    '!$AN:$AN,0)),"")</f>
        <v/>
      </c>
      <c r="E290" s="11" t="str">
        <f>IFERROR(INDEX('     2022    '!E:E,MATCH('Order Summary'!$A290,'     2022    '!$AN:$AN,0)),"")</f>
        <v/>
      </c>
      <c r="F290" s="96">
        <f>IFERROR(INDEX('     2022    '!AY:AY,MATCH($A290,'     2022    '!$AN:$AN,0)),0)</f>
        <v>0</v>
      </c>
      <c r="G290" s="180" t="str">
        <f>IFERROR(IF($O$3&gt;68,INDEX('     2022    '!I:I,MATCH($A290,'     2022    '!$AN:$AN,0))*(1-'     2022    '!$BA$1),INDEX('     2022    '!I:I,MATCH($A290,'     2022    '!$AN:$AN,0))),"")</f>
        <v/>
      </c>
      <c r="H290" s="96">
        <f>IFERROR(INDEX('     2022    '!AZ:AZ,MATCH($A290,'     2022    '!$AN:$AN,0)),0)</f>
        <v>0</v>
      </c>
      <c r="I290" s="180" t="str">
        <f>IFERROR(IF($O$3&gt;68,INDEX('     2022    '!M:M,MATCH($A290,'     2022    '!$AN:$AN,0))*(1-'     2022    '!$BA$1),INDEX('     2022    '!M:M,MATCH($A290,'     2022    '!$AN:$AN,0))),"")</f>
        <v/>
      </c>
      <c r="J290" s="181">
        <f t="shared" si="17"/>
        <v>0</v>
      </c>
      <c r="K290" s="182" t="str">
        <f t="shared" si="18"/>
        <v/>
      </c>
      <c r="L290" s="53"/>
      <c r="M290" s="52" t="str">
        <f>IFERROR(INDEX('     2022    '!R:R,MATCH('Order Summary'!$A290,'     2022    '!$AN:$AN,0)),"")</f>
        <v/>
      </c>
      <c r="N290" s="52" t="str">
        <f>IFERROR(INDEX('     2022    '!V:V,MATCH('Order Summary'!$A290,'     2022    '!$AN:$AN,0)),"")</f>
        <v/>
      </c>
      <c r="O290" s="52" t="str">
        <f>IFERROR(INDEX('     2022    '!S:S,MATCH('Order Summary'!$A290,'     2022    '!$AN:$AN,0)),"")</f>
        <v/>
      </c>
      <c r="P290" s="96" t="str">
        <f t="shared" si="16"/>
        <v/>
      </c>
      <c r="R290" s="9"/>
      <c r="S290" s="9"/>
      <c r="T290" s="9"/>
      <c r="U290" s="9"/>
      <c r="V290" s="9"/>
      <c r="W290" s="9"/>
      <c r="X290" s="9"/>
      <c r="Y290" s="9"/>
      <c r="Z290" s="9"/>
      <c r="AA290" s="9"/>
      <c r="AB290" s="9"/>
      <c r="AC290" s="9"/>
      <c r="AD290" s="9"/>
      <c r="AE290" s="9"/>
      <c r="AF290" s="9"/>
      <c r="AG290" s="9"/>
      <c r="AH290" s="9"/>
      <c r="AI290" s="9"/>
      <c r="AJ290" s="9"/>
      <c r="AK290" s="9"/>
      <c r="AL290" s="9"/>
      <c r="AM290" s="9"/>
      <c r="AN290" s="9"/>
      <c r="AO290" s="9"/>
      <c r="AP290" s="9"/>
      <c r="AQ290" s="9"/>
      <c r="AR290" s="9"/>
      <c r="AS290" s="9"/>
      <c r="AT290" s="9"/>
      <c r="AU290" s="9"/>
      <c r="AV290" s="9"/>
      <c r="AW290" s="9"/>
      <c r="AX290" s="9"/>
      <c r="AY290" s="9"/>
      <c r="AZ290" s="9"/>
      <c r="BA290" s="9"/>
      <c r="BB290" s="9"/>
      <c r="BC290" s="9"/>
      <c r="BD290" s="9"/>
      <c r="BE290" s="9"/>
      <c r="BF290" s="9"/>
      <c r="BG290" s="9"/>
      <c r="BH290" s="9"/>
      <c r="BI290" s="9"/>
      <c r="BJ290" s="9"/>
      <c r="BK290" s="9"/>
      <c r="BL290" s="9"/>
      <c r="BM290" s="9"/>
      <c r="BN290" s="9"/>
      <c r="BO290" s="9"/>
      <c r="BP290" s="9"/>
      <c r="BQ290" s="9"/>
      <c r="BR290" s="9"/>
      <c r="BS290" s="9"/>
      <c r="BT290" s="9"/>
      <c r="BU290" s="9"/>
      <c r="BV290" s="9"/>
      <c r="BW290" s="9"/>
      <c r="BX290" s="9"/>
      <c r="BY290" s="9"/>
      <c r="BZ290" s="9"/>
    </row>
    <row r="291" spans="1:78">
      <c r="A291" s="50">
        <f t="shared" si="19"/>
        <v>280</v>
      </c>
      <c r="C291" s="11" t="str">
        <f>IFERROR(INDEX('     2022    '!D:D,MATCH('Order Summary'!$A291,'     2022    '!$AN:$AN,0)),"")</f>
        <v/>
      </c>
      <c r="D291" s="11" t="str">
        <f>IFERROR(INDEX('     2022    '!C:C,MATCH('Order Summary'!$A291,'     2022    '!$AN:$AN,0)),"")</f>
        <v/>
      </c>
      <c r="E291" s="11" t="str">
        <f>IFERROR(INDEX('     2022    '!E:E,MATCH('Order Summary'!$A291,'     2022    '!$AN:$AN,0)),"")</f>
        <v/>
      </c>
      <c r="F291" s="96">
        <f>IFERROR(INDEX('     2022    '!AY:AY,MATCH($A291,'     2022    '!$AN:$AN,0)),0)</f>
        <v>0</v>
      </c>
      <c r="G291" s="180" t="str">
        <f>IFERROR(IF($O$3&gt;68,INDEX('     2022    '!I:I,MATCH($A291,'     2022    '!$AN:$AN,0))*(1-'     2022    '!$BA$1),INDEX('     2022    '!I:I,MATCH($A291,'     2022    '!$AN:$AN,0))),"")</f>
        <v/>
      </c>
      <c r="H291" s="96">
        <f>IFERROR(INDEX('     2022    '!AZ:AZ,MATCH($A291,'     2022    '!$AN:$AN,0)),0)</f>
        <v>0</v>
      </c>
      <c r="I291" s="180" t="str">
        <f>IFERROR(IF($O$3&gt;68,INDEX('     2022    '!M:M,MATCH($A291,'     2022    '!$AN:$AN,0))*(1-'     2022    '!$BA$1),INDEX('     2022    '!M:M,MATCH($A291,'     2022    '!$AN:$AN,0))),"")</f>
        <v/>
      </c>
      <c r="J291" s="181">
        <f t="shared" si="17"/>
        <v>0</v>
      </c>
      <c r="K291" s="182" t="str">
        <f t="shared" si="18"/>
        <v/>
      </c>
      <c r="L291" s="53"/>
      <c r="M291" s="52" t="str">
        <f>IFERROR(INDEX('     2022    '!R:R,MATCH('Order Summary'!$A291,'     2022    '!$AN:$AN,0)),"")</f>
        <v/>
      </c>
      <c r="N291" s="52" t="str">
        <f>IFERROR(INDEX('     2022    '!V:V,MATCH('Order Summary'!$A291,'     2022    '!$AN:$AN,0)),"")</f>
        <v/>
      </c>
      <c r="O291" s="52" t="str">
        <f>IFERROR(INDEX('     2022    '!S:S,MATCH('Order Summary'!$A291,'     2022    '!$AN:$AN,0)),"")</f>
        <v/>
      </c>
      <c r="P291" s="96" t="str">
        <f t="shared" si="16"/>
        <v/>
      </c>
      <c r="R291" s="9"/>
      <c r="S291" s="9"/>
      <c r="T291" s="9"/>
      <c r="U291" s="9"/>
      <c r="V291" s="9"/>
      <c r="W291" s="9"/>
      <c r="X291" s="9"/>
      <c r="Y291" s="9"/>
      <c r="Z291" s="9"/>
      <c r="AA291" s="9"/>
      <c r="AB291" s="9"/>
      <c r="AC291" s="9"/>
      <c r="AD291" s="9"/>
      <c r="AE291" s="9"/>
      <c r="AF291" s="9"/>
      <c r="AG291" s="9"/>
      <c r="AH291" s="9"/>
      <c r="AI291" s="9"/>
      <c r="AJ291" s="9"/>
      <c r="AK291" s="9"/>
      <c r="AL291" s="9"/>
      <c r="AM291" s="9"/>
      <c r="AN291" s="9"/>
      <c r="AO291" s="9"/>
      <c r="AP291" s="9"/>
      <c r="AQ291" s="9"/>
      <c r="AR291" s="9"/>
      <c r="AS291" s="9"/>
      <c r="AT291" s="9"/>
      <c r="AU291" s="9"/>
      <c r="AV291" s="9"/>
      <c r="AW291" s="9"/>
      <c r="AX291" s="9"/>
      <c r="AY291" s="9"/>
      <c r="AZ291" s="9"/>
      <c r="BA291" s="9"/>
      <c r="BB291" s="9"/>
      <c r="BC291" s="9"/>
      <c r="BD291" s="9"/>
      <c r="BE291" s="9"/>
      <c r="BF291" s="9"/>
      <c r="BG291" s="9"/>
      <c r="BH291" s="9"/>
      <c r="BI291" s="9"/>
      <c r="BJ291" s="9"/>
      <c r="BK291" s="9"/>
      <c r="BL291" s="9"/>
      <c r="BM291" s="9"/>
      <c r="BN291" s="9"/>
      <c r="BO291" s="9"/>
      <c r="BP291" s="9"/>
      <c r="BQ291" s="9"/>
      <c r="BR291" s="9"/>
      <c r="BS291" s="9"/>
      <c r="BT291" s="9"/>
      <c r="BU291" s="9"/>
      <c r="BV291" s="9"/>
      <c r="BW291" s="9"/>
      <c r="BX291" s="9"/>
      <c r="BY291" s="9"/>
      <c r="BZ291" s="9"/>
    </row>
    <row r="292" spans="1:78">
      <c r="A292" s="50">
        <f t="shared" si="19"/>
        <v>281</v>
      </c>
      <c r="C292" s="11" t="str">
        <f>IFERROR(INDEX('     2022    '!D:D,MATCH('Order Summary'!$A292,'     2022    '!$AN:$AN,0)),"")</f>
        <v/>
      </c>
      <c r="D292" s="11" t="str">
        <f>IFERROR(INDEX('     2022    '!C:C,MATCH('Order Summary'!$A292,'     2022    '!$AN:$AN,0)),"")</f>
        <v/>
      </c>
      <c r="E292" s="11" t="str">
        <f>IFERROR(INDEX('     2022    '!E:E,MATCH('Order Summary'!$A292,'     2022    '!$AN:$AN,0)),"")</f>
        <v/>
      </c>
      <c r="F292" s="96">
        <f>IFERROR(INDEX('     2022    '!AY:AY,MATCH($A292,'     2022    '!$AN:$AN,0)),0)</f>
        <v>0</v>
      </c>
      <c r="G292" s="180" t="str">
        <f>IFERROR(IF($O$3&gt;68,INDEX('     2022    '!I:I,MATCH($A292,'     2022    '!$AN:$AN,0))*(1-'     2022    '!$BA$1),INDEX('     2022    '!I:I,MATCH($A292,'     2022    '!$AN:$AN,0))),"")</f>
        <v/>
      </c>
      <c r="H292" s="96">
        <f>IFERROR(INDEX('     2022    '!AZ:AZ,MATCH($A292,'     2022    '!$AN:$AN,0)),0)</f>
        <v>0</v>
      </c>
      <c r="I292" s="180" t="str">
        <f>IFERROR(IF($O$3&gt;68,INDEX('     2022    '!M:M,MATCH($A292,'     2022    '!$AN:$AN,0))*(1-'     2022    '!$BA$1),INDEX('     2022    '!M:M,MATCH($A292,'     2022    '!$AN:$AN,0))),"")</f>
        <v/>
      </c>
      <c r="J292" s="181">
        <f t="shared" si="17"/>
        <v>0</v>
      </c>
      <c r="K292" s="182" t="str">
        <f t="shared" si="18"/>
        <v/>
      </c>
      <c r="L292" s="53"/>
      <c r="M292" s="52" t="str">
        <f>IFERROR(INDEX('     2022    '!R:R,MATCH('Order Summary'!$A292,'     2022    '!$AN:$AN,0)),"")</f>
        <v/>
      </c>
      <c r="N292" s="52" t="str">
        <f>IFERROR(INDEX('     2022    '!V:V,MATCH('Order Summary'!$A292,'     2022    '!$AN:$AN,0)),"")</f>
        <v/>
      </c>
      <c r="O292" s="52" t="str">
        <f>IFERROR(INDEX('     2022    '!S:S,MATCH('Order Summary'!$A292,'     2022    '!$AN:$AN,0)),"")</f>
        <v/>
      </c>
      <c r="P292" s="96" t="str">
        <f t="shared" si="16"/>
        <v/>
      </c>
      <c r="R292" s="9"/>
      <c r="S292" s="9"/>
      <c r="T292" s="9"/>
      <c r="U292" s="9"/>
      <c r="V292" s="9"/>
      <c r="W292" s="9"/>
      <c r="X292" s="9"/>
      <c r="Y292" s="9"/>
      <c r="Z292" s="9"/>
      <c r="AA292" s="9"/>
      <c r="AB292" s="9"/>
      <c r="AC292" s="9"/>
      <c r="AD292" s="9"/>
      <c r="AE292" s="9"/>
      <c r="AF292" s="9"/>
      <c r="AG292" s="9"/>
      <c r="AH292" s="9"/>
      <c r="AI292" s="9"/>
      <c r="AJ292" s="9"/>
      <c r="AK292" s="9"/>
      <c r="AL292" s="9"/>
      <c r="AM292" s="9"/>
      <c r="AN292" s="9"/>
      <c r="AO292" s="9"/>
      <c r="AP292" s="9"/>
      <c r="AQ292" s="9"/>
      <c r="AR292" s="9"/>
      <c r="AS292" s="9"/>
      <c r="AT292" s="9"/>
      <c r="AU292" s="9"/>
      <c r="AV292" s="9"/>
      <c r="AW292" s="9"/>
      <c r="AX292" s="9"/>
      <c r="AY292" s="9"/>
      <c r="AZ292" s="9"/>
      <c r="BA292" s="9"/>
      <c r="BB292" s="9"/>
      <c r="BC292" s="9"/>
      <c r="BD292" s="9"/>
      <c r="BE292" s="9"/>
      <c r="BF292" s="9"/>
      <c r="BG292" s="9"/>
      <c r="BH292" s="9"/>
      <c r="BI292" s="9"/>
      <c r="BJ292" s="9"/>
      <c r="BK292" s="9"/>
      <c r="BL292" s="9"/>
      <c r="BM292" s="9"/>
      <c r="BN292" s="9"/>
      <c r="BO292" s="9"/>
      <c r="BP292" s="9"/>
      <c r="BQ292" s="9"/>
      <c r="BR292" s="9"/>
      <c r="BS292" s="9"/>
      <c r="BT292" s="9"/>
      <c r="BU292" s="9"/>
      <c r="BV292" s="9"/>
      <c r="BW292" s="9"/>
      <c r="BX292" s="9"/>
      <c r="BY292" s="9"/>
      <c r="BZ292" s="9"/>
    </row>
    <row r="293" spans="1:78">
      <c r="A293" s="50">
        <f t="shared" si="19"/>
        <v>282</v>
      </c>
      <c r="C293" s="11" t="str">
        <f>IFERROR(INDEX('     2022    '!D:D,MATCH('Order Summary'!$A293,'     2022    '!$AN:$AN,0)),"")</f>
        <v/>
      </c>
      <c r="D293" s="11" t="str">
        <f>IFERROR(INDEX('     2022    '!C:C,MATCH('Order Summary'!$A293,'     2022    '!$AN:$AN,0)),"")</f>
        <v/>
      </c>
      <c r="E293" s="11" t="str">
        <f>IFERROR(INDEX('     2022    '!E:E,MATCH('Order Summary'!$A293,'     2022    '!$AN:$AN,0)),"")</f>
        <v/>
      </c>
      <c r="F293" s="96">
        <f>IFERROR(INDEX('     2022    '!AY:AY,MATCH($A293,'     2022    '!$AN:$AN,0)),0)</f>
        <v>0</v>
      </c>
      <c r="G293" s="180" t="str">
        <f>IFERROR(IF($O$3&gt;68,INDEX('     2022    '!I:I,MATCH($A293,'     2022    '!$AN:$AN,0))*(1-'     2022    '!$BA$1),INDEX('     2022    '!I:I,MATCH($A293,'     2022    '!$AN:$AN,0))),"")</f>
        <v/>
      </c>
      <c r="H293" s="96">
        <f>IFERROR(INDEX('     2022    '!AZ:AZ,MATCH($A293,'     2022    '!$AN:$AN,0)),0)</f>
        <v>0</v>
      </c>
      <c r="I293" s="180" t="str">
        <f>IFERROR(IF($O$3&gt;68,INDEX('     2022    '!M:M,MATCH($A293,'     2022    '!$AN:$AN,0))*(1-'     2022    '!$BA$1),INDEX('     2022    '!M:M,MATCH($A293,'     2022    '!$AN:$AN,0))),"")</f>
        <v/>
      </c>
      <c r="J293" s="181">
        <f t="shared" si="17"/>
        <v>0</v>
      </c>
      <c r="K293" s="182" t="str">
        <f t="shared" si="18"/>
        <v/>
      </c>
      <c r="L293" s="53"/>
      <c r="M293" s="52" t="str">
        <f>IFERROR(INDEX('     2022    '!R:R,MATCH('Order Summary'!$A293,'     2022    '!$AN:$AN,0)),"")</f>
        <v/>
      </c>
      <c r="N293" s="52" t="str">
        <f>IFERROR(INDEX('     2022    '!V:V,MATCH('Order Summary'!$A293,'     2022    '!$AN:$AN,0)),"")</f>
        <v/>
      </c>
      <c r="O293" s="52" t="str">
        <f>IFERROR(INDEX('     2022    '!S:S,MATCH('Order Summary'!$A293,'     2022    '!$AN:$AN,0)),"")</f>
        <v/>
      </c>
      <c r="P293" s="96" t="str">
        <f t="shared" si="16"/>
        <v/>
      </c>
      <c r="R293" s="9"/>
      <c r="S293" s="9"/>
      <c r="T293" s="9"/>
      <c r="U293" s="9"/>
      <c r="V293" s="9"/>
      <c r="W293" s="9"/>
      <c r="X293" s="9"/>
      <c r="Y293" s="9"/>
      <c r="Z293" s="9"/>
      <c r="AA293" s="9"/>
      <c r="AB293" s="9"/>
      <c r="AC293" s="9"/>
      <c r="AD293" s="9"/>
      <c r="AE293" s="9"/>
      <c r="AF293" s="9"/>
      <c r="AG293" s="9"/>
      <c r="AH293" s="9"/>
      <c r="AI293" s="9"/>
      <c r="AJ293" s="9"/>
      <c r="AK293" s="9"/>
      <c r="AL293" s="9"/>
      <c r="AM293" s="9"/>
      <c r="AN293" s="9"/>
      <c r="AO293" s="9"/>
      <c r="AP293" s="9"/>
      <c r="AQ293" s="9"/>
      <c r="AR293" s="9"/>
      <c r="AS293" s="9"/>
      <c r="AT293" s="9"/>
      <c r="AU293" s="9"/>
      <c r="AV293" s="9"/>
      <c r="AW293" s="9"/>
      <c r="AX293" s="9"/>
      <c r="AY293" s="9"/>
      <c r="AZ293" s="9"/>
      <c r="BA293" s="9"/>
      <c r="BB293" s="9"/>
      <c r="BC293" s="9"/>
      <c r="BD293" s="9"/>
      <c r="BE293" s="9"/>
      <c r="BF293" s="9"/>
      <c r="BG293" s="9"/>
      <c r="BH293" s="9"/>
      <c r="BI293" s="9"/>
      <c r="BJ293" s="9"/>
      <c r="BK293" s="9"/>
      <c r="BL293" s="9"/>
      <c r="BM293" s="9"/>
      <c r="BN293" s="9"/>
      <c r="BO293" s="9"/>
      <c r="BP293" s="9"/>
      <c r="BQ293" s="9"/>
      <c r="BR293" s="9"/>
      <c r="BS293" s="9"/>
      <c r="BT293" s="9"/>
      <c r="BU293" s="9"/>
      <c r="BV293" s="9"/>
      <c r="BW293" s="9"/>
      <c r="BX293" s="9"/>
      <c r="BY293" s="9"/>
      <c r="BZ293" s="9"/>
    </row>
    <row r="294" spans="1:78">
      <c r="A294" s="50">
        <f t="shared" si="19"/>
        <v>283</v>
      </c>
      <c r="C294" s="11" t="str">
        <f>IFERROR(INDEX('     2022    '!D:D,MATCH('Order Summary'!$A294,'     2022    '!$AN:$AN,0)),"")</f>
        <v/>
      </c>
      <c r="D294" s="11" t="str">
        <f>IFERROR(INDEX('     2022    '!C:C,MATCH('Order Summary'!$A294,'     2022    '!$AN:$AN,0)),"")</f>
        <v/>
      </c>
      <c r="E294" s="11" t="str">
        <f>IFERROR(INDEX('     2022    '!E:E,MATCH('Order Summary'!$A294,'     2022    '!$AN:$AN,0)),"")</f>
        <v/>
      </c>
      <c r="F294" s="96">
        <f>IFERROR(INDEX('     2022    '!AY:AY,MATCH($A294,'     2022    '!$AN:$AN,0)),0)</f>
        <v>0</v>
      </c>
      <c r="G294" s="180" t="str">
        <f>IFERROR(IF($O$3&gt;68,INDEX('     2022    '!I:I,MATCH($A294,'     2022    '!$AN:$AN,0))*(1-'     2022    '!$BA$1),INDEX('     2022    '!I:I,MATCH($A294,'     2022    '!$AN:$AN,0))),"")</f>
        <v/>
      </c>
      <c r="H294" s="96">
        <f>IFERROR(INDEX('     2022    '!AZ:AZ,MATCH($A294,'     2022    '!$AN:$AN,0)),0)</f>
        <v>0</v>
      </c>
      <c r="I294" s="180" t="str">
        <f>IFERROR(IF($O$3&gt;68,INDEX('     2022    '!M:M,MATCH($A294,'     2022    '!$AN:$AN,0))*(1-'     2022    '!$BA$1),INDEX('     2022    '!M:M,MATCH($A294,'     2022    '!$AN:$AN,0))),"")</f>
        <v/>
      </c>
      <c r="J294" s="181">
        <f t="shared" si="17"/>
        <v>0</v>
      </c>
      <c r="K294" s="182" t="str">
        <f t="shared" si="18"/>
        <v/>
      </c>
      <c r="L294" s="53"/>
      <c r="M294" s="52" t="str">
        <f>IFERROR(INDEX('     2022    '!R:R,MATCH('Order Summary'!$A294,'     2022    '!$AN:$AN,0)),"")</f>
        <v/>
      </c>
      <c r="N294" s="52" t="str">
        <f>IFERROR(INDEX('     2022    '!V:V,MATCH('Order Summary'!$A294,'     2022    '!$AN:$AN,0)),"")</f>
        <v/>
      </c>
      <c r="O294" s="52" t="str">
        <f>IFERROR(INDEX('     2022    '!S:S,MATCH('Order Summary'!$A294,'     2022    '!$AN:$AN,0)),"")</f>
        <v/>
      </c>
      <c r="P294" s="96" t="str">
        <f t="shared" si="16"/>
        <v/>
      </c>
      <c r="R294" s="9"/>
      <c r="S294" s="9"/>
      <c r="T294" s="9"/>
      <c r="U294" s="9"/>
      <c r="V294" s="9"/>
      <c r="W294" s="9"/>
      <c r="X294" s="9"/>
      <c r="Y294" s="9"/>
      <c r="Z294" s="9"/>
      <c r="AA294" s="9"/>
      <c r="AB294" s="9"/>
      <c r="AC294" s="9"/>
      <c r="AD294" s="9"/>
      <c r="AE294" s="9"/>
      <c r="AF294" s="9"/>
      <c r="AG294" s="9"/>
      <c r="AH294" s="9"/>
      <c r="AI294" s="9"/>
      <c r="AJ294" s="9"/>
      <c r="AK294" s="9"/>
      <c r="AL294" s="9"/>
      <c r="AM294" s="9"/>
      <c r="AN294" s="9"/>
      <c r="AO294" s="9"/>
      <c r="AP294" s="9"/>
      <c r="AQ294" s="9"/>
      <c r="AR294" s="9"/>
      <c r="AS294" s="9"/>
      <c r="AT294" s="9"/>
      <c r="AU294" s="9"/>
      <c r="AV294" s="9"/>
      <c r="AW294" s="9"/>
      <c r="AX294" s="9"/>
      <c r="AY294" s="9"/>
      <c r="AZ294" s="9"/>
      <c r="BA294" s="9"/>
      <c r="BB294" s="9"/>
      <c r="BC294" s="9"/>
      <c r="BD294" s="9"/>
      <c r="BE294" s="9"/>
      <c r="BF294" s="9"/>
      <c r="BG294" s="9"/>
      <c r="BH294" s="9"/>
      <c r="BI294" s="9"/>
      <c r="BJ294" s="9"/>
      <c r="BK294" s="9"/>
      <c r="BL294" s="9"/>
      <c r="BM294" s="9"/>
      <c r="BN294" s="9"/>
      <c r="BO294" s="9"/>
      <c r="BP294" s="9"/>
      <c r="BQ294" s="9"/>
      <c r="BR294" s="9"/>
      <c r="BS294" s="9"/>
      <c r="BT294" s="9"/>
      <c r="BU294" s="9"/>
      <c r="BV294" s="9"/>
      <c r="BW294" s="9"/>
      <c r="BX294" s="9"/>
      <c r="BY294" s="9"/>
      <c r="BZ294" s="9"/>
    </row>
    <row r="295" spans="1:78">
      <c r="A295" s="50">
        <f t="shared" si="19"/>
        <v>284</v>
      </c>
      <c r="C295" s="11" t="str">
        <f>IFERROR(INDEX('     2022    '!D:D,MATCH('Order Summary'!$A295,'     2022    '!$AN:$AN,0)),"")</f>
        <v/>
      </c>
      <c r="D295" s="11" t="str">
        <f>IFERROR(INDEX('     2022    '!C:C,MATCH('Order Summary'!$A295,'     2022    '!$AN:$AN,0)),"")</f>
        <v/>
      </c>
      <c r="E295" s="11" t="str">
        <f>IFERROR(INDEX('     2022    '!E:E,MATCH('Order Summary'!$A295,'     2022    '!$AN:$AN,0)),"")</f>
        <v/>
      </c>
      <c r="F295" s="96">
        <f>IFERROR(INDEX('     2022    '!AY:AY,MATCH($A295,'     2022    '!$AN:$AN,0)),0)</f>
        <v>0</v>
      </c>
      <c r="G295" s="180" t="str">
        <f>IFERROR(IF($O$3&gt;68,INDEX('     2022    '!I:I,MATCH($A295,'     2022    '!$AN:$AN,0))*(1-'     2022    '!$BA$1),INDEX('     2022    '!I:I,MATCH($A295,'     2022    '!$AN:$AN,0))),"")</f>
        <v/>
      </c>
      <c r="H295" s="96">
        <f>IFERROR(INDEX('     2022    '!AZ:AZ,MATCH($A295,'     2022    '!$AN:$AN,0)),0)</f>
        <v>0</v>
      </c>
      <c r="I295" s="180" t="str">
        <f>IFERROR(IF($O$3&gt;68,INDEX('     2022    '!M:M,MATCH($A295,'     2022    '!$AN:$AN,0))*(1-'     2022    '!$BA$1),INDEX('     2022    '!M:M,MATCH($A295,'     2022    '!$AN:$AN,0))),"")</f>
        <v/>
      </c>
      <c r="J295" s="181">
        <f t="shared" si="17"/>
        <v>0</v>
      </c>
      <c r="K295" s="182" t="str">
        <f t="shared" si="18"/>
        <v/>
      </c>
      <c r="L295" s="53"/>
      <c r="M295" s="52" t="str">
        <f>IFERROR(INDEX('     2022    '!R:R,MATCH('Order Summary'!$A295,'     2022    '!$AN:$AN,0)),"")</f>
        <v/>
      </c>
      <c r="N295" s="52" t="str">
        <f>IFERROR(INDEX('     2022    '!V:V,MATCH('Order Summary'!$A295,'     2022    '!$AN:$AN,0)),"")</f>
        <v/>
      </c>
      <c r="O295" s="52" t="str">
        <f>IFERROR(INDEX('     2022    '!S:S,MATCH('Order Summary'!$A295,'     2022    '!$AN:$AN,0)),"")</f>
        <v/>
      </c>
      <c r="P295" s="96" t="str">
        <f t="shared" si="16"/>
        <v/>
      </c>
      <c r="R295" s="9"/>
      <c r="S295" s="9"/>
      <c r="T295" s="9"/>
      <c r="U295" s="9"/>
      <c r="V295" s="9"/>
      <c r="W295" s="9"/>
      <c r="X295" s="9"/>
      <c r="Y295" s="9"/>
      <c r="Z295" s="9"/>
      <c r="AA295" s="9"/>
      <c r="AB295" s="9"/>
      <c r="AC295" s="9"/>
      <c r="AD295" s="9"/>
      <c r="AE295" s="9"/>
      <c r="AF295" s="9"/>
      <c r="AG295" s="9"/>
      <c r="AH295" s="9"/>
      <c r="AI295" s="9"/>
      <c r="AJ295" s="9"/>
      <c r="AK295" s="9"/>
      <c r="AL295" s="9"/>
      <c r="AM295" s="9"/>
      <c r="AN295" s="9"/>
      <c r="AO295" s="9"/>
      <c r="AP295" s="9"/>
      <c r="AQ295" s="9"/>
      <c r="AR295" s="9"/>
      <c r="AS295" s="9"/>
      <c r="AT295" s="9"/>
      <c r="AU295" s="9"/>
      <c r="AV295" s="9"/>
      <c r="AW295" s="9"/>
      <c r="AX295" s="9"/>
      <c r="AY295" s="9"/>
      <c r="AZ295" s="9"/>
      <c r="BA295" s="9"/>
      <c r="BB295" s="9"/>
      <c r="BC295" s="9"/>
      <c r="BD295" s="9"/>
      <c r="BE295" s="9"/>
      <c r="BF295" s="9"/>
      <c r="BG295" s="9"/>
      <c r="BH295" s="9"/>
      <c r="BI295" s="9"/>
      <c r="BJ295" s="9"/>
      <c r="BK295" s="9"/>
      <c r="BL295" s="9"/>
      <c r="BM295" s="9"/>
      <c r="BN295" s="9"/>
      <c r="BO295" s="9"/>
      <c r="BP295" s="9"/>
      <c r="BQ295" s="9"/>
      <c r="BR295" s="9"/>
      <c r="BS295" s="9"/>
      <c r="BT295" s="9"/>
      <c r="BU295" s="9"/>
      <c r="BV295" s="9"/>
      <c r="BW295" s="9"/>
      <c r="BX295" s="9"/>
      <c r="BY295" s="9"/>
      <c r="BZ295" s="9"/>
    </row>
    <row r="296" spans="1:78">
      <c r="A296" s="50">
        <f t="shared" si="19"/>
        <v>285</v>
      </c>
      <c r="C296" s="11" t="str">
        <f>IFERROR(INDEX('     2022    '!D:D,MATCH('Order Summary'!$A296,'     2022    '!$AN:$AN,0)),"")</f>
        <v/>
      </c>
      <c r="D296" s="11" t="str">
        <f>IFERROR(INDEX('     2022    '!C:C,MATCH('Order Summary'!$A296,'     2022    '!$AN:$AN,0)),"")</f>
        <v/>
      </c>
      <c r="E296" s="11" t="str">
        <f>IFERROR(INDEX('     2022    '!E:E,MATCH('Order Summary'!$A296,'     2022    '!$AN:$AN,0)),"")</f>
        <v/>
      </c>
      <c r="F296" s="96">
        <f>IFERROR(INDEX('     2022    '!AY:AY,MATCH($A296,'     2022    '!$AN:$AN,0)),0)</f>
        <v>0</v>
      </c>
      <c r="G296" s="180" t="str">
        <f>IFERROR(IF($O$3&gt;68,INDEX('     2022    '!I:I,MATCH($A296,'     2022    '!$AN:$AN,0))*(1-'     2022    '!$BA$1),INDEX('     2022    '!I:I,MATCH($A296,'     2022    '!$AN:$AN,0))),"")</f>
        <v/>
      </c>
      <c r="H296" s="96">
        <f>IFERROR(INDEX('     2022    '!AZ:AZ,MATCH($A296,'     2022    '!$AN:$AN,0)),0)</f>
        <v>0</v>
      </c>
      <c r="I296" s="180" t="str">
        <f>IFERROR(IF($O$3&gt;68,INDEX('     2022    '!M:M,MATCH($A296,'     2022    '!$AN:$AN,0))*(1-'     2022    '!$BA$1),INDEX('     2022    '!M:M,MATCH($A296,'     2022    '!$AN:$AN,0))),"")</f>
        <v/>
      </c>
      <c r="J296" s="181">
        <f t="shared" si="17"/>
        <v>0</v>
      </c>
      <c r="K296" s="182" t="str">
        <f t="shared" si="18"/>
        <v/>
      </c>
      <c r="L296" s="53"/>
      <c r="M296" s="52" t="str">
        <f>IFERROR(INDEX('     2022    '!R:R,MATCH('Order Summary'!$A296,'     2022    '!$AN:$AN,0)),"")</f>
        <v/>
      </c>
      <c r="N296" s="52" t="str">
        <f>IFERROR(INDEX('     2022    '!V:V,MATCH('Order Summary'!$A296,'     2022    '!$AN:$AN,0)),"")</f>
        <v/>
      </c>
      <c r="O296" s="52" t="str">
        <f>IFERROR(INDEX('     2022    '!S:S,MATCH('Order Summary'!$A296,'     2022    '!$AN:$AN,0)),"")</f>
        <v/>
      </c>
      <c r="P296" s="96" t="str">
        <f t="shared" si="16"/>
        <v/>
      </c>
      <c r="R296" s="9"/>
      <c r="S296" s="9"/>
      <c r="T296" s="9"/>
      <c r="U296" s="9"/>
      <c r="V296" s="9"/>
      <c r="W296" s="9"/>
      <c r="X296" s="9"/>
      <c r="Y296" s="9"/>
      <c r="Z296" s="9"/>
      <c r="AA296" s="9"/>
      <c r="AB296" s="9"/>
      <c r="AC296" s="9"/>
      <c r="AD296" s="9"/>
      <c r="AE296" s="9"/>
      <c r="AF296" s="9"/>
      <c r="AG296" s="9"/>
      <c r="AH296" s="9"/>
      <c r="AI296" s="9"/>
      <c r="AJ296" s="9"/>
      <c r="AK296" s="9"/>
      <c r="AL296" s="9"/>
      <c r="AM296" s="9"/>
      <c r="AN296" s="9"/>
      <c r="AO296" s="9"/>
      <c r="AP296" s="9"/>
      <c r="AQ296" s="9"/>
      <c r="AR296" s="9"/>
      <c r="AS296" s="9"/>
      <c r="AT296" s="9"/>
      <c r="AU296" s="9"/>
      <c r="AV296" s="9"/>
      <c r="AW296" s="9"/>
      <c r="AX296" s="9"/>
      <c r="AY296" s="9"/>
      <c r="AZ296" s="9"/>
      <c r="BA296" s="9"/>
      <c r="BB296" s="9"/>
      <c r="BC296" s="9"/>
      <c r="BD296" s="9"/>
      <c r="BE296" s="9"/>
      <c r="BF296" s="9"/>
      <c r="BG296" s="9"/>
      <c r="BH296" s="9"/>
      <c r="BI296" s="9"/>
      <c r="BJ296" s="9"/>
      <c r="BK296" s="9"/>
      <c r="BL296" s="9"/>
      <c r="BM296" s="9"/>
      <c r="BN296" s="9"/>
      <c r="BO296" s="9"/>
      <c r="BP296" s="9"/>
      <c r="BQ296" s="9"/>
      <c r="BR296" s="9"/>
      <c r="BS296" s="9"/>
      <c r="BT296" s="9"/>
      <c r="BU296" s="9"/>
      <c r="BV296" s="9"/>
      <c r="BW296" s="9"/>
      <c r="BX296" s="9"/>
      <c r="BY296" s="9"/>
      <c r="BZ296" s="9"/>
    </row>
    <row r="297" spans="1:78">
      <c r="A297" s="50">
        <f t="shared" si="19"/>
        <v>286</v>
      </c>
      <c r="C297" s="11" t="str">
        <f>IFERROR(INDEX('     2022    '!D:D,MATCH('Order Summary'!$A297,'     2022    '!$AN:$AN,0)),"")</f>
        <v/>
      </c>
      <c r="D297" s="11" t="str">
        <f>IFERROR(INDEX('     2022    '!C:C,MATCH('Order Summary'!$A297,'     2022    '!$AN:$AN,0)),"")</f>
        <v/>
      </c>
      <c r="E297" s="11" t="str">
        <f>IFERROR(INDEX('     2022    '!E:E,MATCH('Order Summary'!$A297,'     2022    '!$AN:$AN,0)),"")</f>
        <v/>
      </c>
      <c r="F297" s="96">
        <f>IFERROR(INDEX('     2022    '!AY:AY,MATCH($A297,'     2022    '!$AN:$AN,0)),0)</f>
        <v>0</v>
      </c>
      <c r="G297" s="180" t="str">
        <f>IFERROR(IF($O$3&gt;68,INDEX('     2022    '!I:I,MATCH($A297,'     2022    '!$AN:$AN,0))*(1-'     2022    '!$BA$1),INDEX('     2022    '!I:I,MATCH($A297,'     2022    '!$AN:$AN,0))),"")</f>
        <v/>
      </c>
      <c r="H297" s="96">
        <f>IFERROR(INDEX('     2022    '!AZ:AZ,MATCH($A297,'     2022    '!$AN:$AN,0)),0)</f>
        <v>0</v>
      </c>
      <c r="I297" s="180" t="str">
        <f>IFERROR(IF($O$3&gt;68,INDEX('     2022    '!M:M,MATCH($A297,'     2022    '!$AN:$AN,0))*(1-'     2022    '!$BA$1),INDEX('     2022    '!M:M,MATCH($A297,'     2022    '!$AN:$AN,0))),"")</f>
        <v/>
      </c>
      <c r="J297" s="181">
        <f t="shared" si="17"/>
        <v>0</v>
      </c>
      <c r="K297" s="182" t="str">
        <f t="shared" si="18"/>
        <v/>
      </c>
      <c r="L297" s="53"/>
      <c r="M297" s="52" t="str">
        <f>IFERROR(INDEX('     2022    '!R:R,MATCH('Order Summary'!$A297,'     2022    '!$AN:$AN,0)),"")</f>
        <v/>
      </c>
      <c r="N297" s="52" t="str">
        <f>IFERROR(INDEX('     2022    '!V:V,MATCH('Order Summary'!$A297,'     2022    '!$AN:$AN,0)),"")</f>
        <v/>
      </c>
      <c r="O297" s="52" t="str">
        <f>IFERROR(INDEX('     2022    '!S:S,MATCH('Order Summary'!$A297,'     2022    '!$AN:$AN,0)),"")</f>
        <v/>
      </c>
      <c r="P297" s="96" t="str">
        <f t="shared" si="16"/>
        <v/>
      </c>
      <c r="R297" s="9"/>
      <c r="S297" s="9"/>
      <c r="T297" s="9"/>
      <c r="U297" s="9"/>
      <c r="V297" s="9"/>
      <c r="W297" s="9"/>
      <c r="X297" s="9"/>
      <c r="Y297" s="9"/>
      <c r="Z297" s="9"/>
      <c r="AA297" s="9"/>
      <c r="AB297" s="9"/>
      <c r="AC297" s="9"/>
      <c r="AD297" s="9"/>
      <c r="AE297" s="9"/>
      <c r="AF297" s="9"/>
      <c r="AG297" s="9"/>
      <c r="AH297" s="9"/>
      <c r="AI297" s="9"/>
      <c r="AJ297" s="9"/>
      <c r="AK297" s="9"/>
      <c r="AL297" s="9"/>
      <c r="AM297" s="9"/>
      <c r="AN297" s="9"/>
      <c r="AO297" s="9"/>
      <c r="AP297" s="9"/>
      <c r="AQ297" s="9"/>
      <c r="AR297" s="9"/>
      <c r="AS297" s="9"/>
      <c r="AT297" s="9"/>
      <c r="AU297" s="9"/>
      <c r="AV297" s="9"/>
      <c r="AW297" s="9"/>
      <c r="AX297" s="9"/>
      <c r="AY297" s="9"/>
      <c r="AZ297" s="9"/>
      <c r="BA297" s="9"/>
      <c r="BB297" s="9"/>
      <c r="BC297" s="9"/>
      <c r="BD297" s="9"/>
      <c r="BE297" s="9"/>
      <c r="BF297" s="9"/>
      <c r="BG297" s="9"/>
      <c r="BH297" s="9"/>
      <c r="BI297" s="9"/>
      <c r="BJ297" s="9"/>
      <c r="BK297" s="9"/>
      <c r="BL297" s="9"/>
      <c r="BM297" s="9"/>
      <c r="BN297" s="9"/>
      <c r="BO297" s="9"/>
      <c r="BP297" s="9"/>
      <c r="BQ297" s="9"/>
      <c r="BR297" s="9"/>
      <c r="BS297" s="9"/>
      <c r="BT297" s="9"/>
      <c r="BU297" s="9"/>
      <c r="BV297" s="9"/>
      <c r="BW297" s="9"/>
      <c r="BX297" s="9"/>
      <c r="BY297" s="9"/>
      <c r="BZ297" s="9"/>
    </row>
    <row r="298" spans="1:78">
      <c r="A298" s="50">
        <f t="shared" si="19"/>
        <v>287</v>
      </c>
      <c r="C298" s="11" t="str">
        <f>IFERROR(INDEX('     2022    '!D:D,MATCH('Order Summary'!$A298,'     2022    '!$AN:$AN,0)),"")</f>
        <v/>
      </c>
      <c r="D298" s="11" t="str">
        <f>IFERROR(INDEX('     2022    '!C:C,MATCH('Order Summary'!$A298,'     2022    '!$AN:$AN,0)),"")</f>
        <v/>
      </c>
      <c r="E298" s="11" t="str">
        <f>IFERROR(INDEX('     2022    '!E:E,MATCH('Order Summary'!$A298,'     2022    '!$AN:$AN,0)),"")</f>
        <v/>
      </c>
      <c r="F298" s="96">
        <f>IFERROR(INDEX('     2022    '!AY:AY,MATCH($A298,'     2022    '!$AN:$AN,0)),0)</f>
        <v>0</v>
      </c>
      <c r="G298" s="180" t="str">
        <f>IFERROR(IF($O$3&gt;68,INDEX('     2022    '!I:I,MATCH($A298,'     2022    '!$AN:$AN,0))*(1-'     2022    '!$BA$1),INDEX('     2022    '!I:I,MATCH($A298,'     2022    '!$AN:$AN,0))),"")</f>
        <v/>
      </c>
      <c r="H298" s="96">
        <f>IFERROR(INDEX('     2022    '!AZ:AZ,MATCH($A298,'     2022    '!$AN:$AN,0)),0)</f>
        <v>0</v>
      </c>
      <c r="I298" s="180" t="str">
        <f>IFERROR(IF($O$3&gt;68,INDEX('     2022    '!M:M,MATCH($A298,'     2022    '!$AN:$AN,0))*(1-'     2022    '!$BA$1),INDEX('     2022    '!M:M,MATCH($A298,'     2022    '!$AN:$AN,0))),"")</f>
        <v/>
      </c>
      <c r="J298" s="181">
        <f t="shared" si="17"/>
        <v>0</v>
      </c>
      <c r="K298" s="182" t="str">
        <f t="shared" si="18"/>
        <v/>
      </c>
      <c r="L298" s="53"/>
      <c r="M298" s="52" t="str">
        <f>IFERROR(INDEX('     2022    '!R:R,MATCH('Order Summary'!$A298,'     2022    '!$AN:$AN,0)),"")</f>
        <v/>
      </c>
      <c r="N298" s="52" t="str">
        <f>IFERROR(INDEX('     2022    '!V:V,MATCH('Order Summary'!$A298,'     2022    '!$AN:$AN,0)),"")</f>
        <v/>
      </c>
      <c r="O298" s="52" t="str">
        <f>IFERROR(INDEX('     2022    '!S:S,MATCH('Order Summary'!$A298,'     2022    '!$AN:$AN,0)),"")</f>
        <v/>
      </c>
      <c r="P298" s="96" t="str">
        <f t="shared" si="16"/>
        <v/>
      </c>
      <c r="R298" s="9"/>
      <c r="S298" s="9"/>
      <c r="T298" s="9"/>
      <c r="U298" s="9"/>
      <c r="V298" s="9"/>
      <c r="W298" s="9"/>
      <c r="X298" s="9"/>
      <c r="Y298" s="9"/>
      <c r="Z298" s="9"/>
      <c r="AA298" s="9"/>
      <c r="AB298" s="9"/>
      <c r="AC298" s="9"/>
      <c r="AD298" s="9"/>
      <c r="AE298" s="9"/>
      <c r="AF298" s="9"/>
      <c r="AG298" s="9"/>
      <c r="AH298" s="9"/>
      <c r="AI298" s="9"/>
      <c r="AJ298" s="9"/>
      <c r="AK298" s="9"/>
      <c r="AL298" s="9"/>
      <c r="AM298" s="9"/>
      <c r="AN298" s="9"/>
      <c r="AO298" s="9"/>
      <c r="AP298" s="9"/>
      <c r="AQ298" s="9"/>
      <c r="AR298" s="9"/>
      <c r="AS298" s="9"/>
      <c r="AT298" s="9"/>
      <c r="AU298" s="9"/>
      <c r="AV298" s="9"/>
      <c r="AW298" s="9"/>
      <c r="AX298" s="9"/>
      <c r="AY298" s="9"/>
      <c r="AZ298" s="9"/>
      <c r="BA298" s="9"/>
      <c r="BB298" s="9"/>
      <c r="BC298" s="9"/>
      <c r="BD298" s="9"/>
      <c r="BE298" s="9"/>
      <c r="BF298" s="9"/>
      <c r="BG298" s="9"/>
      <c r="BH298" s="9"/>
      <c r="BI298" s="9"/>
      <c r="BJ298" s="9"/>
      <c r="BK298" s="9"/>
      <c r="BL298" s="9"/>
      <c r="BM298" s="9"/>
      <c r="BN298" s="9"/>
      <c r="BO298" s="9"/>
      <c r="BP298" s="9"/>
      <c r="BQ298" s="9"/>
      <c r="BR298" s="9"/>
      <c r="BS298" s="9"/>
      <c r="BT298" s="9"/>
      <c r="BU298" s="9"/>
      <c r="BV298" s="9"/>
      <c r="BW298" s="9"/>
      <c r="BX298" s="9"/>
      <c r="BY298" s="9"/>
      <c r="BZ298" s="9"/>
    </row>
    <row r="299" spans="1:78">
      <c r="A299" s="50">
        <f t="shared" si="19"/>
        <v>288</v>
      </c>
      <c r="C299" s="11" t="str">
        <f>IFERROR(INDEX('     2022    '!D:D,MATCH('Order Summary'!$A299,'     2022    '!$AN:$AN,0)),"")</f>
        <v/>
      </c>
      <c r="D299" s="11" t="str">
        <f>IFERROR(INDEX('     2022    '!C:C,MATCH('Order Summary'!$A299,'     2022    '!$AN:$AN,0)),"")</f>
        <v/>
      </c>
      <c r="E299" s="11" t="str">
        <f>IFERROR(INDEX('     2022    '!E:E,MATCH('Order Summary'!$A299,'     2022    '!$AN:$AN,0)),"")</f>
        <v/>
      </c>
      <c r="F299" s="96">
        <f>IFERROR(INDEX('     2022    '!AY:AY,MATCH($A299,'     2022    '!$AN:$AN,0)),0)</f>
        <v>0</v>
      </c>
      <c r="G299" s="180" t="str">
        <f>IFERROR(IF($O$3&gt;68,INDEX('     2022    '!I:I,MATCH($A299,'     2022    '!$AN:$AN,0))*(1-'     2022    '!$BA$1),INDEX('     2022    '!I:I,MATCH($A299,'     2022    '!$AN:$AN,0))),"")</f>
        <v/>
      </c>
      <c r="H299" s="96">
        <f>IFERROR(INDEX('     2022    '!AZ:AZ,MATCH($A299,'     2022    '!$AN:$AN,0)),0)</f>
        <v>0</v>
      </c>
      <c r="I299" s="180" t="str">
        <f>IFERROR(IF($O$3&gt;68,INDEX('     2022    '!M:M,MATCH($A299,'     2022    '!$AN:$AN,0))*(1-'     2022    '!$BA$1),INDEX('     2022    '!M:M,MATCH($A299,'     2022    '!$AN:$AN,0))),"")</f>
        <v/>
      </c>
      <c r="J299" s="181">
        <f t="shared" si="17"/>
        <v>0</v>
      </c>
      <c r="K299" s="182" t="str">
        <f t="shared" si="18"/>
        <v/>
      </c>
      <c r="L299" s="53"/>
      <c r="M299" s="52" t="str">
        <f>IFERROR(INDEX('     2022    '!R:R,MATCH('Order Summary'!$A299,'     2022    '!$AN:$AN,0)),"")</f>
        <v/>
      </c>
      <c r="N299" s="52" t="str">
        <f>IFERROR(INDEX('     2022    '!V:V,MATCH('Order Summary'!$A299,'     2022    '!$AN:$AN,0)),"")</f>
        <v/>
      </c>
      <c r="O299" s="52" t="str">
        <f>IFERROR(INDEX('     2022    '!S:S,MATCH('Order Summary'!$A299,'     2022    '!$AN:$AN,0)),"")</f>
        <v/>
      </c>
      <c r="P299" s="96" t="str">
        <f t="shared" si="16"/>
        <v/>
      </c>
      <c r="R299" s="9"/>
      <c r="S299" s="9"/>
      <c r="T299" s="9"/>
      <c r="U299" s="9"/>
      <c r="V299" s="9"/>
      <c r="W299" s="9"/>
      <c r="X299" s="9"/>
      <c r="Y299" s="9"/>
      <c r="Z299" s="9"/>
      <c r="AA299" s="9"/>
      <c r="AB299" s="9"/>
      <c r="AC299" s="9"/>
      <c r="AD299" s="9"/>
      <c r="AE299" s="9"/>
      <c r="AF299" s="9"/>
      <c r="AG299" s="9"/>
      <c r="AH299" s="9"/>
      <c r="AI299" s="9"/>
      <c r="AJ299" s="9"/>
      <c r="AK299" s="9"/>
      <c r="AL299" s="9"/>
      <c r="AM299" s="9"/>
      <c r="AN299" s="9"/>
      <c r="AO299" s="9"/>
      <c r="AP299" s="9"/>
      <c r="AQ299" s="9"/>
      <c r="AR299" s="9"/>
      <c r="AS299" s="9"/>
      <c r="AT299" s="9"/>
      <c r="AU299" s="9"/>
      <c r="AV299" s="9"/>
      <c r="AW299" s="9"/>
      <c r="AX299" s="9"/>
      <c r="AY299" s="9"/>
      <c r="AZ299" s="9"/>
      <c r="BA299" s="9"/>
      <c r="BB299" s="9"/>
      <c r="BC299" s="9"/>
      <c r="BD299" s="9"/>
      <c r="BE299" s="9"/>
      <c r="BF299" s="9"/>
      <c r="BG299" s="9"/>
      <c r="BH299" s="9"/>
      <c r="BI299" s="9"/>
      <c r="BJ299" s="9"/>
      <c r="BK299" s="9"/>
      <c r="BL299" s="9"/>
      <c r="BM299" s="9"/>
      <c r="BN299" s="9"/>
      <c r="BO299" s="9"/>
      <c r="BP299" s="9"/>
      <c r="BQ299" s="9"/>
      <c r="BR299" s="9"/>
      <c r="BS299" s="9"/>
      <c r="BT299" s="9"/>
      <c r="BU299" s="9"/>
      <c r="BV299" s="9"/>
      <c r="BW299" s="9"/>
      <c r="BX299" s="9"/>
      <c r="BY299" s="9"/>
      <c r="BZ299" s="9"/>
    </row>
    <row r="300" spans="1:78">
      <c r="A300" s="50">
        <f t="shared" si="19"/>
        <v>289</v>
      </c>
      <c r="C300" s="11" t="str">
        <f>IFERROR(INDEX('     2022    '!D:D,MATCH('Order Summary'!$A300,'     2022    '!$AN:$AN,0)),"")</f>
        <v/>
      </c>
      <c r="D300" s="11" t="str">
        <f>IFERROR(INDEX('     2022    '!C:C,MATCH('Order Summary'!$A300,'     2022    '!$AN:$AN,0)),"")</f>
        <v/>
      </c>
      <c r="E300" s="11" t="str">
        <f>IFERROR(INDEX('     2022    '!E:E,MATCH('Order Summary'!$A300,'     2022    '!$AN:$AN,0)),"")</f>
        <v/>
      </c>
      <c r="F300" s="96">
        <f>IFERROR(INDEX('     2022    '!AY:AY,MATCH($A300,'     2022    '!$AN:$AN,0)),0)</f>
        <v>0</v>
      </c>
      <c r="G300" s="180" t="str">
        <f>IFERROR(IF($O$3&gt;68,INDEX('     2022    '!I:I,MATCH($A300,'     2022    '!$AN:$AN,0))*(1-'     2022    '!$BA$1),INDEX('     2022    '!I:I,MATCH($A300,'     2022    '!$AN:$AN,0))),"")</f>
        <v/>
      </c>
      <c r="H300" s="96">
        <f>IFERROR(INDEX('     2022    '!AZ:AZ,MATCH($A300,'     2022    '!$AN:$AN,0)),0)</f>
        <v>0</v>
      </c>
      <c r="I300" s="180" t="str">
        <f>IFERROR(IF($O$3&gt;68,INDEX('     2022    '!M:M,MATCH($A300,'     2022    '!$AN:$AN,0))*(1-'     2022    '!$BA$1),INDEX('     2022    '!M:M,MATCH($A300,'     2022    '!$AN:$AN,0))),"")</f>
        <v/>
      </c>
      <c r="J300" s="181">
        <f t="shared" si="17"/>
        <v>0</v>
      </c>
      <c r="K300" s="182" t="str">
        <f t="shared" si="18"/>
        <v/>
      </c>
      <c r="L300" s="53"/>
      <c r="M300" s="52" t="str">
        <f>IFERROR(INDEX('     2022    '!R:R,MATCH('Order Summary'!$A300,'     2022    '!$AN:$AN,0)),"")</f>
        <v/>
      </c>
      <c r="N300" s="52" t="str">
        <f>IFERROR(INDEX('     2022    '!V:V,MATCH('Order Summary'!$A300,'     2022    '!$AN:$AN,0)),"")</f>
        <v/>
      </c>
      <c r="O300" s="52" t="str">
        <f>IFERROR(INDEX('     2022    '!S:S,MATCH('Order Summary'!$A300,'     2022    '!$AN:$AN,0)),"")</f>
        <v/>
      </c>
      <c r="P300" s="96" t="str">
        <f t="shared" si="16"/>
        <v/>
      </c>
      <c r="R300" s="9"/>
      <c r="S300" s="9"/>
      <c r="T300" s="9"/>
      <c r="U300" s="9"/>
      <c r="V300" s="9"/>
      <c r="W300" s="9"/>
      <c r="X300" s="9"/>
      <c r="Y300" s="9"/>
      <c r="Z300" s="9"/>
      <c r="AA300" s="9"/>
      <c r="AB300" s="9"/>
      <c r="AC300" s="9"/>
      <c r="AD300" s="9"/>
      <c r="AE300" s="9"/>
      <c r="AF300" s="9"/>
      <c r="AG300" s="9"/>
      <c r="AH300" s="9"/>
      <c r="AI300" s="9"/>
      <c r="AJ300" s="9"/>
      <c r="AK300" s="9"/>
      <c r="AL300" s="9"/>
      <c r="AM300" s="9"/>
      <c r="AN300" s="9"/>
      <c r="AO300" s="9"/>
      <c r="AP300" s="9"/>
      <c r="AQ300" s="9"/>
      <c r="AR300" s="9"/>
      <c r="AS300" s="9"/>
      <c r="AT300" s="9"/>
      <c r="AU300" s="9"/>
      <c r="AV300" s="9"/>
      <c r="AW300" s="9"/>
      <c r="AX300" s="9"/>
      <c r="AY300" s="9"/>
      <c r="AZ300" s="9"/>
      <c r="BA300" s="9"/>
      <c r="BB300" s="9"/>
      <c r="BC300" s="9"/>
      <c r="BD300" s="9"/>
      <c r="BE300" s="9"/>
      <c r="BF300" s="9"/>
      <c r="BG300" s="9"/>
      <c r="BH300" s="9"/>
      <c r="BI300" s="9"/>
      <c r="BJ300" s="9"/>
      <c r="BK300" s="9"/>
      <c r="BL300" s="9"/>
      <c r="BM300" s="9"/>
      <c r="BN300" s="9"/>
      <c r="BO300" s="9"/>
      <c r="BP300" s="9"/>
      <c r="BQ300" s="9"/>
      <c r="BR300" s="9"/>
      <c r="BS300" s="9"/>
      <c r="BT300" s="9"/>
      <c r="BU300" s="9"/>
      <c r="BV300" s="9"/>
      <c r="BW300" s="9"/>
      <c r="BX300" s="9"/>
      <c r="BY300" s="9"/>
      <c r="BZ300" s="9"/>
    </row>
    <row r="301" spans="1:78">
      <c r="A301" s="50">
        <f t="shared" si="19"/>
        <v>290</v>
      </c>
      <c r="C301" s="11" t="str">
        <f>IFERROR(INDEX('     2022    '!D:D,MATCH('Order Summary'!$A301,'     2022    '!$AN:$AN,0)),"")</f>
        <v/>
      </c>
      <c r="D301" s="11" t="str">
        <f>IFERROR(INDEX('     2022    '!C:C,MATCH('Order Summary'!$A301,'     2022    '!$AN:$AN,0)),"")</f>
        <v/>
      </c>
      <c r="E301" s="11" t="str">
        <f>IFERROR(INDEX('     2022    '!E:E,MATCH('Order Summary'!$A301,'     2022    '!$AN:$AN,0)),"")</f>
        <v/>
      </c>
      <c r="F301" s="96">
        <f>IFERROR(INDEX('     2022    '!AY:AY,MATCH($A301,'     2022    '!$AN:$AN,0)),0)</f>
        <v>0</v>
      </c>
      <c r="G301" s="180" t="str">
        <f>IFERROR(IF($O$3&gt;68,INDEX('     2022    '!I:I,MATCH($A301,'     2022    '!$AN:$AN,0))*(1-'     2022    '!$BA$1),INDEX('     2022    '!I:I,MATCH($A301,'     2022    '!$AN:$AN,0))),"")</f>
        <v/>
      </c>
      <c r="H301" s="96">
        <f>IFERROR(INDEX('     2022    '!AZ:AZ,MATCH($A301,'     2022    '!$AN:$AN,0)),0)</f>
        <v>0</v>
      </c>
      <c r="I301" s="180" t="str">
        <f>IFERROR(IF($O$3&gt;68,INDEX('     2022    '!M:M,MATCH($A301,'     2022    '!$AN:$AN,0))*(1-'     2022    '!$BA$1),INDEX('     2022    '!M:M,MATCH($A301,'     2022    '!$AN:$AN,0))),"")</f>
        <v/>
      </c>
      <c r="J301" s="181">
        <f t="shared" si="17"/>
        <v>0</v>
      </c>
      <c r="K301" s="182" t="str">
        <f t="shared" si="18"/>
        <v/>
      </c>
      <c r="L301" s="53"/>
      <c r="M301" s="52" t="str">
        <f>IFERROR(INDEX('     2022    '!R:R,MATCH('Order Summary'!$A301,'     2022    '!$AN:$AN,0)),"")</f>
        <v/>
      </c>
      <c r="N301" s="52" t="str">
        <f>IFERROR(INDEX('     2022    '!V:V,MATCH('Order Summary'!$A301,'     2022    '!$AN:$AN,0)),"")</f>
        <v/>
      </c>
      <c r="O301" s="52" t="str">
        <f>IFERROR(INDEX('     2022    '!S:S,MATCH('Order Summary'!$A301,'     2022    '!$AN:$AN,0)),"")</f>
        <v/>
      </c>
      <c r="P301" s="96" t="str">
        <f t="shared" si="16"/>
        <v/>
      </c>
      <c r="R301" s="9"/>
      <c r="S301" s="9"/>
      <c r="T301" s="9"/>
      <c r="U301" s="9"/>
      <c r="V301" s="9"/>
      <c r="W301" s="9"/>
      <c r="X301" s="9"/>
      <c r="Y301" s="9"/>
      <c r="Z301" s="9"/>
      <c r="AA301" s="9"/>
      <c r="AB301" s="9"/>
      <c r="AC301" s="9"/>
      <c r="AD301" s="9"/>
      <c r="AE301" s="9"/>
      <c r="AF301" s="9"/>
      <c r="AG301" s="9"/>
      <c r="AH301" s="9"/>
      <c r="AI301" s="9"/>
      <c r="AJ301" s="9"/>
      <c r="AK301" s="9"/>
      <c r="AL301" s="9"/>
      <c r="AM301" s="9"/>
      <c r="AN301" s="9"/>
      <c r="AO301" s="9"/>
      <c r="AP301" s="9"/>
      <c r="AQ301" s="9"/>
      <c r="AR301" s="9"/>
      <c r="AS301" s="9"/>
      <c r="AT301" s="9"/>
      <c r="AU301" s="9"/>
      <c r="AV301" s="9"/>
      <c r="AW301" s="9"/>
      <c r="AX301" s="9"/>
      <c r="AY301" s="9"/>
      <c r="AZ301" s="9"/>
      <c r="BA301" s="9"/>
      <c r="BB301" s="9"/>
      <c r="BC301" s="9"/>
      <c r="BD301" s="9"/>
      <c r="BE301" s="9"/>
      <c r="BF301" s="9"/>
      <c r="BG301" s="9"/>
      <c r="BH301" s="9"/>
      <c r="BI301" s="9"/>
      <c r="BJ301" s="9"/>
      <c r="BK301" s="9"/>
      <c r="BL301" s="9"/>
      <c r="BM301" s="9"/>
      <c r="BN301" s="9"/>
      <c r="BO301" s="9"/>
      <c r="BP301" s="9"/>
      <c r="BQ301" s="9"/>
      <c r="BR301" s="9"/>
      <c r="BS301" s="9"/>
      <c r="BT301" s="9"/>
      <c r="BU301" s="9"/>
      <c r="BV301" s="9"/>
      <c r="BW301" s="9"/>
      <c r="BX301" s="9"/>
      <c r="BY301" s="9"/>
      <c r="BZ301" s="9"/>
    </row>
    <row r="302" spans="1:78">
      <c r="A302" s="50">
        <f t="shared" si="19"/>
        <v>291</v>
      </c>
      <c r="C302" s="11" t="str">
        <f>IFERROR(INDEX('     2022    '!D:D,MATCH('Order Summary'!$A302,'     2022    '!$AN:$AN,0)),"")</f>
        <v/>
      </c>
      <c r="D302" s="11" t="str">
        <f>IFERROR(INDEX('     2022    '!C:C,MATCH('Order Summary'!$A302,'     2022    '!$AN:$AN,0)),"")</f>
        <v/>
      </c>
      <c r="E302" s="11" t="str">
        <f>IFERROR(INDEX('     2022    '!E:E,MATCH('Order Summary'!$A302,'     2022    '!$AN:$AN,0)),"")</f>
        <v/>
      </c>
      <c r="F302" s="96">
        <f>IFERROR(INDEX('     2022    '!AY:AY,MATCH($A302,'     2022    '!$AN:$AN,0)),0)</f>
        <v>0</v>
      </c>
      <c r="G302" s="180" t="str">
        <f>IFERROR(IF($O$3&gt;68,INDEX('     2022    '!I:I,MATCH($A302,'     2022    '!$AN:$AN,0))*(1-'     2022    '!$BA$1),INDEX('     2022    '!I:I,MATCH($A302,'     2022    '!$AN:$AN,0))),"")</f>
        <v/>
      </c>
      <c r="H302" s="96">
        <f>IFERROR(INDEX('     2022    '!AZ:AZ,MATCH($A302,'     2022    '!$AN:$AN,0)),0)</f>
        <v>0</v>
      </c>
      <c r="I302" s="180" t="str">
        <f>IFERROR(IF($O$3&gt;68,INDEX('     2022    '!M:M,MATCH($A302,'     2022    '!$AN:$AN,0))*(1-'     2022    '!$BA$1),INDEX('     2022    '!M:M,MATCH($A302,'     2022    '!$AN:$AN,0))),"")</f>
        <v/>
      </c>
      <c r="J302" s="181">
        <f t="shared" si="17"/>
        <v>0</v>
      </c>
      <c r="K302" s="182" t="str">
        <f t="shared" si="18"/>
        <v/>
      </c>
      <c r="L302" s="53"/>
      <c r="M302" s="52" t="str">
        <f>IFERROR(INDEX('     2022    '!R:R,MATCH('Order Summary'!$A302,'     2022    '!$AN:$AN,0)),"")</f>
        <v/>
      </c>
      <c r="N302" s="52" t="str">
        <f>IFERROR(INDEX('     2022    '!V:V,MATCH('Order Summary'!$A302,'     2022    '!$AN:$AN,0)),"")</f>
        <v/>
      </c>
      <c r="O302" s="52" t="str">
        <f>IFERROR(INDEX('     2022    '!S:S,MATCH('Order Summary'!$A302,'     2022    '!$AN:$AN,0)),"")</f>
        <v/>
      </c>
      <c r="P302" s="96" t="str">
        <f t="shared" si="16"/>
        <v/>
      </c>
      <c r="R302" s="9"/>
      <c r="S302" s="9"/>
      <c r="T302" s="9"/>
      <c r="U302" s="9"/>
      <c r="V302" s="9"/>
      <c r="W302" s="9"/>
      <c r="X302" s="9"/>
      <c r="Y302" s="9"/>
      <c r="Z302" s="9"/>
      <c r="AA302" s="9"/>
      <c r="AB302" s="9"/>
      <c r="AC302" s="9"/>
      <c r="AD302" s="9"/>
      <c r="AE302" s="9"/>
      <c r="AF302" s="9"/>
      <c r="AG302" s="9"/>
      <c r="AH302" s="9"/>
      <c r="AI302" s="9"/>
      <c r="AJ302" s="9"/>
      <c r="AK302" s="9"/>
      <c r="AL302" s="9"/>
      <c r="AM302" s="9"/>
      <c r="AN302" s="9"/>
      <c r="AO302" s="9"/>
      <c r="AP302" s="9"/>
      <c r="AQ302" s="9"/>
      <c r="AR302" s="9"/>
      <c r="AS302" s="9"/>
      <c r="AT302" s="9"/>
      <c r="AU302" s="9"/>
      <c r="AV302" s="9"/>
      <c r="AW302" s="9"/>
      <c r="AX302" s="9"/>
      <c r="AY302" s="9"/>
      <c r="AZ302" s="9"/>
      <c r="BA302" s="9"/>
      <c r="BB302" s="9"/>
      <c r="BC302" s="9"/>
      <c r="BD302" s="9"/>
      <c r="BE302" s="9"/>
      <c r="BF302" s="9"/>
      <c r="BG302" s="9"/>
      <c r="BH302" s="9"/>
      <c r="BI302" s="9"/>
      <c r="BJ302" s="9"/>
      <c r="BK302" s="9"/>
      <c r="BL302" s="9"/>
      <c r="BM302" s="9"/>
      <c r="BN302" s="9"/>
      <c r="BO302" s="9"/>
      <c r="BP302" s="9"/>
      <c r="BQ302" s="9"/>
      <c r="BR302" s="9"/>
      <c r="BS302" s="9"/>
      <c r="BT302" s="9"/>
      <c r="BU302" s="9"/>
      <c r="BV302" s="9"/>
      <c r="BW302" s="9"/>
      <c r="BX302" s="9"/>
      <c r="BY302" s="9"/>
      <c r="BZ302" s="9"/>
    </row>
    <row r="303" spans="1:78">
      <c r="A303" s="50">
        <f t="shared" si="19"/>
        <v>292</v>
      </c>
      <c r="C303" s="11" t="str">
        <f>IFERROR(INDEX('     2022    '!D:D,MATCH('Order Summary'!$A303,'     2022    '!$AN:$AN,0)),"")</f>
        <v/>
      </c>
      <c r="D303" s="11" t="str">
        <f>IFERROR(INDEX('     2022    '!C:C,MATCH('Order Summary'!$A303,'     2022    '!$AN:$AN,0)),"")</f>
        <v/>
      </c>
      <c r="E303" s="11" t="str">
        <f>IFERROR(INDEX('     2022    '!E:E,MATCH('Order Summary'!$A303,'     2022    '!$AN:$AN,0)),"")</f>
        <v/>
      </c>
      <c r="F303" s="96">
        <f>IFERROR(INDEX('     2022    '!AY:AY,MATCH($A303,'     2022    '!$AN:$AN,0)),0)</f>
        <v>0</v>
      </c>
      <c r="G303" s="180" t="str">
        <f>IFERROR(IF($O$3&gt;68,INDEX('     2022    '!I:I,MATCH($A303,'     2022    '!$AN:$AN,0))*(1-'     2022    '!$BA$1),INDEX('     2022    '!I:I,MATCH($A303,'     2022    '!$AN:$AN,0))),"")</f>
        <v/>
      </c>
      <c r="H303" s="96">
        <f>IFERROR(INDEX('     2022    '!AZ:AZ,MATCH($A303,'     2022    '!$AN:$AN,0)),0)</f>
        <v>0</v>
      </c>
      <c r="I303" s="180" t="str">
        <f>IFERROR(IF($O$3&gt;68,INDEX('     2022    '!M:M,MATCH($A303,'     2022    '!$AN:$AN,0))*(1-'     2022    '!$BA$1),INDEX('     2022    '!M:M,MATCH($A303,'     2022    '!$AN:$AN,0))),"")</f>
        <v/>
      </c>
      <c r="J303" s="181">
        <f t="shared" si="17"/>
        <v>0</v>
      </c>
      <c r="K303" s="182" t="str">
        <f t="shared" si="18"/>
        <v/>
      </c>
      <c r="L303" s="53"/>
      <c r="M303" s="52" t="str">
        <f>IFERROR(INDEX('     2022    '!R:R,MATCH('Order Summary'!$A303,'     2022    '!$AN:$AN,0)),"")</f>
        <v/>
      </c>
      <c r="N303" s="52" t="str">
        <f>IFERROR(INDEX('     2022    '!V:V,MATCH('Order Summary'!$A303,'     2022    '!$AN:$AN,0)),"")</f>
        <v/>
      </c>
      <c r="O303" s="52" t="str">
        <f>IFERROR(INDEX('     2022    '!S:S,MATCH('Order Summary'!$A303,'     2022    '!$AN:$AN,0)),"")</f>
        <v/>
      </c>
      <c r="P303" s="96" t="str">
        <f t="shared" si="16"/>
        <v/>
      </c>
      <c r="R303" s="9"/>
      <c r="S303" s="9"/>
      <c r="T303" s="9"/>
      <c r="U303" s="9"/>
      <c r="V303" s="9"/>
      <c r="W303" s="9"/>
      <c r="X303" s="9"/>
      <c r="Y303" s="9"/>
      <c r="Z303" s="9"/>
      <c r="AA303" s="9"/>
      <c r="AB303" s="9"/>
      <c r="AC303" s="9"/>
      <c r="AD303" s="9"/>
      <c r="AE303" s="9"/>
      <c r="AF303" s="9"/>
      <c r="AG303" s="9"/>
      <c r="AH303" s="9"/>
      <c r="AI303" s="9"/>
      <c r="AJ303" s="9"/>
      <c r="AK303" s="9"/>
      <c r="AL303" s="9"/>
      <c r="AM303" s="9"/>
      <c r="AN303" s="9"/>
      <c r="AO303" s="9"/>
      <c r="AP303" s="9"/>
      <c r="AQ303" s="9"/>
      <c r="AR303" s="9"/>
      <c r="AS303" s="9"/>
      <c r="AT303" s="9"/>
      <c r="AU303" s="9"/>
      <c r="AV303" s="9"/>
      <c r="AW303" s="9"/>
      <c r="AX303" s="9"/>
      <c r="AY303" s="9"/>
      <c r="AZ303" s="9"/>
      <c r="BA303" s="9"/>
      <c r="BB303" s="9"/>
      <c r="BC303" s="9"/>
      <c r="BD303" s="9"/>
      <c r="BE303" s="9"/>
      <c r="BF303" s="9"/>
      <c r="BG303" s="9"/>
      <c r="BH303" s="9"/>
      <c r="BI303" s="9"/>
      <c r="BJ303" s="9"/>
      <c r="BK303" s="9"/>
      <c r="BL303" s="9"/>
      <c r="BM303" s="9"/>
      <c r="BN303" s="9"/>
      <c r="BO303" s="9"/>
      <c r="BP303" s="9"/>
      <c r="BQ303" s="9"/>
      <c r="BR303" s="9"/>
      <c r="BS303" s="9"/>
      <c r="BT303" s="9"/>
      <c r="BU303" s="9"/>
      <c r="BV303" s="9"/>
      <c r="BW303" s="9"/>
      <c r="BX303" s="9"/>
      <c r="BY303" s="9"/>
      <c r="BZ303" s="9"/>
    </row>
    <row r="304" spans="1:78">
      <c r="A304" s="50">
        <f t="shared" si="19"/>
        <v>293</v>
      </c>
      <c r="C304" s="11" t="str">
        <f>IFERROR(INDEX('     2022    '!D:D,MATCH('Order Summary'!$A304,'     2022    '!$AN:$AN,0)),"")</f>
        <v/>
      </c>
      <c r="D304" s="11" t="str">
        <f>IFERROR(INDEX('     2022    '!C:C,MATCH('Order Summary'!$A304,'     2022    '!$AN:$AN,0)),"")</f>
        <v/>
      </c>
      <c r="E304" s="11" t="str">
        <f>IFERROR(INDEX('     2022    '!E:E,MATCH('Order Summary'!$A304,'     2022    '!$AN:$AN,0)),"")</f>
        <v/>
      </c>
      <c r="F304" s="96">
        <f>IFERROR(INDEX('     2022    '!AY:AY,MATCH($A304,'     2022    '!$AN:$AN,0)),0)</f>
        <v>0</v>
      </c>
      <c r="G304" s="180" t="str">
        <f>IFERROR(IF($O$3&gt;68,INDEX('     2022    '!I:I,MATCH($A304,'     2022    '!$AN:$AN,0))*(1-'     2022    '!$BA$1),INDEX('     2022    '!I:I,MATCH($A304,'     2022    '!$AN:$AN,0))),"")</f>
        <v/>
      </c>
      <c r="H304" s="96">
        <f>IFERROR(INDEX('     2022    '!AZ:AZ,MATCH($A304,'     2022    '!$AN:$AN,0)),0)</f>
        <v>0</v>
      </c>
      <c r="I304" s="180" t="str">
        <f>IFERROR(IF($O$3&gt;68,INDEX('     2022    '!M:M,MATCH($A304,'     2022    '!$AN:$AN,0))*(1-'     2022    '!$BA$1),INDEX('     2022    '!M:M,MATCH($A304,'     2022    '!$AN:$AN,0))),"")</f>
        <v/>
      </c>
      <c r="J304" s="181">
        <f t="shared" si="17"/>
        <v>0</v>
      </c>
      <c r="K304" s="182" t="str">
        <f t="shared" si="18"/>
        <v/>
      </c>
      <c r="L304" s="53"/>
      <c r="M304" s="52" t="str">
        <f>IFERROR(INDEX('     2022    '!R:R,MATCH('Order Summary'!$A304,'     2022    '!$AN:$AN,0)),"")</f>
        <v/>
      </c>
      <c r="N304" s="52" t="str">
        <f>IFERROR(INDEX('     2022    '!V:V,MATCH('Order Summary'!$A304,'     2022    '!$AN:$AN,0)),"")</f>
        <v/>
      </c>
      <c r="O304" s="52" t="str">
        <f>IFERROR(INDEX('     2022    '!S:S,MATCH('Order Summary'!$A304,'     2022    '!$AN:$AN,0)),"")</f>
        <v/>
      </c>
      <c r="P304" s="96" t="str">
        <f t="shared" si="16"/>
        <v/>
      </c>
      <c r="R304" s="9"/>
      <c r="S304" s="9"/>
      <c r="T304" s="9"/>
      <c r="U304" s="9"/>
      <c r="V304" s="9"/>
      <c r="W304" s="9"/>
      <c r="X304" s="9"/>
      <c r="Y304" s="9"/>
      <c r="Z304" s="9"/>
      <c r="AA304" s="9"/>
      <c r="AB304" s="9"/>
      <c r="AC304" s="9"/>
      <c r="AD304" s="9"/>
      <c r="AE304" s="9"/>
      <c r="AF304" s="9"/>
      <c r="AG304" s="9"/>
      <c r="AH304" s="9"/>
      <c r="AI304" s="9"/>
      <c r="AJ304" s="9"/>
      <c r="AK304" s="9"/>
      <c r="AL304" s="9"/>
      <c r="AM304" s="9"/>
      <c r="AN304" s="9"/>
      <c r="AO304" s="9"/>
      <c r="AP304" s="9"/>
      <c r="AQ304" s="9"/>
      <c r="AR304" s="9"/>
      <c r="AS304" s="9"/>
      <c r="AT304" s="9"/>
      <c r="AU304" s="9"/>
      <c r="AV304" s="9"/>
      <c r="AW304" s="9"/>
      <c r="AX304" s="9"/>
      <c r="AY304" s="9"/>
      <c r="AZ304" s="9"/>
      <c r="BA304" s="9"/>
      <c r="BB304" s="9"/>
      <c r="BC304" s="9"/>
      <c r="BD304" s="9"/>
      <c r="BE304" s="9"/>
      <c r="BF304" s="9"/>
      <c r="BG304" s="9"/>
      <c r="BH304" s="9"/>
      <c r="BI304" s="9"/>
      <c r="BJ304" s="9"/>
      <c r="BK304" s="9"/>
      <c r="BL304" s="9"/>
      <c r="BM304" s="9"/>
      <c r="BN304" s="9"/>
      <c r="BO304" s="9"/>
      <c r="BP304" s="9"/>
      <c r="BQ304" s="9"/>
      <c r="BR304" s="9"/>
      <c r="BS304" s="9"/>
      <c r="BT304" s="9"/>
      <c r="BU304" s="9"/>
      <c r="BV304" s="9"/>
      <c r="BW304" s="9"/>
      <c r="BX304" s="9"/>
      <c r="BY304" s="9"/>
      <c r="BZ304" s="9"/>
    </row>
    <row r="305" spans="1:78">
      <c r="A305" s="50">
        <f t="shared" si="19"/>
        <v>294</v>
      </c>
      <c r="C305" s="11" t="str">
        <f>IFERROR(INDEX('     2022    '!D:D,MATCH('Order Summary'!$A305,'     2022    '!$AN:$AN,0)),"")</f>
        <v/>
      </c>
      <c r="D305" s="11" t="str">
        <f>IFERROR(INDEX('     2022    '!C:C,MATCH('Order Summary'!$A305,'     2022    '!$AN:$AN,0)),"")</f>
        <v/>
      </c>
      <c r="E305" s="11" t="str">
        <f>IFERROR(INDEX('     2022    '!E:E,MATCH('Order Summary'!$A305,'     2022    '!$AN:$AN,0)),"")</f>
        <v/>
      </c>
      <c r="F305" s="96">
        <f>IFERROR(INDEX('     2022    '!AY:AY,MATCH($A305,'     2022    '!$AN:$AN,0)),0)</f>
        <v>0</v>
      </c>
      <c r="G305" s="180" t="str">
        <f>IFERROR(IF($O$3&gt;68,INDEX('     2022    '!I:I,MATCH($A305,'     2022    '!$AN:$AN,0))*(1-'     2022    '!$BA$1),INDEX('     2022    '!I:I,MATCH($A305,'     2022    '!$AN:$AN,0))),"")</f>
        <v/>
      </c>
      <c r="H305" s="96">
        <f>IFERROR(INDEX('     2022    '!AZ:AZ,MATCH($A305,'     2022    '!$AN:$AN,0)),0)</f>
        <v>0</v>
      </c>
      <c r="I305" s="180" t="str">
        <f>IFERROR(IF($O$3&gt;68,INDEX('     2022    '!M:M,MATCH($A305,'     2022    '!$AN:$AN,0))*(1-'     2022    '!$BA$1),INDEX('     2022    '!M:M,MATCH($A305,'     2022    '!$AN:$AN,0))),"")</f>
        <v/>
      </c>
      <c r="J305" s="181">
        <f t="shared" si="17"/>
        <v>0</v>
      </c>
      <c r="K305" s="182" t="str">
        <f t="shared" si="18"/>
        <v/>
      </c>
      <c r="L305" s="53"/>
      <c r="M305" s="52" t="str">
        <f>IFERROR(INDEX('     2022    '!R:R,MATCH('Order Summary'!$A305,'     2022    '!$AN:$AN,0)),"")</f>
        <v/>
      </c>
      <c r="N305" s="52" t="str">
        <f>IFERROR(INDEX('     2022    '!V:V,MATCH('Order Summary'!$A305,'     2022    '!$AN:$AN,0)),"")</f>
        <v/>
      </c>
      <c r="O305" s="52" t="str">
        <f>IFERROR(INDEX('     2022    '!S:S,MATCH('Order Summary'!$A305,'     2022    '!$AN:$AN,0)),"")</f>
        <v/>
      </c>
      <c r="P305" s="96" t="str">
        <f t="shared" si="16"/>
        <v/>
      </c>
      <c r="R305" s="9"/>
      <c r="S305" s="9"/>
      <c r="T305" s="9"/>
      <c r="U305" s="9"/>
      <c r="V305" s="9"/>
      <c r="W305" s="9"/>
      <c r="X305" s="9"/>
      <c r="Y305" s="9"/>
      <c r="Z305" s="9"/>
      <c r="AA305" s="9"/>
      <c r="AB305" s="9"/>
      <c r="AC305" s="9"/>
      <c r="AD305" s="9"/>
      <c r="AE305" s="9"/>
      <c r="AF305" s="9"/>
      <c r="AG305" s="9"/>
      <c r="AH305" s="9"/>
      <c r="AI305" s="9"/>
      <c r="AJ305" s="9"/>
      <c r="AK305" s="9"/>
      <c r="AL305" s="9"/>
      <c r="AM305" s="9"/>
      <c r="AN305" s="9"/>
      <c r="AO305" s="9"/>
      <c r="AP305" s="9"/>
      <c r="AQ305" s="9"/>
      <c r="AR305" s="9"/>
      <c r="AS305" s="9"/>
      <c r="AT305" s="9"/>
      <c r="AU305" s="9"/>
      <c r="AV305" s="9"/>
      <c r="AW305" s="9"/>
      <c r="AX305" s="9"/>
      <c r="AY305" s="9"/>
      <c r="AZ305" s="9"/>
      <c r="BA305" s="9"/>
      <c r="BB305" s="9"/>
      <c r="BC305" s="9"/>
      <c r="BD305" s="9"/>
      <c r="BE305" s="9"/>
      <c r="BF305" s="9"/>
      <c r="BG305" s="9"/>
      <c r="BH305" s="9"/>
      <c r="BI305" s="9"/>
      <c r="BJ305" s="9"/>
      <c r="BK305" s="9"/>
      <c r="BL305" s="9"/>
      <c r="BM305" s="9"/>
      <c r="BN305" s="9"/>
      <c r="BO305" s="9"/>
      <c r="BP305" s="9"/>
      <c r="BQ305" s="9"/>
      <c r="BR305" s="9"/>
      <c r="BS305" s="9"/>
      <c r="BT305" s="9"/>
      <c r="BU305" s="9"/>
      <c r="BV305" s="9"/>
      <c r="BW305" s="9"/>
      <c r="BX305" s="9"/>
      <c r="BY305" s="9"/>
      <c r="BZ305" s="9"/>
    </row>
    <row r="306" spans="1:78">
      <c r="A306" s="50">
        <f t="shared" si="19"/>
        <v>295</v>
      </c>
      <c r="C306" s="11" t="str">
        <f>IFERROR(INDEX('     2022    '!D:D,MATCH('Order Summary'!$A306,'     2022    '!$AN:$AN,0)),"")</f>
        <v/>
      </c>
      <c r="D306" s="11" t="str">
        <f>IFERROR(INDEX('     2022    '!C:C,MATCH('Order Summary'!$A306,'     2022    '!$AN:$AN,0)),"")</f>
        <v/>
      </c>
      <c r="E306" s="11" t="str">
        <f>IFERROR(INDEX('     2022    '!E:E,MATCH('Order Summary'!$A306,'     2022    '!$AN:$AN,0)),"")</f>
        <v/>
      </c>
      <c r="F306" s="96">
        <f>IFERROR(INDEX('     2022    '!AY:AY,MATCH($A306,'     2022    '!$AN:$AN,0)),0)</f>
        <v>0</v>
      </c>
      <c r="G306" s="180" t="str">
        <f>IFERROR(IF($O$3&gt;68,INDEX('     2022    '!I:I,MATCH($A306,'     2022    '!$AN:$AN,0))*(1-'     2022    '!$BA$1),INDEX('     2022    '!I:I,MATCH($A306,'     2022    '!$AN:$AN,0))),"")</f>
        <v/>
      </c>
      <c r="H306" s="96">
        <f>IFERROR(INDEX('     2022    '!AZ:AZ,MATCH($A306,'     2022    '!$AN:$AN,0)),0)</f>
        <v>0</v>
      </c>
      <c r="I306" s="180" t="str">
        <f>IFERROR(IF($O$3&gt;68,INDEX('     2022    '!M:M,MATCH($A306,'     2022    '!$AN:$AN,0))*(1-'     2022    '!$BA$1),INDEX('     2022    '!M:M,MATCH($A306,'     2022    '!$AN:$AN,0))),"")</f>
        <v/>
      </c>
      <c r="J306" s="181">
        <f t="shared" si="17"/>
        <v>0</v>
      </c>
      <c r="K306" s="182" t="str">
        <f t="shared" si="18"/>
        <v/>
      </c>
      <c r="L306" s="53"/>
      <c r="M306" s="52" t="str">
        <f>IFERROR(INDEX('     2022    '!R:R,MATCH('Order Summary'!$A306,'     2022    '!$AN:$AN,0)),"")</f>
        <v/>
      </c>
      <c r="N306" s="52" t="str">
        <f>IFERROR(INDEX('     2022    '!V:V,MATCH('Order Summary'!$A306,'     2022    '!$AN:$AN,0)),"")</f>
        <v/>
      </c>
      <c r="O306" s="52" t="str">
        <f>IFERROR(INDEX('     2022    '!S:S,MATCH('Order Summary'!$A306,'     2022    '!$AN:$AN,0)),"")</f>
        <v/>
      </c>
      <c r="P306" s="96" t="str">
        <f t="shared" si="16"/>
        <v/>
      </c>
      <c r="R306" s="9"/>
      <c r="S306" s="9"/>
      <c r="T306" s="9"/>
      <c r="U306" s="9"/>
      <c r="V306" s="9"/>
      <c r="W306" s="9"/>
      <c r="X306" s="9"/>
      <c r="Y306" s="9"/>
      <c r="Z306" s="9"/>
      <c r="AA306" s="9"/>
      <c r="AB306" s="9"/>
      <c r="AC306" s="9"/>
      <c r="AD306" s="9"/>
      <c r="AE306" s="9"/>
      <c r="AF306" s="9"/>
      <c r="AG306" s="9"/>
      <c r="AH306" s="9"/>
      <c r="AI306" s="9"/>
      <c r="AJ306" s="9"/>
      <c r="AK306" s="9"/>
      <c r="AL306" s="9"/>
      <c r="AM306" s="9"/>
      <c r="AN306" s="9"/>
      <c r="AO306" s="9"/>
      <c r="AP306" s="9"/>
      <c r="AQ306" s="9"/>
      <c r="AR306" s="9"/>
      <c r="AS306" s="9"/>
      <c r="AT306" s="9"/>
      <c r="AU306" s="9"/>
      <c r="AV306" s="9"/>
      <c r="AW306" s="9"/>
      <c r="AX306" s="9"/>
      <c r="AY306" s="9"/>
      <c r="AZ306" s="9"/>
      <c r="BA306" s="9"/>
      <c r="BB306" s="9"/>
      <c r="BC306" s="9"/>
      <c r="BD306" s="9"/>
      <c r="BE306" s="9"/>
      <c r="BF306" s="9"/>
      <c r="BG306" s="9"/>
      <c r="BH306" s="9"/>
      <c r="BI306" s="9"/>
      <c r="BJ306" s="9"/>
      <c r="BK306" s="9"/>
      <c r="BL306" s="9"/>
      <c r="BM306" s="9"/>
      <c r="BN306" s="9"/>
      <c r="BO306" s="9"/>
      <c r="BP306" s="9"/>
      <c r="BQ306" s="9"/>
      <c r="BR306" s="9"/>
      <c r="BS306" s="9"/>
      <c r="BT306" s="9"/>
      <c r="BU306" s="9"/>
      <c r="BV306" s="9"/>
      <c r="BW306" s="9"/>
      <c r="BX306" s="9"/>
      <c r="BY306" s="9"/>
      <c r="BZ306" s="9"/>
    </row>
    <row r="307" spans="1:78">
      <c r="A307" s="50">
        <f t="shared" si="19"/>
        <v>296</v>
      </c>
      <c r="C307" s="11" t="str">
        <f>IFERROR(INDEX('     2022    '!D:D,MATCH('Order Summary'!$A307,'     2022    '!$AN:$AN,0)),"")</f>
        <v/>
      </c>
      <c r="D307" s="11" t="str">
        <f>IFERROR(INDEX('     2022    '!C:C,MATCH('Order Summary'!$A307,'     2022    '!$AN:$AN,0)),"")</f>
        <v/>
      </c>
      <c r="E307" s="11" t="str">
        <f>IFERROR(INDEX('     2022    '!E:E,MATCH('Order Summary'!$A307,'     2022    '!$AN:$AN,0)),"")</f>
        <v/>
      </c>
      <c r="F307" s="96">
        <f>IFERROR(INDEX('     2022    '!AY:AY,MATCH($A307,'     2022    '!$AN:$AN,0)),0)</f>
        <v>0</v>
      </c>
      <c r="G307" s="180" t="str">
        <f>IFERROR(IF($O$3&gt;68,INDEX('     2022    '!I:I,MATCH($A307,'     2022    '!$AN:$AN,0))*(1-'     2022    '!$BA$1),INDEX('     2022    '!I:I,MATCH($A307,'     2022    '!$AN:$AN,0))),"")</f>
        <v/>
      </c>
      <c r="H307" s="96">
        <f>IFERROR(INDEX('     2022    '!AZ:AZ,MATCH($A307,'     2022    '!$AN:$AN,0)),0)</f>
        <v>0</v>
      </c>
      <c r="I307" s="180" t="str">
        <f>IFERROR(IF($O$3&gt;68,INDEX('     2022    '!M:M,MATCH($A307,'     2022    '!$AN:$AN,0))*(1-'     2022    '!$BA$1),INDEX('     2022    '!M:M,MATCH($A307,'     2022    '!$AN:$AN,0))),"")</f>
        <v/>
      </c>
      <c r="J307" s="181">
        <f t="shared" si="17"/>
        <v>0</v>
      </c>
      <c r="K307" s="182" t="str">
        <f t="shared" si="18"/>
        <v/>
      </c>
      <c r="L307" s="53"/>
      <c r="M307" s="52" t="str">
        <f>IFERROR(INDEX('     2022    '!R:R,MATCH('Order Summary'!$A307,'     2022    '!$AN:$AN,0)),"")</f>
        <v/>
      </c>
      <c r="N307" s="52" t="str">
        <f>IFERROR(INDEX('     2022    '!V:V,MATCH('Order Summary'!$A307,'     2022    '!$AN:$AN,0)),"")</f>
        <v/>
      </c>
      <c r="O307" s="52" t="str">
        <f>IFERROR(INDEX('     2022    '!S:S,MATCH('Order Summary'!$A307,'     2022    '!$AN:$AN,0)),"")</f>
        <v/>
      </c>
      <c r="P307" s="96" t="str">
        <f t="shared" si="16"/>
        <v/>
      </c>
      <c r="R307" s="9"/>
      <c r="S307" s="9"/>
      <c r="T307" s="9"/>
      <c r="U307" s="9"/>
      <c r="V307" s="9"/>
      <c r="W307" s="9"/>
      <c r="X307" s="9"/>
      <c r="Y307" s="9"/>
      <c r="Z307" s="9"/>
      <c r="AA307" s="9"/>
      <c r="AB307" s="9"/>
      <c r="AC307" s="9"/>
      <c r="AD307" s="9"/>
      <c r="AE307" s="9"/>
      <c r="AF307" s="9"/>
      <c r="AG307" s="9"/>
      <c r="AH307" s="9"/>
      <c r="AI307" s="9"/>
      <c r="AJ307" s="9"/>
      <c r="AK307" s="9"/>
      <c r="AL307" s="9"/>
      <c r="AM307" s="9"/>
      <c r="AN307" s="9"/>
      <c r="AO307" s="9"/>
      <c r="AP307" s="9"/>
      <c r="AQ307" s="9"/>
      <c r="AR307" s="9"/>
      <c r="AS307" s="9"/>
      <c r="AT307" s="9"/>
      <c r="AU307" s="9"/>
      <c r="AV307" s="9"/>
      <c r="AW307" s="9"/>
      <c r="AX307" s="9"/>
      <c r="AY307" s="9"/>
      <c r="AZ307" s="9"/>
      <c r="BA307" s="9"/>
      <c r="BB307" s="9"/>
      <c r="BC307" s="9"/>
      <c r="BD307" s="9"/>
      <c r="BE307" s="9"/>
      <c r="BF307" s="9"/>
      <c r="BG307" s="9"/>
      <c r="BH307" s="9"/>
      <c r="BI307" s="9"/>
      <c r="BJ307" s="9"/>
      <c r="BK307" s="9"/>
      <c r="BL307" s="9"/>
      <c r="BM307" s="9"/>
      <c r="BN307" s="9"/>
      <c r="BO307" s="9"/>
      <c r="BP307" s="9"/>
      <c r="BQ307" s="9"/>
      <c r="BR307" s="9"/>
      <c r="BS307" s="9"/>
      <c r="BT307" s="9"/>
      <c r="BU307" s="9"/>
      <c r="BV307" s="9"/>
      <c r="BW307" s="9"/>
      <c r="BX307" s="9"/>
      <c r="BY307" s="9"/>
      <c r="BZ307" s="9"/>
    </row>
    <row r="308" spans="1:78">
      <c r="A308" s="50">
        <f t="shared" si="19"/>
        <v>297</v>
      </c>
      <c r="C308" s="11" t="str">
        <f>IFERROR(INDEX('     2022    '!D:D,MATCH('Order Summary'!$A308,'     2022    '!$AN:$AN,0)),"")</f>
        <v/>
      </c>
      <c r="D308" s="11" t="str">
        <f>IFERROR(INDEX('     2022    '!C:C,MATCH('Order Summary'!$A308,'     2022    '!$AN:$AN,0)),"")</f>
        <v/>
      </c>
      <c r="E308" s="11" t="str">
        <f>IFERROR(INDEX('     2022    '!E:E,MATCH('Order Summary'!$A308,'     2022    '!$AN:$AN,0)),"")</f>
        <v/>
      </c>
      <c r="F308" s="96">
        <f>IFERROR(INDEX('     2022    '!AY:AY,MATCH($A308,'     2022    '!$AN:$AN,0)),0)</f>
        <v>0</v>
      </c>
      <c r="G308" s="180" t="str">
        <f>IFERROR(IF($O$3&gt;68,INDEX('     2022    '!I:I,MATCH($A308,'     2022    '!$AN:$AN,0))*(1-'     2022    '!$BA$1),INDEX('     2022    '!I:I,MATCH($A308,'     2022    '!$AN:$AN,0))),"")</f>
        <v/>
      </c>
      <c r="H308" s="96">
        <f>IFERROR(INDEX('     2022    '!AZ:AZ,MATCH($A308,'     2022    '!$AN:$AN,0)),0)</f>
        <v>0</v>
      </c>
      <c r="I308" s="180" t="str">
        <f>IFERROR(IF($O$3&gt;68,INDEX('     2022    '!M:M,MATCH($A308,'     2022    '!$AN:$AN,0))*(1-'     2022    '!$BA$1),INDEX('     2022    '!M:M,MATCH($A308,'     2022    '!$AN:$AN,0))),"")</f>
        <v/>
      </c>
      <c r="J308" s="181">
        <f t="shared" si="17"/>
        <v>0</v>
      </c>
      <c r="K308" s="182" t="str">
        <f t="shared" si="18"/>
        <v/>
      </c>
      <c r="L308" s="53"/>
      <c r="M308" s="52" t="str">
        <f>IFERROR(INDEX('     2022    '!R:R,MATCH('Order Summary'!$A308,'     2022    '!$AN:$AN,0)),"")</f>
        <v/>
      </c>
      <c r="N308" s="52" t="str">
        <f>IFERROR(INDEX('     2022    '!V:V,MATCH('Order Summary'!$A308,'     2022    '!$AN:$AN,0)),"")</f>
        <v/>
      </c>
      <c r="O308" s="52" t="str">
        <f>IFERROR(INDEX('     2022    '!S:S,MATCH('Order Summary'!$A308,'     2022    '!$AN:$AN,0)),"")</f>
        <v/>
      </c>
      <c r="P308" s="96" t="str">
        <f t="shared" si="16"/>
        <v/>
      </c>
      <c r="R308" s="9"/>
      <c r="S308" s="9"/>
      <c r="T308" s="9"/>
      <c r="U308" s="9"/>
      <c r="V308" s="9"/>
      <c r="W308" s="9"/>
      <c r="X308" s="9"/>
      <c r="Y308" s="9"/>
      <c r="Z308" s="9"/>
      <c r="AA308" s="9"/>
      <c r="AB308" s="9"/>
      <c r="AC308" s="9"/>
      <c r="AD308" s="9"/>
      <c r="AE308" s="9"/>
      <c r="AF308" s="9"/>
      <c r="AG308" s="9"/>
      <c r="AH308" s="9"/>
      <c r="AI308" s="9"/>
      <c r="AJ308" s="9"/>
      <c r="AK308" s="9"/>
      <c r="AL308" s="9"/>
      <c r="AM308" s="9"/>
      <c r="AN308" s="9"/>
      <c r="AO308" s="9"/>
      <c r="AP308" s="9"/>
      <c r="AQ308" s="9"/>
      <c r="AR308" s="9"/>
      <c r="AS308" s="9"/>
      <c r="AT308" s="9"/>
      <c r="AU308" s="9"/>
      <c r="AV308" s="9"/>
      <c r="AW308" s="9"/>
      <c r="AX308" s="9"/>
      <c r="AY308" s="9"/>
      <c r="AZ308" s="9"/>
      <c r="BA308" s="9"/>
      <c r="BB308" s="9"/>
      <c r="BC308" s="9"/>
      <c r="BD308" s="9"/>
      <c r="BE308" s="9"/>
      <c r="BF308" s="9"/>
      <c r="BG308" s="9"/>
      <c r="BH308" s="9"/>
      <c r="BI308" s="9"/>
      <c r="BJ308" s="9"/>
      <c r="BK308" s="9"/>
      <c r="BL308" s="9"/>
      <c r="BM308" s="9"/>
      <c r="BN308" s="9"/>
      <c r="BO308" s="9"/>
      <c r="BP308" s="9"/>
      <c r="BQ308" s="9"/>
      <c r="BR308" s="9"/>
      <c r="BS308" s="9"/>
      <c r="BT308" s="9"/>
      <c r="BU308" s="9"/>
      <c r="BV308" s="9"/>
      <c r="BW308" s="9"/>
      <c r="BX308" s="9"/>
      <c r="BY308" s="9"/>
      <c r="BZ308" s="9"/>
    </row>
    <row r="309" spans="1:78">
      <c r="A309" s="50">
        <f t="shared" si="19"/>
        <v>298</v>
      </c>
      <c r="C309" s="11" t="str">
        <f>IFERROR(INDEX('     2022    '!D:D,MATCH('Order Summary'!$A309,'     2022    '!$AN:$AN,0)),"")</f>
        <v/>
      </c>
      <c r="D309" s="11" t="str">
        <f>IFERROR(INDEX('     2022    '!C:C,MATCH('Order Summary'!$A309,'     2022    '!$AN:$AN,0)),"")</f>
        <v/>
      </c>
      <c r="E309" s="11" t="str">
        <f>IFERROR(INDEX('     2022    '!E:E,MATCH('Order Summary'!$A309,'     2022    '!$AN:$AN,0)),"")</f>
        <v/>
      </c>
      <c r="F309" s="96">
        <f>IFERROR(INDEX('     2022    '!AY:AY,MATCH($A309,'     2022    '!$AN:$AN,0)),0)</f>
        <v>0</v>
      </c>
      <c r="G309" s="180" t="str">
        <f>IFERROR(IF($O$3&gt;68,INDEX('     2022    '!I:I,MATCH($A309,'     2022    '!$AN:$AN,0))*(1-'     2022    '!$BA$1),INDEX('     2022    '!I:I,MATCH($A309,'     2022    '!$AN:$AN,0))),"")</f>
        <v/>
      </c>
      <c r="H309" s="96">
        <f>IFERROR(INDEX('     2022    '!AZ:AZ,MATCH($A309,'     2022    '!$AN:$AN,0)),0)</f>
        <v>0</v>
      </c>
      <c r="I309" s="180" t="str">
        <f>IFERROR(IF($O$3&gt;68,INDEX('     2022    '!M:M,MATCH($A309,'     2022    '!$AN:$AN,0))*(1-'     2022    '!$BA$1),INDEX('     2022    '!M:M,MATCH($A309,'     2022    '!$AN:$AN,0))),"")</f>
        <v/>
      </c>
      <c r="J309" s="181">
        <f t="shared" si="17"/>
        <v>0</v>
      </c>
      <c r="K309" s="182" t="str">
        <f t="shared" si="18"/>
        <v/>
      </c>
      <c r="L309" s="53"/>
      <c r="M309" s="52" t="str">
        <f>IFERROR(INDEX('     2022    '!R:R,MATCH('Order Summary'!$A309,'     2022    '!$AN:$AN,0)),"")</f>
        <v/>
      </c>
      <c r="N309" s="52" t="str">
        <f>IFERROR(INDEX('     2022    '!V:V,MATCH('Order Summary'!$A309,'     2022    '!$AN:$AN,0)),"")</f>
        <v/>
      </c>
      <c r="O309" s="52" t="str">
        <f>IFERROR(INDEX('     2022    '!S:S,MATCH('Order Summary'!$A309,'     2022    '!$AN:$AN,0)),"")</f>
        <v/>
      </c>
      <c r="P309" s="96" t="str">
        <f t="shared" si="16"/>
        <v/>
      </c>
      <c r="R309" s="9"/>
      <c r="S309" s="9"/>
      <c r="T309" s="9"/>
      <c r="U309" s="9"/>
      <c r="V309" s="9"/>
      <c r="W309" s="9"/>
      <c r="X309" s="9"/>
      <c r="Y309" s="9"/>
      <c r="Z309" s="9"/>
      <c r="AA309" s="9"/>
      <c r="AB309" s="9"/>
      <c r="AC309" s="9"/>
      <c r="AD309" s="9"/>
      <c r="AE309" s="9"/>
      <c r="AF309" s="9"/>
      <c r="AG309" s="9"/>
      <c r="AH309" s="9"/>
      <c r="AI309" s="9"/>
      <c r="AJ309" s="9"/>
      <c r="AK309" s="9"/>
      <c r="AL309" s="9"/>
      <c r="AM309" s="9"/>
      <c r="AN309" s="9"/>
      <c r="AO309" s="9"/>
      <c r="AP309" s="9"/>
      <c r="AQ309" s="9"/>
      <c r="AR309" s="9"/>
      <c r="AS309" s="9"/>
      <c r="AT309" s="9"/>
      <c r="AU309" s="9"/>
      <c r="AV309" s="9"/>
      <c r="AW309" s="9"/>
      <c r="AX309" s="9"/>
      <c r="AY309" s="9"/>
      <c r="AZ309" s="9"/>
      <c r="BA309" s="9"/>
      <c r="BB309" s="9"/>
      <c r="BC309" s="9"/>
      <c r="BD309" s="9"/>
      <c r="BE309" s="9"/>
      <c r="BF309" s="9"/>
      <c r="BG309" s="9"/>
      <c r="BH309" s="9"/>
      <c r="BI309" s="9"/>
      <c r="BJ309" s="9"/>
      <c r="BK309" s="9"/>
      <c r="BL309" s="9"/>
      <c r="BM309" s="9"/>
      <c r="BN309" s="9"/>
      <c r="BO309" s="9"/>
      <c r="BP309" s="9"/>
      <c r="BQ309" s="9"/>
      <c r="BR309" s="9"/>
      <c r="BS309" s="9"/>
      <c r="BT309" s="9"/>
      <c r="BU309" s="9"/>
      <c r="BV309" s="9"/>
      <c r="BW309" s="9"/>
      <c r="BX309" s="9"/>
      <c r="BY309" s="9"/>
      <c r="BZ309" s="9"/>
    </row>
    <row r="310" spans="1:78">
      <c r="A310" s="50">
        <f t="shared" si="19"/>
        <v>299</v>
      </c>
      <c r="C310" s="11" t="str">
        <f>IFERROR(INDEX('     2022    '!D:D,MATCH('Order Summary'!$A310,'     2022    '!$AN:$AN,0)),"")</f>
        <v/>
      </c>
      <c r="D310" s="11" t="str">
        <f>IFERROR(INDEX('     2022    '!C:C,MATCH('Order Summary'!$A310,'     2022    '!$AN:$AN,0)),"")</f>
        <v/>
      </c>
      <c r="E310" s="11" t="str">
        <f>IFERROR(INDEX('     2022    '!E:E,MATCH('Order Summary'!$A310,'     2022    '!$AN:$AN,0)),"")</f>
        <v/>
      </c>
      <c r="F310" s="96">
        <f>IFERROR(INDEX('     2022    '!AY:AY,MATCH($A310,'     2022    '!$AN:$AN,0)),0)</f>
        <v>0</v>
      </c>
      <c r="G310" s="180" t="str">
        <f>IFERROR(IF($O$3&gt;68,INDEX('     2022    '!I:I,MATCH($A310,'     2022    '!$AN:$AN,0))*(1-'     2022    '!$BA$1),INDEX('     2022    '!I:I,MATCH($A310,'     2022    '!$AN:$AN,0))),"")</f>
        <v/>
      </c>
      <c r="H310" s="96">
        <f>IFERROR(INDEX('     2022    '!AZ:AZ,MATCH($A310,'     2022    '!$AN:$AN,0)),0)</f>
        <v>0</v>
      </c>
      <c r="I310" s="180" t="str">
        <f>IFERROR(IF($O$3&gt;68,INDEX('     2022    '!M:M,MATCH($A310,'     2022    '!$AN:$AN,0))*(1-'     2022    '!$BA$1),INDEX('     2022    '!M:M,MATCH($A310,'     2022    '!$AN:$AN,0))),"")</f>
        <v/>
      </c>
      <c r="J310" s="181">
        <f t="shared" si="17"/>
        <v>0</v>
      </c>
      <c r="K310" s="182" t="str">
        <f t="shared" si="18"/>
        <v/>
      </c>
      <c r="L310" s="53"/>
      <c r="M310" s="52" t="str">
        <f>IFERROR(INDEX('     2022    '!R:R,MATCH('Order Summary'!$A310,'     2022    '!$AN:$AN,0)),"")</f>
        <v/>
      </c>
      <c r="N310" s="52" t="str">
        <f>IFERROR(INDEX('     2022    '!V:V,MATCH('Order Summary'!$A310,'     2022    '!$AN:$AN,0)),"")</f>
        <v/>
      </c>
      <c r="O310" s="52" t="str">
        <f>IFERROR(INDEX('     2022    '!S:S,MATCH('Order Summary'!$A310,'     2022    '!$AN:$AN,0)),"")</f>
        <v/>
      </c>
      <c r="P310" s="96" t="str">
        <f t="shared" si="16"/>
        <v/>
      </c>
      <c r="R310" s="9"/>
      <c r="S310" s="9"/>
      <c r="T310" s="9"/>
      <c r="U310" s="9"/>
      <c r="V310" s="9"/>
      <c r="W310" s="9"/>
      <c r="X310" s="9"/>
      <c r="Y310" s="9"/>
      <c r="Z310" s="9"/>
      <c r="AA310" s="9"/>
      <c r="AB310" s="9"/>
      <c r="AC310" s="9"/>
      <c r="AD310" s="9"/>
      <c r="AE310" s="9"/>
      <c r="AF310" s="9"/>
      <c r="AG310" s="9"/>
      <c r="AH310" s="9"/>
      <c r="AI310" s="9"/>
      <c r="AJ310" s="9"/>
      <c r="AK310" s="9"/>
      <c r="AL310" s="9"/>
      <c r="AM310" s="9"/>
      <c r="AN310" s="9"/>
      <c r="AO310" s="9"/>
      <c r="AP310" s="9"/>
      <c r="AQ310" s="9"/>
      <c r="AR310" s="9"/>
      <c r="AS310" s="9"/>
      <c r="AT310" s="9"/>
      <c r="AU310" s="9"/>
      <c r="AV310" s="9"/>
      <c r="AW310" s="9"/>
      <c r="AX310" s="9"/>
      <c r="AY310" s="9"/>
      <c r="AZ310" s="9"/>
      <c r="BA310" s="9"/>
      <c r="BB310" s="9"/>
      <c r="BC310" s="9"/>
      <c r="BD310" s="9"/>
      <c r="BE310" s="9"/>
      <c r="BF310" s="9"/>
      <c r="BG310" s="9"/>
      <c r="BH310" s="9"/>
      <c r="BI310" s="9"/>
      <c r="BJ310" s="9"/>
      <c r="BK310" s="9"/>
      <c r="BL310" s="9"/>
      <c r="BM310" s="9"/>
      <c r="BN310" s="9"/>
      <c r="BO310" s="9"/>
      <c r="BP310" s="9"/>
      <c r="BQ310" s="9"/>
      <c r="BR310" s="9"/>
      <c r="BS310" s="9"/>
      <c r="BT310" s="9"/>
      <c r="BU310" s="9"/>
      <c r="BV310" s="9"/>
      <c r="BW310" s="9"/>
      <c r="BX310" s="9"/>
      <c r="BY310" s="9"/>
      <c r="BZ310" s="9"/>
    </row>
    <row r="311" spans="1:78">
      <c r="A311" s="50">
        <f t="shared" si="19"/>
        <v>300</v>
      </c>
      <c r="C311" s="11" t="str">
        <f>IFERROR(INDEX('     2022    '!D:D,MATCH('Order Summary'!$A311,'     2022    '!$AN:$AN,0)),"")</f>
        <v/>
      </c>
      <c r="D311" s="11" t="str">
        <f>IFERROR(INDEX('     2022    '!C:C,MATCH('Order Summary'!$A311,'     2022    '!$AN:$AN,0)),"")</f>
        <v/>
      </c>
      <c r="E311" s="11" t="str">
        <f>IFERROR(INDEX('     2022    '!E:E,MATCH('Order Summary'!$A311,'     2022    '!$AN:$AN,0)),"")</f>
        <v/>
      </c>
      <c r="F311" s="96">
        <f>IFERROR(INDEX('     2022    '!AY:AY,MATCH($A311,'     2022    '!$AN:$AN,0)),0)</f>
        <v>0</v>
      </c>
      <c r="G311" s="180" t="str">
        <f>IFERROR(IF($O$3&gt;68,INDEX('     2022    '!I:I,MATCH($A311,'     2022    '!$AN:$AN,0))*(1-'     2022    '!$BA$1),INDEX('     2022    '!I:I,MATCH($A311,'     2022    '!$AN:$AN,0))),"")</f>
        <v/>
      </c>
      <c r="H311" s="96">
        <f>IFERROR(INDEX('     2022    '!AZ:AZ,MATCH($A311,'     2022    '!$AN:$AN,0)),0)</f>
        <v>0</v>
      </c>
      <c r="I311" s="180" t="str">
        <f>IFERROR(IF($O$3&gt;68,INDEX('     2022    '!M:M,MATCH($A311,'     2022    '!$AN:$AN,0))*(1-'     2022    '!$BA$1),INDEX('     2022    '!M:M,MATCH($A311,'     2022    '!$AN:$AN,0))),"")</f>
        <v/>
      </c>
      <c r="J311" s="181">
        <f t="shared" si="17"/>
        <v>0</v>
      </c>
      <c r="K311" s="182" t="str">
        <f t="shared" si="18"/>
        <v/>
      </c>
      <c r="L311" s="53"/>
      <c r="M311" s="52" t="str">
        <f>IFERROR(INDEX('     2022    '!R:R,MATCH('Order Summary'!$A311,'     2022    '!$AN:$AN,0)),"")</f>
        <v/>
      </c>
      <c r="N311" s="52" t="str">
        <f>IFERROR(INDEX('     2022    '!V:V,MATCH('Order Summary'!$A311,'     2022    '!$AN:$AN,0)),"")</f>
        <v/>
      </c>
      <c r="O311" s="52" t="str">
        <f>IFERROR(INDEX('     2022    '!S:S,MATCH('Order Summary'!$A311,'     2022    '!$AN:$AN,0)),"")</f>
        <v/>
      </c>
      <c r="P311" s="96" t="str">
        <f t="shared" si="16"/>
        <v/>
      </c>
      <c r="R311" s="9"/>
      <c r="S311" s="9"/>
      <c r="T311" s="9"/>
      <c r="U311" s="9"/>
      <c r="V311" s="9"/>
      <c r="W311" s="9"/>
      <c r="X311" s="9"/>
      <c r="Y311" s="9"/>
      <c r="Z311" s="9"/>
      <c r="AA311" s="9"/>
      <c r="AB311" s="9"/>
      <c r="AC311" s="9"/>
      <c r="AD311" s="9"/>
      <c r="AE311" s="9"/>
      <c r="AF311" s="9"/>
      <c r="AG311" s="9"/>
      <c r="AH311" s="9"/>
      <c r="AI311" s="9"/>
      <c r="AJ311" s="9"/>
      <c r="AK311" s="9"/>
      <c r="AL311" s="9"/>
      <c r="AM311" s="9"/>
      <c r="AN311" s="9"/>
      <c r="AO311" s="9"/>
      <c r="AP311" s="9"/>
      <c r="AQ311" s="9"/>
      <c r="AR311" s="9"/>
      <c r="AS311" s="9"/>
      <c r="AT311" s="9"/>
      <c r="AU311" s="9"/>
      <c r="AV311" s="9"/>
      <c r="AW311" s="9"/>
      <c r="AX311" s="9"/>
      <c r="AY311" s="9"/>
      <c r="AZ311" s="9"/>
      <c r="BA311" s="9"/>
      <c r="BB311" s="9"/>
      <c r="BC311" s="9"/>
      <c r="BD311" s="9"/>
      <c r="BE311" s="9"/>
      <c r="BF311" s="9"/>
      <c r="BG311" s="9"/>
      <c r="BH311" s="9"/>
      <c r="BI311" s="9"/>
      <c r="BJ311" s="9"/>
      <c r="BK311" s="9"/>
      <c r="BL311" s="9"/>
      <c r="BM311" s="9"/>
      <c r="BN311" s="9"/>
      <c r="BO311" s="9"/>
      <c r="BP311" s="9"/>
      <c r="BQ311" s="9"/>
      <c r="BR311" s="9"/>
      <c r="BS311" s="9"/>
      <c r="BT311" s="9"/>
      <c r="BU311" s="9"/>
      <c r="BV311" s="9"/>
      <c r="BW311" s="9"/>
      <c r="BX311" s="9"/>
      <c r="BY311" s="9"/>
      <c r="BZ311" s="9"/>
    </row>
    <row r="312" spans="1:78">
      <c r="A312" s="50">
        <f t="shared" si="19"/>
        <v>301</v>
      </c>
      <c r="C312" s="11" t="str">
        <f>IFERROR(INDEX('     2022    '!D:D,MATCH('Order Summary'!$A312,'     2022    '!$AN:$AN,0)),"")</f>
        <v/>
      </c>
      <c r="D312" s="11" t="str">
        <f>IFERROR(INDEX('     2022    '!C:C,MATCH('Order Summary'!$A312,'     2022    '!$AN:$AN,0)),"")</f>
        <v/>
      </c>
      <c r="E312" s="11" t="str">
        <f>IFERROR(INDEX('     2022    '!E:E,MATCH('Order Summary'!$A312,'     2022    '!$AN:$AN,0)),"")</f>
        <v/>
      </c>
      <c r="F312" s="96">
        <f>IFERROR(INDEX('     2022    '!AY:AY,MATCH($A312,'     2022    '!$AN:$AN,0)),0)</f>
        <v>0</v>
      </c>
      <c r="G312" s="180" t="str">
        <f>IFERROR(IF($O$3&gt;68,INDEX('     2022    '!I:I,MATCH($A312,'     2022    '!$AN:$AN,0))*(1-'     2022    '!$BA$1),INDEX('     2022    '!I:I,MATCH($A312,'     2022    '!$AN:$AN,0))),"")</f>
        <v/>
      </c>
      <c r="H312" s="96">
        <f>IFERROR(INDEX('     2022    '!AZ:AZ,MATCH($A312,'     2022    '!$AN:$AN,0)),0)</f>
        <v>0</v>
      </c>
      <c r="I312" s="180" t="str">
        <f>IFERROR(IF($O$3&gt;68,INDEX('     2022    '!M:M,MATCH($A312,'     2022    '!$AN:$AN,0))*(1-'     2022    '!$BA$1),INDEX('     2022    '!M:M,MATCH($A312,'     2022    '!$AN:$AN,0))),"")</f>
        <v/>
      </c>
      <c r="J312" s="181">
        <f t="shared" si="17"/>
        <v>0</v>
      </c>
      <c r="K312" s="182" t="str">
        <f t="shared" si="18"/>
        <v/>
      </c>
      <c r="L312" s="53"/>
      <c r="M312" s="52" t="str">
        <f>IFERROR(INDEX('     2022    '!R:R,MATCH('Order Summary'!$A312,'     2022    '!$AN:$AN,0)),"")</f>
        <v/>
      </c>
      <c r="N312" s="52" t="str">
        <f>IFERROR(INDEX('     2022    '!V:V,MATCH('Order Summary'!$A312,'     2022    '!$AN:$AN,0)),"")</f>
        <v/>
      </c>
      <c r="O312" s="52" t="str">
        <f>IFERROR(INDEX('     2022    '!S:S,MATCH('Order Summary'!$A312,'     2022    '!$AN:$AN,0)),"")</f>
        <v/>
      </c>
      <c r="P312" s="96" t="str">
        <f t="shared" si="16"/>
        <v/>
      </c>
      <c r="R312" s="9"/>
      <c r="S312" s="9"/>
      <c r="T312" s="9"/>
      <c r="U312" s="9"/>
      <c r="V312" s="9"/>
      <c r="W312" s="9"/>
      <c r="X312" s="9"/>
      <c r="Y312" s="9"/>
      <c r="Z312" s="9"/>
      <c r="AA312" s="9"/>
      <c r="AB312" s="9"/>
      <c r="AC312" s="9"/>
      <c r="AD312" s="9"/>
      <c r="AE312" s="9"/>
      <c r="AF312" s="9"/>
      <c r="AG312" s="9"/>
      <c r="AH312" s="9"/>
      <c r="AI312" s="9"/>
      <c r="AJ312" s="9"/>
      <c r="AK312" s="9"/>
      <c r="AL312" s="9"/>
      <c r="AM312" s="9"/>
      <c r="AN312" s="9"/>
      <c r="AO312" s="9"/>
      <c r="AP312" s="9"/>
      <c r="AQ312" s="9"/>
      <c r="AR312" s="9"/>
      <c r="AS312" s="9"/>
      <c r="AT312" s="9"/>
      <c r="AU312" s="9"/>
      <c r="AV312" s="9"/>
      <c r="AW312" s="9"/>
      <c r="AX312" s="9"/>
      <c r="AY312" s="9"/>
      <c r="AZ312" s="9"/>
      <c r="BA312" s="9"/>
      <c r="BB312" s="9"/>
      <c r="BC312" s="9"/>
      <c r="BD312" s="9"/>
      <c r="BE312" s="9"/>
      <c r="BF312" s="9"/>
      <c r="BG312" s="9"/>
      <c r="BH312" s="9"/>
      <c r="BI312" s="9"/>
      <c r="BJ312" s="9"/>
      <c r="BK312" s="9"/>
      <c r="BL312" s="9"/>
      <c r="BM312" s="9"/>
      <c r="BN312" s="9"/>
      <c r="BO312" s="9"/>
      <c r="BP312" s="9"/>
      <c r="BQ312" s="9"/>
      <c r="BR312" s="9"/>
      <c r="BS312" s="9"/>
      <c r="BT312" s="9"/>
      <c r="BU312" s="9"/>
      <c r="BV312" s="9"/>
      <c r="BW312" s="9"/>
      <c r="BX312" s="9"/>
      <c r="BY312" s="9"/>
      <c r="BZ312" s="9"/>
    </row>
    <row r="313" spans="1:78">
      <c r="A313" s="50">
        <f t="shared" si="19"/>
        <v>302</v>
      </c>
      <c r="C313" s="11" t="str">
        <f>IFERROR(INDEX('     2022    '!D:D,MATCH('Order Summary'!$A313,'     2022    '!$AN:$AN,0)),"")</f>
        <v/>
      </c>
      <c r="D313" s="11" t="str">
        <f>IFERROR(INDEX('     2022    '!C:C,MATCH('Order Summary'!$A313,'     2022    '!$AN:$AN,0)),"")</f>
        <v/>
      </c>
      <c r="E313" s="11" t="str">
        <f>IFERROR(INDEX('     2022    '!E:E,MATCH('Order Summary'!$A313,'     2022    '!$AN:$AN,0)),"")</f>
        <v/>
      </c>
      <c r="F313" s="96">
        <f>IFERROR(INDEX('     2022    '!AY:AY,MATCH($A313,'     2022    '!$AN:$AN,0)),0)</f>
        <v>0</v>
      </c>
      <c r="G313" s="180" t="str">
        <f>IFERROR(IF($O$3&gt;68,INDEX('     2022    '!I:I,MATCH($A313,'     2022    '!$AN:$AN,0))*(1-'     2022    '!$BA$1),INDEX('     2022    '!I:I,MATCH($A313,'     2022    '!$AN:$AN,0))),"")</f>
        <v/>
      </c>
      <c r="H313" s="96">
        <f>IFERROR(INDEX('     2022    '!AZ:AZ,MATCH($A313,'     2022    '!$AN:$AN,0)),0)</f>
        <v>0</v>
      </c>
      <c r="I313" s="180" t="str">
        <f>IFERROR(IF($O$3&gt;68,INDEX('     2022    '!M:M,MATCH($A313,'     2022    '!$AN:$AN,0))*(1-'     2022    '!$BA$1),INDEX('     2022    '!M:M,MATCH($A313,'     2022    '!$AN:$AN,0))),"")</f>
        <v/>
      </c>
      <c r="J313" s="181">
        <f t="shared" si="17"/>
        <v>0</v>
      </c>
      <c r="K313" s="182" t="str">
        <f t="shared" si="18"/>
        <v/>
      </c>
      <c r="L313" s="53"/>
      <c r="M313" s="52" t="str">
        <f>IFERROR(INDEX('     2022    '!R:R,MATCH('Order Summary'!$A313,'     2022    '!$AN:$AN,0)),"")</f>
        <v/>
      </c>
      <c r="N313" s="52" t="str">
        <f>IFERROR(INDEX('     2022    '!V:V,MATCH('Order Summary'!$A313,'     2022    '!$AN:$AN,0)),"")</f>
        <v/>
      </c>
      <c r="O313" s="52" t="str">
        <f>IFERROR(INDEX('     2022    '!S:S,MATCH('Order Summary'!$A313,'     2022    '!$AN:$AN,0)),"")</f>
        <v/>
      </c>
      <c r="P313" s="96" t="str">
        <f t="shared" si="16"/>
        <v/>
      </c>
      <c r="R313" s="9"/>
      <c r="S313" s="9"/>
      <c r="T313" s="9"/>
      <c r="U313" s="9"/>
      <c r="V313" s="9"/>
      <c r="W313" s="9"/>
      <c r="X313" s="9"/>
      <c r="Y313" s="9"/>
      <c r="Z313" s="9"/>
      <c r="AA313" s="9"/>
      <c r="AB313" s="9"/>
      <c r="AC313" s="9"/>
      <c r="AD313" s="9"/>
      <c r="AE313" s="9"/>
      <c r="AF313" s="9"/>
      <c r="AG313" s="9"/>
      <c r="AH313" s="9"/>
      <c r="AI313" s="9"/>
      <c r="AJ313" s="9"/>
      <c r="AK313" s="9"/>
      <c r="AL313" s="9"/>
      <c r="AM313" s="9"/>
      <c r="AN313" s="9"/>
      <c r="AO313" s="9"/>
      <c r="AP313" s="9"/>
      <c r="AQ313" s="9"/>
      <c r="AR313" s="9"/>
      <c r="AS313" s="9"/>
      <c r="AT313" s="9"/>
      <c r="AU313" s="9"/>
      <c r="AV313" s="9"/>
      <c r="AW313" s="9"/>
      <c r="AX313" s="9"/>
      <c r="AY313" s="9"/>
      <c r="AZ313" s="9"/>
      <c r="BA313" s="9"/>
      <c r="BB313" s="9"/>
      <c r="BC313" s="9"/>
      <c r="BD313" s="9"/>
      <c r="BE313" s="9"/>
      <c r="BF313" s="9"/>
      <c r="BG313" s="9"/>
      <c r="BH313" s="9"/>
      <c r="BI313" s="9"/>
      <c r="BJ313" s="9"/>
      <c r="BK313" s="9"/>
      <c r="BL313" s="9"/>
      <c r="BM313" s="9"/>
      <c r="BN313" s="9"/>
      <c r="BO313" s="9"/>
      <c r="BP313" s="9"/>
      <c r="BQ313" s="9"/>
      <c r="BR313" s="9"/>
      <c r="BS313" s="9"/>
      <c r="BT313" s="9"/>
      <c r="BU313" s="9"/>
      <c r="BV313" s="9"/>
      <c r="BW313" s="9"/>
      <c r="BX313" s="9"/>
      <c r="BY313" s="9"/>
      <c r="BZ313" s="9"/>
    </row>
    <row r="314" spans="1:78">
      <c r="A314" s="50">
        <f t="shared" si="19"/>
        <v>303</v>
      </c>
      <c r="C314" s="11" t="str">
        <f>IFERROR(INDEX('     2022    '!D:D,MATCH('Order Summary'!$A314,'     2022    '!$AN:$AN,0)),"")</f>
        <v/>
      </c>
      <c r="D314" s="11" t="str">
        <f>IFERROR(INDEX('     2022    '!C:C,MATCH('Order Summary'!$A314,'     2022    '!$AN:$AN,0)),"")</f>
        <v/>
      </c>
      <c r="E314" s="11" t="str">
        <f>IFERROR(INDEX('     2022    '!E:E,MATCH('Order Summary'!$A314,'     2022    '!$AN:$AN,0)),"")</f>
        <v/>
      </c>
      <c r="F314" s="96">
        <f>IFERROR(INDEX('     2022    '!AY:AY,MATCH($A314,'     2022    '!$AN:$AN,0)),0)</f>
        <v>0</v>
      </c>
      <c r="G314" s="180" t="str">
        <f>IFERROR(IF($O$3&gt;68,INDEX('     2022    '!I:I,MATCH($A314,'     2022    '!$AN:$AN,0))*(1-'     2022    '!$BA$1),INDEX('     2022    '!I:I,MATCH($A314,'     2022    '!$AN:$AN,0))),"")</f>
        <v/>
      </c>
      <c r="H314" s="96">
        <f>IFERROR(INDEX('     2022    '!AZ:AZ,MATCH($A314,'     2022    '!$AN:$AN,0)),0)</f>
        <v>0</v>
      </c>
      <c r="I314" s="180" t="str">
        <f>IFERROR(IF($O$3&gt;68,INDEX('     2022    '!M:M,MATCH($A314,'     2022    '!$AN:$AN,0))*(1-'     2022    '!$BA$1),INDEX('     2022    '!M:M,MATCH($A314,'     2022    '!$AN:$AN,0))),"")</f>
        <v/>
      </c>
      <c r="J314" s="181">
        <f t="shared" si="17"/>
        <v>0</v>
      </c>
      <c r="K314" s="182" t="str">
        <f t="shared" si="18"/>
        <v/>
      </c>
      <c r="L314" s="53"/>
      <c r="M314" s="52" t="str">
        <f>IFERROR(INDEX('     2022    '!R:R,MATCH('Order Summary'!$A314,'     2022    '!$AN:$AN,0)),"")</f>
        <v/>
      </c>
      <c r="N314" s="52" t="str">
        <f>IFERROR(INDEX('     2022    '!V:V,MATCH('Order Summary'!$A314,'     2022    '!$AN:$AN,0)),"")</f>
        <v/>
      </c>
      <c r="O314" s="52" t="str">
        <f>IFERROR(INDEX('     2022    '!S:S,MATCH('Order Summary'!$A314,'     2022    '!$AN:$AN,0)),"")</f>
        <v/>
      </c>
      <c r="P314" s="96" t="str">
        <f t="shared" si="16"/>
        <v/>
      </c>
      <c r="R314" s="9"/>
      <c r="S314" s="9"/>
      <c r="T314" s="9"/>
      <c r="U314" s="9"/>
      <c r="V314" s="9"/>
      <c r="W314" s="9"/>
      <c r="X314" s="9"/>
      <c r="Y314" s="9"/>
      <c r="Z314" s="9"/>
      <c r="AA314" s="9"/>
      <c r="AB314" s="9"/>
      <c r="AC314" s="9"/>
      <c r="AD314" s="9"/>
      <c r="AE314" s="9"/>
      <c r="AF314" s="9"/>
      <c r="AG314" s="9"/>
      <c r="AH314" s="9"/>
      <c r="AI314" s="9"/>
      <c r="AJ314" s="9"/>
      <c r="AK314" s="9"/>
      <c r="AL314" s="9"/>
      <c r="AM314" s="9"/>
      <c r="AN314" s="9"/>
      <c r="AO314" s="9"/>
      <c r="AP314" s="9"/>
      <c r="AQ314" s="9"/>
      <c r="AR314" s="9"/>
      <c r="AS314" s="9"/>
      <c r="AT314" s="9"/>
      <c r="AU314" s="9"/>
      <c r="AV314" s="9"/>
      <c r="AW314" s="9"/>
      <c r="AX314" s="9"/>
      <c r="AY314" s="9"/>
      <c r="AZ314" s="9"/>
      <c r="BA314" s="9"/>
      <c r="BB314" s="9"/>
      <c r="BC314" s="9"/>
      <c r="BD314" s="9"/>
      <c r="BE314" s="9"/>
      <c r="BF314" s="9"/>
      <c r="BG314" s="9"/>
      <c r="BH314" s="9"/>
      <c r="BI314" s="9"/>
      <c r="BJ314" s="9"/>
      <c r="BK314" s="9"/>
      <c r="BL314" s="9"/>
      <c r="BM314" s="9"/>
      <c r="BN314" s="9"/>
      <c r="BO314" s="9"/>
      <c r="BP314" s="9"/>
      <c r="BQ314" s="9"/>
      <c r="BR314" s="9"/>
      <c r="BS314" s="9"/>
      <c r="BT314" s="9"/>
      <c r="BU314" s="9"/>
      <c r="BV314" s="9"/>
      <c r="BW314" s="9"/>
      <c r="BX314" s="9"/>
      <c r="BY314" s="9"/>
      <c r="BZ314" s="9"/>
    </row>
    <row r="315" spans="1:78">
      <c r="A315" s="50">
        <f t="shared" si="19"/>
        <v>304</v>
      </c>
      <c r="C315" s="11" t="str">
        <f>IFERROR(INDEX('     2022    '!D:D,MATCH('Order Summary'!$A315,'     2022    '!$AN:$AN,0)),"")</f>
        <v/>
      </c>
      <c r="D315" s="11" t="str">
        <f>IFERROR(INDEX('     2022    '!C:C,MATCH('Order Summary'!$A315,'     2022    '!$AN:$AN,0)),"")</f>
        <v/>
      </c>
      <c r="E315" s="11" t="str">
        <f>IFERROR(INDEX('     2022    '!E:E,MATCH('Order Summary'!$A315,'     2022    '!$AN:$AN,0)),"")</f>
        <v/>
      </c>
      <c r="F315" s="96">
        <f>IFERROR(INDEX('     2022    '!AY:AY,MATCH($A315,'     2022    '!$AN:$AN,0)),0)</f>
        <v>0</v>
      </c>
      <c r="G315" s="180" t="str">
        <f>IFERROR(IF($O$3&gt;68,INDEX('     2022    '!I:I,MATCH($A315,'     2022    '!$AN:$AN,0))*(1-'     2022    '!$BA$1),INDEX('     2022    '!I:I,MATCH($A315,'     2022    '!$AN:$AN,0))),"")</f>
        <v/>
      </c>
      <c r="H315" s="96">
        <f>IFERROR(INDEX('     2022    '!AZ:AZ,MATCH($A315,'     2022    '!$AN:$AN,0)),0)</f>
        <v>0</v>
      </c>
      <c r="I315" s="180" t="str">
        <f>IFERROR(IF($O$3&gt;68,INDEX('     2022    '!M:M,MATCH($A315,'     2022    '!$AN:$AN,0))*(1-'     2022    '!$BA$1),INDEX('     2022    '!M:M,MATCH($A315,'     2022    '!$AN:$AN,0))),"")</f>
        <v/>
      </c>
      <c r="J315" s="181">
        <f t="shared" si="17"/>
        <v>0</v>
      </c>
      <c r="K315" s="182" t="str">
        <f t="shared" si="18"/>
        <v/>
      </c>
      <c r="L315" s="53"/>
      <c r="M315" s="52" t="str">
        <f>IFERROR(INDEX('     2022    '!R:R,MATCH('Order Summary'!$A315,'     2022    '!$AN:$AN,0)),"")</f>
        <v/>
      </c>
      <c r="N315" s="52" t="str">
        <f>IFERROR(INDEX('     2022    '!V:V,MATCH('Order Summary'!$A315,'     2022    '!$AN:$AN,0)),"")</f>
        <v/>
      </c>
      <c r="O315" s="52" t="str">
        <f>IFERROR(INDEX('     2022    '!S:S,MATCH('Order Summary'!$A315,'     2022    '!$AN:$AN,0)),"")</f>
        <v/>
      </c>
      <c r="P315" s="96" t="str">
        <f t="shared" si="16"/>
        <v/>
      </c>
      <c r="R315" s="9"/>
      <c r="S315" s="9"/>
      <c r="T315" s="9"/>
      <c r="U315" s="9"/>
      <c r="V315" s="9"/>
      <c r="W315" s="9"/>
      <c r="X315" s="9"/>
      <c r="Y315" s="9"/>
      <c r="Z315" s="9"/>
      <c r="AA315" s="9"/>
      <c r="AB315" s="9"/>
      <c r="AC315" s="9"/>
      <c r="AD315" s="9"/>
      <c r="AE315" s="9"/>
      <c r="AF315" s="9"/>
      <c r="AG315" s="9"/>
      <c r="AH315" s="9"/>
      <c r="AI315" s="9"/>
      <c r="AJ315" s="9"/>
      <c r="AK315" s="9"/>
      <c r="AL315" s="9"/>
      <c r="AM315" s="9"/>
      <c r="AN315" s="9"/>
      <c r="AO315" s="9"/>
      <c r="AP315" s="9"/>
      <c r="AQ315" s="9"/>
      <c r="AR315" s="9"/>
      <c r="AS315" s="9"/>
      <c r="AT315" s="9"/>
      <c r="AU315" s="9"/>
      <c r="AV315" s="9"/>
      <c r="AW315" s="9"/>
      <c r="AX315" s="9"/>
      <c r="AY315" s="9"/>
      <c r="AZ315" s="9"/>
      <c r="BA315" s="9"/>
      <c r="BB315" s="9"/>
      <c r="BC315" s="9"/>
      <c r="BD315" s="9"/>
      <c r="BE315" s="9"/>
      <c r="BF315" s="9"/>
      <c r="BG315" s="9"/>
      <c r="BH315" s="9"/>
      <c r="BI315" s="9"/>
      <c r="BJ315" s="9"/>
      <c r="BK315" s="9"/>
      <c r="BL315" s="9"/>
      <c r="BM315" s="9"/>
      <c r="BN315" s="9"/>
      <c r="BO315" s="9"/>
      <c r="BP315" s="9"/>
      <c r="BQ315" s="9"/>
      <c r="BR315" s="9"/>
      <c r="BS315" s="9"/>
      <c r="BT315" s="9"/>
      <c r="BU315" s="9"/>
      <c r="BV315" s="9"/>
      <c r="BW315" s="9"/>
      <c r="BX315" s="9"/>
      <c r="BY315" s="9"/>
      <c r="BZ315" s="9"/>
    </row>
    <row r="316" spans="1:78">
      <c r="A316" s="50">
        <f t="shared" si="19"/>
        <v>305</v>
      </c>
      <c r="C316" s="11" t="str">
        <f>IFERROR(INDEX('     2022    '!D:D,MATCH('Order Summary'!$A316,'     2022    '!$AN:$AN,0)),"")</f>
        <v/>
      </c>
      <c r="D316" s="11" t="str">
        <f>IFERROR(INDEX('     2022    '!C:C,MATCH('Order Summary'!$A316,'     2022    '!$AN:$AN,0)),"")</f>
        <v/>
      </c>
      <c r="E316" s="11" t="str">
        <f>IFERROR(INDEX('     2022    '!E:E,MATCH('Order Summary'!$A316,'     2022    '!$AN:$AN,0)),"")</f>
        <v/>
      </c>
      <c r="F316" s="96">
        <f>IFERROR(INDEX('     2022    '!AY:AY,MATCH($A316,'     2022    '!$AN:$AN,0)),0)</f>
        <v>0</v>
      </c>
      <c r="G316" s="180" t="str">
        <f>IFERROR(IF($O$3&gt;68,INDEX('     2022    '!I:I,MATCH($A316,'     2022    '!$AN:$AN,0))*(1-'     2022    '!$BA$1),INDEX('     2022    '!I:I,MATCH($A316,'     2022    '!$AN:$AN,0))),"")</f>
        <v/>
      </c>
      <c r="H316" s="96">
        <f>IFERROR(INDEX('     2022    '!AZ:AZ,MATCH($A316,'     2022    '!$AN:$AN,0)),0)</f>
        <v>0</v>
      </c>
      <c r="I316" s="180" t="str">
        <f>IFERROR(IF($O$3&gt;68,INDEX('     2022    '!M:M,MATCH($A316,'     2022    '!$AN:$AN,0))*(1-'     2022    '!$BA$1),INDEX('     2022    '!M:M,MATCH($A316,'     2022    '!$AN:$AN,0))),"")</f>
        <v/>
      </c>
      <c r="J316" s="181">
        <f t="shared" si="17"/>
        <v>0</v>
      </c>
      <c r="K316" s="182" t="str">
        <f t="shared" si="18"/>
        <v/>
      </c>
      <c r="L316" s="53"/>
      <c r="M316" s="52" t="str">
        <f>IFERROR(INDEX('     2022    '!R:R,MATCH('Order Summary'!$A316,'     2022    '!$AN:$AN,0)),"")</f>
        <v/>
      </c>
      <c r="N316" s="52" t="str">
        <f>IFERROR(INDEX('     2022    '!V:V,MATCH('Order Summary'!$A316,'     2022    '!$AN:$AN,0)),"")</f>
        <v/>
      </c>
      <c r="O316" s="52" t="str">
        <f>IFERROR(INDEX('     2022    '!S:S,MATCH('Order Summary'!$A316,'     2022    '!$AN:$AN,0)),"")</f>
        <v/>
      </c>
      <c r="P316" s="96" t="str">
        <f t="shared" si="16"/>
        <v/>
      </c>
      <c r="R316" s="9"/>
      <c r="S316" s="9"/>
      <c r="T316" s="9"/>
      <c r="U316" s="9"/>
      <c r="V316" s="9"/>
      <c r="W316" s="9"/>
      <c r="X316" s="9"/>
      <c r="Y316" s="9"/>
      <c r="Z316" s="9"/>
      <c r="AA316" s="9"/>
      <c r="AB316" s="9"/>
      <c r="AC316" s="9"/>
      <c r="AD316" s="9"/>
      <c r="AE316" s="9"/>
      <c r="AF316" s="9"/>
      <c r="AG316" s="9"/>
      <c r="AH316" s="9"/>
      <c r="AI316" s="9"/>
      <c r="AJ316" s="9"/>
      <c r="AK316" s="9"/>
      <c r="AL316" s="9"/>
      <c r="AM316" s="9"/>
      <c r="AN316" s="9"/>
      <c r="AO316" s="9"/>
      <c r="AP316" s="9"/>
      <c r="AQ316" s="9"/>
      <c r="AR316" s="9"/>
      <c r="AS316" s="9"/>
      <c r="AT316" s="9"/>
      <c r="AU316" s="9"/>
      <c r="AV316" s="9"/>
      <c r="AW316" s="9"/>
      <c r="AX316" s="9"/>
      <c r="AY316" s="9"/>
      <c r="AZ316" s="9"/>
      <c r="BA316" s="9"/>
      <c r="BB316" s="9"/>
      <c r="BC316" s="9"/>
      <c r="BD316" s="9"/>
      <c r="BE316" s="9"/>
      <c r="BF316" s="9"/>
      <c r="BG316" s="9"/>
      <c r="BH316" s="9"/>
      <c r="BI316" s="9"/>
      <c r="BJ316" s="9"/>
      <c r="BK316" s="9"/>
      <c r="BL316" s="9"/>
      <c r="BM316" s="9"/>
      <c r="BN316" s="9"/>
      <c r="BO316" s="9"/>
      <c r="BP316" s="9"/>
      <c r="BQ316" s="9"/>
      <c r="BR316" s="9"/>
      <c r="BS316" s="9"/>
      <c r="BT316" s="9"/>
      <c r="BU316" s="9"/>
      <c r="BV316" s="9"/>
      <c r="BW316" s="9"/>
      <c r="BX316" s="9"/>
      <c r="BY316" s="9"/>
      <c r="BZ316" s="9"/>
    </row>
    <row r="317" spans="1:78">
      <c r="A317" s="50">
        <f t="shared" si="19"/>
        <v>306</v>
      </c>
      <c r="C317" s="11" t="str">
        <f>IFERROR(INDEX('     2022    '!D:D,MATCH('Order Summary'!$A317,'     2022    '!$AN:$AN,0)),"")</f>
        <v/>
      </c>
      <c r="D317" s="11" t="str">
        <f>IFERROR(INDEX('     2022    '!C:C,MATCH('Order Summary'!$A317,'     2022    '!$AN:$AN,0)),"")</f>
        <v/>
      </c>
      <c r="E317" s="11" t="str">
        <f>IFERROR(INDEX('     2022    '!E:E,MATCH('Order Summary'!$A317,'     2022    '!$AN:$AN,0)),"")</f>
        <v/>
      </c>
      <c r="F317" s="96">
        <f>IFERROR(INDEX('     2022    '!AY:AY,MATCH($A317,'     2022    '!$AN:$AN,0)),0)</f>
        <v>0</v>
      </c>
      <c r="G317" s="180" t="str">
        <f>IFERROR(IF($O$3&gt;68,INDEX('     2022    '!I:I,MATCH($A317,'     2022    '!$AN:$AN,0))*(1-'     2022    '!$BA$1),INDEX('     2022    '!I:I,MATCH($A317,'     2022    '!$AN:$AN,0))),"")</f>
        <v/>
      </c>
      <c r="H317" s="96">
        <f>IFERROR(INDEX('     2022    '!AZ:AZ,MATCH($A317,'     2022    '!$AN:$AN,0)),0)</f>
        <v>0</v>
      </c>
      <c r="I317" s="180" t="str">
        <f>IFERROR(IF($O$3&gt;68,INDEX('     2022    '!M:M,MATCH($A317,'     2022    '!$AN:$AN,0))*(1-'     2022    '!$BA$1),INDEX('     2022    '!M:M,MATCH($A317,'     2022    '!$AN:$AN,0))),"")</f>
        <v/>
      </c>
      <c r="J317" s="181">
        <f t="shared" si="17"/>
        <v>0</v>
      </c>
      <c r="K317" s="182" t="str">
        <f t="shared" si="18"/>
        <v/>
      </c>
      <c r="L317" s="53"/>
      <c r="M317" s="52" t="str">
        <f>IFERROR(INDEX('     2022    '!R:R,MATCH('Order Summary'!$A317,'     2022    '!$AN:$AN,0)),"")</f>
        <v/>
      </c>
      <c r="N317" s="52" t="str">
        <f>IFERROR(INDEX('     2022    '!V:V,MATCH('Order Summary'!$A317,'     2022    '!$AN:$AN,0)),"")</f>
        <v/>
      </c>
      <c r="O317" s="52" t="str">
        <f>IFERROR(INDEX('     2022    '!S:S,MATCH('Order Summary'!$A317,'     2022    '!$AN:$AN,0)),"")</f>
        <v/>
      </c>
      <c r="P317" s="96" t="str">
        <f t="shared" si="16"/>
        <v/>
      </c>
      <c r="R317" s="9"/>
      <c r="S317" s="9"/>
      <c r="T317" s="9"/>
      <c r="U317" s="9"/>
      <c r="V317" s="9"/>
      <c r="W317" s="9"/>
      <c r="X317" s="9"/>
      <c r="Y317" s="9"/>
      <c r="Z317" s="9"/>
      <c r="AA317" s="9"/>
      <c r="AB317" s="9"/>
      <c r="AC317" s="9"/>
      <c r="AD317" s="9"/>
      <c r="AE317" s="9"/>
      <c r="AF317" s="9"/>
      <c r="AG317" s="9"/>
      <c r="AH317" s="9"/>
      <c r="AI317" s="9"/>
      <c r="AJ317" s="9"/>
      <c r="AK317" s="9"/>
      <c r="AL317" s="9"/>
      <c r="AM317" s="9"/>
      <c r="AN317" s="9"/>
      <c r="AO317" s="9"/>
      <c r="AP317" s="9"/>
      <c r="AQ317" s="9"/>
      <c r="AR317" s="9"/>
      <c r="AS317" s="9"/>
      <c r="AT317" s="9"/>
      <c r="AU317" s="9"/>
      <c r="AV317" s="9"/>
      <c r="AW317" s="9"/>
      <c r="AX317" s="9"/>
      <c r="AY317" s="9"/>
      <c r="AZ317" s="9"/>
      <c r="BA317" s="9"/>
      <c r="BB317" s="9"/>
      <c r="BC317" s="9"/>
      <c r="BD317" s="9"/>
      <c r="BE317" s="9"/>
      <c r="BF317" s="9"/>
      <c r="BG317" s="9"/>
      <c r="BH317" s="9"/>
      <c r="BI317" s="9"/>
      <c r="BJ317" s="9"/>
      <c r="BK317" s="9"/>
      <c r="BL317" s="9"/>
      <c r="BM317" s="9"/>
      <c r="BN317" s="9"/>
      <c r="BO317" s="9"/>
      <c r="BP317" s="9"/>
      <c r="BQ317" s="9"/>
      <c r="BR317" s="9"/>
      <c r="BS317" s="9"/>
      <c r="BT317" s="9"/>
      <c r="BU317" s="9"/>
      <c r="BV317" s="9"/>
      <c r="BW317" s="9"/>
      <c r="BX317" s="9"/>
      <c r="BY317" s="9"/>
      <c r="BZ317" s="9"/>
    </row>
    <row r="318" spans="1:78">
      <c r="A318" s="50">
        <f t="shared" si="19"/>
        <v>307</v>
      </c>
      <c r="C318" s="11" t="str">
        <f>IFERROR(INDEX('     2022    '!D:D,MATCH('Order Summary'!$A318,'     2022    '!$AN:$AN,0)),"")</f>
        <v/>
      </c>
      <c r="D318" s="11" t="str">
        <f>IFERROR(INDEX('     2022    '!C:C,MATCH('Order Summary'!$A318,'     2022    '!$AN:$AN,0)),"")</f>
        <v/>
      </c>
      <c r="E318" s="11" t="str">
        <f>IFERROR(INDEX('     2022    '!E:E,MATCH('Order Summary'!$A318,'     2022    '!$AN:$AN,0)),"")</f>
        <v/>
      </c>
      <c r="F318" s="96">
        <f>IFERROR(INDEX('     2022    '!AY:AY,MATCH($A318,'     2022    '!$AN:$AN,0)),0)</f>
        <v>0</v>
      </c>
      <c r="G318" s="180" t="str">
        <f>IFERROR(IF($O$3&gt;68,INDEX('     2022    '!I:I,MATCH($A318,'     2022    '!$AN:$AN,0))*(1-'     2022    '!$BA$1),INDEX('     2022    '!I:I,MATCH($A318,'     2022    '!$AN:$AN,0))),"")</f>
        <v/>
      </c>
      <c r="H318" s="96">
        <f>IFERROR(INDEX('     2022    '!AZ:AZ,MATCH($A318,'     2022    '!$AN:$AN,0)),0)</f>
        <v>0</v>
      </c>
      <c r="I318" s="180" t="str">
        <f>IFERROR(IF($O$3&gt;68,INDEX('     2022    '!M:M,MATCH($A318,'     2022    '!$AN:$AN,0))*(1-'     2022    '!$BA$1),INDEX('     2022    '!M:M,MATCH($A318,'     2022    '!$AN:$AN,0))),"")</f>
        <v/>
      </c>
      <c r="J318" s="181">
        <f t="shared" si="17"/>
        <v>0</v>
      </c>
      <c r="K318" s="182" t="str">
        <f t="shared" si="18"/>
        <v/>
      </c>
      <c r="L318" s="53"/>
      <c r="M318" s="52" t="str">
        <f>IFERROR(INDEX('     2022    '!R:R,MATCH('Order Summary'!$A318,'     2022    '!$AN:$AN,0)),"")</f>
        <v/>
      </c>
      <c r="N318" s="52" t="str">
        <f>IFERROR(INDEX('     2022    '!V:V,MATCH('Order Summary'!$A318,'     2022    '!$AN:$AN,0)),"")</f>
        <v/>
      </c>
      <c r="O318" s="52" t="str">
        <f>IFERROR(INDEX('     2022    '!S:S,MATCH('Order Summary'!$A318,'     2022    '!$AN:$AN,0)),"")</f>
        <v/>
      </c>
      <c r="P318" s="96" t="str">
        <f t="shared" si="16"/>
        <v/>
      </c>
      <c r="R318" s="9"/>
      <c r="S318" s="9"/>
      <c r="T318" s="9"/>
      <c r="U318" s="9"/>
      <c r="V318" s="9"/>
      <c r="W318" s="9"/>
      <c r="X318" s="9"/>
      <c r="Y318" s="9"/>
      <c r="Z318" s="9"/>
      <c r="AA318" s="9"/>
      <c r="AB318" s="9"/>
      <c r="AC318" s="9"/>
      <c r="AD318" s="9"/>
      <c r="AE318" s="9"/>
      <c r="AF318" s="9"/>
      <c r="AG318" s="9"/>
      <c r="AH318" s="9"/>
      <c r="AI318" s="9"/>
      <c r="AJ318" s="9"/>
      <c r="AK318" s="9"/>
      <c r="AL318" s="9"/>
      <c r="AM318" s="9"/>
      <c r="AN318" s="9"/>
      <c r="AO318" s="9"/>
      <c r="AP318" s="9"/>
      <c r="AQ318" s="9"/>
      <c r="AR318" s="9"/>
      <c r="AS318" s="9"/>
      <c r="AT318" s="9"/>
      <c r="AU318" s="9"/>
      <c r="AV318" s="9"/>
      <c r="AW318" s="9"/>
      <c r="AX318" s="9"/>
      <c r="AY318" s="9"/>
      <c r="AZ318" s="9"/>
      <c r="BA318" s="9"/>
      <c r="BB318" s="9"/>
      <c r="BC318" s="9"/>
      <c r="BD318" s="9"/>
      <c r="BE318" s="9"/>
      <c r="BF318" s="9"/>
      <c r="BG318" s="9"/>
      <c r="BH318" s="9"/>
      <c r="BI318" s="9"/>
      <c r="BJ318" s="9"/>
      <c r="BK318" s="9"/>
      <c r="BL318" s="9"/>
      <c r="BM318" s="9"/>
      <c r="BN318" s="9"/>
      <c r="BO318" s="9"/>
      <c r="BP318" s="9"/>
      <c r="BQ318" s="9"/>
      <c r="BR318" s="9"/>
      <c r="BS318" s="9"/>
      <c r="BT318" s="9"/>
      <c r="BU318" s="9"/>
      <c r="BV318" s="9"/>
      <c r="BW318" s="9"/>
      <c r="BX318" s="9"/>
      <c r="BY318" s="9"/>
      <c r="BZ318" s="9"/>
    </row>
    <row r="319" spans="1:78">
      <c r="A319" s="50">
        <f t="shared" si="19"/>
        <v>308</v>
      </c>
      <c r="C319" s="11" t="str">
        <f>IFERROR(INDEX('     2022    '!D:D,MATCH('Order Summary'!$A319,'     2022    '!$AN:$AN,0)),"")</f>
        <v/>
      </c>
      <c r="D319" s="11" t="str">
        <f>IFERROR(INDEX('     2022    '!C:C,MATCH('Order Summary'!$A319,'     2022    '!$AN:$AN,0)),"")</f>
        <v/>
      </c>
      <c r="E319" s="11" t="str">
        <f>IFERROR(INDEX('     2022    '!E:E,MATCH('Order Summary'!$A319,'     2022    '!$AN:$AN,0)),"")</f>
        <v/>
      </c>
      <c r="F319" s="96">
        <f>IFERROR(INDEX('     2022    '!AY:AY,MATCH($A319,'     2022    '!$AN:$AN,0)),0)</f>
        <v>0</v>
      </c>
      <c r="G319" s="180" t="str">
        <f>IFERROR(IF($O$3&gt;68,INDEX('     2022    '!I:I,MATCH($A319,'     2022    '!$AN:$AN,0))*(1-'     2022    '!$BA$1),INDEX('     2022    '!I:I,MATCH($A319,'     2022    '!$AN:$AN,0))),"")</f>
        <v/>
      </c>
      <c r="H319" s="96">
        <f>IFERROR(INDEX('     2022    '!AZ:AZ,MATCH($A319,'     2022    '!$AN:$AN,0)),0)</f>
        <v>0</v>
      </c>
      <c r="I319" s="180" t="str">
        <f>IFERROR(IF($O$3&gt;68,INDEX('     2022    '!M:M,MATCH($A319,'     2022    '!$AN:$AN,0))*(1-'     2022    '!$BA$1),INDEX('     2022    '!M:M,MATCH($A319,'     2022    '!$AN:$AN,0))),"")</f>
        <v/>
      </c>
      <c r="J319" s="181">
        <f t="shared" si="17"/>
        <v>0</v>
      </c>
      <c r="K319" s="182" t="str">
        <f t="shared" si="18"/>
        <v/>
      </c>
      <c r="L319" s="53"/>
      <c r="M319" s="52" t="str">
        <f>IFERROR(INDEX('     2022    '!R:R,MATCH('Order Summary'!$A319,'     2022    '!$AN:$AN,0)),"")</f>
        <v/>
      </c>
      <c r="N319" s="52" t="str">
        <f>IFERROR(INDEX('     2022    '!V:V,MATCH('Order Summary'!$A319,'     2022    '!$AN:$AN,0)),"")</f>
        <v/>
      </c>
      <c r="O319" s="52" t="str">
        <f>IFERROR(INDEX('     2022    '!S:S,MATCH('Order Summary'!$A319,'     2022    '!$AN:$AN,0)),"")</f>
        <v/>
      </c>
      <c r="P319" s="96" t="str">
        <f t="shared" si="16"/>
        <v/>
      </c>
      <c r="R319" s="9"/>
      <c r="S319" s="9"/>
      <c r="T319" s="9"/>
      <c r="U319" s="9"/>
      <c r="V319" s="9"/>
      <c r="W319" s="9"/>
      <c r="X319" s="9"/>
      <c r="Y319" s="9"/>
      <c r="Z319" s="9"/>
      <c r="AA319" s="9"/>
      <c r="AB319" s="9"/>
      <c r="AC319" s="9"/>
      <c r="AD319" s="9"/>
      <c r="AE319" s="9"/>
      <c r="AF319" s="9"/>
      <c r="AG319" s="9"/>
      <c r="AH319" s="9"/>
      <c r="AI319" s="9"/>
      <c r="AJ319" s="9"/>
      <c r="AK319" s="9"/>
      <c r="AL319" s="9"/>
      <c r="AM319" s="9"/>
      <c r="AN319" s="9"/>
      <c r="AO319" s="9"/>
      <c r="AP319" s="9"/>
      <c r="AQ319" s="9"/>
      <c r="AR319" s="9"/>
      <c r="AS319" s="9"/>
      <c r="AT319" s="9"/>
      <c r="AU319" s="9"/>
      <c r="AV319" s="9"/>
      <c r="AW319" s="9"/>
      <c r="AX319" s="9"/>
      <c r="AY319" s="9"/>
      <c r="AZ319" s="9"/>
      <c r="BA319" s="9"/>
      <c r="BB319" s="9"/>
      <c r="BC319" s="9"/>
      <c r="BD319" s="9"/>
      <c r="BE319" s="9"/>
      <c r="BF319" s="9"/>
      <c r="BG319" s="9"/>
      <c r="BH319" s="9"/>
      <c r="BI319" s="9"/>
      <c r="BJ319" s="9"/>
      <c r="BK319" s="9"/>
      <c r="BL319" s="9"/>
      <c r="BM319" s="9"/>
      <c r="BN319" s="9"/>
      <c r="BO319" s="9"/>
      <c r="BP319" s="9"/>
      <c r="BQ319" s="9"/>
      <c r="BR319" s="9"/>
      <c r="BS319" s="9"/>
      <c r="BT319" s="9"/>
      <c r="BU319" s="9"/>
      <c r="BV319" s="9"/>
      <c r="BW319" s="9"/>
      <c r="BX319" s="9"/>
      <c r="BY319" s="9"/>
      <c r="BZ319" s="9"/>
    </row>
    <row r="320" spans="1:78">
      <c r="A320" s="50">
        <f t="shared" si="19"/>
        <v>309</v>
      </c>
      <c r="C320" s="11" t="str">
        <f>IFERROR(INDEX('     2022    '!D:D,MATCH('Order Summary'!$A320,'     2022    '!$AN:$AN,0)),"")</f>
        <v/>
      </c>
      <c r="D320" s="11" t="str">
        <f>IFERROR(INDEX('     2022    '!C:C,MATCH('Order Summary'!$A320,'     2022    '!$AN:$AN,0)),"")</f>
        <v/>
      </c>
      <c r="E320" s="11" t="str">
        <f>IFERROR(INDEX('     2022    '!E:E,MATCH('Order Summary'!$A320,'     2022    '!$AN:$AN,0)),"")</f>
        <v/>
      </c>
      <c r="F320" s="96">
        <f>IFERROR(INDEX('     2022    '!AY:AY,MATCH($A320,'     2022    '!$AN:$AN,0)),0)</f>
        <v>0</v>
      </c>
      <c r="G320" s="180" t="str">
        <f>IFERROR(IF($O$3&gt;68,INDEX('     2022    '!I:I,MATCH($A320,'     2022    '!$AN:$AN,0))*(1-'     2022    '!$BA$1),INDEX('     2022    '!I:I,MATCH($A320,'     2022    '!$AN:$AN,0))),"")</f>
        <v/>
      </c>
      <c r="H320" s="96">
        <f>IFERROR(INDEX('     2022    '!AZ:AZ,MATCH($A320,'     2022    '!$AN:$AN,0)),0)</f>
        <v>0</v>
      </c>
      <c r="I320" s="180" t="str">
        <f>IFERROR(IF($O$3&gt;68,INDEX('     2022    '!M:M,MATCH($A320,'     2022    '!$AN:$AN,0))*(1-'     2022    '!$BA$1),INDEX('     2022    '!M:M,MATCH($A320,'     2022    '!$AN:$AN,0))),"")</f>
        <v/>
      </c>
      <c r="J320" s="181">
        <f t="shared" si="17"/>
        <v>0</v>
      </c>
      <c r="K320" s="182" t="str">
        <f t="shared" si="18"/>
        <v/>
      </c>
      <c r="L320" s="53"/>
      <c r="M320" s="52" t="str">
        <f>IFERROR(INDEX('     2022    '!R:R,MATCH('Order Summary'!$A320,'     2022    '!$AN:$AN,0)),"")</f>
        <v/>
      </c>
      <c r="N320" s="52" t="str">
        <f>IFERROR(INDEX('     2022    '!V:V,MATCH('Order Summary'!$A320,'     2022    '!$AN:$AN,0)),"")</f>
        <v/>
      </c>
      <c r="O320" s="52" t="str">
        <f>IFERROR(INDEX('     2022    '!S:S,MATCH('Order Summary'!$A320,'     2022    '!$AN:$AN,0)),"")</f>
        <v/>
      </c>
      <c r="P320" s="96" t="str">
        <f t="shared" si="16"/>
        <v/>
      </c>
      <c r="R320" s="9"/>
      <c r="S320" s="9"/>
      <c r="T320" s="9"/>
      <c r="U320" s="9"/>
      <c r="V320" s="9"/>
      <c r="W320" s="9"/>
      <c r="X320" s="9"/>
      <c r="Y320" s="9"/>
      <c r="Z320" s="9"/>
      <c r="AA320" s="9"/>
      <c r="AB320" s="9"/>
      <c r="AC320" s="9"/>
      <c r="AD320" s="9"/>
      <c r="AE320" s="9"/>
      <c r="AF320" s="9"/>
      <c r="AG320" s="9"/>
      <c r="AH320" s="9"/>
      <c r="AI320" s="9"/>
      <c r="AJ320" s="9"/>
      <c r="AK320" s="9"/>
      <c r="AL320" s="9"/>
      <c r="AM320" s="9"/>
      <c r="AN320" s="9"/>
      <c r="AO320" s="9"/>
      <c r="AP320" s="9"/>
      <c r="AQ320" s="9"/>
      <c r="AR320" s="9"/>
      <c r="AS320" s="9"/>
      <c r="AT320" s="9"/>
      <c r="AU320" s="9"/>
      <c r="AV320" s="9"/>
      <c r="AW320" s="9"/>
      <c r="AX320" s="9"/>
      <c r="AY320" s="9"/>
      <c r="AZ320" s="9"/>
      <c r="BA320" s="9"/>
      <c r="BB320" s="9"/>
      <c r="BC320" s="9"/>
      <c r="BD320" s="9"/>
      <c r="BE320" s="9"/>
      <c r="BF320" s="9"/>
      <c r="BG320" s="9"/>
      <c r="BH320" s="9"/>
      <c r="BI320" s="9"/>
      <c r="BJ320" s="9"/>
      <c r="BK320" s="9"/>
      <c r="BL320" s="9"/>
      <c r="BM320" s="9"/>
      <c r="BN320" s="9"/>
      <c r="BO320" s="9"/>
      <c r="BP320" s="9"/>
      <c r="BQ320" s="9"/>
      <c r="BR320" s="9"/>
      <c r="BS320" s="9"/>
      <c r="BT320" s="9"/>
      <c r="BU320" s="9"/>
      <c r="BV320" s="9"/>
      <c r="BW320" s="9"/>
      <c r="BX320" s="9"/>
      <c r="BY320" s="9"/>
      <c r="BZ320" s="9"/>
    </row>
    <row r="321" spans="1:78">
      <c r="A321" s="50">
        <f t="shared" si="19"/>
        <v>310</v>
      </c>
      <c r="C321" s="11" t="str">
        <f>IFERROR(INDEX('     2022    '!D:D,MATCH('Order Summary'!$A321,'     2022    '!$AN:$AN,0)),"")</f>
        <v/>
      </c>
      <c r="D321" s="11" t="str">
        <f>IFERROR(INDEX('     2022    '!C:C,MATCH('Order Summary'!$A321,'     2022    '!$AN:$AN,0)),"")</f>
        <v/>
      </c>
      <c r="E321" s="11" t="str">
        <f>IFERROR(INDEX('     2022    '!E:E,MATCH('Order Summary'!$A321,'     2022    '!$AN:$AN,0)),"")</f>
        <v/>
      </c>
      <c r="F321" s="96">
        <f>IFERROR(INDEX('     2022    '!AY:AY,MATCH($A321,'     2022    '!$AN:$AN,0)),0)</f>
        <v>0</v>
      </c>
      <c r="G321" s="180" t="str">
        <f>IFERROR(IF($O$3&gt;68,INDEX('     2022    '!I:I,MATCH($A321,'     2022    '!$AN:$AN,0))*(1-'     2022    '!$BA$1),INDEX('     2022    '!I:I,MATCH($A321,'     2022    '!$AN:$AN,0))),"")</f>
        <v/>
      </c>
      <c r="H321" s="96">
        <f>IFERROR(INDEX('     2022    '!AZ:AZ,MATCH($A321,'     2022    '!$AN:$AN,0)),0)</f>
        <v>0</v>
      </c>
      <c r="I321" s="180" t="str">
        <f>IFERROR(IF($O$3&gt;68,INDEX('     2022    '!M:M,MATCH($A321,'     2022    '!$AN:$AN,0))*(1-'     2022    '!$BA$1),INDEX('     2022    '!M:M,MATCH($A321,'     2022    '!$AN:$AN,0))),"")</f>
        <v/>
      </c>
      <c r="J321" s="181">
        <f t="shared" si="17"/>
        <v>0</v>
      </c>
      <c r="K321" s="182" t="str">
        <f t="shared" si="18"/>
        <v/>
      </c>
      <c r="L321" s="53"/>
      <c r="M321" s="52" t="str">
        <f>IFERROR(INDEX('     2022    '!R:R,MATCH('Order Summary'!$A321,'     2022    '!$AN:$AN,0)),"")</f>
        <v/>
      </c>
      <c r="N321" s="52" t="str">
        <f>IFERROR(INDEX('     2022    '!V:V,MATCH('Order Summary'!$A321,'     2022    '!$AN:$AN,0)),"")</f>
        <v/>
      </c>
      <c r="O321" s="52" t="str">
        <f>IFERROR(INDEX('     2022    '!S:S,MATCH('Order Summary'!$A321,'     2022    '!$AN:$AN,0)),"")</f>
        <v/>
      </c>
      <c r="P321" s="96" t="str">
        <f t="shared" si="16"/>
        <v/>
      </c>
      <c r="R321" s="9"/>
      <c r="S321" s="9"/>
      <c r="T321" s="9"/>
      <c r="U321" s="9"/>
      <c r="V321" s="9"/>
      <c r="W321" s="9"/>
      <c r="X321" s="9"/>
      <c r="Y321" s="9"/>
      <c r="Z321" s="9"/>
      <c r="AA321" s="9"/>
      <c r="AB321" s="9"/>
      <c r="AC321" s="9"/>
      <c r="AD321" s="9"/>
      <c r="AE321" s="9"/>
      <c r="AF321" s="9"/>
      <c r="AG321" s="9"/>
      <c r="AH321" s="9"/>
      <c r="AI321" s="9"/>
      <c r="AJ321" s="9"/>
      <c r="AK321" s="9"/>
      <c r="AL321" s="9"/>
      <c r="AM321" s="9"/>
      <c r="AN321" s="9"/>
      <c r="AO321" s="9"/>
      <c r="AP321" s="9"/>
      <c r="AQ321" s="9"/>
      <c r="AR321" s="9"/>
      <c r="AS321" s="9"/>
      <c r="AT321" s="9"/>
      <c r="AU321" s="9"/>
      <c r="AV321" s="9"/>
      <c r="AW321" s="9"/>
      <c r="AX321" s="9"/>
      <c r="AY321" s="9"/>
      <c r="AZ321" s="9"/>
      <c r="BA321" s="9"/>
      <c r="BB321" s="9"/>
      <c r="BC321" s="9"/>
      <c r="BD321" s="9"/>
      <c r="BE321" s="9"/>
      <c r="BF321" s="9"/>
      <c r="BG321" s="9"/>
      <c r="BH321" s="9"/>
      <c r="BI321" s="9"/>
      <c r="BJ321" s="9"/>
      <c r="BK321" s="9"/>
      <c r="BL321" s="9"/>
      <c r="BM321" s="9"/>
      <c r="BN321" s="9"/>
      <c r="BO321" s="9"/>
      <c r="BP321" s="9"/>
      <c r="BQ321" s="9"/>
      <c r="BR321" s="9"/>
      <c r="BS321" s="9"/>
      <c r="BT321" s="9"/>
      <c r="BU321" s="9"/>
      <c r="BV321" s="9"/>
      <c r="BW321" s="9"/>
      <c r="BX321" s="9"/>
      <c r="BY321" s="9"/>
      <c r="BZ321" s="9"/>
    </row>
    <row r="322" spans="1:78">
      <c r="A322" s="50">
        <f t="shared" si="19"/>
        <v>311</v>
      </c>
      <c r="C322" s="11" t="str">
        <f>IFERROR(INDEX('     2022    '!D:D,MATCH('Order Summary'!$A322,'     2022    '!$AN:$AN,0)),"")</f>
        <v/>
      </c>
      <c r="D322" s="11" t="str">
        <f>IFERROR(INDEX('     2022    '!C:C,MATCH('Order Summary'!$A322,'     2022    '!$AN:$AN,0)),"")</f>
        <v/>
      </c>
      <c r="E322" s="11" t="str">
        <f>IFERROR(INDEX('     2022    '!E:E,MATCH('Order Summary'!$A322,'     2022    '!$AN:$AN,0)),"")</f>
        <v/>
      </c>
      <c r="F322" s="96">
        <f>IFERROR(INDEX('     2022    '!AY:AY,MATCH($A322,'     2022    '!$AN:$AN,0)),0)</f>
        <v>0</v>
      </c>
      <c r="G322" s="180" t="str">
        <f>IFERROR(IF($O$3&gt;68,INDEX('     2022    '!I:I,MATCH($A322,'     2022    '!$AN:$AN,0))*(1-'     2022    '!$BA$1),INDEX('     2022    '!I:I,MATCH($A322,'     2022    '!$AN:$AN,0))),"")</f>
        <v/>
      </c>
      <c r="H322" s="96">
        <f>IFERROR(INDEX('     2022    '!AZ:AZ,MATCH($A322,'     2022    '!$AN:$AN,0)),0)</f>
        <v>0</v>
      </c>
      <c r="I322" s="180" t="str">
        <f>IFERROR(IF($O$3&gt;68,INDEX('     2022    '!M:M,MATCH($A322,'     2022    '!$AN:$AN,0))*(1-'     2022    '!$BA$1),INDEX('     2022    '!M:M,MATCH($A322,'     2022    '!$AN:$AN,0))),"")</f>
        <v/>
      </c>
      <c r="J322" s="181">
        <f t="shared" si="17"/>
        <v>0</v>
      </c>
      <c r="K322" s="182" t="str">
        <f t="shared" si="18"/>
        <v/>
      </c>
      <c r="L322" s="53"/>
      <c r="M322" s="52" t="str">
        <f>IFERROR(INDEX('     2022    '!R:R,MATCH('Order Summary'!$A322,'     2022    '!$AN:$AN,0)),"")</f>
        <v/>
      </c>
      <c r="N322" s="52" t="str">
        <f>IFERROR(INDEX('     2022    '!V:V,MATCH('Order Summary'!$A322,'     2022    '!$AN:$AN,0)),"")</f>
        <v/>
      </c>
      <c r="O322" s="52" t="str">
        <f>IFERROR(INDEX('     2022    '!S:S,MATCH('Order Summary'!$A322,'     2022    '!$AN:$AN,0)),"")</f>
        <v/>
      </c>
      <c r="P322" s="96" t="str">
        <f t="shared" si="16"/>
        <v/>
      </c>
      <c r="R322" s="9"/>
      <c r="S322" s="9"/>
      <c r="T322" s="9"/>
      <c r="U322" s="9"/>
      <c r="V322" s="9"/>
      <c r="W322" s="9"/>
      <c r="X322" s="9"/>
      <c r="Y322" s="9"/>
      <c r="Z322" s="9"/>
      <c r="AA322" s="9"/>
      <c r="AB322" s="9"/>
      <c r="AC322" s="9"/>
      <c r="AD322" s="9"/>
      <c r="AE322" s="9"/>
      <c r="AF322" s="9"/>
      <c r="AG322" s="9"/>
      <c r="AH322" s="9"/>
      <c r="AI322" s="9"/>
      <c r="AJ322" s="9"/>
      <c r="AK322" s="9"/>
      <c r="AL322" s="9"/>
      <c r="AM322" s="9"/>
      <c r="AN322" s="9"/>
      <c r="AO322" s="9"/>
      <c r="AP322" s="9"/>
      <c r="AQ322" s="9"/>
      <c r="AR322" s="9"/>
      <c r="AS322" s="9"/>
      <c r="AT322" s="9"/>
      <c r="AU322" s="9"/>
      <c r="AV322" s="9"/>
      <c r="AW322" s="9"/>
      <c r="AX322" s="9"/>
      <c r="AY322" s="9"/>
      <c r="AZ322" s="9"/>
      <c r="BA322" s="9"/>
      <c r="BB322" s="9"/>
      <c r="BC322" s="9"/>
      <c r="BD322" s="9"/>
      <c r="BE322" s="9"/>
      <c r="BF322" s="9"/>
      <c r="BG322" s="9"/>
      <c r="BH322" s="9"/>
      <c r="BI322" s="9"/>
      <c r="BJ322" s="9"/>
      <c r="BK322" s="9"/>
      <c r="BL322" s="9"/>
      <c r="BM322" s="9"/>
      <c r="BN322" s="9"/>
      <c r="BO322" s="9"/>
      <c r="BP322" s="9"/>
      <c r="BQ322" s="9"/>
      <c r="BR322" s="9"/>
      <c r="BS322" s="9"/>
      <c r="BT322" s="9"/>
      <c r="BU322" s="9"/>
      <c r="BV322" s="9"/>
      <c r="BW322" s="9"/>
      <c r="BX322" s="9"/>
      <c r="BY322" s="9"/>
      <c r="BZ322" s="9"/>
    </row>
    <row r="323" spans="1:78">
      <c r="A323" s="50">
        <f t="shared" si="19"/>
        <v>312</v>
      </c>
      <c r="C323" s="11" t="str">
        <f>IFERROR(INDEX('     2022    '!D:D,MATCH('Order Summary'!$A323,'     2022    '!$AN:$AN,0)),"")</f>
        <v/>
      </c>
      <c r="D323" s="11" t="str">
        <f>IFERROR(INDEX('     2022    '!C:C,MATCH('Order Summary'!$A323,'     2022    '!$AN:$AN,0)),"")</f>
        <v/>
      </c>
      <c r="E323" s="11" t="str">
        <f>IFERROR(INDEX('     2022    '!E:E,MATCH('Order Summary'!$A323,'     2022    '!$AN:$AN,0)),"")</f>
        <v/>
      </c>
      <c r="F323" s="96">
        <f>IFERROR(INDEX('     2022    '!AY:AY,MATCH($A323,'     2022    '!$AN:$AN,0)),0)</f>
        <v>0</v>
      </c>
      <c r="G323" s="180" t="str">
        <f>IFERROR(IF($O$3&gt;68,INDEX('     2022    '!I:I,MATCH($A323,'     2022    '!$AN:$AN,0))*(1-'     2022    '!$BA$1),INDEX('     2022    '!I:I,MATCH($A323,'     2022    '!$AN:$AN,0))),"")</f>
        <v/>
      </c>
      <c r="H323" s="96">
        <f>IFERROR(INDEX('     2022    '!AZ:AZ,MATCH($A323,'     2022    '!$AN:$AN,0)),0)</f>
        <v>0</v>
      </c>
      <c r="I323" s="180" t="str">
        <f>IFERROR(IF($O$3&gt;68,INDEX('     2022    '!M:M,MATCH($A323,'     2022    '!$AN:$AN,0))*(1-'     2022    '!$BA$1),INDEX('     2022    '!M:M,MATCH($A323,'     2022    '!$AN:$AN,0))),"")</f>
        <v/>
      </c>
      <c r="J323" s="181">
        <f t="shared" si="17"/>
        <v>0</v>
      </c>
      <c r="K323" s="182" t="str">
        <f t="shared" si="18"/>
        <v/>
      </c>
      <c r="L323" s="53"/>
      <c r="M323" s="52" t="str">
        <f>IFERROR(INDEX('     2022    '!R:R,MATCH('Order Summary'!$A323,'     2022    '!$AN:$AN,0)),"")</f>
        <v/>
      </c>
      <c r="N323" s="52" t="str">
        <f>IFERROR(INDEX('     2022    '!V:V,MATCH('Order Summary'!$A323,'     2022    '!$AN:$AN,0)),"")</f>
        <v/>
      </c>
      <c r="O323" s="52" t="str">
        <f>IFERROR(INDEX('     2022    '!S:S,MATCH('Order Summary'!$A323,'     2022    '!$AN:$AN,0)),"")</f>
        <v/>
      </c>
      <c r="P323" s="96" t="str">
        <f t="shared" si="16"/>
        <v/>
      </c>
      <c r="R323" s="9"/>
      <c r="S323" s="9"/>
      <c r="T323" s="9"/>
      <c r="U323" s="9"/>
      <c r="V323" s="9"/>
      <c r="W323" s="9"/>
      <c r="X323" s="9"/>
      <c r="Y323" s="9"/>
      <c r="Z323" s="9"/>
      <c r="AA323" s="9"/>
      <c r="AB323" s="9"/>
      <c r="AC323" s="9"/>
      <c r="AD323" s="9"/>
      <c r="AE323" s="9"/>
      <c r="AF323" s="9"/>
      <c r="AG323" s="9"/>
      <c r="AH323" s="9"/>
      <c r="AI323" s="9"/>
      <c r="AJ323" s="9"/>
      <c r="AK323" s="9"/>
      <c r="AL323" s="9"/>
      <c r="AM323" s="9"/>
      <c r="AN323" s="9"/>
      <c r="AO323" s="9"/>
      <c r="AP323" s="9"/>
      <c r="AQ323" s="9"/>
      <c r="AR323" s="9"/>
      <c r="AS323" s="9"/>
      <c r="AT323" s="9"/>
      <c r="AU323" s="9"/>
      <c r="AV323" s="9"/>
      <c r="AW323" s="9"/>
      <c r="AX323" s="9"/>
      <c r="AY323" s="9"/>
      <c r="AZ323" s="9"/>
      <c r="BA323" s="9"/>
      <c r="BB323" s="9"/>
      <c r="BC323" s="9"/>
      <c r="BD323" s="9"/>
      <c r="BE323" s="9"/>
      <c r="BF323" s="9"/>
      <c r="BG323" s="9"/>
      <c r="BH323" s="9"/>
      <c r="BI323" s="9"/>
      <c r="BJ323" s="9"/>
      <c r="BK323" s="9"/>
      <c r="BL323" s="9"/>
      <c r="BM323" s="9"/>
      <c r="BN323" s="9"/>
      <c r="BO323" s="9"/>
      <c r="BP323" s="9"/>
      <c r="BQ323" s="9"/>
      <c r="BR323" s="9"/>
      <c r="BS323" s="9"/>
      <c r="BT323" s="9"/>
      <c r="BU323" s="9"/>
      <c r="BV323" s="9"/>
      <c r="BW323" s="9"/>
      <c r="BX323" s="9"/>
      <c r="BY323" s="9"/>
      <c r="BZ323" s="9"/>
    </row>
    <row r="324" spans="1:78">
      <c r="A324" s="50">
        <f t="shared" si="19"/>
        <v>313</v>
      </c>
      <c r="C324" s="11" t="str">
        <f>IFERROR(INDEX('     2022    '!D:D,MATCH('Order Summary'!$A324,'     2022    '!$AN:$AN,0)),"")</f>
        <v/>
      </c>
      <c r="D324" s="11" t="str">
        <f>IFERROR(INDEX('     2022    '!C:C,MATCH('Order Summary'!$A324,'     2022    '!$AN:$AN,0)),"")</f>
        <v/>
      </c>
      <c r="E324" s="11" t="str">
        <f>IFERROR(INDEX('     2022    '!E:E,MATCH('Order Summary'!$A324,'     2022    '!$AN:$AN,0)),"")</f>
        <v/>
      </c>
      <c r="F324" s="96">
        <f>IFERROR(INDEX('     2022    '!AY:AY,MATCH($A324,'     2022    '!$AN:$AN,0)),0)</f>
        <v>0</v>
      </c>
      <c r="G324" s="180" t="str">
        <f>IFERROR(IF($O$3&gt;68,INDEX('     2022    '!I:I,MATCH($A324,'     2022    '!$AN:$AN,0))*(1-'     2022    '!$BA$1),INDEX('     2022    '!I:I,MATCH($A324,'     2022    '!$AN:$AN,0))),"")</f>
        <v/>
      </c>
      <c r="H324" s="96">
        <f>IFERROR(INDEX('     2022    '!AZ:AZ,MATCH($A324,'     2022    '!$AN:$AN,0)),0)</f>
        <v>0</v>
      </c>
      <c r="I324" s="180" t="str">
        <f>IFERROR(IF($O$3&gt;68,INDEX('     2022    '!M:M,MATCH($A324,'     2022    '!$AN:$AN,0))*(1-'     2022    '!$BA$1),INDEX('     2022    '!M:M,MATCH($A324,'     2022    '!$AN:$AN,0))),"")</f>
        <v/>
      </c>
      <c r="J324" s="181">
        <f t="shared" si="17"/>
        <v>0</v>
      </c>
      <c r="K324" s="182" t="str">
        <f t="shared" si="18"/>
        <v/>
      </c>
      <c r="L324" s="53"/>
      <c r="M324" s="52" t="str">
        <f>IFERROR(INDEX('     2022    '!R:R,MATCH('Order Summary'!$A324,'     2022    '!$AN:$AN,0)),"")</f>
        <v/>
      </c>
      <c r="N324" s="52" t="str">
        <f>IFERROR(INDEX('     2022    '!V:V,MATCH('Order Summary'!$A324,'     2022    '!$AN:$AN,0)),"")</f>
        <v/>
      </c>
      <c r="O324" s="52" t="str">
        <f>IFERROR(INDEX('     2022    '!S:S,MATCH('Order Summary'!$A324,'     2022    '!$AN:$AN,0)),"")</f>
        <v/>
      </c>
      <c r="P324" s="96" t="str">
        <f t="shared" si="16"/>
        <v/>
      </c>
      <c r="R324" s="9"/>
      <c r="S324" s="9"/>
      <c r="T324" s="9"/>
      <c r="U324" s="9"/>
      <c r="V324" s="9"/>
      <c r="W324" s="9"/>
      <c r="X324" s="9"/>
      <c r="Y324" s="9"/>
      <c r="Z324" s="9"/>
      <c r="AA324" s="9"/>
      <c r="AB324" s="9"/>
      <c r="AC324" s="9"/>
      <c r="AD324" s="9"/>
      <c r="AE324" s="9"/>
      <c r="AF324" s="9"/>
      <c r="AG324" s="9"/>
      <c r="AH324" s="9"/>
      <c r="AI324" s="9"/>
      <c r="AJ324" s="9"/>
      <c r="AK324" s="9"/>
      <c r="AL324" s="9"/>
      <c r="AM324" s="9"/>
      <c r="AN324" s="9"/>
      <c r="AO324" s="9"/>
      <c r="AP324" s="9"/>
      <c r="AQ324" s="9"/>
      <c r="AR324" s="9"/>
      <c r="AS324" s="9"/>
      <c r="AT324" s="9"/>
      <c r="AU324" s="9"/>
      <c r="AV324" s="9"/>
      <c r="AW324" s="9"/>
      <c r="AX324" s="9"/>
      <c r="AY324" s="9"/>
      <c r="AZ324" s="9"/>
      <c r="BA324" s="9"/>
      <c r="BB324" s="9"/>
      <c r="BC324" s="9"/>
      <c r="BD324" s="9"/>
      <c r="BE324" s="9"/>
      <c r="BF324" s="9"/>
      <c r="BG324" s="9"/>
      <c r="BH324" s="9"/>
      <c r="BI324" s="9"/>
      <c r="BJ324" s="9"/>
      <c r="BK324" s="9"/>
      <c r="BL324" s="9"/>
      <c r="BM324" s="9"/>
      <c r="BN324" s="9"/>
      <c r="BO324" s="9"/>
      <c r="BP324" s="9"/>
      <c r="BQ324" s="9"/>
      <c r="BR324" s="9"/>
      <c r="BS324" s="9"/>
      <c r="BT324" s="9"/>
      <c r="BU324" s="9"/>
      <c r="BV324" s="9"/>
      <c r="BW324" s="9"/>
      <c r="BX324" s="9"/>
      <c r="BY324" s="9"/>
      <c r="BZ324" s="9"/>
    </row>
    <row r="325" spans="1:78">
      <c r="A325" s="50">
        <f t="shared" si="19"/>
        <v>314</v>
      </c>
      <c r="C325" s="11" t="str">
        <f>IFERROR(INDEX('     2022    '!D:D,MATCH('Order Summary'!$A325,'     2022    '!$AN:$AN,0)),"")</f>
        <v/>
      </c>
      <c r="D325" s="11" t="str">
        <f>IFERROR(INDEX('     2022    '!C:C,MATCH('Order Summary'!$A325,'     2022    '!$AN:$AN,0)),"")</f>
        <v/>
      </c>
      <c r="E325" s="11" t="str">
        <f>IFERROR(INDEX('     2022    '!E:E,MATCH('Order Summary'!$A325,'     2022    '!$AN:$AN,0)),"")</f>
        <v/>
      </c>
      <c r="F325" s="96">
        <f>IFERROR(INDEX('     2022    '!AY:AY,MATCH($A325,'     2022    '!$AN:$AN,0)),0)</f>
        <v>0</v>
      </c>
      <c r="G325" s="180" t="str">
        <f>IFERROR(IF($O$3&gt;68,INDEX('     2022    '!I:I,MATCH($A325,'     2022    '!$AN:$AN,0))*(1-'     2022    '!$BA$1),INDEX('     2022    '!I:I,MATCH($A325,'     2022    '!$AN:$AN,0))),"")</f>
        <v/>
      </c>
      <c r="H325" s="96">
        <f>IFERROR(INDEX('     2022    '!AZ:AZ,MATCH($A325,'     2022    '!$AN:$AN,0)),0)</f>
        <v>0</v>
      </c>
      <c r="I325" s="180" t="str">
        <f>IFERROR(IF($O$3&gt;68,INDEX('     2022    '!M:M,MATCH($A325,'     2022    '!$AN:$AN,0))*(1-'     2022    '!$BA$1),INDEX('     2022    '!M:M,MATCH($A325,'     2022    '!$AN:$AN,0))),"")</f>
        <v/>
      </c>
      <c r="J325" s="181">
        <f t="shared" si="17"/>
        <v>0</v>
      </c>
      <c r="K325" s="182" t="str">
        <f t="shared" si="18"/>
        <v/>
      </c>
      <c r="L325" s="53"/>
      <c r="M325" s="52" t="str">
        <f>IFERROR(INDEX('     2022    '!R:R,MATCH('Order Summary'!$A325,'     2022    '!$AN:$AN,0)),"")</f>
        <v/>
      </c>
      <c r="N325" s="52" t="str">
        <f>IFERROR(INDEX('     2022    '!V:V,MATCH('Order Summary'!$A325,'     2022    '!$AN:$AN,0)),"")</f>
        <v/>
      </c>
      <c r="O325" s="52" t="str">
        <f>IFERROR(INDEX('     2022    '!S:S,MATCH('Order Summary'!$A325,'     2022    '!$AN:$AN,0)),"")</f>
        <v/>
      </c>
      <c r="P325" s="96" t="str">
        <f t="shared" si="16"/>
        <v/>
      </c>
      <c r="R325" s="9"/>
      <c r="S325" s="9"/>
      <c r="T325" s="9"/>
      <c r="U325" s="9"/>
      <c r="V325" s="9"/>
      <c r="W325" s="9"/>
      <c r="X325" s="9"/>
      <c r="Y325" s="9"/>
      <c r="Z325" s="9"/>
      <c r="AA325" s="9"/>
      <c r="AB325" s="9"/>
      <c r="AC325" s="9"/>
      <c r="AD325" s="9"/>
      <c r="AE325" s="9"/>
      <c r="AF325" s="9"/>
      <c r="AG325" s="9"/>
      <c r="AH325" s="9"/>
      <c r="AI325" s="9"/>
      <c r="AJ325" s="9"/>
      <c r="AK325" s="9"/>
      <c r="AL325" s="9"/>
      <c r="AM325" s="9"/>
      <c r="AN325" s="9"/>
      <c r="AO325" s="9"/>
      <c r="AP325" s="9"/>
      <c r="AQ325" s="9"/>
      <c r="AR325" s="9"/>
      <c r="AS325" s="9"/>
      <c r="AT325" s="9"/>
      <c r="AU325" s="9"/>
      <c r="AV325" s="9"/>
      <c r="AW325" s="9"/>
      <c r="AX325" s="9"/>
      <c r="AY325" s="9"/>
      <c r="AZ325" s="9"/>
      <c r="BA325" s="9"/>
      <c r="BB325" s="9"/>
      <c r="BC325" s="9"/>
      <c r="BD325" s="9"/>
      <c r="BE325" s="9"/>
      <c r="BF325" s="9"/>
      <c r="BG325" s="9"/>
      <c r="BH325" s="9"/>
      <c r="BI325" s="9"/>
      <c r="BJ325" s="9"/>
      <c r="BK325" s="9"/>
      <c r="BL325" s="9"/>
      <c r="BM325" s="9"/>
      <c r="BN325" s="9"/>
      <c r="BO325" s="9"/>
      <c r="BP325" s="9"/>
      <c r="BQ325" s="9"/>
      <c r="BR325" s="9"/>
      <c r="BS325" s="9"/>
      <c r="BT325" s="9"/>
      <c r="BU325" s="9"/>
      <c r="BV325" s="9"/>
      <c r="BW325" s="9"/>
      <c r="BX325" s="9"/>
      <c r="BY325" s="9"/>
      <c r="BZ325" s="9"/>
    </row>
    <row r="326" spans="1:78">
      <c r="A326" s="50">
        <f t="shared" si="19"/>
        <v>315</v>
      </c>
      <c r="C326" s="11" t="str">
        <f>IFERROR(INDEX('     2022    '!D:D,MATCH('Order Summary'!$A326,'     2022    '!$AN:$AN,0)),"")</f>
        <v/>
      </c>
      <c r="D326" s="11" t="str">
        <f>IFERROR(INDEX('     2022    '!C:C,MATCH('Order Summary'!$A326,'     2022    '!$AN:$AN,0)),"")</f>
        <v/>
      </c>
      <c r="E326" s="11" t="str">
        <f>IFERROR(INDEX('     2022    '!E:E,MATCH('Order Summary'!$A326,'     2022    '!$AN:$AN,0)),"")</f>
        <v/>
      </c>
      <c r="F326" s="96">
        <f>IFERROR(INDEX('     2022    '!AY:AY,MATCH($A326,'     2022    '!$AN:$AN,0)),0)</f>
        <v>0</v>
      </c>
      <c r="G326" s="180" t="str">
        <f>IFERROR(IF($O$3&gt;68,INDEX('     2022    '!I:I,MATCH($A326,'     2022    '!$AN:$AN,0))*(1-'     2022    '!$BA$1),INDEX('     2022    '!I:I,MATCH($A326,'     2022    '!$AN:$AN,0))),"")</f>
        <v/>
      </c>
      <c r="H326" s="96">
        <f>IFERROR(INDEX('     2022    '!AZ:AZ,MATCH($A326,'     2022    '!$AN:$AN,0)),0)</f>
        <v>0</v>
      </c>
      <c r="I326" s="180" t="str">
        <f>IFERROR(IF($O$3&gt;68,INDEX('     2022    '!M:M,MATCH($A326,'     2022    '!$AN:$AN,0))*(1-'     2022    '!$BA$1),INDEX('     2022    '!M:M,MATCH($A326,'     2022    '!$AN:$AN,0))),"")</f>
        <v/>
      </c>
      <c r="J326" s="181">
        <f t="shared" si="17"/>
        <v>0</v>
      </c>
      <c r="K326" s="182" t="str">
        <f t="shared" si="18"/>
        <v/>
      </c>
      <c r="L326" s="53"/>
      <c r="M326" s="52" t="str">
        <f>IFERROR(INDEX('     2022    '!R:R,MATCH('Order Summary'!$A326,'     2022    '!$AN:$AN,0)),"")</f>
        <v/>
      </c>
      <c r="N326" s="52" t="str">
        <f>IFERROR(INDEX('     2022    '!V:V,MATCH('Order Summary'!$A326,'     2022    '!$AN:$AN,0)),"")</f>
        <v/>
      </c>
      <c r="O326" s="52" t="str">
        <f>IFERROR(INDEX('     2022    '!S:S,MATCH('Order Summary'!$A326,'     2022    '!$AN:$AN,0)),"")</f>
        <v/>
      </c>
      <c r="P326" s="96" t="str">
        <f t="shared" si="16"/>
        <v/>
      </c>
      <c r="R326" s="9"/>
      <c r="S326" s="9"/>
      <c r="T326" s="9"/>
      <c r="U326" s="9"/>
      <c r="V326" s="9"/>
      <c r="W326" s="9"/>
      <c r="X326" s="9"/>
      <c r="Y326" s="9"/>
      <c r="Z326" s="9"/>
      <c r="AA326" s="9"/>
      <c r="AB326" s="9"/>
      <c r="AC326" s="9"/>
      <c r="AD326" s="9"/>
      <c r="AE326" s="9"/>
      <c r="AF326" s="9"/>
      <c r="AG326" s="9"/>
      <c r="AH326" s="9"/>
      <c r="AI326" s="9"/>
      <c r="AJ326" s="9"/>
      <c r="AK326" s="9"/>
      <c r="AL326" s="9"/>
      <c r="AM326" s="9"/>
      <c r="AN326" s="9"/>
      <c r="AO326" s="9"/>
      <c r="AP326" s="9"/>
      <c r="AQ326" s="9"/>
      <c r="AR326" s="9"/>
      <c r="AS326" s="9"/>
      <c r="AT326" s="9"/>
      <c r="AU326" s="9"/>
      <c r="AV326" s="9"/>
      <c r="AW326" s="9"/>
      <c r="AX326" s="9"/>
      <c r="AY326" s="9"/>
      <c r="AZ326" s="9"/>
      <c r="BA326" s="9"/>
      <c r="BB326" s="9"/>
      <c r="BC326" s="9"/>
      <c r="BD326" s="9"/>
      <c r="BE326" s="9"/>
      <c r="BF326" s="9"/>
      <c r="BG326" s="9"/>
      <c r="BH326" s="9"/>
      <c r="BI326" s="9"/>
      <c r="BJ326" s="9"/>
      <c r="BK326" s="9"/>
      <c r="BL326" s="9"/>
      <c r="BM326" s="9"/>
      <c r="BN326" s="9"/>
      <c r="BO326" s="9"/>
      <c r="BP326" s="9"/>
      <c r="BQ326" s="9"/>
      <c r="BR326" s="9"/>
      <c r="BS326" s="9"/>
      <c r="BT326" s="9"/>
      <c r="BU326" s="9"/>
      <c r="BV326" s="9"/>
      <c r="BW326" s="9"/>
      <c r="BX326" s="9"/>
      <c r="BY326" s="9"/>
      <c r="BZ326" s="9"/>
    </row>
    <row r="327" spans="1:78">
      <c r="A327" s="50">
        <f t="shared" si="19"/>
        <v>316</v>
      </c>
      <c r="C327" s="11" t="str">
        <f>IFERROR(INDEX('     2022    '!D:D,MATCH('Order Summary'!$A327,'     2022    '!$AN:$AN,0)),"")</f>
        <v/>
      </c>
      <c r="D327" s="11" t="str">
        <f>IFERROR(INDEX('     2022    '!C:C,MATCH('Order Summary'!$A327,'     2022    '!$AN:$AN,0)),"")</f>
        <v/>
      </c>
      <c r="E327" s="11" t="str">
        <f>IFERROR(INDEX('     2022    '!E:E,MATCH('Order Summary'!$A327,'     2022    '!$AN:$AN,0)),"")</f>
        <v/>
      </c>
      <c r="F327" s="96">
        <f>IFERROR(INDEX('     2022    '!AY:AY,MATCH($A327,'     2022    '!$AN:$AN,0)),0)</f>
        <v>0</v>
      </c>
      <c r="G327" s="180" t="str">
        <f>IFERROR(IF($O$3&gt;68,INDEX('     2022    '!I:I,MATCH($A327,'     2022    '!$AN:$AN,0))*(1-'     2022    '!$BA$1),INDEX('     2022    '!I:I,MATCH($A327,'     2022    '!$AN:$AN,0))),"")</f>
        <v/>
      </c>
      <c r="H327" s="96">
        <f>IFERROR(INDEX('     2022    '!AZ:AZ,MATCH($A327,'     2022    '!$AN:$AN,0)),0)</f>
        <v>0</v>
      </c>
      <c r="I327" s="180" t="str">
        <f>IFERROR(IF($O$3&gt;68,INDEX('     2022    '!M:M,MATCH($A327,'     2022    '!$AN:$AN,0))*(1-'     2022    '!$BA$1),INDEX('     2022    '!M:M,MATCH($A327,'     2022    '!$AN:$AN,0))),"")</f>
        <v/>
      </c>
      <c r="J327" s="181">
        <f t="shared" si="17"/>
        <v>0</v>
      </c>
      <c r="K327" s="182" t="str">
        <f t="shared" si="18"/>
        <v/>
      </c>
      <c r="L327" s="53"/>
      <c r="M327" s="52" t="str">
        <f>IFERROR(INDEX('     2022    '!R:R,MATCH('Order Summary'!$A327,'     2022    '!$AN:$AN,0)),"")</f>
        <v/>
      </c>
      <c r="N327" s="52" t="str">
        <f>IFERROR(INDEX('     2022    '!V:V,MATCH('Order Summary'!$A327,'     2022    '!$AN:$AN,0)),"")</f>
        <v/>
      </c>
      <c r="O327" s="52" t="str">
        <f>IFERROR(INDEX('     2022    '!S:S,MATCH('Order Summary'!$A327,'     2022    '!$AN:$AN,0)),"")</f>
        <v/>
      </c>
      <c r="P327" s="96" t="str">
        <f t="shared" si="16"/>
        <v/>
      </c>
      <c r="R327" s="9"/>
      <c r="S327" s="9"/>
      <c r="T327" s="9"/>
      <c r="U327" s="9"/>
      <c r="V327" s="9"/>
      <c r="W327" s="9"/>
      <c r="X327" s="9"/>
      <c r="Y327" s="9"/>
      <c r="Z327" s="9"/>
      <c r="AA327" s="9"/>
      <c r="AB327" s="9"/>
      <c r="AC327" s="9"/>
      <c r="AD327" s="9"/>
      <c r="AE327" s="9"/>
      <c r="AF327" s="9"/>
      <c r="AG327" s="9"/>
      <c r="AH327" s="9"/>
      <c r="AI327" s="9"/>
      <c r="AJ327" s="9"/>
      <c r="AK327" s="9"/>
      <c r="AL327" s="9"/>
      <c r="AM327" s="9"/>
      <c r="AN327" s="9"/>
      <c r="AO327" s="9"/>
      <c r="AP327" s="9"/>
      <c r="AQ327" s="9"/>
      <c r="AR327" s="9"/>
      <c r="AS327" s="9"/>
      <c r="AT327" s="9"/>
      <c r="AU327" s="9"/>
      <c r="AV327" s="9"/>
      <c r="AW327" s="9"/>
      <c r="AX327" s="9"/>
      <c r="AY327" s="9"/>
      <c r="AZ327" s="9"/>
      <c r="BA327" s="9"/>
      <c r="BB327" s="9"/>
      <c r="BC327" s="9"/>
      <c r="BD327" s="9"/>
      <c r="BE327" s="9"/>
      <c r="BF327" s="9"/>
      <c r="BG327" s="9"/>
      <c r="BH327" s="9"/>
      <c r="BI327" s="9"/>
      <c r="BJ327" s="9"/>
      <c r="BK327" s="9"/>
      <c r="BL327" s="9"/>
      <c r="BM327" s="9"/>
      <c r="BN327" s="9"/>
      <c r="BO327" s="9"/>
      <c r="BP327" s="9"/>
      <c r="BQ327" s="9"/>
      <c r="BR327" s="9"/>
      <c r="BS327" s="9"/>
      <c r="BT327" s="9"/>
      <c r="BU327" s="9"/>
      <c r="BV327" s="9"/>
      <c r="BW327" s="9"/>
      <c r="BX327" s="9"/>
      <c r="BY327" s="9"/>
      <c r="BZ327" s="9"/>
    </row>
    <row r="328" spans="1:78">
      <c r="A328" s="50">
        <f t="shared" si="19"/>
        <v>317</v>
      </c>
      <c r="C328" s="11" t="str">
        <f>IFERROR(INDEX('     2022    '!D:D,MATCH('Order Summary'!$A328,'     2022    '!$AN:$AN,0)),"")</f>
        <v/>
      </c>
      <c r="D328" s="11" t="str">
        <f>IFERROR(INDEX('     2022    '!C:C,MATCH('Order Summary'!$A328,'     2022    '!$AN:$AN,0)),"")</f>
        <v/>
      </c>
      <c r="E328" s="11" t="str">
        <f>IFERROR(INDEX('     2022    '!E:E,MATCH('Order Summary'!$A328,'     2022    '!$AN:$AN,0)),"")</f>
        <v/>
      </c>
      <c r="F328" s="96">
        <f>IFERROR(INDEX('     2022    '!AY:AY,MATCH($A328,'     2022    '!$AN:$AN,0)),0)</f>
        <v>0</v>
      </c>
      <c r="G328" s="180" t="str">
        <f>IFERROR(IF($O$3&gt;68,INDEX('     2022    '!I:I,MATCH($A328,'     2022    '!$AN:$AN,0))*(1-'     2022    '!$BA$1),INDEX('     2022    '!I:I,MATCH($A328,'     2022    '!$AN:$AN,0))),"")</f>
        <v/>
      </c>
      <c r="H328" s="96">
        <f>IFERROR(INDEX('     2022    '!AZ:AZ,MATCH($A328,'     2022    '!$AN:$AN,0)),0)</f>
        <v>0</v>
      </c>
      <c r="I328" s="180" t="str">
        <f>IFERROR(IF($O$3&gt;68,INDEX('     2022    '!M:M,MATCH($A328,'     2022    '!$AN:$AN,0))*(1-'     2022    '!$BA$1),INDEX('     2022    '!M:M,MATCH($A328,'     2022    '!$AN:$AN,0))),"")</f>
        <v/>
      </c>
      <c r="J328" s="181">
        <f t="shared" si="17"/>
        <v>0</v>
      </c>
      <c r="K328" s="182" t="str">
        <f t="shared" si="18"/>
        <v/>
      </c>
      <c r="L328" s="53"/>
      <c r="M328" s="52" t="str">
        <f>IFERROR(INDEX('     2022    '!R:R,MATCH('Order Summary'!$A328,'     2022    '!$AN:$AN,0)),"")</f>
        <v/>
      </c>
      <c r="N328" s="52" t="str">
        <f>IFERROR(INDEX('     2022    '!V:V,MATCH('Order Summary'!$A328,'     2022    '!$AN:$AN,0)),"")</f>
        <v/>
      </c>
      <c r="O328" s="52" t="str">
        <f>IFERROR(INDEX('     2022    '!S:S,MATCH('Order Summary'!$A328,'     2022    '!$AN:$AN,0)),"")</f>
        <v/>
      </c>
      <c r="P328" s="96" t="str">
        <f t="shared" si="16"/>
        <v/>
      </c>
      <c r="R328" s="9"/>
      <c r="S328" s="9"/>
      <c r="T328" s="9"/>
      <c r="U328" s="9"/>
      <c r="V328" s="9"/>
      <c r="W328" s="9"/>
      <c r="X328" s="9"/>
      <c r="Y328" s="9"/>
      <c r="Z328" s="9"/>
      <c r="AA328" s="9"/>
      <c r="AB328" s="9"/>
      <c r="AC328" s="9"/>
      <c r="AD328" s="9"/>
      <c r="AE328" s="9"/>
      <c r="AF328" s="9"/>
      <c r="AG328" s="9"/>
      <c r="AH328" s="9"/>
      <c r="AI328" s="9"/>
      <c r="AJ328" s="9"/>
      <c r="AK328" s="9"/>
      <c r="AL328" s="9"/>
      <c r="AM328" s="9"/>
      <c r="AN328" s="9"/>
      <c r="AO328" s="9"/>
      <c r="AP328" s="9"/>
      <c r="AQ328" s="9"/>
      <c r="AR328" s="9"/>
      <c r="AS328" s="9"/>
      <c r="AT328" s="9"/>
      <c r="AU328" s="9"/>
      <c r="AV328" s="9"/>
      <c r="AW328" s="9"/>
      <c r="AX328" s="9"/>
      <c r="AY328" s="9"/>
      <c r="AZ328" s="9"/>
      <c r="BA328" s="9"/>
      <c r="BB328" s="9"/>
      <c r="BC328" s="9"/>
      <c r="BD328" s="9"/>
      <c r="BE328" s="9"/>
      <c r="BF328" s="9"/>
      <c r="BG328" s="9"/>
      <c r="BH328" s="9"/>
      <c r="BI328" s="9"/>
      <c r="BJ328" s="9"/>
      <c r="BK328" s="9"/>
      <c r="BL328" s="9"/>
      <c r="BM328" s="9"/>
      <c r="BN328" s="9"/>
      <c r="BO328" s="9"/>
      <c r="BP328" s="9"/>
      <c r="BQ328" s="9"/>
      <c r="BR328" s="9"/>
      <c r="BS328" s="9"/>
      <c r="BT328" s="9"/>
      <c r="BU328" s="9"/>
      <c r="BV328" s="9"/>
      <c r="BW328" s="9"/>
      <c r="BX328" s="9"/>
      <c r="BY328" s="9"/>
      <c r="BZ328" s="9"/>
    </row>
    <row r="329" spans="1:78">
      <c r="A329" s="50">
        <f t="shared" si="19"/>
        <v>318</v>
      </c>
      <c r="C329" s="11" t="str">
        <f>IFERROR(INDEX('     2022    '!D:D,MATCH('Order Summary'!$A329,'     2022    '!$AN:$AN,0)),"")</f>
        <v/>
      </c>
      <c r="D329" s="11" t="str">
        <f>IFERROR(INDEX('     2022    '!C:C,MATCH('Order Summary'!$A329,'     2022    '!$AN:$AN,0)),"")</f>
        <v/>
      </c>
      <c r="E329" s="11" t="str">
        <f>IFERROR(INDEX('     2022    '!E:E,MATCH('Order Summary'!$A329,'     2022    '!$AN:$AN,0)),"")</f>
        <v/>
      </c>
      <c r="F329" s="96">
        <f>IFERROR(INDEX('     2022    '!AY:AY,MATCH($A329,'     2022    '!$AN:$AN,0)),0)</f>
        <v>0</v>
      </c>
      <c r="G329" s="180" t="str">
        <f>IFERROR(IF($O$3&gt;68,INDEX('     2022    '!I:I,MATCH($A329,'     2022    '!$AN:$AN,0))*(1-'     2022    '!$BA$1),INDEX('     2022    '!I:I,MATCH($A329,'     2022    '!$AN:$AN,0))),"")</f>
        <v/>
      </c>
      <c r="H329" s="96">
        <f>IFERROR(INDEX('     2022    '!AZ:AZ,MATCH($A329,'     2022    '!$AN:$AN,0)),0)</f>
        <v>0</v>
      </c>
      <c r="I329" s="180" t="str">
        <f>IFERROR(IF($O$3&gt;68,INDEX('     2022    '!M:M,MATCH($A329,'     2022    '!$AN:$AN,0))*(1-'     2022    '!$BA$1),INDEX('     2022    '!M:M,MATCH($A329,'     2022    '!$AN:$AN,0))),"")</f>
        <v/>
      </c>
      <c r="J329" s="181">
        <f t="shared" si="17"/>
        <v>0</v>
      </c>
      <c r="K329" s="182" t="str">
        <f t="shared" si="18"/>
        <v/>
      </c>
      <c r="L329" s="53"/>
      <c r="M329" s="52" t="str">
        <f>IFERROR(INDEX('     2022    '!R:R,MATCH('Order Summary'!$A329,'     2022    '!$AN:$AN,0)),"")</f>
        <v/>
      </c>
      <c r="N329" s="52" t="str">
        <f>IFERROR(INDEX('     2022    '!V:V,MATCH('Order Summary'!$A329,'     2022    '!$AN:$AN,0)),"")</f>
        <v/>
      </c>
      <c r="O329" s="52" t="str">
        <f>IFERROR(INDEX('     2022    '!S:S,MATCH('Order Summary'!$A329,'     2022    '!$AN:$AN,0)),"")</f>
        <v/>
      </c>
      <c r="P329" s="96" t="str">
        <f t="shared" si="16"/>
        <v/>
      </c>
      <c r="R329" s="9"/>
      <c r="S329" s="9"/>
      <c r="T329" s="9"/>
      <c r="U329" s="9"/>
      <c r="V329" s="9"/>
      <c r="W329" s="9"/>
      <c r="X329" s="9"/>
      <c r="Y329" s="9"/>
      <c r="Z329" s="9"/>
      <c r="AA329" s="9"/>
      <c r="AB329" s="9"/>
      <c r="AC329" s="9"/>
      <c r="AD329" s="9"/>
      <c r="AE329" s="9"/>
      <c r="AF329" s="9"/>
      <c r="AG329" s="9"/>
      <c r="AH329" s="9"/>
      <c r="AI329" s="9"/>
      <c r="AJ329" s="9"/>
      <c r="AK329" s="9"/>
      <c r="AL329" s="9"/>
      <c r="AM329" s="9"/>
      <c r="AN329" s="9"/>
      <c r="AO329" s="9"/>
      <c r="AP329" s="9"/>
      <c r="AQ329" s="9"/>
      <c r="AR329" s="9"/>
      <c r="AS329" s="9"/>
      <c r="AT329" s="9"/>
      <c r="AU329" s="9"/>
      <c r="AV329" s="9"/>
      <c r="AW329" s="9"/>
      <c r="AX329" s="9"/>
      <c r="AY329" s="9"/>
      <c r="AZ329" s="9"/>
      <c r="BA329" s="9"/>
      <c r="BB329" s="9"/>
      <c r="BC329" s="9"/>
      <c r="BD329" s="9"/>
      <c r="BE329" s="9"/>
      <c r="BF329" s="9"/>
      <c r="BG329" s="9"/>
      <c r="BH329" s="9"/>
      <c r="BI329" s="9"/>
      <c r="BJ329" s="9"/>
      <c r="BK329" s="9"/>
      <c r="BL329" s="9"/>
      <c r="BM329" s="9"/>
      <c r="BN329" s="9"/>
      <c r="BO329" s="9"/>
      <c r="BP329" s="9"/>
      <c r="BQ329" s="9"/>
      <c r="BR329" s="9"/>
      <c r="BS329" s="9"/>
      <c r="BT329" s="9"/>
      <c r="BU329" s="9"/>
      <c r="BV329" s="9"/>
      <c r="BW329" s="9"/>
      <c r="BX329" s="9"/>
      <c r="BY329" s="9"/>
      <c r="BZ329" s="9"/>
    </row>
    <row r="330" spans="1:78">
      <c r="A330" s="50">
        <f t="shared" si="19"/>
        <v>319</v>
      </c>
      <c r="C330" s="11" t="str">
        <f>IFERROR(INDEX('     2022    '!D:D,MATCH('Order Summary'!$A330,'     2022    '!$AN:$AN,0)),"")</f>
        <v/>
      </c>
      <c r="D330" s="11" t="str">
        <f>IFERROR(INDEX('     2022    '!C:C,MATCH('Order Summary'!$A330,'     2022    '!$AN:$AN,0)),"")</f>
        <v/>
      </c>
      <c r="E330" s="11" t="str">
        <f>IFERROR(INDEX('     2022    '!E:E,MATCH('Order Summary'!$A330,'     2022    '!$AN:$AN,0)),"")</f>
        <v/>
      </c>
      <c r="F330" s="96">
        <f>IFERROR(INDEX('     2022    '!AY:AY,MATCH($A330,'     2022    '!$AN:$AN,0)),0)</f>
        <v>0</v>
      </c>
      <c r="G330" s="180" t="str">
        <f>IFERROR(IF($O$3&gt;68,INDEX('     2022    '!I:I,MATCH($A330,'     2022    '!$AN:$AN,0))*(1-'     2022    '!$BA$1),INDEX('     2022    '!I:I,MATCH($A330,'     2022    '!$AN:$AN,0))),"")</f>
        <v/>
      </c>
      <c r="H330" s="96">
        <f>IFERROR(INDEX('     2022    '!AZ:AZ,MATCH($A330,'     2022    '!$AN:$AN,0)),0)</f>
        <v>0</v>
      </c>
      <c r="I330" s="180" t="str">
        <f>IFERROR(IF($O$3&gt;68,INDEX('     2022    '!M:M,MATCH($A330,'     2022    '!$AN:$AN,0))*(1-'     2022    '!$BA$1),INDEX('     2022    '!M:M,MATCH($A330,'     2022    '!$AN:$AN,0))),"")</f>
        <v/>
      </c>
      <c r="J330" s="181">
        <f t="shared" si="17"/>
        <v>0</v>
      </c>
      <c r="K330" s="182" t="str">
        <f t="shared" si="18"/>
        <v/>
      </c>
      <c r="L330" s="53"/>
      <c r="M330" s="52" t="str">
        <f>IFERROR(INDEX('     2022    '!R:R,MATCH('Order Summary'!$A330,'     2022    '!$AN:$AN,0)),"")</f>
        <v/>
      </c>
      <c r="N330" s="52" t="str">
        <f>IFERROR(INDEX('     2022    '!V:V,MATCH('Order Summary'!$A330,'     2022    '!$AN:$AN,0)),"")</f>
        <v/>
      </c>
      <c r="O330" s="52" t="str">
        <f>IFERROR(INDEX('     2022    '!S:S,MATCH('Order Summary'!$A330,'     2022    '!$AN:$AN,0)),"")</f>
        <v/>
      </c>
      <c r="P330" s="96" t="str">
        <f t="shared" si="16"/>
        <v/>
      </c>
      <c r="R330" s="9"/>
      <c r="S330" s="9"/>
      <c r="T330" s="9"/>
      <c r="U330" s="9"/>
      <c r="V330" s="9"/>
      <c r="W330" s="9"/>
      <c r="X330" s="9"/>
      <c r="Y330" s="9"/>
      <c r="Z330" s="9"/>
      <c r="AA330" s="9"/>
      <c r="AB330" s="9"/>
      <c r="AC330" s="9"/>
      <c r="AD330" s="9"/>
      <c r="AE330" s="9"/>
      <c r="AF330" s="9"/>
      <c r="AG330" s="9"/>
      <c r="AH330" s="9"/>
      <c r="AI330" s="9"/>
      <c r="AJ330" s="9"/>
      <c r="AK330" s="9"/>
      <c r="AL330" s="9"/>
      <c r="AM330" s="9"/>
      <c r="AN330" s="9"/>
      <c r="AO330" s="9"/>
      <c r="AP330" s="9"/>
      <c r="AQ330" s="9"/>
      <c r="AR330" s="9"/>
      <c r="AS330" s="9"/>
      <c r="AT330" s="9"/>
      <c r="AU330" s="9"/>
      <c r="AV330" s="9"/>
      <c r="AW330" s="9"/>
      <c r="AX330" s="9"/>
      <c r="AY330" s="9"/>
      <c r="AZ330" s="9"/>
      <c r="BA330" s="9"/>
      <c r="BB330" s="9"/>
      <c r="BC330" s="9"/>
      <c r="BD330" s="9"/>
      <c r="BE330" s="9"/>
      <c r="BF330" s="9"/>
      <c r="BG330" s="9"/>
      <c r="BH330" s="9"/>
      <c r="BI330" s="9"/>
      <c r="BJ330" s="9"/>
      <c r="BK330" s="9"/>
      <c r="BL330" s="9"/>
      <c r="BM330" s="9"/>
      <c r="BN330" s="9"/>
      <c r="BO330" s="9"/>
      <c r="BP330" s="9"/>
      <c r="BQ330" s="9"/>
      <c r="BR330" s="9"/>
      <c r="BS330" s="9"/>
      <c r="BT330" s="9"/>
      <c r="BU330" s="9"/>
      <c r="BV330" s="9"/>
      <c r="BW330" s="9"/>
      <c r="BX330" s="9"/>
      <c r="BY330" s="9"/>
      <c r="BZ330" s="9"/>
    </row>
    <row r="331" spans="1:78">
      <c r="A331" s="50">
        <f t="shared" si="19"/>
        <v>320</v>
      </c>
      <c r="C331" s="11" t="str">
        <f>IFERROR(INDEX('     2022    '!D:D,MATCH('Order Summary'!$A331,'     2022    '!$AN:$AN,0)),"")</f>
        <v/>
      </c>
      <c r="D331" s="11" t="str">
        <f>IFERROR(INDEX('     2022    '!C:C,MATCH('Order Summary'!$A331,'     2022    '!$AN:$AN,0)),"")</f>
        <v/>
      </c>
      <c r="E331" s="11" t="str">
        <f>IFERROR(INDEX('     2022    '!E:E,MATCH('Order Summary'!$A331,'     2022    '!$AN:$AN,0)),"")</f>
        <v/>
      </c>
      <c r="F331" s="96">
        <f>IFERROR(INDEX('     2022    '!AY:AY,MATCH($A331,'     2022    '!$AN:$AN,0)),0)</f>
        <v>0</v>
      </c>
      <c r="G331" s="180" t="str">
        <f>IFERROR(IF($O$3&gt;68,INDEX('     2022    '!I:I,MATCH($A331,'     2022    '!$AN:$AN,0))*(1-'     2022    '!$BA$1),INDEX('     2022    '!I:I,MATCH($A331,'     2022    '!$AN:$AN,0))),"")</f>
        <v/>
      </c>
      <c r="H331" s="96">
        <f>IFERROR(INDEX('     2022    '!AZ:AZ,MATCH($A331,'     2022    '!$AN:$AN,0)),0)</f>
        <v>0</v>
      </c>
      <c r="I331" s="180" t="str">
        <f>IFERROR(IF($O$3&gt;68,INDEX('     2022    '!M:M,MATCH($A331,'     2022    '!$AN:$AN,0))*(1-'     2022    '!$BA$1),INDEX('     2022    '!M:M,MATCH($A331,'     2022    '!$AN:$AN,0))),"")</f>
        <v/>
      </c>
      <c r="J331" s="181">
        <f t="shared" si="17"/>
        <v>0</v>
      </c>
      <c r="K331" s="182" t="str">
        <f t="shared" si="18"/>
        <v/>
      </c>
      <c r="L331" s="53"/>
      <c r="M331" s="52" t="str">
        <f>IFERROR(INDEX('     2022    '!R:R,MATCH('Order Summary'!$A331,'     2022    '!$AN:$AN,0)),"")</f>
        <v/>
      </c>
      <c r="N331" s="52" t="str">
        <f>IFERROR(INDEX('     2022    '!V:V,MATCH('Order Summary'!$A331,'     2022    '!$AN:$AN,0)),"")</f>
        <v/>
      </c>
      <c r="O331" s="52" t="str">
        <f>IFERROR(INDEX('     2022    '!S:S,MATCH('Order Summary'!$A331,'     2022    '!$AN:$AN,0)),"")</f>
        <v/>
      </c>
      <c r="P331" s="96" t="str">
        <f t="shared" si="16"/>
        <v/>
      </c>
      <c r="R331" s="9"/>
      <c r="S331" s="9"/>
      <c r="T331" s="9"/>
      <c r="U331" s="9"/>
      <c r="V331" s="9"/>
      <c r="W331" s="9"/>
      <c r="X331" s="9"/>
      <c r="Y331" s="9"/>
      <c r="Z331" s="9"/>
      <c r="AA331" s="9"/>
      <c r="AB331" s="9"/>
      <c r="AC331" s="9"/>
      <c r="AD331" s="9"/>
      <c r="AE331" s="9"/>
      <c r="AF331" s="9"/>
      <c r="AG331" s="9"/>
      <c r="AH331" s="9"/>
      <c r="AI331" s="9"/>
      <c r="AJ331" s="9"/>
      <c r="AK331" s="9"/>
      <c r="AL331" s="9"/>
      <c r="AM331" s="9"/>
      <c r="AN331" s="9"/>
      <c r="AO331" s="9"/>
      <c r="AP331" s="9"/>
      <c r="AQ331" s="9"/>
      <c r="AR331" s="9"/>
      <c r="AS331" s="9"/>
      <c r="AT331" s="9"/>
      <c r="AU331" s="9"/>
      <c r="AV331" s="9"/>
      <c r="AW331" s="9"/>
      <c r="AX331" s="9"/>
      <c r="AY331" s="9"/>
      <c r="AZ331" s="9"/>
      <c r="BA331" s="9"/>
      <c r="BB331" s="9"/>
      <c r="BC331" s="9"/>
      <c r="BD331" s="9"/>
      <c r="BE331" s="9"/>
      <c r="BF331" s="9"/>
      <c r="BG331" s="9"/>
      <c r="BH331" s="9"/>
      <c r="BI331" s="9"/>
      <c r="BJ331" s="9"/>
      <c r="BK331" s="9"/>
      <c r="BL331" s="9"/>
      <c r="BM331" s="9"/>
      <c r="BN331" s="9"/>
      <c r="BO331" s="9"/>
      <c r="BP331" s="9"/>
      <c r="BQ331" s="9"/>
      <c r="BR331" s="9"/>
      <c r="BS331" s="9"/>
      <c r="BT331" s="9"/>
      <c r="BU331" s="9"/>
      <c r="BV331" s="9"/>
      <c r="BW331" s="9"/>
      <c r="BX331" s="9"/>
      <c r="BY331" s="9"/>
      <c r="BZ331" s="9"/>
    </row>
    <row r="332" spans="1:78">
      <c r="A332" s="50">
        <f t="shared" si="19"/>
        <v>321</v>
      </c>
      <c r="C332" s="11" t="str">
        <f>IFERROR(INDEX('     2022    '!D:D,MATCH('Order Summary'!$A332,'     2022    '!$AN:$AN,0)),"")</f>
        <v/>
      </c>
      <c r="D332" s="11" t="str">
        <f>IFERROR(INDEX('     2022    '!C:C,MATCH('Order Summary'!$A332,'     2022    '!$AN:$AN,0)),"")</f>
        <v/>
      </c>
      <c r="E332" s="11" t="str">
        <f>IFERROR(INDEX('     2022    '!E:E,MATCH('Order Summary'!$A332,'     2022    '!$AN:$AN,0)),"")</f>
        <v/>
      </c>
      <c r="F332" s="96">
        <f>IFERROR(INDEX('     2022    '!AY:AY,MATCH($A332,'     2022    '!$AN:$AN,0)),0)</f>
        <v>0</v>
      </c>
      <c r="G332" s="180" t="str">
        <f>IFERROR(IF($O$3&gt;68,INDEX('     2022    '!I:I,MATCH($A332,'     2022    '!$AN:$AN,0))*(1-'     2022    '!$BA$1),INDEX('     2022    '!I:I,MATCH($A332,'     2022    '!$AN:$AN,0))),"")</f>
        <v/>
      </c>
      <c r="H332" s="96">
        <f>IFERROR(INDEX('     2022    '!AZ:AZ,MATCH($A332,'     2022    '!$AN:$AN,0)),0)</f>
        <v>0</v>
      </c>
      <c r="I332" s="180" t="str">
        <f>IFERROR(IF($O$3&gt;68,INDEX('     2022    '!M:M,MATCH($A332,'     2022    '!$AN:$AN,0))*(1-'     2022    '!$BA$1),INDEX('     2022    '!M:M,MATCH($A332,'     2022    '!$AN:$AN,0))),"")</f>
        <v/>
      </c>
      <c r="J332" s="181">
        <f t="shared" si="17"/>
        <v>0</v>
      </c>
      <c r="K332" s="182" t="str">
        <f t="shared" si="18"/>
        <v/>
      </c>
      <c r="L332" s="53"/>
      <c r="M332" s="52" t="str">
        <f>IFERROR(INDEX('     2022    '!R:R,MATCH('Order Summary'!$A332,'     2022    '!$AN:$AN,0)),"")</f>
        <v/>
      </c>
      <c r="N332" s="52" t="str">
        <f>IFERROR(INDEX('     2022    '!V:V,MATCH('Order Summary'!$A332,'     2022    '!$AN:$AN,0)),"")</f>
        <v/>
      </c>
      <c r="O332" s="52" t="str">
        <f>IFERROR(INDEX('     2022    '!S:S,MATCH('Order Summary'!$A332,'     2022    '!$AN:$AN,0)),"")</f>
        <v/>
      </c>
      <c r="P332" s="96" t="str">
        <f t="shared" ref="P332:P395" si="20">IFERROR(J332*O332,"")</f>
        <v/>
      </c>
      <c r="R332" s="9"/>
      <c r="S332" s="9"/>
      <c r="T332" s="9"/>
      <c r="U332" s="9"/>
      <c r="V332" s="9"/>
      <c r="W332" s="9"/>
      <c r="X332" s="9"/>
      <c r="Y332" s="9"/>
      <c r="Z332" s="9"/>
      <c r="AA332" s="9"/>
      <c r="AB332" s="9"/>
      <c r="AC332" s="9"/>
      <c r="AD332" s="9"/>
      <c r="AE332" s="9"/>
      <c r="AF332" s="9"/>
      <c r="AG332" s="9"/>
      <c r="AH332" s="9"/>
      <c r="AI332" s="9"/>
      <c r="AJ332" s="9"/>
      <c r="AK332" s="9"/>
      <c r="AL332" s="9"/>
      <c r="AM332" s="9"/>
      <c r="AN332" s="9"/>
      <c r="AO332" s="9"/>
      <c r="AP332" s="9"/>
      <c r="AQ332" s="9"/>
      <c r="AR332" s="9"/>
      <c r="AS332" s="9"/>
      <c r="AT332" s="9"/>
      <c r="AU332" s="9"/>
      <c r="AV332" s="9"/>
      <c r="AW332" s="9"/>
      <c r="AX332" s="9"/>
      <c r="AY332" s="9"/>
      <c r="AZ332" s="9"/>
      <c r="BA332" s="9"/>
      <c r="BB332" s="9"/>
      <c r="BC332" s="9"/>
      <c r="BD332" s="9"/>
      <c r="BE332" s="9"/>
      <c r="BF332" s="9"/>
      <c r="BG332" s="9"/>
      <c r="BH332" s="9"/>
      <c r="BI332" s="9"/>
      <c r="BJ332" s="9"/>
      <c r="BK332" s="9"/>
      <c r="BL332" s="9"/>
      <c r="BM332" s="9"/>
      <c r="BN332" s="9"/>
      <c r="BO332" s="9"/>
      <c r="BP332" s="9"/>
      <c r="BQ332" s="9"/>
      <c r="BR332" s="9"/>
      <c r="BS332" s="9"/>
      <c r="BT332" s="9"/>
      <c r="BU332" s="9"/>
      <c r="BV332" s="9"/>
      <c r="BW332" s="9"/>
      <c r="BX332" s="9"/>
      <c r="BY332" s="9"/>
      <c r="BZ332" s="9"/>
    </row>
    <row r="333" spans="1:78">
      <c r="A333" s="50">
        <f t="shared" si="19"/>
        <v>322</v>
      </c>
      <c r="C333" s="11" t="str">
        <f>IFERROR(INDEX('     2022    '!D:D,MATCH('Order Summary'!$A333,'     2022    '!$AN:$AN,0)),"")</f>
        <v/>
      </c>
      <c r="D333" s="11" t="str">
        <f>IFERROR(INDEX('     2022    '!C:C,MATCH('Order Summary'!$A333,'     2022    '!$AN:$AN,0)),"")</f>
        <v/>
      </c>
      <c r="E333" s="11" t="str">
        <f>IFERROR(INDEX('     2022    '!E:E,MATCH('Order Summary'!$A333,'     2022    '!$AN:$AN,0)),"")</f>
        <v/>
      </c>
      <c r="F333" s="96">
        <f>IFERROR(INDEX('     2022    '!AY:AY,MATCH($A333,'     2022    '!$AN:$AN,0)),0)</f>
        <v>0</v>
      </c>
      <c r="G333" s="180" t="str">
        <f>IFERROR(IF($O$3&gt;68,INDEX('     2022    '!I:I,MATCH($A333,'     2022    '!$AN:$AN,0))*(1-'     2022    '!$BA$1),INDEX('     2022    '!I:I,MATCH($A333,'     2022    '!$AN:$AN,0))),"")</f>
        <v/>
      </c>
      <c r="H333" s="96">
        <f>IFERROR(INDEX('     2022    '!AZ:AZ,MATCH($A333,'     2022    '!$AN:$AN,0)),0)</f>
        <v>0</v>
      </c>
      <c r="I333" s="180" t="str">
        <f>IFERROR(IF($O$3&gt;68,INDEX('     2022    '!M:M,MATCH($A333,'     2022    '!$AN:$AN,0))*(1-'     2022    '!$BA$1),INDEX('     2022    '!M:M,MATCH($A333,'     2022    '!$AN:$AN,0))),"")</f>
        <v/>
      </c>
      <c r="J333" s="181">
        <f t="shared" ref="J333:J396" si="21">F333+H333</f>
        <v>0</v>
      </c>
      <c r="K333" s="182" t="str">
        <f t="shared" ref="K333:K396" si="22">IFERROR((F333*G333)+(H333*I333),"")</f>
        <v/>
      </c>
      <c r="L333" s="53"/>
      <c r="M333" s="52" t="str">
        <f>IFERROR(INDEX('     2022    '!R:R,MATCH('Order Summary'!$A333,'     2022    '!$AN:$AN,0)),"")</f>
        <v/>
      </c>
      <c r="N333" s="52" t="str">
        <f>IFERROR(INDEX('     2022    '!V:V,MATCH('Order Summary'!$A333,'     2022    '!$AN:$AN,0)),"")</f>
        <v/>
      </c>
      <c r="O333" s="52" t="str">
        <f>IFERROR(INDEX('     2022    '!S:S,MATCH('Order Summary'!$A333,'     2022    '!$AN:$AN,0)),"")</f>
        <v/>
      </c>
      <c r="P333" s="96" t="str">
        <f t="shared" si="20"/>
        <v/>
      </c>
      <c r="R333" s="9"/>
      <c r="S333" s="9"/>
      <c r="T333" s="9"/>
      <c r="U333" s="9"/>
      <c r="V333" s="9"/>
      <c r="W333" s="9"/>
      <c r="X333" s="9"/>
      <c r="Y333" s="9"/>
      <c r="Z333" s="9"/>
      <c r="AA333" s="9"/>
      <c r="AB333" s="9"/>
      <c r="AC333" s="9"/>
      <c r="AD333" s="9"/>
      <c r="AE333" s="9"/>
      <c r="AF333" s="9"/>
      <c r="AG333" s="9"/>
      <c r="AH333" s="9"/>
      <c r="AI333" s="9"/>
      <c r="AJ333" s="9"/>
      <c r="AK333" s="9"/>
      <c r="AL333" s="9"/>
      <c r="AM333" s="9"/>
      <c r="AN333" s="9"/>
      <c r="AO333" s="9"/>
      <c r="AP333" s="9"/>
      <c r="AQ333" s="9"/>
      <c r="AR333" s="9"/>
      <c r="AS333" s="9"/>
      <c r="AT333" s="9"/>
      <c r="AU333" s="9"/>
      <c r="AV333" s="9"/>
      <c r="AW333" s="9"/>
      <c r="AX333" s="9"/>
      <c r="AY333" s="9"/>
      <c r="AZ333" s="9"/>
      <c r="BA333" s="9"/>
      <c r="BB333" s="9"/>
      <c r="BC333" s="9"/>
      <c r="BD333" s="9"/>
      <c r="BE333" s="9"/>
      <c r="BF333" s="9"/>
      <c r="BG333" s="9"/>
      <c r="BH333" s="9"/>
      <c r="BI333" s="9"/>
      <c r="BJ333" s="9"/>
      <c r="BK333" s="9"/>
      <c r="BL333" s="9"/>
      <c r="BM333" s="9"/>
      <c r="BN333" s="9"/>
      <c r="BO333" s="9"/>
      <c r="BP333" s="9"/>
      <c r="BQ333" s="9"/>
      <c r="BR333" s="9"/>
      <c r="BS333" s="9"/>
      <c r="BT333" s="9"/>
      <c r="BU333" s="9"/>
      <c r="BV333" s="9"/>
      <c r="BW333" s="9"/>
      <c r="BX333" s="9"/>
      <c r="BY333" s="9"/>
      <c r="BZ333" s="9"/>
    </row>
    <row r="334" spans="1:78">
      <c r="A334" s="50">
        <f t="shared" ref="A334:A397" si="23">A333+1</f>
        <v>323</v>
      </c>
      <c r="C334" s="11" t="str">
        <f>IFERROR(INDEX('     2022    '!D:D,MATCH('Order Summary'!$A334,'     2022    '!$AN:$AN,0)),"")</f>
        <v/>
      </c>
      <c r="D334" s="11" t="str">
        <f>IFERROR(INDEX('     2022    '!C:C,MATCH('Order Summary'!$A334,'     2022    '!$AN:$AN,0)),"")</f>
        <v/>
      </c>
      <c r="E334" s="11" t="str">
        <f>IFERROR(INDEX('     2022    '!E:E,MATCH('Order Summary'!$A334,'     2022    '!$AN:$AN,0)),"")</f>
        <v/>
      </c>
      <c r="F334" s="96">
        <f>IFERROR(INDEX('     2022    '!AY:AY,MATCH($A334,'     2022    '!$AN:$AN,0)),0)</f>
        <v>0</v>
      </c>
      <c r="G334" s="180" t="str">
        <f>IFERROR(IF($O$3&gt;68,INDEX('     2022    '!I:I,MATCH($A334,'     2022    '!$AN:$AN,0))*(1-'     2022    '!$BA$1),INDEX('     2022    '!I:I,MATCH($A334,'     2022    '!$AN:$AN,0))),"")</f>
        <v/>
      </c>
      <c r="H334" s="96">
        <f>IFERROR(INDEX('     2022    '!AZ:AZ,MATCH($A334,'     2022    '!$AN:$AN,0)),0)</f>
        <v>0</v>
      </c>
      <c r="I334" s="180" t="str">
        <f>IFERROR(IF($O$3&gt;68,INDEX('     2022    '!M:M,MATCH($A334,'     2022    '!$AN:$AN,0))*(1-'     2022    '!$BA$1),INDEX('     2022    '!M:M,MATCH($A334,'     2022    '!$AN:$AN,0))),"")</f>
        <v/>
      </c>
      <c r="J334" s="181">
        <f t="shared" si="21"/>
        <v>0</v>
      </c>
      <c r="K334" s="182" t="str">
        <f t="shared" si="22"/>
        <v/>
      </c>
      <c r="L334" s="53"/>
      <c r="M334" s="52" t="str">
        <f>IFERROR(INDEX('     2022    '!R:R,MATCH('Order Summary'!$A334,'     2022    '!$AN:$AN,0)),"")</f>
        <v/>
      </c>
      <c r="N334" s="52" t="str">
        <f>IFERROR(INDEX('     2022    '!V:V,MATCH('Order Summary'!$A334,'     2022    '!$AN:$AN,0)),"")</f>
        <v/>
      </c>
      <c r="O334" s="52" t="str">
        <f>IFERROR(INDEX('     2022    '!S:S,MATCH('Order Summary'!$A334,'     2022    '!$AN:$AN,0)),"")</f>
        <v/>
      </c>
      <c r="P334" s="96" t="str">
        <f t="shared" si="20"/>
        <v/>
      </c>
      <c r="R334" s="9"/>
      <c r="S334" s="9"/>
      <c r="T334" s="9"/>
      <c r="U334" s="9"/>
      <c r="V334" s="9"/>
      <c r="W334" s="9"/>
      <c r="X334" s="9"/>
      <c r="Y334" s="9"/>
      <c r="Z334" s="9"/>
      <c r="AA334" s="9"/>
      <c r="AB334" s="9"/>
      <c r="AC334" s="9"/>
      <c r="AD334" s="9"/>
      <c r="AE334" s="9"/>
      <c r="AF334" s="9"/>
      <c r="AG334" s="9"/>
      <c r="AH334" s="9"/>
      <c r="AI334" s="9"/>
      <c r="AJ334" s="9"/>
      <c r="AK334" s="9"/>
      <c r="AL334" s="9"/>
      <c r="AM334" s="9"/>
      <c r="AN334" s="9"/>
      <c r="AO334" s="9"/>
      <c r="AP334" s="9"/>
      <c r="AQ334" s="9"/>
      <c r="AR334" s="9"/>
      <c r="AS334" s="9"/>
      <c r="AT334" s="9"/>
      <c r="AU334" s="9"/>
      <c r="AV334" s="9"/>
      <c r="AW334" s="9"/>
      <c r="AX334" s="9"/>
      <c r="AY334" s="9"/>
      <c r="AZ334" s="9"/>
      <c r="BA334" s="9"/>
      <c r="BB334" s="9"/>
      <c r="BC334" s="9"/>
      <c r="BD334" s="9"/>
      <c r="BE334" s="9"/>
      <c r="BF334" s="9"/>
      <c r="BG334" s="9"/>
      <c r="BH334" s="9"/>
      <c r="BI334" s="9"/>
      <c r="BJ334" s="9"/>
      <c r="BK334" s="9"/>
      <c r="BL334" s="9"/>
      <c r="BM334" s="9"/>
      <c r="BN334" s="9"/>
      <c r="BO334" s="9"/>
      <c r="BP334" s="9"/>
      <c r="BQ334" s="9"/>
      <c r="BR334" s="9"/>
      <c r="BS334" s="9"/>
      <c r="BT334" s="9"/>
      <c r="BU334" s="9"/>
      <c r="BV334" s="9"/>
      <c r="BW334" s="9"/>
      <c r="BX334" s="9"/>
      <c r="BY334" s="9"/>
      <c r="BZ334" s="9"/>
    </row>
    <row r="335" spans="1:78">
      <c r="A335" s="50">
        <f t="shared" si="23"/>
        <v>324</v>
      </c>
      <c r="C335" s="11" t="str">
        <f>IFERROR(INDEX('     2022    '!D:D,MATCH('Order Summary'!$A335,'     2022    '!$AN:$AN,0)),"")</f>
        <v/>
      </c>
      <c r="D335" s="11" t="str">
        <f>IFERROR(INDEX('     2022    '!C:C,MATCH('Order Summary'!$A335,'     2022    '!$AN:$AN,0)),"")</f>
        <v/>
      </c>
      <c r="E335" s="11" t="str">
        <f>IFERROR(INDEX('     2022    '!E:E,MATCH('Order Summary'!$A335,'     2022    '!$AN:$AN,0)),"")</f>
        <v/>
      </c>
      <c r="F335" s="96">
        <f>IFERROR(INDEX('     2022    '!AY:AY,MATCH($A335,'     2022    '!$AN:$AN,0)),0)</f>
        <v>0</v>
      </c>
      <c r="G335" s="180" t="str">
        <f>IFERROR(IF($O$3&gt;68,INDEX('     2022    '!I:I,MATCH($A335,'     2022    '!$AN:$AN,0))*(1-'     2022    '!$BA$1),INDEX('     2022    '!I:I,MATCH($A335,'     2022    '!$AN:$AN,0))),"")</f>
        <v/>
      </c>
      <c r="H335" s="96">
        <f>IFERROR(INDEX('     2022    '!AZ:AZ,MATCH($A335,'     2022    '!$AN:$AN,0)),0)</f>
        <v>0</v>
      </c>
      <c r="I335" s="180" t="str">
        <f>IFERROR(IF($O$3&gt;68,INDEX('     2022    '!M:M,MATCH($A335,'     2022    '!$AN:$AN,0))*(1-'     2022    '!$BA$1),INDEX('     2022    '!M:M,MATCH($A335,'     2022    '!$AN:$AN,0))),"")</f>
        <v/>
      </c>
      <c r="J335" s="181">
        <f t="shared" si="21"/>
        <v>0</v>
      </c>
      <c r="K335" s="182" t="str">
        <f t="shared" si="22"/>
        <v/>
      </c>
      <c r="L335" s="53"/>
      <c r="M335" s="52" t="str">
        <f>IFERROR(INDEX('     2022    '!R:R,MATCH('Order Summary'!$A335,'     2022    '!$AN:$AN,0)),"")</f>
        <v/>
      </c>
      <c r="N335" s="52" t="str">
        <f>IFERROR(INDEX('     2022    '!V:V,MATCH('Order Summary'!$A335,'     2022    '!$AN:$AN,0)),"")</f>
        <v/>
      </c>
      <c r="O335" s="52" t="str">
        <f>IFERROR(INDEX('     2022    '!S:S,MATCH('Order Summary'!$A335,'     2022    '!$AN:$AN,0)),"")</f>
        <v/>
      </c>
      <c r="P335" s="96" t="str">
        <f t="shared" si="20"/>
        <v/>
      </c>
      <c r="R335" s="9"/>
      <c r="S335" s="9"/>
      <c r="T335" s="9"/>
      <c r="U335" s="9"/>
      <c r="V335" s="9"/>
      <c r="W335" s="9"/>
      <c r="X335" s="9"/>
      <c r="Y335" s="9"/>
      <c r="Z335" s="9"/>
      <c r="AA335" s="9"/>
      <c r="AB335" s="9"/>
      <c r="AC335" s="9"/>
      <c r="AD335" s="9"/>
      <c r="AE335" s="9"/>
      <c r="AF335" s="9"/>
      <c r="AG335" s="9"/>
      <c r="AH335" s="9"/>
      <c r="AI335" s="9"/>
      <c r="AJ335" s="9"/>
      <c r="AK335" s="9"/>
      <c r="AL335" s="9"/>
      <c r="AM335" s="9"/>
      <c r="AN335" s="9"/>
      <c r="AO335" s="9"/>
      <c r="AP335" s="9"/>
      <c r="AQ335" s="9"/>
      <c r="AR335" s="9"/>
      <c r="AS335" s="9"/>
      <c r="AT335" s="9"/>
      <c r="AU335" s="9"/>
      <c r="AV335" s="9"/>
      <c r="AW335" s="9"/>
      <c r="AX335" s="9"/>
      <c r="AY335" s="9"/>
      <c r="AZ335" s="9"/>
      <c r="BA335" s="9"/>
      <c r="BB335" s="9"/>
      <c r="BC335" s="9"/>
      <c r="BD335" s="9"/>
      <c r="BE335" s="9"/>
      <c r="BF335" s="9"/>
      <c r="BG335" s="9"/>
      <c r="BH335" s="9"/>
      <c r="BI335" s="9"/>
      <c r="BJ335" s="9"/>
      <c r="BK335" s="9"/>
      <c r="BL335" s="9"/>
      <c r="BM335" s="9"/>
      <c r="BN335" s="9"/>
      <c r="BO335" s="9"/>
      <c r="BP335" s="9"/>
      <c r="BQ335" s="9"/>
      <c r="BR335" s="9"/>
      <c r="BS335" s="9"/>
      <c r="BT335" s="9"/>
      <c r="BU335" s="9"/>
      <c r="BV335" s="9"/>
      <c r="BW335" s="9"/>
      <c r="BX335" s="9"/>
      <c r="BY335" s="9"/>
      <c r="BZ335" s="9"/>
    </row>
    <row r="336" spans="1:78">
      <c r="A336" s="50">
        <f t="shared" si="23"/>
        <v>325</v>
      </c>
      <c r="C336" s="11" t="str">
        <f>IFERROR(INDEX('     2022    '!D:D,MATCH('Order Summary'!$A336,'     2022    '!$AN:$AN,0)),"")</f>
        <v/>
      </c>
      <c r="D336" s="11" t="str">
        <f>IFERROR(INDEX('     2022    '!C:C,MATCH('Order Summary'!$A336,'     2022    '!$AN:$AN,0)),"")</f>
        <v/>
      </c>
      <c r="E336" s="11" t="str">
        <f>IFERROR(INDEX('     2022    '!E:E,MATCH('Order Summary'!$A336,'     2022    '!$AN:$AN,0)),"")</f>
        <v/>
      </c>
      <c r="F336" s="96">
        <f>IFERROR(INDEX('     2022    '!AY:AY,MATCH($A336,'     2022    '!$AN:$AN,0)),0)</f>
        <v>0</v>
      </c>
      <c r="G336" s="180" t="str">
        <f>IFERROR(IF($O$3&gt;68,INDEX('     2022    '!I:I,MATCH($A336,'     2022    '!$AN:$AN,0))*(1-'     2022    '!$BA$1),INDEX('     2022    '!I:I,MATCH($A336,'     2022    '!$AN:$AN,0))),"")</f>
        <v/>
      </c>
      <c r="H336" s="96">
        <f>IFERROR(INDEX('     2022    '!AZ:AZ,MATCH($A336,'     2022    '!$AN:$AN,0)),0)</f>
        <v>0</v>
      </c>
      <c r="I336" s="180" t="str">
        <f>IFERROR(IF($O$3&gt;68,INDEX('     2022    '!M:M,MATCH($A336,'     2022    '!$AN:$AN,0))*(1-'     2022    '!$BA$1),INDEX('     2022    '!M:M,MATCH($A336,'     2022    '!$AN:$AN,0))),"")</f>
        <v/>
      </c>
      <c r="J336" s="181">
        <f t="shared" si="21"/>
        <v>0</v>
      </c>
      <c r="K336" s="182" t="str">
        <f t="shared" si="22"/>
        <v/>
      </c>
      <c r="L336" s="53"/>
      <c r="M336" s="52" t="str">
        <f>IFERROR(INDEX('     2022    '!R:R,MATCH('Order Summary'!$A336,'     2022    '!$AN:$AN,0)),"")</f>
        <v/>
      </c>
      <c r="N336" s="52" t="str">
        <f>IFERROR(INDEX('     2022    '!V:V,MATCH('Order Summary'!$A336,'     2022    '!$AN:$AN,0)),"")</f>
        <v/>
      </c>
      <c r="O336" s="52" t="str">
        <f>IFERROR(INDEX('     2022    '!S:S,MATCH('Order Summary'!$A336,'     2022    '!$AN:$AN,0)),"")</f>
        <v/>
      </c>
      <c r="P336" s="96" t="str">
        <f t="shared" si="20"/>
        <v/>
      </c>
      <c r="R336" s="9"/>
      <c r="S336" s="9"/>
      <c r="T336" s="9"/>
      <c r="U336" s="9"/>
      <c r="V336" s="9"/>
      <c r="W336" s="9"/>
      <c r="X336" s="9"/>
      <c r="Y336" s="9"/>
      <c r="Z336" s="9"/>
      <c r="AA336" s="9"/>
      <c r="AB336" s="9"/>
      <c r="AC336" s="9"/>
      <c r="AD336" s="9"/>
      <c r="AE336" s="9"/>
      <c r="AF336" s="9"/>
      <c r="AG336" s="9"/>
      <c r="AH336" s="9"/>
      <c r="AI336" s="9"/>
      <c r="AJ336" s="9"/>
      <c r="AK336" s="9"/>
      <c r="AL336" s="9"/>
      <c r="AM336" s="9"/>
      <c r="AN336" s="9"/>
      <c r="AO336" s="9"/>
      <c r="AP336" s="9"/>
      <c r="AQ336" s="9"/>
      <c r="AR336" s="9"/>
      <c r="AS336" s="9"/>
      <c r="AT336" s="9"/>
      <c r="AU336" s="9"/>
      <c r="AV336" s="9"/>
      <c r="AW336" s="9"/>
      <c r="AX336" s="9"/>
      <c r="AY336" s="9"/>
      <c r="AZ336" s="9"/>
      <c r="BA336" s="9"/>
      <c r="BB336" s="9"/>
      <c r="BC336" s="9"/>
      <c r="BD336" s="9"/>
      <c r="BE336" s="9"/>
      <c r="BF336" s="9"/>
      <c r="BG336" s="9"/>
      <c r="BH336" s="9"/>
      <c r="BI336" s="9"/>
      <c r="BJ336" s="9"/>
      <c r="BK336" s="9"/>
      <c r="BL336" s="9"/>
      <c r="BM336" s="9"/>
      <c r="BN336" s="9"/>
      <c r="BO336" s="9"/>
      <c r="BP336" s="9"/>
      <c r="BQ336" s="9"/>
      <c r="BR336" s="9"/>
      <c r="BS336" s="9"/>
      <c r="BT336" s="9"/>
      <c r="BU336" s="9"/>
      <c r="BV336" s="9"/>
      <c r="BW336" s="9"/>
      <c r="BX336" s="9"/>
      <c r="BY336" s="9"/>
      <c r="BZ336" s="9"/>
    </row>
    <row r="337" spans="1:78">
      <c r="A337" s="50">
        <f t="shared" si="23"/>
        <v>326</v>
      </c>
      <c r="C337" s="11" t="str">
        <f>IFERROR(INDEX('     2022    '!D:D,MATCH('Order Summary'!$A337,'     2022    '!$AN:$AN,0)),"")</f>
        <v/>
      </c>
      <c r="D337" s="11" t="str">
        <f>IFERROR(INDEX('     2022    '!C:C,MATCH('Order Summary'!$A337,'     2022    '!$AN:$AN,0)),"")</f>
        <v/>
      </c>
      <c r="E337" s="11" t="str">
        <f>IFERROR(INDEX('     2022    '!E:E,MATCH('Order Summary'!$A337,'     2022    '!$AN:$AN,0)),"")</f>
        <v/>
      </c>
      <c r="F337" s="96">
        <f>IFERROR(INDEX('     2022    '!AY:AY,MATCH($A337,'     2022    '!$AN:$AN,0)),0)</f>
        <v>0</v>
      </c>
      <c r="G337" s="180" t="str">
        <f>IFERROR(IF($O$3&gt;68,INDEX('     2022    '!I:I,MATCH($A337,'     2022    '!$AN:$AN,0))*(1-'     2022    '!$BA$1),INDEX('     2022    '!I:I,MATCH($A337,'     2022    '!$AN:$AN,0))),"")</f>
        <v/>
      </c>
      <c r="H337" s="96">
        <f>IFERROR(INDEX('     2022    '!AZ:AZ,MATCH($A337,'     2022    '!$AN:$AN,0)),0)</f>
        <v>0</v>
      </c>
      <c r="I337" s="180" t="str">
        <f>IFERROR(IF($O$3&gt;68,INDEX('     2022    '!M:M,MATCH($A337,'     2022    '!$AN:$AN,0))*(1-'     2022    '!$BA$1),INDEX('     2022    '!M:M,MATCH($A337,'     2022    '!$AN:$AN,0))),"")</f>
        <v/>
      </c>
      <c r="J337" s="181">
        <f t="shared" si="21"/>
        <v>0</v>
      </c>
      <c r="K337" s="182" t="str">
        <f t="shared" si="22"/>
        <v/>
      </c>
      <c r="L337" s="53"/>
      <c r="M337" s="52" t="str">
        <f>IFERROR(INDEX('     2022    '!R:R,MATCH('Order Summary'!$A337,'     2022    '!$AN:$AN,0)),"")</f>
        <v/>
      </c>
      <c r="N337" s="52" t="str">
        <f>IFERROR(INDEX('     2022    '!V:V,MATCH('Order Summary'!$A337,'     2022    '!$AN:$AN,0)),"")</f>
        <v/>
      </c>
      <c r="O337" s="52" t="str">
        <f>IFERROR(INDEX('     2022    '!S:S,MATCH('Order Summary'!$A337,'     2022    '!$AN:$AN,0)),"")</f>
        <v/>
      </c>
      <c r="P337" s="96" t="str">
        <f t="shared" si="20"/>
        <v/>
      </c>
      <c r="R337" s="9"/>
      <c r="S337" s="9"/>
      <c r="T337" s="9"/>
      <c r="U337" s="9"/>
      <c r="V337" s="9"/>
      <c r="W337" s="9"/>
      <c r="X337" s="9"/>
      <c r="Y337" s="9"/>
      <c r="Z337" s="9"/>
      <c r="AA337" s="9"/>
      <c r="AB337" s="9"/>
      <c r="AC337" s="9"/>
      <c r="AD337" s="9"/>
      <c r="AE337" s="9"/>
      <c r="AF337" s="9"/>
      <c r="AG337" s="9"/>
      <c r="AH337" s="9"/>
      <c r="AI337" s="9"/>
      <c r="AJ337" s="9"/>
      <c r="AK337" s="9"/>
      <c r="AL337" s="9"/>
      <c r="AM337" s="9"/>
      <c r="AN337" s="9"/>
      <c r="AO337" s="9"/>
      <c r="AP337" s="9"/>
      <c r="AQ337" s="9"/>
      <c r="AR337" s="9"/>
      <c r="AS337" s="9"/>
      <c r="AT337" s="9"/>
      <c r="AU337" s="9"/>
      <c r="AV337" s="9"/>
      <c r="AW337" s="9"/>
      <c r="AX337" s="9"/>
      <c r="AY337" s="9"/>
      <c r="AZ337" s="9"/>
      <c r="BA337" s="9"/>
      <c r="BB337" s="9"/>
      <c r="BC337" s="9"/>
      <c r="BD337" s="9"/>
      <c r="BE337" s="9"/>
      <c r="BF337" s="9"/>
      <c r="BG337" s="9"/>
      <c r="BH337" s="9"/>
      <c r="BI337" s="9"/>
      <c r="BJ337" s="9"/>
      <c r="BK337" s="9"/>
      <c r="BL337" s="9"/>
      <c r="BM337" s="9"/>
      <c r="BN337" s="9"/>
      <c r="BO337" s="9"/>
      <c r="BP337" s="9"/>
      <c r="BQ337" s="9"/>
      <c r="BR337" s="9"/>
      <c r="BS337" s="9"/>
      <c r="BT337" s="9"/>
      <c r="BU337" s="9"/>
      <c r="BV337" s="9"/>
      <c r="BW337" s="9"/>
      <c r="BX337" s="9"/>
      <c r="BY337" s="9"/>
      <c r="BZ337" s="9"/>
    </row>
    <row r="338" spans="1:78">
      <c r="A338" s="50">
        <f t="shared" si="23"/>
        <v>327</v>
      </c>
      <c r="C338" s="11" t="str">
        <f>IFERROR(INDEX('     2022    '!D:D,MATCH('Order Summary'!$A338,'     2022    '!$AN:$AN,0)),"")</f>
        <v/>
      </c>
      <c r="D338" s="11" t="str">
        <f>IFERROR(INDEX('     2022    '!C:C,MATCH('Order Summary'!$A338,'     2022    '!$AN:$AN,0)),"")</f>
        <v/>
      </c>
      <c r="E338" s="11" t="str">
        <f>IFERROR(INDEX('     2022    '!E:E,MATCH('Order Summary'!$A338,'     2022    '!$AN:$AN,0)),"")</f>
        <v/>
      </c>
      <c r="F338" s="96">
        <f>IFERROR(INDEX('     2022    '!AY:AY,MATCH($A338,'     2022    '!$AN:$AN,0)),0)</f>
        <v>0</v>
      </c>
      <c r="G338" s="180" t="str">
        <f>IFERROR(IF($O$3&gt;68,INDEX('     2022    '!I:I,MATCH($A338,'     2022    '!$AN:$AN,0))*(1-'     2022    '!$BA$1),INDEX('     2022    '!I:I,MATCH($A338,'     2022    '!$AN:$AN,0))),"")</f>
        <v/>
      </c>
      <c r="H338" s="96">
        <f>IFERROR(INDEX('     2022    '!AZ:AZ,MATCH($A338,'     2022    '!$AN:$AN,0)),0)</f>
        <v>0</v>
      </c>
      <c r="I338" s="180" t="str">
        <f>IFERROR(IF($O$3&gt;68,INDEX('     2022    '!M:M,MATCH($A338,'     2022    '!$AN:$AN,0))*(1-'     2022    '!$BA$1),INDEX('     2022    '!M:M,MATCH($A338,'     2022    '!$AN:$AN,0))),"")</f>
        <v/>
      </c>
      <c r="J338" s="181">
        <f t="shared" si="21"/>
        <v>0</v>
      </c>
      <c r="K338" s="182" t="str">
        <f t="shared" si="22"/>
        <v/>
      </c>
      <c r="L338" s="53"/>
      <c r="M338" s="52" t="str">
        <f>IFERROR(INDEX('     2022    '!R:R,MATCH('Order Summary'!$A338,'     2022    '!$AN:$AN,0)),"")</f>
        <v/>
      </c>
      <c r="N338" s="52" t="str">
        <f>IFERROR(INDEX('     2022    '!V:V,MATCH('Order Summary'!$A338,'     2022    '!$AN:$AN,0)),"")</f>
        <v/>
      </c>
      <c r="O338" s="52" t="str">
        <f>IFERROR(INDEX('     2022    '!S:S,MATCH('Order Summary'!$A338,'     2022    '!$AN:$AN,0)),"")</f>
        <v/>
      </c>
      <c r="P338" s="96" t="str">
        <f t="shared" si="20"/>
        <v/>
      </c>
      <c r="R338" s="9"/>
      <c r="S338" s="9"/>
      <c r="T338" s="9"/>
      <c r="U338" s="9"/>
      <c r="V338" s="9"/>
      <c r="W338" s="9"/>
      <c r="X338" s="9"/>
      <c r="Y338" s="9"/>
      <c r="Z338" s="9"/>
      <c r="AA338" s="9"/>
      <c r="AB338" s="9"/>
      <c r="AC338" s="9"/>
      <c r="AD338" s="9"/>
      <c r="AE338" s="9"/>
      <c r="AF338" s="9"/>
      <c r="AG338" s="9"/>
      <c r="AH338" s="9"/>
      <c r="AI338" s="9"/>
      <c r="AJ338" s="9"/>
      <c r="AK338" s="9"/>
      <c r="AL338" s="9"/>
      <c r="AM338" s="9"/>
      <c r="AN338" s="9"/>
      <c r="AO338" s="9"/>
      <c r="AP338" s="9"/>
      <c r="AQ338" s="9"/>
      <c r="AR338" s="9"/>
      <c r="AS338" s="9"/>
      <c r="AT338" s="9"/>
      <c r="AU338" s="9"/>
      <c r="AV338" s="9"/>
      <c r="AW338" s="9"/>
      <c r="AX338" s="9"/>
      <c r="AY338" s="9"/>
      <c r="AZ338" s="9"/>
      <c r="BA338" s="9"/>
      <c r="BB338" s="9"/>
      <c r="BC338" s="9"/>
      <c r="BD338" s="9"/>
      <c r="BE338" s="9"/>
      <c r="BF338" s="9"/>
      <c r="BG338" s="9"/>
      <c r="BH338" s="9"/>
      <c r="BI338" s="9"/>
      <c r="BJ338" s="9"/>
      <c r="BK338" s="9"/>
      <c r="BL338" s="9"/>
      <c r="BM338" s="9"/>
      <c r="BN338" s="9"/>
      <c r="BO338" s="9"/>
      <c r="BP338" s="9"/>
      <c r="BQ338" s="9"/>
      <c r="BR338" s="9"/>
      <c r="BS338" s="9"/>
      <c r="BT338" s="9"/>
      <c r="BU338" s="9"/>
      <c r="BV338" s="9"/>
      <c r="BW338" s="9"/>
      <c r="BX338" s="9"/>
      <c r="BY338" s="9"/>
      <c r="BZ338" s="9"/>
    </row>
    <row r="339" spans="1:78">
      <c r="A339" s="50">
        <f t="shared" si="23"/>
        <v>328</v>
      </c>
      <c r="C339" s="11" t="str">
        <f>IFERROR(INDEX('     2022    '!D:D,MATCH('Order Summary'!$A339,'     2022    '!$AN:$AN,0)),"")</f>
        <v/>
      </c>
      <c r="D339" s="11" t="str">
        <f>IFERROR(INDEX('     2022    '!C:C,MATCH('Order Summary'!$A339,'     2022    '!$AN:$AN,0)),"")</f>
        <v/>
      </c>
      <c r="E339" s="11" t="str">
        <f>IFERROR(INDEX('     2022    '!E:E,MATCH('Order Summary'!$A339,'     2022    '!$AN:$AN,0)),"")</f>
        <v/>
      </c>
      <c r="F339" s="96">
        <f>IFERROR(INDEX('     2022    '!AY:AY,MATCH($A339,'     2022    '!$AN:$AN,0)),0)</f>
        <v>0</v>
      </c>
      <c r="G339" s="180" t="str">
        <f>IFERROR(IF($O$3&gt;68,INDEX('     2022    '!I:I,MATCH($A339,'     2022    '!$AN:$AN,0))*(1-'     2022    '!$BA$1),INDEX('     2022    '!I:I,MATCH($A339,'     2022    '!$AN:$AN,0))),"")</f>
        <v/>
      </c>
      <c r="H339" s="96">
        <f>IFERROR(INDEX('     2022    '!AZ:AZ,MATCH($A339,'     2022    '!$AN:$AN,0)),0)</f>
        <v>0</v>
      </c>
      <c r="I339" s="180" t="str">
        <f>IFERROR(IF($O$3&gt;68,INDEX('     2022    '!M:M,MATCH($A339,'     2022    '!$AN:$AN,0))*(1-'     2022    '!$BA$1),INDEX('     2022    '!M:M,MATCH($A339,'     2022    '!$AN:$AN,0))),"")</f>
        <v/>
      </c>
      <c r="J339" s="181">
        <f t="shared" si="21"/>
        <v>0</v>
      </c>
      <c r="K339" s="182" t="str">
        <f t="shared" si="22"/>
        <v/>
      </c>
      <c r="L339" s="53"/>
      <c r="M339" s="52" t="str">
        <f>IFERROR(INDEX('     2022    '!R:R,MATCH('Order Summary'!$A339,'     2022    '!$AN:$AN,0)),"")</f>
        <v/>
      </c>
      <c r="N339" s="52" t="str">
        <f>IFERROR(INDEX('     2022    '!V:V,MATCH('Order Summary'!$A339,'     2022    '!$AN:$AN,0)),"")</f>
        <v/>
      </c>
      <c r="O339" s="52" t="str">
        <f>IFERROR(INDEX('     2022    '!S:S,MATCH('Order Summary'!$A339,'     2022    '!$AN:$AN,0)),"")</f>
        <v/>
      </c>
      <c r="P339" s="96" t="str">
        <f t="shared" si="20"/>
        <v/>
      </c>
      <c r="R339" s="9"/>
      <c r="S339" s="9"/>
      <c r="T339" s="9"/>
      <c r="U339" s="9"/>
      <c r="V339" s="9"/>
      <c r="W339" s="9"/>
      <c r="X339" s="9"/>
      <c r="Y339" s="9"/>
      <c r="Z339" s="9"/>
      <c r="AA339" s="9"/>
      <c r="AB339" s="9"/>
      <c r="AC339" s="9"/>
      <c r="AD339" s="9"/>
      <c r="AE339" s="9"/>
      <c r="AF339" s="9"/>
      <c r="AG339" s="9"/>
      <c r="AH339" s="9"/>
      <c r="AI339" s="9"/>
      <c r="AJ339" s="9"/>
      <c r="AK339" s="9"/>
      <c r="AL339" s="9"/>
      <c r="AM339" s="9"/>
      <c r="AN339" s="9"/>
      <c r="AO339" s="9"/>
      <c r="AP339" s="9"/>
      <c r="AQ339" s="9"/>
      <c r="AR339" s="9"/>
      <c r="AS339" s="9"/>
      <c r="AT339" s="9"/>
      <c r="AU339" s="9"/>
      <c r="AV339" s="9"/>
      <c r="AW339" s="9"/>
      <c r="AX339" s="9"/>
      <c r="AY339" s="9"/>
      <c r="AZ339" s="9"/>
      <c r="BA339" s="9"/>
      <c r="BB339" s="9"/>
      <c r="BC339" s="9"/>
      <c r="BD339" s="9"/>
      <c r="BE339" s="9"/>
      <c r="BF339" s="9"/>
      <c r="BG339" s="9"/>
      <c r="BH339" s="9"/>
      <c r="BI339" s="9"/>
      <c r="BJ339" s="9"/>
      <c r="BK339" s="9"/>
      <c r="BL339" s="9"/>
      <c r="BM339" s="9"/>
      <c r="BN339" s="9"/>
      <c r="BO339" s="9"/>
      <c r="BP339" s="9"/>
      <c r="BQ339" s="9"/>
      <c r="BR339" s="9"/>
      <c r="BS339" s="9"/>
      <c r="BT339" s="9"/>
      <c r="BU339" s="9"/>
      <c r="BV339" s="9"/>
      <c r="BW339" s="9"/>
      <c r="BX339" s="9"/>
      <c r="BY339" s="9"/>
      <c r="BZ339" s="9"/>
    </row>
    <row r="340" spans="1:78">
      <c r="A340" s="50">
        <f t="shared" si="23"/>
        <v>329</v>
      </c>
      <c r="C340" s="11" t="str">
        <f>IFERROR(INDEX('     2022    '!D:D,MATCH('Order Summary'!$A340,'     2022    '!$AN:$AN,0)),"")</f>
        <v/>
      </c>
      <c r="D340" s="11" t="str">
        <f>IFERROR(INDEX('     2022    '!C:C,MATCH('Order Summary'!$A340,'     2022    '!$AN:$AN,0)),"")</f>
        <v/>
      </c>
      <c r="E340" s="11" t="str">
        <f>IFERROR(INDEX('     2022    '!E:E,MATCH('Order Summary'!$A340,'     2022    '!$AN:$AN,0)),"")</f>
        <v/>
      </c>
      <c r="F340" s="96">
        <f>IFERROR(INDEX('     2022    '!AY:AY,MATCH($A340,'     2022    '!$AN:$AN,0)),0)</f>
        <v>0</v>
      </c>
      <c r="G340" s="180" t="str">
        <f>IFERROR(IF($O$3&gt;68,INDEX('     2022    '!I:I,MATCH($A340,'     2022    '!$AN:$AN,0))*(1-'     2022    '!$BA$1),INDEX('     2022    '!I:I,MATCH($A340,'     2022    '!$AN:$AN,0))),"")</f>
        <v/>
      </c>
      <c r="H340" s="96">
        <f>IFERROR(INDEX('     2022    '!AZ:AZ,MATCH($A340,'     2022    '!$AN:$AN,0)),0)</f>
        <v>0</v>
      </c>
      <c r="I340" s="180" t="str">
        <f>IFERROR(IF($O$3&gt;68,INDEX('     2022    '!M:M,MATCH($A340,'     2022    '!$AN:$AN,0))*(1-'     2022    '!$BA$1),INDEX('     2022    '!M:M,MATCH($A340,'     2022    '!$AN:$AN,0))),"")</f>
        <v/>
      </c>
      <c r="J340" s="181">
        <f t="shared" si="21"/>
        <v>0</v>
      </c>
      <c r="K340" s="182" t="str">
        <f t="shared" si="22"/>
        <v/>
      </c>
      <c r="L340" s="53"/>
      <c r="M340" s="52" t="str">
        <f>IFERROR(INDEX('     2022    '!R:R,MATCH('Order Summary'!$A340,'     2022    '!$AN:$AN,0)),"")</f>
        <v/>
      </c>
      <c r="N340" s="52" t="str">
        <f>IFERROR(INDEX('     2022    '!V:V,MATCH('Order Summary'!$A340,'     2022    '!$AN:$AN,0)),"")</f>
        <v/>
      </c>
      <c r="O340" s="52" t="str">
        <f>IFERROR(INDEX('     2022    '!S:S,MATCH('Order Summary'!$A340,'     2022    '!$AN:$AN,0)),"")</f>
        <v/>
      </c>
      <c r="P340" s="96" t="str">
        <f t="shared" si="20"/>
        <v/>
      </c>
      <c r="R340" s="9"/>
      <c r="S340" s="9"/>
      <c r="T340" s="9"/>
      <c r="U340" s="9"/>
      <c r="V340" s="9"/>
      <c r="W340" s="9"/>
      <c r="X340" s="9"/>
      <c r="Y340" s="9"/>
      <c r="Z340" s="9"/>
      <c r="AA340" s="9"/>
      <c r="AB340" s="9"/>
      <c r="AC340" s="9"/>
      <c r="AD340" s="9"/>
      <c r="AE340" s="9"/>
      <c r="AF340" s="9"/>
      <c r="AG340" s="9"/>
      <c r="AH340" s="9"/>
      <c r="AI340" s="9"/>
      <c r="AJ340" s="9"/>
      <c r="AK340" s="9"/>
      <c r="AL340" s="9"/>
      <c r="AM340" s="9"/>
      <c r="AN340" s="9"/>
      <c r="AO340" s="9"/>
      <c r="AP340" s="9"/>
      <c r="AQ340" s="9"/>
      <c r="AR340" s="9"/>
      <c r="AS340" s="9"/>
      <c r="AT340" s="9"/>
      <c r="AU340" s="9"/>
      <c r="AV340" s="9"/>
      <c r="AW340" s="9"/>
      <c r="AX340" s="9"/>
      <c r="AY340" s="9"/>
      <c r="AZ340" s="9"/>
      <c r="BA340" s="9"/>
      <c r="BB340" s="9"/>
      <c r="BC340" s="9"/>
      <c r="BD340" s="9"/>
      <c r="BE340" s="9"/>
      <c r="BF340" s="9"/>
      <c r="BG340" s="9"/>
      <c r="BH340" s="9"/>
      <c r="BI340" s="9"/>
      <c r="BJ340" s="9"/>
      <c r="BK340" s="9"/>
      <c r="BL340" s="9"/>
      <c r="BM340" s="9"/>
      <c r="BN340" s="9"/>
      <c r="BO340" s="9"/>
      <c r="BP340" s="9"/>
      <c r="BQ340" s="9"/>
      <c r="BR340" s="9"/>
      <c r="BS340" s="9"/>
      <c r="BT340" s="9"/>
      <c r="BU340" s="9"/>
      <c r="BV340" s="9"/>
      <c r="BW340" s="9"/>
      <c r="BX340" s="9"/>
      <c r="BY340" s="9"/>
      <c r="BZ340" s="9"/>
    </row>
    <row r="341" spans="1:78">
      <c r="A341" s="50">
        <f t="shared" si="23"/>
        <v>330</v>
      </c>
      <c r="C341" s="11" t="str">
        <f>IFERROR(INDEX('     2022    '!D:D,MATCH('Order Summary'!$A341,'     2022    '!$AN:$AN,0)),"")</f>
        <v/>
      </c>
      <c r="D341" s="11" t="str">
        <f>IFERROR(INDEX('     2022    '!C:C,MATCH('Order Summary'!$A341,'     2022    '!$AN:$AN,0)),"")</f>
        <v/>
      </c>
      <c r="E341" s="11" t="str">
        <f>IFERROR(INDEX('     2022    '!E:E,MATCH('Order Summary'!$A341,'     2022    '!$AN:$AN,0)),"")</f>
        <v/>
      </c>
      <c r="F341" s="96">
        <f>IFERROR(INDEX('     2022    '!AY:AY,MATCH($A341,'     2022    '!$AN:$AN,0)),0)</f>
        <v>0</v>
      </c>
      <c r="G341" s="180" t="str">
        <f>IFERROR(IF($O$3&gt;68,INDEX('     2022    '!I:I,MATCH($A341,'     2022    '!$AN:$AN,0))*(1-'     2022    '!$BA$1),INDEX('     2022    '!I:I,MATCH($A341,'     2022    '!$AN:$AN,0))),"")</f>
        <v/>
      </c>
      <c r="H341" s="96">
        <f>IFERROR(INDEX('     2022    '!AZ:AZ,MATCH($A341,'     2022    '!$AN:$AN,0)),0)</f>
        <v>0</v>
      </c>
      <c r="I341" s="180" t="str">
        <f>IFERROR(IF($O$3&gt;68,INDEX('     2022    '!M:M,MATCH($A341,'     2022    '!$AN:$AN,0))*(1-'     2022    '!$BA$1),INDEX('     2022    '!M:M,MATCH($A341,'     2022    '!$AN:$AN,0))),"")</f>
        <v/>
      </c>
      <c r="J341" s="181">
        <f t="shared" si="21"/>
        <v>0</v>
      </c>
      <c r="K341" s="182" t="str">
        <f t="shared" si="22"/>
        <v/>
      </c>
      <c r="L341" s="53"/>
      <c r="M341" s="52" t="str">
        <f>IFERROR(INDEX('     2022    '!R:R,MATCH('Order Summary'!$A341,'     2022    '!$AN:$AN,0)),"")</f>
        <v/>
      </c>
      <c r="N341" s="52" t="str">
        <f>IFERROR(INDEX('     2022    '!V:V,MATCH('Order Summary'!$A341,'     2022    '!$AN:$AN,0)),"")</f>
        <v/>
      </c>
      <c r="O341" s="52" t="str">
        <f>IFERROR(INDEX('     2022    '!S:S,MATCH('Order Summary'!$A341,'     2022    '!$AN:$AN,0)),"")</f>
        <v/>
      </c>
      <c r="P341" s="96" t="str">
        <f t="shared" si="20"/>
        <v/>
      </c>
      <c r="R341" s="9"/>
      <c r="S341" s="9"/>
      <c r="T341" s="9"/>
      <c r="U341" s="9"/>
      <c r="V341" s="9"/>
      <c r="W341" s="9"/>
      <c r="X341" s="9"/>
      <c r="Y341" s="9"/>
      <c r="Z341" s="9"/>
      <c r="AA341" s="9"/>
      <c r="AB341" s="9"/>
      <c r="AC341" s="9"/>
      <c r="AD341" s="9"/>
      <c r="AE341" s="9"/>
      <c r="AF341" s="9"/>
      <c r="AG341" s="9"/>
      <c r="AH341" s="9"/>
      <c r="AI341" s="9"/>
      <c r="AJ341" s="9"/>
      <c r="AK341" s="9"/>
      <c r="AL341" s="9"/>
      <c r="AM341" s="9"/>
      <c r="AN341" s="9"/>
      <c r="AO341" s="9"/>
      <c r="AP341" s="9"/>
      <c r="AQ341" s="9"/>
      <c r="AR341" s="9"/>
      <c r="AS341" s="9"/>
      <c r="AT341" s="9"/>
      <c r="AU341" s="9"/>
      <c r="AV341" s="9"/>
      <c r="AW341" s="9"/>
      <c r="AX341" s="9"/>
      <c r="AY341" s="9"/>
      <c r="AZ341" s="9"/>
      <c r="BA341" s="9"/>
      <c r="BB341" s="9"/>
      <c r="BC341" s="9"/>
      <c r="BD341" s="9"/>
      <c r="BE341" s="9"/>
      <c r="BF341" s="9"/>
      <c r="BG341" s="9"/>
      <c r="BH341" s="9"/>
      <c r="BI341" s="9"/>
      <c r="BJ341" s="9"/>
      <c r="BK341" s="9"/>
      <c r="BL341" s="9"/>
      <c r="BM341" s="9"/>
      <c r="BN341" s="9"/>
      <c r="BO341" s="9"/>
      <c r="BP341" s="9"/>
      <c r="BQ341" s="9"/>
      <c r="BR341" s="9"/>
      <c r="BS341" s="9"/>
      <c r="BT341" s="9"/>
      <c r="BU341" s="9"/>
      <c r="BV341" s="9"/>
      <c r="BW341" s="9"/>
      <c r="BX341" s="9"/>
      <c r="BY341" s="9"/>
      <c r="BZ341" s="9"/>
    </row>
    <row r="342" spans="1:78">
      <c r="A342" s="50">
        <f t="shared" si="23"/>
        <v>331</v>
      </c>
      <c r="C342" s="11" t="str">
        <f>IFERROR(INDEX('     2022    '!D:D,MATCH('Order Summary'!$A342,'     2022    '!$AN:$AN,0)),"")</f>
        <v/>
      </c>
      <c r="D342" s="11" t="str">
        <f>IFERROR(INDEX('     2022    '!C:C,MATCH('Order Summary'!$A342,'     2022    '!$AN:$AN,0)),"")</f>
        <v/>
      </c>
      <c r="E342" s="11" t="str">
        <f>IFERROR(INDEX('     2022    '!E:E,MATCH('Order Summary'!$A342,'     2022    '!$AN:$AN,0)),"")</f>
        <v/>
      </c>
      <c r="F342" s="96">
        <f>IFERROR(INDEX('     2022    '!AY:AY,MATCH($A342,'     2022    '!$AN:$AN,0)),0)</f>
        <v>0</v>
      </c>
      <c r="G342" s="180" t="str">
        <f>IFERROR(IF($O$3&gt;68,INDEX('     2022    '!I:I,MATCH($A342,'     2022    '!$AN:$AN,0))*(1-'     2022    '!$BA$1),INDEX('     2022    '!I:I,MATCH($A342,'     2022    '!$AN:$AN,0))),"")</f>
        <v/>
      </c>
      <c r="H342" s="96">
        <f>IFERROR(INDEX('     2022    '!AZ:AZ,MATCH($A342,'     2022    '!$AN:$AN,0)),0)</f>
        <v>0</v>
      </c>
      <c r="I342" s="180" t="str">
        <f>IFERROR(IF($O$3&gt;68,INDEX('     2022    '!M:M,MATCH($A342,'     2022    '!$AN:$AN,0))*(1-'     2022    '!$BA$1),INDEX('     2022    '!M:M,MATCH($A342,'     2022    '!$AN:$AN,0))),"")</f>
        <v/>
      </c>
      <c r="J342" s="181">
        <f t="shared" si="21"/>
        <v>0</v>
      </c>
      <c r="K342" s="182" t="str">
        <f t="shared" si="22"/>
        <v/>
      </c>
      <c r="L342" s="53"/>
      <c r="M342" s="52" t="str">
        <f>IFERROR(INDEX('     2022    '!R:R,MATCH('Order Summary'!$A342,'     2022    '!$AN:$AN,0)),"")</f>
        <v/>
      </c>
      <c r="N342" s="52" t="str">
        <f>IFERROR(INDEX('     2022    '!V:V,MATCH('Order Summary'!$A342,'     2022    '!$AN:$AN,0)),"")</f>
        <v/>
      </c>
      <c r="O342" s="52" t="str">
        <f>IFERROR(INDEX('     2022    '!S:S,MATCH('Order Summary'!$A342,'     2022    '!$AN:$AN,0)),"")</f>
        <v/>
      </c>
      <c r="P342" s="96" t="str">
        <f t="shared" si="20"/>
        <v/>
      </c>
      <c r="R342" s="9"/>
      <c r="S342" s="9"/>
      <c r="T342" s="9"/>
      <c r="U342" s="9"/>
      <c r="V342" s="9"/>
      <c r="W342" s="9"/>
      <c r="X342" s="9"/>
      <c r="Y342" s="9"/>
      <c r="Z342" s="9"/>
      <c r="AA342" s="9"/>
      <c r="AB342" s="9"/>
      <c r="AC342" s="9"/>
      <c r="AD342" s="9"/>
      <c r="AE342" s="9"/>
      <c r="AF342" s="9"/>
      <c r="AG342" s="9"/>
      <c r="AH342" s="9"/>
      <c r="AI342" s="9"/>
      <c r="AJ342" s="9"/>
      <c r="AK342" s="9"/>
      <c r="AL342" s="9"/>
      <c r="AM342" s="9"/>
      <c r="AN342" s="9"/>
      <c r="AO342" s="9"/>
      <c r="AP342" s="9"/>
      <c r="AQ342" s="9"/>
      <c r="AR342" s="9"/>
      <c r="AS342" s="9"/>
      <c r="AT342" s="9"/>
      <c r="AU342" s="9"/>
      <c r="AV342" s="9"/>
      <c r="AW342" s="9"/>
      <c r="AX342" s="9"/>
      <c r="AY342" s="9"/>
      <c r="AZ342" s="9"/>
      <c r="BA342" s="9"/>
      <c r="BB342" s="9"/>
      <c r="BC342" s="9"/>
      <c r="BD342" s="9"/>
      <c r="BE342" s="9"/>
      <c r="BF342" s="9"/>
      <c r="BG342" s="9"/>
      <c r="BH342" s="9"/>
      <c r="BI342" s="9"/>
      <c r="BJ342" s="9"/>
      <c r="BK342" s="9"/>
      <c r="BL342" s="9"/>
      <c r="BM342" s="9"/>
      <c r="BN342" s="9"/>
      <c r="BO342" s="9"/>
      <c r="BP342" s="9"/>
      <c r="BQ342" s="9"/>
      <c r="BR342" s="9"/>
      <c r="BS342" s="9"/>
      <c r="BT342" s="9"/>
      <c r="BU342" s="9"/>
      <c r="BV342" s="9"/>
      <c r="BW342" s="9"/>
      <c r="BX342" s="9"/>
      <c r="BY342" s="9"/>
      <c r="BZ342" s="9"/>
    </row>
    <row r="343" spans="1:78">
      <c r="A343" s="50">
        <f t="shared" si="23"/>
        <v>332</v>
      </c>
      <c r="C343" s="11" t="str">
        <f>IFERROR(INDEX('     2022    '!D:D,MATCH('Order Summary'!$A343,'     2022    '!$AN:$AN,0)),"")</f>
        <v/>
      </c>
      <c r="D343" s="11" t="str">
        <f>IFERROR(INDEX('     2022    '!C:C,MATCH('Order Summary'!$A343,'     2022    '!$AN:$AN,0)),"")</f>
        <v/>
      </c>
      <c r="E343" s="11" t="str">
        <f>IFERROR(INDEX('     2022    '!E:E,MATCH('Order Summary'!$A343,'     2022    '!$AN:$AN,0)),"")</f>
        <v/>
      </c>
      <c r="F343" s="96">
        <f>IFERROR(INDEX('     2022    '!AY:AY,MATCH($A343,'     2022    '!$AN:$AN,0)),0)</f>
        <v>0</v>
      </c>
      <c r="G343" s="180" t="str">
        <f>IFERROR(IF($O$3&gt;68,INDEX('     2022    '!I:I,MATCH($A343,'     2022    '!$AN:$AN,0))*(1-'     2022    '!$BA$1),INDEX('     2022    '!I:I,MATCH($A343,'     2022    '!$AN:$AN,0))),"")</f>
        <v/>
      </c>
      <c r="H343" s="96">
        <f>IFERROR(INDEX('     2022    '!AZ:AZ,MATCH($A343,'     2022    '!$AN:$AN,0)),0)</f>
        <v>0</v>
      </c>
      <c r="I343" s="180" t="str">
        <f>IFERROR(IF($O$3&gt;68,INDEX('     2022    '!M:M,MATCH($A343,'     2022    '!$AN:$AN,0))*(1-'     2022    '!$BA$1),INDEX('     2022    '!M:M,MATCH($A343,'     2022    '!$AN:$AN,0))),"")</f>
        <v/>
      </c>
      <c r="J343" s="181">
        <f t="shared" si="21"/>
        <v>0</v>
      </c>
      <c r="K343" s="182" t="str">
        <f t="shared" si="22"/>
        <v/>
      </c>
      <c r="L343" s="53"/>
      <c r="M343" s="52" t="str">
        <f>IFERROR(INDEX('     2022    '!R:R,MATCH('Order Summary'!$A343,'     2022    '!$AN:$AN,0)),"")</f>
        <v/>
      </c>
      <c r="N343" s="52" t="str">
        <f>IFERROR(INDEX('     2022    '!V:V,MATCH('Order Summary'!$A343,'     2022    '!$AN:$AN,0)),"")</f>
        <v/>
      </c>
      <c r="O343" s="52" t="str">
        <f>IFERROR(INDEX('     2022    '!S:S,MATCH('Order Summary'!$A343,'     2022    '!$AN:$AN,0)),"")</f>
        <v/>
      </c>
      <c r="P343" s="96" t="str">
        <f t="shared" si="20"/>
        <v/>
      </c>
      <c r="R343" s="9"/>
      <c r="S343" s="9"/>
      <c r="T343" s="9"/>
      <c r="U343" s="9"/>
      <c r="V343" s="9"/>
      <c r="W343" s="9"/>
      <c r="X343" s="9"/>
      <c r="Y343" s="9"/>
      <c r="Z343" s="9"/>
      <c r="AA343" s="9"/>
      <c r="AB343" s="9"/>
      <c r="AC343" s="9"/>
      <c r="AD343" s="9"/>
      <c r="AE343" s="9"/>
      <c r="AF343" s="9"/>
      <c r="AG343" s="9"/>
      <c r="AH343" s="9"/>
      <c r="AI343" s="9"/>
      <c r="AJ343" s="9"/>
      <c r="AK343" s="9"/>
      <c r="AL343" s="9"/>
      <c r="AM343" s="9"/>
      <c r="AN343" s="9"/>
      <c r="AO343" s="9"/>
      <c r="AP343" s="9"/>
      <c r="AQ343" s="9"/>
      <c r="AR343" s="9"/>
      <c r="AS343" s="9"/>
      <c r="AT343" s="9"/>
      <c r="AU343" s="9"/>
      <c r="AV343" s="9"/>
      <c r="AW343" s="9"/>
      <c r="AX343" s="9"/>
      <c r="AY343" s="9"/>
      <c r="AZ343" s="9"/>
      <c r="BA343" s="9"/>
      <c r="BB343" s="9"/>
      <c r="BC343" s="9"/>
      <c r="BD343" s="9"/>
      <c r="BE343" s="9"/>
      <c r="BF343" s="9"/>
      <c r="BG343" s="9"/>
      <c r="BH343" s="9"/>
      <c r="BI343" s="9"/>
      <c r="BJ343" s="9"/>
      <c r="BK343" s="9"/>
      <c r="BL343" s="9"/>
      <c r="BM343" s="9"/>
      <c r="BN343" s="9"/>
      <c r="BO343" s="9"/>
      <c r="BP343" s="9"/>
      <c r="BQ343" s="9"/>
      <c r="BR343" s="9"/>
      <c r="BS343" s="9"/>
      <c r="BT343" s="9"/>
      <c r="BU343" s="9"/>
      <c r="BV343" s="9"/>
      <c r="BW343" s="9"/>
      <c r="BX343" s="9"/>
      <c r="BY343" s="9"/>
      <c r="BZ343" s="9"/>
    </row>
    <row r="344" spans="1:78">
      <c r="A344" s="50">
        <f t="shared" si="23"/>
        <v>333</v>
      </c>
      <c r="C344" s="11" t="str">
        <f>IFERROR(INDEX('     2022    '!D:D,MATCH('Order Summary'!$A344,'     2022    '!$AN:$AN,0)),"")</f>
        <v/>
      </c>
      <c r="D344" s="11" t="str">
        <f>IFERROR(INDEX('     2022    '!C:C,MATCH('Order Summary'!$A344,'     2022    '!$AN:$AN,0)),"")</f>
        <v/>
      </c>
      <c r="E344" s="11" t="str">
        <f>IFERROR(INDEX('     2022    '!E:E,MATCH('Order Summary'!$A344,'     2022    '!$AN:$AN,0)),"")</f>
        <v/>
      </c>
      <c r="F344" s="96">
        <f>IFERROR(INDEX('     2022    '!AY:AY,MATCH($A344,'     2022    '!$AN:$AN,0)),0)</f>
        <v>0</v>
      </c>
      <c r="G344" s="180" t="str">
        <f>IFERROR(IF($O$3&gt;68,INDEX('     2022    '!I:I,MATCH($A344,'     2022    '!$AN:$AN,0))*(1-'     2022    '!$BA$1),INDEX('     2022    '!I:I,MATCH($A344,'     2022    '!$AN:$AN,0))),"")</f>
        <v/>
      </c>
      <c r="H344" s="96">
        <f>IFERROR(INDEX('     2022    '!AZ:AZ,MATCH($A344,'     2022    '!$AN:$AN,0)),0)</f>
        <v>0</v>
      </c>
      <c r="I344" s="180" t="str">
        <f>IFERROR(IF($O$3&gt;68,INDEX('     2022    '!M:M,MATCH($A344,'     2022    '!$AN:$AN,0))*(1-'     2022    '!$BA$1),INDEX('     2022    '!M:M,MATCH($A344,'     2022    '!$AN:$AN,0))),"")</f>
        <v/>
      </c>
      <c r="J344" s="181">
        <f t="shared" si="21"/>
        <v>0</v>
      </c>
      <c r="K344" s="182" t="str">
        <f t="shared" si="22"/>
        <v/>
      </c>
      <c r="L344" s="53"/>
      <c r="M344" s="52" t="str">
        <f>IFERROR(INDEX('     2022    '!R:R,MATCH('Order Summary'!$A344,'     2022    '!$AN:$AN,0)),"")</f>
        <v/>
      </c>
      <c r="N344" s="52" t="str">
        <f>IFERROR(INDEX('     2022    '!V:V,MATCH('Order Summary'!$A344,'     2022    '!$AN:$AN,0)),"")</f>
        <v/>
      </c>
      <c r="O344" s="52" t="str">
        <f>IFERROR(INDEX('     2022    '!S:S,MATCH('Order Summary'!$A344,'     2022    '!$AN:$AN,0)),"")</f>
        <v/>
      </c>
      <c r="P344" s="96" t="str">
        <f t="shared" si="20"/>
        <v/>
      </c>
      <c r="R344" s="9"/>
      <c r="S344" s="9"/>
      <c r="T344" s="9"/>
      <c r="U344" s="9"/>
      <c r="V344" s="9"/>
      <c r="W344" s="9"/>
      <c r="X344" s="9"/>
      <c r="Y344" s="9"/>
      <c r="Z344" s="9"/>
      <c r="AA344" s="9"/>
      <c r="AB344" s="9"/>
      <c r="AC344" s="9"/>
      <c r="AD344" s="9"/>
      <c r="AE344" s="9"/>
      <c r="AF344" s="9"/>
      <c r="AG344" s="9"/>
      <c r="AH344" s="9"/>
      <c r="AI344" s="9"/>
      <c r="AJ344" s="9"/>
      <c r="AK344" s="9"/>
      <c r="AL344" s="9"/>
      <c r="AM344" s="9"/>
      <c r="AN344" s="9"/>
      <c r="AO344" s="9"/>
      <c r="AP344" s="9"/>
      <c r="AQ344" s="9"/>
      <c r="AR344" s="9"/>
      <c r="AS344" s="9"/>
      <c r="AT344" s="9"/>
      <c r="AU344" s="9"/>
      <c r="AV344" s="9"/>
      <c r="AW344" s="9"/>
      <c r="AX344" s="9"/>
      <c r="AY344" s="9"/>
      <c r="AZ344" s="9"/>
      <c r="BA344" s="9"/>
      <c r="BB344" s="9"/>
      <c r="BC344" s="9"/>
      <c r="BD344" s="9"/>
      <c r="BE344" s="9"/>
      <c r="BF344" s="9"/>
      <c r="BG344" s="9"/>
      <c r="BH344" s="9"/>
      <c r="BI344" s="9"/>
      <c r="BJ344" s="9"/>
      <c r="BK344" s="9"/>
      <c r="BL344" s="9"/>
      <c r="BM344" s="9"/>
      <c r="BN344" s="9"/>
      <c r="BO344" s="9"/>
      <c r="BP344" s="9"/>
      <c r="BQ344" s="9"/>
      <c r="BR344" s="9"/>
      <c r="BS344" s="9"/>
      <c r="BT344" s="9"/>
      <c r="BU344" s="9"/>
      <c r="BV344" s="9"/>
      <c r="BW344" s="9"/>
      <c r="BX344" s="9"/>
      <c r="BY344" s="9"/>
      <c r="BZ344" s="9"/>
    </row>
    <row r="345" spans="1:78">
      <c r="A345" s="50">
        <f t="shared" si="23"/>
        <v>334</v>
      </c>
      <c r="C345" s="11" t="str">
        <f>IFERROR(INDEX('     2022    '!D:D,MATCH('Order Summary'!$A345,'     2022    '!$AN:$AN,0)),"")</f>
        <v/>
      </c>
      <c r="D345" s="11" t="str">
        <f>IFERROR(INDEX('     2022    '!C:C,MATCH('Order Summary'!$A345,'     2022    '!$AN:$AN,0)),"")</f>
        <v/>
      </c>
      <c r="E345" s="11" t="str">
        <f>IFERROR(INDEX('     2022    '!E:E,MATCH('Order Summary'!$A345,'     2022    '!$AN:$AN,0)),"")</f>
        <v/>
      </c>
      <c r="F345" s="96">
        <f>IFERROR(INDEX('     2022    '!AY:AY,MATCH($A345,'     2022    '!$AN:$AN,0)),0)</f>
        <v>0</v>
      </c>
      <c r="G345" s="180" t="str">
        <f>IFERROR(IF($O$3&gt;68,INDEX('     2022    '!I:I,MATCH($A345,'     2022    '!$AN:$AN,0))*(1-'     2022    '!$BA$1),INDEX('     2022    '!I:I,MATCH($A345,'     2022    '!$AN:$AN,0))),"")</f>
        <v/>
      </c>
      <c r="H345" s="96">
        <f>IFERROR(INDEX('     2022    '!AZ:AZ,MATCH($A345,'     2022    '!$AN:$AN,0)),0)</f>
        <v>0</v>
      </c>
      <c r="I345" s="180" t="str">
        <f>IFERROR(IF($O$3&gt;68,INDEX('     2022    '!M:M,MATCH($A345,'     2022    '!$AN:$AN,0))*(1-'     2022    '!$BA$1),INDEX('     2022    '!M:M,MATCH($A345,'     2022    '!$AN:$AN,0))),"")</f>
        <v/>
      </c>
      <c r="J345" s="181">
        <f t="shared" si="21"/>
        <v>0</v>
      </c>
      <c r="K345" s="182" t="str">
        <f t="shared" si="22"/>
        <v/>
      </c>
      <c r="L345" s="53"/>
      <c r="M345" s="52" t="str">
        <f>IFERROR(INDEX('     2022    '!R:R,MATCH('Order Summary'!$A345,'     2022    '!$AN:$AN,0)),"")</f>
        <v/>
      </c>
      <c r="N345" s="52" t="str">
        <f>IFERROR(INDEX('     2022    '!V:V,MATCH('Order Summary'!$A345,'     2022    '!$AN:$AN,0)),"")</f>
        <v/>
      </c>
      <c r="O345" s="52" t="str">
        <f>IFERROR(INDEX('     2022    '!S:S,MATCH('Order Summary'!$A345,'     2022    '!$AN:$AN,0)),"")</f>
        <v/>
      </c>
      <c r="P345" s="96" t="str">
        <f t="shared" si="20"/>
        <v/>
      </c>
      <c r="R345" s="9"/>
      <c r="S345" s="9"/>
      <c r="T345" s="9"/>
      <c r="U345" s="9"/>
      <c r="V345" s="9"/>
      <c r="W345" s="9"/>
      <c r="X345" s="9"/>
      <c r="Y345" s="9"/>
      <c r="Z345" s="9"/>
      <c r="AA345" s="9"/>
      <c r="AB345" s="9"/>
      <c r="AC345" s="9"/>
      <c r="AD345" s="9"/>
      <c r="AE345" s="9"/>
      <c r="AF345" s="9"/>
      <c r="AG345" s="9"/>
      <c r="AH345" s="9"/>
      <c r="AI345" s="9"/>
      <c r="AJ345" s="9"/>
      <c r="AK345" s="9"/>
      <c r="AL345" s="9"/>
      <c r="AM345" s="9"/>
      <c r="AN345" s="9"/>
      <c r="AO345" s="9"/>
      <c r="AP345" s="9"/>
      <c r="AQ345" s="9"/>
      <c r="AR345" s="9"/>
      <c r="AS345" s="9"/>
      <c r="AT345" s="9"/>
      <c r="AU345" s="9"/>
      <c r="AV345" s="9"/>
      <c r="AW345" s="9"/>
      <c r="AX345" s="9"/>
      <c r="AY345" s="9"/>
      <c r="AZ345" s="9"/>
      <c r="BA345" s="9"/>
      <c r="BB345" s="9"/>
      <c r="BC345" s="9"/>
      <c r="BD345" s="9"/>
      <c r="BE345" s="9"/>
      <c r="BF345" s="9"/>
      <c r="BG345" s="9"/>
      <c r="BH345" s="9"/>
      <c r="BI345" s="9"/>
      <c r="BJ345" s="9"/>
      <c r="BK345" s="9"/>
      <c r="BL345" s="9"/>
      <c r="BM345" s="9"/>
      <c r="BN345" s="9"/>
      <c r="BO345" s="9"/>
      <c r="BP345" s="9"/>
      <c r="BQ345" s="9"/>
      <c r="BR345" s="9"/>
      <c r="BS345" s="9"/>
      <c r="BT345" s="9"/>
      <c r="BU345" s="9"/>
      <c r="BV345" s="9"/>
      <c r="BW345" s="9"/>
      <c r="BX345" s="9"/>
      <c r="BY345" s="9"/>
      <c r="BZ345" s="9"/>
    </row>
    <row r="346" spans="1:78">
      <c r="A346" s="50">
        <f t="shared" si="23"/>
        <v>335</v>
      </c>
      <c r="C346" s="11" t="str">
        <f>IFERROR(INDEX('     2022    '!D:D,MATCH('Order Summary'!$A346,'     2022    '!$AN:$AN,0)),"")</f>
        <v/>
      </c>
      <c r="D346" s="11" t="str">
        <f>IFERROR(INDEX('     2022    '!C:C,MATCH('Order Summary'!$A346,'     2022    '!$AN:$AN,0)),"")</f>
        <v/>
      </c>
      <c r="E346" s="11" t="str">
        <f>IFERROR(INDEX('     2022    '!E:E,MATCH('Order Summary'!$A346,'     2022    '!$AN:$AN,0)),"")</f>
        <v/>
      </c>
      <c r="F346" s="96">
        <f>IFERROR(INDEX('     2022    '!AY:AY,MATCH($A346,'     2022    '!$AN:$AN,0)),0)</f>
        <v>0</v>
      </c>
      <c r="G346" s="180" t="str">
        <f>IFERROR(IF($O$3&gt;68,INDEX('     2022    '!I:I,MATCH($A346,'     2022    '!$AN:$AN,0))*(1-'     2022    '!$BA$1),INDEX('     2022    '!I:I,MATCH($A346,'     2022    '!$AN:$AN,0))),"")</f>
        <v/>
      </c>
      <c r="H346" s="96">
        <f>IFERROR(INDEX('     2022    '!AZ:AZ,MATCH($A346,'     2022    '!$AN:$AN,0)),0)</f>
        <v>0</v>
      </c>
      <c r="I346" s="180" t="str">
        <f>IFERROR(IF($O$3&gt;68,INDEX('     2022    '!M:M,MATCH($A346,'     2022    '!$AN:$AN,0))*(1-'     2022    '!$BA$1),INDEX('     2022    '!M:M,MATCH($A346,'     2022    '!$AN:$AN,0))),"")</f>
        <v/>
      </c>
      <c r="J346" s="181">
        <f t="shared" si="21"/>
        <v>0</v>
      </c>
      <c r="K346" s="182" t="str">
        <f t="shared" si="22"/>
        <v/>
      </c>
      <c r="L346" s="53"/>
      <c r="M346" s="52" t="str">
        <f>IFERROR(INDEX('     2022    '!R:R,MATCH('Order Summary'!$A346,'     2022    '!$AN:$AN,0)),"")</f>
        <v/>
      </c>
      <c r="N346" s="52" t="str">
        <f>IFERROR(INDEX('     2022    '!V:V,MATCH('Order Summary'!$A346,'     2022    '!$AN:$AN,0)),"")</f>
        <v/>
      </c>
      <c r="O346" s="52" t="str">
        <f>IFERROR(INDEX('     2022    '!S:S,MATCH('Order Summary'!$A346,'     2022    '!$AN:$AN,0)),"")</f>
        <v/>
      </c>
      <c r="P346" s="96" t="str">
        <f t="shared" si="20"/>
        <v/>
      </c>
      <c r="R346" s="9"/>
      <c r="S346" s="9"/>
      <c r="T346" s="9"/>
      <c r="U346" s="9"/>
      <c r="V346" s="9"/>
      <c r="W346" s="9"/>
      <c r="X346" s="9"/>
      <c r="Y346" s="9"/>
      <c r="Z346" s="9"/>
      <c r="AA346" s="9"/>
      <c r="AB346" s="9"/>
      <c r="AC346" s="9"/>
      <c r="AD346" s="9"/>
      <c r="AE346" s="9"/>
      <c r="AF346" s="9"/>
      <c r="AG346" s="9"/>
      <c r="AH346" s="9"/>
      <c r="AI346" s="9"/>
      <c r="AJ346" s="9"/>
      <c r="AK346" s="9"/>
      <c r="AL346" s="9"/>
      <c r="AM346" s="9"/>
      <c r="AN346" s="9"/>
      <c r="AO346" s="9"/>
      <c r="AP346" s="9"/>
      <c r="AQ346" s="9"/>
      <c r="AR346" s="9"/>
      <c r="AS346" s="9"/>
      <c r="AT346" s="9"/>
      <c r="AU346" s="9"/>
      <c r="AV346" s="9"/>
      <c r="AW346" s="9"/>
      <c r="AX346" s="9"/>
      <c r="AY346" s="9"/>
      <c r="AZ346" s="9"/>
      <c r="BA346" s="9"/>
      <c r="BB346" s="9"/>
      <c r="BC346" s="9"/>
      <c r="BD346" s="9"/>
      <c r="BE346" s="9"/>
      <c r="BF346" s="9"/>
      <c r="BG346" s="9"/>
      <c r="BH346" s="9"/>
      <c r="BI346" s="9"/>
      <c r="BJ346" s="9"/>
      <c r="BK346" s="9"/>
      <c r="BL346" s="9"/>
      <c r="BM346" s="9"/>
      <c r="BN346" s="9"/>
      <c r="BO346" s="9"/>
      <c r="BP346" s="9"/>
      <c r="BQ346" s="9"/>
      <c r="BR346" s="9"/>
      <c r="BS346" s="9"/>
      <c r="BT346" s="9"/>
      <c r="BU346" s="9"/>
      <c r="BV346" s="9"/>
      <c r="BW346" s="9"/>
      <c r="BX346" s="9"/>
      <c r="BY346" s="9"/>
      <c r="BZ346" s="9"/>
    </row>
    <row r="347" spans="1:78">
      <c r="A347" s="50">
        <f t="shared" si="23"/>
        <v>336</v>
      </c>
      <c r="C347" s="11" t="str">
        <f>IFERROR(INDEX('     2022    '!D:D,MATCH('Order Summary'!$A347,'     2022    '!$AN:$AN,0)),"")</f>
        <v/>
      </c>
      <c r="D347" s="11" t="str">
        <f>IFERROR(INDEX('     2022    '!C:C,MATCH('Order Summary'!$A347,'     2022    '!$AN:$AN,0)),"")</f>
        <v/>
      </c>
      <c r="E347" s="11" t="str">
        <f>IFERROR(INDEX('     2022    '!E:E,MATCH('Order Summary'!$A347,'     2022    '!$AN:$AN,0)),"")</f>
        <v/>
      </c>
      <c r="F347" s="96">
        <f>IFERROR(INDEX('     2022    '!AY:AY,MATCH($A347,'     2022    '!$AN:$AN,0)),0)</f>
        <v>0</v>
      </c>
      <c r="G347" s="180" t="str">
        <f>IFERROR(IF($O$3&gt;68,INDEX('     2022    '!I:I,MATCH($A347,'     2022    '!$AN:$AN,0))*(1-'     2022    '!$BA$1),INDEX('     2022    '!I:I,MATCH($A347,'     2022    '!$AN:$AN,0))),"")</f>
        <v/>
      </c>
      <c r="H347" s="96">
        <f>IFERROR(INDEX('     2022    '!AZ:AZ,MATCH($A347,'     2022    '!$AN:$AN,0)),0)</f>
        <v>0</v>
      </c>
      <c r="I347" s="180" t="str">
        <f>IFERROR(IF($O$3&gt;68,INDEX('     2022    '!M:M,MATCH($A347,'     2022    '!$AN:$AN,0))*(1-'     2022    '!$BA$1),INDEX('     2022    '!M:M,MATCH($A347,'     2022    '!$AN:$AN,0))),"")</f>
        <v/>
      </c>
      <c r="J347" s="181">
        <f t="shared" si="21"/>
        <v>0</v>
      </c>
      <c r="K347" s="182" t="str">
        <f t="shared" si="22"/>
        <v/>
      </c>
      <c r="L347" s="53"/>
      <c r="M347" s="52" t="str">
        <f>IFERROR(INDEX('     2022    '!R:R,MATCH('Order Summary'!$A347,'     2022    '!$AN:$AN,0)),"")</f>
        <v/>
      </c>
      <c r="N347" s="52" t="str">
        <f>IFERROR(INDEX('     2022    '!V:V,MATCH('Order Summary'!$A347,'     2022    '!$AN:$AN,0)),"")</f>
        <v/>
      </c>
      <c r="O347" s="52" t="str">
        <f>IFERROR(INDEX('     2022    '!S:S,MATCH('Order Summary'!$A347,'     2022    '!$AN:$AN,0)),"")</f>
        <v/>
      </c>
      <c r="P347" s="96" t="str">
        <f t="shared" si="20"/>
        <v/>
      </c>
      <c r="R347" s="9"/>
      <c r="S347" s="9"/>
      <c r="T347" s="9"/>
      <c r="U347" s="9"/>
      <c r="V347" s="9"/>
      <c r="W347" s="9"/>
      <c r="X347" s="9"/>
      <c r="Y347" s="9"/>
      <c r="Z347" s="9"/>
      <c r="AA347" s="9"/>
      <c r="AB347" s="9"/>
      <c r="AC347" s="9"/>
      <c r="AD347" s="9"/>
      <c r="AE347" s="9"/>
      <c r="AF347" s="9"/>
      <c r="AG347" s="9"/>
      <c r="AH347" s="9"/>
      <c r="AI347" s="9"/>
      <c r="AJ347" s="9"/>
      <c r="AK347" s="9"/>
      <c r="AL347" s="9"/>
      <c r="AM347" s="9"/>
      <c r="AN347" s="9"/>
      <c r="AO347" s="9"/>
      <c r="AP347" s="9"/>
      <c r="AQ347" s="9"/>
      <c r="AR347" s="9"/>
      <c r="AS347" s="9"/>
      <c r="AT347" s="9"/>
      <c r="AU347" s="9"/>
      <c r="AV347" s="9"/>
      <c r="AW347" s="9"/>
      <c r="AX347" s="9"/>
      <c r="AY347" s="9"/>
      <c r="AZ347" s="9"/>
      <c r="BA347" s="9"/>
      <c r="BB347" s="9"/>
      <c r="BC347" s="9"/>
      <c r="BD347" s="9"/>
      <c r="BE347" s="9"/>
      <c r="BF347" s="9"/>
      <c r="BG347" s="9"/>
      <c r="BH347" s="9"/>
      <c r="BI347" s="9"/>
      <c r="BJ347" s="9"/>
      <c r="BK347" s="9"/>
      <c r="BL347" s="9"/>
      <c r="BM347" s="9"/>
      <c r="BN347" s="9"/>
      <c r="BO347" s="9"/>
      <c r="BP347" s="9"/>
      <c r="BQ347" s="9"/>
      <c r="BR347" s="9"/>
      <c r="BS347" s="9"/>
      <c r="BT347" s="9"/>
      <c r="BU347" s="9"/>
      <c r="BV347" s="9"/>
      <c r="BW347" s="9"/>
      <c r="BX347" s="9"/>
      <c r="BY347" s="9"/>
      <c r="BZ347" s="9"/>
    </row>
    <row r="348" spans="1:78">
      <c r="A348" s="50">
        <f t="shared" si="23"/>
        <v>337</v>
      </c>
      <c r="C348" s="11" t="str">
        <f>IFERROR(INDEX('     2022    '!D:D,MATCH('Order Summary'!$A348,'     2022    '!$AN:$AN,0)),"")</f>
        <v/>
      </c>
      <c r="D348" s="11" t="str">
        <f>IFERROR(INDEX('     2022    '!C:C,MATCH('Order Summary'!$A348,'     2022    '!$AN:$AN,0)),"")</f>
        <v/>
      </c>
      <c r="E348" s="11" t="str">
        <f>IFERROR(INDEX('     2022    '!E:E,MATCH('Order Summary'!$A348,'     2022    '!$AN:$AN,0)),"")</f>
        <v/>
      </c>
      <c r="F348" s="96">
        <f>IFERROR(INDEX('     2022    '!AY:AY,MATCH($A348,'     2022    '!$AN:$AN,0)),0)</f>
        <v>0</v>
      </c>
      <c r="G348" s="180" t="str">
        <f>IFERROR(IF($O$3&gt;68,INDEX('     2022    '!I:I,MATCH($A348,'     2022    '!$AN:$AN,0))*(1-'     2022    '!$BA$1),INDEX('     2022    '!I:I,MATCH($A348,'     2022    '!$AN:$AN,0))),"")</f>
        <v/>
      </c>
      <c r="H348" s="96">
        <f>IFERROR(INDEX('     2022    '!AZ:AZ,MATCH($A348,'     2022    '!$AN:$AN,0)),0)</f>
        <v>0</v>
      </c>
      <c r="I348" s="180" t="str">
        <f>IFERROR(IF($O$3&gt;68,INDEX('     2022    '!M:M,MATCH($A348,'     2022    '!$AN:$AN,0))*(1-'     2022    '!$BA$1),INDEX('     2022    '!M:M,MATCH($A348,'     2022    '!$AN:$AN,0))),"")</f>
        <v/>
      </c>
      <c r="J348" s="181">
        <f t="shared" si="21"/>
        <v>0</v>
      </c>
      <c r="K348" s="182" t="str">
        <f t="shared" si="22"/>
        <v/>
      </c>
      <c r="L348" s="53"/>
      <c r="M348" s="52" t="str">
        <f>IFERROR(INDEX('     2022    '!R:R,MATCH('Order Summary'!$A348,'     2022    '!$AN:$AN,0)),"")</f>
        <v/>
      </c>
      <c r="N348" s="52" t="str">
        <f>IFERROR(INDEX('     2022    '!V:V,MATCH('Order Summary'!$A348,'     2022    '!$AN:$AN,0)),"")</f>
        <v/>
      </c>
      <c r="O348" s="52" t="str">
        <f>IFERROR(INDEX('     2022    '!S:S,MATCH('Order Summary'!$A348,'     2022    '!$AN:$AN,0)),"")</f>
        <v/>
      </c>
      <c r="P348" s="96" t="str">
        <f t="shared" si="20"/>
        <v/>
      </c>
      <c r="R348" s="9"/>
      <c r="S348" s="9"/>
      <c r="T348" s="9"/>
      <c r="U348" s="9"/>
      <c r="V348" s="9"/>
      <c r="W348" s="9"/>
      <c r="X348" s="9"/>
      <c r="Y348" s="9"/>
      <c r="Z348" s="9"/>
      <c r="AA348" s="9"/>
      <c r="AB348" s="9"/>
      <c r="AC348" s="9"/>
      <c r="AD348" s="9"/>
      <c r="AE348" s="9"/>
      <c r="AF348" s="9"/>
      <c r="AG348" s="9"/>
      <c r="AH348" s="9"/>
      <c r="AI348" s="9"/>
      <c r="AJ348" s="9"/>
      <c r="AK348" s="9"/>
      <c r="AL348" s="9"/>
      <c r="AM348" s="9"/>
      <c r="AN348" s="9"/>
      <c r="AO348" s="9"/>
      <c r="AP348" s="9"/>
      <c r="AQ348" s="9"/>
      <c r="AR348" s="9"/>
      <c r="AS348" s="9"/>
      <c r="AT348" s="9"/>
      <c r="AU348" s="9"/>
      <c r="AV348" s="9"/>
      <c r="AW348" s="9"/>
      <c r="AX348" s="9"/>
      <c r="AY348" s="9"/>
      <c r="AZ348" s="9"/>
      <c r="BA348" s="9"/>
      <c r="BB348" s="9"/>
      <c r="BC348" s="9"/>
      <c r="BD348" s="9"/>
      <c r="BE348" s="9"/>
      <c r="BF348" s="9"/>
      <c r="BG348" s="9"/>
      <c r="BH348" s="9"/>
      <c r="BI348" s="9"/>
      <c r="BJ348" s="9"/>
      <c r="BK348" s="9"/>
      <c r="BL348" s="9"/>
      <c r="BM348" s="9"/>
      <c r="BN348" s="9"/>
      <c r="BO348" s="9"/>
      <c r="BP348" s="9"/>
      <c r="BQ348" s="9"/>
      <c r="BR348" s="9"/>
      <c r="BS348" s="9"/>
      <c r="BT348" s="9"/>
      <c r="BU348" s="9"/>
      <c r="BV348" s="9"/>
      <c r="BW348" s="9"/>
      <c r="BX348" s="9"/>
      <c r="BY348" s="9"/>
      <c r="BZ348" s="9"/>
    </row>
    <row r="349" spans="1:78">
      <c r="A349" s="50">
        <f t="shared" si="23"/>
        <v>338</v>
      </c>
      <c r="C349" s="11" t="str">
        <f>IFERROR(INDEX('     2022    '!D:D,MATCH('Order Summary'!$A349,'     2022    '!$AN:$AN,0)),"")</f>
        <v/>
      </c>
      <c r="D349" s="11" t="str">
        <f>IFERROR(INDEX('     2022    '!C:C,MATCH('Order Summary'!$A349,'     2022    '!$AN:$AN,0)),"")</f>
        <v/>
      </c>
      <c r="E349" s="11" t="str">
        <f>IFERROR(INDEX('     2022    '!E:E,MATCH('Order Summary'!$A349,'     2022    '!$AN:$AN,0)),"")</f>
        <v/>
      </c>
      <c r="F349" s="96">
        <f>IFERROR(INDEX('     2022    '!AY:AY,MATCH($A349,'     2022    '!$AN:$AN,0)),0)</f>
        <v>0</v>
      </c>
      <c r="G349" s="180" t="str">
        <f>IFERROR(IF($O$3&gt;68,INDEX('     2022    '!I:I,MATCH($A349,'     2022    '!$AN:$AN,0))*(1-'     2022    '!$BA$1),INDEX('     2022    '!I:I,MATCH($A349,'     2022    '!$AN:$AN,0))),"")</f>
        <v/>
      </c>
      <c r="H349" s="96">
        <f>IFERROR(INDEX('     2022    '!AZ:AZ,MATCH($A349,'     2022    '!$AN:$AN,0)),0)</f>
        <v>0</v>
      </c>
      <c r="I349" s="180" t="str">
        <f>IFERROR(IF($O$3&gt;68,INDEX('     2022    '!M:M,MATCH($A349,'     2022    '!$AN:$AN,0))*(1-'     2022    '!$BA$1),INDEX('     2022    '!M:M,MATCH($A349,'     2022    '!$AN:$AN,0))),"")</f>
        <v/>
      </c>
      <c r="J349" s="181">
        <f t="shared" si="21"/>
        <v>0</v>
      </c>
      <c r="K349" s="182" t="str">
        <f t="shared" si="22"/>
        <v/>
      </c>
      <c r="L349" s="53"/>
      <c r="M349" s="52" t="str">
        <f>IFERROR(INDEX('     2022    '!R:R,MATCH('Order Summary'!$A349,'     2022    '!$AN:$AN,0)),"")</f>
        <v/>
      </c>
      <c r="N349" s="52" t="str">
        <f>IFERROR(INDEX('     2022    '!V:V,MATCH('Order Summary'!$A349,'     2022    '!$AN:$AN,0)),"")</f>
        <v/>
      </c>
      <c r="O349" s="52" t="str">
        <f>IFERROR(INDEX('     2022    '!S:S,MATCH('Order Summary'!$A349,'     2022    '!$AN:$AN,0)),"")</f>
        <v/>
      </c>
      <c r="P349" s="96" t="str">
        <f t="shared" si="20"/>
        <v/>
      </c>
      <c r="R349" s="9"/>
      <c r="S349" s="9"/>
      <c r="T349" s="9"/>
      <c r="U349" s="9"/>
      <c r="V349" s="9"/>
      <c r="W349" s="9"/>
      <c r="X349" s="9"/>
      <c r="Y349" s="9"/>
      <c r="Z349" s="9"/>
      <c r="AA349" s="9"/>
      <c r="AB349" s="9"/>
      <c r="AC349" s="9"/>
      <c r="AD349" s="9"/>
      <c r="AE349" s="9"/>
      <c r="AF349" s="9"/>
      <c r="AG349" s="9"/>
      <c r="AH349" s="9"/>
      <c r="AI349" s="9"/>
      <c r="AJ349" s="9"/>
      <c r="AK349" s="9"/>
      <c r="AL349" s="9"/>
      <c r="AM349" s="9"/>
      <c r="AN349" s="9"/>
      <c r="AO349" s="9"/>
      <c r="AP349" s="9"/>
      <c r="AQ349" s="9"/>
      <c r="AR349" s="9"/>
      <c r="AS349" s="9"/>
      <c r="AT349" s="9"/>
      <c r="AU349" s="9"/>
      <c r="AV349" s="9"/>
      <c r="AW349" s="9"/>
      <c r="AX349" s="9"/>
      <c r="AY349" s="9"/>
      <c r="AZ349" s="9"/>
      <c r="BA349" s="9"/>
      <c r="BB349" s="9"/>
      <c r="BC349" s="9"/>
      <c r="BD349" s="9"/>
      <c r="BE349" s="9"/>
      <c r="BF349" s="9"/>
      <c r="BG349" s="9"/>
      <c r="BH349" s="9"/>
      <c r="BI349" s="9"/>
      <c r="BJ349" s="9"/>
      <c r="BK349" s="9"/>
      <c r="BL349" s="9"/>
      <c r="BM349" s="9"/>
      <c r="BN349" s="9"/>
      <c r="BO349" s="9"/>
      <c r="BP349" s="9"/>
      <c r="BQ349" s="9"/>
      <c r="BR349" s="9"/>
      <c r="BS349" s="9"/>
      <c r="BT349" s="9"/>
      <c r="BU349" s="9"/>
      <c r="BV349" s="9"/>
      <c r="BW349" s="9"/>
      <c r="BX349" s="9"/>
      <c r="BY349" s="9"/>
      <c r="BZ349" s="9"/>
    </row>
    <row r="350" spans="1:78">
      <c r="A350" s="50">
        <f t="shared" si="23"/>
        <v>339</v>
      </c>
      <c r="C350" s="11" t="str">
        <f>IFERROR(INDEX('     2022    '!D:D,MATCH('Order Summary'!$A350,'     2022    '!$AN:$AN,0)),"")</f>
        <v/>
      </c>
      <c r="D350" s="11" t="str">
        <f>IFERROR(INDEX('     2022    '!C:C,MATCH('Order Summary'!$A350,'     2022    '!$AN:$AN,0)),"")</f>
        <v/>
      </c>
      <c r="E350" s="11" t="str">
        <f>IFERROR(INDEX('     2022    '!E:E,MATCH('Order Summary'!$A350,'     2022    '!$AN:$AN,0)),"")</f>
        <v/>
      </c>
      <c r="F350" s="96">
        <f>IFERROR(INDEX('     2022    '!AY:AY,MATCH($A350,'     2022    '!$AN:$AN,0)),0)</f>
        <v>0</v>
      </c>
      <c r="G350" s="180" t="str">
        <f>IFERROR(IF($O$3&gt;68,INDEX('     2022    '!I:I,MATCH($A350,'     2022    '!$AN:$AN,0))*(1-'     2022    '!$BA$1),INDEX('     2022    '!I:I,MATCH($A350,'     2022    '!$AN:$AN,0))),"")</f>
        <v/>
      </c>
      <c r="H350" s="96">
        <f>IFERROR(INDEX('     2022    '!AZ:AZ,MATCH($A350,'     2022    '!$AN:$AN,0)),0)</f>
        <v>0</v>
      </c>
      <c r="I350" s="180" t="str">
        <f>IFERROR(IF($O$3&gt;68,INDEX('     2022    '!M:M,MATCH($A350,'     2022    '!$AN:$AN,0))*(1-'     2022    '!$BA$1),INDEX('     2022    '!M:M,MATCH($A350,'     2022    '!$AN:$AN,0))),"")</f>
        <v/>
      </c>
      <c r="J350" s="181">
        <f t="shared" si="21"/>
        <v>0</v>
      </c>
      <c r="K350" s="182" t="str">
        <f t="shared" si="22"/>
        <v/>
      </c>
      <c r="L350" s="53"/>
      <c r="M350" s="52" t="str">
        <f>IFERROR(INDEX('     2022    '!R:R,MATCH('Order Summary'!$A350,'     2022    '!$AN:$AN,0)),"")</f>
        <v/>
      </c>
      <c r="N350" s="52" t="str">
        <f>IFERROR(INDEX('     2022    '!V:V,MATCH('Order Summary'!$A350,'     2022    '!$AN:$AN,0)),"")</f>
        <v/>
      </c>
      <c r="O350" s="52" t="str">
        <f>IFERROR(INDEX('     2022    '!S:S,MATCH('Order Summary'!$A350,'     2022    '!$AN:$AN,0)),"")</f>
        <v/>
      </c>
      <c r="P350" s="96" t="str">
        <f t="shared" si="20"/>
        <v/>
      </c>
      <c r="R350" s="9"/>
      <c r="S350" s="9"/>
      <c r="T350" s="9"/>
      <c r="U350" s="9"/>
      <c r="V350" s="9"/>
      <c r="W350" s="9"/>
      <c r="X350" s="9"/>
      <c r="Y350" s="9"/>
      <c r="Z350" s="9"/>
      <c r="AA350" s="9"/>
      <c r="AB350" s="9"/>
      <c r="AC350" s="9"/>
      <c r="AD350" s="9"/>
      <c r="AE350" s="9"/>
      <c r="AF350" s="9"/>
      <c r="AG350" s="9"/>
      <c r="AH350" s="9"/>
      <c r="AI350" s="9"/>
      <c r="AJ350" s="9"/>
      <c r="AK350" s="9"/>
      <c r="AL350" s="9"/>
      <c r="AM350" s="9"/>
      <c r="AN350" s="9"/>
      <c r="AO350" s="9"/>
      <c r="AP350" s="9"/>
      <c r="AQ350" s="9"/>
      <c r="AR350" s="9"/>
      <c r="AS350" s="9"/>
      <c r="AT350" s="9"/>
      <c r="AU350" s="9"/>
      <c r="AV350" s="9"/>
      <c r="AW350" s="9"/>
      <c r="AX350" s="9"/>
      <c r="AY350" s="9"/>
      <c r="AZ350" s="9"/>
      <c r="BA350" s="9"/>
      <c r="BB350" s="9"/>
      <c r="BC350" s="9"/>
      <c r="BD350" s="9"/>
      <c r="BE350" s="9"/>
      <c r="BF350" s="9"/>
      <c r="BG350" s="9"/>
      <c r="BH350" s="9"/>
      <c r="BI350" s="9"/>
      <c r="BJ350" s="9"/>
      <c r="BK350" s="9"/>
      <c r="BL350" s="9"/>
      <c r="BM350" s="9"/>
      <c r="BN350" s="9"/>
      <c r="BO350" s="9"/>
      <c r="BP350" s="9"/>
      <c r="BQ350" s="9"/>
      <c r="BR350" s="9"/>
      <c r="BS350" s="9"/>
      <c r="BT350" s="9"/>
      <c r="BU350" s="9"/>
      <c r="BV350" s="9"/>
      <c r="BW350" s="9"/>
      <c r="BX350" s="9"/>
      <c r="BY350" s="9"/>
      <c r="BZ350" s="9"/>
    </row>
    <row r="351" spans="1:78">
      <c r="A351" s="50">
        <f t="shared" si="23"/>
        <v>340</v>
      </c>
      <c r="C351" s="11" t="str">
        <f>IFERROR(INDEX('     2022    '!D:D,MATCH('Order Summary'!$A351,'     2022    '!$AN:$AN,0)),"")</f>
        <v/>
      </c>
      <c r="D351" s="11" t="str">
        <f>IFERROR(INDEX('     2022    '!C:C,MATCH('Order Summary'!$A351,'     2022    '!$AN:$AN,0)),"")</f>
        <v/>
      </c>
      <c r="E351" s="11" t="str">
        <f>IFERROR(INDEX('     2022    '!E:E,MATCH('Order Summary'!$A351,'     2022    '!$AN:$AN,0)),"")</f>
        <v/>
      </c>
      <c r="F351" s="96">
        <f>IFERROR(INDEX('     2022    '!AY:AY,MATCH($A351,'     2022    '!$AN:$AN,0)),0)</f>
        <v>0</v>
      </c>
      <c r="G351" s="180" t="str">
        <f>IFERROR(IF($O$3&gt;68,INDEX('     2022    '!I:I,MATCH($A351,'     2022    '!$AN:$AN,0))*(1-'     2022    '!$BA$1),INDEX('     2022    '!I:I,MATCH($A351,'     2022    '!$AN:$AN,0))),"")</f>
        <v/>
      </c>
      <c r="H351" s="96">
        <f>IFERROR(INDEX('     2022    '!AZ:AZ,MATCH($A351,'     2022    '!$AN:$AN,0)),0)</f>
        <v>0</v>
      </c>
      <c r="I351" s="180" t="str">
        <f>IFERROR(IF($O$3&gt;68,INDEX('     2022    '!M:M,MATCH($A351,'     2022    '!$AN:$AN,0))*(1-'     2022    '!$BA$1),INDEX('     2022    '!M:M,MATCH($A351,'     2022    '!$AN:$AN,0))),"")</f>
        <v/>
      </c>
      <c r="J351" s="181">
        <f t="shared" si="21"/>
        <v>0</v>
      </c>
      <c r="K351" s="182" t="str">
        <f t="shared" si="22"/>
        <v/>
      </c>
      <c r="L351" s="53"/>
      <c r="M351" s="52" t="str">
        <f>IFERROR(INDEX('     2022    '!R:R,MATCH('Order Summary'!$A351,'     2022    '!$AN:$AN,0)),"")</f>
        <v/>
      </c>
      <c r="N351" s="52" t="str">
        <f>IFERROR(INDEX('     2022    '!V:V,MATCH('Order Summary'!$A351,'     2022    '!$AN:$AN,0)),"")</f>
        <v/>
      </c>
      <c r="O351" s="52" t="str">
        <f>IFERROR(INDEX('     2022    '!S:S,MATCH('Order Summary'!$A351,'     2022    '!$AN:$AN,0)),"")</f>
        <v/>
      </c>
      <c r="P351" s="96" t="str">
        <f t="shared" si="20"/>
        <v/>
      </c>
      <c r="R351" s="9"/>
      <c r="S351" s="9"/>
      <c r="T351" s="9"/>
      <c r="U351" s="9"/>
      <c r="V351" s="9"/>
      <c r="W351" s="9"/>
      <c r="X351" s="9"/>
      <c r="Y351" s="9"/>
      <c r="Z351" s="9"/>
      <c r="AA351" s="9"/>
      <c r="AB351" s="9"/>
      <c r="AC351" s="9"/>
      <c r="AD351" s="9"/>
      <c r="AE351" s="9"/>
      <c r="AF351" s="9"/>
      <c r="AG351" s="9"/>
      <c r="AH351" s="9"/>
      <c r="AI351" s="9"/>
      <c r="AJ351" s="9"/>
      <c r="AK351" s="9"/>
      <c r="AL351" s="9"/>
      <c r="AM351" s="9"/>
      <c r="AN351" s="9"/>
      <c r="AO351" s="9"/>
      <c r="AP351" s="9"/>
      <c r="AQ351" s="9"/>
      <c r="AR351" s="9"/>
      <c r="AS351" s="9"/>
      <c r="AT351" s="9"/>
      <c r="AU351" s="9"/>
      <c r="AV351" s="9"/>
      <c r="AW351" s="9"/>
      <c r="AX351" s="9"/>
      <c r="AY351" s="9"/>
      <c r="AZ351" s="9"/>
      <c r="BA351" s="9"/>
      <c r="BB351" s="9"/>
      <c r="BC351" s="9"/>
      <c r="BD351" s="9"/>
      <c r="BE351" s="9"/>
      <c r="BF351" s="9"/>
      <c r="BG351" s="9"/>
      <c r="BH351" s="9"/>
      <c r="BI351" s="9"/>
      <c r="BJ351" s="9"/>
      <c r="BK351" s="9"/>
      <c r="BL351" s="9"/>
      <c r="BM351" s="9"/>
      <c r="BN351" s="9"/>
      <c r="BO351" s="9"/>
      <c r="BP351" s="9"/>
      <c r="BQ351" s="9"/>
      <c r="BR351" s="9"/>
      <c r="BS351" s="9"/>
      <c r="BT351" s="9"/>
      <c r="BU351" s="9"/>
      <c r="BV351" s="9"/>
      <c r="BW351" s="9"/>
      <c r="BX351" s="9"/>
      <c r="BY351" s="9"/>
      <c r="BZ351" s="9"/>
    </row>
    <row r="352" spans="1:78">
      <c r="A352" s="50">
        <f t="shared" si="23"/>
        <v>341</v>
      </c>
      <c r="C352" s="11" t="str">
        <f>IFERROR(INDEX('     2022    '!D:D,MATCH('Order Summary'!$A352,'     2022    '!$AN:$AN,0)),"")</f>
        <v/>
      </c>
      <c r="D352" s="11" t="str">
        <f>IFERROR(INDEX('     2022    '!C:C,MATCH('Order Summary'!$A352,'     2022    '!$AN:$AN,0)),"")</f>
        <v/>
      </c>
      <c r="E352" s="11" t="str">
        <f>IFERROR(INDEX('     2022    '!E:E,MATCH('Order Summary'!$A352,'     2022    '!$AN:$AN,0)),"")</f>
        <v/>
      </c>
      <c r="F352" s="96">
        <f>IFERROR(INDEX('     2022    '!AY:AY,MATCH($A352,'     2022    '!$AN:$AN,0)),0)</f>
        <v>0</v>
      </c>
      <c r="G352" s="180" t="str">
        <f>IFERROR(IF($O$3&gt;68,INDEX('     2022    '!I:I,MATCH($A352,'     2022    '!$AN:$AN,0))*(1-'     2022    '!$BA$1),INDEX('     2022    '!I:I,MATCH($A352,'     2022    '!$AN:$AN,0))),"")</f>
        <v/>
      </c>
      <c r="H352" s="96">
        <f>IFERROR(INDEX('     2022    '!AZ:AZ,MATCH($A352,'     2022    '!$AN:$AN,0)),0)</f>
        <v>0</v>
      </c>
      <c r="I352" s="180" t="str">
        <f>IFERROR(IF($O$3&gt;68,INDEX('     2022    '!M:M,MATCH($A352,'     2022    '!$AN:$AN,0))*(1-'     2022    '!$BA$1),INDEX('     2022    '!M:M,MATCH($A352,'     2022    '!$AN:$AN,0))),"")</f>
        <v/>
      </c>
      <c r="J352" s="181">
        <f t="shared" si="21"/>
        <v>0</v>
      </c>
      <c r="K352" s="182" t="str">
        <f t="shared" si="22"/>
        <v/>
      </c>
      <c r="L352" s="53"/>
      <c r="M352" s="52" t="str">
        <f>IFERROR(INDEX('     2022    '!R:R,MATCH('Order Summary'!$A352,'     2022    '!$AN:$AN,0)),"")</f>
        <v/>
      </c>
      <c r="N352" s="52" t="str">
        <f>IFERROR(INDEX('     2022    '!V:V,MATCH('Order Summary'!$A352,'     2022    '!$AN:$AN,0)),"")</f>
        <v/>
      </c>
      <c r="O352" s="52" t="str">
        <f>IFERROR(INDEX('     2022    '!S:S,MATCH('Order Summary'!$A352,'     2022    '!$AN:$AN,0)),"")</f>
        <v/>
      </c>
      <c r="P352" s="96" t="str">
        <f t="shared" si="20"/>
        <v/>
      </c>
      <c r="R352" s="9"/>
      <c r="S352" s="9"/>
      <c r="T352" s="9"/>
      <c r="U352" s="9"/>
      <c r="V352" s="9"/>
      <c r="W352" s="9"/>
      <c r="X352" s="9"/>
      <c r="Y352" s="9"/>
      <c r="Z352" s="9"/>
      <c r="AA352" s="9"/>
      <c r="AB352" s="9"/>
      <c r="AC352" s="9"/>
      <c r="AD352" s="9"/>
      <c r="AE352" s="9"/>
      <c r="AF352" s="9"/>
      <c r="AG352" s="9"/>
      <c r="AH352" s="9"/>
      <c r="AI352" s="9"/>
      <c r="AJ352" s="9"/>
      <c r="AK352" s="9"/>
      <c r="AL352" s="9"/>
      <c r="AM352" s="9"/>
      <c r="AN352" s="9"/>
      <c r="AO352" s="9"/>
      <c r="AP352" s="9"/>
      <c r="AQ352" s="9"/>
      <c r="AR352" s="9"/>
      <c r="AS352" s="9"/>
      <c r="AT352" s="9"/>
      <c r="AU352" s="9"/>
      <c r="AV352" s="9"/>
      <c r="AW352" s="9"/>
      <c r="AX352" s="9"/>
      <c r="AY352" s="9"/>
      <c r="AZ352" s="9"/>
      <c r="BA352" s="9"/>
      <c r="BB352" s="9"/>
      <c r="BC352" s="9"/>
      <c r="BD352" s="9"/>
      <c r="BE352" s="9"/>
      <c r="BF352" s="9"/>
      <c r="BG352" s="9"/>
      <c r="BH352" s="9"/>
      <c r="BI352" s="9"/>
      <c r="BJ352" s="9"/>
      <c r="BK352" s="9"/>
      <c r="BL352" s="9"/>
      <c r="BM352" s="9"/>
      <c r="BN352" s="9"/>
      <c r="BO352" s="9"/>
      <c r="BP352" s="9"/>
      <c r="BQ352" s="9"/>
      <c r="BR352" s="9"/>
      <c r="BS352" s="9"/>
      <c r="BT352" s="9"/>
      <c r="BU352" s="9"/>
      <c r="BV352" s="9"/>
      <c r="BW352" s="9"/>
      <c r="BX352" s="9"/>
      <c r="BY352" s="9"/>
      <c r="BZ352" s="9"/>
    </row>
    <row r="353" spans="1:78">
      <c r="A353" s="50">
        <f t="shared" si="23"/>
        <v>342</v>
      </c>
      <c r="C353" s="11" t="str">
        <f>IFERROR(INDEX('     2022    '!D:D,MATCH('Order Summary'!$A353,'     2022    '!$AN:$AN,0)),"")</f>
        <v/>
      </c>
      <c r="D353" s="11" t="str">
        <f>IFERROR(INDEX('     2022    '!C:C,MATCH('Order Summary'!$A353,'     2022    '!$AN:$AN,0)),"")</f>
        <v/>
      </c>
      <c r="E353" s="11" t="str">
        <f>IFERROR(INDEX('     2022    '!E:E,MATCH('Order Summary'!$A353,'     2022    '!$AN:$AN,0)),"")</f>
        <v/>
      </c>
      <c r="F353" s="96">
        <f>IFERROR(INDEX('     2022    '!AY:AY,MATCH($A353,'     2022    '!$AN:$AN,0)),0)</f>
        <v>0</v>
      </c>
      <c r="G353" s="180" t="str">
        <f>IFERROR(IF($O$3&gt;68,INDEX('     2022    '!I:I,MATCH($A353,'     2022    '!$AN:$AN,0))*(1-'     2022    '!$BA$1),INDEX('     2022    '!I:I,MATCH($A353,'     2022    '!$AN:$AN,0))),"")</f>
        <v/>
      </c>
      <c r="H353" s="96">
        <f>IFERROR(INDEX('     2022    '!AZ:AZ,MATCH($A353,'     2022    '!$AN:$AN,0)),0)</f>
        <v>0</v>
      </c>
      <c r="I353" s="180" t="str">
        <f>IFERROR(IF($O$3&gt;68,INDEX('     2022    '!M:M,MATCH($A353,'     2022    '!$AN:$AN,0))*(1-'     2022    '!$BA$1),INDEX('     2022    '!M:M,MATCH($A353,'     2022    '!$AN:$AN,0))),"")</f>
        <v/>
      </c>
      <c r="J353" s="181">
        <f t="shared" si="21"/>
        <v>0</v>
      </c>
      <c r="K353" s="182" t="str">
        <f t="shared" si="22"/>
        <v/>
      </c>
      <c r="L353" s="53"/>
      <c r="M353" s="52" t="str">
        <f>IFERROR(INDEX('     2022    '!R:R,MATCH('Order Summary'!$A353,'     2022    '!$AN:$AN,0)),"")</f>
        <v/>
      </c>
      <c r="N353" s="52" t="str">
        <f>IFERROR(INDEX('     2022    '!V:V,MATCH('Order Summary'!$A353,'     2022    '!$AN:$AN,0)),"")</f>
        <v/>
      </c>
      <c r="O353" s="52" t="str">
        <f>IFERROR(INDEX('     2022    '!S:S,MATCH('Order Summary'!$A353,'     2022    '!$AN:$AN,0)),"")</f>
        <v/>
      </c>
      <c r="P353" s="96" t="str">
        <f t="shared" si="20"/>
        <v/>
      </c>
      <c r="R353" s="9"/>
      <c r="S353" s="9"/>
      <c r="T353" s="9"/>
      <c r="U353" s="9"/>
      <c r="V353" s="9"/>
      <c r="W353" s="9"/>
      <c r="X353" s="9"/>
      <c r="Y353" s="9"/>
      <c r="Z353" s="9"/>
      <c r="AA353" s="9"/>
      <c r="AB353" s="9"/>
      <c r="AC353" s="9"/>
      <c r="AD353" s="9"/>
      <c r="AE353" s="9"/>
      <c r="AF353" s="9"/>
      <c r="AG353" s="9"/>
      <c r="AH353" s="9"/>
      <c r="AI353" s="9"/>
      <c r="AJ353" s="9"/>
      <c r="AK353" s="9"/>
      <c r="AL353" s="9"/>
      <c r="AM353" s="9"/>
      <c r="AN353" s="9"/>
      <c r="AO353" s="9"/>
      <c r="AP353" s="9"/>
      <c r="AQ353" s="9"/>
      <c r="AR353" s="9"/>
      <c r="AS353" s="9"/>
      <c r="AT353" s="9"/>
      <c r="AU353" s="9"/>
      <c r="AV353" s="9"/>
      <c r="AW353" s="9"/>
      <c r="AX353" s="9"/>
      <c r="AY353" s="9"/>
      <c r="AZ353" s="9"/>
      <c r="BA353" s="9"/>
      <c r="BB353" s="9"/>
      <c r="BC353" s="9"/>
      <c r="BD353" s="9"/>
      <c r="BE353" s="9"/>
      <c r="BF353" s="9"/>
      <c r="BG353" s="9"/>
      <c r="BH353" s="9"/>
      <c r="BI353" s="9"/>
      <c r="BJ353" s="9"/>
      <c r="BK353" s="9"/>
      <c r="BL353" s="9"/>
      <c r="BM353" s="9"/>
      <c r="BN353" s="9"/>
      <c r="BO353" s="9"/>
      <c r="BP353" s="9"/>
      <c r="BQ353" s="9"/>
      <c r="BR353" s="9"/>
      <c r="BS353" s="9"/>
      <c r="BT353" s="9"/>
      <c r="BU353" s="9"/>
      <c r="BV353" s="9"/>
      <c r="BW353" s="9"/>
      <c r="BX353" s="9"/>
      <c r="BY353" s="9"/>
      <c r="BZ353" s="9"/>
    </row>
    <row r="354" spans="1:78">
      <c r="A354" s="50">
        <f t="shared" si="23"/>
        <v>343</v>
      </c>
      <c r="C354" s="11" t="str">
        <f>IFERROR(INDEX('     2022    '!D:D,MATCH('Order Summary'!$A354,'     2022    '!$AN:$AN,0)),"")</f>
        <v/>
      </c>
      <c r="D354" s="11" t="str">
        <f>IFERROR(INDEX('     2022    '!C:C,MATCH('Order Summary'!$A354,'     2022    '!$AN:$AN,0)),"")</f>
        <v/>
      </c>
      <c r="E354" s="11" t="str">
        <f>IFERROR(INDEX('     2022    '!E:E,MATCH('Order Summary'!$A354,'     2022    '!$AN:$AN,0)),"")</f>
        <v/>
      </c>
      <c r="F354" s="96">
        <f>IFERROR(INDEX('     2022    '!AY:AY,MATCH($A354,'     2022    '!$AN:$AN,0)),0)</f>
        <v>0</v>
      </c>
      <c r="G354" s="180" t="str">
        <f>IFERROR(IF($O$3&gt;68,INDEX('     2022    '!I:I,MATCH($A354,'     2022    '!$AN:$AN,0))*(1-'     2022    '!$BA$1),INDEX('     2022    '!I:I,MATCH($A354,'     2022    '!$AN:$AN,0))),"")</f>
        <v/>
      </c>
      <c r="H354" s="96">
        <f>IFERROR(INDEX('     2022    '!AZ:AZ,MATCH($A354,'     2022    '!$AN:$AN,0)),0)</f>
        <v>0</v>
      </c>
      <c r="I354" s="180" t="str">
        <f>IFERROR(IF($O$3&gt;68,INDEX('     2022    '!M:M,MATCH($A354,'     2022    '!$AN:$AN,0))*(1-'     2022    '!$BA$1),INDEX('     2022    '!M:M,MATCH($A354,'     2022    '!$AN:$AN,0))),"")</f>
        <v/>
      </c>
      <c r="J354" s="181">
        <f t="shared" si="21"/>
        <v>0</v>
      </c>
      <c r="K354" s="182" t="str">
        <f t="shared" si="22"/>
        <v/>
      </c>
      <c r="L354" s="53"/>
      <c r="M354" s="52" t="str">
        <f>IFERROR(INDEX('     2022    '!R:R,MATCH('Order Summary'!$A354,'     2022    '!$AN:$AN,0)),"")</f>
        <v/>
      </c>
      <c r="N354" s="52" t="str">
        <f>IFERROR(INDEX('     2022    '!V:V,MATCH('Order Summary'!$A354,'     2022    '!$AN:$AN,0)),"")</f>
        <v/>
      </c>
      <c r="O354" s="52" t="str">
        <f>IFERROR(INDEX('     2022    '!S:S,MATCH('Order Summary'!$A354,'     2022    '!$AN:$AN,0)),"")</f>
        <v/>
      </c>
      <c r="P354" s="96" t="str">
        <f t="shared" si="20"/>
        <v/>
      </c>
      <c r="R354" s="9"/>
      <c r="S354" s="9"/>
      <c r="T354" s="9"/>
      <c r="U354" s="9"/>
      <c r="V354" s="9"/>
      <c r="W354" s="9"/>
      <c r="X354" s="9"/>
      <c r="Y354" s="9"/>
      <c r="Z354" s="9"/>
      <c r="AA354" s="9"/>
      <c r="AB354" s="9"/>
      <c r="AC354" s="9"/>
      <c r="AD354" s="9"/>
      <c r="AE354" s="9"/>
      <c r="AF354" s="9"/>
      <c r="AG354" s="9"/>
      <c r="AH354" s="9"/>
      <c r="AI354" s="9"/>
      <c r="AJ354" s="9"/>
      <c r="AK354" s="9"/>
      <c r="AL354" s="9"/>
      <c r="AM354" s="9"/>
      <c r="AN354" s="9"/>
      <c r="AO354" s="9"/>
      <c r="AP354" s="9"/>
      <c r="AQ354" s="9"/>
      <c r="AR354" s="9"/>
      <c r="AS354" s="9"/>
      <c r="AT354" s="9"/>
      <c r="AU354" s="9"/>
      <c r="AV354" s="9"/>
      <c r="AW354" s="9"/>
      <c r="AX354" s="9"/>
      <c r="AY354" s="9"/>
      <c r="AZ354" s="9"/>
      <c r="BA354" s="9"/>
      <c r="BB354" s="9"/>
      <c r="BC354" s="9"/>
      <c r="BD354" s="9"/>
      <c r="BE354" s="9"/>
      <c r="BF354" s="9"/>
      <c r="BG354" s="9"/>
      <c r="BH354" s="9"/>
      <c r="BI354" s="9"/>
      <c r="BJ354" s="9"/>
      <c r="BK354" s="9"/>
      <c r="BL354" s="9"/>
      <c r="BM354" s="9"/>
      <c r="BN354" s="9"/>
      <c r="BO354" s="9"/>
      <c r="BP354" s="9"/>
      <c r="BQ354" s="9"/>
      <c r="BR354" s="9"/>
      <c r="BS354" s="9"/>
      <c r="BT354" s="9"/>
      <c r="BU354" s="9"/>
      <c r="BV354" s="9"/>
      <c r="BW354" s="9"/>
      <c r="BX354" s="9"/>
      <c r="BY354" s="9"/>
      <c r="BZ354" s="9"/>
    </row>
    <row r="355" spans="1:78">
      <c r="A355" s="50">
        <f t="shared" si="23"/>
        <v>344</v>
      </c>
      <c r="C355" s="11" t="str">
        <f>IFERROR(INDEX('     2022    '!D:D,MATCH('Order Summary'!$A355,'     2022    '!$AN:$AN,0)),"")</f>
        <v/>
      </c>
      <c r="D355" s="11" t="str">
        <f>IFERROR(INDEX('     2022    '!C:C,MATCH('Order Summary'!$A355,'     2022    '!$AN:$AN,0)),"")</f>
        <v/>
      </c>
      <c r="E355" s="11" t="str">
        <f>IFERROR(INDEX('     2022    '!E:E,MATCH('Order Summary'!$A355,'     2022    '!$AN:$AN,0)),"")</f>
        <v/>
      </c>
      <c r="F355" s="96">
        <f>IFERROR(INDEX('     2022    '!AY:AY,MATCH($A355,'     2022    '!$AN:$AN,0)),0)</f>
        <v>0</v>
      </c>
      <c r="G355" s="180" t="str">
        <f>IFERROR(IF($O$3&gt;68,INDEX('     2022    '!I:I,MATCH($A355,'     2022    '!$AN:$AN,0))*(1-'     2022    '!$BA$1),INDEX('     2022    '!I:I,MATCH($A355,'     2022    '!$AN:$AN,0))),"")</f>
        <v/>
      </c>
      <c r="H355" s="96">
        <f>IFERROR(INDEX('     2022    '!AZ:AZ,MATCH($A355,'     2022    '!$AN:$AN,0)),0)</f>
        <v>0</v>
      </c>
      <c r="I355" s="180" t="str">
        <f>IFERROR(IF($O$3&gt;68,INDEX('     2022    '!M:M,MATCH($A355,'     2022    '!$AN:$AN,0))*(1-'     2022    '!$BA$1),INDEX('     2022    '!M:M,MATCH($A355,'     2022    '!$AN:$AN,0))),"")</f>
        <v/>
      </c>
      <c r="J355" s="181">
        <f t="shared" si="21"/>
        <v>0</v>
      </c>
      <c r="K355" s="182" t="str">
        <f t="shared" si="22"/>
        <v/>
      </c>
      <c r="L355" s="53"/>
      <c r="M355" s="52" t="str">
        <f>IFERROR(INDEX('     2022    '!R:R,MATCH('Order Summary'!$A355,'     2022    '!$AN:$AN,0)),"")</f>
        <v/>
      </c>
      <c r="N355" s="52" t="str">
        <f>IFERROR(INDEX('     2022    '!V:V,MATCH('Order Summary'!$A355,'     2022    '!$AN:$AN,0)),"")</f>
        <v/>
      </c>
      <c r="O355" s="52" t="str">
        <f>IFERROR(INDEX('     2022    '!S:S,MATCH('Order Summary'!$A355,'     2022    '!$AN:$AN,0)),"")</f>
        <v/>
      </c>
      <c r="P355" s="96" t="str">
        <f t="shared" si="20"/>
        <v/>
      </c>
      <c r="R355" s="9"/>
      <c r="S355" s="9"/>
      <c r="T355" s="9"/>
      <c r="U355" s="9"/>
      <c r="V355" s="9"/>
      <c r="W355" s="9"/>
      <c r="X355" s="9"/>
      <c r="Y355" s="9"/>
      <c r="Z355" s="9"/>
      <c r="AA355" s="9"/>
      <c r="AB355" s="9"/>
      <c r="AC355" s="9"/>
      <c r="AD355" s="9"/>
      <c r="AE355" s="9"/>
      <c r="AF355" s="9"/>
      <c r="AG355" s="9"/>
      <c r="AH355" s="9"/>
      <c r="AI355" s="9"/>
      <c r="AJ355" s="9"/>
      <c r="AK355" s="9"/>
      <c r="AL355" s="9"/>
      <c r="AM355" s="9"/>
      <c r="AN355" s="9"/>
      <c r="AO355" s="9"/>
      <c r="AP355" s="9"/>
      <c r="AQ355" s="9"/>
      <c r="AR355" s="9"/>
      <c r="AS355" s="9"/>
      <c r="AT355" s="9"/>
      <c r="AU355" s="9"/>
      <c r="AV355" s="9"/>
      <c r="AW355" s="9"/>
      <c r="AX355" s="9"/>
      <c r="AY355" s="9"/>
      <c r="AZ355" s="9"/>
      <c r="BA355" s="9"/>
      <c r="BB355" s="9"/>
      <c r="BC355" s="9"/>
      <c r="BD355" s="9"/>
      <c r="BE355" s="9"/>
      <c r="BF355" s="9"/>
      <c r="BG355" s="9"/>
      <c r="BH355" s="9"/>
      <c r="BI355" s="9"/>
      <c r="BJ355" s="9"/>
      <c r="BK355" s="9"/>
      <c r="BL355" s="9"/>
      <c r="BM355" s="9"/>
      <c r="BN355" s="9"/>
      <c r="BO355" s="9"/>
      <c r="BP355" s="9"/>
      <c r="BQ355" s="9"/>
      <c r="BR355" s="9"/>
      <c r="BS355" s="9"/>
      <c r="BT355" s="9"/>
      <c r="BU355" s="9"/>
      <c r="BV355" s="9"/>
      <c r="BW355" s="9"/>
      <c r="BX355" s="9"/>
      <c r="BY355" s="9"/>
      <c r="BZ355" s="9"/>
    </row>
    <row r="356" spans="1:78">
      <c r="A356" s="50">
        <f t="shared" si="23"/>
        <v>345</v>
      </c>
      <c r="C356" s="11" t="str">
        <f>IFERROR(INDEX('     2022    '!D:D,MATCH('Order Summary'!$A356,'     2022    '!$AN:$AN,0)),"")</f>
        <v/>
      </c>
      <c r="D356" s="11" t="str">
        <f>IFERROR(INDEX('     2022    '!C:C,MATCH('Order Summary'!$A356,'     2022    '!$AN:$AN,0)),"")</f>
        <v/>
      </c>
      <c r="E356" s="11" t="str">
        <f>IFERROR(INDEX('     2022    '!E:E,MATCH('Order Summary'!$A356,'     2022    '!$AN:$AN,0)),"")</f>
        <v/>
      </c>
      <c r="F356" s="96">
        <f>IFERROR(INDEX('     2022    '!AY:AY,MATCH($A356,'     2022    '!$AN:$AN,0)),0)</f>
        <v>0</v>
      </c>
      <c r="G356" s="180" t="str">
        <f>IFERROR(IF($O$3&gt;68,INDEX('     2022    '!I:I,MATCH($A356,'     2022    '!$AN:$AN,0))*(1-'     2022    '!$BA$1),INDEX('     2022    '!I:I,MATCH($A356,'     2022    '!$AN:$AN,0))),"")</f>
        <v/>
      </c>
      <c r="H356" s="96">
        <f>IFERROR(INDEX('     2022    '!AZ:AZ,MATCH($A356,'     2022    '!$AN:$AN,0)),0)</f>
        <v>0</v>
      </c>
      <c r="I356" s="180" t="str">
        <f>IFERROR(IF($O$3&gt;68,INDEX('     2022    '!M:M,MATCH($A356,'     2022    '!$AN:$AN,0))*(1-'     2022    '!$BA$1),INDEX('     2022    '!M:M,MATCH($A356,'     2022    '!$AN:$AN,0))),"")</f>
        <v/>
      </c>
      <c r="J356" s="181">
        <f t="shared" si="21"/>
        <v>0</v>
      </c>
      <c r="K356" s="182" t="str">
        <f t="shared" si="22"/>
        <v/>
      </c>
      <c r="L356" s="53"/>
      <c r="M356" s="52" t="str">
        <f>IFERROR(INDEX('     2022    '!R:R,MATCH('Order Summary'!$A356,'     2022    '!$AN:$AN,0)),"")</f>
        <v/>
      </c>
      <c r="N356" s="52" t="str">
        <f>IFERROR(INDEX('     2022    '!V:V,MATCH('Order Summary'!$A356,'     2022    '!$AN:$AN,0)),"")</f>
        <v/>
      </c>
      <c r="O356" s="52" t="str">
        <f>IFERROR(INDEX('     2022    '!S:S,MATCH('Order Summary'!$A356,'     2022    '!$AN:$AN,0)),"")</f>
        <v/>
      </c>
      <c r="P356" s="96" t="str">
        <f t="shared" si="20"/>
        <v/>
      </c>
      <c r="R356" s="9"/>
      <c r="S356" s="9"/>
      <c r="T356" s="9"/>
      <c r="U356" s="9"/>
      <c r="V356" s="9"/>
      <c r="W356" s="9"/>
      <c r="X356" s="9"/>
      <c r="Y356" s="9"/>
      <c r="Z356" s="9"/>
      <c r="AA356" s="9"/>
      <c r="AB356" s="9"/>
      <c r="AC356" s="9"/>
      <c r="AD356" s="9"/>
      <c r="AE356" s="9"/>
      <c r="AF356" s="9"/>
      <c r="AG356" s="9"/>
      <c r="AH356" s="9"/>
      <c r="AI356" s="9"/>
      <c r="AJ356" s="9"/>
      <c r="AK356" s="9"/>
      <c r="AL356" s="9"/>
      <c r="AM356" s="9"/>
      <c r="AN356" s="9"/>
      <c r="AO356" s="9"/>
      <c r="AP356" s="9"/>
      <c r="AQ356" s="9"/>
      <c r="AR356" s="9"/>
      <c r="AS356" s="9"/>
      <c r="AT356" s="9"/>
      <c r="AU356" s="9"/>
      <c r="AV356" s="9"/>
      <c r="AW356" s="9"/>
      <c r="AX356" s="9"/>
      <c r="AY356" s="9"/>
      <c r="AZ356" s="9"/>
      <c r="BA356" s="9"/>
      <c r="BB356" s="9"/>
      <c r="BC356" s="9"/>
      <c r="BD356" s="9"/>
      <c r="BE356" s="9"/>
      <c r="BF356" s="9"/>
      <c r="BG356" s="9"/>
      <c r="BH356" s="9"/>
      <c r="BI356" s="9"/>
      <c r="BJ356" s="9"/>
      <c r="BK356" s="9"/>
      <c r="BL356" s="9"/>
      <c r="BM356" s="9"/>
      <c r="BN356" s="9"/>
      <c r="BO356" s="9"/>
      <c r="BP356" s="9"/>
      <c r="BQ356" s="9"/>
      <c r="BR356" s="9"/>
      <c r="BS356" s="9"/>
      <c r="BT356" s="9"/>
      <c r="BU356" s="9"/>
      <c r="BV356" s="9"/>
      <c r="BW356" s="9"/>
      <c r="BX356" s="9"/>
      <c r="BY356" s="9"/>
      <c r="BZ356" s="9"/>
    </row>
    <row r="357" spans="1:78">
      <c r="A357" s="50">
        <f t="shared" si="23"/>
        <v>346</v>
      </c>
      <c r="C357" s="11" t="str">
        <f>IFERROR(INDEX('     2022    '!D:D,MATCH('Order Summary'!$A357,'     2022    '!$AN:$AN,0)),"")</f>
        <v/>
      </c>
      <c r="D357" s="11" t="str">
        <f>IFERROR(INDEX('     2022    '!C:C,MATCH('Order Summary'!$A357,'     2022    '!$AN:$AN,0)),"")</f>
        <v/>
      </c>
      <c r="E357" s="11" t="str">
        <f>IFERROR(INDEX('     2022    '!E:E,MATCH('Order Summary'!$A357,'     2022    '!$AN:$AN,0)),"")</f>
        <v/>
      </c>
      <c r="F357" s="96">
        <f>IFERROR(INDEX('     2022    '!AY:AY,MATCH($A357,'     2022    '!$AN:$AN,0)),0)</f>
        <v>0</v>
      </c>
      <c r="G357" s="180" t="str">
        <f>IFERROR(IF($O$3&gt;68,INDEX('     2022    '!I:I,MATCH($A357,'     2022    '!$AN:$AN,0))*(1-'     2022    '!$BA$1),INDEX('     2022    '!I:I,MATCH($A357,'     2022    '!$AN:$AN,0))),"")</f>
        <v/>
      </c>
      <c r="H357" s="96">
        <f>IFERROR(INDEX('     2022    '!AZ:AZ,MATCH($A357,'     2022    '!$AN:$AN,0)),0)</f>
        <v>0</v>
      </c>
      <c r="I357" s="180" t="str">
        <f>IFERROR(IF($O$3&gt;68,INDEX('     2022    '!M:M,MATCH($A357,'     2022    '!$AN:$AN,0))*(1-'     2022    '!$BA$1),INDEX('     2022    '!M:M,MATCH($A357,'     2022    '!$AN:$AN,0))),"")</f>
        <v/>
      </c>
      <c r="J357" s="181">
        <f t="shared" si="21"/>
        <v>0</v>
      </c>
      <c r="K357" s="182" t="str">
        <f t="shared" si="22"/>
        <v/>
      </c>
      <c r="L357" s="53"/>
      <c r="M357" s="52" t="str">
        <f>IFERROR(INDEX('     2022    '!R:R,MATCH('Order Summary'!$A357,'     2022    '!$AN:$AN,0)),"")</f>
        <v/>
      </c>
      <c r="N357" s="52" t="str">
        <f>IFERROR(INDEX('     2022    '!V:V,MATCH('Order Summary'!$A357,'     2022    '!$AN:$AN,0)),"")</f>
        <v/>
      </c>
      <c r="O357" s="52" t="str">
        <f>IFERROR(INDEX('     2022    '!S:S,MATCH('Order Summary'!$A357,'     2022    '!$AN:$AN,0)),"")</f>
        <v/>
      </c>
      <c r="P357" s="96" t="str">
        <f t="shared" si="20"/>
        <v/>
      </c>
      <c r="R357" s="9"/>
      <c r="S357" s="9"/>
      <c r="T357" s="9"/>
      <c r="U357" s="9"/>
      <c r="V357" s="9"/>
      <c r="W357" s="9"/>
      <c r="X357" s="9"/>
      <c r="Y357" s="9"/>
      <c r="Z357" s="9"/>
      <c r="AA357" s="9"/>
      <c r="AB357" s="9"/>
      <c r="AC357" s="9"/>
      <c r="AD357" s="9"/>
      <c r="AE357" s="9"/>
      <c r="AF357" s="9"/>
      <c r="AG357" s="9"/>
      <c r="AH357" s="9"/>
      <c r="AI357" s="9"/>
      <c r="AJ357" s="9"/>
      <c r="AK357" s="9"/>
      <c r="AL357" s="9"/>
      <c r="AM357" s="9"/>
      <c r="AN357" s="9"/>
      <c r="AO357" s="9"/>
      <c r="AP357" s="9"/>
      <c r="AQ357" s="9"/>
      <c r="AR357" s="9"/>
      <c r="AS357" s="9"/>
      <c r="AT357" s="9"/>
      <c r="AU357" s="9"/>
      <c r="AV357" s="9"/>
      <c r="AW357" s="9"/>
      <c r="AX357" s="9"/>
      <c r="AY357" s="9"/>
      <c r="AZ357" s="9"/>
      <c r="BA357" s="9"/>
      <c r="BB357" s="9"/>
      <c r="BC357" s="9"/>
      <c r="BD357" s="9"/>
      <c r="BE357" s="9"/>
      <c r="BF357" s="9"/>
      <c r="BG357" s="9"/>
      <c r="BH357" s="9"/>
      <c r="BI357" s="9"/>
      <c r="BJ357" s="9"/>
      <c r="BK357" s="9"/>
      <c r="BL357" s="9"/>
      <c r="BM357" s="9"/>
      <c r="BN357" s="9"/>
      <c r="BO357" s="9"/>
      <c r="BP357" s="9"/>
      <c r="BQ357" s="9"/>
      <c r="BR357" s="9"/>
      <c r="BS357" s="9"/>
      <c r="BT357" s="9"/>
      <c r="BU357" s="9"/>
      <c r="BV357" s="9"/>
      <c r="BW357" s="9"/>
      <c r="BX357" s="9"/>
      <c r="BY357" s="9"/>
      <c r="BZ357" s="9"/>
    </row>
    <row r="358" spans="1:78">
      <c r="A358" s="50">
        <f t="shared" si="23"/>
        <v>347</v>
      </c>
      <c r="C358" s="11" t="str">
        <f>IFERROR(INDEX('     2022    '!D:D,MATCH('Order Summary'!$A358,'     2022    '!$AN:$AN,0)),"")</f>
        <v/>
      </c>
      <c r="D358" s="11" t="str">
        <f>IFERROR(INDEX('     2022    '!C:C,MATCH('Order Summary'!$A358,'     2022    '!$AN:$AN,0)),"")</f>
        <v/>
      </c>
      <c r="E358" s="11" t="str">
        <f>IFERROR(INDEX('     2022    '!E:E,MATCH('Order Summary'!$A358,'     2022    '!$AN:$AN,0)),"")</f>
        <v/>
      </c>
      <c r="F358" s="96">
        <f>IFERROR(INDEX('     2022    '!AY:AY,MATCH($A358,'     2022    '!$AN:$AN,0)),0)</f>
        <v>0</v>
      </c>
      <c r="G358" s="180" t="str">
        <f>IFERROR(IF($O$3&gt;68,INDEX('     2022    '!I:I,MATCH($A358,'     2022    '!$AN:$AN,0))*(1-'     2022    '!$BA$1),INDEX('     2022    '!I:I,MATCH($A358,'     2022    '!$AN:$AN,0))),"")</f>
        <v/>
      </c>
      <c r="H358" s="96">
        <f>IFERROR(INDEX('     2022    '!AZ:AZ,MATCH($A358,'     2022    '!$AN:$AN,0)),0)</f>
        <v>0</v>
      </c>
      <c r="I358" s="180" t="str">
        <f>IFERROR(IF($O$3&gt;68,INDEX('     2022    '!M:M,MATCH($A358,'     2022    '!$AN:$AN,0))*(1-'     2022    '!$BA$1),INDEX('     2022    '!M:M,MATCH($A358,'     2022    '!$AN:$AN,0))),"")</f>
        <v/>
      </c>
      <c r="J358" s="181">
        <f t="shared" si="21"/>
        <v>0</v>
      </c>
      <c r="K358" s="182" t="str">
        <f t="shared" si="22"/>
        <v/>
      </c>
      <c r="L358" s="53"/>
      <c r="M358" s="52" t="str">
        <f>IFERROR(INDEX('     2022    '!R:R,MATCH('Order Summary'!$A358,'     2022    '!$AN:$AN,0)),"")</f>
        <v/>
      </c>
      <c r="N358" s="52" t="str">
        <f>IFERROR(INDEX('     2022    '!V:V,MATCH('Order Summary'!$A358,'     2022    '!$AN:$AN,0)),"")</f>
        <v/>
      </c>
      <c r="O358" s="52" t="str">
        <f>IFERROR(INDEX('     2022    '!S:S,MATCH('Order Summary'!$A358,'     2022    '!$AN:$AN,0)),"")</f>
        <v/>
      </c>
      <c r="P358" s="96" t="str">
        <f t="shared" si="20"/>
        <v/>
      </c>
      <c r="R358" s="9"/>
      <c r="S358" s="9"/>
      <c r="T358" s="9"/>
      <c r="U358" s="9"/>
      <c r="V358" s="9"/>
      <c r="W358" s="9"/>
      <c r="X358" s="9"/>
      <c r="Y358" s="9"/>
      <c r="Z358" s="9"/>
      <c r="AA358" s="9"/>
      <c r="AB358" s="9"/>
      <c r="AC358" s="9"/>
      <c r="AD358" s="9"/>
      <c r="AE358" s="9"/>
      <c r="AF358" s="9"/>
      <c r="AG358" s="9"/>
      <c r="AH358" s="9"/>
      <c r="AI358" s="9"/>
      <c r="AJ358" s="9"/>
      <c r="AK358" s="9"/>
      <c r="AL358" s="9"/>
      <c r="AM358" s="9"/>
      <c r="AN358" s="9"/>
      <c r="AO358" s="9"/>
      <c r="AP358" s="9"/>
      <c r="AQ358" s="9"/>
      <c r="AR358" s="9"/>
      <c r="AS358" s="9"/>
      <c r="AT358" s="9"/>
      <c r="AU358" s="9"/>
      <c r="AV358" s="9"/>
      <c r="AW358" s="9"/>
      <c r="AX358" s="9"/>
      <c r="AY358" s="9"/>
      <c r="AZ358" s="9"/>
      <c r="BA358" s="9"/>
      <c r="BB358" s="9"/>
      <c r="BC358" s="9"/>
      <c r="BD358" s="9"/>
      <c r="BE358" s="9"/>
      <c r="BF358" s="9"/>
      <c r="BG358" s="9"/>
      <c r="BH358" s="9"/>
      <c r="BI358" s="9"/>
      <c r="BJ358" s="9"/>
      <c r="BK358" s="9"/>
      <c r="BL358" s="9"/>
      <c r="BM358" s="9"/>
      <c r="BN358" s="9"/>
      <c r="BO358" s="9"/>
      <c r="BP358" s="9"/>
      <c r="BQ358" s="9"/>
      <c r="BR358" s="9"/>
      <c r="BS358" s="9"/>
      <c r="BT358" s="9"/>
      <c r="BU358" s="9"/>
      <c r="BV358" s="9"/>
      <c r="BW358" s="9"/>
      <c r="BX358" s="9"/>
      <c r="BY358" s="9"/>
      <c r="BZ358" s="9"/>
    </row>
    <row r="359" spans="1:78">
      <c r="A359" s="50">
        <f t="shared" si="23"/>
        <v>348</v>
      </c>
      <c r="C359" s="11" t="str">
        <f>IFERROR(INDEX('     2022    '!D:D,MATCH('Order Summary'!$A359,'     2022    '!$AN:$AN,0)),"")</f>
        <v/>
      </c>
      <c r="D359" s="11" t="str">
        <f>IFERROR(INDEX('     2022    '!C:C,MATCH('Order Summary'!$A359,'     2022    '!$AN:$AN,0)),"")</f>
        <v/>
      </c>
      <c r="E359" s="11" t="str">
        <f>IFERROR(INDEX('     2022    '!E:E,MATCH('Order Summary'!$A359,'     2022    '!$AN:$AN,0)),"")</f>
        <v/>
      </c>
      <c r="F359" s="96">
        <f>IFERROR(INDEX('     2022    '!AY:AY,MATCH($A359,'     2022    '!$AN:$AN,0)),0)</f>
        <v>0</v>
      </c>
      <c r="G359" s="180" t="str">
        <f>IFERROR(IF($O$3&gt;68,INDEX('     2022    '!I:I,MATCH($A359,'     2022    '!$AN:$AN,0))*(1-'     2022    '!$BA$1),INDEX('     2022    '!I:I,MATCH($A359,'     2022    '!$AN:$AN,0))),"")</f>
        <v/>
      </c>
      <c r="H359" s="96">
        <f>IFERROR(INDEX('     2022    '!AZ:AZ,MATCH($A359,'     2022    '!$AN:$AN,0)),0)</f>
        <v>0</v>
      </c>
      <c r="I359" s="180" t="str">
        <f>IFERROR(IF($O$3&gt;68,INDEX('     2022    '!M:M,MATCH($A359,'     2022    '!$AN:$AN,0))*(1-'     2022    '!$BA$1),INDEX('     2022    '!M:M,MATCH($A359,'     2022    '!$AN:$AN,0))),"")</f>
        <v/>
      </c>
      <c r="J359" s="181">
        <f t="shared" si="21"/>
        <v>0</v>
      </c>
      <c r="K359" s="182" t="str">
        <f t="shared" si="22"/>
        <v/>
      </c>
      <c r="L359" s="53"/>
      <c r="M359" s="52" t="str">
        <f>IFERROR(INDEX('     2022    '!R:R,MATCH('Order Summary'!$A359,'     2022    '!$AN:$AN,0)),"")</f>
        <v/>
      </c>
      <c r="N359" s="52" t="str">
        <f>IFERROR(INDEX('     2022    '!V:V,MATCH('Order Summary'!$A359,'     2022    '!$AN:$AN,0)),"")</f>
        <v/>
      </c>
      <c r="O359" s="52" t="str">
        <f>IFERROR(INDEX('     2022    '!S:S,MATCH('Order Summary'!$A359,'     2022    '!$AN:$AN,0)),"")</f>
        <v/>
      </c>
      <c r="P359" s="96" t="str">
        <f t="shared" si="20"/>
        <v/>
      </c>
      <c r="R359" s="9"/>
      <c r="S359" s="9"/>
      <c r="T359" s="9"/>
      <c r="U359" s="9"/>
      <c r="V359" s="9"/>
      <c r="W359" s="9"/>
      <c r="X359" s="9"/>
      <c r="Y359" s="9"/>
      <c r="Z359" s="9"/>
      <c r="AA359" s="9"/>
      <c r="AB359" s="9"/>
      <c r="AC359" s="9"/>
      <c r="AD359" s="9"/>
      <c r="AE359" s="9"/>
      <c r="AF359" s="9"/>
      <c r="AG359" s="9"/>
      <c r="AH359" s="9"/>
      <c r="AI359" s="9"/>
      <c r="AJ359" s="9"/>
      <c r="AK359" s="9"/>
      <c r="AL359" s="9"/>
      <c r="AM359" s="9"/>
      <c r="AN359" s="9"/>
      <c r="AO359" s="9"/>
      <c r="AP359" s="9"/>
      <c r="AQ359" s="9"/>
      <c r="AR359" s="9"/>
      <c r="AS359" s="9"/>
      <c r="AT359" s="9"/>
      <c r="AU359" s="9"/>
      <c r="AV359" s="9"/>
      <c r="AW359" s="9"/>
      <c r="AX359" s="9"/>
      <c r="AY359" s="9"/>
      <c r="AZ359" s="9"/>
      <c r="BA359" s="9"/>
      <c r="BB359" s="9"/>
      <c r="BC359" s="9"/>
      <c r="BD359" s="9"/>
      <c r="BE359" s="9"/>
      <c r="BF359" s="9"/>
      <c r="BG359" s="9"/>
      <c r="BH359" s="9"/>
      <c r="BI359" s="9"/>
      <c r="BJ359" s="9"/>
      <c r="BK359" s="9"/>
      <c r="BL359" s="9"/>
      <c r="BM359" s="9"/>
      <c r="BN359" s="9"/>
      <c r="BO359" s="9"/>
      <c r="BP359" s="9"/>
      <c r="BQ359" s="9"/>
      <c r="BR359" s="9"/>
      <c r="BS359" s="9"/>
      <c r="BT359" s="9"/>
      <c r="BU359" s="9"/>
      <c r="BV359" s="9"/>
      <c r="BW359" s="9"/>
      <c r="BX359" s="9"/>
      <c r="BY359" s="9"/>
      <c r="BZ359" s="9"/>
    </row>
    <row r="360" spans="1:78">
      <c r="A360" s="50">
        <f t="shared" si="23"/>
        <v>349</v>
      </c>
      <c r="C360" s="11" t="str">
        <f>IFERROR(INDEX('     2022    '!D:D,MATCH('Order Summary'!$A360,'     2022    '!$AN:$AN,0)),"")</f>
        <v/>
      </c>
      <c r="D360" s="11" t="str">
        <f>IFERROR(INDEX('     2022    '!C:C,MATCH('Order Summary'!$A360,'     2022    '!$AN:$AN,0)),"")</f>
        <v/>
      </c>
      <c r="E360" s="11" t="str">
        <f>IFERROR(INDEX('     2022    '!E:E,MATCH('Order Summary'!$A360,'     2022    '!$AN:$AN,0)),"")</f>
        <v/>
      </c>
      <c r="F360" s="96">
        <f>IFERROR(INDEX('     2022    '!AY:AY,MATCH($A360,'     2022    '!$AN:$AN,0)),0)</f>
        <v>0</v>
      </c>
      <c r="G360" s="180" t="str">
        <f>IFERROR(IF($O$3&gt;68,INDEX('     2022    '!I:I,MATCH($A360,'     2022    '!$AN:$AN,0))*(1-'     2022    '!$BA$1),INDEX('     2022    '!I:I,MATCH($A360,'     2022    '!$AN:$AN,0))),"")</f>
        <v/>
      </c>
      <c r="H360" s="96">
        <f>IFERROR(INDEX('     2022    '!AZ:AZ,MATCH($A360,'     2022    '!$AN:$AN,0)),0)</f>
        <v>0</v>
      </c>
      <c r="I360" s="180" t="str">
        <f>IFERROR(IF($O$3&gt;68,INDEX('     2022    '!M:M,MATCH($A360,'     2022    '!$AN:$AN,0))*(1-'     2022    '!$BA$1),INDEX('     2022    '!M:M,MATCH($A360,'     2022    '!$AN:$AN,0))),"")</f>
        <v/>
      </c>
      <c r="J360" s="181">
        <f t="shared" si="21"/>
        <v>0</v>
      </c>
      <c r="K360" s="182" t="str">
        <f t="shared" si="22"/>
        <v/>
      </c>
      <c r="L360" s="53"/>
      <c r="M360" s="52" t="str">
        <f>IFERROR(INDEX('     2022    '!R:R,MATCH('Order Summary'!$A360,'     2022    '!$AN:$AN,0)),"")</f>
        <v/>
      </c>
      <c r="N360" s="52" t="str">
        <f>IFERROR(INDEX('     2022    '!V:V,MATCH('Order Summary'!$A360,'     2022    '!$AN:$AN,0)),"")</f>
        <v/>
      </c>
      <c r="O360" s="52" t="str">
        <f>IFERROR(INDEX('     2022    '!S:S,MATCH('Order Summary'!$A360,'     2022    '!$AN:$AN,0)),"")</f>
        <v/>
      </c>
      <c r="P360" s="96" t="str">
        <f t="shared" si="20"/>
        <v/>
      </c>
      <c r="R360" s="9"/>
      <c r="S360" s="9"/>
      <c r="T360" s="9"/>
      <c r="U360" s="9"/>
      <c r="V360" s="9"/>
      <c r="W360" s="9"/>
      <c r="X360" s="9"/>
      <c r="Y360" s="9"/>
      <c r="Z360" s="9"/>
      <c r="AA360" s="9"/>
      <c r="AB360" s="9"/>
      <c r="AC360" s="9"/>
      <c r="AD360" s="9"/>
      <c r="AE360" s="9"/>
      <c r="AF360" s="9"/>
      <c r="AG360" s="9"/>
      <c r="AH360" s="9"/>
      <c r="AI360" s="9"/>
      <c r="AJ360" s="9"/>
      <c r="AK360" s="9"/>
      <c r="AL360" s="9"/>
      <c r="AM360" s="9"/>
      <c r="AN360" s="9"/>
      <c r="AO360" s="9"/>
      <c r="AP360" s="9"/>
      <c r="AQ360" s="9"/>
      <c r="AR360" s="9"/>
      <c r="AS360" s="9"/>
      <c r="AT360" s="9"/>
      <c r="AU360" s="9"/>
      <c r="AV360" s="9"/>
      <c r="AW360" s="9"/>
      <c r="AX360" s="9"/>
      <c r="AY360" s="9"/>
      <c r="AZ360" s="9"/>
      <c r="BA360" s="9"/>
      <c r="BB360" s="9"/>
      <c r="BC360" s="9"/>
      <c r="BD360" s="9"/>
      <c r="BE360" s="9"/>
      <c r="BF360" s="9"/>
      <c r="BG360" s="9"/>
      <c r="BH360" s="9"/>
      <c r="BI360" s="9"/>
      <c r="BJ360" s="9"/>
      <c r="BK360" s="9"/>
      <c r="BL360" s="9"/>
      <c r="BM360" s="9"/>
      <c r="BN360" s="9"/>
      <c r="BO360" s="9"/>
      <c r="BP360" s="9"/>
      <c r="BQ360" s="9"/>
      <c r="BR360" s="9"/>
      <c r="BS360" s="9"/>
      <c r="BT360" s="9"/>
      <c r="BU360" s="9"/>
      <c r="BV360" s="9"/>
      <c r="BW360" s="9"/>
      <c r="BX360" s="9"/>
      <c r="BY360" s="9"/>
      <c r="BZ360" s="9"/>
    </row>
    <row r="361" spans="1:78">
      <c r="A361" s="50">
        <f t="shared" si="23"/>
        <v>350</v>
      </c>
      <c r="C361" s="11" t="str">
        <f>IFERROR(INDEX('     2022    '!D:D,MATCH('Order Summary'!$A361,'     2022    '!$AN:$AN,0)),"")</f>
        <v/>
      </c>
      <c r="D361" s="11" t="str">
        <f>IFERROR(INDEX('     2022    '!C:C,MATCH('Order Summary'!$A361,'     2022    '!$AN:$AN,0)),"")</f>
        <v/>
      </c>
      <c r="E361" s="11" t="str">
        <f>IFERROR(INDEX('     2022    '!E:E,MATCH('Order Summary'!$A361,'     2022    '!$AN:$AN,0)),"")</f>
        <v/>
      </c>
      <c r="F361" s="96">
        <f>IFERROR(INDEX('     2022    '!AY:AY,MATCH($A361,'     2022    '!$AN:$AN,0)),0)</f>
        <v>0</v>
      </c>
      <c r="G361" s="180" t="str">
        <f>IFERROR(IF($O$3&gt;68,INDEX('     2022    '!I:I,MATCH($A361,'     2022    '!$AN:$AN,0))*(1-'     2022    '!$BA$1),INDEX('     2022    '!I:I,MATCH($A361,'     2022    '!$AN:$AN,0))),"")</f>
        <v/>
      </c>
      <c r="H361" s="96">
        <f>IFERROR(INDEX('     2022    '!AZ:AZ,MATCH($A361,'     2022    '!$AN:$AN,0)),0)</f>
        <v>0</v>
      </c>
      <c r="I361" s="180" t="str">
        <f>IFERROR(IF($O$3&gt;68,INDEX('     2022    '!M:M,MATCH($A361,'     2022    '!$AN:$AN,0))*(1-'     2022    '!$BA$1),INDEX('     2022    '!M:M,MATCH($A361,'     2022    '!$AN:$AN,0))),"")</f>
        <v/>
      </c>
      <c r="J361" s="181">
        <f t="shared" si="21"/>
        <v>0</v>
      </c>
      <c r="K361" s="182" t="str">
        <f t="shared" si="22"/>
        <v/>
      </c>
      <c r="L361" s="53"/>
      <c r="M361" s="52" t="str">
        <f>IFERROR(INDEX('     2022    '!R:R,MATCH('Order Summary'!$A361,'     2022    '!$AN:$AN,0)),"")</f>
        <v/>
      </c>
      <c r="N361" s="52" t="str">
        <f>IFERROR(INDEX('     2022    '!V:V,MATCH('Order Summary'!$A361,'     2022    '!$AN:$AN,0)),"")</f>
        <v/>
      </c>
      <c r="O361" s="52" t="str">
        <f>IFERROR(INDEX('     2022    '!S:S,MATCH('Order Summary'!$A361,'     2022    '!$AN:$AN,0)),"")</f>
        <v/>
      </c>
      <c r="P361" s="96" t="str">
        <f t="shared" si="20"/>
        <v/>
      </c>
      <c r="R361" s="9"/>
      <c r="S361" s="9"/>
      <c r="T361" s="9"/>
      <c r="U361" s="9"/>
      <c r="V361" s="9"/>
      <c r="W361" s="9"/>
      <c r="X361" s="9"/>
      <c r="Y361" s="9"/>
      <c r="Z361" s="9"/>
      <c r="AA361" s="9"/>
      <c r="AB361" s="9"/>
      <c r="AC361" s="9"/>
      <c r="AD361" s="9"/>
      <c r="AE361" s="9"/>
      <c r="AF361" s="9"/>
      <c r="AG361" s="9"/>
      <c r="AH361" s="9"/>
      <c r="AI361" s="9"/>
      <c r="AJ361" s="9"/>
      <c r="AK361" s="9"/>
      <c r="AL361" s="9"/>
      <c r="AM361" s="9"/>
      <c r="AN361" s="9"/>
      <c r="AO361" s="9"/>
      <c r="AP361" s="9"/>
      <c r="AQ361" s="9"/>
      <c r="AR361" s="9"/>
      <c r="AS361" s="9"/>
      <c r="AT361" s="9"/>
      <c r="AU361" s="9"/>
      <c r="AV361" s="9"/>
      <c r="AW361" s="9"/>
      <c r="AX361" s="9"/>
      <c r="AY361" s="9"/>
      <c r="AZ361" s="9"/>
      <c r="BA361" s="9"/>
      <c r="BB361" s="9"/>
      <c r="BC361" s="9"/>
      <c r="BD361" s="9"/>
      <c r="BE361" s="9"/>
      <c r="BF361" s="9"/>
      <c r="BG361" s="9"/>
      <c r="BH361" s="9"/>
      <c r="BI361" s="9"/>
      <c r="BJ361" s="9"/>
      <c r="BK361" s="9"/>
      <c r="BL361" s="9"/>
      <c r="BM361" s="9"/>
      <c r="BN361" s="9"/>
      <c r="BO361" s="9"/>
      <c r="BP361" s="9"/>
      <c r="BQ361" s="9"/>
      <c r="BR361" s="9"/>
      <c r="BS361" s="9"/>
      <c r="BT361" s="9"/>
      <c r="BU361" s="9"/>
      <c r="BV361" s="9"/>
      <c r="BW361" s="9"/>
      <c r="BX361" s="9"/>
      <c r="BY361" s="9"/>
      <c r="BZ361" s="9"/>
    </row>
    <row r="362" spans="1:78">
      <c r="A362" s="50">
        <f t="shared" si="23"/>
        <v>351</v>
      </c>
      <c r="C362" s="11" t="str">
        <f>IFERROR(INDEX('     2022    '!D:D,MATCH('Order Summary'!$A362,'     2022    '!$AN:$AN,0)),"")</f>
        <v/>
      </c>
      <c r="D362" s="11" t="str">
        <f>IFERROR(INDEX('     2022    '!C:C,MATCH('Order Summary'!$A362,'     2022    '!$AN:$AN,0)),"")</f>
        <v/>
      </c>
      <c r="E362" s="11" t="str">
        <f>IFERROR(INDEX('     2022    '!E:E,MATCH('Order Summary'!$A362,'     2022    '!$AN:$AN,0)),"")</f>
        <v/>
      </c>
      <c r="F362" s="96">
        <f>IFERROR(INDEX('     2022    '!AY:AY,MATCH($A362,'     2022    '!$AN:$AN,0)),0)</f>
        <v>0</v>
      </c>
      <c r="G362" s="180" t="str">
        <f>IFERROR(IF($O$3&gt;68,INDEX('     2022    '!I:I,MATCH($A362,'     2022    '!$AN:$AN,0))*(1-'     2022    '!$BA$1),INDEX('     2022    '!I:I,MATCH($A362,'     2022    '!$AN:$AN,0))),"")</f>
        <v/>
      </c>
      <c r="H362" s="96">
        <f>IFERROR(INDEX('     2022    '!AZ:AZ,MATCH($A362,'     2022    '!$AN:$AN,0)),0)</f>
        <v>0</v>
      </c>
      <c r="I362" s="180" t="str">
        <f>IFERROR(IF($O$3&gt;68,INDEX('     2022    '!M:M,MATCH($A362,'     2022    '!$AN:$AN,0))*(1-'     2022    '!$BA$1),INDEX('     2022    '!M:M,MATCH($A362,'     2022    '!$AN:$AN,0))),"")</f>
        <v/>
      </c>
      <c r="J362" s="181">
        <f t="shared" si="21"/>
        <v>0</v>
      </c>
      <c r="K362" s="182" t="str">
        <f t="shared" si="22"/>
        <v/>
      </c>
      <c r="L362" s="53"/>
      <c r="M362" s="52" t="str">
        <f>IFERROR(INDEX('     2022    '!R:R,MATCH('Order Summary'!$A362,'     2022    '!$AN:$AN,0)),"")</f>
        <v/>
      </c>
      <c r="N362" s="52" t="str">
        <f>IFERROR(INDEX('     2022    '!V:V,MATCH('Order Summary'!$A362,'     2022    '!$AN:$AN,0)),"")</f>
        <v/>
      </c>
      <c r="O362" s="52" t="str">
        <f>IFERROR(INDEX('     2022    '!S:S,MATCH('Order Summary'!$A362,'     2022    '!$AN:$AN,0)),"")</f>
        <v/>
      </c>
      <c r="P362" s="96" t="str">
        <f t="shared" si="20"/>
        <v/>
      </c>
      <c r="R362" s="9"/>
      <c r="S362" s="9"/>
      <c r="T362" s="9"/>
      <c r="U362" s="9"/>
      <c r="V362" s="9"/>
      <c r="W362" s="9"/>
      <c r="X362" s="9"/>
      <c r="Y362" s="9"/>
      <c r="Z362" s="9"/>
      <c r="AA362" s="9"/>
      <c r="AB362" s="9"/>
      <c r="AC362" s="9"/>
      <c r="AD362" s="9"/>
      <c r="AE362" s="9"/>
      <c r="AF362" s="9"/>
      <c r="AG362" s="9"/>
      <c r="AH362" s="9"/>
      <c r="AI362" s="9"/>
      <c r="AJ362" s="9"/>
      <c r="AK362" s="9"/>
      <c r="AL362" s="9"/>
      <c r="AM362" s="9"/>
      <c r="AN362" s="9"/>
      <c r="AO362" s="9"/>
      <c r="AP362" s="9"/>
      <c r="AQ362" s="9"/>
      <c r="AR362" s="9"/>
      <c r="AS362" s="9"/>
      <c r="AT362" s="9"/>
      <c r="AU362" s="9"/>
      <c r="AV362" s="9"/>
      <c r="AW362" s="9"/>
      <c r="AX362" s="9"/>
      <c r="AY362" s="9"/>
      <c r="AZ362" s="9"/>
      <c r="BA362" s="9"/>
      <c r="BB362" s="9"/>
      <c r="BC362" s="9"/>
      <c r="BD362" s="9"/>
      <c r="BE362" s="9"/>
      <c r="BF362" s="9"/>
      <c r="BG362" s="9"/>
      <c r="BH362" s="9"/>
      <c r="BI362" s="9"/>
      <c r="BJ362" s="9"/>
      <c r="BK362" s="9"/>
      <c r="BL362" s="9"/>
      <c r="BM362" s="9"/>
      <c r="BN362" s="9"/>
      <c r="BO362" s="9"/>
      <c r="BP362" s="9"/>
      <c r="BQ362" s="9"/>
      <c r="BR362" s="9"/>
      <c r="BS362" s="9"/>
      <c r="BT362" s="9"/>
      <c r="BU362" s="9"/>
      <c r="BV362" s="9"/>
      <c r="BW362" s="9"/>
      <c r="BX362" s="9"/>
      <c r="BY362" s="9"/>
      <c r="BZ362" s="9"/>
    </row>
    <row r="363" spans="1:78">
      <c r="A363" s="50">
        <f t="shared" si="23"/>
        <v>352</v>
      </c>
      <c r="C363" s="11" t="str">
        <f>IFERROR(INDEX('     2022    '!D:D,MATCH('Order Summary'!$A363,'     2022    '!$AN:$AN,0)),"")</f>
        <v/>
      </c>
      <c r="D363" s="11" t="str">
        <f>IFERROR(INDEX('     2022    '!C:C,MATCH('Order Summary'!$A363,'     2022    '!$AN:$AN,0)),"")</f>
        <v/>
      </c>
      <c r="E363" s="11" t="str">
        <f>IFERROR(INDEX('     2022    '!E:E,MATCH('Order Summary'!$A363,'     2022    '!$AN:$AN,0)),"")</f>
        <v/>
      </c>
      <c r="F363" s="96">
        <f>IFERROR(INDEX('     2022    '!AY:AY,MATCH($A363,'     2022    '!$AN:$AN,0)),0)</f>
        <v>0</v>
      </c>
      <c r="G363" s="180" t="str">
        <f>IFERROR(IF($O$3&gt;68,INDEX('     2022    '!I:I,MATCH($A363,'     2022    '!$AN:$AN,0))*(1-'     2022    '!$BA$1),INDEX('     2022    '!I:I,MATCH($A363,'     2022    '!$AN:$AN,0))),"")</f>
        <v/>
      </c>
      <c r="H363" s="96">
        <f>IFERROR(INDEX('     2022    '!AZ:AZ,MATCH($A363,'     2022    '!$AN:$AN,0)),0)</f>
        <v>0</v>
      </c>
      <c r="I363" s="180" t="str">
        <f>IFERROR(IF($O$3&gt;68,INDEX('     2022    '!M:M,MATCH($A363,'     2022    '!$AN:$AN,0))*(1-'     2022    '!$BA$1),INDEX('     2022    '!M:M,MATCH($A363,'     2022    '!$AN:$AN,0))),"")</f>
        <v/>
      </c>
      <c r="J363" s="181">
        <f t="shared" si="21"/>
        <v>0</v>
      </c>
      <c r="K363" s="182" t="str">
        <f t="shared" si="22"/>
        <v/>
      </c>
      <c r="L363" s="53"/>
      <c r="M363" s="52" t="str">
        <f>IFERROR(INDEX('     2022    '!R:R,MATCH('Order Summary'!$A363,'     2022    '!$AN:$AN,0)),"")</f>
        <v/>
      </c>
      <c r="N363" s="52" t="str">
        <f>IFERROR(INDEX('     2022    '!V:V,MATCH('Order Summary'!$A363,'     2022    '!$AN:$AN,0)),"")</f>
        <v/>
      </c>
      <c r="O363" s="52" t="str">
        <f>IFERROR(INDEX('     2022    '!S:S,MATCH('Order Summary'!$A363,'     2022    '!$AN:$AN,0)),"")</f>
        <v/>
      </c>
      <c r="P363" s="96" t="str">
        <f t="shared" si="20"/>
        <v/>
      </c>
      <c r="R363" s="9"/>
      <c r="S363" s="9"/>
      <c r="T363" s="9"/>
      <c r="U363" s="9"/>
      <c r="V363" s="9"/>
      <c r="W363" s="9"/>
      <c r="X363" s="9"/>
      <c r="Y363" s="9"/>
      <c r="Z363" s="9"/>
      <c r="AA363" s="9"/>
      <c r="AB363" s="9"/>
      <c r="AC363" s="9"/>
      <c r="AD363" s="9"/>
      <c r="AE363" s="9"/>
      <c r="AF363" s="9"/>
      <c r="AG363" s="9"/>
      <c r="AH363" s="9"/>
      <c r="AI363" s="9"/>
      <c r="AJ363" s="9"/>
      <c r="AK363" s="9"/>
      <c r="AL363" s="9"/>
      <c r="AM363" s="9"/>
      <c r="AN363" s="9"/>
      <c r="AO363" s="9"/>
      <c r="AP363" s="9"/>
      <c r="AQ363" s="9"/>
      <c r="AR363" s="9"/>
      <c r="AS363" s="9"/>
      <c r="AT363" s="9"/>
      <c r="AU363" s="9"/>
      <c r="AV363" s="9"/>
      <c r="AW363" s="9"/>
      <c r="AX363" s="9"/>
      <c r="AY363" s="9"/>
      <c r="AZ363" s="9"/>
      <c r="BA363" s="9"/>
      <c r="BB363" s="9"/>
      <c r="BC363" s="9"/>
      <c r="BD363" s="9"/>
      <c r="BE363" s="9"/>
      <c r="BF363" s="9"/>
      <c r="BG363" s="9"/>
      <c r="BH363" s="9"/>
      <c r="BI363" s="9"/>
      <c r="BJ363" s="9"/>
      <c r="BK363" s="9"/>
      <c r="BL363" s="9"/>
      <c r="BM363" s="9"/>
      <c r="BN363" s="9"/>
      <c r="BO363" s="9"/>
      <c r="BP363" s="9"/>
      <c r="BQ363" s="9"/>
      <c r="BR363" s="9"/>
      <c r="BS363" s="9"/>
      <c r="BT363" s="9"/>
      <c r="BU363" s="9"/>
      <c r="BV363" s="9"/>
      <c r="BW363" s="9"/>
      <c r="BX363" s="9"/>
      <c r="BY363" s="9"/>
      <c r="BZ363" s="9"/>
    </row>
    <row r="364" spans="1:78">
      <c r="A364" s="50">
        <f t="shared" si="23"/>
        <v>353</v>
      </c>
      <c r="C364" s="11" t="str">
        <f>IFERROR(INDEX('     2022    '!D:D,MATCH('Order Summary'!$A364,'     2022    '!$AN:$AN,0)),"")</f>
        <v/>
      </c>
      <c r="D364" s="11" t="str">
        <f>IFERROR(INDEX('     2022    '!C:C,MATCH('Order Summary'!$A364,'     2022    '!$AN:$AN,0)),"")</f>
        <v/>
      </c>
      <c r="E364" s="11" t="str">
        <f>IFERROR(INDEX('     2022    '!E:E,MATCH('Order Summary'!$A364,'     2022    '!$AN:$AN,0)),"")</f>
        <v/>
      </c>
      <c r="F364" s="96">
        <f>IFERROR(INDEX('     2022    '!AY:AY,MATCH($A364,'     2022    '!$AN:$AN,0)),0)</f>
        <v>0</v>
      </c>
      <c r="G364" s="180" t="str">
        <f>IFERROR(IF($O$3&gt;68,INDEX('     2022    '!I:I,MATCH($A364,'     2022    '!$AN:$AN,0))*(1-'     2022    '!$BA$1),INDEX('     2022    '!I:I,MATCH($A364,'     2022    '!$AN:$AN,0))),"")</f>
        <v/>
      </c>
      <c r="H364" s="96">
        <f>IFERROR(INDEX('     2022    '!AZ:AZ,MATCH($A364,'     2022    '!$AN:$AN,0)),0)</f>
        <v>0</v>
      </c>
      <c r="I364" s="180" t="str">
        <f>IFERROR(IF($O$3&gt;68,INDEX('     2022    '!M:M,MATCH($A364,'     2022    '!$AN:$AN,0))*(1-'     2022    '!$BA$1),INDEX('     2022    '!M:M,MATCH($A364,'     2022    '!$AN:$AN,0))),"")</f>
        <v/>
      </c>
      <c r="J364" s="181">
        <f t="shared" si="21"/>
        <v>0</v>
      </c>
      <c r="K364" s="182" t="str">
        <f t="shared" si="22"/>
        <v/>
      </c>
      <c r="L364" s="53"/>
      <c r="M364" s="52" t="str">
        <f>IFERROR(INDEX('     2022    '!R:R,MATCH('Order Summary'!$A364,'     2022    '!$AN:$AN,0)),"")</f>
        <v/>
      </c>
      <c r="N364" s="52" t="str">
        <f>IFERROR(INDEX('     2022    '!V:V,MATCH('Order Summary'!$A364,'     2022    '!$AN:$AN,0)),"")</f>
        <v/>
      </c>
      <c r="O364" s="52" t="str">
        <f>IFERROR(INDEX('     2022    '!S:S,MATCH('Order Summary'!$A364,'     2022    '!$AN:$AN,0)),"")</f>
        <v/>
      </c>
      <c r="P364" s="96" t="str">
        <f t="shared" si="20"/>
        <v/>
      </c>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row>
    <row r="365" spans="1:78">
      <c r="A365" s="50">
        <f t="shared" si="23"/>
        <v>354</v>
      </c>
      <c r="C365" s="11" t="str">
        <f>IFERROR(INDEX('     2022    '!D:D,MATCH('Order Summary'!$A365,'     2022    '!$AN:$AN,0)),"")</f>
        <v/>
      </c>
      <c r="D365" s="11" t="str">
        <f>IFERROR(INDEX('     2022    '!C:C,MATCH('Order Summary'!$A365,'     2022    '!$AN:$AN,0)),"")</f>
        <v/>
      </c>
      <c r="E365" s="11" t="str">
        <f>IFERROR(INDEX('     2022    '!E:E,MATCH('Order Summary'!$A365,'     2022    '!$AN:$AN,0)),"")</f>
        <v/>
      </c>
      <c r="F365" s="96">
        <f>IFERROR(INDEX('     2022    '!AY:AY,MATCH($A365,'     2022    '!$AN:$AN,0)),0)</f>
        <v>0</v>
      </c>
      <c r="G365" s="180" t="str">
        <f>IFERROR(IF($O$3&gt;68,INDEX('     2022    '!I:I,MATCH($A365,'     2022    '!$AN:$AN,0))*(1-'     2022    '!$BA$1),INDEX('     2022    '!I:I,MATCH($A365,'     2022    '!$AN:$AN,0))),"")</f>
        <v/>
      </c>
      <c r="H365" s="96">
        <f>IFERROR(INDEX('     2022    '!AZ:AZ,MATCH($A365,'     2022    '!$AN:$AN,0)),0)</f>
        <v>0</v>
      </c>
      <c r="I365" s="180" t="str">
        <f>IFERROR(IF($O$3&gt;68,INDEX('     2022    '!M:M,MATCH($A365,'     2022    '!$AN:$AN,0))*(1-'     2022    '!$BA$1),INDEX('     2022    '!M:M,MATCH($A365,'     2022    '!$AN:$AN,0))),"")</f>
        <v/>
      </c>
      <c r="J365" s="181">
        <f t="shared" si="21"/>
        <v>0</v>
      </c>
      <c r="K365" s="182" t="str">
        <f t="shared" si="22"/>
        <v/>
      </c>
      <c r="L365" s="53"/>
      <c r="M365" s="52" t="str">
        <f>IFERROR(INDEX('     2022    '!R:R,MATCH('Order Summary'!$A365,'     2022    '!$AN:$AN,0)),"")</f>
        <v/>
      </c>
      <c r="N365" s="52" t="str">
        <f>IFERROR(INDEX('     2022    '!V:V,MATCH('Order Summary'!$A365,'     2022    '!$AN:$AN,0)),"")</f>
        <v/>
      </c>
      <c r="O365" s="52" t="str">
        <f>IFERROR(INDEX('     2022    '!S:S,MATCH('Order Summary'!$A365,'     2022    '!$AN:$AN,0)),"")</f>
        <v/>
      </c>
      <c r="P365" s="96" t="str">
        <f t="shared" si="20"/>
        <v/>
      </c>
      <c r="R365" s="9"/>
      <c r="S365" s="9"/>
      <c r="T365" s="9"/>
      <c r="U365" s="9"/>
      <c r="V365" s="9"/>
      <c r="W365" s="9"/>
      <c r="X365" s="9"/>
      <c r="Y365" s="9"/>
      <c r="Z365" s="9"/>
      <c r="AA365" s="9"/>
      <c r="AB365" s="9"/>
      <c r="AC365" s="9"/>
      <c r="AD365" s="9"/>
      <c r="AE365" s="9"/>
      <c r="AF365" s="9"/>
      <c r="AG365" s="9"/>
      <c r="AH365" s="9"/>
      <c r="AI365" s="9"/>
      <c r="AJ365" s="9"/>
      <c r="AK365" s="9"/>
      <c r="AL365" s="9"/>
      <c r="AM365" s="9"/>
      <c r="AN365" s="9"/>
      <c r="AO365" s="9"/>
      <c r="AP365" s="9"/>
      <c r="AQ365" s="9"/>
      <c r="AR365" s="9"/>
      <c r="AS365" s="9"/>
      <c r="AT365" s="9"/>
      <c r="AU365" s="9"/>
      <c r="AV365" s="9"/>
      <c r="AW365" s="9"/>
      <c r="AX365" s="9"/>
      <c r="AY365" s="9"/>
      <c r="AZ365" s="9"/>
      <c r="BA365" s="9"/>
      <c r="BB365" s="9"/>
      <c r="BC365" s="9"/>
      <c r="BD365" s="9"/>
      <c r="BE365" s="9"/>
      <c r="BF365" s="9"/>
      <c r="BG365" s="9"/>
      <c r="BH365" s="9"/>
      <c r="BI365" s="9"/>
      <c r="BJ365" s="9"/>
      <c r="BK365" s="9"/>
      <c r="BL365" s="9"/>
      <c r="BM365" s="9"/>
      <c r="BN365" s="9"/>
      <c r="BO365" s="9"/>
      <c r="BP365" s="9"/>
      <c r="BQ365" s="9"/>
      <c r="BR365" s="9"/>
      <c r="BS365" s="9"/>
      <c r="BT365" s="9"/>
      <c r="BU365" s="9"/>
      <c r="BV365" s="9"/>
      <c r="BW365" s="9"/>
      <c r="BX365" s="9"/>
      <c r="BY365" s="9"/>
      <c r="BZ365" s="9"/>
    </row>
    <row r="366" spans="1:78">
      <c r="A366" s="50">
        <f t="shared" si="23"/>
        <v>355</v>
      </c>
      <c r="C366" s="11" t="str">
        <f>IFERROR(INDEX('     2022    '!D:D,MATCH('Order Summary'!$A366,'     2022    '!$AN:$AN,0)),"")</f>
        <v/>
      </c>
      <c r="D366" s="11" t="str">
        <f>IFERROR(INDEX('     2022    '!C:C,MATCH('Order Summary'!$A366,'     2022    '!$AN:$AN,0)),"")</f>
        <v/>
      </c>
      <c r="E366" s="11" t="str">
        <f>IFERROR(INDEX('     2022    '!E:E,MATCH('Order Summary'!$A366,'     2022    '!$AN:$AN,0)),"")</f>
        <v/>
      </c>
      <c r="F366" s="96">
        <f>IFERROR(INDEX('     2022    '!AY:AY,MATCH($A366,'     2022    '!$AN:$AN,0)),0)</f>
        <v>0</v>
      </c>
      <c r="G366" s="180" t="str">
        <f>IFERROR(IF($O$3&gt;68,INDEX('     2022    '!I:I,MATCH($A366,'     2022    '!$AN:$AN,0))*(1-'     2022    '!$BA$1),INDEX('     2022    '!I:I,MATCH($A366,'     2022    '!$AN:$AN,0))),"")</f>
        <v/>
      </c>
      <c r="H366" s="96">
        <f>IFERROR(INDEX('     2022    '!AZ:AZ,MATCH($A366,'     2022    '!$AN:$AN,0)),0)</f>
        <v>0</v>
      </c>
      <c r="I366" s="180" t="str">
        <f>IFERROR(IF($O$3&gt;68,INDEX('     2022    '!M:M,MATCH($A366,'     2022    '!$AN:$AN,0))*(1-'     2022    '!$BA$1),INDEX('     2022    '!M:M,MATCH($A366,'     2022    '!$AN:$AN,0))),"")</f>
        <v/>
      </c>
      <c r="J366" s="181">
        <f t="shared" si="21"/>
        <v>0</v>
      </c>
      <c r="K366" s="182" t="str">
        <f t="shared" si="22"/>
        <v/>
      </c>
      <c r="L366" s="53"/>
      <c r="M366" s="52" t="str">
        <f>IFERROR(INDEX('     2022    '!R:R,MATCH('Order Summary'!$A366,'     2022    '!$AN:$AN,0)),"")</f>
        <v/>
      </c>
      <c r="N366" s="52" t="str">
        <f>IFERROR(INDEX('     2022    '!V:V,MATCH('Order Summary'!$A366,'     2022    '!$AN:$AN,0)),"")</f>
        <v/>
      </c>
      <c r="O366" s="52" t="str">
        <f>IFERROR(INDEX('     2022    '!S:S,MATCH('Order Summary'!$A366,'     2022    '!$AN:$AN,0)),"")</f>
        <v/>
      </c>
      <c r="P366" s="96" t="str">
        <f t="shared" si="20"/>
        <v/>
      </c>
      <c r="R366" s="9"/>
      <c r="S366" s="9"/>
      <c r="T366" s="9"/>
      <c r="U366" s="9"/>
      <c r="V366" s="9"/>
      <c r="W366" s="9"/>
      <c r="X366" s="9"/>
      <c r="Y366" s="9"/>
      <c r="Z366" s="9"/>
      <c r="AA366" s="9"/>
      <c r="AB366" s="9"/>
      <c r="AC366" s="9"/>
      <c r="AD366" s="9"/>
      <c r="AE366" s="9"/>
      <c r="AF366" s="9"/>
      <c r="AG366" s="9"/>
      <c r="AH366" s="9"/>
      <c r="AI366" s="9"/>
      <c r="AJ366" s="9"/>
      <c r="AK366" s="9"/>
      <c r="AL366" s="9"/>
      <c r="AM366" s="9"/>
      <c r="AN366" s="9"/>
      <c r="AO366" s="9"/>
      <c r="AP366" s="9"/>
      <c r="AQ366" s="9"/>
      <c r="AR366" s="9"/>
      <c r="AS366" s="9"/>
      <c r="AT366" s="9"/>
      <c r="AU366" s="9"/>
      <c r="AV366" s="9"/>
      <c r="AW366" s="9"/>
      <c r="AX366" s="9"/>
      <c r="AY366" s="9"/>
      <c r="AZ366" s="9"/>
      <c r="BA366" s="9"/>
      <c r="BB366" s="9"/>
      <c r="BC366" s="9"/>
      <c r="BD366" s="9"/>
      <c r="BE366" s="9"/>
      <c r="BF366" s="9"/>
      <c r="BG366" s="9"/>
      <c r="BH366" s="9"/>
      <c r="BI366" s="9"/>
      <c r="BJ366" s="9"/>
      <c r="BK366" s="9"/>
      <c r="BL366" s="9"/>
      <c r="BM366" s="9"/>
      <c r="BN366" s="9"/>
      <c r="BO366" s="9"/>
      <c r="BP366" s="9"/>
      <c r="BQ366" s="9"/>
      <c r="BR366" s="9"/>
      <c r="BS366" s="9"/>
      <c r="BT366" s="9"/>
      <c r="BU366" s="9"/>
      <c r="BV366" s="9"/>
      <c r="BW366" s="9"/>
      <c r="BX366" s="9"/>
      <c r="BY366" s="9"/>
      <c r="BZ366" s="9"/>
    </row>
    <row r="367" spans="1:78">
      <c r="A367" s="50">
        <f t="shared" si="23"/>
        <v>356</v>
      </c>
      <c r="C367" s="11" t="str">
        <f>IFERROR(INDEX('     2022    '!D:D,MATCH('Order Summary'!$A367,'     2022    '!$AN:$AN,0)),"")</f>
        <v/>
      </c>
      <c r="D367" s="11" t="str">
        <f>IFERROR(INDEX('     2022    '!C:C,MATCH('Order Summary'!$A367,'     2022    '!$AN:$AN,0)),"")</f>
        <v/>
      </c>
      <c r="E367" s="11" t="str">
        <f>IFERROR(INDEX('     2022    '!E:E,MATCH('Order Summary'!$A367,'     2022    '!$AN:$AN,0)),"")</f>
        <v/>
      </c>
      <c r="F367" s="96">
        <f>IFERROR(INDEX('     2022    '!AY:AY,MATCH($A367,'     2022    '!$AN:$AN,0)),0)</f>
        <v>0</v>
      </c>
      <c r="G367" s="180" t="str">
        <f>IFERROR(IF($O$3&gt;68,INDEX('     2022    '!I:I,MATCH($A367,'     2022    '!$AN:$AN,0))*(1-'     2022    '!$BA$1),INDEX('     2022    '!I:I,MATCH($A367,'     2022    '!$AN:$AN,0))),"")</f>
        <v/>
      </c>
      <c r="H367" s="96">
        <f>IFERROR(INDEX('     2022    '!AZ:AZ,MATCH($A367,'     2022    '!$AN:$AN,0)),0)</f>
        <v>0</v>
      </c>
      <c r="I367" s="180" t="str">
        <f>IFERROR(IF($O$3&gt;68,INDEX('     2022    '!M:M,MATCH($A367,'     2022    '!$AN:$AN,0))*(1-'     2022    '!$BA$1),INDEX('     2022    '!M:M,MATCH($A367,'     2022    '!$AN:$AN,0))),"")</f>
        <v/>
      </c>
      <c r="J367" s="181">
        <f t="shared" si="21"/>
        <v>0</v>
      </c>
      <c r="K367" s="182" t="str">
        <f t="shared" si="22"/>
        <v/>
      </c>
      <c r="L367" s="53"/>
      <c r="M367" s="52" t="str">
        <f>IFERROR(INDEX('     2022    '!R:R,MATCH('Order Summary'!$A367,'     2022    '!$AN:$AN,0)),"")</f>
        <v/>
      </c>
      <c r="N367" s="52" t="str">
        <f>IFERROR(INDEX('     2022    '!V:V,MATCH('Order Summary'!$A367,'     2022    '!$AN:$AN,0)),"")</f>
        <v/>
      </c>
      <c r="O367" s="52" t="str">
        <f>IFERROR(INDEX('     2022    '!S:S,MATCH('Order Summary'!$A367,'     2022    '!$AN:$AN,0)),"")</f>
        <v/>
      </c>
      <c r="P367" s="96" t="str">
        <f t="shared" si="20"/>
        <v/>
      </c>
      <c r="R367" s="9"/>
      <c r="S367" s="9"/>
      <c r="T367" s="9"/>
      <c r="U367" s="9"/>
      <c r="V367" s="9"/>
      <c r="W367" s="9"/>
      <c r="X367" s="9"/>
      <c r="Y367" s="9"/>
      <c r="Z367" s="9"/>
      <c r="AA367" s="9"/>
      <c r="AB367" s="9"/>
      <c r="AC367" s="9"/>
      <c r="AD367" s="9"/>
      <c r="AE367" s="9"/>
      <c r="AF367" s="9"/>
      <c r="AG367" s="9"/>
      <c r="AH367" s="9"/>
      <c r="AI367" s="9"/>
      <c r="AJ367" s="9"/>
      <c r="AK367" s="9"/>
      <c r="AL367" s="9"/>
      <c r="AM367" s="9"/>
      <c r="AN367" s="9"/>
      <c r="AO367" s="9"/>
      <c r="AP367" s="9"/>
      <c r="AQ367" s="9"/>
      <c r="AR367" s="9"/>
      <c r="AS367" s="9"/>
      <c r="AT367" s="9"/>
      <c r="AU367" s="9"/>
      <c r="AV367" s="9"/>
      <c r="AW367" s="9"/>
      <c r="AX367" s="9"/>
      <c r="AY367" s="9"/>
      <c r="AZ367" s="9"/>
      <c r="BA367" s="9"/>
      <c r="BB367" s="9"/>
      <c r="BC367" s="9"/>
      <c r="BD367" s="9"/>
      <c r="BE367" s="9"/>
      <c r="BF367" s="9"/>
      <c r="BG367" s="9"/>
      <c r="BH367" s="9"/>
      <c r="BI367" s="9"/>
      <c r="BJ367" s="9"/>
      <c r="BK367" s="9"/>
      <c r="BL367" s="9"/>
      <c r="BM367" s="9"/>
      <c r="BN367" s="9"/>
      <c r="BO367" s="9"/>
      <c r="BP367" s="9"/>
      <c r="BQ367" s="9"/>
      <c r="BR367" s="9"/>
      <c r="BS367" s="9"/>
      <c r="BT367" s="9"/>
      <c r="BU367" s="9"/>
      <c r="BV367" s="9"/>
      <c r="BW367" s="9"/>
      <c r="BX367" s="9"/>
      <c r="BY367" s="9"/>
      <c r="BZ367" s="9"/>
    </row>
    <row r="368" spans="1:78">
      <c r="A368" s="50">
        <f t="shared" si="23"/>
        <v>357</v>
      </c>
      <c r="C368" s="11" t="str">
        <f>IFERROR(INDEX('     2022    '!D:D,MATCH('Order Summary'!$A368,'     2022    '!$AN:$AN,0)),"")</f>
        <v/>
      </c>
      <c r="D368" s="11" t="str">
        <f>IFERROR(INDEX('     2022    '!C:C,MATCH('Order Summary'!$A368,'     2022    '!$AN:$AN,0)),"")</f>
        <v/>
      </c>
      <c r="E368" s="11" t="str">
        <f>IFERROR(INDEX('     2022    '!E:E,MATCH('Order Summary'!$A368,'     2022    '!$AN:$AN,0)),"")</f>
        <v/>
      </c>
      <c r="F368" s="96">
        <f>IFERROR(INDEX('     2022    '!AY:AY,MATCH($A368,'     2022    '!$AN:$AN,0)),0)</f>
        <v>0</v>
      </c>
      <c r="G368" s="180" t="str">
        <f>IFERROR(IF($O$3&gt;68,INDEX('     2022    '!I:I,MATCH($A368,'     2022    '!$AN:$AN,0))*(1-'     2022    '!$BA$1),INDEX('     2022    '!I:I,MATCH($A368,'     2022    '!$AN:$AN,0))),"")</f>
        <v/>
      </c>
      <c r="H368" s="96">
        <f>IFERROR(INDEX('     2022    '!AZ:AZ,MATCH($A368,'     2022    '!$AN:$AN,0)),0)</f>
        <v>0</v>
      </c>
      <c r="I368" s="180" t="str">
        <f>IFERROR(IF($O$3&gt;68,INDEX('     2022    '!M:M,MATCH($A368,'     2022    '!$AN:$AN,0))*(1-'     2022    '!$BA$1),INDEX('     2022    '!M:M,MATCH($A368,'     2022    '!$AN:$AN,0))),"")</f>
        <v/>
      </c>
      <c r="J368" s="181">
        <f t="shared" si="21"/>
        <v>0</v>
      </c>
      <c r="K368" s="182" t="str">
        <f t="shared" si="22"/>
        <v/>
      </c>
      <c r="L368" s="53"/>
      <c r="M368" s="52" t="str">
        <f>IFERROR(INDEX('     2022    '!R:R,MATCH('Order Summary'!$A368,'     2022    '!$AN:$AN,0)),"")</f>
        <v/>
      </c>
      <c r="N368" s="52" t="str">
        <f>IFERROR(INDEX('     2022    '!V:V,MATCH('Order Summary'!$A368,'     2022    '!$AN:$AN,0)),"")</f>
        <v/>
      </c>
      <c r="O368" s="52" t="str">
        <f>IFERROR(INDEX('     2022    '!S:S,MATCH('Order Summary'!$A368,'     2022    '!$AN:$AN,0)),"")</f>
        <v/>
      </c>
      <c r="P368" s="96" t="str">
        <f t="shared" si="20"/>
        <v/>
      </c>
      <c r="R368" s="9"/>
      <c r="S368" s="9"/>
      <c r="T368" s="9"/>
      <c r="U368" s="9"/>
      <c r="V368" s="9"/>
      <c r="W368" s="9"/>
      <c r="X368" s="9"/>
      <c r="Y368" s="9"/>
      <c r="Z368" s="9"/>
      <c r="AA368" s="9"/>
      <c r="AB368" s="9"/>
      <c r="AC368" s="9"/>
      <c r="AD368" s="9"/>
      <c r="AE368" s="9"/>
      <c r="AF368" s="9"/>
      <c r="AG368" s="9"/>
      <c r="AH368" s="9"/>
      <c r="AI368" s="9"/>
      <c r="AJ368" s="9"/>
      <c r="AK368" s="9"/>
      <c r="AL368" s="9"/>
      <c r="AM368" s="9"/>
      <c r="AN368" s="9"/>
      <c r="AO368" s="9"/>
      <c r="AP368" s="9"/>
      <c r="AQ368" s="9"/>
      <c r="AR368" s="9"/>
      <c r="AS368" s="9"/>
      <c r="AT368" s="9"/>
      <c r="AU368" s="9"/>
      <c r="AV368" s="9"/>
      <c r="AW368" s="9"/>
      <c r="AX368" s="9"/>
      <c r="AY368" s="9"/>
      <c r="AZ368" s="9"/>
      <c r="BA368" s="9"/>
      <c r="BB368" s="9"/>
      <c r="BC368" s="9"/>
      <c r="BD368" s="9"/>
      <c r="BE368" s="9"/>
      <c r="BF368" s="9"/>
      <c r="BG368" s="9"/>
      <c r="BH368" s="9"/>
      <c r="BI368" s="9"/>
      <c r="BJ368" s="9"/>
      <c r="BK368" s="9"/>
      <c r="BL368" s="9"/>
      <c r="BM368" s="9"/>
      <c r="BN368" s="9"/>
      <c r="BO368" s="9"/>
      <c r="BP368" s="9"/>
      <c r="BQ368" s="9"/>
      <c r="BR368" s="9"/>
      <c r="BS368" s="9"/>
      <c r="BT368" s="9"/>
      <c r="BU368" s="9"/>
      <c r="BV368" s="9"/>
      <c r="BW368" s="9"/>
      <c r="BX368" s="9"/>
      <c r="BY368" s="9"/>
      <c r="BZ368" s="9"/>
    </row>
    <row r="369" spans="1:78">
      <c r="A369" s="50">
        <f t="shared" si="23"/>
        <v>358</v>
      </c>
      <c r="C369" s="11" t="str">
        <f>IFERROR(INDEX('     2022    '!D:D,MATCH('Order Summary'!$A369,'     2022    '!$AN:$AN,0)),"")</f>
        <v/>
      </c>
      <c r="D369" s="11" t="str">
        <f>IFERROR(INDEX('     2022    '!C:C,MATCH('Order Summary'!$A369,'     2022    '!$AN:$AN,0)),"")</f>
        <v/>
      </c>
      <c r="E369" s="11" t="str">
        <f>IFERROR(INDEX('     2022    '!E:E,MATCH('Order Summary'!$A369,'     2022    '!$AN:$AN,0)),"")</f>
        <v/>
      </c>
      <c r="F369" s="96">
        <f>IFERROR(INDEX('     2022    '!AY:AY,MATCH($A369,'     2022    '!$AN:$AN,0)),0)</f>
        <v>0</v>
      </c>
      <c r="G369" s="180" t="str">
        <f>IFERROR(IF($O$3&gt;68,INDEX('     2022    '!I:I,MATCH($A369,'     2022    '!$AN:$AN,0))*(1-'     2022    '!$BA$1),INDEX('     2022    '!I:I,MATCH($A369,'     2022    '!$AN:$AN,0))),"")</f>
        <v/>
      </c>
      <c r="H369" s="96">
        <f>IFERROR(INDEX('     2022    '!AZ:AZ,MATCH($A369,'     2022    '!$AN:$AN,0)),0)</f>
        <v>0</v>
      </c>
      <c r="I369" s="180" t="str">
        <f>IFERROR(IF($O$3&gt;68,INDEX('     2022    '!M:M,MATCH($A369,'     2022    '!$AN:$AN,0))*(1-'     2022    '!$BA$1),INDEX('     2022    '!M:M,MATCH($A369,'     2022    '!$AN:$AN,0))),"")</f>
        <v/>
      </c>
      <c r="J369" s="181">
        <f t="shared" si="21"/>
        <v>0</v>
      </c>
      <c r="K369" s="182" t="str">
        <f t="shared" si="22"/>
        <v/>
      </c>
      <c r="L369" s="53"/>
      <c r="M369" s="52" t="str">
        <f>IFERROR(INDEX('     2022    '!R:R,MATCH('Order Summary'!$A369,'     2022    '!$AN:$AN,0)),"")</f>
        <v/>
      </c>
      <c r="N369" s="52" t="str">
        <f>IFERROR(INDEX('     2022    '!V:V,MATCH('Order Summary'!$A369,'     2022    '!$AN:$AN,0)),"")</f>
        <v/>
      </c>
      <c r="O369" s="52" t="str">
        <f>IFERROR(INDEX('     2022    '!S:S,MATCH('Order Summary'!$A369,'     2022    '!$AN:$AN,0)),"")</f>
        <v/>
      </c>
      <c r="P369" s="96" t="str">
        <f t="shared" si="20"/>
        <v/>
      </c>
      <c r="R369" s="9"/>
      <c r="S369" s="9"/>
      <c r="T369" s="9"/>
      <c r="U369" s="9"/>
      <c r="V369" s="9"/>
      <c r="W369" s="9"/>
      <c r="X369" s="9"/>
      <c r="Y369" s="9"/>
      <c r="Z369" s="9"/>
      <c r="AA369" s="9"/>
      <c r="AB369" s="9"/>
      <c r="AC369" s="9"/>
      <c r="AD369" s="9"/>
      <c r="AE369" s="9"/>
      <c r="AF369" s="9"/>
      <c r="AG369" s="9"/>
      <c r="AH369" s="9"/>
      <c r="AI369" s="9"/>
      <c r="AJ369" s="9"/>
      <c r="AK369" s="9"/>
      <c r="AL369" s="9"/>
      <c r="AM369" s="9"/>
      <c r="AN369" s="9"/>
      <c r="AO369" s="9"/>
      <c r="AP369" s="9"/>
      <c r="AQ369" s="9"/>
      <c r="AR369" s="9"/>
      <c r="AS369" s="9"/>
      <c r="AT369" s="9"/>
      <c r="AU369" s="9"/>
      <c r="AV369" s="9"/>
      <c r="AW369" s="9"/>
      <c r="AX369" s="9"/>
      <c r="AY369" s="9"/>
      <c r="AZ369" s="9"/>
      <c r="BA369" s="9"/>
      <c r="BB369" s="9"/>
      <c r="BC369" s="9"/>
      <c r="BD369" s="9"/>
      <c r="BE369" s="9"/>
      <c r="BF369" s="9"/>
      <c r="BG369" s="9"/>
      <c r="BH369" s="9"/>
      <c r="BI369" s="9"/>
      <c r="BJ369" s="9"/>
      <c r="BK369" s="9"/>
      <c r="BL369" s="9"/>
      <c r="BM369" s="9"/>
      <c r="BN369" s="9"/>
      <c r="BO369" s="9"/>
      <c r="BP369" s="9"/>
      <c r="BQ369" s="9"/>
      <c r="BR369" s="9"/>
      <c r="BS369" s="9"/>
      <c r="BT369" s="9"/>
      <c r="BU369" s="9"/>
      <c r="BV369" s="9"/>
      <c r="BW369" s="9"/>
      <c r="BX369" s="9"/>
      <c r="BY369" s="9"/>
      <c r="BZ369" s="9"/>
    </row>
    <row r="370" spans="1:78">
      <c r="A370" s="50">
        <f t="shared" si="23"/>
        <v>359</v>
      </c>
      <c r="C370" s="11" t="str">
        <f>IFERROR(INDEX('     2022    '!D:D,MATCH('Order Summary'!$A370,'     2022    '!$AN:$AN,0)),"")</f>
        <v/>
      </c>
      <c r="D370" s="11" t="str">
        <f>IFERROR(INDEX('     2022    '!C:C,MATCH('Order Summary'!$A370,'     2022    '!$AN:$AN,0)),"")</f>
        <v/>
      </c>
      <c r="E370" s="11" t="str">
        <f>IFERROR(INDEX('     2022    '!E:E,MATCH('Order Summary'!$A370,'     2022    '!$AN:$AN,0)),"")</f>
        <v/>
      </c>
      <c r="F370" s="96">
        <f>IFERROR(INDEX('     2022    '!AY:AY,MATCH($A370,'     2022    '!$AN:$AN,0)),0)</f>
        <v>0</v>
      </c>
      <c r="G370" s="180" t="str">
        <f>IFERROR(IF($O$3&gt;68,INDEX('     2022    '!I:I,MATCH($A370,'     2022    '!$AN:$AN,0))*(1-'     2022    '!$BA$1),INDEX('     2022    '!I:I,MATCH($A370,'     2022    '!$AN:$AN,0))),"")</f>
        <v/>
      </c>
      <c r="H370" s="96">
        <f>IFERROR(INDEX('     2022    '!AZ:AZ,MATCH($A370,'     2022    '!$AN:$AN,0)),0)</f>
        <v>0</v>
      </c>
      <c r="I370" s="180" t="str">
        <f>IFERROR(IF($O$3&gt;68,INDEX('     2022    '!M:M,MATCH($A370,'     2022    '!$AN:$AN,0))*(1-'     2022    '!$BA$1),INDEX('     2022    '!M:M,MATCH($A370,'     2022    '!$AN:$AN,0))),"")</f>
        <v/>
      </c>
      <c r="J370" s="181">
        <f t="shared" si="21"/>
        <v>0</v>
      </c>
      <c r="K370" s="182" t="str">
        <f t="shared" si="22"/>
        <v/>
      </c>
      <c r="L370" s="53"/>
      <c r="M370" s="52" t="str">
        <f>IFERROR(INDEX('     2022    '!R:R,MATCH('Order Summary'!$A370,'     2022    '!$AN:$AN,0)),"")</f>
        <v/>
      </c>
      <c r="N370" s="52" t="str">
        <f>IFERROR(INDEX('     2022    '!V:V,MATCH('Order Summary'!$A370,'     2022    '!$AN:$AN,0)),"")</f>
        <v/>
      </c>
      <c r="O370" s="52" t="str">
        <f>IFERROR(INDEX('     2022    '!S:S,MATCH('Order Summary'!$A370,'     2022    '!$AN:$AN,0)),"")</f>
        <v/>
      </c>
      <c r="P370" s="96" t="str">
        <f t="shared" si="20"/>
        <v/>
      </c>
      <c r="R370" s="9"/>
      <c r="S370" s="9"/>
      <c r="T370" s="9"/>
      <c r="U370" s="9"/>
      <c r="V370" s="9"/>
      <c r="W370" s="9"/>
      <c r="X370" s="9"/>
      <c r="Y370" s="9"/>
      <c r="Z370" s="9"/>
      <c r="AA370" s="9"/>
      <c r="AB370" s="9"/>
      <c r="AC370" s="9"/>
      <c r="AD370" s="9"/>
      <c r="AE370" s="9"/>
      <c r="AF370" s="9"/>
      <c r="AG370" s="9"/>
      <c r="AH370" s="9"/>
      <c r="AI370" s="9"/>
      <c r="AJ370" s="9"/>
      <c r="AK370" s="9"/>
      <c r="AL370" s="9"/>
      <c r="AM370" s="9"/>
      <c r="AN370" s="9"/>
      <c r="AO370" s="9"/>
      <c r="AP370" s="9"/>
      <c r="AQ370" s="9"/>
      <c r="AR370" s="9"/>
      <c r="AS370" s="9"/>
      <c r="AT370" s="9"/>
      <c r="AU370" s="9"/>
      <c r="AV370" s="9"/>
      <c r="AW370" s="9"/>
      <c r="AX370" s="9"/>
      <c r="AY370" s="9"/>
      <c r="AZ370" s="9"/>
      <c r="BA370" s="9"/>
      <c r="BB370" s="9"/>
      <c r="BC370" s="9"/>
      <c r="BD370" s="9"/>
      <c r="BE370" s="9"/>
      <c r="BF370" s="9"/>
      <c r="BG370" s="9"/>
      <c r="BH370" s="9"/>
      <c r="BI370" s="9"/>
      <c r="BJ370" s="9"/>
      <c r="BK370" s="9"/>
      <c r="BL370" s="9"/>
      <c r="BM370" s="9"/>
      <c r="BN370" s="9"/>
      <c r="BO370" s="9"/>
      <c r="BP370" s="9"/>
      <c r="BQ370" s="9"/>
      <c r="BR370" s="9"/>
      <c r="BS370" s="9"/>
      <c r="BT370" s="9"/>
      <c r="BU370" s="9"/>
      <c r="BV370" s="9"/>
      <c r="BW370" s="9"/>
      <c r="BX370" s="9"/>
      <c r="BY370" s="9"/>
      <c r="BZ370" s="9"/>
    </row>
    <row r="371" spans="1:78">
      <c r="A371" s="50">
        <f t="shared" si="23"/>
        <v>360</v>
      </c>
      <c r="C371" s="11" t="str">
        <f>IFERROR(INDEX('     2022    '!D:D,MATCH('Order Summary'!$A371,'     2022    '!$AN:$AN,0)),"")</f>
        <v/>
      </c>
      <c r="D371" s="11" t="str">
        <f>IFERROR(INDEX('     2022    '!C:C,MATCH('Order Summary'!$A371,'     2022    '!$AN:$AN,0)),"")</f>
        <v/>
      </c>
      <c r="E371" s="11" t="str">
        <f>IFERROR(INDEX('     2022    '!E:E,MATCH('Order Summary'!$A371,'     2022    '!$AN:$AN,0)),"")</f>
        <v/>
      </c>
      <c r="F371" s="96">
        <f>IFERROR(INDEX('     2022    '!AY:AY,MATCH($A371,'     2022    '!$AN:$AN,0)),0)</f>
        <v>0</v>
      </c>
      <c r="G371" s="180" t="str">
        <f>IFERROR(IF($O$3&gt;68,INDEX('     2022    '!I:I,MATCH($A371,'     2022    '!$AN:$AN,0))*(1-'     2022    '!$BA$1),INDEX('     2022    '!I:I,MATCH($A371,'     2022    '!$AN:$AN,0))),"")</f>
        <v/>
      </c>
      <c r="H371" s="96">
        <f>IFERROR(INDEX('     2022    '!AZ:AZ,MATCH($A371,'     2022    '!$AN:$AN,0)),0)</f>
        <v>0</v>
      </c>
      <c r="I371" s="180" t="str">
        <f>IFERROR(IF($O$3&gt;68,INDEX('     2022    '!M:M,MATCH($A371,'     2022    '!$AN:$AN,0))*(1-'     2022    '!$BA$1),INDEX('     2022    '!M:M,MATCH($A371,'     2022    '!$AN:$AN,0))),"")</f>
        <v/>
      </c>
      <c r="J371" s="181">
        <f t="shared" si="21"/>
        <v>0</v>
      </c>
      <c r="K371" s="182" t="str">
        <f t="shared" si="22"/>
        <v/>
      </c>
      <c r="L371" s="53"/>
      <c r="M371" s="52" t="str">
        <f>IFERROR(INDEX('     2022    '!R:R,MATCH('Order Summary'!$A371,'     2022    '!$AN:$AN,0)),"")</f>
        <v/>
      </c>
      <c r="N371" s="52" t="str">
        <f>IFERROR(INDEX('     2022    '!V:V,MATCH('Order Summary'!$A371,'     2022    '!$AN:$AN,0)),"")</f>
        <v/>
      </c>
      <c r="O371" s="52" t="str">
        <f>IFERROR(INDEX('     2022    '!S:S,MATCH('Order Summary'!$A371,'     2022    '!$AN:$AN,0)),"")</f>
        <v/>
      </c>
      <c r="P371" s="96" t="str">
        <f t="shared" si="20"/>
        <v/>
      </c>
      <c r="R371" s="9"/>
      <c r="S371" s="9"/>
      <c r="T371" s="9"/>
      <c r="U371" s="9"/>
      <c r="V371" s="9"/>
      <c r="W371" s="9"/>
      <c r="X371" s="9"/>
      <c r="Y371" s="9"/>
      <c r="Z371" s="9"/>
      <c r="AA371" s="9"/>
      <c r="AB371" s="9"/>
      <c r="AC371" s="9"/>
      <c r="AD371" s="9"/>
      <c r="AE371" s="9"/>
      <c r="AF371" s="9"/>
      <c r="AG371" s="9"/>
      <c r="AH371" s="9"/>
      <c r="AI371" s="9"/>
      <c r="AJ371" s="9"/>
      <c r="AK371" s="9"/>
      <c r="AL371" s="9"/>
      <c r="AM371" s="9"/>
      <c r="AN371" s="9"/>
      <c r="AO371" s="9"/>
      <c r="AP371" s="9"/>
      <c r="AQ371" s="9"/>
      <c r="AR371" s="9"/>
      <c r="AS371" s="9"/>
      <c r="AT371" s="9"/>
      <c r="AU371" s="9"/>
      <c r="AV371" s="9"/>
      <c r="AW371" s="9"/>
      <c r="AX371" s="9"/>
      <c r="AY371" s="9"/>
      <c r="AZ371" s="9"/>
      <c r="BA371" s="9"/>
      <c r="BB371" s="9"/>
      <c r="BC371" s="9"/>
      <c r="BD371" s="9"/>
      <c r="BE371" s="9"/>
      <c r="BF371" s="9"/>
      <c r="BG371" s="9"/>
      <c r="BH371" s="9"/>
      <c r="BI371" s="9"/>
      <c r="BJ371" s="9"/>
      <c r="BK371" s="9"/>
      <c r="BL371" s="9"/>
      <c r="BM371" s="9"/>
      <c r="BN371" s="9"/>
      <c r="BO371" s="9"/>
      <c r="BP371" s="9"/>
      <c r="BQ371" s="9"/>
      <c r="BR371" s="9"/>
      <c r="BS371" s="9"/>
      <c r="BT371" s="9"/>
      <c r="BU371" s="9"/>
      <c r="BV371" s="9"/>
      <c r="BW371" s="9"/>
      <c r="BX371" s="9"/>
      <c r="BY371" s="9"/>
      <c r="BZ371" s="9"/>
    </row>
    <row r="372" spans="1:78">
      <c r="A372" s="50">
        <f t="shared" si="23"/>
        <v>361</v>
      </c>
      <c r="C372" s="11" t="str">
        <f>IFERROR(INDEX('     2022    '!D:D,MATCH('Order Summary'!$A372,'     2022    '!$AN:$AN,0)),"")</f>
        <v/>
      </c>
      <c r="D372" s="11" t="str">
        <f>IFERROR(INDEX('     2022    '!C:C,MATCH('Order Summary'!$A372,'     2022    '!$AN:$AN,0)),"")</f>
        <v/>
      </c>
      <c r="E372" s="11" t="str">
        <f>IFERROR(INDEX('     2022    '!E:E,MATCH('Order Summary'!$A372,'     2022    '!$AN:$AN,0)),"")</f>
        <v/>
      </c>
      <c r="F372" s="96">
        <f>IFERROR(INDEX('     2022    '!AY:AY,MATCH($A372,'     2022    '!$AN:$AN,0)),0)</f>
        <v>0</v>
      </c>
      <c r="G372" s="180" t="str">
        <f>IFERROR(IF($O$3&gt;68,INDEX('     2022    '!I:I,MATCH($A372,'     2022    '!$AN:$AN,0))*(1-'     2022    '!$BA$1),INDEX('     2022    '!I:I,MATCH($A372,'     2022    '!$AN:$AN,0))),"")</f>
        <v/>
      </c>
      <c r="H372" s="96">
        <f>IFERROR(INDEX('     2022    '!AZ:AZ,MATCH($A372,'     2022    '!$AN:$AN,0)),0)</f>
        <v>0</v>
      </c>
      <c r="I372" s="180" t="str">
        <f>IFERROR(IF($O$3&gt;68,INDEX('     2022    '!M:M,MATCH($A372,'     2022    '!$AN:$AN,0))*(1-'     2022    '!$BA$1),INDEX('     2022    '!M:M,MATCH($A372,'     2022    '!$AN:$AN,0))),"")</f>
        <v/>
      </c>
      <c r="J372" s="181">
        <f t="shared" si="21"/>
        <v>0</v>
      </c>
      <c r="K372" s="182" t="str">
        <f t="shared" si="22"/>
        <v/>
      </c>
      <c r="L372" s="53"/>
      <c r="M372" s="52" t="str">
        <f>IFERROR(INDEX('     2022    '!R:R,MATCH('Order Summary'!$A372,'     2022    '!$AN:$AN,0)),"")</f>
        <v/>
      </c>
      <c r="N372" s="52" t="str">
        <f>IFERROR(INDEX('     2022    '!V:V,MATCH('Order Summary'!$A372,'     2022    '!$AN:$AN,0)),"")</f>
        <v/>
      </c>
      <c r="O372" s="52" t="str">
        <f>IFERROR(INDEX('     2022    '!S:S,MATCH('Order Summary'!$A372,'     2022    '!$AN:$AN,0)),"")</f>
        <v/>
      </c>
      <c r="P372" s="96" t="str">
        <f t="shared" si="20"/>
        <v/>
      </c>
      <c r="R372" s="9"/>
      <c r="S372" s="9"/>
      <c r="T372" s="9"/>
      <c r="U372" s="9"/>
      <c r="V372" s="9"/>
      <c r="W372" s="9"/>
      <c r="X372" s="9"/>
      <c r="Y372" s="9"/>
      <c r="Z372" s="9"/>
      <c r="AA372" s="9"/>
      <c r="AB372" s="9"/>
      <c r="AC372" s="9"/>
      <c r="AD372" s="9"/>
      <c r="AE372" s="9"/>
      <c r="AF372" s="9"/>
      <c r="AG372" s="9"/>
      <c r="AH372" s="9"/>
      <c r="AI372" s="9"/>
      <c r="AJ372" s="9"/>
      <c r="AK372" s="9"/>
      <c r="AL372" s="9"/>
      <c r="AM372" s="9"/>
      <c r="AN372" s="9"/>
      <c r="AO372" s="9"/>
      <c r="AP372" s="9"/>
      <c r="AQ372" s="9"/>
      <c r="AR372" s="9"/>
      <c r="AS372" s="9"/>
      <c r="AT372" s="9"/>
      <c r="AU372" s="9"/>
      <c r="AV372" s="9"/>
      <c r="AW372" s="9"/>
      <c r="AX372" s="9"/>
      <c r="AY372" s="9"/>
      <c r="AZ372" s="9"/>
      <c r="BA372" s="9"/>
      <c r="BB372" s="9"/>
      <c r="BC372" s="9"/>
      <c r="BD372" s="9"/>
      <c r="BE372" s="9"/>
      <c r="BF372" s="9"/>
      <c r="BG372" s="9"/>
      <c r="BH372" s="9"/>
      <c r="BI372" s="9"/>
      <c r="BJ372" s="9"/>
      <c r="BK372" s="9"/>
      <c r="BL372" s="9"/>
      <c r="BM372" s="9"/>
      <c r="BN372" s="9"/>
      <c r="BO372" s="9"/>
      <c r="BP372" s="9"/>
      <c r="BQ372" s="9"/>
      <c r="BR372" s="9"/>
      <c r="BS372" s="9"/>
      <c r="BT372" s="9"/>
      <c r="BU372" s="9"/>
      <c r="BV372" s="9"/>
      <c r="BW372" s="9"/>
      <c r="BX372" s="9"/>
      <c r="BY372" s="9"/>
      <c r="BZ372" s="9"/>
    </row>
    <row r="373" spans="1:78">
      <c r="A373" s="50">
        <f t="shared" si="23"/>
        <v>362</v>
      </c>
      <c r="C373" s="11" t="str">
        <f>IFERROR(INDEX('     2022    '!D:D,MATCH('Order Summary'!$A373,'     2022    '!$AN:$AN,0)),"")</f>
        <v/>
      </c>
      <c r="D373" s="11" t="str">
        <f>IFERROR(INDEX('     2022    '!C:C,MATCH('Order Summary'!$A373,'     2022    '!$AN:$AN,0)),"")</f>
        <v/>
      </c>
      <c r="E373" s="11" t="str">
        <f>IFERROR(INDEX('     2022    '!E:E,MATCH('Order Summary'!$A373,'     2022    '!$AN:$AN,0)),"")</f>
        <v/>
      </c>
      <c r="F373" s="96">
        <f>IFERROR(INDEX('     2022    '!AY:AY,MATCH($A373,'     2022    '!$AN:$AN,0)),0)</f>
        <v>0</v>
      </c>
      <c r="G373" s="180" t="str">
        <f>IFERROR(IF($O$3&gt;68,INDEX('     2022    '!I:I,MATCH($A373,'     2022    '!$AN:$AN,0))*(1-'     2022    '!$BA$1),INDEX('     2022    '!I:I,MATCH($A373,'     2022    '!$AN:$AN,0))),"")</f>
        <v/>
      </c>
      <c r="H373" s="96">
        <f>IFERROR(INDEX('     2022    '!AZ:AZ,MATCH($A373,'     2022    '!$AN:$AN,0)),0)</f>
        <v>0</v>
      </c>
      <c r="I373" s="180" t="str">
        <f>IFERROR(IF($O$3&gt;68,INDEX('     2022    '!M:M,MATCH($A373,'     2022    '!$AN:$AN,0))*(1-'     2022    '!$BA$1),INDEX('     2022    '!M:M,MATCH($A373,'     2022    '!$AN:$AN,0))),"")</f>
        <v/>
      </c>
      <c r="J373" s="181">
        <f t="shared" si="21"/>
        <v>0</v>
      </c>
      <c r="K373" s="182" t="str">
        <f t="shared" si="22"/>
        <v/>
      </c>
      <c r="L373" s="53"/>
      <c r="M373" s="52" t="str">
        <f>IFERROR(INDEX('     2022    '!R:R,MATCH('Order Summary'!$A373,'     2022    '!$AN:$AN,0)),"")</f>
        <v/>
      </c>
      <c r="N373" s="52" t="str">
        <f>IFERROR(INDEX('     2022    '!V:V,MATCH('Order Summary'!$A373,'     2022    '!$AN:$AN,0)),"")</f>
        <v/>
      </c>
      <c r="O373" s="52" t="str">
        <f>IFERROR(INDEX('     2022    '!S:S,MATCH('Order Summary'!$A373,'     2022    '!$AN:$AN,0)),"")</f>
        <v/>
      </c>
      <c r="P373" s="96" t="str">
        <f t="shared" si="20"/>
        <v/>
      </c>
      <c r="R373" s="9"/>
      <c r="S373" s="9"/>
      <c r="T373" s="9"/>
      <c r="U373" s="9"/>
      <c r="V373" s="9"/>
      <c r="W373" s="9"/>
      <c r="X373" s="9"/>
      <c r="Y373" s="9"/>
      <c r="Z373" s="9"/>
      <c r="AA373" s="9"/>
      <c r="AB373" s="9"/>
      <c r="AC373" s="9"/>
      <c r="AD373" s="9"/>
      <c r="AE373" s="9"/>
      <c r="AF373" s="9"/>
      <c r="AG373" s="9"/>
      <c r="AH373" s="9"/>
      <c r="AI373" s="9"/>
      <c r="AJ373" s="9"/>
      <c r="AK373" s="9"/>
      <c r="AL373" s="9"/>
      <c r="AM373" s="9"/>
      <c r="AN373" s="9"/>
      <c r="AO373" s="9"/>
      <c r="AP373" s="9"/>
      <c r="AQ373" s="9"/>
      <c r="AR373" s="9"/>
      <c r="AS373" s="9"/>
      <c r="AT373" s="9"/>
      <c r="AU373" s="9"/>
      <c r="AV373" s="9"/>
      <c r="AW373" s="9"/>
      <c r="AX373" s="9"/>
      <c r="AY373" s="9"/>
      <c r="AZ373" s="9"/>
      <c r="BA373" s="9"/>
      <c r="BB373" s="9"/>
      <c r="BC373" s="9"/>
      <c r="BD373" s="9"/>
      <c r="BE373" s="9"/>
      <c r="BF373" s="9"/>
      <c r="BG373" s="9"/>
      <c r="BH373" s="9"/>
      <c r="BI373" s="9"/>
      <c r="BJ373" s="9"/>
      <c r="BK373" s="9"/>
      <c r="BL373" s="9"/>
      <c r="BM373" s="9"/>
      <c r="BN373" s="9"/>
      <c r="BO373" s="9"/>
      <c r="BP373" s="9"/>
      <c r="BQ373" s="9"/>
      <c r="BR373" s="9"/>
      <c r="BS373" s="9"/>
      <c r="BT373" s="9"/>
      <c r="BU373" s="9"/>
      <c r="BV373" s="9"/>
      <c r="BW373" s="9"/>
      <c r="BX373" s="9"/>
      <c r="BY373" s="9"/>
      <c r="BZ373" s="9"/>
    </row>
    <row r="374" spans="1:78">
      <c r="A374" s="50">
        <f t="shared" si="23"/>
        <v>363</v>
      </c>
      <c r="C374" s="11" t="str">
        <f>IFERROR(INDEX('     2022    '!D:D,MATCH('Order Summary'!$A374,'     2022    '!$AN:$AN,0)),"")</f>
        <v/>
      </c>
      <c r="D374" s="11" t="str">
        <f>IFERROR(INDEX('     2022    '!C:C,MATCH('Order Summary'!$A374,'     2022    '!$AN:$AN,0)),"")</f>
        <v/>
      </c>
      <c r="E374" s="11" t="str">
        <f>IFERROR(INDEX('     2022    '!E:E,MATCH('Order Summary'!$A374,'     2022    '!$AN:$AN,0)),"")</f>
        <v/>
      </c>
      <c r="F374" s="96">
        <f>IFERROR(INDEX('     2022    '!AY:AY,MATCH($A374,'     2022    '!$AN:$AN,0)),0)</f>
        <v>0</v>
      </c>
      <c r="G374" s="180" t="str">
        <f>IFERROR(IF($O$3&gt;68,INDEX('     2022    '!I:I,MATCH($A374,'     2022    '!$AN:$AN,0))*(1-'     2022    '!$BA$1),INDEX('     2022    '!I:I,MATCH($A374,'     2022    '!$AN:$AN,0))),"")</f>
        <v/>
      </c>
      <c r="H374" s="96">
        <f>IFERROR(INDEX('     2022    '!AZ:AZ,MATCH($A374,'     2022    '!$AN:$AN,0)),0)</f>
        <v>0</v>
      </c>
      <c r="I374" s="180" t="str">
        <f>IFERROR(IF($O$3&gt;68,INDEX('     2022    '!M:M,MATCH($A374,'     2022    '!$AN:$AN,0))*(1-'     2022    '!$BA$1),INDEX('     2022    '!M:M,MATCH($A374,'     2022    '!$AN:$AN,0))),"")</f>
        <v/>
      </c>
      <c r="J374" s="181">
        <f t="shared" si="21"/>
        <v>0</v>
      </c>
      <c r="K374" s="182" t="str">
        <f t="shared" si="22"/>
        <v/>
      </c>
      <c r="L374" s="53"/>
      <c r="M374" s="52" t="str">
        <f>IFERROR(INDEX('     2022    '!R:R,MATCH('Order Summary'!$A374,'     2022    '!$AN:$AN,0)),"")</f>
        <v/>
      </c>
      <c r="N374" s="52" t="str">
        <f>IFERROR(INDEX('     2022    '!V:V,MATCH('Order Summary'!$A374,'     2022    '!$AN:$AN,0)),"")</f>
        <v/>
      </c>
      <c r="O374" s="52" t="str">
        <f>IFERROR(INDEX('     2022    '!S:S,MATCH('Order Summary'!$A374,'     2022    '!$AN:$AN,0)),"")</f>
        <v/>
      </c>
      <c r="P374" s="96" t="str">
        <f t="shared" si="20"/>
        <v/>
      </c>
      <c r="R374" s="9"/>
      <c r="S374" s="9"/>
      <c r="T374" s="9"/>
      <c r="U374" s="9"/>
      <c r="V374" s="9"/>
      <c r="W374" s="9"/>
      <c r="X374" s="9"/>
      <c r="Y374" s="9"/>
      <c r="Z374" s="9"/>
      <c r="AA374" s="9"/>
      <c r="AB374" s="9"/>
      <c r="AC374" s="9"/>
      <c r="AD374" s="9"/>
      <c r="AE374" s="9"/>
      <c r="AF374" s="9"/>
      <c r="AG374" s="9"/>
      <c r="AH374" s="9"/>
      <c r="AI374" s="9"/>
      <c r="AJ374" s="9"/>
      <c r="AK374" s="9"/>
      <c r="AL374" s="9"/>
      <c r="AM374" s="9"/>
      <c r="AN374" s="9"/>
      <c r="AO374" s="9"/>
      <c r="AP374" s="9"/>
      <c r="AQ374" s="9"/>
      <c r="AR374" s="9"/>
      <c r="AS374" s="9"/>
      <c r="AT374" s="9"/>
      <c r="AU374" s="9"/>
      <c r="AV374" s="9"/>
      <c r="AW374" s="9"/>
      <c r="AX374" s="9"/>
      <c r="AY374" s="9"/>
      <c r="AZ374" s="9"/>
      <c r="BA374" s="9"/>
      <c r="BB374" s="9"/>
      <c r="BC374" s="9"/>
      <c r="BD374" s="9"/>
      <c r="BE374" s="9"/>
      <c r="BF374" s="9"/>
      <c r="BG374" s="9"/>
      <c r="BH374" s="9"/>
      <c r="BI374" s="9"/>
      <c r="BJ374" s="9"/>
      <c r="BK374" s="9"/>
      <c r="BL374" s="9"/>
      <c r="BM374" s="9"/>
      <c r="BN374" s="9"/>
      <c r="BO374" s="9"/>
      <c r="BP374" s="9"/>
      <c r="BQ374" s="9"/>
      <c r="BR374" s="9"/>
      <c r="BS374" s="9"/>
      <c r="BT374" s="9"/>
      <c r="BU374" s="9"/>
      <c r="BV374" s="9"/>
      <c r="BW374" s="9"/>
      <c r="BX374" s="9"/>
      <c r="BY374" s="9"/>
      <c r="BZ374" s="9"/>
    </row>
    <row r="375" spans="1:78">
      <c r="A375" s="50">
        <f t="shared" si="23"/>
        <v>364</v>
      </c>
      <c r="C375" s="11" t="str">
        <f>IFERROR(INDEX('     2022    '!D:D,MATCH('Order Summary'!$A375,'     2022    '!$AN:$AN,0)),"")</f>
        <v/>
      </c>
      <c r="D375" s="11" t="str">
        <f>IFERROR(INDEX('     2022    '!C:C,MATCH('Order Summary'!$A375,'     2022    '!$AN:$AN,0)),"")</f>
        <v/>
      </c>
      <c r="E375" s="11" t="str">
        <f>IFERROR(INDEX('     2022    '!E:E,MATCH('Order Summary'!$A375,'     2022    '!$AN:$AN,0)),"")</f>
        <v/>
      </c>
      <c r="F375" s="96">
        <f>IFERROR(INDEX('     2022    '!AY:AY,MATCH($A375,'     2022    '!$AN:$AN,0)),0)</f>
        <v>0</v>
      </c>
      <c r="G375" s="180" t="str">
        <f>IFERROR(IF($O$3&gt;68,INDEX('     2022    '!I:I,MATCH($A375,'     2022    '!$AN:$AN,0))*(1-'     2022    '!$BA$1),INDEX('     2022    '!I:I,MATCH($A375,'     2022    '!$AN:$AN,0))),"")</f>
        <v/>
      </c>
      <c r="H375" s="96">
        <f>IFERROR(INDEX('     2022    '!AZ:AZ,MATCH($A375,'     2022    '!$AN:$AN,0)),0)</f>
        <v>0</v>
      </c>
      <c r="I375" s="180" t="str">
        <f>IFERROR(IF($O$3&gt;68,INDEX('     2022    '!M:M,MATCH($A375,'     2022    '!$AN:$AN,0))*(1-'     2022    '!$BA$1),INDEX('     2022    '!M:M,MATCH($A375,'     2022    '!$AN:$AN,0))),"")</f>
        <v/>
      </c>
      <c r="J375" s="181">
        <f t="shared" si="21"/>
        <v>0</v>
      </c>
      <c r="K375" s="182" t="str">
        <f t="shared" si="22"/>
        <v/>
      </c>
      <c r="L375" s="53"/>
      <c r="M375" s="52" t="str">
        <f>IFERROR(INDEX('     2022    '!R:R,MATCH('Order Summary'!$A375,'     2022    '!$AN:$AN,0)),"")</f>
        <v/>
      </c>
      <c r="N375" s="52" t="str">
        <f>IFERROR(INDEX('     2022    '!V:V,MATCH('Order Summary'!$A375,'     2022    '!$AN:$AN,0)),"")</f>
        <v/>
      </c>
      <c r="O375" s="52" t="str">
        <f>IFERROR(INDEX('     2022    '!S:S,MATCH('Order Summary'!$A375,'     2022    '!$AN:$AN,0)),"")</f>
        <v/>
      </c>
      <c r="P375" s="96" t="str">
        <f t="shared" si="20"/>
        <v/>
      </c>
      <c r="R375" s="9"/>
      <c r="S375" s="9"/>
      <c r="T375" s="9"/>
      <c r="U375" s="9"/>
      <c r="V375" s="9"/>
      <c r="W375" s="9"/>
      <c r="X375" s="9"/>
      <c r="Y375" s="9"/>
      <c r="Z375" s="9"/>
      <c r="AA375" s="9"/>
      <c r="AB375" s="9"/>
      <c r="AC375" s="9"/>
      <c r="AD375" s="9"/>
      <c r="AE375" s="9"/>
      <c r="AF375" s="9"/>
      <c r="AG375" s="9"/>
      <c r="AH375" s="9"/>
      <c r="AI375" s="9"/>
      <c r="AJ375" s="9"/>
      <c r="AK375" s="9"/>
      <c r="AL375" s="9"/>
      <c r="AM375" s="9"/>
      <c r="AN375" s="9"/>
      <c r="AO375" s="9"/>
      <c r="AP375" s="9"/>
      <c r="AQ375" s="9"/>
      <c r="AR375" s="9"/>
      <c r="AS375" s="9"/>
      <c r="AT375" s="9"/>
      <c r="AU375" s="9"/>
      <c r="AV375" s="9"/>
      <c r="AW375" s="9"/>
      <c r="AX375" s="9"/>
      <c r="AY375" s="9"/>
      <c r="AZ375" s="9"/>
      <c r="BA375" s="9"/>
      <c r="BB375" s="9"/>
      <c r="BC375" s="9"/>
      <c r="BD375" s="9"/>
      <c r="BE375" s="9"/>
      <c r="BF375" s="9"/>
      <c r="BG375" s="9"/>
      <c r="BH375" s="9"/>
      <c r="BI375" s="9"/>
      <c r="BJ375" s="9"/>
      <c r="BK375" s="9"/>
      <c r="BL375" s="9"/>
      <c r="BM375" s="9"/>
      <c r="BN375" s="9"/>
      <c r="BO375" s="9"/>
      <c r="BP375" s="9"/>
      <c r="BQ375" s="9"/>
      <c r="BR375" s="9"/>
      <c r="BS375" s="9"/>
      <c r="BT375" s="9"/>
      <c r="BU375" s="9"/>
      <c r="BV375" s="9"/>
      <c r="BW375" s="9"/>
      <c r="BX375" s="9"/>
      <c r="BY375" s="9"/>
      <c r="BZ375" s="9"/>
    </row>
    <row r="376" spans="1:78">
      <c r="A376" s="50">
        <f t="shared" si="23"/>
        <v>365</v>
      </c>
      <c r="C376" s="11" t="str">
        <f>IFERROR(INDEX('     2022    '!D:D,MATCH('Order Summary'!$A376,'     2022    '!$AN:$AN,0)),"")</f>
        <v/>
      </c>
      <c r="D376" s="11" t="str">
        <f>IFERROR(INDEX('     2022    '!C:C,MATCH('Order Summary'!$A376,'     2022    '!$AN:$AN,0)),"")</f>
        <v/>
      </c>
      <c r="E376" s="11" t="str">
        <f>IFERROR(INDEX('     2022    '!E:E,MATCH('Order Summary'!$A376,'     2022    '!$AN:$AN,0)),"")</f>
        <v/>
      </c>
      <c r="F376" s="96">
        <f>IFERROR(INDEX('     2022    '!AY:AY,MATCH($A376,'     2022    '!$AN:$AN,0)),0)</f>
        <v>0</v>
      </c>
      <c r="G376" s="180" t="str">
        <f>IFERROR(IF($O$3&gt;68,INDEX('     2022    '!I:I,MATCH($A376,'     2022    '!$AN:$AN,0))*(1-'     2022    '!$BA$1),INDEX('     2022    '!I:I,MATCH($A376,'     2022    '!$AN:$AN,0))),"")</f>
        <v/>
      </c>
      <c r="H376" s="96">
        <f>IFERROR(INDEX('     2022    '!AZ:AZ,MATCH($A376,'     2022    '!$AN:$AN,0)),0)</f>
        <v>0</v>
      </c>
      <c r="I376" s="180" t="str">
        <f>IFERROR(IF($O$3&gt;68,INDEX('     2022    '!M:M,MATCH($A376,'     2022    '!$AN:$AN,0))*(1-'     2022    '!$BA$1),INDEX('     2022    '!M:M,MATCH($A376,'     2022    '!$AN:$AN,0))),"")</f>
        <v/>
      </c>
      <c r="J376" s="181">
        <f t="shared" si="21"/>
        <v>0</v>
      </c>
      <c r="K376" s="182" t="str">
        <f t="shared" si="22"/>
        <v/>
      </c>
      <c r="L376" s="53"/>
      <c r="M376" s="52" t="str">
        <f>IFERROR(INDEX('     2022    '!R:R,MATCH('Order Summary'!$A376,'     2022    '!$AN:$AN,0)),"")</f>
        <v/>
      </c>
      <c r="N376" s="52" t="str">
        <f>IFERROR(INDEX('     2022    '!V:V,MATCH('Order Summary'!$A376,'     2022    '!$AN:$AN,0)),"")</f>
        <v/>
      </c>
      <c r="O376" s="52" t="str">
        <f>IFERROR(INDEX('     2022    '!S:S,MATCH('Order Summary'!$A376,'     2022    '!$AN:$AN,0)),"")</f>
        <v/>
      </c>
      <c r="P376" s="96" t="str">
        <f t="shared" si="20"/>
        <v/>
      </c>
      <c r="R376" s="9"/>
      <c r="S376" s="9"/>
      <c r="T376" s="9"/>
      <c r="U376" s="9"/>
      <c r="V376" s="9"/>
      <c r="W376" s="9"/>
      <c r="X376" s="9"/>
      <c r="Y376" s="9"/>
      <c r="Z376" s="9"/>
      <c r="AA376" s="9"/>
      <c r="AB376" s="9"/>
      <c r="AC376" s="9"/>
      <c r="AD376" s="9"/>
      <c r="AE376" s="9"/>
      <c r="AF376" s="9"/>
      <c r="AG376" s="9"/>
      <c r="AH376" s="9"/>
      <c r="AI376" s="9"/>
      <c r="AJ376" s="9"/>
      <c r="AK376" s="9"/>
      <c r="AL376" s="9"/>
      <c r="AM376" s="9"/>
      <c r="AN376" s="9"/>
      <c r="AO376" s="9"/>
      <c r="AP376" s="9"/>
      <c r="AQ376" s="9"/>
      <c r="AR376" s="9"/>
      <c r="AS376" s="9"/>
      <c r="AT376" s="9"/>
      <c r="AU376" s="9"/>
      <c r="AV376" s="9"/>
      <c r="AW376" s="9"/>
      <c r="AX376" s="9"/>
      <c r="AY376" s="9"/>
      <c r="AZ376" s="9"/>
      <c r="BA376" s="9"/>
      <c r="BB376" s="9"/>
      <c r="BC376" s="9"/>
      <c r="BD376" s="9"/>
      <c r="BE376" s="9"/>
      <c r="BF376" s="9"/>
      <c r="BG376" s="9"/>
      <c r="BH376" s="9"/>
      <c r="BI376" s="9"/>
      <c r="BJ376" s="9"/>
      <c r="BK376" s="9"/>
      <c r="BL376" s="9"/>
      <c r="BM376" s="9"/>
      <c r="BN376" s="9"/>
      <c r="BO376" s="9"/>
      <c r="BP376" s="9"/>
      <c r="BQ376" s="9"/>
      <c r="BR376" s="9"/>
      <c r="BS376" s="9"/>
      <c r="BT376" s="9"/>
      <c r="BU376" s="9"/>
      <c r="BV376" s="9"/>
      <c r="BW376" s="9"/>
      <c r="BX376" s="9"/>
      <c r="BY376" s="9"/>
      <c r="BZ376" s="9"/>
    </row>
    <row r="377" spans="1:78">
      <c r="A377" s="50">
        <f t="shared" si="23"/>
        <v>366</v>
      </c>
      <c r="C377" s="11" t="str">
        <f>IFERROR(INDEX('     2022    '!D:D,MATCH('Order Summary'!$A377,'     2022    '!$AN:$AN,0)),"")</f>
        <v/>
      </c>
      <c r="D377" s="11" t="str">
        <f>IFERROR(INDEX('     2022    '!C:C,MATCH('Order Summary'!$A377,'     2022    '!$AN:$AN,0)),"")</f>
        <v/>
      </c>
      <c r="E377" s="11" t="str">
        <f>IFERROR(INDEX('     2022    '!E:E,MATCH('Order Summary'!$A377,'     2022    '!$AN:$AN,0)),"")</f>
        <v/>
      </c>
      <c r="F377" s="96">
        <f>IFERROR(INDEX('     2022    '!AY:AY,MATCH($A377,'     2022    '!$AN:$AN,0)),0)</f>
        <v>0</v>
      </c>
      <c r="G377" s="180" t="str">
        <f>IFERROR(IF($O$3&gt;68,INDEX('     2022    '!I:I,MATCH($A377,'     2022    '!$AN:$AN,0))*(1-'     2022    '!$BA$1),INDEX('     2022    '!I:I,MATCH($A377,'     2022    '!$AN:$AN,0))),"")</f>
        <v/>
      </c>
      <c r="H377" s="96">
        <f>IFERROR(INDEX('     2022    '!AZ:AZ,MATCH($A377,'     2022    '!$AN:$AN,0)),0)</f>
        <v>0</v>
      </c>
      <c r="I377" s="180" t="str">
        <f>IFERROR(IF($O$3&gt;68,INDEX('     2022    '!M:M,MATCH($A377,'     2022    '!$AN:$AN,0))*(1-'     2022    '!$BA$1),INDEX('     2022    '!M:M,MATCH($A377,'     2022    '!$AN:$AN,0))),"")</f>
        <v/>
      </c>
      <c r="J377" s="181">
        <f t="shared" si="21"/>
        <v>0</v>
      </c>
      <c r="K377" s="182" t="str">
        <f t="shared" si="22"/>
        <v/>
      </c>
      <c r="L377" s="53"/>
      <c r="M377" s="52" t="str">
        <f>IFERROR(INDEX('     2022    '!R:R,MATCH('Order Summary'!$A377,'     2022    '!$AN:$AN,0)),"")</f>
        <v/>
      </c>
      <c r="N377" s="52" t="str">
        <f>IFERROR(INDEX('     2022    '!V:V,MATCH('Order Summary'!$A377,'     2022    '!$AN:$AN,0)),"")</f>
        <v/>
      </c>
      <c r="O377" s="52" t="str">
        <f>IFERROR(INDEX('     2022    '!S:S,MATCH('Order Summary'!$A377,'     2022    '!$AN:$AN,0)),"")</f>
        <v/>
      </c>
      <c r="P377" s="96" t="str">
        <f t="shared" si="20"/>
        <v/>
      </c>
      <c r="R377" s="9"/>
      <c r="S377" s="9"/>
      <c r="T377" s="9"/>
      <c r="U377" s="9"/>
      <c r="V377" s="9"/>
      <c r="W377" s="9"/>
      <c r="X377" s="9"/>
      <c r="Y377" s="9"/>
      <c r="Z377" s="9"/>
      <c r="AA377" s="9"/>
      <c r="AB377" s="9"/>
      <c r="AC377" s="9"/>
      <c r="AD377" s="9"/>
      <c r="AE377" s="9"/>
      <c r="AF377" s="9"/>
      <c r="AG377" s="9"/>
      <c r="AH377" s="9"/>
      <c r="AI377" s="9"/>
      <c r="AJ377" s="9"/>
      <c r="AK377" s="9"/>
      <c r="AL377" s="9"/>
      <c r="AM377" s="9"/>
      <c r="AN377" s="9"/>
      <c r="AO377" s="9"/>
      <c r="AP377" s="9"/>
      <c r="AQ377" s="9"/>
      <c r="AR377" s="9"/>
      <c r="AS377" s="9"/>
      <c r="AT377" s="9"/>
      <c r="AU377" s="9"/>
      <c r="AV377" s="9"/>
      <c r="AW377" s="9"/>
      <c r="AX377" s="9"/>
      <c r="AY377" s="9"/>
      <c r="AZ377" s="9"/>
      <c r="BA377" s="9"/>
      <c r="BB377" s="9"/>
      <c r="BC377" s="9"/>
      <c r="BD377" s="9"/>
      <c r="BE377" s="9"/>
      <c r="BF377" s="9"/>
      <c r="BG377" s="9"/>
      <c r="BH377" s="9"/>
      <c r="BI377" s="9"/>
      <c r="BJ377" s="9"/>
      <c r="BK377" s="9"/>
      <c r="BL377" s="9"/>
      <c r="BM377" s="9"/>
      <c r="BN377" s="9"/>
      <c r="BO377" s="9"/>
      <c r="BP377" s="9"/>
      <c r="BQ377" s="9"/>
      <c r="BR377" s="9"/>
      <c r="BS377" s="9"/>
      <c r="BT377" s="9"/>
      <c r="BU377" s="9"/>
      <c r="BV377" s="9"/>
      <c r="BW377" s="9"/>
      <c r="BX377" s="9"/>
      <c r="BY377" s="9"/>
      <c r="BZ377" s="9"/>
    </row>
    <row r="378" spans="1:78">
      <c r="A378" s="50">
        <f t="shared" si="23"/>
        <v>367</v>
      </c>
      <c r="C378" s="11" t="str">
        <f>IFERROR(INDEX('     2022    '!D:D,MATCH('Order Summary'!$A378,'     2022    '!$AN:$AN,0)),"")</f>
        <v/>
      </c>
      <c r="D378" s="11" t="str">
        <f>IFERROR(INDEX('     2022    '!C:C,MATCH('Order Summary'!$A378,'     2022    '!$AN:$AN,0)),"")</f>
        <v/>
      </c>
      <c r="E378" s="11" t="str">
        <f>IFERROR(INDEX('     2022    '!E:E,MATCH('Order Summary'!$A378,'     2022    '!$AN:$AN,0)),"")</f>
        <v/>
      </c>
      <c r="F378" s="96">
        <f>IFERROR(INDEX('     2022    '!AY:AY,MATCH($A378,'     2022    '!$AN:$AN,0)),0)</f>
        <v>0</v>
      </c>
      <c r="G378" s="180" t="str">
        <f>IFERROR(IF($O$3&gt;68,INDEX('     2022    '!I:I,MATCH($A378,'     2022    '!$AN:$AN,0))*(1-'     2022    '!$BA$1),INDEX('     2022    '!I:I,MATCH($A378,'     2022    '!$AN:$AN,0))),"")</f>
        <v/>
      </c>
      <c r="H378" s="96">
        <f>IFERROR(INDEX('     2022    '!AZ:AZ,MATCH($A378,'     2022    '!$AN:$AN,0)),0)</f>
        <v>0</v>
      </c>
      <c r="I378" s="180" t="str">
        <f>IFERROR(IF($O$3&gt;68,INDEX('     2022    '!M:M,MATCH($A378,'     2022    '!$AN:$AN,0))*(1-'     2022    '!$BA$1),INDEX('     2022    '!M:M,MATCH($A378,'     2022    '!$AN:$AN,0))),"")</f>
        <v/>
      </c>
      <c r="J378" s="181">
        <f t="shared" si="21"/>
        <v>0</v>
      </c>
      <c r="K378" s="182" t="str">
        <f t="shared" si="22"/>
        <v/>
      </c>
      <c r="L378" s="53"/>
      <c r="M378" s="52" t="str">
        <f>IFERROR(INDEX('     2022    '!R:R,MATCH('Order Summary'!$A378,'     2022    '!$AN:$AN,0)),"")</f>
        <v/>
      </c>
      <c r="N378" s="52" t="str">
        <f>IFERROR(INDEX('     2022    '!V:V,MATCH('Order Summary'!$A378,'     2022    '!$AN:$AN,0)),"")</f>
        <v/>
      </c>
      <c r="O378" s="52" t="str">
        <f>IFERROR(INDEX('     2022    '!S:S,MATCH('Order Summary'!$A378,'     2022    '!$AN:$AN,0)),"")</f>
        <v/>
      </c>
      <c r="P378" s="96" t="str">
        <f t="shared" si="20"/>
        <v/>
      </c>
      <c r="R378" s="9"/>
      <c r="S378" s="9"/>
      <c r="T378" s="9"/>
      <c r="U378" s="9"/>
      <c r="V378" s="9"/>
      <c r="W378" s="9"/>
      <c r="X378" s="9"/>
      <c r="Y378" s="9"/>
      <c r="Z378" s="9"/>
      <c r="AA378" s="9"/>
      <c r="AB378" s="9"/>
      <c r="AC378" s="9"/>
      <c r="AD378" s="9"/>
      <c r="AE378" s="9"/>
      <c r="AF378" s="9"/>
      <c r="AG378" s="9"/>
      <c r="AH378" s="9"/>
      <c r="AI378" s="9"/>
      <c r="AJ378" s="9"/>
      <c r="AK378" s="9"/>
      <c r="AL378" s="9"/>
      <c r="AM378" s="9"/>
      <c r="AN378" s="9"/>
      <c r="AO378" s="9"/>
      <c r="AP378" s="9"/>
      <c r="AQ378" s="9"/>
      <c r="AR378" s="9"/>
      <c r="AS378" s="9"/>
      <c r="AT378" s="9"/>
      <c r="AU378" s="9"/>
      <c r="AV378" s="9"/>
      <c r="AW378" s="9"/>
      <c r="AX378" s="9"/>
      <c r="AY378" s="9"/>
      <c r="AZ378" s="9"/>
      <c r="BA378" s="9"/>
      <c r="BB378" s="9"/>
      <c r="BC378" s="9"/>
      <c r="BD378" s="9"/>
      <c r="BE378" s="9"/>
      <c r="BF378" s="9"/>
      <c r="BG378" s="9"/>
      <c r="BH378" s="9"/>
      <c r="BI378" s="9"/>
      <c r="BJ378" s="9"/>
      <c r="BK378" s="9"/>
      <c r="BL378" s="9"/>
      <c r="BM378" s="9"/>
      <c r="BN378" s="9"/>
      <c r="BO378" s="9"/>
      <c r="BP378" s="9"/>
      <c r="BQ378" s="9"/>
      <c r="BR378" s="9"/>
      <c r="BS378" s="9"/>
      <c r="BT378" s="9"/>
      <c r="BU378" s="9"/>
      <c r="BV378" s="9"/>
      <c r="BW378" s="9"/>
      <c r="BX378" s="9"/>
      <c r="BY378" s="9"/>
      <c r="BZ378" s="9"/>
    </row>
    <row r="379" spans="1:78">
      <c r="A379" s="50">
        <f t="shared" si="23"/>
        <v>368</v>
      </c>
      <c r="C379" s="11" t="str">
        <f>IFERROR(INDEX('     2022    '!D:D,MATCH('Order Summary'!$A379,'     2022    '!$AN:$AN,0)),"")</f>
        <v/>
      </c>
      <c r="D379" s="11" t="str">
        <f>IFERROR(INDEX('     2022    '!C:C,MATCH('Order Summary'!$A379,'     2022    '!$AN:$AN,0)),"")</f>
        <v/>
      </c>
      <c r="E379" s="11" t="str">
        <f>IFERROR(INDEX('     2022    '!E:E,MATCH('Order Summary'!$A379,'     2022    '!$AN:$AN,0)),"")</f>
        <v/>
      </c>
      <c r="F379" s="96">
        <f>IFERROR(INDEX('     2022    '!AY:AY,MATCH($A379,'     2022    '!$AN:$AN,0)),0)</f>
        <v>0</v>
      </c>
      <c r="G379" s="180" t="str">
        <f>IFERROR(IF($O$3&gt;68,INDEX('     2022    '!I:I,MATCH($A379,'     2022    '!$AN:$AN,0))*(1-'     2022    '!$BA$1),INDEX('     2022    '!I:I,MATCH($A379,'     2022    '!$AN:$AN,0))),"")</f>
        <v/>
      </c>
      <c r="H379" s="96">
        <f>IFERROR(INDEX('     2022    '!AZ:AZ,MATCH($A379,'     2022    '!$AN:$AN,0)),0)</f>
        <v>0</v>
      </c>
      <c r="I379" s="180" t="str">
        <f>IFERROR(IF($O$3&gt;68,INDEX('     2022    '!M:M,MATCH($A379,'     2022    '!$AN:$AN,0))*(1-'     2022    '!$BA$1),INDEX('     2022    '!M:M,MATCH($A379,'     2022    '!$AN:$AN,0))),"")</f>
        <v/>
      </c>
      <c r="J379" s="181">
        <f t="shared" si="21"/>
        <v>0</v>
      </c>
      <c r="K379" s="182" t="str">
        <f t="shared" si="22"/>
        <v/>
      </c>
      <c r="L379" s="53"/>
      <c r="M379" s="52" t="str">
        <f>IFERROR(INDEX('     2022    '!R:R,MATCH('Order Summary'!$A379,'     2022    '!$AN:$AN,0)),"")</f>
        <v/>
      </c>
      <c r="N379" s="52" t="str">
        <f>IFERROR(INDEX('     2022    '!V:V,MATCH('Order Summary'!$A379,'     2022    '!$AN:$AN,0)),"")</f>
        <v/>
      </c>
      <c r="O379" s="52" t="str">
        <f>IFERROR(INDEX('     2022    '!S:S,MATCH('Order Summary'!$A379,'     2022    '!$AN:$AN,0)),"")</f>
        <v/>
      </c>
      <c r="P379" s="96" t="str">
        <f t="shared" si="20"/>
        <v/>
      </c>
      <c r="R379" s="9"/>
      <c r="S379" s="9"/>
      <c r="T379" s="9"/>
      <c r="U379" s="9"/>
      <c r="V379" s="9"/>
      <c r="W379" s="9"/>
      <c r="X379" s="9"/>
      <c r="Y379" s="9"/>
      <c r="Z379" s="9"/>
      <c r="AA379" s="9"/>
      <c r="AB379" s="9"/>
      <c r="AC379" s="9"/>
      <c r="AD379" s="9"/>
      <c r="AE379" s="9"/>
      <c r="AF379" s="9"/>
      <c r="AG379" s="9"/>
      <c r="AH379" s="9"/>
      <c r="AI379" s="9"/>
      <c r="AJ379" s="9"/>
      <c r="AK379" s="9"/>
      <c r="AL379" s="9"/>
      <c r="AM379" s="9"/>
      <c r="AN379" s="9"/>
      <c r="AO379" s="9"/>
      <c r="AP379" s="9"/>
      <c r="AQ379" s="9"/>
      <c r="AR379" s="9"/>
      <c r="AS379" s="9"/>
      <c r="AT379" s="9"/>
      <c r="AU379" s="9"/>
      <c r="AV379" s="9"/>
      <c r="AW379" s="9"/>
      <c r="AX379" s="9"/>
      <c r="AY379" s="9"/>
      <c r="AZ379" s="9"/>
      <c r="BA379" s="9"/>
      <c r="BB379" s="9"/>
      <c r="BC379" s="9"/>
      <c r="BD379" s="9"/>
      <c r="BE379" s="9"/>
      <c r="BF379" s="9"/>
      <c r="BG379" s="9"/>
      <c r="BH379" s="9"/>
      <c r="BI379" s="9"/>
      <c r="BJ379" s="9"/>
      <c r="BK379" s="9"/>
      <c r="BL379" s="9"/>
      <c r="BM379" s="9"/>
      <c r="BN379" s="9"/>
      <c r="BO379" s="9"/>
      <c r="BP379" s="9"/>
      <c r="BQ379" s="9"/>
      <c r="BR379" s="9"/>
      <c r="BS379" s="9"/>
      <c r="BT379" s="9"/>
      <c r="BU379" s="9"/>
      <c r="BV379" s="9"/>
      <c r="BW379" s="9"/>
      <c r="BX379" s="9"/>
      <c r="BY379" s="9"/>
      <c r="BZ379" s="9"/>
    </row>
    <row r="380" spans="1:78">
      <c r="A380" s="50">
        <f t="shared" si="23"/>
        <v>369</v>
      </c>
      <c r="C380" s="11" t="str">
        <f>IFERROR(INDEX('     2022    '!D:D,MATCH('Order Summary'!$A380,'     2022    '!$AN:$AN,0)),"")</f>
        <v/>
      </c>
      <c r="D380" s="11" t="str">
        <f>IFERROR(INDEX('     2022    '!C:C,MATCH('Order Summary'!$A380,'     2022    '!$AN:$AN,0)),"")</f>
        <v/>
      </c>
      <c r="E380" s="11" t="str">
        <f>IFERROR(INDEX('     2022    '!E:E,MATCH('Order Summary'!$A380,'     2022    '!$AN:$AN,0)),"")</f>
        <v/>
      </c>
      <c r="F380" s="96">
        <f>IFERROR(INDEX('     2022    '!AY:AY,MATCH($A380,'     2022    '!$AN:$AN,0)),0)</f>
        <v>0</v>
      </c>
      <c r="G380" s="180" t="str">
        <f>IFERROR(IF($O$3&gt;68,INDEX('     2022    '!I:I,MATCH($A380,'     2022    '!$AN:$AN,0))*(1-'     2022    '!$BA$1),INDEX('     2022    '!I:I,MATCH($A380,'     2022    '!$AN:$AN,0))),"")</f>
        <v/>
      </c>
      <c r="H380" s="96">
        <f>IFERROR(INDEX('     2022    '!AZ:AZ,MATCH($A380,'     2022    '!$AN:$AN,0)),0)</f>
        <v>0</v>
      </c>
      <c r="I380" s="180" t="str">
        <f>IFERROR(IF($O$3&gt;68,INDEX('     2022    '!M:M,MATCH($A380,'     2022    '!$AN:$AN,0))*(1-'     2022    '!$BA$1),INDEX('     2022    '!M:M,MATCH($A380,'     2022    '!$AN:$AN,0))),"")</f>
        <v/>
      </c>
      <c r="J380" s="181">
        <f t="shared" si="21"/>
        <v>0</v>
      </c>
      <c r="K380" s="182" t="str">
        <f t="shared" si="22"/>
        <v/>
      </c>
      <c r="L380" s="53"/>
      <c r="M380" s="52" t="str">
        <f>IFERROR(INDEX('     2022    '!R:R,MATCH('Order Summary'!$A380,'     2022    '!$AN:$AN,0)),"")</f>
        <v/>
      </c>
      <c r="N380" s="52" t="str">
        <f>IFERROR(INDEX('     2022    '!V:V,MATCH('Order Summary'!$A380,'     2022    '!$AN:$AN,0)),"")</f>
        <v/>
      </c>
      <c r="O380" s="52" t="str">
        <f>IFERROR(INDEX('     2022    '!S:S,MATCH('Order Summary'!$A380,'     2022    '!$AN:$AN,0)),"")</f>
        <v/>
      </c>
      <c r="P380" s="96" t="str">
        <f t="shared" si="20"/>
        <v/>
      </c>
      <c r="R380" s="9"/>
      <c r="S380" s="9"/>
      <c r="T380" s="9"/>
      <c r="U380" s="9"/>
      <c r="V380" s="9"/>
      <c r="W380" s="9"/>
      <c r="X380" s="9"/>
      <c r="Y380" s="9"/>
      <c r="Z380" s="9"/>
      <c r="AA380" s="9"/>
      <c r="AB380" s="9"/>
      <c r="AC380" s="9"/>
      <c r="AD380" s="9"/>
      <c r="AE380" s="9"/>
      <c r="AF380" s="9"/>
      <c r="AG380" s="9"/>
      <c r="AH380" s="9"/>
      <c r="AI380" s="9"/>
      <c r="AJ380" s="9"/>
      <c r="AK380" s="9"/>
      <c r="AL380" s="9"/>
      <c r="AM380" s="9"/>
      <c r="AN380" s="9"/>
      <c r="AO380" s="9"/>
      <c r="AP380" s="9"/>
      <c r="AQ380" s="9"/>
      <c r="AR380" s="9"/>
      <c r="AS380" s="9"/>
      <c r="AT380" s="9"/>
      <c r="AU380" s="9"/>
      <c r="AV380" s="9"/>
      <c r="AW380" s="9"/>
      <c r="AX380" s="9"/>
      <c r="AY380" s="9"/>
      <c r="AZ380" s="9"/>
      <c r="BA380" s="9"/>
      <c r="BB380" s="9"/>
      <c r="BC380" s="9"/>
      <c r="BD380" s="9"/>
      <c r="BE380" s="9"/>
      <c r="BF380" s="9"/>
      <c r="BG380" s="9"/>
      <c r="BH380" s="9"/>
      <c r="BI380" s="9"/>
      <c r="BJ380" s="9"/>
      <c r="BK380" s="9"/>
      <c r="BL380" s="9"/>
      <c r="BM380" s="9"/>
      <c r="BN380" s="9"/>
      <c r="BO380" s="9"/>
      <c r="BP380" s="9"/>
      <c r="BQ380" s="9"/>
      <c r="BR380" s="9"/>
      <c r="BS380" s="9"/>
      <c r="BT380" s="9"/>
      <c r="BU380" s="9"/>
      <c r="BV380" s="9"/>
      <c r="BW380" s="9"/>
      <c r="BX380" s="9"/>
      <c r="BY380" s="9"/>
      <c r="BZ380" s="9"/>
    </row>
    <row r="381" spans="1:78">
      <c r="A381" s="50">
        <f t="shared" si="23"/>
        <v>370</v>
      </c>
      <c r="C381" s="11" t="str">
        <f>IFERROR(INDEX('     2022    '!D:D,MATCH('Order Summary'!$A381,'     2022    '!$AN:$AN,0)),"")</f>
        <v/>
      </c>
      <c r="D381" s="11" t="str">
        <f>IFERROR(INDEX('     2022    '!C:C,MATCH('Order Summary'!$A381,'     2022    '!$AN:$AN,0)),"")</f>
        <v/>
      </c>
      <c r="E381" s="11" t="str">
        <f>IFERROR(INDEX('     2022    '!E:E,MATCH('Order Summary'!$A381,'     2022    '!$AN:$AN,0)),"")</f>
        <v/>
      </c>
      <c r="F381" s="96">
        <f>IFERROR(INDEX('     2022    '!AY:AY,MATCH($A381,'     2022    '!$AN:$AN,0)),0)</f>
        <v>0</v>
      </c>
      <c r="G381" s="180" t="str">
        <f>IFERROR(IF($O$3&gt;68,INDEX('     2022    '!I:I,MATCH($A381,'     2022    '!$AN:$AN,0))*(1-'     2022    '!$BA$1),INDEX('     2022    '!I:I,MATCH($A381,'     2022    '!$AN:$AN,0))),"")</f>
        <v/>
      </c>
      <c r="H381" s="96">
        <f>IFERROR(INDEX('     2022    '!AZ:AZ,MATCH($A381,'     2022    '!$AN:$AN,0)),0)</f>
        <v>0</v>
      </c>
      <c r="I381" s="180" t="str">
        <f>IFERROR(IF($O$3&gt;68,INDEX('     2022    '!M:M,MATCH($A381,'     2022    '!$AN:$AN,0))*(1-'     2022    '!$BA$1),INDEX('     2022    '!M:M,MATCH($A381,'     2022    '!$AN:$AN,0))),"")</f>
        <v/>
      </c>
      <c r="J381" s="181">
        <f t="shared" si="21"/>
        <v>0</v>
      </c>
      <c r="K381" s="182" t="str">
        <f t="shared" si="22"/>
        <v/>
      </c>
      <c r="L381" s="53"/>
      <c r="M381" s="52" t="str">
        <f>IFERROR(INDEX('     2022    '!R:R,MATCH('Order Summary'!$A381,'     2022    '!$AN:$AN,0)),"")</f>
        <v/>
      </c>
      <c r="N381" s="52" t="str">
        <f>IFERROR(INDEX('     2022    '!V:V,MATCH('Order Summary'!$A381,'     2022    '!$AN:$AN,0)),"")</f>
        <v/>
      </c>
      <c r="O381" s="52" t="str">
        <f>IFERROR(INDEX('     2022    '!S:S,MATCH('Order Summary'!$A381,'     2022    '!$AN:$AN,0)),"")</f>
        <v/>
      </c>
      <c r="P381" s="96" t="str">
        <f t="shared" si="20"/>
        <v/>
      </c>
      <c r="R381" s="9"/>
      <c r="S381" s="9"/>
      <c r="T381" s="9"/>
      <c r="U381" s="9"/>
      <c r="V381" s="9"/>
      <c r="W381" s="9"/>
      <c r="X381" s="9"/>
      <c r="Y381" s="9"/>
      <c r="Z381" s="9"/>
      <c r="AA381" s="9"/>
      <c r="AB381" s="9"/>
      <c r="AC381" s="9"/>
      <c r="AD381" s="9"/>
      <c r="AE381" s="9"/>
      <c r="AF381" s="9"/>
      <c r="AG381" s="9"/>
      <c r="AH381" s="9"/>
      <c r="AI381" s="9"/>
      <c r="AJ381" s="9"/>
      <c r="AK381" s="9"/>
      <c r="AL381" s="9"/>
      <c r="AM381" s="9"/>
      <c r="AN381" s="9"/>
      <c r="AO381" s="9"/>
      <c r="AP381" s="9"/>
      <c r="AQ381" s="9"/>
      <c r="AR381" s="9"/>
      <c r="AS381" s="9"/>
      <c r="AT381" s="9"/>
      <c r="AU381" s="9"/>
      <c r="AV381" s="9"/>
      <c r="AW381" s="9"/>
      <c r="AX381" s="9"/>
      <c r="AY381" s="9"/>
      <c r="AZ381" s="9"/>
      <c r="BA381" s="9"/>
      <c r="BB381" s="9"/>
      <c r="BC381" s="9"/>
      <c r="BD381" s="9"/>
      <c r="BE381" s="9"/>
      <c r="BF381" s="9"/>
      <c r="BG381" s="9"/>
      <c r="BH381" s="9"/>
      <c r="BI381" s="9"/>
      <c r="BJ381" s="9"/>
      <c r="BK381" s="9"/>
      <c r="BL381" s="9"/>
      <c r="BM381" s="9"/>
      <c r="BN381" s="9"/>
      <c r="BO381" s="9"/>
      <c r="BP381" s="9"/>
      <c r="BQ381" s="9"/>
      <c r="BR381" s="9"/>
      <c r="BS381" s="9"/>
      <c r="BT381" s="9"/>
      <c r="BU381" s="9"/>
      <c r="BV381" s="9"/>
      <c r="BW381" s="9"/>
      <c r="BX381" s="9"/>
      <c r="BY381" s="9"/>
      <c r="BZ381" s="9"/>
    </row>
    <row r="382" spans="1:78">
      <c r="A382" s="50">
        <f t="shared" si="23"/>
        <v>371</v>
      </c>
      <c r="C382" s="11" t="str">
        <f>IFERROR(INDEX('     2022    '!D:D,MATCH('Order Summary'!$A382,'     2022    '!$AN:$AN,0)),"")</f>
        <v/>
      </c>
      <c r="D382" s="11" t="str">
        <f>IFERROR(INDEX('     2022    '!C:C,MATCH('Order Summary'!$A382,'     2022    '!$AN:$AN,0)),"")</f>
        <v/>
      </c>
      <c r="E382" s="11" t="str">
        <f>IFERROR(INDEX('     2022    '!E:E,MATCH('Order Summary'!$A382,'     2022    '!$AN:$AN,0)),"")</f>
        <v/>
      </c>
      <c r="F382" s="96">
        <f>IFERROR(INDEX('     2022    '!AY:AY,MATCH($A382,'     2022    '!$AN:$AN,0)),0)</f>
        <v>0</v>
      </c>
      <c r="G382" s="180" t="str">
        <f>IFERROR(IF($O$3&gt;68,INDEX('     2022    '!I:I,MATCH($A382,'     2022    '!$AN:$AN,0))*(1-'     2022    '!$BA$1),INDEX('     2022    '!I:I,MATCH($A382,'     2022    '!$AN:$AN,0))),"")</f>
        <v/>
      </c>
      <c r="H382" s="96">
        <f>IFERROR(INDEX('     2022    '!AZ:AZ,MATCH($A382,'     2022    '!$AN:$AN,0)),0)</f>
        <v>0</v>
      </c>
      <c r="I382" s="180" t="str">
        <f>IFERROR(IF($O$3&gt;68,INDEX('     2022    '!M:M,MATCH($A382,'     2022    '!$AN:$AN,0))*(1-'     2022    '!$BA$1),INDEX('     2022    '!M:M,MATCH($A382,'     2022    '!$AN:$AN,0))),"")</f>
        <v/>
      </c>
      <c r="J382" s="181">
        <f t="shared" si="21"/>
        <v>0</v>
      </c>
      <c r="K382" s="182" t="str">
        <f t="shared" si="22"/>
        <v/>
      </c>
      <c r="L382" s="53"/>
      <c r="M382" s="52" t="str">
        <f>IFERROR(INDEX('     2022    '!R:R,MATCH('Order Summary'!$A382,'     2022    '!$AN:$AN,0)),"")</f>
        <v/>
      </c>
      <c r="N382" s="52" t="str">
        <f>IFERROR(INDEX('     2022    '!V:V,MATCH('Order Summary'!$A382,'     2022    '!$AN:$AN,0)),"")</f>
        <v/>
      </c>
      <c r="O382" s="52" t="str">
        <f>IFERROR(INDEX('     2022    '!S:S,MATCH('Order Summary'!$A382,'     2022    '!$AN:$AN,0)),"")</f>
        <v/>
      </c>
      <c r="P382" s="96" t="str">
        <f t="shared" si="20"/>
        <v/>
      </c>
      <c r="R382" s="9"/>
      <c r="S382" s="9"/>
      <c r="T382" s="9"/>
      <c r="U382" s="9"/>
      <c r="V382" s="9"/>
      <c r="W382" s="9"/>
      <c r="X382" s="9"/>
      <c r="Y382" s="9"/>
      <c r="Z382" s="9"/>
      <c r="AA382" s="9"/>
      <c r="AB382" s="9"/>
      <c r="AC382" s="9"/>
      <c r="AD382" s="9"/>
      <c r="AE382" s="9"/>
      <c r="AF382" s="9"/>
      <c r="AG382" s="9"/>
      <c r="AH382" s="9"/>
      <c r="AI382" s="9"/>
      <c r="AJ382" s="9"/>
      <c r="AK382" s="9"/>
      <c r="AL382" s="9"/>
      <c r="AM382" s="9"/>
      <c r="AN382" s="9"/>
      <c r="AO382" s="9"/>
      <c r="AP382" s="9"/>
      <c r="AQ382" s="9"/>
      <c r="AR382" s="9"/>
      <c r="AS382" s="9"/>
      <c r="AT382" s="9"/>
      <c r="AU382" s="9"/>
      <c r="AV382" s="9"/>
      <c r="AW382" s="9"/>
      <c r="AX382" s="9"/>
      <c r="AY382" s="9"/>
      <c r="AZ382" s="9"/>
      <c r="BA382" s="9"/>
      <c r="BB382" s="9"/>
      <c r="BC382" s="9"/>
      <c r="BD382" s="9"/>
      <c r="BE382" s="9"/>
      <c r="BF382" s="9"/>
      <c r="BG382" s="9"/>
      <c r="BH382" s="9"/>
      <c r="BI382" s="9"/>
      <c r="BJ382" s="9"/>
      <c r="BK382" s="9"/>
      <c r="BL382" s="9"/>
      <c r="BM382" s="9"/>
      <c r="BN382" s="9"/>
      <c r="BO382" s="9"/>
      <c r="BP382" s="9"/>
      <c r="BQ382" s="9"/>
      <c r="BR382" s="9"/>
      <c r="BS382" s="9"/>
      <c r="BT382" s="9"/>
      <c r="BU382" s="9"/>
      <c r="BV382" s="9"/>
      <c r="BW382" s="9"/>
      <c r="BX382" s="9"/>
      <c r="BY382" s="9"/>
      <c r="BZ382" s="9"/>
    </row>
    <row r="383" spans="1:78">
      <c r="A383" s="50">
        <f t="shared" si="23"/>
        <v>372</v>
      </c>
      <c r="C383" s="11" t="str">
        <f>IFERROR(INDEX('     2022    '!D:D,MATCH('Order Summary'!$A383,'     2022    '!$AN:$AN,0)),"")</f>
        <v/>
      </c>
      <c r="D383" s="11" t="str">
        <f>IFERROR(INDEX('     2022    '!C:C,MATCH('Order Summary'!$A383,'     2022    '!$AN:$AN,0)),"")</f>
        <v/>
      </c>
      <c r="E383" s="11" t="str">
        <f>IFERROR(INDEX('     2022    '!E:E,MATCH('Order Summary'!$A383,'     2022    '!$AN:$AN,0)),"")</f>
        <v/>
      </c>
      <c r="F383" s="96">
        <f>IFERROR(INDEX('     2022    '!AY:AY,MATCH($A383,'     2022    '!$AN:$AN,0)),0)</f>
        <v>0</v>
      </c>
      <c r="G383" s="180" t="str">
        <f>IFERROR(IF($O$3&gt;68,INDEX('     2022    '!I:I,MATCH($A383,'     2022    '!$AN:$AN,0))*(1-'     2022    '!$BA$1),INDEX('     2022    '!I:I,MATCH($A383,'     2022    '!$AN:$AN,0))),"")</f>
        <v/>
      </c>
      <c r="H383" s="96">
        <f>IFERROR(INDEX('     2022    '!AZ:AZ,MATCH($A383,'     2022    '!$AN:$AN,0)),0)</f>
        <v>0</v>
      </c>
      <c r="I383" s="180" t="str">
        <f>IFERROR(IF($O$3&gt;68,INDEX('     2022    '!M:M,MATCH($A383,'     2022    '!$AN:$AN,0))*(1-'     2022    '!$BA$1),INDEX('     2022    '!M:M,MATCH($A383,'     2022    '!$AN:$AN,0))),"")</f>
        <v/>
      </c>
      <c r="J383" s="181">
        <f t="shared" si="21"/>
        <v>0</v>
      </c>
      <c r="K383" s="182" t="str">
        <f t="shared" si="22"/>
        <v/>
      </c>
      <c r="L383" s="53"/>
      <c r="M383" s="52" t="str">
        <f>IFERROR(INDEX('     2022    '!R:R,MATCH('Order Summary'!$A383,'     2022    '!$AN:$AN,0)),"")</f>
        <v/>
      </c>
      <c r="N383" s="52" t="str">
        <f>IFERROR(INDEX('     2022    '!V:V,MATCH('Order Summary'!$A383,'     2022    '!$AN:$AN,0)),"")</f>
        <v/>
      </c>
      <c r="O383" s="52" t="str">
        <f>IFERROR(INDEX('     2022    '!S:S,MATCH('Order Summary'!$A383,'     2022    '!$AN:$AN,0)),"")</f>
        <v/>
      </c>
      <c r="P383" s="96" t="str">
        <f t="shared" si="20"/>
        <v/>
      </c>
      <c r="R383" s="9"/>
      <c r="S383" s="9"/>
      <c r="T383" s="9"/>
      <c r="U383" s="9"/>
      <c r="V383" s="9"/>
      <c r="W383" s="9"/>
      <c r="X383" s="9"/>
      <c r="Y383" s="9"/>
      <c r="Z383" s="9"/>
      <c r="AA383" s="9"/>
      <c r="AB383" s="9"/>
      <c r="AC383" s="9"/>
      <c r="AD383" s="9"/>
      <c r="AE383" s="9"/>
      <c r="AF383" s="9"/>
      <c r="AG383" s="9"/>
      <c r="AH383" s="9"/>
      <c r="AI383" s="9"/>
      <c r="AJ383" s="9"/>
      <c r="AK383" s="9"/>
      <c r="AL383" s="9"/>
      <c r="AM383" s="9"/>
      <c r="AN383" s="9"/>
      <c r="AO383" s="9"/>
      <c r="AP383" s="9"/>
      <c r="AQ383" s="9"/>
      <c r="AR383" s="9"/>
      <c r="AS383" s="9"/>
      <c r="AT383" s="9"/>
      <c r="AU383" s="9"/>
      <c r="AV383" s="9"/>
      <c r="AW383" s="9"/>
      <c r="AX383" s="9"/>
      <c r="AY383" s="9"/>
      <c r="AZ383" s="9"/>
      <c r="BA383" s="9"/>
      <c r="BB383" s="9"/>
      <c r="BC383" s="9"/>
      <c r="BD383" s="9"/>
      <c r="BE383" s="9"/>
      <c r="BF383" s="9"/>
      <c r="BG383" s="9"/>
      <c r="BH383" s="9"/>
      <c r="BI383" s="9"/>
      <c r="BJ383" s="9"/>
      <c r="BK383" s="9"/>
      <c r="BL383" s="9"/>
      <c r="BM383" s="9"/>
      <c r="BN383" s="9"/>
      <c r="BO383" s="9"/>
      <c r="BP383" s="9"/>
      <c r="BQ383" s="9"/>
      <c r="BR383" s="9"/>
      <c r="BS383" s="9"/>
      <c r="BT383" s="9"/>
      <c r="BU383" s="9"/>
      <c r="BV383" s="9"/>
      <c r="BW383" s="9"/>
      <c r="BX383" s="9"/>
      <c r="BY383" s="9"/>
      <c r="BZ383" s="9"/>
    </row>
    <row r="384" spans="1:78">
      <c r="A384" s="50">
        <f t="shared" si="23"/>
        <v>373</v>
      </c>
      <c r="C384" s="11" t="str">
        <f>IFERROR(INDEX('     2022    '!D:D,MATCH('Order Summary'!$A384,'     2022    '!$AN:$AN,0)),"")</f>
        <v/>
      </c>
      <c r="D384" s="11" t="str">
        <f>IFERROR(INDEX('     2022    '!C:C,MATCH('Order Summary'!$A384,'     2022    '!$AN:$AN,0)),"")</f>
        <v/>
      </c>
      <c r="E384" s="11" t="str">
        <f>IFERROR(INDEX('     2022    '!E:E,MATCH('Order Summary'!$A384,'     2022    '!$AN:$AN,0)),"")</f>
        <v/>
      </c>
      <c r="F384" s="96">
        <f>IFERROR(INDEX('     2022    '!AY:AY,MATCH($A384,'     2022    '!$AN:$AN,0)),0)</f>
        <v>0</v>
      </c>
      <c r="G384" s="180" t="str">
        <f>IFERROR(IF($O$3&gt;68,INDEX('     2022    '!I:I,MATCH($A384,'     2022    '!$AN:$AN,0))*(1-'     2022    '!$BA$1),INDEX('     2022    '!I:I,MATCH($A384,'     2022    '!$AN:$AN,0))),"")</f>
        <v/>
      </c>
      <c r="H384" s="96">
        <f>IFERROR(INDEX('     2022    '!AZ:AZ,MATCH($A384,'     2022    '!$AN:$AN,0)),0)</f>
        <v>0</v>
      </c>
      <c r="I384" s="180" t="str">
        <f>IFERROR(IF($O$3&gt;68,INDEX('     2022    '!M:M,MATCH($A384,'     2022    '!$AN:$AN,0))*(1-'     2022    '!$BA$1),INDEX('     2022    '!M:M,MATCH($A384,'     2022    '!$AN:$AN,0))),"")</f>
        <v/>
      </c>
      <c r="J384" s="181">
        <f t="shared" si="21"/>
        <v>0</v>
      </c>
      <c r="K384" s="182" t="str">
        <f t="shared" si="22"/>
        <v/>
      </c>
      <c r="L384" s="53"/>
      <c r="M384" s="52" t="str">
        <f>IFERROR(INDEX('     2022    '!R:R,MATCH('Order Summary'!$A384,'     2022    '!$AN:$AN,0)),"")</f>
        <v/>
      </c>
      <c r="N384" s="52" t="str">
        <f>IFERROR(INDEX('     2022    '!V:V,MATCH('Order Summary'!$A384,'     2022    '!$AN:$AN,0)),"")</f>
        <v/>
      </c>
      <c r="O384" s="52" t="str">
        <f>IFERROR(INDEX('     2022    '!S:S,MATCH('Order Summary'!$A384,'     2022    '!$AN:$AN,0)),"")</f>
        <v/>
      </c>
      <c r="P384" s="96" t="str">
        <f t="shared" si="20"/>
        <v/>
      </c>
      <c r="R384" s="9"/>
      <c r="S384" s="9"/>
      <c r="T384" s="9"/>
      <c r="U384" s="9"/>
      <c r="V384" s="9"/>
      <c r="W384" s="9"/>
      <c r="X384" s="9"/>
      <c r="Y384" s="9"/>
      <c r="Z384" s="9"/>
      <c r="AA384" s="9"/>
      <c r="AB384" s="9"/>
      <c r="AC384" s="9"/>
      <c r="AD384" s="9"/>
      <c r="AE384" s="9"/>
      <c r="AF384" s="9"/>
      <c r="AG384" s="9"/>
      <c r="AH384" s="9"/>
      <c r="AI384" s="9"/>
      <c r="AJ384" s="9"/>
      <c r="AK384" s="9"/>
      <c r="AL384" s="9"/>
      <c r="AM384" s="9"/>
      <c r="AN384" s="9"/>
      <c r="AO384" s="9"/>
      <c r="AP384" s="9"/>
      <c r="AQ384" s="9"/>
      <c r="AR384" s="9"/>
      <c r="AS384" s="9"/>
      <c r="AT384" s="9"/>
      <c r="AU384" s="9"/>
      <c r="AV384" s="9"/>
      <c r="AW384" s="9"/>
      <c r="AX384" s="9"/>
      <c r="AY384" s="9"/>
      <c r="AZ384" s="9"/>
      <c r="BA384" s="9"/>
      <c r="BB384" s="9"/>
      <c r="BC384" s="9"/>
      <c r="BD384" s="9"/>
      <c r="BE384" s="9"/>
      <c r="BF384" s="9"/>
      <c r="BG384" s="9"/>
      <c r="BH384" s="9"/>
      <c r="BI384" s="9"/>
      <c r="BJ384" s="9"/>
      <c r="BK384" s="9"/>
      <c r="BL384" s="9"/>
      <c r="BM384" s="9"/>
      <c r="BN384" s="9"/>
      <c r="BO384" s="9"/>
      <c r="BP384" s="9"/>
      <c r="BQ384" s="9"/>
      <c r="BR384" s="9"/>
      <c r="BS384" s="9"/>
      <c r="BT384" s="9"/>
      <c r="BU384" s="9"/>
      <c r="BV384" s="9"/>
      <c r="BW384" s="9"/>
      <c r="BX384" s="9"/>
      <c r="BY384" s="9"/>
      <c r="BZ384" s="9"/>
    </row>
    <row r="385" spans="1:78">
      <c r="A385" s="50">
        <f t="shared" si="23"/>
        <v>374</v>
      </c>
      <c r="C385" s="11" t="str">
        <f>IFERROR(INDEX('     2022    '!D:D,MATCH('Order Summary'!$A385,'     2022    '!$AN:$AN,0)),"")</f>
        <v/>
      </c>
      <c r="D385" s="11" t="str">
        <f>IFERROR(INDEX('     2022    '!C:C,MATCH('Order Summary'!$A385,'     2022    '!$AN:$AN,0)),"")</f>
        <v/>
      </c>
      <c r="E385" s="11" t="str">
        <f>IFERROR(INDEX('     2022    '!E:E,MATCH('Order Summary'!$A385,'     2022    '!$AN:$AN,0)),"")</f>
        <v/>
      </c>
      <c r="F385" s="96">
        <f>IFERROR(INDEX('     2022    '!AY:AY,MATCH($A385,'     2022    '!$AN:$AN,0)),0)</f>
        <v>0</v>
      </c>
      <c r="G385" s="180" t="str">
        <f>IFERROR(IF($O$3&gt;68,INDEX('     2022    '!I:I,MATCH($A385,'     2022    '!$AN:$AN,0))*(1-'     2022    '!$BA$1),INDEX('     2022    '!I:I,MATCH($A385,'     2022    '!$AN:$AN,0))),"")</f>
        <v/>
      </c>
      <c r="H385" s="96">
        <f>IFERROR(INDEX('     2022    '!AZ:AZ,MATCH($A385,'     2022    '!$AN:$AN,0)),0)</f>
        <v>0</v>
      </c>
      <c r="I385" s="180" t="str">
        <f>IFERROR(IF($O$3&gt;68,INDEX('     2022    '!M:M,MATCH($A385,'     2022    '!$AN:$AN,0))*(1-'     2022    '!$BA$1),INDEX('     2022    '!M:M,MATCH($A385,'     2022    '!$AN:$AN,0))),"")</f>
        <v/>
      </c>
      <c r="J385" s="181">
        <f t="shared" si="21"/>
        <v>0</v>
      </c>
      <c r="K385" s="182" t="str">
        <f t="shared" si="22"/>
        <v/>
      </c>
      <c r="L385" s="53"/>
      <c r="M385" s="52" t="str">
        <f>IFERROR(INDEX('     2022    '!R:R,MATCH('Order Summary'!$A385,'     2022    '!$AN:$AN,0)),"")</f>
        <v/>
      </c>
      <c r="N385" s="52" t="str">
        <f>IFERROR(INDEX('     2022    '!V:V,MATCH('Order Summary'!$A385,'     2022    '!$AN:$AN,0)),"")</f>
        <v/>
      </c>
      <c r="O385" s="52" t="str">
        <f>IFERROR(INDEX('     2022    '!S:S,MATCH('Order Summary'!$A385,'     2022    '!$AN:$AN,0)),"")</f>
        <v/>
      </c>
      <c r="P385" s="96" t="str">
        <f t="shared" si="20"/>
        <v/>
      </c>
      <c r="R385" s="9"/>
      <c r="S385" s="9"/>
      <c r="T385" s="9"/>
      <c r="U385" s="9"/>
      <c r="V385" s="9"/>
      <c r="W385" s="9"/>
      <c r="X385" s="9"/>
      <c r="Y385" s="9"/>
      <c r="Z385" s="9"/>
      <c r="AA385" s="9"/>
      <c r="AB385" s="9"/>
      <c r="AC385" s="9"/>
      <c r="AD385" s="9"/>
      <c r="AE385" s="9"/>
      <c r="AF385" s="9"/>
      <c r="AG385" s="9"/>
      <c r="AH385" s="9"/>
      <c r="AI385" s="9"/>
      <c r="AJ385" s="9"/>
      <c r="AK385" s="9"/>
      <c r="AL385" s="9"/>
      <c r="AM385" s="9"/>
      <c r="AN385" s="9"/>
      <c r="AO385" s="9"/>
      <c r="AP385" s="9"/>
      <c r="AQ385" s="9"/>
      <c r="AR385" s="9"/>
      <c r="AS385" s="9"/>
      <c r="AT385" s="9"/>
      <c r="AU385" s="9"/>
      <c r="AV385" s="9"/>
      <c r="AW385" s="9"/>
      <c r="AX385" s="9"/>
      <c r="AY385" s="9"/>
      <c r="AZ385" s="9"/>
      <c r="BA385" s="9"/>
      <c r="BB385" s="9"/>
      <c r="BC385" s="9"/>
      <c r="BD385" s="9"/>
      <c r="BE385" s="9"/>
      <c r="BF385" s="9"/>
      <c r="BG385" s="9"/>
      <c r="BH385" s="9"/>
      <c r="BI385" s="9"/>
      <c r="BJ385" s="9"/>
      <c r="BK385" s="9"/>
      <c r="BL385" s="9"/>
      <c r="BM385" s="9"/>
      <c r="BN385" s="9"/>
      <c r="BO385" s="9"/>
      <c r="BP385" s="9"/>
      <c r="BQ385" s="9"/>
      <c r="BR385" s="9"/>
      <c r="BS385" s="9"/>
      <c r="BT385" s="9"/>
      <c r="BU385" s="9"/>
      <c r="BV385" s="9"/>
      <c r="BW385" s="9"/>
      <c r="BX385" s="9"/>
      <c r="BY385" s="9"/>
      <c r="BZ385" s="9"/>
    </row>
    <row r="386" spans="1:78">
      <c r="A386" s="50">
        <f t="shared" si="23"/>
        <v>375</v>
      </c>
      <c r="C386" s="11" t="str">
        <f>IFERROR(INDEX('     2022    '!D:D,MATCH('Order Summary'!$A386,'     2022    '!$AN:$AN,0)),"")</f>
        <v/>
      </c>
      <c r="D386" s="11" t="str">
        <f>IFERROR(INDEX('     2022    '!C:C,MATCH('Order Summary'!$A386,'     2022    '!$AN:$AN,0)),"")</f>
        <v/>
      </c>
      <c r="E386" s="11" t="str">
        <f>IFERROR(INDEX('     2022    '!E:E,MATCH('Order Summary'!$A386,'     2022    '!$AN:$AN,0)),"")</f>
        <v/>
      </c>
      <c r="F386" s="96">
        <f>IFERROR(INDEX('     2022    '!AY:AY,MATCH($A386,'     2022    '!$AN:$AN,0)),0)</f>
        <v>0</v>
      </c>
      <c r="G386" s="180" t="str">
        <f>IFERROR(IF($O$3&gt;68,INDEX('     2022    '!I:I,MATCH($A386,'     2022    '!$AN:$AN,0))*(1-'     2022    '!$BA$1),INDEX('     2022    '!I:I,MATCH($A386,'     2022    '!$AN:$AN,0))),"")</f>
        <v/>
      </c>
      <c r="H386" s="96">
        <f>IFERROR(INDEX('     2022    '!AZ:AZ,MATCH($A386,'     2022    '!$AN:$AN,0)),0)</f>
        <v>0</v>
      </c>
      <c r="I386" s="180" t="str">
        <f>IFERROR(IF($O$3&gt;68,INDEX('     2022    '!M:M,MATCH($A386,'     2022    '!$AN:$AN,0))*(1-'     2022    '!$BA$1),INDEX('     2022    '!M:M,MATCH($A386,'     2022    '!$AN:$AN,0))),"")</f>
        <v/>
      </c>
      <c r="J386" s="181">
        <f t="shared" si="21"/>
        <v>0</v>
      </c>
      <c r="K386" s="182" t="str">
        <f t="shared" si="22"/>
        <v/>
      </c>
      <c r="L386" s="53"/>
      <c r="M386" s="52" t="str">
        <f>IFERROR(INDEX('     2022    '!R:R,MATCH('Order Summary'!$A386,'     2022    '!$AN:$AN,0)),"")</f>
        <v/>
      </c>
      <c r="N386" s="52" t="str">
        <f>IFERROR(INDEX('     2022    '!V:V,MATCH('Order Summary'!$A386,'     2022    '!$AN:$AN,0)),"")</f>
        <v/>
      </c>
      <c r="O386" s="52" t="str">
        <f>IFERROR(INDEX('     2022    '!S:S,MATCH('Order Summary'!$A386,'     2022    '!$AN:$AN,0)),"")</f>
        <v/>
      </c>
      <c r="P386" s="96" t="str">
        <f t="shared" si="20"/>
        <v/>
      </c>
      <c r="R386" s="9"/>
      <c r="S386" s="9"/>
      <c r="T386" s="9"/>
      <c r="U386" s="9"/>
      <c r="V386" s="9"/>
      <c r="W386" s="9"/>
      <c r="X386" s="9"/>
      <c r="Y386" s="9"/>
      <c r="Z386" s="9"/>
      <c r="AA386" s="9"/>
      <c r="AB386" s="9"/>
      <c r="AC386" s="9"/>
      <c r="AD386" s="9"/>
      <c r="AE386" s="9"/>
      <c r="AF386" s="9"/>
      <c r="AG386" s="9"/>
      <c r="AH386" s="9"/>
      <c r="AI386" s="9"/>
      <c r="AJ386" s="9"/>
      <c r="AK386" s="9"/>
      <c r="AL386" s="9"/>
      <c r="AM386" s="9"/>
      <c r="AN386" s="9"/>
      <c r="AO386" s="9"/>
      <c r="AP386" s="9"/>
      <c r="AQ386" s="9"/>
      <c r="AR386" s="9"/>
      <c r="AS386" s="9"/>
      <c r="AT386" s="9"/>
      <c r="AU386" s="9"/>
      <c r="AV386" s="9"/>
      <c r="AW386" s="9"/>
      <c r="AX386" s="9"/>
      <c r="AY386" s="9"/>
      <c r="AZ386" s="9"/>
      <c r="BA386" s="9"/>
      <c r="BB386" s="9"/>
      <c r="BC386" s="9"/>
      <c r="BD386" s="9"/>
      <c r="BE386" s="9"/>
      <c r="BF386" s="9"/>
      <c r="BG386" s="9"/>
      <c r="BH386" s="9"/>
      <c r="BI386" s="9"/>
      <c r="BJ386" s="9"/>
      <c r="BK386" s="9"/>
      <c r="BL386" s="9"/>
      <c r="BM386" s="9"/>
      <c r="BN386" s="9"/>
      <c r="BO386" s="9"/>
      <c r="BP386" s="9"/>
      <c r="BQ386" s="9"/>
      <c r="BR386" s="9"/>
      <c r="BS386" s="9"/>
      <c r="BT386" s="9"/>
      <c r="BU386" s="9"/>
      <c r="BV386" s="9"/>
      <c r="BW386" s="9"/>
      <c r="BX386" s="9"/>
      <c r="BY386" s="9"/>
      <c r="BZ386" s="9"/>
    </row>
    <row r="387" spans="1:78">
      <c r="A387" s="50">
        <f t="shared" si="23"/>
        <v>376</v>
      </c>
      <c r="C387" s="11" t="str">
        <f>IFERROR(INDEX('     2022    '!D:D,MATCH('Order Summary'!$A387,'     2022    '!$AN:$AN,0)),"")</f>
        <v/>
      </c>
      <c r="D387" s="11" t="str">
        <f>IFERROR(INDEX('     2022    '!C:C,MATCH('Order Summary'!$A387,'     2022    '!$AN:$AN,0)),"")</f>
        <v/>
      </c>
      <c r="E387" s="11" t="str">
        <f>IFERROR(INDEX('     2022    '!E:E,MATCH('Order Summary'!$A387,'     2022    '!$AN:$AN,0)),"")</f>
        <v/>
      </c>
      <c r="F387" s="96">
        <f>IFERROR(INDEX('     2022    '!AY:AY,MATCH($A387,'     2022    '!$AN:$AN,0)),0)</f>
        <v>0</v>
      </c>
      <c r="G387" s="180" t="str">
        <f>IFERROR(IF($O$3&gt;68,INDEX('     2022    '!I:I,MATCH($A387,'     2022    '!$AN:$AN,0))*(1-'     2022    '!$BA$1),INDEX('     2022    '!I:I,MATCH($A387,'     2022    '!$AN:$AN,0))),"")</f>
        <v/>
      </c>
      <c r="H387" s="96">
        <f>IFERROR(INDEX('     2022    '!AZ:AZ,MATCH($A387,'     2022    '!$AN:$AN,0)),0)</f>
        <v>0</v>
      </c>
      <c r="I387" s="180" t="str">
        <f>IFERROR(IF($O$3&gt;68,INDEX('     2022    '!M:M,MATCH($A387,'     2022    '!$AN:$AN,0))*(1-'     2022    '!$BA$1),INDEX('     2022    '!M:M,MATCH($A387,'     2022    '!$AN:$AN,0))),"")</f>
        <v/>
      </c>
      <c r="J387" s="181">
        <f t="shared" si="21"/>
        <v>0</v>
      </c>
      <c r="K387" s="182" t="str">
        <f t="shared" si="22"/>
        <v/>
      </c>
      <c r="L387" s="53"/>
      <c r="M387" s="52" t="str">
        <f>IFERROR(INDEX('     2022    '!R:R,MATCH('Order Summary'!$A387,'     2022    '!$AN:$AN,0)),"")</f>
        <v/>
      </c>
      <c r="N387" s="52" t="str">
        <f>IFERROR(INDEX('     2022    '!V:V,MATCH('Order Summary'!$A387,'     2022    '!$AN:$AN,0)),"")</f>
        <v/>
      </c>
      <c r="O387" s="52" t="str">
        <f>IFERROR(INDEX('     2022    '!S:S,MATCH('Order Summary'!$A387,'     2022    '!$AN:$AN,0)),"")</f>
        <v/>
      </c>
      <c r="P387" s="96" t="str">
        <f t="shared" si="20"/>
        <v/>
      </c>
      <c r="R387" s="9"/>
      <c r="S387" s="9"/>
      <c r="T387" s="9"/>
      <c r="U387" s="9"/>
      <c r="V387" s="9"/>
      <c r="W387" s="9"/>
      <c r="X387" s="9"/>
      <c r="Y387" s="9"/>
      <c r="Z387" s="9"/>
      <c r="AA387" s="9"/>
      <c r="AB387" s="9"/>
      <c r="AC387" s="9"/>
      <c r="AD387" s="9"/>
      <c r="AE387" s="9"/>
      <c r="AF387" s="9"/>
      <c r="AG387" s="9"/>
      <c r="AH387" s="9"/>
      <c r="AI387" s="9"/>
      <c r="AJ387" s="9"/>
      <c r="AK387" s="9"/>
      <c r="AL387" s="9"/>
      <c r="AM387" s="9"/>
      <c r="AN387" s="9"/>
      <c r="AO387" s="9"/>
      <c r="AP387" s="9"/>
      <c r="AQ387" s="9"/>
      <c r="AR387" s="9"/>
      <c r="AS387" s="9"/>
      <c r="AT387" s="9"/>
      <c r="AU387" s="9"/>
      <c r="AV387" s="9"/>
      <c r="AW387" s="9"/>
      <c r="AX387" s="9"/>
      <c r="AY387" s="9"/>
      <c r="AZ387" s="9"/>
      <c r="BA387" s="9"/>
      <c r="BB387" s="9"/>
      <c r="BC387" s="9"/>
      <c r="BD387" s="9"/>
      <c r="BE387" s="9"/>
      <c r="BF387" s="9"/>
      <c r="BG387" s="9"/>
      <c r="BH387" s="9"/>
      <c r="BI387" s="9"/>
      <c r="BJ387" s="9"/>
      <c r="BK387" s="9"/>
      <c r="BL387" s="9"/>
      <c r="BM387" s="9"/>
      <c r="BN387" s="9"/>
      <c r="BO387" s="9"/>
      <c r="BP387" s="9"/>
      <c r="BQ387" s="9"/>
      <c r="BR387" s="9"/>
      <c r="BS387" s="9"/>
      <c r="BT387" s="9"/>
      <c r="BU387" s="9"/>
      <c r="BV387" s="9"/>
      <c r="BW387" s="9"/>
      <c r="BX387" s="9"/>
      <c r="BY387" s="9"/>
      <c r="BZ387" s="9"/>
    </row>
    <row r="388" spans="1:78">
      <c r="A388" s="50">
        <f t="shared" si="23"/>
        <v>377</v>
      </c>
      <c r="C388" s="11" t="str">
        <f>IFERROR(INDEX('     2022    '!D:D,MATCH('Order Summary'!$A388,'     2022    '!$AN:$AN,0)),"")</f>
        <v/>
      </c>
      <c r="D388" s="11" t="str">
        <f>IFERROR(INDEX('     2022    '!C:C,MATCH('Order Summary'!$A388,'     2022    '!$AN:$AN,0)),"")</f>
        <v/>
      </c>
      <c r="E388" s="11" t="str">
        <f>IFERROR(INDEX('     2022    '!E:E,MATCH('Order Summary'!$A388,'     2022    '!$AN:$AN,0)),"")</f>
        <v/>
      </c>
      <c r="F388" s="96">
        <f>IFERROR(INDEX('     2022    '!AY:AY,MATCH($A388,'     2022    '!$AN:$AN,0)),0)</f>
        <v>0</v>
      </c>
      <c r="G388" s="180" t="str">
        <f>IFERROR(IF($O$3&gt;68,INDEX('     2022    '!I:I,MATCH($A388,'     2022    '!$AN:$AN,0))*(1-'     2022    '!$BA$1),INDEX('     2022    '!I:I,MATCH($A388,'     2022    '!$AN:$AN,0))),"")</f>
        <v/>
      </c>
      <c r="H388" s="96">
        <f>IFERROR(INDEX('     2022    '!AZ:AZ,MATCH($A388,'     2022    '!$AN:$AN,0)),0)</f>
        <v>0</v>
      </c>
      <c r="I388" s="180" t="str">
        <f>IFERROR(IF($O$3&gt;68,INDEX('     2022    '!M:M,MATCH($A388,'     2022    '!$AN:$AN,0))*(1-'     2022    '!$BA$1),INDEX('     2022    '!M:M,MATCH($A388,'     2022    '!$AN:$AN,0))),"")</f>
        <v/>
      </c>
      <c r="J388" s="181">
        <f t="shared" si="21"/>
        <v>0</v>
      </c>
      <c r="K388" s="182" t="str">
        <f t="shared" si="22"/>
        <v/>
      </c>
      <c r="L388" s="53"/>
      <c r="M388" s="52" t="str">
        <f>IFERROR(INDEX('     2022    '!R:R,MATCH('Order Summary'!$A388,'     2022    '!$AN:$AN,0)),"")</f>
        <v/>
      </c>
      <c r="N388" s="52" t="str">
        <f>IFERROR(INDEX('     2022    '!V:V,MATCH('Order Summary'!$A388,'     2022    '!$AN:$AN,0)),"")</f>
        <v/>
      </c>
      <c r="O388" s="52" t="str">
        <f>IFERROR(INDEX('     2022    '!S:S,MATCH('Order Summary'!$A388,'     2022    '!$AN:$AN,0)),"")</f>
        <v/>
      </c>
      <c r="P388" s="96" t="str">
        <f t="shared" si="20"/>
        <v/>
      </c>
      <c r="R388" s="9"/>
      <c r="S388" s="9"/>
      <c r="T388" s="9"/>
      <c r="U388" s="9"/>
      <c r="V388" s="9"/>
      <c r="W388" s="9"/>
      <c r="X388" s="9"/>
      <c r="Y388" s="9"/>
      <c r="Z388" s="9"/>
      <c r="AA388" s="9"/>
      <c r="AB388" s="9"/>
      <c r="AC388" s="9"/>
      <c r="AD388" s="9"/>
      <c r="AE388" s="9"/>
      <c r="AF388" s="9"/>
      <c r="AG388" s="9"/>
      <c r="AH388" s="9"/>
      <c r="AI388" s="9"/>
      <c r="AJ388" s="9"/>
      <c r="AK388" s="9"/>
      <c r="AL388" s="9"/>
      <c r="AM388" s="9"/>
      <c r="AN388" s="9"/>
      <c r="AO388" s="9"/>
      <c r="AP388" s="9"/>
      <c r="AQ388" s="9"/>
      <c r="AR388" s="9"/>
      <c r="AS388" s="9"/>
      <c r="AT388" s="9"/>
      <c r="AU388" s="9"/>
      <c r="AV388" s="9"/>
      <c r="AW388" s="9"/>
      <c r="AX388" s="9"/>
      <c r="AY388" s="9"/>
      <c r="AZ388" s="9"/>
      <c r="BA388" s="9"/>
      <c r="BB388" s="9"/>
      <c r="BC388" s="9"/>
      <c r="BD388" s="9"/>
      <c r="BE388" s="9"/>
      <c r="BF388" s="9"/>
      <c r="BG388" s="9"/>
      <c r="BH388" s="9"/>
      <c r="BI388" s="9"/>
      <c r="BJ388" s="9"/>
      <c r="BK388" s="9"/>
      <c r="BL388" s="9"/>
      <c r="BM388" s="9"/>
      <c r="BN388" s="9"/>
      <c r="BO388" s="9"/>
      <c r="BP388" s="9"/>
      <c r="BQ388" s="9"/>
      <c r="BR388" s="9"/>
      <c r="BS388" s="9"/>
      <c r="BT388" s="9"/>
      <c r="BU388" s="9"/>
      <c r="BV388" s="9"/>
      <c r="BW388" s="9"/>
      <c r="BX388" s="9"/>
      <c r="BY388" s="9"/>
      <c r="BZ388" s="9"/>
    </row>
    <row r="389" spans="1:78">
      <c r="A389" s="50">
        <f t="shared" si="23"/>
        <v>378</v>
      </c>
      <c r="C389" s="11" t="str">
        <f>IFERROR(INDEX('     2022    '!D:D,MATCH('Order Summary'!$A389,'     2022    '!$AN:$AN,0)),"")</f>
        <v/>
      </c>
      <c r="D389" s="11" t="str">
        <f>IFERROR(INDEX('     2022    '!C:C,MATCH('Order Summary'!$A389,'     2022    '!$AN:$AN,0)),"")</f>
        <v/>
      </c>
      <c r="E389" s="11" t="str">
        <f>IFERROR(INDEX('     2022    '!E:E,MATCH('Order Summary'!$A389,'     2022    '!$AN:$AN,0)),"")</f>
        <v/>
      </c>
      <c r="F389" s="96">
        <f>IFERROR(INDEX('     2022    '!AY:AY,MATCH($A389,'     2022    '!$AN:$AN,0)),0)</f>
        <v>0</v>
      </c>
      <c r="G389" s="180" t="str">
        <f>IFERROR(IF($O$3&gt;68,INDEX('     2022    '!I:I,MATCH($A389,'     2022    '!$AN:$AN,0))*(1-'     2022    '!$BA$1),INDEX('     2022    '!I:I,MATCH($A389,'     2022    '!$AN:$AN,0))),"")</f>
        <v/>
      </c>
      <c r="H389" s="96">
        <f>IFERROR(INDEX('     2022    '!AZ:AZ,MATCH($A389,'     2022    '!$AN:$AN,0)),0)</f>
        <v>0</v>
      </c>
      <c r="I389" s="180" t="str">
        <f>IFERROR(IF($O$3&gt;68,INDEX('     2022    '!M:M,MATCH($A389,'     2022    '!$AN:$AN,0))*(1-'     2022    '!$BA$1),INDEX('     2022    '!M:M,MATCH($A389,'     2022    '!$AN:$AN,0))),"")</f>
        <v/>
      </c>
      <c r="J389" s="181">
        <f t="shared" si="21"/>
        <v>0</v>
      </c>
      <c r="K389" s="182" t="str">
        <f t="shared" si="22"/>
        <v/>
      </c>
      <c r="L389" s="53"/>
      <c r="M389" s="52" t="str">
        <f>IFERROR(INDEX('     2022    '!R:R,MATCH('Order Summary'!$A389,'     2022    '!$AN:$AN,0)),"")</f>
        <v/>
      </c>
      <c r="N389" s="52" t="str">
        <f>IFERROR(INDEX('     2022    '!V:V,MATCH('Order Summary'!$A389,'     2022    '!$AN:$AN,0)),"")</f>
        <v/>
      </c>
      <c r="O389" s="52" t="str">
        <f>IFERROR(INDEX('     2022    '!S:S,MATCH('Order Summary'!$A389,'     2022    '!$AN:$AN,0)),"")</f>
        <v/>
      </c>
      <c r="P389" s="96" t="str">
        <f t="shared" si="20"/>
        <v/>
      </c>
      <c r="R389" s="9"/>
      <c r="S389" s="9"/>
      <c r="T389" s="9"/>
      <c r="U389" s="9"/>
      <c r="V389" s="9"/>
      <c r="W389" s="9"/>
      <c r="X389" s="9"/>
      <c r="Y389" s="9"/>
      <c r="Z389" s="9"/>
      <c r="AA389" s="9"/>
      <c r="AB389" s="9"/>
      <c r="AC389" s="9"/>
      <c r="AD389" s="9"/>
      <c r="AE389" s="9"/>
      <c r="AF389" s="9"/>
      <c r="AG389" s="9"/>
      <c r="AH389" s="9"/>
      <c r="AI389" s="9"/>
      <c r="AJ389" s="9"/>
      <c r="AK389" s="9"/>
      <c r="AL389" s="9"/>
      <c r="AM389" s="9"/>
      <c r="AN389" s="9"/>
      <c r="AO389" s="9"/>
      <c r="AP389" s="9"/>
      <c r="AQ389" s="9"/>
      <c r="AR389" s="9"/>
      <c r="AS389" s="9"/>
      <c r="AT389" s="9"/>
      <c r="AU389" s="9"/>
      <c r="AV389" s="9"/>
      <c r="AW389" s="9"/>
      <c r="AX389" s="9"/>
      <c r="AY389" s="9"/>
      <c r="AZ389" s="9"/>
      <c r="BA389" s="9"/>
      <c r="BB389" s="9"/>
      <c r="BC389" s="9"/>
      <c r="BD389" s="9"/>
      <c r="BE389" s="9"/>
      <c r="BF389" s="9"/>
      <c r="BG389" s="9"/>
      <c r="BH389" s="9"/>
      <c r="BI389" s="9"/>
      <c r="BJ389" s="9"/>
      <c r="BK389" s="9"/>
      <c r="BL389" s="9"/>
      <c r="BM389" s="9"/>
      <c r="BN389" s="9"/>
      <c r="BO389" s="9"/>
      <c r="BP389" s="9"/>
      <c r="BQ389" s="9"/>
      <c r="BR389" s="9"/>
      <c r="BS389" s="9"/>
      <c r="BT389" s="9"/>
      <c r="BU389" s="9"/>
      <c r="BV389" s="9"/>
      <c r="BW389" s="9"/>
      <c r="BX389" s="9"/>
      <c r="BY389" s="9"/>
      <c r="BZ389" s="9"/>
    </row>
    <row r="390" spans="1:78">
      <c r="A390" s="50">
        <f t="shared" si="23"/>
        <v>379</v>
      </c>
      <c r="C390" s="11" t="str">
        <f>IFERROR(INDEX('     2022    '!D:D,MATCH('Order Summary'!$A390,'     2022    '!$AN:$AN,0)),"")</f>
        <v/>
      </c>
      <c r="D390" s="11" t="str">
        <f>IFERROR(INDEX('     2022    '!C:C,MATCH('Order Summary'!$A390,'     2022    '!$AN:$AN,0)),"")</f>
        <v/>
      </c>
      <c r="E390" s="11" t="str">
        <f>IFERROR(INDEX('     2022    '!E:E,MATCH('Order Summary'!$A390,'     2022    '!$AN:$AN,0)),"")</f>
        <v/>
      </c>
      <c r="F390" s="96">
        <f>IFERROR(INDEX('     2022    '!AY:AY,MATCH($A390,'     2022    '!$AN:$AN,0)),0)</f>
        <v>0</v>
      </c>
      <c r="G390" s="180" t="str">
        <f>IFERROR(IF($O$3&gt;68,INDEX('     2022    '!I:I,MATCH($A390,'     2022    '!$AN:$AN,0))*(1-'     2022    '!$BA$1),INDEX('     2022    '!I:I,MATCH($A390,'     2022    '!$AN:$AN,0))),"")</f>
        <v/>
      </c>
      <c r="H390" s="96">
        <f>IFERROR(INDEX('     2022    '!AZ:AZ,MATCH($A390,'     2022    '!$AN:$AN,0)),0)</f>
        <v>0</v>
      </c>
      <c r="I390" s="180" t="str">
        <f>IFERROR(IF($O$3&gt;68,INDEX('     2022    '!M:M,MATCH($A390,'     2022    '!$AN:$AN,0))*(1-'     2022    '!$BA$1),INDEX('     2022    '!M:M,MATCH($A390,'     2022    '!$AN:$AN,0))),"")</f>
        <v/>
      </c>
      <c r="J390" s="181">
        <f t="shared" si="21"/>
        <v>0</v>
      </c>
      <c r="K390" s="182" t="str">
        <f t="shared" si="22"/>
        <v/>
      </c>
      <c r="L390" s="53"/>
      <c r="M390" s="52" t="str">
        <f>IFERROR(INDEX('     2022    '!R:R,MATCH('Order Summary'!$A390,'     2022    '!$AN:$AN,0)),"")</f>
        <v/>
      </c>
      <c r="N390" s="52" t="str">
        <f>IFERROR(INDEX('     2022    '!V:V,MATCH('Order Summary'!$A390,'     2022    '!$AN:$AN,0)),"")</f>
        <v/>
      </c>
      <c r="O390" s="52" t="str">
        <f>IFERROR(INDEX('     2022    '!S:S,MATCH('Order Summary'!$A390,'     2022    '!$AN:$AN,0)),"")</f>
        <v/>
      </c>
      <c r="P390" s="96" t="str">
        <f t="shared" si="20"/>
        <v/>
      </c>
      <c r="R390" s="9"/>
      <c r="S390" s="9"/>
      <c r="T390" s="9"/>
      <c r="U390" s="9"/>
      <c r="V390" s="9"/>
      <c r="W390" s="9"/>
      <c r="X390" s="9"/>
      <c r="Y390" s="9"/>
      <c r="Z390" s="9"/>
      <c r="AA390" s="9"/>
      <c r="AB390" s="9"/>
      <c r="AC390" s="9"/>
      <c r="AD390" s="9"/>
      <c r="AE390" s="9"/>
      <c r="AF390" s="9"/>
      <c r="AG390" s="9"/>
      <c r="AH390" s="9"/>
      <c r="AI390" s="9"/>
      <c r="AJ390" s="9"/>
      <c r="AK390" s="9"/>
      <c r="AL390" s="9"/>
      <c r="AM390" s="9"/>
      <c r="AN390" s="9"/>
      <c r="AO390" s="9"/>
      <c r="AP390" s="9"/>
      <c r="AQ390" s="9"/>
      <c r="AR390" s="9"/>
      <c r="AS390" s="9"/>
      <c r="AT390" s="9"/>
      <c r="AU390" s="9"/>
      <c r="AV390" s="9"/>
      <c r="AW390" s="9"/>
      <c r="AX390" s="9"/>
      <c r="AY390" s="9"/>
      <c r="AZ390" s="9"/>
      <c r="BA390" s="9"/>
      <c r="BB390" s="9"/>
      <c r="BC390" s="9"/>
      <c r="BD390" s="9"/>
      <c r="BE390" s="9"/>
      <c r="BF390" s="9"/>
      <c r="BG390" s="9"/>
      <c r="BH390" s="9"/>
      <c r="BI390" s="9"/>
      <c r="BJ390" s="9"/>
      <c r="BK390" s="9"/>
      <c r="BL390" s="9"/>
      <c r="BM390" s="9"/>
      <c r="BN390" s="9"/>
      <c r="BO390" s="9"/>
      <c r="BP390" s="9"/>
      <c r="BQ390" s="9"/>
      <c r="BR390" s="9"/>
      <c r="BS390" s="9"/>
      <c r="BT390" s="9"/>
      <c r="BU390" s="9"/>
      <c r="BV390" s="9"/>
      <c r="BW390" s="9"/>
      <c r="BX390" s="9"/>
      <c r="BY390" s="9"/>
      <c r="BZ390" s="9"/>
    </row>
    <row r="391" spans="1:78">
      <c r="A391" s="50">
        <f t="shared" si="23"/>
        <v>380</v>
      </c>
      <c r="C391" s="11" t="str">
        <f>IFERROR(INDEX('     2022    '!D:D,MATCH('Order Summary'!$A391,'     2022    '!$AN:$AN,0)),"")</f>
        <v/>
      </c>
      <c r="D391" s="11" t="str">
        <f>IFERROR(INDEX('     2022    '!C:C,MATCH('Order Summary'!$A391,'     2022    '!$AN:$AN,0)),"")</f>
        <v/>
      </c>
      <c r="E391" s="11" t="str">
        <f>IFERROR(INDEX('     2022    '!E:E,MATCH('Order Summary'!$A391,'     2022    '!$AN:$AN,0)),"")</f>
        <v/>
      </c>
      <c r="F391" s="96">
        <f>IFERROR(INDEX('     2022    '!AY:AY,MATCH($A391,'     2022    '!$AN:$AN,0)),0)</f>
        <v>0</v>
      </c>
      <c r="G391" s="180" t="str">
        <f>IFERROR(IF($O$3&gt;68,INDEX('     2022    '!I:I,MATCH($A391,'     2022    '!$AN:$AN,0))*(1-'     2022    '!$BA$1),INDEX('     2022    '!I:I,MATCH($A391,'     2022    '!$AN:$AN,0))),"")</f>
        <v/>
      </c>
      <c r="H391" s="96">
        <f>IFERROR(INDEX('     2022    '!AZ:AZ,MATCH($A391,'     2022    '!$AN:$AN,0)),0)</f>
        <v>0</v>
      </c>
      <c r="I391" s="180" t="str">
        <f>IFERROR(IF($O$3&gt;68,INDEX('     2022    '!M:M,MATCH($A391,'     2022    '!$AN:$AN,0))*(1-'     2022    '!$BA$1),INDEX('     2022    '!M:M,MATCH($A391,'     2022    '!$AN:$AN,0))),"")</f>
        <v/>
      </c>
      <c r="J391" s="181">
        <f t="shared" si="21"/>
        <v>0</v>
      </c>
      <c r="K391" s="182" t="str">
        <f t="shared" si="22"/>
        <v/>
      </c>
      <c r="L391" s="53"/>
      <c r="M391" s="52" t="str">
        <f>IFERROR(INDEX('     2022    '!R:R,MATCH('Order Summary'!$A391,'     2022    '!$AN:$AN,0)),"")</f>
        <v/>
      </c>
      <c r="N391" s="52" t="str">
        <f>IFERROR(INDEX('     2022    '!V:V,MATCH('Order Summary'!$A391,'     2022    '!$AN:$AN,0)),"")</f>
        <v/>
      </c>
      <c r="O391" s="52" t="str">
        <f>IFERROR(INDEX('     2022    '!S:S,MATCH('Order Summary'!$A391,'     2022    '!$AN:$AN,0)),"")</f>
        <v/>
      </c>
      <c r="P391" s="96" t="str">
        <f t="shared" si="20"/>
        <v/>
      </c>
      <c r="R391" s="9"/>
      <c r="S391" s="9"/>
      <c r="T391" s="9"/>
      <c r="U391" s="9"/>
      <c r="V391" s="9"/>
      <c r="W391" s="9"/>
      <c r="X391" s="9"/>
      <c r="Y391" s="9"/>
      <c r="Z391" s="9"/>
      <c r="AA391" s="9"/>
      <c r="AB391" s="9"/>
      <c r="AC391" s="9"/>
      <c r="AD391" s="9"/>
      <c r="AE391" s="9"/>
      <c r="AF391" s="9"/>
      <c r="AG391" s="9"/>
      <c r="AH391" s="9"/>
      <c r="AI391" s="9"/>
      <c r="AJ391" s="9"/>
      <c r="AK391" s="9"/>
      <c r="AL391" s="9"/>
      <c r="AM391" s="9"/>
      <c r="AN391" s="9"/>
      <c r="AO391" s="9"/>
      <c r="AP391" s="9"/>
      <c r="AQ391" s="9"/>
      <c r="AR391" s="9"/>
      <c r="AS391" s="9"/>
      <c r="AT391" s="9"/>
      <c r="AU391" s="9"/>
      <c r="AV391" s="9"/>
      <c r="AW391" s="9"/>
      <c r="AX391" s="9"/>
      <c r="AY391" s="9"/>
      <c r="AZ391" s="9"/>
      <c r="BA391" s="9"/>
      <c r="BB391" s="9"/>
      <c r="BC391" s="9"/>
      <c r="BD391" s="9"/>
      <c r="BE391" s="9"/>
      <c r="BF391" s="9"/>
      <c r="BG391" s="9"/>
      <c r="BH391" s="9"/>
      <c r="BI391" s="9"/>
      <c r="BJ391" s="9"/>
      <c r="BK391" s="9"/>
      <c r="BL391" s="9"/>
      <c r="BM391" s="9"/>
      <c r="BN391" s="9"/>
      <c r="BO391" s="9"/>
      <c r="BP391" s="9"/>
      <c r="BQ391" s="9"/>
      <c r="BR391" s="9"/>
      <c r="BS391" s="9"/>
      <c r="BT391" s="9"/>
      <c r="BU391" s="9"/>
      <c r="BV391" s="9"/>
      <c r="BW391" s="9"/>
      <c r="BX391" s="9"/>
      <c r="BY391" s="9"/>
      <c r="BZ391" s="9"/>
    </row>
    <row r="392" spans="1:78">
      <c r="A392" s="50">
        <f t="shared" si="23"/>
        <v>381</v>
      </c>
      <c r="C392" s="11" t="str">
        <f>IFERROR(INDEX('     2022    '!D:D,MATCH('Order Summary'!$A392,'     2022    '!$AN:$AN,0)),"")</f>
        <v/>
      </c>
      <c r="D392" s="11" t="str">
        <f>IFERROR(INDEX('     2022    '!C:C,MATCH('Order Summary'!$A392,'     2022    '!$AN:$AN,0)),"")</f>
        <v/>
      </c>
      <c r="E392" s="11" t="str">
        <f>IFERROR(INDEX('     2022    '!E:E,MATCH('Order Summary'!$A392,'     2022    '!$AN:$AN,0)),"")</f>
        <v/>
      </c>
      <c r="F392" s="96">
        <f>IFERROR(INDEX('     2022    '!AY:AY,MATCH($A392,'     2022    '!$AN:$AN,0)),0)</f>
        <v>0</v>
      </c>
      <c r="G392" s="180" t="str">
        <f>IFERROR(IF($O$3&gt;68,INDEX('     2022    '!I:I,MATCH($A392,'     2022    '!$AN:$AN,0))*(1-'     2022    '!$BA$1),INDEX('     2022    '!I:I,MATCH($A392,'     2022    '!$AN:$AN,0))),"")</f>
        <v/>
      </c>
      <c r="H392" s="96">
        <f>IFERROR(INDEX('     2022    '!AZ:AZ,MATCH($A392,'     2022    '!$AN:$AN,0)),0)</f>
        <v>0</v>
      </c>
      <c r="I392" s="180" t="str">
        <f>IFERROR(IF($O$3&gt;68,INDEX('     2022    '!M:M,MATCH($A392,'     2022    '!$AN:$AN,0))*(1-'     2022    '!$BA$1),INDEX('     2022    '!M:M,MATCH($A392,'     2022    '!$AN:$AN,0))),"")</f>
        <v/>
      </c>
      <c r="J392" s="181">
        <f t="shared" si="21"/>
        <v>0</v>
      </c>
      <c r="K392" s="182" t="str">
        <f t="shared" si="22"/>
        <v/>
      </c>
      <c r="L392" s="53"/>
      <c r="M392" s="52" t="str">
        <f>IFERROR(INDEX('     2022    '!R:R,MATCH('Order Summary'!$A392,'     2022    '!$AN:$AN,0)),"")</f>
        <v/>
      </c>
      <c r="N392" s="52" t="str">
        <f>IFERROR(INDEX('     2022    '!V:V,MATCH('Order Summary'!$A392,'     2022    '!$AN:$AN,0)),"")</f>
        <v/>
      </c>
      <c r="O392" s="52" t="str">
        <f>IFERROR(INDEX('     2022    '!S:S,MATCH('Order Summary'!$A392,'     2022    '!$AN:$AN,0)),"")</f>
        <v/>
      </c>
      <c r="P392" s="96" t="str">
        <f t="shared" si="20"/>
        <v/>
      </c>
      <c r="R392" s="9"/>
      <c r="S392" s="9"/>
      <c r="T392" s="9"/>
      <c r="U392" s="9"/>
      <c r="V392" s="9"/>
      <c r="W392" s="9"/>
      <c r="X392" s="9"/>
      <c r="Y392" s="9"/>
      <c r="Z392" s="9"/>
      <c r="AA392" s="9"/>
      <c r="AB392" s="9"/>
      <c r="AC392" s="9"/>
      <c r="AD392" s="9"/>
      <c r="AE392" s="9"/>
      <c r="AF392" s="9"/>
      <c r="AG392" s="9"/>
      <c r="AH392" s="9"/>
      <c r="AI392" s="9"/>
      <c r="AJ392" s="9"/>
      <c r="AK392" s="9"/>
      <c r="AL392" s="9"/>
      <c r="AM392" s="9"/>
      <c r="AN392" s="9"/>
      <c r="AO392" s="9"/>
      <c r="AP392" s="9"/>
      <c r="AQ392" s="9"/>
      <c r="AR392" s="9"/>
      <c r="AS392" s="9"/>
      <c r="AT392" s="9"/>
      <c r="AU392" s="9"/>
      <c r="AV392" s="9"/>
      <c r="AW392" s="9"/>
      <c r="AX392" s="9"/>
      <c r="AY392" s="9"/>
      <c r="AZ392" s="9"/>
      <c r="BA392" s="9"/>
      <c r="BB392" s="9"/>
      <c r="BC392" s="9"/>
      <c r="BD392" s="9"/>
      <c r="BE392" s="9"/>
      <c r="BF392" s="9"/>
      <c r="BG392" s="9"/>
      <c r="BH392" s="9"/>
      <c r="BI392" s="9"/>
      <c r="BJ392" s="9"/>
      <c r="BK392" s="9"/>
      <c r="BL392" s="9"/>
      <c r="BM392" s="9"/>
      <c r="BN392" s="9"/>
      <c r="BO392" s="9"/>
      <c r="BP392" s="9"/>
      <c r="BQ392" s="9"/>
      <c r="BR392" s="9"/>
      <c r="BS392" s="9"/>
      <c r="BT392" s="9"/>
      <c r="BU392" s="9"/>
      <c r="BV392" s="9"/>
      <c r="BW392" s="9"/>
      <c r="BX392" s="9"/>
      <c r="BY392" s="9"/>
      <c r="BZ392" s="9"/>
    </row>
    <row r="393" spans="1:78">
      <c r="A393" s="50">
        <f t="shared" si="23"/>
        <v>382</v>
      </c>
      <c r="C393" s="11" t="str">
        <f>IFERROR(INDEX('     2022    '!D:D,MATCH('Order Summary'!$A393,'     2022    '!$AN:$AN,0)),"")</f>
        <v/>
      </c>
      <c r="D393" s="11" t="str">
        <f>IFERROR(INDEX('     2022    '!C:C,MATCH('Order Summary'!$A393,'     2022    '!$AN:$AN,0)),"")</f>
        <v/>
      </c>
      <c r="E393" s="11" t="str">
        <f>IFERROR(INDEX('     2022    '!E:E,MATCH('Order Summary'!$A393,'     2022    '!$AN:$AN,0)),"")</f>
        <v/>
      </c>
      <c r="F393" s="96">
        <f>IFERROR(INDEX('     2022    '!AY:AY,MATCH($A393,'     2022    '!$AN:$AN,0)),0)</f>
        <v>0</v>
      </c>
      <c r="G393" s="180" t="str">
        <f>IFERROR(IF($O$3&gt;68,INDEX('     2022    '!I:I,MATCH($A393,'     2022    '!$AN:$AN,0))*(1-'     2022    '!$BA$1),INDEX('     2022    '!I:I,MATCH($A393,'     2022    '!$AN:$AN,0))),"")</f>
        <v/>
      </c>
      <c r="H393" s="96">
        <f>IFERROR(INDEX('     2022    '!AZ:AZ,MATCH($A393,'     2022    '!$AN:$AN,0)),0)</f>
        <v>0</v>
      </c>
      <c r="I393" s="180" t="str">
        <f>IFERROR(IF($O$3&gt;68,INDEX('     2022    '!M:M,MATCH($A393,'     2022    '!$AN:$AN,0))*(1-'     2022    '!$BA$1),INDEX('     2022    '!M:M,MATCH($A393,'     2022    '!$AN:$AN,0))),"")</f>
        <v/>
      </c>
      <c r="J393" s="181">
        <f t="shared" si="21"/>
        <v>0</v>
      </c>
      <c r="K393" s="182" t="str">
        <f t="shared" si="22"/>
        <v/>
      </c>
      <c r="L393" s="53"/>
      <c r="M393" s="52" t="str">
        <f>IFERROR(INDEX('     2022    '!R:R,MATCH('Order Summary'!$A393,'     2022    '!$AN:$AN,0)),"")</f>
        <v/>
      </c>
      <c r="N393" s="52" t="str">
        <f>IFERROR(INDEX('     2022    '!V:V,MATCH('Order Summary'!$A393,'     2022    '!$AN:$AN,0)),"")</f>
        <v/>
      </c>
      <c r="O393" s="52" t="str">
        <f>IFERROR(INDEX('     2022    '!S:S,MATCH('Order Summary'!$A393,'     2022    '!$AN:$AN,0)),"")</f>
        <v/>
      </c>
      <c r="P393" s="96" t="str">
        <f t="shared" si="20"/>
        <v/>
      </c>
      <c r="R393" s="9"/>
      <c r="S393" s="9"/>
      <c r="T393" s="9"/>
      <c r="U393" s="9"/>
      <c r="V393" s="9"/>
      <c r="W393" s="9"/>
      <c r="X393" s="9"/>
      <c r="Y393" s="9"/>
      <c r="Z393" s="9"/>
      <c r="AA393" s="9"/>
      <c r="AB393" s="9"/>
      <c r="AC393" s="9"/>
      <c r="AD393" s="9"/>
      <c r="AE393" s="9"/>
      <c r="AF393" s="9"/>
      <c r="AG393" s="9"/>
      <c r="AH393" s="9"/>
      <c r="AI393" s="9"/>
      <c r="AJ393" s="9"/>
      <c r="AK393" s="9"/>
      <c r="AL393" s="9"/>
      <c r="AM393" s="9"/>
      <c r="AN393" s="9"/>
      <c r="AO393" s="9"/>
      <c r="AP393" s="9"/>
      <c r="AQ393" s="9"/>
      <c r="AR393" s="9"/>
      <c r="AS393" s="9"/>
      <c r="AT393" s="9"/>
      <c r="AU393" s="9"/>
      <c r="AV393" s="9"/>
      <c r="AW393" s="9"/>
      <c r="AX393" s="9"/>
      <c r="AY393" s="9"/>
      <c r="AZ393" s="9"/>
      <c r="BA393" s="9"/>
      <c r="BB393" s="9"/>
      <c r="BC393" s="9"/>
      <c r="BD393" s="9"/>
      <c r="BE393" s="9"/>
      <c r="BF393" s="9"/>
      <c r="BG393" s="9"/>
      <c r="BH393" s="9"/>
      <c r="BI393" s="9"/>
      <c r="BJ393" s="9"/>
      <c r="BK393" s="9"/>
      <c r="BL393" s="9"/>
      <c r="BM393" s="9"/>
      <c r="BN393" s="9"/>
      <c r="BO393" s="9"/>
      <c r="BP393" s="9"/>
      <c r="BQ393" s="9"/>
      <c r="BR393" s="9"/>
      <c r="BS393" s="9"/>
      <c r="BT393" s="9"/>
      <c r="BU393" s="9"/>
      <c r="BV393" s="9"/>
      <c r="BW393" s="9"/>
      <c r="BX393" s="9"/>
      <c r="BY393" s="9"/>
      <c r="BZ393" s="9"/>
    </row>
    <row r="394" spans="1:78">
      <c r="A394" s="50">
        <f t="shared" si="23"/>
        <v>383</v>
      </c>
      <c r="C394" s="11" t="str">
        <f>IFERROR(INDEX('     2022    '!D:D,MATCH('Order Summary'!$A394,'     2022    '!$AN:$AN,0)),"")</f>
        <v/>
      </c>
      <c r="D394" s="11" t="str">
        <f>IFERROR(INDEX('     2022    '!C:C,MATCH('Order Summary'!$A394,'     2022    '!$AN:$AN,0)),"")</f>
        <v/>
      </c>
      <c r="E394" s="11" t="str">
        <f>IFERROR(INDEX('     2022    '!E:E,MATCH('Order Summary'!$A394,'     2022    '!$AN:$AN,0)),"")</f>
        <v/>
      </c>
      <c r="F394" s="96">
        <f>IFERROR(INDEX('     2022    '!AY:AY,MATCH($A394,'     2022    '!$AN:$AN,0)),0)</f>
        <v>0</v>
      </c>
      <c r="G394" s="180" t="str">
        <f>IFERROR(IF($O$3&gt;68,INDEX('     2022    '!I:I,MATCH($A394,'     2022    '!$AN:$AN,0))*(1-'     2022    '!$BA$1),INDEX('     2022    '!I:I,MATCH($A394,'     2022    '!$AN:$AN,0))),"")</f>
        <v/>
      </c>
      <c r="H394" s="96">
        <f>IFERROR(INDEX('     2022    '!AZ:AZ,MATCH($A394,'     2022    '!$AN:$AN,0)),0)</f>
        <v>0</v>
      </c>
      <c r="I394" s="180" t="str">
        <f>IFERROR(IF($O$3&gt;68,INDEX('     2022    '!M:M,MATCH($A394,'     2022    '!$AN:$AN,0))*(1-'     2022    '!$BA$1),INDEX('     2022    '!M:M,MATCH($A394,'     2022    '!$AN:$AN,0))),"")</f>
        <v/>
      </c>
      <c r="J394" s="181">
        <f t="shared" si="21"/>
        <v>0</v>
      </c>
      <c r="K394" s="182" t="str">
        <f t="shared" si="22"/>
        <v/>
      </c>
      <c r="L394" s="53"/>
      <c r="M394" s="52" t="str">
        <f>IFERROR(INDEX('     2022    '!R:R,MATCH('Order Summary'!$A394,'     2022    '!$AN:$AN,0)),"")</f>
        <v/>
      </c>
      <c r="N394" s="52" t="str">
        <f>IFERROR(INDEX('     2022    '!V:V,MATCH('Order Summary'!$A394,'     2022    '!$AN:$AN,0)),"")</f>
        <v/>
      </c>
      <c r="O394" s="52" t="str">
        <f>IFERROR(INDEX('     2022    '!S:S,MATCH('Order Summary'!$A394,'     2022    '!$AN:$AN,0)),"")</f>
        <v/>
      </c>
      <c r="P394" s="96" t="str">
        <f t="shared" si="20"/>
        <v/>
      </c>
      <c r="R394" s="9"/>
      <c r="S394" s="9"/>
      <c r="T394" s="9"/>
      <c r="U394" s="9"/>
      <c r="V394" s="9"/>
      <c r="W394" s="9"/>
      <c r="X394" s="9"/>
      <c r="Y394" s="9"/>
      <c r="Z394" s="9"/>
      <c r="AA394" s="9"/>
      <c r="AB394" s="9"/>
      <c r="AC394" s="9"/>
      <c r="AD394" s="9"/>
      <c r="AE394" s="9"/>
      <c r="AF394" s="9"/>
      <c r="AG394" s="9"/>
      <c r="AH394" s="9"/>
      <c r="AI394" s="9"/>
      <c r="AJ394" s="9"/>
      <c r="AK394" s="9"/>
      <c r="AL394" s="9"/>
      <c r="AM394" s="9"/>
      <c r="AN394" s="9"/>
      <c r="AO394" s="9"/>
      <c r="AP394" s="9"/>
      <c r="AQ394" s="9"/>
      <c r="AR394" s="9"/>
      <c r="AS394" s="9"/>
      <c r="AT394" s="9"/>
      <c r="AU394" s="9"/>
      <c r="AV394" s="9"/>
      <c r="AW394" s="9"/>
      <c r="AX394" s="9"/>
      <c r="AY394" s="9"/>
      <c r="AZ394" s="9"/>
      <c r="BA394" s="9"/>
      <c r="BB394" s="9"/>
      <c r="BC394" s="9"/>
      <c r="BD394" s="9"/>
      <c r="BE394" s="9"/>
      <c r="BF394" s="9"/>
      <c r="BG394" s="9"/>
      <c r="BH394" s="9"/>
      <c r="BI394" s="9"/>
      <c r="BJ394" s="9"/>
      <c r="BK394" s="9"/>
      <c r="BL394" s="9"/>
      <c r="BM394" s="9"/>
      <c r="BN394" s="9"/>
      <c r="BO394" s="9"/>
      <c r="BP394" s="9"/>
      <c r="BQ394" s="9"/>
      <c r="BR394" s="9"/>
      <c r="BS394" s="9"/>
      <c r="BT394" s="9"/>
      <c r="BU394" s="9"/>
      <c r="BV394" s="9"/>
      <c r="BW394" s="9"/>
      <c r="BX394" s="9"/>
      <c r="BY394" s="9"/>
      <c r="BZ394" s="9"/>
    </row>
    <row r="395" spans="1:78">
      <c r="A395" s="50">
        <f t="shared" si="23"/>
        <v>384</v>
      </c>
      <c r="C395" s="11" t="str">
        <f>IFERROR(INDEX('     2022    '!D:D,MATCH('Order Summary'!$A395,'     2022    '!$AN:$AN,0)),"")</f>
        <v/>
      </c>
      <c r="D395" s="11" t="str">
        <f>IFERROR(INDEX('     2022    '!C:C,MATCH('Order Summary'!$A395,'     2022    '!$AN:$AN,0)),"")</f>
        <v/>
      </c>
      <c r="E395" s="11" t="str">
        <f>IFERROR(INDEX('     2022    '!E:E,MATCH('Order Summary'!$A395,'     2022    '!$AN:$AN,0)),"")</f>
        <v/>
      </c>
      <c r="F395" s="96">
        <f>IFERROR(INDEX('     2022    '!AY:AY,MATCH($A395,'     2022    '!$AN:$AN,0)),0)</f>
        <v>0</v>
      </c>
      <c r="G395" s="180" t="str">
        <f>IFERROR(IF($O$3&gt;68,INDEX('     2022    '!I:I,MATCH($A395,'     2022    '!$AN:$AN,0))*(1-'     2022    '!$BA$1),INDEX('     2022    '!I:I,MATCH($A395,'     2022    '!$AN:$AN,0))),"")</f>
        <v/>
      </c>
      <c r="H395" s="96">
        <f>IFERROR(INDEX('     2022    '!AZ:AZ,MATCH($A395,'     2022    '!$AN:$AN,0)),0)</f>
        <v>0</v>
      </c>
      <c r="I395" s="180" t="str">
        <f>IFERROR(IF($O$3&gt;68,INDEX('     2022    '!M:M,MATCH($A395,'     2022    '!$AN:$AN,0))*(1-'     2022    '!$BA$1),INDEX('     2022    '!M:M,MATCH($A395,'     2022    '!$AN:$AN,0))),"")</f>
        <v/>
      </c>
      <c r="J395" s="181">
        <f t="shared" si="21"/>
        <v>0</v>
      </c>
      <c r="K395" s="182" t="str">
        <f t="shared" si="22"/>
        <v/>
      </c>
      <c r="L395" s="53"/>
      <c r="M395" s="52" t="str">
        <f>IFERROR(INDEX('     2022    '!R:R,MATCH('Order Summary'!$A395,'     2022    '!$AN:$AN,0)),"")</f>
        <v/>
      </c>
      <c r="N395" s="52" t="str">
        <f>IFERROR(INDEX('     2022    '!V:V,MATCH('Order Summary'!$A395,'     2022    '!$AN:$AN,0)),"")</f>
        <v/>
      </c>
      <c r="O395" s="52" t="str">
        <f>IFERROR(INDEX('     2022    '!S:S,MATCH('Order Summary'!$A395,'     2022    '!$AN:$AN,0)),"")</f>
        <v/>
      </c>
      <c r="P395" s="96" t="str">
        <f t="shared" si="20"/>
        <v/>
      </c>
      <c r="R395" s="9"/>
      <c r="S395" s="9"/>
      <c r="T395" s="9"/>
      <c r="U395" s="9"/>
      <c r="V395" s="9"/>
      <c r="W395" s="9"/>
      <c r="X395" s="9"/>
      <c r="Y395" s="9"/>
      <c r="Z395" s="9"/>
      <c r="AA395" s="9"/>
      <c r="AB395" s="9"/>
      <c r="AC395" s="9"/>
      <c r="AD395" s="9"/>
      <c r="AE395" s="9"/>
      <c r="AF395" s="9"/>
      <c r="AG395" s="9"/>
      <c r="AH395" s="9"/>
      <c r="AI395" s="9"/>
      <c r="AJ395" s="9"/>
      <c r="AK395" s="9"/>
      <c r="AL395" s="9"/>
      <c r="AM395" s="9"/>
      <c r="AN395" s="9"/>
      <c r="AO395" s="9"/>
      <c r="AP395" s="9"/>
      <c r="AQ395" s="9"/>
      <c r="AR395" s="9"/>
      <c r="AS395" s="9"/>
      <c r="AT395" s="9"/>
      <c r="AU395" s="9"/>
      <c r="AV395" s="9"/>
      <c r="AW395" s="9"/>
      <c r="AX395" s="9"/>
      <c r="AY395" s="9"/>
      <c r="AZ395" s="9"/>
      <c r="BA395" s="9"/>
      <c r="BB395" s="9"/>
      <c r="BC395" s="9"/>
      <c r="BD395" s="9"/>
      <c r="BE395" s="9"/>
      <c r="BF395" s="9"/>
      <c r="BG395" s="9"/>
      <c r="BH395" s="9"/>
      <c r="BI395" s="9"/>
      <c r="BJ395" s="9"/>
      <c r="BK395" s="9"/>
      <c r="BL395" s="9"/>
      <c r="BM395" s="9"/>
      <c r="BN395" s="9"/>
      <c r="BO395" s="9"/>
      <c r="BP395" s="9"/>
      <c r="BQ395" s="9"/>
      <c r="BR395" s="9"/>
      <c r="BS395" s="9"/>
      <c r="BT395" s="9"/>
      <c r="BU395" s="9"/>
      <c r="BV395" s="9"/>
      <c r="BW395" s="9"/>
      <c r="BX395" s="9"/>
      <c r="BY395" s="9"/>
      <c r="BZ395" s="9"/>
    </row>
    <row r="396" spans="1:78">
      <c r="A396" s="50">
        <f t="shared" si="23"/>
        <v>385</v>
      </c>
      <c r="C396" s="11" t="str">
        <f>IFERROR(INDEX('     2022    '!D:D,MATCH('Order Summary'!$A396,'     2022    '!$AN:$AN,0)),"")</f>
        <v/>
      </c>
      <c r="D396" s="11" t="str">
        <f>IFERROR(INDEX('     2022    '!C:C,MATCH('Order Summary'!$A396,'     2022    '!$AN:$AN,0)),"")</f>
        <v/>
      </c>
      <c r="E396" s="11" t="str">
        <f>IFERROR(INDEX('     2022    '!E:E,MATCH('Order Summary'!$A396,'     2022    '!$AN:$AN,0)),"")</f>
        <v/>
      </c>
      <c r="F396" s="96">
        <f>IFERROR(INDEX('     2022    '!AY:AY,MATCH($A396,'     2022    '!$AN:$AN,0)),0)</f>
        <v>0</v>
      </c>
      <c r="G396" s="180" t="str">
        <f>IFERROR(IF($O$3&gt;68,INDEX('     2022    '!I:I,MATCH($A396,'     2022    '!$AN:$AN,0))*(1-'     2022    '!$BA$1),INDEX('     2022    '!I:I,MATCH($A396,'     2022    '!$AN:$AN,0))),"")</f>
        <v/>
      </c>
      <c r="H396" s="96">
        <f>IFERROR(INDEX('     2022    '!AZ:AZ,MATCH($A396,'     2022    '!$AN:$AN,0)),0)</f>
        <v>0</v>
      </c>
      <c r="I396" s="180" t="str">
        <f>IFERROR(IF($O$3&gt;68,INDEX('     2022    '!M:M,MATCH($A396,'     2022    '!$AN:$AN,0))*(1-'     2022    '!$BA$1),INDEX('     2022    '!M:M,MATCH($A396,'     2022    '!$AN:$AN,0))),"")</f>
        <v/>
      </c>
      <c r="J396" s="181">
        <f t="shared" si="21"/>
        <v>0</v>
      </c>
      <c r="K396" s="182" t="str">
        <f t="shared" si="22"/>
        <v/>
      </c>
      <c r="L396" s="53"/>
      <c r="M396" s="52" t="str">
        <f>IFERROR(INDEX('     2022    '!R:R,MATCH('Order Summary'!$A396,'     2022    '!$AN:$AN,0)),"")</f>
        <v/>
      </c>
      <c r="N396" s="52" t="str">
        <f>IFERROR(INDEX('     2022    '!V:V,MATCH('Order Summary'!$A396,'     2022    '!$AN:$AN,0)),"")</f>
        <v/>
      </c>
      <c r="O396" s="52" t="str">
        <f>IFERROR(INDEX('     2022    '!S:S,MATCH('Order Summary'!$A396,'     2022    '!$AN:$AN,0)),"")</f>
        <v/>
      </c>
      <c r="P396" s="96" t="str">
        <f t="shared" ref="P396:P459" si="24">IFERROR(J396*O396,"")</f>
        <v/>
      </c>
      <c r="R396" s="9"/>
      <c r="S396" s="9"/>
      <c r="T396" s="9"/>
      <c r="U396" s="9"/>
      <c r="V396" s="9"/>
      <c r="W396" s="9"/>
      <c r="X396" s="9"/>
      <c r="Y396" s="9"/>
      <c r="Z396" s="9"/>
      <c r="AA396" s="9"/>
      <c r="AB396" s="9"/>
      <c r="AC396" s="9"/>
      <c r="AD396" s="9"/>
      <c r="AE396" s="9"/>
      <c r="AF396" s="9"/>
      <c r="AG396" s="9"/>
      <c r="AH396" s="9"/>
      <c r="AI396" s="9"/>
      <c r="AJ396" s="9"/>
      <c r="AK396" s="9"/>
      <c r="AL396" s="9"/>
      <c r="AM396" s="9"/>
      <c r="AN396" s="9"/>
      <c r="AO396" s="9"/>
      <c r="AP396" s="9"/>
      <c r="AQ396" s="9"/>
      <c r="AR396" s="9"/>
      <c r="AS396" s="9"/>
      <c r="AT396" s="9"/>
      <c r="AU396" s="9"/>
      <c r="AV396" s="9"/>
      <c r="AW396" s="9"/>
      <c r="AX396" s="9"/>
      <c r="AY396" s="9"/>
      <c r="AZ396" s="9"/>
      <c r="BA396" s="9"/>
      <c r="BB396" s="9"/>
      <c r="BC396" s="9"/>
      <c r="BD396" s="9"/>
      <c r="BE396" s="9"/>
      <c r="BF396" s="9"/>
      <c r="BG396" s="9"/>
      <c r="BH396" s="9"/>
      <c r="BI396" s="9"/>
      <c r="BJ396" s="9"/>
      <c r="BK396" s="9"/>
      <c r="BL396" s="9"/>
      <c r="BM396" s="9"/>
      <c r="BN396" s="9"/>
      <c r="BO396" s="9"/>
      <c r="BP396" s="9"/>
      <c r="BQ396" s="9"/>
      <c r="BR396" s="9"/>
      <c r="BS396" s="9"/>
      <c r="BT396" s="9"/>
      <c r="BU396" s="9"/>
      <c r="BV396" s="9"/>
      <c r="BW396" s="9"/>
      <c r="BX396" s="9"/>
      <c r="BY396" s="9"/>
      <c r="BZ396" s="9"/>
    </row>
    <row r="397" spans="1:78">
      <c r="A397" s="50">
        <f t="shared" si="23"/>
        <v>386</v>
      </c>
      <c r="C397" s="11" t="str">
        <f>IFERROR(INDEX('     2022    '!D:D,MATCH('Order Summary'!$A397,'     2022    '!$AN:$AN,0)),"")</f>
        <v/>
      </c>
      <c r="D397" s="11" t="str">
        <f>IFERROR(INDEX('     2022    '!C:C,MATCH('Order Summary'!$A397,'     2022    '!$AN:$AN,0)),"")</f>
        <v/>
      </c>
      <c r="E397" s="11" t="str">
        <f>IFERROR(INDEX('     2022    '!E:E,MATCH('Order Summary'!$A397,'     2022    '!$AN:$AN,0)),"")</f>
        <v/>
      </c>
      <c r="F397" s="96">
        <f>IFERROR(INDEX('     2022    '!AY:AY,MATCH($A397,'     2022    '!$AN:$AN,0)),0)</f>
        <v>0</v>
      </c>
      <c r="G397" s="180" t="str">
        <f>IFERROR(IF($O$3&gt;68,INDEX('     2022    '!I:I,MATCH($A397,'     2022    '!$AN:$AN,0))*(1-'     2022    '!$BA$1),INDEX('     2022    '!I:I,MATCH($A397,'     2022    '!$AN:$AN,0))),"")</f>
        <v/>
      </c>
      <c r="H397" s="96">
        <f>IFERROR(INDEX('     2022    '!AZ:AZ,MATCH($A397,'     2022    '!$AN:$AN,0)),0)</f>
        <v>0</v>
      </c>
      <c r="I397" s="180" t="str">
        <f>IFERROR(IF($O$3&gt;68,INDEX('     2022    '!M:M,MATCH($A397,'     2022    '!$AN:$AN,0))*(1-'     2022    '!$BA$1),INDEX('     2022    '!M:M,MATCH($A397,'     2022    '!$AN:$AN,0))),"")</f>
        <v/>
      </c>
      <c r="J397" s="181">
        <f t="shared" ref="J397:J460" si="25">F397+H397</f>
        <v>0</v>
      </c>
      <c r="K397" s="182" t="str">
        <f t="shared" ref="K397:K460" si="26">IFERROR((F397*G397)+(H397*I397),"")</f>
        <v/>
      </c>
      <c r="L397" s="53"/>
      <c r="M397" s="52" t="str">
        <f>IFERROR(INDEX('     2022    '!R:R,MATCH('Order Summary'!$A397,'     2022    '!$AN:$AN,0)),"")</f>
        <v/>
      </c>
      <c r="N397" s="52" t="str">
        <f>IFERROR(INDEX('     2022    '!V:V,MATCH('Order Summary'!$A397,'     2022    '!$AN:$AN,0)),"")</f>
        <v/>
      </c>
      <c r="O397" s="52" t="str">
        <f>IFERROR(INDEX('     2022    '!S:S,MATCH('Order Summary'!$A397,'     2022    '!$AN:$AN,0)),"")</f>
        <v/>
      </c>
      <c r="P397" s="96" t="str">
        <f t="shared" si="24"/>
        <v/>
      </c>
      <c r="R397" s="9"/>
      <c r="S397" s="9"/>
      <c r="T397" s="9"/>
      <c r="U397" s="9"/>
      <c r="V397" s="9"/>
      <c r="W397" s="9"/>
      <c r="X397" s="9"/>
      <c r="Y397" s="9"/>
      <c r="Z397" s="9"/>
      <c r="AA397" s="9"/>
      <c r="AB397" s="9"/>
      <c r="AC397" s="9"/>
      <c r="AD397" s="9"/>
      <c r="AE397" s="9"/>
      <c r="AF397" s="9"/>
      <c r="AG397" s="9"/>
      <c r="AH397" s="9"/>
      <c r="AI397" s="9"/>
      <c r="AJ397" s="9"/>
      <c r="AK397" s="9"/>
      <c r="AL397" s="9"/>
      <c r="AM397" s="9"/>
      <c r="AN397" s="9"/>
      <c r="AO397" s="9"/>
      <c r="AP397" s="9"/>
      <c r="AQ397" s="9"/>
      <c r="AR397" s="9"/>
      <c r="AS397" s="9"/>
      <c r="AT397" s="9"/>
      <c r="AU397" s="9"/>
      <c r="AV397" s="9"/>
      <c r="AW397" s="9"/>
      <c r="AX397" s="9"/>
      <c r="AY397" s="9"/>
      <c r="AZ397" s="9"/>
      <c r="BA397" s="9"/>
      <c r="BB397" s="9"/>
      <c r="BC397" s="9"/>
      <c r="BD397" s="9"/>
      <c r="BE397" s="9"/>
      <c r="BF397" s="9"/>
      <c r="BG397" s="9"/>
      <c r="BH397" s="9"/>
      <c r="BI397" s="9"/>
      <c r="BJ397" s="9"/>
      <c r="BK397" s="9"/>
      <c r="BL397" s="9"/>
      <c r="BM397" s="9"/>
      <c r="BN397" s="9"/>
      <c r="BO397" s="9"/>
      <c r="BP397" s="9"/>
      <c r="BQ397" s="9"/>
      <c r="BR397" s="9"/>
      <c r="BS397" s="9"/>
      <c r="BT397" s="9"/>
      <c r="BU397" s="9"/>
      <c r="BV397" s="9"/>
      <c r="BW397" s="9"/>
      <c r="BX397" s="9"/>
      <c r="BY397" s="9"/>
      <c r="BZ397" s="9"/>
    </row>
    <row r="398" spans="1:78">
      <c r="A398" s="50">
        <f t="shared" ref="A398:A461" si="27">A397+1</f>
        <v>387</v>
      </c>
      <c r="C398" s="11" t="str">
        <f>IFERROR(INDEX('     2022    '!D:D,MATCH('Order Summary'!$A398,'     2022    '!$AN:$AN,0)),"")</f>
        <v/>
      </c>
      <c r="D398" s="11" t="str">
        <f>IFERROR(INDEX('     2022    '!C:C,MATCH('Order Summary'!$A398,'     2022    '!$AN:$AN,0)),"")</f>
        <v/>
      </c>
      <c r="E398" s="11" t="str">
        <f>IFERROR(INDEX('     2022    '!E:E,MATCH('Order Summary'!$A398,'     2022    '!$AN:$AN,0)),"")</f>
        <v/>
      </c>
      <c r="F398" s="96">
        <f>IFERROR(INDEX('     2022    '!AY:AY,MATCH($A398,'     2022    '!$AN:$AN,0)),0)</f>
        <v>0</v>
      </c>
      <c r="G398" s="180" t="str">
        <f>IFERROR(IF($O$3&gt;68,INDEX('     2022    '!I:I,MATCH($A398,'     2022    '!$AN:$AN,0))*(1-'     2022    '!$BA$1),INDEX('     2022    '!I:I,MATCH($A398,'     2022    '!$AN:$AN,0))),"")</f>
        <v/>
      </c>
      <c r="H398" s="96">
        <f>IFERROR(INDEX('     2022    '!AZ:AZ,MATCH($A398,'     2022    '!$AN:$AN,0)),0)</f>
        <v>0</v>
      </c>
      <c r="I398" s="180" t="str">
        <f>IFERROR(IF($O$3&gt;68,INDEX('     2022    '!M:M,MATCH($A398,'     2022    '!$AN:$AN,0))*(1-'     2022    '!$BA$1),INDEX('     2022    '!M:M,MATCH($A398,'     2022    '!$AN:$AN,0))),"")</f>
        <v/>
      </c>
      <c r="J398" s="181">
        <f t="shared" si="25"/>
        <v>0</v>
      </c>
      <c r="K398" s="182" t="str">
        <f t="shared" si="26"/>
        <v/>
      </c>
      <c r="L398" s="53"/>
      <c r="M398" s="52" t="str">
        <f>IFERROR(INDEX('     2022    '!R:R,MATCH('Order Summary'!$A398,'     2022    '!$AN:$AN,0)),"")</f>
        <v/>
      </c>
      <c r="N398" s="52" t="str">
        <f>IFERROR(INDEX('     2022    '!V:V,MATCH('Order Summary'!$A398,'     2022    '!$AN:$AN,0)),"")</f>
        <v/>
      </c>
      <c r="O398" s="52" t="str">
        <f>IFERROR(INDEX('     2022    '!S:S,MATCH('Order Summary'!$A398,'     2022    '!$AN:$AN,0)),"")</f>
        <v/>
      </c>
      <c r="P398" s="96" t="str">
        <f t="shared" si="24"/>
        <v/>
      </c>
      <c r="R398" s="9"/>
      <c r="S398" s="9"/>
      <c r="T398" s="9"/>
      <c r="U398" s="9"/>
      <c r="V398" s="9"/>
      <c r="W398" s="9"/>
      <c r="X398" s="9"/>
      <c r="Y398" s="9"/>
      <c r="Z398" s="9"/>
      <c r="AA398" s="9"/>
      <c r="AB398" s="9"/>
      <c r="AC398" s="9"/>
      <c r="AD398" s="9"/>
      <c r="AE398" s="9"/>
      <c r="AF398" s="9"/>
      <c r="AG398" s="9"/>
      <c r="AH398" s="9"/>
      <c r="AI398" s="9"/>
      <c r="AJ398" s="9"/>
      <c r="AK398" s="9"/>
      <c r="AL398" s="9"/>
      <c r="AM398" s="9"/>
      <c r="AN398" s="9"/>
      <c r="AO398" s="9"/>
      <c r="AP398" s="9"/>
      <c r="AQ398" s="9"/>
      <c r="AR398" s="9"/>
      <c r="AS398" s="9"/>
      <c r="AT398" s="9"/>
      <c r="AU398" s="9"/>
      <c r="AV398" s="9"/>
      <c r="AW398" s="9"/>
      <c r="AX398" s="9"/>
      <c r="AY398" s="9"/>
      <c r="AZ398" s="9"/>
      <c r="BA398" s="9"/>
      <c r="BB398" s="9"/>
      <c r="BC398" s="9"/>
      <c r="BD398" s="9"/>
      <c r="BE398" s="9"/>
      <c r="BF398" s="9"/>
      <c r="BG398" s="9"/>
      <c r="BH398" s="9"/>
      <c r="BI398" s="9"/>
      <c r="BJ398" s="9"/>
      <c r="BK398" s="9"/>
      <c r="BL398" s="9"/>
      <c r="BM398" s="9"/>
      <c r="BN398" s="9"/>
      <c r="BO398" s="9"/>
      <c r="BP398" s="9"/>
      <c r="BQ398" s="9"/>
      <c r="BR398" s="9"/>
      <c r="BS398" s="9"/>
      <c r="BT398" s="9"/>
      <c r="BU398" s="9"/>
      <c r="BV398" s="9"/>
      <c r="BW398" s="9"/>
      <c r="BX398" s="9"/>
      <c r="BY398" s="9"/>
      <c r="BZ398" s="9"/>
    </row>
    <row r="399" spans="1:78">
      <c r="A399" s="50">
        <f t="shared" si="27"/>
        <v>388</v>
      </c>
      <c r="C399" s="11" t="str">
        <f>IFERROR(INDEX('     2022    '!D:D,MATCH('Order Summary'!$A399,'     2022    '!$AN:$AN,0)),"")</f>
        <v/>
      </c>
      <c r="D399" s="11" t="str">
        <f>IFERROR(INDEX('     2022    '!C:C,MATCH('Order Summary'!$A399,'     2022    '!$AN:$AN,0)),"")</f>
        <v/>
      </c>
      <c r="E399" s="11" t="str">
        <f>IFERROR(INDEX('     2022    '!E:E,MATCH('Order Summary'!$A399,'     2022    '!$AN:$AN,0)),"")</f>
        <v/>
      </c>
      <c r="F399" s="96">
        <f>IFERROR(INDEX('     2022    '!AY:AY,MATCH($A399,'     2022    '!$AN:$AN,0)),0)</f>
        <v>0</v>
      </c>
      <c r="G399" s="180" t="str">
        <f>IFERROR(IF($O$3&gt;68,INDEX('     2022    '!I:I,MATCH($A399,'     2022    '!$AN:$AN,0))*(1-'     2022    '!$BA$1),INDEX('     2022    '!I:I,MATCH($A399,'     2022    '!$AN:$AN,0))),"")</f>
        <v/>
      </c>
      <c r="H399" s="96">
        <f>IFERROR(INDEX('     2022    '!AZ:AZ,MATCH($A399,'     2022    '!$AN:$AN,0)),0)</f>
        <v>0</v>
      </c>
      <c r="I399" s="180" t="str">
        <f>IFERROR(IF($O$3&gt;68,INDEX('     2022    '!M:M,MATCH($A399,'     2022    '!$AN:$AN,0))*(1-'     2022    '!$BA$1),INDEX('     2022    '!M:M,MATCH($A399,'     2022    '!$AN:$AN,0))),"")</f>
        <v/>
      </c>
      <c r="J399" s="181">
        <f t="shared" si="25"/>
        <v>0</v>
      </c>
      <c r="K399" s="182" t="str">
        <f t="shared" si="26"/>
        <v/>
      </c>
      <c r="L399" s="53"/>
      <c r="M399" s="52" t="str">
        <f>IFERROR(INDEX('     2022    '!R:R,MATCH('Order Summary'!$A399,'     2022    '!$AN:$AN,0)),"")</f>
        <v/>
      </c>
      <c r="N399" s="52" t="str">
        <f>IFERROR(INDEX('     2022    '!V:V,MATCH('Order Summary'!$A399,'     2022    '!$AN:$AN,0)),"")</f>
        <v/>
      </c>
      <c r="O399" s="52" t="str">
        <f>IFERROR(INDEX('     2022    '!S:S,MATCH('Order Summary'!$A399,'     2022    '!$AN:$AN,0)),"")</f>
        <v/>
      </c>
      <c r="P399" s="96" t="str">
        <f t="shared" si="24"/>
        <v/>
      </c>
      <c r="R399" s="9"/>
      <c r="S399" s="9"/>
      <c r="T399" s="9"/>
      <c r="U399" s="9"/>
      <c r="V399" s="9"/>
      <c r="W399" s="9"/>
      <c r="X399" s="9"/>
      <c r="Y399" s="9"/>
      <c r="Z399" s="9"/>
      <c r="AA399" s="9"/>
      <c r="AB399" s="9"/>
      <c r="AC399" s="9"/>
      <c r="AD399" s="9"/>
      <c r="AE399" s="9"/>
      <c r="AF399" s="9"/>
      <c r="AG399" s="9"/>
      <c r="AH399" s="9"/>
      <c r="AI399" s="9"/>
      <c r="AJ399" s="9"/>
      <c r="AK399" s="9"/>
      <c r="AL399" s="9"/>
      <c r="AM399" s="9"/>
      <c r="AN399" s="9"/>
      <c r="AO399" s="9"/>
      <c r="AP399" s="9"/>
      <c r="AQ399" s="9"/>
      <c r="AR399" s="9"/>
      <c r="AS399" s="9"/>
      <c r="AT399" s="9"/>
      <c r="AU399" s="9"/>
      <c r="AV399" s="9"/>
      <c r="AW399" s="9"/>
      <c r="AX399" s="9"/>
      <c r="AY399" s="9"/>
      <c r="AZ399" s="9"/>
      <c r="BA399" s="9"/>
      <c r="BB399" s="9"/>
      <c r="BC399" s="9"/>
      <c r="BD399" s="9"/>
      <c r="BE399" s="9"/>
      <c r="BF399" s="9"/>
      <c r="BG399" s="9"/>
      <c r="BH399" s="9"/>
      <c r="BI399" s="9"/>
      <c r="BJ399" s="9"/>
      <c r="BK399" s="9"/>
      <c r="BL399" s="9"/>
      <c r="BM399" s="9"/>
      <c r="BN399" s="9"/>
      <c r="BO399" s="9"/>
      <c r="BP399" s="9"/>
      <c r="BQ399" s="9"/>
      <c r="BR399" s="9"/>
      <c r="BS399" s="9"/>
      <c r="BT399" s="9"/>
      <c r="BU399" s="9"/>
      <c r="BV399" s="9"/>
      <c r="BW399" s="9"/>
      <c r="BX399" s="9"/>
      <c r="BY399" s="9"/>
      <c r="BZ399" s="9"/>
    </row>
    <row r="400" spans="1:78">
      <c r="A400" s="50">
        <f t="shared" si="27"/>
        <v>389</v>
      </c>
      <c r="C400" s="11" t="str">
        <f>IFERROR(INDEX('     2022    '!D:D,MATCH('Order Summary'!$A400,'     2022    '!$AN:$AN,0)),"")</f>
        <v/>
      </c>
      <c r="D400" s="11" t="str">
        <f>IFERROR(INDEX('     2022    '!C:C,MATCH('Order Summary'!$A400,'     2022    '!$AN:$AN,0)),"")</f>
        <v/>
      </c>
      <c r="E400" s="11" t="str">
        <f>IFERROR(INDEX('     2022    '!E:E,MATCH('Order Summary'!$A400,'     2022    '!$AN:$AN,0)),"")</f>
        <v/>
      </c>
      <c r="F400" s="96">
        <f>IFERROR(INDEX('     2022    '!AY:AY,MATCH($A400,'     2022    '!$AN:$AN,0)),0)</f>
        <v>0</v>
      </c>
      <c r="G400" s="180" t="str">
        <f>IFERROR(IF($O$3&gt;68,INDEX('     2022    '!I:I,MATCH($A400,'     2022    '!$AN:$AN,0))*(1-'     2022    '!$BA$1),INDEX('     2022    '!I:I,MATCH($A400,'     2022    '!$AN:$AN,0))),"")</f>
        <v/>
      </c>
      <c r="H400" s="96">
        <f>IFERROR(INDEX('     2022    '!AZ:AZ,MATCH($A400,'     2022    '!$AN:$AN,0)),0)</f>
        <v>0</v>
      </c>
      <c r="I400" s="180" t="str">
        <f>IFERROR(IF($O$3&gt;68,INDEX('     2022    '!M:M,MATCH($A400,'     2022    '!$AN:$AN,0))*(1-'     2022    '!$BA$1),INDEX('     2022    '!M:M,MATCH($A400,'     2022    '!$AN:$AN,0))),"")</f>
        <v/>
      </c>
      <c r="J400" s="181">
        <f t="shared" si="25"/>
        <v>0</v>
      </c>
      <c r="K400" s="182" t="str">
        <f t="shared" si="26"/>
        <v/>
      </c>
      <c r="L400" s="53"/>
      <c r="M400" s="52" t="str">
        <f>IFERROR(INDEX('     2022    '!R:R,MATCH('Order Summary'!$A400,'     2022    '!$AN:$AN,0)),"")</f>
        <v/>
      </c>
      <c r="N400" s="52" t="str">
        <f>IFERROR(INDEX('     2022    '!V:V,MATCH('Order Summary'!$A400,'     2022    '!$AN:$AN,0)),"")</f>
        <v/>
      </c>
      <c r="O400" s="52" t="str">
        <f>IFERROR(INDEX('     2022    '!S:S,MATCH('Order Summary'!$A400,'     2022    '!$AN:$AN,0)),"")</f>
        <v/>
      </c>
      <c r="P400" s="96" t="str">
        <f t="shared" si="24"/>
        <v/>
      </c>
      <c r="R400" s="9"/>
      <c r="S400" s="9"/>
      <c r="T400" s="9"/>
      <c r="U400" s="9"/>
      <c r="V400" s="9"/>
      <c r="W400" s="9"/>
      <c r="X400" s="9"/>
      <c r="Y400" s="9"/>
      <c r="Z400" s="9"/>
      <c r="AA400" s="9"/>
      <c r="AB400" s="9"/>
      <c r="AC400" s="9"/>
      <c r="AD400" s="9"/>
      <c r="AE400" s="9"/>
      <c r="AF400" s="9"/>
      <c r="AG400" s="9"/>
      <c r="AH400" s="9"/>
      <c r="AI400" s="9"/>
      <c r="AJ400" s="9"/>
      <c r="AK400" s="9"/>
      <c r="AL400" s="9"/>
      <c r="AM400" s="9"/>
      <c r="AN400" s="9"/>
      <c r="AO400" s="9"/>
      <c r="AP400" s="9"/>
      <c r="AQ400" s="9"/>
      <c r="AR400" s="9"/>
      <c r="AS400" s="9"/>
      <c r="AT400" s="9"/>
      <c r="AU400" s="9"/>
      <c r="AV400" s="9"/>
      <c r="AW400" s="9"/>
      <c r="AX400" s="9"/>
      <c r="AY400" s="9"/>
      <c r="AZ400" s="9"/>
      <c r="BA400" s="9"/>
      <c r="BB400" s="9"/>
      <c r="BC400" s="9"/>
      <c r="BD400" s="9"/>
      <c r="BE400" s="9"/>
      <c r="BF400" s="9"/>
      <c r="BG400" s="9"/>
      <c r="BH400" s="9"/>
      <c r="BI400" s="9"/>
      <c r="BJ400" s="9"/>
      <c r="BK400" s="9"/>
      <c r="BL400" s="9"/>
      <c r="BM400" s="9"/>
      <c r="BN400" s="9"/>
      <c r="BO400" s="9"/>
      <c r="BP400" s="9"/>
      <c r="BQ400" s="9"/>
      <c r="BR400" s="9"/>
      <c r="BS400" s="9"/>
      <c r="BT400" s="9"/>
      <c r="BU400" s="9"/>
      <c r="BV400" s="9"/>
      <c r="BW400" s="9"/>
      <c r="BX400" s="9"/>
      <c r="BY400" s="9"/>
      <c r="BZ400" s="9"/>
    </row>
    <row r="401" spans="1:78">
      <c r="A401" s="50">
        <f t="shared" si="27"/>
        <v>390</v>
      </c>
      <c r="C401" s="11" t="str">
        <f>IFERROR(INDEX('     2022    '!D:D,MATCH('Order Summary'!$A401,'     2022    '!$AN:$AN,0)),"")</f>
        <v/>
      </c>
      <c r="D401" s="11" t="str">
        <f>IFERROR(INDEX('     2022    '!C:C,MATCH('Order Summary'!$A401,'     2022    '!$AN:$AN,0)),"")</f>
        <v/>
      </c>
      <c r="E401" s="11" t="str">
        <f>IFERROR(INDEX('     2022    '!E:E,MATCH('Order Summary'!$A401,'     2022    '!$AN:$AN,0)),"")</f>
        <v/>
      </c>
      <c r="F401" s="96">
        <f>IFERROR(INDEX('     2022    '!AY:AY,MATCH($A401,'     2022    '!$AN:$AN,0)),0)</f>
        <v>0</v>
      </c>
      <c r="G401" s="180" t="str">
        <f>IFERROR(IF($O$3&gt;68,INDEX('     2022    '!I:I,MATCH($A401,'     2022    '!$AN:$AN,0))*(1-'     2022    '!$BA$1),INDEX('     2022    '!I:I,MATCH($A401,'     2022    '!$AN:$AN,0))),"")</f>
        <v/>
      </c>
      <c r="H401" s="96">
        <f>IFERROR(INDEX('     2022    '!AZ:AZ,MATCH($A401,'     2022    '!$AN:$AN,0)),0)</f>
        <v>0</v>
      </c>
      <c r="I401" s="180" t="str">
        <f>IFERROR(IF($O$3&gt;68,INDEX('     2022    '!M:M,MATCH($A401,'     2022    '!$AN:$AN,0))*(1-'     2022    '!$BA$1),INDEX('     2022    '!M:M,MATCH($A401,'     2022    '!$AN:$AN,0))),"")</f>
        <v/>
      </c>
      <c r="J401" s="181">
        <f t="shared" si="25"/>
        <v>0</v>
      </c>
      <c r="K401" s="182" t="str">
        <f t="shared" si="26"/>
        <v/>
      </c>
      <c r="L401" s="53"/>
      <c r="M401" s="52" t="str">
        <f>IFERROR(INDEX('     2022    '!R:R,MATCH('Order Summary'!$A401,'     2022    '!$AN:$AN,0)),"")</f>
        <v/>
      </c>
      <c r="N401" s="52" t="str">
        <f>IFERROR(INDEX('     2022    '!V:V,MATCH('Order Summary'!$A401,'     2022    '!$AN:$AN,0)),"")</f>
        <v/>
      </c>
      <c r="O401" s="52" t="str">
        <f>IFERROR(INDEX('     2022    '!S:S,MATCH('Order Summary'!$A401,'     2022    '!$AN:$AN,0)),"")</f>
        <v/>
      </c>
      <c r="P401" s="96" t="str">
        <f t="shared" si="24"/>
        <v/>
      </c>
      <c r="R401" s="9"/>
      <c r="S401" s="9"/>
      <c r="T401" s="9"/>
      <c r="U401" s="9"/>
      <c r="V401" s="9"/>
      <c r="W401" s="9"/>
      <c r="X401" s="9"/>
      <c r="Y401" s="9"/>
      <c r="Z401" s="9"/>
      <c r="AA401" s="9"/>
      <c r="AB401" s="9"/>
      <c r="AC401" s="9"/>
      <c r="AD401" s="9"/>
      <c r="AE401" s="9"/>
      <c r="AF401" s="9"/>
      <c r="AG401" s="9"/>
      <c r="AH401" s="9"/>
      <c r="AI401" s="9"/>
      <c r="AJ401" s="9"/>
      <c r="AK401" s="9"/>
      <c r="AL401" s="9"/>
      <c r="AM401" s="9"/>
      <c r="AN401" s="9"/>
      <c r="AO401" s="9"/>
      <c r="AP401" s="9"/>
      <c r="AQ401" s="9"/>
      <c r="AR401" s="9"/>
      <c r="AS401" s="9"/>
      <c r="AT401" s="9"/>
      <c r="AU401" s="9"/>
      <c r="AV401" s="9"/>
      <c r="AW401" s="9"/>
      <c r="AX401" s="9"/>
      <c r="AY401" s="9"/>
      <c r="AZ401" s="9"/>
      <c r="BA401" s="9"/>
      <c r="BB401" s="9"/>
      <c r="BC401" s="9"/>
      <c r="BD401" s="9"/>
      <c r="BE401" s="9"/>
      <c r="BF401" s="9"/>
      <c r="BG401" s="9"/>
      <c r="BH401" s="9"/>
      <c r="BI401" s="9"/>
      <c r="BJ401" s="9"/>
      <c r="BK401" s="9"/>
      <c r="BL401" s="9"/>
      <c r="BM401" s="9"/>
      <c r="BN401" s="9"/>
      <c r="BO401" s="9"/>
      <c r="BP401" s="9"/>
      <c r="BQ401" s="9"/>
      <c r="BR401" s="9"/>
      <c r="BS401" s="9"/>
      <c r="BT401" s="9"/>
      <c r="BU401" s="9"/>
      <c r="BV401" s="9"/>
      <c r="BW401" s="9"/>
      <c r="BX401" s="9"/>
      <c r="BY401" s="9"/>
      <c r="BZ401" s="9"/>
    </row>
    <row r="402" spans="1:78">
      <c r="A402" s="50">
        <f t="shared" si="27"/>
        <v>391</v>
      </c>
      <c r="C402" s="11" t="str">
        <f>IFERROR(INDEX('     2022    '!D:D,MATCH('Order Summary'!$A402,'     2022    '!$AN:$AN,0)),"")</f>
        <v/>
      </c>
      <c r="D402" s="11" t="str">
        <f>IFERROR(INDEX('     2022    '!C:C,MATCH('Order Summary'!$A402,'     2022    '!$AN:$AN,0)),"")</f>
        <v/>
      </c>
      <c r="E402" s="11" t="str">
        <f>IFERROR(INDEX('     2022    '!E:E,MATCH('Order Summary'!$A402,'     2022    '!$AN:$AN,0)),"")</f>
        <v/>
      </c>
      <c r="F402" s="96">
        <f>IFERROR(INDEX('     2022    '!AY:AY,MATCH($A402,'     2022    '!$AN:$AN,0)),0)</f>
        <v>0</v>
      </c>
      <c r="G402" s="180" t="str">
        <f>IFERROR(IF($O$3&gt;68,INDEX('     2022    '!I:I,MATCH($A402,'     2022    '!$AN:$AN,0))*(1-'     2022    '!$BA$1),INDEX('     2022    '!I:I,MATCH($A402,'     2022    '!$AN:$AN,0))),"")</f>
        <v/>
      </c>
      <c r="H402" s="96">
        <f>IFERROR(INDEX('     2022    '!AZ:AZ,MATCH($A402,'     2022    '!$AN:$AN,0)),0)</f>
        <v>0</v>
      </c>
      <c r="I402" s="180" t="str">
        <f>IFERROR(IF($O$3&gt;68,INDEX('     2022    '!M:M,MATCH($A402,'     2022    '!$AN:$AN,0))*(1-'     2022    '!$BA$1),INDEX('     2022    '!M:M,MATCH($A402,'     2022    '!$AN:$AN,0))),"")</f>
        <v/>
      </c>
      <c r="J402" s="181">
        <f t="shared" si="25"/>
        <v>0</v>
      </c>
      <c r="K402" s="182" t="str">
        <f t="shared" si="26"/>
        <v/>
      </c>
      <c r="L402" s="53"/>
      <c r="M402" s="52" t="str">
        <f>IFERROR(INDEX('     2022    '!R:R,MATCH('Order Summary'!$A402,'     2022    '!$AN:$AN,0)),"")</f>
        <v/>
      </c>
      <c r="N402" s="52" t="str">
        <f>IFERROR(INDEX('     2022    '!V:V,MATCH('Order Summary'!$A402,'     2022    '!$AN:$AN,0)),"")</f>
        <v/>
      </c>
      <c r="O402" s="52" t="str">
        <f>IFERROR(INDEX('     2022    '!S:S,MATCH('Order Summary'!$A402,'     2022    '!$AN:$AN,0)),"")</f>
        <v/>
      </c>
      <c r="P402" s="96" t="str">
        <f t="shared" si="24"/>
        <v/>
      </c>
      <c r="R402" s="9"/>
      <c r="S402" s="9"/>
      <c r="T402" s="9"/>
      <c r="U402" s="9"/>
      <c r="V402" s="9"/>
      <c r="W402" s="9"/>
      <c r="X402" s="9"/>
      <c r="Y402" s="9"/>
      <c r="Z402" s="9"/>
      <c r="AA402" s="9"/>
      <c r="AB402" s="9"/>
      <c r="AC402" s="9"/>
      <c r="AD402" s="9"/>
      <c r="AE402" s="9"/>
      <c r="AF402" s="9"/>
      <c r="AG402" s="9"/>
      <c r="AH402" s="9"/>
      <c r="AI402" s="9"/>
      <c r="AJ402" s="9"/>
      <c r="AK402" s="9"/>
      <c r="AL402" s="9"/>
      <c r="AM402" s="9"/>
      <c r="AN402" s="9"/>
      <c r="AO402" s="9"/>
      <c r="AP402" s="9"/>
      <c r="AQ402" s="9"/>
      <c r="AR402" s="9"/>
      <c r="AS402" s="9"/>
      <c r="AT402" s="9"/>
      <c r="AU402" s="9"/>
      <c r="AV402" s="9"/>
      <c r="AW402" s="9"/>
      <c r="AX402" s="9"/>
      <c r="AY402" s="9"/>
      <c r="AZ402" s="9"/>
      <c r="BA402" s="9"/>
      <c r="BB402" s="9"/>
      <c r="BC402" s="9"/>
      <c r="BD402" s="9"/>
      <c r="BE402" s="9"/>
      <c r="BF402" s="9"/>
      <c r="BG402" s="9"/>
      <c r="BH402" s="9"/>
      <c r="BI402" s="9"/>
      <c r="BJ402" s="9"/>
      <c r="BK402" s="9"/>
      <c r="BL402" s="9"/>
      <c r="BM402" s="9"/>
      <c r="BN402" s="9"/>
      <c r="BO402" s="9"/>
      <c r="BP402" s="9"/>
      <c r="BQ402" s="9"/>
      <c r="BR402" s="9"/>
      <c r="BS402" s="9"/>
      <c r="BT402" s="9"/>
      <c r="BU402" s="9"/>
      <c r="BV402" s="9"/>
      <c r="BW402" s="9"/>
      <c r="BX402" s="9"/>
      <c r="BY402" s="9"/>
      <c r="BZ402" s="9"/>
    </row>
    <row r="403" spans="1:78">
      <c r="A403" s="50">
        <f t="shared" si="27"/>
        <v>392</v>
      </c>
      <c r="C403" s="11" t="str">
        <f>IFERROR(INDEX('     2022    '!D:D,MATCH('Order Summary'!$A403,'     2022    '!$AN:$AN,0)),"")</f>
        <v/>
      </c>
      <c r="D403" s="11" t="str">
        <f>IFERROR(INDEX('     2022    '!C:C,MATCH('Order Summary'!$A403,'     2022    '!$AN:$AN,0)),"")</f>
        <v/>
      </c>
      <c r="E403" s="11" t="str">
        <f>IFERROR(INDEX('     2022    '!E:E,MATCH('Order Summary'!$A403,'     2022    '!$AN:$AN,0)),"")</f>
        <v/>
      </c>
      <c r="F403" s="96">
        <f>IFERROR(INDEX('     2022    '!AY:AY,MATCH($A403,'     2022    '!$AN:$AN,0)),0)</f>
        <v>0</v>
      </c>
      <c r="G403" s="180" t="str">
        <f>IFERROR(IF($O$3&gt;68,INDEX('     2022    '!I:I,MATCH($A403,'     2022    '!$AN:$AN,0))*(1-'     2022    '!$BA$1),INDEX('     2022    '!I:I,MATCH($A403,'     2022    '!$AN:$AN,0))),"")</f>
        <v/>
      </c>
      <c r="H403" s="96">
        <f>IFERROR(INDEX('     2022    '!AZ:AZ,MATCH($A403,'     2022    '!$AN:$AN,0)),0)</f>
        <v>0</v>
      </c>
      <c r="I403" s="180" t="str">
        <f>IFERROR(IF($O$3&gt;68,INDEX('     2022    '!M:M,MATCH($A403,'     2022    '!$AN:$AN,0))*(1-'     2022    '!$BA$1),INDEX('     2022    '!M:M,MATCH($A403,'     2022    '!$AN:$AN,0))),"")</f>
        <v/>
      </c>
      <c r="J403" s="181">
        <f t="shared" si="25"/>
        <v>0</v>
      </c>
      <c r="K403" s="182" t="str">
        <f t="shared" si="26"/>
        <v/>
      </c>
      <c r="L403" s="53"/>
      <c r="M403" s="52" t="str">
        <f>IFERROR(INDEX('     2022    '!R:R,MATCH('Order Summary'!$A403,'     2022    '!$AN:$AN,0)),"")</f>
        <v/>
      </c>
      <c r="N403" s="52" t="str">
        <f>IFERROR(INDEX('     2022    '!V:V,MATCH('Order Summary'!$A403,'     2022    '!$AN:$AN,0)),"")</f>
        <v/>
      </c>
      <c r="O403" s="52" t="str">
        <f>IFERROR(INDEX('     2022    '!S:S,MATCH('Order Summary'!$A403,'     2022    '!$AN:$AN,0)),"")</f>
        <v/>
      </c>
      <c r="P403" s="96" t="str">
        <f t="shared" si="24"/>
        <v/>
      </c>
      <c r="R403" s="9"/>
      <c r="S403" s="9"/>
      <c r="T403" s="9"/>
      <c r="U403" s="9"/>
      <c r="V403" s="9"/>
      <c r="W403" s="9"/>
      <c r="X403" s="9"/>
      <c r="Y403" s="9"/>
      <c r="Z403" s="9"/>
      <c r="AA403" s="9"/>
      <c r="AB403" s="9"/>
      <c r="AC403" s="9"/>
      <c r="AD403" s="9"/>
      <c r="AE403" s="9"/>
      <c r="AF403" s="9"/>
      <c r="AG403" s="9"/>
      <c r="AH403" s="9"/>
      <c r="AI403" s="9"/>
      <c r="AJ403" s="9"/>
      <c r="AK403" s="9"/>
      <c r="AL403" s="9"/>
      <c r="AM403" s="9"/>
      <c r="AN403" s="9"/>
      <c r="AO403" s="9"/>
      <c r="AP403" s="9"/>
      <c r="AQ403" s="9"/>
      <c r="AR403" s="9"/>
      <c r="AS403" s="9"/>
      <c r="AT403" s="9"/>
      <c r="AU403" s="9"/>
      <c r="AV403" s="9"/>
      <c r="AW403" s="9"/>
      <c r="AX403" s="9"/>
      <c r="AY403" s="9"/>
      <c r="AZ403" s="9"/>
      <c r="BA403" s="9"/>
      <c r="BB403" s="9"/>
      <c r="BC403" s="9"/>
      <c r="BD403" s="9"/>
      <c r="BE403" s="9"/>
      <c r="BF403" s="9"/>
      <c r="BG403" s="9"/>
      <c r="BH403" s="9"/>
      <c r="BI403" s="9"/>
      <c r="BJ403" s="9"/>
      <c r="BK403" s="9"/>
      <c r="BL403" s="9"/>
      <c r="BM403" s="9"/>
      <c r="BN403" s="9"/>
      <c r="BO403" s="9"/>
      <c r="BP403" s="9"/>
      <c r="BQ403" s="9"/>
      <c r="BR403" s="9"/>
      <c r="BS403" s="9"/>
      <c r="BT403" s="9"/>
      <c r="BU403" s="9"/>
      <c r="BV403" s="9"/>
      <c r="BW403" s="9"/>
      <c r="BX403" s="9"/>
      <c r="BY403" s="9"/>
      <c r="BZ403" s="9"/>
    </row>
    <row r="404" spans="1:78">
      <c r="A404" s="50">
        <f t="shared" si="27"/>
        <v>393</v>
      </c>
      <c r="C404" s="11" t="str">
        <f>IFERROR(INDEX('     2022    '!D:D,MATCH('Order Summary'!$A404,'     2022    '!$AN:$AN,0)),"")</f>
        <v/>
      </c>
      <c r="D404" s="11" t="str">
        <f>IFERROR(INDEX('     2022    '!C:C,MATCH('Order Summary'!$A404,'     2022    '!$AN:$AN,0)),"")</f>
        <v/>
      </c>
      <c r="E404" s="11" t="str">
        <f>IFERROR(INDEX('     2022    '!E:E,MATCH('Order Summary'!$A404,'     2022    '!$AN:$AN,0)),"")</f>
        <v/>
      </c>
      <c r="F404" s="96">
        <f>IFERROR(INDEX('     2022    '!AY:AY,MATCH($A404,'     2022    '!$AN:$AN,0)),0)</f>
        <v>0</v>
      </c>
      <c r="G404" s="180" t="str">
        <f>IFERROR(IF($O$3&gt;68,INDEX('     2022    '!I:I,MATCH($A404,'     2022    '!$AN:$AN,0))*(1-'     2022    '!$BA$1),INDEX('     2022    '!I:I,MATCH($A404,'     2022    '!$AN:$AN,0))),"")</f>
        <v/>
      </c>
      <c r="H404" s="96">
        <f>IFERROR(INDEX('     2022    '!AZ:AZ,MATCH($A404,'     2022    '!$AN:$AN,0)),0)</f>
        <v>0</v>
      </c>
      <c r="I404" s="180" t="str">
        <f>IFERROR(IF($O$3&gt;68,INDEX('     2022    '!M:M,MATCH($A404,'     2022    '!$AN:$AN,0))*(1-'     2022    '!$BA$1),INDEX('     2022    '!M:M,MATCH($A404,'     2022    '!$AN:$AN,0))),"")</f>
        <v/>
      </c>
      <c r="J404" s="181">
        <f t="shared" si="25"/>
        <v>0</v>
      </c>
      <c r="K404" s="182" t="str">
        <f t="shared" si="26"/>
        <v/>
      </c>
      <c r="L404" s="53"/>
      <c r="M404" s="52" t="str">
        <f>IFERROR(INDEX('     2022    '!R:R,MATCH('Order Summary'!$A404,'     2022    '!$AN:$AN,0)),"")</f>
        <v/>
      </c>
      <c r="N404" s="52" t="str">
        <f>IFERROR(INDEX('     2022    '!V:V,MATCH('Order Summary'!$A404,'     2022    '!$AN:$AN,0)),"")</f>
        <v/>
      </c>
      <c r="O404" s="52" t="str">
        <f>IFERROR(INDEX('     2022    '!S:S,MATCH('Order Summary'!$A404,'     2022    '!$AN:$AN,0)),"")</f>
        <v/>
      </c>
      <c r="P404" s="96" t="str">
        <f t="shared" si="24"/>
        <v/>
      </c>
      <c r="R404" s="9"/>
      <c r="S404" s="9"/>
      <c r="T404" s="9"/>
      <c r="U404" s="9"/>
      <c r="V404" s="9"/>
      <c r="W404" s="9"/>
      <c r="X404" s="9"/>
      <c r="Y404" s="9"/>
      <c r="Z404" s="9"/>
      <c r="AA404" s="9"/>
      <c r="AB404" s="9"/>
      <c r="AC404" s="9"/>
      <c r="AD404" s="9"/>
      <c r="AE404" s="9"/>
      <c r="AF404" s="9"/>
      <c r="AG404" s="9"/>
      <c r="AH404" s="9"/>
      <c r="AI404" s="9"/>
      <c r="AJ404" s="9"/>
      <c r="AK404" s="9"/>
      <c r="AL404" s="9"/>
      <c r="AM404" s="9"/>
      <c r="AN404" s="9"/>
      <c r="AO404" s="9"/>
      <c r="AP404" s="9"/>
      <c r="AQ404" s="9"/>
      <c r="AR404" s="9"/>
      <c r="AS404" s="9"/>
      <c r="AT404" s="9"/>
      <c r="AU404" s="9"/>
      <c r="AV404" s="9"/>
      <c r="AW404" s="9"/>
      <c r="AX404" s="9"/>
      <c r="AY404" s="9"/>
      <c r="AZ404" s="9"/>
      <c r="BA404" s="9"/>
      <c r="BB404" s="9"/>
      <c r="BC404" s="9"/>
      <c r="BD404" s="9"/>
      <c r="BE404" s="9"/>
      <c r="BF404" s="9"/>
      <c r="BG404" s="9"/>
      <c r="BH404" s="9"/>
      <c r="BI404" s="9"/>
      <c r="BJ404" s="9"/>
      <c r="BK404" s="9"/>
      <c r="BL404" s="9"/>
      <c r="BM404" s="9"/>
      <c r="BN404" s="9"/>
      <c r="BO404" s="9"/>
      <c r="BP404" s="9"/>
      <c r="BQ404" s="9"/>
      <c r="BR404" s="9"/>
      <c r="BS404" s="9"/>
      <c r="BT404" s="9"/>
      <c r="BU404" s="9"/>
      <c r="BV404" s="9"/>
      <c r="BW404" s="9"/>
      <c r="BX404" s="9"/>
      <c r="BY404" s="9"/>
      <c r="BZ404" s="9"/>
    </row>
    <row r="405" spans="1:78">
      <c r="A405" s="50">
        <f t="shared" si="27"/>
        <v>394</v>
      </c>
      <c r="C405" s="11" t="str">
        <f>IFERROR(INDEX('     2022    '!D:D,MATCH('Order Summary'!$A405,'     2022    '!$AN:$AN,0)),"")</f>
        <v/>
      </c>
      <c r="D405" s="11" t="str">
        <f>IFERROR(INDEX('     2022    '!C:C,MATCH('Order Summary'!$A405,'     2022    '!$AN:$AN,0)),"")</f>
        <v/>
      </c>
      <c r="E405" s="11" t="str">
        <f>IFERROR(INDEX('     2022    '!E:E,MATCH('Order Summary'!$A405,'     2022    '!$AN:$AN,0)),"")</f>
        <v/>
      </c>
      <c r="F405" s="96">
        <f>IFERROR(INDEX('     2022    '!AY:AY,MATCH($A405,'     2022    '!$AN:$AN,0)),0)</f>
        <v>0</v>
      </c>
      <c r="G405" s="180" t="str">
        <f>IFERROR(IF($O$3&gt;68,INDEX('     2022    '!I:I,MATCH($A405,'     2022    '!$AN:$AN,0))*(1-'     2022    '!$BA$1),INDEX('     2022    '!I:I,MATCH($A405,'     2022    '!$AN:$AN,0))),"")</f>
        <v/>
      </c>
      <c r="H405" s="96">
        <f>IFERROR(INDEX('     2022    '!AZ:AZ,MATCH($A405,'     2022    '!$AN:$AN,0)),0)</f>
        <v>0</v>
      </c>
      <c r="I405" s="180" t="str">
        <f>IFERROR(IF($O$3&gt;68,INDEX('     2022    '!M:M,MATCH($A405,'     2022    '!$AN:$AN,0))*(1-'     2022    '!$BA$1),INDEX('     2022    '!M:M,MATCH($A405,'     2022    '!$AN:$AN,0))),"")</f>
        <v/>
      </c>
      <c r="J405" s="181">
        <f t="shared" si="25"/>
        <v>0</v>
      </c>
      <c r="K405" s="182" t="str">
        <f t="shared" si="26"/>
        <v/>
      </c>
      <c r="L405" s="53"/>
      <c r="M405" s="52" t="str">
        <f>IFERROR(INDEX('     2022    '!R:R,MATCH('Order Summary'!$A405,'     2022    '!$AN:$AN,0)),"")</f>
        <v/>
      </c>
      <c r="N405" s="52" t="str">
        <f>IFERROR(INDEX('     2022    '!V:V,MATCH('Order Summary'!$A405,'     2022    '!$AN:$AN,0)),"")</f>
        <v/>
      </c>
      <c r="O405" s="52" t="str">
        <f>IFERROR(INDEX('     2022    '!S:S,MATCH('Order Summary'!$A405,'     2022    '!$AN:$AN,0)),"")</f>
        <v/>
      </c>
      <c r="P405" s="96" t="str">
        <f t="shared" si="24"/>
        <v/>
      </c>
      <c r="R405" s="9"/>
      <c r="S405" s="9"/>
      <c r="T405" s="9"/>
      <c r="U405" s="9"/>
      <c r="V405" s="9"/>
      <c r="W405" s="9"/>
      <c r="X405" s="9"/>
      <c r="Y405" s="9"/>
      <c r="Z405" s="9"/>
      <c r="AA405" s="9"/>
      <c r="AB405" s="9"/>
      <c r="AC405" s="9"/>
      <c r="AD405" s="9"/>
      <c r="AE405" s="9"/>
      <c r="AF405" s="9"/>
      <c r="AG405" s="9"/>
      <c r="AH405" s="9"/>
      <c r="AI405" s="9"/>
      <c r="AJ405" s="9"/>
      <c r="AK405" s="9"/>
      <c r="AL405" s="9"/>
      <c r="AM405" s="9"/>
      <c r="AN405" s="9"/>
      <c r="AO405" s="9"/>
      <c r="AP405" s="9"/>
      <c r="AQ405" s="9"/>
      <c r="AR405" s="9"/>
      <c r="AS405" s="9"/>
      <c r="AT405" s="9"/>
      <c r="AU405" s="9"/>
      <c r="AV405" s="9"/>
      <c r="AW405" s="9"/>
      <c r="AX405" s="9"/>
      <c r="AY405" s="9"/>
      <c r="AZ405" s="9"/>
      <c r="BA405" s="9"/>
      <c r="BB405" s="9"/>
      <c r="BC405" s="9"/>
      <c r="BD405" s="9"/>
      <c r="BE405" s="9"/>
      <c r="BF405" s="9"/>
      <c r="BG405" s="9"/>
      <c r="BH405" s="9"/>
      <c r="BI405" s="9"/>
      <c r="BJ405" s="9"/>
      <c r="BK405" s="9"/>
      <c r="BL405" s="9"/>
      <c r="BM405" s="9"/>
      <c r="BN405" s="9"/>
      <c r="BO405" s="9"/>
      <c r="BP405" s="9"/>
      <c r="BQ405" s="9"/>
      <c r="BR405" s="9"/>
      <c r="BS405" s="9"/>
      <c r="BT405" s="9"/>
      <c r="BU405" s="9"/>
      <c r="BV405" s="9"/>
      <c r="BW405" s="9"/>
      <c r="BX405" s="9"/>
      <c r="BY405" s="9"/>
      <c r="BZ405" s="9"/>
    </row>
    <row r="406" spans="1:78">
      <c r="A406" s="50">
        <f t="shared" si="27"/>
        <v>395</v>
      </c>
      <c r="C406" s="11" t="str">
        <f>IFERROR(INDEX('     2022    '!D:D,MATCH('Order Summary'!$A406,'     2022    '!$AN:$AN,0)),"")</f>
        <v/>
      </c>
      <c r="D406" s="11" t="str">
        <f>IFERROR(INDEX('     2022    '!C:C,MATCH('Order Summary'!$A406,'     2022    '!$AN:$AN,0)),"")</f>
        <v/>
      </c>
      <c r="E406" s="11" t="str">
        <f>IFERROR(INDEX('     2022    '!E:E,MATCH('Order Summary'!$A406,'     2022    '!$AN:$AN,0)),"")</f>
        <v/>
      </c>
      <c r="F406" s="96">
        <f>IFERROR(INDEX('     2022    '!AY:AY,MATCH($A406,'     2022    '!$AN:$AN,0)),0)</f>
        <v>0</v>
      </c>
      <c r="G406" s="180" t="str">
        <f>IFERROR(IF($O$3&gt;68,INDEX('     2022    '!I:I,MATCH($A406,'     2022    '!$AN:$AN,0))*(1-'     2022    '!$BA$1),INDEX('     2022    '!I:I,MATCH($A406,'     2022    '!$AN:$AN,0))),"")</f>
        <v/>
      </c>
      <c r="H406" s="96">
        <f>IFERROR(INDEX('     2022    '!AZ:AZ,MATCH($A406,'     2022    '!$AN:$AN,0)),0)</f>
        <v>0</v>
      </c>
      <c r="I406" s="180" t="str">
        <f>IFERROR(IF($O$3&gt;68,INDEX('     2022    '!M:M,MATCH($A406,'     2022    '!$AN:$AN,0))*(1-'     2022    '!$BA$1),INDEX('     2022    '!M:M,MATCH($A406,'     2022    '!$AN:$AN,0))),"")</f>
        <v/>
      </c>
      <c r="J406" s="181">
        <f t="shared" si="25"/>
        <v>0</v>
      </c>
      <c r="K406" s="182" t="str">
        <f t="shared" si="26"/>
        <v/>
      </c>
      <c r="L406" s="53"/>
      <c r="M406" s="52" t="str">
        <f>IFERROR(INDEX('     2022    '!R:R,MATCH('Order Summary'!$A406,'     2022    '!$AN:$AN,0)),"")</f>
        <v/>
      </c>
      <c r="N406" s="52" t="str">
        <f>IFERROR(INDEX('     2022    '!V:V,MATCH('Order Summary'!$A406,'     2022    '!$AN:$AN,0)),"")</f>
        <v/>
      </c>
      <c r="O406" s="52" t="str">
        <f>IFERROR(INDEX('     2022    '!S:S,MATCH('Order Summary'!$A406,'     2022    '!$AN:$AN,0)),"")</f>
        <v/>
      </c>
      <c r="P406" s="96" t="str">
        <f t="shared" si="24"/>
        <v/>
      </c>
      <c r="R406" s="9"/>
      <c r="S406" s="9"/>
      <c r="T406" s="9"/>
      <c r="U406" s="9"/>
      <c r="V406" s="9"/>
      <c r="W406" s="9"/>
      <c r="X406" s="9"/>
      <c r="Y406" s="9"/>
      <c r="Z406" s="9"/>
      <c r="AA406" s="9"/>
      <c r="AB406" s="9"/>
      <c r="AC406" s="9"/>
      <c r="AD406" s="9"/>
      <c r="AE406" s="9"/>
      <c r="AF406" s="9"/>
      <c r="AG406" s="9"/>
      <c r="AH406" s="9"/>
      <c r="AI406" s="9"/>
      <c r="AJ406" s="9"/>
      <c r="AK406" s="9"/>
      <c r="AL406" s="9"/>
      <c r="AM406" s="9"/>
      <c r="AN406" s="9"/>
      <c r="AO406" s="9"/>
      <c r="AP406" s="9"/>
      <c r="AQ406" s="9"/>
      <c r="AR406" s="9"/>
      <c r="AS406" s="9"/>
      <c r="AT406" s="9"/>
      <c r="AU406" s="9"/>
      <c r="AV406" s="9"/>
      <c r="AW406" s="9"/>
      <c r="AX406" s="9"/>
      <c r="AY406" s="9"/>
      <c r="AZ406" s="9"/>
      <c r="BA406" s="9"/>
      <c r="BB406" s="9"/>
      <c r="BC406" s="9"/>
      <c r="BD406" s="9"/>
      <c r="BE406" s="9"/>
      <c r="BF406" s="9"/>
      <c r="BG406" s="9"/>
      <c r="BH406" s="9"/>
      <c r="BI406" s="9"/>
      <c r="BJ406" s="9"/>
      <c r="BK406" s="9"/>
      <c r="BL406" s="9"/>
      <c r="BM406" s="9"/>
      <c r="BN406" s="9"/>
      <c r="BO406" s="9"/>
      <c r="BP406" s="9"/>
      <c r="BQ406" s="9"/>
      <c r="BR406" s="9"/>
      <c r="BS406" s="9"/>
      <c r="BT406" s="9"/>
      <c r="BU406" s="9"/>
      <c r="BV406" s="9"/>
      <c r="BW406" s="9"/>
      <c r="BX406" s="9"/>
      <c r="BY406" s="9"/>
      <c r="BZ406" s="9"/>
    </row>
    <row r="407" spans="1:78">
      <c r="A407" s="50">
        <f t="shared" si="27"/>
        <v>396</v>
      </c>
      <c r="C407" s="11" t="str">
        <f>IFERROR(INDEX('     2022    '!D:D,MATCH('Order Summary'!$A407,'     2022    '!$AN:$AN,0)),"")</f>
        <v/>
      </c>
      <c r="D407" s="11" t="str">
        <f>IFERROR(INDEX('     2022    '!C:C,MATCH('Order Summary'!$A407,'     2022    '!$AN:$AN,0)),"")</f>
        <v/>
      </c>
      <c r="E407" s="11" t="str">
        <f>IFERROR(INDEX('     2022    '!E:E,MATCH('Order Summary'!$A407,'     2022    '!$AN:$AN,0)),"")</f>
        <v/>
      </c>
      <c r="F407" s="96">
        <f>IFERROR(INDEX('     2022    '!AY:AY,MATCH($A407,'     2022    '!$AN:$AN,0)),0)</f>
        <v>0</v>
      </c>
      <c r="G407" s="180" t="str">
        <f>IFERROR(IF($O$3&gt;68,INDEX('     2022    '!I:I,MATCH($A407,'     2022    '!$AN:$AN,0))*(1-'     2022    '!$BA$1),INDEX('     2022    '!I:I,MATCH($A407,'     2022    '!$AN:$AN,0))),"")</f>
        <v/>
      </c>
      <c r="H407" s="96">
        <f>IFERROR(INDEX('     2022    '!AZ:AZ,MATCH($A407,'     2022    '!$AN:$AN,0)),0)</f>
        <v>0</v>
      </c>
      <c r="I407" s="180" t="str">
        <f>IFERROR(IF($O$3&gt;68,INDEX('     2022    '!M:M,MATCH($A407,'     2022    '!$AN:$AN,0))*(1-'     2022    '!$BA$1),INDEX('     2022    '!M:M,MATCH($A407,'     2022    '!$AN:$AN,0))),"")</f>
        <v/>
      </c>
      <c r="J407" s="181">
        <f t="shared" si="25"/>
        <v>0</v>
      </c>
      <c r="K407" s="182" t="str">
        <f t="shared" si="26"/>
        <v/>
      </c>
      <c r="L407" s="53"/>
      <c r="M407" s="52" t="str">
        <f>IFERROR(INDEX('     2022    '!R:R,MATCH('Order Summary'!$A407,'     2022    '!$AN:$AN,0)),"")</f>
        <v/>
      </c>
      <c r="N407" s="52" t="str">
        <f>IFERROR(INDEX('     2022    '!V:V,MATCH('Order Summary'!$A407,'     2022    '!$AN:$AN,0)),"")</f>
        <v/>
      </c>
      <c r="O407" s="52" t="str">
        <f>IFERROR(INDEX('     2022    '!S:S,MATCH('Order Summary'!$A407,'     2022    '!$AN:$AN,0)),"")</f>
        <v/>
      </c>
      <c r="P407" s="96" t="str">
        <f t="shared" si="24"/>
        <v/>
      </c>
      <c r="R407" s="9"/>
      <c r="S407" s="9"/>
      <c r="T407" s="9"/>
      <c r="U407" s="9"/>
      <c r="V407" s="9"/>
      <c r="W407" s="9"/>
      <c r="X407" s="9"/>
      <c r="Y407" s="9"/>
      <c r="Z407" s="9"/>
      <c r="AA407" s="9"/>
      <c r="AB407" s="9"/>
      <c r="AC407" s="9"/>
      <c r="AD407" s="9"/>
      <c r="AE407" s="9"/>
      <c r="AF407" s="9"/>
      <c r="AG407" s="9"/>
      <c r="AH407" s="9"/>
      <c r="AI407" s="9"/>
      <c r="AJ407" s="9"/>
      <c r="AK407" s="9"/>
      <c r="AL407" s="9"/>
      <c r="AM407" s="9"/>
      <c r="AN407" s="9"/>
      <c r="AO407" s="9"/>
      <c r="AP407" s="9"/>
      <c r="AQ407" s="9"/>
      <c r="AR407" s="9"/>
      <c r="AS407" s="9"/>
      <c r="AT407" s="9"/>
      <c r="AU407" s="9"/>
      <c r="AV407" s="9"/>
      <c r="AW407" s="9"/>
      <c r="AX407" s="9"/>
      <c r="AY407" s="9"/>
      <c r="AZ407" s="9"/>
      <c r="BA407" s="9"/>
      <c r="BB407" s="9"/>
      <c r="BC407" s="9"/>
      <c r="BD407" s="9"/>
      <c r="BE407" s="9"/>
      <c r="BF407" s="9"/>
      <c r="BG407" s="9"/>
      <c r="BH407" s="9"/>
      <c r="BI407" s="9"/>
      <c r="BJ407" s="9"/>
      <c r="BK407" s="9"/>
      <c r="BL407" s="9"/>
      <c r="BM407" s="9"/>
      <c r="BN407" s="9"/>
      <c r="BO407" s="9"/>
      <c r="BP407" s="9"/>
      <c r="BQ407" s="9"/>
      <c r="BR407" s="9"/>
      <c r="BS407" s="9"/>
      <c r="BT407" s="9"/>
      <c r="BU407" s="9"/>
      <c r="BV407" s="9"/>
      <c r="BW407" s="9"/>
      <c r="BX407" s="9"/>
      <c r="BY407" s="9"/>
      <c r="BZ407" s="9"/>
    </row>
    <row r="408" spans="1:78">
      <c r="A408" s="50">
        <f t="shared" si="27"/>
        <v>397</v>
      </c>
      <c r="C408" s="11" t="str">
        <f>IFERROR(INDEX('     2022    '!D:D,MATCH('Order Summary'!$A408,'     2022    '!$AN:$AN,0)),"")</f>
        <v/>
      </c>
      <c r="D408" s="11" t="str">
        <f>IFERROR(INDEX('     2022    '!C:C,MATCH('Order Summary'!$A408,'     2022    '!$AN:$AN,0)),"")</f>
        <v/>
      </c>
      <c r="E408" s="11" t="str">
        <f>IFERROR(INDEX('     2022    '!E:E,MATCH('Order Summary'!$A408,'     2022    '!$AN:$AN,0)),"")</f>
        <v/>
      </c>
      <c r="F408" s="96">
        <f>IFERROR(INDEX('     2022    '!AY:AY,MATCH($A408,'     2022    '!$AN:$AN,0)),0)</f>
        <v>0</v>
      </c>
      <c r="G408" s="180" t="str">
        <f>IFERROR(IF($O$3&gt;68,INDEX('     2022    '!I:I,MATCH($A408,'     2022    '!$AN:$AN,0))*(1-'     2022    '!$BA$1),INDEX('     2022    '!I:I,MATCH($A408,'     2022    '!$AN:$AN,0))),"")</f>
        <v/>
      </c>
      <c r="H408" s="96">
        <f>IFERROR(INDEX('     2022    '!AZ:AZ,MATCH($A408,'     2022    '!$AN:$AN,0)),0)</f>
        <v>0</v>
      </c>
      <c r="I408" s="180" t="str">
        <f>IFERROR(IF($O$3&gt;68,INDEX('     2022    '!M:M,MATCH($A408,'     2022    '!$AN:$AN,0))*(1-'     2022    '!$BA$1),INDEX('     2022    '!M:M,MATCH($A408,'     2022    '!$AN:$AN,0))),"")</f>
        <v/>
      </c>
      <c r="J408" s="181">
        <f t="shared" si="25"/>
        <v>0</v>
      </c>
      <c r="K408" s="182" t="str">
        <f t="shared" si="26"/>
        <v/>
      </c>
      <c r="L408" s="53"/>
      <c r="M408" s="52" t="str">
        <f>IFERROR(INDEX('     2022    '!R:R,MATCH('Order Summary'!$A408,'     2022    '!$AN:$AN,0)),"")</f>
        <v/>
      </c>
      <c r="N408" s="52" t="str">
        <f>IFERROR(INDEX('     2022    '!V:V,MATCH('Order Summary'!$A408,'     2022    '!$AN:$AN,0)),"")</f>
        <v/>
      </c>
      <c r="O408" s="52" t="str">
        <f>IFERROR(INDEX('     2022    '!S:S,MATCH('Order Summary'!$A408,'     2022    '!$AN:$AN,0)),"")</f>
        <v/>
      </c>
      <c r="P408" s="96" t="str">
        <f t="shared" si="24"/>
        <v/>
      </c>
      <c r="R408" s="9"/>
      <c r="S408" s="9"/>
      <c r="T408" s="9"/>
      <c r="U408" s="9"/>
      <c r="V408" s="9"/>
      <c r="W408" s="9"/>
      <c r="X408" s="9"/>
      <c r="Y408" s="9"/>
      <c r="Z408" s="9"/>
      <c r="AA408" s="9"/>
      <c r="AB408" s="9"/>
      <c r="AC408" s="9"/>
      <c r="AD408" s="9"/>
      <c r="AE408" s="9"/>
      <c r="AF408" s="9"/>
      <c r="AG408" s="9"/>
      <c r="AH408" s="9"/>
      <c r="AI408" s="9"/>
      <c r="AJ408" s="9"/>
      <c r="AK408" s="9"/>
      <c r="AL408" s="9"/>
      <c r="AM408" s="9"/>
      <c r="AN408" s="9"/>
      <c r="AO408" s="9"/>
      <c r="AP408" s="9"/>
      <c r="AQ408" s="9"/>
      <c r="AR408" s="9"/>
      <c r="AS408" s="9"/>
      <c r="AT408" s="9"/>
      <c r="AU408" s="9"/>
      <c r="AV408" s="9"/>
      <c r="AW408" s="9"/>
      <c r="AX408" s="9"/>
      <c r="AY408" s="9"/>
      <c r="AZ408" s="9"/>
      <c r="BA408" s="9"/>
      <c r="BB408" s="9"/>
      <c r="BC408" s="9"/>
      <c r="BD408" s="9"/>
      <c r="BE408" s="9"/>
      <c r="BF408" s="9"/>
      <c r="BG408" s="9"/>
      <c r="BH408" s="9"/>
      <c r="BI408" s="9"/>
      <c r="BJ408" s="9"/>
      <c r="BK408" s="9"/>
      <c r="BL408" s="9"/>
      <c r="BM408" s="9"/>
      <c r="BN408" s="9"/>
      <c r="BO408" s="9"/>
      <c r="BP408" s="9"/>
      <c r="BQ408" s="9"/>
      <c r="BR408" s="9"/>
      <c r="BS408" s="9"/>
      <c r="BT408" s="9"/>
      <c r="BU408" s="9"/>
      <c r="BV408" s="9"/>
      <c r="BW408" s="9"/>
      <c r="BX408" s="9"/>
      <c r="BY408" s="9"/>
      <c r="BZ408" s="9"/>
    </row>
    <row r="409" spans="1:78">
      <c r="A409" s="50">
        <f t="shared" si="27"/>
        <v>398</v>
      </c>
      <c r="C409" s="11" t="str">
        <f>IFERROR(INDEX('     2022    '!D:D,MATCH('Order Summary'!$A409,'     2022    '!$AN:$AN,0)),"")</f>
        <v/>
      </c>
      <c r="D409" s="11" t="str">
        <f>IFERROR(INDEX('     2022    '!C:C,MATCH('Order Summary'!$A409,'     2022    '!$AN:$AN,0)),"")</f>
        <v/>
      </c>
      <c r="E409" s="11" t="str">
        <f>IFERROR(INDEX('     2022    '!E:E,MATCH('Order Summary'!$A409,'     2022    '!$AN:$AN,0)),"")</f>
        <v/>
      </c>
      <c r="F409" s="96">
        <f>IFERROR(INDEX('     2022    '!AY:AY,MATCH($A409,'     2022    '!$AN:$AN,0)),0)</f>
        <v>0</v>
      </c>
      <c r="G409" s="180" t="str">
        <f>IFERROR(IF($O$3&gt;68,INDEX('     2022    '!I:I,MATCH($A409,'     2022    '!$AN:$AN,0))*(1-'     2022    '!$BA$1),INDEX('     2022    '!I:I,MATCH($A409,'     2022    '!$AN:$AN,0))),"")</f>
        <v/>
      </c>
      <c r="H409" s="96">
        <f>IFERROR(INDEX('     2022    '!AZ:AZ,MATCH($A409,'     2022    '!$AN:$AN,0)),0)</f>
        <v>0</v>
      </c>
      <c r="I409" s="180" t="str">
        <f>IFERROR(IF($O$3&gt;68,INDEX('     2022    '!M:M,MATCH($A409,'     2022    '!$AN:$AN,0))*(1-'     2022    '!$BA$1),INDEX('     2022    '!M:M,MATCH($A409,'     2022    '!$AN:$AN,0))),"")</f>
        <v/>
      </c>
      <c r="J409" s="181">
        <f t="shared" si="25"/>
        <v>0</v>
      </c>
      <c r="K409" s="182" t="str">
        <f t="shared" si="26"/>
        <v/>
      </c>
      <c r="L409" s="53"/>
      <c r="M409" s="52" t="str">
        <f>IFERROR(INDEX('     2022    '!R:R,MATCH('Order Summary'!$A409,'     2022    '!$AN:$AN,0)),"")</f>
        <v/>
      </c>
      <c r="N409" s="52" t="str">
        <f>IFERROR(INDEX('     2022    '!V:V,MATCH('Order Summary'!$A409,'     2022    '!$AN:$AN,0)),"")</f>
        <v/>
      </c>
      <c r="O409" s="52" t="str">
        <f>IFERROR(INDEX('     2022    '!S:S,MATCH('Order Summary'!$A409,'     2022    '!$AN:$AN,0)),"")</f>
        <v/>
      </c>
      <c r="P409" s="96" t="str">
        <f t="shared" si="24"/>
        <v/>
      </c>
      <c r="R409" s="9"/>
      <c r="S409" s="9"/>
      <c r="T409" s="9"/>
      <c r="U409" s="9"/>
      <c r="V409" s="9"/>
      <c r="W409" s="9"/>
      <c r="X409" s="9"/>
      <c r="Y409" s="9"/>
      <c r="Z409" s="9"/>
      <c r="AA409" s="9"/>
      <c r="AB409" s="9"/>
      <c r="AC409" s="9"/>
      <c r="AD409" s="9"/>
      <c r="AE409" s="9"/>
      <c r="AF409" s="9"/>
      <c r="AG409" s="9"/>
      <c r="AH409" s="9"/>
      <c r="AI409" s="9"/>
      <c r="AJ409" s="9"/>
      <c r="AK409" s="9"/>
      <c r="AL409" s="9"/>
      <c r="AM409" s="9"/>
      <c r="AN409" s="9"/>
      <c r="AO409" s="9"/>
      <c r="AP409" s="9"/>
      <c r="AQ409" s="9"/>
      <c r="AR409" s="9"/>
      <c r="AS409" s="9"/>
      <c r="AT409" s="9"/>
      <c r="AU409" s="9"/>
      <c r="AV409" s="9"/>
      <c r="AW409" s="9"/>
      <c r="AX409" s="9"/>
      <c r="AY409" s="9"/>
      <c r="AZ409" s="9"/>
      <c r="BA409" s="9"/>
      <c r="BB409" s="9"/>
      <c r="BC409" s="9"/>
      <c r="BD409" s="9"/>
      <c r="BE409" s="9"/>
      <c r="BF409" s="9"/>
      <c r="BG409" s="9"/>
      <c r="BH409" s="9"/>
      <c r="BI409" s="9"/>
      <c r="BJ409" s="9"/>
      <c r="BK409" s="9"/>
      <c r="BL409" s="9"/>
      <c r="BM409" s="9"/>
      <c r="BN409" s="9"/>
      <c r="BO409" s="9"/>
      <c r="BP409" s="9"/>
      <c r="BQ409" s="9"/>
      <c r="BR409" s="9"/>
      <c r="BS409" s="9"/>
      <c r="BT409" s="9"/>
      <c r="BU409" s="9"/>
      <c r="BV409" s="9"/>
      <c r="BW409" s="9"/>
      <c r="BX409" s="9"/>
      <c r="BY409" s="9"/>
      <c r="BZ409" s="9"/>
    </row>
    <row r="410" spans="1:78">
      <c r="A410" s="50">
        <f t="shared" si="27"/>
        <v>399</v>
      </c>
      <c r="C410" s="11" t="str">
        <f>IFERROR(INDEX('     2022    '!D:D,MATCH('Order Summary'!$A410,'     2022    '!$AN:$AN,0)),"")</f>
        <v/>
      </c>
      <c r="D410" s="11" t="str">
        <f>IFERROR(INDEX('     2022    '!C:C,MATCH('Order Summary'!$A410,'     2022    '!$AN:$AN,0)),"")</f>
        <v/>
      </c>
      <c r="E410" s="11" t="str">
        <f>IFERROR(INDEX('     2022    '!E:E,MATCH('Order Summary'!$A410,'     2022    '!$AN:$AN,0)),"")</f>
        <v/>
      </c>
      <c r="F410" s="96">
        <f>IFERROR(INDEX('     2022    '!AY:AY,MATCH($A410,'     2022    '!$AN:$AN,0)),0)</f>
        <v>0</v>
      </c>
      <c r="G410" s="180" t="str">
        <f>IFERROR(IF($O$3&gt;68,INDEX('     2022    '!I:I,MATCH($A410,'     2022    '!$AN:$AN,0))*(1-'     2022    '!$BA$1),INDEX('     2022    '!I:I,MATCH($A410,'     2022    '!$AN:$AN,0))),"")</f>
        <v/>
      </c>
      <c r="H410" s="96">
        <f>IFERROR(INDEX('     2022    '!AZ:AZ,MATCH($A410,'     2022    '!$AN:$AN,0)),0)</f>
        <v>0</v>
      </c>
      <c r="I410" s="180" t="str">
        <f>IFERROR(IF($O$3&gt;68,INDEX('     2022    '!M:M,MATCH($A410,'     2022    '!$AN:$AN,0))*(1-'     2022    '!$BA$1),INDEX('     2022    '!M:M,MATCH($A410,'     2022    '!$AN:$AN,0))),"")</f>
        <v/>
      </c>
      <c r="J410" s="181">
        <f t="shared" si="25"/>
        <v>0</v>
      </c>
      <c r="K410" s="182" t="str">
        <f t="shared" si="26"/>
        <v/>
      </c>
      <c r="L410" s="53"/>
      <c r="M410" s="52" t="str">
        <f>IFERROR(INDEX('     2022    '!R:R,MATCH('Order Summary'!$A410,'     2022    '!$AN:$AN,0)),"")</f>
        <v/>
      </c>
      <c r="N410" s="52" t="str">
        <f>IFERROR(INDEX('     2022    '!V:V,MATCH('Order Summary'!$A410,'     2022    '!$AN:$AN,0)),"")</f>
        <v/>
      </c>
      <c r="O410" s="52" t="str">
        <f>IFERROR(INDEX('     2022    '!S:S,MATCH('Order Summary'!$A410,'     2022    '!$AN:$AN,0)),"")</f>
        <v/>
      </c>
      <c r="P410" s="96" t="str">
        <f t="shared" si="24"/>
        <v/>
      </c>
      <c r="R410" s="9"/>
      <c r="S410" s="9"/>
      <c r="T410" s="9"/>
      <c r="U410" s="9"/>
      <c r="V410" s="9"/>
      <c r="W410" s="9"/>
      <c r="X410" s="9"/>
      <c r="Y410" s="9"/>
      <c r="Z410" s="9"/>
      <c r="AA410" s="9"/>
      <c r="AB410" s="9"/>
      <c r="AC410" s="9"/>
      <c r="AD410" s="9"/>
      <c r="AE410" s="9"/>
      <c r="AF410" s="9"/>
      <c r="AG410" s="9"/>
      <c r="AH410" s="9"/>
      <c r="AI410" s="9"/>
      <c r="AJ410" s="9"/>
      <c r="AK410" s="9"/>
      <c r="AL410" s="9"/>
      <c r="AM410" s="9"/>
      <c r="AN410" s="9"/>
      <c r="AO410" s="9"/>
      <c r="AP410" s="9"/>
      <c r="AQ410" s="9"/>
      <c r="AR410" s="9"/>
      <c r="AS410" s="9"/>
      <c r="AT410" s="9"/>
      <c r="AU410" s="9"/>
      <c r="AV410" s="9"/>
      <c r="AW410" s="9"/>
      <c r="AX410" s="9"/>
      <c r="AY410" s="9"/>
      <c r="AZ410" s="9"/>
      <c r="BA410" s="9"/>
      <c r="BB410" s="9"/>
      <c r="BC410" s="9"/>
      <c r="BD410" s="9"/>
      <c r="BE410" s="9"/>
      <c r="BF410" s="9"/>
      <c r="BG410" s="9"/>
      <c r="BH410" s="9"/>
      <c r="BI410" s="9"/>
      <c r="BJ410" s="9"/>
      <c r="BK410" s="9"/>
      <c r="BL410" s="9"/>
      <c r="BM410" s="9"/>
      <c r="BN410" s="9"/>
      <c r="BO410" s="9"/>
      <c r="BP410" s="9"/>
      <c r="BQ410" s="9"/>
      <c r="BR410" s="9"/>
      <c r="BS410" s="9"/>
      <c r="BT410" s="9"/>
      <c r="BU410" s="9"/>
      <c r="BV410" s="9"/>
      <c r="BW410" s="9"/>
      <c r="BX410" s="9"/>
      <c r="BY410" s="9"/>
      <c r="BZ410" s="9"/>
    </row>
    <row r="411" spans="1:78">
      <c r="A411" s="50">
        <f t="shared" si="27"/>
        <v>400</v>
      </c>
      <c r="C411" s="11" t="str">
        <f>IFERROR(INDEX('     2022    '!D:D,MATCH('Order Summary'!$A411,'     2022    '!$AN:$AN,0)),"")</f>
        <v/>
      </c>
      <c r="D411" s="11" t="str">
        <f>IFERROR(INDEX('     2022    '!C:C,MATCH('Order Summary'!$A411,'     2022    '!$AN:$AN,0)),"")</f>
        <v/>
      </c>
      <c r="E411" s="11" t="str">
        <f>IFERROR(INDEX('     2022    '!E:E,MATCH('Order Summary'!$A411,'     2022    '!$AN:$AN,0)),"")</f>
        <v/>
      </c>
      <c r="F411" s="96">
        <f>IFERROR(INDEX('     2022    '!AY:AY,MATCH($A411,'     2022    '!$AN:$AN,0)),0)</f>
        <v>0</v>
      </c>
      <c r="G411" s="180" t="str">
        <f>IFERROR(IF($O$3&gt;68,INDEX('     2022    '!I:I,MATCH($A411,'     2022    '!$AN:$AN,0))*(1-'     2022    '!$BA$1),INDEX('     2022    '!I:I,MATCH($A411,'     2022    '!$AN:$AN,0))),"")</f>
        <v/>
      </c>
      <c r="H411" s="96">
        <f>IFERROR(INDEX('     2022    '!AZ:AZ,MATCH($A411,'     2022    '!$AN:$AN,0)),0)</f>
        <v>0</v>
      </c>
      <c r="I411" s="180" t="str">
        <f>IFERROR(IF($O$3&gt;68,INDEX('     2022    '!M:M,MATCH($A411,'     2022    '!$AN:$AN,0))*(1-'     2022    '!$BA$1),INDEX('     2022    '!M:M,MATCH($A411,'     2022    '!$AN:$AN,0))),"")</f>
        <v/>
      </c>
      <c r="J411" s="181">
        <f t="shared" si="25"/>
        <v>0</v>
      </c>
      <c r="K411" s="182" t="str">
        <f t="shared" si="26"/>
        <v/>
      </c>
      <c r="L411" s="53"/>
      <c r="M411" s="52" t="str">
        <f>IFERROR(INDEX('     2022    '!R:R,MATCH('Order Summary'!$A411,'     2022    '!$AN:$AN,0)),"")</f>
        <v/>
      </c>
      <c r="N411" s="52" t="str">
        <f>IFERROR(INDEX('     2022    '!V:V,MATCH('Order Summary'!$A411,'     2022    '!$AN:$AN,0)),"")</f>
        <v/>
      </c>
      <c r="O411" s="52" t="str">
        <f>IFERROR(INDEX('     2022    '!S:S,MATCH('Order Summary'!$A411,'     2022    '!$AN:$AN,0)),"")</f>
        <v/>
      </c>
      <c r="P411" s="96" t="str">
        <f t="shared" si="24"/>
        <v/>
      </c>
      <c r="R411" s="9"/>
      <c r="S411" s="9"/>
      <c r="T411" s="9"/>
      <c r="U411" s="9"/>
      <c r="V411" s="9"/>
      <c r="W411" s="9"/>
      <c r="X411" s="9"/>
      <c r="Y411" s="9"/>
      <c r="Z411" s="9"/>
      <c r="AA411" s="9"/>
      <c r="AB411" s="9"/>
      <c r="AC411" s="9"/>
      <c r="AD411" s="9"/>
      <c r="AE411" s="9"/>
      <c r="AF411" s="9"/>
      <c r="AG411" s="9"/>
      <c r="AH411" s="9"/>
      <c r="AI411" s="9"/>
      <c r="AJ411" s="9"/>
      <c r="AK411" s="9"/>
      <c r="AL411" s="9"/>
      <c r="AM411" s="9"/>
      <c r="AN411" s="9"/>
      <c r="AO411" s="9"/>
      <c r="AP411" s="9"/>
      <c r="AQ411" s="9"/>
      <c r="AR411" s="9"/>
      <c r="AS411" s="9"/>
      <c r="AT411" s="9"/>
      <c r="AU411" s="9"/>
      <c r="AV411" s="9"/>
      <c r="AW411" s="9"/>
      <c r="AX411" s="9"/>
      <c r="AY411" s="9"/>
      <c r="AZ411" s="9"/>
      <c r="BA411" s="9"/>
      <c r="BB411" s="9"/>
      <c r="BC411" s="9"/>
      <c r="BD411" s="9"/>
      <c r="BE411" s="9"/>
      <c r="BF411" s="9"/>
      <c r="BG411" s="9"/>
      <c r="BH411" s="9"/>
      <c r="BI411" s="9"/>
      <c r="BJ411" s="9"/>
      <c r="BK411" s="9"/>
      <c r="BL411" s="9"/>
      <c r="BM411" s="9"/>
      <c r="BN411" s="9"/>
      <c r="BO411" s="9"/>
      <c r="BP411" s="9"/>
      <c r="BQ411" s="9"/>
      <c r="BR411" s="9"/>
      <c r="BS411" s="9"/>
      <c r="BT411" s="9"/>
      <c r="BU411" s="9"/>
      <c r="BV411" s="9"/>
      <c r="BW411" s="9"/>
      <c r="BX411" s="9"/>
      <c r="BY411" s="9"/>
      <c r="BZ411" s="9"/>
    </row>
    <row r="412" spans="1:78">
      <c r="A412" s="50">
        <f t="shared" si="27"/>
        <v>401</v>
      </c>
      <c r="C412" s="11" t="str">
        <f>IFERROR(INDEX('     2022    '!D:D,MATCH('Order Summary'!$A412,'     2022    '!$AN:$AN,0)),"")</f>
        <v/>
      </c>
      <c r="D412" s="11" t="str">
        <f>IFERROR(INDEX('     2022    '!C:C,MATCH('Order Summary'!$A412,'     2022    '!$AN:$AN,0)),"")</f>
        <v/>
      </c>
      <c r="E412" s="11" t="str">
        <f>IFERROR(INDEX('     2022    '!E:E,MATCH('Order Summary'!$A412,'     2022    '!$AN:$AN,0)),"")</f>
        <v/>
      </c>
      <c r="F412" s="96">
        <f>IFERROR(INDEX('     2022    '!AY:AY,MATCH($A412,'     2022    '!$AN:$AN,0)),0)</f>
        <v>0</v>
      </c>
      <c r="G412" s="180" t="str">
        <f>IFERROR(IF($O$3&gt;68,INDEX('     2022    '!I:I,MATCH($A412,'     2022    '!$AN:$AN,0))*(1-'     2022    '!$BA$1),INDEX('     2022    '!I:I,MATCH($A412,'     2022    '!$AN:$AN,0))),"")</f>
        <v/>
      </c>
      <c r="H412" s="96">
        <f>IFERROR(INDEX('     2022    '!AZ:AZ,MATCH($A412,'     2022    '!$AN:$AN,0)),0)</f>
        <v>0</v>
      </c>
      <c r="I412" s="180" t="str">
        <f>IFERROR(IF($O$3&gt;68,INDEX('     2022    '!M:M,MATCH($A412,'     2022    '!$AN:$AN,0))*(1-'     2022    '!$BA$1),INDEX('     2022    '!M:M,MATCH($A412,'     2022    '!$AN:$AN,0))),"")</f>
        <v/>
      </c>
      <c r="J412" s="181">
        <f t="shared" si="25"/>
        <v>0</v>
      </c>
      <c r="K412" s="182" t="str">
        <f t="shared" si="26"/>
        <v/>
      </c>
      <c r="L412" s="53"/>
      <c r="M412" s="52" t="str">
        <f>IFERROR(INDEX('     2022    '!R:R,MATCH('Order Summary'!$A412,'     2022    '!$AN:$AN,0)),"")</f>
        <v/>
      </c>
      <c r="N412" s="52" t="str">
        <f>IFERROR(INDEX('     2022    '!V:V,MATCH('Order Summary'!$A412,'     2022    '!$AN:$AN,0)),"")</f>
        <v/>
      </c>
      <c r="O412" s="52" t="str">
        <f>IFERROR(INDEX('     2022    '!S:S,MATCH('Order Summary'!$A412,'     2022    '!$AN:$AN,0)),"")</f>
        <v/>
      </c>
      <c r="P412" s="96" t="str">
        <f t="shared" si="24"/>
        <v/>
      </c>
      <c r="R412" s="9"/>
      <c r="S412" s="9"/>
      <c r="T412" s="9"/>
      <c r="U412" s="9"/>
      <c r="V412" s="9"/>
      <c r="W412" s="9"/>
      <c r="X412" s="9"/>
      <c r="Y412" s="9"/>
      <c r="Z412" s="9"/>
      <c r="AA412" s="9"/>
      <c r="AB412" s="9"/>
      <c r="AC412" s="9"/>
      <c r="AD412" s="9"/>
      <c r="AE412" s="9"/>
      <c r="AF412" s="9"/>
      <c r="AG412" s="9"/>
      <c r="AH412" s="9"/>
      <c r="AI412" s="9"/>
      <c r="AJ412" s="9"/>
      <c r="AK412" s="9"/>
      <c r="AL412" s="9"/>
      <c r="AM412" s="9"/>
      <c r="AN412" s="9"/>
      <c r="AO412" s="9"/>
      <c r="AP412" s="9"/>
      <c r="AQ412" s="9"/>
      <c r="AR412" s="9"/>
      <c r="AS412" s="9"/>
      <c r="AT412" s="9"/>
      <c r="AU412" s="9"/>
      <c r="AV412" s="9"/>
      <c r="AW412" s="9"/>
      <c r="AX412" s="9"/>
      <c r="AY412" s="9"/>
      <c r="AZ412" s="9"/>
      <c r="BA412" s="9"/>
      <c r="BB412" s="9"/>
      <c r="BC412" s="9"/>
      <c r="BD412" s="9"/>
      <c r="BE412" s="9"/>
      <c r="BF412" s="9"/>
      <c r="BG412" s="9"/>
      <c r="BH412" s="9"/>
      <c r="BI412" s="9"/>
      <c r="BJ412" s="9"/>
      <c r="BK412" s="9"/>
      <c r="BL412" s="9"/>
      <c r="BM412" s="9"/>
      <c r="BN412" s="9"/>
      <c r="BO412" s="9"/>
      <c r="BP412" s="9"/>
      <c r="BQ412" s="9"/>
      <c r="BR412" s="9"/>
      <c r="BS412" s="9"/>
      <c r="BT412" s="9"/>
      <c r="BU412" s="9"/>
      <c r="BV412" s="9"/>
      <c r="BW412" s="9"/>
      <c r="BX412" s="9"/>
      <c r="BY412" s="9"/>
      <c r="BZ412" s="9"/>
    </row>
    <row r="413" spans="1:78">
      <c r="A413" s="50">
        <f t="shared" si="27"/>
        <v>402</v>
      </c>
      <c r="C413" s="11" t="str">
        <f>IFERROR(INDEX('     2022    '!D:D,MATCH('Order Summary'!$A413,'     2022    '!$AN:$AN,0)),"")</f>
        <v/>
      </c>
      <c r="D413" s="11" t="str">
        <f>IFERROR(INDEX('     2022    '!C:C,MATCH('Order Summary'!$A413,'     2022    '!$AN:$AN,0)),"")</f>
        <v/>
      </c>
      <c r="E413" s="11" t="str">
        <f>IFERROR(INDEX('     2022    '!E:E,MATCH('Order Summary'!$A413,'     2022    '!$AN:$AN,0)),"")</f>
        <v/>
      </c>
      <c r="F413" s="96">
        <f>IFERROR(INDEX('     2022    '!AY:AY,MATCH($A413,'     2022    '!$AN:$AN,0)),0)</f>
        <v>0</v>
      </c>
      <c r="G413" s="180" t="str">
        <f>IFERROR(IF($O$3&gt;68,INDEX('     2022    '!I:I,MATCH($A413,'     2022    '!$AN:$AN,0))*(1-'     2022    '!$BA$1),INDEX('     2022    '!I:I,MATCH($A413,'     2022    '!$AN:$AN,0))),"")</f>
        <v/>
      </c>
      <c r="H413" s="96">
        <f>IFERROR(INDEX('     2022    '!AZ:AZ,MATCH($A413,'     2022    '!$AN:$AN,0)),0)</f>
        <v>0</v>
      </c>
      <c r="I413" s="180" t="str">
        <f>IFERROR(IF($O$3&gt;68,INDEX('     2022    '!M:M,MATCH($A413,'     2022    '!$AN:$AN,0))*(1-'     2022    '!$BA$1),INDEX('     2022    '!M:M,MATCH($A413,'     2022    '!$AN:$AN,0))),"")</f>
        <v/>
      </c>
      <c r="J413" s="181">
        <f t="shared" si="25"/>
        <v>0</v>
      </c>
      <c r="K413" s="182" t="str">
        <f t="shared" si="26"/>
        <v/>
      </c>
      <c r="L413" s="53"/>
      <c r="M413" s="52" t="str">
        <f>IFERROR(INDEX('     2022    '!R:R,MATCH('Order Summary'!$A413,'     2022    '!$AN:$AN,0)),"")</f>
        <v/>
      </c>
      <c r="N413" s="52" t="str">
        <f>IFERROR(INDEX('     2022    '!V:V,MATCH('Order Summary'!$A413,'     2022    '!$AN:$AN,0)),"")</f>
        <v/>
      </c>
      <c r="O413" s="52" t="str">
        <f>IFERROR(INDEX('     2022    '!S:S,MATCH('Order Summary'!$A413,'     2022    '!$AN:$AN,0)),"")</f>
        <v/>
      </c>
      <c r="P413" s="96" t="str">
        <f t="shared" si="24"/>
        <v/>
      </c>
      <c r="R413" s="9"/>
      <c r="S413" s="9"/>
      <c r="T413" s="9"/>
      <c r="U413" s="9"/>
      <c r="V413" s="9"/>
      <c r="W413" s="9"/>
      <c r="X413" s="9"/>
      <c r="Y413" s="9"/>
      <c r="Z413" s="9"/>
      <c r="AA413" s="9"/>
      <c r="AB413" s="9"/>
      <c r="AC413" s="9"/>
      <c r="AD413" s="9"/>
      <c r="AE413" s="9"/>
      <c r="AF413" s="9"/>
      <c r="AG413" s="9"/>
      <c r="AH413" s="9"/>
      <c r="AI413" s="9"/>
      <c r="AJ413" s="9"/>
      <c r="AK413" s="9"/>
      <c r="AL413" s="9"/>
      <c r="AM413" s="9"/>
      <c r="AN413" s="9"/>
      <c r="AO413" s="9"/>
      <c r="AP413" s="9"/>
      <c r="AQ413" s="9"/>
      <c r="AR413" s="9"/>
      <c r="AS413" s="9"/>
      <c r="AT413" s="9"/>
      <c r="AU413" s="9"/>
      <c r="AV413" s="9"/>
      <c r="AW413" s="9"/>
      <c r="AX413" s="9"/>
      <c r="AY413" s="9"/>
      <c r="AZ413" s="9"/>
      <c r="BA413" s="9"/>
      <c r="BB413" s="9"/>
      <c r="BC413" s="9"/>
      <c r="BD413" s="9"/>
      <c r="BE413" s="9"/>
      <c r="BF413" s="9"/>
      <c r="BG413" s="9"/>
      <c r="BH413" s="9"/>
      <c r="BI413" s="9"/>
      <c r="BJ413" s="9"/>
      <c r="BK413" s="9"/>
      <c r="BL413" s="9"/>
      <c r="BM413" s="9"/>
      <c r="BN413" s="9"/>
      <c r="BO413" s="9"/>
      <c r="BP413" s="9"/>
      <c r="BQ413" s="9"/>
      <c r="BR413" s="9"/>
      <c r="BS413" s="9"/>
      <c r="BT413" s="9"/>
      <c r="BU413" s="9"/>
      <c r="BV413" s="9"/>
      <c r="BW413" s="9"/>
      <c r="BX413" s="9"/>
      <c r="BY413" s="9"/>
      <c r="BZ413" s="9"/>
    </row>
    <row r="414" spans="1:78">
      <c r="A414" s="50">
        <f t="shared" si="27"/>
        <v>403</v>
      </c>
      <c r="C414" s="11" t="str">
        <f>IFERROR(INDEX('     2022    '!D:D,MATCH('Order Summary'!$A414,'     2022    '!$AN:$AN,0)),"")</f>
        <v/>
      </c>
      <c r="D414" s="11" t="str">
        <f>IFERROR(INDEX('     2022    '!C:C,MATCH('Order Summary'!$A414,'     2022    '!$AN:$AN,0)),"")</f>
        <v/>
      </c>
      <c r="E414" s="11" t="str">
        <f>IFERROR(INDEX('     2022    '!E:E,MATCH('Order Summary'!$A414,'     2022    '!$AN:$AN,0)),"")</f>
        <v/>
      </c>
      <c r="F414" s="96">
        <f>IFERROR(INDEX('     2022    '!AY:AY,MATCH($A414,'     2022    '!$AN:$AN,0)),0)</f>
        <v>0</v>
      </c>
      <c r="G414" s="180" t="str">
        <f>IFERROR(IF($O$3&gt;68,INDEX('     2022    '!I:I,MATCH($A414,'     2022    '!$AN:$AN,0))*(1-'     2022    '!$BA$1),INDEX('     2022    '!I:I,MATCH($A414,'     2022    '!$AN:$AN,0))),"")</f>
        <v/>
      </c>
      <c r="H414" s="96">
        <f>IFERROR(INDEX('     2022    '!AZ:AZ,MATCH($A414,'     2022    '!$AN:$AN,0)),0)</f>
        <v>0</v>
      </c>
      <c r="I414" s="180" t="str">
        <f>IFERROR(IF($O$3&gt;68,INDEX('     2022    '!M:M,MATCH($A414,'     2022    '!$AN:$AN,0))*(1-'     2022    '!$BA$1),INDEX('     2022    '!M:M,MATCH($A414,'     2022    '!$AN:$AN,0))),"")</f>
        <v/>
      </c>
      <c r="J414" s="181">
        <f t="shared" si="25"/>
        <v>0</v>
      </c>
      <c r="K414" s="182" t="str">
        <f t="shared" si="26"/>
        <v/>
      </c>
      <c r="L414" s="53"/>
      <c r="M414" s="52" t="str">
        <f>IFERROR(INDEX('     2022    '!R:R,MATCH('Order Summary'!$A414,'     2022    '!$AN:$AN,0)),"")</f>
        <v/>
      </c>
      <c r="N414" s="52" t="str">
        <f>IFERROR(INDEX('     2022    '!V:V,MATCH('Order Summary'!$A414,'     2022    '!$AN:$AN,0)),"")</f>
        <v/>
      </c>
      <c r="O414" s="52" t="str">
        <f>IFERROR(INDEX('     2022    '!S:S,MATCH('Order Summary'!$A414,'     2022    '!$AN:$AN,0)),"")</f>
        <v/>
      </c>
      <c r="P414" s="96" t="str">
        <f t="shared" si="24"/>
        <v/>
      </c>
      <c r="R414" s="9"/>
      <c r="S414" s="9"/>
      <c r="T414" s="9"/>
      <c r="U414" s="9"/>
      <c r="V414" s="9"/>
      <c r="W414" s="9"/>
      <c r="X414" s="9"/>
      <c r="Y414" s="9"/>
      <c r="Z414" s="9"/>
      <c r="AA414" s="9"/>
      <c r="AB414" s="9"/>
      <c r="AC414" s="9"/>
      <c r="AD414" s="9"/>
      <c r="AE414" s="9"/>
      <c r="AF414" s="9"/>
      <c r="AG414" s="9"/>
      <c r="AH414" s="9"/>
      <c r="AI414" s="9"/>
      <c r="AJ414" s="9"/>
      <c r="AK414" s="9"/>
      <c r="AL414" s="9"/>
      <c r="AM414" s="9"/>
      <c r="AN414" s="9"/>
      <c r="AO414" s="9"/>
      <c r="AP414" s="9"/>
      <c r="AQ414" s="9"/>
      <c r="AR414" s="9"/>
      <c r="AS414" s="9"/>
      <c r="AT414" s="9"/>
      <c r="AU414" s="9"/>
      <c r="AV414" s="9"/>
      <c r="AW414" s="9"/>
      <c r="AX414" s="9"/>
      <c r="AY414" s="9"/>
      <c r="AZ414" s="9"/>
      <c r="BA414" s="9"/>
      <c r="BB414" s="9"/>
      <c r="BC414" s="9"/>
      <c r="BD414" s="9"/>
      <c r="BE414" s="9"/>
      <c r="BF414" s="9"/>
      <c r="BG414" s="9"/>
      <c r="BH414" s="9"/>
      <c r="BI414" s="9"/>
      <c r="BJ414" s="9"/>
      <c r="BK414" s="9"/>
      <c r="BL414" s="9"/>
      <c r="BM414" s="9"/>
      <c r="BN414" s="9"/>
      <c r="BO414" s="9"/>
      <c r="BP414" s="9"/>
      <c r="BQ414" s="9"/>
      <c r="BR414" s="9"/>
      <c r="BS414" s="9"/>
      <c r="BT414" s="9"/>
      <c r="BU414" s="9"/>
      <c r="BV414" s="9"/>
      <c r="BW414" s="9"/>
      <c r="BX414" s="9"/>
      <c r="BY414" s="9"/>
      <c r="BZ414" s="9"/>
    </row>
    <row r="415" spans="1:78">
      <c r="A415" s="50">
        <f t="shared" si="27"/>
        <v>404</v>
      </c>
      <c r="C415" s="11" t="str">
        <f>IFERROR(INDEX('     2022    '!D:D,MATCH('Order Summary'!$A415,'     2022    '!$AN:$AN,0)),"")</f>
        <v/>
      </c>
      <c r="D415" s="11" t="str">
        <f>IFERROR(INDEX('     2022    '!C:C,MATCH('Order Summary'!$A415,'     2022    '!$AN:$AN,0)),"")</f>
        <v/>
      </c>
      <c r="E415" s="11" t="str">
        <f>IFERROR(INDEX('     2022    '!E:E,MATCH('Order Summary'!$A415,'     2022    '!$AN:$AN,0)),"")</f>
        <v/>
      </c>
      <c r="F415" s="96">
        <f>IFERROR(INDEX('     2022    '!AY:AY,MATCH($A415,'     2022    '!$AN:$AN,0)),0)</f>
        <v>0</v>
      </c>
      <c r="G415" s="180" t="str">
        <f>IFERROR(IF($O$3&gt;68,INDEX('     2022    '!I:I,MATCH($A415,'     2022    '!$AN:$AN,0))*(1-'     2022    '!$BA$1),INDEX('     2022    '!I:I,MATCH($A415,'     2022    '!$AN:$AN,0))),"")</f>
        <v/>
      </c>
      <c r="H415" s="96">
        <f>IFERROR(INDEX('     2022    '!AZ:AZ,MATCH($A415,'     2022    '!$AN:$AN,0)),0)</f>
        <v>0</v>
      </c>
      <c r="I415" s="180" t="str">
        <f>IFERROR(IF($O$3&gt;68,INDEX('     2022    '!M:M,MATCH($A415,'     2022    '!$AN:$AN,0))*(1-'     2022    '!$BA$1),INDEX('     2022    '!M:M,MATCH($A415,'     2022    '!$AN:$AN,0))),"")</f>
        <v/>
      </c>
      <c r="J415" s="181">
        <f t="shared" si="25"/>
        <v>0</v>
      </c>
      <c r="K415" s="182" t="str">
        <f t="shared" si="26"/>
        <v/>
      </c>
      <c r="L415" s="53"/>
      <c r="M415" s="52" t="str">
        <f>IFERROR(INDEX('     2022    '!R:R,MATCH('Order Summary'!$A415,'     2022    '!$AN:$AN,0)),"")</f>
        <v/>
      </c>
      <c r="N415" s="52" t="str">
        <f>IFERROR(INDEX('     2022    '!V:V,MATCH('Order Summary'!$A415,'     2022    '!$AN:$AN,0)),"")</f>
        <v/>
      </c>
      <c r="O415" s="52" t="str">
        <f>IFERROR(INDEX('     2022    '!S:S,MATCH('Order Summary'!$A415,'     2022    '!$AN:$AN,0)),"")</f>
        <v/>
      </c>
      <c r="P415" s="96" t="str">
        <f t="shared" si="24"/>
        <v/>
      </c>
      <c r="R415" s="9"/>
      <c r="S415" s="9"/>
      <c r="T415" s="9"/>
      <c r="U415" s="9"/>
      <c r="V415" s="9"/>
      <c r="W415" s="9"/>
      <c r="X415" s="9"/>
      <c r="Y415" s="9"/>
      <c r="Z415" s="9"/>
      <c r="AA415" s="9"/>
      <c r="AB415" s="9"/>
      <c r="AC415" s="9"/>
      <c r="AD415" s="9"/>
      <c r="AE415" s="9"/>
      <c r="AF415" s="9"/>
      <c r="AG415" s="9"/>
      <c r="AH415" s="9"/>
      <c r="AI415" s="9"/>
      <c r="AJ415" s="9"/>
      <c r="AK415" s="9"/>
      <c r="AL415" s="9"/>
      <c r="AM415" s="9"/>
      <c r="AN415" s="9"/>
      <c r="AO415" s="9"/>
      <c r="AP415" s="9"/>
      <c r="AQ415" s="9"/>
      <c r="AR415" s="9"/>
      <c r="AS415" s="9"/>
      <c r="AT415" s="9"/>
      <c r="AU415" s="9"/>
      <c r="AV415" s="9"/>
      <c r="AW415" s="9"/>
      <c r="AX415" s="9"/>
      <c r="AY415" s="9"/>
      <c r="AZ415" s="9"/>
      <c r="BA415" s="9"/>
      <c r="BB415" s="9"/>
      <c r="BC415" s="9"/>
      <c r="BD415" s="9"/>
      <c r="BE415" s="9"/>
      <c r="BF415" s="9"/>
      <c r="BG415" s="9"/>
      <c r="BH415" s="9"/>
      <c r="BI415" s="9"/>
      <c r="BJ415" s="9"/>
      <c r="BK415" s="9"/>
      <c r="BL415" s="9"/>
      <c r="BM415" s="9"/>
      <c r="BN415" s="9"/>
      <c r="BO415" s="9"/>
      <c r="BP415" s="9"/>
      <c r="BQ415" s="9"/>
      <c r="BR415" s="9"/>
      <c r="BS415" s="9"/>
      <c r="BT415" s="9"/>
      <c r="BU415" s="9"/>
      <c r="BV415" s="9"/>
      <c r="BW415" s="9"/>
      <c r="BX415" s="9"/>
      <c r="BY415" s="9"/>
      <c r="BZ415" s="9"/>
    </row>
    <row r="416" spans="1:78">
      <c r="A416" s="50">
        <f t="shared" si="27"/>
        <v>405</v>
      </c>
      <c r="C416" s="11" t="str">
        <f>IFERROR(INDEX('     2022    '!D:D,MATCH('Order Summary'!$A416,'     2022    '!$AN:$AN,0)),"")</f>
        <v/>
      </c>
      <c r="D416" s="11" t="str">
        <f>IFERROR(INDEX('     2022    '!C:C,MATCH('Order Summary'!$A416,'     2022    '!$AN:$AN,0)),"")</f>
        <v/>
      </c>
      <c r="E416" s="11" t="str">
        <f>IFERROR(INDEX('     2022    '!E:E,MATCH('Order Summary'!$A416,'     2022    '!$AN:$AN,0)),"")</f>
        <v/>
      </c>
      <c r="F416" s="96">
        <f>IFERROR(INDEX('     2022    '!AY:AY,MATCH($A416,'     2022    '!$AN:$AN,0)),0)</f>
        <v>0</v>
      </c>
      <c r="G416" s="180" t="str">
        <f>IFERROR(IF($O$3&gt;68,INDEX('     2022    '!I:I,MATCH($A416,'     2022    '!$AN:$AN,0))*(1-'     2022    '!$BA$1),INDEX('     2022    '!I:I,MATCH($A416,'     2022    '!$AN:$AN,0))),"")</f>
        <v/>
      </c>
      <c r="H416" s="96">
        <f>IFERROR(INDEX('     2022    '!AZ:AZ,MATCH($A416,'     2022    '!$AN:$AN,0)),0)</f>
        <v>0</v>
      </c>
      <c r="I416" s="180" t="str">
        <f>IFERROR(IF($O$3&gt;68,INDEX('     2022    '!M:M,MATCH($A416,'     2022    '!$AN:$AN,0))*(1-'     2022    '!$BA$1),INDEX('     2022    '!M:M,MATCH($A416,'     2022    '!$AN:$AN,0))),"")</f>
        <v/>
      </c>
      <c r="J416" s="181">
        <f t="shared" si="25"/>
        <v>0</v>
      </c>
      <c r="K416" s="182" t="str">
        <f t="shared" si="26"/>
        <v/>
      </c>
      <c r="L416" s="53"/>
      <c r="M416" s="52" t="str">
        <f>IFERROR(INDEX('     2022    '!R:R,MATCH('Order Summary'!$A416,'     2022    '!$AN:$AN,0)),"")</f>
        <v/>
      </c>
      <c r="N416" s="52" t="str">
        <f>IFERROR(INDEX('     2022    '!V:V,MATCH('Order Summary'!$A416,'     2022    '!$AN:$AN,0)),"")</f>
        <v/>
      </c>
      <c r="O416" s="52" t="str">
        <f>IFERROR(INDEX('     2022    '!S:S,MATCH('Order Summary'!$A416,'     2022    '!$AN:$AN,0)),"")</f>
        <v/>
      </c>
      <c r="P416" s="96" t="str">
        <f t="shared" si="24"/>
        <v/>
      </c>
      <c r="R416" s="9"/>
      <c r="S416" s="9"/>
      <c r="T416" s="9"/>
      <c r="U416" s="9"/>
      <c r="V416" s="9"/>
      <c r="W416" s="9"/>
      <c r="X416" s="9"/>
      <c r="Y416" s="9"/>
      <c r="Z416" s="9"/>
      <c r="AA416" s="9"/>
      <c r="AB416" s="9"/>
      <c r="AC416" s="9"/>
      <c r="AD416" s="9"/>
      <c r="AE416" s="9"/>
      <c r="AF416" s="9"/>
      <c r="AG416" s="9"/>
      <c r="AH416" s="9"/>
      <c r="AI416" s="9"/>
      <c r="AJ416" s="9"/>
      <c r="AK416" s="9"/>
      <c r="AL416" s="9"/>
      <c r="AM416" s="9"/>
      <c r="AN416" s="9"/>
      <c r="AO416" s="9"/>
      <c r="AP416" s="9"/>
      <c r="AQ416" s="9"/>
      <c r="AR416" s="9"/>
      <c r="AS416" s="9"/>
      <c r="AT416" s="9"/>
      <c r="AU416" s="9"/>
      <c r="AV416" s="9"/>
      <c r="AW416" s="9"/>
      <c r="AX416" s="9"/>
      <c r="AY416" s="9"/>
      <c r="AZ416" s="9"/>
      <c r="BA416" s="9"/>
      <c r="BB416" s="9"/>
      <c r="BC416" s="9"/>
      <c r="BD416" s="9"/>
      <c r="BE416" s="9"/>
      <c r="BF416" s="9"/>
      <c r="BG416" s="9"/>
      <c r="BH416" s="9"/>
      <c r="BI416" s="9"/>
      <c r="BJ416" s="9"/>
      <c r="BK416" s="9"/>
      <c r="BL416" s="9"/>
      <c r="BM416" s="9"/>
      <c r="BN416" s="9"/>
      <c r="BO416" s="9"/>
      <c r="BP416" s="9"/>
      <c r="BQ416" s="9"/>
      <c r="BR416" s="9"/>
      <c r="BS416" s="9"/>
      <c r="BT416" s="9"/>
      <c r="BU416" s="9"/>
      <c r="BV416" s="9"/>
      <c r="BW416" s="9"/>
      <c r="BX416" s="9"/>
      <c r="BY416" s="9"/>
      <c r="BZ416" s="9"/>
    </row>
    <row r="417" spans="1:78">
      <c r="A417" s="50">
        <f t="shared" si="27"/>
        <v>406</v>
      </c>
      <c r="C417" s="11" t="str">
        <f>IFERROR(INDEX('     2022    '!D:D,MATCH('Order Summary'!$A417,'     2022    '!$AN:$AN,0)),"")</f>
        <v/>
      </c>
      <c r="D417" s="11" t="str">
        <f>IFERROR(INDEX('     2022    '!C:C,MATCH('Order Summary'!$A417,'     2022    '!$AN:$AN,0)),"")</f>
        <v/>
      </c>
      <c r="E417" s="11" t="str">
        <f>IFERROR(INDEX('     2022    '!E:E,MATCH('Order Summary'!$A417,'     2022    '!$AN:$AN,0)),"")</f>
        <v/>
      </c>
      <c r="F417" s="96">
        <f>IFERROR(INDEX('     2022    '!AY:AY,MATCH($A417,'     2022    '!$AN:$AN,0)),0)</f>
        <v>0</v>
      </c>
      <c r="G417" s="180" t="str">
        <f>IFERROR(IF($O$3&gt;68,INDEX('     2022    '!I:I,MATCH($A417,'     2022    '!$AN:$AN,0))*(1-'     2022    '!$BA$1),INDEX('     2022    '!I:I,MATCH($A417,'     2022    '!$AN:$AN,0))),"")</f>
        <v/>
      </c>
      <c r="H417" s="96">
        <f>IFERROR(INDEX('     2022    '!AZ:AZ,MATCH($A417,'     2022    '!$AN:$AN,0)),0)</f>
        <v>0</v>
      </c>
      <c r="I417" s="180" t="str">
        <f>IFERROR(IF($O$3&gt;68,INDEX('     2022    '!M:M,MATCH($A417,'     2022    '!$AN:$AN,0))*(1-'     2022    '!$BA$1),INDEX('     2022    '!M:M,MATCH($A417,'     2022    '!$AN:$AN,0))),"")</f>
        <v/>
      </c>
      <c r="J417" s="181">
        <f t="shared" si="25"/>
        <v>0</v>
      </c>
      <c r="K417" s="182" t="str">
        <f t="shared" si="26"/>
        <v/>
      </c>
      <c r="L417" s="53"/>
      <c r="M417" s="52" t="str">
        <f>IFERROR(INDEX('     2022    '!R:R,MATCH('Order Summary'!$A417,'     2022    '!$AN:$AN,0)),"")</f>
        <v/>
      </c>
      <c r="N417" s="52" t="str">
        <f>IFERROR(INDEX('     2022    '!V:V,MATCH('Order Summary'!$A417,'     2022    '!$AN:$AN,0)),"")</f>
        <v/>
      </c>
      <c r="O417" s="52" t="str">
        <f>IFERROR(INDEX('     2022    '!S:S,MATCH('Order Summary'!$A417,'     2022    '!$AN:$AN,0)),"")</f>
        <v/>
      </c>
      <c r="P417" s="96" t="str">
        <f t="shared" si="24"/>
        <v/>
      </c>
      <c r="R417" s="9"/>
      <c r="S417" s="9"/>
      <c r="T417" s="9"/>
      <c r="U417" s="9"/>
      <c r="V417" s="9"/>
      <c r="W417" s="9"/>
      <c r="X417" s="9"/>
      <c r="Y417" s="9"/>
      <c r="Z417" s="9"/>
      <c r="AA417" s="9"/>
      <c r="AB417" s="9"/>
      <c r="AC417" s="9"/>
      <c r="AD417" s="9"/>
      <c r="AE417" s="9"/>
      <c r="AF417" s="9"/>
      <c r="AG417" s="9"/>
      <c r="AH417" s="9"/>
      <c r="AI417" s="9"/>
      <c r="AJ417" s="9"/>
      <c r="AK417" s="9"/>
      <c r="AL417" s="9"/>
      <c r="AM417" s="9"/>
      <c r="AN417" s="9"/>
      <c r="AO417" s="9"/>
      <c r="AP417" s="9"/>
      <c r="AQ417" s="9"/>
      <c r="AR417" s="9"/>
      <c r="AS417" s="9"/>
      <c r="AT417" s="9"/>
      <c r="AU417" s="9"/>
      <c r="AV417" s="9"/>
      <c r="AW417" s="9"/>
      <c r="AX417" s="9"/>
      <c r="AY417" s="9"/>
      <c r="AZ417" s="9"/>
      <c r="BA417" s="9"/>
      <c r="BB417" s="9"/>
      <c r="BC417" s="9"/>
      <c r="BD417" s="9"/>
      <c r="BE417" s="9"/>
      <c r="BF417" s="9"/>
      <c r="BG417" s="9"/>
      <c r="BH417" s="9"/>
      <c r="BI417" s="9"/>
      <c r="BJ417" s="9"/>
      <c r="BK417" s="9"/>
      <c r="BL417" s="9"/>
      <c r="BM417" s="9"/>
      <c r="BN417" s="9"/>
      <c r="BO417" s="9"/>
      <c r="BP417" s="9"/>
      <c r="BQ417" s="9"/>
      <c r="BR417" s="9"/>
      <c r="BS417" s="9"/>
      <c r="BT417" s="9"/>
      <c r="BU417" s="9"/>
      <c r="BV417" s="9"/>
      <c r="BW417" s="9"/>
      <c r="BX417" s="9"/>
      <c r="BY417" s="9"/>
      <c r="BZ417" s="9"/>
    </row>
    <row r="418" spans="1:78">
      <c r="A418" s="50">
        <f t="shared" si="27"/>
        <v>407</v>
      </c>
      <c r="C418" s="11" t="str">
        <f>IFERROR(INDEX('     2022    '!D:D,MATCH('Order Summary'!$A418,'     2022    '!$AN:$AN,0)),"")</f>
        <v/>
      </c>
      <c r="D418" s="11" t="str">
        <f>IFERROR(INDEX('     2022    '!C:C,MATCH('Order Summary'!$A418,'     2022    '!$AN:$AN,0)),"")</f>
        <v/>
      </c>
      <c r="E418" s="11" t="str">
        <f>IFERROR(INDEX('     2022    '!E:E,MATCH('Order Summary'!$A418,'     2022    '!$AN:$AN,0)),"")</f>
        <v/>
      </c>
      <c r="F418" s="96">
        <f>IFERROR(INDEX('     2022    '!AY:AY,MATCH($A418,'     2022    '!$AN:$AN,0)),0)</f>
        <v>0</v>
      </c>
      <c r="G418" s="180" t="str">
        <f>IFERROR(IF($O$3&gt;68,INDEX('     2022    '!I:I,MATCH($A418,'     2022    '!$AN:$AN,0))*(1-'     2022    '!$BA$1),INDEX('     2022    '!I:I,MATCH($A418,'     2022    '!$AN:$AN,0))),"")</f>
        <v/>
      </c>
      <c r="H418" s="96">
        <f>IFERROR(INDEX('     2022    '!AZ:AZ,MATCH($A418,'     2022    '!$AN:$AN,0)),0)</f>
        <v>0</v>
      </c>
      <c r="I418" s="180" t="str">
        <f>IFERROR(IF($O$3&gt;68,INDEX('     2022    '!M:M,MATCH($A418,'     2022    '!$AN:$AN,0))*(1-'     2022    '!$BA$1),INDEX('     2022    '!M:M,MATCH($A418,'     2022    '!$AN:$AN,0))),"")</f>
        <v/>
      </c>
      <c r="J418" s="181">
        <f t="shared" si="25"/>
        <v>0</v>
      </c>
      <c r="K418" s="182" t="str">
        <f t="shared" si="26"/>
        <v/>
      </c>
      <c r="L418" s="53"/>
      <c r="M418" s="52" t="str">
        <f>IFERROR(INDEX('     2022    '!R:R,MATCH('Order Summary'!$A418,'     2022    '!$AN:$AN,0)),"")</f>
        <v/>
      </c>
      <c r="N418" s="52" t="str">
        <f>IFERROR(INDEX('     2022    '!V:V,MATCH('Order Summary'!$A418,'     2022    '!$AN:$AN,0)),"")</f>
        <v/>
      </c>
      <c r="O418" s="52" t="str">
        <f>IFERROR(INDEX('     2022    '!S:S,MATCH('Order Summary'!$A418,'     2022    '!$AN:$AN,0)),"")</f>
        <v/>
      </c>
      <c r="P418" s="96" t="str">
        <f t="shared" si="24"/>
        <v/>
      </c>
      <c r="R418" s="9"/>
      <c r="S418" s="9"/>
      <c r="T418" s="9"/>
      <c r="U418" s="9"/>
      <c r="V418" s="9"/>
      <c r="W418" s="9"/>
      <c r="X418" s="9"/>
      <c r="Y418" s="9"/>
      <c r="Z418" s="9"/>
      <c r="AA418" s="9"/>
      <c r="AB418" s="9"/>
      <c r="AC418" s="9"/>
      <c r="AD418" s="9"/>
      <c r="AE418" s="9"/>
      <c r="AF418" s="9"/>
      <c r="AG418" s="9"/>
      <c r="AH418" s="9"/>
      <c r="AI418" s="9"/>
      <c r="AJ418" s="9"/>
      <c r="AK418" s="9"/>
      <c r="AL418" s="9"/>
      <c r="AM418" s="9"/>
      <c r="AN418" s="9"/>
      <c r="AO418" s="9"/>
      <c r="AP418" s="9"/>
      <c r="AQ418" s="9"/>
      <c r="AR418" s="9"/>
      <c r="AS418" s="9"/>
      <c r="AT418" s="9"/>
      <c r="AU418" s="9"/>
      <c r="AV418" s="9"/>
      <c r="AW418" s="9"/>
      <c r="AX418" s="9"/>
      <c r="AY418" s="9"/>
      <c r="AZ418" s="9"/>
      <c r="BA418" s="9"/>
      <c r="BB418" s="9"/>
      <c r="BC418" s="9"/>
      <c r="BD418" s="9"/>
      <c r="BE418" s="9"/>
      <c r="BF418" s="9"/>
      <c r="BG418" s="9"/>
      <c r="BH418" s="9"/>
      <c r="BI418" s="9"/>
      <c r="BJ418" s="9"/>
      <c r="BK418" s="9"/>
      <c r="BL418" s="9"/>
      <c r="BM418" s="9"/>
      <c r="BN418" s="9"/>
      <c r="BO418" s="9"/>
      <c r="BP418" s="9"/>
      <c r="BQ418" s="9"/>
      <c r="BR418" s="9"/>
      <c r="BS418" s="9"/>
      <c r="BT418" s="9"/>
      <c r="BU418" s="9"/>
      <c r="BV418" s="9"/>
      <c r="BW418" s="9"/>
      <c r="BX418" s="9"/>
      <c r="BY418" s="9"/>
      <c r="BZ418" s="9"/>
    </row>
    <row r="419" spans="1:78">
      <c r="A419" s="50">
        <f t="shared" si="27"/>
        <v>408</v>
      </c>
      <c r="C419" s="11" t="str">
        <f>IFERROR(INDEX('     2022    '!D:D,MATCH('Order Summary'!$A419,'     2022    '!$AN:$AN,0)),"")</f>
        <v/>
      </c>
      <c r="D419" s="11" t="str">
        <f>IFERROR(INDEX('     2022    '!C:C,MATCH('Order Summary'!$A419,'     2022    '!$AN:$AN,0)),"")</f>
        <v/>
      </c>
      <c r="E419" s="11" t="str">
        <f>IFERROR(INDEX('     2022    '!E:E,MATCH('Order Summary'!$A419,'     2022    '!$AN:$AN,0)),"")</f>
        <v/>
      </c>
      <c r="F419" s="96">
        <f>IFERROR(INDEX('     2022    '!AY:AY,MATCH($A419,'     2022    '!$AN:$AN,0)),0)</f>
        <v>0</v>
      </c>
      <c r="G419" s="180" t="str">
        <f>IFERROR(IF($O$3&gt;68,INDEX('     2022    '!I:I,MATCH($A419,'     2022    '!$AN:$AN,0))*(1-'     2022    '!$BA$1),INDEX('     2022    '!I:I,MATCH($A419,'     2022    '!$AN:$AN,0))),"")</f>
        <v/>
      </c>
      <c r="H419" s="96">
        <f>IFERROR(INDEX('     2022    '!AZ:AZ,MATCH($A419,'     2022    '!$AN:$AN,0)),0)</f>
        <v>0</v>
      </c>
      <c r="I419" s="180" t="str">
        <f>IFERROR(IF($O$3&gt;68,INDEX('     2022    '!M:M,MATCH($A419,'     2022    '!$AN:$AN,0))*(1-'     2022    '!$BA$1),INDEX('     2022    '!M:M,MATCH($A419,'     2022    '!$AN:$AN,0))),"")</f>
        <v/>
      </c>
      <c r="J419" s="181">
        <f t="shared" si="25"/>
        <v>0</v>
      </c>
      <c r="K419" s="182" t="str">
        <f t="shared" si="26"/>
        <v/>
      </c>
      <c r="L419" s="53"/>
      <c r="M419" s="52" t="str">
        <f>IFERROR(INDEX('     2022    '!R:R,MATCH('Order Summary'!$A419,'     2022    '!$AN:$AN,0)),"")</f>
        <v/>
      </c>
      <c r="N419" s="52" t="str">
        <f>IFERROR(INDEX('     2022    '!V:V,MATCH('Order Summary'!$A419,'     2022    '!$AN:$AN,0)),"")</f>
        <v/>
      </c>
      <c r="O419" s="52" t="str">
        <f>IFERROR(INDEX('     2022    '!S:S,MATCH('Order Summary'!$A419,'     2022    '!$AN:$AN,0)),"")</f>
        <v/>
      </c>
      <c r="P419" s="96" t="str">
        <f t="shared" si="24"/>
        <v/>
      </c>
      <c r="R419" s="9"/>
      <c r="S419" s="9"/>
      <c r="T419" s="9"/>
      <c r="U419" s="9"/>
      <c r="V419" s="9"/>
      <c r="W419" s="9"/>
      <c r="X419" s="9"/>
      <c r="Y419" s="9"/>
      <c r="Z419" s="9"/>
      <c r="AA419" s="9"/>
      <c r="AB419" s="9"/>
      <c r="AC419" s="9"/>
      <c r="AD419" s="9"/>
      <c r="AE419" s="9"/>
      <c r="AF419" s="9"/>
      <c r="AG419" s="9"/>
      <c r="AH419" s="9"/>
      <c r="AI419" s="9"/>
      <c r="AJ419" s="9"/>
      <c r="AK419" s="9"/>
      <c r="AL419" s="9"/>
      <c r="AM419" s="9"/>
      <c r="AN419" s="9"/>
      <c r="AO419" s="9"/>
      <c r="AP419" s="9"/>
      <c r="AQ419" s="9"/>
      <c r="AR419" s="9"/>
      <c r="AS419" s="9"/>
      <c r="AT419" s="9"/>
      <c r="AU419" s="9"/>
      <c r="AV419" s="9"/>
      <c r="AW419" s="9"/>
      <c r="AX419" s="9"/>
      <c r="AY419" s="9"/>
      <c r="AZ419" s="9"/>
      <c r="BA419" s="9"/>
      <c r="BB419" s="9"/>
      <c r="BC419" s="9"/>
      <c r="BD419" s="9"/>
      <c r="BE419" s="9"/>
      <c r="BF419" s="9"/>
      <c r="BG419" s="9"/>
      <c r="BH419" s="9"/>
      <c r="BI419" s="9"/>
      <c r="BJ419" s="9"/>
      <c r="BK419" s="9"/>
      <c r="BL419" s="9"/>
      <c r="BM419" s="9"/>
      <c r="BN419" s="9"/>
      <c r="BO419" s="9"/>
      <c r="BP419" s="9"/>
      <c r="BQ419" s="9"/>
      <c r="BR419" s="9"/>
      <c r="BS419" s="9"/>
      <c r="BT419" s="9"/>
      <c r="BU419" s="9"/>
      <c r="BV419" s="9"/>
      <c r="BW419" s="9"/>
      <c r="BX419" s="9"/>
      <c r="BY419" s="9"/>
      <c r="BZ419" s="9"/>
    </row>
    <row r="420" spans="1:78">
      <c r="A420" s="50">
        <f t="shared" si="27"/>
        <v>409</v>
      </c>
      <c r="C420" s="11" t="str">
        <f>IFERROR(INDEX('     2022    '!D:D,MATCH('Order Summary'!$A420,'     2022    '!$AN:$AN,0)),"")</f>
        <v/>
      </c>
      <c r="D420" s="11" t="str">
        <f>IFERROR(INDEX('     2022    '!C:C,MATCH('Order Summary'!$A420,'     2022    '!$AN:$AN,0)),"")</f>
        <v/>
      </c>
      <c r="E420" s="11" t="str">
        <f>IFERROR(INDEX('     2022    '!E:E,MATCH('Order Summary'!$A420,'     2022    '!$AN:$AN,0)),"")</f>
        <v/>
      </c>
      <c r="F420" s="96">
        <f>IFERROR(INDEX('     2022    '!AY:AY,MATCH($A420,'     2022    '!$AN:$AN,0)),0)</f>
        <v>0</v>
      </c>
      <c r="G420" s="180" t="str">
        <f>IFERROR(IF($O$3&gt;68,INDEX('     2022    '!I:I,MATCH($A420,'     2022    '!$AN:$AN,0))*(1-'     2022    '!$BA$1),INDEX('     2022    '!I:I,MATCH($A420,'     2022    '!$AN:$AN,0))),"")</f>
        <v/>
      </c>
      <c r="H420" s="96">
        <f>IFERROR(INDEX('     2022    '!AZ:AZ,MATCH($A420,'     2022    '!$AN:$AN,0)),0)</f>
        <v>0</v>
      </c>
      <c r="I420" s="180" t="str">
        <f>IFERROR(IF($O$3&gt;68,INDEX('     2022    '!M:M,MATCH($A420,'     2022    '!$AN:$AN,0))*(1-'     2022    '!$BA$1),INDEX('     2022    '!M:M,MATCH($A420,'     2022    '!$AN:$AN,0))),"")</f>
        <v/>
      </c>
      <c r="J420" s="181">
        <f t="shared" si="25"/>
        <v>0</v>
      </c>
      <c r="K420" s="182" t="str">
        <f t="shared" si="26"/>
        <v/>
      </c>
      <c r="L420" s="53"/>
      <c r="M420" s="52" t="str">
        <f>IFERROR(INDEX('     2022    '!R:R,MATCH('Order Summary'!$A420,'     2022    '!$AN:$AN,0)),"")</f>
        <v/>
      </c>
      <c r="N420" s="52" t="str">
        <f>IFERROR(INDEX('     2022    '!V:V,MATCH('Order Summary'!$A420,'     2022    '!$AN:$AN,0)),"")</f>
        <v/>
      </c>
      <c r="O420" s="52" t="str">
        <f>IFERROR(INDEX('     2022    '!S:S,MATCH('Order Summary'!$A420,'     2022    '!$AN:$AN,0)),"")</f>
        <v/>
      </c>
      <c r="P420" s="96" t="str">
        <f t="shared" si="24"/>
        <v/>
      </c>
      <c r="R420" s="9"/>
      <c r="S420" s="9"/>
      <c r="T420" s="9"/>
      <c r="U420" s="9"/>
      <c r="V420" s="9"/>
      <c r="W420" s="9"/>
      <c r="X420" s="9"/>
      <c r="Y420" s="9"/>
      <c r="Z420" s="9"/>
      <c r="AA420" s="9"/>
      <c r="AB420" s="9"/>
      <c r="AC420" s="9"/>
      <c r="AD420" s="9"/>
      <c r="AE420" s="9"/>
      <c r="AF420" s="9"/>
      <c r="AG420" s="9"/>
      <c r="AH420" s="9"/>
      <c r="AI420" s="9"/>
      <c r="AJ420" s="9"/>
      <c r="AK420" s="9"/>
      <c r="AL420" s="9"/>
      <c r="AM420" s="9"/>
      <c r="AN420" s="9"/>
      <c r="AO420" s="9"/>
      <c r="AP420" s="9"/>
      <c r="AQ420" s="9"/>
      <c r="AR420" s="9"/>
      <c r="AS420" s="9"/>
      <c r="AT420" s="9"/>
      <c r="AU420" s="9"/>
      <c r="AV420" s="9"/>
      <c r="AW420" s="9"/>
      <c r="AX420" s="9"/>
      <c r="AY420" s="9"/>
      <c r="AZ420" s="9"/>
      <c r="BA420" s="9"/>
      <c r="BB420" s="9"/>
      <c r="BC420" s="9"/>
      <c r="BD420" s="9"/>
      <c r="BE420" s="9"/>
      <c r="BF420" s="9"/>
      <c r="BG420" s="9"/>
      <c r="BH420" s="9"/>
      <c r="BI420" s="9"/>
      <c r="BJ420" s="9"/>
      <c r="BK420" s="9"/>
      <c r="BL420" s="9"/>
      <c r="BM420" s="9"/>
      <c r="BN420" s="9"/>
      <c r="BO420" s="9"/>
      <c r="BP420" s="9"/>
      <c r="BQ420" s="9"/>
      <c r="BR420" s="9"/>
      <c r="BS420" s="9"/>
      <c r="BT420" s="9"/>
      <c r="BU420" s="9"/>
      <c r="BV420" s="9"/>
      <c r="BW420" s="9"/>
      <c r="BX420" s="9"/>
      <c r="BY420" s="9"/>
      <c r="BZ420" s="9"/>
    </row>
    <row r="421" spans="1:78">
      <c r="A421" s="50">
        <f t="shared" si="27"/>
        <v>410</v>
      </c>
      <c r="C421" s="11" t="str">
        <f>IFERROR(INDEX('     2022    '!D:D,MATCH('Order Summary'!$A421,'     2022    '!$AN:$AN,0)),"")</f>
        <v/>
      </c>
      <c r="D421" s="11" t="str">
        <f>IFERROR(INDEX('     2022    '!C:C,MATCH('Order Summary'!$A421,'     2022    '!$AN:$AN,0)),"")</f>
        <v/>
      </c>
      <c r="E421" s="11" t="str">
        <f>IFERROR(INDEX('     2022    '!E:E,MATCH('Order Summary'!$A421,'     2022    '!$AN:$AN,0)),"")</f>
        <v/>
      </c>
      <c r="F421" s="96">
        <f>IFERROR(INDEX('     2022    '!AY:AY,MATCH($A421,'     2022    '!$AN:$AN,0)),0)</f>
        <v>0</v>
      </c>
      <c r="G421" s="180" t="str">
        <f>IFERROR(IF($O$3&gt;68,INDEX('     2022    '!I:I,MATCH($A421,'     2022    '!$AN:$AN,0))*(1-'     2022    '!$BA$1),INDEX('     2022    '!I:I,MATCH($A421,'     2022    '!$AN:$AN,0))),"")</f>
        <v/>
      </c>
      <c r="H421" s="96">
        <f>IFERROR(INDEX('     2022    '!AZ:AZ,MATCH($A421,'     2022    '!$AN:$AN,0)),0)</f>
        <v>0</v>
      </c>
      <c r="I421" s="180" t="str">
        <f>IFERROR(IF($O$3&gt;68,INDEX('     2022    '!M:M,MATCH($A421,'     2022    '!$AN:$AN,0))*(1-'     2022    '!$BA$1),INDEX('     2022    '!M:M,MATCH($A421,'     2022    '!$AN:$AN,0))),"")</f>
        <v/>
      </c>
      <c r="J421" s="181">
        <f t="shared" si="25"/>
        <v>0</v>
      </c>
      <c r="K421" s="182" t="str">
        <f t="shared" si="26"/>
        <v/>
      </c>
      <c r="L421" s="53"/>
      <c r="M421" s="52" t="str">
        <f>IFERROR(INDEX('     2022    '!R:R,MATCH('Order Summary'!$A421,'     2022    '!$AN:$AN,0)),"")</f>
        <v/>
      </c>
      <c r="N421" s="52" t="str">
        <f>IFERROR(INDEX('     2022    '!V:V,MATCH('Order Summary'!$A421,'     2022    '!$AN:$AN,0)),"")</f>
        <v/>
      </c>
      <c r="O421" s="52" t="str">
        <f>IFERROR(INDEX('     2022    '!S:S,MATCH('Order Summary'!$A421,'     2022    '!$AN:$AN,0)),"")</f>
        <v/>
      </c>
      <c r="P421" s="96" t="str">
        <f t="shared" si="24"/>
        <v/>
      </c>
      <c r="R421" s="9"/>
      <c r="S421" s="9"/>
      <c r="T421" s="9"/>
      <c r="U421" s="9"/>
      <c r="V421" s="9"/>
      <c r="W421" s="9"/>
      <c r="X421" s="9"/>
      <c r="Y421" s="9"/>
      <c r="Z421" s="9"/>
      <c r="AA421" s="9"/>
      <c r="AB421" s="9"/>
      <c r="AC421" s="9"/>
      <c r="AD421" s="9"/>
      <c r="AE421" s="9"/>
      <c r="AF421" s="9"/>
      <c r="AG421" s="9"/>
      <c r="AH421" s="9"/>
      <c r="AI421" s="9"/>
      <c r="AJ421" s="9"/>
      <c r="AK421" s="9"/>
      <c r="AL421" s="9"/>
      <c r="AM421" s="9"/>
      <c r="AN421" s="9"/>
      <c r="AO421" s="9"/>
      <c r="AP421" s="9"/>
      <c r="AQ421" s="9"/>
      <c r="AR421" s="9"/>
      <c r="AS421" s="9"/>
      <c r="AT421" s="9"/>
      <c r="AU421" s="9"/>
      <c r="AV421" s="9"/>
      <c r="AW421" s="9"/>
      <c r="AX421" s="9"/>
      <c r="AY421" s="9"/>
      <c r="AZ421" s="9"/>
      <c r="BA421" s="9"/>
      <c r="BB421" s="9"/>
      <c r="BC421" s="9"/>
      <c r="BD421" s="9"/>
      <c r="BE421" s="9"/>
      <c r="BF421" s="9"/>
      <c r="BG421" s="9"/>
      <c r="BH421" s="9"/>
      <c r="BI421" s="9"/>
      <c r="BJ421" s="9"/>
      <c r="BK421" s="9"/>
      <c r="BL421" s="9"/>
      <c r="BM421" s="9"/>
      <c r="BN421" s="9"/>
      <c r="BO421" s="9"/>
      <c r="BP421" s="9"/>
      <c r="BQ421" s="9"/>
      <c r="BR421" s="9"/>
      <c r="BS421" s="9"/>
      <c r="BT421" s="9"/>
      <c r="BU421" s="9"/>
      <c r="BV421" s="9"/>
      <c r="BW421" s="9"/>
      <c r="BX421" s="9"/>
      <c r="BY421" s="9"/>
      <c r="BZ421" s="9"/>
    </row>
    <row r="422" spans="1:78">
      <c r="A422" s="50">
        <f t="shared" si="27"/>
        <v>411</v>
      </c>
      <c r="C422" s="11" t="str">
        <f>IFERROR(INDEX('     2022    '!D:D,MATCH('Order Summary'!$A422,'     2022    '!$AN:$AN,0)),"")</f>
        <v/>
      </c>
      <c r="D422" s="11" t="str">
        <f>IFERROR(INDEX('     2022    '!C:C,MATCH('Order Summary'!$A422,'     2022    '!$AN:$AN,0)),"")</f>
        <v/>
      </c>
      <c r="E422" s="11" t="str">
        <f>IFERROR(INDEX('     2022    '!E:E,MATCH('Order Summary'!$A422,'     2022    '!$AN:$AN,0)),"")</f>
        <v/>
      </c>
      <c r="F422" s="96">
        <f>IFERROR(INDEX('     2022    '!AY:AY,MATCH($A422,'     2022    '!$AN:$AN,0)),0)</f>
        <v>0</v>
      </c>
      <c r="G422" s="180" t="str">
        <f>IFERROR(IF($O$3&gt;68,INDEX('     2022    '!I:I,MATCH($A422,'     2022    '!$AN:$AN,0))*(1-'     2022    '!$BA$1),INDEX('     2022    '!I:I,MATCH($A422,'     2022    '!$AN:$AN,0))),"")</f>
        <v/>
      </c>
      <c r="H422" s="96">
        <f>IFERROR(INDEX('     2022    '!AZ:AZ,MATCH($A422,'     2022    '!$AN:$AN,0)),0)</f>
        <v>0</v>
      </c>
      <c r="I422" s="180" t="str">
        <f>IFERROR(IF($O$3&gt;68,INDEX('     2022    '!M:M,MATCH($A422,'     2022    '!$AN:$AN,0))*(1-'     2022    '!$BA$1),INDEX('     2022    '!M:M,MATCH($A422,'     2022    '!$AN:$AN,0))),"")</f>
        <v/>
      </c>
      <c r="J422" s="181">
        <f t="shared" si="25"/>
        <v>0</v>
      </c>
      <c r="K422" s="182" t="str">
        <f t="shared" si="26"/>
        <v/>
      </c>
      <c r="L422" s="53"/>
      <c r="M422" s="52" t="str">
        <f>IFERROR(INDEX('     2022    '!R:R,MATCH('Order Summary'!$A422,'     2022    '!$AN:$AN,0)),"")</f>
        <v/>
      </c>
      <c r="N422" s="52" t="str">
        <f>IFERROR(INDEX('     2022    '!V:V,MATCH('Order Summary'!$A422,'     2022    '!$AN:$AN,0)),"")</f>
        <v/>
      </c>
      <c r="O422" s="52" t="str">
        <f>IFERROR(INDEX('     2022    '!S:S,MATCH('Order Summary'!$A422,'     2022    '!$AN:$AN,0)),"")</f>
        <v/>
      </c>
      <c r="P422" s="96" t="str">
        <f t="shared" si="24"/>
        <v/>
      </c>
      <c r="R422" s="9"/>
      <c r="S422" s="9"/>
      <c r="T422" s="9"/>
      <c r="U422" s="9"/>
      <c r="V422" s="9"/>
      <c r="W422" s="9"/>
      <c r="X422" s="9"/>
      <c r="Y422" s="9"/>
      <c r="Z422" s="9"/>
      <c r="AA422" s="9"/>
      <c r="AB422" s="9"/>
      <c r="AC422" s="9"/>
      <c r="AD422" s="9"/>
      <c r="AE422" s="9"/>
      <c r="AF422" s="9"/>
      <c r="AG422" s="9"/>
      <c r="AH422" s="9"/>
      <c r="AI422" s="9"/>
      <c r="AJ422" s="9"/>
      <c r="AK422" s="9"/>
      <c r="AL422" s="9"/>
      <c r="AM422" s="9"/>
      <c r="AN422" s="9"/>
      <c r="AO422" s="9"/>
      <c r="AP422" s="9"/>
      <c r="AQ422" s="9"/>
      <c r="AR422" s="9"/>
      <c r="AS422" s="9"/>
      <c r="AT422" s="9"/>
      <c r="AU422" s="9"/>
      <c r="AV422" s="9"/>
      <c r="AW422" s="9"/>
      <c r="AX422" s="9"/>
      <c r="AY422" s="9"/>
      <c r="AZ422" s="9"/>
      <c r="BA422" s="9"/>
      <c r="BB422" s="9"/>
      <c r="BC422" s="9"/>
      <c r="BD422" s="9"/>
      <c r="BE422" s="9"/>
      <c r="BF422" s="9"/>
      <c r="BG422" s="9"/>
      <c r="BH422" s="9"/>
      <c r="BI422" s="9"/>
      <c r="BJ422" s="9"/>
      <c r="BK422" s="9"/>
      <c r="BL422" s="9"/>
      <c r="BM422" s="9"/>
      <c r="BN422" s="9"/>
      <c r="BO422" s="9"/>
      <c r="BP422" s="9"/>
      <c r="BQ422" s="9"/>
      <c r="BR422" s="9"/>
      <c r="BS422" s="9"/>
      <c r="BT422" s="9"/>
      <c r="BU422" s="9"/>
      <c r="BV422" s="9"/>
      <c r="BW422" s="9"/>
      <c r="BX422" s="9"/>
      <c r="BY422" s="9"/>
      <c r="BZ422" s="9"/>
    </row>
    <row r="423" spans="1:78">
      <c r="A423" s="50">
        <f t="shared" si="27"/>
        <v>412</v>
      </c>
      <c r="C423" s="11" t="str">
        <f>IFERROR(INDEX('     2022    '!D:D,MATCH('Order Summary'!$A423,'     2022    '!$AN:$AN,0)),"")</f>
        <v/>
      </c>
      <c r="D423" s="11" t="str">
        <f>IFERROR(INDEX('     2022    '!C:C,MATCH('Order Summary'!$A423,'     2022    '!$AN:$AN,0)),"")</f>
        <v/>
      </c>
      <c r="E423" s="11" t="str">
        <f>IFERROR(INDEX('     2022    '!E:E,MATCH('Order Summary'!$A423,'     2022    '!$AN:$AN,0)),"")</f>
        <v/>
      </c>
      <c r="F423" s="96">
        <f>IFERROR(INDEX('     2022    '!AY:AY,MATCH($A423,'     2022    '!$AN:$AN,0)),0)</f>
        <v>0</v>
      </c>
      <c r="G423" s="180" t="str">
        <f>IFERROR(IF($O$3&gt;68,INDEX('     2022    '!I:I,MATCH($A423,'     2022    '!$AN:$AN,0))*(1-'     2022    '!$BA$1),INDEX('     2022    '!I:I,MATCH($A423,'     2022    '!$AN:$AN,0))),"")</f>
        <v/>
      </c>
      <c r="H423" s="96">
        <f>IFERROR(INDEX('     2022    '!AZ:AZ,MATCH($A423,'     2022    '!$AN:$AN,0)),0)</f>
        <v>0</v>
      </c>
      <c r="I423" s="180" t="str">
        <f>IFERROR(IF($O$3&gt;68,INDEX('     2022    '!M:M,MATCH($A423,'     2022    '!$AN:$AN,0))*(1-'     2022    '!$BA$1),INDEX('     2022    '!M:M,MATCH($A423,'     2022    '!$AN:$AN,0))),"")</f>
        <v/>
      </c>
      <c r="J423" s="181">
        <f t="shared" si="25"/>
        <v>0</v>
      </c>
      <c r="K423" s="182" t="str">
        <f t="shared" si="26"/>
        <v/>
      </c>
      <c r="L423" s="53"/>
      <c r="M423" s="52" t="str">
        <f>IFERROR(INDEX('     2022    '!R:R,MATCH('Order Summary'!$A423,'     2022    '!$AN:$AN,0)),"")</f>
        <v/>
      </c>
      <c r="N423" s="52" t="str">
        <f>IFERROR(INDEX('     2022    '!V:V,MATCH('Order Summary'!$A423,'     2022    '!$AN:$AN,0)),"")</f>
        <v/>
      </c>
      <c r="O423" s="52" t="str">
        <f>IFERROR(INDEX('     2022    '!S:S,MATCH('Order Summary'!$A423,'     2022    '!$AN:$AN,0)),"")</f>
        <v/>
      </c>
      <c r="P423" s="96" t="str">
        <f t="shared" si="24"/>
        <v/>
      </c>
      <c r="R423" s="9"/>
      <c r="S423" s="9"/>
      <c r="T423" s="9"/>
      <c r="U423" s="9"/>
      <c r="V423" s="9"/>
      <c r="W423" s="9"/>
      <c r="X423" s="9"/>
      <c r="Y423" s="9"/>
      <c r="Z423" s="9"/>
      <c r="AA423" s="9"/>
      <c r="AB423" s="9"/>
      <c r="AC423" s="9"/>
      <c r="AD423" s="9"/>
      <c r="AE423" s="9"/>
      <c r="AF423" s="9"/>
      <c r="AG423" s="9"/>
      <c r="AH423" s="9"/>
      <c r="AI423" s="9"/>
      <c r="AJ423" s="9"/>
      <c r="AK423" s="9"/>
      <c r="AL423" s="9"/>
      <c r="AM423" s="9"/>
      <c r="AN423" s="9"/>
      <c r="AO423" s="9"/>
      <c r="AP423" s="9"/>
      <c r="AQ423" s="9"/>
      <c r="AR423" s="9"/>
      <c r="AS423" s="9"/>
      <c r="AT423" s="9"/>
      <c r="AU423" s="9"/>
      <c r="AV423" s="9"/>
      <c r="AW423" s="9"/>
      <c r="AX423" s="9"/>
      <c r="AY423" s="9"/>
      <c r="AZ423" s="9"/>
      <c r="BA423" s="9"/>
      <c r="BB423" s="9"/>
      <c r="BC423" s="9"/>
      <c r="BD423" s="9"/>
      <c r="BE423" s="9"/>
      <c r="BF423" s="9"/>
      <c r="BG423" s="9"/>
      <c r="BH423" s="9"/>
      <c r="BI423" s="9"/>
      <c r="BJ423" s="9"/>
      <c r="BK423" s="9"/>
      <c r="BL423" s="9"/>
      <c r="BM423" s="9"/>
      <c r="BN423" s="9"/>
      <c r="BO423" s="9"/>
      <c r="BP423" s="9"/>
      <c r="BQ423" s="9"/>
      <c r="BR423" s="9"/>
      <c r="BS423" s="9"/>
      <c r="BT423" s="9"/>
      <c r="BU423" s="9"/>
      <c r="BV423" s="9"/>
      <c r="BW423" s="9"/>
      <c r="BX423" s="9"/>
      <c r="BY423" s="9"/>
      <c r="BZ423" s="9"/>
    </row>
    <row r="424" spans="1:78">
      <c r="A424" s="50">
        <f t="shared" si="27"/>
        <v>413</v>
      </c>
      <c r="C424" s="11" t="str">
        <f>IFERROR(INDEX('     2022    '!D:D,MATCH('Order Summary'!$A424,'     2022    '!$AN:$AN,0)),"")</f>
        <v/>
      </c>
      <c r="D424" s="11" t="str">
        <f>IFERROR(INDEX('     2022    '!C:C,MATCH('Order Summary'!$A424,'     2022    '!$AN:$AN,0)),"")</f>
        <v/>
      </c>
      <c r="E424" s="11" t="str">
        <f>IFERROR(INDEX('     2022    '!E:E,MATCH('Order Summary'!$A424,'     2022    '!$AN:$AN,0)),"")</f>
        <v/>
      </c>
      <c r="F424" s="96">
        <f>IFERROR(INDEX('     2022    '!AY:AY,MATCH($A424,'     2022    '!$AN:$AN,0)),0)</f>
        <v>0</v>
      </c>
      <c r="G424" s="180" t="str">
        <f>IFERROR(IF($O$3&gt;68,INDEX('     2022    '!I:I,MATCH($A424,'     2022    '!$AN:$AN,0))*(1-'     2022    '!$BA$1),INDEX('     2022    '!I:I,MATCH($A424,'     2022    '!$AN:$AN,0))),"")</f>
        <v/>
      </c>
      <c r="H424" s="96">
        <f>IFERROR(INDEX('     2022    '!AZ:AZ,MATCH($A424,'     2022    '!$AN:$AN,0)),0)</f>
        <v>0</v>
      </c>
      <c r="I424" s="180" t="str">
        <f>IFERROR(IF($O$3&gt;68,INDEX('     2022    '!M:M,MATCH($A424,'     2022    '!$AN:$AN,0))*(1-'     2022    '!$BA$1),INDEX('     2022    '!M:M,MATCH($A424,'     2022    '!$AN:$AN,0))),"")</f>
        <v/>
      </c>
      <c r="J424" s="181">
        <f t="shared" si="25"/>
        <v>0</v>
      </c>
      <c r="K424" s="182" t="str">
        <f t="shared" si="26"/>
        <v/>
      </c>
      <c r="L424" s="53"/>
      <c r="M424" s="52" t="str">
        <f>IFERROR(INDEX('     2022    '!R:R,MATCH('Order Summary'!$A424,'     2022    '!$AN:$AN,0)),"")</f>
        <v/>
      </c>
      <c r="N424" s="52" t="str">
        <f>IFERROR(INDEX('     2022    '!V:V,MATCH('Order Summary'!$A424,'     2022    '!$AN:$AN,0)),"")</f>
        <v/>
      </c>
      <c r="O424" s="52" t="str">
        <f>IFERROR(INDEX('     2022    '!S:S,MATCH('Order Summary'!$A424,'     2022    '!$AN:$AN,0)),"")</f>
        <v/>
      </c>
      <c r="P424" s="96" t="str">
        <f t="shared" si="24"/>
        <v/>
      </c>
      <c r="R424" s="9"/>
      <c r="S424" s="9"/>
      <c r="T424" s="9"/>
      <c r="U424" s="9"/>
      <c r="V424" s="9"/>
      <c r="W424" s="9"/>
      <c r="X424" s="9"/>
      <c r="Y424" s="9"/>
      <c r="Z424" s="9"/>
      <c r="AA424" s="9"/>
      <c r="AB424" s="9"/>
      <c r="AC424" s="9"/>
      <c r="AD424" s="9"/>
      <c r="AE424" s="9"/>
      <c r="AF424" s="9"/>
      <c r="AG424" s="9"/>
      <c r="AH424" s="9"/>
      <c r="AI424" s="9"/>
      <c r="AJ424" s="9"/>
      <c r="AK424" s="9"/>
      <c r="AL424" s="9"/>
      <c r="AM424" s="9"/>
      <c r="AN424" s="9"/>
      <c r="AO424" s="9"/>
      <c r="AP424" s="9"/>
      <c r="AQ424" s="9"/>
      <c r="AR424" s="9"/>
      <c r="AS424" s="9"/>
      <c r="AT424" s="9"/>
      <c r="AU424" s="9"/>
      <c r="AV424" s="9"/>
      <c r="AW424" s="9"/>
      <c r="AX424" s="9"/>
      <c r="AY424" s="9"/>
      <c r="AZ424" s="9"/>
      <c r="BA424" s="9"/>
      <c r="BB424" s="9"/>
      <c r="BC424" s="9"/>
      <c r="BD424" s="9"/>
      <c r="BE424" s="9"/>
      <c r="BF424" s="9"/>
      <c r="BG424" s="9"/>
      <c r="BH424" s="9"/>
      <c r="BI424" s="9"/>
      <c r="BJ424" s="9"/>
      <c r="BK424" s="9"/>
      <c r="BL424" s="9"/>
      <c r="BM424" s="9"/>
      <c r="BN424" s="9"/>
      <c r="BO424" s="9"/>
      <c r="BP424" s="9"/>
      <c r="BQ424" s="9"/>
      <c r="BR424" s="9"/>
      <c r="BS424" s="9"/>
      <c r="BT424" s="9"/>
      <c r="BU424" s="9"/>
      <c r="BV424" s="9"/>
      <c r="BW424" s="9"/>
      <c r="BX424" s="9"/>
      <c r="BY424" s="9"/>
      <c r="BZ424" s="9"/>
    </row>
    <row r="425" spans="1:78">
      <c r="A425" s="50">
        <f t="shared" si="27"/>
        <v>414</v>
      </c>
      <c r="C425" s="11" t="str">
        <f>IFERROR(INDEX('     2022    '!D:D,MATCH('Order Summary'!$A425,'     2022    '!$AN:$AN,0)),"")</f>
        <v/>
      </c>
      <c r="D425" s="11" t="str">
        <f>IFERROR(INDEX('     2022    '!C:C,MATCH('Order Summary'!$A425,'     2022    '!$AN:$AN,0)),"")</f>
        <v/>
      </c>
      <c r="E425" s="11" t="str">
        <f>IFERROR(INDEX('     2022    '!E:E,MATCH('Order Summary'!$A425,'     2022    '!$AN:$AN,0)),"")</f>
        <v/>
      </c>
      <c r="F425" s="96">
        <f>IFERROR(INDEX('     2022    '!AY:AY,MATCH($A425,'     2022    '!$AN:$AN,0)),0)</f>
        <v>0</v>
      </c>
      <c r="G425" s="180" t="str">
        <f>IFERROR(IF($O$3&gt;68,INDEX('     2022    '!I:I,MATCH($A425,'     2022    '!$AN:$AN,0))*(1-'     2022    '!$BA$1),INDEX('     2022    '!I:I,MATCH($A425,'     2022    '!$AN:$AN,0))),"")</f>
        <v/>
      </c>
      <c r="H425" s="96">
        <f>IFERROR(INDEX('     2022    '!AZ:AZ,MATCH($A425,'     2022    '!$AN:$AN,0)),0)</f>
        <v>0</v>
      </c>
      <c r="I425" s="180" t="str">
        <f>IFERROR(IF($O$3&gt;68,INDEX('     2022    '!M:M,MATCH($A425,'     2022    '!$AN:$AN,0))*(1-'     2022    '!$BA$1),INDEX('     2022    '!M:M,MATCH($A425,'     2022    '!$AN:$AN,0))),"")</f>
        <v/>
      </c>
      <c r="J425" s="181">
        <f t="shared" si="25"/>
        <v>0</v>
      </c>
      <c r="K425" s="182" t="str">
        <f t="shared" si="26"/>
        <v/>
      </c>
      <c r="L425" s="53"/>
      <c r="M425" s="52" t="str">
        <f>IFERROR(INDEX('     2022    '!R:R,MATCH('Order Summary'!$A425,'     2022    '!$AN:$AN,0)),"")</f>
        <v/>
      </c>
      <c r="N425" s="52" t="str">
        <f>IFERROR(INDEX('     2022    '!V:V,MATCH('Order Summary'!$A425,'     2022    '!$AN:$AN,0)),"")</f>
        <v/>
      </c>
      <c r="O425" s="52" t="str">
        <f>IFERROR(INDEX('     2022    '!S:S,MATCH('Order Summary'!$A425,'     2022    '!$AN:$AN,0)),"")</f>
        <v/>
      </c>
      <c r="P425" s="96" t="str">
        <f t="shared" si="24"/>
        <v/>
      </c>
      <c r="R425" s="9"/>
      <c r="S425" s="9"/>
      <c r="T425" s="9"/>
      <c r="U425" s="9"/>
      <c r="V425" s="9"/>
      <c r="W425" s="9"/>
      <c r="X425" s="9"/>
      <c r="Y425" s="9"/>
      <c r="Z425" s="9"/>
      <c r="AA425" s="9"/>
      <c r="AB425" s="9"/>
      <c r="AC425" s="9"/>
      <c r="AD425" s="9"/>
      <c r="AE425" s="9"/>
      <c r="AF425" s="9"/>
      <c r="AG425" s="9"/>
      <c r="AH425" s="9"/>
      <c r="AI425" s="9"/>
      <c r="AJ425" s="9"/>
      <c r="AK425" s="9"/>
      <c r="AL425" s="9"/>
      <c r="AM425" s="9"/>
      <c r="AN425" s="9"/>
      <c r="AO425" s="9"/>
      <c r="AP425" s="9"/>
      <c r="AQ425" s="9"/>
      <c r="AR425" s="9"/>
      <c r="AS425" s="9"/>
      <c r="AT425" s="9"/>
      <c r="AU425" s="9"/>
      <c r="AV425" s="9"/>
      <c r="AW425" s="9"/>
      <c r="AX425" s="9"/>
      <c r="AY425" s="9"/>
      <c r="AZ425" s="9"/>
      <c r="BA425" s="9"/>
      <c r="BB425" s="9"/>
      <c r="BC425" s="9"/>
      <c r="BD425" s="9"/>
      <c r="BE425" s="9"/>
      <c r="BF425" s="9"/>
      <c r="BG425" s="9"/>
      <c r="BH425" s="9"/>
      <c r="BI425" s="9"/>
      <c r="BJ425" s="9"/>
      <c r="BK425" s="9"/>
      <c r="BL425" s="9"/>
      <c r="BM425" s="9"/>
      <c r="BN425" s="9"/>
      <c r="BO425" s="9"/>
      <c r="BP425" s="9"/>
      <c r="BQ425" s="9"/>
      <c r="BR425" s="9"/>
      <c r="BS425" s="9"/>
      <c r="BT425" s="9"/>
      <c r="BU425" s="9"/>
      <c r="BV425" s="9"/>
      <c r="BW425" s="9"/>
      <c r="BX425" s="9"/>
      <c r="BY425" s="9"/>
      <c r="BZ425" s="9"/>
    </row>
    <row r="426" spans="1:78">
      <c r="A426" s="50">
        <f t="shared" si="27"/>
        <v>415</v>
      </c>
      <c r="C426" s="11" t="str">
        <f>IFERROR(INDEX('     2022    '!D:D,MATCH('Order Summary'!$A426,'     2022    '!$AN:$AN,0)),"")</f>
        <v/>
      </c>
      <c r="D426" s="11" t="str">
        <f>IFERROR(INDEX('     2022    '!C:C,MATCH('Order Summary'!$A426,'     2022    '!$AN:$AN,0)),"")</f>
        <v/>
      </c>
      <c r="E426" s="11" t="str">
        <f>IFERROR(INDEX('     2022    '!E:E,MATCH('Order Summary'!$A426,'     2022    '!$AN:$AN,0)),"")</f>
        <v/>
      </c>
      <c r="F426" s="96">
        <f>IFERROR(INDEX('     2022    '!AY:AY,MATCH($A426,'     2022    '!$AN:$AN,0)),0)</f>
        <v>0</v>
      </c>
      <c r="G426" s="180" t="str">
        <f>IFERROR(IF($O$3&gt;68,INDEX('     2022    '!I:I,MATCH($A426,'     2022    '!$AN:$AN,0))*(1-'     2022    '!$BA$1),INDEX('     2022    '!I:I,MATCH($A426,'     2022    '!$AN:$AN,0))),"")</f>
        <v/>
      </c>
      <c r="H426" s="96">
        <f>IFERROR(INDEX('     2022    '!AZ:AZ,MATCH($A426,'     2022    '!$AN:$AN,0)),0)</f>
        <v>0</v>
      </c>
      <c r="I426" s="180" t="str">
        <f>IFERROR(IF($O$3&gt;68,INDEX('     2022    '!M:M,MATCH($A426,'     2022    '!$AN:$AN,0))*(1-'     2022    '!$BA$1),INDEX('     2022    '!M:M,MATCH($A426,'     2022    '!$AN:$AN,0))),"")</f>
        <v/>
      </c>
      <c r="J426" s="181">
        <f t="shared" si="25"/>
        <v>0</v>
      </c>
      <c r="K426" s="182" t="str">
        <f t="shared" si="26"/>
        <v/>
      </c>
      <c r="L426" s="53"/>
      <c r="M426" s="52" t="str">
        <f>IFERROR(INDEX('     2022    '!R:R,MATCH('Order Summary'!$A426,'     2022    '!$AN:$AN,0)),"")</f>
        <v/>
      </c>
      <c r="N426" s="52" t="str">
        <f>IFERROR(INDEX('     2022    '!V:V,MATCH('Order Summary'!$A426,'     2022    '!$AN:$AN,0)),"")</f>
        <v/>
      </c>
      <c r="O426" s="52" t="str">
        <f>IFERROR(INDEX('     2022    '!S:S,MATCH('Order Summary'!$A426,'     2022    '!$AN:$AN,0)),"")</f>
        <v/>
      </c>
      <c r="P426" s="96" t="str">
        <f t="shared" si="24"/>
        <v/>
      </c>
      <c r="R426" s="9"/>
      <c r="S426" s="9"/>
      <c r="T426" s="9"/>
      <c r="U426" s="9"/>
      <c r="V426" s="9"/>
      <c r="W426" s="9"/>
      <c r="X426" s="9"/>
      <c r="Y426" s="9"/>
      <c r="Z426" s="9"/>
      <c r="AA426" s="9"/>
      <c r="AB426" s="9"/>
      <c r="AC426" s="9"/>
      <c r="AD426" s="9"/>
      <c r="AE426" s="9"/>
      <c r="AF426" s="9"/>
      <c r="AG426" s="9"/>
      <c r="AH426" s="9"/>
      <c r="AI426" s="9"/>
      <c r="AJ426" s="9"/>
      <c r="AK426" s="9"/>
      <c r="AL426" s="9"/>
      <c r="AM426" s="9"/>
      <c r="AN426" s="9"/>
      <c r="AO426" s="9"/>
      <c r="AP426" s="9"/>
      <c r="AQ426" s="9"/>
      <c r="AR426" s="9"/>
      <c r="AS426" s="9"/>
      <c r="AT426" s="9"/>
      <c r="AU426" s="9"/>
      <c r="AV426" s="9"/>
      <c r="AW426" s="9"/>
      <c r="AX426" s="9"/>
      <c r="AY426" s="9"/>
      <c r="AZ426" s="9"/>
      <c r="BA426" s="9"/>
      <c r="BB426" s="9"/>
      <c r="BC426" s="9"/>
      <c r="BD426" s="9"/>
      <c r="BE426" s="9"/>
      <c r="BF426" s="9"/>
      <c r="BG426" s="9"/>
      <c r="BH426" s="9"/>
      <c r="BI426" s="9"/>
      <c r="BJ426" s="9"/>
      <c r="BK426" s="9"/>
      <c r="BL426" s="9"/>
      <c r="BM426" s="9"/>
      <c r="BN426" s="9"/>
      <c r="BO426" s="9"/>
      <c r="BP426" s="9"/>
      <c r="BQ426" s="9"/>
      <c r="BR426" s="9"/>
      <c r="BS426" s="9"/>
      <c r="BT426" s="9"/>
      <c r="BU426" s="9"/>
      <c r="BV426" s="9"/>
      <c r="BW426" s="9"/>
      <c r="BX426" s="9"/>
      <c r="BY426" s="9"/>
      <c r="BZ426" s="9"/>
    </row>
    <row r="427" spans="1:78">
      <c r="A427" s="50">
        <f t="shared" si="27"/>
        <v>416</v>
      </c>
      <c r="C427" s="11" t="str">
        <f>IFERROR(INDEX('     2022    '!D:D,MATCH('Order Summary'!$A427,'     2022    '!$AN:$AN,0)),"")</f>
        <v/>
      </c>
      <c r="D427" s="11" t="str">
        <f>IFERROR(INDEX('     2022    '!C:C,MATCH('Order Summary'!$A427,'     2022    '!$AN:$AN,0)),"")</f>
        <v/>
      </c>
      <c r="E427" s="11" t="str">
        <f>IFERROR(INDEX('     2022    '!E:E,MATCH('Order Summary'!$A427,'     2022    '!$AN:$AN,0)),"")</f>
        <v/>
      </c>
      <c r="F427" s="96">
        <f>IFERROR(INDEX('     2022    '!AY:AY,MATCH($A427,'     2022    '!$AN:$AN,0)),0)</f>
        <v>0</v>
      </c>
      <c r="G427" s="180" t="str">
        <f>IFERROR(IF($O$3&gt;68,INDEX('     2022    '!I:I,MATCH($A427,'     2022    '!$AN:$AN,0))*(1-'     2022    '!$BA$1),INDEX('     2022    '!I:I,MATCH($A427,'     2022    '!$AN:$AN,0))),"")</f>
        <v/>
      </c>
      <c r="H427" s="96">
        <f>IFERROR(INDEX('     2022    '!AZ:AZ,MATCH($A427,'     2022    '!$AN:$AN,0)),0)</f>
        <v>0</v>
      </c>
      <c r="I427" s="180" t="str">
        <f>IFERROR(IF($O$3&gt;68,INDEX('     2022    '!M:M,MATCH($A427,'     2022    '!$AN:$AN,0))*(1-'     2022    '!$BA$1),INDEX('     2022    '!M:M,MATCH($A427,'     2022    '!$AN:$AN,0))),"")</f>
        <v/>
      </c>
      <c r="J427" s="181">
        <f t="shared" si="25"/>
        <v>0</v>
      </c>
      <c r="K427" s="182" t="str">
        <f t="shared" si="26"/>
        <v/>
      </c>
      <c r="L427" s="53"/>
      <c r="M427" s="52" t="str">
        <f>IFERROR(INDEX('     2022    '!R:R,MATCH('Order Summary'!$A427,'     2022    '!$AN:$AN,0)),"")</f>
        <v/>
      </c>
      <c r="N427" s="52" t="str">
        <f>IFERROR(INDEX('     2022    '!V:V,MATCH('Order Summary'!$A427,'     2022    '!$AN:$AN,0)),"")</f>
        <v/>
      </c>
      <c r="O427" s="52" t="str">
        <f>IFERROR(INDEX('     2022    '!S:S,MATCH('Order Summary'!$A427,'     2022    '!$AN:$AN,0)),"")</f>
        <v/>
      </c>
      <c r="P427" s="96" t="str">
        <f t="shared" si="24"/>
        <v/>
      </c>
      <c r="R427" s="9"/>
      <c r="S427" s="9"/>
      <c r="T427" s="9"/>
      <c r="U427" s="9"/>
      <c r="V427" s="9"/>
      <c r="W427" s="9"/>
      <c r="X427" s="9"/>
      <c r="Y427" s="9"/>
      <c r="Z427" s="9"/>
      <c r="AA427" s="9"/>
      <c r="AB427" s="9"/>
      <c r="AC427" s="9"/>
      <c r="AD427" s="9"/>
      <c r="AE427" s="9"/>
      <c r="AF427" s="9"/>
      <c r="AG427" s="9"/>
      <c r="AH427" s="9"/>
      <c r="AI427" s="9"/>
      <c r="AJ427" s="9"/>
      <c r="AK427" s="9"/>
      <c r="AL427" s="9"/>
      <c r="AM427" s="9"/>
      <c r="AN427" s="9"/>
      <c r="AO427" s="9"/>
      <c r="AP427" s="9"/>
      <c r="AQ427" s="9"/>
      <c r="AR427" s="9"/>
      <c r="AS427" s="9"/>
      <c r="AT427" s="9"/>
      <c r="AU427" s="9"/>
      <c r="AV427" s="9"/>
      <c r="AW427" s="9"/>
      <c r="AX427" s="9"/>
      <c r="AY427" s="9"/>
      <c r="AZ427" s="9"/>
      <c r="BA427" s="9"/>
      <c r="BB427" s="9"/>
      <c r="BC427" s="9"/>
      <c r="BD427" s="9"/>
      <c r="BE427" s="9"/>
      <c r="BF427" s="9"/>
      <c r="BG427" s="9"/>
      <c r="BH427" s="9"/>
      <c r="BI427" s="9"/>
      <c r="BJ427" s="9"/>
      <c r="BK427" s="9"/>
      <c r="BL427" s="9"/>
      <c r="BM427" s="9"/>
      <c r="BN427" s="9"/>
      <c r="BO427" s="9"/>
      <c r="BP427" s="9"/>
      <c r="BQ427" s="9"/>
      <c r="BR427" s="9"/>
      <c r="BS427" s="9"/>
      <c r="BT427" s="9"/>
      <c r="BU427" s="9"/>
      <c r="BV427" s="9"/>
      <c r="BW427" s="9"/>
      <c r="BX427" s="9"/>
      <c r="BY427" s="9"/>
      <c r="BZ427" s="9"/>
    </row>
    <row r="428" spans="1:78">
      <c r="A428" s="50">
        <f t="shared" si="27"/>
        <v>417</v>
      </c>
      <c r="C428" s="11" t="str">
        <f>IFERROR(INDEX('     2022    '!D:D,MATCH('Order Summary'!$A428,'     2022    '!$AN:$AN,0)),"")</f>
        <v/>
      </c>
      <c r="D428" s="11" t="str">
        <f>IFERROR(INDEX('     2022    '!C:C,MATCH('Order Summary'!$A428,'     2022    '!$AN:$AN,0)),"")</f>
        <v/>
      </c>
      <c r="E428" s="11" t="str">
        <f>IFERROR(INDEX('     2022    '!E:E,MATCH('Order Summary'!$A428,'     2022    '!$AN:$AN,0)),"")</f>
        <v/>
      </c>
      <c r="F428" s="96">
        <f>IFERROR(INDEX('     2022    '!AY:AY,MATCH($A428,'     2022    '!$AN:$AN,0)),0)</f>
        <v>0</v>
      </c>
      <c r="G428" s="180" t="str">
        <f>IFERROR(IF($O$3&gt;68,INDEX('     2022    '!I:I,MATCH($A428,'     2022    '!$AN:$AN,0))*(1-'     2022    '!$BA$1),INDEX('     2022    '!I:I,MATCH($A428,'     2022    '!$AN:$AN,0))),"")</f>
        <v/>
      </c>
      <c r="H428" s="96">
        <f>IFERROR(INDEX('     2022    '!AZ:AZ,MATCH($A428,'     2022    '!$AN:$AN,0)),0)</f>
        <v>0</v>
      </c>
      <c r="I428" s="180" t="str">
        <f>IFERROR(IF($O$3&gt;68,INDEX('     2022    '!M:M,MATCH($A428,'     2022    '!$AN:$AN,0))*(1-'     2022    '!$BA$1),INDEX('     2022    '!M:M,MATCH($A428,'     2022    '!$AN:$AN,0))),"")</f>
        <v/>
      </c>
      <c r="J428" s="181">
        <f t="shared" si="25"/>
        <v>0</v>
      </c>
      <c r="K428" s="182" t="str">
        <f t="shared" si="26"/>
        <v/>
      </c>
      <c r="L428" s="53"/>
      <c r="M428" s="52" t="str">
        <f>IFERROR(INDEX('     2022    '!R:R,MATCH('Order Summary'!$A428,'     2022    '!$AN:$AN,0)),"")</f>
        <v/>
      </c>
      <c r="N428" s="52" t="str">
        <f>IFERROR(INDEX('     2022    '!V:V,MATCH('Order Summary'!$A428,'     2022    '!$AN:$AN,0)),"")</f>
        <v/>
      </c>
      <c r="O428" s="52" t="str">
        <f>IFERROR(INDEX('     2022    '!S:S,MATCH('Order Summary'!$A428,'     2022    '!$AN:$AN,0)),"")</f>
        <v/>
      </c>
      <c r="P428" s="96" t="str">
        <f t="shared" si="24"/>
        <v/>
      </c>
      <c r="R428" s="9"/>
      <c r="S428" s="9"/>
      <c r="T428" s="9"/>
      <c r="U428" s="9"/>
      <c r="V428" s="9"/>
      <c r="W428" s="9"/>
      <c r="X428" s="9"/>
      <c r="Y428" s="9"/>
      <c r="Z428" s="9"/>
      <c r="AA428" s="9"/>
      <c r="AB428" s="9"/>
      <c r="AC428" s="9"/>
      <c r="AD428" s="9"/>
      <c r="AE428" s="9"/>
      <c r="AF428" s="9"/>
      <c r="AG428" s="9"/>
      <c r="AH428" s="9"/>
      <c r="AI428" s="9"/>
      <c r="AJ428" s="9"/>
      <c r="AK428" s="9"/>
      <c r="AL428" s="9"/>
      <c r="AM428" s="9"/>
      <c r="AN428" s="9"/>
      <c r="AO428" s="9"/>
      <c r="AP428" s="9"/>
      <c r="AQ428" s="9"/>
      <c r="AR428" s="9"/>
      <c r="AS428" s="9"/>
      <c r="AT428" s="9"/>
      <c r="AU428" s="9"/>
      <c r="AV428" s="9"/>
      <c r="AW428" s="9"/>
      <c r="AX428" s="9"/>
      <c r="AY428" s="9"/>
      <c r="AZ428" s="9"/>
      <c r="BA428" s="9"/>
      <c r="BB428" s="9"/>
      <c r="BC428" s="9"/>
      <c r="BD428" s="9"/>
      <c r="BE428" s="9"/>
      <c r="BF428" s="9"/>
      <c r="BG428" s="9"/>
      <c r="BH428" s="9"/>
      <c r="BI428" s="9"/>
      <c r="BJ428" s="9"/>
      <c r="BK428" s="9"/>
      <c r="BL428" s="9"/>
      <c r="BM428" s="9"/>
      <c r="BN428" s="9"/>
      <c r="BO428" s="9"/>
      <c r="BP428" s="9"/>
      <c r="BQ428" s="9"/>
      <c r="BR428" s="9"/>
      <c r="BS428" s="9"/>
      <c r="BT428" s="9"/>
      <c r="BU428" s="9"/>
      <c r="BV428" s="9"/>
      <c r="BW428" s="9"/>
      <c r="BX428" s="9"/>
      <c r="BY428" s="9"/>
      <c r="BZ428" s="9"/>
    </row>
    <row r="429" spans="1:78">
      <c r="A429" s="50">
        <f t="shared" si="27"/>
        <v>418</v>
      </c>
      <c r="C429" s="11" t="str">
        <f>IFERROR(INDEX('     2022    '!D:D,MATCH('Order Summary'!$A429,'     2022    '!$AN:$AN,0)),"")</f>
        <v/>
      </c>
      <c r="D429" s="11" t="str">
        <f>IFERROR(INDEX('     2022    '!C:C,MATCH('Order Summary'!$A429,'     2022    '!$AN:$AN,0)),"")</f>
        <v/>
      </c>
      <c r="E429" s="11" t="str">
        <f>IFERROR(INDEX('     2022    '!E:E,MATCH('Order Summary'!$A429,'     2022    '!$AN:$AN,0)),"")</f>
        <v/>
      </c>
      <c r="F429" s="96">
        <f>IFERROR(INDEX('     2022    '!AY:AY,MATCH($A429,'     2022    '!$AN:$AN,0)),0)</f>
        <v>0</v>
      </c>
      <c r="G429" s="180" t="str">
        <f>IFERROR(IF($O$3&gt;68,INDEX('     2022    '!I:I,MATCH($A429,'     2022    '!$AN:$AN,0))*(1-'     2022    '!$BA$1),INDEX('     2022    '!I:I,MATCH($A429,'     2022    '!$AN:$AN,0))),"")</f>
        <v/>
      </c>
      <c r="H429" s="96">
        <f>IFERROR(INDEX('     2022    '!AZ:AZ,MATCH($A429,'     2022    '!$AN:$AN,0)),0)</f>
        <v>0</v>
      </c>
      <c r="I429" s="180" t="str">
        <f>IFERROR(IF($O$3&gt;68,INDEX('     2022    '!M:M,MATCH($A429,'     2022    '!$AN:$AN,0))*(1-'     2022    '!$BA$1),INDEX('     2022    '!M:M,MATCH($A429,'     2022    '!$AN:$AN,0))),"")</f>
        <v/>
      </c>
      <c r="J429" s="181">
        <f t="shared" si="25"/>
        <v>0</v>
      </c>
      <c r="K429" s="182" t="str">
        <f t="shared" si="26"/>
        <v/>
      </c>
      <c r="L429" s="53"/>
      <c r="M429" s="52" t="str">
        <f>IFERROR(INDEX('     2022    '!R:R,MATCH('Order Summary'!$A429,'     2022    '!$AN:$AN,0)),"")</f>
        <v/>
      </c>
      <c r="N429" s="52" t="str">
        <f>IFERROR(INDEX('     2022    '!V:V,MATCH('Order Summary'!$A429,'     2022    '!$AN:$AN,0)),"")</f>
        <v/>
      </c>
      <c r="O429" s="52" t="str">
        <f>IFERROR(INDEX('     2022    '!S:S,MATCH('Order Summary'!$A429,'     2022    '!$AN:$AN,0)),"")</f>
        <v/>
      </c>
      <c r="P429" s="96" t="str">
        <f t="shared" si="24"/>
        <v/>
      </c>
      <c r="R429" s="9"/>
      <c r="S429" s="9"/>
      <c r="T429" s="9"/>
      <c r="U429" s="9"/>
      <c r="V429" s="9"/>
      <c r="W429" s="9"/>
      <c r="X429" s="9"/>
      <c r="Y429" s="9"/>
      <c r="Z429" s="9"/>
      <c r="AA429" s="9"/>
      <c r="AB429" s="9"/>
      <c r="AC429" s="9"/>
      <c r="AD429" s="9"/>
      <c r="AE429" s="9"/>
      <c r="AF429" s="9"/>
      <c r="AG429" s="9"/>
      <c r="AH429" s="9"/>
      <c r="AI429" s="9"/>
      <c r="AJ429" s="9"/>
      <c r="AK429" s="9"/>
      <c r="AL429" s="9"/>
      <c r="AM429" s="9"/>
      <c r="AN429" s="9"/>
      <c r="AO429" s="9"/>
      <c r="AP429" s="9"/>
      <c r="AQ429" s="9"/>
      <c r="AR429" s="9"/>
      <c r="AS429" s="9"/>
      <c r="AT429" s="9"/>
      <c r="AU429" s="9"/>
      <c r="AV429" s="9"/>
      <c r="AW429" s="9"/>
      <c r="AX429" s="9"/>
      <c r="AY429" s="9"/>
      <c r="AZ429" s="9"/>
      <c r="BA429" s="9"/>
      <c r="BB429" s="9"/>
      <c r="BC429" s="9"/>
      <c r="BD429" s="9"/>
      <c r="BE429" s="9"/>
      <c r="BF429" s="9"/>
      <c r="BG429" s="9"/>
      <c r="BH429" s="9"/>
      <c r="BI429" s="9"/>
      <c r="BJ429" s="9"/>
      <c r="BK429" s="9"/>
      <c r="BL429" s="9"/>
      <c r="BM429" s="9"/>
      <c r="BN429" s="9"/>
      <c r="BO429" s="9"/>
      <c r="BP429" s="9"/>
      <c r="BQ429" s="9"/>
      <c r="BR429" s="9"/>
      <c r="BS429" s="9"/>
      <c r="BT429" s="9"/>
      <c r="BU429" s="9"/>
      <c r="BV429" s="9"/>
      <c r="BW429" s="9"/>
      <c r="BX429" s="9"/>
      <c r="BY429" s="9"/>
      <c r="BZ429" s="9"/>
    </row>
    <row r="430" spans="1:78">
      <c r="A430" s="50">
        <f t="shared" si="27"/>
        <v>419</v>
      </c>
      <c r="C430" s="11" t="str">
        <f>IFERROR(INDEX('     2022    '!D:D,MATCH('Order Summary'!$A430,'     2022    '!$AN:$AN,0)),"")</f>
        <v/>
      </c>
      <c r="D430" s="11" t="str">
        <f>IFERROR(INDEX('     2022    '!C:C,MATCH('Order Summary'!$A430,'     2022    '!$AN:$AN,0)),"")</f>
        <v/>
      </c>
      <c r="E430" s="11" t="str">
        <f>IFERROR(INDEX('     2022    '!E:E,MATCH('Order Summary'!$A430,'     2022    '!$AN:$AN,0)),"")</f>
        <v/>
      </c>
      <c r="F430" s="96">
        <f>IFERROR(INDEX('     2022    '!AY:AY,MATCH($A430,'     2022    '!$AN:$AN,0)),0)</f>
        <v>0</v>
      </c>
      <c r="G430" s="180" t="str">
        <f>IFERROR(IF($O$3&gt;68,INDEX('     2022    '!I:I,MATCH($A430,'     2022    '!$AN:$AN,0))*(1-'     2022    '!$BA$1),INDEX('     2022    '!I:I,MATCH($A430,'     2022    '!$AN:$AN,0))),"")</f>
        <v/>
      </c>
      <c r="H430" s="96">
        <f>IFERROR(INDEX('     2022    '!AZ:AZ,MATCH($A430,'     2022    '!$AN:$AN,0)),0)</f>
        <v>0</v>
      </c>
      <c r="I430" s="180" t="str">
        <f>IFERROR(IF($O$3&gt;68,INDEX('     2022    '!M:M,MATCH($A430,'     2022    '!$AN:$AN,0))*(1-'     2022    '!$BA$1),INDEX('     2022    '!M:M,MATCH($A430,'     2022    '!$AN:$AN,0))),"")</f>
        <v/>
      </c>
      <c r="J430" s="181">
        <f t="shared" si="25"/>
        <v>0</v>
      </c>
      <c r="K430" s="182" t="str">
        <f t="shared" si="26"/>
        <v/>
      </c>
      <c r="L430" s="53"/>
      <c r="M430" s="52" t="str">
        <f>IFERROR(INDEX('     2022    '!R:R,MATCH('Order Summary'!$A430,'     2022    '!$AN:$AN,0)),"")</f>
        <v/>
      </c>
      <c r="N430" s="52" t="str">
        <f>IFERROR(INDEX('     2022    '!V:V,MATCH('Order Summary'!$A430,'     2022    '!$AN:$AN,0)),"")</f>
        <v/>
      </c>
      <c r="O430" s="52" t="str">
        <f>IFERROR(INDEX('     2022    '!S:S,MATCH('Order Summary'!$A430,'     2022    '!$AN:$AN,0)),"")</f>
        <v/>
      </c>
      <c r="P430" s="96" t="str">
        <f t="shared" si="24"/>
        <v/>
      </c>
      <c r="R430" s="9"/>
      <c r="S430" s="9"/>
      <c r="T430" s="9"/>
      <c r="U430" s="9"/>
      <c r="V430" s="9"/>
      <c r="W430" s="9"/>
      <c r="X430" s="9"/>
      <c r="Y430" s="9"/>
      <c r="Z430" s="9"/>
      <c r="AA430" s="9"/>
      <c r="AB430" s="9"/>
      <c r="AC430" s="9"/>
      <c r="AD430" s="9"/>
      <c r="AE430" s="9"/>
      <c r="AF430" s="9"/>
      <c r="AG430" s="9"/>
      <c r="AH430" s="9"/>
      <c r="AI430" s="9"/>
      <c r="AJ430" s="9"/>
      <c r="AK430" s="9"/>
      <c r="AL430" s="9"/>
      <c r="AM430" s="9"/>
      <c r="AN430" s="9"/>
      <c r="AO430" s="9"/>
      <c r="AP430" s="9"/>
      <c r="AQ430" s="9"/>
      <c r="AR430" s="9"/>
      <c r="AS430" s="9"/>
      <c r="AT430" s="9"/>
      <c r="AU430" s="9"/>
      <c r="AV430" s="9"/>
      <c r="AW430" s="9"/>
      <c r="AX430" s="9"/>
      <c r="AY430" s="9"/>
      <c r="AZ430" s="9"/>
      <c r="BA430" s="9"/>
      <c r="BB430" s="9"/>
      <c r="BC430" s="9"/>
      <c r="BD430" s="9"/>
      <c r="BE430" s="9"/>
      <c r="BF430" s="9"/>
      <c r="BG430" s="9"/>
      <c r="BH430" s="9"/>
      <c r="BI430" s="9"/>
      <c r="BJ430" s="9"/>
      <c r="BK430" s="9"/>
      <c r="BL430" s="9"/>
      <c r="BM430" s="9"/>
      <c r="BN430" s="9"/>
      <c r="BO430" s="9"/>
      <c r="BP430" s="9"/>
      <c r="BQ430" s="9"/>
      <c r="BR430" s="9"/>
      <c r="BS430" s="9"/>
      <c r="BT430" s="9"/>
      <c r="BU430" s="9"/>
      <c r="BV430" s="9"/>
      <c r="BW430" s="9"/>
      <c r="BX430" s="9"/>
      <c r="BY430" s="9"/>
      <c r="BZ430" s="9"/>
    </row>
    <row r="431" spans="1:78">
      <c r="A431" s="50">
        <f t="shared" si="27"/>
        <v>420</v>
      </c>
      <c r="C431" s="11" t="str">
        <f>IFERROR(INDEX('     2022    '!D:D,MATCH('Order Summary'!$A431,'     2022    '!$AN:$AN,0)),"")</f>
        <v/>
      </c>
      <c r="D431" s="11" t="str">
        <f>IFERROR(INDEX('     2022    '!C:C,MATCH('Order Summary'!$A431,'     2022    '!$AN:$AN,0)),"")</f>
        <v/>
      </c>
      <c r="E431" s="11" t="str">
        <f>IFERROR(INDEX('     2022    '!E:E,MATCH('Order Summary'!$A431,'     2022    '!$AN:$AN,0)),"")</f>
        <v/>
      </c>
      <c r="F431" s="96">
        <f>IFERROR(INDEX('     2022    '!AY:AY,MATCH($A431,'     2022    '!$AN:$AN,0)),0)</f>
        <v>0</v>
      </c>
      <c r="G431" s="180" t="str">
        <f>IFERROR(IF($O$3&gt;68,INDEX('     2022    '!I:I,MATCH($A431,'     2022    '!$AN:$AN,0))*(1-'     2022    '!$BA$1),INDEX('     2022    '!I:I,MATCH($A431,'     2022    '!$AN:$AN,0))),"")</f>
        <v/>
      </c>
      <c r="H431" s="96">
        <f>IFERROR(INDEX('     2022    '!AZ:AZ,MATCH($A431,'     2022    '!$AN:$AN,0)),0)</f>
        <v>0</v>
      </c>
      <c r="I431" s="180" t="str">
        <f>IFERROR(IF($O$3&gt;68,INDEX('     2022    '!M:M,MATCH($A431,'     2022    '!$AN:$AN,0))*(1-'     2022    '!$BA$1),INDEX('     2022    '!M:M,MATCH($A431,'     2022    '!$AN:$AN,0))),"")</f>
        <v/>
      </c>
      <c r="J431" s="181">
        <f t="shared" si="25"/>
        <v>0</v>
      </c>
      <c r="K431" s="182" t="str">
        <f t="shared" si="26"/>
        <v/>
      </c>
      <c r="L431" s="53"/>
      <c r="M431" s="52" t="str">
        <f>IFERROR(INDEX('     2022    '!R:R,MATCH('Order Summary'!$A431,'     2022    '!$AN:$AN,0)),"")</f>
        <v/>
      </c>
      <c r="N431" s="52" t="str">
        <f>IFERROR(INDEX('     2022    '!V:V,MATCH('Order Summary'!$A431,'     2022    '!$AN:$AN,0)),"")</f>
        <v/>
      </c>
      <c r="O431" s="52" t="str">
        <f>IFERROR(INDEX('     2022    '!S:S,MATCH('Order Summary'!$A431,'     2022    '!$AN:$AN,0)),"")</f>
        <v/>
      </c>
      <c r="P431" s="96" t="str">
        <f t="shared" si="24"/>
        <v/>
      </c>
      <c r="R431" s="9"/>
      <c r="S431" s="9"/>
      <c r="T431" s="9"/>
      <c r="U431" s="9"/>
      <c r="V431" s="9"/>
      <c r="W431" s="9"/>
      <c r="X431" s="9"/>
      <c r="Y431" s="9"/>
      <c r="Z431" s="9"/>
      <c r="AA431" s="9"/>
      <c r="AB431" s="9"/>
      <c r="AC431" s="9"/>
      <c r="AD431" s="9"/>
      <c r="AE431" s="9"/>
      <c r="AF431" s="9"/>
      <c r="AG431" s="9"/>
      <c r="AH431" s="9"/>
      <c r="AI431" s="9"/>
      <c r="AJ431" s="9"/>
      <c r="AK431" s="9"/>
      <c r="AL431" s="9"/>
      <c r="AM431" s="9"/>
      <c r="AN431" s="9"/>
      <c r="AO431" s="9"/>
      <c r="AP431" s="9"/>
      <c r="AQ431" s="9"/>
      <c r="AR431" s="9"/>
      <c r="AS431" s="9"/>
      <c r="AT431" s="9"/>
      <c r="AU431" s="9"/>
      <c r="AV431" s="9"/>
      <c r="AW431" s="9"/>
      <c r="AX431" s="9"/>
      <c r="AY431" s="9"/>
      <c r="AZ431" s="9"/>
      <c r="BA431" s="9"/>
      <c r="BB431" s="9"/>
      <c r="BC431" s="9"/>
      <c r="BD431" s="9"/>
      <c r="BE431" s="9"/>
      <c r="BF431" s="9"/>
      <c r="BG431" s="9"/>
      <c r="BH431" s="9"/>
      <c r="BI431" s="9"/>
      <c r="BJ431" s="9"/>
      <c r="BK431" s="9"/>
      <c r="BL431" s="9"/>
      <c r="BM431" s="9"/>
      <c r="BN431" s="9"/>
      <c r="BO431" s="9"/>
      <c r="BP431" s="9"/>
      <c r="BQ431" s="9"/>
      <c r="BR431" s="9"/>
      <c r="BS431" s="9"/>
      <c r="BT431" s="9"/>
      <c r="BU431" s="9"/>
      <c r="BV431" s="9"/>
      <c r="BW431" s="9"/>
      <c r="BX431" s="9"/>
      <c r="BY431" s="9"/>
      <c r="BZ431" s="9"/>
    </row>
    <row r="432" spans="1:78">
      <c r="A432" s="50">
        <f t="shared" si="27"/>
        <v>421</v>
      </c>
      <c r="C432" s="11" t="str">
        <f>IFERROR(INDEX('     2022    '!D:D,MATCH('Order Summary'!$A432,'     2022    '!$AN:$AN,0)),"")</f>
        <v/>
      </c>
      <c r="D432" s="11" t="str">
        <f>IFERROR(INDEX('     2022    '!C:C,MATCH('Order Summary'!$A432,'     2022    '!$AN:$AN,0)),"")</f>
        <v/>
      </c>
      <c r="E432" s="11" t="str">
        <f>IFERROR(INDEX('     2022    '!E:E,MATCH('Order Summary'!$A432,'     2022    '!$AN:$AN,0)),"")</f>
        <v/>
      </c>
      <c r="F432" s="96">
        <f>IFERROR(INDEX('     2022    '!AY:AY,MATCH($A432,'     2022    '!$AN:$AN,0)),0)</f>
        <v>0</v>
      </c>
      <c r="G432" s="180" t="str">
        <f>IFERROR(IF($O$3&gt;68,INDEX('     2022    '!I:I,MATCH($A432,'     2022    '!$AN:$AN,0))*(1-'     2022    '!$BA$1),INDEX('     2022    '!I:I,MATCH($A432,'     2022    '!$AN:$AN,0))),"")</f>
        <v/>
      </c>
      <c r="H432" s="96">
        <f>IFERROR(INDEX('     2022    '!AZ:AZ,MATCH($A432,'     2022    '!$AN:$AN,0)),0)</f>
        <v>0</v>
      </c>
      <c r="I432" s="180" t="str">
        <f>IFERROR(IF($O$3&gt;68,INDEX('     2022    '!M:M,MATCH($A432,'     2022    '!$AN:$AN,0))*(1-'     2022    '!$BA$1),INDEX('     2022    '!M:M,MATCH($A432,'     2022    '!$AN:$AN,0))),"")</f>
        <v/>
      </c>
      <c r="J432" s="181">
        <f t="shared" si="25"/>
        <v>0</v>
      </c>
      <c r="K432" s="182" t="str">
        <f t="shared" si="26"/>
        <v/>
      </c>
      <c r="L432" s="53"/>
      <c r="M432" s="52" t="str">
        <f>IFERROR(INDEX('     2022    '!R:R,MATCH('Order Summary'!$A432,'     2022    '!$AN:$AN,0)),"")</f>
        <v/>
      </c>
      <c r="N432" s="52" t="str">
        <f>IFERROR(INDEX('     2022    '!V:V,MATCH('Order Summary'!$A432,'     2022    '!$AN:$AN,0)),"")</f>
        <v/>
      </c>
      <c r="O432" s="52" t="str">
        <f>IFERROR(INDEX('     2022    '!S:S,MATCH('Order Summary'!$A432,'     2022    '!$AN:$AN,0)),"")</f>
        <v/>
      </c>
      <c r="P432" s="96" t="str">
        <f t="shared" si="24"/>
        <v/>
      </c>
      <c r="R432" s="9"/>
      <c r="S432" s="9"/>
      <c r="T432" s="9"/>
      <c r="U432" s="9"/>
      <c r="V432" s="9"/>
      <c r="W432" s="9"/>
      <c r="X432" s="9"/>
      <c r="Y432" s="9"/>
      <c r="Z432" s="9"/>
      <c r="AA432" s="9"/>
      <c r="AB432" s="9"/>
      <c r="AC432" s="9"/>
      <c r="AD432" s="9"/>
      <c r="AE432" s="9"/>
      <c r="AF432" s="9"/>
      <c r="AG432" s="9"/>
      <c r="AH432" s="9"/>
      <c r="AI432" s="9"/>
      <c r="AJ432" s="9"/>
      <c r="AK432" s="9"/>
      <c r="AL432" s="9"/>
      <c r="AM432" s="9"/>
      <c r="AN432" s="9"/>
      <c r="AO432" s="9"/>
      <c r="AP432" s="9"/>
      <c r="AQ432" s="9"/>
      <c r="AR432" s="9"/>
      <c r="AS432" s="9"/>
      <c r="AT432" s="9"/>
      <c r="AU432" s="9"/>
      <c r="AV432" s="9"/>
      <c r="AW432" s="9"/>
      <c r="AX432" s="9"/>
      <c r="AY432" s="9"/>
      <c r="AZ432" s="9"/>
      <c r="BA432" s="9"/>
      <c r="BB432" s="9"/>
      <c r="BC432" s="9"/>
      <c r="BD432" s="9"/>
      <c r="BE432" s="9"/>
      <c r="BF432" s="9"/>
      <c r="BG432" s="9"/>
      <c r="BH432" s="9"/>
      <c r="BI432" s="9"/>
      <c r="BJ432" s="9"/>
      <c r="BK432" s="9"/>
      <c r="BL432" s="9"/>
      <c r="BM432" s="9"/>
      <c r="BN432" s="9"/>
      <c r="BO432" s="9"/>
      <c r="BP432" s="9"/>
      <c r="BQ432" s="9"/>
      <c r="BR432" s="9"/>
      <c r="BS432" s="9"/>
      <c r="BT432" s="9"/>
      <c r="BU432" s="9"/>
      <c r="BV432" s="9"/>
      <c r="BW432" s="9"/>
      <c r="BX432" s="9"/>
      <c r="BY432" s="9"/>
      <c r="BZ432" s="9"/>
    </row>
    <row r="433" spans="1:78">
      <c r="A433" s="50">
        <f t="shared" si="27"/>
        <v>422</v>
      </c>
      <c r="C433" s="11" t="str">
        <f>IFERROR(INDEX('     2022    '!D:D,MATCH('Order Summary'!$A433,'     2022    '!$AN:$AN,0)),"")</f>
        <v/>
      </c>
      <c r="D433" s="11" t="str">
        <f>IFERROR(INDEX('     2022    '!C:C,MATCH('Order Summary'!$A433,'     2022    '!$AN:$AN,0)),"")</f>
        <v/>
      </c>
      <c r="E433" s="11" t="str">
        <f>IFERROR(INDEX('     2022    '!E:E,MATCH('Order Summary'!$A433,'     2022    '!$AN:$AN,0)),"")</f>
        <v/>
      </c>
      <c r="F433" s="96">
        <f>IFERROR(INDEX('     2022    '!AY:AY,MATCH($A433,'     2022    '!$AN:$AN,0)),0)</f>
        <v>0</v>
      </c>
      <c r="G433" s="180" t="str">
        <f>IFERROR(IF($O$3&gt;68,INDEX('     2022    '!I:I,MATCH($A433,'     2022    '!$AN:$AN,0))*(1-'     2022    '!$BA$1),INDEX('     2022    '!I:I,MATCH($A433,'     2022    '!$AN:$AN,0))),"")</f>
        <v/>
      </c>
      <c r="H433" s="96">
        <f>IFERROR(INDEX('     2022    '!AZ:AZ,MATCH($A433,'     2022    '!$AN:$AN,0)),0)</f>
        <v>0</v>
      </c>
      <c r="I433" s="180" t="str">
        <f>IFERROR(IF($O$3&gt;68,INDEX('     2022    '!M:M,MATCH($A433,'     2022    '!$AN:$AN,0))*(1-'     2022    '!$BA$1),INDEX('     2022    '!M:M,MATCH($A433,'     2022    '!$AN:$AN,0))),"")</f>
        <v/>
      </c>
      <c r="J433" s="181">
        <f t="shared" si="25"/>
        <v>0</v>
      </c>
      <c r="K433" s="182" t="str">
        <f t="shared" si="26"/>
        <v/>
      </c>
      <c r="L433" s="53"/>
      <c r="M433" s="52" t="str">
        <f>IFERROR(INDEX('     2022    '!R:R,MATCH('Order Summary'!$A433,'     2022    '!$AN:$AN,0)),"")</f>
        <v/>
      </c>
      <c r="N433" s="52" t="str">
        <f>IFERROR(INDEX('     2022    '!V:V,MATCH('Order Summary'!$A433,'     2022    '!$AN:$AN,0)),"")</f>
        <v/>
      </c>
      <c r="O433" s="52" t="str">
        <f>IFERROR(INDEX('     2022    '!S:S,MATCH('Order Summary'!$A433,'     2022    '!$AN:$AN,0)),"")</f>
        <v/>
      </c>
      <c r="P433" s="96" t="str">
        <f t="shared" si="24"/>
        <v/>
      </c>
      <c r="R433" s="9"/>
      <c r="S433" s="9"/>
      <c r="T433" s="9"/>
      <c r="U433" s="9"/>
      <c r="V433" s="9"/>
      <c r="W433" s="9"/>
      <c r="X433" s="9"/>
      <c r="Y433" s="9"/>
      <c r="Z433" s="9"/>
      <c r="AA433" s="9"/>
      <c r="AB433" s="9"/>
      <c r="AC433" s="9"/>
      <c r="AD433" s="9"/>
      <c r="AE433" s="9"/>
      <c r="AF433" s="9"/>
      <c r="AG433" s="9"/>
      <c r="AH433" s="9"/>
      <c r="AI433" s="9"/>
      <c r="AJ433" s="9"/>
      <c r="AK433" s="9"/>
      <c r="AL433" s="9"/>
      <c r="AM433" s="9"/>
      <c r="AN433" s="9"/>
      <c r="AO433" s="9"/>
      <c r="AP433" s="9"/>
      <c r="AQ433" s="9"/>
      <c r="AR433" s="9"/>
      <c r="AS433" s="9"/>
      <c r="AT433" s="9"/>
      <c r="AU433" s="9"/>
      <c r="AV433" s="9"/>
      <c r="AW433" s="9"/>
      <c r="AX433" s="9"/>
      <c r="AY433" s="9"/>
      <c r="AZ433" s="9"/>
      <c r="BA433" s="9"/>
      <c r="BB433" s="9"/>
      <c r="BC433" s="9"/>
      <c r="BD433" s="9"/>
      <c r="BE433" s="9"/>
      <c r="BF433" s="9"/>
      <c r="BG433" s="9"/>
      <c r="BH433" s="9"/>
      <c r="BI433" s="9"/>
      <c r="BJ433" s="9"/>
      <c r="BK433" s="9"/>
      <c r="BL433" s="9"/>
      <c r="BM433" s="9"/>
      <c r="BN433" s="9"/>
      <c r="BO433" s="9"/>
      <c r="BP433" s="9"/>
      <c r="BQ433" s="9"/>
      <c r="BR433" s="9"/>
      <c r="BS433" s="9"/>
      <c r="BT433" s="9"/>
      <c r="BU433" s="9"/>
      <c r="BV433" s="9"/>
      <c r="BW433" s="9"/>
      <c r="BX433" s="9"/>
      <c r="BY433" s="9"/>
      <c r="BZ433" s="9"/>
    </row>
    <row r="434" spans="1:78">
      <c r="A434" s="50">
        <f t="shared" si="27"/>
        <v>423</v>
      </c>
      <c r="C434" s="11" t="str">
        <f>IFERROR(INDEX('     2022    '!D:D,MATCH('Order Summary'!$A434,'     2022    '!$AN:$AN,0)),"")</f>
        <v/>
      </c>
      <c r="D434" s="11" t="str">
        <f>IFERROR(INDEX('     2022    '!C:C,MATCH('Order Summary'!$A434,'     2022    '!$AN:$AN,0)),"")</f>
        <v/>
      </c>
      <c r="E434" s="11" t="str">
        <f>IFERROR(INDEX('     2022    '!E:E,MATCH('Order Summary'!$A434,'     2022    '!$AN:$AN,0)),"")</f>
        <v/>
      </c>
      <c r="F434" s="96">
        <f>IFERROR(INDEX('     2022    '!AY:AY,MATCH($A434,'     2022    '!$AN:$AN,0)),0)</f>
        <v>0</v>
      </c>
      <c r="G434" s="180" t="str">
        <f>IFERROR(IF($O$3&gt;68,INDEX('     2022    '!I:I,MATCH($A434,'     2022    '!$AN:$AN,0))*(1-'     2022    '!$BA$1),INDEX('     2022    '!I:I,MATCH($A434,'     2022    '!$AN:$AN,0))),"")</f>
        <v/>
      </c>
      <c r="H434" s="96">
        <f>IFERROR(INDEX('     2022    '!AZ:AZ,MATCH($A434,'     2022    '!$AN:$AN,0)),0)</f>
        <v>0</v>
      </c>
      <c r="I434" s="180" t="str">
        <f>IFERROR(IF($O$3&gt;68,INDEX('     2022    '!M:M,MATCH($A434,'     2022    '!$AN:$AN,0))*(1-'     2022    '!$BA$1),INDEX('     2022    '!M:M,MATCH($A434,'     2022    '!$AN:$AN,0))),"")</f>
        <v/>
      </c>
      <c r="J434" s="181">
        <f t="shared" si="25"/>
        <v>0</v>
      </c>
      <c r="K434" s="182" t="str">
        <f t="shared" si="26"/>
        <v/>
      </c>
      <c r="L434" s="53"/>
      <c r="M434" s="52" t="str">
        <f>IFERROR(INDEX('     2022    '!R:R,MATCH('Order Summary'!$A434,'     2022    '!$AN:$AN,0)),"")</f>
        <v/>
      </c>
      <c r="N434" s="52" t="str">
        <f>IFERROR(INDEX('     2022    '!V:V,MATCH('Order Summary'!$A434,'     2022    '!$AN:$AN,0)),"")</f>
        <v/>
      </c>
      <c r="O434" s="52" t="str">
        <f>IFERROR(INDEX('     2022    '!S:S,MATCH('Order Summary'!$A434,'     2022    '!$AN:$AN,0)),"")</f>
        <v/>
      </c>
      <c r="P434" s="96" t="str">
        <f t="shared" si="24"/>
        <v/>
      </c>
      <c r="R434" s="9"/>
      <c r="S434" s="9"/>
      <c r="T434" s="9"/>
      <c r="U434" s="9"/>
      <c r="V434" s="9"/>
      <c r="W434" s="9"/>
      <c r="X434" s="9"/>
      <c r="Y434" s="9"/>
      <c r="Z434" s="9"/>
      <c r="AA434" s="9"/>
      <c r="AB434" s="9"/>
      <c r="AC434" s="9"/>
      <c r="AD434" s="9"/>
      <c r="AE434" s="9"/>
      <c r="AF434" s="9"/>
      <c r="AG434" s="9"/>
      <c r="AH434" s="9"/>
      <c r="AI434" s="9"/>
      <c r="AJ434" s="9"/>
      <c r="AK434" s="9"/>
      <c r="AL434" s="9"/>
      <c r="AM434" s="9"/>
      <c r="AN434" s="9"/>
      <c r="AO434" s="9"/>
      <c r="AP434" s="9"/>
      <c r="AQ434" s="9"/>
      <c r="AR434" s="9"/>
      <c r="AS434" s="9"/>
      <c r="AT434" s="9"/>
      <c r="AU434" s="9"/>
      <c r="AV434" s="9"/>
      <c r="AW434" s="9"/>
      <c r="AX434" s="9"/>
      <c r="AY434" s="9"/>
      <c r="AZ434" s="9"/>
      <c r="BA434" s="9"/>
      <c r="BB434" s="9"/>
      <c r="BC434" s="9"/>
      <c r="BD434" s="9"/>
      <c r="BE434" s="9"/>
      <c r="BF434" s="9"/>
      <c r="BG434" s="9"/>
      <c r="BH434" s="9"/>
      <c r="BI434" s="9"/>
      <c r="BJ434" s="9"/>
      <c r="BK434" s="9"/>
      <c r="BL434" s="9"/>
      <c r="BM434" s="9"/>
      <c r="BN434" s="9"/>
      <c r="BO434" s="9"/>
      <c r="BP434" s="9"/>
      <c r="BQ434" s="9"/>
      <c r="BR434" s="9"/>
      <c r="BS434" s="9"/>
      <c r="BT434" s="9"/>
      <c r="BU434" s="9"/>
      <c r="BV434" s="9"/>
      <c r="BW434" s="9"/>
      <c r="BX434" s="9"/>
      <c r="BY434" s="9"/>
      <c r="BZ434" s="9"/>
    </row>
    <row r="435" spans="1:78">
      <c r="A435" s="50">
        <f t="shared" si="27"/>
        <v>424</v>
      </c>
      <c r="C435" s="11" t="str">
        <f>IFERROR(INDEX('     2022    '!D:D,MATCH('Order Summary'!$A435,'     2022    '!$AN:$AN,0)),"")</f>
        <v/>
      </c>
      <c r="D435" s="11" t="str">
        <f>IFERROR(INDEX('     2022    '!C:C,MATCH('Order Summary'!$A435,'     2022    '!$AN:$AN,0)),"")</f>
        <v/>
      </c>
      <c r="E435" s="11" t="str">
        <f>IFERROR(INDEX('     2022    '!E:E,MATCH('Order Summary'!$A435,'     2022    '!$AN:$AN,0)),"")</f>
        <v/>
      </c>
      <c r="F435" s="96">
        <f>IFERROR(INDEX('     2022    '!AY:AY,MATCH($A435,'     2022    '!$AN:$AN,0)),0)</f>
        <v>0</v>
      </c>
      <c r="G435" s="180" t="str">
        <f>IFERROR(IF($O$3&gt;68,INDEX('     2022    '!I:I,MATCH($A435,'     2022    '!$AN:$AN,0))*(1-'     2022    '!$BA$1),INDEX('     2022    '!I:I,MATCH($A435,'     2022    '!$AN:$AN,0))),"")</f>
        <v/>
      </c>
      <c r="H435" s="96">
        <f>IFERROR(INDEX('     2022    '!AZ:AZ,MATCH($A435,'     2022    '!$AN:$AN,0)),0)</f>
        <v>0</v>
      </c>
      <c r="I435" s="180" t="str">
        <f>IFERROR(IF($O$3&gt;68,INDEX('     2022    '!M:M,MATCH($A435,'     2022    '!$AN:$AN,0))*(1-'     2022    '!$BA$1),INDEX('     2022    '!M:M,MATCH($A435,'     2022    '!$AN:$AN,0))),"")</f>
        <v/>
      </c>
      <c r="J435" s="181">
        <f t="shared" si="25"/>
        <v>0</v>
      </c>
      <c r="K435" s="182" t="str">
        <f t="shared" si="26"/>
        <v/>
      </c>
      <c r="L435" s="53"/>
      <c r="M435" s="52" t="str">
        <f>IFERROR(INDEX('     2022    '!R:R,MATCH('Order Summary'!$A435,'     2022    '!$AN:$AN,0)),"")</f>
        <v/>
      </c>
      <c r="N435" s="52" t="str">
        <f>IFERROR(INDEX('     2022    '!V:V,MATCH('Order Summary'!$A435,'     2022    '!$AN:$AN,0)),"")</f>
        <v/>
      </c>
      <c r="O435" s="52" t="str">
        <f>IFERROR(INDEX('     2022    '!S:S,MATCH('Order Summary'!$A435,'     2022    '!$AN:$AN,0)),"")</f>
        <v/>
      </c>
      <c r="P435" s="96" t="str">
        <f t="shared" si="24"/>
        <v/>
      </c>
      <c r="R435" s="9"/>
      <c r="S435" s="9"/>
      <c r="T435" s="9"/>
      <c r="U435" s="9"/>
      <c r="V435" s="9"/>
      <c r="W435" s="9"/>
      <c r="X435" s="9"/>
      <c r="Y435" s="9"/>
      <c r="Z435" s="9"/>
      <c r="AA435" s="9"/>
      <c r="AB435" s="9"/>
      <c r="AC435" s="9"/>
      <c r="AD435" s="9"/>
      <c r="AE435" s="9"/>
      <c r="AF435" s="9"/>
      <c r="AG435" s="9"/>
      <c r="AH435" s="9"/>
      <c r="AI435" s="9"/>
      <c r="AJ435" s="9"/>
      <c r="AK435" s="9"/>
      <c r="AL435" s="9"/>
      <c r="AM435" s="9"/>
      <c r="AN435" s="9"/>
      <c r="AO435" s="9"/>
      <c r="AP435" s="9"/>
      <c r="AQ435" s="9"/>
      <c r="AR435" s="9"/>
      <c r="AS435" s="9"/>
      <c r="AT435" s="9"/>
      <c r="AU435" s="9"/>
      <c r="AV435" s="9"/>
      <c r="AW435" s="9"/>
      <c r="AX435" s="9"/>
      <c r="AY435" s="9"/>
      <c r="AZ435" s="9"/>
      <c r="BA435" s="9"/>
      <c r="BB435" s="9"/>
      <c r="BC435" s="9"/>
      <c r="BD435" s="9"/>
      <c r="BE435" s="9"/>
      <c r="BF435" s="9"/>
      <c r="BG435" s="9"/>
      <c r="BH435" s="9"/>
      <c r="BI435" s="9"/>
      <c r="BJ435" s="9"/>
      <c r="BK435" s="9"/>
      <c r="BL435" s="9"/>
      <c r="BM435" s="9"/>
      <c r="BN435" s="9"/>
      <c r="BO435" s="9"/>
      <c r="BP435" s="9"/>
      <c r="BQ435" s="9"/>
      <c r="BR435" s="9"/>
      <c r="BS435" s="9"/>
      <c r="BT435" s="9"/>
      <c r="BU435" s="9"/>
      <c r="BV435" s="9"/>
      <c r="BW435" s="9"/>
      <c r="BX435" s="9"/>
      <c r="BY435" s="9"/>
      <c r="BZ435" s="9"/>
    </row>
    <row r="436" spans="1:78">
      <c r="A436" s="50">
        <f t="shared" si="27"/>
        <v>425</v>
      </c>
      <c r="C436" s="11" t="str">
        <f>IFERROR(INDEX('     2022    '!D:D,MATCH('Order Summary'!$A436,'     2022    '!$AN:$AN,0)),"")</f>
        <v/>
      </c>
      <c r="D436" s="11" t="str">
        <f>IFERROR(INDEX('     2022    '!C:C,MATCH('Order Summary'!$A436,'     2022    '!$AN:$AN,0)),"")</f>
        <v/>
      </c>
      <c r="E436" s="11" t="str">
        <f>IFERROR(INDEX('     2022    '!E:E,MATCH('Order Summary'!$A436,'     2022    '!$AN:$AN,0)),"")</f>
        <v/>
      </c>
      <c r="F436" s="96">
        <f>IFERROR(INDEX('     2022    '!AY:AY,MATCH($A436,'     2022    '!$AN:$AN,0)),0)</f>
        <v>0</v>
      </c>
      <c r="G436" s="180" t="str">
        <f>IFERROR(IF($O$3&gt;68,INDEX('     2022    '!I:I,MATCH($A436,'     2022    '!$AN:$AN,0))*(1-'     2022    '!$BA$1),INDEX('     2022    '!I:I,MATCH($A436,'     2022    '!$AN:$AN,0))),"")</f>
        <v/>
      </c>
      <c r="H436" s="96">
        <f>IFERROR(INDEX('     2022    '!AZ:AZ,MATCH($A436,'     2022    '!$AN:$AN,0)),0)</f>
        <v>0</v>
      </c>
      <c r="I436" s="180" t="str">
        <f>IFERROR(IF($O$3&gt;68,INDEX('     2022    '!M:M,MATCH($A436,'     2022    '!$AN:$AN,0))*(1-'     2022    '!$BA$1),INDEX('     2022    '!M:M,MATCH($A436,'     2022    '!$AN:$AN,0))),"")</f>
        <v/>
      </c>
      <c r="J436" s="181">
        <f t="shared" si="25"/>
        <v>0</v>
      </c>
      <c r="K436" s="182" t="str">
        <f t="shared" si="26"/>
        <v/>
      </c>
      <c r="L436" s="53"/>
      <c r="M436" s="52" t="str">
        <f>IFERROR(INDEX('     2022    '!R:R,MATCH('Order Summary'!$A436,'     2022    '!$AN:$AN,0)),"")</f>
        <v/>
      </c>
      <c r="N436" s="52" t="str">
        <f>IFERROR(INDEX('     2022    '!V:V,MATCH('Order Summary'!$A436,'     2022    '!$AN:$AN,0)),"")</f>
        <v/>
      </c>
      <c r="O436" s="52" t="str">
        <f>IFERROR(INDEX('     2022    '!S:S,MATCH('Order Summary'!$A436,'     2022    '!$AN:$AN,0)),"")</f>
        <v/>
      </c>
      <c r="P436" s="96" t="str">
        <f t="shared" si="24"/>
        <v/>
      </c>
      <c r="R436" s="9"/>
      <c r="S436" s="9"/>
      <c r="T436" s="9"/>
      <c r="U436" s="9"/>
      <c r="V436" s="9"/>
      <c r="W436" s="9"/>
      <c r="X436" s="9"/>
      <c r="Y436" s="9"/>
      <c r="Z436" s="9"/>
      <c r="AA436" s="9"/>
      <c r="AB436" s="9"/>
      <c r="AC436" s="9"/>
      <c r="AD436" s="9"/>
      <c r="AE436" s="9"/>
      <c r="AF436" s="9"/>
      <c r="AG436" s="9"/>
      <c r="AH436" s="9"/>
      <c r="AI436" s="9"/>
      <c r="AJ436" s="9"/>
      <c r="AK436" s="9"/>
      <c r="AL436" s="9"/>
      <c r="AM436" s="9"/>
      <c r="AN436" s="9"/>
      <c r="AO436" s="9"/>
      <c r="AP436" s="9"/>
      <c r="AQ436" s="9"/>
      <c r="AR436" s="9"/>
      <c r="AS436" s="9"/>
      <c r="AT436" s="9"/>
      <c r="AU436" s="9"/>
      <c r="AV436" s="9"/>
      <c r="AW436" s="9"/>
      <c r="AX436" s="9"/>
      <c r="AY436" s="9"/>
      <c r="AZ436" s="9"/>
      <c r="BA436" s="9"/>
      <c r="BB436" s="9"/>
      <c r="BC436" s="9"/>
      <c r="BD436" s="9"/>
      <c r="BE436" s="9"/>
      <c r="BF436" s="9"/>
      <c r="BG436" s="9"/>
      <c r="BH436" s="9"/>
      <c r="BI436" s="9"/>
      <c r="BJ436" s="9"/>
      <c r="BK436" s="9"/>
      <c r="BL436" s="9"/>
      <c r="BM436" s="9"/>
      <c r="BN436" s="9"/>
      <c r="BO436" s="9"/>
      <c r="BP436" s="9"/>
      <c r="BQ436" s="9"/>
      <c r="BR436" s="9"/>
      <c r="BS436" s="9"/>
      <c r="BT436" s="9"/>
      <c r="BU436" s="9"/>
      <c r="BV436" s="9"/>
      <c r="BW436" s="9"/>
      <c r="BX436" s="9"/>
      <c r="BY436" s="9"/>
      <c r="BZ436" s="9"/>
    </row>
    <row r="437" spans="1:78">
      <c r="A437" s="50">
        <f t="shared" si="27"/>
        <v>426</v>
      </c>
      <c r="C437" s="11" t="str">
        <f>IFERROR(INDEX('     2022    '!D:D,MATCH('Order Summary'!$A437,'     2022    '!$AN:$AN,0)),"")</f>
        <v/>
      </c>
      <c r="D437" s="11" t="str">
        <f>IFERROR(INDEX('     2022    '!C:C,MATCH('Order Summary'!$A437,'     2022    '!$AN:$AN,0)),"")</f>
        <v/>
      </c>
      <c r="E437" s="11" t="str">
        <f>IFERROR(INDEX('     2022    '!E:E,MATCH('Order Summary'!$A437,'     2022    '!$AN:$AN,0)),"")</f>
        <v/>
      </c>
      <c r="F437" s="96">
        <f>IFERROR(INDEX('     2022    '!AY:AY,MATCH($A437,'     2022    '!$AN:$AN,0)),0)</f>
        <v>0</v>
      </c>
      <c r="G437" s="180" t="str">
        <f>IFERROR(IF($O$3&gt;68,INDEX('     2022    '!I:I,MATCH($A437,'     2022    '!$AN:$AN,0))*(1-'     2022    '!$BA$1),INDEX('     2022    '!I:I,MATCH($A437,'     2022    '!$AN:$AN,0))),"")</f>
        <v/>
      </c>
      <c r="H437" s="96">
        <f>IFERROR(INDEX('     2022    '!AZ:AZ,MATCH($A437,'     2022    '!$AN:$AN,0)),0)</f>
        <v>0</v>
      </c>
      <c r="I437" s="180" t="str">
        <f>IFERROR(IF($O$3&gt;68,INDEX('     2022    '!M:M,MATCH($A437,'     2022    '!$AN:$AN,0))*(1-'     2022    '!$BA$1),INDEX('     2022    '!M:M,MATCH($A437,'     2022    '!$AN:$AN,0))),"")</f>
        <v/>
      </c>
      <c r="J437" s="181">
        <f t="shared" si="25"/>
        <v>0</v>
      </c>
      <c r="K437" s="182" t="str">
        <f t="shared" si="26"/>
        <v/>
      </c>
      <c r="L437" s="53"/>
      <c r="M437" s="52" t="str">
        <f>IFERROR(INDEX('     2022    '!R:R,MATCH('Order Summary'!$A437,'     2022    '!$AN:$AN,0)),"")</f>
        <v/>
      </c>
      <c r="N437" s="52" t="str">
        <f>IFERROR(INDEX('     2022    '!V:V,MATCH('Order Summary'!$A437,'     2022    '!$AN:$AN,0)),"")</f>
        <v/>
      </c>
      <c r="O437" s="52" t="str">
        <f>IFERROR(INDEX('     2022    '!S:S,MATCH('Order Summary'!$A437,'     2022    '!$AN:$AN,0)),"")</f>
        <v/>
      </c>
      <c r="P437" s="96" t="str">
        <f t="shared" si="24"/>
        <v/>
      </c>
      <c r="R437" s="9"/>
      <c r="S437" s="9"/>
      <c r="T437" s="9"/>
      <c r="U437" s="9"/>
      <c r="V437" s="9"/>
      <c r="W437" s="9"/>
      <c r="X437" s="9"/>
      <c r="Y437" s="9"/>
      <c r="Z437" s="9"/>
      <c r="AA437" s="9"/>
      <c r="AB437" s="9"/>
      <c r="AC437" s="9"/>
      <c r="AD437" s="9"/>
      <c r="AE437" s="9"/>
      <c r="AF437" s="9"/>
      <c r="AG437" s="9"/>
      <c r="AH437" s="9"/>
      <c r="AI437" s="9"/>
      <c r="AJ437" s="9"/>
      <c r="AK437" s="9"/>
      <c r="AL437" s="9"/>
      <c r="AM437" s="9"/>
      <c r="AN437" s="9"/>
      <c r="AO437" s="9"/>
      <c r="AP437" s="9"/>
      <c r="AQ437" s="9"/>
      <c r="AR437" s="9"/>
      <c r="AS437" s="9"/>
      <c r="AT437" s="9"/>
      <c r="AU437" s="9"/>
      <c r="AV437" s="9"/>
      <c r="AW437" s="9"/>
      <c r="AX437" s="9"/>
      <c r="AY437" s="9"/>
      <c r="AZ437" s="9"/>
      <c r="BA437" s="9"/>
      <c r="BB437" s="9"/>
      <c r="BC437" s="9"/>
      <c r="BD437" s="9"/>
      <c r="BE437" s="9"/>
      <c r="BF437" s="9"/>
      <c r="BG437" s="9"/>
      <c r="BH437" s="9"/>
      <c r="BI437" s="9"/>
      <c r="BJ437" s="9"/>
      <c r="BK437" s="9"/>
      <c r="BL437" s="9"/>
      <c r="BM437" s="9"/>
      <c r="BN437" s="9"/>
      <c r="BO437" s="9"/>
      <c r="BP437" s="9"/>
      <c r="BQ437" s="9"/>
      <c r="BR437" s="9"/>
      <c r="BS437" s="9"/>
      <c r="BT437" s="9"/>
      <c r="BU437" s="9"/>
      <c r="BV437" s="9"/>
      <c r="BW437" s="9"/>
      <c r="BX437" s="9"/>
      <c r="BY437" s="9"/>
      <c r="BZ437" s="9"/>
    </row>
    <row r="438" spans="1:78">
      <c r="A438" s="50">
        <f t="shared" si="27"/>
        <v>427</v>
      </c>
      <c r="C438" s="11" t="str">
        <f>IFERROR(INDEX('     2022    '!D:D,MATCH('Order Summary'!$A438,'     2022    '!$AN:$AN,0)),"")</f>
        <v/>
      </c>
      <c r="D438" s="11" t="str">
        <f>IFERROR(INDEX('     2022    '!C:C,MATCH('Order Summary'!$A438,'     2022    '!$AN:$AN,0)),"")</f>
        <v/>
      </c>
      <c r="E438" s="11" t="str">
        <f>IFERROR(INDEX('     2022    '!E:E,MATCH('Order Summary'!$A438,'     2022    '!$AN:$AN,0)),"")</f>
        <v/>
      </c>
      <c r="F438" s="96">
        <f>IFERROR(INDEX('     2022    '!AY:AY,MATCH($A438,'     2022    '!$AN:$AN,0)),0)</f>
        <v>0</v>
      </c>
      <c r="G438" s="180" t="str">
        <f>IFERROR(IF($O$3&gt;68,INDEX('     2022    '!I:I,MATCH($A438,'     2022    '!$AN:$AN,0))*(1-'     2022    '!$BA$1),INDEX('     2022    '!I:I,MATCH($A438,'     2022    '!$AN:$AN,0))),"")</f>
        <v/>
      </c>
      <c r="H438" s="96">
        <f>IFERROR(INDEX('     2022    '!AZ:AZ,MATCH($A438,'     2022    '!$AN:$AN,0)),0)</f>
        <v>0</v>
      </c>
      <c r="I438" s="180" t="str">
        <f>IFERROR(IF($O$3&gt;68,INDEX('     2022    '!M:M,MATCH($A438,'     2022    '!$AN:$AN,0))*(1-'     2022    '!$BA$1),INDEX('     2022    '!M:M,MATCH($A438,'     2022    '!$AN:$AN,0))),"")</f>
        <v/>
      </c>
      <c r="J438" s="181">
        <f t="shared" si="25"/>
        <v>0</v>
      </c>
      <c r="K438" s="182" t="str">
        <f t="shared" si="26"/>
        <v/>
      </c>
      <c r="L438" s="53"/>
      <c r="M438" s="52" t="str">
        <f>IFERROR(INDEX('     2022    '!R:R,MATCH('Order Summary'!$A438,'     2022    '!$AN:$AN,0)),"")</f>
        <v/>
      </c>
      <c r="N438" s="52" t="str">
        <f>IFERROR(INDEX('     2022    '!V:V,MATCH('Order Summary'!$A438,'     2022    '!$AN:$AN,0)),"")</f>
        <v/>
      </c>
      <c r="O438" s="52" t="str">
        <f>IFERROR(INDEX('     2022    '!S:S,MATCH('Order Summary'!$A438,'     2022    '!$AN:$AN,0)),"")</f>
        <v/>
      </c>
      <c r="P438" s="96" t="str">
        <f t="shared" si="24"/>
        <v/>
      </c>
      <c r="R438" s="9"/>
      <c r="S438" s="9"/>
      <c r="T438" s="9"/>
      <c r="U438" s="9"/>
      <c r="V438" s="9"/>
      <c r="W438" s="9"/>
      <c r="X438" s="9"/>
      <c r="Y438" s="9"/>
      <c r="Z438" s="9"/>
      <c r="AA438" s="9"/>
      <c r="AB438" s="9"/>
      <c r="AC438" s="9"/>
      <c r="AD438" s="9"/>
      <c r="AE438" s="9"/>
      <c r="AF438" s="9"/>
      <c r="AG438" s="9"/>
      <c r="AH438" s="9"/>
      <c r="AI438" s="9"/>
      <c r="AJ438" s="9"/>
      <c r="AK438" s="9"/>
      <c r="AL438" s="9"/>
      <c r="AM438" s="9"/>
      <c r="AN438" s="9"/>
      <c r="AO438" s="9"/>
      <c r="AP438" s="9"/>
      <c r="AQ438" s="9"/>
      <c r="AR438" s="9"/>
      <c r="AS438" s="9"/>
      <c r="AT438" s="9"/>
      <c r="AU438" s="9"/>
      <c r="AV438" s="9"/>
      <c r="AW438" s="9"/>
      <c r="AX438" s="9"/>
      <c r="AY438" s="9"/>
      <c r="AZ438" s="9"/>
      <c r="BA438" s="9"/>
      <c r="BB438" s="9"/>
      <c r="BC438" s="9"/>
      <c r="BD438" s="9"/>
      <c r="BE438" s="9"/>
      <c r="BF438" s="9"/>
      <c r="BG438" s="9"/>
      <c r="BH438" s="9"/>
      <c r="BI438" s="9"/>
      <c r="BJ438" s="9"/>
      <c r="BK438" s="9"/>
      <c r="BL438" s="9"/>
      <c r="BM438" s="9"/>
      <c r="BN438" s="9"/>
      <c r="BO438" s="9"/>
      <c r="BP438" s="9"/>
      <c r="BQ438" s="9"/>
      <c r="BR438" s="9"/>
      <c r="BS438" s="9"/>
      <c r="BT438" s="9"/>
      <c r="BU438" s="9"/>
      <c r="BV438" s="9"/>
      <c r="BW438" s="9"/>
      <c r="BX438" s="9"/>
      <c r="BY438" s="9"/>
      <c r="BZ438" s="9"/>
    </row>
    <row r="439" spans="1:78">
      <c r="A439" s="50">
        <f t="shared" si="27"/>
        <v>428</v>
      </c>
      <c r="C439" s="11" t="str">
        <f>IFERROR(INDEX('     2022    '!D:D,MATCH('Order Summary'!$A439,'     2022    '!$AN:$AN,0)),"")</f>
        <v/>
      </c>
      <c r="D439" s="11" t="str">
        <f>IFERROR(INDEX('     2022    '!C:C,MATCH('Order Summary'!$A439,'     2022    '!$AN:$AN,0)),"")</f>
        <v/>
      </c>
      <c r="E439" s="11" t="str">
        <f>IFERROR(INDEX('     2022    '!E:E,MATCH('Order Summary'!$A439,'     2022    '!$AN:$AN,0)),"")</f>
        <v/>
      </c>
      <c r="F439" s="96">
        <f>IFERROR(INDEX('     2022    '!AY:AY,MATCH($A439,'     2022    '!$AN:$AN,0)),0)</f>
        <v>0</v>
      </c>
      <c r="G439" s="180" t="str">
        <f>IFERROR(IF($O$3&gt;68,INDEX('     2022    '!I:I,MATCH($A439,'     2022    '!$AN:$AN,0))*(1-'     2022    '!$BA$1),INDEX('     2022    '!I:I,MATCH($A439,'     2022    '!$AN:$AN,0))),"")</f>
        <v/>
      </c>
      <c r="H439" s="96">
        <f>IFERROR(INDEX('     2022    '!AZ:AZ,MATCH($A439,'     2022    '!$AN:$AN,0)),0)</f>
        <v>0</v>
      </c>
      <c r="I439" s="180" t="str">
        <f>IFERROR(IF($O$3&gt;68,INDEX('     2022    '!M:M,MATCH($A439,'     2022    '!$AN:$AN,0))*(1-'     2022    '!$BA$1),INDEX('     2022    '!M:M,MATCH($A439,'     2022    '!$AN:$AN,0))),"")</f>
        <v/>
      </c>
      <c r="J439" s="181">
        <f t="shared" si="25"/>
        <v>0</v>
      </c>
      <c r="K439" s="182" t="str">
        <f t="shared" si="26"/>
        <v/>
      </c>
      <c r="L439" s="53"/>
      <c r="M439" s="52" t="str">
        <f>IFERROR(INDEX('     2022    '!R:R,MATCH('Order Summary'!$A439,'     2022    '!$AN:$AN,0)),"")</f>
        <v/>
      </c>
      <c r="N439" s="52" t="str">
        <f>IFERROR(INDEX('     2022    '!V:V,MATCH('Order Summary'!$A439,'     2022    '!$AN:$AN,0)),"")</f>
        <v/>
      </c>
      <c r="O439" s="52" t="str">
        <f>IFERROR(INDEX('     2022    '!S:S,MATCH('Order Summary'!$A439,'     2022    '!$AN:$AN,0)),"")</f>
        <v/>
      </c>
      <c r="P439" s="96" t="str">
        <f t="shared" si="24"/>
        <v/>
      </c>
      <c r="R439" s="9"/>
      <c r="S439" s="9"/>
      <c r="T439" s="9"/>
      <c r="U439" s="9"/>
      <c r="V439" s="9"/>
      <c r="W439" s="9"/>
      <c r="X439" s="9"/>
      <c r="Y439" s="9"/>
      <c r="Z439" s="9"/>
      <c r="AA439" s="9"/>
      <c r="AB439" s="9"/>
      <c r="AC439" s="9"/>
      <c r="AD439" s="9"/>
      <c r="AE439" s="9"/>
      <c r="AF439" s="9"/>
      <c r="AG439" s="9"/>
      <c r="AH439" s="9"/>
      <c r="AI439" s="9"/>
      <c r="AJ439" s="9"/>
      <c r="AK439" s="9"/>
      <c r="AL439" s="9"/>
      <c r="AM439" s="9"/>
      <c r="AN439" s="9"/>
      <c r="AO439" s="9"/>
      <c r="AP439" s="9"/>
      <c r="AQ439" s="9"/>
      <c r="AR439" s="9"/>
      <c r="AS439" s="9"/>
      <c r="AT439" s="9"/>
      <c r="AU439" s="9"/>
      <c r="AV439" s="9"/>
      <c r="AW439" s="9"/>
      <c r="AX439" s="9"/>
      <c r="AY439" s="9"/>
      <c r="AZ439" s="9"/>
      <c r="BA439" s="9"/>
      <c r="BB439" s="9"/>
      <c r="BC439" s="9"/>
      <c r="BD439" s="9"/>
      <c r="BE439" s="9"/>
      <c r="BF439" s="9"/>
      <c r="BG439" s="9"/>
      <c r="BH439" s="9"/>
      <c r="BI439" s="9"/>
      <c r="BJ439" s="9"/>
      <c r="BK439" s="9"/>
      <c r="BL439" s="9"/>
      <c r="BM439" s="9"/>
      <c r="BN439" s="9"/>
      <c r="BO439" s="9"/>
      <c r="BP439" s="9"/>
      <c r="BQ439" s="9"/>
      <c r="BR439" s="9"/>
      <c r="BS439" s="9"/>
      <c r="BT439" s="9"/>
      <c r="BU439" s="9"/>
      <c r="BV439" s="9"/>
      <c r="BW439" s="9"/>
      <c r="BX439" s="9"/>
      <c r="BY439" s="9"/>
      <c r="BZ439" s="9"/>
    </row>
    <row r="440" spans="1:78">
      <c r="A440" s="50">
        <f t="shared" si="27"/>
        <v>429</v>
      </c>
      <c r="C440" s="11" t="str">
        <f>IFERROR(INDEX('     2022    '!D:D,MATCH('Order Summary'!$A440,'     2022    '!$AN:$AN,0)),"")</f>
        <v/>
      </c>
      <c r="D440" s="11" t="str">
        <f>IFERROR(INDEX('     2022    '!C:C,MATCH('Order Summary'!$A440,'     2022    '!$AN:$AN,0)),"")</f>
        <v/>
      </c>
      <c r="E440" s="11" t="str">
        <f>IFERROR(INDEX('     2022    '!E:E,MATCH('Order Summary'!$A440,'     2022    '!$AN:$AN,0)),"")</f>
        <v/>
      </c>
      <c r="F440" s="96">
        <f>IFERROR(INDEX('     2022    '!AY:AY,MATCH($A440,'     2022    '!$AN:$AN,0)),0)</f>
        <v>0</v>
      </c>
      <c r="G440" s="180" t="str">
        <f>IFERROR(IF($O$3&gt;68,INDEX('     2022    '!I:I,MATCH($A440,'     2022    '!$AN:$AN,0))*(1-'     2022    '!$BA$1),INDEX('     2022    '!I:I,MATCH($A440,'     2022    '!$AN:$AN,0))),"")</f>
        <v/>
      </c>
      <c r="H440" s="96">
        <f>IFERROR(INDEX('     2022    '!AZ:AZ,MATCH($A440,'     2022    '!$AN:$AN,0)),0)</f>
        <v>0</v>
      </c>
      <c r="I440" s="180" t="str">
        <f>IFERROR(IF($O$3&gt;68,INDEX('     2022    '!M:M,MATCH($A440,'     2022    '!$AN:$AN,0))*(1-'     2022    '!$BA$1),INDEX('     2022    '!M:M,MATCH($A440,'     2022    '!$AN:$AN,0))),"")</f>
        <v/>
      </c>
      <c r="J440" s="181">
        <f t="shared" si="25"/>
        <v>0</v>
      </c>
      <c r="K440" s="182" t="str">
        <f t="shared" si="26"/>
        <v/>
      </c>
      <c r="L440" s="53"/>
      <c r="M440" s="52" t="str">
        <f>IFERROR(INDEX('     2022    '!R:R,MATCH('Order Summary'!$A440,'     2022    '!$AN:$AN,0)),"")</f>
        <v/>
      </c>
      <c r="N440" s="52" t="str">
        <f>IFERROR(INDEX('     2022    '!V:V,MATCH('Order Summary'!$A440,'     2022    '!$AN:$AN,0)),"")</f>
        <v/>
      </c>
      <c r="O440" s="52" t="str">
        <f>IFERROR(INDEX('     2022    '!S:S,MATCH('Order Summary'!$A440,'     2022    '!$AN:$AN,0)),"")</f>
        <v/>
      </c>
      <c r="P440" s="96" t="str">
        <f t="shared" si="24"/>
        <v/>
      </c>
      <c r="R440" s="9"/>
      <c r="S440" s="9"/>
      <c r="T440" s="9"/>
      <c r="U440" s="9"/>
      <c r="V440" s="9"/>
      <c r="W440" s="9"/>
      <c r="X440" s="9"/>
      <c r="Y440" s="9"/>
      <c r="Z440" s="9"/>
      <c r="AA440" s="9"/>
      <c r="AB440" s="9"/>
      <c r="AC440" s="9"/>
      <c r="AD440" s="9"/>
      <c r="AE440" s="9"/>
      <c r="AF440" s="9"/>
      <c r="AG440" s="9"/>
      <c r="AH440" s="9"/>
      <c r="AI440" s="9"/>
      <c r="AJ440" s="9"/>
      <c r="AK440" s="9"/>
      <c r="AL440" s="9"/>
      <c r="AM440" s="9"/>
      <c r="AN440" s="9"/>
      <c r="AO440" s="9"/>
      <c r="AP440" s="9"/>
      <c r="AQ440" s="9"/>
      <c r="AR440" s="9"/>
      <c r="AS440" s="9"/>
      <c r="AT440" s="9"/>
      <c r="AU440" s="9"/>
      <c r="AV440" s="9"/>
      <c r="AW440" s="9"/>
      <c r="AX440" s="9"/>
      <c r="AY440" s="9"/>
      <c r="AZ440" s="9"/>
      <c r="BA440" s="9"/>
      <c r="BB440" s="9"/>
      <c r="BC440" s="9"/>
      <c r="BD440" s="9"/>
      <c r="BE440" s="9"/>
      <c r="BF440" s="9"/>
      <c r="BG440" s="9"/>
      <c r="BH440" s="9"/>
      <c r="BI440" s="9"/>
      <c r="BJ440" s="9"/>
      <c r="BK440" s="9"/>
      <c r="BL440" s="9"/>
      <c r="BM440" s="9"/>
      <c r="BN440" s="9"/>
      <c r="BO440" s="9"/>
      <c r="BP440" s="9"/>
      <c r="BQ440" s="9"/>
      <c r="BR440" s="9"/>
      <c r="BS440" s="9"/>
      <c r="BT440" s="9"/>
      <c r="BU440" s="9"/>
      <c r="BV440" s="9"/>
      <c r="BW440" s="9"/>
      <c r="BX440" s="9"/>
      <c r="BY440" s="9"/>
      <c r="BZ440" s="9"/>
    </row>
    <row r="441" spans="1:78">
      <c r="A441" s="50">
        <f t="shared" si="27"/>
        <v>430</v>
      </c>
      <c r="C441" s="11" t="str">
        <f>IFERROR(INDEX('     2022    '!D:D,MATCH('Order Summary'!$A441,'     2022    '!$AN:$AN,0)),"")</f>
        <v/>
      </c>
      <c r="D441" s="11" t="str">
        <f>IFERROR(INDEX('     2022    '!C:C,MATCH('Order Summary'!$A441,'     2022    '!$AN:$AN,0)),"")</f>
        <v/>
      </c>
      <c r="E441" s="11" t="str">
        <f>IFERROR(INDEX('     2022    '!E:E,MATCH('Order Summary'!$A441,'     2022    '!$AN:$AN,0)),"")</f>
        <v/>
      </c>
      <c r="F441" s="96">
        <f>IFERROR(INDEX('     2022    '!AY:AY,MATCH($A441,'     2022    '!$AN:$AN,0)),0)</f>
        <v>0</v>
      </c>
      <c r="G441" s="180" t="str">
        <f>IFERROR(IF($O$3&gt;68,INDEX('     2022    '!I:I,MATCH($A441,'     2022    '!$AN:$AN,0))*(1-'     2022    '!$BA$1),INDEX('     2022    '!I:I,MATCH($A441,'     2022    '!$AN:$AN,0))),"")</f>
        <v/>
      </c>
      <c r="H441" s="96">
        <f>IFERROR(INDEX('     2022    '!AZ:AZ,MATCH($A441,'     2022    '!$AN:$AN,0)),0)</f>
        <v>0</v>
      </c>
      <c r="I441" s="180" t="str">
        <f>IFERROR(IF($O$3&gt;68,INDEX('     2022    '!M:M,MATCH($A441,'     2022    '!$AN:$AN,0))*(1-'     2022    '!$BA$1),INDEX('     2022    '!M:M,MATCH($A441,'     2022    '!$AN:$AN,0))),"")</f>
        <v/>
      </c>
      <c r="J441" s="181">
        <f t="shared" si="25"/>
        <v>0</v>
      </c>
      <c r="K441" s="182" t="str">
        <f t="shared" si="26"/>
        <v/>
      </c>
      <c r="L441" s="53"/>
      <c r="M441" s="52" t="str">
        <f>IFERROR(INDEX('     2022    '!R:R,MATCH('Order Summary'!$A441,'     2022    '!$AN:$AN,0)),"")</f>
        <v/>
      </c>
      <c r="N441" s="52" t="str">
        <f>IFERROR(INDEX('     2022    '!V:V,MATCH('Order Summary'!$A441,'     2022    '!$AN:$AN,0)),"")</f>
        <v/>
      </c>
      <c r="O441" s="52" t="str">
        <f>IFERROR(INDEX('     2022    '!S:S,MATCH('Order Summary'!$A441,'     2022    '!$AN:$AN,0)),"")</f>
        <v/>
      </c>
      <c r="P441" s="96" t="str">
        <f t="shared" si="24"/>
        <v/>
      </c>
      <c r="R441" s="9"/>
      <c r="S441" s="9"/>
      <c r="T441" s="9"/>
      <c r="U441" s="9"/>
      <c r="V441" s="9"/>
      <c r="W441" s="9"/>
      <c r="X441" s="9"/>
      <c r="Y441" s="9"/>
      <c r="Z441" s="9"/>
      <c r="AA441" s="9"/>
      <c r="AB441" s="9"/>
      <c r="AC441" s="9"/>
      <c r="AD441" s="9"/>
      <c r="AE441" s="9"/>
      <c r="AF441" s="9"/>
      <c r="AG441" s="9"/>
      <c r="AH441" s="9"/>
      <c r="AI441" s="9"/>
      <c r="AJ441" s="9"/>
      <c r="AK441" s="9"/>
      <c r="AL441" s="9"/>
      <c r="AM441" s="9"/>
      <c r="AN441" s="9"/>
      <c r="AO441" s="9"/>
      <c r="AP441" s="9"/>
      <c r="AQ441" s="9"/>
      <c r="AR441" s="9"/>
      <c r="AS441" s="9"/>
      <c r="AT441" s="9"/>
      <c r="AU441" s="9"/>
      <c r="AV441" s="9"/>
      <c r="AW441" s="9"/>
      <c r="AX441" s="9"/>
      <c r="AY441" s="9"/>
      <c r="AZ441" s="9"/>
      <c r="BA441" s="9"/>
      <c r="BB441" s="9"/>
      <c r="BC441" s="9"/>
      <c r="BD441" s="9"/>
      <c r="BE441" s="9"/>
      <c r="BF441" s="9"/>
      <c r="BG441" s="9"/>
      <c r="BH441" s="9"/>
      <c r="BI441" s="9"/>
      <c r="BJ441" s="9"/>
      <c r="BK441" s="9"/>
      <c r="BL441" s="9"/>
      <c r="BM441" s="9"/>
      <c r="BN441" s="9"/>
      <c r="BO441" s="9"/>
      <c r="BP441" s="9"/>
      <c r="BQ441" s="9"/>
      <c r="BR441" s="9"/>
      <c r="BS441" s="9"/>
      <c r="BT441" s="9"/>
      <c r="BU441" s="9"/>
      <c r="BV441" s="9"/>
      <c r="BW441" s="9"/>
      <c r="BX441" s="9"/>
      <c r="BY441" s="9"/>
      <c r="BZ441" s="9"/>
    </row>
    <row r="442" spans="1:78">
      <c r="A442" s="50">
        <f t="shared" si="27"/>
        <v>431</v>
      </c>
      <c r="C442" s="11" t="str">
        <f>IFERROR(INDEX('     2022    '!D:D,MATCH('Order Summary'!$A442,'     2022    '!$AN:$AN,0)),"")</f>
        <v/>
      </c>
      <c r="D442" s="11" t="str">
        <f>IFERROR(INDEX('     2022    '!C:C,MATCH('Order Summary'!$A442,'     2022    '!$AN:$AN,0)),"")</f>
        <v/>
      </c>
      <c r="E442" s="11" t="str">
        <f>IFERROR(INDEX('     2022    '!E:E,MATCH('Order Summary'!$A442,'     2022    '!$AN:$AN,0)),"")</f>
        <v/>
      </c>
      <c r="F442" s="96">
        <f>IFERROR(INDEX('     2022    '!AY:AY,MATCH($A442,'     2022    '!$AN:$AN,0)),0)</f>
        <v>0</v>
      </c>
      <c r="G442" s="180" t="str">
        <f>IFERROR(IF($O$3&gt;68,INDEX('     2022    '!I:I,MATCH($A442,'     2022    '!$AN:$AN,0))*(1-'     2022    '!$BA$1),INDEX('     2022    '!I:I,MATCH($A442,'     2022    '!$AN:$AN,0))),"")</f>
        <v/>
      </c>
      <c r="H442" s="96">
        <f>IFERROR(INDEX('     2022    '!AZ:AZ,MATCH($A442,'     2022    '!$AN:$AN,0)),0)</f>
        <v>0</v>
      </c>
      <c r="I442" s="180" t="str">
        <f>IFERROR(IF($O$3&gt;68,INDEX('     2022    '!M:M,MATCH($A442,'     2022    '!$AN:$AN,0))*(1-'     2022    '!$BA$1),INDEX('     2022    '!M:M,MATCH($A442,'     2022    '!$AN:$AN,0))),"")</f>
        <v/>
      </c>
      <c r="J442" s="181">
        <f t="shared" si="25"/>
        <v>0</v>
      </c>
      <c r="K442" s="182" t="str">
        <f t="shared" si="26"/>
        <v/>
      </c>
      <c r="L442" s="53"/>
      <c r="M442" s="52" t="str">
        <f>IFERROR(INDEX('     2022    '!R:R,MATCH('Order Summary'!$A442,'     2022    '!$AN:$AN,0)),"")</f>
        <v/>
      </c>
      <c r="N442" s="52" t="str">
        <f>IFERROR(INDEX('     2022    '!V:V,MATCH('Order Summary'!$A442,'     2022    '!$AN:$AN,0)),"")</f>
        <v/>
      </c>
      <c r="O442" s="52" t="str">
        <f>IFERROR(INDEX('     2022    '!S:S,MATCH('Order Summary'!$A442,'     2022    '!$AN:$AN,0)),"")</f>
        <v/>
      </c>
      <c r="P442" s="96" t="str">
        <f t="shared" si="24"/>
        <v/>
      </c>
      <c r="R442" s="9"/>
      <c r="S442" s="9"/>
      <c r="T442" s="9"/>
      <c r="U442" s="9"/>
      <c r="V442" s="9"/>
      <c r="W442" s="9"/>
      <c r="X442" s="9"/>
      <c r="Y442" s="9"/>
      <c r="Z442" s="9"/>
      <c r="AA442" s="9"/>
      <c r="AB442" s="9"/>
      <c r="AC442" s="9"/>
      <c r="AD442" s="9"/>
      <c r="AE442" s="9"/>
      <c r="AF442" s="9"/>
      <c r="AG442" s="9"/>
      <c r="AH442" s="9"/>
      <c r="AI442" s="9"/>
      <c r="AJ442" s="9"/>
      <c r="AK442" s="9"/>
      <c r="AL442" s="9"/>
      <c r="AM442" s="9"/>
      <c r="AN442" s="9"/>
      <c r="AO442" s="9"/>
      <c r="AP442" s="9"/>
      <c r="AQ442" s="9"/>
      <c r="AR442" s="9"/>
      <c r="AS442" s="9"/>
      <c r="AT442" s="9"/>
      <c r="AU442" s="9"/>
      <c r="AV442" s="9"/>
      <c r="AW442" s="9"/>
      <c r="AX442" s="9"/>
      <c r="AY442" s="9"/>
      <c r="AZ442" s="9"/>
      <c r="BA442" s="9"/>
      <c r="BB442" s="9"/>
      <c r="BC442" s="9"/>
      <c r="BD442" s="9"/>
      <c r="BE442" s="9"/>
      <c r="BF442" s="9"/>
      <c r="BG442" s="9"/>
      <c r="BH442" s="9"/>
      <c r="BI442" s="9"/>
      <c r="BJ442" s="9"/>
      <c r="BK442" s="9"/>
      <c r="BL442" s="9"/>
      <c r="BM442" s="9"/>
      <c r="BN442" s="9"/>
      <c r="BO442" s="9"/>
      <c r="BP442" s="9"/>
      <c r="BQ442" s="9"/>
      <c r="BR442" s="9"/>
      <c r="BS442" s="9"/>
      <c r="BT442" s="9"/>
      <c r="BU442" s="9"/>
      <c r="BV442" s="9"/>
      <c r="BW442" s="9"/>
      <c r="BX442" s="9"/>
      <c r="BY442" s="9"/>
      <c r="BZ442" s="9"/>
    </row>
    <row r="443" spans="1:78">
      <c r="A443" s="50">
        <f t="shared" si="27"/>
        <v>432</v>
      </c>
      <c r="C443" s="11" t="str">
        <f>IFERROR(INDEX('     2022    '!D:D,MATCH('Order Summary'!$A443,'     2022    '!$AN:$AN,0)),"")</f>
        <v/>
      </c>
      <c r="D443" s="11" t="str">
        <f>IFERROR(INDEX('     2022    '!C:C,MATCH('Order Summary'!$A443,'     2022    '!$AN:$AN,0)),"")</f>
        <v/>
      </c>
      <c r="E443" s="11" t="str">
        <f>IFERROR(INDEX('     2022    '!E:E,MATCH('Order Summary'!$A443,'     2022    '!$AN:$AN,0)),"")</f>
        <v/>
      </c>
      <c r="F443" s="96">
        <f>IFERROR(INDEX('     2022    '!AY:AY,MATCH($A443,'     2022    '!$AN:$AN,0)),0)</f>
        <v>0</v>
      </c>
      <c r="G443" s="180" t="str">
        <f>IFERROR(IF($O$3&gt;68,INDEX('     2022    '!I:I,MATCH($A443,'     2022    '!$AN:$AN,0))*(1-'     2022    '!$BA$1),INDEX('     2022    '!I:I,MATCH($A443,'     2022    '!$AN:$AN,0))),"")</f>
        <v/>
      </c>
      <c r="H443" s="96">
        <f>IFERROR(INDEX('     2022    '!AZ:AZ,MATCH($A443,'     2022    '!$AN:$AN,0)),0)</f>
        <v>0</v>
      </c>
      <c r="I443" s="180" t="str">
        <f>IFERROR(IF($O$3&gt;68,INDEX('     2022    '!M:M,MATCH($A443,'     2022    '!$AN:$AN,0))*(1-'     2022    '!$BA$1),INDEX('     2022    '!M:M,MATCH($A443,'     2022    '!$AN:$AN,0))),"")</f>
        <v/>
      </c>
      <c r="J443" s="181">
        <f t="shared" si="25"/>
        <v>0</v>
      </c>
      <c r="K443" s="182" t="str">
        <f t="shared" si="26"/>
        <v/>
      </c>
      <c r="L443" s="53"/>
      <c r="M443" s="52" t="str">
        <f>IFERROR(INDEX('     2022    '!R:R,MATCH('Order Summary'!$A443,'     2022    '!$AN:$AN,0)),"")</f>
        <v/>
      </c>
      <c r="N443" s="52" t="str">
        <f>IFERROR(INDEX('     2022    '!V:V,MATCH('Order Summary'!$A443,'     2022    '!$AN:$AN,0)),"")</f>
        <v/>
      </c>
      <c r="O443" s="52" t="str">
        <f>IFERROR(INDEX('     2022    '!S:S,MATCH('Order Summary'!$A443,'     2022    '!$AN:$AN,0)),"")</f>
        <v/>
      </c>
      <c r="P443" s="96" t="str">
        <f t="shared" si="24"/>
        <v/>
      </c>
      <c r="R443" s="9"/>
      <c r="S443" s="9"/>
      <c r="T443" s="9"/>
      <c r="U443" s="9"/>
      <c r="V443" s="9"/>
      <c r="W443" s="9"/>
      <c r="X443" s="9"/>
      <c r="Y443" s="9"/>
      <c r="Z443" s="9"/>
      <c r="AA443" s="9"/>
      <c r="AB443" s="9"/>
      <c r="AC443" s="9"/>
      <c r="AD443" s="9"/>
      <c r="AE443" s="9"/>
      <c r="AF443" s="9"/>
      <c r="AG443" s="9"/>
      <c r="AH443" s="9"/>
      <c r="AI443" s="9"/>
      <c r="AJ443" s="9"/>
      <c r="AK443" s="9"/>
      <c r="AL443" s="9"/>
      <c r="AM443" s="9"/>
      <c r="AN443" s="9"/>
      <c r="AO443" s="9"/>
      <c r="AP443" s="9"/>
      <c r="AQ443" s="9"/>
      <c r="AR443" s="9"/>
      <c r="AS443" s="9"/>
      <c r="AT443" s="9"/>
      <c r="AU443" s="9"/>
      <c r="AV443" s="9"/>
      <c r="AW443" s="9"/>
      <c r="AX443" s="9"/>
      <c r="AY443" s="9"/>
      <c r="AZ443" s="9"/>
      <c r="BA443" s="9"/>
      <c r="BB443" s="9"/>
      <c r="BC443" s="9"/>
      <c r="BD443" s="9"/>
      <c r="BE443" s="9"/>
      <c r="BF443" s="9"/>
      <c r="BG443" s="9"/>
      <c r="BH443" s="9"/>
      <c r="BI443" s="9"/>
      <c r="BJ443" s="9"/>
      <c r="BK443" s="9"/>
      <c r="BL443" s="9"/>
      <c r="BM443" s="9"/>
      <c r="BN443" s="9"/>
      <c r="BO443" s="9"/>
      <c r="BP443" s="9"/>
      <c r="BQ443" s="9"/>
      <c r="BR443" s="9"/>
      <c r="BS443" s="9"/>
      <c r="BT443" s="9"/>
      <c r="BU443" s="9"/>
      <c r="BV443" s="9"/>
      <c r="BW443" s="9"/>
      <c r="BX443" s="9"/>
      <c r="BY443" s="9"/>
      <c r="BZ443" s="9"/>
    </row>
    <row r="444" spans="1:78">
      <c r="A444" s="50">
        <f t="shared" si="27"/>
        <v>433</v>
      </c>
      <c r="C444" s="11" t="str">
        <f>IFERROR(INDEX('     2022    '!D:D,MATCH('Order Summary'!$A444,'     2022    '!$AN:$AN,0)),"")</f>
        <v/>
      </c>
      <c r="D444" s="11" t="str">
        <f>IFERROR(INDEX('     2022    '!C:C,MATCH('Order Summary'!$A444,'     2022    '!$AN:$AN,0)),"")</f>
        <v/>
      </c>
      <c r="E444" s="11" t="str">
        <f>IFERROR(INDEX('     2022    '!E:E,MATCH('Order Summary'!$A444,'     2022    '!$AN:$AN,0)),"")</f>
        <v/>
      </c>
      <c r="F444" s="96">
        <f>IFERROR(INDEX('     2022    '!AY:AY,MATCH($A444,'     2022    '!$AN:$AN,0)),0)</f>
        <v>0</v>
      </c>
      <c r="G444" s="180" t="str">
        <f>IFERROR(IF($O$3&gt;68,INDEX('     2022    '!I:I,MATCH($A444,'     2022    '!$AN:$AN,0))*(1-'     2022    '!$BA$1),INDEX('     2022    '!I:I,MATCH($A444,'     2022    '!$AN:$AN,0))),"")</f>
        <v/>
      </c>
      <c r="H444" s="96">
        <f>IFERROR(INDEX('     2022    '!AZ:AZ,MATCH($A444,'     2022    '!$AN:$AN,0)),0)</f>
        <v>0</v>
      </c>
      <c r="I444" s="180" t="str">
        <f>IFERROR(IF($O$3&gt;68,INDEX('     2022    '!M:M,MATCH($A444,'     2022    '!$AN:$AN,0))*(1-'     2022    '!$BA$1),INDEX('     2022    '!M:M,MATCH($A444,'     2022    '!$AN:$AN,0))),"")</f>
        <v/>
      </c>
      <c r="J444" s="181">
        <f t="shared" si="25"/>
        <v>0</v>
      </c>
      <c r="K444" s="182" t="str">
        <f t="shared" si="26"/>
        <v/>
      </c>
      <c r="L444" s="53"/>
      <c r="M444" s="52" t="str">
        <f>IFERROR(INDEX('     2022    '!R:R,MATCH('Order Summary'!$A444,'     2022    '!$AN:$AN,0)),"")</f>
        <v/>
      </c>
      <c r="N444" s="52" t="str">
        <f>IFERROR(INDEX('     2022    '!V:V,MATCH('Order Summary'!$A444,'     2022    '!$AN:$AN,0)),"")</f>
        <v/>
      </c>
      <c r="O444" s="52" t="str">
        <f>IFERROR(INDEX('     2022    '!S:S,MATCH('Order Summary'!$A444,'     2022    '!$AN:$AN,0)),"")</f>
        <v/>
      </c>
      <c r="P444" s="96" t="str">
        <f t="shared" si="24"/>
        <v/>
      </c>
      <c r="R444" s="9"/>
      <c r="S444" s="9"/>
      <c r="T444" s="9"/>
      <c r="U444" s="9"/>
      <c r="V444" s="9"/>
      <c r="W444" s="9"/>
      <c r="X444" s="9"/>
      <c r="Y444" s="9"/>
      <c r="Z444" s="9"/>
      <c r="AA444" s="9"/>
      <c r="AB444" s="9"/>
      <c r="AC444" s="9"/>
      <c r="AD444" s="9"/>
      <c r="AE444" s="9"/>
      <c r="AF444" s="9"/>
      <c r="AG444" s="9"/>
      <c r="AH444" s="9"/>
      <c r="AI444" s="9"/>
      <c r="AJ444" s="9"/>
      <c r="AK444" s="9"/>
      <c r="AL444" s="9"/>
      <c r="AM444" s="9"/>
      <c r="AN444" s="9"/>
      <c r="AO444" s="9"/>
      <c r="AP444" s="9"/>
      <c r="AQ444" s="9"/>
      <c r="AR444" s="9"/>
      <c r="AS444" s="9"/>
      <c r="AT444" s="9"/>
      <c r="AU444" s="9"/>
      <c r="AV444" s="9"/>
      <c r="AW444" s="9"/>
      <c r="AX444" s="9"/>
      <c r="AY444" s="9"/>
      <c r="AZ444" s="9"/>
      <c r="BA444" s="9"/>
      <c r="BB444" s="9"/>
      <c r="BC444" s="9"/>
      <c r="BD444" s="9"/>
      <c r="BE444" s="9"/>
      <c r="BF444" s="9"/>
      <c r="BG444" s="9"/>
      <c r="BH444" s="9"/>
      <c r="BI444" s="9"/>
      <c r="BJ444" s="9"/>
      <c r="BK444" s="9"/>
      <c r="BL444" s="9"/>
      <c r="BM444" s="9"/>
      <c r="BN444" s="9"/>
      <c r="BO444" s="9"/>
      <c r="BP444" s="9"/>
      <c r="BQ444" s="9"/>
      <c r="BR444" s="9"/>
      <c r="BS444" s="9"/>
      <c r="BT444" s="9"/>
      <c r="BU444" s="9"/>
      <c r="BV444" s="9"/>
      <c r="BW444" s="9"/>
      <c r="BX444" s="9"/>
      <c r="BY444" s="9"/>
      <c r="BZ444" s="9"/>
    </row>
    <row r="445" spans="1:78">
      <c r="A445" s="50">
        <f t="shared" si="27"/>
        <v>434</v>
      </c>
      <c r="C445" s="11" t="str">
        <f>IFERROR(INDEX('     2022    '!D:D,MATCH('Order Summary'!$A445,'     2022    '!$AN:$AN,0)),"")</f>
        <v/>
      </c>
      <c r="D445" s="11" t="str">
        <f>IFERROR(INDEX('     2022    '!C:C,MATCH('Order Summary'!$A445,'     2022    '!$AN:$AN,0)),"")</f>
        <v/>
      </c>
      <c r="E445" s="11" t="str">
        <f>IFERROR(INDEX('     2022    '!E:E,MATCH('Order Summary'!$A445,'     2022    '!$AN:$AN,0)),"")</f>
        <v/>
      </c>
      <c r="F445" s="96">
        <f>IFERROR(INDEX('     2022    '!AY:AY,MATCH($A445,'     2022    '!$AN:$AN,0)),0)</f>
        <v>0</v>
      </c>
      <c r="G445" s="180" t="str">
        <f>IFERROR(IF($O$3&gt;68,INDEX('     2022    '!I:I,MATCH($A445,'     2022    '!$AN:$AN,0))*(1-'     2022    '!$BA$1),INDEX('     2022    '!I:I,MATCH($A445,'     2022    '!$AN:$AN,0))),"")</f>
        <v/>
      </c>
      <c r="H445" s="96">
        <f>IFERROR(INDEX('     2022    '!AZ:AZ,MATCH($A445,'     2022    '!$AN:$AN,0)),0)</f>
        <v>0</v>
      </c>
      <c r="I445" s="180" t="str">
        <f>IFERROR(IF($O$3&gt;68,INDEX('     2022    '!M:M,MATCH($A445,'     2022    '!$AN:$AN,0))*(1-'     2022    '!$BA$1),INDEX('     2022    '!M:M,MATCH($A445,'     2022    '!$AN:$AN,0))),"")</f>
        <v/>
      </c>
      <c r="J445" s="181">
        <f t="shared" si="25"/>
        <v>0</v>
      </c>
      <c r="K445" s="182" t="str">
        <f t="shared" si="26"/>
        <v/>
      </c>
      <c r="L445" s="53"/>
      <c r="M445" s="52" t="str">
        <f>IFERROR(INDEX('     2022    '!R:R,MATCH('Order Summary'!$A445,'     2022    '!$AN:$AN,0)),"")</f>
        <v/>
      </c>
      <c r="N445" s="52" t="str">
        <f>IFERROR(INDEX('     2022    '!V:V,MATCH('Order Summary'!$A445,'     2022    '!$AN:$AN,0)),"")</f>
        <v/>
      </c>
      <c r="O445" s="52" t="str">
        <f>IFERROR(INDEX('     2022    '!S:S,MATCH('Order Summary'!$A445,'     2022    '!$AN:$AN,0)),"")</f>
        <v/>
      </c>
      <c r="P445" s="96" t="str">
        <f t="shared" si="24"/>
        <v/>
      </c>
      <c r="R445" s="9"/>
      <c r="S445" s="9"/>
      <c r="T445" s="9"/>
      <c r="U445" s="9"/>
      <c r="V445" s="9"/>
      <c r="W445" s="9"/>
      <c r="X445" s="9"/>
      <c r="Y445" s="9"/>
      <c r="Z445" s="9"/>
      <c r="AA445" s="9"/>
      <c r="AB445" s="9"/>
      <c r="AC445" s="9"/>
      <c r="AD445" s="9"/>
      <c r="AE445" s="9"/>
      <c r="AF445" s="9"/>
      <c r="AG445" s="9"/>
      <c r="AH445" s="9"/>
      <c r="AI445" s="9"/>
      <c r="AJ445" s="9"/>
      <c r="AK445" s="9"/>
      <c r="AL445" s="9"/>
      <c r="AM445" s="9"/>
      <c r="AN445" s="9"/>
      <c r="AO445" s="9"/>
      <c r="AP445" s="9"/>
      <c r="AQ445" s="9"/>
      <c r="AR445" s="9"/>
      <c r="AS445" s="9"/>
      <c r="AT445" s="9"/>
      <c r="AU445" s="9"/>
      <c r="AV445" s="9"/>
      <c r="AW445" s="9"/>
      <c r="AX445" s="9"/>
      <c r="AY445" s="9"/>
      <c r="AZ445" s="9"/>
      <c r="BA445" s="9"/>
      <c r="BB445" s="9"/>
      <c r="BC445" s="9"/>
      <c r="BD445" s="9"/>
      <c r="BE445" s="9"/>
      <c r="BF445" s="9"/>
      <c r="BG445" s="9"/>
      <c r="BH445" s="9"/>
      <c r="BI445" s="9"/>
      <c r="BJ445" s="9"/>
      <c r="BK445" s="9"/>
      <c r="BL445" s="9"/>
      <c r="BM445" s="9"/>
      <c r="BN445" s="9"/>
      <c r="BO445" s="9"/>
      <c r="BP445" s="9"/>
      <c r="BQ445" s="9"/>
      <c r="BR445" s="9"/>
      <c r="BS445" s="9"/>
      <c r="BT445" s="9"/>
      <c r="BU445" s="9"/>
      <c r="BV445" s="9"/>
      <c r="BW445" s="9"/>
      <c r="BX445" s="9"/>
      <c r="BY445" s="9"/>
      <c r="BZ445" s="9"/>
    </row>
    <row r="446" spans="1:78">
      <c r="A446" s="50">
        <f t="shared" si="27"/>
        <v>435</v>
      </c>
      <c r="C446" s="11" t="str">
        <f>IFERROR(INDEX('     2022    '!D:D,MATCH('Order Summary'!$A446,'     2022    '!$AN:$AN,0)),"")</f>
        <v/>
      </c>
      <c r="D446" s="11" t="str">
        <f>IFERROR(INDEX('     2022    '!C:C,MATCH('Order Summary'!$A446,'     2022    '!$AN:$AN,0)),"")</f>
        <v/>
      </c>
      <c r="E446" s="11" t="str">
        <f>IFERROR(INDEX('     2022    '!E:E,MATCH('Order Summary'!$A446,'     2022    '!$AN:$AN,0)),"")</f>
        <v/>
      </c>
      <c r="F446" s="96">
        <f>IFERROR(INDEX('     2022    '!AY:AY,MATCH($A446,'     2022    '!$AN:$AN,0)),0)</f>
        <v>0</v>
      </c>
      <c r="G446" s="180" t="str">
        <f>IFERROR(IF($O$3&gt;68,INDEX('     2022    '!I:I,MATCH($A446,'     2022    '!$AN:$AN,0))*(1-'     2022    '!$BA$1),INDEX('     2022    '!I:I,MATCH($A446,'     2022    '!$AN:$AN,0))),"")</f>
        <v/>
      </c>
      <c r="H446" s="96">
        <f>IFERROR(INDEX('     2022    '!AZ:AZ,MATCH($A446,'     2022    '!$AN:$AN,0)),0)</f>
        <v>0</v>
      </c>
      <c r="I446" s="180" t="str">
        <f>IFERROR(IF($O$3&gt;68,INDEX('     2022    '!M:M,MATCH($A446,'     2022    '!$AN:$AN,0))*(1-'     2022    '!$BA$1),INDEX('     2022    '!M:M,MATCH($A446,'     2022    '!$AN:$AN,0))),"")</f>
        <v/>
      </c>
      <c r="J446" s="181">
        <f t="shared" si="25"/>
        <v>0</v>
      </c>
      <c r="K446" s="182" t="str">
        <f t="shared" si="26"/>
        <v/>
      </c>
      <c r="L446" s="53"/>
      <c r="M446" s="52" t="str">
        <f>IFERROR(INDEX('     2022    '!R:R,MATCH('Order Summary'!$A446,'     2022    '!$AN:$AN,0)),"")</f>
        <v/>
      </c>
      <c r="N446" s="52" t="str">
        <f>IFERROR(INDEX('     2022    '!V:V,MATCH('Order Summary'!$A446,'     2022    '!$AN:$AN,0)),"")</f>
        <v/>
      </c>
      <c r="O446" s="52" t="str">
        <f>IFERROR(INDEX('     2022    '!S:S,MATCH('Order Summary'!$A446,'     2022    '!$AN:$AN,0)),"")</f>
        <v/>
      </c>
      <c r="P446" s="96" t="str">
        <f t="shared" si="24"/>
        <v/>
      </c>
      <c r="R446" s="9"/>
      <c r="S446" s="9"/>
      <c r="T446" s="9"/>
      <c r="U446" s="9"/>
      <c r="V446" s="9"/>
      <c r="W446" s="9"/>
      <c r="X446" s="9"/>
      <c r="Y446" s="9"/>
      <c r="Z446" s="9"/>
      <c r="AA446" s="9"/>
      <c r="AB446" s="9"/>
      <c r="AC446" s="9"/>
      <c r="AD446" s="9"/>
      <c r="AE446" s="9"/>
      <c r="AF446" s="9"/>
      <c r="AG446" s="9"/>
      <c r="AH446" s="9"/>
      <c r="AI446" s="9"/>
      <c r="AJ446" s="9"/>
      <c r="AK446" s="9"/>
      <c r="AL446" s="9"/>
      <c r="AM446" s="9"/>
      <c r="AN446" s="9"/>
      <c r="AO446" s="9"/>
      <c r="AP446" s="9"/>
      <c r="AQ446" s="9"/>
      <c r="AR446" s="9"/>
      <c r="AS446" s="9"/>
      <c r="AT446" s="9"/>
      <c r="AU446" s="9"/>
      <c r="AV446" s="9"/>
      <c r="AW446" s="9"/>
      <c r="AX446" s="9"/>
      <c r="AY446" s="9"/>
      <c r="AZ446" s="9"/>
      <c r="BA446" s="9"/>
      <c r="BB446" s="9"/>
      <c r="BC446" s="9"/>
      <c r="BD446" s="9"/>
      <c r="BE446" s="9"/>
      <c r="BF446" s="9"/>
      <c r="BG446" s="9"/>
      <c r="BH446" s="9"/>
      <c r="BI446" s="9"/>
      <c r="BJ446" s="9"/>
      <c r="BK446" s="9"/>
      <c r="BL446" s="9"/>
      <c r="BM446" s="9"/>
      <c r="BN446" s="9"/>
      <c r="BO446" s="9"/>
      <c r="BP446" s="9"/>
      <c r="BQ446" s="9"/>
      <c r="BR446" s="9"/>
      <c r="BS446" s="9"/>
      <c r="BT446" s="9"/>
      <c r="BU446" s="9"/>
      <c r="BV446" s="9"/>
      <c r="BW446" s="9"/>
      <c r="BX446" s="9"/>
      <c r="BY446" s="9"/>
      <c r="BZ446" s="9"/>
    </row>
    <row r="447" spans="1:78">
      <c r="A447" s="50">
        <f t="shared" si="27"/>
        <v>436</v>
      </c>
      <c r="C447" s="11" t="str">
        <f>IFERROR(INDEX('     2022    '!D:D,MATCH('Order Summary'!$A447,'     2022    '!$AN:$AN,0)),"")</f>
        <v/>
      </c>
      <c r="D447" s="11" t="str">
        <f>IFERROR(INDEX('     2022    '!C:C,MATCH('Order Summary'!$A447,'     2022    '!$AN:$AN,0)),"")</f>
        <v/>
      </c>
      <c r="E447" s="11" t="str">
        <f>IFERROR(INDEX('     2022    '!E:E,MATCH('Order Summary'!$A447,'     2022    '!$AN:$AN,0)),"")</f>
        <v/>
      </c>
      <c r="F447" s="96">
        <f>IFERROR(INDEX('     2022    '!AY:AY,MATCH($A447,'     2022    '!$AN:$AN,0)),0)</f>
        <v>0</v>
      </c>
      <c r="G447" s="180" t="str">
        <f>IFERROR(IF($O$3&gt;68,INDEX('     2022    '!I:I,MATCH($A447,'     2022    '!$AN:$AN,0))*(1-'     2022    '!$BA$1),INDEX('     2022    '!I:I,MATCH($A447,'     2022    '!$AN:$AN,0))),"")</f>
        <v/>
      </c>
      <c r="H447" s="96">
        <f>IFERROR(INDEX('     2022    '!AZ:AZ,MATCH($A447,'     2022    '!$AN:$AN,0)),0)</f>
        <v>0</v>
      </c>
      <c r="I447" s="180" t="str">
        <f>IFERROR(IF($O$3&gt;68,INDEX('     2022    '!M:M,MATCH($A447,'     2022    '!$AN:$AN,0))*(1-'     2022    '!$BA$1),INDEX('     2022    '!M:M,MATCH($A447,'     2022    '!$AN:$AN,0))),"")</f>
        <v/>
      </c>
      <c r="J447" s="181">
        <f t="shared" si="25"/>
        <v>0</v>
      </c>
      <c r="K447" s="182" t="str">
        <f t="shared" si="26"/>
        <v/>
      </c>
      <c r="L447" s="53"/>
      <c r="M447" s="52" t="str">
        <f>IFERROR(INDEX('     2022    '!R:R,MATCH('Order Summary'!$A447,'     2022    '!$AN:$AN,0)),"")</f>
        <v/>
      </c>
      <c r="N447" s="52" t="str">
        <f>IFERROR(INDEX('     2022    '!V:V,MATCH('Order Summary'!$A447,'     2022    '!$AN:$AN,0)),"")</f>
        <v/>
      </c>
      <c r="O447" s="52" t="str">
        <f>IFERROR(INDEX('     2022    '!S:S,MATCH('Order Summary'!$A447,'     2022    '!$AN:$AN,0)),"")</f>
        <v/>
      </c>
      <c r="P447" s="96" t="str">
        <f t="shared" si="24"/>
        <v/>
      </c>
      <c r="R447" s="9"/>
      <c r="S447" s="9"/>
      <c r="T447" s="9"/>
      <c r="U447" s="9"/>
      <c r="V447" s="9"/>
      <c r="W447" s="9"/>
      <c r="X447" s="9"/>
      <c r="Y447" s="9"/>
      <c r="Z447" s="9"/>
      <c r="AA447" s="9"/>
      <c r="AB447" s="9"/>
      <c r="AC447" s="9"/>
      <c r="AD447" s="9"/>
      <c r="AE447" s="9"/>
      <c r="AF447" s="9"/>
      <c r="AG447" s="9"/>
      <c r="AH447" s="9"/>
      <c r="AI447" s="9"/>
      <c r="AJ447" s="9"/>
      <c r="AK447" s="9"/>
      <c r="AL447" s="9"/>
      <c r="AM447" s="9"/>
      <c r="AN447" s="9"/>
      <c r="AO447" s="9"/>
      <c r="AP447" s="9"/>
      <c r="AQ447" s="9"/>
      <c r="AR447" s="9"/>
      <c r="AS447" s="9"/>
      <c r="AT447" s="9"/>
      <c r="AU447" s="9"/>
      <c r="AV447" s="9"/>
      <c r="AW447" s="9"/>
      <c r="AX447" s="9"/>
      <c r="AY447" s="9"/>
      <c r="AZ447" s="9"/>
      <c r="BA447" s="9"/>
      <c r="BB447" s="9"/>
      <c r="BC447" s="9"/>
      <c r="BD447" s="9"/>
      <c r="BE447" s="9"/>
      <c r="BF447" s="9"/>
      <c r="BG447" s="9"/>
      <c r="BH447" s="9"/>
      <c r="BI447" s="9"/>
      <c r="BJ447" s="9"/>
      <c r="BK447" s="9"/>
      <c r="BL447" s="9"/>
      <c r="BM447" s="9"/>
      <c r="BN447" s="9"/>
      <c r="BO447" s="9"/>
      <c r="BP447" s="9"/>
      <c r="BQ447" s="9"/>
      <c r="BR447" s="9"/>
      <c r="BS447" s="9"/>
      <c r="BT447" s="9"/>
      <c r="BU447" s="9"/>
      <c r="BV447" s="9"/>
      <c r="BW447" s="9"/>
      <c r="BX447" s="9"/>
      <c r="BY447" s="9"/>
      <c r="BZ447" s="9"/>
    </row>
    <row r="448" spans="1:78">
      <c r="A448" s="50">
        <f t="shared" si="27"/>
        <v>437</v>
      </c>
      <c r="C448" s="11" t="str">
        <f>IFERROR(INDEX('     2022    '!D:D,MATCH('Order Summary'!$A448,'     2022    '!$AN:$AN,0)),"")</f>
        <v/>
      </c>
      <c r="D448" s="11" t="str">
        <f>IFERROR(INDEX('     2022    '!C:C,MATCH('Order Summary'!$A448,'     2022    '!$AN:$AN,0)),"")</f>
        <v/>
      </c>
      <c r="E448" s="11" t="str">
        <f>IFERROR(INDEX('     2022    '!E:E,MATCH('Order Summary'!$A448,'     2022    '!$AN:$AN,0)),"")</f>
        <v/>
      </c>
      <c r="F448" s="96">
        <f>IFERROR(INDEX('     2022    '!AY:AY,MATCH($A448,'     2022    '!$AN:$AN,0)),0)</f>
        <v>0</v>
      </c>
      <c r="G448" s="180" t="str">
        <f>IFERROR(IF($O$3&gt;68,INDEX('     2022    '!I:I,MATCH($A448,'     2022    '!$AN:$AN,0))*(1-'     2022    '!$BA$1),INDEX('     2022    '!I:I,MATCH($A448,'     2022    '!$AN:$AN,0))),"")</f>
        <v/>
      </c>
      <c r="H448" s="96">
        <f>IFERROR(INDEX('     2022    '!AZ:AZ,MATCH($A448,'     2022    '!$AN:$AN,0)),0)</f>
        <v>0</v>
      </c>
      <c r="I448" s="180" t="str">
        <f>IFERROR(IF($O$3&gt;68,INDEX('     2022    '!M:M,MATCH($A448,'     2022    '!$AN:$AN,0))*(1-'     2022    '!$BA$1),INDEX('     2022    '!M:M,MATCH($A448,'     2022    '!$AN:$AN,0))),"")</f>
        <v/>
      </c>
      <c r="J448" s="181">
        <f t="shared" si="25"/>
        <v>0</v>
      </c>
      <c r="K448" s="182" t="str">
        <f t="shared" si="26"/>
        <v/>
      </c>
      <c r="L448" s="53"/>
      <c r="M448" s="52" t="str">
        <f>IFERROR(INDEX('     2022    '!R:R,MATCH('Order Summary'!$A448,'     2022    '!$AN:$AN,0)),"")</f>
        <v/>
      </c>
      <c r="N448" s="52" t="str">
        <f>IFERROR(INDEX('     2022    '!V:V,MATCH('Order Summary'!$A448,'     2022    '!$AN:$AN,0)),"")</f>
        <v/>
      </c>
      <c r="O448" s="52" t="str">
        <f>IFERROR(INDEX('     2022    '!S:S,MATCH('Order Summary'!$A448,'     2022    '!$AN:$AN,0)),"")</f>
        <v/>
      </c>
      <c r="P448" s="96" t="str">
        <f t="shared" si="24"/>
        <v/>
      </c>
      <c r="R448" s="9"/>
      <c r="S448" s="9"/>
      <c r="T448" s="9"/>
      <c r="U448" s="9"/>
      <c r="V448" s="9"/>
      <c r="W448" s="9"/>
      <c r="X448" s="9"/>
      <c r="Y448" s="9"/>
      <c r="Z448" s="9"/>
      <c r="AA448" s="9"/>
      <c r="AB448" s="9"/>
      <c r="AC448" s="9"/>
      <c r="AD448" s="9"/>
      <c r="AE448" s="9"/>
      <c r="AF448" s="9"/>
      <c r="AG448" s="9"/>
      <c r="AH448" s="9"/>
      <c r="AI448" s="9"/>
      <c r="AJ448" s="9"/>
      <c r="AK448" s="9"/>
      <c r="AL448" s="9"/>
      <c r="AM448" s="9"/>
      <c r="AN448" s="9"/>
      <c r="AO448" s="9"/>
      <c r="AP448" s="9"/>
      <c r="AQ448" s="9"/>
      <c r="AR448" s="9"/>
      <c r="AS448" s="9"/>
      <c r="AT448" s="9"/>
      <c r="AU448" s="9"/>
      <c r="AV448" s="9"/>
      <c r="AW448" s="9"/>
      <c r="AX448" s="9"/>
      <c r="AY448" s="9"/>
      <c r="AZ448" s="9"/>
      <c r="BA448" s="9"/>
      <c r="BB448" s="9"/>
      <c r="BC448" s="9"/>
      <c r="BD448" s="9"/>
      <c r="BE448" s="9"/>
      <c r="BF448" s="9"/>
      <c r="BG448" s="9"/>
      <c r="BH448" s="9"/>
      <c r="BI448" s="9"/>
      <c r="BJ448" s="9"/>
      <c r="BK448" s="9"/>
      <c r="BL448" s="9"/>
      <c r="BM448" s="9"/>
      <c r="BN448" s="9"/>
      <c r="BO448" s="9"/>
      <c r="BP448" s="9"/>
      <c r="BQ448" s="9"/>
      <c r="BR448" s="9"/>
      <c r="BS448" s="9"/>
      <c r="BT448" s="9"/>
      <c r="BU448" s="9"/>
      <c r="BV448" s="9"/>
      <c r="BW448" s="9"/>
      <c r="BX448" s="9"/>
      <c r="BY448" s="9"/>
      <c r="BZ448" s="9"/>
    </row>
    <row r="449" spans="1:78">
      <c r="A449" s="50">
        <f t="shared" si="27"/>
        <v>438</v>
      </c>
      <c r="C449" s="11" t="str">
        <f>IFERROR(INDEX('     2022    '!D:D,MATCH('Order Summary'!$A449,'     2022    '!$AN:$AN,0)),"")</f>
        <v/>
      </c>
      <c r="D449" s="11" t="str">
        <f>IFERROR(INDEX('     2022    '!C:C,MATCH('Order Summary'!$A449,'     2022    '!$AN:$AN,0)),"")</f>
        <v/>
      </c>
      <c r="E449" s="11" t="str">
        <f>IFERROR(INDEX('     2022    '!E:E,MATCH('Order Summary'!$A449,'     2022    '!$AN:$AN,0)),"")</f>
        <v/>
      </c>
      <c r="F449" s="96">
        <f>IFERROR(INDEX('     2022    '!AY:AY,MATCH($A449,'     2022    '!$AN:$AN,0)),0)</f>
        <v>0</v>
      </c>
      <c r="G449" s="180" t="str">
        <f>IFERROR(IF($O$3&gt;68,INDEX('     2022    '!I:I,MATCH($A449,'     2022    '!$AN:$AN,0))*(1-'     2022    '!$BA$1),INDEX('     2022    '!I:I,MATCH($A449,'     2022    '!$AN:$AN,0))),"")</f>
        <v/>
      </c>
      <c r="H449" s="96">
        <f>IFERROR(INDEX('     2022    '!AZ:AZ,MATCH($A449,'     2022    '!$AN:$AN,0)),0)</f>
        <v>0</v>
      </c>
      <c r="I449" s="180" t="str">
        <f>IFERROR(IF($O$3&gt;68,INDEX('     2022    '!M:M,MATCH($A449,'     2022    '!$AN:$AN,0))*(1-'     2022    '!$BA$1),INDEX('     2022    '!M:M,MATCH($A449,'     2022    '!$AN:$AN,0))),"")</f>
        <v/>
      </c>
      <c r="J449" s="181">
        <f t="shared" si="25"/>
        <v>0</v>
      </c>
      <c r="K449" s="182" t="str">
        <f t="shared" si="26"/>
        <v/>
      </c>
      <c r="L449" s="53"/>
      <c r="M449" s="52" t="str">
        <f>IFERROR(INDEX('     2022    '!R:R,MATCH('Order Summary'!$A449,'     2022    '!$AN:$AN,0)),"")</f>
        <v/>
      </c>
      <c r="N449" s="52" t="str">
        <f>IFERROR(INDEX('     2022    '!V:V,MATCH('Order Summary'!$A449,'     2022    '!$AN:$AN,0)),"")</f>
        <v/>
      </c>
      <c r="O449" s="52" t="str">
        <f>IFERROR(INDEX('     2022    '!S:S,MATCH('Order Summary'!$A449,'     2022    '!$AN:$AN,0)),"")</f>
        <v/>
      </c>
      <c r="P449" s="96" t="str">
        <f t="shared" si="24"/>
        <v/>
      </c>
      <c r="R449" s="9"/>
      <c r="S449" s="9"/>
      <c r="T449" s="9"/>
      <c r="U449" s="9"/>
      <c r="V449" s="9"/>
      <c r="W449" s="9"/>
      <c r="X449" s="9"/>
      <c r="Y449" s="9"/>
      <c r="Z449" s="9"/>
      <c r="AA449" s="9"/>
      <c r="AB449" s="9"/>
      <c r="AC449" s="9"/>
      <c r="AD449" s="9"/>
      <c r="AE449" s="9"/>
      <c r="AF449" s="9"/>
      <c r="AG449" s="9"/>
      <c r="AH449" s="9"/>
      <c r="AI449" s="9"/>
      <c r="AJ449" s="9"/>
      <c r="AK449" s="9"/>
      <c r="AL449" s="9"/>
      <c r="AM449" s="9"/>
      <c r="AN449" s="9"/>
      <c r="AO449" s="9"/>
      <c r="AP449" s="9"/>
      <c r="AQ449" s="9"/>
      <c r="AR449" s="9"/>
      <c r="AS449" s="9"/>
      <c r="AT449" s="9"/>
      <c r="AU449" s="9"/>
      <c r="AV449" s="9"/>
      <c r="AW449" s="9"/>
      <c r="AX449" s="9"/>
      <c r="AY449" s="9"/>
      <c r="AZ449" s="9"/>
      <c r="BA449" s="9"/>
      <c r="BB449" s="9"/>
      <c r="BC449" s="9"/>
      <c r="BD449" s="9"/>
      <c r="BE449" s="9"/>
      <c r="BF449" s="9"/>
      <c r="BG449" s="9"/>
      <c r="BH449" s="9"/>
      <c r="BI449" s="9"/>
      <c r="BJ449" s="9"/>
      <c r="BK449" s="9"/>
      <c r="BL449" s="9"/>
      <c r="BM449" s="9"/>
      <c r="BN449" s="9"/>
      <c r="BO449" s="9"/>
      <c r="BP449" s="9"/>
      <c r="BQ449" s="9"/>
      <c r="BR449" s="9"/>
      <c r="BS449" s="9"/>
      <c r="BT449" s="9"/>
      <c r="BU449" s="9"/>
      <c r="BV449" s="9"/>
      <c r="BW449" s="9"/>
      <c r="BX449" s="9"/>
      <c r="BY449" s="9"/>
      <c r="BZ449" s="9"/>
    </row>
    <row r="450" spans="1:78">
      <c r="A450" s="50">
        <f t="shared" si="27"/>
        <v>439</v>
      </c>
      <c r="C450" s="11" t="str">
        <f>IFERROR(INDEX('     2022    '!D:D,MATCH('Order Summary'!$A450,'     2022    '!$AN:$AN,0)),"")</f>
        <v/>
      </c>
      <c r="D450" s="11" t="str">
        <f>IFERROR(INDEX('     2022    '!C:C,MATCH('Order Summary'!$A450,'     2022    '!$AN:$AN,0)),"")</f>
        <v/>
      </c>
      <c r="E450" s="11" t="str">
        <f>IFERROR(INDEX('     2022    '!E:E,MATCH('Order Summary'!$A450,'     2022    '!$AN:$AN,0)),"")</f>
        <v/>
      </c>
      <c r="F450" s="96">
        <f>IFERROR(INDEX('     2022    '!AY:AY,MATCH($A450,'     2022    '!$AN:$AN,0)),0)</f>
        <v>0</v>
      </c>
      <c r="G450" s="180" t="str">
        <f>IFERROR(IF($O$3&gt;68,INDEX('     2022    '!I:I,MATCH($A450,'     2022    '!$AN:$AN,0))*(1-'     2022    '!$BA$1),INDEX('     2022    '!I:I,MATCH($A450,'     2022    '!$AN:$AN,0))),"")</f>
        <v/>
      </c>
      <c r="H450" s="96">
        <f>IFERROR(INDEX('     2022    '!AZ:AZ,MATCH($A450,'     2022    '!$AN:$AN,0)),0)</f>
        <v>0</v>
      </c>
      <c r="I450" s="180" t="str">
        <f>IFERROR(IF($O$3&gt;68,INDEX('     2022    '!M:M,MATCH($A450,'     2022    '!$AN:$AN,0))*(1-'     2022    '!$BA$1),INDEX('     2022    '!M:M,MATCH($A450,'     2022    '!$AN:$AN,0))),"")</f>
        <v/>
      </c>
      <c r="J450" s="181">
        <f t="shared" si="25"/>
        <v>0</v>
      </c>
      <c r="K450" s="182" t="str">
        <f t="shared" si="26"/>
        <v/>
      </c>
      <c r="L450" s="53"/>
      <c r="M450" s="52" t="str">
        <f>IFERROR(INDEX('     2022    '!R:R,MATCH('Order Summary'!$A450,'     2022    '!$AN:$AN,0)),"")</f>
        <v/>
      </c>
      <c r="N450" s="52" t="str">
        <f>IFERROR(INDEX('     2022    '!V:V,MATCH('Order Summary'!$A450,'     2022    '!$AN:$AN,0)),"")</f>
        <v/>
      </c>
      <c r="O450" s="52" t="str">
        <f>IFERROR(INDEX('     2022    '!S:S,MATCH('Order Summary'!$A450,'     2022    '!$AN:$AN,0)),"")</f>
        <v/>
      </c>
      <c r="P450" s="96" t="str">
        <f t="shared" si="24"/>
        <v/>
      </c>
      <c r="R450" s="9"/>
      <c r="S450" s="9"/>
      <c r="T450" s="9"/>
      <c r="U450" s="9"/>
      <c r="V450" s="9"/>
      <c r="W450" s="9"/>
      <c r="X450" s="9"/>
      <c r="Y450" s="9"/>
      <c r="Z450" s="9"/>
      <c r="AA450" s="9"/>
      <c r="AB450" s="9"/>
      <c r="AC450" s="9"/>
      <c r="AD450" s="9"/>
      <c r="AE450" s="9"/>
      <c r="AF450" s="9"/>
      <c r="AG450" s="9"/>
      <c r="AH450" s="9"/>
      <c r="AI450" s="9"/>
      <c r="AJ450" s="9"/>
      <c r="AK450" s="9"/>
      <c r="AL450" s="9"/>
      <c r="AM450" s="9"/>
      <c r="AN450" s="9"/>
      <c r="AO450" s="9"/>
      <c r="AP450" s="9"/>
      <c r="AQ450" s="9"/>
      <c r="AR450" s="9"/>
      <c r="AS450" s="9"/>
      <c r="AT450" s="9"/>
      <c r="AU450" s="9"/>
      <c r="AV450" s="9"/>
      <c r="AW450" s="9"/>
      <c r="AX450" s="9"/>
      <c r="AY450" s="9"/>
      <c r="AZ450" s="9"/>
      <c r="BA450" s="9"/>
      <c r="BB450" s="9"/>
      <c r="BC450" s="9"/>
      <c r="BD450" s="9"/>
      <c r="BE450" s="9"/>
      <c r="BF450" s="9"/>
      <c r="BG450" s="9"/>
      <c r="BH450" s="9"/>
      <c r="BI450" s="9"/>
      <c r="BJ450" s="9"/>
      <c r="BK450" s="9"/>
      <c r="BL450" s="9"/>
      <c r="BM450" s="9"/>
      <c r="BN450" s="9"/>
      <c r="BO450" s="9"/>
      <c r="BP450" s="9"/>
      <c r="BQ450" s="9"/>
      <c r="BR450" s="9"/>
      <c r="BS450" s="9"/>
      <c r="BT450" s="9"/>
      <c r="BU450" s="9"/>
      <c r="BV450" s="9"/>
      <c r="BW450" s="9"/>
      <c r="BX450" s="9"/>
      <c r="BY450" s="9"/>
      <c r="BZ450" s="9"/>
    </row>
    <row r="451" spans="1:78">
      <c r="A451" s="50">
        <f t="shared" si="27"/>
        <v>440</v>
      </c>
      <c r="C451" s="11" t="str">
        <f>IFERROR(INDEX('     2022    '!D:D,MATCH('Order Summary'!$A451,'     2022    '!$AN:$AN,0)),"")</f>
        <v/>
      </c>
      <c r="D451" s="11" t="str">
        <f>IFERROR(INDEX('     2022    '!C:C,MATCH('Order Summary'!$A451,'     2022    '!$AN:$AN,0)),"")</f>
        <v/>
      </c>
      <c r="E451" s="11" t="str">
        <f>IFERROR(INDEX('     2022    '!E:E,MATCH('Order Summary'!$A451,'     2022    '!$AN:$AN,0)),"")</f>
        <v/>
      </c>
      <c r="F451" s="96">
        <f>IFERROR(INDEX('     2022    '!AY:AY,MATCH($A451,'     2022    '!$AN:$AN,0)),0)</f>
        <v>0</v>
      </c>
      <c r="G451" s="180" t="str">
        <f>IFERROR(IF($O$3&gt;68,INDEX('     2022    '!I:I,MATCH($A451,'     2022    '!$AN:$AN,0))*(1-'     2022    '!$BA$1),INDEX('     2022    '!I:I,MATCH($A451,'     2022    '!$AN:$AN,0))),"")</f>
        <v/>
      </c>
      <c r="H451" s="96">
        <f>IFERROR(INDEX('     2022    '!AZ:AZ,MATCH($A451,'     2022    '!$AN:$AN,0)),0)</f>
        <v>0</v>
      </c>
      <c r="I451" s="180" t="str">
        <f>IFERROR(IF($O$3&gt;68,INDEX('     2022    '!M:M,MATCH($A451,'     2022    '!$AN:$AN,0))*(1-'     2022    '!$BA$1),INDEX('     2022    '!M:M,MATCH($A451,'     2022    '!$AN:$AN,0))),"")</f>
        <v/>
      </c>
      <c r="J451" s="181">
        <f t="shared" si="25"/>
        <v>0</v>
      </c>
      <c r="K451" s="182" t="str">
        <f t="shared" si="26"/>
        <v/>
      </c>
      <c r="L451" s="53"/>
      <c r="M451" s="52" t="str">
        <f>IFERROR(INDEX('     2022    '!R:R,MATCH('Order Summary'!$A451,'     2022    '!$AN:$AN,0)),"")</f>
        <v/>
      </c>
      <c r="N451" s="52" t="str">
        <f>IFERROR(INDEX('     2022    '!V:V,MATCH('Order Summary'!$A451,'     2022    '!$AN:$AN,0)),"")</f>
        <v/>
      </c>
      <c r="O451" s="52" t="str">
        <f>IFERROR(INDEX('     2022    '!S:S,MATCH('Order Summary'!$A451,'     2022    '!$AN:$AN,0)),"")</f>
        <v/>
      </c>
      <c r="P451" s="96" t="str">
        <f t="shared" si="24"/>
        <v/>
      </c>
      <c r="R451" s="9"/>
      <c r="S451" s="9"/>
      <c r="T451" s="9"/>
      <c r="U451" s="9"/>
      <c r="V451" s="9"/>
      <c r="W451" s="9"/>
      <c r="X451" s="9"/>
      <c r="Y451" s="9"/>
      <c r="Z451" s="9"/>
      <c r="AA451" s="9"/>
      <c r="AB451" s="9"/>
      <c r="AC451" s="9"/>
      <c r="AD451" s="9"/>
      <c r="AE451" s="9"/>
      <c r="AF451" s="9"/>
      <c r="AG451" s="9"/>
      <c r="AH451" s="9"/>
      <c r="AI451" s="9"/>
      <c r="AJ451" s="9"/>
      <c r="AK451" s="9"/>
      <c r="AL451" s="9"/>
      <c r="AM451" s="9"/>
      <c r="AN451" s="9"/>
      <c r="AO451" s="9"/>
      <c r="AP451" s="9"/>
      <c r="AQ451" s="9"/>
      <c r="AR451" s="9"/>
      <c r="AS451" s="9"/>
      <c r="AT451" s="9"/>
      <c r="AU451" s="9"/>
      <c r="AV451" s="9"/>
      <c r="AW451" s="9"/>
      <c r="AX451" s="9"/>
      <c r="AY451" s="9"/>
      <c r="AZ451" s="9"/>
      <c r="BA451" s="9"/>
      <c r="BB451" s="9"/>
      <c r="BC451" s="9"/>
      <c r="BD451" s="9"/>
      <c r="BE451" s="9"/>
      <c r="BF451" s="9"/>
      <c r="BG451" s="9"/>
      <c r="BH451" s="9"/>
      <c r="BI451" s="9"/>
      <c r="BJ451" s="9"/>
      <c r="BK451" s="9"/>
      <c r="BL451" s="9"/>
      <c r="BM451" s="9"/>
      <c r="BN451" s="9"/>
      <c r="BO451" s="9"/>
      <c r="BP451" s="9"/>
      <c r="BQ451" s="9"/>
      <c r="BR451" s="9"/>
      <c r="BS451" s="9"/>
      <c r="BT451" s="9"/>
      <c r="BU451" s="9"/>
      <c r="BV451" s="9"/>
      <c r="BW451" s="9"/>
      <c r="BX451" s="9"/>
      <c r="BY451" s="9"/>
      <c r="BZ451" s="9"/>
    </row>
    <row r="452" spans="1:78">
      <c r="A452" s="50">
        <f t="shared" si="27"/>
        <v>441</v>
      </c>
      <c r="C452" s="11" t="str">
        <f>IFERROR(INDEX('     2022    '!D:D,MATCH('Order Summary'!$A452,'     2022    '!$AN:$AN,0)),"")</f>
        <v/>
      </c>
      <c r="D452" s="11" t="str">
        <f>IFERROR(INDEX('     2022    '!C:C,MATCH('Order Summary'!$A452,'     2022    '!$AN:$AN,0)),"")</f>
        <v/>
      </c>
      <c r="E452" s="11" t="str">
        <f>IFERROR(INDEX('     2022    '!E:E,MATCH('Order Summary'!$A452,'     2022    '!$AN:$AN,0)),"")</f>
        <v/>
      </c>
      <c r="F452" s="96">
        <f>IFERROR(INDEX('     2022    '!AY:AY,MATCH($A452,'     2022    '!$AN:$AN,0)),0)</f>
        <v>0</v>
      </c>
      <c r="G452" s="180" t="str">
        <f>IFERROR(IF($O$3&gt;68,INDEX('     2022    '!I:I,MATCH($A452,'     2022    '!$AN:$AN,0))*(1-'     2022    '!$BA$1),INDEX('     2022    '!I:I,MATCH($A452,'     2022    '!$AN:$AN,0))),"")</f>
        <v/>
      </c>
      <c r="H452" s="96">
        <f>IFERROR(INDEX('     2022    '!AZ:AZ,MATCH($A452,'     2022    '!$AN:$AN,0)),0)</f>
        <v>0</v>
      </c>
      <c r="I452" s="180" t="str">
        <f>IFERROR(IF($O$3&gt;68,INDEX('     2022    '!M:M,MATCH($A452,'     2022    '!$AN:$AN,0))*(1-'     2022    '!$BA$1),INDEX('     2022    '!M:M,MATCH($A452,'     2022    '!$AN:$AN,0))),"")</f>
        <v/>
      </c>
      <c r="J452" s="181">
        <f t="shared" si="25"/>
        <v>0</v>
      </c>
      <c r="K452" s="182" t="str">
        <f t="shared" si="26"/>
        <v/>
      </c>
      <c r="L452" s="53"/>
      <c r="M452" s="52" t="str">
        <f>IFERROR(INDEX('     2022    '!R:R,MATCH('Order Summary'!$A452,'     2022    '!$AN:$AN,0)),"")</f>
        <v/>
      </c>
      <c r="N452" s="52" t="str">
        <f>IFERROR(INDEX('     2022    '!V:V,MATCH('Order Summary'!$A452,'     2022    '!$AN:$AN,0)),"")</f>
        <v/>
      </c>
      <c r="O452" s="52" t="str">
        <f>IFERROR(INDEX('     2022    '!S:S,MATCH('Order Summary'!$A452,'     2022    '!$AN:$AN,0)),"")</f>
        <v/>
      </c>
      <c r="P452" s="96" t="str">
        <f t="shared" si="24"/>
        <v/>
      </c>
      <c r="R452" s="9"/>
      <c r="S452" s="9"/>
      <c r="T452" s="9"/>
      <c r="U452" s="9"/>
      <c r="V452" s="9"/>
      <c r="W452" s="9"/>
      <c r="X452" s="9"/>
      <c r="Y452" s="9"/>
      <c r="Z452" s="9"/>
      <c r="AA452" s="9"/>
      <c r="AB452" s="9"/>
      <c r="AC452" s="9"/>
      <c r="AD452" s="9"/>
      <c r="AE452" s="9"/>
      <c r="AF452" s="9"/>
      <c r="AG452" s="9"/>
      <c r="AH452" s="9"/>
      <c r="AI452" s="9"/>
      <c r="AJ452" s="9"/>
      <c r="AK452" s="9"/>
      <c r="AL452" s="9"/>
      <c r="AM452" s="9"/>
      <c r="AN452" s="9"/>
      <c r="AO452" s="9"/>
      <c r="AP452" s="9"/>
      <c r="AQ452" s="9"/>
      <c r="AR452" s="9"/>
      <c r="AS452" s="9"/>
      <c r="AT452" s="9"/>
      <c r="AU452" s="9"/>
      <c r="AV452" s="9"/>
      <c r="AW452" s="9"/>
      <c r="AX452" s="9"/>
      <c r="AY452" s="9"/>
      <c r="AZ452" s="9"/>
      <c r="BA452" s="9"/>
      <c r="BB452" s="9"/>
      <c r="BC452" s="9"/>
      <c r="BD452" s="9"/>
      <c r="BE452" s="9"/>
      <c r="BF452" s="9"/>
      <c r="BG452" s="9"/>
      <c r="BH452" s="9"/>
      <c r="BI452" s="9"/>
      <c r="BJ452" s="9"/>
      <c r="BK452" s="9"/>
      <c r="BL452" s="9"/>
      <c r="BM452" s="9"/>
      <c r="BN452" s="9"/>
      <c r="BO452" s="9"/>
      <c r="BP452" s="9"/>
      <c r="BQ452" s="9"/>
      <c r="BR452" s="9"/>
      <c r="BS452" s="9"/>
      <c r="BT452" s="9"/>
      <c r="BU452" s="9"/>
      <c r="BV452" s="9"/>
      <c r="BW452" s="9"/>
      <c r="BX452" s="9"/>
      <c r="BY452" s="9"/>
      <c r="BZ452" s="9"/>
    </row>
    <row r="453" spans="1:78">
      <c r="A453" s="50">
        <f t="shared" si="27"/>
        <v>442</v>
      </c>
      <c r="C453" s="11" t="str">
        <f>IFERROR(INDEX('     2022    '!D:D,MATCH('Order Summary'!$A453,'     2022    '!$AN:$AN,0)),"")</f>
        <v/>
      </c>
      <c r="D453" s="11" t="str">
        <f>IFERROR(INDEX('     2022    '!C:C,MATCH('Order Summary'!$A453,'     2022    '!$AN:$AN,0)),"")</f>
        <v/>
      </c>
      <c r="E453" s="11" t="str">
        <f>IFERROR(INDEX('     2022    '!E:E,MATCH('Order Summary'!$A453,'     2022    '!$AN:$AN,0)),"")</f>
        <v/>
      </c>
      <c r="F453" s="96">
        <f>IFERROR(INDEX('     2022    '!AY:AY,MATCH($A453,'     2022    '!$AN:$AN,0)),0)</f>
        <v>0</v>
      </c>
      <c r="G453" s="180" t="str">
        <f>IFERROR(IF($O$3&gt;68,INDEX('     2022    '!I:I,MATCH($A453,'     2022    '!$AN:$AN,0))*(1-'     2022    '!$BA$1),INDEX('     2022    '!I:I,MATCH($A453,'     2022    '!$AN:$AN,0))),"")</f>
        <v/>
      </c>
      <c r="H453" s="96">
        <f>IFERROR(INDEX('     2022    '!AZ:AZ,MATCH($A453,'     2022    '!$AN:$AN,0)),0)</f>
        <v>0</v>
      </c>
      <c r="I453" s="180" t="str">
        <f>IFERROR(IF($O$3&gt;68,INDEX('     2022    '!M:M,MATCH($A453,'     2022    '!$AN:$AN,0))*(1-'     2022    '!$BA$1),INDEX('     2022    '!M:M,MATCH($A453,'     2022    '!$AN:$AN,0))),"")</f>
        <v/>
      </c>
      <c r="J453" s="181">
        <f t="shared" si="25"/>
        <v>0</v>
      </c>
      <c r="K453" s="182" t="str">
        <f t="shared" si="26"/>
        <v/>
      </c>
      <c r="L453" s="53"/>
      <c r="M453" s="52" t="str">
        <f>IFERROR(INDEX('     2022    '!R:R,MATCH('Order Summary'!$A453,'     2022    '!$AN:$AN,0)),"")</f>
        <v/>
      </c>
      <c r="N453" s="52" t="str">
        <f>IFERROR(INDEX('     2022    '!V:V,MATCH('Order Summary'!$A453,'     2022    '!$AN:$AN,0)),"")</f>
        <v/>
      </c>
      <c r="O453" s="52" t="str">
        <f>IFERROR(INDEX('     2022    '!S:S,MATCH('Order Summary'!$A453,'     2022    '!$AN:$AN,0)),"")</f>
        <v/>
      </c>
      <c r="P453" s="96" t="str">
        <f t="shared" si="24"/>
        <v/>
      </c>
      <c r="R453" s="9"/>
      <c r="S453" s="9"/>
      <c r="T453" s="9"/>
      <c r="U453" s="9"/>
      <c r="V453" s="9"/>
      <c r="W453" s="9"/>
      <c r="X453" s="9"/>
      <c r="Y453" s="9"/>
      <c r="Z453" s="9"/>
      <c r="AA453" s="9"/>
      <c r="AB453" s="9"/>
      <c r="AC453" s="9"/>
      <c r="AD453" s="9"/>
      <c r="AE453" s="9"/>
      <c r="AF453" s="9"/>
      <c r="AG453" s="9"/>
      <c r="AH453" s="9"/>
      <c r="AI453" s="9"/>
      <c r="AJ453" s="9"/>
      <c r="AK453" s="9"/>
      <c r="AL453" s="9"/>
      <c r="AM453" s="9"/>
      <c r="AN453" s="9"/>
      <c r="AO453" s="9"/>
      <c r="AP453" s="9"/>
      <c r="AQ453" s="9"/>
      <c r="AR453" s="9"/>
      <c r="AS453" s="9"/>
      <c r="AT453" s="9"/>
      <c r="AU453" s="9"/>
      <c r="AV453" s="9"/>
      <c r="AW453" s="9"/>
      <c r="AX453" s="9"/>
      <c r="AY453" s="9"/>
      <c r="AZ453" s="9"/>
      <c r="BA453" s="9"/>
      <c r="BB453" s="9"/>
      <c r="BC453" s="9"/>
      <c r="BD453" s="9"/>
      <c r="BE453" s="9"/>
      <c r="BF453" s="9"/>
      <c r="BG453" s="9"/>
      <c r="BH453" s="9"/>
      <c r="BI453" s="9"/>
      <c r="BJ453" s="9"/>
      <c r="BK453" s="9"/>
      <c r="BL453" s="9"/>
      <c r="BM453" s="9"/>
      <c r="BN453" s="9"/>
      <c r="BO453" s="9"/>
      <c r="BP453" s="9"/>
      <c r="BQ453" s="9"/>
      <c r="BR453" s="9"/>
      <c r="BS453" s="9"/>
      <c r="BT453" s="9"/>
      <c r="BU453" s="9"/>
      <c r="BV453" s="9"/>
      <c r="BW453" s="9"/>
      <c r="BX453" s="9"/>
      <c r="BY453" s="9"/>
      <c r="BZ453" s="9"/>
    </row>
    <row r="454" spans="1:78">
      <c r="A454" s="50">
        <f t="shared" si="27"/>
        <v>443</v>
      </c>
      <c r="C454" s="11" t="str">
        <f>IFERROR(INDEX('     2022    '!D:D,MATCH('Order Summary'!$A454,'     2022    '!$AN:$AN,0)),"")</f>
        <v/>
      </c>
      <c r="D454" s="11" t="str">
        <f>IFERROR(INDEX('     2022    '!C:C,MATCH('Order Summary'!$A454,'     2022    '!$AN:$AN,0)),"")</f>
        <v/>
      </c>
      <c r="E454" s="11" t="str">
        <f>IFERROR(INDEX('     2022    '!E:E,MATCH('Order Summary'!$A454,'     2022    '!$AN:$AN,0)),"")</f>
        <v/>
      </c>
      <c r="F454" s="96">
        <f>IFERROR(INDEX('     2022    '!AY:AY,MATCH($A454,'     2022    '!$AN:$AN,0)),0)</f>
        <v>0</v>
      </c>
      <c r="G454" s="180" t="str">
        <f>IFERROR(IF($O$3&gt;68,INDEX('     2022    '!I:I,MATCH($A454,'     2022    '!$AN:$AN,0))*(1-'     2022    '!$BA$1),INDEX('     2022    '!I:I,MATCH($A454,'     2022    '!$AN:$AN,0))),"")</f>
        <v/>
      </c>
      <c r="H454" s="96">
        <f>IFERROR(INDEX('     2022    '!AZ:AZ,MATCH($A454,'     2022    '!$AN:$AN,0)),0)</f>
        <v>0</v>
      </c>
      <c r="I454" s="180" t="str">
        <f>IFERROR(IF($O$3&gt;68,INDEX('     2022    '!M:M,MATCH($A454,'     2022    '!$AN:$AN,0))*(1-'     2022    '!$BA$1),INDEX('     2022    '!M:M,MATCH($A454,'     2022    '!$AN:$AN,0))),"")</f>
        <v/>
      </c>
      <c r="J454" s="181">
        <f t="shared" si="25"/>
        <v>0</v>
      </c>
      <c r="K454" s="182" t="str">
        <f t="shared" si="26"/>
        <v/>
      </c>
      <c r="L454" s="53"/>
      <c r="M454" s="52" t="str">
        <f>IFERROR(INDEX('     2022    '!R:R,MATCH('Order Summary'!$A454,'     2022    '!$AN:$AN,0)),"")</f>
        <v/>
      </c>
      <c r="N454" s="52" t="str">
        <f>IFERROR(INDEX('     2022    '!V:V,MATCH('Order Summary'!$A454,'     2022    '!$AN:$AN,0)),"")</f>
        <v/>
      </c>
      <c r="O454" s="52" t="str">
        <f>IFERROR(INDEX('     2022    '!S:S,MATCH('Order Summary'!$A454,'     2022    '!$AN:$AN,0)),"")</f>
        <v/>
      </c>
      <c r="P454" s="96" t="str">
        <f t="shared" si="24"/>
        <v/>
      </c>
      <c r="R454" s="9"/>
      <c r="S454" s="9"/>
      <c r="T454" s="9"/>
      <c r="U454" s="9"/>
      <c r="V454" s="9"/>
      <c r="W454" s="9"/>
      <c r="X454" s="9"/>
      <c r="Y454" s="9"/>
      <c r="Z454" s="9"/>
      <c r="AA454" s="9"/>
      <c r="AB454" s="9"/>
      <c r="AC454" s="9"/>
      <c r="AD454" s="9"/>
      <c r="AE454" s="9"/>
      <c r="AF454" s="9"/>
      <c r="AG454" s="9"/>
      <c r="AH454" s="9"/>
      <c r="AI454" s="9"/>
      <c r="AJ454" s="9"/>
      <c r="AK454" s="9"/>
      <c r="AL454" s="9"/>
      <c r="AM454" s="9"/>
      <c r="AN454" s="9"/>
      <c r="AO454" s="9"/>
      <c r="AP454" s="9"/>
      <c r="AQ454" s="9"/>
      <c r="AR454" s="9"/>
      <c r="AS454" s="9"/>
      <c r="AT454" s="9"/>
      <c r="AU454" s="9"/>
      <c r="AV454" s="9"/>
      <c r="AW454" s="9"/>
      <c r="AX454" s="9"/>
      <c r="AY454" s="9"/>
      <c r="AZ454" s="9"/>
      <c r="BA454" s="9"/>
      <c r="BB454" s="9"/>
      <c r="BC454" s="9"/>
      <c r="BD454" s="9"/>
      <c r="BE454" s="9"/>
      <c r="BF454" s="9"/>
      <c r="BG454" s="9"/>
      <c r="BH454" s="9"/>
      <c r="BI454" s="9"/>
      <c r="BJ454" s="9"/>
      <c r="BK454" s="9"/>
      <c r="BL454" s="9"/>
      <c r="BM454" s="9"/>
      <c r="BN454" s="9"/>
      <c r="BO454" s="9"/>
      <c r="BP454" s="9"/>
      <c r="BQ454" s="9"/>
      <c r="BR454" s="9"/>
      <c r="BS454" s="9"/>
      <c r="BT454" s="9"/>
      <c r="BU454" s="9"/>
      <c r="BV454" s="9"/>
      <c r="BW454" s="9"/>
      <c r="BX454" s="9"/>
      <c r="BY454" s="9"/>
      <c r="BZ454" s="9"/>
    </row>
    <row r="455" spans="1:78">
      <c r="A455" s="50">
        <f t="shared" si="27"/>
        <v>444</v>
      </c>
      <c r="C455" s="11" t="str">
        <f>IFERROR(INDEX('     2022    '!D:D,MATCH('Order Summary'!$A455,'     2022    '!$AN:$AN,0)),"")</f>
        <v/>
      </c>
      <c r="D455" s="11" t="str">
        <f>IFERROR(INDEX('     2022    '!C:C,MATCH('Order Summary'!$A455,'     2022    '!$AN:$AN,0)),"")</f>
        <v/>
      </c>
      <c r="E455" s="11" t="str">
        <f>IFERROR(INDEX('     2022    '!E:E,MATCH('Order Summary'!$A455,'     2022    '!$AN:$AN,0)),"")</f>
        <v/>
      </c>
      <c r="F455" s="96">
        <f>IFERROR(INDEX('     2022    '!AY:AY,MATCH($A455,'     2022    '!$AN:$AN,0)),0)</f>
        <v>0</v>
      </c>
      <c r="G455" s="180" t="str">
        <f>IFERROR(IF($O$3&gt;68,INDEX('     2022    '!I:I,MATCH($A455,'     2022    '!$AN:$AN,0))*(1-'     2022    '!$BA$1),INDEX('     2022    '!I:I,MATCH($A455,'     2022    '!$AN:$AN,0))),"")</f>
        <v/>
      </c>
      <c r="H455" s="96">
        <f>IFERROR(INDEX('     2022    '!AZ:AZ,MATCH($A455,'     2022    '!$AN:$AN,0)),0)</f>
        <v>0</v>
      </c>
      <c r="I455" s="180" t="str">
        <f>IFERROR(IF($O$3&gt;68,INDEX('     2022    '!M:M,MATCH($A455,'     2022    '!$AN:$AN,0))*(1-'     2022    '!$BA$1),INDEX('     2022    '!M:M,MATCH($A455,'     2022    '!$AN:$AN,0))),"")</f>
        <v/>
      </c>
      <c r="J455" s="181">
        <f t="shared" si="25"/>
        <v>0</v>
      </c>
      <c r="K455" s="182" t="str">
        <f t="shared" si="26"/>
        <v/>
      </c>
      <c r="L455" s="53"/>
      <c r="M455" s="52" t="str">
        <f>IFERROR(INDEX('     2022    '!R:R,MATCH('Order Summary'!$A455,'     2022    '!$AN:$AN,0)),"")</f>
        <v/>
      </c>
      <c r="N455" s="52" t="str">
        <f>IFERROR(INDEX('     2022    '!V:V,MATCH('Order Summary'!$A455,'     2022    '!$AN:$AN,0)),"")</f>
        <v/>
      </c>
      <c r="O455" s="52" t="str">
        <f>IFERROR(INDEX('     2022    '!S:S,MATCH('Order Summary'!$A455,'     2022    '!$AN:$AN,0)),"")</f>
        <v/>
      </c>
      <c r="P455" s="96" t="str">
        <f t="shared" si="24"/>
        <v/>
      </c>
      <c r="R455" s="9"/>
      <c r="S455" s="9"/>
      <c r="T455" s="9"/>
      <c r="U455" s="9"/>
      <c r="V455" s="9"/>
      <c r="W455" s="9"/>
      <c r="X455" s="9"/>
      <c r="Y455" s="9"/>
      <c r="Z455" s="9"/>
      <c r="AA455" s="9"/>
      <c r="AB455" s="9"/>
      <c r="AC455" s="9"/>
      <c r="AD455" s="9"/>
      <c r="AE455" s="9"/>
      <c r="AF455" s="9"/>
      <c r="AG455" s="9"/>
      <c r="AH455" s="9"/>
      <c r="AI455" s="9"/>
      <c r="AJ455" s="9"/>
      <c r="AK455" s="9"/>
      <c r="AL455" s="9"/>
      <c r="AM455" s="9"/>
      <c r="AN455" s="9"/>
      <c r="AO455" s="9"/>
      <c r="AP455" s="9"/>
      <c r="AQ455" s="9"/>
      <c r="AR455" s="9"/>
      <c r="AS455" s="9"/>
      <c r="AT455" s="9"/>
      <c r="AU455" s="9"/>
      <c r="AV455" s="9"/>
      <c r="AW455" s="9"/>
      <c r="AX455" s="9"/>
      <c r="AY455" s="9"/>
      <c r="AZ455" s="9"/>
      <c r="BA455" s="9"/>
      <c r="BB455" s="9"/>
      <c r="BC455" s="9"/>
      <c r="BD455" s="9"/>
      <c r="BE455" s="9"/>
      <c r="BF455" s="9"/>
      <c r="BG455" s="9"/>
      <c r="BH455" s="9"/>
      <c r="BI455" s="9"/>
      <c r="BJ455" s="9"/>
      <c r="BK455" s="9"/>
      <c r="BL455" s="9"/>
      <c r="BM455" s="9"/>
      <c r="BN455" s="9"/>
      <c r="BO455" s="9"/>
      <c r="BP455" s="9"/>
      <c r="BQ455" s="9"/>
      <c r="BR455" s="9"/>
      <c r="BS455" s="9"/>
      <c r="BT455" s="9"/>
      <c r="BU455" s="9"/>
      <c r="BV455" s="9"/>
      <c r="BW455" s="9"/>
      <c r="BX455" s="9"/>
      <c r="BY455" s="9"/>
      <c r="BZ455" s="9"/>
    </row>
    <row r="456" spans="1:78">
      <c r="A456" s="50">
        <f t="shared" si="27"/>
        <v>445</v>
      </c>
      <c r="C456" s="11" t="str">
        <f>IFERROR(INDEX('     2022    '!D:D,MATCH('Order Summary'!$A456,'     2022    '!$AN:$AN,0)),"")</f>
        <v/>
      </c>
      <c r="D456" s="11" t="str">
        <f>IFERROR(INDEX('     2022    '!C:C,MATCH('Order Summary'!$A456,'     2022    '!$AN:$AN,0)),"")</f>
        <v/>
      </c>
      <c r="E456" s="11" t="str">
        <f>IFERROR(INDEX('     2022    '!E:E,MATCH('Order Summary'!$A456,'     2022    '!$AN:$AN,0)),"")</f>
        <v/>
      </c>
      <c r="F456" s="96">
        <f>IFERROR(INDEX('     2022    '!AY:AY,MATCH($A456,'     2022    '!$AN:$AN,0)),0)</f>
        <v>0</v>
      </c>
      <c r="G456" s="180" t="str">
        <f>IFERROR(IF($O$3&gt;68,INDEX('     2022    '!I:I,MATCH($A456,'     2022    '!$AN:$AN,0))*(1-'     2022    '!$BA$1),INDEX('     2022    '!I:I,MATCH($A456,'     2022    '!$AN:$AN,0))),"")</f>
        <v/>
      </c>
      <c r="H456" s="96">
        <f>IFERROR(INDEX('     2022    '!AZ:AZ,MATCH($A456,'     2022    '!$AN:$AN,0)),0)</f>
        <v>0</v>
      </c>
      <c r="I456" s="180" t="str">
        <f>IFERROR(IF($O$3&gt;68,INDEX('     2022    '!M:M,MATCH($A456,'     2022    '!$AN:$AN,0))*(1-'     2022    '!$BA$1),INDEX('     2022    '!M:M,MATCH($A456,'     2022    '!$AN:$AN,0))),"")</f>
        <v/>
      </c>
      <c r="J456" s="181">
        <f t="shared" si="25"/>
        <v>0</v>
      </c>
      <c r="K456" s="182" t="str">
        <f t="shared" si="26"/>
        <v/>
      </c>
      <c r="L456" s="53"/>
      <c r="M456" s="52" t="str">
        <f>IFERROR(INDEX('     2022    '!R:R,MATCH('Order Summary'!$A456,'     2022    '!$AN:$AN,0)),"")</f>
        <v/>
      </c>
      <c r="N456" s="52" t="str">
        <f>IFERROR(INDEX('     2022    '!V:V,MATCH('Order Summary'!$A456,'     2022    '!$AN:$AN,0)),"")</f>
        <v/>
      </c>
      <c r="O456" s="52" t="str">
        <f>IFERROR(INDEX('     2022    '!S:S,MATCH('Order Summary'!$A456,'     2022    '!$AN:$AN,0)),"")</f>
        <v/>
      </c>
      <c r="P456" s="96" t="str">
        <f t="shared" si="24"/>
        <v/>
      </c>
      <c r="R456" s="9"/>
      <c r="S456" s="9"/>
      <c r="T456" s="9"/>
      <c r="U456" s="9"/>
      <c r="V456" s="9"/>
      <c r="W456" s="9"/>
      <c r="X456" s="9"/>
      <c r="Y456" s="9"/>
      <c r="Z456" s="9"/>
      <c r="AA456" s="9"/>
      <c r="AB456" s="9"/>
      <c r="AC456" s="9"/>
      <c r="AD456" s="9"/>
      <c r="AE456" s="9"/>
      <c r="AF456" s="9"/>
      <c r="AG456" s="9"/>
      <c r="AH456" s="9"/>
      <c r="AI456" s="9"/>
      <c r="AJ456" s="9"/>
      <c r="AK456" s="9"/>
      <c r="AL456" s="9"/>
      <c r="AM456" s="9"/>
      <c r="AN456" s="9"/>
      <c r="AO456" s="9"/>
      <c r="AP456" s="9"/>
      <c r="AQ456" s="9"/>
      <c r="AR456" s="9"/>
      <c r="AS456" s="9"/>
      <c r="AT456" s="9"/>
      <c r="AU456" s="9"/>
      <c r="AV456" s="9"/>
      <c r="AW456" s="9"/>
      <c r="AX456" s="9"/>
      <c r="AY456" s="9"/>
      <c r="AZ456" s="9"/>
      <c r="BA456" s="9"/>
      <c r="BB456" s="9"/>
      <c r="BC456" s="9"/>
      <c r="BD456" s="9"/>
      <c r="BE456" s="9"/>
      <c r="BF456" s="9"/>
      <c r="BG456" s="9"/>
      <c r="BH456" s="9"/>
      <c r="BI456" s="9"/>
      <c r="BJ456" s="9"/>
      <c r="BK456" s="9"/>
      <c r="BL456" s="9"/>
      <c r="BM456" s="9"/>
      <c r="BN456" s="9"/>
      <c r="BO456" s="9"/>
      <c r="BP456" s="9"/>
      <c r="BQ456" s="9"/>
      <c r="BR456" s="9"/>
      <c r="BS456" s="9"/>
      <c r="BT456" s="9"/>
      <c r="BU456" s="9"/>
      <c r="BV456" s="9"/>
      <c r="BW456" s="9"/>
      <c r="BX456" s="9"/>
      <c r="BY456" s="9"/>
      <c r="BZ456" s="9"/>
    </row>
    <row r="457" spans="1:78">
      <c r="A457" s="50">
        <f t="shared" si="27"/>
        <v>446</v>
      </c>
      <c r="C457" s="11" t="str">
        <f>IFERROR(INDEX('     2022    '!D:D,MATCH('Order Summary'!$A457,'     2022    '!$AN:$AN,0)),"")</f>
        <v/>
      </c>
      <c r="D457" s="11" t="str">
        <f>IFERROR(INDEX('     2022    '!C:C,MATCH('Order Summary'!$A457,'     2022    '!$AN:$AN,0)),"")</f>
        <v/>
      </c>
      <c r="E457" s="11" t="str">
        <f>IFERROR(INDEX('     2022    '!E:E,MATCH('Order Summary'!$A457,'     2022    '!$AN:$AN,0)),"")</f>
        <v/>
      </c>
      <c r="F457" s="96">
        <f>IFERROR(INDEX('     2022    '!AY:AY,MATCH($A457,'     2022    '!$AN:$AN,0)),0)</f>
        <v>0</v>
      </c>
      <c r="G457" s="180" t="str">
        <f>IFERROR(IF($O$3&gt;68,INDEX('     2022    '!I:I,MATCH($A457,'     2022    '!$AN:$AN,0))*(1-'     2022    '!$BA$1),INDEX('     2022    '!I:I,MATCH($A457,'     2022    '!$AN:$AN,0))),"")</f>
        <v/>
      </c>
      <c r="H457" s="96">
        <f>IFERROR(INDEX('     2022    '!AZ:AZ,MATCH($A457,'     2022    '!$AN:$AN,0)),0)</f>
        <v>0</v>
      </c>
      <c r="I457" s="180" t="str">
        <f>IFERROR(IF($O$3&gt;68,INDEX('     2022    '!M:M,MATCH($A457,'     2022    '!$AN:$AN,0))*(1-'     2022    '!$BA$1),INDEX('     2022    '!M:M,MATCH($A457,'     2022    '!$AN:$AN,0))),"")</f>
        <v/>
      </c>
      <c r="J457" s="181">
        <f t="shared" si="25"/>
        <v>0</v>
      </c>
      <c r="K457" s="182" t="str">
        <f t="shared" si="26"/>
        <v/>
      </c>
      <c r="L457" s="53"/>
      <c r="M457" s="52" t="str">
        <f>IFERROR(INDEX('     2022    '!R:R,MATCH('Order Summary'!$A457,'     2022    '!$AN:$AN,0)),"")</f>
        <v/>
      </c>
      <c r="N457" s="52" t="str">
        <f>IFERROR(INDEX('     2022    '!V:V,MATCH('Order Summary'!$A457,'     2022    '!$AN:$AN,0)),"")</f>
        <v/>
      </c>
      <c r="O457" s="52" t="str">
        <f>IFERROR(INDEX('     2022    '!S:S,MATCH('Order Summary'!$A457,'     2022    '!$AN:$AN,0)),"")</f>
        <v/>
      </c>
      <c r="P457" s="96" t="str">
        <f t="shared" si="24"/>
        <v/>
      </c>
      <c r="R457" s="9"/>
      <c r="S457" s="9"/>
      <c r="T457" s="9"/>
      <c r="U457" s="9"/>
      <c r="V457" s="9"/>
      <c r="W457" s="9"/>
      <c r="X457" s="9"/>
      <c r="Y457" s="9"/>
      <c r="Z457" s="9"/>
      <c r="AA457" s="9"/>
      <c r="AB457" s="9"/>
      <c r="AC457" s="9"/>
      <c r="AD457" s="9"/>
      <c r="AE457" s="9"/>
      <c r="AF457" s="9"/>
      <c r="AG457" s="9"/>
      <c r="AH457" s="9"/>
      <c r="AI457" s="9"/>
      <c r="AJ457" s="9"/>
      <c r="AK457" s="9"/>
      <c r="AL457" s="9"/>
      <c r="AM457" s="9"/>
      <c r="AN457" s="9"/>
      <c r="AO457" s="9"/>
      <c r="AP457" s="9"/>
      <c r="AQ457" s="9"/>
      <c r="AR457" s="9"/>
      <c r="AS457" s="9"/>
      <c r="AT457" s="9"/>
      <c r="AU457" s="9"/>
      <c r="AV457" s="9"/>
      <c r="AW457" s="9"/>
      <c r="AX457" s="9"/>
      <c r="AY457" s="9"/>
      <c r="AZ457" s="9"/>
      <c r="BA457" s="9"/>
      <c r="BB457" s="9"/>
      <c r="BC457" s="9"/>
      <c r="BD457" s="9"/>
      <c r="BE457" s="9"/>
      <c r="BF457" s="9"/>
      <c r="BG457" s="9"/>
      <c r="BH457" s="9"/>
      <c r="BI457" s="9"/>
      <c r="BJ457" s="9"/>
      <c r="BK457" s="9"/>
      <c r="BL457" s="9"/>
      <c r="BM457" s="9"/>
      <c r="BN457" s="9"/>
      <c r="BO457" s="9"/>
      <c r="BP457" s="9"/>
      <c r="BQ457" s="9"/>
      <c r="BR457" s="9"/>
      <c r="BS457" s="9"/>
      <c r="BT457" s="9"/>
      <c r="BU457" s="9"/>
      <c r="BV457" s="9"/>
      <c r="BW457" s="9"/>
      <c r="BX457" s="9"/>
      <c r="BY457" s="9"/>
      <c r="BZ457" s="9"/>
    </row>
    <row r="458" spans="1:78">
      <c r="A458" s="50">
        <f t="shared" si="27"/>
        <v>447</v>
      </c>
      <c r="C458" s="11" t="str">
        <f>IFERROR(INDEX('     2022    '!D:D,MATCH('Order Summary'!$A458,'     2022    '!$AN:$AN,0)),"")</f>
        <v/>
      </c>
      <c r="D458" s="11" t="str">
        <f>IFERROR(INDEX('     2022    '!C:C,MATCH('Order Summary'!$A458,'     2022    '!$AN:$AN,0)),"")</f>
        <v/>
      </c>
      <c r="E458" s="11" t="str">
        <f>IFERROR(INDEX('     2022    '!E:E,MATCH('Order Summary'!$A458,'     2022    '!$AN:$AN,0)),"")</f>
        <v/>
      </c>
      <c r="F458" s="96">
        <f>IFERROR(INDEX('     2022    '!AY:AY,MATCH($A458,'     2022    '!$AN:$AN,0)),0)</f>
        <v>0</v>
      </c>
      <c r="G458" s="180" t="str">
        <f>IFERROR(IF($O$3&gt;68,INDEX('     2022    '!I:I,MATCH($A458,'     2022    '!$AN:$AN,0))*(1-'     2022    '!$BA$1),INDEX('     2022    '!I:I,MATCH($A458,'     2022    '!$AN:$AN,0))),"")</f>
        <v/>
      </c>
      <c r="H458" s="96">
        <f>IFERROR(INDEX('     2022    '!AZ:AZ,MATCH($A458,'     2022    '!$AN:$AN,0)),0)</f>
        <v>0</v>
      </c>
      <c r="I458" s="180" t="str">
        <f>IFERROR(IF($O$3&gt;68,INDEX('     2022    '!M:M,MATCH($A458,'     2022    '!$AN:$AN,0))*(1-'     2022    '!$BA$1),INDEX('     2022    '!M:M,MATCH($A458,'     2022    '!$AN:$AN,0))),"")</f>
        <v/>
      </c>
      <c r="J458" s="181">
        <f t="shared" si="25"/>
        <v>0</v>
      </c>
      <c r="K458" s="182" t="str">
        <f t="shared" si="26"/>
        <v/>
      </c>
      <c r="L458" s="53"/>
      <c r="M458" s="52" t="str">
        <f>IFERROR(INDEX('     2022    '!R:R,MATCH('Order Summary'!$A458,'     2022    '!$AN:$AN,0)),"")</f>
        <v/>
      </c>
      <c r="N458" s="52" t="str">
        <f>IFERROR(INDEX('     2022    '!V:V,MATCH('Order Summary'!$A458,'     2022    '!$AN:$AN,0)),"")</f>
        <v/>
      </c>
      <c r="O458" s="52" t="str">
        <f>IFERROR(INDEX('     2022    '!S:S,MATCH('Order Summary'!$A458,'     2022    '!$AN:$AN,0)),"")</f>
        <v/>
      </c>
      <c r="P458" s="96" t="str">
        <f t="shared" si="24"/>
        <v/>
      </c>
      <c r="R458" s="9"/>
      <c r="S458" s="9"/>
      <c r="T458" s="9"/>
      <c r="U458" s="9"/>
      <c r="V458" s="9"/>
      <c r="W458" s="9"/>
      <c r="X458" s="9"/>
      <c r="Y458" s="9"/>
      <c r="Z458" s="9"/>
      <c r="AA458" s="9"/>
      <c r="AB458" s="9"/>
      <c r="AC458" s="9"/>
      <c r="AD458" s="9"/>
      <c r="AE458" s="9"/>
      <c r="AF458" s="9"/>
      <c r="AG458" s="9"/>
      <c r="AH458" s="9"/>
      <c r="AI458" s="9"/>
      <c r="AJ458" s="9"/>
      <c r="AK458" s="9"/>
      <c r="AL458" s="9"/>
      <c r="AM458" s="9"/>
      <c r="AN458" s="9"/>
      <c r="AO458" s="9"/>
      <c r="AP458" s="9"/>
      <c r="AQ458" s="9"/>
      <c r="AR458" s="9"/>
      <c r="AS458" s="9"/>
      <c r="AT458" s="9"/>
      <c r="AU458" s="9"/>
      <c r="AV458" s="9"/>
      <c r="AW458" s="9"/>
      <c r="AX458" s="9"/>
      <c r="AY458" s="9"/>
      <c r="AZ458" s="9"/>
      <c r="BA458" s="9"/>
      <c r="BB458" s="9"/>
      <c r="BC458" s="9"/>
      <c r="BD458" s="9"/>
      <c r="BE458" s="9"/>
      <c r="BF458" s="9"/>
      <c r="BG458" s="9"/>
      <c r="BH458" s="9"/>
      <c r="BI458" s="9"/>
      <c r="BJ458" s="9"/>
      <c r="BK458" s="9"/>
      <c r="BL458" s="9"/>
      <c r="BM458" s="9"/>
      <c r="BN458" s="9"/>
      <c r="BO458" s="9"/>
      <c r="BP458" s="9"/>
      <c r="BQ458" s="9"/>
      <c r="BR458" s="9"/>
      <c r="BS458" s="9"/>
      <c r="BT458" s="9"/>
      <c r="BU458" s="9"/>
      <c r="BV458" s="9"/>
      <c r="BW458" s="9"/>
      <c r="BX458" s="9"/>
      <c r="BY458" s="9"/>
      <c r="BZ458" s="9"/>
    </row>
    <row r="459" spans="1:78">
      <c r="A459" s="50">
        <f t="shared" si="27"/>
        <v>448</v>
      </c>
      <c r="C459" s="11" t="str">
        <f>IFERROR(INDEX('     2022    '!D:D,MATCH('Order Summary'!$A459,'     2022    '!$AN:$AN,0)),"")</f>
        <v/>
      </c>
      <c r="D459" s="11" t="str">
        <f>IFERROR(INDEX('     2022    '!C:C,MATCH('Order Summary'!$A459,'     2022    '!$AN:$AN,0)),"")</f>
        <v/>
      </c>
      <c r="E459" s="11" t="str">
        <f>IFERROR(INDEX('     2022    '!E:E,MATCH('Order Summary'!$A459,'     2022    '!$AN:$AN,0)),"")</f>
        <v/>
      </c>
      <c r="F459" s="96">
        <f>IFERROR(INDEX('     2022    '!AY:AY,MATCH($A459,'     2022    '!$AN:$AN,0)),0)</f>
        <v>0</v>
      </c>
      <c r="G459" s="180" t="str">
        <f>IFERROR(IF($O$3&gt;68,INDEX('     2022    '!I:I,MATCH($A459,'     2022    '!$AN:$AN,0))*(1-'     2022    '!$BA$1),INDEX('     2022    '!I:I,MATCH($A459,'     2022    '!$AN:$AN,0))),"")</f>
        <v/>
      </c>
      <c r="H459" s="96">
        <f>IFERROR(INDEX('     2022    '!AZ:AZ,MATCH($A459,'     2022    '!$AN:$AN,0)),0)</f>
        <v>0</v>
      </c>
      <c r="I459" s="180" t="str">
        <f>IFERROR(IF($O$3&gt;68,INDEX('     2022    '!M:M,MATCH($A459,'     2022    '!$AN:$AN,0))*(1-'     2022    '!$BA$1),INDEX('     2022    '!M:M,MATCH($A459,'     2022    '!$AN:$AN,0))),"")</f>
        <v/>
      </c>
      <c r="J459" s="181">
        <f t="shared" si="25"/>
        <v>0</v>
      </c>
      <c r="K459" s="182" t="str">
        <f t="shared" si="26"/>
        <v/>
      </c>
      <c r="L459" s="53"/>
      <c r="M459" s="52" t="str">
        <f>IFERROR(INDEX('     2022    '!R:R,MATCH('Order Summary'!$A459,'     2022    '!$AN:$AN,0)),"")</f>
        <v/>
      </c>
      <c r="N459" s="52" t="str">
        <f>IFERROR(INDEX('     2022    '!V:V,MATCH('Order Summary'!$A459,'     2022    '!$AN:$AN,0)),"")</f>
        <v/>
      </c>
      <c r="O459" s="52" t="str">
        <f>IFERROR(INDEX('     2022    '!S:S,MATCH('Order Summary'!$A459,'     2022    '!$AN:$AN,0)),"")</f>
        <v/>
      </c>
      <c r="P459" s="96" t="str">
        <f t="shared" si="24"/>
        <v/>
      </c>
      <c r="R459" s="9"/>
      <c r="S459" s="9"/>
      <c r="T459" s="9"/>
      <c r="U459" s="9"/>
      <c r="V459" s="9"/>
      <c r="W459" s="9"/>
      <c r="X459" s="9"/>
      <c r="Y459" s="9"/>
      <c r="Z459" s="9"/>
      <c r="AA459" s="9"/>
      <c r="AB459" s="9"/>
      <c r="AC459" s="9"/>
      <c r="AD459" s="9"/>
      <c r="AE459" s="9"/>
      <c r="AF459" s="9"/>
      <c r="AG459" s="9"/>
      <c r="AH459" s="9"/>
      <c r="AI459" s="9"/>
      <c r="AJ459" s="9"/>
      <c r="AK459" s="9"/>
      <c r="AL459" s="9"/>
      <c r="AM459" s="9"/>
      <c r="AN459" s="9"/>
      <c r="AO459" s="9"/>
      <c r="AP459" s="9"/>
      <c r="AQ459" s="9"/>
      <c r="AR459" s="9"/>
      <c r="AS459" s="9"/>
      <c r="AT459" s="9"/>
      <c r="AU459" s="9"/>
      <c r="AV459" s="9"/>
      <c r="AW459" s="9"/>
      <c r="AX459" s="9"/>
      <c r="AY459" s="9"/>
      <c r="AZ459" s="9"/>
      <c r="BA459" s="9"/>
      <c r="BB459" s="9"/>
      <c r="BC459" s="9"/>
      <c r="BD459" s="9"/>
      <c r="BE459" s="9"/>
      <c r="BF459" s="9"/>
      <c r="BG459" s="9"/>
      <c r="BH459" s="9"/>
      <c r="BI459" s="9"/>
      <c r="BJ459" s="9"/>
      <c r="BK459" s="9"/>
      <c r="BL459" s="9"/>
      <c r="BM459" s="9"/>
      <c r="BN459" s="9"/>
      <c r="BO459" s="9"/>
      <c r="BP459" s="9"/>
      <c r="BQ459" s="9"/>
      <c r="BR459" s="9"/>
      <c r="BS459" s="9"/>
      <c r="BT459" s="9"/>
      <c r="BU459" s="9"/>
      <c r="BV459" s="9"/>
      <c r="BW459" s="9"/>
      <c r="BX459" s="9"/>
      <c r="BY459" s="9"/>
      <c r="BZ459" s="9"/>
    </row>
    <row r="460" spans="1:78">
      <c r="A460" s="50">
        <f t="shared" si="27"/>
        <v>449</v>
      </c>
      <c r="C460" s="11" t="str">
        <f>IFERROR(INDEX('     2022    '!D:D,MATCH('Order Summary'!$A460,'     2022    '!$AN:$AN,0)),"")</f>
        <v/>
      </c>
      <c r="D460" s="11" t="str">
        <f>IFERROR(INDEX('     2022    '!C:C,MATCH('Order Summary'!$A460,'     2022    '!$AN:$AN,0)),"")</f>
        <v/>
      </c>
      <c r="E460" s="11" t="str">
        <f>IFERROR(INDEX('     2022    '!E:E,MATCH('Order Summary'!$A460,'     2022    '!$AN:$AN,0)),"")</f>
        <v/>
      </c>
      <c r="F460" s="96">
        <f>IFERROR(INDEX('     2022    '!AY:AY,MATCH($A460,'     2022    '!$AN:$AN,0)),0)</f>
        <v>0</v>
      </c>
      <c r="G460" s="180" t="str">
        <f>IFERROR(IF($O$3&gt;68,INDEX('     2022    '!I:I,MATCH($A460,'     2022    '!$AN:$AN,0))*(1-'     2022    '!$BA$1),INDEX('     2022    '!I:I,MATCH($A460,'     2022    '!$AN:$AN,0))),"")</f>
        <v/>
      </c>
      <c r="H460" s="96">
        <f>IFERROR(INDEX('     2022    '!AZ:AZ,MATCH($A460,'     2022    '!$AN:$AN,0)),0)</f>
        <v>0</v>
      </c>
      <c r="I460" s="180" t="str">
        <f>IFERROR(IF($O$3&gt;68,INDEX('     2022    '!M:M,MATCH($A460,'     2022    '!$AN:$AN,0))*(1-'     2022    '!$BA$1),INDEX('     2022    '!M:M,MATCH($A460,'     2022    '!$AN:$AN,0))),"")</f>
        <v/>
      </c>
      <c r="J460" s="181">
        <f t="shared" si="25"/>
        <v>0</v>
      </c>
      <c r="K460" s="182" t="str">
        <f t="shared" si="26"/>
        <v/>
      </c>
      <c r="L460" s="53"/>
      <c r="M460" s="52" t="str">
        <f>IFERROR(INDEX('     2022    '!R:R,MATCH('Order Summary'!$A460,'     2022    '!$AN:$AN,0)),"")</f>
        <v/>
      </c>
      <c r="N460" s="52" t="str">
        <f>IFERROR(INDEX('     2022    '!V:V,MATCH('Order Summary'!$A460,'     2022    '!$AN:$AN,0)),"")</f>
        <v/>
      </c>
      <c r="O460" s="52" t="str">
        <f>IFERROR(INDEX('     2022    '!S:S,MATCH('Order Summary'!$A460,'     2022    '!$AN:$AN,0)),"")</f>
        <v/>
      </c>
      <c r="P460" s="96" t="str">
        <f t="shared" ref="P460:P523" si="28">IFERROR(J460*O460,"")</f>
        <v/>
      </c>
      <c r="R460" s="9"/>
      <c r="S460" s="9"/>
      <c r="T460" s="9"/>
      <c r="U460" s="9"/>
      <c r="V460" s="9"/>
      <c r="W460" s="9"/>
      <c r="X460" s="9"/>
      <c r="Y460" s="9"/>
      <c r="Z460" s="9"/>
      <c r="AA460" s="9"/>
      <c r="AB460" s="9"/>
      <c r="AC460" s="9"/>
      <c r="AD460" s="9"/>
      <c r="AE460" s="9"/>
      <c r="AF460" s="9"/>
      <c r="AG460" s="9"/>
      <c r="AH460" s="9"/>
      <c r="AI460" s="9"/>
      <c r="AJ460" s="9"/>
      <c r="AK460" s="9"/>
      <c r="AL460" s="9"/>
      <c r="AM460" s="9"/>
      <c r="AN460" s="9"/>
      <c r="AO460" s="9"/>
      <c r="AP460" s="9"/>
      <c r="AQ460" s="9"/>
      <c r="AR460" s="9"/>
      <c r="AS460" s="9"/>
      <c r="AT460" s="9"/>
      <c r="AU460" s="9"/>
      <c r="AV460" s="9"/>
      <c r="AW460" s="9"/>
      <c r="AX460" s="9"/>
      <c r="AY460" s="9"/>
      <c r="AZ460" s="9"/>
      <c r="BA460" s="9"/>
      <c r="BB460" s="9"/>
      <c r="BC460" s="9"/>
      <c r="BD460" s="9"/>
      <c r="BE460" s="9"/>
      <c r="BF460" s="9"/>
      <c r="BG460" s="9"/>
      <c r="BH460" s="9"/>
      <c r="BI460" s="9"/>
      <c r="BJ460" s="9"/>
      <c r="BK460" s="9"/>
      <c r="BL460" s="9"/>
      <c r="BM460" s="9"/>
      <c r="BN460" s="9"/>
      <c r="BO460" s="9"/>
      <c r="BP460" s="9"/>
      <c r="BQ460" s="9"/>
      <c r="BR460" s="9"/>
      <c r="BS460" s="9"/>
      <c r="BT460" s="9"/>
      <c r="BU460" s="9"/>
      <c r="BV460" s="9"/>
      <c r="BW460" s="9"/>
      <c r="BX460" s="9"/>
      <c r="BY460" s="9"/>
      <c r="BZ460" s="9"/>
    </row>
    <row r="461" spans="1:78">
      <c r="A461" s="50">
        <f t="shared" si="27"/>
        <v>450</v>
      </c>
      <c r="C461" s="11" t="str">
        <f>IFERROR(INDEX('     2022    '!D:D,MATCH('Order Summary'!$A461,'     2022    '!$AN:$AN,0)),"")</f>
        <v/>
      </c>
      <c r="D461" s="11" t="str">
        <f>IFERROR(INDEX('     2022    '!C:C,MATCH('Order Summary'!$A461,'     2022    '!$AN:$AN,0)),"")</f>
        <v/>
      </c>
      <c r="E461" s="11" t="str">
        <f>IFERROR(INDEX('     2022    '!E:E,MATCH('Order Summary'!$A461,'     2022    '!$AN:$AN,0)),"")</f>
        <v/>
      </c>
      <c r="F461" s="96">
        <f>IFERROR(INDEX('     2022    '!AY:AY,MATCH($A461,'     2022    '!$AN:$AN,0)),0)</f>
        <v>0</v>
      </c>
      <c r="G461" s="180" t="str">
        <f>IFERROR(IF($O$3&gt;68,INDEX('     2022    '!I:I,MATCH($A461,'     2022    '!$AN:$AN,0))*(1-'     2022    '!$BA$1),INDEX('     2022    '!I:I,MATCH($A461,'     2022    '!$AN:$AN,0))),"")</f>
        <v/>
      </c>
      <c r="H461" s="96">
        <f>IFERROR(INDEX('     2022    '!AZ:AZ,MATCH($A461,'     2022    '!$AN:$AN,0)),0)</f>
        <v>0</v>
      </c>
      <c r="I461" s="180" t="str">
        <f>IFERROR(IF($O$3&gt;68,INDEX('     2022    '!M:M,MATCH($A461,'     2022    '!$AN:$AN,0))*(1-'     2022    '!$BA$1),INDEX('     2022    '!M:M,MATCH($A461,'     2022    '!$AN:$AN,0))),"")</f>
        <v/>
      </c>
      <c r="J461" s="181">
        <f t="shared" ref="J461:J524" si="29">F461+H461</f>
        <v>0</v>
      </c>
      <c r="K461" s="182" t="str">
        <f t="shared" ref="K461:K524" si="30">IFERROR((F461*G461)+(H461*I461),"")</f>
        <v/>
      </c>
      <c r="L461" s="53"/>
      <c r="M461" s="52" t="str">
        <f>IFERROR(INDEX('     2022    '!R:R,MATCH('Order Summary'!$A461,'     2022    '!$AN:$AN,0)),"")</f>
        <v/>
      </c>
      <c r="N461" s="52" t="str">
        <f>IFERROR(INDEX('     2022    '!V:V,MATCH('Order Summary'!$A461,'     2022    '!$AN:$AN,0)),"")</f>
        <v/>
      </c>
      <c r="O461" s="52" t="str">
        <f>IFERROR(INDEX('     2022    '!S:S,MATCH('Order Summary'!$A461,'     2022    '!$AN:$AN,0)),"")</f>
        <v/>
      </c>
      <c r="P461" s="96" t="str">
        <f t="shared" si="28"/>
        <v/>
      </c>
      <c r="R461" s="9"/>
      <c r="S461" s="9"/>
      <c r="T461" s="9"/>
      <c r="U461" s="9"/>
      <c r="V461" s="9"/>
      <c r="W461" s="9"/>
      <c r="X461" s="9"/>
      <c r="Y461" s="9"/>
      <c r="Z461" s="9"/>
      <c r="AA461" s="9"/>
      <c r="AB461" s="9"/>
      <c r="AC461" s="9"/>
      <c r="AD461" s="9"/>
      <c r="AE461" s="9"/>
      <c r="AF461" s="9"/>
      <c r="AG461" s="9"/>
      <c r="AH461" s="9"/>
      <c r="AI461" s="9"/>
      <c r="AJ461" s="9"/>
      <c r="AK461" s="9"/>
      <c r="AL461" s="9"/>
      <c r="AM461" s="9"/>
      <c r="AN461" s="9"/>
      <c r="AO461" s="9"/>
      <c r="AP461" s="9"/>
      <c r="AQ461" s="9"/>
      <c r="AR461" s="9"/>
      <c r="AS461" s="9"/>
      <c r="AT461" s="9"/>
      <c r="AU461" s="9"/>
      <c r="AV461" s="9"/>
      <c r="AW461" s="9"/>
      <c r="AX461" s="9"/>
      <c r="AY461" s="9"/>
      <c r="AZ461" s="9"/>
      <c r="BA461" s="9"/>
      <c r="BB461" s="9"/>
      <c r="BC461" s="9"/>
      <c r="BD461" s="9"/>
      <c r="BE461" s="9"/>
      <c r="BF461" s="9"/>
      <c r="BG461" s="9"/>
      <c r="BH461" s="9"/>
      <c r="BI461" s="9"/>
      <c r="BJ461" s="9"/>
      <c r="BK461" s="9"/>
      <c r="BL461" s="9"/>
      <c r="BM461" s="9"/>
      <c r="BN461" s="9"/>
      <c r="BO461" s="9"/>
      <c r="BP461" s="9"/>
      <c r="BQ461" s="9"/>
      <c r="BR461" s="9"/>
      <c r="BS461" s="9"/>
      <c r="BT461" s="9"/>
      <c r="BU461" s="9"/>
      <c r="BV461" s="9"/>
      <c r="BW461" s="9"/>
      <c r="BX461" s="9"/>
      <c r="BY461" s="9"/>
      <c r="BZ461" s="9"/>
    </row>
    <row r="462" spans="1:78">
      <c r="A462" s="50">
        <f t="shared" ref="A462:A525" si="31">A461+1</f>
        <v>451</v>
      </c>
      <c r="C462" s="11" t="str">
        <f>IFERROR(INDEX('     2022    '!D:D,MATCH('Order Summary'!$A462,'     2022    '!$AN:$AN,0)),"")</f>
        <v/>
      </c>
      <c r="D462" s="11" t="str">
        <f>IFERROR(INDEX('     2022    '!C:C,MATCH('Order Summary'!$A462,'     2022    '!$AN:$AN,0)),"")</f>
        <v/>
      </c>
      <c r="E462" s="11" t="str">
        <f>IFERROR(INDEX('     2022    '!E:E,MATCH('Order Summary'!$A462,'     2022    '!$AN:$AN,0)),"")</f>
        <v/>
      </c>
      <c r="F462" s="96">
        <f>IFERROR(INDEX('     2022    '!AY:AY,MATCH($A462,'     2022    '!$AN:$AN,0)),0)</f>
        <v>0</v>
      </c>
      <c r="G462" s="180" t="str">
        <f>IFERROR(IF($O$3&gt;68,INDEX('     2022    '!I:I,MATCH($A462,'     2022    '!$AN:$AN,0))*(1-'     2022    '!$BA$1),INDEX('     2022    '!I:I,MATCH($A462,'     2022    '!$AN:$AN,0))),"")</f>
        <v/>
      </c>
      <c r="H462" s="96">
        <f>IFERROR(INDEX('     2022    '!AZ:AZ,MATCH($A462,'     2022    '!$AN:$AN,0)),0)</f>
        <v>0</v>
      </c>
      <c r="I462" s="180" t="str">
        <f>IFERROR(IF($O$3&gt;68,INDEX('     2022    '!M:M,MATCH($A462,'     2022    '!$AN:$AN,0))*(1-'     2022    '!$BA$1),INDEX('     2022    '!M:M,MATCH($A462,'     2022    '!$AN:$AN,0))),"")</f>
        <v/>
      </c>
      <c r="J462" s="181">
        <f t="shared" si="29"/>
        <v>0</v>
      </c>
      <c r="K462" s="182" t="str">
        <f t="shared" si="30"/>
        <v/>
      </c>
      <c r="L462" s="53"/>
      <c r="M462" s="52" t="str">
        <f>IFERROR(INDEX('     2022    '!R:R,MATCH('Order Summary'!$A462,'     2022    '!$AN:$AN,0)),"")</f>
        <v/>
      </c>
      <c r="N462" s="52" t="str">
        <f>IFERROR(INDEX('     2022    '!V:V,MATCH('Order Summary'!$A462,'     2022    '!$AN:$AN,0)),"")</f>
        <v/>
      </c>
      <c r="O462" s="52" t="str">
        <f>IFERROR(INDEX('     2022    '!S:S,MATCH('Order Summary'!$A462,'     2022    '!$AN:$AN,0)),"")</f>
        <v/>
      </c>
      <c r="P462" s="96" t="str">
        <f t="shared" si="28"/>
        <v/>
      </c>
      <c r="R462" s="9"/>
      <c r="S462" s="9"/>
      <c r="T462" s="9"/>
      <c r="U462" s="9"/>
      <c r="V462" s="9"/>
      <c r="W462" s="9"/>
      <c r="X462" s="9"/>
      <c r="Y462" s="9"/>
      <c r="Z462" s="9"/>
      <c r="AA462" s="9"/>
      <c r="AB462" s="9"/>
      <c r="AC462" s="9"/>
      <c r="AD462" s="9"/>
      <c r="AE462" s="9"/>
      <c r="AF462" s="9"/>
      <c r="AG462" s="9"/>
      <c r="AH462" s="9"/>
      <c r="AI462" s="9"/>
      <c r="AJ462" s="9"/>
      <c r="AK462" s="9"/>
      <c r="AL462" s="9"/>
      <c r="AM462" s="9"/>
      <c r="AN462" s="9"/>
      <c r="AO462" s="9"/>
      <c r="AP462" s="9"/>
      <c r="AQ462" s="9"/>
      <c r="AR462" s="9"/>
      <c r="AS462" s="9"/>
      <c r="AT462" s="9"/>
      <c r="AU462" s="9"/>
      <c r="AV462" s="9"/>
      <c r="AW462" s="9"/>
      <c r="AX462" s="9"/>
      <c r="AY462" s="9"/>
      <c r="AZ462" s="9"/>
      <c r="BA462" s="9"/>
      <c r="BB462" s="9"/>
      <c r="BC462" s="9"/>
      <c r="BD462" s="9"/>
      <c r="BE462" s="9"/>
      <c r="BF462" s="9"/>
      <c r="BG462" s="9"/>
      <c r="BH462" s="9"/>
      <c r="BI462" s="9"/>
      <c r="BJ462" s="9"/>
      <c r="BK462" s="9"/>
      <c r="BL462" s="9"/>
      <c r="BM462" s="9"/>
      <c r="BN462" s="9"/>
      <c r="BO462" s="9"/>
      <c r="BP462" s="9"/>
      <c r="BQ462" s="9"/>
      <c r="BR462" s="9"/>
      <c r="BS462" s="9"/>
      <c r="BT462" s="9"/>
      <c r="BU462" s="9"/>
      <c r="BV462" s="9"/>
      <c r="BW462" s="9"/>
      <c r="BX462" s="9"/>
      <c r="BY462" s="9"/>
      <c r="BZ462" s="9"/>
    </row>
    <row r="463" spans="1:78">
      <c r="A463" s="50">
        <f t="shared" si="31"/>
        <v>452</v>
      </c>
      <c r="C463" s="11" t="str">
        <f>IFERROR(INDEX('     2022    '!D:D,MATCH('Order Summary'!$A463,'     2022    '!$AN:$AN,0)),"")</f>
        <v/>
      </c>
      <c r="D463" s="11" t="str">
        <f>IFERROR(INDEX('     2022    '!C:C,MATCH('Order Summary'!$A463,'     2022    '!$AN:$AN,0)),"")</f>
        <v/>
      </c>
      <c r="E463" s="11" t="str">
        <f>IFERROR(INDEX('     2022    '!E:E,MATCH('Order Summary'!$A463,'     2022    '!$AN:$AN,0)),"")</f>
        <v/>
      </c>
      <c r="F463" s="96">
        <f>IFERROR(INDEX('     2022    '!AY:AY,MATCH($A463,'     2022    '!$AN:$AN,0)),0)</f>
        <v>0</v>
      </c>
      <c r="G463" s="180" t="str">
        <f>IFERROR(IF($O$3&gt;68,INDEX('     2022    '!I:I,MATCH($A463,'     2022    '!$AN:$AN,0))*(1-'     2022    '!$BA$1),INDEX('     2022    '!I:I,MATCH($A463,'     2022    '!$AN:$AN,0))),"")</f>
        <v/>
      </c>
      <c r="H463" s="96">
        <f>IFERROR(INDEX('     2022    '!AZ:AZ,MATCH($A463,'     2022    '!$AN:$AN,0)),0)</f>
        <v>0</v>
      </c>
      <c r="I463" s="180" t="str">
        <f>IFERROR(IF($O$3&gt;68,INDEX('     2022    '!M:M,MATCH($A463,'     2022    '!$AN:$AN,0))*(1-'     2022    '!$BA$1),INDEX('     2022    '!M:M,MATCH($A463,'     2022    '!$AN:$AN,0))),"")</f>
        <v/>
      </c>
      <c r="J463" s="181">
        <f t="shared" si="29"/>
        <v>0</v>
      </c>
      <c r="K463" s="182" t="str">
        <f t="shared" si="30"/>
        <v/>
      </c>
      <c r="L463" s="53"/>
      <c r="M463" s="52" t="str">
        <f>IFERROR(INDEX('     2022    '!R:R,MATCH('Order Summary'!$A463,'     2022    '!$AN:$AN,0)),"")</f>
        <v/>
      </c>
      <c r="N463" s="52" t="str">
        <f>IFERROR(INDEX('     2022    '!V:V,MATCH('Order Summary'!$A463,'     2022    '!$AN:$AN,0)),"")</f>
        <v/>
      </c>
      <c r="O463" s="52" t="str">
        <f>IFERROR(INDEX('     2022    '!S:S,MATCH('Order Summary'!$A463,'     2022    '!$AN:$AN,0)),"")</f>
        <v/>
      </c>
      <c r="P463" s="96" t="str">
        <f t="shared" si="28"/>
        <v/>
      </c>
      <c r="R463" s="9"/>
      <c r="S463" s="9"/>
      <c r="T463" s="9"/>
      <c r="U463" s="9"/>
      <c r="V463" s="9"/>
      <c r="W463" s="9"/>
      <c r="X463" s="9"/>
      <c r="Y463" s="9"/>
      <c r="Z463" s="9"/>
      <c r="AA463" s="9"/>
      <c r="AB463" s="9"/>
      <c r="AC463" s="9"/>
      <c r="AD463" s="9"/>
      <c r="AE463" s="9"/>
      <c r="AF463" s="9"/>
      <c r="AG463" s="9"/>
      <c r="AH463" s="9"/>
      <c r="AI463" s="9"/>
      <c r="AJ463" s="9"/>
      <c r="AK463" s="9"/>
      <c r="AL463" s="9"/>
      <c r="AM463" s="9"/>
      <c r="AN463" s="9"/>
      <c r="AO463" s="9"/>
      <c r="AP463" s="9"/>
      <c r="AQ463" s="9"/>
      <c r="AR463" s="9"/>
      <c r="AS463" s="9"/>
      <c r="AT463" s="9"/>
      <c r="AU463" s="9"/>
      <c r="AV463" s="9"/>
      <c r="AW463" s="9"/>
      <c r="AX463" s="9"/>
      <c r="AY463" s="9"/>
      <c r="AZ463" s="9"/>
      <c r="BA463" s="9"/>
      <c r="BB463" s="9"/>
      <c r="BC463" s="9"/>
      <c r="BD463" s="9"/>
      <c r="BE463" s="9"/>
      <c r="BF463" s="9"/>
      <c r="BG463" s="9"/>
      <c r="BH463" s="9"/>
      <c r="BI463" s="9"/>
      <c r="BJ463" s="9"/>
      <c r="BK463" s="9"/>
      <c r="BL463" s="9"/>
      <c r="BM463" s="9"/>
      <c r="BN463" s="9"/>
      <c r="BO463" s="9"/>
      <c r="BP463" s="9"/>
      <c r="BQ463" s="9"/>
      <c r="BR463" s="9"/>
      <c r="BS463" s="9"/>
      <c r="BT463" s="9"/>
      <c r="BU463" s="9"/>
      <c r="BV463" s="9"/>
      <c r="BW463" s="9"/>
      <c r="BX463" s="9"/>
      <c r="BY463" s="9"/>
      <c r="BZ463" s="9"/>
    </row>
    <row r="464" spans="1:78">
      <c r="A464" s="50">
        <f t="shared" si="31"/>
        <v>453</v>
      </c>
      <c r="C464" s="11" t="str">
        <f>IFERROR(INDEX('     2022    '!D:D,MATCH('Order Summary'!$A464,'     2022    '!$AN:$AN,0)),"")</f>
        <v/>
      </c>
      <c r="D464" s="11" t="str">
        <f>IFERROR(INDEX('     2022    '!C:C,MATCH('Order Summary'!$A464,'     2022    '!$AN:$AN,0)),"")</f>
        <v/>
      </c>
      <c r="E464" s="11" t="str">
        <f>IFERROR(INDEX('     2022    '!E:E,MATCH('Order Summary'!$A464,'     2022    '!$AN:$AN,0)),"")</f>
        <v/>
      </c>
      <c r="F464" s="96">
        <f>IFERROR(INDEX('     2022    '!AY:AY,MATCH($A464,'     2022    '!$AN:$AN,0)),0)</f>
        <v>0</v>
      </c>
      <c r="G464" s="180" t="str">
        <f>IFERROR(IF($O$3&gt;68,INDEX('     2022    '!I:I,MATCH($A464,'     2022    '!$AN:$AN,0))*(1-'     2022    '!$BA$1),INDEX('     2022    '!I:I,MATCH($A464,'     2022    '!$AN:$AN,0))),"")</f>
        <v/>
      </c>
      <c r="H464" s="96">
        <f>IFERROR(INDEX('     2022    '!AZ:AZ,MATCH($A464,'     2022    '!$AN:$AN,0)),0)</f>
        <v>0</v>
      </c>
      <c r="I464" s="180" t="str">
        <f>IFERROR(IF($O$3&gt;68,INDEX('     2022    '!M:M,MATCH($A464,'     2022    '!$AN:$AN,0))*(1-'     2022    '!$BA$1),INDEX('     2022    '!M:M,MATCH($A464,'     2022    '!$AN:$AN,0))),"")</f>
        <v/>
      </c>
      <c r="J464" s="181">
        <f t="shared" si="29"/>
        <v>0</v>
      </c>
      <c r="K464" s="182" t="str">
        <f t="shared" si="30"/>
        <v/>
      </c>
      <c r="L464" s="53"/>
      <c r="M464" s="52" t="str">
        <f>IFERROR(INDEX('     2022    '!R:R,MATCH('Order Summary'!$A464,'     2022    '!$AN:$AN,0)),"")</f>
        <v/>
      </c>
      <c r="N464" s="52" t="str">
        <f>IFERROR(INDEX('     2022    '!V:V,MATCH('Order Summary'!$A464,'     2022    '!$AN:$AN,0)),"")</f>
        <v/>
      </c>
      <c r="O464" s="52" t="str">
        <f>IFERROR(INDEX('     2022    '!S:S,MATCH('Order Summary'!$A464,'     2022    '!$AN:$AN,0)),"")</f>
        <v/>
      </c>
      <c r="P464" s="96" t="str">
        <f t="shared" si="28"/>
        <v/>
      </c>
      <c r="R464" s="9"/>
      <c r="S464" s="9"/>
      <c r="T464" s="9"/>
      <c r="U464" s="9"/>
      <c r="V464" s="9"/>
      <c r="W464" s="9"/>
      <c r="X464" s="9"/>
      <c r="Y464" s="9"/>
      <c r="Z464" s="9"/>
      <c r="AA464" s="9"/>
      <c r="AB464" s="9"/>
      <c r="AC464" s="9"/>
      <c r="AD464" s="9"/>
      <c r="AE464" s="9"/>
      <c r="AF464" s="9"/>
      <c r="AG464" s="9"/>
      <c r="AH464" s="9"/>
      <c r="AI464" s="9"/>
      <c r="AJ464" s="9"/>
      <c r="AK464" s="9"/>
      <c r="AL464" s="9"/>
      <c r="AM464" s="9"/>
      <c r="AN464" s="9"/>
      <c r="AO464" s="9"/>
      <c r="AP464" s="9"/>
      <c r="AQ464" s="9"/>
      <c r="AR464" s="9"/>
      <c r="AS464" s="9"/>
      <c r="AT464" s="9"/>
      <c r="AU464" s="9"/>
      <c r="AV464" s="9"/>
      <c r="AW464" s="9"/>
      <c r="AX464" s="9"/>
      <c r="AY464" s="9"/>
      <c r="AZ464" s="9"/>
      <c r="BA464" s="9"/>
      <c r="BB464" s="9"/>
      <c r="BC464" s="9"/>
      <c r="BD464" s="9"/>
      <c r="BE464" s="9"/>
      <c r="BF464" s="9"/>
      <c r="BG464" s="9"/>
      <c r="BH464" s="9"/>
      <c r="BI464" s="9"/>
      <c r="BJ464" s="9"/>
      <c r="BK464" s="9"/>
      <c r="BL464" s="9"/>
      <c r="BM464" s="9"/>
      <c r="BN464" s="9"/>
      <c r="BO464" s="9"/>
      <c r="BP464" s="9"/>
      <c r="BQ464" s="9"/>
      <c r="BR464" s="9"/>
      <c r="BS464" s="9"/>
      <c r="BT464" s="9"/>
      <c r="BU464" s="9"/>
      <c r="BV464" s="9"/>
      <c r="BW464" s="9"/>
      <c r="BX464" s="9"/>
      <c r="BY464" s="9"/>
      <c r="BZ464" s="9"/>
    </row>
    <row r="465" spans="1:78">
      <c r="A465" s="50">
        <f t="shared" si="31"/>
        <v>454</v>
      </c>
      <c r="C465" s="11" t="str">
        <f>IFERROR(INDEX('     2022    '!D:D,MATCH('Order Summary'!$A465,'     2022    '!$AN:$AN,0)),"")</f>
        <v/>
      </c>
      <c r="D465" s="11" t="str">
        <f>IFERROR(INDEX('     2022    '!C:C,MATCH('Order Summary'!$A465,'     2022    '!$AN:$AN,0)),"")</f>
        <v/>
      </c>
      <c r="E465" s="11" t="str">
        <f>IFERROR(INDEX('     2022    '!E:E,MATCH('Order Summary'!$A465,'     2022    '!$AN:$AN,0)),"")</f>
        <v/>
      </c>
      <c r="F465" s="96">
        <f>IFERROR(INDEX('     2022    '!AY:AY,MATCH($A465,'     2022    '!$AN:$AN,0)),0)</f>
        <v>0</v>
      </c>
      <c r="G465" s="180" t="str">
        <f>IFERROR(IF($O$3&gt;68,INDEX('     2022    '!I:I,MATCH($A465,'     2022    '!$AN:$AN,0))*(1-'     2022    '!$BA$1),INDEX('     2022    '!I:I,MATCH($A465,'     2022    '!$AN:$AN,0))),"")</f>
        <v/>
      </c>
      <c r="H465" s="96">
        <f>IFERROR(INDEX('     2022    '!AZ:AZ,MATCH($A465,'     2022    '!$AN:$AN,0)),0)</f>
        <v>0</v>
      </c>
      <c r="I465" s="180" t="str">
        <f>IFERROR(IF($O$3&gt;68,INDEX('     2022    '!M:M,MATCH($A465,'     2022    '!$AN:$AN,0))*(1-'     2022    '!$BA$1),INDEX('     2022    '!M:M,MATCH($A465,'     2022    '!$AN:$AN,0))),"")</f>
        <v/>
      </c>
      <c r="J465" s="181">
        <f t="shared" si="29"/>
        <v>0</v>
      </c>
      <c r="K465" s="182" t="str">
        <f t="shared" si="30"/>
        <v/>
      </c>
      <c r="L465" s="53"/>
      <c r="M465" s="52" t="str">
        <f>IFERROR(INDEX('     2022    '!R:R,MATCH('Order Summary'!$A465,'     2022    '!$AN:$AN,0)),"")</f>
        <v/>
      </c>
      <c r="N465" s="52" t="str">
        <f>IFERROR(INDEX('     2022    '!V:V,MATCH('Order Summary'!$A465,'     2022    '!$AN:$AN,0)),"")</f>
        <v/>
      </c>
      <c r="O465" s="52" t="str">
        <f>IFERROR(INDEX('     2022    '!S:S,MATCH('Order Summary'!$A465,'     2022    '!$AN:$AN,0)),"")</f>
        <v/>
      </c>
      <c r="P465" s="96" t="str">
        <f t="shared" si="28"/>
        <v/>
      </c>
      <c r="R465" s="9"/>
      <c r="S465" s="9"/>
      <c r="T465" s="9"/>
      <c r="U465" s="9"/>
      <c r="V465" s="9"/>
      <c r="W465" s="9"/>
      <c r="X465" s="9"/>
      <c r="Y465" s="9"/>
      <c r="Z465" s="9"/>
      <c r="AA465" s="9"/>
      <c r="AB465" s="9"/>
      <c r="AC465" s="9"/>
      <c r="AD465" s="9"/>
      <c r="AE465" s="9"/>
      <c r="AF465" s="9"/>
      <c r="AG465" s="9"/>
      <c r="AH465" s="9"/>
      <c r="AI465" s="9"/>
      <c r="AJ465" s="9"/>
      <c r="AK465" s="9"/>
      <c r="AL465" s="9"/>
      <c r="AM465" s="9"/>
      <c r="AN465" s="9"/>
      <c r="AO465" s="9"/>
      <c r="AP465" s="9"/>
      <c r="AQ465" s="9"/>
      <c r="AR465" s="9"/>
      <c r="AS465" s="9"/>
      <c r="AT465" s="9"/>
      <c r="AU465" s="9"/>
      <c r="AV465" s="9"/>
      <c r="AW465" s="9"/>
      <c r="AX465" s="9"/>
      <c r="AY465" s="9"/>
      <c r="AZ465" s="9"/>
      <c r="BA465" s="9"/>
      <c r="BB465" s="9"/>
      <c r="BC465" s="9"/>
      <c r="BD465" s="9"/>
      <c r="BE465" s="9"/>
      <c r="BF465" s="9"/>
      <c r="BG465" s="9"/>
      <c r="BH465" s="9"/>
      <c r="BI465" s="9"/>
      <c r="BJ465" s="9"/>
      <c r="BK465" s="9"/>
      <c r="BL465" s="9"/>
      <c r="BM465" s="9"/>
      <c r="BN465" s="9"/>
      <c r="BO465" s="9"/>
      <c r="BP465" s="9"/>
      <c r="BQ465" s="9"/>
      <c r="BR465" s="9"/>
      <c r="BS465" s="9"/>
      <c r="BT465" s="9"/>
      <c r="BU465" s="9"/>
      <c r="BV465" s="9"/>
      <c r="BW465" s="9"/>
      <c r="BX465" s="9"/>
      <c r="BY465" s="9"/>
      <c r="BZ465" s="9"/>
    </row>
    <row r="466" spans="1:78">
      <c r="A466" s="50">
        <f t="shared" si="31"/>
        <v>455</v>
      </c>
      <c r="C466" s="11" t="str">
        <f>IFERROR(INDEX('     2022    '!D:D,MATCH('Order Summary'!$A466,'     2022    '!$AN:$AN,0)),"")</f>
        <v/>
      </c>
      <c r="D466" s="11" t="str">
        <f>IFERROR(INDEX('     2022    '!C:C,MATCH('Order Summary'!$A466,'     2022    '!$AN:$AN,0)),"")</f>
        <v/>
      </c>
      <c r="E466" s="11" t="str">
        <f>IFERROR(INDEX('     2022    '!E:E,MATCH('Order Summary'!$A466,'     2022    '!$AN:$AN,0)),"")</f>
        <v/>
      </c>
      <c r="F466" s="96">
        <f>IFERROR(INDEX('     2022    '!AY:AY,MATCH($A466,'     2022    '!$AN:$AN,0)),0)</f>
        <v>0</v>
      </c>
      <c r="G466" s="180" t="str">
        <f>IFERROR(IF($O$3&gt;68,INDEX('     2022    '!I:I,MATCH($A466,'     2022    '!$AN:$AN,0))*(1-'     2022    '!$BA$1),INDEX('     2022    '!I:I,MATCH($A466,'     2022    '!$AN:$AN,0))),"")</f>
        <v/>
      </c>
      <c r="H466" s="96">
        <f>IFERROR(INDEX('     2022    '!AZ:AZ,MATCH($A466,'     2022    '!$AN:$AN,0)),0)</f>
        <v>0</v>
      </c>
      <c r="I466" s="180" t="str">
        <f>IFERROR(IF($O$3&gt;68,INDEX('     2022    '!M:M,MATCH($A466,'     2022    '!$AN:$AN,0))*(1-'     2022    '!$BA$1),INDEX('     2022    '!M:M,MATCH($A466,'     2022    '!$AN:$AN,0))),"")</f>
        <v/>
      </c>
      <c r="J466" s="181">
        <f t="shared" si="29"/>
        <v>0</v>
      </c>
      <c r="K466" s="182" t="str">
        <f t="shared" si="30"/>
        <v/>
      </c>
      <c r="L466" s="53"/>
      <c r="M466" s="52" t="str">
        <f>IFERROR(INDEX('     2022    '!R:R,MATCH('Order Summary'!$A466,'     2022    '!$AN:$AN,0)),"")</f>
        <v/>
      </c>
      <c r="N466" s="52" t="str">
        <f>IFERROR(INDEX('     2022    '!V:V,MATCH('Order Summary'!$A466,'     2022    '!$AN:$AN,0)),"")</f>
        <v/>
      </c>
      <c r="O466" s="52" t="str">
        <f>IFERROR(INDEX('     2022    '!S:S,MATCH('Order Summary'!$A466,'     2022    '!$AN:$AN,0)),"")</f>
        <v/>
      </c>
      <c r="P466" s="96" t="str">
        <f t="shared" si="28"/>
        <v/>
      </c>
      <c r="R466" s="9"/>
      <c r="S466" s="9"/>
      <c r="T466" s="9"/>
      <c r="U466" s="9"/>
      <c r="V466" s="9"/>
      <c r="W466" s="9"/>
      <c r="X466" s="9"/>
      <c r="Y466" s="9"/>
      <c r="Z466" s="9"/>
      <c r="AA466" s="9"/>
      <c r="AB466" s="9"/>
      <c r="AC466" s="9"/>
      <c r="AD466" s="9"/>
      <c r="AE466" s="9"/>
      <c r="AF466" s="9"/>
      <c r="AG466" s="9"/>
      <c r="AH466" s="9"/>
      <c r="AI466" s="9"/>
      <c r="AJ466" s="9"/>
      <c r="AK466" s="9"/>
      <c r="AL466" s="9"/>
      <c r="AM466" s="9"/>
      <c r="AN466" s="9"/>
      <c r="AO466" s="9"/>
      <c r="AP466" s="9"/>
      <c r="AQ466" s="9"/>
      <c r="AR466" s="9"/>
      <c r="AS466" s="9"/>
      <c r="AT466" s="9"/>
      <c r="AU466" s="9"/>
      <c r="AV466" s="9"/>
      <c r="AW466" s="9"/>
      <c r="AX466" s="9"/>
      <c r="AY466" s="9"/>
      <c r="AZ466" s="9"/>
      <c r="BA466" s="9"/>
      <c r="BB466" s="9"/>
      <c r="BC466" s="9"/>
      <c r="BD466" s="9"/>
      <c r="BE466" s="9"/>
      <c r="BF466" s="9"/>
      <c r="BG466" s="9"/>
      <c r="BH466" s="9"/>
      <c r="BI466" s="9"/>
      <c r="BJ466" s="9"/>
      <c r="BK466" s="9"/>
      <c r="BL466" s="9"/>
      <c r="BM466" s="9"/>
      <c r="BN466" s="9"/>
      <c r="BO466" s="9"/>
      <c r="BP466" s="9"/>
      <c r="BQ466" s="9"/>
      <c r="BR466" s="9"/>
      <c r="BS466" s="9"/>
      <c r="BT466" s="9"/>
      <c r="BU466" s="9"/>
      <c r="BV466" s="9"/>
      <c r="BW466" s="9"/>
      <c r="BX466" s="9"/>
      <c r="BY466" s="9"/>
      <c r="BZ466" s="9"/>
    </row>
    <row r="467" spans="1:78">
      <c r="A467" s="50">
        <f t="shared" si="31"/>
        <v>456</v>
      </c>
      <c r="C467" s="11" t="str">
        <f>IFERROR(INDEX('     2022    '!D:D,MATCH('Order Summary'!$A467,'     2022    '!$AN:$AN,0)),"")</f>
        <v/>
      </c>
      <c r="D467" s="11" t="str">
        <f>IFERROR(INDEX('     2022    '!C:C,MATCH('Order Summary'!$A467,'     2022    '!$AN:$AN,0)),"")</f>
        <v/>
      </c>
      <c r="E467" s="11" t="str">
        <f>IFERROR(INDEX('     2022    '!E:E,MATCH('Order Summary'!$A467,'     2022    '!$AN:$AN,0)),"")</f>
        <v/>
      </c>
      <c r="F467" s="96">
        <f>IFERROR(INDEX('     2022    '!AY:AY,MATCH($A467,'     2022    '!$AN:$AN,0)),0)</f>
        <v>0</v>
      </c>
      <c r="G467" s="180" t="str">
        <f>IFERROR(IF($O$3&gt;68,INDEX('     2022    '!I:I,MATCH($A467,'     2022    '!$AN:$AN,0))*(1-'     2022    '!$BA$1),INDEX('     2022    '!I:I,MATCH($A467,'     2022    '!$AN:$AN,0))),"")</f>
        <v/>
      </c>
      <c r="H467" s="96">
        <f>IFERROR(INDEX('     2022    '!AZ:AZ,MATCH($A467,'     2022    '!$AN:$AN,0)),0)</f>
        <v>0</v>
      </c>
      <c r="I467" s="180" t="str">
        <f>IFERROR(IF($O$3&gt;68,INDEX('     2022    '!M:M,MATCH($A467,'     2022    '!$AN:$AN,0))*(1-'     2022    '!$BA$1),INDEX('     2022    '!M:M,MATCH($A467,'     2022    '!$AN:$AN,0))),"")</f>
        <v/>
      </c>
      <c r="J467" s="181">
        <f t="shared" si="29"/>
        <v>0</v>
      </c>
      <c r="K467" s="182" t="str">
        <f t="shared" si="30"/>
        <v/>
      </c>
      <c r="L467" s="53"/>
      <c r="M467" s="52" t="str">
        <f>IFERROR(INDEX('     2022    '!R:R,MATCH('Order Summary'!$A467,'     2022    '!$AN:$AN,0)),"")</f>
        <v/>
      </c>
      <c r="N467" s="52" t="str">
        <f>IFERROR(INDEX('     2022    '!V:V,MATCH('Order Summary'!$A467,'     2022    '!$AN:$AN,0)),"")</f>
        <v/>
      </c>
      <c r="O467" s="52" t="str">
        <f>IFERROR(INDEX('     2022    '!S:S,MATCH('Order Summary'!$A467,'     2022    '!$AN:$AN,0)),"")</f>
        <v/>
      </c>
      <c r="P467" s="96" t="str">
        <f t="shared" si="28"/>
        <v/>
      </c>
      <c r="R467" s="9"/>
      <c r="S467" s="9"/>
      <c r="T467" s="9"/>
      <c r="U467" s="9"/>
      <c r="V467" s="9"/>
      <c r="W467" s="9"/>
      <c r="X467" s="9"/>
      <c r="Y467" s="9"/>
      <c r="Z467" s="9"/>
      <c r="AA467" s="9"/>
      <c r="AB467" s="9"/>
      <c r="AC467" s="9"/>
      <c r="AD467" s="9"/>
      <c r="AE467" s="9"/>
      <c r="AF467" s="9"/>
      <c r="AG467" s="9"/>
      <c r="AH467" s="9"/>
      <c r="AI467" s="9"/>
      <c r="AJ467" s="9"/>
      <c r="AK467" s="9"/>
      <c r="AL467" s="9"/>
      <c r="AM467" s="9"/>
      <c r="AN467" s="9"/>
      <c r="AO467" s="9"/>
      <c r="AP467" s="9"/>
      <c r="AQ467" s="9"/>
      <c r="AR467" s="9"/>
      <c r="AS467" s="9"/>
      <c r="AT467" s="9"/>
      <c r="AU467" s="9"/>
      <c r="AV467" s="9"/>
      <c r="AW467" s="9"/>
      <c r="AX467" s="9"/>
      <c r="AY467" s="9"/>
      <c r="AZ467" s="9"/>
      <c r="BA467" s="9"/>
      <c r="BB467" s="9"/>
      <c r="BC467" s="9"/>
      <c r="BD467" s="9"/>
      <c r="BE467" s="9"/>
      <c r="BF467" s="9"/>
      <c r="BG467" s="9"/>
      <c r="BH467" s="9"/>
      <c r="BI467" s="9"/>
      <c r="BJ467" s="9"/>
      <c r="BK467" s="9"/>
      <c r="BL467" s="9"/>
      <c r="BM467" s="9"/>
      <c r="BN467" s="9"/>
      <c r="BO467" s="9"/>
      <c r="BP467" s="9"/>
      <c r="BQ467" s="9"/>
      <c r="BR467" s="9"/>
      <c r="BS467" s="9"/>
      <c r="BT467" s="9"/>
      <c r="BU467" s="9"/>
      <c r="BV467" s="9"/>
      <c r="BW467" s="9"/>
      <c r="BX467" s="9"/>
      <c r="BY467" s="9"/>
      <c r="BZ467" s="9"/>
    </row>
    <row r="468" spans="1:78">
      <c r="A468" s="50">
        <f t="shared" si="31"/>
        <v>457</v>
      </c>
      <c r="C468" s="11" t="str">
        <f>IFERROR(INDEX('     2022    '!D:D,MATCH('Order Summary'!$A468,'     2022    '!$AN:$AN,0)),"")</f>
        <v/>
      </c>
      <c r="D468" s="11" t="str">
        <f>IFERROR(INDEX('     2022    '!C:C,MATCH('Order Summary'!$A468,'     2022    '!$AN:$AN,0)),"")</f>
        <v/>
      </c>
      <c r="E468" s="11" t="str">
        <f>IFERROR(INDEX('     2022    '!E:E,MATCH('Order Summary'!$A468,'     2022    '!$AN:$AN,0)),"")</f>
        <v/>
      </c>
      <c r="F468" s="96">
        <f>IFERROR(INDEX('     2022    '!AY:AY,MATCH($A468,'     2022    '!$AN:$AN,0)),0)</f>
        <v>0</v>
      </c>
      <c r="G468" s="180" t="str">
        <f>IFERROR(IF($O$3&gt;68,INDEX('     2022    '!I:I,MATCH($A468,'     2022    '!$AN:$AN,0))*(1-'     2022    '!$BA$1),INDEX('     2022    '!I:I,MATCH($A468,'     2022    '!$AN:$AN,0))),"")</f>
        <v/>
      </c>
      <c r="H468" s="96">
        <f>IFERROR(INDEX('     2022    '!AZ:AZ,MATCH($A468,'     2022    '!$AN:$AN,0)),0)</f>
        <v>0</v>
      </c>
      <c r="I468" s="180" t="str">
        <f>IFERROR(IF($O$3&gt;68,INDEX('     2022    '!M:M,MATCH($A468,'     2022    '!$AN:$AN,0))*(1-'     2022    '!$BA$1),INDEX('     2022    '!M:M,MATCH($A468,'     2022    '!$AN:$AN,0))),"")</f>
        <v/>
      </c>
      <c r="J468" s="181">
        <f t="shared" si="29"/>
        <v>0</v>
      </c>
      <c r="K468" s="182" t="str">
        <f t="shared" si="30"/>
        <v/>
      </c>
      <c r="L468" s="53"/>
      <c r="M468" s="52" t="str">
        <f>IFERROR(INDEX('     2022    '!R:R,MATCH('Order Summary'!$A468,'     2022    '!$AN:$AN,0)),"")</f>
        <v/>
      </c>
      <c r="N468" s="52" t="str">
        <f>IFERROR(INDEX('     2022    '!V:V,MATCH('Order Summary'!$A468,'     2022    '!$AN:$AN,0)),"")</f>
        <v/>
      </c>
      <c r="O468" s="52" t="str">
        <f>IFERROR(INDEX('     2022    '!S:S,MATCH('Order Summary'!$A468,'     2022    '!$AN:$AN,0)),"")</f>
        <v/>
      </c>
      <c r="P468" s="96" t="str">
        <f t="shared" si="28"/>
        <v/>
      </c>
      <c r="R468" s="9"/>
      <c r="S468" s="9"/>
      <c r="T468" s="9"/>
      <c r="U468" s="9"/>
      <c r="V468" s="9"/>
      <c r="W468" s="9"/>
      <c r="X468" s="9"/>
      <c r="Y468" s="9"/>
      <c r="Z468" s="9"/>
      <c r="AA468" s="9"/>
      <c r="AB468" s="9"/>
      <c r="AC468" s="9"/>
      <c r="AD468" s="9"/>
      <c r="AE468" s="9"/>
      <c r="AF468" s="9"/>
      <c r="AG468" s="9"/>
      <c r="AH468" s="9"/>
      <c r="AI468" s="9"/>
      <c r="AJ468" s="9"/>
      <c r="AK468" s="9"/>
      <c r="AL468" s="9"/>
      <c r="AM468" s="9"/>
      <c r="AN468" s="9"/>
      <c r="AO468" s="9"/>
      <c r="AP468" s="9"/>
      <c r="AQ468" s="9"/>
      <c r="AR468" s="9"/>
      <c r="AS468" s="9"/>
      <c r="AT468" s="9"/>
      <c r="AU468" s="9"/>
      <c r="AV468" s="9"/>
      <c r="AW468" s="9"/>
      <c r="AX468" s="9"/>
      <c r="AY468" s="9"/>
      <c r="AZ468" s="9"/>
      <c r="BA468" s="9"/>
      <c r="BB468" s="9"/>
      <c r="BC468" s="9"/>
      <c r="BD468" s="9"/>
      <c r="BE468" s="9"/>
      <c r="BF468" s="9"/>
      <c r="BG468" s="9"/>
      <c r="BH468" s="9"/>
      <c r="BI468" s="9"/>
      <c r="BJ468" s="9"/>
      <c r="BK468" s="9"/>
      <c r="BL468" s="9"/>
      <c r="BM468" s="9"/>
      <c r="BN468" s="9"/>
      <c r="BO468" s="9"/>
      <c r="BP468" s="9"/>
      <c r="BQ468" s="9"/>
      <c r="BR468" s="9"/>
      <c r="BS468" s="9"/>
      <c r="BT468" s="9"/>
      <c r="BU468" s="9"/>
      <c r="BV468" s="9"/>
      <c r="BW468" s="9"/>
      <c r="BX468" s="9"/>
      <c r="BY468" s="9"/>
      <c r="BZ468" s="9"/>
    </row>
    <row r="469" spans="1:78">
      <c r="A469" s="50">
        <f t="shared" si="31"/>
        <v>458</v>
      </c>
      <c r="C469" s="11" t="str">
        <f>IFERROR(INDEX('     2022    '!D:D,MATCH('Order Summary'!$A469,'     2022    '!$AN:$AN,0)),"")</f>
        <v/>
      </c>
      <c r="D469" s="11" t="str">
        <f>IFERROR(INDEX('     2022    '!C:C,MATCH('Order Summary'!$A469,'     2022    '!$AN:$AN,0)),"")</f>
        <v/>
      </c>
      <c r="E469" s="11" t="str">
        <f>IFERROR(INDEX('     2022    '!E:E,MATCH('Order Summary'!$A469,'     2022    '!$AN:$AN,0)),"")</f>
        <v/>
      </c>
      <c r="F469" s="96">
        <f>IFERROR(INDEX('     2022    '!AY:AY,MATCH($A469,'     2022    '!$AN:$AN,0)),0)</f>
        <v>0</v>
      </c>
      <c r="G469" s="180" t="str">
        <f>IFERROR(IF($O$3&gt;68,INDEX('     2022    '!I:I,MATCH($A469,'     2022    '!$AN:$AN,0))*(1-'     2022    '!$BA$1),INDEX('     2022    '!I:I,MATCH($A469,'     2022    '!$AN:$AN,0))),"")</f>
        <v/>
      </c>
      <c r="H469" s="96">
        <f>IFERROR(INDEX('     2022    '!AZ:AZ,MATCH($A469,'     2022    '!$AN:$AN,0)),0)</f>
        <v>0</v>
      </c>
      <c r="I469" s="180" t="str">
        <f>IFERROR(IF($O$3&gt;68,INDEX('     2022    '!M:M,MATCH($A469,'     2022    '!$AN:$AN,0))*(1-'     2022    '!$BA$1),INDEX('     2022    '!M:M,MATCH($A469,'     2022    '!$AN:$AN,0))),"")</f>
        <v/>
      </c>
      <c r="J469" s="181">
        <f t="shared" si="29"/>
        <v>0</v>
      </c>
      <c r="K469" s="182" t="str">
        <f t="shared" si="30"/>
        <v/>
      </c>
      <c r="L469" s="53"/>
      <c r="M469" s="52" t="str">
        <f>IFERROR(INDEX('     2022    '!R:R,MATCH('Order Summary'!$A469,'     2022    '!$AN:$AN,0)),"")</f>
        <v/>
      </c>
      <c r="N469" s="52" t="str">
        <f>IFERROR(INDEX('     2022    '!V:V,MATCH('Order Summary'!$A469,'     2022    '!$AN:$AN,0)),"")</f>
        <v/>
      </c>
      <c r="O469" s="52" t="str">
        <f>IFERROR(INDEX('     2022    '!S:S,MATCH('Order Summary'!$A469,'     2022    '!$AN:$AN,0)),"")</f>
        <v/>
      </c>
      <c r="P469" s="96" t="str">
        <f t="shared" si="28"/>
        <v/>
      </c>
      <c r="R469" s="9"/>
      <c r="S469" s="9"/>
      <c r="T469" s="9"/>
      <c r="U469" s="9"/>
      <c r="V469" s="9"/>
      <c r="W469" s="9"/>
      <c r="X469" s="9"/>
      <c r="Y469" s="9"/>
      <c r="Z469" s="9"/>
      <c r="AA469" s="9"/>
      <c r="AB469" s="9"/>
      <c r="AC469" s="9"/>
      <c r="AD469" s="9"/>
      <c r="AE469" s="9"/>
      <c r="AF469" s="9"/>
      <c r="AG469" s="9"/>
      <c r="AH469" s="9"/>
      <c r="AI469" s="9"/>
      <c r="AJ469" s="9"/>
      <c r="AK469" s="9"/>
      <c r="AL469" s="9"/>
      <c r="AM469" s="9"/>
      <c r="AN469" s="9"/>
      <c r="AO469" s="9"/>
      <c r="AP469" s="9"/>
      <c r="AQ469" s="9"/>
      <c r="AR469" s="9"/>
      <c r="AS469" s="9"/>
      <c r="AT469" s="9"/>
      <c r="AU469" s="9"/>
      <c r="AV469" s="9"/>
      <c r="AW469" s="9"/>
      <c r="AX469" s="9"/>
      <c r="AY469" s="9"/>
      <c r="AZ469" s="9"/>
      <c r="BA469" s="9"/>
      <c r="BB469" s="9"/>
      <c r="BC469" s="9"/>
      <c r="BD469" s="9"/>
      <c r="BE469" s="9"/>
      <c r="BF469" s="9"/>
      <c r="BG469" s="9"/>
      <c r="BH469" s="9"/>
      <c r="BI469" s="9"/>
      <c r="BJ469" s="9"/>
      <c r="BK469" s="9"/>
      <c r="BL469" s="9"/>
      <c r="BM469" s="9"/>
      <c r="BN469" s="9"/>
      <c r="BO469" s="9"/>
      <c r="BP469" s="9"/>
      <c r="BQ469" s="9"/>
      <c r="BR469" s="9"/>
      <c r="BS469" s="9"/>
      <c r="BT469" s="9"/>
      <c r="BU469" s="9"/>
      <c r="BV469" s="9"/>
      <c r="BW469" s="9"/>
      <c r="BX469" s="9"/>
      <c r="BY469" s="9"/>
      <c r="BZ469" s="9"/>
    </row>
    <row r="470" spans="1:78">
      <c r="A470" s="50">
        <f t="shared" si="31"/>
        <v>459</v>
      </c>
      <c r="C470" s="11" t="str">
        <f>IFERROR(INDEX('     2022    '!D:D,MATCH('Order Summary'!$A470,'     2022    '!$AN:$AN,0)),"")</f>
        <v/>
      </c>
      <c r="D470" s="11" t="str">
        <f>IFERROR(INDEX('     2022    '!C:C,MATCH('Order Summary'!$A470,'     2022    '!$AN:$AN,0)),"")</f>
        <v/>
      </c>
      <c r="E470" s="11" t="str">
        <f>IFERROR(INDEX('     2022    '!E:E,MATCH('Order Summary'!$A470,'     2022    '!$AN:$AN,0)),"")</f>
        <v/>
      </c>
      <c r="F470" s="96">
        <f>IFERROR(INDEX('     2022    '!AY:AY,MATCH($A470,'     2022    '!$AN:$AN,0)),0)</f>
        <v>0</v>
      </c>
      <c r="G470" s="180" t="str">
        <f>IFERROR(IF($O$3&gt;68,INDEX('     2022    '!I:I,MATCH($A470,'     2022    '!$AN:$AN,0))*(1-'     2022    '!$BA$1),INDEX('     2022    '!I:I,MATCH($A470,'     2022    '!$AN:$AN,0))),"")</f>
        <v/>
      </c>
      <c r="H470" s="96">
        <f>IFERROR(INDEX('     2022    '!AZ:AZ,MATCH($A470,'     2022    '!$AN:$AN,0)),0)</f>
        <v>0</v>
      </c>
      <c r="I470" s="180" t="str">
        <f>IFERROR(IF($O$3&gt;68,INDEX('     2022    '!M:M,MATCH($A470,'     2022    '!$AN:$AN,0))*(1-'     2022    '!$BA$1),INDEX('     2022    '!M:M,MATCH($A470,'     2022    '!$AN:$AN,0))),"")</f>
        <v/>
      </c>
      <c r="J470" s="181">
        <f t="shared" si="29"/>
        <v>0</v>
      </c>
      <c r="K470" s="182" t="str">
        <f t="shared" si="30"/>
        <v/>
      </c>
      <c r="L470" s="53"/>
      <c r="M470" s="52" t="str">
        <f>IFERROR(INDEX('     2022    '!R:R,MATCH('Order Summary'!$A470,'     2022    '!$AN:$AN,0)),"")</f>
        <v/>
      </c>
      <c r="N470" s="52" t="str">
        <f>IFERROR(INDEX('     2022    '!V:V,MATCH('Order Summary'!$A470,'     2022    '!$AN:$AN,0)),"")</f>
        <v/>
      </c>
      <c r="O470" s="52" t="str">
        <f>IFERROR(INDEX('     2022    '!S:S,MATCH('Order Summary'!$A470,'     2022    '!$AN:$AN,0)),"")</f>
        <v/>
      </c>
      <c r="P470" s="96" t="str">
        <f t="shared" si="28"/>
        <v/>
      </c>
      <c r="R470" s="9"/>
      <c r="S470" s="9"/>
      <c r="T470" s="9"/>
      <c r="U470" s="9"/>
      <c r="V470" s="9"/>
      <c r="W470" s="9"/>
      <c r="X470" s="9"/>
      <c r="Y470" s="9"/>
      <c r="Z470" s="9"/>
      <c r="AA470" s="9"/>
      <c r="AB470" s="9"/>
      <c r="AC470" s="9"/>
      <c r="AD470" s="9"/>
      <c r="AE470" s="9"/>
      <c r="AF470" s="9"/>
      <c r="AG470" s="9"/>
      <c r="AH470" s="9"/>
      <c r="AI470" s="9"/>
      <c r="AJ470" s="9"/>
      <c r="AK470" s="9"/>
      <c r="AL470" s="9"/>
      <c r="AM470" s="9"/>
      <c r="AN470" s="9"/>
      <c r="AO470" s="9"/>
      <c r="AP470" s="9"/>
      <c r="AQ470" s="9"/>
      <c r="AR470" s="9"/>
      <c r="AS470" s="9"/>
      <c r="AT470" s="9"/>
      <c r="AU470" s="9"/>
      <c r="AV470" s="9"/>
      <c r="AW470" s="9"/>
      <c r="AX470" s="9"/>
      <c r="AY470" s="9"/>
      <c r="AZ470" s="9"/>
      <c r="BA470" s="9"/>
      <c r="BB470" s="9"/>
      <c r="BC470" s="9"/>
      <c r="BD470" s="9"/>
      <c r="BE470" s="9"/>
      <c r="BF470" s="9"/>
      <c r="BG470" s="9"/>
      <c r="BH470" s="9"/>
      <c r="BI470" s="9"/>
      <c r="BJ470" s="9"/>
      <c r="BK470" s="9"/>
      <c r="BL470" s="9"/>
      <c r="BM470" s="9"/>
      <c r="BN470" s="9"/>
      <c r="BO470" s="9"/>
      <c r="BP470" s="9"/>
      <c r="BQ470" s="9"/>
      <c r="BR470" s="9"/>
      <c r="BS470" s="9"/>
      <c r="BT470" s="9"/>
      <c r="BU470" s="9"/>
      <c r="BV470" s="9"/>
      <c r="BW470" s="9"/>
      <c r="BX470" s="9"/>
      <c r="BY470" s="9"/>
      <c r="BZ470" s="9"/>
    </row>
    <row r="471" spans="1:78">
      <c r="A471" s="50">
        <f t="shared" si="31"/>
        <v>460</v>
      </c>
      <c r="C471" s="11" t="str">
        <f>IFERROR(INDEX('     2022    '!D:D,MATCH('Order Summary'!$A471,'     2022    '!$AN:$AN,0)),"")</f>
        <v/>
      </c>
      <c r="D471" s="11" t="str">
        <f>IFERROR(INDEX('     2022    '!C:C,MATCH('Order Summary'!$A471,'     2022    '!$AN:$AN,0)),"")</f>
        <v/>
      </c>
      <c r="E471" s="11" t="str">
        <f>IFERROR(INDEX('     2022    '!E:E,MATCH('Order Summary'!$A471,'     2022    '!$AN:$AN,0)),"")</f>
        <v/>
      </c>
      <c r="F471" s="96">
        <f>IFERROR(INDEX('     2022    '!AY:AY,MATCH($A471,'     2022    '!$AN:$AN,0)),0)</f>
        <v>0</v>
      </c>
      <c r="G471" s="180" t="str">
        <f>IFERROR(IF($O$3&gt;68,INDEX('     2022    '!I:I,MATCH($A471,'     2022    '!$AN:$AN,0))*(1-'     2022    '!$BA$1),INDEX('     2022    '!I:I,MATCH($A471,'     2022    '!$AN:$AN,0))),"")</f>
        <v/>
      </c>
      <c r="H471" s="96">
        <f>IFERROR(INDEX('     2022    '!AZ:AZ,MATCH($A471,'     2022    '!$AN:$AN,0)),0)</f>
        <v>0</v>
      </c>
      <c r="I471" s="180" t="str">
        <f>IFERROR(IF($O$3&gt;68,INDEX('     2022    '!M:M,MATCH($A471,'     2022    '!$AN:$AN,0))*(1-'     2022    '!$BA$1),INDEX('     2022    '!M:M,MATCH($A471,'     2022    '!$AN:$AN,0))),"")</f>
        <v/>
      </c>
      <c r="J471" s="181">
        <f t="shared" si="29"/>
        <v>0</v>
      </c>
      <c r="K471" s="182" t="str">
        <f t="shared" si="30"/>
        <v/>
      </c>
      <c r="L471" s="53"/>
      <c r="M471" s="52" t="str">
        <f>IFERROR(INDEX('     2022    '!R:R,MATCH('Order Summary'!$A471,'     2022    '!$AN:$AN,0)),"")</f>
        <v/>
      </c>
      <c r="N471" s="52" t="str">
        <f>IFERROR(INDEX('     2022    '!V:V,MATCH('Order Summary'!$A471,'     2022    '!$AN:$AN,0)),"")</f>
        <v/>
      </c>
      <c r="O471" s="52" t="str">
        <f>IFERROR(INDEX('     2022    '!S:S,MATCH('Order Summary'!$A471,'     2022    '!$AN:$AN,0)),"")</f>
        <v/>
      </c>
      <c r="P471" s="96" t="str">
        <f t="shared" si="28"/>
        <v/>
      </c>
      <c r="R471" s="9"/>
      <c r="S471" s="9"/>
      <c r="T471" s="9"/>
      <c r="U471" s="9"/>
      <c r="V471" s="9"/>
      <c r="W471" s="9"/>
      <c r="X471" s="9"/>
      <c r="Y471" s="9"/>
      <c r="Z471" s="9"/>
      <c r="AA471" s="9"/>
      <c r="AB471" s="9"/>
      <c r="AC471" s="9"/>
      <c r="AD471" s="9"/>
      <c r="AE471" s="9"/>
      <c r="AF471" s="9"/>
      <c r="AG471" s="9"/>
      <c r="AH471" s="9"/>
      <c r="AI471" s="9"/>
      <c r="AJ471" s="9"/>
      <c r="AK471" s="9"/>
      <c r="AL471" s="9"/>
      <c r="AM471" s="9"/>
      <c r="AN471" s="9"/>
      <c r="AO471" s="9"/>
      <c r="AP471" s="9"/>
      <c r="AQ471" s="9"/>
      <c r="AR471" s="9"/>
      <c r="AS471" s="9"/>
      <c r="AT471" s="9"/>
      <c r="AU471" s="9"/>
      <c r="AV471" s="9"/>
      <c r="AW471" s="9"/>
      <c r="AX471" s="9"/>
      <c r="AY471" s="9"/>
      <c r="AZ471" s="9"/>
      <c r="BA471" s="9"/>
      <c r="BB471" s="9"/>
      <c r="BC471" s="9"/>
      <c r="BD471" s="9"/>
      <c r="BE471" s="9"/>
      <c r="BF471" s="9"/>
      <c r="BG471" s="9"/>
      <c r="BH471" s="9"/>
      <c r="BI471" s="9"/>
      <c r="BJ471" s="9"/>
      <c r="BK471" s="9"/>
      <c r="BL471" s="9"/>
      <c r="BM471" s="9"/>
      <c r="BN471" s="9"/>
      <c r="BO471" s="9"/>
      <c r="BP471" s="9"/>
      <c r="BQ471" s="9"/>
      <c r="BR471" s="9"/>
      <c r="BS471" s="9"/>
      <c r="BT471" s="9"/>
      <c r="BU471" s="9"/>
      <c r="BV471" s="9"/>
      <c r="BW471" s="9"/>
      <c r="BX471" s="9"/>
      <c r="BY471" s="9"/>
      <c r="BZ471" s="9"/>
    </row>
    <row r="472" spans="1:78">
      <c r="A472" s="50">
        <f t="shared" si="31"/>
        <v>461</v>
      </c>
      <c r="C472" s="11" t="str">
        <f>IFERROR(INDEX('     2022    '!D:D,MATCH('Order Summary'!$A472,'     2022    '!$AN:$AN,0)),"")</f>
        <v/>
      </c>
      <c r="D472" s="11" t="str">
        <f>IFERROR(INDEX('     2022    '!C:C,MATCH('Order Summary'!$A472,'     2022    '!$AN:$AN,0)),"")</f>
        <v/>
      </c>
      <c r="E472" s="11" t="str">
        <f>IFERROR(INDEX('     2022    '!E:E,MATCH('Order Summary'!$A472,'     2022    '!$AN:$AN,0)),"")</f>
        <v/>
      </c>
      <c r="F472" s="96">
        <f>IFERROR(INDEX('     2022    '!AY:AY,MATCH($A472,'     2022    '!$AN:$AN,0)),0)</f>
        <v>0</v>
      </c>
      <c r="G472" s="180" t="str">
        <f>IFERROR(IF($O$3&gt;68,INDEX('     2022    '!I:I,MATCH($A472,'     2022    '!$AN:$AN,0))*(1-'     2022    '!$BA$1),INDEX('     2022    '!I:I,MATCH($A472,'     2022    '!$AN:$AN,0))),"")</f>
        <v/>
      </c>
      <c r="H472" s="96">
        <f>IFERROR(INDEX('     2022    '!AZ:AZ,MATCH($A472,'     2022    '!$AN:$AN,0)),0)</f>
        <v>0</v>
      </c>
      <c r="I472" s="180" t="str">
        <f>IFERROR(IF($O$3&gt;68,INDEX('     2022    '!M:M,MATCH($A472,'     2022    '!$AN:$AN,0))*(1-'     2022    '!$BA$1),INDEX('     2022    '!M:M,MATCH($A472,'     2022    '!$AN:$AN,0))),"")</f>
        <v/>
      </c>
      <c r="J472" s="181">
        <f t="shared" si="29"/>
        <v>0</v>
      </c>
      <c r="K472" s="182" t="str">
        <f t="shared" si="30"/>
        <v/>
      </c>
      <c r="L472" s="53"/>
      <c r="M472" s="52" t="str">
        <f>IFERROR(INDEX('     2022    '!R:R,MATCH('Order Summary'!$A472,'     2022    '!$AN:$AN,0)),"")</f>
        <v/>
      </c>
      <c r="N472" s="52" t="str">
        <f>IFERROR(INDEX('     2022    '!V:V,MATCH('Order Summary'!$A472,'     2022    '!$AN:$AN,0)),"")</f>
        <v/>
      </c>
      <c r="O472" s="52" t="str">
        <f>IFERROR(INDEX('     2022    '!S:S,MATCH('Order Summary'!$A472,'     2022    '!$AN:$AN,0)),"")</f>
        <v/>
      </c>
      <c r="P472" s="96" t="str">
        <f t="shared" si="28"/>
        <v/>
      </c>
      <c r="R472" s="9"/>
      <c r="S472" s="9"/>
      <c r="T472" s="9"/>
      <c r="U472" s="9"/>
      <c r="V472" s="9"/>
      <c r="W472" s="9"/>
      <c r="X472" s="9"/>
      <c r="Y472" s="9"/>
      <c r="Z472" s="9"/>
      <c r="AA472" s="9"/>
      <c r="AB472" s="9"/>
      <c r="AC472" s="9"/>
      <c r="AD472" s="9"/>
      <c r="AE472" s="9"/>
      <c r="AF472" s="9"/>
      <c r="AG472" s="9"/>
      <c r="AH472" s="9"/>
      <c r="AI472" s="9"/>
      <c r="AJ472" s="9"/>
      <c r="AK472" s="9"/>
      <c r="AL472" s="9"/>
      <c r="AM472" s="9"/>
      <c r="AN472" s="9"/>
      <c r="AO472" s="9"/>
      <c r="AP472" s="9"/>
      <c r="AQ472" s="9"/>
      <c r="AR472" s="9"/>
      <c r="AS472" s="9"/>
      <c r="AT472" s="9"/>
      <c r="AU472" s="9"/>
      <c r="AV472" s="9"/>
      <c r="AW472" s="9"/>
      <c r="AX472" s="9"/>
      <c r="AY472" s="9"/>
      <c r="AZ472" s="9"/>
      <c r="BA472" s="9"/>
      <c r="BB472" s="9"/>
      <c r="BC472" s="9"/>
      <c r="BD472" s="9"/>
      <c r="BE472" s="9"/>
      <c r="BF472" s="9"/>
      <c r="BG472" s="9"/>
      <c r="BH472" s="9"/>
      <c r="BI472" s="9"/>
      <c r="BJ472" s="9"/>
      <c r="BK472" s="9"/>
      <c r="BL472" s="9"/>
      <c r="BM472" s="9"/>
      <c r="BN472" s="9"/>
      <c r="BO472" s="9"/>
      <c r="BP472" s="9"/>
      <c r="BQ472" s="9"/>
      <c r="BR472" s="9"/>
      <c r="BS472" s="9"/>
      <c r="BT472" s="9"/>
      <c r="BU472" s="9"/>
      <c r="BV472" s="9"/>
      <c r="BW472" s="9"/>
      <c r="BX472" s="9"/>
      <c r="BY472" s="9"/>
      <c r="BZ472" s="9"/>
    </row>
    <row r="473" spans="1:78">
      <c r="A473" s="50">
        <f t="shared" si="31"/>
        <v>462</v>
      </c>
      <c r="C473" s="11" t="str">
        <f>IFERROR(INDEX('     2022    '!D:D,MATCH('Order Summary'!$A473,'     2022    '!$AN:$AN,0)),"")</f>
        <v/>
      </c>
      <c r="D473" s="11" t="str">
        <f>IFERROR(INDEX('     2022    '!C:C,MATCH('Order Summary'!$A473,'     2022    '!$AN:$AN,0)),"")</f>
        <v/>
      </c>
      <c r="E473" s="11" t="str">
        <f>IFERROR(INDEX('     2022    '!E:E,MATCH('Order Summary'!$A473,'     2022    '!$AN:$AN,0)),"")</f>
        <v/>
      </c>
      <c r="F473" s="96">
        <f>IFERROR(INDEX('     2022    '!AY:AY,MATCH($A473,'     2022    '!$AN:$AN,0)),0)</f>
        <v>0</v>
      </c>
      <c r="G473" s="180" t="str">
        <f>IFERROR(IF($O$3&gt;68,INDEX('     2022    '!I:I,MATCH($A473,'     2022    '!$AN:$AN,0))*(1-'     2022    '!$BA$1),INDEX('     2022    '!I:I,MATCH($A473,'     2022    '!$AN:$AN,0))),"")</f>
        <v/>
      </c>
      <c r="H473" s="96">
        <f>IFERROR(INDEX('     2022    '!AZ:AZ,MATCH($A473,'     2022    '!$AN:$AN,0)),0)</f>
        <v>0</v>
      </c>
      <c r="I473" s="180" t="str">
        <f>IFERROR(IF($O$3&gt;68,INDEX('     2022    '!M:M,MATCH($A473,'     2022    '!$AN:$AN,0))*(1-'     2022    '!$BA$1),INDEX('     2022    '!M:M,MATCH($A473,'     2022    '!$AN:$AN,0))),"")</f>
        <v/>
      </c>
      <c r="J473" s="181">
        <f t="shared" si="29"/>
        <v>0</v>
      </c>
      <c r="K473" s="182" t="str">
        <f t="shared" si="30"/>
        <v/>
      </c>
      <c r="L473" s="53"/>
      <c r="M473" s="52" t="str">
        <f>IFERROR(INDEX('     2022    '!R:R,MATCH('Order Summary'!$A473,'     2022    '!$AN:$AN,0)),"")</f>
        <v/>
      </c>
      <c r="N473" s="52" t="str">
        <f>IFERROR(INDEX('     2022    '!V:V,MATCH('Order Summary'!$A473,'     2022    '!$AN:$AN,0)),"")</f>
        <v/>
      </c>
      <c r="O473" s="52" t="str">
        <f>IFERROR(INDEX('     2022    '!S:S,MATCH('Order Summary'!$A473,'     2022    '!$AN:$AN,0)),"")</f>
        <v/>
      </c>
      <c r="P473" s="96" t="str">
        <f t="shared" si="28"/>
        <v/>
      </c>
      <c r="R473" s="9"/>
      <c r="S473" s="9"/>
      <c r="T473" s="9"/>
      <c r="U473" s="9"/>
      <c r="V473" s="9"/>
      <c r="W473" s="9"/>
      <c r="X473" s="9"/>
      <c r="Y473" s="9"/>
      <c r="Z473" s="9"/>
      <c r="AA473" s="9"/>
      <c r="AB473" s="9"/>
      <c r="AC473" s="9"/>
      <c r="AD473" s="9"/>
      <c r="AE473" s="9"/>
      <c r="AF473" s="9"/>
      <c r="AG473" s="9"/>
      <c r="AH473" s="9"/>
      <c r="AI473" s="9"/>
      <c r="AJ473" s="9"/>
      <c r="AK473" s="9"/>
      <c r="AL473" s="9"/>
      <c r="AM473" s="9"/>
      <c r="AN473" s="9"/>
      <c r="AO473" s="9"/>
      <c r="AP473" s="9"/>
      <c r="AQ473" s="9"/>
      <c r="AR473" s="9"/>
      <c r="AS473" s="9"/>
      <c r="AT473" s="9"/>
      <c r="AU473" s="9"/>
      <c r="AV473" s="9"/>
      <c r="AW473" s="9"/>
      <c r="AX473" s="9"/>
      <c r="AY473" s="9"/>
      <c r="AZ473" s="9"/>
      <c r="BA473" s="9"/>
      <c r="BB473" s="9"/>
      <c r="BC473" s="9"/>
      <c r="BD473" s="9"/>
      <c r="BE473" s="9"/>
      <c r="BF473" s="9"/>
      <c r="BG473" s="9"/>
      <c r="BH473" s="9"/>
      <c r="BI473" s="9"/>
      <c r="BJ473" s="9"/>
      <c r="BK473" s="9"/>
      <c r="BL473" s="9"/>
      <c r="BM473" s="9"/>
      <c r="BN473" s="9"/>
      <c r="BO473" s="9"/>
      <c r="BP473" s="9"/>
      <c r="BQ473" s="9"/>
      <c r="BR473" s="9"/>
      <c r="BS473" s="9"/>
      <c r="BT473" s="9"/>
      <c r="BU473" s="9"/>
      <c r="BV473" s="9"/>
      <c r="BW473" s="9"/>
      <c r="BX473" s="9"/>
      <c r="BY473" s="9"/>
      <c r="BZ473" s="9"/>
    </row>
    <row r="474" spans="1:78">
      <c r="A474" s="50">
        <f t="shared" si="31"/>
        <v>463</v>
      </c>
      <c r="C474" s="11" t="str">
        <f>IFERROR(INDEX('     2022    '!D:D,MATCH('Order Summary'!$A474,'     2022    '!$AN:$AN,0)),"")</f>
        <v/>
      </c>
      <c r="D474" s="11" t="str">
        <f>IFERROR(INDEX('     2022    '!C:C,MATCH('Order Summary'!$A474,'     2022    '!$AN:$AN,0)),"")</f>
        <v/>
      </c>
      <c r="E474" s="11" t="str">
        <f>IFERROR(INDEX('     2022    '!E:E,MATCH('Order Summary'!$A474,'     2022    '!$AN:$AN,0)),"")</f>
        <v/>
      </c>
      <c r="F474" s="96">
        <f>IFERROR(INDEX('     2022    '!AY:AY,MATCH($A474,'     2022    '!$AN:$AN,0)),0)</f>
        <v>0</v>
      </c>
      <c r="G474" s="180" t="str">
        <f>IFERROR(IF($O$3&gt;68,INDEX('     2022    '!I:I,MATCH($A474,'     2022    '!$AN:$AN,0))*(1-'     2022    '!$BA$1),INDEX('     2022    '!I:I,MATCH($A474,'     2022    '!$AN:$AN,0))),"")</f>
        <v/>
      </c>
      <c r="H474" s="96">
        <f>IFERROR(INDEX('     2022    '!AZ:AZ,MATCH($A474,'     2022    '!$AN:$AN,0)),0)</f>
        <v>0</v>
      </c>
      <c r="I474" s="180" t="str">
        <f>IFERROR(IF($O$3&gt;68,INDEX('     2022    '!M:M,MATCH($A474,'     2022    '!$AN:$AN,0))*(1-'     2022    '!$BA$1),INDEX('     2022    '!M:M,MATCH($A474,'     2022    '!$AN:$AN,0))),"")</f>
        <v/>
      </c>
      <c r="J474" s="181">
        <f t="shared" si="29"/>
        <v>0</v>
      </c>
      <c r="K474" s="182" t="str">
        <f t="shared" si="30"/>
        <v/>
      </c>
      <c r="L474" s="53"/>
      <c r="M474" s="52" t="str">
        <f>IFERROR(INDEX('     2022    '!R:R,MATCH('Order Summary'!$A474,'     2022    '!$AN:$AN,0)),"")</f>
        <v/>
      </c>
      <c r="N474" s="52" t="str">
        <f>IFERROR(INDEX('     2022    '!V:V,MATCH('Order Summary'!$A474,'     2022    '!$AN:$AN,0)),"")</f>
        <v/>
      </c>
      <c r="O474" s="52" t="str">
        <f>IFERROR(INDEX('     2022    '!S:S,MATCH('Order Summary'!$A474,'     2022    '!$AN:$AN,0)),"")</f>
        <v/>
      </c>
      <c r="P474" s="96" t="str">
        <f t="shared" si="28"/>
        <v/>
      </c>
      <c r="R474" s="9"/>
      <c r="S474" s="9"/>
      <c r="T474" s="9"/>
      <c r="U474" s="9"/>
      <c r="V474" s="9"/>
      <c r="W474" s="9"/>
      <c r="X474" s="9"/>
      <c r="Y474" s="9"/>
      <c r="Z474" s="9"/>
      <c r="AA474" s="9"/>
      <c r="AB474" s="9"/>
      <c r="AC474" s="9"/>
      <c r="AD474" s="9"/>
      <c r="AE474" s="9"/>
      <c r="AF474" s="9"/>
      <c r="AG474" s="9"/>
      <c r="AH474" s="9"/>
      <c r="AI474" s="9"/>
      <c r="AJ474" s="9"/>
      <c r="AK474" s="9"/>
      <c r="AL474" s="9"/>
      <c r="AM474" s="9"/>
      <c r="AN474" s="9"/>
      <c r="AO474" s="9"/>
      <c r="AP474" s="9"/>
      <c r="AQ474" s="9"/>
      <c r="AR474" s="9"/>
      <c r="AS474" s="9"/>
      <c r="AT474" s="9"/>
      <c r="AU474" s="9"/>
      <c r="AV474" s="9"/>
      <c r="AW474" s="9"/>
      <c r="AX474" s="9"/>
      <c r="AY474" s="9"/>
      <c r="AZ474" s="9"/>
      <c r="BA474" s="9"/>
      <c r="BB474" s="9"/>
      <c r="BC474" s="9"/>
      <c r="BD474" s="9"/>
      <c r="BE474" s="9"/>
      <c r="BF474" s="9"/>
      <c r="BG474" s="9"/>
      <c r="BH474" s="9"/>
      <c r="BI474" s="9"/>
      <c r="BJ474" s="9"/>
      <c r="BK474" s="9"/>
      <c r="BL474" s="9"/>
      <c r="BM474" s="9"/>
      <c r="BN474" s="9"/>
      <c r="BO474" s="9"/>
      <c r="BP474" s="9"/>
      <c r="BQ474" s="9"/>
      <c r="BR474" s="9"/>
      <c r="BS474" s="9"/>
      <c r="BT474" s="9"/>
      <c r="BU474" s="9"/>
      <c r="BV474" s="9"/>
      <c r="BW474" s="9"/>
      <c r="BX474" s="9"/>
      <c r="BY474" s="9"/>
      <c r="BZ474" s="9"/>
    </row>
    <row r="475" spans="1:78">
      <c r="A475" s="50">
        <f t="shared" si="31"/>
        <v>464</v>
      </c>
      <c r="C475" s="11" t="str">
        <f>IFERROR(INDEX('     2022    '!D:D,MATCH('Order Summary'!$A475,'     2022    '!$AN:$AN,0)),"")</f>
        <v/>
      </c>
      <c r="D475" s="11" t="str">
        <f>IFERROR(INDEX('     2022    '!C:C,MATCH('Order Summary'!$A475,'     2022    '!$AN:$AN,0)),"")</f>
        <v/>
      </c>
      <c r="E475" s="11" t="str">
        <f>IFERROR(INDEX('     2022    '!E:E,MATCH('Order Summary'!$A475,'     2022    '!$AN:$AN,0)),"")</f>
        <v/>
      </c>
      <c r="F475" s="96">
        <f>IFERROR(INDEX('     2022    '!AY:AY,MATCH($A475,'     2022    '!$AN:$AN,0)),0)</f>
        <v>0</v>
      </c>
      <c r="G475" s="180" t="str">
        <f>IFERROR(IF($O$3&gt;68,INDEX('     2022    '!I:I,MATCH($A475,'     2022    '!$AN:$AN,0))*(1-'     2022    '!$BA$1),INDEX('     2022    '!I:I,MATCH($A475,'     2022    '!$AN:$AN,0))),"")</f>
        <v/>
      </c>
      <c r="H475" s="96">
        <f>IFERROR(INDEX('     2022    '!AZ:AZ,MATCH($A475,'     2022    '!$AN:$AN,0)),0)</f>
        <v>0</v>
      </c>
      <c r="I475" s="180" t="str">
        <f>IFERROR(IF($O$3&gt;68,INDEX('     2022    '!M:M,MATCH($A475,'     2022    '!$AN:$AN,0))*(1-'     2022    '!$BA$1),INDEX('     2022    '!M:M,MATCH($A475,'     2022    '!$AN:$AN,0))),"")</f>
        <v/>
      </c>
      <c r="J475" s="181">
        <f t="shared" si="29"/>
        <v>0</v>
      </c>
      <c r="K475" s="182" t="str">
        <f t="shared" si="30"/>
        <v/>
      </c>
      <c r="L475" s="53"/>
      <c r="M475" s="52" t="str">
        <f>IFERROR(INDEX('     2022    '!R:R,MATCH('Order Summary'!$A475,'     2022    '!$AN:$AN,0)),"")</f>
        <v/>
      </c>
      <c r="N475" s="52" t="str">
        <f>IFERROR(INDEX('     2022    '!V:V,MATCH('Order Summary'!$A475,'     2022    '!$AN:$AN,0)),"")</f>
        <v/>
      </c>
      <c r="O475" s="52" t="str">
        <f>IFERROR(INDEX('     2022    '!S:S,MATCH('Order Summary'!$A475,'     2022    '!$AN:$AN,0)),"")</f>
        <v/>
      </c>
      <c r="P475" s="96" t="str">
        <f t="shared" si="28"/>
        <v/>
      </c>
      <c r="R475" s="9"/>
      <c r="S475" s="9"/>
      <c r="T475" s="9"/>
      <c r="U475" s="9"/>
      <c r="V475" s="9"/>
      <c r="W475" s="9"/>
      <c r="X475" s="9"/>
      <c r="Y475" s="9"/>
      <c r="Z475" s="9"/>
      <c r="AA475" s="9"/>
      <c r="AB475" s="9"/>
      <c r="AC475" s="9"/>
      <c r="AD475" s="9"/>
      <c r="AE475" s="9"/>
      <c r="AF475" s="9"/>
      <c r="AG475" s="9"/>
      <c r="AH475" s="9"/>
      <c r="AI475" s="9"/>
      <c r="AJ475" s="9"/>
      <c r="AK475" s="9"/>
      <c r="AL475" s="9"/>
      <c r="AM475" s="9"/>
      <c r="AN475" s="9"/>
      <c r="AO475" s="9"/>
      <c r="AP475" s="9"/>
      <c r="AQ475" s="9"/>
      <c r="AR475" s="9"/>
      <c r="AS475" s="9"/>
      <c r="AT475" s="9"/>
      <c r="AU475" s="9"/>
      <c r="AV475" s="9"/>
      <c r="AW475" s="9"/>
      <c r="AX475" s="9"/>
      <c r="AY475" s="9"/>
      <c r="AZ475" s="9"/>
      <c r="BA475" s="9"/>
      <c r="BB475" s="9"/>
      <c r="BC475" s="9"/>
      <c r="BD475" s="9"/>
      <c r="BE475" s="9"/>
      <c r="BF475" s="9"/>
      <c r="BG475" s="9"/>
      <c r="BH475" s="9"/>
      <c r="BI475" s="9"/>
      <c r="BJ475" s="9"/>
      <c r="BK475" s="9"/>
      <c r="BL475" s="9"/>
      <c r="BM475" s="9"/>
      <c r="BN475" s="9"/>
      <c r="BO475" s="9"/>
      <c r="BP475" s="9"/>
      <c r="BQ475" s="9"/>
      <c r="BR475" s="9"/>
      <c r="BS475" s="9"/>
      <c r="BT475" s="9"/>
      <c r="BU475" s="9"/>
      <c r="BV475" s="9"/>
      <c r="BW475" s="9"/>
      <c r="BX475" s="9"/>
      <c r="BY475" s="9"/>
      <c r="BZ475" s="9"/>
    </row>
    <row r="476" spans="1:78">
      <c r="A476" s="50">
        <f t="shared" si="31"/>
        <v>465</v>
      </c>
      <c r="C476" s="11" t="str">
        <f>IFERROR(INDEX('     2022    '!D:D,MATCH('Order Summary'!$A476,'     2022    '!$AN:$AN,0)),"")</f>
        <v/>
      </c>
      <c r="D476" s="11" t="str">
        <f>IFERROR(INDEX('     2022    '!C:C,MATCH('Order Summary'!$A476,'     2022    '!$AN:$AN,0)),"")</f>
        <v/>
      </c>
      <c r="E476" s="11" t="str">
        <f>IFERROR(INDEX('     2022    '!E:E,MATCH('Order Summary'!$A476,'     2022    '!$AN:$AN,0)),"")</f>
        <v/>
      </c>
      <c r="F476" s="96">
        <f>IFERROR(INDEX('     2022    '!AY:AY,MATCH($A476,'     2022    '!$AN:$AN,0)),0)</f>
        <v>0</v>
      </c>
      <c r="G476" s="180" t="str">
        <f>IFERROR(IF($O$3&gt;68,INDEX('     2022    '!I:I,MATCH($A476,'     2022    '!$AN:$AN,0))*(1-'     2022    '!$BA$1),INDEX('     2022    '!I:I,MATCH($A476,'     2022    '!$AN:$AN,0))),"")</f>
        <v/>
      </c>
      <c r="H476" s="96">
        <f>IFERROR(INDEX('     2022    '!AZ:AZ,MATCH($A476,'     2022    '!$AN:$AN,0)),0)</f>
        <v>0</v>
      </c>
      <c r="I476" s="180" t="str">
        <f>IFERROR(IF($O$3&gt;68,INDEX('     2022    '!M:M,MATCH($A476,'     2022    '!$AN:$AN,0))*(1-'     2022    '!$BA$1),INDEX('     2022    '!M:M,MATCH($A476,'     2022    '!$AN:$AN,0))),"")</f>
        <v/>
      </c>
      <c r="J476" s="181">
        <f t="shared" si="29"/>
        <v>0</v>
      </c>
      <c r="K476" s="182" t="str">
        <f t="shared" si="30"/>
        <v/>
      </c>
      <c r="L476" s="53"/>
      <c r="M476" s="52" t="str">
        <f>IFERROR(INDEX('     2022    '!R:R,MATCH('Order Summary'!$A476,'     2022    '!$AN:$AN,0)),"")</f>
        <v/>
      </c>
      <c r="N476" s="52" t="str">
        <f>IFERROR(INDEX('     2022    '!V:V,MATCH('Order Summary'!$A476,'     2022    '!$AN:$AN,0)),"")</f>
        <v/>
      </c>
      <c r="O476" s="52" t="str">
        <f>IFERROR(INDEX('     2022    '!S:S,MATCH('Order Summary'!$A476,'     2022    '!$AN:$AN,0)),"")</f>
        <v/>
      </c>
      <c r="P476" s="96" t="str">
        <f t="shared" si="28"/>
        <v/>
      </c>
      <c r="R476" s="9"/>
      <c r="S476" s="9"/>
      <c r="T476" s="9"/>
      <c r="U476" s="9"/>
      <c r="V476" s="9"/>
      <c r="W476" s="9"/>
      <c r="X476" s="9"/>
      <c r="Y476" s="9"/>
      <c r="Z476" s="9"/>
      <c r="AA476" s="9"/>
      <c r="AB476" s="9"/>
      <c r="AC476" s="9"/>
      <c r="AD476" s="9"/>
      <c r="AE476" s="9"/>
      <c r="AF476" s="9"/>
      <c r="AG476" s="9"/>
      <c r="AH476" s="9"/>
      <c r="AI476" s="9"/>
      <c r="AJ476" s="9"/>
      <c r="AK476" s="9"/>
      <c r="AL476" s="9"/>
      <c r="AM476" s="9"/>
      <c r="AN476" s="9"/>
      <c r="AO476" s="9"/>
      <c r="AP476" s="9"/>
      <c r="AQ476" s="9"/>
      <c r="AR476" s="9"/>
      <c r="AS476" s="9"/>
      <c r="AT476" s="9"/>
      <c r="AU476" s="9"/>
      <c r="AV476" s="9"/>
      <c r="AW476" s="9"/>
      <c r="AX476" s="9"/>
      <c r="AY476" s="9"/>
      <c r="AZ476" s="9"/>
      <c r="BA476" s="9"/>
      <c r="BB476" s="9"/>
      <c r="BC476" s="9"/>
      <c r="BD476" s="9"/>
      <c r="BE476" s="9"/>
      <c r="BF476" s="9"/>
      <c r="BG476" s="9"/>
      <c r="BH476" s="9"/>
      <c r="BI476" s="9"/>
      <c r="BJ476" s="9"/>
      <c r="BK476" s="9"/>
      <c r="BL476" s="9"/>
      <c r="BM476" s="9"/>
      <c r="BN476" s="9"/>
      <c r="BO476" s="9"/>
      <c r="BP476" s="9"/>
      <c r="BQ476" s="9"/>
      <c r="BR476" s="9"/>
      <c r="BS476" s="9"/>
      <c r="BT476" s="9"/>
      <c r="BU476" s="9"/>
      <c r="BV476" s="9"/>
      <c r="BW476" s="9"/>
      <c r="BX476" s="9"/>
      <c r="BY476" s="9"/>
      <c r="BZ476" s="9"/>
    </row>
    <row r="477" spans="1:78">
      <c r="A477" s="50">
        <f t="shared" si="31"/>
        <v>466</v>
      </c>
      <c r="C477" s="11" t="str">
        <f>IFERROR(INDEX('     2022    '!D:D,MATCH('Order Summary'!$A477,'     2022    '!$AN:$AN,0)),"")</f>
        <v/>
      </c>
      <c r="D477" s="11" t="str">
        <f>IFERROR(INDEX('     2022    '!C:C,MATCH('Order Summary'!$A477,'     2022    '!$AN:$AN,0)),"")</f>
        <v/>
      </c>
      <c r="E477" s="11" t="str">
        <f>IFERROR(INDEX('     2022    '!E:E,MATCH('Order Summary'!$A477,'     2022    '!$AN:$AN,0)),"")</f>
        <v/>
      </c>
      <c r="F477" s="96">
        <f>IFERROR(INDEX('     2022    '!AY:AY,MATCH($A477,'     2022    '!$AN:$AN,0)),0)</f>
        <v>0</v>
      </c>
      <c r="G477" s="180" t="str">
        <f>IFERROR(IF($O$3&gt;68,INDEX('     2022    '!I:I,MATCH($A477,'     2022    '!$AN:$AN,0))*(1-'     2022    '!$BA$1),INDEX('     2022    '!I:I,MATCH($A477,'     2022    '!$AN:$AN,0))),"")</f>
        <v/>
      </c>
      <c r="H477" s="96">
        <f>IFERROR(INDEX('     2022    '!AZ:AZ,MATCH($A477,'     2022    '!$AN:$AN,0)),0)</f>
        <v>0</v>
      </c>
      <c r="I477" s="180" t="str">
        <f>IFERROR(IF($O$3&gt;68,INDEX('     2022    '!M:M,MATCH($A477,'     2022    '!$AN:$AN,0))*(1-'     2022    '!$BA$1),INDEX('     2022    '!M:M,MATCH($A477,'     2022    '!$AN:$AN,0))),"")</f>
        <v/>
      </c>
      <c r="J477" s="181">
        <f t="shared" si="29"/>
        <v>0</v>
      </c>
      <c r="K477" s="182" t="str">
        <f t="shared" si="30"/>
        <v/>
      </c>
      <c r="L477" s="53"/>
      <c r="M477" s="52" t="str">
        <f>IFERROR(INDEX('     2022    '!R:R,MATCH('Order Summary'!$A477,'     2022    '!$AN:$AN,0)),"")</f>
        <v/>
      </c>
      <c r="N477" s="52" t="str">
        <f>IFERROR(INDEX('     2022    '!V:V,MATCH('Order Summary'!$A477,'     2022    '!$AN:$AN,0)),"")</f>
        <v/>
      </c>
      <c r="O477" s="52" t="str">
        <f>IFERROR(INDEX('     2022    '!S:S,MATCH('Order Summary'!$A477,'     2022    '!$AN:$AN,0)),"")</f>
        <v/>
      </c>
      <c r="P477" s="96" t="str">
        <f t="shared" si="28"/>
        <v/>
      </c>
      <c r="R477" s="9"/>
      <c r="S477" s="9"/>
      <c r="T477" s="9"/>
      <c r="U477" s="9"/>
      <c r="V477" s="9"/>
      <c r="W477" s="9"/>
      <c r="X477" s="9"/>
      <c r="Y477" s="9"/>
      <c r="Z477" s="9"/>
      <c r="AA477" s="9"/>
      <c r="AB477" s="9"/>
      <c r="AC477" s="9"/>
      <c r="AD477" s="9"/>
      <c r="AE477" s="9"/>
      <c r="AF477" s="9"/>
      <c r="AG477" s="9"/>
      <c r="AH477" s="9"/>
      <c r="AI477" s="9"/>
      <c r="AJ477" s="9"/>
      <c r="AK477" s="9"/>
      <c r="AL477" s="9"/>
      <c r="AM477" s="9"/>
      <c r="AN477" s="9"/>
      <c r="AO477" s="9"/>
      <c r="AP477" s="9"/>
      <c r="AQ477" s="9"/>
      <c r="AR477" s="9"/>
      <c r="AS477" s="9"/>
      <c r="AT477" s="9"/>
      <c r="AU477" s="9"/>
      <c r="AV477" s="9"/>
      <c r="AW477" s="9"/>
      <c r="AX477" s="9"/>
      <c r="AY477" s="9"/>
      <c r="AZ477" s="9"/>
      <c r="BA477" s="9"/>
      <c r="BB477" s="9"/>
      <c r="BC477" s="9"/>
      <c r="BD477" s="9"/>
      <c r="BE477" s="9"/>
      <c r="BF477" s="9"/>
      <c r="BG477" s="9"/>
      <c r="BH477" s="9"/>
      <c r="BI477" s="9"/>
      <c r="BJ477" s="9"/>
      <c r="BK477" s="9"/>
      <c r="BL477" s="9"/>
      <c r="BM477" s="9"/>
      <c r="BN477" s="9"/>
      <c r="BO477" s="9"/>
      <c r="BP477" s="9"/>
      <c r="BQ477" s="9"/>
      <c r="BR477" s="9"/>
      <c r="BS477" s="9"/>
      <c r="BT477" s="9"/>
      <c r="BU477" s="9"/>
      <c r="BV477" s="9"/>
      <c r="BW477" s="9"/>
      <c r="BX477" s="9"/>
      <c r="BY477" s="9"/>
      <c r="BZ477" s="9"/>
    </row>
    <row r="478" spans="1:78">
      <c r="A478" s="50">
        <f t="shared" si="31"/>
        <v>467</v>
      </c>
      <c r="C478" s="11" t="str">
        <f>IFERROR(INDEX('     2022    '!D:D,MATCH('Order Summary'!$A478,'     2022    '!$AN:$AN,0)),"")</f>
        <v/>
      </c>
      <c r="D478" s="11" t="str">
        <f>IFERROR(INDEX('     2022    '!C:C,MATCH('Order Summary'!$A478,'     2022    '!$AN:$AN,0)),"")</f>
        <v/>
      </c>
      <c r="E478" s="11" t="str">
        <f>IFERROR(INDEX('     2022    '!E:E,MATCH('Order Summary'!$A478,'     2022    '!$AN:$AN,0)),"")</f>
        <v/>
      </c>
      <c r="F478" s="96">
        <f>IFERROR(INDEX('     2022    '!AY:AY,MATCH($A478,'     2022    '!$AN:$AN,0)),0)</f>
        <v>0</v>
      </c>
      <c r="G478" s="180" t="str">
        <f>IFERROR(IF($O$3&gt;68,INDEX('     2022    '!I:I,MATCH($A478,'     2022    '!$AN:$AN,0))*(1-'     2022    '!$BA$1),INDEX('     2022    '!I:I,MATCH($A478,'     2022    '!$AN:$AN,0))),"")</f>
        <v/>
      </c>
      <c r="H478" s="96">
        <f>IFERROR(INDEX('     2022    '!AZ:AZ,MATCH($A478,'     2022    '!$AN:$AN,0)),0)</f>
        <v>0</v>
      </c>
      <c r="I478" s="180" t="str">
        <f>IFERROR(IF($O$3&gt;68,INDEX('     2022    '!M:M,MATCH($A478,'     2022    '!$AN:$AN,0))*(1-'     2022    '!$BA$1),INDEX('     2022    '!M:M,MATCH($A478,'     2022    '!$AN:$AN,0))),"")</f>
        <v/>
      </c>
      <c r="J478" s="181">
        <f t="shared" si="29"/>
        <v>0</v>
      </c>
      <c r="K478" s="182" t="str">
        <f t="shared" si="30"/>
        <v/>
      </c>
      <c r="L478" s="53"/>
      <c r="M478" s="52" t="str">
        <f>IFERROR(INDEX('     2022    '!R:R,MATCH('Order Summary'!$A478,'     2022    '!$AN:$AN,0)),"")</f>
        <v/>
      </c>
      <c r="N478" s="52" t="str">
        <f>IFERROR(INDEX('     2022    '!V:V,MATCH('Order Summary'!$A478,'     2022    '!$AN:$AN,0)),"")</f>
        <v/>
      </c>
      <c r="O478" s="52" t="str">
        <f>IFERROR(INDEX('     2022    '!S:S,MATCH('Order Summary'!$A478,'     2022    '!$AN:$AN,0)),"")</f>
        <v/>
      </c>
      <c r="P478" s="96" t="str">
        <f t="shared" si="28"/>
        <v/>
      </c>
      <c r="R478" s="9"/>
      <c r="S478" s="9"/>
      <c r="T478" s="9"/>
      <c r="U478" s="9"/>
      <c r="V478" s="9"/>
      <c r="W478" s="9"/>
      <c r="X478" s="9"/>
      <c r="Y478" s="9"/>
      <c r="Z478" s="9"/>
      <c r="AA478" s="9"/>
      <c r="AB478" s="9"/>
      <c r="AC478" s="9"/>
      <c r="AD478" s="9"/>
      <c r="AE478" s="9"/>
      <c r="AF478" s="9"/>
      <c r="AG478" s="9"/>
      <c r="AH478" s="9"/>
      <c r="AI478" s="9"/>
      <c r="AJ478" s="9"/>
      <c r="AK478" s="9"/>
      <c r="AL478" s="9"/>
      <c r="AM478" s="9"/>
      <c r="AN478" s="9"/>
      <c r="AO478" s="9"/>
      <c r="AP478" s="9"/>
      <c r="AQ478" s="9"/>
      <c r="AR478" s="9"/>
      <c r="AS478" s="9"/>
      <c r="AT478" s="9"/>
      <c r="AU478" s="9"/>
      <c r="AV478" s="9"/>
      <c r="AW478" s="9"/>
      <c r="AX478" s="9"/>
      <c r="AY478" s="9"/>
      <c r="AZ478" s="9"/>
      <c r="BA478" s="9"/>
      <c r="BB478" s="9"/>
      <c r="BC478" s="9"/>
      <c r="BD478" s="9"/>
      <c r="BE478" s="9"/>
      <c r="BF478" s="9"/>
      <c r="BG478" s="9"/>
      <c r="BH478" s="9"/>
      <c r="BI478" s="9"/>
      <c r="BJ478" s="9"/>
      <c r="BK478" s="9"/>
      <c r="BL478" s="9"/>
      <c r="BM478" s="9"/>
      <c r="BN478" s="9"/>
      <c r="BO478" s="9"/>
      <c r="BP478" s="9"/>
      <c r="BQ478" s="9"/>
      <c r="BR478" s="9"/>
      <c r="BS478" s="9"/>
      <c r="BT478" s="9"/>
      <c r="BU478" s="9"/>
      <c r="BV478" s="9"/>
      <c r="BW478" s="9"/>
      <c r="BX478" s="9"/>
      <c r="BY478" s="9"/>
      <c r="BZ478" s="9"/>
    </row>
    <row r="479" spans="1:78">
      <c r="A479" s="50">
        <f t="shared" si="31"/>
        <v>468</v>
      </c>
      <c r="C479" s="11" t="str">
        <f>IFERROR(INDEX('     2022    '!D:D,MATCH('Order Summary'!$A479,'     2022    '!$AN:$AN,0)),"")</f>
        <v/>
      </c>
      <c r="D479" s="11" t="str">
        <f>IFERROR(INDEX('     2022    '!C:C,MATCH('Order Summary'!$A479,'     2022    '!$AN:$AN,0)),"")</f>
        <v/>
      </c>
      <c r="E479" s="11" t="str">
        <f>IFERROR(INDEX('     2022    '!E:E,MATCH('Order Summary'!$A479,'     2022    '!$AN:$AN,0)),"")</f>
        <v/>
      </c>
      <c r="F479" s="96">
        <f>IFERROR(INDEX('     2022    '!AY:AY,MATCH($A479,'     2022    '!$AN:$AN,0)),0)</f>
        <v>0</v>
      </c>
      <c r="G479" s="180" t="str">
        <f>IFERROR(IF($O$3&gt;68,INDEX('     2022    '!I:I,MATCH($A479,'     2022    '!$AN:$AN,0))*(1-'     2022    '!$BA$1),INDEX('     2022    '!I:I,MATCH($A479,'     2022    '!$AN:$AN,0))),"")</f>
        <v/>
      </c>
      <c r="H479" s="96">
        <f>IFERROR(INDEX('     2022    '!AZ:AZ,MATCH($A479,'     2022    '!$AN:$AN,0)),0)</f>
        <v>0</v>
      </c>
      <c r="I479" s="180" t="str">
        <f>IFERROR(IF($O$3&gt;68,INDEX('     2022    '!M:M,MATCH($A479,'     2022    '!$AN:$AN,0))*(1-'     2022    '!$BA$1),INDEX('     2022    '!M:M,MATCH($A479,'     2022    '!$AN:$AN,0))),"")</f>
        <v/>
      </c>
      <c r="J479" s="181">
        <f t="shared" si="29"/>
        <v>0</v>
      </c>
      <c r="K479" s="182" t="str">
        <f t="shared" si="30"/>
        <v/>
      </c>
      <c r="L479" s="53"/>
      <c r="M479" s="52" t="str">
        <f>IFERROR(INDEX('     2022    '!R:R,MATCH('Order Summary'!$A479,'     2022    '!$AN:$AN,0)),"")</f>
        <v/>
      </c>
      <c r="N479" s="52" t="str">
        <f>IFERROR(INDEX('     2022    '!V:V,MATCH('Order Summary'!$A479,'     2022    '!$AN:$AN,0)),"")</f>
        <v/>
      </c>
      <c r="O479" s="52" t="str">
        <f>IFERROR(INDEX('     2022    '!S:S,MATCH('Order Summary'!$A479,'     2022    '!$AN:$AN,0)),"")</f>
        <v/>
      </c>
      <c r="P479" s="96" t="str">
        <f t="shared" si="28"/>
        <v/>
      </c>
      <c r="R479" s="9"/>
      <c r="S479" s="9"/>
      <c r="T479" s="9"/>
      <c r="U479" s="9"/>
      <c r="V479" s="9"/>
      <c r="W479" s="9"/>
      <c r="X479" s="9"/>
      <c r="Y479" s="9"/>
      <c r="Z479" s="9"/>
      <c r="AA479" s="9"/>
      <c r="AB479" s="9"/>
      <c r="AC479" s="9"/>
      <c r="AD479" s="9"/>
      <c r="AE479" s="9"/>
      <c r="AF479" s="9"/>
      <c r="AG479" s="9"/>
      <c r="AH479" s="9"/>
      <c r="AI479" s="9"/>
      <c r="AJ479" s="9"/>
      <c r="AK479" s="9"/>
      <c r="AL479" s="9"/>
      <c r="AM479" s="9"/>
      <c r="AN479" s="9"/>
      <c r="AO479" s="9"/>
      <c r="AP479" s="9"/>
      <c r="AQ479" s="9"/>
      <c r="AR479" s="9"/>
      <c r="AS479" s="9"/>
      <c r="AT479" s="9"/>
      <c r="AU479" s="9"/>
      <c r="AV479" s="9"/>
      <c r="AW479" s="9"/>
      <c r="AX479" s="9"/>
      <c r="AY479" s="9"/>
      <c r="AZ479" s="9"/>
      <c r="BA479" s="9"/>
      <c r="BB479" s="9"/>
      <c r="BC479" s="9"/>
      <c r="BD479" s="9"/>
      <c r="BE479" s="9"/>
      <c r="BF479" s="9"/>
      <c r="BG479" s="9"/>
      <c r="BH479" s="9"/>
      <c r="BI479" s="9"/>
      <c r="BJ479" s="9"/>
      <c r="BK479" s="9"/>
      <c r="BL479" s="9"/>
      <c r="BM479" s="9"/>
      <c r="BN479" s="9"/>
      <c r="BO479" s="9"/>
      <c r="BP479" s="9"/>
      <c r="BQ479" s="9"/>
      <c r="BR479" s="9"/>
      <c r="BS479" s="9"/>
      <c r="BT479" s="9"/>
      <c r="BU479" s="9"/>
      <c r="BV479" s="9"/>
      <c r="BW479" s="9"/>
      <c r="BX479" s="9"/>
      <c r="BY479" s="9"/>
      <c r="BZ479" s="9"/>
    </row>
    <row r="480" spans="1:78">
      <c r="A480" s="50">
        <f t="shared" si="31"/>
        <v>469</v>
      </c>
      <c r="C480" s="11" t="str">
        <f>IFERROR(INDEX('     2022    '!D:D,MATCH('Order Summary'!$A480,'     2022    '!$AN:$AN,0)),"")</f>
        <v/>
      </c>
      <c r="D480" s="11" t="str">
        <f>IFERROR(INDEX('     2022    '!C:C,MATCH('Order Summary'!$A480,'     2022    '!$AN:$AN,0)),"")</f>
        <v/>
      </c>
      <c r="E480" s="11" t="str">
        <f>IFERROR(INDEX('     2022    '!E:E,MATCH('Order Summary'!$A480,'     2022    '!$AN:$AN,0)),"")</f>
        <v/>
      </c>
      <c r="F480" s="96">
        <f>IFERROR(INDEX('     2022    '!AY:AY,MATCH($A480,'     2022    '!$AN:$AN,0)),0)</f>
        <v>0</v>
      </c>
      <c r="G480" s="180" t="str">
        <f>IFERROR(IF($O$3&gt;68,INDEX('     2022    '!I:I,MATCH($A480,'     2022    '!$AN:$AN,0))*(1-'     2022    '!$BA$1),INDEX('     2022    '!I:I,MATCH($A480,'     2022    '!$AN:$AN,0))),"")</f>
        <v/>
      </c>
      <c r="H480" s="96">
        <f>IFERROR(INDEX('     2022    '!AZ:AZ,MATCH($A480,'     2022    '!$AN:$AN,0)),0)</f>
        <v>0</v>
      </c>
      <c r="I480" s="180" t="str">
        <f>IFERROR(IF($O$3&gt;68,INDEX('     2022    '!M:M,MATCH($A480,'     2022    '!$AN:$AN,0))*(1-'     2022    '!$BA$1),INDEX('     2022    '!M:M,MATCH($A480,'     2022    '!$AN:$AN,0))),"")</f>
        <v/>
      </c>
      <c r="J480" s="181">
        <f t="shared" si="29"/>
        <v>0</v>
      </c>
      <c r="K480" s="182" t="str">
        <f t="shared" si="30"/>
        <v/>
      </c>
      <c r="L480" s="53"/>
      <c r="M480" s="52" t="str">
        <f>IFERROR(INDEX('     2022    '!R:R,MATCH('Order Summary'!$A480,'     2022    '!$AN:$AN,0)),"")</f>
        <v/>
      </c>
      <c r="N480" s="52" t="str">
        <f>IFERROR(INDEX('     2022    '!V:V,MATCH('Order Summary'!$A480,'     2022    '!$AN:$AN,0)),"")</f>
        <v/>
      </c>
      <c r="O480" s="52" t="str">
        <f>IFERROR(INDEX('     2022    '!S:S,MATCH('Order Summary'!$A480,'     2022    '!$AN:$AN,0)),"")</f>
        <v/>
      </c>
      <c r="P480" s="96" t="str">
        <f t="shared" si="28"/>
        <v/>
      </c>
      <c r="R480" s="9"/>
      <c r="S480" s="9"/>
      <c r="T480" s="9"/>
      <c r="U480" s="9"/>
      <c r="V480" s="9"/>
      <c r="W480" s="9"/>
      <c r="X480" s="9"/>
      <c r="Y480" s="9"/>
      <c r="Z480" s="9"/>
      <c r="AA480" s="9"/>
      <c r="AB480" s="9"/>
      <c r="AC480" s="9"/>
      <c r="AD480" s="9"/>
      <c r="AE480" s="9"/>
      <c r="AF480" s="9"/>
      <c r="AG480" s="9"/>
      <c r="AH480" s="9"/>
      <c r="AI480" s="9"/>
      <c r="AJ480" s="9"/>
      <c r="AK480" s="9"/>
      <c r="AL480" s="9"/>
      <c r="AM480" s="9"/>
      <c r="AN480" s="9"/>
      <c r="AO480" s="9"/>
      <c r="AP480" s="9"/>
      <c r="AQ480" s="9"/>
      <c r="AR480" s="9"/>
      <c r="AS480" s="9"/>
      <c r="AT480" s="9"/>
      <c r="AU480" s="9"/>
      <c r="AV480" s="9"/>
      <c r="AW480" s="9"/>
      <c r="AX480" s="9"/>
      <c r="AY480" s="9"/>
      <c r="AZ480" s="9"/>
      <c r="BA480" s="9"/>
      <c r="BB480" s="9"/>
      <c r="BC480" s="9"/>
      <c r="BD480" s="9"/>
      <c r="BE480" s="9"/>
      <c r="BF480" s="9"/>
      <c r="BG480" s="9"/>
      <c r="BH480" s="9"/>
      <c r="BI480" s="9"/>
      <c r="BJ480" s="9"/>
      <c r="BK480" s="9"/>
      <c r="BL480" s="9"/>
      <c r="BM480" s="9"/>
      <c r="BN480" s="9"/>
      <c r="BO480" s="9"/>
      <c r="BP480" s="9"/>
      <c r="BQ480" s="9"/>
      <c r="BR480" s="9"/>
      <c r="BS480" s="9"/>
      <c r="BT480" s="9"/>
      <c r="BU480" s="9"/>
      <c r="BV480" s="9"/>
      <c r="BW480" s="9"/>
      <c r="BX480" s="9"/>
      <c r="BY480" s="9"/>
      <c r="BZ480" s="9"/>
    </row>
    <row r="481" spans="1:78">
      <c r="A481" s="50">
        <f t="shared" si="31"/>
        <v>470</v>
      </c>
      <c r="C481" s="11" t="str">
        <f>IFERROR(INDEX('     2022    '!D:D,MATCH('Order Summary'!$A481,'     2022    '!$AN:$AN,0)),"")</f>
        <v/>
      </c>
      <c r="D481" s="11" t="str">
        <f>IFERROR(INDEX('     2022    '!C:C,MATCH('Order Summary'!$A481,'     2022    '!$AN:$AN,0)),"")</f>
        <v/>
      </c>
      <c r="E481" s="11" t="str">
        <f>IFERROR(INDEX('     2022    '!E:E,MATCH('Order Summary'!$A481,'     2022    '!$AN:$AN,0)),"")</f>
        <v/>
      </c>
      <c r="F481" s="96">
        <f>IFERROR(INDEX('     2022    '!AY:AY,MATCH($A481,'     2022    '!$AN:$AN,0)),0)</f>
        <v>0</v>
      </c>
      <c r="G481" s="180" t="str">
        <f>IFERROR(IF($O$3&gt;68,INDEX('     2022    '!I:I,MATCH($A481,'     2022    '!$AN:$AN,0))*(1-'     2022    '!$BA$1),INDEX('     2022    '!I:I,MATCH($A481,'     2022    '!$AN:$AN,0))),"")</f>
        <v/>
      </c>
      <c r="H481" s="96">
        <f>IFERROR(INDEX('     2022    '!AZ:AZ,MATCH($A481,'     2022    '!$AN:$AN,0)),0)</f>
        <v>0</v>
      </c>
      <c r="I481" s="180" t="str">
        <f>IFERROR(IF($O$3&gt;68,INDEX('     2022    '!M:M,MATCH($A481,'     2022    '!$AN:$AN,0))*(1-'     2022    '!$BA$1),INDEX('     2022    '!M:M,MATCH($A481,'     2022    '!$AN:$AN,0))),"")</f>
        <v/>
      </c>
      <c r="J481" s="181">
        <f t="shared" si="29"/>
        <v>0</v>
      </c>
      <c r="K481" s="182" t="str">
        <f t="shared" si="30"/>
        <v/>
      </c>
      <c r="L481" s="53"/>
      <c r="M481" s="52" t="str">
        <f>IFERROR(INDEX('     2022    '!R:R,MATCH('Order Summary'!$A481,'     2022    '!$AN:$AN,0)),"")</f>
        <v/>
      </c>
      <c r="N481" s="52" t="str">
        <f>IFERROR(INDEX('     2022    '!V:V,MATCH('Order Summary'!$A481,'     2022    '!$AN:$AN,0)),"")</f>
        <v/>
      </c>
      <c r="O481" s="52" t="str">
        <f>IFERROR(INDEX('     2022    '!S:S,MATCH('Order Summary'!$A481,'     2022    '!$AN:$AN,0)),"")</f>
        <v/>
      </c>
      <c r="P481" s="96" t="str">
        <f t="shared" si="28"/>
        <v/>
      </c>
      <c r="R481" s="9"/>
      <c r="S481" s="9"/>
      <c r="T481" s="9"/>
      <c r="U481" s="9"/>
      <c r="V481" s="9"/>
      <c r="W481" s="9"/>
      <c r="X481" s="9"/>
      <c r="Y481" s="9"/>
      <c r="Z481" s="9"/>
      <c r="AA481" s="9"/>
      <c r="AB481" s="9"/>
      <c r="AC481" s="9"/>
      <c r="AD481" s="9"/>
      <c r="AE481" s="9"/>
      <c r="AF481" s="9"/>
      <c r="AG481" s="9"/>
      <c r="AH481" s="9"/>
      <c r="AI481" s="9"/>
      <c r="AJ481" s="9"/>
      <c r="AK481" s="9"/>
      <c r="AL481" s="9"/>
      <c r="AM481" s="9"/>
      <c r="AN481" s="9"/>
      <c r="AO481" s="9"/>
      <c r="AP481" s="9"/>
      <c r="AQ481" s="9"/>
      <c r="AR481" s="9"/>
      <c r="AS481" s="9"/>
      <c r="AT481" s="9"/>
      <c r="AU481" s="9"/>
      <c r="AV481" s="9"/>
      <c r="AW481" s="9"/>
      <c r="AX481" s="9"/>
      <c r="AY481" s="9"/>
      <c r="AZ481" s="9"/>
      <c r="BA481" s="9"/>
      <c r="BB481" s="9"/>
      <c r="BC481" s="9"/>
      <c r="BD481" s="9"/>
      <c r="BE481" s="9"/>
      <c r="BF481" s="9"/>
      <c r="BG481" s="9"/>
      <c r="BH481" s="9"/>
      <c r="BI481" s="9"/>
      <c r="BJ481" s="9"/>
      <c r="BK481" s="9"/>
      <c r="BL481" s="9"/>
      <c r="BM481" s="9"/>
      <c r="BN481" s="9"/>
      <c r="BO481" s="9"/>
      <c r="BP481" s="9"/>
      <c r="BQ481" s="9"/>
      <c r="BR481" s="9"/>
      <c r="BS481" s="9"/>
      <c r="BT481" s="9"/>
      <c r="BU481" s="9"/>
      <c r="BV481" s="9"/>
      <c r="BW481" s="9"/>
      <c r="BX481" s="9"/>
      <c r="BY481" s="9"/>
      <c r="BZ481" s="9"/>
    </row>
    <row r="482" spans="1:78">
      <c r="A482" s="50">
        <f t="shared" si="31"/>
        <v>471</v>
      </c>
      <c r="C482" s="11" t="str">
        <f>IFERROR(INDEX('     2022    '!D:D,MATCH('Order Summary'!$A482,'     2022    '!$AN:$AN,0)),"")</f>
        <v/>
      </c>
      <c r="D482" s="11" t="str">
        <f>IFERROR(INDEX('     2022    '!C:C,MATCH('Order Summary'!$A482,'     2022    '!$AN:$AN,0)),"")</f>
        <v/>
      </c>
      <c r="E482" s="11" t="str">
        <f>IFERROR(INDEX('     2022    '!E:E,MATCH('Order Summary'!$A482,'     2022    '!$AN:$AN,0)),"")</f>
        <v/>
      </c>
      <c r="F482" s="96">
        <f>IFERROR(INDEX('     2022    '!AY:AY,MATCH($A482,'     2022    '!$AN:$AN,0)),0)</f>
        <v>0</v>
      </c>
      <c r="G482" s="180" t="str">
        <f>IFERROR(IF($O$3&gt;68,INDEX('     2022    '!I:I,MATCH($A482,'     2022    '!$AN:$AN,0))*(1-'     2022    '!$BA$1),INDEX('     2022    '!I:I,MATCH($A482,'     2022    '!$AN:$AN,0))),"")</f>
        <v/>
      </c>
      <c r="H482" s="96">
        <f>IFERROR(INDEX('     2022    '!AZ:AZ,MATCH($A482,'     2022    '!$AN:$AN,0)),0)</f>
        <v>0</v>
      </c>
      <c r="I482" s="180" t="str">
        <f>IFERROR(IF($O$3&gt;68,INDEX('     2022    '!M:M,MATCH($A482,'     2022    '!$AN:$AN,0))*(1-'     2022    '!$BA$1),INDEX('     2022    '!M:M,MATCH($A482,'     2022    '!$AN:$AN,0))),"")</f>
        <v/>
      </c>
      <c r="J482" s="181">
        <f t="shared" si="29"/>
        <v>0</v>
      </c>
      <c r="K482" s="182" t="str">
        <f t="shared" si="30"/>
        <v/>
      </c>
      <c r="L482" s="53"/>
      <c r="M482" s="52" t="str">
        <f>IFERROR(INDEX('     2022    '!R:R,MATCH('Order Summary'!$A482,'     2022    '!$AN:$AN,0)),"")</f>
        <v/>
      </c>
      <c r="N482" s="52" t="str">
        <f>IFERROR(INDEX('     2022    '!V:V,MATCH('Order Summary'!$A482,'     2022    '!$AN:$AN,0)),"")</f>
        <v/>
      </c>
      <c r="O482" s="52" t="str">
        <f>IFERROR(INDEX('     2022    '!S:S,MATCH('Order Summary'!$A482,'     2022    '!$AN:$AN,0)),"")</f>
        <v/>
      </c>
      <c r="P482" s="96" t="str">
        <f t="shared" si="28"/>
        <v/>
      </c>
      <c r="R482" s="9"/>
      <c r="S482" s="9"/>
      <c r="T482" s="9"/>
      <c r="U482" s="9"/>
      <c r="V482" s="9"/>
      <c r="W482" s="9"/>
      <c r="X482" s="9"/>
      <c r="Y482" s="9"/>
      <c r="Z482" s="9"/>
      <c r="AA482" s="9"/>
      <c r="AB482" s="9"/>
      <c r="AC482" s="9"/>
      <c r="AD482" s="9"/>
      <c r="AE482" s="9"/>
      <c r="AF482" s="9"/>
      <c r="AG482" s="9"/>
      <c r="AH482" s="9"/>
      <c r="AI482" s="9"/>
      <c r="AJ482" s="9"/>
      <c r="AK482" s="9"/>
      <c r="AL482" s="9"/>
      <c r="AM482" s="9"/>
      <c r="AN482" s="9"/>
      <c r="AO482" s="9"/>
      <c r="AP482" s="9"/>
      <c r="AQ482" s="9"/>
      <c r="AR482" s="9"/>
      <c r="AS482" s="9"/>
      <c r="AT482" s="9"/>
      <c r="AU482" s="9"/>
      <c r="AV482" s="9"/>
      <c r="AW482" s="9"/>
      <c r="AX482" s="9"/>
      <c r="AY482" s="9"/>
      <c r="AZ482" s="9"/>
      <c r="BA482" s="9"/>
      <c r="BB482" s="9"/>
      <c r="BC482" s="9"/>
      <c r="BD482" s="9"/>
      <c r="BE482" s="9"/>
      <c r="BF482" s="9"/>
      <c r="BG482" s="9"/>
      <c r="BH482" s="9"/>
      <c r="BI482" s="9"/>
      <c r="BJ482" s="9"/>
      <c r="BK482" s="9"/>
      <c r="BL482" s="9"/>
      <c r="BM482" s="9"/>
      <c r="BN482" s="9"/>
      <c r="BO482" s="9"/>
      <c r="BP482" s="9"/>
      <c r="BQ482" s="9"/>
      <c r="BR482" s="9"/>
      <c r="BS482" s="9"/>
      <c r="BT482" s="9"/>
      <c r="BU482" s="9"/>
      <c r="BV482" s="9"/>
      <c r="BW482" s="9"/>
      <c r="BX482" s="9"/>
      <c r="BY482" s="9"/>
      <c r="BZ482" s="9"/>
    </row>
    <row r="483" spans="1:78">
      <c r="A483" s="50">
        <f t="shared" si="31"/>
        <v>472</v>
      </c>
      <c r="C483" s="11" t="str">
        <f>IFERROR(INDEX('     2022    '!D:D,MATCH('Order Summary'!$A483,'     2022    '!$AN:$AN,0)),"")</f>
        <v/>
      </c>
      <c r="D483" s="11" t="str">
        <f>IFERROR(INDEX('     2022    '!C:C,MATCH('Order Summary'!$A483,'     2022    '!$AN:$AN,0)),"")</f>
        <v/>
      </c>
      <c r="E483" s="11" t="str">
        <f>IFERROR(INDEX('     2022    '!E:E,MATCH('Order Summary'!$A483,'     2022    '!$AN:$AN,0)),"")</f>
        <v/>
      </c>
      <c r="F483" s="96">
        <f>IFERROR(INDEX('     2022    '!AY:AY,MATCH($A483,'     2022    '!$AN:$AN,0)),0)</f>
        <v>0</v>
      </c>
      <c r="G483" s="180" t="str">
        <f>IFERROR(IF($O$3&gt;68,INDEX('     2022    '!I:I,MATCH($A483,'     2022    '!$AN:$AN,0))*(1-'     2022    '!$BA$1),INDEX('     2022    '!I:I,MATCH($A483,'     2022    '!$AN:$AN,0))),"")</f>
        <v/>
      </c>
      <c r="H483" s="96">
        <f>IFERROR(INDEX('     2022    '!AZ:AZ,MATCH($A483,'     2022    '!$AN:$AN,0)),0)</f>
        <v>0</v>
      </c>
      <c r="I483" s="180" t="str">
        <f>IFERROR(IF($O$3&gt;68,INDEX('     2022    '!M:M,MATCH($A483,'     2022    '!$AN:$AN,0))*(1-'     2022    '!$BA$1),INDEX('     2022    '!M:M,MATCH($A483,'     2022    '!$AN:$AN,0))),"")</f>
        <v/>
      </c>
      <c r="J483" s="181">
        <f t="shared" si="29"/>
        <v>0</v>
      </c>
      <c r="K483" s="182" t="str">
        <f t="shared" si="30"/>
        <v/>
      </c>
      <c r="L483" s="53"/>
      <c r="M483" s="52" t="str">
        <f>IFERROR(INDEX('     2022    '!R:R,MATCH('Order Summary'!$A483,'     2022    '!$AN:$AN,0)),"")</f>
        <v/>
      </c>
      <c r="N483" s="52" t="str">
        <f>IFERROR(INDEX('     2022    '!V:V,MATCH('Order Summary'!$A483,'     2022    '!$AN:$AN,0)),"")</f>
        <v/>
      </c>
      <c r="O483" s="52" t="str">
        <f>IFERROR(INDEX('     2022    '!S:S,MATCH('Order Summary'!$A483,'     2022    '!$AN:$AN,0)),"")</f>
        <v/>
      </c>
      <c r="P483" s="96" t="str">
        <f t="shared" si="28"/>
        <v/>
      </c>
      <c r="R483" s="9"/>
      <c r="S483" s="9"/>
      <c r="T483" s="9"/>
      <c r="U483" s="9"/>
      <c r="V483" s="9"/>
      <c r="W483" s="9"/>
      <c r="X483" s="9"/>
      <c r="Y483" s="9"/>
      <c r="Z483" s="9"/>
      <c r="AA483" s="9"/>
      <c r="AB483" s="9"/>
      <c r="AC483" s="9"/>
      <c r="AD483" s="9"/>
      <c r="AE483" s="9"/>
      <c r="AF483" s="9"/>
      <c r="AG483" s="9"/>
      <c r="AH483" s="9"/>
      <c r="AI483" s="9"/>
      <c r="AJ483" s="9"/>
      <c r="AK483" s="9"/>
      <c r="AL483" s="9"/>
      <c r="AM483" s="9"/>
      <c r="AN483" s="9"/>
      <c r="AO483" s="9"/>
      <c r="AP483" s="9"/>
      <c r="AQ483" s="9"/>
      <c r="AR483" s="9"/>
      <c r="AS483" s="9"/>
      <c r="AT483" s="9"/>
      <c r="AU483" s="9"/>
      <c r="AV483" s="9"/>
      <c r="AW483" s="9"/>
      <c r="AX483" s="9"/>
      <c r="AY483" s="9"/>
      <c r="AZ483" s="9"/>
      <c r="BA483" s="9"/>
      <c r="BB483" s="9"/>
      <c r="BC483" s="9"/>
      <c r="BD483" s="9"/>
      <c r="BE483" s="9"/>
      <c r="BF483" s="9"/>
      <c r="BG483" s="9"/>
      <c r="BH483" s="9"/>
      <c r="BI483" s="9"/>
      <c r="BJ483" s="9"/>
      <c r="BK483" s="9"/>
      <c r="BL483" s="9"/>
      <c r="BM483" s="9"/>
      <c r="BN483" s="9"/>
      <c r="BO483" s="9"/>
      <c r="BP483" s="9"/>
      <c r="BQ483" s="9"/>
      <c r="BR483" s="9"/>
      <c r="BS483" s="9"/>
      <c r="BT483" s="9"/>
      <c r="BU483" s="9"/>
      <c r="BV483" s="9"/>
      <c r="BW483" s="9"/>
      <c r="BX483" s="9"/>
      <c r="BY483" s="9"/>
      <c r="BZ483" s="9"/>
    </row>
    <row r="484" spans="1:78">
      <c r="A484" s="50">
        <f t="shared" si="31"/>
        <v>473</v>
      </c>
      <c r="C484" s="11" t="str">
        <f>IFERROR(INDEX('     2022    '!D:D,MATCH('Order Summary'!$A484,'     2022    '!$AN:$AN,0)),"")</f>
        <v/>
      </c>
      <c r="D484" s="11" t="str">
        <f>IFERROR(INDEX('     2022    '!C:C,MATCH('Order Summary'!$A484,'     2022    '!$AN:$AN,0)),"")</f>
        <v/>
      </c>
      <c r="E484" s="11" t="str">
        <f>IFERROR(INDEX('     2022    '!E:E,MATCH('Order Summary'!$A484,'     2022    '!$AN:$AN,0)),"")</f>
        <v/>
      </c>
      <c r="F484" s="96">
        <f>IFERROR(INDEX('     2022    '!AY:AY,MATCH($A484,'     2022    '!$AN:$AN,0)),0)</f>
        <v>0</v>
      </c>
      <c r="G484" s="180" t="str">
        <f>IFERROR(IF($O$3&gt;68,INDEX('     2022    '!I:I,MATCH($A484,'     2022    '!$AN:$AN,0))*(1-'     2022    '!$BA$1),INDEX('     2022    '!I:I,MATCH($A484,'     2022    '!$AN:$AN,0))),"")</f>
        <v/>
      </c>
      <c r="H484" s="96">
        <f>IFERROR(INDEX('     2022    '!AZ:AZ,MATCH($A484,'     2022    '!$AN:$AN,0)),0)</f>
        <v>0</v>
      </c>
      <c r="I484" s="180" t="str">
        <f>IFERROR(IF($O$3&gt;68,INDEX('     2022    '!M:M,MATCH($A484,'     2022    '!$AN:$AN,0))*(1-'     2022    '!$BA$1),INDEX('     2022    '!M:M,MATCH($A484,'     2022    '!$AN:$AN,0))),"")</f>
        <v/>
      </c>
      <c r="J484" s="181">
        <f t="shared" si="29"/>
        <v>0</v>
      </c>
      <c r="K484" s="182" t="str">
        <f t="shared" si="30"/>
        <v/>
      </c>
      <c r="L484" s="53"/>
      <c r="M484" s="52" t="str">
        <f>IFERROR(INDEX('     2022    '!R:R,MATCH('Order Summary'!$A484,'     2022    '!$AN:$AN,0)),"")</f>
        <v/>
      </c>
      <c r="N484" s="52" t="str">
        <f>IFERROR(INDEX('     2022    '!V:V,MATCH('Order Summary'!$A484,'     2022    '!$AN:$AN,0)),"")</f>
        <v/>
      </c>
      <c r="O484" s="52" t="str">
        <f>IFERROR(INDEX('     2022    '!S:S,MATCH('Order Summary'!$A484,'     2022    '!$AN:$AN,0)),"")</f>
        <v/>
      </c>
      <c r="P484" s="96" t="str">
        <f t="shared" si="28"/>
        <v/>
      </c>
      <c r="R484" s="9"/>
      <c r="S484" s="9"/>
      <c r="T484" s="9"/>
      <c r="U484" s="9"/>
      <c r="V484" s="9"/>
      <c r="W484" s="9"/>
      <c r="X484" s="9"/>
      <c r="Y484" s="9"/>
      <c r="Z484" s="9"/>
      <c r="AA484" s="9"/>
      <c r="AB484" s="9"/>
      <c r="AC484" s="9"/>
      <c r="AD484" s="9"/>
      <c r="AE484" s="9"/>
      <c r="AF484" s="9"/>
      <c r="AG484" s="9"/>
      <c r="AH484" s="9"/>
      <c r="AI484" s="9"/>
      <c r="AJ484" s="9"/>
      <c r="AK484" s="9"/>
      <c r="AL484" s="9"/>
      <c r="AM484" s="9"/>
      <c r="AN484" s="9"/>
      <c r="AO484" s="9"/>
      <c r="AP484" s="9"/>
      <c r="AQ484" s="9"/>
      <c r="AR484" s="9"/>
      <c r="AS484" s="9"/>
      <c r="AT484" s="9"/>
      <c r="AU484" s="9"/>
      <c r="AV484" s="9"/>
      <c r="AW484" s="9"/>
      <c r="AX484" s="9"/>
      <c r="AY484" s="9"/>
      <c r="AZ484" s="9"/>
      <c r="BA484" s="9"/>
      <c r="BB484" s="9"/>
      <c r="BC484" s="9"/>
      <c r="BD484" s="9"/>
      <c r="BE484" s="9"/>
      <c r="BF484" s="9"/>
      <c r="BG484" s="9"/>
      <c r="BH484" s="9"/>
      <c r="BI484" s="9"/>
      <c r="BJ484" s="9"/>
      <c r="BK484" s="9"/>
      <c r="BL484" s="9"/>
      <c r="BM484" s="9"/>
      <c r="BN484" s="9"/>
      <c r="BO484" s="9"/>
      <c r="BP484" s="9"/>
      <c r="BQ484" s="9"/>
      <c r="BR484" s="9"/>
      <c r="BS484" s="9"/>
      <c r="BT484" s="9"/>
      <c r="BU484" s="9"/>
      <c r="BV484" s="9"/>
      <c r="BW484" s="9"/>
      <c r="BX484" s="9"/>
      <c r="BY484" s="9"/>
      <c r="BZ484" s="9"/>
    </row>
    <row r="485" spans="1:78">
      <c r="A485" s="50">
        <f t="shared" si="31"/>
        <v>474</v>
      </c>
      <c r="C485" s="11" t="str">
        <f>IFERROR(INDEX('     2022    '!D:D,MATCH('Order Summary'!$A485,'     2022    '!$AN:$AN,0)),"")</f>
        <v/>
      </c>
      <c r="D485" s="11" t="str">
        <f>IFERROR(INDEX('     2022    '!C:C,MATCH('Order Summary'!$A485,'     2022    '!$AN:$AN,0)),"")</f>
        <v/>
      </c>
      <c r="E485" s="11" t="str">
        <f>IFERROR(INDEX('     2022    '!E:E,MATCH('Order Summary'!$A485,'     2022    '!$AN:$AN,0)),"")</f>
        <v/>
      </c>
      <c r="F485" s="96">
        <f>IFERROR(INDEX('     2022    '!AY:AY,MATCH($A485,'     2022    '!$AN:$AN,0)),0)</f>
        <v>0</v>
      </c>
      <c r="G485" s="180" t="str">
        <f>IFERROR(IF($O$3&gt;68,INDEX('     2022    '!I:I,MATCH($A485,'     2022    '!$AN:$AN,0))*(1-'     2022    '!$BA$1),INDEX('     2022    '!I:I,MATCH($A485,'     2022    '!$AN:$AN,0))),"")</f>
        <v/>
      </c>
      <c r="H485" s="96">
        <f>IFERROR(INDEX('     2022    '!AZ:AZ,MATCH($A485,'     2022    '!$AN:$AN,0)),0)</f>
        <v>0</v>
      </c>
      <c r="I485" s="180" t="str">
        <f>IFERROR(IF($O$3&gt;68,INDEX('     2022    '!M:M,MATCH($A485,'     2022    '!$AN:$AN,0))*(1-'     2022    '!$BA$1),INDEX('     2022    '!M:M,MATCH($A485,'     2022    '!$AN:$AN,0))),"")</f>
        <v/>
      </c>
      <c r="J485" s="181">
        <f t="shared" si="29"/>
        <v>0</v>
      </c>
      <c r="K485" s="182" t="str">
        <f t="shared" si="30"/>
        <v/>
      </c>
      <c r="L485" s="53"/>
      <c r="M485" s="52" t="str">
        <f>IFERROR(INDEX('     2022    '!R:R,MATCH('Order Summary'!$A485,'     2022    '!$AN:$AN,0)),"")</f>
        <v/>
      </c>
      <c r="N485" s="52" t="str">
        <f>IFERROR(INDEX('     2022    '!V:V,MATCH('Order Summary'!$A485,'     2022    '!$AN:$AN,0)),"")</f>
        <v/>
      </c>
      <c r="O485" s="52" t="str">
        <f>IFERROR(INDEX('     2022    '!S:S,MATCH('Order Summary'!$A485,'     2022    '!$AN:$AN,0)),"")</f>
        <v/>
      </c>
      <c r="P485" s="96" t="str">
        <f t="shared" si="28"/>
        <v/>
      </c>
      <c r="R485" s="9"/>
      <c r="S485" s="9"/>
      <c r="T485" s="9"/>
      <c r="U485" s="9"/>
      <c r="V485" s="9"/>
      <c r="W485" s="9"/>
      <c r="X485" s="9"/>
      <c r="Y485" s="9"/>
      <c r="Z485" s="9"/>
      <c r="AA485" s="9"/>
      <c r="AB485" s="9"/>
      <c r="AC485" s="9"/>
      <c r="AD485" s="9"/>
      <c r="AE485" s="9"/>
      <c r="AF485" s="9"/>
      <c r="AG485" s="9"/>
      <c r="AH485" s="9"/>
      <c r="AI485" s="9"/>
      <c r="AJ485" s="9"/>
      <c r="AK485" s="9"/>
      <c r="AL485" s="9"/>
      <c r="AM485" s="9"/>
      <c r="AN485" s="9"/>
      <c r="AO485" s="9"/>
      <c r="AP485" s="9"/>
      <c r="AQ485" s="9"/>
      <c r="AR485" s="9"/>
      <c r="AS485" s="9"/>
      <c r="AT485" s="9"/>
      <c r="AU485" s="9"/>
      <c r="AV485" s="9"/>
      <c r="AW485" s="9"/>
      <c r="AX485" s="9"/>
      <c r="AY485" s="9"/>
      <c r="AZ485" s="9"/>
      <c r="BA485" s="9"/>
      <c r="BB485" s="9"/>
      <c r="BC485" s="9"/>
      <c r="BD485" s="9"/>
      <c r="BE485" s="9"/>
      <c r="BF485" s="9"/>
      <c r="BG485" s="9"/>
      <c r="BH485" s="9"/>
      <c r="BI485" s="9"/>
      <c r="BJ485" s="9"/>
      <c r="BK485" s="9"/>
      <c r="BL485" s="9"/>
      <c r="BM485" s="9"/>
      <c r="BN485" s="9"/>
      <c r="BO485" s="9"/>
      <c r="BP485" s="9"/>
      <c r="BQ485" s="9"/>
      <c r="BR485" s="9"/>
      <c r="BS485" s="9"/>
      <c r="BT485" s="9"/>
      <c r="BU485" s="9"/>
      <c r="BV485" s="9"/>
      <c r="BW485" s="9"/>
      <c r="BX485" s="9"/>
      <c r="BY485" s="9"/>
      <c r="BZ485" s="9"/>
    </row>
    <row r="486" spans="1:78">
      <c r="A486" s="50">
        <f t="shared" si="31"/>
        <v>475</v>
      </c>
      <c r="C486" s="11" t="str">
        <f>IFERROR(INDEX('     2022    '!D:D,MATCH('Order Summary'!$A486,'     2022    '!$AN:$AN,0)),"")</f>
        <v/>
      </c>
      <c r="D486" s="11" t="str">
        <f>IFERROR(INDEX('     2022    '!C:C,MATCH('Order Summary'!$A486,'     2022    '!$AN:$AN,0)),"")</f>
        <v/>
      </c>
      <c r="E486" s="11" t="str">
        <f>IFERROR(INDEX('     2022    '!E:E,MATCH('Order Summary'!$A486,'     2022    '!$AN:$AN,0)),"")</f>
        <v/>
      </c>
      <c r="F486" s="96">
        <f>IFERROR(INDEX('     2022    '!AY:AY,MATCH($A486,'     2022    '!$AN:$AN,0)),0)</f>
        <v>0</v>
      </c>
      <c r="G486" s="180" t="str">
        <f>IFERROR(IF($O$3&gt;68,INDEX('     2022    '!I:I,MATCH($A486,'     2022    '!$AN:$AN,0))*(1-'     2022    '!$BA$1),INDEX('     2022    '!I:I,MATCH($A486,'     2022    '!$AN:$AN,0))),"")</f>
        <v/>
      </c>
      <c r="H486" s="96">
        <f>IFERROR(INDEX('     2022    '!AZ:AZ,MATCH($A486,'     2022    '!$AN:$AN,0)),0)</f>
        <v>0</v>
      </c>
      <c r="I486" s="180" t="str">
        <f>IFERROR(IF($O$3&gt;68,INDEX('     2022    '!M:M,MATCH($A486,'     2022    '!$AN:$AN,0))*(1-'     2022    '!$BA$1),INDEX('     2022    '!M:M,MATCH($A486,'     2022    '!$AN:$AN,0))),"")</f>
        <v/>
      </c>
      <c r="J486" s="181">
        <f t="shared" si="29"/>
        <v>0</v>
      </c>
      <c r="K486" s="182" t="str">
        <f t="shared" si="30"/>
        <v/>
      </c>
      <c r="L486" s="53"/>
      <c r="M486" s="52" t="str">
        <f>IFERROR(INDEX('     2022    '!R:R,MATCH('Order Summary'!$A486,'     2022    '!$AN:$AN,0)),"")</f>
        <v/>
      </c>
      <c r="N486" s="52" t="str">
        <f>IFERROR(INDEX('     2022    '!V:V,MATCH('Order Summary'!$A486,'     2022    '!$AN:$AN,0)),"")</f>
        <v/>
      </c>
      <c r="O486" s="52" t="str">
        <f>IFERROR(INDEX('     2022    '!S:S,MATCH('Order Summary'!$A486,'     2022    '!$AN:$AN,0)),"")</f>
        <v/>
      </c>
      <c r="P486" s="96" t="str">
        <f t="shared" si="28"/>
        <v/>
      </c>
      <c r="R486" s="9"/>
      <c r="S486" s="9"/>
      <c r="T486" s="9"/>
      <c r="U486" s="9"/>
      <c r="V486" s="9"/>
      <c r="W486" s="9"/>
      <c r="X486" s="9"/>
      <c r="Y486" s="9"/>
      <c r="Z486" s="9"/>
      <c r="AA486" s="9"/>
      <c r="AB486" s="9"/>
      <c r="AC486" s="9"/>
      <c r="AD486" s="9"/>
      <c r="AE486" s="9"/>
      <c r="AF486" s="9"/>
      <c r="AG486" s="9"/>
      <c r="AH486" s="9"/>
      <c r="AI486" s="9"/>
      <c r="AJ486" s="9"/>
      <c r="AK486" s="9"/>
      <c r="AL486" s="9"/>
      <c r="AM486" s="9"/>
      <c r="AN486" s="9"/>
      <c r="AO486" s="9"/>
      <c r="AP486" s="9"/>
      <c r="AQ486" s="9"/>
      <c r="AR486" s="9"/>
      <c r="AS486" s="9"/>
      <c r="AT486" s="9"/>
      <c r="AU486" s="9"/>
      <c r="AV486" s="9"/>
      <c r="AW486" s="9"/>
      <c r="AX486" s="9"/>
      <c r="AY486" s="9"/>
      <c r="AZ486" s="9"/>
      <c r="BA486" s="9"/>
      <c r="BB486" s="9"/>
      <c r="BC486" s="9"/>
      <c r="BD486" s="9"/>
      <c r="BE486" s="9"/>
      <c r="BF486" s="9"/>
      <c r="BG486" s="9"/>
      <c r="BH486" s="9"/>
      <c r="BI486" s="9"/>
      <c r="BJ486" s="9"/>
      <c r="BK486" s="9"/>
      <c r="BL486" s="9"/>
      <c r="BM486" s="9"/>
      <c r="BN486" s="9"/>
      <c r="BO486" s="9"/>
      <c r="BP486" s="9"/>
      <c r="BQ486" s="9"/>
      <c r="BR486" s="9"/>
      <c r="BS486" s="9"/>
      <c r="BT486" s="9"/>
      <c r="BU486" s="9"/>
      <c r="BV486" s="9"/>
      <c r="BW486" s="9"/>
      <c r="BX486" s="9"/>
      <c r="BY486" s="9"/>
      <c r="BZ486" s="9"/>
    </row>
    <row r="487" spans="1:78">
      <c r="A487" s="50">
        <f t="shared" si="31"/>
        <v>476</v>
      </c>
      <c r="C487" s="11" t="str">
        <f>IFERROR(INDEX('     2022    '!D:D,MATCH('Order Summary'!$A487,'     2022    '!$AN:$AN,0)),"")</f>
        <v/>
      </c>
      <c r="D487" s="11" t="str">
        <f>IFERROR(INDEX('     2022    '!C:C,MATCH('Order Summary'!$A487,'     2022    '!$AN:$AN,0)),"")</f>
        <v/>
      </c>
      <c r="E487" s="11" t="str">
        <f>IFERROR(INDEX('     2022    '!E:E,MATCH('Order Summary'!$A487,'     2022    '!$AN:$AN,0)),"")</f>
        <v/>
      </c>
      <c r="F487" s="96">
        <f>IFERROR(INDEX('     2022    '!AY:AY,MATCH($A487,'     2022    '!$AN:$AN,0)),0)</f>
        <v>0</v>
      </c>
      <c r="G487" s="180" t="str">
        <f>IFERROR(IF($O$3&gt;68,INDEX('     2022    '!I:I,MATCH($A487,'     2022    '!$AN:$AN,0))*(1-'     2022    '!$BA$1),INDEX('     2022    '!I:I,MATCH($A487,'     2022    '!$AN:$AN,0))),"")</f>
        <v/>
      </c>
      <c r="H487" s="96">
        <f>IFERROR(INDEX('     2022    '!AZ:AZ,MATCH($A487,'     2022    '!$AN:$AN,0)),0)</f>
        <v>0</v>
      </c>
      <c r="I487" s="180" t="str">
        <f>IFERROR(IF($O$3&gt;68,INDEX('     2022    '!M:M,MATCH($A487,'     2022    '!$AN:$AN,0))*(1-'     2022    '!$BA$1),INDEX('     2022    '!M:M,MATCH($A487,'     2022    '!$AN:$AN,0))),"")</f>
        <v/>
      </c>
      <c r="J487" s="181">
        <f t="shared" si="29"/>
        <v>0</v>
      </c>
      <c r="K487" s="182" t="str">
        <f t="shared" si="30"/>
        <v/>
      </c>
      <c r="L487" s="53"/>
      <c r="M487" s="52" t="str">
        <f>IFERROR(INDEX('     2022    '!R:R,MATCH('Order Summary'!$A487,'     2022    '!$AN:$AN,0)),"")</f>
        <v/>
      </c>
      <c r="N487" s="52" t="str">
        <f>IFERROR(INDEX('     2022    '!V:V,MATCH('Order Summary'!$A487,'     2022    '!$AN:$AN,0)),"")</f>
        <v/>
      </c>
      <c r="O487" s="52" t="str">
        <f>IFERROR(INDEX('     2022    '!S:S,MATCH('Order Summary'!$A487,'     2022    '!$AN:$AN,0)),"")</f>
        <v/>
      </c>
      <c r="P487" s="96" t="str">
        <f t="shared" si="28"/>
        <v/>
      </c>
      <c r="R487" s="9"/>
      <c r="S487" s="9"/>
      <c r="T487" s="9"/>
      <c r="U487" s="9"/>
      <c r="V487" s="9"/>
      <c r="W487" s="9"/>
      <c r="X487" s="9"/>
      <c r="Y487" s="9"/>
      <c r="Z487" s="9"/>
      <c r="AA487" s="9"/>
      <c r="AB487" s="9"/>
      <c r="AC487" s="9"/>
      <c r="AD487" s="9"/>
      <c r="AE487" s="9"/>
      <c r="AF487" s="9"/>
      <c r="AG487" s="9"/>
      <c r="AH487" s="9"/>
      <c r="AI487" s="9"/>
      <c r="AJ487" s="9"/>
      <c r="AK487" s="9"/>
      <c r="AL487" s="9"/>
      <c r="AM487" s="9"/>
      <c r="AN487" s="9"/>
      <c r="AO487" s="9"/>
      <c r="AP487" s="9"/>
      <c r="AQ487" s="9"/>
      <c r="AR487" s="9"/>
      <c r="AS487" s="9"/>
      <c r="AT487" s="9"/>
      <c r="AU487" s="9"/>
      <c r="AV487" s="9"/>
      <c r="AW487" s="9"/>
      <c r="AX487" s="9"/>
      <c r="AY487" s="9"/>
      <c r="AZ487" s="9"/>
      <c r="BA487" s="9"/>
      <c r="BB487" s="9"/>
      <c r="BC487" s="9"/>
      <c r="BD487" s="9"/>
      <c r="BE487" s="9"/>
      <c r="BF487" s="9"/>
      <c r="BG487" s="9"/>
      <c r="BH487" s="9"/>
      <c r="BI487" s="9"/>
      <c r="BJ487" s="9"/>
      <c r="BK487" s="9"/>
      <c r="BL487" s="9"/>
      <c r="BM487" s="9"/>
      <c r="BN487" s="9"/>
      <c r="BO487" s="9"/>
      <c r="BP487" s="9"/>
      <c r="BQ487" s="9"/>
      <c r="BR487" s="9"/>
      <c r="BS487" s="9"/>
      <c r="BT487" s="9"/>
      <c r="BU487" s="9"/>
      <c r="BV487" s="9"/>
      <c r="BW487" s="9"/>
      <c r="BX487" s="9"/>
      <c r="BY487" s="9"/>
      <c r="BZ487" s="9"/>
    </row>
    <row r="488" spans="1:78">
      <c r="A488" s="50">
        <f t="shared" si="31"/>
        <v>477</v>
      </c>
      <c r="C488" s="11" t="str">
        <f>IFERROR(INDEX('     2022    '!D:D,MATCH('Order Summary'!$A488,'     2022    '!$AN:$AN,0)),"")</f>
        <v/>
      </c>
      <c r="D488" s="11" t="str">
        <f>IFERROR(INDEX('     2022    '!C:C,MATCH('Order Summary'!$A488,'     2022    '!$AN:$AN,0)),"")</f>
        <v/>
      </c>
      <c r="E488" s="11" t="str">
        <f>IFERROR(INDEX('     2022    '!E:E,MATCH('Order Summary'!$A488,'     2022    '!$AN:$AN,0)),"")</f>
        <v/>
      </c>
      <c r="F488" s="96">
        <f>IFERROR(INDEX('     2022    '!AY:AY,MATCH($A488,'     2022    '!$AN:$AN,0)),0)</f>
        <v>0</v>
      </c>
      <c r="G488" s="180" t="str">
        <f>IFERROR(IF($O$3&gt;68,INDEX('     2022    '!I:I,MATCH($A488,'     2022    '!$AN:$AN,0))*(1-'     2022    '!$BA$1),INDEX('     2022    '!I:I,MATCH($A488,'     2022    '!$AN:$AN,0))),"")</f>
        <v/>
      </c>
      <c r="H488" s="96">
        <f>IFERROR(INDEX('     2022    '!AZ:AZ,MATCH($A488,'     2022    '!$AN:$AN,0)),0)</f>
        <v>0</v>
      </c>
      <c r="I488" s="180" t="str">
        <f>IFERROR(IF($O$3&gt;68,INDEX('     2022    '!M:M,MATCH($A488,'     2022    '!$AN:$AN,0))*(1-'     2022    '!$BA$1),INDEX('     2022    '!M:M,MATCH($A488,'     2022    '!$AN:$AN,0))),"")</f>
        <v/>
      </c>
      <c r="J488" s="181">
        <f t="shared" si="29"/>
        <v>0</v>
      </c>
      <c r="K488" s="182" t="str">
        <f t="shared" si="30"/>
        <v/>
      </c>
      <c r="L488" s="53"/>
      <c r="M488" s="52" t="str">
        <f>IFERROR(INDEX('     2022    '!R:R,MATCH('Order Summary'!$A488,'     2022    '!$AN:$AN,0)),"")</f>
        <v/>
      </c>
      <c r="N488" s="52" t="str">
        <f>IFERROR(INDEX('     2022    '!V:V,MATCH('Order Summary'!$A488,'     2022    '!$AN:$AN,0)),"")</f>
        <v/>
      </c>
      <c r="O488" s="52" t="str">
        <f>IFERROR(INDEX('     2022    '!S:S,MATCH('Order Summary'!$A488,'     2022    '!$AN:$AN,0)),"")</f>
        <v/>
      </c>
      <c r="P488" s="96" t="str">
        <f t="shared" si="28"/>
        <v/>
      </c>
      <c r="R488" s="9"/>
      <c r="S488" s="9"/>
      <c r="T488" s="9"/>
      <c r="U488" s="9"/>
      <c r="V488" s="9"/>
      <c r="W488" s="9"/>
      <c r="X488" s="9"/>
      <c r="Y488" s="9"/>
      <c r="Z488" s="9"/>
      <c r="AA488" s="9"/>
      <c r="AB488" s="9"/>
      <c r="AC488" s="9"/>
      <c r="AD488" s="9"/>
      <c r="AE488" s="9"/>
      <c r="AF488" s="9"/>
      <c r="AG488" s="9"/>
      <c r="AH488" s="9"/>
      <c r="AI488" s="9"/>
      <c r="AJ488" s="9"/>
      <c r="AK488" s="9"/>
      <c r="AL488" s="9"/>
      <c r="AM488" s="9"/>
      <c r="AN488" s="9"/>
      <c r="AO488" s="9"/>
      <c r="AP488" s="9"/>
      <c r="AQ488" s="9"/>
      <c r="AR488" s="9"/>
      <c r="AS488" s="9"/>
      <c r="AT488" s="9"/>
      <c r="AU488" s="9"/>
      <c r="AV488" s="9"/>
      <c r="AW488" s="9"/>
      <c r="AX488" s="9"/>
      <c r="AY488" s="9"/>
      <c r="AZ488" s="9"/>
      <c r="BA488" s="9"/>
      <c r="BB488" s="9"/>
      <c r="BC488" s="9"/>
      <c r="BD488" s="9"/>
      <c r="BE488" s="9"/>
      <c r="BF488" s="9"/>
      <c r="BG488" s="9"/>
      <c r="BH488" s="9"/>
      <c r="BI488" s="9"/>
      <c r="BJ488" s="9"/>
      <c r="BK488" s="9"/>
      <c r="BL488" s="9"/>
      <c r="BM488" s="9"/>
      <c r="BN488" s="9"/>
      <c r="BO488" s="9"/>
      <c r="BP488" s="9"/>
      <c r="BQ488" s="9"/>
      <c r="BR488" s="9"/>
      <c r="BS488" s="9"/>
      <c r="BT488" s="9"/>
      <c r="BU488" s="9"/>
      <c r="BV488" s="9"/>
      <c r="BW488" s="9"/>
      <c r="BX488" s="9"/>
      <c r="BY488" s="9"/>
      <c r="BZ488" s="9"/>
    </row>
    <row r="489" spans="1:78">
      <c r="A489" s="50">
        <f t="shared" si="31"/>
        <v>478</v>
      </c>
      <c r="C489" s="11" t="str">
        <f>IFERROR(INDEX('     2022    '!D:D,MATCH('Order Summary'!$A489,'     2022    '!$AN:$AN,0)),"")</f>
        <v/>
      </c>
      <c r="D489" s="11" t="str">
        <f>IFERROR(INDEX('     2022    '!C:C,MATCH('Order Summary'!$A489,'     2022    '!$AN:$AN,0)),"")</f>
        <v/>
      </c>
      <c r="E489" s="11" t="str">
        <f>IFERROR(INDEX('     2022    '!E:E,MATCH('Order Summary'!$A489,'     2022    '!$AN:$AN,0)),"")</f>
        <v/>
      </c>
      <c r="F489" s="96">
        <f>IFERROR(INDEX('     2022    '!AY:AY,MATCH($A489,'     2022    '!$AN:$AN,0)),0)</f>
        <v>0</v>
      </c>
      <c r="G489" s="180" t="str">
        <f>IFERROR(IF($O$3&gt;68,INDEX('     2022    '!I:I,MATCH($A489,'     2022    '!$AN:$AN,0))*(1-'     2022    '!$BA$1),INDEX('     2022    '!I:I,MATCH($A489,'     2022    '!$AN:$AN,0))),"")</f>
        <v/>
      </c>
      <c r="H489" s="96">
        <f>IFERROR(INDEX('     2022    '!AZ:AZ,MATCH($A489,'     2022    '!$AN:$AN,0)),0)</f>
        <v>0</v>
      </c>
      <c r="I489" s="180" t="str">
        <f>IFERROR(IF($O$3&gt;68,INDEX('     2022    '!M:M,MATCH($A489,'     2022    '!$AN:$AN,0))*(1-'     2022    '!$BA$1),INDEX('     2022    '!M:M,MATCH($A489,'     2022    '!$AN:$AN,0))),"")</f>
        <v/>
      </c>
      <c r="J489" s="181">
        <f t="shared" si="29"/>
        <v>0</v>
      </c>
      <c r="K489" s="182" t="str">
        <f t="shared" si="30"/>
        <v/>
      </c>
      <c r="L489" s="53"/>
      <c r="M489" s="52" t="str">
        <f>IFERROR(INDEX('     2022    '!R:R,MATCH('Order Summary'!$A489,'     2022    '!$AN:$AN,0)),"")</f>
        <v/>
      </c>
      <c r="N489" s="52" t="str">
        <f>IFERROR(INDEX('     2022    '!V:V,MATCH('Order Summary'!$A489,'     2022    '!$AN:$AN,0)),"")</f>
        <v/>
      </c>
      <c r="O489" s="52" t="str">
        <f>IFERROR(INDEX('     2022    '!S:S,MATCH('Order Summary'!$A489,'     2022    '!$AN:$AN,0)),"")</f>
        <v/>
      </c>
      <c r="P489" s="96" t="str">
        <f t="shared" si="28"/>
        <v/>
      </c>
      <c r="R489" s="9"/>
      <c r="S489" s="9"/>
      <c r="T489" s="9"/>
      <c r="U489" s="9"/>
      <c r="V489" s="9"/>
      <c r="W489" s="9"/>
      <c r="X489" s="9"/>
      <c r="Y489" s="9"/>
      <c r="Z489" s="9"/>
      <c r="AA489" s="9"/>
      <c r="AB489" s="9"/>
      <c r="AC489" s="9"/>
      <c r="AD489" s="9"/>
      <c r="AE489" s="9"/>
      <c r="AF489" s="9"/>
      <c r="AG489" s="9"/>
      <c r="AH489" s="9"/>
      <c r="AI489" s="9"/>
      <c r="AJ489" s="9"/>
      <c r="AK489" s="9"/>
      <c r="AL489" s="9"/>
      <c r="AM489" s="9"/>
      <c r="AN489" s="9"/>
      <c r="AO489" s="9"/>
      <c r="AP489" s="9"/>
      <c r="AQ489" s="9"/>
      <c r="AR489" s="9"/>
      <c r="AS489" s="9"/>
      <c r="AT489" s="9"/>
      <c r="AU489" s="9"/>
      <c r="AV489" s="9"/>
      <c r="AW489" s="9"/>
      <c r="AX489" s="9"/>
      <c r="AY489" s="9"/>
      <c r="AZ489" s="9"/>
      <c r="BA489" s="9"/>
      <c r="BB489" s="9"/>
      <c r="BC489" s="9"/>
      <c r="BD489" s="9"/>
      <c r="BE489" s="9"/>
      <c r="BF489" s="9"/>
      <c r="BG489" s="9"/>
      <c r="BH489" s="9"/>
      <c r="BI489" s="9"/>
      <c r="BJ489" s="9"/>
      <c r="BK489" s="9"/>
      <c r="BL489" s="9"/>
      <c r="BM489" s="9"/>
      <c r="BN489" s="9"/>
      <c r="BO489" s="9"/>
      <c r="BP489" s="9"/>
      <c r="BQ489" s="9"/>
      <c r="BR489" s="9"/>
      <c r="BS489" s="9"/>
      <c r="BT489" s="9"/>
      <c r="BU489" s="9"/>
      <c r="BV489" s="9"/>
      <c r="BW489" s="9"/>
      <c r="BX489" s="9"/>
      <c r="BY489" s="9"/>
      <c r="BZ489" s="9"/>
    </row>
    <row r="490" spans="1:78">
      <c r="A490" s="50">
        <f t="shared" si="31"/>
        <v>479</v>
      </c>
      <c r="C490" s="11" t="str">
        <f>IFERROR(INDEX('     2022    '!D:D,MATCH('Order Summary'!$A490,'     2022    '!$AN:$AN,0)),"")</f>
        <v/>
      </c>
      <c r="D490" s="11" t="str">
        <f>IFERROR(INDEX('     2022    '!C:C,MATCH('Order Summary'!$A490,'     2022    '!$AN:$AN,0)),"")</f>
        <v/>
      </c>
      <c r="E490" s="11" t="str">
        <f>IFERROR(INDEX('     2022    '!E:E,MATCH('Order Summary'!$A490,'     2022    '!$AN:$AN,0)),"")</f>
        <v/>
      </c>
      <c r="F490" s="96">
        <f>IFERROR(INDEX('     2022    '!AY:AY,MATCH($A490,'     2022    '!$AN:$AN,0)),0)</f>
        <v>0</v>
      </c>
      <c r="G490" s="180" t="str">
        <f>IFERROR(IF($O$3&gt;68,INDEX('     2022    '!I:I,MATCH($A490,'     2022    '!$AN:$AN,0))*(1-'     2022    '!$BA$1),INDEX('     2022    '!I:I,MATCH($A490,'     2022    '!$AN:$AN,0))),"")</f>
        <v/>
      </c>
      <c r="H490" s="96">
        <f>IFERROR(INDEX('     2022    '!AZ:AZ,MATCH($A490,'     2022    '!$AN:$AN,0)),0)</f>
        <v>0</v>
      </c>
      <c r="I490" s="180" t="str">
        <f>IFERROR(IF($O$3&gt;68,INDEX('     2022    '!M:M,MATCH($A490,'     2022    '!$AN:$AN,0))*(1-'     2022    '!$BA$1),INDEX('     2022    '!M:M,MATCH($A490,'     2022    '!$AN:$AN,0))),"")</f>
        <v/>
      </c>
      <c r="J490" s="181">
        <f t="shared" si="29"/>
        <v>0</v>
      </c>
      <c r="K490" s="182" t="str">
        <f t="shared" si="30"/>
        <v/>
      </c>
      <c r="L490" s="53"/>
      <c r="M490" s="52" t="str">
        <f>IFERROR(INDEX('     2022    '!R:R,MATCH('Order Summary'!$A490,'     2022    '!$AN:$AN,0)),"")</f>
        <v/>
      </c>
      <c r="N490" s="52" t="str">
        <f>IFERROR(INDEX('     2022    '!V:V,MATCH('Order Summary'!$A490,'     2022    '!$AN:$AN,0)),"")</f>
        <v/>
      </c>
      <c r="O490" s="52" t="str">
        <f>IFERROR(INDEX('     2022    '!S:S,MATCH('Order Summary'!$A490,'     2022    '!$AN:$AN,0)),"")</f>
        <v/>
      </c>
      <c r="P490" s="96" t="str">
        <f t="shared" si="28"/>
        <v/>
      </c>
      <c r="R490" s="9"/>
      <c r="S490" s="9"/>
      <c r="T490" s="9"/>
      <c r="U490" s="9"/>
      <c r="V490" s="9"/>
      <c r="W490" s="9"/>
      <c r="X490" s="9"/>
      <c r="Y490" s="9"/>
      <c r="Z490" s="9"/>
      <c r="AA490" s="9"/>
      <c r="AB490" s="9"/>
      <c r="AC490" s="9"/>
      <c r="AD490" s="9"/>
      <c r="AE490" s="9"/>
      <c r="AF490" s="9"/>
      <c r="AG490" s="9"/>
      <c r="AH490" s="9"/>
      <c r="AI490" s="9"/>
      <c r="AJ490" s="9"/>
      <c r="AK490" s="9"/>
      <c r="AL490" s="9"/>
      <c r="AM490" s="9"/>
      <c r="AN490" s="9"/>
      <c r="AO490" s="9"/>
      <c r="AP490" s="9"/>
      <c r="AQ490" s="9"/>
      <c r="AR490" s="9"/>
      <c r="AS490" s="9"/>
      <c r="AT490" s="9"/>
      <c r="AU490" s="9"/>
      <c r="AV490" s="9"/>
      <c r="AW490" s="9"/>
      <c r="AX490" s="9"/>
      <c r="AY490" s="9"/>
      <c r="AZ490" s="9"/>
      <c r="BA490" s="9"/>
      <c r="BB490" s="9"/>
      <c r="BC490" s="9"/>
      <c r="BD490" s="9"/>
      <c r="BE490" s="9"/>
      <c r="BF490" s="9"/>
      <c r="BG490" s="9"/>
      <c r="BH490" s="9"/>
      <c r="BI490" s="9"/>
      <c r="BJ490" s="9"/>
      <c r="BK490" s="9"/>
      <c r="BL490" s="9"/>
      <c r="BM490" s="9"/>
      <c r="BN490" s="9"/>
      <c r="BO490" s="9"/>
      <c r="BP490" s="9"/>
      <c r="BQ490" s="9"/>
      <c r="BR490" s="9"/>
      <c r="BS490" s="9"/>
      <c r="BT490" s="9"/>
      <c r="BU490" s="9"/>
      <c r="BV490" s="9"/>
      <c r="BW490" s="9"/>
      <c r="BX490" s="9"/>
      <c r="BY490" s="9"/>
      <c r="BZ490" s="9"/>
    </row>
    <row r="491" spans="1:78">
      <c r="A491" s="50">
        <f t="shared" si="31"/>
        <v>480</v>
      </c>
      <c r="C491" s="11" t="str">
        <f>IFERROR(INDEX('     2022    '!D:D,MATCH('Order Summary'!$A491,'     2022    '!$AN:$AN,0)),"")</f>
        <v/>
      </c>
      <c r="D491" s="11" t="str">
        <f>IFERROR(INDEX('     2022    '!C:C,MATCH('Order Summary'!$A491,'     2022    '!$AN:$AN,0)),"")</f>
        <v/>
      </c>
      <c r="E491" s="11" t="str">
        <f>IFERROR(INDEX('     2022    '!E:E,MATCH('Order Summary'!$A491,'     2022    '!$AN:$AN,0)),"")</f>
        <v/>
      </c>
      <c r="F491" s="96">
        <f>IFERROR(INDEX('     2022    '!AY:AY,MATCH($A491,'     2022    '!$AN:$AN,0)),0)</f>
        <v>0</v>
      </c>
      <c r="G491" s="180" t="str">
        <f>IFERROR(IF($O$3&gt;68,INDEX('     2022    '!I:I,MATCH($A491,'     2022    '!$AN:$AN,0))*(1-'     2022    '!$BA$1),INDEX('     2022    '!I:I,MATCH($A491,'     2022    '!$AN:$AN,0))),"")</f>
        <v/>
      </c>
      <c r="H491" s="96">
        <f>IFERROR(INDEX('     2022    '!AZ:AZ,MATCH($A491,'     2022    '!$AN:$AN,0)),0)</f>
        <v>0</v>
      </c>
      <c r="I491" s="180" t="str">
        <f>IFERROR(IF($O$3&gt;68,INDEX('     2022    '!M:M,MATCH($A491,'     2022    '!$AN:$AN,0))*(1-'     2022    '!$BA$1),INDEX('     2022    '!M:M,MATCH($A491,'     2022    '!$AN:$AN,0))),"")</f>
        <v/>
      </c>
      <c r="J491" s="181">
        <f t="shared" si="29"/>
        <v>0</v>
      </c>
      <c r="K491" s="182" t="str">
        <f t="shared" si="30"/>
        <v/>
      </c>
      <c r="L491" s="53"/>
      <c r="M491" s="52" t="str">
        <f>IFERROR(INDEX('     2022    '!R:R,MATCH('Order Summary'!$A491,'     2022    '!$AN:$AN,0)),"")</f>
        <v/>
      </c>
      <c r="N491" s="52" t="str">
        <f>IFERROR(INDEX('     2022    '!V:V,MATCH('Order Summary'!$A491,'     2022    '!$AN:$AN,0)),"")</f>
        <v/>
      </c>
      <c r="O491" s="52" t="str">
        <f>IFERROR(INDEX('     2022    '!S:S,MATCH('Order Summary'!$A491,'     2022    '!$AN:$AN,0)),"")</f>
        <v/>
      </c>
      <c r="P491" s="96" t="str">
        <f t="shared" si="28"/>
        <v/>
      </c>
      <c r="R491" s="9"/>
      <c r="S491" s="9"/>
      <c r="T491" s="9"/>
      <c r="U491" s="9"/>
      <c r="V491" s="9"/>
      <c r="W491" s="9"/>
      <c r="X491" s="9"/>
      <c r="Y491" s="9"/>
      <c r="Z491" s="9"/>
      <c r="AA491" s="9"/>
      <c r="AB491" s="9"/>
      <c r="AC491" s="9"/>
      <c r="AD491" s="9"/>
      <c r="AE491" s="9"/>
      <c r="AF491" s="9"/>
      <c r="AG491" s="9"/>
      <c r="AH491" s="9"/>
      <c r="AI491" s="9"/>
      <c r="AJ491" s="9"/>
      <c r="AK491" s="9"/>
      <c r="AL491" s="9"/>
      <c r="AM491" s="9"/>
      <c r="AN491" s="9"/>
      <c r="AO491" s="9"/>
      <c r="AP491" s="9"/>
      <c r="AQ491" s="9"/>
      <c r="AR491" s="9"/>
      <c r="AS491" s="9"/>
      <c r="AT491" s="9"/>
      <c r="AU491" s="9"/>
      <c r="AV491" s="9"/>
      <c r="AW491" s="9"/>
      <c r="AX491" s="9"/>
      <c r="AY491" s="9"/>
      <c r="AZ491" s="9"/>
      <c r="BA491" s="9"/>
      <c r="BB491" s="9"/>
      <c r="BC491" s="9"/>
      <c r="BD491" s="9"/>
      <c r="BE491" s="9"/>
      <c r="BF491" s="9"/>
      <c r="BG491" s="9"/>
      <c r="BH491" s="9"/>
      <c r="BI491" s="9"/>
      <c r="BJ491" s="9"/>
      <c r="BK491" s="9"/>
      <c r="BL491" s="9"/>
      <c r="BM491" s="9"/>
      <c r="BN491" s="9"/>
      <c r="BO491" s="9"/>
      <c r="BP491" s="9"/>
      <c r="BQ491" s="9"/>
      <c r="BR491" s="9"/>
      <c r="BS491" s="9"/>
      <c r="BT491" s="9"/>
      <c r="BU491" s="9"/>
      <c r="BV491" s="9"/>
      <c r="BW491" s="9"/>
      <c r="BX491" s="9"/>
      <c r="BY491" s="9"/>
      <c r="BZ491" s="9"/>
    </row>
    <row r="492" spans="1:78">
      <c r="A492" s="50">
        <f t="shared" si="31"/>
        <v>481</v>
      </c>
      <c r="C492" s="11" t="str">
        <f>IFERROR(INDEX('     2022    '!D:D,MATCH('Order Summary'!$A492,'     2022    '!$AN:$AN,0)),"")</f>
        <v/>
      </c>
      <c r="D492" s="11" t="str">
        <f>IFERROR(INDEX('     2022    '!C:C,MATCH('Order Summary'!$A492,'     2022    '!$AN:$AN,0)),"")</f>
        <v/>
      </c>
      <c r="E492" s="11" t="str">
        <f>IFERROR(INDEX('     2022    '!E:E,MATCH('Order Summary'!$A492,'     2022    '!$AN:$AN,0)),"")</f>
        <v/>
      </c>
      <c r="F492" s="96">
        <f>IFERROR(INDEX('     2022    '!AY:AY,MATCH($A492,'     2022    '!$AN:$AN,0)),0)</f>
        <v>0</v>
      </c>
      <c r="G492" s="180" t="str">
        <f>IFERROR(IF($O$3&gt;68,INDEX('     2022    '!I:I,MATCH($A492,'     2022    '!$AN:$AN,0))*(1-'     2022    '!$BA$1),INDEX('     2022    '!I:I,MATCH($A492,'     2022    '!$AN:$AN,0))),"")</f>
        <v/>
      </c>
      <c r="H492" s="96">
        <f>IFERROR(INDEX('     2022    '!AZ:AZ,MATCH($A492,'     2022    '!$AN:$AN,0)),0)</f>
        <v>0</v>
      </c>
      <c r="I492" s="180" t="str">
        <f>IFERROR(IF($O$3&gt;68,INDEX('     2022    '!M:M,MATCH($A492,'     2022    '!$AN:$AN,0))*(1-'     2022    '!$BA$1),INDEX('     2022    '!M:M,MATCH($A492,'     2022    '!$AN:$AN,0))),"")</f>
        <v/>
      </c>
      <c r="J492" s="181">
        <f t="shared" si="29"/>
        <v>0</v>
      </c>
      <c r="K492" s="182" t="str">
        <f t="shared" si="30"/>
        <v/>
      </c>
      <c r="L492" s="53"/>
      <c r="M492" s="52" t="str">
        <f>IFERROR(INDEX('     2022    '!R:R,MATCH('Order Summary'!$A492,'     2022    '!$AN:$AN,0)),"")</f>
        <v/>
      </c>
      <c r="N492" s="52" t="str">
        <f>IFERROR(INDEX('     2022    '!V:V,MATCH('Order Summary'!$A492,'     2022    '!$AN:$AN,0)),"")</f>
        <v/>
      </c>
      <c r="O492" s="52" t="str">
        <f>IFERROR(INDEX('     2022    '!S:S,MATCH('Order Summary'!$A492,'     2022    '!$AN:$AN,0)),"")</f>
        <v/>
      </c>
      <c r="P492" s="96" t="str">
        <f t="shared" si="28"/>
        <v/>
      </c>
      <c r="R492" s="9"/>
      <c r="S492" s="9"/>
      <c r="T492" s="9"/>
      <c r="U492" s="9"/>
      <c r="V492" s="9"/>
      <c r="W492" s="9"/>
      <c r="X492" s="9"/>
      <c r="Y492" s="9"/>
      <c r="Z492" s="9"/>
      <c r="AA492" s="9"/>
      <c r="AB492" s="9"/>
      <c r="AC492" s="9"/>
      <c r="AD492" s="9"/>
      <c r="AE492" s="9"/>
      <c r="AF492" s="9"/>
      <c r="AG492" s="9"/>
      <c r="AH492" s="9"/>
      <c r="AI492" s="9"/>
      <c r="AJ492" s="9"/>
      <c r="AK492" s="9"/>
      <c r="AL492" s="9"/>
      <c r="AM492" s="9"/>
      <c r="AN492" s="9"/>
      <c r="AO492" s="9"/>
      <c r="AP492" s="9"/>
      <c r="AQ492" s="9"/>
      <c r="AR492" s="9"/>
      <c r="AS492" s="9"/>
      <c r="AT492" s="9"/>
      <c r="AU492" s="9"/>
      <c r="AV492" s="9"/>
      <c r="AW492" s="9"/>
      <c r="AX492" s="9"/>
      <c r="AY492" s="9"/>
      <c r="AZ492" s="9"/>
      <c r="BA492" s="9"/>
      <c r="BB492" s="9"/>
      <c r="BC492" s="9"/>
      <c r="BD492" s="9"/>
      <c r="BE492" s="9"/>
      <c r="BF492" s="9"/>
      <c r="BG492" s="9"/>
      <c r="BH492" s="9"/>
      <c r="BI492" s="9"/>
      <c r="BJ492" s="9"/>
      <c r="BK492" s="9"/>
      <c r="BL492" s="9"/>
      <c r="BM492" s="9"/>
      <c r="BN492" s="9"/>
      <c r="BO492" s="9"/>
      <c r="BP492" s="9"/>
      <c r="BQ492" s="9"/>
      <c r="BR492" s="9"/>
      <c r="BS492" s="9"/>
      <c r="BT492" s="9"/>
      <c r="BU492" s="9"/>
      <c r="BV492" s="9"/>
      <c r="BW492" s="9"/>
      <c r="BX492" s="9"/>
      <c r="BY492" s="9"/>
      <c r="BZ492" s="9"/>
    </row>
    <row r="493" spans="1:78">
      <c r="A493" s="50">
        <f t="shared" si="31"/>
        <v>482</v>
      </c>
      <c r="C493" s="11" t="str">
        <f>IFERROR(INDEX('     2022    '!D:D,MATCH('Order Summary'!$A493,'     2022    '!$AN:$AN,0)),"")</f>
        <v/>
      </c>
      <c r="D493" s="11" t="str">
        <f>IFERROR(INDEX('     2022    '!C:C,MATCH('Order Summary'!$A493,'     2022    '!$AN:$AN,0)),"")</f>
        <v/>
      </c>
      <c r="E493" s="11" t="str">
        <f>IFERROR(INDEX('     2022    '!E:E,MATCH('Order Summary'!$A493,'     2022    '!$AN:$AN,0)),"")</f>
        <v/>
      </c>
      <c r="F493" s="96">
        <f>IFERROR(INDEX('     2022    '!AY:AY,MATCH($A493,'     2022    '!$AN:$AN,0)),0)</f>
        <v>0</v>
      </c>
      <c r="G493" s="180" t="str">
        <f>IFERROR(IF($O$3&gt;68,INDEX('     2022    '!I:I,MATCH($A493,'     2022    '!$AN:$AN,0))*(1-'     2022    '!$BA$1),INDEX('     2022    '!I:I,MATCH($A493,'     2022    '!$AN:$AN,0))),"")</f>
        <v/>
      </c>
      <c r="H493" s="96">
        <f>IFERROR(INDEX('     2022    '!AZ:AZ,MATCH($A493,'     2022    '!$AN:$AN,0)),0)</f>
        <v>0</v>
      </c>
      <c r="I493" s="180" t="str">
        <f>IFERROR(IF($O$3&gt;68,INDEX('     2022    '!M:M,MATCH($A493,'     2022    '!$AN:$AN,0))*(1-'     2022    '!$BA$1),INDEX('     2022    '!M:M,MATCH($A493,'     2022    '!$AN:$AN,0))),"")</f>
        <v/>
      </c>
      <c r="J493" s="181">
        <f t="shared" si="29"/>
        <v>0</v>
      </c>
      <c r="K493" s="182" t="str">
        <f t="shared" si="30"/>
        <v/>
      </c>
      <c r="L493" s="53"/>
      <c r="M493" s="52" t="str">
        <f>IFERROR(INDEX('     2022    '!R:R,MATCH('Order Summary'!$A493,'     2022    '!$AN:$AN,0)),"")</f>
        <v/>
      </c>
      <c r="N493" s="52" t="str">
        <f>IFERROR(INDEX('     2022    '!V:V,MATCH('Order Summary'!$A493,'     2022    '!$AN:$AN,0)),"")</f>
        <v/>
      </c>
      <c r="O493" s="52" t="str">
        <f>IFERROR(INDEX('     2022    '!S:S,MATCH('Order Summary'!$A493,'     2022    '!$AN:$AN,0)),"")</f>
        <v/>
      </c>
      <c r="P493" s="96" t="str">
        <f t="shared" si="28"/>
        <v/>
      </c>
      <c r="R493" s="9"/>
      <c r="S493" s="9"/>
      <c r="T493" s="9"/>
      <c r="U493" s="9"/>
      <c r="V493" s="9"/>
      <c r="W493" s="9"/>
      <c r="X493" s="9"/>
      <c r="Y493" s="9"/>
      <c r="Z493" s="9"/>
      <c r="AA493" s="9"/>
      <c r="AB493" s="9"/>
      <c r="AC493" s="9"/>
      <c r="AD493" s="9"/>
      <c r="AE493" s="9"/>
      <c r="AF493" s="9"/>
      <c r="AG493" s="9"/>
      <c r="AH493" s="9"/>
      <c r="AI493" s="9"/>
      <c r="AJ493" s="9"/>
      <c r="AK493" s="9"/>
      <c r="AL493" s="9"/>
      <c r="AM493" s="9"/>
      <c r="AN493" s="9"/>
      <c r="AO493" s="9"/>
      <c r="AP493" s="9"/>
      <c r="AQ493" s="9"/>
      <c r="AR493" s="9"/>
      <c r="AS493" s="9"/>
      <c r="AT493" s="9"/>
      <c r="AU493" s="9"/>
      <c r="AV493" s="9"/>
      <c r="AW493" s="9"/>
      <c r="AX493" s="9"/>
      <c r="AY493" s="9"/>
      <c r="AZ493" s="9"/>
      <c r="BA493" s="9"/>
      <c r="BB493" s="9"/>
      <c r="BC493" s="9"/>
      <c r="BD493" s="9"/>
      <c r="BE493" s="9"/>
      <c r="BF493" s="9"/>
      <c r="BG493" s="9"/>
      <c r="BH493" s="9"/>
      <c r="BI493" s="9"/>
      <c r="BJ493" s="9"/>
      <c r="BK493" s="9"/>
      <c r="BL493" s="9"/>
      <c r="BM493" s="9"/>
      <c r="BN493" s="9"/>
      <c r="BO493" s="9"/>
      <c r="BP493" s="9"/>
      <c r="BQ493" s="9"/>
      <c r="BR493" s="9"/>
      <c r="BS493" s="9"/>
      <c r="BT493" s="9"/>
      <c r="BU493" s="9"/>
      <c r="BV493" s="9"/>
      <c r="BW493" s="9"/>
      <c r="BX493" s="9"/>
      <c r="BY493" s="9"/>
      <c r="BZ493" s="9"/>
    </row>
    <row r="494" spans="1:78">
      <c r="A494" s="50">
        <f t="shared" si="31"/>
        <v>483</v>
      </c>
      <c r="C494" s="11" t="str">
        <f>IFERROR(INDEX('     2022    '!D:D,MATCH('Order Summary'!$A494,'     2022    '!$AN:$AN,0)),"")</f>
        <v/>
      </c>
      <c r="D494" s="11" t="str">
        <f>IFERROR(INDEX('     2022    '!C:C,MATCH('Order Summary'!$A494,'     2022    '!$AN:$AN,0)),"")</f>
        <v/>
      </c>
      <c r="E494" s="11" t="str">
        <f>IFERROR(INDEX('     2022    '!E:E,MATCH('Order Summary'!$A494,'     2022    '!$AN:$AN,0)),"")</f>
        <v/>
      </c>
      <c r="F494" s="96">
        <f>IFERROR(INDEX('     2022    '!AY:AY,MATCH($A494,'     2022    '!$AN:$AN,0)),0)</f>
        <v>0</v>
      </c>
      <c r="G494" s="180" t="str">
        <f>IFERROR(IF($O$3&gt;68,INDEX('     2022    '!I:I,MATCH($A494,'     2022    '!$AN:$AN,0))*(1-'     2022    '!$BA$1),INDEX('     2022    '!I:I,MATCH($A494,'     2022    '!$AN:$AN,0))),"")</f>
        <v/>
      </c>
      <c r="H494" s="96">
        <f>IFERROR(INDEX('     2022    '!AZ:AZ,MATCH($A494,'     2022    '!$AN:$AN,0)),0)</f>
        <v>0</v>
      </c>
      <c r="I494" s="180" t="str">
        <f>IFERROR(IF($O$3&gt;68,INDEX('     2022    '!M:M,MATCH($A494,'     2022    '!$AN:$AN,0))*(1-'     2022    '!$BA$1),INDEX('     2022    '!M:M,MATCH($A494,'     2022    '!$AN:$AN,0))),"")</f>
        <v/>
      </c>
      <c r="J494" s="181">
        <f t="shared" si="29"/>
        <v>0</v>
      </c>
      <c r="K494" s="182" t="str">
        <f t="shared" si="30"/>
        <v/>
      </c>
      <c r="L494" s="53"/>
      <c r="M494" s="52" t="str">
        <f>IFERROR(INDEX('     2022    '!R:R,MATCH('Order Summary'!$A494,'     2022    '!$AN:$AN,0)),"")</f>
        <v/>
      </c>
      <c r="N494" s="52" t="str">
        <f>IFERROR(INDEX('     2022    '!V:V,MATCH('Order Summary'!$A494,'     2022    '!$AN:$AN,0)),"")</f>
        <v/>
      </c>
      <c r="O494" s="52" t="str">
        <f>IFERROR(INDEX('     2022    '!S:S,MATCH('Order Summary'!$A494,'     2022    '!$AN:$AN,0)),"")</f>
        <v/>
      </c>
      <c r="P494" s="96" t="str">
        <f t="shared" si="28"/>
        <v/>
      </c>
      <c r="R494" s="9"/>
      <c r="S494" s="9"/>
      <c r="T494" s="9"/>
      <c r="U494" s="9"/>
      <c r="V494" s="9"/>
      <c r="W494" s="9"/>
      <c r="X494" s="9"/>
      <c r="Y494" s="9"/>
      <c r="Z494" s="9"/>
      <c r="AA494" s="9"/>
      <c r="AB494" s="9"/>
      <c r="AC494" s="9"/>
      <c r="AD494" s="9"/>
      <c r="AE494" s="9"/>
      <c r="AF494" s="9"/>
      <c r="AG494" s="9"/>
      <c r="AH494" s="9"/>
      <c r="AI494" s="9"/>
      <c r="AJ494" s="9"/>
      <c r="AK494" s="9"/>
      <c r="AL494" s="9"/>
      <c r="AM494" s="9"/>
      <c r="AN494" s="9"/>
      <c r="AO494" s="9"/>
      <c r="AP494" s="9"/>
      <c r="AQ494" s="9"/>
      <c r="AR494" s="9"/>
      <c r="AS494" s="9"/>
      <c r="AT494" s="9"/>
      <c r="AU494" s="9"/>
      <c r="AV494" s="9"/>
      <c r="AW494" s="9"/>
      <c r="AX494" s="9"/>
      <c r="AY494" s="9"/>
      <c r="AZ494" s="9"/>
      <c r="BA494" s="9"/>
      <c r="BB494" s="9"/>
      <c r="BC494" s="9"/>
      <c r="BD494" s="9"/>
      <c r="BE494" s="9"/>
      <c r="BF494" s="9"/>
      <c r="BG494" s="9"/>
      <c r="BH494" s="9"/>
      <c r="BI494" s="9"/>
      <c r="BJ494" s="9"/>
      <c r="BK494" s="9"/>
      <c r="BL494" s="9"/>
      <c r="BM494" s="9"/>
      <c r="BN494" s="9"/>
      <c r="BO494" s="9"/>
      <c r="BP494" s="9"/>
      <c r="BQ494" s="9"/>
      <c r="BR494" s="9"/>
      <c r="BS494" s="9"/>
      <c r="BT494" s="9"/>
      <c r="BU494" s="9"/>
      <c r="BV494" s="9"/>
      <c r="BW494" s="9"/>
      <c r="BX494" s="9"/>
      <c r="BY494" s="9"/>
      <c r="BZ494" s="9"/>
    </row>
    <row r="495" spans="1:78">
      <c r="A495" s="50">
        <f t="shared" si="31"/>
        <v>484</v>
      </c>
      <c r="C495" s="11" t="str">
        <f>IFERROR(INDEX('     2022    '!D:D,MATCH('Order Summary'!$A495,'     2022    '!$AN:$AN,0)),"")</f>
        <v/>
      </c>
      <c r="D495" s="11" t="str">
        <f>IFERROR(INDEX('     2022    '!C:C,MATCH('Order Summary'!$A495,'     2022    '!$AN:$AN,0)),"")</f>
        <v/>
      </c>
      <c r="E495" s="11" t="str">
        <f>IFERROR(INDEX('     2022    '!E:E,MATCH('Order Summary'!$A495,'     2022    '!$AN:$AN,0)),"")</f>
        <v/>
      </c>
      <c r="F495" s="96">
        <f>IFERROR(INDEX('     2022    '!AY:AY,MATCH($A495,'     2022    '!$AN:$AN,0)),0)</f>
        <v>0</v>
      </c>
      <c r="G495" s="180" t="str">
        <f>IFERROR(IF($O$3&gt;68,INDEX('     2022    '!I:I,MATCH($A495,'     2022    '!$AN:$AN,0))*(1-'     2022    '!$BA$1),INDEX('     2022    '!I:I,MATCH($A495,'     2022    '!$AN:$AN,0))),"")</f>
        <v/>
      </c>
      <c r="H495" s="96">
        <f>IFERROR(INDEX('     2022    '!AZ:AZ,MATCH($A495,'     2022    '!$AN:$AN,0)),0)</f>
        <v>0</v>
      </c>
      <c r="I495" s="180" t="str">
        <f>IFERROR(IF($O$3&gt;68,INDEX('     2022    '!M:M,MATCH($A495,'     2022    '!$AN:$AN,0))*(1-'     2022    '!$BA$1),INDEX('     2022    '!M:M,MATCH($A495,'     2022    '!$AN:$AN,0))),"")</f>
        <v/>
      </c>
      <c r="J495" s="181">
        <f t="shared" si="29"/>
        <v>0</v>
      </c>
      <c r="K495" s="182" t="str">
        <f t="shared" si="30"/>
        <v/>
      </c>
      <c r="L495" s="53"/>
      <c r="M495" s="52" t="str">
        <f>IFERROR(INDEX('     2022    '!R:R,MATCH('Order Summary'!$A495,'     2022    '!$AN:$AN,0)),"")</f>
        <v/>
      </c>
      <c r="N495" s="52" t="str">
        <f>IFERROR(INDEX('     2022    '!V:V,MATCH('Order Summary'!$A495,'     2022    '!$AN:$AN,0)),"")</f>
        <v/>
      </c>
      <c r="O495" s="52" t="str">
        <f>IFERROR(INDEX('     2022    '!S:S,MATCH('Order Summary'!$A495,'     2022    '!$AN:$AN,0)),"")</f>
        <v/>
      </c>
      <c r="P495" s="96" t="str">
        <f t="shared" si="28"/>
        <v/>
      </c>
      <c r="R495" s="9"/>
      <c r="S495" s="9"/>
      <c r="T495" s="9"/>
      <c r="U495" s="9"/>
      <c r="V495" s="9"/>
      <c r="W495" s="9"/>
      <c r="X495" s="9"/>
      <c r="Y495" s="9"/>
      <c r="Z495" s="9"/>
      <c r="AA495" s="9"/>
      <c r="AB495" s="9"/>
      <c r="AC495" s="9"/>
      <c r="AD495" s="9"/>
      <c r="AE495" s="9"/>
      <c r="AF495" s="9"/>
      <c r="AG495" s="9"/>
      <c r="AH495" s="9"/>
      <c r="AI495" s="9"/>
      <c r="AJ495" s="9"/>
      <c r="AK495" s="9"/>
      <c r="AL495" s="9"/>
      <c r="AM495" s="9"/>
      <c r="AN495" s="9"/>
      <c r="AO495" s="9"/>
      <c r="AP495" s="9"/>
      <c r="AQ495" s="9"/>
      <c r="AR495" s="9"/>
      <c r="AS495" s="9"/>
      <c r="AT495" s="9"/>
      <c r="AU495" s="9"/>
      <c r="AV495" s="9"/>
      <c r="AW495" s="9"/>
      <c r="AX495" s="9"/>
      <c r="AY495" s="9"/>
      <c r="AZ495" s="9"/>
      <c r="BA495" s="9"/>
      <c r="BB495" s="9"/>
      <c r="BC495" s="9"/>
      <c r="BD495" s="9"/>
      <c r="BE495" s="9"/>
      <c r="BF495" s="9"/>
      <c r="BG495" s="9"/>
      <c r="BH495" s="9"/>
      <c r="BI495" s="9"/>
      <c r="BJ495" s="9"/>
      <c r="BK495" s="9"/>
      <c r="BL495" s="9"/>
      <c r="BM495" s="9"/>
      <c r="BN495" s="9"/>
      <c r="BO495" s="9"/>
      <c r="BP495" s="9"/>
      <c r="BQ495" s="9"/>
      <c r="BR495" s="9"/>
      <c r="BS495" s="9"/>
      <c r="BT495" s="9"/>
      <c r="BU495" s="9"/>
      <c r="BV495" s="9"/>
      <c r="BW495" s="9"/>
      <c r="BX495" s="9"/>
      <c r="BY495" s="9"/>
      <c r="BZ495" s="9"/>
    </row>
    <row r="496" spans="1:78">
      <c r="A496" s="50">
        <f t="shared" si="31"/>
        <v>485</v>
      </c>
      <c r="C496" s="11" t="str">
        <f>IFERROR(INDEX('     2022    '!D:D,MATCH('Order Summary'!$A496,'     2022    '!$AN:$AN,0)),"")</f>
        <v/>
      </c>
      <c r="D496" s="11" t="str">
        <f>IFERROR(INDEX('     2022    '!C:C,MATCH('Order Summary'!$A496,'     2022    '!$AN:$AN,0)),"")</f>
        <v/>
      </c>
      <c r="E496" s="11" t="str">
        <f>IFERROR(INDEX('     2022    '!E:E,MATCH('Order Summary'!$A496,'     2022    '!$AN:$AN,0)),"")</f>
        <v/>
      </c>
      <c r="F496" s="96">
        <f>IFERROR(INDEX('     2022    '!AY:AY,MATCH($A496,'     2022    '!$AN:$AN,0)),0)</f>
        <v>0</v>
      </c>
      <c r="G496" s="180" t="str">
        <f>IFERROR(IF($O$3&gt;68,INDEX('     2022    '!I:I,MATCH($A496,'     2022    '!$AN:$AN,0))*(1-'     2022    '!$BA$1),INDEX('     2022    '!I:I,MATCH($A496,'     2022    '!$AN:$AN,0))),"")</f>
        <v/>
      </c>
      <c r="H496" s="96">
        <f>IFERROR(INDEX('     2022    '!AZ:AZ,MATCH($A496,'     2022    '!$AN:$AN,0)),0)</f>
        <v>0</v>
      </c>
      <c r="I496" s="180" t="str">
        <f>IFERROR(IF($O$3&gt;68,INDEX('     2022    '!M:M,MATCH($A496,'     2022    '!$AN:$AN,0))*(1-'     2022    '!$BA$1),INDEX('     2022    '!M:M,MATCH($A496,'     2022    '!$AN:$AN,0))),"")</f>
        <v/>
      </c>
      <c r="J496" s="181">
        <f t="shared" si="29"/>
        <v>0</v>
      </c>
      <c r="K496" s="182" t="str">
        <f t="shared" si="30"/>
        <v/>
      </c>
      <c r="L496" s="53"/>
      <c r="M496" s="52" t="str">
        <f>IFERROR(INDEX('     2022    '!R:R,MATCH('Order Summary'!$A496,'     2022    '!$AN:$AN,0)),"")</f>
        <v/>
      </c>
      <c r="N496" s="52" t="str">
        <f>IFERROR(INDEX('     2022    '!V:V,MATCH('Order Summary'!$A496,'     2022    '!$AN:$AN,0)),"")</f>
        <v/>
      </c>
      <c r="O496" s="52" t="str">
        <f>IFERROR(INDEX('     2022    '!S:S,MATCH('Order Summary'!$A496,'     2022    '!$AN:$AN,0)),"")</f>
        <v/>
      </c>
      <c r="P496" s="96" t="str">
        <f t="shared" si="28"/>
        <v/>
      </c>
      <c r="R496" s="9"/>
      <c r="S496" s="9"/>
      <c r="T496" s="9"/>
      <c r="U496" s="9"/>
      <c r="V496" s="9"/>
      <c r="W496" s="9"/>
      <c r="X496" s="9"/>
      <c r="Y496" s="9"/>
      <c r="Z496" s="9"/>
      <c r="AA496" s="9"/>
      <c r="AB496" s="9"/>
      <c r="AC496" s="9"/>
      <c r="AD496" s="9"/>
      <c r="AE496" s="9"/>
      <c r="AF496" s="9"/>
      <c r="AG496" s="9"/>
      <c r="AH496" s="9"/>
      <c r="AI496" s="9"/>
      <c r="AJ496" s="9"/>
      <c r="AK496" s="9"/>
      <c r="AL496" s="9"/>
      <c r="AM496" s="9"/>
      <c r="AN496" s="9"/>
      <c r="AO496" s="9"/>
      <c r="AP496" s="9"/>
      <c r="AQ496" s="9"/>
      <c r="AR496" s="9"/>
      <c r="AS496" s="9"/>
      <c r="AT496" s="9"/>
      <c r="AU496" s="9"/>
      <c r="AV496" s="9"/>
      <c r="AW496" s="9"/>
      <c r="AX496" s="9"/>
      <c r="AY496" s="9"/>
      <c r="AZ496" s="9"/>
      <c r="BA496" s="9"/>
      <c r="BB496" s="9"/>
      <c r="BC496" s="9"/>
      <c r="BD496" s="9"/>
      <c r="BE496" s="9"/>
      <c r="BF496" s="9"/>
      <c r="BG496" s="9"/>
      <c r="BH496" s="9"/>
      <c r="BI496" s="9"/>
      <c r="BJ496" s="9"/>
      <c r="BK496" s="9"/>
      <c r="BL496" s="9"/>
      <c r="BM496" s="9"/>
      <c r="BN496" s="9"/>
      <c r="BO496" s="9"/>
      <c r="BP496" s="9"/>
      <c r="BQ496" s="9"/>
      <c r="BR496" s="9"/>
      <c r="BS496" s="9"/>
      <c r="BT496" s="9"/>
      <c r="BU496" s="9"/>
      <c r="BV496" s="9"/>
      <c r="BW496" s="9"/>
      <c r="BX496" s="9"/>
      <c r="BY496" s="9"/>
      <c r="BZ496" s="9"/>
    </row>
    <row r="497" spans="1:78">
      <c r="A497" s="50">
        <f t="shared" si="31"/>
        <v>486</v>
      </c>
      <c r="C497" s="11" t="str">
        <f>IFERROR(INDEX('     2022    '!D:D,MATCH('Order Summary'!$A497,'     2022    '!$AN:$AN,0)),"")</f>
        <v/>
      </c>
      <c r="D497" s="11" t="str">
        <f>IFERROR(INDEX('     2022    '!C:C,MATCH('Order Summary'!$A497,'     2022    '!$AN:$AN,0)),"")</f>
        <v/>
      </c>
      <c r="E497" s="11" t="str">
        <f>IFERROR(INDEX('     2022    '!E:E,MATCH('Order Summary'!$A497,'     2022    '!$AN:$AN,0)),"")</f>
        <v/>
      </c>
      <c r="F497" s="96">
        <f>IFERROR(INDEX('     2022    '!AY:AY,MATCH($A497,'     2022    '!$AN:$AN,0)),0)</f>
        <v>0</v>
      </c>
      <c r="G497" s="180" t="str">
        <f>IFERROR(IF($O$3&gt;68,INDEX('     2022    '!I:I,MATCH($A497,'     2022    '!$AN:$AN,0))*(1-'     2022    '!$BA$1),INDEX('     2022    '!I:I,MATCH($A497,'     2022    '!$AN:$AN,0))),"")</f>
        <v/>
      </c>
      <c r="H497" s="96">
        <f>IFERROR(INDEX('     2022    '!AZ:AZ,MATCH($A497,'     2022    '!$AN:$AN,0)),0)</f>
        <v>0</v>
      </c>
      <c r="I497" s="180" t="str">
        <f>IFERROR(IF($O$3&gt;68,INDEX('     2022    '!M:M,MATCH($A497,'     2022    '!$AN:$AN,0))*(1-'     2022    '!$BA$1),INDEX('     2022    '!M:M,MATCH($A497,'     2022    '!$AN:$AN,0))),"")</f>
        <v/>
      </c>
      <c r="J497" s="181">
        <f t="shared" si="29"/>
        <v>0</v>
      </c>
      <c r="K497" s="182" t="str">
        <f t="shared" si="30"/>
        <v/>
      </c>
      <c r="L497" s="53"/>
      <c r="M497" s="52" t="str">
        <f>IFERROR(INDEX('     2022    '!R:R,MATCH('Order Summary'!$A497,'     2022    '!$AN:$AN,0)),"")</f>
        <v/>
      </c>
      <c r="N497" s="52" t="str">
        <f>IFERROR(INDEX('     2022    '!V:V,MATCH('Order Summary'!$A497,'     2022    '!$AN:$AN,0)),"")</f>
        <v/>
      </c>
      <c r="O497" s="52" t="str">
        <f>IFERROR(INDEX('     2022    '!S:S,MATCH('Order Summary'!$A497,'     2022    '!$AN:$AN,0)),"")</f>
        <v/>
      </c>
      <c r="P497" s="96" t="str">
        <f t="shared" si="28"/>
        <v/>
      </c>
      <c r="R497" s="9"/>
      <c r="S497" s="9"/>
      <c r="T497" s="9"/>
      <c r="U497" s="9"/>
      <c r="V497" s="9"/>
      <c r="W497" s="9"/>
      <c r="X497" s="9"/>
      <c r="Y497" s="9"/>
      <c r="Z497" s="9"/>
      <c r="AA497" s="9"/>
      <c r="AB497" s="9"/>
      <c r="AC497" s="9"/>
      <c r="AD497" s="9"/>
      <c r="AE497" s="9"/>
      <c r="AF497" s="9"/>
      <c r="AG497" s="9"/>
      <c r="AH497" s="9"/>
      <c r="AI497" s="9"/>
      <c r="AJ497" s="9"/>
      <c r="AK497" s="9"/>
      <c r="AL497" s="9"/>
      <c r="AM497" s="9"/>
      <c r="AN497" s="9"/>
      <c r="AO497" s="9"/>
      <c r="AP497" s="9"/>
      <c r="AQ497" s="9"/>
      <c r="AR497" s="9"/>
      <c r="AS497" s="9"/>
      <c r="AT497" s="9"/>
      <c r="AU497" s="9"/>
      <c r="AV497" s="9"/>
      <c r="AW497" s="9"/>
      <c r="AX497" s="9"/>
      <c r="AY497" s="9"/>
      <c r="AZ497" s="9"/>
      <c r="BA497" s="9"/>
      <c r="BB497" s="9"/>
      <c r="BC497" s="9"/>
      <c r="BD497" s="9"/>
      <c r="BE497" s="9"/>
      <c r="BF497" s="9"/>
      <c r="BG497" s="9"/>
      <c r="BH497" s="9"/>
      <c r="BI497" s="9"/>
      <c r="BJ497" s="9"/>
      <c r="BK497" s="9"/>
      <c r="BL497" s="9"/>
      <c r="BM497" s="9"/>
      <c r="BN497" s="9"/>
      <c r="BO497" s="9"/>
      <c r="BP497" s="9"/>
      <c r="BQ497" s="9"/>
      <c r="BR497" s="9"/>
      <c r="BS497" s="9"/>
      <c r="BT497" s="9"/>
      <c r="BU497" s="9"/>
      <c r="BV497" s="9"/>
      <c r="BW497" s="9"/>
      <c r="BX497" s="9"/>
      <c r="BY497" s="9"/>
      <c r="BZ497" s="9"/>
    </row>
    <row r="498" spans="1:78">
      <c r="A498" s="50">
        <f t="shared" si="31"/>
        <v>487</v>
      </c>
      <c r="C498" s="11" t="str">
        <f>IFERROR(INDEX('     2022    '!D:D,MATCH('Order Summary'!$A498,'     2022    '!$AN:$AN,0)),"")</f>
        <v/>
      </c>
      <c r="D498" s="11" t="str">
        <f>IFERROR(INDEX('     2022    '!C:C,MATCH('Order Summary'!$A498,'     2022    '!$AN:$AN,0)),"")</f>
        <v/>
      </c>
      <c r="E498" s="11" t="str">
        <f>IFERROR(INDEX('     2022    '!E:E,MATCH('Order Summary'!$A498,'     2022    '!$AN:$AN,0)),"")</f>
        <v/>
      </c>
      <c r="F498" s="96">
        <f>IFERROR(INDEX('     2022    '!AY:AY,MATCH($A498,'     2022    '!$AN:$AN,0)),0)</f>
        <v>0</v>
      </c>
      <c r="G498" s="180" t="str">
        <f>IFERROR(IF($O$3&gt;68,INDEX('     2022    '!I:I,MATCH($A498,'     2022    '!$AN:$AN,0))*(1-'     2022    '!$BA$1),INDEX('     2022    '!I:I,MATCH($A498,'     2022    '!$AN:$AN,0))),"")</f>
        <v/>
      </c>
      <c r="H498" s="96">
        <f>IFERROR(INDEX('     2022    '!AZ:AZ,MATCH($A498,'     2022    '!$AN:$AN,0)),0)</f>
        <v>0</v>
      </c>
      <c r="I498" s="180" t="str">
        <f>IFERROR(IF($O$3&gt;68,INDEX('     2022    '!M:M,MATCH($A498,'     2022    '!$AN:$AN,0))*(1-'     2022    '!$BA$1),INDEX('     2022    '!M:M,MATCH($A498,'     2022    '!$AN:$AN,0))),"")</f>
        <v/>
      </c>
      <c r="J498" s="181">
        <f t="shared" si="29"/>
        <v>0</v>
      </c>
      <c r="K498" s="182" t="str">
        <f t="shared" si="30"/>
        <v/>
      </c>
      <c r="L498" s="53"/>
      <c r="M498" s="52" t="str">
        <f>IFERROR(INDEX('     2022    '!R:R,MATCH('Order Summary'!$A498,'     2022    '!$AN:$AN,0)),"")</f>
        <v/>
      </c>
      <c r="N498" s="52" t="str">
        <f>IFERROR(INDEX('     2022    '!V:V,MATCH('Order Summary'!$A498,'     2022    '!$AN:$AN,0)),"")</f>
        <v/>
      </c>
      <c r="O498" s="52" t="str">
        <f>IFERROR(INDEX('     2022    '!S:S,MATCH('Order Summary'!$A498,'     2022    '!$AN:$AN,0)),"")</f>
        <v/>
      </c>
      <c r="P498" s="96" t="str">
        <f t="shared" si="28"/>
        <v/>
      </c>
      <c r="R498" s="9"/>
      <c r="S498" s="9"/>
      <c r="T498" s="9"/>
      <c r="U498" s="9"/>
      <c r="V498" s="9"/>
      <c r="W498" s="9"/>
      <c r="X498" s="9"/>
      <c r="Y498" s="9"/>
      <c r="Z498" s="9"/>
      <c r="AA498" s="9"/>
      <c r="AB498" s="9"/>
      <c r="AC498" s="9"/>
      <c r="AD498" s="9"/>
      <c r="AE498" s="9"/>
      <c r="AF498" s="9"/>
      <c r="AG498" s="9"/>
      <c r="AH498" s="9"/>
      <c r="AI498" s="9"/>
      <c r="AJ498" s="9"/>
      <c r="AK498" s="9"/>
      <c r="AL498" s="9"/>
      <c r="AM498" s="9"/>
      <c r="AN498" s="9"/>
      <c r="AO498" s="9"/>
      <c r="AP498" s="9"/>
      <c r="AQ498" s="9"/>
      <c r="AR498" s="9"/>
      <c r="AS498" s="9"/>
      <c r="AT498" s="9"/>
      <c r="AU498" s="9"/>
      <c r="AV498" s="9"/>
      <c r="AW498" s="9"/>
      <c r="AX498" s="9"/>
      <c r="AY498" s="9"/>
      <c r="AZ498" s="9"/>
      <c r="BA498" s="9"/>
      <c r="BB498" s="9"/>
      <c r="BC498" s="9"/>
      <c r="BD498" s="9"/>
      <c r="BE498" s="9"/>
      <c r="BF498" s="9"/>
      <c r="BG498" s="9"/>
      <c r="BH498" s="9"/>
      <c r="BI498" s="9"/>
      <c r="BJ498" s="9"/>
      <c r="BK498" s="9"/>
      <c r="BL498" s="9"/>
      <c r="BM498" s="9"/>
      <c r="BN498" s="9"/>
      <c r="BO498" s="9"/>
      <c r="BP498" s="9"/>
      <c r="BQ498" s="9"/>
      <c r="BR498" s="9"/>
      <c r="BS498" s="9"/>
      <c r="BT498" s="9"/>
      <c r="BU498" s="9"/>
      <c r="BV498" s="9"/>
      <c r="BW498" s="9"/>
      <c r="BX498" s="9"/>
      <c r="BY498" s="9"/>
      <c r="BZ498" s="9"/>
    </row>
    <row r="499" spans="1:78">
      <c r="A499" s="50">
        <f t="shared" si="31"/>
        <v>488</v>
      </c>
      <c r="C499" s="11" t="str">
        <f>IFERROR(INDEX('     2022    '!D:D,MATCH('Order Summary'!$A499,'     2022    '!$AN:$AN,0)),"")</f>
        <v/>
      </c>
      <c r="D499" s="11" t="str">
        <f>IFERROR(INDEX('     2022    '!C:C,MATCH('Order Summary'!$A499,'     2022    '!$AN:$AN,0)),"")</f>
        <v/>
      </c>
      <c r="E499" s="11" t="str">
        <f>IFERROR(INDEX('     2022    '!E:E,MATCH('Order Summary'!$A499,'     2022    '!$AN:$AN,0)),"")</f>
        <v/>
      </c>
      <c r="F499" s="96">
        <f>IFERROR(INDEX('     2022    '!AY:AY,MATCH($A499,'     2022    '!$AN:$AN,0)),0)</f>
        <v>0</v>
      </c>
      <c r="G499" s="180" t="str">
        <f>IFERROR(IF($O$3&gt;68,INDEX('     2022    '!I:I,MATCH($A499,'     2022    '!$AN:$AN,0))*(1-'     2022    '!$BA$1),INDEX('     2022    '!I:I,MATCH($A499,'     2022    '!$AN:$AN,0))),"")</f>
        <v/>
      </c>
      <c r="H499" s="96">
        <f>IFERROR(INDEX('     2022    '!AZ:AZ,MATCH($A499,'     2022    '!$AN:$AN,0)),0)</f>
        <v>0</v>
      </c>
      <c r="I499" s="180" t="str">
        <f>IFERROR(IF($O$3&gt;68,INDEX('     2022    '!M:M,MATCH($A499,'     2022    '!$AN:$AN,0))*(1-'     2022    '!$BA$1),INDEX('     2022    '!M:M,MATCH($A499,'     2022    '!$AN:$AN,0))),"")</f>
        <v/>
      </c>
      <c r="J499" s="181">
        <f t="shared" si="29"/>
        <v>0</v>
      </c>
      <c r="K499" s="182" t="str">
        <f t="shared" si="30"/>
        <v/>
      </c>
      <c r="L499" s="53"/>
      <c r="M499" s="52" t="str">
        <f>IFERROR(INDEX('     2022    '!R:R,MATCH('Order Summary'!$A499,'     2022    '!$AN:$AN,0)),"")</f>
        <v/>
      </c>
      <c r="N499" s="52" t="str">
        <f>IFERROR(INDEX('     2022    '!V:V,MATCH('Order Summary'!$A499,'     2022    '!$AN:$AN,0)),"")</f>
        <v/>
      </c>
      <c r="O499" s="52" t="str">
        <f>IFERROR(INDEX('     2022    '!S:S,MATCH('Order Summary'!$A499,'     2022    '!$AN:$AN,0)),"")</f>
        <v/>
      </c>
      <c r="P499" s="96" t="str">
        <f t="shared" si="28"/>
        <v/>
      </c>
      <c r="R499" s="9"/>
      <c r="S499" s="9"/>
      <c r="T499" s="9"/>
      <c r="U499" s="9"/>
      <c r="V499" s="9"/>
      <c r="W499" s="9"/>
      <c r="X499" s="9"/>
      <c r="Y499" s="9"/>
      <c r="Z499" s="9"/>
      <c r="AA499" s="9"/>
      <c r="AB499" s="9"/>
      <c r="AC499" s="9"/>
      <c r="AD499" s="9"/>
      <c r="AE499" s="9"/>
      <c r="AF499" s="9"/>
      <c r="AG499" s="9"/>
      <c r="AH499" s="9"/>
      <c r="AI499" s="9"/>
      <c r="AJ499" s="9"/>
      <c r="AK499" s="9"/>
      <c r="AL499" s="9"/>
      <c r="AM499" s="9"/>
      <c r="AN499" s="9"/>
      <c r="AO499" s="9"/>
      <c r="AP499" s="9"/>
      <c r="AQ499" s="9"/>
      <c r="AR499" s="9"/>
      <c r="AS499" s="9"/>
      <c r="AT499" s="9"/>
      <c r="AU499" s="9"/>
      <c r="AV499" s="9"/>
      <c r="AW499" s="9"/>
      <c r="AX499" s="9"/>
      <c r="AY499" s="9"/>
      <c r="AZ499" s="9"/>
      <c r="BA499" s="9"/>
      <c r="BB499" s="9"/>
      <c r="BC499" s="9"/>
      <c r="BD499" s="9"/>
      <c r="BE499" s="9"/>
      <c r="BF499" s="9"/>
      <c r="BG499" s="9"/>
      <c r="BH499" s="9"/>
      <c r="BI499" s="9"/>
      <c r="BJ499" s="9"/>
      <c r="BK499" s="9"/>
      <c r="BL499" s="9"/>
      <c r="BM499" s="9"/>
      <c r="BN499" s="9"/>
      <c r="BO499" s="9"/>
      <c r="BP499" s="9"/>
      <c r="BQ499" s="9"/>
      <c r="BR499" s="9"/>
      <c r="BS499" s="9"/>
      <c r="BT499" s="9"/>
      <c r="BU499" s="9"/>
      <c r="BV499" s="9"/>
      <c r="BW499" s="9"/>
      <c r="BX499" s="9"/>
      <c r="BY499" s="9"/>
      <c r="BZ499" s="9"/>
    </row>
    <row r="500" spans="1:78">
      <c r="A500" s="50">
        <f t="shared" si="31"/>
        <v>489</v>
      </c>
      <c r="C500" s="11" t="str">
        <f>IFERROR(INDEX('     2022    '!D:D,MATCH('Order Summary'!$A500,'     2022    '!$AN:$AN,0)),"")</f>
        <v/>
      </c>
      <c r="D500" s="11" t="str">
        <f>IFERROR(INDEX('     2022    '!C:C,MATCH('Order Summary'!$A500,'     2022    '!$AN:$AN,0)),"")</f>
        <v/>
      </c>
      <c r="E500" s="11" t="str">
        <f>IFERROR(INDEX('     2022    '!E:E,MATCH('Order Summary'!$A500,'     2022    '!$AN:$AN,0)),"")</f>
        <v/>
      </c>
      <c r="F500" s="96">
        <f>IFERROR(INDEX('     2022    '!AY:AY,MATCH($A500,'     2022    '!$AN:$AN,0)),0)</f>
        <v>0</v>
      </c>
      <c r="G500" s="180" t="str">
        <f>IFERROR(IF($O$3&gt;68,INDEX('     2022    '!I:I,MATCH($A500,'     2022    '!$AN:$AN,0))*(1-'     2022    '!$BA$1),INDEX('     2022    '!I:I,MATCH($A500,'     2022    '!$AN:$AN,0))),"")</f>
        <v/>
      </c>
      <c r="H500" s="96">
        <f>IFERROR(INDEX('     2022    '!AZ:AZ,MATCH($A500,'     2022    '!$AN:$AN,0)),0)</f>
        <v>0</v>
      </c>
      <c r="I500" s="180" t="str">
        <f>IFERROR(IF($O$3&gt;68,INDEX('     2022    '!M:M,MATCH($A500,'     2022    '!$AN:$AN,0))*(1-'     2022    '!$BA$1),INDEX('     2022    '!M:M,MATCH($A500,'     2022    '!$AN:$AN,0))),"")</f>
        <v/>
      </c>
      <c r="J500" s="181">
        <f t="shared" si="29"/>
        <v>0</v>
      </c>
      <c r="K500" s="182" t="str">
        <f t="shared" si="30"/>
        <v/>
      </c>
      <c r="L500" s="53"/>
      <c r="M500" s="52" t="str">
        <f>IFERROR(INDEX('     2022    '!R:R,MATCH('Order Summary'!$A500,'     2022    '!$AN:$AN,0)),"")</f>
        <v/>
      </c>
      <c r="N500" s="52" t="str">
        <f>IFERROR(INDEX('     2022    '!V:V,MATCH('Order Summary'!$A500,'     2022    '!$AN:$AN,0)),"")</f>
        <v/>
      </c>
      <c r="O500" s="52" t="str">
        <f>IFERROR(INDEX('     2022    '!S:S,MATCH('Order Summary'!$A500,'     2022    '!$AN:$AN,0)),"")</f>
        <v/>
      </c>
      <c r="P500" s="96" t="str">
        <f t="shared" si="28"/>
        <v/>
      </c>
      <c r="R500" s="9"/>
      <c r="S500" s="9"/>
      <c r="T500" s="9"/>
      <c r="U500" s="9"/>
      <c r="V500" s="9"/>
      <c r="W500" s="9"/>
      <c r="X500" s="9"/>
      <c r="Y500" s="9"/>
      <c r="Z500" s="9"/>
      <c r="AA500" s="9"/>
      <c r="AB500" s="9"/>
      <c r="AC500" s="9"/>
      <c r="AD500" s="9"/>
      <c r="AE500" s="9"/>
      <c r="AF500" s="9"/>
      <c r="AG500" s="9"/>
      <c r="AH500" s="9"/>
      <c r="AI500" s="9"/>
      <c r="AJ500" s="9"/>
      <c r="AK500" s="9"/>
      <c r="AL500" s="9"/>
      <c r="AM500" s="9"/>
      <c r="AN500" s="9"/>
      <c r="AO500" s="9"/>
      <c r="AP500" s="9"/>
      <c r="AQ500" s="9"/>
      <c r="AR500" s="9"/>
      <c r="AS500" s="9"/>
      <c r="AT500" s="9"/>
      <c r="AU500" s="9"/>
      <c r="AV500" s="9"/>
      <c r="AW500" s="9"/>
      <c r="AX500" s="9"/>
      <c r="AY500" s="9"/>
      <c r="AZ500" s="9"/>
      <c r="BA500" s="9"/>
      <c r="BB500" s="9"/>
      <c r="BC500" s="9"/>
      <c r="BD500" s="9"/>
      <c r="BE500" s="9"/>
      <c r="BF500" s="9"/>
      <c r="BG500" s="9"/>
      <c r="BH500" s="9"/>
      <c r="BI500" s="9"/>
      <c r="BJ500" s="9"/>
      <c r="BK500" s="9"/>
      <c r="BL500" s="9"/>
      <c r="BM500" s="9"/>
      <c r="BN500" s="9"/>
      <c r="BO500" s="9"/>
      <c r="BP500" s="9"/>
      <c r="BQ500" s="9"/>
      <c r="BR500" s="9"/>
      <c r="BS500" s="9"/>
      <c r="BT500" s="9"/>
      <c r="BU500" s="9"/>
      <c r="BV500" s="9"/>
      <c r="BW500" s="9"/>
      <c r="BX500" s="9"/>
      <c r="BY500" s="9"/>
      <c r="BZ500" s="9"/>
    </row>
    <row r="501" spans="1:78">
      <c r="A501" s="50">
        <f t="shared" si="31"/>
        <v>490</v>
      </c>
      <c r="C501" s="11" t="str">
        <f>IFERROR(INDEX('     2022    '!D:D,MATCH('Order Summary'!$A501,'     2022    '!$AN:$AN,0)),"")</f>
        <v/>
      </c>
      <c r="D501" s="11" t="str">
        <f>IFERROR(INDEX('     2022    '!C:C,MATCH('Order Summary'!$A501,'     2022    '!$AN:$AN,0)),"")</f>
        <v/>
      </c>
      <c r="E501" s="11" t="str">
        <f>IFERROR(INDEX('     2022    '!E:E,MATCH('Order Summary'!$A501,'     2022    '!$AN:$AN,0)),"")</f>
        <v/>
      </c>
      <c r="F501" s="96">
        <f>IFERROR(INDEX('     2022    '!AY:AY,MATCH($A501,'     2022    '!$AN:$AN,0)),0)</f>
        <v>0</v>
      </c>
      <c r="G501" s="180" t="str">
        <f>IFERROR(IF($O$3&gt;68,INDEX('     2022    '!I:I,MATCH($A501,'     2022    '!$AN:$AN,0))*(1-'     2022    '!$BA$1),INDEX('     2022    '!I:I,MATCH($A501,'     2022    '!$AN:$AN,0))),"")</f>
        <v/>
      </c>
      <c r="H501" s="96">
        <f>IFERROR(INDEX('     2022    '!AZ:AZ,MATCH($A501,'     2022    '!$AN:$AN,0)),0)</f>
        <v>0</v>
      </c>
      <c r="I501" s="180" t="str">
        <f>IFERROR(IF($O$3&gt;68,INDEX('     2022    '!M:M,MATCH($A501,'     2022    '!$AN:$AN,0))*(1-'     2022    '!$BA$1),INDEX('     2022    '!M:M,MATCH($A501,'     2022    '!$AN:$AN,0))),"")</f>
        <v/>
      </c>
      <c r="J501" s="181">
        <f t="shared" si="29"/>
        <v>0</v>
      </c>
      <c r="K501" s="182" t="str">
        <f t="shared" si="30"/>
        <v/>
      </c>
      <c r="L501" s="53"/>
      <c r="M501" s="52" t="str">
        <f>IFERROR(INDEX('     2022    '!R:R,MATCH('Order Summary'!$A501,'     2022    '!$AN:$AN,0)),"")</f>
        <v/>
      </c>
      <c r="N501" s="52" t="str">
        <f>IFERROR(INDEX('     2022    '!V:V,MATCH('Order Summary'!$A501,'     2022    '!$AN:$AN,0)),"")</f>
        <v/>
      </c>
      <c r="O501" s="52" t="str">
        <f>IFERROR(INDEX('     2022    '!S:S,MATCH('Order Summary'!$A501,'     2022    '!$AN:$AN,0)),"")</f>
        <v/>
      </c>
      <c r="P501" s="96" t="str">
        <f t="shared" si="28"/>
        <v/>
      </c>
      <c r="R501" s="9"/>
      <c r="S501" s="9"/>
      <c r="T501" s="9"/>
      <c r="U501" s="9"/>
      <c r="V501" s="9"/>
      <c r="W501" s="9"/>
      <c r="X501" s="9"/>
      <c r="Y501" s="9"/>
      <c r="Z501" s="9"/>
      <c r="AA501" s="9"/>
      <c r="AB501" s="9"/>
      <c r="AC501" s="9"/>
      <c r="AD501" s="9"/>
      <c r="AE501" s="9"/>
      <c r="AF501" s="9"/>
      <c r="AG501" s="9"/>
      <c r="AH501" s="9"/>
      <c r="AI501" s="9"/>
      <c r="AJ501" s="9"/>
      <c r="AK501" s="9"/>
      <c r="AL501" s="9"/>
      <c r="AM501" s="9"/>
      <c r="AN501" s="9"/>
      <c r="AO501" s="9"/>
      <c r="AP501" s="9"/>
      <c r="AQ501" s="9"/>
      <c r="AR501" s="9"/>
      <c r="AS501" s="9"/>
      <c r="AT501" s="9"/>
      <c r="AU501" s="9"/>
      <c r="AV501" s="9"/>
      <c r="AW501" s="9"/>
      <c r="AX501" s="9"/>
      <c r="AY501" s="9"/>
      <c r="AZ501" s="9"/>
      <c r="BA501" s="9"/>
      <c r="BB501" s="9"/>
      <c r="BC501" s="9"/>
      <c r="BD501" s="9"/>
      <c r="BE501" s="9"/>
      <c r="BF501" s="9"/>
      <c r="BG501" s="9"/>
      <c r="BH501" s="9"/>
      <c r="BI501" s="9"/>
      <c r="BJ501" s="9"/>
      <c r="BK501" s="9"/>
      <c r="BL501" s="9"/>
      <c r="BM501" s="9"/>
      <c r="BN501" s="9"/>
      <c r="BO501" s="9"/>
      <c r="BP501" s="9"/>
      <c r="BQ501" s="9"/>
      <c r="BR501" s="9"/>
      <c r="BS501" s="9"/>
      <c r="BT501" s="9"/>
      <c r="BU501" s="9"/>
      <c r="BV501" s="9"/>
      <c r="BW501" s="9"/>
      <c r="BX501" s="9"/>
      <c r="BY501" s="9"/>
      <c r="BZ501" s="9"/>
    </row>
    <row r="502" spans="1:78">
      <c r="A502" s="50">
        <f t="shared" si="31"/>
        <v>491</v>
      </c>
      <c r="C502" s="11" t="str">
        <f>IFERROR(INDEX('     2022    '!D:D,MATCH('Order Summary'!$A502,'     2022    '!$AN:$AN,0)),"")</f>
        <v/>
      </c>
      <c r="D502" s="11" t="str">
        <f>IFERROR(INDEX('     2022    '!C:C,MATCH('Order Summary'!$A502,'     2022    '!$AN:$AN,0)),"")</f>
        <v/>
      </c>
      <c r="E502" s="11" t="str">
        <f>IFERROR(INDEX('     2022    '!E:E,MATCH('Order Summary'!$A502,'     2022    '!$AN:$AN,0)),"")</f>
        <v/>
      </c>
      <c r="F502" s="96">
        <f>IFERROR(INDEX('     2022    '!AY:AY,MATCH($A502,'     2022    '!$AN:$AN,0)),0)</f>
        <v>0</v>
      </c>
      <c r="G502" s="180" t="str">
        <f>IFERROR(IF($O$3&gt;68,INDEX('     2022    '!I:I,MATCH($A502,'     2022    '!$AN:$AN,0))*(1-'     2022    '!$BA$1),INDEX('     2022    '!I:I,MATCH($A502,'     2022    '!$AN:$AN,0))),"")</f>
        <v/>
      </c>
      <c r="H502" s="96">
        <f>IFERROR(INDEX('     2022    '!AZ:AZ,MATCH($A502,'     2022    '!$AN:$AN,0)),0)</f>
        <v>0</v>
      </c>
      <c r="I502" s="180" t="str">
        <f>IFERROR(IF($O$3&gt;68,INDEX('     2022    '!M:M,MATCH($A502,'     2022    '!$AN:$AN,0))*(1-'     2022    '!$BA$1),INDEX('     2022    '!M:M,MATCH($A502,'     2022    '!$AN:$AN,0))),"")</f>
        <v/>
      </c>
      <c r="J502" s="181">
        <f t="shared" si="29"/>
        <v>0</v>
      </c>
      <c r="K502" s="182" t="str">
        <f t="shared" si="30"/>
        <v/>
      </c>
      <c r="L502" s="53"/>
      <c r="M502" s="52" t="str">
        <f>IFERROR(INDEX('     2022    '!R:R,MATCH('Order Summary'!$A502,'     2022    '!$AN:$AN,0)),"")</f>
        <v/>
      </c>
      <c r="N502" s="52" t="str">
        <f>IFERROR(INDEX('     2022    '!V:V,MATCH('Order Summary'!$A502,'     2022    '!$AN:$AN,0)),"")</f>
        <v/>
      </c>
      <c r="O502" s="52" t="str">
        <f>IFERROR(INDEX('     2022    '!S:S,MATCH('Order Summary'!$A502,'     2022    '!$AN:$AN,0)),"")</f>
        <v/>
      </c>
      <c r="P502" s="96" t="str">
        <f t="shared" si="28"/>
        <v/>
      </c>
      <c r="R502" s="9"/>
      <c r="S502" s="9"/>
      <c r="T502" s="9"/>
      <c r="U502" s="9"/>
      <c r="V502" s="9"/>
      <c r="W502" s="9"/>
      <c r="X502" s="9"/>
      <c r="Y502" s="9"/>
      <c r="Z502" s="9"/>
      <c r="AA502" s="9"/>
      <c r="AB502" s="9"/>
      <c r="AC502" s="9"/>
      <c r="AD502" s="9"/>
      <c r="AE502" s="9"/>
      <c r="AF502" s="9"/>
      <c r="AG502" s="9"/>
      <c r="AH502" s="9"/>
      <c r="AI502" s="9"/>
      <c r="AJ502" s="9"/>
      <c r="AK502" s="9"/>
      <c r="AL502" s="9"/>
      <c r="AM502" s="9"/>
      <c r="AN502" s="9"/>
      <c r="AO502" s="9"/>
      <c r="AP502" s="9"/>
      <c r="AQ502" s="9"/>
      <c r="AR502" s="9"/>
      <c r="AS502" s="9"/>
      <c r="AT502" s="9"/>
      <c r="AU502" s="9"/>
      <c r="AV502" s="9"/>
      <c r="AW502" s="9"/>
      <c r="AX502" s="9"/>
      <c r="AY502" s="9"/>
      <c r="AZ502" s="9"/>
      <c r="BA502" s="9"/>
      <c r="BB502" s="9"/>
      <c r="BC502" s="9"/>
      <c r="BD502" s="9"/>
      <c r="BE502" s="9"/>
      <c r="BF502" s="9"/>
      <c r="BG502" s="9"/>
      <c r="BH502" s="9"/>
      <c r="BI502" s="9"/>
      <c r="BJ502" s="9"/>
      <c r="BK502" s="9"/>
      <c r="BL502" s="9"/>
      <c r="BM502" s="9"/>
      <c r="BN502" s="9"/>
      <c r="BO502" s="9"/>
      <c r="BP502" s="9"/>
      <c r="BQ502" s="9"/>
      <c r="BR502" s="9"/>
      <c r="BS502" s="9"/>
      <c r="BT502" s="9"/>
      <c r="BU502" s="9"/>
      <c r="BV502" s="9"/>
      <c r="BW502" s="9"/>
      <c r="BX502" s="9"/>
      <c r="BY502" s="9"/>
      <c r="BZ502" s="9"/>
    </row>
    <row r="503" spans="1:78">
      <c r="A503" s="50">
        <f t="shared" si="31"/>
        <v>492</v>
      </c>
      <c r="C503" s="11" t="str">
        <f>IFERROR(INDEX('     2022    '!D:D,MATCH('Order Summary'!$A503,'     2022    '!$AN:$AN,0)),"")</f>
        <v/>
      </c>
      <c r="D503" s="11" t="str">
        <f>IFERROR(INDEX('     2022    '!C:C,MATCH('Order Summary'!$A503,'     2022    '!$AN:$AN,0)),"")</f>
        <v/>
      </c>
      <c r="E503" s="11" t="str">
        <f>IFERROR(INDEX('     2022    '!E:E,MATCH('Order Summary'!$A503,'     2022    '!$AN:$AN,0)),"")</f>
        <v/>
      </c>
      <c r="F503" s="96">
        <f>IFERROR(INDEX('     2022    '!AY:AY,MATCH($A503,'     2022    '!$AN:$AN,0)),0)</f>
        <v>0</v>
      </c>
      <c r="G503" s="180" t="str">
        <f>IFERROR(IF($O$3&gt;68,INDEX('     2022    '!I:I,MATCH($A503,'     2022    '!$AN:$AN,0))*(1-'     2022    '!$BA$1),INDEX('     2022    '!I:I,MATCH($A503,'     2022    '!$AN:$AN,0))),"")</f>
        <v/>
      </c>
      <c r="H503" s="96">
        <f>IFERROR(INDEX('     2022    '!AZ:AZ,MATCH($A503,'     2022    '!$AN:$AN,0)),0)</f>
        <v>0</v>
      </c>
      <c r="I503" s="180" t="str">
        <f>IFERROR(IF($O$3&gt;68,INDEX('     2022    '!M:M,MATCH($A503,'     2022    '!$AN:$AN,0))*(1-'     2022    '!$BA$1),INDEX('     2022    '!M:M,MATCH($A503,'     2022    '!$AN:$AN,0))),"")</f>
        <v/>
      </c>
      <c r="J503" s="181">
        <f t="shared" si="29"/>
        <v>0</v>
      </c>
      <c r="K503" s="182" t="str">
        <f t="shared" si="30"/>
        <v/>
      </c>
      <c r="L503" s="53"/>
      <c r="M503" s="52" t="str">
        <f>IFERROR(INDEX('     2022    '!R:R,MATCH('Order Summary'!$A503,'     2022    '!$AN:$AN,0)),"")</f>
        <v/>
      </c>
      <c r="N503" s="52" t="str">
        <f>IFERROR(INDEX('     2022    '!V:V,MATCH('Order Summary'!$A503,'     2022    '!$AN:$AN,0)),"")</f>
        <v/>
      </c>
      <c r="O503" s="52" t="str">
        <f>IFERROR(INDEX('     2022    '!S:S,MATCH('Order Summary'!$A503,'     2022    '!$AN:$AN,0)),"")</f>
        <v/>
      </c>
      <c r="P503" s="96" t="str">
        <f t="shared" si="28"/>
        <v/>
      </c>
      <c r="R503" s="9"/>
      <c r="S503" s="9"/>
      <c r="T503" s="9"/>
      <c r="U503" s="9"/>
      <c r="V503" s="9"/>
      <c r="W503" s="9"/>
      <c r="X503" s="9"/>
      <c r="Y503" s="9"/>
      <c r="Z503" s="9"/>
      <c r="AA503" s="9"/>
      <c r="AB503" s="9"/>
      <c r="AC503" s="9"/>
      <c r="AD503" s="9"/>
      <c r="AE503" s="9"/>
      <c r="AF503" s="9"/>
      <c r="AG503" s="9"/>
      <c r="AH503" s="9"/>
      <c r="AI503" s="9"/>
      <c r="AJ503" s="9"/>
      <c r="AK503" s="9"/>
      <c r="AL503" s="9"/>
      <c r="AM503" s="9"/>
      <c r="AN503" s="9"/>
      <c r="AO503" s="9"/>
      <c r="AP503" s="9"/>
      <c r="AQ503" s="9"/>
      <c r="AR503" s="9"/>
      <c r="AS503" s="9"/>
      <c r="AT503" s="9"/>
      <c r="AU503" s="9"/>
      <c r="AV503" s="9"/>
      <c r="AW503" s="9"/>
      <c r="AX503" s="9"/>
      <c r="AY503" s="9"/>
      <c r="AZ503" s="9"/>
      <c r="BA503" s="9"/>
      <c r="BB503" s="9"/>
      <c r="BC503" s="9"/>
      <c r="BD503" s="9"/>
      <c r="BE503" s="9"/>
      <c r="BF503" s="9"/>
      <c r="BG503" s="9"/>
      <c r="BH503" s="9"/>
      <c r="BI503" s="9"/>
      <c r="BJ503" s="9"/>
      <c r="BK503" s="9"/>
      <c r="BL503" s="9"/>
      <c r="BM503" s="9"/>
      <c r="BN503" s="9"/>
      <c r="BO503" s="9"/>
      <c r="BP503" s="9"/>
      <c r="BQ503" s="9"/>
      <c r="BR503" s="9"/>
      <c r="BS503" s="9"/>
      <c r="BT503" s="9"/>
      <c r="BU503" s="9"/>
      <c r="BV503" s="9"/>
      <c r="BW503" s="9"/>
      <c r="BX503" s="9"/>
      <c r="BY503" s="9"/>
      <c r="BZ503" s="9"/>
    </row>
    <row r="504" spans="1:78">
      <c r="A504" s="50">
        <f t="shared" si="31"/>
        <v>493</v>
      </c>
      <c r="C504" s="11" t="str">
        <f>IFERROR(INDEX('     2022    '!D:D,MATCH('Order Summary'!$A504,'     2022    '!$AN:$AN,0)),"")</f>
        <v/>
      </c>
      <c r="D504" s="11" t="str">
        <f>IFERROR(INDEX('     2022    '!C:C,MATCH('Order Summary'!$A504,'     2022    '!$AN:$AN,0)),"")</f>
        <v/>
      </c>
      <c r="E504" s="11" t="str">
        <f>IFERROR(INDEX('     2022    '!E:E,MATCH('Order Summary'!$A504,'     2022    '!$AN:$AN,0)),"")</f>
        <v/>
      </c>
      <c r="F504" s="96">
        <f>IFERROR(INDEX('     2022    '!AY:AY,MATCH($A504,'     2022    '!$AN:$AN,0)),0)</f>
        <v>0</v>
      </c>
      <c r="G504" s="180" t="str">
        <f>IFERROR(IF($O$3&gt;68,INDEX('     2022    '!I:I,MATCH($A504,'     2022    '!$AN:$AN,0))*(1-'     2022    '!$BA$1),INDEX('     2022    '!I:I,MATCH($A504,'     2022    '!$AN:$AN,0))),"")</f>
        <v/>
      </c>
      <c r="H504" s="96">
        <f>IFERROR(INDEX('     2022    '!AZ:AZ,MATCH($A504,'     2022    '!$AN:$AN,0)),0)</f>
        <v>0</v>
      </c>
      <c r="I504" s="180" t="str">
        <f>IFERROR(IF($O$3&gt;68,INDEX('     2022    '!M:M,MATCH($A504,'     2022    '!$AN:$AN,0))*(1-'     2022    '!$BA$1),INDEX('     2022    '!M:M,MATCH($A504,'     2022    '!$AN:$AN,0))),"")</f>
        <v/>
      </c>
      <c r="J504" s="181">
        <f t="shared" si="29"/>
        <v>0</v>
      </c>
      <c r="K504" s="182" t="str">
        <f t="shared" si="30"/>
        <v/>
      </c>
      <c r="L504" s="53"/>
      <c r="M504" s="52" t="str">
        <f>IFERROR(INDEX('     2022    '!R:R,MATCH('Order Summary'!$A504,'     2022    '!$AN:$AN,0)),"")</f>
        <v/>
      </c>
      <c r="N504" s="52" t="str">
        <f>IFERROR(INDEX('     2022    '!V:V,MATCH('Order Summary'!$A504,'     2022    '!$AN:$AN,0)),"")</f>
        <v/>
      </c>
      <c r="O504" s="52" t="str">
        <f>IFERROR(INDEX('     2022    '!S:S,MATCH('Order Summary'!$A504,'     2022    '!$AN:$AN,0)),"")</f>
        <v/>
      </c>
      <c r="P504" s="96" t="str">
        <f t="shared" si="28"/>
        <v/>
      </c>
      <c r="R504" s="9"/>
      <c r="S504" s="9"/>
      <c r="T504" s="9"/>
      <c r="U504" s="9"/>
      <c r="V504" s="9"/>
      <c r="W504" s="9"/>
      <c r="X504" s="9"/>
      <c r="Y504" s="9"/>
      <c r="Z504" s="9"/>
      <c r="AA504" s="9"/>
      <c r="AB504" s="9"/>
      <c r="AC504" s="9"/>
      <c r="AD504" s="9"/>
      <c r="AE504" s="9"/>
      <c r="AF504" s="9"/>
      <c r="AG504" s="9"/>
      <c r="AH504" s="9"/>
      <c r="AI504" s="9"/>
      <c r="AJ504" s="9"/>
      <c r="AK504" s="9"/>
      <c r="AL504" s="9"/>
      <c r="AM504" s="9"/>
      <c r="AN504" s="9"/>
      <c r="AO504" s="9"/>
      <c r="AP504" s="9"/>
      <c r="AQ504" s="9"/>
      <c r="AR504" s="9"/>
      <c r="AS504" s="9"/>
      <c r="AT504" s="9"/>
      <c r="AU504" s="9"/>
      <c r="AV504" s="9"/>
      <c r="AW504" s="9"/>
      <c r="AX504" s="9"/>
      <c r="AY504" s="9"/>
      <c r="AZ504" s="9"/>
      <c r="BA504" s="9"/>
      <c r="BB504" s="9"/>
      <c r="BC504" s="9"/>
      <c r="BD504" s="9"/>
      <c r="BE504" s="9"/>
      <c r="BF504" s="9"/>
      <c r="BG504" s="9"/>
      <c r="BH504" s="9"/>
      <c r="BI504" s="9"/>
      <c r="BJ504" s="9"/>
      <c r="BK504" s="9"/>
      <c r="BL504" s="9"/>
      <c r="BM504" s="9"/>
      <c r="BN504" s="9"/>
      <c r="BO504" s="9"/>
      <c r="BP504" s="9"/>
      <c r="BQ504" s="9"/>
      <c r="BR504" s="9"/>
      <c r="BS504" s="9"/>
      <c r="BT504" s="9"/>
      <c r="BU504" s="9"/>
      <c r="BV504" s="9"/>
      <c r="BW504" s="9"/>
      <c r="BX504" s="9"/>
      <c r="BY504" s="9"/>
      <c r="BZ504" s="9"/>
    </row>
    <row r="505" spans="1:78">
      <c r="A505" s="50">
        <f t="shared" si="31"/>
        <v>494</v>
      </c>
      <c r="C505" s="11" t="str">
        <f>IFERROR(INDEX('     2022    '!D:D,MATCH('Order Summary'!$A505,'     2022    '!$AN:$AN,0)),"")</f>
        <v/>
      </c>
      <c r="D505" s="11" t="str">
        <f>IFERROR(INDEX('     2022    '!C:C,MATCH('Order Summary'!$A505,'     2022    '!$AN:$AN,0)),"")</f>
        <v/>
      </c>
      <c r="E505" s="11" t="str">
        <f>IFERROR(INDEX('     2022    '!E:E,MATCH('Order Summary'!$A505,'     2022    '!$AN:$AN,0)),"")</f>
        <v/>
      </c>
      <c r="F505" s="96">
        <f>IFERROR(INDEX('     2022    '!AY:AY,MATCH($A505,'     2022    '!$AN:$AN,0)),0)</f>
        <v>0</v>
      </c>
      <c r="G505" s="180" t="str">
        <f>IFERROR(IF($O$3&gt;68,INDEX('     2022    '!I:I,MATCH($A505,'     2022    '!$AN:$AN,0))*(1-'     2022    '!$BA$1),INDEX('     2022    '!I:I,MATCH($A505,'     2022    '!$AN:$AN,0))),"")</f>
        <v/>
      </c>
      <c r="H505" s="96">
        <f>IFERROR(INDEX('     2022    '!AZ:AZ,MATCH($A505,'     2022    '!$AN:$AN,0)),0)</f>
        <v>0</v>
      </c>
      <c r="I505" s="180" t="str">
        <f>IFERROR(IF($O$3&gt;68,INDEX('     2022    '!M:M,MATCH($A505,'     2022    '!$AN:$AN,0))*(1-'     2022    '!$BA$1),INDEX('     2022    '!M:M,MATCH($A505,'     2022    '!$AN:$AN,0))),"")</f>
        <v/>
      </c>
      <c r="J505" s="181">
        <f t="shared" si="29"/>
        <v>0</v>
      </c>
      <c r="K505" s="182" t="str">
        <f t="shared" si="30"/>
        <v/>
      </c>
      <c r="L505" s="53"/>
      <c r="M505" s="52" t="str">
        <f>IFERROR(INDEX('     2022    '!R:R,MATCH('Order Summary'!$A505,'     2022    '!$AN:$AN,0)),"")</f>
        <v/>
      </c>
      <c r="N505" s="52" t="str">
        <f>IFERROR(INDEX('     2022    '!V:V,MATCH('Order Summary'!$A505,'     2022    '!$AN:$AN,0)),"")</f>
        <v/>
      </c>
      <c r="O505" s="52" t="str">
        <f>IFERROR(INDEX('     2022    '!S:S,MATCH('Order Summary'!$A505,'     2022    '!$AN:$AN,0)),"")</f>
        <v/>
      </c>
      <c r="P505" s="96" t="str">
        <f t="shared" si="28"/>
        <v/>
      </c>
      <c r="R505" s="9"/>
      <c r="S505" s="9"/>
      <c r="T505" s="9"/>
      <c r="U505" s="9"/>
      <c r="V505" s="9"/>
      <c r="W505" s="9"/>
      <c r="X505" s="9"/>
      <c r="Y505" s="9"/>
      <c r="Z505" s="9"/>
      <c r="AA505" s="9"/>
      <c r="AB505" s="9"/>
      <c r="AC505" s="9"/>
      <c r="AD505" s="9"/>
      <c r="AE505" s="9"/>
      <c r="AF505" s="9"/>
      <c r="AG505" s="9"/>
      <c r="AH505" s="9"/>
      <c r="AI505" s="9"/>
      <c r="AJ505" s="9"/>
      <c r="AK505" s="9"/>
      <c r="AL505" s="9"/>
      <c r="AM505" s="9"/>
      <c r="AN505" s="9"/>
      <c r="AO505" s="9"/>
      <c r="AP505" s="9"/>
      <c r="AQ505" s="9"/>
      <c r="AR505" s="9"/>
      <c r="AS505" s="9"/>
      <c r="AT505" s="9"/>
      <c r="AU505" s="9"/>
      <c r="AV505" s="9"/>
      <c r="AW505" s="9"/>
      <c r="AX505" s="9"/>
      <c r="AY505" s="9"/>
      <c r="AZ505" s="9"/>
      <c r="BA505" s="9"/>
      <c r="BB505" s="9"/>
      <c r="BC505" s="9"/>
      <c r="BD505" s="9"/>
      <c r="BE505" s="9"/>
      <c r="BF505" s="9"/>
      <c r="BG505" s="9"/>
      <c r="BH505" s="9"/>
      <c r="BI505" s="9"/>
      <c r="BJ505" s="9"/>
      <c r="BK505" s="9"/>
      <c r="BL505" s="9"/>
      <c r="BM505" s="9"/>
      <c r="BN505" s="9"/>
      <c r="BO505" s="9"/>
      <c r="BP505" s="9"/>
      <c r="BQ505" s="9"/>
      <c r="BR505" s="9"/>
      <c r="BS505" s="9"/>
      <c r="BT505" s="9"/>
      <c r="BU505" s="9"/>
      <c r="BV505" s="9"/>
      <c r="BW505" s="9"/>
      <c r="BX505" s="9"/>
      <c r="BY505" s="9"/>
      <c r="BZ505" s="9"/>
    </row>
    <row r="506" spans="1:78">
      <c r="A506" s="50">
        <f t="shared" si="31"/>
        <v>495</v>
      </c>
      <c r="C506" s="11" t="str">
        <f>IFERROR(INDEX('     2022    '!D:D,MATCH('Order Summary'!$A506,'     2022    '!$AN:$AN,0)),"")</f>
        <v/>
      </c>
      <c r="D506" s="11" t="str">
        <f>IFERROR(INDEX('     2022    '!C:C,MATCH('Order Summary'!$A506,'     2022    '!$AN:$AN,0)),"")</f>
        <v/>
      </c>
      <c r="E506" s="11" t="str">
        <f>IFERROR(INDEX('     2022    '!E:E,MATCH('Order Summary'!$A506,'     2022    '!$AN:$AN,0)),"")</f>
        <v/>
      </c>
      <c r="F506" s="96">
        <f>IFERROR(INDEX('     2022    '!AY:AY,MATCH($A506,'     2022    '!$AN:$AN,0)),0)</f>
        <v>0</v>
      </c>
      <c r="G506" s="180" t="str">
        <f>IFERROR(IF($O$3&gt;68,INDEX('     2022    '!I:I,MATCH($A506,'     2022    '!$AN:$AN,0))*(1-'     2022    '!$BA$1),INDEX('     2022    '!I:I,MATCH($A506,'     2022    '!$AN:$AN,0))),"")</f>
        <v/>
      </c>
      <c r="H506" s="96">
        <f>IFERROR(INDEX('     2022    '!AZ:AZ,MATCH($A506,'     2022    '!$AN:$AN,0)),0)</f>
        <v>0</v>
      </c>
      <c r="I506" s="180" t="str">
        <f>IFERROR(IF($O$3&gt;68,INDEX('     2022    '!M:M,MATCH($A506,'     2022    '!$AN:$AN,0))*(1-'     2022    '!$BA$1),INDEX('     2022    '!M:M,MATCH($A506,'     2022    '!$AN:$AN,0))),"")</f>
        <v/>
      </c>
      <c r="J506" s="181">
        <f t="shared" si="29"/>
        <v>0</v>
      </c>
      <c r="K506" s="182" t="str">
        <f t="shared" si="30"/>
        <v/>
      </c>
      <c r="L506" s="53"/>
      <c r="M506" s="52" t="str">
        <f>IFERROR(INDEX('     2022    '!R:R,MATCH('Order Summary'!$A506,'     2022    '!$AN:$AN,0)),"")</f>
        <v/>
      </c>
      <c r="N506" s="52" t="str">
        <f>IFERROR(INDEX('     2022    '!V:V,MATCH('Order Summary'!$A506,'     2022    '!$AN:$AN,0)),"")</f>
        <v/>
      </c>
      <c r="O506" s="52" t="str">
        <f>IFERROR(INDEX('     2022    '!S:S,MATCH('Order Summary'!$A506,'     2022    '!$AN:$AN,0)),"")</f>
        <v/>
      </c>
      <c r="P506" s="96" t="str">
        <f t="shared" si="28"/>
        <v/>
      </c>
      <c r="R506" s="9"/>
      <c r="S506" s="9"/>
      <c r="T506" s="9"/>
      <c r="U506" s="9"/>
      <c r="V506" s="9"/>
      <c r="W506" s="9"/>
      <c r="X506" s="9"/>
      <c r="Y506" s="9"/>
      <c r="Z506" s="9"/>
      <c r="AA506" s="9"/>
      <c r="AB506" s="9"/>
      <c r="AC506" s="9"/>
      <c r="AD506" s="9"/>
      <c r="AE506" s="9"/>
      <c r="AF506" s="9"/>
      <c r="AG506" s="9"/>
      <c r="AH506" s="9"/>
      <c r="AI506" s="9"/>
      <c r="AJ506" s="9"/>
      <c r="AK506" s="9"/>
      <c r="AL506" s="9"/>
      <c r="AM506" s="9"/>
      <c r="AN506" s="9"/>
      <c r="AO506" s="9"/>
      <c r="AP506" s="9"/>
      <c r="AQ506" s="9"/>
      <c r="AR506" s="9"/>
      <c r="AS506" s="9"/>
      <c r="AT506" s="9"/>
      <c r="AU506" s="9"/>
      <c r="AV506" s="9"/>
      <c r="AW506" s="9"/>
      <c r="AX506" s="9"/>
      <c r="AY506" s="9"/>
      <c r="AZ506" s="9"/>
      <c r="BA506" s="9"/>
      <c r="BB506" s="9"/>
      <c r="BC506" s="9"/>
      <c r="BD506" s="9"/>
      <c r="BE506" s="9"/>
      <c r="BF506" s="9"/>
      <c r="BG506" s="9"/>
      <c r="BH506" s="9"/>
      <c r="BI506" s="9"/>
      <c r="BJ506" s="9"/>
      <c r="BK506" s="9"/>
      <c r="BL506" s="9"/>
      <c r="BM506" s="9"/>
      <c r="BN506" s="9"/>
      <c r="BO506" s="9"/>
      <c r="BP506" s="9"/>
      <c r="BQ506" s="9"/>
      <c r="BR506" s="9"/>
      <c r="BS506" s="9"/>
      <c r="BT506" s="9"/>
      <c r="BU506" s="9"/>
      <c r="BV506" s="9"/>
      <c r="BW506" s="9"/>
      <c r="BX506" s="9"/>
      <c r="BY506" s="9"/>
      <c r="BZ506" s="9"/>
    </row>
    <row r="507" spans="1:78">
      <c r="A507" s="50">
        <f t="shared" si="31"/>
        <v>496</v>
      </c>
      <c r="C507" s="11" t="str">
        <f>IFERROR(INDEX('     2022    '!D:D,MATCH('Order Summary'!$A507,'     2022    '!$AN:$AN,0)),"")</f>
        <v/>
      </c>
      <c r="D507" s="11" t="str">
        <f>IFERROR(INDEX('     2022    '!C:C,MATCH('Order Summary'!$A507,'     2022    '!$AN:$AN,0)),"")</f>
        <v/>
      </c>
      <c r="E507" s="11" t="str">
        <f>IFERROR(INDEX('     2022    '!E:E,MATCH('Order Summary'!$A507,'     2022    '!$AN:$AN,0)),"")</f>
        <v/>
      </c>
      <c r="F507" s="96">
        <f>IFERROR(INDEX('     2022    '!AY:AY,MATCH($A507,'     2022    '!$AN:$AN,0)),0)</f>
        <v>0</v>
      </c>
      <c r="G507" s="180" t="str">
        <f>IFERROR(IF($O$3&gt;68,INDEX('     2022    '!I:I,MATCH($A507,'     2022    '!$AN:$AN,0))*(1-'     2022    '!$BA$1),INDEX('     2022    '!I:I,MATCH($A507,'     2022    '!$AN:$AN,0))),"")</f>
        <v/>
      </c>
      <c r="H507" s="96">
        <f>IFERROR(INDEX('     2022    '!AZ:AZ,MATCH($A507,'     2022    '!$AN:$AN,0)),0)</f>
        <v>0</v>
      </c>
      <c r="I507" s="180" t="str">
        <f>IFERROR(IF($O$3&gt;68,INDEX('     2022    '!M:M,MATCH($A507,'     2022    '!$AN:$AN,0))*(1-'     2022    '!$BA$1),INDEX('     2022    '!M:M,MATCH($A507,'     2022    '!$AN:$AN,0))),"")</f>
        <v/>
      </c>
      <c r="J507" s="181">
        <f t="shared" si="29"/>
        <v>0</v>
      </c>
      <c r="K507" s="182" t="str">
        <f t="shared" si="30"/>
        <v/>
      </c>
      <c r="L507" s="53"/>
      <c r="M507" s="52" t="str">
        <f>IFERROR(INDEX('     2022    '!R:R,MATCH('Order Summary'!$A507,'     2022    '!$AN:$AN,0)),"")</f>
        <v/>
      </c>
      <c r="N507" s="52" t="str">
        <f>IFERROR(INDEX('     2022    '!V:V,MATCH('Order Summary'!$A507,'     2022    '!$AN:$AN,0)),"")</f>
        <v/>
      </c>
      <c r="O507" s="52" t="str">
        <f>IFERROR(INDEX('     2022    '!S:S,MATCH('Order Summary'!$A507,'     2022    '!$AN:$AN,0)),"")</f>
        <v/>
      </c>
      <c r="P507" s="96" t="str">
        <f t="shared" si="28"/>
        <v/>
      </c>
      <c r="R507" s="9"/>
      <c r="S507" s="9"/>
      <c r="T507" s="9"/>
      <c r="U507" s="9"/>
      <c r="V507" s="9"/>
      <c r="W507" s="9"/>
      <c r="X507" s="9"/>
      <c r="Y507" s="9"/>
      <c r="Z507" s="9"/>
      <c r="AA507" s="9"/>
      <c r="AB507" s="9"/>
      <c r="AC507" s="9"/>
      <c r="AD507" s="9"/>
      <c r="AE507" s="9"/>
      <c r="AF507" s="9"/>
      <c r="AG507" s="9"/>
      <c r="AH507" s="9"/>
      <c r="AI507" s="9"/>
      <c r="AJ507" s="9"/>
      <c r="AK507" s="9"/>
      <c r="AL507" s="9"/>
      <c r="AM507" s="9"/>
      <c r="AN507" s="9"/>
      <c r="AO507" s="9"/>
      <c r="AP507" s="9"/>
      <c r="AQ507" s="9"/>
      <c r="AR507" s="9"/>
      <c r="AS507" s="9"/>
      <c r="AT507" s="9"/>
      <c r="AU507" s="9"/>
      <c r="AV507" s="9"/>
      <c r="AW507" s="9"/>
      <c r="AX507" s="9"/>
      <c r="AY507" s="9"/>
      <c r="AZ507" s="9"/>
      <c r="BA507" s="9"/>
      <c r="BB507" s="9"/>
      <c r="BC507" s="9"/>
      <c r="BD507" s="9"/>
      <c r="BE507" s="9"/>
      <c r="BF507" s="9"/>
      <c r="BG507" s="9"/>
      <c r="BH507" s="9"/>
      <c r="BI507" s="9"/>
      <c r="BJ507" s="9"/>
      <c r="BK507" s="9"/>
      <c r="BL507" s="9"/>
      <c r="BM507" s="9"/>
      <c r="BN507" s="9"/>
      <c r="BO507" s="9"/>
      <c r="BP507" s="9"/>
      <c r="BQ507" s="9"/>
      <c r="BR507" s="9"/>
      <c r="BS507" s="9"/>
      <c r="BT507" s="9"/>
      <c r="BU507" s="9"/>
      <c r="BV507" s="9"/>
      <c r="BW507" s="9"/>
      <c r="BX507" s="9"/>
      <c r="BY507" s="9"/>
      <c r="BZ507" s="9"/>
    </row>
    <row r="508" spans="1:78">
      <c r="A508" s="50">
        <f t="shared" si="31"/>
        <v>497</v>
      </c>
      <c r="C508" s="11" t="str">
        <f>IFERROR(INDEX('     2022    '!D:D,MATCH('Order Summary'!$A508,'     2022    '!$AN:$AN,0)),"")</f>
        <v/>
      </c>
      <c r="D508" s="11" t="str">
        <f>IFERROR(INDEX('     2022    '!C:C,MATCH('Order Summary'!$A508,'     2022    '!$AN:$AN,0)),"")</f>
        <v/>
      </c>
      <c r="E508" s="11" t="str">
        <f>IFERROR(INDEX('     2022    '!E:E,MATCH('Order Summary'!$A508,'     2022    '!$AN:$AN,0)),"")</f>
        <v/>
      </c>
      <c r="F508" s="96">
        <f>IFERROR(INDEX('     2022    '!AY:AY,MATCH($A508,'     2022    '!$AN:$AN,0)),0)</f>
        <v>0</v>
      </c>
      <c r="G508" s="180" t="str">
        <f>IFERROR(IF($O$3&gt;68,INDEX('     2022    '!I:I,MATCH($A508,'     2022    '!$AN:$AN,0))*(1-'     2022    '!$BA$1),INDEX('     2022    '!I:I,MATCH($A508,'     2022    '!$AN:$AN,0))),"")</f>
        <v/>
      </c>
      <c r="H508" s="96">
        <f>IFERROR(INDEX('     2022    '!AZ:AZ,MATCH($A508,'     2022    '!$AN:$AN,0)),0)</f>
        <v>0</v>
      </c>
      <c r="I508" s="180" t="str">
        <f>IFERROR(IF($O$3&gt;68,INDEX('     2022    '!M:M,MATCH($A508,'     2022    '!$AN:$AN,0))*(1-'     2022    '!$BA$1),INDEX('     2022    '!M:M,MATCH($A508,'     2022    '!$AN:$AN,0))),"")</f>
        <v/>
      </c>
      <c r="J508" s="181">
        <f t="shared" si="29"/>
        <v>0</v>
      </c>
      <c r="K508" s="182" t="str">
        <f t="shared" si="30"/>
        <v/>
      </c>
      <c r="L508" s="53"/>
      <c r="M508" s="52" t="str">
        <f>IFERROR(INDEX('     2022    '!R:R,MATCH('Order Summary'!$A508,'     2022    '!$AN:$AN,0)),"")</f>
        <v/>
      </c>
      <c r="N508" s="52" t="str">
        <f>IFERROR(INDEX('     2022    '!V:V,MATCH('Order Summary'!$A508,'     2022    '!$AN:$AN,0)),"")</f>
        <v/>
      </c>
      <c r="O508" s="52" t="str">
        <f>IFERROR(INDEX('     2022    '!S:S,MATCH('Order Summary'!$A508,'     2022    '!$AN:$AN,0)),"")</f>
        <v/>
      </c>
      <c r="P508" s="96" t="str">
        <f t="shared" si="28"/>
        <v/>
      </c>
      <c r="R508" s="9"/>
      <c r="S508" s="9"/>
      <c r="T508" s="9"/>
      <c r="U508" s="9"/>
      <c r="V508" s="9"/>
      <c r="W508" s="9"/>
      <c r="X508" s="9"/>
      <c r="Y508" s="9"/>
      <c r="Z508" s="9"/>
      <c r="AA508" s="9"/>
      <c r="AB508" s="9"/>
      <c r="AC508" s="9"/>
      <c r="AD508" s="9"/>
      <c r="AE508" s="9"/>
      <c r="AF508" s="9"/>
      <c r="AG508" s="9"/>
      <c r="AH508" s="9"/>
      <c r="AI508" s="9"/>
      <c r="AJ508" s="9"/>
      <c r="AK508" s="9"/>
      <c r="AL508" s="9"/>
      <c r="AM508" s="9"/>
      <c r="AN508" s="9"/>
      <c r="AO508" s="9"/>
      <c r="AP508" s="9"/>
      <c r="AQ508" s="9"/>
      <c r="AR508" s="9"/>
      <c r="AS508" s="9"/>
      <c r="AT508" s="9"/>
      <c r="AU508" s="9"/>
      <c r="AV508" s="9"/>
      <c r="AW508" s="9"/>
      <c r="AX508" s="9"/>
      <c r="AY508" s="9"/>
      <c r="AZ508" s="9"/>
      <c r="BA508" s="9"/>
      <c r="BB508" s="9"/>
      <c r="BC508" s="9"/>
      <c r="BD508" s="9"/>
      <c r="BE508" s="9"/>
      <c r="BF508" s="9"/>
      <c r="BG508" s="9"/>
      <c r="BH508" s="9"/>
      <c r="BI508" s="9"/>
      <c r="BJ508" s="9"/>
      <c r="BK508" s="9"/>
      <c r="BL508" s="9"/>
      <c r="BM508" s="9"/>
      <c r="BN508" s="9"/>
      <c r="BO508" s="9"/>
      <c r="BP508" s="9"/>
      <c r="BQ508" s="9"/>
      <c r="BR508" s="9"/>
      <c r="BS508" s="9"/>
      <c r="BT508" s="9"/>
      <c r="BU508" s="9"/>
      <c r="BV508" s="9"/>
      <c r="BW508" s="9"/>
      <c r="BX508" s="9"/>
      <c r="BY508" s="9"/>
      <c r="BZ508" s="9"/>
    </row>
    <row r="509" spans="1:78">
      <c r="A509" s="50">
        <f t="shared" si="31"/>
        <v>498</v>
      </c>
      <c r="C509" s="11" t="str">
        <f>IFERROR(INDEX('     2022    '!D:D,MATCH('Order Summary'!$A509,'     2022    '!$AN:$AN,0)),"")</f>
        <v/>
      </c>
      <c r="D509" s="11" t="str">
        <f>IFERROR(INDEX('     2022    '!C:C,MATCH('Order Summary'!$A509,'     2022    '!$AN:$AN,0)),"")</f>
        <v/>
      </c>
      <c r="E509" s="11" t="str">
        <f>IFERROR(INDEX('     2022    '!E:E,MATCH('Order Summary'!$A509,'     2022    '!$AN:$AN,0)),"")</f>
        <v/>
      </c>
      <c r="F509" s="96">
        <f>IFERROR(INDEX('     2022    '!AY:AY,MATCH($A509,'     2022    '!$AN:$AN,0)),0)</f>
        <v>0</v>
      </c>
      <c r="G509" s="180" t="str">
        <f>IFERROR(IF($O$3&gt;68,INDEX('     2022    '!I:I,MATCH($A509,'     2022    '!$AN:$AN,0))*(1-'     2022    '!$BA$1),INDEX('     2022    '!I:I,MATCH($A509,'     2022    '!$AN:$AN,0))),"")</f>
        <v/>
      </c>
      <c r="H509" s="96">
        <f>IFERROR(INDEX('     2022    '!AZ:AZ,MATCH($A509,'     2022    '!$AN:$AN,0)),0)</f>
        <v>0</v>
      </c>
      <c r="I509" s="180" t="str">
        <f>IFERROR(IF($O$3&gt;68,INDEX('     2022    '!M:M,MATCH($A509,'     2022    '!$AN:$AN,0))*(1-'     2022    '!$BA$1),INDEX('     2022    '!M:M,MATCH($A509,'     2022    '!$AN:$AN,0))),"")</f>
        <v/>
      </c>
      <c r="J509" s="181">
        <f t="shared" si="29"/>
        <v>0</v>
      </c>
      <c r="K509" s="182" t="str">
        <f t="shared" si="30"/>
        <v/>
      </c>
      <c r="L509" s="53"/>
      <c r="M509" s="52" t="str">
        <f>IFERROR(INDEX('     2022    '!R:R,MATCH('Order Summary'!$A509,'     2022    '!$AN:$AN,0)),"")</f>
        <v/>
      </c>
      <c r="N509" s="52" t="str">
        <f>IFERROR(INDEX('     2022    '!V:V,MATCH('Order Summary'!$A509,'     2022    '!$AN:$AN,0)),"")</f>
        <v/>
      </c>
      <c r="O509" s="52" t="str">
        <f>IFERROR(INDEX('     2022    '!S:S,MATCH('Order Summary'!$A509,'     2022    '!$AN:$AN,0)),"")</f>
        <v/>
      </c>
      <c r="P509" s="96" t="str">
        <f t="shared" si="28"/>
        <v/>
      </c>
      <c r="R509" s="9"/>
      <c r="S509" s="9"/>
      <c r="T509" s="9"/>
      <c r="U509" s="9"/>
      <c r="V509" s="9"/>
      <c r="W509" s="9"/>
      <c r="X509" s="9"/>
      <c r="Y509" s="9"/>
      <c r="Z509" s="9"/>
      <c r="AA509" s="9"/>
      <c r="AB509" s="9"/>
      <c r="AC509" s="9"/>
      <c r="AD509" s="9"/>
      <c r="AE509" s="9"/>
      <c r="AF509" s="9"/>
      <c r="AG509" s="9"/>
      <c r="AH509" s="9"/>
      <c r="AI509" s="9"/>
      <c r="AJ509" s="9"/>
      <c r="AK509" s="9"/>
      <c r="AL509" s="9"/>
      <c r="AM509" s="9"/>
      <c r="AN509" s="9"/>
      <c r="AO509" s="9"/>
      <c r="AP509" s="9"/>
      <c r="AQ509" s="9"/>
      <c r="AR509" s="9"/>
      <c r="AS509" s="9"/>
      <c r="AT509" s="9"/>
      <c r="AU509" s="9"/>
      <c r="AV509" s="9"/>
      <c r="AW509" s="9"/>
      <c r="AX509" s="9"/>
      <c r="AY509" s="9"/>
      <c r="AZ509" s="9"/>
      <c r="BA509" s="9"/>
      <c r="BB509" s="9"/>
      <c r="BC509" s="9"/>
      <c r="BD509" s="9"/>
      <c r="BE509" s="9"/>
      <c r="BF509" s="9"/>
      <c r="BG509" s="9"/>
      <c r="BH509" s="9"/>
      <c r="BI509" s="9"/>
      <c r="BJ509" s="9"/>
      <c r="BK509" s="9"/>
      <c r="BL509" s="9"/>
      <c r="BM509" s="9"/>
      <c r="BN509" s="9"/>
      <c r="BO509" s="9"/>
      <c r="BP509" s="9"/>
      <c r="BQ509" s="9"/>
      <c r="BR509" s="9"/>
      <c r="BS509" s="9"/>
      <c r="BT509" s="9"/>
      <c r="BU509" s="9"/>
      <c r="BV509" s="9"/>
      <c r="BW509" s="9"/>
      <c r="BX509" s="9"/>
      <c r="BY509" s="9"/>
      <c r="BZ509" s="9"/>
    </row>
    <row r="510" spans="1:78">
      <c r="A510" s="50">
        <f t="shared" si="31"/>
        <v>499</v>
      </c>
      <c r="C510" s="11" t="str">
        <f>IFERROR(INDEX('     2022    '!D:D,MATCH('Order Summary'!$A510,'     2022    '!$AN:$AN,0)),"")</f>
        <v/>
      </c>
      <c r="D510" s="11" t="str">
        <f>IFERROR(INDEX('     2022    '!C:C,MATCH('Order Summary'!$A510,'     2022    '!$AN:$AN,0)),"")</f>
        <v/>
      </c>
      <c r="E510" s="11" t="str">
        <f>IFERROR(INDEX('     2022    '!E:E,MATCH('Order Summary'!$A510,'     2022    '!$AN:$AN,0)),"")</f>
        <v/>
      </c>
      <c r="F510" s="96">
        <f>IFERROR(INDEX('     2022    '!AY:AY,MATCH($A510,'     2022    '!$AN:$AN,0)),0)</f>
        <v>0</v>
      </c>
      <c r="G510" s="180" t="str">
        <f>IFERROR(IF($O$3&gt;68,INDEX('     2022    '!I:I,MATCH($A510,'     2022    '!$AN:$AN,0))*(1-'     2022    '!$BA$1),INDEX('     2022    '!I:I,MATCH($A510,'     2022    '!$AN:$AN,0))),"")</f>
        <v/>
      </c>
      <c r="H510" s="96">
        <f>IFERROR(INDEX('     2022    '!AZ:AZ,MATCH($A510,'     2022    '!$AN:$AN,0)),0)</f>
        <v>0</v>
      </c>
      <c r="I510" s="180" t="str">
        <f>IFERROR(IF($O$3&gt;68,INDEX('     2022    '!M:M,MATCH($A510,'     2022    '!$AN:$AN,0))*(1-'     2022    '!$BA$1),INDEX('     2022    '!M:M,MATCH($A510,'     2022    '!$AN:$AN,0))),"")</f>
        <v/>
      </c>
      <c r="J510" s="181">
        <f t="shared" si="29"/>
        <v>0</v>
      </c>
      <c r="K510" s="182" t="str">
        <f t="shared" si="30"/>
        <v/>
      </c>
      <c r="L510" s="53"/>
      <c r="M510" s="52" t="str">
        <f>IFERROR(INDEX('     2022    '!R:R,MATCH('Order Summary'!$A510,'     2022    '!$AN:$AN,0)),"")</f>
        <v/>
      </c>
      <c r="N510" s="52" t="str">
        <f>IFERROR(INDEX('     2022    '!V:V,MATCH('Order Summary'!$A510,'     2022    '!$AN:$AN,0)),"")</f>
        <v/>
      </c>
      <c r="O510" s="52" t="str">
        <f>IFERROR(INDEX('     2022    '!S:S,MATCH('Order Summary'!$A510,'     2022    '!$AN:$AN,0)),"")</f>
        <v/>
      </c>
      <c r="P510" s="96" t="str">
        <f t="shared" si="28"/>
        <v/>
      </c>
      <c r="R510" s="9"/>
      <c r="S510" s="9"/>
      <c r="T510" s="9"/>
      <c r="U510" s="9"/>
      <c r="V510" s="9"/>
      <c r="W510" s="9"/>
      <c r="X510" s="9"/>
      <c r="Y510" s="9"/>
      <c r="Z510" s="9"/>
      <c r="AA510" s="9"/>
      <c r="AB510" s="9"/>
      <c r="AC510" s="9"/>
      <c r="AD510" s="9"/>
      <c r="AE510" s="9"/>
      <c r="AF510" s="9"/>
      <c r="AG510" s="9"/>
      <c r="AH510" s="9"/>
      <c r="AI510" s="9"/>
      <c r="AJ510" s="9"/>
      <c r="AK510" s="9"/>
      <c r="AL510" s="9"/>
      <c r="AM510" s="9"/>
      <c r="AN510" s="9"/>
      <c r="AO510" s="9"/>
      <c r="AP510" s="9"/>
      <c r="AQ510" s="9"/>
      <c r="AR510" s="9"/>
      <c r="AS510" s="9"/>
      <c r="AT510" s="9"/>
      <c r="AU510" s="9"/>
      <c r="AV510" s="9"/>
      <c r="AW510" s="9"/>
      <c r="AX510" s="9"/>
      <c r="AY510" s="9"/>
      <c r="AZ510" s="9"/>
      <c r="BA510" s="9"/>
      <c r="BB510" s="9"/>
      <c r="BC510" s="9"/>
      <c r="BD510" s="9"/>
      <c r="BE510" s="9"/>
      <c r="BF510" s="9"/>
      <c r="BG510" s="9"/>
      <c r="BH510" s="9"/>
      <c r="BI510" s="9"/>
      <c r="BJ510" s="9"/>
      <c r="BK510" s="9"/>
      <c r="BL510" s="9"/>
      <c r="BM510" s="9"/>
      <c r="BN510" s="9"/>
      <c r="BO510" s="9"/>
      <c r="BP510" s="9"/>
      <c r="BQ510" s="9"/>
      <c r="BR510" s="9"/>
      <c r="BS510" s="9"/>
      <c r="BT510" s="9"/>
      <c r="BU510" s="9"/>
      <c r="BV510" s="9"/>
      <c r="BW510" s="9"/>
      <c r="BX510" s="9"/>
      <c r="BY510" s="9"/>
      <c r="BZ510" s="9"/>
    </row>
    <row r="511" spans="1:78">
      <c r="A511" s="50">
        <f t="shared" si="31"/>
        <v>500</v>
      </c>
      <c r="C511" s="11" t="str">
        <f>IFERROR(INDEX('     2022    '!D:D,MATCH('Order Summary'!$A511,'     2022    '!$AN:$AN,0)),"")</f>
        <v/>
      </c>
      <c r="D511" s="11" t="str">
        <f>IFERROR(INDEX('     2022    '!C:C,MATCH('Order Summary'!$A511,'     2022    '!$AN:$AN,0)),"")</f>
        <v/>
      </c>
      <c r="E511" s="11" t="str">
        <f>IFERROR(INDEX('     2022    '!E:E,MATCH('Order Summary'!$A511,'     2022    '!$AN:$AN,0)),"")</f>
        <v/>
      </c>
      <c r="F511" s="96">
        <f>IFERROR(INDEX('     2022    '!AY:AY,MATCH($A511,'     2022    '!$AN:$AN,0)),0)</f>
        <v>0</v>
      </c>
      <c r="G511" s="180" t="str">
        <f>IFERROR(IF($O$3&gt;68,INDEX('     2022    '!I:I,MATCH($A511,'     2022    '!$AN:$AN,0))*(1-'     2022    '!$BA$1),INDEX('     2022    '!I:I,MATCH($A511,'     2022    '!$AN:$AN,0))),"")</f>
        <v/>
      </c>
      <c r="H511" s="96">
        <f>IFERROR(INDEX('     2022    '!AZ:AZ,MATCH($A511,'     2022    '!$AN:$AN,0)),0)</f>
        <v>0</v>
      </c>
      <c r="I511" s="180" t="str">
        <f>IFERROR(IF($O$3&gt;68,INDEX('     2022    '!M:M,MATCH($A511,'     2022    '!$AN:$AN,0))*(1-'     2022    '!$BA$1),INDEX('     2022    '!M:M,MATCH($A511,'     2022    '!$AN:$AN,0))),"")</f>
        <v/>
      </c>
      <c r="J511" s="181">
        <f t="shared" si="29"/>
        <v>0</v>
      </c>
      <c r="K511" s="182" t="str">
        <f t="shared" si="30"/>
        <v/>
      </c>
      <c r="L511" s="53"/>
      <c r="M511" s="52" t="str">
        <f>IFERROR(INDEX('     2022    '!R:R,MATCH('Order Summary'!$A511,'     2022    '!$AN:$AN,0)),"")</f>
        <v/>
      </c>
      <c r="N511" s="52" t="str">
        <f>IFERROR(INDEX('     2022    '!V:V,MATCH('Order Summary'!$A511,'     2022    '!$AN:$AN,0)),"")</f>
        <v/>
      </c>
      <c r="O511" s="52" t="str">
        <f>IFERROR(INDEX('     2022    '!S:S,MATCH('Order Summary'!$A511,'     2022    '!$AN:$AN,0)),"")</f>
        <v/>
      </c>
      <c r="P511" s="96" t="str">
        <f t="shared" si="28"/>
        <v/>
      </c>
      <c r="R511" s="9"/>
      <c r="S511" s="9"/>
      <c r="T511" s="9"/>
      <c r="U511" s="9"/>
      <c r="V511" s="9"/>
      <c r="W511" s="9"/>
      <c r="X511" s="9"/>
      <c r="Y511" s="9"/>
      <c r="Z511" s="9"/>
      <c r="AA511" s="9"/>
      <c r="AB511" s="9"/>
      <c r="AC511" s="9"/>
      <c r="AD511" s="9"/>
      <c r="AE511" s="9"/>
      <c r="AF511" s="9"/>
      <c r="AG511" s="9"/>
      <c r="AH511" s="9"/>
      <c r="AI511" s="9"/>
      <c r="AJ511" s="9"/>
      <c r="AK511" s="9"/>
      <c r="AL511" s="9"/>
      <c r="AM511" s="9"/>
      <c r="AN511" s="9"/>
      <c r="AO511" s="9"/>
      <c r="AP511" s="9"/>
      <c r="AQ511" s="9"/>
      <c r="AR511" s="9"/>
      <c r="AS511" s="9"/>
      <c r="AT511" s="9"/>
      <c r="AU511" s="9"/>
      <c r="AV511" s="9"/>
      <c r="AW511" s="9"/>
      <c r="AX511" s="9"/>
      <c r="AY511" s="9"/>
      <c r="AZ511" s="9"/>
      <c r="BA511" s="9"/>
      <c r="BB511" s="9"/>
      <c r="BC511" s="9"/>
      <c r="BD511" s="9"/>
      <c r="BE511" s="9"/>
      <c r="BF511" s="9"/>
      <c r="BG511" s="9"/>
      <c r="BH511" s="9"/>
      <c r="BI511" s="9"/>
      <c r="BJ511" s="9"/>
      <c r="BK511" s="9"/>
      <c r="BL511" s="9"/>
      <c r="BM511" s="9"/>
      <c r="BN511" s="9"/>
      <c r="BO511" s="9"/>
      <c r="BP511" s="9"/>
      <c r="BQ511" s="9"/>
      <c r="BR511" s="9"/>
      <c r="BS511" s="9"/>
      <c r="BT511" s="9"/>
      <c r="BU511" s="9"/>
      <c r="BV511" s="9"/>
      <c r="BW511" s="9"/>
      <c r="BX511" s="9"/>
      <c r="BY511" s="9"/>
      <c r="BZ511" s="9"/>
    </row>
    <row r="512" spans="1:78">
      <c r="A512" s="50">
        <f t="shared" si="31"/>
        <v>501</v>
      </c>
      <c r="C512" s="11" t="str">
        <f>IFERROR(INDEX('     2022    '!D:D,MATCH('Order Summary'!$A512,'     2022    '!$AN:$AN,0)),"")</f>
        <v/>
      </c>
      <c r="D512" s="11" t="str">
        <f>IFERROR(INDEX('     2022    '!C:C,MATCH('Order Summary'!$A512,'     2022    '!$AN:$AN,0)),"")</f>
        <v/>
      </c>
      <c r="E512" s="11" t="str">
        <f>IFERROR(INDEX('     2022    '!E:E,MATCH('Order Summary'!$A512,'     2022    '!$AN:$AN,0)),"")</f>
        <v/>
      </c>
      <c r="F512" s="96">
        <f>IFERROR(INDEX('     2022    '!AY:AY,MATCH($A512,'     2022    '!$AN:$AN,0)),0)</f>
        <v>0</v>
      </c>
      <c r="G512" s="180" t="str">
        <f>IFERROR(IF($O$3&gt;68,INDEX('     2022    '!I:I,MATCH($A512,'     2022    '!$AN:$AN,0))*(1-'     2022    '!$BA$1),INDEX('     2022    '!I:I,MATCH($A512,'     2022    '!$AN:$AN,0))),"")</f>
        <v/>
      </c>
      <c r="H512" s="96">
        <f>IFERROR(INDEX('     2022    '!AZ:AZ,MATCH($A512,'     2022    '!$AN:$AN,0)),0)</f>
        <v>0</v>
      </c>
      <c r="I512" s="180" t="str">
        <f>IFERROR(IF($O$3&gt;68,INDEX('     2022    '!M:M,MATCH($A512,'     2022    '!$AN:$AN,0))*(1-'     2022    '!$BA$1),INDEX('     2022    '!M:M,MATCH($A512,'     2022    '!$AN:$AN,0))),"")</f>
        <v/>
      </c>
      <c r="J512" s="181">
        <f t="shared" si="29"/>
        <v>0</v>
      </c>
      <c r="K512" s="182" t="str">
        <f t="shared" si="30"/>
        <v/>
      </c>
      <c r="L512" s="53"/>
      <c r="M512" s="52" t="str">
        <f>IFERROR(INDEX('     2022    '!R:R,MATCH('Order Summary'!$A512,'     2022    '!$AN:$AN,0)),"")</f>
        <v/>
      </c>
      <c r="N512" s="52" t="str">
        <f>IFERROR(INDEX('     2022    '!V:V,MATCH('Order Summary'!$A512,'     2022    '!$AN:$AN,0)),"")</f>
        <v/>
      </c>
      <c r="O512" s="52" t="str">
        <f>IFERROR(INDEX('     2022    '!S:S,MATCH('Order Summary'!$A512,'     2022    '!$AN:$AN,0)),"")</f>
        <v/>
      </c>
      <c r="P512" s="96" t="str">
        <f t="shared" si="28"/>
        <v/>
      </c>
      <c r="R512" s="9"/>
      <c r="S512" s="9"/>
      <c r="T512" s="9"/>
      <c r="U512" s="9"/>
      <c r="V512" s="9"/>
      <c r="W512" s="9"/>
      <c r="X512" s="9"/>
      <c r="Y512" s="9"/>
      <c r="Z512" s="9"/>
      <c r="AA512" s="9"/>
      <c r="AB512" s="9"/>
      <c r="AC512" s="9"/>
      <c r="AD512" s="9"/>
      <c r="AE512" s="9"/>
      <c r="AF512" s="9"/>
      <c r="AG512" s="9"/>
      <c r="AH512" s="9"/>
      <c r="AI512" s="9"/>
      <c r="AJ512" s="9"/>
      <c r="AK512" s="9"/>
      <c r="AL512" s="9"/>
      <c r="AM512" s="9"/>
      <c r="AN512" s="9"/>
      <c r="AO512" s="9"/>
      <c r="AP512" s="9"/>
      <c r="AQ512" s="9"/>
      <c r="AR512" s="9"/>
      <c r="AS512" s="9"/>
      <c r="AT512" s="9"/>
      <c r="AU512" s="9"/>
      <c r="AV512" s="9"/>
      <c r="AW512" s="9"/>
      <c r="AX512" s="9"/>
      <c r="AY512" s="9"/>
      <c r="AZ512" s="9"/>
      <c r="BA512" s="9"/>
      <c r="BB512" s="9"/>
      <c r="BC512" s="9"/>
      <c r="BD512" s="9"/>
      <c r="BE512" s="9"/>
      <c r="BF512" s="9"/>
      <c r="BG512" s="9"/>
      <c r="BH512" s="9"/>
      <c r="BI512" s="9"/>
      <c r="BJ512" s="9"/>
      <c r="BK512" s="9"/>
      <c r="BL512" s="9"/>
      <c r="BM512" s="9"/>
      <c r="BN512" s="9"/>
      <c r="BO512" s="9"/>
      <c r="BP512" s="9"/>
      <c r="BQ512" s="9"/>
      <c r="BR512" s="9"/>
      <c r="BS512" s="9"/>
      <c r="BT512" s="9"/>
      <c r="BU512" s="9"/>
      <c r="BV512" s="9"/>
      <c r="BW512" s="9"/>
      <c r="BX512" s="9"/>
      <c r="BY512" s="9"/>
      <c r="BZ512" s="9"/>
    </row>
    <row r="513" spans="1:78">
      <c r="A513" s="50">
        <f t="shared" si="31"/>
        <v>502</v>
      </c>
      <c r="C513" s="11" t="str">
        <f>IFERROR(INDEX('     2022    '!D:D,MATCH('Order Summary'!$A513,'     2022    '!$AN:$AN,0)),"")</f>
        <v/>
      </c>
      <c r="D513" s="11" t="str">
        <f>IFERROR(INDEX('     2022    '!C:C,MATCH('Order Summary'!$A513,'     2022    '!$AN:$AN,0)),"")</f>
        <v/>
      </c>
      <c r="E513" s="11" t="str">
        <f>IFERROR(INDEX('     2022    '!E:E,MATCH('Order Summary'!$A513,'     2022    '!$AN:$AN,0)),"")</f>
        <v/>
      </c>
      <c r="F513" s="96">
        <f>IFERROR(INDEX('     2022    '!AY:AY,MATCH($A513,'     2022    '!$AN:$AN,0)),0)</f>
        <v>0</v>
      </c>
      <c r="G513" s="180" t="str">
        <f>IFERROR(IF($O$3&gt;68,INDEX('     2022    '!I:I,MATCH($A513,'     2022    '!$AN:$AN,0))*(1-'     2022    '!$BA$1),INDEX('     2022    '!I:I,MATCH($A513,'     2022    '!$AN:$AN,0))),"")</f>
        <v/>
      </c>
      <c r="H513" s="96">
        <f>IFERROR(INDEX('     2022    '!AZ:AZ,MATCH($A513,'     2022    '!$AN:$AN,0)),0)</f>
        <v>0</v>
      </c>
      <c r="I513" s="180" t="str">
        <f>IFERROR(IF($O$3&gt;68,INDEX('     2022    '!M:M,MATCH($A513,'     2022    '!$AN:$AN,0))*(1-'     2022    '!$BA$1),INDEX('     2022    '!M:M,MATCH($A513,'     2022    '!$AN:$AN,0))),"")</f>
        <v/>
      </c>
      <c r="J513" s="181">
        <f t="shared" si="29"/>
        <v>0</v>
      </c>
      <c r="K513" s="182" t="str">
        <f t="shared" si="30"/>
        <v/>
      </c>
      <c r="L513" s="53"/>
      <c r="M513" s="52" t="str">
        <f>IFERROR(INDEX('     2022    '!R:R,MATCH('Order Summary'!$A513,'     2022    '!$AN:$AN,0)),"")</f>
        <v/>
      </c>
      <c r="N513" s="52" t="str">
        <f>IFERROR(INDEX('     2022    '!V:V,MATCH('Order Summary'!$A513,'     2022    '!$AN:$AN,0)),"")</f>
        <v/>
      </c>
      <c r="O513" s="52" t="str">
        <f>IFERROR(INDEX('     2022    '!S:S,MATCH('Order Summary'!$A513,'     2022    '!$AN:$AN,0)),"")</f>
        <v/>
      </c>
      <c r="P513" s="96" t="str">
        <f t="shared" si="28"/>
        <v/>
      </c>
      <c r="R513" s="9"/>
      <c r="S513" s="9"/>
      <c r="T513" s="9"/>
      <c r="U513" s="9"/>
      <c r="V513" s="9"/>
      <c r="W513" s="9"/>
      <c r="X513" s="9"/>
      <c r="Y513" s="9"/>
      <c r="Z513" s="9"/>
      <c r="AA513" s="9"/>
      <c r="AB513" s="9"/>
      <c r="AC513" s="9"/>
      <c r="AD513" s="9"/>
      <c r="AE513" s="9"/>
      <c r="AF513" s="9"/>
      <c r="AG513" s="9"/>
      <c r="AH513" s="9"/>
      <c r="AI513" s="9"/>
      <c r="AJ513" s="9"/>
      <c r="AK513" s="9"/>
      <c r="AL513" s="9"/>
      <c r="AM513" s="9"/>
      <c r="AN513" s="9"/>
      <c r="AO513" s="9"/>
      <c r="AP513" s="9"/>
      <c r="AQ513" s="9"/>
      <c r="AR513" s="9"/>
      <c r="AS513" s="9"/>
      <c r="AT513" s="9"/>
      <c r="AU513" s="9"/>
      <c r="AV513" s="9"/>
      <c r="AW513" s="9"/>
      <c r="AX513" s="9"/>
      <c r="AY513" s="9"/>
      <c r="AZ513" s="9"/>
      <c r="BA513" s="9"/>
      <c r="BB513" s="9"/>
      <c r="BC513" s="9"/>
      <c r="BD513" s="9"/>
      <c r="BE513" s="9"/>
      <c r="BF513" s="9"/>
      <c r="BG513" s="9"/>
      <c r="BH513" s="9"/>
      <c r="BI513" s="9"/>
      <c r="BJ513" s="9"/>
      <c r="BK513" s="9"/>
      <c r="BL513" s="9"/>
      <c r="BM513" s="9"/>
      <c r="BN513" s="9"/>
      <c r="BO513" s="9"/>
      <c r="BP513" s="9"/>
      <c r="BQ513" s="9"/>
      <c r="BR513" s="9"/>
      <c r="BS513" s="9"/>
      <c r="BT513" s="9"/>
      <c r="BU513" s="9"/>
      <c r="BV513" s="9"/>
      <c r="BW513" s="9"/>
      <c r="BX513" s="9"/>
      <c r="BY513" s="9"/>
      <c r="BZ513" s="9"/>
    </row>
    <row r="514" spans="1:78">
      <c r="A514" s="50">
        <f t="shared" si="31"/>
        <v>503</v>
      </c>
      <c r="C514" s="11" t="str">
        <f>IFERROR(INDEX('     2022    '!D:D,MATCH('Order Summary'!$A514,'     2022    '!$AN:$AN,0)),"")</f>
        <v/>
      </c>
      <c r="D514" s="11" t="str">
        <f>IFERROR(INDEX('     2022    '!C:C,MATCH('Order Summary'!$A514,'     2022    '!$AN:$AN,0)),"")</f>
        <v/>
      </c>
      <c r="E514" s="11" t="str">
        <f>IFERROR(INDEX('     2022    '!E:E,MATCH('Order Summary'!$A514,'     2022    '!$AN:$AN,0)),"")</f>
        <v/>
      </c>
      <c r="F514" s="96">
        <f>IFERROR(INDEX('     2022    '!AY:AY,MATCH($A514,'     2022    '!$AN:$AN,0)),0)</f>
        <v>0</v>
      </c>
      <c r="G514" s="180" t="str">
        <f>IFERROR(IF($O$3&gt;68,INDEX('     2022    '!I:I,MATCH($A514,'     2022    '!$AN:$AN,0))*(1-'     2022    '!$BA$1),INDEX('     2022    '!I:I,MATCH($A514,'     2022    '!$AN:$AN,0))),"")</f>
        <v/>
      </c>
      <c r="H514" s="96">
        <f>IFERROR(INDEX('     2022    '!AZ:AZ,MATCH($A514,'     2022    '!$AN:$AN,0)),0)</f>
        <v>0</v>
      </c>
      <c r="I514" s="180" t="str">
        <f>IFERROR(IF($O$3&gt;68,INDEX('     2022    '!M:M,MATCH($A514,'     2022    '!$AN:$AN,0))*(1-'     2022    '!$BA$1),INDEX('     2022    '!M:M,MATCH($A514,'     2022    '!$AN:$AN,0))),"")</f>
        <v/>
      </c>
      <c r="J514" s="181">
        <f t="shared" si="29"/>
        <v>0</v>
      </c>
      <c r="K514" s="182" t="str">
        <f t="shared" si="30"/>
        <v/>
      </c>
      <c r="L514" s="53"/>
      <c r="M514" s="52" t="str">
        <f>IFERROR(INDEX('     2022    '!R:R,MATCH('Order Summary'!$A514,'     2022    '!$AN:$AN,0)),"")</f>
        <v/>
      </c>
      <c r="N514" s="52" t="str">
        <f>IFERROR(INDEX('     2022    '!V:V,MATCH('Order Summary'!$A514,'     2022    '!$AN:$AN,0)),"")</f>
        <v/>
      </c>
      <c r="O514" s="52" t="str">
        <f>IFERROR(INDEX('     2022    '!S:S,MATCH('Order Summary'!$A514,'     2022    '!$AN:$AN,0)),"")</f>
        <v/>
      </c>
      <c r="P514" s="96" t="str">
        <f t="shared" si="28"/>
        <v/>
      </c>
      <c r="R514" s="9"/>
      <c r="S514" s="9"/>
      <c r="T514" s="9"/>
      <c r="U514" s="9"/>
      <c r="V514" s="9"/>
      <c r="W514" s="9"/>
      <c r="X514" s="9"/>
      <c r="Y514" s="9"/>
      <c r="Z514" s="9"/>
      <c r="AA514" s="9"/>
      <c r="AB514" s="9"/>
      <c r="AC514" s="9"/>
      <c r="AD514" s="9"/>
      <c r="AE514" s="9"/>
      <c r="AF514" s="9"/>
      <c r="AG514" s="9"/>
      <c r="AH514" s="9"/>
      <c r="AI514" s="9"/>
      <c r="AJ514" s="9"/>
      <c r="AK514" s="9"/>
      <c r="AL514" s="9"/>
      <c r="AM514" s="9"/>
      <c r="AN514" s="9"/>
      <c r="AO514" s="9"/>
      <c r="AP514" s="9"/>
      <c r="AQ514" s="9"/>
      <c r="AR514" s="9"/>
      <c r="AS514" s="9"/>
      <c r="AT514" s="9"/>
      <c r="AU514" s="9"/>
      <c r="AV514" s="9"/>
      <c r="AW514" s="9"/>
      <c r="AX514" s="9"/>
      <c r="AY514" s="9"/>
      <c r="AZ514" s="9"/>
      <c r="BA514" s="9"/>
      <c r="BB514" s="9"/>
      <c r="BC514" s="9"/>
      <c r="BD514" s="9"/>
      <c r="BE514" s="9"/>
      <c r="BF514" s="9"/>
      <c r="BG514" s="9"/>
      <c r="BH514" s="9"/>
      <c r="BI514" s="9"/>
      <c r="BJ514" s="9"/>
      <c r="BK514" s="9"/>
      <c r="BL514" s="9"/>
      <c r="BM514" s="9"/>
      <c r="BN514" s="9"/>
      <c r="BO514" s="9"/>
      <c r="BP514" s="9"/>
      <c r="BQ514" s="9"/>
      <c r="BR514" s="9"/>
      <c r="BS514" s="9"/>
      <c r="BT514" s="9"/>
      <c r="BU514" s="9"/>
      <c r="BV514" s="9"/>
      <c r="BW514" s="9"/>
      <c r="BX514" s="9"/>
      <c r="BY514" s="9"/>
      <c r="BZ514" s="9"/>
    </row>
    <row r="515" spans="1:78">
      <c r="A515" s="50">
        <f t="shared" si="31"/>
        <v>504</v>
      </c>
      <c r="C515" s="11" t="str">
        <f>IFERROR(INDEX('     2022    '!D:D,MATCH('Order Summary'!$A515,'     2022    '!$AN:$AN,0)),"")</f>
        <v/>
      </c>
      <c r="D515" s="11" t="str">
        <f>IFERROR(INDEX('     2022    '!C:C,MATCH('Order Summary'!$A515,'     2022    '!$AN:$AN,0)),"")</f>
        <v/>
      </c>
      <c r="E515" s="11" t="str">
        <f>IFERROR(INDEX('     2022    '!E:E,MATCH('Order Summary'!$A515,'     2022    '!$AN:$AN,0)),"")</f>
        <v/>
      </c>
      <c r="F515" s="96">
        <f>IFERROR(INDEX('     2022    '!AY:AY,MATCH($A515,'     2022    '!$AN:$AN,0)),0)</f>
        <v>0</v>
      </c>
      <c r="G515" s="180" t="str">
        <f>IFERROR(IF($O$3&gt;68,INDEX('     2022    '!I:I,MATCH($A515,'     2022    '!$AN:$AN,0))*(1-'     2022    '!$BA$1),INDEX('     2022    '!I:I,MATCH($A515,'     2022    '!$AN:$AN,0))),"")</f>
        <v/>
      </c>
      <c r="H515" s="96">
        <f>IFERROR(INDEX('     2022    '!AZ:AZ,MATCH($A515,'     2022    '!$AN:$AN,0)),0)</f>
        <v>0</v>
      </c>
      <c r="I515" s="180" t="str">
        <f>IFERROR(IF($O$3&gt;68,INDEX('     2022    '!M:M,MATCH($A515,'     2022    '!$AN:$AN,0))*(1-'     2022    '!$BA$1),INDEX('     2022    '!M:M,MATCH($A515,'     2022    '!$AN:$AN,0))),"")</f>
        <v/>
      </c>
      <c r="J515" s="181">
        <f t="shared" si="29"/>
        <v>0</v>
      </c>
      <c r="K515" s="182" t="str">
        <f t="shared" si="30"/>
        <v/>
      </c>
      <c r="L515" s="53"/>
      <c r="M515" s="52" t="str">
        <f>IFERROR(INDEX('     2022    '!R:R,MATCH('Order Summary'!$A515,'     2022    '!$AN:$AN,0)),"")</f>
        <v/>
      </c>
      <c r="N515" s="52" t="str">
        <f>IFERROR(INDEX('     2022    '!V:V,MATCH('Order Summary'!$A515,'     2022    '!$AN:$AN,0)),"")</f>
        <v/>
      </c>
      <c r="O515" s="52" t="str">
        <f>IFERROR(INDEX('     2022    '!S:S,MATCH('Order Summary'!$A515,'     2022    '!$AN:$AN,0)),"")</f>
        <v/>
      </c>
      <c r="P515" s="96" t="str">
        <f t="shared" si="28"/>
        <v/>
      </c>
      <c r="R515" s="9"/>
      <c r="S515" s="9"/>
      <c r="T515" s="9"/>
      <c r="U515" s="9"/>
      <c r="V515" s="9"/>
      <c r="W515" s="9"/>
      <c r="X515" s="9"/>
      <c r="Y515" s="9"/>
      <c r="Z515" s="9"/>
      <c r="AA515" s="9"/>
      <c r="AB515" s="9"/>
      <c r="AC515" s="9"/>
      <c r="AD515" s="9"/>
      <c r="AE515" s="9"/>
      <c r="AF515" s="9"/>
      <c r="AG515" s="9"/>
      <c r="AH515" s="9"/>
      <c r="AI515" s="9"/>
      <c r="AJ515" s="9"/>
      <c r="AK515" s="9"/>
      <c r="AL515" s="9"/>
      <c r="AM515" s="9"/>
      <c r="AN515" s="9"/>
      <c r="AO515" s="9"/>
      <c r="AP515" s="9"/>
      <c r="AQ515" s="9"/>
      <c r="AR515" s="9"/>
      <c r="AS515" s="9"/>
      <c r="AT515" s="9"/>
      <c r="AU515" s="9"/>
      <c r="AV515" s="9"/>
      <c r="AW515" s="9"/>
      <c r="AX515" s="9"/>
      <c r="AY515" s="9"/>
      <c r="AZ515" s="9"/>
      <c r="BA515" s="9"/>
      <c r="BB515" s="9"/>
      <c r="BC515" s="9"/>
      <c r="BD515" s="9"/>
      <c r="BE515" s="9"/>
      <c r="BF515" s="9"/>
      <c r="BG515" s="9"/>
      <c r="BH515" s="9"/>
      <c r="BI515" s="9"/>
      <c r="BJ515" s="9"/>
      <c r="BK515" s="9"/>
      <c r="BL515" s="9"/>
      <c r="BM515" s="9"/>
      <c r="BN515" s="9"/>
      <c r="BO515" s="9"/>
      <c r="BP515" s="9"/>
      <c r="BQ515" s="9"/>
      <c r="BR515" s="9"/>
      <c r="BS515" s="9"/>
      <c r="BT515" s="9"/>
      <c r="BU515" s="9"/>
      <c r="BV515" s="9"/>
      <c r="BW515" s="9"/>
      <c r="BX515" s="9"/>
      <c r="BY515" s="9"/>
      <c r="BZ515" s="9"/>
    </row>
    <row r="516" spans="1:78">
      <c r="A516" s="50">
        <f t="shared" si="31"/>
        <v>505</v>
      </c>
      <c r="C516" s="11" t="str">
        <f>IFERROR(INDEX('     2022    '!D:D,MATCH('Order Summary'!$A516,'     2022    '!$AN:$AN,0)),"")</f>
        <v/>
      </c>
      <c r="D516" s="11" t="str">
        <f>IFERROR(INDEX('     2022    '!C:C,MATCH('Order Summary'!$A516,'     2022    '!$AN:$AN,0)),"")</f>
        <v/>
      </c>
      <c r="E516" s="11" t="str">
        <f>IFERROR(INDEX('     2022    '!E:E,MATCH('Order Summary'!$A516,'     2022    '!$AN:$AN,0)),"")</f>
        <v/>
      </c>
      <c r="F516" s="96">
        <f>IFERROR(INDEX('     2022    '!AY:AY,MATCH($A516,'     2022    '!$AN:$AN,0)),0)</f>
        <v>0</v>
      </c>
      <c r="G516" s="180" t="str">
        <f>IFERROR(IF($O$3&gt;68,INDEX('     2022    '!I:I,MATCH($A516,'     2022    '!$AN:$AN,0))*(1-'     2022    '!$BA$1),INDEX('     2022    '!I:I,MATCH($A516,'     2022    '!$AN:$AN,0))),"")</f>
        <v/>
      </c>
      <c r="H516" s="96">
        <f>IFERROR(INDEX('     2022    '!AZ:AZ,MATCH($A516,'     2022    '!$AN:$AN,0)),0)</f>
        <v>0</v>
      </c>
      <c r="I516" s="180" t="str">
        <f>IFERROR(IF($O$3&gt;68,INDEX('     2022    '!M:M,MATCH($A516,'     2022    '!$AN:$AN,0))*(1-'     2022    '!$BA$1),INDEX('     2022    '!M:M,MATCH($A516,'     2022    '!$AN:$AN,0))),"")</f>
        <v/>
      </c>
      <c r="J516" s="181">
        <f t="shared" si="29"/>
        <v>0</v>
      </c>
      <c r="K516" s="182" t="str">
        <f t="shared" si="30"/>
        <v/>
      </c>
      <c r="L516" s="53"/>
      <c r="M516" s="52" t="str">
        <f>IFERROR(INDEX('     2022    '!R:R,MATCH('Order Summary'!$A516,'     2022    '!$AN:$AN,0)),"")</f>
        <v/>
      </c>
      <c r="N516" s="52" t="str">
        <f>IFERROR(INDEX('     2022    '!V:V,MATCH('Order Summary'!$A516,'     2022    '!$AN:$AN,0)),"")</f>
        <v/>
      </c>
      <c r="O516" s="52" t="str">
        <f>IFERROR(INDEX('     2022    '!S:S,MATCH('Order Summary'!$A516,'     2022    '!$AN:$AN,0)),"")</f>
        <v/>
      </c>
      <c r="P516" s="96" t="str">
        <f t="shared" si="28"/>
        <v/>
      </c>
      <c r="R516" s="9"/>
      <c r="S516" s="9"/>
      <c r="T516" s="9"/>
      <c r="U516" s="9"/>
      <c r="V516" s="9"/>
      <c r="W516" s="9"/>
      <c r="X516" s="9"/>
      <c r="Y516" s="9"/>
      <c r="Z516" s="9"/>
      <c r="AA516" s="9"/>
      <c r="AB516" s="9"/>
      <c r="AC516" s="9"/>
      <c r="AD516" s="9"/>
      <c r="AE516" s="9"/>
      <c r="AF516" s="9"/>
      <c r="AG516" s="9"/>
      <c r="AH516" s="9"/>
      <c r="AI516" s="9"/>
      <c r="AJ516" s="9"/>
      <c r="AK516" s="9"/>
      <c r="AL516" s="9"/>
      <c r="AM516" s="9"/>
      <c r="AN516" s="9"/>
      <c r="AO516" s="9"/>
      <c r="AP516" s="9"/>
      <c r="AQ516" s="9"/>
      <c r="AR516" s="9"/>
      <c r="AS516" s="9"/>
      <c r="AT516" s="9"/>
      <c r="AU516" s="9"/>
      <c r="AV516" s="9"/>
      <c r="AW516" s="9"/>
      <c r="AX516" s="9"/>
      <c r="AY516" s="9"/>
      <c r="AZ516" s="9"/>
      <c r="BA516" s="9"/>
      <c r="BB516" s="9"/>
      <c r="BC516" s="9"/>
      <c r="BD516" s="9"/>
      <c r="BE516" s="9"/>
      <c r="BF516" s="9"/>
      <c r="BG516" s="9"/>
      <c r="BH516" s="9"/>
      <c r="BI516" s="9"/>
      <c r="BJ516" s="9"/>
      <c r="BK516" s="9"/>
      <c r="BL516" s="9"/>
      <c r="BM516" s="9"/>
      <c r="BN516" s="9"/>
      <c r="BO516" s="9"/>
      <c r="BP516" s="9"/>
      <c r="BQ516" s="9"/>
      <c r="BR516" s="9"/>
      <c r="BS516" s="9"/>
      <c r="BT516" s="9"/>
      <c r="BU516" s="9"/>
      <c r="BV516" s="9"/>
      <c r="BW516" s="9"/>
      <c r="BX516" s="9"/>
      <c r="BY516" s="9"/>
      <c r="BZ516" s="9"/>
    </row>
    <row r="517" spans="1:78">
      <c r="A517" s="50">
        <f t="shared" si="31"/>
        <v>506</v>
      </c>
      <c r="C517" s="11" t="str">
        <f>IFERROR(INDEX('     2022    '!D:D,MATCH('Order Summary'!$A517,'     2022    '!$AN:$AN,0)),"")</f>
        <v/>
      </c>
      <c r="D517" s="11" t="str">
        <f>IFERROR(INDEX('     2022    '!C:C,MATCH('Order Summary'!$A517,'     2022    '!$AN:$AN,0)),"")</f>
        <v/>
      </c>
      <c r="E517" s="11" t="str">
        <f>IFERROR(INDEX('     2022    '!E:E,MATCH('Order Summary'!$A517,'     2022    '!$AN:$AN,0)),"")</f>
        <v/>
      </c>
      <c r="F517" s="96">
        <f>IFERROR(INDEX('     2022    '!AY:AY,MATCH($A517,'     2022    '!$AN:$AN,0)),0)</f>
        <v>0</v>
      </c>
      <c r="G517" s="180" t="str">
        <f>IFERROR(IF($O$3&gt;68,INDEX('     2022    '!I:I,MATCH($A517,'     2022    '!$AN:$AN,0))*(1-'     2022    '!$BA$1),INDEX('     2022    '!I:I,MATCH($A517,'     2022    '!$AN:$AN,0))),"")</f>
        <v/>
      </c>
      <c r="H517" s="96">
        <f>IFERROR(INDEX('     2022    '!AZ:AZ,MATCH($A517,'     2022    '!$AN:$AN,0)),0)</f>
        <v>0</v>
      </c>
      <c r="I517" s="180" t="str">
        <f>IFERROR(IF($O$3&gt;68,INDEX('     2022    '!M:M,MATCH($A517,'     2022    '!$AN:$AN,0))*(1-'     2022    '!$BA$1),INDEX('     2022    '!M:M,MATCH($A517,'     2022    '!$AN:$AN,0))),"")</f>
        <v/>
      </c>
      <c r="J517" s="181">
        <f t="shared" si="29"/>
        <v>0</v>
      </c>
      <c r="K517" s="182" t="str">
        <f t="shared" si="30"/>
        <v/>
      </c>
      <c r="L517" s="53"/>
      <c r="M517" s="52" t="str">
        <f>IFERROR(INDEX('     2022    '!R:R,MATCH('Order Summary'!$A517,'     2022    '!$AN:$AN,0)),"")</f>
        <v/>
      </c>
      <c r="N517" s="52" t="str">
        <f>IFERROR(INDEX('     2022    '!V:V,MATCH('Order Summary'!$A517,'     2022    '!$AN:$AN,0)),"")</f>
        <v/>
      </c>
      <c r="O517" s="52" t="str">
        <f>IFERROR(INDEX('     2022    '!S:S,MATCH('Order Summary'!$A517,'     2022    '!$AN:$AN,0)),"")</f>
        <v/>
      </c>
      <c r="P517" s="96" t="str">
        <f t="shared" si="28"/>
        <v/>
      </c>
      <c r="R517" s="9"/>
      <c r="S517" s="9"/>
      <c r="T517" s="9"/>
      <c r="U517" s="9"/>
      <c r="V517" s="9"/>
      <c r="W517" s="9"/>
      <c r="X517" s="9"/>
      <c r="Y517" s="9"/>
      <c r="Z517" s="9"/>
      <c r="AA517" s="9"/>
      <c r="AB517" s="9"/>
      <c r="AC517" s="9"/>
      <c r="AD517" s="9"/>
      <c r="AE517" s="9"/>
      <c r="AF517" s="9"/>
      <c r="AG517" s="9"/>
      <c r="AH517" s="9"/>
      <c r="AI517" s="9"/>
      <c r="AJ517" s="9"/>
      <c r="AK517" s="9"/>
      <c r="AL517" s="9"/>
      <c r="AM517" s="9"/>
      <c r="AN517" s="9"/>
      <c r="AO517" s="9"/>
      <c r="AP517" s="9"/>
      <c r="AQ517" s="9"/>
      <c r="AR517" s="9"/>
      <c r="AS517" s="9"/>
      <c r="AT517" s="9"/>
      <c r="AU517" s="9"/>
      <c r="AV517" s="9"/>
      <c r="AW517" s="9"/>
      <c r="AX517" s="9"/>
      <c r="AY517" s="9"/>
      <c r="AZ517" s="9"/>
      <c r="BA517" s="9"/>
      <c r="BB517" s="9"/>
      <c r="BC517" s="9"/>
      <c r="BD517" s="9"/>
      <c r="BE517" s="9"/>
      <c r="BF517" s="9"/>
      <c r="BG517" s="9"/>
      <c r="BH517" s="9"/>
      <c r="BI517" s="9"/>
      <c r="BJ517" s="9"/>
      <c r="BK517" s="9"/>
      <c r="BL517" s="9"/>
      <c r="BM517" s="9"/>
      <c r="BN517" s="9"/>
      <c r="BO517" s="9"/>
      <c r="BP517" s="9"/>
      <c r="BQ517" s="9"/>
      <c r="BR517" s="9"/>
      <c r="BS517" s="9"/>
      <c r="BT517" s="9"/>
      <c r="BU517" s="9"/>
      <c r="BV517" s="9"/>
      <c r="BW517" s="9"/>
      <c r="BX517" s="9"/>
      <c r="BY517" s="9"/>
      <c r="BZ517" s="9"/>
    </row>
    <row r="518" spans="1:78">
      <c r="A518" s="50">
        <f t="shared" si="31"/>
        <v>507</v>
      </c>
      <c r="C518" s="11" t="str">
        <f>IFERROR(INDEX('     2022    '!D:D,MATCH('Order Summary'!$A518,'     2022    '!$AN:$AN,0)),"")</f>
        <v/>
      </c>
      <c r="D518" s="11" t="str">
        <f>IFERROR(INDEX('     2022    '!C:C,MATCH('Order Summary'!$A518,'     2022    '!$AN:$AN,0)),"")</f>
        <v/>
      </c>
      <c r="E518" s="11" t="str">
        <f>IFERROR(INDEX('     2022    '!E:E,MATCH('Order Summary'!$A518,'     2022    '!$AN:$AN,0)),"")</f>
        <v/>
      </c>
      <c r="F518" s="96">
        <f>IFERROR(INDEX('     2022    '!AY:AY,MATCH($A518,'     2022    '!$AN:$AN,0)),0)</f>
        <v>0</v>
      </c>
      <c r="G518" s="180" t="str">
        <f>IFERROR(IF($O$3&gt;68,INDEX('     2022    '!I:I,MATCH($A518,'     2022    '!$AN:$AN,0))*(1-'     2022    '!$BA$1),INDEX('     2022    '!I:I,MATCH($A518,'     2022    '!$AN:$AN,0))),"")</f>
        <v/>
      </c>
      <c r="H518" s="96">
        <f>IFERROR(INDEX('     2022    '!AZ:AZ,MATCH($A518,'     2022    '!$AN:$AN,0)),0)</f>
        <v>0</v>
      </c>
      <c r="I518" s="180" t="str">
        <f>IFERROR(IF($O$3&gt;68,INDEX('     2022    '!M:M,MATCH($A518,'     2022    '!$AN:$AN,0))*(1-'     2022    '!$BA$1),INDEX('     2022    '!M:M,MATCH($A518,'     2022    '!$AN:$AN,0))),"")</f>
        <v/>
      </c>
      <c r="J518" s="181">
        <f t="shared" si="29"/>
        <v>0</v>
      </c>
      <c r="K518" s="182" t="str">
        <f t="shared" si="30"/>
        <v/>
      </c>
      <c r="L518" s="53"/>
      <c r="M518" s="52" t="str">
        <f>IFERROR(INDEX('     2022    '!R:R,MATCH('Order Summary'!$A518,'     2022    '!$AN:$AN,0)),"")</f>
        <v/>
      </c>
      <c r="N518" s="52" t="str">
        <f>IFERROR(INDEX('     2022    '!V:V,MATCH('Order Summary'!$A518,'     2022    '!$AN:$AN,0)),"")</f>
        <v/>
      </c>
      <c r="O518" s="52" t="str">
        <f>IFERROR(INDEX('     2022    '!S:S,MATCH('Order Summary'!$A518,'     2022    '!$AN:$AN,0)),"")</f>
        <v/>
      </c>
      <c r="P518" s="96" t="str">
        <f t="shared" si="28"/>
        <v/>
      </c>
      <c r="R518" s="9"/>
      <c r="S518" s="9"/>
      <c r="T518" s="9"/>
      <c r="U518" s="9"/>
      <c r="V518" s="9"/>
      <c r="W518" s="9"/>
      <c r="X518" s="9"/>
      <c r="Y518" s="9"/>
      <c r="Z518" s="9"/>
      <c r="AA518" s="9"/>
      <c r="AB518" s="9"/>
      <c r="AC518" s="9"/>
      <c r="AD518" s="9"/>
      <c r="AE518" s="9"/>
      <c r="AF518" s="9"/>
      <c r="AG518" s="9"/>
      <c r="AH518" s="9"/>
      <c r="AI518" s="9"/>
      <c r="AJ518" s="9"/>
      <c r="AK518" s="9"/>
      <c r="AL518" s="9"/>
      <c r="AM518" s="9"/>
      <c r="AN518" s="9"/>
      <c r="AO518" s="9"/>
      <c r="AP518" s="9"/>
      <c r="AQ518" s="9"/>
      <c r="AR518" s="9"/>
      <c r="AS518" s="9"/>
      <c r="AT518" s="9"/>
      <c r="AU518" s="9"/>
      <c r="AV518" s="9"/>
      <c r="AW518" s="9"/>
      <c r="AX518" s="9"/>
      <c r="AY518" s="9"/>
      <c r="AZ518" s="9"/>
      <c r="BA518" s="9"/>
      <c r="BB518" s="9"/>
      <c r="BC518" s="9"/>
      <c r="BD518" s="9"/>
      <c r="BE518" s="9"/>
      <c r="BF518" s="9"/>
      <c r="BG518" s="9"/>
      <c r="BH518" s="9"/>
      <c r="BI518" s="9"/>
      <c r="BJ518" s="9"/>
      <c r="BK518" s="9"/>
      <c r="BL518" s="9"/>
      <c r="BM518" s="9"/>
      <c r="BN518" s="9"/>
      <c r="BO518" s="9"/>
      <c r="BP518" s="9"/>
      <c r="BQ518" s="9"/>
      <c r="BR518" s="9"/>
      <c r="BS518" s="9"/>
      <c r="BT518" s="9"/>
      <c r="BU518" s="9"/>
      <c r="BV518" s="9"/>
      <c r="BW518" s="9"/>
      <c r="BX518" s="9"/>
      <c r="BY518" s="9"/>
      <c r="BZ518" s="9"/>
    </row>
    <row r="519" spans="1:78">
      <c r="A519" s="50">
        <f t="shared" si="31"/>
        <v>508</v>
      </c>
      <c r="C519" s="11" t="str">
        <f>IFERROR(INDEX('     2022    '!D:D,MATCH('Order Summary'!$A519,'     2022    '!$AN:$AN,0)),"")</f>
        <v/>
      </c>
      <c r="D519" s="11" t="str">
        <f>IFERROR(INDEX('     2022    '!C:C,MATCH('Order Summary'!$A519,'     2022    '!$AN:$AN,0)),"")</f>
        <v/>
      </c>
      <c r="E519" s="11" t="str">
        <f>IFERROR(INDEX('     2022    '!E:E,MATCH('Order Summary'!$A519,'     2022    '!$AN:$AN,0)),"")</f>
        <v/>
      </c>
      <c r="F519" s="96">
        <f>IFERROR(INDEX('     2022    '!AY:AY,MATCH($A519,'     2022    '!$AN:$AN,0)),0)</f>
        <v>0</v>
      </c>
      <c r="G519" s="180" t="str">
        <f>IFERROR(IF($O$3&gt;68,INDEX('     2022    '!I:I,MATCH($A519,'     2022    '!$AN:$AN,0))*(1-'     2022    '!$BA$1),INDEX('     2022    '!I:I,MATCH($A519,'     2022    '!$AN:$AN,0))),"")</f>
        <v/>
      </c>
      <c r="H519" s="96">
        <f>IFERROR(INDEX('     2022    '!AZ:AZ,MATCH($A519,'     2022    '!$AN:$AN,0)),0)</f>
        <v>0</v>
      </c>
      <c r="I519" s="180" t="str">
        <f>IFERROR(IF($O$3&gt;68,INDEX('     2022    '!M:M,MATCH($A519,'     2022    '!$AN:$AN,0))*(1-'     2022    '!$BA$1),INDEX('     2022    '!M:M,MATCH($A519,'     2022    '!$AN:$AN,0))),"")</f>
        <v/>
      </c>
      <c r="J519" s="181">
        <f t="shared" si="29"/>
        <v>0</v>
      </c>
      <c r="K519" s="182" t="str">
        <f t="shared" si="30"/>
        <v/>
      </c>
      <c r="L519" s="53"/>
      <c r="M519" s="52" t="str">
        <f>IFERROR(INDEX('     2022    '!R:R,MATCH('Order Summary'!$A519,'     2022    '!$AN:$AN,0)),"")</f>
        <v/>
      </c>
      <c r="N519" s="52" t="str">
        <f>IFERROR(INDEX('     2022    '!V:V,MATCH('Order Summary'!$A519,'     2022    '!$AN:$AN,0)),"")</f>
        <v/>
      </c>
      <c r="O519" s="52" t="str">
        <f>IFERROR(INDEX('     2022    '!S:S,MATCH('Order Summary'!$A519,'     2022    '!$AN:$AN,0)),"")</f>
        <v/>
      </c>
      <c r="P519" s="96" t="str">
        <f t="shared" si="28"/>
        <v/>
      </c>
      <c r="R519" s="9"/>
      <c r="S519" s="9"/>
      <c r="T519" s="9"/>
      <c r="U519" s="9"/>
      <c r="V519" s="9"/>
      <c r="W519" s="9"/>
      <c r="X519" s="9"/>
      <c r="Y519" s="9"/>
      <c r="Z519" s="9"/>
      <c r="AA519" s="9"/>
      <c r="AB519" s="9"/>
      <c r="AC519" s="9"/>
      <c r="AD519" s="9"/>
      <c r="AE519" s="9"/>
      <c r="AF519" s="9"/>
      <c r="AG519" s="9"/>
      <c r="AH519" s="9"/>
      <c r="AI519" s="9"/>
      <c r="AJ519" s="9"/>
      <c r="AK519" s="9"/>
      <c r="AL519" s="9"/>
      <c r="AM519" s="9"/>
      <c r="AN519" s="9"/>
      <c r="AO519" s="9"/>
      <c r="AP519" s="9"/>
      <c r="AQ519" s="9"/>
      <c r="AR519" s="9"/>
      <c r="AS519" s="9"/>
      <c r="AT519" s="9"/>
      <c r="AU519" s="9"/>
      <c r="AV519" s="9"/>
      <c r="AW519" s="9"/>
      <c r="AX519" s="9"/>
      <c r="AY519" s="9"/>
      <c r="AZ519" s="9"/>
      <c r="BA519" s="9"/>
      <c r="BB519" s="9"/>
      <c r="BC519" s="9"/>
      <c r="BD519" s="9"/>
      <c r="BE519" s="9"/>
      <c r="BF519" s="9"/>
      <c r="BG519" s="9"/>
      <c r="BH519" s="9"/>
      <c r="BI519" s="9"/>
      <c r="BJ519" s="9"/>
      <c r="BK519" s="9"/>
      <c r="BL519" s="9"/>
      <c r="BM519" s="9"/>
      <c r="BN519" s="9"/>
      <c r="BO519" s="9"/>
      <c r="BP519" s="9"/>
      <c r="BQ519" s="9"/>
      <c r="BR519" s="9"/>
      <c r="BS519" s="9"/>
      <c r="BT519" s="9"/>
      <c r="BU519" s="9"/>
      <c r="BV519" s="9"/>
      <c r="BW519" s="9"/>
      <c r="BX519" s="9"/>
      <c r="BY519" s="9"/>
      <c r="BZ519" s="9"/>
    </row>
    <row r="520" spans="1:78">
      <c r="A520" s="50">
        <f t="shared" si="31"/>
        <v>509</v>
      </c>
      <c r="C520" s="11" t="str">
        <f>IFERROR(INDEX('     2022    '!D:D,MATCH('Order Summary'!$A520,'     2022    '!$AN:$AN,0)),"")</f>
        <v/>
      </c>
      <c r="D520" s="11" t="str">
        <f>IFERROR(INDEX('     2022    '!C:C,MATCH('Order Summary'!$A520,'     2022    '!$AN:$AN,0)),"")</f>
        <v/>
      </c>
      <c r="E520" s="11" t="str">
        <f>IFERROR(INDEX('     2022    '!E:E,MATCH('Order Summary'!$A520,'     2022    '!$AN:$AN,0)),"")</f>
        <v/>
      </c>
      <c r="F520" s="96">
        <f>IFERROR(INDEX('     2022    '!AY:AY,MATCH($A520,'     2022    '!$AN:$AN,0)),0)</f>
        <v>0</v>
      </c>
      <c r="G520" s="180" t="str">
        <f>IFERROR(IF($O$3&gt;68,INDEX('     2022    '!I:I,MATCH($A520,'     2022    '!$AN:$AN,0))*(1-'     2022    '!$BA$1),INDEX('     2022    '!I:I,MATCH($A520,'     2022    '!$AN:$AN,0))),"")</f>
        <v/>
      </c>
      <c r="H520" s="96">
        <f>IFERROR(INDEX('     2022    '!AZ:AZ,MATCH($A520,'     2022    '!$AN:$AN,0)),0)</f>
        <v>0</v>
      </c>
      <c r="I520" s="180" t="str">
        <f>IFERROR(IF($O$3&gt;68,INDEX('     2022    '!M:M,MATCH($A520,'     2022    '!$AN:$AN,0))*(1-'     2022    '!$BA$1),INDEX('     2022    '!M:M,MATCH($A520,'     2022    '!$AN:$AN,0))),"")</f>
        <v/>
      </c>
      <c r="J520" s="181">
        <f t="shared" si="29"/>
        <v>0</v>
      </c>
      <c r="K520" s="182" t="str">
        <f t="shared" si="30"/>
        <v/>
      </c>
      <c r="L520" s="53"/>
      <c r="M520" s="52" t="str">
        <f>IFERROR(INDEX('     2022    '!R:R,MATCH('Order Summary'!$A520,'     2022    '!$AN:$AN,0)),"")</f>
        <v/>
      </c>
      <c r="N520" s="52" t="str">
        <f>IFERROR(INDEX('     2022    '!V:V,MATCH('Order Summary'!$A520,'     2022    '!$AN:$AN,0)),"")</f>
        <v/>
      </c>
      <c r="O520" s="52" t="str">
        <f>IFERROR(INDEX('     2022    '!S:S,MATCH('Order Summary'!$A520,'     2022    '!$AN:$AN,0)),"")</f>
        <v/>
      </c>
      <c r="P520" s="96" t="str">
        <f t="shared" si="28"/>
        <v/>
      </c>
      <c r="R520" s="9"/>
      <c r="S520" s="9"/>
      <c r="T520" s="9"/>
      <c r="U520" s="9"/>
      <c r="V520" s="9"/>
      <c r="W520" s="9"/>
      <c r="X520" s="9"/>
      <c r="Y520" s="9"/>
      <c r="Z520" s="9"/>
      <c r="AA520" s="9"/>
      <c r="AB520" s="9"/>
      <c r="AC520" s="9"/>
      <c r="AD520" s="9"/>
      <c r="AE520" s="9"/>
      <c r="AF520" s="9"/>
      <c r="AG520" s="9"/>
      <c r="AH520" s="9"/>
      <c r="AI520" s="9"/>
      <c r="AJ520" s="9"/>
      <c r="AK520" s="9"/>
      <c r="AL520" s="9"/>
      <c r="AM520" s="9"/>
      <c r="AN520" s="9"/>
      <c r="AO520" s="9"/>
      <c r="AP520" s="9"/>
      <c r="AQ520" s="9"/>
      <c r="AR520" s="9"/>
      <c r="AS520" s="9"/>
      <c r="AT520" s="9"/>
      <c r="AU520" s="9"/>
      <c r="AV520" s="9"/>
      <c r="AW520" s="9"/>
      <c r="AX520" s="9"/>
      <c r="AY520" s="9"/>
      <c r="AZ520" s="9"/>
      <c r="BA520" s="9"/>
      <c r="BB520" s="9"/>
      <c r="BC520" s="9"/>
      <c r="BD520" s="9"/>
      <c r="BE520" s="9"/>
      <c r="BF520" s="9"/>
      <c r="BG520" s="9"/>
      <c r="BH520" s="9"/>
      <c r="BI520" s="9"/>
      <c r="BJ520" s="9"/>
      <c r="BK520" s="9"/>
      <c r="BL520" s="9"/>
      <c r="BM520" s="9"/>
      <c r="BN520" s="9"/>
      <c r="BO520" s="9"/>
      <c r="BP520" s="9"/>
      <c r="BQ520" s="9"/>
      <c r="BR520" s="9"/>
      <c r="BS520" s="9"/>
      <c r="BT520" s="9"/>
      <c r="BU520" s="9"/>
      <c r="BV520" s="9"/>
      <c r="BW520" s="9"/>
      <c r="BX520" s="9"/>
      <c r="BY520" s="9"/>
      <c r="BZ520" s="9"/>
    </row>
    <row r="521" spans="1:78">
      <c r="A521" s="50">
        <f t="shared" si="31"/>
        <v>510</v>
      </c>
      <c r="C521" s="11" t="str">
        <f>IFERROR(INDEX('     2022    '!D:D,MATCH('Order Summary'!$A521,'     2022    '!$AN:$AN,0)),"")</f>
        <v/>
      </c>
      <c r="D521" s="11" t="str">
        <f>IFERROR(INDEX('     2022    '!C:C,MATCH('Order Summary'!$A521,'     2022    '!$AN:$AN,0)),"")</f>
        <v/>
      </c>
      <c r="E521" s="11" t="str">
        <f>IFERROR(INDEX('     2022    '!E:E,MATCH('Order Summary'!$A521,'     2022    '!$AN:$AN,0)),"")</f>
        <v/>
      </c>
      <c r="F521" s="96">
        <f>IFERROR(INDEX('     2022    '!AY:AY,MATCH($A521,'     2022    '!$AN:$AN,0)),0)</f>
        <v>0</v>
      </c>
      <c r="G521" s="180" t="str">
        <f>IFERROR(IF($O$3&gt;68,INDEX('     2022    '!I:I,MATCH($A521,'     2022    '!$AN:$AN,0))*(1-'     2022    '!$BA$1),INDEX('     2022    '!I:I,MATCH($A521,'     2022    '!$AN:$AN,0))),"")</f>
        <v/>
      </c>
      <c r="H521" s="96">
        <f>IFERROR(INDEX('     2022    '!AZ:AZ,MATCH($A521,'     2022    '!$AN:$AN,0)),0)</f>
        <v>0</v>
      </c>
      <c r="I521" s="180" t="str">
        <f>IFERROR(IF($O$3&gt;68,INDEX('     2022    '!M:M,MATCH($A521,'     2022    '!$AN:$AN,0))*(1-'     2022    '!$BA$1),INDEX('     2022    '!M:M,MATCH($A521,'     2022    '!$AN:$AN,0))),"")</f>
        <v/>
      </c>
      <c r="J521" s="181">
        <f t="shared" si="29"/>
        <v>0</v>
      </c>
      <c r="K521" s="182" t="str">
        <f t="shared" si="30"/>
        <v/>
      </c>
      <c r="L521" s="53"/>
      <c r="M521" s="52" t="str">
        <f>IFERROR(INDEX('     2022    '!R:R,MATCH('Order Summary'!$A521,'     2022    '!$AN:$AN,0)),"")</f>
        <v/>
      </c>
      <c r="N521" s="52" t="str">
        <f>IFERROR(INDEX('     2022    '!V:V,MATCH('Order Summary'!$A521,'     2022    '!$AN:$AN,0)),"")</f>
        <v/>
      </c>
      <c r="O521" s="52" t="str">
        <f>IFERROR(INDEX('     2022    '!S:S,MATCH('Order Summary'!$A521,'     2022    '!$AN:$AN,0)),"")</f>
        <v/>
      </c>
      <c r="P521" s="96" t="str">
        <f t="shared" si="28"/>
        <v/>
      </c>
      <c r="R521" s="9"/>
      <c r="S521" s="9"/>
      <c r="T521" s="9"/>
      <c r="U521" s="9"/>
      <c r="V521" s="9"/>
      <c r="W521" s="9"/>
      <c r="X521" s="9"/>
      <c r="Y521" s="9"/>
      <c r="Z521" s="9"/>
      <c r="AA521" s="9"/>
      <c r="AB521" s="9"/>
      <c r="AC521" s="9"/>
      <c r="AD521" s="9"/>
      <c r="AE521" s="9"/>
      <c r="AF521" s="9"/>
      <c r="AG521" s="9"/>
      <c r="AH521" s="9"/>
      <c r="AI521" s="9"/>
      <c r="AJ521" s="9"/>
      <c r="AK521" s="9"/>
      <c r="AL521" s="9"/>
      <c r="AM521" s="9"/>
      <c r="AN521" s="9"/>
      <c r="AO521" s="9"/>
      <c r="AP521" s="9"/>
      <c r="AQ521" s="9"/>
      <c r="AR521" s="9"/>
      <c r="AS521" s="9"/>
      <c r="AT521" s="9"/>
      <c r="AU521" s="9"/>
      <c r="AV521" s="9"/>
      <c r="AW521" s="9"/>
      <c r="AX521" s="9"/>
      <c r="AY521" s="9"/>
      <c r="AZ521" s="9"/>
      <c r="BA521" s="9"/>
      <c r="BB521" s="9"/>
      <c r="BC521" s="9"/>
      <c r="BD521" s="9"/>
      <c r="BE521" s="9"/>
      <c r="BF521" s="9"/>
      <c r="BG521" s="9"/>
      <c r="BH521" s="9"/>
      <c r="BI521" s="9"/>
      <c r="BJ521" s="9"/>
      <c r="BK521" s="9"/>
      <c r="BL521" s="9"/>
      <c r="BM521" s="9"/>
      <c r="BN521" s="9"/>
      <c r="BO521" s="9"/>
      <c r="BP521" s="9"/>
      <c r="BQ521" s="9"/>
      <c r="BR521" s="9"/>
      <c r="BS521" s="9"/>
      <c r="BT521" s="9"/>
      <c r="BU521" s="9"/>
      <c r="BV521" s="9"/>
      <c r="BW521" s="9"/>
      <c r="BX521" s="9"/>
      <c r="BY521" s="9"/>
      <c r="BZ521" s="9"/>
    </row>
    <row r="522" spans="1:78">
      <c r="A522" s="50">
        <f t="shared" si="31"/>
        <v>511</v>
      </c>
      <c r="C522" s="11" t="str">
        <f>IFERROR(INDEX('     2022    '!D:D,MATCH('Order Summary'!$A522,'     2022    '!$AN:$AN,0)),"")</f>
        <v/>
      </c>
      <c r="D522" s="11" t="str">
        <f>IFERROR(INDEX('     2022    '!C:C,MATCH('Order Summary'!$A522,'     2022    '!$AN:$AN,0)),"")</f>
        <v/>
      </c>
      <c r="E522" s="11" t="str">
        <f>IFERROR(INDEX('     2022    '!E:E,MATCH('Order Summary'!$A522,'     2022    '!$AN:$AN,0)),"")</f>
        <v/>
      </c>
      <c r="F522" s="96">
        <f>IFERROR(INDEX('     2022    '!AY:AY,MATCH($A522,'     2022    '!$AN:$AN,0)),0)</f>
        <v>0</v>
      </c>
      <c r="G522" s="180" t="str">
        <f>IFERROR(IF($O$3&gt;68,INDEX('     2022    '!I:I,MATCH($A522,'     2022    '!$AN:$AN,0))*(1-'     2022    '!$BA$1),INDEX('     2022    '!I:I,MATCH($A522,'     2022    '!$AN:$AN,0))),"")</f>
        <v/>
      </c>
      <c r="H522" s="96">
        <f>IFERROR(INDEX('     2022    '!AZ:AZ,MATCH($A522,'     2022    '!$AN:$AN,0)),0)</f>
        <v>0</v>
      </c>
      <c r="I522" s="180" t="str">
        <f>IFERROR(IF($O$3&gt;68,INDEX('     2022    '!M:M,MATCH($A522,'     2022    '!$AN:$AN,0))*(1-'     2022    '!$BA$1),INDEX('     2022    '!M:M,MATCH($A522,'     2022    '!$AN:$AN,0))),"")</f>
        <v/>
      </c>
      <c r="J522" s="181">
        <f t="shared" si="29"/>
        <v>0</v>
      </c>
      <c r="K522" s="182" t="str">
        <f t="shared" si="30"/>
        <v/>
      </c>
      <c r="L522" s="53"/>
      <c r="M522" s="52" t="str">
        <f>IFERROR(INDEX('     2022    '!R:R,MATCH('Order Summary'!$A522,'     2022    '!$AN:$AN,0)),"")</f>
        <v/>
      </c>
      <c r="N522" s="52" t="str">
        <f>IFERROR(INDEX('     2022    '!V:V,MATCH('Order Summary'!$A522,'     2022    '!$AN:$AN,0)),"")</f>
        <v/>
      </c>
      <c r="O522" s="52" t="str">
        <f>IFERROR(INDEX('     2022    '!S:S,MATCH('Order Summary'!$A522,'     2022    '!$AN:$AN,0)),"")</f>
        <v/>
      </c>
      <c r="P522" s="96" t="str">
        <f t="shared" si="28"/>
        <v/>
      </c>
      <c r="R522" s="9"/>
      <c r="S522" s="9"/>
      <c r="T522" s="9"/>
      <c r="U522" s="9"/>
      <c r="V522" s="9"/>
      <c r="W522" s="9"/>
      <c r="X522" s="9"/>
      <c r="Y522" s="9"/>
      <c r="Z522" s="9"/>
      <c r="AA522" s="9"/>
      <c r="AB522" s="9"/>
      <c r="AC522" s="9"/>
      <c r="AD522" s="9"/>
      <c r="AE522" s="9"/>
      <c r="AF522" s="9"/>
      <c r="AG522" s="9"/>
      <c r="AH522" s="9"/>
      <c r="AI522" s="9"/>
      <c r="AJ522" s="9"/>
      <c r="AK522" s="9"/>
      <c r="AL522" s="9"/>
      <c r="AM522" s="9"/>
      <c r="AN522" s="9"/>
      <c r="AO522" s="9"/>
      <c r="AP522" s="9"/>
      <c r="AQ522" s="9"/>
      <c r="AR522" s="9"/>
      <c r="AS522" s="9"/>
      <c r="AT522" s="9"/>
      <c r="AU522" s="9"/>
      <c r="AV522" s="9"/>
      <c r="AW522" s="9"/>
      <c r="AX522" s="9"/>
      <c r="AY522" s="9"/>
      <c r="AZ522" s="9"/>
      <c r="BA522" s="9"/>
      <c r="BB522" s="9"/>
      <c r="BC522" s="9"/>
      <c r="BD522" s="9"/>
      <c r="BE522" s="9"/>
      <c r="BF522" s="9"/>
      <c r="BG522" s="9"/>
      <c r="BH522" s="9"/>
      <c r="BI522" s="9"/>
      <c r="BJ522" s="9"/>
      <c r="BK522" s="9"/>
      <c r="BL522" s="9"/>
      <c r="BM522" s="9"/>
      <c r="BN522" s="9"/>
      <c r="BO522" s="9"/>
      <c r="BP522" s="9"/>
      <c r="BQ522" s="9"/>
      <c r="BR522" s="9"/>
      <c r="BS522" s="9"/>
      <c r="BT522" s="9"/>
      <c r="BU522" s="9"/>
      <c r="BV522" s="9"/>
      <c r="BW522" s="9"/>
      <c r="BX522" s="9"/>
      <c r="BY522" s="9"/>
      <c r="BZ522" s="9"/>
    </row>
    <row r="523" spans="1:78">
      <c r="A523" s="50">
        <f t="shared" si="31"/>
        <v>512</v>
      </c>
      <c r="C523" s="11" t="str">
        <f>IFERROR(INDEX('     2022    '!D:D,MATCH('Order Summary'!$A523,'     2022    '!$AN:$AN,0)),"")</f>
        <v/>
      </c>
      <c r="D523" s="11" t="str">
        <f>IFERROR(INDEX('     2022    '!C:C,MATCH('Order Summary'!$A523,'     2022    '!$AN:$AN,0)),"")</f>
        <v/>
      </c>
      <c r="E523" s="11" t="str">
        <f>IFERROR(INDEX('     2022    '!E:E,MATCH('Order Summary'!$A523,'     2022    '!$AN:$AN,0)),"")</f>
        <v/>
      </c>
      <c r="F523" s="96">
        <f>IFERROR(INDEX('     2022    '!AY:AY,MATCH($A523,'     2022    '!$AN:$AN,0)),0)</f>
        <v>0</v>
      </c>
      <c r="G523" s="180" t="str">
        <f>IFERROR(IF($O$3&gt;68,INDEX('     2022    '!I:I,MATCH($A523,'     2022    '!$AN:$AN,0))*(1-'     2022    '!$BA$1),INDEX('     2022    '!I:I,MATCH($A523,'     2022    '!$AN:$AN,0))),"")</f>
        <v/>
      </c>
      <c r="H523" s="96">
        <f>IFERROR(INDEX('     2022    '!AZ:AZ,MATCH($A523,'     2022    '!$AN:$AN,0)),0)</f>
        <v>0</v>
      </c>
      <c r="I523" s="180" t="str">
        <f>IFERROR(IF($O$3&gt;68,INDEX('     2022    '!M:M,MATCH($A523,'     2022    '!$AN:$AN,0))*(1-'     2022    '!$BA$1),INDEX('     2022    '!M:M,MATCH($A523,'     2022    '!$AN:$AN,0))),"")</f>
        <v/>
      </c>
      <c r="J523" s="181">
        <f t="shared" si="29"/>
        <v>0</v>
      </c>
      <c r="K523" s="182" t="str">
        <f t="shared" si="30"/>
        <v/>
      </c>
      <c r="L523" s="53"/>
      <c r="M523" s="52" t="str">
        <f>IFERROR(INDEX('     2022    '!R:R,MATCH('Order Summary'!$A523,'     2022    '!$AN:$AN,0)),"")</f>
        <v/>
      </c>
      <c r="N523" s="52" t="str">
        <f>IFERROR(INDEX('     2022    '!V:V,MATCH('Order Summary'!$A523,'     2022    '!$AN:$AN,0)),"")</f>
        <v/>
      </c>
      <c r="O523" s="52" t="str">
        <f>IFERROR(INDEX('     2022    '!S:S,MATCH('Order Summary'!$A523,'     2022    '!$AN:$AN,0)),"")</f>
        <v/>
      </c>
      <c r="P523" s="96" t="str">
        <f t="shared" si="28"/>
        <v/>
      </c>
      <c r="R523" s="9"/>
      <c r="S523" s="9"/>
      <c r="T523" s="9"/>
      <c r="U523" s="9"/>
      <c r="V523" s="9"/>
      <c r="W523" s="9"/>
      <c r="X523" s="9"/>
      <c r="Y523" s="9"/>
      <c r="Z523" s="9"/>
      <c r="AA523" s="9"/>
      <c r="AB523" s="9"/>
      <c r="AC523" s="9"/>
      <c r="AD523" s="9"/>
      <c r="AE523" s="9"/>
      <c r="AF523" s="9"/>
      <c r="AG523" s="9"/>
      <c r="AH523" s="9"/>
      <c r="AI523" s="9"/>
      <c r="AJ523" s="9"/>
      <c r="AK523" s="9"/>
      <c r="AL523" s="9"/>
      <c r="AM523" s="9"/>
      <c r="AN523" s="9"/>
      <c r="AO523" s="9"/>
      <c r="AP523" s="9"/>
      <c r="AQ523" s="9"/>
      <c r="AR523" s="9"/>
      <c r="AS523" s="9"/>
      <c r="AT523" s="9"/>
      <c r="AU523" s="9"/>
      <c r="AV523" s="9"/>
      <c r="AW523" s="9"/>
      <c r="AX523" s="9"/>
      <c r="AY523" s="9"/>
      <c r="AZ523" s="9"/>
      <c r="BA523" s="9"/>
      <c r="BB523" s="9"/>
      <c r="BC523" s="9"/>
      <c r="BD523" s="9"/>
      <c r="BE523" s="9"/>
      <c r="BF523" s="9"/>
      <c r="BG523" s="9"/>
      <c r="BH523" s="9"/>
      <c r="BI523" s="9"/>
      <c r="BJ523" s="9"/>
      <c r="BK523" s="9"/>
      <c r="BL523" s="9"/>
      <c r="BM523" s="9"/>
      <c r="BN523" s="9"/>
      <c r="BO523" s="9"/>
      <c r="BP523" s="9"/>
      <c r="BQ523" s="9"/>
      <c r="BR523" s="9"/>
      <c r="BS523" s="9"/>
      <c r="BT523" s="9"/>
      <c r="BU523" s="9"/>
      <c r="BV523" s="9"/>
      <c r="BW523" s="9"/>
      <c r="BX523" s="9"/>
      <c r="BY523" s="9"/>
      <c r="BZ523" s="9"/>
    </row>
    <row r="524" spans="1:78">
      <c r="A524" s="50">
        <f t="shared" si="31"/>
        <v>513</v>
      </c>
      <c r="C524" s="11" t="str">
        <f>IFERROR(INDEX('     2022    '!D:D,MATCH('Order Summary'!$A524,'     2022    '!$AN:$AN,0)),"")</f>
        <v/>
      </c>
      <c r="D524" s="11" t="str">
        <f>IFERROR(INDEX('     2022    '!C:C,MATCH('Order Summary'!$A524,'     2022    '!$AN:$AN,0)),"")</f>
        <v/>
      </c>
      <c r="E524" s="11" t="str">
        <f>IFERROR(INDEX('     2022    '!E:E,MATCH('Order Summary'!$A524,'     2022    '!$AN:$AN,0)),"")</f>
        <v/>
      </c>
      <c r="F524" s="96">
        <f>IFERROR(INDEX('     2022    '!AY:AY,MATCH($A524,'     2022    '!$AN:$AN,0)),0)</f>
        <v>0</v>
      </c>
      <c r="G524" s="180" t="str">
        <f>IFERROR(IF($O$3&gt;68,INDEX('     2022    '!I:I,MATCH($A524,'     2022    '!$AN:$AN,0))*(1-'     2022    '!$BA$1),INDEX('     2022    '!I:I,MATCH($A524,'     2022    '!$AN:$AN,0))),"")</f>
        <v/>
      </c>
      <c r="H524" s="96">
        <f>IFERROR(INDEX('     2022    '!AZ:AZ,MATCH($A524,'     2022    '!$AN:$AN,0)),0)</f>
        <v>0</v>
      </c>
      <c r="I524" s="180" t="str">
        <f>IFERROR(IF($O$3&gt;68,INDEX('     2022    '!M:M,MATCH($A524,'     2022    '!$AN:$AN,0))*(1-'     2022    '!$BA$1),INDEX('     2022    '!M:M,MATCH($A524,'     2022    '!$AN:$AN,0))),"")</f>
        <v/>
      </c>
      <c r="J524" s="181">
        <f t="shared" si="29"/>
        <v>0</v>
      </c>
      <c r="K524" s="182" t="str">
        <f t="shared" si="30"/>
        <v/>
      </c>
      <c r="L524" s="53"/>
      <c r="M524" s="52" t="str">
        <f>IFERROR(INDEX('     2022    '!R:R,MATCH('Order Summary'!$A524,'     2022    '!$AN:$AN,0)),"")</f>
        <v/>
      </c>
      <c r="N524" s="52" t="str">
        <f>IFERROR(INDEX('     2022    '!V:V,MATCH('Order Summary'!$A524,'     2022    '!$AN:$AN,0)),"")</f>
        <v/>
      </c>
      <c r="O524" s="52" t="str">
        <f>IFERROR(INDEX('     2022    '!S:S,MATCH('Order Summary'!$A524,'     2022    '!$AN:$AN,0)),"")</f>
        <v/>
      </c>
      <c r="P524" s="96" t="str">
        <f t="shared" ref="P524:P587" si="32">IFERROR(J524*O524,"")</f>
        <v/>
      </c>
      <c r="R524" s="9"/>
      <c r="S524" s="9"/>
      <c r="T524" s="9"/>
      <c r="U524" s="9"/>
      <c r="V524" s="9"/>
      <c r="W524" s="9"/>
      <c r="X524" s="9"/>
      <c r="Y524" s="9"/>
      <c r="Z524" s="9"/>
      <c r="AA524" s="9"/>
      <c r="AB524" s="9"/>
      <c r="AC524" s="9"/>
      <c r="AD524" s="9"/>
      <c r="AE524" s="9"/>
      <c r="AF524" s="9"/>
      <c r="AG524" s="9"/>
      <c r="AH524" s="9"/>
      <c r="AI524" s="9"/>
      <c r="AJ524" s="9"/>
      <c r="AK524" s="9"/>
      <c r="AL524" s="9"/>
      <c r="AM524" s="9"/>
      <c r="AN524" s="9"/>
      <c r="AO524" s="9"/>
      <c r="AP524" s="9"/>
      <c r="AQ524" s="9"/>
      <c r="AR524" s="9"/>
      <c r="AS524" s="9"/>
      <c r="AT524" s="9"/>
      <c r="AU524" s="9"/>
      <c r="AV524" s="9"/>
      <c r="AW524" s="9"/>
      <c r="AX524" s="9"/>
      <c r="AY524" s="9"/>
      <c r="AZ524" s="9"/>
      <c r="BA524" s="9"/>
      <c r="BB524" s="9"/>
      <c r="BC524" s="9"/>
      <c r="BD524" s="9"/>
      <c r="BE524" s="9"/>
      <c r="BF524" s="9"/>
      <c r="BG524" s="9"/>
      <c r="BH524" s="9"/>
      <c r="BI524" s="9"/>
      <c r="BJ524" s="9"/>
      <c r="BK524" s="9"/>
      <c r="BL524" s="9"/>
      <c r="BM524" s="9"/>
      <c r="BN524" s="9"/>
      <c r="BO524" s="9"/>
      <c r="BP524" s="9"/>
      <c r="BQ524" s="9"/>
      <c r="BR524" s="9"/>
      <c r="BS524" s="9"/>
      <c r="BT524" s="9"/>
      <c r="BU524" s="9"/>
      <c r="BV524" s="9"/>
      <c r="BW524" s="9"/>
      <c r="BX524" s="9"/>
      <c r="BY524" s="9"/>
      <c r="BZ524" s="9"/>
    </row>
    <row r="525" spans="1:78">
      <c r="A525" s="50">
        <f t="shared" si="31"/>
        <v>514</v>
      </c>
      <c r="C525" s="11" t="str">
        <f>IFERROR(INDEX('     2022    '!D:D,MATCH('Order Summary'!$A525,'     2022    '!$AN:$AN,0)),"")</f>
        <v/>
      </c>
      <c r="D525" s="11" t="str">
        <f>IFERROR(INDEX('     2022    '!C:C,MATCH('Order Summary'!$A525,'     2022    '!$AN:$AN,0)),"")</f>
        <v/>
      </c>
      <c r="E525" s="11" t="str">
        <f>IFERROR(INDEX('     2022    '!E:E,MATCH('Order Summary'!$A525,'     2022    '!$AN:$AN,0)),"")</f>
        <v/>
      </c>
      <c r="F525" s="96">
        <f>IFERROR(INDEX('     2022    '!AY:AY,MATCH($A525,'     2022    '!$AN:$AN,0)),0)</f>
        <v>0</v>
      </c>
      <c r="G525" s="180" t="str">
        <f>IFERROR(IF($O$3&gt;68,INDEX('     2022    '!I:I,MATCH($A525,'     2022    '!$AN:$AN,0))*(1-'     2022    '!$BA$1),INDEX('     2022    '!I:I,MATCH($A525,'     2022    '!$AN:$AN,0))),"")</f>
        <v/>
      </c>
      <c r="H525" s="96">
        <f>IFERROR(INDEX('     2022    '!AZ:AZ,MATCH($A525,'     2022    '!$AN:$AN,0)),0)</f>
        <v>0</v>
      </c>
      <c r="I525" s="180" t="str">
        <f>IFERROR(IF($O$3&gt;68,INDEX('     2022    '!M:M,MATCH($A525,'     2022    '!$AN:$AN,0))*(1-'     2022    '!$BA$1),INDEX('     2022    '!M:M,MATCH($A525,'     2022    '!$AN:$AN,0))),"")</f>
        <v/>
      </c>
      <c r="J525" s="181">
        <f t="shared" ref="J525:J588" si="33">F525+H525</f>
        <v>0</v>
      </c>
      <c r="K525" s="182" t="str">
        <f t="shared" ref="K525:K588" si="34">IFERROR((F525*G525)+(H525*I525),"")</f>
        <v/>
      </c>
      <c r="L525" s="53"/>
      <c r="M525" s="52" t="str">
        <f>IFERROR(INDEX('     2022    '!R:R,MATCH('Order Summary'!$A525,'     2022    '!$AN:$AN,0)),"")</f>
        <v/>
      </c>
      <c r="N525" s="52" t="str">
        <f>IFERROR(INDEX('     2022    '!V:V,MATCH('Order Summary'!$A525,'     2022    '!$AN:$AN,0)),"")</f>
        <v/>
      </c>
      <c r="O525" s="52" t="str">
        <f>IFERROR(INDEX('     2022    '!S:S,MATCH('Order Summary'!$A525,'     2022    '!$AN:$AN,0)),"")</f>
        <v/>
      </c>
      <c r="P525" s="96" t="str">
        <f t="shared" si="32"/>
        <v/>
      </c>
      <c r="R525" s="9"/>
      <c r="S525" s="9"/>
      <c r="T525" s="9"/>
      <c r="U525" s="9"/>
      <c r="V525" s="9"/>
      <c r="W525" s="9"/>
      <c r="X525" s="9"/>
      <c r="Y525" s="9"/>
      <c r="Z525" s="9"/>
      <c r="AA525" s="9"/>
      <c r="AB525" s="9"/>
      <c r="AC525" s="9"/>
      <c r="AD525" s="9"/>
      <c r="AE525" s="9"/>
      <c r="AF525" s="9"/>
      <c r="AG525" s="9"/>
      <c r="AH525" s="9"/>
      <c r="AI525" s="9"/>
      <c r="AJ525" s="9"/>
      <c r="AK525" s="9"/>
      <c r="AL525" s="9"/>
      <c r="AM525" s="9"/>
      <c r="AN525" s="9"/>
      <c r="AO525" s="9"/>
      <c r="AP525" s="9"/>
      <c r="AQ525" s="9"/>
      <c r="AR525" s="9"/>
      <c r="AS525" s="9"/>
      <c r="AT525" s="9"/>
      <c r="AU525" s="9"/>
      <c r="AV525" s="9"/>
      <c r="AW525" s="9"/>
      <c r="AX525" s="9"/>
      <c r="AY525" s="9"/>
      <c r="AZ525" s="9"/>
      <c r="BA525" s="9"/>
      <c r="BB525" s="9"/>
      <c r="BC525" s="9"/>
      <c r="BD525" s="9"/>
      <c r="BE525" s="9"/>
      <c r="BF525" s="9"/>
      <c r="BG525" s="9"/>
      <c r="BH525" s="9"/>
      <c r="BI525" s="9"/>
      <c r="BJ525" s="9"/>
      <c r="BK525" s="9"/>
      <c r="BL525" s="9"/>
      <c r="BM525" s="9"/>
      <c r="BN525" s="9"/>
      <c r="BO525" s="9"/>
      <c r="BP525" s="9"/>
      <c r="BQ525" s="9"/>
      <c r="BR525" s="9"/>
      <c r="BS525" s="9"/>
      <c r="BT525" s="9"/>
      <c r="BU525" s="9"/>
      <c r="BV525" s="9"/>
      <c r="BW525" s="9"/>
      <c r="BX525" s="9"/>
      <c r="BY525" s="9"/>
      <c r="BZ525" s="9"/>
    </row>
    <row r="526" spans="1:78">
      <c r="A526" s="50">
        <f t="shared" ref="A526:A589" si="35">A525+1</f>
        <v>515</v>
      </c>
      <c r="C526" s="11" t="str">
        <f>IFERROR(INDEX('     2022    '!D:D,MATCH('Order Summary'!$A526,'     2022    '!$AN:$AN,0)),"")</f>
        <v/>
      </c>
      <c r="D526" s="11" t="str">
        <f>IFERROR(INDEX('     2022    '!C:C,MATCH('Order Summary'!$A526,'     2022    '!$AN:$AN,0)),"")</f>
        <v/>
      </c>
      <c r="E526" s="11" t="str">
        <f>IFERROR(INDEX('     2022    '!E:E,MATCH('Order Summary'!$A526,'     2022    '!$AN:$AN,0)),"")</f>
        <v/>
      </c>
      <c r="F526" s="96">
        <f>IFERROR(INDEX('     2022    '!AY:AY,MATCH($A526,'     2022    '!$AN:$AN,0)),0)</f>
        <v>0</v>
      </c>
      <c r="G526" s="180" t="str">
        <f>IFERROR(IF($O$3&gt;68,INDEX('     2022    '!I:I,MATCH($A526,'     2022    '!$AN:$AN,0))*(1-'     2022    '!$BA$1),INDEX('     2022    '!I:I,MATCH($A526,'     2022    '!$AN:$AN,0))),"")</f>
        <v/>
      </c>
      <c r="H526" s="96">
        <f>IFERROR(INDEX('     2022    '!AZ:AZ,MATCH($A526,'     2022    '!$AN:$AN,0)),0)</f>
        <v>0</v>
      </c>
      <c r="I526" s="180" t="str">
        <f>IFERROR(IF($O$3&gt;68,INDEX('     2022    '!M:M,MATCH($A526,'     2022    '!$AN:$AN,0))*(1-'     2022    '!$BA$1),INDEX('     2022    '!M:M,MATCH($A526,'     2022    '!$AN:$AN,0))),"")</f>
        <v/>
      </c>
      <c r="J526" s="181">
        <f t="shared" si="33"/>
        <v>0</v>
      </c>
      <c r="K526" s="182" t="str">
        <f t="shared" si="34"/>
        <v/>
      </c>
      <c r="L526" s="53"/>
      <c r="M526" s="52" t="str">
        <f>IFERROR(INDEX('     2022    '!R:R,MATCH('Order Summary'!$A526,'     2022    '!$AN:$AN,0)),"")</f>
        <v/>
      </c>
      <c r="N526" s="52" t="str">
        <f>IFERROR(INDEX('     2022    '!V:V,MATCH('Order Summary'!$A526,'     2022    '!$AN:$AN,0)),"")</f>
        <v/>
      </c>
      <c r="O526" s="52" t="str">
        <f>IFERROR(INDEX('     2022    '!S:S,MATCH('Order Summary'!$A526,'     2022    '!$AN:$AN,0)),"")</f>
        <v/>
      </c>
      <c r="P526" s="96" t="str">
        <f t="shared" si="32"/>
        <v/>
      </c>
      <c r="R526" s="9"/>
      <c r="S526" s="9"/>
      <c r="T526" s="9"/>
      <c r="U526" s="9"/>
      <c r="V526" s="9"/>
      <c r="W526" s="9"/>
      <c r="X526" s="9"/>
      <c r="Y526" s="9"/>
      <c r="Z526" s="9"/>
      <c r="AA526" s="9"/>
      <c r="AB526" s="9"/>
      <c r="AC526" s="9"/>
      <c r="AD526" s="9"/>
      <c r="AE526" s="9"/>
      <c r="AF526" s="9"/>
      <c r="AG526" s="9"/>
      <c r="AH526" s="9"/>
      <c r="AI526" s="9"/>
      <c r="AJ526" s="9"/>
      <c r="AK526" s="9"/>
      <c r="AL526" s="9"/>
      <c r="AM526" s="9"/>
      <c r="AN526" s="9"/>
      <c r="AO526" s="9"/>
      <c r="AP526" s="9"/>
      <c r="AQ526" s="9"/>
      <c r="AR526" s="9"/>
      <c r="AS526" s="9"/>
      <c r="AT526" s="9"/>
      <c r="AU526" s="9"/>
      <c r="AV526" s="9"/>
      <c r="AW526" s="9"/>
      <c r="AX526" s="9"/>
      <c r="AY526" s="9"/>
      <c r="AZ526" s="9"/>
      <c r="BA526" s="9"/>
      <c r="BB526" s="9"/>
      <c r="BC526" s="9"/>
      <c r="BD526" s="9"/>
      <c r="BE526" s="9"/>
      <c r="BF526" s="9"/>
      <c r="BG526" s="9"/>
      <c r="BH526" s="9"/>
      <c r="BI526" s="9"/>
      <c r="BJ526" s="9"/>
      <c r="BK526" s="9"/>
      <c r="BL526" s="9"/>
      <c r="BM526" s="9"/>
      <c r="BN526" s="9"/>
      <c r="BO526" s="9"/>
      <c r="BP526" s="9"/>
      <c r="BQ526" s="9"/>
      <c r="BR526" s="9"/>
      <c r="BS526" s="9"/>
      <c r="BT526" s="9"/>
      <c r="BU526" s="9"/>
      <c r="BV526" s="9"/>
      <c r="BW526" s="9"/>
      <c r="BX526" s="9"/>
      <c r="BY526" s="9"/>
      <c r="BZ526" s="9"/>
    </row>
    <row r="527" spans="1:78">
      <c r="A527" s="50">
        <f t="shared" si="35"/>
        <v>516</v>
      </c>
      <c r="C527" s="11" t="str">
        <f>IFERROR(INDEX('     2022    '!D:D,MATCH('Order Summary'!$A527,'     2022    '!$AN:$AN,0)),"")</f>
        <v/>
      </c>
      <c r="D527" s="11" t="str">
        <f>IFERROR(INDEX('     2022    '!C:C,MATCH('Order Summary'!$A527,'     2022    '!$AN:$AN,0)),"")</f>
        <v/>
      </c>
      <c r="E527" s="11" t="str">
        <f>IFERROR(INDEX('     2022    '!E:E,MATCH('Order Summary'!$A527,'     2022    '!$AN:$AN,0)),"")</f>
        <v/>
      </c>
      <c r="F527" s="96">
        <f>IFERROR(INDEX('     2022    '!AY:AY,MATCH($A527,'     2022    '!$AN:$AN,0)),0)</f>
        <v>0</v>
      </c>
      <c r="G527" s="180" t="str">
        <f>IFERROR(IF($O$3&gt;68,INDEX('     2022    '!I:I,MATCH($A527,'     2022    '!$AN:$AN,0))*(1-'     2022    '!$BA$1),INDEX('     2022    '!I:I,MATCH($A527,'     2022    '!$AN:$AN,0))),"")</f>
        <v/>
      </c>
      <c r="H527" s="96">
        <f>IFERROR(INDEX('     2022    '!AZ:AZ,MATCH($A527,'     2022    '!$AN:$AN,0)),0)</f>
        <v>0</v>
      </c>
      <c r="I527" s="180" t="str">
        <f>IFERROR(IF($O$3&gt;68,INDEX('     2022    '!M:M,MATCH($A527,'     2022    '!$AN:$AN,0))*(1-'     2022    '!$BA$1),INDEX('     2022    '!M:M,MATCH($A527,'     2022    '!$AN:$AN,0))),"")</f>
        <v/>
      </c>
      <c r="J527" s="181">
        <f t="shared" si="33"/>
        <v>0</v>
      </c>
      <c r="K527" s="182" t="str">
        <f t="shared" si="34"/>
        <v/>
      </c>
      <c r="L527" s="53"/>
      <c r="M527" s="52" t="str">
        <f>IFERROR(INDEX('     2022    '!R:R,MATCH('Order Summary'!$A527,'     2022    '!$AN:$AN,0)),"")</f>
        <v/>
      </c>
      <c r="N527" s="52" t="str">
        <f>IFERROR(INDEX('     2022    '!V:V,MATCH('Order Summary'!$A527,'     2022    '!$AN:$AN,0)),"")</f>
        <v/>
      </c>
      <c r="O527" s="52" t="str">
        <f>IFERROR(INDEX('     2022    '!S:S,MATCH('Order Summary'!$A527,'     2022    '!$AN:$AN,0)),"")</f>
        <v/>
      </c>
      <c r="P527" s="96" t="str">
        <f t="shared" si="32"/>
        <v/>
      </c>
      <c r="R527" s="9"/>
      <c r="S527" s="9"/>
      <c r="T527" s="9"/>
      <c r="U527" s="9"/>
      <c r="V527" s="9"/>
      <c r="W527" s="9"/>
      <c r="X527" s="9"/>
      <c r="Y527" s="9"/>
      <c r="Z527" s="9"/>
      <c r="AA527" s="9"/>
      <c r="AB527" s="9"/>
      <c r="AC527" s="9"/>
      <c r="AD527" s="9"/>
      <c r="AE527" s="9"/>
      <c r="AF527" s="9"/>
      <c r="AG527" s="9"/>
      <c r="AH527" s="9"/>
      <c r="AI527" s="9"/>
      <c r="AJ527" s="9"/>
      <c r="AK527" s="9"/>
      <c r="AL527" s="9"/>
      <c r="AM527" s="9"/>
      <c r="AN527" s="9"/>
      <c r="AO527" s="9"/>
      <c r="AP527" s="9"/>
      <c r="AQ527" s="9"/>
      <c r="AR527" s="9"/>
      <c r="AS527" s="9"/>
      <c r="AT527" s="9"/>
      <c r="AU527" s="9"/>
      <c r="AV527" s="9"/>
      <c r="AW527" s="9"/>
      <c r="AX527" s="9"/>
      <c r="AY527" s="9"/>
      <c r="AZ527" s="9"/>
      <c r="BA527" s="9"/>
      <c r="BB527" s="9"/>
      <c r="BC527" s="9"/>
      <c r="BD527" s="9"/>
      <c r="BE527" s="9"/>
      <c r="BF527" s="9"/>
      <c r="BG527" s="9"/>
      <c r="BH527" s="9"/>
      <c r="BI527" s="9"/>
      <c r="BJ527" s="9"/>
      <c r="BK527" s="9"/>
      <c r="BL527" s="9"/>
      <c r="BM527" s="9"/>
      <c r="BN527" s="9"/>
      <c r="BO527" s="9"/>
      <c r="BP527" s="9"/>
      <c r="BQ527" s="9"/>
      <c r="BR527" s="9"/>
      <c r="BS527" s="9"/>
      <c r="BT527" s="9"/>
      <c r="BU527" s="9"/>
      <c r="BV527" s="9"/>
      <c r="BW527" s="9"/>
      <c r="BX527" s="9"/>
      <c r="BY527" s="9"/>
      <c r="BZ527" s="9"/>
    </row>
    <row r="528" spans="1:78">
      <c r="A528" s="50">
        <f t="shared" si="35"/>
        <v>517</v>
      </c>
      <c r="C528" s="11" t="str">
        <f>IFERROR(INDEX('     2022    '!D:D,MATCH('Order Summary'!$A528,'     2022    '!$AN:$AN,0)),"")</f>
        <v/>
      </c>
      <c r="D528" s="11" t="str">
        <f>IFERROR(INDEX('     2022    '!C:C,MATCH('Order Summary'!$A528,'     2022    '!$AN:$AN,0)),"")</f>
        <v/>
      </c>
      <c r="E528" s="11" t="str">
        <f>IFERROR(INDEX('     2022    '!E:E,MATCH('Order Summary'!$A528,'     2022    '!$AN:$AN,0)),"")</f>
        <v/>
      </c>
      <c r="F528" s="96">
        <f>IFERROR(INDEX('     2022    '!AY:AY,MATCH($A528,'     2022    '!$AN:$AN,0)),0)</f>
        <v>0</v>
      </c>
      <c r="G528" s="180" t="str">
        <f>IFERROR(IF($O$3&gt;68,INDEX('     2022    '!I:I,MATCH($A528,'     2022    '!$AN:$AN,0))*(1-'     2022    '!$BA$1),INDEX('     2022    '!I:I,MATCH($A528,'     2022    '!$AN:$AN,0))),"")</f>
        <v/>
      </c>
      <c r="H528" s="96">
        <f>IFERROR(INDEX('     2022    '!AZ:AZ,MATCH($A528,'     2022    '!$AN:$AN,0)),0)</f>
        <v>0</v>
      </c>
      <c r="I528" s="180" t="str">
        <f>IFERROR(IF($O$3&gt;68,INDEX('     2022    '!M:M,MATCH($A528,'     2022    '!$AN:$AN,0))*(1-'     2022    '!$BA$1),INDEX('     2022    '!M:M,MATCH($A528,'     2022    '!$AN:$AN,0))),"")</f>
        <v/>
      </c>
      <c r="J528" s="181">
        <f t="shared" si="33"/>
        <v>0</v>
      </c>
      <c r="K528" s="182" t="str">
        <f t="shared" si="34"/>
        <v/>
      </c>
      <c r="L528" s="53"/>
      <c r="M528" s="52" t="str">
        <f>IFERROR(INDEX('     2022    '!R:R,MATCH('Order Summary'!$A528,'     2022    '!$AN:$AN,0)),"")</f>
        <v/>
      </c>
      <c r="N528" s="52" t="str">
        <f>IFERROR(INDEX('     2022    '!V:V,MATCH('Order Summary'!$A528,'     2022    '!$AN:$AN,0)),"")</f>
        <v/>
      </c>
      <c r="O528" s="52" t="str">
        <f>IFERROR(INDEX('     2022    '!S:S,MATCH('Order Summary'!$A528,'     2022    '!$AN:$AN,0)),"")</f>
        <v/>
      </c>
      <c r="P528" s="96" t="str">
        <f t="shared" si="32"/>
        <v/>
      </c>
      <c r="R528" s="9"/>
      <c r="S528" s="9"/>
      <c r="T528" s="9"/>
      <c r="U528" s="9"/>
      <c r="V528" s="9"/>
      <c r="W528" s="9"/>
      <c r="X528" s="9"/>
      <c r="Y528" s="9"/>
      <c r="Z528" s="9"/>
      <c r="AA528" s="9"/>
      <c r="AB528" s="9"/>
      <c r="AC528" s="9"/>
      <c r="AD528" s="9"/>
      <c r="AE528" s="9"/>
      <c r="AF528" s="9"/>
      <c r="AG528" s="9"/>
      <c r="AH528" s="9"/>
      <c r="AI528" s="9"/>
      <c r="AJ528" s="9"/>
      <c r="AK528" s="9"/>
      <c r="AL528" s="9"/>
      <c r="AM528" s="9"/>
      <c r="AN528" s="9"/>
      <c r="AO528" s="9"/>
      <c r="AP528" s="9"/>
      <c r="AQ528" s="9"/>
      <c r="AR528" s="9"/>
      <c r="AS528" s="9"/>
      <c r="AT528" s="9"/>
      <c r="AU528" s="9"/>
      <c r="AV528" s="9"/>
      <c r="AW528" s="9"/>
      <c r="AX528" s="9"/>
      <c r="AY528" s="9"/>
      <c r="AZ528" s="9"/>
      <c r="BA528" s="9"/>
      <c r="BB528" s="9"/>
      <c r="BC528" s="9"/>
      <c r="BD528" s="9"/>
      <c r="BE528" s="9"/>
      <c r="BF528" s="9"/>
      <c r="BG528" s="9"/>
      <c r="BH528" s="9"/>
      <c r="BI528" s="9"/>
      <c r="BJ528" s="9"/>
      <c r="BK528" s="9"/>
      <c r="BL528" s="9"/>
      <c r="BM528" s="9"/>
      <c r="BN528" s="9"/>
      <c r="BO528" s="9"/>
      <c r="BP528" s="9"/>
      <c r="BQ528" s="9"/>
      <c r="BR528" s="9"/>
      <c r="BS528" s="9"/>
      <c r="BT528" s="9"/>
      <c r="BU528" s="9"/>
      <c r="BV528" s="9"/>
      <c r="BW528" s="9"/>
      <c r="BX528" s="9"/>
      <c r="BY528" s="9"/>
      <c r="BZ528" s="9"/>
    </row>
    <row r="529" spans="1:78">
      <c r="A529" s="50">
        <f t="shared" si="35"/>
        <v>518</v>
      </c>
      <c r="C529" s="11" t="str">
        <f>IFERROR(INDEX('     2022    '!D:D,MATCH('Order Summary'!$A529,'     2022    '!$AN:$AN,0)),"")</f>
        <v/>
      </c>
      <c r="D529" s="11" t="str">
        <f>IFERROR(INDEX('     2022    '!C:C,MATCH('Order Summary'!$A529,'     2022    '!$AN:$AN,0)),"")</f>
        <v/>
      </c>
      <c r="E529" s="11" t="str">
        <f>IFERROR(INDEX('     2022    '!E:E,MATCH('Order Summary'!$A529,'     2022    '!$AN:$AN,0)),"")</f>
        <v/>
      </c>
      <c r="F529" s="96">
        <f>IFERROR(INDEX('     2022    '!AY:AY,MATCH($A529,'     2022    '!$AN:$AN,0)),0)</f>
        <v>0</v>
      </c>
      <c r="G529" s="180" t="str">
        <f>IFERROR(IF($O$3&gt;68,INDEX('     2022    '!I:I,MATCH($A529,'     2022    '!$AN:$AN,0))*(1-'     2022    '!$BA$1),INDEX('     2022    '!I:I,MATCH($A529,'     2022    '!$AN:$AN,0))),"")</f>
        <v/>
      </c>
      <c r="H529" s="96">
        <f>IFERROR(INDEX('     2022    '!AZ:AZ,MATCH($A529,'     2022    '!$AN:$AN,0)),0)</f>
        <v>0</v>
      </c>
      <c r="I529" s="180" t="str">
        <f>IFERROR(IF($O$3&gt;68,INDEX('     2022    '!M:M,MATCH($A529,'     2022    '!$AN:$AN,0))*(1-'     2022    '!$BA$1),INDEX('     2022    '!M:M,MATCH($A529,'     2022    '!$AN:$AN,0))),"")</f>
        <v/>
      </c>
      <c r="J529" s="181">
        <f t="shared" si="33"/>
        <v>0</v>
      </c>
      <c r="K529" s="182" t="str">
        <f t="shared" si="34"/>
        <v/>
      </c>
      <c r="L529" s="53"/>
      <c r="M529" s="52" t="str">
        <f>IFERROR(INDEX('     2022    '!R:R,MATCH('Order Summary'!$A529,'     2022    '!$AN:$AN,0)),"")</f>
        <v/>
      </c>
      <c r="N529" s="52" t="str">
        <f>IFERROR(INDEX('     2022    '!V:V,MATCH('Order Summary'!$A529,'     2022    '!$AN:$AN,0)),"")</f>
        <v/>
      </c>
      <c r="O529" s="52" t="str">
        <f>IFERROR(INDEX('     2022    '!S:S,MATCH('Order Summary'!$A529,'     2022    '!$AN:$AN,0)),"")</f>
        <v/>
      </c>
      <c r="P529" s="96" t="str">
        <f t="shared" si="32"/>
        <v/>
      </c>
      <c r="R529" s="9"/>
      <c r="S529" s="9"/>
      <c r="T529" s="9"/>
      <c r="U529" s="9"/>
      <c r="V529" s="9"/>
      <c r="W529" s="9"/>
      <c r="X529" s="9"/>
      <c r="Y529" s="9"/>
      <c r="Z529" s="9"/>
      <c r="AA529" s="9"/>
      <c r="AB529" s="9"/>
      <c r="AC529" s="9"/>
      <c r="AD529" s="9"/>
      <c r="AE529" s="9"/>
      <c r="AF529" s="9"/>
      <c r="AG529" s="9"/>
      <c r="AH529" s="9"/>
      <c r="AI529" s="9"/>
      <c r="AJ529" s="9"/>
      <c r="AK529" s="9"/>
      <c r="AL529" s="9"/>
      <c r="AM529" s="9"/>
      <c r="AN529" s="9"/>
      <c r="AO529" s="9"/>
      <c r="AP529" s="9"/>
      <c r="AQ529" s="9"/>
      <c r="AR529" s="9"/>
      <c r="AS529" s="9"/>
      <c r="AT529" s="9"/>
      <c r="AU529" s="9"/>
      <c r="AV529" s="9"/>
      <c r="AW529" s="9"/>
      <c r="AX529" s="9"/>
      <c r="AY529" s="9"/>
      <c r="AZ529" s="9"/>
      <c r="BA529" s="9"/>
      <c r="BB529" s="9"/>
      <c r="BC529" s="9"/>
      <c r="BD529" s="9"/>
      <c r="BE529" s="9"/>
      <c r="BF529" s="9"/>
      <c r="BG529" s="9"/>
      <c r="BH529" s="9"/>
      <c r="BI529" s="9"/>
      <c r="BJ529" s="9"/>
      <c r="BK529" s="9"/>
      <c r="BL529" s="9"/>
      <c r="BM529" s="9"/>
      <c r="BN529" s="9"/>
      <c r="BO529" s="9"/>
      <c r="BP529" s="9"/>
      <c r="BQ529" s="9"/>
      <c r="BR529" s="9"/>
      <c r="BS529" s="9"/>
      <c r="BT529" s="9"/>
      <c r="BU529" s="9"/>
      <c r="BV529" s="9"/>
      <c r="BW529" s="9"/>
      <c r="BX529" s="9"/>
      <c r="BY529" s="9"/>
      <c r="BZ529" s="9"/>
    </row>
    <row r="530" spans="1:78">
      <c r="A530" s="50">
        <f t="shared" si="35"/>
        <v>519</v>
      </c>
      <c r="C530" s="11" t="str">
        <f>IFERROR(INDEX('     2022    '!D:D,MATCH('Order Summary'!$A530,'     2022    '!$AN:$AN,0)),"")</f>
        <v/>
      </c>
      <c r="D530" s="11" t="str">
        <f>IFERROR(INDEX('     2022    '!C:C,MATCH('Order Summary'!$A530,'     2022    '!$AN:$AN,0)),"")</f>
        <v/>
      </c>
      <c r="E530" s="11" t="str">
        <f>IFERROR(INDEX('     2022    '!E:E,MATCH('Order Summary'!$A530,'     2022    '!$AN:$AN,0)),"")</f>
        <v/>
      </c>
      <c r="F530" s="96">
        <f>IFERROR(INDEX('     2022    '!AY:AY,MATCH($A530,'     2022    '!$AN:$AN,0)),0)</f>
        <v>0</v>
      </c>
      <c r="G530" s="180" t="str">
        <f>IFERROR(IF($O$3&gt;68,INDEX('     2022    '!I:I,MATCH($A530,'     2022    '!$AN:$AN,0))*(1-'     2022    '!$BA$1),INDEX('     2022    '!I:I,MATCH($A530,'     2022    '!$AN:$AN,0))),"")</f>
        <v/>
      </c>
      <c r="H530" s="96">
        <f>IFERROR(INDEX('     2022    '!AZ:AZ,MATCH($A530,'     2022    '!$AN:$AN,0)),0)</f>
        <v>0</v>
      </c>
      <c r="I530" s="180" t="str">
        <f>IFERROR(IF($O$3&gt;68,INDEX('     2022    '!M:M,MATCH($A530,'     2022    '!$AN:$AN,0))*(1-'     2022    '!$BA$1),INDEX('     2022    '!M:M,MATCH($A530,'     2022    '!$AN:$AN,0))),"")</f>
        <v/>
      </c>
      <c r="J530" s="181">
        <f t="shared" si="33"/>
        <v>0</v>
      </c>
      <c r="K530" s="182" t="str">
        <f t="shared" si="34"/>
        <v/>
      </c>
      <c r="L530" s="53"/>
      <c r="M530" s="52" t="str">
        <f>IFERROR(INDEX('     2022    '!R:R,MATCH('Order Summary'!$A530,'     2022    '!$AN:$AN,0)),"")</f>
        <v/>
      </c>
      <c r="N530" s="52" t="str">
        <f>IFERROR(INDEX('     2022    '!V:V,MATCH('Order Summary'!$A530,'     2022    '!$AN:$AN,0)),"")</f>
        <v/>
      </c>
      <c r="O530" s="52" t="str">
        <f>IFERROR(INDEX('     2022    '!S:S,MATCH('Order Summary'!$A530,'     2022    '!$AN:$AN,0)),"")</f>
        <v/>
      </c>
      <c r="P530" s="96" t="str">
        <f t="shared" si="32"/>
        <v/>
      </c>
      <c r="R530" s="9"/>
      <c r="S530" s="9"/>
      <c r="T530" s="9"/>
      <c r="U530" s="9"/>
      <c r="V530" s="9"/>
      <c r="W530" s="9"/>
      <c r="X530" s="9"/>
      <c r="Y530" s="9"/>
      <c r="Z530" s="9"/>
      <c r="AA530" s="9"/>
      <c r="AB530" s="9"/>
      <c r="AC530" s="9"/>
      <c r="AD530" s="9"/>
      <c r="AE530" s="9"/>
      <c r="AF530" s="9"/>
      <c r="AG530" s="9"/>
      <c r="AH530" s="9"/>
      <c r="AI530" s="9"/>
      <c r="AJ530" s="9"/>
      <c r="AK530" s="9"/>
      <c r="AL530" s="9"/>
      <c r="AM530" s="9"/>
      <c r="AN530" s="9"/>
      <c r="AO530" s="9"/>
      <c r="AP530" s="9"/>
      <c r="AQ530" s="9"/>
      <c r="AR530" s="9"/>
      <c r="AS530" s="9"/>
      <c r="AT530" s="9"/>
      <c r="AU530" s="9"/>
      <c r="AV530" s="9"/>
      <c r="AW530" s="9"/>
      <c r="AX530" s="9"/>
      <c r="AY530" s="9"/>
      <c r="AZ530" s="9"/>
      <c r="BA530" s="9"/>
      <c r="BB530" s="9"/>
      <c r="BC530" s="9"/>
      <c r="BD530" s="9"/>
      <c r="BE530" s="9"/>
      <c r="BF530" s="9"/>
      <c r="BG530" s="9"/>
      <c r="BH530" s="9"/>
      <c r="BI530" s="9"/>
      <c r="BJ530" s="9"/>
      <c r="BK530" s="9"/>
      <c r="BL530" s="9"/>
      <c r="BM530" s="9"/>
      <c r="BN530" s="9"/>
      <c r="BO530" s="9"/>
      <c r="BP530" s="9"/>
      <c r="BQ530" s="9"/>
      <c r="BR530" s="9"/>
      <c r="BS530" s="9"/>
      <c r="BT530" s="9"/>
      <c r="BU530" s="9"/>
      <c r="BV530" s="9"/>
      <c r="BW530" s="9"/>
      <c r="BX530" s="9"/>
      <c r="BY530" s="9"/>
      <c r="BZ530" s="9"/>
    </row>
    <row r="531" spans="1:78">
      <c r="A531" s="50">
        <f t="shared" si="35"/>
        <v>520</v>
      </c>
      <c r="C531" s="11" t="str">
        <f>IFERROR(INDEX('     2022    '!D:D,MATCH('Order Summary'!$A531,'     2022    '!$AN:$AN,0)),"")</f>
        <v/>
      </c>
      <c r="D531" s="11" t="str">
        <f>IFERROR(INDEX('     2022    '!C:C,MATCH('Order Summary'!$A531,'     2022    '!$AN:$AN,0)),"")</f>
        <v/>
      </c>
      <c r="E531" s="11" t="str">
        <f>IFERROR(INDEX('     2022    '!E:E,MATCH('Order Summary'!$A531,'     2022    '!$AN:$AN,0)),"")</f>
        <v/>
      </c>
      <c r="F531" s="96">
        <f>IFERROR(INDEX('     2022    '!AY:AY,MATCH($A531,'     2022    '!$AN:$AN,0)),0)</f>
        <v>0</v>
      </c>
      <c r="G531" s="180" t="str">
        <f>IFERROR(IF($O$3&gt;68,INDEX('     2022    '!I:I,MATCH($A531,'     2022    '!$AN:$AN,0))*(1-'     2022    '!$BA$1),INDEX('     2022    '!I:I,MATCH($A531,'     2022    '!$AN:$AN,0))),"")</f>
        <v/>
      </c>
      <c r="H531" s="96">
        <f>IFERROR(INDEX('     2022    '!AZ:AZ,MATCH($A531,'     2022    '!$AN:$AN,0)),0)</f>
        <v>0</v>
      </c>
      <c r="I531" s="180" t="str">
        <f>IFERROR(IF($O$3&gt;68,INDEX('     2022    '!M:M,MATCH($A531,'     2022    '!$AN:$AN,0))*(1-'     2022    '!$BA$1),INDEX('     2022    '!M:M,MATCH($A531,'     2022    '!$AN:$AN,0))),"")</f>
        <v/>
      </c>
      <c r="J531" s="181">
        <f t="shared" si="33"/>
        <v>0</v>
      </c>
      <c r="K531" s="182" t="str">
        <f t="shared" si="34"/>
        <v/>
      </c>
      <c r="L531" s="53"/>
      <c r="M531" s="52" t="str">
        <f>IFERROR(INDEX('     2022    '!R:R,MATCH('Order Summary'!$A531,'     2022    '!$AN:$AN,0)),"")</f>
        <v/>
      </c>
      <c r="N531" s="52" t="str">
        <f>IFERROR(INDEX('     2022    '!V:V,MATCH('Order Summary'!$A531,'     2022    '!$AN:$AN,0)),"")</f>
        <v/>
      </c>
      <c r="O531" s="52" t="str">
        <f>IFERROR(INDEX('     2022    '!S:S,MATCH('Order Summary'!$A531,'     2022    '!$AN:$AN,0)),"")</f>
        <v/>
      </c>
      <c r="P531" s="96" t="str">
        <f t="shared" si="32"/>
        <v/>
      </c>
      <c r="R531" s="9"/>
      <c r="S531" s="9"/>
      <c r="T531" s="9"/>
      <c r="U531" s="9"/>
      <c r="V531" s="9"/>
      <c r="W531" s="9"/>
      <c r="X531" s="9"/>
      <c r="Y531" s="9"/>
      <c r="Z531" s="9"/>
      <c r="AA531" s="9"/>
      <c r="AB531" s="9"/>
      <c r="AC531" s="9"/>
      <c r="AD531" s="9"/>
      <c r="AE531" s="9"/>
      <c r="AF531" s="9"/>
      <c r="AG531" s="9"/>
      <c r="AH531" s="9"/>
      <c r="AI531" s="9"/>
      <c r="AJ531" s="9"/>
      <c r="AK531" s="9"/>
      <c r="AL531" s="9"/>
      <c r="AM531" s="9"/>
      <c r="AN531" s="9"/>
      <c r="AO531" s="9"/>
      <c r="AP531" s="9"/>
      <c r="AQ531" s="9"/>
      <c r="AR531" s="9"/>
      <c r="AS531" s="9"/>
      <c r="AT531" s="9"/>
      <c r="AU531" s="9"/>
      <c r="AV531" s="9"/>
      <c r="AW531" s="9"/>
      <c r="AX531" s="9"/>
      <c r="AY531" s="9"/>
      <c r="AZ531" s="9"/>
      <c r="BA531" s="9"/>
      <c r="BB531" s="9"/>
      <c r="BC531" s="9"/>
      <c r="BD531" s="9"/>
      <c r="BE531" s="9"/>
      <c r="BF531" s="9"/>
      <c r="BG531" s="9"/>
      <c r="BH531" s="9"/>
      <c r="BI531" s="9"/>
      <c r="BJ531" s="9"/>
      <c r="BK531" s="9"/>
      <c r="BL531" s="9"/>
      <c r="BM531" s="9"/>
      <c r="BN531" s="9"/>
      <c r="BO531" s="9"/>
      <c r="BP531" s="9"/>
      <c r="BQ531" s="9"/>
      <c r="BR531" s="9"/>
      <c r="BS531" s="9"/>
      <c r="BT531" s="9"/>
      <c r="BU531" s="9"/>
      <c r="BV531" s="9"/>
      <c r="BW531" s="9"/>
      <c r="BX531" s="9"/>
      <c r="BY531" s="9"/>
      <c r="BZ531" s="9"/>
    </row>
    <row r="532" spans="1:78">
      <c r="A532" s="50">
        <f t="shared" si="35"/>
        <v>521</v>
      </c>
      <c r="C532" s="11" t="str">
        <f>IFERROR(INDEX('     2022    '!D:D,MATCH('Order Summary'!$A532,'     2022    '!$AN:$AN,0)),"")</f>
        <v/>
      </c>
      <c r="D532" s="11" t="str">
        <f>IFERROR(INDEX('     2022    '!C:C,MATCH('Order Summary'!$A532,'     2022    '!$AN:$AN,0)),"")</f>
        <v/>
      </c>
      <c r="E532" s="11" t="str">
        <f>IFERROR(INDEX('     2022    '!E:E,MATCH('Order Summary'!$A532,'     2022    '!$AN:$AN,0)),"")</f>
        <v/>
      </c>
      <c r="F532" s="96">
        <f>IFERROR(INDEX('     2022    '!AY:AY,MATCH($A532,'     2022    '!$AN:$AN,0)),0)</f>
        <v>0</v>
      </c>
      <c r="G532" s="180" t="str">
        <f>IFERROR(IF($O$3&gt;68,INDEX('     2022    '!I:I,MATCH($A532,'     2022    '!$AN:$AN,0))*(1-'     2022    '!$BA$1),INDEX('     2022    '!I:I,MATCH($A532,'     2022    '!$AN:$AN,0))),"")</f>
        <v/>
      </c>
      <c r="H532" s="96">
        <f>IFERROR(INDEX('     2022    '!AZ:AZ,MATCH($A532,'     2022    '!$AN:$AN,0)),0)</f>
        <v>0</v>
      </c>
      <c r="I532" s="180" t="str">
        <f>IFERROR(IF($O$3&gt;68,INDEX('     2022    '!M:M,MATCH($A532,'     2022    '!$AN:$AN,0))*(1-'     2022    '!$BA$1),INDEX('     2022    '!M:M,MATCH($A532,'     2022    '!$AN:$AN,0))),"")</f>
        <v/>
      </c>
      <c r="J532" s="181">
        <f t="shared" si="33"/>
        <v>0</v>
      </c>
      <c r="K532" s="182" t="str">
        <f t="shared" si="34"/>
        <v/>
      </c>
      <c r="L532" s="53"/>
      <c r="M532" s="52" t="str">
        <f>IFERROR(INDEX('     2022    '!R:R,MATCH('Order Summary'!$A532,'     2022    '!$AN:$AN,0)),"")</f>
        <v/>
      </c>
      <c r="N532" s="52" t="str">
        <f>IFERROR(INDEX('     2022    '!V:V,MATCH('Order Summary'!$A532,'     2022    '!$AN:$AN,0)),"")</f>
        <v/>
      </c>
      <c r="O532" s="52" t="str">
        <f>IFERROR(INDEX('     2022    '!S:S,MATCH('Order Summary'!$A532,'     2022    '!$AN:$AN,0)),"")</f>
        <v/>
      </c>
      <c r="P532" s="96" t="str">
        <f t="shared" si="32"/>
        <v/>
      </c>
      <c r="R532" s="9"/>
      <c r="S532" s="9"/>
      <c r="T532" s="9"/>
      <c r="U532" s="9"/>
      <c r="V532" s="9"/>
      <c r="W532" s="9"/>
      <c r="X532" s="9"/>
      <c r="Y532" s="9"/>
      <c r="Z532" s="9"/>
      <c r="AA532" s="9"/>
      <c r="AB532" s="9"/>
      <c r="AC532" s="9"/>
      <c r="AD532" s="9"/>
      <c r="AE532" s="9"/>
      <c r="AF532" s="9"/>
      <c r="AG532" s="9"/>
      <c r="AH532" s="9"/>
      <c r="AI532" s="9"/>
      <c r="AJ532" s="9"/>
      <c r="AK532" s="9"/>
      <c r="AL532" s="9"/>
      <c r="AM532" s="9"/>
      <c r="AN532" s="9"/>
      <c r="AO532" s="9"/>
      <c r="AP532" s="9"/>
      <c r="AQ532" s="9"/>
      <c r="AR532" s="9"/>
      <c r="AS532" s="9"/>
      <c r="AT532" s="9"/>
      <c r="AU532" s="9"/>
      <c r="AV532" s="9"/>
      <c r="AW532" s="9"/>
      <c r="AX532" s="9"/>
      <c r="AY532" s="9"/>
      <c r="AZ532" s="9"/>
      <c r="BA532" s="9"/>
      <c r="BB532" s="9"/>
      <c r="BC532" s="9"/>
      <c r="BD532" s="9"/>
      <c r="BE532" s="9"/>
      <c r="BF532" s="9"/>
      <c r="BG532" s="9"/>
      <c r="BH532" s="9"/>
      <c r="BI532" s="9"/>
      <c r="BJ532" s="9"/>
      <c r="BK532" s="9"/>
      <c r="BL532" s="9"/>
      <c r="BM532" s="9"/>
      <c r="BN532" s="9"/>
      <c r="BO532" s="9"/>
      <c r="BP532" s="9"/>
      <c r="BQ532" s="9"/>
      <c r="BR532" s="9"/>
      <c r="BS532" s="9"/>
      <c r="BT532" s="9"/>
      <c r="BU532" s="9"/>
      <c r="BV532" s="9"/>
      <c r="BW532" s="9"/>
      <c r="BX532" s="9"/>
      <c r="BY532" s="9"/>
      <c r="BZ532" s="9"/>
    </row>
    <row r="533" spans="1:78">
      <c r="A533" s="50">
        <f t="shared" si="35"/>
        <v>522</v>
      </c>
      <c r="C533" s="11" t="str">
        <f>IFERROR(INDEX('     2022    '!D:D,MATCH('Order Summary'!$A533,'     2022    '!$AN:$AN,0)),"")</f>
        <v/>
      </c>
      <c r="D533" s="11" t="str">
        <f>IFERROR(INDEX('     2022    '!C:C,MATCH('Order Summary'!$A533,'     2022    '!$AN:$AN,0)),"")</f>
        <v/>
      </c>
      <c r="E533" s="11" t="str">
        <f>IFERROR(INDEX('     2022    '!E:E,MATCH('Order Summary'!$A533,'     2022    '!$AN:$AN,0)),"")</f>
        <v/>
      </c>
      <c r="F533" s="96">
        <f>IFERROR(INDEX('     2022    '!AY:AY,MATCH($A533,'     2022    '!$AN:$AN,0)),0)</f>
        <v>0</v>
      </c>
      <c r="G533" s="180" t="str">
        <f>IFERROR(IF($O$3&gt;68,INDEX('     2022    '!I:I,MATCH($A533,'     2022    '!$AN:$AN,0))*(1-'     2022    '!$BA$1),INDEX('     2022    '!I:I,MATCH($A533,'     2022    '!$AN:$AN,0))),"")</f>
        <v/>
      </c>
      <c r="H533" s="96">
        <f>IFERROR(INDEX('     2022    '!AZ:AZ,MATCH($A533,'     2022    '!$AN:$AN,0)),0)</f>
        <v>0</v>
      </c>
      <c r="I533" s="180" t="str">
        <f>IFERROR(IF($O$3&gt;68,INDEX('     2022    '!M:M,MATCH($A533,'     2022    '!$AN:$AN,0))*(1-'     2022    '!$BA$1),INDEX('     2022    '!M:M,MATCH($A533,'     2022    '!$AN:$AN,0))),"")</f>
        <v/>
      </c>
      <c r="J533" s="181">
        <f t="shared" si="33"/>
        <v>0</v>
      </c>
      <c r="K533" s="182" t="str">
        <f t="shared" si="34"/>
        <v/>
      </c>
      <c r="L533" s="53"/>
      <c r="M533" s="52" t="str">
        <f>IFERROR(INDEX('     2022    '!R:R,MATCH('Order Summary'!$A533,'     2022    '!$AN:$AN,0)),"")</f>
        <v/>
      </c>
      <c r="N533" s="52" t="str">
        <f>IFERROR(INDEX('     2022    '!V:V,MATCH('Order Summary'!$A533,'     2022    '!$AN:$AN,0)),"")</f>
        <v/>
      </c>
      <c r="O533" s="52" t="str">
        <f>IFERROR(INDEX('     2022    '!S:S,MATCH('Order Summary'!$A533,'     2022    '!$AN:$AN,0)),"")</f>
        <v/>
      </c>
      <c r="P533" s="96" t="str">
        <f t="shared" si="32"/>
        <v/>
      </c>
      <c r="R533" s="9"/>
      <c r="S533" s="9"/>
      <c r="T533" s="9"/>
      <c r="U533" s="9"/>
      <c r="V533" s="9"/>
      <c r="W533" s="9"/>
      <c r="X533" s="9"/>
      <c r="Y533" s="9"/>
      <c r="Z533" s="9"/>
      <c r="AA533" s="9"/>
      <c r="AB533" s="9"/>
      <c r="AC533" s="9"/>
      <c r="AD533" s="9"/>
      <c r="AE533" s="9"/>
      <c r="AF533" s="9"/>
      <c r="AG533" s="9"/>
      <c r="AH533" s="9"/>
      <c r="AI533" s="9"/>
      <c r="AJ533" s="9"/>
      <c r="AK533" s="9"/>
      <c r="AL533" s="9"/>
      <c r="AM533" s="9"/>
      <c r="AN533" s="9"/>
      <c r="AO533" s="9"/>
      <c r="AP533" s="9"/>
      <c r="AQ533" s="9"/>
      <c r="AR533" s="9"/>
      <c r="AS533" s="9"/>
      <c r="AT533" s="9"/>
      <c r="AU533" s="9"/>
      <c r="AV533" s="9"/>
      <c r="AW533" s="9"/>
      <c r="AX533" s="9"/>
      <c r="AY533" s="9"/>
      <c r="AZ533" s="9"/>
      <c r="BA533" s="9"/>
      <c r="BB533" s="9"/>
      <c r="BC533" s="9"/>
      <c r="BD533" s="9"/>
      <c r="BE533" s="9"/>
      <c r="BF533" s="9"/>
      <c r="BG533" s="9"/>
      <c r="BH533" s="9"/>
      <c r="BI533" s="9"/>
      <c r="BJ533" s="9"/>
      <c r="BK533" s="9"/>
      <c r="BL533" s="9"/>
      <c r="BM533" s="9"/>
      <c r="BN533" s="9"/>
      <c r="BO533" s="9"/>
      <c r="BP533" s="9"/>
      <c r="BQ533" s="9"/>
      <c r="BR533" s="9"/>
      <c r="BS533" s="9"/>
      <c r="BT533" s="9"/>
      <c r="BU533" s="9"/>
      <c r="BV533" s="9"/>
      <c r="BW533" s="9"/>
      <c r="BX533" s="9"/>
      <c r="BY533" s="9"/>
      <c r="BZ533" s="9"/>
    </row>
    <row r="534" spans="1:78">
      <c r="A534" s="50">
        <f t="shared" si="35"/>
        <v>523</v>
      </c>
      <c r="C534" s="11" t="str">
        <f>IFERROR(INDEX('     2022    '!D:D,MATCH('Order Summary'!$A534,'     2022    '!$AN:$AN,0)),"")</f>
        <v/>
      </c>
      <c r="D534" s="11" t="str">
        <f>IFERROR(INDEX('     2022    '!C:C,MATCH('Order Summary'!$A534,'     2022    '!$AN:$AN,0)),"")</f>
        <v/>
      </c>
      <c r="E534" s="11" t="str">
        <f>IFERROR(INDEX('     2022    '!E:E,MATCH('Order Summary'!$A534,'     2022    '!$AN:$AN,0)),"")</f>
        <v/>
      </c>
      <c r="F534" s="96">
        <f>IFERROR(INDEX('     2022    '!AY:AY,MATCH($A534,'     2022    '!$AN:$AN,0)),0)</f>
        <v>0</v>
      </c>
      <c r="G534" s="180" t="str">
        <f>IFERROR(IF($O$3&gt;68,INDEX('     2022    '!I:I,MATCH($A534,'     2022    '!$AN:$AN,0))*(1-'     2022    '!$BA$1),INDEX('     2022    '!I:I,MATCH($A534,'     2022    '!$AN:$AN,0))),"")</f>
        <v/>
      </c>
      <c r="H534" s="96">
        <f>IFERROR(INDEX('     2022    '!AZ:AZ,MATCH($A534,'     2022    '!$AN:$AN,0)),0)</f>
        <v>0</v>
      </c>
      <c r="I534" s="180" t="str">
        <f>IFERROR(IF($O$3&gt;68,INDEX('     2022    '!M:M,MATCH($A534,'     2022    '!$AN:$AN,0))*(1-'     2022    '!$BA$1),INDEX('     2022    '!M:M,MATCH($A534,'     2022    '!$AN:$AN,0))),"")</f>
        <v/>
      </c>
      <c r="J534" s="181">
        <f t="shared" si="33"/>
        <v>0</v>
      </c>
      <c r="K534" s="182" t="str">
        <f t="shared" si="34"/>
        <v/>
      </c>
      <c r="L534" s="53"/>
      <c r="M534" s="52" t="str">
        <f>IFERROR(INDEX('     2022    '!R:R,MATCH('Order Summary'!$A534,'     2022    '!$AN:$AN,0)),"")</f>
        <v/>
      </c>
      <c r="N534" s="52" t="str">
        <f>IFERROR(INDEX('     2022    '!V:V,MATCH('Order Summary'!$A534,'     2022    '!$AN:$AN,0)),"")</f>
        <v/>
      </c>
      <c r="O534" s="52" t="str">
        <f>IFERROR(INDEX('     2022    '!S:S,MATCH('Order Summary'!$A534,'     2022    '!$AN:$AN,0)),"")</f>
        <v/>
      </c>
      <c r="P534" s="96" t="str">
        <f t="shared" si="32"/>
        <v/>
      </c>
      <c r="R534" s="9"/>
      <c r="S534" s="9"/>
      <c r="T534" s="9"/>
      <c r="U534" s="9"/>
      <c r="V534" s="9"/>
      <c r="W534" s="9"/>
      <c r="X534" s="9"/>
      <c r="Y534" s="9"/>
      <c r="Z534" s="9"/>
      <c r="AA534" s="9"/>
      <c r="AB534" s="9"/>
      <c r="AC534" s="9"/>
      <c r="AD534" s="9"/>
      <c r="AE534" s="9"/>
      <c r="AF534" s="9"/>
      <c r="AG534" s="9"/>
      <c r="AH534" s="9"/>
      <c r="AI534" s="9"/>
      <c r="AJ534" s="9"/>
      <c r="AK534" s="9"/>
      <c r="AL534" s="9"/>
      <c r="AM534" s="9"/>
      <c r="AN534" s="9"/>
      <c r="AO534" s="9"/>
      <c r="AP534" s="9"/>
      <c r="AQ534" s="9"/>
      <c r="AR534" s="9"/>
      <c r="AS534" s="9"/>
      <c r="AT534" s="9"/>
      <c r="AU534" s="9"/>
      <c r="AV534" s="9"/>
      <c r="AW534" s="9"/>
      <c r="AX534" s="9"/>
      <c r="AY534" s="9"/>
      <c r="AZ534" s="9"/>
      <c r="BA534" s="9"/>
      <c r="BB534" s="9"/>
      <c r="BC534" s="9"/>
      <c r="BD534" s="9"/>
      <c r="BE534" s="9"/>
      <c r="BF534" s="9"/>
      <c r="BG534" s="9"/>
      <c r="BH534" s="9"/>
      <c r="BI534" s="9"/>
      <c r="BJ534" s="9"/>
      <c r="BK534" s="9"/>
      <c r="BL534" s="9"/>
      <c r="BM534" s="9"/>
      <c r="BN534" s="9"/>
      <c r="BO534" s="9"/>
      <c r="BP534" s="9"/>
      <c r="BQ534" s="9"/>
      <c r="BR534" s="9"/>
      <c r="BS534" s="9"/>
      <c r="BT534" s="9"/>
      <c r="BU534" s="9"/>
      <c r="BV534" s="9"/>
      <c r="BW534" s="9"/>
      <c r="BX534" s="9"/>
      <c r="BY534" s="9"/>
      <c r="BZ534" s="9"/>
    </row>
    <row r="535" spans="1:78">
      <c r="A535" s="50">
        <f t="shared" si="35"/>
        <v>524</v>
      </c>
      <c r="C535" s="11" t="str">
        <f>IFERROR(INDEX('     2022    '!D:D,MATCH('Order Summary'!$A535,'     2022    '!$AN:$AN,0)),"")</f>
        <v/>
      </c>
      <c r="D535" s="11" t="str">
        <f>IFERROR(INDEX('     2022    '!C:C,MATCH('Order Summary'!$A535,'     2022    '!$AN:$AN,0)),"")</f>
        <v/>
      </c>
      <c r="E535" s="11" t="str">
        <f>IFERROR(INDEX('     2022    '!E:E,MATCH('Order Summary'!$A535,'     2022    '!$AN:$AN,0)),"")</f>
        <v/>
      </c>
      <c r="F535" s="96">
        <f>IFERROR(INDEX('     2022    '!AY:AY,MATCH($A535,'     2022    '!$AN:$AN,0)),0)</f>
        <v>0</v>
      </c>
      <c r="G535" s="180" t="str">
        <f>IFERROR(IF($O$3&gt;68,INDEX('     2022    '!I:I,MATCH($A535,'     2022    '!$AN:$AN,0))*(1-'     2022    '!$BA$1),INDEX('     2022    '!I:I,MATCH($A535,'     2022    '!$AN:$AN,0))),"")</f>
        <v/>
      </c>
      <c r="H535" s="96">
        <f>IFERROR(INDEX('     2022    '!AZ:AZ,MATCH($A535,'     2022    '!$AN:$AN,0)),0)</f>
        <v>0</v>
      </c>
      <c r="I535" s="180" t="str">
        <f>IFERROR(IF($O$3&gt;68,INDEX('     2022    '!M:M,MATCH($A535,'     2022    '!$AN:$AN,0))*(1-'     2022    '!$BA$1),INDEX('     2022    '!M:M,MATCH($A535,'     2022    '!$AN:$AN,0))),"")</f>
        <v/>
      </c>
      <c r="J535" s="181">
        <f t="shared" si="33"/>
        <v>0</v>
      </c>
      <c r="K535" s="182" t="str">
        <f t="shared" si="34"/>
        <v/>
      </c>
      <c r="L535" s="53"/>
      <c r="M535" s="52" t="str">
        <f>IFERROR(INDEX('     2022    '!R:R,MATCH('Order Summary'!$A535,'     2022    '!$AN:$AN,0)),"")</f>
        <v/>
      </c>
      <c r="N535" s="52" t="str">
        <f>IFERROR(INDEX('     2022    '!V:V,MATCH('Order Summary'!$A535,'     2022    '!$AN:$AN,0)),"")</f>
        <v/>
      </c>
      <c r="O535" s="52" t="str">
        <f>IFERROR(INDEX('     2022    '!S:S,MATCH('Order Summary'!$A535,'     2022    '!$AN:$AN,0)),"")</f>
        <v/>
      </c>
      <c r="P535" s="96" t="str">
        <f t="shared" si="32"/>
        <v/>
      </c>
      <c r="R535" s="9"/>
      <c r="S535" s="9"/>
      <c r="T535" s="9"/>
      <c r="U535" s="9"/>
      <c r="V535" s="9"/>
      <c r="W535" s="9"/>
      <c r="X535" s="9"/>
      <c r="Y535" s="9"/>
      <c r="Z535" s="9"/>
      <c r="AA535" s="9"/>
      <c r="AB535" s="9"/>
      <c r="AC535" s="9"/>
      <c r="AD535" s="9"/>
      <c r="AE535" s="9"/>
      <c r="AF535" s="9"/>
      <c r="AG535" s="9"/>
      <c r="AH535" s="9"/>
      <c r="AI535" s="9"/>
      <c r="AJ535" s="9"/>
      <c r="AK535" s="9"/>
      <c r="AL535" s="9"/>
      <c r="AM535" s="9"/>
      <c r="AN535" s="9"/>
      <c r="AO535" s="9"/>
      <c r="AP535" s="9"/>
      <c r="AQ535" s="9"/>
      <c r="AR535" s="9"/>
      <c r="AS535" s="9"/>
      <c r="AT535" s="9"/>
      <c r="AU535" s="9"/>
      <c r="AV535" s="9"/>
      <c r="AW535" s="9"/>
      <c r="AX535" s="9"/>
      <c r="AY535" s="9"/>
      <c r="AZ535" s="9"/>
      <c r="BA535" s="9"/>
      <c r="BB535" s="9"/>
      <c r="BC535" s="9"/>
      <c r="BD535" s="9"/>
      <c r="BE535" s="9"/>
      <c r="BF535" s="9"/>
      <c r="BG535" s="9"/>
      <c r="BH535" s="9"/>
      <c r="BI535" s="9"/>
      <c r="BJ535" s="9"/>
      <c r="BK535" s="9"/>
      <c r="BL535" s="9"/>
      <c r="BM535" s="9"/>
      <c r="BN535" s="9"/>
      <c r="BO535" s="9"/>
      <c r="BP535" s="9"/>
      <c r="BQ535" s="9"/>
      <c r="BR535" s="9"/>
      <c r="BS535" s="9"/>
      <c r="BT535" s="9"/>
      <c r="BU535" s="9"/>
      <c r="BV535" s="9"/>
      <c r="BW535" s="9"/>
      <c r="BX535" s="9"/>
      <c r="BY535" s="9"/>
      <c r="BZ535" s="9"/>
    </row>
    <row r="536" spans="1:78">
      <c r="A536" s="50">
        <f t="shared" si="35"/>
        <v>525</v>
      </c>
      <c r="C536" s="11" t="str">
        <f>IFERROR(INDEX('     2022    '!D:D,MATCH('Order Summary'!$A536,'     2022    '!$AN:$AN,0)),"")</f>
        <v/>
      </c>
      <c r="D536" s="11" t="str">
        <f>IFERROR(INDEX('     2022    '!C:C,MATCH('Order Summary'!$A536,'     2022    '!$AN:$AN,0)),"")</f>
        <v/>
      </c>
      <c r="E536" s="11" t="str">
        <f>IFERROR(INDEX('     2022    '!E:E,MATCH('Order Summary'!$A536,'     2022    '!$AN:$AN,0)),"")</f>
        <v/>
      </c>
      <c r="F536" s="96">
        <f>IFERROR(INDEX('     2022    '!AY:AY,MATCH($A536,'     2022    '!$AN:$AN,0)),0)</f>
        <v>0</v>
      </c>
      <c r="G536" s="180" t="str">
        <f>IFERROR(IF($O$3&gt;68,INDEX('     2022    '!I:I,MATCH($A536,'     2022    '!$AN:$AN,0))*(1-'     2022    '!$BA$1),INDEX('     2022    '!I:I,MATCH($A536,'     2022    '!$AN:$AN,0))),"")</f>
        <v/>
      </c>
      <c r="H536" s="96">
        <f>IFERROR(INDEX('     2022    '!AZ:AZ,MATCH($A536,'     2022    '!$AN:$AN,0)),0)</f>
        <v>0</v>
      </c>
      <c r="I536" s="180" t="str">
        <f>IFERROR(IF($O$3&gt;68,INDEX('     2022    '!M:M,MATCH($A536,'     2022    '!$AN:$AN,0))*(1-'     2022    '!$BA$1),INDEX('     2022    '!M:M,MATCH($A536,'     2022    '!$AN:$AN,0))),"")</f>
        <v/>
      </c>
      <c r="J536" s="181">
        <f t="shared" si="33"/>
        <v>0</v>
      </c>
      <c r="K536" s="182" t="str">
        <f t="shared" si="34"/>
        <v/>
      </c>
      <c r="L536" s="53"/>
      <c r="M536" s="52" t="str">
        <f>IFERROR(INDEX('     2022    '!R:R,MATCH('Order Summary'!$A536,'     2022    '!$AN:$AN,0)),"")</f>
        <v/>
      </c>
      <c r="N536" s="52" t="str">
        <f>IFERROR(INDEX('     2022    '!V:V,MATCH('Order Summary'!$A536,'     2022    '!$AN:$AN,0)),"")</f>
        <v/>
      </c>
      <c r="O536" s="52" t="str">
        <f>IFERROR(INDEX('     2022    '!S:S,MATCH('Order Summary'!$A536,'     2022    '!$AN:$AN,0)),"")</f>
        <v/>
      </c>
      <c r="P536" s="96" t="str">
        <f t="shared" si="32"/>
        <v/>
      </c>
      <c r="R536" s="9"/>
      <c r="S536" s="9"/>
      <c r="T536" s="9"/>
      <c r="U536" s="9"/>
      <c r="V536" s="9"/>
      <c r="W536" s="9"/>
      <c r="X536" s="9"/>
      <c r="Y536" s="9"/>
      <c r="Z536" s="9"/>
      <c r="AA536" s="9"/>
      <c r="AB536" s="9"/>
      <c r="AC536" s="9"/>
      <c r="AD536" s="9"/>
      <c r="AE536" s="9"/>
      <c r="AF536" s="9"/>
      <c r="AG536" s="9"/>
      <c r="AH536" s="9"/>
      <c r="AI536" s="9"/>
      <c r="AJ536" s="9"/>
      <c r="AK536" s="9"/>
      <c r="AL536" s="9"/>
      <c r="AM536" s="9"/>
      <c r="AN536" s="9"/>
      <c r="AO536" s="9"/>
      <c r="AP536" s="9"/>
      <c r="AQ536" s="9"/>
      <c r="AR536" s="9"/>
      <c r="AS536" s="9"/>
      <c r="AT536" s="9"/>
      <c r="AU536" s="9"/>
      <c r="AV536" s="9"/>
      <c r="AW536" s="9"/>
      <c r="AX536" s="9"/>
      <c r="AY536" s="9"/>
      <c r="AZ536" s="9"/>
      <c r="BA536" s="9"/>
      <c r="BB536" s="9"/>
      <c r="BC536" s="9"/>
      <c r="BD536" s="9"/>
      <c r="BE536" s="9"/>
      <c r="BF536" s="9"/>
      <c r="BG536" s="9"/>
      <c r="BH536" s="9"/>
      <c r="BI536" s="9"/>
      <c r="BJ536" s="9"/>
      <c r="BK536" s="9"/>
      <c r="BL536" s="9"/>
      <c r="BM536" s="9"/>
      <c r="BN536" s="9"/>
      <c r="BO536" s="9"/>
      <c r="BP536" s="9"/>
      <c r="BQ536" s="9"/>
      <c r="BR536" s="9"/>
      <c r="BS536" s="9"/>
      <c r="BT536" s="9"/>
      <c r="BU536" s="9"/>
      <c r="BV536" s="9"/>
      <c r="BW536" s="9"/>
      <c r="BX536" s="9"/>
      <c r="BY536" s="9"/>
      <c r="BZ536" s="9"/>
    </row>
    <row r="537" spans="1:78">
      <c r="A537" s="50">
        <f t="shared" si="35"/>
        <v>526</v>
      </c>
      <c r="C537" s="11" t="str">
        <f>IFERROR(INDEX('     2022    '!D:D,MATCH('Order Summary'!$A537,'     2022    '!$AN:$AN,0)),"")</f>
        <v/>
      </c>
      <c r="D537" s="11" t="str">
        <f>IFERROR(INDEX('     2022    '!C:C,MATCH('Order Summary'!$A537,'     2022    '!$AN:$AN,0)),"")</f>
        <v/>
      </c>
      <c r="E537" s="11" t="str">
        <f>IFERROR(INDEX('     2022    '!E:E,MATCH('Order Summary'!$A537,'     2022    '!$AN:$AN,0)),"")</f>
        <v/>
      </c>
      <c r="F537" s="96">
        <f>IFERROR(INDEX('     2022    '!AY:AY,MATCH($A537,'     2022    '!$AN:$AN,0)),0)</f>
        <v>0</v>
      </c>
      <c r="G537" s="180" t="str">
        <f>IFERROR(IF($O$3&gt;68,INDEX('     2022    '!I:I,MATCH($A537,'     2022    '!$AN:$AN,0))*(1-'     2022    '!$BA$1),INDEX('     2022    '!I:I,MATCH($A537,'     2022    '!$AN:$AN,0))),"")</f>
        <v/>
      </c>
      <c r="H537" s="96">
        <f>IFERROR(INDEX('     2022    '!AZ:AZ,MATCH($A537,'     2022    '!$AN:$AN,0)),0)</f>
        <v>0</v>
      </c>
      <c r="I537" s="180" t="str">
        <f>IFERROR(IF($O$3&gt;68,INDEX('     2022    '!M:M,MATCH($A537,'     2022    '!$AN:$AN,0))*(1-'     2022    '!$BA$1),INDEX('     2022    '!M:M,MATCH($A537,'     2022    '!$AN:$AN,0))),"")</f>
        <v/>
      </c>
      <c r="J537" s="181">
        <f t="shared" si="33"/>
        <v>0</v>
      </c>
      <c r="K537" s="182" t="str">
        <f t="shared" si="34"/>
        <v/>
      </c>
      <c r="L537" s="53"/>
      <c r="M537" s="52" t="str">
        <f>IFERROR(INDEX('     2022    '!R:R,MATCH('Order Summary'!$A537,'     2022    '!$AN:$AN,0)),"")</f>
        <v/>
      </c>
      <c r="N537" s="52" t="str">
        <f>IFERROR(INDEX('     2022    '!V:V,MATCH('Order Summary'!$A537,'     2022    '!$AN:$AN,0)),"")</f>
        <v/>
      </c>
      <c r="O537" s="52" t="str">
        <f>IFERROR(INDEX('     2022    '!S:S,MATCH('Order Summary'!$A537,'     2022    '!$AN:$AN,0)),"")</f>
        <v/>
      </c>
      <c r="P537" s="96" t="str">
        <f t="shared" si="32"/>
        <v/>
      </c>
      <c r="R537" s="9"/>
      <c r="S537" s="9"/>
      <c r="T537" s="9"/>
      <c r="U537" s="9"/>
      <c r="V537" s="9"/>
      <c r="W537" s="9"/>
      <c r="X537" s="9"/>
      <c r="Y537" s="9"/>
      <c r="Z537" s="9"/>
      <c r="AA537" s="9"/>
      <c r="AB537" s="9"/>
      <c r="AC537" s="9"/>
      <c r="AD537" s="9"/>
      <c r="AE537" s="9"/>
      <c r="AF537" s="9"/>
      <c r="AG537" s="9"/>
      <c r="AH537" s="9"/>
      <c r="AI537" s="9"/>
      <c r="AJ537" s="9"/>
      <c r="AK537" s="9"/>
      <c r="AL537" s="9"/>
      <c r="AM537" s="9"/>
      <c r="AN537" s="9"/>
      <c r="AO537" s="9"/>
      <c r="AP537" s="9"/>
      <c r="AQ537" s="9"/>
      <c r="AR537" s="9"/>
      <c r="AS537" s="9"/>
      <c r="AT537" s="9"/>
      <c r="AU537" s="9"/>
      <c r="AV537" s="9"/>
      <c r="AW537" s="9"/>
      <c r="AX537" s="9"/>
      <c r="AY537" s="9"/>
      <c r="AZ537" s="9"/>
      <c r="BA537" s="9"/>
      <c r="BB537" s="9"/>
      <c r="BC537" s="9"/>
      <c r="BD537" s="9"/>
      <c r="BE537" s="9"/>
      <c r="BF537" s="9"/>
      <c r="BG537" s="9"/>
      <c r="BH537" s="9"/>
      <c r="BI537" s="9"/>
      <c r="BJ537" s="9"/>
      <c r="BK537" s="9"/>
      <c r="BL537" s="9"/>
      <c r="BM537" s="9"/>
      <c r="BN537" s="9"/>
      <c r="BO537" s="9"/>
      <c r="BP537" s="9"/>
      <c r="BQ537" s="9"/>
      <c r="BR537" s="9"/>
      <c r="BS537" s="9"/>
      <c r="BT537" s="9"/>
      <c r="BU537" s="9"/>
      <c r="BV537" s="9"/>
      <c r="BW537" s="9"/>
      <c r="BX537" s="9"/>
      <c r="BY537" s="9"/>
      <c r="BZ537" s="9"/>
    </row>
    <row r="538" spans="1:78">
      <c r="A538" s="50">
        <f t="shared" si="35"/>
        <v>527</v>
      </c>
      <c r="C538" s="11" t="str">
        <f>IFERROR(INDEX('     2022    '!D:D,MATCH('Order Summary'!$A538,'     2022    '!$AN:$AN,0)),"")</f>
        <v/>
      </c>
      <c r="D538" s="11" t="str">
        <f>IFERROR(INDEX('     2022    '!C:C,MATCH('Order Summary'!$A538,'     2022    '!$AN:$AN,0)),"")</f>
        <v/>
      </c>
      <c r="E538" s="11" t="str">
        <f>IFERROR(INDEX('     2022    '!E:E,MATCH('Order Summary'!$A538,'     2022    '!$AN:$AN,0)),"")</f>
        <v/>
      </c>
      <c r="F538" s="96">
        <f>IFERROR(INDEX('     2022    '!AY:AY,MATCH($A538,'     2022    '!$AN:$AN,0)),0)</f>
        <v>0</v>
      </c>
      <c r="G538" s="180" t="str">
        <f>IFERROR(IF($O$3&gt;68,INDEX('     2022    '!I:I,MATCH($A538,'     2022    '!$AN:$AN,0))*(1-'     2022    '!$BA$1),INDEX('     2022    '!I:I,MATCH($A538,'     2022    '!$AN:$AN,0))),"")</f>
        <v/>
      </c>
      <c r="H538" s="96">
        <f>IFERROR(INDEX('     2022    '!AZ:AZ,MATCH($A538,'     2022    '!$AN:$AN,0)),0)</f>
        <v>0</v>
      </c>
      <c r="I538" s="180" t="str">
        <f>IFERROR(IF($O$3&gt;68,INDEX('     2022    '!M:M,MATCH($A538,'     2022    '!$AN:$AN,0))*(1-'     2022    '!$BA$1),INDEX('     2022    '!M:M,MATCH($A538,'     2022    '!$AN:$AN,0))),"")</f>
        <v/>
      </c>
      <c r="J538" s="181">
        <f t="shared" si="33"/>
        <v>0</v>
      </c>
      <c r="K538" s="182" t="str">
        <f t="shared" si="34"/>
        <v/>
      </c>
      <c r="L538" s="53"/>
      <c r="M538" s="52" t="str">
        <f>IFERROR(INDEX('     2022    '!R:R,MATCH('Order Summary'!$A538,'     2022    '!$AN:$AN,0)),"")</f>
        <v/>
      </c>
      <c r="N538" s="52" t="str">
        <f>IFERROR(INDEX('     2022    '!V:V,MATCH('Order Summary'!$A538,'     2022    '!$AN:$AN,0)),"")</f>
        <v/>
      </c>
      <c r="O538" s="52" t="str">
        <f>IFERROR(INDEX('     2022    '!S:S,MATCH('Order Summary'!$A538,'     2022    '!$AN:$AN,0)),"")</f>
        <v/>
      </c>
      <c r="P538" s="96" t="str">
        <f t="shared" si="32"/>
        <v/>
      </c>
      <c r="R538" s="9"/>
      <c r="S538" s="9"/>
      <c r="T538" s="9"/>
      <c r="U538" s="9"/>
      <c r="V538" s="9"/>
      <c r="W538" s="9"/>
      <c r="X538" s="9"/>
      <c r="Y538" s="9"/>
      <c r="Z538" s="9"/>
      <c r="AA538" s="9"/>
      <c r="AB538" s="9"/>
      <c r="AC538" s="9"/>
      <c r="AD538" s="9"/>
      <c r="AE538" s="9"/>
      <c r="AF538" s="9"/>
      <c r="AG538" s="9"/>
      <c r="AH538" s="9"/>
      <c r="AI538" s="9"/>
      <c r="AJ538" s="9"/>
      <c r="AK538" s="9"/>
      <c r="AL538" s="9"/>
      <c r="AM538" s="9"/>
      <c r="AN538" s="9"/>
      <c r="AO538" s="9"/>
      <c r="AP538" s="9"/>
      <c r="AQ538" s="9"/>
      <c r="AR538" s="9"/>
      <c r="AS538" s="9"/>
      <c r="AT538" s="9"/>
      <c r="AU538" s="9"/>
      <c r="AV538" s="9"/>
      <c r="AW538" s="9"/>
      <c r="AX538" s="9"/>
      <c r="AY538" s="9"/>
      <c r="AZ538" s="9"/>
      <c r="BA538" s="9"/>
      <c r="BB538" s="9"/>
      <c r="BC538" s="9"/>
      <c r="BD538" s="9"/>
      <c r="BE538" s="9"/>
      <c r="BF538" s="9"/>
      <c r="BG538" s="9"/>
      <c r="BH538" s="9"/>
      <c r="BI538" s="9"/>
      <c r="BJ538" s="9"/>
      <c r="BK538" s="9"/>
      <c r="BL538" s="9"/>
      <c r="BM538" s="9"/>
      <c r="BN538" s="9"/>
      <c r="BO538" s="9"/>
      <c r="BP538" s="9"/>
      <c r="BQ538" s="9"/>
      <c r="BR538" s="9"/>
      <c r="BS538" s="9"/>
      <c r="BT538" s="9"/>
      <c r="BU538" s="9"/>
      <c r="BV538" s="9"/>
      <c r="BW538" s="9"/>
      <c r="BX538" s="9"/>
      <c r="BY538" s="9"/>
      <c r="BZ538" s="9"/>
    </row>
    <row r="539" spans="1:78">
      <c r="A539" s="50">
        <f t="shared" si="35"/>
        <v>528</v>
      </c>
      <c r="C539" s="11" t="str">
        <f>IFERROR(INDEX('     2022    '!D:D,MATCH('Order Summary'!$A539,'     2022    '!$AN:$AN,0)),"")</f>
        <v/>
      </c>
      <c r="D539" s="11" t="str">
        <f>IFERROR(INDEX('     2022    '!C:C,MATCH('Order Summary'!$A539,'     2022    '!$AN:$AN,0)),"")</f>
        <v/>
      </c>
      <c r="E539" s="11" t="str">
        <f>IFERROR(INDEX('     2022    '!E:E,MATCH('Order Summary'!$A539,'     2022    '!$AN:$AN,0)),"")</f>
        <v/>
      </c>
      <c r="F539" s="96">
        <f>IFERROR(INDEX('     2022    '!AY:AY,MATCH($A539,'     2022    '!$AN:$AN,0)),0)</f>
        <v>0</v>
      </c>
      <c r="G539" s="180" t="str">
        <f>IFERROR(IF($O$3&gt;68,INDEX('     2022    '!I:I,MATCH($A539,'     2022    '!$AN:$AN,0))*(1-'     2022    '!$BA$1),INDEX('     2022    '!I:I,MATCH($A539,'     2022    '!$AN:$AN,0))),"")</f>
        <v/>
      </c>
      <c r="H539" s="96">
        <f>IFERROR(INDEX('     2022    '!AZ:AZ,MATCH($A539,'     2022    '!$AN:$AN,0)),0)</f>
        <v>0</v>
      </c>
      <c r="I539" s="180" t="str">
        <f>IFERROR(IF($O$3&gt;68,INDEX('     2022    '!M:M,MATCH($A539,'     2022    '!$AN:$AN,0))*(1-'     2022    '!$BA$1),INDEX('     2022    '!M:M,MATCH($A539,'     2022    '!$AN:$AN,0))),"")</f>
        <v/>
      </c>
      <c r="J539" s="181">
        <f t="shared" si="33"/>
        <v>0</v>
      </c>
      <c r="K539" s="182" t="str">
        <f t="shared" si="34"/>
        <v/>
      </c>
      <c r="L539" s="53"/>
      <c r="M539" s="52" t="str">
        <f>IFERROR(INDEX('     2022    '!R:R,MATCH('Order Summary'!$A539,'     2022    '!$AN:$AN,0)),"")</f>
        <v/>
      </c>
      <c r="N539" s="52" t="str">
        <f>IFERROR(INDEX('     2022    '!V:V,MATCH('Order Summary'!$A539,'     2022    '!$AN:$AN,0)),"")</f>
        <v/>
      </c>
      <c r="O539" s="52" t="str">
        <f>IFERROR(INDEX('     2022    '!S:S,MATCH('Order Summary'!$A539,'     2022    '!$AN:$AN,0)),"")</f>
        <v/>
      </c>
      <c r="P539" s="96" t="str">
        <f t="shared" si="32"/>
        <v/>
      </c>
      <c r="R539" s="9"/>
      <c r="S539" s="9"/>
      <c r="T539" s="9"/>
      <c r="U539" s="9"/>
      <c r="V539" s="9"/>
      <c r="W539" s="9"/>
      <c r="X539" s="9"/>
      <c r="Y539" s="9"/>
      <c r="Z539" s="9"/>
      <c r="AA539" s="9"/>
      <c r="AB539" s="9"/>
      <c r="AC539" s="9"/>
      <c r="AD539" s="9"/>
      <c r="AE539" s="9"/>
      <c r="AF539" s="9"/>
      <c r="AG539" s="9"/>
      <c r="AH539" s="9"/>
      <c r="AI539" s="9"/>
      <c r="AJ539" s="9"/>
      <c r="AK539" s="9"/>
      <c r="AL539" s="9"/>
      <c r="AM539" s="9"/>
      <c r="AN539" s="9"/>
      <c r="AO539" s="9"/>
      <c r="AP539" s="9"/>
      <c r="AQ539" s="9"/>
      <c r="AR539" s="9"/>
      <c r="AS539" s="9"/>
      <c r="AT539" s="9"/>
      <c r="AU539" s="9"/>
      <c r="AV539" s="9"/>
      <c r="AW539" s="9"/>
      <c r="AX539" s="9"/>
      <c r="AY539" s="9"/>
      <c r="AZ539" s="9"/>
      <c r="BA539" s="9"/>
      <c r="BB539" s="9"/>
      <c r="BC539" s="9"/>
      <c r="BD539" s="9"/>
      <c r="BE539" s="9"/>
      <c r="BF539" s="9"/>
      <c r="BG539" s="9"/>
      <c r="BH539" s="9"/>
      <c r="BI539" s="9"/>
      <c r="BJ539" s="9"/>
      <c r="BK539" s="9"/>
      <c r="BL539" s="9"/>
      <c r="BM539" s="9"/>
      <c r="BN539" s="9"/>
      <c r="BO539" s="9"/>
      <c r="BP539" s="9"/>
      <c r="BQ539" s="9"/>
      <c r="BR539" s="9"/>
      <c r="BS539" s="9"/>
      <c r="BT539" s="9"/>
      <c r="BU539" s="9"/>
      <c r="BV539" s="9"/>
      <c r="BW539" s="9"/>
      <c r="BX539" s="9"/>
      <c r="BY539" s="9"/>
      <c r="BZ539" s="9"/>
    </row>
    <row r="540" spans="1:78">
      <c r="A540" s="50">
        <f t="shared" si="35"/>
        <v>529</v>
      </c>
      <c r="C540" s="11" t="str">
        <f>IFERROR(INDEX('     2022    '!D:D,MATCH('Order Summary'!$A540,'     2022    '!$AN:$AN,0)),"")</f>
        <v/>
      </c>
      <c r="D540" s="11" t="str">
        <f>IFERROR(INDEX('     2022    '!C:C,MATCH('Order Summary'!$A540,'     2022    '!$AN:$AN,0)),"")</f>
        <v/>
      </c>
      <c r="E540" s="11" t="str">
        <f>IFERROR(INDEX('     2022    '!E:E,MATCH('Order Summary'!$A540,'     2022    '!$AN:$AN,0)),"")</f>
        <v/>
      </c>
      <c r="F540" s="96">
        <f>IFERROR(INDEX('     2022    '!AY:AY,MATCH($A540,'     2022    '!$AN:$AN,0)),0)</f>
        <v>0</v>
      </c>
      <c r="G540" s="180" t="str">
        <f>IFERROR(IF($O$3&gt;68,INDEX('     2022    '!I:I,MATCH($A540,'     2022    '!$AN:$AN,0))*(1-'     2022    '!$BA$1),INDEX('     2022    '!I:I,MATCH($A540,'     2022    '!$AN:$AN,0))),"")</f>
        <v/>
      </c>
      <c r="H540" s="96">
        <f>IFERROR(INDEX('     2022    '!AZ:AZ,MATCH($A540,'     2022    '!$AN:$AN,0)),0)</f>
        <v>0</v>
      </c>
      <c r="I540" s="180" t="str">
        <f>IFERROR(IF($O$3&gt;68,INDEX('     2022    '!M:M,MATCH($A540,'     2022    '!$AN:$AN,0))*(1-'     2022    '!$BA$1),INDEX('     2022    '!M:M,MATCH($A540,'     2022    '!$AN:$AN,0))),"")</f>
        <v/>
      </c>
      <c r="J540" s="181">
        <f t="shared" si="33"/>
        <v>0</v>
      </c>
      <c r="K540" s="182" t="str">
        <f t="shared" si="34"/>
        <v/>
      </c>
      <c r="L540" s="53"/>
      <c r="M540" s="52" t="str">
        <f>IFERROR(INDEX('     2022    '!R:R,MATCH('Order Summary'!$A540,'     2022    '!$AN:$AN,0)),"")</f>
        <v/>
      </c>
      <c r="N540" s="52" t="str">
        <f>IFERROR(INDEX('     2022    '!V:V,MATCH('Order Summary'!$A540,'     2022    '!$AN:$AN,0)),"")</f>
        <v/>
      </c>
      <c r="O540" s="52" t="str">
        <f>IFERROR(INDEX('     2022    '!S:S,MATCH('Order Summary'!$A540,'     2022    '!$AN:$AN,0)),"")</f>
        <v/>
      </c>
      <c r="P540" s="96" t="str">
        <f t="shared" si="32"/>
        <v/>
      </c>
      <c r="R540" s="9"/>
      <c r="S540" s="9"/>
      <c r="T540" s="9"/>
      <c r="U540" s="9"/>
      <c r="V540" s="9"/>
      <c r="W540" s="9"/>
      <c r="X540" s="9"/>
      <c r="Y540" s="9"/>
      <c r="Z540" s="9"/>
      <c r="AA540" s="9"/>
      <c r="AB540" s="9"/>
      <c r="AC540" s="9"/>
      <c r="AD540" s="9"/>
      <c r="AE540" s="9"/>
      <c r="AF540" s="9"/>
      <c r="AG540" s="9"/>
      <c r="AH540" s="9"/>
      <c r="AI540" s="9"/>
      <c r="AJ540" s="9"/>
      <c r="AK540" s="9"/>
      <c r="AL540" s="9"/>
      <c r="AM540" s="9"/>
      <c r="AN540" s="9"/>
      <c r="AO540" s="9"/>
      <c r="AP540" s="9"/>
      <c r="AQ540" s="9"/>
      <c r="AR540" s="9"/>
      <c r="AS540" s="9"/>
      <c r="AT540" s="9"/>
      <c r="AU540" s="9"/>
      <c r="AV540" s="9"/>
      <c r="AW540" s="9"/>
      <c r="AX540" s="9"/>
      <c r="AY540" s="9"/>
      <c r="AZ540" s="9"/>
      <c r="BA540" s="9"/>
      <c r="BB540" s="9"/>
      <c r="BC540" s="9"/>
      <c r="BD540" s="9"/>
      <c r="BE540" s="9"/>
      <c r="BF540" s="9"/>
      <c r="BG540" s="9"/>
      <c r="BH540" s="9"/>
      <c r="BI540" s="9"/>
      <c r="BJ540" s="9"/>
      <c r="BK540" s="9"/>
      <c r="BL540" s="9"/>
      <c r="BM540" s="9"/>
      <c r="BN540" s="9"/>
      <c r="BO540" s="9"/>
      <c r="BP540" s="9"/>
      <c r="BQ540" s="9"/>
      <c r="BR540" s="9"/>
      <c r="BS540" s="9"/>
      <c r="BT540" s="9"/>
      <c r="BU540" s="9"/>
      <c r="BV540" s="9"/>
      <c r="BW540" s="9"/>
      <c r="BX540" s="9"/>
      <c r="BY540" s="9"/>
      <c r="BZ540" s="9"/>
    </row>
    <row r="541" spans="1:78">
      <c r="A541" s="50">
        <f t="shared" si="35"/>
        <v>530</v>
      </c>
      <c r="C541" s="11" t="str">
        <f>IFERROR(INDEX('     2022    '!D:D,MATCH('Order Summary'!$A541,'     2022    '!$AN:$AN,0)),"")</f>
        <v/>
      </c>
      <c r="D541" s="11" t="str">
        <f>IFERROR(INDEX('     2022    '!C:C,MATCH('Order Summary'!$A541,'     2022    '!$AN:$AN,0)),"")</f>
        <v/>
      </c>
      <c r="E541" s="11" t="str">
        <f>IFERROR(INDEX('     2022    '!E:E,MATCH('Order Summary'!$A541,'     2022    '!$AN:$AN,0)),"")</f>
        <v/>
      </c>
      <c r="F541" s="96">
        <f>IFERROR(INDEX('     2022    '!AY:AY,MATCH($A541,'     2022    '!$AN:$AN,0)),0)</f>
        <v>0</v>
      </c>
      <c r="G541" s="180" t="str">
        <f>IFERROR(IF($O$3&gt;68,INDEX('     2022    '!I:I,MATCH($A541,'     2022    '!$AN:$AN,0))*(1-'     2022    '!$BA$1),INDEX('     2022    '!I:I,MATCH($A541,'     2022    '!$AN:$AN,0))),"")</f>
        <v/>
      </c>
      <c r="H541" s="96">
        <f>IFERROR(INDEX('     2022    '!AZ:AZ,MATCH($A541,'     2022    '!$AN:$AN,0)),0)</f>
        <v>0</v>
      </c>
      <c r="I541" s="180" t="str">
        <f>IFERROR(IF($O$3&gt;68,INDEX('     2022    '!M:M,MATCH($A541,'     2022    '!$AN:$AN,0))*(1-'     2022    '!$BA$1),INDEX('     2022    '!M:M,MATCH($A541,'     2022    '!$AN:$AN,0))),"")</f>
        <v/>
      </c>
      <c r="J541" s="181">
        <f t="shared" si="33"/>
        <v>0</v>
      </c>
      <c r="K541" s="182" t="str">
        <f t="shared" si="34"/>
        <v/>
      </c>
      <c r="L541" s="53"/>
      <c r="M541" s="52" t="str">
        <f>IFERROR(INDEX('     2022    '!R:R,MATCH('Order Summary'!$A541,'     2022    '!$AN:$AN,0)),"")</f>
        <v/>
      </c>
      <c r="N541" s="52" t="str">
        <f>IFERROR(INDEX('     2022    '!V:V,MATCH('Order Summary'!$A541,'     2022    '!$AN:$AN,0)),"")</f>
        <v/>
      </c>
      <c r="O541" s="52" t="str">
        <f>IFERROR(INDEX('     2022    '!S:S,MATCH('Order Summary'!$A541,'     2022    '!$AN:$AN,0)),"")</f>
        <v/>
      </c>
      <c r="P541" s="96" t="str">
        <f t="shared" si="32"/>
        <v/>
      </c>
      <c r="R541" s="9"/>
      <c r="S541" s="9"/>
      <c r="T541" s="9"/>
      <c r="U541" s="9"/>
      <c r="V541" s="9"/>
      <c r="W541" s="9"/>
      <c r="X541" s="9"/>
      <c r="Y541" s="9"/>
      <c r="Z541" s="9"/>
      <c r="AA541" s="9"/>
      <c r="AB541" s="9"/>
      <c r="AC541" s="9"/>
      <c r="AD541" s="9"/>
      <c r="AE541" s="9"/>
      <c r="AF541" s="9"/>
      <c r="AG541" s="9"/>
      <c r="AH541" s="9"/>
      <c r="AI541" s="9"/>
      <c r="AJ541" s="9"/>
      <c r="AK541" s="9"/>
      <c r="AL541" s="9"/>
      <c r="AM541" s="9"/>
      <c r="AN541" s="9"/>
      <c r="AO541" s="9"/>
      <c r="AP541" s="9"/>
      <c r="AQ541" s="9"/>
      <c r="AR541" s="9"/>
      <c r="AS541" s="9"/>
      <c r="AT541" s="9"/>
      <c r="AU541" s="9"/>
      <c r="AV541" s="9"/>
      <c r="AW541" s="9"/>
      <c r="AX541" s="9"/>
      <c r="AY541" s="9"/>
      <c r="AZ541" s="9"/>
      <c r="BA541" s="9"/>
      <c r="BB541" s="9"/>
      <c r="BC541" s="9"/>
      <c r="BD541" s="9"/>
      <c r="BE541" s="9"/>
      <c r="BF541" s="9"/>
      <c r="BG541" s="9"/>
      <c r="BH541" s="9"/>
      <c r="BI541" s="9"/>
      <c r="BJ541" s="9"/>
      <c r="BK541" s="9"/>
      <c r="BL541" s="9"/>
      <c r="BM541" s="9"/>
      <c r="BN541" s="9"/>
      <c r="BO541" s="9"/>
      <c r="BP541" s="9"/>
      <c r="BQ541" s="9"/>
      <c r="BR541" s="9"/>
      <c r="BS541" s="9"/>
      <c r="BT541" s="9"/>
      <c r="BU541" s="9"/>
      <c r="BV541" s="9"/>
      <c r="BW541" s="9"/>
      <c r="BX541" s="9"/>
      <c r="BY541" s="9"/>
      <c r="BZ541" s="9"/>
    </row>
    <row r="542" spans="1:78">
      <c r="A542" s="50">
        <f t="shared" si="35"/>
        <v>531</v>
      </c>
      <c r="C542" s="11" t="str">
        <f>IFERROR(INDEX('     2022    '!D:D,MATCH('Order Summary'!$A542,'     2022    '!$AN:$AN,0)),"")</f>
        <v/>
      </c>
      <c r="D542" s="11" t="str">
        <f>IFERROR(INDEX('     2022    '!C:C,MATCH('Order Summary'!$A542,'     2022    '!$AN:$AN,0)),"")</f>
        <v/>
      </c>
      <c r="E542" s="11" t="str">
        <f>IFERROR(INDEX('     2022    '!E:E,MATCH('Order Summary'!$A542,'     2022    '!$AN:$AN,0)),"")</f>
        <v/>
      </c>
      <c r="F542" s="96">
        <f>IFERROR(INDEX('     2022    '!AY:AY,MATCH($A542,'     2022    '!$AN:$AN,0)),0)</f>
        <v>0</v>
      </c>
      <c r="G542" s="180" t="str">
        <f>IFERROR(IF($O$3&gt;68,INDEX('     2022    '!I:I,MATCH($A542,'     2022    '!$AN:$AN,0))*(1-'     2022    '!$BA$1),INDEX('     2022    '!I:I,MATCH($A542,'     2022    '!$AN:$AN,0))),"")</f>
        <v/>
      </c>
      <c r="H542" s="96">
        <f>IFERROR(INDEX('     2022    '!AZ:AZ,MATCH($A542,'     2022    '!$AN:$AN,0)),0)</f>
        <v>0</v>
      </c>
      <c r="I542" s="180" t="str">
        <f>IFERROR(IF($O$3&gt;68,INDEX('     2022    '!M:M,MATCH($A542,'     2022    '!$AN:$AN,0))*(1-'     2022    '!$BA$1),INDEX('     2022    '!M:M,MATCH($A542,'     2022    '!$AN:$AN,0))),"")</f>
        <v/>
      </c>
      <c r="J542" s="181">
        <f t="shared" si="33"/>
        <v>0</v>
      </c>
      <c r="K542" s="182" t="str">
        <f t="shared" si="34"/>
        <v/>
      </c>
      <c r="L542" s="53"/>
      <c r="M542" s="52" t="str">
        <f>IFERROR(INDEX('     2022    '!R:R,MATCH('Order Summary'!$A542,'     2022    '!$AN:$AN,0)),"")</f>
        <v/>
      </c>
      <c r="N542" s="52" t="str">
        <f>IFERROR(INDEX('     2022    '!V:V,MATCH('Order Summary'!$A542,'     2022    '!$AN:$AN,0)),"")</f>
        <v/>
      </c>
      <c r="O542" s="52" t="str">
        <f>IFERROR(INDEX('     2022    '!S:S,MATCH('Order Summary'!$A542,'     2022    '!$AN:$AN,0)),"")</f>
        <v/>
      </c>
      <c r="P542" s="96" t="str">
        <f t="shared" si="32"/>
        <v/>
      </c>
      <c r="R542" s="9"/>
      <c r="S542" s="9"/>
      <c r="T542" s="9"/>
      <c r="U542" s="9"/>
      <c r="V542" s="9"/>
      <c r="W542" s="9"/>
      <c r="X542" s="9"/>
      <c r="Y542" s="9"/>
      <c r="Z542" s="9"/>
      <c r="AA542" s="9"/>
      <c r="AB542" s="9"/>
      <c r="AC542" s="9"/>
      <c r="AD542" s="9"/>
      <c r="AE542" s="9"/>
      <c r="AF542" s="9"/>
      <c r="AG542" s="9"/>
      <c r="AH542" s="9"/>
      <c r="AI542" s="9"/>
      <c r="AJ542" s="9"/>
      <c r="AK542" s="9"/>
      <c r="AL542" s="9"/>
      <c r="AM542" s="9"/>
      <c r="AN542" s="9"/>
      <c r="AO542" s="9"/>
      <c r="AP542" s="9"/>
      <c r="AQ542" s="9"/>
      <c r="AR542" s="9"/>
      <c r="AS542" s="9"/>
      <c r="AT542" s="9"/>
      <c r="AU542" s="9"/>
      <c r="AV542" s="9"/>
      <c r="AW542" s="9"/>
      <c r="AX542" s="9"/>
      <c r="AY542" s="9"/>
      <c r="AZ542" s="9"/>
      <c r="BA542" s="9"/>
      <c r="BB542" s="9"/>
      <c r="BC542" s="9"/>
      <c r="BD542" s="9"/>
      <c r="BE542" s="9"/>
      <c r="BF542" s="9"/>
      <c r="BG542" s="9"/>
      <c r="BH542" s="9"/>
      <c r="BI542" s="9"/>
      <c r="BJ542" s="9"/>
      <c r="BK542" s="9"/>
      <c r="BL542" s="9"/>
      <c r="BM542" s="9"/>
      <c r="BN542" s="9"/>
      <c r="BO542" s="9"/>
      <c r="BP542" s="9"/>
      <c r="BQ542" s="9"/>
      <c r="BR542" s="9"/>
      <c r="BS542" s="9"/>
      <c r="BT542" s="9"/>
      <c r="BU542" s="9"/>
      <c r="BV542" s="9"/>
      <c r="BW542" s="9"/>
      <c r="BX542" s="9"/>
      <c r="BY542" s="9"/>
      <c r="BZ542" s="9"/>
    </row>
    <row r="543" spans="1:78">
      <c r="A543" s="50">
        <f t="shared" si="35"/>
        <v>532</v>
      </c>
      <c r="C543" s="11" t="str">
        <f>IFERROR(INDEX('     2022    '!D:D,MATCH('Order Summary'!$A543,'     2022    '!$AN:$AN,0)),"")</f>
        <v/>
      </c>
      <c r="D543" s="11" t="str">
        <f>IFERROR(INDEX('     2022    '!C:C,MATCH('Order Summary'!$A543,'     2022    '!$AN:$AN,0)),"")</f>
        <v/>
      </c>
      <c r="E543" s="11" t="str">
        <f>IFERROR(INDEX('     2022    '!E:E,MATCH('Order Summary'!$A543,'     2022    '!$AN:$AN,0)),"")</f>
        <v/>
      </c>
      <c r="F543" s="96">
        <f>IFERROR(INDEX('     2022    '!AY:AY,MATCH($A543,'     2022    '!$AN:$AN,0)),0)</f>
        <v>0</v>
      </c>
      <c r="G543" s="180" t="str">
        <f>IFERROR(IF($O$3&gt;68,INDEX('     2022    '!I:I,MATCH($A543,'     2022    '!$AN:$AN,0))*(1-'     2022    '!$BA$1),INDEX('     2022    '!I:I,MATCH($A543,'     2022    '!$AN:$AN,0))),"")</f>
        <v/>
      </c>
      <c r="H543" s="96">
        <f>IFERROR(INDEX('     2022    '!AZ:AZ,MATCH($A543,'     2022    '!$AN:$AN,0)),0)</f>
        <v>0</v>
      </c>
      <c r="I543" s="180" t="str">
        <f>IFERROR(IF($O$3&gt;68,INDEX('     2022    '!M:M,MATCH($A543,'     2022    '!$AN:$AN,0))*(1-'     2022    '!$BA$1),INDEX('     2022    '!M:M,MATCH($A543,'     2022    '!$AN:$AN,0))),"")</f>
        <v/>
      </c>
      <c r="J543" s="181">
        <f t="shared" si="33"/>
        <v>0</v>
      </c>
      <c r="K543" s="182" t="str">
        <f t="shared" si="34"/>
        <v/>
      </c>
      <c r="L543" s="53"/>
      <c r="M543" s="52" t="str">
        <f>IFERROR(INDEX('     2022    '!R:R,MATCH('Order Summary'!$A543,'     2022    '!$AN:$AN,0)),"")</f>
        <v/>
      </c>
      <c r="N543" s="52" t="str">
        <f>IFERROR(INDEX('     2022    '!V:V,MATCH('Order Summary'!$A543,'     2022    '!$AN:$AN,0)),"")</f>
        <v/>
      </c>
      <c r="O543" s="52" t="str">
        <f>IFERROR(INDEX('     2022    '!S:S,MATCH('Order Summary'!$A543,'     2022    '!$AN:$AN,0)),"")</f>
        <v/>
      </c>
      <c r="P543" s="96" t="str">
        <f t="shared" si="32"/>
        <v/>
      </c>
      <c r="R543" s="9"/>
      <c r="S543" s="9"/>
      <c r="T543" s="9"/>
      <c r="U543" s="9"/>
      <c r="V543" s="9"/>
      <c r="W543" s="9"/>
      <c r="X543" s="9"/>
      <c r="Y543" s="9"/>
      <c r="Z543" s="9"/>
      <c r="AA543" s="9"/>
      <c r="AB543" s="9"/>
      <c r="AC543" s="9"/>
      <c r="AD543" s="9"/>
      <c r="AE543" s="9"/>
      <c r="AF543" s="9"/>
      <c r="AG543" s="9"/>
      <c r="AH543" s="9"/>
      <c r="AI543" s="9"/>
      <c r="AJ543" s="9"/>
      <c r="AK543" s="9"/>
      <c r="AL543" s="9"/>
      <c r="AM543" s="9"/>
      <c r="AN543" s="9"/>
      <c r="AO543" s="9"/>
      <c r="AP543" s="9"/>
      <c r="AQ543" s="9"/>
      <c r="AR543" s="9"/>
      <c r="AS543" s="9"/>
      <c r="AT543" s="9"/>
      <c r="AU543" s="9"/>
      <c r="AV543" s="9"/>
      <c r="AW543" s="9"/>
      <c r="AX543" s="9"/>
      <c r="AY543" s="9"/>
      <c r="AZ543" s="9"/>
      <c r="BA543" s="9"/>
      <c r="BB543" s="9"/>
      <c r="BC543" s="9"/>
      <c r="BD543" s="9"/>
      <c r="BE543" s="9"/>
      <c r="BF543" s="9"/>
      <c r="BG543" s="9"/>
      <c r="BH543" s="9"/>
      <c r="BI543" s="9"/>
      <c r="BJ543" s="9"/>
      <c r="BK543" s="9"/>
      <c r="BL543" s="9"/>
      <c r="BM543" s="9"/>
      <c r="BN543" s="9"/>
      <c r="BO543" s="9"/>
      <c r="BP543" s="9"/>
      <c r="BQ543" s="9"/>
      <c r="BR543" s="9"/>
      <c r="BS543" s="9"/>
      <c r="BT543" s="9"/>
      <c r="BU543" s="9"/>
      <c r="BV543" s="9"/>
      <c r="BW543" s="9"/>
      <c r="BX543" s="9"/>
      <c r="BY543" s="9"/>
      <c r="BZ543" s="9"/>
    </row>
    <row r="544" spans="1:78">
      <c r="A544" s="50">
        <f t="shared" si="35"/>
        <v>533</v>
      </c>
      <c r="C544" s="11" t="str">
        <f>IFERROR(INDEX('     2022    '!D:D,MATCH('Order Summary'!$A544,'     2022    '!$AN:$AN,0)),"")</f>
        <v/>
      </c>
      <c r="D544" s="11" t="str">
        <f>IFERROR(INDEX('     2022    '!C:C,MATCH('Order Summary'!$A544,'     2022    '!$AN:$AN,0)),"")</f>
        <v/>
      </c>
      <c r="E544" s="11" t="str">
        <f>IFERROR(INDEX('     2022    '!E:E,MATCH('Order Summary'!$A544,'     2022    '!$AN:$AN,0)),"")</f>
        <v/>
      </c>
      <c r="F544" s="96">
        <f>IFERROR(INDEX('     2022    '!AY:AY,MATCH($A544,'     2022    '!$AN:$AN,0)),0)</f>
        <v>0</v>
      </c>
      <c r="G544" s="180" t="str">
        <f>IFERROR(IF($O$3&gt;68,INDEX('     2022    '!I:I,MATCH($A544,'     2022    '!$AN:$AN,0))*(1-'     2022    '!$BA$1),INDEX('     2022    '!I:I,MATCH($A544,'     2022    '!$AN:$AN,0))),"")</f>
        <v/>
      </c>
      <c r="H544" s="96">
        <f>IFERROR(INDEX('     2022    '!AZ:AZ,MATCH($A544,'     2022    '!$AN:$AN,0)),0)</f>
        <v>0</v>
      </c>
      <c r="I544" s="180" t="str">
        <f>IFERROR(IF($O$3&gt;68,INDEX('     2022    '!M:M,MATCH($A544,'     2022    '!$AN:$AN,0))*(1-'     2022    '!$BA$1),INDEX('     2022    '!M:M,MATCH($A544,'     2022    '!$AN:$AN,0))),"")</f>
        <v/>
      </c>
      <c r="J544" s="181">
        <f t="shared" si="33"/>
        <v>0</v>
      </c>
      <c r="K544" s="182" t="str">
        <f t="shared" si="34"/>
        <v/>
      </c>
      <c r="L544" s="53"/>
      <c r="M544" s="52" t="str">
        <f>IFERROR(INDEX('     2022    '!R:R,MATCH('Order Summary'!$A544,'     2022    '!$AN:$AN,0)),"")</f>
        <v/>
      </c>
      <c r="N544" s="52" t="str">
        <f>IFERROR(INDEX('     2022    '!V:V,MATCH('Order Summary'!$A544,'     2022    '!$AN:$AN,0)),"")</f>
        <v/>
      </c>
      <c r="O544" s="52" t="str">
        <f>IFERROR(INDEX('     2022    '!S:S,MATCH('Order Summary'!$A544,'     2022    '!$AN:$AN,0)),"")</f>
        <v/>
      </c>
      <c r="P544" s="96" t="str">
        <f t="shared" si="32"/>
        <v/>
      </c>
      <c r="R544" s="9"/>
      <c r="S544" s="9"/>
      <c r="T544" s="9"/>
      <c r="U544" s="9"/>
      <c r="V544" s="9"/>
      <c r="W544" s="9"/>
      <c r="X544" s="9"/>
      <c r="Y544" s="9"/>
      <c r="Z544" s="9"/>
      <c r="AA544" s="9"/>
      <c r="AB544" s="9"/>
      <c r="AC544" s="9"/>
      <c r="AD544" s="9"/>
      <c r="AE544" s="9"/>
      <c r="AF544" s="9"/>
      <c r="AG544" s="9"/>
      <c r="AH544" s="9"/>
      <c r="AI544" s="9"/>
      <c r="AJ544" s="9"/>
      <c r="AK544" s="9"/>
      <c r="AL544" s="9"/>
      <c r="AM544" s="9"/>
      <c r="AN544" s="9"/>
      <c r="AO544" s="9"/>
      <c r="AP544" s="9"/>
      <c r="AQ544" s="9"/>
      <c r="AR544" s="9"/>
      <c r="AS544" s="9"/>
      <c r="AT544" s="9"/>
      <c r="AU544" s="9"/>
      <c r="AV544" s="9"/>
      <c r="AW544" s="9"/>
      <c r="AX544" s="9"/>
      <c r="AY544" s="9"/>
      <c r="AZ544" s="9"/>
      <c r="BA544" s="9"/>
      <c r="BB544" s="9"/>
      <c r="BC544" s="9"/>
      <c r="BD544" s="9"/>
      <c r="BE544" s="9"/>
      <c r="BF544" s="9"/>
      <c r="BG544" s="9"/>
      <c r="BH544" s="9"/>
      <c r="BI544" s="9"/>
      <c r="BJ544" s="9"/>
      <c r="BK544" s="9"/>
      <c r="BL544" s="9"/>
      <c r="BM544" s="9"/>
      <c r="BN544" s="9"/>
      <c r="BO544" s="9"/>
      <c r="BP544" s="9"/>
      <c r="BQ544" s="9"/>
      <c r="BR544" s="9"/>
      <c r="BS544" s="9"/>
      <c r="BT544" s="9"/>
      <c r="BU544" s="9"/>
      <c r="BV544" s="9"/>
      <c r="BW544" s="9"/>
      <c r="BX544" s="9"/>
      <c r="BY544" s="9"/>
      <c r="BZ544" s="9"/>
    </row>
    <row r="545" spans="1:78">
      <c r="A545" s="50">
        <f t="shared" si="35"/>
        <v>534</v>
      </c>
      <c r="C545" s="11" t="str">
        <f>IFERROR(INDEX('     2022    '!D:D,MATCH('Order Summary'!$A545,'     2022    '!$AN:$AN,0)),"")</f>
        <v/>
      </c>
      <c r="D545" s="11" t="str">
        <f>IFERROR(INDEX('     2022    '!C:C,MATCH('Order Summary'!$A545,'     2022    '!$AN:$AN,0)),"")</f>
        <v/>
      </c>
      <c r="E545" s="11" t="str">
        <f>IFERROR(INDEX('     2022    '!E:E,MATCH('Order Summary'!$A545,'     2022    '!$AN:$AN,0)),"")</f>
        <v/>
      </c>
      <c r="F545" s="96">
        <f>IFERROR(INDEX('     2022    '!AY:AY,MATCH($A545,'     2022    '!$AN:$AN,0)),0)</f>
        <v>0</v>
      </c>
      <c r="G545" s="180" t="str">
        <f>IFERROR(IF($O$3&gt;68,INDEX('     2022    '!I:I,MATCH($A545,'     2022    '!$AN:$AN,0))*(1-'     2022    '!$BA$1),INDEX('     2022    '!I:I,MATCH($A545,'     2022    '!$AN:$AN,0))),"")</f>
        <v/>
      </c>
      <c r="H545" s="96">
        <f>IFERROR(INDEX('     2022    '!AZ:AZ,MATCH($A545,'     2022    '!$AN:$AN,0)),0)</f>
        <v>0</v>
      </c>
      <c r="I545" s="180" t="str">
        <f>IFERROR(IF($O$3&gt;68,INDEX('     2022    '!M:M,MATCH($A545,'     2022    '!$AN:$AN,0))*(1-'     2022    '!$BA$1),INDEX('     2022    '!M:M,MATCH($A545,'     2022    '!$AN:$AN,0))),"")</f>
        <v/>
      </c>
      <c r="J545" s="181">
        <f t="shared" si="33"/>
        <v>0</v>
      </c>
      <c r="K545" s="182" t="str">
        <f t="shared" si="34"/>
        <v/>
      </c>
      <c r="L545" s="53"/>
      <c r="M545" s="52" t="str">
        <f>IFERROR(INDEX('     2022    '!R:R,MATCH('Order Summary'!$A545,'     2022    '!$AN:$AN,0)),"")</f>
        <v/>
      </c>
      <c r="N545" s="52" t="str">
        <f>IFERROR(INDEX('     2022    '!V:V,MATCH('Order Summary'!$A545,'     2022    '!$AN:$AN,0)),"")</f>
        <v/>
      </c>
      <c r="O545" s="52" t="str">
        <f>IFERROR(INDEX('     2022    '!S:S,MATCH('Order Summary'!$A545,'     2022    '!$AN:$AN,0)),"")</f>
        <v/>
      </c>
      <c r="P545" s="96" t="str">
        <f t="shared" si="32"/>
        <v/>
      </c>
      <c r="R545" s="9"/>
      <c r="S545" s="9"/>
      <c r="T545" s="9"/>
      <c r="U545" s="9"/>
      <c r="V545" s="9"/>
      <c r="W545" s="9"/>
      <c r="X545" s="9"/>
      <c r="Y545" s="9"/>
      <c r="Z545" s="9"/>
      <c r="AA545" s="9"/>
      <c r="AB545" s="9"/>
      <c r="AC545" s="9"/>
      <c r="AD545" s="9"/>
      <c r="AE545" s="9"/>
      <c r="AF545" s="9"/>
      <c r="AG545" s="9"/>
      <c r="AH545" s="9"/>
      <c r="AI545" s="9"/>
      <c r="AJ545" s="9"/>
      <c r="AK545" s="9"/>
      <c r="AL545" s="9"/>
      <c r="AM545" s="9"/>
      <c r="AN545" s="9"/>
      <c r="AO545" s="9"/>
      <c r="AP545" s="9"/>
      <c r="AQ545" s="9"/>
      <c r="AR545" s="9"/>
      <c r="AS545" s="9"/>
      <c r="AT545" s="9"/>
      <c r="AU545" s="9"/>
      <c r="AV545" s="9"/>
      <c r="AW545" s="9"/>
      <c r="AX545" s="9"/>
      <c r="AY545" s="9"/>
      <c r="AZ545" s="9"/>
      <c r="BA545" s="9"/>
      <c r="BB545" s="9"/>
      <c r="BC545" s="9"/>
      <c r="BD545" s="9"/>
      <c r="BE545" s="9"/>
      <c r="BF545" s="9"/>
      <c r="BG545" s="9"/>
      <c r="BH545" s="9"/>
      <c r="BI545" s="9"/>
      <c r="BJ545" s="9"/>
      <c r="BK545" s="9"/>
      <c r="BL545" s="9"/>
      <c r="BM545" s="9"/>
      <c r="BN545" s="9"/>
      <c r="BO545" s="9"/>
      <c r="BP545" s="9"/>
      <c r="BQ545" s="9"/>
      <c r="BR545" s="9"/>
      <c r="BS545" s="9"/>
      <c r="BT545" s="9"/>
      <c r="BU545" s="9"/>
      <c r="BV545" s="9"/>
      <c r="BW545" s="9"/>
      <c r="BX545" s="9"/>
      <c r="BY545" s="9"/>
      <c r="BZ545" s="9"/>
    </row>
    <row r="546" spans="1:78">
      <c r="A546" s="50">
        <f t="shared" si="35"/>
        <v>535</v>
      </c>
      <c r="C546" s="11" t="str">
        <f>IFERROR(INDEX('     2022    '!D:D,MATCH('Order Summary'!$A546,'     2022    '!$AN:$AN,0)),"")</f>
        <v/>
      </c>
      <c r="D546" s="11" t="str">
        <f>IFERROR(INDEX('     2022    '!C:C,MATCH('Order Summary'!$A546,'     2022    '!$AN:$AN,0)),"")</f>
        <v/>
      </c>
      <c r="E546" s="11" t="str">
        <f>IFERROR(INDEX('     2022    '!E:E,MATCH('Order Summary'!$A546,'     2022    '!$AN:$AN,0)),"")</f>
        <v/>
      </c>
      <c r="F546" s="96">
        <f>IFERROR(INDEX('     2022    '!AY:AY,MATCH($A546,'     2022    '!$AN:$AN,0)),0)</f>
        <v>0</v>
      </c>
      <c r="G546" s="180" t="str">
        <f>IFERROR(IF($O$3&gt;68,INDEX('     2022    '!I:I,MATCH($A546,'     2022    '!$AN:$AN,0))*(1-'     2022    '!$BA$1),INDEX('     2022    '!I:I,MATCH($A546,'     2022    '!$AN:$AN,0))),"")</f>
        <v/>
      </c>
      <c r="H546" s="96">
        <f>IFERROR(INDEX('     2022    '!AZ:AZ,MATCH($A546,'     2022    '!$AN:$AN,0)),0)</f>
        <v>0</v>
      </c>
      <c r="I546" s="180" t="str">
        <f>IFERROR(IF($O$3&gt;68,INDEX('     2022    '!M:M,MATCH($A546,'     2022    '!$AN:$AN,0))*(1-'     2022    '!$BA$1),INDEX('     2022    '!M:M,MATCH($A546,'     2022    '!$AN:$AN,0))),"")</f>
        <v/>
      </c>
      <c r="J546" s="181">
        <f t="shared" si="33"/>
        <v>0</v>
      </c>
      <c r="K546" s="182" t="str">
        <f t="shared" si="34"/>
        <v/>
      </c>
      <c r="L546" s="53"/>
      <c r="M546" s="52" t="str">
        <f>IFERROR(INDEX('     2022    '!R:R,MATCH('Order Summary'!$A546,'     2022    '!$AN:$AN,0)),"")</f>
        <v/>
      </c>
      <c r="N546" s="52" t="str">
        <f>IFERROR(INDEX('     2022    '!V:V,MATCH('Order Summary'!$A546,'     2022    '!$AN:$AN,0)),"")</f>
        <v/>
      </c>
      <c r="O546" s="52" t="str">
        <f>IFERROR(INDEX('     2022    '!S:S,MATCH('Order Summary'!$A546,'     2022    '!$AN:$AN,0)),"")</f>
        <v/>
      </c>
      <c r="P546" s="96" t="str">
        <f t="shared" si="32"/>
        <v/>
      </c>
      <c r="R546" s="9"/>
      <c r="S546" s="9"/>
      <c r="T546" s="9"/>
      <c r="U546" s="9"/>
      <c r="V546" s="9"/>
      <c r="W546" s="9"/>
      <c r="X546" s="9"/>
      <c r="Y546" s="9"/>
      <c r="Z546" s="9"/>
      <c r="AA546" s="9"/>
      <c r="AB546" s="9"/>
      <c r="AC546" s="9"/>
      <c r="AD546" s="9"/>
      <c r="AE546" s="9"/>
      <c r="AF546" s="9"/>
      <c r="AG546" s="9"/>
      <c r="AH546" s="9"/>
      <c r="AI546" s="9"/>
      <c r="AJ546" s="9"/>
      <c r="AK546" s="9"/>
      <c r="AL546" s="9"/>
      <c r="AM546" s="9"/>
      <c r="AN546" s="9"/>
      <c r="AO546" s="9"/>
      <c r="AP546" s="9"/>
      <c r="AQ546" s="9"/>
      <c r="AR546" s="9"/>
      <c r="AS546" s="9"/>
      <c r="AT546" s="9"/>
      <c r="AU546" s="9"/>
      <c r="AV546" s="9"/>
      <c r="AW546" s="9"/>
      <c r="AX546" s="9"/>
      <c r="AY546" s="9"/>
      <c r="AZ546" s="9"/>
      <c r="BA546" s="9"/>
      <c r="BB546" s="9"/>
      <c r="BC546" s="9"/>
      <c r="BD546" s="9"/>
      <c r="BE546" s="9"/>
      <c r="BF546" s="9"/>
      <c r="BG546" s="9"/>
      <c r="BH546" s="9"/>
      <c r="BI546" s="9"/>
      <c r="BJ546" s="9"/>
      <c r="BK546" s="9"/>
      <c r="BL546" s="9"/>
      <c r="BM546" s="9"/>
      <c r="BN546" s="9"/>
      <c r="BO546" s="9"/>
      <c r="BP546" s="9"/>
      <c r="BQ546" s="9"/>
      <c r="BR546" s="9"/>
      <c r="BS546" s="9"/>
      <c r="BT546" s="9"/>
      <c r="BU546" s="9"/>
      <c r="BV546" s="9"/>
      <c r="BW546" s="9"/>
      <c r="BX546" s="9"/>
      <c r="BY546" s="9"/>
      <c r="BZ546" s="9"/>
    </row>
    <row r="547" spans="1:78">
      <c r="A547" s="50">
        <f t="shared" si="35"/>
        <v>536</v>
      </c>
      <c r="C547" s="11" t="str">
        <f>IFERROR(INDEX('     2022    '!D:D,MATCH('Order Summary'!$A547,'     2022    '!$AN:$AN,0)),"")</f>
        <v/>
      </c>
      <c r="D547" s="11" t="str">
        <f>IFERROR(INDEX('     2022    '!C:C,MATCH('Order Summary'!$A547,'     2022    '!$AN:$AN,0)),"")</f>
        <v/>
      </c>
      <c r="E547" s="11" t="str">
        <f>IFERROR(INDEX('     2022    '!E:E,MATCH('Order Summary'!$A547,'     2022    '!$AN:$AN,0)),"")</f>
        <v/>
      </c>
      <c r="F547" s="96">
        <f>IFERROR(INDEX('     2022    '!AY:AY,MATCH($A547,'     2022    '!$AN:$AN,0)),0)</f>
        <v>0</v>
      </c>
      <c r="G547" s="180" t="str">
        <f>IFERROR(IF($O$3&gt;68,INDEX('     2022    '!I:I,MATCH($A547,'     2022    '!$AN:$AN,0))*(1-'     2022    '!$BA$1),INDEX('     2022    '!I:I,MATCH($A547,'     2022    '!$AN:$AN,0))),"")</f>
        <v/>
      </c>
      <c r="H547" s="96">
        <f>IFERROR(INDEX('     2022    '!AZ:AZ,MATCH($A547,'     2022    '!$AN:$AN,0)),0)</f>
        <v>0</v>
      </c>
      <c r="I547" s="180" t="str">
        <f>IFERROR(IF($O$3&gt;68,INDEX('     2022    '!M:M,MATCH($A547,'     2022    '!$AN:$AN,0))*(1-'     2022    '!$BA$1),INDEX('     2022    '!M:M,MATCH($A547,'     2022    '!$AN:$AN,0))),"")</f>
        <v/>
      </c>
      <c r="J547" s="181">
        <f t="shared" si="33"/>
        <v>0</v>
      </c>
      <c r="K547" s="182" t="str">
        <f t="shared" si="34"/>
        <v/>
      </c>
      <c r="L547" s="53"/>
      <c r="M547" s="52" t="str">
        <f>IFERROR(INDEX('     2022    '!R:R,MATCH('Order Summary'!$A547,'     2022    '!$AN:$AN,0)),"")</f>
        <v/>
      </c>
      <c r="N547" s="52" t="str">
        <f>IFERROR(INDEX('     2022    '!V:V,MATCH('Order Summary'!$A547,'     2022    '!$AN:$AN,0)),"")</f>
        <v/>
      </c>
      <c r="O547" s="52" t="str">
        <f>IFERROR(INDEX('     2022    '!S:S,MATCH('Order Summary'!$A547,'     2022    '!$AN:$AN,0)),"")</f>
        <v/>
      </c>
      <c r="P547" s="96" t="str">
        <f t="shared" si="32"/>
        <v/>
      </c>
      <c r="R547" s="9"/>
      <c r="S547" s="9"/>
      <c r="T547" s="9"/>
      <c r="U547" s="9"/>
      <c r="V547" s="9"/>
      <c r="W547" s="9"/>
      <c r="X547" s="9"/>
      <c r="Y547" s="9"/>
      <c r="Z547" s="9"/>
      <c r="AA547" s="9"/>
      <c r="AB547" s="9"/>
      <c r="AC547" s="9"/>
      <c r="AD547" s="9"/>
      <c r="AE547" s="9"/>
      <c r="AF547" s="9"/>
      <c r="AG547" s="9"/>
      <c r="AH547" s="9"/>
      <c r="AI547" s="9"/>
      <c r="AJ547" s="9"/>
      <c r="AK547" s="9"/>
      <c r="AL547" s="9"/>
      <c r="AM547" s="9"/>
      <c r="AN547" s="9"/>
      <c r="AO547" s="9"/>
      <c r="AP547" s="9"/>
      <c r="AQ547" s="9"/>
      <c r="AR547" s="9"/>
      <c r="AS547" s="9"/>
      <c r="AT547" s="9"/>
      <c r="AU547" s="9"/>
      <c r="AV547" s="9"/>
      <c r="AW547" s="9"/>
      <c r="AX547" s="9"/>
      <c r="AY547" s="9"/>
      <c r="AZ547" s="9"/>
      <c r="BA547" s="9"/>
      <c r="BB547" s="9"/>
      <c r="BC547" s="9"/>
      <c r="BD547" s="9"/>
      <c r="BE547" s="9"/>
      <c r="BF547" s="9"/>
      <c r="BG547" s="9"/>
      <c r="BH547" s="9"/>
      <c r="BI547" s="9"/>
      <c r="BJ547" s="9"/>
      <c r="BK547" s="9"/>
      <c r="BL547" s="9"/>
      <c r="BM547" s="9"/>
      <c r="BN547" s="9"/>
      <c r="BO547" s="9"/>
      <c r="BP547" s="9"/>
      <c r="BQ547" s="9"/>
      <c r="BR547" s="9"/>
      <c r="BS547" s="9"/>
      <c r="BT547" s="9"/>
      <c r="BU547" s="9"/>
      <c r="BV547" s="9"/>
      <c r="BW547" s="9"/>
      <c r="BX547" s="9"/>
      <c r="BY547" s="9"/>
      <c r="BZ547" s="9"/>
    </row>
    <row r="548" spans="1:78">
      <c r="A548" s="50">
        <f t="shared" si="35"/>
        <v>537</v>
      </c>
      <c r="C548" s="11" t="str">
        <f>IFERROR(INDEX('     2022    '!D:D,MATCH('Order Summary'!$A548,'     2022    '!$AN:$AN,0)),"")</f>
        <v/>
      </c>
      <c r="D548" s="11" t="str">
        <f>IFERROR(INDEX('     2022    '!C:C,MATCH('Order Summary'!$A548,'     2022    '!$AN:$AN,0)),"")</f>
        <v/>
      </c>
      <c r="E548" s="11" t="str">
        <f>IFERROR(INDEX('     2022    '!E:E,MATCH('Order Summary'!$A548,'     2022    '!$AN:$AN,0)),"")</f>
        <v/>
      </c>
      <c r="F548" s="96">
        <f>IFERROR(INDEX('     2022    '!AY:AY,MATCH($A548,'     2022    '!$AN:$AN,0)),0)</f>
        <v>0</v>
      </c>
      <c r="G548" s="180" t="str">
        <f>IFERROR(IF($O$3&gt;68,INDEX('     2022    '!I:I,MATCH($A548,'     2022    '!$AN:$AN,0))*(1-'     2022    '!$BA$1),INDEX('     2022    '!I:I,MATCH($A548,'     2022    '!$AN:$AN,0))),"")</f>
        <v/>
      </c>
      <c r="H548" s="96">
        <f>IFERROR(INDEX('     2022    '!AZ:AZ,MATCH($A548,'     2022    '!$AN:$AN,0)),0)</f>
        <v>0</v>
      </c>
      <c r="I548" s="180" t="str">
        <f>IFERROR(IF($O$3&gt;68,INDEX('     2022    '!M:M,MATCH($A548,'     2022    '!$AN:$AN,0))*(1-'     2022    '!$BA$1),INDEX('     2022    '!M:M,MATCH($A548,'     2022    '!$AN:$AN,0))),"")</f>
        <v/>
      </c>
      <c r="J548" s="181">
        <f t="shared" si="33"/>
        <v>0</v>
      </c>
      <c r="K548" s="182" t="str">
        <f t="shared" si="34"/>
        <v/>
      </c>
      <c r="L548" s="53"/>
      <c r="M548" s="52" t="str">
        <f>IFERROR(INDEX('     2022    '!R:R,MATCH('Order Summary'!$A548,'     2022    '!$AN:$AN,0)),"")</f>
        <v/>
      </c>
      <c r="N548" s="52" t="str">
        <f>IFERROR(INDEX('     2022    '!V:V,MATCH('Order Summary'!$A548,'     2022    '!$AN:$AN,0)),"")</f>
        <v/>
      </c>
      <c r="O548" s="52" t="str">
        <f>IFERROR(INDEX('     2022    '!S:S,MATCH('Order Summary'!$A548,'     2022    '!$AN:$AN,0)),"")</f>
        <v/>
      </c>
      <c r="P548" s="96" t="str">
        <f t="shared" si="32"/>
        <v/>
      </c>
      <c r="R548" s="9"/>
      <c r="S548" s="9"/>
      <c r="T548" s="9"/>
      <c r="U548" s="9"/>
      <c r="V548" s="9"/>
      <c r="W548" s="9"/>
      <c r="X548" s="9"/>
      <c r="Y548" s="9"/>
      <c r="Z548" s="9"/>
      <c r="AA548" s="9"/>
      <c r="AB548" s="9"/>
      <c r="AC548" s="9"/>
      <c r="AD548" s="9"/>
      <c r="AE548" s="9"/>
      <c r="AF548" s="9"/>
      <c r="AG548" s="9"/>
      <c r="AH548" s="9"/>
      <c r="AI548" s="9"/>
      <c r="AJ548" s="9"/>
      <c r="AK548" s="9"/>
      <c r="AL548" s="9"/>
      <c r="AM548" s="9"/>
      <c r="AN548" s="9"/>
      <c r="AO548" s="9"/>
      <c r="AP548" s="9"/>
      <c r="AQ548" s="9"/>
      <c r="AR548" s="9"/>
      <c r="AS548" s="9"/>
      <c r="AT548" s="9"/>
      <c r="AU548" s="9"/>
      <c r="AV548" s="9"/>
      <c r="AW548" s="9"/>
      <c r="AX548" s="9"/>
      <c r="AY548" s="9"/>
      <c r="AZ548" s="9"/>
      <c r="BA548" s="9"/>
      <c r="BB548" s="9"/>
      <c r="BC548" s="9"/>
      <c r="BD548" s="9"/>
      <c r="BE548" s="9"/>
      <c r="BF548" s="9"/>
      <c r="BG548" s="9"/>
      <c r="BH548" s="9"/>
      <c r="BI548" s="9"/>
      <c r="BJ548" s="9"/>
      <c r="BK548" s="9"/>
      <c r="BL548" s="9"/>
      <c r="BM548" s="9"/>
      <c r="BN548" s="9"/>
      <c r="BO548" s="9"/>
      <c r="BP548" s="9"/>
      <c r="BQ548" s="9"/>
      <c r="BR548" s="9"/>
      <c r="BS548" s="9"/>
      <c r="BT548" s="9"/>
      <c r="BU548" s="9"/>
      <c r="BV548" s="9"/>
      <c r="BW548" s="9"/>
      <c r="BX548" s="9"/>
      <c r="BY548" s="9"/>
      <c r="BZ548" s="9"/>
    </row>
    <row r="549" spans="1:78">
      <c r="A549" s="50">
        <f t="shared" si="35"/>
        <v>538</v>
      </c>
      <c r="C549" s="11" t="str">
        <f>IFERROR(INDEX('     2022    '!D:D,MATCH('Order Summary'!$A549,'     2022    '!$AN:$AN,0)),"")</f>
        <v/>
      </c>
      <c r="D549" s="11" t="str">
        <f>IFERROR(INDEX('     2022    '!C:C,MATCH('Order Summary'!$A549,'     2022    '!$AN:$AN,0)),"")</f>
        <v/>
      </c>
      <c r="E549" s="11" t="str">
        <f>IFERROR(INDEX('     2022    '!E:E,MATCH('Order Summary'!$A549,'     2022    '!$AN:$AN,0)),"")</f>
        <v/>
      </c>
      <c r="F549" s="96">
        <f>IFERROR(INDEX('     2022    '!AY:AY,MATCH($A549,'     2022    '!$AN:$AN,0)),0)</f>
        <v>0</v>
      </c>
      <c r="G549" s="180" t="str">
        <f>IFERROR(IF($O$3&gt;68,INDEX('     2022    '!I:I,MATCH($A549,'     2022    '!$AN:$AN,0))*(1-'     2022    '!$BA$1),INDEX('     2022    '!I:I,MATCH($A549,'     2022    '!$AN:$AN,0))),"")</f>
        <v/>
      </c>
      <c r="H549" s="96">
        <f>IFERROR(INDEX('     2022    '!AZ:AZ,MATCH($A549,'     2022    '!$AN:$AN,0)),0)</f>
        <v>0</v>
      </c>
      <c r="I549" s="180" t="str">
        <f>IFERROR(IF($O$3&gt;68,INDEX('     2022    '!M:M,MATCH($A549,'     2022    '!$AN:$AN,0))*(1-'     2022    '!$BA$1),INDEX('     2022    '!M:M,MATCH($A549,'     2022    '!$AN:$AN,0))),"")</f>
        <v/>
      </c>
      <c r="J549" s="181">
        <f t="shared" si="33"/>
        <v>0</v>
      </c>
      <c r="K549" s="182" t="str">
        <f t="shared" si="34"/>
        <v/>
      </c>
      <c r="L549" s="53"/>
      <c r="M549" s="52" t="str">
        <f>IFERROR(INDEX('     2022    '!R:R,MATCH('Order Summary'!$A549,'     2022    '!$AN:$AN,0)),"")</f>
        <v/>
      </c>
      <c r="N549" s="52" t="str">
        <f>IFERROR(INDEX('     2022    '!V:V,MATCH('Order Summary'!$A549,'     2022    '!$AN:$AN,0)),"")</f>
        <v/>
      </c>
      <c r="O549" s="52" t="str">
        <f>IFERROR(INDEX('     2022    '!S:S,MATCH('Order Summary'!$A549,'     2022    '!$AN:$AN,0)),"")</f>
        <v/>
      </c>
      <c r="P549" s="96" t="str">
        <f t="shared" si="32"/>
        <v/>
      </c>
      <c r="R549" s="9"/>
      <c r="S549" s="9"/>
      <c r="T549" s="9"/>
      <c r="U549" s="9"/>
      <c r="V549" s="9"/>
      <c r="W549" s="9"/>
      <c r="X549" s="9"/>
      <c r="Y549" s="9"/>
      <c r="Z549" s="9"/>
      <c r="AA549" s="9"/>
      <c r="AB549" s="9"/>
      <c r="AC549" s="9"/>
      <c r="AD549" s="9"/>
      <c r="AE549" s="9"/>
      <c r="AF549" s="9"/>
      <c r="AG549" s="9"/>
      <c r="AH549" s="9"/>
      <c r="AI549" s="9"/>
      <c r="AJ549" s="9"/>
      <c r="AK549" s="9"/>
      <c r="AL549" s="9"/>
      <c r="AM549" s="9"/>
      <c r="AN549" s="9"/>
      <c r="AO549" s="9"/>
      <c r="AP549" s="9"/>
      <c r="AQ549" s="9"/>
      <c r="AR549" s="9"/>
      <c r="AS549" s="9"/>
      <c r="AT549" s="9"/>
      <c r="AU549" s="9"/>
      <c r="AV549" s="9"/>
      <c r="AW549" s="9"/>
      <c r="AX549" s="9"/>
      <c r="AY549" s="9"/>
      <c r="AZ549" s="9"/>
      <c r="BA549" s="9"/>
      <c r="BB549" s="9"/>
      <c r="BC549" s="9"/>
      <c r="BD549" s="9"/>
      <c r="BE549" s="9"/>
      <c r="BF549" s="9"/>
      <c r="BG549" s="9"/>
      <c r="BH549" s="9"/>
      <c r="BI549" s="9"/>
      <c r="BJ549" s="9"/>
      <c r="BK549" s="9"/>
      <c r="BL549" s="9"/>
      <c r="BM549" s="9"/>
      <c r="BN549" s="9"/>
      <c r="BO549" s="9"/>
      <c r="BP549" s="9"/>
      <c r="BQ549" s="9"/>
      <c r="BR549" s="9"/>
      <c r="BS549" s="9"/>
      <c r="BT549" s="9"/>
      <c r="BU549" s="9"/>
      <c r="BV549" s="9"/>
      <c r="BW549" s="9"/>
      <c r="BX549" s="9"/>
      <c r="BY549" s="9"/>
      <c r="BZ549" s="9"/>
    </row>
    <row r="550" spans="1:78">
      <c r="A550" s="50">
        <f t="shared" si="35"/>
        <v>539</v>
      </c>
      <c r="C550" s="11" t="str">
        <f>IFERROR(INDEX('     2022    '!D:D,MATCH('Order Summary'!$A550,'     2022    '!$AN:$AN,0)),"")</f>
        <v/>
      </c>
      <c r="D550" s="11" t="str">
        <f>IFERROR(INDEX('     2022    '!C:C,MATCH('Order Summary'!$A550,'     2022    '!$AN:$AN,0)),"")</f>
        <v/>
      </c>
      <c r="E550" s="11" t="str">
        <f>IFERROR(INDEX('     2022    '!E:E,MATCH('Order Summary'!$A550,'     2022    '!$AN:$AN,0)),"")</f>
        <v/>
      </c>
      <c r="F550" s="96">
        <f>IFERROR(INDEX('     2022    '!AY:AY,MATCH($A550,'     2022    '!$AN:$AN,0)),0)</f>
        <v>0</v>
      </c>
      <c r="G550" s="180" t="str">
        <f>IFERROR(IF($O$3&gt;68,INDEX('     2022    '!I:I,MATCH($A550,'     2022    '!$AN:$AN,0))*(1-'     2022    '!$BA$1),INDEX('     2022    '!I:I,MATCH($A550,'     2022    '!$AN:$AN,0))),"")</f>
        <v/>
      </c>
      <c r="H550" s="96">
        <f>IFERROR(INDEX('     2022    '!AZ:AZ,MATCH($A550,'     2022    '!$AN:$AN,0)),0)</f>
        <v>0</v>
      </c>
      <c r="I550" s="180" t="str">
        <f>IFERROR(IF($O$3&gt;68,INDEX('     2022    '!M:M,MATCH($A550,'     2022    '!$AN:$AN,0))*(1-'     2022    '!$BA$1),INDEX('     2022    '!M:M,MATCH($A550,'     2022    '!$AN:$AN,0))),"")</f>
        <v/>
      </c>
      <c r="J550" s="181">
        <f t="shared" si="33"/>
        <v>0</v>
      </c>
      <c r="K550" s="182" t="str">
        <f t="shared" si="34"/>
        <v/>
      </c>
      <c r="L550" s="53"/>
      <c r="M550" s="52" t="str">
        <f>IFERROR(INDEX('     2022    '!R:R,MATCH('Order Summary'!$A550,'     2022    '!$AN:$AN,0)),"")</f>
        <v/>
      </c>
      <c r="N550" s="52" t="str">
        <f>IFERROR(INDEX('     2022    '!V:V,MATCH('Order Summary'!$A550,'     2022    '!$AN:$AN,0)),"")</f>
        <v/>
      </c>
      <c r="O550" s="52" t="str">
        <f>IFERROR(INDEX('     2022    '!S:S,MATCH('Order Summary'!$A550,'     2022    '!$AN:$AN,0)),"")</f>
        <v/>
      </c>
      <c r="P550" s="96" t="str">
        <f t="shared" si="32"/>
        <v/>
      </c>
      <c r="R550" s="9"/>
      <c r="S550" s="9"/>
      <c r="T550" s="9"/>
      <c r="U550" s="9"/>
      <c r="V550" s="9"/>
      <c r="W550" s="9"/>
      <c r="X550" s="9"/>
      <c r="Y550" s="9"/>
      <c r="Z550" s="9"/>
      <c r="AA550" s="9"/>
      <c r="AB550" s="9"/>
      <c r="AC550" s="9"/>
      <c r="AD550" s="9"/>
      <c r="AE550" s="9"/>
      <c r="AF550" s="9"/>
      <c r="AG550" s="9"/>
      <c r="AH550" s="9"/>
      <c r="AI550" s="9"/>
      <c r="AJ550" s="9"/>
      <c r="AK550" s="9"/>
      <c r="AL550" s="9"/>
      <c r="AM550" s="9"/>
      <c r="AN550" s="9"/>
      <c r="AO550" s="9"/>
      <c r="AP550" s="9"/>
      <c r="AQ550" s="9"/>
      <c r="AR550" s="9"/>
      <c r="AS550" s="9"/>
      <c r="AT550" s="9"/>
      <c r="AU550" s="9"/>
      <c r="AV550" s="9"/>
      <c r="AW550" s="9"/>
      <c r="AX550" s="9"/>
      <c r="AY550" s="9"/>
      <c r="AZ550" s="9"/>
      <c r="BA550" s="9"/>
      <c r="BB550" s="9"/>
      <c r="BC550" s="9"/>
      <c r="BD550" s="9"/>
      <c r="BE550" s="9"/>
      <c r="BF550" s="9"/>
      <c r="BG550" s="9"/>
      <c r="BH550" s="9"/>
      <c r="BI550" s="9"/>
      <c r="BJ550" s="9"/>
      <c r="BK550" s="9"/>
      <c r="BL550" s="9"/>
      <c r="BM550" s="9"/>
      <c r="BN550" s="9"/>
      <c r="BO550" s="9"/>
      <c r="BP550" s="9"/>
      <c r="BQ550" s="9"/>
      <c r="BR550" s="9"/>
      <c r="BS550" s="9"/>
      <c r="BT550" s="9"/>
      <c r="BU550" s="9"/>
      <c r="BV550" s="9"/>
      <c r="BW550" s="9"/>
      <c r="BX550" s="9"/>
      <c r="BY550" s="9"/>
      <c r="BZ550" s="9"/>
    </row>
    <row r="551" spans="1:78">
      <c r="A551" s="50">
        <f t="shared" si="35"/>
        <v>540</v>
      </c>
      <c r="C551" s="11" t="str">
        <f>IFERROR(INDEX('     2022    '!D:D,MATCH('Order Summary'!$A551,'     2022    '!$AN:$AN,0)),"")</f>
        <v/>
      </c>
      <c r="D551" s="11" t="str">
        <f>IFERROR(INDEX('     2022    '!C:C,MATCH('Order Summary'!$A551,'     2022    '!$AN:$AN,0)),"")</f>
        <v/>
      </c>
      <c r="E551" s="11" t="str">
        <f>IFERROR(INDEX('     2022    '!E:E,MATCH('Order Summary'!$A551,'     2022    '!$AN:$AN,0)),"")</f>
        <v/>
      </c>
      <c r="F551" s="96">
        <f>IFERROR(INDEX('     2022    '!AY:AY,MATCH($A551,'     2022    '!$AN:$AN,0)),0)</f>
        <v>0</v>
      </c>
      <c r="G551" s="180" t="str">
        <f>IFERROR(IF($O$3&gt;68,INDEX('     2022    '!I:I,MATCH($A551,'     2022    '!$AN:$AN,0))*(1-'     2022    '!$BA$1),INDEX('     2022    '!I:I,MATCH($A551,'     2022    '!$AN:$AN,0))),"")</f>
        <v/>
      </c>
      <c r="H551" s="96">
        <f>IFERROR(INDEX('     2022    '!AZ:AZ,MATCH($A551,'     2022    '!$AN:$AN,0)),0)</f>
        <v>0</v>
      </c>
      <c r="I551" s="180" t="str">
        <f>IFERROR(IF($O$3&gt;68,INDEX('     2022    '!M:M,MATCH($A551,'     2022    '!$AN:$AN,0))*(1-'     2022    '!$BA$1),INDEX('     2022    '!M:M,MATCH($A551,'     2022    '!$AN:$AN,0))),"")</f>
        <v/>
      </c>
      <c r="J551" s="181">
        <f t="shared" si="33"/>
        <v>0</v>
      </c>
      <c r="K551" s="182" t="str">
        <f t="shared" si="34"/>
        <v/>
      </c>
      <c r="L551" s="53"/>
      <c r="M551" s="52" t="str">
        <f>IFERROR(INDEX('     2022    '!R:R,MATCH('Order Summary'!$A551,'     2022    '!$AN:$AN,0)),"")</f>
        <v/>
      </c>
      <c r="N551" s="52" t="str">
        <f>IFERROR(INDEX('     2022    '!V:V,MATCH('Order Summary'!$A551,'     2022    '!$AN:$AN,0)),"")</f>
        <v/>
      </c>
      <c r="O551" s="52" t="str">
        <f>IFERROR(INDEX('     2022    '!S:S,MATCH('Order Summary'!$A551,'     2022    '!$AN:$AN,0)),"")</f>
        <v/>
      </c>
      <c r="P551" s="96" t="str">
        <f t="shared" si="32"/>
        <v/>
      </c>
      <c r="R551" s="9"/>
      <c r="S551" s="9"/>
      <c r="T551" s="9"/>
      <c r="U551" s="9"/>
      <c r="V551" s="9"/>
      <c r="W551" s="9"/>
      <c r="X551" s="9"/>
      <c r="Y551" s="9"/>
      <c r="Z551" s="9"/>
      <c r="AA551" s="9"/>
      <c r="AB551" s="9"/>
      <c r="AC551" s="9"/>
      <c r="AD551" s="9"/>
      <c r="AE551" s="9"/>
      <c r="AF551" s="9"/>
      <c r="AG551" s="9"/>
      <c r="AH551" s="9"/>
      <c r="AI551" s="9"/>
      <c r="AJ551" s="9"/>
      <c r="AK551" s="9"/>
      <c r="AL551" s="9"/>
      <c r="AM551" s="9"/>
      <c r="AN551" s="9"/>
      <c r="AO551" s="9"/>
      <c r="AP551" s="9"/>
      <c r="AQ551" s="9"/>
      <c r="AR551" s="9"/>
      <c r="AS551" s="9"/>
      <c r="AT551" s="9"/>
      <c r="AU551" s="9"/>
      <c r="AV551" s="9"/>
      <c r="AW551" s="9"/>
      <c r="AX551" s="9"/>
      <c r="AY551" s="9"/>
      <c r="AZ551" s="9"/>
      <c r="BA551" s="9"/>
      <c r="BB551" s="9"/>
      <c r="BC551" s="9"/>
      <c r="BD551" s="9"/>
      <c r="BE551" s="9"/>
      <c r="BF551" s="9"/>
      <c r="BG551" s="9"/>
      <c r="BH551" s="9"/>
      <c r="BI551" s="9"/>
      <c r="BJ551" s="9"/>
      <c r="BK551" s="9"/>
      <c r="BL551" s="9"/>
      <c r="BM551" s="9"/>
      <c r="BN551" s="9"/>
      <c r="BO551" s="9"/>
      <c r="BP551" s="9"/>
      <c r="BQ551" s="9"/>
      <c r="BR551" s="9"/>
      <c r="BS551" s="9"/>
      <c r="BT551" s="9"/>
      <c r="BU551" s="9"/>
      <c r="BV551" s="9"/>
      <c r="BW551" s="9"/>
      <c r="BX551" s="9"/>
      <c r="BY551" s="9"/>
      <c r="BZ551" s="9"/>
    </row>
    <row r="552" spans="1:78">
      <c r="A552" s="50">
        <f t="shared" si="35"/>
        <v>541</v>
      </c>
      <c r="C552" s="11" t="str">
        <f>IFERROR(INDEX('     2022    '!D:D,MATCH('Order Summary'!$A552,'     2022    '!$AN:$AN,0)),"")</f>
        <v/>
      </c>
      <c r="D552" s="11" t="str">
        <f>IFERROR(INDEX('     2022    '!C:C,MATCH('Order Summary'!$A552,'     2022    '!$AN:$AN,0)),"")</f>
        <v/>
      </c>
      <c r="E552" s="11" t="str">
        <f>IFERROR(INDEX('     2022    '!E:E,MATCH('Order Summary'!$A552,'     2022    '!$AN:$AN,0)),"")</f>
        <v/>
      </c>
      <c r="F552" s="96">
        <f>IFERROR(INDEX('     2022    '!AY:AY,MATCH($A552,'     2022    '!$AN:$AN,0)),0)</f>
        <v>0</v>
      </c>
      <c r="G552" s="180" t="str">
        <f>IFERROR(IF($O$3&gt;68,INDEX('     2022    '!I:I,MATCH($A552,'     2022    '!$AN:$AN,0))*(1-'     2022    '!$BA$1),INDEX('     2022    '!I:I,MATCH($A552,'     2022    '!$AN:$AN,0))),"")</f>
        <v/>
      </c>
      <c r="H552" s="96">
        <f>IFERROR(INDEX('     2022    '!AZ:AZ,MATCH($A552,'     2022    '!$AN:$AN,0)),0)</f>
        <v>0</v>
      </c>
      <c r="I552" s="180" t="str">
        <f>IFERROR(IF($O$3&gt;68,INDEX('     2022    '!M:M,MATCH($A552,'     2022    '!$AN:$AN,0))*(1-'     2022    '!$BA$1),INDEX('     2022    '!M:M,MATCH($A552,'     2022    '!$AN:$AN,0))),"")</f>
        <v/>
      </c>
      <c r="J552" s="181">
        <f t="shared" si="33"/>
        <v>0</v>
      </c>
      <c r="K552" s="182" t="str">
        <f t="shared" si="34"/>
        <v/>
      </c>
      <c r="L552" s="53"/>
      <c r="M552" s="52" t="str">
        <f>IFERROR(INDEX('     2022    '!R:R,MATCH('Order Summary'!$A552,'     2022    '!$AN:$AN,0)),"")</f>
        <v/>
      </c>
      <c r="N552" s="52" t="str">
        <f>IFERROR(INDEX('     2022    '!V:V,MATCH('Order Summary'!$A552,'     2022    '!$AN:$AN,0)),"")</f>
        <v/>
      </c>
      <c r="O552" s="52" t="str">
        <f>IFERROR(INDEX('     2022    '!S:S,MATCH('Order Summary'!$A552,'     2022    '!$AN:$AN,0)),"")</f>
        <v/>
      </c>
      <c r="P552" s="96" t="str">
        <f t="shared" si="32"/>
        <v/>
      </c>
      <c r="R552" s="9"/>
      <c r="S552" s="9"/>
      <c r="T552" s="9"/>
      <c r="U552" s="9"/>
      <c r="V552" s="9"/>
      <c r="W552" s="9"/>
      <c r="X552" s="9"/>
      <c r="Y552" s="9"/>
      <c r="Z552" s="9"/>
      <c r="AA552" s="9"/>
      <c r="AB552" s="9"/>
      <c r="AC552" s="9"/>
      <c r="AD552" s="9"/>
      <c r="AE552" s="9"/>
      <c r="AF552" s="9"/>
      <c r="AG552" s="9"/>
      <c r="AH552" s="9"/>
      <c r="AI552" s="9"/>
      <c r="AJ552" s="9"/>
      <c r="AK552" s="9"/>
      <c r="AL552" s="9"/>
      <c r="AM552" s="9"/>
      <c r="AN552" s="9"/>
      <c r="AO552" s="9"/>
      <c r="AP552" s="9"/>
      <c r="AQ552" s="9"/>
      <c r="AR552" s="9"/>
      <c r="AS552" s="9"/>
      <c r="AT552" s="9"/>
      <c r="AU552" s="9"/>
      <c r="AV552" s="9"/>
      <c r="AW552" s="9"/>
      <c r="AX552" s="9"/>
      <c r="AY552" s="9"/>
      <c r="AZ552" s="9"/>
      <c r="BA552" s="9"/>
      <c r="BB552" s="9"/>
      <c r="BC552" s="9"/>
      <c r="BD552" s="9"/>
      <c r="BE552" s="9"/>
      <c r="BF552" s="9"/>
      <c r="BG552" s="9"/>
      <c r="BH552" s="9"/>
      <c r="BI552" s="9"/>
      <c r="BJ552" s="9"/>
      <c r="BK552" s="9"/>
      <c r="BL552" s="9"/>
      <c r="BM552" s="9"/>
      <c r="BN552" s="9"/>
      <c r="BO552" s="9"/>
      <c r="BP552" s="9"/>
      <c r="BQ552" s="9"/>
      <c r="BR552" s="9"/>
      <c r="BS552" s="9"/>
      <c r="BT552" s="9"/>
      <c r="BU552" s="9"/>
      <c r="BV552" s="9"/>
      <c r="BW552" s="9"/>
      <c r="BX552" s="9"/>
      <c r="BY552" s="9"/>
      <c r="BZ552" s="9"/>
    </row>
    <row r="553" spans="1:78">
      <c r="A553" s="50">
        <f t="shared" si="35"/>
        <v>542</v>
      </c>
      <c r="C553" s="11" t="str">
        <f>IFERROR(INDEX('     2022    '!D:D,MATCH('Order Summary'!$A553,'     2022    '!$AN:$AN,0)),"")</f>
        <v/>
      </c>
      <c r="D553" s="11" t="str">
        <f>IFERROR(INDEX('     2022    '!C:C,MATCH('Order Summary'!$A553,'     2022    '!$AN:$AN,0)),"")</f>
        <v/>
      </c>
      <c r="E553" s="11" t="str">
        <f>IFERROR(INDEX('     2022    '!E:E,MATCH('Order Summary'!$A553,'     2022    '!$AN:$AN,0)),"")</f>
        <v/>
      </c>
      <c r="F553" s="96">
        <f>IFERROR(INDEX('     2022    '!AY:AY,MATCH($A553,'     2022    '!$AN:$AN,0)),0)</f>
        <v>0</v>
      </c>
      <c r="G553" s="180" t="str">
        <f>IFERROR(IF($O$3&gt;68,INDEX('     2022    '!I:I,MATCH($A553,'     2022    '!$AN:$AN,0))*(1-'     2022    '!$BA$1),INDEX('     2022    '!I:I,MATCH($A553,'     2022    '!$AN:$AN,0))),"")</f>
        <v/>
      </c>
      <c r="H553" s="96">
        <f>IFERROR(INDEX('     2022    '!AZ:AZ,MATCH($A553,'     2022    '!$AN:$AN,0)),0)</f>
        <v>0</v>
      </c>
      <c r="I553" s="180" t="str">
        <f>IFERROR(IF($O$3&gt;68,INDEX('     2022    '!M:M,MATCH($A553,'     2022    '!$AN:$AN,0))*(1-'     2022    '!$BA$1),INDEX('     2022    '!M:M,MATCH($A553,'     2022    '!$AN:$AN,0))),"")</f>
        <v/>
      </c>
      <c r="J553" s="181">
        <f t="shared" si="33"/>
        <v>0</v>
      </c>
      <c r="K553" s="182" t="str">
        <f t="shared" si="34"/>
        <v/>
      </c>
      <c r="L553" s="53"/>
      <c r="M553" s="52" t="str">
        <f>IFERROR(INDEX('     2022    '!R:R,MATCH('Order Summary'!$A553,'     2022    '!$AN:$AN,0)),"")</f>
        <v/>
      </c>
      <c r="N553" s="52" t="str">
        <f>IFERROR(INDEX('     2022    '!V:V,MATCH('Order Summary'!$A553,'     2022    '!$AN:$AN,0)),"")</f>
        <v/>
      </c>
      <c r="O553" s="52" t="str">
        <f>IFERROR(INDEX('     2022    '!S:S,MATCH('Order Summary'!$A553,'     2022    '!$AN:$AN,0)),"")</f>
        <v/>
      </c>
      <c r="P553" s="96" t="str">
        <f t="shared" si="32"/>
        <v/>
      </c>
      <c r="R553" s="9"/>
      <c r="S553" s="9"/>
      <c r="T553" s="9"/>
      <c r="U553" s="9"/>
      <c r="V553" s="9"/>
      <c r="W553" s="9"/>
      <c r="X553" s="9"/>
      <c r="Y553" s="9"/>
      <c r="Z553" s="9"/>
      <c r="AA553" s="9"/>
      <c r="AB553" s="9"/>
      <c r="AC553" s="9"/>
      <c r="AD553" s="9"/>
      <c r="AE553" s="9"/>
      <c r="AF553" s="9"/>
      <c r="AG553" s="9"/>
      <c r="AH553" s="9"/>
      <c r="AI553" s="9"/>
      <c r="AJ553" s="9"/>
      <c r="AK553" s="9"/>
      <c r="AL553" s="9"/>
      <c r="AM553" s="9"/>
      <c r="AN553" s="9"/>
      <c r="AO553" s="9"/>
      <c r="AP553" s="9"/>
      <c r="AQ553" s="9"/>
      <c r="AR553" s="9"/>
      <c r="AS553" s="9"/>
      <c r="AT553" s="9"/>
      <c r="AU553" s="9"/>
      <c r="AV553" s="9"/>
      <c r="AW553" s="9"/>
      <c r="AX553" s="9"/>
      <c r="AY553" s="9"/>
      <c r="AZ553" s="9"/>
      <c r="BA553" s="9"/>
      <c r="BB553" s="9"/>
      <c r="BC553" s="9"/>
      <c r="BD553" s="9"/>
      <c r="BE553" s="9"/>
      <c r="BF553" s="9"/>
      <c r="BG553" s="9"/>
      <c r="BH553" s="9"/>
      <c r="BI553" s="9"/>
      <c r="BJ553" s="9"/>
      <c r="BK553" s="9"/>
      <c r="BL553" s="9"/>
      <c r="BM553" s="9"/>
      <c r="BN553" s="9"/>
      <c r="BO553" s="9"/>
      <c r="BP553" s="9"/>
      <c r="BQ553" s="9"/>
      <c r="BR553" s="9"/>
      <c r="BS553" s="9"/>
      <c r="BT553" s="9"/>
      <c r="BU553" s="9"/>
      <c r="BV553" s="9"/>
      <c r="BW553" s="9"/>
      <c r="BX553" s="9"/>
      <c r="BY553" s="9"/>
      <c r="BZ553" s="9"/>
    </row>
    <row r="554" spans="1:78">
      <c r="A554" s="50">
        <f t="shared" si="35"/>
        <v>543</v>
      </c>
      <c r="C554" s="11" t="str">
        <f>IFERROR(INDEX('     2022    '!D:D,MATCH('Order Summary'!$A554,'     2022    '!$AN:$AN,0)),"")</f>
        <v/>
      </c>
      <c r="D554" s="11" t="str">
        <f>IFERROR(INDEX('     2022    '!C:C,MATCH('Order Summary'!$A554,'     2022    '!$AN:$AN,0)),"")</f>
        <v/>
      </c>
      <c r="E554" s="11" t="str">
        <f>IFERROR(INDEX('     2022    '!E:E,MATCH('Order Summary'!$A554,'     2022    '!$AN:$AN,0)),"")</f>
        <v/>
      </c>
      <c r="F554" s="96">
        <f>IFERROR(INDEX('     2022    '!AY:AY,MATCH($A554,'     2022    '!$AN:$AN,0)),0)</f>
        <v>0</v>
      </c>
      <c r="G554" s="180" t="str">
        <f>IFERROR(IF($O$3&gt;68,INDEX('     2022    '!I:I,MATCH($A554,'     2022    '!$AN:$AN,0))*(1-'     2022    '!$BA$1),INDEX('     2022    '!I:I,MATCH($A554,'     2022    '!$AN:$AN,0))),"")</f>
        <v/>
      </c>
      <c r="H554" s="96">
        <f>IFERROR(INDEX('     2022    '!AZ:AZ,MATCH($A554,'     2022    '!$AN:$AN,0)),0)</f>
        <v>0</v>
      </c>
      <c r="I554" s="180" t="str">
        <f>IFERROR(IF($O$3&gt;68,INDEX('     2022    '!M:M,MATCH($A554,'     2022    '!$AN:$AN,0))*(1-'     2022    '!$BA$1),INDEX('     2022    '!M:M,MATCH($A554,'     2022    '!$AN:$AN,0))),"")</f>
        <v/>
      </c>
      <c r="J554" s="181">
        <f t="shared" si="33"/>
        <v>0</v>
      </c>
      <c r="K554" s="182" t="str">
        <f t="shared" si="34"/>
        <v/>
      </c>
      <c r="L554" s="53"/>
      <c r="M554" s="52" t="str">
        <f>IFERROR(INDEX('     2022    '!R:R,MATCH('Order Summary'!$A554,'     2022    '!$AN:$AN,0)),"")</f>
        <v/>
      </c>
      <c r="N554" s="52" t="str">
        <f>IFERROR(INDEX('     2022    '!V:V,MATCH('Order Summary'!$A554,'     2022    '!$AN:$AN,0)),"")</f>
        <v/>
      </c>
      <c r="O554" s="52" t="str">
        <f>IFERROR(INDEX('     2022    '!S:S,MATCH('Order Summary'!$A554,'     2022    '!$AN:$AN,0)),"")</f>
        <v/>
      </c>
      <c r="P554" s="96" t="str">
        <f t="shared" si="32"/>
        <v/>
      </c>
      <c r="R554" s="9"/>
      <c r="S554" s="9"/>
      <c r="T554" s="9"/>
      <c r="U554" s="9"/>
      <c r="V554" s="9"/>
      <c r="W554" s="9"/>
      <c r="X554" s="9"/>
      <c r="Y554" s="9"/>
      <c r="Z554" s="9"/>
      <c r="AA554" s="9"/>
      <c r="AB554" s="9"/>
      <c r="AC554" s="9"/>
      <c r="AD554" s="9"/>
      <c r="AE554" s="9"/>
      <c r="AF554" s="9"/>
      <c r="AG554" s="9"/>
      <c r="AH554" s="9"/>
      <c r="AI554" s="9"/>
      <c r="AJ554" s="9"/>
      <c r="AK554" s="9"/>
      <c r="AL554" s="9"/>
      <c r="AM554" s="9"/>
      <c r="AN554" s="9"/>
      <c r="AO554" s="9"/>
      <c r="AP554" s="9"/>
      <c r="AQ554" s="9"/>
      <c r="AR554" s="9"/>
      <c r="AS554" s="9"/>
      <c r="AT554" s="9"/>
      <c r="AU554" s="9"/>
      <c r="AV554" s="9"/>
      <c r="AW554" s="9"/>
      <c r="AX554" s="9"/>
      <c r="AY554" s="9"/>
      <c r="AZ554" s="9"/>
      <c r="BA554" s="9"/>
      <c r="BB554" s="9"/>
      <c r="BC554" s="9"/>
      <c r="BD554" s="9"/>
      <c r="BE554" s="9"/>
      <c r="BF554" s="9"/>
      <c r="BG554" s="9"/>
      <c r="BH554" s="9"/>
      <c r="BI554" s="9"/>
      <c r="BJ554" s="9"/>
      <c r="BK554" s="9"/>
      <c r="BL554" s="9"/>
      <c r="BM554" s="9"/>
      <c r="BN554" s="9"/>
      <c r="BO554" s="9"/>
      <c r="BP554" s="9"/>
      <c r="BQ554" s="9"/>
      <c r="BR554" s="9"/>
      <c r="BS554" s="9"/>
      <c r="BT554" s="9"/>
      <c r="BU554" s="9"/>
      <c r="BV554" s="9"/>
      <c r="BW554" s="9"/>
      <c r="BX554" s="9"/>
      <c r="BY554" s="9"/>
      <c r="BZ554" s="9"/>
    </row>
    <row r="555" spans="1:78">
      <c r="A555" s="50">
        <f t="shared" si="35"/>
        <v>544</v>
      </c>
      <c r="C555" s="11" t="str">
        <f>IFERROR(INDEX('     2022    '!D:D,MATCH('Order Summary'!$A555,'     2022    '!$AN:$AN,0)),"")</f>
        <v/>
      </c>
      <c r="D555" s="11" t="str">
        <f>IFERROR(INDEX('     2022    '!C:C,MATCH('Order Summary'!$A555,'     2022    '!$AN:$AN,0)),"")</f>
        <v/>
      </c>
      <c r="E555" s="11" t="str">
        <f>IFERROR(INDEX('     2022    '!E:E,MATCH('Order Summary'!$A555,'     2022    '!$AN:$AN,0)),"")</f>
        <v/>
      </c>
      <c r="F555" s="96">
        <f>IFERROR(INDEX('     2022    '!AY:AY,MATCH($A555,'     2022    '!$AN:$AN,0)),0)</f>
        <v>0</v>
      </c>
      <c r="G555" s="180" t="str">
        <f>IFERROR(IF($O$3&gt;68,INDEX('     2022    '!I:I,MATCH($A555,'     2022    '!$AN:$AN,0))*(1-'     2022    '!$BA$1),INDEX('     2022    '!I:I,MATCH($A555,'     2022    '!$AN:$AN,0))),"")</f>
        <v/>
      </c>
      <c r="H555" s="96">
        <f>IFERROR(INDEX('     2022    '!AZ:AZ,MATCH($A555,'     2022    '!$AN:$AN,0)),0)</f>
        <v>0</v>
      </c>
      <c r="I555" s="180" t="str">
        <f>IFERROR(IF($O$3&gt;68,INDEX('     2022    '!M:M,MATCH($A555,'     2022    '!$AN:$AN,0))*(1-'     2022    '!$BA$1),INDEX('     2022    '!M:M,MATCH($A555,'     2022    '!$AN:$AN,0))),"")</f>
        <v/>
      </c>
      <c r="J555" s="181">
        <f t="shared" si="33"/>
        <v>0</v>
      </c>
      <c r="K555" s="182" t="str">
        <f t="shared" si="34"/>
        <v/>
      </c>
      <c r="L555" s="53"/>
      <c r="M555" s="52" t="str">
        <f>IFERROR(INDEX('     2022    '!R:R,MATCH('Order Summary'!$A555,'     2022    '!$AN:$AN,0)),"")</f>
        <v/>
      </c>
      <c r="N555" s="52" t="str">
        <f>IFERROR(INDEX('     2022    '!V:V,MATCH('Order Summary'!$A555,'     2022    '!$AN:$AN,0)),"")</f>
        <v/>
      </c>
      <c r="O555" s="52" t="str">
        <f>IFERROR(INDEX('     2022    '!S:S,MATCH('Order Summary'!$A555,'     2022    '!$AN:$AN,0)),"")</f>
        <v/>
      </c>
      <c r="P555" s="96" t="str">
        <f t="shared" si="32"/>
        <v/>
      </c>
      <c r="R555" s="9"/>
      <c r="S555" s="9"/>
      <c r="T555" s="9"/>
      <c r="U555" s="9"/>
      <c r="V555" s="9"/>
      <c r="W555" s="9"/>
      <c r="X555" s="9"/>
      <c r="Y555" s="9"/>
      <c r="Z555" s="9"/>
      <c r="AA555" s="9"/>
      <c r="AB555" s="9"/>
      <c r="AC555" s="9"/>
      <c r="AD555" s="9"/>
      <c r="AE555" s="9"/>
      <c r="AF555" s="9"/>
      <c r="AG555" s="9"/>
      <c r="AH555" s="9"/>
      <c r="AI555" s="9"/>
      <c r="AJ555" s="9"/>
      <c r="AK555" s="9"/>
      <c r="AL555" s="9"/>
      <c r="AM555" s="9"/>
      <c r="AN555" s="9"/>
      <c r="AO555" s="9"/>
      <c r="AP555" s="9"/>
      <c r="AQ555" s="9"/>
      <c r="AR555" s="9"/>
      <c r="AS555" s="9"/>
      <c r="AT555" s="9"/>
      <c r="AU555" s="9"/>
      <c r="AV555" s="9"/>
      <c r="AW555" s="9"/>
      <c r="AX555" s="9"/>
      <c r="AY555" s="9"/>
      <c r="AZ555" s="9"/>
      <c r="BA555" s="9"/>
      <c r="BB555" s="9"/>
      <c r="BC555" s="9"/>
      <c r="BD555" s="9"/>
      <c r="BE555" s="9"/>
      <c r="BF555" s="9"/>
      <c r="BG555" s="9"/>
      <c r="BH555" s="9"/>
      <c r="BI555" s="9"/>
      <c r="BJ555" s="9"/>
      <c r="BK555" s="9"/>
      <c r="BL555" s="9"/>
      <c r="BM555" s="9"/>
      <c r="BN555" s="9"/>
      <c r="BO555" s="9"/>
      <c r="BP555" s="9"/>
      <c r="BQ555" s="9"/>
      <c r="BR555" s="9"/>
      <c r="BS555" s="9"/>
      <c r="BT555" s="9"/>
      <c r="BU555" s="9"/>
      <c r="BV555" s="9"/>
      <c r="BW555" s="9"/>
      <c r="BX555" s="9"/>
      <c r="BY555" s="9"/>
      <c r="BZ555" s="9"/>
    </row>
    <row r="556" spans="1:78">
      <c r="A556" s="50">
        <f t="shared" si="35"/>
        <v>545</v>
      </c>
      <c r="C556" s="11" t="str">
        <f>IFERROR(INDEX('     2022    '!D:D,MATCH('Order Summary'!$A556,'     2022    '!$AN:$AN,0)),"")</f>
        <v/>
      </c>
      <c r="D556" s="11" t="str">
        <f>IFERROR(INDEX('     2022    '!C:C,MATCH('Order Summary'!$A556,'     2022    '!$AN:$AN,0)),"")</f>
        <v/>
      </c>
      <c r="E556" s="11" t="str">
        <f>IFERROR(INDEX('     2022    '!E:E,MATCH('Order Summary'!$A556,'     2022    '!$AN:$AN,0)),"")</f>
        <v/>
      </c>
      <c r="F556" s="96">
        <f>IFERROR(INDEX('     2022    '!AY:AY,MATCH($A556,'     2022    '!$AN:$AN,0)),0)</f>
        <v>0</v>
      </c>
      <c r="G556" s="180" t="str">
        <f>IFERROR(IF($O$3&gt;68,INDEX('     2022    '!I:I,MATCH($A556,'     2022    '!$AN:$AN,0))*(1-'     2022    '!$BA$1),INDEX('     2022    '!I:I,MATCH($A556,'     2022    '!$AN:$AN,0))),"")</f>
        <v/>
      </c>
      <c r="H556" s="96">
        <f>IFERROR(INDEX('     2022    '!AZ:AZ,MATCH($A556,'     2022    '!$AN:$AN,0)),0)</f>
        <v>0</v>
      </c>
      <c r="I556" s="180" t="str">
        <f>IFERROR(IF($O$3&gt;68,INDEX('     2022    '!M:M,MATCH($A556,'     2022    '!$AN:$AN,0))*(1-'     2022    '!$BA$1),INDEX('     2022    '!M:M,MATCH($A556,'     2022    '!$AN:$AN,0))),"")</f>
        <v/>
      </c>
      <c r="J556" s="181">
        <f t="shared" si="33"/>
        <v>0</v>
      </c>
      <c r="K556" s="182" t="str">
        <f t="shared" si="34"/>
        <v/>
      </c>
      <c r="L556" s="53"/>
      <c r="M556" s="52" t="str">
        <f>IFERROR(INDEX('     2022    '!R:R,MATCH('Order Summary'!$A556,'     2022    '!$AN:$AN,0)),"")</f>
        <v/>
      </c>
      <c r="N556" s="52" t="str">
        <f>IFERROR(INDEX('     2022    '!V:V,MATCH('Order Summary'!$A556,'     2022    '!$AN:$AN,0)),"")</f>
        <v/>
      </c>
      <c r="O556" s="52" t="str">
        <f>IFERROR(INDEX('     2022    '!S:S,MATCH('Order Summary'!$A556,'     2022    '!$AN:$AN,0)),"")</f>
        <v/>
      </c>
      <c r="P556" s="96" t="str">
        <f t="shared" si="32"/>
        <v/>
      </c>
      <c r="R556" s="9"/>
      <c r="S556" s="9"/>
      <c r="T556" s="9"/>
      <c r="U556" s="9"/>
      <c r="V556" s="9"/>
      <c r="W556" s="9"/>
      <c r="X556" s="9"/>
      <c r="Y556" s="9"/>
      <c r="Z556" s="9"/>
      <c r="AA556" s="9"/>
      <c r="AB556" s="9"/>
      <c r="AC556" s="9"/>
      <c r="AD556" s="9"/>
      <c r="AE556" s="9"/>
      <c r="AF556" s="9"/>
      <c r="AG556" s="9"/>
      <c r="AH556" s="9"/>
      <c r="AI556" s="9"/>
      <c r="AJ556" s="9"/>
      <c r="AK556" s="9"/>
      <c r="AL556" s="9"/>
      <c r="AM556" s="9"/>
      <c r="AN556" s="9"/>
      <c r="AO556" s="9"/>
      <c r="AP556" s="9"/>
      <c r="AQ556" s="9"/>
      <c r="AR556" s="9"/>
      <c r="AS556" s="9"/>
      <c r="AT556" s="9"/>
      <c r="AU556" s="9"/>
      <c r="AV556" s="9"/>
      <c r="AW556" s="9"/>
      <c r="AX556" s="9"/>
      <c r="AY556" s="9"/>
      <c r="AZ556" s="9"/>
      <c r="BA556" s="9"/>
      <c r="BB556" s="9"/>
      <c r="BC556" s="9"/>
      <c r="BD556" s="9"/>
      <c r="BE556" s="9"/>
      <c r="BF556" s="9"/>
      <c r="BG556" s="9"/>
      <c r="BH556" s="9"/>
      <c r="BI556" s="9"/>
      <c r="BJ556" s="9"/>
      <c r="BK556" s="9"/>
      <c r="BL556" s="9"/>
      <c r="BM556" s="9"/>
      <c r="BN556" s="9"/>
      <c r="BO556" s="9"/>
      <c r="BP556" s="9"/>
      <c r="BQ556" s="9"/>
      <c r="BR556" s="9"/>
      <c r="BS556" s="9"/>
      <c r="BT556" s="9"/>
      <c r="BU556" s="9"/>
      <c r="BV556" s="9"/>
      <c r="BW556" s="9"/>
      <c r="BX556" s="9"/>
      <c r="BY556" s="9"/>
      <c r="BZ556" s="9"/>
    </row>
    <row r="557" spans="1:78">
      <c r="A557" s="50">
        <f t="shared" si="35"/>
        <v>546</v>
      </c>
      <c r="C557" s="11" t="str">
        <f>IFERROR(INDEX('     2022    '!D:D,MATCH('Order Summary'!$A557,'     2022    '!$AN:$AN,0)),"")</f>
        <v/>
      </c>
      <c r="D557" s="11" t="str">
        <f>IFERROR(INDEX('     2022    '!C:C,MATCH('Order Summary'!$A557,'     2022    '!$AN:$AN,0)),"")</f>
        <v/>
      </c>
      <c r="E557" s="11" t="str">
        <f>IFERROR(INDEX('     2022    '!E:E,MATCH('Order Summary'!$A557,'     2022    '!$AN:$AN,0)),"")</f>
        <v/>
      </c>
      <c r="F557" s="96">
        <f>IFERROR(INDEX('     2022    '!AY:AY,MATCH($A557,'     2022    '!$AN:$AN,0)),0)</f>
        <v>0</v>
      </c>
      <c r="G557" s="180" t="str">
        <f>IFERROR(IF($O$3&gt;68,INDEX('     2022    '!I:I,MATCH($A557,'     2022    '!$AN:$AN,0))*(1-'     2022    '!$BA$1),INDEX('     2022    '!I:I,MATCH($A557,'     2022    '!$AN:$AN,0))),"")</f>
        <v/>
      </c>
      <c r="H557" s="96">
        <f>IFERROR(INDEX('     2022    '!AZ:AZ,MATCH($A557,'     2022    '!$AN:$AN,0)),0)</f>
        <v>0</v>
      </c>
      <c r="I557" s="180" t="str">
        <f>IFERROR(IF($O$3&gt;68,INDEX('     2022    '!M:M,MATCH($A557,'     2022    '!$AN:$AN,0))*(1-'     2022    '!$BA$1),INDEX('     2022    '!M:M,MATCH($A557,'     2022    '!$AN:$AN,0))),"")</f>
        <v/>
      </c>
      <c r="J557" s="181">
        <f t="shared" si="33"/>
        <v>0</v>
      </c>
      <c r="K557" s="182" t="str">
        <f t="shared" si="34"/>
        <v/>
      </c>
      <c r="L557" s="53"/>
      <c r="M557" s="52" t="str">
        <f>IFERROR(INDEX('     2022    '!R:R,MATCH('Order Summary'!$A557,'     2022    '!$AN:$AN,0)),"")</f>
        <v/>
      </c>
      <c r="N557" s="52" t="str">
        <f>IFERROR(INDEX('     2022    '!V:V,MATCH('Order Summary'!$A557,'     2022    '!$AN:$AN,0)),"")</f>
        <v/>
      </c>
      <c r="O557" s="52" t="str">
        <f>IFERROR(INDEX('     2022    '!S:S,MATCH('Order Summary'!$A557,'     2022    '!$AN:$AN,0)),"")</f>
        <v/>
      </c>
      <c r="P557" s="96" t="str">
        <f t="shared" si="32"/>
        <v/>
      </c>
      <c r="R557" s="9"/>
      <c r="S557" s="9"/>
      <c r="T557" s="9"/>
      <c r="U557" s="9"/>
      <c r="V557" s="9"/>
      <c r="W557" s="9"/>
      <c r="X557" s="9"/>
      <c r="Y557" s="9"/>
      <c r="Z557" s="9"/>
      <c r="AA557" s="9"/>
      <c r="AB557" s="9"/>
      <c r="AC557" s="9"/>
      <c r="AD557" s="9"/>
      <c r="AE557" s="9"/>
      <c r="AF557" s="9"/>
      <c r="AG557" s="9"/>
      <c r="AH557" s="9"/>
      <c r="AI557" s="9"/>
      <c r="AJ557" s="9"/>
      <c r="AK557" s="9"/>
      <c r="AL557" s="9"/>
      <c r="AM557" s="9"/>
      <c r="AN557" s="9"/>
      <c r="AO557" s="9"/>
      <c r="AP557" s="9"/>
      <c r="AQ557" s="9"/>
      <c r="AR557" s="9"/>
      <c r="AS557" s="9"/>
      <c r="AT557" s="9"/>
      <c r="AU557" s="9"/>
      <c r="AV557" s="9"/>
      <c r="AW557" s="9"/>
      <c r="AX557" s="9"/>
      <c r="AY557" s="9"/>
      <c r="AZ557" s="9"/>
      <c r="BA557" s="9"/>
      <c r="BB557" s="9"/>
      <c r="BC557" s="9"/>
      <c r="BD557" s="9"/>
      <c r="BE557" s="9"/>
      <c r="BF557" s="9"/>
      <c r="BG557" s="9"/>
      <c r="BH557" s="9"/>
      <c r="BI557" s="9"/>
      <c r="BJ557" s="9"/>
      <c r="BK557" s="9"/>
      <c r="BL557" s="9"/>
      <c r="BM557" s="9"/>
      <c r="BN557" s="9"/>
      <c r="BO557" s="9"/>
      <c r="BP557" s="9"/>
      <c r="BQ557" s="9"/>
      <c r="BR557" s="9"/>
      <c r="BS557" s="9"/>
      <c r="BT557" s="9"/>
      <c r="BU557" s="9"/>
      <c r="BV557" s="9"/>
      <c r="BW557" s="9"/>
      <c r="BX557" s="9"/>
      <c r="BY557" s="9"/>
      <c r="BZ557" s="9"/>
    </row>
    <row r="558" spans="1:78">
      <c r="A558" s="50">
        <f t="shared" si="35"/>
        <v>547</v>
      </c>
      <c r="C558" s="11" t="str">
        <f>IFERROR(INDEX('     2022    '!D:D,MATCH('Order Summary'!$A558,'     2022    '!$AN:$AN,0)),"")</f>
        <v/>
      </c>
      <c r="D558" s="11" t="str">
        <f>IFERROR(INDEX('     2022    '!C:C,MATCH('Order Summary'!$A558,'     2022    '!$AN:$AN,0)),"")</f>
        <v/>
      </c>
      <c r="E558" s="11" t="str">
        <f>IFERROR(INDEX('     2022    '!E:E,MATCH('Order Summary'!$A558,'     2022    '!$AN:$AN,0)),"")</f>
        <v/>
      </c>
      <c r="F558" s="96">
        <f>IFERROR(INDEX('     2022    '!AY:AY,MATCH($A558,'     2022    '!$AN:$AN,0)),0)</f>
        <v>0</v>
      </c>
      <c r="G558" s="180" t="str">
        <f>IFERROR(IF($O$3&gt;68,INDEX('     2022    '!I:I,MATCH($A558,'     2022    '!$AN:$AN,0))*(1-'     2022    '!$BA$1),INDEX('     2022    '!I:I,MATCH($A558,'     2022    '!$AN:$AN,0))),"")</f>
        <v/>
      </c>
      <c r="H558" s="96">
        <f>IFERROR(INDEX('     2022    '!AZ:AZ,MATCH($A558,'     2022    '!$AN:$AN,0)),0)</f>
        <v>0</v>
      </c>
      <c r="I558" s="180" t="str">
        <f>IFERROR(IF($O$3&gt;68,INDEX('     2022    '!M:M,MATCH($A558,'     2022    '!$AN:$AN,0))*(1-'     2022    '!$BA$1),INDEX('     2022    '!M:M,MATCH($A558,'     2022    '!$AN:$AN,0))),"")</f>
        <v/>
      </c>
      <c r="J558" s="181">
        <f t="shared" si="33"/>
        <v>0</v>
      </c>
      <c r="K558" s="182" t="str">
        <f t="shared" si="34"/>
        <v/>
      </c>
      <c r="L558" s="53"/>
      <c r="M558" s="52" t="str">
        <f>IFERROR(INDEX('     2022    '!R:R,MATCH('Order Summary'!$A558,'     2022    '!$AN:$AN,0)),"")</f>
        <v/>
      </c>
      <c r="N558" s="52" t="str">
        <f>IFERROR(INDEX('     2022    '!V:V,MATCH('Order Summary'!$A558,'     2022    '!$AN:$AN,0)),"")</f>
        <v/>
      </c>
      <c r="O558" s="52" t="str">
        <f>IFERROR(INDEX('     2022    '!S:S,MATCH('Order Summary'!$A558,'     2022    '!$AN:$AN,0)),"")</f>
        <v/>
      </c>
      <c r="P558" s="96" t="str">
        <f t="shared" si="32"/>
        <v/>
      </c>
      <c r="R558" s="9"/>
      <c r="S558" s="9"/>
      <c r="T558" s="9"/>
      <c r="U558" s="9"/>
      <c r="V558" s="9"/>
      <c r="W558" s="9"/>
      <c r="X558" s="9"/>
      <c r="Y558" s="9"/>
      <c r="Z558" s="9"/>
      <c r="AA558" s="9"/>
      <c r="AB558" s="9"/>
      <c r="AC558" s="9"/>
      <c r="AD558" s="9"/>
      <c r="AE558" s="9"/>
      <c r="AF558" s="9"/>
      <c r="AG558" s="9"/>
      <c r="AH558" s="9"/>
      <c r="AI558" s="9"/>
      <c r="AJ558" s="9"/>
      <c r="AK558" s="9"/>
      <c r="AL558" s="9"/>
      <c r="AM558" s="9"/>
      <c r="AN558" s="9"/>
      <c r="AO558" s="9"/>
      <c r="AP558" s="9"/>
      <c r="AQ558" s="9"/>
      <c r="AR558" s="9"/>
      <c r="AS558" s="9"/>
      <c r="AT558" s="9"/>
      <c r="AU558" s="9"/>
      <c r="AV558" s="9"/>
      <c r="AW558" s="9"/>
      <c r="AX558" s="9"/>
      <c r="AY558" s="9"/>
      <c r="AZ558" s="9"/>
      <c r="BA558" s="9"/>
      <c r="BB558" s="9"/>
      <c r="BC558" s="9"/>
      <c r="BD558" s="9"/>
      <c r="BE558" s="9"/>
      <c r="BF558" s="9"/>
      <c r="BG558" s="9"/>
      <c r="BH558" s="9"/>
      <c r="BI558" s="9"/>
      <c r="BJ558" s="9"/>
      <c r="BK558" s="9"/>
      <c r="BL558" s="9"/>
      <c r="BM558" s="9"/>
      <c r="BN558" s="9"/>
      <c r="BO558" s="9"/>
      <c r="BP558" s="9"/>
      <c r="BQ558" s="9"/>
      <c r="BR558" s="9"/>
      <c r="BS558" s="9"/>
      <c r="BT558" s="9"/>
      <c r="BU558" s="9"/>
      <c r="BV558" s="9"/>
      <c r="BW558" s="9"/>
      <c r="BX558" s="9"/>
      <c r="BY558" s="9"/>
      <c r="BZ558" s="9"/>
    </row>
    <row r="559" spans="1:78">
      <c r="A559" s="50">
        <f t="shared" si="35"/>
        <v>548</v>
      </c>
      <c r="C559" s="11" t="str">
        <f>IFERROR(INDEX('     2022    '!D:D,MATCH('Order Summary'!$A559,'     2022    '!$AN:$AN,0)),"")</f>
        <v/>
      </c>
      <c r="D559" s="11" t="str">
        <f>IFERROR(INDEX('     2022    '!C:C,MATCH('Order Summary'!$A559,'     2022    '!$AN:$AN,0)),"")</f>
        <v/>
      </c>
      <c r="E559" s="11" t="str">
        <f>IFERROR(INDEX('     2022    '!E:E,MATCH('Order Summary'!$A559,'     2022    '!$AN:$AN,0)),"")</f>
        <v/>
      </c>
      <c r="F559" s="96">
        <f>IFERROR(INDEX('     2022    '!AY:AY,MATCH($A559,'     2022    '!$AN:$AN,0)),0)</f>
        <v>0</v>
      </c>
      <c r="G559" s="180" t="str">
        <f>IFERROR(IF($O$3&gt;68,INDEX('     2022    '!I:I,MATCH($A559,'     2022    '!$AN:$AN,0))*(1-'     2022    '!$BA$1),INDEX('     2022    '!I:I,MATCH($A559,'     2022    '!$AN:$AN,0))),"")</f>
        <v/>
      </c>
      <c r="H559" s="96">
        <f>IFERROR(INDEX('     2022    '!AZ:AZ,MATCH($A559,'     2022    '!$AN:$AN,0)),0)</f>
        <v>0</v>
      </c>
      <c r="I559" s="180" t="str">
        <f>IFERROR(IF($O$3&gt;68,INDEX('     2022    '!M:M,MATCH($A559,'     2022    '!$AN:$AN,0))*(1-'     2022    '!$BA$1),INDEX('     2022    '!M:M,MATCH($A559,'     2022    '!$AN:$AN,0))),"")</f>
        <v/>
      </c>
      <c r="J559" s="181">
        <f t="shared" si="33"/>
        <v>0</v>
      </c>
      <c r="K559" s="182" t="str">
        <f t="shared" si="34"/>
        <v/>
      </c>
      <c r="L559" s="53"/>
      <c r="M559" s="52" t="str">
        <f>IFERROR(INDEX('     2022    '!R:R,MATCH('Order Summary'!$A559,'     2022    '!$AN:$AN,0)),"")</f>
        <v/>
      </c>
      <c r="N559" s="52" t="str">
        <f>IFERROR(INDEX('     2022    '!V:V,MATCH('Order Summary'!$A559,'     2022    '!$AN:$AN,0)),"")</f>
        <v/>
      </c>
      <c r="O559" s="52" t="str">
        <f>IFERROR(INDEX('     2022    '!S:S,MATCH('Order Summary'!$A559,'     2022    '!$AN:$AN,0)),"")</f>
        <v/>
      </c>
      <c r="P559" s="96" t="str">
        <f t="shared" si="32"/>
        <v/>
      </c>
      <c r="R559" s="9"/>
      <c r="S559" s="9"/>
      <c r="T559" s="9"/>
      <c r="U559" s="9"/>
      <c r="V559" s="9"/>
      <c r="W559" s="9"/>
      <c r="X559" s="9"/>
      <c r="Y559" s="9"/>
      <c r="Z559" s="9"/>
      <c r="AA559" s="9"/>
      <c r="AB559" s="9"/>
      <c r="AC559" s="9"/>
      <c r="AD559" s="9"/>
      <c r="AE559" s="9"/>
      <c r="AF559" s="9"/>
      <c r="AG559" s="9"/>
      <c r="AH559" s="9"/>
      <c r="AI559" s="9"/>
      <c r="AJ559" s="9"/>
      <c r="AK559" s="9"/>
      <c r="AL559" s="9"/>
      <c r="AM559" s="9"/>
      <c r="AN559" s="9"/>
      <c r="AO559" s="9"/>
      <c r="AP559" s="9"/>
      <c r="AQ559" s="9"/>
      <c r="AR559" s="9"/>
      <c r="AS559" s="9"/>
      <c r="AT559" s="9"/>
      <c r="AU559" s="9"/>
      <c r="AV559" s="9"/>
      <c r="AW559" s="9"/>
      <c r="AX559" s="9"/>
      <c r="AY559" s="9"/>
      <c r="AZ559" s="9"/>
      <c r="BA559" s="9"/>
      <c r="BB559" s="9"/>
      <c r="BC559" s="9"/>
      <c r="BD559" s="9"/>
      <c r="BE559" s="9"/>
      <c r="BF559" s="9"/>
      <c r="BG559" s="9"/>
      <c r="BH559" s="9"/>
      <c r="BI559" s="9"/>
      <c r="BJ559" s="9"/>
      <c r="BK559" s="9"/>
      <c r="BL559" s="9"/>
      <c r="BM559" s="9"/>
      <c r="BN559" s="9"/>
      <c r="BO559" s="9"/>
      <c r="BP559" s="9"/>
      <c r="BQ559" s="9"/>
      <c r="BR559" s="9"/>
      <c r="BS559" s="9"/>
      <c r="BT559" s="9"/>
      <c r="BU559" s="9"/>
      <c r="BV559" s="9"/>
      <c r="BW559" s="9"/>
      <c r="BX559" s="9"/>
      <c r="BY559" s="9"/>
      <c r="BZ559" s="9"/>
    </row>
    <row r="560" spans="1:78">
      <c r="A560" s="50">
        <f t="shared" si="35"/>
        <v>549</v>
      </c>
      <c r="C560" s="11" t="str">
        <f>IFERROR(INDEX('     2022    '!D:D,MATCH('Order Summary'!$A560,'     2022    '!$AN:$AN,0)),"")</f>
        <v/>
      </c>
      <c r="D560" s="11" t="str">
        <f>IFERROR(INDEX('     2022    '!C:C,MATCH('Order Summary'!$A560,'     2022    '!$AN:$AN,0)),"")</f>
        <v/>
      </c>
      <c r="E560" s="11" t="str">
        <f>IFERROR(INDEX('     2022    '!E:E,MATCH('Order Summary'!$A560,'     2022    '!$AN:$AN,0)),"")</f>
        <v/>
      </c>
      <c r="F560" s="96">
        <f>IFERROR(INDEX('     2022    '!AY:AY,MATCH($A560,'     2022    '!$AN:$AN,0)),0)</f>
        <v>0</v>
      </c>
      <c r="G560" s="180" t="str">
        <f>IFERROR(IF($O$3&gt;68,INDEX('     2022    '!I:I,MATCH($A560,'     2022    '!$AN:$AN,0))*(1-'     2022    '!$BA$1),INDEX('     2022    '!I:I,MATCH($A560,'     2022    '!$AN:$AN,0))),"")</f>
        <v/>
      </c>
      <c r="H560" s="96">
        <f>IFERROR(INDEX('     2022    '!AZ:AZ,MATCH($A560,'     2022    '!$AN:$AN,0)),0)</f>
        <v>0</v>
      </c>
      <c r="I560" s="180" t="str">
        <f>IFERROR(IF($O$3&gt;68,INDEX('     2022    '!M:M,MATCH($A560,'     2022    '!$AN:$AN,0))*(1-'     2022    '!$BA$1),INDEX('     2022    '!M:M,MATCH($A560,'     2022    '!$AN:$AN,0))),"")</f>
        <v/>
      </c>
      <c r="J560" s="181">
        <f t="shared" si="33"/>
        <v>0</v>
      </c>
      <c r="K560" s="182" t="str">
        <f t="shared" si="34"/>
        <v/>
      </c>
      <c r="L560" s="53"/>
      <c r="M560" s="52" t="str">
        <f>IFERROR(INDEX('     2022    '!R:R,MATCH('Order Summary'!$A560,'     2022    '!$AN:$AN,0)),"")</f>
        <v/>
      </c>
      <c r="N560" s="52" t="str">
        <f>IFERROR(INDEX('     2022    '!V:V,MATCH('Order Summary'!$A560,'     2022    '!$AN:$AN,0)),"")</f>
        <v/>
      </c>
      <c r="O560" s="52" t="str">
        <f>IFERROR(INDEX('     2022    '!S:S,MATCH('Order Summary'!$A560,'     2022    '!$AN:$AN,0)),"")</f>
        <v/>
      </c>
      <c r="P560" s="96" t="str">
        <f t="shared" si="32"/>
        <v/>
      </c>
      <c r="R560" s="9"/>
      <c r="S560" s="9"/>
      <c r="T560" s="9"/>
      <c r="U560" s="9"/>
      <c r="V560" s="9"/>
      <c r="W560" s="9"/>
      <c r="X560" s="9"/>
      <c r="Y560" s="9"/>
      <c r="Z560" s="9"/>
      <c r="AA560" s="9"/>
      <c r="AB560" s="9"/>
      <c r="AC560" s="9"/>
      <c r="AD560" s="9"/>
      <c r="AE560" s="9"/>
      <c r="AF560" s="9"/>
      <c r="AG560" s="9"/>
      <c r="AH560" s="9"/>
      <c r="AI560" s="9"/>
      <c r="AJ560" s="9"/>
      <c r="AK560" s="9"/>
      <c r="AL560" s="9"/>
      <c r="AM560" s="9"/>
      <c r="AN560" s="9"/>
      <c r="AO560" s="9"/>
      <c r="AP560" s="9"/>
      <c r="AQ560" s="9"/>
      <c r="AR560" s="9"/>
      <c r="AS560" s="9"/>
      <c r="AT560" s="9"/>
      <c r="AU560" s="9"/>
      <c r="AV560" s="9"/>
      <c r="AW560" s="9"/>
      <c r="AX560" s="9"/>
      <c r="AY560" s="9"/>
      <c r="AZ560" s="9"/>
      <c r="BA560" s="9"/>
      <c r="BB560" s="9"/>
      <c r="BC560" s="9"/>
      <c r="BD560" s="9"/>
      <c r="BE560" s="9"/>
      <c r="BF560" s="9"/>
      <c r="BG560" s="9"/>
      <c r="BH560" s="9"/>
      <c r="BI560" s="9"/>
      <c r="BJ560" s="9"/>
      <c r="BK560" s="9"/>
      <c r="BL560" s="9"/>
      <c r="BM560" s="9"/>
      <c r="BN560" s="9"/>
      <c r="BO560" s="9"/>
      <c r="BP560" s="9"/>
      <c r="BQ560" s="9"/>
      <c r="BR560" s="9"/>
      <c r="BS560" s="9"/>
      <c r="BT560" s="9"/>
      <c r="BU560" s="9"/>
      <c r="BV560" s="9"/>
      <c r="BW560" s="9"/>
      <c r="BX560" s="9"/>
      <c r="BY560" s="9"/>
      <c r="BZ560" s="9"/>
    </row>
    <row r="561" spans="1:78">
      <c r="A561" s="50">
        <f t="shared" si="35"/>
        <v>550</v>
      </c>
      <c r="C561" s="11" t="str">
        <f>IFERROR(INDEX('     2022    '!D:D,MATCH('Order Summary'!$A561,'     2022    '!$AN:$AN,0)),"")</f>
        <v/>
      </c>
      <c r="D561" s="11" t="str">
        <f>IFERROR(INDEX('     2022    '!C:C,MATCH('Order Summary'!$A561,'     2022    '!$AN:$AN,0)),"")</f>
        <v/>
      </c>
      <c r="E561" s="11" t="str">
        <f>IFERROR(INDEX('     2022    '!E:E,MATCH('Order Summary'!$A561,'     2022    '!$AN:$AN,0)),"")</f>
        <v/>
      </c>
      <c r="F561" s="96">
        <f>IFERROR(INDEX('     2022    '!AY:AY,MATCH($A561,'     2022    '!$AN:$AN,0)),0)</f>
        <v>0</v>
      </c>
      <c r="G561" s="180" t="str">
        <f>IFERROR(IF($O$3&gt;68,INDEX('     2022    '!I:I,MATCH($A561,'     2022    '!$AN:$AN,0))*(1-'     2022    '!$BA$1),INDEX('     2022    '!I:I,MATCH($A561,'     2022    '!$AN:$AN,0))),"")</f>
        <v/>
      </c>
      <c r="H561" s="96">
        <f>IFERROR(INDEX('     2022    '!AZ:AZ,MATCH($A561,'     2022    '!$AN:$AN,0)),0)</f>
        <v>0</v>
      </c>
      <c r="I561" s="180" t="str">
        <f>IFERROR(IF($O$3&gt;68,INDEX('     2022    '!M:M,MATCH($A561,'     2022    '!$AN:$AN,0))*(1-'     2022    '!$BA$1),INDEX('     2022    '!M:M,MATCH($A561,'     2022    '!$AN:$AN,0))),"")</f>
        <v/>
      </c>
      <c r="J561" s="181">
        <f t="shared" si="33"/>
        <v>0</v>
      </c>
      <c r="K561" s="182" t="str">
        <f t="shared" si="34"/>
        <v/>
      </c>
      <c r="L561" s="53"/>
      <c r="M561" s="52" t="str">
        <f>IFERROR(INDEX('     2022    '!R:R,MATCH('Order Summary'!$A561,'     2022    '!$AN:$AN,0)),"")</f>
        <v/>
      </c>
      <c r="N561" s="52" t="str">
        <f>IFERROR(INDEX('     2022    '!V:V,MATCH('Order Summary'!$A561,'     2022    '!$AN:$AN,0)),"")</f>
        <v/>
      </c>
      <c r="O561" s="52" t="str">
        <f>IFERROR(INDEX('     2022    '!S:S,MATCH('Order Summary'!$A561,'     2022    '!$AN:$AN,0)),"")</f>
        <v/>
      </c>
      <c r="P561" s="96" t="str">
        <f t="shared" si="32"/>
        <v/>
      </c>
      <c r="R561" s="9"/>
      <c r="S561" s="9"/>
      <c r="T561" s="9"/>
      <c r="U561" s="9"/>
      <c r="V561" s="9"/>
      <c r="W561" s="9"/>
      <c r="X561" s="9"/>
      <c r="Y561" s="9"/>
      <c r="Z561" s="9"/>
      <c r="AA561" s="9"/>
      <c r="AB561" s="9"/>
      <c r="AC561" s="9"/>
      <c r="AD561" s="9"/>
      <c r="AE561" s="9"/>
      <c r="AF561" s="9"/>
      <c r="AG561" s="9"/>
      <c r="AH561" s="9"/>
      <c r="AI561" s="9"/>
      <c r="AJ561" s="9"/>
      <c r="AK561" s="9"/>
      <c r="AL561" s="9"/>
      <c r="AM561" s="9"/>
      <c r="AN561" s="9"/>
      <c r="AO561" s="9"/>
      <c r="AP561" s="9"/>
      <c r="AQ561" s="9"/>
      <c r="AR561" s="9"/>
      <c r="AS561" s="9"/>
      <c r="AT561" s="9"/>
      <c r="AU561" s="9"/>
      <c r="AV561" s="9"/>
      <c r="AW561" s="9"/>
      <c r="AX561" s="9"/>
      <c r="AY561" s="9"/>
      <c r="AZ561" s="9"/>
      <c r="BA561" s="9"/>
      <c r="BB561" s="9"/>
      <c r="BC561" s="9"/>
      <c r="BD561" s="9"/>
      <c r="BE561" s="9"/>
      <c r="BF561" s="9"/>
      <c r="BG561" s="9"/>
      <c r="BH561" s="9"/>
      <c r="BI561" s="9"/>
      <c r="BJ561" s="9"/>
      <c r="BK561" s="9"/>
      <c r="BL561" s="9"/>
      <c r="BM561" s="9"/>
      <c r="BN561" s="9"/>
      <c r="BO561" s="9"/>
      <c r="BP561" s="9"/>
      <c r="BQ561" s="9"/>
      <c r="BR561" s="9"/>
      <c r="BS561" s="9"/>
      <c r="BT561" s="9"/>
      <c r="BU561" s="9"/>
      <c r="BV561" s="9"/>
      <c r="BW561" s="9"/>
      <c r="BX561" s="9"/>
      <c r="BY561" s="9"/>
      <c r="BZ561" s="9"/>
    </row>
    <row r="562" spans="1:78">
      <c r="A562" s="50">
        <f t="shared" si="35"/>
        <v>551</v>
      </c>
      <c r="C562" s="11" t="str">
        <f>IFERROR(INDEX('     2022    '!D:D,MATCH('Order Summary'!$A562,'     2022    '!$AN:$AN,0)),"")</f>
        <v/>
      </c>
      <c r="D562" s="11" t="str">
        <f>IFERROR(INDEX('     2022    '!C:C,MATCH('Order Summary'!$A562,'     2022    '!$AN:$AN,0)),"")</f>
        <v/>
      </c>
      <c r="E562" s="11" t="str">
        <f>IFERROR(INDEX('     2022    '!E:E,MATCH('Order Summary'!$A562,'     2022    '!$AN:$AN,0)),"")</f>
        <v/>
      </c>
      <c r="F562" s="96">
        <f>IFERROR(INDEX('     2022    '!AY:AY,MATCH($A562,'     2022    '!$AN:$AN,0)),0)</f>
        <v>0</v>
      </c>
      <c r="G562" s="180" t="str">
        <f>IFERROR(IF($O$3&gt;68,INDEX('     2022    '!I:I,MATCH($A562,'     2022    '!$AN:$AN,0))*(1-'     2022    '!$BA$1),INDEX('     2022    '!I:I,MATCH($A562,'     2022    '!$AN:$AN,0))),"")</f>
        <v/>
      </c>
      <c r="H562" s="96">
        <f>IFERROR(INDEX('     2022    '!AZ:AZ,MATCH($A562,'     2022    '!$AN:$AN,0)),0)</f>
        <v>0</v>
      </c>
      <c r="I562" s="180" t="str">
        <f>IFERROR(IF($O$3&gt;68,INDEX('     2022    '!M:M,MATCH($A562,'     2022    '!$AN:$AN,0))*(1-'     2022    '!$BA$1),INDEX('     2022    '!M:M,MATCH($A562,'     2022    '!$AN:$AN,0))),"")</f>
        <v/>
      </c>
      <c r="J562" s="181">
        <f t="shared" si="33"/>
        <v>0</v>
      </c>
      <c r="K562" s="182" t="str">
        <f t="shared" si="34"/>
        <v/>
      </c>
      <c r="L562" s="53"/>
      <c r="M562" s="52" t="str">
        <f>IFERROR(INDEX('     2022    '!R:R,MATCH('Order Summary'!$A562,'     2022    '!$AN:$AN,0)),"")</f>
        <v/>
      </c>
      <c r="N562" s="52" t="str">
        <f>IFERROR(INDEX('     2022    '!V:V,MATCH('Order Summary'!$A562,'     2022    '!$AN:$AN,0)),"")</f>
        <v/>
      </c>
      <c r="O562" s="52" t="str">
        <f>IFERROR(INDEX('     2022    '!S:S,MATCH('Order Summary'!$A562,'     2022    '!$AN:$AN,0)),"")</f>
        <v/>
      </c>
      <c r="P562" s="96" t="str">
        <f t="shared" si="32"/>
        <v/>
      </c>
      <c r="R562" s="9"/>
      <c r="S562" s="9"/>
      <c r="T562" s="9"/>
      <c r="U562" s="9"/>
      <c r="V562" s="9"/>
      <c r="W562" s="9"/>
      <c r="X562" s="9"/>
      <c r="Y562" s="9"/>
      <c r="Z562" s="9"/>
      <c r="AA562" s="9"/>
      <c r="AB562" s="9"/>
      <c r="AC562" s="9"/>
      <c r="AD562" s="9"/>
      <c r="AE562" s="9"/>
      <c r="AF562" s="9"/>
      <c r="AG562" s="9"/>
      <c r="AH562" s="9"/>
      <c r="AI562" s="9"/>
      <c r="AJ562" s="9"/>
      <c r="AK562" s="9"/>
      <c r="AL562" s="9"/>
      <c r="AM562" s="9"/>
      <c r="AN562" s="9"/>
      <c r="AO562" s="9"/>
      <c r="AP562" s="9"/>
      <c r="AQ562" s="9"/>
      <c r="AR562" s="9"/>
      <c r="AS562" s="9"/>
      <c r="AT562" s="9"/>
      <c r="AU562" s="9"/>
      <c r="AV562" s="9"/>
      <c r="AW562" s="9"/>
      <c r="AX562" s="9"/>
      <c r="AY562" s="9"/>
      <c r="AZ562" s="9"/>
      <c r="BA562" s="9"/>
      <c r="BB562" s="9"/>
      <c r="BC562" s="9"/>
      <c r="BD562" s="9"/>
      <c r="BE562" s="9"/>
      <c r="BF562" s="9"/>
      <c r="BG562" s="9"/>
      <c r="BH562" s="9"/>
      <c r="BI562" s="9"/>
      <c r="BJ562" s="9"/>
      <c r="BK562" s="9"/>
      <c r="BL562" s="9"/>
      <c r="BM562" s="9"/>
      <c r="BN562" s="9"/>
      <c r="BO562" s="9"/>
      <c r="BP562" s="9"/>
      <c r="BQ562" s="9"/>
      <c r="BR562" s="9"/>
      <c r="BS562" s="9"/>
      <c r="BT562" s="9"/>
      <c r="BU562" s="9"/>
      <c r="BV562" s="9"/>
      <c r="BW562" s="9"/>
      <c r="BX562" s="9"/>
      <c r="BY562" s="9"/>
      <c r="BZ562" s="9"/>
    </row>
    <row r="563" spans="1:78">
      <c r="A563" s="50">
        <f t="shared" si="35"/>
        <v>552</v>
      </c>
      <c r="C563" s="11" t="str">
        <f>IFERROR(INDEX('     2022    '!D:D,MATCH('Order Summary'!$A563,'     2022    '!$AN:$AN,0)),"")</f>
        <v/>
      </c>
      <c r="D563" s="11" t="str">
        <f>IFERROR(INDEX('     2022    '!C:C,MATCH('Order Summary'!$A563,'     2022    '!$AN:$AN,0)),"")</f>
        <v/>
      </c>
      <c r="E563" s="11" t="str">
        <f>IFERROR(INDEX('     2022    '!E:E,MATCH('Order Summary'!$A563,'     2022    '!$AN:$AN,0)),"")</f>
        <v/>
      </c>
      <c r="F563" s="96">
        <f>IFERROR(INDEX('     2022    '!AY:AY,MATCH($A563,'     2022    '!$AN:$AN,0)),0)</f>
        <v>0</v>
      </c>
      <c r="G563" s="180" t="str">
        <f>IFERROR(IF($O$3&gt;68,INDEX('     2022    '!I:I,MATCH($A563,'     2022    '!$AN:$AN,0))*(1-'     2022    '!$BA$1),INDEX('     2022    '!I:I,MATCH($A563,'     2022    '!$AN:$AN,0))),"")</f>
        <v/>
      </c>
      <c r="H563" s="96">
        <f>IFERROR(INDEX('     2022    '!AZ:AZ,MATCH($A563,'     2022    '!$AN:$AN,0)),0)</f>
        <v>0</v>
      </c>
      <c r="I563" s="180" t="str">
        <f>IFERROR(IF($O$3&gt;68,INDEX('     2022    '!M:M,MATCH($A563,'     2022    '!$AN:$AN,0))*(1-'     2022    '!$BA$1),INDEX('     2022    '!M:M,MATCH($A563,'     2022    '!$AN:$AN,0))),"")</f>
        <v/>
      </c>
      <c r="J563" s="181">
        <f t="shared" si="33"/>
        <v>0</v>
      </c>
      <c r="K563" s="182" t="str">
        <f t="shared" si="34"/>
        <v/>
      </c>
      <c r="L563" s="53"/>
      <c r="M563" s="52" t="str">
        <f>IFERROR(INDEX('     2022    '!R:R,MATCH('Order Summary'!$A563,'     2022    '!$AN:$AN,0)),"")</f>
        <v/>
      </c>
      <c r="N563" s="52" t="str">
        <f>IFERROR(INDEX('     2022    '!V:V,MATCH('Order Summary'!$A563,'     2022    '!$AN:$AN,0)),"")</f>
        <v/>
      </c>
      <c r="O563" s="52" t="str">
        <f>IFERROR(INDEX('     2022    '!S:S,MATCH('Order Summary'!$A563,'     2022    '!$AN:$AN,0)),"")</f>
        <v/>
      </c>
      <c r="P563" s="96" t="str">
        <f t="shared" si="32"/>
        <v/>
      </c>
      <c r="R563" s="9"/>
      <c r="S563" s="9"/>
      <c r="T563" s="9"/>
      <c r="U563" s="9"/>
      <c r="V563" s="9"/>
      <c r="W563" s="9"/>
      <c r="X563" s="9"/>
      <c r="Y563" s="9"/>
      <c r="Z563" s="9"/>
      <c r="AA563" s="9"/>
      <c r="AB563" s="9"/>
      <c r="AC563" s="9"/>
      <c r="AD563" s="9"/>
      <c r="AE563" s="9"/>
      <c r="AF563" s="9"/>
      <c r="AG563" s="9"/>
      <c r="AH563" s="9"/>
      <c r="AI563" s="9"/>
      <c r="AJ563" s="9"/>
      <c r="AK563" s="9"/>
      <c r="AL563" s="9"/>
      <c r="AM563" s="9"/>
      <c r="AN563" s="9"/>
      <c r="AO563" s="9"/>
      <c r="AP563" s="9"/>
      <c r="AQ563" s="9"/>
      <c r="AR563" s="9"/>
      <c r="AS563" s="9"/>
      <c r="AT563" s="9"/>
      <c r="AU563" s="9"/>
      <c r="AV563" s="9"/>
      <c r="AW563" s="9"/>
      <c r="AX563" s="9"/>
      <c r="AY563" s="9"/>
      <c r="AZ563" s="9"/>
      <c r="BA563" s="9"/>
      <c r="BB563" s="9"/>
      <c r="BC563" s="9"/>
      <c r="BD563" s="9"/>
      <c r="BE563" s="9"/>
      <c r="BF563" s="9"/>
      <c r="BG563" s="9"/>
      <c r="BH563" s="9"/>
      <c r="BI563" s="9"/>
      <c r="BJ563" s="9"/>
      <c r="BK563" s="9"/>
      <c r="BL563" s="9"/>
      <c r="BM563" s="9"/>
      <c r="BN563" s="9"/>
      <c r="BO563" s="9"/>
      <c r="BP563" s="9"/>
      <c r="BQ563" s="9"/>
      <c r="BR563" s="9"/>
      <c r="BS563" s="9"/>
      <c r="BT563" s="9"/>
      <c r="BU563" s="9"/>
      <c r="BV563" s="9"/>
      <c r="BW563" s="9"/>
      <c r="BX563" s="9"/>
      <c r="BY563" s="9"/>
      <c r="BZ563" s="9"/>
    </row>
    <row r="564" spans="1:78">
      <c r="A564" s="50">
        <f t="shared" si="35"/>
        <v>553</v>
      </c>
      <c r="C564" s="11" t="str">
        <f>IFERROR(INDEX('     2022    '!D:D,MATCH('Order Summary'!$A564,'     2022    '!$AN:$AN,0)),"")</f>
        <v/>
      </c>
      <c r="D564" s="11" t="str">
        <f>IFERROR(INDEX('     2022    '!C:C,MATCH('Order Summary'!$A564,'     2022    '!$AN:$AN,0)),"")</f>
        <v/>
      </c>
      <c r="E564" s="11" t="str">
        <f>IFERROR(INDEX('     2022    '!E:E,MATCH('Order Summary'!$A564,'     2022    '!$AN:$AN,0)),"")</f>
        <v/>
      </c>
      <c r="F564" s="96">
        <f>IFERROR(INDEX('     2022    '!AY:AY,MATCH($A564,'     2022    '!$AN:$AN,0)),0)</f>
        <v>0</v>
      </c>
      <c r="G564" s="180" t="str">
        <f>IFERROR(IF($O$3&gt;68,INDEX('     2022    '!I:I,MATCH($A564,'     2022    '!$AN:$AN,0))*(1-'     2022    '!$BA$1),INDEX('     2022    '!I:I,MATCH($A564,'     2022    '!$AN:$AN,0))),"")</f>
        <v/>
      </c>
      <c r="H564" s="96">
        <f>IFERROR(INDEX('     2022    '!AZ:AZ,MATCH($A564,'     2022    '!$AN:$AN,0)),0)</f>
        <v>0</v>
      </c>
      <c r="I564" s="180" t="str">
        <f>IFERROR(IF($O$3&gt;68,INDEX('     2022    '!M:M,MATCH($A564,'     2022    '!$AN:$AN,0))*(1-'     2022    '!$BA$1),INDEX('     2022    '!M:M,MATCH($A564,'     2022    '!$AN:$AN,0))),"")</f>
        <v/>
      </c>
      <c r="J564" s="181">
        <f t="shared" si="33"/>
        <v>0</v>
      </c>
      <c r="K564" s="182" t="str">
        <f t="shared" si="34"/>
        <v/>
      </c>
      <c r="L564" s="53"/>
      <c r="M564" s="52" t="str">
        <f>IFERROR(INDEX('     2022    '!R:R,MATCH('Order Summary'!$A564,'     2022    '!$AN:$AN,0)),"")</f>
        <v/>
      </c>
      <c r="N564" s="52" t="str">
        <f>IFERROR(INDEX('     2022    '!V:V,MATCH('Order Summary'!$A564,'     2022    '!$AN:$AN,0)),"")</f>
        <v/>
      </c>
      <c r="O564" s="52" t="str">
        <f>IFERROR(INDEX('     2022    '!S:S,MATCH('Order Summary'!$A564,'     2022    '!$AN:$AN,0)),"")</f>
        <v/>
      </c>
      <c r="P564" s="96" t="str">
        <f t="shared" si="32"/>
        <v/>
      </c>
      <c r="R564" s="9"/>
      <c r="S564" s="9"/>
      <c r="T564" s="9"/>
      <c r="U564" s="9"/>
      <c r="V564" s="9"/>
      <c r="W564" s="9"/>
      <c r="X564" s="9"/>
      <c r="Y564" s="9"/>
      <c r="Z564" s="9"/>
      <c r="AA564" s="9"/>
      <c r="AB564" s="9"/>
      <c r="AC564" s="9"/>
      <c r="AD564" s="9"/>
      <c r="AE564" s="9"/>
      <c r="AF564" s="9"/>
      <c r="AG564" s="9"/>
      <c r="AH564" s="9"/>
      <c r="AI564" s="9"/>
      <c r="AJ564" s="9"/>
      <c r="AK564" s="9"/>
      <c r="AL564" s="9"/>
      <c r="AM564" s="9"/>
      <c r="AN564" s="9"/>
      <c r="AO564" s="9"/>
      <c r="AP564" s="9"/>
      <c r="AQ564" s="9"/>
      <c r="AR564" s="9"/>
      <c r="AS564" s="9"/>
      <c r="AT564" s="9"/>
      <c r="AU564" s="9"/>
      <c r="AV564" s="9"/>
      <c r="AW564" s="9"/>
      <c r="AX564" s="9"/>
      <c r="AY564" s="9"/>
      <c r="AZ564" s="9"/>
      <c r="BA564" s="9"/>
      <c r="BB564" s="9"/>
      <c r="BC564" s="9"/>
      <c r="BD564" s="9"/>
      <c r="BE564" s="9"/>
      <c r="BF564" s="9"/>
      <c r="BG564" s="9"/>
      <c r="BH564" s="9"/>
      <c r="BI564" s="9"/>
      <c r="BJ564" s="9"/>
      <c r="BK564" s="9"/>
      <c r="BL564" s="9"/>
      <c r="BM564" s="9"/>
      <c r="BN564" s="9"/>
      <c r="BO564" s="9"/>
      <c r="BP564" s="9"/>
      <c r="BQ564" s="9"/>
      <c r="BR564" s="9"/>
      <c r="BS564" s="9"/>
      <c r="BT564" s="9"/>
      <c r="BU564" s="9"/>
      <c r="BV564" s="9"/>
      <c r="BW564" s="9"/>
      <c r="BX564" s="9"/>
      <c r="BY564" s="9"/>
      <c r="BZ564" s="9"/>
    </row>
    <row r="565" spans="1:78">
      <c r="A565" s="50">
        <f t="shared" si="35"/>
        <v>554</v>
      </c>
      <c r="C565" s="11" t="str">
        <f>IFERROR(INDEX('     2022    '!D:D,MATCH('Order Summary'!$A565,'     2022    '!$AN:$AN,0)),"")</f>
        <v/>
      </c>
      <c r="D565" s="11" t="str">
        <f>IFERROR(INDEX('     2022    '!C:C,MATCH('Order Summary'!$A565,'     2022    '!$AN:$AN,0)),"")</f>
        <v/>
      </c>
      <c r="E565" s="11" t="str">
        <f>IFERROR(INDEX('     2022    '!E:E,MATCH('Order Summary'!$A565,'     2022    '!$AN:$AN,0)),"")</f>
        <v/>
      </c>
      <c r="F565" s="96">
        <f>IFERROR(INDEX('     2022    '!AY:AY,MATCH($A565,'     2022    '!$AN:$AN,0)),0)</f>
        <v>0</v>
      </c>
      <c r="G565" s="180" t="str">
        <f>IFERROR(IF($O$3&gt;68,INDEX('     2022    '!I:I,MATCH($A565,'     2022    '!$AN:$AN,0))*(1-'     2022    '!$BA$1),INDEX('     2022    '!I:I,MATCH($A565,'     2022    '!$AN:$AN,0))),"")</f>
        <v/>
      </c>
      <c r="H565" s="96">
        <f>IFERROR(INDEX('     2022    '!AZ:AZ,MATCH($A565,'     2022    '!$AN:$AN,0)),0)</f>
        <v>0</v>
      </c>
      <c r="I565" s="180" t="str">
        <f>IFERROR(IF($O$3&gt;68,INDEX('     2022    '!M:M,MATCH($A565,'     2022    '!$AN:$AN,0))*(1-'     2022    '!$BA$1),INDEX('     2022    '!M:M,MATCH($A565,'     2022    '!$AN:$AN,0))),"")</f>
        <v/>
      </c>
      <c r="J565" s="181">
        <f t="shared" si="33"/>
        <v>0</v>
      </c>
      <c r="K565" s="182" t="str">
        <f t="shared" si="34"/>
        <v/>
      </c>
      <c r="L565" s="53"/>
      <c r="M565" s="52" t="str">
        <f>IFERROR(INDEX('     2022    '!R:R,MATCH('Order Summary'!$A565,'     2022    '!$AN:$AN,0)),"")</f>
        <v/>
      </c>
      <c r="N565" s="52" t="str">
        <f>IFERROR(INDEX('     2022    '!V:V,MATCH('Order Summary'!$A565,'     2022    '!$AN:$AN,0)),"")</f>
        <v/>
      </c>
      <c r="O565" s="52" t="str">
        <f>IFERROR(INDEX('     2022    '!S:S,MATCH('Order Summary'!$A565,'     2022    '!$AN:$AN,0)),"")</f>
        <v/>
      </c>
      <c r="P565" s="96" t="str">
        <f t="shared" si="32"/>
        <v/>
      </c>
      <c r="R565" s="9"/>
      <c r="S565" s="9"/>
      <c r="T565" s="9"/>
      <c r="U565" s="9"/>
      <c r="V565" s="9"/>
      <c r="W565" s="9"/>
      <c r="X565" s="9"/>
      <c r="Y565" s="9"/>
      <c r="Z565" s="9"/>
      <c r="AA565" s="9"/>
      <c r="AB565" s="9"/>
      <c r="AC565" s="9"/>
      <c r="AD565" s="9"/>
      <c r="AE565" s="9"/>
      <c r="AF565" s="9"/>
      <c r="AG565" s="9"/>
      <c r="AH565" s="9"/>
      <c r="AI565" s="9"/>
      <c r="AJ565" s="9"/>
      <c r="AK565" s="9"/>
      <c r="AL565" s="9"/>
      <c r="AM565" s="9"/>
      <c r="AN565" s="9"/>
      <c r="AO565" s="9"/>
      <c r="AP565" s="9"/>
      <c r="AQ565" s="9"/>
      <c r="AR565" s="9"/>
      <c r="AS565" s="9"/>
      <c r="AT565" s="9"/>
      <c r="AU565" s="9"/>
      <c r="AV565" s="9"/>
      <c r="AW565" s="9"/>
      <c r="AX565" s="9"/>
      <c r="AY565" s="9"/>
      <c r="AZ565" s="9"/>
      <c r="BA565" s="9"/>
      <c r="BB565" s="9"/>
      <c r="BC565" s="9"/>
      <c r="BD565" s="9"/>
      <c r="BE565" s="9"/>
      <c r="BF565" s="9"/>
      <c r="BG565" s="9"/>
      <c r="BH565" s="9"/>
      <c r="BI565" s="9"/>
      <c r="BJ565" s="9"/>
      <c r="BK565" s="9"/>
      <c r="BL565" s="9"/>
      <c r="BM565" s="9"/>
      <c r="BN565" s="9"/>
      <c r="BO565" s="9"/>
      <c r="BP565" s="9"/>
      <c r="BQ565" s="9"/>
      <c r="BR565" s="9"/>
      <c r="BS565" s="9"/>
      <c r="BT565" s="9"/>
      <c r="BU565" s="9"/>
      <c r="BV565" s="9"/>
      <c r="BW565" s="9"/>
      <c r="BX565" s="9"/>
      <c r="BY565" s="9"/>
      <c r="BZ565" s="9"/>
    </row>
    <row r="566" spans="1:78">
      <c r="A566" s="50">
        <f t="shared" si="35"/>
        <v>555</v>
      </c>
      <c r="C566" s="11" t="str">
        <f>IFERROR(INDEX('     2022    '!D:D,MATCH('Order Summary'!$A566,'     2022    '!$AN:$AN,0)),"")</f>
        <v/>
      </c>
      <c r="D566" s="11" t="str">
        <f>IFERROR(INDEX('     2022    '!C:C,MATCH('Order Summary'!$A566,'     2022    '!$AN:$AN,0)),"")</f>
        <v/>
      </c>
      <c r="E566" s="11" t="str">
        <f>IFERROR(INDEX('     2022    '!E:E,MATCH('Order Summary'!$A566,'     2022    '!$AN:$AN,0)),"")</f>
        <v/>
      </c>
      <c r="F566" s="96">
        <f>IFERROR(INDEX('     2022    '!AY:AY,MATCH($A566,'     2022    '!$AN:$AN,0)),0)</f>
        <v>0</v>
      </c>
      <c r="G566" s="180" t="str">
        <f>IFERROR(IF($O$3&gt;68,INDEX('     2022    '!I:I,MATCH($A566,'     2022    '!$AN:$AN,0))*(1-'     2022    '!$BA$1),INDEX('     2022    '!I:I,MATCH($A566,'     2022    '!$AN:$AN,0))),"")</f>
        <v/>
      </c>
      <c r="H566" s="96">
        <f>IFERROR(INDEX('     2022    '!AZ:AZ,MATCH($A566,'     2022    '!$AN:$AN,0)),0)</f>
        <v>0</v>
      </c>
      <c r="I566" s="180" t="str">
        <f>IFERROR(IF($O$3&gt;68,INDEX('     2022    '!M:M,MATCH($A566,'     2022    '!$AN:$AN,0))*(1-'     2022    '!$BA$1),INDEX('     2022    '!M:M,MATCH($A566,'     2022    '!$AN:$AN,0))),"")</f>
        <v/>
      </c>
      <c r="J566" s="181">
        <f t="shared" si="33"/>
        <v>0</v>
      </c>
      <c r="K566" s="182" t="str">
        <f t="shared" si="34"/>
        <v/>
      </c>
      <c r="L566" s="53"/>
      <c r="M566" s="52" t="str">
        <f>IFERROR(INDEX('     2022    '!R:R,MATCH('Order Summary'!$A566,'     2022    '!$AN:$AN,0)),"")</f>
        <v/>
      </c>
      <c r="N566" s="52" t="str">
        <f>IFERROR(INDEX('     2022    '!V:V,MATCH('Order Summary'!$A566,'     2022    '!$AN:$AN,0)),"")</f>
        <v/>
      </c>
      <c r="O566" s="52" t="str">
        <f>IFERROR(INDEX('     2022    '!S:S,MATCH('Order Summary'!$A566,'     2022    '!$AN:$AN,0)),"")</f>
        <v/>
      </c>
      <c r="P566" s="96" t="str">
        <f t="shared" si="32"/>
        <v/>
      </c>
      <c r="R566" s="9"/>
      <c r="S566" s="9"/>
      <c r="T566" s="9"/>
      <c r="U566" s="9"/>
      <c r="V566" s="9"/>
      <c r="W566" s="9"/>
      <c r="X566" s="9"/>
      <c r="Y566" s="9"/>
      <c r="Z566" s="9"/>
      <c r="AA566" s="9"/>
      <c r="AB566" s="9"/>
      <c r="AC566" s="9"/>
      <c r="AD566" s="9"/>
      <c r="AE566" s="9"/>
      <c r="AF566" s="9"/>
      <c r="AG566" s="9"/>
      <c r="AH566" s="9"/>
      <c r="AI566" s="9"/>
      <c r="AJ566" s="9"/>
      <c r="AK566" s="9"/>
      <c r="AL566" s="9"/>
      <c r="AM566" s="9"/>
      <c r="AN566" s="9"/>
      <c r="AO566" s="9"/>
      <c r="AP566" s="9"/>
      <c r="AQ566" s="9"/>
      <c r="AR566" s="9"/>
      <c r="AS566" s="9"/>
      <c r="AT566" s="9"/>
      <c r="AU566" s="9"/>
      <c r="AV566" s="9"/>
      <c r="AW566" s="9"/>
      <c r="AX566" s="9"/>
      <c r="AY566" s="9"/>
      <c r="AZ566" s="9"/>
      <c r="BA566" s="9"/>
      <c r="BB566" s="9"/>
      <c r="BC566" s="9"/>
      <c r="BD566" s="9"/>
      <c r="BE566" s="9"/>
      <c r="BF566" s="9"/>
      <c r="BG566" s="9"/>
      <c r="BH566" s="9"/>
      <c r="BI566" s="9"/>
      <c r="BJ566" s="9"/>
      <c r="BK566" s="9"/>
      <c r="BL566" s="9"/>
      <c r="BM566" s="9"/>
      <c r="BN566" s="9"/>
      <c r="BO566" s="9"/>
      <c r="BP566" s="9"/>
      <c r="BQ566" s="9"/>
      <c r="BR566" s="9"/>
      <c r="BS566" s="9"/>
      <c r="BT566" s="9"/>
      <c r="BU566" s="9"/>
      <c r="BV566" s="9"/>
      <c r="BW566" s="9"/>
      <c r="BX566" s="9"/>
      <c r="BY566" s="9"/>
      <c r="BZ566" s="9"/>
    </row>
    <row r="567" spans="1:78">
      <c r="A567" s="50">
        <f t="shared" si="35"/>
        <v>556</v>
      </c>
      <c r="C567" s="11" t="str">
        <f>IFERROR(INDEX('     2022    '!D:D,MATCH('Order Summary'!$A567,'     2022    '!$AN:$AN,0)),"")</f>
        <v/>
      </c>
      <c r="D567" s="11" t="str">
        <f>IFERROR(INDEX('     2022    '!C:C,MATCH('Order Summary'!$A567,'     2022    '!$AN:$AN,0)),"")</f>
        <v/>
      </c>
      <c r="E567" s="11" t="str">
        <f>IFERROR(INDEX('     2022    '!E:E,MATCH('Order Summary'!$A567,'     2022    '!$AN:$AN,0)),"")</f>
        <v/>
      </c>
      <c r="F567" s="96">
        <f>IFERROR(INDEX('     2022    '!AY:AY,MATCH($A567,'     2022    '!$AN:$AN,0)),0)</f>
        <v>0</v>
      </c>
      <c r="G567" s="180" t="str">
        <f>IFERROR(IF($O$3&gt;68,INDEX('     2022    '!I:I,MATCH($A567,'     2022    '!$AN:$AN,0))*(1-'     2022    '!$BA$1),INDEX('     2022    '!I:I,MATCH($A567,'     2022    '!$AN:$AN,0))),"")</f>
        <v/>
      </c>
      <c r="H567" s="96">
        <f>IFERROR(INDEX('     2022    '!AZ:AZ,MATCH($A567,'     2022    '!$AN:$AN,0)),0)</f>
        <v>0</v>
      </c>
      <c r="I567" s="180" t="str">
        <f>IFERROR(IF($O$3&gt;68,INDEX('     2022    '!M:M,MATCH($A567,'     2022    '!$AN:$AN,0))*(1-'     2022    '!$BA$1),INDEX('     2022    '!M:M,MATCH($A567,'     2022    '!$AN:$AN,0))),"")</f>
        <v/>
      </c>
      <c r="J567" s="181">
        <f t="shared" si="33"/>
        <v>0</v>
      </c>
      <c r="K567" s="182" t="str">
        <f t="shared" si="34"/>
        <v/>
      </c>
      <c r="L567" s="53"/>
      <c r="M567" s="52" t="str">
        <f>IFERROR(INDEX('     2022    '!R:R,MATCH('Order Summary'!$A567,'     2022    '!$AN:$AN,0)),"")</f>
        <v/>
      </c>
      <c r="N567" s="52" t="str">
        <f>IFERROR(INDEX('     2022    '!V:V,MATCH('Order Summary'!$A567,'     2022    '!$AN:$AN,0)),"")</f>
        <v/>
      </c>
      <c r="O567" s="52" t="str">
        <f>IFERROR(INDEX('     2022    '!S:S,MATCH('Order Summary'!$A567,'     2022    '!$AN:$AN,0)),"")</f>
        <v/>
      </c>
      <c r="P567" s="96" t="str">
        <f t="shared" si="32"/>
        <v/>
      </c>
      <c r="R567" s="9"/>
      <c r="S567" s="9"/>
      <c r="T567" s="9"/>
      <c r="U567" s="9"/>
      <c r="V567" s="9"/>
      <c r="W567" s="9"/>
      <c r="X567" s="9"/>
      <c r="Y567" s="9"/>
      <c r="Z567" s="9"/>
      <c r="AA567" s="9"/>
      <c r="AB567" s="9"/>
      <c r="AC567" s="9"/>
      <c r="AD567" s="9"/>
      <c r="AE567" s="9"/>
      <c r="AF567" s="9"/>
      <c r="AG567" s="9"/>
      <c r="AH567" s="9"/>
      <c r="AI567" s="9"/>
      <c r="AJ567" s="9"/>
      <c r="AK567" s="9"/>
      <c r="AL567" s="9"/>
      <c r="AM567" s="9"/>
      <c r="AN567" s="9"/>
      <c r="AO567" s="9"/>
      <c r="AP567" s="9"/>
      <c r="AQ567" s="9"/>
      <c r="AR567" s="9"/>
      <c r="AS567" s="9"/>
      <c r="AT567" s="9"/>
      <c r="AU567" s="9"/>
      <c r="AV567" s="9"/>
      <c r="AW567" s="9"/>
      <c r="AX567" s="9"/>
      <c r="AY567" s="9"/>
      <c r="AZ567" s="9"/>
      <c r="BA567" s="9"/>
      <c r="BB567" s="9"/>
      <c r="BC567" s="9"/>
      <c r="BD567" s="9"/>
      <c r="BE567" s="9"/>
      <c r="BF567" s="9"/>
      <c r="BG567" s="9"/>
      <c r="BH567" s="9"/>
      <c r="BI567" s="9"/>
      <c r="BJ567" s="9"/>
      <c r="BK567" s="9"/>
      <c r="BL567" s="9"/>
      <c r="BM567" s="9"/>
      <c r="BN567" s="9"/>
      <c r="BO567" s="9"/>
      <c r="BP567" s="9"/>
      <c r="BQ567" s="9"/>
      <c r="BR567" s="9"/>
      <c r="BS567" s="9"/>
      <c r="BT567" s="9"/>
      <c r="BU567" s="9"/>
      <c r="BV567" s="9"/>
      <c r="BW567" s="9"/>
      <c r="BX567" s="9"/>
      <c r="BY567" s="9"/>
      <c r="BZ567" s="9"/>
    </row>
    <row r="568" spans="1:78">
      <c r="A568" s="50">
        <f t="shared" si="35"/>
        <v>557</v>
      </c>
      <c r="C568" s="11" t="str">
        <f>IFERROR(INDEX('     2022    '!D:D,MATCH('Order Summary'!$A568,'     2022    '!$AN:$AN,0)),"")</f>
        <v/>
      </c>
      <c r="D568" s="11" t="str">
        <f>IFERROR(INDEX('     2022    '!C:C,MATCH('Order Summary'!$A568,'     2022    '!$AN:$AN,0)),"")</f>
        <v/>
      </c>
      <c r="E568" s="11" t="str">
        <f>IFERROR(INDEX('     2022    '!E:E,MATCH('Order Summary'!$A568,'     2022    '!$AN:$AN,0)),"")</f>
        <v/>
      </c>
      <c r="F568" s="96">
        <f>IFERROR(INDEX('     2022    '!AY:AY,MATCH($A568,'     2022    '!$AN:$AN,0)),0)</f>
        <v>0</v>
      </c>
      <c r="G568" s="180" t="str">
        <f>IFERROR(IF($O$3&gt;68,INDEX('     2022    '!I:I,MATCH($A568,'     2022    '!$AN:$AN,0))*(1-'     2022    '!$BA$1),INDEX('     2022    '!I:I,MATCH($A568,'     2022    '!$AN:$AN,0))),"")</f>
        <v/>
      </c>
      <c r="H568" s="96">
        <f>IFERROR(INDEX('     2022    '!AZ:AZ,MATCH($A568,'     2022    '!$AN:$AN,0)),0)</f>
        <v>0</v>
      </c>
      <c r="I568" s="180" t="str">
        <f>IFERROR(IF($O$3&gt;68,INDEX('     2022    '!M:M,MATCH($A568,'     2022    '!$AN:$AN,0))*(1-'     2022    '!$BA$1),INDEX('     2022    '!M:M,MATCH($A568,'     2022    '!$AN:$AN,0))),"")</f>
        <v/>
      </c>
      <c r="J568" s="181">
        <f t="shared" si="33"/>
        <v>0</v>
      </c>
      <c r="K568" s="182" t="str">
        <f t="shared" si="34"/>
        <v/>
      </c>
      <c r="L568" s="53"/>
      <c r="M568" s="52" t="str">
        <f>IFERROR(INDEX('     2022    '!R:R,MATCH('Order Summary'!$A568,'     2022    '!$AN:$AN,0)),"")</f>
        <v/>
      </c>
      <c r="N568" s="52" t="str">
        <f>IFERROR(INDEX('     2022    '!V:V,MATCH('Order Summary'!$A568,'     2022    '!$AN:$AN,0)),"")</f>
        <v/>
      </c>
      <c r="O568" s="52" t="str">
        <f>IFERROR(INDEX('     2022    '!S:S,MATCH('Order Summary'!$A568,'     2022    '!$AN:$AN,0)),"")</f>
        <v/>
      </c>
      <c r="P568" s="96" t="str">
        <f t="shared" si="32"/>
        <v/>
      </c>
      <c r="R568" s="9"/>
      <c r="S568" s="9"/>
      <c r="T568" s="9"/>
      <c r="U568" s="9"/>
      <c r="V568" s="9"/>
      <c r="W568" s="9"/>
      <c r="X568" s="9"/>
      <c r="Y568" s="9"/>
      <c r="Z568" s="9"/>
      <c r="AA568" s="9"/>
      <c r="AB568" s="9"/>
      <c r="AC568" s="9"/>
      <c r="AD568" s="9"/>
      <c r="AE568" s="9"/>
      <c r="AF568" s="9"/>
      <c r="AG568" s="9"/>
      <c r="AH568" s="9"/>
      <c r="AI568" s="9"/>
      <c r="AJ568" s="9"/>
      <c r="AK568" s="9"/>
      <c r="AL568" s="9"/>
      <c r="AM568" s="9"/>
      <c r="AN568" s="9"/>
      <c r="AO568" s="9"/>
      <c r="AP568" s="9"/>
      <c r="AQ568" s="9"/>
      <c r="AR568" s="9"/>
      <c r="AS568" s="9"/>
      <c r="AT568" s="9"/>
      <c r="AU568" s="9"/>
      <c r="AV568" s="9"/>
      <c r="AW568" s="9"/>
      <c r="AX568" s="9"/>
      <c r="AY568" s="9"/>
      <c r="AZ568" s="9"/>
      <c r="BA568" s="9"/>
      <c r="BB568" s="9"/>
      <c r="BC568" s="9"/>
      <c r="BD568" s="9"/>
      <c r="BE568" s="9"/>
      <c r="BF568" s="9"/>
      <c r="BG568" s="9"/>
      <c r="BH568" s="9"/>
      <c r="BI568" s="9"/>
      <c r="BJ568" s="9"/>
      <c r="BK568" s="9"/>
      <c r="BL568" s="9"/>
      <c r="BM568" s="9"/>
      <c r="BN568" s="9"/>
      <c r="BO568" s="9"/>
      <c r="BP568" s="9"/>
      <c r="BQ568" s="9"/>
      <c r="BR568" s="9"/>
      <c r="BS568" s="9"/>
      <c r="BT568" s="9"/>
      <c r="BU568" s="9"/>
      <c r="BV568" s="9"/>
      <c r="BW568" s="9"/>
      <c r="BX568" s="9"/>
      <c r="BY568" s="9"/>
      <c r="BZ568" s="9"/>
    </row>
    <row r="569" spans="1:78">
      <c r="A569" s="50">
        <f t="shared" si="35"/>
        <v>558</v>
      </c>
      <c r="C569" s="11" t="str">
        <f>IFERROR(INDEX('     2022    '!D:D,MATCH('Order Summary'!$A569,'     2022    '!$AN:$AN,0)),"")</f>
        <v/>
      </c>
      <c r="D569" s="11" t="str">
        <f>IFERROR(INDEX('     2022    '!C:C,MATCH('Order Summary'!$A569,'     2022    '!$AN:$AN,0)),"")</f>
        <v/>
      </c>
      <c r="E569" s="11" t="str">
        <f>IFERROR(INDEX('     2022    '!E:E,MATCH('Order Summary'!$A569,'     2022    '!$AN:$AN,0)),"")</f>
        <v/>
      </c>
      <c r="F569" s="96">
        <f>IFERROR(INDEX('     2022    '!AY:AY,MATCH($A569,'     2022    '!$AN:$AN,0)),0)</f>
        <v>0</v>
      </c>
      <c r="G569" s="180" t="str">
        <f>IFERROR(IF($O$3&gt;68,INDEX('     2022    '!I:I,MATCH($A569,'     2022    '!$AN:$AN,0))*(1-'     2022    '!$BA$1),INDEX('     2022    '!I:I,MATCH($A569,'     2022    '!$AN:$AN,0))),"")</f>
        <v/>
      </c>
      <c r="H569" s="96">
        <f>IFERROR(INDEX('     2022    '!AZ:AZ,MATCH($A569,'     2022    '!$AN:$AN,0)),0)</f>
        <v>0</v>
      </c>
      <c r="I569" s="180" t="str">
        <f>IFERROR(IF($O$3&gt;68,INDEX('     2022    '!M:M,MATCH($A569,'     2022    '!$AN:$AN,0))*(1-'     2022    '!$BA$1),INDEX('     2022    '!M:M,MATCH($A569,'     2022    '!$AN:$AN,0))),"")</f>
        <v/>
      </c>
      <c r="J569" s="181">
        <f t="shared" si="33"/>
        <v>0</v>
      </c>
      <c r="K569" s="182" t="str">
        <f t="shared" si="34"/>
        <v/>
      </c>
      <c r="L569" s="53"/>
      <c r="M569" s="52" t="str">
        <f>IFERROR(INDEX('     2022    '!R:R,MATCH('Order Summary'!$A569,'     2022    '!$AN:$AN,0)),"")</f>
        <v/>
      </c>
      <c r="N569" s="52" t="str">
        <f>IFERROR(INDEX('     2022    '!V:V,MATCH('Order Summary'!$A569,'     2022    '!$AN:$AN,0)),"")</f>
        <v/>
      </c>
      <c r="O569" s="52" t="str">
        <f>IFERROR(INDEX('     2022    '!S:S,MATCH('Order Summary'!$A569,'     2022    '!$AN:$AN,0)),"")</f>
        <v/>
      </c>
      <c r="P569" s="96" t="str">
        <f t="shared" si="32"/>
        <v/>
      </c>
      <c r="R569" s="9"/>
      <c r="S569" s="9"/>
      <c r="T569" s="9"/>
      <c r="U569" s="9"/>
      <c r="V569" s="9"/>
      <c r="W569" s="9"/>
      <c r="X569" s="9"/>
      <c r="Y569" s="9"/>
      <c r="Z569" s="9"/>
      <c r="AA569" s="9"/>
      <c r="AB569" s="9"/>
      <c r="AC569" s="9"/>
      <c r="AD569" s="9"/>
      <c r="AE569" s="9"/>
      <c r="AF569" s="9"/>
      <c r="AG569" s="9"/>
      <c r="AH569" s="9"/>
      <c r="AI569" s="9"/>
      <c r="AJ569" s="9"/>
      <c r="AK569" s="9"/>
      <c r="AL569" s="9"/>
      <c r="AM569" s="9"/>
      <c r="AN569" s="9"/>
      <c r="AO569" s="9"/>
      <c r="AP569" s="9"/>
      <c r="AQ569" s="9"/>
      <c r="AR569" s="9"/>
      <c r="AS569" s="9"/>
      <c r="AT569" s="9"/>
      <c r="AU569" s="9"/>
      <c r="AV569" s="9"/>
      <c r="AW569" s="9"/>
      <c r="AX569" s="9"/>
      <c r="AY569" s="9"/>
      <c r="AZ569" s="9"/>
      <c r="BA569" s="9"/>
      <c r="BB569" s="9"/>
      <c r="BC569" s="9"/>
      <c r="BD569" s="9"/>
      <c r="BE569" s="9"/>
      <c r="BF569" s="9"/>
      <c r="BG569" s="9"/>
      <c r="BH569" s="9"/>
      <c r="BI569" s="9"/>
      <c r="BJ569" s="9"/>
      <c r="BK569" s="9"/>
      <c r="BL569" s="9"/>
      <c r="BM569" s="9"/>
      <c r="BN569" s="9"/>
      <c r="BO569" s="9"/>
      <c r="BP569" s="9"/>
      <c r="BQ569" s="9"/>
      <c r="BR569" s="9"/>
      <c r="BS569" s="9"/>
      <c r="BT569" s="9"/>
      <c r="BU569" s="9"/>
      <c r="BV569" s="9"/>
      <c r="BW569" s="9"/>
      <c r="BX569" s="9"/>
      <c r="BY569" s="9"/>
      <c r="BZ569" s="9"/>
    </row>
    <row r="570" spans="1:78">
      <c r="A570" s="50">
        <f t="shared" si="35"/>
        <v>559</v>
      </c>
      <c r="C570" s="11" t="str">
        <f>IFERROR(INDEX('     2022    '!D:D,MATCH('Order Summary'!$A570,'     2022    '!$AN:$AN,0)),"")</f>
        <v/>
      </c>
      <c r="D570" s="11" t="str">
        <f>IFERROR(INDEX('     2022    '!C:C,MATCH('Order Summary'!$A570,'     2022    '!$AN:$AN,0)),"")</f>
        <v/>
      </c>
      <c r="E570" s="11" t="str">
        <f>IFERROR(INDEX('     2022    '!E:E,MATCH('Order Summary'!$A570,'     2022    '!$AN:$AN,0)),"")</f>
        <v/>
      </c>
      <c r="F570" s="96">
        <f>IFERROR(INDEX('     2022    '!AY:AY,MATCH($A570,'     2022    '!$AN:$AN,0)),0)</f>
        <v>0</v>
      </c>
      <c r="G570" s="180" t="str">
        <f>IFERROR(IF($O$3&gt;68,INDEX('     2022    '!I:I,MATCH($A570,'     2022    '!$AN:$AN,0))*(1-'     2022    '!$BA$1),INDEX('     2022    '!I:I,MATCH($A570,'     2022    '!$AN:$AN,0))),"")</f>
        <v/>
      </c>
      <c r="H570" s="96">
        <f>IFERROR(INDEX('     2022    '!AZ:AZ,MATCH($A570,'     2022    '!$AN:$AN,0)),0)</f>
        <v>0</v>
      </c>
      <c r="I570" s="180" t="str">
        <f>IFERROR(IF($O$3&gt;68,INDEX('     2022    '!M:M,MATCH($A570,'     2022    '!$AN:$AN,0))*(1-'     2022    '!$BA$1),INDEX('     2022    '!M:M,MATCH($A570,'     2022    '!$AN:$AN,0))),"")</f>
        <v/>
      </c>
      <c r="J570" s="181">
        <f t="shared" si="33"/>
        <v>0</v>
      </c>
      <c r="K570" s="182" t="str">
        <f t="shared" si="34"/>
        <v/>
      </c>
      <c r="L570" s="53"/>
      <c r="M570" s="52" t="str">
        <f>IFERROR(INDEX('     2022    '!R:R,MATCH('Order Summary'!$A570,'     2022    '!$AN:$AN,0)),"")</f>
        <v/>
      </c>
      <c r="N570" s="52" t="str">
        <f>IFERROR(INDEX('     2022    '!V:V,MATCH('Order Summary'!$A570,'     2022    '!$AN:$AN,0)),"")</f>
        <v/>
      </c>
      <c r="O570" s="52" t="str">
        <f>IFERROR(INDEX('     2022    '!S:S,MATCH('Order Summary'!$A570,'     2022    '!$AN:$AN,0)),"")</f>
        <v/>
      </c>
      <c r="P570" s="96" t="str">
        <f t="shared" si="32"/>
        <v/>
      </c>
      <c r="R570" s="9"/>
      <c r="S570" s="9"/>
      <c r="T570" s="9"/>
      <c r="U570" s="9"/>
      <c r="V570" s="9"/>
      <c r="W570" s="9"/>
      <c r="X570" s="9"/>
      <c r="Y570" s="9"/>
      <c r="Z570" s="9"/>
      <c r="AA570" s="9"/>
      <c r="AB570" s="9"/>
      <c r="AC570" s="9"/>
      <c r="AD570" s="9"/>
      <c r="AE570" s="9"/>
      <c r="AF570" s="9"/>
      <c r="AG570" s="9"/>
      <c r="AH570" s="9"/>
      <c r="AI570" s="9"/>
      <c r="AJ570" s="9"/>
      <c r="AK570" s="9"/>
      <c r="AL570" s="9"/>
      <c r="AM570" s="9"/>
      <c r="AN570" s="9"/>
      <c r="AO570" s="9"/>
      <c r="AP570" s="9"/>
      <c r="AQ570" s="9"/>
      <c r="AR570" s="9"/>
      <c r="AS570" s="9"/>
      <c r="AT570" s="9"/>
      <c r="AU570" s="9"/>
      <c r="AV570" s="9"/>
      <c r="AW570" s="9"/>
      <c r="AX570" s="9"/>
      <c r="AY570" s="9"/>
      <c r="AZ570" s="9"/>
      <c r="BA570" s="9"/>
      <c r="BB570" s="9"/>
      <c r="BC570" s="9"/>
      <c r="BD570" s="9"/>
      <c r="BE570" s="9"/>
      <c r="BF570" s="9"/>
      <c r="BG570" s="9"/>
      <c r="BH570" s="9"/>
      <c r="BI570" s="9"/>
      <c r="BJ570" s="9"/>
      <c r="BK570" s="9"/>
      <c r="BL570" s="9"/>
      <c r="BM570" s="9"/>
      <c r="BN570" s="9"/>
      <c r="BO570" s="9"/>
      <c r="BP570" s="9"/>
      <c r="BQ570" s="9"/>
      <c r="BR570" s="9"/>
      <c r="BS570" s="9"/>
      <c r="BT570" s="9"/>
      <c r="BU570" s="9"/>
      <c r="BV570" s="9"/>
      <c r="BW570" s="9"/>
      <c r="BX570" s="9"/>
      <c r="BY570" s="9"/>
      <c r="BZ570" s="9"/>
    </row>
    <row r="571" spans="1:78">
      <c r="A571" s="50">
        <f t="shared" si="35"/>
        <v>560</v>
      </c>
      <c r="C571" s="11" t="str">
        <f>IFERROR(INDEX('     2022    '!D:D,MATCH('Order Summary'!$A571,'     2022    '!$AN:$AN,0)),"")</f>
        <v/>
      </c>
      <c r="D571" s="11" t="str">
        <f>IFERROR(INDEX('     2022    '!C:C,MATCH('Order Summary'!$A571,'     2022    '!$AN:$AN,0)),"")</f>
        <v/>
      </c>
      <c r="E571" s="11" t="str">
        <f>IFERROR(INDEX('     2022    '!E:E,MATCH('Order Summary'!$A571,'     2022    '!$AN:$AN,0)),"")</f>
        <v/>
      </c>
      <c r="F571" s="96">
        <f>IFERROR(INDEX('     2022    '!AY:AY,MATCH($A571,'     2022    '!$AN:$AN,0)),0)</f>
        <v>0</v>
      </c>
      <c r="G571" s="180" t="str">
        <f>IFERROR(IF($O$3&gt;68,INDEX('     2022    '!I:I,MATCH($A571,'     2022    '!$AN:$AN,0))*(1-'     2022    '!$BA$1),INDEX('     2022    '!I:I,MATCH($A571,'     2022    '!$AN:$AN,0))),"")</f>
        <v/>
      </c>
      <c r="H571" s="96">
        <f>IFERROR(INDEX('     2022    '!AZ:AZ,MATCH($A571,'     2022    '!$AN:$AN,0)),0)</f>
        <v>0</v>
      </c>
      <c r="I571" s="180" t="str">
        <f>IFERROR(IF($O$3&gt;68,INDEX('     2022    '!M:M,MATCH($A571,'     2022    '!$AN:$AN,0))*(1-'     2022    '!$BA$1),INDEX('     2022    '!M:M,MATCH($A571,'     2022    '!$AN:$AN,0))),"")</f>
        <v/>
      </c>
      <c r="J571" s="181">
        <f t="shared" si="33"/>
        <v>0</v>
      </c>
      <c r="K571" s="182" t="str">
        <f t="shared" si="34"/>
        <v/>
      </c>
      <c r="L571" s="53"/>
      <c r="M571" s="52" t="str">
        <f>IFERROR(INDEX('     2022    '!R:R,MATCH('Order Summary'!$A571,'     2022    '!$AN:$AN,0)),"")</f>
        <v/>
      </c>
      <c r="N571" s="52" t="str">
        <f>IFERROR(INDEX('     2022    '!V:V,MATCH('Order Summary'!$A571,'     2022    '!$AN:$AN,0)),"")</f>
        <v/>
      </c>
      <c r="O571" s="52" t="str">
        <f>IFERROR(INDEX('     2022    '!S:S,MATCH('Order Summary'!$A571,'     2022    '!$AN:$AN,0)),"")</f>
        <v/>
      </c>
      <c r="P571" s="96" t="str">
        <f t="shared" si="32"/>
        <v/>
      </c>
      <c r="R571" s="9"/>
      <c r="S571" s="9"/>
      <c r="T571" s="9"/>
      <c r="U571" s="9"/>
      <c r="V571" s="9"/>
      <c r="W571" s="9"/>
      <c r="X571" s="9"/>
      <c r="Y571" s="9"/>
      <c r="Z571" s="9"/>
      <c r="AA571" s="9"/>
      <c r="AB571" s="9"/>
      <c r="AC571" s="9"/>
      <c r="AD571" s="9"/>
      <c r="AE571" s="9"/>
      <c r="AF571" s="9"/>
      <c r="AG571" s="9"/>
      <c r="AH571" s="9"/>
      <c r="AI571" s="9"/>
      <c r="AJ571" s="9"/>
      <c r="AK571" s="9"/>
      <c r="AL571" s="9"/>
      <c r="AM571" s="9"/>
      <c r="AN571" s="9"/>
      <c r="AO571" s="9"/>
      <c r="AP571" s="9"/>
      <c r="AQ571" s="9"/>
      <c r="AR571" s="9"/>
      <c r="AS571" s="9"/>
      <c r="AT571" s="9"/>
      <c r="AU571" s="9"/>
      <c r="AV571" s="9"/>
      <c r="AW571" s="9"/>
      <c r="AX571" s="9"/>
      <c r="AY571" s="9"/>
      <c r="AZ571" s="9"/>
      <c r="BA571" s="9"/>
      <c r="BB571" s="9"/>
      <c r="BC571" s="9"/>
      <c r="BD571" s="9"/>
      <c r="BE571" s="9"/>
      <c r="BF571" s="9"/>
      <c r="BG571" s="9"/>
      <c r="BH571" s="9"/>
      <c r="BI571" s="9"/>
      <c r="BJ571" s="9"/>
      <c r="BK571" s="9"/>
      <c r="BL571" s="9"/>
      <c r="BM571" s="9"/>
      <c r="BN571" s="9"/>
      <c r="BO571" s="9"/>
      <c r="BP571" s="9"/>
      <c r="BQ571" s="9"/>
      <c r="BR571" s="9"/>
      <c r="BS571" s="9"/>
      <c r="BT571" s="9"/>
      <c r="BU571" s="9"/>
      <c r="BV571" s="9"/>
      <c r="BW571" s="9"/>
      <c r="BX571" s="9"/>
      <c r="BY571" s="9"/>
      <c r="BZ571" s="9"/>
    </row>
    <row r="572" spans="1:78">
      <c r="A572" s="50">
        <f t="shared" si="35"/>
        <v>561</v>
      </c>
      <c r="C572" s="11" t="str">
        <f>IFERROR(INDEX('     2022    '!D:D,MATCH('Order Summary'!$A572,'     2022    '!$AN:$AN,0)),"")</f>
        <v/>
      </c>
      <c r="D572" s="11" t="str">
        <f>IFERROR(INDEX('     2022    '!C:C,MATCH('Order Summary'!$A572,'     2022    '!$AN:$AN,0)),"")</f>
        <v/>
      </c>
      <c r="E572" s="11" t="str">
        <f>IFERROR(INDEX('     2022    '!E:E,MATCH('Order Summary'!$A572,'     2022    '!$AN:$AN,0)),"")</f>
        <v/>
      </c>
      <c r="F572" s="96">
        <f>IFERROR(INDEX('     2022    '!AY:AY,MATCH($A572,'     2022    '!$AN:$AN,0)),0)</f>
        <v>0</v>
      </c>
      <c r="G572" s="180" t="str">
        <f>IFERROR(IF($O$3&gt;68,INDEX('     2022    '!I:I,MATCH($A572,'     2022    '!$AN:$AN,0))*(1-'     2022    '!$BA$1),INDEX('     2022    '!I:I,MATCH($A572,'     2022    '!$AN:$AN,0))),"")</f>
        <v/>
      </c>
      <c r="H572" s="96">
        <f>IFERROR(INDEX('     2022    '!AZ:AZ,MATCH($A572,'     2022    '!$AN:$AN,0)),0)</f>
        <v>0</v>
      </c>
      <c r="I572" s="180" t="str">
        <f>IFERROR(IF($O$3&gt;68,INDEX('     2022    '!M:M,MATCH($A572,'     2022    '!$AN:$AN,0))*(1-'     2022    '!$BA$1),INDEX('     2022    '!M:M,MATCH($A572,'     2022    '!$AN:$AN,0))),"")</f>
        <v/>
      </c>
      <c r="J572" s="181">
        <f t="shared" si="33"/>
        <v>0</v>
      </c>
      <c r="K572" s="182" t="str">
        <f t="shared" si="34"/>
        <v/>
      </c>
      <c r="L572" s="53"/>
      <c r="M572" s="52" t="str">
        <f>IFERROR(INDEX('     2022    '!R:R,MATCH('Order Summary'!$A572,'     2022    '!$AN:$AN,0)),"")</f>
        <v/>
      </c>
      <c r="N572" s="52" t="str">
        <f>IFERROR(INDEX('     2022    '!V:V,MATCH('Order Summary'!$A572,'     2022    '!$AN:$AN,0)),"")</f>
        <v/>
      </c>
      <c r="O572" s="52" t="str">
        <f>IFERROR(INDEX('     2022    '!S:S,MATCH('Order Summary'!$A572,'     2022    '!$AN:$AN,0)),"")</f>
        <v/>
      </c>
      <c r="P572" s="96" t="str">
        <f t="shared" si="32"/>
        <v/>
      </c>
      <c r="R572" s="9"/>
      <c r="S572" s="9"/>
      <c r="T572" s="9"/>
      <c r="U572" s="9"/>
      <c r="V572" s="9"/>
      <c r="W572" s="9"/>
      <c r="X572" s="9"/>
      <c r="Y572" s="9"/>
      <c r="Z572" s="9"/>
      <c r="AA572" s="9"/>
      <c r="AB572" s="9"/>
      <c r="AC572" s="9"/>
      <c r="AD572" s="9"/>
      <c r="AE572" s="9"/>
      <c r="AF572" s="9"/>
      <c r="AG572" s="9"/>
      <c r="AH572" s="9"/>
      <c r="AI572" s="9"/>
      <c r="AJ572" s="9"/>
      <c r="AK572" s="9"/>
      <c r="AL572" s="9"/>
      <c r="AM572" s="9"/>
      <c r="AN572" s="9"/>
      <c r="AO572" s="9"/>
      <c r="AP572" s="9"/>
      <c r="AQ572" s="9"/>
      <c r="AR572" s="9"/>
      <c r="AS572" s="9"/>
      <c r="AT572" s="9"/>
      <c r="AU572" s="9"/>
      <c r="AV572" s="9"/>
      <c r="AW572" s="9"/>
      <c r="AX572" s="9"/>
      <c r="AY572" s="9"/>
      <c r="AZ572" s="9"/>
      <c r="BA572" s="9"/>
      <c r="BB572" s="9"/>
      <c r="BC572" s="9"/>
      <c r="BD572" s="9"/>
      <c r="BE572" s="9"/>
      <c r="BF572" s="9"/>
      <c r="BG572" s="9"/>
      <c r="BH572" s="9"/>
      <c r="BI572" s="9"/>
      <c r="BJ572" s="9"/>
      <c r="BK572" s="9"/>
      <c r="BL572" s="9"/>
      <c r="BM572" s="9"/>
      <c r="BN572" s="9"/>
      <c r="BO572" s="9"/>
      <c r="BP572" s="9"/>
      <c r="BQ572" s="9"/>
      <c r="BR572" s="9"/>
      <c r="BS572" s="9"/>
      <c r="BT572" s="9"/>
      <c r="BU572" s="9"/>
      <c r="BV572" s="9"/>
      <c r="BW572" s="9"/>
      <c r="BX572" s="9"/>
      <c r="BY572" s="9"/>
      <c r="BZ572" s="9"/>
    </row>
    <row r="573" spans="1:78">
      <c r="A573" s="50">
        <f t="shared" si="35"/>
        <v>562</v>
      </c>
      <c r="C573" s="11" t="str">
        <f>IFERROR(INDEX('     2022    '!D:D,MATCH('Order Summary'!$A573,'     2022    '!$AN:$AN,0)),"")</f>
        <v/>
      </c>
      <c r="D573" s="11" t="str">
        <f>IFERROR(INDEX('     2022    '!C:C,MATCH('Order Summary'!$A573,'     2022    '!$AN:$AN,0)),"")</f>
        <v/>
      </c>
      <c r="E573" s="11" t="str">
        <f>IFERROR(INDEX('     2022    '!E:E,MATCH('Order Summary'!$A573,'     2022    '!$AN:$AN,0)),"")</f>
        <v/>
      </c>
      <c r="F573" s="96">
        <f>IFERROR(INDEX('     2022    '!AY:AY,MATCH($A573,'     2022    '!$AN:$AN,0)),0)</f>
        <v>0</v>
      </c>
      <c r="G573" s="180" t="str">
        <f>IFERROR(IF($O$3&gt;68,INDEX('     2022    '!I:I,MATCH($A573,'     2022    '!$AN:$AN,0))*(1-'     2022    '!$BA$1),INDEX('     2022    '!I:I,MATCH($A573,'     2022    '!$AN:$AN,0))),"")</f>
        <v/>
      </c>
      <c r="H573" s="96">
        <f>IFERROR(INDEX('     2022    '!AZ:AZ,MATCH($A573,'     2022    '!$AN:$AN,0)),0)</f>
        <v>0</v>
      </c>
      <c r="I573" s="180" t="str">
        <f>IFERROR(IF($O$3&gt;68,INDEX('     2022    '!M:M,MATCH($A573,'     2022    '!$AN:$AN,0))*(1-'     2022    '!$BA$1),INDEX('     2022    '!M:M,MATCH($A573,'     2022    '!$AN:$AN,0))),"")</f>
        <v/>
      </c>
      <c r="J573" s="181">
        <f t="shared" si="33"/>
        <v>0</v>
      </c>
      <c r="K573" s="182" t="str">
        <f t="shared" si="34"/>
        <v/>
      </c>
      <c r="L573" s="53"/>
      <c r="M573" s="52" t="str">
        <f>IFERROR(INDEX('     2022    '!R:R,MATCH('Order Summary'!$A573,'     2022    '!$AN:$AN,0)),"")</f>
        <v/>
      </c>
      <c r="N573" s="52" t="str">
        <f>IFERROR(INDEX('     2022    '!V:V,MATCH('Order Summary'!$A573,'     2022    '!$AN:$AN,0)),"")</f>
        <v/>
      </c>
      <c r="O573" s="52" t="str">
        <f>IFERROR(INDEX('     2022    '!S:S,MATCH('Order Summary'!$A573,'     2022    '!$AN:$AN,0)),"")</f>
        <v/>
      </c>
      <c r="P573" s="96" t="str">
        <f t="shared" si="32"/>
        <v/>
      </c>
      <c r="R573" s="9"/>
      <c r="S573" s="9"/>
      <c r="T573" s="9"/>
      <c r="U573" s="9"/>
      <c r="V573" s="9"/>
      <c r="W573" s="9"/>
      <c r="X573" s="9"/>
      <c r="Y573" s="9"/>
      <c r="Z573" s="9"/>
      <c r="AA573" s="9"/>
      <c r="AB573" s="9"/>
      <c r="AC573" s="9"/>
      <c r="AD573" s="9"/>
      <c r="AE573" s="9"/>
      <c r="AF573" s="9"/>
      <c r="AG573" s="9"/>
      <c r="AH573" s="9"/>
      <c r="AI573" s="9"/>
      <c r="AJ573" s="9"/>
      <c r="AK573" s="9"/>
      <c r="AL573" s="9"/>
      <c r="AM573" s="9"/>
      <c r="AN573" s="9"/>
      <c r="AO573" s="9"/>
      <c r="AP573" s="9"/>
      <c r="AQ573" s="9"/>
      <c r="AR573" s="9"/>
      <c r="AS573" s="9"/>
      <c r="AT573" s="9"/>
      <c r="AU573" s="9"/>
      <c r="AV573" s="9"/>
      <c r="AW573" s="9"/>
      <c r="AX573" s="9"/>
      <c r="AY573" s="9"/>
      <c r="AZ573" s="9"/>
      <c r="BA573" s="9"/>
      <c r="BB573" s="9"/>
      <c r="BC573" s="9"/>
      <c r="BD573" s="9"/>
      <c r="BE573" s="9"/>
      <c r="BF573" s="9"/>
      <c r="BG573" s="9"/>
      <c r="BH573" s="9"/>
      <c r="BI573" s="9"/>
      <c r="BJ573" s="9"/>
      <c r="BK573" s="9"/>
      <c r="BL573" s="9"/>
      <c r="BM573" s="9"/>
      <c r="BN573" s="9"/>
      <c r="BO573" s="9"/>
      <c r="BP573" s="9"/>
      <c r="BQ573" s="9"/>
      <c r="BR573" s="9"/>
      <c r="BS573" s="9"/>
      <c r="BT573" s="9"/>
      <c r="BU573" s="9"/>
      <c r="BV573" s="9"/>
      <c r="BW573" s="9"/>
      <c r="BX573" s="9"/>
      <c r="BY573" s="9"/>
      <c r="BZ573" s="9"/>
    </row>
    <row r="574" spans="1:78">
      <c r="A574" s="50">
        <f t="shared" si="35"/>
        <v>563</v>
      </c>
      <c r="C574" s="11" t="str">
        <f>IFERROR(INDEX('     2022    '!D:D,MATCH('Order Summary'!$A574,'     2022    '!$AN:$AN,0)),"")</f>
        <v/>
      </c>
      <c r="D574" s="11" t="str">
        <f>IFERROR(INDEX('     2022    '!C:C,MATCH('Order Summary'!$A574,'     2022    '!$AN:$AN,0)),"")</f>
        <v/>
      </c>
      <c r="E574" s="11" t="str">
        <f>IFERROR(INDEX('     2022    '!E:E,MATCH('Order Summary'!$A574,'     2022    '!$AN:$AN,0)),"")</f>
        <v/>
      </c>
      <c r="F574" s="96">
        <f>IFERROR(INDEX('     2022    '!AY:AY,MATCH($A574,'     2022    '!$AN:$AN,0)),0)</f>
        <v>0</v>
      </c>
      <c r="G574" s="180" t="str">
        <f>IFERROR(IF($O$3&gt;68,INDEX('     2022    '!I:I,MATCH($A574,'     2022    '!$AN:$AN,0))*(1-'     2022    '!$BA$1),INDEX('     2022    '!I:I,MATCH($A574,'     2022    '!$AN:$AN,0))),"")</f>
        <v/>
      </c>
      <c r="H574" s="96">
        <f>IFERROR(INDEX('     2022    '!AZ:AZ,MATCH($A574,'     2022    '!$AN:$AN,0)),0)</f>
        <v>0</v>
      </c>
      <c r="I574" s="180" t="str">
        <f>IFERROR(IF($O$3&gt;68,INDEX('     2022    '!M:M,MATCH($A574,'     2022    '!$AN:$AN,0))*(1-'     2022    '!$BA$1),INDEX('     2022    '!M:M,MATCH($A574,'     2022    '!$AN:$AN,0))),"")</f>
        <v/>
      </c>
      <c r="J574" s="181">
        <f t="shared" si="33"/>
        <v>0</v>
      </c>
      <c r="K574" s="182" t="str">
        <f t="shared" si="34"/>
        <v/>
      </c>
      <c r="L574" s="53"/>
      <c r="M574" s="52" t="str">
        <f>IFERROR(INDEX('     2022    '!R:R,MATCH('Order Summary'!$A574,'     2022    '!$AN:$AN,0)),"")</f>
        <v/>
      </c>
      <c r="N574" s="52" t="str">
        <f>IFERROR(INDEX('     2022    '!V:V,MATCH('Order Summary'!$A574,'     2022    '!$AN:$AN,0)),"")</f>
        <v/>
      </c>
      <c r="O574" s="52" t="str">
        <f>IFERROR(INDEX('     2022    '!S:S,MATCH('Order Summary'!$A574,'     2022    '!$AN:$AN,0)),"")</f>
        <v/>
      </c>
      <c r="P574" s="96" t="str">
        <f t="shared" si="32"/>
        <v/>
      </c>
      <c r="R574" s="9"/>
      <c r="S574" s="9"/>
      <c r="T574" s="9"/>
      <c r="U574" s="9"/>
      <c r="V574" s="9"/>
      <c r="W574" s="9"/>
      <c r="X574" s="9"/>
      <c r="Y574" s="9"/>
      <c r="Z574" s="9"/>
      <c r="AA574" s="9"/>
      <c r="AB574" s="9"/>
      <c r="AC574" s="9"/>
      <c r="AD574" s="9"/>
      <c r="AE574" s="9"/>
      <c r="AF574" s="9"/>
      <c r="AG574" s="9"/>
      <c r="AH574" s="9"/>
      <c r="AI574" s="9"/>
      <c r="AJ574" s="9"/>
      <c r="AK574" s="9"/>
      <c r="AL574" s="9"/>
      <c r="AM574" s="9"/>
      <c r="AN574" s="9"/>
      <c r="AO574" s="9"/>
      <c r="AP574" s="9"/>
      <c r="AQ574" s="9"/>
      <c r="AR574" s="9"/>
      <c r="AS574" s="9"/>
      <c r="AT574" s="9"/>
      <c r="AU574" s="9"/>
      <c r="AV574" s="9"/>
      <c r="AW574" s="9"/>
      <c r="AX574" s="9"/>
      <c r="AY574" s="9"/>
      <c r="AZ574" s="9"/>
      <c r="BA574" s="9"/>
      <c r="BB574" s="9"/>
      <c r="BC574" s="9"/>
      <c r="BD574" s="9"/>
      <c r="BE574" s="9"/>
      <c r="BF574" s="9"/>
      <c r="BG574" s="9"/>
      <c r="BH574" s="9"/>
      <c r="BI574" s="9"/>
      <c r="BJ574" s="9"/>
      <c r="BK574" s="9"/>
      <c r="BL574" s="9"/>
      <c r="BM574" s="9"/>
      <c r="BN574" s="9"/>
      <c r="BO574" s="9"/>
      <c r="BP574" s="9"/>
      <c r="BQ574" s="9"/>
      <c r="BR574" s="9"/>
      <c r="BS574" s="9"/>
      <c r="BT574" s="9"/>
      <c r="BU574" s="9"/>
      <c r="BV574" s="9"/>
      <c r="BW574" s="9"/>
      <c r="BX574" s="9"/>
      <c r="BY574" s="9"/>
      <c r="BZ574" s="9"/>
    </row>
    <row r="575" spans="1:78">
      <c r="A575" s="50">
        <f t="shared" si="35"/>
        <v>564</v>
      </c>
      <c r="C575" s="11" t="str">
        <f>IFERROR(INDEX('     2022    '!D:D,MATCH('Order Summary'!$A575,'     2022    '!$AN:$AN,0)),"")</f>
        <v/>
      </c>
      <c r="D575" s="11" t="str">
        <f>IFERROR(INDEX('     2022    '!C:C,MATCH('Order Summary'!$A575,'     2022    '!$AN:$AN,0)),"")</f>
        <v/>
      </c>
      <c r="E575" s="11" t="str">
        <f>IFERROR(INDEX('     2022    '!E:E,MATCH('Order Summary'!$A575,'     2022    '!$AN:$AN,0)),"")</f>
        <v/>
      </c>
      <c r="F575" s="96">
        <f>IFERROR(INDEX('     2022    '!AY:AY,MATCH($A575,'     2022    '!$AN:$AN,0)),0)</f>
        <v>0</v>
      </c>
      <c r="G575" s="180" t="str">
        <f>IFERROR(IF($O$3&gt;68,INDEX('     2022    '!I:I,MATCH($A575,'     2022    '!$AN:$AN,0))*(1-'     2022    '!$BA$1),INDEX('     2022    '!I:I,MATCH($A575,'     2022    '!$AN:$AN,0))),"")</f>
        <v/>
      </c>
      <c r="H575" s="96">
        <f>IFERROR(INDEX('     2022    '!AZ:AZ,MATCH($A575,'     2022    '!$AN:$AN,0)),0)</f>
        <v>0</v>
      </c>
      <c r="I575" s="180" t="str">
        <f>IFERROR(IF($O$3&gt;68,INDEX('     2022    '!M:M,MATCH($A575,'     2022    '!$AN:$AN,0))*(1-'     2022    '!$BA$1),INDEX('     2022    '!M:M,MATCH($A575,'     2022    '!$AN:$AN,0))),"")</f>
        <v/>
      </c>
      <c r="J575" s="181">
        <f t="shared" si="33"/>
        <v>0</v>
      </c>
      <c r="K575" s="182" t="str">
        <f t="shared" si="34"/>
        <v/>
      </c>
      <c r="L575" s="53"/>
      <c r="M575" s="52" t="str">
        <f>IFERROR(INDEX('     2022    '!R:R,MATCH('Order Summary'!$A575,'     2022    '!$AN:$AN,0)),"")</f>
        <v/>
      </c>
      <c r="N575" s="52" t="str">
        <f>IFERROR(INDEX('     2022    '!V:V,MATCH('Order Summary'!$A575,'     2022    '!$AN:$AN,0)),"")</f>
        <v/>
      </c>
      <c r="O575" s="52" t="str">
        <f>IFERROR(INDEX('     2022    '!S:S,MATCH('Order Summary'!$A575,'     2022    '!$AN:$AN,0)),"")</f>
        <v/>
      </c>
      <c r="P575" s="96" t="str">
        <f t="shared" si="32"/>
        <v/>
      </c>
      <c r="R575" s="9"/>
      <c r="S575" s="9"/>
      <c r="T575" s="9"/>
      <c r="U575" s="9"/>
      <c r="V575" s="9"/>
      <c r="W575" s="9"/>
      <c r="X575" s="9"/>
      <c r="Y575" s="9"/>
      <c r="Z575" s="9"/>
      <c r="AA575" s="9"/>
      <c r="AB575" s="9"/>
      <c r="AC575" s="9"/>
      <c r="AD575" s="9"/>
      <c r="AE575" s="9"/>
      <c r="AF575" s="9"/>
      <c r="AG575" s="9"/>
      <c r="AH575" s="9"/>
      <c r="AI575" s="9"/>
      <c r="AJ575" s="9"/>
      <c r="AK575" s="9"/>
      <c r="AL575" s="9"/>
      <c r="AM575" s="9"/>
      <c r="AN575" s="9"/>
      <c r="AO575" s="9"/>
      <c r="AP575" s="9"/>
      <c r="AQ575" s="9"/>
      <c r="AR575" s="9"/>
      <c r="AS575" s="9"/>
      <c r="AT575" s="9"/>
      <c r="AU575" s="9"/>
      <c r="AV575" s="9"/>
      <c r="AW575" s="9"/>
      <c r="AX575" s="9"/>
      <c r="AY575" s="9"/>
      <c r="AZ575" s="9"/>
      <c r="BA575" s="9"/>
      <c r="BB575" s="9"/>
      <c r="BC575" s="9"/>
      <c r="BD575" s="9"/>
      <c r="BE575" s="9"/>
      <c r="BF575" s="9"/>
      <c r="BG575" s="9"/>
      <c r="BH575" s="9"/>
      <c r="BI575" s="9"/>
      <c r="BJ575" s="9"/>
      <c r="BK575" s="9"/>
      <c r="BL575" s="9"/>
      <c r="BM575" s="9"/>
      <c r="BN575" s="9"/>
      <c r="BO575" s="9"/>
      <c r="BP575" s="9"/>
      <c r="BQ575" s="9"/>
      <c r="BR575" s="9"/>
      <c r="BS575" s="9"/>
      <c r="BT575" s="9"/>
      <c r="BU575" s="9"/>
      <c r="BV575" s="9"/>
      <c r="BW575" s="9"/>
      <c r="BX575" s="9"/>
      <c r="BY575" s="9"/>
      <c r="BZ575" s="9"/>
    </row>
    <row r="576" spans="1:78">
      <c r="A576" s="50">
        <f t="shared" si="35"/>
        <v>565</v>
      </c>
      <c r="C576" s="11" t="str">
        <f>IFERROR(INDEX('     2022    '!D:D,MATCH('Order Summary'!$A576,'     2022    '!$AN:$AN,0)),"")</f>
        <v/>
      </c>
      <c r="D576" s="11" t="str">
        <f>IFERROR(INDEX('     2022    '!C:C,MATCH('Order Summary'!$A576,'     2022    '!$AN:$AN,0)),"")</f>
        <v/>
      </c>
      <c r="E576" s="11" t="str">
        <f>IFERROR(INDEX('     2022    '!E:E,MATCH('Order Summary'!$A576,'     2022    '!$AN:$AN,0)),"")</f>
        <v/>
      </c>
      <c r="F576" s="96">
        <f>IFERROR(INDEX('     2022    '!AY:AY,MATCH($A576,'     2022    '!$AN:$AN,0)),0)</f>
        <v>0</v>
      </c>
      <c r="G576" s="180" t="str">
        <f>IFERROR(IF($O$3&gt;68,INDEX('     2022    '!I:I,MATCH($A576,'     2022    '!$AN:$AN,0))*(1-'     2022    '!$BA$1),INDEX('     2022    '!I:I,MATCH($A576,'     2022    '!$AN:$AN,0))),"")</f>
        <v/>
      </c>
      <c r="H576" s="96">
        <f>IFERROR(INDEX('     2022    '!AZ:AZ,MATCH($A576,'     2022    '!$AN:$AN,0)),0)</f>
        <v>0</v>
      </c>
      <c r="I576" s="180" t="str">
        <f>IFERROR(IF($O$3&gt;68,INDEX('     2022    '!M:M,MATCH($A576,'     2022    '!$AN:$AN,0))*(1-'     2022    '!$BA$1),INDEX('     2022    '!M:M,MATCH($A576,'     2022    '!$AN:$AN,0))),"")</f>
        <v/>
      </c>
      <c r="J576" s="181">
        <f t="shared" si="33"/>
        <v>0</v>
      </c>
      <c r="K576" s="182" t="str">
        <f t="shared" si="34"/>
        <v/>
      </c>
      <c r="L576" s="53"/>
      <c r="M576" s="52" t="str">
        <f>IFERROR(INDEX('     2022    '!R:R,MATCH('Order Summary'!$A576,'     2022    '!$AN:$AN,0)),"")</f>
        <v/>
      </c>
      <c r="N576" s="52" t="str">
        <f>IFERROR(INDEX('     2022    '!V:V,MATCH('Order Summary'!$A576,'     2022    '!$AN:$AN,0)),"")</f>
        <v/>
      </c>
      <c r="O576" s="52" t="str">
        <f>IFERROR(INDEX('     2022    '!S:S,MATCH('Order Summary'!$A576,'     2022    '!$AN:$AN,0)),"")</f>
        <v/>
      </c>
      <c r="P576" s="96" t="str">
        <f t="shared" si="32"/>
        <v/>
      </c>
      <c r="R576" s="9"/>
      <c r="S576" s="9"/>
      <c r="T576" s="9"/>
      <c r="U576" s="9"/>
      <c r="V576" s="9"/>
      <c r="W576" s="9"/>
      <c r="X576" s="9"/>
      <c r="Y576" s="9"/>
      <c r="Z576" s="9"/>
      <c r="AA576" s="9"/>
      <c r="AB576" s="9"/>
      <c r="AC576" s="9"/>
      <c r="AD576" s="9"/>
      <c r="AE576" s="9"/>
      <c r="AF576" s="9"/>
      <c r="AG576" s="9"/>
      <c r="AH576" s="9"/>
      <c r="AI576" s="9"/>
      <c r="AJ576" s="9"/>
      <c r="AK576" s="9"/>
      <c r="AL576" s="9"/>
      <c r="AM576" s="9"/>
      <c r="AN576" s="9"/>
      <c r="AO576" s="9"/>
      <c r="AP576" s="9"/>
      <c r="AQ576" s="9"/>
      <c r="AR576" s="9"/>
      <c r="AS576" s="9"/>
      <c r="AT576" s="9"/>
      <c r="AU576" s="9"/>
      <c r="AV576" s="9"/>
      <c r="AW576" s="9"/>
      <c r="AX576" s="9"/>
      <c r="AY576" s="9"/>
      <c r="AZ576" s="9"/>
      <c r="BA576" s="9"/>
      <c r="BB576" s="9"/>
      <c r="BC576" s="9"/>
      <c r="BD576" s="9"/>
      <c r="BE576" s="9"/>
      <c r="BF576" s="9"/>
      <c r="BG576" s="9"/>
      <c r="BH576" s="9"/>
      <c r="BI576" s="9"/>
      <c r="BJ576" s="9"/>
      <c r="BK576" s="9"/>
      <c r="BL576" s="9"/>
      <c r="BM576" s="9"/>
      <c r="BN576" s="9"/>
      <c r="BO576" s="9"/>
      <c r="BP576" s="9"/>
      <c r="BQ576" s="9"/>
      <c r="BR576" s="9"/>
      <c r="BS576" s="9"/>
      <c r="BT576" s="9"/>
      <c r="BU576" s="9"/>
      <c r="BV576" s="9"/>
      <c r="BW576" s="9"/>
      <c r="BX576" s="9"/>
      <c r="BY576" s="9"/>
      <c r="BZ576" s="9"/>
    </row>
    <row r="577" spans="1:78">
      <c r="A577" s="50">
        <f t="shared" si="35"/>
        <v>566</v>
      </c>
      <c r="C577" s="11" t="str">
        <f>IFERROR(INDEX('     2022    '!D:D,MATCH('Order Summary'!$A577,'     2022    '!$AN:$AN,0)),"")</f>
        <v/>
      </c>
      <c r="D577" s="11" t="str">
        <f>IFERROR(INDEX('     2022    '!C:C,MATCH('Order Summary'!$A577,'     2022    '!$AN:$AN,0)),"")</f>
        <v/>
      </c>
      <c r="E577" s="11" t="str">
        <f>IFERROR(INDEX('     2022    '!E:E,MATCH('Order Summary'!$A577,'     2022    '!$AN:$AN,0)),"")</f>
        <v/>
      </c>
      <c r="F577" s="96">
        <f>IFERROR(INDEX('     2022    '!AY:AY,MATCH($A577,'     2022    '!$AN:$AN,0)),0)</f>
        <v>0</v>
      </c>
      <c r="G577" s="180" t="str">
        <f>IFERROR(IF($O$3&gt;68,INDEX('     2022    '!I:I,MATCH($A577,'     2022    '!$AN:$AN,0))*(1-'     2022    '!$BA$1),INDEX('     2022    '!I:I,MATCH($A577,'     2022    '!$AN:$AN,0))),"")</f>
        <v/>
      </c>
      <c r="H577" s="96">
        <f>IFERROR(INDEX('     2022    '!AZ:AZ,MATCH($A577,'     2022    '!$AN:$AN,0)),0)</f>
        <v>0</v>
      </c>
      <c r="I577" s="180" t="str">
        <f>IFERROR(IF($O$3&gt;68,INDEX('     2022    '!M:M,MATCH($A577,'     2022    '!$AN:$AN,0))*(1-'     2022    '!$BA$1),INDEX('     2022    '!M:M,MATCH($A577,'     2022    '!$AN:$AN,0))),"")</f>
        <v/>
      </c>
      <c r="J577" s="181">
        <f t="shared" si="33"/>
        <v>0</v>
      </c>
      <c r="K577" s="182" t="str">
        <f t="shared" si="34"/>
        <v/>
      </c>
      <c r="L577" s="53"/>
      <c r="M577" s="52" t="str">
        <f>IFERROR(INDEX('     2022    '!R:R,MATCH('Order Summary'!$A577,'     2022    '!$AN:$AN,0)),"")</f>
        <v/>
      </c>
      <c r="N577" s="52" t="str">
        <f>IFERROR(INDEX('     2022    '!V:V,MATCH('Order Summary'!$A577,'     2022    '!$AN:$AN,0)),"")</f>
        <v/>
      </c>
      <c r="O577" s="52" t="str">
        <f>IFERROR(INDEX('     2022    '!S:S,MATCH('Order Summary'!$A577,'     2022    '!$AN:$AN,0)),"")</f>
        <v/>
      </c>
      <c r="P577" s="96" t="str">
        <f t="shared" si="32"/>
        <v/>
      </c>
      <c r="R577" s="9"/>
      <c r="S577" s="9"/>
      <c r="T577" s="9"/>
      <c r="U577" s="9"/>
      <c r="V577" s="9"/>
      <c r="W577" s="9"/>
      <c r="X577" s="9"/>
      <c r="Y577" s="9"/>
      <c r="Z577" s="9"/>
      <c r="AA577" s="9"/>
      <c r="AB577" s="9"/>
      <c r="AC577" s="9"/>
      <c r="AD577" s="9"/>
      <c r="AE577" s="9"/>
      <c r="AF577" s="9"/>
      <c r="AG577" s="9"/>
      <c r="AH577" s="9"/>
      <c r="AI577" s="9"/>
      <c r="AJ577" s="9"/>
      <c r="AK577" s="9"/>
      <c r="AL577" s="9"/>
      <c r="AM577" s="9"/>
      <c r="AN577" s="9"/>
      <c r="AO577" s="9"/>
      <c r="AP577" s="9"/>
      <c r="AQ577" s="9"/>
      <c r="AR577" s="9"/>
      <c r="AS577" s="9"/>
      <c r="AT577" s="9"/>
      <c r="AU577" s="9"/>
      <c r="AV577" s="9"/>
      <c r="AW577" s="9"/>
      <c r="AX577" s="9"/>
      <c r="AY577" s="9"/>
      <c r="AZ577" s="9"/>
      <c r="BA577" s="9"/>
      <c r="BB577" s="9"/>
      <c r="BC577" s="9"/>
      <c r="BD577" s="9"/>
      <c r="BE577" s="9"/>
      <c r="BF577" s="9"/>
      <c r="BG577" s="9"/>
      <c r="BH577" s="9"/>
      <c r="BI577" s="9"/>
      <c r="BJ577" s="9"/>
      <c r="BK577" s="9"/>
      <c r="BL577" s="9"/>
      <c r="BM577" s="9"/>
      <c r="BN577" s="9"/>
      <c r="BO577" s="9"/>
      <c r="BP577" s="9"/>
      <c r="BQ577" s="9"/>
      <c r="BR577" s="9"/>
      <c r="BS577" s="9"/>
      <c r="BT577" s="9"/>
      <c r="BU577" s="9"/>
      <c r="BV577" s="9"/>
      <c r="BW577" s="9"/>
      <c r="BX577" s="9"/>
      <c r="BY577" s="9"/>
      <c r="BZ577" s="9"/>
    </row>
    <row r="578" spans="1:78">
      <c r="A578" s="50">
        <f t="shared" si="35"/>
        <v>567</v>
      </c>
      <c r="C578" s="11" t="str">
        <f>IFERROR(INDEX('     2022    '!D:D,MATCH('Order Summary'!$A578,'     2022    '!$AN:$AN,0)),"")</f>
        <v/>
      </c>
      <c r="D578" s="11" t="str">
        <f>IFERROR(INDEX('     2022    '!C:C,MATCH('Order Summary'!$A578,'     2022    '!$AN:$AN,0)),"")</f>
        <v/>
      </c>
      <c r="E578" s="11" t="str">
        <f>IFERROR(INDEX('     2022    '!E:E,MATCH('Order Summary'!$A578,'     2022    '!$AN:$AN,0)),"")</f>
        <v/>
      </c>
      <c r="F578" s="96">
        <f>IFERROR(INDEX('     2022    '!AY:AY,MATCH($A578,'     2022    '!$AN:$AN,0)),0)</f>
        <v>0</v>
      </c>
      <c r="G578" s="180" t="str">
        <f>IFERROR(IF($O$3&gt;68,INDEX('     2022    '!I:I,MATCH($A578,'     2022    '!$AN:$AN,0))*(1-'     2022    '!$BA$1),INDEX('     2022    '!I:I,MATCH($A578,'     2022    '!$AN:$AN,0))),"")</f>
        <v/>
      </c>
      <c r="H578" s="96">
        <f>IFERROR(INDEX('     2022    '!AZ:AZ,MATCH($A578,'     2022    '!$AN:$AN,0)),0)</f>
        <v>0</v>
      </c>
      <c r="I578" s="180" t="str">
        <f>IFERROR(IF($O$3&gt;68,INDEX('     2022    '!M:M,MATCH($A578,'     2022    '!$AN:$AN,0))*(1-'     2022    '!$BA$1),INDEX('     2022    '!M:M,MATCH($A578,'     2022    '!$AN:$AN,0))),"")</f>
        <v/>
      </c>
      <c r="J578" s="181">
        <f t="shared" si="33"/>
        <v>0</v>
      </c>
      <c r="K578" s="182" t="str">
        <f t="shared" si="34"/>
        <v/>
      </c>
      <c r="L578" s="53"/>
      <c r="M578" s="52" t="str">
        <f>IFERROR(INDEX('     2022    '!R:R,MATCH('Order Summary'!$A578,'     2022    '!$AN:$AN,0)),"")</f>
        <v/>
      </c>
      <c r="N578" s="52" t="str">
        <f>IFERROR(INDEX('     2022    '!V:V,MATCH('Order Summary'!$A578,'     2022    '!$AN:$AN,0)),"")</f>
        <v/>
      </c>
      <c r="O578" s="52" t="str">
        <f>IFERROR(INDEX('     2022    '!S:S,MATCH('Order Summary'!$A578,'     2022    '!$AN:$AN,0)),"")</f>
        <v/>
      </c>
      <c r="P578" s="96" t="str">
        <f t="shared" si="32"/>
        <v/>
      </c>
      <c r="R578" s="9"/>
      <c r="S578" s="9"/>
      <c r="T578" s="9"/>
      <c r="U578" s="9"/>
      <c r="V578" s="9"/>
      <c r="W578" s="9"/>
      <c r="X578" s="9"/>
      <c r="Y578" s="9"/>
      <c r="Z578" s="9"/>
      <c r="AA578" s="9"/>
      <c r="AB578" s="9"/>
      <c r="AC578" s="9"/>
      <c r="AD578" s="9"/>
      <c r="AE578" s="9"/>
      <c r="AF578" s="9"/>
      <c r="AG578" s="9"/>
      <c r="AH578" s="9"/>
      <c r="AI578" s="9"/>
      <c r="AJ578" s="9"/>
      <c r="AK578" s="9"/>
      <c r="AL578" s="9"/>
      <c r="AM578" s="9"/>
      <c r="AN578" s="9"/>
      <c r="AO578" s="9"/>
      <c r="AP578" s="9"/>
      <c r="AQ578" s="9"/>
      <c r="AR578" s="9"/>
      <c r="AS578" s="9"/>
      <c r="AT578" s="9"/>
      <c r="AU578" s="9"/>
      <c r="AV578" s="9"/>
      <c r="AW578" s="9"/>
      <c r="AX578" s="9"/>
      <c r="AY578" s="9"/>
      <c r="AZ578" s="9"/>
      <c r="BA578" s="9"/>
      <c r="BB578" s="9"/>
      <c r="BC578" s="9"/>
      <c r="BD578" s="9"/>
      <c r="BE578" s="9"/>
      <c r="BF578" s="9"/>
      <c r="BG578" s="9"/>
      <c r="BH578" s="9"/>
      <c r="BI578" s="9"/>
      <c r="BJ578" s="9"/>
      <c r="BK578" s="9"/>
      <c r="BL578" s="9"/>
      <c r="BM578" s="9"/>
      <c r="BN578" s="9"/>
      <c r="BO578" s="9"/>
      <c r="BP578" s="9"/>
      <c r="BQ578" s="9"/>
      <c r="BR578" s="9"/>
      <c r="BS578" s="9"/>
      <c r="BT578" s="9"/>
      <c r="BU578" s="9"/>
      <c r="BV578" s="9"/>
      <c r="BW578" s="9"/>
      <c r="BX578" s="9"/>
      <c r="BY578" s="9"/>
      <c r="BZ578" s="9"/>
    </row>
    <row r="579" spans="1:78">
      <c r="A579" s="50">
        <f t="shared" si="35"/>
        <v>568</v>
      </c>
      <c r="C579" s="11" t="str">
        <f>IFERROR(INDEX('     2022    '!D:D,MATCH('Order Summary'!$A579,'     2022    '!$AN:$AN,0)),"")</f>
        <v/>
      </c>
      <c r="D579" s="11" t="str">
        <f>IFERROR(INDEX('     2022    '!C:C,MATCH('Order Summary'!$A579,'     2022    '!$AN:$AN,0)),"")</f>
        <v/>
      </c>
      <c r="E579" s="11" t="str">
        <f>IFERROR(INDEX('     2022    '!E:E,MATCH('Order Summary'!$A579,'     2022    '!$AN:$AN,0)),"")</f>
        <v/>
      </c>
      <c r="F579" s="96">
        <f>IFERROR(INDEX('     2022    '!AY:AY,MATCH($A579,'     2022    '!$AN:$AN,0)),0)</f>
        <v>0</v>
      </c>
      <c r="G579" s="180" t="str">
        <f>IFERROR(IF($O$3&gt;68,INDEX('     2022    '!I:I,MATCH($A579,'     2022    '!$AN:$AN,0))*(1-'     2022    '!$BA$1),INDEX('     2022    '!I:I,MATCH($A579,'     2022    '!$AN:$AN,0))),"")</f>
        <v/>
      </c>
      <c r="H579" s="96">
        <f>IFERROR(INDEX('     2022    '!AZ:AZ,MATCH($A579,'     2022    '!$AN:$AN,0)),0)</f>
        <v>0</v>
      </c>
      <c r="I579" s="180" t="str">
        <f>IFERROR(IF($O$3&gt;68,INDEX('     2022    '!M:M,MATCH($A579,'     2022    '!$AN:$AN,0))*(1-'     2022    '!$BA$1),INDEX('     2022    '!M:M,MATCH($A579,'     2022    '!$AN:$AN,0))),"")</f>
        <v/>
      </c>
      <c r="J579" s="181">
        <f t="shared" si="33"/>
        <v>0</v>
      </c>
      <c r="K579" s="182" t="str">
        <f t="shared" si="34"/>
        <v/>
      </c>
      <c r="L579" s="53"/>
      <c r="M579" s="52" t="str">
        <f>IFERROR(INDEX('     2022    '!R:R,MATCH('Order Summary'!$A579,'     2022    '!$AN:$AN,0)),"")</f>
        <v/>
      </c>
      <c r="N579" s="52" t="str">
        <f>IFERROR(INDEX('     2022    '!V:V,MATCH('Order Summary'!$A579,'     2022    '!$AN:$AN,0)),"")</f>
        <v/>
      </c>
      <c r="O579" s="52" t="str">
        <f>IFERROR(INDEX('     2022    '!S:S,MATCH('Order Summary'!$A579,'     2022    '!$AN:$AN,0)),"")</f>
        <v/>
      </c>
      <c r="P579" s="96" t="str">
        <f t="shared" si="32"/>
        <v/>
      </c>
      <c r="R579" s="9"/>
      <c r="S579" s="9"/>
      <c r="T579" s="9"/>
      <c r="U579" s="9"/>
      <c r="V579" s="9"/>
      <c r="W579" s="9"/>
      <c r="X579" s="9"/>
      <c r="Y579" s="9"/>
      <c r="Z579" s="9"/>
      <c r="AA579" s="9"/>
      <c r="AB579" s="9"/>
      <c r="AC579" s="9"/>
      <c r="AD579" s="9"/>
      <c r="AE579" s="9"/>
      <c r="AF579" s="9"/>
      <c r="AG579" s="9"/>
      <c r="AH579" s="9"/>
      <c r="AI579" s="9"/>
      <c r="AJ579" s="9"/>
      <c r="AK579" s="9"/>
      <c r="AL579" s="9"/>
      <c r="AM579" s="9"/>
      <c r="AN579" s="9"/>
      <c r="AO579" s="9"/>
      <c r="AP579" s="9"/>
      <c r="AQ579" s="9"/>
      <c r="AR579" s="9"/>
      <c r="AS579" s="9"/>
      <c r="AT579" s="9"/>
      <c r="AU579" s="9"/>
      <c r="AV579" s="9"/>
      <c r="AW579" s="9"/>
      <c r="AX579" s="9"/>
      <c r="AY579" s="9"/>
      <c r="AZ579" s="9"/>
      <c r="BA579" s="9"/>
      <c r="BB579" s="9"/>
      <c r="BC579" s="9"/>
      <c r="BD579" s="9"/>
      <c r="BE579" s="9"/>
      <c r="BF579" s="9"/>
      <c r="BG579" s="9"/>
      <c r="BH579" s="9"/>
      <c r="BI579" s="9"/>
      <c r="BJ579" s="9"/>
      <c r="BK579" s="9"/>
      <c r="BL579" s="9"/>
      <c r="BM579" s="9"/>
      <c r="BN579" s="9"/>
      <c r="BO579" s="9"/>
      <c r="BP579" s="9"/>
      <c r="BQ579" s="9"/>
      <c r="BR579" s="9"/>
      <c r="BS579" s="9"/>
      <c r="BT579" s="9"/>
      <c r="BU579" s="9"/>
      <c r="BV579" s="9"/>
      <c r="BW579" s="9"/>
      <c r="BX579" s="9"/>
      <c r="BY579" s="9"/>
      <c r="BZ579" s="9"/>
    </row>
    <row r="580" spans="1:78">
      <c r="A580" s="50">
        <f t="shared" si="35"/>
        <v>569</v>
      </c>
      <c r="C580" s="11" t="str">
        <f>IFERROR(INDEX('     2022    '!D:D,MATCH('Order Summary'!$A580,'     2022    '!$AN:$AN,0)),"")</f>
        <v/>
      </c>
      <c r="D580" s="11" t="str">
        <f>IFERROR(INDEX('     2022    '!C:C,MATCH('Order Summary'!$A580,'     2022    '!$AN:$AN,0)),"")</f>
        <v/>
      </c>
      <c r="E580" s="11" t="str">
        <f>IFERROR(INDEX('     2022    '!E:E,MATCH('Order Summary'!$A580,'     2022    '!$AN:$AN,0)),"")</f>
        <v/>
      </c>
      <c r="F580" s="96">
        <f>IFERROR(INDEX('     2022    '!AY:AY,MATCH($A580,'     2022    '!$AN:$AN,0)),0)</f>
        <v>0</v>
      </c>
      <c r="G580" s="180" t="str">
        <f>IFERROR(IF($O$3&gt;68,INDEX('     2022    '!I:I,MATCH($A580,'     2022    '!$AN:$AN,0))*(1-'     2022    '!$BA$1),INDEX('     2022    '!I:I,MATCH($A580,'     2022    '!$AN:$AN,0))),"")</f>
        <v/>
      </c>
      <c r="H580" s="96">
        <f>IFERROR(INDEX('     2022    '!AZ:AZ,MATCH($A580,'     2022    '!$AN:$AN,0)),0)</f>
        <v>0</v>
      </c>
      <c r="I580" s="180" t="str">
        <f>IFERROR(IF($O$3&gt;68,INDEX('     2022    '!M:M,MATCH($A580,'     2022    '!$AN:$AN,0))*(1-'     2022    '!$BA$1),INDEX('     2022    '!M:M,MATCH($A580,'     2022    '!$AN:$AN,0))),"")</f>
        <v/>
      </c>
      <c r="J580" s="181">
        <f t="shared" si="33"/>
        <v>0</v>
      </c>
      <c r="K580" s="182" t="str">
        <f t="shared" si="34"/>
        <v/>
      </c>
      <c r="L580" s="53"/>
      <c r="M580" s="52" t="str">
        <f>IFERROR(INDEX('     2022    '!R:R,MATCH('Order Summary'!$A580,'     2022    '!$AN:$AN,0)),"")</f>
        <v/>
      </c>
      <c r="N580" s="52" t="str">
        <f>IFERROR(INDEX('     2022    '!V:V,MATCH('Order Summary'!$A580,'     2022    '!$AN:$AN,0)),"")</f>
        <v/>
      </c>
      <c r="O580" s="52" t="str">
        <f>IFERROR(INDEX('     2022    '!S:S,MATCH('Order Summary'!$A580,'     2022    '!$AN:$AN,0)),"")</f>
        <v/>
      </c>
      <c r="P580" s="96" t="str">
        <f t="shared" si="32"/>
        <v/>
      </c>
      <c r="R580" s="9"/>
      <c r="S580" s="9"/>
      <c r="T580" s="9"/>
      <c r="U580" s="9"/>
      <c r="V580" s="9"/>
      <c r="W580" s="9"/>
      <c r="X580" s="9"/>
      <c r="Y580" s="9"/>
      <c r="Z580" s="9"/>
      <c r="AA580" s="9"/>
      <c r="AB580" s="9"/>
      <c r="AC580" s="9"/>
      <c r="AD580" s="9"/>
      <c r="AE580" s="9"/>
      <c r="AF580" s="9"/>
      <c r="AG580" s="9"/>
      <c r="AH580" s="9"/>
      <c r="AI580" s="9"/>
      <c r="AJ580" s="9"/>
      <c r="AK580" s="9"/>
      <c r="AL580" s="9"/>
      <c r="AM580" s="9"/>
      <c r="AN580" s="9"/>
      <c r="AO580" s="9"/>
      <c r="AP580" s="9"/>
      <c r="AQ580" s="9"/>
      <c r="AR580" s="9"/>
      <c r="AS580" s="9"/>
      <c r="AT580" s="9"/>
      <c r="AU580" s="9"/>
      <c r="AV580" s="9"/>
      <c r="AW580" s="9"/>
      <c r="AX580" s="9"/>
      <c r="AY580" s="9"/>
      <c r="AZ580" s="9"/>
      <c r="BA580" s="9"/>
      <c r="BB580" s="9"/>
      <c r="BC580" s="9"/>
      <c r="BD580" s="9"/>
      <c r="BE580" s="9"/>
      <c r="BF580" s="9"/>
      <c r="BG580" s="9"/>
      <c r="BH580" s="9"/>
      <c r="BI580" s="9"/>
      <c r="BJ580" s="9"/>
      <c r="BK580" s="9"/>
      <c r="BL580" s="9"/>
      <c r="BM580" s="9"/>
      <c r="BN580" s="9"/>
      <c r="BO580" s="9"/>
      <c r="BP580" s="9"/>
      <c r="BQ580" s="9"/>
      <c r="BR580" s="9"/>
      <c r="BS580" s="9"/>
      <c r="BT580" s="9"/>
      <c r="BU580" s="9"/>
      <c r="BV580" s="9"/>
      <c r="BW580" s="9"/>
      <c r="BX580" s="9"/>
      <c r="BY580" s="9"/>
      <c r="BZ580" s="9"/>
    </row>
    <row r="581" spans="1:78">
      <c r="A581" s="50">
        <f t="shared" si="35"/>
        <v>570</v>
      </c>
      <c r="C581" s="11" t="str">
        <f>IFERROR(INDEX('     2022    '!D:D,MATCH('Order Summary'!$A581,'     2022    '!$AN:$AN,0)),"")</f>
        <v/>
      </c>
      <c r="D581" s="11" t="str">
        <f>IFERROR(INDEX('     2022    '!C:C,MATCH('Order Summary'!$A581,'     2022    '!$AN:$AN,0)),"")</f>
        <v/>
      </c>
      <c r="E581" s="11" t="str">
        <f>IFERROR(INDEX('     2022    '!E:E,MATCH('Order Summary'!$A581,'     2022    '!$AN:$AN,0)),"")</f>
        <v/>
      </c>
      <c r="F581" s="96">
        <f>IFERROR(INDEX('     2022    '!AY:AY,MATCH($A581,'     2022    '!$AN:$AN,0)),0)</f>
        <v>0</v>
      </c>
      <c r="G581" s="180" t="str">
        <f>IFERROR(IF($O$3&gt;68,INDEX('     2022    '!I:I,MATCH($A581,'     2022    '!$AN:$AN,0))*(1-'     2022    '!$BA$1),INDEX('     2022    '!I:I,MATCH($A581,'     2022    '!$AN:$AN,0))),"")</f>
        <v/>
      </c>
      <c r="H581" s="96">
        <f>IFERROR(INDEX('     2022    '!AZ:AZ,MATCH($A581,'     2022    '!$AN:$AN,0)),0)</f>
        <v>0</v>
      </c>
      <c r="I581" s="180" t="str">
        <f>IFERROR(IF($O$3&gt;68,INDEX('     2022    '!M:M,MATCH($A581,'     2022    '!$AN:$AN,0))*(1-'     2022    '!$BA$1),INDEX('     2022    '!M:M,MATCH($A581,'     2022    '!$AN:$AN,0))),"")</f>
        <v/>
      </c>
      <c r="J581" s="181">
        <f t="shared" si="33"/>
        <v>0</v>
      </c>
      <c r="K581" s="182" t="str">
        <f t="shared" si="34"/>
        <v/>
      </c>
      <c r="L581" s="53"/>
      <c r="M581" s="52" t="str">
        <f>IFERROR(INDEX('     2022    '!R:R,MATCH('Order Summary'!$A581,'     2022    '!$AN:$AN,0)),"")</f>
        <v/>
      </c>
      <c r="N581" s="52" t="str">
        <f>IFERROR(INDEX('     2022    '!V:V,MATCH('Order Summary'!$A581,'     2022    '!$AN:$AN,0)),"")</f>
        <v/>
      </c>
      <c r="O581" s="52" t="str">
        <f>IFERROR(INDEX('     2022    '!S:S,MATCH('Order Summary'!$A581,'     2022    '!$AN:$AN,0)),"")</f>
        <v/>
      </c>
      <c r="P581" s="96" t="str">
        <f t="shared" si="32"/>
        <v/>
      </c>
      <c r="R581" s="9"/>
      <c r="S581" s="9"/>
      <c r="T581" s="9"/>
      <c r="U581" s="9"/>
      <c r="V581" s="9"/>
      <c r="W581" s="9"/>
      <c r="X581" s="9"/>
      <c r="Y581" s="9"/>
      <c r="Z581" s="9"/>
      <c r="AA581" s="9"/>
      <c r="AB581" s="9"/>
      <c r="AC581" s="9"/>
      <c r="AD581" s="9"/>
      <c r="AE581" s="9"/>
      <c r="AF581" s="9"/>
      <c r="AG581" s="9"/>
      <c r="AH581" s="9"/>
      <c r="AI581" s="9"/>
      <c r="AJ581" s="9"/>
      <c r="AK581" s="9"/>
      <c r="AL581" s="9"/>
      <c r="AM581" s="9"/>
      <c r="AN581" s="9"/>
      <c r="AO581" s="9"/>
      <c r="AP581" s="9"/>
      <c r="AQ581" s="9"/>
      <c r="AR581" s="9"/>
      <c r="AS581" s="9"/>
      <c r="AT581" s="9"/>
      <c r="AU581" s="9"/>
      <c r="AV581" s="9"/>
      <c r="AW581" s="9"/>
      <c r="AX581" s="9"/>
      <c r="AY581" s="9"/>
      <c r="AZ581" s="9"/>
      <c r="BA581" s="9"/>
      <c r="BB581" s="9"/>
      <c r="BC581" s="9"/>
      <c r="BD581" s="9"/>
      <c r="BE581" s="9"/>
      <c r="BF581" s="9"/>
      <c r="BG581" s="9"/>
      <c r="BH581" s="9"/>
      <c r="BI581" s="9"/>
      <c r="BJ581" s="9"/>
      <c r="BK581" s="9"/>
      <c r="BL581" s="9"/>
      <c r="BM581" s="9"/>
      <c r="BN581" s="9"/>
      <c r="BO581" s="9"/>
      <c r="BP581" s="9"/>
      <c r="BQ581" s="9"/>
      <c r="BR581" s="9"/>
      <c r="BS581" s="9"/>
      <c r="BT581" s="9"/>
      <c r="BU581" s="9"/>
      <c r="BV581" s="9"/>
      <c r="BW581" s="9"/>
      <c r="BX581" s="9"/>
      <c r="BY581" s="9"/>
      <c r="BZ581" s="9"/>
    </row>
    <row r="582" spans="1:78">
      <c r="A582" s="50">
        <f t="shared" si="35"/>
        <v>571</v>
      </c>
      <c r="C582" s="11" t="str">
        <f>IFERROR(INDEX('     2022    '!D:D,MATCH('Order Summary'!$A582,'     2022    '!$AN:$AN,0)),"")</f>
        <v/>
      </c>
      <c r="D582" s="11" t="str">
        <f>IFERROR(INDEX('     2022    '!C:C,MATCH('Order Summary'!$A582,'     2022    '!$AN:$AN,0)),"")</f>
        <v/>
      </c>
      <c r="E582" s="11" t="str">
        <f>IFERROR(INDEX('     2022    '!E:E,MATCH('Order Summary'!$A582,'     2022    '!$AN:$AN,0)),"")</f>
        <v/>
      </c>
      <c r="F582" s="96">
        <f>IFERROR(INDEX('     2022    '!AY:AY,MATCH($A582,'     2022    '!$AN:$AN,0)),0)</f>
        <v>0</v>
      </c>
      <c r="G582" s="180" t="str">
        <f>IFERROR(IF($O$3&gt;68,INDEX('     2022    '!I:I,MATCH($A582,'     2022    '!$AN:$AN,0))*(1-'     2022    '!$BA$1),INDEX('     2022    '!I:I,MATCH($A582,'     2022    '!$AN:$AN,0))),"")</f>
        <v/>
      </c>
      <c r="H582" s="96">
        <f>IFERROR(INDEX('     2022    '!AZ:AZ,MATCH($A582,'     2022    '!$AN:$AN,0)),0)</f>
        <v>0</v>
      </c>
      <c r="I582" s="180" t="str">
        <f>IFERROR(IF($O$3&gt;68,INDEX('     2022    '!M:M,MATCH($A582,'     2022    '!$AN:$AN,0))*(1-'     2022    '!$BA$1),INDEX('     2022    '!M:M,MATCH($A582,'     2022    '!$AN:$AN,0))),"")</f>
        <v/>
      </c>
      <c r="J582" s="181">
        <f t="shared" si="33"/>
        <v>0</v>
      </c>
      <c r="K582" s="182" t="str">
        <f t="shared" si="34"/>
        <v/>
      </c>
      <c r="L582" s="53"/>
      <c r="M582" s="52" t="str">
        <f>IFERROR(INDEX('     2022    '!R:R,MATCH('Order Summary'!$A582,'     2022    '!$AN:$AN,0)),"")</f>
        <v/>
      </c>
      <c r="N582" s="52" t="str">
        <f>IFERROR(INDEX('     2022    '!V:V,MATCH('Order Summary'!$A582,'     2022    '!$AN:$AN,0)),"")</f>
        <v/>
      </c>
      <c r="O582" s="52" t="str">
        <f>IFERROR(INDEX('     2022    '!S:S,MATCH('Order Summary'!$A582,'     2022    '!$AN:$AN,0)),"")</f>
        <v/>
      </c>
      <c r="P582" s="96" t="str">
        <f t="shared" si="32"/>
        <v/>
      </c>
      <c r="R582" s="9"/>
      <c r="S582" s="9"/>
      <c r="T582" s="9"/>
      <c r="U582" s="9"/>
      <c r="V582" s="9"/>
      <c r="W582" s="9"/>
      <c r="X582" s="9"/>
      <c r="Y582" s="9"/>
      <c r="Z582" s="9"/>
      <c r="AA582" s="9"/>
      <c r="AB582" s="9"/>
      <c r="AC582" s="9"/>
      <c r="AD582" s="9"/>
      <c r="AE582" s="9"/>
      <c r="AF582" s="9"/>
      <c r="AG582" s="9"/>
      <c r="AH582" s="9"/>
      <c r="AI582" s="9"/>
      <c r="AJ582" s="9"/>
      <c r="AK582" s="9"/>
      <c r="AL582" s="9"/>
      <c r="AM582" s="9"/>
      <c r="AN582" s="9"/>
      <c r="AO582" s="9"/>
      <c r="AP582" s="9"/>
      <c r="AQ582" s="9"/>
      <c r="AR582" s="9"/>
      <c r="AS582" s="9"/>
      <c r="AT582" s="9"/>
      <c r="AU582" s="9"/>
      <c r="AV582" s="9"/>
      <c r="AW582" s="9"/>
      <c r="AX582" s="9"/>
      <c r="AY582" s="9"/>
      <c r="AZ582" s="9"/>
      <c r="BA582" s="9"/>
      <c r="BB582" s="9"/>
      <c r="BC582" s="9"/>
      <c r="BD582" s="9"/>
      <c r="BE582" s="9"/>
      <c r="BF582" s="9"/>
      <c r="BG582" s="9"/>
      <c r="BH582" s="9"/>
      <c r="BI582" s="9"/>
      <c r="BJ582" s="9"/>
      <c r="BK582" s="9"/>
      <c r="BL582" s="9"/>
      <c r="BM582" s="9"/>
      <c r="BN582" s="9"/>
      <c r="BO582" s="9"/>
      <c r="BP582" s="9"/>
      <c r="BQ582" s="9"/>
      <c r="BR582" s="9"/>
      <c r="BS582" s="9"/>
      <c r="BT582" s="9"/>
      <c r="BU582" s="9"/>
      <c r="BV582" s="9"/>
      <c r="BW582" s="9"/>
      <c r="BX582" s="9"/>
      <c r="BY582" s="9"/>
      <c r="BZ582" s="9"/>
    </row>
    <row r="583" spans="1:78">
      <c r="A583" s="50">
        <f t="shared" si="35"/>
        <v>572</v>
      </c>
      <c r="C583" s="11" t="str">
        <f>IFERROR(INDEX('     2022    '!D:D,MATCH('Order Summary'!$A583,'     2022    '!$AN:$AN,0)),"")</f>
        <v/>
      </c>
      <c r="D583" s="11" t="str">
        <f>IFERROR(INDEX('     2022    '!C:C,MATCH('Order Summary'!$A583,'     2022    '!$AN:$AN,0)),"")</f>
        <v/>
      </c>
      <c r="E583" s="11" t="str">
        <f>IFERROR(INDEX('     2022    '!E:E,MATCH('Order Summary'!$A583,'     2022    '!$AN:$AN,0)),"")</f>
        <v/>
      </c>
      <c r="F583" s="96">
        <f>IFERROR(INDEX('     2022    '!AY:AY,MATCH($A583,'     2022    '!$AN:$AN,0)),0)</f>
        <v>0</v>
      </c>
      <c r="G583" s="180" t="str">
        <f>IFERROR(IF($O$3&gt;68,INDEX('     2022    '!I:I,MATCH($A583,'     2022    '!$AN:$AN,0))*(1-'     2022    '!$BA$1),INDEX('     2022    '!I:I,MATCH($A583,'     2022    '!$AN:$AN,0))),"")</f>
        <v/>
      </c>
      <c r="H583" s="96">
        <f>IFERROR(INDEX('     2022    '!AZ:AZ,MATCH($A583,'     2022    '!$AN:$AN,0)),0)</f>
        <v>0</v>
      </c>
      <c r="I583" s="180" t="str">
        <f>IFERROR(IF($O$3&gt;68,INDEX('     2022    '!M:M,MATCH($A583,'     2022    '!$AN:$AN,0))*(1-'     2022    '!$BA$1),INDEX('     2022    '!M:M,MATCH($A583,'     2022    '!$AN:$AN,0))),"")</f>
        <v/>
      </c>
      <c r="J583" s="181">
        <f t="shared" si="33"/>
        <v>0</v>
      </c>
      <c r="K583" s="182" t="str">
        <f t="shared" si="34"/>
        <v/>
      </c>
      <c r="L583" s="53"/>
      <c r="M583" s="52" t="str">
        <f>IFERROR(INDEX('     2022    '!R:R,MATCH('Order Summary'!$A583,'     2022    '!$AN:$AN,0)),"")</f>
        <v/>
      </c>
      <c r="N583" s="52" t="str">
        <f>IFERROR(INDEX('     2022    '!V:V,MATCH('Order Summary'!$A583,'     2022    '!$AN:$AN,0)),"")</f>
        <v/>
      </c>
      <c r="O583" s="52" t="str">
        <f>IFERROR(INDEX('     2022    '!S:S,MATCH('Order Summary'!$A583,'     2022    '!$AN:$AN,0)),"")</f>
        <v/>
      </c>
      <c r="P583" s="96" t="str">
        <f t="shared" si="32"/>
        <v/>
      </c>
      <c r="R583" s="9"/>
      <c r="S583" s="9"/>
      <c r="T583" s="9"/>
      <c r="U583" s="9"/>
      <c r="V583" s="9"/>
      <c r="W583" s="9"/>
      <c r="X583" s="9"/>
      <c r="Y583" s="9"/>
      <c r="Z583" s="9"/>
      <c r="AA583" s="9"/>
      <c r="AB583" s="9"/>
      <c r="AC583" s="9"/>
      <c r="AD583" s="9"/>
      <c r="AE583" s="9"/>
      <c r="AF583" s="9"/>
      <c r="AG583" s="9"/>
      <c r="AH583" s="9"/>
      <c r="AI583" s="9"/>
      <c r="AJ583" s="9"/>
      <c r="AK583" s="9"/>
      <c r="AL583" s="9"/>
      <c r="AM583" s="9"/>
      <c r="AN583" s="9"/>
      <c r="AO583" s="9"/>
      <c r="AP583" s="9"/>
      <c r="AQ583" s="9"/>
      <c r="AR583" s="9"/>
      <c r="AS583" s="9"/>
      <c r="AT583" s="9"/>
      <c r="AU583" s="9"/>
      <c r="AV583" s="9"/>
      <c r="AW583" s="9"/>
      <c r="AX583" s="9"/>
      <c r="AY583" s="9"/>
      <c r="AZ583" s="9"/>
      <c r="BA583" s="9"/>
      <c r="BB583" s="9"/>
      <c r="BC583" s="9"/>
      <c r="BD583" s="9"/>
      <c r="BE583" s="9"/>
      <c r="BF583" s="9"/>
      <c r="BG583" s="9"/>
      <c r="BH583" s="9"/>
      <c r="BI583" s="9"/>
      <c r="BJ583" s="9"/>
      <c r="BK583" s="9"/>
      <c r="BL583" s="9"/>
      <c r="BM583" s="9"/>
      <c r="BN583" s="9"/>
      <c r="BO583" s="9"/>
      <c r="BP583" s="9"/>
      <c r="BQ583" s="9"/>
      <c r="BR583" s="9"/>
      <c r="BS583" s="9"/>
      <c r="BT583" s="9"/>
      <c r="BU583" s="9"/>
      <c r="BV583" s="9"/>
      <c r="BW583" s="9"/>
      <c r="BX583" s="9"/>
      <c r="BY583" s="9"/>
      <c r="BZ583" s="9"/>
    </row>
    <row r="584" spans="1:78">
      <c r="A584" s="50">
        <f t="shared" si="35"/>
        <v>573</v>
      </c>
      <c r="C584" s="11" t="str">
        <f>IFERROR(INDEX('     2022    '!D:D,MATCH('Order Summary'!$A584,'     2022    '!$AN:$AN,0)),"")</f>
        <v/>
      </c>
      <c r="D584" s="11" t="str">
        <f>IFERROR(INDEX('     2022    '!C:C,MATCH('Order Summary'!$A584,'     2022    '!$AN:$AN,0)),"")</f>
        <v/>
      </c>
      <c r="E584" s="11" t="str">
        <f>IFERROR(INDEX('     2022    '!E:E,MATCH('Order Summary'!$A584,'     2022    '!$AN:$AN,0)),"")</f>
        <v/>
      </c>
      <c r="F584" s="96">
        <f>IFERROR(INDEX('     2022    '!AY:AY,MATCH($A584,'     2022    '!$AN:$AN,0)),0)</f>
        <v>0</v>
      </c>
      <c r="G584" s="180" t="str">
        <f>IFERROR(IF($O$3&gt;68,INDEX('     2022    '!I:I,MATCH($A584,'     2022    '!$AN:$AN,0))*(1-'     2022    '!$BA$1),INDEX('     2022    '!I:I,MATCH($A584,'     2022    '!$AN:$AN,0))),"")</f>
        <v/>
      </c>
      <c r="H584" s="96">
        <f>IFERROR(INDEX('     2022    '!AZ:AZ,MATCH($A584,'     2022    '!$AN:$AN,0)),0)</f>
        <v>0</v>
      </c>
      <c r="I584" s="180" t="str">
        <f>IFERROR(IF($O$3&gt;68,INDEX('     2022    '!M:M,MATCH($A584,'     2022    '!$AN:$AN,0))*(1-'     2022    '!$BA$1),INDEX('     2022    '!M:M,MATCH($A584,'     2022    '!$AN:$AN,0))),"")</f>
        <v/>
      </c>
      <c r="J584" s="181">
        <f t="shared" si="33"/>
        <v>0</v>
      </c>
      <c r="K584" s="182" t="str">
        <f t="shared" si="34"/>
        <v/>
      </c>
      <c r="L584" s="53"/>
      <c r="M584" s="52" t="str">
        <f>IFERROR(INDEX('     2022    '!R:R,MATCH('Order Summary'!$A584,'     2022    '!$AN:$AN,0)),"")</f>
        <v/>
      </c>
      <c r="N584" s="52" t="str">
        <f>IFERROR(INDEX('     2022    '!V:V,MATCH('Order Summary'!$A584,'     2022    '!$AN:$AN,0)),"")</f>
        <v/>
      </c>
      <c r="O584" s="52" t="str">
        <f>IFERROR(INDEX('     2022    '!S:S,MATCH('Order Summary'!$A584,'     2022    '!$AN:$AN,0)),"")</f>
        <v/>
      </c>
      <c r="P584" s="96" t="str">
        <f t="shared" si="32"/>
        <v/>
      </c>
      <c r="R584" s="9"/>
      <c r="S584" s="9"/>
      <c r="T584" s="9"/>
      <c r="U584" s="9"/>
      <c r="V584" s="9"/>
      <c r="W584" s="9"/>
      <c r="X584" s="9"/>
      <c r="Y584" s="9"/>
      <c r="Z584" s="9"/>
      <c r="AA584" s="9"/>
      <c r="AB584" s="9"/>
      <c r="AC584" s="9"/>
      <c r="AD584" s="9"/>
      <c r="AE584" s="9"/>
      <c r="AF584" s="9"/>
      <c r="AG584" s="9"/>
      <c r="AH584" s="9"/>
      <c r="AI584" s="9"/>
      <c r="AJ584" s="9"/>
      <c r="AK584" s="9"/>
      <c r="AL584" s="9"/>
      <c r="AM584" s="9"/>
      <c r="AN584" s="9"/>
      <c r="AO584" s="9"/>
      <c r="AP584" s="9"/>
      <c r="AQ584" s="9"/>
      <c r="AR584" s="9"/>
      <c r="AS584" s="9"/>
      <c r="AT584" s="9"/>
      <c r="AU584" s="9"/>
      <c r="AV584" s="9"/>
      <c r="AW584" s="9"/>
      <c r="AX584" s="9"/>
      <c r="AY584" s="9"/>
      <c r="AZ584" s="9"/>
      <c r="BA584" s="9"/>
      <c r="BB584" s="9"/>
      <c r="BC584" s="9"/>
      <c r="BD584" s="9"/>
      <c r="BE584" s="9"/>
      <c r="BF584" s="9"/>
      <c r="BG584" s="9"/>
      <c r="BH584" s="9"/>
      <c r="BI584" s="9"/>
      <c r="BJ584" s="9"/>
      <c r="BK584" s="9"/>
      <c r="BL584" s="9"/>
      <c r="BM584" s="9"/>
      <c r="BN584" s="9"/>
      <c r="BO584" s="9"/>
      <c r="BP584" s="9"/>
      <c r="BQ584" s="9"/>
      <c r="BR584" s="9"/>
      <c r="BS584" s="9"/>
      <c r="BT584" s="9"/>
      <c r="BU584" s="9"/>
      <c r="BV584" s="9"/>
      <c r="BW584" s="9"/>
      <c r="BX584" s="9"/>
      <c r="BY584" s="9"/>
      <c r="BZ584" s="9"/>
    </row>
    <row r="585" spans="1:78">
      <c r="A585" s="50">
        <f t="shared" si="35"/>
        <v>574</v>
      </c>
      <c r="C585" s="11" t="str">
        <f>IFERROR(INDEX('     2022    '!D:D,MATCH('Order Summary'!$A585,'     2022    '!$AN:$AN,0)),"")</f>
        <v/>
      </c>
      <c r="D585" s="11" t="str">
        <f>IFERROR(INDEX('     2022    '!C:C,MATCH('Order Summary'!$A585,'     2022    '!$AN:$AN,0)),"")</f>
        <v/>
      </c>
      <c r="E585" s="11" t="str">
        <f>IFERROR(INDEX('     2022    '!E:E,MATCH('Order Summary'!$A585,'     2022    '!$AN:$AN,0)),"")</f>
        <v/>
      </c>
      <c r="F585" s="96">
        <f>IFERROR(INDEX('     2022    '!AY:AY,MATCH($A585,'     2022    '!$AN:$AN,0)),0)</f>
        <v>0</v>
      </c>
      <c r="G585" s="180" t="str">
        <f>IFERROR(IF($O$3&gt;68,INDEX('     2022    '!I:I,MATCH($A585,'     2022    '!$AN:$AN,0))*(1-'     2022    '!$BA$1),INDEX('     2022    '!I:I,MATCH($A585,'     2022    '!$AN:$AN,0))),"")</f>
        <v/>
      </c>
      <c r="H585" s="96">
        <f>IFERROR(INDEX('     2022    '!AZ:AZ,MATCH($A585,'     2022    '!$AN:$AN,0)),0)</f>
        <v>0</v>
      </c>
      <c r="I585" s="180" t="str">
        <f>IFERROR(IF($O$3&gt;68,INDEX('     2022    '!M:M,MATCH($A585,'     2022    '!$AN:$AN,0))*(1-'     2022    '!$BA$1),INDEX('     2022    '!M:M,MATCH($A585,'     2022    '!$AN:$AN,0))),"")</f>
        <v/>
      </c>
      <c r="J585" s="181">
        <f t="shared" si="33"/>
        <v>0</v>
      </c>
      <c r="K585" s="182" t="str">
        <f t="shared" si="34"/>
        <v/>
      </c>
      <c r="L585" s="53"/>
      <c r="M585" s="52" t="str">
        <f>IFERROR(INDEX('     2022    '!R:R,MATCH('Order Summary'!$A585,'     2022    '!$AN:$AN,0)),"")</f>
        <v/>
      </c>
      <c r="N585" s="52" t="str">
        <f>IFERROR(INDEX('     2022    '!V:V,MATCH('Order Summary'!$A585,'     2022    '!$AN:$AN,0)),"")</f>
        <v/>
      </c>
      <c r="O585" s="52" t="str">
        <f>IFERROR(INDEX('     2022    '!S:S,MATCH('Order Summary'!$A585,'     2022    '!$AN:$AN,0)),"")</f>
        <v/>
      </c>
      <c r="P585" s="96" t="str">
        <f t="shared" si="32"/>
        <v/>
      </c>
      <c r="R585" s="9"/>
      <c r="S585" s="9"/>
      <c r="T585" s="9"/>
      <c r="U585" s="9"/>
      <c r="V585" s="9"/>
      <c r="W585" s="9"/>
      <c r="X585" s="9"/>
      <c r="Y585" s="9"/>
      <c r="Z585" s="9"/>
      <c r="AA585" s="9"/>
      <c r="AB585" s="9"/>
      <c r="AC585" s="9"/>
      <c r="AD585" s="9"/>
      <c r="AE585" s="9"/>
      <c r="AF585" s="9"/>
      <c r="AG585" s="9"/>
      <c r="AH585" s="9"/>
      <c r="AI585" s="9"/>
      <c r="AJ585" s="9"/>
      <c r="AK585" s="9"/>
      <c r="AL585" s="9"/>
      <c r="AM585" s="9"/>
      <c r="AN585" s="9"/>
      <c r="AO585" s="9"/>
      <c r="AP585" s="9"/>
      <c r="AQ585" s="9"/>
      <c r="AR585" s="9"/>
      <c r="AS585" s="9"/>
      <c r="AT585" s="9"/>
      <c r="AU585" s="9"/>
      <c r="AV585" s="9"/>
      <c r="AW585" s="9"/>
      <c r="AX585" s="9"/>
      <c r="AY585" s="9"/>
      <c r="AZ585" s="9"/>
      <c r="BA585" s="9"/>
      <c r="BB585" s="9"/>
      <c r="BC585" s="9"/>
      <c r="BD585" s="9"/>
      <c r="BE585" s="9"/>
      <c r="BF585" s="9"/>
      <c r="BG585" s="9"/>
      <c r="BH585" s="9"/>
      <c r="BI585" s="9"/>
      <c r="BJ585" s="9"/>
      <c r="BK585" s="9"/>
      <c r="BL585" s="9"/>
      <c r="BM585" s="9"/>
      <c r="BN585" s="9"/>
      <c r="BO585" s="9"/>
      <c r="BP585" s="9"/>
      <c r="BQ585" s="9"/>
      <c r="BR585" s="9"/>
      <c r="BS585" s="9"/>
      <c r="BT585" s="9"/>
      <c r="BU585" s="9"/>
      <c r="BV585" s="9"/>
      <c r="BW585" s="9"/>
      <c r="BX585" s="9"/>
      <c r="BY585" s="9"/>
      <c r="BZ585" s="9"/>
    </row>
    <row r="586" spans="1:78">
      <c r="A586" s="50">
        <f t="shared" si="35"/>
        <v>575</v>
      </c>
      <c r="C586" s="11" t="str">
        <f>IFERROR(INDEX('     2022    '!D:D,MATCH('Order Summary'!$A586,'     2022    '!$AN:$AN,0)),"")</f>
        <v/>
      </c>
      <c r="D586" s="11" t="str">
        <f>IFERROR(INDEX('     2022    '!C:C,MATCH('Order Summary'!$A586,'     2022    '!$AN:$AN,0)),"")</f>
        <v/>
      </c>
      <c r="E586" s="11" t="str">
        <f>IFERROR(INDEX('     2022    '!E:E,MATCH('Order Summary'!$A586,'     2022    '!$AN:$AN,0)),"")</f>
        <v/>
      </c>
      <c r="F586" s="96">
        <f>IFERROR(INDEX('     2022    '!AY:AY,MATCH($A586,'     2022    '!$AN:$AN,0)),0)</f>
        <v>0</v>
      </c>
      <c r="G586" s="180" t="str">
        <f>IFERROR(IF($O$3&gt;68,INDEX('     2022    '!I:I,MATCH($A586,'     2022    '!$AN:$AN,0))*(1-'     2022    '!$BA$1),INDEX('     2022    '!I:I,MATCH($A586,'     2022    '!$AN:$AN,0))),"")</f>
        <v/>
      </c>
      <c r="H586" s="96">
        <f>IFERROR(INDEX('     2022    '!AZ:AZ,MATCH($A586,'     2022    '!$AN:$AN,0)),0)</f>
        <v>0</v>
      </c>
      <c r="I586" s="180" t="str">
        <f>IFERROR(IF($O$3&gt;68,INDEX('     2022    '!M:M,MATCH($A586,'     2022    '!$AN:$AN,0))*(1-'     2022    '!$BA$1),INDEX('     2022    '!M:M,MATCH($A586,'     2022    '!$AN:$AN,0))),"")</f>
        <v/>
      </c>
      <c r="J586" s="181">
        <f t="shared" si="33"/>
        <v>0</v>
      </c>
      <c r="K586" s="182" t="str">
        <f t="shared" si="34"/>
        <v/>
      </c>
      <c r="L586" s="53"/>
      <c r="M586" s="52" t="str">
        <f>IFERROR(INDEX('     2022    '!R:R,MATCH('Order Summary'!$A586,'     2022    '!$AN:$AN,0)),"")</f>
        <v/>
      </c>
      <c r="N586" s="52" t="str">
        <f>IFERROR(INDEX('     2022    '!V:V,MATCH('Order Summary'!$A586,'     2022    '!$AN:$AN,0)),"")</f>
        <v/>
      </c>
      <c r="O586" s="52" t="str">
        <f>IFERROR(INDEX('     2022    '!S:S,MATCH('Order Summary'!$A586,'     2022    '!$AN:$AN,0)),"")</f>
        <v/>
      </c>
      <c r="P586" s="96" t="str">
        <f t="shared" si="32"/>
        <v/>
      </c>
      <c r="R586" s="9"/>
      <c r="S586" s="9"/>
      <c r="T586" s="9"/>
      <c r="U586" s="9"/>
      <c r="V586" s="9"/>
      <c r="W586" s="9"/>
      <c r="X586" s="9"/>
      <c r="Y586" s="9"/>
      <c r="Z586" s="9"/>
      <c r="AA586" s="9"/>
      <c r="AB586" s="9"/>
      <c r="AC586" s="9"/>
      <c r="AD586" s="9"/>
      <c r="AE586" s="9"/>
      <c r="AF586" s="9"/>
      <c r="AG586" s="9"/>
      <c r="AH586" s="9"/>
      <c r="AI586" s="9"/>
      <c r="AJ586" s="9"/>
      <c r="AK586" s="9"/>
      <c r="AL586" s="9"/>
      <c r="AM586" s="9"/>
      <c r="AN586" s="9"/>
      <c r="AO586" s="9"/>
      <c r="AP586" s="9"/>
      <c r="AQ586" s="9"/>
      <c r="AR586" s="9"/>
      <c r="AS586" s="9"/>
      <c r="AT586" s="9"/>
      <c r="AU586" s="9"/>
      <c r="AV586" s="9"/>
      <c r="AW586" s="9"/>
      <c r="AX586" s="9"/>
      <c r="AY586" s="9"/>
      <c r="AZ586" s="9"/>
      <c r="BA586" s="9"/>
      <c r="BB586" s="9"/>
      <c r="BC586" s="9"/>
      <c r="BD586" s="9"/>
      <c r="BE586" s="9"/>
      <c r="BF586" s="9"/>
      <c r="BG586" s="9"/>
      <c r="BH586" s="9"/>
      <c r="BI586" s="9"/>
      <c r="BJ586" s="9"/>
      <c r="BK586" s="9"/>
      <c r="BL586" s="9"/>
      <c r="BM586" s="9"/>
      <c r="BN586" s="9"/>
      <c r="BO586" s="9"/>
      <c r="BP586" s="9"/>
      <c r="BQ586" s="9"/>
      <c r="BR586" s="9"/>
      <c r="BS586" s="9"/>
      <c r="BT586" s="9"/>
      <c r="BU586" s="9"/>
      <c r="BV586" s="9"/>
      <c r="BW586" s="9"/>
      <c r="BX586" s="9"/>
      <c r="BY586" s="9"/>
      <c r="BZ586" s="9"/>
    </row>
    <row r="587" spans="1:78">
      <c r="A587" s="50">
        <f t="shared" si="35"/>
        <v>576</v>
      </c>
      <c r="C587" s="11" t="str">
        <f>IFERROR(INDEX('     2022    '!D:D,MATCH('Order Summary'!$A587,'     2022    '!$AN:$AN,0)),"")</f>
        <v/>
      </c>
      <c r="D587" s="11" t="str">
        <f>IFERROR(INDEX('     2022    '!C:C,MATCH('Order Summary'!$A587,'     2022    '!$AN:$AN,0)),"")</f>
        <v/>
      </c>
      <c r="E587" s="11" t="str">
        <f>IFERROR(INDEX('     2022    '!E:E,MATCH('Order Summary'!$A587,'     2022    '!$AN:$AN,0)),"")</f>
        <v/>
      </c>
      <c r="F587" s="96">
        <f>IFERROR(INDEX('     2022    '!AY:AY,MATCH($A587,'     2022    '!$AN:$AN,0)),0)</f>
        <v>0</v>
      </c>
      <c r="G587" s="180" t="str">
        <f>IFERROR(IF($O$3&gt;68,INDEX('     2022    '!I:I,MATCH($A587,'     2022    '!$AN:$AN,0))*(1-'     2022    '!$BA$1),INDEX('     2022    '!I:I,MATCH($A587,'     2022    '!$AN:$AN,0))),"")</f>
        <v/>
      </c>
      <c r="H587" s="96">
        <f>IFERROR(INDEX('     2022    '!AZ:AZ,MATCH($A587,'     2022    '!$AN:$AN,0)),0)</f>
        <v>0</v>
      </c>
      <c r="I587" s="180" t="str">
        <f>IFERROR(IF($O$3&gt;68,INDEX('     2022    '!M:M,MATCH($A587,'     2022    '!$AN:$AN,0))*(1-'     2022    '!$BA$1),INDEX('     2022    '!M:M,MATCH($A587,'     2022    '!$AN:$AN,0))),"")</f>
        <v/>
      </c>
      <c r="J587" s="181">
        <f t="shared" si="33"/>
        <v>0</v>
      </c>
      <c r="K587" s="182" t="str">
        <f t="shared" si="34"/>
        <v/>
      </c>
      <c r="L587" s="53"/>
      <c r="M587" s="52" t="str">
        <f>IFERROR(INDEX('     2022    '!R:R,MATCH('Order Summary'!$A587,'     2022    '!$AN:$AN,0)),"")</f>
        <v/>
      </c>
      <c r="N587" s="52" t="str">
        <f>IFERROR(INDEX('     2022    '!V:V,MATCH('Order Summary'!$A587,'     2022    '!$AN:$AN,0)),"")</f>
        <v/>
      </c>
      <c r="O587" s="52" t="str">
        <f>IFERROR(INDEX('     2022    '!S:S,MATCH('Order Summary'!$A587,'     2022    '!$AN:$AN,0)),"")</f>
        <v/>
      </c>
      <c r="P587" s="96" t="str">
        <f t="shared" si="32"/>
        <v/>
      </c>
      <c r="R587" s="9"/>
      <c r="S587" s="9"/>
      <c r="T587" s="9"/>
      <c r="U587" s="9"/>
      <c r="V587" s="9"/>
      <c r="W587" s="9"/>
      <c r="X587" s="9"/>
      <c r="Y587" s="9"/>
      <c r="Z587" s="9"/>
      <c r="AA587" s="9"/>
      <c r="AB587" s="9"/>
      <c r="AC587" s="9"/>
      <c r="AD587" s="9"/>
      <c r="AE587" s="9"/>
      <c r="AF587" s="9"/>
      <c r="AG587" s="9"/>
      <c r="AH587" s="9"/>
      <c r="AI587" s="9"/>
      <c r="AJ587" s="9"/>
      <c r="AK587" s="9"/>
      <c r="AL587" s="9"/>
      <c r="AM587" s="9"/>
      <c r="AN587" s="9"/>
      <c r="AO587" s="9"/>
      <c r="AP587" s="9"/>
      <c r="AQ587" s="9"/>
      <c r="AR587" s="9"/>
      <c r="AS587" s="9"/>
      <c r="AT587" s="9"/>
      <c r="AU587" s="9"/>
      <c r="AV587" s="9"/>
      <c r="AW587" s="9"/>
      <c r="AX587" s="9"/>
      <c r="AY587" s="9"/>
      <c r="AZ587" s="9"/>
      <c r="BA587" s="9"/>
      <c r="BB587" s="9"/>
      <c r="BC587" s="9"/>
      <c r="BD587" s="9"/>
      <c r="BE587" s="9"/>
      <c r="BF587" s="9"/>
      <c r="BG587" s="9"/>
      <c r="BH587" s="9"/>
      <c r="BI587" s="9"/>
      <c r="BJ587" s="9"/>
      <c r="BK587" s="9"/>
      <c r="BL587" s="9"/>
      <c r="BM587" s="9"/>
      <c r="BN587" s="9"/>
      <c r="BO587" s="9"/>
      <c r="BP587" s="9"/>
      <c r="BQ587" s="9"/>
      <c r="BR587" s="9"/>
      <c r="BS587" s="9"/>
      <c r="BT587" s="9"/>
      <c r="BU587" s="9"/>
      <c r="BV587" s="9"/>
      <c r="BW587" s="9"/>
      <c r="BX587" s="9"/>
      <c r="BY587" s="9"/>
      <c r="BZ587" s="9"/>
    </row>
    <row r="588" spans="1:78">
      <c r="A588" s="50">
        <f t="shared" si="35"/>
        <v>577</v>
      </c>
      <c r="C588" s="11" t="str">
        <f>IFERROR(INDEX('     2022    '!D:D,MATCH('Order Summary'!$A588,'     2022    '!$AN:$AN,0)),"")</f>
        <v/>
      </c>
      <c r="D588" s="11" t="str">
        <f>IFERROR(INDEX('     2022    '!C:C,MATCH('Order Summary'!$A588,'     2022    '!$AN:$AN,0)),"")</f>
        <v/>
      </c>
      <c r="E588" s="11" t="str">
        <f>IFERROR(INDEX('     2022    '!E:E,MATCH('Order Summary'!$A588,'     2022    '!$AN:$AN,0)),"")</f>
        <v/>
      </c>
      <c r="F588" s="96">
        <f>IFERROR(INDEX('     2022    '!AY:AY,MATCH($A588,'     2022    '!$AN:$AN,0)),0)</f>
        <v>0</v>
      </c>
      <c r="G588" s="180" t="str">
        <f>IFERROR(IF($O$3&gt;68,INDEX('     2022    '!I:I,MATCH($A588,'     2022    '!$AN:$AN,0))*(1-'     2022    '!$BA$1),INDEX('     2022    '!I:I,MATCH($A588,'     2022    '!$AN:$AN,0))),"")</f>
        <v/>
      </c>
      <c r="H588" s="96">
        <f>IFERROR(INDEX('     2022    '!AZ:AZ,MATCH($A588,'     2022    '!$AN:$AN,0)),0)</f>
        <v>0</v>
      </c>
      <c r="I588" s="180" t="str">
        <f>IFERROR(IF($O$3&gt;68,INDEX('     2022    '!M:M,MATCH($A588,'     2022    '!$AN:$AN,0))*(1-'     2022    '!$BA$1),INDEX('     2022    '!M:M,MATCH($A588,'     2022    '!$AN:$AN,0))),"")</f>
        <v/>
      </c>
      <c r="J588" s="181">
        <f t="shared" si="33"/>
        <v>0</v>
      </c>
      <c r="K588" s="182" t="str">
        <f t="shared" si="34"/>
        <v/>
      </c>
      <c r="L588" s="53"/>
      <c r="M588" s="52" t="str">
        <f>IFERROR(INDEX('     2022    '!R:R,MATCH('Order Summary'!$A588,'     2022    '!$AN:$AN,0)),"")</f>
        <v/>
      </c>
      <c r="N588" s="52" t="str">
        <f>IFERROR(INDEX('     2022    '!V:V,MATCH('Order Summary'!$A588,'     2022    '!$AN:$AN,0)),"")</f>
        <v/>
      </c>
      <c r="O588" s="52" t="str">
        <f>IFERROR(INDEX('     2022    '!S:S,MATCH('Order Summary'!$A588,'     2022    '!$AN:$AN,0)),"")</f>
        <v/>
      </c>
      <c r="P588" s="96" t="str">
        <f t="shared" ref="P588:P651" si="36">IFERROR(J588*O588,"")</f>
        <v/>
      </c>
      <c r="R588" s="9"/>
      <c r="S588" s="9"/>
      <c r="T588" s="9"/>
      <c r="U588" s="9"/>
      <c r="V588" s="9"/>
      <c r="W588" s="9"/>
      <c r="X588" s="9"/>
      <c r="Y588" s="9"/>
      <c r="Z588" s="9"/>
      <c r="AA588" s="9"/>
      <c r="AB588" s="9"/>
      <c r="AC588" s="9"/>
      <c r="AD588" s="9"/>
      <c r="AE588" s="9"/>
      <c r="AF588" s="9"/>
      <c r="AG588" s="9"/>
      <c r="AH588" s="9"/>
      <c r="AI588" s="9"/>
      <c r="AJ588" s="9"/>
      <c r="AK588" s="9"/>
      <c r="AL588" s="9"/>
      <c r="AM588" s="9"/>
      <c r="AN588" s="9"/>
      <c r="AO588" s="9"/>
      <c r="AP588" s="9"/>
      <c r="AQ588" s="9"/>
      <c r="AR588" s="9"/>
      <c r="AS588" s="9"/>
      <c r="AT588" s="9"/>
      <c r="AU588" s="9"/>
      <c r="AV588" s="9"/>
      <c r="AW588" s="9"/>
      <c r="AX588" s="9"/>
      <c r="AY588" s="9"/>
      <c r="AZ588" s="9"/>
      <c r="BA588" s="9"/>
      <c r="BB588" s="9"/>
      <c r="BC588" s="9"/>
      <c r="BD588" s="9"/>
      <c r="BE588" s="9"/>
      <c r="BF588" s="9"/>
      <c r="BG588" s="9"/>
      <c r="BH588" s="9"/>
      <c r="BI588" s="9"/>
      <c r="BJ588" s="9"/>
      <c r="BK588" s="9"/>
      <c r="BL588" s="9"/>
      <c r="BM588" s="9"/>
      <c r="BN588" s="9"/>
      <c r="BO588" s="9"/>
      <c r="BP588" s="9"/>
      <c r="BQ588" s="9"/>
      <c r="BR588" s="9"/>
      <c r="BS588" s="9"/>
      <c r="BT588" s="9"/>
      <c r="BU588" s="9"/>
      <c r="BV588" s="9"/>
      <c r="BW588" s="9"/>
      <c r="BX588" s="9"/>
      <c r="BY588" s="9"/>
      <c r="BZ588" s="9"/>
    </row>
    <row r="589" spans="1:78">
      <c r="A589" s="50">
        <f t="shared" si="35"/>
        <v>578</v>
      </c>
      <c r="C589" s="11" t="str">
        <f>IFERROR(INDEX('     2022    '!D:D,MATCH('Order Summary'!$A589,'     2022    '!$AN:$AN,0)),"")</f>
        <v/>
      </c>
      <c r="D589" s="11" t="str">
        <f>IFERROR(INDEX('     2022    '!C:C,MATCH('Order Summary'!$A589,'     2022    '!$AN:$AN,0)),"")</f>
        <v/>
      </c>
      <c r="E589" s="11" t="str">
        <f>IFERROR(INDEX('     2022    '!E:E,MATCH('Order Summary'!$A589,'     2022    '!$AN:$AN,0)),"")</f>
        <v/>
      </c>
      <c r="F589" s="96">
        <f>IFERROR(INDEX('     2022    '!AY:AY,MATCH($A589,'     2022    '!$AN:$AN,0)),0)</f>
        <v>0</v>
      </c>
      <c r="G589" s="180" t="str">
        <f>IFERROR(IF($O$3&gt;68,INDEX('     2022    '!I:I,MATCH($A589,'     2022    '!$AN:$AN,0))*(1-'     2022    '!$BA$1),INDEX('     2022    '!I:I,MATCH($A589,'     2022    '!$AN:$AN,0))),"")</f>
        <v/>
      </c>
      <c r="H589" s="96">
        <f>IFERROR(INDEX('     2022    '!AZ:AZ,MATCH($A589,'     2022    '!$AN:$AN,0)),0)</f>
        <v>0</v>
      </c>
      <c r="I589" s="180" t="str">
        <f>IFERROR(IF($O$3&gt;68,INDEX('     2022    '!M:M,MATCH($A589,'     2022    '!$AN:$AN,0))*(1-'     2022    '!$BA$1),INDEX('     2022    '!M:M,MATCH($A589,'     2022    '!$AN:$AN,0))),"")</f>
        <v/>
      </c>
      <c r="J589" s="181">
        <f t="shared" ref="J589:J652" si="37">F589+H589</f>
        <v>0</v>
      </c>
      <c r="K589" s="182" t="str">
        <f t="shared" ref="K589:K652" si="38">IFERROR((F589*G589)+(H589*I589),"")</f>
        <v/>
      </c>
      <c r="L589" s="53"/>
      <c r="M589" s="52" t="str">
        <f>IFERROR(INDEX('     2022    '!R:R,MATCH('Order Summary'!$A589,'     2022    '!$AN:$AN,0)),"")</f>
        <v/>
      </c>
      <c r="N589" s="52" t="str">
        <f>IFERROR(INDEX('     2022    '!V:V,MATCH('Order Summary'!$A589,'     2022    '!$AN:$AN,0)),"")</f>
        <v/>
      </c>
      <c r="O589" s="52" t="str">
        <f>IFERROR(INDEX('     2022    '!S:S,MATCH('Order Summary'!$A589,'     2022    '!$AN:$AN,0)),"")</f>
        <v/>
      </c>
      <c r="P589" s="96" t="str">
        <f t="shared" si="36"/>
        <v/>
      </c>
      <c r="R589" s="9"/>
      <c r="S589" s="9"/>
      <c r="T589" s="9"/>
      <c r="U589" s="9"/>
      <c r="V589" s="9"/>
      <c r="W589" s="9"/>
      <c r="X589" s="9"/>
      <c r="Y589" s="9"/>
      <c r="Z589" s="9"/>
      <c r="AA589" s="9"/>
      <c r="AB589" s="9"/>
      <c r="AC589" s="9"/>
      <c r="AD589" s="9"/>
      <c r="AE589" s="9"/>
      <c r="AF589" s="9"/>
      <c r="AG589" s="9"/>
      <c r="AH589" s="9"/>
      <c r="AI589" s="9"/>
      <c r="AJ589" s="9"/>
      <c r="AK589" s="9"/>
      <c r="AL589" s="9"/>
      <c r="AM589" s="9"/>
      <c r="AN589" s="9"/>
      <c r="AO589" s="9"/>
      <c r="AP589" s="9"/>
      <c r="AQ589" s="9"/>
      <c r="AR589" s="9"/>
      <c r="AS589" s="9"/>
      <c r="AT589" s="9"/>
      <c r="AU589" s="9"/>
      <c r="AV589" s="9"/>
      <c r="AW589" s="9"/>
      <c r="AX589" s="9"/>
      <c r="AY589" s="9"/>
      <c r="AZ589" s="9"/>
      <c r="BA589" s="9"/>
      <c r="BB589" s="9"/>
      <c r="BC589" s="9"/>
      <c r="BD589" s="9"/>
      <c r="BE589" s="9"/>
      <c r="BF589" s="9"/>
      <c r="BG589" s="9"/>
      <c r="BH589" s="9"/>
      <c r="BI589" s="9"/>
      <c r="BJ589" s="9"/>
      <c r="BK589" s="9"/>
      <c r="BL589" s="9"/>
      <c r="BM589" s="9"/>
      <c r="BN589" s="9"/>
      <c r="BO589" s="9"/>
      <c r="BP589" s="9"/>
      <c r="BQ589" s="9"/>
      <c r="BR589" s="9"/>
      <c r="BS589" s="9"/>
      <c r="BT589" s="9"/>
      <c r="BU589" s="9"/>
      <c r="BV589" s="9"/>
      <c r="BW589" s="9"/>
      <c r="BX589" s="9"/>
      <c r="BY589" s="9"/>
      <c r="BZ589" s="9"/>
    </row>
    <row r="590" spans="1:78">
      <c r="A590" s="50">
        <f t="shared" ref="A590:A653" si="39">A589+1</f>
        <v>579</v>
      </c>
      <c r="C590" s="11" t="str">
        <f>IFERROR(INDEX('     2022    '!D:D,MATCH('Order Summary'!$A590,'     2022    '!$AN:$AN,0)),"")</f>
        <v/>
      </c>
      <c r="D590" s="11" t="str">
        <f>IFERROR(INDEX('     2022    '!C:C,MATCH('Order Summary'!$A590,'     2022    '!$AN:$AN,0)),"")</f>
        <v/>
      </c>
      <c r="E590" s="11" t="str">
        <f>IFERROR(INDEX('     2022    '!E:E,MATCH('Order Summary'!$A590,'     2022    '!$AN:$AN,0)),"")</f>
        <v/>
      </c>
      <c r="F590" s="96">
        <f>IFERROR(INDEX('     2022    '!AY:AY,MATCH($A590,'     2022    '!$AN:$AN,0)),0)</f>
        <v>0</v>
      </c>
      <c r="G590" s="180" t="str">
        <f>IFERROR(IF($O$3&gt;68,INDEX('     2022    '!I:I,MATCH($A590,'     2022    '!$AN:$AN,0))*(1-'     2022    '!$BA$1),INDEX('     2022    '!I:I,MATCH($A590,'     2022    '!$AN:$AN,0))),"")</f>
        <v/>
      </c>
      <c r="H590" s="96">
        <f>IFERROR(INDEX('     2022    '!AZ:AZ,MATCH($A590,'     2022    '!$AN:$AN,0)),0)</f>
        <v>0</v>
      </c>
      <c r="I590" s="180" t="str">
        <f>IFERROR(IF($O$3&gt;68,INDEX('     2022    '!M:M,MATCH($A590,'     2022    '!$AN:$AN,0))*(1-'     2022    '!$BA$1),INDEX('     2022    '!M:M,MATCH($A590,'     2022    '!$AN:$AN,0))),"")</f>
        <v/>
      </c>
      <c r="J590" s="181">
        <f t="shared" si="37"/>
        <v>0</v>
      </c>
      <c r="K590" s="182" t="str">
        <f t="shared" si="38"/>
        <v/>
      </c>
      <c r="L590" s="53"/>
      <c r="M590" s="52" t="str">
        <f>IFERROR(INDEX('     2022    '!R:R,MATCH('Order Summary'!$A590,'     2022    '!$AN:$AN,0)),"")</f>
        <v/>
      </c>
      <c r="N590" s="52" t="str">
        <f>IFERROR(INDEX('     2022    '!V:V,MATCH('Order Summary'!$A590,'     2022    '!$AN:$AN,0)),"")</f>
        <v/>
      </c>
      <c r="O590" s="52" t="str">
        <f>IFERROR(INDEX('     2022    '!S:S,MATCH('Order Summary'!$A590,'     2022    '!$AN:$AN,0)),"")</f>
        <v/>
      </c>
      <c r="P590" s="96" t="str">
        <f t="shared" si="36"/>
        <v/>
      </c>
      <c r="R590" s="9"/>
      <c r="S590" s="9"/>
      <c r="T590" s="9"/>
      <c r="U590" s="9"/>
      <c r="V590" s="9"/>
      <c r="W590" s="9"/>
      <c r="X590" s="9"/>
      <c r="Y590" s="9"/>
      <c r="Z590" s="9"/>
      <c r="AA590" s="9"/>
      <c r="AB590" s="9"/>
      <c r="AC590" s="9"/>
      <c r="AD590" s="9"/>
      <c r="AE590" s="9"/>
      <c r="AF590" s="9"/>
      <c r="AG590" s="9"/>
      <c r="AH590" s="9"/>
      <c r="AI590" s="9"/>
      <c r="AJ590" s="9"/>
      <c r="AK590" s="9"/>
      <c r="AL590" s="9"/>
      <c r="AM590" s="9"/>
      <c r="AN590" s="9"/>
      <c r="AO590" s="9"/>
      <c r="AP590" s="9"/>
      <c r="AQ590" s="9"/>
      <c r="AR590" s="9"/>
      <c r="AS590" s="9"/>
      <c r="AT590" s="9"/>
      <c r="AU590" s="9"/>
      <c r="AV590" s="9"/>
      <c r="AW590" s="9"/>
      <c r="AX590" s="9"/>
      <c r="AY590" s="9"/>
      <c r="AZ590" s="9"/>
      <c r="BA590" s="9"/>
      <c r="BB590" s="9"/>
      <c r="BC590" s="9"/>
      <c r="BD590" s="9"/>
      <c r="BE590" s="9"/>
      <c r="BF590" s="9"/>
      <c r="BG590" s="9"/>
      <c r="BH590" s="9"/>
      <c r="BI590" s="9"/>
      <c r="BJ590" s="9"/>
      <c r="BK590" s="9"/>
      <c r="BL590" s="9"/>
      <c r="BM590" s="9"/>
      <c r="BN590" s="9"/>
      <c r="BO590" s="9"/>
      <c r="BP590" s="9"/>
      <c r="BQ590" s="9"/>
      <c r="BR590" s="9"/>
      <c r="BS590" s="9"/>
      <c r="BT590" s="9"/>
      <c r="BU590" s="9"/>
      <c r="BV590" s="9"/>
      <c r="BW590" s="9"/>
      <c r="BX590" s="9"/>
      <c r="BY590" s="9"/>
      <c r="BZ590" s="9"/>
    </row>
    <row r="591" spans="1:78">
      <c r="A591" s="50">
        <f t="shared" si="39"/>
        <v>580</v>
      </c>
      <c r="C591" s="11" t="str">
        <f>IFERROR(INDEX('     2022    '!D:D,MATCH('Order Summary'!$A591,'     2022    '!$AN:$AN,0)),"")</f>
        <v/>
      </c>
      <c r="D591" s="11" t="str">
        <f>IFERROR(INDEX('     2022    '!C:C,MATCH('Order Summary'!$A591,'     2022    '!$AN:$AN,0)),"")</f>
        <v/>
      </c>
      <c r="E591" s="11" t="str">
        <f>IFERROR(INDEX('     2022    '!E:E,MATCH('Order Summary'!$A591,'     2022    '!$AN:$AN,0)),"")</f>
        <v/>
      </c>
      <c r="F591" s="96">
        <f>IFERROR(INDEX('     2022    '!AY:AY,MATCH($A591,'     2022    '!$AN:$AN,0)),0)</f>
        <v>0</v>
      </c>
      <c r="G591" s="180" t="str">
        <f>IFERROR(IF($O$3&gt;68,INDEX('     2022    '!I:I,MATCH($A591,'     2022    '!$AN:$AN,0))*(1-'     2022    '!$BA$1),INDEX('     2022    '!I:I,MATCH($A591,'     2022    '!$AN:$AN,0))),"")</f>
        <v/>
      </c>
      <c r="H591" s="96">
        <f>IFERROR(INDEX('     2022    '!AZ:AZ,MATCH($A591,'     2022    '!$AN:$AN,0)),0)</f>
        <v>0</v>
      </c>
      <c r="I591" s="180" t="str">
        <f>IFERROR(IF($O$3&gt;68,INDEX('     2022    '!M:M,MATCH($A591,'     2022    '!$AN:$AN,0))*(1-'     2022    '!$BA$1),INDEX('     2022    '!M:M,MATCH($A591,'     2022    '!$AN:$AN,0))),"")</f>
        <v/>
      </c>
      <c r="J591" s="181">
        <f t="shared" si="37"/>
        <v>0</v>
      </c>
      <c r="K591" s="182" t="str">
        <f t="shared" si="38"/>
        <v/>
      </c>
      <c r="L591" s="53"/>
      <c r="M591" s="52" t="str">
        <f>IFERROR(INDEX('     2022    '!R:R,MATCH('Order Summary'!$A591,'     2022    '!$AN:$AN,0)),"")</f>
        <v/>
      </c>
      <c r="N591" s="52" t="str">
        <f>IFERROR(INDEX('     2022    '!V:V,MATCH('Order Summary'!$A591,'     2022    '!$AN:$AN,0)),"")</f>
        <v/>
      </c>
      <c r="O591" s="52" t="str">
        <f>IFERROR(INDEX('     2022    '!S:S,MATCH('Order Summary'!$A591,'     2022    '!$AN:$AN,0)),"")</f>
        <v/>
      </c>
      <c r="P591" s="96" t="str">
        <f t="shared" si="36"/>
        <v/>
      </c>
      <c r="R591" s="9"/>
      <c r="S591" s="9"/>
      <c r="T591" s="9"/>
      <c r="U591" s="9"/>
      <c r="V591" s="9"/>
      <c r="W591" s="9"/>
      <c r="X591" s="9"/>
      <c r="Y591" s="9"/>
      <c r="Z591" s="9"/>
      <c r="AA591" s="9"/>
      <c r="AB591" s="9"/>
      <c r="AC591" s="9"/>
      <c r="AD591" s="9"/>
      <c r="AE591" s="9"/>
      <c r="AF591" s="9"/>
      <c r="AG591" s="9"/>
      <c r="AH591" s="9"/>
      <c r="AI591" s="9"/>
      <c r="AJ591" s="9"/>
      <c r="AK591" s="9"/>
      <c r="AL591" s="9"/>
      <c r="AM591" s="9"/>
      <c r="AN591" s="9"/>
      <c r="AO591" s="9"/>
      <c r="AP591" s="9"/>
      <c r="AQ591" s="9"/>
      <c r="AR591" s="9"/>
      <c r="AS591" s="9"/>
      <c r="AT591" s="9"/>
      <c r="AU591" s="9"/>
      <c r="AV591" s="9"/>
      <c r="AW591" s="9"/>
      <c r="AX591" s="9"/>
      <c r="AY591" s="9"/>
      <c r="AZ591" s="9"/>
      <c r="BA591" s="9"/>
      <c r="BB591" s="9"/>
      <c r="BC591" s="9"/>
      <c r="BD591" s="9"/>
      <c r="BE591" s="9"/>
      <c r="BF591" s="9"/>
      <c r="BG591" s="9"/>
      <c r="BH591" s="9"/>
      <c r="BI591" s="9"/>
      <c r="BJ591" s="9"/>
      <c r="BK591" s="9"/>
      <c r="BL591" s="9"/>
      <c r="BM591" s="9"/>
      <c r="BN591" s="9"/>
      <c r="BO591" s="9"/>
      <c r="BP591" s="9"/>
      <c r="BQ591" s="9"/>
      <c r="BR591" s="9"/>
      <c r="BS591" s="9"/>
      <c r="BT591" s="9"/>
      <c r="BU591" s="9"/>
      <c r="BV591" s="9"/>
      <c r="BW591" s="9"/>
      <c r="BX591" s="9"/>
      <c r="BY591" s="9"/>
      <c r="BZ591" s="9"/>
    </row>
    <row r="592" spans="1:78">
      <c r="A592" s="50">
        <f t="shared" si="39"/>
        <v>581</v>
      </c>
      <c r="C592" s="11" t="str">
        <f>IFERROR(INDEX('     2022    '!D:D,MATCH('Order Summary'!$A592,'     2022    '!$AN:$AN,0)),"")</f>
        <v/>
      </c>
      <c r="D592" s="11" t="str">
        <f>IFERROR(INDEX('     2022    '!C:C,MATCH('Order Summary'!$A592,'     2022    '!$AN:$AN,0)),"")</f>
        <v/>
      </c>
      <c r="E592" s="11" t="str">
        <f>IFERROR(INDEX('     2022    '!E:E,MATCH('Order Summary'!$A592,'     2022    '!$AN:$AN,0)),"")</f>
        <v/>
      </c>
      <c r="F592" s="96">
        <f>IFERROR(INDEX('     2022    '!AY:AY,MATCH($A592,'     2022    '!$AN:$AN,0)),0)</f>
        <v>0</v>
      </c>
      <c r="G592" s="180" t="str">
        <f>IFERROR(IF($O$3&gt;68,INDEX('     2022    '!I:I,MATCH($A592,'     2022    '!$AN:$AN,0))*(1-'     2022    '!$BA$1),INDEX('     2022    '!I:I,MATCH($A592,'     2022    '!$AN:$AN,0))),"")</f>
        <v/>
      </c>
      <c r="H592" s="96">
        <f>IFERROR(INDEX('     2022    '!AZ:AZ,MATCH($A592,'     2022    '!$AN:$AN,0)),0)</f>
        <v>0</v>
      </c>
      <c r="I592" s="180" t="str">
        <f>IFERROR(IF($O$3&gt;68,INDEX('     2022    '!M:M,MATCH($A592,'     2022    '!$AN:$AN,0))*(1-'     2022    '!$BA$1),INDEX('     2022    '!M:M,MATCH($A592,'     2022    '!$AN:$AN,0))),"")</f>
        <v/>
      </c>
      <c r="J592" s="181">
        <f t="shared" si="37"/>
        <v>0</v>
      </c>
      <c r="K592" s="182" t="str">
        <f t="shared" si="38"/>
        <v/>
      </c>
      <c r="L592" s="53"/>
      <c r="M592" s="52" t="str">
        <f>IFERROR(INDEX('     2022    '!R:R,MATCH('Order Summary'!$A592,'     2022    '!$AN:$AN,0)),"")</f>
        <v/>
      </c>
      <c r="N592" s="52" t="str">
        <f>IFERROR(INDEX('     2022    '!V:V,MATCH('Order Summary'!$A592,'     2022    '!$AN:$AN,0)),"")</f>
        <v/>
      </c>
      <c r="O592" s="52" t="str">
        <f>IFERROR(INDEX('     2022    '!S:S,MATCH('Order Summary'!$A592,'     2022    '!$AN:$AN,0)),"")</f>
        <v/>
      </c>
      <c r="P592" s="96" t="str">
        <f t="shared" si="36"/>
        <v/>
      </c>
      <c r="R592" s="9"/>
      <c r="S592" s="9"/>
      <c r="T592" s="9"/>
      <c r="U592" s="9"/>
      <c r="V592" s="9"/>
      <c r="W592" s="9"/>
      <c r="X592" s="9"/>
      <c r="Y592" s="9"/>
      <c r="Z592" s="9"/>
      <c r="AA592" s="9"/>
      <c r="AB592" s="9"/>
      <c r="AC592" s="9"/>
      <c r="AD592" s="9"/>
      <c r="AE592" s="9"/>
      <c r="AF592" s="9"/>
      <c r="AG592" s="9"/>
      <c r="AH592" s="9"/>
      <c r="AI592" s="9"/>
      <c r="AJ592" s="9"/>
      <c r="AK592" s="9"/>
      <c r="AL592" s="9"/>
      <c r="AM592" s="9"/>
      <c r="AN592" s="9"/>
      <c r="AO592" s="9"/>
      <c r="AP592" s="9"/>
      <c r="AQ592" s="9"/>
      <c r="AR592" s="9"/>
      <c r="AS592" s="9"/>
      <c r="AT592" s="9"/>
      <c r="AU592" s="9"/>
      <c r="AV592" s="9"/>
      <c r="AW592" s="9"/>
      <c r="AX592" s="9"/>
      <c r="AY592" s="9"/>
      <c r="AZ592" s="9"/>
      <c r="BA592" s="9"/>
      <c r="BB592" s="9"/>
      <c r="BC592" s="9"/>
      <c r="BD592" s="9"/>
      <c r="BE592" s="9"/>
      <c r="BF592" s="9"/>
      <c r="BG592" s="9"/>
      <c r="BH592" s="9"/>
      <c r="BI592" s="9"/>
      <c r="BJ592" s="9"/>
      <c r="BK592" s="9"/>
      <c r="BL592" s="9"/>
      <c r="BM592" s="9"/>
      <c r="BN592" s="9"/>
      <c r="BO592" s="9"/>
      <c r="BP592" s="9"/>
      <c r="BQ592" s="9"/>
      <c r="BR592" s="9"/>
      <c r="BS592" s="9"/>
      <c r="BT592" s="9"/>
      <c r="BU592" s="9"/>
      <c r="BV592" s="9"/>
      <c r="BW592" s="9"/>
      <c r="BX592" s="9"/>
      <c r="BY592" s="9"/>
      <c r="BZ592" s="9"/>
    </row>
    <row r="593" spans="1:78">
      <c r="A593" s="50">
        <f t="shared" si="39"/>
        <v>582</v>
      </c>
      <c r="C593" s="11" t="str">
        <f>IFERROR(INDEX('     2022    '!D:D,MATCH('Order Summary'!$A593,'     2022    '!$AN:$AN,0)),"")</f>
        <v/>
      </c>
      <c r="D593" s="11" t="str">
        <f>IFERROR(INDEX('     2022    '!C:C,MATCH('Order Summary'!$A593,'     2022    '!$AN:$AN,0)),"")</f>
        <v/>
      </c>
      <c r="E593" s="11" t="str">
        <f>IFERROR(INDEX('     2022    '!E:E,MATCH('Order Summary'!$A593,'     2022    '!$AN:$AN,0)),"")</f>
        <v/>
      </c>
      <c r="F593" s="96">
        <f>IFERROR(INDEX('     2022    '!AY:AY,MATCH($A593,'     2022    '!$AN:$AN,0)),0)</f>
        <v>0</v>
      </c>
      <c r="G593" s="180" t="str">
        <f>IFERROR(IF($O$3&gt;68,INDEX('     2022    '!I:I,MATCH($A593,'     2022    '!$AN:$AN,0))*(1-'     2022    '!$BA$1),INDEX('     2022    '!I:I,MATCH($A593,'     2022    '!$AN:$AN,0))),"")</f>
        <v/>
      </c>
      <c r="H593" s="96">
        <f>IFERROR(INDEX('     2022    '!AZ:AZ,MATCH($A593,'     2022    '!$AN:$AN,0)),0)</f>
        <v>0</v>
      </c>
      <c r="I593" s="180" t="str">
        <f>IFERROR(IF($O$3&gt;68,INDEX('     2022    '!M:M,MATCH($A593,'     2022    '!$AN:$AN,0))*(1-'     2022    '!$BA$1),INDEX('     2022    '!M:M,MATCH($A593,'     2022    '!$AN:$AN,0))),"")</f>
        <v/>
      </c>
      <c r="J593" s="181">
        <f t="shared" si="37"/>
        <v>0</v>
      </c>
      <c r="K593" s="182" t="str">
        <f t="shared" si="38"/>
        <v/>
      </c>
      <c r="L593" s="53"/>
      <c r="M593" s="52" t="str">
        <f>IFERROR(INDEX('     2022    '!R:R,MATCH('Order Summary'!$A593,'     2022    '!$AN:$AN,0)),"")</f>
        <v/>
      </c>
      <c r="N593" s="52" t="str">
        <f>IFERROR(INDEX('     2022    '!V:V,MATCH('Order Summary'!$A593,'     2022    '!$AN:$AN,0)),"")</f>
        <v/>
      </c>
      <c r="O593" s="52" t="str">
        <f>IFERROR(INDEX('     2022    '!S:S,MATCH('Order Summary'!$A593,'     2022    '!$AN:$AN,0)),"")</f>
        <v/>
      </c>
      <c r="P593" s="96" t="str">
        <f t="shared" si="36"/>
        <v/>
      </c>
      <c r="R593" s="9"/>
      <c r="S593" s="9"/>
      <c r="T593" s="9"/>
      <c r="U593" s="9"/>
      <c r="V593" s="9"/>
      <c r="W593" s="9"/>
      <c r="X593" s="9"/>
      <c r="Y593" s="9"/>
      <c r="Z593" s="9"/>
      <c r="AA593" s="9"/>
      <c r="AB593" s="9"/>
      <c r="AC593" s="9"/>
      <c r="AD593" s="9"/>
      <c r="AE593" s="9"/>
      <c r="AF593" s="9"/>
      <c r="AG593" s="9"/>
      <c r="AH593" s="9"/>
      <c r="AI593" s="9"/>
      <c r="AJ593" s="9"/>
      <c r="AK593" s="9"/>
      <c r="AL593" s="9"/>
      <c r="AM593" s="9"/>
      <c r="AN593" s="9"/>
      <c r="AO593" s="9"/>
      <c r="AP593" s="9"/>
      <c r="AQ593" s="9"/>
      <c r="AR593" s="9"/>
      <c r="AS593" s="9"/>
      <c r="AT593" s="9"/>
      <c r="AU593" s="9"/>
      <c r="AV593" s="9"/>
      <c r="AW593" s="9"/>
      <c r="AX593" s="9"/>
      <c r="AY593" s="9"/>
      <c r="AZ593" s="9"/>
      <c r="BA593" s="9"/>
      <c r="BB593" s="9"/>
      <c r="BC593" s="9"/>
      <c r="BD593" s="9"/>
      <c r="BE593" s="9"/>
      <c r="BF593" s="9"/>
      <c r="BG593" s="9"/>
      <c r="BH593" s="9"/>
      <c r="BI593" s="9"/>
      <c r="BJ593" s="9"/>
      <c r="BK593" s="9"/>
      <c r="BL593" s="9"/>
      <c r="BM593" s="9"/>
      <c r="BN593" s="9"/>
      <c r="BO593" s="9"/>
      <c r="BP593" s="9"/>
      <c r="BQ593" s="9"/>
      <c r="BR593" s="9"/>
      <c r="BS593" s="9"/>
      <c r="BT593" s="9"/>
      <c r="BU593" s="9"/>
      <c r="BV593" s="9"/>
      <c r="BW593" s="9"/>
      <c r="BX593" s="9"/>
      <c r="BY593" s="9"/>
      <c r="BZ593" s="9"/>
    </row>
    <row r="594" spans="1:78">
      <c r="A594" s="50">
        <f t="shared" si="39"/>
        <v>583</v>
      </c>
      <c r="C594" s="11" t="str">
        <f>IFERROR(INDEX('     2022    '!D:D,MATCH('Order Summary'!$A594,'     2022    '!$AN:$AN,0)),"")</f>
        <v/>
      </c>
      <c r="D594" s="11" t="str">
        <f>IFERROR(INDEX('     2022    '!C:C,MATCH('Order Summary'!$A594,'     2022    '!$AN:$AN,0)),"")</f>
        <v/>
      </c>
      <c r="E594" s="11" t="str">
        <f>IFERROR(INDEX('     2022    '!E:E,MATCH('Order Summary'!$A594,'     2022    '!$AN:$AN,0)),"")</f>
        <v/>
      </c>
      <c r="F594" s="96">
        <f>IFERROR(INDEX('     2022    '!AY:AY,MATCH($A594,'     2022    '!$AN:$AN,0)),0)</f>
        <v>0</v>
      </c>
      <c r="G594" s="180" t="str">
        <f>IFERROR(IF($O$3&gt;68,INDEX('     2022    '!I:I,MATCH($A594,'     2022    '!$AN:$AN,0))*(1-'     2022    '!$BA$1),INDEX('     2022    '!I:I,MATCH($A594,'     2022    '!$AN:$AN,0))),"")</f>
        <v/>
      </c>
      <c r="H594" s="96">
        <f>IFERROR(INDEX('     2022    '!AZ:AZ,MATCH($A594,'     2022    '!$AN:$AN,0)),0)</f>
        <v>0</v>
      </c>
      <c r="I594" s="180" t="str">
        <f>IFERROR(IF($O$3&gt;68,INDEX('     2022    '!M:M,MATCH($A594,'     2022    '!$AN:$AN,0))*(1-'     2022    '!$BA$1),INDEX('     2022    '!M:M,MATCH($A594,'     2022    '!$AN:$AN,0))),"")</f>
        <v/>
      </c>
      <c r="J594" s="181">
        <f t="shared" si="37"/>
        <v>0</v>
      </c>
      <c r="K594" s="182" t="str">
        <f t="shared" si="38"/>
        <v/>
      </c>
      <c r="L594" s="53"/>
      <c r="M594" s="52" t="str">
        <f>IFERROR(INDEX('     2022    '!R:R,MATCH('Order Summary'!$A594,'     2022    '!$AN:$AN,0)),"")</f>
        <v/>
      </c>
      <c r="N594" s="52" t="str">
        <f>IFERROR(INDEX('     2022    '!V:V,MATCH('Order Summary'!$A594,'     2022    '!$AN:$AN,0)),"")</f>
        <v/>
      </c>
      <c r="O594" s="52" t="str">
        <f>IFERROR(INDEX('     2022    '!S:S,MATCH('Order Summary'!$A594,'     2022    '!$AN:$AN,0)),"")</f>
        <v/>
      </c>
      <c r="P594" s="96" t="str">
        <f t="shared" si="36"/>
        <v/>
      </c>
      <c r="R594" s="9"/>
      <c r="S594" s="9"/>
      <c r="T594" s="9"/>
      <c r="U594" s="9"/>
      <c r="V594" s="9"/>
      <c r="W594" s="9"/>
      <c r="X594" s="9"/>
      <c r="Y594" s="9"/>
      <c r="Z594" s="9"/>
      <c r="AA594" s="9"/>
      <c r="AB594" s="9"/>
      <c r="AC594" s="9"/>
      <c r="AD594" s="9"/>
      <c r="AE594" s="9"/>
      <c r="AF594" s="9"/>
      <c r="AG594" s="9"/>
      <c r="AH594" s="9"/>
      <c r="AI594" s="9"/>
      <c r="AJ594" s="9"/>
      <c r="AK594" s="9"/>
      <c r="AL594" s="9"/>
      <c r="AM594" s="9"/>
      <c r="AN594" s="9"/>
      <c r="AO594" s="9"/>
      <c r="AP594" s="9"/>
      <c r="AQ594" s="9"/>
      <c r="AR594" s="9"/>
      <c r="AS594" s="9"/>
      <c r="AT594" s="9"/>
      <c r="AU594" s="9"/>
      <c r="AV594" s="9"/>
      <c r="AW594" s="9"/>
      <c r="AX594" s="9"/>
      <c r="AY594" s="9"/>
      <c r="AZ594" s="9"/>
      <c r="BA594" s="9"/>
      <c r="BB594" s="9"/>
      <c r="BC594" s="9"/>
      <c r="BD594" s="9"/>
      <c r="BE594" s="9"/>
      <c r="BF594" s="9"/>
      <c r="BG594" s="9"/>
      <c r="BH594" s="9"/>
      <c r="BI594" s="9"/>
      <c r="BJ594" s="9"/>
      <c r="BK594" s="9"/>
      <c r="BL594" s="9"/>
      <c r="BM594" s="9"/>
      <c r="BN594" s="9"/>
      <c r="BO594" s="9"/>
      <c r="BP594" s="9"/>
      <c r="BQ594" s="9"/>
      <c r="BR594" s="9"/>
      <c r="BS594" s="9"/>
      <c r="BT594" s="9"/>
      <c r="BU594" s="9"/>
      <c r="BV594" s="9"/>
      <c r="BW594" s="9"/>
      <c r="BX594" s="9"/>
      <c r="BY594" s="9"/>
      <c r="BZ594" s="9"/>
    </row>
    <row r="595" spans="1:78">
      <c r="A595" s="50">
        <f t="shared" si="39"/>
        <v>584</v>
      </c>
      <c r="C595" s="11" t="str">
        <f>IFERROR(INDEX('     2022    '!D:D,MATCH('Order Summary'!$A595,'     2022    '!$AN:$AN,0)),"")</f>
        <v/>
      </c>
      <c r="D595" s="11" t="str">
        <f>IFERROR(INDEX('     2022    '!C:C,MATCH('Order Summary'!$A595,'     2022    '!$AN:$AN,0)),"")</f>
        <v/>
      </c>
      <c r="E595" s="11" t="str">
        <f>IFERROR(INDEX('     2022    '!E:E,MATCH('Order Summary'!$A595,'     2022    '!$AN:$AN,0)),"")</f>
        <v/>
      </c>
      <c r="F595" s="96">
        <f>IFERROR(INDEX('     2022    '!AY:AY,MATCH($A595,'     2022    '!$AN:$AN,0)),0)</f>
        <v>0</v>
      </c>
      <c r="G595" s="180" t="str">
        <f>IFERROR(IF($O$3&gt;68,INDEX('     2022    '!I:I,MATCH($A595,'     2022    '!$AN:$AN,0))*(1-'     2022    '!$BA$1),INDEX('     2022    '!I:I,MATCH($A595,'     2022    '!$AN:$AN,0))),"")</f>
        <v/>
      </c>
      <c r="H595" s="96">
        <f>IFERROR(INDEX('     2022    '!AZ:AZ,MATCH($A595,'     2022    '!$AN:$AN,0)),0)</f>
        <v>0</v>
      </c>
      <c r="I595" s="180" t="str">
        <f>IFERROR(IF($O$3&gt;68,INDEX('     2022    '!M:M,MATCH($A595,'     2022    '!$AN:$AN,0))*(1-'     2022    '!$BA$1),INDEX('     2022    '!M:M,MATCH($A595,'     2022    '!$AN:$AN,0))),"")</f>
        <v/>
      </c>
      <c r="J595" s="181">
        <f t="shared" si="37"/>
        <v>0</v>
      </c>
      <c r="K595" s="182" t="str">
        <f t="shared" si="38"/>
        <v/>
      </c>
      <c r="L595" s="53"/>
      <c r="M595" s="52" t="str">
        <f>IFERROR(INDEX('     2022    '!R:R,MATCH('Order Summary'!$A595,'     2022    '!$AN:$AN,0)),"")</f>
        <v/>
      </c>
      <c r="N595" s="52" t="str">
        <f>IFERROR(INDEX('     2022    '!V:V,MATCH('Order Summary'!$A595,'     2022    '!$AN:$AN,0)),"")</f>
        <v/>
      </c>
      <c r="O595" s="52" t="str">
        <f>IFERROR(INDEX('     2022    '!S:S,MATCH('Order Summary'!$A595,'     2022    '!$AN:$AN,0)),"")</f>
        <v/>
      </c>
      <c r="P595" s="96" t="str">
        <f t="shared" si="36"/>
        <v/>
      </c>
      <c r="R595" s="9"/>
      <c r="S595" s="9"/>
      <c r="T595" s="9"/>
      <c r="U595" s="9"/>
      <c r="V595" s="9"/>
      <c r="W595" s="9"/>
      <c r="X595" s="9"/>
      <c r="Y595" s="9"/>
      <c r="Z595" s="9"/>
      <c r="AA595" s="9"/>
      <c r="AB595" s="9"/>
      <c r="AC595" s="9"/>
      <c r="AD595" s="9"/>
      <c r="AE595" s="9"/>
      <c r="AF595" s="9"/>
      <c r="AG595" s="9"/>
      <c r="AH595" s="9"/>
      <c r="AI595" s="9"/>
      <c r="AJ595" s="9"/>
      <c r="AK595" s="9"/>
      <c r="AL595" s="9"/>
      <c r="AM595" s="9"/>
      <c r="AN595" s="9"/>
      <c r="AO595" s="9"/>
      <c r="AP595" s="9"/>
      <c r="AQ595" s="9"/>
      <c r="AR595" s="9"/>
      <c r="AS595" s="9"/>
      <c r="AT595" s="9"/>
      <c r="AU595" s="9"/>
      <c r="AV595" s="9"/>
      <c r="AW595" s="9"/>
      <c r="AX595" s="9"/>
      <c r="AY595" s="9"/>
      <c r="AZ595" s="9"/>
      <c r="BA595" s="9"/>
      <c r="BB595" s="9"/>
      <c r="BC595" s="9"/>
      <c r="BD595" s="9"/>
      <c r="BE595" s="9"/>
      <c r="BF595" s="9"/>
      <c r="BG595" s="9"/>
      <c r="BH595" s="9"/>
      <c r="BI595" s="9"/>
      <c r="BJ595" s="9"/>
      <c r="BK595" s="9"/>
      <c r="BL595" s="9"/>
      <c r="BM595" s="9"/>
      <c r="BN595" s="9"/>
      <c r="BO595" s="9"/>
      <c r="BP595" s="9"/>
      <c r="BQ595" s="9"/>
      <c r="BR595" s="9"/>
      <c r="BS595" s="9"/>
      <c r="BT595" s="9"/>
      <c r="BU595" s="9"/>
      <c r="BV595" s="9"/>
      <c r="BW595" s="9"/>
      <c r="BX595" s="9"/>
      <c r="BY595" s="9"/>
      <c r="BZ595" s="9"/>
    </row>
    <row r="596" spans="1:78">
      <c r="A596" s="50">
        <f t="shared" si="39"/>
        <v>585</v>
      </c>
      <c r="C596" s="11" t="str">
        <f>IFERROR(INDEX('     2022    '!D:D,MATCH('Order Summary'!$A596,'     2022    '!$AN:$AN,0)),"")</f>
        <v/>
      </c>
      <c r="D596" s="11" t="str">
        <f>IFERROR(INDEX('     2022    '!C:C,MATCH('Order Summary'!$A596,'     2022    '!$AN:$AN,0)),"")</f>
        <v/>
      </c>
      <c r="E596" s="11" t="str">
        <f>IFERROR(INDEX('     2022    '!E:E,MATCH('Order Summary'!$A596,'     2022    '!$AN:$AN,0)),"")</f>
        <v/>
      </c>
      <c r="F596" s="96">
        <f>IFERROR(INDEX('     2022    '!AY:AY,MATCH($A596,'     2022    '!$AN:$AN,0)),0)</f>
        <v>0</v>
      </c>
      <c r="G596" s="180" t="str">
        <f>IFERROR(IF($O$3&gt;68,INDEX('     2022    '!I:I,MATCH($A596,'     2022    '!$AN:$AN,0))*(1-'     2022    '!$BA$1),INDEX('     2022    '!I:I,MATCH($A596,'     2022    '!$AN:$AN,0))),"")</f>
        <v/>
      </c>
      <c r="H596" s="96">
        <f>IFERROR(INDEX('     2022    '!AZ:AZ,MATCH($A596,'     2022    '!$AN:$AN,0)),0)</f>
        <v>0</v>
      </c>
      <c r="I596" s="180" t="str">
        <f>IFERROR(IF($O$3&gt;68,INDEX('     2022    '!M:M,MATCH($A596,'     2022    '!$AN:$AN,0))*(1-'     2022    '!$BA$1),INDEX('     2022    '!M:M,MATCH($A596,'     2022    '!$AN:$AN,0))),"")</f>
        <v/>
      </c>
      <c r="J596" s="181">
        <f t="shared" si="37"/>
        <v>0</v>
      </c>
      <c r="K596" s="182" t="str">
        <f t="shared" si="38"/>
        <v/>
      </c>
      <c r="L596" s="53"/>
      <c r="M596" s="52" t="str">
        <f>IFERROR(INDEX('     2022    '!R:R,MATCH('Order Summary'!$A596,'     2022    '!$AN:$AN,0)),"")</f>
        <v/>
      </c>
      <c r="N596" s="52" t="str">
        <f>IFERROR(INDEX('     2022    '!V:V,MATCH('Order Summary'!$A596,'     2022    '!$AN:$AN,0)),"")</f>
        <v/>
      </c>
      <c r="O596" s="52" t="str">
        <f>IFERROR(INDEX('     2022    '!S:S,MATCH('Order Summary'!$A596,'     2022    '!$AN:$AN,0)),"")</f>
        <v/>
      </c>
      <c r="P596" s="96" t="str">
        <f t="shared" si="36"/>
        <v/>
      </c>
      <c r="R596" s="9"/>
      <c r="S596" s="9"/>
      <c r="T596" s="9"/>
      <c r="U596" s="9"/>
      <c r="V596" s="9"/>
      <c r="W596" s="9"/>
      <c r="X596" s="9"/>
      <c r="Y596" s="9"/>
      <c r="Z596" s="9"/>
      <c r="AA596" s="9"/>
      <c r="AB596" s="9"/>
      <c r="AC596" s="9"/>
      <c r="AD596" s="9"/>
      <c r="AE596" s="9"/>
      <c r="AF596" s="9"/>
      <c r="AG596" s="9"/>
      <c r="AH596" s="9"/>
      <c r="AI596" s="9"/>
      <c r="AJ596" s="9"/>
      <c r="AK596" s="9"/>
      <c r="AL596" s="9"/>
      <c r="AM596" s="9"/>
      <c r="AN596" s="9"/>
      <c r="AO596" s="9"/>
      <c r="AP596" s="9"/>
      <c r="AQ596" s="9"/>
      <c r="AR596" s="9"/>
      <c r="AS596" s="9"/>
      <c r="AT596" s="9"/>
      <c r="AU596" s="9"/>
      <c r="AV596" s="9"/>
      <c r="AW596" s="9"/>
      <c r="AX596" s="9"/>
      <c r="AY596" s="9"/>
      <c r="AZ596" s="9"/>
      <c r="BA596" s="9"/>
      <c r="BB596" s="9"/>
      <c r="BC596" s="9"/>
      <c r="BD596" s="9"/>
      <c r="BE596" s="9"/>
      <c r="BF596" s="9"/>
      <c r="BG596" s="9"/>
      <c r="BH596" s="9"/>
      <c r="BI596" s="9"/>
      <c r="BJ596" s="9"/>
      <c r="BK596" s="9"/>
      <c r="BL596" s="9"/>
      <c r="BM596" s="9"/>
      <c r="BN596" s="9"/>
      <c r="BO596" s="9"/>
      <c r="BP596" s="9"/>
      <c r="BQ596" s="9"/>
      <c r="BR596" s="9"/>
      <c r="BS596" s="9"/>
      <c r="BT596" s="9"/>
      <c r="BU596" s="9"/>
      <c r="BV596" s="9"/>
      <c r="BW596" s="9"/>
      <c r="BX596" s="9"/>
      <c r="BY596" s="9"/>
      <c r="BZ596" s="9"/>
    </row>
    <row r="597" spans="1:78">
      <c r="A597" s="50">
        <f t="shared" si="39"/>
        <v>586</v>
      </c>
      <c r="C597" s="11" t="str">
        <f>IFERROR(INDEX('     2022    '!D:D,MATCH('Order Summary'!$A597,'     2022    '!$AN:$AN,0)),"")</f>
        <v/>
      </c>
      <c r="D597" s="11" t="str">
        <f>IFERROR(INDEX('     2022    '!C:C,MATCH('Order Summary'!$A597,'     2022    '!$AN:$AN,0)),"")</f>
        <v/>
      </c>
      <c r="E597" s="11" t="str">
        <f>IFERROR(INDEX('     2022    '!E:E,MATCH('Order Summary'!$A597,'     2022    '!$AN:$AN,0)),"")</f>
        <v/>
      </c>
      <c r="F597" s="96">
        <f>IFERROR(INDEX('     2022    '!AY:AY,MATCH($A597,'     2022    '!$AN:$AN,0)),0)</f>
        <v>0</v>
      </c>
      <c r="G597" s="180" t="str">
        <f>IFERROR(IF($O$3&gt;68,INDEX('     2022    '!I:I,MATCH($A597,'     2022    '!$AN:$AN,0))*(1-'     2022    '!$BA$1),INDEX('     2022    '!I:I,MATCH($A597,'     2022    '!$AN:$AN,0))),"")</f>
        <v/>
      </c>
      <c r="H597" s="96">
        <f>IFERROR(INDEX('     2022    '!AZ:AZ,MATCH($A597,'     2022    '!$AN:$AN,0)),0)</f>
        <v>0</v>
      </c>
      <c r="I597" s="180" t="str">
        <f>IFERROR(IF($O$3&gt;68,INDEX('     2022    '!M:M,MATCH($A597,'     2022    '!$AN:$AN,0))*(1-'     2022    '!$BA$1),INDEX('     2022    '!M:M,MATCH($A597,'     2022    '!$AN:$AN,0))),"")</f>
        <v/>
      </c>
      <c r="J597" s="181">
        <f t="shared" si="37"/>
        <v>0</v>
      </c>
      <c r="K597" s="182" t="str">
        <f t="shared" si="38"/>
        <v/>
      </c>
      <c r="L597" s="53"/>
      <c r="M597" s="52" t="str">
        <f>IFERROR(INDEX('     2022    '!R:R,MATCH('Order Summary'!$A597,'     2022    '!$AN:$AN,0)),"")</f>
        <v/>
      </c>
      <c r="N597" s="52" t="str">
        <f>IFERROR(INDEX('     2022    '!V:V,MATCH('Order Summary'!$A597,'     2022    '!$AN:$AN,0)),"")</f>
        <v/>
      </c>
      <c r="O597" s="52" t="str">
        <f>IFERROR(INDEX('     2022    '!S:S,MATCH('Order Summary'!$A597,'     2022    '!$AN:$AN,0)),"")</f>
        <v/>
      </c>
      <c r="P597" s="96" t="str">
        <f t="shared" si="36"/>
        <v/>
      </c>
      <c r="R597" s="9"/>
      <c r="S597" s="9"/>
      <c r="T597" s="9"/>
      <c r="U597" s="9"/>
      <c r="V597" s="9"/>
      <c r="W597" s="9"/>
      <c r="X597" s="9"/>
      <c r="Y597" s="9"/>
      <c r="Z597" s="9"/>
      <c r="AA597" s="9"/>
      <c r="AB597" s="9"/>
      <c r="AC597" s="9"/>
      <c r="AD597" s="9"/>
      <c r="AE597" s="9"/>
      <c r="AF597" s="9"/>
      <c r="AG597" s="9"/>
      <c r="AH597" s="9"/>
      <c r="AI597" s="9"/>
      <c r="AJ597" s="9"/>
      <c r="AK597" s="9"/>
      <c r="AL597" s="9"/>
      <c r="AM597" s="9"/>
      <c r="AN597" s="9"/>
      <c r="AO597" s="9"/>
      <c r="AP597" s="9"/>
      <c r="AQ597" s="9"/>
      <c r="AR597" s="9"/>
      <c r="AS597" s="9"/>
      <c r="AT597" s="9"/>
      <c r="AU597" s="9"/>
      <c r="AV597" s="9"/>
      <c r="AW597" s="9"/>
      <c r="AX597" s="9"/>
      <c r="AY597" s="9"/>
      <c r="AZ597" s="9"/>
      <c r="BA597" s="9"/>
      <c r="BB597" s="9"/>
      <c r="BC597" s="9"/>
      <c r="BD597" s="9"/>
      <c r="BE597" s="9"/>
      <c r="BF597" s="9"/>
      <c r="BG597" s="9"/>
      <c r="BH597" s="9"/>
      <c r="BI597" s="9"/>
      <c r="BJ597" s="9"/>
      <c r="BK597" s="9"/>
      <c r="BL597" s="9"/>
      <c r="BM597" s="9"/>
      <c r="BN597" s="9"/>
      <c r="BO597" s="9"/>
      <c r="BP597" s="9"/>
      <c r="BQ597" s="9"/>
      <c r="BR597" s="9"/>
      <c r="BS597" s="9"/>
      <c r="BT597" s="9"/>
      <c r="BU597" s="9"/>
      <c r="BV597" s="9"/>
      <c r="BW597" s="9"/>
      <c r="BX597" s="9"/>
      <c r="BY597" s="9"/>
      <c r="BZ597" s="9"/>
    </row>
    <row r="598" spans="1:78">
      <c r="A598" s="50">
        <f t="shared" si="39"/>
        <v>587</v>
      </c>
      <c r="C598" s="11" t="str">
        <f>IFERROR(INDEX('     2022    '!D:D,MATCH('Order Summary'!$A598,'     2022    '!$AN:$AN,0)),"")</f>
        <v/>
      </c>
      <c r="D598" s="11" t="str">
        <f>IFERROR(INDEX('     2022    '!C:C,MATCH('Order Summary'!$A598,'     2022    '!$AN:$AN,0)),"")</f>
        <v/>
      </c>
      <c r="E598" s="11" t="str">
        <f>IFERROR(INDEX('     2022    '!E:E,MATCH('Order Summary'!$A598,'     2022    '!$AN:$AN,0)),"")</f>
        <v/>
      </c>
      <c r="F598" s="96">
        <f>IFERROR(INDEX('     2022    '!AY:AY,MATCH($A598,'     2022    '!$AN:$AN,0)),0)</f>
        <v>0</v>
      </c>
      <c r="G598" s="180" t="str">
        <f>IFERROR(IF($O$3&gt;68,INDEX('     2022    '!I:I,MATCH($A598,'     2022    '!$AN:$AN,0))*(1-'     2022    '!$BA$1),INDEX('     2022    '!I:I,MATCH($A598,'     2022    '!$AN:$AN,0))),"")</f>
        <v/>
      </c>
      <c r="H598" s="96">
        <f>IFERROR(INDEX('     2022    '!AZ:AZ,MATCH($A598,'     2022    '!$AN:$AN,0)),0)</f>
        <v>0</v>
      </c>
      <c r="I598" s="180" t="str">
        <f>IFERROR(IF($O$3&gt;68,INDEX('     2022    '!M:M,MATCH($A598,'     2022    '!$AN:$AN,0))*(1-'     2022    '!$BA$1),INDEX('     2022    '!M:M,MATCH($A598,'     2022    '!$AN:$AN,0))),"")</f>
        <v/>
      </c>
      <c r="J598" s="181">
        <f t="shared" si="37"/>
        <v>0</v>
      </c>
      <c r="K598" s="182" t="str">
        <f t="shared" si="38"/>
        <v/>
      </c>
      <c r="L598" s="53"/>
      <c r="M598" s="52" t="str">
        <f>IFERROR(INDEX('     2022    '!R:R,MATCH('Order Summary'!$A598,'     2022    '!$AN:$AN,0)),"")</f>
        <v/>
      </c>
      <c r="N598" s="52" t="str">
        <f>IFERROR(INDEX('     2022    '!V:V,MATCH('Order Summary'!$A598,'     2022    '!$AN:$AN,0)),"")</f>
        <v/>
      </c>
      <c r="O598" s="52" t="str">
        <f>IFERROR(INDEX('     2022    '!S:S,MATCH('Order Summary'!$A598,'     2022    '!$AN:$AN,0)),"")</f>
        <v/>
      </c>
      <c r="P598" s="96" t="str">
        <f t="shared" si="36"/>
        <v/>
      </c>
      <c r="R598" s="9"/>
      <c r="S598" s="9"/>
      <c r="T598" s="9"/>
      <c r="U598" s="9"/>
      <c r="V598" s="9"/>
      <c r="W598" s="9"/>
      <c r="X598" s="9"/>
      <c r="Y598" s="9"/>
      <c r="Z598" s="9"/>
      <c r="AA598" s="9"/>
      <c r="AB598" s="9"/>
      <c r="AC598" s="9"/>
      <c r="AD598" s="9"/>
      <c r="AE598" s="9"/>
      <c r="AF598" s="9"/>
      <c r="AG598" s="9"/>
      <c r="AH598" s="9"/>
      <c r="AI598" s="9"/>
      <c r="AJ598" s="9"/>
      <c r="AK598" s="9"/>
      <c r="AL598" s="9"/>
      <c r="AM598" s="9"/>
      <c r="AN598" s="9"/>
      <c r="AO598" s="9"/>
      <c r="AP598" s="9"/>
      <c r="AQ598" s="9"/>
      <c r="AR598" s="9"/>
      <c r="AS598" s="9"/>
      <c r="AT598" s="9"/>
      <c r="AU598" s="9"/>
      <c r="AV598" s="9"/>
      <c r="AW598" s="9"/>
      <c r="AX598" s="9"/>
      <c r="AY598" s="9"/>
      <c r="AZ598" s="9"/>
      <c r="BA598" s="9"/>
      <c r="BB598" s="9"/>
      <c r="BC598" s="9"/>
      <c r="BD598" s="9"/>
      <c r="BE598" s="9"/>
      <c r="BF598" s="9"/>
      <c r="BG598" s="9"/>
      <c r="BH598" s="9"/>
      <c r="BI598" s="9"/>
      <c r="BJ598" s="9"/>
      <c r="BK598" s="9"/>
      <c r="BL598" s="9"/>
      <c r="BM598" s="9"/>
      <c r="BN598" s="9"/>
      <c r="BO598" s="9"/>
      <c r="BP598" s="9"/>
      <c r="BQ598" s="9"/>
      <c r="BR598" s="9"/>
      <c r="BS598" s="9"/>
      <c r="BT598" s="9"/>
      <c r="BU598" s="9"/>
      <c r="BV598" s="9"/>
      <c r="BW598" s="9"/>
      <c r="BX598" s="9"/>
      <c r="BY598" s="9"/>
      <c r="BZ598" s="9"/>
    </row>
    <row r="599" spans="1:78">
      <c r="A599" s="50">
        <f t="shared" si="39"/>
        <v>588</v>
      </c>
      <c r="C599" s="11" t="str">
        <f>IFERROR(INDEX('     2022    '!D:D,MATCH('Order Summary'!$A599,'     2022    '!$AN:$AN,0)),"")</f>
        <v/>
      </c>
      <c r="D599" s="11" t="str">
        <f>IFERROR(INDEX('     2022    '!C:C,MATCH('Order Summary'!$A599,'     2022    '!$AN:$AN,0)),"")</f>
        <v/>
      </c>
      <c r="E599" s="11" t="str">
        <f>IFERROR(INDEX('     2022    '!E:E,MATCH('Order Summary'!$A599,'     2022    '!$AN:$AN,0)),"")</f>
        <v/>
      </c>
      <c r="F599" s="96">
        <f>IFERROR(INDEX('     2022    '!AY:AY,MATCH($A599,'     2022    '!$AN:$AN,0)),0)</f>
        <v>0</v>
      </c>
      <c r="G599" s="180" t="str">
        <f>IFERROR(IF($O$3&gt;68,INDEX('     2022    '!I:I,MATCH($A599,'     2022    '!$AN:$AN,0))*(1-'     2022    '!$BA$1),INDEX('     2022    '!I:I,MATCH($A599,'     2022    '!$AN:$AN,0))),"")</f>
        <v/>
      </c>
      <c r="H599" s="96">
        <f>IFERROR(INDEX('     2022    '!AZ:AZ,MATCH($A599,'     2022    '!$AN:$AN,0)),0)</f>
        <v>0</v>
      </c>
      <c r="I599" s="180" t="str">
        <f>IFERROR(IF($O$3&gt;68,INDEX('     2022    '!M:M,MATCH($A599,'     2022    '!$AN:$AN,0))*(1-'     2022    '!$BA$1),INDEX('     2022    '!M:M,MATCH($A599,'     2022    '!$AN:$AN,0))),"")</f>
        <v/>
      </c>
      <c r="J599" s="181">
        <f t="shared" si="37"/>
        <v>0</v>
      </c>
      <c r="K599" s="182" t="str">
        <f t="shared" si="38"/>
        <v/>
      </c>
      <c r="L599" s="53"/>
      <c r="M599" s="52" t="str">
        <f>IFERROR(INDEX('     2022    '!R:R,MATCH('Order Summary'!$A599,'     2022    '!$AN:$AN,0)),"")</f>
        <v/>
      </c>
      <c r="N599" s="52" t="str">
        <f>IFERROR(INDEX('     2022    '!V:V,MATCH('Order Summary'!$A599,'     2022    '!$AN:$AN,0)),"")</f>
        <v/>
      </c>
      <c r="O599" s="52" t="str">
        <f>IFERROR(INDEX('     2022    '!S:S,MATCH('Order Summary'!$A599,'     2022    '!$AN:$AN,0)),"")</f>
        <v/>
      </c>
      <c r="P599" s="96" t="str">
        <f t="shared" si="36"/>
        <v/>
      </c>
      <c r="R599" s="9"/>
      <c r="S599" s="9"/>
      <c r="T599" s="9"/>
      <c r="U599" s="9"/>
      <c r="V599" s="9"/>
      <c r="W599" s="9"/>
      <c r="X599" s="9"/>
      <c r="Y599" s="9"/>
      <c r="Z599" s="9"/>
      <c r="AA599" s="9"/>
      <c r="AB599" s="9"/>
      <c r="AC599" s="9"/>
      <c r="AD599" s="9"/>
      <c r="AE599" s="9"/>
      <c r="AF599" s="9"/>
      <c r="AG599" s="9"/>
      <c r="AH599" s="9"/>
      <c r="AI599" s="9"/>
      <c r="AJ599" s="9"/>
      <c r="AK599" s="9"/>
      <c r="AL599" s="9"/>
      <c r="AM599" s="9"/>
      <c r="AN599" s="9"/>
      <c r="AO599" s="9"/>
      <c r="AP599" s="9"/>
      <c r="AQ599" s="9"/>
      <c r="AR599" s="9"/>
      <c r="AS599" s="9"/>
      <c r="AT599" s="9"/>
      <c r="AU599" s="9"/>
      <c r="AV599" s="9"/>
      <c r="AW599" s="9"/>
      <c r="AX599" s="9"/>
      <c r="AY599" s="9"/>
      <c r="AZ599" s="9"/>
      <c r="BA599" s="9"/>
      <c r="BB599" s="9"/>
      <c r="BC599" s="9"/>
      <c r="BD599" s="9"/>
      <c r="BE599" s="9"/>
      <c r="BF599" s="9"/>
      <c r="BG599" s="9"/>
      <c r="BH599" s="9"/>
      <c r="BI599" s="9"/>
      <c r="BJ599" s="9"/>
      <c r="BK599" s="9"/>
      <c r="BL599" s="9"/>
      <c r="BM599" s="9"/>
      <c r="BN599" s="9"/>
      <c r="BO599" s="9"/>
      <c r="BP599" s="9"/>
      <c r="BQ599" s="9"/>
      <c r="BR599" s="9"/>
      <c r="BS599" s="9"/>
      <c r="BT599" s="9"/>
      <c r="BU599" s="9"/>
      <c r="BV599" s="9"/>
      <c r="BW599" s="9"/>
      <c r="BX599" s="9"/>
      <c r="BY599" s="9"/>
      <c r="BZ599" s="9"/>
    </row>
    <row r="600" spans="1:78">
      <c r="A600" s="50">
        <f t="shared" si="39"/>
        <v>589</v>
      </c>
      <c r="C600" s="11" t="str">
        <f>IFERROR(INDEX('     2022    '!D:D,MATCH('Order Summary'!$A600,'     2022    '!$AN:$AN,0)),"")</f>
        <v/>
      </c>
      <c r="D600" s="11" t="str">
        <f>IFERROR(INDEX('     2022    '!C:C,MATCH('Order Summary'!$A600,'     2022    '!$AN:$AN,0)),"")</f>
        <v/>
      </c>
      <c r="E600" s="11" t="str">
        <f>IFERROR(INDEX('     2022    '!E:E,MATCH('Order Summary'!$A600,'     2022    '!$AN:$AN,0)),"")</f>
        <v/>
      </c>
      <c r="F600" s="96">
        <f>IFERROR(INDEX('     2022    '!AY:AY,MATCH($A600,'     2022    '!$AN:$AN,0)),0)</f>
        <v>0</v>
      </c>
      <c r="G600" s="180" t="str">
        <f>IFERROR(IF($O$3&gt;68,INDEX('     2022    '!I:I,MATCH($A600,'     2022    '!$AN:$AN,0))*(1-'     2022    '!$BA$1),INDEX('     2022    '!I:I,MATCH($A600,'     2022    '!$AN:$AN,0))),"")</f>
        <v/>
      </c>
      <c r="H600" s="96">
        <f>IFERROR(INDEX('     2022    '!AZ:AZ,MATCH($A600,'     2022    '!$AN:$AN,0)),0)</f>
        <v>0</v>
      </c>
      <c r="I600" s="180" t="str">
        <f>IFERROR(IF($O$3&gt;68,INDEX('     2022    '!M:M,MATCH($A600,'     2022    '!$AN:$AN,0))*(1-'     2022    '!$BA$1),INDEX('     2022    '!M:M,MATCH($A600,'     2022    '!$AN:$AN,0))),"")</f>
        <v/>
      </c>
      <c r="J600" s="181">
        <f t="shared" si="37"/>
        <v>0</v>
      </c>
      <c r="K600" s="182" t="str">
        <f t="shared" si="38"/>
        <v/>
      </c>
      <c r="L600" s="53"/>
      <c r="M600" s="52" t="str">
        <f>IFERROR(INDEX('     2022    '!R:R,MATCH('Order Summary'!$A600,'     2022    '!$AN:$AN,0)),"")</f>
        <v/>
      </c>
      <c r="N600" s="52" t="str">
        <f>IFERROR(INDEX('     2022    '!V:V,MATCH('Order Summary'!$A600,'     2022    '!$AN:$AN,0)),"")</f>
        <v/>
      </c>
      <c r="O600" s="52" t="str">
        <f>IFERROR(INDEX('     2022    '!S:S,MATCH('Order Summary'!$A600,'     2022    '!$AN:$AN,0)),"")</f>
        <v/>
      </c>
      <c r="P600" s="96" t="str">
        <f t="shared" si="36"/>
        <v/>
      </c>
      <c r="R600" s="9"/>
      <c r="S600" s="9"/>
      <c r="T600" s="9"/>
      <c r="U600" s="9"/>
      <c r="V600" s="9"/>
      <c r="W600" s="9"/>
      <c r="X600" s="9"/>
      <c r="Y600" s="9"/>
      <c r="Z600" s="9"/>
      <c r="AA600" s="9"/>
      <c r="AB600" s="9"/>
      <c r="AC600" s="9"/>
      <c r="AD600" s="9"/>
      <c r="AE600" s="9"/>
      <c r="AF600" s="9"/>
      <c r="AG600" s="9"/>
      <c r="AH600" s="9"/>
      <c r="AI600" s="9"/>
      <c r="AJ600" s="9"/>
      <c r="AK600" s="9"/>
      <c r="AL600" s="9"/>
      <c r="AM600" s="9"/>
      <c r="AN600" s="9"/>
      <c r="AO600" s="9"/>
      <c r="AP600" s="9"/>
      <c r="AQ600" s="9"/>
      <c r="AR600" s="9"/>
      <c r="AS600" s="9"/>
      <c r="AT600" s="9"/>
      <c r="AU600" s="9"/>
      <c r="AV600" s="9"/>
      <c r="AW600" s="9"/>
      <c r="AX600" s="9"/>
      <c r="AY600" s="9"/>
      <c r="AZ600" s="9"/>
      <c r="BA600" s="9"/>
      <c r="BB600" s="9"/>
      <c r="BC600" s="9"/>
      <c r="BD600" s="9"/>
      <c r="BE600" s="9"/>
      <c r="BF600" s="9"/>
      <c r="BG600" s="9"/>
      <c r="BH600" s="9"/>
      <c r="BI600" s="9"/>
      <c r="BJ600" s="9"/>
      <c r="BK600" s="9"/>
      <c r="BL600" s="9"/>
      <c r="BM600" s="9"/>
      <c r="BN600" s="9"/>
      <c r="BO600" s="9"/>
      <c r="BP600" s="9"/>
      <c r="BQ600" s="9"/>
      <c r="BR600" s="9"/>
      <c r="BS600" s="9"/>
      <c r="BT600" s="9"/>
      <c r="BU600" s="9"/>
      <c r="BV600" s="9"/>
      <c r="BW600" s="9"/>
      <c r="BX600" s="9"/>
      <c r="BY600" s="9"/>
      <c r="BZ600" s="9"/>
    </row>
    <row r="601" spans="1:78">
      <c r="A601" s="50">
        <f t="shared" si="39"/>
        <v>590</v>
      </c>
      <c r="C601" s="11" t="str">
        <f>IFERROR(INDEX('     2022    '!D:D,MATCH('Order Summary'!$A601,'     2022    '!$AN:$AN,0)),"")</f>
        <v/>
      </c>
      <c r="D601" s="11" t="str">
        <f>IFERROR(INDEX('     2022    '!C:C,MATCH('Order Summary'!$A601,'     2022    '!$AN:$AN,0)),"")</f>
        <v/>
      </c>
      <c r="E601" s="11" t="str">
        <f>IFERROR(INDEX('     2022    '!E:E,MATCH('Order Summary'!$A601,'     2022    '!$AN:$AN,0)),"")</f>
        <v/>
      </c>
      <c r="F601" s="96">
        <f>IFERROR(INDEX('     2022    '!AY:AY,MATCH($A601,'     2022    '!$AN:$AN,0)),0)</f>
        <v>0</v>
      </c>
      <c r="G601" s="180" t="str">
        <f>IFERROR(IF($O$3&gt;68,INDEX('     2022    '!I:I,MATCH($A601,'     2022    '!$AN:$AN,0))*(1-'     2022    '!$BA$1),INDEX('     2022    '!I:I,MATCH($A601,'     2022    '!$AN:$AN,0))),"")</f>
        <v/>
      </c>
      <c r="H601" s="96">
        <f>IFERROR(INDEX('     2022    '!AZ:AZ,MATCH($A601,'     2022    '!$AN:$AN,0)),0)</f>
        <v>0</v>
      </c>
      <c r="I601" s="180" t="str">
        <f>IFERROR(IF($O$3&gt;68,INDEX('     2022    '!M:M,MATCH($A601,'     2022    '!$AN:$AN,0))*(1-'     2022    '!$BA$1),INDEX('     2022    '!M:M,MATCH($A601,'     2022    '!$AN:$AN,0))),"")</f>
        <v/>
      </c>
      <c r="J601" s="181">
        <f t="shared" si="37"/>
        <v>0</v>
      </c>
      <c r="K601" s="182" t="str">
        <f t="shared" si="38"/>
        <v/>
      </c>
      <c r="L601" s="53"/>
      <c r="M601" s="52" t="str">
        <f>IFERROR(INDEX('     2022    '!R:R,MATCH('Order Summary'!$A601,'     2022    '!$AN:$AN,0)),"")</f>
        <v/>
      </c>
      <c r="N601" s="52" t="str">
        <f>IFERROR(INDEX('     2022    '!V:V,MATCH('Order Summary'!$A601,'     2022    '!$AN:$AN,0)),"")</f>
        <v/>
      </c>
      <c r="O601" s="52" t="str">
        <f>IFERROR(INDEX('     2022    '!S:S,MATCH('Order Summary'!$A601,'     2022    '!$AN:$AN,0)),"")</f>
        <v/>
      </c>
      <c r="P601" s="96" t="str">
        <f t="shared" si="36"/>
        <v/>
      </c>
      <c r="R601" s="9"/>
      <c r="S601" s="9"/>
      <c r="T601" s="9"/>
      <c r="U601" s="9"/>
      <c r="V601" s="9"/>
      <c r="W601" s="9"/>
      <c r="X601" s="9"/>
      <c r="Y601" s="9"/>
      <c r="Z601" s="9"/>
      <c r="AA601" s="9"/>
      <c r="AB601" s="9"/>
      <c r="AC601" s="9"/>
      <c r="AD601" s="9"/>
      <c r="AE601" s="9"/>
      <c r="AF601" s="9"/>
      <c r="AG601" s="9"/>
      <c r="AH601" s="9"/>
      <c r="AI601" s="9"/>
      <c r="AJ601" s="9"/>
      <c r="AK601" s="9"/>
      <c r="AL601" s="9"/>
      <c r="AM601" s="9"/>
      <c r="AN601" s="9"/>
      <c r="AO601" s="9"/>
      <c r="AP601" s="9"/>
      <c r="AQ601" s="9"/>
      <c r="AR601" s="9"/>
      <c r="AS601" s="9"/>
      <c r="AT601" s="9"/>
      <c r="AU601" s="9"/>
      <c r="AV601" s="9"/>
      <c r="AW601" s="9"/>
      <c r="AX601" s="9"/>
      <c r="AY601" s="9"/>
      <c r="AZ601" s="9"/>
      <c r="BA601" s="9"/>
      <c r="BB601" s="9"/>
      <c r="BC601" s="9"/>
      <c r="BD601" s="9"/>
      <c r="BE601" s="9"/>
      <c r="BF601" s="9"/>
      <c r="BG601" s="9"/>
      <c r="BH601" s="9"/>
      <c r="BI601" s="9"/>
      <c r="BJ601" s="9"/>
      <c r="BK601" s="9"/>
      <c r="BL601" s="9"/>
      <c r="BM601" s="9"/>
      <c r="BN601" s="9"/>
      <c r="BO601" s="9"/>
      <c r="BP601" s="9"/>
      <c r="BQ601" s="9"/>
      <c r="BR601" s="9"/>
      <c r="BS601" s="9"/>
      <c r="BT601" s="9"/>
      <c r="BU601" s="9"/>
      <c r="BV601" s="9"/>
      <c r="BW601" s="9"/>
      <c r="BX601" s="9"/>
      <c r="BY601" s="9"/>
      <c r="BZ601" s="9"/>
    </row>
    <row r="602" spans="1:78">
      <c r="A602" s="50">
        <f t="shared" si="39"/>
        <v>591</v>
      </c>
      <c r="C602" s="11" t="str">
        <f>IFERROR(INDEX('     2022    '!D:D,MATCH('Order Summary'!$A602,'     2022    '!$AN:$AN,0)),"")</f>
        <v/>
      </c>
      <c r="D602" s="11" t="str">
        <f>IFERROR(INDEX('     2022    '!C:C,MATCH('Order Summary'!$A602,'     2022    '!$AN:$AN,0)),"")</f>
        <v/>
      </c>
      <c r="E602" s="11" t="str">
        <f>IFERROR(INDEX('     2022    '!E:E,MATCH('Order Summary'!$A602,'     2022    '!$AN:$AN,0)),"")</f>
        <v/>
      </c>
      <c r="F602" s="96">
        <f>IFERROR(INDEX('     2022    '!AY:AY,MATCH($A602,'     2022    '!$AN:$AN,0)),0)</f>
        <v>0</v>
      </c>
      <c r="G602" s="180" t="str">
        <f>IFERROR(IF($O$3&gt;68,INDEX('     2022    '!I:I,MATCH($A602,'     2022    '!$AN:$AN,0))*(1-'     2022    '!$BA$1),INDEX('     2022    '!I:I,MATCH($A602,'     2022    '!$AN:$AN,0))),"")</f>
        <v/>
      </c>
      <c r="H602" s="96">
        <f>IFERROR(INDEX('     2022    '!AZ:AZ,MATCH($A602,'     2022    '!$AN:$AN,0)),0)</f>
        <v>0</v>
      </c>
      <c r="I602" s="180" t="str">
        <f>IFERROR(IF($O$3&gt;68,INDEX('     2022    '!M:M,MATCH($A602,'     2022    '!$AN:$AN,0))*(1-'     2022    '!$BA$1),INDEX('     2022    '!M:M,MATCH($A602,'     2022    '!$AN:$AN,0))),"")</f>
        <v/>
      </c>
      <c r="J602" s="181">
        <f t="shared" si="37"/>
        <v>0</v>
      </c>
      <c r="K602" s="182" t="str">
        <f t="shared" si="38"/>
        <v/>
      </c>
      <c r="L602" s="53"/>
      <c r="M602" s="52" t="str">
        <f>IFERROR(INDEX('     2022    '!R:R,MATCH('Order Summary'!$A602,'     2022    '!$AN:$AN,0)),"")</f>
        <v/>
      </c>
      <c r="N602" s="52" t="str">
        <f>IFERROR(INDEX('     2022    '!V:V,MATCH('Order Summary'!$A602,'     2022    '!$AN:$AN,0)),"")</f>
        <v/>
      </c>
      <c r="O602" s="52" t="str">
        <f>IFERROR(INDEX('     2022    '!S:S,MATCH('Order Summary'!$A602,'     2022    '!$AN:$AN,0)),"")</f>
        <v/>
      </c>
      <c r="P602" s="96" t="str">
        <f t="shared" si="36"/>
        <v/>
      </c>
      <c r="R602" s="9"/>
      <c r="S602" s="9"/>
      <c r="T602" s="9"/>
      <c r="U602" s="9"/>
      <c r="V602" s="9"/>
      <c r="W602" s="9"/>
      <c r="X602" s="9"/>
      <c r="Y602" s="9"/>
      <c r="Z602" s="9"/>
      <c r="AA602" s="9"/>
      <c r="AB602" s="9"/>
      <c r="AC602" s="9"/>
      <c r="AD602" s="9"/>
      <c r="AE602" s="9"/>
      <c r="AF602" s="9"/>
      <c r="AG602" s="9"/>
      <c r="AH602" s="9"/>
      <c r="AI602" s="9"/>
      <c r="AJ602" s="9"/>
      <c r="AK602" s="9"/>
      <c r="AL602" s="9"/>
      <c r="AM602" s="9"/>
      <c r="AN602" s="9"/>
      <c r="AO602" s="9"/>
      <c r="AP602" s="9"/>
      <c r="AQ602" s="9"/>
      <c r="AR602" s="9"/>
      <c r="AS602" s="9"/>
      <c r="AT602" s="9"/>
      <c r="AU602" s="9"/>
      <c r="AV602" s="9"/>
      <c r="AW602" s="9"/>
      <c r="AX602" s="9"/>
      <c r="AY602" s="9"/>
      <c r="AZ602" s="9"/>
      <c r="BA602" s="9"/>
      <c r="BB602" s="9"/>
      <c r="BC602" s="9"/>
      <c r="BD602" s="9"/>
      <c r="BE602" s="9"/>
      <c r="BF602" s="9"/>
      <c r="BG602" s="9"/>
      <c r="BH602" s="9"/>
      <c r="BI602" s="9"/>
      <c r="BJ602" s="9"/>
      <c r="BK602" s="9"/>
      <c r="BL602" s="9"/>
      <c r="BM602" s="9"/>
      <c r="BN602" s="9"/>
      <c r="BO602" s="9"/>
      <c r="BP602" s="9"/>
      <c r="BQ602" s="9"/>
      <c r="BR602" s="9"/>
      <c r="BS602" s="9"/>
      <c r="BT602" s="9"/>
      <c r="BU602" s="9"/>
      <c r="BV602" s="9"/>
      <c r="BW602" s="9"/>
      <c r="BX602" s="9"/>
      <c r="BY602" s="9"/>
      <c r="BZ602" s="9"/>
    </row>
    <row r="603" spans="1:78">
      <c r="A603" s="50">
        <f t="shared" si="39"/>
        <v>592</v>
      </c>
      <c r="C603" s="11" t="str">
        <f>IFERROR(INDEX('     2022    '!D:D,MATCH('Order Summary'!$A603,'     2022    '!$AN:$AN,0)),"")</f>
        <v/>
      </c>
      <c r="D603" s="11" t="str">
        <f>IFERROR(INDEX('     2022    '!C:C,MATCH('Order Summary'!$A603,'     2022    '!$AN:$AN,0)),"")</f>
        <v/>
      </c>
      <c r="E603" s="11" t="str">
        <f>IFERROR(INDEX('     2022    '!E:E,MATCH('Order Summary'!$A603,'     2022    '!$AN:$AN,0)),"")</f>
        <v/>
      </c>
      <c r="F603" s="96">
        <f>IFERROR(INDEX('     2022    '!AY:AY,MATCH($A603,'     2022    '!$AN:$AN,0)),0)</f>
        <v>0</v>
      </c>
      <c r="G603" s="180" t="str">
        <f>IFERROR(IF($O$3&gt;68,INDEX('     2022    '!I:I,MATCH($A603,'     2022    '!$AN:$AN,0))*(1-'     2022    '!$BA$1),INDEX('     2022    '!I:I,MATCH($A603,'     2022    '!$AN:$AN,0))),"")</f>
        <v/>
      </c>
      <c r="H603" s="96">
        <f>IFERROR(INDEX('     2022    '!AZ:AZ,MATCH($A603,'     2022    '!$AN:$AN,0)),0)</f>
        <v>0</v>
      </c>
      <c r="I603" s="180" t="str">
        <f>IFERROR(IF($O$3&gt;68,INDEX('     2022    '!M:M,MATCH($A603,'     2022    '!$AN:$AN,0))*(1-'     2022    '!$BA$1),INDEX('     2022    '!M:M,MATCH($A603,'     2022    '!$AN:$AN,0))),"")</f>
        <v/>
      </c>
      <c r="J603" s="181">
        <f t="shared" si="37"/>
        <v>0</v>
      </c>
      <c r="K603" s="182" t="str">
        <f t="shared" si="38"/>
        <v/>
      </c>
      <c r="L603" s="53"/>
      <c r="M603" s="52" t="str">
        <f>IFERROR(INDEX('     2022    '!R:R,MATCH('Order Summary'!$A603,'     2022    '!$AN:$AN,0)),"")</f>
        <v/>
      </c>
      <c r="N603" s="52" t="str">
        <f>IFERROR(INDEX('     2022    '!V:V,MATCH('Order Summary'!$A603,'     2022    '!$AN:$AN,0)),"")</f>
        <v/>
      </c>
      <c r="O603" s="52" t="str">
        <f>IFERROR(INDEX('     2022    '!S:S,MATCH('Order Summary'!$A603,'     2022    '!$AN:$AN,0)),"")</f>
        <v/>
      </c>
      <c r="P603" s="96" t="str">
        <f t="shared" si="36"/>
        <v/>
      </c>
      <c r="R603" s="9"/>
      <c r="S603" s="9"/>
      <c r="T603" s="9"/>
      <c r="U603" s="9"/>
      <c r="V603" s="9"/>
      <c r="W603" s="9"/>
      <c r="X603" s="9"/>
      <c r="Y603" s="9"/>
      <c r="Z603" s="9"/>
      <c r="AA603" s="9"/>
      <c r="AB603" s="9"/>
      <c r="AC603" s="9"/>
      <c r="AD603" s="9"/>
      <c r="AE603" s="9"/>
      <c r="AF603" s="9"/>
      <c r="AG603" s="9"/>
      <c r="AH603" s="9"/>
      <c r="AI603" s="9"/>
      <c r="AJ603" s="9"/>
      <c r="AK603" s="9"/>
      <c r="AL603" s="9"/>
      <c r="AM603" s="9"/>
      <c r="AN603" s="9"/>
      <c r="AO603" s="9"/>
      <c r="AP603" s="9"/>
      <c r="AQ603" s="9"/>
      <c r="AR603" s="9"/>
      <c r="AS603" s="9"/>
      <c r="AT603" s="9"/>
      <c r="AU603" s="9"/>
      <c r="AV603" s="9"/>
      <c r="AW603" s="9"/>
      <c r="AX603" s="9"/>
      <c r="AY603" s="9"/>
      <c r="AZ603" s="9"/>
      <c r="BA603" s="9"/>
      <c r="BB603" s="9"/>
      <c r="BC603" s="9"/>
      <c r="BD603" s="9"/>
      <c r="BE603" s="9"/>
      <c r="BF603" s="9"/>
      <c r="BG603" s="9"/>
      <c r="BH603" s="9"/>
      <c r="BI603" s="9"/>
      <c r="BJ603" s="9"/>
      <c r="BK603" s="9"/>
      <c r="BL603" s="9"/>
      <c r="BM603" s="9"/>
      <c r="BN603" s="9"/>
      <c r="BO603" s="9"/>
      <c r="BP603" s="9"/>
      <c r="BQ603" s="9"/>
      <c r="BR603" s="9"/>
      <c r="BS603" s="9"/>
      <c r="BT603" s="9"/>
      <c r="BU603" s="9"/>
      <c r="BV603" s="9"/>
      <c r="BW603" s="9"/>
      <c r="BX603" s="9"/>
      <c r="BY603" s="9"/>
      <c r="BZ603" s="9"/>
    </row>
    <row r="604" spans="1:78">
      <c r="A604" s="50">
        <f t="shared" si="39"/>
        <v>593</v>
      </c>
      <c r="C604" s="11" t="str">
        <f>IFERROR(INDEX('     2022    '!D:D,MATCH('Order Summary'!$A604,'     2022    '!$AN:$AN,0)),"")</f>
        <v/>
      </c>
      <c r="D604" s="11" t="str">
        <f>IFERROR(INDEX('     2022    '!C:C,MATCH('Order Summary'!$A604,'     2022    '!$AN:$AN,0)),"")</f>
        <v/>
      </c>
      <c r="E604" s="11" t="str">
        <f>IFERROR(INDEX('     2022    '!E:E,MATCH('Order Summary'!$A604,'     2022    '!$AN:$AN,0)),"")</f>
        <v/>
      </c>
      <c r="F604" s="96">
        <f>IFERROR(INDEX('     2022    '!AY:AY,MATCH($A604,'     2022    '!$AN:$AN,0)),0)</f>
        <v>0</v>
      </c>
      <c r="G604" s="180" t="str">
        <f>IFERROR(IF($O$3&gt;68,INDEX('     2022    '!I:I,MATCH($A604,'     2022    '!$AN:$AN,0))*(1-'     2022    '!$BA$1),INDEX('     2022    '!I:I,MATCH($A604,'     2022    '!$AN:$AN,0))),"")</f>
        <v/>
      </c>
      <c r="H604" s="96">
        <f>IFERROR(INDEX('     2022    '!AZ:AZ,MATCH($A604,'     2022    '!$AN:$AN,0)),0)</f>
        <v>0</v>
      </c>
      <c r="I604" s="180" t="str">
        <f>IFERROR(IF($O$3&gt;68,INDEX('     2022    '!M:M,MATCH($A604,'     2022    '!$AN:$AN,0))*(1-'     2022    '!$BA$1),INDEX('     2022    '!M:M,MATCH($A604,'     2022    '!$AN:$AN,0))),"")</f>
        <v/>
      </c>
      <c r="J604" s="181">
        <f t="shared" si="37"/>
        <v>0</v>
      </c>
      <c r="K604" s="182" t="str">
        <f t="shared" si="38"/>
        <v/>
      </c>
      <c r="L604" s="53"/>
      <c r="M604" s="52" t="str">
        <f>IFERROR(INDEX('     2022    '!R:R,MATCH('Order Summary'!$A604,'     2022    '!$AN:$AN,0)),"")</f>
        <v/>
      </c>
      <c r="N604" s="52" t="str">
        <f>IFERROR(INDEX('     2022    '!V:V,MATCH('Order Summary'!$A604,'     2022    '!$AN:$AN,0)),"")</f>
        <v/>
      </c>
      <c r="O604" s="52" t="str">
        <f>IFERROR(INDEX('     2022    '!S:S,MATCH('Order Summary'!$A604,'     2022    '!$AN:$AN,0)),"")</f>
        <v/>
      </c>
      <c r="P604" s="96" t="str">
        <f t="shared" si="36"/>
        <v/>
      </c>
      <c r="R604" s="9"/>
      <c r="S604" s="9"/>
      <c r="T604" s="9"/>
      <c r="U604" s="9"/>
      <c r="V604" s="9"/>
      <c r="W604" s="9"/>
      <c r="X604" s="9"/>
      <c r="Y604" s="9"/>
      <c r="Z604" s="9"/>
      <c r="AA604" s="9"/>
      <c r="AB604" s="9"/>
      <c r="AC604" s="9"/>
      <c r="AD604" s="9"/>
      <c r="AE604" s="9"/>
      <c r="AF604" s="9"/>
      <c r="AG604" s="9"/>
      <c r="AH604" s="9"/>
      <c r="AI604" s="9"/>
      <c r="AJ604" s="9"/>
      <c r="AK604" s="9"/>
      <c r="AL604" s="9"/>
      <c r="AM604" s="9"/>
      <c r="AN604" s="9"/>
      <c r="AO604" s="9"/>
      <c r="AP604" s="9"/>
      <c r="AQ604" s="9"/>
      <c r="AR604" s="9"/>
      <c r="AS604" s="9"/>
      <c r="AT604" s="9"/>
      <c r="AU604" s="9"/>
      <c r="AV604" s="9"/>
      <c r="AW604" s="9"/>
      <c r="AX604" s="9"/>
      <c r="AY604" s="9"/>
      <c r="AZ604" s="9"/>
      <c r="BA604" s="9"/>
      <c r="BB604" s="9"/>
      <c r="BC604" s="9"/>
      <c r="BD604" s="9"/>
      <c r="BE604" s="9"/>
      <c r="BF604" s="9"/>
      <c r="BG604" s="9"/>
      <c r="BH604" s="9"/>
      <c r="BI604" s="9"/>
      <c r="BJ604" s="9"/>
      <c r="BK604" s="9"/>
      <c r="BL604" s="9"/>
      <c r="BM604" s="9"/>
      <c r="BN604" s="9"/>
      <c r="BO604" s="9"/>
      <c r="BP604" s="9"/>
      <c r="BQ604" s="9"/>
      <c r="BR604" s="9"/>
      <c r="BS604" s="9"/>
      <c r="BT604" s="9"/>
      <c r="BU604" s="9"/>
      <c r="BV604" s="9"/>
      <c r="BW604" s="9"/>
      <c r="BX604" s="9"/>
      <c r="BY604" s="9"/>
      <c r="BZ604" s="9"/>
    </row>
    <row r="605" spans="1:78">
      <c r="A605" s="50">
        <f t="shared" si="39"/>
        <v>594</v>
      </c>
      <c r="C605" s="11" t="str">
        <f>IFERROR(INDEX('     2022    '!D:D,MATCH('Order Summary'!$A605,'     2022    '!$AN:$AN,0)),"")</f>
        <v/>
      </c>
      <c r="D605" s="11" t="str">
        <f>IFERROR(INDEX('     2022    '!C:C,MATCH('Order Summary'!$A605,'     2022    '!$AN:$AN,0)),"")</f>
        <v/>
      </c>
      <c r="E605" s="11" t="str">
        <f>IFERROR(INDEX('     2022    '!E:E,MATCH('Order Summary'!$A605,'     2022    '!$AN:$AN,0)),"")</f>
        <v/>
      </c>
      <c r="F605" s="96">
        <f>IFERROR(INDEX('     2022    '!AY:AY,MATCH($A605,'     2022    '!$AN:$AN,0)),0)</f>
        <v>0</v>
      </c>
      <c r="G605" s="180" t="str">
        <f>IFERROR(IF($O$3&gt;68,INDEX('     2022    '!I:I,MATCH($A605,'     2022    '!$AN:$AN,0))*(1-'     2022    '!$BA$1),INDEX('     2022    '!I:I,MATCH($A605,'     2022    '!$AN:$AN,0))),"")</f>
        <v/>
      </c>
      <c r="H605" s="96">
        <f>IFERROR(INDEX('     2022    '!AZ:AZ,MATCH($A605,'     2022    '!$AN:$AN,0)),0)</f>
        <v>0</v>
      </c>
      <c r="I605" s="180" t="str">
        <f>IFERROR(IF($O$3&gt;68,INDEX('     2022    '!M:M,MATCH($A605,'     2022    '!$AN:$AN,0))*(1-'     2022    '!$BA$1),INDEX('     2022    '!M:M,MATCH($A605,'     2022    '!$AN:$AN,0))),"")</f>
        <v/>
      </c>
      <c r="J605" s="181">
        <f t="shared" si="37"/>
        <v>0</v>
      </c>
      <c r="K605" s="182" t="str">
        <f t="shared" si="38"/>
        <v/>
      </c>
      <c r="L605" s="53"/>
      <c r="M605" s="52" t="str">
        <f>IFERROR(INDEX('     2022    '!R:R,MATCH('Order Summary'!$A605,'     2022    '!$AN:$AN,0)),"")</f>
        <v/>
      </c>
      <c r="N605" s="52" t="str">
        <f>IFERROR(INDEX('     2022    '!V:V,MATCH('Order Summary'!$A605,'     2022    '!$AN:$AN,0)),"")</f>
        <v/>
      </c>
      <c r="O605" s="52" t="str">
        <f>IFERROR(INDEX('     2022    '!S:S,MATCH('Order Summary'!$A605,'     2022    '!$AN:$AN,0)),"")</f>
        <v/>
      </c>
      <c r="P605" s="96" t="str">
        <f t="shared" si="36"/>
        <v/>
      </c>
      <c r="R605" s="9"/>
      <c r="S605" s="9"/>
      <c r="T605" s="9"/>
      <c r="U605" s="9"/>
      <c r="V605" s="9"/>
      <c r="W605" s="9"/>
      <c r="X605" s="9"/>
      <c r="Y605" s="9"/>
      <c r="Z605" s="9"/>
      <c r="AA605" s="9"/>
      <c r="AB605" s="9"/>
      <c r="AC605" s="9"/>
      <c r="AD605" s="9"/>
      <c r="AE605" s="9"/>
      <c r="AF605" s="9"/>
      <c r="AG605" s="9"/>
      <c r="AH605" s="9"/>
      <c r="AI605" s="9"/>
      <c r="AJ605" s="9"/>
      <c r="AK605" s="9"/>
      <c r="AL605" s="9"/>
      <c r="AM605" s="9"/>
      <c r="AN605" s="9"/>
      <c r="AO605" s="9"/>
      <c r="AP605" s="9"/>
      <c r="AQ605" s="9"/>
      <c r="AR605" s="9"/>
      <c r="AS605" s="9"/>
      <c r="AT605" s="9"/>
      <c r="AU605" s="9"/>
      <c r="AV605" s="9"/>
      <c r="AW605" s="9"/>
      <c r="AX605" s="9"/>
      <c r="AY605" s="9"/>
      <c r="AZ605" s="9"/>
      <c r="BA605" s="9"/>
      <c r="BB605" s="9"/>
      <c r="BC605" s="9"/>
      <c r="BD605" s="9"/>
      <c r="BE605" s="9"/>
      <c r="BF605" s="9"/>
      <c r="BG605" s="9"/>
      <c r="BH605" s="9"/>
      <c r="BI605" s="9"/>
      <c r="BJ605" s="9"/>
      <c r="BK605" s="9"/>
      <c r="BL605" s="9"/>
      <c r="BM605" s="9"/>
      <c r="BN605" s="9"/>
      <c r="BO605" s="9"/>
      <c r="BP605" s="9"/>
      <c r="BQ605" s="9"/>
      <c r="BR605" s="9"/>
      <c r="BS605" s="9"/>
      <c r="BT605" s="9"/>
      <c r="BU605" s="9"/>
      <c r="BV605" s="9"/>
      <c r="BW605" s="9"/>
      <c r="BX605" s="9"/>
      <c r="BY605" s="9"/>
      <c r="BZ605" s="9"/>
    </row>
    <row r="606" spans="1:78">
      <c r="A606" s="50">
        <f t="shared" si="39"/>
        <v>595</v>
      </c>
      <c r="C606" s="11" t="str">
        <f>IFERROR(INDEX('     2022    '!D:D,MATCH('Order Summary'!$A606,'     2022    '!$AN:$AN,0)),"")</f>
        <v/>
      </c>
      <c r="D606" s="11" t="str">
        <f>IFERROR(INDEX('     2022    '!C:C,MATCH('Order Summary'!$A606,'     2022    '!$AN:$AN,0)),"")</f>
        <v/>
      </c>
      <c r="E606" s="11" t="str">
        <f>IFERROR(INDEX('     2022    '!E:E,MATCH('Order Summary'!$A606,'     2022    '!$AN:$AN,0)),"")</f>
        <v/>
      </c>
      <c r="F606" s="96">
        <f>IFERROR(INDEX('     2022    '!AY:AY,MATCH($A606,'     2022    '!$AN:$AN,0)),0)</f>
        <v>0</v>
      </c>
      <c r="G606" s="180" t="str">
        <f>IFERROR(IF($O$3&gt;68,INDEX('     2022    '!I:I,MATCH($A606,'     2022    '!$AN:$AN,0))*(1-'     2022    '!$BA$1),INDEX('     2022    '!I:I,MATCH($A606,'     2022    '!$AN:$AN,0))),"")</f>
        <v/>
      </c>
      <c r="H606" s="96">
        <f>IFERROR(INDEX('     2022    '!AZ:AZ,MATCH($A606,'     2022    '!$AN:$AN,0)),0)</f>
        <v>0</v>
      </c>
      <c r="I606" s="180" t="str">
        <f>IFERROR(IF($O$3&gt;68,INDEX('     2022    '!M:M,MATCH($A606,'     2022    '!$AN:$AN,0))*(1-'     2022    '!$BA$1),INDEX('     2022    '!M:M,MATCH($A606,'     2022    '!$AN:$AN,0))),"")</f>
        <v/>
      </c>
      <c r="J606" s="181">
        <f t="shared" si="37"/>
        <v>0</v>
      </c>
      <c r="K606" s="182" t="str">
        <f t="shared" si="38"/>
        <v/>
      </c>
      <c r="L606" s="53"/>
      <c r="M606" s="52" t="str">
        <f>IFERROR(INDEX('     2022    '!R:R,MATCH('Order Summary'!$A606,'     2022    '!$AN:$AN,0)),"")</f>
        <v/>
      </c>
      <c r="N606" s="52" t="str">
        <f>IFERROR(INDEX('     2022    '!V:V,MATCH('Order Summary'!$A606,'     2022    '!$AN:$AN,0)),"")</f>
        <v/>
      </c>
      <c r="O606" s="52" t="str">
        <f>IFERROR(INDEX('     2022    '!S:S,MATCH('Order Summary'!$A606,'     2022    '!$AN:$AN,0)),"")</f>
        <v/>
      </c>
      <c r="P606" s="96" t="str">
        <f t="shared" si="36"/>
        <v/>
      </c>
      <c r="R606" s="9"/>
      <c r="S606" s="9"/>
      <c r="T606" s="9"/>
      <c r="U606" s="9"/>
      <c r="V606" s="9"/>
      <c r="W606" s="9"/>
      <c r="X606" s="9"/>
      <c r="Y606" s="9"/>
      <c r="Z606" s="9"/>
      <c r="AA606" s="9"/>
      <c r="AB606" s="9"/>
      <c r="AC606" s="9"/>
      <c r="AD606" s="9"/>
      <c r="AE606" s="9"/>
      <c r="AF606" s="9"/>
      <c r="AG606" s="9"/>
      <c r="AH606" s="9"/>
      <c r="AI606" s="9"/>
      <c r="AJ606" s="9"/>
      <c r="AK606" s="9"/>
      <c r="AL606" s="9"/>
      <c r="AM606" s="9"/>
      <c r="AN606" s="9"/>
      <c r="AO606" s="9"/>
      <c r="AP606" s="9"/>
      <c r="AQ606" s="9"/>
      <c r="AR606" s="9"/>
      <c r="AS606" s="9"/>
      <c r="AT606" s="9"/>
      <c r="AU606" s="9"/>
      <c r="AV606" s="9"/>
      <c r="AW606" s="9"/>
      <c r="AX606" s="9"/>
      <c r="AY606" s="9"/>
      <c r="AZ606" s="9"/>
      <c r="BA606" s="9"/>
      <c r="BB606" s="9"/>
      <c r="BC606" s="9"/>
      <c r="BD606" s="9"/>
      <c r="BE606" s="9"/>
      <c r="BF606" s="9"/>
      <c r="BG606" s="9"/>
      <c r="BH606" s="9"/>
      <c r="BI606" s="9"/>
      <c r="BJ606" s="9"/>
      <c r="BK606" s="9"/>
      <c r="BL606" s="9"/>
      <c r="BM606" s="9"/>
      <c r="BN606" s="9"/>
      <c r="BO606" s="9"/>
      <c r="BP606" s="9"/>
      <c r="BQ606" s="9"/>
      <c r="BR606" s="9"/>
      <c r="BS606" s="9"/>
      <c r="BT606" s="9"/>
      <c r="BU606" s="9"/>
      <c r="BV606" s="9"/>
      <c r="BW606" s="9"/>
      <c r="BX606" s="9"/>
      <c r="BY606" s="9"/>
      <c r="BZ606" s="9"/>
    </row>
    <row r="607" spans="1:78">
      <c r="A607" s="50">
        <f t="shared" si="39"/>
        <v>596</v>
      </c>
      <c r="C607" s="11" t="str">
        <f>IFERROR(INDEX('     2022    '!D:D,MATCH('Order Summary'!$A607,'     2022    '!$AN:$AN,0)),"")</f>
        <v/>
      </c>
      <c r="D607" s="11" t="str">
        <f>IFERROR(INDEX('     2022    '!C:C,MATCH('Order Summary'!$A607,'     2022    '!$AN:$AN,0)),"")</f>
        <v/>
      </c>
      <c r="E607" s="11" t="str">
        <f>IFERROR(INDEX('     2022    '!E:E,MATCH('Order Summary'!$A607,'     2022    '!$AN:$AN,0)),"")</f>
        <v/>
      </c>
      <c r="F607" s="96">
        <f>IFERROR(INDEX('     2022    '!AY:AY,MATCH($A607,'     2022    '!$AN:$AN,0)),0)</f>
        <v>0</v>
      </c>
      <c r="G607" s="180" t="str">
        <f>IFERROR(IF($O$3&gt;68,INDEX('     2022    '!I:I,MATCH($A607,'     2022    '!$AN:$AN,0))*(1-'     2022    '!$BA$1),INDEX('     2022    '!I:I,MATCH($A607,'     2022    '!$AN:$AN,0))),"")</f>
        <v/>
      </c>
      <c r="H607" s="96">
        <f>IFERROR(INDEX('     2022    '!AZ:AZ,MATCH($A607,'     2022    '!$AN:$AN,0)),0)</f>
        <v>0</v>
      </c>
      <c r="I607" s="180" t="str">
        <f>IFERROR(IF($O$3&gt;68,INDEX('     2022    '!M:M,MATCH($A607,'     2022    '!$AN:$AN,0))*(1-'     2022    '!$BA$1),INDEX('     2022    '!M:M,MATCH($A607,'     2022    '!$AN:$AN,0))),"")</f>
        <v/>
      </c>
      <c r="J607" s="181">
        <f t="shared" si="37"/>
        <v>0</v>
      </c>
      <c r="K607" s="182" t="str">
        <f t="shared" si="38"/>
        <v/>
      </c>
      <c r="L607" s="53"/>
      <c r="M607" s="52" t="str">
        <f>IFERROR(INDEX('     2022    '!R:R,MATCH('Order Summary'!$A607,'     2022    '!$AN:$AN,0)),"")</f>
        <v/>
      </c>
      <c r="N607" s="52" t="str">
        <f>IFERROR(INDEX('     2022    '!V:V,MATCH('Order Summary'!$A607,'     2022    '!$AN:$AN,0)),"")</f>
        <v/>
      </c>
      <c r="O607" s="52" t="str">
        <f>IFERROR(INDEX('     2022    '!S:S,MATCH('Order Summary'!$A607,'     2022    '!$AN:$AN,0)),"")</f>
        <v/>
      </c>
      <c r="P607" s="96" t="str">
        <f t="shared" si="36"/>
        <v/>
      </c>
      <c r="R607" s="9"/>
      <c r="S607" s="9"/>
      <c r="T607" s="9"/>
      <c r="U607" s="9"/>
      <c r="V607" s="9"/>
      <c r="W607" s="9"/>
      <c r="X607" s="9"/>
      <c r="Y607" s="9"/>
      <c r="Z607" s="9"/>
      <c r="AA607" s="9"/>
      <c r="AB607" s="9"/>
      <c r="AC607" s="9"/>
      <c r="AD607" s="9"/>
      <c r="AE607" s="9"/>
      <c r="AF607" s="9"/>
      <c r="AG607" s="9"/>
      <c r="AH607" s="9"/>
      <c r="AI607" s="9"/>
      <c r="AJ607" s="9"/>
      <c r="AK607" s="9"/>
      <c r="AL607" s="9"/>
      <c r="AM607" s="9"/>
      <c r="AN607" s="9"/>
      <c r="AO607" s="9"/>
      <c r="AP607" s="9"/>
      <c r="AQ607" s="9"/>
      <c r="AR607" s="9"/>
      <c r="AS607" s="9"/>
      <c r="AT607" s="9"/>
      <c r="AU607" s="9"/>
      <c r="AV607" s="9"/>
      <c r="AW607" s="9"/>
      <c r="AX607" s="9"/>
      <c r="AY607" s="9"/>
      <c r="AZ607" s="9"/>
      <c r="BA607" s="9"/>
      <c r="BB607" s="9"/>
      <c r="BC607" s="9"/>
      <c r="BD607" s="9"/>
      <c r="BE607" s="9"/>
      <c r="BF607" s="9"/>
      <c r="BG607" s="9"/>
      <c r="BH607" s="9"/>
      <c r="BI607" s="9"/>
      <c r="BJ607" s="9"/>
      <c r="BK607" s="9"/>
      <c r="BL607" s="9"/>
      <c r="BM607" s="9"/>
      <c r="BN607" s="9"/>
      <c r="BO607" s="9"/>
      <c r="BP607" s="9"/>
      <c r="BQ607" s="9"/>
      <c r="BR607" s="9"/>
      <c r="BS607" s="9"/>
      <c r="BT607" s="9"/>
      <c r="BU607" s="9"/>
      <c r="BV607" s="9"/>
      <c r="BW607" s="9"/>
      <c r="BX607" s="9"/>
      <c r="BY607" s="9"/>
      <c r="BZ607" s="9"/>
    </row>
    <row r="608" spans="1:78">
      <c r="A608" s="50">
        <f t="shared" si="39"/>
        <v>597</v>
      </c>
      <c r="C608" s="11" t="str">
        <f>IFERROR(INDEX('     2022    '!D:D,MATCH('Order Summary'!$A608,'     2022    '!$AN:$AN,0)),"")</f>
        <v/>
      </c>
      <c r="D608" s="11" t="str">
        <f>IFERROR(INDEX('     2022    '!C:C,MATCH('Order Summary'!$A608,'     2022    '!$AN:$AN,0)),"")</f>
        <v/>
      </c>
      <c r="E608" s="11" t="str">
        <f>IFERROR(INDEX('     2022    '!E:E,MATCH('Order Summary'!$A608,'     2022    '!$AN:$AN,0)),"")</f>
        <v/>
      </c>
      <c r="F608" s="96">
        <f>IFERROR(INDEX('     2022    '!AY:AY,MATCH($A608,'     2022    '!$AN:$AN,0)),0)</f>
        <v>0</v>
      </c>
      <c r="G608" s="180" t="str">
        <f>IFERROR(IF($O$3&gt;68,INDEX('     2022    '!I:I,MATCH($A608,'     2022    '!$AN:$AN,0))*(1-'     2022    '!$BA$1),INDEX('     2022    '!I:I,MATCH($A608,'     2022    '!$AN:$AN,0))),"")</f>
        <v/>
      </c>
      <c r="H608" s="96">
        <f>IFERROR(INDEX('     2022    '!AZ:AZ,MATCH($A608,'     2022    '!$AN:$AN,0)),0)</f>
        <v>0</v>
      </c>
      <c r="I608" s="180" t="str">
        <f>IFERROR(IF($O$3&gt;68,INDEX('     2022    '!M:M,MATCH($A608,'     2022    '!$AN:$AN,0))*(1-'     2022    '!$BA$1),INDEX('     2022    '!M:M,MATCH($A608,'     2022    '!$AN:$AN,0))),"")</f>
        <v/>
      </c>
      <c r="J608" s="181">
        <f t="shared" si="37"/>
        <v>0</v>
      </c>
      <c r="K608" s="182" t="str">
        <f t="shared" si="38"/>
        <v/>
      </c>
      <c r="L608" s="53"/>
      <c r="M608" s="52" t="str">
        <f>IFERROR(INDEX('     2022    '!R:R,MATCH('Order Summary'!$A608,'     2022    '!$AN:$AN,0)),"")</f>
        <v/>
      </c>
      <c r="N608" s="52" t="str">
        <f>IFERROR(INDEX('     2022    '!V:V,MATCH('Order Summary'!$A608,'     2022    '!$AN:$AN,0)),"")</f>
        <v/>
      </c>
      <c r="O608" s="52" t="str">
        <f>IFERROR(INDEX('     2022    '!S:S,MATCH('Order Summary'!$A608,'     2022    '!$AN:$AN,0)),"")</f>
        <v/>
      </c>
      <c r="P608" s="96" t="str">
        <f t="shared" si="36"/>
        <v/>
      </c>
      <c r="R608" s="9"/>
      <c r="S608" s="9"/>
      <c r="T608" s="9"/>
      <c r="U608" s="9"/>
      <c r="V608" s="9"/>
      <c r="W608" s="9"/>
      <c r="X608" s="9"/>
      <c r="Y608" s="9"/>
      <c r="Z608" s="9"/>
      <c r="AA608" s="9"/>
      <c r="AB608" s="9"/>
      <c r="AC608" s="9"/>
      <c r="AD608" s="9"/>
      <c r="AE608" s="9"/>
      <c r="AF608" s="9"/>
      <c r="AG608" s="9"/>
      <c r="AH608" s="9"/>
      <c r="AI608" s="9"/>
      <c r="AJ608" s="9"/>
      <c r="AK608" s="9"/>
      <c r="AL608" s="9"/>
      <c r="AM608" s="9"/>
      <c r="AN608" s="9"/>
      <c r="AO608" s="9"/>
      <c r="AP608" s="9"/>
      <c r="AQ608" s="9"/>
      <c r="AR608" s="9"/>
      <c r="AS608" s="9"/>
      <c r="AT608" s="9"/>
      <c r="AU608" s="9"/>
      <c r="AV608" s="9"/>
      <c r="AW608" s="9"/>
      <c r="AX608" s="9"/>
      <c r="AY608" s="9"/>
      <c r="AZ608" s="9"/>
      <c r="BA608" s="9"/>
      <c r="BB608" s="9"/>
      <c r="BC608" s="9"/>
      <c r="BD608" s="9"/>
      <c r="BE608" s="9"/>
      <c r="BF608" s="9"/>
      <c r="BG608" s="9"/>
      <c r="BH608" s="9"/>
      <c r="BI608" s="9"/>
      <c r="BJ608" s="9"/>
      <c r="BK608" s="9"/>
      <c r="BL608" s="9"/>
      <c r="BM608" s="9"/>
      <c r="BN608" s="9"/>
      <c r="BO608" s="9"/>
      <c r="BP608" s="9"/>
      <c r="BQ608" s="9"/>
      <c r="BR608" s="9"/>
      <c r="BS608" s="9"/>
      <c r="BT608" s="9"/>
      <c r="BU608" s="9"/>
      <c r="BV608" s="9"/>
      <c r="BW608" s="9"/>
      <c r="BX608" s="9"/>
      <c r="BY608" s="9"/>
      <c r="BZ608" s="9"/>
    </row>
    <row r="609" spans="1:78">
      <c r="A609" s="50">
        <f t="shared" si="39"/>
        <v>598</v>
      </c>
      <c r="C609" s="11" t="str">
        <f>IFERROR(INDEX('     2022    '!D:D,MATCH('Order Summary'!$A609,'     2022    '!$AN:$AN,0)),"")</f>
        <v/>
      </c>
      <c r="D609" s="11" t="str">
        <f>IFERROR(INDEX('     2022    '!C:C,MATCH('Order Summary'!$A609,'     2022    '!$AN:$AN,0)),"")</f>
        <v/>
      </c>
      <c r="E609" s="11" t="str">
        <f>IFERROR(INDEX('     2022    '!E:E,MATCH('Order Summary'!$A609,'     2022    '!$AN:$AN,0)),"")</f>
        <v/>
      </c>
      <c r="F609" s="96">
        <f>IFERROR(INDEX('     2022    '!AY:AY,MATCH($A609,'     2022    '!$AN:$AN,0)),0)</f>
        <v>0</v>
      </c>
      <c r="G609" s="180" t="str">
        <f>IFERROR(IF($O$3&gt;68,INDEX('     2022    '!I:I,MATCH($A609,'     2022    '!$AN:$AN,0))*(1-'     2022    '!$BA$1),INDEX('     2022    '!I:I,MATCH($A609,'     2022    '!$AN:$AN,0))),"")</f>
        <v/>
      </c>
      <c r="H609" s="96">
        <f>IFERROR(INDEX('     2022    '!AZ:AZ,MATCH($A609,'     2022    '!$AN:$AN,0)),0)</f>
        <v>0</v>
      </c>
      <c r="I609" s="180" t="str">
        <f>IFERROR(IF($O$3&gt;68,INDEX('     2022    '!M:M,MATCH($A609,'     2022    '!$AN:$AN,0))*(1-'     2022    '!$BA$1),INDEX('     2022    '!M:M,MATCH($A609,'     2022    '!$AN:$AN,0))),"")</f>
        <v/>
      </c>
      <c r="J609" s="181">
        <f t="shared" si="37"/>
        <v>0</v>
      </c>
      <c r="K609" s="182" t="str">
        <f t="shared" si="38"/>
        <v/>
      </c>
      <c r="L609" s="53"/>
      <c r="M609" s="52" t="str">
        <f>IFERROR(INDEX('     2022    '!R:R,MATCH('Order Summary'!$A609,'     2022    '!$AN:$AN,0)),"")</f>
        <v/>
      </c>
      <c r="N609" s="52" t="str">
        <f>IFERROR(INDEX('     2022    '!V:V,MATCH('Order Summary'!$A609,'     2022    '!$AN:$AN,0)),"")</f>
        <v/>
      </c>
      <c r="O609" s="52" t="str">
        <f>IFERROR(INDEX('     2022    '!S:S,MATCH('Order Summary'!$A609,'     2022    '!$AN:$AN,0)),"")</f>
        <v/>
      </c>
      <c r="P609" s="96" t="str">
        <f t="shared" si="36"/>
        <v/>
      </c>
      <c r="R609" s="9"/>
      <c r="S609" s="9"/>
      <c r="T609" s="9"/>
      <c r="U609" s="9"/>
      <c r="V609" s="9"/>
      <c r="W609" s="9"/>
      <c r="X609" s="9"/>
      <c r="Y609" s="9"/>
      <c r="Z609" s="9"/>
      <c r="AA609" s="9"/>
      <c r="AB609" s="9"/>
      <c r="AC609" s="9"/>
      <c r="AD609" s="9"/>
      <c r="AE609" s="9"/>
      <c r="AF609" s="9"/>
      <c r="AG609" s="9"/>
      <c r="AH609" s="9"/>
      <c r="AI609" s="9"/>
      <c r="AJ609" s="9"/>
      <c r="AK609" s="9"/>
      <c r="AL609" s="9"/>
      <c r="AM609" s="9"/>
      <c r="AN609" s="9"/>
      <c r="AO609" s="9"/>
      <c r="AP609" s="9"/>
      <c r="AQ609" s="9"/>
      <c r="AR609" s="9"/>
      <c r="AS609" s="9"/>
      <c r="AT609" s="9"/>
      <c r="AU609" s="9"/>
      <c r="AV609" s="9"/>
      <c r="AW609" s="9"/>
      <c r="AX609" s="9"/>
      <c r="AY609" s="9"/>
      <c r="AZ609" s="9"/>
      <c r="BA609" s="9"/>
      <c r="BB609" s="9"/>
      <c r="BC609" s="9"/>
      <c r="BD609" s="9"/>
      <c r="BE609" s="9"/>
      <c r="BF609" s="9"/>
      <c r="BG609" s="9"/>
      <c r="BH609" s="9"/>
      <c r="BI609" s="9"/>
      <c r="BJ609" s="9"/>
      <c r="BK609" s="9"/>
      <c r="BL609" s="9"/>
      <c r="BM609" s="9"/>
      <c r="BN609" s="9"/>
      <c r="BO609" s="9"/>
      <c r="BP609" s="9"/>
      <c r="BQ609" s="9"/>
      <c r="BR609" s="9"/>
      <c r="BS609" s="9"/>
      <c r="BT609" s="9"/>
      <c r="BU609" s="9"/>
      <c r="BV609" s="9"/>
      <c r="BW609" s="9"/>
      <c r="BX609" s="9"/>
      <c r="BY609" s="9"/>
      <c r="BZ609" s="9"/>
    </row>
    <row r="610" spans="1:78">
      <c r="A610" s="50">
        <f t="shared" si="39"/>
        <v>599</v>
      </c>
      <c r="C610" s="11" t="str">
        <f>IFERROR(INDEX('     2022    '!D:D,MATCH('Order Summary'!$A610,'     2022    '!$AN:$AN,0)),"")</f>
        <v/>
      </c>
      <c r="D610" s="11" t="str">
        <f>IFERROR(INDEX('     2022    '!C:C,MATCH('Order Summary'!$A610,'     2022    '!$AN:$AN,0)),"")</f>
        <v/>
      </c>
      <c r="E610" s="11" t="str">
        <f>IFERROR(INDEX('     2022    '!E:E,MATCH('Order Summary'!$A610,'     2022    '!$AN:$AN,0)),"")</f>
        <v/>
      </c>
      <c r="F610" s="96">
        <f>IFERROR(INDEX('     2022    '!AY:AY,MATCH($A610,'     2022    '!$AN:$AN,0)),0)</f>
        <v>0</v>
      </c>
      <c r="G610" s="180" t="str">
        <f>IFERROR(IF($O$3&gt;68,INDEX('     2022    '!I:I,MATCH($A610,'     2022    '!$AN:$AN,0))*(1-'     2022    '!$BA$1),INDEX('     2022    '!I:I,MATCH($A610,'     2022    '!$AN:$AN,0))),"")</f>
        <v/>
      </c>
      <c r="H610" s="96">
        <f>IFERROR(INDEX('     2022    '!AZ:AZ,MATCH($A610,'     2022    '!$AN:$AN,0)),0)</f>
        <v>0</v>
      </c>
      <c r="I610" s="180" t="str">
        <f>IFERROR(IF($O$3&gt;68,INDEX('     2022    '!M:M,MATCH($A610,'     2022    '!$AN:$AN,0))*(1-'     2022    '!$BA$1),INDEX('     2022    '!M:M,MATCH($A610,'     2022    '!$AN:$AN,0))),"")</f>
        <v/>
      </c>
      <c r="J610" s="181">
        <f t="shared" si="37"/>
        <v>0</v>
      </c>
      <c r="K610" s="182" t="str">
        <f t="shared" si="38"/>
        <v/>
      </c>
      <c r="L610" s="53"/>
      <c r="M610" s="52" t="str">
        <f>IFERROR(INDEX('     2022    '!R:R,MATCH('Order Summary'!$A610,'     2022    '!$AN:$AN,0)),"")</f>
        <v/>
      </c>
      <c r="N610" s="52" t="str">
        <f>IFERROR(INDEX('     2022    '!V:V,MATCH('Order Summary'!$A610,'     2022    '!$AN:$AN,0)),"")</f>
        <v/>
      </c>
      <c r="O610" s="52" t="str">
        <f>IFERROR(INDEX('     2022    '!S:S,MATCH('Order Summary'!$A610,'     2022    '!$AN:$AN,0)),"")</f>
        <v/>
      </c>
      <c r="P610" s="96" t="str">
        <f t="shared" si="36"/>
        <v/>
      </c>
      <c r="R610" s="9"/>
      <c r="S610" s="9"/>
      <c r="T610" s="9"/>
      <c r="U610" s="9"/>
      <c r="V610" s="9"/>
      <c r="W610" s="9"/>
      <c r="X610" s="9"/>
      <c r="Y610" s="9"/>
      <c r="Z610" s="9"/>
      <c r="AA610" s="9"/>
      <c r="AB610" s="9"/>
      <c r="AC610" s="9"/>
      <c r="AD610" s="9"/>
      <c r="AE610" s="9"/>
      <c r="AF610" s="9"/>
      <c r="AG610" s="9"/>
      <c r="AH610" s="9"/>
      <c r="AI610" s="9"/>
      <c r="AJ610" s="9"/>
      <c r="AK610" s="9"/>
      <c r="AL610" s="9"/>
      <c r="AM610" s="9"/>
      <c r="AN610" s="9"/>
      <c r="AO610" s="9"/>
      <c r="AP610" s="9"/>
      <c r="AQ610" s="9"/>
      <c r="AR610" s="9"/>
      <c r="AS610" s="9"/>
      <c r="AT610" s="9"/>
      <c r="AU610" s="9"/>
      <c r="AV610" s="9"/>
      <c r="AW610" s="9"/>
      <c r="AX610" s="9"/>
      <c r="AY610" s="9"/>
      <c r="AZ610" s="9"/>
      <c r="BA610" s="9"/>
      <c r="BB610" s="9"/>
      <c r="BC610" s="9"/>
      <c r="BD610" s="9"/>
      <c r="BE610" s="9"/>
      <c r="BF610" s="9"/>
      <c r="BG610" s="9"/>
      <c r="BH610" s="9"/>
      <c r="BI610" s="9"/>
      <c r="BJ610" s="9"/>
      <c r="BK610" s="9"/>
      <c r="BL610" s="9"/>
      <c r="BM610" s="9"/>
      <c r="BN610" s="9"/>
      <c r="BO610" s="9"/>
      <c r="BP610" s="9"/>
      <c r="BQ610" s="9"/>
      <c r="BR610" s="9"/>
      <c r="BS610" s="9"/>
      <c r="BT610" s="9"/>
      <c r="BU610" s="9"/>
      <c r="BV610" s="9"/>
      <c r="BW610" s="9"/>
      <c r="BX610" s="9"/>
      <c r="BY610" s="9"/>
      <c r="BZ610" s="9"/>
    </row>
    <row r="611" spans="1:78">
      <c r="A611" s="50">
        <f t="shared" si="39"/>
        <v>600</v>
      </c>
      <c r="C611" s="11" t="str">
        <f>IFERROR(INDEX('     2022    '!D:D,MATCH('Order Summary'!$A611,'     2022    '!$AN:$AN,0)),"")</f>
        <v/>
      </c>
      <c r="D611" s="11" t="str">
        <f>IFERROR(INDEX('     2022    '!C:C,MATCH('Order Summary'!$A611,'     2022    '!$AN:$AN,0)),"")</f>
        <v/>
      </c>
      <c r="E611" s="11" t="str">
        <f>IFERROR(INDEX('     2022    '!E:E,MATCH('Order Summary'!$A611,'     2022    '!$AN:$AN,0)),"")</f>
        <v/>
      </c>
      <c r="F611" s="96">
        <f>IFERROR(INDEX('     2022    '!AY:AY,MATCH($A611,'     2022    '!$AN:$AN,0)),0)</f>
        <v>0</v>
      </c>
      <c r="G611" s="180" t="str">
        <f>IFERROR(IF($O$3&gt;68,INDEX('     2022    '!I:I,MATCH($A611,'     2022    '!$AN:$AN,0))*(1-'     2022    '!$BA$1),INDEX('     2022    '!I:I,MATCH($A611,'     2022    '!$AN:$AN,0))),"")</f>
        <v/>
      </c>
      <c r="H611" s="96">
        <f>IFERROR(INDEX('     2022    '!AZ:AZ,MATCH($A611,'     2022    '!$AN:$AN,0)),0)</f>
        <v>0</v>
      </c>
      <c r="I611" s="180" t="str">
        <f>IFERROR(IF($O$3&gt;68,INDEX('     2022    '!M:M,MATCH($A611,'     2022    '!$AN:$AN,0))*(1-'     2022    '!$BA$1),INDEX('     2022    '!M:M,MATCH($A611,'     2022    '!$AN:$AN,0))),"")</f>
        <v/>
      </c>
      <c r="J611" s="181">
        <f t="shared" si="37"/>
        <v>0</v>
      </c>
      <c r="K611" s="182" t="str">
        <f t="shared" si="38"/>
        <v/>
      </c>
      <c r="L611" s="53"/>
      <c r="M611" s="52" t="str">
        <f>IFERROR(INDEX('     2022    '!R:R,MATCH('Order Summary'!$A611,'     2022    '!$AN:$AN,0)),"")</f>
        <v/>
      </c>
      <c r="N611" s="52" t="str">
        <f>IFERROR(INDEX('     2022    '!V:V,MATCH('Order Summary'!$A611,'     2022    '!$AN:$AN,0)),"")</f>
        <v/>
      </c>
      <c r="O611" s="52" t="str">
        <f>IFERROR(INDEX('     2022    '!S:S,MATCH('Order Summary'!$A611,'     2022    '!$AN:$AN,0)),"")</f>
        <v/>
      </c>
      <c r="P611" s="96" t="str">
        <f t="shared" si="36"/>
        <v/>
      </c>
      <c r="R611" s="9"/>
      <c r="S611" s="9"/>
      <c r="T611" s="9"/>
      <c r="U611" s="9"/>
      <c r="V611" s="9"/>
      <c r="W611" s="9"/>
      <c r="X611" s="9"/>
      <c r="Y611" s="9"/>
      <c r="Z611" s="9"/>
      <c r="AA611" s="9"/>
      <c r="AB611" s="9"/>
      <c r="AC611" s="9"/>
      <c r="AD611" s="9"/>
      <c r="AE611" s="9"/>
      <c r="AF611" s="9"/>
      <c r="AG611" s="9"/>
      <c r="AH611" s="9"/>
      <c r="AI611" s="9"/>
      <c r="AJ611" s="9"/>
      <c r="AK611" s="9"/>
      <c r="AL611" s="9"/>
      <c r="AM611" s="9"/>
      <c r="AN611" s="9"/>
      <c r="AO611" s="9"/>
      <c r="AP611" s="9"/>
      <c r="AQ611" s="9"/>
      <c r="AR611" s="9"/>
      <c r="AS611" s="9"/>
      <c r="AT611" s="9"/>
      <c r="AU611" s="9"/>
      <c r="AV611" s="9"/>
      <c r="AW611" s="9"/>
      <c r="AX611" s="9"/>
      <c r="AY611" s="9"/>
      <c r="AZ611" s="9"/>
      <c r="BA611" s="9"/>
      <c r="BB611" s="9"/>
      <c r="BC611" s="9"/>
      <c r="BD611" s="9"/>
      <c r="BE611" s="9"/>
      <c r="BF611" s="9"/>
      <c r="BG611" s="9"/>
      <c r="BH611" s="9"/>
      <c r="BI611" s="9"/>
      <c r="BJ611" s="9"/>
      <c r="BK611" s="9"/>
      <c r="BL611" s="9"/>
      <c r="BM611" s="9"/>
      <c r="BN611" s="9"/>
      <c r="BO611" s="9"/>
      <c r="BP611" s="9"/>
      <c r="BQ611" s="9"/>
      <c r="BR611" s="9"/>
      <c r="BS611" s="9"/>
      <c r="BT611" s="9"/>
      <c r="BU611" s="9"/>
      <c r="BV611" s="9"/>
      <c r="BW611" s="9"/>
      <c r="BX611" s="9"/>
      <c r="BY611" s="9"/>
      <c r="BZ611" s="9"/>
    </row>
    <row r="612" spans="1:78">
      <c r="A612" s="50">
        <f t="shared" si="39"/>
        <v>601</v>
      </c>
      <c r="C612" s="11" t="str">
        <f>IFERROR(INDEX('     2022    '!D:D,MATCH('Order Summary'!$A612,'     2022    '!$AN:$AN,0)),"")</f>
        <v/>
      </c>
      <c r="D612" s="11" t="str">
        <f>IFERROR(INDEX('     2022    '!C:C,MATCH('Order Summary'!$A612,'     2022    '!$AN:$AN,0)),"")</f>
        <v/>
      </c>
      <c r="E612" s="11" t="str">
        <f>IFERROR(INDEX('     2022    '!E:E,MATCH('Order Summary'!$A612,'     2022    '!$AN:$AN,0)),"")</f>
        <v/>
      </c>
      <c r="F612" s="96">
        <f>IFERROR(INDEX('     2022    '!AY:AY,MATCH($A612,'     2022    '!$AN:$AN,0)),0)</f>
        <v>0</v>
      </c>
      <c r="G612" s="180" t="str">
        <f>IFERROR(IF($O$3&gt;68,INDEX('     2022    '!I:I,MATCH($A612,'     2022    '!$AN:$AN,0))*(1-'     2022    '!$BA$1),INDEX('     2022    '!I:I,MATCH($A612,'     2022    '!$AN:$AN,0))),"")</f>
        <v/>
      </c>
      <c r="H612" s="96">
        <f>IFERROR(INDEX('     2022    '!AZ:AZ,MATCH($A612,'     2022    '!$AN:$AN,0)),0)</f>
        <v>0</v>
      </c>
      <c r="I612" s="180" t="str">
        <f>IFERROR(IF($O$3&gt;68,INDEX('     2022    '!M:M,MATCH($A612,'     2022    '!$AN:$AN,0))*(1-'     2022    '!$BA$1),INDEX('     2022    '!M:M,MATCH($A612,'     2022    '!$AN:$AN,0))),"")</f>
        <v/>
      </c>
      <c r="J612" s="181">
        <f t="shared" si="37"/>
        <v>0</v>
      </c>
      <c r="K612" s="182" t="str">
        <f t="shared" si="38"/>
        <v/>
      </c>
      <c r="L612" s="53"/>
      <c r="M612" s="52" t="str">
        <f>IFERROR(INDEX('     2022    '!R:R,MATCH('Order Summary'!$A612,'     2022    '!$AN:$AN,0)),"")</f>
        <v/>
      </c>
      <c r="N612" s="52" t="str">
        <f>IFERROR(INDEX('     2022    '!V:V,MATCH('Order Summary'!$A612,'     2022    '!$AN:$AN,0)),"")</f>
        <v/>
      </c>
      <c r="O612" s="52" t="str">
        <f>IFERROR(INDEX('     2022    '!S:S,MATCH('Order Summary'!$A612,'     2022    '!$AN:$AN,0)),"")</f>
        <v/>
      </c>
      <c r="P612" s="96" t="str">
        <f t="shared" si="36"/>
        <v/>
      </c>
      <c r="R612" s="9"/>
      <c r="S612" s="9"/>
      <c r="T612" s="9"/>
      <c r="U612" s="9"/>
      <c r="V612" s="9"/>
      <c r="W612" s="9"/>
      <c r="X612" s="9"/>
      <c r="Y612" s="9"/>
      <c r="Z612" s="9"/>
      <c r="AA612" s="9"/>
      <c r="AB612" s="9"/>
      <c r="AC612" s="9"/>
      <c r="AD612" s="9"/>
      <c r="AE612" s="9"/>
      <c r="AF612" s="9"/>
      <c r="AG612" s="9"/>
      <c r="AH612" s="9"/>
      <c r="AI612" s="9"/>
      <c r="AJ612" s="9"/>
      <c r="AK612" s="9"/>
      <c r="AL612" s="9"/>
      <c r="AM612" s="9"/>
      <c r="AN612" s="9"/>
      <c r="AO612" s="9"/>
      <c r="AP612" s="9"/>
      <c r="AQ612" s="9"/>
      <c r="AR612" s="9"/>
      <c r="AS612" s="9"/>
      <c r="AT612" s="9"/>
      <c r="AU612" s="9"/>
      <c r="AV612" s="9"/>
      <c r="AW612" s="9"/>
      <c r="AX612" s="9"/>
      <c r="AY612" s="9"/>
      <c r="AZ612" s="9"/>
      <c r="BA612" s="9"/>
      <c r="BB612" s="9"/>
      <c r="BC612" s="9"/>
      <c r="BD612" s="9"/>
      <c r="BE612" s="9"/>
      <c r="BF612" s="9"/>
      <c r="BG612" s="9"/>
      <c r="BH612" s="9"/>
      <c r="BI612" s="9"/>
      <c r="BJ612" s="9"/>
      <c r="BK612" s="9"/>
      <c r="BL612" s="9"/>
      <c r="BM612" s="9"/>
      <c r="BN612" s="9"/>
      <c r="BO612" s="9"/>
      <c r="BP612" s="9"/>
      <c r="BQ612" s="9"/>
      <c r="BR612" s="9"/>
      <c r="BS612" s="9"/>
      <c r="BT612" s="9"/>
      <c r="BU612" s="9"/>
      <c r="BV612" s="9"/>
      <c r="BW612" s="9"/>
      <c r="BX612" s="9"/>
      <c r="BY612" s="9"/>
      <c r="BZ612" s="9"/>
    </row>
    <row r="613" spans="1:78">
      <c r="A613" s="50">
        <f t="shared" si="39"/>
        <v>602</v>
      </c>
      <c r="C613" s="11" t="str">
        <f>IFERROR(INDEX('     2022    '!D:D,MATCH('Order Summary'!$A613,'     2022    '!$AN:$AN,0)),"")</f>
        <v/>
      </c>
      <c r="D613" s="11" t="str">
        <f>IFERROR(INDEX('     2022    '!C:C,MATCH('Order Summary'!$A613,'     2022    '!$AN:$AN,0)),"")</f>
        <v/>
      </c>
      <c r="E613" s="11" t="str">
        <f>IFERROR(INDEX('     2022    '!E:E,MATCH('Order Summary'!$A613,'     2022    '!$AN:$AN,0)),"")</f>
        <v/>
      </c>
      <c r="F613" s="96">
        <f>IFERROR(INDEX('     2022    '!AY:AY,MATCH($A613,'     2022    '!$AN:$AN,0)),0)</f>
        <v>0</v>
      </c>
      <c r="G613" s="180" t="str">
        <f>IFERROR(IF($O$3&gt;68,INDEX('     2022    '!I:I,MATCH($A613,'     2022    '!$AN:$AN,0))*(1-'     2022    '!$BA$1),INDEX('     2022    '!I:I,MATCH($A613,'     2022    '!$AN:$AN,0))),"")</f>
        <v/>
      </c>
      <c r="H613" s="96">
        <f>IFERROR(INDEX('     2022    '!AZ:AZ,MATCH($A613,'     2022    '!$AN:$AN,0)),0)</f>
        <v>0</v>
      </c>
      <c r="I613" s="180" t="str">
        <f>IFERROR(IF($O$3&gt;68,INDEX('     2022    '!M:M,MATCH($A613,'     2022    '!$AN:$AN,0))*(1-'     2022    '!$BA$1),INDEX('     2022    '!M:M,MATCH($A613,'     2022    '!$AN:$AN,0))),"")</f>
        <v/>
      </c>
      <c r="J613" s="181">
        <f t="shared" si="37"/>
        <v>0</v>
      </c>
      <c r="K613" s="182" t="str">
        <f t="shared" si="38"/>
        <v/>
      </c>
      <c r="L613" s="53"/>
      <c r="M613" s="52" t="str">
        <f>IFERROR(INDEX('     2022    '!R:R,MATCH('Order Summary'!$A613,'     2022    '!$AN:$AN,0)),"")</f>
        <v/>
      </c>
      <c r="N613" s="52" t="str">
        <f>IFERROR(INDEX('     2022    '!V:V,MATCH('Order Summary'!$A613,'     2022    '!$AN:$AN,0)),"")</f>
        <v/>
      </c>
      <c r="O613" s="52" t="str">
        <f>IFERROR(INDEX('     2022    '!S:S,MATCH('Order Summary'!$A613,'     2022    '!$AN:$AN,0)),"")</f>
        <v/>
      </c>
      <c r="P613" s="96" t="str">
        <f t="shared" si="36"/>
        <v/>
      </c>
      <c r="R613" s="9"/>
      <c r="S613" s="9"/>
      <c r="T613" s="9"/>
      <c r="U613" s="9"/>
      <c r="V613" s="9"/>
      <c r="W613" s="9"/>
      <c r="X613" s="9"/>
      <c r="Y613" s="9"/>
      <c r="Z613" s="9"/>
      <c r="AA613" s="9"/>
      <c r="AB613" s="9"/>
      <c r="AC613" s="9"/>
      <c r="AD613" s="9"/>
      <c r="AE613" s="9"/>
      <c r="AF613" s="9"/>
      <c r="AG613" s="9"/>
      <c r="AH613" s="9"/>
      <c r="AI613" s="9"/>
      <c r="AJ613" s="9"/>
      <c r="AK613" s="9"/>
      <c r="AL613" s="9"/>
      <c r="AM613" s="9"/>
      <c r="AN613" s="9"/>
      <c r="AO613" s="9"/>
      <c r="AP613" s="9"/>
      <c r="AQ613" s="9"/>
      <c r="AR613" s="9"/>
      <c r="AS613" s="9"/>
      <c r="AT613" s="9"/>
      <c r="AU613" s="9"/>
      <c r="AV613" s="9"/>
      <c r="AW613" s="9"/>
      <c r="AX613" s="9"/>
      <c r="AY613" s="9"/>
      <c r="AZ613" s="9"/>
      <c r="BA613" s="9"/>
      <c r="BB613" s="9"/>
      <c r="BC613" s="9"/>
      <c r="BD613" s="9"/>
      <c r="BE613" s="9"/>
      <c r="BF613" s="9"/>
      <c r="BG613" s="9"/>
      <c r="BH613" s="9"/>
      <c r="BI613" s="9"/>
      <c r="BJ613" s="9"/>
      <c r="BK613" s="9"/>
      <c r="BL613" s="9"/>
      <c r="BM613" s="9"/>
      <c r="BN613" s="9"/>
      <c r="BO613" s="9"/>
      <c r="BP613" s="9"/>
      <c r="BQ613" s="9"/>
      <c r="BR613" s="9"/>
      <c r="BS613" s="9"/>
      <c r="BT613" s="9"/>
      <c r="BU613" s="9"/>
      <c r="BV613" s="9"/>
      <c r="BW613" s="9"/>
      <c r="BX613" s="9"/>
      <c r="BY613" s="9"/>
      <c r="BZ613" s="9"/>
    </row>
    <row r="614" spans="1:78">
      <c r="A614" s="50">
        <f t="shared" si="39"/>
        <v>603</v>
      </c>
      <c r="C614" s="11" t="str">
        <f>IFERROR(INDEX('     2022    '!D:D,MATCH('Order Summary'!$A614,'     2022    '!$AN:$AN,0)),"")</f>
        <v/>
      </c>
      <c r="D614" s="11" t="str">
        <f>IFERROR(INDEX('     2022    '!C:C,MATCH('Order Summary'!$A614,'     2022    '!$AN:$AN,0)),"")</f>
        <v/>
      </c>
      <c r="E614" s="11" t="str">
        <f>IFERROR(INDEX('     2022    '!E:E,MATCH('Order Summary'!$A614,'     2022    '!$AN:$AN,0)),"")</f>
        <v/>
      </c>
      <c r="F614" s="96">
        <f>IFERROR(INDEX('     2022    '!AY:AY,MATCH($A614,'     2022    '!$AN:$AN,0)),0)</f>
        <v>0</v>
      </c>
      <c r="G614" s="180" t="str">
        <f>IFERROR(IF($O$3&gt;68,INDEX('     2022    '!I:I,MATCH($A614,'     2022    '!$AN:$AN,0))*(1-'     2022    '!$BA$1),INDEX('     2022    '!I:I,MATCH($A614,'     2022    '!$AN:$AN,0))),"")</f>
        <v/>
      </c>
      <c r="H614" s="96">
        <f>IFERROR(INDEX('     2022    '!AZ:AZ,MATCH($A614,'     2022    '!$AN:$AN,0)),0)</f>
        <v>0</v>
      </c>
      <c r="I614" s="180" t="str">
        <f>IFERROR(IF($O$3&gt;68,INDEX('     2022    '!M:M,MATCH($A614,'     2022    '!$AN:$AN,0))*(1-'     2022    '!$BA$1),INDEX('     2022    '!M:M,MATCH($A614,'     2022    '!$AN:$AN,0))),"")</f>
        <v/>
      </c>
      <c r="J614" s="181">
        <f t="shared" si="37"/>
        <v>0</v>
      </c>
      <c r="K614" s="182" t="str">
        <f t="shared" si="38"/>
        <v/>
      </c>
      <c r="L614" s="53"/>
      <c r="M614" s="52" t="str">
        <f>IFERROR(INDEX('     2022    '!R:R,MATCH('Order Summary'!$A614,'     2022    '!$AN:$AN,0)),"")</f>
        <v/>
      </c>
      <c r="N614" s="52" t="str">
        <f>IFERROR(INDEX('     2022    '!V:V,MATCH('Order Summary'!$A614,'     2022    '!$AN:$AN,0)),"")</f>
        <v/>
      </c>
      <c r="O614" s="52" t="str">
        <f>IFERROR(INDEX('     2022    '!S:S,MATCH('Order Summary'!$A614,'     2022    '!$AN:$AN,0)),"")</f>
        <v/>
      </c>
      <c r="P614" s="96" t="str">
        <f t="shared" si="36"/>
        <v/>
      </c>
      <c r="R614" s="9"/>
      <c r="S614" s="9"/>
      <c r="T614" s="9"/>
      <c r="U614" s="9"/>
      <c r="V614" s="9"/>
      <c r="W614" s="9"/>
      <c r="X614" s="9"/>
      <c r="Y614" s="9"/>
      <c r="Z614" s="9"/>
      <c r="AA614" s="9"/>
      <c r="AB614" s="9"/>
      <c r="AC614" s="9"/>
      <c r="AD614" s="9"/>
      <c r="AE614" s="9"/>
      <c r="AF614" s="9"/>
      <c r="AG614" s="9"/>
      <c r="AH614" s="9"/>
      <c r="AI614" s="9"/>
      <c r="AJ614" s="9"/>
      <c r="AK614" s="9"/>
      <c r="AL614" s="9"/>
      <c r="AM614" s="9"/>
      <c r="AN614" s="9"/>
      <c r="AO614" s="9"/>
      <c r="AP614" s="9"/>
      <c r="AQ614" s="9"/>
      <c r="AR614" s="9"/>
      <c r="AS614" s="9"/>
      <c r="AT614" s="9"/>
      <c r="AU614" s="9"/>
      <c r="AV614" s="9"/>
      <c r="AW614" s="9"/>
      <c r="AX614" s="9"/>
      <c r="AY614" s="9"/>
      <c r="AZ614" s="9"/>
      <c r="BA614" s="9"/>
      <c r="BB614" s="9"/>
      <c r="BC614" s="9"/>
      <c r="BD614" s="9"/>
      <c r="BE614" s="9"/>
      <c r="BF614" s="9"/>
      <c r="BG614" s="9"/>
      <c r="BH614" s="9"/>
      <c r="BI614" s="9"/>
      <c r="BJ614" s="9"/>
      <c r="BK614" s="9"/>
      <c r="BL614" s="9"/>
      <c r="BM614" s="9"/>
      <c r="BN614" s="9"/>
      <c r="BO614" s="9"/>
      <c r="BP614" s="9"/>
      <c r="BQ614" s="9"/>
      <c r="BR614" s="9"/>
      <c r="BS614" s="9"/>
      <c r="BT614" s="9"/>
      <c r="BU614" s="9"/>
      <c r="BV614" s="9"/>
      <c r="BW614" s="9"/>
      <c r="BX614" s="9"/>
      <c r="BY614" s="9"/>
      <c r="BZ614" s="9"/>
    </row>
    <row r="615" spans="1:78">
      <c r="A615" s="50">
        <f t="shared" si="39"/>
        <v>604</v>
      </c>
      <c r="C615" s="11" t="str">
        <f>IFERROR(INDEX('     2022    '!D:D,MATCH('Order Summary'!$A615,'     2022    '!$AN:$AN,0)),"")</f>
        <v/>
      </c>
      <c r="D615" s="11" t="str">
        <f>IFERROR(INDEX('     2022    '!C:C,MATCH('Order Summary'!$A615,'     2022    '!$AN:$AN,0)),"")</f>
        <v/>
      </c>
      <c r="E615" s="11" t="str">
        <f>IFERROR(INDEX('     2022    '!E:E,MATCH('Order Summary'!$A615,'     2022    '!$AN:$AN,0)),"")</f>
        <v/>
      </c>
      <c r="F615" s="96">
        <f>IFERROR(INDEX('     2022    '!AY:AY,MATCH($A615,'     2022    '!$AN:$AN,0)),0)</f>
        <v>0</v>
      </c>
      <c r="G615" s="180" t="str">
        <f>IFERROR(IF($O$3&gt;68,INDEX('     2022    '!I:I,MATCH($A615,'     2022    '!$AN:$AN,0))*(1-'     2022    '!$BA$1),INDEX('     2022    '!I:I,MATCH($A615,'     2022    '!$AN:$AN,0))),"")</f>
        <v/>
      </c>
      <c r="H615" s="96">
        <f>IFERROR(INDEX('     2022    '!AZ:AZ,MATCH($A615,'     2022    '!$AN:$AN,0)),0)</f>
        <v>0</v>
      </c>
      <c r="I615" s="180" t="str">
        <f>IFERROR(IF($O$3&gt;68,INDEX('     2022    '!M:M,MATCH($A615,'     2022    '!$AN:$AN,0))*(1-'     2022    '!$BA$1),INDEX('     2022    '!M:M,MATCH($A615,'     2022    '!$AN:$AN,0))),"")</f>
        <v/>
      </c>
      <c r="J615" s="181">
        <f t="shared" si="37"/>
        <v>0</v>
      </c>
      <c r="K615" s="182" t="str">
        <f t="shared" si="38"/>
        <v/>
      </c>
      <c r="L615" s="53"/>
      <c r="M615" s="52" t="str">
        <f>IFERROR(INDEX('     2022    '!R:R,MATCH('Order Summary'!$A615,'     2022    '!$AN:$AN,0)),"")</f>
        <v/>
      </c>
      <c r="N615" s="52" t="str">
        <f>IFERROR(INDEX('     2022    '!V:V,MATCH('Order Summary'!$A615,'     2022    '!$AN:$AN,0)),"")</f>
        <v/>
      </c>
      <c r="O615" s="52" t="str">
        <f>IFERROR(INDEX('     2022    '!S:S,MATCH('Order Summary'!$A615,'     2022    '!$AN:$AN,0)),"")</f>
        <v/>
      </c>
      <c r="P615" s="96" t="str">
        <f t="shared" si="36"/>
        <v/>
      </c>
      <c r="R615" s="9"/>
      <c r="S615" s="9"/>
      <c r="T615" s="9"/>
      <c r="U615" s="9"/>
      <c r="V615" s="9"/>
      <c r="W615" s="9"/>
      <c r="X615" s="9"/>
      <c r="Y615" s="9"/>
      <c r="Z615" s="9"/>
      <c r="AA615" s="9"/>
      <c r="AB615" s="9"/>
      <c r="AC615" s="9"/>
      <c r="AD615" s="9"/>
      <c r="AE615" s="9"/>
      <c r="AF615" s="9"/>
      <c r="AG615" s="9"/>
      <c r="AH615" s="9"/>
      <c r="AI615" s="9"/>
      <c r="AJ615" s="9"/>
      <c r="AK615" s="9"/>
      <c r="AL615" s="9"/>
      <c r="AM615" s="9"/>
      <c r="AN615" s="9"/>
      <c r="AO615" s="9"/>
      <c r="AP615" s="9"/>
      <c r="AQ615" s="9"/>
      <c r="AR615" s="9"/>
      <c r="AS615" s="9"/>
      <c r="AT615" s="9"/>
      <c r="AU615" s="9"/>
      <c r="AV615" s="9"/>
      <c r="AW615" s="9"/>
      <c r="AX615" s="9"/>
      <c r="AY615" s="9"/>
      <c r="AZ615" s="9"/>
      <c r="BA615" s="9"/>
      <c r="BB615" s="9"/>
      <c r="BC615" s="9"/>
      <c r="BD615" s="9"/>
      <c r="BE615" s="9"/>
      <c r="BF615" s="9"/>
      <c r="BG615" s="9"/>
      <c r="BH615" s="9"/>
      <c r="BI615" s="9"/>
      <c r="BJ615" s="9"/>
      <c r="BK615" s="9"/>
      <c r="BL615" s="9"/>
      <c r="BM615" s="9"/>
      <c r="BN615" s="9"/>
      <c r="BO615" s="9"/>
      <c r="BP615" s="9"/>
      <c r="BQ615" s="9"/>
      <c r="BR615" s="9"/>
      <c r="BS615" s="9"/>
      <c r="BT615" s="9"/>
      <c r="BU615" s="9"/>
      <c r="BV615" s="9"/>
      <c r="BW615" s="9"/>
      <c r="BX615" s="9"/>
      <c r="BY615" s="9"/>
      <c r="BZ615" s="9"/>
    </row>
    <row r="616" spans="1:78">
      <c r="A616" s="50">
        <f t="shared" si="39"/>
        <v>605</v>
      </c>
      <c r="C616" s="11" t="str">
        <f>IFERROR(INDEX('     2022    '!D:D,MATCH('Order Summary'!$A616,'     2022    '!$AN:$AN,0)),"")</f>
        <v/>
      </c>
      <c r="D616" s="11" t="str">
        <f>IFERROR(INDEX('     2022    '!C:C,MATCH('Order Summary'!$A616,'     2022    '!$AN:$AN,0)),"")</f>
        <v/>
      </c>
      <c r="E616" s="11" t="str">
        <f>IFERROR(INDEX('     2022    '!E:E,MATCH('Order Summary'!$A616,'     2022    '!$AN:$AN,0)),"")</f>
        <v/>
      </c>
      <c r="F616" s="96">
        <f>IFERROR(INDEX('     2022    '!AY:AY,MATCH($A616,'     2022    '!$AN:$AN,0)),0)</f>
        <v>0</v>
      </c>
      <c r="G616" s="180" t="str">
        <f>IFERROR(IF($O$3&gt;68,INDEX('     2022    '!I:I,MATCH($A616,'     2022    '!$AN:$AN,0))*(1-'     2022    '!$BA$1),INDEX('     2022    '!I:I,MATCH($A616,'     2022    '!$AN:$AN,0))),"")</f>
        <v/>
      </c>
      <c r="H616" s="96">
        <f>IFERROR(INDEX('     2022    '!AZ:AZ,MATCH($A616,'     2022    '!$AN:$AN,0)),0)</f>
        <v>0</v>
      </c>
      <c r="I616" s="180" t="str">
        <f>IFERROR(IF($O$3&gt;68,INDEX('     2022    '!M:M,MATCH($A616,'     2022    '!$AN:$AN,0))*(1-'     2022    '!$BA$1),INDEX('     2022    '!M:M,MATCH($A616,'     2022    '!$AN:$AN,0))),"")</f>
        <v/>
      </c>
      <c r="J616" s="181">
        <f t="shared" si="37"/>
        <v>0</v>
      </c>
      <c r="K616" s="182" t="str">
        <f t="shared" si="38"/>
        <v/>
      </c>
      <c r="L616" s="53"/>
      <c r="M616" s="52" t="str">
        <f>IFERROR(INDEX('     2022    '!R:R,MATCH('Order Summary'!$A616,'     2022    '!$AN:$AN,0)),"")</f>
        <v/>
      </c>
      <c r="N616" s="52" t="str">
        <f>IFERROR(INDEX('     2022    '!V:V,MATCH('Order Summary'!$A616,'     2022    '!$AN:$AN,0)),"")</f>
        <v/>
      </c>
      <c r="O616" s="52" t="str">
        <f>IFERROR(INDEX('     2022    '!S:S,MATCH('Order Summary'!$A616,'     2022    '!$AN:$AN,0)),"")</f>
        <v/>
      </c>
      <c r="P616" s="96" t="str">
        <f t="shared" si="36"/>
        <v/>
      </c>
      <c r="R616" s="9"/>
      <c r="S616" s="9"/>
      <c r="T616" s="9"/>
      <c r="U616" s="9"/>
      <c r="V616" s="9"/>
      <c r="W616" s="9"/>
      <c r="X616" s="9"/>
      <c r="Y616" s="9"/>
      <c r="Z616" s="9"/>
      <c r="AA616" s="9"/>
      <c r="AB616" s="9"/>
      <c r="AC616" s="9"/>
      <c r="AD616" s="9"/>
      <c r="AE616" s="9"/>
      <c r="AF616" s="9"/>
      <c r="AG616" s="9"/>
      <c r="AH616" s="9"/>
      <c r="AI616" s="9"/>
      <c r="AJ616" s="9"/>
      <c r="AK616" s="9"/>
      <c r="AL616" s="9"/>
      <c r="AM616" s="9"/>
      <c r="AN616" s="9"/>
      <c r="AO616" s="9"/>
      <c r="AP616" s="9"/>
      <c r="AQ616" s="9"/>
      <c r="AR616" s="9"/>
      <c r="AS616" s="9"/>
      <c r="AT616" s="9"/>
      <c r="AU616" s="9"/>
      <c r="AV616" s="9"/>
      <c r="AW616" s="9"/>
      <c r="AX616" s="9"/>
      <c r="AY616" s="9"/>
      <c r="AZ616" s="9"/>
      <c r="BA616" s="9"/>
      <c r="BB616" s="9"/>
      <c r="BC616" s="9"/>
      <c r="BD616" s="9"/>
      <c r="BE616" s="9"/>
      <c r="BF616" s="9"/>
      <c r="BG616" s="9"/>
      <c r="BH616" s="9"/>
      <c r="BI616" s="9"/>
      <c r="BJ616" s="9"/>
      <c r="BK616" s="9"/>
      <c r="BL616" s="9"/>
      <c r="BM616" s="9"/>
      <c r="BN616" s="9"/>
      <c r="BO616" s="9"/>
      <c r="BP616" s="9"/>
      <c r="BQ616" s="9"/>
      <c r="BR616" s="9"/>
      <c r="BS616" s="9"/>
      <c r="BT616" s="9"/>
      <c r="BU616" s="9"/>
      <c r="BV616" s="9"/>
      <c r="BW616" s="9"/>
      <c r="BX616" s="9"/>
      <c r="BY616" s="9"/>
      <c r="BZ616" s="9"/>
    </row>
    <row r="617" spans="1:78">
      <c r="A617" s="50">
        <f t="shared" si="39"/>
        <v>606</v>
      </c>
      <c r="C617" s="11" t="str">
        <f>IFERROR(INDEX('     2022    '!D:D,MATCH('Order Summary'!$A617,'     2022    '!$AN:$AN,0)),"")</f>
        <v/>
      </c>
      <c r="D617" s="11" t="str">
        <f>IFERROR(INDEX('     2022    '!C:C,MATCH('Order Summary'!$A617,'     2022    '!$AN:$AN,0)),"")</f>
        <v/>
      </c>
      <c r="E617" s="11" t="str">
        <f>IFERROR(INDEX('     2022    '!E:E,MATCH('Order Summary'!$A617,'     2022    '!$AN:$AN,0)),"")</f>
        <v/>
      </c>
      <c r="F617" s="96">
        <f>IFERROR(INDEX('     2022    '!AY:AY,MATCH($A617,'     2022    '!$AN:$AN,0)),0)</f>
        <v>0</v>
      </c>
      <c r="G617" s="180" t="str">
        <f>IFERROR(IF($O$3&gt;68,INDEX('     2022    '!I:I,MATCH($A617,'     2022    '!$AN:$AN,0))*(1-'     2022    '!$BA$1),INDEX('     2022    '!I:I,MATCH($A617,'     2022    '!$AN:$AN,0))),"")</f>
        <v/>
      </c>
      <c r="H617" s="96">
        <f>IFERROR(INDEX('     2022    '!AZ:AZ,MATCH($A617,'     2022    '!$AN:$AN,0)),0)</f>
        <v>0</v>
      </c>
      <c r="I617" s="180" t="str">
        <f>IFERROR(IF($O$3&gt;68,INDEX('     2022    '!M:M,MATCH($A617,'     2022    '!$AN:$AN,0))*(1-'     2022    '!$BA$1),INDEX('     2022    '!M:M,MATCH($A617,'     2022    '!$AN:$AN,0))),"")</f>
        <v/>
      </c>
      <c r="J617" s="181">
        <f t="shared" si="37"/>
        <v>0</v>
      </c>
      <c r="K617" s="182" t="str">
        <f t="shared" si="38"/>
        <v/>
      </c>
      <c r="L617" s="53"/>
      <c r="M617" s="52" t="str">
        <f>IFERROR(INDEX('     2022    '!R:R,MATCH('Order Summary'!$A617,'     2022    '!$AN:$AN,0)),"")</f>
        <v/>
      </c>
      <c r="N617" s="52" t="str">
        <f>IFERROR(INDEX('     2022    '!V:V,MATCH('Order Summary'!$A617,'     2022    '!$AN:$AN,0)),"")</f>
        <v/>
      </c>
      <c r="O617" s="52" t="str">
        <f>IFERROR(INDEX('     2022    '!S:S,MATCH('Order Summary'!$A617,'     2022    '!$AN:$AN,0)),"")</f>
        <v/>
      </c>
      <c r="P617" s="96" t="str">
        <f t="shared" si="36"/>
        <v/>
      </c>
      <c r="R617" s="9"/>
      <c r="S617" s="9"/>
      <c r="T617" s="9"/>
      <c r="U617" s="9"/>
      <c r="V617" s="9"/>
      <c r="W617" s="9"/>
      <c r="X617" s="9"/>
      <c r="Y617" s="9"/>
      <c r="Z617" s="9"/>
      <c r="AA617" s="9"/>
      <c r="AB617" s="9"/>
      <c r="AC617" s="9"/>
      <c r="AD617" s="9"/>
      <c r="AE617" s="9"/>
      <c r="AF617" s="9"/>
      <c r="AG617" s="9"/>
      <c r="AH617" s="9"/>
      <c r="AI617" s="9"/>
      <c r="AJ617" s="9"/>
      <c r="AK617" s="9"/>
      <c r="AL617" s="9"/>
      <c r="AM617" s="9"/>
      <c r="AN617" s="9"/>
      <c r="AO617" s="9"/>
      <c r="AP617" s="9"/>
      <c r="AQ617" s="9"/>
      <c r="AR617" s="9"/>
      <c r="AS617" s="9"/>
      <c r="AT617" s="9"/>
      <c r="AU617" s="9"/>
      <c r="AV617" s="9"/>
      <c r="AW617" s="9"/>
      <c r="AX617" s="9"/>
      <c r="AY617" s="9"/>
      <c r="AZ617" s="9"/>
      <c r="BA617" s="9"/>
      <c r="BB617" s="9"/>
      <c r="BC617" s="9"/>
      <c r="BD617" s="9"/>
      <c r="BE617" s="9"/>
      <c r="BF617" s="9"/>
      <c r="BG617" s="9"/>
      <c r="BH617" s="9"/>
      <c r="BI617" s="9"/>
      <c r="BJ617" s="9"/>
      <c r="BK617" s="9"/>
      <c r="BL617" s="9"/>
      <c r="BM617" s="9"/>
      <c r="BN617" s="9"/>
      <c r="BO617" s="9"/>
      <c r="BP617" s="9"/>
      <c r="BQ617" s="9"/>
      <c r="BR617" s="9"/>
      <c r="BS617" s="9"/>
      <c r="BT617" s="9"/>
      <c r="BU617" s="9"/>
      <c r="BV617" s="9"/>
      <c r="BW617" s="9"/>
      <c r="BX617" s="9"/>
      <c r="BY617" s="9"/>
      <c r="BZ617" s="9"/>
    </row>
    <row r="618" spans="1:78">
      <c r="A618" s="50">
        <f t="shared" si="39"/>
        <v>607</v>
      </c>
      <c r="C618" s="11" t="str">
        <f>IFERROR(INDEX('     2022    '!D:D,MATCH('Order Summary'!$A618,'     2022    '!$AN:$AN,0)),"")</f>
        <v/>
      </c>
      <c r="D618" s="11" t="str">
        <f>IFERROR(INDEX('     2022    '!C:C,MATCH('Order Summary'!$A618,'     2022    '!$AN:$AN,0)),"")</f>
        <v/>
      </c>
      <c r="E618" s="11" t="str">
        <f>IFERROR(INDEX('     2022    '!E:E,MATCH('Order Summary'!$A618,'     2022    '!$AN:$AN,0)),"")</f>
        <v/>
      </c>
      <c r="F618" s="96">
        <f>IFERROR(INDEX('     2022    '!AY:AY,MATCH($A618,'     2022    '!$AN:$AN,0)),0)</f>
        <v>0</v>
      </c>
      <c r="G618" s="180" t="str">
        <f>IFERROR(IF($O$3&gt;68,INDEX('     2022    '!I:I,MATCH($A618,'     2022    '!$AN:$AN,0))*(1-'     2022    '!$BA$1),INDEX('     2022    '!I:I,MATCH($A618,'     2022    '!$AN:$AN,0))),"")</f>
        <v/>
      </c>
      <c r="H618" s="96">
        <f>IFERROR(INDEX('     2022    '!AZ:AZ,MATCH($A618,'     2022    '!$AN:$AN,0)),0)</f>
        <v>0</v>
      </c>
      <c r="I618" s="180" t="str">
        <f>IFERROR(IF($O$3&gt;68,INDEX('     2022    '!M:M,MATCH($A618,'     2022    '!$AN:$AN,0))*(1-'     2022    '!$BA$1),INDEX('     2022    '!M:M,MATCH($A618,'     2022    '!$AN:$AN,0))),"")</f>
        <v/>
      </c>
      <c r="J618" s="181">
        <f t="shared" si="37"/>
        <v>0</v>
      </c>
      <c r="K618" s="182" t="str">
        <f t="shared" si="38"/>
        <v/>
      </c>
      <c r="L618" s="53"/>
      <c r="M618" s="52" t="str">
        <f>IFERROR(INDEX('     2022    '!R:R,MATCH('Order Summary'!$A618,'     2022    '!$AN:$AN,0)),"")</f>
        <v/>
      </c>
      <c r="N618" s="52" t="str">
        <f>IFERROR(INDEX('     2022    '!V:V,MATCH('Order Summary'!$A618,'     2022    '!$AN:$AN,0)),"")</f>
        <v/>
      </c>
      <c r="O618" s="52" t="str">
        <f>IFERROR(INDEX('     2022    '!S:S,MATCH('Order Summary'!$A618,'     2022    '!$AN:$AN,0)),"")</f>
        <v/>
      </c>
      <c r="P618" s="96" t="str">
        <f t="shared" si="36"/>
        <v/>
      </c>
      <c r="R618" s="9"/>
      <c r="S618" s="9"/>
      <c r="T618" s="9"/>
      <c r="U618" s="9"/>
      <c r="V618" s="9"/>
      <c r="W618" s="9"/>
      <c r="X618" s="9"/>
      <c r="Y618" s="9"/>
      <c r="Z618" s="9"/>
      <c r="AA618" s="9"/>
      <c r="AB618" s="9"/>
      <c r="AC618" s="9"/>
      <c r="AD618" s="9"/>
      <c r="AE618" s="9"/>
      <c r="AF618" s="9"/>
      <c r="AG618" s="9"/>
      <c r="AH618" s="9"/>
      <c r="AI618" s="9"/>
      <c r="AJ618" s="9"/>
      <c r="AK618" s="9"/>
      <c r="AL618" s="9"/>
      <c r="AM618" s="9"/>
      <c r="AN618" s="9"/>
      <c r="AO618" s="9"/>
      <c r="AP618" s="9"/>
      <c r="AQ618" s="9"/>
      <c r="AR618" s="9"/>
      <c r="AS618" s="9"/>
      <c r="AT618" s="9"/>
      <c r="AU618" s="9"/>
      <c r="AV618" s="9"/>
      <c r="AW618" s="9"/>
      <c r="AX618" s="9"/>
      <c r="AY618" s="9"/>
      <c r="AZ618" s="9"/>
      <c r="BA618" s="9"/>
      <c r="BB618" s="9"/>
      <c r="BC618" s="9"/>
      <c r="BD618" s="9"/>
      <c r="BE618" s="9"/>
      <c r="BF618" s="9"/>
      <c r="BG618" s="9"/>
      <c r="BH618" s="9"/>
      <c r="BI618" s="9"/>
      <c r="BJ618" s="9"/>
      <c r="BK618" s="9"/>
      <c r="BL618" s="9"/>
      <c r="BM618" s="9"/>
      <c r="BN618" s="9"/>
      <c r="BO618" s="9"/>
      <c r="BP618" s="9"/>
      <c r="BQ618" s="9"/>
      <c r="BR618" s="9"/>
      <c r="BS618" s="9"/>
      <c r="BT618" s="9"/>
      <c r="BU618" s="9"/>
      <c r="BV618" s="9"/>
      <c r="BW618" s="9"/>
      <c r="BX618" s="9"/>
      <c r="BY618" s="9"/>
      <c r="BZ618" s="9"/>
    </row>
    <row r="619" spans="1:78">
      <c r="A619" s="50">
        <f t="shared" si="39"/>
        <v>608</v>
      </c>
      <c r="C619" s="11" t="str">
        <f>IFERROR(INDEX('     2022    '!D:D,MATCH('Order Summary'!$A619,'     2022    '!$AN:$AN,0)),"")</f>
        <v/>
      </c>
      <c r="D619" s="11" t="str">
        <f>IFERROR(INDEX('     2022    '!C:C,MATCH('Order Summary'!$A619,'     2022    '!$AN:$AN,0)),"")</f>
        <v/>
      </c>
      <c r="E619" s="11" t="str">
        <f>IFERROR(INDEX('     2022    '!E:E,MATCH('Order Summary'!$A619,'     2022    '!$AN:$AN,0)),"")</f>
        <v/>
      </c>
      <c r="F619" s="96">
        <f>IFERROR(INDEX('     2022    '!AY:AY,MATCH($A619,'     2022    '!$AN:$AN,0)),0)</f>
        <v>0</v>
      </c>
      <c r="G619" s="180" t="str">
        <f>IFERROR(IF($O$3&gt;68,INDEX('     2022    '!I:I,MATCH($A619,'     2022    '!$AN:$AN,0))*(1-'     2022    '!$BA$1),INDEX('     2022    '!I:I,MATCH($A619,'     2022    '!$AN:$AN,0))),"")</f>
        <v/>
      </c>
      <c r="H619" s="96">
        <f>IFERROR(INDEX('     2022    '!AZ:AZ,MATCH($A619,'     2022    '!$AN:$AN,0)),0)</f>
        <v>0</v>
      </c>
      <c r="I619" s="180" t="str">
        <f>IFERROR(IF($O$3&gt;68,INDEX('     2022    '!M:M,MATCH($A619,'     2022    '!$AN:$AN,0))*(1-'     2022    '!$BA$1),INDEX('     2022    '!M:M,MATCH($A619,'     2022    '!$AN:$AN,0))),"")</f>
        <v/>
      </c>
      <c r="J619" s="181">
        <f t="shared" si="37"/>
        <v>0</v>
      </c>
      <c r="K619" s="182" t="str">
        <f t="shared" si="38"/>
        <v/>
      </c>
      <c r="L619" s="53"/>
      <c r="M619" s="52" t="str">
        <f>IFERROR(INDEX('     2022    '!R:R,MATCH('Order Summary'!$A619,'     2022    '!$AN:$AN,0)),"")</f>
        <v/>
      </c>
      <c r="N619" s="52" t="str">
        <f>IFERROR(INDEX('     2022    '!V:V,MATCH('Order Summary'!$A619,'     2022    '!$AN:$AN,0)),"")</f>
        <v/>
      </c>
      <c r="O619" s="52" t="str">
        <f>IFERROR(INDEX('     2022    '!S:S,MATCH('Order Summary'!$A619,'     2022    '!$AN:$AN,0)),"")</f>
        <v/>
      </c>
      <c r="P619" s="96" t="str">
        <f t="shared" si="36"/>
        <v/>
      </c>
      <c r="R619" s="9"/>
      <c r="S619" s="9"/>
      <c r="T619" s="9"/>
      <c r="U619" s="9"/>
      <c r="V619" s="9"/>
      <c r="W619" s="9"/>
      <c r="X619" s="9"/>
      <c r="Y619" s="9"/>
      <c r="Z619" s="9"/>
      <c r="AA619" s="9"/>
      <c r="AB619" s="9"/>
      <c r="AC619" s="9"/>
      <c r="AD619" s="9"/>
      <c r="AE619" s="9"/>
      <c r="AF619" s="9"/>
      <c r="AG619" s="9"/>
      <c r="AH619" s="9"/>
      <c r="AI619" s="9"/>
      <c r="AJ619" s="9"/>
      <c r="AK619" s="9"/>
      <c r="AL619" s="9"/>
      <c r="AM619" s="9"/>
      <c r="AN619" s="9"/>
      <c r="AO619" s="9"/>
      <c r="AP619" s="9"/>
      <c r="AQ619" s="9"/>
      <c r="AR619" s="9"/>
      <c r="AS619" s="9"/>
      <c r="AT619" s="9"/>
      <c r="AU619" s="9"/>
      <c r="AV619" s="9"/>
      <c r="AW619" s="9"/>
      <c r="AX619" s="9"/>
      <c r="AY619" s="9"/>
      <c r="AZ619" s="9"/>
      <c r="BA619" s="9"/>
      <c r="BB619" s="9"/>
      <c r="BC619" s="9"/>
      <c r="BD619" s="9"/>
      <c r="BE619" s="9"/>
      <c r="BF619" s="9"/>
      <c r="BG619" s="9"/>
      <c r="BH619" s="9"/>
      <c r="BI619" s="9"/>
      <c r="BJ619" s="9"/>
      <c r="BK619" s="9"/>
      <c r="BL619" s="9"/>
      <c r="BM619" s="9"/>
      <c r="BN619" s="9"/>
      <c r="BO619" s="9"/>
      <c r="BP619" s="9"/>
      <c r="BQ619" s="9"/>
      <c r="BR619" s="9"/>
      <c r="BS619" s="9"/>
      <c r="BT619" s="9"/>
      <c r="BU619" s="9"/>
      <c r="BV619" s="9"/>
      <c r="BW619" s="9"/>
      <c r="BX619" s="9"/>
      <c r="BY619" s="9"/>
      <c r="BZ619" s="9"/>
    </row>
    <row r="620" spans="1:78">
      <c r="A620" s="50">
        <f t="shared" si="39"/>
        <v>609</v>
      </c>
      <c r="C620" s="11" t="str">
        <f>IFERROR(INDEX('     2022    '!D:D,MATCH('Order Summary'!$A620,'     2022    '!$AN:$AN,0)),"")</f>
        <v/>
      </c>
      <c r="D620" s="11" t="str">
        <f>IFERROR(INDEX('     2022    '!C:C,MATCH('Order Summary'!$A620,'     2022    '!$AN:$AN,0)),"")</f>
        <v/>
      </c>
      <c r="E620" s="11" t="str">
        <f>IFERROR(INDEX('     2022    '!E:E,MATCH('Order Summary'!$A620,'     2022    '!$AN:$AN,0)),"")</f>
        <v/>
      </c>
      <c r="F620" s="96">
        <f>IFERROR(INDEX('     2022    '!AY:AY,MATCH($A620,'     2022    '!$AN:$AN,0)),0)</f>
        <v>0</v>
      </c>
      <c r="G620" s="180" t="str">
        <f>IFERROR(IF($O$3&gt;68,INDEX('     2022    '!I:I,MATCH($A620,'     2022    '!$AN:$AN,0))*(1-'     2022    '!$BA$1),INDEX('     2022    '!I:I,MATCH($A620,'     2022    '!$AN:$AN,0))),"")</f>
        <v/>
      </c>
      <c r="H620" s="96">
        <f>IFERROR(INDEX('     2022    '!AZ:AZ,MATCH($A620,'     2022    '!$AN:$AN,0)),0)</f>
        <v>0</v>
      </c>
      <c r="I620" s="180" t="str">
        <f>IFERROR(IF($O$3&gt;68,INDEX('     2022    '!M:M,MATCH($A620,'     2022    '!$AN:$AN,0))*(1-'     2022    '!$BA$1),INDEX('     2022    '!M:M,MATCH($A620,'     2022    '!$AN:$AN,0))),"")</f>
        <v/>
      </c>
      <c r="J620" s="181">
        <f t="shared" si="37"/>
        <v>0</v>
      </c>
      <c r="K620" s="182" t="str">
        <f t="shared" si="38"/>
        <v/>
      </c>
      <c r="L620" s="53"/>
      <c r="M620" s="52" t="str">
        <f>IFERROR(INDEX('     2022    '!R:R,MATCH('Order Summary'!$A620,'     2022    '!$AN:$AN,0)),"")</f>
        <v/>
      </c>
      <c r="N620" s="52" t="str">
        <f>IFERROR(INDEX('     2022    '!V:V,MATCH('Order Summary'!$A620,'     2022    '!$AN:$AN,0)),"")</f>
        <v/>
      </c>
      <c r="O620" s="52" t="str">
        <f>IFERROR(INDEX('     2022    '!S:S,MATCH('Order Summary'!$A620,'     2022    '!$AN:$AN,0)),"")</f>
        <v/>
      </c>
      <c r="P620" s="96" t="str">
        <f t="shared" si="36"/>
        <v/>
      </c>
      <c r="R620" s="9"/>
      <c r="S620" s="9"/>
      <c r="T620" s="9"/>
      <c r="U620" s="9"/>
      <c r="V620" s="9"/>
      <c r="W620" s="9"/>
      <c r="X620" s="9"/>
      <c r="Y620" s="9"/>
      <c r="Z620" s="9"/>
      <c r="AA620" s="9"/>
      <c r="AB620" s="9"/>
      <c r="AC620" s="9"/>
      <c r="AD620" s="9"/>
      <c r="AE620" s="9"/>
      <c r="AF620" s="9"/>
      <c r="AG620" s="9"/>
      <c r="AH620" s="9"/>
      <c r="AI620" s="9"/>
      <c r="AJ620" s="9"/>
      <c r="AK620" s="9"/>
      <c r="AL620" s="9"/>
      <c r="AM620" s="9"/>
      <c r="AN620" s="9"/>
      <c r="AO620" s="9"/>
      <c r="AP620" s="9"/>
      <c r="AQ620" s="9"/>
      <c r="AR620" s="9"/>
      <c r="AS620" s="9"/>
      <c r="AT620" s="9"/>
      <c r="AU620" s="9"/>
      <c r="AV620" s="9"/>
      <c r="AW620" s="9"/>
      <c r="AX620" s="9"/>
      <c r="AY620" s="9"/>
      <c r="AZ620" s="9"/>
      <c r="BA620" s="9"/>
      <c r="BB620" s="9"/>
      <c r="BC620" s="9"/>
      <c r="BD620" s="9"/>
      <c r="BE620" s="9"/>
      <c r="BF620" s="9"/>
      <c r="BG620" s="9"/>
      <c r="BH620" s="9"/>
      <c r="BI620" s="9"/>
      <c r="BJ620" s="9"/>
      <c r="BK620" s="9"/>
      <c r="BL620" s="9"/>
      <c r="BM620" s="9"/>
      <c r="BN620" s="9"/>
      <c r="BO620" s="9"/>
      <c r="BP620" s="9"/>
      <c r="BQ620" s="9"/>
      <c r="BR620" s="9"/>
      <c r="BS620" s="9"/>
      <c r="BT620" s="9"/>
      <c r="BU620" s="9"/>
      <c r="BV620" s="9"/>
      <c r="BW620" s="9"/>
      <c r="BX620" s="9"/>
      <c r="BY620" s="9"/>
      <c r="BZ620" s="9"/>
    </row>
    <row r="621" spans="1:78">
      <c r="A621" s="50">
        <f t="shared" si="39"/>
        <v>610</v>
      </c>
      <c r="C621" s="11" t="str">
        <f>IFERROR(INDEX('     2022    '!D:D,MATCH('Order Summary'!$A621,'     2022    '!$AN:$AN,0)),"")</f>
        <v/>
      </c>
      <c r="D621" s="11" t="str">
        <f>IFERROR(INDEX('     2022    '!C:C,MATCH('Order Summary'!$A621,'     2022    '!$AN:$AN,0)),"")</f>
        <v/>
      </c>
      <c r="E621" s="11" t="str">
        <f>IFERROR(INDEX('     2022    '!E:E,MATCH('Order Summary'!$A621,'     2022    '!$AN:$AN,0)),"")</f>
        <v/>
      </c>
      <c r="F621" s="96">
        <f>IFERROR(INDEX('     2022    '!AY:AY,MATCH($A621,'     2022    '!$AN:$AN,0)),0)</f>
        <v>0</v>
      </c>
      <c r="G621" s="180" t="str">
        <f>IFERROR(IF($O$3&gt;68,INDEX('     2022    '!I:I,MATCH($A621,'     2022    '!$AN:$AN,0))*(1-'     2022    '!$BA$1),INDEX('     2022    '!I:I,MATCH($A621,'     2022    '!$AN:$AN,0))),"")</f>
        <v/>
      </c>
      <c r="H621" s="96">
        <f>IFERROR(INDEX('     2022    '!AZ:AZ,MATCH($A621,'     2022    '!$AN:$AN,0)),0)</f>
        <v>0</v>
      </c>
      <c r="I621" s="180" t="str">
        <f>IFERROR(IF($O$3&gt;68,INDEX('     2022    '!M:M,MATCH($A621,'     2022    '!$AN:$AN,0))*(1-'     2022    '!$BA$1),INDEX('     2022    '!M:M,MATCH($A621,'     2022    '!$AN:$AN,0))),"")</f>
        <v/>
      </c>
      <c r="J621" s="181">
        <f t="shared" si="37"/>
        <v>0</v>
      </c>
      <c r="K621" s="182" t="str">
        <f t="shared" si="38"/>
        <v/>
      </c>
      <c r="L621" s="53"/>
      <c r="M621" s="52" t="str">
        <f>IFERROR(INDEX('     2022    '!R:R,MATCH('Order Summary'!$A621,'     2022    '!$AN:$AN,0)),"")</f>
        <v/>
      </c>
      <c r="N621" s="52" t="str">
        <f>IFERROR(INDEX('     2022    '!V:V,MATCH('Order Summary'!$A621,'     2022    '!$AN:$AN,0)),"")</f>
        <v/>
      </c>
      <c r="O621" s="52" t="str">
        <f>IFERROR(INDEX('     2022    '!S:S,MATCH('Order Summary'!$A621,'     2022    '!$AN:$AN,0)),"")</f>
        <v/>
      </c>
      <c r="P621" s="96" t="str">
        <f t="shared" si="36"/>
        <v/>
      </c>
      <c r="R621" s="9"/>
      <c r="S621" s="9"/>
      <c r="T621" s="9"/>
      <c r="U621" s="9"/>
      <c r="V621" s="9"/>
      <c r="W621" s="9"/>
      <c r="X621" s="9"/>
      <c r="Y621" s="9"/>
      <c r="Z621" s="9"/>
      <c r="AA621" s="9"/>
      <c r="AB621" s="9"/>
      <c r="AC621" s="9"/>
      <c r="AD621" s="9"/>
      <c r="AE621" s="9"/>
      <c r="AF621" s="9"/>
      <c r="AG621" s="9"/>
      <c r="AH621" s="9"/>
      <c r="AI621" s="9"/>
      <c r="AJ621" s="9"/>
      <c r="AK621" s="9"/>
      <c r="AL621" s="9"/>
      <c r="AM621" s="9"/>
      <c r="AN621" s="9"/>
      <c r="AO621" s="9"/>
      <c r="AP621" s="9"/>
      <c r="AQ621" s="9"/>
      <c r="AR621" s="9"/>
      <c r="AS621" s="9"/>
      <c r="AT621" s="9"/>
      <c r="AU621" s="9"/>
      <c r="AV621" s="9"/>
      <c r="AW621" s="9"/>
      <c r="AX621" s="9"/>
      <c r="AY621" s="9"/>
      <c r="AZ621" s="9"/>
      <c r="BA621" s="9"/>
      <c r="BB621" s="9"/>
      <c r="BC621" s="9"/>
      <c r="BD621" s="9"/>
      <c r="BE621" s="9"/>
      <c r="BF621" s="9"/>
      <c r="BG621" s="9"/>
      <c r="BH621" s="9"/>
      <c r="BI621" s="9"/>
      <c r="BJ621" s="9"/>
      <c r="BK621" s="9"/>
      <c r="BL621" s="9"/>
      <c r="BM621" s="9"/>
      <c r="BN621" s="9"/>
      <c r="BO621" s="9"/>
      <c r="BP621" s="9"/>
      <c r="BQ621" s="9"/>
      <c r="BR621" s="9"/>
      <c r="BS621" s="9"/>
      <c r="BT621" s="9"/>
      <c r="BU621" s="9"/>
      <c r="BV621" s="9"/>
      <c r="BW621" s="9"/>
      <c r="BX621" s="9"/>
      <c r="BY621" s="9"/>
      <c r="BZ621" s="9"/>
    </row>
    <row r="622" spans="1:78">
      <c r="A622" s="50">
        <f t="shared" si="39"/>
        <v>611</v>
      </c>
      <c r="C622" s="11" t="str">
        <f>IFERROR(INDEX('     2022    '!D:D,MATCH('Order Summary'!$A622,'     2022    '!$AN:$AN,0)),"")</f>
        <v/>
      </c>
      <c r="D622" s="11" t="str">
        <f>IFERROR(INDEX('     2022    '!C:C,MATCH('Order Summary'!$A622,'     2022    '!$AN:$AN,0)),"")</f>
        <v/>
      </c>
      <c r="E622" s="11" t="str">
        <f>IFERROR(INDEX('     2022    '!E:E,MATCH('Order Summary'!$A622,'     2022    '!$AN:$AN,0)),"")</f>
        <v/>
      </c>
      <c r="F622" s="96">
        <f>IFERROR(INDEX('     2022    '!AY:AY,MATCH($A622,'     2022    '!$AN:$AN,0)),0)</f>
        <v>0</v>
      </c>
      <c r="G622" s="180" t="str">
        <f>IFERROR(IF($O$3&gt;68,INDEX('     2022    '!I:I,MATCH($A622,'     2022    '!$AN:$AN,0))*(1-'     2022    '!$BA$1),INDEX('     2022    '!I:I,MATCH($A622,'     2022    '!$AN:$AN,0))),"")</f>
        <v/>
      </c>
      <c r="H622" s="96">
        <f>IFERROR(INDEX('     2022    '!AZ:AZ,MATCH($A622,'     2022    '!$AN:$AN,0)),0)</f>
        <v>0</v>
      </c>
      <c r="I622" s="180" t="str">
        <f>IFERROR(IF($O$3&gt;68,INDEX('     2022    '!M:M,MATCH($A622,'     2022    '!$AN:$AN,0))*(1-'     2022    '!$BA$1),INDEX('     2022    '!M:M,MATCH($A622,'     2022    '!$AN:$AN,0))),"")</f>
        <v/>
      </c>
      <c r="J622" s="181">
        <f t="shared" si="37"/>
        <v>0</v>
      </c>
      <c r="K622" s="182" t="str">
        <f t="shared" si="38"/>
        <v/>
      </c>
      <c r="L622" s="53"/>
      <c r="M622" s="52" t="str">
        <f>IFERROR(INDEX('     2022    '!R:R,MATCH('Order Summary'!$A622,'     2022    '!$AN:$AN,0)),"")</f>
        <v/>
      </c>
      <c r="N622" s="52" t="str">
        <f>IFERROR(INDEX('     2022    '!V:V,MATCH('Order Summary'!$A622,'     2022    '!$AN:$AN,0)),"")</f>
        <v/>
      </c>
      <c r="O622" s="52" t="str">
        <f>IFERROR(INDEX('     2022    '!S:S,MATCH('Order Summary'!$A622,'     2022    '!$AN:$AN,0)),"")</f>
        <v/>
      </c>
      <c r="P622" s="96" t="str">
        <f t="shared" si="36"/>
        <v/>
      </c>
      <c r="R622" s="9"/>
      <c r="S622" s="9"/>
      <c r="T622" s="9"/>
      <c r="U622" s="9"/>
      <c r="V622" s="9"/>
      <c r="W622" s="9"/>
      <c r="X622" s="9"/>
      <c r="Y622" s="9"/>
      <c r="Z622" s="9"/>
      <c r="AA622" s="9"/>
      <c r="AB622" s="9"/>
      <c r="AC622" s="9"/>
      <c r="AD622" s="9"/>
      <c r="AE622" s="9"/>
      <c r="AF622" s="9"/>
      <c r="AG622" s="9"/>
      <c r="AH622" s="9"/>
      <c r="AI622" s="9"/>
      <c r="AJ622" s="9"/>
      <c r="AK622" s="9"/>
      <c r="AL622" s="9"/>
      <c r="AM622" s="9"/>
      <c r="AN622" s="9"/>
      <c r="AO622" s="9"/>
      <c r="AP622" s="9"/>
      <c r="AQ622" s="9"/>
      <c r="AR622" s="9"/>
      <c r="AS622" s="9"/>
      <c r="AT622" s="9"/>
      <c r="AU622" s="9"/>
      <c r="AV622" s="9"/>
      <c r="AW622" s="9"/>
      <c r="AX622" s="9"/>
      <c r="AY622" s="9"/>
      <c r="AZ622" s="9"/>
      <c r="BA622" s="9"/>
      <c r="BB622" s="9"/>
      <c r="BC622" s="9"/>
      <c r="BD622" s="9"/>
      <c r="BE622" s="9"/>
      <c r="BF622" s="9"/>
      <c r="BG622" s="9"/>
      <c r="BH622" s="9"/>
      <c r="BI622" s="9"/>
      <c r="BJ622" s="9"/>
      <c r="BK622" s="9"/>
      <c r="BL622" s="9"/>
      <c r="BM622" s="9"/>
      <c r="BN622" s="9"/>
      <c r="BO622" s="9"/>
      <c r="BP622" s="9"/>
      <c r="BQ622" s="9"/>
      <c r="BR622" s="9"/>
      <c r="BS622" s="9"/>
      <c r="BT622" s="9"/>
      <c r="BU622" s="9"/>
      <c r="BV622" s="9"/>
      <c r="BW622" s="9"/>
      <c r="BX622" s="9"/>
      <c r="BY622" s="9"/>
      <c r="BZ622" s="9"/>
    </row>
    <row r="623" spans="1:78">
      <c r="A623" s="50">
        <f t="shared" si="39"/>
        <v>612</v>
      </c>
      <c r="C623" s="11" t="str">
        <f>IFERROR(INDEX('     2022    '!D:D,MATCH('Order Summary'!$A623,'     2022    '!$AN:$AN,0)),"")</f>
        <v/>
      </c>
      <c r="D623" s="11" t="str">
        <f>IFERROR(INDEX('     2022    '!C:C,MATCH('Order Summary'!$A623,'     2022    '!$AN:$AN,0)),"")</f>
        <v/>
      </c>
      <c r="E623" s="11" t="str">
        <f>IFERROR(INDEX('     2022    '!E:E,MATCH('Order Summary'!$A623,'     2022    '!$AN:$AN,0)),"")</f>
        <v/>
      </c>
      <c r="F623" s="96">
        <f>IFERROR(INDEX('     2022    '!AY:AY,MATCH($A623,'     2022    '!$AN:$AN,0)),0)</f>
        <v>0</v>
      </c>
      <c r="G623" s="180" t="str">
        <f>IFERROR(IF($O$3&gt;68,INDEX('     2022    '!I:I,MATCH($A623,'     2022    '!$AN:$AN,0))*(1-'     2022    '!$BA$1),INDEX('     2022    '!I:I,MATCH($A623,'     2022    '!$AN:$AN,0))),"")</f>
        <v/>
      </c>
      <c r="H623" s="96">
        <f>IFERROR(INDEX('     2022    '!AZ:AZ,MATCH($A623,'     2022    '!$AN:$AN,0)),0)</f>
        <v>0</v>
      </c>
      <c r="I623" s="180" t="str">
        <f>IFERROR(IF($O$3&gt;68,INDEX('     2022    '!M:M,MATCH($A623,'     2022    '!$AN:$AN,0))*(1-'     2022    '!$BA$1),INDEX('     2022    '!M:M,MATCH($A623,'     2022    '!$AN:$AN,0))),"")</f>
        <v/>
      </c>
      <c r="J623" s="181">
        <f t="shared" si="37"/>
        <v>0</v>
      </c>
      <c r="K623" s="182" t="str">
        <f t="shared" si="38"/>
        <v/>
      </c>
      <c r="L623" s="53"/>
      <c r="M623" s="52" t="str">
        <f>IFERROR(INDEX('     2022    '!R:R,MATCH('Order Summary'!$A623,'     2022    '!$AN:$AN,0)),"")</f>
        <v/>
      </c>
      <c r="N623" s="52" t="str">
        <f>IFERROR(INDEX('     2022    '!V:V,MATCH('Order Summary'!$A623,'     2022    '!$AN:$AN,0)),"")</f>
        <v/>
      </c>
      <c r="O623" s="52" t="str">
        <f>IFERROR(INDEX('     2022    '!S:S,MATCH('Order Summary'!$A623,'     2022    '!$AN:$AN,0)),"")</f>
        <v/>
      </c>
      <c r="P623" s="96" t="str">
        <f t="shared" si="36"/>
        <v/>
      </c>
      <c r="R623" s="9"/>
      <c r="S623" s="9"/>
      <c r="T623" s="9"/>
      <c r="U623" s="9"/>
      <c r="V623" s="9"/>
      <c r="W623" s="9"/>
      <c r="X623" s="9"/>
      <c r="Y623" s="9"/>
      <c r="Z623" s="9"/>
      <c r="AA623" s="9"/>
      <c r="AB623" s="9"/>
      <c r="AC623" s="9"/>
      <c r="AD623" s="9"/>
      <c r="AE623" s="9"/>
      <c r="AF623" s="9"/>
      <c r="AG623" s="9"/>
      <c r="AH623" s="9"/>
      <c r="AI623" s="9"/>
      <c r="AJ623" s="9"/>
      <c r="AK623" s="9"/>
      <c r="AL623" s="9"/>
      <c r="AM623" s="9"/>
      <c r="AN623" s="9"/>
      <c r="AO623" s="9"/>
      <c r="AP623" s="9"/>
      <c r="AQ623" s="9"/>
      <c r="AR623" s="9"/>
      <c r="AS623" s="9"/>
      <c r="AT623" s="9"/>
      <c r="AU623" s="9"/>
      <c r="AV623" s="9"/>
      <c r="AW623" s="9"/>
      <c r="AX623" s="9"/>
      <c r="AY623" s="9"/>
      <c r="AZ623" s="9"/>
      <c r="BA623" s="9"/>
      <c r="BB623" s="9"/>
      <c r="BC623" s="9"/>
      <c r="BD623" s="9"/>
      <c r="BE623" s="9"/>
      <c r="BF623" s="9"/>
      <c r="BG623" s="9"/>
      <c r="BH623" s="9"/>
      <c r="BI623" s="9"/>
      <c r="BJ623" s="9"/>
      <c r="BK623" s="9"/>
      <c r="BL623" s="9"/>
      <c r="BM623" s="9"/>
      <c r="BN623" s="9"/>
      <c r="BO623" s="9"/>
      <c r="BP623" s="9"/>
      <c r="BQ623" s="9"/>
      <c r="BR623" s="9"/>
      <c r="BS623" s="9"/>
      <c r="BT623" s="9"/>
      <c r="BU623" s="9"/>
      <c r="BV623" s="9"/>
      <c r="BW623" s="9"/>
      <c r="BX623" s="9"/>
      <c r="BY623" s="9"/>
      <c r="BZ623" s="9"/>
    </row>
    <row r="624" spans="1:78">
      <c r="A624" s="50">
        <f t="shared" si="39"/>
        <v>613</v>
      </c>
      <c r="C624" s="11" t="str">
        <f>IFERROR(INDEX('     2022    '!D:D,MATCH('Order Summary'!$A624,'     2022    '!$AN:$AN,0)),"")</f>
        <v/>
      </c>
      <c r="D624" s="11" t="str">
        <f>IFERROR(INDEX('     2022    '!C:C,MATCH('Order Summary'!$A624,'     2022    '!$AN:$AN,0)),"")</f>
        <v/>
      </c>
      <c r="E624" s="11" t="str">
        <f>IFERROR(INDEX('     2022    '!E:E,MATCH('Order Summary'!$A624,'     2022    '!$AN:$AN,0)),"")</f>
        <v/>
      </c>
      <c r="F624" s="96">
        <f>IFERROR(INDEX('     2022    '!AY:AY,MATCH($A624,'     2022    '!$AN:$AN,0)),0)</f>
        <v>0</v>
      </c>
      <c r="G624" s="180" t="str">
        <f>IFERROR(IF($O$3&gt;68,INDEX('     2022    '!I:I,MATCH($A624,'     2022    '!$AN:$AN,0))*(1-'     2022    '!$BA$1),INDEX('     2022    '!I:I,MATCH($A624,'     2022    '!$AN:$AN,0))),"")</f>
        <v/>
      </c>
      <c r="H624" s="96">
        <f>IFERROR(INDEX('     2022    '!AZ:AZ,MATCH($A624,'     2022    '!$AN:$AN,0)),0)</f>
        <v>0</v>
      </c>
      <c r="I624" s="180" t="str">
        <f>IFERROR(IF($O$3&gt;68,INDEX('     2022    '!M:M,MATCH($A624,'     2022    '!$AN:$AN,0))*(1-'     2022    '!$BA$1),INDEX('     2022    '!M:M,MATCH($A624,'     2022    '!$AN:$AN,0))),"")</f>
        <v/>
      </c>
      <c r="J624" s="181">
        <f t="shared" si="37"/>
        <v>0</v>
      </c>
      <c r="K624" s="182" t="str">
        <f t="shared" si="38"/>
        <v/>
      </c>
      <c r="L624" s="53"/>
      <c r="M624" s="52" t="str">
        <f>IFERROR(INDEX('     2022    '!R:R,MATCH('Order Summary'!$A624,'     2022    '!$AN:$AN,0)),"")</f>
        <v/>
      </c>
      <c r="N624" s="52" t="str">
        <f>IFERROR(INDEX('     2022    '!V:V,MATCH('Order Summary'!$A624,'     2022    '!$AN:$AN,0)),"")</f>
        <v/>
      </c>
      <c r="O624" s="52" t="str">
        <f>IFERROR(INDEX('     2022    '!S:S,MATCH('Order Summary'!$A624,'     2022    '!$AN:$AN,0)),"")</f>
        <v/>
      </c>
      <c r="P624" s="96" t="str">
        <f t="shared" si="36"/>
        <v/>
      </c>
      <c r="R624" s="9"/>
      <c r="S624" s="9"/>
      <c r="T624" s="9"/>
      <c r="U624" s="9"/>
      <c r="V624" s="9"/>
      <c r="W624" s="9"/>
      <c r="X624" s="9"/>
      <c r="Y624" s="9"/>
      <c r="Z624" s="9"/>
      <c r="AA624" s="9"/>
      <c r="AB624" s="9"/>
      <c r="AC624" s="9"/>
      <c r="AD624" s="9"/>
      <c r="AE624" s="9"/>
      <c r="AF624" s="9"/>
      <c r="AG624" s="9"/>
      <c r="AH624" s="9"/>
      <c r="AI624" s="9"/>
      <c r="AJ624" s="9"/>
      <c r="AK624" s="9"/>
      <c r="AL624" s="9"/>
      <c r="AM624" s="9"/>
      <c r="AN624" s="9"/>
      <c r="AO624" s="9"/>
      <c r="AP624" s="9"/>
      <c r="AQ624" s="9"/>
      <c r="AR624" s="9"/>
      <c r="AS624" s="9"/>
      <c r="AT624" s="9"/>
      <c r="AU624" s="9"/>
      <c r="AV624" s="9"/>
      <c r="AW624" s="9"/>
      <c r="AX624" s="9"/>
      <c r="AY624" s="9"/>
      <c r="AZ624" s="9"/>
      <c r="BA624" s="9"/>
      <c r="BB624" s="9"/>
      <c r="BC624" s="9"/>
      <c r="BD624" s="9"/>
      <c r="BE624" s="9"/>
      <c r="BF624" s="9"/>
      <c r="BG624" s="9"/>
      <c r="BH624" s="9"/>
      <c r="BI624" s="9"/>
      <c r="BJ624" s="9"/>
      <c r="BK624" s="9"/>
      <c r="BL624" s="9"/>
      <c r="BM624" s="9"/>
      <c r="BN624" s="9"/>
      <c r="BO624" s="9"/>
      <c r="BP624" s="9"/>
      <c r="BQ624" s="9"/>
      <c r="BR624" s="9"/>
      <c r="BS624" s="9"/>
      <c r="BT624" s="9"/>
      <c r="BU624" s="9"/>
      <c r="BV624" s="9"/>
      <c r="BW624" s="9"/>
      <c r="BX624" s="9"/>
      <c r="BY624" s="9"/>
      <c r="BZ624" s="9"/>
    </row>
    <row r="625" spans="1:78">
      <c r="A625" s="50">
        <f t="shared" si="39"/>
        <v>614</v>
      </c>
      <c r="C625" s="11" t="str">
        <f>IFERROR(INDEX('     2022    '!D:D,MATCH('Order Summary'!$A625,'     2022    '!$AN:$AN,0)),"")</f>
        <v/>
      </c>
      <c r="D625" s="11" t="str">
        <f>IFERROR(INDEX('     2022    '!C:C,MATCH('Order Summary'!$A625,'     2022    '!$AN:$AN,0)),"")</f>
        <v/>
      </c>
      <c r="E625" s="11" t="str">
        <f>IFERROR(INDEX('     2022    '!E:E,MATCH('Order Summary'!$A625,'     2022    '!$AN:$AN,0)),"")</f>
        <v/>
      </c>
      <c r="F625" s="96">
        <f>IFERROR(INDEX('     2022    '!AY:AY,MATCH($A625,'     2022    '!$AN:$AN,0)),0)</f>
        <v>0</v>
      </c>
      <c r="G625" s="180" t="str">
        <f>IFERROR(IF($O$3&gt;68,INDEX('     2022    '!I:I,MATCH($A625,'     2022    '!$AN:$AN,0))*(1-'     2022    '!$BA$1),INDEX('     2022    '!I:I,MATCH($A625,'     2022    '!$AN:$AN,0))),"")</f>
        <v/>
      </c>
      <c r="H625" s="96">
        <f>IFERROR(INDEX('     2022    '!AZ:AZ,MATCH($A625,'     2022    '!$AN:$AN,0)),0)</f>
        <v>0</v>
      </c>
      <c r="I625" s="180" t="str">
        <f>IFERROR(IF($O$3&gt;68,INDEX('     2022    '!M:M,MATCH($A625,'     2022    '!$AN:$AN,0))*(1-'     2022    '!$BA$1),INDEX('     2022    '!M:M,MATCH($A625,'     2022    '!$AN:$AN,0))),"")</f>
        <v/>
      </c>
      <c r="J625" s="181">
        <f t="shared" si="37"/>
        <v>0</v>
      </c>
      <c r="K625" s="182" t="str">
        <f t="shared" si="38"/>
        <v/>
      </c>
      <c r="L625" s="53"/>
      <c r="M625" s="52" t="str">
        <f>IFERROR(INDEX('     2022    '!R:R,MATCH('Order Summary'!$A625,'     2022    '!$AN:$AN,0)),"")</f>
        <v/>
      </c>
      <c r="N625" s="52" t="str">
        <f>IFERROR(INDEX('     2022    '!V:V,MATCH('Order Summary'!$A625,'     2022    '!$AN:$AN,0)),"")</f>
        <v/>
      </c>
      <c r="O625" s="52" t="str">
        <f>IFERROR(INDEX('     2022    '!S:S,MATCH('Order Summary'!$A625,'     2022    '!$AN:$AN,0)),"")</f>
        <v/>
      </c>
      <c r="P625" s="96" t="str">
        <f t="shared" si="36"/>
        <v/>
      </c>
      <c r="R625" s="9"/>
      <c r="S625" s="9"/>
      <c r="T625" s="9"/>
      <c r="U625" s="9"/>
      <c r="V625" s="9"/>
      <c r="W625" s="9"/>
      <c r="X625" s="9"/>
      <c r="Y625" s="9"/>
      <c r="Z625" s="9"/>
      <c r="AA625" s="9"/>
      <c r="AB625" s="9"/>
      <c r="AC625" s="9"/>
      <c r="AD625" s="9"/>
      <c r="AE625" s="9"/>
      <c r="AF625" s="9"/>
      <c r="AG625" s="9"/>
      <c r="AH625" s="9"/>
      <c r="AI625" s="9"/>
      <c r="AJ625" s="9"/>
      <c r="AK625" s="9"/>
      <c r="AL625" s="9"/>
      <c r="AM625" s="9"/>
      <c r="AN625" s="9"/>
      <c r="AO625" s="9"/>
      <c r="AP625" s="9"/>
      <c r="AQ625" s="9"/>
      <c r="AR625" s="9"/>
      <c r="AS625" s="9"/>
      <c r="AT625" s="9"/>
      <c r="AU625" s="9"/>
      <c r="AV625" s="9"/>
      <c r="AW625" s="9"/>
      <c r="AX625" s="9"/>
      <c r="AY625" s="9"/>
      <c r="AZ625" s="9"/>
      <c r="BA625" s="9"/>
      <c r="BB625" s="9"/>
      <c r="BC625" s="9"/>
      <c r="BD625" s="9"/>
      <c r="BE625" s="9"/>
      <c r="BF625" s="9"/>
      <c r="BG625" s="9"/>
      <c r="BH625" s="9"/>
      <c r="BI625" s="9"/>
      <c r="BJ625" s="9"/>
      <c r="BK625" s="9"/>
      <c r="BL625" s="9"/>
      <c r="BM625" s="9"/>
      <c r="BN625" s="9"/>
      <c r="BO625" s="9"/>
      <c r="BP625" s="9"/>
      <c r="BQ625" s="9"/>
      <c r="BR625" s="9"/>
      <c r="BS625" s="9"/>
      <c r="BT625" s="9"/>
      <c r="BU625" s="9"/>
      <c r="BV625" s="9"/>
      <c r="BW625" s="9"/>
      <c r="BX625" s="9"/>
      <c r="BY625" s="9"/>
      <c r="BZ625" s="9"/>
    </row>
    <row r="626" spans="1:78">
      <c r="A626" s="50">
        <f t="shared" si="39"/>
        <v>615</v>
      </c>
      <c r="C626" s="11" t="str">
        <f>IFERROR(INDEX('     2022    '!D:D,MATCH('Order Summary'!$A626,'     2022    '!$AN:$AN,0)),"")</f>
        <v/>
      </c>
      <c r="D626" s="11" t="str">
        <f>IFERROR(INDEX('     2022    '!C:C,MATCH('Order Summary'!$A626,'     2022    '!$AN:$AN,0)),"")</f>
        <v/>
      </c>
      <c r="E626" s="11" t="str">
        <f>IFERROR(INDEX('     2022    '!E:E,MATCH('Order Summary'!$A626,'     2022    '!$AN:$AN,0)),"")</f>
        <v/>
      </c>
      <c r="F626" s="96">
        <f>IFERROR(INDEX('     2022    '!AY:AY,MATCH($A626,'     2022    '!$AN:$AN,0)),0)</f>
        <v>0</v>
      </c>
      <c r="G626" s="180" t="str">
        <f>IFERROR(IF($O$3&gt;68,INDEX('     2022    '!I:I,MATCH($A626,'     2022    '!$AN:$AN,0))*(1-'     2022    '!$BA$1),INDEX('     2022    '!I:I,MATCH($A626,'     2022    '!$AN:$AN,0))),"")</f>
        <v/>
      </c>
      <c r="H626" s="96">
        <f>IFERROR(INDEX('     2022    '!AZ:AZ,MATCH($A626,'     2022    '!$AN:$AN,0)),0)</f>
        <v>0</v>
      </c>
      <c r="I626" s="180" t="str">
        <f>IFERROR(IF($O$3&gt;68,INDEX('     2022    '!M:M,MATCH($A626,'     2022    '!$AN:$AN,0))*(1-'     2022    '!$BA$1),INDEX('     2022    '!M:M,MATCH($A626,'     2022    '!$AN:$AN,0))),"")</f>
        <v/>
      </c>
      <c r="J626" s="181">
        <f t="shared" si="37"/>
        <v>0</v>
      </c>
      <c r="K626" s="182" t="str">
        <f t="shared" si="38"/>
        <v/>
      </c>
      <c r="L626" s="53"/>
      <c r="M626" s="52" t="str">
        <f>IFERROR(INDEX('     2022    '!R:R,MATCH('Order Summary'!$A626,'     2022    '!$AN:$AN,0)),"")</f>
        <v/>
      </c>
      <c r="N626" s="52" t="str">
        <f>IFERROR(INDEX('     2022    '!V:V,MATCH('Order Summary'!$A626,'     2022    '!$AN:$AN,0)),"")</f>
        <v/>
      </c>
      <c r="O626" s="52" t="str">
        <f>IFERROR(INDEX('     2022    '!S:S,MATCH('Order Summary'!$A626,'     2022    '!$AN:$AN,0)),"")</f>
        <v/>
      </c>
      <c r="P626" s="96" t="str">
        <f t="shared" si="36"/>
        <v/>
      </c>
      <c r="R626" s="9"/>
      <c r="S626" s="9"/>
      <c r="T626" s="9"/>
      <c r="U626" s="9"/>
      <c r="V626" s="9"/>
      <c r="W626" s="9"/>
      <c r="X626" s="9"/>
      <c r="Y626" s="9"/>
      <c r="Z626" s="9"/>
      <c r="AA626" s="9"/>
      <c r="AB626" s="9"/>
      <c r="AC626" s="9"/>
      <c r="AD626" s="9"/>
      <c r="AE626" s="9"/>
      <c r="AF626" s="9"/>
      <c r="AG626" s="9"/>
      <c r="AH626" s="9"/>
      <c r="AI626" s="9"/>
      <c r="AJ626" s="9"/>
      <c r="AK626" s="9"/>
      <c r="AL626" s="9"/>
      <c r="AM626" s="9"/>
      <c r="AN626" s="9"/>
      <c r="AO626" s="9"/>
      <c r="AP626" s="9"/>
      <c r="AQ626" s="9"/>
      <c r="AR626" s="9"/>
      <c r="AS626" s="9"/>
      <c r="AT626" s="9"/>
      <c r="AU626" s="9"/>
      <c r="AV626" s="9"/>
      <c r="AW626" s="9"/>
      <c r="AX626" s="9"/>
      <c r="AY626" s="9"/>
      <c r="AZ626" s="9"/>
      <c r="BA626" s="9"/>
      <c r="BB626" s="9"/>
      <c r="BC626" s="9"/>
      <c r="BD626" s="9"/>
      <c r="BE626" s="9"/>
      <c r="BF626" s="9"/>
      <c r="BG626" s="9"/>
      <c r="BH626" s="9"/>
      <c r="BI626" s="9"/>
      <c r="BJ626" s="9"/>
      <c r="BK626" s="9"/>
      <c r="BL626" s="9"/>
      <c r="BM626" s="9"/>
      <c r="BN626" s="9"/>
      <c r="BO626" s="9"/>
      <c r="BP626" s="9"/>
      <c r="BQ626" s="9"/>
      <c r="BR626" s="9"/>
      <c r="BS626" s="9"/>
      <c r="BT626" s="9"/>
      <c r="BU626" s="9"/>
      <c r="BV626" s="9"/>
      <c r="BW626" s="9"/>
      <c r="BX626" s="9"/>
      <c r="BY626" s="9"/>
      <c r="BZ626" s="9"/>
    </row>
    <row r="627" spans="1:78">
      <c r="A627" s="50">
        <f t="shared" si="39"/>
        <v>616</v>
      </c>
      <c r="C627" s="11" t="str">
        <f>IFERROR(INDEX('     2022    '!D:D,MATCH('Order Summary'!$A627,'     2022    '!$AN:$AN,0)),"")</f>
        <v/>
      </c>
      <c r="D627" s="11" t="str">
        <f>IFERROR(INDEX('     2022    '!C:C,MATCH('Order Summary'!$A627,'     2022    '!$AN:$AN,0)),"")</f>
        <v/>
      </c>
      <c r="E627" s="11" t="str">
        <f>IFERROR(INDEX('     2022    '!E:E,MATCH('Order Summary'!$A627,'     2022    '!$AN:$AN,0)),"")</f>
        <v/>
      </c>
      <c r="F627" s="96">
        <f>IFERROR(INDEX('     2022    '!AY:AY,MATCH($A627,'     2022    '!$AN:$AN,0)),0)</f>
        <v>0</v>
      </c>
      <c r="G627" s="180" t="str">
        <f>IFERROR(IF($O$3&gt;68,INDEX('     2022    '!I:I,MATCH($A627,'     2022    '!$AN:$AN,0))*(1-'     2022    '!$BA$1),INDEX('     2022    '!I:I,MATCH($A627,'     2022    '!$AN:$AN,0))),"")</f>
        <v/>
      </c>
      <c r="H627" s="96">
        <f>IFERROR(INDEX('     2022    '!AZ:AZ,MATCH($A627,'     2022    '!$AN:$AN,0)),0)</f>
        <v>0</v>
      </c>
      <c r="I627" s="180" t="str">
        <f>IFERROR(IF($O$3&gt;68,INDEX('     2022    '!M:M,MATCH($A627,'     2022    '!$AN:$AN,0))*(1-'     2022    '!$BA$1),INDEX('     2022    '!M:M,MATCH($A627,'     2022    '!$AN:$AN,0))),"")</f>
        <v/>
      </c>
      <c r="J627" s="181">
        <f t="shared" si="37"/>
        <v>0</v>
      </c>
      <c r="K627" s="182" t="str">
        <f t="shared" si="38"/>
        <v/>
      </c>
      <c r="L627" s="53"/>
      <c r="M627" s="52" t="str">
        <f>IFERROR(INDEX('     2022    '!R:R,MATCH('Order Summary'!$A627,'     2022    '!$AN:$AN,0)),"")</f>
        <v/>
      </c>
      <c r="N627" s="52" t="str">
        <f>IFERROR(INDEX('     2022    '!V:V,MATCH('Order Summary'!$A627,'     2022    '!$AN:$AN,0)),"")</f>
        <v/>
      </c>
      <c r="O627" s="52" t="str">
        <f>IFERROR(INDEX('     2022    '!S:S,MATCH('Order Summary'!$A627,'     2022    '!$AN:$AN,0)),"")</f>
        <v/>
      </c>
      <c r="P627" s="96" t="str">
        <f t="shared" si="36"/>
        <v/>
      </c>
      <c r="R627" s="9"/>
      <c r="S627" s="9"/>
      <c r="T627" s="9"/>
      <c r="U627" s="9"/>
      <c r="V627" s="9"/>
      <c r="W627" s="9"/>
      <c r="X627" s="9"/>
      <c r="Y627" s="9"/>
      <c r="Z627" s="9"/>
      <c r="AA627" s="9"/>
      <c r="AB627" s="9"/>
      <c r="AC627" s="9"/>
      <c r="AD627" s="9"/>
      <c r="AE627" s="9"/>
      <c r="AF627" s="9"/>
      <c r="AG627" s="9"/>
      <c r="AH627" s="9"/>
      <c r="AI627" s="9"/>
      <c r="AJ627" s="9"/>
      <c r="AK627" s="9"/>
      <c r="AL627" s="9"/>
      <c r="AM627" s="9"/>
      <c r="AN627" s="9"/>
      <c r="AO627" s="9"/>
      <c r="AP627" s="9"/>
      <c r="AQ627" s="9"/>
      <c r="AR627" s="9"/>
      <c r="AS627" s="9"/>
      <c r="AT627" s="9"/>
      <c r="AU627" s="9"/>
      <c r="AV627" s="9"/>
      <c r="AW627" s="9"/>
      <c r="AX627" s="9"/>
      <c r="AY627" s="9"/>
      <c r="AZ627" s="9"/>
      <c r="BA627" s="9"/>
      <c r="BB627" s="9"/>
      <c r="BC627" s="9"/>
      <c r="BD627" s="9"/>
      <c r="BE627" s="9"/>
      <c r="BF627" s="9"/>
      <c r="BG627" s="9"/>
      <c r="BH627" s="9"/>
      <c r="BI627" s="9"/>
      <c r="BJ627" s="9"/>
      <c r="BK627" s="9"/>
      <c r="BL627" s="9"/>
      <c r="BM627" s="9"/>
      <c r="BN627" s="9"/>
      <c r="BO627" s="9"/>
      <c r="BP627" s="9"/>
      <c r="BQ627" s="9"/>
      <c r="BR627" s="9"/>
      <c r="BS627" s="9"/>
      <c r="BT627" s="9"/>
      <c r="BU627" s="9"/>
      <c r="BV627" s="9"/>
      <c r="BW627" s="9"/>
      <c r="BX627" s="9"/>
      <c r="BY627" s="9"/>
      <c r="BZ627" s="9"/>
    </row>
    <row r="628" spans="1:78">
      <c r="A628" s="50">
        <f t="shared" si="39"/>
        <v>617</v>
      </c>
      <c r="C628" s="11" t="str">
        <f>IFERROR(INDEX('     2022    '!D:D,MATCH('Order Summary'!$A628,'     2022    '!$AN:$AN,0)),"")</f>
        <v/>
      </c>
      <c r="D628" s="11" t="str">
        <f>IFERROR(INDEX('     2022    '!C:C,MATCH('Order Summary'!$A628,'     2022    '!$AN:$AN,0)),"")</f>
        <v/>
      </c>
      <c r="E628" s="11" t="str">
        <f>IFERROR(INDEX('     2022    '!E:E,MATCH('Order Summary'!$A628,'     2022    '!$AN:$AN,0)),"")</f>
        <v/>
      </c>
      <c r="F628" s="96">
        <f>IFERROR(INDEX('     2022    '!AY:AY,MATCH($A628,'     2022    '!$AN:$AN,0)),0)</f>
        <v>0</v>
      </c>
      <c r="G628" s="180" t="str">
        <f>IFERROR(IF($O$3&gt;68,INDEX('     2022    '!I:I,MATCH($A628,'     2022    '!$AN:$AN,0))*(1-'     2022    '!$BA$1),INDEX('     2022    '!I:I,MATCH($A628,'     2022    '!$AN:$AN,0))),"")</f>
        <v/>
      </c>
      <c r="H628" s="96">
        <f>IFERROR(INDEX('     2022    '!AZ:AZ,MATCH($A628,'     2022    '!$AN:$AN,0)),0)</f>
        <v>0</v>
      </c>
      <c r="I628" s="180" t="str">
        <f>IFERROR(IF($O$3&gt;68,INDEX('     2022    '!M:M,MATCH($A628,'     2022    '!$AN:$AN,0))*(1-'     2022    '!$BA$1),INDEX('     2022    '!M:M,MATCH($A628,'     2022    '!$AN:$AN,0))),"")</f>
        <v/>
      </c>
      <c r="J628" s="181">
        <f t="shared" si="37"/>
        <v>0</v>
      </c>
      <c r="K628" s="182" t="str">
        <f t="shared" si="38"/>
        <v/>
      </c>
      <c r="L628" s="53"/>
      <c r="M628" s="52" t="str">
        <f>IFERROR(INDEX('     2022    '!R:R,MATCH('Order Summary'!$A628,'     2022    '!$AN:$AN,0)),"")</f>
        <v/>
      </c>
      <c r="N628" s="52" t="str">
        <f>IFERROR(INDEX('     2022    '!V:V,MATCH('Order Summary'!$A628,'     2022    '!$AN:$AN,0)),"")</f>
        <v/>
      </c>
      <c r="O628" s="52" t="str">
        <f>IFERROR(INDEX('     2022    '!S:S,MATCH('Order Summary'!$A628,'     2022    '!$AN:$AN,0)),"")</f>
        <v/>
      </c>
      <c r="P628" s="96" t="str">
        <f t="shared" si="36"/>
        <v/>
      </c>
      <c r="R628" s="9"/>
      <c r="S628" s="9"/>
      <c r="T628" s="9"/>
      <c r="U628" s="9"/>
      <c r="V628" s="9"/>
      <c r="W628" s="9"/>
      <c r="X628" s="9"/>
      <c r="Y628" s="9"/>
      <c r="Z628" s="9"/>
      <c r="AA628" s="9"/>
      <c r="AB628" s="9"/>
      <c r="AC628" s="9"/>
      <c r="AD628" s="9"/>
      <c r="AE628" s="9"/>
      <c r="AF628" s="9"/>
      <c r="AG628" s="9"/>
      <c r="AH628" s="9"/>
      <c r="AI628" s="9"/>
      <c r="AJ628" s="9"/>
      <c r="AK628" s="9"/>
      <c r="AL628" s="9"/>
      <c r="AM628" s="9"/>
      <c r="AN628" s="9"/>
      <c r="AO628" s="9"/>
      <c r="AP628" s="9"/>
      <c r="AQ628" s="9"/>
      <c r="AR628" s="9"/>
      <c r="AS628" s="9"/>
      <c r="AT628" s="9"/>
      <c r="AU628" s="9"/>
      <c r="AV628" s="9"/>
      <c r="AW628" s="9"/>
      <c r="AX628" s="9"/>
      <c r="AY628" s="9"/>
      <c r="AZ628" s="9"/>
      <c r="BA628" s="9"/>
      <c r="BB628" s="9"/>
      <c r="BC628" s="9"/>
      <c r="BD628" s="9"/>
      <c r="BE628" s="9"/>
      <c r="BF628" s="9"/>
      <c r="BG628" s="9"/>
      <c r="BH628" s="9"/>
      <c r="BI628" s="9"/>
      <c r="BJ628" s="9"/>
      <c r="BK628" s="9"/>
      <c r="BL628" s="9"/>
      <c r="BM628" s="9"/>
      <c r="BN628" s="9"/>
      <c r="BO628" s="9"/>
      <c r="BP628" s="9"/>
      <c r="BQ628" s="9"/>
      <c r="BR628" s="9"/>
      <c r="BS628" s="9"/>
      <c r="BT628" s="9"/>
      <c r="BU628" s="9"/>
      <c r="BV628" s="9"/>
      <c r="BW628" s="9"/>
      <c r="BX628" s="9"/>
      <c r="BY628" s="9"/>
      <c r="BZ628" s="9"/>
    </row>
    <row r="629" spans="1:78">
      <c r="A629" s="50">
        <f t="shared" si="39"/>
        <v>618</v>
      </c>
      <c r="C629" s="11" t="str">
        <f>IFERROR(INDEX('     2022    '!D:D,MATCH('Order Summary'!$A629,'     2022    '!$AN:$AN,0)),"")</f>
        <v/>
      </c>
      <c r="D629" s="11" t="str">
        <f>IFERROR(INDEX('     2022    '!C:C,MATCH('Order Summary'!$A629,'     2022    '!$AN:$AN,0)),"")</f>
        <v/>
      </c>
      <c r="E629" s="11" t="str">
        <f>IFERROR(INDEX('     2022    '!E:E,MATCH('Order Summary'!$A629,'     2022    '!$AN:$AN,0)),"")</f>
        <v/>
      </c>
      <c r="F629" s="96">
        <f>IFERROR(INDEX('     2022    '!AY:AY,MATCH($A629,'     2022    '!$AN:$AN,0)),0)</f>
        <v>0</v>
      </c>
      <c r="G629" s="180" t="str">
        <f>IFERROR(IF($O$3&gt;68,INDEX('     2022    '!I:I,MATCH($A629,'     2022    '!$AN:$AN,0))*(1-'     2022    '!$BA$1),INDEX('     2022    '!I:I,MATCH($A629,'     2022    '!$AN:$AN,0))),"")</f>
        <v/>
      </c>
      <c r="H629" s="96">
        <f>IFERROR(INDEX('     2022    '!AZ:AZ,MATCH($A629,'     2022    '!$AN:$AN,0)),0)</f>
        <v>0</v>
      </c>
      <c r="I629" s="180" t="str">
        <f>IFERROR(IF($O$3&gt;68,INDEX('     2022    '!M:M,MATCH($A629,'     2022    '!$AN:$AN,0))*(1-'     2022    '!$BA$1),INDEX('     2022    '!M:M,MATCH($A629,'     2022    '!$AN:$AN,0))),"")</f>
        <v/>
      </c>
      <c r="J629" s="181">
        <f t="shared" si="37"/>
        <v>0</v>
      </c>
      <c r="K629" s="182" t="str">
        <f t="shared" si="38"/>
        <v/>
      </c>
      <c r="L629" s="53"/>
      <c r="M629" s="52" t="str">
        <f>IFERROR(INDEX('     2022    '!R:R,MATCH('Order Summary'!$A629,'     2022    '!$AN:$AN,0)),"")</f>
        <v/>
      </c>
      <c r="N629" s="52" t="str">
        <f>IFERROR(INDEX('     2022    '!V:V,MATCH('Order Summary'!$A629,'     2022    '!$AN:$AN,0)),"")</f>
        <v/>
      </c>
      <c r="O629" s="52" t="str">
        <f>IFERROR(INDEX('     2022    '!S:S,MATCH('Order Summary'!$A629,'     2022    '!$AN:$AN,0)),"")</f>
        <v/>
      </c>
      <c r="P629" s="96" t="str">
        <f t="shared" si="36"/>
        <v/>
      </c>
      <c r="R629" s="9"/>
      <c r="S629" s="9"/>
      <c r="T629" s="9"/>
      <c r="U629" s="9"/>
      <c r="V629" s="9"/>
      <c r="W629" s="9"/>
      <c r="X629" s="9"/>
      <c r="Y629" s="9"/>
      <c r="Z629" s="9"/>
      <c r="AA629" s="9"/>
      <c r="AB629" s="9"/>
      <c r="AC629" s="9"/>
      <c r="AD629" s="9"/>
      <c r="AE629" s="9"/>
      <c r="AF629" s="9"/>
      <c r="AG629" s="9"/>
      <c r="AH629" s="9"/>
      <c r="AI629" s="9"/>
      <c r="AJ629" s="9"/>
      <c r="AK629" s="9"/>
      <c r="AL629" s="9"/>
      <c r="AM629" s="9"/>
      <c r="AN629" s="9"/>
      <c r="AO629" s="9"/>
      <c r="AP629" s="9"/>
      <c r="AQ629" s="9"/>
      <c r="AR629" s="9"/>
      <c r="AS629" s="9"/>
      <c r="AT629" s="9"/>
      <c r="AU629" s="9"/>
      <c r="AV629" s="9"/>
      <c r="AW629" s="9"/>
      <c r="AX629" s="9"/>
      <c r="AY629" s="9"/>
      <c r="AZ629" s="9"/>
      <c r="BA629" s="9"/>
      <c r="BB629" s="9"/>
      <c r="BC629" s="9"/>
      <c r="BD629" s="9"/>
      <c r="BE629" s="9"/>
      <c r="BF629" s="9"/>
      <c r="BG629" s="9"/>
      <c r="BH629" s="9"/>
      <c r="BI629" s="9"/>
      <c r="BJ629" s="9"/>
      <c r="BK629" s="9"/>
      <c r="BL629" s="9"/>
      <c r="BM629" s="9"/>
      <c r="BN629" s="9"/>
      <c r="BO629" s="9"/>
      <c r="BP629" s="9"/>
      <c r="BQ629" s="9"/>
      <c r="BR629" s="9"/>
      <c r="BS629" s="9"/>
      <c r="BT629" s="9"/>
      <c r="BU629" s="9"/>
      <c r="BV629" s="9"/>
      <c r="BW629" s="9"/>
      <c r="BX629" s="9"/>
      <c r="BY629" s="9"/>
      <c r="BZ629" s="9"/>
    </row>
    <row r="630" spans="1:78">
      <c r="A630" s="50">
        <f t="shared" si="39"/>
        <v>619</v>
      </c>
      <c r="C630" s="11" t="str">
        <f>IFERROR(INDEX('     2022    '!D:D,MATCH('Order Summary'!$A630,'     2022    '!$AN:$AN,0)),"")</f>
        <v/>
      </c>
      <c r="D630" s="11" t="str">
        <f>IFERROR(INDEX('     2022    '!C:C,MATCH('Order Summary'!$A630,'     2022    '!$AN:$AN,0)),"")</f>
        <v/>
      </c>
      <c r="E630" s="11" t="str">
        <f>IFERROR(INDEX('     2022    '!E:E,MATCH('Order Summary'!$A630,'     2022    '!$AN:$AN,0)),"")</f>
        <v/>
      </c>
      <c r="F630" s="96">
        <f>IFERROR(INDEX('     2022    '!AY:AY,MATCH($A630,'     2022    '!$AN:$AN,0)),0)</f>
        <v>0</v>
      </c>
      <c r="G630" s="180" t="str">
        <f>IFERROR(IF($O$3&gt;68,INDEX('     2022    '!I:I,MATCH($A630,'     2022    '!$AN:$AN,0))*(1-'     2022    '!$BA$1),INDEX('     2022    '!I:I,MATCH($A630,'     2022    '!$AN:$AN,0))),"")</f>
        <v/>
      </c>
      <c r="H630" s="96">
        <f>IFERROR(INDEX('     2022    '!AZ:AZ,MATCH($A630,'     2022    '!$AN:$AN,0)),0)</f>
        <v>0</v>
      </c>
      <c r="I630" s="180" t="str">
        <f>IFERROR(IF($O$3&gt;68,INDEX('     2022    '!M:M,MATCH($A630,'     2022    '!$AN:$AN,0))*(1-'     2022    '!$BA$1),INDEX('     2022    '!M:M,MATCH($A630,'     2022    '!$AN:$AN,0))),"")</f>
        <v/>
      </c>
      <c r="J630" s="181">
        <f t="shared" si="37"/>
        <v>0</v>
      </c>
      <c r="K630" s="182" t="str">
        <f t="shared" si="38"/>
        <v/>
      </c>
      <c r="L630" s="53"/>
      <c r="M630" s="52" t="str">
        <f>IFERROR(INDEX('     2022    '!R:R,MATCH('Order Summary'!$A630,'     2022    '!$AN:$AN,0)),"")</f>
        <v/>
      </c>
      <c r="N630" s="52" t="str">
        <f>IFERROR(INDEX('     2022    '!V:V,MATCH('Order Summary'!$A630,'     2022    '!$AN:$AN,0)),"")</f>
        <v/>
      </c>
      <c r="O630" s="52" t="str">
        <f>IFERROR(INDEX('     2022    '!S:S,MATCH('Order Summary'!$A630,'     2022    '!$AN:$AN,0)),"")</f>
        <v/>
      </c>
      <c r="P630" s="96" t="str">
        <f t="shared" si="36"/>
        <v/>
      </c>
      <c r="R630" s="9"/>
      <c r="S630" s="9"/>
      <c r="T630" s="9"/>
      <c r="U630" s="9"/>
      <c r="V630" s="9"/>
      <c r="W630" s="9"/>
      <c r="X630" s="9"/>
      <c r="Y630" s="9"/>
      <c r="Z630" s="9"/>
      <c r="AA630" s="9"/>
      <c r="AB630" s="9"/>
      <c r="AC630" s="9"/>
      <c r="AD630" s="9"/>
      <c r="AE630" s="9"/>
      <c r="AF630" s="9"/>
      <c r="AG630" s="9"/>
      <c r="AH630" s="9"/>
      <c r="AI630" s="9"/>
      <c r="AJ630" s="9"/>
      <c r="AK630" s="9"/>
      <c r="AL630" s="9"/>
      <c r="AM630" s="9"/>
      <c r="AN630" s="9"/>
      <c r="AO630" s="9"/>
      <c r="AP630" s="9"/>
      <c r="AQ630" s="9"/>
      <c r="AR630" s="9"/>
      <c r="AS630" s="9"/>
      <c r="AT630" s="9"/>
      <c r="AU630" s="9"/>
      <c r="AV630" s="9"/>
      <c r="AW630" s="9"/>
      <c r="AX630" s="9"/>
      <c r="AY630" s="9"/>
      <c r="AZ630" s="9"/>
      <c r="BA630" s="9"/>
      <c r="BB630" s="9"/>
      <c r="BC630" s="9"/>
      <c r="BD630" s="9"/>
      <c r="BE630" s="9"/>
      <c r="BF630" s="9"/>
      <c r="BG630" s="9"/>
      <c r="BH630" s="9"/>
      <c r="BI630" s="9"/>
      <c r="BJ630" s="9"/>
      <c r="BK630" s="9"/>
      <c r="BL630" s="9"/>
      <c r="BM630" s="9"/>
      <c r="BN630" s="9"/>
      <c r="BO630" s="9"/>
      <c r="BP630" s="9"/>
      <c r="BQ630" s="9"/>
      <c r="BR630" s="9"/>
      <c r="BS630" s="9"/>
      <c r="BT630" s="9"/>
      <c r="BU630" s="9"/>
      <c r="BV630" s="9"/>
      <c r="BW630" s="9"/>
      <c r="BX630" s="9"/>
      <c r="BY630" s="9"/>
      <c r="BZ630" s="9"/>
    </row>
    <row r="631" spans="1:78">
      <c r="A631" s="50">
        <f t="shared" si="39"/>
        <v>620</v>
      </c>
      <c r="C631" s="11" t="str">
        <f>IFERROR(INDEX('     2022    '!D:D,MATCH('Order Summary'!$A631,'     2022    '!$AN:$AN,0)),"")</f>
        <v/>
      </c>
      <c r="D631" s="11" t="str">
        <f>IFERROR(INDEX('     2022    '!C:C,MATCH('Order Summary'!$A631,'     2022    '!$AN:$AN,0)),"")</f>
        <v/>
      </c>
      <c r="E631" s="11" t="str">
        <f>IFERROR(INDEX('     2022    '!E:E,MATCH('Order Summary'!$A631,'     2022    '!$AN:$AN,0)),"")</f>
        <v/>
      </c>
      <c r="F631" s="96">
        <f>IFERROR(INDEX('     2022    '!AY:AY,MATCH($A631,'     2022    '!$AN:$AN,0)),0)</f>
        <v>0</v>
      </c>
      <c r="G631" s="180" t="str">
        <f>IFERROR(IF($O$3&gt;68,INDEX('     2022    '!I:I,MATCH($A631,'     2022    '!$AN:$AN,0))*(1-'     2022    '!$BA$1),INDEX('     2022    '!I:I,MATCH($A631,'     2022    '!$AN:$AN,0))),"")</f>
        <v/>
      </c>
      <c r="H631" s="96">
        <f>IFERROR(INDEX('     2022    '!AZ:AZ,MATCH($A631,'     2022    '!$AN:$AN,0)),0)</f>
        <v>0</v>
      </c>
      <c r="I631" s="180" t="str">
        <f>IFERROR(IF($O$3&gt;68,INDEX('     2022    '!M:M,MATCH($A631,'     2022    '!$AN:$AN,0))*(1-'     2022    '!$BA$1),INDEX('     2022    '!M:M,MATCH($A631,'     2022    '!$AN:$AN,0))),"")</f>
        <v/>
      </c>
      <c r="J631" s="181">
        <f t="shared" si="37"/>
        <v>0</v>
      </c>
      <c r="K631" s="182" t="str">
        <f t="shared" si="38"/>
        <v/>
      </c>
      <c r="L631" s="53"/>
      <c r="M631" s="52" t="str">
        <f>IFERROR(INDEX('     2022    '!R:R,MATCH('Order Summary'!$A631,'     2022    '!$AN:$AN,0)),"")</f>
        <v/>
      </c>
      <c r="N631" s="52" t="str">
        <f>IFERROR(INDEX('     2022    '!V:V,MATCH('Order Summary'!$A631,'     2022    '!$AN:$AN,0)),"")</f>
        <v/>
      </c>
      <c r="O631" s="52" t="str">
        <f>IFERROR(INDEX('     2022    '!S:S,MATCH('Order Summary'!$A631,'     2022    '!$AN:$AN,0)),"")</f>
        <v/>
      </c>
      <c r="P631" s="96" t="str">
        <f t="shared" si="36"/>
        <v/>
      </c>
      <c r="R631" s="9"/>
      <c r="S631" s="9"/>
      <c r="T631" s="9"/>
      <c r="U631" s="9"/>
      <c r="V631" s="9"/>
      <c r="W631" s="9"/>
      <c r="X631" s="9"/>
      <c r="Y631" s="9"/>
      <c r="Z631" s="9"/>
      <c r="AA631" s="9"/>
      <c r="AB631" s="9"/>
      <c r="AC631" s="9"/>
      <c r="AD631" s="9"/>
      <c r="AE631" s="9"/>
      <c r="AF631" s="9"/>
      <c r="AG631" s="9"/>
      <c r="AH631" s="9"/>
      <c r="AI631" s="9"/>
      <c r="AJ631" s="9"/>
      <c r="AK631" s="9"/>
      <c r="AL631" s="9"/>
      <c r="AM631" s="9"/>
      <c r="AN631" s="9"/>
      <c r="AO631" s="9"/>
      <c r="AP631" s="9"/>
      <c r="AQ631" s="9"/>
      <c r="AR631" s="9"/>
      <c r="AS631" s="9"/>
      <c r="AT631" s="9"/>
      <c r="AU631" s="9"/>
      <c r="AV631" s="9"/>
      <c r="AW631" s="9"/>
      <c r="AX631" s="9"/>
      <c r="AY631" s="9"/>
      <c r="AZ631" s="9"/>
      <c r="BA631" s="9"/>
      <c r="BB631" s="9"/>
      <c r="BC631" s="9"/>
      <c r="BD631" s="9"/>
      <c r="BE631" s="9"/>
      <c r="BF631" s="9"/>
      <c r="BG631" s="9"/>
      <c r="BH631" s="9"/>
      <c r="BI631" s="9"/>
      <c r="BJ631" s="9"/>
      <c r="BK631" s="9"/>
      <c r="BL631" s="9"/>
      <c r="BM631" s="9"/>
      <c r="BN631" s="9"/>
      <c r="BO631" s="9"/>
      <c r="BP631" s="9"/>
      <c r="BQ631" s="9"/>
      <c r="BR631" s="9"/>
      <c r="BS631" s="9"/>
      <c r="BT631" s="9"/>
      <c r="BU631" s="9"/>
      <c r="BV631" s="9"/>
      <c r="BW631" s="9"/>
      <c r="BX631" s="9"/>
      <c r="BY631" s="9"/>
      <c r="BZ631" s="9"/>
    </row>
    <row r="632" spans="1:78">
      <c r="A632" s="50">
        <f t="shared" si="39"/>
        <v>621</v>
      </c>
      <c r="C632" s="11" t="str">
        <f>IFERROR(INDEX('     2022    '!D:D,MATCH('Order Summary'!$A632,'     2022    '!$AN:$AN,0)),"")</f>
        <v/>
      </c>
      <c r="D632" s="11" t="str">
        <f>IFERROR(INDEX('     2022    '!C:C,MATCH('Order Summary'!$A632,'     2022    '!$AN:$AN,0)),"")</f>
        <v/>
      </c>
      <c r="E632" s="11" t="str">
        <f>IFERROR(INDEX('     2022    '!E:E,MATCH('Order Summary'!$A632,'     2022    '!$AN:$AN,0)),"")</f>
        <v/>
      </c>
      <c r="F632" s="96">
        <f>IFERROR(INDEX('     2022    '!AY:AY,MATCH($A632,'     2022    '!$AN:$AN,0)),0)</f>
        <v>0</v>
      </c>
      <c r="G632" s="180" t="str">
        <f>IFERROR(IF($O$3&gt;68,INDEX('     2022    '!I:I,MATCH($A632,'     2022    '!$AN:$AN,0))*(1-'     2022    '!$BA$1),INDEX('     2022    '!I:I,MATCH($A632,'     2022    '!$AN:$AN,0))),"")</f>
        <v/>
      </c>
      <c r="H632" s="96">
        <f>IFERROR(INDEX('     2022    '!AZ:AZ,MATCH($A632,'     2022    '!$AN:$AN,0)),0)</f>
        <v>0</v>
      </c>
      <c r="I632" s="180" t="str">
        <f>IFERROR(IF($O$3&gt;68,INDEX('     2022    '!M:M,MATCH($A632,'     2022    '!$AN:$AN,0))*(1-'     2022    '!$BA$1),INDEX('     2022    '!M:M,MATCH($A632,'     2022    '!$AN:$AN,0))),"")</f>
        <v/>
      </c>
      <c r="J632" s="181">
        <f t="shared" si="37"/>
        <v>0</v>
      </c>
      <c r="K632" s="182" t="str">
        <f t="shared" si="38"/>
        <v/>
      </c>
      <c r="L632" s="53"/>
      <c r="M632" s="52" t="str">
        <f>IFERROR(INDEX('     2022    '!R:R,MATCH('Order Summary'!$A632,'     2022    '!$AN:$AN,0)),"")</f>
        <v/>
      </c>
      <c r="N632" s="52" t="str">
        <f>IFERROR(INDEX('     2022    '!V:V,MATCH('Order Summary'!$A632,'     2022    '!$AN:$AN,0)),"")</f>
        <v/>
      </c>
      <c r="O632" s="52" t="str">
        <f>IFERROR(INDEX('     2022    '!S:S,MATCH('Order Summary'!$A632,'     2022    '!$AN:$AN,0)),"")</f>
        <v/>
      </c>
      <c r="P632" s="96" t="str">
        <f t="shared" si="36"/>
        <v/>
      </c>
      <c r="R632" s="9"/>
      <c r="S632" s="9"/>
      <c r="T632" s="9"/>
      <c r="U632" s="9"/>
      <c r="V632" s="9"/>
      <c r="W632" s="9"/>
      <c r="X632" s="9"/>
      <c r="Y632" s="9"/>
      <c r="Z632" s="9"/>
      <c r="AA632" s="9"/>
      <c r="AB632" s="9"/>
      <c r="AC632" s="9"/>
      <c r="AD632" s="9"/>
      <c r="AE632" s="9"/>
      <c r="AF632" s="9"/>
      <c r="AG632" s="9"/>
      <c r="AH632" s="9"/>
      <c r="AI632" s="9"/>
      <c r="AJ632" s="9"/>
      <c r="AK632" s="9"/>
      <c r="AL632" s="9"/>
      <c r="AM632" s="9"/>
      <c r="AN632" s="9"/>
      <c r="AO632" s="9"/>
      <c r="AP632" s="9"/>
      <c r="AQ632" s="9"/>
      <c r="AR632" s="9"/>
      <c r="AS632" s="9"/>
      <c r="AT632" s="9"/>
      <c r="AU632" s="9"/>
      <c r="AV632" s="9"/>
      <c r="AW632" s="9"/>
      <c r="AX632" s="9"/>
      <c r="AY632" s="9"/>
      <c r="AZ632" s="9"/>
      <c r="BA632" s="9"/>
      <c r="BB632" s="9"/>
      <c r="BC632" s="9"/>
      <c r="BD632" s="9"/>
      <c r="BE632" s="9"/>
      <c r="BF632" s="9"/>
      <c r="BG632" s="9"/>
      <c r="BH632" s="9"/>
      <c r="BI632" s="9"/>
      <c r="BJ632" s="9"/>
      <c r="BK632" s="9"/>
      <c r="BL632" s="9"/>
      <c r="BM632" s="9"/>
      <c r="BN632" s="9"/>
      <c r="BO632" s="9"/>
      <c r="BP632" s="9"/>
      <c r="BQ632" s="9"/>
      <c r="BR632" s="9"/>
      <c r="BS632" s="9"/>
      <c r="BT632" s="9"/>
      <c r="BU632" s="9"/>
      <c r="BV632" s="9"/>
      <c r="BW632" s="9"/>
      <c r="BX632" s="9"/>
      <c r="BY632" s="9"/>
      <c r="BZ632" s="9"/>
    </row>
    <row r="633" spans="1:78">
      <c r="A633" s="50">
        <f t="shared" si="39"/>
        <v>622</v>
      </c>
      <c r="C633" s="11" t="str">
        <f>IFERROR(INDEX('     2022    '!D:D,MATCH('Order Summary'!$A633,'     2022    '!$AN:$AN,0)),"")</f>
        <v/>
      </c>
      <c r="D633" s="11" t="str">
        <f>IFERROR(INDEX('     2022    '!C:C,MATCH('Order Summary'!$A633,'     2022    '!$AN:$AN,0)),"")</f>
        <v/>
      </c>
      <c r="E633" s="11" t="str">
        <f>IFERROR(INDEX('     2022    '!E:E,MATCH('Order Summary'!$A633,'     2022    '!$AN:$AN,0)),"")</f>
        <v/>
      </c>
      <c r="F633" s="96">
        <f>IFERROR(INDEX('     2022    '!AY:AY,MATCH($A633,'     2022    '!$AN:$AN,0)),0)</f>
        <v>0</v>
      </c>
      <c r="G633" s="180" t="str">
        <f>IFERROR(IF($O$3&gt;68,INDEX('     2022    '!I:I,MATCH($A633,'     2022    '!$AN:$AN,0))*(1-'     2022    '!$BA$1),INDEX('     2022    '!I:I,MATCH($A633,'     2022    '!$AN:$AN,0))),"")</f>
        <v/>
      </c>
      <c r="H633" s="96">
        <f>IFERROR(INDEX('     2022    '!AZ:AZ,MATCH($A633,'     2022    '!$AN:$AN,0)),0)</f>
        <v>0</v>
      </c>
      <c r="I633" s="180" t="str">
        <f>IFERROR(IF($O$3&gt;68,INDEX('     2022    '!M:M,MATCH($A633,'     2022    '!$AN:$AN,0))*(1-'     2022    '!$BA$1),INDEX('     2022    '!M:M,MATCH($A633,'     2022    '!$AN:$AN,0))),"")</f>
        <v/>
      </c>
      <c r="J633" s="181">
        <f t="shared" si="37"/>
        <v>0</v>
      </c>
      <c r="K633" s="182" t="str">
        <f t="shared" si="38"/>
        <v/>
      </c>
      <c r="L633" s="53"/>
      <c r="M633" s="52" t="str">
        <f>IFERROR(INDEX('     2022    '!R:R,MATCH('Order Summary'!$A633,'     2022    '!$AN:$AN,0)),"")</f>
        <v/>
      </c>
      <c r="N633" s="52" t="str">
        <f>IFERROR(INDEX('     2022    '!V:V,MATCH('Order Summary'!$A633,'     2022    '!$AN:$AN,0)),"")</f>
        <v/>
      </c>
      <c r="O633" s="52" t="str">
        <f>IFERROR(INDEX('     2022    '!S:S,MATCH('Order Summary'!$A633,'     2022    '!$AN:$AN,0)),"")</f>
        <v/>
      </c>
      <c r="P633" s="96" t="str">
        <f t="shared" si="36"/>
        <v/>
      </c>
      <c r="R633" s="9"/>
      <c r="S633" s="9"/>
      <c r="T633" s="9"/>
      <c r="U633" s="9"/>
      <c r="V633" s="9"/>
      <c r="W633" s="9"/>
      <c r="X633" s="9"/>
      <c r="Y633" s="9"/>
      <c r="Z633" s="9"/>
      <c r="AA633" s="9"/>
      <c r="AB633" s="9"/>
      <c r="AC633" s="9"/>
      <c r="AD633" s="9"/>
      <c r="AE633" s="9"/>
      <c r="AF633" s="9"/>
      <c r="AG633" s="9"/>
      <c r="AH633" s="9"/>
      <c r="AI633" s="9"/>
      <c r="AJ633" s="9"/>
      <c r="AK633" s="9"/>
      <c r="AL633" s="9"/>
      <c r="AM633" s="9"/>
      <c r="AN633" s="9"/>
      <c r="AO633" s="9"/>
      <c r="AP633" s="9"/>
      <c r="AQ633" s="9"/>
      <c r="AR633" s="9"/>
      <c r="AS633" s="9"/>
      <c r="AT633" s="9"/>
      <c r="AU633" s="9"/>
      <c r="AV633" s="9"/>
      <c r="AW633" s="9"/>
      <c r="AX633" s="9"/>
      <c r="AY633" s="9"/>
      <c r="AZ633" s="9"/>
      <c r="BA633" s="9"/>
      <c r="BB633" s="9"/>
      <c r="BC633" s="9"/>
      <c r="BD633" s="9"/>
      <c r="BE633" s="9"/>
      <c r="BF633" s="9"/>
      <c r="BG633" s="9"/>
      <c r="BH633" s="9"/>
      <c r="BI633" s="9"/>
      <c r="BJ633" s="9"/>
      <c r="BK633" s="9"/>
      <c r="BL633" s="9"/>
      <c r="BM633" s="9"/>
      <c r="BN633" s="9"/>
      <c r="BO633" s="9"/>
      <c r="BP633" s="9"/>
      <c r="BQ633" s="9"/>
      <c r="BR633" s="9"/>
      <c r="BS633" s="9"/>
      <c r="BT633" s="9"/>
      <c r="BU633" s="9"/>
      <c r="BV633" s="9"/>
      <c r="BW633" s="9"/>
      <c r="BX633" s="9"/>
      <c r="BY633" s="9"/>
      <c r="BZ633" s="9"/>
    </row>
    <row r="634" spans="1:78">
      <c r="A634" s="50">
        <f t="shared" si="39"/>
        <v>623</v>
      </c>
      <c r="C634" s="11" t="str">
        <f>IFERROR(INDEX('     2022    '!D:D,MATCH('Order Summary'!$A634,'     2022    '!$AN:$AN,0)),"")</f>
        <v/>
      </c>
      <c r="D634" s="11" t="str">
        <f>IFERROR(INDEX('     2022    '!C:C,MATCH('Order Summary'!$A634,'     2022    '!$AN:$AN,0)),"")</f>
        <v/>
      </c>
      <c r="E634" s="11" t="str">
        <f>IFERROR(INDEX('     2022    '!E:E,MATCH('Order Summary'!$A634,'     2022    '!$AN:$AN,0)),"")</f>
        <v/>
      </c>
      <c r="F634" s="96">
        <f>IFERROR(INDEX('     2022    '!AY:AY,MATCH($A634,'     2022    '!$AN:$AN,0)),0)</f>
        <v>0</v>
      </c>
      <c r="G634" s="180" t="str">
        <f>IFERROR(IF($O$3&gt;68,INDEX('     2022    '!I:I,MATCH($A634,'     2022    '!$AN:$AN,0))*(1-'     2022    '!$BA$1),INDEX('     2022    '!I:I,MATCH($A634,'     2022    '!$AN:$AN,0))),"")</f>
        <v/>
      </c>
      <c r="H634" s="96">
        <f>IFERROR(INDEX('     2022    '!AZ:AZ,MATCH($A634,'     2022    '!$AN:$AN,0)),0)</f>
        <v>0</v>
      </c>
      <c r="I634" s="180" t="str">
        <f>IFERROR(IF($O$3&gt;68,INDEX('     2022    '!M:M,MATCH($A634,'     2022    '!$AN:$AN,0))*(1-'     2022    '!$BA$1),INDEX('     2022    '!M:M,MATCH($A634,'     2022    '!$AN:$AN,0))),"")</f>
        <v/>
      </c>
      <c r="J634" s="181">
        <f t="shared" si="37"/>
        <v>0</v>
      </c>
      <c r="K634" s="182" t="str">
        <f t="shared" si="38"/>
        <v/>
      </c>
      <c r="L634" s="53"/>
      <c r="M634" s="52" t="str">
        <f>IFERROR(INDEX('     2022    '!R:R,MATCH('Order Summary'!$A634,'     2022    '!$AN:$AN,0)),"")</f>
        <v/>
      </c>
      <c r="N634" s="52" t="str">
        <f>IFERROR(INDEX('     2022    '!V:V,MATCH('Order Summary'!$A634,'     2022    '!$AN:$AN,0)),"")</f>
        <v/>
      </c>
      <c r="O634" s="52" t="str">
        <f>IFERROR(INDEX('     2022    '!S:S,MATCH('Order Summary'!$A634,'     2022    '!$AN:$AN,0)),"")</f>
        <v/>
      </c>
      <c r="P634" s="96" t="str">
        <f t="shared" si="36"/>
        <v/>
      </c>
      <c r="R634" s="9"/>
      <c r="S634" s="9"/>
      <c r="T634" s="9"/>
      <c r="U634" s="9"/>
      <c r="V634" s="9"/>
      <c r="W634" s="9"/>
      <c r="X634" s="9"/>
      <c r="Y634" s="9"/>
      <c r="Z634" s="9"/>
      <c r="AA634" s="9"/>
      <c r="AB634" s="9"/>
      <c r="AC634" s="9"/>
      <c r="AD634" s="9"/>
      <c r="AE634" s="9"/>
      <c r="AF634" s="9"/>
      <c r="AG634" s="9"/>
      <c r="AH634" s="9"/>
      <c r="AI634" s="9"/>
      <c r="AJ634" s="9"/>
      <c r="AK634" s="9"/>
      <c r="AL634" s="9"/>
      <c r="AM634" s="9"/>
      <c r="AN634" s="9"/>
      <c r="AO634" s="9"/>
      <c r="AP634" s="9"/>
      <c r="AQ634" s="9"/>
      <c r="AR634" s="9"/>
      <c r="AS634" s="9"/>
      <c r="AT634" s="9"/>
      <c r="AU634" s="9"/>
      <c r="AV634" s="9"/>
      <c r="AW634" s="9"/>
      <c r="AX634" s="9"/>
      <c r="AY634" s="9"/>
      <c r="AZ634" s="9"/>
      <c r="BA634" s="9"/>
      <c r="BB634" s="9"/>
      <c r="BC634" s="9"/>
      <c r="BD634" s="9"/>
      <c r="BE634" s="9"/>
      <c r="BF634" s="9"/>
      <c r="BG634" s="9"/>
      <c r="BH634" s="9"/>
      <c r="BI634" s="9"/>
      <c r="BJ634" s="9"/>
      <c r="BK634" s="9"/>
      <c r="BL634" s="9"/>
      <c r="BM634" s="9"/>
      <c r="BN634" s="9"/>
      <c r="BO634" s="9"/>
      <c r="BP634" s="9"/>
      <c r="BQ634" s="9"/>
      <c r="BR634" s="9"/>
      <c r="BS634" s="9"/>
      <c r="BT634" s="9"/>
      <c r="BU634" s="9"/>
      <c r="BV634" s="9"/>
      <c r="BW634" s="9"/>
      <c r="BX634" s="9"/>
      <c r="BY634" s="9"/>
      <c r="BZ634" s="9"/>
    </row>
    <row r="635" spans="1:78">
      <c r="A635" s="50">
        <f t="shared" si="39"/>
        <v>624</v>
      </c>
      <c r="C635" s="11" t="str">
        <f>IFERROR(INDEX('     2022    '!D:D,MATCH('Order Summary'!$A635,'     2022    '!$AN:$AN,0)),"")</f>
        <v/>
      </c>
      <c r="D635" s="11" t="str">
        <f>IFERROR(INDEX('     2022    '!C:C,MATCH('Order Summary'!$A635,'     2022    '!$AN:$AN,0)),"")</f>
        <v/>
      </c>
      <c r="E635" s="11" t="str">
        <f>IFERROR(INDEX('     2022    '!E:E,MATCH('Order Summary'!$A635,'     2022    '!$AN:$AN,0)),"")</f>
        <v/>
      </c>
      <c r="F635" s="96">
        <f>IFERROR(INDEX('     2022    '!AY:AY,MATCH($A635,'     2022    '!$AN:$AN,0)),0)</f>
        <v>0</v>
      </c>
      <c r="G635" s="180" t="str">
        <f>IFERROR(IF($O$3&gt;68,INDEX('     2022    '!I:I,MATCH($A635,'     2022    '!$AN:$AN,0))*(1-'     2022    '!$BA$1),INDEX('     2022    '!I:I,MATCH($A635,'     2022    '!$AN:$AN,0))),"")</f>
        <v/>
      </c>
      <c r="H635" s="96">
        <f>IFERROR(INDEX('     2022    '!AZ:AZ,MATCH($A635,'     2022    '!$AN:$AN,0)),0)</f>
        <v>0</v>
      </c>
      <c r="I635" s="180" t="str">
        <f>IFERROR(IF($O$3&gt;68,INDEX('     2022    '!M:M,MATCH($A635,'     2022    '!$AN:$AN,0))*(1-'     2022    '!$BA$1),INDEX('     2022    '!M:M,MATCH($A635,'     2022    '!$AN:$AN,0))),"")</f>
        <v/>
      </c>
      <c r="J635" s="181">
        <f t="shared" si="37"/>
        <v>0</v>
      </c>
      <c r="K635" s="182" t="str">
        <f t="shared" si="38"/>
        <v/>
      </c>
      <c r="L635" s="53"/>
      <c r="M635" s="52" t="str">
        <f>IFERROR(INDEX('     2022    '!R:R,MATCH('Order Summary'!$A635,'     2022    '!$AN:$AN,0)),"")</f>
        <v/>
      </c>
      <c r="N635" s="52" t="str">
        <f>IFERROR(INDEX('     2022    '!V:V,MATCH('Order Summary'!$A635,'     2022    '!$AN:$AN,0)),"")</f>
        <v/>
      </c>
      <c r="O635" s="52" t="str">
        <f>IFERROR(INDEX('     2022    '!S:S,MATCH('Order Summary'!$A635,'     2022    '!$AN:$AN,0)),"")</f>
        <v/>
      </c>
      <c r="P635" s="96" t="str">
        <f t="shared" si="36"/>
        <v/>
      </c>
      <c r="R635" s="9"/>
      <c r="S635" s="9"/>
      <c r="T635" s="9"/>
      <c r="U635" s="9"/>
      <c r="V635" s="9"/>
      <c r="W635" s="9"/>
      <c r="X635" s="9"/>
      <c r="Y635" s="9"/>
      <c r="Z635" s="9"/>
      <c r="AA635" s="9"/>
      <c r="AB635" s="9"/>
      <c r="AC635" s="9"/>
      <c r="AD635" s="9"/>
      <c r="AE635" s="9"/>
      <c r="AF635" s="9"/>
      <c r="AG635" s="9"/>
      <c r="AH635" s="9"/>
      <c r="AI635" s="9"/>
      <c r="AJ635" s="9"/>
      <c r="AK635" s="9"/>
      <c r="AL635" s="9"/>
      <c r="AM635" s="9"/>
      <c r="AN635" s="9"/>
      <c r="AO635" s="9"/>
      <c r="AP635" s="9"/>
      <c r="AQ635" s="9"/>
      <c r="AR635" s="9"/>
      <c r="AS635" s="9"/>
      <c r="AT635" s="9"/>
      <c r="AU635" s="9"/>
      <c r="AV635" s="9"/>
      <c r="AW635" s="9"/>
      <c r="AX635" s="9"/>
      <c r="AY635" s="9"/>
      <c r="AZ635" s="9"/>
      <c r="BA635" s="9"/>
      <c r="BB635" s="9"/>
      <c r="BC635" s="9"/>
      <c r="BD635" s="9"/>
      <c r="BE635" s="9"/>
      <c r="BF635" s="9"/>
      <c r="BG635" s="9"/>
      <c r="BH635" s="9"/>
      <c r="BI635" s="9"/>
      <c r="BJ635" s="9"/>
      <c r="BK635" s="9"/>
      <c r="BL635" s="9"/>
      <c r="BM635" s="9"/>
      <c r="BN635" s="9"/>
      <c r="BO635" s="9"/>
      <c r="BP635" s="9"/>
      <c r="BQ635" s="9"/>
      <c r="BR635" s="9"/>
      <c r="BS635" s="9"/>
      <c r="BT635" s="9"/>
      <c r="BU635" s="9"/>
      <c r="BV635" s="9"/>
      <c r="BW635" s="9"/>
      <c r="BX635" s="9"/>
      <c r="BY635" s="9"/>
      <c r="BZ635" s="9"/>
    </row>
    <row r="636" spans="1:78">
      <c r="A636" s="50">
        <f t="shared" si="39"/>
        <v>625</v>
      </c>
      <c r="C636" s="11" t="str">
        <f>IFERROR(INDEX('     2022    '!D:D,MATCH('Order Summary'!$A636,'     2022    '!$AN:$AN,0)),"")</f>
        <v/>
      </c>
      <c r="D636" s="11" t="str">
        <f>IFERROR(INDEX('     2022    '!C:C,MATCH('Order Summary'!$A636,'     2022    '!$AN:$AN,0)),"")</f>
        <v/>
      </c>
      <c r="E636" s="11" t="str">
        <f>IFERROR(INDEX('     2022    '!E:E,MATCH('Order Summary'!$A636,'     2022    '!$AN:$AN,0)),"")</f>
        <v/>
      </c>
      <c r="F636" s="96">
        <f>IFERROR(INDEX('     2022    '!AY:AY,MATCH($A636,'     2022    '!$AN:$AN,0)),0)</f>
        <v>0</v>
      </c>
      <c r="G636" s="180" t="str">
        <f>IFERROR(IF($O$3&gt;68,INDEX('     2022    '!I:I,MATCH($A636,'     2022    '!$AN:$AN,0))*(1-'     2022    '!$BA$1),INDEX('     2022    '!I:I,MATCH($A636,'     2022    '!$AN:$AN,0))),"")</f>
        <v/>
      </c>
      <c r="H636" s="96">
        <f>IFERROR(INDEX('     2022    '!AZ:AZ,MATCH($A636,'     2022    '!$AN:$AN,0)),0)</f>
        <v>0</v>
      </c>
      <c r="I636" s="180" t="str">
        <f>IFERROR(IF($O$3&gt;68,INDEX('     2022    '!M:M,MATCH($A636,'     2022    '!$AN:$AN,0))*(1-'     2022    '!$BA$1),INDEX('     2022    '!M:M,MATCH($A636,'     2022    '!$AN:$AN,0))),"")</f>
        <v/>
      </c>
      <c r="J636" s="181">
        <f t="shared" si="37"/>
        <v>0</v>
      </c>
      <c r="K636" s="182" t="str">
        <f t="shared" si="38"/>
        <v/>
      </c>
      <c r="L636" s="53"/>
      <c r="M636" s="52" t="str">
        <f>IFERROR(INDEX('     2022    '!R:R,MATCH('Order Summary'!$A636,'     2022    '!$AN:$AN,0)),"")</f>
        <v/>
      </c>
      <c r="N636" s="52" t="str">
        <f>IFERROR(INDEX('     2022    '!V:V,MATCH('Order Summary'!$A636,'     2022    '!$AN:$AN,0)),"")</f>
        <v/>
      </c>
      <c r="O636" s="52" t="str">
        <f>IFERROR(INDEX('     2022    '!S:S,MATCH('Order Summary'!$A636,'     2022    '!$AN:$AN,0)),"")</f>
        <v/>
      </c>
      <c r="P636" s="96" t="str">
        <f t="shared" si="36"/>
        <v/>
      </c>
      <c r="R636" s="9"/>
      <c r="S636" s="9"/>
      <c r="T636" s="9"/>
      <c r="U636" s="9"/>
      <c r="V636" s="9"/>
      <c r="W636" s="9"/>
      <c r="X636" s="9"/>
      <c r="Y636" s="9"/>
      <c r="Z636" s="9"/>
      <c r="AA636" s="9"/>
      <c r="AB636" s="9"/>
      <c r="AC636" s="9"/>
      <c r="AD636" s="9"/>
      <c r="AE636" s="9"/>
      <c r="AF636" s="9"/>
      <c r="AG636" s="9"/>
      <c r="AH636" s="9"/>
      <c r="AI636" s="9"/>
      <c r="AJ636" s="9"/>
      <c r="AK636" s="9"/>
      <c r="AL636" s="9"/>
      <c r="AM636" s="9"/>
      <c r="AN636" s="9"/>
      <c r="AO636" s="9"/>
      <c r="AP636" s="9"/>
      <c r="AQ636" s="9"/>
      <c r="AR636" s="9"/>
      <c r="AS636" s="9"/>
      <c r="AT636" s="9"/>
      <c r="AU636" s="9"/>
      <c r="AV636" s="9"/>
      <c r="AW636" s="9"/>
      <c r="AX636" s="9"/>
      <c r="AY636" s="9"/>
      <c r="AZ636" s="9"/>
      <c r="BA636" s="9"/>
      <c r="BB636" s="9"/>
      <c r="BC636" s="9"/>
      <c r="BD636" s="9"/>
      <c r="BE636" s="9"/>
      <c r="BF636" s="9"/>
      <c r="BG636" s="9"/>
      <c r="BH636" s="9"/>
      <c r="BI636" s="9"/>
      <c r="BJ636" s="9"/>
      <c r="BK636" s="9"/>
      <c r="BL636" s="9"/>
      <c r="BM636" s="9"/>
      <c r="BN636" s="9"/>
      <c r="BO636" s="9"/>
      <c r="BP636" s="9"/>
      <c r="BQ636" s="9"/>
      <c r="BR636" s="9"/>
      <c r="BS636" s="9"/>
      <c r="BT636" s="9"/>
      <c r="BU636" s="9"/>
      <c r="BV636" s="9"/>
      <c r="BW636" s="9"/>
      <c r="BX636" s="9"/>
      <c r="BY636" s="9"/>
      <c r="BZ636" s="9"/>
    </row>
    <row r="637" spans="1:78">
      <c r="A637" s="50">
        <f t="shared" si="39"/>
        <v>626</v>
      </c>
      <c r="C637" s="11" t="str">
        <f>IFERROR(INDEX('     2022    '!D:D,MATCH('Order Summary'!$A637,'     2022    '!$AN:$AN,0)),"")</f>
        <v/>
      </c>
      <c r="D637" s="11" t="str">
        <f>IFERROR(INDEX('     2022    '!C:C,MATCH('Order Summary'!$A637,'     2022    '!$AN:$AN,0)),"")</f>
        <v/>
      </c>
      <c r="E637" s="11" t="str">
        <f>IFERROR(INDEX('     2022    '!E:E,MATCH('Order Summary'!$A637,'     2022    '!$AN:$AN,0)),"")</f>
        <v/>
      </c>
      <c r="F637" s="96">
        <f>IFERROR(INDEX('     2022    '!AY:AY,MATCH($A637,'     2022    '!$AN:$AN,0)),0)</f>
        <v>0</v>
      </c>
      <c r="G637" s="180" t="str">
        <f>IFERROR(IF($O$3&gt;68,INDEX('     2022    '!I:I,MATCH($A637,'     2022    '!$AN:$AN,0))*(1-'     2022    '!$BA$1),INDEX('     2022    '!I:I,MATCH($A637,'     2022    '!$AN:$AN,0))),"")</f>
        <v/>
      </c>
      <c r="H637" s="96">
        <f>IFERROR(INDEX('     2022    '!AZ:AZ,MATCH($A637,'     2022    '!$AN:$AN,0)),0)</f>
        <v>0</v>
      </c>
      <c r="I637" s="180" t="str">
        <f>IFERROR(IF($O$3&gt;68,INDEX('     2022    '!M:M,MATCH($A637,'     2022    '!$AN:$AN,0))*(1-'     2022    '!$BA$1),INDEX('     2022    '!M:M,MATCH($A637,'     2022    '!$AN:$AN,0))),"")</f>
        <v/>
      </c>
      <c r="J637" s="181">
        <f t="shared" si="37"/>
        <v>0</v>
      </c>
      <c r="K637" s="182" t="str">
        <f t="shared" si="38"/>
        <v/>
      </c>
      <c r="L637" s="53"/>
      <c r="M637" s="52" t="str">
        <f>IFERROR(INDEX('     2022    '!R:R,MATCH('Order Summary'!$A637,'     2022    '!$AN:$AN,0)),"")</f>
        <v/>
      </c>
      <c r="N637" s="52" t="str">
        <f>IFERROR(INDEX('     2022    '!V:V,MATCH('Order Summary'!$A637,'     2022    '!$AN:$AN,0)),"")</f>
        <v/>
      </c>
      <c r="O637" s="52" t="str">
        <f>IFERROR(INDEX('     2022    '!S:S,MATCH('Order Summary'!$A637,'     2022    '!$AN:$AN,0)),"")</f>
        <v/>
      </c>
      <c r="P637" s="96" t="str">
        <f t="shared" si="36"/>
        <v/>
      </c>
      <c r="R637" s="9"/>
      <c r="S637" s="9"/>
      <c r="T637" s="9"/>
      <c r="U637" s="9"/>
      <c r="V637" s="9"/>
      <c r="W637" s="9"/>
      <c r="X637" s="9"/>
      <c r="Y637" s="9"/>
      <c r="Z637" s="9"/>
      <c r="AA637" s="9"/>
      <c r="AB637" s="9"/>
      <c r="AC637" s="9"/>
      <c r="AD637" s="9"/>
      <c r="AE637" s="9"/>
      <c r="AF637" s="9"/>
      <c r="AG637" s="9"/>
      <c r="AH637" s="9"/>
      <c r="AI637" s="9"/>
      <c r="AJ637" s="9"/>
      <c r="AK637" s="9"/>
      <c r="AL637" s="9"/>
      <c r="AM637" s="9"/>
      <c r="AN637" s="9"/>
      <c r="AO637" s="9"/>
      <c r="AP637" s="9"/>
      <c r="AQ637" s="9"/>
      <c r="AR637" s="9"/>
      <c r="AS637" s="9"/>
      <c r="AT637" s="9"/>
      <c r="AU637" s="9"/>
      <c r="AV637" s="9"/>
      <c r="AW637" s="9"/>
      <c r="AX637" s="9"/>
      <c r="AY637" s="9"/>
      <c r="AZ637" s="9"/>
      <c r="BA637" s="9"/>
      <c r="BB637" s="9"/>
      <c r="BC637" s="9"/>
      <c r="BD637" s="9"/>
      <c r="BE637" s="9"/>
      <c r="BF637" s="9"/>
      <c r="BG637" s="9"/>
      <c r="BH637" s="9"/>
      <c r="BI637" s="9"/>
      <c r="BJ637" s="9"/>
      <c r="BK637" s="9"/>
      <c r="BL637" s="9"/>
      <c r="BM637" s="9"/>
      <c r="BN637" s="9"/>
      <c r="BO637" s="9"/>
      <c r="BP637" s="9"/>
      <c r="BQ637" s="9"/>
      <c r="BR637" s="9"/>
      <c r="BS637" s="9"/>
      <c r="BT637" s="9"/>
      <c r="BU637" s="9"/>
      <c r="BV637" s="9"/>
      <c r="BW637" s="9"/>
      <c r="BX637" s="9"/>
      <c r="BY637" s="9"/>
      <c r="BZ637" s="9"/>
    </row>
    <row r="638" spans="1:78">
      <c r="A638" s="50">
        <f t="shared" si="39"/>
        <v>627</v>
      </c>
      <c r="C638" s="11" t="str">
        <f>IFERROR(INDEX('     2022    '!D:D,MATCH('Order Summary'!$A638,'     2022    '!$AN:$AN,0)),"")</f>
        <v/>
      </c>
      <c r="D638" s="11" t="str">
        <f>IFERROR(INDEX('     2022    '!C:C,MATCH('Order Summary'!$A638,'     2022    '!$AN:$AN,0)),"")</f>
        <v/>
      </c>
      <c r="E638" s="11" t="str">
        <f>IFERROR(INDEX('     2022    '!E:E,MATCH('Order Summary'!$A638,'     2022    '!$AN:$AN,0)),"")</f>
        <v/>
      </c>
      <c r="F638" s="96">
        <f>IFERROR(INDEX('     2022    '!AY:AY,MATCH($A638,'     2022    '!$AN:$AN,0)),0)</f>
        <v>0</v>
      </c>
      <c r="G638" s="180" t="str">
        <f>IFERROR(IF($O$3&gt;68,INDEX('     2022    '!I:I,MATCH($A638,'     2022    '!$AN:$AN,0))*(1-'     2022    '!$BA$1),INDEX('     2022    '!I:I,MATCH($A638,'     2022    '!$AN:$AN,0))),"")</f>
        <v/>
      </c>
      <c r="H638" s="96">
        <f>IFERROR(INDEX('     2022    '!AZ:AZ,MATCH($A638,'     2022    '!$AN:$AN,0)),0)</f>
        <v>0</v>
      </c>
      <c r="I638" s="180" t="str">
        <f>IFERROR(IF($O$3&gt;68,INDEX('     2022    '!M:M,MATCH($A638,'     2022    '!$AN:$AN,0))*(1-'     2022    '!$BA$1),INDEX('     2022    '!M:M,MATCH($A638,'     2022    '!$AN:$AN,0))),"")</f>
        <v/>
      </c>
      <c r="J638" s="181">
        <f t="shared" si="37"/>
        <v>0</v>
      </c>
      <c r="K638" s="182" t="str">
        <f t="shared" si="38"/>
        <v/>
      </c>
      <c r="L638" s="53"/>
      <c r="M638" s="52" t="str">
        <f>IFERROR(INDEX('     2022    '!R:R,MATCH('Order Summary'!$A638,'     2022    '!$AN:$AN,0)),"")</f>
        <v/>
      </c>
      <c r="N638" s="52" t="str">
        <f>IFERROR(INDEX('     2022    '!V:V,MATCH('Order Summary'!$A638,'     2022    '!$AN:$AN,0)),"")</f>
        <v/>
      </c>
      <c r="O638" s="52" t="str">
        <f>IFERROR(INDEX('     2022    '!S:S,MATCH('Order Summary'!$A638,'     2022    '!$AN:$AN,0)),"")</f>
        <v/>
      </c>
      <c r="P638" s="96" t="str">
        <f t="shared" si="36"/>
        <v/>
      </c>
      <c r="R638" s="9"/>
      <c r="S638" s="9"/>
      <c r="T638" s="9"/>
      <c r="U638" s="9"/>
      <c r="V638" s="9"/>
      <c r="W638" s="9"/>
      <c r="X638" s="9"/>
      <c r="Y638" s="9"/>
      <c r="Z638" s="9"/>
      <c r="AA638" s="9"/>
      <c r="AB638" s="9"/>
      <c r="AC638" s="9"/>
      <c r="AD638" s="9"/>
      <c r="AE638" s="9"/>
      <c r="AF638" s="9"/>
      <c r="AG638" s="9"/>
      <c r="AH638" s="9"/>
      <c r="AI638" s="9"/>
      <c r="AJ638" s="9"/>
      <c r="AK638" s="9"/>
      <c r="AL638" s="9"/>
      <c r="AM638" s="9"/>
      <c r="AN638" s="9"/>
      <c r="AO638" s="9"/>
      <c r="AP638" s="9"/>
      <c r="AQ638" s="9"/>
      <c r="AR638" s="9"/>
      <c r="AS638" s="9"/>
      <c r="AT638" s="9"/>
      <c r="AU638" s="9"/>
      <c r="AV638" s="9"/>
      <c r="AW638" s="9"/>
      <c r="AX638" s="9"/>
      <c r="AY638" s="9"/>
      <c r="AZ638" s="9"/>
      <c r="BA638" s="9"/>
      <c r="BB638" s="9"/>
      <c r="BC638" s="9"/>
      <c r="BD638" s="9"/>
      <c r="BE638" s="9"/>
      <c r="BF638" s="9"/>
      <c r="BG638" s="9"/>
      <c r="BH638" s="9"/>
      <c r="BI638" s="9"/>
      <c r="BJ638" s="9"/>
      <c r="BK638" s="9"/>
      <c r="BL638" s="9"/>
      <c r="BM638" s="9"/>
      <c r="BN638" s="9"/>
      <c r="BO638" s="9"/>
      <c r="BP638" s="9"/>
      <c r="BQ638" s="9"/>
      <c r="BR638" s="9"/>
      <c r="BS638" s="9"/>
      <c r="BT638" s="9"/>
      <c r="BU638" s="9"/>
      <c r="BV638" s="9"/>
      <c r="BW638" s="9"/>
      <c r="BX638" s="9"/>
      <c r="BY638" s="9"/>
      <c r="BZ638" s="9"/>
    </row>
    <row r="639" spans="1:78">
      <c r="A639" s="50">
        <f t="shared" si="39"/>
        <v>628</v>
      </c>
      <c r="C639" s="11" t="str">
        <f>IFERROR(INDEX('     2022    '!D:D,MATCH('Order Summary'!$A639,'     2022    '!$AN:$AN,0)),"")</f>
        <v/>
      </c>
      <c r="D639" s="11" t="str">
        <f>IFERROR(INDEX('     2022    '!C:C,MATCH('Order Summary'!$A639,'     2022    '!$AN:$AN,0)),"")</f>
        <v/>
      </c>
      <c r="E639" s="11" t="str">
        <f>IFERROR(INDEX('     2022    '!E:E,MATCH('Order Summary'!$A639,'     2022    '!$AN:$AN,0)),"")</f>
        <v/>
      </c>
      <c r="F639" s="96">
        <f>IFERROR(INDEX('     2022    '!AY:AY,MATCH($A639,'     2022    '!$AN:$AN,0)),0)</f>
        <v>0</v>
      </c>
      <c r="G639" s="180" t="str">
        <f>IFERROR(IF($O$3&gt;68,INDEX('     2022    '!I:I,MATCH($A639,'     2022    '!$AN:$AN,0))*(1-'     2022    '!$BA$1),INDEX('     2022    '!I:I,MATCH($A639,'     2022    '!$AN:$AN,0))),"")</f>
        <v/>
      </c>
      <c r="H639" s="96">
        <f>IFERROR(INDEX('     2022    '!AZ:AZ,MATCH($A639,'     2022    '!$AN:$AN,0)),0)</f>
        <v>0</v>
      </c>
      <c r="I639" s="180" t="str">
        <f>IFERROR(IF($O$3&gt;68,INDEX('     2022    '!M:M,MATCH($A639,'     2022    '!$AN:$AN,0))*(1-'     2022    '!$BA$1),INDEX('     2022    '!M:M,MATCH($A639,'     2022    '!$AN:$AN,0))),"")</f>
        <v/>
      </c>
      <c r="J639" s="181">
        <f t="shared" si="37"/>
        <v>0</v>
      </c>
      <c r="K639" s="182" t="str">
        <f t="shared" si="38"/>
        <v/>
      </c>
      <c r="L639" s="53"/>
      <c r="M639" s="52" t="str">
        <f>IFERROR(INDEX('     2022    '!R:R,MATCH('Order Summary'!$A639,'     2022    '!$AN:$AN,0)),"")</f>
        <v/>
      </c>
      <c r="N639" s="52" t="str">
        <f>IFERROR(INDEX('     2022    '!V:V,MATCH('Order Summary'!$A639,'     2022    '!$AN:$AN,0)),"")</f>
        <v/>
      </c>
      <c r="O639" s="52" t="str">
        <f>IFERROR(INDEX('     2022    '!S:S,MATCH('Order Summary'!$A639,'     2022    '!$AN:$AN,0)),"")</f>
        <v/>
      </c>
      <c r="P639" s="96" t="str">
        <f t="shared" si="36"/>
        <v/>
      </c>
      <c r="R639" s="9"/>
      <c r="S639" s="9"/>
      <c r="T639" s="9"/>
      <c r="U639" s="9"/>
      <c r="V639" s="9"/>
      <c r="W639" s="9"/>
      <c r="X639" s="9"/>
      <c r="Y639" s="9"/>
      <c r="Z639" s="9"/>
      <c r="AA639" s="9"/>
      <c r="AB639" s="9"/>
      <c r="AC639" s="9"/>
      <c r="AD639" s="9"/>
      <c r="AE639" s="9"/>
      <c r="AF639" s="9"/>
      <c r="AG639" s="9"/>
      <c r="AH639" s="9"/>
      <c r="AI639" s="9"/>
      <c r="AJ639" s="9"/>
      <c r="AK639" s="9"/>
      <c r="AL639" s="9"/>
      <c r="AM639" s="9"/>
      <c r="AN639" s="9"/>
      <c r="AO639" s="9"/>
      <c r="AP639" s="9"/>
      <c r="AQ639" s="9"/>
      <c r="AR639" s="9"/>
      <c r="AS639" s="9"/>
      <c r="AT639" s="9"/>
      <c r="AU639" s="9"/>
      <c r="AV639" s="9"/>
      <c r="AW639" s="9"/>
      <c r="AX639" s="9"/>
      <c r="AY639" s="9"/>
      <c r="AZ639" s="9"/>
      <c r="BA639" s="9"/>
      <c r="BB639" s="9"/>
      <c r="BC639" s="9"/>
      <c r="BD639" s="9"/>
      <c r="BE639" s="9"/>
      <c r="BF639" s="9"/>
      <c r="BG639" s="9"/>
      <c r="BH639" s="9"/>
      <c r="BI639" s="9"/>
      <c r="BJ639" s="9"/>
      <c r="BK639" s="9"/>
      <c r="BL639" s="9"/>
      <c r="BM639" s="9"/>
      <c r="BN639" s="9"/>
      <c r="BO639" s="9"/>
      <c r="BP639" s="9"/>
      <c r="BQ639" s="9"/>
      <c r="BR639" s="9"/>
      <c r="BS639" s="9"/>
      <c r="BT639" s="9"/>
      <c r="BU639" s="9"/>
      <c r="BV639" s="9"/>
      <c r="BW639" s="9"/>
      <c r="BX639" s="9"/>
      <c r="BY639" s="9"/>
      <c r="BZ639" s="9"/>
    </row>
    <row r="640" spans="1:78">
      <c r="A640" s="50">
        <f t="shared" si="39"/>
        <v>629</v>
      </c>
      <c r="C640" s="11" t="str">
        <f>IFERROR(INDEX('     2022    '!D:D,MATCH('Order Summary'!$A640,'     2022    '!$AN:$AN,0)),"")</f>
        <v/>
      </c>
      <c r="D640" s="11" t="str">
        <f>IFERROR(INDEX('     2022    '!C:C,MATCH('Order Summary'!$A640,'     2022    '!$AN:$AN,0)),"")</f>
        <v/>
      </c>
      <c r="E640" s="11" t="str">
        <f>IFERROR(INDEX('     2022    '!E:E,MATCH('Order Summary'!$A640,'     2022    '!$AN:$AN,0)),"")</f>
        <v/>
      </c>
      <c r="F640" s="96">
        <f>IFERROR(INDEX('     2022    '!AY:AY,MATCH($A640,'     2022    '!$AN:$AN,0)),0)</f>
        <v>0</v>
      </c>
      <c r="G640" s="180" t="str">
        <f>IFERROR(IF($O$3&gt;68,INDEX('     2022    '!I:I,MATCH($A640,'     2022    '!$AN:$AN,0))*(1-'     2022    '!$BA$1),INDEX('     2022    '!I:I,MATCH($A640,'     2022    '!$AN:$AN,0))),"")</f>
        <v/>
      </c>
      <c r="H640" s="96">
        <f>IFERROR(INDEX('     2022    '!AZ:AZ,MATCH($A640,'     2022    '!$AN:$AN,0)),0)</f>
        <v>0</v>
      </c>
      <c r="I640" s="180" t="str">
        <f>IFERROR(IF($O$3&gt;68,INDEX('     2022    '!M:M,MATCH($A640,'     2022    '!$AN:$AN,0))*(1-'     2022    '!$BA$1),INDEX('     2022    '!M:M,MATCH($A640,'     2022    '!$AN:$AN,0))),"")</f>
        <v/>
      </c>
      <c r="J640" s="181">
        <f t="shared" si="37"/>
        <v>0</v>
      </c>
      <c r="K640" s="182" t="str">
        <f t="shared" si="38"/>
        <v/>
      </c>
      <c r="L640" s="53"/>
      <c r="M640" s="52" t="str">
        <f>IFERROR(INDEX('     2022    '!R:R,MATCH('Order Summary'!$A640,'     2022    '!$AN:$AN,0)),"")</f>
        <v/>
      </c>
      <c r="N640" s="52" t="str">
        <f>IFERROR(INDEX('     2022    '!V:V,MATCH('Order Summary'!$A640,'     2022    '!$AN:$AN,0)),"")</f>
        <v/>
      </c>
      <c r="O640" s="52" t="str">
        <f>IFERROR(INDEX('     2022    '!S:S,MATCH('Order Summary'!$A640,'     2022    '!$AN:$AN,0)),"")</f>
        <v/>
      </c>
      <c r="P640" s="96" t="str">
        <f t="shared" si="36"/>
        <v/>
      </c>
      <c r="R640" s="9"/>
      <c r="S640" s="9"/>
      <c r="T640" s="9"/>
      <c r="U640" s="9"/>
      <c r="V640" s="9"/>
      <c r="W640" s="9"/>
      <c r="X640" s="9"/>
      <c r="Y640" s="9"/>
      <c r="Z640" s="9"/>
      <c r="AA640" s="9"/>
      <c r="AB640" s="9"/>
      <c r="AC640" s="9"/>
      <c r="AD640" s="9"/>
      <c r="AE640" s="9"/>
      <c r="AF640" s="9"/>
      <c r="AG640" s="9"/>
      <c r="AH640" s="9"/>
      <c r="AI640" s="9"/>
      <c r="AJ640" s="9"/>
      <c r="AK640" s="9"/>
      <c r="AL640" s="9"/>
      <c r="AM640" s="9"/>
      <c r="AN640" s="9"/>
      <c r="AO640" s="9"/>
      <c r="AP640" s="9"/>
      <c r="AQ640" s="9"/>
      <c r="AR640" s="9"/>
      <c r="AS640" s="9"/>
      <c r="AT640" s="9"/>
      <c r="AU640" s="9"/>
      <c r="AV640" s="9"/>
      <c r="AW640" s="9"/>
      <c r="AX640" s="9"/>
      <c r="AY640" s="9"/>
      <c r="AZ640" s="9"/>
      <c r="BA640" s="9"/>
      <c r="BB640" s="9"/>
      <c r="BC640" s="9"/>
      <c r="BD640" s="9"/>
      <c r="BE640" s="9"/>
      <c r="BF640" s="9"/>
      <c r="BG640" s="9"/>
      <c r="BH640" s="9"/>
      <c r="BI640" s="9"/>
      <c r="BJ640" s="9"/>
      <c r="BK640" s="9"/>
      <c r="BL640" s="9"/>
      <c r="BM640" s="9"/>
      <c r="BN640" s="9"/>
      <c r="BO640" s="9"/>
      <c r="BP640" s="9"/>
      <c r="BQ640" s="9"/>
      <c r="BR640" s="9"/>
      <c r="BS640" s="9"/>
      <c r="BT640" s="9"/>
      <c r="BU640" s="9"/>
      <c r="BV640" s="9"/>
      <c r="BW640" s="9"/>
      <c r="BX640" s="9"/>
      <c r="BY640" s="9"/>
      <c r="BZ640" s="9"/>
    </row>
    <row r="641" spans="1:78">
      <c r="A641" s="50">
        <f t="shared" si="39"/>
        <v>630</v>
      </c>
      <c r="C641" s="11" t="str">
        <f>IFERROR(INDEX('     2022    '!D:D,MATCH('Order Summary'!$A641,'     2022    '!$AN:$AN,0)),"")</f>
        <v/>
      </c>
      <c r="D641" s="11" t="str">
        <f>IFERROR(INDEX('     2022    '!C:C,MATCH('Order Summary'!$A641,'     2022    '!$AN:$AN,0)),"")</f>
        <v/>
      </c>
      <c r="E641" s="11" t="str">
        <f>IFERROR(INDEX('     2022    '!E:E,MATCH('Order Summary'!$A641,'     2022    '!$AN:$AN,0)),"")</f>
        <v/>
      </c>
      <c r="F641" s="96">
        <f>IFERROR(INDEX('     2022    '!AY:AY,MATCH($A641,'     2022    '!$AN:$AN,0)),0)</f>
        <v>0</v>
      </c>
      <c r="G641" s="180" t="str">
        <f>IFERROR(IF($O$3&gt;68,INDEX('     2022    '!I:I,MATCH($A641,'     2022    '!$AN:$AN,0))*(1-'     2022    '!$BA$1),INDEX('     2022    '!I:I,MATCH($A641,'     2022    '!$AN:$AN,0))),"")</f>
        <v/>
      </c>
      <c r="H641" s="96">
        <f>IFERROR(INDEX('     2022    '!AZ:AZ,MATCH($A641,'     2022    '!$AN:$AN,0)),0)</f>
        <v>0</v>
      </c>
      <c r="I641" s="180" t="str">
        <f>IFERROR(IF($O$3&gt;68,INDEX('     2022    '!M:M,MATCH($A641,'     2022    '!$AN:$AN,0))*(1-'     2022    '!$BA$1),INDEX('     2022    '!M:M,MATCH($A641,'     2022    '!$AN:$AN,0))),"")</f>
        <v/>
      </c>
      <c r="J641" s="181">
        <f t="shared" si="37"/>
        <v>0</v>
      </c>
      <c r="K641" s="182" t="str">
        <f t="shared" si="38"/>
        <v/>
      </c>
      <c r="L641" s="53"/>
      <c r="M641" s="52" t="str">
        <f>IFERROR(INDEX('     2022    '!R:R,MATCH('Order Summary'!$A641,'     2022    '!$AN:$AN,0)),"")</f>
        <v/>
      </c>
      <c r="N641" s="52" t="str">
        <f>IFERROR(INDEX('     2022    '!V:V,MATCH('Order Summary'!$A641,'     2022    '!$AN:$AN,0)),"")</f>
        <v/>
      </c>
      <c r="O641" s="52" t="str">
        <f>IFERROR(INDEX('     2022    '!S:S,MATCH('Order Summary'!$A641,'     2022    '!$AN:$AN,0)),"")</f>
        <v/>
      </c>
      <c r="P641" s="96" t="str">
        <f t="shared" si="36"/>
        <v/>
      </c>
      <c r="R641" s="9"/>
      <c r="S641" s="9"/>
      <c r="T641" s="9"/>
      <c r="U641" s="9"/>
      <c r="V641" s="9"/>
      <c r="W641" s="9"/>
      <c r="X641" s="9"/>
      <c r="Y641" s="9"/>
      <c r="Z641" s="9"/>
      <c r="AA641" s="9"/>
      <c r="AB641" s="9"/>
      <c r="AC641" s="9"/>
      <c r="AD641" s="9"/>
      <c r="AE641" s="9"/>
      <c r="AF641" s="9"/>
      <c r="AG641" s="9"/>
      <c r="AH641" s="9"/>
      <c r="AI641" s="9"/>
      <c r="AJ641" s="9"/>
      <c r="AK641" s="9"/>
      <c r="AL641" s="9"/>
      <c r="AM641" s="9"/>
      <c r="AN641" s="9"/>
      <c r="AO641" s="9"/>
      <c r="AP641" s="9"/>
      <c r="AQ641" s="9"/>
      <c r="AR641" s="9"/>
      <c r="AS641" s="9"/>
      <c r="AT641" s="9"/>
      <c r="AU641" s="9"/>
      <c r="AV641" s="9"/>
      <c r="AW641" s="9"/>
      <c r="AX641" s="9"/>
      <c r="AY641" s="9"/>
      <c r="AZ641" s="9"/>
      <c r="BA641" s="9"/>
      <c r="BB641" s="9"/>
      <c r="BC641" s="9"/>
      <c r="BD641" s="9"/>
      <c r="BE641" s="9"/>
      <c r="BF641" s="9"/>
      <c r="BG641" s="9"/>
      <c r="BH641" s="9"/>
      <c r="BI641" s="9"/>
      <c r="BJ641" s="9"/>
      <c r="BK641" s="9"/>
      <c r="BL641" s="9"/>
      <c r="BM641" s="9"/>
      <c r="BN641" s="9"/>
      <c r="BO641" s="9"/>
      <c r="BP641" s="9"/>
      <c r="BQ641" s="9"/>
      <c r="BR641" s="9"/>
      <c r="BS641" s="9"/>
      <c r="BT641" s="9"/>
      <c r="BU641" s="9"/>
      <c r="BV641" s="9"/>
      <c r="BW641" s="9"/>
      <c r="BX641" s="9"/>
      <c r="BY641" s="9"/>
      <c r="BZ641" s="9"/>
    </row>
    <row r="642" spans="1:78">
      <c r="A642" s="50">
        <f t="shared" si="39"/>
        <v>631</v>
      </c>
      <c r="C642" s="11" t="str">
        <f>IFERROR(INDEX('     2022    '!D:D,MATCH('Order Summary'!$A642,'     2022    '!$AN:$AN,0)),"")</f>
        <v/>
      </c>
      <c r="D642" s="11" t="str">
        <f>IFERROR(INDEX('     2022    '!C:C,MATCH('Order Summary'!$A642,'     2022    '!$AN:$AN,0)),"")</f>
        <v/>
      </c>
      <c r="E642" s="11" t="str">
        <f>IFERROR(INDEX('     2022    '!E:E,MATCH('Order Summary'!$A642,'     2022    '!$AN:$AN,0)),"")</f>
        <v/>
      </c>
      <c r="F642" s="96">
        <f>IFERROR(INDEX('     2022    '!AY:AY,MATCH($A642,'     2022    '!$AN:$AN,0)),0)</f>
        <v>0</v>
      </c>
      <c r="G642" s="180" t="str">
        <f>IFERROR(IF($O$3&gt;68,INDEX('     2022    '!I:I,MATCH($A642,'     2022    '!$AN:$AN,0))*(1-'     2022    '!$BA$1),INDEX('     2022    '!I:I,MATCH($A642,'     2022    '!$AN:$AN,0))),"")</f>
        <v/>
      </c>
      <c r="H642" s="96">
        <f>IFERROR(INDEX('     2022    '!AZ:AZ,MATCH($A642,'     2022    '!$AN:$AN,0)),0)</f>
        <v>0</v>
      </c>
      <c r="I642" s="180" t="str">
        <f>IFERROR(IF($O$3&gt;68,INDEX('     2022    '!M:M,MATCH($A642,'     2022    '!$AN:$AN,0))*(1-'     2022    '!$BA$1),INDEX('     2022    '!M:M,MATCH($A642,'     2022    '!$AN:$AN,0))),"")</f>
        <v/>
      </c>
      <c r="J642" s="181">
        <f t="shared" si="37"/>
        <v>0</v>
      </c>
      <c r="K642" s="182" t="str">
        <f t="shared" si="38"/>
        <v/>
      </c>
      <c r="L642" s="53"/>
      <c r="M642" s="52" t="str">
        <f>IFERROR(INDEX('     2022    '!R:R,MATCH('Order Summary'!$A642,'     2022    '!$AN:$AN,0)),"")</f>
        <v/>
      </c>
      <c r="N642" s="52" t="str">
        <f>IFERROR(INDEX('     2022    '!V:V,MATCH('Order Summary'!$A642,'     2022    '!$AN:$AN,0)),"")</f>
        <v/>
      </c>
      <c r="O642" s="52" t="str">
        <f>IFERROR(INDEX('     2022    '!S:S,MATCH('Order Summary'!$A642,'     2022    '!$AN:$AN,0)),"")</f>
        <v/>
      </c>
      <c r="P642" s="96" t="str">
        <f t="shared" si="36"/>
        <v/>
      </c>
      <c r="R642" s="9"/>
      <c r="S642" s="9"/>
      <c r="T642" s="9"/>
      <c r="U642" s="9"/>
      <c r="V642" s="9"/>
      <c r="W642" s="9"/>
      <c r="X642" s="9"/>
      <c r="Y642" s="9"/>
      <c r="Z642" s="9"/>
      <c r="AA642" s="9"/>
      <c r="AB642" s="9"/>
      <c r="AC642" s="9"/>
      <c r="AD642" s="9"/>
      <c r="AE642" s="9"/>
      <c r="AF642" s="9"/>
      <c r="AG642" s="9"/>
      <c r="AH642" s="9"/>
      <c r="AI642" s="9"/>
      <c r="AJ642" s="9"/>
      <c r="AK642" s="9"/>
      <c r="AL642" s="9"/>
      <c r="AM642" s="9"/>
      <c r="AN642" s="9"/>
      <c r="AO642" s="9"/>
      <c r="AP642" s="9"/>
      <c r="AQ642" s="9"/>
      <c r="AR642" s="9"/>
      <c r="AS642" s="9"/>
      <c r="AT642" s="9"/>
      <c r="AU642" s="9"/>
      <c r="AV642" s="9"/>
      <c r="AW642" s="9"/>
      <c r="AX642" s="9"/>
      <c r="AY642" s="9"/>
      <c r="AZ642" s="9"/>
      <c r="BA642" s="9"/>
      <c r="BB642" s="9"/>
      <c r="BC642" s="9"/>
      <c r="BD642" s="9"/>
      <c r="BE642" s="9"/>
      <c r="BF642" s="9"/>
      <c r="BG642" s="9"/>
      <c r="BH642" s="9"/>
      <c r="BI642" s="9"/>
      <c r="BJ642" s="9"/>
      <c r="BK642" s="9"/>
      <c r="BL642" s="9"/>
      <c r="BM642" s="9"/>
      <c r="BN642" s="9"/>
      <c r="BO642" s="9"/>
      <c r="BP642" s="9"/>
      <c r="BQ642" s="9"/>
      <c r="BR642" s="9"/>
      <c r="BS642" s="9"/>
      <c r="BT642" s="9"/>
      <c r="BU642" s="9"/>
      <c r="BV642" s="9"/>
      <c r="BW642" s="9"/>
      <c r="BX642" s="9"/>
      <c r="BY642" s="9"/>
      <c r="BZ642" s="9"/>
    </row>
    <row r="643" spans="1:78">
      <c r="A643" s="50">
        <f t="shared" si="39"/>
        <v>632</v>
      </c>
      <c r="C643" s="11" t="str">
        <f>IFERROR(INDEX('     2022    '!D:D,MATCH('Order Summary'!$A643,'     2022    '!$AN:$AN,0)),"")</f>
        <v/>
      </c>
      <c r="D643" s="11" t="str">
        <f>IFERROR(INDEX('     2022    '!C:C,MATCH('Order Summary'!$A643,'     2022    '!$AN:$AN,0)),"")</f>
        <v/>
      </c>
      <c r="E643" s="11" t="str">
        <f>IFERROR(INDEX('     2022    '!E:E,MATCH('Order Summary'!$A643,'     2022    '!$AN:$AN,0)),"")</f>
        <v/>
      </c>
      <c r="F643" s="96">
        <f>IFERROR(INDEX('     2022    '!AY:AY,MATCH($A643,'     2022    '!$AN:$AN,0)),0)</f>
        <v>0</v>
      </c>
      <c r="G643" s="180" t="str">
        <f>IFERROR(IF($O$3&gt;68,INDEX('     2022    '!I:I,MATCH($A643,'     2022    '!$AN:$AN,0))*(1-'     2022    '!$BA$1),INDEX('     2022    '!I:I,MATCH($A643,'     2022    '!$AN:$AN,0))),"")</f>
        <v/>
      </c>
      <c r="H643" s="96">
        <f>IFERROR(INDEX('     2022    '!AZ:AZ,MATCH($A643,'     2022    '!$AN:$AN,0)),0)</f>
        <v>0</v>
      </c>
      <c r="I643" s="180" t="str">
        <f>IFERROR(IF($O$3&gt;68,INDEX('     2022    '!M:M,MATCH($A643,'     2022    '!$AN:$AN,0))*(1-'     2022    '!$BA$1),INDEX('     2022    '!M:M,MATCH($A643,'     2022    '!$AN:$AN,0))),"")</f>
        <v/>
      </c>
      <c r="J643" s="181">
        <f t="shared" si="37"/>
        <v>0</v>
      </c>
      <c r="K643" s="182" t="str">
        <f t="shared" si="38"/>
        <v/>
      </c>
      <c r="L643" s="53"/>
      <c r="M643" s="52" t="str">
        <f>IFERROR(INDEX('     2022    '!R:R,MATCH('Order Summary'!$A643,'     2022    '!$AN:$AN,0)),"")</f>
        <v/>
      </c>
      <c r="N643" s="52" t="str">
        <f>IFERROR(INDEX('     2022    '!V:V,MATCH('Order Summary'!$A643,'     2022    '!$AN:$AN,0)),"")</f>
        <v/>
      </c>
      <c r="O643" s="52" t="str">
        <f>IFERROR(INDEX('     2022    '!S:S,MATCH('Order Summary'!$A643,'     2022    '!$AN:$AN,0)),"")</f>
        <v/>
      </c>
      <c r="P643" s="96" t="str">
        <f t="shared" si="36"/>
        <v/>
      </c>
      <c r="R643" s="9"/>
      <c r="S643" s="9"/>
      <c r="T643" s="9"/>
      <c r="U643" s="9"/>
      <c r="V643" s="9"/>
      <c r="W643" s="9"/>
      <c r="X643" s="9"/>
      <c r="Y643" s="9"/>
      <c r="Z643" s="9"/>
      <c r="AA643" s="9"/>
      <c r="AB643" s="9"/>
      <c r="AC643" s="9"/>
      <c r="AD643" s="9"/>
      <c r="AE643" s="9"/>
      <c r="AF643" s="9"/>
      <c r="AG643" s="9"/>
      <c r="AH643" s="9"/>
      <c r="AI643" s="9"/>
      <c r="AJ643" s="9"/>
      <c r="AK643" s="9"/>
      <c r="AL643" s="9"/>
      <c r="AM643" s="9"/>
      <c r="AN643" s="9"/>
      <c r="AO643" s="9"/>
      <c r="AP643" s="9"/>
      <c r="AQ643" s="9"/>
      <c r="AR643" s="9"/>
      <c r="AS643" s="9"/>
      <c r="AT643" s="9"/>
      <c r="AU643" s="9"/>
      <c r="AV643" s="9"/>
      <c r="AW643" s="9"/>
      <c r="AX643" s="9"/>
      <c r="AY643" s="9"/>
      <c r="AZ643" s="9"/>
      <c r="BA643" s="9"/>
      <c r="BB643" s="9"/>
      <c r="BC643" s="9"/>
      <c r="BD643" s="9"/>
      <c r="BE643" s="9"/>
      <c r="BF643" s="9"/>
      <c r="BG643" s="9"/>
      <c r="BH643" s="9"/>
      <c r="BI643" s="9"/>
      <c r="BJ643" s="9"/>
      <c r="BK643" s="9"/>
      <c r="BL643" s="9"/>
      <c r="BM643" s="9"/>
      <c r="BN643" s="9"/>
      <c r="BO643" s="9"/>
      <c r="BP643" s="9"/>
      <c r="BQ643" s="9"/>
      <c r="BR643" s="9"/>
      <c r="BS643" s="9"/>
      <c r="BT643" s="9"/>
      <c r="BU643" s="9"/>
      <c r="BV643" s="9"/>
      <c r="BW643" s="9"/>
      <c r="BX643" s="9"/>
      <c r="BY643" s="9"/>
      <c r="BZ643" s="9"/>
    </row>
    <row r="644" spans="1:78">
      <c r="A644" s="50">
        <f t="shared" si="39"/>
        <v>633</v>
      </c>
      <c r="C644" s="11" t="str">
        <f>IFERROR(INDEX('     2022    '!D:D,MATCH('Order Summary'!$A644,'     2022    '!$AN:$AN,0)),"")</f>
        <v/>
      </c>
      <c r="D644" s="11" t="str">
        <f>IFERROR(INDEX('     2022    '!C:C,MATCH('Order Summary'!$A644,'     2022    '!$AN:$AN,0)),"")</f>
        <v/>
      </c>
      <c r="E644" s="11" t="str">
        <f>IFERROR(INDEX('     2022    '!E:E,MATCH('Order Summary'!$A644,'     2022    '!$AN:$AN,0)),"")</f>
        <v/>
      </c>
      <c r="F644" s="96">
        <f>IFERROR(INDEX('     2022    '!AY:AY,MATCH($A644,'     2022    '!$AN:$AN,0)),0)</f>
        <v>0</v>
      </c>
      <c r="G644" s="180" t="str">
        <f>IFERROR(IF($O$3&gt;68,INDEX('     2022    '!I:I,MATCH($A644,'     2022    '!$AN:$AN,0))*(1-'     2022    '!$BA$1),INDEX('     2022    '!I:I,MATCH($A644,'     2022    '!$AN:$AN,0))),"")</f>
        <v/>
      </c>
      <c r="H644" s="96">
        <f>IFERROR(INDEX('     2022    '!AZ:AZ,MATCH($A644,'     2022    '!$AN:$AN,0)),0)</f>
        <v>0</v>
      </c>
      <c r="I644" s="180" t="str">
        <f>IFERROR(IF($O$3&gt;68,INDEX('     2022    '!M:M,MATCH($A644,'     2022    '!$AN:$AN,0))*(1-'     2022    '!$BA$1),INDEX('     2022    '!M:M,MATCH($A644,'     2022    '!$AN:$AN,0))),"")</f>
        <v/>
      </c>
      <c r="J644" s="181">
        <f t="shared" si="37"/>
        <v>0</v>
      </c>
      <c r="K644" s="182" t="str">
        <f t="shared" si="38"/>
        <v/>
      </c>
      <c r="L644" s="53"/>
      <c r="M644" s="52" t="str">
        <f>IFERROR(INDEX('     2022    '!R:R,MATCH('Order Summary'!$A644,'     2022    '!$AN:$AN,0)),"")</f>
        <v/>
      </c>
      <c r="N644" s="52" t="str">
        <f>IFERROR(INDEX('     2022    '!V:V,MATCH('Order Summary'!$A644,'     2022    '!$AN:$AN,0)),"")</f>
        <v/>
      </c>
      <c r="O644" s="52" t="str">
        <f>IFERROR(INDEX('     2022    '!S:S,MATCH('Order Summary'!$A644,'     2022    '!$AN:$AN,0)),"")</f>
        <v/>
      </c>
      <c r="P644" s="96" t="str">
        <f t="shared" si="36"/>
        <v/>
      </c>
      <c r="R644" s="9"/>
      <c r="S644" s="9"/>
      <c r="T644" s="9"/>
      <c r="U644" s="9"/>
      <c r="V644" s="9"/>
      <c r="W644" s="9"/>
      <c r="X644" s="9"/>
      <c r="Y644" s="9"/>
      <c r="Z644" s="9"/>
      <c r="AA644" s="9"/>
      <c r="AB644" s="9"/>
      <c r="AC644" s="9"/>
      <c r="AD644" s="9"/>
      <c r="AE644" s="9"/>
      <c r="AF644" s="9"/>
      <c r="AG644" s="9"/>
      <c r="AH644" s="9"/>
      <c r="AI644" s="9"/>
      <c r="AJ644" s="9"/>
      <c r="AK644" s="9"/>
      <c r="AL644" s="9"/>
      <c r="AM644" s="9"/>
      <c r="AN644" s="9"/>
      <c r="AO644" s="9"/>
      <c r="AP644" s="9"/>
      <c r="AQ644" s="9"/>
      <c r="AR644" s="9"/>
      <c r="AS644" s="9"/>
      <c r="AT644" s="9"/>
      <c r="AU644" s="9"/>
      <c r="AV644" s="9"/>
      <c r="AW644" s="9"/>
      <c r="AX644" s="9"/>
      <c r="AY644" s="9"/>
      <c r="AZ644" s="9"/>
      <c r="BA644" s="9"/>
      <c r="BB644" s="9"/>
      <c r="BC644" s="9"/>
      <c r="BD644" s="9"/>
      <c r="BE644" s="9"/>
      <c r="BF644" s="9"/>
      <c r="BG644" s="9"/>
      <c r="BH644" s="9"/>
      <c r="BI644" s="9"/>
      <c r="BJ644" s="9"/>
      <c r="BK644" s="9"/>
      <c r="BL644" s="9"/>
      <c r="BM644" s="9"/>
      <c r="BN644" s="9"/>
      <c r="BO644" s="9"/>
      <c r="BP644" s="9"/>
      <c r="BQ644" s="9"/>
      <c r="BR644" s="9"/>
      <c r="BS644" s="9"/>
      <c r="BT644" s="9"/>
      <c r="BU644" s="9"/>
      <c r="BV644" s="9"/>
      <c r="BW644" s="9"/>
      <c r="BX644" s="9"/>
      <c r="BY644" s="9"/>
      <c r="BZ644" s="9"/>
    </row>
    <row r="645" spans="1:78">
      <c r="A645" s="50">
        <f t="shared" si="39"/>
        <v>634</v>
      </c>
      <c r="C645" s="11" t="str">
        <f>IFERROR(INDEX('     2022    '!D:D,MATCH('Order Summary'!$A645,'     2022    '!$AN:$AN,0)),"")</f>
        <v/>
      </c>
      <c r="D645" s="11" t="str">
        <f>IFERROR(INDEX('     2022    '!C:C,MATCH('Order Summary'!$A645,'     2022    '!$AN:$AN,0)),"")</f>
        <v/>
      </c>
      <c r="E645" s="11" t="str">
        <f>IFERROR(INDEX('     2022    '!E:E,MATCH('Order Summary'!$A645,'     2022    '!$AN:$AN,0)),"")</f>
        <v/>
      </c>
      <c r="F645" s="96">
        <f>IFERROR(INDEX('     2022    '!AY:AY,MATCH($A645,'     2022    '!$AN:$AN,0)),0)</f>
        <v>0</v>
      </c>
      <c r="G645" s="180" t="str">
        <f>IFERROR(IF($O$3&gt;68,INDEX('     2022    '!I:I,MATCH($A645,'     2022    '!$AN:$AN,0))*(1-'     2022    '!$BA$1),INDEX('     2022    '!I:I,MATCH($A645,'     2022    '!$AN:$AN,0))),"")</f>
        <v/>
      </c>
      <c r="H645" s="96">
        <f>IFERROR(INDEX('     2022    '!AZ:AZ,MATCH($A645,'     2022    '!$AN:$AN,0)),0)</f>
        <v>0</v>
      </c>
      <c r="I645" s="180" t="str">
        <f>IFERROR(IF($O$3&gt;68,INDEX('     2022    '!M:M,MATCH($A645,'     2022    '!$AN:$AN,0))*(1-'     2022    '!$BA$1),INDEX('     2022    '!M:M,MATCH($A645,'     2022    '!$AN:$AN,0))),"")</f>
        <v/>
      </c>
      <c r="J645" s="181">
        <f t="shared" si="37"/>
        <v>0</v>
      </c>
      <c r="K645" s="182" t="str">
        <f t="shared" si="38"/>
        <v/>
      </c>
      <c r="L645" s="53"/>
      <c r="M645" s="52" t="str">
        <f>IFERROR(INDEX('     2022    '!R:R,MATCH('Order Summary'!$A645,'     2022    '!$AN:$AN,0)),"")</f>
        <v/>
      </c>
      <c r="N645" s="52" t="str">
        <f>IFERROR(INDEX('     2022    '!V:V,MATCH('Order Summary'!$A645,'     2022    '!$AN:$AN,0)),"")</f>
        <v/>
      </c>
      <c r="O645" s="52" t="str">
        <f>IFERROR(INDEX('     2022    '!S:S,MATCH('Order Summary'!$A645,'     2022    '!$AN:$AN,0)),"")</f>
        <v/>
      </c>
      <c r="P645" s="96" t="str">
        <f t="shared" si="36"/>
        <v/>
      </c>
      <c r="R645" s="9"/>
      <c r="S645" s="9"/>
      <c r="T645" s="9"/>
      <c r="U645" s="9"/>
      <c r="V645" s="9"/>
      <c r="W645" s="9"/>
      <c r="X645" s="9"/>
      <c r="Y645" s="9"/>
      <c r="Z645" s="9"/>
      <c r="AA645" s="9"/>
      <c r="AB645" s="9"/>
      <c r="AC645" s="9"/>
      <c r="AD645" s="9"/>
      <c r="AE645" s="9"/>
      <c r="AF645" s="9"/>
      <c r="AG645" s="9"/>
      <c r="AH645" s="9"/>
      <c r="AI645" s="9"/>
      <c r="AJ645" s="9"/>
      <c r="AK645" s="9"/>
      <c r="AL645" s="9"/>
      <c r="AM645" s="9"/>
      <c r="AN645" s="9"/>
      <c r="AO645" s="9"/>
      <c r="AP645" s="9"/>
      <c r="AQ645" s="9"/>
      <c r="AR645" s="9"/>
      <c r="AS645" s="9"/>
      <c r="AT645" s="9"/>
      <c r="AU645" s="9"/>
      <c r="AV645" s="9"/>
      <c r="AW645" s="9"/>
      <c r="AX645" s="9"/>
      <c r="AY645" s="9"/>
      <c r="AZ645" s="9"/>
      <c r="BA645" s="9"/>
      <c r="BB645" s="9"/>
      <c r="BC645" s="9"/>
      <c r="BD645" s="9"/>
      <c r="BE645" s="9"/>
      <c r="BF645" s="9"/>
      <c r="BG645" s="9"/>
      <c r="BH645" s="9"/>
      <c r="BI645" s="9"/>
      <c r="BJ645" s="9"/>
      <c r="BK645" s="9"/>
      <c r="BL645" s="9"/>
      <c r="BM645" s="9"/>
      <c r="BN645" s="9"/>
      <c r="BO645" s="9"/>
      <c r="BP645" s="9"/>
      <c r="BQ645" s="9"/>
      <c r="BR645" s="9"/>
      <c r="BS645" s="9"/>
      <c r="BT645" s="9"/>
      <c r="BU645" s="9"/>
      <c r="BV645" s="9"/>
      <c r="BW645" s="9"/>
      <c r="BX645" s="9"/>
      <c r="BY645" s="9"/>
      <c r="BZ645" s="9"/>
    </row>
    <row r="646" spans="1:78">
      <c r="A646" s="50">
        <f t="shared" si="39"/>
        <v>635</v>
      </c>
      <c r="C646" s="11" t="str">
        <f>IFERROR(INDEX('     2022    '!D:D,MATCH('Order Summary'!$A646,'     2022    '!$AN:$AN,0)),"")</f>
        <v/>
      </c>
      <c r="D646" s="11" t="str">
        <f>IFERROR(INDEX('     2022    '!C:C,MATCH('Order Summary'!$A646,'     2022    '!$AN:$AN,0)),"")</f>
        <v/>
      </c>
      <c r="E646" s="11" t="str">
        <f>IFERROR(INDEX('     2022    '!E:E,MATCH('Order Summary'!$A646,'     2022    '!$AN:$AN,0)),"")</f>
        <v/>
      </c>
      <c r="F646" s="96">
        <f>IFERROR(INDEX('     2022    '!AY:AY,MATCH($A646,'     2022    '!$AN:$AN,0)),0)</f>
        <v>0</v>
      </c>
      <c r="G646" s="180" t="str">
        <f>IFERROR(IF($O$3&gt;68,INDEX('     2022    '!I:I,MATCH($A646,'     2022    '!$AN:$AN,0))*(1-'     2022    '!$BA$1),INDEX('     2022    '!I:I,MATCH($A646,'     2022    '!$AN:$AN,0))),"")</f>
        <v/>
      </c>
      <c r="H646" s="96">
        <f>IFERROR(INDEX('     2022    '!AZ:AZ,MATCH($A646,'     2022    '!$AN:$AN,0)),0)</f>
        <v>0</v>
      </c>
      <c r="I646" s="180" t="str">
        <f>IFERROR(IF($O$3&gt;68,INDEX('     2022    '!M:M,MATCH($A646,'     2022    '!$AN:$AN,0))*(1-'     2022    '!$BA$1),INDEX('     2022    '!M:M,MATCH($A646,'     2022    '!$AN:$AN,0))),"")</f>
        <v/>
      </c>
      <c r="J646" s="181">
        <f t="shared" si="37"/>
        <v>0</v>
      </c>
      <c r="K646" s="182" t="str">
        <f t="shared" si="38"/>
        <v/>
      </c>
      <c r="L646" s="53"/>
      <c r="M646" s="52" t="str">
        <f>IFERROR(INDEX('     2022    '!R:R,MATCH('Order Summary'!$A646,'     2022    '!$AN:$AN,0)),"")</f>
        <v/>
      </c>
      <c r="N646" s="52" t="str">
        <f>IFERROR(INDEX('     2022    '!V:V,MATCH('Order Summary'!$A646,'     2022    '!$AN:$AN,0)),"")</f>
        <v/>
      </c>
      <c r="O646" s="52" t="str">
        <f>IFERROR(INDEX('     2022    '!S:S,MATCH('Order Summary'!$A646,'     2022    '!$AN:$AN,0)),"")</f>
        <v/>
      </c>
      <c r="P646" s="96" t="str">
        <f t="shared" si="36"/>
        <v/>
      </c>
      <c r="R646" s="9"/>
      <c r="S646" s="9"/>
      <c r="T646" s="9"/>
      <c r="U646" s="9"/>
      <c r="V646" s="9"/>
      <c r="W646" s="9"/>
      <c r="X646" s="9"/>
      <c r="Y646" s="9"/>
      <c r="Z646" s="9"/>
      <c r="AA646" s="9"/>
      <c r="AB646" s="9"/>
      <c r="AC646" s="9"/>
      <c r="AD646" s="9"/>
      <c r="AE646" s="9"/>
      <c r="AF646" s="9"/>
      <c r="AG646" s="9"/>
      <c r="AH646" s="9"/>
      <c r="AI646" s="9"/>
      <c r="AJ646" s="9"/>
      <c r="AK646" s="9"/>
      <c r="AL646" s="9"/>
      <c r="AM646" s="9"/>
      <c r="AN646" s="9"/>
      <c r="AO646" s="9"/>
      <c r="AP646" s="9"/>
      <c r="AQ646" s="9"/>
      <c r="AR646" s="9"/>
      <c r="AS646" s="9"/>
      <c r="AT646" s="9"/>
      <c r="AU646" s="9"/>
      <c r="AV646" s="9"/>
      <c r="AW646" s="9"/>
      <c r="AX646" s="9"/>
      <c r="AY646" s="9"/>
      <c r="AZ646" s="9"/>
      <c r="BA646" s="9"/>
      <c r="BB646" s="9"/>
      <c r="BC646" s="9"/>
      <c r="BD646" s="9"/>
      <c r="BE646" s="9"/>
      <c r="BF646" s="9"/>
      <c r="BG646" s="9"/>
      <c r="BH646" s="9"/>
      <c r="BI646" s="9"/>
      <c r="BJ646" s="9"/>
      <c r="BK646" s="9"/>
      <c r="BL646" s="9"/>
      <c r="BM646" s="9"/>
      <c r="BN646" s="9"/>
      <c r="BO646" s="9"/>
      <c r="BP646" s="9"/>
      <c r="BQ646" s="9"/>
      <c r="BR646" s="9"/>
      <c r="BS646" s="9"/>
      <c r="BT646" s="9"/>
      <c r="BU646" s="9"/>
      <c r="BV646" s="9"/>
      <c r="BW646" s="9"/>
      <c r="BX646" s="9"/>
      <c r="BY646" s="9"/>
      <c r="BZ646" s="9"/>
    </row>
    <row r="647" spans="1:78">
      <c r="A647" s="50">
        <f t="shared" si="39"/>
        <v>636</v>
      </c>
      <c r="C647" s="11" t="str">
        <f>IFERROR(INDEX('     2022    '!D:D,MATCH('Order Summary'!$A647,'     2022    '!$AN:$AN,0)),"")</f>
        <v/>
      </c>
      <c r="D647" s="11" t="str">
        <f>IFERROR(INDEX('     2022    '!C:C,MATCH('Order Summary'!$A647,'     2022    '!$AN:$AN,0)),"")</f>
        <v/>
      </c>
      <c r="E647" s="11" t="str">
        <f>IFERROR(INDEX('     2022    '!E:E,MATCH('Order Summary'!$A647,'     2022    '!$AN:$AN,0)),"")</f>
        <v/>
      </c>
      <c r="F647" s="96">
        <f>IFERROR(INDEX('     2022    '!AY:AY,MATCH($A647,'     2022    '!$AN:$AN,0)),0)</f>
        <v>0</v>
      </c>
      <c r="G647" s="180" t="str">
        <f>IFERROR(IF($O$3&gt;68,INDEX('     2022    '!I:I,MATCH($A647,'     2022    '!$AN:$AN,0))*(1-'     2022    '!$BA$1),INDEX('     2022    '!I:I,MATCH($A647,'     2022    '!$AN:$AN,0))),"")</f>
        <v/>
      </c>
      <c r="H647" s="96">
        <f>IFERROR(INDEX('     2022    '!AZ:AZ,MATCH($A647,'     2022    '!$AN:$AN,0)),0)</f>
        <v>0</v>
      </c>
      <c r="I647" s="180" t="str">
        <f>IFERROR(IF($O$3&gt;68,INDEX('     2022    '!M:M,MATCH($A647,'     2022    '!$AN:$AN,0))*(1-'     2022    '!$BA$1),INDEX('     2022    '!M:M,MATCH($A647,'     2022    '!$AN:$AN,0))),"")</f>
        <v/>
      </c>
      <c r="J647" s="181">
        <f t="shared" si="37"/>
        <v>0</v>
      </c>
      <c r="K647" s="182" t="str">
        <f t="shared" si="38"/>
        <v/>
      </c>
      <c r="L647" s="53"/>
      <c r="M647" s="52" t="str">
        <f>IFERROR(INDEX('     2022    '!R:R,MATCH('Order Summary'!$A647,'     2022    '!$AN:$AN,0)),"")</f>
        <v/>
      </c>
      <c r="N647" s="52" t="str">
        <f>IFERROR(INDEX('     2022    '!V:V,MATCH('Order Summary'!$A647,'     2022    '!$AN:$AN,0)),"")</f>
        <v/>
      </c>
      <c r="O647" s="52" t="str">
        <f>IFERROR(INDEX('     2022    '!S:S,MATCH('Order Summary'!$A647,'     2022    '!$AN:$AN,0)),"")</f>
        <v/>
      </c>
      <c r="P647" s="96" t="str">
        <f t="shared" si="36"/>
        <v/>
      </c>
      <c r="R647" s="9"/>
      <c r="S647" s="9"/>
      <c r="T647" s="9"/>
      <c r="U647" s="9"/>
      <c r="V647" s="9"/>
      <c r="W647" s="9"/>
      <c r="X647" s="9"/>
      <c r="Y647" s="9"/>
      <c r="Z647" s="9"/>
      <c r="AA647" s="9"/>
      <c r="AB647" s="9"/>
      <c r="AC647" s="9"/>
      <c r="AD647" s="9"/>
      <c r="AE647" s="9"/>
      <c r="AF647" s="9"/>
      <c r="AG647" s="9"/>
      <c r="AH647" s="9"/>
      <c r="AI647" s="9"/>
      <c r="AJ647" s="9"/>
      <c r="AK647" s="9"/>
      <c r="AL647" s="9"/>
      <c r="AM647" s="9"/>
      <c r="AN647" s="9"/>
      <c r="AO647" s="9"/>
      <c r="AP647" s="9"/>
      <c r="AQ647" s="9"/>
      <c r="AR647" s="9"/>
      <c r="AS647" s="9"/>
      <c r="AT647" s="9"/>
      <c r="AU647" s="9"/>
      <c r="AV647" s="9"/>
      <c r="AW647" s="9"/>
      <c r="AX647" s="9"/>
      <c r="AY647" s="9"/>
      <c r="AZ647" s="9"/>
      <c r="BA647" s="9"/>
      <c r="BB647" s="9"/>
      <c r="BC647" s="9"/>
      <c r="BD647" s="9"/>
      <c r="BE647" s="9"/>
      <c r="BF647" s="9"/>
      <c r="BG647" s="9"/>
      <c r="BH647" s="9"/>
      <c r="BI647" s="9"/>
      <c r="BJ647" s="9"/>
      <c r="BK647" s="9"/>
      <c r="BL647" s="9"/>
      <c r="BM647" s="9"/>
      <c r="BN647" s="9"/>
      <c r="BO647" s="9"/>
      <c r="BP647" s="9"/>
      <c r="BQ647" s="9"/>
      <c r="BR647" s="9"/>
      <c r="BS647" s="9"/>
      <c r="BT647" s="9"/>
      <c r="BU647" s="9"/>
      <c r="BV647" s="9"/>
      <c r="BW647" s="9"/>
      <c r="BX647" s="9"/>
      <c r="BY647" s="9"/>
      <c r="BZ647" s="9"/>
    </row>
    <row r="648" spans="1:78">
      <c r="A648" s="50">
        <f t="shared" si="39"/>
        <v>637</v>
      </c>
      <c r="C648" s="11" t="str">
        <f>IFERROR(INDEX('     2022    '!D:D,MATCH('Order Summary'!$A648,'     2022    '!$AN:$AN,0)),"")</f>
        <v/>
      </c>
      <c r="D648" s="11" t="str">
        <f>IFERROR(INDEX('     2022    '!C:C,MATCH('Order Summary'!$A648,'     2022    '!$AN:$AN,0)),"")</f>
        <v/>
      </c>
      <c r="E648" s="11" t="str">
        <f>IFERROR(INDEX('     2022    '!E:E,MATCH('Order Summary'!$A648,'     2022    '!$AN:$AN,0)),"")</f>
        <v/>
      </c>
      <c r="F648" s="96">
        <f>IFERROR(INDEX('     2022    '!AY:AY,MATCH($A648,'     2022    '!$AN:$AN,0)),0)</f>
        <v>0</v>
      </c>
      <c r="G648" s="180" t="str">
        <f>IFERROR(IF($O$3&gt;68,INDEX('     2022    '!I:I,MATCH($A648,'     2022    '!$AN:$AN,0))*(1-'     2022    '!$BA$1),INDEX('     2022    '!I:I,MATCH($A648,'     2022    '!$AN:$AN,0))),"")</f>
        <v/>
      </c>
      <c r="H648" s="96">
        <f>IFERROR(INDEX('     2022    '!AZ:AZ,MATCH($A648,'     2022    '!$AN:$AN,0)),0)</f>
        <v>0</v>
      </c>
      <c r="I648" s="180" t="str">
        <f>IFERROR(IF($O$3&gt;68,INDEX('     2022    '!M:M,MATCH($A648,'     2022    '!$AN:$AN,0))*(1-'     2022    '!$BA$1),INDEX('     2022    '!M:M,MATCH($A648,'     2022    '!$AN:$AN,0))),"")</f>
        <v/>
      </c>
      <c r="J648" s="181">
        <f t="shared" si="37"/>
        <v>0</v>
      </c>
      <c r="K648" s="182" t="str">
        <f t="shared" si="38"/>
        <v/>
      </c>
      <c r="L648" s="53"/>
      <c r="M648" s="52" t="str">
        <f>IFERROR(INDEX('     2022    '!R:R,MATCH('Order Summary'!$A648,'     2022    '!$AN:$AN,0)),"")</f>
        <v/>
      </c>
      <c r="N648" s="52" t="str">
        <f>IFERROR(INDEX('     2022    '!V:V,MATCH('Order Summary'!$A648,'     2022    '!$AN:$AN,0)),"")</f>
        <v/>
      </c>
      <c r="O648" s="52" t="str">
        <f>IFERROR(INDEX('     2022    '!S:S,MATCH('Order Summary'!$A648,'     2022    '!$AN:$AN,0)),"")</f>
        <v/>
      </c>
      <c r="P648" s="96" t="str">
        <f t="shared" si="36"/>
        <v/>
      </c>
      <c r="R648" s="9"/>
      <c r="S648" s="9"/>
      <c r="T648" s="9"/>
      <c r="U648" s="9"/>
      <c r="V648" s="9"/>
      <c r="W648" s="9"/>
      <c r="X648" s="9"/>
      <c r="Y648" s="9"/>
      <c r="Z648" s="9"/>
      <c r="AA648" s="9"/>
      <c r="AB648" s="9"/>
      <c r="AC648" s="9"/>
      <c r="AD648" s="9"/>
      <c r="AE648" s="9"/>
      <c r="AF648" s="9"/>
      <c r="AG648" s="9"/>
      <c r="AH648" s="9"/>
      <c r="AI648" s="9"/>
      <c r="AJ648" s="9"/>
      <c r="AK648" s="9"/>
      <c r="AL648" s="9"/>
      <c r="AM648" s="9"/>
      <c r="AN648" s="9"/>
      <c r="AO648" s="9"/>
      <c r="AP648" s="9"/>
      <c r="AQ648" s="9"/>
      <c r="AR648" s="9"/>
      <c r="AS648" s="9"/>
      <c r="AT648" s="9"/>
      <c r="AU648" s="9"/>
      <c r="AV648" s="9"/>
      <c r="AW648" s="9"/>
      <c r="AX648" s="9"/>
      <c r="AY648" s="9"/>
      <c r="AZ648" s="9"/>
      <c r="BA648" s="9"/>
      <c r="BB648" s="9"/>
      <c r="BC648" s="9"/>
      <c r="BD648" s="9"/>
      <c r="BE648" s="9"/>
      <c r="BF648" s="9"/>
      <c r="BG648" s="9"/>
      <c r="BH648" s="9"/>
      <c r="BI648" s="9"/>
      <c r="BJ648" s="9"/>
      <c r="BK648" s="9"/>
      <c r="BL648" s="9"/>
      <c r="BM648" s="9"/>
      <c r="BN648" s="9"/>
      <c r="BO648" s="9"/>
      <c r="BP648" s="9"/>
      <c r="BQ648" s="9"/>
      <c r="BR648" s="9"/>
      <c r="BS648" s="9"/>
      <c r="BT648" s="9"/>
      <c r="BU648" s="9"/>
      <c r="BV648" s="9"/>
      <c r="BW648" s="9"/>
      <c r="BX648" s="9"/>
      <c r="BY648" s="9"/>
      <c r="BZ648" s="9"/>
    </row>
    <row r="649" spans="1:78">
      <c r="A649" s="50">
        <f t="shared" si="39"/>
        <v>638</v>
      </c>
      <c r="C649" s="11" t="str">
        <f>IFERROR(INDEX('     2022    '!D:D,MATCH('Order Summary'!$A649,'     2022    '!$AN:$AN,0)),"")</f>
        <v/>
      </c>
      <c r="D649" s="11" t="str">
        <f>IFERROR(INDEX('     2022    '!C:C,MATCH('Order Summary'!$A649,'     2022    '!$AN:$AN,0)),"")</f>
        <v/>
      </c>
      <c r="E649" s="11" t="str">
        <f>IFERROR(INDEX('     2022    '!E:E,MATCH('Order Summary'!$A649,'     2022    '!$AN:$AN,0)),"")</f>
        <v/>
      </c>
      <c r="F649" s="96">
        <f>IFERROR(INDEX('     2022    '!AY:AY,MATCH($A649,'     2022    '!$AN:$AN,0)),0)</f>
        <v>0</v>
      </c>
      <c r="G649" s="180" t="str">
        <f>IFERROR(IF($O$3&gt;68,INDEX('     2022    '!I:I,MATCH($A649,'     2022    '!$AN:$AN,0))*(1-'     2022    '!$BA$1),INDEX('     2022    '!I:I,MATCH($A649,'     2022    '!$AN:$AN,0))),"")</f>
        <v/>
      </c>
      <c r="H649" s="96">
        <f>IFERROR(INDEX('     2022    '!AZ:AZ,MATCH($A649,'     2022    '!$AN:$AN,0)),0)</f>
        <v>0</v>
      </c>
      <c r="I649" s="180" t="str">
        <f>IFERROR(IF($O$3&gt;68,INDEX('     2022    '!M:M,MATCH($A649,'     2022    '!$AN:$AN,0))*(1-'     2022    '!$BA$1),INDEX('     2022    '!M:M,MATCH($A649,'     2022    '!$AN:$AN,0))),"")</f>
        <v/>
      </c>
      <c r="J649" s="181">
        <f t="shared" si="37"/>
        <v>0</v>
      </c>
      <c r="K649" s="182" t="str">
        <f t="shared" si="38"/>
        <v/>
      </c>
      <c r="L649" s="53"/>
      <c r="M649" s="52" t="str">
        <f>IFERROR(INDEX('     2022    '!R:R,MATCH('Order Summary'!$A649,'     2022    '!$AN:$AN,0)),"")</f>
        <v/>
      </c>
      <c r="N649" s="52" t="str">
        <f>IFERROR(INDEX('     2022    '!V:V,MATCH('Order Summary'!$A649,'     2022    '!$AN:$AN,0)),"")</f>
        <v/>
      </c>
      <c r="O649" s="52" t="str">
        <f>IFERROR(INDEX('     2022    '!S:S,MATCH('Order Summary'!$A649,'     2022    '!$AN:$AN,0)),"")</f>
        <v/>
      </c>
      <c r="P649" s="96" t="str">
        <f t="shared" si="36"/>
        <v/>
      </c>
      <c r="R649" s="9"/>
      <c r="S649" s="9"/>
      <c r="T649" s="9"/>
      <c r="U649" s="9"/>
      <c r="V649" s="9"/>
      <c r="W649" s="9"/>
      <c r="X649" s="9"/>
      <c r="Y649" s="9"/>
      <c r="Z649" s="9"/>
      <c r="AA649" s="9"/>
      <c r="AB649" s="9"/>
      <c r="AC649" s="9"/>
      <c r="AD649" s="9"/>
      <c r="AE649" s="9"/>
      <c r="AF649" s="9"/>
      <c r="AG649" s="9"/>
      <c r="AH649" s="9"/>
      <c r="AI649" s="9"/>
      <c r="AJ649" s="9"/>
      <c r="AK649" s="9"/>
      <c r="AL649" s="9"/>
      <c r="AM649" s="9"/>
      <c r="AN649" s="9"/>
      <c r="AO649" s="9"/>
      <c r="AP649" s="9"/>
      <c r="AQ649" s="9"/>
      <c r="AR649" s="9"/>
      <c r="AS649" s="9"/>
      <c r="AT649" s="9"/>
      <c r="AU649" s="9"/>
      <c r="AV649" s="9"/>
      <c r="AW649" s="9"/>
      <c r="AX649" s="9"/>
      <c r="AY649" s="9"/>
      <c r="AZ649" s="9"/>
      <c r="BA649" s="9"/>
      <c r="BB649" s="9"/>
      <c r="BC649" s="9"/>
      <c r="BD649" s="9"/>
      <c r="BE649" s="9"/>
      <c r="BF649" s="9"/>
      <c r="BG649" s="9"/>
      <c r="BH649" s="9"/>
      <c r="BI649" s="9"/>
      <c r="BJ649" s="9"/>
      <c r="BK649" s="9"/>
      <c r="BL649" s="9"/>
      <c r="BM649" s="9"/>
      <c r="BN649" s="9"/>
      <c r="BO649" s="9"/>
      <c r="BP649" s="9"/>
      <c r="BQ649" s="9"/>
      <c r="BR649" s="9"/>
      <c r="BS649" s="9"/>
      <c r="BT649" s="9"/>
      <c r="BU649" s="9"/>
      <c r="BV649" s="9"/>
      <c r="BW649" s="9"/>
      <c r="BX649" s="9"/>
      <c r="BY649" s="9"/>
      <c r="BZ649" s="9"/>
    </row>
    <row r="650" spans="1:78">
      <c r="A650" s="50">
        <f t="shared" si="39"/>
        <v>639</v>
      </c>
      <c r="C650" s="11" t="str">
        <f>IFERROR(INDEX('     2022    '!D:D,MATCH('Order Summary'!$A650,'     2022    '!$AN:$AN,0)),"")</f>
        <v/>
      </c>
      <c r="D650" s="11" t="str">
        <f>IFERROR(INDEX('     2022    '!C:C,MATCH('Order Summary'!$A650,'     2022    '!$AN:$AN,0)),"")</f>
        <v/>
      </c>
      <c r="E650" s="11" t="str">
        <f>IFERROR(INDEX('     2022    '!E:E,MATCH('Order Summary'!$A650,'     2022    '!$AN:$AN,0)),"")</f>
        <v/>
      </c>
      <c r="F650" s="96">
        <f>IFERROR(INDEX('     2022    '!AY:AY,MATCH($A650,'     2022    '!$AN:$AN,0)),0)</f>
        <v>0</v>
      </c>
      <c r="G650" s="180" t="str">
        <f>IFERROR(IF($O$3&gt;68,INDEX('     2022    '!I:I,MATCH($A650,'     2022    '!$AN:$AN,0))*(1-'     2022    '!$BA$1),INDEX('     2022    '!I:I,MATCH($A650,'     2022    '!$AN:$AN,0))),"")</f>
        <v/>
      </c>
      <c r="H650" s="96">
        <f>IFERROR(INDEX('     2022    '!AZ:AZ,MATCH($A650,'     2022    '!$AN:$AN,0)),0)</f>
        <v>0</v>
      </c>
      <c r="I650" s="180" t="str">
        <f>IFERROR(IF($O$3&gt;68,INDEX('     2022    '!M:M,MATCH($A650,'     2022    '!$AN:$AN,0))*(1-'     2022    '!$BA$1),INDEX('     2022    '!M:M,MATCH($A650,'     2022    '!$AN:$AN,0))),"")</f>
        <v/>
      </c>
      <c r="J650" s="181">
        <f t="shared" si="37"/>
        <v>0</v>
      </c>
      <c r="K650" s="182" t="str">
        <f t="shared" si="38"/>
        <v/>
      </c>
      <c r="L650" s="53"/>
      <c r="M650" s="52" t="str">
        <f>IFERROR(INDEX('     2022    '!R:R,MATCH('Order Summary'!$A650,'     2022    '!$AN:$AN,0)),"")</f>
        <v/>
      </c>
      <c r="N650" s="52" t="str">
        <f>IFERROR(INDEX('     2022    '!V:V,MATCH('Order Summary'!$A650,'     2022    '!$AN:$AN,0)),"")</f>
        <v/>
      </c>
      <c r="O650" s="52" t="str">
        <f>IFERROR(INDEX('     2022    '!S:S,MATCH('Order Summary'!$A650,'     2022    '!$AN:$AN,0)),"")</f>
        <v/>
      </c>
      <c r="P650" s="96" t="str">
        <f t="shared" si="36"/>
        <v/>
      </c>
      <c r="R650" s="9"/>
      <c r="S650" s="9"/>
      <c r="T650" s="9"/>
      <c r="U650" s="9"/>
      <c r="V650" s="9"/>
      <c r="W650" s="9"/>
      <c r="X650" s="9"/>
      <c r="Y650" s="9"/>
      <c r="Z650" s="9"/>
      <c r="AA650" s="9"/>
      <c r="AB650" s="9"/>
      <c r="AC650" s="9"/>
      <c r="AD650" s="9"/>
      <c r="AE650" s="9"/>
      <c r="AF650" s="9"/>
      <c r="AG650" s="9"/>
      <c r="AH650" s="9"/>
      <c r="AI650" s="9"/>
      <c r="AJ650" s="9"/>
      <c r="AK650" s="9"/>
      <c r="AL650" s="9"/>
      <c r="AM650" s="9"/>
      <c r="AN650" s="9"/>
      <c r="AO650" s="9"/>
      <c r="AP650" s="9"/>
      <c r="AQ650" s="9"/>
      <c r="AR650" s="9"/>
      <c r="AS650" s="9"/>
      <c r="AT650" s="9"/>
      <c r="AU650" s="9"/>
      <c r="AV650" s="9"/>
      <c r="AW650" s="9"/>
      <c r="AX650" s="9"/>
      <c r="AY650" s="9"/>
      <c r="AZ650" s="9"/>
      <c r="BA650" s="9"/>
      <c r="BB650" s="9"/>
      <c r="BC650" s="9"/>
      <c r="BD650" s="9"/>
      <c r="BE650" s="9"/>
      <c r="BF650" s="9"/>
      <c r="BG650" s="9"/>
      <c r="BH650" s="9"/>
      <c r="BI650" s="9"/>
      <c r="BJ650" s="9"/>
      <c r="BK650" s="9"/>
      <c r="BL650" s="9"/>
      <c r="BM650" s="9"/>
      <c r="BN650" s="9"/>
      <c r="BO650" s="9"/>
      <c r="BP650" s="9"/>
      <c r="BQ650" s="9"/>
      <c r="BR650" s="9"/>
      <c r="BS650" s="9"/>
      <c r="BT650" s="9"/>
      <c r="BU650" s="9"/>
      <c r="BV650" s="9"/>
      <c r="BW650" s="9"/>
      <c r="BX650" s="9"/>
      <c r="BY650" s="9"/>
      <c r="BZ650" s="9"/>
    </row>
    <row r="651" spans="1:78">
      <c r="A651" s="50">
        <f t="shared" si="39"/>
        <v>640</v>
      </c>
      <c r="C651" s="11" t="str">
        <f>IFERROR(INDEX('     2022    '!D:D,MATCH('Order Summary'!$A651,'     2022    '!$AN:$AN,0)),"")</f>
        <v/>
      </c>
      <c r="D651" s="11" t="str">
        <f>IFERROR(INDEX('     2022    '!C:C,MATCH('Order Summary'!$A651,'     2022    '!$AN:$AN,0)),"")</f>
        <v/>
      </c>
      <c r="E651" s="11" t="str">
        <f>IFERROR(INDEX('     2022    '!E:E,MATCH('Order Summary'!$A651,'     2022    '!$AN:$AN,0)),"")</f>
        <v/>
      </c>
      <c r="F651" s="96">
        <f>IFERROR(INDEX('     2022    '!AY:AY,MATCH($A651,'     2022    '!$AN:$AN,0)),0)</f>
        <v>0</v>
      </c>
      <c r="G651" s="180" t="str">
        <f>IFERROR(IF($O$3&gt;68,INDEX('     2022    '!I:I,MATCH($A651,'     2022    '!$AN:$AN,0))*(1-'     2022    '!$BA$1),INDEX('     2022    '!I:I,MATCH($A651,'     2022    '!$AN:$AN,0))),"")</f>
        <v/>
      </c>
      <c r="H651" s="96">
        <f>IFERROR(INDEX('     2022    '!AZ:AZ,MATCH($A651,'     2022    '!$AN:$AN,0)),0)</f>
        <v>0</v>
      </c>
      <c r="I651" s="180" t="str">
        <f>IFERROR(IF($O$3&gt;68,INDEX('     2022    '!M:M,MATCH($A651,'     2022    '!$AN:$AN,0))*(1-'     2022    '!$BA$1),INDEX('     2022    '!M:M,MATCH($A651,'     2022    '!$AN:$AN,0))),"")</f>
        <v/>
      </c>
      <c r="J651" s="181">
        <f t="shared" si="37"/>
        <v>0</v>
      </c>
      <c r="K651" s="182" t="str">
        <f t="shared" si="38"/>
        <v/>
      </c>
      <c r="L651" s="53"/>
      <c r="M651" s="52" t="str">
        <f>IFERROR(INDEX('     2022    '!R:R,MATCH('Order Summary'!$A651,'     2022    '!$AN:$AN,0)),"")</f>
        <v/>
      </c>
      <c r="N651" s="52" t="str">
        <f>IFERROR(INDEX('     2022    '!V:V,MATCH('Order Summary'!$A651,'     2022    '!$AN:$AN,0)),"")</f>
        <v/>
      </c>
      <c r="O651" s="52" t="str">
        <f>IFERROR(INDEX('     2022    '!S:S,MATCH('Order Summary'!$A651,'     2022    '!$AN:$AN,0)),"")</f>
        <v/>
      </c>
      <c r="P651" s="96" t="str">
        <f t="shared" si="36"/>
        <v/>
      </c>
      <c r="R651" s="9"/>
      <c r="S651" s="9"/>
      <c r="T651" s="9"/>
      <c r="U651" s="9"/>
      <c r="V651" s="9"/>
      <c r="W651" s="9"/>
      <c r="X651" s="9"/>
      <c r="Y651" s="9"/>
      <c r="Z651" s="9"/>
      <c r="AA651" s="9"/>
      <c r="AB651" s="9"/>
      <c r="AC651" s="9"/>
      <c r="AD651" s="9"/>
      <c r="AE651" s="9"/>
      <c r="AF651" s="9"/>
      <c r="AG651" s="9"/>
      <c r="AH651" s="9"/>
      <c r="AI651" s="9"/>
      <c r="AJ651" s="9"/>
      <c r="AK651" s="9"/>
      <c r="AL651" s="9"/>
      <c r="AM651" s="9"/>
      <c r="AN651" s="9"/>
      <c r="AO651" s="9"/>
      <c r="AP651" s="9"/>
      <c r="AQ651" s="9"/>
      <c r="AR651" s="9"/>
      <c r="AS651" s="9"/>
      <c r="AT651" s="9"/>
      <c r="AU651" s="9"/>
      <c r="AV651" s="9"/>
      <c r="AW651" s="9"/>
      <c r="AX651" s="9"/>
      <c r="AY651" s="9"/>
      <c r="AZ651" s="9"/>
      <c r="BA651" s="9"/>
      <c r="BB651" s="9"/>
      <c r="BC651" s="9"/>
      <c r="BD651" s="9"/>
      <c r="BE651" s="9"/>
      <c r="BF651" s="9"/>
      <c r="BG651" s="9"/>
      <c r="BH651" s="9"/>
      <c r="BI651" s="9"/>
      <c r="BJ651" s="9"/>
      <c r="BK651" s="9"/>
      <c r="BL651" s="9"/>
      <c r="BM651" s="9"/>
      <c r="BN651" s="9"/>
      <c r="BO651" s="9"/>
      <c r="BP651" s="9"/>
      <c r="BQ651" s="9"/>
      <c r="BR651" s="9"/>
      <c r="BS651" s="9"/>
      <c r="BT651" s="9"/>
      <c r="BU651" s="9"/>
      <c r="BV651" s="9"/>
      <c r="BW651" s="9"/>
      <c r="BX651" s="9"/>
      <c r="BY651" s="9"/>
      <c r="BZ651" s="9"/>
    </row>
    <row r="652" spans="1:78">
      <c r="A652" s="50">
        <f t="shared" si="39"/>
        <v>641</v>
      </c>
      <c r="C652" s="11" t="str">
        <f>IFERROR(INDEX('     2022    '!D:D,MATCH('Order Summary'!$A652,'     2022    '!$AN:$AN,0)),"")</f>
        <v/>
      </c>
      <c r="D652" s="11" t="str">
        <f>IFERROR(INDEX('     2022    '!C:C,MATCH('Order Summary'!$A652,'     2022    '!$AN:$AN,0)),"")</f>
        <v/>
      </c>
      <c r="E652" s="11" t="str">
        <f>IFERROR(INDEX('     2022    '!E:E,MATCH('Order Summary'!$A652,'     2022    '!$AN:$AN,0)),"")</f>
        <v/>
      </c>
      <c r="F652" s="96">
        <f>IFERROR(INDEX('     2022    '!AY:AY,MATCH($A652,'     2022    '!$AN:$AN,0)),0)</f>
        <v>0</v>
      </c>
      <c r="G652" s="180" t="str">
        <f>IFERROR(IF($O$3&gt;68,INDEX('     2022    '!I:I,MATCH($A652,'     2022    '!$AN:$AN,0))*(1-'     2022    '!$BA$1),INDEX('     2022    '!I:I,MATCH($A652,'     2022    '!$AN:$AN,0))),"")</f>
        <v/>
      </c>
      <c r="H652" s="96">
        <f>IFERROR(INDEX('     2022    '!AZ:AZ,MATCH($A652,'     2022    '!$AN:$AN,0)),0)</f>
        <v>0</v>
      </c>
      <c r="I652" s="180" t="str">
        <f>IFERROR(IF($O$3&gt;68,INDEX('     2022    '!M:M,MATCH($A652,'     2022    '!$AN:$AN,0))*(1-'     2022    '!$BA$1),INDEX('     2022    '!M:M,MATCH($A652,'     2022    '!$AN:$AN,0))),"")</f>
        <v/>
      </c>
      <c r="J652" s="181">
        <f t="shared" si="37"/>
        <v>0</v>
      </c>
      <c r="K652" s="182" t="str">
        <f t="shared" si="38"/>
        <v/>
      </c>
      <c r="L652" s="53"/>
      <c r="M652" s="52" t="str">
        <f>IFERROR(INDEX('     2022    '!R:R,MATCH('Order Summary'!$A652,'     2022    '!$AN:$AN,0)),"")</f>
        <v/>
      </c>
      <c r="N652" s="52" t="str">
        <f>IFERROR(INDEX('     2022    '!V:V,MATCH('Order Summary'!$A652,'     2022    '!$AN:$AN,0)),"")</f>
        <v/>
      </c>
      <c r="O652" s="52" t="str">
        <f>IFERROR(INDEX('     2022    '!S:S,MATCH('Order Summary'!$A652,'     2022    '!$AN:$AN,0)),"")</f>
        <v/>
      </c>
      <c r="P652" s="96" t="str">
        <f t="shared" ref="P652:P715" si="40">IFERROR(J652*O652,"")</f>
        <v/>
      </c>
      <c r="R652" s="9"/>
      <c r="S652" s="9"/>
      <c r="T652" s="9"/>
      <c r="U652" s="9"/>
      <c r="V652" s="9"/>
      <c r="W652" s="9"/>
      <c r="X652" s="9"/>
      <c r="Y652" s="9"/>
      <c r="Z652" s="9"/>
      <c r="AA652" s="9"/>
      <c r="AB652" s="9"/>
      <c r="AC652" s="9"/>
      <c r="AD652" s="9"/>
      <c r="AE652" s="9"/>
      <c r="AF652" s="9"/>
      <c r="AG652" s="9"/>
      <c r="AH652" s="9"/>
      <c r="AI652" s="9"/>
      <c r="AJ652" s="9"/>
      <c r="AK652" s="9"/>
      <c r="AL652" s="9"/>
      <c r="AM652" s="9"/>
      <c r="AN652" s="9"/>
      <c r="AO652" s="9"/>
      <c r="AP652" s="9"/>
      <c r="AQ652" s="9"/>
      <c r="AR652" s="9"/>
      <c r="AS652" s="9"/>
      <c r="AT652" s="9"/>
      <c r="AU652" s="9"/>
      <c r="AV652" s="9"/>
      <c r="AW652" s="9"/>
      <c r="AX652" s="9"/>
      <c r="AY652" s="9"/>
      <c r="AZ652" s="9"/>
      <c r="BA652" s="9"/>
      <c r="BB652" s="9"/>
      <c r="BC652" s="9"/>
      <c r="BD652" s="9"/>
      <c r="BE652" s="9"/>
      <c r="BF652" s="9"/>
      <c r="BG652" s="9"/>
      <c r="BH652" s="9"/>
      <c r="BI652" s="9"/>
      <c r="BJ652" s="9"/>
      <c r="BK652" s="9"/>
      <c r="BL652" s="9"/>
      <c r="BM652" s="9"/>
      <c r="BN652" s="9"/>
      <c r="BO652" s="9"/>
      <c r="BP652" s="9"/>
      <c r="BQ652" s="9"/>
      <c r="BR652" s="9"/>
      <c r="BS652" s="9"/>
      <c r="BT652" s="9"/>
      <c r="BU652" s="9"/>
      <c r="BV652" s="9"/>
      <c r="BW652" s="9"/>
      <c r="BX652" s="9"/>
      <c r="BY652" s="9"/>
      <c r="BZ652" s="9"/>
    </row>
    <row r="653" spans="1:78">
      <c r="A653" s="50">
        <f t="shared" si="39"/>
        <v>642</v>
      </c>
      <c r="C653" s="11" t="str">
        <f>IFERROR(INDEX('     2022    '!D:D,MATCH('Order Summary'!$A653,'     2022    '!$AN:$AN,0)),"")</f>
        <v/>
      </c>
      <c r="D653" s="11" t="str">
        <f>IFERROR(INDEX('     2022    '!C:C,MATCH('Order Summary'!$A653,'     2022    '!$AN:$AN,0)),"")</f>
        <v/>
      </c>
      <c r="E653" s="11" t="str">
        <f>IFERROR(INDEX('     2022    '!E:E,MATCH('Order Summary'!$A653,'     2022    '!$AN:$AN,0)),"")</f>
        <v/>
      </c>
      <c r="F653" s="96">
        <f>IFERROR(INDEX('     2022    '!AY:AY,MATCH($A653,'     2022    '!$AN:$AN,0)),0)</f>
        <v>0</v>
      </c>
      <c r="G653" s="180" t="str">
        <f>IFERROR(IF($O$3&gt;68,INDEX('     2022    '!I:I,MATCH($A653,'     2022    '!$AN:$AN,0))*(1-'     2022    '!$BA$1),INDEX('     2022    '!I:I,MATCH($A653,'     2022    '!$AN:$AN,0))),"")</f>
        <v/>
      </c>
      <c r="H653" s="96">
        <f>IFERROR(INDEX('     2022    '!AZ:AZ,MATCH($A653,'     2022    '!$AN:$AN,0)),0)</f>
        <v>0</v>
      </c>
      <c r="I653" s="180" t="str">
        <f>IFERROR(IF($O$3&gt;68,INDEX('     2022    '!M:M,MATCH($A653,'     2022    '!$AN:$AN,0))*(1-'     2022    '!$BA$1),INDEX('     2022    '!M:M,MATCH($A653,'     2022    '!$AN:$AN,0))),"")</f>
        <v/>
      </c>
      <c r="J653" s="181">
        <f t="shared" ref="J653:J716" si="41">F653+H653</f>
        <v>0</v>
      </c>
      <c r="K653" s="182" t="str">
        <f t="shared" ref="K653:K716" si="42">IFERROR((F653*G653)+(H653*I653),"")</f>
        <v/>
      </c>
      <c r="L653" s="53"/>
      <c r="M653" s="52" t="str">
        <f>IFERROR(INDEX('     2022    '!R:R,MATCH('Order Summary'!$A653,'     2022    '!$AN:$AN,0)),"")</f>
        <v/>
      </c>
      <c r="N653" s="52" t="str">
        <f>IFERROR(INDEX('     2022    '!V:V,MATCH('Order Summary'!$A653,'     2022    '!$AN:$AN,0)),"")</f>
        <v/>
      </c>
      <c r="O653" s="52" t="str">
        <f>IFERROR(INDEX('     2022    '!S:S,MATCH('Order Summary'!$A653,'     2022    '!$AN:$AN,0)),"")</f>
        <v/>
      </c>
      <c r="P653" s="96" t="str">
        <f t="shared" si="40"/>
        <v/>
      </c>
      <c r="R653" s="9"/>
      <c r="S653" s="9"/>
      <c r="T653" s="9"/>
      <c r="U653" s="9"/>
      <c r="V653" s="9"/>
      <c r="W653" s="9"/>
      <c r="X653" s="9"/>
      <c r="Y653" s="9"/>
      <c r="Z653" s="9"/>
      <c r="AA653" s="9"/>
      <c r="AB653" s="9"/>
      <c r="AC653" s="9"/>
      <c r="AD653" s="9"/>
      <c r="AE653" s="9"/>
      <c r="AF653" s="9"/>
      <c r="AG653" s="9"/>
      <c r="AH653" s="9"/>
      <c r="AI653" s="9"/>
      <c r="AJ653" s="9"/>
      <c r="AK653" s="9"/>
      <c r="AL653" s="9"/>
      <c r="AM653" s="9"/>
      <c r="AN653" s="9"/>
      <c r="AO653" s="9"/>
      <c r="AP653" s="9"/>
      <c r="AQ653" s="9"/>
      <c r="AR653" s="9"/>
      <c r="AS653" s="9"/>
      <c r="AT653" s="9"/>
      <c r="AU653" s="9"/>
      <c r="AV653" s="9"/>
      <c r="AW653" s="9"/>
      <c r="AX653" s="9"/>
      <c r="AY653" s="9"/>
      <c r="AZ653" s="9"/>
      <c r="BA653" s="9"/>
      <c r="BB653" s="9"/>
      <c r="BC653" s="9"/>
      <c r="BD653" s="9"/>
      <c r="BE653" s="9"/>
      <c r="BF653" s="9"/>
      <c r="BG653" s="9"/>
      <c r="BH653" s="9"/>
      <c r="BI653" s="9"/>
      <c r="BJ653" s="9"/>
      <c r="BK653" s="9"/>
      <c r="BL653" s="9"/>
      <c r="BM653" s="9"/>
      <c r="BN653" s="9"/>
      <c r="BO653" s="9"/>
      <c r="BP653" s="9"/>
      <c r="BQ653" s="9"/>
      <c r="BR653" s="9"/>
      <c r="BS653" s="9"/>
      <c r="BT653" s="9"/>
      <c r="BU653" s="9"/>
      <c r="BV653" s="9"/>
      <c r="BW653" s="9"/>
      <c r="BX653" s="9"/>
      <c r="BY653" s="9"/>
      <c r="BZ653" s="9"/>
    </row>
    <row r="654" spans="1:78">
      <c r="A654" s="50">
        <f t="shared" ref="A654:A717" si="43">A653+1</f>
        <v>643</v>
      </c>
      <c r="C654" s="11" t="str">
        <f>IFERROR(INDEX('     2022    '!D:D,MATCH('Order Summary'!$A654,'     2022    '!$AN:$AN,0)),"")</f>
        <v/>
      </c>
      <c r="D654" s="11" t="str">
        <f>IFERROR(INDEX('     2022    '!C:C,MATCH('Order Summary'!$A654,'     2022    '!$AN:$AN,0)),"")</f>
        <v/>
      </c>
      <c r="E654" s="11" t="str">
        <f>IFERROR(INDEX('     2022    '!E:E,MATCH('Order Summary'!$A654,'     2022    '!$AN:$AN,0)),"")</f>
        <v/>
      </c>
      <c r="F654" s="96">
        <f>IFERROR(INDEX('     2022    '!AY:AY,MATCH($A654,'     2022    '!$AN:$AN,0)),0)</f>
        <v>0</v>
      </c>
      <c r="G654" s="180" t="str">
        <f>IFERROR(IF($O$3&gt;68,INDEX('     2022    '!I:I,MATCH($A654,'     2022    '!$AN:$AN,0))*(1-'     2022    '!$BA$1),INDEX('     2022    '!I:I,MATCH($A654,'     2022    '!$AN:$AN,0))),"")</f>
        <v/>
      </c>
      <c r="H654" s="96">
        <f>IFERROR(INDEX('     2022    '!AZ:AZ,MATCH($A654,'     2022    '!$AN:$AN,0)),0)</f>
        <v>0</v>
      </c>
      <c r="I654" s="180" t="str">
        <f>IFERROR(IF($O$3&gt;68,INDEX('     2022    '!M:M,MATCH($A654,'     2022    '!$AN:$AN,0))*(1-'     2022    '!$BA$1),INDEX('     2022    '!M:M,MATCH($A654,'     2022    '!$AN:$AN,0))),"")</f>
        <v/>
      </c>
      <c r="J654" s="181">
        <f t="shared" si="41"/>
        <v>0</v>
      </c>
      <c r="K654" s="182" t="str">
        <f t="shared" si="42"/>
        <v/>
      </c>
      <c r="L654" s="53"/>
      <c r="M654" s="52" t="str">
        <f>IFERROR(INDEX('     2022    '!R:R,MATCH('Order Summary'!$A654,'     2022    '!$AN:$AN,0)),"")</f>
        <v/>
      </c>
      <c r="N654" s="52" t="str">
        <f>IFERROR(INDEX('     2022    '!V:V,MATCH('Order Summary'!$A654,'     2022    '!$AN:$AN,0)),"")</f>
        <v/>
      </c>
      <c r="O654" s="52" t="str">
        <f>IFERROR(INDEX('     2022    '!S:S,MATCH('Order Summary'!$A654,'     2022    '!$AN:$AN,0)),"")</f>
        <v/>
      </c>
      <c r="P654" s="96" t="str">
        <f t="shared" si="40"/>
        <v/>
      </c>
      <c r="R654" s="9"/>
      <c r="S654" s="9"/>
      <c r="T654" s="9"/>
      <c r="U654" s="9"/>
      <c r="V654" s="9"/>
      <c r="W654" s="9"/>
      <c r="X654" s="9"/>
      <c r="Y654" s="9"/>
      <c r="Z654" s="9"/>
      <c r="AA654" s="9"/>
      <c r="AB654" s="9"/>
      <c r="AC654" s="9"/>
      <c r="AD654" s="9"/>
      <c r="AE654" s="9"/>
      <c r="AF654" s="9"/>
      <c r="AG654" s="9"/>
      <c r="AH654" s="9"/>
      <c r="AI654" s="9"/>
      <c r="AJ654" s="9"/>
      <c r="AK654" s="9"/>
      <c r="AL654" s="9"/>
      <c r="AM654" s="9"/>
      <c r="AN654" s="9"/>
      <c r="AO654" s="9"/>
      <c r="AP654" s="9"/>
      <c r="AQ654" s="9"/>
      <c r="AR654" s="9"/>
      <c r="AS654" s="9"/>
      <c r="AT654" s="9"/>
      <c r="AU654" s="9"/>
      <c r="AV654" s="9"/>
      <c r="AW654" s="9"/>
      <c r="AX654" s="9"/>
      <c r="AY654" s="9"/>
      <c r="AZ654" s="9"/>
      <c r="BA654" s="9"/>
      <c r="BB654" s="9"/>
      <c r="BC654" s="9"/>
      <c r="BD654" s="9"/>
      <c r="BE654" s="9"/>
      <c r="BF654" s="9"/>
      <c r="BG654" s="9"/>
      <c r="BH654" s="9"/>
      <c r="BI654" s="9"/>
      <c r="BJ654" s="9"/>
      <c r="BK654" s="9"/>
      <c r="BL654" s="9"/>
      <c r="BM654" s="9"/>
      <c r="BN654" s="9"/>
      <c r="BO654" s="9"/>
      <c r="BP654" s="9"/>
      <c r="BQ654" s="9"/>
      <c r="BR654" s="9"/>
      <c r="BS654" s="9"/>
      <c r="BT654" s="9"/>
      <c r="BU654" s="9"/>
      <c r="BV654" s="9"/>
      <c r="BW654" s="9"/>
      <c r="BX654" s="9"/>
      <c r="BY654" s="9"/>
      <c r="BZ654" s="9"/>
    </row>
    <row r="655" spans="1:78">
      <c r="A655" s="50">
        <f t="shared" si="43"/>
        <v>644</v>
      </c>
      <c r="C655" s="11" t="str">
        <f>IFERROR(INDEX('     2022    '!D:D,MATCH('Order Summary'!$A655,'     2022    '!$AN:$AN,0)),"")</f>
        <v/>
      </c>
      <c r="D655" s="11" t="str">
        <f>IFERROR(INDEX('     2022    '!C:C,MATCH('Order Summary'!$A655,'     2022    '!$AN:$AN,0)),"")</f>
        <v/>
      </c>
      <c r="E655" s="11" t="str">
        <f>IFERROR(INDEX('     2022    '!E:E,MATCH('Order Summary'!$A655,'     2022    '!$AN:$AN,0)),"")</f>
        <v/>
      </c>
      <c r="F655" s="96">
        <f>IFERROR(INDEX('     2022    '!AY:AY,MATCH($A655,'     2022    '!$AN:$AN,0)),0)</f>
        <v>0</v>
      </c>
      <c r="G655" s="180" t="str">
        <f>IFERROR(IF($O$3&gt;68,INDEX('     2022    '!I:I,MATCH($A655,'     2022    '!$AN:$AN,0))*(1-'     2022    '!$BA$1),INDEX('     2022    '!I:I,MATCH($A655,'     2022    '!$AN:$AN,0))),"")</f>
        <v/>
      </c>
      <c r="H655" s="96">
        <f>IFERROR(INDEX('     2022    '!AZ:AZ,MATCH($A655,'     2022    '!$AN:$AN,0)),0)</f>
        <v>0</v>
      </c>
      <c r="I655" s="180" t="str">
        <f>IFERROR(IF($O$3&gt;68,INDEX('     2022    '!M:M,MATCH($A655,'     2022    '!$AN:$AN,0))*(1-'     2022    '!$BA$1),INDEX('     2022    '!M:M,MATCH($A655,'     2022    '!$AN:$AN,0))),"")</f>
        <v/>
      </c>
      <c r="J655" s="181">
        <f t="shared" si="41"/>
        <v>0</v>
      </c>
      <c r="K655" s="182" t="str">
        <f t="shared" si="42"/>
        <v/>
      </c>
      <c r="L655" s="53"/>
      <c r="M655" s="52" t="str">
        <f>IFERROR(INDEX('     2022    '!R:R,MATCH('Order Summary'!$A655,'     2022    '!$AN:$AN,0)),"")</f>
        <v/>
      </c>
      <c r="N655" s="52" t="str">
        <f>IFERROR(INDEX('     2022    '!V:V,MATCH('Order Summary'!$A655,'     2022    '!$AN:$AN,0)),"")</f>
        <v/>
      </c>
      <c r="O655" s="52" t="str">
        <f>IFERROR(INDEX('     2022    '!S:S,MATCH('Order Summary'!$A655,'     2022    '!$AN:$AN,0)),"")</f>
        <v/>
      </c>
      <c r="P655" s="96" t="str">
        <f t="shared" si="40"/>
        <v/>
      </c>
      <c r="R655" s="9"/>
      <c r="S655" s="9"/>
      <c r="T655" s="9"/>
      <c r="U655" s="9"/>
      <c r="V655" s="9"/>
      <c r="W655" s="9"/>
      <c r="X655" s="9"/>
      <c r="Y655" s="9"/>
      <c r="Z655" s="9"/>
      <c r="AA655" s="9"/>
      <c r="AB655" s="9"/>
      <c r="AC655" s="9"/>
      <c r="AD655" s="9"/>
      <c r="AE655" s="9"/>
      <c r="AF655" s="9"/>
      <c r="AG655" s="9"/>
      <c r="AH655" s="9"/>
      <c r="AI655" s="9"/>
      <c r="AJ655" s="9"/>
      <c r="AK655" s="9"/>
      <c r="AL655" s="9"/>
      <c r="AM655" s="9"/>
      <c r="AN655" s="9"/>
      <c r="AO655" s="9"/>
      <c r="AP655" s="9"/>
      <c r="AQ655" s="9"/>
      <c r="AR655" s="9"/>
      <c r="AS655" s="9"/>
      <c r="AT655" s="9"/>
      <c r="AU655" s="9"/>
      <c r="AV655" s="9"/>
      <c r="AW655" s="9"/>
      <c r="AX655" s="9"/>
      <c r="AY655" s="9"/>
      <c r="AZ655" s="9"/>
      <c r="BA655" s="9"/>
      <c r="BB655" s="9"/>
      <c r="BC655" s="9"/>
      <c r="BD655" s="9"/>
      <c r="BE655" s="9"/>
      <c r="BF655" s="9"/>
      <c r="BG655" s="9"/>
      <c r="BH655" s="9"/>
      <c r="BI655" s="9"/>
      <c r="BJ655" s="9"/>
      <c r="BK655" s="9"/>
      <c r="BL655" s="9"/>
      <c r="BM655" s="9"/>
      <c r="BN655" s="9"/>
      <c r="BO655" s="9"/>
      <c r="BP655" s="9"/>
      <c r="BQ655" s="9"/>
      <c r="BR655" s="9"/>
      <c r="BS655" s="9"/>
      <c r="BT655" s="9"/>
      <c r="BU655" s="9"/>
      <c r="BV655" s="9"/>
      <c r="BW655" s="9"/>
      <c r="BX655" s="9"/>
      <c r="BY655" s="9"/>
      <c r="BZ655" s="9"/>
    </row>
    <row r="656" spans="1:78">
      <c r="A656" s="50">
        <f t="shared" si="43"/>
        <v>645</v>
      </c>
      <c r="C656" s="11" t="str">
        <f>IFERROR(INDEX('     2022    '!D:D,MATCH('Order Summary'!$A656,'     2022    '!$AN:$AN,0)),"")</f>
        <v/>
      </c>
      <c r="D656" s="11" t="str">
        <f>IFERROR(INDEX('     2022    '!C:C,MATCH('Order Summary'!$A656,'     2022    '!$AN:$AN,0)),"")</f>
        <v/>
      </c>
      <c r="E656" s="11" t="str">
        <f>IFERROR(INDEX('     2022    '!E:E,MATCH('Order Summary'!$A656,'     2022    '!$AN:$AN,0)),"")</f>
        <v/>
      </c>
      <c r="F656" s="96">
        <f>IFERROR(INDEX('     2022    '!AY:AY,MATCH($A656,'     2022    '!$AN:$AN,0)),0)</f>
        <v>0</v>
      </c>
      <c r="G656" s="180" t="str">
        <f>IFERROR(IF($O$3&gt;68,INDEX('     2022    '!I:I,MATCH($A656,'     2022    '!$AN:$AN,0))*(1-'     2022    '!$BA$1),INDEX('     2022    '!I:I,MATCH($A656,'     2022    '!$AN:$AN,0))),"")</f>
        <v/>
      </c>
      <c r="H656" s="96">
        <f>IFERROR(INDEX('     2022    '!AZ:AZ,MATCH($A656,'     2022    '!$AN:$AN,0)),0)</f>
        <v>0</v>
      </c>
      <c r="I656" s="180" t="str">
        <f>IFERROR(IF($O$3&gt;68,INDEX('     2022    '!M:M,MATCH($A656,'     2022    '!$AN:$AN,0))*(1-'     2022    '!$BA$1),INDEX('     2022    '!M:M,MATCH($A656,'     2022    '!$AN:$AN,0))),"")</f>
        <v/>
      </c>
      <c r="J656" s="181">
        <f t="shared" si="41"/>
        <v>0</v>
      </c>
      <c r="K656" s="182" t="str">
        <f t="shared" si="42"/>
        <v/>
      </c>
      <c r="L656" s="53"/>
      <c r="M656" s="52" t="str">
        <f>IFERROR(INDEX('     2022    '!R:R,MATCH('Order Summary'!$A656,'     2022    '!$AN:$AN,0)),"")</f>
        <v/>
      </c>
      <c r="N656" s="52" t="str">
        <f>IFERROR(INDEX('     2022    '!V:V,MATCH('Order Summary'!$A656,'     2022    '!$AN:$AN,0)),"")</f>
        <v/>
      </c>
      <c r="O656" s="52" t="str">
        <f>IFERROR(INDEX('     2022    '!S:S,MATCH('Order Summary'!$A656,'     2022    '!$AN:$AN,0)),"")</f>
        <v/>
      </c>
      <c r="P656" s="96" t="str">
        <f t="shared" si="40"/>
        <v/>
      </c>
      <c r="R656" s="9"/>
      <c r="S656" s="9"/>
      <c r="T656" s="9"/>
      <c r="U656" s="9"/>
      <c r="V656" s="9"/>
      <c r="W656" s="9"/>
      <c r="X656" s="9"/>
      <c r="Y656" s="9"/>
      <c r="Z656" s="9"/>
      <c r="AA656" s="9"/>
      <c r="AB656" s="9"/>
      <c r="AC656" s="9"/>
      <c r="AD656" s="9"/>
      <c r="AE656" s="9"/>
      <c r="AF656" s="9"/>
      <c r="AG656" s="9"/>
      <c r="AH656" s="9"/>
      <c r="AI656" s="9"/>
      <c r="AJ656" s="9"/>
      <c r="AK656" s="9"/>
      <c r="AL656" s="9"/>
      <c r="AM656" s="9"/>
      <c r="AN656" s="9"/>
      <c r="AO656" s="9"/>
      <c r="AP656" s="9"/>
      <c r="AQ656" s="9"/>
      <c r="AR656" s="9"/>
      <c r="AS656" s="9"/>
      <c r="AT656" s="9"/>
      <c r="AU656" s="9"/>
      <c r="AV656" s="9"/>
      <c r="AW656" s="9"/>
      <c r="AX656" s="9"/>
      <c r="AY656" s="9"/>
      <c r="AZ656" s="9"/>
      <c r="BA656" s="9"/>
      <c r="BB656" s="9"/>
      <c r="BC656" s="9"/>
      <c r="BD656" s="9"/>
      <c r="BE656" s="9"/>
      <c r="BF656" s="9"/>
      <c r="BG656" s="9"/>
      <c r="BH656" s="9"/>
      <c r="BI656" s="9"/>
      <c r="BJ656" s="9"/>
      <c r="BK656" s="9"/>
      <c r="BL656" s="9"/>
      <c r="BM656" s="9"/>
      <c r="BN656" s="9"/>
      <c r="BO656" s="9"/>
      <c r="BP656" s="9"/>
      <c r="BQ656" s="9"/>
      <c r="BR656" s="9"/>
      <c r="BS656" s="9"/>
      <c r="BT656" s="9"/>
      <c r="BU656" s="9"/>
      <c r="BV656" s="9"/>
      <c r="BW656" s="9"/>
      <c r="BX656" s="9"/>
      <c r="BY656" s="9"/>
      <c r="BZ656" s="9"/>
    </row>
    <row r="657" spans="1:78">
      <c r="A657" s="50">
        <f t="shared" si="43"/>
        <v>646</v>
      </c>
      <c r="C657" s="11" t="str">
        <f>IFERROR(INDEX('     2022    '!D:D,MATCH('Order Summary'!$A657,'     2022    '!$AN:$AN,0)),"")</f>
        <v/>
      </c>
      <c r="D657" s="11" t="str">
        <f>IFERROR(INDEX('     2022    '!C:C,MATCH('Order Summary'!$A657,'     2022    '!$AN:$AN,0)),"")</f>
        <v/>
      </c>
      <c r="E657" s="11" t="str">
        <f>IFERROR(INDEX('     2022    '!E:E,MATCH('Order Summary'!$A657,'     2022    '!$AN:$AN,0)),"")</f>
        <v/>
      </c>
      <c r="F657" s="96">
        <f>IFERROR(INDEX('     2022    '!AY:AY,MATCH($A657,'     2022    '!$AN:$AN,0)),0)</f>
        <v>0</v>
      </c>
      <c r="G657" s="180" t="str">
        <f>IFERROR(IF($O$3&gt;68,INDEX('     2022    '!I:I,MATCH($A657,'     2022    '!$AN:$AN,0))*(1-'     2022    '!$BA$1),INDEX('     2022    '!I:I,MATCH($A657,'     2022    '!$AN:$AN,0))),"")</f>
        <v/>
      </c>
      <c r="H657" s="96">
        <f>IFERROR(INDEX('     2022    '!AZ:AZ,MATCH($A657,'     2022    '!$AN:$AN,0)),0)</f>
        <v>0</v>
      </c>
      <c r="I657" s="180" t="str">
        <f>IFERROR(IF($O$3&gt;68,INDEX('     2022    '!M:M,MATCH($A657,'     2022    '!$AN:$AN,0))*(1-'     2022    '!$BA$1),INDEX('     2022    '!M:M,MATCH($A657,'     2022    '!$AN:$AN,0))),"")</f>
        <v/>
      </c>
      <c r="J657" s="181">
        <f t="shared" si="41"/>
        <v>0</v>
      </c>
      <c r="K657" s="182" t="str">
        <f t="shared" si="42"/>
        <v/>
      </c>
      <c r="L657" s="53"/>
      <c r="M657" s="52" t="str">
        <f>IFERROR(INDEX('     2022    '!R:R,MATCH('Order Summary'!$A657,'     2022    '!$AN:$AN,0)),"")</f>
        <v/>
      </c>
      <c r="N657" s="52" t="str">
        <f>IFERROR(INDEX('     2022    '!V:V,MATCH('Order Summary'!$A657,'     2022    '!$AN:$AN,0)),"")</f>
        <v/>
      </c>
      <c r="O657" s="52" t="str">
        <f>IFERROR(INDEX('     2022    '!S:S,MATCH('Order Summary'!$A657,'     2022    '!$AN:$AN,0)),"")</f>
        <v/>
      </c>
      <c r="P657" s="96" t="str">
        <f t="shared" si="40"/>
        <v/>
      </c>
      <c r="R657" s="9"/>
      <c r="S657" s="9"/>
      <c r="T657" s="9"/>
      <c r="U657" s="9"/>
      <c r="V657" s="9"/>
      <c r="W657" s="9"/>
      <c r="X657" s="9"/>
      <c r="Y657" s="9"/>
      <c r="Z657" s="9"/>
      <c r="AA657" s="9"/>
      <c r="AB657" s="9"/>
      <c r="AC657" s="9"/>
      <c r="AD657" s="9"/>
      <c r="AE657" s="9"/>
      <c r="AF657" s="9"/>
      <c r="AG657" s="9"/>
      <c r="AH657" s="9"/>
      <c r="AI657" s="9"/>
      <c r="AJ657" s="9"/>
      <c r="AK657" s="9"/>
      <c r="AL657" s="9"/>
      <c r="AM657" s="9"/>
      <c r="AN657" s="9"/>
      <c r="AO657" s="9"/>
      <c r="AP657" s="9"/>
      <c r="AQ657" s="9"/>
      <c r="AR657" s="9"/>
      <c r="AS657" s="9"/>
      <c r="AT657" s="9"/>
      <c r="AU657" s="9"/>
      <c r="AV657" s="9"/>
      <c r="AW657" s="9"/>
      <c r="AX657" s="9"/>
      <c r="AY657" s="9"/>
      <c r="AZ657" s="9"/>
      <c r="BA657" s="9"/>
      <c r="BB657" s="9"/>
      <c r="BC657" s="9"/>
      <c r="BD657" s="9"/>
      <c r="BE657" s="9"/>
      <c r="BF657" s="9"/>
      <c r="BG657" s="9"/>
      <c r="BH657" s="9"/>
      <c r="BI657" s="9"/>
      <c r="BJ657" s="9"/>
      <c r="BK657" s="9"/>
      <c r="BL657" s="9"/>
      <c r="BM657" s="9"/>
      <c r="BN657" s="9"/>
      <c r="BO657" s="9"/>
      <c r="BP657" s="9"/>
      <c r="BQ657" s="9"/>
      <c r="BR657" s="9"/>
      <c r="BS657" s="9"/>
      <c r="BT657" s="9"/>
      <c r="BU657" s="9"/>
      <c r="BV657" s="9"/>
      <c r="BW657" s="9"/>
      <c r="BX657" s="9"/>
      <c r="BY657" s="9"/>
      <c r="BZ657" s="9"/>
    </row>
    <row r="658" spans="1:78">
      <c r="A658" s="50">
        <f t="shared" si="43"/>
        <v>647</v>
      </c>
      <c r="C658" s="11" t="str">
        <f>IFERROR(INDEX('     2022    '!D:D,MATCH('Order Summary'!$A658,'     2022    '!$AN:$AN,0)),"")</f>
        <v/>
      </c>
      <c r="D658" s="11" t="str">
        <f>IFERROR(INDEX('     2022    '!C:C,MATCH('Order Summary'!$A658,'     2022    '!$AN:$AN,0)),"")</f>
        <v/>
      </c>
      <c r="E658" s="11" t="str">
        <f>IFERROR(INDEX('     2022    '!E:E,MATCH('Order Summary'!$A658,'     2022    '!$AN:$AN,0)),"")</f>
        <v/>
      </c>
      <c r="F658" s="96">
        <f>IFERROR(INDEX('     2022    '!AY:AY,MATCH($A658,'     2022    '!$AN:$AN,0)),0)</f>
        <v>0</v>
      </c>
      <c r="G658" s="180" t="str">
        <f>IFERROR(IF($O$3&gt;68,INDEX('     2022    '!I:I,MATCH($A658,'     2022    '!$AN:$AN,0))*(1-'     2022    '!$BA$1),INDEX('     2022    '!I:I,MATCH($A658,'     2022    '!$AN:$AN,0))),"")</f>
        <v/>
      </c>
      <c r="H658" s="96">
        <f>IFERROR(INDEX('     2022    '!AZ:AZ,MATCH($A658,'     2022    '!$AN:$AN,0)),0)</f>
        <v>0</v>
      </c>
      <c r="I658" s="180" t="str">
        <f>IFERROR(IF($O$3&gt;68,INDEX('     2022    '!M:M,MATCH($A658,'     2022    '!$AN:$AN,0))*(1-'     2022    '!$BA$1),INDEX('     2022    '!M:M,MATCH($A658,'     2022    '!$AN:$AN,0))),"")</f>
        <v/>
      </c>
      <c r="J658" s="181">
        <f t="shared" si="41"/>
        <v>0</v>
      </c>
      <c r="K658" s="182" t="str">
        <f t="shared" si="42"/>
        <v/>
      </c>
      <c r="L658" s="53"/>
      <c r="M658" s="52" t="str">
        <f>IFERROR(INDEX('     2022    '!R:R,MATCH('Order Summary'!$A658,'     2022    '!$AN:$AN,0)),"")</f>
        <v/>
      </c>
      <c r="N658" s="52" t="str">
        <f>IFERROR(INDEX('     2022    '!V:V,MATCH('Order Summary'!$A658,'     2022    '!$AN:$AN,0)),"")</f>
        <v/>
      </c>
      <c r="O658" s="52" t="str">
        <f>IFERROR(INDEX('     2022    '!S:S,MATCH('Order Summary'!$A658,'     2022    '!$AN:$AN,0)),"")</f>
        <v/>
      </c>
      <c r="P658" s="96" t="str">
        <f t="shared" si="40"/>
        <v/>
      </c>
      <c r="R658" s="9"/>
      <c r="S658" s="9"/>
      <c r="T658" s="9"/>
      <c r="U658" s="9"/>
      <c r="V658" s="9"/>
      <c r="W658" s="9"/>
      <c r="X658" s="9"/>
      <c r="Y658" s="9"/>
      <c r="Z658" s="9"/>
      <c r="AA658" s="9"/>
      <c r="AB658" s="9"/>
      <c r="AC658" s="9"/>
      <c r="AD658" s="9"/>
      <c r="AE658" s="9"/>
      <c r="AF658" s="9"/>
      <c r="AG658" s="9"/>
      <c r="AH658" s="9"/>
      <c r="AI658" s="9"/>
      <c r="AJ658" s="9"/>
      <c r="AK658" s="9"/>
      <c r="AL658" s="9"/>
      <c r="AM658" s="9"/>
      <c r="AN658" s="9"/>
      <c r="AO658" s="9"/>
      <c r="AP658" s="9"/>
      <c r="AQ658" s="9"/>
      <c r="AR658" s="9"/>
      <c r="AS658" s="9"/>
      <c r="AT658" s="9"/>
      <c r="AU658" s="9"/>
      <c r="AV658" s="9"/>
      <c r="AW658" s="9"/>
      <c r="AX658" s="9"/>
      <c r="AY658" s="9"/>
      <c r="AZ658" s="9"/>
      <c r="BA658" s="9"/>
      <c r="BB658" s="9"/>
      <c r="BC658" s="9"/>
      <c r="BD658" s="9"/>
      <c r="BE658" s="9"/>
      <c r="BF658" s="9"/>
      <c r="BG658" s="9"/>
      <c r="BH658" s="9"/>
      <c r="BI658" s="9"/>
      <c r="BJ658" s="9"/>
      <c r="BK658" s="9"/>
      <c r="BL658" s="9"/>
      <c r="BM658" s="9"/>
      <c r="BN658" s="9"/>
      <c r="BO658" s="9"/>
      <c r="BP658" s="9"/>
      <c r="BQ658" s="9"/>
      <c r="BR658" s="9"/>
      <c r="BS658" s="9"/>
      <c r="BT658" s="9"/>
      <c r="BU658" s="9"/>
      <c r="BV658" s="9"/>
      <c r="BW658" s="9"/>
      <c r="BX658" s="9"/>
      <c r="BY658" s="9"/>
      <c r="BZ658" s="9"/>
    </row>
    <row r="659" spans="1:78">
      <c r="A659" s="50">
        <f t="shared" si="43"/>
        <v>648</v>
      </c>
      <c r="C659" s="11" t="str">
        <f>IFERROR(INDEX('     2022    '!D:D,MATCH('Order Summary'!$A659,'     2022    '!$AN:$AN,0)),"")</f>
        <v/>
      </c>
      <c r="D659" s="11" t="str">
        <f>IFERROR(INDEX('     2022    '!C:C,MATCH('Order Summary'!$A659,'     2022    '!$AN:$AN,0)),"")</f>
        <v/>
      </c>
      <c r="E659" s="11" t="str">
        <f>IFERROR(INDEX('     2022    '!E:E,MATCH('Order Summary'!$A659,'     2022    '!$AN:$AN,0)),"")</f>
        <v/>
      </c>
      <c r="F659" s="96">
        <f>IFERROR(INDEX('     2022    '!AY:AY,MATCH($A659,'     2022    '!$AN:$AN,0)),0)</f>
        <v>0</v>
      </c>
      <c r="G659" s="180" t="str">
        <f>IFERROR(IF($O$3&gt;68,INDEX('     2022    '!I:I,MATCH($A659,'     2022    '!$AN:$AN,0))*(1-'     2022    '!$BA$1),INDEX('     2022    '!I:I,MATCH($A659,'     2022    '!$AN:$AN,0))),"")</f>
        <v/>
      </c>
      <c r="H659" s="96">
        <f>IFERROR(INDEX('     2022    '!AZ:AZ,MATCH($A659,'     2022    '!$AN:$AN,0)),0)</f>
        <v>0</v>
      </c>
      <c r="I659" s="180" t="str">
        <f>IFERROR(IF($O$3&gt;68,INDEX('     2022    '!M:M,MATCH($A659,'     2022    '!$AN:$AN,0))*(1-'     2022    '!$BA$1),INDEX('     2022    '!M:M,MATCH($A659,'     2022    '!$AN:$AN,0))),"")</f>
        <v/>
      </c>
      <c r="J659" s="181">
        <f t="shared" si="41"/>
        <v>0</v>
      </c>
      <c r="K659" s="182" t="str">
        <f t="shared" si="42"/>
        <v/>
      </c>
      <c r="L659" s="53"/>
      <c r="M659" s="52" t="str">
        <f>IFERROR(INDEX('     2022    '!R:R,MATCH('Order Summary'!$A659,'     2022    '!$AN:$AN,0)),"")</f>
        <v/>
      </c>
      <c r="N659" s="52" t="str">
        <f>IFERROR(INDEX('     2022    '!V:V,MATCH('Order Summary'!$A659,'     2022    '!$AN:$AN,0)),"")</f>
        <v/>
      </c>
      <c r="O659" s="52" t="str">
        <f>IFERROR(INDEX('     2022    '!S:S,MATCH('Order Summary'!$A659,'     2022    '!$AN:$AN,0)),"")</f>
        <v/>
      </c>
      <c r="P659" s="96" t="str">
        <f t="shared" si="40"/>
        <v/>
      </c>
      <c r="R659" s="9"/>
      <c r="S659" s="9"/>
      <c r="T659" s="9"/>
      <c r="U659" s="9"/>
      <c r="V659" s="9"/>
      <c r="W659" s="9"/>
      <c r="X659" s="9"/>
      <c r="Y659" s="9"/>
      <c r="Z659" s="9"/>
      <c r="AA659" s="9"/>
      <c r="AB659" s="9"/>
      <c r="AC659" s="9"/>
      <c r="AD659" s="9"/>
      <c r="AE659" s="9"/>
      <c r="AF659" s="9"/>
      <c r="AG659" s="9"/>
      <c r="AH659" s="9"/>
      <c r="AI659" s="9"/>
      <c r="AJ659" s="9"/>
      <c r="AK659" s="9"/>
      <c r="AL659" s="9"/>
      <c r="AM659" s="9"/>
      <c r="AN659" s="9"/>
      <c r="AO659" s="9"/>
      <c r="AP659" s="9"/>
      <c r="AQ659" s="9"/>
      <c r="AR659" s="9"/>
      <c r="AS659" s="9"/>
      <c r="AT659" s="9"/>
      <c r="AU659" s="9"/>
      <c r="AV659" s="9"/>
      <c r="AW659" s="9"/>
      <c r="AX659" s="9"/>
      <c r="AY659" s="9"/>
      <c r="AZ659" s="9"/>
      <c r="BA659" s="9"/>
      <c r="BB659" s="9"/>
      <c r="BC659" s="9"/>
      <c r="BD659" s="9"/>
      <c r="BE659" s="9"/>
      <c r="BF659" s="9"/>
      <c r="BG659" s="9"/>
      <c r="BH659" s="9"/>
      <c r="BI659" s="9"/>
      <c r="BJ659" s="9"/>
      <c r="BK659" s="9"/>
      <c r="BL659" s="9"/>
      <c r="BM659" s="9"/>
      <c r="BN659" s="9"/>
      <c r="BO659" s="9"/>
      <c r="BP659" s="9"/>
      <c r="BQ659" s="9"/>
      <c r="BR659" s="9"/>
      <c r="BS659" s="9"/>
      <c r="BT659" s="9"/>
      <c r="BU659" s="9"/>
      <c r="BV659" s="9"/>
      <c r="BW659" s="9"/>
      <c r="BX659" s="9"/>
      <c r="BY659" s="9"/>
      <c r="BZ659" s="9"/>
    </row>
    <row r="660" spans="1:78">
      <c r="A660" s="50">
        <f t="shared" si="43"/>
        <v>649</v>
      </c>
      <c r="C660" s="11" t="str">
        <f>IFERROR(INDEX('     2022    '!D:D,MATCH('Order Summary'!$A660,'     2022    '!$AN:$AN,0)),"")</f>
        <v/>
      </c>
      <c r="D660" s="11" t="str">
        <f>IFERROR(INDEX('     2022    '!C:C,MATCH('Order Summary'!$A660,'     2022    '!$AN:$AN,0)),"")</f>
        <v/>
      </c>
      <c r="E660" s="11" t="str">
        <f>IFERROR(INDEX('     2022    '!E:E,MATCH('Order Summary'!$A660,'     2022    '!$AN:$AN,0)),"")</f>
        <v/>
      </c>
      <c r="F660" s="96">
        <f>IFERROR(INDEX('     2022    '!AY:AY,MATCH($A660,'     2022    '!$AN:$AN,0)),0)</f>
        <v>0</v>
      </c>
      <c r="G660" s="180" t="str">
        <f>IFERROR(IF($O$3&gt;68,INDEX('     2022    '!I:I,MATCH($A660,'     2022    '!$AN:$AN,0))*(1-'     2022    '!$BA$1),INDEX('     2022    '!I:I,MATCH($A660,'     2022    '!$AN:$AN,0))),"")</f>
        <v/>
      </c>
      <c r="H660" s="96">
        <f>IFERROR(INDEX('     2022    '!AZ:AZ,MATCH($A660,'     2022    '!$AN:$AN,0)),0)</f>
        <v>0</v>
      </c>
      <c r="I660" s="180" t="str">
        <f>IFERROR(IF($O$3&gt;68,INDEX('     2022    '!M:M,MATCH($A660,'     2022    '!$AN:$AN,0))*(1-'     2022    '!$BA$1),INDEX('     2022    '!M:M,MATCH($A660,'     2022    '!$AN:$AN,0))),"")</f>
        <v/>
      </c>
      <c r="J660" s="181">
        <f t="shared" si="41"/>
        <v>0</v>
      </c>
      <c r="K660" s="182" t="str">
        <f t="shared" si="42"/>
        <v/>
      </c>
      <c r="L660" s="53"/>
      <c r="M660" s="52" t="str">
        <f>IFERROR(INDEX('     2022    '!R:R,MATCH('Order Summary'!$A660,'     2022    '!$AN:$AN,0)),"")</f>
        <v/>
      </c>
      <c r="N660" s="52" t="str">
        <f>IFERROR(INDEX('     2022    '!V:V,MATCH('Order Summary'!$A660,'     2022    '!$AN:$AN,0)),"")</f>
        <v/>
      </c>
      <c r="O660" s="52" t="str">
        <f>IFERROR(INDEX('     2022    '!S:S,MATCH('Order Summary'!$A660,'     2022    '!$AN:$AN,0)),"")</f>
        <v/>
      </c>
      <c r="P660" s="96" t="str">
        <f t="shared" si="40"/>
        <v/>
      </c>
      <c r="R660" s="9"/>
      <c r="S660" s="9"/>
      <c r="T660" s="9"/>
      <c r="U660" s="9"/>
      <c r="V660" s="9"/>
      <c r="W660" s="9"/>
      <c r="X660" s="9"/>
      <c r="Y660" s="9"/>
      <c r="Z660" s="9"/>
      <c r="AA660" s="9"/>
      <c r="AB660" s="9"/>
      <c r="AC660" s="9"/>
      <c r="AD660" s="9"/>
      <c r="AE660" s="9"/>
      <c r="AF660" s="9"/>
      <c r="AG660" s="9"/>
      <c r="AH660" s="9"/>
      <c r="AI660" s="9"/>
      <c r="AJ660" s="9"/>
      <c r="AK660" s="9"/>
      <c r="AL660" s="9"/>
      <c r="AM660" s="9"/>
      <c r="AN660" s="9"/>
      <c r="AO660" s="9"/>
      <c r="AP660" s="9"/>
      <c r="AQ660" s="9"/>
      <c r="AR660" s="9"/>
      <c r="AS660" s="9"/>
      <c r="AT660" s="9"/>
      <c r="AU660" s="9"/>
      <c r="AV660" s="9"/>
      <c r="AW660" s="9"/>
      <c r="AX660" s="9"/>
      <c r="AY660" s="9"/>
      <c r="AZ660" s="9"/>
      <c r="BA660" s="9"/>
      <c r="BB660" s="9"/>
      <c r="BC660" s="9"/>
      <c r="BD660" s="9"/>
      <c r="BE660" s="9"/>
      <c r="BF660" s="9"/>
      <c r="BG660" s="9"/>
      <c r="BH660" s="9"/>
      <c r="BI660" s="9"/>
      <c r="BJ660" s="9"/>
      <c r="BK660" s="9"/>
      <c r="BL660" s="9"/>
      <c r="BM660" s="9"/>
      <c r="BN660" s="9"/>
      <c r="BO660" s="9"/>
      <c r="BP660" s="9"/>
      <c r="BQ660" s="9"/>
      <c r="BR660" s="9"/>
      <c r="BS660" s="9"/>
      <c r="BT660" s="9"/>
      <c r="BU660" s="9"/>
      <c r="BV660" s="9"/>
      <c r="BW660" s="9"/>
      <c r="BX660" s="9"/>
      <c r="BY660" s="9"/>
      <c r="BZ660" s="9"/>
    </row>
    <row r="661" spans="1:78">
      <c r="A661" s="50">
        <f t="shared" si="43"/>
        <v>650</v>
      </c>
      <c r="C661" s="11" t="str">
        <f>IFERROR(INDEX('     2022    '!D:D,MATCH('Order Summary'!$A661,'     2022    '!$AN:$AN,0)),"")</f>
        <v/>
      </c>
      <c r="D661" s="11" t="str">
        <f>IFERROR(INDEX('     2022    '!C:C,MATCH('Order Summary'!$A661,'     2022    '!$AN:$AN,0)),"")</f>
        <v/>
      </c>
      <c r="E661" s="11" t="str">
        <f>IFERROR(INDEX('     2022    '!E:E,MATCH('Order Summary'!$A661,'     2022    '!$AN:$AN,0)),"")</f>
        <v/>
      </c>
      <c r="F661" s="96">
        <f>IFERROR(INDEX('     2022    '!AY:AY,MATCH($A661,'     2022    '!$AN:$AN,0)),0)</f>
        <v>0</v>
      </c>
      <c r="G661" s="180" t="str">
        <f>IFERROR(IF($O$3&gt;68,INDEX('     2022    '!I:I,MATCH($A661,'     2022    '!$AN:$AN,0))*(1-'     2022    '!$BA$1),INDEX('     2022    '!I:I,MATCH($A661,'     2022    '!$AN:$AN,0))),"")</f>
        <v/>
      </c>
      <c r="H661" s="96">
        <f>IFERROR(INDEX('     2022    '!AZ:AZ,MATCH($A661,'     2022    '!$AN:$AN,0)),0)</f>
        <v>0</v>
      </c>
      <c r="I661" s="180" t="str">
        <f>IFERROR(IF($O$3&gt;68,INDEX('     2022    '!M:M,MATCH($A661,'     2022    '!$AN:$AN,0))*(1-'     2022    '!$BA$1),INDEX('     2022    '!M:M,MATCH($A661,'     2022    '!$AN:$AN,0))),"")</f>
        <v/>
      </c>
      <c r="J661" s="181">
        <f t="shared" si="41"/>
        <v>0</v>
      </c>
      <c r="K661" s="182" t="str">
        <f t="shared" si="42"/>
        <v/>
      </c>
      <c r="L661" s="53"/>
      <c r="M661" s="52" t="str">
        <f>IFERROR(INDEX('     2022    '!R:R,MATCH('Order Summary'!$A661,'     2022    '!$AN:$AN,0)),"")</f>
        <v/>
      </c>
      <c r="N661" s="52" t="str">
        <f>IFERROR(INDEX('     2022    '!V:V,MATCH('Order Summary'!$A661,'     2022    '!$AN:$AN,0)),"")</f>
        <v/>
      </c>
      <c r="O661" s="52" t="str">
        <f>IFERROR(INDEX('     2022    '!S:S,MATCH('Order Summary'!$A661,'     2022    '!$AN:$AN,0)),"")</f>
        <v/>
      </c>
      <c r="P661" s="96" t="str">
        <f t="shared" si="40"/>
        <v/>
      </c>
      <c r="R661" s="9"/>
      <c r="S661" s="9"/>
      <c r="T661" s="9"/>
      <c r="U661" s="9"/>
      <c r="V661" s="9"/>
      <c r="W661" s="9"/>
      <c r="X661" s="9"/>
      <c r="Y661" s="9"/>
      <c r="Z661" s="9"/>
      <c r="AA661" s="9"/>
      <c r="AB661" s="9"/>
      <c r="AC661" s="9"/>
      <c r="AD661" s="9"/>
      <c r="AE661" s="9"/>
      <c r="AF661" s="9"/>
      <c r="AG661" s="9"/>
      <c r="AH661" s="9"/>
      <c r="AI661" s="9"/>
      <c r="AJ661" s="9"/>
      <c r="AK661" s="9"/>
      <c r="AL661" s="9"/>
      <c r="AM661" s="9"/>
      <c r="AN661" s="9"/>
      <c r="AO661" s="9"/>
      <c r="AP661" s="9"/>
      <c r="AQ661" s="9"/>
      <c r="AR661" s="9"/>
      <c r="AS661" s="9"/>
      <c r="AT661" s="9"/>
      <c r="AU661" s="9"/>
      <c r="AV661" s="9"/>
      <c r="AW661" s="9"/>
      <c r="AX661" s="9"/>
      <c r="AY661" s="9"/>
      <c r="AZ661" s="9"/>
      <c r="BA661" s="9"/>
      <c r="BB661" s="9"/>
      <c r="BC661" s="9"/>
      <c r="BD661" s="9"/>
      <c r="BE661" s="9"/>
      <c r="BF661" s="9"/>
      <c r="BG661" s="9"/>
      <c r="BH661" s="9"/>
      <c r="BI661" s="9"/>
      <c r="BJ661" s="9"/>
      <c r="BK661" s="9"/>
      <c r="BL661" s="9"/>
      <c r="BM661" s="9"/>
      <c r="BN661" s="9"/>
      <c r="BO661" s="9"/>
      <c r="BP661" s="9"/>
      <c r="BQ661" s="9"/>
      <c r="BR661" s="9"/>
      <c r="BS661" s="9"/>
      <c r="BT661" s="9"/>
      <c r="BU661" s="9"/>
      <c r="BV661" s="9"/>
      <c r="BW661" s="9"/>
      <c r="BX661" s="9"/>
      <c r="BY661" s="9"/>
      <c r="BZ661" s="9"/>
    </row>
    <row r="662" spans="1:78">
      <c r="A662" s="50">
        <f t="shared" si="43"/>
        <v>651</v>
      </c>
      <c r="C662" s="11" t="str">
        <f>IFERROR(INDEX('     2022    '!D:D,MATCH('Order Summary'!$A662,'     2022    '!$AN:$AN,0)),"")</f>
        <v/>
      </c>
      <c r="D662" s="11" t="str">
        <f>IFERROR(INDEX('     2022    '!C:C,MATCH('Order Summary'!$A662,'     2022    '!$AN:$AN,0)),"")</f>
        <v/>
      </c>
      <c r="E662" s="11" t="str">
        <f>IFERROR(INDEX('     2022    '!E:E,MATCH('Order Summary'!$A662,'     2022    '!$AN:$AN,0)),"")</f>
        <v/>
      </c>
      <c r="F662" s="96">
        <f>IFERROR(INDEX('     2022    '!AY:AY,MATCH($A662,'     2022    '!$AN:$AN,0)),0)</f>
        <v>0</v>
      </c>
      <c r="G662" s="180" t="str">
        <f>IFERROR(IF($O$3&gt;68,INDEX('     2022    '!I:I,MATCH($A662,'     2022    '!$AN:$AN,0))*(1-'     2022    '!$BA$1),INDEX('     2022    '!I:I,MATCH($A662,'     2022    '!$AN:$AN,0))),"")</f>
        <v/>
      </c>
      <c r="H662" s="96">
        <f>IFERROR(INDEX('     2022    '!AZ:AZ,MATCH($A662,'     2022    '!$AN:$AN,0)),0)</f>
        <v>0</v>
      </c>
      <c r="I662" s="180" t="str">
        <f>IFERROR(IF($O$3&gt;68,INDEX('     2022    '!M:M,MATCH($A662,'     2022    '!$AN:$AN,0))*(1-'     2022    '!$BA$1),INDEX('     2022    '!M:M,MATCH($A662,'     2022    '!$AN:$AN,0))),"")</f>
        <v/>
      </c>
      <c r="J662" s="181">
        <f t="shared" si="41"/>
        <v>0</v>
      </c>
      <c r="K662" s="182" t="str">
        <f t="shared" si="42"/>
        <v/>
      </c>
      <c r="L662" s="53"/>
      <c r="M662" s="52" t="str">
        <f>IFERROR(INDEX('     2022    '!R:R,MATCH('Order Summary'!$A662,'     2022    '!$AN:$AN,0)),"")</f>
        <v/>
      </c>
      <c r="N662" s="52" t="str">
        <f>IFERROR(INDEX('     2022    '!V:V,MATCH('Order Summary'!$A662,'     2022    '!$AN:$AN,0)),"")</f>
        <v/>
      </c>
      <c r="O662" s="52" t="str">
        <f>IFERROR(INDEX('     2022    '!S:S,MATCH('Order Summary'!$A662,'     2022    '!$AN:$AN,0)),"")</f>
        <v/>
      </c>
      <c r="P662" s="96" t="str">
        <f t="shared" si="40"/>
        <v/>
      </c>
      <c r="R662" s="9"/>
      <c r="S662" s="9"/>
      <c r="T662" s="9"/>
      <c r="U662" s="9"/>
      <c r="V662" s="9"/>
      <c r="W662" s="9"/>
      <c r="X662" s="9"/>
      <c r="Y662" s="9"/>
      <c r="Z662" s="9"/>
      <c r="AA662" s="9"/>
      <c r="AB662" s="9"/>
      <c r="AC662" s="9"/>
      <c r="AD662" s="9"/>
      <c r="AE662" s="9"/>
      <c r="AF662" s="9"/>
      <c r="AG662" s="9"/>
      <c r="AH662" s="9"/>
      <c r="AI662" s="9"/>
      <c r="AJ662" s="9"/>
      <c r="AK662" s="9"/>
      <c r="AL662" s="9"/>
      <c r="AM662" s="9"/>
      <c r="AN662" s="9"/>
      <c r="AO662" s="9"/>
      <c r="AP662" s="9"/>
      <c r="AQ662" s="9"/>
      <c r="AR662" s="9"/>
      <c r="AS662" s="9"/>
      <c r="AT662" s="9"/>
      <c r="AU662" s="9"/>
      <c r="AV662" s="9"/>
      <c r="AW662" s="9"/>
      <c r="AX662" s="9"/>
      <c r="AY662" s="9"/>
      <c r="AZ662" s="9"/>
      <c r="BA662" s="9"/>
      <c r="BB662" s="9"/>
      <c r="BC662" s="9"/>
      <c r="BD662" s="9"/>
      <c r="BE662" s="9"/>
      <c r="BF662" s="9"/>
      <c r="BG662" s="9"/>
      <c r="BH662" s="9"/>
      <c r="BI662" s="9"/>
      <c r="BJ662" s="9"/>
      <c r="BK662" s="9"/>
      <c r="BL662" s="9"/>
      <c r="BM662" s="9"/>
      <c r="BN662" s="9"/>
      <c r="BO662" s="9"/>
      <c r="BP662" s="9"/>
      <c r="BQ662" s="9"/>
      <c r="BR662" s="9"/>
      <c r="BS662" s="9"/>
      <c r="BT662" s="9"/>
      <c r="BU662" s="9"/>
      <c r="BV662" s="9"/>
      <c r="BW662" s="9"/>
      <c r="BX662" s="9"/>
      <c r="BY662" s="9"/>
      <c r="BZ662" s="9"/>
    </row>
    <row r="663" spans="1:78">
      <c r="A663" s="50">
        <f t="shared" si="43"/>
        <v>652</v>
      </c>
      <c r="C663" s="11" t="str">
        <f>IFERROR(INDEX('     2022    '!D:D,MATCH('Order Summary'!$A663,'     2022    '!$AN:$AN,0)),"")</f>
        <v/>
      </c>
      <c r="D663" s="11" t="str">
        <f>IFERROR(INDEX('     2022    '!C:C,MATCH('Order Summary'!$A663,'     2022    '!$AN:$AN,0)),"")</f>
        <v/>
      </c>
      <c r="E663" s="11" t="str">
        <f>IFERROR(INDEX('     2022    '!E:E,MATCH('Order Summary'!$A663,'     2022    '!$AN:$AN,0)),"")</f>
        <v/>
      </c>
      <c r="F663" s="96">
        <f>IFERROR(INDEX('     2022    '!AY:AY,MATCH($A663,'     2022    '!$AN:$AN,0)),0)</f>
        <v>0</v>
      </c>
      <c r="G663" s="180" t="str">
        <f>IFERROR(IF($O$3&gt;68,INDEX('     2022    '!I:I,MATCH($A663,'     2022    '!$AN:$AN,0))*(1-'     2022    '!$BA$1),INDEX('     2022    '!I:I,MATCH($A663,'     2022    '!$AN:$AN,0))),"")</f>
        <v/>
      </c>
      <c r="H663" s="96">
        <f>IFERROR(INDEX('     2022    '!AZ:AZ,MATCH($A663,'     2022    '!$AN:$AN,0)),0)</f>
        <v>0</v>
      </c>
      <c r="I663" s="180" t="str">
        <f>IFERROR(IF($O$3&gt;68,INDEX('     2022    '!M:M,MATCH($A663,'     2022    '!$AN:$AN,0))*(1-'     2022    '!$BA$1),INDEX('     2022    '!M:M,MATCH($A663,'     2022    '!$AN:$AN,0))),"")</f>
        <v/>
      </c>
      <c r="J663" s="181">
        <f t="shared" si="41"/>
        <v>0</v>
      </c>
      <c r="K663" s="182" t="str">
        <f t="shared" si="42"/>
        <v/>
      </c>
      <c r="L663" s="53"/>
      <c r="M663" s="52" t="str">
        <f>IFERROR(INDEX('     2022    '!R:R,MATCH('Order Summary'!$A663,'     2022    '!$AN:$AN,0)),"")</f>
        <v/>
      </c>
      <c r="N663" s="52" t="str">
        <f>IFERROR(INDEX('     2022    '!V:V,MATCH('Order Summary'!$A663,'     2022    '!$AN:$AN,0)),"")</f>
        <v/>
      </c>
      <c r="O663" s="52" t="str">
        <f>IFERROR(INDEX('     2022    '!S:S,MATCH('Order Summary'!$A663,'     2022    '!$AN:$AN,0)),"")</f>
        <v/>
      </c>
      <c r="P663" s="96" t="str">
        <f t="shared" si="40"/>
        <v/>
      </c>
      <c r="R663" s="9"/>
      <c r="S663" s="9"/>
      <c r="T663" s="9"/>
      <c r="U663" s="9"/>
      <c r="V663" s="9"/>
      <c r="W663" s="9"/>
      <c r="X663" s="9"/>
      <c r="Y663" s="9"/>
      <c r="Z663" s="9"/>
      <c r="AA663" s="9"/>
      <c r="AB663" s="9"/>
      <c r="AC663" s="9"/>
      <c r="AD663" s="9"/>
      <c r="AE663" s="9"/>
      <c r="AF663" s="9"/>
      <c r="AG663" s="9"/>
      <c r="AH663" s="9"/>
      <c r="AI663" s="9"/>
      <c r="AJ663" s="9"/>
      <c r="AK663" s="9"/>
      <c r="AL663" s="9"/>
      <c r="AM663" s="9"/>
      <c r="AN663" s="9"/>
      <c r="AO663" s="9"/>
      <c r="AP663" s="9"/>
      <c r="AQ663" s="9"/>
      <c r="AR663" s="9"/>
      <c r="AS663" s="9"/>
      <c r="AT663" s="9"/>
      <c r="AU663" s="9"/>
      <c r="AV663" s="9"/>
      <c r="AW663" s="9"/>
      <c r="AX663" s="9"/>
      <c r="AY663" s="9"/>
      <c r="AZ663" s="9"/>
      <c r="BA663" s="9"/>
      <c r="BB663" s="9"/>
      <c r="BC663" s="9"/>
      <c r="BD663" s="9"/>
      <c r="BE663" s="9"/>
      <c r="BF663" s="9"/>
      <c r="BG663" s="9"/>
      <c r="BH663" s="9"/>
      <c r="BI663" s="9"/>
      <c r="BJ663" s="9"/>
      <c r="BK663" s="9"/>
      <c r="BL663" s="9"/>
      <c r="BM663" s="9"/>
      <c r="BN663" s="9"/>
      <c r="BO663" s="9"/>
      <c r="BP663" s="9"/>
      <c r="BQ663" s="9"/>
      <c r="BR663" s="9"/>
      <c r="BS663" s="9"/>
      <c r="BT663" s="9"/>
      <c r="BU663" s="9"/>
      <c r="BV663" s="9"/>
      <c r="BW663" s="9"/>
      <c r="BX663" s="9"/>
      <c r="BY663" s="9"/>
      <c r="BZ663" s="9"/>
    </row>
    <row r="664" spans="1:78">
      <c r="A664" s="50">
        <f t="shared" si="43"/>
        <v>653</v>
      </c>
      <c r="C664" s="11" t="str">
        <f>IFERROR(INDEX('     2022    '!D:D,MATCH('Order Summary'!$A664,'     2022    '!$AN:$AN,0)),"")</f>
        <v/>
      </c>
      <c r="D664" s="11" t="str">
        <f>IFERROR(INDEX('     2022    '!C:C,MATCH('Order Summary'!$A664,'     2022    '!$AN:$AN,0)),"")</f>
        <v/>
      </c>
      <c r="E664" s="11" t="str">
        <f>IFERROR(INDEX('     2022    '!E:E,MATCH('Order Summary'!$A664,'     2022    '!$AN:$AN,0)),"")</f>
        <v/>
      </c>
      <c r="F664" s="96">
        <f>IFERROR(INDEX('     2022    '!AY:AY,MATCH($A664,'     2022    '!$AN:$AN,0)),0)</f>
        <v>0</v>
      </c>
      <c r="G664" s="180" t="str">
        <f>IFERROR(IF($O$3&gt;68,INDEX('     2022    '!I:I,MATCH($A664,'     2022    '!$AN:$AN,0))*(1-'     2022    '!$BA$1),INDEX('     2022    '!I:I,MATCH($A664,'     2022    '!$AN:$AN,0))),"")</f>
        <v/>
      </c>
      <c r="H664" s="96">
        <f>IFERROR(INDEX('     2022    '!AZ:AZ,MATCH($A664,'     2022    '!$AN:$AN,0)),0)</f>
        <v>0</v>
      </c>
      <c r="I664" s="180" t="str">
        <f>IFERROR(IF($O$3&gt;68,INDEX('     2022    '!M:M,MATCH($A664,'     2022    '!$AN:$AN,0))*(1-'     2022    '!$BA$1),INDEX('     2022    '!M:M,MATCH($A664,'     2022    '!$AN:$AN,0))),"")</f>
        <v/>
      </c>
      <c r="J664" s="181">
        <f t="shared" si="41"/>
        <v>0</v>
      </c>
      <c r="K664" s="182" t="str">
        <f t="shared" si="42"/>
        <v/>
      </c>
      <c r="L664" s="53"/>
      <c r="M664" s="52" t="str">
        <f>IFERROR(INDEX('     2022    '!R:R,MATCH('Order Summary'!$A664,'     2022    '!$AN:$AN,0)),"")</f>
        <v/>
      </c>
      <c r="N664" s="52" t="str">
        <f>IFERROR(INDEX('     2022    '!V:V,MATCH('Order Summary'!$A664,'     2022    '!$AN:$AN,0)),"")</f>
        <v/>
      </c>
      <c r="O664" s="52" t="str">
        <f>IFERROR(INDEX('     2022    '!S:S,MATCH('Order Summary'!$A664,'     2022    '!$AN:$AN,0)),"")</f>
        <v/>
      </c>
      <c r="P664" s="96" t="str">
        <f t="shared" si="40"/>
        <v/>
      </c>
      <c r="R664" s="9"/>
      <c r="S664" s="9"/>
      <c r="T664" s="9"/>
      <c r="U664" s="9"/>
      <c r="V664" s="9"/>
      <c r="W664" s="9"/>
      <c r="X664" s="9"/>
      <c r="Y664" s="9"/>
      <c r="Z664" s="9"/>
      <c r="AA664" s="9"/>
      <c r="AB664" s="9"/>
      <c r="AC664" s="9"/>
      <c r="AD664" s="9"/>
      <c r="AE664" s="9"/>
      <c r="AF664" s="9"/>
      <c r="AG664" s="9"/>
      <c r="AH664" s="9"/>
      <c r="AI664" s="9"/>
      <c r="AJ664" s="9"/>
      <c r="AK664" s="9"/>
      <c r="AL664" s="9"/>
      <c r="AM664" s="9"/>
      <c r="AN664" s="9"/>
      <c r="AO664" s="9"/>
      <c r="AP664" s="9"/>
      <c r="AQ664" s="9"/>
      <c r="AR664" s="9"/>
      <c r="AS664" s="9"/>
      <c r="AT664" s="9"/>
      <c r="AU664" s="9"/>
      <c r="AV664" s="9"/>
      <c r="AW664" s="9"/>
      <c r="AX664" s="9"/>
      <c r="AY664" s="9"/>
      <c r="AZ664" s="9"/>
      <c r="BA664" s="9"/>
      <c r="BB664" s="9"/>
      <c r="BC664" s="9"/>
      <c r="BD664" s="9"/>
      <c r="BE664" s="9"/>
      <c r="BF664" s="9"/>
      <c r="BG664" s="9"/>
      <c r="BH664" s="9"/>
      <c r="BI664" s="9"/>
      <c r="BJ664" s="9"/>
      <c r="BK664" s="9"/>
      <c r="BL664" s="9"/>
      <c r="BM664" s="9"/>
      <c r="BN664" s="9"/>
      <c r="BO664" s="9"/>
      <c r="BP664" s="9"/>
      <c r="BQ664" s="9"/>
      <c r="BR664" s="9"/>
      <c r="BS664" s="9"/>
      <c r="BT664" s="9"/>
      <c r="BU664" s="9"/>
      <c r="BV664" s="9"/>
      <c r="BW664" s="9"/>
      <c r="BX664" s="9"/>
      <c r="BY664" s="9"/>
      <c r="BZ664" s="9"/>
    </row>
    <row r="665" spans="1:78">
      <c r="A665" s="50">
        <f t="shared" si="43"/>
        <v>654</v>
      </c>
      <c r="C665" s="11" t="str">
        <f>IFERROR(INDEX('     2022    '!D:D,MATCH('Order Summary'!$A665,'     2022    '!$AN:$AN,0)),"")</f>
        <v/>
      </c>
      <c r="D665" s="11" t="str">
        <f>IFERROR(INDEX('     2022    '!C:C,MATCH('Order Summary'!$A665,'     2022    '!$AN:$AN,0)),"")</f>
        <v/>
      </c>
      <c r="E665" s="11" t="str">
        <f>IFERROR(INDEX('     2022    '!E:E,MATCH('Order Summary'!$A665,'     2022    '!$AN:$AN,0)),"")</f>
        <v/>
      </c>
      <c r="F665" s="96">
        <f>IFERROR(INDEX('     2022    '!AY:AY,MATCH($A665,'     2022    '!$AN:$AN,0)),0)</f>
        <v>0</v>
      </c>
      <c r="G665" s="180" t="str">
        <f>IFERROR(IF($O$3&gt;68,INDEX('     2022    '!I:I,MATCH($A665,'     2022    '!$AN:$AN,0))*(1-'     2022    '!$BA$1),INDEX('     2022    '!I:I,MATCH($A665,'     2022    '!$AN:$AN,0))),"")</f>
        <v/>
      </c>
      <c r="H665" s="96">
        <f>IFERROR(INDEX('     2022    '!AZ:AZ,MATCH($A665,'     2022    '!$AN:$AN,0)),0)</f>
        <v>0</v>
      </c>
      <c r="I665" s="180" t="str">
        <f>IFERROR(IF($O$3&gt;68,INDEX('     2022    '!M:M,MATCH($A665,'     2022    '!$AN:$AN,0))*(1-'     2022    '!$BA$1),INDEX('     2022    '!M:M,MATCH($A665,'     2022    '!$AN:$AN,0))),"")</f>
        <v/>
      </c>
      <c r="J665" s="181">
        <f t="shared" si="41"/>
        <v>0</v>
      </c>
      <c r="K665" s="182" t="str">
        <f t="shared" si="42"/>
        <v/>
      </c>
      <c r="L665" s="53"/>
      <c r="M665" s="52" t="str">
        <f>IFERROR(INDEX('     2022    '!R:R,MATCH('Order Summary'!$A665,'     2022    '!$AN:$AN,0)),"")</f>
        <v/>
      </c>
      <c r="N665" s="52" t="str">
        <f>IFERROR(INDEX('     2022    '!V:V,MATCH('Order Summary'!$A665,'     2022    '!$AN:$AN,0)),"")</f>
        <v/>
      </c>
      <c r="O665" s="52" t="str">
        <f>IFERROR(INDEX('     2022    '!S:S,MATCH('Order Summary'!$A665,'     2022    '!$AN:$AN,0)),"")</f>
        <v/>
      </c>
      <c r="P665" s="96" t="str">
        <f t="shared" si="40"/>
        <v/>
      </c>
      <c r="R665" s="9"/>
      <c r="S665" s="9"/>
      <c r="T665" s="9"/>
      <c r="U665" s="9"/>
      <c r="V665" s="9"/>
      <c r="W665" s="9"/>
      <c r="X665" s="9"/>
      <c r="Y665" s="9"/>
      <c r="Z665" s="9"/>
      <c r="AA665" s="9"/>
      <c r="AB665" s="9"/>
      <c r="AC665" s="9"/>
      <c r="AD665" s="9"/>
      <c r="AE665" s="9"/>
      <c r="AF665" s="9"/>
      <c r="AG665" s="9"/>
      <c r="AH665" s="9"/>
      <c r="AI665" s="9"/>
      <c r="AJ665" s="9"/>
      <c r="AK665" s="9"/>
      <c r="AL665" s="9"/>
      <c r="AM665" s="9"/>
      <c r="AN665" s="9"/>
      <c r="AO665" s="9"/>
      <c r="AP665" s="9"/>
      <c r="AQ665" s="9"/>
      <c r="AR665" s="9"/>
      <c r="AS665" s="9"/>
      <c r="AT665" s="9"/>
      <c r="AU665" s="9"/>
      <c r="AV665" s="9"/>
      <c r="AW665" s="9"/>
      <c r="AX665" s="9"/>
      <c r="AY665" s="9"/>
      <c r="AZ665" s="9"/>
      <c r="BA665" s="9"/>
      <c r="BB665" s="9"/>
      <c r="BC665" s="9"/>
      <c r="BD665" s="9"/>
      <c r="BE665" s="9"/>
      <c r="BF665" s="9"/>
      <c r="BG665" s="9"/>
      <c r="BH665" s="9"/>
      <c r="BI665" s="9"/>
      <c r="BJ665" s="9"/>
      <c r="BK665" s="9"/>
      <c r="BL665" s="9"/>
      <c r="BM665" s="9"/>
      <c r="BN665" s="9"/>
      <c r="BO665" s="9"/>
      <c r="BP665" s="9"/>
      <c r="BQ665" s="9"/>
      <c r="BR665" s="9"/>
      <c r="BS665" s="9"/>
      <c r="BT665" s="9"/>
      <c r="BU665" s="9"/>
      <c r="BV665" s="9"/>
      <c r="BW665" s="9"/>
      <c r="BX665" s="9"/>
      <c r="BY665" s="9"/>
      <c r="BZ665" s="9"/>
    </row>
    <row r="666" spans="1:78">
      <c r="A666" s="50">
        <f t="shared" si="43"/>
        <v>655</v>
      </c>
      <c r="C666" s="11" t="str">
        <f>IFERROR(INDEX('     2022    '!D:D,MATCH('Order Summary'!$A666,'     2022    '!$AN:$AN,0)),"")</f>
        <v/>
      </c>
      <c r="D666" s="11" t="str">
        <f>IFERROR(INDEX('     2022    '!C:C,MATCH('Order Summary'!$A666,'     2022    '!$AN:$AN,0)),"")</f>
        <v/>
      </c>
      <c r="E666" s="11" t="str">
        <f>IFERROR(INDEX('     2022    '!E:E,MATCH('Order Summary'!$A666,'     2022    '!$AN:$AN,0)),"")</f>
        <v/>
      </c>
      <c r="F666" s="96">
        <f>IFERROR(INDEX('     2022    '!AY:AY,MATCH($A666,'     2022    '!$AN:$AN,0)),0)</f>
        <v>0</v>
      </c>
      <c r="G666" s="180" t="str">
        <f>IFERROR(IF($O$3&gt;68,INDEX('     2022    '!I:I,MATCH($A666,'     2022    '!$AN:$AN,0))*(1-'     2022    '!$BA$1),INDEX('     2022    '!I:I,MATCH($A666,'     2022    '!$AN:$AN,0))),"")</f>
        <v/>
      </c>
      <c r="H666" s="96">
        <f>IFERROR(INDEX('     2022    '!AZ:AZ,MATCH($A666,'     2022    '!$AN:$AN,0)),0)</f>
        <v>0</v>
      </c>
      <c r="I666" s="180" t="str">
        <f>IFERROR(IF($O$3&gt;68,INDEX('     2022    '!M:M,MATCH($A666,'     2022    '!$AN:$AN,0))*(1-'     2022    '!$BA$1),INDEX('     2022    '!M:M,MATCH($A666,'     2022    '!$AN:$AN,0))),"")</f>
        <v/>
      </c>
      <c r="J666" s="181">
        <f t="shared" si="41"/>
        <v>0</v>
      </c>
      <c r="K666" s="182" t="str">
        <f t="shared" si="42"/>
        <v/>
      </c>
      <c r="L666" s="53"/>
      <c r="M666" s="52" t="str">
        <f>IFERROR(INDEX('     2022    '!R:R,MATCH('Order Summary'!$A666,'     2022    '!$AN:$AN,0)),"")</f>
        <v/>
      </c>
      <c r="N666" s="52" t="str">
        <f>IFERROR(INDEX('     2022    '!V:V,MATCH('Order Summary'!$A666,'     2022    '!$AN:$AN,0)),"")</f>
        <v/>
      </c>
      <c r="O666" s="52" t="str">
        <f>IFERROR(INDEX('     2022    '!S:S,MATCH('Order Summary'!$A666,'     2022    '!$AN:$AN,0)),"")</f>
        <v/>
      </c>
      <c r="P666" s="96" t="str">
        <f t="shared" si="40"/>
        <v/>
      </c>
      <c r="R666" s="9"/>
      <c r="S666" s="9"/>
      <c r="T666" s="9"/>
      <c r="U666" s="9"/>
      <c r="V666" s="9"/>
      <c r="W666" s="9"/>
      <c r="X666" s="9"/>
      <c r="Y666" s="9"/>
      <c r="Z666" s="9"/>
      <c r="AA666" s="9"/>
      <c r="AB666" s="9"/>
      <c r="AC666" s="9"/>
      <c r="AD666" s="9"/>
      <c r="AE666" s="9"/>
      <c r="AF666" s="9"/>
      <c r="AG666" s="9"/>
      <c r="AH666" s="9"/>
      <c r="AI666" s="9"/>
      <c r="AJ666" s="9"/>
      <c r="AK666" s="9"/>
      <c r="AL666" s="9"/>
      <c r="AM666" s="9"/>
      <c r="AN666" s="9"/>
      <c r="AO666" s="9"/>
      <c r="AP666" s="9"/>
      <c r="AQ666" s="9"/>
      <c r="AR666" s="9"/>
      <c r="AS666" s="9"/>
      <c r="AT666" s="9"/>
      <c r="AU666" s="9"/>
      <c r="AV666" s="9"/>
      <c r="AW666" s="9"/>
      <c r="AX666" s="9"/>
      <c r="AY666" s="9"/>
      <c r="AZ666" s="9"/>
      <c r="BA666" s="9"/>
      <c r="BB666" s="9"/>
      <c r="BC666" s="9"/>
      <c r="BD666" s="9"/>
      <c r="BE666" s="9"/>
      <c r="BF666" s="9"/>
      <c r="BG666" s="9"/>
      <c r="BH666" s="9"/>
      <c r="BI666" s="9"/>
      <c r="BJ666" s="9"/>
      <c r="BK666" s="9"/>
      <c r="BL666" s="9"/>
      <c r="BM666" s="9"/>
      <c r="BN666" s="9"/>
      <c r="BO666" s="9"/>
      <c r="BP666" s="9"/>
      <c r="BQ666" s="9"/>
      <c r="BR666" s="9"/>
      <c r="BS666" s="9"/>
      <c r="BT666" s="9"/>
      <c r="BU666" s="9"/>
      <c r="BV666" s="9"/>
      <c r="BW666" s="9"/>
      <c r="BX666" s="9"/>
      <c r="BY666" s="9"/>
      <c r="BZ666" s="9"/>
    </row>
    <row r="667" spans="1:78">
      <c r="A667" s="50">
        <f t="shared" si="43"/>
        <v>656</v>
      </c>
      <c r="C667" s="11" t="str">
        <f>IFERROR(INDEX('     2022    '!D:D,MATCH('Order Summary'!$A667,'     2022    '!$AN:$AN,0)),"")</f>
        <v/>
      </c>
      <c r="D667" s="11" t="str">
        <f>IFERROR(INDEX('     2022    '!C:C,MATCH('Order Summary'!$A667,'     2022    '!$AN:$AN,0)),"")</f>
        <v/>
      </c>
      <c r="E667" s="11" t="str">
        <f>IFERROR(INDEX('     2022    '!E:E,MATCH('Order Summary'!$A667,'     2022    '!$AN:$AN,0)),"")</f>
        <v/>
      </c>
      <c r="F667" s="96">
        <f>IFERROR(INDEX('     2022    '!AY:AY,MATCH($A667,'     2022    '!$AN:$AN,0)),0)</f>
        <v>0</v>
      </c>
      <c r="G667" s="180" t="str">
        <f>IFERROR(IF($O$3&gt;68,INDEX('     2022    '!I:I,MATCH($A667,'     2022    '!$AN:$AN,0))*(1-'     2022    '!$BA$1),INDEX('     2022    '!I:I,MATCH($A667,'     2022    '!$AN:$AN,0))),"")</f>
        <v/>
      </c>
      <c r="H667" s="96">
        <f>IFERROR(INDEX('     2022    '!AZ:AZ,MATCH($A667,'     2022    '!$AN:$AN,0)),0)</f>
        <v>0</v>
      </c>
      <c r="I667" s="180" t="str">
        <f>IFERROR(IF($O$3&gt;68,INDEX('     2022    '!M:M,MATCH($A667,'     2022    '!$AN:$AN,0))*(1-'     2022    '!$BA$1),INDEX('     2022    '!M:M,MATCH($A667,'     2022    '!$AN:$AN,0))),"")</f>
        <v/>
      </c>
      <c r="J667" s="181">
        <f t="shared" si="41"/>
        <v>0</v>
      </c>
      <c r="K667" s="182" t="str">
        <f t="shared" si="42"/>
        <v/>
      </c>
      <c r="L667" s="53"/>
      <c r="M667" s="52" t="str">
        <f>IFERROR(INDEX('     2022    '!R:R,MATCH('Order Summary'!$A667,'     2022    '!$AN:$AN,0)),"")</f>
        <v/>
      </c>
      <c r="N667" s="52" t="str">
        <f>IFERROR(INDEX('     2022    '!V:V,MATCH('Order Summary'!$A667,'     2022    '!$AN:$AN,0)),"")</f>
        <v/>
      </c>
      <c r="O667" s="52" t="str">
        <f>IFERROR(INDEX('     2022    '!S:S,MATCH('Order Summary'!$A667,'     2022    '!$AN:$AN,0)),"")</f>
        <v/>
      </c>
      <c r="P667" s="96" t="str">
        <f t="shared" si="40"/>
        <v/>
      </c>
      <c r="R667" s="9"/>
      <c r="S667" s="9"/>
      <c r="T667" s="9"/>
      <c r="U667" s="9"/>
      <c r="V667" s="9"/>
      <c r="W667" s="9"/>
      <c r="X667" s="9"/>
      <c r="Y667" s="9"/>
      <c r="Z667" s="9"/>
      <c r="AA667" s="9"/>
      <c r="AB667" s="9"/>
      <c r="AC667" s="9"/>
      <c r="AD667" s="9"/>
      <c r="AE667" s="9"/>
      <c r="AF667" s="9"/>
      <c r="AG667" s="9"/>
      <c r="AH667" s="9"/>
      <c r="AI667" s="9"/>
      <c r="AJ667" s="9"/>
      <c r="AK667" s="9"/>
      <c r="AL667" s="9"/>
      <c r="AM667" s="9"/>
      <c r="AN667" s="9"/>
      <c r="AO667" s="9"/>
      <c r="AP667" s="9"/>
      <c r="AQ667" s="9"/>
      <c r="AR667" s="9"/>
      <c r="AS667" s="9"/>
      <c r="AT667" s="9"/>
      <c r="AU667" s="9"/>
      <c r="AV667" s="9"/>
      <c r="AW667" s="9"/>
      <c r="AX667" s="9"/>
      <c r="AY667" s="9"/>
      <c r="AZ667" s="9"/>
      <c r="BA667" s="9"/>
      <c r="BB667" s="9"/>
      <c r="BC667" s="9"/>
      <c r="BD667" s="9"/>
      <c r="BE667" s="9"/>
      <c r="BF667" s="9"/>
      <c r="BG667" s="9"/>
      <c r="BH667" s="9"/>
      <c r="BI667" s="9"/>
      <c r="BJ667" s="9"/>
      <c r="BK667" s="9"/>
      <c r="BL667" s="9"/>
      <c r="BM667" s="9"/>
      <c r="BN667" s="9"/>
      <c r="BO667" s="9"/>
      <c r="BP667" s="9"/>
      <c r="BQ667" s="9"/>
      <c r="BR667" s="9"/>
      <c r="BS667" s="9"/>
      <c r="BT667" s="9"/>
      <c r="BU667" s="9"/>
      <c r="BV667" s="9"/>
      <c r="BW667" s="9"/>
      <c r="BX667" s="9"/>
      <c r="BY667" s="9"/>
      <c r="BZ667" s="9"/>
    </row>
    <row r="668" spans="1:78">
      <c r="A668" s="50">
        <f t="shared" si="43"/>
        <v>657</v>
      </c>
      <c r="C668" s="11" t="str">
        <f>IFERROR(INDEX('     2022    '!D:D,MATCH('Order Summary'!$A668,'     2022    '!$AN:$AN,0)),"")</f>
        <v/>
      </c>
      <c r="D668" s="11" t="str">
        <f>IFERROR(INDEX('     2022    '!C:C,MATCH('Order Summary'!$A668,'     2022    '!$AN:$AN,0)),"")</f>
        <v/>
      </c>
      <c r="E668" s="11" t="str">
        <f>IFERROR(INDEX('     2022    '!E:E,MATCH('Order Summary'!$A668,'     2022    '!$AN:$AN,0)),"")</f>
        <v/>
      </c>
      <c r="F668" s="96">
        <f>IFERROR(INDEX('     2022    '!AY:AY,MATCH($A668,'     2022    '!$AN:$AN,0)),0)</f>
        <v>0</v>
      </c>
      <c r="G668" s="180" t="str">
        <f>IFERROR(IF($O$3&gt;68,INDEX('     2022    '!I:I,MATCH($A668,'     2022    '!$AN:$AN,0))*(1-'     2022    '!$BA$1),INDEX('     2022    '!I:I,MATCH($A668,'     2022    '!$AN:$AN,0))),"")</f>
        <v/>
      </c>
      <c r="H668" s="96">
        <f>IFERROR(INDEX('     2022    '!AZ:AZ,MATCH($A668,'     2022    '!$AN:$AN,0)),0)</f>
        <v>0</v>
      </c>
      <c r="I668" s="180" t="str">
        <f>IFERROR(IF($O$3&gt;68,INDEX('     2022    '!M:M,MATCH($A668,'     2022    '!$AN:$AN,0))*(1-'     2022    '!$BA$1),INDEX('     2022    '!M:M,MATCH($A668,'     2022    '!$AN:$AN,0))),"")</f>
        <v/>
      </c>
      <c r="J668" s="181">
        <f t="shared" si="41"/>
        <v>0</v>
      </c>
      <c r="K668" s="182" t="str">
        <f t="shared" si="42"/>
        <v/>
      </c>
      <c r="L668" s="53"/>
      <c r="M668" s="52" t="str">
        <f>IFERROR(INDEX('     2022    '!R:R,MATCH('Order Summary'!$A668,'     2022    '!$AN:$AN,0)),"")</f>
        <v/>
      </c>
      <c r="N668" s="52" t="str">
        <f>IFERROR(INDEX('     2022    '!V:V,MATCH('Order Summary'!$A668,'     2022    '!$AN:$AN,0)),"")</f>
        <v/>
      </c>
      <c r="O668" s="52" t="str">
        <f>IFERROR(INDEX('     2022    '!S:S,MATCH('Order Summary'!$A668,'     2022    '!$AN:$AN,0)),"")</f>
        <v/>
      </c>
      <c r="P668" s="96" t="str">
        <f t="shared" si="40"/>
        <v/>
      </c>
      <c r="R668" s="9"/>
      <c r="S668" s="9"/>
      <c r="T668" s="9"/>
      <c r="U668" s="9"/>
      <c r="V668" s="9"/>
      <c r="W668" s="9"/>
      <c r="X668" s="9"/>
      <c r="Y668" s="9"/>
      <c r="Z668" s="9"/>
      <c r="AA668" s="9"/>
      <c r="AB668" s="9"/>
      <c r="AC668" s="9"/>
      <c r="AD668" s="9"/>
      <c r="AE668" s="9"/>
      <c r="AF668" s="9"/>
      <c r="AG668" s="9"/>
      <c r="AH668" s="9"/>
      <c r="AI668" s="9"/>
      <c r="AJ668" s="9"/>
      <c r="AK668" s="9"/>
      <c r="AL668" s="9"/>
      <c r="AM668" s="9"/>
      <c r="AN668" s="9"/>
      <c r="AO668" s="9"/>
      <c r="AP668" s="9"/>
      <c r="AQ668" s="9"/>
      <c r="AR668" s="9"/>
      <c r="AS668" s="9"/>
      <c r="AT668" s="9"/>
      <c r="AU668" s="9"/>
      <c r="AV668" s="9"/>
      <c r="AW668" s="9"/>
      <c r="AX668" s="9"/>
      <c r="AY668" s="9"/>
      <c r="AZ668" s="9"/>
      <c r="BA668" s="9"/>
      <c r="BB668" s="9"/>
      <c r="BC668" s="9"/>
      <c r="BD668" s="9"/>
      <c r="BE668" s="9"/>
      <c r="BF668" s="9"/>
      <c r="BG668" s="9"/>
      <c r="BH668" s="9"/>
      <c r="BI668" s="9"/>
      <c r="BJ668" s="9"/>
      <c r="BK668" s="9"/>
      <c r="BL668" s="9"/>
      <c r="BM668" s="9"/>
      <c r="BN668" s="9"/>
      <c r="BO668" s="9"/>
      <c r="BP668" s="9"/>
      <c r="BQ668" s="9"/>
      <c r="BR668" s="9"/>
      <c r="BS668" s="9"/>
      <c r="BT668" s="9"/>
      <c r="BU668" s="9"/>
      <c r="BV668" s="9"/>
      <c r="BW668" s="9"/>
      <c r="BX668" s="9"/>
      <c r="BY668" s="9"/>
      <c r="BZ668" s="9"/>
    </row>
    <row r="669" spans="1:78">
      <c r="A669" s="50">
        <f t="shared" si="43"/>
        <v>658</v>
      </c>
      <c r="C669" s="11" t="str">
        <f>IFERROR(INDEX('     2022    '!D:D,MATCH('Order Summary'!$A669,'     2022    '!$AN:$AN,0)),"")</f>
        <v/>
      </c>
      <c r="D669" s="11" t="str">
        <f>IFERROR(INDEX('     2022    '!C:C,MATCH('Order Summary'!$A669,'     2022    '!$AN:$AN,0)),"")</f>
        <v/>
      </c>
      <c r="E669" s="11" t="str">
        <f>IFERROR(INDEX('     2022    '!E:E,MATCH('Order Summary'!$A669,'     2022    '!$AN:$AN,0)),"")</f>
        <v/>
      </c>
      <c r="F669" s="96">
        <f>IFERROR(INDEX('     2022    '!AY:AY,MATCH($A669,'     2022    '!$AN:$AN,0)),0)</f>
        <v>0</v>
      </c>
      <c r="G669" s="180" t="str">
        <f>IFERROR(IF($O$3&gt;68,INDEX('     2022    '!I:I,MATCH($A669,'     2022    '!$AN:$AN,0))*(1-'     2022    '!$BA$1),INDEX('     2022    '!I:I,MATCH($A669,'     2022    '!$AN:$AN,0))),"")</f>
        <v/>
      </c>
      <c r="H669" s="96">
        <f>IFERROR(INDEX('     2022    '!AZ:AZ,MATCH($A669,'     2022    '!$AN:$AN,0)),0)</f>
        <v>0</v>
      </c>
      <c r="I669" s="180" t="str">
        <f>IFERROR(IF($O$3&gt;68,INDEX('     2022    '!M:M,MATCH($A669,'     2022    '!$AN:$AN,0))*(1-'     2022    '!$BA$1),INDEX('     2022    '!M:M,MATCH($A669,'     2022    '!$AN:$AN,0))),"")</f>
        <v/>
      </c>
      <c r="J669" s="181">
        <f t="shared" si="41"/>
        <v>0</v>
      </c>
      <c r="K669" s="182" t="str">
        <f t="shared" si="42"/>
        <v/>
      </c>
      <c r="L669" s="53"/>
      <c r="M669" s="52" t="str">
        <f>IFERROR(INDEX('     2022    '!R:R,MATCH('Order Summary'!$A669,'     2022    '!$AN:$AN,0)),"")</f>
        <v/>
      </c>
      <c r="N669" s="52" t="str">
        <f>IFERROR(INDEX('     2022    '!V:V,MATCH('Order Summary'!$A669,'     2022    '!$AN:$AN,0)),"")</f>
        <v/>
      </c>
      <c r="O669" s="52" t="str">
        <f>IFERROR(INDEX('     2022    '!S:S,MATCH('Order Summary'!$A669,'     2022    '!$AN:$AN,0)),"")</f>
        <v/>
      </c>
      <c r="P669" s="96" t="str">
        <f t="shared" si="40"/>
        <v/>
      </c>
      <c r="R669" s="9"/>
      <c r="S669" s="9"/>
      <c r="T669" s="9"/>
      <c r="U669" s="9"/>
      <c r="V669" s="9"/>
      <c r="W669" s="9"/>
      <c r="X669" s="9"/>
      <c r="Y669" s="9"/>
      <c r="Z669" s="9"/>
      <c r="AA669" s="9"/>
      <c r="AB669" s="9"/>
      <c r="AC669" s="9"/>
      <c r="AD669" s="9"/>
      <c r="AE669" s="9"/>
      <c r="AF669" s="9"/>
      <c r="AG669" s="9"/>
      <c r="AH669" s="9"/>
      <c r="AI669" s="9"/>
      <c r="AJ669" s="9"/>
      <c r="AK669" s="9"/>
      <c r="AL669" s="9"/>
      <c r="AM669" s="9"/>
      <c r="AN669" s="9"/>
      <c r="AO669" s="9"/>
      <c r="AP669" s="9"/>
      <c r="AQ669" s="9"/>
      <c r="AR669" s="9"/>
      <c r="AS669" s="9"/>
      <c r="AT669" s="9"/>
      <c r="AU669" s="9"/>
      <c r="AV669" s="9"/>
      <c r="AW669" s="9"/>
      <c r="AX669" s="9"/>
      <c r="AY669" s="9"/>
      <c r="AZ669" s="9"/>
      <c r="BA669" s="9"/>
      <c r="BB669" s="9"/>
      <c r="BC669" s="9"/>
      <c r="BD669" s="9"/>
      <c r="BE669" s="9"/>
      <c r="BF669" s="9"/>
      <c r="BG669" s="9"/>
      <c r="BH669" s="9"/>
      <c r="BI669" s="9"/>
      <c r="BJ669" s="9"/>
      <c r="BK669" s="9"/>
      <c r="BL669" s="9"/>
      <c r="BM669" s="9"/>
      <c r="BN669" s="9"/>
      <c r="BO669" s="9"/>
      <c r="BP669" s="9"/>
      <c r="BQ669" s="9"/>
      <c r="BR669" s="9"/>
      <c r="BS669" s="9"/>
      <c r="BT669" s="9"/>
      <c r="BU669" s="9"/>
      <c r="BV669" s="9"/>
      <c r="BW669" s="9"/>
      <c r="BX669" s="9"/>
      <c r="BY669" s="9"/>
      <c r="BZ669" s="9"/>
    </row>
    <row r="670" spans="1:78">
      <c r="A670" s="50">
        <f t="shared" si="43"/>
        <v>659</v>
      </c>
      <c r="C670" s="11" t="str">
        <f>IFERROR(INDEX('     2022    '!D:D,MATCH('Order Summary'!$A670,'     2022    '!$AN:$AN,0)),"")</f>
        <v/>
      </c>
      <c r="D670" s="11" t="str">
        <f>IFERROR(INDEX('     2022    '!C:C,MATCH('Order Summary'!$A670,'     2022    '!$AN:$AN,0)),"")</f>
        <v/>
      </c>
      <c r="E670" s="11" t="str">
        <f>IFERROR(INDEX('     2022    '!E:E,MATCH('Order Summary'!$A670,'     2022    '!$AN:$AN,0)),"")</f>
        <v/>
      </c>
      <c r="F670" s="96">
        <f>IFERROR(INDEX('     2022    '!AY:AY,MATCH($A670,'     2022    '!$AN:$AN,0)),0)</f>
        <v>0</v>
      </c>
      <c r="G670" s="180" t="str">
        <f>IFERROR(IF($O$3&gt;68,INDEX('     2022    '!I:I,MATCH($A670,'     2022    '!$AN:$AN,0))*(1-'     2022    '!$BA$1),INDEX('     2022    '!I:I,MATCH($A670,'     2022    '!$AN:$AN,0))),"")</f>
        <v/>
      </c>
      <c r="H670" s="96">
        <f>IFERROR(INDEX('     2022    '!AZ:AZ,MATCH($A670,'     2022    '!$AN:$AN,0)),0)</f>
        <v>0</v>
      </c>
      <c r="I670" s="180" t="str">
        <f>IFERROR(IF($O$3&gt;68,INDEX('     2022    '!M:M,MATCH($A670,'     2022    '!$AN:$AN,0))*(1-'     2022    '!$BA$1),INDEX('     2022    '!M:M,MATCH($A670,'     2022    '!$AN:$AN,0))),"")</f>
        <v/>
      </c>
      <c r="J670" s="181">
        <f t="shared" si="41"/>
        <v>0</v>
      </c>
      <c r="K670" s="182" t="str">
        <f t="shared" si="42"/>
        <v/>
      </c>
      <c r="L670" s="53"/>
      <c r="M670" s="52" t="str">
        <f>IFERROR(INDEX('     2022    '!R:R,MATCH('Order Summary'!$A670,'     2022    '!$AN:$AN,0)),"")</f>
        <v/>
      </c>
      <c r="N670" s="52" t="str">
        <f>IFERROR(INDEX('     2022    '!V:V,MATCH('Order Summary'!$A670,'     2022    '!$AN:$AN,0)),"")</f>
        <v/>
      </c>
      <c r="O670" s="52" t="str">
        <f>IFERROR(INDEX('     2022    '!S:S,MATCH('Order Summary'!$A670,'     2022    '!$AN:$AN,0)),"")</f>
        <v/>
      </c>
      <c r="P670" s="96" t="str">
        <f t="shared" si="40"/>
        <v/>
      </c>
      <c r="R670" s="9"/>
      <c r="S670" s="9"/>
      <c r="T670" s="9"/>
      <c r="U670" s="9"/>
      <c r="V670" s="9"/>
      <c r="W670" s="9"/>
      <c r="X670" s="9"/>
      <c r="Y670" s="9"/>
      <c r="Z670" s="9"/>
      <c r="AA670" s="9"/>
      <c r="AB670" s="9"/>
      <c r="AC670" s="9"/>
      <c r="AD670" s="9"/>
      <c r="AE670" s="9"/>
      <c r="AF670" s="9"/>
      <c r="AG670" s="9"/>
      <c r="AH670" s="9"/>
      <c r="AI670" s="9"/>
      <c r="AJ670" s="9"/>
      <c r="AK670" s="9"/>
      <c r="AL670" s="9"/>
      <c r="AM670" s="9"/>
      <c r="AN670" s="9"/>
      <c r="AO670" s="9"/>
      <c r="AP670" s="9"/>
      <c r="AQ670" s="9"/>
      <c r="AR670" s="9"/>
      <c r="AS670" s="9"/>
      <c r="AT670" s="9"/>
      <c r="AU670" s="9"/>
      <c r="AV670" s="9"/>
      <c r="AW670" s="9"/>
      <c r="AX670" s="9"/>
      <c r="AY670" s="9"/>
      <c r="AZ670" s="9"/>
      <c r="BA670" s="9"/>
      <c r="BB670" s="9"/>
      <c r="BC670" s="9"/>
      <c r="BD670" s="9"/>
      <c r="BE670" s="9"/>
      <c r="BF670" s="9"/>
      <c r="BG670" s="9"/>
      <c r="BH670" s="9"/>
      <c r="BI670" s="9"/>
      <c r="BJ670" s="9"/>
      <c r="BK670" s="9"/>
      <c r="BL670" s="9"/>
      <c r="BM670" s="9"/>
      <c r="BN670" s="9"/>
      <c r="BO670" s="9"/>
      <c r="BP670" s="9"/>
      <c r="BQ670" s="9"/>
      <c r="BR670" s="9"/>
      <c r="BS670" s="9"/>
      <c r="BT670" s="9"/>
      <c r="BU670" s="9"/>
      <c r="BV670" s="9"/>
      <c r="BW670" s="9"/>
      <c r="BX670" s="9"/>
      <c r="BY670" s="9"/>
      <c r="BZ670" s="9"/>
    </row>
    <row r="671" spans="1:78">
      <c r="A671" s="50">
        <f t="shared" si="43"/>
        <v>660</v>
      </c>
      <c r="C671" s="11" t="str">
        <f>IFERROR(INDEX('     2022    '!D:D,MATCH('Order Summary'!$A671,'     2022    '!$AN:$AN,0)),"")</f>
        <v/>
      </c>
      <c r="D671" s="11" t="str">
        <f>IFERROR(INDEX('     2022    '!C:C,MATCH('Order Summary'!$A671,'     2022    '!$AN:$AN,0)),"")</f>
        <v/>
      </c>
      <c r="E671" s="11" t="str">
        <f>IFERROR(INDEX('     2022    '!E:E,MATCH('Order Summary'!$A671,'     2022    '!$AN:$AN,0)),"")</f>
        <v/>
      </c>
      <c r="F671" s="96">
        <f>IFERROR(INDEX('     2022    '!AY:AY,MATCH($A671,'     2022    '!$AN:$AN,0)),0)</f>
        <v>0</v>
      </c>
      <c r="G671" s="180" t="str">
        <f>IFERROR(IF($O$3&gt;68,INDEX('     2022    '!I:I,MATCH($A671,'     2022    '!$AN:$AN,0))*(1-'     2022    '!$BA$1),INDEX('     2022    '!I:I,MATCH($A671,'     2022    '!$AN:$AN,0))),"")</f>
        <v/>
      </c>
      <c r="H671" s="96">
        <f>IFERROR(INDEX('     2022    '!AZ:AZ,MATCH($A671,'     2022    '!$AN:$AN,0)),0)</f>
        <v>0</v>
      </c>
      <c r="I671" s="180" t="str">
        <f>IFERROR(IF($O$3&gt;68,INDEX('     2022    '!M:M,MATCH($A671,'     2022    '!$AN:$AN,0))*(1-'     2022    '!$BA$1),INDEX('     2022    '!M:M,MATCH($A671,'     2022    '!$AN:$AN,0))),"")</f>
        <v/>
      </c>
      <c r="J671" s="181">
        <f t="shared" si="41"/>
        <v>0</v>
      </c>
      <c r="K671" s="182" t="str">
        <f t="shared" si="42"/>
        <v/>
      </c>
      <c r="L671" s="53"/>
      <c r="M671" s="52" t="str">
        <f>IFERROR(INDEX('     2022    '!R:R,MATCH('Order Summary'!$A671,'     2022    '!$AN:$AN,0)),"")</f>
        <v/>
      </c>
      <c r="N671" s="52" t="str">
        <f>IFERROR(INDEX('     2022    '!V:V,MATCH('Order Summary'!$A671,'     2022    '!$AN:$AN,0)),"")</f>
        <v/>
      </c>
      <c r="O671" s="52" t="str">
        <f>IFERROR(INDEX('     2022    '!S:S,MATCH('Order Summary'!$A671,'     2022    '!$AN:$AN,0)),"")</f>
        <v/>
      </c>
      <c r="P671" s="96" t="str">
        <f t="shared" si="40"/>
        <v/>
      </c>
      <c r="R671" s="9"/>
      <c r="S671" s="9"/>
      <c r="T671" s="9"/>
      <c r="U671" s="9"/>
      <c r="V671" s="9"/>
      <c r="W671" s="9"/>
      <c r="X671" s="9"/>
      <c r="Y671" s="9"/>
      <c r="Z671" s="9"/>
      <c r="AA671" s="9"/>
      <c r="AB671" s="9"/>
      <c r="AC671" s="9"/>
      <c r="AD671" s="9"/>
      <c r="AE671" s="9"/>
      <c r="AF671" s="9"/>
      <c r="AG671" s="9"/>
      <c r="AH671" s="9"/>
      <c r="AI671" s="9"/>
      <c r="AJ671" s="9"/>
      <c r="AK671" s="9"/>
      <c r="AL671" s="9"/>
      <c r="AM671" s="9"/>
      <c r="AN671" s="9"/>
      <c r="AO671" s="9"/>
      <c r="AP671" s="9"/>
      <c r="AQ671" s="9"/>
      <c r="AR671" s="9"/>
      <c r="AS671" s="9"/>
      <c r="AT671" s="9"/>
      <c r="AU671" s="9"/>
      <c r="AV671" s="9"/>
      <c r="AW671" s="9"/>
      <c r="AX671" s="9"/>
      <c r="AY671" s="9"/>
      <c r="AZ671" s="9"/>
      <c r="BA671" s="9"/>
      <c r="BB671" s="9"/>
      <c r="BC671" s="9"/>
      <c r="BD671" s="9"/>
      <c r="BE671" s="9"/>
      <c r="BF671" s="9"/>
      <c r="BG671" s="9"/>
      <c r="BH671" s="9"/>
      <c r="BI671" s="9"/>
      <c r="BJ671" s="9"/>
      <c r="BK671" s="9"/>
      <c r="BL671" s="9"/>
      <c r="BM671" s="9"/>
      <c r="BN671" s="9"/>
      <c r="BO671" s="9"/>
      <c r="BP671" s="9"/>
      <c r="BQ671" s="9"/>
      <c r="BR671" s="9"/>
      <c r="BS671" s="9"/>
      <c r="BT671" s="9"/>
      <c r="BU671" s="9"/>
      <c r="BV671" s="9"/>
      <c r="BW671" s="9"/>
      <c r="BX671" s="9"/>
      <c r="BY671" s="9"/>
      <c r="BZ671" s="9"/>
    </row>
    <row r="672" spans="1:78">
      <c r="A672" s="50">
        <f t="shared" si="43"/>
        <v>661</v>
      </c>
      <c r="C672" s="11" t="str">
        <f>IFERROR(INDEX('     2022    '!D:D,MATCH('Order Summary'!$A672,'     2022    '!$AN:$AN,0)),"")</f>
        <v/>
      </c>
      <c r="D672" s="11" t="str">
        <f>IFERROR(INDEX('     2022    '!C:C,MATCH('Order Summary'!$A672,'     2022    '!$AN:$AN,0)),"")</f>
        <v/>
      </c>
      <c r="E672" s="11" t="str">
        <f>IFERROR(INDEX('     2022    '!E:E,MATCH('Order Summary'!$A672,'     2022    '!$AN:$AN,0)),"")</f>
        <v/>
      </c>
      <c r="F672" s="96">
        <f>IFERROR(INDEX('     2022    '!AY:AY,MATCH($A672,'     2022    '!$AN:$AN,0)),0)</f>
        <v>0</v>
      </c>
      <c r="G672" s="180" t="str">
        <f>IFERROR(IF($O$3&gt;68,INDEX('     2022    '!I:I,MATCH($A672,'     2022    '!$AN:$AN,0))*(1-'     2022    '!$BA$1),INDEX('     2022    '!I:I,MATCH($A672,'     2022    '!$AN:$AN,0))),"")</f>
        <v/>
      </c>
      <c r="H672" s="96">
        <f>IFERROR(INDEX('     2022    '!AZ:AZ,MATCH($A672,'     2022    '!$AN:$AN,0)),0)</f>
        <v>0</v>
      </c>
      <c r="I672" s="180" t="str">
        <f>IFERROR(IF($O$3&gt;68,INDEX('     2022    '!M:M,MATCH($A672,'     2022    '!$AN:$AN,0))*(1-'     2022    '!$BA$1),INDEX('     2022    '!M:M,MATCH($A672,'     2022    '!$AN:$AN,0))),"")</f>
        <v/>
      </c>
      <c r="J672" s="181">
        <f t="shared" si="41"/>
        <v>0</v>
      </c>
      <c r="K672" s="182" t="str">
        <f t="shared" si="42"/>
        <v/>
      </c>
      <c r="L672" s="53"/>
      <c r="M672" s="52" t="str">
        <f>IFERROR(INDEX('     2022    '!R:R,MATCH('Order Summary'!$A672,'     2022    '!$AN:$AN,0)),"")</f>
        <v/>
      </c>
      <c r="N672" s="52" t="str">
        <f>IFERROR(INDEX('     2022    '!V:V,MATCH('Order Summary'!$A672,'     2022    '!$AN:$AN,0)),"")</f>
        <v/>
      </c>
      <c r="O672" s="52" t="str">
        <f>IFERROR(INDEX('     2022    '!S:S,MATCH('Order Summary'!$A672,'     2022    '!$AN:$AN,0)),"")</f>
        <v/>
      </c>
      <c r="P672" s="96" t="str">
        <f t="shared" si="40"/>
        <v/>
      </c>
      <c r="R672" s="9"/>
      <c r="S672" s="9"/>
      <c r="T672" s="9"/>
      <c r="U672" s="9"/>
      <c r="V672" s="9"/>
      <c r="W672" s="9"/>
      <c r="X672" s="9"/>
      <c r="Y672" s="9"/>
      <c r="Z672" s="9"/>
      <c r="AA672" s="9"/>
      <c r="AB672" s="9"/>
      <c r="AC672" s="9"/>
      <c r="AD672" s="9"/>
      <c r="AE672" s="9"/>
      <c r="AF672" s="9"/>
      <c r="AG672" s="9"/>
      <c r="AH672" s="9"/>
      <c r="AI672" s="9"/>
      <c r="AJ672" s="9"/>
      <c r="AK672" s="9"/>
      <c r="AL672" s="9"/>
      <c r="AM672" s="9"/>
      <c r="AN672" s="9"/>
      <c r="AO672" s="9"/>
      <c r="AP672" s="9"/>
      <c r="AQ672" s="9"/>
      <c r="AR672" s="9"/>
      <c r="AS672" s="9"/>
      <c r="AT672" s="9"/>
      <c r="AU672" s="9"/>
      <c r="AV672" s="9"/>
      <c r="AW672" s="9"/>
      <c r="AX672" s="9"/>
      <c r="AY672" s="9"/>
      <c r="AZ672" s="9"/>
      <c r="BA672" s="9"/>
      <c r="BB672" s="9"/>
      <c r="BC672" s="9"/>
      <c r="BD672" s="9"/>
      <c r="BE672" s="9"/>
      <c r="BF672" s="9"/>
      <c r="BG672" s="9"/>
      <c r="BH672" s="9"/>
      <c r="BI672" s="9"/>
      <c r="BJ672" s="9"/>
      <c r="BK672" s="9"/>
      <c r="BL672" s="9"/>
      <c r="BM672" s="9"/>
      <c r="BN672" s="9"/>
      <c r="BO672" s="9"/>
      <c r="BP672" s="9"/>
      <c r="BQ672" s="9"/>
      <c r="BR672" s="9"/>
      <c r="BS672" s="9"/>
      <c r="BT672" s="9"/>
      <c r="BU672" s="9"/>
      <c r="BV672" s="9"/>
      <c r="BW672" s="9"/>
      <c r="BX672" s="9"/>
      <c r="BY672" s="9"/>
      <c r="BZ672" s="9"/>
    </row>
    <row r="673" spans="1:78">
      <c r="A673" s="50">
        <f t="shared" si="43"/>
        <v>662</v>
      </c>
      <c r="C673" s="11" t="str">
        <f>IFERROR(INDEX('     2022    '!D:D,MATCH('Order Summary'!$A673,'     2022    '!$AN:$AN,0)),"")</f>
        <v/>
      </c>
      <c r="D673" s="11" t="str">
        <f>IFERROR(INDEX('     2022    '!C:C,MATCH('Order Summary'!$A673,'     2022    '!$AN:$AN,0)),"")</f>
        <v/>
      </c>
      <c r="E673" s="11" t="str">
        <f>IFERROR(INDEX('     2022    '!E:E,MATCH('Order Summary'!$A673,'     2022    '!$AN:$AN,0)),"")</f>
        <v/>
      </c>
      <c r="F673" s="96">
        <f>IFERROR(INDEX('     2022    '!AY:AY,MATCH($A673,'     2022    '!$AN:$AN,0)),0)</f>
        <v>0</v>
      </c>
      <c r="G673" s="180" t="str">
        <f>IFERROR(IF($O$3&gt;68,INDEX('     2022    '!I:I,MATCH($A673,'     2022    '!$AN:$AN,0))*(1-'     2022    '!$BA$1),INDEX('     2022    '!I:I,MATCH($A673,'     2022    '!$AN:$AN,0))),"")</f>
        <v/>
      </c>
      <c r="H673" s="96">
        <f>IFERROR(INDEX('     2022    '!AZ:AZ,MATCH($A673,'     2022    '!$AN:$AN,0)),0)</f>
        <v>0</v>
      </c>
      <c r="I673" s="180" t="str">
        <f>IFERROR(IF($O$3&gt;68,INDEX('     2022    '!M:M,MATCH($A673,'     2022    '!$AN:$AN,0))*(1-'     2022    '!$BA$1),INDEX('     2022    '!M:M,MATCH($A673,'     2022    '!$AN:$AN,0))),"")</f>
        <v/>
      </c>
      <c r="J673" s="181">
        <f t="shared" si="41"/>
        <v>0</v>
      </c>
      <c r="K673" s="182" t="str">
        <f t="shared" si="42"/>
        <v/>
      </c>
      <c r="L673" s="53"/>
      <c r="M673" s="52" t="str">
        <f>IFERROR(INDEX('     2022    '!R:R,MATCH('Order Summary'!$A673,'     2022    '!$AN:$AN,0)),"")</f>
        <v/>
      </c>
      <c r="N673" s="52" t="str">
        <f>IFERROR(INDEX('     2022    '!V:V,MATCH('Order Summary'!$A673,'     2022    '!$AN:$AN,0)),"")</f>
        <v/>
      </c>
      <c r="O673" s="52" t="str">
        <f>IFERROR(INDEX('     2022    '!S:S,MATCH('Order Summary'!$A673,'     2022    '!$AN:$AN,0)),"")</f>
        <v/>
      </c>
      <c r="P673" s="96" t="str">
        <f t="shared" si="40"/>
        <v/>
      </c>
      <c r="R673" s="9"/>
      <c r="S673" s="9"/>
      <c r="T673" s="9"/>
      <c r="U673" s="9"/>
      <c r="V673" s="9"/>
      <c r="W673" s="9"/>
      <c r="X673" s="9"/>
      <c r="Y673" s="9"/>
      <c r="Z673" s="9"/>
      <c r="AA673" s="9"/>
      <c r="AB673" s="9"/>
      <c r="AC673" s="9"/>
      <c r="AD673" s="9"/>
      <c r="AE673" s="9"/>
      <c r="AF673" s="9"/>
      <c r="AG673" s="9"/>
      <c r="AH673" s="9"/>
      <c r="AI673" s="9"/>
      <c r="AJ673" s="9"/>
      <c r="AK673" s="9"/>
      <c r="AL673" s="9"/>
      <c r="AM673" s="9"/>
      <c r="AN673" s="9"/>
      <c r="AO673" s="9"/>
      <c r="AP673" s="9"/>
      <c r="AQ673" s="9"/>
      <c r="AR673" s="9"/>
      <c r="AS673" s="9"/>
      <c r="AT673" s="9"/>
      <c r="AU673" s="9"/>
      <c r="AV673" s="9"/>
      <c r="AW673" s="9"/>
      <c r="AX673" s="9"/>
      <c r="AY673" s="9"/>
      <c r="AZ673" s="9"/>
      <c r="BA673" s="9"/>
      <c r="BB673" s="9"/>
      <c r="BC673" s="9"/>
      <c r="BD673" s="9"/>
      <c r="BE673" s="9"/>
      <c r="BF673" s="9"/>
      <c r="BG673" s="9"/>
      <c r="BH673" s="9"/>
      <c r="BI673" s="9"/>
      <c r="BJ673" s="9"/>
      <c r="BK673" s="9"/>
      <c r="BL673" s="9"/>
      <c r="BM673" s="9"/>
      <c r="BN673" s="9"/>
      <c r="BO673" s="9"/>
      <c r="BP673" s="9"/>
      <c r="BQ673" s="9"/>
      <c r="BR673" s="9"/>
      <c r="BS673" s="9"/>
      <c r="BT673" s="9"/>
      <c r="BU673" s="9"/>
      <c r="BV673" s="9"/>
      <c r="BW673" s="9"/>
      <c r="BX673" s="9"/>
      <c r="BY673" s="9"/>
      <c r="BZ673" s="9"/>
    </row>
    <row r="674" spans="1:78">
      <c r="A674" s="50">
        <f t="shared" si="43"/>
        <v>663</v>
      </c>
      <c r="C674" s="11" t="str">
        <f>IFERROR(INDEX('     2022    '!D:D,MATCH('Order Summary'!$A674,'     2022    '!$AN:$AN,0)),"")</f>
        <v/>
      </c>
      <c r="D674" s="11" t="str">
        <f>IFERROR(INDEX('     2022    '!C:C,MATCH('Order Summary'!$A674,'     2022    '!$AN:$AN,0)),"")</f>
        <v/>
      </c>
      <c r="E674" s="11" t="str">
        <f>IFERROR(INDEX('     2022    '!E:E,MATCH('Order Summary'!$A674,'     2022    '!$AN:$AN,0)),"")</f>
        <v/>
      </c>
      <c r="F674" s="96">
        <f>IFERROR(INDEX('     2022    '!AY:AY,MATCH($A674,'     2022    '!$AN:$AN,0)),0)</f>
        <v>0</v>
      </c>
      <c r="G674" s="180" t="str">
        <f>IFERROR(IF($O$3&gt;68,INDEX('     2022    '!I:I,MATCH($A674,'     2022    '!$AN:$AN,0))*(1-'     2022    '!$BA$1),INDEX('     2022    '!I:I,MATCH($A674,'     2022    '!$AN:$AN,0))),"")</f>
        <v/>
      </c>
      <c r="H674" s="96">
        <f>IFERROR(INDEX('     2022    '!AZ:AZ,MATCH($A674,'     2022    '!$AN:$AN,0)),0)</f>
        <v>0</v>
      </c>
      <c r="I674" s="180" t="str">
        <f>IFERROR(IF($O$3&gt;68,INDEX('     2022    '!M:M,MATCH($A674,'     2022    '!$AN:$AN,0))*(1-'     2022    '!$BA$1),INDEX('     2022    '!M:M,MATCH($A674,'     2022    '!$AN:$AN,0))),"")</f>
        <v/>
      </c>
      <c r="J674" s="181">
        <f t="shared" si="41"/>
        <v>0</v>
      </c>
      <c r="K674" s="182" t="str">
        <f t="shared" si="42"/>
        <v/>
      </c>
      <c r="L674" s="53"/>
      <c r="M674" s="52" t="str">
        <f>IFERROR(INDEX('     2022    '!R:R,MATCH('Order Summary'!$A674,'     2022    '!$AN:$AN,0)),"")</f>
        <v/>
      </c>
      <c r="N674" s="52" t="str">
        <f>IFERROR(INDEX('     2022    '!V:V,MATCH('Order Summary'!$A674,'     2022    '!$AN:$AN,0)),"")</f>
        <v/>
      </c>
      <c r="O674" s="52" t="str">
        <f>IFERROR(INDEX('     2022    '!S:S,MATCH('Order Summary'!$A674,'     2022    '!$AN:$AN,0)),"")</f>
        <v/>
      </c>
      <c r="P674" s="96" t="str">
        <f t="shared" si="40"/>
        <v/>
      </c>
      <c r="R674" s="9"/>
      <c r="S674" s="9"/>
      <c r="T674" s="9"/>
      <c r="U674" s="9"/>
      <c r="V674" s="9"/>
      <c r="W674" s="9"/>
      <c r="X674" s="9"/>
      <c r="Y674" s="9"/>
      <c r="Z674" s="9"/>
      <c r="AA674" s="9"/>
      <c r="AB674" s="9"/>
      <c r="AC674" s="9"/>
      <c r="AD674" s="9"/>
      <c r="AE674" s="9"/>
      <c r="AF674" s="9"/>
      <c r="AG674" s="9"/>
      <c r="AH674" s="9"/>
      <c r="AI674" s="9"/>
      <c r="AJ674" s="9"/>
      <c r="AK674" s="9"/>
      <c r="AL674" s="9"/>
      <c r="AM674" s="9"/>
      <c r="AN674" s="9"/>
      <c r="AO674" s="9"/>
      <c r="AP674" s="9"/>
      <c r="AQ674" s="9"/>
      <c r="AR674" s="9"/>
      <c r="AS674" s="9"/>
      <c r="AT674" s="9"/>
      <c r="AU674" s="9"/>
      <c r="AV674" s="9"/>
      <c r="AW674" s="9"/>
      <c r="AX674" s="9"/>
      <c r="AY674" s="9"/>
      <c r="AZ674" s="9"/>
      <c r="BA674" s="9"/>
      <c r="BB674" s="9"/>
      <c r="BC674" s="9"/>
      <c r="BD674" s="9"/>
      <c r="BE674" s="9"/>
      <c r="BF674" s="9"/>
      <c r="BG674" s="9"/>
      <c r="BH674" s="9"/>
      <c r="BI674" s="9"/>
      <c r="BJ674" s="9"/>
      <c r="BK674" s="9"/>
      <c r="BL674" s="9"/>
      <c r="BM674" s="9"/>
      <c r="BN674" s="9"/>
      <c r="BO674" s="9"/>
      <c r="BP674" s="9"/>
      <c r="BQ674" s="9"/>
      <c r="BR674" s="9"/>
      <c r="BS674" s="9"/>
      <c r="BT674" s="9"/>
      <c r="BU674" s="9"/>
      <c r="BV674" s="9"/>
      <c r="BW674" s="9"/>
      <c r="BX674" s="9"/>
      <c r="BY674" s="9"/>
      <c r="BZ674" s="9"/>
    </row>
    <row r="675" spans="1:78">
      <c r="A675" s="50">
        <f t="shared" si="43"/>
        <v>664</v>
      </c>
      <c r="C675" s="11" t="str">
        <f>IFERROR(INDEX('     2022    '!D:D,MATCH('Order Summary'!$A675,'     2022    '!$AN:$AN,0)),"")</f>
        <v/>
      </c>
      <c r="D675" s="11" t="str">
        <f>IFERROR(INDEX('     2022    '!C:C,MATCH('Order Summary'!$A675,'     2022    '!$AN:$AN,0)),"")</f>
        <v/>
      </c>
      <c r="E675" s="11" t="str">
        <f>IFERROR(INDEX('     2022    '!E:E,MATCH('Order Summary'!$A675,'     2022    '!$AN:$AN,0)),"")</f>
        <v/>
      </c>
      <c r="F675" s="96">
        <f>IFERROR(INDEX('     2022    '!AY:AY,MATCH($A675,'     2022    '!$AN:$AN,0)),0)</f>
        <v>0</v>
      </c>
      <c r="G675" s="180" t="str">
        <f>IFERROR(IF($O$3&gt;68,INDEX('     2022    '!I:I,MATCH($A675,'     2022    '!$AN:$AN,0))*(1-'     2022    '!$BA$1),INDEX('     2022    '!I:I,MATCH($A675,'     2022    '!$AN:$AN,0))),"")</f>
        <v/>
      </c>
      <c r="H675" s="96">
        <f>IFERROR(INDEX('     2022    '!AZ:AZ,MATCH($A675,'     2022    '!$AN:$AN,0)),0)</f>
        <v>0</v>
      </c>
      <c r="I675" s="180" t="str">
        <f>IFERROR(IF($O$3&gt;68,INDEX('     2022    '!M:M,MATCH($A675,'     2022    '!$AN:$AN,0))*(1-'     2022    '!$BA$1),INDEX('     2022    '!M:M,MATCH($A675,'     2022    '!$AN:$AN,0))),"")</f>
        <v/>
      </c>
      <c r="J675" s="181">
        <f t="shared" si="41"/>
        <v>0</v>
      </c>
      <c r="K675" s="182" t="str">
        <f t="shared" si="42"/>
        <v/>
      </c>
      <c r="L675" s="53"/>
      <c r="M675" s="52" t="str">
        <f>IFERROR(INDEX('     2022    '!R:R,MATCH('Order Summary'!$A675,'     2022    '!$AN:$AN,0)),"")</f>
        <v/>
      </c>
      <c r="N675" s="52" t="str">
        <f>IFERROR(INDEX('     2022    '!V:V,MATCH('Order Summary'!$A675,'     2022    '!$AN:$AN,0)),"")</f>
        <v/>
      </c>
      <c r="O675" s="52" t="str">
        <f>IFERROR(INDEX('     2022    '!S:S,MATCH('Order Summary'!$A675,'     2022    '!$AN:$AN,0)),"")</f>
        <v/>
      </c>
      <c r="P675" s="96" t="str">
        <f t="shared" si="40"/>
        <v/>
      </c>
      <c r="R675" s="9"/>
      <c r="S675" s="9"/>
      <c r="T675" s="9"/>
      <c r="U675" s="9"/>
      <c r="V675" s="9"/>
      <c r="W675" s="9"/>
      <c r="X675" s="9"/>
      <c r="Y675" s="9"/>
      <c r="Z675" s="9"/>
      <c r="AA675" s="9"/>
      <c r="AB675" s="9"/>
      <c r="AC675" s="9"/>
      <c r="AD675" s="9"/>
      <c r="AE675" s="9"/>
      <c r="AF675" s="9"/>
      <c r="AG675" s="9"/>
      <c r="AH675" s="9"/>
      <c r="AI675" s="9"/>
      <c r="AJ675" s="9"/>
      <c r="AK675" s="9"/>
      <c r="AL675" s="9"/>
      <c r="AM675" s="9"/>
      <c r="AN675" s="9"/>
      <c r="AO675" s="9"/>
      <c r="AP675" s="9"/>
      <c r="AQ675" s="9"/>
      <c r="AR675" s="9"/>
      <c r="AS675" s="9"/>
      <c r="AT675" s="9"/>
      <c r="AU675" s="9"/>
      <c r="AV675" s="9"/>
      <c r="AW675" s="9"/>
      <c r="AX675" s="9"/>
      <c r="AY675" s="9"/>
      <c r="AZ675" s="9"/>
      <c r="BA675" s="9"/>
      <c r="BB675" s="9"/>
      <c r="BC675" s="9"/>
      <c r="BD675" s="9"/>
      <c r="BE675" s="9"/>
      <c r="BF675" s="9"/>
      <c r="BG675" s="9"/>
      <c r="BH675" s="9"/>
      <c r="BI675" s="9"/>
      <c r="BJ675" s="9"/>
      <c r="BK675" s="9"/>
      <c r="BL675" s="9"/>
      <c r="BM675" s="9"/>
      <c r="BN675" s="9"/>
      <c r="BO675" s="9"/>
      <c r="BP675" s="9"/>
      <c r="BQ675" s="9"/>
      <c r="BR675" s="9"/>
      <c r="BS675" s="9"/>
      <c r="BT675" s="9"/>
      <c r="BU675" s="9"/>
      <c r="BV675" s="9"/>
      <c r="BW675" s="9"/>
      <c r="BX675" s="9"/>
      <c r="BY675" s="9"/>
      <c r="BZ675" s="9"/>
    </row>
    <row r="676" spans="1:78">
      <c r="A676" s="50">
        <f t="shared" si="43"/>
        <v>665</v>
      </c>
      <c r="C676" s="11" t="str">
        <f>IFERROR(INDEX('     2022    '!D:D,MATCH('Order Summary'!$A676,'     2022    '!$AN:$AN,0)),"")</f>
        <v/>
      </c>
      <c r="D676" s="11" t="str">
        <f>IFERROR(INDEX('     2022    '!C:C,MATCH('Order Summary'!$A676,'     2022    '!$AN:$AN,0)),"")</f>
        <v/>
      </c>
      <c r="E676" s="11" t="str">
        <f>IFERROR(INDEX('     2022    '!E:E,MATCH('Order Summary'!$A676,'     2022    '!$AN:$AN,0)),"")</f>
        <v/>
      </c>
      <c r="F676" s="96">
        <f>IFERROR(INDEX('     2022    '!AY:AY,MATCH($A676,'     2022    '!$AN:$AN,0)),0)</f>
        <v>0</v>
      </c>
      <c r="G676" s="180" t="str">
        <f>IFERROR(IF($O$3&gt;68,INDEX('     2022    '!I:I,MATCH($A676,'     2022    '!$AN:$AN,0))*(1-'     2022    '!$BA$1),INDEX('     2022    '!I:I,MATCH($A676,'     2022    '!$AN:$AN,0))),"")</f>
        <v/>
      </c>
      <c r="H676" s="96">
        <f>IFERROR(INDEX('     2022    '!AZ:AZ,MATCH($A676,'     2022    '!$AN:$AN,0)),0)</f>
        <v>0</v>
      </c>
      <c r="I676" s="180" t="str">
        <f>IFERROR(IF($O$3&gt;68,INDEX('     2022    '!M:M,MATCH($A676,'     2022    '!$AN:$AN,0))*(1-'     2022    '!$BA$1),INDEX('     2022    '!M:M,MATCH($A676,'     2022    '!$AN:$AN,0))),"")</f>
        <v/>
      </c>
      <c r="J676" s="181">
        <f t="shared" si="41"/>
        <v>0</v>
      </c>
      <c r="K676" s="182" t="str">
        <f t="shared" si="42"/>
        <v/>
      </c>
      <c r="L676" s="53"/>
      <c r="M676" s="52" t="str">
        <f>IFERROR(INDEX('     2022    '!R:R,MATCH('Order Summary'!$A676,'     2022    '!$AN:$AN,0)),"")</f>
        <v/>
      </c>
      <c r="N676" s="52" t="str">
        <f>IFERROR(INDEX('     2022    '!V:V,MATCH('Order Summary'!$A676,'     2022    '!$AN:$AN,0)),"")</f>
        <v/>
      </c>
      <c r="O676" s="52" t="str">
        <f>IFERROR(INDEX('     2022    '!S:S,MATCH('Order Summary'!$A676,'     2022    '!$AN:$AN,0)),"")</f>
        <v/>
      </c>
      <c r="P676" s="96" t="str">
        <f t="shared" si="40"/>
        <v/>
      </c>
      <c r="R676" s="9"/>
      <c r="S676" s="9"/>
      <c r="T676" s="9"/>
      <c r="U676" s="9"/>
      <c r="V676" s="9"/>
      <c r="W676" s="9"/>
      <c r="X676" s="9"/>
      <c r="Y676" s="9"/>
      <c r="Z676" s="9"/>
      <c r="AA676" s="9"/>
      <c r="AB676" s="9"/>
      <c r="AC676" s="9"/>
      <c r="AD676" s="9"/>
      <c r="AE676" s="9"/>
      <c r="AF676" s="9"/>
      <c r="AG676" s="9"/>
      <c r="AH676" s="9"/>
      <c r="AI676" s="9"/>
      <c r="AJ676" s="9"/>
      <c r="AK676" s="9"/>
      <c r="AL676" s="9"/>
      <c r="AM676" s="9"/>
      <c r="AN676" s="9"/>
      <c r="AO676" s="9"/>
      <c r="AP676" s="9"/>
      <c r="AQ676" s="9"/>
      <c r="AR676" s="9"/>
      <c r="AS676" s="9"/>
      <c r="AT676" s="9"/>
      <c r="AU676" s="9"/>
      <c r="AV676" s="9"/>
      <c r="AW676" s="9"/>
      <c r="AX676" s="9"/>
      <c r="AY676" s="9"/>
      <c r="AZ676" s="9"/>
      <c r="BA676" s="9"/>
      <c r="BB676" s="9"/>
      <c r="BC676" s="9"/>
      <c r="BD676" s="9"/>
      <c r="BE676" s="9"/>
      <c r="BF676" s="9"/>
      <c r="BG676" s="9"/>
      <c r="BH676" s="9"/>
      <c r="BI676" s="9"/>
      <c r="BJ676" s="9"/>
      <c r="BK676" s="9"/>
      <c r="BL676" s="9"/>
      <c r="BM676" s="9"/>
      <c r="BN676" s="9"/>
      <c r="BO676" s="9"/>
      <c r="BP676" s="9"/>
      <c r="BQ676" s="9"/>
      <c r="BR676" s="9"/>
      <c r="BS676" s="9"/>
      <c r="BT676" s="9"/>
      <c r="BU676" s="9"/>
      <c r="BV676" s="9"/>
      <c r="BW676" s="9"/>
      <c r="BX676" s="9"/>
      <c r="BY676" s="9"/>
      <c r="BZ676" s="9"/>
    </row>
    <row r="677" spans="1:78">
      <c r="A677" s="50">
        <f t="shared" si="43"/>
        <v>666</v>
      </c>
      <c r="C677" s="11" t="str">
        <f>IFERROR(INDEX('     2022    '!D:D,MATCH('Order Summary'!$A677,'     2022    '!$AN:$AN,0)),"")</f>
        <v/>
      </c>
      <c r="D677" s="11" t="str">
        <f>IFERROR(INDEX('     2022    '!C:C,MATCH('Order Summary'!$A677,'     2022    '!$AN:$AN,0)),"")</f>
        <v/>
      </c>
      <c r="E677" s="11" t="str">
        <f>IFERROR(INDEX('     2022    '!E:E,MATCH('Order Summary'!$A677,'     2022    '!$AN:$AN,0)),"")</f>
        <v/>
      </c>
      <c r="F677" s="96">
        <f>IFERROR(INDEX('     2022    '!AY:AY,MATCH($A677,'     2022    '!$AN:$AN,0)),0)</f>
        <v>0</v>
      </c>
      <c r="G677" s="180" t="str">
        <f>IFERROR(IF($O$3&gt;68,INDEX('     2022    '!I:I,MATCH($A677,'     2022    '!$AN:$AN,0))*(1-'     2022    '!$BA$1),INDEX('     2022    '!I:I,MATCH($A677,'     2022    '!$AN:$AN,0))),"")</f>
        <v/>
      </c>
      <c r="H677" s="96">
        <f>IFERROR(INDEX('     2022    '!AZ:AZ,MATCH($A677,'     2022    '!$AN:$AN,0)),0)</f>
        <v>0</v>
      </c>
      <c r="I677" s="180" t="str">
        <f>IFERROR(IF($O$3&gt;68,INDEX('     2022    '!M:M,MATCH($A677,'     2022    '!$AN:$AN,0))*(1-'     2022    '!$BA$1),INDEX('     2022    '!M:M,MATCH($A677,'     2022    '!$AN:$AN,0))),"")</f>
        <v/>
      </c>
      <c r="J677" s="181">
        <f t="shared" si="41"/>
        <v>0</v>
      </c>
      <c r="K677" s="182" t="str">
        <f t="shared" si="42"/>
        <v/>
      </c>
      <c r="L677" s="53"/>
      <c r="M677" s="52" t="str">
        <f>IFERROR(INDEX('     2022    '!R:R,MATCH('Order Summary'!$A677,'     2022    '!$AN:$AN,0)),"")</f>
        <v/>
      </c>
      <c r="N677" s="52" t="str">
        <f>IFERROR(INDEX('     2022    '!V:V,MATCH('Order Summary'!$A677,'     2022    '!$AN:$AN,0)),"")</f>
        <v/>
      </c>
      <c r="O677" s="52" t="str">
        <f>IFERROR(INDEX('     2022    '!S:S,MATCH('Order Summary'!$A677,'     2022    '!$AN:$AN,0)),"")</f>
        <v/>
      </c>
      <c r="P677" s="96" t="str">
        <f t="shared" si="40"/>
        <v/>
      </c>
      <c r="R677" s="9"/>
      <c r="S677" s="9"/>
      <c r="T677" s="9"/>
      <c r="U677" s="9"/>
      <c r="V677" s="9"/>
      <c r="W677" s="9"/>
      <c r="X677" s="9"/>
      <c r="Y677" s="9"/>
      <c r="Z677" s="9"/>
      <c r="AA677" s="9"/>
      <c r="AB677" s="9"/>
      <c r="AC677" s="9"/>
      <c r="AD677" s="9"/>
      <c r="AE677" s="9"/>
      <c r="AF677" s="9"/>
      <c r="AG677" s="9"/>
      <c r="AH677" s="9"/>
      <c r="AI677" s="9"/>
      <c r="AJ677" s="9"/>
      <c r="AK677" s="9"/>
      <c r="AL677" s="9"/>
      <c r="AM677" s="9"/>
      <c r="AN677" s="9"/>
      <c r="AO677" s="9"/>
      <c r="AP677" s="9"/>
      <c r="AQ677" s="9"/>
      <c r="AR677" s="9"/>
      <c r="AS677" s="9"/>
      <c r="AT677" s="9"/>
      <c r="AU677" s="9"/>
      <c r="AV677" s="9"/>
      <c r="AW677" s="9"/>
      <c r="AX677" s="9"/>
      <c r="AY677" s="9"/>
      <c r="AZ677" s="9"/>
      <c r="BA677" s="9"/>
      <c r="BB677" s="9"/>
      <c r="BC677" s="9"/>
      <c r="BD677" s="9"/>
      <c r="BE677" s="9"/>
      <c r="BF677" s="9"/>
      <c r="BG677" s="9"/>
      <c r="BH677" s="9"/>
      <c r="BI677" s="9"/>
      <c r="BJ677" s="9"/>
      <c r="BK677" s="9"/>
      <c r="BL677" s="9"/>
      <c r="BM677" s="9"/>
      <c r="BN677" s="9"/>
      <c r="BO677" s="9"/>
      <c r="BP677" s="9"/>
      <c r="BQ677" s="9"/>
      <c r="BR677" s="9"/>
      <c r="BS677" s="9"/>
      <c r="BT677" s="9"/>
      <c r="BU677" s="9"/>
      <c r="BV677" s="9"/>
      <c r="BW677" s="9"/>
      <c r="BX677" s="9"/>
      <c r="BY677" s="9"/>
      <c r="BZ677" s="9"/>
    </row>
    <row r="678" spans="1:78">
      <c r="A678" s="50">
        <f t="shared" si="43"/>
        <v>667</v>
      </c>
      <c r="C678" s="11" t="str">
        <f>IFERROR(INDEX('     2022    '!D:D,MATCH('Order Summary'!$A678,'     2022    '!$AN:$AN,0)),"")</f>
        <v/>
      </c>
      <c r="D678" s="11" t="str">
        <f>IFERROR(INDEX('     2022    '!C:C,MATCH('Order Summary'!$A678,'     2022    '!$AN:$AN,0)),"")</f>
        <v/>
      </c>
      <c r="E678" s="11" t="str">
        <f>IFERROR(INDEX('     2022    '!E:E,MATCH('Order Summary'!$A678,'     2022    '!$AN:$AN,0)),"")</f>
        <v/>
      </c>
      <c r="F678" s="96">
        <f>IFERROR(INDEX('     2022    '!AY:AY,MATCH($A678,'     2022    '!$AN:$AN,0)),0)</f>
        <v>0</v>
      </c>
      <c r="G678" s="180" t="str">
        <f>IFERROR(IF($O$3&gt;68,INDEX('     2022    '!I:I,MATCH($A678,'     2022    '!$AN:$AN,0))*(1-'     2022    '!$BA$1),INDEX('     2022    '!I:I,MATCH($A678,'     2022    '!$AN:$AN,0))),"")</f>
        <v/>
      </c>
      <c r="H678" s="96">
        <f>IFERROR(INDEX('     2022    '!AZ:AZ,MATCH($A678,'     2022    '!$AN:$AN,0)),0)</f>
        <v>0</v>
      </c>
      <c r="I678" s="180" t="str">
        <f>IFERROR(IF($O$3&gt;68,INDEX('     2022    '!M:M,MATCH($A678,'     2022    '!$AN:$AN,0))*(1-'     2022    '!$BA$1),INDEX('     2022    '!M:M,MATCH($A678,'     2022    '!$AN:$AN,0))),"")</f>
        <v/>
      </c>
      <c r="J678" s="181">
        <f t="shared" si="41"/>
        <v>0</v>
      </c>
      <c r="K678" s="182" t="str">
        <f t="shared" si="42"/>
        <v/>
      </c>
      <c r="L678" s="53"/>
      <c r="M678" s="52" t="str">
        <f>IFERROR(INDEX('     2022    '!R:R,MATCH('Order Summary'!$A678,'     2022    '!$AN:$AN,0)),"")</f>
        <v/>
      </c>
      <c r="N678" s="52" t="str">
        <f>IFERROR(INDEX('     2022    '!V:V,MATCH('Order Summary'!$A678,'     2022    '!$AN:$AN,0)),"")</f>
        <v/>
      </c>
      <c r="O678" s="52" t="str">
        <f>IFERROR(INDEX('     2022    '!S:S,MATCH('Order Summary'!$A678,'     2022    '!$AN:$AN,0)),"")</f>
        <v/>
      </c>
      <c r="P678" s="96" t="str">
        <f t="shared" si="40"/>
        <v/>
      </c>
      <c r="R678" s="9"/>
      <c r="S678" s="9"/>
      <c r="T678" s="9"/>
      <c r="U678" s="9"/>
      <c r="V678" s="9"/>
      <c r="W678" s="9"/>
      <c r="X678" s="9"/>
      <c r="Y678" s="9"/>
      <c r="Z678" s="9"/>
      <c r="AA678" s="9"/>
      <c r="AB678" s="9"/>
      <c r="AC678" s="9"/>
      <c r="AD678" s="9"/>
      <c r="AE678" s="9"/>
      <c r="AF678" s="9"/>
      <c r="AG678" s="9"/>
      <c r="AH678" s="9"/>
      <c r="AI678" s="9"/>
      <c r="AJ678" s="9"/>
      <c r="AK678" s="9"/>
      <c r="AL678" s="9"/>
      <c r="AM678" s="9"/>
      <c r="AN678" s="9"/>
      <c r="AO678" s="9"/>
      <c r="AP678" s="9"/>
      <c r="AQ678" s="9"/>
      <c r="AR678" s="9"/>
      <c r="AS678" s="9"/>
      <c r="AT678" s="9"/>
      <c r="AU678" s="9"/>
      <c r="AV678" s="9"/>
      <c r="AW678" s="9"/>
      <c r="AX678" s="9"/>
      <c r="AY678" s="9"/>
      <c r="AZ678" s="9"/>
      <c r="BA678" s="9"/>
      <c r="BB678" s="9"/>
      <c r="BC678" s="9"/>
      <c r="BD678" s="9"/>
      <c r="BE678" s="9"/>
      <c r="BF678" s="9"/>
      <c r="BG678" s="9"/>
      <c r="BH678" s="9"/>
      <c r="BI678" s="9"/>
      <c r="BJ678" s="9"/>
      <c r="BK678" s="9"/>
      <c r="BL678" s="9"/>
      <c r="BM678" s="9"/>
      <c r="BN678" s="9"/>
      <c r="BO678" s="9"/>
      <c r="BP678" s="9"/>
      <c r="BQ678" s="9"/>
      <c r="BR678" s="9"/>
      <c r="BS678" s="9"/>
      <c r="BT678" s="9"/>
      <c r="BU678" s="9"/>
      <c r="BV678" s="9"/>
      <c r="BW678" s="9"/>
      <c r="BX678" s="9"/>
      <c r="BY678" s="9"/>
      <c r="BZ678" s="9"/>
    </row>
    <row r="679" spans="1:78">
      <c r="A679" s="50">
        <f t="shared" si="43"/>
        <v>668</v>
      </c>
      <c r="C679" s="11" t="str">
        <f>IFERROR(INDEX('     2022    '!D:D,MATCH('Order Summary'!$A679,'     2022    '!$AN:$AN,0)),"")</f>
        <v/>
      </c>
      <c r="D679" s="11" t="str">
        <f>IFERROR(INDEX('     2022    '!C:C,MATCH('Order Summary'!$A679,'     2022    '!$AN:$AN,0)),"")</f>
        <v/>
      </c>
      <c r="E679" s="11" t="str">
        <f>IFERROR(INDEX('     2022    '!E:E,MATCH('Order Summary'!$A679,'     2022    '!$AN:$AN,0)),"")</f>
        <v/>
      </c>
      <c r="F679" s="96">
        <f>IFERROR(INDEX('     2022    '!AY:AY,MATCH($A679,'     2022    '!$AN:$AN,0)),0)</f>
        <v>0</v>
      </c>
      <c r="G679" s="180" t="str">
        <f>IFERROR(IF($O$3&gt;68,INDEX('     2022    '!I:I,MATCH($A679,'     2022    '!$AN:$AN,0))*(1-'     2022    '!$BA$1),INDEX('     2022    '!I:I,MATCH($A679,'     2022    '!$AN:$AN,0))),"")</f>
        <v/>
      </c>
      <c r="H679" s="96">
        <f>IFERROR(INDEX('     2022    '!AZ:AZ,MATCH($A679,'     2022    '!$AN:$AN,0)),0)</f>
        <v>0</v>
      </c>
      <c r="I679" s="180" t="str">
        <f>IFERROR(IF($O$3&gt;68,INDEX('     2022    '!M:M,MATCH($A679,'     2022    '!$AN:$AN,0))*(1-'     2022    '!$BA$1),INDEX('     2022    '!M:M,MATCH($A679,'     2022    '!$AN:$AN,0))),"")</f>
        <v/>
      </c>
      <c r="J679" s="181">
        <f t="shared" si="41"/>
        <v>0</v>
      </c>
      <c r="K679" s="182" t="str">
        <f t="shared" si="42"/>
        <v/>
      </c>
      <c r="L679" s="53"/>
      <c r="M679" s="52" t="str">
        <f>IFERROR(INDEX('     2022    '!R:R,MATCH('Order Summary'!$A679,'     2022    '!$AN:$AN,0)),"")</f>
        <v/>
      </c>
      <c r="N679" s="52" t="str">
        <f>IFERROR(INDEX('     2022    '!V:V,MATCH('Order Summary'!$A679,'     2022    '!$AN:$AN,0)),"")</f>
        <v/>
      </c>
      <c r="O679" s="52" t="str">
        <f>IFERROR(INDEX('     2022    '!S:S,MATCH('Order Summary'!$A679,'     2022    '!$AN:$AN,0)),"")</f>
        <v/>
      </c>
      <c r="P679" s="96" t="str">
        <f t="shared" si="40"/>
        <v/>
      </c>
      <c r="R679" s="9"/>
      <c r="S679" s="9"/>
      <c r="T679" s="9"/>
      <c r="U679" s="9"/>
      <c r="V679" s="9"/>
      <c r="W679" s="9"/>
      <c r="X679" s="9"/>
      <c r="Y679" s="9"/>
      <c r="Z679" s="9"/>
      <c r="AA679" s="9"/>
      <c r="AB679" s="9"/>
      <c r="AC679" s="9"/>
      <c r="AD679" s="9"/>
      <c r="AE679" s="9"/>
      <c r="AF679" s="9"/>
      <c r="AG679" s="9"/>
      <c r="AH679" s="9"/>
      <c r="AI679" s="9"/>
      <c r="AJ679" s="9"/>
      <c r="AK679" s="9"/>
      <c r="AL679" s="9"/>
      <c r="AM679" s="9"/>
      <c r="AN679" s="9"/>
      <c r="AO679" s="9"/>
      <c r="AP679" s="9"/>
      <c r="AQ679" s="9"/>
      <c r="AR679" s="9"/>
      <c r="AS679" s="9"/>
      <c r="AT679" s="9"/>
      <c r="AU679" s="9"/>
      <c r="AV679" s="9"/>
      <c r="AW679" s="9"/>
      <c r="AX679" s="9"/>
      <c r="AY679" s="9"/>
      <c r="AZ679" s="9"/>
      <c r="BA679" s="9"/>
      <c r="BB679" s="9"/>
      <c r="BC679" s="9"/>
      <c r="BD679" s="9"/>
      <c r="BE679" s="9"/>
      <c r="BF679" s="9"/>
      <c r="BG679" s="9"/>
      <c r="BH679" s="9"/>
      <c r="BI679" s="9"/>
      <c r="BJ679" s="9"/>
      <c r="BK679" s="9"/>
      <c r="BL679" s="9"/>
      <c r="BM679" s="9"/>
      <c r="BN679" s="9"/>
      <c r="BO679" s="9"/>
      <c r="BP679" s="9"/>
      <c r="BQ679" s="9"/>
      <c r="BR679" s="9"/>
      <c r="BS679" s="9"/>
      <c r="BT679" s="9"/>
      <c r="BU679" s="9"/>
      <c r="BV679" s="9"/>
      <c r="BW679" s="9"/>
      <c r="BX679" s="9"/>
      <c r="BY679" s="9"/>
      <c r="BZ679" s="9"/>
    </row>
    <row r="680" spans="1:78">
      <c r="A680" s="50">
        <f t="shared" si="43"/>
        <v>669</v>
      </c>
      <c r="C680" s="11" t="str">
        <f>IFERROR(INDEX('     2022    '!D:D,MATCH('Order Summary'!$A680,'     2022    '!$AN:$AN,0)),"")</f>
        <v/>
      </c>
      <c r="D680" s="11" t="str">
        <f>IFERROR(INDEX('     2022    '!C:C,MATCH('Order Summary'!$A680,'     2022    '!$AN:$AN,0)),"")</f>
        <v/>
      </c>
      <c r="E680" s="11" t="str">
        <f>IFERROR(INDEX('     2022    '!E:E,MATCH('Order Summary'!$A680,'     2022    '!$AN:$AN,0)),"")</f>
        <v/>
      </c>
      <c r="F680" s="96">
        <f>IFERROR(INDEX('     2022    '!AY:AY,MATCH($A680,'     2022    '!$AN:$AN,0)),0)</f>
        <v>0</v>
      </c>
      <c r="G680" s="180" t="str">
        <f>IFERROR(IF($O$3&gt;68,INDEX('     2022    '!I:I,MATCH($A680,'     2022    '!$AN:$AN,0))*(1-'     2022    '!$BA$1),INDEX('     2022    '!I:I,MATCH($A680,'     2022    '!$AN:$AN,0))),"")</f>
        <v/>
      </c>
      <c r="H680" s="96">
        <f>IFERROR(INDEX('     2022    '!AZ:AZ,MATCH($A680,'     2022    '!$AN:$AN,0)),0)</f>
        <v>0</v>
      </c>
      <c r="I680" s="180" t="str">
        <f>IFERROR(IF($O$3&gt;68,INDEX('     2022    '!M:M,MATCH($A680,'     2022    '!$AN:$AN,0))*(1-'     2022    '!$BA$1),INDEX('     2022    '!M:M,MATCH($A680,'     2022    '!$AN:$AN,0))),"")</f>
        <v/>
      </c>
      <c r="J680" s="181">
        <f t="shared" si="41"/>
        <v>0</v>
      </c>
      <c r="K680" s="182" t="str">
        <f t="shared" si="42"/>
        <v/>
      </c>
      <c r="L680" s="53"/>
      <c r="M680" s="52" t="str">
        <f>IFERROR(INDEX('     2022    '!R:R,MATCH('Order Summary'!$A680,'     2022    '!$AN:$AN,0)),"")</f>
        <v/>
      </c>
      <c r="N680" s="52" t="str">
        <f>IFERROR(INDEX('     2022    '!V:V,MATCH('Order Summary'!$A680,'     2022    '!$AN:$AN,0)),"")</f>
        <v/>
      </c>
      <c r="O680" s="52" t="str">
        <f>IFERROR(INDEX('     2022    '!S:S,MATCH('Order Summary'!$A680,'     2022    '!$AN:$AN,0)),"")</f>
        <v/>
      </c>
      <c r="P680" s="96" t="str">
        <f t="shared" si="40"/>
        <v/>
      </c>
      <c r="R680" s="9"/>
      <c r="S680" s="9"/>
      <c r="T680" s="9"/>
      <c r="U680" s="9"/>
      <c r="V680" s="9"/>
      <c r="W680" s="9"/>
      <c r="X680" s="9"/>
      <c r="Y680" s="9"/>
      <c r="Z680" s="9"/>
      <c r="AA680" s="9"/>
      <c r="AB680" s="9"/>
      <c r="AC680" s="9"/>
      <c r="AD680" s="9"/>
      <c r="AE680" s="9"/>
      <c r="AF680" s="9"/>
      <c r="AG680" s="9"/>
      <c r="AH680" s="9"/>
      <c r="AI680" s="9"/>
      <c r="AJ680" s="9"/>
      <c r="AK680" s="9"/>
      <c r="AL680" s="9"/>
      <c r="AM680" s="9"/>
      <c r="AN680" s="9"/>
      <c r="AO680" s="9"/>
      <c r="AP680" s="9"/>
      <c r="AQ680" s="9"/>
      <c r="AR680" s="9"/>
      <c r="AS680" s="9"/>
      <c r="AT680" s="9"/>
      <c r="AU680" s="9"/>
      <c r="AV680" s="9"/>
      <c r="AW680" s="9"/>
      <c r="AX680" s="9"/>
      <c r="AY680" s="9"/>
      <c r="AZ680" s="9"/>
      <c r="BA680" s="9"/>
      <c r="BB680" s="9"/>
      <c r="BC680" s="9"/>
      <c r="BD680" s="9"/>
      <c r="BE680" s="9"/>
      <c r="BF680" s="9"/>
      <c r="BG680" s="9"/>
      <c r="BH680" s="9"/>
      <c r="BI680" s="9"/>
      <c r="BJ680" s="9"/>
      <c r="BK680" s="9"/>
      <c r="BL680" s="9"/>
      <c r="BM680" s="9"/>
      <c r="BN680" s="9"/>
      <c r="BO680" s="9"/>
      <c r="BP680" s="9"/>
      <c r="BQ680" s="9"/>
      <c r="BR680" s="9"/>
      <c r="BS680" s="9"/>
      <c r="BT680" s="9"/>
      <c r="BU680" s="9"/>
      <c r="BV680" s="9"/>
      <c r="BW680" s="9"/>
      <c r="BX680" s="9"/>
      <c r="BY680" s="9"/>
      <c r="BZ680" s="9"/>
    </row>
    <row r="681" spans="1:78">
      <c r="A681" s="50">
        <f t="shared" si="43"/>
        <v>670</v>
      </c>
      <c r="C681" s="11" t="str">
        <f>IFERROR(INDEX('     2022    '!D:D,MATCH('Order Summary'!$A681,'     2022    '!$AN:$AN,0)),"")</f>
        <v/>
      </c>
      <c r="D681" s="11" t="str">
        <f>IFERROR(INDEX('     2022    '!C:C,MATCH('Order Summary'!$A681,'     2022    '!$AN:$AN,0)),"")</f>
        <v/>
      </c>
      <c r="E681" s="11" t="str">
        <f>IFERROR(INDEX('     2022    '!E:E,MATCH('Order Summary'!$A681,'     2022    '!$AN:$AN,0)),"")</f>
        <v/>
      </c>
      <c r="F681" s="96">
        <f>IFERROR(INDEX('     2022    '!AY:AY,MATCH($A681,'     2022    '!$AN:$AN,0)),0)</f>
        <v>0</v>
      </c>
      <c r="G681" s="180" t="str">
        <f>IFERROR(IF($O$3&gt;68,INDEX('     2022    '!I:I,MATCH($A681,'     2022    '!$AN:$AN,0))*(1-'     2022    '!$BA$1),INDEX('     2022    '!I:I,MATCH($A681,'     2022    '!$AN:$AN,0))),"")</f>
        <v/>
      </c>
      <c r="H681" s="96">
        <f>IFERROR(INDEX('     2022    '!AZ:AZ,MATCH($A681,'     2022    '!$AN:$AN,0)),0)</f>
        <v>0</v>
      </c>
      <c r="I681" s="180" t="str">
        <f>IFERROR(IF($O$3&gt;68,INDEX('     2022    '!M:M,MATCH($A681,'     2022    '!$AN:$AN,0))*(1-'     2022    '!$BA$1),INDEX('     2022    '!M:M,MATCH($A681,'     2022    '!$AN:$AN,0))),"")</f>
        <v/>
      </c>
      <c r="J681" s="181">
        <f t="shared" si="41"/>
        <v>0</v>
      </c>
      <c r="K681" s="182" t="str">
        <f t="shared" si="42"/>
        <v/>
      </c>
      <c r="L681" s="53"/>
      <c r="M681" s="52" t="str">
        <f>IFERROR(INDEX('     2022    '!R:R,MATCH('Order Summary'!$A681,'     2022    '!$AN:$AN,0)),"")</f>
        <v/>
      </c>
      <c r="N681" s="52" t="str">
        <f>IFERROR(INDEX('     2022    '!V:V,MATCH('Order Summary'!$A681,'     2022    '!$AN:$AN,0)),"")</f>
        <v/>
      </c>
      <c r="O681" s="52" t="str">
        <f>IFERROR(INDEX('     2022    '!S:S,MATCH('Order Summary'!$A681,'     2022    '!$AN:$AN,0)),"")</f>
        <v/>
      </c>
      <c r="P681" s="96" t="str">
        <f t="shared" si="40"/>
        <v/>
      </c>
      <c r="R681" s="9"/>
      <c r="S681" s="9"/>
      <c r="T681" s="9"/>
      <c r="U681" s="9"/>
      <c r="V681" s="9"/>
      <c r="W681" s="9"/>
      <c r="X681" s="9"/>
      <c r="Y681" s="9"/>
      <c r="Z681" s="9"/>
      <c r="AA681" s="9"/>
      <c r="AB681" s="9"/>
      <c r="AC681" s="9"/>
      <c r="AD681" s="9"/>
      <c r="AE681" s="9"/>
      <c r="AF681" s="9"/>
      <c r="AG681" s="9"/>
      <c r="AH681" s="9"/>
      <c r="AI681" s="9"/>
      <c r="AJ681" s="9"/>
      <c r="AK681" s="9"/>
      <c r="AL681" s="9"/>
      <c r="AM681" s="9"/>
      <c r="AN681" s="9"/>
      <c r="AO681" s="9"/>
      <c r="AP681" s="9"/>
      <c r="AQ681" s="9"/>
      <c r="AR681" s="9"/>
      <c r="AS681" s="9"/>
      <c r="AT681" s="9"/>
      <c r="AU681" s="9"/>
      <c r="AV681" s="9"/>
      <c r="AW681" s="9"/>
      <c r="AX681" s="9"/>
      <c r="AY681" s="9"/>
      <c r="AZ681" s="9"/>
      <c r="BA681" s="9"/>
      <c r="BB681" s="9"/>
      <c r="BC681" s="9"/>
      <c r="BD681" s="9"/>
      <c r="BE681" s="9"/>
      <c r="BF681" s="9"/>
      <c r="BG681" s="9"/>
      <c r="BH681" s="9"/>
      <c r="BI681" s="9"/>
      <c r="BJ681" s="9"/>
      <c r="BK681" s="9"/>
      <c r="BL681" s="9"/>
      <c r="BM681" s="9"/>
      <c r="BN681" s="9"/>
      <c r="BO681" s="9"/>
      <c r="BP681" s="9"/>
      <c r="BQ681" s="9"/>
      <c r="BR681" s="9"/>
      <c r="BS681" s="9"/>
      <c r="BT681" s="9"/>
      <c r="BU681" s="9"/>
      <c r="BV681" s="9"/>
      <c r="BW681" s="9"/>
      <c r="BX681" s="9"/>
      <c r="BY681" s="9"/>
      <c r="BZ681" s="9"/>
    </row>
    <row r="682" spans="1:78">
      <c r="A682" s="50">
        <f t="shared" si="43"/>
        <v>671</v>
      </c>
      <c r="C682" s="11" t="str">
        <f>IFERROR(INDEX('     2022    '!D:D,MATCH('Order Summary'!$A682,'     2022    '!$AN:$AN,0)),"")</f>
        <v/>
      </c>
      <c r="D682" s="11" t="str">
        <f>IFERROR(INDEX('     2022    '!C:C,MATCH('Order Summary'!$A682,'     2022    '!$AN:$AN,0)),"")</f>
        <v/>
      </c>
      <c r="E682" s="11" t="str">
        <f>IFERROR(INDEX('     2022    '!E:E,MATCH('Order Summary'!$A682,'     2022    '!$AN:$AN,0)),"")</f>
        <v/>
      </c>
      <c r="F682" s="96">
        <f>IFERROR(INDEX('     2022    '!AY:AY,MATCH($A682,'     2022    '!$AN:$AN,0)),0)</f>
        <v>0</v>
      </c>
      <c r="G682" s="180" t="str">
        <f>IFERROR(IF($O$3&gt;68,INDEX('     2022    '!I:I,MATCH($A682,'     2022    '!$AN:$AN,0))*(1-'     2022    '!$BA$1),INDEX('     2022    '!I:I,MATCH($A682,'     2022    '!$AN:$AN,0))),"")</f>
        <v/>
      </c>
      <c r="H682" s="96">
        <f>IFERROR(INDEX('     2022    '!AZ:AZ,MATCH($A682,'     2022    '!$AN:$AN,0)),0)</f>
        <v>0</v>
      </c>
      <c r="I682" s="180" t="str">
        <f>IFERROR(IF($O$3&gt;68,INDEX('     2022    '!M:M,MATCH($A682,'     2022    '!$AN:$AN,0))*(1-'     2022    '!$BA$1),INDEX('     2022    '!M:M,MATCH($A682,'     2022    '!$AN:$AN,0))),"")</f>
        <v/>
      </c>
      <c r="J682" s="181">
        <f t="shared" si="41"/>
        <v>0</v>
      </c>
      <c r="K682" s="182" t="str">
        <f t="shared" si="42"/>
        <v/>
      </c>
      <c r="L682" s="53"/>
      <c r="M682" s="52" t="str">
        <f>IFERROR(INDEX('     2022    '!R:R,MATCH('Order Summary'!$A682,'     2022    '!$AN:$AN,0)),"")</f>
        <v/>
      </c>
      <c r="N682" s="52" t="str">
        <f>IFERROR(INDEX('     2022    '!V:V,MATCH('Order Summary'!$A682,'     2022    '!$AN:$AN,0)),"")</f>
        <v/>
      </c>
      <c r="O682" s="52" t="str">
        <f>IFERROR(INDEX('     2022    '!S:S,MATCH('Order Summary'!$A682,'     2022    '!$AN:$AN,0)),"")</f>
        <v/>
      </c>
      <c r="P682" s="96" t="str">
        <f t="shared" si="40"/>
        <v/>
      </c>
      <c r="R682" s="9"/>
      <c r="S682" s="9"/>
      <c r="T682" s="9"/>
      <c r="U682" s="9"/>
      <c r="V682" s="9"/>
      <c r="W682" s="9"/>
      <c r="X682" s="9"/>
      <c r="Y682" s="9"/>
      <c r="Z682" s="9"/>
      <c r="AA682" s="9"/>
      <c r="AB682" s="9"/>
      <c r="AC682" s="9"/>
      <c r="AD682" s="9"/>
      <c r="AE682" s="9"/>
      <c r="AF682" s="9"/>
      <c r="AG682" s="9"/>
      <c r="AH682" s="9"/>
      <c r="AI682" s="9"/>
      <c r="AJ682" s="9"/>
      <c r="AK682" s="9"/>
      <c r="AL682" s="9"/>
      <c r="AM682" s="9"/>
      <c r="AN682" s="9"/>
      <c r="AO682" s="9"/>
      <c r="AP682" s="9"/>
      <c r="AQ682" s="9"/>
      <c r="AR682" s="9"/>
      <c r="AS682" s="9"/>
      <c r="AT682" s="9"/>
      <c r="AU682" s="9"/>
      <c r="AV682" s="9"/>
      <c r="AW682" s="9"/>
      <c r="AX682" s="9"/>
      <c r="AY682" s="9"/>
      <c r="AZ682" s="9"/>
      <c r="BA682" s="9"/>
      <c r="BB682" s="9"/>
      <c r="BC682" s="9"/>
      <c r="BD682" s="9"/>
      <c r="BE682" s="9"/>
      <c r="BF682" s="9"/>
      <c r="BG682" s="9"/>
      <c r="BH682" s="9"/>
      <c r="BI682" s="9"/>
      <c r="BJ682" s="9"/>
      <c r="BK682" s="9"/>
      <c r="BL682" s="9"/>
      <c r="BM682" s="9"/>
      <c r="BN682" s="9"/>
      <c r="BO682" s="9"/>
      <c r="BP682" s="9"/>
      <c r="BQ682" s="9"/>
      <c r="BR682" s="9"/>
      <c r="BS682" s="9"/>
      <c r="BT682" s="9"/>
      <c r="BU682" s="9"/>
      <c r="BV682" s="9"/>
      <c r="BW682" s="9"/>
      <c r="BX682" s="9"/>
      <c r="BY682" s="9"/>
      <c r="BZ682" s="9"/>
    </row>
    <row r="683" spans="1:78">
      <c r="A683" s="50">
        <f t="shared" si="43"/>
        <v>672</v>
      </c>
      <c r="C683" s="11" t="str">
        <f>IFERROR(INDEX('     2022    '!D:D,MATCH('Order Summary'!$A683,'     2022    '!$AN:$AN,0)),"")</f>
        <v/>
      </c>
      <c r="D683" s="11" t="str">
        <f>IFERROR(INDEX('     2022    '!C:C,MATCH('Order Summary'!$A683,'     2022    '!$AN:$AN,0)),"")</f>
        <v/>
      </c>
      <c r="E683" s="11" t="str">
        <f>IFERROR(INDEX('     2022    '!E:E,MATCH('Order Summary'!$A683,'     2022    '!$AN:$AN,0)),"")</f>
        <v/>
      </c>
      <c r="F683" s="96">
        <f>IFERROR(INDEX('     2022    '!AY:AY,MATCH($A683,'     2022    '!$AN:$AN,0)),0)</f>
        <v>0</v>
      </c>
      <c r="G683" s="180" t="str">
        <f>IFERROR(IF($O$3&gt;68,INDEX('     2022    '!I:I,MATCH($A683,'     2022    '!$AN:$AN,0))*(1-'     2022    '!$BA$1),INDEX('     2022    '!I:I,MATCH($A683,'     2022    '!$AN:$AN,0))),"")</f>
        <v/>
      </c>
      <c r="H683" s="96">
        <f>IFERROR(INDEX('     2022    '!AZ:AZ,MATCH($A683,'     2022    '!$AN:$AN,0)),0)</f>
        <v>0</v>
      </c>
      <c r="I683" s="180" t="str">
        <f>IFERROR(IF($O$3&gt;68,INDEX('     2022    '!M:M,MATCH($A683,'     2022    '!$AN:$AN,0))*(1-'     2022    '!$BA$1),INDEX('     2022    '!M:M,MATCH($A683,'     2022    '!$AN:$AN,0))),"")</f>
        <v/>
      </c>
      <c r="J683" s="181">
        <f t="shared" si="41"/>
        <v>0</v>
      </c>
      <c r="K683" s="182" t="str">
        <f t="shared" si="42"/>
        <v/>
      </c>
      <c r="L683" s="53"/>
      <c r="M683" s="52" t="str">
        <f>IFERROR(INDEX('     2022    '!R:R,MATCH('Order Summary'!$A683,'     2022    '!$AN:$AN,0)),"")</f>
        <v/>
      </c>
      <c r="N683" s="52" t="str">
        <f>IFERROR(INDEX('     2022    '!V:V,MATCH('Order Summary'!$A683,'     2022    '!$AN:$AN,0)),"")</f>
        <v/>
      </c>
      <c r="O683" s="52" t="str">
        <f>IFERROR(INDEX('     2022    '!S:S,MATCH('Order Summary'!$A683,'     2022    '!$AN:$AN,0)),"")</f>
        <v/>
      </c>
      <c r="P683" s="96" t="str">
        <f t="shared" si="40"/>
        <v/>
      </c>
      <c r="R683" s="9"/>
      <c r="S683" s="9"/>
      <c r="T683" s="9"/>
      <c r="U683" s="9"/>
      <c r="V683" s="9"/>
      <c r="W683" s="9"/>
      <c r="X683" s="9"/>
      <c r="Y683" s="9"/>
      <c r="Z683" s="9"/>
      <c r="AA683" s="9"/>
      <c r="AB683" s="9"/>
      <c r="AC683" s="9"/>
      <c r="AD683" s="9"/>
      <c r="AE683" s="9"/>
      <c r="AF683" s="9"/>
      <c r="AG683" s="9"/>
      <c r="AH683" s="9"/>
      <c r="AI683" s="9"/>
      <c r="AJ683" s="9"/>
      <c r="AK683" s="9"/>
      <c r="AL683" s="9"/>
      <c r="AM683" s="9"/>
      <c r="AN683" s="9"/>
      <c r="AO683" s="9"/>
      <c r="AP683" s="9"/>
      <c r="AQ683" s="9"/>
      <c r="AR683" s="9"/>
      <c r="AS683" s="9"/>
      <c r="AT683" s="9"/>
      <c r="AU683" s="9"/>
      <c r="AV683" s="9"/>
      <c r="AW683" s="9"/>
      <c r="AX683" s="9"/>
      <c r="AY683" s="9"/>
      <c r="AZ683" s="9"/>
      <c r="BA683" s="9"/>
      <c r="BB683" s="9"/>
      <c r="BC683" s="9"/>
      <c r="BD683" s="9"/>
      <c r="BE683" s="9"/>
      <c r="BF683" s="9"/>
      <c r="BG683" s="9"/>
      <c r="BH683" s="9"/>
      <c r="BI683" s="9"/>
      <c r="BJ683" s="9"/>
      <c r="BK683" s="9"/>
      <c r="BL683" s="9"/>
      <c r="BM683" s="9"/>
      <c r="BN683" s="9"/>
      <c r="BO683" s="9"/>
      <c r="BP683" s="9"/>
      <c r="BQ683" s="9"/>
      <c r="BR683" s="9"/>
      <c r="BS683" s="9"/>
      <c r="BT683" s="9"/>
      <c r="BU683" s="9"/>
      <c r="BV683" s="9"/>
      <c r="BW683" s="9"/>
      <c r="BX683" s="9"/>
      <c r="BY683" s="9"/>
      <c r="BZ683" s="9"/>
    </row>
    <row r="684" spans="1:78">
      <c r="A684" s="50">
        <f t="shared" si="43"/>
        <v>673</v>
      </c>
      <c r="C684" s="11" t="str">
        <f>IFERROR(INDEX('     2022    '!D:D,MATCH('Order Summary'!$A684,'     2022    '!$AN:$AN,0)),"")</f>
        <v/>
      </c>
      <c r="D684" s="11" t="str">
        <f>IFERROR(INDEX('     2022    '!C:C,MATCH('Order Summary'!$A684,'     2022    '!$AN:$AN,0)),"")</f>
        <v/>
      </c>
      <c r="E684" s="11" t="str">
        <f>IFERROR(INDEX('     2022    '!E:E,MATCH('Order Summary'!$A684,'     2022    '!$AN:$AN,0)),"")</f>
        <v/>
      </c>
      <c r="F684" s="96">
        <f>IFERROR(INDEX('     2022    '!AY:AY,MATCH($A684,'     2022    '!$AN:$AN,0)),0)</f>
        <v>0</v>
      </c>
      <c r="G684" s="180" t="str">
        <f>IFERROR(IF($O$3&gt;68,INDEX('     2022    '!I:I,MATCH($A684,'     2022    '!$AN:$AN,0))*(1-'     2022    '!$BA$1),INDEX('     2022    '!I:I,MATCH($A684,'     2022    '!$AN:$AN,0))),"")</f>
        <v/>
      </c>
      <c r="H684" s="96">
        <f>IFERROR(INDEX('     2022    '!AZ:AZ,MATCH($A684,'     2022    '!$AN:$AN,0)),0)</f>
        <v>0</v>
      </c>
      <c r="I684" s="180" t="str">
        <f>IFERROR(IF($O$3&gt;68,INDEX('     2022    '!M:M,MATCH($A684,'     2022    '!$AN:$AN,0))*(1-'     2022    '!$BA$1),INDEX('     2022    '!M:M,MATCH($A684,'     2022    '!$AN:$AN,0))),"")</f>
        <v/>
      </c>
      <c r="J684" s="181">
        <f t="shared" si="41"/>
        <v>0</v>
      </c>
      <c r="K684" s="182" t="str">
        <f t="shared" si="42"/>
        <v/>
      </c>
      <c r="L684" s="53"/>
      <c r="M684" s="52" t="str">
        <f>IFERROR(INDEX('     2022    '!R:R,MATCH('Order Summary'!$A684,'     2022    '!$AN:$AN,0)),"")</f>
        <v/>
      </c>
      <c r="N684" s="52" t="str">
        <f>IFERROR(INDEX('     2022    '!V:V,MATCH('Order Summary'!$A684,'     2022    '!$AN:$AN,0)),"")</f>
        <v/>
      </c>
      <c r="O684" s="52" t="str">
        <f>IFERROR(INDEX('     2022    '!S:S,MATCH('Order Summary'!$A684,'     2022    '!$AN:$AN,0)),"")</f>
        <v/>
      </c>
      <c r="P684" s="96" t="str">
        <f t="shared" si="40"/>
        <v/>
      </c>
      <c r="R684" s="9"/>
      <c r="S684" s="9"/>
      <c r="T684" s="9"/>
      <c r="U684" s="9"/>
      <c r="V684" s="9"/>
      <c r="W684" s="9"/>
      <c r="X684" s="9"/>
      <c r="Y684" s="9"/>
      <c r="Z684" s="9"/>
      <c r="AA684" s="9"/>
      <c r="AB684" s="9"/>
      <c r="AC684" s="9"/>
      <c r="AD684" s="9"/>
      <c r="AE684" s="9"/>
      <c r="AF684" s="9"/>
      <c r="AG684" s="9"/>
      <c r="AH684" s="9"/>
      <c r="AI684" s="9"/>
      <c r="AJ684" s="9"/>
      <c r="AK684" s="9"/>
      <c r="AL684" s="9"/>
      <c r="AM684" s="9"/>
      <c r="AN684" s="9"/>
      <c r="AO684" s="9"/>
      <c r="AP684" s="9"/>
      <c r="AQ684" s="9"/>
      <c r="AR684" s="9"/>
      <c r="AS684" s="9"/>
      <c r="AT684" s="9"/>
      <c r="AU684" s="9"/>
      <c r="AV684" s="9"/>
      <c r="AW684" s="9"/>
      <c r="AX684" s="9"/>
      <c r="AY684" s="9"/>
      <c r="AZ684" s="9"/>
      <c r="BA684" s="9"/>
      <c r="BB684" s="9"/>
      <c r="BC684" s="9"/>
      <c r="BD684" s="9"/>
      <c r="BE684" s="9"/>
      <c r="BF684" s="9"/>
      <c r="BG684" s="9"/>
      <c r="BH684" s="9"/>
      <c r="BI684" s="9"/>
      <c r="BJ684" s="9"/>
      <c r="BK684" s="9"/>
      <c r="BL684" s="9"/>
      <c r="BM684" s="9"/>
      <c r="BN684" s="9"/>
      <c r="BO684" s="9"/>
      <c r="BP684" s="9"/>
      <c r="BQ684" s="9"/>
      <c r="BR684" s="9"/>
      <c r="BS684" s="9"/>
      <c r="BT684" s="9"/>
      <c r="BU684" s="9"/>
      <c r="BV684" s="9"/>
      <c r="BW684" s="9"/>
      <c r="BX684" s="9"/>
      <c r="BY684" s="9"/>
      <c r="BZ684" s="9"/>
    </row>
    <row r="685" spans="1:78">
      <c r="A685" s="50">
        <f t="shared" si="43"/>
        <v>674</v>
      </c>
      <c r="C685" s="11" t="str">
        <f>IFERROR(INDEX('     2022    '!D:D,MATCH('Order Summary'!$A685,'     2022    '!$AN:$AN,0)),"")</f>
        <v/>
      </c>
      <c r="D685" s="11" t="str">
        <f>IFERROR(INDEX('     2022    '!C:C,MATCH('Order Summary'!$A685,'     2022    '!$AN:$AN,0)),"")</f>
        <v/>
      </c>
      <c r="E685" s="11" t="str">
        <f>IFERROR(INDEX('     2022    '!E:E,MATCH('Order Summary'!$A685,'     2022    '!$AN:$AN,0)),"")</f>
        <v/>
      </c>
      <c r="F685" s="96">
        <f>IFERROR(INDEX('     2022    '!AY:AY,MATCH($A685,'     2022    '!$AN:$AN,0)),0)</f>
        <v>0</v>
      </c>
      <c r="G685" s="180" t="str">
        <f>IFERROR(IF($O$3&gt;68,INDEX('     2022    '!I:I,MATCH($A685,'     2022    '!$AN:$AN,0))*(1-'     2022    '!$BA$1),INDEX('     2022    '!I:I,MATCH($A685,'     2022    '!$AN:$AN,0))),"")</f>
        <v/>
      </c>
      <c r="H685" s="96">
        <f>IFERROR(INDEX('     2022    '!AZ:AZ,MATCH($A685,'     2022    '!$AN:$AN,0)),0)</f>
        <v>0</v>
      </c>
      <c r="I685" s="180" t="str">
        <f>IFERROR(IF($O$3&gt;68,INDEX('     2022    '!M:M,MATCH($A685,'     2022    '!$AN:$AN,0))*(1-'     2022    '!$BA$1),INDEX('     2022    '!M:M,MATCH($A685,'     2022    '!$AN:$AN,0))),"")</f>
        <v/>
      </c>
      <c r="J685" s="181">
        <f t="shared" si="41"/>
        <v>0</v>
      </c>
      <c r="K685" s="182" t="str">
        <f t="shared" si="42"/>
        <v/>
      </c>
      <c r="L685" s="53"/>
      <c r="M685" s="52" t="str">
        <f>IFERROR(INDEX('     2022    '!R:R,MATCH('Order Summary'!$A685,'     2022    '!$AN:$AN,0)),"")</f>
        <v/>
      </c>
      <c r="N685" s="52" t="str">
        <f>IFERROR(INDEX('     2022    '!V:V,MATCH('Order Summary'!$A685,'     2022    '!$AN:$AN,0)),"")</f>
        <v/>
      </c>
      <c r="O685" s="52" t="str">
        <f>IFERROR(INDEX('     2022    '!S:S,MATCH('Order Summary'!$A685,'     2022    '!$AN:$AN,0)),"")</f>
        <v/>
      </c>
      <c r="P685" s="96" t="str">
        <f t="shared" si="40"/>
        <v/>
      </c>
      <c r="R685" s="9"/>
      <c r="S685" s="9"/>
      <c r="T685" s="9"/>
      <c r="U685" s="9"/>
      <c r="V685" s="9"/>
      <c r="W685" s="9"/>
      <c r="X685" s="9"/>
      <c r="Y685" s="9"/>
      <c r="Z685" s="9"/>
      <c r="AA685" s="9"/>
      <c r="AB685" s="9"/>
      <c r="AC685" s="9"/>
      <c r="AD685" s="9"/>
      <c r="AE685" s="9"/>
      <c r="AF685" s="9"/>
      <c r="AG685" s="9"/>
      <c r="AH685" s="9"/>
      <c r="AI685" s="9"/>
      <c r="AJ685" s="9"/>
      <c r="AK685" s="9"/>
      <c r="AL685" s="9"/>
      <c r="AM685" s="9"/>
      <c r="AN685" s="9"/>
      <c r="AO685" s="9"/>
      <c r="AP685" s="9"/>
      <c r="AQ685" s="9"/>
      <c r="AR685" s="9"/>
      <c r="AS685" s="9"/>
      <c r="AT685" s="9"/>
      <c r="AU685" s="9"/>
      <c r="AV685" s="9"/>
      <c r="AW685" s="9"/>
      <c r="AX685" s="9"/>
      <c r="AY685" s="9"/>
      <c r="AZ685" s="9"/>
      <c r="BA685" s="9"/>
      <c r="BB685" s="9"/>
      <c r="BC685" s="9"/>
      <c r="BD685" s="9"/>
      <c r="BE685" s="9"/>
      <c r="BF685" s="9"/>
      <c r="BG685" s="9"/>
      <c r="BH685" s="9"/>
      <c r="BI685" s="9"/>
      <c r="BJ685" s="9"/>
      <c r="BK685" s="9"/>
      <c r="BL685" s="9"/>
      <c r="BM685" s="9"/>
      <c r="BN685" s="9"/>
      <c r="BO685" s="9"/>
      <c r="BP685" s="9"/>
      <c r="BQ685" s="9"/>
      <c r="BR685" s="9"/>
      <c r="BS685" s="9"/>
      <c r="BT685" s="9"/>
      <c r="BU685" s="9"/>
      <c r="BV685" s="9"/>
      <c r="BW685" s="9"/>
      <c r="BX685" s="9"/>
      <c r="BY685" s="9"/>
      <c r="BZ685" s="9"/>
    </row>
    <row r="686" spans="1:78">
      <c r="A686" s="50">
        <f t="shared" si="43"/>
        <v>675</v>
      </c>
      <c r="C686" s="11" t="str">
        <f>IFERROR(INDEX('     2022    '!D:D,MATCH('Order Summary'!$A686,'     2022    '!$AN:$AN,0)),"")</f>
        <v/>
      </c>
      <c r="D686" s="11" t="str">
        <f>IFERROR(INDEX('     2022    '!C:C,MATCH('Order Summary'!$A686,'     2022    '!$AN:$AN,0)),"")</f>
        <v/>
      </c>
      <c r="E686" s="11" t="str">
        <f>IFERROR(INDEX('     2022    '!E:E,MATCH('Order Summary'!$A686,'     2022    '!$AN:$AN,0)),"")</f>
        <v/>
      </c>
      <c r="F686" s="96">
        <f>IFERROR(INDEX('     2022    '!AY:AY,MATCH($A686,'     2022    '!$AN:$AN,0)),0)</f>
        <v>0</v>
      </c>
      <c r="G686" s="180" t="str">
        <f>IFERROR(IF($O$3&gt;68,INDEX('     2022    '!I:I,MATCH($A686,'     2022    '!$AN:$AN,0))*(1-'     2022    '!$BA$1),INDEX('     2022    '!I:I,MATCH($A686,'     2022    '!$AN:$AN,0))),"")</f>
        <v/>
      </c>
      <c r="H686" s="96">
        <f>IFERROR(INDEX('     2022    '!AZ:AZ,MATCH($A686,'     2022    '!$AN:$AN,0)),0)</f>
        <v>0</v>
      </c>
      <c r="I686" s="180" t="str">
        <f>IFERROR(IF($O$3&gt;68,INDEX('     2022    '!M:M,MATCH($A686,'     2022    '!$AN:$AN,0))*(1-'     2022    '!$BA$1),INDEX('     2022    '!M:M,MATCH($A686,'     2022    '!$AN:$AN,0))),"")</f>
        <v/>
      </c>
      <c r="J686" s="181">
        <f t="shared" si="41"/>
        <v>0</v>
      </c>
      <c r="K686" s="182" t="str">
        <f t="shared" si="42"/>
        <v/>
      </c>
      <c r="L686" s="53"/>
      <c r="M686" s="52" t="str">
        <f>IFERROR(INDEX('     2022    '!R:R,MATCH('Order Summary'!$A686,'     2022    '!$AN:$AN,0)),"")</f>
        <v/>
      </c>
      <c r="N686" s="52" t="str">
        <f>IFERROR(INDEX('     2022    '!V:V,MATCH('Order Summary'!$A686,'     2022    '!$AN:$AN,0)),"")</f>
        <v/>
      </c>
      <c r="O686" s="52" t="str">
        <f>IFERROR(INDEX('     2022    '!S:S,MATCH('Order Summary'!$A686,'     2022    '!$AN:$AN,0)),"")</f>
        <v/>
      </c>
      <c r="P686" s="96" t="str">
        <f t="shared" si="40"/>
        <v/>
      </c>
      <c r="R686" s="9"/>
      <c r="S686" s="9"/>
      <c r="T686" s="9"/>
      <c r="U686" s="9"/>
      <c r="V686" s="9"/>
      <c r="W686" s="9"/>
      <c r="X686" s="9"/>
      <c r="Y686" s="9"/>
      <c r="Z686" s="9"/>
      <c r="AA686" s="9"/>
      <c r="AB686" s="9"/>
      <c r="AC686" s="9"/>
      <c r="AD686" s="9"/>
      <c r="AE686" s="9"/>
      <c r="AF686" s="9"/>
      <c r="AG686" s="9"/>
      <c r="AH686" s="9"/>
      <c r="AI686" s="9"/>
      <c r="AJ686" s="9"/>
      <c r="AK686" s="9"/>
      <c r="AL686" s="9"/>
      <c r="AM686" s="9"/>
      <c r="AN686" s="9"/>
      <c r="AO686" s="9"/>
      <c r="AP686" s="9"/>
      <c r="AQ686" s="9"/>
      <c r="AR686" s="9"/>
      <c r="AS686" s="9"/>
      <c r="AT686" s="9"/>
      <c r="AU686" s="9"/>
      <c r="AV686" s="9"/>
      <c r="AW686" s="9"/>
      <c r="AX686" s="9"/>
      <c r="AY686" s="9"/>
      <c r="AZ686" s="9"/>
      <c r="BA686" s="9"/>
      <c r="BB686" s="9"/>
      <c r="BC686" s="9"/>
      <c r="BD686" s="9"/>
      <c r="BE686" s="9"/>
      <c r="BF686" s="9"/>
      <c r="BG686" s="9"/>
      <c r="BH686" s="9"/>
      <c r="BI686" s="9"/>
      <c r="BJ686" s="9"/>
      <c r="BK686" s="9"/>
      <c r="BL686" s="9"/>
      <c r="BM686" s="9"/>
      <c r="BN686" s="9"/>
      <c r="BO686" s="9"/>
      <c r="BP686" s="9"/>
      <c r="BQ686" s="9"/>
      <c r="BR686" s="9"/>
      <c r="BS686" s="9"/>
      <c r="BT686" s="9"/>
      <c r="BU686" s="9"/>
      <c r="BV686" s="9"/>
      <c r="BW686" s="9"/>
      <c r="BX686" s="9"/>
      <c r="BY686" s="9"/>
      <c r="BZ686" s="9"/>
    </row>
    <row r="687" spans="1:78">
      <c r="A687" s="50">
        <f t="shared" si="43"/>
        <v>676</v>
      </c>
      <c r="C687" s="11" t="str">
        <f>IFERROR(INDEX('     2022    '!D:D,MATCH('Order Summary'!$A687,'     2022    '!$AN:$AN,0)),"")</f>
        <v/>
      </c>
      <c r="D687" s="11" t="str">
        <f>IFERROR(INDEX('     2022    '!C:C,MATCH('Order Summary'!$A687,'     2022    '!$AN:$AN,0)),"")</f>
        <v/>
      </c>
      <c r="E687" s="11" t="str">
        <f>IFERROR(INDEX('     2022    '!E:E,MATCH('Order Summary'!$A687,'     2022    '!$AN:$AN,0)),"")</f>
        <v/>
      </c>
      <c r="F687" s="96">
        <f>IFERROR(INDEX('     2022    '!AY:AY,MATCH($A687,'     2022    '!$AN:$AN,0)),0)</f>
        <v>0</v>
      </c>
      <c r="G687" s="180" t="str">
        <f>IFERROR(IF($O$3&gt;68,INDEX('     2022    '!I:I,MATCH($A687,'     2022    '!$AN:$AN,0))*(1-'     2022    '!$BA$1),INDEX('     2022    '!I:I,MATCH($A687,'     2022    '!$AN:$AN,0))),"")</f>
        <v/>
      </c>
      <c r="H687" s="96">
        <f>IFERROR(INDEX('     2022    '!AZ:AZ,MATCH($A687,'     2022    '!$AN:$AN,0)),0)</f>
        <v>0</v>
      </c>
      <c r="I687" s="180" t="str">
        <f>IFERROR(IF($O$3&gt;68,INDEX('     2022    '!M:M,MATCH($A687,'     2022    '!$AN:$AN,0))*(1-'     2022    '!$BA$1),INDEX('     2022    '!M:M,MATCH($A687,'     2022    '!$AN:$AN,0))),"")</f>
        <v/>
      </c>
      <c r="J687" s="181">
        <f t="shared" si="41"/>
        <v>0</v>
      </c>
      <c r="K687" s="182" t="str">
        <f t="shared" si="42"/>
        <v/>
      </c>
      <c r="L687" s="53"/>
      <c r="M687" s="52" t="str">
        <f>IFERROR(INDEX('     2022    '!R:R,MATCH('Order Summary'!$A687,'     2022    '!$AN:$AN,0)),"")</f>
        <v/>
      </c>
      <c r="N687" s="52" t="str">
        <f>IFERROR(INDEX('     2022    '!V:V,MATCH('Order Summary'!$A687,'     2022    '!$AN:$AN,0)),"")</f>
        <v/>
      </c>
      <c r="O687" s="52" t="str">
        <f>IFERROR(INDEX('     2022    '!S:S,MATCH('Order Summary'!$A687,'     2022    '!$AN:$AN,0)),"")</f>
        <v/>
      </c>
      <c r="P687" s="96" t="str">
        <f t="shared" si="40"/>
        <v/>
      </c>
      <c r="R687" s="9"/>
      <c r="S687" s="9"/>
      <c r="T687" s="9"/>
      <c r="U687" s="9"/>
      <c r="V687" s="9"/>
      <c r="W687" s="9"/>
      <c r="X687" s="9"/>
      <c r="Y687" s="9"/>
      <c r="Z687" s="9"/>
      <c r="AA687" s="9"/>
      <c r="AB687" s="9"/>
      <c r="AC687" s="9"/>
      <c r="AD687" s="9"/>
      <c r="AE687" s="9"/>
      <c r="AF687" s="9"/>
      <c r="AG687" s="9"/>
      <c r="AH687" s="9"/>
      <c r="AI687" s="9"/>
      <c r="AJ687" s="9"/>
      <c r="AK687" s="9"/>
      <c r="AL687" s="9"/>
      <c r="AM687" s="9"/>
      <c r="AN687" s="9"/>
      <c r="AO687" s="9"/>
      <c r="AP687" s="9"/>
      <c r="AQ687" s="9"/>
      <c r="AR687" s="9"/>
      <c r="AS687" s="9"/>
      <c r="AT687" s="9"/>
      <c r="AU687" s="9"/>
      <c r="AV687" s="9"/>
      <c r="AW687" s="9"/>
      <c r="AX687" s="9"/>
      <c r="AY687" s="9"/>
      <c r="AZ687" s="9"/>
      <c r="BA687" s="9"/>
      <c r="BB687" s="9"/>
      <c r="BC687" s="9"/>
      <c r="BD687" s="9"/>
      <c r="BE687" s="9"/>
      <c r="BF687" s="9"/>
      <c r="BG687" s="9"/>
      <c r="BH687" s="9"/>
      <c r="BI687" s="9"/>
      <c r="BJ687" s="9"/>
      <c r="BK687" s="9"/>
      <c r="BL687" s="9"/>
      <c r="BM687" s="9"/>
      <c r="BN687" s="9"/>
      <c r="BO687" s="9"/>
      <c r="BP687" s="9"/>
      <c r="BQ687" s="9"/>
      <c r="BR687" s="9"/>
      <c r="BS687" s="9"/>
      <c r="BT687" s="9"/>
      <c r="BU687" s="9"/>
      <c r="BV687" s="9"/>
      <c r="BW687" s="9"/>
      <c r="BX687" s="9"/>
      <c r="BY687" s="9"/>
      <c r="BZ687" s="9"/>
    </row>
    <row r="688" spans="1:78">
      <c r="A688" s="50">
        <f t="shared" si="43"/>
        <v>677</v>
      </c>
      <c r="C688" s="11" t="str">
        <f>IFERROR(INDEX('     2022    '!D:D,MATCH('Order Summary'!$A688,'     2022    '!$AN:$AN,0)),"")</f>
        <v/>
      </c>
      <c r="D688" s="11" t="str">
        <f>IFERROR(INDEX('     2022    '!C:C,MATCH('Order Summary'!$A688,'     2022    '!$AN:$AN,0)),"")</f>
        <v/>
      </c>
      <c r="E688" s="11" t="str">
        <f>IFERROR(INDEX('     2022    '!E:E,MATCH('Order Summary'!$A688,'     2022    '!$AN:$AN,0)),"")</f>
        <v/>
      </c>
      <c r="F688" s="96">
        <f>IFERROR(INDEX('     2022    '!AY:AY,MATCH($A688,'     2022    '!$AN:$AN,0)),0)</f>
        <v>0</v>
      </c>
      <c r="G688" s="180" t="str">
        <f>IFERROR(IF($O$3&gt;68,INDEX('     2022    '!I:I,MATCH($A688,'     2022    '!$AN:$AN,0))*(1-'     2022    '!$BA$1),INDEX('     2022    '!I:I,MATCH($A688,'     2022    '!$AN:$AN,0))),"")</f>
        <v/>
      </c>
      <c r="H688" s="96">
        <f>IFERROR(INDEX('     2022    '!AZ:AZ,MATCH($A688,'     2022    '!$AN:$AN,0)),0)</f>
        <v>0</v>
      </c>
      <c r="I688" s="180" t="str">
        <f>IFERROR(IF($O$3&gt;68,INDEX('     2022    '!M:M,MATCH($A688,'     2022    '!$AN:$AN,0))*(1-'     2022    '!$BA$1),INDEX('     2022    '!M:M,MATCH($A688,'     2022    '!$AN:$AN,0))),"")</f>
        <v/>
      </c>
      <c r="J688" s="181">
        <f t="shared" si="41"/>
        <v>0</v>
      </c>
      <c r="K688" s="182" t="str">
        <f t="shared" si="42"/>
        <v/>
      </c>
      <c r="L688" s="53"/>
      <c r="M688" s="52" t="str">
        <f>IFERROR(INDEX('     2022    '!R:R,MATCH('Order Summary'!$A688,'     2022    '!$AN:$AN,0)),"")</f>
        <v/>
      </c>
      <c r="N688" s="52" t="str">
        <f>IFERROR(INDEX('     2022    '!V:V,MATCH('Order Summary'!$A688,'     2022    '!$AN:$AN,0)),"")</f>
        <v/>
      </c>
      <c r="O688" s="52" t="str">
        <f>IFERROR(INDEX('     2022    '!S:S,MATCH('Order Summary'!$A688,'     2022    '!$AN:$AN,0)),"")</f>
        <v/>
      </c>
      <c r="P688" s="96" t="str">
        <f t="shared" si="40"/>
        <v/>
      </c>
      <c r="R688" s="9"/>
      <c r="S688" s="9"/>
      <c r="T688" s="9"/>
      <c r="U688" s="9"/>
      <c r="V688" s="9"/>
      <c r="W688" s="9"/>
      <c r="X688" s="9"/>
      <c r="Y688" s="9"/>
      <c r="Z688" s="9"/>
      <c r="AA688" s="9"/>
      <c r="AB688" s="9"/>
      <c r="AC688" s="9"/>
      <c r="AD688" s="9"/>
      <c r="AE688" s="9"/>
      <c r="AF688" s="9"/>
      <c r="AG688" s="9"/>
      <c r="AH688" s="9"/>
      <c r="AI688" s="9"/>
      <c r="AJ688" s="9"/>
      <c r="AK688" s="9"/>
      <c r="AL688" s="9"/>
      <c r="AM688" s="9"/>
      <c r="AN688" s="9"/>
      <c r="AO688" s="9"/>
      <c r="AP688" s="9"/>
      <c r="AQ688" s="9"/>
      <c r="AR688" s="9"/>
      <c r="AS688" s="9"/>
      <c r="AT688" s="9"/>
      <c r="AU688" s="9"/>
      <c r="AV688" s="9"/>
      <c r="AW688" s="9"/>
      <c r="AX688" s="9"/>
      <c r="AY688" s="9"/>
      <c r="AZ688" s="9"/>
      <c r="BA688" s="9"/>
      <c r="BB688" s="9"/>
      <c r="BC688" s="9"/>
      <c r="BD688" s="9"/>
      <c r="BE688" s="9"/>
      <c r="BF688" s="9"/>
      <c r="BG688" s="9"/>
      <c r="BH688" s="9"/>
      <c r="BI688" s="9"/>
      <c r="BJ688" s="9"/>
      <c r="BK688" s="9"/>
      <c r="BL688" s="9"/>
      <c r="BM688" s="9"/>
      <c r="BN688" s="9"/>
      <c r="BO688" s="9"/>
      <c r="BP688" s="9"/>
      <c r="BQ688" s="9"/>
      <c r="BR688" s="9"/>
      <c r="BS688" s="9"/>
      <c r="BT688" s="9"/>
      <c r="BU688" s="9"/>
      <c r="BV688" s="9"/>
      <c r="BW688" s="9"/>
      <c r="BX688" s="9"/>
      <c r="BY688" s="9"/>
      <c r="BZ688" s="9"/>
    </row>
    <row r="689" spans="1:78">
      <c r="A689" s="50">
        <f t="shared" si="43"/>
        <v>678</v>
      </c>
      <c r="C689" s="11" t="str">
        <f>IFERROR(INDEX('     2022    '!D:D,MATCH('Order Summary'!$A689,'     2022    '!$AN:$AN,0)),"")</f>
        <v/>
      </c>
      <c r="D689" s="11" t="str">
        <f>IFERROR(INDEX('     2022    '!C:C,MATCH('Order Summary'!$A689,'     2022    '!$AN:$AN,0)),"")</f>
        <v/>
      </c>
      <c r="E689" s="11" t="str">
        <f>IFERROR(INDEX('     2022    '!E:E,MATCH('Order Summary'!$A689,'     2022    '!$AN:$AN,0)),"")</f>
        <v/>
      </c>
      <c r="F689" s="96">
        <f>IFERROR(INDEX('     2022    '!AY:AY,MATCH($A689,'     2022    '!$AN:$AN,0)),0)</f>
        <v>0</v>
      </c>
      <c r="G689" s="180" t="str">
        <f>IFERROR(IF($O$3&gt;68,INDEX('     2022    '!I:I,MATCH($A689,'     2022    '!$AN:$AN,0))*(1-'     2022    '!$BA$1),INDEX('     2022    '!I:I,MATCH($A689,'     2022    '!$AN:$AN,0))),"")</f>
        <v/>
      </c>
      <c r="H689" s="96">
        <f>IFERROR(INDEX('     2022    '!AZ:AZ,MATCH($A689,'     2022    '!$AN:$AN,0)),0)</f>
        <v>0</v>
      </c>
      <c r="I689" s="180" t="str">
        <f>IFERROR(IF($O$3&gt;68,INDEX('     2022    '!M:M,MATCH($A689,'     2022    '!$AN:$AN,0))*(1-'     2022    '!$BA$1),INDEX('     2022    '!M:M,MATCH($A689,'     2022    '!$AN:$AN,0))),"")</f>
        <v/>
      </c>
      <c r="J689" s="181">
        <f t="shared" si="41"/>
        <v>0</v>
      </c>
      <c r="K689" s="182" t="str">
        <f t="shared" si="42"/>
        <v/>
      </c>
      <c r="L689" s="53"/>
      <c r="M689" s="52" t="str">
        <f>IFERROR(INDEX('     2022    '!R:R,MATCH('Order Summary'!$A689,'     2022    '!$AN:$AN,0)),"")</f>
        <v/>
      </c>
      <c r="N689" s="52" t="str">
        <f>IFERROR(INDEX('     2022    '!V:V,MATCH('Order Summary'!$A689,'     2022    '!$AN:$AN,0)),"")</f>
        <v/>
      </c>
      <c r="O689" s="52" t="str">
        <f>IFERROR(INDEX('     2022    '!S:S,MATCH('Order Summary'!$A689,'     2022    '!$AN:$AN,0)),"")</f>
        <v/>
      </c>
      <c r="P689" s="96" t="str">
        <f t="shared" si="40"/>
        <v/>
      </c>
      <c r="R689" s="9"/>
      <c r="S689" s="9"/>
      <c r="T689" s="9"/>
      <c r="U689" s="9"/>
      <c r="V689" s="9"/>
      <c r="W689" s="9"/>
      <c r="X689" s="9"/>
      <c r="Y689" s="9"/>
      <c r="Z689" s="9"/>
      <c r="AA689" s="9"/>
      <c r="AB689" s="9"/>
      <c r="AC689" s="9"/>
      <c r="AD689" s="9"/>
      <c r="AE689" s="9"/>
      <c r="AF689" s="9"/>
      <c r="AG689" s="9"/>
      <c r="AH689" s="9"/>
      <c r="AI689" s="9"/>
      <c r="AJ689" s="9"/>
      <c r="AK689" s="9"/>
      <c r="AL689" s="9"/>
      <c r="AM689" s="9"/>
      <c r="AN689" s="9"/>
      <c r="AO689" s="9"/>
      <c r="AP689" s="9"/>
      <c r="AQ689" s="9"/>
      <c r="AR689" s="9"/>
      <c r="AS689" s="9"/>
      <c r="AT689" s="9"/>
      <c r="AU689" s="9"/>
      <c r="AV689" s="9"/>
      <c r="AW689" s="9"/>
      <c r="AX689" s="9"/>
      <c r="AY689" s="9"/>
      <c r="AZ689" s="9"/>
      <c r="BA689" s="9"/>
      <c r="BB689" s="9"/>
      <c r="BC689" s="9"/>
      <c r="BD689" s="9"/>
      <c r="BE689" s="9"/>
      <c r="BF689" s="9"/>
      <c r="BG689" s="9"/>
      <c r="BH689" s="9"/>
      <c r="BI689" s="9"/>
      <c r="BJ689" s="9"/>
      <c r="BK689" s="9"/>
      <c r="BL689" s="9"/>
      <c r="BM689" s="9"/>
      <c r="BN689" s="9"/>
      <c r="BO689" s="9"/>
      <c r="BP689" s="9"/>
      <c r="BQ689" s="9"/>
      <c r="BR689" s="9"/>
      <c r="BS689" s="9"/>
      <c r="BT689" s="9"/>
      <c r="BU689" s="9"/>
      <c r="BV689" s="9"/>
      <c r="BW689" s="9"/>
      <c r="BX689" s="9"/>
      <c r="BY689" s="9"/>
      <c r="BZ689" s="9"/>
    </row>
    <row r="690" spans="1:78">
      <c r="A690" s="50">
        <f t="shared" si="43"/>
        <v>679</v>
      </c>
      <c r="C690" s="11" t="str">
        <f>IFERROR(INDEX('     2022    '!D:D,MATCH('Order Summary'!$A690,'     2022    '!$AN:$AN,0)),"")</f>
        <v/>
      </c>
      <c r="D690" s="11" t="str">
        <f>IFERROR(INDEX('     2022    '!C:C,MATCH('Order Summary'!$A690,'     2022    '!$AN:$AN,0)),"")</f>
        <v/>
      </c>
      <c r="E690" s="11" t="str">
        <f>IFERROR(INDEX('     2022    '!E:E,MATCH('Order Summary'!$A690,'     2022    '!$AN:$AN,0)),"")</f>
        <v/>
      </c>
      <c r="F690" s="96">
        <f>IFERROR(INDEX('     2022    '!AY:AY,MATCH($A690,'     2022    '!$AN:$AN,0)),0)</f>
        <v>0</v>
      </c>
      <c r="G690" s="180" t="str">
        <f>IFERROR(IF($O$3&gt;68,INDEX('     2022    '!I:I,MATCH($A690,'     2022    '!$AN:$AN,0))*(1-'     2022    '!$BA$1),INDEX('     2022    '!I:I,MATCH($A690,'     2022    '!$AN:$AN,0))),"")</f>
        <v/>
      </c>
      <c r="H690" s="96">
        <f>IFERROR(INDEX('     2022    '!AZ:AZ,MATCH($A690,'     2022    '!$AN:$AN,0)),0)</f>
        <v>0</v>
      </c>
      <c r="I690" s="180" t="str">
        <f>IFERROR(IF($O$3&gt;68,INDEX('     2022    '!M:M,MATCH($A690,'     2022    '!$AN:$AN,0))*(1-'     2022    '!$BA$1),INDEX('     2022    '!M:M,MATCH($A690,'     2022    '!$AN:$AN,0))),"")</f>
        <v/>
      </c>
      <c r="J690" s="181">
        <f t="shared" si="41"/>
        <v>0</v>
      </c>
      <c r="K690" s="182" t="str">
        <f t="shared" si="42"/>
        <v/>
      </c>
      <c r="L690" s="53"/>
      <c r="M690" s="52" t="str">
        <f>IFERROR(INDEX('     2022    '!R:R,MATCH('Order Summary'!$A690,'     2022    '!$AN:$AN,0)),"")</f>
        <v/>
      </c>
      <c r="N690" s="52" t="str">
        <f>IFERROR(INDEX('     2022    '!V:V,MATCH('Order Summary'!$A690,'     2022    '!$AN:$AN,0)),"")</f>
        <v/>
      </c>
      <c r="O690" s="52" t="str">
        <f>IFERROR(INDEX('     2022    '!S:S,MATCH('Order Summary'!$A690,'     2022    '!$AN:$AN,0)),"")</f>
        <v/>
      </c>
      <c r="P690" s="96" t="str">
        <f t="shared" si="40"/>
        <v/>
      </c>
      <c r="R690" s="9"/>
      <c r="S690" s="9"/>
      <c r="T690" s="9"/>
      <c r="U690" s="9"/>
      <c r="V690" s="9"/>
      <c r="W690" s="9"/>
      <c r="X690" s="9"/>
      <c r="Y690" s="9"/>
      <c r="Z690" s="9"/>
      <c r="AA690" s="9"/>
      <c r="AB690" s="9"/>
      <c r="AC690" s="9"/>
      <c r="AD690" s="9"/>
      <c r="AE690" s="9"/>
      <c r="AF690" s="9"/>
      <c r="AG690" s="9"/>
      <c r="AH690" s="9"/>
      <c r="AI690" s="9"/>
      <c r="AJ690" s="9"/>
      <c r="AK690" s="9"/>
      <c r="AL690" s="9"/>
      <c r="AM690" s="9"/>
      <c r="AN690" s="9"/>
      <c r="AO690" s="9"/>
      <c r="AP690" s="9"/>
      <c r="AQ690" s="9"/>
      <c r="AR690" s="9"/>
      <c r="AS690" s="9"/>
      <c r="AT690" s="9"/>
      <c r="AU690" s="9"/>
      <c r="AV690" s="9"/>
      <c r="AW690" s="9"/>
      <c r="AX690" s="9"/>
      <c r="AY690" s="9"/>
      <c r="AZ690" s="9"/>
      <c r="BA690" s="9"/>
      <c r="BB690" s="9"/>
      <c r="BC690" s="9"/>
      <c r="BD690" s="9"/>
      <c r="BE690" s="9"/>
      <c r="BF690" s="9"/>
      <c r="BG690" s="9"/>
      <c r="BH690" s="9"/>
      <c r="BI690" s="9"/>
      <c r="BJ690" s="9"/>
      <c r="BK690" s="9"/>
      <c r="BL690" s="9"/>
      <c r="BM690" s="9"/>
      <c r="BN690" s="9"/>
      <c r="BO690" s="9"/>
      <c r="BP690" s="9"/>
      <c r="BQ690" s="9"/>
      <c r="BR690" s="9"/>
      <c r="BS690" s="9"/>
      <c r="BT690" s="9"/>
      <c r="BU690" s="9"/>
      <c r="BV690" s="9"/>
      <c r="BW690" s="9"/>
      <c r="BX690" s="9"/>
      <c r="BY690" s="9"/>
      <c r="BZ690" s="9"/>
    </row>
    <row r="691" spans="1:78">
      <c r="A691" s="50">
        <f t="shared" si="43"/>
        <v>680</v>
      </c>
      <c r="C691" s="11" t="str">
        <f>IFERROR(INDEX('     2022    '!D:D,MATCH('Order Summary'!$A691,'     2022    '!$AN:$AN,0)),"")</f>
        <v/>
      </c>
      <c r="D691" s="11" t="str">
        <f>IFERROR(INDEX('     2022    '!C:C,MATCH('Order Summary'!$A691,'     2022    '!$AN:$AN,0)),"")</f>
        <v/>
      </c>
      <c r="E691" s="11" t="str">
        <f>IFERROR(INDEX('     2022    '!E:E,MATCH('Order Summary'!$A691,'     2022    '!$AN:$AN,0)),"")</f>
        <v/>
      </c>
      <c r="F691" s="96">
        <f>IFERROR(INDEX('     2022    '!AY:AY,MATCH($A691,'     2022    '!$AN:$AN,0)),0)</f>
        <v>0</v>
      </c>
      <c r="G691" s="180" t="str">
        <f>IFERROR(IF($O$3&gt;68,INDEX('     2022    '!I:I,MATCH($A691,'     2022    '!$AN:$AN,0))*(1-'     2022    '!$BA$1),INDEX('     2022    '!I:I,MATCH($A691,'     2022    '!$AN:$AN,0))),"")</f>
        <v/>
      </c>
      <c r="H691" s="96">
        <f>IFERROR(INDEX('     2022    '!AZ:AZ,MATCH($A691,'     2022    '!$AN:$AN,0)),0)</f>
        <v>0</v>
      </c>
      <c r="I691" s="180" t="str">
        <f>IFERROR(IF($O$3&gt;68,INDEX('     2022    '!M:M,MATCH($A691,'     2022    '!$AN:$AN,0))*(1-'     2022    '!$BA$1),INDEX('     2022    '!M:M,MATCH($A691,'     2022    '!$AN:$AN,0))),"")</f>
        <v/>
      </c>
      <c r="J691" s="181">
        <f t="shared" si="41"/>
        <v>0</v>
      </c>
      <c r="K691" s="182" t="str">
        <f t="shared" si="42"/>
        <v/>
      </c>
      <c r="L691" s="53"/>
      <c r="M691" s="52" t="str">
        <f>IFERROR(INDEX('     2022    '!R:R,MATCH('Order Summary'!$A691,'     2022    '!$AN:$AN,0)),"")</f>
        <v/>
      </c>
      <c r="N691" s="52" t="str">
        <f>IFERROR(INDEX('     2022    '!V:V,MATCH('Order Summary'!$A691,'     2022    '!$AN:$AN,0)),"")</f>
        <v/>
      </c>
      <c r="O691" s="52" t="str">
        <f>IFERROR(INDEX('     2022    '!S:S,MATCH('Order Summary'!$A691,'     2022    '!$AN:$AN,0)),"")</f>
        <v/>
      </c>
      <c r="P691" s="96" t="str">
        <f t="shared" si="40"/>
        <v/>
      </c>
      <c r="R691" s="9"/>
      <c r="S691" s="9"/>
      <c r="T691" s="9"/>
      <c r="U691" s="9"/>
      <c r="V691" s="9"/>
      <c r="W691" s="9"/>
      <c r="X691" s="9"/>
      <c r="Y691" s="9"/>
      <c r="Z691" s="9"/>
      <c r="AA691" s="9"/>
      <c r="AB691" s="9"/>
      <c r="AC691" s="9"/>
      <c r="AD691" s="9"/>
      <c r="AE691" s="9"/>
      <c r="AF691" s="9"/>
      <c r="AG691" s="9"/>
      <c r="AH691" s="9"/>
      <c r="AI691" s="9"/>
      <c r="AJ691" s="9"/>
      <c r="AK691" s="9"/>
      <c r="AL691" s="9"/>
      <c r="AM691" s="9"/>
      <c r="AN691" s="9"/>
      <c r="AO691" s="9"/>
      <c r="AP691" s="9"/>
      <c r="AQ691" s="9"/>
      <c r="AR691" s="9"/>
      <c r="AS691" s="9"/>
      <c r="AT691" s="9"/>
      <c r="AU691" s="9"/>
      <c r="AV691" s="9"/>
      <c r="AW691" s="9"/>
      <c r="AX691" s="9"/>
      <c r="AY691" s="9"/>
      <c r="AZ691" s="9"/>
      <c r="BA691" s="9"/>
      <c r="BB691" s="9"/>
      <c r="BC691" s="9"/>
      <c r="BD691" s="9"/>
      <c r="BE691" s="9"/>
      <c r="BF691" s="9"/>
      <c r="BG691" s="9"/>
      <c r="BH691" s="9"/>
      <c r="BI691" s="9"/>
      <c r="BJ691" s="9"/>
      <c r="BK691" s="9"/>
      <c r="BL691" s="9"/>
      <c r="BM691" s="9"/>
      <c r="BN691" s="9"/>
      <c r="BO691" s="9"/>
      <c r="BP691" s="9"/>
      <c r="BQ691" s="9"/>
      <c r="BR691" s="9"/>
      <c r="BS691" s="9"/>
      <c r="BT691" s="9"/>
      <c r="BU691" s="9"/>
      <c r="BV691" s="9"/>
      <c r="BW691" s="9"/>
      <c r="BX691" s="9"/>
      <c r="BY691" s="9"/>
      <c r="BZ691" s="9"/>
    </row>
    <row r="692" spans="1:78">
      <c r="A692" s="50">
        <f t="shared" si="43"/>
        <v>681</v>
      </c>
      <c r="C692" s="11" t="str">
        <f>IFERROR(INDEX('     2022    '!D:D,MATCH('Order Summary'!$A692,'     2022    '!$AN:$AN,0)),"")</f>
        <v/>
      </c>
      <c r="D692" s="11" t="str">
        <f>IFERROR(INDEX('     2022    '!C:C,MATCH('Order Summary'!$A692,'     2022    '!$AN:$AN,0)),"")</f>
        <v/>
      </c>
      <c r="E692" s="11" t="str">
        <f>IFERROR(INDEX('     2022    '!E:E,MATCH('Order Summary'!$A692,'     2022    '!$AN:$AN,0)),"")</f>
        <v/>
      </c>
      <c r="F692" s="96">
        <f>IFERROR(INDEX('     2022    '!AY:AY,MATCH($A692,'     2022    '!$AN:$AN,0)),0)</f>
        <v>0</v>
      </c>
      <c r="G692" s="180" t="str">
        <f>IFERROR(IF($O$3&gt;68,INDEX('     2022    '!I:I,MATCH($A692,'     2022    '!$AN:$AN,0))*(1-'     2022    '!$BA$1),INDEX('     2022    '!I:I,MATCH($A692,'     2022    '!$AN:$AN,0))),"")</f>
        <v/>
      </c>
      <c r="H692" s="96">
        <f>IFERROR(INDEX('     2022    '!AZ:AZ,MATCH($A692,'     2022    '!$AN:$AN,0)),0)</f>
        <v>0</v>
      </c>
      <c r="I692" s="180" t="str">
        <f>IFERROR(IF($O$3&gt;68,INDEX('     2022    '!M:M,MATCH($A692,'     2022    '!$AN:$AN,0))*(1-'     2022    '!$BA$1),INDEX('     2022    '!M:M,MATCH($A692,'     2022    '!$AN:$AN,0))),"")</f>
        <v/>
      </c>
      <c r="J692" s="181">
        <f t="shared" si="41"/>
        <v>0</v>
      </c>
      <c r="K692" s="182" t="str">
        <f t="shared" si="42"/>
        <v/>
      </c>
      <c r="L692" s="53"/>
      <c r="M692" s="52" t="str">
        <f>IFERROR(INDEX('     2022    '!R:R,MATCH('Order Summary'!$A692,'     2022    '!$AN:$AN,0)),"")</f>
        <v/>
      </c>
      <c r="N692" s="52" t="str">
        <f>IFERROR(INDEX('     2022    '!V:V,MATCH('Order Summary'!$A692,'     2022    '!$AN:$AN,0)),"")</f>
        <v/>
      </c>
      <c r="O692" s="52" t="str">
        <f>IFERROR(INDEX('     2022    '!S:S,MATCH('Order Summary'!$A692,'     2022    '!$AN:$AN,0)),"")</f>
        <v/>
      </c>
      <c r="P692" s="96" t="str">
        <f t="shared" si="40"/>
        <v/>
      </c>
      <c r="R692" s="9"/>
      <c r="S692" s="9"/>
      <c r="T692" s="9"/>
      <c r="U692" s="9"/>
      <c r="V692" s="9"/>
      <c r="W692" s="9"/>
      <c r="X692" s="9"/>
      <c r="Y692" s="9"/>
      <c r="Z692" s="9"/>
      <c r="AA692" s="9"/>
      <c r="AB692" s="9"/>
      <c r="AC692" s="9"/>
      <c r="AD692" s="9"/>
      <c r="AE692" s="9"/>
      <c r="AF692" s="9"/>
      <c r="AG692" s="9"/>
      <c r="AH692" s="9"/>
      <c r="AI692" s="9"/>
      <c r="AJ692" s="9"/>
      <c r="AK692" s="9"/>
      <c r="AL692" s="9"/>
      <c r="AM692" s="9"/>
      <c r="AN692" s="9"/>
      <c r="AO692" s="9"/>
      <c r="AP692" s="9"/>
      <c r="AQ692" s="9"/>
      <c r="AR692" s="9"/>
      <c r="AS692" s="9"/>
      <c r="AT692" s="9"/>
      <c r="AU692" s="9"/>
      <c r="AV692" s="9"/>
      <c r="AW692" s="9"/>
      <c r="AX692" s="9"/>
      <c r="AY692" s="9"/>
      <c r="AZ692" s="9"/>
      <c r="BA692" s="9"/>
      <c r="BB692" s="9"/>
      <c r="BC692" s="9"/>
      <c r="BD692" s="9"/>
      <c r="BE692" s="9"/>
      <c r="BF692" s="9"/>
      <c r="BG692" s="9"/>
      <c r="BH692" s="9"/>
      <c r="BI692" s="9"/>
      <c r="BJ692" s="9"/>
      <c r="BK692" s="9"/>
      <c r="BL692" s="9"/>
      <c r="BM692" s="9"/>
      <c r="BN692" s="9"/>
      <c r="BO692" s="9"/>
      <c r="BP692" s="9"/>
      <c r="BQ692" s="9"/>
      <c r="BR692" s="9"/>
      <c r="BS692" s="9"/>
      <c r="BT692" s="9"/>
      <c r="BU692" s="9"/>
      <c r="BV692" s="9"/>
      <c r="BW692" s="9"/>
      <c r="BX692" s="9"/>
      <c r="BY692" s="9"/>
      <c r="BZ692" s="9"/>
    </row>
    <row r="693" spans="1:78">
      <c r="A693" s="50">
        <f t="shared" si="43"/>
        <v>682</v>
      </c>
      <c r="C693" s="11" t="str">
        <f>IFERROR(INDEX('     2022    '!D:D,MATCH('Order Summary'!$A693,'     2022    '!$AN:$AN,0)),"")</f>
        <v/>
      </c>
      <c r="D693" s="11" t="str">
        <f>IFERROR(INDEX('     2022    '!C:C,MATCH('Order Summary'!$A693,'     2022    '!$AN:$AN,0)),"")</f>
        <v/>
      </c>
      <c r="E693" s="11" t="str">
        <f>IFERROR(INDEX('     2022    '!E:E,MATCH('Order Summary'!$A693,'     2022    '!$AN:$AN,0)),"")</f>
        <v/>
      </c>
      <c r="F693" s="96">
        <f>IFERROR(INDEX('     2022    '!AY:AY,MATCH($A693,'     2022    '!$AN:$AN,0)),0)</f>
        <v>0</v>
      </c>
      <c r="G693" s="180" t="str">
        <f>IFERROR(IF($O$3&gt;68,INDEX('     2022    '!I:I,MATCH($A693,'     2022    '!$AN:$AN,0))*(1-'     2022    '!$BA$1),INDEX('     2022    '!I:I,MATCH($A693,'     2022    '!$AN:$AN,0))),"")</f>
        <v/>
      </c>
      <c r="H693" s="96">
        <f>IFERROR(INDEX('     2022    '!AZ:AZ,MATCH($A693,'     2022    '!$AN:$AN,0)),0)</f>
        <v>0</v>
      </c>
      <c r="I693" s="180" t="str">
        <f>IFERROR(IF($O$3&gt;68,INDEX('     2022    '!M:M,MATCH($A693,'     2022    '!$AN:$AN,0))*(1-'     2022    '!$BA$1),INDEX('     2022    '!M:M,MATCH($A693,'     2022    '!$AN:$AN,0))),"")</f>
        <v/>
      </c>
      <c r="J693" s="181">
        <f t="shared" si="41"/>
        <v>0</v>
      </c>
      <c r="K693" s="182" t="str">
        <f t="shared" si="42"/>
        <v/>
      </c>
      <c r="L693" s="53"/>
      <c r="M693" s="52" t="str">
        <f>IFERROR(INDEX('     2022    '!R:R,MATCH('Order Summary'!$A693,'     2022    '!$AN:$AN,0)),"")</f>
        <v/>
      </c>
      <c r="N693" s="52" t="str">
        <f>IFERROR(INDEX('     2022    '!V:V,MATCH('Order Summary'!$A693,'     2022    '!$AN:$AN,0)),"")</f>
        <v/>
      </c>
      <c r="O693" s="52" t="str">
        <f>IFERROR(INDEX('     2022    '!S:S,MATCH('Order Summary'!$A693,'     2022    '!$AN:$AN,0)),"")</f>
        <v/>
      </c>
      <c r="P693" s="96" t="str">
        <f t="shared" si="40"/>
        <v/>
      </c>
      <c r="R693" s="9"/>
      <c r="S693" s="9"/>
      <c r="T693" s="9"/>
      <c r="U693" s="9"/>
      <c r="V693" s="9"/>
      <c r="W693" s="9"/>
      <c r="X693" s="9"/>
      <c r="Y693" s="9"/>
      <c r="Z693" s="9"/>
      <c r="AA693" s="9"/>
      <c r="AB693" s="9"/>
      <c r="AC693" s="9"/>
      <c r="AD693" s="9"/>
      <c r="AE693" s="9"/>
      <c r="AF693" s="9"/>
      <c r="AG693" s="9"/>
      <c r="AH693" s="9"/>
      <c r="AI693" s="9"/>
      <c r="AJ693" s="9"/>
      <c r="AK693" s="9"/>
      <c r="AL693" s="9"/>
      <c r="AM693" s="9"/>
      <c r="AN693" s="9"/>
      <c r="AO693" s="9"/>
      <c r="AP693" s="9"/>
      <c r="AQ693" s="9"/>
      <c r="AR693" s="9"/>
      <c r="AS693" s="9"/>
      <c r="AT693" s="9"/>
      <c r="AU693" s="9"/>
      <c r="AV693" s="9"/>
      <c r="AW693" s="9"/>
      <c r="AX693" s="9"/>
      <c r="AY693" s="9"/>
      <c r="AZ693" s="9"/>
      <c r="BA693" s="9"/>
      <c r="BB693" s="9"/>
      <c r="BC693" s="9"/>
      <c r="BD693" s="9"/>
      <c r="BE693" s="9"/>
      <c r="BF693" s="9"/>
      <c r="BG693" s="9"/>
      <c r="BH693" s="9"/>
      <c r="BI693" s="9"/>
      <c r="BJ693" s="9"/>
      <c r="BK693" s="9"/>
      <c r="BL693" s="9"/>
      <c r="BM693" s="9"/>
      <c r="BN693" s="9"/>
      <c r="BO693" s="9"/>
      <c r="BP693" s="9"/>
      <c r="BQ693" s="9"/>
      <c r="BR693" s="9"/>
      <c r="BS693" s="9"/>
      <c r="BT693" s="9"/>
      <c r="BU693" s="9"/>
      <c r="BV693" s="9"/>
      <c r="BW693" s="9"/>
      <c r="BX693" s="9"/>
      <c r="BY693" s="9"/>
      <c r="BZ693" s="9"/>
    </row>
    <row r="694" spans="1:78">
      <c r="A694" s="50">
        <f t="shared" si="43"/>
        <v>683</v>
      </c>
      <c r="C694" s="11" t="str">
        <f>IFERROR(INDEX('     2022    '!D:D,MATCH('Order Summary'!$A694,'     2022    '!$AN:$AN,0)),"")</f>
        <v/>
      </c>
      <c r="D694" s="11" t="str">
        <f>IFERROR(INDEX('     2022    '!C:C,MATCH('Order Summary'!$A694,'     2022    '!$AN:$AN,0)),"")</f>
        <v/>
      </c>
      <c r="E694" s="11" t="str">
        <f>IFERROR(INDEX('     2022    '!E:E,MATCH('Order Summary'!$A694,'     2022    '!$AN:$AN,0)),"")</f>
        <v/>
      </c>
      <c r="F694" s="96">
        <f>IFERROR(INDEX('     2022    '!AY:AY,MATCH($A694,'     2022    '!$AN:$AN,0)),0)</f>
        <v>0</v>
      </c>
      <c r="G694" s="180" t="str">
        <f>IFERROR(IF($O$3&gt;68,INDEX('     2022    '!I:I,MATCH($A694,'     2022    '!$AN:$AN,0))*(1-'     2022    '!$BA$1),INDEX('     2022    '!I:I,MATCH($A694,'     2022    '!$AN:$AN,0))),"")</f>
        <v/>
      </c>
      <c r="H694" s="96">
        <f>IFERROR(INDEX('     2022    '!AZ:AZ,MATCH($A694,'     2022    '!$AN:$AN,0)),0)</f>
        <v>0</v>
      </c>
      <c r="I694" s="180" t="str">
        <f>IFERROR(IF($O$3&gt;68,INDEX('     2022    '!M:M,MATCH($A694,'     2022    '!$AN:$AN,0))*(1-'     2022    '!$BA$1),INDEX('     2022    '!M:M,MATCH($A694,'     2022    '!$AN:$AN,0))),"")</f>
        <v/>
      </c>
      <c r="J694" s="181">
        <f t="shared" si="41"/>
        <v>0</v>
      </c>
      <c r="K694" s="182" t="str">
        <f t="shared" si="42"/>
        <v/>
      </c>
      <c r="L694" s="53"/>
      <c r="M694" s="52" t="str">
        <f>IFERROR(INDEX('     2022    '!R:R,MATCH('Order Summary'!$A694,'     2022    '!$AN:$AN,0)),"")</f>
        <v/>
      </c>
      <c r="N694" s="52" t="str">
        <f>IFERROR(INDEX('     2022    '!V:V,MATCH('Order Summary'!$A694,'     2022    '!$AN:$AN,0)),"")</f>
        <v/>
      </c>
      <c r="O694" s="52" t="str">
        <f>IFERROR(INDEX('     2022    '!S:S,MATCH('Order Summary'!$A694,'     2022    '!$AN:$AN,0)),"")</f>
        <v/>
      </c>
      <c r="P694" s="96" t="str">
        <f t="shared" si="40"/>
        <v/>
      </c>
      <c r="R694" s="9"/>
      <c r="S694" s="9"/>
      <c r="T694" s="9"/>
      <c r="U694" s="9"/>
      <c r="V694" s="9"/>
      <c r="W694" s="9"/>
      <c r="X694" s="9"/>
      <c r="Y694" s="9"/>
      <c r="Z694" s="9"/>
      <c r="AA694" s="9"/>
      <c r="AB694" s="9"/>
      <c r="AC694" s="9"/>
      <c r="AD694" s="9"/>
      <c r="AE694" s="9"/>
      <c r="AF694" s="9"/>
      <c r="AG694" s="9"/>
      <c r="AH694" s="9"/>
      <c r="AI694" s="9"/>
      <c r="AJ694" s="9"/>
      <c r="AK694" s="9"/>
      <c r="AL694" s="9"/>
      <c r="AM694" s="9"/>
      <c r="AN694" s="9"/>
      <c r="AO694" s="9"/>
      <c r="AP694" s="9"/>
      <c r="AQ694" s="9"/>
      <c r="AR694" s="9"/>
      <c r="AS694" s="9"/>
      <c r="AT694" s="9"/>
      <c r="AU694" s="9"/>
      <c r="AV694" s="9"/>
      <c r="AW694" s="9"/>
      <c r="AX694" s="9"/>
      <c r="AY694" s="9"/>
      <c r="AZ694" s="9"/>
      <c r="BA694" s="9"/>
      <c r="BB694" s="9"/>
      <c r="BC694" s="9"/>
      <c r="BD694" s="9"/>
      <c r="BE694" s="9"/>
      <c r="BF694" s="9"/>
      <c r="BG694" s="9"/>
      <c r="BH694" s="9"/>
      <c r="BI694" s="9"/>
      <c r="BJ694" s="9"/>
      <c r="BK694" s="9"/>
      <c r="BL694" s="9"/>
      <c r="BM694" s="9"/>
      <c r="BN694" s="9"/>
      <c r="BO694" s="9"/>
      <c r="BP694" s="9"/>
      <c r="BQ694" s="9"/>
      <c r="BR694" s="9"/>
      <c r="BS694" s="9"/>
      <c r="BT694" s="9"/>
      <c r="BU694" s="9"/>
      <c r="BV694" s="9"/>
      <c r="BW694" s="9"/>
      <c r="BX694" s="9"/>
      <c r="BY694" s="9"/>
      <c r="BZ694" s="9"/>
    </row>
    <row r="695" spans="1:78">
      <c r="A695" s="50">
        <f t="shared" si="43"/>
        <v>684</v>
      </c>
      <c r="C695" s="11" t="str">
        <f>IFERROR(INDEX('     2022    '!D:D,MATCH('Order Summary'!$A695,'     2022    '!$AN:$AN,0)),"")</f>
        <v/>
      </c>
      <c r="D695" s="11" t="str">
        <f>IFERROR(INDEX('     2022    '!C:C,MATCH('Order Summary'!$A695,'     2022    '!$AN:$AN,0)),"")</f>
        <v/>
      </c>
      <c r="E695" s="11" t="str">
        <f>IFERROR(INDEX('     2022    '!E:E,MATCH('Order Summary'!$A695,'     2022    '!$AN:$AN,0)),"")</f>
        <v/>
      </c>
      <c r="F695" s="96">
        <f>IFERROR(INDEX('     2022    '!AY:AY,MATCH($A695,'     2022    '!$AN:$AN,0)),0)</f>
        <v>0</v>
      </c>
      <c r="G695" s="180" t="str">
        <f>IFERROR(IF($O$3&gt;68,INDEX('     2022    '!I:I,MATCH($A695,'     2022    '!$AN:$AN,0))*(1-'     2022    '!$BA$1),INDEX('     2022    '!I:I,MATCH($A695,'     2022    '!$AN:$AN,0))),"")</f>
        <v/>
      </c>
      <c r="H695" s="96">
        <f>IFERROR(INDEX('     2022    '!AZ:AZ,MATCH($A695,'     2022    '!$AN:$AN,0)),0)</f>
        <v>0</v>
      </c>
      <c r="I695" s="180" t="str">
        <f>IFERROR(IF($O$3&gt;68,INDEX('     2022    '!M:M,MATCH($A695,'     2022    '!$AN:$AN,0))*(1-'     2022    '!$BA$1),INDEX('     2022    '!M:M,MATCH($A695,'     2022    '!$AN:$AN,0))),"")</f>
        <v/>
      </c>
      <c r="J695" s="181">
        <f t="shared" si="41"/>
        <v>0</v>
      </c>
      <c r="K695" s="182" t="str">
        <f t="shared" si="42"/>
        <v/>
      </c>
      <c r="L695" s="53"/>
      <c r="M695" s="52" t="str">
        <f>IFERROR(INDEX('     2022    '!R:R,MATCH('Order Summary'!$A695,'     2022    '!$AN:$AN,0)),"")</f>
        <v/>
      </c>
      <c r="N695" s="52" t="str">
        <f>IFERROR(INDEX('     2022    '!V:V,MATCH('Order Summary'!$A695,'     2022    '!$AN:$AN,0)),"")</f>
        <v/>
      </c>
      <c r="O695" s="52" t="str">
        <f>IFERROR(INDEX('     2022    '!S:S,MATCH('Order Summary'!$A695,'     2022    '!$AN:$AN,0)),"")</f>
        <v/>
      </c>
      <c r="P695" s="96" t="str">
        <f t="shared" si="40"/>
        <v/>
      </c>
      <c r="R695" s="9"/>
      <c r="S695" s="9"/>
      <c r="T695" s="9"/>
      <c r="U695" s="9"/>
      <c r="V695" s="9"/>
      <c r="W695" s="9"/>
      <c r="X695" s="9"/>
      <c r="Y695" s="9"/>
      <c r="Z695" s="9"/>
      <c r="AA695" s="9"/>
      <c r="AB695" s="9"/>
      <c r="AC695" s="9"/>
      <c r="AD695" s="9"/>
      <c r="AE695" s="9"/>
      <c r="AF695" s="9"/>
      <c r="AG695" s="9"/>
      <c r="AH695" s="9"/>
      <c r="AI695" s="9"/>
      <c r="AJ695" s="9"/>
      <c r="AK695" s="9"/>
      <c r="AL695" s="9"/>
      <c r="AM695" s="9"/>
      <c r="AN695" s="9"/>
      <c r="AO695" s="9"/>
      <c r="AP695" s="9"/>
      <c r="AQ695" s="9"/>
      <c r="AR695" s="9"/>
      <c r="AS695" s="9"/>
      <c r="AT695" s="9"/>
      <c r="AU695" s="9"/>
      <c r="AV695" s="9"/>
      <c r="AW695" s="9"/>
      <c r="AX695" s="9"/>
      <c r="AY695" s="9"/>
      <c r="AZ695" s="9"/>
      <c r="BA695" s="9"/>
      <c r="BB695" s="9"/>
      <c r="BC695" s="9"/>
      <c r="BD695" s="9"/>
      <c r="BE695" s="9"/>
      <c r="BF695" s="9"/>
      <c r="BG695" s="9"/>
      <c r="BH695" s="9"/>
      <c r="BI695" s="9"/>
      <c r="BJ695" s="9"/>
      <c r="BK695" s="9"/>
      <c r="BL695" s="9"/>
      <c r="BM695" s="9"/>
      <c r="BN695" s="9"/>
      <c r="BO695" s="9"/>
      <c r="BP695" s="9"/>
      <c r="BQ695" s="9"/>
      <c r="BR695" s="9"/>
      <c r="BS695" s="9"/>
      <c r="BT695" s="9"/>
      <c r="BU695" s="9"/>
      <c r="BV695" s="9"/>
      <c r="BW695" s="9"/>
      <c r="BX695" s="9"/>
      <c r="BY695" s="9"/>
      <c r="BZ695" s="9"/>
    </row>
    <row r="696" spans="1:78">
      <c r="A696" s="50">
        <f t="shared" si="43"/>
        <v>685</v>
      </c>
      <c r="C696" s="11" t="str">
        <f>IFERROR(INDEX('     2022    '!D:D,MATCH('Order Summary'!$A696,'     2022    '!$AN:$AN,0)),"")</f>
        <v/>
      </c>
      <c r="D696" s="11" t="str">
        <f>IFERROR(INDEX('     2022    '!C:C,MATCH('Order Summary'!$A696,'     2022    '!$AN:$AN,0)),"")</f>
        <v/>
      </c>
      <c r="E696" s="11" t="str">
        <f>IFERROR(INDEX('     2022    '!E:E,MATCH('Order Summary'!$A696,'     2022    '!$AN:$AN,0)),"")</f>
        <v/>
      </c>
      <c r="F696" s="96">
        <f>IFERROR(INDEX('     2022    '!AY:AY,MATCH($A696,'     2022    '!$AN:$AN,0)),0)</f>
        <v>0</v>
      </c>
      <c r="G696" s="180" t="str">
        <f>IFERROR(IF($O$3&gt;68,INDEX('     2022    '!I:I,MATCH($A696,'     2022    '!$AN:$AN,0))*(1-'     2022    '!$BA$1),INDEX('     2022    '!I:I,MATCH($A696,'     2022    '!$AN:$AN,0))),"")</f>
        <v/>
      </c>
      <c r="H696" s="96">
        <f>IFERROR(INDEX('     2022    '!AZ:AZ,MATCH($A696,'     2022    '!$AN:$AN,0)),0)</f>
        <v>0</v>
      </c>
      <c r="I696" s="180" t="str">
        <f>IFERROR(IF($O$3&gt;68,INDEX('     2022    '!M:M,MATCH($A696,'     2022    '!$AN:$AN,0))*(1-'     2022    '!$BA$1),INDEX('     2022    '!M:M,MATCH($A696,'     2022    '!$AN:$AN,0))),"")</f>
        <v/>
      </c>
      <c r="J696" s="181">
        <f t="shared" si="41"/>
        <v>0</v>
      </c>
      <c r="K696" s="182" t="str">
        <f t="shared" si="42"/>
        <v/>
      </c>
      <c r="L696" s="53"/>
      <c r="M696" s="52" t="str">
        <f>IFERROR(INDEX('     2022    '!R:R,MATCH('Order Summary'!$A696,'     2022    '!$AN:$AN,0)),"")</f>
        <v/>
      </c>
      <c r="N696" s="52" t="str">
        <f>IFERROR(INDEX('     2022    '!V:V,MATCH('Order Summary'!$A696,'     2022    '!$AN:$AN,0)),"")</f>
        <v/>
      </c>
      <c r="O696" s="52" t="str">
        <f>IFERROR(INDEX('     2022    '!S:S,MATCH('Order Summary'!$A696,'     2022    '!$AN:$AN,0)),"")</f>
        <v/>
      </c>
      <c r="P696" s="96" t="str">
        <f t="shared" si="40"/>
        <v/>
      </c>
      <c r="R696" s="9"/>
      <c r="S696" s="9"/>
      <c r="T696" s="9"/>
      <c r="U696" s="9"/>
      <c r="V696" s="9"/>
      <c r="W696" s="9"/>
      <c r="X696" s="9"/>
      <c r="Y696" s="9"/>
      <c r="Z696" s="9"/>
      <c r="AA696" s="9"/>
      <c r="AB696" s="9"/>
      <c r="AC696" s="9"/>
      <c r="AD696" s="9"/>
      <c r="AE696" s="9"/>
      <c r="AF696" s="9"/>
      <c r="AG696" s="9"/>
      <c r="AH696" s="9"/>
      <c r="AI696" s="9"/>
      <c r="AJ696" s="9"/>
      <c r="AK696" s="9"/>
      <c r="AL696" s="9"/>
      <c r="AM696" s="9"/>
      <c r="AN696" s="9"/>
      <c r="AO696" s="9"/>
      <c r="AP696" s="9"/>
      <c r="AQ696" s="9"/>
      <c r="AR696" s="9"/>
      <c r="AS696" s="9"/>
      <c r="AT696" s="9"/>
      <c r="AU696" s="9"/>
      <c r="AV696" s="9"/>
      <c r="AW696" s="9"/>
      <c r="AX696" s="9"/>
      <c r="AY696" s="9"/>
      <c r="AZ696" s="9"/>
      <c r="BA696" s="9"/>
      <c r="BB696" s="9"/>
      <c r="BC696" s="9"/>
      <c r="BD696" s="9"/>
      <c r="BE696" s="9"/>
      <c r="BF696" s="9"/>
      <c r="BG696" s="9"/>
      <c r="BH696" s="9"/>
      <c r="BI696" s="9"/>
      <c r="BJ696" s="9"/>
      <c r="BK696" s="9"/>
      <c r="BL696" s="9"/>
      <c r="BM696" s="9"/>
      <c r="BN696" s="9"/>
      <c r="BO696" s="9"/>
      <c r="BP696" s="9"/>
      <c r="BQ696" s="9"/>
      <c r="BR696" s="9"/>
      <c r="BS696" s="9"/>
      <c r="BT696" s="9"/>
      <c r="BU696" s="9"/>
      <c r="BV696" s="9"/>
      <c r="BW696" s="9"/>
      <c r="BX696" s="9"/>
      <c r="BY696" s="9"/>
      <c r="BZ696" s="9"/>
    </row>
    <row r="697" spans="1:78">
      <c r="A697" s="50">
        <f t="shared" si="43"/>
        <v>686</v>
      </c>
      <c r="C697" s="11" t="str">
        <f>IFERROR(INDEX('     2022    '!D:D,MATCH('Order Summary'!$A697,'     2022    '!$AN:$AN,0)),"")</f>
        <v/>
      </c>
      <c r="D697" s="11" t="str">
        <f>IFERROR(INDEX('     2022    '!C:C,MATCH('Order Summary'!$A697,'     2022    '!$AN:$AN,0)),"")</f>
        <v/>
      </c>
      <c r="E697" s="11" t="str">
        <f>IFERROR(INDEX('     2022    '!E:E,MATCH('Order Summary'!$A697,'     2022    '!$AN:$AN,0)),"")</f>
        <v/>
      </c>
      <c r="F697" s="96">
        <f>IFERROR(INDEX('     2022    '!AY:AY,MATCH($A697,'     2022    '!$AN:$AN,0)),0)</f>
        <v>0</v>
      </c>
      <c r="G697" s="180" t="str">
        <f>IFERROR(IF($O$3&gt;68,INDEX('     2022    '!I:I,MATCH($A697,'     2022    '!$AN:$AN,0))*(1-'     2022    '!$BA$1),INDEX('     2022    '!I:I,MATCH($A697,'     2022    '!$AN:$AN,0))),"")</f>
        <v/>
      </c>
      <c r="H697" s="96">
        <f>IFERROR(INDEX('     2022    '!AZ:AZ,MATCH($A697,'     2022    '!$AN:$AN,0)),0)</f>
        <v>0</v>
      </c>
      <c r="I697" s="180" t="str">
        <f>IFERROR(IF($O$3&gt;68,INDEX('     2022    '!M:M,MATCH($A697,'     2022    '!$AN:$AN,0))*(1-'     2022    '!$BA$1),INDEX('     2022    '!M:M,MATCH($A697,'     2022    '!$AN:$AN,0))),"")</f>
        <v/>
      </c>
      <c r="J697" s="181">
        <f t="shared" si="41"/>
        <v>0</v>
      </c>
      <c r="K697" s="182" t="str">
        <f t="shared" si="42"/>
        <v/>
      </c>
      <c r="L697" s="53"/>
      <c r="M697" s="52" t="str">
        <f>IFERROR(INDEX('     2022    '!R:R,MATCH('Order Summary'!$A697,'     2022    '!$AN:$AN,0)),"")</f>
        <v/>
      </c>
      <c r="N697" s="52" t="str">
        <f>IFERROR(INDEX('     2022    '!V:V,MATCH('Order Summary'!$A697,'     2022    '!$AN:$AN,0)),"")</f>
        <v/>
      </c>
      <c r="O697" s="52" t="str">
        <f>IFERROR(INDEX('     2022    '!S:S,MATCH('Order Summary'!$A697,'     2022    '!$AN:$AN,0)),"")</f>
        <v/>
      </c>
      <c r="P697" s="96" t="str">
        <f t="shared" si="40"/>
        <v/>
      </c>
      <c r="R697" s="9"/>
      <c r="S697" s="9"/>
      <c r="T697" s="9"/>
      <c r="U697" s="9"/>
      <c r="V697" s="9"/>
      <c r="W697" s="9"/>
      <c r="X697" s="9"/>
      <c r="Y697" s="9"/>
      <c r="Z697" s="9"/>
      <c r="AA697" s="9"/>
      <c r="AB697" s="9"/>
      <c r="AC697" s="9"/>
      <c r="AD697" s="9"/>
      <c r="AE697" s="9"/>
      <c r="AF697" s="9"/>
      <c r="AG697" s="9"/>
      <c r="AH697" s="9"/>
      <c r="AI697" s="9"/>
      <c r="AJ697" s="9"/>
      <c r="AK697" s="9"/>
      <c r="AL697" s="9"/>
      <c r="AM697" s="9"/>
      <c r="AN697" s="9"/>
      <c r="AO697" s="9"/>
      <c r="AP697" s="9"/>
      <c r="AQ697" s="9"/>
      <c r="AR697" s="9"/>
      <c r="AS697" s="9"/>
      <c r="AT697" s="9"/>
      <c r="AU697" s="9"/>
      <c r="AV697" s="9"/>
      <c r="AW697" s="9"/>
      <c r="AX697" s="9"/>
      <c r="AY697" s="9"/>
      <c r="AZ697" s="9"/>
      <c r="BA697" s="9"/>
      <c r="BB697" s="9"/>
      <c r="BC697" s="9"/>
      <c r="BD697" s="9"/>
      <c r="BE697" s="9"/>
      <c r="BF697" s="9"/>
      <c r="BG697" s="9"/>
      <c r="BH697" s="9"/>
      <c r="BI697" s="9"/>
      <c r="BJ697" s="9"/>
      <c r="BK697" s="9"/>
      <c r="BL697" s="9"/>
      <c r="BM697" s="9"/>
      <c r="BN697" s="9"/>
      <c r="BO697" s="9"/>
      <c r="BP697" s="9"/>
      <c r="BQ697" s="9"/>
      <c r="BR697" s="9"/>
      <c r="BS697" s="9"/>
      <c r="BT697" s="9"/>
      <c r="BU697" s="9"/>
      <c r="BV697" s="9"/>
      <c r="BW697" s="9"/>
      <c r="BX697" s="9"/>
      <c r="BY697" s="9"/>
      <c r="BZ697" s="9"/>
    </row>
    <row r="698" spans="1:78">
      <c r="A698" s="50">
        <f t="shared" si="43"/>
        <v>687</v>
      </c>
      <c r="C698" s="11" t="str">
        <f>IFERROR(INDEX('     2022    '!D:D,MATCH('Order Summary'!$A698,'     2022    '!$AN:$AN,0)),"")</f>
        <v/>
      </c>
      <c r="D698" s="11" t="str">
        <f>IFERROR(INDEX('     2022    '!C:C,MATCH('Order Summary'!$A698,'     2022    '!$AN:$AN,0)),"")</f>
        <v/>
      </c>
      <c r="E698" s="11" t="str">
        <f>IFERROR(INDEX('     2022    '!E:E,MATCH('Order Summary'!$A698,'     2022    '!$AN:$AN,0)),"")</f>
        <v/>
      </c>
      <c r="F698" s="96">
        <f>IFERROR(INDEX('     2022    '!AY:AY,MATCH($A698,'     2022    '!$AN:$AN,0)),0)</f>
        <v>0</v>
      </c>
      <c r="G698" s="180" t="str">
        <f>IFERROR(IF($O$3&gt;68,INDEX('     2022    '!I:I,MATCH($A698,'     2022    '!$AN:$AN,0))*(1-'     2022    '!$BA$1),INDEX('     2022    '!I:I,MATCH($A698,'     2022    '!$AN:$AN,0))),"")</f>
        <v/>
      </c>
      <c r="H698" s="96">
        <f>IFERROR(INDEX('     2022    '!AZ:AZ,MATCH($A698,'     2022    '!$AN:$AN,0)),0)</f>
        <v>0</v>
      </c>
      <c r="I698" s="180" t="str">
        <f>IFERROR(IF($O$3&gt;68,INDEX('     2022    '!M:M,MATCH($A698,'     2022    '!$AN:$AN,0))*(1-'     2022    '!$BA$1),INDEX('     2022    '!M:M,MATCH($A698,'     2022    '!$AN:$AN,0))),"")</f>
        <v/>
      </c>
      <c r="J698" s="181">
        <f t="shared" si="41"/>
        <v>0</v>
      </c>
      <c r="K698" s="182" t="str">
        <f t="shared" si="42"/>
        <v/>
      </c>
      <c r="L698" s="53"/>
      <c r="M698" s="52" t="str">
        <f>IFERROR(INDEX('     2022    '!R:R,MATCH('Order Summary'!$A698,'     2022    '!$AN:$AN,0)),"")</f>
        <v/>
      </c>
      <c r="N698" s="52" t="str">
        <f>IFERROR(INDEX('     2022    '!V:V,MATCH('Order Summary'!$A698,'     2022    '!$AN:$AN,0)),"")</f>
        <v/>
      </c>
      <c r="O698" s="52" t="str">
        <f>IFERROR(INDEX('     2022    '!S:S,MATCH('Order Summary'!$A698,'     2022    '!$AN:$AN,0)),"")</f>
        <v/>
      </c>
      <c r="P698" s="96" t="str">
        <f t="shared" si="40"/>
        <v/>
      </c>
      <c r="R698" s="9"/>
      <c r="S698" s="9"/>
      <c r="T698" s="9"/>
      <c r="U698" s="9"/>
      <c r="V698" s="9"/>
      <c r="W698" s="9"/>
      <c r="X698" s="9"/>
      <c r="Y698" s="9"/>
      <c r="Z698" s="9"/>
      <c r="AA698" s="9"/>
      <c r="AB698" s="9"/>
      <c r="AC698" s="9"/>
      <c r="AD698" s="9"/>
      <c r="AE698" s="9"/>
      <c r="AF698" s="9"/>
      <c r="AG698" s="9"/>
      <c r="AH698" s="9"/>
      <c r="AI698" s="9"/>
      <c r="AJ698" s="9"/>
      <c r="AK698" s="9"/>
      <c r="AL698" s="9"/>
      <c r="AM698" s="9"/>
      <c r="AN698" s="9"/>
      <c r="AO698" s="9"/>
      <c r="AP698" s="9"/>
      <c r="AQ698" s="9"/>
      <c r="AR698" s="9"/>
      <c r="AS698" s="9"/>
      <c r="AT698" s="9"/>
      <c r="AU698" s="9"/>
      <c r="AV698" s="9"/>
      <c r="AW698" s="9"/>
      <c r="AX698" s="9"/>
      <c r="AY698" s="9"/>
      <c r="AZ698" s="9"/>
      <c r="BA698" s="9"/>
      <c r="BB698" s="9"/>
      <c r="BC698" s="9"/>
      <c r="BD698" s="9"/>
      <c r="BE698" s="9"/>
      <c r="BF698" s="9"/>
      <c r="BG698" s="9"/>
      <c r="BH698" s="9"/>
      <c r="BI698" s="9"/>
      <c r="BJ698" s="9"/>
      <c r="BK698" s="9"/>
      <c r="BL698" s="9"/>
      <c r="BM698" s="9"/>
      <c r="BN698" s="9"/>
      <c r="BO698" s="9"/>
      <c r="BP698" s="9"/>
      <c r="BQ698" s="9"/>
      <c r="BR698" s="9"/>
      <c r="BS698" s="9"/>
      <c r="BT698" s="9"/>
      <c r="BU698" s="9"/>
      <c r="BV698" s="9"/>
      <c r="BW698" s="9"/>
      <c r="BX698" s="9"/>
      <c r="BY698" s="9"/>
      <c r="BZ698" s="9"/>
    </row>
    <row r="699" spans="1:78">
      <c r="A699" s="50">
        <f t="shared" si="43"/>
        <v>688</v>
      </c>
      <c r="C699" s="11" t="str">
        <f>IFERROR(INDEX('     2022    '!D:D,MATCH('Order Summary'!$A699,'     2022    '!$AN:$AN,0)),"")</f>
        <v/>
      </c>
      <c r="D699" s="11" t="str">
        <f>IFERROR(INDEX('     2022    '!C:C,MATCH('Order Summary'!$A699,'     2022    '!$AN:$AN,0)),"")</f>
        <v/>
      </c>
      <c r="E699" s="11" t="str">
        <f>IFERROR(INDEX('     2022    '!E:E,MATCH('Order Summary'!$A699,'     2022    '!$AN:$AN,0)),"")</f>
        <v/>
      </c>
      <c r="F699" s="96">
        <f>IFERROR(INDEX('     2022    '!AY:AY,MATCH($A699,'     2022    '!$AN:$AN,0)),0)</f>
        <v>0</v>
      </c>
      <c r="G699" s="180" t="str">
        <f>IFERROR(IF($O$3&gt;68,INDEX('     2022    '!I:I,MATCH($A699,'     2022    '!$AN:$AN,0))*(1-'     2022    '!$BA$1),INDEX('     2022    '!I:I,MATCH($A699,'     2022    '!$AN:$AN,0))),"")</f>
        <v/>
      </c>
      <c r="H699" s="96">
        <f>IFERROR(INDEX('     2022    '!AZ:AZ,MATCH($A699,'     2022    '!$AN:$AN,0)),0)</f>
        <v>0</v>
      </c>
      <c r="I699" s="180" t="str">
        <f>IFERROR(IF($O$3&gt;68,INDEX('     2022    '!M:M,MATCH($A699,'     2022    '!$AN:$AN,0))*(1-'     2022    '!$BA$1),INDEX('     2022    '!M:M,MATCH($A699,'     2022    '!$AN:$AN,0))),"")</f>
        <v/>
      </c>
      <c r="J699" s="181">
        <f t="shared" si="41"/>
        <v>0</v>
      </c>
      <c r="K699" s="182" t="str">
        <f t="shared" si="42"/>
        <v/>
      </c>
      <c r="L699" s="53"/>
      <c r="M699" s="52" t="str">
        <f>IFERROR(INDEX('     2022    '!R:R,MATCH('Order Summary'!$A699,'     2022    '!$AN:$AN,0)),"")</f>
        <v/>
      </c>
      <c r="N699" s="52" t="str">
        <f>IFERROR(INDEX('     2022    '!V:V,MATCH('Order Summary'!$A699,'     2022    '!$AN:$AN,0)),"")</f>
        <v/>
      </c>
      <c r="O699" s="52" t="str">
        <f>IFERROR(INDEX('     2022    '!S:S,MATCH('Order Summary'!$A699,'     2022    '!$AN:$AN,0)),"")</f>
        <v/>
      </c>
      <c r="P699" s="96" t="str">
        <f t="shared" si="40"/>
        <v/>
      </c>
      <c r="R699" s="9"/>
      <c r="S699" s="9"/>
      <c r="T699" s="9"/>
      <c r="U699" s="9"/>
      <c r="V699" s="9"/>
      <c r="W699" s="9"/>
      <c r="X699" s="9"/>
      <c r="Y699" s="9"/>
      <c r="Z699" s="9"/>
      <c r="AA699" s="9"/>
      <c r="AB699" s="9"/>
      <c r="AC699" s="9"/>
      <c r="AD699" s="9"/>
      <c r="AE699" s="9"/>
      <c r="AF699" s="9"/>
      <c r="AG699" s="9"/>
      <c r="AH699" s="9"/>
      <c r="AI699" s="9"/>
      <c r="AJ699" s="9"/>
      <c r="AK699" s="9"/>
      <c r="AL699" s="9"/>
      <c r="AM699" s="9"/>
      <c r="AN699" s="9"/>
      <c r="AO699" s="9"/>
      <c r="AP699" s="9"/>
      <c r="AQ699" s="9"/>
      <c r="AR699" s="9"/>
      <c r="AS699" s="9"/>
      <c r="AT699" s="9"/>
      <c r="AU699" s="9"/>
      <c r="AV699" s="9"/>
      <c r="AW699" s="9"/>
      <c r="AX699" s="9"/>
      <c r="AY699" s="9"/>
      <c r="AZ699" s="9"/>
      <c r="BA699" s="9"/>
      <c r="BB699" s="9"/>
      <c r="BC699" s="9"/>
      <c r="BD699" s="9"/>
      <c r="BE699" s="9"/>
      <c r="BF699" s="9"/>
      <c r="BG699" s="9"/>
      <c r="BH699" s="9"/>
      <c r="BI699" s="9"/>
      <c r="BJ699" s="9"/>
      <c r="BK699" s="9"/>
      <c r="BL699" s="9"/>
      <c r="BM699" s="9"/>
      <c r="BN699" s="9"/>
      <c r="BO699" s="9"/>
      <c r="BP699" s="9"/>
      <c r="BQ699" s="9"/>
      <c r="BR699" s="9"/>
      <c r="BS699" s="9"/>
      <c r="BT699" s="9"/>
      <c r="BU699" s="9"/>
      <c r="BV699" s="9"/>
      <c r="BW699" s="9"/>
      <c r="BX699" s="9"/>
      <c r="BY699" s="9"/>
      <c r="BZ699" s="9"/>
    </row>
    <row r="700" spans="1:78">
      <c r="A700" s="50">
        <f t="shared" si="43"/>
        <v>689</v>
      </c>
      <c r="C700" s="11" t="str">
        <f>IFERROR(INDEX('     2022    '!D:D,MATCH('Order Summary'!$A700,'     2022    '!$AN:$AN,0)),"")</f>
        <v/>
      </c>
      <c r="D700" s="11" t="str">
        <f>IFERROR(INDEX('     2022    '!C:C,MATCH('Order Summary'!$A700,'     2022    '!$AN:$AN,0)),"")</f>
        <v/>
      </c>
      <c r="E700" s="11" t="str">
        <f>IFERROR(INDEX('     2022    '!E:E,MATCH('Order Summary'!$A700,'     2022    '!$AN:$AN,0)),"")</f>
        <v/>
      </c>
      <c r="F700" s="96">
        <f>IFERROR(INDEX('     2022    '!AY:AY,MATCH($A700,'     2022    '!$AN:$AN,0)),0)</f>
        <v>0</v>
      </c>
      <c r="G700" s="180" t="str">
        <f>IFERROR(IF($O$3&gt;68,INDEX('     2022    '!I:I,MATCH($A700,'     2022    '!$AN:$AN,0))*(1-'     2022    '!$BA$1),INDEX('     2022    '!I:I,MATCH($A700,'     2022    '!$AN:$AN,0))),"")</f>
        <v/>
      </c>
      <c r="H700" s="96">
        <f>IFERROR(INDEX('     2022    '!AZ:AZ,MATCH($A700,'     2022    '!$AN:$AN,0)),0)</f>
        <v>0</v>
      </c>
      <c r="I700" s="180" t="str">
        <f>IFERROR(IF($O$3&gt;68,INDEX('     2022    '!M:M,MATCH($A700,'     2022    '!$AN:$AN,0))*(1-'     2022    '!$BA$1),INDEX('     2022    '!M:M,MATCH($A700,'     2022    '!$AN:$AN,0))),"")</f>
        <v/>
      </c>
      <c r="J700" s="181">
        <f t="shared" si="41"/>
        <v>0</v>
      </c>
      <c r="K700" s="182" t="str">
        <f t="shared" si="42"/>
        <v/>
      </c>
      <c r="L700" s="53"/>
      <c r="M700" s="52" t="str">
        <f>IFERROR(INDEX('     2022    '!R:R,MATCH('Order Summary'!$A700,'     2022    '!$AN:$AN,0)),"")</f>
        <v/>
      </c>
      <c r="N700" s="52" t="str">
        <f>IFERROR(INDEX('     2022    '!V:V,MATCH('Order Summary'!$A700,'     2022    '!$AN:$AN,0)),"")</f>
        <v/>
      </c>
      <c r="O700" s="52" t="str">
        <f>IFERROR(INDEX('     2022    '!S:S,MATCH('Order Summary'!$A700,'     2022    '!$AN:$AN,0)),"")</f>
        <v/>
      </c>
      <c r="P700" s="96" t="str">
        <f t="shared" si="40"/>
        <v/>
      </c>
      <c r="R700" s="9"/>
      <c r="S700" s="9"/>
      <c r="T700" s="9"/>
      <c r="U700" s="9"/>
      <c r="V700" s="9"/>
      <c r="W700" s="9"/>
      <c r="X700" s="9"/>
      <c r="Y700" s="9"/>
      <c r="Z700" s="9"/>
      <c r="AA700" s="9"/>
      <c r="AB700" s="9"/>
      <c r="AC700" s="9"/>
      <c r="AD700" s="9"/>
      <c r="AE700" s="9"/>
      <c r="AF700" s="9"/>
      <c r="AG700" s="9"/>
      <c r="AH700" s="9"/>
      <c r="AI700" s="9"/>
      <c r="AJ700" s="9"/>
      <c r="AK700" s="9"/>
      <c r="AL700" s="9"/>
      <c r="AM700" s="9"/>
      <c r="AN700" s="9"/>
      <c r="AO700" s="9"/>
      <c r="AP700" s="9"/>
      <c r="AQ700" s="9"/>
      <c r="AR700" s="9"/>
      <c r="AS700" s="9"/>
      <c r="AT700" s="9"/>
      <c r="AU700" s="9"/>
      <c r="AV700" s="9"/>
      <c r="AW700" s="9"/>
      <c r="AX700" s="9"/>
      <c r="AY700" s="9"/>
      <c r="AZ700" s="9"/>
      <c r="BA700" s="9"/>
      <c r="BB700" s="9"/>
      <c r="BC700" s="9"/>
      <c r="BD700" s="9"/>
      <c r="BE700" s="9"/>
      <c r="BF700" s="9"/>
      <c r="BG700" s="9"/>
      <c r="BH700" s="9"/>
      <c r="BI700" s="9"/>
      <c r="BJ700" s="9"/>
      <c r="BK700" s="9"/>
      <c r="BL700" s="9"/>
      <c r="BM700" s="9"/>
      <c r="BN700" s="9"/>
      <c r="BO700" s="9"/>
      <c r="BP700" s="9"/>
      <c r="BQ700" s="9"/>
      <c r="BR700" s="9"/>
      <c r="BS700" s="9"/>
      <c r="BT700" s="9"/>
      <c r="BU700" s="9"/>
      <c r="BV700" s="9"/>
      <c r="BW700" s="9"/>
      <c r="BX700" s="9"/>
      <c r="BY700" s="9"/>
      <c r="BZ700" s="9"/>
    </row>
    <row r="701" spans="1:78">
      <c r="A701" s="50">
        <f t="shared" si="43"/>
        <v>690</v>
      </c>
      <c r="C701" s="11" t="str">
        <f>IFERROR(INDEX('     2022    '!D:D,MATCH('Order Summary'!$A701,'     2022    '!$AN:$AN,0)),"")</f>
        <v/>
      </c>
      <c r="D701" s="11" t="str">
        <f>IFERROR(INDEX('     2022    '!C:C,MATCH('Order Summary'!$A701,'     2022    '!$AN:$AN,0)),"")</f>
        <v/>
      </c>
      <c r="E701" s="11" t="str">
        <f>IFERROR(INDEX('     2022    '!E:E,MATCH('Order Summary'!$A701,'     2022    '!$AN:$AN,0)),"")</f>
        <v/>
      </c>
      <c r="F701" s="96">
        <f>IFERROR(INDEX('     2022    '!AY:AY,MATCH($A701,'     2022    '!$AN:$AN,0)),0)</f>
        <v>0</v>
      </c>
      <c r="G701" s="180" t="str">
        <f>IFERROR(IF($O$3&gt;68,INDEX('     2022    '!I:I,MATCH($A701,'     2022    '!$AN:$AN,0))*(1-'     2022    '!$BA$1),INDEX('     2022    '!I:I,MATCH($A701,'     2022    '!$AN:$AN,0))),"")</f>
        <v/>
      </c>
      <c r="H701" s="96">
        <f>IFERROR(INDEX('     2022    '!AZ:AZ,MATCH($A701,'     2022    '!$AN:$AN,0)),0)</f>
        <v>0</v>
      </c>
      <c r="I701" s="180" t="str">
        <f>IFERROR(IF($O$3&gt;68,INDEX('     2022    '!M:M,MATCH($A701,'     2022    '!$AN:$AN,0))*(1-'     2022    '!$BA$1),INDEX('     2022    '!M:M,MATCH($A701,'     2022    '!$AN:$AN,0))),"")</f>
        <v/>
      </c>
      <c r="J701" s="181">
        <f t="shared" si="41"/>
        <v>0</v>
      </c>
      <c r="K701" s="182" t="str">
        <f t="shared" si="42"/>
        <v/>
      </c>
      <c r="L701" s="53"/>
      <c r="M701" s="52" t="str">
        <f>IFERROR(INDEX('     2022    '!R:R,MATCH('Order Summary'!$A701,'     2022    '!$AN:$AN,0)),"")</f>
        <v/>
      </c>
      <c r="N701" s="52" t="str">
        <f>IFERROR(INDEX('     2022    '!V:V,MATCH('Order Summary'!$A701,'     2022    '!$AN:$AN,0)),"")</f>
        <v/>
      </c>
      <c r="O701" s="52" t="str">
        <f>IFERROR(INDEX('     2022    '!S:S,MATCH('Order Summary'!$A701,'     2022    '!$AN:$AN,0)),"")</f>
        <v/>
      </c>
      <c r="P701" s="96" t="str">
        <f t="shared" si="40"/>
        <v/>
      </c>
      <c r="R701" s="9"/>
      <c r="S701" s="9"/>
      <c r="T701" s="9"/>
      <c r="U701" s="9"/>
      <c r="V701" s="9"/>
      <c r="W701" s="9"/>
      <c r="X701" s="9"/>
      <c r="Y701" s="9"/>
      <c r="Z701" s="9"/>
      <c r="AA701" s="9"/>
      <c r="AB701" s="9"/>
      <c r="AC701" s="9"/>
      <c r="AD701" s="9"/>
      <c r="AE701" s="9"/>
      <c r="AF701" s="9"/>
      <c r="AG701" s="9"/>
      <c r="AH701" s="9"/>
      <c r="AI701" s="9"/>
      <c r="AJ701" s="9"/>
      <c r="AK701" s="9"/>
      <c r="AL701" s="9"/>
      <c r="AM701" s="9"/>
      <c r="AN701" s="9"/>
      <c r="AO701" s="9"/>
      <c r="AP701" s="9"/>
      <c r="AQ701" s="9"/>
      <c r="AR701" s="9"/>
      <c r="AS701" s="9"/>
      <c r="AT701" s="9"/>
      <c r="AU701" s="9"/>
      <c r="AV701" s="9"/>
      <c r="AW701" s="9"/>
      <c r="AX701" s="9"/>
      <c r="AY701" s="9"/>
      <c r="AZ701" s="9"/>
      <c r="BA701" s="9"/>
      <c r="BB701" s="9"/>
      <c r="BC701" s="9"/>
      <c r="BD701" s="9"/>
      <c r="BE701" s="9"/>
      <c r="BF701" s="9"/>
      <c r="BG701" s="9"/>
      <c r="BH701" s="9"/>
      <c r="BI701" s="9"/>
      <c r="BJ701" s="9"/>
      <c r="BK701" s="9"/>
      <c r="BL701" s="9"/>
      <c r="BM701" s="9"/>
      <c r="BN701" s="9"/>
      <c r="BO701" s="9"/>
      <c r="BP701" s="9"/>
      <c r="BQ701" s="9"/>
      <c r="BR701" s="9"/>
      <c r="BS701" s="9"/>
      <c r="BT701" s="9"/>
      <c r="BU701" s="9"/>
      <c r="BV701" s="9"/>
      <c r="BW701" s="9"/>
      <c r="BX701" s="9"/>
      <c r="BY701" s="9"/>
      <c r="BZ701" s="9"/>
    </row>
    <row r="702" spans="1:78">
      <c r="A702" s="50">
        <f t="shared" si="43"/>
        <v>691</v>
      </c>
      <c r="C702" s="11" t="str">
        <f>IFERROR(INDEX('     2022    '!D:D,MATCH('Order Summary'!$A702,'     2022    '!$AN:$AN,0)),"")</f>
        <v/>
      </c>
      <c r="D702" s="11" t="str">
        <f>IFERROR(INDEX('     2022    '!C:C,MATCH('Order Summary'!$A702,'     2022    '!$AN:$AN,0)),"")</f>
        <v/>
      </c>
      <c r="E702" s="11" t="str">
        <f>IFERROR(INDEX('     2022    '!E:E,MATCH('Order Summary'!$A702,'     2022    '!$AN:$AN,0)),"")</f>
        <v/>
      </c>
      <c r="F702" s="96">
        <f>IFERROR(INDEX('     2022    '!AY:AY,MATCH($A702,'     2022    '!$AN:$AN,0)),0)</f>
        <v>0</v>
      </c>
      <c r="G702" s="180" t="str">
        <f>IFERROR(IF($O$3&gt;68,INDEX('     2022    '!I:I,MATCH($A702,'     2022    '!$AN:$AN,0))*(1-'     2022    '!$BA$1),INDEX('     2022    '!I:I,MATCH($A702,'     2022    '!$AN:$AN,0))),"")</f>
        <v/>
      </c>
      <c r="H702" s="96">
        <f>IFERROR(INDEX('     2022    '!AZ:AZ,MATCH($A702,'     2022    '!$AN:$AN,0)),0)</f>
        <v>0</v>
      </c>
      <c r="I702" s="180" t="str">
        <f>IFERROR(IF($O$3&gt;68,INDEX('     2022    '!M:M,MATCH($A702,'     2022    '!$AN:$AN,0))*(1-'     2022    '!$BA$1),INDEX('     2022    '!M:M,MATCH($A702,'     2022    '!$AN:$AN,0))),"")</f>
        <v/>
      </c>
      <c r="J702" s="181">
        <f t="shared" si="41"/>
        <v>0</v>
      </c>
      <c r="K702" s="182" t="str">
        <f t="shared" si="42"/>
        <v/>
      </c>
      <c r="L702" s="53"/>
      <c r="M702" s="52" t="str">
        <f>IFERROR(INDEX('     2022    '!R:R,MATCH('Order Summary'!$A702,'     2022    '!$AN:$AN,0)),"")</f>
        <v/>
      </c>
      <c r="N702" s="52" t="str">
        <f>IFERROR(INDEX('     2022    '!V:V,MATCH('Order Summary'!$A702,'     2022    '!$AN:$AN,0)),"")</f>
        <v/>
      </c>
      <c r="O702" s="52" t="str">
        <f>IFERROR(INDEX('     2022    '!S:S,MATCH('Order Summary'!$A702,'     2022    '!$AN:$AN,0)),"")</f>
        <v/>
      </c>
      <c r="P702" s="96" t="str">
        <f t="shared" si="40"/>
        <v/>
      </c>
      <c r="R702" s="9"/>
      <c r="S702" s="9"/>
      <c r="T702" s="9"/>
      <c r="U702" s="9"/>
      <c r="V702" s="9"/>
      <c r="W702" s="9"/>
      <c r="X702" s="9"/>
      <c r="Y702" s="9"/>
      <c r="Z702" s="9"/>
      <c r="AA702" s="9"/>
      <c r="AB702" s="9"/>
      <c r="AC702" s="9"/>
      <c r="AD702" s="9"/>
      <c r="AE702" s="9"/>
      <c r="AF702" s="9"/>
      <c r="AG702" s="9"/>
      <c r="AH702" s="9"/>
      <c r="AI702" s="9"/>
      <c r="AJ702" s="9"/>
      <c r="AK702" s="9"/>
      <c r="AL702" s="9"/>
      <c r="AM702" s="9"/>
      <c r="AN702" s="9"/>
      <c r="AO702" s="9"/>
      <c r="AP702" s="9"/>
      <c r="AQ702" s="9"/>
      <c r="AR702" s="9"/>
      <c r="AS702" s="9"/>
      <c r="AT702" s="9"/>
      <c r="AU702" s="9"/>
      <c r="AV702" s="9"/>
      <c r="AW702" s="9"/>
      <c r="AX702" s="9"/>
      <c r="AY702" s="9"/>
      <c r="AZ702" s="9"/>
      <c r="BA702" s="9"/>
      <c r="BB702" s="9"/>
      <c r="BC702" s="9"/>
      <c r="BD702" s="9"/>
      <c r="BE702" s="9"/>
      <c r="BF702" s="9"/>
      <c r="BG702" s="9"/>
      <c r="BH702" s="9"/>
      <c r="BI702" s="9"/>
      <c r="BJ702" s="9"/>
      <c r="BK702" s="9"/>
      <c r="BL702" s="9"/>
      <c r="BM702" s="9"/>
      <c r="BN702" s="9"/>
      <c r="BO702" s="9"/>
      <c r="BP702" s="9"/>
      <c r="BQ702" s="9"/>
      <c r="BR702" s="9"/>
      <c r="BS702" s="9"/>
      <c r="BT702" s="9"/>
      <c r="BU702" s="9"/>
      <c r="BV702" s="9"/>
      <c r="BW702" s="9"/>
      <c r="BX702" s="9"/>
      <c r="BY702" s="9"/>
      <c r="BZ702" s="9"/>
    </row>
    <row r="703" spans="1:78">
      <c r="A703" s="50">
        <f t="shared" si="43"/>
        <v>692</v>
      </c>
      <c r="C703" s="11" t="str">
        <f>IFERROR(INDEX('     2022    '!D:D,MATCH('Order Summary'!$A703,'     2022    '!$AN:$AN,0)),"")</f>
        <v/>
      </c>
      <c r="D703" s="11" t="str">
        <f>IFERROR(INDEX('     2022    '!C:C,MATCH('Order Summary'!$A703,'     2022    '!$AN:$AN,0)),"")</f>
        <v/>
      </c>
      <c r="E703" s="11" t="str">
        <f>IFERROR(INDEX('     2022    '!E:E,MATCH('Order Summary'!$A703,'     2022    '!$AN:$AN,0)),"")</f>
        <v/>
      </c>
      <c r="F703" s="96">
        <f>IFERROR(INDEX('     2022    '!AY:AY,MATCH($A703,'     2022    '!$AN:$AN,0)),0)</f>
        <v>0</v>
      </c>
      <c r="G703" s="180" t="str">
        <f>IFERROR(IF($O$3&gt;68,INDEX('     2022    '!I:I,MATCH($A703,'     2022    '!$AN:$AN,0))*(1-'     2022    '!$BA$1),INDEX('     2022    '!I:I,MATCH($A703,'     2022    '!$AN:$AN,0))),"")</f>
        <v/>
      </c>
      <c r="H703" s="96">
        <f>IFERROR(INDEX('     2022    '!AZ:AZ,MATCH($A703,'     2022    '!$AN:$AN,0)),0)</f>
        <v>0</v>
      </c>
      <c r="I703" s="180" t="str">
        <f>IFERROR(IF($O$3&gt;68,INDEX('     2022    '!M:M,MATCH($A703,'     2022    '!$AN:$AN,0))*(1-'     2022    '!$BA$1),INDEX('     2022    '!M:M,MATCH($A703,'     2022    '!$AN:$AN,0))),"")</f>
        <v/>
      </c>
      <c r="J703" s="181">
        <f t="shared" si="41"/>
        <v>0</v>
      </c>
      <c r="K703" s="182" t="str">
        <f t="shared" si="42"/>
        <v/>
      </c>
      <c r="L703" s="53"/>
      <c r="M703" s="52" t="str">
        <f>IFERROR(INDEX('     2022    '!R:R,MATCH('Order Summary'!$A703,'     2022    '!$AN:$AN,0)),"")</f>
        <v/>
      </c>
      <c r="N703" s="52" t="str">
        <f>IFERROR(INDEX('     2022    '!V:V,MATCH('Order Summary'!$A703,'     2022    '!$AN:$AN,0)),"")</f>
        <v/>
      </c>
      <c r="O703" s="52" t="str">
        <f>IFERROR(INDEX('     2022    '!S:S,MATCH('Order Summary'!$A703,'     2022    '!$AN:$AN,0)),"")</f>
        <v/>
      </c>
      <c r="P703" s="96" t="str">
        <f t="shared" si="40"/>
        <v/>
      </c>
      <c r="R703" s="9"/>
      <c r="S703" s="9"/>
      <c r="T703" s="9"/>
      <c r="U703" s="9"/>
      <c r="V703" s="9"/>
      <c r="W703" s="9"/>
      <c r="X703" s="9"/>
      <c r="Y703" s="9"/>
      <c r="Z703" s="9"/>
      <c r="AA703" s="9"/>
      <c r="AB703" s="9"/>
      <c r="AC703" s="9"/>
      <c r="AD703" s="9"/>
      <c r="AE703" s="9"/>
      <c r="AF703" s="9"/>
      <c r="AG703" s="9"/>
      <c r="AH703" s="9"/>
      <c r="AI703" s="9"/>
      <c r="AJ703" s="9"/>
      <c r="AK703" s="9"/>
      <c r="AL703" s="9"/>
      <c r="AM703" s="9"/>
      <c r="AN703" s="9"/>
      <c r="AO703" s="9"/>
      <c r="AP703" s="9"/>
      <c r="AQ703" s="9"/>
      <c r="AR703" s="9"/>
      <c r="AS703" s="9"/>
      <c r="AT703" s="9"/>
      <c r="AU703" s="9"/>
      <c r="AV703" s="9"/>
      <c r="AW703" s="9"/>
      <c r="AX703" s="9"/>
      <c r="AY703" s="9"/>
      <c r="AZ703" s="9"/>
      <c r="BA703" s="9"/>
      <c r="BB703" s="9"/>
      <c r="BC703" s="9"/>
      <c r="BD703" s="9"/>
      <c r="BE703" s="9"/>
      <c r="BF703" s="9"/>
      <c r="BG703" s="9"/>
      <c r="BH703" s="9"/>
      <c r="BI703" s="9"/>
      <c r="BJ703" s="9"/>
      <c r="BK703" s="9"/>
      <c r="BL703" s="9"/>
      <c r="BM703" s="9"/>
      <c r="BN703" s="9"/>
      <c r="BO703" s="9"/>
      <c r="BP703" s="9"/>
      <c r="BQ703" s="9"/>
      <c r="BR703" s="9"/>
      <c r="BS703" s="9"/>
      <c r="BT703" s="9"/>
      <c r="BU703" s="9"/>
      <c r="BV703" s="9"/>
      <c r="BW703" s="9"/>
      <c r="BX703" s="9"/>
      <c r="BY703" s="9"/>
      <c r="BZ703" s="9"/>
    </row>
    <row r="704" spans="1:78">
      <c r="A704" s="50">
        <f t="shared" si="43"/>
        <v>693</v>
      </c>
      <c r="C704" s="11" t="str">
        <f>IFERROR(INDEX('     2022    '!D:D,MATCH('Order Summary'!$A704,'     2022    '!$AN:$AN,0)),"")</f>
        <v/>
      </c>
      <c r="D704" s="11" t="str">
        <f>IFERROR(INDEX('     2022    '!C:C,MATCH('Order Summary'!$A704,'     2022    '!$AN:$AN,0)),"")</f>
        <v/>
      </c>
      <c r="E704" s="11" t="str">
        <f>IFERROR(INDEX('     2022    '!E:E,MATCH('Order Summary'!$A704,'     2022    '!$AN:$AN,0)),"")</f>
        <v/>
      </c>
      <c r="F704" s="96">
        <f>IFERROR(INDEX('     2022    '!AY:AY,MATCH($A704,'     2022    '!$AN:$AN,0)),0)</f>
        <v>0</v>
      </c>
      <c r="G704" s="180" t="str">
        <f>IFERROR(IF($O$3&gt;68,INDEX('     2022    '!I:I,MATCH($A704,'     2022    '!$AN:$AN,0))*(1-'     2022    '!$BA$1),INDEX('     2022    '!I:I,MATCH($A704,'     2022    '!$AN:$AN,0))),"")</f>
        <v/>
      </c>
      <c r="H704" s="96">
        <f>IFERROR(INDEX('     2022    '!AZ:AZ,MATCH($A704,'     2022    '!$AN:$AN,0)),0)</f>
        <v>0</v>
      </c>
      <c r="I704" s="180" t="str">
        <f>IFERROR(IF($O$3&gt;68,INDEX('     2022    '!M:M,MATCH($A704,'     2022    '!$AN:$AN,0))*(1-'     2022    '!$BA$1),INDEX('     2022    '!M:M,MATCH($A704,'     2022    '!$AN:$AN,0))),"")</f>
        <v/>
      </c>
      <c r="J704" s="181">
        <f t="shared" si="41"/>
        <v>0</v>
      </c>
      <c r="K704" s="182" t="str">
        <f t="shared" si="42"/>
        <v/>
      </c>
      <c r="L704" s="53"/>
      <c r="M704" s="52" t="str">
        <f>IFERROR(INDEX('     2022    '!R:R,MATCH('Order Summary'!$A704,'     2022    '!$AN:$AN,0)),"")</f>
        <v/>
      </c>
      <c r="N704" s="52" t="str">
        <f>IFERROR(INDEX('     2022    '!V:V,MATCH('Order Summary'!$A704,'     2022    '!$AN:$AN,0)),"")</f>
        <v/>
      </c>
      <c r="O704" s="52" t="str">
        <f>IFERROR(INDEX('     2022    '!S:S,MATCH('Order Summary'!$A704,'     2022    '!$AN:$AN,0)),"")</f>
        <v/>
      </c>
      <c r="P704" s="96" t="str">
        <f t="shared" si="40"/>
        <v/>
      </c>
      <c r="R704" s="9"/>
      <c r="S704" s="9"/>
      <c r="T704" s="9"/>
      <c r="U704" s="9"/>
      <c r="V704" s="9"/>
      <c r="W704" s="9"/>
      <c r="X704" s="9"/>
      <c r="Y704" s="9"/>
      <c r="Z704" s="9"/>
      <c r="AA704" s="9"/>
      <c r="AB704" s="9"/>
      <c r="AC704" s="9"/>
      <c r="AD704" s="9"/>
      <c r="AE704" s="9"/>
      <c r="AF704" s="9"/>
      <c r="AG704" s="9"/>
      <c r="AH704" s="9"/>
      <c r="AI704" s="9"/>
      <c r="AJ704" s="9"/>
      <c r="AK704" s="9"/>
      <c r="AL704" s="9"/>
      <c r="AM704" s="9"/>
      <c r="AN704" s="9"/>
      <c r="AO704" s="9"/>
      <c r="AP704" s="9"/>
      <c r="AQ704" s="9"/>
      <c r="AR704" s="9"/>
      <c r="AS704" s="9"/>
      <c r="AT704" s="9"/>
      <c r="AU704" s="9"/>
      <c r="AV704" s="9"/>
      <c r="AW704" s="9"/>
      <c r="AX704" s="9"/>
      <c r="AY704" s="9"/>
      <c r="AZ704" s="9"/>
      <c r="BA704" s="9"/>
      <c r="BB704" s="9"/>
      <c r="BC704" s="9"/>
      <c r="BD704" s="9"/>
      <c r="BE704" s="9"/>
      <c r="BF704" s="9"/>
      <c r="BG704" s="9"/>
      <c r="BH704" s="9"/>
      <c r="BI704" s="9"/>
      <c r="BJ704" s="9"/>
      <c r="BK704" s="9"/>
      <c r="BL704" s="9"/>
      <c r="BM704" s="9"/>
      <c r="BN704" s="9"/>
      <c r="BO704" s="9"/>
      <c r="BP704" s="9"/>
      <c r="BQ704" s="9"/>
      <c r="BR704" s="9"/>
      <c r="BS704" s="9"/>
      <c r="BT704" s="9"/>
      <c r="BU704" s="9"/>
      <c r="BV704" s="9"/>
      <c r="BW704" s="9"/>
      <c r="BX704" s="9"/>
      <c r="BY704" s="9"/>
      <c r="BZ704" s="9"/>
    </row>
    <row r="705" spans="1:78">
      <c r="A705" s="50">
        <f t="shared" si="43"/>
        <v>694</v>
      </c>
      <c r="C705" s="11" t="str">
        <f>IFERROR(INDEX('     2022    '!D:D,MATCH('Order Summary'!$A705,'     2022    '!$AN:$AN,0)),"")</f>
        <v/>
      </c>
      <c r="D705" s="11" t="str">
        <f>IFERROR(INDEX('     2022    '!C:C,MATCH('Order Summary'!$A705,'     2022    '!$AN:$AN,0)),"")</f>
        <v/>
      </c>
      <c r="E705" s="11" t="str">
        <f>IFERROR(INDEX('     2022    '!E:E,MATCH('Order Summary'!$A705,'     2022    '!$AN:$AN,0)),"")</f>
        <v/>
      </c>
      <c r="F705" s="96">
        <f>IFERROR(INDEX('     2022    '!AY:AY,MATCH($A705,'     2022    '!$AN:$AN,0)),0)</f>
        <v>0</v>
      </c>
      <c r="G705" s="180" t="str">
        <f>IFERROR(IF($O$3&gt;68,INDEX('     2022    '!I:I,MATCH($A705,'     2022    '!$AN:$AN,0))*(1-'     2022    '!$BA$1),INDEX('     2022    '!I:I,MATCH($A705,'     2022    '!$AN:$AN,0))),"")</f>
        <v/>
      </c>
      <c r="H705" s="96">
        <f>IFERROR(INDEX('     2022    '!AZ:AZ,MATCH($A705,'     2022    '!$AN:$AN,0)),0)</f>
        <v>0</v>
      </c>
      <c r="I705" s="180" t="str">
        <f>IFERROR(IF($O$3&gt;68,INDEX('     2022    '!M:M,MATCH($A705,'     2022    '!$AN:$AN,0))*(1-'     2022    '!$BA$1),INDEX('     2022    '!M:M,MATCH($A705,'     2022    '!$AN:$AN,0))),"")</f>
        <v/>
      </c>
      <c r="J705" s="181">
        <f t="shared" si="41"/>
        <v>0</v>
      </c>
      <c r="K705" s="182" t="str">
        <f t="shared" si="42"/>
        <v/>
      </c>
      <c r="L705" s="53"/>
      <c r="M705" s="52" t="str">
        <f>IFERROR(INDEX('     2022    '!R:R,MATCH('Order Summary'!$A705,'     2022    '!$AN:$AN,0)),"")</f>
        <v/>
      </c>
      <c r="N705" s="52" t="str">
        <f>IFERROR(INDEX('     2022    '!V:V,MATCH('Order Summary'!$A705,'     2022    '!$AN:$AN,0)),"")</f>
        <v/>
      </c>
      <c r="O705" s="52" t="str">
        <f>IFERROR(INDEX('     2022    '!S:S,MATCH('Order Summary'!$A705,'     2022    '!$AN:$AN,0)),"")</f>
        <v/>
      </c>
      <c r="P705" s="96" t="str">
        <f t="shared" si="40"/>
        <v/>
      </c>
      <c r="R705" s="9"/>
      <c r="S705" s="9"/>
      <c r="T705" s="9"/>
      <c r="U705" s="9"/>
      <c r="V705" s="9"/>
      <c r="W705" s="9"/>
      <c r="X705" s="9"/>
      <c r="Y705" s="9"/>
      <c r="Z705" s="9"/>
      <c r="AA705" s="9"/>
      <c r="AB705" s="9"/>
      <c r="AC705" s="9"/>
      <c r="AD705" s="9"/>
      <c r="AE705" s="9"/>
      <c r="AF705" s="9"/>
      <c r="AG705" s="9"/>
      <c r="AH705" s="9"/>
      <c r="AI705" s="9"/>
      <c r="AJ705" s="9"/>
      <c r="AK705" s="9"/>
      <c r="AL705" s="9"/>
      <c r="AM705" s="9"/>
      <c r="AN705" s="9"/>
      <c r="AO705" s="9"/>
      <c r="AP705" s="9"/>
      <c r="AQ705" s="9"/>
      <c r="AR705" s="9"/>
      <c r="AS705" s="9"/>
      <c r="AT705" s="9"/>
      <c r="AU705" s="9"/>
      <c r="AV705" s="9"/>
      <c r="AW705" s="9"/>
      <c r="AX705" s="9"/>
      <c r="AY705" s="9"/>
      <c r="AZ705" s="9"/>
      <c r="BA705" s="9"/>
      <c r="BB705" s="9"/>
      <c r="BC705" s="9"/>
      <c r="BD705" s="9"/>
      <c r="BE705" s="9"/>
      <c r="BF705" s="9"/>
      <c r="BG705" s="9"/>
      <c r="BH705" s="9"/>
      <c r="BI705" s="9"/>
      <c r="BJ705" s="9"/>
      <c r="BK705" s="9"/>
      <c r="BL705" s="9"/>
      <c r="BM705" s="9"/>
      <c r="BN705" s="9"/>
      <c r="BO705" s="9"/>
      <c r="BP705" s="9"/>
      <c r="BQ705" s="9"/>
      <c r="BR705" s="9"/>
      <c r="BS705" s="9"/>
      <c r="BT705" s="9"/>
      <c r="BU705" s="9"/>
      <c r="BV705" s="9"/>
      <c r="BW705" s="9"/>
      <c r="BX705" s="9"/>
      <c r="BY705" s="9"/>
      <c r="BZ705" s="9"/>
    </row>
    <row r="706" spans="1:78">
      <c r="A706" s="50">
        <f t="shared" si="43"/>
        <v>695</v>
      </c>
      <c r="C706" s="11" t="str">
        <f>IFERROR(INDEX('     2022    '!D:D,MATCH('Order Summary'!$A706,'     2022    '!$AN:$AN,0)),"")</f>
        <v/>
      </c>
      <c r="D706" s="11" t="str">
        <f>IFERROR(INDEX('     2022    '!C:C,MATCH('Order Summary'!$A706,'     2022    '!$AN:$AN,0)),"")</f>
        <v/>
      </c>
      <c r="E706" s="11" t="str">
        <f>IFERROR(INDEX('     2022    '!E:E,MATCH('Order Summary'!$A706,'     2022    '!$AN:$AN,0)),"")</f>
        <v/>
      </c>
      <c r="F706" s="96">
        <f>IFERROR(INDEX('     2022    '!AY:AY,MATCH($A706,'     2022    '!$AN:$AN,0)),0)</f>
        <v>0</v>
      </c>
      <c r="G706" s="180" t="str">
        <f>IFERROR(IF($O$3&gt;68,INDEX('     2022    '!I:I,MATCH($A706,'     2022    '!$AN:$AN,0))*(1-'     2022    '!$BA$1),INDEX('     2022    '!I:I,MATCH($A706,'     2022    '!$AN:$AN,0))),"")</f>
        <v/>
      </c>
      <c r="H706" s="96">
        <f>IFERROR(INDEX('     2022    '!AZ:AZ,MATCH($A706,'     2022    '!$AN:$AN,0)),0)</f>
        <v>0</v>
      </c>
      <c r="I706" s="180" t="str">
        <f>IFERROR(IF($O$3&gt;68,INDEX('     2022    '!M:M,MATCH($A706,'     2022    '!$AN:$AN,0))*(1-'     2022    '!$BA$1),INDEX('     2022    '!M:M,MATCH($A706,'     2022    '!$AN:$AN,0))),"")</f>
        <v/>
      </c>
      <c r="J706" s="181">
        <f t="shared" si="41"/>
        <v>0</v>
      </c>
      <c r="K706" s="182" t="str">
        <f t="shared" si="42"/>
        <v/>
      </c>
      <c r="L706" s="53"/>
      <c r="M706" s="52" t="str">
        <f>IFERROR(INDEX('     2022    '!R:R,MATCH('Order Summary'!$A706,'     2022    '!$AN:$AN,0)),"")</f>
        <v/>
      </c>
      <c r="N706" s="52" t="str">
        <f>IFERROR(INDEX('     2022    '!V:V,MATCH('Order Summary'!$A706,'     2022    '!$AN:$AN,0)),"")</f>
        <v/>
      </c>
      <c r="O706" s="52" t="str">
        <f>IFERROR(INDEX('     2022    '!S:S,MATCH('Order Summary'!$A706,'     2022    '!$AN:$AN,0)),"")</f>
        <v/>
      </c>
      <c r="P706" s="96" t="str">
        <f t="shared" si="40"/>
        <v/>
      </c>
      <c r="R706" s="9"/>
      <c r="S706" s="9"/>
      <c r="T706" s="9"/>
      <c r="U706" s="9"/>
      <c r="V706" s="9"/>
      <c r="W706" s="9"/>
      <c r="X706" s="9"/>
      <c r="Y706" s="9"/>
      <c r="Z706" s="9"/>
      <c r="AA706" s="9"/>
      <c r="AB706" s="9"/>
      <c r="AC706" s="9"/>
      <c r="AD706" s="9"/>
      <c r="AE706" s="9"/>
      <c r="AF706" s="9"/>
      <c r="AG706" s="9"/>
      <c r="AH706" s="9"/>
      <c r="AI706" s="9"/>
      <c r="AJ706" s="9"/>
      <c r="AK706" s="9"/>
      <c r="AL706" s="9"/>
      <c r="AM706" s="9"/>
      <c r="AN706" s="9"/>
      <c r="AO706" s="9"/>
      <c r="AP706" s="9"/>
      <c r="AQ706" s="9"/>
      <c r="AR706" s="9"/>
      <c r="AS706" s="9"/>
      <c r="AT706" s="9"/>
      <c r="AU706" s="9"/>
      <c r="AV706" s="9"/>
      <c r="AW706" s="9"/>
      <c r="AX706" s="9"/>
      <c r="AY706" s="9"/>
      <c r="AZ706" s="9"/>
      <c r="BA706" s="9"/>
      <c r="BB706" s="9"/>
      <c r="BC706" s="9"/>
      <c r="BD706" s="9"/>
      <c r="BE706" s="9"/>
      <c r="BF706" s="9"/>
      <c r="BG706" s="9"/>
      <c r="BH706" s="9"/>
      <c r="BI706" s="9"/>
      <c r="BJ706" s="9"/>
      <c r="BK706" s="9"/>
      <c r="BL706" s="9"/>
      <c r="BM706" s="9"/>
      <c r="BN706" s="9"/>
      <c r="BO706" s="9"/>
      <c r="BP706" s="9"/>
      <c r="BQ706" s="9"/>
      <c r="BR706" s="9"/>
      <c r="BS706" s="9"/>
      <c r="BT706" s="9"/>
      <c r="BU706" s="9"/>
      <c r="BV706" s="9"/>
      <c r="BW706" s="9"/>
      <c r="BX706" s="9"/>
      <c r="BY706" s="9"/>
      <c r="BZ706" s="9"/>
    </row>
    <row r="707" spans="1:78">
      <c r="A707" s="50">
        <f t="shared" si="43"/>
        <v>696</v>
      </c>
      <c r="C707" s="11" t="str">
        <f>IFERROR(INDEX('     2022    '!D:D,MATCH('Order Summary'!$A707,'     2022    '!$AN:$AN,0)),"")</f>
        <v/>
      </c>
      <c r="D707" s="11" t="str">
        <f>IFERROR(INDEX('     2022    '!C:C,MATCH('Order Summary'!$A707,'     2022    '!$AN:$AN,0)),"")</f>
        <v/>
      </c>
      <c r="E707" s="11" t="str">
        <f>IFERROR(INDEX('     2022    '!E:E,MATCH('Order Summary'!$A707,'     2022    '!$AN:$AN,0)),"")</f>
        <v/>
      </c>
      <c r="F707" s="96">
        <f>IFERROR(INDEX('     2022    '!AY:AY,MATCH($A707,'     2022    '!$AN:$AN,0)),0)</f>
        <v>0</v>
      </c>
      <c r="G707" s="180" t="str">
        <f>IFERROR(IF($O$3&gt;68,INDEX('     2022    '!I:I,MATCH($A707,'     2022    '!$AN:$AN,0))*(1-'     2022    '!$BA$1),INDEX('     2022    '!I:I,MATCH($A707,'     2022    '!$AN:$AN,0))),"")</f>
        <v/>
      </c>
      <c r="H707" s="96">
        <f>IFERROR(INDEX('     2022    '!AZ:AZ,MATCH($A707,'     2022    '!$AN:$AN,0)),0)</f>
        <v>0</v>
      </c>
      <c r="I707" s="180" t="str">
        <f>IFERROR(IF($O$3&gt;68,INDEX('     2022    '!M:M,MATCH($A707,'     2022    '!$AN:$AN,0))*(1-'     2022    '!$BA$1),INDEX('     2022    '!M:M,MATCH($A707,'     2022    '!$AN:$AN,0))),"")</f>
        <v/>
      </c>
      <c r="J707" s="181">
        <f t="shared" si="41"/>
        <v>0</v>
      </c>
      <c r="K707" s="182" t="str">
        <f t="shared" si="42"/>
        <v/>
      </c>
      <c r="L707" s="53"/>
      <c r="M707" s="52" t="str">
        <f>IFERROR(INDEX('     2022    '!R:R,MATCH('Order Summary'!$A707,'     2022    '!$AN:$AN,0)),"")</f>
        <v/>
      </c>
      <c r="N707" s="52" t="str">
        <f>IFERROR(INDEX('     2022    '!V:V,MATCH('Order Summary'!$A707,'     2022    '!$AN:$AN,0)),"")</f>
        <v/>
      </c>
      <c r="O707" s="52" t="str">
        <f>IFERROR(INDEX('     2022    '!S:S,MATCH('Order Summary'!$A707,'     2022    '!$AN:$AN,0)),"")</f>
        <v/>
      </c>
      <c r="P707" s="96" t="str">
        <f t="shared" si="40"/>
        <v/>
      </c>
      <c r="R707" s="9"/>
      <c r="S707" s="9"/>
      <c r="T707" s="9"/>
      <c r="U707" s="9"/>
      <c r="V707" s="9"/>
      <c r="W707" s="9"/>
      <c r="X707" s="9"/>
      <c r="Y707" s="9"/>
      <c r="Z707" s="9"/>
      <c r="AA707" s="9"/>
      <c r="AB707" s="9"/>
      <c r="AC707" s="9"/>
      <c r="AD707" s="9"/>
      <c r="AE707" s="9"/>
      <c r="AF707" s="9"/>
      <c r="AG707" s="9"/>
      <c r="AH707" s="9"/>
      <c r="AI707" s="9"/>
      <c r="AJ707" s="9"/>
      <c r="AK707" s="9"/>
      <c r="AL707" s="9"/>
      <c r="AM707" s="9"/>
      <c r="AN707" s="9"/>
      <c r="AO707" s="9"/>
      <c r="AP707" s="9"/>
      <c r="AQ707" s="9"/>
      <c r="AR707" s="9"/>
      <c r="AS707" s="9"/>
      <c r="AT707" s="9"/>
      <c r="AU707" s="9"/>
      <c r="AV707" s="9"/>
      <c r="AW707" s="9"/>
      <c r="AX707" s="9"/>
      <c r="AY707" s="9"/>
      <c r="AZ707" s="9"/>
      <c r="BA707" s="9"/>
      <c r="BB707" s="9"/>
      <c r="BC707" s="9"/>
      <c r="BD707" s="9"/>
      <c r="BE707" s="9"/>
      <c r="BF707" s="9"/>
      <c r="BG707" s="9"/>
      <c r="BH707" s="9"/>
      <c r="BI707" s="9"/>
      <c r="BJ707" s="9"/>
      <c r="BK707" s="9"/>
      <c r="BL707" s="9"/>
      <c r="BM707" s="9"/>
      <c r="BN707" s="9"/>
      <c r="BO707" s="9"/>
      <c r="BP707" s="9"/>
      <c r="BQ707" s="9"/>
      <c r="BR707" s="9"/>
      <c r="BS707" s="9"/>
      <c r="BT707" s="9"/>
      <c r="BU707" s="9"/>
      <c r="BV707" s="9"/>
      <c r="BW707" s="9"/>
      <c r="BX707" s="9"/>
      <c r="BY707" s="9"/>
      <c r="BZ707" s="9"/>
    </row>
    <row r="708" spans="1:78">
      <c r="A708" s="50">
        <f t="shared" si="43"/>
        <v>697</v>
      </c>
      <c r="C708" s="11" t="str">
        <f>IFERROR(INDEX('     2022    '!D:D,MATCH('Order Summary'!$A708,'     2022    '!$AN:$AN,0)),"")</f>
        <v/>
      </c>
      <c r="D708" s="11" t="str">
        <f>IFERROR(INDEX('     2022    '!C:C,MATCH('Order Summary'!$A708,'     2022    '!$AN:$AN,0)),"")</f>
        <v/>
      </c>
      <c r="E708" s="11" t="str">
        <f>IFERROR(INDEX('     2022    '!E:E,MATCH('Order Summary'!$A708,'     2022    '!$AN:$AN,0)),"")</f>
        <v/>
      </c>
      <c r="F708" s="96">
        <f>IFERROR(INDEX('     2022    '!AY:AY,MATCH($A708,'     2022    '!$AN:$AN,0)),0)</f>
        <v>0</v>
      </c>
      <c r="G708" s="180" t="str">
        <f>IFERROR(IF($O$3&gt;68,INDEX('     2022    '!I:I,MATCH($A708,'     2022    '!$AN:$AN,0))*(1-'     2022    '!$BA$1),INDEX('     2022    '!I:I,MATCH($A708,'     2022    '!$AN:$AN,0))),"")</f>
        <v/>
      </c>
      <c r="H708" s="96">
        <f>IFERROR(INDEX('     2022    '!AZ:AZ,MATCH($A708,'     2022    '!$AN:$AN,0)),0)</f>
        <v>0</v>
      </c>
      <c r="I708" s="180" t="str">
        <f>IFERROR(IF($O$3&gt;68,INDEX('     2022    '!M:M,MATCH($A708,'     2022    '!$AN:$AN,0))*(1-'     2022    '!$BA$1),INDEX('     2022    '!M:M,MATCH($A708,'     2022    '!$AN:$AN,0))),"")</f>
        <v/>
      </c>
      <c r="J708" s="181">
        <f t="shared" si="41"/>
        <v>0</v>
      </c>
      <c r="K708" s="182" t="str">
        <f t="shared" si="42"/>
        <v/>
      </c>
      <c r="L708" s="53"/>
      <c r="M708" s="52" t="str">
        <f>IFERROR(INDEX('     2022    '!R:R,MATCH('Order Summary'!$A708,'     2022    '!$AN:$AN,0)),"")</f>
        <v/>
      </c>
      <c r="N708" s="52" t="str">
        <f>IFERROR(INDEX('     2022    '!V:V,MATCH('Order Summary'!$A708,'     2022    '!$AN:$AN,0)),"")</f>
        <v/>
      </c>
      <c r="O708" s="52" t="str">
        <f>IFERROR(INDEX('     2022    '!S:S,MATCH('Order Summary'!$A708,'     2022    '!$AN:$AN,0)),"")</f>
        <v/>
      </c>
      <c r="P708" s="96" t="str">
        <f t="shared" si="40"/>
        <v/>
      </c>
      <c r="R708" s="9"/>
      <c r="S708" s="9"/>
      <c r="T708" s="9"/>
      <c r="U708" s="9"/>
      <c r="V708" s="9"/>
      <c r="W708" s="9"/>
      <c r="X708" s="9"/>
      <c r="Y708" s="9"/>
      <c r="Z708" s="9"/>
      <c r="AA708" s="9"/>
      <c r="AB708" s="9"/>
      <c r="AC708" s="9"/>
      <c r="AD708" s="9"/>
      <c r="AE708" s="9"/>
      <c r="AF708" s="9"/>
      <c r="AG708" s="9"/>
      <c r="AH708" s="9"/>
      <c r="AI708" s="9"/>
      <c r="AJ708" s="9"/>
      <c r="AK708" s="9"/>
      <c r="AL708" s="9"/>
      <c r="AM708" s="9"/>
      <c r="AN708" s="9"/>
      <c r="AO708" s="9"/>
      <c r="AP708" s="9"/>
      <c r="AQ708" s="9"/>
      <c r="AR708" s="9"/>
      <c r="AS708" s="9"/>
      <c r="AT708" s="9"/>
      <c r="AU708" s="9"/>
      <c r="AV708" s="9"/>
      <c r="AW708" s="9"/>
      <c r="AX708" s="9"/>
      <c r="AY708" s="9"/>
      <c r="AZ708" s="9"/>
      <c r="BA708" s="9"/>
      <c r="BB708" s="9"/>
      <c r="BC708" s="9"/>
      <c r="BD708" s="9"/>
      <c r="BE708" s="9"/>
      <c r="BF708" s="9"/>
      <c r="BG708" s="9"/>
      <c r="BH708" s="9"/>
      <c r="BI708" s="9"/>
      <c r="BJ708" s="9"/>
      <c r="BK708" s="9"/>
      <c r="BL708" s="9"/>
      <c r="BM708" s="9"/>
      <c r="BN708" s="9"/>
      <c r="BO708" s="9"/>
      <c r="BP708" s="9"/>
      <c r="BQ708" s="9"/>
      <c r="BR708" s="9"/>
      <c r="BS708" s="9"/>
      <c r="BT708" s="9"/>
      <c r="BU708" s="9"/>
      <c r="BV708" s="9"/>
      <c r="BW708" s="9"/>
      <c r="BX708" s="9"/>
      <c r="BY708" s="9"/>
      <c r="BZ708" s="9"/>
    </row>
    <row r="709" spans="1:78">
      <c r="A709" s="50">
        <f t="shared" si="43"/>
        <v>698</v>
      </c>
      <c r="C709" s="11" t="str">
        <f>IFERROR(INDEX('     2022    '!D:D,MATCH('Order Summary'!$A709,'     2022    '!$AN:$AN,0)),"")</f>
        <v/>
      </c>
      <c r="D709" s="11" t="str">
        <f>IFERROR(INDEX('     2022    '!C:C,MATCH('Order Summary'!$A709,'     2022    '!$AN:$AN,0)),"")</f>
        <v/>
      </c>
      <c r="E709" s="11" t="str">
        <f>IFERROR(INDEX('     2022    '!E:E,MATCH('Order Summary'!$A709,'     2022    '!$AN:$AN,0)),"")</f>
        <v/>
      </c>
      <c r="F709" s="96">
        <f>IFERROR(INDEX('     2022    '!AY:AY,MATCH($A709,'     2022    '!$AN:$AN,0)),0)</f>
        <v>0</v>
      </c>
      <c r="G709" s="180" t="str">
        <f>IFERROR(IF($O$3&gt;68,INDEX('     2022    '!I:I,MATCH($A709,'     2022    '!$AN:$AN,0))*(1-'     2022    '!$BA$1),INDEX('     2022    '!I:I,MATCH($A709,'     2022    '!$AN:$AN,0))),"")</f>
        <v/>
      </c>
      <c r="H709" s="96">
        <f>IFERROR(INDEX('     2022    '!AZ:AZ,MATCH($A709,'     2022    '!$AN:$AN,0)),0)</f>
        <v>0</v>
      </c>
      <c r="I709" s="180" t="str">
        <f>IFERROR(IF($O$3&gt;68,INDEX('     2022    '!M:M,MATCH($A709,'     2022    '!$AN:$AN,0))*(1-'     2022    '!$BA$1),INDEX('     2022    '!M:M,MATCH($A709,'     2022    '!$AN:$AN,0))),"")</f>
        <v/>
      </c>
      <c r="J709" s="181">
        <f t="shared" si="41"/>
        <v>0</v>
      </c>
      <c r="K709" s="182" t="str">
        <f t="shared" si="42"/>
        <v/>
      </c>
      <c r="L709" s="53"/>
      <c r="M709" s="52" t="str">
        <f>IFERROR(INDEX('     2022    '!R:R,MATCH('Order Summary'!$A709,'     2022    '!$AN:$AN,0)),"")</f>
        <v/>
      </c>
      <c r="N709" s="52" t="str">
        <f>IFERROR(INDEX('     2022    '!V:V,MATCH('Order Summary'!$A709,'     2022    '!$AN:$AN,0)),"")</f>
        <v/>
      </c>
      <c r="O709" s="52" t="str">
        <f>IFERROR(INDEX('     2022    '!S:S,MATCH('Order Summary'!$A709,'     2022    '!$AN:$AN,0)),"")</f>
        <v/>
      </c>
      <c r="P709" s="96" t="str">
        <f t="shared" si="40"/>
        <v/>
      </c>
      <c r="R709" s="9"/>
      <c r="S709" s="9"/>
      <c r="T709" s="9"/>
      <c r="U709" s="9"/>
      <c r="V709" s="9"/>
      <c r="W709" s="9"/>
      <c r="X709" s="9"/>
      <c r="Y709" s="9"/>
      <c r="Z709" s="9"/>
      <c r="AA709" s="9"/>
      <c r="AB709" s="9"/>
      <c r="AC709" s="9"/>
      <c r="AD709" s="9"/>
      <c r="AE709" s="9"/>
      <c r="AF709" s="9"/>
      <c r="AG709" s="9"/>
      <c r="AH709" s="9"/>
      <c r="AI709" s="9"/>
      <c r="AJ709" s="9"/>
      <c r="AK709" s="9"/>
      <c r="AL709" s="9"/>
      <c r="AM709" s="9"/>
      <c r="AN709" s="9"/>
      <c r="AO709" s="9"/>
      <c r="AP709" s="9"/>
      <c r="AQ709" s="9"/>
      <c r="AR709" s="9"/>
      <c r="AS709" s="9"/>
      <c r="AT709" s="9"/>
      <c r="AU709" s="9"/>
      <c r="AV709" s="9"/>
      <c r="AW709" s="9"/>
      <c r="AX709" s="9"/>
      <c r="AY709" s="9"/>
      <c r="AZ709" s="9"/>
      <c r="BA709" s="9"/>
      <c r="BB709" s="9"/>
      <c r="BC709" s="9"/>
      <c r="BD709" s="9"/>
      <c r="BE709" s="9"/>
      <c r="BF709" s="9"/>
      <c r="BG709" s="9"/>
      <c r="BH709" s="9"/>
      <c r="BI709" s="9"/>
      <c r="BJ709" s="9"/>
      <c r="BK709" s="9"/>
      <c r="BL709" s="9"/>
      <c r="BM709" s="9"/>
      <c r="BN709" s="9"/>
      <c r="BO709" s="9"/>
      <c r="BP709" s="9"/>
      <c r="BQ709" s="9"/>
      <c r="BR709" s="9"/>
      <c r="BS709" s="9"/>
      <c r="BT709" s="9"/>
      <c r="BU709" s="9"/>
      <c r="BV709" s="9"/>
      <c r="BW709" s="9"/>
      <c r="BX709" s="9"/>
      <c r="BY709" s="9"/>
      <c r="BZ709" s="9"/>
    </row>
    <row r="710" spans="1:78">
      <c r="A710" s="50">
        <f t="shared" si="43"/>
        <v>699</v>
      </c>
      <c r="C710" s="11" t="str">
        <f>IFERROR(INDEX('     2022    '!D:D,MATCH('Order Summary'!$A710,'     2022    '!$AN:$AN,0)),"")</f>
        <v/>
      </c>
      <c r="D710" s="11" t="str">
        <f>IFERROR(INDEX('     2022    '!C:C,MATCH('Order Summary'!$A710,'     2022    '!$AN:$AN,0)),"")</f>
        <v/>
      </c>
      <c r="E710" s="11" t="str">
        <f>IFERROR(INDEX('     2022    '!E:E,MATCH('Order Summary'!$A710,'     2022    '!$AN:$AN,0)),"")</f>
        <v/>
      </c>
      <c r="F710" s="96">
        <f>IFERROR(INDEX('     2022    '!AY:AY,MATCH($A710,'     2022    '!$AN:$AN,0)),0)</f>
        <v>0</v>
      </c>
      <c r="G710" s="180" t="str">
        <f>IFERROR(IF($O$3&gt;68,INDEX('     2022    '!I:I,MATCH($A710,'     2022    '!$AN:$AN,0))*(1-'     2022    '!$BA$1),INDEX('     2022    '!I:I,MATCH($A710,'     2022    '!$AN:$AN,0))),"")</f>
        <v/>
      </c>
      <c r="H710" s="96">
        <f>IFERROR(INDEX('     2022    '!AZ:AZ,MATCH($A710,'     2022    '!$AN:$AN,0)),0)</f>
        <v>0</v>
      </c>
      <c r="I710" s="180" t="str">
        <f>IFERROR(IF($O$3&gt;68,INDEX('     2022    '!M:M,MATCH($A710,'     2022    '!$AN:$AN,0))*(1-'     2022    '!$BA$1),INDEX('     2022    '!M:M,MATCH($A710,'     2022    '!$AN:$AN,0))),"")</f>
        <v/>
      </c>
      <c r="J710" s="181">
        <f t="shared" si="41"/>
        <v>0</v>
      </c>
      <c r="K710" s="182" t="str">
        <f t="shared" si="42"/>
        <v/>
      </c>
      <c r="L710" s="53"/>
      <c r="M710" s="52" t="str">
        <f>IFERROR(INDEX('     2022    '!R:R,MATCH('Order Summary'!$A710,'     2022    '!$AN:$AN,0)),"")</f>
        <v/>
      </c>
      <c r="N710" s="52" t="str">
        <f>IFERROR(INDEX('     2022    '!V:V,MATCH('Order Summary'!$A710,'     2022    '!$AN:$AN,0)),"")</f>
        <v/>
      </c>
      <c r="O710" s="52" t="str">
        <f>IFERROR(INDEX('     2022    '!S:S,MATCH('Order Summary'!$A710,'     2022    '!$AN:$AN,0)),"")</f>
        <v/>
      </c>
      <c r="P710" s="96" t="str">
        <f t="shared" si="40"/>
        <v/>
      </c>
      <c r="R710" s="9"/>
      <c r="S710" s="9"/>
      <c r="T710" s="9"/>
      <c r="U710" s="9"/>
      <c r="V710" s="9"/>
      <c r="W710" s="9"/>
      <c r="X710" s="9"/>
      <c r="Y710" s="9"/>
      <c r="Z710" s="9"/>
      <c r="AA710" s="9"/>
      <c r="AB710" s="9"/>
      <c r="AC710" s="9"/>
      <c r="AD710" s="9"/>
      <c r="AE710" s="9"/>
      <c r="AF710" s="9"/>
      <c r="AG710" s="9"/>
      <c r="AH710" s="9"/>
      <c r="AI710" s="9"/>
      <c r="AJ710" s="9"/>
      <c r="AK710" s="9"/>
      <c r="AL710" s="9"/>
      <c r="AM710" s="9"/>
      <c r="AN710" s="9"/>
      <c r="AO710" s="9"/>
      <c r="AP710" s="9"/>
      <c r="AQ710" s="9"/>
      <c r="AR710" s="9"/>
      <c r="AS710" s="9"/>
      <c r="AT710" s="9"/>
      <c r="AU710" s="9"/>
      <c r="AV710" s="9"/>
      <c r="AW710" s="9"/>
      <c r="AX710" s="9"/>
      <c r="AY710" s="9"/>
      <c r="AZ710" s="9"/>
      <c r="BA710" s="9"/>
      <c r="BB710" s="9"/>
      <c r="BC710" s="9"/>
      <c r="BD710" s="9"/>
      <c r="BE710" s="9"/>
      <c r="BF710" s="9"/>
      <c r="BG710" s="9"/>
      <c r="BH710" s="9"/>
      <c r="BI710" s="9"/>
      <c r="BJ710" s="9"/>
      <c r="BK710" s="9"/>
      <c r="BL710" s="9"/>
      <c r="BM710" s="9"/>
      <c r="BN710" s="9"/>
      <c r="BO710" s="9"/>
      <c r="BP710" s="9"/>
      <c r="BQ710" s="9"/>
      <c r="BR710" s="9"/>
      <c r="BS710" s="9"/>
      <c r="BT710" s="9"/>
      <c r="BU710" s="9"/>
      <c r="BV710" s="9"/>
      <c r="BW710" s="9"/>
      <c r="BX710" s="9"/>
      <c r="BY710" s="9"/>
      <c r="BZ710" s="9"/>
    </row>
    <row r="711" spans="1:78">
      <c r="A711" s="50">
        <f t="shared" si="43"/>
        <v>700</v>
      </c>
      <c r="C711" s="11" t="str">
        <f>IFERROR(INDEX('     2022    '!D:D,MATCH('Order Summary'!$A711,'     2022    '!$AN:$AN,0)),"")</f>
        <v/>
      </c>
      <c r="D711" s="11" t="str">
        <f>IFERROR(INDEX('     2022    '!C:C,MATCH('Order Summary'!$A711,'     2022    '!$AN:$AN,0)),"")</f>
        <v/>
      </c>
      <c r="E711" s="11" t="str">
        <f>IFERROR(INDEX('     2022    '!E:E,MATCH('Order Summary'!$A711,'     2022    '!$AN:$AN,0)),"")</f>
        <v/>
      </c>
      <c r="F711" s="96">
        <f>IFERROR(INDEX('     2022    '!AY:AY,MATCH($A711,'     2022    '!$AN:$AN,0)),0)</f>
        <v>0</v>
      </c>
      <c r="G711" s="180" t="str">
        <f>IFERROR(IF($O$3&gt;68,INDEX('     2022    '!I:I,MATCH($A711,'     2022    '!$AN:$AN,0))*(1-'     2022    '!$BA$1),INDEX('     2022    '!I:I,MATCH($A711,'     2022    '!$AN:$AN,0))),"")</f>
        <v/>
      </c>
      <c r="H711" s="96">
        <f>IFERROR(INDEX('     2022    '!AZ:AZ,MATCH($A711,'     2022    '!$AN:$AN,0)),0)</f>
        <v>0</v>
      </c>
      <c r="I711" s="180" t="str">
        <f>IFERROR(IF($O$3&gt;68,INDEX('     2022    '!M:M,MATCH($A711,'     2022    '!$AN:$AN,0))*(1-'     2022    '!$BA$1),INDEX('     2022    '!M:M,MATCH($A711,'     2022    '!$AN:$AN,0))),"")</f>
        <v/>
      </c>
      <c r="J711" s="181">
        <f t="shared" si="41"/>
        <v>0</v>
      </c>
      <c r="K711" s="182" t="str">
        <f t="shared" si="42"/>
        <v/>
      </c>
      <c r="L711" s="53"/>
      <c r="M711" s="52" t="str">
        <f>IFERROR(INDEX('     2022    '!R:R,MATCH('Order Summary'!$A711,'     2022    '!$AN:$AN,0)),"")</f>
        <v/>
      </c>
      <c r="N711" s="52" t="str">
        <f>IFERROR(INDEX('     2022    '!V:V,MATCH('Order Summary'!$A711,'     2022    '!$AN:$AN,0)),"")</f>
        <v/>
      </c>
      <c r="O711" s="52" t="str">
        <f>IFERROR(INDEX('     2022    '!S:S,MATCH('Order Summary'!$A711,'     2022    '!$AN:$AN,0)),"")</f>
        <v/>
      </c>
      <c r="P711" s="96" t="str">
        <f t="shared" si="40"/>
        <v/>
      </c>
      <c r="R711" s="9"/>
      <c r="S711" s="9"/>
      <c r="T711" s="9"/>
      <c r="U711" s="9"/>
      <c r="V711" s="9"/>
      <c r="W711" s="9"/>
      <c r="X711" s="9"/>
      <c r="Y711" s="9"/>
      <c r="Z711" s="9"/>
      <c r="AA711" s="9"/>
      <c r="AB711" s="9"/>
      <c r="AC711" s="9"/>
      <c r="AD711" s="9"/>
      <c r="AE711" s="9"/>
      <c r="AF711" s="9"/>
      <c r="AG711" s="9"/>
      <c r="AH711" s="9"/>
      <c r="AI711" s="9"/>
      <c r="AJ711" s="9"/>
      <c r="AK711" s="9"/>
      <c r="AL711" s="9"/>
      <c r="AM711" s="9"/>
      <c r="AN711" s="9"/>
      <c r="AO711" s="9"/>
      <c r="AP711" s="9"/>
      <c r="AQ711" s="9"/>
      <c r="AR711" s="9"/>
      <c r="AS711" s="9"/>
      <c r="AT711" s="9"/>
      <c r="AU711" s="9"/>
      <c r="AV711" s="9"/>
      <c r="AW711" s="9"/>
      <c r="AX711" s="9"/>
      <c r="AY711" s="9"/>
      <c r="AZ711" s="9"/>
      <c r="BA711" s="9"/>
      <c r="BB711" s="9"/>
      <c r="BC711" s="9"/>
      <c r="BD711" s="9"/>
      <c r="BE711" s="9"/>
      <c r="BF711" s="9"/>
      <c r="BG711" s="9"/>
      <c r="BH711" s="9"/>
      <c r="BI711" s="9"/>
      <c r="BJ711" s="9"/>
      <c r="BK711" s="9"/>
      <c r="BL711" s="9"/>
      <c r="BM711" s="9"/>
      <c r="BN711" s="9"/>
      <c r="BO711" s="9"/>
      <c r="BP711" s="9"/>
      <c r="BQ711" s="9"/>
      <c r="BR711" s="9"/>
      <c r="BS711" s="9"/>
      <c r="BT711" s="9"/>
      <c r="BU711" s="9"/>
      <c r="BV711" s="9"/>
      <c r="BW711" s="9"/>
      <c r="BX711" s="9"/>
      <c r="BY711" s="9"/>
      <c r="BZ711" s="9"/>
    </row>
    <row r="712" spans="1:78">
      <c r="A712" s="50">
        <f t="shared" si="43"/>
        <v>701</v>
      </c>
      <c r="C712" s="11" t="str">
        <f>IFERROR(INDEX('     2022    '!D:D,MATCH('Order Summary'!$A712,'     2022    '!$AN:$AN,0)),"")</f>
        <v/>
      </c>
      <c r="D712" s="11" t="str">
        <f>IFERROR(INDEX('     2022    '!C:C,MATCH('Order Summary'!$A712,'     2022    '!$AN:$AN,0)),"")</f>
        <v/>
      </c>
      <c r="E712" s="11" t="str">
        <f>IFERROR(INDEX('     2022    '!E:E,MATCH('Order Summary'!$A712,'     2022    '!$AN:$AN,0)),"")</f>
        <v/>
      </c>
      <c r="F712" s="96">
        <f>IFERROR(INDEX('     2022    '!AY:AY,MATCH($A712,'     2022    '!$AN:$AN,0)),0)</f>
        <v>0</v>
      </c>
      <c r="G712" s="180" t="str">
        <f>IFERROR(IF($O$3&gt;68,INDEX('     2022    '!I:I,MATCH($A712,'     2022    '!$AN:$AN,0))*(1-'     2022    '!$BA$1),INDEX('     2022    '!I:I,MATCH($A712,'     2022    '!$AN:$AN,0))),"")</f>
        <v/>
      </c>
      <c r="H712" s="96">
        <f>IFERROR(INDEX('     2022    '!AZ:AZ,MATCH($A712,'     2022    '!$AN:$AN,0)),0)</f>
        <v>0</v>
      </c>
      <c r="I712" s="180" t="str">
        <f>IFERROR(IF($O$3&gt;68,INDEX('     2022    '!M:M,MATCH($A712,'     2022    '!$AN:$AN,0))*(1-'     2022    '!$BA$1),INDEX('     2022    '!M:M,MATCH($A712,'     2022    '!$AN:$AN,0))),"")</f>
        <v/>
      </c>
      <c r="J712" s="181">
        <f t="shared" si="41"/>
        <v>0</v>
      </c>
      <c r="K712" s="182" t="str">
        <f t="shared" si="42"/>
        <v/>
      </c>
      <c r="L712" s="53"/>
      <c r="M712" s="52" t="str">
        <f>IFERROR(INDEX('     2022    '!R:R,MATCH('Order Summary'!$A712,'     2022    '!$AN:$AN,0)),"")</f>
        <v/>
      </c>
      <c r="N712" s="52" t="str">
        <f>IFERROR(INDEX('     2022    '!V:V,MATCH('Order Summary'!$A712,'     2022    '!$AN:$AN,0)),"")</f>
        <v/>
      </c>
      <c r="O712" s="52" t="str">
        <f>IFERROR(INDEX('     2022    '!S:S,MATCH('Order Summary'!$A712,'     2022    '!$AN:$AN,0)),"")</f>
        <v/>
      </c>
      <c r="P712" s="96" t="str">
        <f t="shared" si="40"/>
        <v/>
      </c>
      <c r="R712" s="9"/>
      <c r="S712" s="9"/>
      <c r="T712" s="9"/>
      <c r="U712" s="9"/>
      <c r="V712" s="9"/>
      <c r="W712" s="9"/>
      <c r="X712" s="9"/>
      <c r="Y712" s="9"/>
      <c r="Z712" s="9"/>
      <c r="AA712" s="9"/>
      <c r="AB712" s="9"/>
      <c r="AC712" s="9"/>
      <c r="AD712" s="9"/>
      <c r="AE712" s="9"/>
      <c r="AF712" s="9"/>
      <c r="AG712" s="9"/>
      <c r="AH712" s="9"/>
      <c r="AI712" s="9"/>
      <c r="AJ712" s="9"/>
      <c r="AK712" s="9"/>
      <c r="AL712" s="9"/>
      <c r="AM712" s="9"/>
      <c r="AN712" s="9"/>
      <c r="AO712" s="9"/>
      <c r="AP712" s="9"/>
      <c r="AQ712" s="9"/>
      <c r="AR712" s="9"/>
      <c r="AS712" s="9"/>
      <c r="AT712" s="9"/>
      <c r="AU712" s="9"/>
      <c r="AV712" s="9"/>
      <c r="AW712" s="9"/>
      <c r="AX712" s="9"/>
      <c r="AY712" s="9"/>
      <c r="AZ712" s="9"/>
      <c r="BA712" s="9"/>
      <c r="BB712" s="9"/>
      <c r="BC712" s="9"/>
      <c r="BD712" s="9"/>
      <c r="BE712" s="9"/>
      <c r="BF712" s="9"/>
      <c r="BG712" s="9"/>
      <c r="BH712" s="9"/>
      <c r="BI712" s="9"/>
      <c r="BJ712" s="9"/>
      <c r="BK712" s="9"/>
      <c r="BL712" s="9"/>
      <c r="BM712" s="9"/>
      <c r="BN712" s="9"/>
      <c r="BO712" s="9"/>
      <c r="BP712" s="9"/>
      <c r="BQ712" s="9"/>
      <c r="BR712" s="9"/>
      <c r="BS712" s="9"/>
      <c r="BT712" s="9"/>
      <c r="BU712" s="9"/>
      <c r="BV712" s="9"/>
      <c r="BW712" s="9"/>
      <c r="BX712" s="9"/>
      <c r="BY712" s="9"/>
      <c r="BZ712" s="9"/>
    </row>
    <row r="713" spans="1:78">
      <c r="A713" s="50">
        <f t="shared" si="43"/>
        <v>702</v>
      </c>
      <c r="C713" s="11" t="str">
        <f>IFERROR(INDEX('     2022    '!D:D,MATCH('Order Summary'!$A713,'     2022    '!$AN:$AN,0)),"")</f>
        <v/>
      </c>
      <c r="D713" s="11" t="str">
        <f>IFERROR(INDEX('     2022    '!C:C,MATCH('Order Summary'!$A713,'     2022    '!$AN:$AN,0)),"")</f>
        <v/>
      </c>
      <c r="E713" s="11" t="str">
        <f>IFERROR(INDEX('     2022    '!E:E,MATCH('Order Summary'!$A713,'     2022    '!$AN:$AN,0)),"")</f>
        <v/>
      </c>
      <c r="F713" s="96">
        <f>IFERROR(INDEX('     2022    '!AY:AY,MATCH($A713,'     2022    '!$AN:$AN,0)),0)</f>
        <v>0</v>
      </c>
      <c r="G713" s="180" t="str">
        <f>IFERROR(IF($O$3&gt;68,INDEX('     2022    '!I:I,MATCH($A713,'     2022    '!$AN:$AN,0))*(1-'     2022    '!$BA$1),INDEX('     2022    '!I:I,MATCH($A713,'     2022    '!$AN:$AN,0))),"")</f>
        <v/>
      </c>
      <c r="H713" s="96">
        <f>IFERROR(INDEX('     2022    '!AZ:AZ,MATCH($A713,'     2022    '!$AN:$AN,0)),0)</f>
        <v>0</v>
      </c>
      <c r="I713" s="180" t="str">
        <f>IFERROR(IF($O$3&gt;68,INDEX('     2022    '!M:M,MATCH($A713,'     2022    '!$AN:$AN,0))*(1-'     2022    '!$BA$1),INDEX('     2022    '!M:M,MATCH($A713,'     2022    '!$AN:$AN,0))),"")</f>
        <v/>
      </c>
      <c r="J713" s="181">
        <f t="shared" si="41"/>
        <v>0</v>
      </c>
      <c r="K713" s="182" t="str">
        <f t="shared" si="42"/>
        <v/>
      </c>
      <c r="L713" s="53"/>
      <c r="M713" s="52" t="str">
        <f>IFERROR(INDEX('     2022    '!R:R,MATCH('Order Summary'!$A713,'     2022    '!$AN:$AN,0)),"")</f>
        <v/>
      </c>
      <c r="N713" s="52" t="str">
        <f>IFERROR(INDEX('     2022    '!V:V,MATCH('Order Summary'!$A713,'     2022    '!$AN:$AN,0)),"")</f>
        <v/>
      </c>
      <c r="O713" s="52" t="str">
        <f>IFERROR(INDEX('     2022    '!S:S,MATCH('Order Summary'!$A713,'     2022    '!$AN:$AN,0)),"")</f>
        <v/>
      </c>
      <c r="P713" s="96" t="str">
        <f t="shared" si="40"/>
        <v/>
      </c>
      <c r="R713" s="9"/>
      <c r="S713" s="9"/>
      <c r="T713" s="9"/>
      <c r="U713" s="9"/>
      <c r="V713" s="9"/>
      <c r="W713" s="9"/>
      <c r="X713" s="9"/>
      <c r="Y713" s="9"/>
      <c r="Z713" s="9"/>
      <c r="AA713" s="9"/>
      <c r="AB713" s="9"/>
      <c r="AC713" s="9"/>
      <c r="AD713" s="9"/>
      <c r="AE713" s="9"/>
      <c r="AF713" s="9"/>
      <c r="AG713" s="9"/>
      <c r="AH713" s="9"/>
      <c r="AI713" s="9"/>
      <c r="AJ713" s="9"/>
      <c r="AK713" s="9"/>
      <c r="AL713" s="9"/>
      <c r="AM713" s="9"/>
      <c r="AN713" s="9"/>
      <c r="AO713" s="9"/>
      <c r="AP713" s="9"/>
      <c r="AQ713" s="9"/>
      <c r="AR713" s="9"/>
      <c r="AS713" s="9"/>
      <c r="AT713" s="9"/>
      <c r="AU713" s="9"/>
      <c r="AV713" s="9"/>
      <c r="AW713" s="9"/>
      <c r="AX713" s="9"/>
      <c r="AY713" s="9"/>
      <c r="AZ713" s="9"/>
      <c r="BA713" s="9"/>
      <c r="BB713" s="9"/>
      <c r="BC713" s="9"/>
      <c r="BD713" s="9"/>
      <c r="BE713" s="9"/>
      <c r="BF713" s="9"/>
      <c r="BG713" s="9"/>
      <c r="BH713" s="9"/>
      <c r="BI713" s="9"/>
      <c r="BJ713" s="9"/>
      <c r="BK713" s="9"/>
      <c r="BL713" s="9"/>
      <c r="BM713" s="9"/>
      <c r="BN713" s="9"/>
      <c r="BO713" s="9"/>
      <c r="BP713" s="9"/>
      <c r="BQ713" s="9"/>
      <c r="BR713" s="9"/>
      <c r="BS713" s="9"/>
      <c r="BT713" s="9"/>
      <c r="BU713" s="9"/>
      <c r="BV713" s="9"/>
      <c r="BW713" s="9"/>
      <c r="BX713" s="9"/>
      <c r="BY713" s="9"/>
      <c r="BZ713" s="9"/>
    </row>
    <row r="714" spans="1:78">
      <c r="A714" s="50">
        <f t="shared" si="43"/>
        <v>703</v>
      </c>
      <c r="C714" s="11" t="str">
        <f>IFERROR(INDEX('     2022    '!D:D,MATCH('Order Summary'!$A714,'     2022    '!$AN:$AN,0)),"")</f>
        <v/>
      </c>
      <c r="D714" s="11" t="str">
        <f>IFERROR(INDEX('     2022    '!C:C,MATCH('Order Summary'!$A714,'     2022    '!$AN:$AN,0)),"")</f>
        <v/>
      </c>
      <c r="E714" s="11" t="str">
        <f>IFERROR(INDEX('     2022    '!E:E,MATCH('Order Summary'!$A714,'     2022    '!$AN:$AN,0)),"")</f>
        <v/>
      </c>
      <c r="F714" s="96">
        <f>IFERROR(INDEX('     2022    '!AY:AY,MATCH($A714,'     2022    '!$AN:$AN,0)),0)</f>
        <v>0</v>
      </c>
      <c r="G714" s="180" t="str">
        <f>IFERROR(IF($O$3&gt;68,INDEX('     2022    '!I:I,MATCH($A714,'     2022    '!$AN:$AN,0))*(1-'     2022    '!$BA$1),INDEX('     2022    '!I:I,MATCH($A714,'     2022    '!$AN:$AN,0))),"")</f>
        <v/>
      </c>
      <c r="H714" s="96">
        <f>IFERROR(INDEX('     2022    '!AZ:AZ,MATCH($A714,'     2022    '!$AN:$AN,0)),0)</f>
        <v>0</v>
      </c>
      <c r="I714" s="180" t="str">
        <f>IFERROR(IF($O$3&gt;68,INDEX('     2022    '!M:M,MATCH($A714,'     2022    '!$AN:$AN,0))*(1-'     2022    '!$BA$1),INDEX('     2022    '!M:M,MATCH($A714,'     2022    '!$AN:$AN,0))),"")</f>
        <v/>
      </c>
      <c r="J714" s="181">
        <f t="shared" si="41"/>
        <v>0</v>
      </c>
      <c r="K714" s="182" t="str">
        <f t="shared" si="42"/>
        <v/>
      </c>
      <c r="L714" s="53"/>
      <c r="M714" s="52" t="str">
        <f>IFERROR(INDEX('     2022    '!R:R,MATCH('Order Summary'!$A714,'     2022    '!$AN:$AN,0)),"")</f>
        <v/>
      </c>
      <c r="N714" s="52" t="str">
        <f>IFERROR(INDEX('     2022    '!V:V,MATCH('Order Summary'!$A714,'     2022    '!$AN:$AN,0)),"")</f>
        <v/>
      </c>
      <c r="O714" s="52" t="str">
        <f>IFERROR(INDEX('     2022    '!S:S,MATCH('Order Summary'!$A714,'     2022    '!$AN:$AN,0)),"")</f>
        <v/>
      </c>
      <c r="P714" s="96" t="str">
        <f t="shared" si="40"/>
        <v/>
      </c>
      <c r="R714" s="9"/>
      <c r="S714" s="9"/>
      <c r="T714" s="9"/>
      <c r="U714" s="9"/>
      <c r="V714" s="9"/>
      <c r="W714" s="9"/>
      <c r="X714" s="9"/>
      <c r="Y714" s="9"/>
      <c r="Z714" s="9"/>
      <c r="AA714" s="9"/>
      <c r="AB714" s="9"/>
      <c r="AC714" s="9"/>
      <c r="AD714" s="9"/>
      <c r="AE714" s="9"/>
      <c r="AF714" s="9"/>
      <c r="AG714" s="9"/>
      <c r="AH714" s="9"/>
      <c r="AI714" s="9"/>
      <c r="AJ714" s="9"/>
      <c r="AK714" s="9"/>
      <c r="AL714" s="9"/>
      <c r="AM714" s="9"/>
      <c r="AN714" s="9"/>
      <c r="AO714" s="9"/>
      <c r="AP714" s="9"/>
      <c r="AQ714" s="9"/>
      <c r="AR714" s="9"/>
      <c r="AS714" s="9"/>
      <c r="AT714" s="9"/>
      <c r="AU714" s="9"/>
      <c r="AV714" s="9"/>
      <c r="AW714" s="9"/>
      <c r="AX714" s="9"/>
      <c r="AY714" s="9"/>
      <c r="AZ714" s="9"/>
      <c r="BA714" s="9"/>
      <c r="BB714" s="9"/>
      <c r="BC714" s="9"/>
      <c r="BD714" s="9"/>
      <c r="BE714" s="9"/>
      <c r="BF714" s="9"/>
      <c r="BG714" s="9"/>
      <c r="BH714" s="9"/>
      <c r="BI714" s="9"/>
      <c r="BJ714" s="9"/>
      <c r="BK714" s="9"/>
      <c r="BL714" s="9"/>
      <c r="BM714" s="9"/>
      <c r="BN714" s="9"/>
      <c r="BO714" s="9"/>
      <c r="BP714" s="9"/>
      <c r="BQ714" s="9"/>
      <c r="BR714" s="9"/>
      <c r="BS714" s="9"/>
      <c r="BT714" s="9"/>
      <c r="BU714" s="9"/>
      <c r="BV714" s="9"/>
      <c r="BW714" s="9"/>
      <c r="BX714" s="9"/>
      <c r="BY714" s="9"/>
      <c r="BZ714" s="9"/>
    </row>
    <row r="715" spans="1:78">
      <c r="A715" s="50">
        <f t="shared" si="43"/>
        <v>704</v>
      </c>
      <c r="C715" s="11" t="str">
        <f>IFERROR(INDEX('     2022    '!D:D,MATCH('Order Summary'!$A715,'     2022    '!$AN:$AN,0)),"")</f>
        <v/>
      </c>
      <c r="D715" s="11" t="str">
        <f>IFERROR(INDEX('     2022    '!C:C,MATCH('Order Summary'!$A715,'     2022    '!$AN:$AN,0)),"")</f>
        <v/>
      </c>
      <c r="E715" s="11" t="str">
        <f>IFERROR(INDEX('     2022    '!E:E,MATCH('Order Summary'!$A715,'     2022    '!$AN:$AN,0)),"")</f>
        <v/>
      </c>
      <c r="F715" s="96">
        <f>IFERROR(INDEX('     2022    '!AY:AY,MATCH($A715,'     2022    '!$AN:$AN,0)),0)</f>
        <v>0</v>
      </c>
      <c r="G715" s="180" t="str">
        <f>IFERROR(IF($O$3&gt;68,INDEX('     2022    '!I:I,MATCH($A715,'     2022    '!$AN:$AN,0))*(1-'     2022    '!$BA$1),INDEX('     2022    '!I:I,MATCH($A715,'     2022    '!$AN:$AN,0))),"")</f>
        <v/>
      </c>
      <c r="H715" s="96">
        <f>IFERROR(INDEX('     2022    '!AZ:AZ,MATCH($A715,'     2022    '!$AN:$AN,0)),0)</f>
        <v>0</v>
      </c>
      <c r="I715" s="180" t="str">
        <f>IFERROR(IF($O$3&gt;68,INDEX('     2022    '!M:M,MATCH($A715,'     2022    '!$AN:$AN,0))*(1-'     2022    '!$BA$1),INDEX('     2022    '!M:M,MATCH($A715,'     2022    '!$AN:$AN,0))),"")</f>
        <v/>
      </c>
      <c r="J715" s="181">
        <f t="shared" si="41"/>
        <v>0</v>
      </c>
      <c r="K715" s="182" t="str">
        <f t="shared" si="42"/>
        <v/>
      </c>
      <c r="L715" s="53"/>
      <c r="M715" s="52" t="str">
        <f>IFERROR(INDEX('     2022    '!R:R,MATCH('Order Summary'!$A715,'     2022    '!$AN:$AN,0)),"")</f>
        <v/>
      </c>
      <c r="N715" s="52" t="str">
        <f>IFERROR(INDEX('     2022    '!V:V,MATCH('Order Summary'!$A715,'     2022    '!$AN:$AN,0)),"")</f>
        <v/>
      </c>
      <c r="O715" s="52" t="str">
        <f>IFERROR(INDEX('     2022    '!S:S,MATCH('Order Summary'!$A715,'     2022    '!$AN:$AN,0)),"")</f>
        <v/>
      </c>
      <c r="P715" s="96" t="str">
        <f t="shared" si="40"/>
        <v/>
      </c>
      <c r="R715" s="9"/>
      <c r="S715" s="9"/>
      <c r="T715" s="9"/>
      <c r="U715" s="9"/>
      <c r="V715" s="9"/>
      <c r="W715" s="9"/>
      <c r="X715" s="9"/>
      <c r="Y715" s="9"/>
      <c r="Z715" s="9"/>
      <c r="AA715" s="9"/>
      <c r="AB715" s="9"/>
      <c r="AC715" s="9"/>
      <c r="AD715" s="9"/>
      <c r="AE715" s="9"/>
      <c r="AF715" s="9"/>
      <c r="AG715" s="9"/>
      <c r="AH715" s="9"/>
      <c r="AI715" s="9"/>
      <c r="AJ715" s="9"/>
      <c r="AK715" s="9"/>
      <c r="AL715" s="9"/>
      <c r="AM715" s="9"/>
      <c r="AN715" s="9"/>
      <c r="AO715" s="9"/>
      <c r="AP715" s="9"/>
      <c r="AQ715" s="9"/>
      <c r="AR715" s="9"/>
      <c r="AS715" s="9"/>
      <c r="AT715" s="9"/>
      <c r="AU715" s="9"/>
      <c r="AV715" s="9"/>
      <c r="AW715" s="9"/>
      <c r="AX715" s="9"/>
      <c r="AY715" s="9"/>
      <c r="AZ715" s="9"/>
      <c r="BA715" s="9"/>
      <c r="BB715" s="9"/>
      <c r="BC715" s="9"/>
      <c r="BD715" s="9"/>
      <c r="BE715" s="9"/>
      <c r="BF715" s="9"/>
      <c r="BG715" s="9"/>
      <c r="BH715" s="9"/>
      <c r="BI715" s="9"/>
      <c r="BJ715" s="9"/>
      <c r="BK715" s="9"/>
      <c r="BL715" s="9"/>
      <c r="BM715" s="9"/>
      <c r="BN715" s="9"/>
      <c r="BO715" s="9"/>
      <c r="BP715" s="9"/>
      <c r="BQ715" s="9"/>
      <c r="BR715" s="9"/>
      <c r="BS715" s="9"/>
      <c r="BT715" s="9"/>
      <c r="BU715" s="9"/>
      <c r="BV715" s="9"/>
      <c r="BW715" s="9"/>
      <c r="BX715" s="9"/>
      <c r="BY715" s="9"/>
      <c r="BZ715" s="9"/>
    </row>
    <row r="716" spans="1:78">
      <c r="A716" s="50">
        <f t="shared" si="43"/>
        <v>705</v>
      </c>
      <c r="C716" s="11" t="str">
        <f>IFERROR(INDEX('     2022    '!D:D,MATCH('Order Summary'!$A716,'     2022    '!$AN:$AN,0)),"")</f>
        <v/>
      </c>
      <c r="D716" s="11" t="str">
        <f>IFERROR(INDEX('     2022    '!C:C,MATCH('Order Summary'!$A716,'     2022    '!$AN:$AN,0)),"")</f>
        <v/>
      </c>
      <c r="E716" s="11" t="str">
        <f>IFERROR(INDEX('     2022    '!E:E,MATCH('Order Summary'!$A716,'     2022    '!$AN:$AN,0)),"")</f>
        <v/>
      </c>
      <c r="F716" s="96">
        <f>IFERROR(INDEX('     2022    '!AY:AY,MATCH($A716,'     2022    '!$AN:$AN,0)),0)</f>
        <v>0</v>
      </c>
      <c r="G716" s="180" t="str">
        <f>IFERROR(IF($O$3&gt;68,INDEX('     2022    '!I:I,MATCH($A716,'     2022    '!$AN:$AN,0))*(1-'     2022    '!$BA$1),INDEX('     2022    '!I:I,MATCH($A716,'     2022    '!$AN:$AN,0))),"")</f>
        <v/>
      </c>
      <c r="H716" s="96">
        <f>IFERROR(INDEX('     2022    '!AZ:AZ,MATCH($A716,'     2022    '!$AN:$AN,0)),0)</f>
        <v>0</v>
      </c>
      <c r="I716" s="180" t="str">
        <f>IFERROR(IF($O$3&gt;68,INDEX('     2022    '!M:M,MATCH($A716,'     2022    '!$AN:$AN,0))*(1-'     2022    '!$BA$1),INDEX('     2022    '!M:M,MATCH($A716,'     2022    '!$AN:$AN,0))),"")</f>
        <v/>
      </c>
      <c r="J716" s="181">
        <f t="shared" si="41"/>
        <v>0</v>
      </c>
      <c r="K716" s="182" t="str">
        <f t="shared" si="42"/>
        <v/>
      </c>
      <c r="L716" s="53"/>
      <c r="M716" s="52" t="str">
        <f>IFERROR(INDEX('     2022    '!R:R,MATCH('Order Summary'!$A716,'     2022    '!$AN:$AN,0)),"")</f>
        <v/>
      </c>
      <c r="N716" s="52" t="str">
        <f>IFERROR(INDEX('     2022    '!V:V,MATCH('Order Summary'!$A716,'     2022    '!$AN:$AN,0)),"")</f>
        <v/>
      </c>
      <c r="O716" s="52" t="str">
        <f>IFERROR(INDEX('     2022    '!S:S,MATCH('Order Summary'!$A716,'     2022    '!$AN:$AN,0)),"")</f>
        <v/>
      </c>
      <c r="P716" s="96" t="str">
        <f t="shared" ref="P716:P779" si="44">IFERROR(J716*O716,"")</f>
        <v/>
      </c>
      <c r="R716" s="9"/>
      <c r="S716" s="9"/>
      <c r="T716" s="9"/>
      <c r="U716" s="9"/>
      <c r="V716" s="9"/>
      <c r="W716" s="9"/>
      <c r="X716" s="9"/>
      <c r="Y716" s="9"/>
      <c r="Z716" s="9"/>
      <c r="AA716" s="9"/>
      <c r="AB716" s="9"/>
      <c r="AC716" s="9"/>
      <c r="AD716" s="9"/>
      <c r="AE716" s="9"/>
      <c r="AF716" s="9"/>
      <c r="AG716" s="9"/>
      <c r="AH716" s="9"/>
      <c r="AI716" s="9"/>
      <c r="AJ716" s="9"/>
      <c r="AK716" s="9"/>
      <c r="AL716" s="9"/>
      <c r="AM716" s="9"/>
      <c r="AN716" s="9"/>
      <c r="AO716" s="9"/>
      <c r="AP716" s="9"/>
      <c r="AQ716" s="9"/>
      <c r="AR716" s="9"/>
      <c r="AS716" s="9"/>
      <c r="AT716" s="9"/>
      <c r="AU716" s="9"/>
      <c r="AV716" s="9"/>
      <c r="AW716" s="9"/>
      <c r="AX716" s="9"/>
      <c r="AY716" s="9"/>
      <c r="AZ716" s="9"/>
      <c r="BA716" s="9"/>
      <c r="BB716" s="9"/>
      <c r="BC716" s="9"/>
      <c r="BD716" s="9"/>
      <c r="BE716" s="9"/>
      <c r="BF716" s="9"/>
      <c r="BG716" s="9"/>
      <c r="BH716" s="9"/>
      <c r="BI716" s="9"/>
      <c r="BJ716" s="9"/>
      <c r="BK716" s="9"/>
      <c r="BL716" s="9"/>
      <c r="BM716" s="9"/>
      <c r="BN716" s="9"/>
      <c r="BO716" s="9"/>
      <c r="BP716" s="9"/>
      <c r="BQ716" s="9"/>
      <c r="BR716" s="9"/>
      <c r="BS716" s="9"/>
      <c r="BT716" s="9"/>
      <c r="BU716" s="9"/>
      <c r="BV716" s="9"/>
      <c r="BW716" s="9"/>
      <c r="BX716" s="9"/>
      <c r="BY716" s="9"/>
      <c r="BZ716" s="9"/>
    </row>
    <row r="717" spans="1:78">
      <c r="A717" s="50">
        <f t="shared" si="43"/>
        <v>706</v>
      </c>
      <c r="C717" s="11" t="str">
        <f>IFERROR(INDEX('     2022    '!D:D,MATCH('Order Summary'!$A717,'     2022    '!$AN:$AN,0)),"")</f>
        <v/>
      </c>
      <c r="D717" s="11" t="str">
        <f>IFERROR(INDEX('     2022    '!C:C,MATCH('Order Summary'!$A717,'     2022    '!$AN:$AN,0)),"")</f>
        <v/>
      </c>
      <c r="E717" s="11" t="str">
        <f>IFERROR(INDEX('     2022    '!E:E,MATCH('Order Summary'!$A717,'     2022    '!$AN:$AN,0)),"")</f>
        <v/>
      </c>
      <c r="F717" s="96">
        <f>IFERROR(INDEX('     2022    '!AY:AY,MATCH($A717,'     2022    '!$AN:$AN,0)),0)</f>
        <v>0</v>
      </c>
      <c r="G717" s="180" t="str">
        <f>IFERROR(IF($O$3&gt;68,INDEX('     2022    '!I:I,MATCH($A717,'     2022    '!$AN:$AN,0))*(1-'     2022    '!$BA$1),INDEX('     2022    '!I:I,MATCH($A717,'     2022    '!$AN:$AN,0))),"")</f>
        <v/>
      </c>
      <c r="H717" s="96">
        <f>IFERROR(INDEX('     2022    '!AZ:AZ,MATCH($A717,'     2022    '!$AN:$AN,0)),0)</f>
        <v>0</v>
      </c>
      <c r="I717" s="180" t="str">
        <f>IFERROR(IF($O$3&gt;68,INDEX('     2022    '!M:M,MATCH($A717,'     2022    '!$AN:$AN,0))*(1-'     2022    '!$BA$1),INDEX('     2022    '!M:M,MATCH($A717,'     2022    '!$AN:$AN,0))),"")</f>
        <v/>
      </c>
      <c r="J717" s="181">
        <f t="shared" ref="J717:J780" si="45">F717+H717</f>
        <v>0</v>
      </c>
      <c r="K717" s="182" t="str">
        <f t="shared" ref="K717:K780" si="46">IFERROR((F717*G717)+(H717*I717),"")</f>
        <v/>
      </c>
      <c r="L717" s="53"/>
      <c r="M717" s="52" t="str">
        <f>IFERROR(INDEX('     2022    '!R:R,MATCH('Order Summary'!$A717,'     2022    '!$AN:$AN,0)),"")</f>
        <v/>
      </c>
      <c r="N717" s="52" t="str">
        <f>IFERROR(INDEX('     2022    '!V:V,MATCH('Order Summary'!$A717,'     2022    '!$AN:$AN,0)),"")</f>
        <v/>
      </c>
      <c r="O717" s="52" t="str">
        <f>IFERROR(INDEX('     2022    '!S:S,MATCH('Order Summary'!$A717,'     2022    '!$AN:$AN,0)),"")</f>
        <v/>
      </c>
      <c r="P717" s="96" t="str">
        <f t="shared" si="44"/>
        <v/>
      </c>
      <c r="R717" s="9"/>
      <c r="S717" s="9"/>
      <c r="T717" s="9"/>
      <c r="U717" s="9"/>
      <c r="V717" s="9"/>
      <c r="W717" s="9"/>
      <c r="X717" s="9"/>
      <c r="Y717" s="9"/>
      <c r="Z717" s="9"/>
      <c r="AA717" s="9"/>
      <c r="AB717" s="9"/>
      <c r="AC717" s="9"/>
      <c r="AD717" s="9"/>
      <c r="AE717" s="9"/>
      <c r="AF717" s="9"/>
      <c r="AG717" s="9"/>
      <c r="AH717" s="9"/>
      <c r="AI717" s="9"/>
      <c r="AJ717" s="9"/>
      <c r="AK717" s="9"/>
      <c r="AL717" s="9"/>
      <c r="AM717" s="9"/>
      <c r="AN717" s="9"/>
      <c r="AO717" s="9"/>
      <c r="AP717" s="9"/>
      <c r="AQ717" s="9"/>
      <c r="AR717" s="9"/>
      <c r="AS717" s="9"/>
      <c r="AT717" s="9"/>
      <c r="AU717" s="9"/>
      <c r="AV717" s="9"/>
      <c r="AW717" s="9"/>
      <c r="AX717" s="9"/>
      <c r="AY717" s="9"/>
      <c r="AZ717" s="9"/>
      <c r="BA717" s="9"/>
      <c r="BB717" s="9"/>
      <c r="BC717" s="9"/>
      <c r="BD717" s="9"/>
      <c r="BE717" s="9"/>
      <c r="BF717" s="9"/>
      <c r="BG717" s="9"/>
      <c r="BH717" s="9"/>
      <c r="BI717" s="9"/>
      <c r="BJ717" s="9"/>
      <c r="BK717" s="9"/>
      <c r="BL717" s="9"/>
      <c r="BM717" s="9"/>
      <c r="BN717" s="9"/>
      <c r="BO717" s="9"/>
      <c r="BP717" s="9"/>
      <c r="BQ717" s="9"/>
      <c r="BR717" s="9"/>
      <c r="BS717" s="9"/>
      <c r="BT717" s="9"/>
      <c r="BU717" s="9"/>
      <c r="BV717" s="9"/>
      <c r="BW717" s="9"/>
      <c r="BX717" s="9"/>
      <c r="BY717" s="9"/>
      <c r="BZ717" s="9"/>
    </row>
    <row r="718" spans="1:78">
      <c r="A718" s="50">
        <f t="shared" ref="A718:A781" si="47">A717+1</f>
        <v>707</v>
      </c>
      <c r="C718" s="11" t="str">
        <f>IFERROR(INDEX('     2022    '!D:D,MATCH('Order Summary'!$A718,'     2022    '!$AN:$AN,0)),"")</f>
        <v/>
      </c>
      <c r="D718" s="11" t="str">
        <f>IFERROR(INDEX('     2022    '!C:C,MATCH('Order Summary'!$A718,'     2022    '!$AN:$AN,0)),"")</f>
        <v/>
      </c>
      <c r="E718" s="11" t="str">
        <f>IFERROR(INDEX('     2022    '!E:E,MATCH('Order Summary'!$A718,'     2022    '!$AN:$AN,0)),"")</f>
        <v/>
      </c>
      <c r="F718" s="96">
        <f>IFERROR(INDEX('     2022    '!AY:AY,MATCH($A718,'     2022    '!$AN:$AN,0)),0)</f>
        <v>0</v>
      </c>
      <c r="G718" s="180" t="str">
        <f>IFERROR(IF($O$3&gt;68,INDEX('     2022    '!I:I,MATCH($A718,'     2022    '!$AN:$AN,0))*(1-'     2022    '!$BA$1),INDEX('     2022    '!I:I,MATCH($A718,'     2022    '!$AN:$AN,0))),"")</f>
        <v/>
      </c>
      <c r="H718" s="96">
        <f>IFERROR(INDEX('     2022    '!AZ:AZ,MATCH($A718,'     2022    '!$AN:$AN,0)),0)</f>
        <v>0</v>
      </c>
      <c r="I718" s="180" t="str">
        <f>IFERROR(IF($O$3&gt;68,INDEX('     2022    '!M:M,MATCH($A718,'     2022    '!$AN:$AN,0))*(1-'     2022    '!$BA$1),INDEX('     2022    '!M:M,MATCH($A718,'     2022    '!$AN:$AN,0))),"")</f>
        <v/>
      </c>
      <c r="J718" s="181">
        <f t="shared" si="45"/>
        <v>0</v>
      </c>
      <c r="K718" s="182" t="str">
        <f t="shared" si="46"/>
        <v/>
      </c>
      <c r="L718" s="53"/>
      <c r="M718" s="52" t="str">
        <f>IFERROR(INDEX('     2022    '!R:R,MATCH('Order Summary'!$A718,'     2022    '!$AN:$AN,0)),"")</f>
        <v/>
      </c>
      <c r="N718" s="52" t="str">
        <f>IFERROR(INDEX('     2022    '!V:V,MATCH('Order Summary'!$A718,'     2022    '!$AN:$AN,0)),"")</f>
        <v/>
      </c>
      <c r="O718" s="52" t="str">
        <f>IFERROR(INDEX('     2022    '!S:S,MATCH('Order Summary'!$A718,'     2022    '!$AN:$AN,0)),"")</f>
        <v/>
      </c>
      <c r="P718" s="96" t="str">
        <f t="shared" si="44"/>
        <v/>
      </c>
      <c r="R718" s="9"/>
      <c r="S718" s="9"/>
      <c r="T718" s="9"/>
      <c r="U718" s="9"/>
      <c r="V718" s="9"/>
      <c r="W718" s="9"/>
      <c r="X718" s="9"/>
      <c r="Y718" s="9"/>
      <c r="Z718" s="9"/>
      <c r="AA718" s="9"/>
      <c r="AB718" s="9"/>
      <c r="AC718" s="9"/>
      <c r="AD718" s="9"/>
      <c r="AE718" s="9"/>
      <c r="AF718" s="9"/>
      <c r="AG718" s="9"/>
      <c r="AH718" s="9"/>
      <c r="AI718" s="9"/>
      <c r="AJ718" s="9"/>
      <c r="AK718" s="9"/>
      <c r="AL718" s="9"/>
      <c r="AM718" s="9"/>
      <c r="AN718" s="9"/>
      <c r="AO718" s="9"/>
      <c r="AP718" s="9"/>
      <c r="AQ718" s="9"/>
      <c r="AR718" s="9"/>
      <c r="AS718" s="9"/>
      <c r="AT718" s="9"/>
      <c r="AU718" s="9"/>
      <c r="AV718" s="9"/>
      <c r="AW718" s="9"/>
      <c r="AX718" s="9"/>
      <c r="AY718" s="9"/>
      <c r="AZ718" s="9"/>
      <c r="BA718" s="9"/>
      <c r="BB718" s="9"/>
      <c r="BC718" s="9"/>
      <c r="BD718" s="9"/>
      <c r="BE718" s="9"/>
      <c r="BF718" s="9"/>
      <c r="BG718" s="9"/>
      <c r="BH718" s="9"/>
      <c r="BI718" s="9"/>
      <c r="BJ718" s="9"/>
      <c r="BK718" s="9"/>
      <c r="BL718" s="9"/>
      <c r="BM718" s="9"/>
      <c r="BN718" s="9"/>
      <c r="BO718" s="9"/>
      <c r="BP718" s="9"/>
      <c r="BQ718" s="9"/>
      <c r="BR718" s="9"/>
      <c r="BS718" s="9"/>
      <c r="BT718" s="9"/>
      <c r="BU718" s="9"/>
      <c r="BV718" s="9"/>
      <c r="BW718" s="9"/>
      <c r="BX718" s="9"/>
      <c r="BY718" s="9"/>
      <c r="BZ718" s="9"/>
    </row>
    <row r="719" spans="1:78">
      <c r="A719" s="50">
        <f t="shared" si="47"/>
        <v>708</v>
      </c>
      <c r="C719" s="11" t="str">
        <f>IFERROR(INDEX('     2022    '!D:D,MATCH('Order Summary'!$A719,'     2022    '!$AN:$AN,0)),"")</f>
        <v/>
      </c>
      <c r="D719" s="11" t="str">
        <f>IFERROR(INDEX('     2022    '!C:C,MATCH('Order Summary'!$A719,'     2022    '!$AN:$AN,0)),"")</f>
        <v/>
      </c>
      <c r="E719" s="11" t="str">
        <f>IFERROR(INDEX('     2022    '!E:E,MATCH('Order Summary'!$A719,'     2022    '!$AN:$AN,0)),"")</f>
        <v/>
      </c>
      <c r="F719" s="96">
        <f>IFERROR(INDEX('     2022    '!AY:AY,MATCH($A719,'     2022    '!$AN:$AN,0)),0)</f>
        <v>0</v>
      </c>
      <c r="G719" s="180" t="str">
        <f>IFERROR(IF($O$3&gt;68,INDEX('     2022    '!I:I,MATCH($A719,'     2022    '!$AN:$AN,0))*(1-'     2022    '!$BA$1),INDEX('     2022    '!I:I,MATCH($A719,'     2022    '!$AN:$AN,0))),"")</f>
        <v/>
      </c>
      <c r="H719" s="96">
        <f>IFERROR(INDEX('     2022    '!AZ:AZ,MATCH($A719,'     2022    '!$AN:$AN,0)),0)</f>
        <v>0</v>
      </c>
      <c r="I719" s="180" t="str">
        <f>IFERROR(IF($O$3&gt;68,INDEX('     2022    '!M:M,MATCH($A719,'     2022    '!$AN:$AN,0))*(1-'     2022    '!$BA$1),INDEX('     2022    '!M:M,MATCH($A719,'     2022    '!$AN:$AN,0))),"")</f>
        <v/>
      </c>
      <c r="J719" s="181">
        <f t="shared" si="45"/>
        <v>0</v>
      </c>
      <c r="K719" s="182" t="str">
        <f t="shared" si="46"/>
        <v/>
      </c>
      <c r="L719" s="53"/>
      <c r="M719" s="52" t="str">
        <f>IFERROR(INDEX('     2022    '!R:R,MATCH('Order Summary'!$A719,'     2022    '!$AN:$AN,0)),"")</f>
        <v/>
      </c>
      <c r="N719" s="52" t="str">
        <f>IFERROR(INDEX('     2022    '!V:V,MATCH('Order Summary'!$A719,'     2022    '!$AN:$AN,0)),"")</f>
        <v/>
      </c>
      <c r="O719" s="52" t="str">
        <f>IFERROR(INDEX('     2022    '!S:S,MATCH('Order Summary'!$A719,'     2022    '!$AN:$AN,0)),"")</f>
        <v/>
      </c>
      <c r="P719" s="96" t="str">
        <f t="shared" si="44"/>
        <v/>
      </c>
      <c r="R719" s="9"/>
      <c r="S719" s="9"/>
      <c r="T719" s="9"/>
      <c r="U719" s="9"/>
      <c r="V719" s="9"/>
      <c r="W719" s="9"/>
      <c r="X719" s="9"/>
      <c r="Y719" s="9"/>
      <c r="Z719" s="9"/>
      <c r="AA719" s="9"/>
      <c r="AB719" s="9"/>
      <c r="AC719" s="9"/>
      <c r="AD719" s="9"/>
      <c r="AE719" s="9"/>
      <c r="AF719" s="9"/>
      <c r="AG719" s="9"/>
      <c r="AH719" s="9"/>
      <c r="AI719" s="9"/>
      <c r="AJ719" s="9"/>
      <c r="AK719" s="9"/>
      <c r="AL719" s="9"/>
      <c r="AM719" s="9"/>
      <c r="AN719" s="9"/>
      <c r="AO719" s="9"/>
      <c r="AP719" s="9"/>
      <c r="AQ719" s="9"/>
      <c r="AR719" s="9"/>
      <c r="AS719" s="9"/>
      <c r="AT719" s="9"/>
      <c r="AU719" s="9"/>
      <c r="AV719" s="9"/>
      <c r="AW719" s="9"/>
      <c r="AX719" s="9"/>
      <c r="AY719" s="9"/>
      <c r="AZ719" s="9"/>
      <c r="BA719" s="9"/>
      <c r="BB719" s="9"/>
      <c r="BC719" s="9"/>
      <c r="BD719" s="9"/>
      <c r="BE719" s="9"/>
      <c r="BF719" s="9"/>
      <c r="BG719" s="9"/>
      <c r="BH719" s="9"/>
      <c r="BI719" s="9"/>
      <c r="BJ719" s="9"/>
      <c r="BK719" s="9"/>
      <c r="BL719" s="9"/>
      <c r="BM719" s="9"/>
      <c r="BN719" s="9"/>
      <c r="BO719" s="9"/>
      <c r="BP719" s="9"/>
      <c r="BQ719" s="9"/>
      <c r="BR719" s="9"/>
      <c r="BS719" s="9"/>
      <c r="BT719" s="9"/>
      <c r="BU719" s="9"/>
      <c r="BV719" s="9"/>
      <c r="BW719" s="9"/>
      <c r="BX719" s="9"/>
      <c r="BY719" s="9"/>
      <c r="BZ719" s="9"/>
    </row>
    <row r="720" spans="1:78">
      <c r="A720" s="50">
        <f t="shared" si="47"/>
        <v>709</v>
      </c>
      <c r="C720" s="11" t="str">
        <f>IFERROR(INDEX('     2022    '!D:D,MATCH('Order Summary'!$A720,'     2022    '!$AN:$AN,0)),"")</f>
        <v/>
      </c>
      <c r="D720" s="11" t="str">
        <f>IFERROR(INDEX('     2022    '!C:C,MATCH('Order Summary'!$A720,'     2022    '!$AN:$AN,0)),"")</f>
        <v/>
      </c>
      <c r="E720" s="11" t="str">
        <f>IFERROR(INDEX('     2022    '!E:E,MATCH('Order Summary'!$A720,'     2022    '!$AN:$AN,0)),"")</f>
        <v/>
      </c>
      <c r="F720" s="96">
        <f>IFERROR(INDEX('     2022    '!AY:AY,MATCH($A720,'     2022    '!$AN:$AN,0)),0)</f>
        <v>0</v>
      </c>
      <c r="G720" s="180" t="str">
        <f>IFERROR(IF($O$3&gt;68,INDEX('     2022    '!I:I,MATCH($A720,'     2022    '!$AN:$AN,0))*(1-'     2022    '!$BA$1),INDEX('     2022    '!I:I,MATCH($A720,'     2022    '!$AN:$AN,0))),"")</f>
        <v/>
      </c>
      <c r="H720" s="96">
        <f>IFERROR(INDEX('     2022    '!AZ:AZ,MATCH($A720,'     2022    '!$AN:$AN,0)),0)</f>
        <v>0</v>
      </c>
      <c r="I720" s="180" t="str">
        <f>IFERROR(IF($O$3&gt;68,INDEX('     2022    '!M:M,MATCH($A720,'     2022    '!$AN:$AN,0))*(1-'     2022    '!$BA$1),INDEX('     2022    '!M:M,MATCH($A720,'     2022    '!$AN:$AN,0))),"")</f>
        <v/>
      </c>
      <c r="J720" s="181">
        <f t="shared" si="45"/>
        <v>0</v>
      </c>
      <c r="K720" s="182" t="str">
        <f t="shared" si="46"/>
        <v/>
      </c>
      <c r="L720" s="53"/>
      <c r="M720" s="52" t="str">
        <f>IFERROR(INDEX('     2022    '!R:R,MATCH('Order Summary'!$A720,'     2022    '!$AN:$AN,0)),"")</f>
        <v/>
      </c>
      <c r="N720" s="52" t="str">
        <f>IFERROR(INDEX('     2022    '!V:V,MATCH('Order Summary'!$A720,'     2022    '!$AN:$AN,0)),"")</f>
        <v/>
      </c>
      <c r="O720" s="52" t="str">
        <f>IFERROR(INDEX('     2022    '!S:S,MATCH('Order Summary'!$A720,'     2022    '!$AN:$AN,0)),"")</f>
        <v/>
      </c>
      <c r="P720" s="96" t="str">
        <f t="shared" si="44"/>
        <v/>
      </c>
      <c r="R720" s="9"/>
      <c r="S720" s="9"/>
      <c r="T720" s="9"/>
      <c r="U720" s="9"/>
      <c r="V720" s="9"/>
      <c r="W720" s="9"/>
      <c r="X720" s="9"/>
      <c r="Y720" s="9"/>
      <c r="Z720" s="9"/>
      <c r="AA720" s="9"/>
      <c r="AB720" s="9"/>
      <c r="AC720" s="9"/>
      <c r="AD720" s="9"/>
      <c r="AE720" s="9"/>
      <c r="AF720" s="9"/>
      <c r="AG720" s="9"/>
      <c r="AH720" s="9"/>
      <c r="AI720" s="9"/>
      <c r="AJ720" s="9"/>
      <c r="AK720" s="9"/>
      <c r="AL720" s="9"/>
      <c r="AM720" s="9"/>
      <c r="AN720" s="9"/>
      <c r="AO720" s="9"/>
      <c r="AP720" s="9"/>
      <c r="AQ720" s="9"/>
      <c r="AR720" s="9"/>
      <c r="AS720" s="9"/>
      <c r="AT720" s="9"/>
      <c r="AU720" s="9"/>
      <c r="AV720" s="9"/>
      <c r="AW720" s="9"/>
      <c r="AX720" s="9"/>
      <c r="AY720" s="9"/>
      <c r="AZ720" s="9"/>
      <c r="BA720" s="9"/>
      <c r="BB720" s="9"/>
      <c r="BC720" s="9"/>
      <c r="BD720" s="9"/>
      <c r="BE720" s="9"/>
      <c r="BF720" s="9"/>
      <c r="BG720" s="9"/>
      <c r="BH720" s="9"/>
      <c r="BI720" s="9"/>
      <c r="BJ720" s="9"/>
      <c r="BK720" s="9"/>
      <c r="BL720" s="9"/>
      <c r="BM720" s="9"/>
      <c r="BN720" s="9"/>
      <c r="BO720" s="9"/>
      <c r="BP720" s="9"/>
      <c r="BQ720" s="9"/>
      <c r="BR720" s="9"/>
      <c r="BS720" s="9"/>
      <c r="BT720" s="9"/>
      <c r="BU720" s="9"/>
      <c r="BV720" s="9"/>
      <c r="BW720" s="9"/>
      <c r="BX720" s="9"/>
      <c r="BY720" s="9"/>
      <c r="BZ720" s="9"/>
    </row>
    <row r="721" spans="1:78">
      <c r="A721" s="50">
        <f t="shared" si="47"/>
        <v>710</v>
      </c>
      <c r="C721" s="11" t="str">
        <f>IFERROR(INDEX('     2022    '!D:D,MATCH('Order Summary'!$A721,'     2022    '!$AN:$AN,0)),"")</f>
        <v/>
      </c>
      <c r="D721" s="11" t="str">
        <f>IFERROR(INDEX('     2022    '!C:C,MATCH('Order Summary'!$A721,'     2022    '!$AN:$AN,0)),"")</f>
        <v/>
      </c>
      <c r="E721" s="11" t="str">
        <f>IFERROR(INDEX('     2022    '!E:E,MATCH('Order Summary'!$A721,'     2022    '!$AN:$AN,0)),"")</f>
        <v/>
      </c>
      <c r="F721" s="96">
        <f>IFERROR(INDEX('     2022    '!AY:AY,MATCH($A721,'     2022    '!$AN:$AN,0)),0)</f>
        <v>0</v>
      </c>
      <c r="G721" s="180" t="str">
        <f>IFERROR(IF($O$3&gt;68,INDEX('     2022    '!I:I,MATCH($A721,'     2022    '!$AN:$AN,0))*(1-'     2022    '!$BA$1),INDEX('     2022    '!I:I,MATCH($A721,'     2022    '!$AN:$AN,0))),"")</f>
        <v/>
      </c>
      <c r="H721" s="96">
        <f>IFERROR(INDEX('     2022    '!AZ:AZ,MATCH($A721,'     2022    '!$AN:$AN,0)),0)</f>
        <v>0</v>
      </c>
      <c r="I721" s="180" t="str">
        <f>IFERROR(IF($O$3&gt;68,INDEX('     2022    '!M:M,MATCH($A721,'     2022    '!$AN:$AN,0))*(1-'     2022    '!$BA$1),INDEX('     2022    '!M:M,MATCH($A721,'     2022    '!$AN:$AN,0))),"")</f>
        <v/>
      </c>
      <c r="J721" s="181">
        <f t="shared" si="45"/>
        <v>0</v>
      </c>
      <c r="K721" s="182" t="str">
        <f t="shared" si="46"/>
        <v/>
      </c>
      <c r="L721" s="53"/>
      <c r="M721" s="52" t="str">
        <f>IFERROR(INDEX('     2022    '!R:R,MATCH('Order Summary'!$A721,'     2022    '!$AN:$AN,0)),"")</f>
        <v/>
      </c>
      <c r="N721" s="52" t="str">
        <f>IFERROR(INDEX('     2022    '!V:V,MATCH('Order Summary'!$A721,'     2022    '!$AN:$AN,0)),"")</f>
        <v/>
      </c>
      <c r="O721" s="52" t="str">
        <f>IFERROR(INDEX('     2022    '!S:S,MATCH('Order Summary'!$A721,'     2022    '!$AN:$AN,0)),"")</f>
        <v/>
      </c>
      <c r="P721" s="96" t="str">
        <f t="shared" si="44"/>
        <v/>
      </c>
      <c r="R721" s="9"/>
      <c r="S721" s="9"/>
      <c r="T721" s="9"/>
      <c r="U721" s="9"/>
      <c r="V721" s="9"/>
      <c r="W721" s="9"/>
      <c r="X721" s="9"/>
      <c r="Y721" s="9"/>
      <c r="Z721" s="9"/>
      <c r="AA721" s="9"/>
      <c r="AB721" s="9"/>
      <c r="AC721" s="9"/>
      <c r="AD721" s="9"/>
      <c r="AE721" s="9"/>
      <c r="AF721" s="9"/>
      <c r="AG721" s="9"/>
      <c r="AH721" s="9"/>
      <c r="AI721" s="9"/>
      <c r="AJ721" s="9"/>
      <c r="AK721" s="9"/>
      <c r="AL721" s="9"/>
      <c r="AM721" s="9"/>
      <c r="AN721" s="9"/>
      <c r="AO721" s="9"/>
      <c r="AP721" s="9"/>
      <c r="AQ721" s="9"/>
      <c r="AR721" s="9"/>
      <c r="AS721" s="9"/>
      <c r="AT721" s="9"/>
      <c r="AU721" s="9"/>
      <c r="AV721" s="9"/>
      <c r="AW721" s="9"/>
      <c r="AX721" s="9"/>
      <c r="AY721" s="9"/>
      <c r="AZ721" s="9"/>
      <c r="BA721" s="9"/>
      <c r="BB721" s="9"/>
      <c r="BC721" s="9"/>
      <c r="BD721" s="9"/>
      <c r="BE721" s="9"/>
      <c r="BF721" s="9"/>
      <c r="BG721" s="9"/>
      <c r="BH721" s="9"/>
      <c r="BI721" s="9"/>
      <c r="BJ721" s="9"/>
      <c r="BK721" s="9"/>
      <c r="BL721" s="9"/>
      <c r="BM721" s="9"/>
      <c r="BN721" s="9"/>
      <c r="BO721" s="9"/>
      <c r="BP721" s="9"/>
      <c r="BQ721" s="9"/>
      <c r="BR721" s="9"/>
      <c r="BS721" s="9"/>
      <c r="BT721" s="9"/>
      <c r="BU721" s="9"/>
      <c r="BV721" s="9"/>
      <c r="BW721" s="9"/>
      <c r="BX721" s="9"/>
      <c r="BY721" s="9"/>
      <c r="BZ721" s="9"/>
    </row>
    <row r="722" spans="1:78">
      <c r="A722" s="50">
        <f t="shared" si="47"/>
        <v>711</v>
      </c>
      <c r="C722" s="11" t="str">
        <f>IFERROR(INDEX('     2022    '!D:D,MATCH('Order Summary'!$A722,'     2022    '!$AN:$AN,0)),"")</f>
        <v/>
      </c>
      <c r="D722" s="11" t="str">
        <f>IFERROR(INDEX('     2022    '!C:C,MATCH('Order Summary'!$A722,'     2022    '!$AN:$AN,0)),"")</f>
        <v/>
      </c>
      <c r="E722" s="11" t="str">
        <f>IFERROR(INDEX('     2022    '!E:E,MATCH('Order Summary'!$A722,'     2022    '!$AN:$AN,0)),"")</f>
        <v/>
      </c>
      <c r="F722" s="96">
        <f>IFERROR(INDEX('     2022    '!AY:AY,MATCH($A722,'     2022    '!$AN:$AN,0)),0)</f>
        <v>0</v>
      </c>
      <c r="G722" s="180" t="str">
        <f>IFERROR(IF($O$3&gt;68,INDEX('     2022    '!I:I,MATCH($A722,'     2022    '!$AN:$AN,0))*(1-'     2022    '!$BA$1),INDEX('     2022    '!I:I,MATCH($A722,'     2022    '!$AN:$AN,0))),"")</f>
        <v/>
      </c>
      <c r="H722" s="96">
        <f>IFERROR(INDEX('     2022    '!AZ:AZ,MATCH($A722,'     2022    '!$AN:$AN,0)),0)</f>
        <v>0</v>
      </c>
      <c r="I722" s="180" t="str">
        <f>IFERROR(IF($O$3&gt;68,INDEX('     2022    '!M:M,MATCH($A722,'     2022    '!$AN:$AN,0))*(1-'     2022    '!$BA$1),INDEX('     2022    '!M:M,MATCH($A722,'     2022    '!$AN:$AN,0))),"")</f>
        <v/>
      </c>
      <c r="J722" s="181">
        <f t="shared" si="45"/>
        <v>0</v>
      </c>
      <c r="K722" s="182" t="str">
        <f t="shared" si="46"/>
        <v/>
      </c>
      <c r="L722" s="53"/>
      <c r="M722" s="52" t="str">
        <f>IFERROR(INDEX('     2022    '!R:R,MATCH('Order Summary'!$A722,'     2022    '!$AN:$AN,0)),"")</f>
        <v/>
      </c>
      <c r="N722" s="52" t="str">
        <f>IFERROR(INDEX('     2022    '!V:V,MATCH('Order Summary'!$A722,'     2022    '!$AN:$AN,0)),"")</f>
        <v/>
      </c>
      <c r="O722" s="52" t="str">
        <f>IFERROR(INDEX('     2022    '!S:S,MATCH('Order Summary'!$A722,'     2022    '!$AN:$AN,0)),"")</f>
        <v/>
      </c>
      <c r="P722" s="96" t="str">
        <f t="shared" si="44"/>
        <v/>
      </c>
      <c r="R722" s="9"/>
      <c r="S722" s="9"/>
      <c r="T722" s="9"/>
      <c r="U722" s="9"/>
      <c r="V722" s="9"/>
      <c r="W722" s="9"/>
      <c r="X722" s="9"/>
      <c r="Y722" s="9"/>
      <c r="Z722" s="9"/>
      <c r="AA722" s="9"/>
      <c r="AB722" s="9"/>
      <c r="AC722" s="9"/>
      <c r="AD722" s="9"/>
      <c r="AE722" s="9"/>
      <c r="AF722" s="9"/>
      <c r="AG722" s="9"/>
      <c r="AH722" s="9"/>
      <c r="AI722" s="9"/>
      <c r="AJ722" s="9"/>
      <c r="AK722" s="9"/>
      <c r="AL722" s="9"/>
      <c r="AM722" s="9"/>
      <c r="AN722" s="9"/>
      <c r="AO722" s="9"/>
      <c r="AP722" s="9"/>
      <c r="AQ722" s="9"/>
      <c r="AR722" s="9"/>
      <c r="AS722" s="9"/>
      <c r="AT722" s="9"/>
      <c r="AU722" s="9"/>
      <c r="AV722" s="9"/>
      <c r="AW722" s="9"/>
      <c r="AX722" s="9"/>
      <c r="AY722" s="9"/>
      <c r="AZ722" s="9"/>
      <c r="BA722" s="9"/>
      <c r="BB722" s="9"/>
      <c r="BC722" s="9"/>
      <c r="BD722" s="9"/>
      <c r="BE722" s="9"/>
      <c r="BF722" s="9"/>
      <c r="BG722" s="9"/>
      <c r="BH722" s="9"/>
      <c r="BI722" s="9"/>
      <c r="BJ722" s="9"/>
      <c r="BK722" s="9"/>
      <c r="BL722" s="9"/>
      <c r="BM722" s="9"/>
      <c r="BN722" s="9"/>
      <c r="BO722" s="9"/>
      <c r="BP722" s="9"/>
      <c r="BQ722" s="9"/>
      <c r="BR722" s="9"/>
      <c r="BS722" s="9"/>
      <c r="BT722" s="9"/>
      <c r="BU722" s="9"/>
      <c r="BV722" s="9"/>
      <c r="BW722" s="9"/>
      <c r="BX722" s="9"/>
      <c r="BY722" s="9"/>
      <c r="BZ722" s="9"/>
    </row>
    <row r="723" spans="1:78">
      <c r="A723" s="50">
        <f t="shared" si="47"/>
        <v>712</v>
      </c>
      <c r="C723" s="11" t="str">
        <f>IFERROR(INDEX('     2022    '!D:D,MATCH('Order Summary'!$A723,'     2022    '!$AN:$AN,0)),"")</f>
        <v/>
      </c>
      <c r="D723" s="11" t="str">
        <f>IFERROR(INDEX('     2022    '!C:C,MATCH('Order Summary'!$A723,'     2022    '!$AN:$AN,0)),"")</f>
        <v/>
      </c>
      <c r="E723" s="11" t="str">
        <f>IFERROR(INDEX('     2022    '!E:E,MATCH('Order Summary'!$A723,'     2022    '!$AN:$AN,0)),"")</f>
        <v/>
      </c>
      <c r="F723" s="96">
        <f>IFERROR(INDEX('     2022    '!AY:AY,MATCH($A723,'     2022    '!$AN:$AN,0)),0)</f>
        <v>0</v>
      </c>
      <c r="G723" s="180" t="str">
        <f>IFERROR(IF($O$3&gt;68,INDEX('     2022    '!I:I,MATCH($A723,'     2022    '!$AN:$AN,0))*(1-'     2022    '!$BA$1),INDEX('     2022    '!I:I,MATCH($A723,'     2022    '!$AN:$AN,0))),"")</f>
        <v/>
      </c>
      <c r="H723" s="96">
        <f>IFERROR(INDEX('     2022    '!AZ:AZ,MATCH($A723,'     2022    '!$AN:$AN,0)),0)</f>
        <v>0</v>
      </c>
      <c r="I723" s="180" t="str">
        <f>IFERROR(IF($O$3&gt;68,INDEX('     2022    '!M:M,MATCH($A723,'     2022    '!$AN:$AN,0))*(1-'     2022    '!$BA$1),INDEX('     2022    '!M:M,MATCH($A723,'     2022    '!$AN:$AN,0))),"")</f>
        <v/>
      </c>
      <c r="J723" s="181">
        <f t="shared" si="45"/>
        <v>0</v>
      </c>
      <c r="K723" s="182" t="str">
        <f t="shared" si="46"/>
        <v/>
      </c>
      <c r="L723" s="53"/>
      <c r="M723" s="52" t="str">
        <f>IFERROR(INDEX('     2022    '!R:R,MATCH('Order Summary'!$A723,'     2022    '!$AN:$AN,0)),"")</f>
        <v/>
      </c>
      <c r="N723" s="52" t="str">
        <f>IFERROR(INDEX('     2022    '!V:V,MATCH('Order Summary'!$A723,'     2022    '!$AN:$AN,0)),"")</f>
        <v/>
      </c>
      <c r="O723" s="52" t="str">
        <f>IFERROR(INDEX('     2022    '!S:S,MATCH('Order Summary'!$A723,'     2022    '!$AN:$AN,0)),"")</f>
        <v/>
      </c>
      <c r="P723" s="96" t="str">
        <f t="shared" si="44"/>
        <v/>
      </c>
      <c r="R723" s="9"/>
      <c r="S723" s="9"/>
      <c r="T723" s="9"/>
      <c r="U723" s="9"/>
      <c r="V723" s="9"/>
      <c r="W723" s="9"/>
      <c r="X723" s="9"/>
      <c r="Y723" s="9"/>
      <c r="Z723" s="9"/>
      <c r="AA723" s="9"/>
      <c r="AB723" s="9"/>
      <c r="AC723" s="9"/>
      <c r="AD723" s="9"/>
      <c r="AE723" s="9"/>
      <c r="AF723" s="9"/>
      <c r="AG723" s="9"/>
      <c r="AH723" s="9"/>
      <c r="AI723" s="9"/>
      <c r="AJ723" s="9"/>
      <c r="AK723" s="9"/>
      <c r="AL723" s="9"/>
      <c r="AM723" s="9"/>
      <c r="AN723" s="9"/>
      <c r="AO723" s="9"/>
      <c r="AP723" s="9"/>
      <c r="AQ723" s="9"/>
      <c r="AR723" s="9"/>
      <c r="AS723" s="9"/>
      <c r="AT723" s="9"/>
      <c r="AU723" s="9"/>
      <c r="AV723" s="9"/>
      <c r="AW723" s="9"/>
      <c r="AX723" s="9"/>
      <c r="AY723" s="9"/>
      <c r="AZ723" s="9"/>
      <c r="BA723" s="9"/>
      <c r="BB723" s="9"/>
      <c r="BC723" s="9"/>
      <c r="BD723" s="9"/>
      <c r="BE723" s="9"/>
      <c r="BF723" s="9"/>
      <c r="BG723" s="9"/>
      <c r="BH723" s="9"/>
      <c r="BI723" s="9"/>
      <c r="BJ723" s="9"/>
      <c r="BK723" s="9"/>
      <c r="BL723" s="9"/>
      <c r="BM723" s="9"/>
      <c r="BN723" s="9"/>
      <c r="BO723" s="9"/>
      <c r="BP723" s="9"/>
      <c r="BQ723" s="9"/>
      <c r="BR723" s="9"/>
      <c r="BS723" s="9"/>
      <c r="BT723" s="9"/>
      <c r="BU723" s="9"/>
      <c r="BV723" s="9"/>
      <c r="BW723" s="9"/>
      <c r="BX723" s="9"/>
      <c r="BY723" s="9"/>
      <c r="BZ723" s="9"/>
    </row>
    <row r="724" spans="1:78">
      <c r="A724" s="50">
        <f t="shared" si="47"/>
        <v>713</v>
      </c>
      <c r="C724" s="11" t="str">
        <f>IFERROR(INDEX('     2022    '!D:D,MATCH('Order Summary'!$A724,'     2022    '!$AN:$AN,0)),"")</f>
        <v/>
      </c>
      <c r="D724" s="11" t="str">
        <f>IFERROR(INDEX('     2022    '!C:C,MATCH('Order Summary'!$A724,'     2022    '!$AN:$AN,0)),"")</f>
        <v/>
      </c>
      <c r="E724" s="11" t="str">
        <f>IFERROR(INDEX('     2022    '!E:E,MATCH('Order Summary'!$A724,'     2022    '!$AN:$AN,0)),"")</f>
        <v/>
      </c>
      <c r="F724" s="96">
        <f>IFERROR(INDEX('     2022    '!AY:AY,MATCH($A724,'     2022    '!$AN:$AN,0)),0)</f>
        <v>0</v>
      </c>
      <c r="G724" s="180" t="str">
        <f>IFERROR(IF($O$3&gt;68,INDEX('     2022    '!I:I,MATCH($A724,'     2022    '!$AN:$AN,0))*(1-'     2022    '!$BA$1),INDEX('     2022    '!I:I,MATCH($A724,'     2022    '!$AN:$AN,0))),"")</f>
        <v/>
      </c>
      <c r="H724" s="96">
        <f>IFERROR(INDEX('     2022    '!AZ:AZ,MATCH($A724,'     2022    '!$AN:$AN,0)),0)</f>
        <v>0</v>
      </c>
      <c r="I724" s="180" t="str">
        <f>IFERROR(IF($O$3&gt;68,INDEX('     2022    '!M:M,MATCH($A724,'     2022    '!$AN:$AN,0))*(1-'     2022    '!$BA$1),INDEX('     2022    '!M:M,MATCH($A724,'     2022    '!$AN:$AN,0))),"")</f>
        <v/>
      </c>
      <c r="J724" s="181">
        <f t="shared" si="45"/>
        <v>0</v>
      </c>
      <c r="K724" s="182" t="str">
        <f t="shared" si="46"/>
        <v/>
      </c>
      <c r="L724" s="53"/>
      <c r="M724" s="52" t="str">
        <f>IFERROR(INDEX('     2022    '!R:R,MATCH('Order Summary'!$A724,'     2022    '!$AN:$AN,0)),"")</f>
        <v/>
      </c>
      <c r="N724" s="52" t="str">
        <f>IFERROR(INDEX('     2022    '!V:V,MATCH('Order Summary'!$A724,'     2022    '!$AN:$AN,0)),"")</f>
        <v/>
      </c>
      <c r="O724" s="52" t="str">
        <f>IFERROR(INDEX('     2022    '!S:S,MATCH('Order Summary'!$A724,'     2022    '!$AN:$AN,0)),"")</f>
        <v/>
      </c>
      <c r="P724" s="96" t="str">
        <f t="shared" si="44"/>
        <v/>
      </c>
      <c r="R724" s="9"/>
      <c r="S724" s="9"/>
      <c r="T724" s="9"/>
      <c r="U724" s="9"/>
      <c r="V724" s="9"/>
      <c r="W724" s="9"/>
      <c r="X724" s="9"/>
      <c r="Y724" s="9"/>
      <c r="Z724" s="9"/>
      <c r="AA724" s="9"/>
      <c r="AB724" s="9"/>
      <c r="AC724" s="9"/>
      <c r="AD724" s="9"/>
      <c r="AE724" s="9"/>
      <c r="AF724" s="9"/>
      <c r="AG724" s="9"/>
      <c r="AH724" s="9"/>
      <c r="AI724" s="9"/>
      <c r="AJ724" s="9"/>
      <c r="AK724" s="9"/>
      <c r="AL724" s="9"/>
      <c r="AM724" s="9"/>
      <c r="AN724" s="9"/>
      <c r="AO724" s="9"/>
      <c r="AP724" s="9"/>
      <c r="AQ724" s="9"/>
      <c r="AR724" s="9"/>
      <c r="AS724" s="9"/>
      <c r="AT724" s="9"/>
      <c r="AU724" s="9"/>
      <c r="AV724" s="9"/>
      <c r="AW724" s="9"/>
      <c r="AX724" s="9"/>
      <c r="AY724" s="9"/>
      <c r="AZ724" s="9"/>
      <c r="BA724" s="9"/>
      <c r="BB724" s="9"/>
      <c r="BC724" s="9"/>
      <c r="BD724" s="9"/>
      <c r="BE724" s="9"/>
      <c r="BF724" s="9"/>
      <c r="BG724" s="9"/>
      <c r="BH724" s="9"/>
      <c r="BI724" s="9"/>
      <c r="BJ724" s="9"/>
      <c r="BK724" s="9"/>
      <c r="BL724" s="9"/>
      <c r="BM724" s="9"/>
      <c r="BN724" s="9"/>
      <c r="BO724" s="9"/>
      <c r="BP724" s="9"/>
      <c r="BQ724" s="9"/>
      <c r="BR724" s="9"/>
      <c r="BS724" s="9"/>
      <c r="BT724" s="9"/>
      <c r="BU724" s="9"/>
      <c r="BV724" s="9"/>
      <c r="BW724" s="9"/>
      <c r="BX724" s="9"/>
      <c r="BY724" s="9"/>
      <c r="BZ724" s="9"/>
    </row>
    <row r="725" spans="1:78">
      <c r="A725" s="50">
        <f t="shared" si="47"/>
        <v>714</v>
      </c>
      <c r="C725" s="11" t="str">
        <f>IFERROR(INDEX('     2022    '!D:D,MATCH('Order Summary'!$A725,'     2022    '!$AN:$AN,0)),"")</f>
        <v/>
      </c>
      <c r="D725" s="11" t="str">
        <f>IFERROR(INDEX('     2022    '!C:C,MATCH('Order Summary'!$A725,'     2022    '!$AN:$AN,0)),"")</f>
        <v/>
      </c>
      <c r="E725" s="11" t="str">
        <f>IFERROR(INDEX('     2022    '!E:E,MATCH('Order Summary'!$A725,'     2022    '!$AN:$AN,0)),"")</f>
        <v/>
      </c>
      <c r="F725" s="96">
        <f>IFERROR(INDEX('     2022    '!AY:AY,MATCH($A725,'     2022    '!$AN:$AN,0)),0)</f>
        <v>0</v>
      </c>
      <c r="G725" s="180" t="str">
        <f>IFERROR(IF($O$3&gt;68,INDEX('     2022    '!I:I,MATCH($A725,'     2022    '!$AN:$AN,0))*(1-'     2022    '!$BA$1),INDEX('     2022    '!I:I,MATCH($A725,'     2022    '!$AN:$AN,0))),"")</f>
        <v/>
      </c>
      <c r="H725" s="96">
        <f>IFERROR(INDEX('     2022    '!AZ:AZ,MATCH($A725,'     2022    '!$AN:$AN,0)),0)</f>
        <v>0</v>
      </c>
      <c r="I725" s="180" t="str">
        <f>IFERROR(IF($O$3&gt;68,INDEX('     2022    '!M:M,MATCH($A725,'     2022    '!$AN:$AN,0))*(1-'     2022    '!$BA$1),INDEX('     2022    '!M:M,MATCH($A725,'     2022    '!$AN:$AN,0))),"")</f>
        <v/>
      </c>
      <c r="J725" s="181">
        <f t="shared" si="45"/>
        <v>0</v>
      </c>
      <c r="K725" s="182" t="str">
        <f t="shared" si="46"/>
        <v/>
      </c>
      <c r="L725" s="53"/>
      <c r="M725" s="52" t="str">
        <f>IFERROR(INDEX('     2022    '!R:R,MATCH('Order Summary'!$A725,'     2022    '!$AN:$AN,0)),"")</f>
        <v/>
      </c>
      <c r="N725" s="52" t="str">
        <f>IFERROR(INDEX('     2022    '!V:V,MATCH('Order Summary'!$A725,'     2022    '!$AN:$AN,0)),"")</f>
        <v/>
      </c>
      <c r="O725" s="52" t="str">
        <f>IFERROR(INDEX('     2022    '!S:S,MATCH('Order Summary'!$A725,'     2022    '!$AN:$AN,0)),"")</f>
        <v/>
      </c>
      <c r="P725" s="96" t="str">
        <f t="shared" si="44"/>
        <v/>
      </c>
      <c r="R725" s="9"/>
      <c r="S725" s="9"/>
      <c r="T725" s="9"/>
      <c r="U725" s="9"/>
      <c r="V725" s="9"/>
      <c r="W725" s="9"/>
      <c r="X725" s="9"/>
      <c r="Y725" s="9"/>
      <c r="Z725" s="9"/>
      <c r="AA725" s="9"/>
      <c r="AB725" s="9"/>
      <c r="AC725" s="9"/>
      <c r="AD725" s="9"/>
      <c r="AE725" s="9"/>
      <c r="AF725" s="9"/>
      <c r="AG725" s="9"/>
      <c r="AH725" s="9"/>
      <c r="AI725" s="9"/>
      <c r="AJ725" s="9"/>
      <c r="AK725" s="9"/>
      <c r="AL725" s="9"/>
      <c r="AM725" s="9"/>
      <c r="AN725" s="9"/>
      <c r="AO725" s="9"/>
      <c r="AP725" s="9"/>
      <c r="AQ725" s="9"/>
      <c r="AR725" s="9"/>
      <c r="AS725" s="9"/>
      <c r="AT725" s="9"/>
      <c r="AU725" s="9"/>
      <c r="AV725" s="9"/>
      <c r="AW725" s="9"/>
      <c r="AX725" s="9"/>
      <c r="AY725" s="9"/>
      <c r="AZ725" s="9"/>
      <c r="BA725" s="9"/>
      <c r="BB725" s="9"/>
      <c r="BC725" s="9"/>
      <c r="BD725" s="9"/>
      <c r="BE725" s="9"/>
      <c r="BF725" s="9"/>
      <c r="BG725" s="9"/>
      <c r="BH725" s="9"/>
      <c r="BI725" s="9"/>
      <c r="BJ725" s="9"/>
      <c r="BK725" s="9"/>
      <c r="BL725" s="9"/>
      <c r="BM725" s="9"/>
      <c r="BN725" s="9"/>
      <c r="BO725" s="9"/>
      <c r="BP725" s="9"/>
      <c r="BQ725" s="9"/>
      <c r="BR725" s="9"/>
      <c r="BS725" s="9"/>
      <c r="BT725" s="9"/>
      <c r="BU725" s="9"/>
      <c r="BV725" s="9"/>
      <c r="BW725" s="9"/>
      <c r="BX725" s="9"/>
      <c r="BY725" s="9"/>
      <c r="BZ725" s="9"/>
    </row>
    <row r="726" spans="1:78">
      <c r="A726" s="50">
        <f t="shared" si="47"/>
        <v>715</v>
      </c>
      <c r="C726" s="11" t="str">
        <f>IFERROR(INDEX('     2022    '!D:D,MATCH('Order Summary'!$A726,'     2022    '!$AN:$AN,0)),"")</f>
        <v/>
      </c>
      <c r="D726" s="11" t="str">
        <f>IFERROR(INDEX('     2022    '!C:C,MATCH('Order Summary'!$A726,'     2022    '!$AN:$AN,0)),"")</f>
        <v/>
      </c>
      <c r="E726" s="11" t="str">
        <f>IFERROR(INDEX('     2022    '!E:E,MATCH('Order Summary'!$A726,'     2022    '!$AN:$AN,0)),"")</f>
        <v/>
      </c>
      <c r="F726" s="96">
        <f>IFERROR(INDEX('     2022    '!AY:AY,MATCH($A726,'     2022    '!$AN:$AN,0)),0)</f>
        <v>0</v>
      </c>
      <c r="G726" s="180" t="str">
        <f>IFERROR(IF($O$3&gt;68,INDEX('     2022    '!I:I,MATCH($A726,'     2022    '!$AN:$AN,0))*(1-'     2022    '!$BA$1),INDEX('     2022    '!I:I,MATCH($A726,'     2022    '!$AN:$AN,0))),"")</f>
        <v/>
      </c>
      <c r="H726" s="96">
        <f>IFERROR(INDEX('     2022    '!AZ:AZ,MATCH($A726,'     2022    '!$AN:$AN,0)),0)</f>
        <v>0</v>
      </c>
      <c r="I726" s="180" t="str">
        <f>IFERROR(IF($O$3&gt;68,INDEX('     2022    '!M:M,MATCH($A726,'     2022    '!$AN:$AN,0))*(1-'     2022    '!$BA$1),INDEX('     2022    '!M:M,MATCH($A726,'     2022    '!$AN:$AN,0))),"")</f>
        <v/>
      </c>
      <c r="J726" s="181">
        <f t="shared" si="45"/>
        <v>0</v>
      </c>
      <c r="K726" s="182" t="str">
        <f t="shared" si="46"/>
        <v/>
      </c>
      <c r="L726" s="53"/>
      <c r="M726" s="52" t="str">
        <f>IFERROR(INDEX('     2022    '!R:R,MATCH('Order Summary'!$A726,'     2022    '!$AN:$AN,0)),"")</f>
        <v/>
      </c>
      <c r="N726" s="52" t="str">
        <f>IFERROR(INDEX('     2022    '!V:V,MATCH('Order Summary'!$A726,'     2022    '!$AN:$AN,0)),"")</f>
        <v/>
      </c>
      <c r="O726" s="52" t="str">
        <f>IFERROR(INDEX('     2022    '!S:S,MATCH('Order Summary'!$A726,'     2022    '!$AN:$AN,0)),"")</f>
        <v/>
      </c>
      <c r="P726" s="96" t="str">
        <f t="shared" si="44"/>
        <v/>
      </c>
      <c r="R726" s="9"/>
      <c r="S726" s="9"/>
      <c r="T726" s="9"/>
      <c r="U726" s="9"/>
      <c r="V726" s="9"/>
      <c r="W726" s="9"/>
      <c r="X726" s="9"/>
      <c r="Y726" s="9"/>
      <c r="Z726" s="9"/>
      <c r="AA726" s="9"/>
      <c r="AB726" s="9"/>
      <c r="AC726" s="9"/>
      <c r="AD726" s="9"/>
      <c r="AE726" s="9"/>
      <c r="AF726" s="9"/>
      <c r="AG726" s="9"/>
      <c r="AH726" s="9"/>
      <c r="AI726" s="9"/>
      <c r="AJ726" s="9"/>
      <c r="AK726" s="9"/>
      <c r="AL726" s="9"/>
      <c r="AM726" s="9"/>
      <c r="AN726" s="9"/>
      <c r="AO726" s="9"/>
      <c r="AP726" s="9"/>
      <c r="AQ726" s="9"/>
      <c r="AR726" s="9"/>
      <c r="AS726" s="9"/>
      <c r="AT726" s="9"/>
      <c r="AU726" s="9"/>
      <c r="AV726" s="9"/>
      <c r="AW726" s="9"/>
      <c r="AX726" s="9"/>
      <c r="AY726" s="9"/>
      <c r="AZ726" s="9"/>
      <c r="BA726" s="9"/>
      <c r="BB726" s="9"/>
      <c r="BC726" s="9"/>
      <c r="BD726" s="9"/>
      <c r="BE726" s="9"/>
      <c r="BF726" s="9"/>
      <c r="BG726" s="9"/>
      <c r="BH726" s="9"/>
      <c r="BI726" s="9"/>
      <c r="BJ726" s="9"/>
      <c r="BK726" s="9"/>
      <c r="BL726" s="9"/>
      <c r="BM726" s="9"/>
      <c r="BN726" s="9"/>
      <c r="BO726" s="9"/>
      <c r="BP726" s="9"/>
      <c r="BQ726" s="9"/>
      <c r="BR726" s="9"/>
      <c r="BS726" s="9"/>
      <c r="BT726" s="9"/>
      <c r="BU726" s="9"/>
      <c r="BV726" s="9"/>
      <c r="BW726" s="9"/>
      <c r="BX726" s="9"/>
      <c r="BY726" s="9"/>
      <c r="BZ726" s="9"/>
    </row>
    <row r="727" spans="1:78">
      <c r="A727" s="50">
        <f t="shared" si="47"/>
        <v>716</v>
      </c>
      <c r="C727" s="11" t="str">
        <f>IFERROR(INDEX('     2022    '!D:D,MATCH('Order Summary'!$A727,'     2022    '!$AN:$AN,0)),"")</f>
        <v/>
      </c>
      <c r="D727" s="11" t="str">
        <f>IFERROR(INDEX('     2022    '!C:C,MATCH('Order Summary'!$A727,'     2022    '!$AN:$AN,0)),"")</f>
        <v/>
      </c>
      <c r="E727" s="11" t="str">
        <f>IFERROR(INDEX('     2022    '!E:E,MATCH('Order Summary'!$A727,'     2022    '!$AN:$AN,0)),"")</f>
        <v/>
      </c>
      <c r="F727" s="96">
        <f>IFERROR(INDEX('     2022    '!AY:AY,MATCH($A727,'     2022    '!$AN:$AN,0)),0)</f>
        <v>0</v>
      </c>
      <c r="G727" s="180" t="str">
        <f>IFERROR(IF($O$3&gt;68,INDEX('     2022    '!I:I,MATCH($A727,'     2022    '!$AN:$AN,0))*(1-'     2022    '!$BA$1),INDEX('     2022    '!I:I,MATCH($A727,'     2022    '!$AN:$AN,0))),"")</f>
        <v/>
      </c>
      <c r="H727" s="96">
        <f>IFERROR(INDEX('     2022    '!AZ:AZ,MATCH($A727,'     2022    '!$AN:$AN,0)),0)</f>
        <v>0</v>
      </c>
      <c r="I727" s="180" t="str">
        <f>IFERROR(IF($O$3&gt;68,INDEX('     2022    '!M:M,MATCH($A727,'     2022    '!$AN:$AN,0))*(1-'     2022    '!$BA$1),INDEX('     2022    '!M:M,MATCH($A727,'     2022    '!$AN:$AN,0))),"")</f>
        <v/>
      </c>
      <c r="J727" s="181">
        <f t="shared" si="45"/>
        <v>0</v>
      </c>
      <c r="K727" s="182" t="str">
        <f t="shared" si="46"/>
        <v/>
      </c>
      <c r="L727" s="53"/>
      <c r="M727" s="52" t="str">
        <f>IFERROR(INDEX('     2022    '!R:R,MATCH('Order Summary'!$A727,'     2022    '!$AN:$AN,0)),"")</f>
        <v/>
      </c>
      <c r="N727" s="52" t="str">
        <f>IFERROR(INDEX('     2022    '!V:V,MATCH('Order Summary'!$A727,'     2022    '!$AN:$AN,0)),"")</f>
        <v/>
      </c>
      <c r="O727" s="52" t="str">
        <f>IFERROR(INDEX('     2022    '!S:S,MATCH('Order Summary'!$A727,'     2022    '!$AN:$AN,0)),"")</f>
        <v/>
      </c>
      <c r="P727" s="96" t="str">
        <f t="shared" si="44"/>
        <v/>
      </c>
      <c r="R727" s="9"/>
      <c r="S727" s="9"/>
      <c r="T727" s="9"/>
      <c r="U727" s="9"/>
      <c r="V727" s="9"/>
      <c r="W727" s="9"/>
      <c r="X727" s="9"/>
      <c r="Y727" s="9"/>
      <c r="Z727" s="9"/>
      <c r="AA727" s="9"/>
      <c r="AB727" s="9"/>
      <c r="AC727" s="9"/>
      <c r="AD727" s="9"/>
      <c r="AE727" s="9"/>
      <c r="AF727" s="9"/>
      <c r="AG727" s="9"/>
      <c r="AH727" s="9"/>
      <c r="AI727" s="9"/>
      <c r="AJ727" s="9"/>
      <c r="AK727" s="9"/>
      <c r="AL727" s="9"/>
      <c r="AM727" s="9"/>
      <c r="AN727" s="9"/>
      <c r="AO727" s="9"/>
      <c r="AP727" s="9"/>
      <c r="AQ727" s="9"/>
      <c r="AR727" s="9"/>
      <c r="AS727" s="9"/>
      <c r="AT727" s="9"/>
      <c r="AU727" s="9"/>
      <c r="AV727" s="9"/>
      <c r="AW727" s="9"/>
      <c r="AX727" s="9"/>
      <c r="AY727" s="9"/>
      <c r="AZ727" s="9"/>
      <c r="BA727" s="9"/>
      <c r="BB727" s="9"/>
      <c r="BC727" s="9"/>
      <c r="BD727" s="9"/>
      <c r="BE727" s="9"/>
      <c r="BF727" s="9"/>
      <c r="BG727" s="9"/>
      <c r="BH727" s="9"/>
      <c r="BI727" s="9"/>
      <c r="BJ727" s="9"/>
      <c r="BK727" s="9"/>
      <c r="BL727" s="9"/>
      <c r="BM727" s="9"/>
      <c r="BN727" s="9"/>
      <c r="BO727" s="9"/>
      <c r="BP727" s="9"/>
      <c r="BQ727" s="9"/>
      <c r="BR727" s="9"/>
      <c r="BS727" s="9"/>
      <c r="BT727" s="9"/>
      <c r="BU727" s="9"/>
      <c r="BV727" s="9"/>
      <c r="BW727" s="9"/>
      <c r="BX727" s="9"/>
      <c r="BY727" s="9"/>
      <c r="BZ727" s="9"/>
    </row>
    <row r="728" spans="1:78">
      <c r="A728" s="50">
        <f t="shared" si="47"/>
        <v>717</v>
      </c>
      <c r="C728" s="11" t="str">
        <f>IFERROR(INDEX('     2022    '!D:D,MATCH('Order Summary'!$A728,'     2022    '!$AN:$AN,0)),"")</f>
        <v/>
      </c>
      <c r="D728" s="11" t="str">
        <f>IFERROR(INDEX('     2022    '!C:C,MATCH('Order Summary'!$A728,'     2022    '!$AN:$AN,0)),"")</f>
        <v/>
      </c>
      <c r="E728" s="11" t="str">
        <f>IFERROR(INDEX('     2022    '!E:E,MATCH('Order Summary'!$A728,'     2022    '!$AN:$AN,0)),"")</f>
        <v/>
      </c>
      <c r="F728" s="96">
        <f>IFERROR(INDEX('     2022    '!AY:AY,MATCH($A728,'     2022    '!$AN:$AN,0)),0)</f>
        <v>0</v>
      </c>
      <c r="G728" s="180" t="str">
        <f>IFERROR(IF($O$3&gt;68,INDEX('     2022    '!I:I,MATCH($A728,'     2022    '!$AN:$AN,0))*(1-'     2022    '!$BA$1),INDEX('     2022    '!I:I,MATCH($A728,'     2022    '!$AN:$AN,0))),"")</f>
        <v/>
      </c>
      <c r="H728" s="96">
        <f>IFERROR(INDEX('     2022    '!AZ:AZ,MATCH($A728,'     2022    '!$AN:$AN,0)),0)</f>
        <v>0</v>
      </c>
      <c r="I728" s="180" t="str">
        <f>IFERROR(IF($O$3&gt;68,INDEX('     2022    '!M:M,MATCH($A728,'     2022    '!$AN:$AN,0))*(1-'     2022    '!$BA$1),INDEX('     2022    '!M:M,MATCH($A728,'     2022    '!$AN:$AN,0))),"")</f>
        <v/>
      </c>
      <c r="J728" s="181">
        <f t="shared" si="45"/>
        <v>0</v>
      </c>
      <c r="K728" s="182" t="str">
        <f t="shared" si="46"/>
        <v/>
      </c>
      <c r="L728" s="53"/>
      <c r="M728" s="52" t="str">
        <f>IFERROR(INDEX('     2022    '!R:R,MATCH('Order Summary'!$A728,'     2022    '!$AN:$AN,0)),"")</f>
        <v/>
      </c>
      <c r="N728" s="52" t="str">
        <f>IFERROR(INDEX('     2022    '!V:V,MATCH('Order Summary'!$A728,'     2022    '!$AN:$AN,0)),"")</f>
        <v/>
      </c>
      <c r="O728" s="52" t="str">
        <f>IFERROR(INDEX('     2022    '!S:S,MATCH('Order Summary'!$A728,'     2022    '!$AN:$AN,0)),"")</f>
        <v/>
      </c>
      <c r="P728" s="96" t="str">
        <f t="shared" si="44"/>
        <v/>
      </c>
      <c r="R728" s="9"/>
      <c r="S728" s="9"/>
      <c r="T728" s="9"/>
      <c r="U728" s="9"/>
      <c r="V728" s="9"/>
      <c r="W728" s="9"/>
      <c r="X728" s="9"/>
      <c r="Y728" s="9"/>
      <c r="Z728" s="9"/>
      <c r="AA728" s="9"/>
      <c r="AB728" s="9"/>
      <c r="AC728" s="9"/>
      <c r="AD728" s="9"/>
      <c r="AE728" s="9"/>
      <c r="AF728" s="9"/>
      <c r="AG728" s="9"/>
      <c r="AH728" s="9"/>
      <c r="AI728" s="9"/>
      <c r="AJ728" s="9"/>
      <c r="AK728" s="9"/>
      <c r="AL728" s="9"/>
      <c r="AM728" s="9"/>
      <c r="AN728" s="9"/>
      <c r="AO728" s="9"/>
      <c r="AP728" s="9"/>
      <c r="AQ728" s="9"/>
      <c r="AR728" s="9"/>
      <c r="AS728" s="9"/>
      <c r="AT728" s="9"/>
      <c r="AU728" s="9"/>
      <c r="AV728" s="9"/>
      <c r="AW728" s="9"/>
      <c r="AX728" s="9"/>
      <c r="AY728" s="9"/>
      <c r="AZ728" s="9"/>
      <c r="BA728" s="9"/>
      <c r="BB728" s="9"/>
      <c r="BC728" s="9"/>
      <c r="BD728" s="9"/>
      <c r="BE728" s="9"/>
      <c r="BF728" s="9"/>
      <c r="BG728" s="9"/>
      <c r="BH728" s="9"/>
      <c r="BI728" s="9"/>
      <c r="BJ728" s="9"/>
      <c r="BK728" s="9"/>
      <c r="BL728" s="9"/>
      <c r="BM728" s="9"/>
      <c r="BN728" s="9"/>
      <c r="BO728" s="9"/>
      <c r="BP728" s="9"/>
      <c r="BQ728" s="9"/>
      <c r="BR728" s="9"/>
      <c r="BS728" s="9"/>
      <c r="BT728" s="9"/>
      <c r="BU728" s="9"/>
      <c r="BV728" s="9"/>
      <c r="BW728" s="9"/>
      <c r="BX728" s="9"/>
      <c r="BY728" s="9"/>
      <c r="BZ728" s="9"/>
    </row>
    <row r="729" spans="1:78">
      <c r="A729" s="50">
        <f t="shared" si="47"/>
        <v>718</v>
      </c>
      <c r="C729" s="11" t="str">
        <f>IFERROR(INDEX('     2022    '!D:D,MATCH('Order Summary'!$A729,'     2022    '!$AN:$AN,0)),"")</f>
        <v/>
      </c>
      <c r="D729" s="11" t="str">
        <f>IFERROR(INDEX('     2022    '!C:C,MATCH('Order Summary'!$A729,'     2022    '!$AN:$AN,0)),"")</f>
        <v/>
      </c>
      <c r="E729" s="11" t="str">
        <f>IFERROR(INDEX('     2022    '!E:E,MATCH('Order Summary'!$A729,'     2022    '!$AN:$AN,0)),"")</f>
        <v/>
      </c>
      <c r="F729" s="96">
        <f>IFERROR(INDEX('     2022    '!AY:AY,MATCH($A729,'     2022    '!$AN:$AN,0)),0)</f>
        <v>0</v>
      </c>
      <c r="G729" s="180" t="str">
        <f>IFERROR(IF($O$3&gt;68,INDEX('     2022    '!I:I,MATCH($A729,'     2022    '!$AN:$AN,0))*(1-'     2022    '!$BA$1),INDEX('     2022    '!I:I,MATCH($A729,'     2022    '!$AN:$AN,0))),"")</f>
        <v/>
      </c>
      <c r="H729" s="96">
        <f>IFERROR(INDEX('     2022    '!AZ:AZ,MATCH($A729,'     2022    '!$AN:$AN,0)),0)</f>
        <v>0</v>
      </c>
      <c r="I729" s="180" t="str">
        <f>IFERROR(IF($O$3&gt;68,INDEX('     2022    '!M:M,MATCH($A729,'     2022    '!$AN:$AN,0))*(1-'     2022    '!$BA$1),INDEX('     2022    '!M:M,MATCH($A729,'     2022    '!$AN:$AN,0))),"")</f>
        <v/>
      </c>
      <c r="J729" s="181">
        <f t="shared" si="45"/>
        <v>0</v>
      </c>
      <c r="K729" s="182" t="str">
        <f t="shared" si="46"/>
        <v/>
      </c>
      <c r="L729" s="53"/>
      <c r="M729" s="52" t="str">
        <f>IFERROR(INDEX('     2022    '!R:R,MATCH('Order Summary'!$A729,'     2022    '!$AN:$AN,0)),"")</f>
        <v/>
      </c>
      <c r="N729" s="52" t="str">
        <f>IFERROR(INDEX('     2022    '!V:V,MATCH('Order Summary'!$A729,'     2022    '!$AN:$AN,0)),"")</f>
        <v/>
      </c>
      <c r="O729" s="52" t="str">
        <f>IFERROR(INDEX('     2022    '!S:S,MATCH('Order Summary'!$A729,'     2022    '!$AN:$AN,0)),"")</f>
        <v/>
      </c>
      <c r="P729" s="96" t="str">
        <f t="shared" si="44"/>
        <v/>
      </c>
      <c r="R729" s="9"/>
      <c r="S729" s="9"/>
      <c r="T729" s="9"/>
      <c r="U729" s="9"/>
      <c r="V729" s="9"/>
      <c r="W729" s="9"/>
      <c r="X729" s="9"/>
      <c r="Y729" s="9"/>
      <c r="Z729" s="9"/>
      <c r="AA729" s="9"/>
      <c r="AB729" s="9"/>
      <c r="AC729" s="9"/>
      <c r="AD729" s="9"/>
      <c r="AE729" s="9"/>
      <c r="AF729" s="9"/>
      <c r="AG729" s="9"/>
      <c r="AH729" s="9"/>
      <c r="AI729" s="9"/>
      <c r="AJ729" s="9"/>
      <c r="AK729" s="9"/>
      <c r="AL729" s="9"/>
      <c r="AM729" s="9"/>
      <c r="AN729" s="9"/>
      <c r="AO729" s="9"/>
      <c r="AP729" s="9"/>
      <c r="AQ729" s="9"/>
      <c r="AR729" s="9"/>
      <c r="AS729" s="9"/>
      <c r="AT729" s="9"/>
      <c r="AU729" s="9"/>
      <c r="AV729" s="9"/>
      <c r="AW729" s="9"/>
      <c r="AX729" s="9"/>
      <c r="AY729" s="9"/>
      <c r="AZ729" s="9"/>
      <c r="BA729" s="9"/>
      <c r="BB729" s="9"/>
      <c r="BC729" s="9"/>
      <c r="BD729" s="9"/>
      <c r="BE729" s="9"/>
      <c r="BF729" s="9"/>
      <c r="BG729" s="9"/>
      <c r="BH729" s="9"/>
      <c r="BI729" s="9"/>
      <c r="BJ729" s="9"/>
      <c r="BK729" s="9"/>
      <c r="BL729" s="9"/>
      <c r="BM729" s="9"/>
      <c r="BN729" s="9"/>
      <c r="BO729" s="9"/>
      <c r="BP729" s="9"/>
      <c r="BQ729" s="9"/>
      <c r="BR729" s="9"/>
      <c r="BS729" s="9"/>
      <c r="BT729" s="9"/>
      <c r="BU729" s="9"/>
      <c r="BV729" s="9"/>
      <c r="BW729" s="9"/>
      <c r="BX729" s="9"/>
      <c r="BY729" s="9"/>
      <c r="BZ729" s="9"/>
    </row>
    <row r="730" spans="1:78">
      <c r="A730" s="50">
        <f t="shared" si="47"/>
        <v>719</v>
      </c>
      <c r="C730" s="11" t="str">
        <f>IFERROR(INDEX('     2022    '!D:D,MATCH('Order Summary'!$A730,'     2022    '!$AN:$AN,0)),"")</f>
        <v/>
      </c>
      <c r="D730" s="11" t="str">
        <f>IFERROR(INDEX('     2022    '!C:C,MATCH('Order Summary'!$A730,'     2022    '!$AN:$AN,0)),"")</f>
        <v/>
      </c>
      <c r="E730" s="11" t="str">
        <f>IFERROR(INDEX('     2022    '!E:E,MATCH('Order Summary'!$A730,'     2022    '!$AN:$AN,0)),"")</f>
        <v/>
      </c>
      <c r="F730" s="96">
        <f>IFERROR(INDEX('     2022    '!AY:AY,MATCH($A730,'     2022    '!$AN:$AN,0)),0)</f>
        <v>0</v>
      </c>
      <c r="G730" s="180" t="str">
        <f>IFERROR(IF($O$3&gt;68,INDEX('     2022    '!I:I,MATCH($A730,'     2022    '!$AN:$AN,0))*(1-'     2022    '!$BA$1),INDEX('     2022    '!I:I,MATCH($A730,'     2022    '!$AN:$AN,0))),"")</f>
        <v/>
      </c>
      <c r="H730" s="96">
        <f>IFERROR(INDEX('     2022    '!AZ:AZ,MATCH($A730,'     2022    '!$AN:$AN,0)),0)</f>
        <v>0</v>
      </c>
      <c r="I730" s="180" t="str">
        <f>IFERROR(IF($O$3&gt;68,INDEX('     2022    '!M:M,MATCH($A730,'     2022    '!$AN:$AN,0))*(1-'     2022    '!$BA$1),INDEX('     2022    '!M:M,MATCH($A730,'     2022    '!$AN:$AN,0))),"")</f>
        <v/>
      </c>
      <c r="J730" s="181">
        <f t="shared" si="45"/>
        <v>0</v>
      </c>
      <c r="K730" s="182" t="str">
        <f t="shared" si="46"/>
        <v/>
      </c>
      <c r="L730" s="53"/>
      <c r="M730" s="52" t="str">
        <f>IFERROR(INDEX('     2022    '!R:R,MATCH('Order Summary'!$A730,'     2022    '!$AN:$AN,0)),"")</f>
        <v/>
      </c>
      <c r="N730" s="52" t="str">
        <f>IFERROR(INDEX('     2022    '!V:V,MATCH('Order Summary'!$A730,'     2022    '!$AN:$AN,0)),"")</f>
        <v/>
      </c>
      <c r="O730" s="52" t="str">
        <f>IFERROR(INDEX('     2022    '!S:S,MATCH('Order Summary'!$A730,'     2022    '!$AN:$AN,0)),"")</f>
        <v/>
      </c>
      <c r="P730" s="96" t="str">
        <f t="shared" si="44"/>
        <v/>
      </c>
      <c r="R730" s="9"/>
      <c r="S730" s="9"/>
      <c r="T730" s="9"/>
      <c r="U730" s="9"/>
      <c r="V730" s="9"/>
      <c r="W730" s="9"/>
      <c r="X730" s="9"/>
      <c r="Y730" s="9"/>
      <c r="Z730" s="9"/>
      <c r="AA730" s="9"/>
      <c r="AB730" s="9"/>
      <c r="AC730" s="9"/>
      <c r="AD730" s="9"/>
      <c r="AE730" s="9"/>
      <c r="AF730" s="9"/>
      <c r="AG730" s="9"/>
      <c r="AH730" s="9"/>
      <c r="AI730" s="9"/>
      <c r="AJ730" s="9"/>
      <c r="AK730" s="9"/>
      <c r="AL730" s="9"/>
      <c r="AM730" s="9"/>
      <c r="AN730" s="9"/>
      <c r="AO730" s="9"/>
      <c r="AP730" s="9"/>
      <c r="AQ730" s="9"/>
      <c r="AR730" s="9"/>
      <c r="AS730" s="9"/>
      <c r="AT730" s="9"/>
      <c r="AU730" s="9"/>
      <c r="AV730" s="9"/>
      <c r="AW730" s="9"/>
      <c r="AX730" s="9"/>
      <c r="AY730" s="9"/>
      <c r="AZ730" s="9"/>
      <c r="BA730" s="9"/>
      <c r="BB730" s="9"/>
      <c r="BC730" s="9"/>
      <c r="BD730" s="9"/>
      <c r="BE730" s="9"/>
      <c r="BF730" s="9"/>
      <c r="BG730" s="9"/>
      <c r="BH730" s="9"/>
      <c r="BI730" s="9"/>
      <c r="BJ730" s="9"/>
      <c r="BK730" s="9"/>
      <c r="BL730" s="9"/>
      <c r="BM730" s="9"/>
      <c r="BN730" s="9"/>
      <c r="BO730" s="9"/>
      <c r="BP730" s="9"/>
      <c r="BQ730" s="9"/>
      <c r="BR730" s="9"/>
      <c r="BS730" s="9"/>
      <c r="BT730" s="9"/>
      <c r="BU730" s="9"/>
      <c r="BV730" s="9"/>
      <c r="BW730" s="9"/>
      <c r="BX730" s="9"/>
      <c r="BY730" s="9"/>
      <c r="BZ730" s="9"/>
    </row>
    <row r="731" spans="1:78">
      <c r="A731" s="50">
        <f t="shared" si="47"/>
        <v>720</v>
      </c>
      <c r="C731" s="11" t="str">
        <f>IFERROR(INDEX('     2022    '!D:D,MATCH('Order Summary'!$A731,'     2022    '!$AN:$AN,0)),"")</f>
        <v/>
      </c>
      <c r="D731" s="11" t="str">
        <f>IFERROR(INDEX('     2022    '!C:C,MATCH('Order Summary'!$A731,'     2022    '!$AN:$AN,0)),"")</f>
        <v/>
      </c>
      <c r="E731" s="11" t="str">
        <f>IFERROR(INDEX('     2022    '!E:E,MATCH('Order Summary'!$A731,'     2022    '!$AN:$AN,0)),"")</f>
        <v/>
      </c>
      <c r="F731" s="96">
        <f>IFERROR(INDEX('     2022    '!AY:AY,MATCH($A731,'     2022    '!$AN:$AN,0)),0)</f>
        <v>0</v>
      </c>
      <c r="G731" s="180" t="str">
        <f>IFERROR(IF($O$3&gt;68,INDEX('     2022    '!I:I,MATCH($A731,'     2022    '!$AN:$AN,0))*(1-'     2022    '!$BA$1),INDEX('     2022    '!I:I,MATCH($A731,'     2022    '!$AN:$AN,0))),"")</f>
        <v/>
      </c>
      <c r="H731" s="96">
        <f>IFERROR(INDEX('     2022    '!AZ:AZ,MATCH($A731,'     2022    '!$AN:$AN,0)),0)</f>
        <v>0</v>
      </c>
      <c r="I731" s="180" t="str">
        <f>IFERROR(IF($O$3&gt;68,INDEX('     2022    '!M:M,MATCH($A731,'     2022    '!$AN:$AN,0))*(1-'     2022    '!$BA$1),INDEX('     2022    '!M:M,MATCH($A731,'     2022    '!$AN:$AN,0))),"")</f>
        <v/>
      </c>
      <c r="J731" s="181">
        <f t="shared" si="45"/>
        <v>0</v>
      </c>
      <c r="K731" s="182" t="str">
        <f t="shared" si="46"/>
        <v/>
      </c>
      <c r="L731" s="53"/>
      <c r="M731" s="52" t="str">
        <f>IFERROR(INDEX('     2022    '!R:R,MATCH('Order Summary'!$A731,'     2022    '!$AN:$AN,0)),"")</f>
        <v/>
      </c>
      <c r="N731" s="52" t="str">
        <f>IFERROR(INDEX('     2022    '!V:V,MATCH('Order Summary'!$A731,'     2022    '!$AN:$AN,0)),"")</f>
        <v/>
      </c>
      <c r="O731" s="52" t="str">
        <f>IFERROR(INDEX('     2022    '!S:S,MATCH('Order Summary'!$A731,'     2022    '!$AN:$AN,0)),"")</f>
        <v/>
      </c>
      <c r="P731" s="96" t="str">
        <f t="shared" si="44"/>
        <v/>
      </c>
      <c r="R731" s="9"/>
      <c r="S731" s="9"/>
      <c r="T731" s="9"/>
      <c r="U731" s="9"/>
      <c r="V731" s="9"/>
      <c r="W731" s="9"/>
      <c r="X731" s="9"/>
      <c r="Y731" s="9"/>
      <c r="Z731" s="9"/>
      <c r="AA731" s="9"/>
      <c r="AB731" s="9"/>
      <c r="AC731" s="9"/>
      <c r="AD731" s="9"/>
      <c r="AE731" s="9"/>
      <c r="AF731" s="9"/>
      <c r="AG731" s="9"/>
      <c r="AH731" s="9"/>
      <c r="AI731" s="9"/>
      <c r="AJ731" s="9"/>
      <c r="AK731" s="9"/>
      <c r="AL731" s="9"/>
      <c r="AM731" s="9"/>
      <c r="AN731" s="9"/>
      <c r="AO731" s="9"/>
      <c r="AP731" s="9"/>
      <c r="AQ731" s="9"/>
      <c r="AR731" s="9"/>
      <c r="AS731" s="9"/>
      <c r="AT731" s="9"/>
      <c r="AU731" s="9"/>
      <c r="AV731" s="9"/>
      <c r="AW731" s="9"/>
      <c r="AX731" s="9"/>
      <c r="AY731" s="9"/>
      <c r="AZ731" s="9"/>
      <c r="BA731" s="9"/>
      <c r="BB731" s="9"/>
      <c r="BC731" s="9"/>
      <c r="BD731" s="9"/>
      <c r="BE731" s="9"/>
      <c r="BF731" s="9"/>
      <c r="BG731" s="9"/>
      <c r="BH731" s="9"/>
      <c r="BI731" s="9"/>
      <c r="BJ731" s="9"/>
      <c r="BK731" s="9"/>
      <c r="BL731" s="9"/>
      <c r="BM731" s="9"/>
      <c r="BN731" s="9"/>
      <c r="BO731" s="9"/>
      <c r="BP731" s="9"/>
      <c r="BQ731" s="9"/>
      <c r="BR731" s="9"/>
      <c r="BS731" s="9"/>
      <c r="BT731" s="9"/>
      <c r="BU731" s="9"/>
      <c r="BV731" s="9"/>
      <c r="BW731" s="9"/>
      <c r="BX731" s="9"/>
      <c r="BY731" s="9"/>
      <c r="BZ731" s="9"/>
    </row>
    <row r="732" spans="1:78">
      <c r="A732" s="50">
        <f t="shared" si="47"/>
        <v>721</v>
      </c>
      <c r="C732" s="11" t="str">
        <f>IFERROR(INDEX('     2022    '!D:D,MATCH('Order Summary'!$A732,'     2022    '!$AN:$AN,0)),"")</f>
        <v/>
      </c>
      <c r="D732" s="11" t="str">
        <f>IFERROR(INDEX('     2022    '!C:C,MATCH('Order Summary'!$A732,'     2022    '!$AN:$AN,0)),"")</f>
        <v/>
      </c>
      <c r="E732" s="11" t="str">
        <f>IFERROR(INDEX('     2022    '!E:E,MATCH('Order Summary'!$A732,'     2022    '!$AN:$AN,0)),"")</f>
        <v/>
      </c>
      <c r="F732" s="96">
        <f>IFERROR(INDEX('     2022    '!AY:AY,MATCH($A732,'     2022    '!$AN:$AN,0)),0)</f>
        <v>0</v>
      </c>
      <c r="G732" s="180" t="str">
        <f>IFERROR(IF($O$3&gt;68,INDEX('     2022    '!I:I,MATCH($A732,'     2022    '!$AN:$AN,0))*(1-'     2022    '!$BA$1),INDEX('     2022    '!I:I,MATCH($A732,'     2022    '!$AN:$AN,0))),"")</f>
        <v/>
      </c>
      <c r="H732" s="96">
        <f>IFERROR(INDEX('     2022    '!AZ:AZ,MATCH($A732,'     2022    '!$AN:$AN,0)),0)</f>
        <v>0</v>
      </c>
      <c r="I732" s="180" t="str">
        <f>IFERROR(IF($O$3&gt;68,INDEX('     2022    '!M:M,MATCH($A732,'     2022    '!$AN:$AN,0))*(1-'     2022    '!$BA$1),INDEX('     2022    '!M:M,MATCH($A732,'     2022    '!$AN:$AN,0))),"")</f>
        <v/>
      </c>
      <c r="J732" s="181">
        <f t="shared" si="45"/>
        <v>0</v>
      </c>
      <c r="K732" s="182" t="str">
        <f t="shared" si="46"/>
        <v/>
      </c>
      <c r="L732" s="53"/>
      <c r="M732" s="52" t="str">
        <f>IFERROR(INDEX('     2022    '!R:R,MATCH('Order Summary'!$A732,'     2022    '!$AN:$AN,0)),"")</f>
        <v/>
      </c>
      <c r="N732" s="52" t="str">
        <f>IFERROR(INDEX('     2022    '!V:V,MATCH('Order Summary'!$A732,'     2022    '!$AN:$AN,0)),"")</f>
        <v/>
      </c>
      <c r="O732" s="52" t="str">
        <f>IFERROR(INDEX('     2022    '!S:S,MATCH('Order Summary'!$A732,'     2022    '!$AN:$AN,0)),"")</f>
        <v/>
      </c>
      <c r="P732" s="96" t="str">
        <f t="shared" si="44"/>
        <v/>
      </c>
      <c r="R732" s="9"/>
      <c r="S732" s="9"/>
      <c r="T732" s="9"/>
      <c r="U732" s="9"/>
      <c r="V732" s="9"/>
      <c r="W732" s="9"/>
      <c r="X732" s="9"/>
      <c r="Y732" s="9"/>
      <c r="Z732" s="9"/>
      <c r="AA732" s="9"/>
      <c r="AB732" s="9"/>
      <c r="AC732" s="9"/>
      <c r="AD732" s="9"/>
      <c r="AE732" s="9"/>
      <c r="AF732" s="9"/>
      <c r="AG732" s="9"/>
      <c r="AH732" s="9"/>
      <c r="AI732" s="9"/>
      <c r="AJ732" s="9"/>
      <c r="AK732" s="9"/>
      <c r="AL732" s="9"/>
      <c r="AM732" s="9"/>
      <c r="AN732" s="9"/>
      <c r="AO732" s="9"/>
      <c r="AP732" s="9"/>
      <c r="AQ732" s="9"/>
      <c r="AR732" s="9"/>
      <c r="AS732" s="9"/>
      <c r="AT732" s="9"/>
      <c r="AU732" s="9"/>
      <c r="AV732" s="9"/>
      <c r="AW732" s="9"/>
      <c r="AX732" s="9"/>
      <c r="AY732" s="9"/>
      <c r="AZ732" s="9"/>
      <c r="BA732" s="9"/>
      <c r="BB732" s="9"/>
      <c r="BC732" s="9"/>
      <c r="BD732" s="9"/>
      <c r="BE732" s="9"/>
      <c r="BF732" s="9"/>
      <c r="BG732" s="9"/>
      <c r="BH732" s="9"/>
      <c r="BI732" s="9"/>
      <c r="BJ732" s="9"/>
      <c r="BK732" s="9"/>
      <c r="BL732" s="9"/>
      <c r="BM732" s="9"/>
      <c r="BN732" s="9"/>
      <c r="BO732" s="9"/>
      <c r="BP732" s="9"/>
      <c r="BQ732" s="9"/>
      <c r="BR732" s="9"/>
      <c r="BS732" s="9"/>
      <c r="BT732" s="9"/>
      <c r="BU732" s="9"/>
      <c r="BV732" s="9"/>
      <c r="BW732" s="9"/>
      <c r="BX732" s="9"/>
      <c r="BY732" s="9"/>
      <c r="BZ732" s="9"/>
    </row>
    <row r="733" spans="1:78">
      <c r="A733" s="50">
        <f t="shared" si="47"/>
        <v>722</v>
      </c>
      <c r="C733" s="11" t="str">
        <f>IFERROR(INDEX('     2022    '!D:D,MATCH('Order Summary'!$A733,'     2022    '!$AN:$AN,0)),"")</f>
        <v/>
      </c>
      <c r="D733" s="11" t="str">
        <f>IFERROR(INDEX('     2022    '!C:C,MATCH('Order Summary'!$A733,'     2022    '!$AN:$AN,0)),"")</f>
        <v/>
      </c>
      <c r="E733" s="11" t="str">
        <f>IFERROR(INDEX('     2022    '!E:E,MATCH('Order Summary'!$A733,'     2022    '!$AN:$AN,0)),"")</f>
        <v/>
      </c>
      <c r="F733" s="96">
        <f>IFERROR(INDEX('     2022    '!AY:AY,MATCH($A733,'     2022    '!$AN:$AN,0)),0)</f>
        <v>0</v>
      </c>
      <c r="G733" s="180" t="str">
        <f>IFERROR(IF($O$3&gt;68,INDEX('     2022    '!I:I,MATCH($A733,'     2022    '!$AN:$AN,0))*(1-'     2022    '!$BA$1),INDEX('     2022    '!I:I,MATCH($A733,'     2022    '!$AN:$AN,0))),"")</f>
        <v/>
      </c>
      <c r="H733" s="96">
        <f>IFERROR(INDEX('     2022    '!AZ:AZ,MATCH($A733,'     2022    '!$AN:$AN,0)),0)</f>
        <v>0</v>
      </c>
      <c r="I733" s="180" t="str">
        <f>IFERROR(IF($O$3&gt;68,INDEX('     2022    '!M:M,MATCH($A733,'     2022    '!$AN:$AN,0))*(1-'     2022    '!$BA$1),INDEX('     2022    '!M:M,MATCH($A733,'     2022    '!$AN:$AN,0))),"")</f>
        <v/>
      </c>
      <c r="J733" s="181">
        <f t="shared" si="45"/>
        <v>0</v>
      </c>
      <c r="K733" s="182" t="str">
        <f t="shared" si="46"/>
        <v/>
      </c>
      <c r="L733" s="53"/>
      <c r="M733" s="52" t="str">
        <f>IFERROR(INDEX('     2022    '!R:R,MATCH('Order Summary'!$A733,'     2022    '!$AN:$AN,0)),"")</f>
        <v/>
      </c>
      <c r="N733" s="52" t="str">
        <f>IFERROR(INDEX('     2022    '!V:V,MATCH('Order Summary'!$A733,'     2022    '!$AN:$AN,0)),"")</f>
        <v/>
      </c>
      <c r="O733" s="52" t="str">
        <f>IFERROR(INDEX('     2022    '!S:S,MATCH('Order Summary'!$A733,'     2022    '!$AN:$AN,0)),"")</f>
        <v/>
      </c>
      <c r="P733" s="96" t="str">
        <f t="shared" si="44"/>
        <v/>
      </c>
      <c r="R733" s="9"/>
      <c r="S733" s="9"/>
      <c r="T733" s="9"/>
      <c r="U733" s="9"/>
      <c r="V733" s="9"/>
      <c r="W733" s="9"/>
      <c r="X733" s="9"/>
      <c r="Y733" s="9"/>
      <c r="Z733" s="9"/>
      <c r="AA733" s="9"/>
      <c r="AB733" s="9"/>
      <c r="AC733" s="9"/>
      <c r="AD733" s="9"/>
      <c r="AE733" s="9"/>
      <c r="AF733" s="9"/>
      <c r="AG733" s="9"/>
      <c r="AH733" s="9"/>
      <c r="AI733" s="9"/>
      <c r="AJ733" s="9"/>
      <c r="AK733" s="9"/>
      <c r="AL733" s="9"/>
      <c r="AM733" s="9"/>
      <c r="AN733" s="9"/>
      <c r="AO733" s="9"/>
      <c r="AP733" s="9"/>
      <c r="AQ733" s="9"/>
      <c r="AR733" s="9"/>
      <c r="AS733" s="9"/>
      <c r="AT733" s="9"/>
      <c r="AU733" s="9"/>
      <c r="AV733" s="9"/>
      <c r="AW733" s="9"/>
      <c r="AX733" s="9"/>
      <c r="AY733" s="9"/>
      <c r="AZ733" s="9"/>
      <c r="BA733" s="9"/>
      <c r="BB733" s="9"/>
      <c r="BC733" s="9"/>
      <c r="BD733" s="9"/>
      <c r="BE733" s="9"/>
      <c r="BF733" s="9"/>
      <c r="BG733" s="9"/>
      <c r="BH733" s="9"/>
      <c r="BI733" s="9"/>
      <c r="BJ733" s="9"/>
      <c r="BK733" s="9"/>
      <c r="BL733" s="9"/>
      <c r="BM733" s="9"/>
      <c r="BN733" s="9"/>
      <c r="BO733" s="9"/>
      <c r="BP733" s="9"/>
      <c r="BQ733" s="9"/>
      <c r="BR733" s="9"/>
      <c r="BS733" s="9"/>
      <c r="BT733" s="9"/>
      <c r="BU733" s="9"/>
      <c r="BV733" s="9"/>
      <c r="BW733" s="9"/>
      <c r="BX733" s="9"/>
      <c r="BY733" s="9"/>
      <c r="BZ733" s="9"/>
    </row>
    <row r="734" spans="1:78">
      <c r="A734" s="50">
        <f t="shared" si="47"/>
        <v>723</v>
      </c>
      <c r="C734" s="11" t="str">
        <f>IFERROR(INDEX('     2022    '!D:D,MATCH('Order Summary'!$A734,'     2022    '!$AN:$AN,0)),"")</f>
        <v/>
      </c>
      <c r="D734" s="11" t="str">
        <f>IFERROR(INDEX('     2022    '!C:C,MATCH('Order Summary'!$A734,'     2022    '!$AN:$AN,0)),"")</f>
        <v/>
      </c>
      <c r="E734" s="11" t="str">
        <f>IFERROR(INDEX('     2022    '!E:E,MATCH('Order Summary'!$A734,'     2022    '!$AN:$AN,0)),"")</f>
        <v/>
      </c>
      <c r="F734" s="96">
        <f>IFERROR(INDEX('     2022    '!AY:AY,MATCH($A734,'     2022    '!$AN:$AN,0)),0)</f>
        <v>0</v>
      </c>
      <c r="G734" s="180" t="str">
        <f>IFERROR(IF($O$3&gt;68,INDEX('     2022    '!I:I,MATCH($A734,'     2022    '!$AN:$AN,0))*(1-'     2022    '!$BA$1),INDEX('     2022    '!I:I,MATCH($A734,'     2022    '!$AN:$AN,0))),"")</f>
        <v/>
      </c>
      <c r="H734" s="96">
        <f>IFERROR(INDEX('     2022    '!AZ:AZ,MATCH($A734,'     2022    '!$AN:$AN,0)),0)</f>
        <v>0</v>
      </c>
      <c r="I734" s="180" t="str">
        <f>IFERROR(IF($O$3&gt;68,INDEX('     2022    '!M:M,MATCH($A734,'     2022    '!$AN:$AN,0))*(1-'     2022    '!$BA$1),INDEX('     2022    '!M:M,MATCH($A734,'     2022    '!$AN:$AN,0))),"")</f>
        <v/>
      </c>
      <c r="J734" s="181">
        <f t="shared" si="45"/>
        <v>0</v>
      </c>
      <c r="K734" s="182" t="str">
        <f t="shared" si="46"/>
        <v/>
      </c>
      <c r="L734" s="53"/>
      <c r="M734" s="52" t="str">
        <f>IFERROR(INDEX('     2022    '!R:R,MATCH('Order Summary'!$A734,'     2022    '!$AN:$AN,0)),"")</f>
        <v/>
      </c>
      <c r="N734" s="52" t="str">
        <f>IFERROR(INDEX('     2022    '!V:V,MATCH('Order Summary'!$A734,'     2022    '!$AN:$AN,0)),"")</f>
        <v/>
      </c>
      <c r="O734" s="52" t="str">
        <f>IFERROR(INDEX('     2022    '!S:S,MATCH('Order Summary'!$A734,'     2022    '!$AN:$AN,0)),"")</f>
        <v/>
      </c>
      <c r="P734" s="96" t="str">
        <f t="shared" si="44"/>
        <v/>
      </c>
      <c r="R734" s="9"/>
      <c r="S734" s="9"/>
      <c r="T734" s="9"/>
      <c r="U734" s="9"/>
      <c r="V734" s="9"/>
      <c r="W734" s="9"/>
      <c r="X734" s="9"/>
      <c r="Y734" s="9"/>
      <c r="Z734" s="9"/>
      <c r="AA734" s="9"/>
      <c r="AB734" s="9"/>
      <c r="AC734" s="9"/>
      <c r="AD734" s="9"/>
      <c r="AE734" s="9"/>
      <c r="AF734" s="9"/>
      <c r="AG734" s="9"/>
      <c r="AH734" s="9"/>
      <c r="AI734" s="9"/>
      <c r="AJ734" s="9"/>
      <c r="AK734" s="9"/>
      <c r="AL734" s="9"/>
      <c r="AM734" s="9"/>
      <c r="AN734" s="9"/>
      <c r="AO734" s="9"/>
      <c r="AP734" s="9"/>
      <c r="AQ734" s="9"/>
      <c r="AR734" s="9"/>
      <c r="AS734" s="9"/>
      <c r="AT734" s="9"/>
      <c r="AU734" s="9"/>
      <c r="AV734" s="9"/>
      <c r="AW734" s="9"/>
      <c r="AX734" s="9"/>
      <c r="AY734" s="9"/>
      <c r="AZ734" s="9"/>
      <c r="BA734" s="9"/>
      <c r="BB734" s="9"/>
      <c r="BC734" s="9"/>
      <c r="BD734" s="9"/>
      <c r="BE734" s="9"/>
      <c r="BF734" s="9"/>
      <c r="BG734" s="9"/>
      <c r="BH734" s="9"/>
      <c r="BI734" s="9"/>
      <c r="BJ734" s="9"/>
      <c r="BK734" s="9"/>
      <c r="BL734" s="9"/>
      <c r="BM734" s="9"/>
      <c r="BN734" s="9"/>
      <c r="BO734" s="9"/>
      <c r="BP734" s="9"/>
      <c r="BQ734" s="9"/>
      <c r="BR734" s="9"/>
      <c r="BS734" s="9"/>
      <c r="BT734" s="9"/>
      <c r="BU734" s="9"/>
      <c r="BV734" s="9"/>
      <c r="BW734" s="9"/>
      <c r="BX734" s="9"/>
      <c r="BY734" s="9"/>
      <c r="BZ734" s="9"/>
    </row>
    <row r="735" spans="1:78">
      <c r="A735" s="50">
        <f t="shared" si="47"/>
        <v>724</v>
      </c>
      <c r="C735" s="11" t="str">
        <f>IFERROR(INDEX('     2022    '!D:D,MATCH('Order Summary'!$A735,'     2022    '!$AN:$AN,0)),"")</f>
        <v/>
      </c>
      <c r="D735" s="11" t="str">
        <f>IFERROR(INDEX('     2022    '!C:C,MATCH('Order Summary'!$A735,'     2022    '!$AN:$AN,0)),"")</f>
        <v/>
      </c>
      <c r="E735" s="11" t="str">
        <f>IFERROR(INDEX('     2022    '!E:E,MATCH('Order Summary'!$A735,'     2022    '!$AN:$AN,0)),"")</f>
        <v/>
      </c>
      <c r="F735" s="96">
        <f>IFERROR(INDEX('     2022    '!AY:AY,MATCH($A735,'     2022    '!$AN:$AN,0)),0)</f>
        <v>0</v>
      </c>
      <c r="G735" s="180" t="str">
        <f>IFERROR(IF($O$3&gt;68,INDEX('     2022    '!I:I,MATCH($A735,'     2022    '!$AN:$AN,0))*(1-'     2022    '!$BA$1),INDEX('     2022    '!I:I,MATCH($A735,'     2022    '!$AN:$AN,0))),"")</f>
        <v/>
      </c>
      <c r="H735" s="96">
        <f>IFERROR(INDEX('     2022    '!AZ:AZ,MATCH($A735,'     2022    '!$AN:$AN,0)),0)</f>
        <v>0</v>
      </c>
      <c r="I735" s="180" t="str">
        <f>IFERROR(IF($O$3&gt;68,INDEX('     2022    '!M:M,MATCH($A735,'     2022    '!$AN:$AN,0))*(1-'     2022    '!$BA$1),INDEX('     2022    '!M:M,MATCH($A735,'     2022    '!$AN:$AN,0))),"")</f>
        <v/>
      </c>
      <c r="J735" s="181">
        <f t="shared" si="45"/>
        <v>0</v>
      </c>
      <c r="K735" s="182" t="str">
        <f t="shared" si="46"/>
        <v/>
      </c>
      <c r="L735" s="53"/>
      <c r="M735" s="52" t="str">
        <f>IFERROR(INDEX('     2022    '!R:R,MATCH('Order Summary'!$A735,'     2022    '!$AN:$AN,0)),"")</f>
        <v/>
      </c>
      <c r="N735" s="52" t="str">
        <f>IFERROR(INDEX('     2022    '!V:V,MATCH('Order Summary'!$A735,'     2022    '!$AN:$AN,0)),"")</f>
        <v/>
      </c>
      <c r="O735" s="52" t="str">
        <f>IFERROR(INDEX('     2022    '!S:S,MATCH('Order Summary'!$A735,'     2022    '!$AN:$AN,0)),"")</f>
        <v/>
      </c>
      <c r="P735" s="96" t="str">
        <f t="shared" si="44"/>
        <v/>
      </c>
      <c r="R735" s="9"/>
      <c r="S735" s="9"/>
      <c r="T735" s="9"/>
      <c r="U735" s="9"/>
      <c r="V735" s="9"/>
      <c r="W735" s="9"/>
      <c r="X735" s="9"/>
      <c r="Y735" s="9"/>
      <c r="Z735" s="9"/>
      <c r="AA735" s="9"/>
      <c r="AB735" s="9"/>
      <c r="AC735" s="9"/>
      <c r="AD735" s="9"/>
      <c r="AE735" s="9"/>
      <c r="AF735" s="9"/>
      <c r="AG735" s="9"/>
      <c r="AH735" s="9"/>
      <c r="AI735" s="9"/>
      <c r="AJ735" s="9"/>
      <c r="AK735" s="9"/>
      <c r="AL735" s="9"/>
      <c r="AM735" s="9"/>
      <c r="AN735" s="9"/>
      <c r="AO735" s="9"/>
      <c r="AP735" s="9"/>
      <c r="AQ735" s="9"/>
      <c r="AR735" s="9"/>
      <c r="AS735" s="9"/>
      <c r="AT735" s="9"/>
      <c r="AU735" s="9"/>
      <c r="AV735" s="9"/>
      <c r="AW735" s="9"/>
      <c r="AX735" s="9"/>
      <c r="AY735" s="9"/>
      <c r="AZ735" s="9"/>
      <c r="BA735" s="9"/>
      <c r="BB735" s="9"/>
      <c r="BC735" s="9"/>
      <c r="BD735" s="9"/>
      <c r="BE735" s="9"/>
      <c r="BF735" s="9"/>
      <c r="BG735" s="9"/>
      <c r="BH735" s="9"/>
      <c r="BI735" s="9"/>
      <c r="BJ735" s="9"/>
      <c r="BK735" s="9"/>
      <c r="BL735" s="9"/>
      <c r="BM735" s="9"/>
      <c r="BN735" s="9"/>
      <c r="BO735" s="9"/>
      <c r="BP735" s="9"/>
      <c r="BQ735" s="9"/>
      <c r="BR735" s="9"/>
      <c r="BS735" s="9"/>
      <c r="BT735" s="9"/>
      <c r="BU735" s="9"/>
      <c r="BV735" s="9"/>
      <c r="BW735" s="9"/>
      <c r="BX735" s="9"/>
      <c r="BY735" s="9"/>
      <c r="BZ735" s="9"/>
    </row>
    <row r="736" spans="1:78">
      <c r="A736" s="50">
        <f t="shared" si="47"/>
        <v>725</v>
      </c>
      <c r="C736" s="11" t="str">
        <f>IFERROR(INDEX('     2022    '!D:D,MATCH('Order Summary'!$A736,'     2022    '!$AN:$AN,0)),"")</f>
        <v/>
      </c>
      <c r="D736" s="11" t="str">
        <f>IFERROR(INDEX('     2022    '!C:C,MATCH('Order Summary'!$A736,'     2022    '!$AN:$AN,0)),"")</f>
        <v/>
      </c>
      <c r="E736" s="11" t="str">
        <f>IFERROR(INDEX('     2022    '!E:E,MATCH('Order Summary'!$A736,'     2022    '!$AN:$AN,0)),"")</f>
        <v/>
      </c>
      <c r="F736" s="96">
        <f>IFERROR(INDEX('     2022    '!AY:AY,MATCH($A736,'     2022    '!$AN:$AN,0)),0)</f>
        <v>0</v>
      </c>
      <c r="G736" s="180" t="str">
        <f>IFERROR(IF($O$3&gt;68,INDEX('     2022    '!I:I,MATCH($A736,'     2022    '!$AN:$AN,0))*(1-'     2022    '!$BA$1),INDEX('     2022    '!I:I,MATCH($A736,'     2022    '!$AN:$AN,0))),"")</f>
        <v/>
      </c>
      <c r="H736" s="96">
        <f>IFERROR(INDEX('     2022    '!AZ:AZ,MATCH($A736,'     2022    '!$AN:$AN,0)),0)</f>
        <v>0</v>
      </c>
      <c r="I736" s="180" t="str">
        <f>IFERROR(IF($O$3&gt;68,INDEX('     2022    '!M:M,MATCH($A736,'     2022    '!$AN:$AN,0))*(1-'     2022    '!$BA$1),INDEX('     2022    '!M:M,MATCH($A736,'     2022    '!$AN:$AN,0))),"")</f>
        <v/>
      </c>
      <c r="J736" s="181">
        <f t="shared" si="45"/>
        <v>0</v>
      </c>
      <c r="K736" s="182" t="str">
        <f t="shared" si="46"/>
        <v/>
      </c>
      <c r="L736" s="53"/>
      <c r="M736" s="52" t="str">
        <f>IFERROR(INDEX('     2022    '!R:R,MATCH('Order Summary'!$A736,'     2022    '!$AN:$AN,0)),"")</f>
        <v/>
      </c>
      <c r="N736" s="52" t="str">
        <f>IFERROR(INDEX('     2022    '!V:V,MATCH('Order Summary'!$A736,'     2022    '!$AN:$AN,0)),"")</f>
        <v/>
      </c>
      <c r="O736" s="52" t="str">
        <f>IFERROR(INDEX('     2022    '!S:S,MATCH('Order Summary'!$A736,'     2022    '!$AN:$AN,0)),"")</f>
        <v/>
      </c>
      <c r="P736" s="96" t="str">
        <f t="shared" si="44"/>
        <v/>
      </c>
      <c r="R736" s="9"/>
      <c r="S736" s="9"/>
      <c r="T736" s="9"/>
      <c r="U736" s="9"/>
      <c r="V736" s="9"/>
      <c r="W736" s="9"/>
      <c r="X736" s="9"/>
      <c r="Y736" s="9"/>
      <c r="Z736" s="9"/>
      <c r="AA736" s="9"/>
      <c r="AB736" s="9"/>
      <c r="AC736" s="9"/>
      <c r="AD736" s="9"/>
      <c r="AE736" s="9"/>
      <c r="AF736" s="9"/>
      <c r="AG736" s="9"/>
      <c r="AH736" s="9"/>
      <c r="AI736" s="9"/>
      <c r="AJ736" s="9"/>
      <c r="AK736" s="9"/>
      <c r="AL736" s="9"/>
      <c r="AM736" s="9"/>
      <c r="AN736" s="9"/>
      <c r="AO736" s="9"/>
      <c r="AP736" s="9"/>
      <c r="AQ736" s="9"/>
      <c r="AR736" s="9"/>
      <c r="AS736" s="9"/>
      <c r="AT736" s="9"/>
      <c r="AU736" s="9"/>
      <c r="AV736" s="9"/>
      <c r="AW736" s="9"/>
      <c r="AX736" s="9"/>
      <c r="AY736" s="9"/>
      <c r="AZ736" s="9"/>
      <c r="BA736" s="9"/>
      <c r="BB736" s="9"/>
      <c r="BC736" s="9"/>
      <c r="BD736" s="9"/>
      <c r="BE736" s="9"/>
      <c r="BF736" s="9"/>
      <c r="BG736" s="9"/>
      <c r="BH736" s="9"/>
      <c r="BI736" s="9"/>
      <c r="BJ736" s="9"/>
      <c r="BK736" s="9"/>
      <c r="BL736" s="9"/>
      <c r="BM736" s="9"/>
      <c r="BN736" s="9"/>
      <c r="BO736" s="9"/>
      <c r="BP736" s="9"/>
      <c r="BQ736" s="9"/>
      <c r="BR736" s="9"/>
      <c r="BS736" s="9"/>
      <c r="BT736" s="9"/>
      <c r="BU736" s="9"/>
      <c r="BV736" s="9"/>
      <c r="BW736" s="9"/>
      <c r="BX736" s="9"/>
      <c r="BY736" s="9"/>
      <c r="BZ736" s="9"/>
    </row>
    <row r="737" spans="1:78">
      <c r="A737" s="50">
        <f t="shared" si="47"/>
        <v>726</v>
      </c>
      <c r="C737" s="11" t="str">
        <f>IFERROR(INDEX('     2022    '!D:D,MATCH('Order Summary'!$A737,'     2022    '!$AN:$AN,0)),"")</f>
        <v/>
      </c>
      <c r="D737" s="11" t="str">
        <f>IFERROR(INDEX('     2022    '!C:C,MATCH('Order Summary'!$A737,'     2022    '!$AN:$AN,0)),"")</f>
        <v/>
      </c>
      <c r="E737" s="11" t="str">
        <f>IFERROR(INDEX('     2022    '!E:E,MATCH('Order Summary'!$A737,'     2022    '!$AN:$AN,0)),"")</f>
        <v/>
      </c>
      <c r="F737" s="96">
        <f>IFERROR(INDEX('     2022    '!AY:AY,MATCH($A737,'     2022    '!$AN:$AN,0)),0)</f>
        <v>0</v>
      </c>
      <c r="G737" s="180" t="str">
        <f>IFERROR(IF($O$3&gt;68,INDEX('     2022    '!I:I,MATCH($A737,'     2022    '!$AN:$AN,0))*(1-'     2022    '!$BA$1),INDEX('     2022    '!I:I,MATCH($A737,'     2022    '!$AN:$AN,0))),"")</f>
        <v/>
      </c>
      <c r="H737" s="96">
        <f>IFERROR(INDEX('     2022    '!AZ:AZ,MATCH($A737,'     2022    '!$AN:$AN,0)),0)</f>
        <v>0</v>
      </c>
      <c r="I737" s="180" t="str">
        <f>IFERROR(IF($O$3&gt;68,INDEX('     2022    '!M:M,MATCH($A737,'     2022    '!$AN:$AN,0))*(1-'     2022    '!$BA$1),INDEX('     2022    '!M:M,MATCH($A737,'     2022    '!$AN:$AN,0))),"")</f>
        <v/>
      </c>
      <c r="J737" s="181">
        <f t="shared" si="45"/>
        <v>0</v>
      </c>
      <c r="K737" s="182" t="str">
        <f t="shared" si="46"/>
        <v/>
      </c>
      <c r="L737" s="53"/>
      <c r="M737" s="52" t="str">
        <f>IFERROR(INDEX('     2022    '!R:R,MATCH('Order Summary'!$A737,'     2022    '!$AN:$AN,0)),"")</f>
        <v/>
      </c>
      <c r="N737" s="52" t="str">
        <f>IFERROR(INDEX('     2022    '!V:V,MATCH('Order Summary'!$A737,'     2022    '!$AN:$AN,0)),"")</f>
        <v/>
      </c>
      <c r="O737" s="52" t="str">
        <f>IFERROR(INDEX('     2022    '!S:S,MATCH('Order Summary'!$A737,'     2022    '!$AN:$AN,0)),"")</f>
        <v/>
      </c>
      <c r="P737" s="96" t="str">
        <f t="shared" si="44"/>
        <v/>
      </c>
      <c r="R737" s="9"/>
      <c r="S737" s="9"/>
      <c r="T737" s="9"/>
      <c r="U737" s="9"/>
      <c r="V737" s="9"/>
      <c r="W737" s="9"/>
      <c r="X737" s="9"/>
      <c r="Y737" s="9"/>
      <c r="Z737" s="9"/>
      <c r="AA737" s="9"/>
      <c r="AB737" s="9"/>
      <c r="AC737" s="9"/>
      <c r="AD737" s="9"/>
      <c r="AE737" s="9"/>
      <c r="AF737" s="9"/>
      <c r="AG737" s="9"/>
      <c r="AH737" s="9"/>
      <c r="AI737" s="9"/>
      <c r="AJ737" s="9"/>
      <c r="AK737" s="9"/>
      <c r="AL737" s="9"/>
      <c r="AM737" s="9"/>
      <c r="AN737" s="9"/>
      <c r="AO737" s="9"/>
      <c r="AP737" s="9"/>
      <c r="AQ737" s="9"/>
      <c r="AR737" s="9"/>
      <c r="AS737" s="9"/>
      <c r="AT737" s="9"/>
      <c r="AU737" s="9"/>
      <c r="AV737" s="9"/>
      <c r="AW737" s="9"/>
      <c r="AX737" s="9"/>
      <c r="AY737" s="9"/>
      <c r="AZ737" s="9"/>
      <c r="BA737" s="9"/>
      <c r="BB737" s="9"/>
      <c r="BC737" s="9"/>
      <c r="BD737" s="9"/>
      <c r="BE737" s="9"/>
      <c r="BF737" s="9"/>
      <c r="BG737" s="9"/>
      <c r="BH737" s="9"/>
      <c r="BI737" s="9"/>
      <c r="BJ737" s="9"/>
      <c r="BK737" s="9"/>
      <c r="BL737" s="9"/>
      <c r="BM737" s="9"/>
      <c r="BN737" s="9"/>
      <c r="BO737" s="9"/>
      <c r="BP737" s="9"/>
      <c r="BQ737" s="9"/>
      <c r="BR737" s="9"/>
      <c r="BS737" s="9"/>
      <c r="BT737" s="9"/>
      <c r="BU737" s="9"/>
      <c r="BV737" s="9"/>
      <c r="BW737" s="9"/>
      <c r="BX737" s="9"/>
      <c r="BY737" s="9"/>
      <c r="BZ737" s="9"/>
    </row>
    <row r="738" spans="1:78">
      <c r="A738" s="50">
        <f t="shared" si="47"/>
        <v>727</v>
      </c>
      <c r="C738" s="11" t="str">
        <f>IFERROR(INDEX('     2022    '!D:D,MATCH('Order Summary'!$A738,'     2022    '!$AN:$AN,0)),"")</f>
        <v/>
      </c>
      <c r="D738" s="11" t="str">
        <f>IFERROR(INDEX('     2022    '!C:C,MATCH('Order Summary'!$A738,'     2022    '!$AN:$AN,0)),"")</f>
        <v/>
      </c>
      <c r="E738" s="11" t="str">
        <f>IFERROR(INDEX('     2022    '!E:E,MATCH('Order Summary'!$A738,'     2022    '!$AN:$AN,0)),"")</f>
        <v/>
      </c>
      <c r="F738" s="96">
        <f>IFERROR(INDEX('     2022    '!AY:AY,MATCH($A738,'     2022    '!$AN:$AN,0)),0)</f>
        <v>0</v>
      </c>
      <c r="G738" s="180" t="str">
        <f>IFERROR(IF($O$3&gt;68,INDEX('     2022    '!I:I,MATCH($A738,'     2022    '!$AN:$AN,0))*(1-'     2022    '!$BA$1),INDEX('     2022    '!I:I,MATCH($A738,'     2022    '!$AN:$AN,0))),"")</f>
        <v/>
      </c>
      <c r="H738" s="96">
        <f>IFERROR(INDEX('     2022    '!AZ:AZ,MATCH($A738,'     2022    '!$AN:$AN,0)),0)</f>
        <v>0</v>
      </c>
      <c r="I738" s="180" t="str">
        <f>IFERROR(IF($O$3&gt;68,INDEX('     2022    '!M:M,MATCH($A738,'     2022    '!$AN:$AN,0))*(1-'     2022    '!$BA$1),INDEX('     2022    '!M:M,MATCH($A738,'     2022    '!$AN:$AN,0))),"")</f>
        <v/>
      </c>
      <c r="J738" s="181">
        <f t="shared" si="45"/>
        <v>0</v>
      </c>
      <c r="K738" s="182" t="str">
        <f t="shared" si="46"/>
        <v/>
      </c>
      <c r="L738" s="53"/>
      <c r="M738" s="52" t="str">
        <f>IFERROR(INDEX('     2022    '!R:R,MATCH('Order Summary'!$A738,'     2022    '!$AN:$AN,0)),"")</f>
        <v/>
      </c>
      <c r="N738" s="52" t="str">
        <f>IFERROR(INDEX('     2022    '!V:V,MATCH('Order Summary'!$A738,'     2022    '!$AN:$AN,0)),"")</f>
        <v/>
      </c>
      <c r="O738" s="52" t="str">
        <f>IFERROR(INDEX('     2022    '!S:S,MATCH('Order Summary'!$A738,'     2022    '!$AN:$AN,0)),"")</f>
        <v/>
      </c>
      <c r="P738" s="96" t="str">
        <f t="shared" si="44"/>
        <v/>
      </c>
      <c r="R738" s="9"/>
      <c r="S738" s="9"/>
      <c r="T738" s="9"/>
      <c r="U738" s="9"/>
      <c r="V738" s="9"/>
      <c r="W738" s="9"/>
      <c r="X738" s="9"/>
      <c r="Y738" s="9"/>
      <c r="Z738" s="9"/>
      <c r="AA738" s="9"/>
      <c r="AB738" s="9"/>
      <c r="AC738" s="9"/>
      <c r="AD738" s="9"/>
      <c r="AE738" s="9"/>
      <c r="AF738" s="9"/>
      <c r="AG738" s="9"/>
      <c r="AH738" s="9"/>
      <c r="AI738" s="9"/>
      <c r="AJ738" s="9"/>
      <c r="AK738" s="9"/>
      <c r="AL738" s="9"/>
      <c r="AM738" s="9"/>
      <c r="AN738" s="9"/>
      <c r="AO738" s="9"/>
      <c r="AP738" s="9"/>
      <c r="AQ738" s="9"/>
      <c r="AR738" s="9"/>
      <c r="AS738" s="9"/>
      <c r="AT738" s="9"/>
      <c r="AU738" s="9"/>
      <c r="AV738" s="9"/>
      <c r="AW738" s="9"/>
      <c r="AX738" s="9"/>
      <c r="AY738" s="9"/>
      <c r="AZ738" s="9"/>
      <c r="BA738" s="9"/>
      <c r="BB738" s="9"/>
      <c r="BC738" s="9"/>
      <c r="BD738" s="9"/>
      <c r="BE738" s="9"/>
      <c r="BF738" s="9"/>
      <c r="BG738" s="9"/>
      <c r="BH738" s="9"/>
      <c r="BI738" s="9"/>
      <c r="BJ738" s="9"/>
      <c r="BK738" s="9"/>
      <c r="BL738" s="9"/>
      <c r="BM738" s="9"/>
      <c r="BN738" s="9"/>
      <c r="BO738" s="9"/>
      <c r="BP738" s="9"/>
      <c r="BQ738" s="9"/>
      <c r="BR738" s="9"/>
      <c r="BS738" s="9"/>
      <c r="BT738" s="9"/>
      <c r="BU738" s="9"/>
      <c r="BV738" s="9"/>
      <c r="BW738" s="9"/>
      <c r="BX738" s="9"/>
      <c r="BY738" s="9"/>
      <c r="BZ738" s="9"/>
    </row>
    <row r="739" spans="1:78">
      <c r="A739" s="50">
        <f t="shared" si="47"/>
        <v>728</v>
      </c>
      <c r="C739" s="11" t="str">
        <f>IFERROR(INDEX('     2022    '!D:D,MATCH('Order Summary'!$A739,'     2022    '!$AN:$AN,0)),"")</f>
        <v/>
      </c>
      <c r="D739" s="11" t="str">
        <f>IFERROR(INDEX('     2022    '!C:C,MATCH('Order Summary'!$A739,'     2022    '!$AN:$AN,0)),"")</f>
        <v/>
      </c>
      <c r="E739" s="11" t="str">
        <f>IFERROR(INDEX('     2022    '!E:E,MATCH('Order Summary'!$A739,'     2022    '!$AN:$AN,0)),"")</f>
        <v/>
      </c>
      <c r="F739" s="96">
        <f>IFERROR(INDEX('     2022    '!AY:AY,MATCH($A739,'     2022    '!$AN:$AN,0)),0)</f>
        <v>0</v>
      </c>
      <c r="G739" s="180" t="str">
        <f>IFERROR(IF($O$3&gt;68,INDEX('     2022    '!I:I,MATCH($A739,'     2022    '!$AN:$AN,0))*(1-'     2022    '!$BA$1),INDEX('     2022    '!I:I,MATCH($A739,'     2022    '!$AN:$AN,0))),"")</f>
        <v/>
      </c>
      <c r="H739" s="96">
        <f>IFERROR(INDEX('     2022    '!AZ:AZ,MATCH($A739,'     2022    '!$AN:$AN,0)),0)</f>
        <v>0</v>
      </c>
      <c r="I739" s="180" t="str">
        <f>IFERROR(IF($O$3&gt;68,INDEX('     2022    '!M:M,MATCH($A739,'     2022    '!$AN:$AN,0))*(1-'     2022    '!$BA$1),INDEX('     2022    '!M:M,MATCH($A739,'     2022    '!$AN:$AN,0))),"")</f>
        <v/>
      </c>
      <c r="J739" s="181">
        <f t="shared" si="45"/>
        <v>0</v>
      </c>
      <c r="K739" s="182" t="str">
        <f t="shared" si="46"/>
        <v/>
      </c>
      <c r="L739" s="53"/>
      <c r="M739" s="52" t="str">
        <f>IFERROR(INDEX('     2022    '!R:R,MATCH('Order Summary'!$A739,'     2022    '!$AN:$AN,0)),"")</f>
        <v/>
      </c>
      <c r="N739" s="52" t="str">
        <f>IFERROR(INDEX('     2022    '!V:V,MATCH('Order Summary'!$A739,'     2022    '!$AN:$AN,0)),"")</f>
        <v/>
      </c>
      <c r="O739" s="52" t="str">
        <f>IFERROR(INDEX('     2022    '!S:S,MATCH('Order Summary'!$A739,'     2022    '!$AN:$AN,0)),"")</f>
        <v/>
      </c>
      <c r="P739" s="96" t="str">
        <f t="shared" si="44"/>
        <v/>
      </c>
      <c r="R739" s="9"/>
      <c r="S739" s="9"/>
      <c r="T739" s="9"/>
      <c r="U739" s="9"/>
      <c r="V739" s="9"/>
      <c r="W739" s="9"/>
      <c r="X739" s="9"/>
      <c r="Y739" s="9"/>
      <c r="Z739" s="9"/>
      <c r="AA739" s="9"/>
      <c r="AB739" s="9"/>
      <c r="AC739" s="9"/>
      <c r="AD739" s="9"/>
      <c r="AE739" s="9"/>
      <c r="AF739" s="9"/>
      <c r="AG739" s="9"/>
      <c r="AH739" s="9"/>
      <c r="AI739" s="9"/>
      <c r="AJ739" s="9"/>
      <c r="AK739" s="9"/>
      <c r="AL739" s="9"/>
      <c r="AM739" s="9"/>
      <c r="AN739" s="9"/>
      <c r="AO739" s="9"/>
      <c r="AP739" s="9"/>
      <c r="AQ739" s="9"/>
      <c r="AR739" s="9"/>
      <c r="AS739" s="9"/>
      <c r="AT739" s="9"/>
      <c r="AU739" s="9"/>
      <c r="AV739" s="9"/>
      <c r="AW739" s="9"/>
      <c r="AX739" s="9"/>
      <c r="AY739" s="9"/>
      <c r="AZ739" s="9"/>
      <c r="BA739" s="9"/>
      <c r="BB739" s="9"/>
      <c r="BC739" s="9"/>
      <c r="BD739" s="9"/>
      <c r="BE739" s="9"/>
      <c r="BF739" s="9"/>
      <c r="BG739" s="9"/>
      <c r="BH739" s="9"/>
      <c r="BI739" s="9"/>
      <c r="BJ739" s="9"/>
      <c r="BK739" s="9"/>
      <c r="BL739" s="9"/>
      <c r="BM739" s="9"/>
      <c r="BN739" s="9"/>
      <c r="BO739" s="9"/>
      <c r="BP739" s="9"/>
      <c r="BQ739" s="9"/>
      <c r="BR739" s="9"/>
      <c r="BS739" s="9"/>
      <c r="BT739" s="9"/>
      <c r="BU739" s="9"/>
      <c r="BV739" s="9"/>
      <c r="BW739" s="9"/>
      <c r="BX739" s="9"/>
      <c r="BY739" s="9"/>
      <c r="BZ739" s="9"/>
    </row>
    <row r="740" spans="1:78">
      <c r="A740" s="50">
        <f t="shared" si="47"/>
        <v>729</v>
      </c>
      <c r="C740" s="11" t="str">
        <f>IFERROR(INDEX('     2022    '!D:D,MATCH('Order Summary'!$A740,'     2022    '!$AN:$AN,0)),"")</f>
        <v/>
      </c>
      <c r="D740" s="11" t="str">
        <f>IFERROR(INDEX('     2022    '!C:C,MATCH('Order Summary'!$A740,'     2022    '!$AN:$AN,0)),"")</f>
        <v/>
      </c>
      <c r="E740" s="11" t="str">
        <f>IFERROR(INDEX('     2022    '!E:E,MATCH('Order Summary'!$A740,'     2022    '!$AN:$AN,0)),"")</f>
        <v/>
      </c>
      <c r="F740" s="96">
        <f>IFERROR(INDEX('     2022    '!AY:AY,MATCH($A740,'     2022    '!$AN:$AN,0)),0)</f>
        <v>0</v>
      </c>
      <c r="G740" s="180" t="str">
        <f>IFERROR(IF($O$3&gt;68,INDEX('     2022    '!I:I,MATCH($A740,'     2022    '!$AN:$AN,0))*(1-'     2022    '!$BA$1),INDEX('     2022    '!I:I,MATCH($A740,'     2022    '!$AN:$AN,0))),"")</f>
        <v/>
      </c>
      <c r="H740" s="96">
        <f>IFERROR(INDEX('     2022    '!AZ:AZ,MATCH($A740,'     2022    '!$AN:$AN,0)),0)</f>
        <v>0</v>
      </c>
      <c r="I740" s="180" t="str">
        <f>IFERROR(IF($O$3&gt;68,INDEX('     2022    '!M:M,MATCH($A740,'     2022    '!$AN:$AN,0))*(1-'     2022    '!$BA$1),INDEX('     2022    '!M:M,MATCH($A740,'     2022    '!$AN:$AN,0))),"")</f>
        <v/>
      </c>
      <c r="J740" s="181">
        <f t="shared" si="45"/>
        <v>0</v>
      </c>
      <c r="K740" s="182" t="str">
        <f t="shared" si="46"/>
        <v/>
      </c>
      <c r="L740" s="53"/>
      <c r="M740" s="52" t="str">
        <f>IFERROR(INDEX('     2022    '!R:R,MATCH('Order Summary'!$A740,'     2022    '!$AN:$AN,0)),"")</f>
        <v/>
      </c>
      <c r="N740" s="52" t="str">
        <f>IFERROR(INDEX('     2022    '!V:V,MATCH('Order Summary'!$A740,'     2022    '!$AN:$AN,0)),"")</f>
        <v/>
      </c>
      <c r="O740" s="52" t="str">
        <f>IFERROR(INDEX('     2022    '!S:S,MATCH('Order Summary'!$A740,'     2022    '!$AN:$AN,0)),"")</f>
        <v/>
      </c>
      <c r="P740" s="96" t="str">
        <f t="shared" si="44"/>
        <v/>
      </c>
      <c r="R740" s="9"/>
      <c r="S740" s="9"/>
      <c r="T740" s="9"/>
      <c r="U740" s="9"/>
      <c r="V740" s="9"/>
      <c r="W740" s="9"/>
      <c r="X740" s="9"/>
      <c r="Y740" s="9"/>
      <c r="Z740" s="9"/>
      <c r="AA740" s="9"/>
      <c r="AB740" s="9"/>
      <c r="AC740" s="9"/>
      <c r="AD740" s="9"/>
      <c r="AE740" s="9"/>
      <c r="AF740" s="9"/>
      <c r="AG740" s="9"/>
      <c r="AH740" s="9"/>
      <c r="AI740" s="9"/>
      <c r="AJ740" s="9"/>
      <c r="AK740" s="9"/>
      <c r="AL740" s="9"/>
      <c r="AM740" s="9"/>
      <c r="AN740" s="9"/>
      <c r="AO740" s="9"/>
      <c r="AP740" s="9"/>
      <c r="AQ740" s="9"/>
      <c r="AR740" s="9"/>
      <c r="AS740" s="9"/>
      <c r="AT740" s="9"/>
      <c r="AU740" s="9"/>
      <c r="AV740" s="9"/>
      <c r="AW740" s="9"/>
      <c r="AX740" s="9"/>
      <c r="AY740" s="9"/>
      <c r="AZ740" s="9"/>
      <c r="BA740" s="9"/>
      <c r="BB740" s="9"/>
      <c r="BC740" s="9"/>
      <c r="BD740" s="9"/>
      <c r="BE740" s="9"/>
      <c r="BF740" s="9"/>
      <c r="BG740" s="9"/>
      <c r="BH740" s="9"/>
      <c r="BI740" s="9"/>
      <c r="BJ740" s="9"/>
      <c r="BK740" s="9"/>
      <c r="BL740" s="9"/>
      <c r="BM740" s="9"/>
      <c r="BN740" s="9"/>
      <c r="BO740" s="9"/>
      <c r="BP740" s="9"/>
      <c r="BQ740" s="9"/>
      <c r="BR740" s="9"/>
      <c r="BS740" s="9"/>
      <c r="BT740" s="9"/>
      <c r="BU740" s="9"/>
      <c r="BV740" s="9"/>
      <c r="BW740" s="9"/>
      <c r="BX740" s="9"/>
      <c r="BY740" s="9"/>
      <c r="BZ740" s="9"/>
    </row>
    <row r="741" spans="1:78">
      <c r="A741" s="50">
        <f t="shared" si="47"/>
        <v>730</v>
      </c>
      <c r="C741" s="11" t="str">
        <f>IFERROR(INDEX('     2022    '!D:D,MATCH('Order Summary'!$A741,'     2022    '!$AN:$AN,0)),"")</f>
        <v/>
      </c>
      <c r="D741" s="11" t="str">
        <f>IFERROR(INDEX('     2022    '!C:C,MATCH('Order Summary'!$A741,'     2022    '!$AN:$AN,0)),"")</f>
        <v/>
      </c>
      <c r="E741" s="11" t="str">
        <f>IFERROR(INDEX('     2022    '!E:E,MATCH('Order Summary'!$A741,'     2022    '!$AN:$AN,0)),"")</f>
        <v/>
      </c>
      <c r="F741" s="96">
        <f>IFERROR(INDEX('     2022    '!AY:AY,MATCH($A741,'     2022    '!$AN:$AN,0)),0)</f>
        <v>0</v>
      </c>
      <c r="G741" s="180" t="str">
        <f>IFERROR(IF($O$3&gt;68,INDEX('     2022    '!I:I,MATCH($A741,'     2022    '!$AN:$AN,0))*(1-'     2022    '!$BA$1),INDEX('     2022    '!I:I,MATCH($A741,'     2022    '!$AN:$AN,0))),"")</f>
        <v/>
      </c>
      <c r="H741" s="96">
        <f>IFERROR(INDEX('     2022    '!AZ:AZ,MATCH($A741,'     2022    '!$AN:$AN,0)),0)</f>
        <v>0</v>
      </c>
      <c r="I741" s="180" t="str">
        <f>IFERROR(IF($O$3&gt;68,INDEX('     2022    '!M:M,MATCH($A741,'     2022    '!$AN:$AN,0))*(1-'     2022    '!$BA$1),INDEX('     2022    '!M:M,MATCH($A741,'     2022    '!$AN:$AN,0))),"")</f>
        <v/>
      </c>
      <c r="J741" s="181">
        <f t="shared" si="45"/>
        <v>0</v>
      </c>
      <c r="K741" s="182" t="str">
        <f t="shared" si="46"/>
        <v/>
      </c>
      <c r="L741" s="53"/>
      <c r="M741" s="52" t="str">
        <f>IFERROR(INDEX('     2022    '!R:R,MATCH('Order Summary'!$A741,'     2022    '!$AN:$AN,0)),"")</f>
        <v/>
      </c>
      <c r="N741" s="52" t="str">
        <f>IFERROR(INDEX('     2022    '!V:V,MATCH('Order Summary'!$A741,'     2022    '!$AN:$AN,0)),"")</f>
        <v/>
      </c>
      <c r="O741" s="52" t="str">
        <f>IFERROR(INDEX('     2022    '!S:S,MATCH('Order Summary'!$A741,'     2022    '!$AN:$AN,0)),"")</f>
        <v/>
      </c>
      <c r="P741" s="96" t="str">
        <f t="shared" si="44"/>
        <v/>
      </c>
      <c r="R741" s="9"/>
      <c r="S741" s="9"/>
      <c r="T741" s="9"/>
      <c r="U741" s="9"/>
      <c r="V741" s="9"/>
      <c r="W741" s="9"/>
      <c r="X741" s="9"/>
      <c r="Y741" s="9"/>
      <c r="Z741" s="9"/>
      <c r="AA741" s="9"/>
      <c r="AB741" s="9"/>
      <c r="AC741" s="9"/>
      <c r="AD741" s="9"/>
      <c r="AE741" s="9"/>
      <c r="AF741" s="9"/>
      <c r="AG741" s="9"/>
      <c r="AH741" s="9"/>
      <c r="AI741" s="9"/>
      <c r="AJ741" s="9"/>
      <c r="AK741" s="9"/>
      <c r="AL741" s="9"/>
      <c r="AM741" s="9"/>
      <c r="AN741" s="9"/>
      <c r="AO741" s="9"/>
      <c r="AP741" s="9"/>
      <c r="AQ741" s="9"/>
      <c r="AR741" s="9"/>
      <c r="AS741" s="9"/>
      <c r="AT741" s="9"/>
      <c r="AU741" s="9"/>
      <c r="AV741" s="9"/>
      <c r="AW741" s="9"/>
      <c r="AX741" s="9"/>
      <c r="AY741" s="9"/>
      <c r="AZ741" s="9"/>
      <c r="BA741" s="9"/>
      <c r="BB741" s="9"/>
      <c r="BC741" s="9"/>
      <c r="BD741" s="9"/>
      <c r="BE741" s="9"/>
      <c r="BF741" s="9"/>
      <c r="BG741" s="9"/>
      <c r="BH741" s="9"/>
      <c r="BI741" s="9"/>
      <c r="BJ741" s="9"/>
      <c r="BK741" s="9"/>
      <c r="BL741" s="9"/>
      <c r="BM741" s="9"/>
      <c r="BN741" s="9"/>
      <c r="BO741" s="9"/>
      <c r="BP741" s="9"/>
      <c r="BQ741" s="9"/>
      <c r="BR741" s="9"/>
      <c r="BS741" s="9"/>
      <c r="BT741" s="9"/>
      <c r="BU741" s="9"/>
      <c r="BV741" s="9"/>
      <c r="BW741" s="9"/>
      <c r="BX741" s="9"/>
      <c r="BY741" s="9"/>
      <c r="BZ741" s="9"/>
    </row>
    <row r="742" spans="1:78">
      <c r="A742" s="50">
        <f t="shared" si="47"/>
        <v>731</v>
      </c>
      <c r="C742" s="11" t="str">
        <f>IFERROR(INDEX('     2022    '!D:D,MATCH('Order Summary'!$A742,'     2022    '!$AN:$AN,0)),"")</f>
        <v/>
      </c>
      <c r="D742" s="11" t="str">
        <f>IFERROR(INDEX('     2022    '!C:C,MATCH('Order Summary'!$A742,'     2022    '!$AN:$AN,0)),"")</f>
        <v/>
      </c>
      <c r="E742" s="11" t="str">
        <f>IFERROR(INDEX('     2022    '!E:E,MATCH('Order Summary'!$A742,'     2022    '!$AN:$AN,0)),"")</f>
        <v/>
      </c>
      <c r="F742" s="96">
        <f>IFERROR(INDEX('     2022    '!AY:AY,MATCH($A742,'     2022    '!$AN:$AN,0)),0)</f>
        <v>0</v>
      </c>
      <c r="G742" s="180" t="str">
        <f>IFERROR(IF($O$3&gt;68,INDEX('     2022    '!I:I,MATCH($A742,'     2022    '!$AN:$AN,0))*(1-'     2022    '!$BA$1),INDEX('     2022    '!I:I,MATCH($A742,'     2022    '!$AN:$AN,0))),"")</f>
        <v/>
      </c>
      <c r="H742" s="96">
        <f>IFERROR(INDEX('     2022    '!AZ:AZ,MATCH($A742,'     2022    '!$AN:$AN,0)),0)</f>
        <v>0</v>
      </c>
      <c r="I742" s="180" t="str">
        <f>IFERROR(IF($O$3&gt;68,INDEX('     2022    '!M:M,MATCH($A742,'     2022    '!$AN:$AN,0))*(1-'     2022    '!$BA$1),INDEX('     2022    '!M:M,MATCH($A742,'     2022    '!$AN:$AN,0))),"")</f>
        <v/>
      </c>
      <c r="J742" s="181">
        <f t="shared" si="45"/>
        <v>0</v>
      </c>
      <c r="K742" s="182" t="str">
        <f t="shared" si="46"/>
        <v/>
      </c>
      <c r="L742" s="53"/>
      <c r="M742" s="52" t="str">
        <f>IFERROR(INDEX('     2022    '!R:R,MATCH('Order Summary'!$A742,'     2022    '!$AN:$AN,0)),"")</f>
        <v/>
      </c>
      <c r="N742" s="52" t="str">
        <f>IFERROR(INDEX('     2022    '!V:V,MATCH('Order Summary'!$A742,'     2022    '!$AN:$AN,0)),"")</f>
        <v/>
      </c>
      <c r="O742" s="52" t="str">
        <f>IFERROR(INDEX('     2022    '!S:S,MATCH('Order Summary'!$A742,'     2022    '!$AN:$AN,0)),"")</f>
        <v/>
      </c>
      <c r="P742" s="96" t="str">
        <f t="shared" si="44"/>
        <v/>
      </c>
      <c r="R742" s="9"/>
      <c r="S742" s="9"/>
      <c r="T742" s="9"/>
      <c r="U742" s="9"/>
      <c r="V742" s="9"/>
      <c r="W742" s="9"/>
      <c r="X742" s="9"/>
      <c r="Y742" s="9"/>
      <c r="Z742" s="9"/>
      <c r="AA742" s="9"/>
      <c r="AB742" s="9"/>
      <c r="AC742" s="9"/>
      <c r="AD742" s="9"/>
      <c r="AE742" s="9"/>
      <c r="AF742" s="9"/>
      <c r="AG742" s="9"/>
      <c r="AH742" s="9"/>
      <c r="AI742" s="9"/>
      <c r="AJ742" s="9"/>
      <c r="AK742" s="9"/>
      <c r="AL742" s="9"/>
      <c r="AM742" s="9"/>
      <c r="AN742" s="9"/>
      <c r="AO742" s="9"/>
      <c r="AP742" s="9"/>
      <c r="AQ742" s="9"/>
      <c r="AR742" s="9"/>
      <c r="AS742" s="9"/>
      <c r="AT742" s="9"/>
      <c r="AU742" s="9"/>
      <c r="AV742" s="9"/>
      <c r="AW742" s="9"/>
      <c r="AX742" s="9"/>
      <c r="AY742" s="9"/>
      <c r="AZ742" s="9"/>
      <c r="BA742" s="9"/>
      <c r="BB742" s="9"/>
      <c r="BC742" s="9"/>
      <c r="BD742" s="9"/>
      <c r="BE742" s="9"/>
      <c r="BF742" s="9"/>
      <c r="BG742" s="9"/>
      <c r="BH742" s="9"/>
      <c r="BI742" s="9"/>
      <c r="BJ742" s="9"/>
      <c r="BK742" s="9"/>
      <c r="BL742" s="9"/>
      <c r="BM742" s="9"/>
      <c r="BN742" s="9"/>
      <c r="BO742" s="9"/>
      <c r="BP742" s="9"/>
      <c r="BQ742" s="9"/>
      <c r="BR742" s="9"/>
      <c r="BS742" s="9"/>
      <c r="BT742" s="9"/>
      <c r="BU742" s="9"/>
      <c r="BV742" s="9"/>
      <c r="BW742" s="9"/>
      <c r="BX742" s="9"/>
      <c r="BY742" s="9"/>
      <c r="BZ742" s="9"/>
    </row>
    <row r="743" spans="1:78">
      <c r="A743" s="50">
        <f t="shared" si="47"/>
        <v>732</v>
      </c>
      <c r="C743" s="11" t="str">
        <f>IFERROR(INDEX('     2022    '!D:D,MATCH('Order Summary'!$A743,'     2022    '!$AN:$AN,0)),"")</f>
        <v/>
      </c>
      <c r="D743" s="11" t="str">
        <f>IFERROR(INDEX('     2022    '!C:C,MATCH('Order Summary'!$A743,'     2022    '!$AN:$AN,0)),"")</f>
        <v/>
      </c>
      <c r="E743" s="11" t="str">
        <f>IFERROR(INDEX('     2022    '!E:E,MATCH('Order Summary'!$A743,'     2022    '!$AN:$AN,0)),"")</f>
        <v/>
      </c>
      <c r="F743" s="96">
        <f>IFERROR(INDEX('     2022    '!AY:AY,MATCH($A743,'     2022    '!$AN:$AN,0)),0)</f>
        <v>0</v>
      </c>
      <c r="G743" s="180" t="str">
        <f>IFERROR(IF($O$3&gt;68,INDEX('     2022    '!I:I,MATCH($A743,'     2022    '!$AN:$AN,0))*(1-'     2022    '!$BA$1),INDEX('     2022    '!I:I,MATCH($A743,'     2022    '!$AN:$AN,0))),"")</f>
        <v/>
      </c>
      <c r="H743" s="96">
        <f>IFERROR(INDEX('     2022    '!AZ:AZ,MATCH($A743,'     2022    '!$AN:$AN,0)),0)</f>
        <v>0</v>
      </c>
      <c r="I743" s="180" t="str">
        <f>IFERROR(IF($O$3&gt;68,INDEX('     2022    '!M:M,MATCH($A743,'     2022    '!$AN:$AN,0))*(1-'     2022    '!$BA$1),INDEX('     2022    '!M:M,MATCH($A743,'     2022    '!$AN:$AN,0))),"")</f>
        <v/>
      </c>
      <c r="J743" s="181">
        <f t="shared" si="45"/>
        <v>0</v>
      </c>
      <c r="K743" s="182" t="str">
        <f t="shared" si="46"/>
        <v/>
      </c>
      <c r="L743" s="53"/>
      <c r="M743" s="52" t="str">
        <f>IFERROR(INDEX('     2022    '!R:R,MATCH('Order Summary'!$A743,'     2022    '!$AN:$AN,0)),"")</f>
        <v/>
      </c>
      <c r="N743" s="52" t="str">
        <f>IFERROR(INDEX('     2022    '!V:V,MATCH('Order Summary'!$A743,'     2022    '!$AN:$AN,0)),"")</f>
        <v/>
      </c>
      <c r="O743" s="52" t="str">
        <f>IFERROR(INDEX('     2022    '!S:S,MATCH('Order Summary'!$A743,'     2022    '!$AN:$AN,0)),"")</f>
        <v/>
      </c>
      <c r="P743" s="96" t="str">
        <f t="shared" si="44"/>
        <v/>
      </c>
      <c r="R743" s="9"/>
      <c r="S743" s="9"/>
      <c r="T743" s="9"/>
      <c r="U743" s="9"/>
      <c r="V743" s="9"/>
      <c r="W743" s="9"/>
      <c r="X743" s="9"/>
      <c r="Y743" s="9"/>
      <c r="Z743" s="9"/>
      <c r="AA743" s="9"/>
      <c r="AB743" s="9"/>
      <c r="AC743" s="9"/>
      <c r="AD743" s="9"/>
      <c r="AE743" s="9"/>
      <c r="AF743" s="9"/>
      <c r="AG743" s="9"/>
      <c r="AH743" s="9"/>
      <c r="AI743" s="9"/>
      <c r="AJ743" s="9"/>
      <c r="AK743" s="9"/>
      <c r="AL743" s="9"/>
      <c r="AM743" s="9"/>
      <c r="AN743" s="9"/>
      <c r="AO743" s="9"/>
      <c r="AP743" s="9"/>
      <c r="AQ743" s="9"/>
      <c r="AR743" s="9"/>
      <c r="AS743" s="9"/>
      <c r="AT743" s="9"/>
      <c r="AU743" s="9"/>
      <c r="AV743" s="9"/>
      <c r="AW743" s="9"/>
      <c r="AX743" s="9"/>
      <c r="AY743" s="9"/>
      <c r="AZ743" s="9"/>
      <c r="BA743" s="9"/>
      <c r="BB743" s="9"/>
      <c r="BC743" s="9"/>
      <c r="BD743" s="9"/>
      <c r="BE743" s="9"/>
      <c r="BF743" s="9"/>
      <c r="BG743" s="9"/>
      <c r="BH743" s="9"/>
      <c r="BI743" s="9"/>
      <c r="BJ743" s="9"/>
      <c r="BK743" s="9"/>
      <c r="BL743" s="9"/>
      <c r="BM743" s="9"/>
      <c r="BN743" s="9"/>
      <c r="BO743" s="9"/>
      <c r="BP743" s="9"/>
      <c r="BQ743" s="9"/>
      <c r="BR743" s="9"/>
      <c r="BS743" s="9"/>
      <c r="BT743" s="9"/>
      <c r="BU743" s="9"/>
      <c r="BV743" s="9"/>
      <c r="BW743" s="9"/>
      <c r="BX743" s="9"/>
      <c r="BY743" s="9"/>
      <c r="BZ743" s="9"/>
    </row>
    <row r="744" spans="1:78">
      <c r="A744" s="50">
        <f t="shared" si="47"/>
        <v>733</v>
      </c>
      <c r="C744" s="11" t="str">
        <f>IFERROR(INDEX('     2022    '!D:D,MATCH('Order Summary'!$A744,'     2022    '!$AN:$AN,0)),"")</f>
        <v/>
      </c>
      <c r="D744" s="11" t="str">
        <f>IFERROR(INDEX('     2022    '!C:C,MATCH('Order Summary'!$A744,'     2022    '!$AN:$AN,0)),"")</f>
        <v/>
      </c>
      <c r="E744" s="11" t="str">
        <f>IFERROR(INDEX('     2022    '!E:E,MATCH('Order Summary'!$A744,'     2022    '!$AN:$AN,0)),"")</f>
        <v/>
      </c>
      <c r="F744" s="96">
        <f>IFERROR(INDEX('     2022    '!AY:AY,MATCH($A744,'     2022    '!$AN:$AN,0)),0)</f>
        <v>0</v>
      </c>
      <c r="G744" s="180" t="str">
        <f>IFERROR(IF($O$3&gt;68,INDEX('     2022    '!I:I,MATCH($A744,'     2022    '!$AN:$AN,0))*(1-'     2022    '!$BA$1),INDEX('     2022    '!I:I,MATCH($A744,'     2022    '!$AN:$AN,0))),"")</f>
        <v/>
      </c>
      <c r="H744" s="96">
        <f>IFERROR(INDEX('     2022    '!AZ:AZ,MATCH($A744,'     2022    '!$AN:$AN,0)),0)</f>
        <v>0</v>
      </c>
      <c r="I744" s="180" t="str">
        <f>IFERROR(IF($O$3&gt;68,INDEX('     2022    '!M:M,MATCH($A744,'     2022    '!$AN:$AN,0))*(1-'     2022    '!$BA$1),INDEX('     2022    '!M:M,MATCH($A744,'     2022    '!$AN:$AN,0))),"")</f>
        <v/>
      </c>
      <c r="J744" s="181">
        <f t="shared" si="45"/>
        <v>0</v>
      </c>
      <c r="K744" s="182" t="str">
        <f t="shared" si="46"/>
        <v/>
      </c>
      <c r="L744" s="53"/>
      <c r="M744" s="52" t="str">
        <f>IFERROR(INDEX('     2022    '!R:R,MATCH('Order Summary'!$A744,'     2022    '!$AN:$AN,0)),"")</f>
        <v/>
      </c>
      <c r="N744" s="52" t="str">
        <f>IFERROR(INDEX('     2022    '!V:V,MATCH('Order Summary'!$A744,'     2022    '!$AN:$AN,0)),"")</f>
        <v/>
      </c>
      <c r="O744" s="52" t="str">
        <f>IFERROR(INDEX('     2022    '!S:S,MATCH('Order Summary'!$A744,'     2022    '!$AN:$AN,0)),"")</f>
        <v/>
      </c>
      <c r="P744" s="96" t="str">
        <f t="shared" si="44"/>
        <v/>
      </c>
      <c r="R744" s="9"/>
      <c r="S744" s="9"/>
      <c r="T744" s="9"/>
      <c r="U744" s="9"/>
      <c r="V744" s="9"/>
      <c r="W744" s="9"/>
      <c r="X744" s="9"/>
      <c r="Y744" s="9"/>
      <c r="Z744" s="9"/>
      <c r="AA744" s="9"/>
      <c r="AB744" s="9"/>
      <c r="AC744" s="9"/>
      <c r="AD744" s="9"/>
      <c r="AE744" s="9"/>
      <c r="AF744" s="9"/>
      <c r="AG744" s="9"/>
      <c r="AH744" s="9"/>
      <c r="AI744" s="9"/>
      <c r="AJ744" s="9"/>
      <c r="AK744" s="9"/>
      <c r="AL744" s="9"/>
      <c r="AM744" s="9"/>
      <c r="AN744" s="9"/>
      <c r="AO744" s="9"/>
      <c r="AP744" s="9"/>
      <c r="AQ744" s="9"/>
      <c r="AR744" s="9"/>
      <c r="AS744" s="9"/>
      <c r="AT744" s="9"/>
      <c r="AU744" s="9"/>
      <c r="AV744" s="9"/>
      <c r="AW744" s="9"/>
      <c r="AX744" s="9"/>
      <c r="AY744" s="9"/>
      <c r="AZ744" s="9"/>
      <c r="BA744" s="9"/>
      <c r="BB744" s="9"/>
      <c r="BC744" s="9"/>
      <c r="BD744" s="9"/>
      <c r="BE744" s="9"/>
      <c r="BF744" s="9"/>
      <c r="BG744" s="9"/>
      <c r="BH744" s="9"/>
      <c r="BI744" s="9"/>
      <c r="BJ744" s="9"/>
      <c r="BK744" s="9"/>
      <c r="BL744" s="9"/>
      <c r="BM744" s="9"/>
      <c r="BN744" s="9"/>
      <c r="BO744" s="9"/>
      <c r="BP744" s="9"/>
      <c r="BQ744" s="9"/>
      <c r="BR744" s="9"/>
      <c r="BS744" s="9"/>
      <c r="BT744" s="9"/>
      <c r="BU744" s="9"/>
      <c r="BV744" s="9"/>
      <c r="BW744" s="9"/>
      <c r="BX744" s="9"/>
      <c r="BY744" s="9"/>
      <c r="BZ744" s="9"/>
    </row>
    <row r="745" spans="1:78">
      <c r="A745" s="50">
        <f t="shared" si="47"/>
        <v>734</v>
      </c>
      <c r="C745" s="11" t="str">
        <f>IFERROR(INDEX('     2022    '!D:D,MATCH('Order Summary'!$A745,'     2022    '!$AN:$AN,0)),"")</f>
        <v/>
      </c>
      <c r="D745" s="11" t="str">
        <f>IFERROR(INDEX('     2022    '!C:C,MATCH('Order Summary'!$A745,'     2022    '!$AN:$AN,0)),"")</f>
        <v/>
      </c>
      <c r="E745" s="11" t="str">
        <f>IFERROR(INDEX('     2022    '!E:E,MATCH('Order Summary'!$A745,'     2022    '!$AN:$AN,0)),"")</f>
        <v/>
      </c>
      <c r="F745" s="96">
        <f>IFERROR(INDEX('     2022    '!AY:AY,MATCH($A745,'     2022    '!$AN:$AN,0)),0)</f>
        <v>0</v>
      </c>
      <c r="G745" s="180" t="str">
        <f>IFERROR(IF($O$3&gt;68,INDEX('     2022    '!I:I,MATCH($A745,'     2022    '!$AN:$AN,0))*(1-'     2022    '!$BA$1),INDEX('     2022    '!I:I,MATCH($A745,'     2022    '!$AN:$AN,0))),"")</f>
        <v/>
      </c>
      <c r="H745" s="96">
        <f>IFERROR(INDEX('     2022    '!AZ:AZ,MATCH($A745,'     2022    '!$AN:$AN,0)),0)</f>
        <v>0</v>
      </c>
      <c r="I745" s="180" t="str">
        <f>IFERROR(IF($O$3&gt;68,INDEX('     2022    '!M:M,MATCH($A745,'     2022    '!$AN:$AN,0))*(1-'     2022    '!$BA$1),INDEX('     2022    '!M:M,MATCH($A745,'     2022    '!$AN:$AN,0))),"")</f>
        <v/>
      </c>
      <c r="J745" s="181">
        <f t="shared" si="45"/>
        <v>0</v>
      </c>
      <c r="K745" s="182" t="str">
        <f t="shared" si="46"/>
        <v/>
      </c>
      <c r="L745" s="53"/>
      <c r="M745" s="52" t="str">
        <f>IFERROR(INDEX('     2022    '!R:R,MATCH('Order Summary'!$A745,'     2022    '!$AN:$AN,0)),"")</f>
        <v/>
      </c>
      <c r="N745" s="52" t="str">
        <f>IFERROR(INDEX('     2022    '!V:V,MATCH('Order Summary'!$A745,'     2022    '!$AN:$AN,0)),"")</f>
        <v/>
      </c>
      <c r="O745" s="52" t="str">
        <f>IFERROR(INDEX('     2022    '!S:S,MATCH('Order Summary'!$A745,'     2022    '!$AN:$AN,0)),"")</f>
        <v/>
      </c>
      <c r="P745" s="96" t="str">
        <f t="shared" si="44"/>
        <v/>
      </c>
      <c r="R745" s="9"/>
      <c r="S745" s="9"/>
      <c r="T745" s="9"/>
      <c r="U745" s="9"/>
      <c r="V745" s="9"/>
      <c r="W745" s="9"/>
      <c r="X745" s="9"/>
      <c r="Y745" s="9"/>
      <c r="Z745" s="9"/>
      <c r="AA745" s="9"/>
      <c r="AB745" s="9"/>
      <c r="AC745" s="9"/>
      <c r="AD745" s="9"/>
      <c r="AE745" s="9"/>
      <c r="AF745" s="9"/>
      <c r="AG745" s="9"/>
      <c r="AH745" s="9"/>
      <c r="AI745" s="9"/>
      <c r="AJ745" s="9"/>
      <c r="AK745" s="9"/>
      <c r="AL745" s="9"/>
      <c r="AM745" s="9"/>
      <c r="AN745" s="9"/>
      <c r="AO745" s="9"/>
      <c r="AP745" s="9"/>
      <c r="AQ745" s="9"/>
      <c r="AR745" s="9"/>
      <c r="AS745" s="9"/>
      <c r="AT745" s="9"/>
      <c r="AU745" s="9"/>
      <c r="AV745" s="9"/>
      <c r="AW745" s="9"/>
      <c r="AX745" s="9"/>
      <c r="AY745" s="9"/>
      <c r="AZ745" s="9"/>
      <c r="BA745" s="9"/>
      <c r="BB745" s="9"/>
      <c r="BC745" s="9"/>
      <c r="BD745" s="9"/>
      <c r="BE745" s="9"/>
      <c r="BF745" s="9"/>
      <c r="BG745" s="9"/>
      <c r="BH745" s="9"/>
      <c r="BI745" s="9"/>
      <c r="BJ745" s="9"/>
      <c r="BK745" s="9"/>
      <c r="BL745" s="9"/>
      <c r="BM745" s="9"/>
      <c r="BN745" s="9"/>
      <c r="BO745" s="9"/>
      <c r="BP745" s="9"/>
      <c r="BQ745" s="9"/>
      <c r="BR745" s="9"/>
      <c r="BS745" s="9"/>
      <c r="BT745" s="9"/>
      <c r="BU745" s="9"/>
      <c r="BV745" s="9"/>
      <c r="BW745" s="9"/>
      <c r="BX745" s="9"/>
      <c r="BY745" s="9"/>
      <c r="BZ745" s="9"/>
    </row>
    <row r="746" spans="1:78">
      <c r="A746" s="50">
        <f t="shared" si="47"/>
        <v>735</v>
      </c>
      <c r="C746" s="11" t="str">
        <f>IFERROR(INDEX('     2022    '!D:D,MATCH('Order Summary'!$A746,'     2022    '!$AN:$AN,0)),"")</f>
        <v/>
      </c>
      <c r="D746" s="11" t="str">
        <f>IFERROR(INDEX('     2022    '!C:C,MATCH('Order Summary'!$A746,'     2022    '!$AN:$AN,0)),"")</f>
        <v/>
      </c>
      <c r="E746" s="11" t="str">
        <f>IFERROR(INDEX('     2022    '!E:E,MATCH('Order Summary'!$A746,'     2022    '!$AN:$AN,0)),"")</f>
        <v/>
      </c>
      <c r="F746" s="96">
        <f>IFERROR(INDEX('     2022    '!AY:AY,MATCH($A746,'     2022    '!$AN:$AN,0)),0)</f>
        <v>0</v>
      </c>
      <c r="G746" s="180" t="str">
        <f>IFERROR(IF($O$3&gt;68,INDEX('     2022    '!I:I,MATCH($A746,'     2022    '!$AN:$AN,0))*(1-'     2022    '!$BA$1),INDEX('     2022    '!I:I,MATCH($A746,'     2022    '!$AN:$AN,0))),"")</f>
        <v/>
      </c>
      <c r="H746" s="96">
        <f>IFERROR(INDEX('     2022    '!AZ:AZ,MATCH($A746,'     2022    '!$AN:$AN,0)),0)</f>
        <v>0</v>
      </c>
      <c r="I746" s="180" t="str">
        <f>IFERROR(IF($O$3&gt;68,INDEX('     2022    '!M:M,MATCH($A746,'     2022    '!$AN:$AN,0))*(1-'     2022    '!$BA$1),INDEX('     2022    '!M:M,MATCH($A746,'     2022    '!$AN:$AN,0))),"")</f>
        <v/>
      </c>
      <c r="J746" s="181">
        <f t="shared" si="45"/>
        <v>0</v>
      </c>
      <c r="K746" s="182" t="str">
        <f t="shared" si="46"/>
        <v/>
      </c>
      <c r="L746" s="53"/>
      <c r="M746" s="52" t="str">
        <f>IFERROR(INDEX('     2022    '!R:R,MATCH('Order Summary'!$A746,'     2022    '!$AN:$AN,0)),"")</f>
        <v/>
      </c>
      <c r="N746" s="52" t="str">
        <f>IFERROR(INDEX('     2022    '!V:V,MATCH('Order Summary'!$A746,'     2022    '!$AN:$AN,0)),"")</f>
        <v/>
      </c>
      <c r="O746" s="52" t="str">
        <f>IFERROR(INDEX('     2022    '!S:S,MATCH('Order Summary'!$A746,'     2022    '!$AN:$AN,0)),"")</f>
        <v/>
      </c>
      <c r="P746" s="96" t="str">
        <f t="shared" si="44"/>
        <v/>
      </c>
      <c r="R746" s="9"/>
      <c r="S746" s="9"/>
      <c r="T746" s="9"/>
      <c r="U746" s="9"/>
      <c r="V746" s="9"/>
      <c r="W746" s="9"/>
      <c r="X746" s="9"/>
      <c r="Y746" s="9"/>
      <c r="Z746" s="9"/>
      <c r="AA746" s="9"/>
      <c r="AB746" s="9"/>
      <c r="AC746" s="9"/>
      <c r="AD746" s="9"/>
      <c r="AE746" s="9"/>
      <c r="AF746" s="9"/>
      <c r="AG746" s="9"/>
      <c r="AH746" s="9"/>
      <c r="AI746" s="9"/>
      <c r="AJ746" s="9"/>
      <c r="AK746" s="9"/>
      <c r="AL746" s="9"/>
      <c r="AM746" s="9"/>
      <c r="AN746" s="9"/>
      <c r="AO746" s="9"/>
      <c r="AP746" s="9"/>
      <c r="AQ746" s="9"/>
      <c r="AR746" s="9"/>
      <c r="AS746" s="9"/>
      <c r="AT746" s="9"/>
      <c r="AU746" s="9"/>
      <c r="AV746" s="9"/>
      <c r="AW746" s="9"/>
      <c r="AX746" s="9"/>
      <c r="AY746" s="9"/>
      <c r="AZ746" s="9"/>
      <c r="BA746" s="9"/>
      <c r="BB746" s="9"/>
      <c r="BC746" s="9"/>
      <c r="BD746" s="9"/>
      <c r="BE746" s="9"/>
      <c r="BF746" s="9"/>
      <c r="BG746" s="9"/>
      <c r="BH746" s="9"/>
      <c r="BI746" s="9"/>
      <c r="BJ746" s="9"/>
      <c r="BK746" s="9"/>
      <c r="BL746" s="9"/>
      <c r="BM746" s="9"/>
      <c r="BN746" s="9"/>
      <c r="BO746" s="9"/>
      <c r="BP746" s="9"/>
      <c r="BQ746" s="9"/>
      <c r="BR746" s="9"/>
      <c r="BS746" s="9"/>
      <c r="BT746" s="9"/>
      <c r="BU746" s="9"/>
      <c r="BV746" s="9"/>
      <c r="BW746" s="9"/>
      <c r="BX746" s="9"/>
      <c r="BY746" s="9"/>
      <c r="BZ746" s="9"/>
    </row>
    <row r="747" spans="1:78">
      <c r="A747" s="50">
        <f t="shared" si="47"/>
        <v>736</v>
      </c>
      <c r="C747" s="11" t="str">
        <f>IFERROR(INDEX('     2022    '!D:D,MATCH('Order Summary'!$A747,'     2022    '!$AN:$AN,0)),"")</f>
        <v/>
      </c>
      <c r="D747" s="11" t="str">
        <f>IFERROR(INDEX('     2022    '!C:C,MATCH('Order Summary'!$A747,'     2022    '!$AN:$AN,0)),"")</f>
        <v/>
      </c>
      <c r="E747" s="11" t="str">
        <f>IFERROR(INDEX('     2022    '!E:E,MATCH('Order Summary'!$A747,'     2022    '!$AN:$AN,0)),"")</f>
        <v/>
      </c>
      <c r="F747" s="96">
        <f>IFERROR(INDEX('     2022    '!AY:AY,MATCH($A747,'     2022    '!$AN:$AN,0)),0)</f>
        <v>0</v>
      </c>
      <c r="G747" s="180" t="str">
        <f>IFERROR(IF($O$3&gt;68,INDEX('     2022    '!I:I,MATCH($A747,'     2022    '!$AN:$AN,0))*(1-'     2022    '!$BA$1),INDEX('     2022    '!I:I,MATCH($A747,'     2022    '!$AN:$AN,0))),"")</f>
        <v/>
      </c>
      <c r="H747" s="96">
        <f>IFERROR(INDEX('     2022    '!AZ:AZ,MATCH($A747,'     2022    '!$AN:$AN,0)),0)</f>
        <v>0</v>
      </c>
      <c r="I747" s="180" t="str">
        <f>IFERROR(IF($O$3&gt;68,INDEX('     2022    '!M:M,MATCH($A747,'     2022    '!$AN:$AN,0))*(1-'     2022    '!$BA$1),INDEX('     2022    '!M:M,MATCH($A747,'     2022    '!$AN:$AN,0))),"")</f>
        <v/>
      </c>
      <c r="J747" s="181">
        <f t="shared" si="45"/>
        <v>0</v>
      </c>
      <c r="K747" s="182" t="str">
        <f t="shared" si="46"/>
        <v/>
      </c>
      <c r="L747" s="53"/>
      <c r="M747" s="52" t="str">
        <f>IFERROR(INDEX('     2022    '!R:R,MATCH('Order Summary'!$A747,'     2022    '!$AN:$AN,0)),"")</f>
        <v/>
      </c>
      <c r="N747" s="52" t="str">
        <f>IFERROR(INDEX('     2022    '!V:V,MATCH('Order Summary'!$A747,'     2022    '!$AN:$AN,0)),"")</f>
        <v/>
      </c>
      <c r="O747" s="52" t="str">
        <f>IFERROR(INDEX('     2022    '!S:S,MATCH('Order Summary'!$A747,'     2022    '!$AN:$AN,0)),"")</f>
        <v/>
      </c>
      <c r="P747" s="96" t="str">
        <f t="shared" si="44"/>
        <v/>
      </c>
      <c r="R747" s="9"/>
      <c r="S747" s="9"/>
      <c r="T747" s="9"/>
      <c r="U747" s="9"/>
      <c r="V747" s="9"/>
      <c r="W747" s="9"/>
      <c r="X747" s="9"/>
      <c r="Y747" s="9"/>
      <c r="Z747" s="9"/>
      <c r="AA747" s="9"/>
      <c r="AB747" s="9"/>
      <c r="AC747" s="9"/>
      <c r="AD747" s="9"/>
      <c r="AE747" s="9"/>
      <c r="AF747" s="9"/>
      <c r="AG747" s="9"/>
      <c r="AH747" s="9"/>
      <c r="AI747" s="9"/>
      <c r="AJ747" s="9"/>
      <c r="AK747" s="9"/>
      <c r="AL747" s="9"/>
      <c r="AM747" s="9"/>
      <c r="AN747" s="9"/>
      <c r="AO747" s="9"/>
      <c r="AP747" s="9"/>
      <c r="AQ747" s="9"/>
      <c r="AR747" s="9"/>
      <c r="AS747" s="9"/>
      <c r="AT747" s="9"/>
      <c r="AU747" s="9"/>
      <c r="AV747" s="9"/>
      <c r="AW747" s="9"/>
      <c r="AX747" s="9"/>
      <c r="AY747" s="9"/>
      <c r="AZ747" s="9"/>
      <c r="BA747" s="9"/>
      <c r="BB747" s="9"/>
      <c r="BC747" s="9"/>
      <c r="BD747" s="9"/>
      <c r="BE747" s="9"/>
      <c r="BF747" s="9"/>
      <c r="BG747" s="9"/>
      <c r="BH747" s="9"/>
      <c r="BI747" s="9"/>
      <c r="BJ747" s="9"/>
      <c r="BK747" s="9"/>
      <c r="BL747" s="9"/>
      <c r="BM747" s="9"/>
      <c r="BN747" s="9"/>
      <c r="BO747" s="9"/>
      <c r="BP747" s="9"/>
      <c r="BQ747" s="9"/>
      <c r="BR747" s="9"/>
      <c r="BS747" s="9"/>
      <c r="BT747" s="9"/>
      <c r="BU747" s="9"/>
      <c r="BV747" s="9"/>
      <c r="BW747" s="9"/>
      <c r="BX747" s="9"/>
      <c r="BY747" s="9"/>
      <c r="BZ747" s="9"/>
    </row>
    <row r="748" spans="1:78">
      <c r="A748" s="50">
        <f t="shared" si="47"/>
        <v>737</v>
      </c>
      <c r="C748" s="11" t="str">
        <f>IFERROR(INDEX('     2022    '!D:D,MATCH('Order Summary'!$A748,'     2022    '!$AN:$AN,0)),"")</f>
        <v/>
      </c>
      <c r="D748" s="11" t="str">
        <f>IFERROR(INDEX('     2022    '!C:C,MATCH('Order Summary'!$A748,'     2022    '!$AN:$AN,0)),"")</f>
        <v/>
      </c>
      <c r="E748" s="11" t="str">
        <f>IFERROR(INDEX('     2022    '!E:E,MATCH('Order Summary'!$A748,'     2022    '!$AN:$AN,0)),"")</f>
        <v/>
      </c>
      <c r="F748" s="96">
        <f>IFERROR(INDEX('     2022    '!AY:AY,MATCH($A748,'     2022    '!$AN:$AN,0)),0)</f>
        <v>0</v>
      </c>
      <c r="G748" s="180" t="str">
        <f>IFERROR(IF($O$3&gt;68,INDEX('     2022    '!I:I,MATCH($A748,'     2022    '!$AN:$AN,0))*(1-'     2022    '!$BA$1),INDEX('     2022    '!I:I,MATCH($A748,'     2022    '!$AN:$AN,0))),"")</f>
        <v/>
      </c>
      <c r="H748" s="96">
        <f>IFERROR(INDEX('     2022    '!AZ:AZ,MATCH($A748,'     2022    '!$AN:$AN,0)),0)</f>
        <v>0</v>
      </c>
      <c r="I748" s="180" t="str">
        <f>IFERROR(IF($O$3&gt;68,INDEX('     2022    '!M:M,MATCH($A748,'     2022    '!$AN:$AN,0))*(1-'     2022    '!$BA$1),INDEX('     2022    '!M:M,MATCH($A748,'     2022    '!$AN:$AN,0))),"")</f>
        <v/>
      </c>
      <c r="J748" s="181">
        <f t="shared" si="45"/>
        <v>0</v>
      </c>
      <c r="K748" s="182" t="str">
        <f t="shared" si="46"/>
        <v/>
      </c>
      <c r="L748" s="53"/>
      <c r="M748" s="52" t="str">
        <f>IFERROR(INDEX('     2022    '!R:R,MATCH('Order Summary'!$A748,'     2022    '!$AN:$AN,0)),"")</f>
        <v/>
      </c>
      <c r="N748" s="52" t="str">
        <f>IFERROR(INDEX('     2022    '!V:V,MATCH('Order Summary'!$A748,'     2022    '!$AN:$AN,0)),"")</f>
        <v/>
      </c>
      <c r="O748" s="52" t="str">
        <f>IFERROR(INDEX('     2022    '!S:S,MATCH('Order Summary'!$A748,'     2022    '!$AN:$AN,0)),"")</f>
        <v/>
      </c>
      <c r="P748" s="96" t="str">
        <f t="shared" si="44"/>
        <v/>
      </c>
      <c r="R748" s="9"/>
      <c r="S748" s="9"/>
      <c r="T748" s="9"/>
      <c r="U748" s="9"/>
      <c r="V748" s="9"/>
      <c r="W748" s="9"/>
      <c r="X748" s="9"/>
      <c r="Y748" s="9"/>
      <c r="Z748" s="9"/>
      <c r="AA748" s="9"/>
      <c r="AB748" s="9"/>
      <c r="AC748" s="9"/>
      <c r="AD748" s="9"/>
      <c r="AE748" s="9"/>
      <c r="AF748" s="9"/>
      <c r="AG748" s="9"/>
      <c r="AH748" s="9"/>
      <c r="AI748" s="9"/>
      <c r="AJ748" s="9"/>
      <c r="AK748" s="9"/>
      <c r="AL748" s="9"/>
      <c r="AM748" s="9"/>
      <c r="AN748" s="9"/>
      <c r="AO748" s="9"/>
      <c r="AP748" s="9"/>
      <c r="AQ748" s="9"/>
      <c r="AR748" s="9"/>
      <c r="AS748" s="9"/>
      <c r="AT748" s="9"/>
      <c r="AU748" s="9"/>
      <c r="AV748" s="9"/>
      <c r="AW748" s="9"/>
      <c r="AX748" s="9"/>
      <c r="AY748" s="9"/>
      <c r="AZ748" s="9"/>
      <c r="BA748" s="9"/>
      <c r="BB748" s="9"/>
      <c r="BC748" s="9"/>
      <c r="BD748" s="9"/>
      <c r="BE748" s="9"/>
      <c r="BF748" s="9"/>
      <c r="BG748" s="9"/>
      <c r="BH748" s="9"/>
      <c r="BI748" s="9"/>
      <c r="BJ748" s="9"/>
      <c r="BK748" s="9"/>
      <c r="BL748" s="9"/>
      <c r="BM748" s="9"/>
      <c r="BN748" s="9"/>
      <c r="BO748" s="9"/>
      <c r="BP748" s="9"/>
      <c r="BQ748" s="9"/>
      <c r="BR748" s="9"/>
      <c r="BS748" s="9"/>
      <c r="BT748" s="9"/>
      <c r="BU748" s="9"/>
      <c r="BV748" s="9"/>
      <c r="BW748" s="9"/>
      <c r="BX748" s="9"/>
      <c r="BY748" s="9"/>
      <c r="BZ748" s="9"/>
    </row>
    <row r="749" spans="1:78">
      <c r="A749" s="50">
        <f t="shared" si="47"/>
        <v>738</v>
      </c>
      <c r="C749" s="11" t="str">
        <f>IFERROR(INDEX('     2022    '!D:D,MATCH('Order Summary'!$A749,'     2022    '!$AN:$AN,0)),"")</f>
        <v/>
      </c>
      <c r="D749" s="11" t="str">
        <f>IFERROR(INDEX('     2022    '!C:C,MATCH('Order Summary'!$A749,'     2022    '!$AN:$AN,0)),"")</f>
        <v/>
      </c>
      <c r="E749" s="11" t="str">
        <f>IFERROR(INDEX('     2022    '!E:E,MATCH('Order Summary'!$A749,'     2022    '!$AN:$AN,0)),"")</f>
        <v/>
      </c>
      <c r="F749" s="96">
        <f>IFERROR(INDEX('     2022    '!AY:AY,MATCH($A749,'     2022    '!$AN:$AN,0)),0)</f>
        <v>0</v>
      </c>
      <c r="G749" s="180" t="str">
        <f>IFERROR(IF($O$3&gt;68,INDEX('     2022    '!I:I,MATCH($A749,'     2022    '!$AN:$AN,0))*(1-'     2022    '!$BA$1),INDEX('     2022    '!I:I,MATCH($A749,'     2022    '!$AN:$AN,0))),"")</f>
        <v/>
      </c>
      <c r="H749" s="96">
        <f>IFERROR(INDEX('     2022    '!AZ:AZ,MATCH($A749,'     2022    '!$AN:$AN,0)),0)</f>
        <v>0</v>
      </c>
      <c r="I749" s="180" t="str">
        <f>IFERROR(IF($O$3&gt;68,INDEX('     2022    '!M:M,MATCH($A749,'     2022    '!$AN:$AN,0))*(1-'     2022    '!$BA$1),INDEX('     2022    '!M:M,MATCH($A749,'     2022    '!$AN:$AN,0))),"")</f>
        <v/>
      </c>
      <c r="J749" s="181">
        <f t="shared" si="45"/>
        <v>0</v>
      </c>
      <c r="K749" s="182" t="str">
        <f t="shared" si="46"/>
        <v/>
      </c>
      <c r="L749" s="53"/>
      <c r="M749" s="52" t="str">
        <f>IFERROR(INDEX('     2022    '!R:R,MATCH('Order Summary'!$A749,'     2022    '!$AN:$AN,0)),"")</f>
        <v/>
      </c>
      <c r="N749" s="52" t="str">
        <f>IFERROR(INDEX('     2022    '!V:V,MATCH('Order Summary'!$A749,'     2022    '!$AN:$AN,0)),"")</f>
        <v/>
      </c>
      <c r="O749" s="52" t="str">
        <f>IFERROR(INDEX('     2022    '!S:S,MATCH('Order Summary'!$A749,'     2022    '!$AN:$AN,0)),"")</f>
        <v/>
      </c>
      <c r="P749" s="96" t="str">
        <f t="shared" si="44"/>
        <v/>
      </c>
      <c r="R749" s="9"/>
      <c r="S749" s="9"/>
      <c r="T749" s="9"/>
      <c r="U749" s="9"/>
      <c r="V749" s="9"/>
      <c r="W749" s="9"/>
      <c r="X749" s="9"/>
      <c r="Y749" s="9"/>
      <c r="Z749" s="9"/>
      <c r="AA749" s="9"/>
      <c r="AB749" s="9"/>
      <c r="AC749" s="9"/>
      <c r="AD749" s="9"/>
      <c r="AE749" s="9"/>
      <c r="AF749" s="9"/>
      <c r="AG749" s="9"/>
      <c r="AH749" s="9"/>
      <c r="AI749" s="9"/>
      <c r="AJ749" s="9"/>
      <c r="AK749" s="9"/>
      <c r="AL749" s="9"/>
      <c r="AM749" s="9"/>
      <c r="AN749" s="9"/>
      <c r="AO749" s="9"/>
      <c r="AP749" s="9"/>
      <c r="AQ749" s="9"/>
      <c r="AR749" s="9"/>
      <c r="AS749" s="9"/>
      <c r="AT749" s="9"/>
      <c r="AU749" s="9"/>
      <c r="AV749" s="9"/>
      <c r="AW749" s="9"/>
      <c r="AX749" s="9"/>
      <c r="AY749" s="9"/>
      <c r="AZ749" s="9"/>
      <c r="BA749" s="9"/>
      <c r="BB749" s="9"/>
      <c r="BC749" s="9"/>
      <c r="BD749" s="9"/>
      <c r="BE749" s="9"/>
      <c r="BF749" s="9"/>
      <c r="BG749" s="9"/>
      <c r="BH749" s="9"/>
      <c r="BI749" s="9"/>
      <c r="BJ749" s="9"/>
      <c r="BK749" s="9"/>
      <c r="BL749" s="9"/>
      <c r="BM749" s="9"/>
      <c r="BN749" s="9"/>
      <c r="BO749" s="9"/>
      <c r="BP749" s="9"/>
      <c r="BQ749" s="9"/>
      <c r="BR749" s="9"/>
      <c r="BS749" s="9"/>
      <c r="BT749" s="9"/>
      <c r="BU749" s="9"/>
      <c r="BV749" s="9"/>
      <c r="BW749" s="9"/>
      <c r="BX749" s="9"/>
      <c r="BY749" s="9"/>
      <c r="BZ749" s="9"/>
    </row>
    <row r="750" spans="1:78">
      <c r="A750" s="50">
        <f t="shared" si="47"/>
        <v>739</v>
      </c>
      <c r="C750" s="11" t="str">
        <f>IFERROR(INDEX('     2022    '!D:D,MATCH('Order Summary'!$A750,'     2022    '!$AN:$AN,0)),"")</f>
        <v/>
      </c>
      <c r="D750" s="11" t="str">
        <f>IFERROR(INDEX('     2022    '!C:C,MATCH('Order Summary'!$A750,'     2022    '!$AN:$AN,0)),"")</f>
        <v/>
      </c>
      <c r="E750" s="11" t="str">
        <f>IFERROR(INDEX('     2022    '!E:E,MATCH('Order Summary'!$A750,'     2022    '!$AN:$AN,0)),"")</f>
        <v/>
      </c>
      <c r="F750" s="96">
        <f>IFERROR(INDEX('     2022    '!AY:AY,MATCH($A750,'     2022    '!$AN:$AN,0)),0)</f>
        <v>0</v>
      </c>
      <c r="G750" s="180" t="str">
        <f>IFERROR(IF($O$3&gt;68,INDEX('     2022    '!I:I,MATCH($A750,'     2022    '!$AN:$AN,0))*(1-'     2022    '!$BA$1),INDEX('     2022    '!I:I,MATCH($A750,'     2022    '!$AN:$AN,0))),"")</f>
        <v/>
      </c>
      <c r="H750" s="96">
        <f>IFERROR(INDEX('     2022    '!AZ:AZ,MATCH($A750,'     2022    '!$AN:$AN,0)),0)</f>
        <v>0</v>
      </c>
      <c r="I750" s="180" t="str">
        <f>IFERROR(IF($O$3&gt;68,INDEX('     2022    '!M:M,MATCH($A750,'     2022    '!$AN:$AN,0))*(1-'     2022    '!$BA$1),INDEX('     2022    '!M:M,MATCH($A750,'     2022    '!$AN:$AN,0))),"")</f>
        <v/>
      </c>
      <c r="J750" s="181">
        <f t="shared" si="45"/>
        <v>0</v>
      </c>
      <c r="K750" s="182" t="str">
        <f t="shared" si="46"/>
        <v/>
      </c>
      <c r="L750" s="53"/>
      <c r="M750" s="52" t="str">
        <f>IFERROR(INDEX('     2022    '!R:R,MATCH('Order Summary'!$A750,'     2022    '!$AN:$AN,0)),"")</f>
        <v/>
      </c>
      <c r="N750" s="52" t="str">
        <f>IFERROR(INDEX('     2022    '!V:V,MATCH('Order Summary'!$A750,'     2022    '!$AN:$AN,0)),"")</f>
        <v/>
      </c>
      <c r="O750" s="52" t="str">
        <f>IFERROR(INDEX('     2022    '!S:S,MATCH('Order Summary'!$A750,'     2022    '!$AN:$AN,0)),"")</f>
        <v/>
      </c>
      <c r="P750" s="96" t="str">
        <f t="shared" si="44"/>
        <v/>
      </c>
      <c r="R750" s="9"/>
      <c r="S750" s="9"/>
      <c r="T750" s="9"/>
      <c r="U750" s="9"/>
      <c r="V750" s="9"/>
      <c r="W750" s="9"/>
      <c r="X750" s="9"/>
      <c r="Y750" s="9"/>
      <c r="Z750" s="9"/>
      <c r="AA750" s="9"/>
      <c r="AB750" s="9"/>
      <c r="AC750" s="9"/>
      <c r="AD750" s="9"/>
      <c r="AE750" s="9"/>
      <c r="AF750" s="9"/>
      <c r="AG750" s="9"/>
      <c r="AH750" s="9"/>
      <c r="AI750" s="9"/>
      <c r="AJ750" s="9"/>
      <c r="AK750" s="9"/>
      <c r="AL750" s="9"/>
      <c r="AM750" s="9"/>
      <c r="AN750" s="9"/>
      <c r="AO750" s="9"/>
      <c r="AP750" s="9"/>
      <c r="AQ750" s="9"/>
      <c r="AR750" s="9"/>
      <c r="AS750" s="9"/>
      <c r="AT750" s="9"/>
      <c r="AU750" s="9"/>
      <c r="AV750" s="9"/>
      <c r="AW750" s="9"/>
      <c r="AX750" s="9"/>
      <c r="AY750" s="9"/>
      <c r="AZ750" s="9"/>
      <c r="BA750" s="9"/>
      <c r="BB750" s="9"/>
      <c r="BC750" s="9"/>
      <c r="BD750" s="9"/>
      <c r="BE750" s="9"/>
      <c r="BF750" s="9"/>
      <c r="BG750" s="9"/>
      <c r="BH750" s="9"/>
      <c r="BI750" s="9"/>
      <c r="BJ750" s="9"/>
      <c r="BK750" s="9"/>
      <c r="BL750" s="9"/>
      <c r="BM750" s="9"/>
      <c r="BN750" s="9"/>
      <c r="BO750" s="9"/>
      <c r="BP750" s="9"/>
      <c r="BQ750" s="9"/>
      <c r="BR750" s="9"/>
      <c r="BS750" s="9"/>
      <c r="BT750" s="9"/>
      <c r="BU750" s="9"/>
      <c r="BV750" s="9"/>
      <c r="BW750" s="9"/>
      <c r="BX750" s="9"/>
      <c r="BY750" s="9"/>
      <c r="BZ750" s="9"/>
    </row>
    <row r="751" spans="1:78">
      <c r="A751" s="50">
        <f t="shared" si="47"/>
        <v>740</v>
      </c>
      <c r="C751" s="11" t="str">
        <f>IFERROR(INDEX('     2022    '!D:D,MATCH('Order Summary'!$A751,'     2022    '!$AN:$AN,0)),"")</f>
        <v/>
      </c>
      <c r="D751" s="11" t="str">
        <f>IFERROR(INDEX('     2022    '!C:C,MATCH('Order Summary'!$A751,'     2022    '!$AN:$AN,0)),"")</f>
        <v/>
      </c>
      <c r="E751" s="11" t="str">
        <f>IFERROR(INDEX('     2022    '!E:E,MATCH('Order Summary'!$A751,'     2022    '!$AN:$AN,0)),"")</f>
        <v/>
      </c>
      <c r="F751" s="96">
        <f>IFERROR(INDEX('     2022    '!AY:AY,MATCH($A751,'     2022    '!$AN:$AN,0)),0)</f>
        <v>0</v>
      </c>
      <c r="G751" s="180" t="str">
        <f>IFERROR(IF($O$3&gt;68,INDEX('     2022    '!I:I,MATCH($A751,'     2022    '!$AN:$AN,0))*(1-'     2022    '!$BA$1),INDEX('     2022    '!I:I,MATCH($A751,'     2022    '!$AN:$AN,0))),"")</f>
        <v/>
      </c>
      <c r="H751" s="96">
        <f>IFERROR(INDEX('     2022    '!AZ:AZ,MATCH($A751,'     2022    '!$AN:$AN,0)),0)</f>
        <v>0</v>
      </c>
      <c r="I751" s="180" t="str">
        <f>IFERROR(IF($O$3&gt;68,INDEX('     2022    '!M:M,MATCH($A751,'     2022    '!$AN:$AN,0))*(1-'     2022    '!$BA$1),INDEX('     2022    '!M:M,MATCH($A751,'     2022    '!$AN:$AN,0))),"")</f>
        <v/>
      </c>
      <c r="J751" s="181">
        <f t="shared" si="45"/>
        <v>0</v>
      </c>
      <c r="K751" s="182" t="str">
        <f t="shared" si="46"/>
        <v/>
      </c>
      <c r="L751" s="53"/>
      <c r="M751" s="52" t="str">
        <f>IFERROR(INDEX('     2022    '!R:R,MATCH('Order Summary'!$A751,'     2022    '!$AN:$AN,0)),"")</f>
        <v/>
      </c>
      <c r="N751" s="52" t="str">
        <f>IFERROR(INDEX('     2022    '!V:V,MATCH('Order Summary'!$A751,'     2022    '!$AN:$AN,0)),"")</f>
        <v/>
      </c>
      <c r="O751" s="52" t="str">
        <f>IFERROR(INDEX('     2022    '!S:S,MATCH('Order Summary'!$A751,'     2022    '!$AN:$AN,0)),"")</f>
        <v/>
      </c>
      <c r="P751" s="96" t="str">
        <f t="shared" si="44"/>
        <v/>
      </c>
      <c r="R751" s="9"/>
      <c r="S751" s="9"/>
      <c r="T751" s="9"/>
      <c r="U751" s="9"/>
      <c r="V751" s="9"/>
      <c r="W751" s="9"/>
      <c r="X751" s="9"/>
      <c r="Y751" s="9"/>
      <c r="Z751" s="9"/>
      <c r="AA751" s="9"/>
      <c r="AB751" s="9"/>
      <c r="AC751" s="9"/>
      <c r="AD751" s="9"/>
      <c r="AE751" s="9"/>
      <c r="AF751" s="9"/>
      <c r="AG751" s="9"/>
      <c r="AH751" s="9"/>
      <c r="AI751" s="9"/>
      <c r="AJ751" s="9"/>
      <c r="AK751" s="9"/>
      <c r="AL751" s="9"/>
      <c r="AM751" s="9"/>
      <c r="AN751" s="9"/>
      <c r="AO751" s="9"/>
      <c r="AP751" s="9"/>
      <c r="AQ751" s="9"/>
      <c r="AR751" s="9"/>
      <c r="AS751" s="9"/>
      <c r="AT751" s="9"/>
      <c r="AU751" s="9"/>
      <c r="AV751" s="9"/>
      <c r="AW751" s="9"/>
      <c r="AX751" s="9"/>
      <c r="AY751" s="9"/>
      <c r="AZ751" s="9"/>
      <c r="BA751" s="9"/>
      <c r="BB751" s="9"/>
      <c r="BC751" s="9"/>
      <c r="BD751" s="9"/>
      <c r="BE751" s="9"/>
      <c r="BF751" s="9"/>
      <c r="BG751" s="9"/>
      <c r="BH751" s="9"/>
      <c r="BI751" s="9"/>
      <c r="BJ751" s="9"/>
      <c r="BK751" s="9"/>
      <c r="BL751" s="9"/>
      <c r="BM751" s="9"/>
      <c r="BN751" s="9"/>
      <c r="BO751" s="9"/>
      <c r="BP751" s="9"/>
      <c r="BQ751" s="9"/>
      <c r="BR751" s="9"/>
      <c r="BS751" s="9"/>
      <c r="BT751" s="9"/>
      <c r="BU751" s="9"/>
      <c r="BV751" s="9"/>
      <c r="BW751" s="9"/>
      <c r="BX751" s="9"/>
      <c r="BY751" s="9"/>
      <c r="BZ751" s="9"/>
    </row>
    <row r="752" spans="1:78">
      <c r="A752" s="50">
        <f t="shared" si="47"/>
        <v>741</v>
      </c>
      <c r="C752" s="11" t="str">
        <f>IFERROR(INDEX('     2022    '!D:D,MATCH('Order Summary'!$A752,'     2022    '!$AN:$AN,0)),"")</f>
        <v/>
      </c>
      <c r="D752" s="11" t="str">
        <f>IFERROR(INDEX('     2022    '!C:C,MATCH('Order Summary'!$A752,'     2022    '!$AN:$AN,0)),"")</f>
        <v/>
      </c>
      <c r="E752" s="11" t="str">
        <f>IFERROR(INDEX('     2022    '!E:E,MATCH('Order Summary'!$A752,'     2022    '!$AN:$AN,0)),"")</f>
        <v/>
      </c>
      <c r="F752" s="96">
        <f>IFERROR(INDEX('     2022    '!AY:AY,MATCH($A752,'     2022    '!$AN:$AN,0)),0)</f>
        <v>0</v>
      </c>
      <c r="G752" s="180" t="str">
        <f>IFERROR(IF($O$3&gt;68,INDEX('     2022    '!I:I,MATCH($A752,'     2022    '!$AN:$AN,0))*(1-'     2022    '!$BA$1),INDEX('     2022    '!I:I,MATCH($A752,'     2022    '!$AN:$AN,0))),"")</f>
        <v/>
      </c>
      <c r="H752" s="96">
        <f>IFERROR(INDEX('     2022    '!AZ:AZ,MATCH($A752,'     2022    '!$AN:$AN,0)),0)</f>
        <v>0</v>
      </c>
      <c r="I752" s="180" t="str">
        <f>IFERROR(IF($O$3&gt;68,INDEX('     2022    '!M:M,MATCH($A752,'     2022    '!$AN:$AN,0))*(1-'     2022    '!$BA$1),INDEX('     2022    '!M:M,MATCH($A752,'     2022    '!$AN:$AN,0))),"")</f>
        <v/>
      </c>
      <c r="J752" s="181">
        <f t="shared" si="45"/>
        <v>0</v>
      </c>
      <c r="K752" s="182" t="str">
        <f t="shared" si="46"/>
        <v/>
      </c>
      <c r="L752" s="53"/>
      <c r="M752" s="52" t="str">
        <f>IFERROR(INDEX('     2022    '!R:R,MATCH('Order Summary'!$A752,'     2022    '!$AN:$AN,0)),"")</f>
        <v/>
      </c>
      <c r="N752" s="52" t="str">
        <f>IFERROR(INDEX('     2022    '!V:V,MATCH('Order Summary'!$A752,'     2022    '!$AN:$AN,0)),"")</f>
        <v/>
      </c>
      <c r="O752" s="52" t="str">
        <f>IFERROR(INDEX('     2022    '!S:S,MATCH('Order Summary'!$A752,'     2022    '!$AN:$AN,0)),"")</f>
        <v/>
      </c>
      <c r="P752" s="96" t="str">
        <f t="shared" si="44"/>
        <v/>
      </c>
      <c r="R752" s="9"/>
      <c r="S752" s="9"/>
      <c r="T752" s="9"/>
      <c r="U752" s="9"/>
      <c r="V752" s="9"/>
      <c r="W752" s="9"/>
      <c r="X752" s="9"/>
      <c r="Y752" s="9"/>
      <c r="Z752" s="9"/>
      <c r="AA752" s="9"/>
      <c r="AB752" s="9"/>
      <c r="AC752" s="9"/>
      <c r="AD752" s="9"/>
      <c r="AE752" s="9"/>
      <c r="AF752" s="9"/>
      <c r="AG752" s="9"/>
      <c r="AH752" s="9"/>
      <c r="AI752" s="9"/>
      <c r="AJ752" s="9"/>
      <c r="AK752" s="9"/>
      <c r="AL752" s="9"/>
      <c r="AM752" s="9"/>
      <c r="AN752" s="9"/>
      <c r="AO752" s="9"/>
      <c r="AP752" s="9"/>
      <c r="AQ752" s="9"/>
      <c r="AR752" s="9"/>
      <c r="AS752" s="9"/>
      <c r="AT752" s="9"/>
      <c r="AU752" s="9"/>
      <c r="AV752" s="9"/>
      <c r="AW752" s="9"/>
      <c r="AX752" s="9"/>
      <c r="AY752" s="9"/>
      <c r="AZ752" s="9"/>
      <c r="BA752" s="9"/>
      <c r="BB752" s="9"/>
      <c r="BC752" s="9"/>
      <c r="BD752" s="9"/>
      <c r="BE752" s="9"/>
      <c r="BF752" s="9"/>
      <c r="BG752" s="9"/>
      <c r="BH752" s="9"/>
      <c r="BI752" s="9"/>
      <c r="BJ752" s="9"/>
      <c r="BK752" s="9"/>
      <c r="BL752" s="9"/>
      <c r="BM752" s="9"/>
      <c r="BN752" s="9"/>
      <c r="BO752" s="9"/>
      <c r="BP752" s="9"/>
      <c r="BQ752" s="9"/>
      <c r="BR752" s="9"/>
      <c r="BS752" s="9"/>
      <c r="BT752" s="9"/>
      <c r="BU752" s="9"/>
      <c r="BV752" s="9"/>
      <c r="BW752" s="9"/>
      <c r="BX752" s="9"/>
      <c r="BY752" s="9"/>
      <c r="BZ752" s="9"/>
    </row>
    <row r="753" spans="1:78">
      <c r="A753" s="50">
        <f t="shared" si="47"/>
        <v>742</v>
      </c>
      <c r="C753" s="11" t="str">
        <f>IFERROR(INDEX('     2022    '!D:D,MATCH('Order Summary'!$A753,'     2022    '!$AN:$AN,0)),"")</f>
        <v/>
      </c>
      <c r="D753" s="11" t="str">
        <f>IFERROR(INDEX('     2022    '!C:C,MATCH('Order Summary'!$A753,'     2022    '!$AN:$AN,0)),"")</f>
        <v/>
      </c>
      <c r="E753" s="11" t="str">
        <f>IFERROR(INDEX('     2022    '!E:E,MATCH('Order Summary'!$A753,'     2022    '!$AN:$AN,0)),"")</f>
        <v/>
      </c>
      <c r="F753" s="96">
        <f>IFERROR(INDEX('     2022    '!AY:AY,MATCH($A753,'     2022    '!$AN:$AN,0)),0)</f>
        <v>0</v>
      </c>
      <c r="G753" s="180" t="str">
        <f>IFERROR(IF($O$3&gt;68,INDEX('     2022    '!I:I,MATCH($A753,'     2022    '!$AN:$AN,0))*(1-'     2022    '!$BA$1),INDEX('     2022    '!I:I,MATCH($A753,'     2022    '!$AN:$AN,0))),"")</f>
        <v/>
      </c>
      <c r="H753" s="96">
        <f>IFERROR(INDEX('     2022    '!AZ:AZ,MATCH($A753,'     2022    '!$AN:$AN,0)),0)</f>
        <v>0</v>
      </c>
      <c r="I753" s="180" t="str">
        <f>IFERROR(IF($O$3&gt;68,INDEX('     2022    '!M:M,MATCH($A753,'     2022    '!$AN:$AN,0))*(1-'     2022    '!$BA$1),INDEX('     2022    '!M:M,MATCH($A753,'     2022    '!$AN:$AN,0))),"")</f>
        <v/>
      </c>
      <c r="J753" s="181">
        <f t="shared" si="45"/>
        <v>0</v>
      </c>
      <c r="K753" s="182" t="str">
        <f t="shared" si="46"/>
        <v/>
      </c>
      <c r="L753" s="53"/>
      <c r="M753" s="52" t="str">
        <f>IFERROR(INDEX('     2022    '!R:R,MATCH('Order Summary'!$A753,'     2022    '!$AN:$AN,0)),"")</f>
        <v/>
      </c>
      <c r="N753" s="52" t="str">
        <f>IFERROR(INDEX('     2022    '!V:V,MATCH('Order Summary'!$A753,'     2022    '!$AN:$AN,0)),"")</f>
        <v/>
      </c>
      <c r="O753" s="52" t="str">
        <f>IFERROR(INDEX('     2022    '!S:S,MATCH('Order Summary'!$A753,'     2022    '!$AN:$AN,0)),"")</f>
        <v/>
      </c>
      <c r="P753" s="96" t="str">
        <f t="shared" si="44"/>
        <v/>
      </c>
      <c r="R753" s="9"/>
      <c r="S753" s="9"/>
      <c r="T753" s="9"/>
      <c r="U753" s="9"/>
      <c r="V753" s="9"/>
      <c r="W753" s="9"/>
      <c r="X753" s="9"/>
      <c r="Y753" s="9"/>
      <c r="Z753" s="9"/>
      <c r="AA753" s="9"/>
      <c r="AB753" s="9"/>
      <c r="AC753" s="9"/>
      <c r="AD753" s="9"/>
      <c r="AE753" s="9"/>
      <c r="AF753" s="9"/>
      <c r="AG753" s="9"/>
      <c r="AH753" s="9"/>
      <c r="AI753" s="9"/>
      <c r="AJ753" s="9"/>
      <c r="AK753" s="9"/>
      <c r="AL753" s="9"/>
      <c r="AM753" s="9"/>
      <c r="AN753" s="9"/>
      <c r="AO753" s="9"/>
      <c r="AP753" s="9"/>
      <c r="AQ753" s="9"/>
      <c r="AR753" s="9"/>
      <c r="AS753" s="9"/>
      <c r="AT753" s="9"/>
      <c r="AU753" s="9"/>
      <c r="AV753" s="9"/>
      <c r="AW753" s="9"/>
      <c r="AX753" s="9"/>
      <c r="AY753" s="9"/>
      <c r="AZ753" s="9"/>
      <c r="BA753" s="9"/>
      <c r="BB753" s="9"/>
      <c r="BC753" s="9"/>
      <c r="BD753" s="9"/>
      <c r="BE753" s="9"/>
      <c r="BF753" s="9"/>
      <c r="BG753" s="9"/>
      <c r="BH753" s="9"/>
      <c r="BI753" s="9"/>
      <c r="BJ753" s="9"/>
      <c r="BK753" s="9"/>
      <c r="BL753" s="9"/>
      <c r="BM753" s="9"/>
      <c r="BN753" s="9"/>
      <c r="BO753" s="9"/>
      <c r="BP753" s="9"/>
      <c r="BQ753" s="9"/>
      <c r="BR753" s="9"/>
      <c r="BS753" s="9"/>
      <c r="BT753" s="9"/>
      <c r="BU753" s="9"/>
      <c r="BV753" s="9"/>
      <c r="BW753" s="9"/>
      <c r="BX753" s="9"/>
      <c r="BY753" s="9"/>
      <c r="BZ753" s="9"/>
    </row>
    <row r="754" spans="1:78">
      <c r="A754" s="50">
        <f t="shared" si="47"/>
        <v>743</v>
      </c>
      <c r="C754" s="11" t="str">
        <f>IFERROR(INDEX('     2022    '!D:D,MATCH('Order Summary'!$A754,'     2022    '!$AN:$AN,0)),"")</f>
        <v/>
      </c>
      <c r="D754" s="11" t="str">
        <f>IFERROR(INDEX('     2022    '!C:C,MATCH('Order Summary'!$A754,'     2022    '!$AN:$AN,0)),"")</f>
        <v/>
      </c>
      <c r="E754" s="11" t="str">
        <f>IFERROR(INDEX('     2022    '!E:E,MATCH('Order Summary'!$A754,'     2022    '!$AN:$AN,0)),"")</f>
        <v/>
      </c>
      <c r="F754" s="96">
        <f>IFERROR(INDEX('     2022    '!AY:AY,MATCH($A754,'     2022    '!$AN:$AN,0)),0)</f>
        <v>0</v>
      </c>
      <c r="G754" s="180" t="str">
        <f>IFERROR(IF($O$3&gt;68,INDEX('     2022    '!I:I,MATCH($A754,'     2022    '!$AN:$AN,0))*(1-'     2022    '!$BA$1),INDEX('     2022    '!I:I,MATCH($A754,'     2022    '!$AN:$AN,0))),"")</f>
        <v/>
      </c>
      <c r="H754" s="96">
        <f>IFERROR(INDEX('     2022    '!AZ:AZ,MATCH($A754,'     2022    '!$AN:$AN,0)),0)</f>
        <v>0</v>
      </c>
      <c r="I754" s="180" t="str">
        <f>IFERROR(IF($O$3&gt;68,INDEX('     2022    '!M:M,MATCH($A754,'     2022    '!$AN:$AN,0))*(1-'     2022    '!$BA$1),INDEX('     2022    '!M:M,MATCH($A754,'     2022    '!$AN:$AN,0))),"")</f>
        <v/>
      </c>
      <c r="J754" s="181">
        <f t="shared" si="45"/>
        <v>0</v>
      </c>
      <c r="K754" s="182" t="str">
        <f t="shared" si="46"/>
        <v/>
      </c>
      <c r="L754" s="53"/>
      <c r="M754" s="52" t="str">
        <f>IFERROR(INDEX('     2022    '!R:R,MATCH('Order Summary'!$A754,'     2022    '!$AN:$AN,0)),"")</f>
        <v/>
      </c>
      <c r="N754" s="52" t="str">
        <f>IFERROR(INDEX('     2022    '!V:V,MATCH('Order Summary'!$A754,'     2022    '!$AN:$AN,0)),"")</f>
        <v/>
      </c>
      <c r="O754" s="52" t="str">
        <f>IFERROR(INDEX('     2022    '!S:S,MATCH('Order Summary'!$A754,'     2022    '!$AN:$AN,0)),"")</f>
        <v/>
      </c>
      <c r="P754" s="96" t="str">
        <f t="shared" si="44"/>
        <v/>
      </c>
      <c r="R754" s="9"/>
      <c r="S754" s="9"/>
      <c r="T754" s="9"/>
      <c r="U754" s="9"/>
      <c r="V754" s="9"/>
      <c r="W754" s="9"/>
      <c r="X754" s="9"/>
      <c r="Y754" s="9"/>
      <c r="Z754" s="9"/>
      <c r="AA754" s="9"/>
      <c r="AB754" s="9"/>
      <c r="AC754" s="9"/>
      <c r="AD754" s="9"/>
      <c r="AE754" s="9"/>
      <c r="AF754" s="9"/>
      <c r="AG754" s="9"/>
      <c r="AH754" s="9"/>
      <c r="AI754" s="9"/>
      <c r="AJ754" s="9"/>
      <c r="AK754" s="9"/>
      <c r="AL754" s="9"/>
      <c r="AM754" s="9"/>
      <c r="AN754" s="9"/>
      <c r="AO754" s="9"/>
      <c r="AP754" s="9"/>
      <c r="AQ754" s="9"/>
      <c r="AR754" s="9"/>
      <c r="AS754" s="9"/>
      <c r="AT754" s="9"/>
      <c r="AU754" s="9"/>
      <c r="AV754" s="9"/>
      <c r="AW754" s="9"/>
      <c r="AX754" s="9"/>
      <c r="AY754" s="9"/>
      <c r="AZ754" s="9"/>
      <c r="BA754" s="9"/>
      <c r="BB754" s="9"/>
      <c r="BC754" s="9"/>
      <c r="BD754" s="9"/>
      <c r="BE754" s="9"/>
      <c r="BF754" s="9"/>
      <c r="BG754" s="9"/>
      <c r="BH754" s="9"/>
      <c r="BI754" s="9"/>
      <c r="BJ754" s="9"/>
      <c r="BK754" s="9"/>
      <c r="BL754" s="9"/>
      <c r="BM754" s="9"/>
      <c r="BN754" s="9"/>
      <c r="BO754" s="9"/>
      <c r="BP754" s="9"/>
      <c r="BQ754" s="9"/>
      <c r="BR754" s="9"/>
      <c r="BS754" s="9"/>
      <c r="BT754" s="9"/>
      <c r="BU754" s="9"/>
      <c r="BV754" s="9"/>
      <c r="BW754" s="9"/>
      <c r="BX754" s="9"/>
      <c r="BY754" s="9"/>
      <c r="BZ754" s="9"/>
    </row>
    <row r="755" spans="1:78">
      <c r="A755" s="50">
        <f t="shared" si="47"/>
        <v>744</v>
      </c>
      <c r="C755" s="11" t="str">
        <f>IFERROR(INDEX('     2022    '!D:D,MATCH('Order Summary'!$A755,'     2022    '!$AN:$AN,0)),"")</f>
        <v/>
      </c>
      <c r="D755" s="11" t="str">
        <f>IFERROR(INDEX('     2022    '!C:C,MATCH('Order Summary'!$A755,'     2022    '!$AN:$AN,0)),"")</f>
        <v/>
      </c>
      <c r="E755" s="11" t="str">
        <f>IFERROR(INDEX('     2022    '!E:E,MATCH('Order Summary'!$A755,'     2022    '!$AN:$AN,0)),"")</f>
        <v/>
      </c>
      <c r="F755" s="96">
        <f>IFERROR(INDEX('     2022    '!AY:AY,MATCH($A755,'     2022    '!$AN:$AN,0)),0)</f>
        <v>0</v>
      </c>
      <c r="G755" s="180" t="str">
        <f>IFERROR(IF($O$3&gt;68,INDEX('     2022    '!I:I,MATCH($A755,'     2022    '!$AN:$AN,0))*(1-'     2022    '!$BA$1),INDEX('     2022    '!I:I,MATCH($A755,'     2022    '!$AN:$AN,0))),"")</f>
        <v/>
      </c>
      <c r="H755" s="96">
        <f>IFERROR(INDEX('     2022    '!AZ:AZ,MATCH($A755,'     2022    '!$AN:$AN,0)),0)</f>
        <v>0</v>
      </c>
      <c r="I755" s="180" t="str">
        <f>IFERROR(IF($O$3&gt;68,INDEX('     2022    '!M:M,MATCH($A755,'     2022    '!$AN:$AN,0))*(1-'     2022    '!$BA$1),INDEX('     2022    '!M:M,MATCH($A755,'     2022    '!$AN:$AN,0))),"")</f>
        <v/>
      </c>
      <c r="J755" s="181">
        <f t="shared" si="45"/>
        <v>0</v>
      </c>
      <c r="K755" s="182" t="str">
        <f t="shared" si="46"/>
        <v/>
      </c>
      <c r="L755" s="53"/>
      <c r="M755" s="52" t="str">
        <f>IFERROR(INDEX('     2022    '!R:R,MATCH('Order Summary'!$A755,'     2022    '!$AN:$AN,0)),"")</f>
        <v/>
      </c>
      <c r="N755" s="52" t="str">
        <f>IFERROR(INDEX('     2022    '!V:V,MATCH('Order Summary'!$A755,'     2022    '!$AN:$AN,0)),"")</f>
        <v/>
      </c>
      <c r="O755" s="52" t="str">
        <f>IFERROR(INDEX('     2022    '!S:S,MATCH('Order Summary'!$A755,'     2022    '!$AN:$AN,0)),"")</f>
        <v/>
      </c>
      <c r="P755" s="96" t="str">
        <f t="shared" si="44"/>
        <v/>
      </c>
      <c r="R755" s="9"/>
      <c r="S755" s="9"/>
      <c r="T755" s="9"/>
      <c r="U755" s="9"/>
      <c r="V755" s="9"/>
      <c r="W755" s="9"/>
      <c r="X755" s="9"/>
      <c r="Y755" s="9"/>
      <c r="Z755" s="9"/>
      <c r="AA755" s="9"/>
      <c r="AB755" s="9"/>
      <c r="AC755" s="9"/>
      <c r="AD755" s="9"/>
      <c r="AE755" s="9"/>
      <c r="AF755" s="9"/>
      <c r="AG755" s="9"/>
      <c r="AH755" s="9"/>
      <c r="AI755" s="9"/>
      <c r="AJ755" s="9"/>
      <c r="AK755" s="9"/>
      <c r="AL755" s="9"/>
      <c r="AM755" s="9"/>
      <c r="AN755" s="9"/>
      <c r="AO755" s="9"/>
      <c r="AP755" s="9"/>
      <c r="AQ755" s="9"/>
      <c r="AR755" s="9"/>
      <c r="AS755" s="9"/>
      <c r="AT755" s="9"/>
      <c r="AU755" s="9"/>
      <c r="AV755" s="9"/>
      <c r="AW755" s="9"/>
      <c r="AX755" s="9"/>
      <c r="AY755" s="9"/>
      <c r="AZ755" s="9"/>
      <c r="BA755" s="9"/>
      <c r="BB755" s="9"/>
      <c r="BC755" s="9"/>
      <c r="BD755" s="9"/>
      <c r="BE755" s="9"/>
      <c r="BF755" s="9"/>
      <c r="BG755" s="9"/>
      <c r="BH755" s="9"/>
      <c r="BI755" s="9"/>
      <c r="BJ755" s="9"/>
      <c r="BK755" s="9"/>
      <c r="BL755" s="9"/>
      <c r="BM755" s="9"/>
      <c r="BN755" s="9"/>
      <c r="BO755" s="9"/>
      <c r="BP755" s="9"/>
      <c r="BQ755" s="9"/>
      <c r="BR755" s="9"/>
      <c r="BS755" s="9"/>
      <c r="BT755" s="9"/>
      <c r="BU755" s="9"/>
      <c r="BV755" s="9"/>
      <c r="BW755" s="9"/>
      <c r="BX755" s="9"/>
      <c r="BY755" s="9"/>
      <c r="BZ755" s="9"/>
    </row>
    <row r="756" spans="1:78">
      <c r="A756" s="50">
        <f t="shared" si="47"/>
        <v>745</v>
      </c>
      <c r="C756" s="11" t="str">
        <f>IFERROR(INDEX('     2022    '!D:D,MATCH('Order Summary'!$A756,'     2022    '!$AN:$AN,0)),"")</f>
        <v/>
      </c>
      <c r="D756" s="11" t="str">
        <f>IFERROR(INDEX('     2022    '!C:C,MATCH('Order Summary'!$A756,'     2022    '!$AN:$AN,0)),"")</f>
        <v/>
      </c>
      <c r="E756" s="11" t="str">
        <f>IFERROR(INDEX('     2022    '!E:E,MATCH('Order Summary'!$A756,'     2022    '!$AN:$AN,0)),"")</f>
        <v/>
      </c>
      <c r="F756" s="96">
        <f>IFERROR(INDEX('     2022    '!AY:AY,MATCH($A756,'     2022    '!$AN:$AN,0)),0)</f>
        <v>0</v>
      </c>
      <c r="G756" s="180" t="str">
        <f>IFERROR(IF($O$3&gt;68,INDEX('     2022    '!I:I,MATCH($A756,'     2022    '!$AN:$AN,0))*(1-'     2022    '!$BA$1),INDEX('     2022    '!I:I,MATCH($A756,'     2022    '!$AN:$AN,0))),"")</f>
        <v/>
      </c>
      <c r="H756" s="96">
        <f>IFERROR(INDEX('     2022    '!AZ:AZ,MATCH($A756,'     2022    '!$AN:$AN,0)),0)</f>
        <v>0</v>
      </c>
      <c r="I756" s="180" t="str">
        <f>IFERROR(IF($O$3&gt;68,INDEX('     2022    '!M:M,MATCH($A756,'     2022    '!$AN:$AN,0))*(1-'     2022    '!$BA$1),INDEX('     2022    '!M:M,MATCH($A756,'     2022    '!$AN:$AN,0))),"")</f>
        <v/>
      </c>
      <c r="J756" s="181">
        <f t="shared" si="45"/>
        <v>0</v>
      </c>
      <c r="K756" s="182" t="str">
        <f t="shared" si="46"/>
        <v/>
      </c>
      <c r="L756" s="53"/>
      <c r="M756" s="52" t="str">
        <f>IFERROR(INDEX('     2022    '!R:R,MATCH('Order Summary'!$A756,'     2022    '!$AN:$AN,0)),"")</f>
        <v/>
      </c>
      <c r="N756" s="52" t="str">
        <f>IFERROR(INDEX('     2022    '!V:V,MATCH('Order Summary'!$A756,'     2022    '!$AN:$AN,0)),"")</f>
        <v/>
      </c>
      <c r="O756" s="52" t="str">
        <f>IFERROR(INDEX('     2022    '!S:S,MATCH('Order Summary'!$A756,'     2022    '!$AN:$AN,0)),"")</f>
        <v/>
      </c>
      <c r="P756" s="96" t="str">
        <f t="shared" si="44"/>
        <v/>
      </c>
      <c r="R756" s="9"/>
      <c r="S756" s="9"/>
      <c r="T756" s="9"/>
      <c r="U756" s="9"/>
      <c r="V756" s="9"/>
      <c r="W756" s="9"/>
      <c r="X756" s="9"/>
      <c r="Y756" s="9"/>
      <c r="Z756" s="9"/>
      <c r="AA756" s="9"/>
      <c r="AB756" s="9"/>
      <c r="AC756" s="9"/>
      <c r="AD756" s="9"/>
      <c r="AE756" s="9"/>
      <c r="AF756" s="9"/>
      <c r="AG756" s="9"/>
      <c r="AH756" s="9"/>
      <c r="AI756" s="9"/>
      <c r="AJ756" s="9"/>
      <c r="AK756" s="9"/>
      <c r="AL756" s="9"/>
      <c r="AM756" s="9"/>
      <c r="AN756" s="9"/>
      <c r="AO756" s="9"/>
      <c r="AP756" s="9"/>
      <c r="AQ756" s="9"/>
      <c r="AR756" s="9"/>
      <c r="AS756" s="9"/>
      <c r="AT756" s="9"/>
      <c r="AU756" s="9"/>
      <c r="AV756" s="9"/>
      <c r="AW756" s="9"/>
      <c r="AX756" s="9"/>
      <c r="AY756" s="9"/>
      <c r="AZ756" s="9"/>
      <c r="BA756" s="9"/>
      <c r="BB756" s="9"/>
      <c r="BC756" s="9"/>
      <c r="BD756" s="9"/>
      <c r="BE756" s="9"/>
      <c r="BF756" s="9"/>
      <c r="BG756" s="9"/>
      <c r="BH756" s="9"/>
      <c r="BI756" s="9"/>
      <c r="BJ756" s="9"/>
      <c r="BK756" s="9"/>
      <c r="BL756" s="9"/>
      <c r="BM756" s="9"/>
      <c r="BN756" s="9"/>
      <c r="BO756" s="9"/>
      <c r="BP756" s="9"/>
      <c r="BQ756" s="9"/>
      <c r="BR756" s="9"/>
      <c r="BS756" s="9"/>
      <c r="BT756" s="9"/>
      <c r="BU756" s="9"/>
      <c r="BV756" s="9"/>
      <c r="BW756" s="9"/>
      <c r="BX756" s="9"/>
      <c r="BY756" s="9"/>
      <c r="BZ756" s="9"/>
    </row>
    <row r="757" spans="1:78">
      <c r="A757" s="50">
        <f t="shared" si="47"/>
        <v>746</v>
      </c>
      <c r="C757" s="11" t="str">
        <f>IFERROR(INDEX('     2022    '!D:D,MATCH('Order Summary'!$A757,'     2022    '!$AN:$AN,0)),"")</f>
        <v/>
      </c>
      <c r="D757" s="11" t="str">
        <f>IFERROR(INDEX('     2022    '!C:C,MATCH('Order Summary'!$A757,'     2022    '!$AN:$AN,0)),"")</f>
        <v/>
      </c>
      <c r="E757" s="11" t="str">
        <f>IFERROR(INDEX('     2022    '!E:E,MATCH('Order Summary'!$A757,'     2022    '!$AN:$AN,0)),"")</f>
        <v/>
      </c>
      <c r="F757" s="96">
        <f>IFERROR(INDEX('     2022    '!AY:AY,MATCH($A757,'     2022    '!$AN:$AN,0)),0)</f>
        <v>0</v>
      </c>
      <c r="G757" s="180" t="str">
        <f>IFERROR(IF($O$3&gt;68,INDEX('     2022    '!I:I,MATCH($A757,'     2022    '!$AN:$AN,0))*(1-'     2022    '!$BA$1),INDEX('     2022    '!I:I,MATCH($A757,'     2022    '!$AN:$AN,0))),"")</f>
        <v/>
      </c>
      <c r="H757" s="96">
        <f>IFERROR(INDEX('     2022    '!AZ:AZ,MATCH($A757,'     2022    '!$AN:$AN,0)),0)</f>
        <v>0</v>
      </c>
      <c r="I757" s="180" t="str">
        <f>IFERROR(IF($O$3&gt;68,INDEX('     2022    '!M:M,MATCH($A757,'     2022    '!$AN:$AN,0))*(1-'     2022    '!$BA$1),INDEX('     2022    '!M:M,MATCH($A757,'     2022    '!$AN:$AN,0))),"")</f>
        <v/>
      </c>
      <c r="J757" s="181">
        <f t="shared" si="45"/>
        <v>0</v>
      </c>
      <c r="K757" s="182" t="str">
        <f t="shared" si="46"/>
        <v/>
      </c>
      <c r="L757" s="53"/>
      <c r="M757" s="52" t="str">
        <f>IFERROR(INDEX('     2022    '!R:R,MATCH('Order Summary'!$A757,'     2022    '!$AN:$AN,0)),"")</f>
        <v/>
      </c>
      <c r="N757" s="52" t="str">
        <f>IFERROR(INDEX('     2022    '!V:V,MATCH('Order Summary'!$A757,'     2022    '!$AN:$AN,0)),"")</f>
        <v/>
      </c>
      <c r="O757" s="52" t="str">
        <f>IFERROR(INDEX('     2022    '!S:S,MATCH('Order Summary'!$A757,'     2022    '!$AN:$AN,0)),"")</f>
        <v/>
      </c>
      <c r="P757" s="96" t="str">
        <f t="shared" si="44"/>
        <v/>
      </c>
      <c r="R757" s="9"/>
      <c r="S757" s="9"/>
      <c r="T757" s="9"/>
      <c r="U757" s="9"/>
      <c r="V757" s="9"/>
      <c r="W757" s="9"/>
      <c r="X757" s="9"/>
      <c r="Y757" s="9"/>
      <c r="Z757" s="9"/>
      <c r="AA757" s="9"/>
      <c r="AB757" s="9"/>
      <c r="AC757" s="9"/>
      <c r="AD757" s="9"/>
      <c r="AE757" s="9"/>
      <c r="AF757" s="9"/>
      <c r="AG757" s="9"/>
      <c r="AH757" s="9"/>
      <c r="AI757" s="9"/>
      <c r="AJ757" s="9"/>
      <c r="AK757" s="9"/>
      <c r="AL757" s="9"/>
      <c r="AM757" s="9"/>
      <c r="AN757" s="9"/>
      <c r="AO757" s="9"/>
      <c r="AP757" s="9"/>
      <c r="AQ757" s="9"/>
      <c r="AR757" s="9"/>
      <c r="AS757" s="9"/>
      <c r="AT757" s="9"/>
      <c r="AU757" s="9"/>
      <c r="AV757" s="9"/>
      <c r="AW757" s="9"/>
      <c r="AX757" s="9"/>
      <c r="AY757" s="9"/>
      <c r="AZ757" s="9"/>
      <c r="BA757" s="9"/>
      <c r="BB757" s="9"/>
      <c r="BC757" s="9"/>
      <c r="BD757" s="9"/>
      <c r="BE757" s="9"/>
      <c r="BF757" s="9"/>
      <c r="BG757" s="9"/>
      <c r="BH757" s="9"/>
      <c r="BI757" s="9"/>
      <c r="BJ757" s="9"/>
      <c r="BK757" s="9"/>
      <c r="BL757" s="9"/>
      <c r="BM757" s="9"/>
      <c r="BN757" s="9"/>
      <c r="BO757" s="9"/>
      <c r="BP757" s="9"/>
      <c r="BQ757" s="9"/>
      <c r="BR757" s="9"/>
      <c r="BS757" s="9"/>
      <c r="BT757" s="9"/>
      <c r="BU757" s="9"/>
      <c r="BV757" s="9"/>
      <c r="BW757" s="9"/>
      <c r="BX757" s="9"/>
      <c r="BY757" s="9"/>
      <c r="BZ757" s="9"/>
    </row>
    <row r="758" spans="1:78">
      <c r="A758" s="50">
        <f t="shared" si="47"/>
        <v>747</v>
      </c>
      <c r="C758" s="11" t="str">
        <f>IFERROR(INDEX('     2022    '!D:D,MATCH('Order Summary'!$A758,'     2022    '!$AN:$AN,0)),"")</f>
        <v/>
      </c>
      <c r="D758" s="11" t="str">
        <f>IFERROR(INDEX('     2022    '!C:C,MATCH('Order Summary'!$A758,'     2022    '!$AN:$AN,0)),"")</f>
        <v/>
      </c>
      <c r="E758" s="11" t="str">
        <f>IFERROR(INDEX('     2022    '!E:E,MATCH('Order Summary'!$A758,'     2022    '!$AN:$AN,0)),"")</f>
        <v/>
      </c>
      <c r="F758" s="96">
        <f>IFERROR(INDEX('     2022    '!AY:AY,MATCH($A758,'     2022    '!$AN:$AN,0)),0)</f>
        <v>0</v>
      </c>
      <c r="G758" s="180" t="str">
        <f>IFERROR(IF($O$3&gt;68,INDEX('     2022    '!I:I,MATCH($A758,'     2022    '!$AN:$AN,0))*(1-'     2022    '!$BA$1),INDEX('     2022    '!I:I,MATCH($A758,'     2022    '!$AN:$AN,0))),"")</f>
        <v/>
      </c>
      <c r="H758" s="96">
        <f>IFERROR(INDEX('     2022    '!AZ:AZ,MATCH($A758,'     2022    '!$AN:$AN,0)),0)</f>
        <v>0</v>
      </c>
      <c r="I758" s="180" t="str">
        <f>IFERROR(IF($O$3&gt;68,INDEX('     2022    '!M:M,MATCH($A758,'     2022    '!$AN:$AN,0))*(1-'     2022    '!$BA$1),INDEX('     2022    '!M:M,MATCH($A758,'     2022    '!$AN:$AN,0))),"")</f>
        <v/>
      </c>
      <c r="J758" s="181">
        <f t="shared" si="45"/>
        <v>0</v>
      </c>
      <c r="K758" s="182" t="str">
        <f t="shared" si="46"/>
        <v/>
      </c>
      <c r="L758" s="53"/>
      <c r="M758" s="52" t="str">
        <f>IFERROR(INDEX('     2022    '!R:R,MATCH('Order Summary'!$A758,'     2022    '!$AN:$AN,0)),"")</f>
        <v/>
      </c>
      <c r="N758" s="52" t="str">
        <f>IFERROR(INDEX('     2022    '!V:V,MATCH('Order Summary'!$A758,'     2022    '!$AN:$AN,0)),"")</f>
        <v/>
      </c>
      <c r="O758" s="52" t="str">
        <f>IFERROR(INDEX('     2022    '!S:S,MATCH('Order Summary'!$A758,'     2022    '!$AN:$AN,0)),"")</f>
        <v/>
      </c>
      <c r="P758" s="96" t="str">
        <f t="shared" si="44"/>
        <v/>
      </c>
      <c r="R758" s="9"/>
      <c r="S758" s="9"/>
      <c r="T758" s="9"/>
      <c r="U758" s="9"/>
      <c r="V758" s="9"/>
      <c r="W758" s="9"/>
      <c r="X758" s="9"/>
      <c r="Y758" s="9"/>
      <c r="Z758" s="9"/>
      <c r="AA758" s="9"/>
      <c r="AB758" s="9"/>
      <c r="AC758" s="9"/>
      <c r="AD758" s="9"/>
      <c r="AE758" s="9"/>
      <c r="AF758" s="9"/>
      <c r="AG758" s="9"/>
      <c r="AH758" s="9"/>
      <c r="AI758" s="9"/>
      <c r="AJ758" s="9"/>
      <c r="AK758" s="9"/>
      <c r="AL758" s="9"/>
      <c r="AM758" s="9"/>
      <c r="AN758" s="9"/>
      <c r="AO758" s="9"/>
      <c r="AP758" s="9"/>
      <c r="AQ758" s="9"/>
      <c r="AR758" s="9"/>
      <c r="AS758" s="9"/>
      <c r="AT758" s="9"/>
      <c r="AU758" s="9"/>
      <c r="AV758" s="9"/>
      <c r="AW758" s="9"/>
      <c r="AX758" s="9"/>
      <c r="AY758" s="9"/>
      <c r="AZ758" s="9"/>
      <c r="BA758" s="9"/>
      <c r="BB758" s="9"/>
      <c r="BC758" s="9"/>
      <c r="BD758" s="9"/>
      <c r="BE758" s="9"/>
      <c r="BF758" s="9"/>
      <c r="BG758" s="9"/>
      <c r="BH758" s="9"/>
      <c r="BI758" s="9"/>
      <c r="BJ758" s="9"/>
      <c r="BK758" s="9"/>
      <c r="BL758" s="9"/>
      <c r="BM758" s="9"/>
      <c r="BN758" s="9"/>
      <c r="BO758" s="9"/>
      <c r="BP758" s="9"/>
      <c r="BQ758" s="9"/>
      <c r="BR758" s="9"/>
      <c r="BS758" s="9"/>
      <c r="BT758" s="9"/>
      <c r="BU758" s="9"/>
      <c r="BV758" s="9"/>
      <c r="BW758" s="9"/>
      <c r="BX758" s="9"/>
      <c r="BY758" s="9"/>
      <c r="BZ758" s="9"/>
    </row>
    <row r="759" spans="1:78">
      <c r="A759" s="50">
        <f t="shared" si="47"/>
        <v>748</v>
      </c>
      <c r="C759" s="11" t="str">
        <f>IFERROR(INDEX('     2022    '!D:D,MATCH('Order Summary'!$A759,'     2022    '!$AN:$AN,0)),"")</f>
        <v/>
      </c>
      <c r="D759" s="11" t="str">
        <f>IFERROR(INDEX('     2022    '!C:C,MATCH('Order Summary'!$A759,'     2022    '!$AN:$AN,0)),"")</f>
        <v/>
      </c>
      <c r="E759" s="11" t="str">
        <f>IFERROR(INDEX('     2022    '!E:E,MATCH('Order Summary'!$A759,'     2022    '!$AN:$AN,0)),"")</f>
        <v/>
      </c>
      <c r="F759" s="96">
        <f>IFERROR(INDEX('     2022    '!AY:AY,MATCH($A759,'     2022    '!$AN:$AN,0)),0)</f>
        <v>0</v>
      </c>
      <c r="G759" s="180" t="str">
        <f>IFERROR(IF($O$3&gt;68,INDEX('     2022    '!I:I,MATCH($A759,'     2022    '!$AN:$AN,0))*(1-'     2022    '!$BA$1),INDEX('     2022    '!I:I,MATCH($A759,'     2022    '!$AN:$AN,0))),"")</f>
        <v/>
      </c>
      <c r="H759" s="96">
        <f>IFERROR(INDEX('     2022    '!AZ:AZ,MATCH($A759,'     2022    '!$AN:$AN,0)),0)</f>
        <v>0</v>
      </c>
      <c r="I759" s="180" t="str">
        <f>IFERROR(IF($O$3&gt;68,INDEX('     2022    '!M:M,MATCH($A759,'     2022    '!$AN:$AN,0))*(1-'     2022    '!$BA$1),INDEX('     2022    '!M:M,MATCH($A759,'     2022    '!$AN:$AN,0))),"")</f>
        <v/>
      </c>
      <c r="J759" s="181">
        <f t="shared" si="45"/>
        <v>0</v>
      </c>
      <c r="K759" s="182" t="str">
        <f t="shared" si="46"/>
        <v/>
      </c>
      <c r="L759" s="53"/>
      <c r="M759" s="52" t="str">
        <f>IFERROR(INDEX('     2022    '!R:R,MATCH('Order Summary'!$A759,'     2022    '!$AN:$AN,0)),"")</f>
        <v/>
      </c>
      <c r="N759" s="52" t="str">
        <f>IFERROR(INDEX('     2022    '!V:V,MATCH('Order Summary'!$A759,'     2022    '!$AN:$AN,0)),"")</f>
        <v/>
      </c>
      <c r="O759" s="52" t="str">
        <f>IFERROR(INDEX('     2022    '!S:S,MATCH('Order Summary'!$A759,'     2022    '!$AN:$AN,0)),"")</f>
        <v/>
      </c>
      <c r="P759" s="96" t="str">
        <f t="shared" si="44"/>
        <v/>
      </c>
      <c r="R759" s="9"/>
      <c r="S759" s="9"/>
      <c r="T759" s="9"/>
      <c r="U759" s="9"/>
      <c r="V759" s="9"/>
      <c r="W759" s="9"/>
      <c r="X759" s="9"/>
      <c r="Y759" s="9"/>
      <c r="Z759" s="9"/>
      <c r="AA759" s="9"/>
      <c r="AB759" s="9"/>
      <c r="AC759" s="9"/>
      <c r="AD759" s="9"/>
      <c r="AE759" s="9"/>
      <c r="AF759" s="9"/>
      <c r="AG759" s="9"/>
      <c r="AH759" s="9"/>
      <c r="AI759" s="9"/>
      <c r="AJ759" s="9"/>
      <c r="AK759" s="9"/>
      <c r="AL759" s="9"/>
      <c r="AM759" s="9"/>
      <c r="AN759" s="9"/>
      <c r="AO759" s="9"/>
      <c r="AP759" s="9"/>
      <c r="AQ759" s="9"/>
      <c r="AR759" s="9"/>
      <c r="AS759" s="9"/>
      <c r="AT759" s="9"/>
      <c r="AU759" s="9"/>
      <c r="AV759" s="9"/>
      <c r="AW759" s="9"/>
      <c r="AX759" s="9"/>
      <c r="AY759" s="9"/>
      <c r="AZ759" s="9"/>
      <c r="BA759" s="9"/>
      <c r="BB759" s="9"/>
      <c r="BC759" s="9"/>
      <c r="BD759" s="9"/>
      <c r="BE759" s="9"/>
      <c r="BF759" s="9"/>
      <c r="BG759" s="9"/>
      <c r="BH759" s="9"/>
      <c r="BI759" s="9"/>
      <c r="BJ759" s="9"/>
      <c r="BK759" s="9"/>
      <c r="BL759" s="9"/>
      <c r="BM759" s="9"/>
      <c r="BN759" s="9"/>
      <c r="BO759" s="9"/>
      <c r="BP759" s="9"/>
      <c r="BQ759" s="9"/>
      <c r="BR759" s="9"/>
      <c r="BS759" s="9"/>
      <c r="BT759" s="9"/>
      <c r="BU759" s="9"/>
      <c r="BV759" s="9"/>
      <c r="BW759" s="9"/>
      <c r="BX759" s="9"/>
      <c r="BY759" s="9"/>
      <c r="BZ759" s="9"/>
    </row>
    <row r="760" spans="1:78">
      <c r="A760" s="50">
        <f t="shared" si="47"/>
        <v>749</v>
      </c>
      <c r="C760" s="11" t="str">
        <f>IFERROR(INDEX('     2022    '!D:D,MATCH('Order Summary'!$A760,'     2022    '!$AN:$AN,0)),"")</f>
        <v/>
      </c>
      <c r="D760" s="11" t="str">
        <f>IFERROR(INDEX('     2022    '!C:C,MATCH('Order Summary'!$A760,'     2022    '!$AN:$AN,0)),"")</f>
        <v/>
      </c>
      <c r="E760" s="11" t="str">
        <f>IFERROR(INDEX('     2022    '!E:E,MATCH('Order Summary'!$A760,'     2022    '!$AN:$AN,0)),"")</f>
        <v/>
      </c>
      <c r="F760" s="96">
        <f>IFERROR(INDEX('     2022    '!AY:AY,MATCH($A760,'     2022    '!$AN:$AN,0)),0)</f>
        <v>0</v>
      </c>
      <c r="G760" s="180" t="str">
        <f>IFERROR(IF($O$3&gt;68,INDEX('     2022    '!I:I,MATCH($A760,'     2022    '!$AN:$AN,0))*(1-'     2022    '!$BA$1),INDEX('     2022    '!I:I,MATCH($A760,'     2022    '!$AN:$AN,0))),"")</f>
        <v/>
      </c>
      <c r="H760" s="96">
        <f>IFERROR(INDEX('     2022    '!AZ:AZ,MATCH($A760,'     2022    '!$AN:$AN,0)),0)</f>
        <v>0</v>
      </c>
      <c r="I760" s="180" t="str">
        <f>IFERROR(IF($O$3&gt;68,INDEX('     2022    '!M:M,MATCH($A760,'     2022    '!$AN:$AN,0))*(1-'     2022    '!$BA$1),INDEX('     2022    '!M:M,MATCH($A760,'     2022    '!$AN:$AN,0))),"")</f>
        <v/>
      </c>
      <c r="J760" s="181">
        <f t="shared" si="45"/>
        <v>0</v>
      </c>
      <c r="K760" s="182" t="str">
        <f t="shared" si="46"/>
        <v/>
      </c>
      <c r="L760" s="53"/>
      <c r="M760" s="52" t="str">
        <f>IFERROR(INDEX('     2022    '!R:R,MATCH('Order Summary'!$A760,'     2022    '!$AN:$AN,0)),"")</f>
        <v/>
      </c>
      <c r="N760" s="52" t="str">
        <f>IFERROR(INDEX('     2022    '!V:V,MATCH('Order Summary'!$A760,'     2022    '!$AN:$AN,0)),"")</f>
        <v/>
      </c>
      <c r="O760" s="52" t="str">
        <f>IFERROR(INDEX('     2022    '!S:S,MATCH('Order Summary'!$A760,'     2022    '!$AN:$AN,0)),"")</f>
        <v/>
      </c>
      <c r="P760" s="96" t="str">
        <f t="shared" si="44"/>
        <v/>
      </c>
      <c r="R760" s="9"/>
      <c r="S760" s="9"/>
      <c r="T760" s="9"/>
      <c r="U760" s="9"/>
      <c r="V760" s="9"/>
      <c r="W760" s="9"/>
      <c r="X760" s="9"/>
      <c r="Y760" s="9"/>
      <c r="Z760" s="9"/>
      <c r="AA760" s="9"/>
      <c r="AB760" s="9"/>
      <c r="AC760" s="9"/>
      <c r="AD760" s="9"/>
      <c r="AE760" s="9"/>
      <c r="AF760" s="9"/>
      <c r="AG760" s="9"/>
      <c r="AH760" s="9"/>
      <c r="AI760" s="9"/>
      <c r="AJ760" s="9"/>
      <c r="AK760" s="9"/>
      <c r="AL760" s="9"/>
      <c r="AM760" s="9"/>
      <c r="AN760" s="9"/>
      <c r="AO760" s="9"/>
      <c r="AP760" s="9"/>
      <c r="AQ760" s="9"/>
      <c r="AR760" s="9"/>
      <c r="AS760" s="9"/>
      <c r="AT760" s="9"/>
      <c r="AU760" s="9"/>
      <c r="AV760" s="9"/>
      <c r="AW760" s="9"/>
      <c r="AX760" s="9"/>
      <c r="AY760" s="9"/>
      <c r="AZ760" s="9"/>
      <c r="BA760" s="9"/>
      <c r="BB760" s="9"/>
      <c r="BC760" s="9"/>
      <c r="BD760" s="9"/>
      <c r="BE760" s="9"/>
      <c r="BF760" s="9"/>
      <c r="BG760" s="9"/>
      <c r="BH760" s="9"/>
      <c r="BI760" s="9"/>
      <c r="BJ760" s="9"/>
      <c r="BK760" s="9"/>
      <c r="BL760" s="9"/>
      <c r="BM760" s="9"/>
      <c r="BN760" s="9"/>
      <c r="BO760" s="9"/>
      <c r="BP760" s="9"/>
      <c r="BQ760" s="9"/>
      <c r="BR760" s="9"/>
      <c r="BS760" s="9"/>
      <c r="BT760" s="9"/>
      <c r="BU760" s="9"/>
      <c r="BV760" s="9"/>
      <c r="BW760" s="9"/>
      <c r="BX760" s="9"/>
      <c r="BY760" s="9"/>
      <c r="BZ760" s="9"/>
    </row>
    <row r="761" spans="1:78">
      <c r="A761" s="50">
        <f t="shared" si="47"/>
        <v>750</v>
      </c>
      <c r="C761" s="11" t="str">
        <f>IFERROR(INDEX('     2022    '!D:D,MATCH('Order Summary'!$A761,'     2022    '!$AN:$AN,0)),"")</f>
        <v/>
      </c>
      <c r="D761" s="11" t="str">
        <f>IFERROR(INDEX('     2022    '!C:C,MATCH('Order Summary'!$A761,'     2022    '!$AN:$AN,0)),"")</f>
        <v/>
      </c>
      <c r="E761" s="11" t="str">
        <f>IFERROR(INDEX('     2022    '!E:E,MATCH('Order Summary'!$A761,'     2022    '!$AN:$AN,0)),"")</f>
        <v/>
      </c>
      <c r="F761" s="96">
        <f>IFERROR(INDEX('     2022    '!AY:AY,MATCH($A761,'     2022    '!$AN:$AN,0)),0)</f>
        <v>0</v>
      </c>
      <c r="G761" s="180" t="str">
        <f>IFERROR(IF($O$3&gt;68,INDEX('     2022    '!I:I,MATCH($A761,'     2022    '!$AN:$AN,0))*(1-'     2022    '!$BA$1),INDEX('     2022    '!I:I,MATCH($A761,'     2022    '!$AN:$AN,0))),"")</f>
        <v/>
      </c>
      <c r="H761" s="96">
        <f>IFERROR(INDEX('     2022    '!AZ:AZ,MATCH($A761,'     2022    '!$AN:$AN,0)),0)</f>
        <v>0</v>
      </c>
      <c r="I761" s="180" t="str">
        <f>IFERROR(IF($O$3&gt;68,INDEX('     2022    '!M:M,MATCH($A761,'     2022    '!$AN:$AN,0))*(1-'     2022    '!$BA$1),INDEX('     2022    '!M:M,MATCH($A761,'     2022    '!$AN:$AN,0))),"")</f>
        <v/>
      </c>
      <c r="J761" s="181">
        <f t="shared" si="45"/>
        <v>0</v>
      </c>
      <c r="K761" s="182" t="str">
        <f t="shared" si="46"/>
        <v/>
      </c>
      <c r="L761" s="53"/>
      <c r="M761" s="52" t="str">
        <f>IFERROR(INDEX('     2022    '!R:R,MATCH('Order Summary'!$A761,'     2022    '!$AN:$AN,0)),"")</f>
        <v/>
      </c>
      <c r="N761" s="52" t="str">
        <f>IFERROR(INDEX('     2022    '!V:V,MATCH('Order Summary'!$A761,'     2022    '!$AN:$AN,0)),"")</f>
        <v/>
      </c>
      <c r="O761" s="52" t="str">
        <f>IFERROR(INDEX('     2022    '!S:S,MATCH('Order Summary'!$A761,'     2022    '!$AN:$AN,0)),"")</f>
        <v/>
      </c>
      <c r="P761" s="96" t="str">
        <f t="shared" si="44"/>
        <v/>
      </c>
      <c r="R761" s="9"/>
      <c r="S761" s="9"/>
      <c r="T761" s="9"/>
      <c r="U761" s="9"/>
      <c r="V761" s="9"/>
      <c r="W761" s="9"/>
      <c r="X761" s="9"/>
      <c r="Y761" s="9"/>
      <c r="Z761" s="9"/>
      <c r="AA761" s="9"/>
      <c r="AB761" s="9"/>
      <c r="AC761" s="9"/>
      <c r="AD761" s="9"/>
      <c r="AE761" s="9"/>
      <c r="AF761" s="9"/>
      <c r="AG761" s="9"/>
      <c r="AH761" s="9"/>
      <c r="AI761" s="9"/>
      <c r="AJ761" s="9"/>
      <c r="AK761" s="9"/>
      <c r="AL761" s="9"/>
      <c r="AM761" s="9"/>
      <c r="AN761" s="9"/>
      <c r="AO761" s="9"/>
      <c r="AP761" s="9"/>
      <c r="AQ761" s="9"/>
      <c r="AR761" s="9"/>
      <c r="AS761" s="9"/>
      <c r="AT761" s="9"/>
      <c r="AU761" s="9"/>
      <c r="AV761" s="9"/>
      <c r="AW761" s="9"/>
      <c r="AX761" s="9"/>
      <c r="AY761" s="9"/>
      <c r="AZ761" s="9"/>
      <c r="BA761" s="9"/>
      <c r="BB761" s="9"/>
      <c r="BC761" s="9"/>
      <c r="BD761" s="9"/>
      <c r="BE761" s="9"/>
      <c r="BF761" s="9"/>
      <c r="BG761" s="9"/>
      <c r="BH761" s="9"/>
      <c r="BI761" s="9"/>
      <c r="BJ761" s="9"/>
      <c r="BK761" s="9"/>
      <c r="BL761" s="9"/>
      <c r="BM761" s="9"/>
      <c r="BN761" s="9"/>
      <c r="BO761" s="9"/>
      <c r="BP761" s="9"/>
      <c r="BQ761" s="9"/>
      <c r="BR761" s="9"/>
      <c r="BS761" s="9"/>
      <c r="BT761" s="9"/>
      <c r="BU761" s="9"/>
      <c r="BV761" s="9"/>
      <c r="BW761" s="9"/>
      <c r="BX761" s="9"/>
      <c r="BY761" s="9"/>
      <c r="BZ761" s="9"/>
    </row>
    <row r="762" spans="1:78">
      <c r="A762" s="50">
        <f t="shared" si="47"/>
        <v>751</v>
      </c>
      <c r="C762" s="11" t="str">
        <f>IFERROR(INDEX('     2022    '!D:D,MATCH('Order Summary'!$A762,'     2022    '!$AN:$AN,0)),"")</f>
        <v/>
      </c>
      <c r="D762" s="11" t="str">
        <f>IFERROR(INDEX('     2022    '!C:C,MATCH('Order Summary'!$A762,'     2022    '!$AN:$AN,0)),"")</f>
        <v/>
      </c>
      <c r="E762" s="11" t="str">
        <f>IFERROR(INDEX('     2022    '!E:E,MATCH('Order Summary'!$A762,'     2022    '!$AN:$AN,0)),"")</f>
        <v/>
      </c>
      <c r="F762" s="96">
        <f>IFERROR(INDEX('     2022    '!AY:AY,MATCH($A762,'     2022    '!$AN:$AN,0)),0)</f>
        <v>0</v>
      </c>
      <c r="G762" s="180" t="str">
        <f>IFERROR(IF($O$3&gt;68,INDEX('     2022    '!I:I,MATCH($A762,'     2022    '!$AN:$AN,0))*(1-'     2022    '!$BA$1),INDEX('     2022    '!I:I,MATCH($A762,'     2022    '!$AN:$AN,0))),"")</f>
        <v/>
      </c>
      <c r="H762" s="96">
        <f>IFERROR(INDEX('     2022    '!AZ:AZ,MATCH($A762,'     2022    '!$AN:$AN,0)),0)</f>
        <v>0</v>
      </c>
      <c r="I762" s="180" t="str">
        <f>IFERROR(IF($O$3&gt;68,INDEX('     2022    '!M:M,MATCH($A762,'     2022    '!$AN:$AN,0))*(1-'     2022    '!$BA$1),INDEX('     2022    '!M:M,MATCH($A762,'     2022    '!$AN:$AN,0))),"")</f>
        <v/>
      </c>
      <c r="J762" s="181">
        <f t="shared" si="45"/>
        <v>0</v>
      </c>
      <c r="K762" s="182" t="str">
        <f t="shared" si="46"/>
        <v/>
      </c>
      <c r="L762" s="53"/>
      <c r="M762" s="52" t="str">
        <f>IFERROR(INDEX('     2022    '!R:R,MATCH('Order Summary'!$A762,'     2022    '!$AN:$AN,0)),"")</f>
        <v/>
      </c>
      <c r="N762" s="52" t="str">
        <f>IFERROR(INDEX('     2022    '!V:V,MATCH('Order Summary'!$A762,'     2022    '!$AN:$AN,0)),"")</f>
        <v/>
      </c>
      <c r="O762" s="52" t="str">
        <f>IFERROR(INDEX('     2022    '!S:S,MATCH('Order Summary'!$A762,'     2022    '!$AN:$AN,0)),"")</f>
        <v/>
      </c>
      <c r="P762" s="96" t="str">
        <f t="shared" si="44"/>
        <v/>
      </c>
      <c r="R762" s="9"/>
      <c r="S762" s="9"/>
      <c r="T762" s="9"/>
      <c r="U762" s="9"/>
      <c r="V762" s="9"/>
      <c r="W762" s="9"/>
      <c r="X762" s="9"/>
      <c r="Y762" s="9"/>
      <c r="Z762" s="9"/>
      <c r="AA762" s="9"/>
      <c r="AB762" s="9"/>
      <c r="AC762" s="9"/>
      <c r="AD762" s="9"/>
      <c r="AE762" s="9"/>
      <c r="AF762" s="9"/>
      <c r="AG762" s="9"/>
      <c r="AH762" s="9"/>
      <c r="AI762" s="9"/>
      <c r="AJ762" s="9"/>
      <c r="AK762" s="9"/>
      <c r="AL762" s="9"/>
      <c r="AM762" s="9"/>
      <c r="AN762" s="9"/>
      <c r="AO762" s="9"/>
      <c r="AP762" s="9"/>
      <c r="AQ762" s="9"/>
      <c r="AR762" s="9"/>
      <c r="AS762" s="9"/>
      <c r="AT762" s="9"/>
      <c r="AU762" s="9"/>
      <c r="AV762" s="9"/>
      <c r="AW762" s="9"/>
      <c r="AX762" s="9"/>
      <c r="AY762" s="9"/>
      <c r="AZ762" s="9"/>
      <c r="BA762" s="9"/>
      <c r="BB762" s="9"/>
      <c r="BC762" s="9"/>
      <c r="BD762" s="9"/>
      <c r="BE762" s="9"/>
      <c r="BF762" s="9"/>
      <c r="BG762" s="9"/>
      <c r="BH762" s="9"/>
      <c r="BI762" s="9"/>
      <c r="BJ762" s="9"/>
      <c r="BK762" s="9"/>
      <c r="BL762" s="9"/>
      <c r="BM762" s="9"/>
      <c r="BN762" s="9"/>
      <c r="BO762" s="9"/>
      <c r="BP762" s="9"/>
      <c r="BQ762" s="9"/>
      <c r="BR762" s="9"/>
      <c r="BS762" s="9"/>
      <c r="BT762" s="9"/>
      <c r="BU762" s="9"/>
      <c r="BV762" s="9"/>
      <c r="BW762" s="9"/>
      <c r="BX762" s="9"/>
      <c r="BY762" s="9"/>
      <c r="BZ762" s="9"/>
    </row>
    <row r="763" spans="1:78">
      <c r="A763" s="50">
        <f t="shared" si="47"/>
        <v>752</v>
      </c>
      <c r="C763" s="11" t="str">
        <f>IFERROR(INDEX('     2022    '!D:D,MATCH('Order Summary'!$A763,'     2022    '!$AN:$AN,0)),"")</f>
        <v/>
      </c>
      <c r="D763" s="11" t="str">
        <f>IFERROR(INDEX('     2022    '!C:C,MATCH('Order Summary'!$A763,'     2022    '!$AN:$AN,0)),"")</f>
        <v/>
      </c>
      <c r="E763" s="11" t="str">
        <f>IFERROR(INDEX('     2022    '!E:E,MATCH('Order Summary'!$A763,'     2022    '!$AN:$AN,0)),"")</f>
        <v/>
      </c>
      <c r="F763" s="96">
        <f>IFERROR(INDEX('     2022    '!AY:AY,MATCH($A763,'     2022    '!$AN:$AN,0)),0)</f>
        <v>0</v>
      </c>
      <c r="G763" s="180" t="str">
        <f>IFERROR(IF($O$3&gt;68,INDEX('     2022    '!I:I,MATCH($A763,'     2022    '!$AN:$AN,0))*(1-'     2022    '!$BA$1),INDEX('     2022    '!I:I,MATCH($A763,'     2022    '!$AN:$AN,0))),"")</f>
        <v/>
      </c>
      <c r="H763" s="96">
        <f>IFERROR(INDEX('     2022    '!AZ:AZ,MATCH($A763,'     2022    '!$AN:$AN,0)),0)</f>
        <v>0</v>
      </c>
      <c r="I763" s="180" t="str">
        <f>IFERROR(IF($O$3&gt;68,INDEX('     2022    '!M:M,MATCH($A763,'     2022    '!$AN:$AN,0))*(1-'     2022    '!$BA$1),INDEX('     2022    '!M:M,MATCH($A763,'     2022    '!$AN:$AN,0))),"")</f>
        <v/>
      </c>
      <c r="J763" s="181">
        <f t="shared" si="45"/>
        <v>0</v>
      </c>
      <c r="K763" s="182" t="str">
        <f t="shared" si="46"/>
        <v/>
      </c>
      <c r="L763" s="53"/>
      <c r="M763" s="52" t="str">
        <f>IFERROR(INDEX('     2022    '!R:R,MATCH('Order Summary'!$A763,'     2022    '!$AN:$AN,0)),"")</f>
        <v/>
      </c>
      <c r="N763" s="52" t="str">
        <f>IFERROR(INDEX('     2022    '!V:V,MATCH('Order Summary'!$A763,'     2022    '!$AN:$AN,0)),"")</f>
        <v/>
      </c>
      <c r="O763" s="52" t="str">
        <f>IFERROR(INDEX('     2022    '!S:S,MATCH('Order Summary'!$A763,'     2022    '!$AN:$AN,0)),"")</f>
        <v/>
      </c>
      <c r="P763" s="96" t="str">
        <f t="shared" si="44"/>
        <v/>
      </c>
      <c r="R763" s="9"/>
      <c r="S763" s="9"/>
      <c r="T763" s="9"/>
      <c r="U763" s="9"/>
      <c r="V763" s="9"/>
      <c r="W763" s="9"/>
      <c r="X763" s="9"/>
      <c r="Y763" s="9"/>
      <c r="Z763" s="9"/>
      <c r="AA763" s="9"/>
      <c r="AB763" s="9"/>
      <c r="AC763" s="9"/>
      <c r="AD763" s="9"/>
      <c r="AE763" s="9"/>
      <c r="AF763" s="9"/>
      <c r="AG763" s="9"/>
      <c r="AH763" s="9"/>
      <c r="AI763" s="9"/>
      <c r="AJ763" s="9"/>
      <c r="AK763" s="9"/>
      <c r="AL763" s="9"/>
      <c r="AM763" s="9"/>
      <c r="AN763" s="9"/>
      <c r="AO763" s="9"/>
      <c r="AP763" s="9"/>
      <c r="AQ763" s="9"/>
      <c r="AR763" s="9"/>
      <c r="AS763" s="9"/>
      <c r="AT763" s="9"/>
      <c r="AU763" s="9"/>
      <c r="AV763" s="9"/>
      <c r="AW763" s="9"/>
      <c r="AX763" s="9"/>
      <c r="AY763" s="9"/>
      <c r="AZ763" s="9"/>
      <c r="BA763" s="9"/>
      <c r="BB763" s="9"/>
      <c r="BC763" s="9"/>
      <c r="BD763" s="9"/>
      <c r="BE763" s="9"/>
      <c r="BF763" s="9"/>
      <c r="BG763" s="9"/>
      <c r="BH763" s="9"/>
      <c r="BI763" s="9"/>
      <c r="BJ763" s="9"/>
      <c r="BK763" s="9"/>
      <c r="BL763" s="9"/>
      <c r="BM763" s="9"/>
      <c r="BN763" s="9"/>
      <c r="BO763" s="9"/>
      <c r="BP763" s="9"/>
      <c r="BQ763" s="9"/>
      <c r="BR763" s="9"/>
      <c r="BS763" s="9"/>
      <c r="BT763" s="9"/>
      <c r="BU763" s="9"/>
      <c r="BV763" s="9"/>
      <c r="BW763" s="9"/>
      <c r="BX763" s="9"/>
      <c r="BY763" s="9"/>
      <c r="BZ763" s="9"/>
    </row>
    <row r="764" spans="1:78">
      <c r="A764" s="50">
        <f t="shared" si="47"/>
        <v>753</v>
      </c>
      <c r="C764" s="11" t="str">
        <f>IFERROR(INDEX('     2022    '!D:D,MATCH('Order Summary'!$A764,'     2022    '!$AN:$AN,0)),"")</f>
        <v/>
      </c>
      <c r="D764" s="11" t="str">
        <f>IFERROR(INDEX('     2022    '!C:C,MATCH('Order Summary'!$A764,'     2022    '!$AN:$AN,0)),"")</f>
        <v/>
      </c>
      <c r="E764" s="11" t="str">
        <f>IFERROR(INDEX('     2022    '!E:E,MATCH('Order Summary'!$A764,'     2022    '!$AN:$AN,0)),"")</f>
        <v/>
      </c>
      <c r="F764" s="96">
        <f>IFERROR(INDEX('     2022    '!AY:AY,MATCH($A764,'     2022    '!$AN:$AN,0)),0)</f>
        <v>0</v>
      </c>
      <c r="G764" s="180" t="str">
        <f>IFERROR(IF($O$3&gt;68,INDEX('     2022    '!I:I,MATCH($A764,'     2022    '!$AN:$AN,0))*(1-'     2022    '!$BA$1),INDEX('     2022    '!I:I,MATCH($A764,'     2022    '!$AN:$AN,0))),"")</f>
        <v/>
      </c>
      <c r="H764" s="96">
        <f>IFERROR(INDEX('     2022    '!AZ:AZ,MATCH($A764,'     2022    '!$AN:$AN,0)),0)</f>
        <v>0</v>
      </c>
      <c r="I764" s="180" t="str">
        <f>IFERROR(IF($O$3&gt;68,INDEX('     2022    '!M:M,MATCH($A764,'     2022    '!$AN:$AN,0))*(1-'     2022    '!$BA$1),INDEX('     2022    '!M:M,MATCH($A764,'     2022    '!$AN:$AN,0))),"")</f>
        <v/>
      </c>
      <c r="J764" s="181">
        <f t="shared" si="45"/>
        <v>0</v>
      </c>
      <c r="K764" s="182" t="str">
        <f t="shared" si="46"/>
        <v/>
      </c>
      <c r="L764" s="53"/>
      <c r="M764" s="52" t="str">
        <f>IFERROR(INDEX('     2022    '!R:R,MATCH('Order Summary'!$A764,'     2022    '!$AN:$AN,0)),"")</f>
        <v/>
      </c>
      <c r="N764" s="52" t="str">
        <f>IFERROR(INDEX('     2022    '!V:V,MATCH('Order Summary'!$A764,'     2022    '!$AN:$AN,0)),"")</f>
        <v/>
      </c>
      <c r="O764" s="52" t="str">
        <f>IFERROR(INDEX('     2022    '!S:S,MATCH('Order Summary'!$A764,'     2022    '!$AN:$AN,0)),"")</f>
        <v/>
      </c>
      <c r="P764" s="96" t="str">
        <f t="shared" si="44"/>
        <v/>
      </c>
      <c r="R764" s="9"/>
      <c r="S764" s="9"/>
      <c r="T764" s="9"/>
      <c r="U764" s="9"/>
      <c r="V764" s="9"/>
      <c r="W764" s="9"/>
      <c r="X764" s="9"/>
      <c r="Y764" s="9"/>
      <c r="Z764" s="9"/>
      <c r="AA764" s="9"/>
      <c r="AB764" s="9"/>
      <c r="AC764" s="9"/>
      <c r="AD764" s="9"/>
      <c r="AE764" s="9"/>
      <c r="AF764" s="9"/>
      <c r="AG764" s="9"/>
      <c r="AH764" s="9"/>
      <c r="AI764" s="9"/>
      <c r="AJ764" s="9"/>
      <c r="AK764" s="9"/>
      <c r="AL764" s="9"/>
      <c r="AM764" s="9"/>
      <c r="AN764" s="9"/>
      <c r="AO764" s="9"/>
      <c r="AP764" s="9"/>
      <c r="AQ764" s="9"/>
      <c r="AR764" s="9"/>
      <c r="AS764" s="9"/>
      <c r="AT764" s="9"/>
      <c r="AU764" s="9"/>
      <c r="AV764" s="9"/>
      <c r="AW764" s="9"/>
      <c r="AX764" s="9"/>
      <c r="AY764" s="9"/>
      <c r="AZ764" s="9"/>
      <c r="BA764" s="9"/>
      <c r="BB764" s="9"/>
      <c r="BC764" s="9"/>
      <c r="BD764" s="9"/>
      <c r="BE764" s="9"/>
      <c r="BF764" s="9"/>
      <c r="BG764" s="9"/>
      <c r="BH764" s="9"/>
      <c r="BI764" s="9"/>
      <c r="BJ764" s="9"/>
      <c r="BK764" s="9"/>
      <c r="BL764" s="9"/>
      <c r="BM764" s="9"/>
      <c r="BN764" s="9"/>
      <c r="BO764" s="9"/>
      <c r="BP764" s="9"/>
      <c r="BQ764" s="9"/>
      <c r="BR764" s="9"/>
      <c r="BS764" s="9"/>
      <c r="BT764" s="9"/>
      <c r="BU764" s="9"/>
      <c r="BV764" s="9"/>
      <c r="BW764" s="9"/>
      <c r="BX764" s="9"/>
      <c r="BY764" s="9"/>
      <c r="BZ764" s="9"/>
    </row>
    <row r="765" spans="1:78">
      <c r="A765" s="50">
        <f t="shared" si="47"/>
        <v>754</v>
      </c>
      <c r="C765" s="11" t="str">
        <f>IFERROR(INDEX('     2022    '!D:D,MATCH('Order Summary'!$A765,'     2022    '!$AN:$AN,0)),"")</f>
        <v/>
      </c>
      <c r="D765" s="11" t="str">
        <f>IFERROR(INDEX('     2022    '!C:C,MATCH('Order Summary'!$A765,'     2022    '!$AN:$AN,0)),"")</f>
        <v/>
      </c>
      <c r="E765" s="11" t="str">
        <f>IFERROR(INDEX('     2022    '!E:E,MATCH('Order Summary'!$A765,'     2022    '!$AN:$AN,0)),"")</f>
        <v/>
      </c>
      <c r="F765" s="96">
        <f>IFERROR(INDEX('     2022    '!AY:AY,MATCH($A765,'     2022    '!$AN:$AN,0)),0)</f>
        <v>0</v>
      </c>
      <c r="G765" s="180" t="str">
        <f>IFERROR(IF($O$3&gt;68,INDEX('     2022    '!I:I,MATCH($A765,'     2022    '!$AN:$AN,0))*(1-'     2022    '!$BA$1),INDEX('     2022    '!I:I,MATCH($A765,'     2022    '!$AN:$AN,0))),"")</f>
        <v/>
      </c>
      <c r="H765" s="96">
        <f>IFERROR(INDEX('     2022    '!AZ:AZ,MATCH($A765,'     2022    '!$AN:$AN,0)),0)</f>
        <v>0</v>
      </c>
      <c r="I765" s="180" t="str">
        <f>IFERROR(IF($O$3&gt;68,INDEX('     2022    '!M:M,MATCH($A765,'     2022    '!$AN:$AN,0))*(1-'     2022    '!$BA$1),INDEX('     2022    '!M:M,MATCH($A765,'     2022    '!$AN:$AN,0))),"")</f>
        <v/>
      </c>
      <c r="J765" s="181">
        <f t="shared" si="45"/>
        <v>0</v>
      </c>
      <c r="K765" s="182" t="str">
        <f t="shared" si="46"/>
        <v/>
      </c>
      <c r="L765" s="53"/>
      <c r="M765" s="52" t="str">
        <f>IFERROR(INDEX('     2022    '!R:R,MATCH('Order Summary'!$A765,'     2022    '!$AN:$AN,0)),"")</f>
        <v/>
      </c>
      <c r="N765" s="52" t="str">
        <f>IFERROR(INDEX('     2022    '!V:V,MATCH('Order Summary'!$A765,'     2022    '!$AN:$AN,0)),"")</f>
        <v/>
      </c>
      <c r="O765" s="52" t="str">
        <f>IFERROR(INDEX('     2022    '!S:S,MATCH('Order Summary'!$A765,'     2022    '!$AN:$AN,0)),"")</f>
        <v/>
      </c>
      <c r="P765" s="96" t="str">
        <f t="shared" si="44"/>
        <v/>
      </c>
      <c r="R765" s="9"/>
      <c r="S765" s="9"/>
      <c r="T765" s="9"/>
      <c r="U765" s="9"/>
      <c r="V765" s="9"/>
      <c r="W765" s="9"/>
      <c r="X765" s="9"/>
      <c r="Y765" s="9"/>
      <c r="Z765" s="9"/>
      <c r="AA765" s="9"/>
      <c r="AB765" s="9"/>
      <c r="AC765" s="9"/>
      <c r="AD765" s="9"/>
      <c r="AE765" s="9"/>
      <c r="AF765" s="9"/>
      <c r="AG765" s="9"/>
      <c r="AH765" s="9"/>
      <c r="AI765" s="9"/>
      <c r="AJ765" s="9"/>
      <c r="AK765" s="9"/>
      <c r="AL765" s="9"/>
      <c r="AM765" s="9"/>
      <c r="AN765" s="9"/>
      <c r="AO765" s="9"/>
      <c r="AP765" s="9"/>
      <c r="AQ765" s="9"/>
      <c r="AR765" s="9"/>
      <c r="AS765" s="9"/>
      <c r="AT765" s="9"/>
      <c r="AU765" s="9"/>
      <c r="AV765" s="9"/>
      <c r="AW765" s="9"/>
      <c r="AX765" s="9"/>
      <c r="AY765" s="9"/>
      <c r="AZ765" s="9"/>
      <c r="BA765" s="9"/>
      <c r="BB765" s="9"/>
      <c r="BC765" s="9"/>
      <c r="BD765" s="9"/>
      <c r="BE765" s="9"/>
      <c r="BF765" s="9"/>
      <c r="BG765" s="9"/>
      <c r="BH765" s="9"/>
      <c r="BI765" s="9"/>
      <c r="BJ765" s="9"/>
      <c r="BK765" s="9"/>
      <c r="BL765" s="9"/>
      <c r="BM765" s="9"/>
      <c r="BN765" s="9"/>
      <c r="BO765" s="9"/>
      <c r="BP765" s="9"/>
      <c r="BQ765" s="9"/>
      <c r="BR765" s="9"/>
      <c r="BS765" s="9"/>
      <c r="BT765" s="9"/>
      <c r="BU765" s="9"/>
      <c r="BV765" s="9"/>
      <c r="BW765" s="9"/>
      <c r="BX765" s="9"/>
      <c r="BY765" s="9"/>
      <c r="BZ765" s="9"/>
    </row>
    <row r="766" spans="1:78">
      <c r="A766" s="50">
        <f t="shared" si="47"/>
        <v>755</v>
      </c>
      <c r="C766" s="11" t="str">
        <f>IFERROR(INDEX('     2022    '!D:D,MATCH('Order Summary'!$A766,'     2022    '!$AN:$AN,0)),"")</f>
        <v/>
      </c>
      <c r="D766" s="11" t="str">
        <f>IFERROR(INDEX('     2022    '!C:C,MATCH('Order Summary'!$A766,'     2022    '!$AN:$AN,0)),"")</f>
        <v/>
      </c>
      <c r="E766" s="11" t="str">
        <f>IFERROR(INDEX('     2022    '!E:E,MATCH('Order Summary'!$A766,'     2022    '!$AN:$AN,0)),"")</f>
        <v/>
      </c>
      <c r="F766" s="96">
        <f>IFERROR(INDEX('     2022    '!AY:AY,MATCH($A766,'     2022    '!$AN:$AN,0)),0)</f>
        <v>0</v>
      </c>
      <c r="G766" s="180" t="str">
        <f>IFERROR(IF($O$3&gt;68,INDEX('     2022    '!I:I,MATCH($A766,'     2022    '!$AN:$AN,0))*(1-'     2022    '!$BA$1),INDEX('     2022    '!I:I,MATCH($A766,'     2022    '!$AN:$AN,0))),"")</f>
        <v/>
      </c>
      <c r="H766" s="96">
        <f>IFERROR(INDEX('     2022    '!AZ:AZ,MATCH($A766,'     2022    '!$AN:$AN,0)),0)</f>
        <v>0</v>
      </c>
      <c r="I766" s="180" t="str">
        <f>IFERROR(IF($O$3&gt;68,INDEX('     2022    '!M:M,MATCH($A766,'     2022    '!$AN:$AN,0))*(1-'     2022    '!$BA$1),INDEX('     2022    '!M:M,MATCH($A766,'     2022    '!$AN:$AN,0))),"")</f>
        <v/>
      </c>
      <c r="J766" s="181">
        <f t="shared" si="45"/>
        <v>0</v>
      </c>
      <c r="K766" s="182" t="str">
        <f t="shared" si="46"/>
        <v/>
      </c>
      <c r="L766" s="53"/>
      <c r="M766" s="52" t="str">
        <f>IFERROR(INDEX('     2022    '!R:R,MATCH('Order Summary'!$A766,'     2022    '!$AN:$AN,0)),"")</f>
        <v/>
      </c>
      <c r="N766" s="52" t="str">
        <f>IFERROR(INDEX('     2022    '!V:V,MATCH('Order Summary'!$A766,'     2022    '!$AN:$AN,0)),"")</f>
        <v/>
      </c>
      <c r="O766" s="52" t="str">
        <f>IFERROR(INDEX('     2022    '!S:S,MATCH('Order Summary'!$A766,'     2022    '!$AN:$AN,0)),"")</f>
        <v/>
      </c>
      <c r="P766" s="96" t="str">
        <f t="shared" si="44"/>
        <v/>
      </c>
      <c r="R766" s="9"/>
      <c r="S766" s="9"/>
      <c r="T766" s="9"/>
      <c r="U766" s="9"/>
      <c r="V766" s="9"/>
      <c r="W766" s="9"/>
      <c r="X766" s="9"/>
      <c r="Y766" s="9"/>
      <c r="Z766" s="9"/>
      <c r="AA766" s="9"/>
      <c r="AB766" s="9"/>
      <c r="AC766" s="9"/>
      <c r="AD766" s="9"/>
      <c r="AE766" s="9"/>
      <c r="AF766" s="9"/>
      <c r="AG766" s="9"/>
      <c r="AH766" s="9"/>
      <c r="AI766" s="9"/>
      <c r="AJ766" s="9"/>
      <c r="AK766" s="9"/>
      <c r="AL766" s="9"/>
      <c r="AM766" s="9"/>
      <c r="AN766" s="9"/>
      <c r="AO766" s="9"/>
      <c r="AP766" s="9"/>
      <c r="AQ766" s="9"/>
      <c r="AR766" s="9"/>
      <c r="AS766" s="9"/>
      <c r="AT766" s="9"/>
      <c r="AU766" s="9"/>
      <c r="AV766" s="9"/>
      <c r="AW766" s="9"/>
      <c r="AX766" s="9"/>
      <c r="AY766" s="9"/>
      <c r="AZ766" s="9"/>
      <c r="BA766" s="9"/>
      <c r="BB766" s="9"/>
      <c r="BC766" s="9"/>
      <c r="BD766" s="9"/>
      <c r="BE766" s="9"/>
      <c r="BF766" s="9"/>
      <c r="BG766" s="9"/>
      <c r="BH766" s="9"/>
      <c r="BI766" s="9"/>
      <c r="BJ766" s="9"/>
      <c r="BK766" s="9"/>
      <c r="BL766" s="9"/>
      <c r="BM766" s="9"/>
      <c r="BN766" s="9"/>
      <c r="BO766" s="9"/>
      <c r="BP766" s="9"/>
      <c r="BQ766" s="9"/>
      <c r="BR766" s="9"/>
      <c r="BS766" s="9"/>
      <c r="BT766" s="9"/>
      <c r="BU766" s="9"/>
      <c r="BV766" s="9"/>
      <c r="BW766" s="9"/>
      <c r="BX766" s="9"/>
      <c r="BY766" s="9"/>
      <c r="BZ766" s="9"/>
    </row>
    <row r="767" spans="1:78">
      <c r="A767" s="50">
        <f t="shared" si="47"/>
        <v>756</v>
      </c>
      <c r="C767" s="11" t="str">
        <f>IFERROR(INDEX('     2022    '!D:D,MATCH('Order Summary'!$A767,'     2022    '!$AN:$AN,0)),"")</f>
        <v/>
      </c>
      <c r="D767" s="11" t="str">
        <f>IFERROR(INDEX('     2022    '!C:C,MATCH('Order Summary'!$A767,'     2022    '!$AN:$AN,0)),"")</f>
        <v/>
      </c>
      <c r="E767" s="11" t="str">
        <f>IFERROR(INDEX('     2022    '!E:E,MATCH('Order Summary'!$A767,'     2022    '!$AN:$AN,0)),"")</f>
        <v/>
      </c>
      <c r="F767" s="96">
        <f>IFERROR(INDEX('     2022    '!AY:AY,MATCH($A767,'     2022    '!$AN:$AN,0)),0)</f>
        <v>0</v>
      </c>
      <c r="G767" s="180" t="str">
        <f>IFERROR(IF($O$3&gt;68,INDEX('     2022    '!I:I,MATCH($A767,'     2022    '!$AN:$AN,0))*(1-'     2022    '!$BA$1),INDEX('     2022    '!I:I,MATCH($A767,'     2022    '!$AN:$AN,0))),"")</f>
        <v/>
      </c>
      <c r="H767" s="96">
        <f>IFERROR(INDEX('     2022    '!AZ:AZ,MATCH($A767,'     2022    '!$AN:$AN,0)),0)</f>
        <v>0</v>
      </c>
      <c r="I767" s="180" t="str">
        <f>IFERROR(IF($O$3&gt;68,INDEX('     2022    '!M:M,MATCH($A767,'     2022    '!$AN:$AN,0))*(1-'     2022    '!$BA$1),INDEX('     2022    '!M:M,MATCH($A767,'     2022    '!$AN:$AN,0))),"")</f>
        <v/>
      </c>
      <c r="J767" s="181">
        <f t="shared" si="45"/>
        <v>0</v>
      </c>
      <c r="K767" s="182" t="str">
        <f t="shared" si="46"/>
        <v/>
      </c>
      <c r="L767" s="53"/>
      <c r="M767" s="52" t="str">
        <f>IFERROR(INDEX('     2022    '!R:R,MATCH('Order Summary'!$A767,'     2022    '!$AN:$AN,0)),"")</f>
        <v/>
      </c>
      <c r="N767" s="52" t="str">
        <f>IFERROR(INDEX('     2022    '!V:V,MATCH('Order Summary'!$A767,'     2022    '!$AN:$AN,0)),"")</f>
        <v/>
      </c>
      <c r="O767" s="52" t="str">
        <f>IFERROR(INDEX('     2022    '!S:S,MATCH('Order Summary'!$A767,'     2022    '!$AN:$AN,0)),"")</f>
        <v/>
      </c>
      <c r="P767" s="96" t="str">
        <f t="shared" si="44"/>
        <v/>
      </c>
      <c r="R767" s="9"/>
      <c r="S767" s="9"/>
      <c r="T767" s="9"/>
      <c r="U767" s="9"/>
      <c r="V767" s="9"/>
      <c r="W767" s="9"/>
      <c r="X767" s="9"/>
      <c r="Y767" s="9"/>
      <c r="Z767" s="9"/>
      <c r="AA767" s="9"/>
      <c r="AB767" s="9"/>
      <c r="AC767" s="9"/>
      <c r="AD767" s="9"/>
      <c r="AE767" s="9"/>
      <c r="AF767" s="9"/>
      <c r="AG767" s="9"/>
      <c r="AH767" s="9"/>
      <c r="AI767" s="9"/>
      <c r="AJ767" s="9"/>
      <c r="AK767" s="9"/>
      <c r="AL767" s="9"/>
      <c r="AM767" s="9"/>
      <c r="AN767" s="9"/>
      <c r="AO767" s="9"/>
      <c r="AP767" s="9"/>
      <c r="AQ767" s="9"/>
      <c r="AR767" s="9"/>
      <c r="AS767" s="9"/>
      <c r="AT767" s="9"/>
      <c r="AU767" s="9"/>
      <c r="AV767" s="9"/>
      <c r="AW767" s="9"/>
      <c r="AX767" s="9"/>
      <c r="AY767" s="9"/>
      <c r="AZ767" s="9"/>
      <c r="BA767" s="9"/>
      <c r="BB767" s="9"/>
      <c r="BC767" s="9"/>
      <c r="BD767" s="9"/>
      <c r="BE767" s="9"/>
      <c r="BF767" s="9"/>
      <c r="BG767" s="9"/>
      <c r="BH767" s="9"/>
      <c r="BI767" s="9"/>
      <c r="BJ767" s="9"/>
      <c r="BK767" s="9"/>
      <c r="BL767" s="9"/>
      <c r="BM767" s="9"/>
      <c r="BN767" s="9"/>
      <c r="BO767" s="9"/>
      <c r="BP767" s="9"/>
      <c r="BQ767" s="9"/>
      <c r="BR767" s="9"/>
      <c r="BS767" s="9"/>
      <c r="BT767" s="9"/>
      <c r="BU767" s="9"/>
      <c r="BV767" s="9"/>
      <c r="BW767" s="9"/>
      <c r="BX767" s="9"/>
      <c r="BY767" s="9"/>
      <c r="BZ767" s="9"/>
    </row>
    <row r="768" spans="1:78">
      <c r="A768" s="50">
        <f t="shared" si="47"/>
        <v>757</v>
      </c>
      <c r="C768" s="11" t="str">
        <f>IFERROR(INDEX('     2022    '!D:D,MATCH('Order Summary'!$A768,'     2022    '!$AN:$AN,0)),"")</f>
        <v/>
      </c>
      <c r="D768" s="11" t="str">
        <f>IFERROR(INDEX('     2022    '!C:C,MATCH('Order Summary'!$A768,'     2022    '!$AN:$AN,0)),"")</f>
        <v/>
      </c>
      <c r="E768" s="11" t="str">
        <f>IFERROR(INDEX('     2022    '!E:E,MATCH('Order Summary'!$A768,'     2022    '!$AN:$AN,0)),"")</f>
        <v/>
      </c>
      <c r="F768" s="96">
        <f>IFERROR(INDEX('     2022    '!AY:AY,MATCH($A768,'     2022    '!$AN:$AN,0)),0)</f>
        <v>0</v>
      </c>
      <c r="G768" s="180" t="str">
        <f>IFERROR(IF($O$3&gt;68,INDEX('     2022    '!I:I,MATCH($A768,'     2022    '!$AN:$AN,0))*(1-'     2022    '!$BA$1),INDEX('     2022    '!I:I,MATCH($A768,'     2022    '!$AN:$AN,0))),"")</f>
        <v/>
      </c>
      <c r="H768" s="96">
        <f>IFERROR(INDEX('     2022    '!AZ:AZ,MATCH($A768,'     2022    '!$AN:$AN,0)),0)</f>
        <v>0</v>
      </c>
      <c r="I768" s="180" t="str">
        <f>IFERROR(IF($O$3&gt;68,INDEX('     2022    '!M:M,MATCH($A768,'     2022    '!$AN:$AN,0))*(1-'     2022    '!$BA$1),INDEX('     2022    '!M:M,MATCH($A768,'     2022    '!$AN:$AN,0))),"")</f>
        <v/>
      </c>
      <c r="J768" s="181">
        <f t="shared" si="45"/>
        <v>0</v>
      </c>
      <c r="K768" s="182" t="str">
        <f t="shared" si="46"/>
        <v/>
      </c>
      <c r="L768" s="53"/>
      <c r="M768" s="52" t="str">
        <f>IFERROR(INDEX('     2022    '!R:R,MATCH('Order Summary'!$A768,'     2022    '!$AN:$AN,0)),"")</f>
        <v/>
      </c>
      <c r="N768" s="52" t="str">
        <f>IFERROR(INDEX('     2022    '!V:V,MATCH('Order Summary'!$A768,'     2022    '!$AN:$AN,0)),"")</f>
        <v/>
      </c>
      <c r="O768" s="52" t="str">
        <f>IFERROR(INDEX('     2022    '!S:S,MATCH('Order Summary'!$A768,'     2022    '!$AN:$AN,0)),"")</f>
        <v/>
      </c>
      <c r="P768" s="96" t="str">
        <f t="shared" si="44"/>
        <v/>
      </c>
      <c r="R768" s="9"/>
      <c r="S768" s="9"/>
      <c r="T768" s="9"/>
      <c r="U768" s="9"/>
      <c r="V768" s="9"/>
      <c r="W768" s="9"/>
      <c r="X768" s="9"/>
      <c r="Y768" s="9"/>
      <c r="Z768" s="9"/>
      <c r="AA768" s="9"/>
      <c r="AB768" s="9"/>
      <c r="AC768" s="9"/>
      <c r="AD768" s="9"/>
      <c r="AE768" s="9"/>
      <c r="AF768" s="9"/>
      <c r="AG768" s="9"/>
      <c r="AH768" s="9"/>
      <c r="AI768" s="9"/>
      <c r="AJ768" s="9"/>
      <c r="AK768" s="9"/>
      <c r="AL768" s="9"/>
      <c r="AM768" s="9"/>
      <c r="AN768" s="9"/>
      <c r="AO768" s="9"/>
      <c r="AP768" s="9"/>
      <c r="AQ768" s="9"/>
      <c r="AR768" s="9"/>
      <c r="AS768" s="9"/>
      <c r="AT768" s="9"/>
      <c r="AU768" s="9"/>
      <c r="AV768" s="9"/>
      <c r="AW768" s="9"/>
      <c r="AX768" s="9"/>
      <c r="AY768" s="9"/>
      <c r="AZ768" s="9"/>
      <c r="BA768" s="9"/>
      <c r="BB768" s="9"/>
      <c r="BC768" s="9"/>
      <c r="BD768" s="9"/>
      <c r="BE768" s="9"/>
      <c r="BF768" s="9"/>
      <c r="BG768" s="9"/>
      <c r="BH768" s="9"/>
      <c r="BI768" s="9"/>
      <c r="BJ768" s="9"/>
      <c r="BK768" s="9"/>
      <c r="BL768" s="9"/>
      <c r="BM768" s="9"/>
      <c r="BN768" s="9"/>
      <c r="BO768" s="9"/>
      <c r="BP768" s="9"/>
      <c r="BQ768" s="9"/>
      <c r="BR768" s="9"/>
      <c r="BS768" s="9"/>
      <c r="BT768" s="9"/>
      <c r="BU768" s="9"/>
      <c r="BV768" s="9"/>
      <c r="BW768" s="9"/>
      <c r="BX768" s="9"/>
      <c r="BY768" s="9"/>
      <c r="BZ768" s="9"/>
    </row>
    <row r="769" spans="1:78">
      <c r="A769" s="50">
        <f t="shared" si="47"/>
        <v>758</v>
      </c>
      <c r="C769" s="11" t="str">
        <f>IFERROR(INDEX('     2022    '!D:D,MATCH('Order Summary'!$A769,'     2022    '!$AN:$AN,0)),"")</f>
        <v/>
      </c>
      <c r="D769" s="11" t="str">
        <f>IFERROR(INDEX('     2022    '!C:C,MATCH('Order Summary'!$A769,'     2022    '!$AN:$AN,0)),"")</f>
        <v/>
      </c>
      <c r="E769" s="11" t="str">
        <f>IFERROR(INDEX('     2022    '!E:E,MATCH('Order Summary'!$A769,'     2022    '!$AN:$AN,0)),"")</f>
        <v/>
      </c>
      <c r="F769" s="96">
        <f>IFERROR(INDEX('     2022    '!AY:AY,MATCH($A769,'     2022    '!$AN:$AN,0)),0)</f>
        <v>0</v>
      </c>
      <c r="G769" s="180" t="str">
        <f>IFERROR(IF($O$3&gt;68,INDEX('     2022    '!I:I,MATCH($A769,'     2022    '!$AN:$AN,0))*(1-'     2022    '!$BA$1),INDEX('     2022    '!I:I,MATCH($A769,'     2022    '!$AN:$AN,0))),"")</f>
        <v/>
      </c>
      <c r="H769" s="96">
        <f>IFERROR(INDEX('     2022    '!AZ:AZ,MATCH($A769,'     2022    '!$AN:$AN,0)),0)</f>
        <v>0</v>
      </c>
      <c r="I769" s="180" t="str">
        <f>IFERROR(IF($O$3&gt;68,INDEX('     2022    '!M:M,MATCH($A769,'     2022    '!$AN:$AN,0))*(1-'     2022    '!$BA$1),INDEX('     2022    '!M:M,MATCH($A769,'     2022    '!$AN:$AN,0))),"")</f>
        <v/>
      </c>
      <c r="J769" s="181">
        <f t="shared" si="45"/>
        <v>0</v>
      </c>
      <c r="K769" s="182" t="str">
        <f t="shared" si="46"/>
        <v/>
      </c>
      <c r="L769" s="53"/>
      <c r="M769" s="52" t="str">
        <f>IFERROR(INDEX('     2022    '!R:R,MATCH('Order Summary'!$A769,'     2022    '!$AN:$AN,0)),"")</f>
        <v/>
      </c>
      <c r="N769" s="52" t="str">
        <f>IFERROR(INDEX('     2022    '!V:V,MATCH('Order Summary'!$A769,'     2022    '!$AN:$AN,0)),"")</f>
        <v/>
      </c>
      <c r="O769" s="52" t="str">
        <f>IFERROR(INDEX('     2022    '!S:S,MATCH('Order Summary'!$A769,'     2022    '!$AN:$AN,0)),"")</f>
        <v/>
      </c>
      <c r="P769" s="96" t="str">
        <f t="shared" si="44"/>
        <v/>
      </c>
      <c r="R769" s="9"/>
      <c r="S769" s="9"/>
      <c r="T769" s="9"/>
      <c r="U769" s="9"/>
      <c r="V769" s="9"/>
      <c r="W769" s="9"/>
      <c r="X769" s="9"/>
      <c r="Y769" s="9"/>
      <c r="Z769" s="9"/>
      <c r="AA769" s="9"/>
      <c r="AB769" s="9"/>
      <c r="AC769" s="9"/>
      <c r="AD769" s="9"/>
      <c r="AE769" s="9"/>
      <c r="AF769" s="9"/>
      <c r="AG769" s="9"/>
      <c r="AH769" s="9"/>
      <c r="AI769" s="9"/>
      <c r="AJ769" s="9"/>
      <c r="AK769" s="9"/>
      <c r="AL769" s="9"/>
      <c r="AM769" s="9"/>
      <c r="AN769" s="9"/>
      <c r="AO769" s="9"/>
      <c r="AP769" s="9"/>
      <c r="AQ769" s="9"/>
      <c r="AR769" s="9"/>
      <c r="AS769" s="9"/>
      <c r="AT769" s="9"/>
      <c r="AU769" s="9"/>
      <c r="AV769" s="9"/>
      <c r="AW769" s="9"/>
      <c r="AX769" s="9"/>
      <c r="AY769" s="9"/>
      <c r="AZ769" s="9"/>
      <c r="BA769" s="9"/>
      <c r="BB769" s="9"/>
      <c r="BC769" s="9"/>
      <c r="BD769" s="9"/>
      <c r="BE769" s="9"/>
      <c r="BF769" s="9"/>
      <c r="BG769" s="9"/>
      <c r="BH769" s="9"/>
      <c r="BI769" s="9"/>
      <c r="BJ769" s="9"/>
      <c r="BK769" s="9"/>
      <c r="BL769" s="9"/>
      <c r="BM769" s="9"/>
      <c r="BN769" s="9"/>
      <c r="BO769" s="9"/>
      <c r="BP769" s="9"/>
      <c r="BQ769" s="9"/>
      <c r="BR769" s="9"/>
      <c r="BS769" s="9"/>
      <c r="BT769" s="9"/>
      <c r="BU769" s="9"/>
      <c r="BV769" s="9"/>
      <c r="BW769" s="9"/>
      <c r="BX769" s="9"/>
      <c r="BY769" s="9"/>
      <c r="BZ769" s="9"/>
    </row>
    <row r="770" spans="1:78">
      <c r="A770" s="50">
        <f t="shared" si="47"/>
        <v>759</v>
      </c>
      <c r="C770" s="11" t="str">
        <f>IFERROR(INDEX('     2022    '!D:D,MATCH('Order Summary'!$A770,'     2022    '!$AN:$AN,0)),"")</f>
        <v/>
      </c>
      <c r="D770" s="11" t="str">
        <f>IFERROR(INDEX('     2022    '!C:C,MATCH('Order Summary'!$A770,'     2022    '!$AN:$AN,0)),"")</f>
        <v/>
      </c>
      <c r="E770" s="11" t="str">
        <f>IFERROR(INDEX('     2022    '!E:E,MATCH('Order Summary'!$A770,'     2022    '!$AN:$AN,0)),"")</f>
        <v/>
      </c>
      <c r="F770" s="96">
        <f>IFERROR(INDEX('     2022    '!AY:AY,MATCH($A770,'     2022    '!$AN:$AN,0)),0)</f>
        <v>0</v>
      </c>
      <c r="G770" s="180" t="str">
        <f>IFERROR(IF($O$3&gt;68,INDEX('     2022    '!I:I,MATCH($A770,'     2022    '!$AN:$AN,0))*(1-'     2022    '!$BA$1),INDEX('     2022    '!I:I,MATCH($A770,'     2022    '!$AN:$AN,0))),"")</f>
        <v/>
      </c>
      <c r="H770" s="96">
        <f>IFERROR(INDEX('     2022    '!AZ:AZ,MATCH($A770,'     2022    '!$AN:$AN,0)),0)</f>
        <v>0</v>
      </c>
      <c r="I770" s="180" t="str">
        <f>IFERROR(IF($O$3&gt;68,INDEX('     2022    '!M:M,MATCH($A770,'     2022    '!$AN:$AN,0))*(1-'     2022    '!$BA$1),INDEX('     2022    '!M:M,MATCH($A770,'     2022    '!$AN:$AN,0))),"")</f>
        <v/>
      </c>
      <c r="J770" s="181">
        <f t="shared" si="45"/>
        <v>0</v>
      </c>
      <c r="K770" s="182" t="str">
        <f t="shared" si="46"/>
        <v/>
      </c>
      <c r="L770" s="53"/>
      <c r="M770" s="52" t="str">
        <f>IFERROR(INDEX('     2022    '!R:R,MATCH('Order Summary'!$A770,'     2022    '!$AN:$AN,0)),"")</f>
        <v/>
      </c>
      <c r="N770" s="52" t="str">
        <f>IFERROR(INDEX('     2022    '!V:V,MATCH('Order Summary'!$A770,'     2022    '!$AN:$AN,0)),"")</f>
        <v/>
      </c>
      <c r="O770" s="52" t="str">
        <f>IFERROR(INDEX('     2022    '!S:S,MATCH('Order Summary'!$A770,'     2022    '!$AN:$AN,0)),"")</f>
        <v/>
      </c>
      <c r="P770" s="96" t="str">
        <f t="shared" si="44"/>
        <v/>
      </c>
      <c r="R770" s="9"/>
      <c r="S770" s="9"/>
      <c r="T770" s="9"/>
      <c r="U770" s="9"/>
      <c r="V770" s="9"/>
      <c r="W770" s="9"/>
      <c r="X770" s="9"/>
      <c r="Y770" s="9"/>
      <c r="Z770" s="9"/>
      <c r="AA770" s="9"/>
      <c r="AB770" s="9"/>
      <c r="AC770" s="9"/>
      <c r="AD770" s="9"/>
      <c r="AE770" s="9"/>
      <c r="AF770" s="9"/>
      <c r="AG770" s="9"/>
      <c r="AH770" s="9"/>
      <c r="AI770" s="9"/>
      <c r="AJ770" s="9"/>
      <c r="AK770" s="9"/>
      <c r="AL770" s="9"/>
      <c r="AM770" s="9"/>
      <c r="AN770" s="9"/>
      <c r="AO770" s="9"/>
      <c r="AP770" s="9"/>
      <c r="AQ770" s="9"/>
      <c r="AR770" s="9"/>
      <c r="AS770" s="9"/>
      <c r="AT770" s="9"/>
      <c r="AU770" s="9"/>
      <c r="AV770" s="9"/>
      <c r="AW770" s="9"/>
      <c r="AX770" s="9"/>
      <c r="AY770" s="9"/>
      <c r="AZ770" s="9"/>
      <c r="BA770" s="9"/>
      <c r="BB770" s="9"/>
      <c r="BC770" s="9"/>
      <c r="BD770" s="9"/>
      <c r="BE770" s="9"/>
      <c r="BF770" s="9"/>
      <c r="BG770" s="9"/>
      <c r="BH770" s="9"/>
      <c r="BI770" s="9"/>
      <c r="BJ770" s="9"/>
      <c r="BK770" s="9"/>
      <c r="BL770" s="9"/>
      <c r="BM770" s="9"/>
      <c r="BN770" s="9"/>
      <c r="BO770" s="9"/>
      <c r="BP770" s="9"/>
      <c r="BQ770" s="9"/>
      <c r="BR770" s="9"/>
      <c r="BS770" s="9"/>
      <c r="BT770" s="9"/>
      <c r="BU770" s="9"/>
      <c r="BV770" s="9"/>
      <c r="BW770" s="9"/>
      <c r="BX770" s="9"/>
      <c r="BY770" s="9"/>
      <c r="BZ770" s="9"/>
    </row>
    <row r="771" spans="1:78">
      <c r="A771" s="50">
        <f t="shared" si="47"/>
        <v>760</v>
      </c>
      <c r="C771" s="11" t="str">
        <f>IFERROR(INDEX('     2022    '!D:D,MATCH('Order Summary'!$A771,'     2022    '!$AN:$AN,0)),"")</f>
        <v/>
      </c>
      <c r="D771" s="11" t="str">
        <f>IFERROR(INDEX('     2022    '!C:C,MATCH('Order Summary'!$A771,'     2022    '!$AN:$AN,0)),"")</f>
        <v/>
      </c>
      <c r="E771" s="11" t="str">
        <f>IFERROR(INDEX('     2022    '!E:E,MATCH('Order Summary'!$A771,'     2022    '!$AN:$AN,0)),"")</f>
        <v/>
      </c>
      <c r="F771" s="96">
        <f>IFERROR(INDEX('     2022    '!AY:AY,MATCH($A771,'     2022    '!$AN:$AN,0)),0)</f>
        <v>0</v>
      </c>
      <c r="G771" s="180" t="str">
        <f>IFERROR(IF($O$3&gt;68,INDEX('     2022    '!I:I,MATCH($A771,'     2022    '!$AN:$AN,0))*(1-'     2022    '!$BA$1),INDEX('     2022    '!I:I,MATCH($A771,'     2022    '!$AN:$AN,0))),"")</f>
        <v/>
      </c>
      <c r="H771" s="96">
        <f>IFERROR(INDEX('     2022    '!AZ:AZ,MATCH($A771,'     2022    '!$AN:$AN,0)),0)</f>
        <v>0</v>
      </c>
      <c r="I771" s="180" t="str">
        <f>IFERROR(IF($O$3&gt;68,INDEX('     2022    '!M:M,MATCH($A771,'     2022    '!$AN:$AN,0))*(1-'     2022    '!$BA$1),INDEX('     2022    '!M:M,MATCH($A771,'     2022    '!$AN:$AN,0))),"")</f>
        <v/>
      </c>
      <c r="J771" s="181">
        <f t="shared" si="45"/>
        <v>0</v>
      </c>
      <c r="K771" s="182" t="str">
        <f t="shared" si="46"/>
        <v/>
      </c>
      <c r="L771" s="53"/>
      <c r="M771" s="52" t="str">
        <f>IFERROR(INDEX('     2022    '!R:R,MATCH('Order Summary'!$A771,'     2022    '!$AN:$AN,0)),"")</f>
        <v/>
      </c>
      <c r="N771" s="52" t="str">
        <f>IFERROR(INDEX('     2022    '!V:V,MATCH('Order Summary'!$A771,'     2022    '!$AN:$AN,0)),"")</f>
        <v/>
      </c>
      <c r="O771" s="52" t="str">
        <f>IFERROR(INDEX('     2022    '!S:S,MATCH('Order Summary'!$A771,'     2022    '!$AN:$AN,0)),"")</f>
        <v/>
      </c>
      <c r="P771" s="96" t="str">
        <f t="shared" si="44"/>
        <v/>
      </c>
      <c r="R771" s="9"/>
      <c r="S771" s="9"/>
      <c r="T771" s="9"/>
      <c r="U771" s="9"/>
      <c r="V771" s="9"/>
      <c r="W771" s="9"/>
      <c r="X771" s="9"/>
      <c r="Y771" s="9"/>
      <c r="Z771" s="9"/>
      <c r="AA771" s="9"/>
      <c r="AB771" s="9"/>
      <c r="AC771" s="9"/>
      <c r="AD771" s="9"/>
      <c r="AE771" s="9"/>
      <c r="AF771" s="9"/>
      <c r="AG771" s="9"/>
      <c r="AH771" s="9"/>
      <c r="AI771" s="9"/>
      <c r="AJ771" s="9"/>
      <c r="AK771" s="9"/>
      <c r="AL771" s="9"/>
      <c r="AM771" s="9"/>
      <c r="AN771" s="9"/>
      <c r="AO771" s="9"/>
      <c r="AP771" s="9"/>
      <c r="AQ771" s="9"/>
      <c r="AR771" s="9"/>
      <c r="AS771" s="9"/>
      <c r="AT771" s="9"/>
      <c r="AU771" s="9"/>
      <c r="AV771" s="9"/>
      <c r="AW771" s="9"/>
      <c r="AX771" s="9"/>
      <c r="AY771" s="9"/>
      <c r="AZ771" s="9"/>
      <c r="BA771" s="9"/>
      <c r="BB771" s="9"/>
      <c r="BC771" s="9"/>
      <c r="BD771" s="9"/>
      <c r="BE771" s="9"/>
      <c r="BF771" s="9"/>
      <c r="BG771" s="9"/>
      <c r="BH771" s="9"/>
      <c r="BI771" s="9"/>
      <c r="BJ771" s="9"/>
      <c r="BK771" s="9"/>
      <c r="BL771" s="9"/>
      <c r="BM771" s="9"/>
      <c r="BN771" s="9"/>
      <c r="BO771" s="9"/>
      <c r="BP771" s="9"/>
      <c r="BQ771" s="9"/>
      <c r="BR771" s="9"/>
      <c r="BS771" s="9"/>
      <c r="BT771" s="9"/>
      <c r="BU771" s="9"/>
      <c r="BV771" s="9"/>
      <c r="BW771" s="9"/>
      <c r="BX771" s="9"/>
      <c r="BY771" s="9"/>
      <c r="BZ771" s="9"/>
    </row>
    <row r="772" spans="1:78">
      <c r="A772" s="50">
        <f t="shared" si="47"/>
        <v>761</v>
      </c>
      <c r="C772" s="11" t="str">
        <f>IFERROR(INDEX('     2022    '!D:D,MATCH('Order Summary'!$A772,'     2022    '!$AN:$AN,0)),"")</f>
        <v/>
      </c>
      <c r="D772" s="11" t="str">
        <f>IFERROR(INDEX('     2022    '!C:C,MATCH('Order Summary'!$A772,'     2022    '!$AN:$AN,0)),"")</f>
        <v/>
      </c>
      <c r="E772" s="11" t="str">
        <f>IFERROR(INDEX('     2022    '!E:E,MATCH('Order Summary'!$A772,'     2022    '!$AN:$AN,0)),"")</f>
        <v/>
      </c>
      <c r="F772" s="96">
        <f>IFERROR(INDEX('     2022    '!AY:AY,MATCH($A772,'     2022    '!$AN:$AN,0)),0)</f>
        <v>0</v>
      </c>
      <c r="G772" s="180" t="str">
        <f>IFERROR(IF($O$3&gt;68,INDEX('     2022    '!I:I,MATCH($A772,'     2022    '!$AN:$AN,0))*(1-'     2022    '!$BA$1),INDEX('     2022    '!I:I,MATCH($A772,'     2022    '!$AN:$AN,0))),"")</f>
        <v/>
      </c>
      <c r="H772" s="96">
        <f>IFERROR(INDEX('     2022    '!AZ:AZ,MATCH($A772,'     2022    '!$AN:$AN,0)),0)</f>
        <v>0</v>
      </c>
      <c r="I772" s="180" t="str">
        <f>IFERROR(IF($O$3&gt;68,INDEX('     2022    '!M:M,MATCH($A772,'     2022    '!$AN:$AN,0))*(1-'     2022    '!$BA$1),INDEX('     2022    '!M:M,MATCH($A772,'     2022    '!$AN:$AN,0))),"")</f>
        <v/>
      </c>
      <c r="J772" s="181">
        <f t="shared" si="45"/>
        <v>0</v>
      </c>
      <c r="K772" s="182" t="str">
        <f t="shared" si="46"/>
        <v/>
      </c>
      <c r="L772" s="53"/>
      <c r="M772" s="52" t="str">
        <f>IFERROR(INDEX('     2022    '!R:R,MATCH('Order Summary'!$A772,'     2022    '!$AN:$AN,0)),"")</f>
        <v/>
      </c>
      <c r="N772" s="52" t="str">
        <f>IFERROR(INDEX('     2022    '!V:V,MATCH('Order Summary'!$A772,'     2022    '!$AN:$AN,0)),"")</f>
        <v/>
      </c>
      <c r="O772" s="52" t="str">
        <f>IFERROR(INDEX('     2022    '!S:S,MATCH('Order Summary'!$A772,'     2022    '!$AN:$AN,0)),"")</f>
        <v/>
      </c>
      <c r="P772" s="96" t="str">
        <f t="shared" si="44"/>
        <v/>
      </c>
      <c r="R772" s="9"/>
      <c r="S772" s="9"/>
      <c r="T772" s="9"/>
      <c r="U772" s="9"/>
      <c r="V772" s="9"/>
      <c r="W772" s="9"/>
      <c r="X772" s="9"/>
      <c r="Y772" s="9"/>
      <c r="Z772" s="9"/>
      <c r="AA772" s="9"/>
      <c r="AB772" s="9"/>
      <c r="AC772" s="9"/>
      <c r="AD772" s="9"/>
      <c r="AE772" s="9"/>
      <c r="AF772" s="9"/>
      <c r="AG772" s="9"/>
      <c r="AH772" s="9"/>
      <c r="AI772" s="9"/>
      <c r="AJ772" s="9"/>
      <c r="AK772" s="9"/>
      <c r="AL772" s="9"/>
      <c r="AM772" s="9"/>
      <c r="AN772" s="9"/>
      <c r="AO772" s="9"/>
      <c r="AP772" s="9"/>
      <c r="AQ772" s="9"/>
      <c r="AR772" s="9"/>
      <c r="AS772" s="9"/>
      <c r="AT772" s="9"/>
      <c r="AU772" s="9"/>
      <c r="AV772" s="9"/>
      <c r="AW772" s="9"/>
      <c r="AX772" s="9"/>
      <c r="AY772" s="9"/>
      <c r="AZ772" s="9"/>
      <c r="BA772" s="9"/>
      <c r="BB772" s="9"/>
      <c r="BC772" s="9"/>
      <c r="BD772" s="9"/>
      <c r="BE772" s="9"/>
      <c r="BF772" s="9"/>
      <c r="BG772" s="9"/>
      <c r="BH772" s="9"/>
      <c r="BI772" s="9"/>
      <c r="BJ772" s="9"/>
      <c r="BK772" s="9"/>
      <c r="BL772" s="9"/>
      <c r="BM772" s="9"/>
      <c r="BN772" s="9"/>
      <c r="BO772" s="9"/>
      <c r="BP772" s="9"/>
      <c r="BQ772" s="9"/>
      <c r="BR772" s="9"/>
      <c r="BS772" s="9"/>
      <c r="BT772" s="9"/>
      <c r="BU772" s="9"/>
      <c r="BV772" s="9"/>
      <c r="BW772" s="9"/>
      <c r="BX772" s="9"/>
      <c r="BY772" s="9"/>
      <c r="BZ772" s="9"/>
    </row>
    <row r="773" spans="1:78">
      <c r="A773" s="50">
        <f t="shared" si="47"/>
        <v>762</v>
      </c>
      <c r="C773" s="11" t="str">
        <f>IFERROR(INDEX('     2022    '!D:D,MATCH('Order Summary'!$A773,'     2022    '!$AN:$AN,0)),"")</f>
        <v/>
      </c>
      <c r="D773" s="11" t="str">
        <f>IFERROR(INDEX('     2022    '!C:C,MATCH('Order Summary'!$A773,'     2022    '!$AN:$AN,0)),"")</f>
        <v/>
      </c>
      <c r="E773" s="11" t="str">
        <f>IFERROR(INDEX('     2022    '!E:E,MATCH('Order Summary'!$A773,'     2022    '!$AN:$AN,0)),"")</f>
        <v/>
      </c>
      <c r="F773" s="96">
        <f>IFERROR(INDEX('     2022    '!AY:AY,MATCH($A773,'     2022    '!$AN:$AN,0)),0)</f>
        <v>0</v>
      </c>
      <c r="G773" s="180" t="str">
        <f>IFERROR(IF($O$3&gt;68,INDEX('     2022    '!I:I,MATCH($A773,'     2022    '!$AN:$AN,0))*(1-'     2022    '!$BA$1),INDEX('     2022    '!I:I,MATCH($A773,'     2022    '!$AN:$AN,0))),"")</f>
        <v/>
      </c>
      <c r="H773" s="96">
        <f>IFERROR(INDEX('     2022    '!AZ:AZ,MATCH($A773,'     2022    '!$AN:$AN,0)),0)</f>
        <v>0</v>
      </c>
      <c r="I773" s="180" t="str">
        <f>IFERROR(IF($O$3&gt;68,INDEX('     2022    '!M:M,MATCH($A773,'     2022    '!$AN:$AN,0))*(1-'     2022    '!$BA$1),INDEX('     2022    '!M:M,MATCH($A773,'     2022    '!$AN:$AN,0))),"")</f>
        <v/>
      </c>
      <c r="J773" s="181">
        <f t="shared" si="45"/>
        <v>0</v>
      </c>
      <c r="K773" s="182" t="str">
        <f t="shared" si="46"/>
        <v/>
      </c>
      <c r="L773" s="53"/>
      <c r="M773" s="52" t="str">
        <f>IFERROR(INDEX('     2022    '!R:R,MATCH('Order Summary'!$A773,'     2022    '!$AN:$AN,0)),"")</f>
        <v/>
      </c>
      <c r="N773" s="52" t="str">
        <f>IFERROR(INDEX('     2022    '!V:V,MATCH('Order Summary'!$A773,'     2022    '!$AN:$AN,0)),"")</f>
        <v/>
      </c>
      <c r="O773" s="52" t="str">
        <f>IFERROR(INDEX('     2022    '!S:S,MATCH('Order Summary'!$A773,'     2022    '!$AN:$AN,0)),"")</f>
        <v/>
      </c>
      <c r="P773" s="96" t="str">
        <f t="shared" si="44"/>
        <v/>
      </c>
      <c r="R773" s="9"/>
      <c r="S773" s="9"/>
      <c r="T773" s="9"/>
      <c r="U773" s="9"/>
      <c r="V773" s="9"/>
      <c r="W773" s="9"/>
      <c r="X773" s="9"/>
      <c r="Y773" s="9"/>
      <c r="Z773" s="9"/>
      <c r="AA773" s="9"/>
      <c r="AB773" s="9"/>
      <c r="AC773" s="9"/>
      <c r="AD773" s="9"/>
      <c r="AE773" s="9"/>
      <c r="AF773" s="9"/>
      <c r="AG773" s="9"/>
      <c r="AH773" s="9"/>
      <c r="AI773" s="9"/>
      <c r="AJ773" s="9"/>
      <c r="AK773" s="9"/>
      <c r="AL773" s="9"/>
      <c r="AM773" s="9"/>
      <c r="AN773" s="9"/>
      <c r="AO773" s="9"/>
      <c r="AP773" s="9"/>
      <c r="AQ773" s="9"/>
      <c r="AR773" s="9"/>
      <c r="AS773" s="9"/>
      <c r="AT773" s="9"/>
      <c r="AU773" s="9"/>
      <c r="AV773" s="9"/>
      <c r="AW773" s="9"/>
      <c r="AX773" s="9"/>
      <c r="AY773" s="9"/>
      <c r="AZ773" s="9"/>
      <c r="BA773" s="9"/>
      <c r="BB773" s="9"/>
      <c r="BC773" s="9"/>
      <c r="BD773" s="9"/>
      <c r="BE773" s="9"/>
      <c r="BF773" s="9"/>
      <c r="BG773" s="9"/>
      <c r="BH773" s="9"/>
      <c r="BI773" s="9"/>
      <c r="BJ773" s="9"/>
      <c r="BK773" s="9"/>
      <c r="BL773" s="9"/>
      <c r="BM773" s="9"/>
      <c r="BN773" s="9"/>
      <c r="BO773" s="9"/>
      <c r="BP773" s="9"/>
      <c r="BQ773" s="9"/>
      <c r="BR773" s="9"/>
      <c r="BS773" s="9"/>
      <c r="BT773" s="9"/>
      <c r="BU773" s="9"/>
      <c r="BV773" s="9"/>
      <c r="BW773" s="9"/>
      <c r="BX773" s="9"/>
      <c r="BY773" s="9"/>
      <c r="BZ773" s="9"/>
    </row>
    <row r="774" spans="1:78">
      <c r="A774" s="50">
        <f t="shared" si="47"/>
        <v>763</v>
      </c>
      <c r="C774" s="11" t="str">
        <f>IFERROR(INDEX('     2022    '!D:D,MATCH('Order Summary'!$A774,'     2022    '!$AN:$AN,0)),"")</f>
        <v/>
      </c>
      <c r="D774" s="11" t="str">
        <f>IFERROR(INDEX('     2022    '!C:C,MATCH('Order Summary'!$A774,'     2022    '!$AN:$AN,0)),"")</f>
        <v/>
      </c>
      <c r="E774" s="11" t="str">
        <f>IFERROR(INDEX('     2022    '!E:E,MATCH('Order Summary'!$A774,'     2022    '!$AN:$AN,0)),"")</f>
        <v/>
      </c>
      <c r="F774" s="96">
        <f>IFERROR(INDEX('     2022    '!AY:AY,MATCH($A774,'     2022    '!$AN:$AN,0)),0)</f>
        <v>0</v>
      </c>
      <c r="G774" s="180" t="str">
        <f>IFERROR(IF($O$3&gt;68,INDEX('     2022    '!I:I,MATCH($A774,'     2022    '!$AN:$AN,0))*(1-'     2022    '!$BA$1),INDEX('     2022    '!I:I,MATCH($A774,'     2022    '!$AN:$AN,0))),"")</f>
        <v/>
      </c>
      <c r="H774" s="96">
        <f>IFERROR(INDEX('     2022    '!AZ:AZ,MATCH($A774,'     2022    '!$AN:$AN,0)),0)</f>
        <v>0</v>
      </c>
      <c r="I774" s="180" t="str">
        <f>IFERROR(IF($O$3&gt;68,INDEX('     2022    '!M:M,MATCH($A774,'     2022    '!$AN:$AN,0))*(1-'     2022    '!$BA$1),INDEX('     2022    '!M:M,MATCH($A774,'     2022    '!$AN:$AN,0))),"")</f>
        <v/>
      </c>
      <c r="J774" s="181">
        <f t="shared" si="45"/>
        <v>0</v>
      </c>
      <c r="K774" s="182" t="str">
        <f t="shared" si="46"/>
        <v/>
      </c>
      <c r="L774" s="53"/>
      <c r="M774" s="52" t="str">
        <f>IFERROR(INDEX('     2022    '!R:R,MATCH('Order Summary'!$A774,'     2022    '!$AN:$AN,0)),"")</f>
        <v/>
      </c>
      <c r="N774" s="52" t="str">
        <f>IFERROR(INDEX('     2022    '!V:V,MATCH('Order Summary'!$A774,'     2022    '!$AN:$AN,0)),"")</f>
        <v/>
      </c>
      <c r="O774" s="52" t="str">
        <f>IFERROR(INDEX('     2022    '!S:S,MATCH('Order Summary'!$A774,'     2022    '!$AN:$AN,0)),"")</f>
        <v/>
      </c>
      <c r="P774" s="96" t="str">
        <f t="shared" si="44"/>
        <v/>
      </c>
      <c r="R774" s="9"/>
      <c r="S774" s="9"/>
      <c r="T774" s="9"/>
      <c r="U774" s="9"/>
      <c r="V774" s="9"/>
      <c r="W774" s="9"/>
      <c r="X774" s="9"/>
      <c r="Y774" s="9"/>
      <c r="Z774" s="9"/>
      <c r="AA774" s="9"/>
      <c r="AB774" s="9"/>
      <c r="AC774" s="9"/>
      <c r="AD774" s="9"/>
      <c r="AE774" s="9"/>
      <c r="AF774" s="9"/>
      <c r="AG774" s="9"/>
      <c r="AH774" s="9"/>
      <c r="AI774" s="9"/>
      <c r="AJ774" s="9"/>
      <c r="AK774" s="9"/>
      <c r="AL774" s="9"/>
      <c r="AM774" s="9"/>
      <c r="AN774" s="9"/>
      <c r="AO774" s="9"/>
      <c r="AP774" s="9"/>
      <c r="AQ774" s="9"/>
      <c r="AR774" s="9"/>
      <c r="AS774" s="9"/>
      <c r="AT774" s="9"/>
      <c r="AU774" s="9"/>
      <c r="AV774" s="9"/>
      <c r="AW774" s="9"/>
      <c r="AX774" s="9"/>
      <c r="AY774" s="9"/>
      <c r="AZ774" s="9"/>
      <c r="BA774" s="9"/>
      <c r="BB774" s="9"/>
      <c r="BC774" s="9"/>
      <c r="BD774" s="9"/>
      <c r="BE774" s="9"/>
      <c r="BF774" s="9"/>
      <c r="BG774" s="9"/>
      <c r="BH774" s="9"/>
      <c r="BI774" s="9"/>
      <c r="BJ774" s="9"/>
      <c r="BK774" s="9"/>
      <c r="BL774" s="9"/>
      <c r="BM774" s="9"/>
      <c r="BN774" s="9"/>
      <c r="BO774" s="9"/>
      <c r="BP774" s="9"/>
      <c r="BQ774" s="9"/>
      <c r="BR774" s="9"/>
      <c r="BS774" s="9"/>
      <c r="BT774" s="9"/>
      <c r="BU774" s="9"/>
      <c r="BV774" s="9"/>
      <c r="BW774" s="9"/>
      <c r="BX774" s="9"/>
      <c r="BY774" s="9"/>
      <c r="BZ774" s="9"/>
    </row>
    <row r="775" spans="1:78">
      <c r="A775" s="50">
        <f t="shared" si="47"/>
        <v>764</v>
      </c>
      <c r="C775" s="11" t="str">
        <f>IFERROR(INDEX('     2022    '!D:D,MATCH('Order Summary'!$A775,'     2022    '!$AN:$AN,0)),"")</f>
        <v/>
      </c>
      <c r="D775" s="11" t="str">
        <f>IFERROR(INDEX('     2022    '!C:C,MATCH('Order Summary'!$A775,'     2022    '!$AN:$AN,0)),"")</f>
        <v/>
      </c>
      <c r="E775" s="11" t="str">
        <f>IFERROR(INDEX('     2022    '!E:E,MATCH('Order Summary'!$A775,'     2022    '!$AN:$AN,0)),"")</f>
        <v/>
      </c>
      <c r="F775" s="96">
        <f>IFERROR(INDEX('     2022    '!AY:AY,MATCH($A775,'     2022    '!$AN:$AN,0)),0)</f>
        <v>0</v>
      </c>
      <c r="G775" s="180" t="str">
        <f>IFERROR(IF($O$3&gt;68,INDEX('     2022    '!I:I,MATCH($A775,'     2022    '!$AN:$AN,0))*(1-'     2022    '!$BA$1),INDEX('     2022    '!I:I,MATCH($A775,'     2022    '!$AN:$AN,0))),"")</f>
        <v/>
      </c>
      <c r="H775" s="96">
        <f>IFERROR(INDEX('     2022    '!AZ:AZ,MATCH($A775,'     2022    '!$AN:$AN,0)),0)</f>
        <v>0</v>
      </c>
      <c r="I775" s="180" t="str">
        <f>IFERROR(IF($O$3&gt;68,INDEX('     2022    '!M:M,MATCH($A775,'     2022    '!$AN:$AN,0))*(1-'     2022    '!$BA$1),INDEX('     2022    '!M:M,MATCH($A775,'     2022    '!$AN:$AN,0))),"")</f>
        <v/>
      </c>
      <c r="J775" s="181">
        <f t="shared" si="45"/>
        <v>0</v>
      </c>
      <c r="K775" s="182" t="str">
        <f t="shared" si="46"/>
        <v/>
      </c>
      <c r="L775" s="53"/>
      <c r="M775" s="52" t="str">
        <f>IFERROR(INDEX('     2022    '!R:R,MATCH('Order Summary'!$A775,'     2022    '!$AN:$AN,0)),"")</f>
        <v/>
      </c>
      <c r="N775" s="52" t="str">
        <f>IFERROR(INDEX('     2022    '!V:V,MATCH('Order Summary'!$A775,'     2022    '!$AN:$AN,0)),"")</f>
        <v/>
      </c>
      <c r="O775" s="52" t="str">
        <f>IFERROR(INDEX('     2022    '!S:S,MATCH('Order Summary'!$A775,'     2022    '!$AN:$AN,0)),"")</f>
        <v/>
      </c>
      <c r="P775" s="96" t="str">
        <f t="shared" si="44"/>
        <v/>
      </c>
      <c r="R775" s="9"/>
      <c r="S775" s="9"/>
      <c r="T775" s="9"/>
      <c r="U775" s="9"/>
      <c r="V775" s="9"/>
      <c r="W775" s="9"/>
      <c r="X775" s="9"/>
      <c r="Y775" s="9"/>
      <c r="Z775" s="9"/>
      <c r="AA775" s="9"/>
      <c r="AB775" s="9"/>
      <c r="AC775" s="9"/>
      <c r="AD775" s="9"/>
      <c r="AE775" s="9"/>
      <c r="AF775" s="9"/>
      <c r="AG775" s="9"/>
      <c r="AH775" s="9"/>
      <c r="AI775" s="9"/>
      <c r="AJ775" s="9"/>
      <c r="AK775" s="9"/>
      <c r="AL775" s="9"/>
      <c r="AM775" s="9"/>
      <c r="AN775" s="9"/>
      <c r="AO775" s="9"/>
      <c r="AP775" s="9"/>
      <c r="AQ775" s="9"/>
      <c r="AR775" s="9"/>
      <c r="AS775" s="9"/>
      <c r="AT775" s="9"/>
      <c r="AU775" s="9"/>
      <c r="AV775" s="9"/>
      <c r="AW775" s="9"/>
      <c r="AX775" s="9"/>
      <c r="AY775" s="9"/>
      <c r="AZ775" s="9"/>
      <c r="BA775" s="9"/>
      <c r="BB775" s="9"/>
      <c r="BC775" s="9"/>
      <c r="BD775" s="9"/>
      <c r="BE775" s="9"/>
      <c r="BF775" s="9"/>
      <c r="BG775" s="9"/>
      <c r="BH775" s="9"/>
      <c r="BI775" s="9"/>
      <c r="BJ775" s="9"/>
      <c r="BK775" s="9"/>
      <c r="BL775" s="9"/>
      <c r="BM775" s="9"/>
      <c r="BN775" s="9"/>
      <c r="BO775" s="9"/>
      <c r="BP775" s="9"/>
      <c r="BQ775" s="9"/>
      <c r="BR775" s="9"/>
      <c r="BS775" s="9"/>
      <c r="BT775" s="9"/>
      <c r="BU775" s="9"/>
      <c r="BV775" s="9"/>
      <c r="BW775" s="9"/>
      <c r="BX775" s="9"/>
      <c r="BY775" s="9"/>
      <c r="BZ775" s="9"/>
    </row>
    <row r="776" spans="1:78">
      <c r="A776" s="50">
        <f t="shared" si="47"/>
        <v>765</v>
      </c>
      <c r="C776" s="11" t="str">
        <f>IFERROR(INDEX('     2022    '!D:D,MATCH('Order Summary'!$A776,'     2022    '!$AN:$AN,0)),"")</f>
        <v/>
      </c>
      <c r="D776" s="11" t="str">
        <f>IFERROR(INDEX('     2022    '!C:C,MATCH('Order Summary'!$A776,'     2022    '!$AN:$AN,0)),"")</f>
        <v/>
      </c>
      <c r="E776" s="11" t="str">
        <f>IFERROR(INDEX('     2022    '!E:E,MATCH('Order Summary'!$A776,'     2022    '!$AN:$AN,0)),"")</f>
        <v/>
      </c>
      <c r="F776" s="96">
        <f>IFERROR(INDEX('     2022    '!AY:AY,MATCH($A776,'     2022    '!$AN:$AN,0)),0)</f>
        <v>0</v>
      </c>
      <c r="G776" s="180" t="str">
        <f>IFERROR(IF($O$3&gt;68,INDEX('     2022    '!I:I,MATCH($A776,'     2022    '!$AN:$AN,0))*(1-'     2022    '!$BA$1),INDEX('     2022    '!I:I,MATCH($A776,'     2022    '!$AN:$AN,0))),"")</f>
        <v/>
      </c>
      <c r="H776" s="96">
        <f>IFERROR(INDEX('     2022    '!AZ:AZ,MATCH($A776,'     2022    '!$AN:$AN,0)),0)</f>
        <v>0</v>
      </c>
      <c r="I776" s="180" t="str">
        <f>IFERROR(IF($O$3&gt;68,INDEX('     2022    '!M:M,MATCH($A776,'     2022    '!$AN:$AN,0))*(1-'     2022    '!$BA$1),INDEX('     2022    '!M:M,MATCH($A776,'     2022    '!$AN:$AN,0))),"")</f>
        <v/>
      </c>
      <c r="J776" s="181">
        <f t="shared" si="45"/>
        <v>0</v>
      </c>
      <c r="K776" s="182" t="str">
        <f t="shared" si="46"/>
        <v/>
      </c>
      <c r="L776" s="53"/>
      <c r="M776" s="52" t="str">
        <f>IFERROR(INDEX('     2022    '!R:R,MATCH('Order Summary'!$A776,'     2022    '!$AN:$AN,0)),"")</f>
        <v/>
      </c>
      <c r="N776" s="52" t="str">
        <f>IFERROR(INDEX('     2022    '!V:V,MATCH('Order Summary'!$A776,'     2022    '!$AN:$AN,0)),"")</f>
        <v/>
      </c>
      <c r="O776" s="52" t="str">
        <f>IFERROR(INDEX('     2022    '!S:S,MATCH('Order Summary'!$A776,'     2022    '!$AN:$AN,0)),"")</f>
        <v/>
      </c>
      <c r="P776" s="96" t="str">
        <f t="shared" si="44"/>
        <v/>
      </c>
      <c r="R776" s="9"/>
      <c r="S776" s="9"/>
      <c r="T776" s="9"/>
      <c r="U776" s="9"/>
      <c r="V776" s="9"/>
      <c r="W776" s="9"/>
      <c r="X776" s="9"/>
      <c r="Y776" s="9"/>
      <c r="Z776" s="9"/>
      <c r="AA776" s="9"/>
      <c r="AB776" s="9"/>
      <c r="AC776" s="9"/>
      <c r="AD776" s="9"/>
      <c r="AE776" s="9"/>
      <c r="AF776" s="9"/>
      <c r="AG776" s="9"/>
      <c r="AH776" s="9"/>
      <c r="AI776" s="9"/>
      <c r="AJ776" s="9"/>
      <c r="AK776" s="9"/>
      <c r="AL776" s="9"/>
      <c r="AM776" s="9"/>
      <c r="AN776" s="9"/>
      <c r="AO776" s="9"/>
      <c r="AP776" s="9"/>
      <c r="AQ776" s="9"/>
      <c r="AR776" s="9"/>
      <c r="AS776" s="9"/>
      <c r="AT776" s="9"/>
      <c r="AU776" s="9"/>
      <c r="AV776" s="9"/>
      <c r="AW776" s="9"/>
      <c r="AX776" s="9"/>
      <c r="AY776" s="9"/>
      <c r="AZ776" s="9"/>
      <c r="BA776" s="9"/>
      <c r="BB776" s="9"/>
      <c r="BC776" s="9"/>
      <c r="BD776" s="9"/>
      <c r="BE776" s="9"/>
      <c r="BF776" s="9"/>
      <c r="BG776" s="9"/>
      <c r="BH776" s="9"/>
      <c r="BI776" s="9"/>
      <c r="BJ776" s="9"/>
      <c r="BK776" s="9"/>
      <c r="BL776" s="9"/>
      <c r="BM776" s="9"/>
      <c r="BN776" s="9"/>
      <c r="BO776" s="9"/>
      <c r="BP776" s="9"/>
      <c r="BQ776" s="9"/>
      <c r="BR776" s="9"/>
      <c r="BS776" s="9"/>
      <c r="BT776" s="9"/>
      <c r="BU776" s="9"/>
      <c r="BV776" s="9"/>
      <c r="BW776" s="9"/>
      <c r="BX776" s="9"/>
      <c r="BY776" s="9"/>
      <c r="BZ776" s="9"/>
    </row>
    <row r="777" spans="1:78">
      <c r="A777" s="50">
        <f t="shared" si="47"/>
        <v>766</v>
      </c>
      <c r="C777" s="11" t="str">
        <f>IFERROR(INDEX('     2022    '!D:D,MATCH('Order Summary'!$A777,'     2022    '!$AN:$AN,0)),"")</f>
        <v/>
      </c>
      <c r="D777" s="11" t="str">
        <f>IFERROR(INDEX('     2022    '!C:C,MATCH('Order Summary'!$A777,'     2022    '!$AN:$AN,0)),"")</f>
        <v/>
      </c>
      <c r="E777" s="11" t="str">
        <f>IFERROR(INDEX('     2022    '!E:E,MATCH('Order Summary'!$A777,'     2022    '!$AN:$AN,0)),"")</f>
        <v/>
      </c>
      <c r="F777" s="96">
        <f>IFERROR(INDEX('     2022    '!AY:AY,MATCH($A777,'     2022    '!$AN:$AN,0)),0)</f>
        <v>0</v>
      </c>
      <c r="G777" s="180" t="str">
        <f>IFERROR(IF($O$3&gt;68,INDEX('     2022    '!I:I,MATCH($A777,'     2022    '!$AN:$AN,0))*(1-'     2022    '!$BA$1),INDEX('     2022    '!I:I,MATCH($A777,'     2022    '!$AN:$AN,0))),"")</f>
        <v/>
      </c>
      <c r="H777" s="96">
        <f>IFERROR(INDEX('     2022    '!AZ:AZ,MATCH($A777,'     2022    '!$AN:$AN,0)),0)</f>
        <v>0</v>
      </c>
      <c r="I777" s="180" t="str">
        <f>IFERROR(IF($O$3&gt;68,INDEX('     2022    '!M:M,MATCH($A777,'     2022    '!$AN:$AN,0))*(1-'     2022    '!$BA$1),INDEX('     2022    '!M:M,MATCH($A777,'     2022    '!$AN:$AN,0))),"")</f>
        <v/>
      </c>
      <c r="J777" s="181">
        <f t="shared" si="45"/>
        <v>0</v>
      </c>
      <c r="K777" s="182" t="str">
        <f t="shared" si="46"/>
        <v/>
      </c>
      <c r="L777" s="53"/>
      <c r="M777" s="52" t="str">
        <f>IFERROR(INDEX('     2022    '!R:R,MATCH('Order Summary'!$A777,'     2022    '!$AN:$AN,0)),"")</f>
        <v/>
      </c>
      <c r="N777" s="52" t="str">
        <f>IFERROR(INDEX('     2022    '!V:V,MATCH('Order Summary'!$A777,'     2022    '!$AN:$AN,0)),"")</f>
        <v/>
      </c>
      <c r="O777" s="52" t="str">
        <f>IFERROR(INDEX('     2022    '!S:S,MATCH('Order Summary'!$A777,'     2022    '!$AN:$AN,0)),"")</f>
        <v/>
      </c>
      <c r="P777" s="96" t="str">
        <f t="shared" si="44"/>
        <v/>
      </c>
      <c r="R777" s="9"/>
      <c r="S777" s="9"/>
      <c r="T777" s="9"/>
      <c r="U777" s="9"/>
      <c r="V777" s="9"/>
      <c r="W777" s="9"/>
      <c r="X777" s="9"/>
      <c r="Y777" s="9"/>
      <c r="Z777" s="9"/>
      <c r="AA777" s="9"/>
      <c r="AB777" s="9"/>
      <c r="AC777" s="9"/>
      <c r="AD777" s="9"/>
      <c r="AE777" s="9"/>
      <c r="AF777" s="9"/>
      <c r="AG777" s="9"/>
      <c r="AH777" s="9"/>
      <c r="AI777" s="9"/>
      <c r="AJ777" s="9"/>
      <c r="AK777" s="9"/>
      <c r="AL777" s="9"/>
      <c r="AM777" s="9"/>
      <c r="AN777" s="9"/>
      <c r="AO777" s="9"/>
      <c r="AP777" s="9"/>
      <c r="AQ777" s="9"/>
      <c r="AR777" s="9"/>
      <c r="AS777" s="9"/>
      <c r="AT777" s="9"/>
      <c r="AU777" s="9"/>
      <c r="AV777" s="9"/>
      <c r="AW777" s="9"/>
      <c r="AX777" s="9"/>
      <c r="AY777" s="9"/>
      <c r="AZ777" s="9"/>
      <c r="BA777" s="9"/>
      <c r="BB777" s="9"/>
      <c r="BC777" s="9"/>
      <c r="BD777" s="9"/>
      <c r="BE777" s="9"/>
      <c r="BF777" s="9"/>
      <c r="BG777" s="9"/>
      <c r="BH777" s="9"/>
      <c r="BI777" s="9"/>
      <c r="BJ777" s="9"/>
      <c r="BK777" s="9"/>
      <c r="BL777" s="9"/>
      <c r="BM777" s="9"/>
      <c r="BN777" s="9"/>
      <c r="BO777" s="9"/>
      <c r="BP777" s="9"/>
      <c r="BQ777" s="9"/>
      <c r="BR777" s="9"/>
      <c r="BS777" s="9"/>
      <c r="BT777" s="9"/>
      <c r="BU777" s="9"/>
      <c r="BV777" s="9"/>
      <c r="BW777" s="9"/>
      <c r="BX777" s="9"/>
      <c r="BY777" s="9"/>
      <c r="BZ777" s="9"/>
    </row>
    <row r="778" spans="1:78">
      <c r="A778" s="50">
        <f t="shared" si="47"/>
        <v>767</v>
      </c>
      <c r="C778" s="11" t="str">
        <f>IFERROR(INDEX('     2022    '!D:D,MATCH('Order Summary'!$A778,'     2022    '!$AN:$AN,0)),"")</f>
        <v/>
      </c>
      <c r="D778" s="11" t="str">
        <f>IFERROR(INDEX('     2022    '!C:C,MATCH('Order Summary'!$A778,'     2022    '!$AN:$AN,0)),"")</f>
        <v/>
      </c>
      <c r="E778" s="11" t="str">
        <f>IFERROR(INDEX('     2022    '!E:E,MATCH('Order Summary'!$A778,'     2022    '!$AN:$AN,0)),"")</f>
        <v/>
      </c>
      <c r="F778" s="96">
        <f>IFERROR(INDEX('     2022    '!AY:AY,MATCH($A778,'     2022    '!$AN:$AN,0)),0)</f>
        <v>0</v>
      </c>
      <c r="G778" s="180" t="str">
        <f>IFERROR(IF($O$3&gt;68,INDEX('     2022    '!I:I,MATCH($A778,'     2022    '!$AN:$AN,0))*(1-'     2022    '!$BA$1),INDEX('     2022    '!I:I,MATCH($A778,'     2022    '!$AN:$AN,0))),"")</f>
        <v/>
      </c>
      <c r="H778" s="96">
        <f>IFERROR(INDEX('     2022    '!AZ:AZ,MATCH($A778,'     2022    '!$AN:$AN,0)),0)</f>
        <v>0</v>
      </c>
      <c r="I778" s="180" t="str">
        <f>IFERROR(IF($O$3&gt;68,INDEX('     2022    '!M:M,MATCH($A778,'     2022    '!$AN:$AN,0))*(1-'     2022    '!$BA$1),INDEX('     2022    '!M:M,MATCH($A778,'     2022    '!$AN:$AN,0))),"")</f>
        <v/>
      </c>
      <c r="J778" s="181">
        <f t="shared" si="45"/>
        <v>0</v>
      </c>
      <c r="K778" s="182" t="str">
        <f t="shared" si="46"/>
        <v/>
      </c>
      <c r="L778" s="53"/>
      <c r="M778" s="52" t="str">
        <f>IFERROR(INDEX('     2022    '!R:R,MATCH('Order Summary'!$A778,'     2022    '!$AN:$AN,0)),"")</f>
        <v/>
      </c>
      <c r="N778" s="52" t="str">
        <f>IFERROR(INDEX('     2022    '!V:V,MATCH('Order Summary'!$A778,'     2022    '!$AN:$AN,0)),"")</f>
        <v/>
      </c>
      <c r="O778" s="52" t="str">
        <f>IFERROR(INDEX('     2022    '!S:S,MATCH('Order Summary'!$A778,'     2022    '!$AN:$AN,0)),"")</f>
        <v/>
      </c>
      <c r="P778" s="96" t="str">
        <f t="shared" si="44"/>
        <v/>
      </c>
      <c r="R778" s="9"/>
      <c r="S778" s="9"/>
      <c r="T778" s="9"/>
      <c r="U778" s="9"/>
      <c r="V778" s="9"/>
      <c r="W778" s="9"/>
      <c r="X778" s="9"/>
      <c r="Y778" s="9"/>
      <c r="Z778" s="9"/>
      <c r="AA778" s="9"/>
      <c r="AB778" s="9"/>
      <c r="AC778" s="9"/>
      <c r="AD778" s="9"/>
      <c r="AE778" s="9"/>
      <c r="AF778" s="9"/>
      <c r="AG778" s="9"/>
      <c r="AH778" s="9"/>
      <c r="AI778" s="9"/>
      <c r="AJ778" s="9"/>
      <c r="AK778" s="9"/>
      <c r="AL778" s="9"/>
      <c r="AM778" s="9"/>
      <c r="AN778" s="9"/>
      <c r="AO778" s="9"/>
      <c r="AP778" s="9"/>
      <c r="AQ778" s="9"/>
      <c r="AR778" s="9"/>
      <c r="AS778" s="9"/>
      <c r="AT778" s="9"/>
      <c r="AU778" s="9"/>
      <c r="AV778" s="9"/>
      <c r="AW778" s="9"/>
      <c r="AX778" s="9"/>
      <c r="AY778" s="9"/>
      <c r="AZ778" s="9"/>
      <c r="BA778" s="9"/>
      <c r="BB778" s="9"/>
      <c r="BC778" s="9"/>
      <c r="BD778" s="9"/>
      <c r="BE778" s="9"/>
      <c r="BF778" s="9"/>
      <c r="BG778" s="9"/>
      <c r="BH778" s="9"/>
      <c r="BI778" s="9"/>
      <c r="BJ778" s="9"/>
      <c r="BK778" s="9"/>
      <c r="BL778" s="9"/>
      <c r="BM778" s="9"/>
      <c r="BN778" s="9"/>
      <c r="BO778" s="9"/>
      <c r="BP778" s="9"/>
      <c r="BQ778" s="9"/>
      <c r="BR778" s="9"/>
      <c r="BS778" s="9"/>
      <c r="BT778" s="9"/>
      <c r="BU778" s="9"/>
      <c r="BV778" s="9"/>
      <c r="BW778" s="9"/>
      <c r="BX778" s="9"/>
      <c r="BY778" s="9"/>
      <c r="BZ778" s="9"/>
    </row>
    <row r="779" spans="1:78">
      <c r="A779" s="50">
        <f t="shared" si="47"/>
        <v>768</v>
      </c>
      <c r="C779" s="11" t="str">
        <f>IFERROR(INDEX('     2022    '!D:D,MATCH('Order Summary'!$A779,'     2022    '!$AN:$AN,0)),"")</f>
        <v/>
      </c>
      <c r="D779" s="11" t="str">
        <f>IFERROR(INDEX('     2022    '!C:C,MATCH('Order Summary'!$A779,'     2022    '!$AN:$AN,0)),"")</f>
        <v/>
      </c>
      <c r="E779" s="11" t="str">
        <f>IFERROR(INDEX('     2022    '!E:E,MATCH('Order Summary'!$A779,'     2022    '!$AN:$AN,0)),"")</f>
        <v/>
      </c>
      <c r="F779" s="96">
        <f>IFERROR(INDEX('     2022    '!AY:AY,MATCH($A779,'     2022    '!$AN:$AN,0)),0)</f>
        <v>0</v>
      </c>
      <c r="G779" s="180" t="str">
        <f>IFERROR(IF($O$3&gt;68,INDEX('     2022    '!I:I,MATCH($A779,'     2022    '!$AN:$AN,0))*(1-'     2022    '!$BA$1),INDEX('     2022    '!I:I,MATCH($A779,'     2022    '!$AN:$AN,0))),"")</f>
        <v/>
      </c>
      <c r="H779" s="96">
        <f>IFERROR(INDEX('     2022    '!AZ:AZ,MATCH($A779,'     2022    '!$AN:$AN,0)),0)</f>
        <v>0</v>
      </c>
      <c r="I779" s="180" t="str">
        <f>IFERROR(IF($O$3&gt;68,INDEX('     2022    '!M:M,MATCH($A779,'     2022    '!$AN:$AN,0))*(1-'     2022    '!$BA$1),INDEX('     2022    '!M:M,MATCH($A779,'     2022    '!$AN:$AN,0))),"")</f>
        <v/>
      </c>
      <c r="J779" s="181">
        <f t="shared" si="45"/>
        <v>0</v>
      </c>
      <c r="K779" s="182" t="str">
        <f t="shared" si="46"/>
        <v/>
      </c>
      <c r="L779" s="53"/>
      <c r="M779" s="52" t="str">
        <f>IFERROR(INDEX('     2022    '!R:R,MATCH('Order Summary'!$A779,'     2022    '!$AN:$AN,0)),"")</f>
        <v/>
      </c>
      <c r="N779" s="52" t="str">
        <f>IFERROR(INDEX('     2022    '!V:V,MATCH('Order Summary'!$A779,'     2022    '!$AN:$AN,0)),"")</f>
        <v/>
      </c>
      <c r="O779" s="52" t="str">
        <f>IFERROR(INDEX('     2022    '!S:S,MATCH('Order Summary'!$A779,'     2022    '!$AN:$AN,0)),"")</f>
        <v/>
      </c>
      <c r="P779" s="96" t="str">
        <f t="shared" si="44"/>
        <v/>
      </c>
      <c r="R779" s="9"/>
      <c r="S779" s="9"/>
      <c r="T779" s="9"/>
      <c r="U779" s="9"/>
      <c r="V779" s="9"/>
      <c r="W779" s="9"/>
      <c r="X779" s="9"/>
      <c r="Y779" s="9"/>
      <c r="Z779" s="9"/>
      <c r="AA779" s="9"/>
      <c r="AB779" s="9"/>
      <c r="AC779" s="9"/>
      <c r="AD779" s="9"/>
      <c r="AE779" s="9"/>
      <c r="AF779" s="9"/>
      <c r="AG779" s="9"/>
      <c r="AH779" s="9"/>
      <c r="AI779" s="9"/>
      <c r="AJ779" s="9"/>
      <c r="AK779" s="9"/>
      <c r="AL779" s="9"/>
      <c r="AM779" s="9"/>
      <c r="AN779" s="9"/>
      <c r="AO779" s="9"/>
      <c r="AP779" s="9"/>
      <c r="AQ779" s="9"/>
      <c r="AR779" s="9"/>
      <c r="AS779" s="9"/>
      <c r="AT779" s="9"/>
      <c r="AU779" s="9"/>
      <c r="AV779" s="9"/>
      <c r="AW779" s="9"/>
      <c r="AX779" s="9"/>
      <c r="AY779" s="9"/>
      <c r="AZ779" s="9"/>
      <c r="BA779" s="9"/>
      <c r="BB779" s="9"/>
      <c r="BC779" s="9"/>
      <c r="BD779" s="9"/>
      <c r="BE779" s="9"/>
      <c r="BF779" s="9"/>
      <c r="BG779" s="9"/>
      <c r="BH779" s="9"/>
      <c r="BI779" s="9"/>
      <c r="BJ779" s="9"/>
      <c r="BK779" s="9"/>
      <c r="BL779" s="9"/>
      <c r="BM779" s="9"/>
      <c r="BN779" s="9"/>
      <c r="BO779" s="9"/>
      <c r="BP779" s="9"/>
      <c r="BQ779" s="9"/>
      <c r="BR779" s="9"/>
      <c r="BS779" s="9"/>
      <c r="BT779" s="9"/>
      <c r="BU779" s="9"/>
      <c r="BV779" s="9"/>
      <c r="BW779" s="9"/>
      <c r="BX779" s="9"/>
      <c r="BY779" s="9"/>
      <c r="BZ779" s="9"/>
    </row>
    <row r="780" spans="1:78">
      <c r="A780" s="50">
        <f t="shared" si="47"/>
        <v>769</v>
      </c>
      <c r="C780" s="11" t="str">
        <f>IFERROR(INDEX('     2022    '!D:D,MATCH('Order Summary'!$A780,'     2022    '!$AN:$AN,0)),"")</f>
        <v/>
      </c>
      <c r="D780" s="11" t="str">
        <f>IFERROR(INDEX('     2022    '!C:C,MATCH('Order Summary'!$A780,'     2022    '!$AN:$AN,0)),"")</f>
        <v/>
      </c>
      <c r="E780" s="11" t="str">
        <f>IFERROR(INDEX('     2022    '!E:E,MATCH('Order Summary'!$A780,'     2022    '!$AN:$AN,0)),"")</f>
        <v/>
      </c>
      <c r="F780" s="96">
        <f>IFERROR(INDEX('     2022    '!AY:AY,MATCH($A780,'     2022    '!$AN:$AN,0)),0)</f>
        <v>0</v>
      </c>
      <c r="G780" s="180" t="str">
        <f>IFERROR(IF($O$3&gt;68,INDEX('     2022    '!I:I,MATCH($A780,'     2022    '!$AN:$AN,0))*(1-'     2022    '!$BA$1),INDEX('     2022    '!I:I,MATCH($A780,'     2022    '!$AN:$AN,0))),"")</f>
        <v/>
      </c>
      <c r="H780" s="96">
        <f>IFERROR(INDEX('     2022    '!AZ:AZ,MATCH($A780,'     2022    '!$AN:$AN,0)),0)</f>
        <v>0</v>
      </c>
      <c r="I780" s="180" t="str">
        <f>IFERROR(IF($O$3&gt;68,INDEX('     2022    '!M:M,MATCH($A780,'     2022    '!$AN:$AN,0))*(1-'     2022    '!$BA$1),INDEX('     2022    '!M:M,MATCH($A780,'     2022    '!$AN:$AN,0))),"")</f>
        <v/>
      </c>
      <c r="J780" s="181">
        <f t="shared" si="45"/>
        <v>0</v>
      </c>
      <c r="K780" s="182" t="str">
        <f t="shared" si="46"/>
        <v/>
      </c>
      <c r="L780" s="53"/>
      <c r="M780" s="52" t="str">
        <f>IFERROR(INDEX('     2022    '!R:R,MATCH('Order Summary'!$A780,'     2022    '!$AN:$AN,0)),"")</f>
        <v/>
      </c>
      <c r="N780" s="52" t="str">
        <f>IFERROR(INDEX('     2022    '!V:V,MATCH('Order Summary'!$A780,'     2022    '!$AN:$AN,0)),"")</f>
        <v/>
      </c>
      <c r="O780" s="52" t="str">
        <f>IFERROR(INDEX('     2022    '!S:S,MATCH('Order Summary'!$A780,'     2022    '!$AN:$AN,0)),"")</f>
        <v/>
      </c>
      <c r="P780" s="96" t="str">
        <f t="shared" ref="P780:P843" si="48">IFERROR(J780*O780,"")</f>
        <v/>
      </c>
      <c r="R780" s="9"/>
      <c r="S780" s="9"/>
      <c r="T780" s="9"/>
      <c r="U780" s="9"/>
      <c r="V780" s="9"/>
      <c r="W780" s="9"/>
      <c r="X780" s="9"/>
      <c r="Y780" s="9"/>
      <c r="Z780" s="9"/>
      <c r="AA780" s="9"/>
      <c r="AB780" s="9"/>
      <c r="AC780" s="9"/>
      <c r="AD780" s="9"/>
      <c r="AE780" s="9"/>
      <c r="AF780" s="9"/>
      <c r="AG780" s="9"/>
      <c r="AH780" s="9"/>
      <c r="AI780" s="9"/>
      <c r="AJ780" s="9"/>
      <c r="AK780" s="9"/>
      <c r="AL780" s="9"/>
      <c r="AM780" s="9"/>
      <c r="AN780" s="9"/>
      <c r="AO780" s="9"/>
      <c r="AP780" s="9"/>
      <c r="AQ780" s="9"/>
      <c r="AR780" s="9"/>
      <c r="AS780" s="9"/>
      <c r="AT780" s="9"/>
      <c r="AU780" s="9"/>
      <c r="AV780" s="9"/>
      <c r="AW780" s="9"/>
      <c r="AX780" s="9"/>
      <c r="AY780" s="9"/>
      <c r="AZ780" s="9"/>
      <c r="BA780" s="9"/>
      <c r="BB780" s="9"/>
      <c r="BC780" s="9"/>
      <c r="BD780" s="9"/>
      <c r="BE780" s="9"/>
      <c r="BF780" s="9"/>
      <c r="BG780" s="9"/>
      <c r="BH780" s="9"/>
      <c r="BI780" s="9"/>
      <c r="BJ780" s="9"/>
      <c r="BK780" s="9"/>
      <c r="BL780" s="9"/>
      <c r="BM780" s="9"/>
      <c r="BN780" s="9"/>
      <c r="BO780" s="9"/>
      <c r="BP780" s="9"/>
      <c r="BQ780" s="9"/>
      <c r="BR780" s="9"/>
      <c r="BS780" s="9"/>
      <c r="BT780" s="9"/>
      <c r="BU780" s="9"/>
      <c r="BV780" s="9"/>
      <c r="BW780" s="9"/>
      <c r="BX780" s="9"/>
      <c r="BY780" s="9"/>
      <c r="BZ780" s="9"/>
    </row>
    <row r="781" spans="1:78">
      <c r="A781" s="50">
        <f t="shared" si="47"/>
        <v>770</v>
      </c>
      <c r="C781" s="11" t="str">
        <f>IFERROR(INDEX('     2022    '!D:D,MATCH('Order Summary'!$A781,'     2022    '!$AN:$AN,0)),"")</f>
        <v/>
      </c>
      <c r="D781" s="11" t="str">
        <f>IFERROR(INDEX('     2022    '!C:C,MATCH('Order Summary'!$A781,'     2022    '!$AN:$AN,0)),"")</f>
        <v/>
      </c>
      <c r="E781" s="11" t="str">
        <f>IFERROR(INDEX('     2022    '!E:E,MATCH('Order Summary'!$A781,'     2022    '!$AN:$AN,0)),"")</f>
        <v/>
      </c>
      <c r="F781" s="96">
        <f>IFERROR(INDEX('     2022    '!AY:AY,MATCH($A781,'     2022    '!$AN:$AN,0)),0)</f>
        <v>0</v>
      </c>
      <c r="G781" s="180" t="str">
        <f>IFERROR(IF($O$3&gt;68,INDEX('     2022    '!I:I,MATCH($A781,'     2022    '!$AN:$AN,0))*(1-'     2022    '!$BA$1),INDEX('     2022    '!I:I,MATCH($A781,'     2022    '!$AN:$AN,0))),"")</f>
        <v/>
      </c>
      <c r="H781" s="96">
        <f>IFERROR(INDEX('     2022    '!AZ:AZ,MATCH($A781,'     2022    '!$AN:$AN,0)),0)</f>
        <v>0</v>
      </c>
      <c r="I781" s="180" t="str">
        <f>IFERROR(IF($O$3&gt;68,INDEX('     2022    '!M:M,MATCH($A781,'     2022    '!$AN:$AN,0))*(1-'     2022    '!$BA$1),INDEX('     2022    '!M:M,MATCH($A781,'     2022    '!$AN:$AN,0))),"")</f>
        <v/>
      </c>
      <c r="J781" s="181">
        <f t="shared" ref="J781:J844" si="49">F781+H781</f>
        <v>0</v>
      </c>
      <c r="K781" s="182" t="str">
        <f t="shared" ref="K781:K844" si="50">IFERROR((F781*G781)+(H781*I781),"")</f>
        <v/>
      </c>
      <c r="L781" s="53"/>
      <c r="M781" s="52" t="str">
        <f>IFERROR(INDEX('     2022    '!R:R,MATCH('Order Summary'!$A781,'     2022    '!$AN:$AN,0)),"")</f>
        <v/>
      </c>
      <c r="N781" s="52" t="str">
        <f>IFERROR(INDEX('     2022    '!V:V,MATCH('Order Summary'!$A781,'     2022    '!$AN:$AN,0)),"")</f>
        <v/>
      </c>
      <c r="O781" s="52" t="str">
        <f>IFERROR(INDEX('     2022    '!S:S,MATCH('Order Summary'!$A781,'     2022    '!$AN:$AN,0)),"")</f>
        <v/>
      </c>
      <c r="P781" s="96" t="str">
        <f t="shared" si="48"/>
        <v/>
      </c>
      <c r="R781" s="9"/>
      <c r="S781" s="9"/>
      <c r="T781" s="9"/>
      <c r="U781" s="9"/>
      <c r="V781" s="9"/>
      <c r="W781" s="9"/>
      <c r="X781" s="9"/>
      <c r="Y781" s="9"/>
      <c r="Z781" s="9"/>
      <c r="AA781" s="9"/>
      <c r="AB781" s="9"/>
      <c r="AC781" s="9"/>
      <c r="AD781" s="9"/>
      <c r="AE781" s="9"/>
      <c r="AF781" s="9"/>
      <c r="AG781" s="9"/>
      <c r="AH781" s="9"/>
      <c r="AI781" s="9"/>
      <c r="AJ781" s="9"/>
      <c r="AK781" s="9"/>
      <c r="AL781" s="9"/>
      <c r="AM781" s="9"/>
      <c r="AN781" s="9"/>
      <c r="AO781" s="9"/>
      <c r="AP781" s="9"/>
      <c r="AQ781" s="9"/>
      <c r="AR781" s="9"/>
      <c r="AS781" s="9"/>
      <c r="AT781" s="9"/>
      <c r="AU781" s="9"/>
      <c r="AV781" s="9"/>
      <c r="AW781" s="9"/>
      <c r="AX781" s="9"/>
      <c r="AY781" s="9"/>
      <c r="AZ781" s="9"/>
      <c r="BA781" s="9"/>
      <c r="BB781" s="9"/>
      <c r="BC781" s="9"/>
      <c r="BD781" s="9"/>
      <c r="BE781" s="9"/>
      <c r="BF781" s="9"/>
      <c r="BG781" s="9"/>
      <c r="BH781" s="9"/>
      <c r="BI781" s="9"/>
      <c r="BJ781" s="9"/>
      <c r="BK781" s="9"/>
      <c r="BL781" s="9"/>
      <c r="BM781" s="9"/>
      <c r="BN781" s="9"/>
      <c r="BO781" s="9"/>
      <c r="BP781" s="9"/>
      <c r="BQ781" s="9"/>
      <c r="BR781" s="9"/>
      <c r="BS781" s="9"/>
      <c r="BT781" s="9"/>
      <c r="BU781" s="9"/>
      <c r="BV781" s="9"/>
      <c r="BW781" s="9"/>
      <c r="BX781" s="9"/>
      <c r="BY781" s="9"/>
      <c r="BZ781" s="9"/>
    </row>
    <row r="782" spans="1:78">
      <c r="A782" s="50">
        <f t="shared" ref="A782:A845" si="51">A781+1</f>
        <v>771</v>
      </c>
      <c r="C782" s="11" t="str">
        <f>IFERROR(INDEX('     2022    '!D:D,MATCH('Order Summary'!$A782,'     2022    '!$AN:$AN,0)),"")</f>
        <v/>
      </c>
      <c r="D782" s="11" t="str">
        <f>IFERROR(INDEX('     2022    '!C:C,MATCH('Order Summary'!$A782,'     2022    '!$AN:$AN,0)),"")</f>
        <v/>
      </c>
      <c r="E782" s="11" t="str">
        <f>IFERROR(INDEX('     2022    '!E:E,MATCH('Order Summary'!$A782,'     2022    '!$AN:$AN,0)),"")</f>
        <v/>
      </c>
      <c r="F782" s="96">
        <f>IFERROR(INDEX('     2022    '!AY:AY,MATCH($A782,'     2022    '!$AN:$AN,0)),0)</f>
        <v>0</v>
      </c>
      <c r="G782" s="180" t="str">
        <f>IFERROR(IF($O$3&gt;68,INDEX('     2022    '!I:I,MATCH($A782,'     2022    '!$AN:$AN,0))*(1-'     2022    '!$BA$1),INDEX('     2022    '!I:I,MATCH($A782,'     2022    '!$AN:$AN,0))),"")</f>
        <v/>
      </c>
      <c r="H782" s="96">
        <f>IFERROR(INDEX('     2022    '!AZ:AZ,MATCH($A782,'     2022    '!$AN:$AN,0)),0)</f>
        <v>0</v>
      </c>
      <c r="I782" s="180" t="str">
        <f>IFERROR(IF($O$3&gt;68,INDEX('     2022    '!M:M,MATCH($A782,'     2022    '!$AN:$AN,0))*(1-'     2022    '!$BA$1),INDEX('     2022    '!M:M,MATCH($A782,'     2022    '!$AN:$AN,0))),"")</f>
        <v/>
      </c>
      <c r="J782" s="181">
        <f t="shared" si="49"/>
        <v>0</v>
      </c>
      <c r="K782" s="182" t="str">
        <f t="shared" si="50"/>
        <v/>
      </c>
      <c r="L782" s="53"/>
      <c r="M782" s="52" t="str">
        <f>IFERROR(INDEX('     2022    '!R:R,MATCH('Order Summary'!$A782,'     2022    '!$AN:$AN,0)),"")</f>
        <v/>
      </c>
      <c r="N782" s="52" t="str">
        <f>IFERROR(INDEX('     2022    '!V:V,MATCH('Order Summary'!$A782,'     2022    '!$AN:$AN,0)),"")</f>
        <v/>
      </c>
      <c r="O782" s="52" t="str">
        <f>IFERROR(INDEX('     2022    '!S:S,MATCH('Order Summary'!$A782,'     2022    '!$AN:$AN,0)),"")</f>
        <v/>
      </c>
      <c r="P782" s="96" t="str">
        <f t="shared" si="48"/>
        <v/>
      </c>
      <c r="R782" s="9"/>
      <c r="S782" s="9"/>
      <c r="T782" s="9"/>
      <c r="U782" s="9"/>
      <c r="V782" s="9"/>
      <c r="W782" s="9"/>
      <c r="X782" s="9"/>
      <c r="Y782" s="9"/>
      <c r="Z782" s="9"/>
      <c r="AA782" s="9"/>
      <c r="AB782" s="9"/>
      <c r="AC782" s="9"/>
      <c r="AD782" s="9"/>
      <c r="AE782" s="9"/>
      <c r="AF782" s="9"/>
      <c r="AG782" s="9"/>
      <c r="AH782" s="9"/>
      <c r="AI782" s="9"/>
      <c r="AJ782" s="9"/>
      <c r="AK782" s="9"/>
      <c r="AL782" s="9"/>
      <c r="AM782" s="9"/>
      <c r="AN782" s="9"/>
      <c r="AO782" s="9"/>
      <c r="AP782" s="9"/>
      <c r="AQ782" s="9"/>
      <c r="AR782" s="9"/>
      <c r="AS782" s="9"/>
      <c r="AT782" s="9"/>
      <c r="AU782" s="9"/>
      <c r="AV782" s="9"/>
      <c r="AW782" s="9"/>
      <c r="AX782" s="9"/>
      <c r="AY782" s="9"/>
      <c r="AZ782" s="9"/>
      <c r="BA782" s="9"/>
      <c r="BB782" s="9"/>
      <c r="BC782" s="9"/>
      <c r="BD782" s="9"/>
      <c r="BE782" s="9"/>
      <c r="BF782" s="9"/>
      <c r="BG782" s="9"/>
      <c r="BH782" s="9"/>
      <c r="BI782" s="9"/>
      <c r="BJ782" s="9"/>
      <c r="BK782" s="9"/>
      <c r="BL782" s="9"/>
      <c r="BM782" s="9"/>
      <c r="BN782" s="9"/>
      <c r="BO782" s="9"/>
      <c r="BP782" s="9"/>
      <c r="BQ782" s="9"/>
      <c r="BR782" s="9"/>
      <c r="BS782" s="9"/>
      <c r="BT782" s="9"/>
      <c r="BU782" s="9"/>
      <c r="BV782" s="9"/>
      <c r="BW782" s="9"/>
      <c r="BX782" s="9"/>
      <c r="BY782" s="9"/>
      <c r="BZ782" s="9"/>
    </row>
    <row r="783" spans="1:78">
      <c r="A783" s="50">
        <f t="shared" si="51"/>
        <v>772</v>
      </c>
      <c r="C783" s="11" t="str">
        <f>IFERROR(INDEX('     2022    '!D:D,MATCH('Order Summary'!$A783,'     2022    '!$AN:$AN,0)),"")</f>
        <v/>
      </c>
      <c r="D783" s="11" t="str">
        <f>IFERROR(INDEX('     2022    '!C:C,MATCH('Order Summary'!$A783,'     2022    '!$AN:$AN,0)),"")</f>
        <v/>
      </c>
      <c r="E783" s="11" t="str">
        <f>IFERROR(INDEX('     2022    '!E:E,MATCH('Order Summary'!$A783,'     2022    '!$AN:$AN,0)),"")</f>
        <v/>
      </c>
      <c r="F783" s="96">
        <f>IFERROR(INDEX('     2022    '!AY:AY,MATCH($A783,'     2022    '!$AN:$AN,0)),0)</f>
        <v>0</v>
      </c>
      <c r="G783" s="180" t="str">
        <f>IFERROR(IF($O$3&gt;68,INDEX('     2022    '!I:I,MATCH($A783,'     2022    '!$AN:$AN,0))*(1-'     2022    '!$BA$1),INDEX('     2022    '!I:I,MATCH($A783,'     2022    '!$AN:$AN,0))),"")</f>
        <v/>
      </c>
      <c r="H783" s="96">
        <f>IFERROR(INDEX('     2022    '!AZ:AZ,MATCH($A783,'     2022    '!$AN:$AN,0)),0)</f>
        <v>0</v>
      </c>
      <c r="I783" s="180" t="str">
        <f>IFERROR(IF($O$3&gt;68,INDEX('     2022    '!M:M,MATCH($A783,'     2022    '!$AN:$AN,0))*(1-'     2022    '!$BA$1),INDEX('     2022    '!M:M,MATCH($A783,'     2022    '!$AN:$AN,0))),"")</f>
        <v/>
      </c>
      <c r="J783" s="181">
        <f t="shared" si="49"/>
        <v>0</v>
      </c>
      <c r="K783" s="182" t="str">
        <f t="shared" si="50"/>
        <v/>
      </c>
      <c r="L783" s="53"/>
      <c r="M783" s="52" t="str">
        <f>IFERROR(INDEX('     2022    '!R:R,MATCH('Order Summary'!$A783,'     2022    '!$AN:$AN,0)),"")</f>
        <v/>
      </c>
      <c r="N783" s="52" t="str">
        <f>IFERROR(INDEX('     2022    '!V:V,MATCH('Order Summary'!$A783,'     2022    '!$AN:$AN,0)),"")</f>
        <v/>
      </c>
      <c r="O783" s="52" t="str">
        <f>IFERROR(INDEX('     2022    '!S:S,MATCH('Order Summary'!$A783,'     2022    '!$AN:$AN,0)),"")</f>
        <v/>
      </c>
      <c r="P783" s="96" t="str">
        <f t="shared" si="48"/>
        <v/>
      </c>
      <c r="R783" s="9"/>
      <c r="S783" s="9"/>
      <c r="T783" s="9"/>
      <c r="U783" s="9"/>
      <c r="V783" s="9"/>
      <c r="W783" s="9"/>
      <c r="X783" s="9"/>
      <c r="Y783" s="9"/>
      <c r="Z783" s="9"/>
      <c r="AA783" s="9"/>
      <c r="AB783" s="9"/>
      <c r="AC783" s="9"/>
      <c r="AD783" s="9"/>
      <c r="AE783" s="9"/>
      <c r="AF783" s="9"/>
      <c r="AG783" s="9"/>
      <c r="AH783" s="9"/>
      <c r="AI783" s="9"/>
      <c r="AJ783" s="9"/>
      <c r="AK783" s="9"/>
      <c r="AL783" s="9"/>
      <c r="AM783" s="9"/>
      <c r="AN783" s="9"/>
      <c r="AO783" s="9"/>
      <c r="AP783" s="9"/>
      <c r="AQ783" s="9"/>
      <c r="AR783" s="9"/>
      <c r="AS783" s="9"/>
      <c r="AT783" s="9"/>
      <c r="AU783" s="9"/>
      <c r="AV783" s="9"/>
      <c r="AW783" s="9"/>
      <c r="AX783" s="9"/>
      <c r="AY783" s="9"/>
      <c r="AZ783" s="9"/>
      <c r="BA783" s="9"/>
      <c r="BB783" s="9"/>
      <c r="BC783" s="9"/>
      <c r="BD783" s="9"/>
      <c r="BE783" s="9"/>
      <c r="BF783" s="9"/>
      <c r="BG783" s="9"/>
      <c r="BH783" s="9"/>
      <c r="BI783" s="9"/>
      <c r="BJ783" s="9"/>
      <c r="BK783" s="9"/>
      <c r="BL783" s="9"/>
      <c r="BM783" s="9"/>
      <c r="BN783" s="9"/>
      <c r="BO783" s="9"/>
      <c r="BP783" s="9"/>
      <c r="BQ783" s="9"/>
      <c r="BR783" s="9"/>
      <c r="BS783" s="9"/>
      <c r="BT783" s="9"/>
      <c r="BU783" s="9"/>
      <c r="BV783" s="9"/>
      <c r="BW783" s="9"/>
      <c r="BX783" s="9"/>
      <c r="BY783" s="9"/>
      <c r="BZ783" s="9"/>
    </row>
    <row r="784" spans="1:78">
      <c r="A784" s="50">
        <f t="shared" si="51"/>
        <v>773</v>
      </c>
      <c r="C784" s="11" t="str">
        <f>IFERROR(INDEX('     2022    '!D:D,MATCH('Order Summary'!$A784,'     2022    '!$AN:$AN,0)),"")</f>
        <v/>
      </c>
      <c r="D784" s="11" t="str">
        <f>IFERROR(INDEX('     2022    '!C:C,MATCH('Order Summary'!$A784,'     2022    '!$AN:$AN,0)),"")</f>
        <v/>
      </c>
      <c r="E784" s="11" t="str">
        <f>IFERROR(INDEX('     2022    '!E:E,MATCH('Order Summary'!$A784,'     2022    '!$AN:$AN,0)),"")</f>
        <v/>
      </c>
      <c r="F784" s="96">
        <f>IFERROR(INDEX('     2022    '!AY:AY,MATCH($A784,'     2022    '!$AN:$AN,0)),0)</f>
        <v>0</v>
      </c>
      <c r="G784" s="180" t="str">
        <f>IFERROR(IF($O$3&gt;68,INDEX('     2022    '!I:I,MATCH($A784,'     2022    '!$AN:$AN,0))*(1-'     2022    '!$BA$1),INDEX('     2022    '!I:I,MATCH($A784,'     2022    '!$AN:$AN,0))),"")</f>
        <v/>
      </c>
      <c r="H784" s="96">
        <f>IFERROR(INDEX('     2022    '!AZ:AZ,MATCH($A784,'     2022    '!$AN:$AN,0)),0)</f>
        <v>0</v>
      </c>
      <c r="I784" s="180" t="str">
        <f>IFERROR(IF($O$3&gt;68,INDEX('     2022    '!M:M,MATCH($A784,'     2022    '!$AN:$AN,0))*(1-'     2022    '!$BA$1),INDEX('     2022    '!M:M,MATCH($A784,'     2022    '!$AN:$AN,0))),"")</f>
        <v/>
      </c>
      <c r="J784" s="181">
        <f t="shared" si="49"/>
        <v>0</v>
      </c>
      <c r="K784" s="182" t="str">
        <f t="shared" si="50"/>
        <v/>
      </c>
      <c r="L784" s="53"/>
      <c r="M784" s="52" t="str">
        <f>IFERROR(INDEX('     2022    '!R:R,MATCH('Order Summary'!$A784,'     2022    '!$AN:$AN,0)),"")</f>
        <v/>
      </c>
      <c r="N784" s="52" t="str">
        <f>IFERROR(INDEX('     2022    '!V:V,MATCH('Order Summary'!$A784,'     2022    '!$AN:$AN,0)),"")</f>
        <v/>
      </c>
      <c r="O784" s="52" t="str">
        <f>IFERROR(INDEX('     2022    '!S:S,MATCH('Order Summary'!$A784,'     2022    '!$AN:$AN,0)),"")</f>
        <v/>
      </c>
      <c r="P784" s="96" t="str">
        <f t="shared" si="48"/>
        <v/>
      </c>
      <c r="R784" s="9"/>
      <c r="S784" s="9"/>
      <c r="T784" s="9"/>
      <c r="U784" s="9"/>
      <c r="V784" s="9"/>
      <c r="W784" s="9"/>
      <c r="X784" s="9"/>
      <c r="Y784" s="9"/>
      <c r="Z784" s="9"/>
      <c r="AA784" s="9"/>
      <c r="AB784" s="9"/>
      <c r="AC784" s="9"/>
      <c r="AD784" s="9"/>
      <c r="AE784" s="9"/>
      <c r="AF784" s="9"/>
      <c r="AG784" s="9"/>
      <c r="AH784" s="9"/>
      <c r="AI784" s="9"/>
      <c r="AJ784" s="9"/>
      <c r="AK784" s="9"/>
      <c r="AL784" s="9"/>
      <c r="AM784" s="9"/>
      <c r="AN784" s="9"/>
      <c r="AO784" s="9"/>
      <c r="AP784" s="9"/>
      <c r="AQ784" s="9"/>
      <c r="AR784" s="9"/>
      <c r="AS784" s="9"/>
      <c r="AT784" s="9"/>
      <c r="AU784" s="9"/>
      <c r="AV784" s="9"/>
      <c r="AW784" s="9"/>
      <c r="AX784" s="9"/>
      <c r="AY784" s="9"/>
      <c r="AZ784" s="9"/>
      <c r="BA784" s="9"/>
      <c r="BB784" s="9"/>
      <c r="BC784" s="9"/>
      <c r="BD784" s="9"/>
      <c r="BE784" s="9"/>
      <c r="BF784" s="9"/>
      <c r="BG784" s="9"/>
      <c r="BH784" s="9"/>
      <c r="BI784" s="9"/>
      <c r="BJ784" s="9"/>
      <c r="BK784" s="9"/>
      <c r="BL784" s="9"/>
      <c r="BM784" s="9"/>
      <c r="BN784" s="9"/>
      <c r="BO784" s="9"/>
      <c r="BP784" s="9"/>
      <c r="BQ784" s="9"/>
      <c r="BR784" s="9"/>
      <c r="BS784" s="9"/>
      <c r="BT784" s="9"/>
      <c r="BU784" s="9"/>
      <c r="BV784" s="9"/>
      <c r="BW784" s="9"/>
      <c r="BX784" s="9"/>
      <c r="BY784" s="9"/>
      <c r="BZ784" s="9"/>
    </row>
    <row r="785" spans="1:78">
      <c r="A785" s="50">
        <f t="shared" si="51"/>
        <v>774</v>
      </c>
      <c r="C785" s="11" t="str">
        <f>IFERROR(INDEX('     2022    '!D:D,MATCH('Order Summary'!$A785,'     2022    '!$AN:$AN,0)),"")</f>
        <v/>
      </c>
      <c r="D785" s="11" t="str">
        <f>IFERROR(INDEX('     2022    '!C:C,MATCH('Order Summary'!$A785,'     2022    '!$AN:$AN,0)),"")</f>
        <v/>
      </c>
      <c r="E785" s="11" t="str">
        <f>IFERROR(INDEX('     2022    '!E:E,MATCH('Order Summary'!$A785,'     2022    '!$AN:$AN,0)),"")</f>
        <v/>
      </c>
      <c r="F785" s="96">
        <f>IFERROR(INDEX('     2022    '!AY:AY,MATCH($A785,'     2022    '!$AN:$AN,0)),0)</f>
        <v>0</v>
      </c>
      <c r="G785" s="180" t="str">
        <f>IFERROR(IF($O$3&gt;68,INDEX('     2022    '!I:I,MATCH($A785,'     2022    '!$AN:$AN,0))*(1-'     2022    '!$BA$1),INDEX('     2022    '!I:I,MATCH($A785,'     2022    '!$AN:$AN,0))),"")</f>
        <v/>
      </c>
      <c r="H785" s="96">
        <f>IFERROR(INDEX('     2022    '!AZ:AZ,MATCH($A785,'     2022    '!$AN:$AN,0)),0)</f>
        <v>0</v>
      </c>
      <c r="I785" s="180" t="str">
        <f>IFERROR(IF($O$3&gt;68,INDEX('     2022    '!M:M,MATCH($A785,'     2022    '!$AN:$AN,0))*(1-'     2022    '!$BA$1),INDEX('     2022    '!M:M,MATCH($A785,'     2022    '!$AN:$AN,0))),"")</f>
        <v/>
      </c>
      <c r="J785" s="181">
        <f t="shared" si="49"/>
        <v>0</v>
      </c>
      <c r="K785" s="182" t="str">
        <f t="shared" si="50"/>
        <v/>
      </c>
      <c r="L785" s="53"/>
      <c r="M785" s="52" t="str">
        <f>IFERROR(INDEX('     2022    '!R:R,MATCH('Order Summary'!$A785,'     2022    '!$AN:$AN,0)),"")</f>
        <v/>
      </c>
      <c r="N785" s="52" t="str">
        <f>IFERROR(INDEX('     2022    '!V:V,MATCH('Order Summary'!$A785,'     2022    '!$AN:$AN,0)),"")</f>
        <v/>
      </c>
      <c r="O785" s="52" t="str">
        <f>IFERROR(INDEX('     2022    '!S:S,MATCH('Order Summary'!$A785,'     2022    '!$AN:$AN,0)),"")</f>
        <v/>
      </c>
      <c r="P785" s="96" t="str">
        <f t="shared" si="48"/>
        <v/>
      </c>
      <c r="R785" s="9"/>
      <c r="S785" s="9"/>
      <c r="T785" s="9"/>
      <c r="U785" s="9"/>
      <c r="V785" s="9"/>
      <c r="W785" s="9"/>
      <c r="X785" s="9"/>
      <c r="Y785" s="9"/>
      <c r="Z785" s="9"/>
      <c r="AA785" s="9"/>
      <c r="AB785" s="9"/>
      <c r="AC785" s="9"/>
      <c r="AD785" s="9"/>
      <c r="AE785" s="9"/>
      <c r="AF785" s="9"/>
      <c r="AG785" s="9"/>
      <c r="AH785" s="9"/>
      <c r="AI785" s="9"/>
      <c r="AJ785" s="9"/>
      <c r="AK785" s="9"/>
      <c r="AL785" s="9"/>
      <c r="AM785" s="9"/>
      <c r="AN785" s="9"/>
      <c r="AO785" s="9"/>
      <c r="AP785" s="9"/>
      <c r="AQ785" s="9"/>
      <c r="AR785" s="9"/>
      <c r="AS785" s="9"/>
      <c r="AT785" s="9"/>
      <c r="AU785" s="9"/>
      <c r="AV785" s="9"/>
      <c r="AW785" s="9"/>
      <c r="AX785" s="9"/>
      <c r="AY785" s="9"/>
      <c r="AZ785" s="9"/>
      <c r="BA785" s="9"/>
      <c r="BB785" s="9"/>
      <c r="BC785" s="9"/>
      <c r="BD785" s="9"/>
      <c r="BE785" s="9"/>
      <c r="BF785" s="9"/>
      <c r="BG785" s="9"/>
      <c r="BH785" s="9"/>
      <c r="BI785" s="9"/>
      <c r="BJ785" s="9"/>
      <c r="BK785" s="9"/>
      <c r="BL785" s="9"/>
      <c r="BM785" s="9"/>
      <c r="BN785" s="9"/>
      <c r="BO785" s="9"/>
      <c r="BP785" s="9"/>
      <c r="BQ785" s="9"/>
      <c r="BR785" s="9"/>
      <c r="BS785" s="9"/>
      <c r="BT785" s="9"/>
      <c r="BU785" s="9"/>
      <c r="BV785" s="9"/>
      <c r="BW785" s="9"/>
      <c r="BX785" s="9"/>
      <c r="BY785" s="9"/>
      <c r="BZ785" s="9"/>
    </row>
    <row r="786" spans="1:78">
      <c r="A786" s="50">
        <f t="shared" si="51"/>
        <v>775</v>
      </c>
      <c r="C786" s="11" t="str">
        <f>IFERROR(INDEX('     2022    '!D:D,MATCH('Order Summary'!$A786,'     2022    '!$AN:$AN,0)),"")</f>
        <v/>
      </c>
      <c r="D786" s="11" t="str">
        <f>IFERROR(INDEX('     2022    '!C:C,MATCH('Order Summary'!$A786,'     2022    '!$AN:$AN,0)),"")</f>
        <v/>
      </c>
      <c r="E786" s="11" t="str">
        <f>IFERROR(INDEX('     2022    '!E:E,MATCH('Order Summary'!$A786,'     2022    '!$AN:$AN,0)),"")</f>
        <v/>
      </c>
      <c r="F786" s="96">
        <f>IFERROR(INDEX('     2022    '!AY:AY,MATCH($A786,'     2022    '!$AN:$AN,0)),0)</f>
        <v>0</v>
      </c>
      <c r="G786" s="180" t="str">
        <f>IFERROR(IF($O$3&gt;68,INDEX('     2022    '!I:I,MATCH($A786,'     2022    '!$AN:$AN,0))*(1-'     2022    '!$BA$1),INDEX('     2022    '!I:I,MATCH($A786,'     2022    '!$AN:$AN,0))),"")</f>
        <v/>
      </c>
      <c r="H786" s="96">
        <f>IFERROR(INDEX('     2022    '!AZ:AZ,MATCH($A786,'     2022    '!$AN:$AN,0)),0)</f>
        <v>0</v>
      </c>
      <c r="I786" s="180" t="str">
        <f>IFERROR(IF($O$3&gt;68,INDEX('     2022    '!M:M,MATCH($A786,'     2022    '!$AN:$AN,0))*(1-'     2022    '!$BA$1),INDEX('     2022    '!M:M,MATCH($A786,'     2022    '!$AN:$AN,0))),"")</f>
        <v/>
      </c>
      <c r="J786" s="181">
        <f t="shared" si="49"/>
        <v>0</v>
      </c>
      <c r="K786" s="182" t="str">
        <f t="shared" si="50"/>
        <v/>
      </c>
      <c r="L786" s="53"/>
      <c r="M786" s="52" t="str">
        <f>IFERROR(INDEX('     2022    '!R:R,MATCH('Order Summary'!$A786,'     2022    '!$AN:$AN,0)),"")</f>
        <v/>
      </c>
      <c r="N786" s="52" t="str">
        <f>IFERROR(INDEX('     2022    '!V:V,MATCH('Order Summary'!$A786,'     2022    '!$AN:$AN,0)),"")</f>
        <v/>
      </c>
      <c r="O786" s="52" t="str">
        <f>IFERROR(INDEX('     2022    '!S:S,MATCH('Order Summary'!$A786,'     2022    '!$AN:$AN,0)),"")</f>
        <v/>
      </c>
      <c r="P786" s="96" t="str">
        <f t="shared" si="48"/>
        <v/>
      </c>
      <c r="R786" s="9"/>
      <c r="S786" s="9"/>
      <c r="T786" s="9"/>
      <c r="U786" s="9"/>
      <c r="V786" s="9"/>
      <c r="W786" s="9"/>
      <c r="X786" s="9"/>
      <c r="Y786" s="9"/>
      <c r="Z786" s="9"/>
      <c r="AA786" s="9"/>
      <c r="AB786" s="9"/>
      <c r="AC786" s="9"/>
      <c r="AD786" s="9"/>
      <c r="AE786" s="9"/>
      <c r="AF786" s="9"/>
      <c r="AG786" s="9"/>
      <c r="AH786" s="9"/>
      <c r="AI786" s="9"/>
      <c r="AJ786" s="9"/>
      <c r="AK786" s="9"/>
      <c r="AL786" s="9"/>
      <c r="AM786" s="9"/>
      <c r="AN786" s="9"/>
      <c r="AO786" s="9"/>
      <c r="AP786" s="9"/>
      <c r="AQ786" s="9"/>
      <c r="AR786" s="9"/>
      <c r="AS786" s="9"/>
      <c r="AT786" s="9"/>
      <c r="AU786" s="9"/>
      <c r="AV786" s="9"/>
      <c r="AW786" s="9"/>
      <c r="AX786" s="9"/>
      <c r="AY786" s="9"/>
      <c r="AZ786" s="9"/>
      <c r="BA786" s="9"/>
      <c r="BB786" s="9"/>
      <c r="BC786" s="9"/>
      <c r="BD786" s="9"/>
      <c r="BE786" s="9"/>
      <c r="BF786" s="9"/>
      <c r="BG786" s="9"/>
      <c r="BH786" s="9"/>
      <c r="BI786" s="9"/>
      <c r="BJ786" s="9"/>
      <c r="BK786" s="9"/>
      <c r="BL786" s="9"/>
      <c r="BM786" s="9"/>
      <c r="BN786" s="9"/>
      <c r="BO786" s="9"/>
      <c r="BP786" s="9"/>
      <c r="BQ786" s="9"/>
      <c r="BR786" s="9"/>
      <c r="BS786" s="9"/>
      <c r="BT786" s="9"/>
      <c r="BU786" s="9"/>
      <c r="BV786" s="9"/>
      <c r="BW786" s="9"/>
      <c r="BX786" s="9"/>
      <c r="BY786" s="9"/>
      <c r="BZ786" s="9"/>
    </row>
    <row r="787" spans="1:78">
      <c r="A787" s="50">
        <f t="shared" si="51"/>
        <v>776</v>
      </c>
      <c r="C787" s="11" t="str">
        <f>IFERROR(INDEX('     2022    '!D:D,MATCH('Order Summary'!$A787,'     2022    '!$AN:$AN,0)),"")</f>
        <v/>
      </c>
      <c r="D787" s="11" t="str">
        <f>IFERROR(INDEX('     2022    '!C:C,MATCH('Order Summary'!$A787,'     2022    '!$AN:$AN,0)),"")</f>
        <v/>
      </c>
      <c r="E787" s="11" t="str">
        <f>IFERROR(INDEX('     2022    '!E:E,MATCH('Order Summary'!$A787,'     2022    '!$AN:$AN,0)),"")</f>
        <v/>
      </c>
      <c r="F787" s="96">
        <f>IFERROR(INDEX('     2022    '!AY:AY,MATCH($A787,'     2022    '!$AN:$AN,0)),0)</f>
        <v>0</v>
      </c>
      <c r="G787" s="180" t="str">
        <f>IFERROR(IF($O$3&gt;68,INDEX('     2022    '!I:I,MATCH($A787,'     2022    '!$AN:$AN,0))*(1-'     2022    '!$BA$1),INDEX('     2022    '!I:I,MATCH($A787,'     2022    '!$AN:$AN,0))),"")</f>
        <v/>
      </c>
      <c r="H787" s="96">
        <f>IFERROR(INDEX('     2022    '!AZ:AZ,MATCH($A787,'     2022    '!$AN:$AN,0)),0)</f>
        <v>0</v>
      </c>
      <c r="I787" s="180" t="str">
        <f>IFERROR(IF($O$3&gt;68,INDEX('     2022    '!M:M,MATCH($A787,'     2022    '!$AN:$AN,0))*(1-'     2022    '!$BA$1),INDEX('     2022    '!M:M,MATCH($A787,'     2022    '!$AN:$AN,0))),"")</f>
        <v/>
      </c>
      <c r="J787" s="181">
        <f t="shared" si="49"/>
        <v>0</v>
      </c>
      <c r="K787" s="182" t="str">
        <f t="shared" si="50"/>
        <v/>
      </c>
      <c r="L787" s="53"/>
      <c r="M787" s="52" t="str">
        <f>IFERROR(INDEX('     2022    '!R:R,MATCH('Order Summary'!$A787,'     2022    '!$AN:$AN,0)),"")</f>
        <v/>
      </c>
      <c r="N787" s="52" t="str">
        <f>IFERROR(INDEX('     2022    '!V:V,MATCH('Order Summary'!$A787,'     2022    '!$AN:$AN,0)),"")</f>
        <v/>
      </c>
      <c r="O787" s="52" t="str">
        <f>IFERROR(INDEX('     2022    '!S:S,MATCH('Order Summary'!$A787,'     2022    '!$AN:$AN,0)),"")</f>
        <v/>
      </c>
      <c r="P787" s="96" t="str">
        <f t="shared" si="48"/>
        <v/>
      </c>
      <c r="R787" s="9"/>
      <c r="S787" s="9"/>
      <c r="T787" s="9"/>
      <c r="U787" s="9"/>
      <c r="V787" s="9"/>
      <c r="W787" s="9"/>
      <c r="X787" s="9"/>
      <c r="Y787" s="9"/>
      <c r="Z787" s="9"/>
      <c r="AA787" s="9"/>
      <c r="AB787" s="9"/>
      <c r="AC787" s="9"/>
      <c r="AD787" s="9"/>
      <c r="AE787" s="9"/>
      <c r="AF787" s="9"/>
      <c r="AG787" s="9"/>
      <c r="AH787" s="9"/>
      <c r="AI787" s="9"/>
      <c r="AJ787" s="9"/>
      <c r="AK787" s="9"/>
      <c r="AL787" s="9"/>
      <c r="AM787" s="9"/>
      <c r="AN787" s="9"/>
      <c r="AO787" s="9"/>
      <c r="AP787" s="9"/>
      <c r="AQ787" s="9"/>
      <c r="AR787" s="9"/>
      <c r="AS787" s="9"/>
      <c r="AT787" s="9"/>
      <c r="AU787" s="9"/>
      <c r="AV787" s="9"/>
      <c r="AW787" s="9"/>
      <c r="AX787" s="9"/>
      <c r="AY787" s="9"/>
      <c r="AZ787" s="9"/>
      <c r="BA787" s="9"/>
      <c r="BB787" s="9"/>
      <c r="BC787" s="9"/>
      <c r="BD787" s="9"/>
      <c r="BE787" s="9"/>
      <c r="BF787" s="9"/>
      <c r="BG787" s="9"/>
      <c r="BH787" s="9"/>
      <c r="BI787" s="9"/>
      <c r="BJ787" s="9"/>
      <c r="BK787" s="9"/>
      <c r="BL787" s="9"/>
      <c r="BM787" s="9"/>
      <c r="BN787" s="9"/>
      <c r="BO787" s="9"/>
      <c r="BP787" s="9"/>
      <c r="BQ787" s="9"/>
      <c r="BR787" s="9"/>
      <c r="BS787" s="9"/>
      <c r="BT787" s="9"/>
      <c r="BU787" s="9"/>
      <c r="BV787" s="9"/>
      <c r="BW787" s="9"/>
      <c r="BX787" s="9"/>
      <c r="BY787" s="9"/>
      <c r="BZ787" s="9"/>
    </row>
    <row r="788" spans="1:78">
      <c r="A788" s="50">
        <f t="shared" si="51"/>
        <v>777</v>
      </c>
      <c r="C788" s="11" t="str">
        <f>IFERROR(INDEX('     2022    '!D:D,MATCH('Order Summary'!$A788,'     2022    '!$AN:$AN,0)),"")</f>
        <v/>
      </c>
      <c r="D788" s="11" t="str">
        <f>IFERROR(INDEX('     2022    '!C:C,MATCH('Order Summary'!$A788,'     2022    '!$AN:$AN,0)),"")</f>
        <v/>
      </c>
      <c r="E788" s="11" t="str">
        <f>IFERROR(INDEX('     2022    '!E:E,MATCH('Order Summary'!$A788,'     2022    '!$AN:$AN,0)),"")</f>
        <v/>
      </c>
      <c r="F788" s="96">
        <f>IFERROR(INDEX('     2022    '!AY:AY,MATCH($A788,'     2022    '!$AN:$AN,0)),0)</f>
        <v>0</v>
      </c>
      <c r="G788" s="180" t="str">
        <f>IFERROR(IF($O$3&gt;68,INDEX('     2022    '!I:I,MATCH($A788,'     2022    '!$AN:$AN,0))*(1-'     2022    '!$BA$1),INDEX('     2022    '!I:I,MATCH($A788,'     2022    '!$AN:$AN,0))),"")</f>
        <v/>
      </c>
      <c r="H788" s="96">
        <f>IFERROR(INDEX('     2022    '!AZ:AZ,MATCH($A788,'     2022    '!$AN:$AN,0)),0)</f>
        <v>0</v>
      </c>
      <c r="I788" s="180" t="str">
        <f>IFERROR(IF($O$3&gt;68,INDEX('     2022    '!M:M,MATCH($A788,'     2022    '!$AN:$AN,0))*(1-'     2022    '!$BA$1),INDEX('     2022    '!M:M,MATCH($A788,'     2022    '!$AN:$AN,0))),"")</f>
        <v/>
      </c>
      <c r="J788" s="181">
        <f t="shared" si="49"/>
        <v>0</v>
      </c>
      <c r="K788" s="182" t="str">
        <f t="shared" si="50"/>
        <v/>
      </c>
      <c r="L788" s="53"/>
      <c r="M788" s="52" t="str">
        <f>IFERROR(INDEX('     2022    '!R:R,MATCH('Order Summary'!$A788,'     2022    '!$AN:$AN,0)),"")</f>
        <v/>
      </c>
      <c r="N788" s="52" t="str">
        <f>IFERROR(INDEX('     2022    '!V:V,MATCH('Order Summary'!$A788,'     2022    '!$AN:$AN,0)),"")</f>
        <v/>
      </c>
      <c r="O788" s="52" t="str">
        <f>IFERROR(INDEX('     2022    '!S:S,MATCH('Order Summary'!$A788,'     2022    '!$AN:$AN,0)),"")</f>
        <v/>
      </c>
      <c r="P788" s="96" t="str">
        <f t="shared" si="48"/>
        <v/>
      </c>
      <c r="R788" s="9"/>
      <c r="S788" s="9"/>
      <c r="T788" s="9"/>
      <c r="U788" s="9"/>
      <c r="V788" s="9"/>
      <c r="W788" s="9"/>
      <c r="X788" s="9"/>
      <c r="Y788" s="9"/>
      <c r="Z788" s="9"/>
      <c r="AA788" s="9"/>
      <c r="AB788" s="9"/>
      <c r="AC788" s="9"/>
      <c r="AD788" s="9"/>
      <c r="AE788" s="9"/>
      <c r="AF788" s="9"/>
      <c r="AG788" s="9"/>
      <c r="AH788" s="9"/>
      <c r="AI788" s="9"/>
      <c r="AJ788" s="9"/>
      <c r="AK788" s="9"/>
      <c r="AL788" s="9"/>
      <c r="AM788" s="9"/>
      <c r="AN788" s="9"/>
      <c r="AO788" s="9"/>
      <c r="AP788" s="9"/>
      <c r="AQ788" s="9"/>
      <c r="AR788" s="9"/>
      <c r="AS788" s="9"/>
      <c r="AT788" s="9"/>
      <c r="AU788" s="9"/>
      <c r="AV788" s="9"/>
      <c r="AW788" s="9"/>
      <c r="AX788" s="9"/>
      <c r="AY788" s="9"/>
      <c r="AZ788" s="9"/>
      <c r="BA788" s="9"/>
      <c r="BB788" s="9"/>
      <c r="BC788" s="9"/>
      <c r="BD788" s="9"/>
      <c r="BE788" s="9"/>
      <c r="BF788" s="9"/>
      <c r="BG788" s="9"/>
      <c r="BH788" s="9"/>
      <c r="BI788" s="9"/>
      <c r="BJ788" s="9"/>
      <c r="BK788" s="9"/>
      <c r="BL788" s="9"/>
      <c r="BM788" s="9"/>
      <c r="BN788" s="9"/>
      <c r="BO788" s="9"/>
      <c r="BP788" s="9"/>
      <c r="BQ788" s="9"/>
      <c r="BR788" s="9"/>
      <c r="BS788" s="9"/>
      <c r="BT788" s="9"/>
      <c r="BU788" s="9"/>
      <c r="BV788" s="9"/>
      <c r="BW788" s="9"/>
      <c r="BX788" s="9"/>
      <c r="BY788" s="9"/>
      <c r="BZ788" s="9"/>
    </row>
    <row r="789" spans="1:78">
      <c r="A789" s="50">
        <f t="shared" si="51"/>
        <v>778</v>
      </c>
      <c r="C789" s="11" t="str">
        <f>IFERROR(INDEX('     2022    '!D:D,MATCH('Order Summary'!$A789,'     2022    '!$AN:$AN,0)),"")</f>
        <v/>
      </c>
      <c r="D789" s="11" t="str">
        <f>IFERROR(INDEX('     2022    '!C:C,MATCH('Order Summary'!$A789,'     2022    '!$AN:$AN,0)),"")</f>
        <v/>
      </c>
      <c r="E789" s="11" t="str">
        <f>IFERROR(INDEX('     2022    '!E:E,MATCH('Order Summary'!$A789,'     2022    '!$AN:$AN,0)),"")</f>
        <v/>
      </c>
      <c r="F789" s="96">
        <f>IFERROR(INDEX('     2022    '!AY:AY,MATCH($A789,'     2022    '!$AN:$AN,0)),0)</f>
        <v>0</v>
      </c>
      <c r="G789" s="180" t="str">
        <f>IFERROR(IF($O$3&gt;68,INDEX('     2022    '!I:I,MATCH($A789,'     2022    '!$AN:$AN,0))*(1-'     2022    '!$BA$1),INDEX('     2022    '!I:I,MATCH($A789,'     2022    '!$AN:$AN,0))),"")</f>
        <v/>
      </c>
      <c r="H789" s="96">
        <f>IFERROR(INDEX('     2022    '!AZ:AZ,MATCH($A789,'     2022    '!$AN:$AN,0)),0)</f>
        <v>0</v>
      </c>
      <c r="I789" s="180" t="str">
        <f>IFERROR(IF($O$3&gt;68,INDEX('     2022    '!M:M,MATCH($A789,'     2022    '!$AN:$AN,0))*(1-'     2022    '!$BA$1),INDEX('     2022    '!M:M,MATCH($A789,'     2022    '!$AN:$AN,0))),"")</f>
        <v/>
      </c>
      <c r="J789" s="181">
        <f t="shared" si="49"/>
        <v>0</v>
      </c>
      <c r="K789" s="182" t="str">
        <f t="shared" si="50"/>
        <v/>
      </c>
      <c r="L789" s="53"/>
      <c r="M789" s="52" t="str">
        <f>IFERROR(INDEX('     2022    '!R:R,MATCH('Order Summary'!$A789,'     2022    '!$AN:$AN,0)),"")</f>
        <v/>
      </c>
      <c r="N789" s="52" t="str">
        <f>IFERROR(INDEX('     2022    '!V:V,MATCH('Order Summary'!$A789,'     2022    '!$AN:$AN,0)),"")</f>
        <v/>
      </c>
      <c r="O789" s="52" t="str">
        <f>IFERROR(INDEX('     2022    '!S:S,MATCH('Order Summary'!$A789,'     2022    '!$AN:$AN,0)),"")</f>
        <v/>
      </c>
      <c r="P789" s="96" t="str">
        <f t="shared" si="48"/>
        <v/>
      </c>
      <c r="R789" s="9"/>
      <c r="S789" s="9"/>
      <c r="T789" s="9"/>
      <c r="U789" s="9"/>
      <c r="V789" s="9"/>
      <c r="W789" s="9"/>
      <c r="X789" s="9"/>
      <c r="Y789" s="9"/>
      <c r="Z789" s="9"/>
      <c r="AA789" s="9"/>
      <c r="AB789" s="9"/>
      <c r="AC789" s="9"/>
      <c r="AD789" s="9"/>
      <c r="AE789" s="9"/>
      <c r="AF789" s="9"/>
      <c r="AG789" s="9"/>
      <c r="AH789" s="9"/>
      <c r="AI789" s="9"/>
      <c r="AJ789" s="9"/>
      <c r="AK789" s="9"/>
      <c r="AL789" s="9"/>
      <c r="AM789" s="9"/>
      <c r="AN789" s="9"/>
      <c r="AO789" s="9"/>
      <c r="AP789" s="9"/>
      <c r="AQ789" s="9"/>
      <c r="AR789" s="9"/>
      <c r="AS789" s="9"/>
      <c r="AT789" s="9"/>
      <c r="AU789" s="9"/>
      <c r="AV789" s="9"/>
      <c r="AW789" s="9"/>
      <c r="AX789" s="9"/>
      <c r="AY789" s="9"/>
      <c r="AZ789" s="9"/>
      <c r="BA789" s="9"/>
      <c r="BB789" s="9"/>
      <c r="BC789" s="9"/>
      <c r="BD789" s="9"/>
      <c r="BE789" s="9"/>
      <c r="BF789" s="9"/>
      <c r="BG789" s="9"/>
      <c r="BH789" s="9"/>
      <c r="BI789" s="9"/>
      <c r="BJ789" s="9"/>
      <c r="BK789" s="9"/>
      <c r="BL789" s="9"/>
      <c r="BM789" s="9"/>
      <c r="BN789" s="9"/>
      <c r="BO789" s="9"/>
      <c r="BP789" s="9"/>
      <c r="BQ789" s="9"/>
      <c r="BR789" s="9"/>
      <c r="BS789" s="9"/>
      <c r="BT789" s="9"/>
      <c r="BU789" s="9"/>
      <c r="BV789" s="9"/>
      <c r="BW789" s="9"/>
      <c r="BX789" s="9"/>
      <c r="BY789" s="9"/>
      <c r="BZ789" s="9"/>
    </row>
    <row r="790" spans="1:78">
      <c r="A790" s="50">
        <f t="shared" si="51"/>
        <v>779</v>
      </c>
      <c r="C790" s="11" t="str">
        <f>IFERROR(INDEX('     2022    '!D:D,MATCH('Order Summary'!$A790,'     2022    '!$AN:$AN,0)),"")</f>
        <v/>
      </c>
      <c r="D790" s="11" t="str">
        <f>IFERROR(INDEX('     2022    '!C:C,MATCH('Order Summary'!$A790,'     2022    '!$AN:$AN,0)),"")</f>
        <v/>
      </c>
      <c r="E790" s="11" t="str">
        <f>IFERROR(INDEX('     2022    '!E:E,MATCH('Order Summary'!$A790,'     2022    '!$AN:$AN,0)),"")</f>
        <v/>
      </c>
      <c r="F790" s="96">
        <f>IFERROR(INDEX('     2022    '!AY:AY,MATCH($A790,'     2022    '!$AN:$AN,0)),0)</f>
        <v>0</v>
      </c>
      <c r="G790" s="180" t="str">
        <f>IFERROR(IF($O$3&gt;68,INDEX('     2022    '!I:I,MATCH($A790,'     2022    '!$AN:$AN,0))*(1-'     2022    '!$BA$1),INDEX('     2022    '!I:I,MATCH($A790,'     2022    '!$AN:$AN,0))),"")</f>
        <v/>
      </c>
      <c r="H790" s="96">
        <f>IFERROR(INDEX('     2022    '!AZ:AZ,MATCH($A790,'     2022    '!$AN:$AN,0)),0)</f>
        <v>0</v>
      </c>
      <c r="I790" s="180" t="str">
        <f>IFERROR(IF($O$3&gt;68,INDEX('     2022    '!M:M,MATCH($A790,'     2022    '!$AN:$AN,0))*(1-'     2022    '!$BA$1),INDEX('     2022    '!M:M,MATCH($A790,'     2022    '!$AN:$AN,0))),"")</f>
        <v/>
      </c>
      <c r="J790" s="181">
        <f t="shared" si="49"/>
        <v>0</v>
      </c>
      <c r="K790" s="182" t="str">
        <f t="shared" si="50"/>
        <v/>
      </c>
      <c r="L790" s="53"/>
      <c r="M790" s="52" t="str">
        <f>IFERROR(INDEX('     2022    '!R:R,MATCH('Order Summary'!$A790,'     2022    '!$AN:$AN,0)),"")</f>
        <v/>
      </c>
      <c r="N790" s="52" t="str">
        <f>IFERROR(INDEX('     2022    '!V:V,MATCH('Order Summary'!$A790,'     2022    '!$AN:$AN,0)),"")</f>
        <v/>
      </c>
      <c r="O790" s="52" t="str">
        <f>IFERROR(INDEX('     2022    '!S:S,MATCH('Order Summary'!$A790,'     2022    '!$AN:$AN,0)),"")</f>
        <v/>
      </c>
      <c r="P790" s="96" t="str">
        <f t="shared" si="48"/>
        <v/>
      </c>
      <c r="R790" s="9"/>
      <c r="S790" s="9"/>
      <c r="T790" s="9"/>
      <c r="U790" s="9"/>
      <c r="V790" s="9"/>
      <c r="W790" s="9"/>
      <c r="X790" s="9"/>
      <c r="Y790" s="9"/>
      <c r="Z790" s="9"/>
      <c r="AA790" s="9"/>
      <c r="AB790" s="9"/>
      <c r="AC790" s="9"/>
      <c r="AD790" s="9"/>
      <c r="AE790" s="9"/>
      <c r="AF790" s="9"/>
      <c r="AG790" s="9"/>
      <c r="AH790" s="9"/>
      <c r="AI790" s="9"/>
      <c r="AJ790" s="9"/>
      <c r="AK790" s="9"/>
      <c r="AL790" s="9"/>
      <c r="AM790" s="9"/>
      <c r="AN790" s="9"/>
      <c r="AO790" s="9"/>
      <c r="AP790" s="9"/>
      <c r="AQ790" s="9"/>
      <c r="AR790" s="9"/>
      <c r="AS790" s="9"/>
      <c r="AT790" s="9"/>
      <c r="AU790" s="9"/>
      <c r="AV790" s="9"/>
      <c r="AW790" s="9"/>
      <c r="AX790" s="9"/>
      <c r="AY790" s="9"/>
      <c r="AZ790" s="9"/>
      <c r="BA790" s="9"/>
      <c r="BB790" s="9"/>
      <c r="BC790" s="9"/>
      <c r="BD790" s="9"/>
      <c r="BE790" s="9"/>
      <c r="BF790" s="9"/>
      <c r="BG790" s="9"/>
      <c r="BH790" s="9"/>
      <c r="BI790" s="9"/>
      <c r="BJ790" s="9"/>
      <c r="BK790" s="9"/>
      <c r="BL790" s="9"/>
      <c r="BM790" s="9"/>
      <c r="BN790" s="9"/>
      <c r="BO790" s="9"/>
      <c r="BP790" s="9"/>
      <c r="BQ790" s="9"/>
      <c r="BR790" s="9"/>
      <c r="BS790" s="9"/>
      <c r="BT790" s="9"/>
      <c r="BU790" s="9"/>
      <c r="BV790" s="9"/>
      <c r="BW790" s="9"/>
      <c r="BX790" s="9"/>
      <c r="BY790" s="9"/>
      <c r="BZ790" s="9"/>
    </row>
    <row r="791" spans="1:78">
      <c r="A791" s="50">
        <f t="shared" si="51"/>
        <v>780</v>
      </c>
      <c r="C791" s="11" t="str">
        <f>IFERROR(INDEX('     2022    '!D:D,MATCH('Order Summary'!$A791,'     2022    '!$AN:$AN,0)),"")</f>
        <v/>
      </c>
      <c r="D791" s="11" t="str">
        <f>IFERROR(INDEX('     2022    '!C:C,MATCH('Order Summary'!$A791,'     2022    '!$AN:$AN,0)),"")</f>
        <v/>
      </c>
      <c r="E791" s="11" t="str">
        <f>IFERROR(INDEX('     2022    '!E:E,MATCH('Order Summary'!$A791,'     2022    '!$AN:$AN,0)),"")</f>
        <v/>
      </c>
      <c r="F791" s="96">
        <f>IFERROR(INDEX('     2022    '!AY:AY,MATCH($A791,'     2022    '!$AN:$AN,0)),0)</f>
        <v>0</v>
      </c>
      <c r="G791" s="180" t="str">
        <f>IFERROR(IF($O$3&gt;68,INDEX('     2022    '!I:I,MATCH($A791,'     2022    '!$AN:$AN,0))*(1-'     2022    '!$BA$1),INDEX('     2022    '!I:I,MATCH($A791,'     2022    '!$AN:$AN,0))),"")</f>
        <v/>
      </c>
      <c r="H791" s="96">
        <f>IFERROR(INDEX('     2022    '!AZ:AZ,MATCH($A791,'     2022    '!$AN:$AN,0)),0)</f>
        <v>0</v>
      </c>
      <c r="I791" s="180" t="str">
        <f>IFERROR(IF($O$3&gt;68,INDEX('     2022    '!M:M,MATCH($A791,'     2022    '!$AN:$AN,0))*(1-'     2022    '!$BA$1),INDEX('     2022    '!M:M,MATCH($A791,'     2022    '!$AN:$AN,0))),"")</f>
        <v/>
      </c>
      <c r="J791" s="181">
        <f t="shared" si="49"/>
        <v>0</v>
      </c>
      <c r="K791" s="182" t="str">
        <f t="shared" si="50"/>
        <v/>
      </c>
      <c r="L791" s="53"/>
      <c r="M791" s="52" t="str">
        <f>IFERROR(INDEX('     2022    '!R:R,MATCH('Order Summary'!$A791,'     2022    '!$AN:$AN,0)),"")</f>
        <v/>
      </c>
      <c r="N791" s="52" t="str">
        <f>IFERROR(INDEX('     2022    '!V:V,MATCH('Order Summary'!$A791,'     2022    '!$AN:$AN,0)),"")</f>
        <v/>
      </c>
      <c r="O791" s="52" t="str">
        <f>IFERROR(INDEX('     2022    '!S:S,MATCH('Order Summary'!$A791,'     2022    '!$AN:$AN,0)),"")</f>
        <v/>
      </c>
      <c r="P791" s="96" t="str">
        <f t="shared" si="48"/>
        <v/>
      </c>
      <c r="R791" s="9"/>
      <c r="S791" s="9"/>
      <c r="T791" s="9"/>
      <c r="U791" s="9"/>
      <c r="V791" s="9"/>
      <c r="W791" s="9"/>
      <c r="X791" s="9"/>
      <c r="Y791" s="9"/>
      <c r="Z791" s="9"/>
      <c r="AA791" s="9"/>
      <c r="AB791" s="9"/>
      <c r="AC791" s="9"/>
      <c r="AD791" s="9"/>
      <c r="AE791" s="9"/>
      <c r="AF791" s="9"/>
      <c r="AG791" s="9"/>
      <c r="AH791" s="9"/>
      <c r="AI791" s="9"/>
      <c r="AJ791" s="9"/>
      <c r="AK791" s="9"/>
      <c r="AL791" s="9"/>
      <c r="AM791" s="9"/>
      <c r="AN791" s="9"/>
      <c r="AO791" s="9"/>
      <c r="AP791" s="9"/>
      <c r="AQ791" s="9"/>
      <c r="AR791" s="9"/>
      <c r="AS791" s="9"/>
      <c r="AT791" s="9"/>
      <c r="AU791" s="9"/>
      <c r="AV791" s="9"/>
      <c r="AW791" s="9"/>
      <c r="AX791" s="9"/>
      <c r="AY791" s="9"/>
      <c r="AZ791" s="9"/>
      <c r="BA791" s="9"/>
      <c r="BB791" s="9"/>
      <c r="BC791" s="9"/>
      <c r="BD791" s="9"/>
      <c r="BE791" s="9"/>
      <c r="BF791" s="9"/>
      <c r="BG791" s="9"/>
      <c r="BH791" s="9"/>
      <c r="BI791" s="9"/>
      <c r="BJ791" s="9"/>
      <c r="BK791" s="9"/>
      <c r="BL791" s="9"/>
      <c r="BM791" s="9"/>
      <c r="BN791" s="9"/>
      <c r="BO791" s="9"/>
      <c r="BP791" s="9"/>
      <c r="BQ791" s="9"/>
      <c r="BR791" s="9"/>
      <c r="BS791" s="9"/>
      <c r="BT791" s="9"/>
      <c r="BU791" s="9"/>
      <c r="BV791" s="9"/>
      <c r="BW791" s="9"/>
      <c r="BX791" s="9"/>
      <c r="BY791" s="9"/>
      <c r="BZ791" s="9"/>
    </row>
    <row r="792" spans="1:78">
      <c r="A792" s="50">
        <f t="shared" si="51"/>
        <v>781</v>
      </c>
      <c r="C792" s="11" t="str">
        <f>IFERROR(INDEX('     2022    '!D:D,MATCH('Order Summary'!$A792,'     2022    '!$AN:$AN,0)),"")</f>
        <v/>
      </c>
      <c r="D792" s="11" t="str">
        <f>IFERROR(INDEX('     2022    '!C:C,MATCH('Order Summary'!$A792,'     2022    '!$AN:$AN,0)),"")</f>
        <v/>
      </c>
      <c r="E792" s="11" t="str">
        <f>IFERROR(INDEX('     2022    '!E:E,MATCH('Order Summary'!$A792,'     2022    '!$AN:$AN,0)),"")</f>
        <v/>
      </c>
      <c r="F792" s="96">
        <f>IFERROR(INDEX('     2022    '!AY:AY,MATCH($A792,'     2022    '!$AN:$AN,0)),0)</f>
        <v>0</v>
      </c>
      <c r="G792" s="180" t="str">
        <f>IFERROR(IF($O$3&gt;68,INDEX('     2022    '!I:I,MATCH($A792,'     2022    '!$AN:$AN,0))*(1-'     2022    '!$BA$1),INDEX('     2022    '!I:I,MATCH($A792,'     2022    '!$AN:$AN,0))),"")</f>
        <v/>
      </c>
      <c r="H792" s="96">
        <f>IFERROR(INDEX('     2022    '!AZ:AZ,MATCH($A792,'     2022    '!$AN:$AN,0)),0)</f>
        <v>0</v>
      </c>
      <c r="I792" s="180" t="str">
        <f>IFERROR(IF($O$3&gt;68,INDEX('     2022    '!M:M,MATCH($A792,'     2022    '!$AN:$AN,0))*(1-'     2022    '!$BA$1),INDEX('     2022    '!M:M,MATCH($A792,'     2022    '!$AN:$AN,0))),"")</f>
        <v/>
      </c>
      <c r="J792" s="181">
        <f t="shared" si="49"/>
        <v>0</v>
      </c>
      <c r="K792" s="182" t="str">
        <f t="shared" si="50"/>
        <v/>
      </c>
      <c r="L792" s="53"/>
      <c r="M792" s="52" t="str">
        <f>IFERROR(INDEX('     2022    '!R:R,MATCH('Order Summary'!$A792,'     2022    '!$AN:$AN,0)),"")</f>
        <v/>
      </c>
      <c r="N792" s="52" t="str">
        <f>IFERROR(INDEX('     2022    '!V:V,MATCH('Order Summary'!$A792,'     2022    '!$AN:$AN,0)),"")</f>
        <v/>
      </c>
      <c r="O792" s="52" t="str">
        <f>IFERROR(INDEX('     2022    '!S:S,MATCH('Order Summary'!$A792,'     2022    '!$AN:$AN,0)),"")</f>
        <v/>
      </c>
      <c r="P792" s="96" t="str">
        <f t="shared" si="48"/>
        <v/>
      </c>
      <c r="R792" s="9"/>
      <c r="S792" s="9"/>
      <c r="T792" s="9"/>
      <c r="U792" s="9"/>
      <c r="V792" s="9"/>
      <c r="W792" s="9"/>
      <c r="X792" s="9"/>
      <c r="Y792" s="9"/>
      <c r="Z792" s="9"/>
      <c r="AA792" s="9"/>
      <c r="AB792" s="9"/>
      <c r="AC792" s="9"/>
      <c r="AD792" s="9"/>
      <c r="AE792" s="9"/>
      <c r="AF792" s="9"/>
      <c r="AG792" s="9"/>
      <c r="AH792" s="9"/>
      <c r="AI792" s="9"/>
      <c r="AJ792" s="9"/>
      <c r="AK792" s="9"/>
      <c r="AL792" s="9"/>
      <c r="AM792" s="9"/>
      <c r="AN792" s="9"/>
      <c r="AO792" s="9"/>
      <c r="AP792" s="9"/>
      <c r="AQ792" s="9"/>
      <c r="AR792" s="9"/>
      <c r="AS792" s="9"/>
      <c r="AT792" s="9"/>
      <c r="AU792" s="9"/>
      <c r="AV792" s="9"/>
      <c r="AW792" s="9"/>
      <c r="AX792" s="9"/>
      <c r="AY792" s="9"/>
      <c r="AZ792" s="9"/>
      <c r="BA792" s="9"/>
      <c r="BB792" s="9"/>
      <c r="BC792" s="9"/>
      <c r="BD792" s="9"/>
      <c r="BE792" s="9"/>
      <c r="BF792" s="9"/>
      <c r="BG792" s="9"/>
      <c r="BH792" s="9"/>
      <c r="BI792" s="9"/>
      <c r="BJ792" s="9"/>
      <c r="BK792" s="9"/>
      <c r="BL792" s="9"/>
      <c r="BM792" s="9"/>
      <c r="BN792" s="9"/>
      <c r="BO792" s="9"/>
      <c r="BP792" s="9"/>
      <c r="BQ792" s="9"/>
      <c r="BR792" s="9"/>
      <c r="BS792" s="9"/>
      <c r="BT792" s="9"/>
      <c r="BU792" s="9"/>
      <c r="BV792" s="9"/>
      <c r="BW792" s="9"/>
      <c r="BX792" s="9"/>
      <c r="BY792" s="9"/>
      <c r="BZ792" s="9"/>
    </row>
    <row r="793" spans="1:78">
      <c r="A793" s="50">
        <f t="shared" si="51"/>
        <v>782</v>
      </c>
      <c r="C793" s="11" t="str">
        <f>IFERROR(INDEX('     2022    '!D:D,MATCH('Order Summary'!$A793,'     2022    '!$AN:$AN,0)),"")</f>
        <v/>
      </c>
      <c r="D793" s="11" t="str">
        <f>IFERROR(INDEX('     2022    '!C:C,MATCH('Order Summary'!$A793,'     2022    '!$AN:$AN,0)),"")</f>
        <v/>
      </c>
      <c r="E793" s="11" t="str">
        <f>IFERROR(INDEX('     2022    '!E:E,MATCH('Order Summary'!$A793,'     2022    '!$AN:$AN,0)),"")</f>
        <v/>
      </c>
      <c r="F793" s="96">
        <f>IFERROR(INDEX('     2022    '!AY:AY,MATCH($A793,'     2022    '!$AN:$AN,0)),0)</f>
        <v>0</v>
      </c>
      <c r="G793" s="180" t="str">
        <f>IFERROR(IF($O$3&gt;68,INDEX('     2022    '!I:I,MATCH($A793,'     2022    '!$AN:$AN,0))*(1-'     2022    '!$BA$1),INDEX('     2022    '!I:I,MATCH($A793,'     2022    '!$AN:$AN,0))),"")</f>
        <v/>
      </c>
      <c r="H793" s="96">
        <f>IFERROR(INDEX('     2022    '!AZ:AZ,MATCH($A793,'     2022    '!$AN:$AN,0)),0)</f>
        <v>0</v>
      </c>
      <c r="I793" s="180" t="str">
        <f>IFERROR(IF($O$3&gt;68,INDEX('     2022    '!M:M,MATCH($A793,'     2022    '!$AN:$AN,0))*(1-'     2022    '!$BA$1),INDEX('     2022    '!M:M,MATCH($A793,'     2022    '!$AN:$AN,0))),"")</f>
        <v/>
      </c>
      <c r="J793" s="181">
        <f t="shared" si="49"/>
        <v>0</v>
      </c>
      <c r="K793" s="182" t="str">
        <f t="shared" si="50"/>
        <v/>
      </c>
      <c r="L793" s="53"/>
      <c r="M793" s="52" t="str">
        <f>IFERROR(INDEX('     2022    '!R:R,MATCH('Order Summary'!$A793,'     2022    '!$AN:$AN,0)),"")</f>
        <v/>
      </c>
      <c r="N793" s="52" t="str">
        <f>IFERROR(INDEX('     2022    '!V:V,MATCH('Order Summary'!$A793,'     2022    '!$AN:$AN,0)),"")</f>
        <v/>
      </c>
      <c r="O793" s="52" t="str">
        <f>IFERROR(INDEX('     2022    '!S:S,MATCH('Order Summary'!$A793,'     2022    '!$AN:$AN,0)),"")</f>
        <v/>
      </c>
      <c r="P793" s="96" t="str">
        <f t="shared" si="48"/>
        <v/>
      </c>
      <c r="R793" s="9"/>
      <c r="S793" s="9"/>
      <c r="T793" s="9"/>
      <c r="U793" s="9"/>
      <c r="V793" s="9"/>
      <c r="W793" s="9"/>
      <c r="X793" s="9"/>
      <c r="Y793" s="9"/>
      <c r="Z793" s="9"/>
      <c r="AA793" s="9"/>
      <c r="AB793" s="9"/>
      <c r="AC793" s="9"/>
      <c r="AD793" s="9"/>
      <c r="AE793" s="9"/>
      <c r="AF793" s="9"/>
      <c r="AG793" s="9"/>
      <c r="AH793" s="9"/>
      <c r="AI793" s="9"/>
      <c r="AJ793" s="9"/>
      <c r="AK793" s="9"/>
      <c r="AL793" s="9"/>
      <c r="AM793" s="9"/>
      <c r="AN793" s="9"/>
      <c r="AO793" s="9"/>
      <c r="AP793" s="9"/>
      <c r="AQ793" s="9"/>
      <c r="AR793" s="9"/>
      <c r="AS793" s="9"/>
      <c r="AT793" s="9"/>
      <c r="AU793" s="9"/>
      <c r="AV793" s="9"/>
      <c r="AW793" s="9"/>
      <c r="AX793" s="9"/>
      <c r="AY793" s="9"/>
      <c r="AZ793" s="9"/>
      <c r="BA793" s="9"/>
      <c r="BB793" s="9"/>
      <c r="BC793" s="9"/>
      <c r="BD793" s="9"/>
      <c r="BE793" s="9"/>
      <c r="BF793" s="9"/>
      <c r="BG793" s="9"/>
      <c r="BH793" s="9"/>
      <c r="BI793" s="9"/>
      <c r="BJ793" s="9"/>
      <c r="BK793" s="9"/>
      <c r="BL793" s="9"/>
      <c r="BM793" s="9"/>
      <c r="BN793" s="9"/>
      <c r="BO793" s="9"/>
      <c r="BP793" s="9"/>
      <c r="BQ793" s="9"/>
      <c r="BR793" s="9"/>
      <c r="BS793" s="9"/>
      <c r="BT793" s="9"/>
      <c r="BU793" s="9"/>
      <c r="BV793" s="9"/>
      <c r="BW793" s="9"/>
      <c r="BX793" s="9"/>
      <c r="BY793" s="9"/>
      <c r="BZ793" s="9"/>
    </row>
    <row r="794" spans="1:78">
      <c r="A794" s="50">
        <f t="shared" si="51"/>
        <v>783</v>
      </c>
      <c r="C794" s="11" t="str">
        <f>IFERROR(INDEX('     2022    '!D:D,MATCH('Order Summary'!$A794,'     2022    '!$AN:$AN,0)),"")</f>
        <v/>
      </c>
      <c r="D794" s="11" t="str">
        <f>IFERROR(INDEX('     2022    '!C:C,MATCH('Order Summary'!$A794,'     2022    '!$AN:$AN,0)),"")</f>
        <v/>
      </c>
      <c r="E794" s="11" t="str">
        <f>IFERROR(INDEX('     2022    '!E:E,MATCH('Order Summary'!$A794,'     2022    '!$AN:$AN,0)),"")</f>
        <v/>
      </c>
      <c r="F794" s="96">
        <f>IFERROR(INDEX('     2022    '!AY:AY,MATCH($A794,'     2022    '!$AN:$AN,0)),0)</f>
        <v>0</v>
      </c>
      <c r="G794" s="180" t="str">
        <f>IFERROR(IF($O$3&gt;68,INDEX('     2022    '!I:I,MATCH($A794,'     2022    '!$AN:$AN,0))*(1-'     2022    '!$BA$1),INDEX('     2022    '!I:I,MATCH($A794,'     2022    '!$AN:$AN,0))),"")</f>
        <v/>
      </c>
      <c r="H794" s="96">
        <f>IFERROR(INDEX('     2022    '!AZ:AZ,MATCH($A794,'     2022    '!$AN:$AN,0)),0)</f>
        <v>0</v>
      </c>
      <c r="I794" s="180" t="str">
        <f>IFERROR(IF($O$3&gt;68,INDEX('     2022    '!M:M,MATCH($A794,'     2022    '!$AN:$AN,0))*(1-'     2022    '!$BA$1),INDEX('     2022    '!M:M,MATCH($A794,'     2022    '!$AN:$AN,0))),"")</f>
        <v/>
      </c>
      <c r="J794" s="181">
        <f t="shared" si="49"/>
        <v>0</v>
      </c>
      <c r="K794" s="182" t="str">
        <f t="shared" si="50"/>
        <v/>
      </c>
      <c r="L794" s="53"/>
      <c r="M794" s="52" t="str">
        <f>IFERROR(INDEX('     2022    '!R:R,MATCH('Order Summary'!$A794,'     2022    '!$AN:$AN,0)),"")</f>
        <v/>
      </c>
      <c r="N794" s="52" t="str">
        <f>IFERROR(INDEX('     2022    '!V:V,MATCH('Order Summary'!$A794,'     2022    '!$AN:$AN,0)),"")</f>
        <v/>
      </c>
      <c r="O794" s="52" t="str">
        <f>IFERROR(INDEX('     2022    '!S:S,MATCH('Order Summary'!$A794,'     2022    '!$AN:$AN,0)),"")</f>
        <v/>
      </c>
      <c r="P794" s="96" t="str">
        <f t="shared" si="48"/>
        <v/>
      </c>
      <c r="R794" s="9"/>
      <c r="S794" s="9"/>
      <c r="T794" s="9"/>
      <c r="U794" s="9"/>
      <c r="V794" s="9"/>
      <c r="W794" s="9"/>
      <c r="X794" s="9"/>
      <c r="Y794" s="9"/>
      <c r="Z794" s="9"/>
      <c r="AA794" s="9"/>
      <c r="AB794" s="9"/>
      <c r="AC794" s="9"/>
      <c r="AD794" s="9"/>
      <c r="AE794" s="9"/>
      <c r="AF794" s="9"/>
      <c r="AG794" s="9"/>
      <c r="AH794" s="9"/>
      <c r="AI794" s="9"/>
      <c r="AJ794" s="9"/>
      <c r="AK794" s="9"/>
      <c r="AL794" s="9"/>
      <c r="AM794" s="9"/>
      <c r="AN794" s="9"/>
      <c r="AO794" s="9"/>
      <c r="AP794" s="9"/>
      <c r="AQ794" s="9"/>
      <c r="AR794" s="9"/>
      <c r="AS794" s="9"/>
      <c r="AT794" s="9"/>
      <c r="AU794" s="9"/>
      <c r="AV794" s="9"/>
      <c r="AW794" s="9"/>
      <c r="AX794" s="9"/>
      <c r="AY794" s="9"/>
      <c r="AZ794" s="9"/>
      <c r="BA794" s="9"/>
      <c r="BB794" s="9"/>
      <c r="BC794" s="9"/>
      <c r="BD794" s="9"/>
      <c r="BE794" s="9"/>
      <c r="BF794" s="9"/>
      <c r="BG794" s="9"/>
      <c r="BH794" s="9"/>
      <c r="BI794" s="9"/>
      <c r="BJ794" s="9"/>
      <c r="BK794" s="9"/>
      <c r="BL794" s="9"/>
      <c r="BM794" s="9"/>
      <c r="BN794" s="9"/>
      <c r="BO794" s="9"/>
      <c r="BP794" s="9"/>
      <c r="BQ794" s="9"/>
      <c r="BR794" s="9"/>
      <c r="BS794" s="9"/>
      <c r="BT794" s="9"/>
      <c r="BU794" s="9"/>
      <c r="BV794" s="9"/>
      <c r="BW794" s="9"/>
      <c r="BX794" s="9"/>
      <c r="BY794" s="9"/>
      <c r="BZ794" s="9"/>
    </row>
    <row r="795" spans="1:78">
      <c r="A795" s="50">
        <f t="shared" si="51"/>
        <v>784</v>
      </c>
      <c r="C795" s="11" t="str">
        <f>IFERROR(INDEX('     2022    '!D:D,MATCH('Order Summary'!$A795,'     2022    '!$AN:$AN,0)),"")</f>
        <v/>
      </c>
      <c r="D795" s="11" t="str">
        <f>IFERROR(INDEX('     2022    '!C:C,MATCH('Order Summary'!$A795,'     2022    '!$AN:$AN,0)),"")</f>
        <v/>
      </c>
      <c r="E795" s="11" t="str">
        <f>IFERROR(INDEX('     2022    '!E:E,MATCH('Order Summary'!$A795,'     2022    '!$AN:$AN,0)),"")</f>
        <v/>
      </c>
      <c r="F795" s="96">
        <f>IFERROR(INDEX('     2022    '!AY:AY,MATCH($A795,'     2022    '!$AN:$AN,0)),0)</f>
        <v>0</v>
      </c>
      <c r="G795" s="180" t="str">
        <f>IFERROR(IF($O$3&gt;68,INDEX('     2022    '!I:I,MATCH($A795,'     2022    '!$AN:$AN,0))*(1-'     2022    '!$BA$1),INDEX('     2022    '!I:I,MATCH($A795,'     2022    '!$AN:$AN,0))),"")</f>
        <v/>
      </c>
      <c r="H795" s="96">
        <f>IFERROR(INDEX('     2022    '!AZ:AZ,MATCH($A795,'     2022    '!$AN:$AN,0)),0)</f>
        <v>0</v>
      </c>
      <c r="I795" s="180" t="str">
        <f>IFERROR(IF($O$3&gt;68,INDEX('     2022    '!M:M,MATCH($A795,'     2022    '!$AN:$AN,0))*(1-'     2022    '!$BA$1),INDEX('     2022    '!M:M,MATCH($A795,'     2022    '!$AN:$AN,0))),"")</f>
        <v/>
      </c>
      <c r="J795" s="181">
        <f t="shared" si="49"/>
        <v>0</v>
      </c>
      <c r="K795" s="182" t="str">
        <f t="shared" si="50"/>
        <v/>
      </c>
      <c r="L795" s="53"/>
      <c r="M795" s="52" t="str">
        <f>IFERROR(INDEX('     2022    '!R:R,MATCH('Order Summary'!$A795,'     2022    '!$AN:$AN,0)),"")</f>
        <v/>
      </c>
      <c r="N795" s="52" t="str">
        <f>IFERROR(INDEX('     2022    '!V:V,MATCH('Order Summary'!$A795,'     2022    '!$AN:$AN,0)),"")</f>
        <v/>
      </c>
      <c r="O795" s="52" t="str">
        <f>IFERROR(INDEX('     2022    '!S:S,MATCH('Order Summary'!$A795,'     2022    '!$AN:$AN,0)),"")</f>
        <v/>
      </c>
      <c r="P795" s="96" t="str">
        <f t="shared" si="48"/>
        <v/>
      </c>
      <c r="R795" s="9"/>
      <c r="S795" s="9"/>
      <c r="T795" s="9"/>
      <c r="U795" s="9"/>
      <c r="V795" s="9"/>
      <c r="W795" s="9"/>
      <c r="X795" s="9"/>
      <c r="Y795" s="9"/>
      <c r="Z795" s="9"/>
      <c r="AA795" s="9"/>
      <c r="AB795" s="9"/>
      <c r="AC795" s="9"/>
      <c r="AD795" s="9"/>
      <c r="AE795" s="9"/>
      <c r="AF795" s="9"/>
      <c r="AG795" s="9"/>
      <c r="AH795" s="9"/>
      <c r="AI795" s="9"/>
      <c r="AJ795" s="9"/>
      <c r="AK795" s="9"/>
      <c r="AL795" s="9"/>
      <c r="AM795" s="9"/>
      <c r="AN795" s="9"/>
      <c r="AO795" s="9"/>
      <c r="AP795" s="9"/>
      <c r="AQ795" s="9"/>
      <c r="AR795" s="9"/>
      <c r="AS795" s="9"/>
      <c r="AT795" s="9"/>
      <c r="AU795" s="9"/>
      <c r="AV795" s="9"/>
      <c r="AW795" s="9"/>
      <c r="AX795" s="9"/>
      <c r="AY795" s="9"/>
      <c r="AZ795" s="9"/>
      <c r="BA795" s="9"/>
      <c r="BB795" s="9"/>
      <c r="BC795" s="9"/>
      <c r="BD795" s="9"/>
      <c r="BE795" s="9"/>
      <c r="BF795" s="9"/>
      <c r="BG795" s="9"/>
      <c r="BH795" s="9"/>
      <c r="BI795" s="9"/>
      <c r="BJ795" s="9"/>
      <c r="BK795" s="9"/>
      <c r="BL795" s="9"/>
      <c r="BM795" s="9"/>
      <c r="BN795" s="9"/>
      <c r="BO795" s="9"/>
      <c r="BP795" s="9"/>
      <c r="BQ795" s="9"/>
      <c r="BR795" s="9"/>
      <c r="BS795" s="9"/>
      <c r="BT795" s="9"/>
      <c r="BU795" s="9"/>
      <c r="BV795" s="9"/>
      <c r="BW795" s="9"/>
      <c r="BX795" s="9"/>
      <c r="BY795" s="9"/>
      <c r="BZ795" s="9"/>
    </row>
    <row r="796" spans="1:78">
      <c r="A796" s="50">
        <f t="shared" si="51"/>
        <v>785</v>
      </c>
      <c r="C796" s="11" t="str">
        <f>IFERROR(INDEX('     2022    '!D:D,MATCH('Order Summary'!$A796,'     2022    '!$AN:$AN,0)),"")</f>
        <v/>
      </c>
      <c r="D796" s="11" t="str">
        <f>IFERROR(INDEX('     2022    '!C:C,MATCH('Order Summary'!$A796,'     2022    '!$AN:$AN,0)),"")</f>
        <v/>
      </c>
      <c r="E796" s="11" t="str">
        <f>IFERROR(INDEX('     2022    '!E:E,MATCH('Order Summary'!$A796,'     2022    '!$AN:$AN,0)),"")</f>
        <v/>
      </c>
      <c r="F796" s="96">
        <f>IFERROR(INDEX('     2022    '!AY:AY,MATCH($A796,'     2022    '!$AN:$AN,0)),0)</f>
        <v>0</v>
      </c>
      <c r="G796" s="180" t="str">
        <f>IFERROR(IF($O$3&gt;68,INDEX('     2022    '!I:I,MATCH($A796,'     2022    '!$AN:$AN,0))*(1-'     2022    '!$BA$1),INDEX('     2022    '!I:I,MATCH($A796,'     2022    '!$AN:$AN,0))),"")</f>
        <v/>
      </c>
      <c r="H796" s="96">
        <f>IFERROR(INDEX('     2022    '!AZ:AZ,MATCH($A796,'     2022    '!$AN:$AN,0)),0)</f>
        <v>0</v>
      </c>
      <c r="I796" s="180" t="str">
        <f>IFERROR(IF($O$3&gt;68,INDEX('     2022    '!M:M,MATCH($A796,'     2022    '!$AN:$AN,0))*(1-'     2022    '!$BA$1),INDEX('     2022    '!M:M,MATCH($A796,'     2022    '!$AN:$AN,0))),"")</f>
        <v/>
      </c>
      <c r="J796" s="181">
        <f t="shared" si="49"/>
        <v>0</v>
      </c>
      <c r="K796" s="182" t="str">
        <f t="shared" si="50"/>
        <v/>
      </c>
      <c r="L796" s="53"/>
      <c r="M796" s="52" t="str">
        <f>IFERROR(INDEX('     2022    '!R:R,MATCH('Order Summary'!$A796,'     2022    '!$AN:$AN,0)),"")</f>
        <v/>
      </c>
      <c r="N796" s="52" t="str">
        <f>IFERROR(INDEX('     2022    '!V:V,MATCH('Order Summary'!$A796,'     2022    '!$AN:$AN,0)),"")</f>
        <v/>
      </c>
      <c r="O796" s="52" t="str">
        <f>IFERROR(INDEX('     2022    '!S:S,MATCH('Order Summary'!$A796,'     2022    '!$AN:$AN,0)),"")</f>
        <v/>
      </c>
      <c r="P796" s="96" t="str">
        <f t="shared" si="48"/>
        <v/>
      </c>
      <c r="R796" s="9"/>
      <c r="S796" s="9"/>
      <c r="T796" s="9"/>
      <c r="U796" s="9"/>
      <c r="V796" s="9"/>
      <c r="W796" s="9"/>
      <c r="X796" s="9"/>
      <c r="Y796" s="9"/>
      <c r="Z796" s="9"/>
      <c r="AA796" s="9"/>
      <c r="AB796" s="9"/>
      <c r="AC796" s="9"/>
      <c r="AD796" s="9"/>
      <c r="AE796" s="9"/>
      <c r="AF796" s="9"/>
      <c r="AG796" s="9"/>
      <c r="AH796" s="9"/>
      <c r="AI796" s="9"/>
      <c r="AJ796" s="9"/>
      <c r="AK796" s="9"/>
      <c r="AL796" s="9"/>
      <c r="AM796" s="9"/>
      <c r="AN796" s="9"/>
      <c r="AO796" s="9"/>
      <c r="AP796" s="9"/>
      <c r="AQ796" s="9"/>
      <c r="AR796" s="9"/>
      <c r="AS796" s="9"/>
      <c r="AT796" s="9"/>
      <c r="AU796" s="9"/>
      <c r="AV796" s="9"/>
      <c r="AW796" s="9"/>
      <c r="AX796" s="9"/>
      <c r="AY796" s="9"/>
      <c r="AZ796" s="9"/>
      <c r="BA796" s="9"/>
      <c r="BB796" s="9"/>
      <c r="BC796" s="9"/>
      <c r="BD796" s="9"/>
      <c r="BE796" s="9"/>
      <c r="BF796" s="9"/>
      <c r="BG796" s="9"/>
      <c r="BH796" s="9"/>
      <c r="BI796" s="9"/>
      <c r="BJ796" s="9"/>
      <c r="BK796" s="9"/>
      <c r="BL796" s="9"/>
      <c r="BM796" s="9"/>
      <c r="BN796" s="9"/>
      <c r="BO796" s="9"/>
      <c r="BP796" s="9"/>
      <c r="BQ796" s="9"/>
      <c r="BR796" s="9"/>
      <c r="BS796" s="9"/>
      <c r="BT796" s="9"/>
      <c r="BU796" s="9"/>
      <c r="BV796" s="9"/>
      <c r="BW796" s="9"/>
      <c r="BX796" s="9"/>
      <c r="BY796" s="9"/>
      <c r="BZ796" s="9"/>
    </row>
    <row r="797" spans="1:78">
      <c r="A797" s="50">
        <f t="shared" si="51"/>
        <v>786</v>
      </c>
      <c r="C797" s="11" t="str">
        <f>IFERROR(INDEX('     2022    '!D:D,MATCH('Order Summary'!$A797,'     2022    '!$AN:$AN,0)),"")</f>
        <v/>
      </c>
      <c r="D797" s="11" t="str">
        <f>IFERROR(INDEX('     2022    '!C:C,MATCH('Order Summary'!$A797,'     2022    '!$AN:$AN,0)),"")</f>
        <v/>
      </c>
      <c r="E797" s="11" t="str">
        <f>IFERROR(INDEX('     2022    '!E:E,MATCH('Order Summary'!$A797,'     2022    '!$AN:$AN,0)),"")</f>
        <v/>
      </c>
      <c r="F797" s="96">
        <f>IFERROR(INDEX('     2022    '!AY:AY,MATCH($A797,'     2022    '!$AN:$AN,0)),0)</f>
        <v>0</v>
      </c>
      <c r="G797" s="180" t="str">
        <f>IFERROR(IF($O$3&gt;68,INDEX('     2022    '!I:I,MATCH($A797,'     2022    '!$AN:$AN,0))*(1-'     2022    '!$BA$1),INDEX('     2022    '!I:I,MATCH($A797,'     2022    '!$AN:$AN,0))),"")</f>
        <v/>
      </c>
      <c r="H797" s="96">
        <f>IFERROR(INDEX('     2022    '!AZ:AZ,MATCH($A797,'     2022    '!$AN:$AN,0)),0)</f>
        <v>0</v>
      </c>
      <c r="I797" s="180" t="str">
        <f>IFERROR(IF($O$3&gt;68,INDEX('     2022    '!M:M,MATCH($A797,'     2022    '!$AN:$AN,0))*(1-'     2022    '!$BA$1),INDEX('     2022    '!M:M,MATCH($A797,'     2022    '!$AN:$AN,0))),"")</f>
        <v/>
      </c>
      <c r="J797" s="181">
        <f t="shared" si="49"/>
        <v>0</v>
      </c>
      <c r="K797" s="182" t="str">
        <f t="shared" si="50"/>
        <v/>
      </c>
      <c r="L797" s="53"/>
      <c r="M797" s="52" t="str">
        <f>IFERROR(INDEX('     2022    '!R:R,MATCH('Order Summary'!$A797,'     2022    '!$AN:$AN,0)),"")</f>
        <v/>
      </c>
      <c r="N797" s="52" t="str">
        <f>IFERROR(INDEX('     2022    '!V:V,MATCH('Order Summary'!$A797,'     2022    '!$AN:$AN,0)),"")</f>
        <v/>
      </c>
      <c r="O797" s="52" t="str">
        <f>IFERROR(INDEX('     2022    '!S:S,MATCH('Order Summary'!$A797,'     2022    '!$AN:$AN,0)),"")</f>
        <v/>
      </c>
      <c r="P797" s="96" t="str">
        <f t="shared" si="48"/>
        <v/>
      </c>
      <c r="R797" s="9"/>
      <c r="S797" s="9"/>
      <c r="T797" s="9"/>
      <c r="U797" s="9"/>
      <c r="V797" s="9"/>
      <c r="W797" s="9"/>
      <c r="X797" s="9"/>
      <c r="Y797" s="9"/>
      <c r="Z797" s="9"/>
      <c r="AA797" s="9"/>
      <c r="AB797" s="9"/>
      <c r="AC797" s="9"/>
      <c r="AD797" s="9"/>
      <c r="AE797" s="9"/>
      <c r="AF797" s="9"/>
      <c r="AG797" s="9"/>
      <c r="AH797" s="9"/>
      <c r="AI797" s="9"/>
      <c r="AJ797" s="9"/>
      <c r="AK797" s="9"/>
      <c r="AL797" s="9"/>
      <c r="AM797" s="9"/>
      <c r="AN797" s="9"/>
      <c r="AO797" s="9"/>
      <c r="AP797" s="9"/>
      <c r="AQ797" s="9"/>
      <c r="AR797" s="9"/>
      <c r="AS797" s="9"/>
      <c r="AT797" s="9"/>
      <c r="AU797" s="9"/>
      <c r="AV797" s="9"/>
      <c r="AW797" s="9"/>
      <c r="AX797" s="9"/>
      <c r="AY797" s="9"/>
      <c r="AZ797" s="9"/>
      <c r="BA797" s="9"/>
      <c r="BB797" s="9"/>
      <c r="BC797" s="9"/>
      <c r="BD797" s="9"/>
      <c r="BE797" s="9"/>
      <c r="BF797" s="9"/>
      <c r="BG797" s="9"/>
      <c r="BH797" s="9"/>
      <c r="BI797" s="9"/>
      <c r="BJ797" s="9"/>
      <c r="BK797" s="9"/>
      <c r="BL797" s="9"/>
      <c r="BM797" s="9"/>
      <c r="BN797" s="9"/>
      <c r="BO797" s="9"/>
      <c r="BP797" s="9"/>
      <c r="BQ797" s="9"/>
      <c r="BR797" s="9"/>
      <c r="BS797" s="9"/>
      <c r="BT797" s="9"/>
      <c r="BU797" s="9"/>
      <c r="BV797" s="9"/>
      <c r="BW797" s="9"/>
      <c r="BX797" s="9"/>
      <c r="BY797" s="9"/>
      <c r="BZ797" s="9"/>
    </row>
    <row r="798" spans="1:78">
      <c r="A798" s="50">
        <f t="shared" si="51"/>
        <v>787</v>
      </c>
      <c r="C798" s="11" t="str">
        <f>IFERROR(INDEX('     2022    '!D:D,MATCH('Order Summary'!$A798,'     2022    '!$AN:$AN,0)),"")</f>
        <v/>
      </c>
      <c r="D798" s="11" t="str">
        <f>IFERROR(INDEX('     2022    '!C:C,MATCH('Order Summary'!$A798,'     2022    '!$AN:$AN,0)),"")</f>
        <v/>
      </c>
      <c r="E798" s="11" t="str">
        <f>IFERROR(INDEX('     2022    '!E:E,MATCH('Order Summary'!$A798,'     2022    '!$AN:$AN,0)),"")</f>
        <v/>
      </c>
      <c r="F798" s="96">
        <f>IFERROR(INDEX('     2022    '!AY:AY,MATCH($A798,'     2022    '!$AN:$AN,0)),0)</f>
        <v>0</v>
      </c>
      <c r="G798" s="180" t="str">
        <f>IFERROR(IF($O$3&gt;68,INDEX('     2022    '!I:I,MATCH($A798,'     2022    '!$AN:$AN,0))*(1-'     2022    '!$BA$1),INDEX('     2022    '!I:I,MATCH($A798,'     2022    '!$AN:$AN,0))),"")</f>
        <v/>
      </c>
      <c r="H798" s="96">
        <f>IFERROR(INDEX('     2022    '!AZ:AZ,MATCH($A798,'     2022    '!$AN:$AN,0)),0)</f>
        <v>0</v>
      </c>
      <c r="I798" s="180" t="str">
        <f>IFERROR(IF($O$3&gt;68,INDEX('     2022    '!M:M,MATCH($A798,'     2022    '!$AN:$AN,0))*(1-'     2022    '!$BA$1),INDEX('     2022    '!M:M,MATCH($A798,'     2022    '!$AN:$AN,0))),"")</f>
        <v/>
      </c>
      <c r="J798" s="181">
        <f t="shared" si="49"/>
        <v>0</v>
      </c>
      <c r="K798" s="182" t="str">
        <f t="shared" si="50"/>
        <v/>
      </c>
      <c r="L798" s="53"/>
      <c r="M798" s="52" t="str">
        <f>IFERROR(INDEX('     2022    '!R:R,MATCH('Order Summary'!$A798,'     2022    '!$AN:$AN,0)),"")</f>
        <v/>
      </c>
      <c r="N798" s="52" t="str">
        <f>IFERROR(INDEX('     2022    '!V:V,MATCH('Order Summary'!$A798,'     2022    '!$AN:$AN,0)),"")</f>
        <v/>
      </c>
      <c r="O798" s="52" t="str">
        <f>IFERROR(INDEX('     2022    '!S:S,MATCH('Order Summary'!$A798,'     2022    '!$AN:$AN,0)),"")</f>
        <v/>
      </c>
      <c r="P798" s="96" t="str">
        <f t="shared" si="48"/>
        <v/>
      </c>
      <c r="R798" s="9"/>
      <c r="S798" s="9"/>
      <c r="T798" s="9"/>
      <c r="U798" s="9"/>
      <c r="V798" s="9"/>
      <c r="W798" s="9"/>
      <c r="X798" s="9"/>
      <c r="Y798" s="9"/>
      <c r="Z798" s="9"/>
      <c r="AA798" s="9"/>
      <c r="AB798" s="9"/>
      <c r="AC798" s="9"/>
      <c r="AD798" s="9"/>
      <c r="AE798" s="9"/>
      <c r="AF798" s="9"/>
      <c r="AG798" s="9"/>
      <c r="AH798" s="9"/>
      <c r="AI798" s="9"/>
      <c r="AJ798" s="9"/>
      <c r="AK798" s="9"/>
      <c r="AL798" s="9"/>
      <c r="AM798" s="9"/>
      <c r="AN798" s="9"/>
      <c r="AO798" s="9"/>
      <c r="AP798" s="9"/>
      <c r="AQ798" s="9"/>
      <c r="AR798" s="9"/>
      <c r="AS798" s="9"/>
      <c r="AT798" s="9"/>
      <c r="AU798" s="9"/>
      <c r="AV798" s="9"/>
      <c r="AW798" s="9"/>
      <c r="AX798" s="9"/>
      <c r="AY798" s="9"/>
      <c r="AZ798" s="9"/>
      <c r="BA798" s="9"/>
      <c r="BB798" s="9"/>
      <c r="BC798" s="9"/>
      <c r="BD798" s="9"/>
      <c r="BE798" s="9"/>
      <c r="BF798" s="9"/>
      <c r="BG798" s="9"/>
      <c r="BH798" s="9"/>
      <c r="BI798" s="9"/>
      <c r="BJ798" s="9"/>
      <c r="BK798" s="9"/>
      <c r="BL798" s="9"/>
      <c r="BM798" s="9"/>
      <c r="BN798" s="9"/>
      <c r="BO798" s="9"/>
      <c r="BP798" s="9"/>
      <c r="BQ798" s="9"/>
      <c r="BR798" s="9"/>
      <c r="BS798" s="9"/>
      <c r="BT798" s="9"/>
      <c r="BU798" s="9"/>
      <c r="BV798" s="9"/>
      <c r="BW798" s="9"/>
      <c r="BX798" s="9"/>
      <c r="BY798" s="9"/>
      <c r="BZ798" s="9"/>
    </row>
    <row r="799" spans="1:78">
      <c r="A799" s="50">
        <f t="shared" si="51"/>
        <v>788</v>
      </c>
      <c r="C799" s="11" t="str">
        <f>IFERROR(INDEX('     2022    '!D:D,MATCH('Order Summary'!$A799,'     2022    '!$AN:$AN,0)),"")</f>
        <v/>
      </c>
      <c r="D799" s="11" t="str">
        <f>IFERROR(INDEX('     2022    '!C:C,MATCH('Order Summary'!$A799,'     2022    '!$AN:$AN,0)),"")</f>
        <v/>
      </c>
      <c r="E799" s="11" t="str">
        <f>IFERROR(INDEX('     2022    '!E:E,MATCH('Order Summary'!$A799,'     2022    '!$AN:$AN,0)),"")</f>
        <v/>
      </c>
      <c r="F799" s="96">
        <f>IFERROR(INDEX('     2022    '!AY:AY,MATCH($A799,'     2022    '!$AN:$AN,0)),0)</f>
        <v>0</v>
      </c>
      <c r="G799" s="180" t="str">
        <f>IFERROR(IF($O$3&gt;68,INDEX('     2022    '!I:I,MATCH($A799,'     2022    '!$AN:$AN,0))*(1-'     2022    '!$BA$1),INDEX('     2022    '!I:I,MATCH($A799,'     2022    '!$AN:$AN,0))),"")</f>
        <v/>
      </c>
      <c r="H799" s="96">
        <f>IFERROR(INDEX('     2022    '!AZ:AZ,MATCH($A799,'     2022    '!$AN:$AN,0)),0)</f>
        <v>0</v>
      </c>
      <c r="I799" s="180" t="str">
        <f>IFERROR(IF($O$3&gt;68,INDEX('     2022    '!M:M,MATCH($A799,'     2022    '!$AN:$AN,0))*(1-'     2022    '!$BA$1),INDEX('     2022    '!M:M,MATCH($A799,'     2022    '!$AN:$AN,0))),"")</f>
        <v/>
      </c>
      <c r="J799" s="181">
        <f t="shared" si="49"/>
        <v>0</v>
      </c>
      <c r="K799" s="182" t="str">
        <f t="shared" si="50"/>
        <v/>
      </c>
      <c r="L799" s="53"/>
      <c r="M799" s="52" t="str">
        <f>IFERROR(INDEX('     2022    '!R:R,MATCH('Order Summary'!$A799,'     2022    '!$AN:$AN,0)),"")</f>
        <v/>
      </c>
      <c r="N799" s="52" t="str">
        <f>IFERROR(INDEX('     2022    '!V:V,MATCH('Order Summary'!$A799,'     2022    '!$AN:$AN,0)),"")</f>
        <v/>
      </c>
      <c r="O799" s="52" t="str">
        <f>IFERROR(INDEX('     2022    '!S:S,MATCH('Order Summary'!$A799,'     2022    '!$AN:$AN,0)),"")</f>
        <v/>
      </c>
      <c r="P799" s="96" t="str">
        <f t="shared" si="48"/>
        <v/>
      </c>
      <c r="R799" s="9"/>
      <c r="S799" s="9"/>
      <c r="T799" s="9"/>
      <c r="U799" s="9"/>
      <c r="V799" s="9"/>
      <c r="W799" s="9"/>
      <c r="X799" s="9"/>
      <c r="Y799" s="9"/>
      <c r="Z799" s="9"/>
      <c r="AA799" s="9"/>
      <c r="AB799" s="9"/>
      <c r="AC799" s="9"/>
      <c r="AD799" s="9"/>
      <c r="AE799" s="9"/>
      <c r="AF799" s="9"/>
      <c r="AG799" s="9"/>
      <c r="AH799" s="9"/>
      <c r="AI799" s="9"/>
      <c r="AJ799" s="9"/>
      <c r="AK799" s="9"/>
      <c r="AL799" s="9"/>
      <c r="AM799" s="9"/>
      <c r="AN799" s="9"/>
      <c r="AO799" s="9"/>
      <c r="AP799" s="9"/>
      <c r="AQ799" s="9"/>
      <c r="AR799" s="9"/>
      <c r="AS799" s="9"/>
      <c r="AT799" s="9"/>
      <c r="AU799" s="9"/>
      <c r="AV799" s="9"/>
      <c r="AW799" s="9"/>
      <c r="AX799" s="9"/>
      <c r="AY799" s="9"/>
      <c r="AZ799" s="9"/>
      <c r="BA799" s="9"/>
      <c r="BB799" s="9"/>
      <c r="BC799" s="9"/>
      <c r="BD799" s="9"/>
      <c r="BE799" s="9"/>
      <c r="BF799" s="9"/>
      <c r="BG799" s="9"/>
      <c r="BH799" s="9"/>
      <c r="BI799" s="9"/>
      <c r="BJ799" s="9"/>
      <c r="BK799" s="9"/>
      <c r="BL799" s="9"/>
      <c r="BM799" s="9"/>
      <c r="BN799" s="9"/>
      <c r="BO799" s="9"/>
      <c r="BP799" s="9"/>
      <c r="BQ799" s="9"/>
      <c r="BR799" s="9"/>
      <c r="BS799" s="9"/>
      <c r="BT799" s="9"/>
      <c r="BU799" s="9"/>
      <c r="BV799" s="9"/>
      <c r="BW799" s="9"/>
      <c r="BX799" s="9"/>
      <c r="BY799" s="9"/>
      <c r="BZ799" s="9"/>
    </row>
    <row r="800" spans="1:78">
      <c r="A800" s="50">
        <f t="shared" si="51"/>
        <v>789</v>
      </c>
      <c r="C800" s="11" t="str">
        <f>IFERROR(INDEX('     2022    '!D:D,MATCH('Order Summary'!$A800,'     2022    '!$AN:$AN,0)),"")</f>
        <v/>
      </c>
      <c r="D800" s="11" t="str">
        <f>IFERROR(INDEX('     2022    '!C:C,MATCH('Order Summary'!$A800,'     2022    '!$AN:$AN,0)),"")</f>
        <v/>
      </c>
      <c r="E800" s="11" t="str">
        <f>IFERROR(INDEX('     2022    '!E:E,MATCH('Order Summary'!$A800,'     2022    '!$AN:$AN,0)),"")</f>
        <v/>
      </c>
      <c r="F800" s="96">
        <f>IFERROR(INDEX('     2022    '!AY:AY,MATCH($A800,'     2022    '!$AN:$AN,0)),0)</f>
        <v>0</v>
      </c>
      <c r="G800" s="180" t="str">
        <f>IFERROR(IF($O$3&gt;68,INDEX('     2022    '!I:I,MATCH($A800,'     2022    '!$AN:$AN,0))*(1-'     2022    '!$BA$1),INDEX('     2022    '!I:I,MATCH($A800,'     2022    '!$AN:$AN,0))),"")</f>
        <v/>
      </c>
      <c r="H800" s="96">
        <f>IFERROR(INDEX('     2022    '!AZ:AZ,MATCH($A800,'     2022    '!$AN:$AN,0)),0)</f>
        <v>0</v>
      </c>
      <c r="I800" s="180" t="str">
        <f>IFERROR(IF($O$3&gt;68,INDEX('     2022    '!M:M,MATCH($A800,'     2022    '!$AN:$AN,0))*(1-'     2022    '!$BA$1),INDEX('     2022    '!M:M,MATCH($A800,'     2022    '!$AN:$AN,0))),"")</f>
        <v/>
      </c>
      <c r="J800" s="181">
        <f t="shared" si="49"/>
        <v>0</v>
      </c>
      <c r="K800" s="182" t="str">
        <f t="shared" si="50"/>
        <v/>
      </c>
      <c r="L800" s="53"/>
      <c r="M800" s="52" t="str">
        <f>IFERROR(INDEX('     2022    '!R:R,MATCH('Order Summary'!$A800,'     2022    '!$AN:$AN,0)),"")</f>
        <v/>
      </c>
      <c r="N800" s="52" t="str">
        <f>IFERROR(INDEX('     2022    '!V:V,MATCH('Order Summary'!$A800,'     2022    '!$AN:$AN,0)),"")</f>
        <v/>
      </c>
      <c r="O800" s="52" t="str">
        <f>IFERROR(INDEX('     2022    '!S:S,MATCH('Order Summary'!$A800,'     2022    '!$AN:$AN,0)),"")</f>
        <v/>
      </c>
      <c r="P800" s="96" t="str">
        <f t="shared" si="48"/>
        <v/>
      </c>
      <c r="R800" s="9"/>
      <c r="S800" s="9"/>
      <c r="T800" s="9"/>
      <c r="U800" s="9"/>
      <c r="V800" s="9"/>
      <c r="W800" s="9"/>
      <c r="X800" s="9"/>
      <c r="Y800" s="9"/>
      <c r="Z800" s="9"/>
      <c r="AA800" s="9"/>
      <c r="AB800" s="9"/>
      <c r="AC800" s="9"/>
      <c r="AD800" s="9"/>
      <c r="AE800" s="9"/>
      <c r="AF800" s="9"/>
      <c r="AG800" s="9"/>
      <c r="AH800" s="9"/>
      <c r="AI800" s="9"/>
      <c r="AJ800" s="9"/>
      <c r="AK800" s="9"/>
      <c r="AL800" s="9"/>
      <c r="AM800" s="9"/>
      <c r="AN800" s="9"/>
      <c r="AO800" s="9"/>
      <c r="AP800" s="9"/>
      <c r="AQ800" s="9"/>
      <c r="AR800" s="9"/>
      <c r="AS800" s="9"/>
      <c r="AT800" s="9"/>
      <c r="AU800" s="9"/>
      <c r="AV800" s="9"/>
      <c r="AW800" s="9"/>
      <c r="AX800" s="9"/>
      <c r="AY800" s="9"/>
      <c r="AZ800" s="9"/>
      <c r="BA800" s="9"/>
      <c r="BB800" s="9"/>
      <c r="BC800" s="9"/>
      <c r="BD800" s="9"/>
      <c r="BE800" s="9"/>
      <c r="BF800" s="9"/>
      <c r="BG800" s="9"/>
      <c r="BH800" s="9"/>
      <c r="BI800" s="9"/>
      <c r="BJ800" s="9"/>
      <c r="BK800" s="9"/>
      <c r="BL800" s="9"/>
      <c r="BM800" s="9"/>
      <c r="BN800" s="9"/>
      <c r="BO800" s="9"/>
      <c r="BP800" s="9"/>
      <c r="BQ800" s="9"/>
      <c r="BR800" s="9"/>
      <c r="BS800" s="9"/>
      <c r="BT800" s="9"/>
      <c r="BU800" s="9"/>
      <c r="BV800" s="9"/>
      <c r="BW800" s="9"/>
      <c r="BX800" s="9"/>
      <c r="BY800" s="9"/>
      <c r="BZ800" s="9"/>
    </row>
    <row r="801" spans="1:78">
      <c r="A801" s="50">
        <f t="shared" si="51"/>
        <v>790</v>
      </c>
      <c r="C801" s="11" t="str">
        <f>IFERROR(INDEX('     2022    '!D:D,MATCH('Order Summary'!$A801,'     2022    '!$AN:$AN,0)),"")</f>
        <v/>
      </c>
      <c r="D801" s="11" t="str">
        <f>IFERROR(INDEX('     2022    '!C:C,MATCH('Order Summary'!$A801,'     2022    '!$AN:$AN,0)),"")</f>
        <v/>
      </c>
      <c r="E801" s="11" t="str">
        <f>IFERROR(INDEX('     2022    '!E:E,MATCH('Order Summary'!$A801,'     2022    '!$AN:$AN,0)),"")</f>
        <v/>
      </c>
      <c r="F801" s="96">
        <f>IFERROR(INDEX('     2022    '!AY:AY,MATCH($A801,'     2022    '!$AN:$AN,0)),0)</f>
        <v>0</v>
      </c>
      <c r="G801" s="180" t="str">
        <f>IFERROR(IF($O$3&gt;68,INDEX('     2022    '!I:I,MATCH($A801,'     2022    '!$AN:$AN,0))*(1-'     2022    '!$BA$1),INDEX('     2022    '!I:I,MATCH($A801,'     2022    '!$AN:$AN,0))),"")</f>
        <v/>
      </c>
      <c r="H801" s="96">
        <f>IFERROR(INDEX('     2022    '!AZ:AZ,MATCH($A801,'     2022    '!$AN:$AN,0)),0)</f>
        <v>0</v>
      </c>
      <c r="I801" s="180" t="str">
        <f>IFERROR(IF($O$3&gt;68,INDEX('     2022    '!M:M,MATCH($A801,'     2022    '!$AN:$AN,0))*(1-'     2022    '!$BA$1),INDEX('     2022    '!M:M,MATCH($A801,'     2022    '!$AN:$AN,0))),"")</f>
        <v/>
      </c>
      <c r="J801" s="181">
        <f t="shared" si="49"/>
        <v>0</v>
      </c>
      <c r="K801" s="182" t="str">
        <f t="shared" si="50"/>
        <v/>
      </c>
      <c r="L801" s="53"/>
      <c r="M801" s="52" t="str">
        <f>IFERROR(INDEX('     2022    '!R:R,MATCH('Order Summary'!$A801,'     2022    '!$AN:$AN,0)),"")</f>
        <v/>
      </c>
      <c r="N801" s="52" t="str">
        <f>IFERROR(INDEX('     2022    '!V:V,MATCH('Order Summary'!$A801,'     2022    '!$AN:$AN,0)),"")</f>
        <v/>
      </c>
      <c r="O801" s="52" t="str">
        <f>IFERROR(INDEX('     2022    '!S:S,MATCH('Order Summary'!$A801,'     2022    '!$AN:$AN,0)),"")</f>
        <v/>
      </c>
      <c r="P801" s="96" t="str">
        <f t="shared" si="48"/>
        <v/>
      </c>
      <c r="R801" s="9"/>
      <c r="S801" s="9"/>
      <c r="T801" s="9"/>
      <c r="U801" s="9"/>
      <c r="V801" s="9"/>
      <c r="W801" s="9"/>
      <c r="X801" s="9"/>
      <c r="Y801" s="9"/>
      <c r="Z801" s="9"/>
      <c r="AA801" s="9"/>
      <c r="AB801" s="9"/>
      <c r="AC801" s="9"/>
      <c r="AD801" s="9"/>
      <c r="AE801" s="9"/>
      <c r="AF801" s="9"/>
      <c r="AG801" s="9"/>
      <c r="AH801" s="9"/>
      <c r="AI801" s="9"/>
      <c r="AJ801" s="9"/>
      <c r="AK801" s="9"/>
      <c r="AL801" s="9"/>
      <c r="AM801" s="9"/>
      <c r="AN801" s="9"/>
      <c r="AO801" s="9"/>
      <c r="AP801" s="9"/>
      <c r="AQ801" s="9"/>
      <c r="AR801" s="9"/>
      <c r="AS801" s="9"/>
      <c r="AT801" s="9"/>
      <c r="AU801" s="9"/>
      <c r="AV801" s="9"/>
      <c r="AW801" s="9"/>
      <c r="AX801" s="9"/>
      <c r="AY801" s="9"/>
      <c r="AZ801" s="9"/>
      <c r="BA801" s="9"/>
      <c r="BB801" s="9"/>
      <c r="BC801" s="9"/>
      <c r="BD801" s="9"/>
      <c r="BE801" s="9"/>
      <c r="BF801" s="9"/>
      <c r="BG801" s="9"/>
      <c r="BH801" s="9"/>
      <c r="BI801" s="9"/>
      <c r="BJ801" s="9"/>
      <c r="BK801" s="9"/>
      <c r="BL801" s="9"/>
      <c r="BM801" s="9"/>
      <c r="BN801" s="9"/>
      <c r="BO801" s="9"/>
      <c r="BP801" s="9"/>
      <c r="BQ801" s="9"/>
      <c r="BR801" s="9"/>
      <c r="BS801" s="9"/>
      <c r="BT801" s="9"/>
      <c r="BU801" s="9"/>
      <c r="BV801" s="9"/>
      <c r="BW801" s="9"/>
      <c r="BX801" s="9"/>
      <c r="BY801" s="9"/>
      <c r="BZ801" s="9"/>
    </row>
    <row r="802" spans="1:78">
      <c r="A802" s="50">
        <f t="shared" si="51"/>
        <v>791</v>
      </c>
      <c r="C802" s="11" t="str">
        <f>IFERROR(INDEX('     2022    '!D:D,MATCH('Order Summary'!$A802,'     2022    '!$AN:$AN,0)),"")</f>
        <v/>
      </c>
      <c r="D802" s="11" t="str">
        <f>IFERROR(INDEX('     2022    '!C:C,MATCH('Order Summary'!$A802,'     2022    '!$AN:$AN,0)),"")</f>
        <v/>
      </c>
      <c r="E802" s="11" t="str">
        <f>IFERROR(INDEX('     2022    '!E:E,MATCH('Order Summary'!$A802,'     2022    '!$AN:$AN,0)),"")</f>
        <v/>
      </c>
      <c r="F802" s="96">
        <f>IFERROR(INDEX('     2022    '!AY:AY,MATCH($A802,'     2022    '!$AN:$AN,0)),0)</f>
        <v>0</v>
      </c>
      <c r="G802" s="180" t="str">
        <f>IFERROR(IF($O$3&gt;68,INDEX('     2022    '!I:I,MATCH($A802,'     2022    '!$AN:$AN,0))*(1-'     2022    '!$BA$1),INDEX('     2022    '!I:I,MATCH($A802,'     2022    '!$AN:$AN,0))),"")</f>
        <v/>
      </c>
      <c r="H802" s="96">
        <f>IFERROR(INDEX('     2022    '!AZ:AZ,MATCH($A802,'     2022    '!$AN:$AN,0)),0)</f>
        <v>0</v>
      </c>
      <c r="I802" s="180" t="str">
        <f>IFERROR(IF($O$3&gt;68,INDEX('     2022    '!M:M,MATCH($A802,'     2022    '!$AN:$AN,0))*(1-'     2022    '!$BA$1),INDEX('     2022    '!M:M,MATCH($A802,'     2022    '!$AN:$AN,0))),"")</f>
        <v/>
      </c>
      <c r="J802" s="181">
        <f t="shared" si="49"/>
        <v>0</v>
      </c>
      <c r="K802" s="182" t="str">
        <f t="shared" si="50"/>
        <v/>
      </c>
      <c r="L802" s="53"/>
      <c r="M802" s="52" t="str">
        <f>IFERROR(INDEX('     2022    '!R:R,MATCH('Order Summary'!$A802,'     2022    '!$AN:$AN,0)),"")</f>
        <v/>
      </c>
      <c r="N802" s="52" t="str">
        <f>IFERROR(INDEX('     2022    '!V:V,MATCH('Order Summary'!$A802,'     2022    '!$AN:$AN,0)),"")</f>
        <v/>
      </c>
      <c r="O802" s="52" t="str">
        <f>IFERROR(INDEX('     2022    '!S:S,MATCH('Order Summary'!$A802,'     2022    '!$AN:$AN,0)),"")</f>
        <v/>
      </c>
      <c r="P802" s="96" t="str">
        <f t="shared" si="48"/>
        <v/>
      </c>
      <c r="R802" s="9"/>
      <c r="S802" s="9"/>
      <c r="T802" s="9"/>
      <c r="U802" s="9"/>
      <c r="V802" s="9"/>
      <c r="W802" s="9"/>
      <c r="X802" s="9"/>
      <c r="Y802" s="9"/>
      <c r="Z802" s="9"/>
      <c r="AA802" s="9"/>
      <c r="AB802" s="9"/>
      <c r="AC802" s="9"/>
      <c r="AD802" s="9"/>
      <c r="AE802" s="9"/>
      <c r="AF802" s="9"/>
      <c r="AG802" s="9"/>
      <c r="AH802" s="9"/>
      <c r="AI802" s="9"/>
      <c r="AJ802" s="9"/>
      <c r="AK802" s="9"/>
      <c r="AL802" s="9"/>
      <c r="AM802" s="9"/>
      <c r="AN802" s="9"/>
      <c r="AO802" s="9"/>
      <c r="AP802" s="9"/>
      <c r="AQ802" s="9"/>
      <c r="AR802" s="9"/>
      <c r="AS802" s="9"/>
      <c r="AT802" s="9"/>
      <c r="AU802" s="9"/>
      <c r="AV802" s="9"/>
      <c r="AW802" s="9"/>
      <c r="AX802" s="9"/>
      <c r="AY802" s="9"/>
      <c r="AZ802" s="9"/>
      <c r="BA802" s="9"/>
      <c r="BB802" s="9"/>
      <c r="BC802" s="9"/>
      <c r="BD802" s="9"/>
      <c r="BE802" s="9"/>
      <c r="BF802" s="9"/>
      <c r="BG802" s="9"/>
      <c r="BH802" s="9"/>
      <c r="BI802" s="9"/>
      <c r="BJ802" s="9"/>
      <c r="BK802" s="9"/>
      <c r="BL802" s="9"/>
      <c r="BM802" s="9"/>
      <c r="BN802" s="9"/>
      <c r="BO802" s="9"/>
      <c r="BP802" s="9"/>
      <c r="BQ802" s="9"/>
      <c r="BR802" s="9"/>
      <c r="BS802" s="9"/>
      <c r="BT802" s="9"/>
      <c r="BU802" s="9"/>
      <c r="BV802" s="9"/>
      <c r="BW802" s="9"/>
      <c r="BX802" s="9"/>
      <c r="BY802" s="9"/>
      <c r="BZ802" s="9"/>
    </row>
    <row r="803" spans="1:78">
      <c r="A803" s="50">
        <f t="shared" si="51"/>
        <v>792</v>
      </c>
      <c r="C803" s="11" t="str">
        <f>IFERROR(INDEX('     2022    '!D:D,MATCH('Order Summary'!$A803,'     2022    '!$AN:$AN,0)),"")</f>
        <v/>
      </c>
      <c r="D803" s="11" t="str">
        <f>IFERROR(INDEX('     2022    '!C:C,MATCH('Order Summary'!$A803,'     2022    '!$AN:$AN,0)),"")</f>
        <v/>
      </c>
      <c r="E803" s="11" t="str">
        <f>IFERROR(INDEX('     2022    '!E:E,MATCH('Order Summary'!$A803,'     2022    '!$AN:$AN,0)),"")</f>
        <v/>
      </c>
      <c r="F803" s="96">
        <f>IFERROR(INDEX('     2022    '!AY:AY,MATCH($A803,'     2022    '!$AN:$AN,0)),0)</f>
        <v>0</v>
      </c>
      <c r="G803" s="180" t="str">
        <f>IFERROR(IF($O$3&gt;68,INDEX('     2022    '!I:I,MATCH($A803,'     2022    '!$AN:$AN,0))*(1-'     2022    '!$BA$1),INDEX('     2022    '!I:I,MATCH($A803,'     2022    '!$AN:$AN,0))),"")</f>
        <v/>
      </c>
      <c r="H803" s="96">
        <f>IFERROR(INDEX('     2022    '!AZ:AZ,MATCH($A803,'     2022    '!$AN:$AN,0)),0)</f>
        <v>0</v>
      </c>
      <c r="I803" s="180" t="str">
        <f>IFERROR(IF($O$3&gt;68,INDEX('     2022    '!M:M,MATCH($A803,'     2022    '!$AN:$AN,0))*(1-'     2022    '!$BA$1),INDEX('     2022    '!M:M,MATCH($A803,'     2022    '!$AN:$AN,0))),"")</f>
        <v/>
      </c>
      <c r="J803" s="181">
        <f t="shared" si="49"/>
        <v>0</v>
      </c>
      <c r="K803" s="182" t="str">
        <f t="shared" si="50"/>
        <v/>
      </c>
      <c r="L803" s="53"/>
      <c r="M803" s="52" t="str">
        <f>IFERROR(INDEX('     2022    '!R:R,MATCH('Order Summary'!$A803,'     2022    '!$AN:$AN,0)),"")</f>
        <v/>
      </c>
      <c r="N803" s="52" t="str">
        <f>IFERROR(INDEX('     2022    '!V:V,MATCH('Order Summary'!$A803,'     2022    '!$AN:$AN,0)),"")</f>
        <v/>
      </c>
      <c r="O803" s="52" t="str">
        <f>IFERROR(INDEX('     2022    '!S:S,MATCH('Order Summary'!$A803,'     2022    '!$AN:$AN,0)),"")</f>
        <v/>
      </c>
      <c r="P803" s="96" t="str">
        <f t="shared" si="48"/>
        <v/>
      </c>
      <c r="R803" s="9"/>
      <c r="S803" s="9"/>
      <c r="T803" s="9"/>
      <c r="U803" s="9"/>
      <c r="V803" s="9"/>
      <c r="W803" s="9"/>
      <c r="X803" s="9"/>
      <c r="Y803" s="9"/>
      <c r="Z803" s="9"/>
      <c r="AA803" s="9"/>
      <c r="AB803" s="9"/>
      <c r="AC803" s="9"/>
      <c r="AD803" s="9"/>
      <c r="AE803" s="9"/>
      <c r="AF803" s="9"/>
      <c r="AG803" s="9"/>
      <c r="AH803" s="9"/>
      <c r="AI803" s="9"/>
      <c r="AJ803" s="9"/>
      <c r="AK803" s="9"/>
      <c r="AL803" s="9"/>
      <c r="AM803" s="9"/>
      <c r="AN803" s="9"/>
      <c r="AO803" s="9"/>
      <c r="AP803" s="9"/>
      <c r="AQ803" s="9"/>
      <c r="AR803" s="9"/>
      <c r="AS803" s="9"/>
      <c r="AT803" s="9"/>
      <c r="AU803" s="9"/>
      <c r="AV803" s="9"/>
      <c r="AW803" s="9"/>
      <c r="AX803" s="9"/>
      <c r="AY803" s="9"/>
      <c r="AZ803" s="9"/>
      <c r="BA803" s="9"/>
      <c r="BB803" s="9"/>
      <c r="BC803" s="9"/>
      <c r="BD803" s="9"/>
      <c r="BE803" s="9"/>
      <c r="BF803" s="9"/>
      <c r="BG803" s="9"/>
      <c r="BH803" s="9"/>
      <c r="BI803" s="9"/>
      <c r="BJ803" s="9"/>
      <c r="BK803" s="9"/>
      <c r="BL803" s="9"/>
      <c r="BM803" s="9"/>
      <c r="BN803" s="9"/>
      <c r="BO803" s="9"/>
      <c r="BP803" s="9"/>
      <c r="BQ803" s="9"/>
      <c r="BR803" s="9"/>
      <c r="BS803" s="9"/>
      <c r="BT803" s="9"/>
      <c r="BU803" s="9"/>
      <c r="BV803" s="9"/>
      <c r="BW803" s="9"/>
      <c r="BX803" s="9"/>
      <c r="BY803" s="9"/>
      <c r="BZ803" s="9"/>
    </row>
    <row r="804" spans="1:78">
      <c r="A804" s="50">
        <f t="shared" si="51"/>
        <v>793</v>
      </c>
      <c r="C804" s="11" t="str">
        <f>IFERROR(INDEX('     2022    '!D:D,MATCH('Order Summary'!$A804,'     2022    '!$AN:$AN,0)),"")</f>
        <v/>
      </c>
      <c r="D804" s="11" t="str">
        <f>IFERROR(INDEX('     2022    '!C:C,MATCH('Order Summary'!$A804,'     2022    '!$AN:$AN,0)),"")</f>
        <v/>
      </c>
      <c r="E804" s="11" t="str">
        <f>IFERROR(INDEX('     2022    '!E:E,MATCH('Order Summary'!$A804,'     2022    '!$AN:$AN,0)),"")</f>
        <v/>
      </c>
      <c r="F804" s="96">
        <f>IFERROR(INDEX('     2022    '!AY:AY,MATCH($A804,'     2022    '!$AN:$AN,0)),0)</f>
        <v>0</v>
      </c>
      <c r="G804" s="180" t="str">
        <f>IFERROR(IF($O$3&gt;68,INDEX('     2022    '!I:I,MATCH($A804,'     2022    '!$AN:$AN,0))*(1-'     2022    '!$BA$1),INDEX('     2022    '!I:I,MATCH($A804,'     2022    '!$AN:$AN,0))),"")</f>
        <v/>
      </c>
      <c r="H804" s="96">
        <f>IFERROR(INDEX('     2022    '!AZ:AZ,MATCH($A804,'     2022    '!$AN:$AN,0)),0)</f>
        <v>0</v>
      </c>
      <c r="I804" s="180" t="str">
        <f>IFERROR(IF($O$3&gt;68,INDEX('     2022    '!M:M,MATCH($A804,'     2022    '!$AN:$AN,0))*(1-'     2022    '!$BA$1),INDEX('     2022    '!M:M,MATCH($A804,'     2022    '!$AN:$AN,0))),"")</f>
        <v/>
      </c>
      <c r="J804" s="181">
        <f t="shared" si="49"/>
        <v>0</v>
      </c>
      <c r="K804" s="182" t="str">
        <f t="shared" si="50"/>
        <v/>
      </c>
      <c r="L804" s="53"/>
      <c r="M804" s="52" t="str">
        <f>IFERROR(INDEX('     2022    '!R:R,MATCH('Order Summary'!$A804,'     2022    '!$AN:$AN,0)),"")</f>
        <v/>
      </c>
      <c r="N804" s="52" t="str">
        <f>IFERROR(INDEX('     2022    '!V:V,MATCH('Order Summary'!$A804,'     2022    '!$AN:$AN,0)),"")</f>
        <v/>
      </c>
      <c r="O804" s="52" t="str">
        <f>IFERROR(INDEX('     2022    '!S:S,MATCH('Order Summary'!$A804,'     2022    '!$AN:$AN,0)),"")</f>
        <v/>
      </c>
      <c r="P804" s="96" t="str">
        <f t="shared" si="48"/>
        <v/>
      </c>
      <c r="R804" s="9"/>
      <c r="S804" s="9"/>
      <c r="T804" s="9"/>
      <c r="U804" s="9"/>
      <c r="V804" s="9"/>
      <c r="W804" s="9"/>
      <c r="X804" s="9"/>
      <c r="Y804" s="9"/>
      <c r="Z804" s="9"/>
      <c r="AA804" s="9"/>
      <c r="AB804" s="9"/>
      <c r="AC804" s="9"/>
      <c r="AD804" s="9"/>
      <c r="AE804" s="9"/>
      <c r="AF804" s="9"/>
      <c r="AG804" s="9"/>
      <c r="AH804" s="9"/>
      <c r="AI804" s="9"/>
      <c r="AJ804" s="9"/>
      <c r="AK804" s="9"/>
      <c r="AL804" s="9"/>
      <c r="AM804" s="9"/>
      <c r="AN804" s="9"/>
      <c r="AO804" s="9"/>
      <c r="AP804" s="9"/>
      <c r="AQ804" s="9"/>
      <c r="AR804" s="9"/>
      <c r="AS804" s="9"/>
      <c r="AT804" s="9"/>
      <c r="AU804" s="9"/>
      <c r="AV804" s="9"/>
      <c r="AW804" s="9"/>
      <c r="AX804" s="9"/>
      <c r="AY804" s="9"/>
      <c r="AZ804" s="9"/>
      <c r="BA804" s="9"/>
      <c r="BB804" s="9"/>
      <c r="BC804" s="9"/>
      <c r="BD804" s="9"/>
      <c r="BE804" s="9"/>
      <c r="BF804" s="9"/>
      <c r="BG804" s="9"/>
      <c r="BH804" s="9"/>
      <c r="BI804" s="9"/>
      <c r="BJ804" s="9"/>
      <c r="BK804" s="9"/>
      <c r="BL804" s="9"/>
      <c r="BM804" s="9"/>
      <c r="BN804" s="9"/>
      <c r="BO804" s="9"/>
      <c r="BP804" s="9"/>
      <c r="BQ804" s="9"/>
      <c r="BR804" s="9"/>
      <c r="BS804" s="9"/>
      <c r="BT804" s="9"/>
      <c r="BU804" s="9"/>
      <c r="BV804" s="9"/>
      <c r="BW804" s="9"/>
      <c r="BX804" s="9"/>
      <c r="BY804" s="9"/>
      <c r="BZ804" s="9"/>
    </row>
    <row r="805" spans="1:78">
      <c r="A805" s="50">
        <f t="shared" si="51"/>
        <v>794</v>
      </c>
      <c r="C805" s="11" t="str">
        <f>IFERROR(INDEX('     2022    '!D:D,MATCH('Order Summary'!$A805,'     2022    '!$AN:$AN,0)),"")</f>
        <v/>
      </c>
      <c r="D805" s="11" t="str">
        <f>IFERROR(INDEX('     2022    '!C:C,MATCH('Order Summary'!$A805,'     2022    '!$AN:$AN,0)),"")</f>
        <v/>
      </c>
      <c r="E805" s="11" t="str">
        <f>IFERROR(INDEX('     2022    '!E:E,MATCH('Order Summary'!$A805,'     2022    '!$AN:$AN,0)),"")</f>
        <v/>
      </c>
      <c r="F805" s="96">
        <f>IFERROR(INDEX('     2022    '!AY:AY,MATCH($A805,'     2022    '!$AN:$AN,0)),0)</f>
        <v>0</v>
      </c>
      <c r="G805" s="180" t="str">
        <f>IFERROR(IF($O$3&gt;68,INDEX('     2022    '!I:I,MATCH($A805,'     2022    '!$AN:$AN,0))*(1-'     2022    '!$BA$1),INDEX('     2022    '!I:I,MATCH($A805,'     2022    '!$AN:$AN,0))),"")</f>
        <v/>
      </c>
      <c r="H805" s="96">
        <f>IFERROR(INDEX('     2022    '!AZ:AZ,MATCH($A805,'     2022    '!$AN:$AN,0)),0)</f>
        <v>0</v>
      </c>
      <c r="I805" s="180" t="str">
        <f>IFERROR(IF($O$3&gt;68,INDEX('     2022    '!M:M,MATCH($A805,'     2022    '!$AN:$AN,0))*(1-'     2022    '!$BA$1),INDEX('     2022    '!M:M,MATCH($A805,'     2022    '!$AN:$AN,0))),"")</f>
        <v/>
      </c>
      <c r="J805" s="181">
        <f t="shared" si="49"/>
        <v>0</v>
      </c>
      <c r="K805" s="182" t="str">
        <f t="shared" si="50"/>
        <v/>
      </c>
      <c r="L805" s="53"/>
      <c r="M805" s="52" t="str">
        <f>IFERROR(INDEX('     2022    '!R:R,MATCH('Order Summary'!$A805,'     2022    '!$AN:$AN,0)),"")</f>
        <v/>
      </c>
      <c r="N805" s="52" t="str">
        <f>IFERROR(INDEX('     2022    '!V:V,MATCH('Order Summary'!$A805,'     2022    '!$AN:$AN,0)),"")</f>
        <v/>
      </c>
      <c r="O805" s="52" t="str">
        <f>IFERROR(INDEX('     2022    '!S:S,MATCH('Order Summary'!$A805,'     2022    '!$AN:$AN,0)),"")</f>
        <v/>
      </c>
      <c r="P805" s="96" t="str">
        <f t="shared" si="48"/>
        <v/>
      </c>
      <c r="R805" s="9"/>
      <c r="S805" s="9"/>
      <c r="T805" s="9"/>
      <c r="U805" s="9"/>
      <c r="V805" s="9"/>
      <c r="W805" s="9"/>
      <c r="X805" s="9"/>
      <c r="Y805" s="9"/>
      <c r="Z805" s="9"/>
      <c r="AA805" s="9"/>
      <c r="AB805" s="9"/>
      <c r="AC805" s="9"/>
      <c r="AD805" s="9"/>
      <c r="AE805" s="9"/>
      <c r="AF805" s="9"/>
      <c r="AG805" s="9"/>
      <c r="AH805" s="9"/>
      <c r="AI805" s="9"/>
      <c r="AJ805" s="9"/>
      <c r="AK805" s="9"/>
      <c r="AL805" s="9"/>
      <c r="AM805" s="9"/>
      <c r="AN805" s="9"/>
      <c r="AO805" s="9"/>
      <c r="AP805" s="9"/>
      <c r="AQ805" s="9"/>
      <c r="AR805" s="9"/>
      <c r="AS805" s="9"/>
      <c r="AT805" s="9"/>
      <c r="AU805" s="9"/>
      <c r="AV805" s="9"/>
      <c r="AW805" s="9"/>
      <c r="AX805" s="9"/>
      <c r="AY805" s="9"/>
      <c r="AZ805" s="9"/>
      <c r="BA805" s="9"/>
      <c r="BB805" s="9"/>
      <c r="BC805" s="9"/>
      <c r="BD805" s="9"/>
      <c r="BE805" s="9"/>
      <c r="BF805" s="9"/>
      <c r="BG805" s="9"/>
      <c r="BH805" s="9"/>
      <c r="BI805" s="9"/>
      <c r="BJ805" s="9"/>
      <c r="BK805" s="9"/>
      <c r="BL805" s="9"/>
      <c r="BM805" s="9"/>
      <c r="BN805" s="9"/>
      <c r="BO805" s="9"/>
      <c r="BP805" s="9"/>
      <c r="BQ805" s="9"/>
      <c r="BR805" s="9"/>
      <c r="BS805" s="9"/>
      <c r="BT805" s="9"/>
      <c r="BU805" s="9"/>
      <c r="BV805" s="9"/>
      <c r="BW805" s="9"/>
      <c r="BX805" s="9"/>
      <c r="BY805" s="9"/>
      <c r="BZ805" s="9"/>
    </row>
    <row r="806" spans="1:78">
      <c r="A806" s="50">
        <f t="shared" si="51"/>
        <v>795</v>
      </c>
      <c r="C806" s="11" t="str">
        <f>IFERROR(INDEX('     2022    '!D:D,MATCH('Order Summary'!$A806,'     2022    '!$AN:$AN,0)),"")</f>
        <v/>
      </c>
      <c r="D806" s="11" t="str">
        <f>IFERROR(INDEX('     2022    '!C:C,MATCH('Order Summary'!$A806,'     2022    '!$AN:$AN,0)),"")</f>
        <v/>
      </c>
      <c r="E806" s="11" t="str">
        <f>IFERROR(INDEX('     2022    '!E:E,MATCH('Order Summary'!$A806,'     2022    '!$AN:$AN,0)),"")</f>
        <v/>
      </c>
      <c r="F806" s="96">
        <f>IFERROR(INDEX('     2022    '!AY:AY,MATCH($A806,'     2022    '!$AN:$AN,0)),0)</f>
        <v>0</v>
      </c>
      <c r="G806" s="180" t="str">
        <f>IFERROR(IF($O$3&gt;68,INDEX('     2022    '!I:I,MATCH($A806,'     2022    '!$AN:$AN,0))*(1-'     2022    '!$BA$1),INDEX('     2022    '!I:I,MATCH($A806,'     2022    '!$AN:$AN,0))),"")</f>
        <v/>
      </c>
      <c r="H806" s="96">
        <f>IFERROR(INDEX('     2022    '!AZ:AZ,MATCH($A806,'     2022    '!$AN:$AN,0)),0)</f>
        <v>0</v>
      </c>
      <c r="I806" s="180" t="str">
        <f>IFERROR(IF($O$3&gt;68,INDEX('     2022    '!M:M,MATCH($A806,'     2022    '!$AN:$AN,0))*(1-'     2022    '!$BA$1),INDEX('     2022    '!M:M,MATCH($A806,'     2022    '!$AN:$AN,0))),"")</f>
        <v/>
      </c>
      <c r="J806" s="181">
        <f t="shared" si="49"/>
        <v>0</v>
      </c>
      <c r="K806" s="182" t="str">
        <f t="shared" si="50"/>
        <v/>
      </c>
      <c r="L806" s="53"/>
      <c r="M806" s="52" t="str">
        <f>IFERROR(INDEX('     2022    '!R:R,MATCH('Order Summary'!$A806,'     2022    '!$AN:$AN,0)),"")</f>
        <v/>
      </c>
      <c r="N806" s="52" t="str">
        <f>IFERROR(INDEX('     2022    '!V:V,MATCH('Order Summary'!$A806,'     2022    '!$AN:$AN,0)),"")</f>
        <v/>
      </c>
      <c r="O806" s="52" t="str">
        <f>IFERROR(INDEX('     2022    '!S:S,MATCH('Order Summary'!$A806,'     2022    '!$AN:$AN,0)),"")</f>
        <v/>
      </c>
      <c r="P806" s="96" t="str">
        <f t="shared" si="48"/>
        <v/>
      </c>
      <c r="R806" s="9"/>
      <c r="S806" s="9"/>
      <c r="T806" s="9"/>
      <c r="U806" s="9"/>
      <c r="V806" s="9"/>
      <c r="W806" s="9"/>
      <c r="X806" s="9"/>
      <c r="Y806" s="9"/>
      <c r="Z806" s="9"/>
      <c r="AA806" s="9"/>
      <c r="AB806" s="9"/>
      <c r="AC806" s="9"/>
      <c r="AD806" s="9"/>
      <c r="AE806" s="9"/>
      <c r="AF806" s="9"/>
      <c r="AG806" s="9"/>
      <c r="AH806" s="9"/>
      <c r="AI806" s="9"/>
      <c r="AJ806" s="9"/>
      <c r="AK806" s="9"/>
      <c r="AL806" s="9"/>
      <c r="AM806" s="9"/>
      <c r="AN806" s="9"/>
      <c r="AO806" s="9"/>
      <c r="AP806" s="9"/>
      <c r="AQ806" s="9"/>
      <c r="AR806" s="9"/>
      <c r="AS806" s="9"/>
      <c r="AT806" s="9"/>
      <c r="AU806" s="9"/>
      <c r="AV806" s="9"/>
      <c r="AW806" s="9"/>
      <c r="AX806" s="9"/>
      <c r="AY806" s="9"/>
      <c r="AZ806" s="9"/>
      <c r="BA806" s="9"/>
      <c r="BB806" s="9"/>
      <c r="BC806" s="9"/>
      <c r="BD806" s="9"/>
      <c r="BE806" s="9"/>
      <c r="BF806" s="9"/>
      <c r="BG806" s="9"/>
      <c r="BH806" s="9"/>
      <c r="BI806" s="9"/>
      <c r="BJ806" s="9"/>
      <c r="BK806" s="9"/>
      <c r="BL806" s="9"/>
      <c r="BM806" s="9"/>
      <c r="BN806" s="9"/>
      <c r="BO806" s="9"/>
      <c r="BP806" s="9"/>
      <c r="BQ806" s="9"/>
      <c r="BR806" s="9"/>
      <c r="BS806" s="9"/>
      <c r="BT806" s="9"/>
      <c r="BU806" s="9"/>
      <c r="BV806" s="9"/>
      <c r="BW806" s="9"/>
      <c r="BX806" s="9"/>
      <c r="BY806" s="9"/>
      <c r="BZ806" s="9"/>
    </row>
    <row r="807" spans="1:78">
      <c r="A807" s="50">
        <f t="shared" si="51"/>
        <v>796</v>
      </c>
      <c r="C807" s="11" t="str">
        <f>IFERROR(INDEX('     2022    '!D:D,MATCH('Order Summary'!$A807,'     2022    '!$AN:$AN,0)),"")</f>
        <v/>
      </c>
      <c r="D807" s="11" t="str">
        <f>IFERROR(INDEX('     2022    '!C:C,MATCH('Order Summary'!$A807,'     2022    '!$AN:$AN,0)),"")</f>
        <v/>
      </c>
      <c r="E807" s="11" t="str">
        <f>IFERROR(INDEX('     2022    '!E:E,MATCH('Order Summary'!$A807,'     2022    '!$AN:$AN,0)),"")</f>
        <v/>
      </c>
      <c r="F807" s="96">
        <f>IFERROR(INDEX('     2022    '!AY:AY,MATCH($A807,'     2022    '!$AN:$AN,0)),0)</f>
        <v>0</v>
      </c>
      <c r="G807" s="180" t="str">
        <f>IFERROR(IF($O$3&gt;68,INDEX('     2022    '!I:I,MATCH($A807,'     2022    '!$AN:$AN,0))*(1-'     2022    '!$BA$1),INDEX('     2022    '!I:I,MATCH($A807,'     2022    '!$AN:$AN,0))),"")</f>
        <v/>
      </c>
      <c r="H807" s="96">
        <f>IFERROR(INDEX('     2022    '!AZ:AZ,MATCH($A807,'     2022    '!$AN:$AN,0)),0)</f>
        <v>0</v>
      </c>
      <c r="I807" s="180" t="str">
        <f>IFERROR(IF($O$3&gt;68,INDEX('     2022    '!M:M,MATCH($A807,'     2022    '!$AN:$AN,0))*(1-'     2022    '!$BA$1),INDEX('     2022    '!M:M,MATCH($A807,'     2022    '!$AN:$AN,0))),"")</f>
        <v/>
      </c>
      <c r="J807" s="181">
        <f t="shared" si="49"/>
        <v>0</v>
      </c>
      <c r="K807" s="182" t="str">
        <f t="shared" si="50"/>
        <v/>
      </c>
      <c r="L807" s="53"/>
      <c r="M807" s="52" t="str">
        <f>IFERROR(INDEX('     2022    '!R:R,MATCH('Order Summary'!$A807,'     2022    '!$AN:$AN,0)),"")</f>
        <v/>
      </c>
      <c r="N807" s="52" t="str">
        <f>IFERROR(INDEX('     2022    '!V:V,MATCH('Order Summary'!$A807,'     2022    '!$AN:$AN,0)),"")</f>
        <v/>
      </c>
      <c r="O807" s="52" t="str">
        <f>IFERROR(INDEX('     2022    '!S:S,MATCH('Order Summary'!$A807,'     2022    '!$AN:$AN,0)),"")</f>
        <v/>
      </c>
      <c r="P807" s="96" t="str">
        <f t="shared" si="48"/>
        <v/>
      </c>
      <c r="R807" s="9"/>
      <c r="S807" s="9"/>
      <c r="T807" s="9"/>
      <c r="U807" s="9"/>
      <c r="V807" s="9"/>
      <c r="W807" s="9"/>
      <c r="X807" s="9"/>
      <c r="Y807" s="9"/>
      <c r="Z807" s="9"/>
      <c r="AA807" s="9"/>
      <c r="AB807" s="9"/>
      <c r="AC807" s="9"/>
      <c r="AD807" s="9"/>
      <c r="AE807" s="9"/>
      <c r="AF807" s="9"/>
      <c r="AG807" s="9"/>
      <c r="AH807" s="9"/>
      <c r="AI807" s="9"/>
      <c r="AJ807" s="9"/>
      <c r="AK807" s="9"/>
      <c r="AL807" s="9"/>
      <c r="AM807" s="9"/>
      <c r="AN807" s="9"/>
      <c r="AO807" s="9"/>
      <c r="AP807" s="9"/>
      <c r="AQ807" s="9"/>
      <c r="AR807" s="9"/>
      <c r="AS807" s="9"/>
      <c r="AT807" s="9"/>
      <c r="AU807" s="9"/>
      <c r="AV807" s="9"/>
      <c r="AW807" s="9"/>
      <c r="AX807" s="9"/>
      <c r="AY807" s="9"/>
      <c r="AZ807" s="9"/>
      <c r="BA807" s="9"/>
      <c r="BB807" s="9"/>
      <c r="BC807" s="9"/>
      <c r="BD807" s="9"/>
      <c r="BE807" s="9"/>
      <c r="BF807" s="9"/>
      <c r="BG807" s="9"/>
      <c r="BH807" s="9"/>
      <c r="BI807" s="9"/>
      <c r="BJ807" s="9"/>
      <c r="BK807" s="9"/>
      <c r="BL807" s="9"/>
      <c r="BM807" s="9"/>
      <c r="BN807" s="9"/>
      <c r="BO807" s="9"/>
      <c r="BP807" s="9"/>
      <c r="BQ807" s="9"/>
      <c r="BR807" s="9"/>
      <c r="BS807" s="9"/>
      <c r="BT807" s="9"/>
      <c r="BU807" s="9"/>
      <c r="BV807" s="9"/>
      <c r="BW807" s="9"/>
      <c r="BX807" s="9"/>
      <c r="BY807" s="9"/>
      <c r="BZ807" s="9"/>
    </row>
    <row r="808" spans="1:78">
      <c r="A808" s="50">
        <f t="shared" si="51"/>
        <v>797</v>
      </c>
      <c r="C808" s="11" t="str">
        <f>IFERROR(INDEX('     2022    '!D:D,MATCH('Order Summary'!$A808,'     2022    '!$AN:$AN,0)),"")</f>
        <v/>
      </c>
      <c r="D808" s="11" t="str">
        <f>IFERROR(INDEX('     2022    '!C:C,MATCH('Order Summary'!$A808,'     2022    '!$AN:$AN,0)),"")</f>
        <v/>
      </c>
      <c r="E808" s="11" t="str">
        <f>IFERROR(INDEX('     2022    '!E:E,MATCH('Order Summary'!$A808,'     2022    '!$AN:$AN,0)),"")</f>
        <v/>
      </c>
      <c r="F808" s="96">
        <f>IFERROR(INDEX('     2022    '!AY:AY,MATCH($A808,'     2022    '!$AN:$AN,0)),0)</f>
        <v>0</v>
      </c>
      <c r="G808" s="180" t="str">
        <f>IFERROR(IF($O$3&gt;68,INDEX('     2022    '!I:I,MATCH($A808,'     2022    '!$AN:$AN,0))*(1-'     2022    '!$BA$1),INDEX('     2022    '!I:I,MATCH($A808,'     2022    '!$AN:$AN,0))),"")</f>
        <v/>
      </c>
      <c r="H808" s="96">
        <f>IFERROR(INDEX('     2022    '!AZ:AZ,MATCH($A808,'     2022    '!$AN:$AN,0)),0)</f>
        <v>0</v>
      </c>
      <c r="I808" s="180" t="str">
        <f>IFERROR(IF($O$3&gt;68,INDEX('     2022    '!M:M,MATCH($A808,'     2022    '!$AN:$AN,0))*(1-'     2022    '!$BA$1),INDEX('     2022    '!M:M,MATCH($A808,'     2022    '!$AN:$AN,0))),"")</f>
        <v/>
      </c>
      <c r="J808" s="181">
        <f t="shared" si="49"/>
        <v>0</v>
      </c>
      <c r="K808" s="182" t="str">
        <f t="shared" si="50"/>
        <v/>
      </c>
      <c r="L808" s="53"/>
      <c r="M808" s="52" t="str">
        <f>IFERROR(INDEX('     2022    '!R:R,MATCH('Order Summary'!$A808,'     2022    '!$AN:$AN,0)),"")</f>
        <v/>
      </c>
      <c r="N808" s="52" t="str">
        <f>IFERROR(INDEX('     2022    '!V:V,MATCH('Order Summary'!$A808,'     2022    '!$AN:$AN,0)),"")</f>
        <v/>
      </c>
      <c r="O808" s="52" t="str">
        <f>IFERROR(INDEX('     2022    '!S:S,MATCH('Order Summary'!$A808,'     2022    '!$AN:$AN,0)),"")</f>
        <v/>
      </c>
      <c r="P808" s="96" t="str">
        <f t="shared" si="48"/>
        <v/>
      </c>
      <c r="R808" s="9"/>
      <c r="S808" s="9"/>
      <c r="T808" s="9"/>
      <c r="U808" s="9"/>
      <c r="V808" s="9"/>
      <c r="W808" s="9"/>
      <c r="X808" s="9"/>
      <c r="Y808" s="9"/>
      <c r="Z808" s="9"/>
      <c r="AA808" s="9"/>
      <c r="AB808" s="9"/>
      <c r="AC808" s="9"/>
      <c r="AD808" s="9"/>
      <c r="AE808" s="9"/>
      <c r="AF808" s="9"/>
      <c r="AG808" s="9"/>
      <c r="AH808" s="9"/>
      <c r="AI808" s="9"/>
      <c r="AJ808" s="9"/>
      <c r="AK808" s="9"/>
      <c r="AL808" s="9"/>
      <c r="AM808" s="9"/>
      <c r="AN808" s="9"/>
      <c r="AO808" s="9"/>
      <c r="AP808" s="9"/>
      <c r="AQ808" s="9"/>
      <c r="AR808" s="9"/>
      <c r="AS808" s="9"/>
      <c r="AT808" s="9"/>
      <c r="AU808" s="9"/>
      <c r="AV808" s="9"/>
      <c r="AW808" s="9"/>
      <c r="AX808" s="9"/>
      <c r="AY808" s="9"/>
      <c r="AZ808" s="9"/>
      <c r="BA808" s="9"/>
      <c r="BB808" s="9"/>
      <c r="BC808" s="9"/>
      <c r="BD808" s="9"/>
      <c r="BE808" s="9"/>
      <c r="BF808" s="9"/>
      <c r="BG808" s="9"/>
      <c r="BH808" s="9"/>
      <c r="BI808" s="9"/>
      <c r="BJ808" s="9"/>
      <c r="BK808" s="9"/>
      <c r="BL808" s="9"/>
      <c r="BM808" s="9"/>
      <c r="BN808" s="9"/>
      <c r="BO808" s="9"/>
      <c r="BP808" s="9"/>
      <c r="BQ808" s="9"/>
      <c r="BR808" s="9"/>
      <c r="BS808" s="9"/>
      <c r="BT808" s="9"/>
      <c r="BU808" s="9"/>
      <c r="BV808" s="9"/>
      <c r="BW808" s="9"/>
      <c r="BX808" s="9"/>
      <c r="BY808" s="9"/>
      <c r="BZ808" s="9"/>
    </row>
    <row r="809" spans="1:78">
      <c r="A809" s="50">
        <f t="shared" si="51"/>
        <v>798</v>
      </c>
      <c r="C809" s="11" t="str">
        <f>IFERROR(INDEX('     2022    '!D:D,MATCH('Order Summary'!$A809,'     2022    '!$AN:$AN,0)),"")</f>
        <v/>
      </c>
      <c r="D809" s="11" t="str">
        <f>IFERROR(INDEX('     2022    '!C:C,MATCH('Order Summary'!$A809,'     2022    '!$AN:$AN,0)),"")</f>
        <v/>
      </c>
      <c r="E809" s="11" t="str">
        <f>IFERROR(INDEX('     2022    '!E:E,MATCH('Order Summary'!$A809,'     2022    '!$AN:$AN,0)),"")</f>
        <v/>
      </c>
      <c r="F809" s="96">
        <f>IFERROR(INDEX('     2022    '!AY:AY,MATCH($A809,'     2022    '!$AN:$AN,0)),0)</f>
        <v>0</v>
      </c>
      <c r="G809" s="180" t="str">
        <f>IFERROR(IF($O$3&gt;68,INDEX('     2022    '!I:I,MATCH($A809,'     2022    '!$AN:$AN,0))*(1-'     2022    '!$BA$1),INDEX('     2022    '!I:I,MATCH($A809,'     2022    '!$AN:$AN,0))),"")</f>
        <v/>
      </c>
      <c r="H809" s="96">
        <f>IFERROR(INDEX('     2022    '!AZ:AZ,MATCH($A809,'     2022    '!$AN:$AN,0)),0)</f>
        <v>0</v>
      </c>
      <c r="I809" s="180" t="str">
        <f>IFERROR(IF($O$3&gt;68,INDEX('     2022    '!M:M,MATCH($A809,'     2022    '!$AN:$AN,0))*(1-'     2022    '!$BA$1),INDEX('     2022    '!M:M,MATCH($A809,'     2022    '!$AN:$AN,0))),"")</f>
        <v/>
      </c>
      <c r="J809" s="181">
        <f t="shared" si="49"/>
        <v>0</v>
      </c>
      <c r="K809" s="182" t="str">
        <f t="shared" si="50"/>
        <v/>
      </c>
      <c r="L809" s="53"/>
      <c r="M809" s="52" t="str">
        <f>IFERROR(INDEX('     2022    '!R:R,MATCH('Order Summary'!$A809,'     2022    '!$AN:$AN,0)),"")</f>
        <v/>
      </c>
      <c r="N809" s="52" t="str">
        <f>IFERROR(INDEX('     2022    '!V:V,MATCH('Order Summary'!$A809,'     2022    '!$AN:$AN,0)),"")</f>
        <v/>
      </c>
      <c r="O809" s="52" t="str">
        <f>IFERROR(INDEX('     2022    '!S:S,MATCH('Order Summary'!$A809,'     2022    '!$AN:$AN,0)),"")</f>
        <v/>
      </c>
      <c r="P809" s="96" t="str">
        <f t="shared" si="48"/>
        <v/>
      </c>
      <c r="R809" s="9"/>
      <c r="S809" s="9"/>
      <c r="T809" s="9"/>
      <c r="U809" s="9"/>
      <c r="V809" s="9"/>
      <c r="W809" s="9"/>
      <c r="X809" s="9"/>
      <c r="Y809" s="9"/>
      <c r="Z809" s="9"/>
      <c r="AA809" s="9"/>
      <c r="AB809" s="9"/>
      <c r="AC809" s="9"/>
      <c r="AD809" s="9"/>
      <c r="AE809" s="9"/>
      <c r="AF809" s="9"/>
      <c r="AG809" s="9"/>
      <c r="AH809" s="9"/>
      <c r="AI809" s="9"/>
      <c r="AJ809" s="9"/>
      <c r="AK809" s="9"/>
      <c r="AL809" s="9"/>
      <c r="AM809" s="9"/>
      <c r="AN809" s="9"/>
      <c r="AO809" s="9"/>
      <c r="AP809" s="9"/>
      <c r="AQ809" s="9"/>
      <c r="AR809" s="9"/>
      <c r="AS809" s="9"/>
      <c r="AT809" s="9"/>
      <c r="AU809" s="9"/>
      <c r="AV809" s="9"/>
      <c r="AW809" s="9"/>
      <c r="AX809" s="9"/>
      <c r="AY809" s="9"/>
      <c r="AZ809" s="9"/>
      <c r="BA809" s="9"/>
      <c r="BB809" s="9"/>
      <c r="BC809" s="9"/>
      <c r="BD809" s="9"/>
      <c r="BE809" s="9"/>
      <c r="BF809" s="9"/>
      <c r="BG809" s="9"/>
      <c r="BH809" s="9"/>
      <c r="BI809" s="9"/>
      <c r="BJ809" s="9"/>
      <c r="BK809" s="9"/>
      <c r="BL809" s="9"/>
      <c r="BM809" s="9"/>
      <c r="BN809" s="9"/>
      <c r="BO809" s="9"/>
      <c r="BP809" s="9"/>
      <c r="BQ809" s="9"/>
      <c r="BR809" s="9"/>
      <c r="BS809" s="9"/>
      <c r="BT809" s="9"/>
      <c r="BU809" s="9"/>
      <c r="BV809" s="9"/>
      <c r="BW809" s="9"/>
      <c r="BX809" s="9"/>
      <c r="BY809" s="9"/>
      <c r="BZ809" s="9"/>
    </row>
    <row r="810" spans="1:78">
      <c r="A810" s="50">
        <f t="shared" si="51"/>
        <v>799</v>
      </c>
      <c r="C810" s="11" t="str">
        <f>IFERROR(INDEX('     2022    '!D:D,MATCH('Order Summary'!$A810,'     2022    '!$AN:$AN,0)),"")</f>
        <v/>
      </c>
      <c r="D810" s="11" t="str">
        <f>IFERROR(INDEX('     2022    '!C:C,MATCH('Order Summary'!$A810,'     2022    '!$AN:$AN,0)),"")</f>
        <v/>
      </c>
      <c r="E810" s="11" t="str">
        <f>IFERROR(INDEX('     2022    '!E:E,MATCH('Order Summary'!$A810,'     2022    '!$AN:$AN,0)),"")</f>
        <v/>
      </c>
      <c r="F810" s="96">
        <f>IFERROR(INDEX('     2022    '!AY:AY,MATCH($A810,'     2022    '!$AN:$AN,0)),0)</f>
        <v>0</v>
      </c>
      <c r="G810" s="180" t="str">
        <f>IFERROR(IF($O$3&gt;68,INDEX('     2022    '!I:I,MATCH($A810,'     2022    '!$AN:$AN,0))*(1-'     2022    '!$BA$1),INDEX('     2022    '!I:I,MATCH($A810,'     2022    '!$AN:$AN,0))),"")</f>
        <v/>
      </c>
      <c r="H810" s="96">
        <f>IFERROR(INDEX('     2022    '!AZ:AZ,MATCH($A810,'     2022    '!$AN:$AN,0)),0)</f>
        <v>0</v>
      </c>
      <c r="I810" s="180" t="str">
        <f>IFERROR(IF($O$3&gt;68,INDEX('     2022    '!M:M,MATCH($A810,'     2022    '!$AN:$AN,0))*(1-'     2022    '!$BA$1),INDEX('     2022    '!M:M,MATCH($A810,'     2022    '!$AN:$AN,0))),"")</f>
        <v/>
      </c>
      <c r="J810" s="181">
        <f t="shared" si="49"/>
        <v>0</v>
      </c>
      <c r="K810" s="182" t="str">
        <f t="shared" si="50"/>
        <v/>
      </c>
      <c r="L810" s="53"/>
      <c r="M810" s="52" t="str">
        <f>IFERROR(INDEX('     2022    '!R:R,MATCH('Order Summary'!$A810,'     2022    '!$AN:$AN,0)),"")</f>
        <v/>
      </c>
      <c r="N810" s="52" t="str">
        <f>IFERROR(INDEX('     2022    '!V:V,MATCH('Order Summary'!$A810,'     2022    '!$AN:$AN,0)),"")</f>
        <v/>
      </c>
      <c r="O810" s="52" t="str">
        <f>IFERROR(INDEX('     2022    '!S:S,MATCH('Order Summary'!$A810,'     2022    '!$AN:$AN,0)),"")</f>
        <v/>
      </c>
      <c r="P810" s="96" t="str">
        <f t="shared" si="48"/>
        <v/>
      </c>
      <c r="R810" s="9"/>
      <c r="S810" s="9"/>
      <c r="T810" s="9"/>
      <c r="U810" s="9"/>
      <c r="V810" s="9"/>
      <c r="W810" s="9"/>
      <c r="X810" s="9"/>
      <c r="Y810" s="9"/>
      <c r="Z810" s="9"/>
      <c r="AA810" s="9"/>
      <c r="AB810" s="9"/>
      <c r="AC810" s="9"/>
      <c r="AD810" s="9"/>
      <c r="AE810" s="9"/>
      <c r="AF810" s="9"/>
      <c r="AG810" s="9"/>
      <c r="AH810" s="9"/>
      <c r="AI810" s="9"/>
      <c r="AJ810" s="9"/>
      <c r="AK810" s="9"/>
      <c r="AL810" s="9"/>
      <c r="AM810" s="9"/>
      <c r="AN810" s="9"/>
      <c r="AO810" s="9"/>
      <c r="AP810" s="9"/>
      <c r="AQ810" s="9"/>
      <c r="AR810" s="9"/>
      <c r="AS810" s="9"/>
      <c r="AT810" s="9"/>
      <c r="AU810" s="9"/>
      <c r="AV810" s="9"/>
      <c r="AW810" s="9"/>
      <c r="AX810" s="9"/>
      <c r="AY810" s="9"/>
      <c r="AZ810" s="9"/>
      <c r="BA810" s="9"/>
      <c r="BB810" s="9"/>
      <c r="BC810" s="9"/>
      <c r="BD810" s="9"/>
      <c r="BE810" s="9"/>
      <c r="BF810" s="9"/>
      <c r="BG810" s="9"/>
      <c r="BH810" s="9"/>
      <c r="BI810" s="9"/>
      <c r="BJ810" s="9"/>
      <c r="BK810" s="9"/>
      <c r="BL810" s="9"/>
      <c r="BM810" s="9"/>
      <c r="BN810" s="9"/>
      <c r="BO810" s="9"/>
      <c r="BP810" s="9"/>
      <c r="BQ810" s="9"/>
      <c r="BR810" s="9"/>
      <c r="BS810" s="9"/>
      <c r="BT810" s="9"/>
      <c r="BU810" s="9"/>
      <c r="BV810" s="9"/>
      <c r="BW810" s="9"/>
      <c r="BX810" s="9"/>
      <c r="BY810" s="9"/>
      <c r="BZ810" s="9"/>
    </row>
    <row r="811" spans="1:78">
      <c r="A811" s="50">
        <f t="shared" si="51"/>
        <v>800</v>
      </c>
      <c r="C811" s="11" t="str">
        <f>IFERROR(INDEX('     2022    '!D:D,MATCH('Order Summary'!$A811,'     2022    '!$AN:$AN,0)),"")</f>
        <v/>
      </c>
      <c r="D811" s="11" t="str">
        <f>IFERROR(INDEX('     2022    '!C:C,MATCH('Order Summary'!$A811,'     2022    '!$AN:$AN,0)),"")</f>
        <v/>
      </c>
      <c r="E811" s="11" t="str">
        <f>IFERROR(INDEX('     2022    '!E:E,MATCH('Order Summary'!$A811,'     2022    '!$AN:$AN,0)),"")</f>
        <v/>
      </c>
      <c r="F811" s="96">
        <f>IFERROR(INDEX('     2022    '!AY:AY,MATCH($A811,'     2022    '!$AN:$AN,0)),0)</f>
        <v>0</v>
      </c>
      <c r="G811" s="180" t="str">
        <f>IFERROR(IF($O$3&gt;68,INDEX('     2022    '!I:I,MATCH($A811,'     2022    '!$AN:$AN,0))*(1-'     2022    '!$BA$1),INDEX('     2022    '!I:I,MATCH($A811,'     2022    '!$AN:$AN,0))),"")</f>
        <v/>
      </c>
      <c r="H811" s="96">
        <f>IFERROR(INDEX('     2022    '!AZ:AZ,MATCH($A811,'     2022    '!$AN:$AN,0)),0)</f>
        <v>0</v>
      </c>
      <c r="I811" s="180" t="str">
        <f>IFERROR(IF($O$3&gt;68,INDEX('     2022    '!M:M,MATCH($A811,'     2022    '!$AN:$AN,0))*(1-'     2022    '!$BA$1),INDEX('     2022    '!M:M,MATCH($A811,'     2022    '!$AN:$AN,0))),"")</f>
        <v/>
      </c>
      <c r="J811" s="181">
        <f t="shared" si="49"/>
        <v>0</v>
      </c>
      <c r="K811" s="182" t="str">
        <f t="shared" si="50"/>
        <v/>
      </c>
      <c r="L811" s="53"/>
      <c r="M811" s="52" t="str">
        <f>IFERROR(INDEX('     2022    '!R:R,MATCH('Order Summary'!$A811,'     2022    '!$AN:$AN,0)),"")</f>
        <v/>
      </c>
      <c r="N811" s="52" t="str">
        <f>IFERROR(INDEX('     2022    '!V:V,MATCH('Order Summary'!$A811,'     2022    '!$AN:$AN,0)),"")</f>
        <v/>
      </c>
      <c r="O811" s="52" t="str">
        <f>IFERROR(INDEX('     2022    '!S:S,MATCH('Order Summary'!$A811,'     2022    '!$AN:$AN,0)),"")</f>
        <v/>
      </c>
      <c r="P811" s="96" t="str">
        <f t="shared" si="48"/>
        <v/>
      </c>
      <c r="R811" s="9"/>
      <c r="S811" s="9"/>
      <c r="T811" s="9"/>
      <c r="U811" s="9"/>
      <c r="V811" s="9"/>
      <c r="W811" s="9"/>
      <c r="X811" s="9"/>
      <c r="Y811" s="9"/>
      <c r="Z811" s="9"/>
      <c r="AA811" s="9"/>
      <c r="AB811" s="9"/>
      <c r="AC811" s="9"/>
      <c r="AD811" s="9"/>
      <c r="AE811" s="9"/>
      <c r="AF811" s="9"/>
      <c r="AG811" s="9"/>
      <c r="AH811" s="9"/>
      <c r="AI811" s="9"/>
      <c r="AJ811" s="9"/>
      <c r="AK811" s="9"/>
      <c r="AL811" s="9"/>
      <c r="AM811" s="9"/>
      <c r="AN811" s="9"/>
      <c r="AO811" s="9"/>
      <c r="AP811" s="9"/>
      <c r="AQ811" s="9"/>
      <c r="AR811" s="9"/>
      <c r="AS811" s="9"/>
      <c r="AT811" s="9"/>
      <c r="AU811" s="9"/>
      <c r="AV811" s="9"/>
      <c r="AW811" s="9"/>
      <c r="AX811" s="9"/>
      <c r="AY811" s="9"/>
      <c r="AZ811" s="9"/>
      <c r="BA811" s="9"/>
      <c r="BB811" s="9"/>
      <c r="BC811" s="9"/>
      <c r="BD811" s="9"/>
      <c r="BE811" s="9"/>
      <c r="BF811" s="9"/>
      <c r="BG811" s="9"/>
      <c r="BH811" s="9"/>
      <c r="BI811" s="9"/>
      <c r="BJ811" s="9"/>
      <c r="BK811" s="9"/>
      <c r="BL811" s="9"/>
      <c r="BM811" s="9"/>
      <c r="BN811" s="9"/>
      <c r="BO811" s="9"/>
      <c r="BP811" s="9"/>
      <c r="BQ811" s="9"/>
      <c r="BR811" s="9"/>
      <c r="BS811" s="9"/>
      <c r="BT811" s="9"/>
      <c r="BU811" s="9"/>
      <c r="BV811" s="9"/>
      <c r="BW811" s="9"/>
      <c r="BX811" s="9"/>
      <c r="BY811" s="9"/>
      <c r="BZ811" s="9"/>
    </row>
    <row r="812" spans="1:78">
      <c r="A812" s="50">
        <f t="shared" si="51"/>
        <v>801</v>
      </c>
      <c r="C812" s="11" t="str">
        <f>IFERROR(INDEX('     2022    '!D:D,MATCH('Order Summary'!$A812,'     2022    '!$AN:$AN,0)),"")</f>
        <v/>
      </c>
      <c r="D812" s="11" t="str">
        <f>IFERROR(INDEX('     2022    '!C:C,MATCH('Order Summary'!$A812,'     2022    '!$AN:$AN,0)),"")</f>
        <v/>
      </c>
      <c r="E812" s="11" t="str">
        <f>IFERROR(INDEX('     2022    '!E:E,MATCH('Order Summary'!$A812,'     2022    '!$AN:$AN,0)),"")</f>
        <v/>
      </c>
      <c r="F812" s="96">
        <f>IFERROR(INDEX('     2022    '!AY:AY,MATCH($A812,'     2022    '!$AN:$AN,0)),0)</f>
        <v>0</v>
      </c>
      <c r="G812" s="180" t="str">
        <f>IFERROR(IF($O$3&gt;68,INDEX('     2022    '!I:I,MATCH($A812,'     2022    '!$AN:$AN,0))*(1-'     2022    '!$BA$1),INDEX('     2022    '!I:I,MATCH($A812,'     2022    '!$AN:$AN,0))),"")</f>
        <v/>
      </c>
      <c r="H812" s="96">
        <f>IFERROR(INDEX('     2022    '!AZ:AZ,MATCH($A812,'     2022    '!$AN:$AN,0)),0)</f>
        <v>0</v>
      </c>
      <c r="I812" s="180" t="str">
        <f>IFERROR(IF($O$3&gt;68,INDEX('     2022    '!M:M,MATCH($A812,'     2022    '!$AN:$AN,0))*(1-'     2022    '!$BA$1),INDEX('     2022    '!M:M,MATCH($A812,'     2022    '!$AN:$AN,0))),"")</f>
        <v/>
      </c>
      <c r="J812" s="181">
        <f t="shared" si="49"/>
        <v>0</v>
      </c>
      <c r="K812" s="182" t="str">
        <f t="shared" si="50"/>
        <v/>
      </c>
      <c r="L812" s="53"/>
      <c r="M812" s="52" t="str">
        <f>IFERROR(INDEX('     2022    '!R:R,MATCH('Order Summary'!$A812,'     2022    '!$AN:$AN,0)),"")</f>
        <v/>
      </c>
      <c r="N812" s="52" t="str">
        <f>IFERROR(INDEX('     2022    '!V:V,MATCH('Order Summary'!$A812,'     2022    '!$AN:$AN,0)),"")</f>
        <v/>
      </c>
      <c r="O812" s="52" t="str">
        <f>IFERROR(INDEX('     2022    '!S:S,MATCH('Order Summary'!$A812,'     2022    '!$AN:$AN,0)),"")</f>
        <v/>
      </c>
      <c r="P812" s="96" t="str">
        <f t="shared" si="48"/>
        <v/>
      </c>
      <c r="R812" s="9"/>
      <c r="S812" s="9"/>
      <c r="T812" s="9"/>
      <c r="U812" s="9"/>
      <c r="V812" s="9"/>
      <c r="W812" s="9"/>
      <c r="X812" s="9"/>
      <c r="Y812" s="9"/>
      <c r="Z812" s="9"/>
      <c r="AA812" s="9"/>
      <c r="AB812" s="9"/>
      <c r="AC812" s="9"/>
      <c r="AD812" s="9"/>
      <c r="AE812" s="9"/>
      <c r="AF812" s="9"/>
      <c r="AG812" s="9"/>
      <c r="AH812" s="9"/>
      <c r="AI812" s="9"/>
      <c r="AJ812" s="9"/>
      <c r="AK812" s="9"/>
      <c r="AL812" s="9"/>
      <c r="AM812" s="9"/>
      <c r="AN812" s="9"/>
      <c r="AO812" s="9"/>
      <c r="AP812" s="9"/>
      <c r="AQ812" s="9"/>
      <c r="AR812" s="9"/>
      <c r="AS812" s="9"/>
      <c r="AT812" s="9"/>
      <c r="AU812" s="9"/>
      <c r="AV812" s="9"/>
      <c r="AW812" s="9"/>
      <c r="AX812" s="9"/>
      <c r="AY812" s="9"/>
      <c r="AZ812" s="9"/>
      <c r="BA812" s="9"/>
      <c r="BB812" s="9"/>
      <c r="BC812" s="9"/>
      <c r="BD812" s="9"/>
      <c r="BE812" s="9"/>
      <c r="BF812" s="9"/>
      <c r="BG812" s="9"/>
      <c r="BH812" s="9"/>
      <c r="BI812" s="9"/>
      <c r="BJ812" s="9"/>
      <c r="BK812" s="9"/>
      <c r="BL812" s="9"/>
      <c r="BM812" s="9"/>
      <c r="BN812" s="9"/>
      <c r="BO812" s="9"/>
      <c r="BP812" s="9"/>
      <c r="BQ812" s="9"/>
      <c r="BR812" s="9"/>
      <c r="BS812" s="9"/>
      <c r="BT812" s="9"/>
      <c r="BU812" s="9"/>
      <c r="BV812" s="9"/>
      <c r="BW812" s="9"/>
      <c r="BX812" s="9"/>
      <c r="BY812" s="9"/>
      <c r="BZ812" s="9"/>
    </row>
    <row r="813" spans="1:78">
      <c r="A813" s="50">
        <f t="shared" si="51"/>
        <v>802</v>
      </c>
      <c r="C813" s="11" t="str">
        <f>IFERROR(INDEX('     2022    '!D:D,MATCH('Order Summary'!$A813,'     2022    '!$AN:$AN,0)),"")</f>
        <v/>
      </c>
      <c r="D813" s="11" t="str">
        <f>IFERROR(INDEX('     2022    '!C:C,MATCH('Order Summary'!$A813,'     2022    '!$AN:$AN,0)),"")</f>
        <v/>
      </c>
      <c r="E813" s="11" t="str">
        <f>IFERROR(INDEX('     2022    '!E:E,MATCH('Order Summary'!$A813,'     2022    '!$AN:$AN,0)),"")</f>
        <v/>
      </c>
      <c r="F813" s="96">
        <f>IFERROR(INDEX('     2022    '!AY:AY,MATCH($A813,'     2022    '!$AN:$AN,0)),0)</f>
        <v>0</v>
      </c>
      <c r="G813" s="180" t="str">
        <f>IFERROR(IF($O$3&gt;68,INDEX('     2022    '!I:I,MATCH($A813,'     2022    '!$AN:$AN,0))*(1-'     2022    '!$BA$1),INDEX('     2022    '!I:I,MATCH($A813,'     2022    '!$AN:$AN,0))),"")</f>
        <v/>
      </c>
      <c r="H813" s="96">
        <f>IFERROR(INDEX('     2022    '!AZ:AZ,MATCH($A813,'     2022    '!$AN:$AN,0)),0)</f>
        <v>0</v>
      </c>
      <c r="I813" s="180" t="str">
        <f>IFERROR(IF($O$3&gt;68,INDEX('     2022    '!M:M,MATCH($A813,'     2022    '!$AN:$AN,0))*(1-'     2022    '!$BA$1),INDEX('     2022    '!M:M,MATCH($A813,'     2022    '!$AN:$AN,0))),"")</f>
        <v/>
      </c>
      <c r="J813" s="181">
        <f t="shared" si="49"/>
        <v>0</v>
      </c>
      <c r="K813" s="182" t="str">
        <f t="shared" si="50"/>
        <v/>
      </c>
      <c r="L813" s="53"/>
      <c r="M813" s="52" t="str">
        <f>IFERROR(INDEX('     2022    '!R:R,MATCH('Order Summary'!$A813,'     2022    '!$AN:$AN,0)),"")</f>
        <v/>
      </c>
      <c r="N813" s="52" t="str">
        <f>IFERROR(INDEX('     2022    '!V:V,MATCH('Order Summary'!$A813,'     2022    '!$AN:$AN,0)),"")</f>
        <v/>
      </c>
      <c r="O813" s="52" t="str">
        <f>IFERROR(INDEX('     2022    '!S:S,MATCH('Order Summary'!$A813,'     2022    '!$AN:$AN,0)),"")</f>
        <v/>
      </c>
      <c r="P813" s="96" t="str">
        <f t="shared" si="48"/>
        <v/>
      </c>
      <c r="R813" s="9"/>
      <c r="S813" s="9"/>
      <c r="T813" s="9"/>
      <c r="U813" s="9"/>
      <c r="V813" s="9"/>
      <c r="W813" s="9"/>
      <c r="X813" s="9"/>
      <c r="Y813" s="9"/>
      <c r="Z813" s="9"/>
      <c r="AA813" s="9"/>
      <c r="AB813" s="9"/>
      <c r="AC813" s="9"/>
      <c r="AD813" s="9"/>
      <c r="AE813" s="9"/>
      <c r="AF813" s="9"/>
      <c r="AG813" s="9"/>
      <c r="AH813" s="9"/>
      <c r="AI813" s="9"/>
      <c r="AJ813" s="9"/>
      <c r="AK813" s="9"/>
      <c r="AL813" s="9"/>
      <c r="AM813" s="9"/>
      <c r="AN813" s="9"/>
      <c r="AO813" s="9"/>
      <c r="AP813" s="9"/>
      <c r="AQ813" s="9"/>
      <c r="AR813" s="9"/>
      <c r="AS813" s="9"/>
      <c r="AT813" s="9"/>
      <c r="AU813" s="9"/>
      <c r="AV813" s="9"/>
      <c r="AW813" s="9"/>
      <c r="AX813" s="9"/>
      <c r="AY813" s="9"/>
      <c r="AZ813" s="9"/>
      <c r="BA813" s="9"/>
      <c r="BB813" s="9"/>
      <c r="BC813" s="9"/>
      <c r="BD813" s="9"/>
      <c r="BE813" s="9"/>
      <c r="BF813" s="9"/>
      <c r="BG813" s="9"/>
      <c r="BH813" s="9"/>
      <c r="BI813" s="9"/>
      <c r="BJ813" s="9"/>
      <c r="BK813" s="9"/>
      <c r="BL813" s="9"/>
      <c r="BM813" s="9"/>
      <c r="BN813" s="9"/>
      <c r="BO813" s="9"/>
      <c r="BP813" s="9"/>
      <c r="BQ813" s="9"/>
      <c r="BR813" s="9"/>
      <c r="BS813" s="9"/>
      <c r="BT813" s="9"/>
      <c r="BU813" s="9"/>
      <c r="BV813" s="9"/>
      <c r="BW813" s="9"/>
      <c r="BX813" s="9"/>
      <c r="BY813" s="9"/>
      <c r="BZ813" s="9"/>
    </row>
    <row r="814" spans="1:78">
      <c r="A814" s="50">
        <f t="shared" si="51"/>
        <v>803</v>
      </c>
      <c r="C814" s="11" t="str">
        <f>IFERROR(INDEX('     2022    '!D:D,MATCH('Order Summary'!$A814,'     2022    '!$AN:$AN,0)),"")</f>
        <v/>
      </c>
      <c r="D814" s="11" t="str">
        <f>IFERROR(INDEX('     2022    '!C:C,MATCH('Order Summary'!$A814,'     2022    '!$AN:$AN,0)),"")</f>
        <v/>
      </c>
      <c r="E814" s="11" t="str">
        <f>IFERROR(INDEX('     2022    '!E:E,MATCH('Order Summary'!$A814,'     2022    '!$AN:$AN,0)),"")</f>
        <v/>
      </c>
      <c r="F814" s="96">
        <f>IFERROR(INDEX('     2022    '!AY:AY,MATCH($A814,'     2022    '!$AN:$AN,0)),0)</f>
        <v>0</v>
      </c>
      <c r="G814" s="180" t="str">
        <f>IFERROR(IF($O$3&gt;68,INDEX('     2022    '!I:I,MATCH($A814,'     2022    '!$AN:$AN,0))*(1-'     2022    '!$BA$1),INDEX('     2022    '!I:I,MATCH($A814,'     2022    '!$AN:$AN,0))),"")</f>
        <v/>
      </c>
      <c r="H814" s="96">
        <f>IFERROR(INDEX('     2022    '!AZ:AZ,MATCH($A814,'     2022    '!$AN:$AN,0)),0)</f>
        <v>0</v>
      </c>
      <c r="I814" s="180" t="str">
        <f>IFERROR(IF($O$3&gt;68,INDEX('     2022    '!M:M,MATCH($A814,'     2022    '!$AN:$AN,0))*(1-'     2022    '!$BA$1),INDEX('     2022    '!M:M,MATCH($A814,'     2022    '!$AN:$AN,0))),"")</f>
        <v/>
      </c>
      <c r="J814" s="181">
        <f t="shared" si="49"/>
        <v>0</v>
      </c>
      <c r="K814" s="182" t="str">
        <f t="shared" si="50"/>
        <v/>
      </c>
      <c r="L814" s="53"/>
      <c r="M814" s="52" t="str">
        <f>IFERROR(INDEX('     2022    '!R:R,MATCH('Order Summary'!$A814,'     2022    '!$AN:$AN,0)),"")</f>
        <v/>
      </c>
      <c r="N814" s="52" t="str">
        <f>IFERROR(INDEX('     2022    '!V:V,MATCH('Order Summary'!$A814,'     2022    '!$AN:$AN,0)),"")</f>
        <v/>
      </c>
      <c r="O814" s="52" t="str">
        <f>IFERROR(INDEX('     2022    '!S:S,MATCH('Order Summary'!$A814,'     2022    '!$AN:$AN,0)),"")</f>
        <v/>
      </c>
      <c r="P814" s="96" t="str">
        <f t="shared" si="48"/>
        <v/>
      </c>
      <c r="R814" s="9"/>
      <c r="S814" s="9"/>
      <c r="T814" s="9"/>
      <c r="U814" s="9"/>
      <c r="V814" s="9"/>
      <c r="W814" s="9"/>
      <c r="X814" s="9"/>
      <c r="Y814" s="9"/>
      <c r="Z814" s="9"/>
      <c r="AA814" s="9"/>
      <c r="AB814" s="9"/>
      <c r="AC814" s="9"/>
      <c r="AD814" s="9"/>
      <c r="AE814" s="9"/>
      <c r="AF814" s="9"/>
      <c r="AG814" s="9"/>
      <c r="AH814" s="9"/>
      <c r="AI814" s="9"/>
      <c r="AJ814" s="9"/>
      <c r="AK814" s="9"/>
      <c r="AL814" s="9"/>
      <c r="AM814" s="9"/>
      <c r="AN814" s="9"/>
      <c r="AO814" s="9"/>
      <c r="AP814" s="9"/>
      <c r="AQ814" s="9"/>
      <c r="AR814" s="9"/>
      <c r="AS814" s="9"/>
      <c r="AT814" s="9"/>
      <c r="AU814" s="9"/>
      <c r="AV814" s="9"/>
      <c r="AW814" s="9"/>
      <c r="AX814" s="9"/>
      <c r="AY814" s="9"/>
      <c r="AZ814" s="9"/>
      <c r="BA814" s="9"/>
      <c r="BB814" s="9"/>
      <c r="BC814" s="9"/>
      <c r="BD814" s="9"/>
      <c r="BE814" s="9"/>
      <c r="BF814" s="9"/>
      <c r="BG814" s="9"/>
      <c r="BH814" s="9"/>
      <c r="BI814" s="9"/>
      <c r="BJ814" s="9"/>
      <c r="BK814" s="9"/>
      <c r="BL814" s="9"/>
      <c r="BM814" s="9"/>
      <c r="BN814" s="9"/>
      <c r="BO814" s="9"/>
      <c r="BP814" s="9"/>
      <c r="BQ814" s="9"/>
      <c r="BR814" s="9"/>
      <c r="BS814" s="9"/>
      <c r="BT814" s="9"/>
      <c r="BU814" s="9"/>
      <c r="BV814" s="9"/>
      <c r="BW814" s="9"/>
      <c r="BX814" s="9"/>
      <c r="BY814" s="9"/>
      <c r="BZ814" s="9"/>
    </row>
    <row r="815" spans="1:78">
      <c r="A815" s="50">
        <f t="shared" si="51"/>
        <v>804</v>
      </c>
      <c r="C815" s="11" t="str">
        <f>IFERROR(INDEX('     2022    '!D:D,MATCH('Order Summary'!$A815,'     2022    '!$AN:$AN,0)),"")</f>
        <v/>
      </c>
      <c r="D815" s="11" t="str">
        <f>IFERROR(INDEX('     2022    '!C:C,MATCH('Order Summary'!$A815,'     2022    '!$AN:$AN,0)),"")</f>
        <v/>
      </c>
      <c r="E815" s="11" t="str">
        <f>IFERROR(INDEX('     2022    '!E:E,MATCH('Order Summary'!$A815,'     2022    '!$AN:$AN,0)),"")</f>
        <v/>
      </c>
      <c r="F815" s="96">
        <f>IFERROR(INDEX('     2022    '!AY:AY,MATCH($A815,'     2022    '!$AN:$AN,0)),0)</f>
        <v>0</v>
      </c>
      <c r="G815" s="180" t="str">
        <f>IFERROR(IF($O$3&gt;68,INDEX('     2022    '!I:I,MATCH($A815,'     2022    '!$AN:$AN,0))*(1-'     2022    '!$BA$1),INDEX('     2022    '!I:I,MATCH($A815,'     2022    '!$AN:$AN,0))),"")</f>
        <v/>
      </c>
      <c r="H815" s="96">
        <f>IFERROR(INDEX('     2022    '!AZ:AZ,MATCH($A815,'     2022    '!$AN:$AN,0)),0)</f>
        <v>0</v>
      </c>
      <c r="I815" s="180" t="str">
        <f>IFERROR(IF($O$3&gt;68,INDEX('     2022    '!M:M,MATCH($A815,'     2022    '!$AN:$AN,0))*(1-'     2022    '!$BA$1),INDEX('     2022    '!M:M,MATCH($A815,'     2022    '!$AN:$AN,0))),"")</f>
        <v/>
      </c>
      <c r="J815" s="181">
        <f t="shared" si="49"/>
        <v>0</v>
      </c>
      <c r="K815" s="182" t="str">
        <f t="shared" si="50"/>
        <v/>
      </c>
      <c r="L815" s="53"/>
      <c r="M815" s="52" t="str">
        <f>IFERROR(INDEX('     2022    '!R:R,MATCH('Order Summary'!$A815,'     2022    '!$AN:$AN,0)),"")</f>
        <v/>
      </c>
      <c r="N815" s="52" t="str">
        <f>IFERROR(INDEX('     2022    '!V:V,MATCH('Order Summary'!$A815,'     2022    '!$AN:$AN,0)),"")</f>
        <v/>
      </c>
      <c r="O815" s="52" t="str">
        <f>IFERROR(INDEX('     2022    '!S:S,MATCH('Order Summary'!$A815,'     2022    '!$AN:$AN,0)),"")</f>
        <v/>
      </c>
      <c r="P815" s="96" t="str">
        <f t="shared" si="48"/>
        <v/>
      </c>
      <c r="R815" s="9"/>
      <c r="S815" s="9"/>
      <c r="T815" s="9"/>
      <c r="U815" s="9"/>
      <c r="V815" s="9"/>
      <c r="W815" s="9"/>
      <c r="X815" s="9"/>
      <c r="Y815" s="9"/>
      <c r="Z815" s="9"/>
      <c r="AA815" s="9"/>
      <c r="AB815" s="9"/>
      <c r="AC815" s="9"/>
      <c r="AD815" s="9"/>
      <c r="AE815" s="9"/>
      <c r="AF815" s="9"/>
      <c r="AG815" s="9"/>
      <c r="AH815" s="9"/>
      <c r="AI815" s="9"/>
      <c r="AJ815" s="9"/>
      <c r="AK815" s="9"/>
      <c r="AL815" s="9"/>
      <c r="AM815" s="9"/>
      <c r="AN815" s="9"/>
      <c r="AO815" s="9"/>
      <c r="AP815" s="9"/>
      <c r="AQ815" s="9"/>
      <c r="AR815" s="9"/>
      <c r="AS815" s="9"/>
      <c r="AT815" s="9"/>
      <c r="AU815" s="9"/>
      <c r="AV815" s="9"/>
      <c r="AW815" s="9"/>
      <c r="AX815" s="9"/>
      <c r="AY815" s="9"/>
      <c r="AZ815" s="9"/>
      <c r="BA815" s="9"/>
      <c r="BB815" s="9"/>
      <c r="BC815" s="9"/>
      <c r="BD815" s="9"/>
      <c r="BE815" s="9"/>
      <c r="BF815" s="9"/>
      <c r="BG815" s="9"/>
      <c r="BH815" s="9"/>
      <c r="BI815" s="9"/>
      <c r="BJ815" s="9"/>
      <c r="BK815" s="9"/>
      <c r="BL815" s="9"/>
      <c r="BM815" s="9"/>
      <c r="BN815" s="9"/>
      <c r="BO815" s="9"/>
      <c r="BP815" s="9"/>
      <c r="BQ815" s="9"/>
      <c r="BR815" s="9"/>
      <c r="BS815" s="9"/>
      <c r="BT815" s="9"/>
      <c r="BU815" s="9"/>
      <c r="BV815" s="9"/>
      <c r="BW815" s="9"/>
      <c r="BX815" s="9"/>
      <c r="BY815" s="9"/>
      <c r="BZ815" s="9"/>
    </row>
    <row r="816" spans="1:78">
      <c r="A816" s="50">
        <f t="shared" si="51"/>
        <v>805</v>
      </c>
      <c r="C816" s="11" t="str">
        <f>IFERROR(INDEX('     2022    '!D:D,MATCH('Order Summary'!$A816,'     2022    '!$AN:$AN,0)),"")</f>
        <v/>
      </c>
      <c r="D816" s="11" t="str">
        <f>IFERROR(INDEX('     2022    '!C:C,MATCH('Order Summary'!$A816,'     2022    '!$AN:$AN,0)),"")</f>
        <v/>
      </c>
      <c r="E816" s="11" t="str">
        <f>IFERROR(INDEX('     2022    '!E:E,MATCH('Order Summary'!$A816,'     2022    '!$AN:$AN,0)),"")</f>
        <v/>
      </c>
      <c r="F816" s="96">
        <f>IFERROR(INDEX('     2022    '!AY:AY,MATCH($A816,'     2022    '!$AN:$AN,0)),0)</f>
        <v>0</v>
      </c>
      <c r="G816" s="180" t="str">
        <f>IFERROR(IF($O$3&gt;68,INDEX('     2022    '!I:I,MATCH($A816,'     2022    '!$AN:$AN,0))*(1-'     2022    '!$BA$1),INDEX('     2022    '!I:I,MATCH($A816,'     2022    '!$AN:$AN,0))),"")</f>
        <v/>
      </c>
      <c r="H816" s="96">
        <f>IFERROR(INDEX('     2022    '!AZ:AZ,MATCH($A816,'     2022    '!$AN:$AN,0)),0)</f>
        <v>0</v>
      </c>
      <c r="I816" s="180" t="str">
        <f>IFERROR(IF($O$3&gt;68,INDEX('     2022    '!M:M,MATCH($A816,'     2022    '!$AN:$AN,0))*(1-'     2022    '!$BA$1),INDEX('     2022    '!M:M,MATCH($A816,'     2022    '!$AN:$AN,0))),"")</f>
        <v/>
      </c>
      <c r="J816" s="181">
        <f t="shared" si="49"/>
        <v>0</v>
      </c>
      <c r="K816" s="182" t="str">
        <f t="shared" si="50"/>
        <v/>
      </c>
      <c r="L816" s="53"/>
      <c r="M816" s="52" t="str">
        <f>IFERROR(INDEX('     2022    '!R:R,MATCH('Order Summary'!$A816,'     2022    '!$AN:$AN,0)),"")</f>
        <v/>
      </c>
      <c r="N816" s="52" t="str">
        <f>IFERROR(INDEX('     2022    '!V:V,MATCH('Order Summary'!$A816,'     2022    '!$AN:$AN,0)),"")</f>
        <v/>
      </c>
      <c r="O816" s="52" t="str">
        <f>IFERROR(INDEX('     2022    '!S:S,MATCH('Order Summary'!$A816,'     2022    '!$AN:$AN,0)),"")</f>
        <v/>
      </c>
      <c r="P816" s="96" t="str">
        <f t="shared" si="48"/>
        <v/>
      </c>
      <c r="R816" s="9"/>
      <c r="S816" s="9"/>
      <c r="T816" s="9"/>
      <c r="U816" s="9"/>
      <c r="V816" s="9"/>
      <c r="W816" s="9"/>
      <c r="X816" s="9"/>
      <c r="Y816" s="9"/>
      <c r="Z816" s="9"/>
      <c r="AA816" s="9"/>
      <c r="AB816" s="9"/>
      <c r="AC816" s="9"/>
      <c r="AD816" s="9"/>
      <c r="AE816" s="9"/>
      <c r="AF816" s="9"/>
      <c r="AG816" s="9"/>
      <c r="AH816" s="9"/>
      <c r="AI816" s="9"/>
      <c r="AJ816" s="9"/>
      <c r="AK816" s="9"/>
      <c r="AL816" s="9"/>
      <c r="AM816" s="9"/>
      <c r="AN816" s="9"/>
      <c r="AO816" s="9"/>
      <c r="AP816" s="9"/>
      <c r="AQ816" s="9"/>
      <c r="AR816" s="9"/>
      <c r="AS816" s="9"/>
      <c r="AT816" s="9"/>
      <c r="AU816" s="9"/>
      <c r="AV816" s="9"/>
      <c r="AW816" s="9"/>
      <c r="AX816" s="9"/>
      <c r="AY816" s="9"/>
      <c r="AZ816" s="9"/>
      <c r="BA816" s="9"/>
      <c r="BB816" s="9"/>
      <c r="BC816" s="9"/>
      <c r="BD816" s="9"/>
      <c r="BE816" s="9"/>
      <c r="BF816" s="9"/>
      <c r="BG816" s="9"/>
      <c r="BH816" s="9"/>
      <c r="BI816" s="9"/>
      <c r="BJ816" s="9"/>
      <c r="BK816" s="9"/>
      <c r="BL816" s="9"/>
      <c r="BM816" s="9"/>
      <c r="BN816" s="9"/>
      <c r="BO816" s="9"/>
      <c r="BP816" s="9"/>
      <c r="BQ816" s="9"/>
      <c r="BR816" s="9"/>
      <c r="BS816" s="9"/>
      <c r="BT816" s="9"/>
      <c r="BU816" s="9"/>
      <c r="BV816" s="9"/>
      <c r="BW816" s="9"/>
      <c r="BX816" s="9"/>
      <c r="BY816" s="9"/>
      <c r="BZ816" s="9"/>
    </row>
    <row r="817" spans="1:78">
      <c r="A817" s="50">
        <f t="shared" si="51"/>
        <v>806</v>
      </c>
      <c r="C817" s="11" t="str">
        <f>IFERROR(INDEX('     2022    '!D:D,MATCH('Order Summary'!$A817,'     2022    '!$AN:$AN,0)),"")</f>
        <v/>
      </c>
      <c r="D817" s="11" t="str">
        <f>IFERROR(INDEX('     2022    '!C:C,MATCH('Order Summary'!$A817,'     2022    '!$AN:$AN,0)),"")</f>
        <v/>
      </c>
      <c r="E817" s="11" t="str">
        <f>IFERROR(INDEX('     2022    '!E:E,MATCH('Order Summary'!$A817,'     2022    '!$AN:$AN,0)),"")</f>
        <v/>
      </c>
      <c r="F817" s="96">
        <f>IFERROR(INDEX('     2022    '!AY:AY,MATCH($A817,'     2022    '!$AN:$AN,0)),0)</f>
        <v>0</v>
      </c>
      <c r="G817" s="180" t="str">
        <f>IFERROR(IF($O$3&gt;68,INDEX('     2022    '!I:I,MATCH($A817,'     2022    '!$AN:$AN,0))*(1-'     2022    '!$BA$1),INDEX('     2022    '!I:I,MATCH($A817,'     2022    '!$AN:$AN,0))),"")</f>
        <v/>
      </c>
      <c r="H817" s="96">
        <f>IFERROR(INDEX('     2022    '!AZ:AZ,MATCH($A817,'     2022    '!$AN:$AN,0)),0)</f>
        <v>0</v>
      </c>
      <c r="I817" s="180" t="str">
        <f>IFERROR(IF($O$3&gt;68,INDEX('     2022    '!M:M,MATCH($A817,'     2022    '!$AN:$AN,0))*(1-'     2022    '!$BA$1),INDEX('     2022    '!M:M,MATCH($A817,'     2022    '!$AN:$AN,0))),"")</f>
        <v/>
      </c>
      <c r="J817" s="181">
        <f t="shared" si="49"/>
        <v>0</v>
      </c>
      <c r="K817" s="182" t="str">
        <f t="shared" si="50"/>
        <v/>
      </c>
      <c r="L817" s="53"/>
      <c r="M817" s="52" t="str">
        <f>IFERROR(INDEX('     2022    '!R:R,MATCH('Order Summary'!$A817,'     2022    '!$AN:$AN,0)),"")</f>
        <v/>
      </c>
      <c r="N817" s="52" t="str">
        <f>IFERROR(INDEX('     2022    '!V:V,MATCH('Order Summary'!$A817,'     2022    '!$AN:$AN,0)),"")</f>
        <v/>
      </c>
      <c r="O817" s="52" t="str">
        <f>IFERROR(INDEX('     2022    '!S:S,MATCH('Order Summary'!$A817,'     2022    '!$AN:$AN,0)),"")</f>
        <v/>
      </c>
      <c r="P817" s="96" t="str">
        <f t="shared" si="48"/>
        <v/>
      </c>
      <c r="R817" s="9"/>
      <c r="S817" s="9"/>
      <c r="T817" s="9"/>
      <c r="U817" s="9"/>
      <c r="V817" s="9"/>
      <c r="W817" s="9"/>
      <c r="X817" s="9"/>
      <c r="Y817" s="9"/>
      <c r="Z817" s="9"/>
      <c r="AA817" s="9"/>
      <c r="AB817" s="9"/>
      <c r="AC817" s="9"/>
      <c r="AD817" s="9"/>
      <c r="AE817" s="9"/>
      <c r="AF817" s="9"/>
      <c r="AG817" s="9"/>
      <c r="AH817" s="9"/>
      <c r="AI817" s="9"/>
      <c r="AJ817" s="9"/>
      <c r="AK817" s="9"/>
      <c r="AL817" s="9"/>
      <c r="AM817" s="9"/>
      <c r="AN817" s="9"/>
      <c r="AO817" s="9"/>
      <c r="AP817" s="9"/>
      <c r="AQ817" s="9"/>
      <c r="AR817" s="9"/>
      <c r="AS817" s="9"/>
      <c r="AT817" s="9"/>
      <c r="AU817" s="9"/>
      <c r="AV817" s="9"/>
      <c r="AW817" s="9"/>
      <c r="AX817" s="9"/>
      <c r="AY817" s="9"/>
      <c r="AZ817" s="9"/>
      <c r="BA817" s="9"/>
      <c r="BB817" s="9"/>
      <c r="BC817" s="9"/>
      <c r="BD817" s="9"/>
      <c r="BE817" s="9"/>
      <c r="BF817" s="9"/>
      <c r="BG817" s="9"/>
      <c r="BH817" s="9"/>
      <c r="BI817" s="9"/>
      <c r="BJ817" s="9"/>
      <c r="BK817" s="9"/>
      <c r="BL817" s="9"/>
      <c r="BM817" s="9"/>
      <c r="BN817" s="9"/>
      <c r="BO817" s="9"/>
      <c r="BP817" s="9"/>
      <c r="BQ817" s="9"/>
      <c r="BR817" s="9"/>
      <c r="BS817" s="9"/>
      <c r="BT817" s="9"/>
      <c r="BU817" s="9"/>
      <c r="BV817" s="9"/>
      <c r="BW817" s="9"/>
      <c r="BX817" s="9"/>
      <c r="BY817" s="9"/>
      <c r="BZ817" s="9"/>
    </row>
    <row r="818" spans="1:78">
      <c r="A818" s="50">
        <f t="shared" si="51"/>
        <v>807</v>
      </c>
      <c r="C818" s="11" t="str">
        <f>IFERROR(INDEX('     2022    '!D:D,MATCH('Order Summary'!$A818,'     2022    '!$AN:$AN,0)),"")</f>
        <v/>
      </c>
      <c r="D818" s="11" t="str">
        <f>IFERROR(INDEX('     2022    '!C:C,MATCH('Order Summary'!$A818,'     2022    '!$AN:$AN,0)),"")</f>
        <v/>
      </c>
      <c r="E818" s="11" t="str">
        <f>IFERROR(INDEX('     2022    '!E:E,MATCH('Order Summary'!$A818,'     2022    '!$AN:$AN,0)),"")</f>
        <v/>
      </c>
      <c r="F818" s="96">
        <f>IFERROR(INDEX('     2022    '!AY:AY,MATCH($A818,'     2022    '!$AN:$AN,0)),0)</f>
        <v>0</v>
      </c>
      <c r="G818" s="180" t="str">
        <f>IFERROR(IF($O$3&gt;68,INDEX('     2022    '!I:I,MATCH($A818,'     2022    '!$AN:$AN,0))*(1-'     2022    '!$BA$1),INDEX('     2022    '!I:I,MATCH($A818,'     2022    '!$AN:$AN,0))),"")</f>
        <v/>
      </c>
      <c r="H818" s="96">
        <f>IFERROR(INDEX('     2022    '!AZ:AZ,MATCH($A818,'     2022    '!$AN:$AN,0)),0)</f>
        <v>0</v>
      </c>
      <c r="I818" s="180" t="str">
        <f>IFERROR(IF($O$3&gt;68,INDEX('     2022    '!M:M,MATCH($A818,'     2022    '!$AN:$AN,0))*(1-'     2022    '!$BA$1),INDEX('     2022    '!M:M,MATCH($A818,'     2022    '!$AN:$AN,0))),"")</f>
        <v/>
      </c>
      <c r="J818" s="181">
        <f t="shared" si="49"/>
        <v>0</v>
      </c>
      <c r="K818" s="182" t="str">
        <f t="shared" si="50"/>
        <v/>
      </c>
      <c r="L818" s="53"/>
      <c r="M818" s="52" t="str">
        <f>IFERROR(INDEX('     2022    '!R:R,MATCH('Order Summary'!$A818,'     2022    '!$AN:$AN,0)),"")</f>
        <v/>
      </c>
      <c r="N818" s="52" t="str">
        <f>IFERROR(INDEX('     2022    '!V:V,MATCH('Order Summary'!$A818,'     2022    '!$AN:$AN,0)),"")</f>
        <v/>
      </c>
      <c r="O818" s="52" t="str">
        <f>IFERROR(INDEX('     2022    '!S:S,MATCH('Order Summary'!$A818,'     2022    '!$AN:$AN,0)),"")</f>
        <v/>
      </c>
      <c r="P818" s="96" t="str">
        <f t="shared" si="48"/>
        <v/>
      </c>
      <c r="R818" s="9"/>
      <c r="S818" s="9"/>
      <c r="T818" s="9"/>
      <c r="U818" s="9"/>
      <c r="V818" s="9"/>
      <c r="W818" s="9"/>
      <c r="X818" s="9"/>
      <c r="Y818" s="9"/>
      <c r="Z818" s="9"/>
      <c r="AA818" s="9"/>
      <c r="AB818" s="9"/>
      <c r="AC818" s="9"/>
      <c r="AD818" s="9"/>
      <c r="AE818" s="9"/>
      <c r="AF818" s="9"/>
      <c r="AG818" s="9"/>
      <c r="AH818" s="9"/>
      <c r="AI818" s="9"/>
      <c r="AJ818" s="9"/>
      <c r="AK818" s="9"/>
      <c r="AL818" s="9"/>
      <c r="AM818" s="9"/>
      <c r="AN818" s="9"/>
      <c r="AO818" s="9"/>
      <c r="AP818" s="9"/>
      <c r="AQ818" s="9"/>
      <c r="AR818" s="9"/>
      <c r="AS818" s="9"/>
      <c r="AT818" s="9"/>
      <c r="AU818" s="9"/>
      <c r="AV818" s="9"/>
      <c r="AW818" s="9"/>
      <c r="AX818" s="9"/>
      <c r="AY818" s="9"/>
      <c r="AZ818" s="9"/>
      <c r="BA818" s="9"/>
      <c r="BB818" s="9"/>
      <c r="BC818" s="9"/>
      <c r="BD818" s="9"/>
      <c r="BE818" s="9"/>
      <c r="BF818" s="9"/>
      <c r="BG818" s="9"/>
      <c r="BH818" s="9"/>
      <c r="BI818" s="9"/>
      <c r="BJ818" s="9"/>
      <c r="BK818" s="9"/>
      <c r="BL818" s="9"/>
      <c r="BM818" s="9"/>
      <c r="BN818" s="9"/>
      <c r="BO818" s="9"/>
      <c r="BP818" s="9"/>
      <c r="BQ818" s="9"/>
      <c r="BR818" s="9"/>
      <c r="BS818" s="9"/>
      <c r="BT818" s="9"/>
      <c r="BU818" s="9"/>
      <c r="BV818" s="9"/>
      <c r="BW818" s="9"/>
      <c r="BX818" s="9"/>
      <c r="BY818" s="9"/>
      <c r="BZ818" s="9"/>
    </row>
    <row r="819" spans="1:78">
      <c r="A819" s="50">
        <f t="shared" si="51"/>
        <v>808</v>
      </c>
      <c r="C819" s="11" t="str">
        <f>IFERROR(INDEX('     2022    '!D:D,MATCH('Order Summary'!$A819,'     2022    '!$AN:$AN,0)),"")</f>
        <v/>
      </c>
      <c r="D819" s="11" t="str">
        <f>IFERROR(INDEX('     2022    '!C:C,MATCH('Order Summary'!$A819,'     2022    '!$AN:$AN,0)),"")</f>
        <v/>
      </c>
      <c r="E819" s="11" t="str">
        <f>IFERROR(INDEX('     2022    '!E:E,MATCH('Order Summary'!$A819,'     2022    '!$AN:$AN,0)),"")</f>
        <v/>
      </c>
      <c r="F819" s="96">
        <f>IFERROR(INDEX('     2022    '!AY:AY,MATCH($A819,'     2022    '!$AN:$AN,0)),0)</f>
        <v>0</v>
      </c>
      <c r="G819" s="180" t="str">
        <f>IFERROR(IF($O$3&gt;68,INDEX('     2022    '!I:I,MATCH($A819,'     2022    '!$AN:$AN,0))*(1-'     2022    '!$BA$1),INDEX('     2022    '!I:I,MATCH($A819,'     2022    '!$AN:$AN,0))),"")</f>
        <v/>
      </c>
      <c r="H819" s="96">
        <f>IFERROR(INDEX('     2022    '!AZ:AZ,MATCH($A819,'     2022    '!$AN:$AN,0)),0)</f>
        <v>0</v>
      </c>
      <c r="I819" s="180" t="str">
        <f>IFERROR(IF($O$3&gt;68,INDEX('     2022    '!M:M,MATCH($A819,'     2022    '!$AN:$AN,0))*(1-'     2022    '!$BA$1),INDEX('     2022    '!M:M,MATCH($A819,'     2022    '!$AN:$AN,0))),"")</f>
        <v/>
      </c>
      <c r="J819" s="181">
        <f t="shared" si="49"/>
        <v>0</v>
      </c>
      <c r="K819" s="182" t="str">
        <f t="shared" si="50"/>
        <v/>
      </c>
      <c r="L819" s="53"/>
      <c r="M819" s="52" t="str">
        <f>IFERROR(INDEX('     2022    '!R:R,MATCH('Order Summary'!$A819,'     2022    '!$AN:$AN,0)),"")</f>
        <v/>
      </c>
      <c r="N819" s="52" t="str">
        <f>IFERROR(INDEX('     2022    '!V:V,MATCH('Order Summary'!$A819,'     2022    '!$AN:$AN,0)),"")</f>
        <v/>
      </c>
      <c r="O819" s="52" t="str">
        <f>IFERROR(INDEX('     2022    '!S:S,MATCH('Order Summary'!$A819,'     2022    '!$AN:$AN,0)),"")</f>
        <v/>
      </c>
      <c r="P819" s="96" t="str">
        <f t="shared" si="48"/>
        <v/>
      </c>
      <c r="R819" s="9"/>
      <c r="S819" s="9"/>
      <c r="T819" s="9"/>
      <c r="U819" s="9"/>
      <c r="V819" s="9"/>
      <c r="W819" s="9"/>
      <c r="X819" s="9"/>
      <c r="Y819" s="9"/>
      <c r="Z819" s="9"/>
      <c r="AA819" s="9"/>
      <c r="AB819" s="9"/>
      <c r="AC819" s="9"/>
      <c r="AD819" s="9"/>
      <c r="AE819" s="9"/>
      <c r="AF819" s="9"/>
      <c r="AG819" s="9"/>
      <c r="AH819" s="9"/>
      <c r="AI819" s="9"/>
      <c r="AJ819" s="9"/>
      <c r="AK819" s="9"/>
      <c r="AL819" s="9"/>
      <c r="AM819" s="9"/>
      <c r="AN819" s="9"/>
      <c r="AO819" s="9"/>
      <c r="AP819" s="9"/>
      <c r="AQ819" s="9"/>
      <c r="AR819" s="9"/>
      <c r="AS819" s="9"/>
      <c r="AT819" s="9"/>
      <c r="AU819" s="9"/>
      <c r="AV819" s="9"/>
      <c r="AW819" s="9"/>
      <c r="AX819" s="9"/>
      <c r="AY819" s="9"/>
      <c r="AZ819" s="9"/>
      <c r="BA819" s="9"/>
      <c r="BB819" s="9"/>
      <c r="BC819" s="9"/>
      <c r="BD819" s="9"/>
      <c r="BE819" s="9"/>
      <c r="BF819" s="9"/>
      <c r="BG819" s="9"/>
      <c r="BH819" s="9"/>
      <c r="BI819" s="9"/>
      <c r="BJ819" s="9"/>
      <c r="BK819" s="9"/>
      <c r="BL819" s="9"/>
      <c r="BM819" s="9"/>
      <c r="BN819" s="9"/>
      <c r="BO819" s="9"/>
      <c r="BP819" s="9"/>
      <c r="BQ819" s="9"/>
      <c r="BR819" s="9"/>
      <c r="BS819" s="9"/>
      <c r="BT819" s="9"/>
      <c r="BU819" s="9"/>
      <c r="BV819" s="9"/>
      <c r="BW819" s="9"/>
      <c r="BX819" s="9"/>
      <c r="BY819" s="9"/>
      <c r="BZ819" s="9"/>
    </row>
    <row r="820" spans="1:78">
      <c r="A820" s="50">
        <f t="shared" si="51"/>
        <v>809</v>
      </c>
      <c r="C820" s="11" t="str">
        <f>IFERROR(INDEX('     2022    '!D:D,MATCH('Order Summary'!$A820,'     2022    '!$AN:$AN,0)),"")</f>
        <v/>
      </c>
      <c r="D820" s="11" t="str">
        <f>IFERROR(INDEX('     2022    '!C:C,MATCH('Order Summary'!$A820,'     2022    '!$AN:$AN,0)),"")</f>
        <v/>
      </c>
      <c r="E820" s="11" t="str">
        <f>IFERROR(INDEX('     2022    '!E:E,MATCH('Order Summary'!$A820,'     2022    '!$AN:$AN,0)),"")</f>
        <v/>
      </c>
      <c r="F820" s="96">
        <f>IFERROR(INDEX('     2022    '!AY:AY,MATCH($A820,'     2022    '!$AN:$AN,0)),0)</f>
        <v>0</v>
      </c>
      <c r="G820" s="180" t="str">
        <f>IFERROR(IF($O$3&gt;68,INDEX('     2022    '!I:I,MATCH($A820,'     2022    '!$AN:$AN,0))*(1-'     2022    '!$BA$1),INDEX('     2022    '!I:I,MATCH($A820,'     2022    '!$AN:$AN,0))),"")</f>
        <v/>
      </c>
      <c r="H820" s="96">
        <f>IFERROR(INDEX('     2022    '!AZ:AZ,MATCH($A820,'     2022    '!$AN:$AN,0)),0)</f>
        <v>0</v>
      </c>
      <c r="I820" s="180" t="str">
        <f>IFERROR(IF($O$3&gt;68,INDEX('     2022    '!M:M,MATCH($A820,'     2022    '!$AN:$AN,0))*(1-'     2022    '!$BA$1),INDEX('     2022    '!M:M,MATCH($A820,'     2022    '!$AN:$AN,0))),"")</f>
        <v/>
      </c>
      <c r="J820" s="181">
        <f t="shared" si="49"/>
        <v>0</v>
      </c>
      <c r="K820" s="182" t="str">
        <f t="shared" si="50"/>
        <v/>
      </c>
      <c r="L820" s="53"/>
      <c r="M820" s="52" t="str">
        <f>IFERROR(INDEX('     2022    '!R:R,MATCH('Order Summary'!$A820,'     2022    '!$AN:$AN,0)),"")</f>
        <v/>
      </c>
      <c r="N820" s="52" t="str">
        <f>IFERROR(INDEX('     2022    '!V:V,MATCH('Order Summary'!$A820,'     2022    '!$AN:$AN,0)),"")</f>
        <v/>
      </c>
      <c r="O820" s="52" t="str">
        <f>IFERROR(INDEX('     2022    '!S:S,MATCH('Order Summary'!$A820,'     2022    '!$AN:$AN,0)),"")</f>
        <v/>
      </c>
      <c r="P820" s="96" t="str">
        <f t="shared" si="48"/>
        <v/>
      </c>
      <c r="R820" s="9"/>
      <c r="S820" s="9"/>
      <c r="T820" s="9"/>
      <c r="U820" s="9"/>
      <c r="V820" s="9"/>
      <c r="W820" s="9"/>
      <c r="X820" s="9"/>
      <c r="Y820" s="9"/>
      <c r="Z820" s="9"/>
      <c r="AA820" s="9"/>
      <c r="AB820" s="9"/>
      <c r="AC820" s="9"/>
      <c r="AD820" s="9"/>
      <c r="AE820" s="9"/>
      <c r="AF820" s="9"/>
      <c r="AG820" s="9"/>
      <c r="AH820" s="9"/>
      <c r="AI820" s="9"/>
      <c r="AJ820" s="9"/>
      <c r="AK820" s="9"/>
      <c r="AL820" s="9"/>
      <c r="AM820" s="9"/>
      <c r="AN820" s="9"/>
      <c r="AO820" s="9"/>
      <c r="AP820" s="9"/>
      <c r="AQ820" s="9"/>
      <c r="AR820" s="9"/>
      <c r="AS820" s="9"/>
      <c r="AT820" s="9"/>
      <c r="AU820" s="9"/>
      <c r="AV820" s="9"/>
      <c r="AW820" s="9"/>
      <c r="AX820" s="9"/>
      <c r="AY820" s="9"/>
      <c r="AZ820" s="9"/>
      <c r="BA820" s="9"/>
      <c r="BB820" s="9"/>
      <c r="BC820" s="9"/>
      <c r="BD820" s="9"/>
      <c r="BE820" s="9"/>
      <c r="BF820" s="9"/>
      <c r="BG820" s="9"/>
      <c r="BH820" s="9"/>
      <c r="BI820" s="9"/>
      <c r="BJ820" s="9"/>
      <c r="BK820" s="9"/>
      <c r="BL820" s="9"/>
      <c r="BM820" s="9"/>
      <c r="BN820" s="9"/>
      <c r="BO820" s="9"/>
      <c r="BP820" s="9"/>
      <c r="BQ820" s="9"/>
      <c r="BR820" s="9"/>
      <c r="BS820" s="9"/>
      <c r="BT820" s="9"/>
      <c r="BU820" s="9"/>
      <c r="BV820" s="9"/>
      <c r="BW820" s="9"/>
      <c r="BX820" s="9"/>
      <c r="BY820" s="9"/>
      <c r="BZ820" s="9"/>
    </row>
    <row r="821" spans="1:78">
      <c r="A821" s="50">
        <f t="shared" si="51"/>
        <v>810</v>
      </c>
      <c r="C821" s="11" t="str">
        <f>IFERROR(INDEX('     2022    '!D:D,MATCH('Order Summary'!$A821,'     2022    '!$AN:$AN,0)),"")</f>
        <v/>
      </c>
      <c r="D821" s="11" t="str">
        <f>IFERROR(INDEX('     2022    '!C:C,MATCH('Order Summary'!$A821,'     2022    '!$AN:$AN,0)),"")</f>
        <v/>
      </c>
      <c r="E821" s="11" t="str">
        <f>IFERROR(INDEX('     2022    '!E:E,MATCH('Order Summary'!$A821,'     2022    '!$AN:$AN,0)),"")</f>
        <v/>
      </c>
      <c r="F821" s="96">
        <f>IFERROR(INDEX('     2022    '!AY:AY,MATCH($A821,'     2022    '!$AN:$AN,0)),0)</f>
        <v>0</v>
      </c>
      <c r="G821" s="180" t="str">
        <f>IFERROR(IF($O$3&gt;68,INDEX('     2022    '!I:I,MATCH($A821,'     2022    '!$AN:$AN,0))*(1-'     2022    '!$BA$1),INDEX('     2022    '!I:I,MATCH($A821,'     2022    '!$AN:$AN,0))),"")</f>
        <v/>
      </c>
      <c r="H821" s="96">
        <f>IFERROR(INDEX('     2022    '!AZ:AZ,MATCH($A821,'     2022    '!$AN:$AN,0)),0)</f>
        <v>0</v>
      </c>
      <c r="I821" s="180" t="str">
        <f>IFERROR(IF($O$3&gt;68,INDEX('     2022    '!M:M,MATCH($A821,'     2022    '!$AN:$AN,0))*(1-'     2022    '!$BA$1),INDEX('     2022    '!M:M,MATCH($A821,'     2022    '!$AN:$AN,0))),"")</f>
        <v/>
      </c>
      <c r="J821" s="181">
        <f t="shared" si="49"/>
        <v>0</v>
      </c>
      <c r="K821" s="182" t="str">
        <f t="shared" si="50"/>
        <v/>
      </c>
      <c r="L821" s="53"/>
      <c r="M821" s="52" t="str">
        <f>IFERROR(INDEX('     2022    '!R:R,MATCH('Order Summary'!$A821,'     2022    '!$AN:$AN,0)),"")</f>
        <v/>
      </c>
      <c r="N821" s="52" t="str">
        <f>IFERROR(INDEX('     2022    '!V:V,MATCH('Order Summary'!$A821,'     2022    '!$AN:$AN,0)),"")</f>
        <v/>
      </c>
      <c r="O821" s="52" t="str">
        <f>IFERROR(INDEX('     2022    '!S:S,MATCH('Order Summary'!$A821,'     2022    '!$AN:$AN,0)),"")</f>
        <v/>
      </c>
      <c r="P821" s="96" t="str">
        <f t="shared" si="48"/>
        <v/>
      </c>
      <c r="R821" s="9"/>
      <c r="S821" s="9"/>
      <c r="T821" s="9"/>
      <c r="U821" s="9"/>
      <c r="V821" s="9"/>
      <c r="W821" s="9"/>
      <c r="X821" s="9"/>
      <c r="Y821" s="9"/>
      <c r="Z821" s="9"/>
      <c r="AA821" s="9"/>
      <c r="AB821" s="9"/>
      <c r="AC821" s="9"/>
      <c r="AD821" s="9"/>
      <c r="AE821" s="9"/>
      <c r="AF821" s="9"/>
      <c r="AG821" s="9"/>
      <c r="AH821" s="9"/>
      <c r="AI821" s="9"/>
      <c r="AJ821" s="9"/>
      <c r="AK821" s="9"/>
      <c r="AL821" s="9"/>
      <c r="AM821" s="9"/>
      <c r="AN821" s="9"/>
      <c r="AO821" s="9"/>
      <c r="AP821" s="9"/>
      <c r="AQ821" s="9"/>
      <c r="AR821" s="9"/>
      <c r="AS821" s="9"/>
      <c r="AT821" s="9"/>
      <c r="AU821" s="9"/>
      <c r="AV821" s="9"/>
      <c r="AW821" s="9"/>
      <c r="AX821" s="9"/>
      <c r="AY821" s="9"/>
      <c r="AZ821" s="9"/>
      <c r="BA821" s="9"/>
      <c r="BB821" s="9"/>
      <c r="BC821" s="9"/>
      <c r="BD821" s="9"/>
      <c r="BE821" s="9"/>
      <c r="BF821" s="9"/>
      <c r="BG821" s="9"/>
      <c r="BH821" s="9"/>
      <c r="BI821" s="9"/>
      <c r="BJ821" s="9"/>
      <c r="BK821" s="9"/>
      <c r="BL821" s="9"/>
      <c r="BM821" s="9"/>
      <c r="BN821" s="9"/>
      <c r="BO821" s="9"/>
      <c r="BP821" s="9"/>
      <c r="BQ821" s="9"/>
      <c r="BR821" s="9"/>
      <c r="BS821" s="9"/>
      <c r="BT821" s="9"/>
      <c r="BU821" s="9"/>
      <c r="BV821" s="9"/>
      <c r="BW821" s="9"/>
      <c r="BX821" s="9"/>
      <c r="BY821" s="9"/>
      <c r="BZ821" s="9"/>
    </row>
    <row r="822" spans="1:78">
      <c r="A822" s="50">
        <f t="shared" si="51"/>
        <v>811</v>
      </c>
      <c r="C822" s="11" t="str">
        <f>IFERROR(INDEX('     2022    '!D:D,MATCH('Order Summary'!$A822,'     2022    '!$AN:$AN,0)),"")</f>
        <v/>
      </c>
      <c r="D822" s="11" t="str">
        <f>IFERROR(INDEX('     2022    '!C:C,MATCH('Order Summary'!$A822,'     2022    '!$AN:$AN,0)),"")</f>
        <v/>
      </c>
      <c r="E822" s="11" t="str">
        <f>IFERROR(INDEX('     2022    '!E:E,MATCH('Order Summary'!$A822,'     2022    '!$AN:$AN,0)),"")</f>
        <v/>
      </c>
      <c r="F822" s="96">
        <f>IFERROR(INDEX('     2022    '!AY:AY,MATCH($A822,'     2022    '!$AN:$AN,0)),0)</f>
        <v>0</v>
      </c>
      <c r="G822" s="180" t="str">
        <f>IFERROR(IF($O$3&gt;68,INDEX('     2022    '!I:I,MATCH($A822,'     2022    '!$AN:$AN,0))*(1-'     2022    '!$BA$1),INDEX('     2022    '!I:I,MATCH($A822,'     2022    '!$AN:$AN,0))),"")</f>
        <v/>
      </c>
      <c r="H822" s="96">
        <f>IFERROR(INDEX('     2022    '!AZ:AZ,MATCH($A822,'     2022    '!$AN:$AN,0)),0)</f>
        <v>0</v>
      </c>
      <c r="I822" s="180" t="str">
        <f>IFERROR(IF($O$3&gt;68,INDEX('     2022    '!M:M,MATCH($A822,'     2022    '!$AN:$AN,0))*(1-'     2022    '!$BA$1),INDEX('     2022    '!M:M,MATCH($A822,'     2022    '!$AN:$AN,0))),"")</f>
        <v/>
      </c>
      <c r="J822" s="181">
        <f t="shared" si="49"/>
        <v>0</v>
      </c>
      <c r="K822" s="182" t="str">
        <f t="shared" si="50"/>
        <v/>
      </c>
      <c r="L822" s="53"/>
      <c r="M822" s="52" t="str">
        <f>IFERROR(INDEX('     2022    '!R:R,MATCH('Order Summary'!$A822,'     2022    '!$AN:$AN,0)),"")</f>
        <v/>
      </c>
      <c r="N822" s="52" t="str">
        <f>IFERROR(INDEX('     2022    '!V:V,MATCH('Order Summary'!$A822,'     2022    '!$AN:$AN,0)),"")</f>
        <v/>
      </c>
      <c r="O822" s="52" t="str">
        <f>IFERROR(INDEX('     2022    '!S:S,MATCH('Order Summary'!$A822,'     2022    '!$AN:$AN,0)),"")</f>
        <v/>
      </c>
      <c r="P822" s="96" t="str">
        <f t="shared" si="48"/>
        <v/>
      </c>
      <c r="R822" s="9"/>
      <c r="S822" s="9"/>
      <c r="T822" s="9"/>
      <c r="U822" s="9"/>
      <c r="V822" s="9"/>
      <c r="W822" s="9"/>
      <c r="X822" s="9"/>
      <c r="Y822" s="9"/>
      <c r="Z822" s="9"/>
      <c r="AA822" s="9"/>
      <c r="AB822" s="9"/>
      <c r="AC822" s="9"/>
      <c r="AD822" s="9"/>
      <c r="AE822" s="9"/>
      <c r="AF822" s="9"/>
      <c r="AG822" s="9"/>
      <c r="AH822" s="9"/>
      <c r="AI822" s="9"/>
      <c r="AJ822" s="9"/>
      <c r="AK822" s="9"/>
      <c r="AL822" s="9"/>
      <c r="AM822" s="9"/>
      <c r="AN822" s="9"/>
      <c r="AO822" s="9"/>
      <c r="AP822" s="9"/>
      <c r="AQ822" s="9"/>
      <c r="AR822" s="9"/>
      <c r="AS822" s="9"/>
      <c r="AT822" s="9"/>
      <c r="AU822" s="9"/>
      <c r="AV822" s="9"/>
      <c r="AW822" s="9"/>
      <c r="AX822" s="9"/>
      <c r="AY822" s="9"/>
      <c r="AZ822" s="9"/>
      <c r="BA822" s="9"/>
      <c r="BB822" s="9"/>
      <c r="BC822" s="9"/>
      <c r="BD822" s="9"/>
      <c r="BE822" s="9"/>
      <c r="BF822" s="9"/>
      <c r="BG822" s="9"/>
      <c r="BH822" s="9"/>
      <c r="BI822" s="9"/>
      <c r="BJ822" s="9"/>
      <c r="BK822" s="9"/>
      <c r="BL822" s="9"/>
      <c r="BM822" s="9"/>
      <c r="BN822" s="9"/>
      <c r="BO822" s="9"/>
      <c r="BP822" s="9"/>
      <c r="BQ822" s="9"/>
      <c r="BR822" s="9"/>
      <c r="BS822" s="9"/>
      <c r="BT822" s="9"/>
      <c r="BU822" s="9"/>
      <c r="BV822" s="9"/>
      <c r="BW822" s="9"/>
      <c r="BX822" s="9"/>
      <c r="BY822" s="9"/>
      <c r="BZ822" s="9"/>
    </row>
    <row r="823" spans="1:78">
      <c r="A823" s="50">
        <f t="shared" si="51"/>
        <v>812</v>
      </c>
      <c r="C823" s="11" t="str">
        <f>IFERROR(INDEX('     2022    '!D:D,MATCH('Order Summary'!$A823,'     2022    '!$AN:$AN,0)),"")</f>
        <v/>
      </c>
      <c r="D823" s="11" t="str">
        <f>IFERROR(INDEX('     2022    '!C:C,MATCH('Order Summary'!$A823,'     2022    '!$AN:$AN,0)),"")</f>
        <v/>
      </c>
      <c r="E823" s="11" t="str">
        <f>IFERROR(INDEX('     2022    '!E:E,MATCH('Order Summary'!$A823,'     2022    '!$AN:$AN,0)),"")</f>
        <v/>
      </c>
      <c r="F823" s="96">
        <f>IFERROR(INDEX('     2022    '!AY:AY,MATCH($A823,'     2022    '!$AN:$AN,0)),0)</f>
        <v>0</v>
      </c>
      <c r="G823" s="180" t="str">
        <f>IFERROR(IF($O$3&gt;68,INDEX('     2022    '!I:I,MATCH($A823,'     2022    '!$AN:$AN,0))*(1-'     2022    '!$BA$1),INDEX('     2022    '!I:I,MATCH($A823,'     2022    '!$AN:$AN,0))),"")</f>
        <v/>
      </c>
      <c r="H823" s="96">
        <f>IFERROR(INDEX('     2022    '!AZ:AZ,MATCH($A823,'     2022    '!$AN:$AN,0)),0)</f>
        <v>0</v>
      </c>
      <c r="I823" s="180" t="str">
        <f>IFERROR(IF($O$3&gt;68,INDEX('     2022    '!M:M,MATCH($A823,'     2022    '!$AN:$AN,0))*(1-'     2022    '!$BA$1),INDEX('     2022    '!M:M,MATCH($A823,'     2022    '!$AN:$AN,0))),"")</f>
        <v/>
      </c>
      <c r="J823" s="181">
        <f t="shared" si="49"/>
        <v>0</v>
      </c>
      <c r="K823" s="182" t="str">
        <f t="shared" si="50"/>
        <v/>
      </c>
      <c r="L823" s="53"/>
      <c r="M823" s="52" t="str">
        <f>IFERROR(INDEX('     2022    '!R:R,MATCH('Order Summary'!$A823,'     2022    '!$AN:$AN,0)),"")</f>
        <v/>
      </c>
      <c r="N823" s="52" t="str">
        <f>IFERROR(INDEX('     2022    '!V:V,MATCH('Order Summary'!$A823,'     2022    '!$AN:$AN,0)),"")</f>
        <v/>
      </c>
      <c r="O823" s="52" t="str">
        <f>IFERROR(INDEX('     2022    '!S:S,MATCH('Order Summary'!$A823,'     2022    '!$AN:$AN,0)),"")</f>
        <v/>
      </c>
      <c r="P823" s="96" t="str">
        <f t="shared" si="48"/>
        <v/>
      </c>
      <c r="R823" s="9"/>
      <c r="S823" s="9"/>
      <c r="T823" s="9"/>
      <c r="U823" s="9"/>
      <c r="V823" s="9"/>
      <c r="W823" s="9"/>
      <c r="X823" s="9"/>
      <c r="Y823" s="9"/>
      <c r="Z823" s="9"/>
      <c r="AA823" s="9"/>
      <c r="AB823" s="9"/>
      <c r="AC823" s="9"/>
      <c r="AD823" s="9"/>
      <c r="AE823" s="9"/>
      <c r="AF823" s="9"/>
      <c r="AG823" s="9"/>
      <c r="AH823" s="9"/>
      <c r="AI823" s="9"/>
      <c r="AJ823" s="9"/>
      <c r="AK823" s="9"/>
      <c r="AL823" s="9"/>
      <c r="AM823" s="9"/>
      <c r="AN823" s="9"/>
      <c r="AO823" s="9"/>
      <c r="AP823" s="9"/>
      <c r="AQ823" s="9"/>
      <c r="AR823" s="9"/>
      <c r="AS823" s="9"/>
      <c r="AT823" s="9"/>
      <c r="AU823" s="9"/>
      <c r="AV823" s="9"/>
      <c r="AW823" s="9"/>
      <c r="AX823" s="9"/>
      <c r="AY823" s="9"/>
      <c r="AZ823" s="9"/>
      <c r="BA823" s="9"/>
      <c r="BB823" s="9"/>
      <c r="BC823" s="9"/>
      <c r="BD823" s="9"/>
      <c r="BE823" s="9"/>
      <c r="BF823" s="9"/>
      <c r="BG823" s="9"/>
      <c r="BH823" s="9"/>
      <c r="BI823" s="9"/>
      <c r="BJ823" s="9"/>
      <c r="BK823" s="9"/>
      <c r="BL823" s="9"/>
      <c r="BM823" s="9"/>
      <c r="BN823" s="9"/>
      <c r="BO823" s="9"/>
      <c r="BP823" s="9"/>
      <c r="BQ823" s="9"/>
      <c r="BR823" s="9"/>
      <c r="BS823" s="9"/>
      <c r="BT823" s="9"/>
      <c r="BU823" s="9"/>
      <c r="BV823" s="9"/>
      <c r="BW823" s="9"/>
      <c r="BX823" s="9"/>
      <c r="BY823" s="9"/>
      <c r="BZ823" s="9"/>
    </row>
    <row r="824" spans="1:78">
      <c r="A824" s="50">
        <f t="shared" si="51"/>
        <v>813</v>
      </c>
      <c r="C824" s="11" t="str">
        <f>IFERROR(INDEX('     2022    '!D:D,MATCH('Order Summary'!$A824,'     2022    '!$AN:$AN,0)),"")</f>
        <v/>
      </c>
      <c r="D824" s="11" t="str">
        <f>IFERROR(INDEX('     2022    '!C:C,MATCH('Order Summary'!$A824,'     2022    '!$AN:$AN,0)),"")</f>
        <v/>
      </c>
      <c r="E824" s="11" t="str">
        <f>IFERROR(INDEX('     2022    '!E:E,MATCH('Order Summary'!$A824,'     2022    '!$AN:$AN,0)),"")</f>
        <v/>
      </c>
      <c r="F824" s="96">
        <f>IFERROR(INDEX('     2022    '!AY:AY,MATCH($A824,'     2022    '!$AN:$AN,0)),0)</f>
        <v>0</v>
      </c>
      <c r="G824" s="180" t="str">
        <f>IFERROR(IF($O$3&gt;68,INDEX('     2022    '!I:I,MATCH($A824,'     2022    '!$AN:$AN,0))*(1-'     2022    '!$BA$1),INDEX('     2022    '!I:I,MATCH($A824,'     2022    '!$AN:$AN,0))),"")</f>
        <v/>
      </c>
      <c r="H824" s="96">
        <f>IFERROR(INDEX('     2022    '!AZ:AZ,MATCH($A824,'     2022    '!$AN:$AN,0)),0)</f>
        <v>0</v>
      </c>
      <c r="I824" s="180" t="str">
        <f>IFERROR(IF($O$3&gt;68,INDEX('     2022    '!M:M,MATCH($A824,'     2022    '!$AN:$AN,0))*(1-'     2022    '!$BA$1),INDEX('     2022    '!M:M,MATCH($A824,'     2022    '!$AN:$AN,0))),"")</f>
        <v/>
      </c>
      <c r="J824" s="181">
        <f t="shared" si="49"/>
        <v>0</v>
      </c>
      <c r="K824" s="182" t="str">
        <f t="shared" si="50"/>
        <v/>
      </c>
      <c r="L824" s="53"/>
      <c r="M824" s="52" t="str">
        <f>IFERROR(INDEX('     2022    '!R:R,MATCH('Order Summary'!$A824,'     2022    '!$AN:$AN,0)),"")</f>
        <v/>
      </c>
      <c r="N824" s="52" t="str">
        <f>IFERROR(INDEX('     2022    '!V:V,MATCH('Order Summary'!$A824,'     2022    '!$AN:$AN,0)),"")</f>
        <v/>
      </c>
      <c r="O824" s="52" t="str">
        <f>IFERROR(INDEX('     2022    '!S:S,MATCH('Order Summary'!$A824,'     2022    '!$AN:$AN,0)),"")</f>
        <v/>
      </c>
      <c r="P824" s="96" t="str">
        <f t="shared" si="48"/>
        <v/>
      </c>
      <c r="R824" s="9"/>
      <c r="S824" s="9"/>
      <c r="T824" s="9"/>
      <c r="U824" s="9"/>
      <c r="V824" s="9"/>
      <c r="W824" s="9"/>
      <c r="X824" s="9"/>
      <c r="Y824" s="9"/>
      <c r="Z824" s="9"/>
      <c r="AA824" s="9"/>
      <c r="AB824" s="9"/>
      <c r="AC824" s="9"/>
      <c r="AD824" s="9"/>
      <c r="AE824" s="9"/>
      <c r="AF824" s="9"/>
      <c r="AG824" s="9"/>
      <c r="AH824" s="9"/>
      <c r="AI824" s="9"/>
      <c r="AJ824" s="9"/>
      <c r="AK824" s="9"/>
      <c r="AL824" s="9"/>
      <c r="AM824" s="9"/>
      <c r="AN824" s="9"/>
      <c r="AO824" s="9"/>
      <c r="AP824" s="9"/>
      <c r="AQ824" s="9"/>
      <c r="AR824" s="9"/>
      <c r="AS824" s="9"/>
      <c r="AT824" s="9"/>
      <c r="AU824" s="9"/>
      <c r="AV824" s="9"/>
      <c r="AW824" s="9"/>
      <c r="AX824" s="9"/>
      <c r="AY824" s="9"/>
      <c r="AZ824" s="9"/>
      <c r="BA824" s="9"/>
      <c r="BB824" s="9"/>
      <c r="BC824" s="9"/>
      <c r="BD824" s="9"/>
      <c r="BE824" s="9"/>
      <c r="BF824" s="9"/>
      <c r="BG824" s="9"/>
      <c r="BH824" s="9"/>
      <c r="BI824" s="9"/>
      <c r="BJ824" s="9"/>
      <c r="BK824" s="9"/>
      <c r="BL824" s="9"/>
      <c r="BM824" s="9"/>
      <c r="BN824" s="9"/>
      <c r="BO824" s="9"/>
      <c r="BP824" s="9"/>
      <c r="BQ824" s="9"/>
      <c r="BR824" s="9"/>
      <c r="BS824" s="9"/>
      <c r="BT824" s="9"/>
      <c r="BU824" s="9"/>
      <c r="BV824" s="9"/>
      <c r="BW824" s="9"/>
      <c r="BX824" s="9"/>
      <c r="BY824" s="9"/>
      <c r="BZ824" s="9"/>
    </row>
    <row r="825" spans="1:78">
      <c r="A825" s="50">
        <f t="shared" si="51"/>
        <v>814</v>
      </c>
      <c r="C825" s="11" t="str">
        <f>IFERROR(INDEX('     2022    '!D:D,MATCH('Order Summary'!$A825,'     2022    '!$AN:$AN,0)),"")</f>
        <v/>
      </c>
      <c r="D825" s="11" t="str">
        <f>IFERROR(INDEX('     2022    '!C:C,MATCH('Order Summary'!$A825,'     2022    '!$AN:$AN,0)),"")</f>
        <v/>
      </c>
      <c r="E825" s="11" t="str">
        <f>IFERROR(INDEX('     2022    '!E:E,MATCH('Order Summary'!$A825,'     2022    '!$AN:$AN,0)),"")</f>
        <v/>
      </c>
      <c r="F825" s="96">
        <f>IFERROR(INDEX('     2022    '!AY:AY,MATCH($A825,'     2022    '!$AN:$AN,0)),0)</f>
        <v>0</v>
      </c>
      <c r="G825" s="180" t="str">
        <f>IFERROR(IF($O$3&gt;68,INDEX('     2022    '!I:I,MATCH($A825,'     2022    '!$AN:$AN,0))*(1-'     2022    '!$BA$1),INDEX('     2022    '!I:I,MATCH($A825,'     2022    '!$AN:$AN,0))),"")</f>
        <v/>
      </c>
      <c r="H825" s="96">
        <f>IFERROR(INDEX('     2022    '!AZ:AZ,MATCH($A825,'     2022    '!$AN:$AN,0)),0)</f>
        <v>0</v>
      </c>
      <c r="I825" s="180" t="str">
        <f>IFERROR(IF($O$3&gt;68,INDEX('     2022    '!M:M,MATCH($A825,'     2022    '!$AN:$AN,0))*(1-'     2022    '!$BA$1),INDEX('     2022    '!M:M,MATCH($A825,'     2022    '!$AN:$AN,0))),"")</f>
        <v/>
      </c>
      <c r="J825" s="181">
        <f t="shared" si="49"/>
        <v>0</v>
      </c>
      <c r="K825" s="182" t="str">
        <f t="shared" si="50"/>
        <v/>
      </c>
      <c r="L825" s="53"/>
      <c r="M825" s="52" t="str">
        <f>IFERROR(INDEX('     2022    '!R:R,MATCH('Order Summary'!$A825,'     2022    '!$AN:$AN,0)),"")</f>
        <v/>
      </c>
      <c r="N825" s="52" t="str">
        <f>IFERROR(INDEX('     2022    '!V:V,MATCH('Order Summary'!$A825,'     2022    '!$AN:$AN,0)),"")</f>
        <v/>
      </c>
      <c r="O825" s="52" t="str">
        <f>IFERROR(INDEX('     2022    '!S:S,MATCH('Order Summary'!$A825,'     2022    '!$AN:$AN,0)),"")</f>
        <v/>
      </c>
      <c r="P825" s="96" t="str">
        <f t="shared" si="48"/>
        <v/>
      </c>
      <c r="R825" s="9"/>
      <c r="S825" s="9"/>
      <c r="T825" s="9"/>
      <c r="U825" s="9"/>
      <c r="V825" s="9"/>
      <c r="W825" s="9"/>
      <c r="X825" s="9"/>
      <c r="Y825" s="9"/>
      <c r="Z825" s="9"/>
      <c r="AA825" s="9"/>
      <c r="AB825" s="9"/>
      <c r="AC825" s="9"/>
      <c r="AD825" s="9"/>
      <c r="AE825" s="9"/>
      <c r="AF825" s="9"/>
      <c r="AG825" s="9"/>
      <c r="AH825" s="9"/>
      <c r="AI825" s="9"/>
      <c r="AJ825" s="9"/>
      <c r="AK825" s="9"/>
      <c r="AL825" s="9"/>
      <c r="AM825" s="9"/>
      <c r="AN825" s="9"/>
      <c r="AO825" s="9"/>
      <c r="AP825" s="9"/>
      <c r="AQ825" s="9"/>
      <c r="AR825" s="9"/>
      <c r="AS825" s="9"/>
      <c r="AT825" s="9"/>
      <c r="AU825" s="9"/>
      <c r="AV825" s="9"/>
      <c r="AW825" s="9"/>
      <c r="AX825" s="9"/>
      <c r="AY825" s="9"/>
      <c r="AZ825" s="9"/>
      <c r="BA825" s="9"/>
      <c r="BB825" s="9"/>
      <c r="BC825" s="9"/>
      <c r="BD825" s="9"/>
      <c r="BE825" s="9"/>
      <c r="BF825" s="9"/>
      <c r="BG825" s="9"/>
      <c r="BH825" s="9"/>
      <c r="BI825" s="9"/>
      <c r="BJ825" s="9"/>
      <c r="BK825" s="9"/>
      <c r="BL825" s="9"/>
      <c r="BM825" s="9"/>
      <c r="BN825" s="9"/>
      <c r="BO825" s="9"/>
      <c r="BP825" s="9"/>
      <c r="BQ825" s="9"/>
      <c r="BR825" s="9"/>
      <c r="BS825" s="9"/>
      <c r="BT825" s="9"/>
      <c r="BU825" s="9"/>
      <c r="BV825" s="9"/>
      <c r="BW825" s="9"/>
      <c r="BX825" s="9"/>
      <c r="BY825" s="9"/>
      <c r="BZ825" s="9"/>
    </row>
    <row r="826" spans="1:78">
      <c r="A826" s="50">
        <f t="shared" si="51"/>
        <v>815</v>
      </c>
      <c r="C826" s="11" t="str">
        <f>IFERROR(INDEX('     2022    '!D:D,MATCH('Order Summary'!$A826,'     2022    '!$AN:$AN,0)),"")</f>
        <v/>
      </c>
      <c r="D826" s="11" t="str">
        <f>IFERROR(INDEX('     2022    '!C:C,MATCH('Order Summary'!$A826,'     2022    '!$AN:$AN,0)),"")</f>
        <v/>
      </c>
      <c r="E826" s="11" t="str">
        <f>IFERROR(INDEX('     2022    '!E:E,MATCH('Order Summary'!$A826,'     2022    '!$AN:$AN,0)),"")</f>
        <v/>
      </c>
      <c r="F826" s="96">
        <f>IFERROR(INDEX('     2022    '!AY:AY,MATCH($A826,'     2022    '!$AN:$AN,0)),0)</f>
        <v>0</v>
      </c>
      <c r="G826" s="180" t="str">
        <f>IFERROR(IF($O$3&gt;68,INDEX('     2022    '!I:I,MATCH($A826,'     2022    '!$AN:$AN,0))*(1-'     2022    '!$BA$1),INDEX('     2022    '!I:I,MATCH($A826,'     2022    '!$AN:$AN,0))),"")</f>
        <v/>
      </c>
      <c r="H826" s="96">
        <f>IFERROR(INDEX('     2022    '!AZ:AZ,MATCH($A826,'     2022    '!$AN:$AN,0)),0)</f>
        <v>0</v>
      </c>
      <c r="I826" s="180" t="str">
        <f>IFERROR(IF($O$3&gt;68,INDEX('     2022    '!M:M,MATCH($A826,'     2022    '!$AN:$AN,0))*(1-'     2022    '!$BA$1),INDEX('     2022    '!M:M,MATCH($A826,'     2022    '!$AN:$AN,0))),"")</f>
        <v/>
      </c>
      <c r="J826" s="181">
        <f t="shared" si="49"/>
        <v>0</v>
      </c>
      <c r="K826" s="182" t="str">
        <f t="shared" si="50"/>
        <v/>
      </c>
      <c r="L826" s="53"/>
      <c r="M826" s="52" t="str">
        <f>IFERROR(INDEX('     2022    '!R:R,MATCH('Order Summary'!$A826,'     2022    '!$AN:$AN,0)),"")</f>
        <v/>
      </c>
      <c r="N826" s="52" t="str">
        <f>IFERROR(INDEX('     2022    '!V:V,MATCH('Order Summary'!$A826,'     2022    '!$AN:$AN,0)),"")</f>
        <v/>
      </c>
      <c r="O826" s="52" t="str">
        <f>IFERROR(INDEX('     2022    '!S:S,MATCH('Order Summary'!$A826,'     2022    '!$AN:$AN,0)),"")</f>
        <v/>
      </c>
      <c r="P826" s="96" t="str">
        <f t="shared" si="48"/>
        <v/>
      </c>
      <c r="R826" s="9"/>
      <c r="S826" s="9"/>
      <c r="T826" s="9"/>
      <c r="U826" s="9"/>
      <c r="V826" s="9"/>
      <c r="W826" s="9"/>
      <c r="X826" s="9"/>
      <c r="Y826" s="9"/>
      <c r="Z826" s="9"/>
      <c r="AA826" s="9"/>
      <c r="AB826" s="9"/>
      <c r="AC826" s="9"/>
      <c r="AD826" s="9"/>
      <c r="AE826" s="9"/>
      <c r="AF826" s="9"/>
      <c r="AG826" s="9"/>
      <c r="AH826" s="9"/>
      <c r="AI826" s="9"/>
      <c r="AJ826" s="9"/>
      <c r="AK826" s="9"/>
      <c r="AL826" s="9"/>
      <c r="AM826" s="9"/>
      <c r="AN826" s="9"/>
      <c r="AO826" s="9"/>
      <c r="AP826" s="9"/>
      <c r="AQ826" s="9"/>
      <c r="AR826" s="9"/>
      <c r="AS826" s="9"/>
      <c r="AT826" s="9"/>
      <c r="AU826" s="9"/>
      <c r="AV826" s="9"/>
      <c r="AW826" s="9"/>
      <c r="AX826" s="9"/>
      <c r="AY826" s="9"/>
      <c r="AZ826" s="9"/>
      <c r="BA826" s="9"/>
      <c r="BB826" s="9"/>
      <c r="BC826" s="9"/>
      <c r="BD826" s="9"/>
      <c r="BE826" s="9"/>
      <c r="BF826" s="9"/>
      <c r="BG826" s="9"/>
      <c r="BH826" s="9"/>
      <c r="BI826" s="9"/>
      <c r="BJ826" s="9"/>
      <c r="BK826" s="9"/>
      <c r="BL826" s="9"/>
      <c r="BM826" s="9"/>
      <c r="BN826" s="9"/>
      <c r="BO826" s="9"/>
      <c r="BP826" s="9"/>
      <c r="BQ826" s="9"/>
      <c r="BR826" s="9"/>
      <c r="BS826" s="9"/>
      <c r="BT826" s="9"/>
      <c r="BU826" s="9"/>
      <c r="BV826" s="9"/>
      <c r="BW826" s="9"/>
      <c r="BX826" s="9"/>
      <c r="BY826" s="9"/>
      <c r="BZ826" s="9"/>
    </row>
    <row r="827" spans="1:78">
      <c r="A827" s="50">
        <f t="shared" si="51"/>
        <v>816</v>
      </c>
      <c r="C827" s="11" t="str">
        <f>IFERROR(INDEX('     2022    '!D:D,MATCH('Order Summary'!$A827,'     2022    '!$AN:$AN,0)),"")</f>
        <v/>
      </c>
      <c r="D827" s="11" t="str">
        <f>IFERROR(INDEX('     2022    '!C:C,MATCH('Order Summary'!$A827,'     2022    '!$AN:$AN,0)),"")</f>
        <v/>
      </c>
      <c r="E827" s="11" t="str">
        <f>IFERROR(INDEX('     2022    '!E:E,MATCH('Order Summary'!$A827,'     2022    '!$AN:$AN,0)),"")</f>
        <v/>
      </c>
      <c r="F827" s="96">
        <f>IFERROR(INDEX('     2022    '!AY:AY,MATCH($A827,'     2022    '!$AN:$AN,0)),0)</f>
        <v>0</v>
      </c>
      <c r="G827" s="180" t="str">
        <f>IFERROR(IF($O$3&gt;68,INDEX('     2022    '!I:I,MATCH($A827,'     2022    '!$AN:$AN,0))*(1-'     2022    '!$BA$1),INDEX('     2022    '!I:I,MATCH($A827,'     2022    '!$AN:$AN,0))),"")</f>
        <v/>
      </c>
      <c r="H827" s="96">
        <f>IFERROR(INDEX('     2022    '!AZ:AZ,MATCH($A827,'     2022    '!$AN:$AN,0)),0)</f>
        <v>0</v>
      </c>
      <c r="I827" s="180" t="str">
        <f>IFERROR(IF($O$3&gt;68,INDEX('     2022    '!M:M,MATCH($A827,'     2022    '!$AN:$AN,0))*(1-'     2022    '!$BA$1),INDEX('     2022    '!M:M,MATCH($A827,'     2022    '!$AN:$AN,0))),"")</f>
        <v/>
      </c>
      <c r="J827" s="181">
        <f t="shared" si="49"/>
        <v>0</v>
      </c>
      <c r="K827" s="182" t="str">
        <f t="shared" si="50"/>
        <v/>
      </c>
      <c r="L827" s="53"/>
      <c r="M827" s="52" t="str">
        <f>IFERROR(INDEX('     2022    '!R:R,MATCH('Order Summary'!$A827,'     2022    '!$AN:$AN,0)),"")</f>
        <v/>
      </c>
      <c r="N827" s="52" t="str">
        <f>IFERROR(INDEX('     2022    '!V:V,MATCH('Order Summary'!$A827,'     2022    '!$AN:$AN,0)),"")</f>
        <v/>
      </c>
      <c r="O827" s="52" t="str">
        <f>IFERROR(INDEX('     2022    '!S:S,MATCH('Order Summary'!$A827,'     2022    '!$AN:$AN,0)),"")</f>
        <v/>
      </c>
      <c r="P827" s="96" t="str">
        <f t="shared" si="48"/>
        <v/>
      </c>
      <c r="R827" s="9"/>
      <c r="S827" s="9"/>
      <c r="T827" s="9"/>
      <c r="U827" s="9"/>
      <c r="V827" s="9"/>
      <c r="W827" s="9"/>
      <c r="X827" s="9"/>
      <c r="Y827" s="9"/>
      <c r="Z827" s="9"/>
      <c r="AA827" s="9"/>
      <c r="AB827" s="9"/>
      <c r="AC827" s="9"/>
      <c r="AD827" s="9"/>
      <c r="AE827" s="9"/>
      <c r="AF827" s="9"/>
      <c r="AG827" s="9"/>
      <c r="AH827" s="9"/>
      <c r="AI827" s="9"/>
      <c r="AJ827" s="9"/>
      <c r="AK827" s="9"/>
      <c r="AL827" s="9"/>
      <c r="AM827" s="9"/>
      <c r="AN827" s="9"/>
      <c r="AO827" s="9"/>
      <c r="AP827" s="9"/>
      <c r="AQ827" s="9"/>
      <c r="AR827" s="9"/>
      <c r="AS827" s="9"/>
      <c r="AT827" s="9"/>
      <c r="AU827" s="9"/>
      <c r="AV827" s="9"/>
      <c r="AW827" s="9"/>
      <c r="AX827" s="9"/>
      <c r="AY827" s="9"/>
      <c r="AZ827" s="9"/>
      <c r="BA827" s="9"/>
      <c r="BB827" s="9"/>
      <c r="BC827" s="9"/>
      <c r="BD827" s="9"/>
      <c r="BE827" s="9"/>
      <c r="BF827" s="9"/>
      <c r="BG827" s="9"/>
      <c r="BH827" s="9"/>
      <c r="BI827" s="9"/>
      <c r="BJ827" s="9"/>
      <c r="BK827" s="9"/>
      <c r="BL827" s="9"/>
      <c r="BM827" s="9"/>
      <c r="BN827" s="9"/>
      <c r="BO827" s="9"/>
      <c r="BP827" s="9"/>
      <c r="BQ827" s="9"/>
      <c r="BR827" s="9"/>
      <c r="BS827" s="9"/>
      <c r="BT827" s="9"/>
      <c r="BU827" s="9"/>
      <c r="BV827" s="9"/>
      <c r="BW827" s="9"/>
      <c r="BX827" s="9"/>
      <c r="BY827" s="9"/>
      <c r="BZ827" s="9"/>
    </row>
    <row r="828" spans="1:78">
      <c r="A828" s="50">
        <f t="shared" si="51"/>
        <v>817</v>
      </c>
      <c r="C828" s="11" t="str">
        <f>IFERROR(INDEX('     2022    '!D:D,MATCH('Order Summary'!$A828,'     2022    '!$AN:$AN,0)),"")</f>
        <v/>
      </c>
      <c r="D828" s="11" t="str">
        <f>IFERROR(INDEX('     2022    '!C:C,MATCH('Order Summary'!$A828,'     2022    '!$AN:$AN,0)),"")</f>
        <v/>
      </c>
      <c r="E828" s="11" t="str">
        <f>IFERROR(INDEX('     2022    '!E:E,MATCH('Order Summary'!$A828,'     2022    '!$AN:$AN,0)),"")</f>
        <v/>
      </c>
      <c r="F828" s="96">
        <f>IFERROR(INDEX('     2022    '!AY:AY,MATCH($A828,'     2022    '!$AN:$AN,0)),0)</f>
        <v>0</v>
      </c>
      <c r="G828" s="180" t="str">
        <f>IFERROR(IF($O$3&gt;68,INDEX('     2022    '!I:I,MATCH($A828,'     2022    '!$AN:$AN,0))*(1-'     2022    '!$BA$1),INDEX('     2022    '!I:I,MATCH($A828,'     2022    '!$AN:$AN,0))),"")</f>
        <v/>
      </c>
      <c r="H828" s="96">
        <f>IFERROR(INDEX('     2022    '!AZ:AZ,MATCH($A828,'     2022    '!$AN:$AN,0)),0)</f>
        <v>0</v>
      </c>
      <c r="I828" s="180" t="str">
        <f>IFERROR(IF($O$3&gt;68,INDEX('     2022    '!M:M,MATCH($A828,'     2022    '!$AN:$AN,0))*(1-'     2022    '!$BA$1),INDEX('     2022    '!M:M,MATCH($A828,'     2022    '!$AN:$AN,0))),"")</f>
        <v/>
      </c>
      <c r="J828" s="181">
        <f t="shared" si="49"/>
        <v>0</v>
      </c>
      <c r="K828" s="182" t="str">
        <f t="shared" si="50"/>
        <v/>
      </c>
      <c r="L828" s="53"/>
      <c r="M828" s="52" t="str">
        <f>IFERROR(INDEX('     2022    '!R:R,MATCH('Order Summary'!$A828,'     2022    '!$AN:$AN,0)),"")</f>
        <v/>
      </c>
      <c r="N828" s="52" t="str">
        <f>IFERROR(INDEX('     2022    '!V:V,MATCH('Order Summary'!$A828,'     2022    '!$AN:$AN,0)),"")</f>
        <v/>
      </c>
      <c r="O828" s="52" t="str">
        <f>IFERROR(INDEX('     2022    '!S:S,MATCH('Order Summary'!$A828,'     2022    '!$AN:$AN,0)),"")</f>
        <v/>
      </c>
      <c r="P828" s="96" t="str">
        <f t="shared" si="48"/>
        <v/>
      </c>
      <c r="R828" s="9"/>
      <c r="S828" s="9"/>
      <c r="T828" s="9"/>
      <c r="U828" s="9"/>
      <c r="V828" s="9"/>
      <c r="W828" s="9"/>
      <c r="X828" s="9"/>
      <c r="Y828" s="9"/>
      <c r="Z828" s="9"/>
      <c r="AA828" s="9"/>
      <c r="AB828" s="9"/>
      <c r="AC828" s="9"/>
      <c r="AD828" s="9"/>
      <c r="AE828" s="9"/>
      <c r="AF828" s="9"/>
      <c r="AG828" s="9"/>
      <c r="AH828" s="9"/>
      <c r="AI828" s="9"/>
      <c r="AJ828" s="9"/>
      <c r="AK828" s="9"/>
      <c r="AL828" s="9"/>
      <c r="AM828" s="9"/>
      <c r="AN828" s="9"/>
      <c r="AO828" s="9"/>
      <c r="AP828" s="9"/>
      <c r="AQ828" s="9"/>
      <c r="AR828" s="9"/>
      <c r="AS828" s="9"/>
      <c r="AT828" s="9"/>
      <c r="AU828" s="9"/>
      <c r="AV828" s="9"/>
      <c r="AW828" s="9"/>
      <c r="AX828" s="9"/>
      <c r="AY828" s="9"/>
      <c r="AZ828" s="9"/>
      <c r="BA828" s="9"/>
      <c r="BB828" s="9"/>
      <c r="BC828" s="9"/>
      <c r="BD828" s="9"/>
      <c r="BE828" s="9"/>
      <c r="BF828" s="9"/>
      <c r="BG828" s="9"/>
      <c r="BH828" s="9"/>
      <c r="BI828" s="9"/>
      <c r="BJ828" s="9"/>
      <c r="BK828" s="9"/>
      <c r="BL828" s="9"/>
      <c r="BM828" s="9"/>
      <c r="BN828" s="9"/>
      <c r="BO828" s="9"/>
      <c r="BP828" s="9"/>
      <c r="BQ828" s="9"/>
      <c r="BR828" s="9"/>
      <c r="BS828" s="9"/>
      <c r="BT828" s="9"/>
      <c r="BU828" s="9"/>
      <c r="BV828" s="9"/>
      <c r="BW828" s="9"/>
      <c r="BX828" s="9"/>
      <c r="BY828" s="9"/>
      <c r="BZ828" s="9"/>
    </row>
    <row r="829" spans="1:78">
      <c r="A829" s="50">
        <f t="shared" si="51"/>
        <v>818</v>
      </c>
      <c r="C829" s="11" t="str">
        <f>IFERROR(INDEX('     2022    '!D:D,MATCH('Order Summary'!$A829,'     2022    '!$AN:$AN,0)),"")</f>
        <v/>
      </c>
      <c r="D829" s="11" t="str">
        <f>IFERROR(INDEX('     2022    '!C:C,MATCH('Order Summary'!$A829,'     2022    '!$AN:$AN,0)),"")</f>
        <v/>
      </c>
      <c r="E829" s="11" t="str">
        <f>IFERROR(INDEX('     2022    '!E:E,MATCH('Order Summary'!$A829,'     2022    '!$AN:$AN,0)),"")</f>
        <v/>
      </c>
      <c r="F829" s="96">
        <f>IFERROR(INDEX('     2022    '!AY:AY,MATCH($A829,'     2022    '!$AN:$AN,0)),0)</f>
        <v>0</v>
      </c>
      <c r="G829" s="180" t="str">
        <f>IFERROR(IF($O$3&gt;68,INDEX('     2022    '!I:I,MATCH($A829,'     2022    '!$AN:$AN,0))*(1-'     2022    '!$BA$1),INDEX('     2022    '!I:I,MATCH($A829,'     2022    '!$AN:$AN,0))),"")</f>
        <v/>
      </c>
      <c r="H829" s="96">
        <f>IFERROR(INDEX('     2022    '!AZ:AZ,MATCH($A829,'     2022    '!$AN:$AN,0)),0)</f>
        <v>0</v>
      </c>
      <c r="I829" s="180" t="str">
        <f>IFERROR(IF($O$3&gt;68,INDEX('     2022    '!M:M,MATCH($A829,'     2022    '!$AN:$AN,0))*(1-'     2022    '!$BA$1),INDEX('     2022    '!M:M,MATCH($A829,'     2022    '!$AN:$AN,0))),"")</f>
        <v/>
      </c>
      <c r="J829" s="181">
        <f t="shared" si="49"/>
        <v>0</v>
      </c>
      <c r="K829" s="182" t="str">
        <f t="shared" si="50"/>
        <v/>
      </c>
      <c r="L829" s="53"/>
      <c r="M829" s="52" t="str">
        <f>IFERROR(INDEX('     2022    '!R:R,MATCH('Order Summary'!$A829,'     2022    '!$AN:$AN,0)),"")</f>
        <v/>
      </c>
      <c r="N829" s="52" t="str">
        <f>IFERROR(INDEX('     2022    '!V:V,MATCH('Order Summary'!$A829,'     2022    '!$AN:$AN,0)),"")</f>
        <v/>
      </c>
      <c r="O829" s="52" t="str">
        <f>IFERROR(INDEX('     2022    '!S:S,MATCH('Order Summary'!$A829,'     2022    '!$AN:$AN,0)),"")</f>
        <v/>
      </c>
      <c r="P829" s="96" t="str">
        <f t="shared" si="48"/>
        <v/>
      </c>
      <c r="R829" s="9"/>
      <c r="S829" s="9"/>
      <c r="T829" s="9"/>
      <c r="U829" s="9"/>
      <c r="V829" s="9"/>
      <c r="W829" s="9"/>
      <c r="X829" s="9"/>
      <c r="Y829" s="9"/>
      <c r="Z829" s="9"/>
      <c r="AA829" s="9"/>
      <c r="AB829" s="9"/>
      <c r="AC829" s="9"/>
      <c r="AD829" s="9"/>
      <c r="AE829" s="9"/>
      <c r="AF829" s="9"/>
      <c r="AG829" s="9"/>
      <c r="AH829" s="9"/>
      <c r="AI829" s="9"/>
      <c r="AJ829" s="9"/>
      <c r="AK829" s="9"/>
      <c r="AL829" s="9"/>
      <c r="AM829" s="9"/>
      <c r="AN829" s="9"/>
      <c r="AO829" s="9"/>
      <c r="AP829" s="9"/>
      <c r="AQ829" s="9"/>
      <c r="AR829" s="9"/>
      <c r="AS829" s="9"/>
      <c r="AT829" s="9"/>
      <c r="AU829" s="9"/>
      <c r="AV829" s="9"/>
      <c r="AW829" s="9"/>
      <c r="AX829" s="9"/>
      <c r="AY829" s="9"/>
      <c r="AZ829" s="9"/>
      <c r="BA829" s="9"/>
      <c r="BB829" s="9"/>
      <c r="BC829" s="9"/>
      <c r="BD829" s="9"/>
      <c r="BE829" s="9"/>
      <c r="BF829" s="9"/>
      <c r="BG829" s="9"/>
      <c r="BH829" s="9"/>
      <c r="BI829" s="9"/>
      <c r="BJ829" s="9"/>
      <c r="BK829" s="9"/>
      <c r="BL829" s="9"/>
      <c r="BM829" s="9"/>
      <c r="BN829" s="9"/>
      <c r="BO829" s="9"/>
      <c r="BP829" s="9"/>
      <c r="BQ829" s="9"/>
      <c r="BR829" s="9"/>
      <c r="BS829" s="9"/>
      <c r="BT829" s="9"/>
      <c r="BU829" s="9"/>
      <c r="BV829" s="9"/>
      <c r="BW829" s="9"/>
      <c r="BX829" s="9"/>
      <c r="BY829" s="9"/>
      <c r="BZ829" s="9"/>
    </row>
    <row r="830" spans="1:78">
      <c r="A830" s="50">
        <f t="shared" si="51"/>
        <v>819</v>
      </c>
      <c r="C830" s="11" t="str">
        <f>IFERROR(INDEX('     2022    '!D:D,MATCH('Order Summary'!$A830,'     2022    '!$AN:$AN,0)),"")</f>
        <v/>
      </c>
      <c r="D830" s="11" t="str">
        <f>IFERROR(INDEX('     2022    '!C:C,MATCH('Order Summary'!$A830,'     2022    '!$AN:$AN,0)),"")</f>
        <v/>
      </c>
      <c r="E830" s="11" t="str">
        <f>IFERROR(INDEX('     2022    '!E:E,MATCH('Order Summary'!$A830,'     2022    '!$AN:$AN,0)),"")</f>
        <v/>
      </c>
      <c r="F830" s="96">
        <f>IFERROR(INDEX('     2022    '!AY:AY,MATCH($A830,'     2022    '!$AN:$AN,0)),0)</f>
        <v>0</v>
      </c>
      <c r="G830" s="180" t="str">
        <f>IFERROR(IF($O$3&gt;68,INDEX('     2022    '!I:I,MATCH($A830,'     2022    '!$AN:$AN,0))*(1-'     2022    '!$BA$1),INDEX('     2022    '!I:I,MATCH($A830,'     2022    '!$AN:$AN,0))),"")</f>
        <v/>
      </c>
      <c r="H830" s="96">
        <f>IFERROR(INDEX('     2022    '!AZ:AZ,MATCH($A830,'     2022    '!$AN:$AN,0)),0)</f>
        <v>0</v>
      </c>
      <c r="I830" s="180" t="str">
        <f>IFERROR(IF($O$3&gt;68,INDEX('     2022    '!M:M,MATCH($A830,'     2022    '!$AN:$AN,0))*(1-'     2022    '!$BA$1),INDEX('     2022    '!M:M,MATCH($A830,'     2022    '!$AN:$AN,0))),"")</f>
        <v/>
      </c>
      <c r="J830" s="181">
        <f t="shared" si="49"/>
        <v>0</v>
      </c>
      <c r="K830" s="182" t="str">
        <f t="shared" si="50"/>
        <v/>
      </c>
      <c r="L830" s="53"/>
      <c r="M830" s="52" t="str">
        <f>IFERROR(INDEX('     2022    '!R:R,MATCH('Order Summary'!$A830,'     2022    '!$AN:$AN,0)),"")</f>
        <v/>
      </c>
      <c r="N830" s="52" t="str">
        <f>IFERROR(INDEX('     2022    '!V:V,MATCH('Order Summary'!$A830,'     2022    '!$AN:$AN,0)),"")</f>
        <v/>
      </c>
      <c r="O830" s="52" t="str">
        <f>IFERROR(INDEX('     2022    '!S:S,MATCH('Order Summary'!$A830,'     2022    '!$AN:$AN,0)),"")</f>
        <v/>
      </c>
      <c r="P830" s="96" t="str">
        <f t="shared" si="48"/>
        <v/>
      </c>
      <c r="R830" s="9"/>
      <c r="S830" s="9"/>
      <c r="T830" s="9"/>
      <c r="U830" s="9"/>
      <c r="V830" s="9"/>
      <c r="W830" s="9"/>
      <c r="X830" s="9"/>
      <c r="Y830" s="9"/>
      <c r="Z830" s="9"/>
      <c r="AA830" s="9"/>
      <c r="AB830" s="9"/>
      <c r="AC830" s="9"/>
      <c r="AD830" s="9"/>
      <c r="AE830" s="9"/>
      <c r="AF830" s="9"/>
      <c r="AG830" s="9"/>
      <c r="AH830" s="9"/>
      <c r="AI830" s="9"/>
      <c r="AJ830" s="9"/>
      <c r="AK830" s="9"/>
      <c r="AL830" s="9"/>
      <c r="AM830" s="9"/>
      <c r="AN830" s="9"/>
      <c r="AO830" s="9"/>
      <c r="AP830" s="9"/>
      <c r="AQ830" s="9"/>
      <c r="AR830" s="9"/>
      <c r="AS830" s="9"/>
      <c r="AT830" s="9"/>
      <c r="AU830" s="9"/>
      <c r="AV830" s="9"/>
      <c r="AW830" s="9"/>
      <c r="AX830" s="9"/>
      <c r="AY830" s="9"/>
      <c r="AZ830" s="9"/>
      <c r="BA830" s="9"/>
      <c r="BB830" s="9"/>
      <c r="BC830" s="9"/>
      <c r="BD830" s="9"/>
      <c r="BE830" s="9"/>
      <c r="BF830" s="9"/>
      <c r="BG830" s="9"/>
      <c r="BH830" s="9"/>
      <c r="BI830" s="9"/>
      <c r="BJ830" s="9"/>
      <c r="BK830" s="9"/>
      <c r="BL830" s="9"/>
      <c r="BM830" s="9"/>
      <c r="BN830" s="9"/>
      <c r="BO830" s="9"/>
      <c r="BP830" s="9"/>
      <c r="BQ830" s="9"/>
      <c r="BR830" s="9"/>
      <c r="BS830" s="9"/>
      <c r="BT830" s="9"/>
      <c r="BU830" s="9"/>
      <c r="BV830" s="9"/>
      <c r="BW830" s="9"/>
      <c r="BX830" s="9"/>
      <c r="BY830" s="9"/>
      <c r="BZ830" s="9"/>
    </row>
    <row r="831" spans="1:78">
      <c r="A831" s="50">
        <f t="shared" si="51"/>
        <v>820</v>
      </c>
      <c r="C831" s="11" t="str">
        <f>IFERROR(INDEX('     2022    '!D:D,MATCH('Order Summary'!$A831,'     2022    '!$AN:$AN,0)),"")</f>
        <v/>
      </c>
      <c r="D831" s="11" t="str">
        <f>IFERROR(INDEX('     2022    '!C:C,MATCH('Order Summary'!$A831,'     2022    '!$AN:$AN,0)),"")</f>
        <v/>
      </c>
      <c r="E831" s="11" t="str">
        <f>IFERROR(INDEX('     2022    '!E:E,MATCH('Order Summary'!$A831,'     2022    '!$AN:$AN,0)),"")</f>
        <v/>
      </c>
      <c r="F831" s="96">
        <f>IFERROR(INDEX('     2022    '!AY:AY,MATCH($A831,'     2022    '!$AN:$AN,0)),0)</f>
        <v>0</v>
      </c>
      <c r="G831" s="180" t="str">
        <f>IFERROR(IF($O$3&gt;68,INDEX('     2022    '!I:I,MATCH($A831,'     2022    '!$AN:$AN,0))*(1-'     2022    '!$BA$1),INDEX('     2022    '!I:I,MATCH($A831,'     2022    '!$AN:$AN,0))),"")</f>
        <v/>
      </c>
      <c r="H831" s="96">
        <f>IFERROR(INDEX('     2022    '!AZ:AZ,MATCH($A831,'     2022    '!$AN:$AN,0)),0)</f>
        <v>0</v>
      </c>
      <c r="I831" s="180" t="str">
        <f>IFERROR(IF($O$3&gt;68,INDEX('     2022    '!M:M,MATCH($A831,'     2022    '!$AN:$AN,0))*(1-'     2022    '!$BA$1),INDEX('     2022    '!M:M,MATCH($A831,'     2022    '!$AN:$AN,0))),"")</f>
        <v/>
      </c>
      <c r="J831" s="181">
        <f t="shared" si="49"/>
        <v>0</v>
      </c>
      <c r="K831" s="182" t="str">
        <f t="shared" si="50"/>
        <v/>
      </c>
      <c r="L831" s="53"/>
      <c r="M831" s="52" t="str">
        <f>IFERROR(INDEX('     2022    '!R:R,MATCH('Order Summary'!$A831,'     2022    '!$AN:$AN,0)),"")</f>
        <v/>
      </c>
      <c r="N831" s="52" t="str">
        <f>IFERROR(INDEX('     2022    '!V:V,MATCH('Order Summary'!$A831,'     2022    '!$AN:$AN,0)),"")</f>
        <v/>
      </c>
      <c r="O831" s="52" t="str">
        <f>IFERROR(INDEX('     2022    '!S:S,MATCH('Order Summary'!$A831,'     2022    '!$AN:$AN,0)),"")</f>
        <v/>
      </c>
      <c r="P831" s="96" t="str">
        <f t="shared" si="48"/>
        <v/>
      </c>
      <c r="R831" s="9"/>
      <c r="S831" s="9"/>
      <c r="T831" s="9"/>
      <c r="U831" s="9"/>
      <c r="V831" s="9"/>
      <c r="W831" s="9"/>
      <c r="X831" s="9"/>
      <c r="Y831" s="9"/>
      <c r="Z831" s="9"/>
      <c r="AA831" s="9"/>
      <c r="AB831" s="9"/>
      <c r="AC831" s="9"/>
      <c r="AD831" s="9"/>
      <c r="AE831" s="9"/>
      <c r="AF831" s="9"/>
      <c r="AG831" s="9"/>
      <c r="AH831" s="9"/>
      <c r="AI831" s="9"/>
      <c r="AJ831" s="9"/>
      <c r="AK831" s="9"/>
      <c r="AL831" s="9"/>
      <c r="AM831" s="9"/>
      <c r="AN831" s="9"/>
      <c r="AO831" s="9"/>
      <c r="AP831" s="9"/>
      <c r="AQ831" s="9"/>
      <c r="AR831" s="9"/>
      <c r="AS831" s="9"/>
      <c r="AT831" s="9"/>
      <c r="AU831" s="9"/>
      <c r="AV831" s="9"/>
      <c r="AW831" s="9"/>
      <c r="AX831" s="9"/>
      <c r="AY831" s="9"/>
      <c r="AZ831" s="9"/>
      <c r="BA831" s="9"/>
      <c r="BB831" s="9"/>
      <c r="BC831" s="9"/>
      <c r="BD831" s="9"/>
      <c r="BE831" s="9"/>
      <c r="BF831" s="9"/>
      <c r="BG831" s="9"/>
      <c r="BH831" s="9"/>
      <c r="BI831" s="9"/>
      <c r="BJ831" s="9"/>
      <c r="BK831" s="9"/>
      <c r="BL831" s="9"/>
      <c r="BM831" s="9"/>
      <c r="BN831" s="9"/>
      <c r="BO831" s="9"/>
      <c r="BP831" s="9"/>
      <c r="BQ831" s="9"/>
      <c r="BR831" s="9"/>
      <c r="BS831" s="9"/>
      <c r="BT831" s="9"/>
      <c r="BU831" s="9"/>
      <c r="BV831" s="9"/>
      <c r="BW831" s="9"/>
      <c r="BX831" s="9"/>
      <c r="BY831" s="9"/>
      <c r="BZ831" s="9"/>
    </row>
    <row r="832" spans="1:78">
      <c r="A832" s="50">
        <f t="shared" si="51"/>
        <v>821</v>
      </c>
      <c r="C832" s="11" t="str">
        <f>IFERROR(INDEX('     2022    '!D:D,MATCH('Order Summary'!$A832,'     2022    '!$AN:$AN,0)),"")</f>
        <v/>
      </c>
      <c r="D832" s="11" t="str">
        <f>IFERROR(INDEX('     2022    '!C:C,MATCH('Order Summary'!$A832,'     2022    '!$AN:$AN,0)),"")</f>
        <v/>
      </c>
      <c r="E832" s="11" t="str">
        <f>IFERROR(INDEX('     2022    '!E:E,MATCH('Order Summary'!$A832,'     2022    '!$AN:$AN,0)),"")</f>
        <v/>
      </c>
      <c r="F832" s="96">
        <f>IFERROR(INDEX('     2022    '!AY:AY,MATCH($A832,'     2022    '!$AN:$AN,0)),0)</f>
        <v>0</v>
      </c>
      <c r="G832" s="180" t="str">
        <f>IFERROR(IF($O$3&gt;68,INDEX('     2022    '!I:I,MATCH($A832,'     2022    '!$AN:$AN,0))*(1-'     2022    '!$BA$1),INDEX('     2022    '!I:I,MATCH($A832,'     2022    '!$AN:$AN,0))),"")</f>
        <v/>
      </c>
      <c r="H832" s="96">
        <f>IFERROR(INDEX('     2022    '!AZ:AZ,MATCH($A832,'     2022    '!$AN:$AN,0)),0)</f>
        <v>0</v>
      </c>
      <c r="I832" s="180" t="str">
        <f>IFERROR(IF($O$3&gt;68,INDEX('     2022    '!M:M,MATCH($A832,'     2022    '!$AN:$AN,0))*(1-'     2022    '!$BA$1),INDEX('     2022    '!M:M,MATCH($A832,'     2022    '!$AN:$AN,0))),"")</f>
        <v/>
      </c>
      <c r="J832" s="181">
        <f t="shared" si="49"/>
        <v>0</v>
      </c>
      <c r="K832" s="182" t="str">
        <f t="shared" si="50"/>
        <v/>
      </c>
      <c r="L832" s="53"/>
      <c r="M832" s="52" t="str">
        <f>IFERROR(INDEX('     2022    '!R:R,MATCH('Order Summary'!$A832,'     2022    '!$AN:$AN,0)),"")</f>
        <v/>
      </c>
      <c r="N832" s="52" t="str">
        <f>IFERROR(INDEX('     2022    '!V:V,MATCH('Order Summary'!$A832,'     2022    '!$AN:$AN,0)),"")</f>
        <v/>
      </c>
      <c r="O832" s="52" t="str">
        <f>IFERROR(INDEX('     2022    '!S:S,MATCH('Order Summary'!$A832,'     2022    '!$AN:$AN,0)),"")</f>
        <v/>
      </c>
      <c r="P832" s="96" t="str">
        <f t="shared" si="48"/>
        <v/>
      </c>
      <c r="R832" s="9"/>
      <c r="S832" s="9"/>
      <c r="T832" s="9"/>
      <c r="U832" s="9"/>
      <c r="V832" s="9"/>
      <c r="W832" s="9"/>
      <c r="X832" s="9"/>
      <c r="Y832" s="9"/>
      <c r="Z832" s="9"/>
      <c r="AA832" s="9"/>
      <c r="AB832" s="9"/>
      <c r="AC832" s="9"/>
      <c r="AD832" s="9"/>
      <c r="AE832" s="9"/>
      <c r="AF832" s="9"/>
      <c r="AG832" s="9"/>
      <c r="AH832" s="9"/>
      <c r="AI832" s="9"/>
      <c r="AJ832" s="9"/>
      <c r="AK832" s="9"/>
      <c r="AL832" s="9"/>
      <c r="AM832" s="9"/>
      <c r="AN832" s="9"/>
      <c r="AO832" s="9"/>
      <c r="AP832" s="9"/>
      <c r="AQ832" s="9"/>
      <c r="AR832" s="9"/>
      <c r="AS832" s="9"/>
      <c r="AT832" s="9"/>
      <c r="AU832" s="9"/>
      <c r="AV832" s="9"/>
      <c r="AW832" s="9"/>
      <c r="AX832" s="9"/>
      <c r="AY832" s="9"/>
      <c r="AZ832" s="9"/>
      <c r="BA832" s="9"/>
      <c r="BB832" s="9"/>
      <c r="BC832" s="9"/>
      <c r="BD832" s="9"/>
      <c r="BE832" s="9"/>
      <c r="BF832" s="9"/>
      <c r="BG832" s="9"/>
      <c r="BH832" s="9"/>
      <c r="BI832" s="9"/>
      <c r="BJ832" s="9"/>
      <c r="BK832" s="9"/>
      <c r="BL832" s="9"/>
      <c r="BM832" s="9"/>
      <c r="BN832" s="9"/>
      <c r="BO832" s="9"/>
      <c r="BP832" s="9"/>
      <c r="BQ832" s="9"/>
      <c r="BR832" s="9"/>
      <c r="BS832" s="9"/>
      <c r="BT832" s="9"/>
      <c r="BU832" s="9"/>
      <c r="BV832" s="9"/>
      <c r="BW832" s="9"/>
      <c r="BX832" s="9"/>
      <c r="BY832" s="9"/>
      <c r="BZ832" s="9"/>
    </row>
    <row r="833" spans="1:78">
      <c r="A833" s="50">
        <f t="shared" si="51"/>
        <v>822</v>
      </c>
      <c r="C833" s="11" t="str">
        <f>IFERROR(INDEX('     2022    '!D:D,MATCH('Order Summary'!$A833,'     2022    '!$AN:$AN,0)),"")</f>
        <v/>
      </c>
      <c r="D833" s="11" t="str">
        <f>IFERROR(INDEX('     2022    '!C:C,MATCH('Order Summary'!$A833,'     2022    '!$AN:$AN,0)),"")</f>
        <v/>
      </c>
      <c r="E833" s="11" t="str">
        <f>IFERROR(INDEX('     2022    '!E:E,MATCH('Order Summary'!$A833,'     2022    '!$AN:$AN,0)),"")</f>
        <v/>
      </c>
      <c r="F833" s="96">
        <f>IFERROR(INDEX('     2022    '!AY:AY,MATCH($A833,'     2022    '!$AN:$AN,0)),0)</f>
        <v>0</v>
      </c>
      <c r="G833" s="180" t="str">
        <f>IFERROR(IF($O$3&gt;68,INDEX('     2022    '!I:I,MATCH($A833,'     2022    '!$AN:$AN,0))*(1-'     2022    '!$BA$1),INDEX('     2022    '!I:I,MATCH($A833,'     2022    '!$AN:$AN,0))),"")</f>
        <v/>
      </c>
      <c r="H833" s="96">
        <f>IFERROR(INDEX('     2022    '!AZ:AZ,MATCH($A833,'     2022    '!$AN:$AN,0)),0)</f>
        <v>0</v>
      </c>
      <c r="I833" s="180" t="str">
        <f>IFERROR(IF($O$3&gt;68,INDEX('     2022    '!M:M,MATCH($A833,'     2022    '!$AN:$AN,0))*(1-'     2022    '!$BA$1),INDEX('     2022    '!M:M,MATCH($A833,'     2022    '!$AN:$AN,0))),"")</f>
        <v/>
      </c>
      <c r="J833" s="181">
        <f t="shared" si="49"/>
        <v>0</v>
      </c>
      <c r="K833" s="182" t="str">
        <f t="shared" si="50"/>
        <v/>
      </c>
      <c r="L833" s="53"/>
      <c r="M833" s="52" t="str">
        <f>IFERROR(INDEX('     2022    '!R:R,MATCH('Order Summary'!$A833,'     2022    '!$AN:$AN,0)),"")</f>
        <v/>
      </c>
      <c r="N833" s="52" t="str">
        <f>IFERROR(INDEX('     2022    '!V:V,MATCH('Order Summary'!$A833,'     2022    '!$AN:$AN,0)),"")</f>
        <v/>
      </c>
      <c r="O833" s="52" t="str">
        <f>IFERROR(INDEX('     2022    '!S:S,MATCH('Order Summary'!$A833,'     2022    '!$AN:$AN,0)),"")</f>
        <v/>
      </c>
      <c r="P833" s="96" t="str">
        <f t="shared" si="48"/>
        <v/>
      </c>
      <c r="R833" s="9"/>
      <c r="S833" s="9"/>
      <c r="T833" s="9"/>
      <c r="U833" s="9"/>
      <c r="V833" s="9"/>
      <c r="W833" s="9"/>
      <c r="X833" s="9"/>
      <c r="Y833" s="9"/>
      <c r="Z833" s="9"/>
      <c r="AA833" s="9"/>
      <c r="AB833" s="9"/>
      <c r="AC833" s="9"/>
      <c r="AD833" s="9"/>
      <c r="AE833" s="9"/>
      <c r="AF833" s="9"/>
      <c r="AG833" s="9"/>
      <c r="AH833" s="9"/>
      <c r="AI833" s="9"/>
      <c r="AJ833" s="9"/>
      <c r="AK833" s="9"/>
      <c r="AL833" s="9"/>
      <c r="AM833" s="9"/>
      <c r="AN833" s="9"/>
      <c r="AO833" s="9"/>
      <c r="AP833" s="9"/>
      <c r="AQ833" s="9"/>
      <c r="AR833" s="9"/>
      <c r="AS833" s="9"/>
      <c r="AT833" s="9"/>
      <c r="AU833" s="9"/>
      <c r="AV833" s="9"/>
      <c r="AW833" s="9"/>
      <c r="AX833" s="9"/>
      <c r="AY833" s="9"/>
      <c r="AZ833" s="9"/>
      <c r="BA833" s="9"/>
      <c r="BB833" s="9"/>
      <c r="BC833" s="9"/>
      <c r="BD833" s="9"/>
      <c r="BE833" s="9"/>
      <c r="BF833" s="9"/>
      <c r="BG833" s="9"/>
      <c r="BH833" s="9"/>
      <c r="BI833" s="9"/>
      <c r="BJ833" s="9"/>
      <c r="BK833" s="9"/>
      <c r="BL833" s="9"/>
      <c r="BM833" s="9"/>
      <c r="BN833" s="9"/>
      <c r="BO833" s="9"/>
      <c r="BP833" s="9"/>
      <c r="BQ833" s="9"/>
      <c r="BR833" s="9"/>
      <c r="BS833" s="9"/>
      <c r="BT833" s="9"/>
      <c r="BU833" s="9"/>
      <c r="BV833" s="9"/>
      <c r="BW833" s="9"/>
      <c r="BX833" s="9"/>
      <c r="BY833" s="9"/>
      <c r="BZ833" s="9"/>
    </row>
    <row r="834" spans="1:78">
      <c r="A834" s="50">
        <f t="shared" si="51"/>
        <v>823</v>
      </c>
      <c r="C834" s="11" t="str">
        <f>IFERROR(INDEX('     2022    '!D:D,MATCH('Order Summary'!$A834,'     2022    '!$AN:$AN,0)),"")</f>
        <v/>
      </c>
      <c r="D834" s="11" t="str">
        <f>IFERROR(INDEX('     2022    '!C:C,MATCH('Order Summary'!$A834,'     2022    '!$AN:$AN,0)),"")</f>
        <v/>
      </c>
      <c r="E834" s="11" t="str">
        <f>IFERROR(INDEX('     2022    '!E:E,MATCH('Order Summary'!$A834,'     2022    '!$AN:$AN,0)),"")</f>
        <v/>
      </c>
      <c r="F834" s="96">
        <f>IFERROR(INDEX('     2022    '!AY:AY,MATCH($A834,'     2022    '!$AN:$AN,0)),0)</f>
        <v>0</v>
      </c>
      <c r="G834" s="180" t="str">
        <f>IFERROR(IF($O$3&gt;68,INDEX('     2022    '!I:I,MATCH($A834,'     2022    '!$AN:$AN,0))*(1-'     2022    '!$BA$1),INDEX('     2022    '!I:I,MATCH($A834,'     2022    '!$AN:$AN,0))),"")</f>
        <v/>
      </c>
      <c r="H834" s="96">
        <f>IFERROR(INDEX('     2022    '!AZ:AZ,MATCH($A834,'     2022    '!$AN:$AN,0)),0)</f>
        <v>0</v>
      </c>
      <c r="I834" s="180" t="str">
        <f>IFERROR(IF($O$3&gt;68,INDEX('     2022    '!M:M,MATCH($A834,'     2022    '!$AN:$AN,0))*(1-'     2022    '!$BA$1),INDEX('     2022    '!M:M,MATCH($A834,'     2022    '!$AN:$AN,0))),"")</f>
        <v/>
      </c>
      <c r="J834" s="181">
        <f t="shared" si="49"/>
        <v>0</v>
      </c>
      <c r="K834" s="182" t="str">
        <f t="shared" si="50"/>
        <v/>
      </c>
      <c r="L834" s="53"/>
      <c r="M834" s="52" t="str">
        <f>IFERROR(INDEX('     2022    '!R:R,MATCH('Order Summary'!$A834,'     2022    '!$AN:$AN,0)),"")</f>
        <v/>
      </c>
      <c r="N834" s="52" t="str">
        <f>IFERROR(INDEX('     2022    '!V:V,MATCH('Order Summary'!$A834,'     2022    '!$AN:$AN,0)),"")</f>
        <v/>
      </c>
      <c r="O834" s="52" t="str">
        <f>IFERROR(INDEX('     2022    '!S:S,MATCH('Order Summary'!$A834,'     2022    '!$AN:$AN,0)),"")</f>
        <v/>
      </c>
      <c r="P834" s="96" t="str">
        <f t="shared" si="48"/>
        <v/>
      </c>
      <c r="R834" s="9"/>
      <c r="S834" s="9"/>
      <c r="T834" s="9"/>
      <c r="U834" s="9"/>
      <c r="V834" s="9"/>
      <c r="W834" s="9"/>
      <c r="X834" s="9"/>
      <c r="Y834" s="9"/>
      <c r="Z834" s="9"/>
      <c r="AA834" s="9"/>
      <c r="AB834" s="9"/>
      <c r="AC834" s="9"/>
      <c r="AD834" s="9"/>
      <c r="AE834" s="9"/>
      <c r="AF834" s="9"/>
      <c r="AG834" s="9"/>
      <c r="AH834" s="9"/>
      <c r="AI834" s="9"/>
      <c r="AJ834" s="9"/>
      <c r="AK834" s="9"/>
      <c r="AL834" s="9"/>
      <c r="AM834" s="9"/>
      <c r="AN834" s="9"/>
      <c r="AO834" s="9"/>
      <c r="AP834" s="9"/>
      <c r="AQ834" s="9"/>
      <c r="AR834" s="9"/>
      <c r="AS834" s="9"/>
      <c r="AT834" s="9"/>
      <c r="AU834" s="9"/>
      <c r="AV834" s="9"/>
      <c r="AW834" s="9"/>
      <c r="AX834" s="9"/>
      <c r="AY834" s="9"/>
      <c r="AZ834" s="9"/>
      <c r="BA834" s="9"/>
      <c r="BB834" s="9"/>
      <c r="BC834" s="9"/>
      <c r="BD834" s="9"/>
      <c r="BE834" s="9"/>
      <c r="BF834" s="9"/>
      <c r="BG834" s="9"/>
      <c r="BH834" s="9"/>
      <c r="BI834" s="9"/>
      <c r="BJ834" s="9"/>
      <c r="BK834" s="9"/>
      <c r="BL834" s="9"/>
      <c r="BM834" s="9"/>
      <c r="BN834" s="9"/>
      <c r="BO834" s="9"/>
      <c r="BP834" s="9"/>
      <c r="BQ834" s="9"/>
      <c r="BR834" s="9"/>
      <c r="BS834" s="9"/>
      <c r="BT834" s="9"/>
      <c r="BU834" s="9"/>
      <c r="BV834" s="9"/>
      <c r="BW834" s="9"/>
      <c r="BX834" s="9"/>
      <c r="BY834" s="9"/>
      <c r="BZ834" s="9"/>
    </row>
    <row r="835" spans="1:78">
      <c r="A835" s="50">
        <f t="shared" si="51"/>
        <v>824</v>
      </c>
      <c r="C835" s="11" t="str">
        <f>IFERROR(INDEX('     2022    '!D:D,MATCH('Order Summary'!$A835,'     2022    '!$AN:$AN,0)),"")</f>
        <v/>
      </c>
      <c r="D835" s="11" t="str">
        <f>IFERROR(INDEX('     2022    '!C:C,MATCH('Order Summary'!$A835,'     2022    '!$AN:$AN,0)),"")</f>
        <v/>
      </c>
      <c r="E835" s="11" t="str">
        <f>IFERROR(INDEX('     2022    '!E:E,MATCH('Order Summary'!$A835,'     2022    '!$AN:$AN,0)),"")</f>
        <v/>
      </c>
      <c r="F835" s="96">
        <f>IFERROR(INDEX('     2022    '!AY:AY,MATCH($A835,'     2022    '!$AN:$AN,0)),0)</f>
        <v>0</v>
      </c>
      <c r="G835" s="180" t="str">
        <f>IFERROR(IF($O$3&gt;68,INDEX('     2022    '!I:I,MATCH($A835,'     2022    '!$AN:$AN,0))*(1-'     2022    '!$BA$1),INDEX('     2022    '!I:I,MATCH($A835,'     2022    '!$AN:$AN,0))),"")</f>
        <v/>
      </c>
      <c r="H835" s="96">
        <f>IFERROR(INDEX('     2022    '!AZ:AZ,MATCH($A835,'     2022    '!$AN:$AN,0)),0)</f>
        <v>0</v>
      </c>
      <c r="I835" s="180" t="str">
        <f>IFERROR(IF($O$3&gt;68,INDEX('     2022    '!M:M,MATCH($A835,'     2022    '!$AN:$AN,0))*(1-'     2022    '!$BA$1),INDEX('     2022    '!M:M,MATCH($A835,'     2022    '!$AN:$AN,0))),"")</f>
        <v/>
      </c>
      <c r="J835" s="181">
        <f t="shared" si="49"/>
        <v>0</v>
      </c>
      <c r="K835" s="182" t="str">
        <f t="shared" si="50"/>
        <v/>
      </c>
      <c r="L835" s="53"/>
      <c r="M835" s="52" t="str">
        <f>IFERROR(INDEX('     2022    '!R:R,MATCH('Order Summary'!$A835,'     2022    '!$AN:$AN,0)),"")</f>
        <v/>
      </c>
      <c r="N835" s="52" t="str">
        <f>IFERROR(INDEX('     2022    '!V:V,MATCH('Order Summary'!$A835,'     2022    '!$AN:$AN,0)),"")</f>
        <v/>
      </c>
      <c r="O835" s="52" t="str">
        <f>IFERROR(INDEX('     2022    '!S:S,MATCH('Order Summary'!$A835,'     2022    '!$AN:$AN,0)),"")</f>
        <v/>
      </c>
      <c r="P835" s="96" t="str">
        <f t="shared" si="48"/>
        <v/>
      </c>
      <c r="R835" s="9"/>
      <c r="S835" s="9"/>
      <c r="T835" s="9"/>
      <c r="U835" s="9"/>
      <c r="V835" s="9"/>
      <c r="W835" s="9"/>
      <c r="X835" s="9"/>
      <c r="Y835" s="9"/>
      <c r="Z835" s="9"/>
      <c r="AA835" s="9"/>
      <c r="AB835" s="9"/>
      <c r="AC835" s="9"/>
      <c r="AD835" s="9"/>
      <c r="AE835" s="9"/>
      <c r="AF835" s="9"/>
      <c r="AG835" s="9"/>
      <c r="AH835" s="9"/>
      <c r="AI835" s="9"/>
      <c r="AJ835" s="9"/>
      <c r="AK835" s="9"/>
      <c r="AL835" s="9"/>
      <c r="AM835" s="9"/>
      <c r="AN835" s="9"/>
      <c r="AO835" s="9"/>
      <c r="AP835" s="9"/>
      <c r="AQ835" s="9"/>
      <c r="AR835" s="9"/>
      <c r="AS835" s="9"/>
      <c r="AT835" s="9"/>
      <c r="AU835" s="9"/>
      <c r="AV835" s="9"/>
      <c r="AW835" s="9"/>
      <c r="AX835" s="9"/>
      <c r="AY835" s="9"/>
      <c r="AZ835" s="9"/>
      <c r="BA835" s="9"/>
      <c r="BB835" s="9"/>
      <c r="BC835" s="9"/>
      <c r="BD835" s="9"/>
      <c r="BE835" s="9"/>
      <c r="BF835" s="9"/>
      <c r="BG835" s="9"/>
      <c r="BH835" s="9"/>
      <c r="BI835" s="9"/>
      <c r="BJ835" s="9"/>
      <c r="BK835" s="9"/>
      <c r="BL835" s="9"/>
      <c r="BM835" s="9"/>
      <c r="BN835" s="9"/>
      <c r="BO835" s="9"/>
      <c r="BP835" s="9"/>
      <c r="BQ835" s="9"/>
      <c r="BR835" s="9"/>
      <c r="BS835" s="9"/>
      <c r="BT835" s="9"/>
      <c r="BU835" s="9"/>
      <c r="BV835" s="9"/>
      <c r="BW835" s="9"/>
      <c r="BX835" s="9"/>
      <c r="BY835" s="9"/>
      <c r="BZ835" s="9"/>
    </row>
    <row r="836" spans="1:78">
      <c r="A836" s="50">
        <f t="shared" si="51"/>
        <v>825</v>
      </c>
      <c r="C836" s="11" t="str">
        <f>IFERROR(INDEX('     2022    '!D:D,MATCH('Order Summary'!$A836,'     2022    '!$AN:$AN,0)),"")</f>
        <v/>
      </c>
      <c r="D836" s="11" t="str">
        <f>IFERROR(INDEX('     2022    '!C:C,MATCH('Order Summary'!$A836,'     2022    '!$AN:$AN,0)),"")</f>
        <v/>
      </c>
      <c r="E836" s="11" t="str">
        <f>IFERROR(INDEX('     2022    '!E:E,MATCH('Order Summary'!$A836,'     2022    '!$AN:$AN,0)),"")</f>
        <v/>
      </c>
      <c r="F836" s="96">
        <f>IFERROR(INDEX('     2022    '!AY:AY,MATCH($A836,'     2022    '!$AN:$AN,0)),0)</f>
        <v>0</v>
      </c>
      <c r="G836" s="180" t="str">
        <f>IFERROR(IF($O$3&gt;68,INDEX('     2022    '!I:I,MATCH($A836,'     2022    '!$AN:$AN,0))*(1-'     2022    '!$BA$1),INDEX('     2022    '!I:I,MATCH($A836,'     2022    '!$AN:$AN,0))),"")</f>
        <v/>
      </c>
      <c r="H836" s="96">
        <f>IFERROR(INDEX('     2022    '!AZ:AZ,MATCH($A836,'     2022    '!$AN:$AN,0)),0)</f>
        <v>0</v>
      </c>
      <c r="I836" s="180" t="str">
        <f>IFERROR(IF($O$3&gt;68,INDEX('     2022    '!M:M,MATCH($A836,'     2022    '!$AN:$AN,0))*(1-'     2022    '!$BA$1),INDEX('     2022    '!M:M,MATCH($A836,'     2022    '!$AN:$AN,0))),"")</f>
        <v/>
      </c>
      <c r="J836" s="181">
        <f t="shared" si="49"/>
        <v>0</v>
      </c>
      <c r="K836" s="182" t="str">
        <f t="shared" si="50"/>
        <v/>
      </c>
      <c r="L836" s="53"/>
      <c r="M836" s="52" t="str">
        <f>IFERROR(INDEX('     2022    '!R:R,MATCH('Order Summary'!$A836,'     2022    '!$AN:$AN,0)),"")</f>
        <v/>
      </c>
      <c r="N836" s="52" t="str">
        <f>IFERROR(INDEX('     2022    '!V:V,MATCH('Order Summary'!$A836,'     2022    '!$AN:$AN,0)),"")</f>
        <v/>
      </c>
      <c r="O836" s="52" t="str">
        <f>IFERROR(INDEX('     2022    '!S:S,MATCH('Order Summary'!$A836,'     2022    '!$AN:$AN,0)),"")</f>
        <v/>
      </c>
      <c r="P836" s="96" t="str">
        <f t="shared" si="48"/>
        <v/>
      </c>
      <c r="R836" s="9"/>
      <c r="S836" s="9"/>
      <c r="T836" s="9"/>
      <c r="U836" s="9"/>
      <c r="V836" s="9"/>
      <c r="W836" s="9"/>
      <c r="X836" s="9"/>
      <c r="Y836" s="9"/>
      <c r="Z836" s="9"/>
      <c r="AA836" s="9"/>
      <c r="AB836" s="9"/>
      <c r="AC836" s="9"/>
      <c r="AD836" s="9"/>
      <c r="AE836" s="9"/>
      <c r="AF836" s="9"/>
      <c r="AG836" s="9"/>
      <c r="AH836" s="9"/>
      <c r="AI836" s="9"/>
      <c r="AJ836" s="9"/>
      <c r="AK836" s="9"/>
      <c r="AL836" s="9"/>
      <c r="AM836" s="9"/>
      <c r="AN836" s="9"/>
      <c r="AO836" s="9"/>
      <c r="AP836" s="9"/>
      <c r="AQ836" s="9"/>
      <c r="AR836" s="9"/>
      <c r="AS836" s="9"/>
      <c r="AT836" s="9"/>
      <c r="AU836" s="9"/>
      <c r="AV836" s="9"/>
      <c r="AW836" s="9"/>
      <c r="AX836" s="9"/>
      <c r="AY836" s="9"/>
      <c r="AZ836" s="9"/>
      <c r="BA836" s="9"/>
      <c r="BB836" s="9"/>
      <c r="BC836" s="9"/>
      <c r="BD836" s="9"/>
      <c r="BE836" s="9"/>
      <c r="BF836" s="9"/>
      <c r="BG836" s="9"/>
      <c r="BH836" s="9"/>
      <c r="BI836" s="9"/>
      <c r="BJ836" s="9"/>
      <c r="BK836" s="9"/>
      <c r="BL836" s="9"/>
      <c r="BM836" s="9"/>
      <c r="BN836" s="9"/>
      <c r="BO836" s="9"/>
      <c r="BP836" s="9"/>
      <c r="BQ836" s="9"/>
      <c r="BR836" s="9"/>
      <c r="BS836" s="9"/>
      <c r="BT836" s="9"/>
      <c r="BU836" s="9"/>
      <c r="BV836" s="9"/>
      <c r="BW836" s="9"/>
      <c r="BX836" s="9"/>
      <c r="BY836" s="9"/>
      <c r="BZ836" s="9"/>
    </row>
    <row r="837" spans="1:78">
      <c r="A837" s="50">
        <f t="shared" si="51"/>
        <v>826</v>
      </c>
      <c r="C837" s="11" t="str">
        <f>IFERROR(INDEX('     2022    '!D:D,MATCH('Order Summary'!$A837,'     2022    '!$AN:$AN,0)),"")</f>
        <v/>
      </c>
      <c r="D837" s="11" t="str">
        <f>IFERROR(INDEX('     2022    '!C:C,MATCH('Order Summary'!$A837,'     2022    '!$AN:$AN,0)),"")</f>
        <v/>
      </c>
      <c r="E837" s="11" t="str">
        <f>IFERROR(INDEX('     2022    '!E:E,MATCH('Order Summary'!$A837,'     2022    '!$AN:$AN,0)),"")</f>
        <v/>
      </c>
      <c r="F837" s="96">
        <f>IFERROR(INDEX('     2022    '!AY:AY,MATCH($A837,'     2022    '!$AN:$AN,0)),0)</f>
        <v>0</v>
      </c>
      <c r="G837" s="180" t="str">
        <f>IFERROR(IF($O$3&gt;68,INDEX('     2022    '!I:I,MATCH($A837,'     2022    '!$AN:$AN,0))*(1-'     2022    '!$BA$1),INDEX('     2022    '!I:I,MATCH($A837,'     2022    '!$AN:$AN,0))),"")</f>
        <v/>
      </c>
      <c r="H837" s="96">
        <f>IFERROR(INDEX('     2022    '!AZ:AZ,MATCH($A837,'     2022    '!$AN:$AN,0)),0)</f>
        <v>0</v>
      </c>
      <c r="I837" s="180" t="str">
        <f>IFERROR(IF($O$3&gt;68,INDEX('     2022    '!M:M,MATCH($A837,'     2022    '!$AN:$AN,0))*(1-'     2022    '!$BA$1),INDEX('     2022    '!M:M,MATCH($A837,'     2022    '!$AN:$AN,0))),"")</f>
        <v/>
      </c>
      <c r="J837" s="181">
        <f t="shared" si="49"/>
        <v>0</v>
      </c>
      <c r="K837" s="182" t="str">
        <f t="shared" si="50"/>
        <v/>
      </c>
      <c r="L837" s="53"/>
      <c r="M837" s="52" t="str">
        <f>IFERROR(INDEX('     2022    '!R:R,MATCH('Order Summary'!$A837,'     2022    '!$AN:$AN,0)),"")</f>
        <v/>
      </c>
      <c r="N837" s="52" t="str">
        <f>IFERROR(INDEX('     2022    '!V:V,MATCH('Order Summary'!$A837,'     2022    '!$AN:$AN,0)),"")</f>
        <v/>
      </c>
      <c r="O837" s="52" t="str">
        <f>IFERROR(INDEX('     2022    '!S:S,MATCH('Order Summary'!$A837,'     2022    '!$AN:$AN,0)),"")</f>
        <v/>
      </c>
      <c r="P837" s="96" t="str">
        <f t="shared" si="48"/>
        <v/>
      </c>
      <c r="R837" s="9"/>
      <c r="S837" s="9"/>
      <c r="T837" s="9"/>
      <c r="U837" s="9"/>
      <c r="V837" s="9"/>
      <c r="W837" s="9"/>
      <c r="X837" s="9"/>
      <c r="Y837" s="9"/>
      <c r="Z837" s="9"/>
      <c r="AA837" s="9"/>
      <c r="AB837" s="9"/>
      <c r="AC837" s="9"/>
      <c r="AD837" s="9"/>
      <c r="AE837" s="9"/>
      <c r="AF837" s="9"/>
      <c r="AG837" s="9"/>
      <c r="AH837" s="9"/>
      <c r="AI837" s="9"/>
      <c r="AJ837" s="9"/>
      <c r="AK837" s="9"/>
      <c r="AL837" s="9"/>
      <c r="AM837" s="9"/>
      <c r="AN837" s="9"/>
      <c r="AO837" s="9"/>
      <c r="AP837" s="9"/>
      <c r="AQ837" s="9"/>
      <c r="AR837" s="9"/>
      <c r="AS837" s="9"/>
      <c r="AT837" s="9"/>
      <c r="AU837" s="9"/>
      <c r="AV837" s="9"/>
      <c r="AW837" s="9"/>
      <c r="AX837" s="9"/>
      <c r="AY837" s="9"/>
      <c r="AZ837" s="9"/>
      <c r="BA837" s="9"/>
      <c r="BB837" s="9"/>
      <c r="BC837" s="9"/>
      <c r="BD837" s="9"/>
      <c r="BE837" s="9"/>
      <c r="BF837" s="9"/>
      <c r="BG837" s="9"/>
      <c r="BH837" s="9"/>
      <c r="BI837" s="9"/>
      <c r="BJ837" s="9"/>
      <c r="BK837" s="9"/>
      <c r="BL837" s="9"/>
      <c r="BM837" s="9"/>
      <c r="BN837" s="9"/>
      <c r="BO837" s="9"/>
      <c r="BP837" s="9"/>
      <c r="BQ837" s="9"/>
      <c r="BR837" s="9"/>
      <c r="BS837" s="9"/>
      <c r="BT837" s="9"/>
      <c r="BU837" s="9"/>
      <c r="BV837" s="9"/>
      <c r="BW837" s="9"/>
      <c r="BX837" s="9"/>
      <c r="BY837" s="9"/>
      <c r="BZ837" s="9"/>
    </row>
    <row r="838" spans="1:78">
      <c r="A838" s="50">
        <f t="shared" si="51"/>
        <v>827</v>
      </c>
      <c r="C838" s="11" t="str">
        <f>IFERROR(INDEX('     2022    '!D:D,MATCH('Order Summary'!$A838,'     2022    '!$AN:$AN,0)),"")</f>
        <v/>
      </c>
      <c r="D838" s="11" t="str">
        <f>IFERROR(INDEX('     2022    '!C:C,MATCH('Order Summary'!$A838,'     2022    '!$AN:$AN,0)),"")</f>
        <v/>
      </c>
      <c r="E838" s="11" t="str">
        <f>IFERROR(INDEX('     2022    '!E:E,MATCH('Order Summary'!$A838,'     2022    '!$AN:$AN,0)),"")</f>
        <v/>
      </c>
      <c r="F838" s="96">
        <f>IFERROR(INDEX('     2022    '!AY:AY,MATCH($A838,'     2022    '!$AN:$AN,0)),0)</f>
        <v>0</v>
      </c>
      <c r="G838" s="180" t="str">
        <f>IFERROR(IF($O$3&gt;68,INDEX('     2022    '!I:I,MATCH($A838,'     2022    '!$AN:$AN,0))*(1-'     2022    '!$BA$1),INDEX('     2022    '!I:I,MATCH($A838,'     2022    '!$AN:$AN,0))),"")</f>
        <v/>
      </c>
      <c r="H838" s="96">
        <f>IFERROR(INDEX('     2022    '!AZ:AZ,MATCH($A838,'     2022    '!$AN:$AN,0)),0)</f>
        <v>0</v>
      </c>
      <c r="I838" s="180" t="str">
        <f>IFERROR(IF($O$3&gt;68,INDEX('     2022    '!M:M,MATCH($A838,'     2022    '!$AN:$AN,0))*(1-'     2022    '!$BA$1),INDEX('     2022    '!M:M,MATCH($A838,'     2022    '!$AN:$AN,0))),"")</f>
        <v/>
      </c>
      <c r="J838" s="181">
        <f t="shared" si="49"/>
        <v>0</v>
      </c>
      <c r="K838" s="182" t="str">
        <f t="shared" si="50"/>
        <v/>
      </c>
      <c r="L838" s="53"/>
      <c r="M838" s="52" t="str">
        <f>IFERROR(INDEX('     2022    '!R:R,MATCH('Order Summary'!$A838,'     2022    '!$AN:$AN,0)),"")</f>
        <v/>
      </c>
      <c r="N838" s="52" t="str">
        <f>IFERROR(INDEX('     2022    '!V:V,MATCH('Order Summary'!$A838,'     2022    '!$AN:$AN,0)),"")</f>
        <v/>
      </c>
      <c r="O838" s="52" t="str">
        <f>IFERROR(INDEX('     2022    '!S:S,MATCH('Order Summary'!$A838,'     2022    '!$AN:$AN,0)),"")</f>
        <v/>
      </c>
      <c r="P838" s="96" t="str">
        <f t="shared" si="48"/>
        <v/>
      </c>
      <c r="R838" s="9"/>
      <c r="S838" s="9"/>
      <c r="T838" s="9"/>
      <c r="U838" s="9"/>
      <c r="V838" s="9"/>
      <c r="W838" s="9"/>
      <c r="X838" s="9"/>
      <c r="Y838" s="9"/>
      <c r="Z838" s="9"/>
      <c r="AA838" s="9"/>
      <c r="AB838" s="9"/>
      <c r="AC838" s="9"/>
      <c r="AD838" s="9"/>
      <c r="AE838" s="9"/>
      <c r="AF838" s="9"/>
      <c r="AG838" s="9"/>
      <c r="AH838" s="9"/>
      <c r="AI838" s="9"/>
      <c r="AJ838" s="9"/>
      <c r="AK838" s="9"/>
      <c r="AL838" s="9"/>
      <c r="AM838" s="9"/>
      <c r="AN838" s="9"/>
      <c r="AO838" s="9"/>
      <c r="AP838" s="9"/>
      <c r="AQ838" s="9"/>
      <c r="AR838" s="9"/>
      <c r="AS838" s="9"/>
      <c r="AT838" s="9"/>
      <c r="AU838" s="9"/>
      <c r="AV838" s="9"/>
      <c r="AW838" s="9"/>
      <c r="AX838" s="9"/>
      <c r="AY838" s="9"/>
      <c r="AZ838" s="9"/>
      <c r="BA838" s="9"/>
      <c r="BB838" s="9"/>
      <c r="BC838" s="9"/>
      <c r="BD838" s="9"/>
      <c r="BE838" s="9"/>
      <c r="BF838" s="9"/>
      <c r="BG838" s="9"/>
      <c r="BH838" s="9"/>
      <c r="BI838" s="9"/>
      <c r="BJ838" s="9"/>
      <c r="BK838" s="9"/>
      <c r="BL838" s="9"/>
      <c r="BM838" s="9"/>
      <c r="BN838" s="9"/>
      <c r="BO838" s="9"/>
      <c r="BP838" s="9"/>
      <c r="BQ838" s="9"/>
      <c r="BR838" s="9"/>
      <c r="BS838" s="9"/>
      <c r="BT838" s="9"/>
      <c r="BU838" s="9"/>
      <c r="BV838" s="9"/>
      <c r="BW838" s="9"/>
      <c r="BX838" s="9"/>
      <c r="BY838" s="9"/>
      <c r="BZ838" s="9"/>
    </row>
    <row r="839" spans="1:78">
      <c r="A839" s="50">
        <f t="shared" si="51"/>
        <v>828</v>
      </c>
      <c r="C839" s="11" t="str">
        <f>IFERROR(INDEX('     2022    '!D:D,MATCH('Order Summary'!$A839,'     2022    '!$AN:$AN,0)),"")</f>
        <v/>
      </c>
      <c r="D839" s="11" t="str">
        <f>IFERROR(INDEX('     2022    '!C:C,MATCH('Order Summary'!$A839,'     2022    '!$AN:$AN,0)),"")</f>
        <v/>
      </c>
      <c r="E839" s="11" t="str">
        <f>IFERROR(INDEX('     2022    '!E:E,MATCH('Order Summary'!$A839,'     2022    '!$AN:$AN,0)),"")</f>
        <v/>
      </c>
      <c r="F839" s="96">
        <f>IFERROR(INDEX('     2022    '!AY:AY,MATCH($A839,'     2022    '!$AN:$AN,0)),0)</f>
        <v>0</v>
      </c>
      <c r="G839" s="180" t="str">
        <f>IFERROR(IF($O$3&gt;68,INDEX('     2022    '!I:I,MATCH($A839,'     2022    '!$AN:$AN,0))*(1-'     2022    '!$BA$1),INDEX('     2022    '!I:I,MATCH($A839,'     2022    '!$AN:$AN,0))),"")</f>
        <v/>
      </c>
      <c r="H839" s="96">
        <f>IFERROR(INDEX('     2022    '!AZ:AZ,MATCH($A839,'     2022    '!$AN:$AN,0)),0)</f>
        <v>0</v>
      </c>
      <c r="I839" s="180" t="str">
        <f>IFERROR(IF($O$3&gt;68,INDEX('     2022    '!M:M,MATCH($A839,'     2022    '!$AN:$AN,0))*(1-'     2022    '!$BA$1),INDEX('     2022    '!M:M,MATCH($A839,'     2022    '!$AN:$AN,0))),"")</f>
        <v/>
      </c>
      <c r="J839" s="181">
        <f t="shared" si="49"/>
        <v>0</v>
      </c>
      <c r="K839" s="182" t="str">
        <f t="shared" si="50"/>
        <v/>
      </c>
      <c r="L839" s="53"/>
      <c r="M839" s="52" t="str">
        <f>IFERROR(INDEX('     2022    '!R:R,MATCH('Order Summary'!$A839,'     2022    '!$AN:$AN,0)),"")</f>
        <v/>
      </c>
      <c r="N839" s="52" t="str">
        <f>IFERROR(INDEX('     2022    '!V:V,MATCH('Order Summary'!$A839,'     2022    '!$AN:$AN,0)),"")</f>
        <v/>
      </c>
      <c r="O839" s="52" t="str">
        <f>IFERROR(INDEX('     2022    '!S:S,MATCH('Order Summary'!$A839,'     2022    '!$AN:$AN,0)),"")</f>
        <v/>
      </c>
      <c r="P839" s="96" t="str">
        <f t="shared" si="48"/>
        <v/>
      </c>
      <c r="R839" s="9"/>
      <c r="S839" s="9"/>
      <c r="T839" s="9"/>
      <c r="U839" s="9"/>
      <c r="V839" s="9"/>
      <c r="W839" s="9"/>
      <c r="X839" s="9"/>
      <c r="Y839" s="9"/>
      <c r="Z839" s="9"/>
      <c r="AA839" s="9"/>
      <c r="AB839" s="9"/>
      <c r="AC839" s="9"/>
      <c r="AD839" s="9"/>
      <c r="AE839" s="9"/>
      <c r="AF839" s="9"/>
      <c r="AG839" s="9"/>
      <c r="AH839" s="9"/>
      <c r="AI839" s="9"/>
      <c r="AJ839" s="9"/>
      <c r="AK839" s="9"/>
      <c r="AL839" s="9"/>
      <c r="AM839" s="9"/>
      <c r="AN839" s="9"/>
      <c r="AO839" s="9"/>
      <c r="AP839" s="9"/>
      <c r="AQ839" s="9"/>
      <c r="AR839" s="9"/>
      <c r="AS839" s="9"/>
      <c r="AT839" s="9"/>
      <c r="AU839" s="9"/>
      <c r="AV839" s="9"/>
      <c r="AW839" s="9"/>
      <c r="AX839" s="9"/>
      <c r="AY839" s="9"/>
      <c r="AZ839" s="9"/>
      <c r="BA839" s="9"/>
      <c r="BB839" s="9"/>
      <c r="BC839" s="9"/>
      <c r="BD839" s="9"/>
      <c r="BE839" s="9"/>
      <c r="BF839" s="9"/>
      <c r="BG839" s="9"/>
      <c r="BH839" s="9"/>
      <c r="BI839" s="9"/>
      <c r="BJ839" s="9"/>
      <c r="BK839" s="9"/>
      <c r="BL839" s="9"/>
      <c r="BM839" s="9"/>
      <c r="BN839" s="9"/>
      <c r="BO839" s="9"/>
      <c r="BP839" s="9"/>
      <c r="BQ839" s="9"/>
      <c r="BR839" s="9"/>
      <c r="BS839" s="9"/>
      <c r="BT839" s="9"/>
      <c r="BU839" s="9"/>
      <c r="BV839" s="9"/>
      <c r="BW839" s="9"/>
      <c r="BX839" s="9"/>
      <c r="BY839" s="9"/>
      <c r="BZ839" s="9"/>
    </row>
    <row r="840" spans="1:78">
      <c r="A840" s="50">
        <f t="shared" si="51"/>
        <v>829</v>
      </c>
      <c r="C840" s="11" t="str">
        <f>IFERROR(INDEX('     2022    '!D:D,MATCH('Order Summary'!$A840,'     2022    '!$AN:$AN,0)),"")</f>
        <v/>
      </c>
      <c r="D840" s="11" t="str">
        <f>IFERROR(INDEX('     2022    '!C:C,MATCH('Order Summary'!$A840,'     2022    '!$AN:$AN,0)),"")</f>
        <v/>
      </c>
      <c r="E840" s="11" t="str">
        <f>IFERROR(INDEX('     2022    '!E:E,MATCH('Order Summary'!$A840,'     2022    '!$AN:$AN,0)),"")</f>
        <v/>
      </c>
      <c r="F840" s="96">
        <f>IFERROR(INDEX('     2022    '!AY:AY,MATCH($A840,'     2022    '!$AN:$AN,0)),0)</f>
        <v>0</v>
      </c>
      <c r="G840" s="180" t="str">
        <f>IFERROR(IF($O$3&gt;68,INDEX('     2022    '!I:I,MATCH($A840,'     2022    '!$AN:$AN,0))*(1-'     2022    '!$BA$1),INDEX('     2022    '!I:I,MATCH($A840,'     2022    '!$AN:$AN,0))),"")</f>
        <v/>
      </c>
      <c r="H840" s="96">
        <f>IFERROR(INDEX('     2022    '!AZ:AZ,MATCH($A840,'     2022    '!$AN:$AN,0)),0)</f>
        <v>0</v>
      </c>
      <c r="I840" s="180" t="str">
        <f>IFERROR(IF($O$3&gt;68,INDEX('     2022    '!M:M,MATCH($A840,'     2022    '!$AN:$AN,0))*(1-'     2022    '!$BA$1),INDEX('     2022    '!M:M,MATCH($A840,'     2022    '!$AN:$AN,0))),"")</f>
        <v/>
      </c>
      <c r="J840" s="181">
        <f t="shared" si="49"/>
        <v>0</v>
      </c>
      <c r="K840" s="182" t="str">
        <f t="shared" si="50"/>
        <v/>
      </c>
      <c r="L840" s="53"/>
      <c r="M840" s="52" t="str">
        <f>IFERROR(INDEX('     2022    '!R:R,MATCH('Order Summary'!$A840,'     2022    '!$AN:$AN,0)),"")</f>
        <v/>
      </c>
      <c r="N840" s="52" t="str">
        <f>IFERROR(INDEX('     2022    '!V:V,MATCH('Order Summary'!$A840,'     2022    '!$AN:$AN,0)),"")</f>
        <v/>
      </c>
      <c r="O840" s="52" t="str">
        <f>IFERROR(INDEX('     2022    '!S:S,MATCH('Order Summary'!$A840,'     2022    '!$AN:$AN,0)),"")</f>
        <v/>
      </c>
      <c r="P840" s="96" t="str">
        <f t="shared" si="48"/>
        <v/>
      </c>
      <c r="R840" s="9"/>
      <c r="S840" s="9"/>
      <c r="T840" s="9"/>
      <c r="U840" s="9"/>
      <c r="V840" s="9"/>
      <c r="W840" s="9"/>
      <c r="X840" s="9"/>
      <c r="Y840" s="9"/>
      <c r="Z840" s="9"/>
      <c r="AA840" s="9"/>
      <c r="AB840" s="9"/>
      <c r="AC840" s="9"/>
      <c r="AD840" s="9"/>
      <c r="AE840" s="9"/>
      <c r="AF840" s="9"/>
      <c r="AG840" s="9"/>
      <c r="AH840" s="9"/>
      <c r="AI840" s="9"/>
      <c r="AJ840" s="9"/>
      <c r="AK840" s="9"/>
      <c r="AL840" s="9"/>
      <c r="AM840" s="9"/>
      <c r="AN840" s="9"/>
      <c r="AO840" s="9"/>
      <c r="AP840" s="9"/>
      <c r="AQ840" s="9"/>
      <c r="AR840" s="9"/>
      <c r="AS840" s="9"/>
      <c r="AT840" s="9"/>
      <c r="AU840" s="9"/>
      <c r="AV840" s="9"/>
      <c r="AW840" s="9"/>
      <c r="AX840" s="9"/>
      <c r="AY840" s="9"/>
      <c r="AZ840" s="9"/>
      <c r="BA840" s="9"/>
      <c r="BB840" s="9"/>
      <c r="BC840" s="9"/>
      <c r="BD840" s="9"/>
      <c r="BE840" s="9"/>
      <c r="BF840" s="9"/>
      <c r="BG840" s="9"/>
      <c r="BH840" s="9"/>
      <c r="BI840" s="9"/>
      <c r="BJ840" s="9"/>
      <c r="BK840" s="9"/>
      <c r="BL840" s="9"/>
      <c r="BM840" s="9"/>
      <c r="BN840" s="9"/>
      <c r="BO840" s="9"/>
      <c r="BP840" s="9"/>
      <c r="BQ840" s="9"/>
      <c r="BR840" s="9"/>
      <c r="BS840" s="9"/>
      <c r="BT840" s="9"/>
      <c r="BU840" s="9"/>
      <c r="BV840" s="9"/>
      <c r="BW840" s="9"/>
      <c r="BX840" s="9"/>
      <c r="BY840" s="9"/>
      <c r="BZ840" s="9"/>
    </row>
    <row r="841" spans="1:78">
      <c r="A841" s="50">
        <f t="shared" si="51"/>
        <v>830</v>
      </c>
      <c r="C841" s="11" t="str">
        <f>IFERROR(INDEX('     2022    '!D:D,MATCH('Order Summary'!$A841,'     2022    '!$AN:$AN,0)),"")</f>
        <v/>
      </c>
      <c r="D841" s="11" t="str">
        <f>IFERROR(INDEX('     2022    '!C:C,MATCH('Order Summary'!$A841,'     2022    '!$AN:$AN,0)),"")</f>
        <v/>
      </c>
      <c r="E841" s="11" t="str">
        <f>IFERROR(INDEX('     2022    '!E:E,MATCH('Order Summary'!$A841,'     2022    '!$AN:$AN,0)),"")</f>
        <v/>
      </c>
      <c r="F841" s="96">
        <f>IFERROR(INDEX('     2022    '!AY:AY,MATCH($A841,'     2022    '!$AN:$AN,0)),0)</f>
        <v>0</v>
      </c>
      <c r="G841" s="180" t="str">
        <f>IFERROR(IF($O$3&gt;68,INDEX('     2022    '!I:I,MATCH($A841,'     2022    '!$AN:$AN,0))*(1-'     2022    '!$BA$1),INDEX('     2022    '!I:I,MATCH($A841,'     2022    '!$AN:$AN,0))),"")</f>
        <v/>
      </c>
      <c r="H841" s="96">
        <f>IFERROR(INDEX('     2022    '!AZ:AZ,MATCH($A841,'     2022    '!$AN:$AN,0)),0)</f>
        <v>0</v>
      </c>
      <c r="I841" s="180" t="str">
        <f>IFERROR(IF($O$3&gt;68,INDEX('     2022    '!M:M,MATCH($A841,'     2022    '!$AN:$AN,0))*(1-'     2022    '!$BA$1),INDEX('     2022    '!M:M,MATCH($A841,'     2022    '!$AN:$AN,0))),"")</f>
        <v/>
      </c>
      <c r="J841" s="181">
        <f t="shared" si="49"/>
        <v>0</v>
      </c>
      <c r="K841" s="182" t="str">
        <f t="shared" si="50"/>
        <v/>
      </c>
      <c r="L841" s="53"/>
      <c r="M841" s="52" t="str">
        <f>IFERROR(INDEX('     2022    '!R:R,MATCH('Order Summary'!$A841,'     2022    '!$AN:$AN,0)),"")</f>
        <v/>
      </c>
      <c r="N841" s="52" t="str">
        <f>IFERROR(INDEX('     2022    '!V:V,MATCH('Order Summary'!$A841,'     2022    '!$AN:$AN,0)),"")</f>
        <v/>
      </c>
      <c r="O841" s="52" t="str">
        <f>IFERROR(INDEX('     2022    '!S:S,MATCH('Order Summary'!$A841,'     2022    '!$AN:$AN,0)),"")</f>
        <v/>
      </c>
      <c r="P841" s="96" t="str">
        <f t="shared" si="48"/>
        <v/>
      </c>
      <c r="R841" s="9"/>
      <c r="S841" s="9"/>
      <c r="T841" s="9"/>
      <c r="U841" s="9"/>
      <c r="V841" s="9"/>
      <c r="W841" s="9"/>
      <c r="X841" s="9"/>
      <c r="Y841" s="9"/>
      <c r="Z841" s="9"/>
      <c r="AA841" s="9"/>
      <c r="AB841" s="9"/>
      <c r="AC841" s="9"/>
      <c r="AD841" s="9"/>
      <c r="AE841" s="9"/>
      <c r="AF841" s="9"/>
      <c r="AG841" s="9"/>
      <c r="AH841" s="9"/>
      <c r="AI841" s="9"/>
      <c r="AJ841" s="9"/>
      <c r="AK841" s="9"/>
      <c r="AL841" s="9"/>
      <c r="AM841" s="9"/>
      <c r="AN841" s="9"/>
      <c r="AO841" s="9"/>
      <c r="AP841" s="9"/>
      <c r="AQ841" s="9"/>
      <c r="AR841" s="9"/>
      <c r="AS841" s="9"/>
      <c r="AT841" s="9"/>
      <c r="AU841" s="9"/>
      <c r="AV841" s="9"/>
      <c r="AW841" s="9"/>
      <c r="AX841" s="9"/>
      <c r="AY841" s="9"/>
      <c r="AZ841" s="9"/>
      <c r="BA841" s="9"/>
      <c r="BB841" s="9"/>
      <c r="BC841" s="9"/>
      <c r="BD841" s="9"/>
      <c r="BE841" s="9"/>
      <c r="BF841" s="9"/>
      <c r="BG841" s="9"/>
      <c r="BH841" s="9"/>
      <c r="BI841" s="9"/>
      <c r="BJ841" s="9"/>
      <c r="BK841" s="9"/>
      <c r="BL841" s="9"/>
      <c r="BM841" s="9"/>
      <c r="BN841" s="9"/>
      <c r="BO841" s="9"/>
      <c r="BP841" s="9"/>
      <c r="BQ841" s="9"/>
      <c r="BR841" s="9"/>
      <c r="BS841" s="9"/>
      <c r="BT841" s="9"/>
      <c r="BU841" s="9"/>
      <c r="BV841" s="9"/>
      <c r="BW841" s="9"/>
      <c r="BX841" s="9"/>
      <c r="BY841" s="9"/>
      <c r="BZ841" s="9"/>
    </row>
    <row r="842" spans="1:78">
      <c r="A842" s="50">
        <f t="shared" si="51"/>
        <v>831</v>
      </c>
      <c r="C842" s="11" t="str">
        <f>IFERROR(INDEX('     2022    '!D:D,MATCH('Order Summary'!$A842,'     2022    '!$AN:$AN,0)),"")</f>
        <v/>
      </c>
      <c r="D842" s="11" t="str">
        <f>IFERROR(INDEX('     2022    '!C:C,MATCH('Order Summary'!$A842,'     2022    '!$AN:$AN,0)),"")</f>
        <v/>
      </c>
      <c r="E842" s="11" t="str">
        <f>IFERROR(INDEX('     2022    '!E:E,MATCH('Order Summary'!$A842,'     2022    '!$AN:$AN,0)),"")</f>
        <v/>
      </c>
      <c r="F842" s="96">
        <f>IFERROR(INDEX('     2022    '!AY:AY,MATCH($A842,'     2022    '!$AN:$AN,0)),0)</f>
        <v>0</v>
      </c>
      <c r="G842" s="180" t="str">
        <f>IFERROR(IF($O$3&gt;68,INDEX('     2022    '!I:I,MATCH($A842,'     2022    '!$AN:$AN,0))*(1-'     2022    '!$BA$1),INDEX('     2022    '!I:I,MATCH($A842,'     2022    '!$AN:$AN,0))),"")</f>
        <v/>
      </c>
      <c r="H842" s="96">
        <f>IFERROR(INDEX('     2022    '!AZ:AZ,MATCH($A842,'     2022    '!$AN:$AN,0)),0)</f>
        <v>0</v>
      </c>
      <c r="I842" s="180" t="str">
        <f>IFERROR(IF($O$3&gt;68,INDEX('     2022    '!M:M,MATCH($A842,'     2022    '!$AN:$AN,0))*(1-'     2022    '!$BA$1),INDEX('     2022    '!M:M,MATCH($A842,'     2022    '!$AN:$AN,0))),"")</f>
        <v/>
      </c>
      <c r="J842" s="181">
        <f t="shared" si="49"/>
        <v>0</v>
      </c>
      <c r="K842" s="182" t="str">
        <f t="shared" si="50"/>
        <v/>
      </c>
      <c r="L842" s="53"/>
      <c r="M842" s="52" t="str">
        <f>IFERROR(INDEX('     2022    '!R:R,MATCH('Order Summary'!$A842,'     2022    '!$AN:$AN,0)),"")</f>
        <v/>
      </c>
      <c r="N842" s="52" t="str">
        <f>IFERROR(INDEX('     2022    '!V:V,MATCH('Order Summary'!$A842,'     2022    '!$AN:$AN,0)),"")</f>
        <v/>
      </c>
      <c r="O842" s="52" t="str">
        <f>IFERROR(INDEX('     2022    '!S:S,MATCH('Order Summary'!$A842,'     2022    '!$AN:$AN,0)),"")</f>
        <v/>
      </c>
      <c r="P842" s="96" t="str">
        <f t="shared" si="48"/>
        <v/>
      </c>
      <c r="R842" s="9"/>
      <c r="S842" s="9"/>
      <c r="T842" s="9"/>
      <c r="U842" s="9"/>
      <c r="V842" s="9"/>
      <c r="W842" s="9"/>
      <c r="X842" s="9"/>
      <c r="Y842" s="9"/>
      <c r="Z842" s="9"/>
      <c r="AA842" s="9"/>
      <c r="AB842" s="9"/>
      <c r="AC842" s="9"/>
      <c r="AD842" s="9"/>
      <c r="AE842" s="9"/>
      <c r="AF842" s="9"/>
      <c r="AG842" s="9"/>
      <c r="AH842" s="9"/>
      <c r="AI842" s="9"/>
      <c r="AJ842" s="9"/>
      <c r="AK842" s="9"/>
      <c r="AL842" s="9"/>
      <c r="AM842" s="9"/>
      <c r="AN842" s="9"/>
      <c r="AO842" s="9"/>
      <c r="AP842" s="9"/>
      <c r="AQ842" s="9"/>
      <c r="AR842" s="9"/>
      <c r="AS842" s="9"/>
      <c r="AT842" s="9"/>
      <c r="AU842" s="9"/>
      <c r="AV842" s="9"/>
      <c r="AW842" s="9"/>
      <c r="AX842" s="9"/>
      <c r="AY842" s="9"/>
      <c r="AZ842" s="9"/>
      <c r="BA842" s="9"/>
      <c r="BB842" s="9"/>
      <c r="BC842" s="9"/>
      <c r="BD842" s="9"/>
      <c r="BE842" s="9"/>
      <c r="BF842" s="9"/>
      <c r="BG842" s="9"/>
      <c r="BH842" s="9"/>
      <c r="BI842" s="9"/>
      <c r="BJ842" s="9"/>
      <c r="BK842" s="9"/>
      <c r="BL842" s="9"/>
      <c r="BM842" s="9"/>
      <c r="BN842" s="9"/>
      <c r="BO842" s="9"/>
      <c r="BP842" s="9"/>
      <c r="BQ842" s="9"/>
      <c r="BR842" s="9"/>
      <c r="BS842" s="9"/>
      <c r="BT842" s="9"/>
      <c r="BU842" s="9"/>
      <c r="BV842" s="9"/>
      <c r="BW842" s="9"/>
      <c r="BX842" s="9"/>
      <c r="BY842" s="9"/>
      <c r="BZ842" s="9"/>
    </row>
    <row r="843" spans="1:78">
      <c r="A843" s="50">
        <f t="shared" si="51"/>
        <v>832</v>
      </c>
      <c r="C843" s="11" t="str">
        <f>IFERROR(INDEX('     2022    '!D:D,MATCH('Order Summary'!$A843,'     2022    '!$AN:$AN,0)),"")</f>
        <v/>
      </c>
      <c r="D843" s="11" t="str">
        <f>IFERROR(INDEX('     2022    '!C:C,MATCH('Order Summary'!$A843,'     2022    '!$AN:$AN,0)),"")</f>
        <v/>
      </c>
      <c r="E843" s="11" t="str">
        <f>IFERROR(INDEX('     2022    '!E:E,MATCH('Order Summary'!$A843,'     2022    '!$AN:$AN,0)),"")</f>
        <v/>
      </c>
      <c r="F843" s="96">
        <f>IFERROR(INDEX('     2022    '!AY:AY,MATCH($A843,'     2022    '!$AN:$AN,0)),0)</f>
        <v>0</v>
      </c>
      <c r="G843" s="180" t="str">
        <f>IFERROR(IF($O$3&gt;68,INDEX('     2022    '!I:I,MATCH($A843,'     2022    '!$AN:$AN,0))*(1-'     2022    '!$BA$1),INDEX('     2022    '!I:I,MATCH($A843,'     2022    '!$AN:$AN,0))),"")</f>
        <v/>
      </c>
      <c r="H843" s="96">
        <f>IFERROR(INDEX('     2022    '!AZ:AZ,MATCH($A843,'     2022    '!$AN:$AN,0)),0)</f>
        <v>0</v>
      </c>
      <c r="I843" s="180" t="str">
        <f>IFERROR(IF($O$3&gt;68,INDEX('     2022    '!M:M,MATCH($A843,'     2022    '!$AN:$AN,0))*(1-'     2022    '!$BA$1),INDEX('     2022    '!M:M,MATCH($A843,'     2022    '!$AN:$AN,0))),"")</f>
        <v/>
      </c>
      <c r="J843" s="181">
        <f t="shared" si="49"/>
        <v>0</v>
      </c>
      <c r="K843" s="182" t="str">
        <f t="shared" si="50"/>
        <v/>
      </c>
      <c r="L843" s="53"/>
      <c r="M843" s="52" t="str">
        <f>IFERROR(INDEX('     2022    '!R:R,MATCH('Order Summary'!$A843,'     2022    '!$AN:$AN,0)),"")</f>
        <v/>
      </c>
      <c r="N843" s="52" t="str">
        <f>IFERROR(INDEX('     2022    '!V:V,MATCH('Order Summary'!$A843,'     2022    '!$AN:$AN,0)),"")</f>
        <v/>
      </c>
      <c r="O843" s="52" t="str">
        <f>IFERROR(INDEX('     2022    '!S:S,MATCH('Order Summary'!$A843,'     2022    '!$AN:$AN,0)),"")</f>
        <v/>
      </c>
      <c r="P843" s="96" t="str">
        <f t="shared" si="48"/>
        <v/>
      </c>
      <c r="R843" s="9"/>
      <c r="S843" s="9"/>
      <c r="T843" s="9"/>
      <c r="U843" s="9"/>
      <c r="V843" s="9"/>
      <c r="W843" s="9"/>
      <c r="X843" s="9"/>
      <c r="Y843" s="9"/>
      <c r="Z843" s="9"/>
      <c r="AA843" s="9"/>
      <c r="AB843" s="9"/>
      <c r="AC843" s="9"/>
      <c r="AD843" s="9"/>
      <c r="AE843" s="9"/>
      <c r="AF843" s="9"/>
      <c r="AG843" s="9"/>
      <c r="AH843" s="9"/>
      <c r="AI843" s="9"/>
      <c r="AJ843" s="9"/>
      <c r="AK843" s="9"/>
      <c r="AL843" s="9"/>
      <c r="AM843" s="9"/>
      <c r="AN843" s="9"/>
      <c r="AO843" s="9"/>
      <c r="AP843" s="9"/>
      <c r="AQ843" s="9"/>
      <c r="AR843" s="9"/>
      <c r="AS843" s="9"/>
      <c r="AT843" s="9"/>
      <c r="AU843" s="9"/>
      <c r="AV843" s="9"/>
      <c r="AW843" s="9"/>
      <c r="AX843" s="9"/>
      <c r="AY843" s="9"/>
      <c r="AZ843" s="9"/>
      <c r="BA843" s="9"/>
      <c r="BB843" s="9"/>
      <c r="BC843" s="9"/>
      <c r="BD843" s="9"/>
      <c r="BE843" s="9"/>
      <c r="BF843" s="9"/>
      <c r="BG843" s="9"/>
      <c r="BH843" s="9"/>
      <c r="BI843" s="9"/>
      <c r="BJ843" s="9"/>
      <c r="BK843" s="9"/>
      <c r="BL843" s="9"/>
      <c r="BM843" s="9"/>
      <c r="BN843" s="9"/>
      <c r="BO843" s="9"/>
      <c r="BP843" s="9"/>
      <c r="BQ843" s="9"/>
      <c r="BR843" s="9"/>
      <c r="BS843" s="9"/>
      <c r="BT843" s="9"/>
      <c r="BU843" s="9"/>
      <c r="BV843" s="9"/>
      <c r="BW843" s="9"/>
      <c r="BX843" s="9"/>
      <c r="BY843" s="9"/>
      <c r="BZ843" s="9"/>
    </row>
    <row r="844" spans="1:78">
      <c r="A844" s="50">
        <f t="shared" si="51"/>
        <v>833</v>
      </c>
      <c r="C844" s="11" t="str">
        <f>IFERROR(INDEX('     2022    '!D:D,MATCH('Order Summary'!$A844,'     2022    '!$AN:$AN,0)),"")</f>
        <v/>
      </c>
      <c r="D844" s="11" t="str">
        <f>IFERROR(INDEX('     2022    '!C:C,MATCH('Order Summary'!$A844,'     2022    '!$AN:$AN,0)),"")</f>
        <v/>
      </c>
      <c r="E844" s="11" t="str">
        <f>IFERROR(INDEX('     2022    '!E:E,MATCH('Order Summary'!$A844,'     2022    '!$AN:$AN,0)),"")</f>
        <v/>
      </c>
      <c r="F844" s="96">
        <f>IFERROR(INDEX('     2022    '!AY:AY,MATCH($A844,'     2022    '!$AN:$AN,0)),0)</f>
        <v>0</v>
      </c>
      <c r="G844" s="180" t="str">
        <f>IFERROR(IF($O$3&gt;68,INDEX('     2022    '!I:I,MATCH($A844,'     2022    '!$AN:$AN,0))*(1-'     2022    '!$BA$1),INDEX('     2022    '!I:I,MATCH($A844,'     2022    '!$AN:$AN,0))),"")</f>
        <v/>
      </c>
      <c r="H844" s="96">
        <f>IFERROR(INDEX('     2022    '!AZ:AZ,MATCH($A844,'     2022    '!$AN:$AN,0)),0)</f>
        <v>0</v>
      </c>
      <c r="I844" s="180" t="str">
        <f>IFERROR(IF($O$3&gt;68,INDEX('     2022    '!M:M,MATCH($A844,'     2022    '!$AN:$AN,0))*(1-'     2022    '!$BA$1),INDEX('     2022    '!M:M,MATCH($A844,'     2022    '!$AN:$AN,0))),"")</f>
        <v/>
      </c>
      <c r="J844" s="181">
        <f t="shared" si="49"/>
        <v>0</v>
      </c>
      <c r="K844" s="182" t="str">
        <f t="shared" si="50"/>
        <v/>
      </c>
      <c r="L844" s="53"/>
      <c r="M844" s="52" t="str">
        <f>IFERROR(INDEX('     2022    '!R:R,MATCH('Order Summary'!$A844,'     2022    '!$AN:$AN,0)),"")</f>
        <v/>
      </c>
      <c r="N844" s="52" t="str">
        <f>IFERROR(INDEX('     2022    '!V:V,MATCH('Order Summary'!$A844,'     2022    '!$AN:$AN,0)),"")</f>
        <v/>
      </c>
      <c r="O844" s="52" t="str">
        <f>IFERROR(INDEX('     2022    '!S:S,MATCH('Order Summary'!$A844,'     2022    '!$AN:$AN,0)),"")</f>
        <v/>
      </c>
      <c r="P844" s="96" t="str">
        <f t="shared" ref="P844:P907" si="52">IFERROR(J844*O844,"")</f>
        <v/>
      </c>
      <c r="R844" s="9"/>
      <c r="S844" s="9"/>
      <c r="T844" s="9"/>
      <c r="U844" s="9"/>
      <c r="V844" s="9"/>
      <c r="W844" s="9"/>
      <c r="X844" s="9"/>
      <c r="Y844" s="9"/>
      <c r="Z844" s="9"/>
      <c r="AA844" s="9"/>
      <c r="AB844" s="9"/>
      <c r="AC844" s="9"/>
      <c r="AD844" s="9"/>
      <c r="AE844" s="9"/>
      <c r="AF844" s="9"/>
      <c r="AG844" s="9"/>
      <c r="AH844" s="9"/>
      <c r="AI844" s="9"/>
      <c r="AJ844" s="9"/>
      <c r="AK844" s="9"/>
      <c r="AL844" s="9"/>
      <c r="AM844" s="9"/>
      <c r="AN844" s="9"/>
      <c r="AO844" s="9"/>
      <c r="AP844" s="9"/>
      <c r="AQ844" s="9"/>
      <c r="AR844" s="9"/>
      <c r="AS844" s="9"/>
      <c r="AT844" s="9"/>
      <c r="AU844" s="9"/>
      <c r="AV844" s="9"/>
      <c r="AW844" s="9"/>
      <c r="AX844" s="9"/>
      <c r="AY844" s="9"/>
      <c r="AZ844" s="9"/>
      <c r="BA844" s="9"/>
      <c r="BB844" s="9"/>
      <c r="BC844" s="9"/>
      <c r="BD844" s="9"/>
      <c r="BE844" s="9"/>
      <c r="BF844" s="9"/>
      <c r="BG844" s="9"/>
      <c r="BH844" s="9"/>
      <c r="BI844" s="9"/>
      <c r="BJ844" s="9"/>
      <c r="BK844" s="9"/>
      <c r="BL844" s="9"/>
      <c r="BM844" s="9"/>
      <c r="BN844" s="9"/>
      <c r="BO844" s="9"/>
      <c r="BP844" s="9"/>
      <c r="BQ844" s="9"/>
      <c r="BR844" s="9"/>
      <c r="BS844" s="9"/>
      <c r="BT844" s="9"/>
      <c r="BU844" s="9"/>
      <c r="BV844" s="9"/>
      <c r="BW844" s="9"/>
      <c r="BX844" s="9"/>
      <c r="BY844" s="9"/>
      <c r="BZ844" s="9"/>
    </row>
    <row r="845" spans="1:78">
      <c r="A845" s="50">
        <f t="shared" si="51"/>
        <v>834</v>
      </c>
      <c r="C845" s="11" t="str">
        <f>IFERROR(INDEX('     2022    '!D:D,MATCH('Order Summary'!$A845,'     2022    '!$AN:$AN,0)),"")</f>
        <v/>
      </c>
      <c r="D845" s="11" t="str">
        <f>IFERROR(INDEX('     2022    '!C:C,MATCH('Order Summary'!$A845,'     2022    '!$AN:$AN,0)),"")</f>
        <v/>
      </c>
      <c r="E845" s="11" t="str">
        <f>IFERROR(INDEX('     2022    '!E:E,MATCH('Order Summary'!$A845,'     2022    '!$AN:$AN,0)),"")</f>
        <v/>
      </c>
      <c r="F845" s="96">
        <f>IFERROR(INDEX('     2022    '!AY:AY,MATCH($A845,'     2022    '!$AN:$AN,0)),0)</f>
        <v>0</v>
      </c>
      <c r="G845" s="180" t="str">
        <f>IFERROR(IF($O$3&gt;68,INDEX('     2022    '!I:I,MATCH($A845,'     2022    '!$AN:$AN,0))*(1-'     2022    '!$BA$1),INDEX('     2022    '!I:I,MATCH($A845,'     2022    '!$AN:$AN,0))),"")</f>
        <v/>
      </c>
      <c r="H845" s="96">
        <f>IFERROR(INDEX('     2022    '!AZ:AZ,MATCH($A845,'     2022    '!$AN:$AN,0)),0)</f>
        <v>0</v>
      </c>
      <c r="I845" s="180" t="str">
        <f>IFERROR(IF($O$3&gt;68,INDEX('     2022    '!M:M,MATCH($A845,'     2022    '!$AN:$AN,0))*(1-'     2022    '!$BA$1),INDEX('     2022    '!M:M,MATCH($A845,'     2022    '!$AN:$AN,0))),"")</f>
        <v/>
      </c>
      <c r="J845" s="181">
        <f t="shared" ref="J845:J908" si="53">F845+H845</f>
        <v>0</v>
      </c>
      <c r="K845" s="182" t="str">
        <f t="shared" ref="K845:K908" si="54">IFERROR((F845*G845)+(H845*I845),"")</f>
        <v/>
      </c>
      <c r="L845" s="53"/>
      <c r="M845" s="52" t="str">
        <f>IFERROR(INDEX('     2022    '!R:R,MATCH('Order Summary'!$A845,'     2022    '!$AN:$AN,0)),"")</f>
        <v/>
      </c>
      <c r="N845" s="52" t="str">
        <f>IFERROR(INDEX('     2022    '!V:V,MATCH('Order Summary'!$A845,'     2022    '!$AN:$AN,0)),"")</f>
        <v/>
      </c>
      <c r="O845" s="52" t="str">
        <f>IFERROR(INDEX('     2022    '!S:S,MATCH('Order Summary'!$A845,'     2022    '!$AN:$AN,0)),"")</f>
        <v/>
      </c>
      <c r="P845" s="96" t="str">
        <f t="shared" si="52"/>
        <v/>
      </c>
      <c r="R845" s="9"/>
      <c r="S845" s="9"/>
      <c r="T845" s="9"/>
      <c r="U845" s="9"/>
      <c r="V845" s="9"/>
      <c r="W845" s="9"/>
      <c r="X845" s="9"/>
      <c r="Y845" s="9"/>
      <c r="Z845" s="9"/>
      <c r="AA845" s="9"/>
      <c r="AB845" s="9"/>
      <c r="AC845" s="9"/>
      <c r="AD845" s="9"/>
      <c r="AE845" s="9"/>
      <c r="AF845" s="9"/>
      <c r="AG845" s="9"/>
      <c r="AH845" s="9"/>
      <c r="AI845" s="9"/>
      <c r="AJ845" s="9"/>
      <c r="AK845" s="9"/>
      <c r="AL845" s="9"/>
      <c r="AM845" s="9"/>
      <c r="AN845" s="9"/>
      <c r="AO845" s="9"/>
      <c r="AP845" s="9"/>
      <c r="AQ845" s="9"/>
      <c r="AR845" s="9"/>
      <c r="AS845" s="9"/>
      <c r="AT845" s="9"/>
      <c r="AU845" s="9"/>
      <c r="AV845" s="9"/>
      <c r="AW845" s="9"/>
      <c r="AX845" s="9"/>
      <c r="AY845" s="9"/>
      <c r="AZ845" s="9"/>
      <c r="BA845" s="9"/>
      <c r="BB845" s="9"/>
      <c r="BC845" s="9"/>
      <c r="BD845" s="9"/>
      <c r="BE845" s="9"/>
      <c r="BF845" s="9"/>
      <c r="BG845" s="9"/>
      <c r="BH845" s="9"/>
      <c r="BI845" s="9"/>
      <c r="BJ845" s="9"/>
      <c r="BK845" s="9"/>
      <c r="BL845" s="9"/>
      <c r="BM845" s="9"/>
      <c r="BN845" s="9"/>
      <c r="BO845" s="9"/>
      <c r="BP845" s="9"/>
      <c r="BQ845" s="9"/>
      <c r="BR845" s="9"/>
      <c r="BS845" s="9"/>
      <c r="BT845" s="9"/>
      <c r="BU845" s="9"/>
      <c r="BV845" s="9"/>
      <c r="BW845" s="9"/>
      <c r="BX845" s="9"/>
      <c r="BY845" s="9"/>
      <c r="BZ845" s="9"/>
    </row>
    <row r="846" spans="1:78">
      <c r="A846" s="50">
        <f t="shared" ref="A846:A909" si="55">A845+1</f>
        <v>835</v>
      </c>
      <c r="C846" s="11" t="str">
        <f>IFERROR(INDEX('     2022    '!D:D,MATCH('Order Summary'!$A846,'     2022    '!$AN:$AN,0)),"")</f>
        <v/>
      </c>
      <c r="D846" s="11" t="str">
        <f>IFERROR(INDEX('     2022    '!C:C,MATCH('Order Summary'!$A846,'     2022    '!$AN:$AN,0)),"")</f>
        <v/>
      </c>
      <c r="E846" s="11" t="str">
        <f>IFERROR(INDEX('     2022    '!E:E,MATCH('Order Summary'!$A846,'     2022    '!$AN:$AN,0)),"")</f>
        <v/>
      </c>
      <c r="F846" s="96">
        <f>IFERROR(INDEX('     2022    '!AY:AY,MATCH($A846,'     2022    '!$AN:$AN,0)),0)</f>
        <v>0</v>
      </c>
      <c r="G846" s="180" t="str">
        <f>IFERROR(IF($O$3&gt;68,INDEX('     2022    '!I:I,MATCH($A846,'     2022    '!$AN:$AN,0))*(1-'     2022    '!$BA$1),INDEX('     2022    '!I:I,MATCH($A846,'     2022    '!$AN:$AN,0))),"")</f>
        <v/>
      </c>
      <c r="H846" s="96">
        <f>IFERROR(INDEX('     2022    '!AZ:AZ,MATCH($A846,'     2022    '!$AN:$AN,0)),0)</f>
        <v>0</v>
      </c>
      <c r="I846" s="180" t="str">
        <f>IFERROR(IF($O$3&gt;68,INDEX('     2022    '!M:M,MATCH($A846,'     2022    '!$AN:$AN,0))*(1-'     2022    '!$BA$1),INDEX('     2022    '!M:M,MATCH($A846,'     2022    '!$AN:$AN,0))),"")</f>
        <v/>
      </c>
      <c r="J846" s="181">
        <f t="shared" si="53"/>
        <v>0</v>
      </c>
      <c r="K846" s="182" t="str">
        <f t="shared" si="54"/>
        <v/>
      </c>
      <c r="L846" s="53"/>
      <c r="M846" s="52" t="str">
        <f>IFERROR(INDEX('     2022    '!R:R,MATCH('Order Summary'!$A846,'     2022    '!$AN:$AN,0)),"")</f>
        <v/>
      </c>
      <c r="N846" s="52" t="str">
        <f>IFERROR(INDEX('     2022    '!V:V,MATCH('Order Summary'!$A846,'     2022    '!$AN:$AN,0)),"")</f>
        <v/>
      </c>
      <c r="O846" s="52" t="str">
        <f>IFERROR(INDEX('     2022    '!S:S,MATCH('Order Summary'!$A846,'     2022    '!$AN:$AN,0)),"")</f>
        <v/>
      </c>
      <c r="P846" s="96" t="str">
        <f t="shared" si="52"/>
        <v/>
      </c>
      <c r="R846" s="9"/>
      <c r="S846" s="9"/>
      <c r="T846" s="9"/>
      <c r="U846" s="9"/>
      <c r="V846" s="9"/>
      <c r="W846" s="9"/>
      <c r="X846" s="9"/>
      <c r="Y846" s="9"/>
      <c r="Z846" s="9"/>
      <c r="AA846" s="9"/>
      <c r="AB846" s="9"/>
      <c r="AC846" s="9"/>
      <c r="AD846" s="9"/>
      <c r="AE846" s="9"/>
      <c r="AF846" s="9"/>
      <c r="AG846" s="9"/>
      <c r="AH846" s="9"/>
      <c r="AI846" s="9"/>
      <c r="AJ846" s="9"/>
      <c r="AK846" s="9"/>
      <c r="AL846" s="9"/>
      <c r="AM846" s="9"/>
      <c r="AN846" s="9"/>
      <c r="AO846" s="9"/>
      <c r="AP846" s="9"/>
      <c r="AQ846" s="9"/>
      <c r="AR846" s="9"/>
      <c r="AS846" s="9"/>
      <c r="AT846" s="9"/>
      <c r="AU846" s="9"/>
      <c r="AV846" s="9"/>
      <c r="AW846" s="9"/>
      <c r="AX846" s="9"/>
      <c r="AY846" s="9"/>
      <c r="AZ846" s="9"/>
      <c r="BA846" s="9"/>
      <c r="BB846" s="9"/>
      <c r="BC846" s="9"/>
      <c r="BD846" s="9"/>
      <c r="BE846" s="9"/>
      <c r="BF846" s="9"/>
      <c r="BG846" s="9"/>
      <c r="BH846" s="9"/>
      <c r="BI846" s="9"/>
      <c r="BJ846" s="9"/>
      <c r="BK846" s="9"/>
      <c r="BL846" s="9"/>
      <c r="BM846" s="9"/>
      <c r="BN846" s="9"/>
      <c r="BO846" s="9"/>
      <c r="BP846" s="9"/>
      <c r="BQ846" s="9"/>
      <c r="BR846" s="9"/>
      <c r="BS846" s="9"/>
      <c r="BT846" s="9"/>
      <c r="BU846" s="9"/>
      <c r="BV846" s="9"/>
      <c r="BW846" s="9"/>
      <c r="BX846" s="9"/>
      <c r="BY846" s="9"/>
      <c r="BZ846" s="9"/>
    </row>
    <row r="847" spans="1:78">
      <c r="A847" s="50">
        <f t="shared" si="55"/>
        <v>836</v>
      </c>
      <c r="C847" s="11" t="str">
        <f>IFERROR(INDEX('     2022    '!D:D,MATCH('Order Summary'!$A847,'     2022    '!$AN:$AN,0)),"")</f>
        <v/>
      </c>
      <c r="D847" s="11" t="str">
        <f>IFERROR(INDEX('     2022    '!C:C,MATCH('Order Summary'!$A847,'     2022    '!$AN:$AN,0)),"")</f>
        <v/>
      </c>
      <c r="E847" s="11" t="str">
        <f>IFERROR(INDEX('     2022    '!E:E,MATCH('Order Summary'!$A847,'     2022    '!$AN:$AN,0)),"")</f>
        <v/>
      </c>
      <c r="F847" s="96">
        <f>IFERROR(INDEX('     2022    '!AY:AY,MATCH($A847,'     2022    '!$AN:$AN,0)),0)</f>
        <v>0</v>
      </c>
      <c r="G847" s="180" t="str">
        <f>IFERROR(IF($O$3&gt;68,INDEX('     2022    '!I:I,MATCH($A847,'     2022    '!$AN:$AN,0))*(1-'     2022    '!$BA$1),INDEX('     2022    '!I:I,MATCH($A847,'     2022    '!$AN:$AN,0))),"")</f>
        <v/>
      </c>
      <c r="H847" s="96">
        <f>IFERROR(INDEX('     2022    '!AZ:AZ,MATCH($A847,'     2022    '!$AN:$AN,0)),0)</f>
        <v>0</v>
      </c>
      <c r="I847" s="180" t="str">
        <f>IFERROR(IF($O$3&gt;68,INDEX('     2022    '!M:M,MATCH($A847,'     2022    '!$AN:$AN,0))*(1-'     2022    '!$BA$1),INDEX('     2022    '!M:M,MATCH($A847,'     2022    '!$AN:$AN,0))),"")</f>
        <v/>
      </c>
      <c r="J847" s="181">
        <f t="shared" si="53"/>
        <v>0</v>
      </c>
      <c r="K847" s="182" t="str">
        <f t="shared" si="54"/>
        <v/>
      </c>
      <c r="L847" s="53"/>
      <c r="M847" s="52" t="str">
        <f>IFERROR(INDEX('     2022    '!R:R,MATCH('Order Summary'!$A847,'     2022    '!$AN:$AN,0)),"")</f>
        <v/>
      </c>
      <c r="N847" s="52" t="str">
        <f>IFERROR(INDEX('     2022    '!V:V,MATCH('Order Summary'!$A847,'     2022    '!$AN:$AN,0)),"")</f>
        <v/>
      </c>
      <c r="O847" s="52" t="str">
        <f>IFERROR(INDEX('     2022    '!S:S,MATCH('Order Summary'!$A847,'     2022    '!$AN:$AN,0)),"")</f>
        <v/>
      </c>
      <c r="P847" s="96" t="str">
        <f t="shared" si="52"/>
        <v/>
      </c>
      <c r="R847" s="9"/>
      <c r="S847" s="9"/>
      <c r="T847" s="9"/>
      <c r="U847" s="9"/>
      <c r="V847" s="9"/>
      <c r="W847" s="9"/>
      <c r="X847" s="9"/>
      <c r="Y847" s="9"/>
      <c r="Z847" s="9"/>
      <c r="AA847" s="9"/>
      <c r="AB847" s="9"/>
      <c r="AC847" s="9"/>
      <c r="AD847" s="9"/>
      <c r="AE847" s="9"/>
      <c r="AF847" s="9"/>
      <c r="AG847" s="9"/>
      <c r="AH847" s="9"/>
      <c r="AI847" s="9"/>
      <c r="AJ847" s="9"/>
      <c r="AK847" s="9"/>
      <c r="AL847" s="9"/>
      <c r="AM847" s="9"/>
      <c r="AN847" s="9"/>
      <c r="AO847" s="9"/>
      <c r="AP847" s="9"/>
      <c r="AQ847" s="9"/>
      <c r="AR847" s="9"/>
      <c r="AS847" s="9"/>
      <c r="AT847" s="9"/>
      <c r="AU847" s="9"/>
      <c r="AV847" s="9"/>
      <c r="AW847" s="9"/>
      <c r="AX847" s="9"/>
      <c r="AY847" s="9"/>
      <c r="AZ847" s="9"/>
      <c r="BA847" s="9"/>
      <c r="BB847" s="9"/>
      <c r="BC847" s="9"/>
      <c r="BD847" s="9"/>
      <c r="BE847" s="9"/>
      <c r="BF847" s="9"/>
      <c r="BG847" s="9"/>
      <c r="BH847" s="9"/>
      <c r="BI847" s="9"/>
      <c r="BJ847" s="9"/>
      <c r="BK847" s="9"/>
      <c r="BL847" s="9"/>
      <c r="BM847" s="9"/>
      <c r="BN847" s="9"/>
      <c r="BO847" s="9"/>
      <c r="BP847" s="9"/>
      <c r="BQ847" s="9"/>
      <c r="BR847" s="9"/>
      <c r="BS847" s="9"/>
      <c r="BT847" s="9"/>
      <c r="BU847" s="9"/>
      <c r="BV847" s="9"/>
      <c r="BW847" s="9"/>
      <c r="BX847" s="9"/>
      <c r="BY847" s="9"/>
      <c r="BZ847" s="9"/>
    </row>
    <row r="848" spans="1:78">
      <c r="A848" s="50">
        <f t="shared" si="55"/>
        <v>837</v>
      </c>
      <c r="C848" s="11" t="str">
        <f>IFERROR(INDEX('     2022    '!D:D,MATCH('Order Summary'!$A848,'     2022    '!$AN:$AN,0)),"")</f>
        <v/>
      </c>
      <c r="D848" s="11" t="str">
        <f>IFERROR(INDEX('     2022    '!C:C,MATCH('Order Summary'!$A848,'     2022    '!$AN:$AN,0)),"")</f>
        <v/>
      </c>
      <c r="E848" s="11" t="str">
        <f>IFERROR(INDEX('     2022    '!E:E,MATCH('Order Summary'!$A848,'     2022    '!$AN:$AN,0)),"")</f>
        <v/>
      </c>
      <c r="F848" s="96">
        <f>IFERROR(INDEX('     2022    '!AY:AY,MATCH($A848,'     2022    '!$AN:$AN,0)),0)</f>
        <v>0</v>
      </c>
      <c r="G848" s="180" t="str">
        <f>IFERROR(IF($O$3&gt;68,INDEX('     2022    '!I:I,MATCH($A848,'     2022    '!$AN:$AN,0))*(1-'     2022    '!$BA$1),INDEX('     2022    '!I:I,MATCH($A848,'     2022    '!$AN:$AN,0))),"")</f>
        <v/>
      </c>
      <c r="H848" s="96">
        <f>IFERROR(INDEX('     2022    '!AZ:AZ,MATCH($A848,'     2022    '!$AN:$AN,0)),0)</f>
        <v>0</v>
      </c>
      <c r="I848" s="180" t="str">
        <f>IFERROR(IF($O$3&gt;68,INDEX('     2022    '!M:M,MATCH($A848,'     2022    '!$AN:$AN,0))*(1-'     2022    '!$BA$1),INDEX('     2022    '!M:M,MATCH($A848,'     2022    '!$AN:$AN,0))),"")</f>
        <v/>
      </c>
      <c r="J848" s="181">
        <f t="shared" si="53"/>
        <v>0</v>
      </c>
      <c r="K848" s="182" t="str">
        <f t="shared" si="54"/>
        <v/>
      </c>
      <c r="L848" s="53"/>
      <c r="M848" s="52" t="str">
        <f>IFERROR(INDEX('     2022    '!R:R,MATCH('Order Summary'!$A848,'     2022    '!$AN:$AN,0)),"")</f>
        <v/>
      </c>
      <c r="N848" s="52" t="str">
        <f>IFERROR(INDEX('     2022    '!V:V,MATCH('Order Summary'!$A848,'     2022    '!$AN:$AN,0)),"")</f>
        <v/>
      </c>
      <c r="O848" s="52" t="str">
        <f>IFERROR(INDEX('     2022    '!S:S,MATCH('Order Summary'!$A848,'     2022    '!$AN:$AN,0)),"")</f>
        <v/>
      </c>
      <c r="P848" s="96" t="str">
        <f t="shared" si="52"/>
        <v/>
      </c>
      <c r="R848" s="9"/>
      <c r="S848" s="9"/>
      <c r="T848" s="9"/>
      <c r="U848" s="9"/>
      <c r="V848" s="9"/>
      <c r="W848" s="9"/>
      <c r="X848" s="9"/>
      <c r="Y848" s="9"/>
      <c r="Z848" s="9"/>
      <c r="AA848" s="9"/>
      <c r="AB848" s="9"/>
      <c r="AC848" s="9"/>
      <c r="AD848" s="9"/>
      <c r="AE848" s="9"/>
      <c r="AF848" s="9"/>
      <c r="AG848" s="9"/>
      <c r="AH848" s="9"/>
      <c r="AI848" s="9"/>
      <c r="AJ848" s="9"/>
      <c r="AK848" s="9"/>
      <c r="AL848" s="9"/>
      <c r="AM848" s="9"/>
      <c r="AN848" s="9"/>
      <c r="AO848" s="9"/>
      <c r="AP848" s="9"/>
      <c r="AQ848" s="9"/>
      <c r="AR848" s="9"/>
      <c r="AS848" s="9"/>
      <c r="AT848" s="9"/>
      <c r="AU848" s="9"/>
      <c r="AV848" s="9"/>
      <c r="AW848" s="9"/>
      <c r="AX848" s="9"/>
      <c r="AY848" s="9"/>
      <c r="AZ848" s="9"/>
      <c r="BA848" s="9"/>
      <c r="BB848" s="9"/>
      <c r="BC848" s="9"/>
      <c r="BD848" s="9"/>
      <c r="BE848" s="9"/>
      <c r="BF848" s="9"/>
      <c r="BG848" s="9"/>
      <c r="BH848" s="9"/>
      <c r="BI848" s="9"/>
      <c r="BJ848" s="9"/>
      <c r="BK848" s="9"/>
      <c r="BL848" s="9"/>
      <c r="BM848" s="9"/>
      <c r="BN848" s="9"/>
      <c r="BO848" s="9"/>
      <c r="BP848" s="9"/>
      <c r="BQ848" s="9"/>
      <c r="BR848" s="9"/>
      <c r="BS848" s="9"/>
      <c r="BT848" s="9"/>
      <c r="BU848" s="9"/>
      <c r="BV848" s="9"/>
      <c r="BW848" s="9"/>
      <c r="BX848" s="9"/>
      <c r="BY848" s="9"/>
      <c r="BZ848" s="9"/>
    </row>
    <row r="849" spans="1:78">
      <c r="A849" s="50">
        <f t="shared" si="55"/>
        <v>838</v>
      </c>
      <c r="C849" s="11" t="str">
        <f>IFERROR(INDEX('     2022    '!D:D,MATCH('Order Summary'!$A849,'     2022    '!$AN:$AN,0)),"")</f>
        <v/>
      </c>
      <c r="D849" s="11" t="str">
        <f>IFERROR(INDEX('     2022    '!C:C,MATCH('Order Summary'!$A849,'     2022    '!$AN:$AN,0)),"")</f>
        <v/>
      </c>
      <c r="E849" s="11" t="str">
        <f>IFERROR(INDEX('     2022    '!E:E,MATCH('Order Summary'!$A849,'     2022    '!$AN:$AN,0)),"")</f>
        <v/>
      </c>
      <c r="F849" s="96">
        <f>IFERROR(INDEX('     2022    '!AY:AY,MATCH($A849,'     2022    '!$AN:$AN,0)),0)</f>
        <v>0</v>
      </c>
      <c r="G849" s="180" t="str">
        <f>IFERROR(IF($O$3&gt;68,INDEX('     2022    '!I:I,MATCH($A849,'     2022    '!$AN:$AN,0))*(1-'     2022    '!$BA$1),INDEX('     2022    '!I:I,MATCH($A849,'     2022    '!$AN:$AN,0))),"")</f>
        <v/>
      </c>
      <c r="H849" s="96">
        <f>IFERROR(INDEX('     2022    '!AZ:AZ,MATCH($A849,'     2022    '!$AN:$AN,0)),0)</f>
        <v>0</v>
      </c>
      <c r="I849" s="180" t="str">
        <f>IFERROR(IF($O$3&gt;68,INDEX('     2022    '!M:M,MATCH($A849,'     2022    '!$AN:$AN,0))*(1-'     2022    '!$BA$1),INDEX('     2022    '!M:M,MATCH($A849,'     2022    '!$AN:$AN,0))),"")</f>
        <v/>
      </c>
      <c r="J849" s="181">
        <f t="shared" si="53"/>
        <v>0</v>
      </c>
      <c r="K849" s="182" t="str">
        <f t="shared" si="54"/>
        <v/>
      </c>
      <c r="L849" s="53"/>
      <c r="M849" s="52" t="str">
        <f>IFERROR(INDEX('     2022    '!R:R,MATCH('Order Summary'!$A849,'     2022    '!$AN:$AN,0)),"")</f>
        <v/>
      </c>
      <c r="N849" s="52" t="str">
        <f>IFERROR(INDEX('     2022    '!V:V,MATCH('Order Summary'!$A849,'     2022    '!$AN:$AN,0)),"")</f>
        <v/>
      </c>
      <c r="O849" s="52" t="str">
        <f>IFERROR(INDEX('     2022    '!S:S,MATCH('Order Summary'!$A849,'     2022    '!$AN:$AN,0)),"")</f>
        <v/>
      </c>
      <c r="P849" s="96" t="str">
        <f t="shared" si="52"/>
        <v/>
      </c>
      <c r="R849" s="9"/>
      <c r="S849" s="9"/>
      <c r="T849" s="9"/>
      <c r="U849" s="9"/>
      <c r="V849" s="9"/>
      <c r="W849" s="9"/>
      <c r="X849" s="9"/>
      <c r="Y849" s="9"/>
      <c r="Z849" s="9"/>
      <c r="AA849" s="9"/>
      <c r="AB849" s="9"/>
      <c r="AC849" s="9"/>
      <c r="AD849" s="9"/>
      <c r="AE849" s="9"/>
      <c r="AF849" s="9"/>
      <c r="AG849" s="9"/>
      <c r="AH849" s="9"/>
      <c r="AI849" s="9"/>
      <c r="AJ849" s="9"/>
      <c r="AK849" s="9"/>
      <c r="AL849" s="9"/>
      <c r="AM849" s="9"/>
      <c r="AN849" s="9"/>
      <c r="AO849" s="9"/>
      <c r="AP849" s="9"/>
      <c r="AQ849" s="9"/>
      <c r="AR849" s="9"/>
      <c r="AS849" s="9"/>
      <c r="AT849" s="9"/>
      <c r="AU849" s="9"/>
      <c r="AV849" s="9"/>
      <c r="AW849" s="9"/>
      <c r="AX849" s="9"/>
      <c r="AY849" s="9"/>
      <c r="AZ849" s="9"/>
      <c r="BA849" s="9"/>
      <c r="BB849" s="9"/>
      <c r="BC849" s="9"/>
      <c r="BD849" s="9"/>
      <c r="BE849" s="9"/>
      <c r="BF849" s="9"/>
      <c r="BG849" s="9"/>
      <c r="BH849" s="9"/>
      <c r="BI849" s="9"/>
      <c r="BJ849" s="9"/>
      <c r="BK849" s="9"/>
      <c r="BL849" s="9"/>
      <c r="BM849" s="9"/>
      <c r="BN849" s="9"/>
      <c r="BO849" s="9"/>
      <c r="BP849" s="9"/>
      <c r="BQ849" s="9"/>
      <c r="BR849" s="9"/>
      <c r="BS849" s="9"/>
      <c r="BT849" s="9"/>
      <c r="BU849" s="9"/>
      <c r="BV849" s="9"/>
      <c r="BW849" s="9"/>
      <c r="BX849" s="9"/>
      <c r="BY849" s="9"/>
      <c r="BZ849" s="9"/>
    </row>
    <row r="850" spans="1:78">
      <c r="A850" s="50">
        <f t="shared" si="55"/>
        <v>839</v>
      </c>
      <c r="C850" s="11" t="str">
        <f>IFERROR(INDEX('     2022    '!D:D,MATCH('Order Summary'!$A850,'     2022    '!$AN:$AN,0)),"")</f>
        <v/>
      </c>
      <c r="D850" s="11" t="str">
        <f>IFERROR(INDEX('     2022    '!C:C,MATCH('Order Summary'!$A850,'     2022    '!$AN:$AN,0)),"")</f>
        <v/>
      </c>
      <c r="E850" s="11" t="str">
        <f>IFERROR(INDEX('     2022    '!E:E,MATCH('Order Summary'!$A850,'     2022    '!$AN:$AN,0)),"")</f>
        <v/>
      </c>
      <c r="F850" s="96">
        <f>IFERROR(INDEX('     2022    '!AY:AY,MATCH($A850,'     2022    '!$AN:$AN,0)),0)</f>
        <v>0</v>
      </c>
      <c r="G850" s="180" t="str">
        <f>IFERROR(IF($O$3&gt;68,INDEX('     2022    '!I:I,MATCH($A850,'     2022    '!$AN:$AN,0))*(1-'     2022    '!$BA$1),INDEX('     2022    '!I:I,MATCH($A850,'     2022    '!$AN:$AN,0))),"")</f>
        <v/>
      </c>
      <c r="H850" s="96">
        <f>IFERROR(INDEX('     2022    '!AZ:AZ,MATCH($A850,'     2022    '!$AN:$AN,0)),0)</f>
        <v>0</v>
      </c>
      <c r="I850" s="180" t="str">
        <f>IFERROR(IF($O$3&gt;68,INDEX('     2022    '!M:M,MATCH($A850,'     2022    '!$AN:$AN,0))*(1-'     2022    '!$BA$1),INDEX('     2022    '!M:M,MATCH($A850,'     2022    '!$AN:$AN,0))),"")</f>
        <v/>
      </c>
      <c r="J850" s="181">
        <f t="shared" si="53"/>
        <v>0</v>
      </c>
      <c r="K850" s="182" t="str">
        <f t="shared" si="54"/>
        <v/>
      </c>
      <c r="L850" s="53"/>
      <c r="M850" s="52" t="str">
        <f>IFERROR(INDEX('     2022    '!R:R,MATCH('Order Summary'!$A850,'     2022    '!$AN:$AN,0)),"")</f>
        <v/>
      </c>
      <c r="N850" s="52" t="str">
        <f>IFERROR(INDEX('     2022    '!V:V,MATCH('Order Summary'!$A850,'     2022    '!$AN:$AN,0)),"")</f>
        <v/>
      </c>
      <c r="O850" s="52" t="str">
        <f>IFERROR(INDEX('     2022    '!S:S,MATCH('Order Summary'!$A850,'     2022    '!$AN:$AN,0)),"")</f>
        <v/>
      </c>
      <c r="P850" s="96" t="str">
        <f t="shared" si="52"/>
        <v/>
      </c>
      <c r="R850" s="9"/>
      <c r="S850" s="9"/>
      <c r="T850" s="9"/>
      <c r="U850" s="9"/>
      <c r="V850" s="9"/>
      <c r="W850" s="9"/>
      <c r="X850" s="9"/>
      <c r="Y850" s="9"/>
      <c r="Z850" s="9"/>
      <c r="AA850" s="9"/>
      <c r="AB850" s="9"/>
      <c r="AC850" s="9"/>
      <c r="AD850" s="9"/>
      <c r="AE850" s="9"/>
      <c r="AF850" s="9"/>
      <c r="AG850" s="9"/>
      <c r="AH850" s="9"/>
      <c r="AI850" s="9"/>
      <c r="AJ850" s="9"/>
      <c r="AK850" s="9"/>
      <c r="AL850" s="9"/>
      <c r="AM850" s="9"/>
      <c r="AN850" s="9"/>
      <c r="AO850" s="9"/>
      <c r="AP850" s="9"/>
      <c r="AQ850" s="9"/>
      <c r="AR850" s="9"/>
      <c r="AS850" s="9"/>
      <c r="AT850" s="9"/>
      <c r="AU850" s="9"/>
      <c r="AV850" s="9"/>
      <c r="AW850" s="9"/>
      <c r="AX850" s="9"/>
      <c r="AY850" s="9"/>
      <c r="AZ850" s="9"/>
      <c r="BA850" s="9"/>
      <c r="BB850" s="9"/>
      <c r="BC850" s="9"/>
      <c r="BD850" s="9"/>
      <c r="BE850" s="9"/>
      <c r="BF850" s="9"/>
      <c r="BG850" s="9"/>
      <c r="BH850" s="9"/>
      <c r="BI850" s="9"/>
      <c r="BJ850" s="9"/>
      <c r="BK850" s="9"/>
      <c r="BL850" s="9"/>
      <c r="BM850" s="9"/>
      <c r="BN850" s="9"/>
      <c r="BO850" s="9"/>
      <c r="BP850" s="9"/>
      <c r="BQ850" s="9"/>
      <c r="BR850" s="9"/>
      <c r="BS850" s="9"/>
      <c r="BT850" s="9"/>
      <c r="BU850" s="9"/>
      <c r="BV850" s="9"/>
      <c r="BW850" s="9"/>
      <c r="BX850" s="9"/>
      <c r="BY850" s="9"/>
      <c r="BZ850" s="9"/>
    </row>
    <row r="851" spans="1:78">
      <c r="A851" s="50">
        <f t="shared" si="55"/>
        <v>840</v>
      </c>
      <c r="C851" s="11" t="str">
        <f>IFERROR(INDEX('     2022    '!D:D,MATCH('Order Summary'!$A851,'     2022    '!$AN:$AN,0)),"")</f>
        <v/>
      </c>
      <c r="D851" s="11" t="str">
        <f>IFERROR(INDEX('     2022    '!C:C,MATCH('Order Summary'!$A851,'     2022    '!$AN:$AN,0)),"")</f>
        <v/>
      </c>
      <c r="E851" s="11" t="str">
        <f>IFERROR(INDEX('     2022    '!E:E,MATCH('Order Summary'!$A851,'     2022    '!$AN:$AN,0)),"")</f>
        <v/>
      </c>
      <c r="F851" s="96">
        <f>IFERROR(INDEX('     2022    '!AY:AY,MATCH($A851,'     2022    '!$AN:$AN,0)),0)</f>
        <v>0</v>
      </c>
      <c r="G851" s="180" t="str">
        <f>IFERROR(IF($O$3&gt;68,INDEX('     2022    '!I:I,MATCH($A851,'     2022    '!$AN:$AN,0))*(1-'     2022    '!$BA$1),INDEX('     2022    '!I:I,MATCH($A851,'     2022    '!$AN:$AN,0))),"")</f>
        <v/>
      </c>
      <c r="H851" s="96">
        <f>IFERROR(INDEX('     2022    '!AZ:AZ,MATCH($A851,'     2022    '!$AN:$AN,0)),0)</f>
        <v>0</v>
      </c>
      <c r="I851" s="180" t="str">
        <f>IFERROR(IF($O$3&gt;68,INDEX('     2022    '!M:M,MATCH($A851,'     2022    '!$AN:$AN,0))*(1-'     2022    '!$BA$1),INDEX('     2022    '!M:M,MATCH($A851,'     2022    '!$AN:$AN,0))),"")</f>
        <v/>
      </c>
      <c r="J851" s="181">
        <f t="shared" si="53"/>
        <v>0</v>
      </c>
      <c r="K851" s="182" t="str">
        <f t="shared" si="54"/>
        <v/>
      </c>
      <c r="L851" s="53"/>
      <c r="M851" s="52" t="str">
        <f>IFERROR(INDEX('     2022    '!R:R,MATCH('Order Summary'!$A851,'     2022    '!$AN:$AN,0)),"")</f>
        <v/>
      </c>
      <c r="N851" s="52" t="str">
        <f>IFERROR(INDEX('     2022    '!V:V,MATCH('Order Summary'!$A851,'     2022    '!$AN:$AN,0)),"")</f>
        <v/>
      </c>
      <c r="O851" s="52" t="str">
        <f>IFERROR(INDEX('     2022    '!S:S,MATCH('Order Summary'!$A851,'     2022    '!$AN:$AN,0)),"")</f>
        <v/>
      </c>
      <c r="P851" s="96" t="str">
        <f t="shared" si="52"/>
        <v/>
      </c>
      <c r="R851" s="9"/>
      <c r="S851" s="9"/>
      <c r="T851" s="9"/>
      <c r="U851" s="9"/>
      <c r="V851" s="9"/>
      <c r="W851" s="9"/>
      <c r="X851" s="9"/>
      <c r="Y851" s="9"/>
      <c r="Z851" s="9"/>
      <c r="AA851" s="9"/>
      <c r="AB851" s="9"/>
      <c r="AC851" s="9"/>
      <c r="AD851" s="9"/>
      <c r="AE851" s="9"/>
      <c r="AF851" s="9"/>
      <c r="AG851" s="9"/>
      <c r="AH851" s="9"/>
      <c r="AI851" s="9"/>
      <c r="AJ851" s="9"/>
      <c r="AK851" s="9"/>
      <c r="AL851" s="9"/>
      <c r="AM851" s="9"/>
      <c r="AN851" s="9"/>
      <c r="AO851" s="9"/>
      <c r="AP851" s="9"/>
      <c r="AQ851" s="9"/>
      <c r="AR851" s="9"/>
      <c r="AS851" s="9"/>
      <c r="AT851" s="9"/>
      <c r="AU851" s="9"/>
      <c r="AV851" s="9"/>
      <c r="AW851" s="9"/>
      <c r="AX851" s="9"/>
      <c r="AY851" s="9"/>
      <c r="AZ851" s="9"/>
      <c r="BA851" s="9"/>
      <c r="BB851" s="9"/>
      <c r="BC851" s="9"/>
      <c r="BD851" s="9"/>
      <c r="BE851" s="9"/>
      <c r="BF851" s="9"/>
      <c r="BG851" s="9"/>
      <c r="BH851" s="9"/>
      <c r="BI851" s="9"/>
      <c r="BJ851" s="9"/>
      <c r="BK851" s="9"/>
      <c r="BL851" s="9"/>
      <c r="BM851" s="9"/>
      <c r="BN851" s="9"/>
      <c r="BO851" s="9"/>
      <c r="BP851" s="9"/>
      <c r="BQ851" s="9"/>
      <c r="BR851" s="9"/>
      <c r="BS851" s="9"/>
      <c r="BT851" s="9"/>
      <c r="BU851" s="9"/>
      <c r="BV851" s="9"/>
      <c r="BW851" s="9"/>
      <c r="BX851" s="9"/>
      <c r="BY851" s="9"/>
      <c r="BZ851" s="9"/>
    </row>
    <row r="852" spans="1:78">
      <c r="A852" s="50">
        <f t="shared" si="55"/>
        <v>841</v>
      </c>
      <c r="C852" s="11" t="str">
        <f>IFERROR(INDEX('     2022    '!D:D,MATCH('Order Summary'!$A852,'     2022    '!$AN:$AN,0)),"")</f>
        <v/>
      </c>
      <c r="D852" s="11" t="str">
        <f>IFERROR(INDEX('     2022    '!C:C,MATCH('Order Summary'!$A852,'     2022    '!$AN:$AN,0)),"")</f>
        <v/>
      </c>
      <c r="E852" s="11" t="str">
        <f>IFERROR(INDEX('     2022    '!E:E,MATCH('Order Summary'!$A852,'     2022    '!$AN:$AN,0)),"")</f>
        <v/>
      </c>
      <c r="F852" s="96">
        <f>IFERROR(INDEX('     2022    '!AY:AY,MATCH($A852,'     2022    '!$AN:$AN,0)),0)</f>
        <v>0</v>
      </c>
      <c r="G852" s="180" t="str">
        <f>IFERROR(IF($O$3&gt;68,INDEX('     2022    '!I:I,MATCH($A852,'     2022    '!$AN:$AN,0))*(1-'     2022    '!$BA$1),INDEX('     2022    '!I:I,MATCH($A852,'     2022    '!$AN:$AN,0))),"")</f>
        <v/>
      </c>
      <c r="H852" s="96">
        <f>IFERROR(INDEX('     2022    '!AZ:AZ,MATCH($A852,'     2022    '!$AN:$AN,0)),0)</f>
        <v>0</v>
      </c>
      <c r="I852" s="180" t="str">
        <f>IFERROR(IF($O$3&gt;68,INDEX('     2022    '!M:M,MATCH($A852,'     2022    '!$AN:$AN,0))*(1-'     2022    '!$BA$1),INDEX('     2022    '!M:M,MATCH($A852,'     2022    '!$AN:$AN,0))),"")</f>
        <v/>
      </c>
      <c r="J852" s="181">
        <f t="shared" si="53"/>
        <v>0</v>
      </c>
      <c r="K852" s="182" t="str">
        <f t="shared" si="54"/>
        <v/>
      </c>
      <c r="L852" s="53"/>
      <c r="M852" s="52" t="str">
        <f>IFERROR(INDEX('     2022    '!R:R,MATCH('Order Summary'!$A852,'     2022    '!$AN:$AN,0)),"")</f>
        <v/>
      </c>
      <c r="N852" s="52" t="str">
        <f>IFERROR(INDEX('     2022    '!V:V,MATCH('Order Summary'!$A852,'     2022    '!$AN:$AN,0)),"")</f>
        <v/>
      </c>
      <c r="O852" s="52" t="str">
        <f>IFERROR(INDEX('     2022    '!S:S,MATCH('Order Summary'!$A852,'     2022    '!$AN:$AN,0)),"")</f>
        <v/>
      </c>
      <c r="P852" s="96" t="str">
        <f t="shared" si="52"/>
        <v/>
      </c>
      <c r="R852" s="9"/>
      <c r="S852" s="9"/>
      <c r="T852" s="9"/>
      <c r="U852" s="9"/>
      <c r="V852" s="9"/>
      <c r="W852" s="9"/>
      <c r="X852" s="9"/>
      <c r="Y852" s="9"/>
      <c r="Z852" s="9"/>
      <c r="AA852" s="9"/>
      <c r="AB852" s="9"/>
      <c r="AC852" s="9"/>
      <c r="AD852" s="9"/>
      <c r="AE852" s="9"/>
      <c r="AF852" s="9"/>
      <c r="AG852" s="9"/>
      <c r="AH852" s="9"/>
      <c r="AI852" s="9"/>
      <c r="AJ852" s="9"/>
      <c r="AK852" s="9"/>
      <c r="AL852" s="9"/>
      <c r="AM852" s="9"/>
      <c r="AN852" s="9"/>
      <c r="AO852" s="9"/>
      <c r="AP852" s="9"/>
      <c r="AQ852" s="9"/>
      <c r="AR852" s="9"/>
      <c r="AS852" s="9"/>
      <c r="AT852" s="9"/>
      <c r="AU852" s="9"/>
      <c r="AV852" s="9"/>
      <c r="AW852" s="9"/>
      <c r="AX852" s="9"/>
      <c r="AY852" s="9"/>
      <c r="AZ852" s="9"/>
      <c r="BA852" s="9"/>
      <c r="BB852" s="9"/>
      <c r="BC852" s="9"/>
      <c r="BD852" s="9"/>
      <c r="BE852" s="9"/>
      <c r="BF852" s="9"/>
      <c r="BG852" s="9"/>
      <c r="BH852" s="9"/>
      <c r="BI852" s="9"/>
      <c r="BJ852" s="9"/>
      <c r="BK852" s="9"/>
      <c r="BL852" s="9"/>
      <c r="BM852" s="9"/>
      <c r="BN852" s="9"/>
      <c r="BO852" s="9"/>
      <c r="BP852" s="9"/>
      <c r="BQ852" s="9"/>
      <c r="BR852" s="9"/>
      <c r="BS852" s="9"/>
      <c r="BT852" s="9"/>
      <c r="BU852" s="9"/>
      <c r="BV852" s="9"/>
      <c r="BW852" s="9"/>
      <c r="BX852" s="9"/>
      <c r="BY852" s="9"/>
      <c r="BZ852" s="9"/>
    </row>
    <row r="853" spans="1:78">
      <c r="A853" s="50">
        <f t="shared" si="55"/>
        <v>842</v>
      </c>
      <c r="C853" s="11" t="str">
        <f>IFERROR(INDEX('     2022    '!D:D,MATCH('Order Summary'!$A853,'     2022    '!$AN:$AN,0)),"")</f>
        <v/>
      </c>
      <c r="D853" s="11" t="str">
        <f>IFERROR(INDEX('     2022    '!C:C,MATCH('Order Summary'!$A853,'     2022    '!$AN:$AN,0)),"")</f>
        <v/>
      </c>
      <c r="E853" s="11" t="str">
        <f>IFERROR(INDEX('     2022    '!E:E,MATCH('Order Summary'!$A853,'     2022    '!$AN:$AN,0)),"")</f>
        <v/>
      </c>
      <c r="F853" s="96">
        <f>IFERROR(INDEX('     2022    '!AY:AY,MATCH($A853,'     2022    '!$AN:$AN,0)),0)</f>
        <v>0</v>
      </c>
      <c r="G853" s="180" t="str">
        <f>IFERROR(IF($O$3&gt;68,INDEX('     2022    '!I:I,MATCH($A853,'     2022    '!$AN:$AN,0))*(1-'     2022    '!$BA$1),INDEX('     2022    '!I:I,MATCH($A853,'     2022    '!$AN:$AN,0))),"")</f>
        <v/>
      </c>
      <c r="H853" s="96">
        <f>IFERROR(INDEX('     2022    '!AZ:AZ,MATCH($A853,'     2022    '!$AN:$AN,0)),0)</f>
        <v>0</v>
      </c>
      <c r="I853" s="180" t="str">
        <f>IFERROR(IF($O$3&gt;68,INDEX('     2022    '!M:M,MATCH($A853,'     2022    '!$AN:$AN,0))*(1-'     2022    '!$BA$1),INDEX('     2022    '!M:M,MATCH($A853,'     2022    '!$AN:$AN,0))),"")</f>
        <v/>
      </c>
      <c r="J853" s="181">
        <f t="shared" si="53"/>
        <v>0</v>
      </c>
      <c r="K853" s="182" t="str">
        <f t="shared" si="54"/>
        <v/>
      </c>
      <c r="L853" s="53"/>
      <c r="M853" s="52" t="str">
        <f>IFERROR(INDEX('     2022    '!R:R,MATCH('Order Summary'!$A853,'     2022    '!$AN:$AN,0)),"")</f>
        <v/>
      </c>
      <c r="N853" s="52" t="str">
        <f>IFERROR(INDEX('     2022    '!V:V,MATCH('Order Summary'!$A853,'     2022    '!$AN:$AN,0)),"")</f>
        <v/>
      </c>
      <c r="O853" s="52" t="str">
        <f>IFERROR(INDEX('     2022    '!S:S,MATCH('Order Summary'!$A853,'     2022    '!$AN:$AN,0)),"")</f>
        <v/>
      </c>
      <c r="P853" s="96" t="str">
        <f t="shared" si="52"/>
        <v/>
      </c>
      <c r="R853" s="9"/>
      <c r="S853" s="9"/>
      <c r="T853" s="9"/>
      <c r="U853" s="9"/>
      <c r="V853" s="9"/>
      <c r="W853" s="9"/>
      <c r="X853" s="9"/>
      <c r="Y853" s="9"/>
      <c r="Z853" s="9"/>
      <c r="AA853" s="9"/>
      <c r="AB853" s="9"/>
      <c r="AC853" s="9"/>
      <c r="AD853" s="9"/>
      <c r="AE853" s="9"/>
      <c r="AF853" s="9"/>
      <c r="AG853" s="9"/>
      <c r="AH853" s="9"/>
      <c r="AI853" s="9"/>
      <c r="AJ853" s="9"/>
      <c r="AK853" s="9"/>
      <c r="AL853" s="9"/>
      <c r="AM853" s="9"/>
      <c r="AN853" s="9"/>
      <c r="AO853" s="9"/>
      <c r="AP853" s="9"/>
      <c r="AQ853" s="9"/>
      <c r="AR853" s="9"/>
      <c r="AS853" s="9"/>
      <c r="AT853" s="9"/>
      <c r="AU853" s="9"/>
      <c r="AV853" s="9"/>
      <c r="AW853" s="9"/>
      <c r="AX853" s="9"/>
      <c r="AY853" s="9"/>
      <c r="AZ853" s="9"/>
      <c r="BA853" s="9"/>
      <c r="BB853" s="9"/>
      <c r="BC853" s="9"/>
      <c r="BD853" s="9"/>
      <c r="BE853" s="9"/>
      <c r="BF853" s="9"/>
      <c r="BG853" s="9"/>
      <c r="BH853" s="9"/>
      <c r="BI853" s="9"/>
      <c r="BJ853" s="9"/>
      <c r="BK853" s="9"/>
      <c r="BL853" s="9"/>
      <c r="BM853" s="9"/>
      <c r="BN853" s="9"/>
      <c r="BO853" s="9"/>
      <c r="BP853" s="9"/>
      <c r="BQ853" s="9"/>
      <c r="BR853" s="9"/>
      <c r="BS853" s="9"/>
      <c r="BT853" s="9"/>
      <c r="BU853" s="9"/>
      <c r="BV853" s="9"/>
      <c r="BW853" s="9"/>
      <c r="BX853" s="9"/>
      <c r="BY853" s="9"/>
      <c r="BZ853" s="9"/>
    </row>
    <row r="854" spans="1:78">
      <c r="A854" s="50">
        <f t="shared" si="55"/>
        <v>843</v>
      </c>
      <c r="C854" s="11" t="str">
        <f>IFERROR(INDEX('     2022    '!D:D,MATCH('Order Summary'!$A854,'     2022    '!$AN:$AN,0)),"")</f>
        <v/>
      </c>
      <c r="D854" s="11" t="str">
        <f>IFERROR(INDEX('     2022    '!C:C,MATCH('Order Summary'!$A854,'     2022    '!$AN:$AN,0)),"")</f>
        <v/>
      </c>
      <c r="E854" s="11" t="str">
        <f>IFERROR(INDEX('     2022    '!E:E,MATCH('Order Summary'!$A854,'     2022    '!$AN:$AN,0)),"")</f>
        <v/>
      </c>
      <c r="F854" s="96">
        <f>IFERROR(INDEX('     2022    '!AY:AY,MATCH($A854,'     2022    '!$AN:$AN,0)),0)</f>
        <v>0</v>
      </c>
      <c r="G854" s="180" t="str">
        <f>IFERROR(IF($O$3&gt;68,INDEX('     2022    '!I:I,MATCH($A854,'     2022    '!$AN:$AN,0))*(1-'     2022    '!$BA$1),INDEX('     2022    '!I:I,MATCH($A854,'     2022    '!$AN:$AN,0))),"")</f>
        <v/>
      </c>
      <c r="H854" s="96">
        <f>IFERROR(INDEX('     2022    '!AZ:AZ,MATCH($A854,'     2022    '!$AN:$AN,0)),0)</f>
        <v>0</v>
      </c>
      <c r="I854" s="180" t="str">
        <f>IFERROR(IF($O$3&gt;68,INDEX('     2022    '!M:M,MATCH($A854,'     2022    '!$AN:$AN,0))*(1-'     2022    '!$BA$1),INDEX('     2022    '!M:M,MATCH($A854,'     2022    '!$AN:$AN,0))),"")</f>
        <v/>
      </c>
      <c r="J854" s="181">
        <f t="shared" si="53"/>
        <v>0</v>
      </c>
      <c r="K854" s="182" t="str">
        <f t="shared" si="54"/>
        <v/>
      </c>
      <c r="L854" s="53"/>
      <c r="M854" s="52" t="str">
        <f>IFERROR(INDEX('     2022    '!R:R,MATCH('Order Summary'!$A854,'     2022    '!$AN:$AN,0)),"")</f>
        <v/>
      </c>
      <c r="N854" s="52" t="str">
        <f>IFERROR(INDEX('     2022    '!V:V,MATCH('Order Summary'!$A854,'     2022    '!$AN:$AN,0)),"")</f>
        <v/>
      </c>
      <c r="O854" s="52" t="str">
        <f>IFERROR(INDEX('     2022    '!S:S,MATCH('Order Summary'!$A854,'     2022    '!$AN:$AN,0)),"")</f>
        <v/>
      </c>
      <c r="P854" s="96" t="str">
        <f t="shared" si="52"/>
        <v/>
      </c>
      <c r="R854" s="9"/>
      <c r="S854" s="9"/>
      <c r="T854" s="9"/>
      <c r="U854" s="9"/>
      <c r="V854" s="9"/>
      <c r="W854" s="9"/>
      <c r="X854" s="9"/>
      <c r="Y854" s="9"/>
      <c r="Z854" s="9"/>
      <c r="AA854" s="9"/>
      <c r="AB854" s="9"/>
      <c r="AC854" s="9"/>
      <c r="AD854" s="9"/>
      <c r="AE854" s="9"/>
      <c r="AF854" s="9"/>
      <c r="AG854" s="9"/>
      <c r="AH854" s="9"/>
      <c r="AI854" s="9"/>
      <c r="AJ854" s="9"/>
      <c r="AK854" s="9"/>
      <c r="AL854" s="9"/>
      <c r="AM854" s="9"/>
      <c r="AN854" s="9"/>
      <c r="AO854" s="9"/>
      <c r="AP854" s="9"/>
      <c r="AQ854" s="9"/>
      <c r="AR854" s="9"/>
      <c r="AS854" s="9"/>
      <c r="AT854" s="9"/>
      <c r="AU854" s="9"/>
      <c r="AV854" s="9"/>
      <c r="AW854" s="9"/>
      <c r="AX854" s="9"/>
      <c r="AY854" s="9"/>
      <c r="AZ854" s="9"/>
      <c r="BA854" s="9"/>
      <c r="BB854" s="9"/>
      <c r="BC854" s="9"/>
      <c r="BD854" s="9"/>
      <c r="BE854" s="9"/>
      <c r="BF854" s="9"/>
      <c r="BG854" s="9"/>
      <c r="BH854" s="9"/>
      <c r="BI854" s="9"/>
      <c r="BJ854" s="9"/>
      <c r="BK854" s="9"/>
      <c r="BL854" s="9"/>
      <c r="BM854" s="9"/>
      <c r="BN854" s="9"/>
      <c r="BO854" s="9"/>
      <c r="BP854" s="9"/>
      <c r="BQ854" s="9"/>
      <c r="BR854" s="9"/>
      <c r="BS854" s="9"/>
      <c r="BT854" s="9"/>
      <c r="BU854" s="9"/>
      <c r="BV854" s="9"/>
      <c r="BW854" s="9"/>
      <c r="BX854" s="9"/>
      <c r="BY854" s="9"/>
      <c r="BZ854" s="9"/>
    </row>
    <row r="855" spans="1:78">
      <c r="A855" s="50">
        <f t="shared" si="55"/>
        <v>844</v>
      </c>
      <c r="C855" s="11" t="str">
        <f>IFERROR(INDEX('     2022    '!D:D,MATCH('Order Summary'!$A855,'     2022    '!$AN:$AN,0)),"")</f>
        <v/>
      </c>
      <c r="D855" s="11" t="str">
        <f>IFERROR(INDEX('     2022    '!C:C,MATCH('Order Summary'!$A855,'     2022    '!$AN:$AN,0)),"")</f>
        <v/>
      </c>
      <c r="E855" s="11" t="str">
        <f>IFERROR(INDEX('     2022    '!E:E,MATCH('Order Summary'!$A855,'     2022    '!$AN:$AN,0)),"")</f>
        <v/>
      </c>
      <c r="F855" s="96">
        <f>IFERROR(INDEX('     2022    '!AY:AY,MATCH($A855,'     2022    '!$AN:$AN,0)),0)</f>
        <v>0</v>
      </c>
      <c r="G855" s="180" t="str">
        <f>IFERROR(IF($O$3&gt;68,INDEX('     2022    '!I:I,MATCH($A855,'     2022    '!$AN:$AN,0))*(1-'     2022    '!$BA$1),INDEX('     2022    '!I:I,MATCH($A855,'     2022    '!$AN:$AN,0))),"")</f>
        <v/>
      </c>
      <c r="H855" s="96">
        <f>IFERROR(INDEX('     2022    '!AZ:AZ,MATCH($A855,'     2022    '!$AN:$AN,0)),0)</f>
        <v>0</v>
      </c>
      <c r="I855" s="180" t="str">
        <f>IFERROR(IF($O$3&gt;68,INDEX('     2022    '!M:M,MATCH($A855,'     2022    '!$AN:$AN,0))*(1-'     2022    '!$BA$1),INDEX('     2022    '!M:M,MATCH($A855,'     2022    '!$AN:$AN,0))),"")</f>
        <v/>
      </c>
      <c r="J855" s="181">
        <f t="shared" si="53"/>
        <v>0</v>
      </c>
      <c r="K855" s="182" t="str">
        <f t="shared" si="54"/>
        <v/>
      </c>
      <c r="L855" s="53"/>
      <c r="M855" s="52" t="str">
        <f>IFERROR(INDEX('     2022    '!R:R,MATCH('Order Summary'!$A855,'     2022    '!$AN:$AN,0)),"")</f>
        <v/>
      </c>
      <c r="N855" s="52" t="str">
        <f>IFERROR(INDEX('     2022    '!V:V,MATCH('Order Summary'!$A855,'     2022    '!$AN:$AN,0)),"")</f>
        <v/>
      </c>
      <c r="O855" s="52" t="str">
        <f>IFERROR(INDEX('     2022    '!S:S,MATCH('Order Summary'!$A855,'     2022    '!$AN:$AN,0)),"")</f>
        <v/>
      </c>
      <c r="P855" s="96" t="str">
        <f t="shared" si="52"/>
        <v/>
      </c>
      <c r="R855" s="9"/>
      <c r="S855" s="9"/>
      <c r="T855" s="9"/>
      <c r="U855" s="9"/>
      <c r="V855" s="9"/>
      <c r="W855" s="9"/>
      <c r="X855" s="9"/>
      <c r="Y855" s="9"/>
      <c r="Z855" s="9"/>
      <c r="AA855" s="9"/>
      <c r="AB855" s="9"/>
      <c r="AC855" s="9"/>
      <c r="AD855" s="9"/>
      <c r="AE855" s="9"/>
      <c r="AF855" s="9"/>
      <c r="AG855" s="9"/>
      <c r="AH855" s="9"/>
      <c r="AI855" s="9"/>
      <c r="AJ855" s="9"/>
      <c r="AK855" s="9"/>
      <c r="AL855" s="9"/>
      <c r="AM855" s="9"/>
      <c r="AN855" s="9"/>
      <c r="AO855" s="9"/>
      <c r="AP855" s="9"/>
      <c r="AQ855" s="9"/>
      <c r="AR855" s="9"/>
      <c r="AS855" s="9"/>
      <c r="AT855" s="9"/>
      <c r="AU855" s="9"/>
      <c r="AV855" s="9"/>
      <c r="AW855" s="9"/>
      <c r="AX855" s="9"/>
      <c r="AY855" s="9"/>
      <c r="AZ855" s="9"/>
      <c r="BA855" s="9"/>
      <c r="BB855" s="9"/>
      <c r="BC855" s="9"/>
      <c r="BD855" s="9"/>
      <c r="BE855" s="9"/>
      <c r="BF855" s="9"/>
      <c r="BG855" s="9"/>
      <c r="BH855" s="9"/>
      <c r="BI855" s="9"/>
      <c r="BJ855" s="9"/>
      <c r="BK855" s="9"/>
      <c r="BL855" s="9"/>
      <c r="BM855" s="9"/>
      <c r="BN855" s="9"/>
      <c r="BO855" s="9"/>
      <c r="BP855" s="9"/>
      <c r="BQ855" s="9"/>
      <c r="BR855" s="9"/>
      <c r="BS855" s="9"/>
      <c r="BT855" s="9"/>
      <c r="BU855" s="9"/>
      <c r="BV855" s="9"/>
      <c r="BW855" s="9"/>
      <c r="BX855" s="9"/>
      <c r="BY855" s="9"/>
      <c r="BZ855" s="9"/>
    </row>
    <row r="856" spans="1:78">
      <c r="A856" s="50">
        <f t="shared" si="55"/>
        <v>845</v>
      </c>
      <c r="C856" s="11" t="str">
        <f>IFERROR(INDEX('     2022    '!D:D,MATCH('Order Summary'!$A856,'     2022    '!$AN:$AN,0)),"")</f>
        <v/>
      </c>
      <c r="D856" s="11" t="str">
        <f>IFERROR(INDEX('     2022    '!C:C,MATCH('Order Summary'!$A856,'     2022    '!$AN:$AN,0)),"")</f>
        <v/>
      </c>
      <c r="E856" s="11" t="str">
        <f>IFERROR(INDEX('     2022    '!E:E,MATCH('Order Summary'!$A856,'     2022    '!$AN:$AN,0)),"")</f>
        <v/>
      </c>
      <c r="F856" s="96">
        <f>IFERROR(INDEX('     2022    '!AY:AY,MATCH($A856,'     2022    '!$AN:$AN,0)),0)</f>
        <v>0</v>
      </c>
      <c r="G856" s="180" t="str">
        <f>IFERROR(IF($O$3&gt;68,INDEX('     2022    '!I:I,MATCH($A856,'     2022    '!$AN:$AN,0))*(1-'     2022    '!$BA$1),INDEX('     2022    '!I:I,MATCH($A856,'     2022    '!$AN:$AN,0))),"")</f>
        <v/>
      </c>
      <c r="H856" s="96">
        <f>IFERROR(INDEX('     2022    '!AZ:AZ,MATCH($A856,'     2022    '!$AN:$AN,0)),0)</f>
        <v>0</v>
      </c>
      <c r="I856" s="180" t="str">
        <f>IFERROR(IF($O$3&gt;68,INDEX('     2022    '!M:M,MATCH($A856,'     2022    '!$AN:$AN,0))*(1-'     2022    '!$BA$1),INDEX('     2022    '!M:M,MATCH($A856,'     2022    '!$AN:$AN,0))),"")</f>
        <v/>
      </c>
      <c r="J856" s="181">
        <f t="shared" si="53"/>
        <v>0</v>
      </c>
      <c r="K856" s="182" t="str">
        <f t="shared" si="54"/>
        <v/>
      </c>
      <c r="L856" s="53"/>
      <c r="M856" s="52" t="str">
        <f>IFERROR(INDEX('     2022    '!R:R,MATCH('Order Summary'!$A856,'     2022    '!$AN:$AN,0)),"")</f>
        <v/>
      </c>
      <c r="N856" s="52" t="str">
        <f>IFERROR(INDEX('     2022    '!V:V,MATCH('Order Summary'!$A856,'     2022    '!$AN:$AN,0)),"")</f>
        <v/>
      </c>
      <c r="O856" s="52" t="str">
        <f>IFERROR(INDEX('     2022    '!S:S,MATCH('Order Summary'!$A856,'     2022    '!$AN:$AN,0)),"")</f>
        <v/>
      </c>
      <c r="P856" s="96" t="str">
        <f t="shared" si="52"/>
        <v/>
      </c>
      <c r="R856" s="9"/>
      <c r="S856" s="9"/>
      <c r="T856" s="9"/>
      <c r="U856" s="9"/>
      <c r="V856" s="9"/>
      <c r="W856" s="9"/>
      <c r="X856" s="9"/>
      <c r="Y856" s="9"/>
      <c r="Z856" s="9"/>
      <c r="AA856" s="9"/>
      <c r="AB856" s="9"/>
      <c r="AC856" s="9"/>
      <c r="AD856" s="9"/>
      <c r="AE856" s="9"/>
      <c r="AF856" s="9"/>
      <c r="AG856" s="9"/>
      <c r="AH856" s="9"/>
      <c r="AI856" s="9"/>
      <c r="AJ856" s="9"/>
      <c r="AK856" s="9"/>
      <c r="AL856" s="9"/>
      <c r="AM856" s="9"/>
      <c r="AN856" s="9"/>
      <c r="AO856" s="9"/>
      <c r="AP856" s="9"/>
      <c r="AQ856" s="9"/>
      <c r="AR856" s="9"/>
      <c r="AS856" s="9"/>
      <c r="AT856" s="9"/>
      <c r="AU856" s="9"/>
      <c r="AV856" s="9"/>
      <c r="AW856" s="9"/>
      <c r="AX856" s="9"/>
      <c r="AY856" s="9"/>
      <c r="AZ856" s="9"/>
      <c r="BA856" s="9"/>
      <c r="BB856" s="9"/>
      <c r="BC856" s="9"/>
      <c r="BD856" s="9"/>
      <c r="BE856" s="9"/>
      <c r="BF856" s="9"/>
      <c r="BG856" s="9"/>
      <c r="BH856" s="9"/>
      <c r="BI856" s="9"/>
      <c r="BJ856" s="9"/>
      <c r="BK856" s="9"/>
      <c r="BL856" s="9"/>
      <c r="BM856" s="9"/>
      <c r="BN856" s="9"/>
      <c r="BO856" s="9"/>
      <c r="BP856" s="9"/>
      <c r="BQ856" s="9"/>
      <c r="BR856" s="9"/>
      <c r="BS856" s="9"/>
      <c r="BT856" s="9"/>
      <c r="BU856" s="9"/>
      <c r="BV856" s="9"/>
      <c r="BW856" s="9"/>
      <c r="BX856" s="9"/>
      <c r="BY856" s="9"/>
      <c r="BZ856" s="9"/>
    </row>
    <row r="857" spans="1:78">
      <c r="A857" s="50">
        <f t="shared" si="55"/>
        <v>846</v>
      </c>
      <c r="C857" s="11" t="str">
        <f>IFERROR(INDEX('     2022    '!D:D,MATCH('Order Summary'!$A857,'     2022    '!$AN:$AN,0)),"")</f>
        <v/>
      </c>
      <c r="D857" s="11" t="str">
        <f>IFERROR(INDEX('     2022    '!C:C,MATCH('Order Summary'!$A857,'     2022    '!$AN:$AN,0)),"")</f>
        <v/>
      </c>
      <c r="E857" s="11" t="str">
        <f>IFERROR(INDEX('     2022    '!E:E,MATCH('Order Summary'!$A857,'     2022    '!$AN:$AN,0)),"")</f>
        <v/>
      </c>
      <c r="F857" s="96">
        <f>IFERROR(INDEX('     2022    '!AY:AY,MATCH($A857,'     2022    '!$AN:$AN,0)),0)</f>
        <v>0</v>
      </c>
      <c r="G857" s="180" t="str">
        <f>IFERROR(IF($O$3&gt;68,INDEX('     2022    '!I:I,MATCH($A857,'     2022    '!$AN:$AN,0))*(1-'     2022    '!$BA$1),INDEX('     2022    '!I:I,MATCH($A857,'     2022    '!$AN:$AN,0))),"")</f>
        <v/>
      </c>
      <c r="H857" s="96">
        <f>IFERROR(INDEX('     2022    '!AZ:AZ,MATCH($A857,'     2022    '!$AN:$AN,0)),0)</f>
        <v>0</v>
      </c>
      <c r="I857" s="180" t="str">
        <f>IFERROR(IF($O$3&gt;68,INDEX('     2022    '!M:M,MATCH($A857,'     2022    '!$AN:$AN,0))*(1-'     2022    '!$BA$1),INDEX('     2022    '!M:M,MATCH($A857,'     2022    '!$AN:$AN,0))),"")</f>
        <v/>
      </c>
      <c r="J857" s="181">
        <f t="shared" si="53"/>
        <v>0</v>
      </c>
      <c r="K857" s="182" t="str">
        <f t="shared" si="54"/>
        <v/>
      </c>
      <c r="L857" s="53"/>
      <c r="M857" s="52" t="str">
        <f>IFERROR(INDEX('     2022    '!R:R,MATCH('Order Summary'!$A857,'     2022    '!$AN:$AN,0)),"")</f>
        <v/>
      </c>
      <c r="N857" s="52" t="str">
        <f>IFERROR(INDEX('     2022    '!V:V,MATCH('Order Summary'!$A857,'     2022    '!$AN:$AN,0)),"")</f>
        <v/>
      </c>
      <c r="O857" s="52" t="str">
        <f>IFERROR(INDEX('     2022    '!S:S,MATCH('Order Summary'!$A857,'     2022    '!$AN:$AN,0)),"")</f>
        <v/>
      </c>
      <c r="P857" s="96" t="str">
        <f t="shared" si="52"/>
        <v/>
      </c>
      <c r="R857" s="9"/>
      <c r="S857" s="9"/>
      <c r="T857" s="9"/>
      <c r="U857" s="9"/>
      <c r="V857" s="9"/>
      <c r="W857" s="9"/>
      <c r="X857" s="9"/>
      <c r="Y857" s="9"/>
      <c r="Z857" s="9"/>
      <c r="AA857" s="9"/>
      <c r="AB857" s="9"/>
      <c r="AC857" s="9"/>
      <c r="AD857" s="9"/>
      <c r="AE857" s="9"/>
      <c r="AF857" s="9"/>
      <c r="AG857" s="9"/>
      <c r="AH857" s="9"/>
      <c r="AI857" s="9"/>
      <c r="AJ857" s="9"/>
      <c r="AK857" s="9"/>
      <c r="AL857" s="9"/>
      <c r="AM857" s="9"/>
      <c r="AN857" s="9"/>
      <c r="AO857" s="9"/>
      <c r="AP857" s="9"/>
      <c r="AQ857" s="9"/>
      <c r="AR857" s="9"/>
      <c r="AS857" s="9"/>
      <c r="AT857" s="9"/>
      <c r="AU857" s="9"/>
      <c r="AV857" s="9"/>
      <c r="AW857" s="9"/>
      <c r="AX857" s="9"/>
      <c r="AY857" s="9"/>
      <c r="AZ857" s="9"/>
      <c r="BA857" s="9"/>
      <c r="BB857" s="9"/>
      <c r="BC857" s="9"/>
      <c r="BD857" s="9"/>
      <c r="BE857" s="9"/>
      <c r="BF857" s="9"/>
      <c r="BG857" s="9"/>
      <c r="BH857" s="9"/>
      <c r="BI857" s="9"/>
      <c r="BJ857" s="9"/>
      <c r="BK857" s="9"/>
      <c r="BL857" s="9"/>
      <c r="BM857" s="9"/>
      <c r="BN857" s="9"/>
      <c r="BO857" s="9"/>
      <c r="BP857" s="9"/>
      <c r="BQ857" s="9"/>
      <c r="BR857" s="9"/>
      <c r="BS857" s="9"/>
      <c r="BT857" s="9"/>
      <c r="BU857" s="9"/>
      <c r="BV857" s="9"/>
      <c r="BW857" s="9"/>
      <c r="BX857" s="9"/>
      <c r="BY857" s="9"/>
      <c r="BZ857" s="9"/>
    </row>
    <row r="858" spans="1:78">
      <c r="A858" s="50">
        <f t="shared" si="55"/>
        <v>847</v>
      </c>
      <c r="C858" s="11" t="str">
        <f>IFERROR(INDEX('     2022    '!D:D,MATCH('Order Summary'!$A858,'     2022    '!$AN:$AN,0)),"")</f>
        <v/>
      </c>
      <c r="D858" s="11" t="str">
        <f>IFERROR(INDEX('     2022    '!C:C,MATCH('Order Summary'!$A858,'     2022    '!$AN:$AN,0)),"")</f>
        <v/>
      </c>
      <c r="E858" s="11" t="str">
        <f>IFERROR(INDEX('     2022    '!E:E,MATCH('Order Summary'!$A858,'     2022    '!$AN:$AN,0)),"")</f>
        <v/>
      </c>
      <c r="F858" s="96">
        <f>IFERROR(INDEX('     2022    '!AY:AY,MATCH($A858,'     2022    '!$AN:$AN,0)),0)</f>
        <v>0</v>
      </c>
      <c r="G858" s="180" t="str">
        <f>IFERROR(IF($O$3&gt;68,INDEX('     2022    '!I:I,MATCH($A858,'     2022    '!$AN:$AN,0))*(1-'     2022    '!$BA$1),INDEX('     2022    '!I:I,MATCH($A858,'     2022    '!$AN:$AN,0))),"")</f>
        <v/>
      </c>
      <c r="H858" s="96">
        <f>IFERROR(INDEX('     2022    '!AZ:AZ,MATCH($A858,'     2022    '!$AN:$AN,0)),0)</f>
        <v>0</v>
      </c>
      <c r="I858" s="180" t="str">
        <f>IFERROR(IF($O$3&gt;68,INDEX('     2022    '!M:M,MATCH($A858,'     2022    '!$AN:$AN,0))*(1-'     2022    '!$BA$1),INDEX('     2022    '!M:M,MATCH($A858,'     2022    '!$AN:$AN,0))),"")</f>
        <v/>
      </c>
      <c r="J858" s="181">
        <f t="shared" si="53"/>
        <v>0</v>
      </c>
      <c r="K858" s="182" t="str">
        <f t="shared" si="54"/>
        <v/>
      </c>
      <c r="L858" s="53"/>
      <c r="M858" s="52" t="str">
        <f>IFERROR(INDEX('     2022    '!R:R,MATCH('Order Summary'!$A858,'     2022    '!$AN:$AN,0)),"")</f>
        <v/>
      </c>
      <c r="N858" s="52" t="str">
        <f>IFERROR(INDEX('     2022    '!V:V,MATCH('Order Summary'!$A858,'     2022    '!$AN:$AN,0)),"")</f>
        <v/>
      </c>
      <c r="O858" s="52" t="str">
        <f>IFERROR(INDEX('     2022    '!S:S,MATCH('Order Summary'!$A858,'     2022    '!$AN:$AN,0)),"")</f>
        <v/>
      </c>
      <c r="P858" s="96" t="str">
        <f t="shared" si="52"/>
        <v/>
      </c>
      <c r="R858" s="9"/>
      <c r="S858" s="9"/>
      <c r="T858" s="9"/>
      <c r="U858" s="9"/>
      <c r="V858" s="9"/>
      <c r="W858" s="9"/>
      <c r="X858" s="9"/>
      <c r="Y858" s="9"/>
      <c r="Z858" s="9"/>
      <c r="AA858" s="9"/>
      <c r="AB858" s="9"/>
      <c r="AC858" s="9"/>
      <c r="AD858" s="9"/>
      <c r="AE858" s="9"/>
      <c r="AF858" s="9"/>
      <c r="AG858" s="9"/>
      <c r="AH858" s="9"/>
      <c r="AI858" s="9"/>
      <c r="AJ858" s="9"/>
      <c r="AK858" s="9"/>
      <c r="AL858" s="9"/>
      <c r="AM858" s="9"/>
      <c r="AN858" s="9"/>
      <c r="AO858" s="9"/>
      <c r="AP858" s="9"/>
      <c r="AQ858" s="9"/>
      <c r="AR858" s="9"/>
      <c r="AS858" s="9"/>
      <c r="AT858" s="9"/>
      <c r="AU858" s="9"/>
      <c r="AV858" s="9"/>
      <c r="AW858" s="9"/>
      <c r="AX858" s="9"/>
      <c r="AY858" s="9"/>
      <c r="AZ858" s="9"/>
      <c r="BA858" s="9"/>
      <c r="BB858" s="9"/>
      <c r="BC858" s="9"/>
      <c r="BD858" s="9"/>
      <c r="BE858" s="9"/>
      <c r="BF858" s="9"/>
      <c r="BG858" s="9"/>
      <c r="BH858" s="9"/>
      <c r="BI858" s="9"/>
      <c r="BJ858" s="9"/>
      <c r="BK858" s="9"/>
      <c r="BL858" s="9"/>
      <c r="BM858" s="9"/>
      <c r="BN858" s="9"/>
      <c r="BO858" s="9"/>
      <c r="BP858" s="9"/>
      <c r="BQ858" s="9"/>
      <c r="BR858" s="9"/>
      <c r="BS858" s="9"/>
      <c r="BT858" s="9"/>
      <c r="BU858" s="9"/>
      <c r="BV858" s="9"/>
      <c r="BW858" s="9"/>
      <c r="BX858" s="9"/>
      <c r="BY858" s="9"/>
      <c r="BZ858" s="9"/>
    </row>
    <row r="859" spans="1:78">
      <c r="A859" s="50">
        <f t="shared" si="55"/>
        <v>848</v>
      </c>
      <c r="C859" s="11" t="str">
        <f>IFERROR(INDEX('     2022    '!D:D,MATCH('Order Summary'!$A859,'     2022    '!$AN:$AN,0)),"")</f>
        <v/>
      </c>
      <c r="D859" s="11" t="str">
        <f>IFERROR(INDEX('     2022    '!C:C,MATCH('Order Summary'!$A859,'     2022    '!$AN:$AN,0)),"")</f>
        <v/>
      </c>
      <c r="E859" s="11" t="str">
        <f>IFERROR(INDEX('     2022    '!E:E,MATCH('Order Summary'!$A859,'     2022    '!$AN:$AN,0)),"")</f>
        <v/>
      </c>
      <c r="F859" s="96">
        <f>IFERROR(INDEX('     2022    '!AY:AY,MATCH($A859,'     2022    '!$AN:$AN,0)),0)</f>
        <v>0</v>
      </c>
      <c r="G859" s="180" t="str">
        <f>IFERROR(IF($O$3&gt;68,INDEX('     2022    '!I:I,MATCH($A859,'     2022    '!$AN:$AN,0))*(1-'     2022    '!$BA$1),INDEX('     2022    '!I:I,MATCH($A859,'     2022    '!$AN:$AN,0))),"")</f>
        <v/>
      </c>
      <c r="H859" s="96">
        <f>IFERROR(INDEX('     2022    '!AZ:AZ,MATCH($A859,'     2022    '!$AN:$AN,0)),0)</f>
        <v>0</v>
      </c>
      <c r="I859" s="180" t="str">
        <f>IFERROR(IF($O$3&gt;68,INDEX('     2022    '!M:M,MATCH($A859,'     2022    '!$AN:$AN,0))*(1-'     2022    '!$BA$1),INDEX('     2022    '!M:M,MATCH($A859,'     2022    '!$AN:$AN,0))),"")</f>
        <v/>
      </c>
      <c r="J859" s="181">
        <f t="shared" si="53"/>
        <v>0</v>
      </c>
      <c r="K859" s="182" t="str">
        <f t="shared" si="54"/>
        <v/>
      </c>
      <c r="L859" s="53"/>
      <c r="M859" s="52" t="str">
        <f>IFERROR(INDEX('     2022    '!R:R,MATCH('Order Summary'!$A859,'     2022    '!$AN:$AN,0)),"")</f>
        <v/>
      </c>
      <c r="N859" s="52" t="str">
        <f>IFERROR(INDEX('     2022    '!V:V,MATCH('Order Summary'!$A859,'     2022    '!$AN:$AN,0)),"")</f>
        <v/>
      </c>
      <c r="O859" s="52" t="str">
        <f>IFERROR(INDEX('     2022    '!S:S,MATCH('Order Summary'!$A859,'     2022    '!$AN:$AN,0)),"")</f>
        <v/>
      </c>
      <c r="P859" s="96" t="str">
        <f t="shared" si="52"/>
        <v/>
      </c>
      <c r="R859" s="9"/>
      <c r="S859" s="9"/>
      <c r="T859" s="9"/>
      <c r="U859" s="9"/>
      <c r="V859" s="9"/>
      <c r="W859" s="9"/>
      <c r="X859" s="9"/>
      <c r="Y859" s="9"/>
      <c r="Z859" s="9"/>
      <c r="AA859" s="9"/>
      <c r="AB859" s="9"/>
      <c r="AC859" s="9"/>
      <c r="AD859" s="9"/>
      <c r="AE859" s="9"/>
      <c r="AF859" s="9"/>
      <c r="AG859" s="9"/>
      <c r="AH859" s="9"/>
      <c r="AI859" s="9"/>
      <c r="AJ859" s="9"/>
      <c r="AK859" s="9"/>
      <c r="AL859" s="9"/>
      <c r="AM859" s="9"/>
      <c r="AN859" s="9"/>
      <c r="AO859" s="9"/>
      <c r="AP859" s="9"/>
      <c r="AQ859" s="9"/>
      <c r="AR859" s="9"/>
      <c r="AS859" s="9"/>
      <c r="AT859" s="9"/>
      <c r="AU859" s="9"/>
      <c r="AV859" s="9"/>
      <c r="AW859" s="9"/>
      <c r="AX859" s="9"/>
      <c r="AY859" s="9"/>
      <c r="AZ859" s="9"/>
      <c r="BA859" s="9"/>
      <c r="BB859" s="9"/>
      <c r="BC859" s="9"/>
      <c r="BD859" s="9"/>
      <c r="BE859" s="9"/>
      <c r="BF859" s="9"/>
      <c r="BG859" s="9"/>
      <c r="BH859" s="9"/>
      <c r="BI859" s="9"/>
      <c r="BJ859" s="9"/>
      <c r="BK859" s="9"/>
      <c r="BL859" s="9"/>
      <c r="BM859" s="9"/>
      <c r="BN859" s="9"/>
      <c r="BO859" s="9"/>
      <c r="BP859" s="9"/>
      <c r="BQ859" s="9"/>
      <c r="BR859" s="9"/>
      <c r="BS859" s="9"/>
      <c r="BT859" s="9"/>
      <c r="BU859" s="9"/>
      <c r="BV859" s="9"/>
      <c r="BW859" s="9"/>
      <c r="BX859" s="9"/>
      <c r="BY859" s="9"/>
      <c r="BZ859" s="9"/>
    </row>
    <row r="860" spans="1:78">
      <c r="A860" s="50">
        <f t="shared" si="55"/>
        <v>849</v>
      </c>
      <c r="C860" s="11" t="str">
        <f>IFERROR(INDEX('     2022    '!D:D,MATCH('Order Summary'!$A860,'     2022    '!$AN:$AN,0)),"")</f>
        <v/>
      </c>
      <c r="D860" s="11" t="str">
        <f>IFERROR(INDEX('     2022    '!C:C,MATCH('Order Summary'!$A860,'     2022    '!$AN:$AN,0)),"")</f>
        <v/>
      </c>
      <c r="E860" s="11" t="str">
        <f>IFERROR(INDEX('     2022    '!E:E,MATCH('Order Summary'!$A860,'     2022    '!$AN:$AN,0)),"")</f>
        <v/>
      </c>
      <c r="F860" s="96">
        <f>IFERROR(INDEX('     2022    '!AY:AY,MATCH($A860,'     2022    '!$AN:$AN,0)),0)</f>
        <v>0</v>
      </c>
      <c r="G860" s="180" t="str">
        <f>IFERROR(IF($O$3&gt;68,INDEX('     2022    '!I:I,MATCH($A860,'     2022    '!$AN:$AN,0))*(1-'     2022    '!$BA$1),INDEX('     2022    '!I:I,MATCH($A860,'     2022    '!$AN:$AN,0))),"")</f>
        <v/>
      </c>
      <c r="H860" s="96">
        <f>IFERROR(INDEX('     2022    '!AZ:AZ,MATCH($A860,'     2022    '!$AN:$AN,0)),0)</f>
        <v>0</v>
      </c>
      <c r="I860" s="180" t="str">
        <f>IFERROR(IF($O$3&gt;68,INDEX('     2022    '!M:M,MATCH($A860,'     2022    '!$AN:$AN,0))*(1-'     2022    '!$BA$1),INDEX('     2022    '!M:M,MATCH($A860,'     2022    '!$AN:$AN,0))),"")</f>
        <v/>
      </c>
      <c r="J860" s="181">
        <f t="shared" si="53"/>
        <v>0</v>
      </c>
      <c r="K860" s="182" t="str">
        <f t="shared" si="54"/>
        <v/>
      </c>
      <c r="L860" s="53"/>
      <c r="M860" s="52" t="str">
        <f>IFERROR(INDEX('     2022    '!R:R,MATCH('Order Summary'!$A860,'     2022    '!$AN:$AN,0)),"")</f>
        <v/>
      </c>
      <c r="N860" s="52" t="str">
        <f>IFERROR(INDEX('     2022    '!V:V,MATCH('Order Summary'!$A860,'     2022    '!$AN:$AN,0)),"")</f>
        <v/>
      </c>
      <c r="O860" s="52" t="str">
        <f>IFERROR(INDEX('     2022    '!S:S,MATCH('Order Summary'!$A860,'     2022    '!$AN:$AN,0)),"")</f>
        <v/>
      </c>
      <c r="P860" s="96" t="str">
        <f t="shared" si="52"/>
        <v/>
      </c>
      <c r="R860" s="9"/>
      <c r="S860" s="9"/>
      <c r="T860" s="9"/>
      <c r="U860" s="9"/>
      <c r="V860" s="9"/>
      <c r="W860" s="9"/>
      <c r="X860" s="9"/>
      <c r="Y860" s="9"/>
      <c r="Z860" s="9"/>
      <c r="AA860" s="9"/>
      <c r="AB860" s="9"/>
      <c r="AC860" s="9"/>
      <c r="AD860" s="9"/>
      <c r="AE860" s="9"/>
      <c r="AF860" s="9"/>
      <c r="AG860" s="9"/>
      <c r="AH860" s="9"/>
      <c r="AI860" s="9"/>
      <c r="AJ860" s="9"/>
      <c r="AK860" s="9"/>
      <c r="AL860" s="9"/>
      <c r="AM860" s="9"/>
      <c r="AN860" s="9"/>
      <c r="AO860" s="9"/>
      <c r="AP860" s="9"/>
      <c r="AQ860" s="9"/>
      <c r="AR860" s="9"/>
      <c r="AS860" s="9"/>
      <c r="AT860" s="9"/>
      <c r="AU860" s="9"/>
      <c r="AV860" s="9"/>
      <c r="AW860" s="9"/>
      <c r="AX860" s="9"/>
      <c r="AY860" s="9"/>
      <c r="AZ860" s="9"/>
      <c r="BA860" s="9"/>
      <c r="BB860" s="9"/>
      <c r="BC860" s="9"/>
      <c r="BD860" s="9"/>
      <c r="BE860" s="9"/>
      <c r="BF860" s="9"/>
      <c r="BG860" s="9"/>
      <c r="BH860" s="9"/>
      <c r="BI860" s="9"/>
      <c r="BJ860" s="9"/>
      <c r="BK860" s="9"/>
      <c r="BL860" s="9"/>
      <c r="BM860" s="9"/>
      <c r="BN860" s="9"/>
      <c r="BO860" s="9"/>
      <c r="BP860" s="9"/>
      <c r="BQ860" s="9"/>
      <c r="BR860" s="9"/>
      <c r="BS860" s="9"/>
      <c r="BT860" s="9"/>
      <c r="BU860" s="9"/>
      <c r="BV860" s="9"/>
      <c r="BW860" s="9"/>
      <c r="BX860" s="9"/>
      <c r="BY860" s="9"/>
      <c r="BZ860" s="9"/>
    </row>
    <row r="861" spans="1:78">
      <c r="A861" s="50">
        <f t="shared" si="55"/>
        <v>850</v>
      </c>
      <c r="C861" s="11" t="str">
        <f>IFERROR(INDEX('     2022    '!D:D,MATCH('Order Summary'!$A861,'     2022    '!$AN:$AN,0)),"")</f>
        <v/>
      </c>
      <c r="D861" s="11" t="str">
        <f>IFERROR(INDEX('     2022    '!C:C,MATCH('Order Summary'!$A861,'     2022    '!$AN:$AN,0)),"")</f>
        <v/>
      </c>
      <c r="E861" s="11" t="str">
        <f>IFERROR(INDEX('     2022    '!E:E,MATCH('Order Summary'!$A861,'     2022    '!$AN:$AN,0)),"")</f>
        <v/>
      </c>
      <c r="F861" s="96">
        <f>IFERROR(INDEX('     2022    '!AY:AY,MATCH($A861,'     2022    '!$AN:$AN,0)),0)</f>
        <v>0</v>
      </c>
      <c r="G861" s="180" t="str">
        <f>IFERROR(IF($O$3&gt;68,INDEX('     2022    '!I:I,MATCH($A861,'     2022    '!$AN:$AN,0))*(1-'     2022    '!$BA$1),INDEX('     2022    '!I:I,MATCH($A861,'     2022    '!$AN:$AN,0))),"")</f>
        <v/>
      </c>
      <c r="H861" s="96">
        <f>IFERROR(INDEX('     2022    '!AZ:AZ,MATCH($A861,'     2022    '!$AN:$AN,0)),0)</f>
        <v>0</v>
      </c>
      <c r="I861" s="180" t="str">
        <f>IFERROR(IF($O$3&gt;68,INDEX('     2022    '!M:M,MATCH($A861,'     2022    '!$AN:$AN,0))*(1-'     2022    '!$BA$1),INDEX('     2022    '!M:M,MATCH($A861,'     2022    '!$AN:$AN,0))),"")</f>
        <v/>
      </c>
      <c r="J861" s="181">
        <f t="shared" si="53"/>
        <v>0</v>
      </c>
      <c r="K861" s="182" t="str">
        <f t="shared" si="54"/>
        <v/>
      </c>
      <c r="L861" s="53"/>
      <c r="M861" s="52" t="str">
        <f>IFERROR(INDEX('     2022    '!R:R,MATCH('Order Summary'!$A861,'     2022    '!$AN:$AN,0)),"")</f>
        <v/>
      </c>
      <c r="N861" s="52" t="str">
        <f>IFERROR(INDEX('     2022    '!V:V,MATCH('Order Summary'!$A861,'     2022    '!$AN:$AN,0)),"")</f>
        <v/>
      </c>
      <c r="O861" s="52" t="str">
        <f>IFERROR(INDEX('     2022    '!S:S,MATCH('Order Summary'!$A861,'     2022    '!$AN:$AN,0)),"")</f>
        <v/>
      </c>
      <c r="P861" s="96" t="str">
        <f t="shared" si="52"/>
        <v/>
      </c>
      <c r="R861" s="9"/>
      <c r="S861" s="9"/>
      <c r="T861" s="9"/>
      <c r="U861" s="9"/>
      <c r="V861" s="9"/>
      <c r="W861" s="9"/>
      <c r="X861" s="9"/>
      <c r="Y861" s="9"/>
      <c r="Z861" s="9"/>
      <c r="AA861" s="9"/>
      <c r="AB861" s="9"/>
      <c r="AC861" s="9"/>
      <c r="AD861" s="9"/>
      <c r="AE861" s="9"/>
      <c r="AF861" s="9"/>
      <c r="AG861" s="9"/>
      <c r="AH861" s="9"/>
      <c r="AI861" s="9"/>
      <c r="AJ861" s="9"/>
      <c r="AK861" s="9"/>
      <c r="AL861" s="9"/>
      <c r="AM861" s="9"/>
      <c r="AN861" s="9"/>
      <c r="AO861" s="9"/>
      <c r="AP861" s="9"/>
      <c r="AQ861" s="9"/>
      <c r="AR861" s="9"/>
      <c r="AS861" s="9"/>
      <c r="AT861" s="9"/>
      <c r="AU861" s="9"/>
      <c r="AV861" s="9"/>
      <c r="AW861" s="9"/>
      <c r="AX861" s="9"/>
      <c r="AY861" s="9"/>
      <c r="AZ861" s="9"/>
      <c r="BA861" s="9"/>
      <c r="BB861" s="9"/>
      <c r="BC861" s="9"/>
      <c r="BD861" s="9"/>
      <c r="BE861" s="9"/>
      <c r="BF861" s="9"/>
      <c r="BG861" s="9"/>
      <c r="BH861" s="9"/>
      <c r="BI861" s="9"/>
      <c r="BJ861" s="9"/>
      <c r="BK861" s="9"/>
      <c r="BL861" s="9"/>
      <c r="BM861" s="9"/>
      <c r="BN861" s="9"/>
      <c r="BO861" s="9"/>
      <c r="BP861" s="9"/>
      <c r="BQ861" s="9"/>
      <c r="BR861" s="9"/>
      <c r="BS861" s="9"/>
      <c r="BT861" s="9"/>
      <c r="BU861" s="9"/>
      <c r="BV861" s="9"/>
      <c r="BW861" s="9"/>
      <c r="BX861" s="9"/>
      <c r="BY861" s="9"/>
      <c r="BZ861" s="9"/>
    </row>
    <row r="862" spans="1:78">
      <c r="A862" s="50">
        <f t="shared" si="55"/>
        <v>851</v>
      </c>
      <c r="C862" s="11" t="str">
        <f>IFERROR(INDEX('     2022    '!D:D,MATCH('Order Summary'!$A862,'     2022    '!$AN:$AN,0)),"")</f>
        <v/>
      </c>
      <c r="D862" s="11" t="str">
        <f>IFERROR(INDEX('     2022    '!C:C,MATCH('Order Summary'!$A862,'     2022    '!$AN:$AN,0)),"")</f>
        <v/>
      </c>
      <c r="E862" s="11" t="str">
        <f>IFERROR(INDEX('     2022    '!E:E,MATCH('Order Summary'!$A862,'     2022    '!$AN:$AN,0)),"")</f>
        <v/>
      </c>
      <c r="F862" s="96">
        <f>IFERROR(INDEX('     2022    '!AY:AY,MATCH($A862,'     2022    '!$AN:$AN,0)),0)</f>
        <v>0</v>
      </c>
      <c r="G862" s="180" t="str">
        <f>IFERROR(IF($O$3&gt;68,INDEX('     2022    '!I:I,MATCH($A862,'     2022    '!$AN:$AN,0))*(1-'     2022    '!$BA$1),INDEX('     2022    '!I:I,MATCH($A862,'     2022    '!$AN:$AN,0))),"")</f>
        <v/>
      </c>
      <c r="H862" s="96">
        <f>IFERROR(INDEX('     2022    '!AZ:AZ,MATCH($A862,'     2022    '!$AN:$AN,0)),0)</f>
        <v>0</v>
      </c>
      <c r="I862" s="180" t="str">
        <f>IFERROR(IF($O$3&gt;68,INDEX('     2022    '!M:M,MATCH($A862,'     2022    '!$AN:$AN,0))*(1-'     2022    '!$BA$1),INDEX('     2022    '!M:M,MATCH($A862,'     2022    '!$AN:$AN,0))),"")</f>
        <v/>
      </c>
      <c r="J862" s="181">
        <f t="shared" si="53"/>
        <v>0</v>
      </c>
      <c r="K862" s="182" t="str">
        <f t="shared" si="54"/>
        <v/>
      </c>
      <c r="L862" s="53"/>
      <c r="M862" s="52" t="str">
        <f>IFERROR(INDEX('     2022    '!R:R,MATCH('Order Summary'!$A862,'     2022    '!$AN:$AN,0)),"")</f>
        <v/>
      </c>
      <c r="N862" s="52" t="str">
        <f>IFERROR(INDEX('     2022    '!V:V,MATCH('Order Summary'!$A862,'     2022    '!$AN:$AN,0)),"")</f>
        <v/>
      </c>
      <c r="O862" s="52" t="str">
        <f>IFERROR(INDEX('     2022    '!S:S,MATCH('Order Summary'!$A862,'     2022    '!$AN:$AN,0)),"")</f>
        <v/>
      </c>
      <c r="P862" s="96" t="str">
        <f t="shared" si="52"/>
        <v/>
      </c>
      <c r="R862" s="9"/>
      <c r="S862" s="9"/>
      <c r="T862" s="9"/>
      <c r="U862" s="9"/>
      <c r="V862" s="9"/>
      <c r="W862" s="9"/>
      <c r="X862" s="9"/>
      <c r="Y862" s="9"/>
      <c r="Z862" s="9"/>
      <c r="AA862" s="9"/>
      <c r="AB862" s="9"/>
      <c r="AC862" s="9"/>
      <c r="AD862" s="9"/>
      <c r="AE862" s="9"/>
      <c r="AF862" s="9"/>
      <c r="AG862" s="9"/>
      <c r="AH862" s="9"/>
      <c r="AI862" s="9"/>
      <c r="AJ862" s="9"/>
      <c r="AK862" s="9"/>
      <c r="AL862" s="9"/>
      <c r="AM862" s="9"/>
      <c r="AN862" s="9"/>
      <c r="AO862" s="9"/>
      <c r="AP862" s="9"/>
      <c r="AQ862" s="9"/>
      <c r="AR862" s="9"/>
      <c r="AS862" s="9"/>
      <c r="AT862" s="9"/>
      <c r="AU862" s="9"/>
      <c r="AV862" s="9"/>
      <c r="AW862" s="9"/>
      <c r="AX862" s="9"/>
      <c r="AY862" s="9"/>
      <c r="AZ862" s="9"/>
      <c r="BA862" s="9"/>
      <c r="BB862" s="9"/>
      <c r="BC862" s="9"/>
      <c r="BD862" s="9"/>
      <c r="BE862" s="9"/>
      <c r="BF862" s="9"/>
      <c r="BG862" s="9"/>
      <c r="BH862" s="9"/>
      <c r="BI862" s="9"/>
      <c r="BJ862" s="9"/>
      <c r="BK862" s="9"/>
      <c r="BL862" s="9"/>
      <c r="BM862" s="9"/>
      <c r="BN862" s="9"/>
      <c r="BO862" s="9"/>
      <c r="BP862" s="9"/>
      <c r="BQ862" s="9"/>
      <c r="BR862" s="9"/>
      <c r="BS862" s="9"/>
      <c r="BT862" s="9"/>
      <c r="BU862" s="9"/>
      <c r="BV862" s="9"/>
      <c r="BW862" s="9"/>
      <c r="BX862" s="9"/>
      <c r="BY862" s="9"/>
      <c r="BZ862" s="9"/>
    </row>
    <row r="863" spans="1:78">
      <c r="A863" s="50">
        <f t="shared" si="55"/>
        <v>852</v>
      </c>
      <c r="C863" s="11" t="str">
        <f>IFERROR(INDEX('     2022    '!D:D,MATCH('Order Summary'!$A863,'     2022    '!$AN:$AN,0)),"")</f>
        <v/>
      </c>
      <c r="D863" s="11" t="str">
        <f>IFERROR(INDEX('     2022    '!C:C,MATCH('Order Summary'!$A863,'     2022    '!$AN:$AN,0)),"")</f>
        <v/>
      </c>
      <c r="E863" s="11" t="str">
        <f>IFERROR(INDEX('     2022    '!E:E,MATCH('Order Summary'!$A863,'     2022    '!$AN:$AN,0)),"")</f>
        <v/>
      </c>
      <c r="F863" s="96">
        <f>IFERROR(INDEX('     2022    '!AY:AY,MATCH($A863,'     2022    '!$AN:$AN,0)),0)</f>
        <v>0</v>
      </c>
      <c r="G863" s="180" t="str">
        <f>IFERROR(IF($O$3&gt;68,INDEX('     2022    '!I:I,MATCH($A863,'     2022    '!$AN:$AN,0))*(1-'     2022    '!$BA$1),INDEX('     2022    '!I:I,MATCH($A863,'     2022    '!$AN:$AN,0))),"")</f>
        <v/>
      </c>
      <c r="H863" s="96">
        <f>IFERROR(INDEX('     2022    '!AZ:AZ,MATCH($A863,'     2022    '!$AN:$AN,0)),0)</f>
        <v>0</v>
      </c>
      <c r="I863" s="180" t="str">
        <f>IFERROR(IF($O$3&gt;68,INDEX('     2022    '!M:M,MATCH($A863,'     2022    '!$AN:$AN,0))*(1-'     2022    '!$BA$1),INDEX('     2022    '!M:M,MATCH($A863,'     2022    '!$AN:$AN,0))),"")</f>
        <v/>
      </c>
      <c r="J863" s="181">
        <f t="shared" si="53"/>
        <v>0</v>
      </c>
      <c r="K863" s="182" t="str">
        <f t="shared" si="54"/>
        <v/>
      </c>
      <c r="L863" s="53"/>
      <c r="M863" s="52" t="str">
        <f>IFERROR(INDEX('     2022    '!R:R,MATCH('Order Summary'!$A863,'     2022    '!$AN:$AN,0)),"")</f>
        <v/>
      </c>
      <c r="N863" s="52" t="str">
        <f>IFERROR(INDEX('     2022    '!V:V,MATCH('Order Summary'!$A863,'     2022    '!$AN:$AN,0)),"")</f>
        <v/>
      </c>
      <c r="O863" s="52" t="str">
        <f>IFERROR(INDEX('     2022    '!S:S,MATCH('Order Summary'!$A863,'     2022    '!$AN:$AN,0)),"")</f>
        <v/>
      </c>
      <c r="P863" s="96" t="str">
        <f t="shared" si="52"/>
        <v/>
      </c>
      <c r="R863" s="9"/>
      <c r="S863" s="9"/>
      <c r="T863" s="9"/>
      <c r="U863" s="9"/>
      <c r="V863" s="9"/>
      <c r="W863" s="9"/>
      <c r="X863" s="9"/>
      <c r="Y863" s="9"/>
      <c r="Z863" s="9"/>
      <c r="AA863" s="9"/>
      <c r="AB863" s="9"/>
      <c r="AC863" s="9"/>
      <c r="AD863" s="9"/>
      <c r="AE863" s="9"/>
      <c r="AF863" s="9"/>
      <c r="AG863" s="9"/>
      <c r="AH863" s="9"/>
      <c r="AI863" s="9"/>
      <c r="AJ863" s="9"/>
      <c r="AK863" s="9"/>
      <c r="AL863" s="9"/>
      <c r="AM863" s="9"/>
      <c r="AN863" s="9"/>
      <c r="AO863" s="9"/>
      <c r="AP863" s="9"/>
      <c r="AQ863" s="9"/>
      <c r="AR863" s="9"/>
      <c r="AS863" s="9"/>
      <c r="AT863" s="9"/>
      <c r="AU863" s="9"/>
      <c r="AV863" s="9"/>
      <c r="AW863" s="9"/>
      <c r="AX863" s="9"/>
      <c r="AY863" s="9"/>
      <c r="AZ863" s="9"/>
      <c r="BA863" s="9"/>
      <c r="BB863" s="9"/>
      <c r="BC863" s="9"/>
      <c r="BD863" s="9"/>
      <c r="BE863" s="9"/>
      <c r="BF863" s="9"/>
      <c r="BG863" s="9"/>
      <c r="BH863" s="9"/>
      <c r="BI863" s="9"/>
      <c r="BJ863" s="9"/>
      <c r="BK863" s="9"/>
      <c r="BL863" s="9"/>
      <c r="BM863" s="9"/>
      <c r="BN863" s="9"/>
      <c r="BO863" s="9"/>
      <c r="BP863" s="9"/>
      <c r="BQ863" s="9"/>
      <c r="BR863" s="9"/>
      <c r="BS863" s="9"/>
      <c r="BT863" s="9"/>
      <c r="BU863" s="9"/>
      <c r="BV863" s="9"/>
      <c r="BW863" s="9"/>
      <c r="BX863" s="9"/>
      <c r="BY863" s="9"/>
      <c r="BZ863" s="9"/>
    </row>
    <row r="864" spans="1:78">
      <c r="A864" s="50">
        <f t="shared" si="55"/>
        <v>853</v>
      </c>
      <c r="C864" s="11" t="str">
        <f>IFERROR(INDEX('     2022    '!D:D,MATCH('Order Summary'!$A864,'     2022    '!$AN:$AN,0)),"")</f>
        <v/>
      </c>
      <c r="D864" s="11" t="str">
        <f>IFERROR(INDEX('     2022    '!C:C,MATCH('Order Summary'!$A864,'     2022    '!$AN:$AN,0)),"")</f>
        <v/>
      </c>
      <c r="E864" s="11" t="str">
        <f>IFERROR(INDEX('     2022    '!E:E,MATCH('Order Summary'!$A864,'     2022    '!$AN:$AN,0)),"")</f>
        <v/>
      </c>
      <c r="F864" s="96">
        <f>IFERROR(INDEX('     2022    '!AY:AY,MATCH($A864,'     2022    '!$AN:$AN,0)),0)</f>
        <v>0</v>
      </c>
      <c r="G864" s="180" t="str">
        <f>IFERROR(IF($O$3&gt;68,INDEX('     2022    '!I:I,MATCH($A864,'     2022    '!$AN:$AN,0))*(1-'     2022    '!$BA$1),INDEX('     2022    '!I:I,MATCH($A864,'     2022    '!$AN:$AN,0))),"")</f>
        <v/>
      </c>
      <c r="H864" s="96">
        <f>IFERROR(INDEX('     2022    '!AZ:AZ,MATCH($A864,'     2022    '!$AN:$AN,0)),0)</f>
        <v>0</v>
      </c>
      <c r="I864" s="180" t="str">
        <f>IFERROR(IF($O$3&gt;68,INDEX('     2022    '!M:M,MATCH($A864,'     2022    '!$AN:$AN,0))*(1-'     2022    '!$BA$1),INDEX('     2022    '!M:M,MATCH($A864,'     2022    '!$AN:$AN,0))),"")</f>
        <v/>
      </c>
      <c r="J864" s="181">
        <f t="shared" si="53"/>
        <v>0</v>
      </c>
      <c r="K864" s="182" t="str">
        <f t="shared" si="54"/>
        <v/>
      </c>
      <c r="L864" s="53"/>
      <c r="M864" s="52" t="str">
        <f>IFERROR(INDEX('     2022    '!R:R,MATCH('Order Summary'!$A864,'     2022    '!$AN:$AN,0)),"")</f>
        <v/>
      </c>
      <c r="N864" s="52" t="str">
        <f>IFERROR(INDEX('     2022    '!V:V,MATCH('Order Summary'!$A864,'     2022    '!$AN:$AN,0)),"")</f>
        <v/>
      </c>
      <c r="O864" s="52" t="str">
        <f>IFERROR(INDEX('     2022    '!S:S,MATCH('Order Summary'!$A864,'     2022    '!$AN:$AN,0)),"")</f>
        <v/>
      </c>
      <c r="P864" s="96" t="str">
        <f t="shared" si="52"/>
        <v/>
      </c>
      <c r="R864" s="9"/>
      <c r="S864" s="9"/>
      <c r="T864" s="9"/>
      <c r="U864" s="9"/>
      <c r="V864" s="9"/>
      <c r="W864" s="9"/>
      <c r="X864" s="9"/>
      <c r="Y864" s="9"/>
      <c r="Z864" s="9"/>
      <c r="AA864" s="9"/>
      <c r="AB864" s="9"/>
      <c r="AC864" s="9"/>
      <c r="AD864" s="9"/>
      <c r="AE864" s="9"/>
      <c r="AF864" s="9"/>
      <c r="AG864" s="9"/>
      <c r="AH864" s="9"/>
      <c r="AI864" s="9"/>
      <c r="AJ864" s="9"/>
      <c r="AK864" s="9"/>
      <c r="AL864" s="9"/>
      <c r="AM864" s="9"/>
      <c r="AN864" s="9"/>
      <c r="AO864" s="9"/>
      <c r="AP864" s="9"/>
      <c r="AQ864" s="9"/>
      <c r="AR864" s="9"/>
      <c r="AS864" s="9"/>
      <c r="AT864" s="9"/>
      <c r="AU864" s="9"/>
      <c r="AV864" s="9"/>
      <c r="AW864" s="9"/>
      <c r="AX864" s="9"/>
      <c r="AY864" s="9"/>
      <c r="AZ864" s="9"/>
      <c r="BA864" s="9"/>
      <c r="BB864" s="9"/>
      <c r="BC864" s="9"/>
      <c r="BD864" s="9"/>
      <c r="BE864" s="9"/>
      <c r="BF864" s="9"/>
      <c r="BG864" s="9"/>
      <c r="BH864" s="9"/>
      <c r="BI864" s="9"/>
      <c r="BJ864" s="9"/>
      <c r="BK864" s="9"/>
      <c r="BL864" s="9"/>
      <c r="BM864" s="9"/>
      <c r="BN864" s="9"/>
      <c r="BO864" s="9"/>
      <c r="BP864" s="9"/>
      <c r="BQ864" s="9"/>
      <c r="BR864" s="9"/>
      <c r="BS864" s="9"/>
      <c r="BT864" s="9"/>
      <c r="BU864" s="9"/>
      <c r="BV864" s="9"/>
      <c r="BW864" s="9"/>
      <c r="BX864" s="9"/>
      <c r="BY864" s="9"/>
      <c r="BZ864" s="9"/>
    </row>
    <row r="865" spans="1:78">
      <c r="A865" s="50">
        <f t="shared" si="55"/>
        <v>854</v>
      </c>
      <c r="C865" s="11" t="str">
        <f>IFERROR(INDEX('     2022    '!D:D,MATCH('Order Summary'!$A865,'     2022    '!$AN:$AN,0)),"")</f>
        <v/>
      </c>
      <c r="D865" s="11" t="str">
        <f>IFERROR(INDEX('     2022    '!C:C,MATCH('Order Summary'!$A865,'     2022    '!$AN:$AN,0)),"")</f>
        <v/>
      </c>
      <c r="E865" s="11" t="str">
        <f>IFERROR(INDEX('     2022    '!E:E,MATCH('Order Summary'!$A865,'     2022    '!$AN:$AN,0)),"")</f>
        <v/>
      </c>
      <c r="F865" s="96">
        <f>IFERROR(INDEX('     2022    '!AY:AY,MATCH($A865,'     2022    '!$AN:$AN,0)),0)</f>
        <v>0</v>
      </c>
      <c r="G865" s="180" t="str">
        <f>IFERROR(IF($O$3&gt;68,INDEX('     2022    '!I:I,MATCH($A865,'     2022    '!$AN:$AN,0))*(1-'     2022    '!$BA$1),INDEX('     2022    '!I:I,MATCH($A865,'     2022    '!$AN:$AN,0))),"")</f>
        <v/>
      </c>
      <c r="H865" s="96">
        <f>IFERROR(INDEX('     2022    '!AZ:AZ,MATCH($A865,'     2022    '!$AN:$AN,0)),0)</f>
        <v>0</v>
      </c>
      <c r="I865" s="180" t="str">
        <f>IFERROR(IF($O$3&gt;68,INDEX('     2022    '!M:M,MATCH($A865,'     2022    '!$AN:$AN,0))*(1-'     2022    '!$BA$1),INDEX('     2022    '!M:M,MATCH($A865,'     2022    '!$AN:$AN,0))),"")</f>
        <v/>
      </c>
      <c r="J865" s="181">
        <f t="shared" si="53"/>
        <v>0</v>
      </c>
      <c r="K865" s="182" t="str">
        <f t="shared" si="54"/>
        <v/>
      </c>
      <c r="L865" s="53"/>
      <c r="M865" s="52" t="str">
        <f>IFERROR(INDEX('     2022    '!R:R,MATCH('Order Summary'!$A865,'     2022    '!$AN:$AN,0)),"")</f>
        <v/>
      </c>
      <c r="N865" s="52" t="str">
        <f>IFERROR(INDEX('     2022    '!V:V,MATCH('Order Summary'!$A865,'     2022    '!$AN:$AN,0)),"")</f>
        <v/>
      </c>
      <c r="O865" s="52" t="str">
        <f>IFERROR(INDEX('     2022    '!S:S,MATCH('Order Summary'!$A865,'     2022    '!$AN:$AN,0)),"")</f>
        <v/>
      </c>
      <c r="P865" s="96" t="str">
        <f t="shared" si="52"/>
        <v/>
      </c>
      <c r="R865" s="9"/>
      <c r="S865" s="9"/>
      <c r="T865" s="9"/>
      <c r="U865" s="9"/>
      <c r="V865" s="9"/>
      <c r="W865" s="9"/>
      <c r="X865" s="9"/>
      <c r="Y865" s="9"/>
      <c r="Z865" s="9"/>
      <c r="AA865" s="9"/>
      <c r="AB865" s="9"/>
      <c r="AC865" s="9"/>
      <c r="AD865" s="9"/>
      <c r="AE865" s="9"/>
      <c r="AF865" s="9"/>
      <c r="AG865" s="9"/>
      <c r="AH865" s="9"/>
      <c r="AI865" s="9"/>
      <c r="AJ865" s="9"/>
      <c r="AK865" s="9"/>
      <c r="AL865" s="9"/>
      <c r="AM865" s="9"/>
      <c r="AN865" s="9"/>
      <c r="AO865" s="9"/>
      <c r="AP865" s="9"/>
      <c r="AQ865" s="9"/>
      <c r="AR865" s="9"/>
      <c r="AS865" s="9"/>
      <c r="AT865" s="9"/>
      <c r="AU865" s="9"/>
      <c r="AV865" s="9"/>
      <c r="AW865" s="9"/>
      <c r="AX865" s="9"/>
      <c r="AY865" s="9"/>
      <c r="AZ865" s="9"/>
      <c r="BA865" s="9"/>
      <c r="BB865" s="9"/>
      <c r="BC865" s="9"/>
      <c r="BD865" s="9"/>
      <c r="BE865" s="9"/>
      <c r="BF865" s="9"/>
      <c r="BG865" s="9"/>
      <c r="BH865" s="9"/>
      <c r="BI865" s="9"/>
      <c r="BJ865" s="9"/>
      <c r="BK865" s="9"/>
      <c r="BL865" s="9"/>
      <c r="BM865" s="9"/>
      <c r="BN865" s="9"/>
      <c r="BO865" s="9"/>
      <c r="BP865" s="9"/>
      <c r="BQ865" s="9"/>
      <c r="BR865" s="9"/>
      <c r="BS865" s="9"/>
      <c r="BT865" s="9"/>
      <c r="BU865" s="9"/>
      <c r="BV865" s="9"/>
      <c r="BW865" s="9"/>
      <c r="BX865" s="9"/>
      <c r="BY865" s="9"/>
      <c r="BZ865" s="9"/>
    </row>
    <row r="866" spans="1:78">
      <c r="A866" s="50">
        <f t="shared" si="55"/>
        <v>855</v>
      </c>
      <c r="C866" s="11" t="str">
        <f>IFERROR(INDEX('     2022    '!D:D,MATCH('Order Summary'!$A866,'     2022    '!$AN:$AN,0)),"")</f>
        <v/>
      </c>
      <c r="D866" s="11" t="str">
        <f>IFERROR(INDEX('     2022    '!C:C,MATCH('Order Summary'!$A866,'     2022    '!$AN:$AN,0)),"")</f>
        <v/>
      </c>
      <c r="E866" s="11" t="str">
        <f>IFERROR(INDEX('     2022    '!E:E,MATCH('Order Summary'!$A866,'     2022    '!$AN:$AN,0)),"")</f>
        <v/>
      </c>
      <c r="F866" s="96">
        <f>IFERROR(INDEX('     2022    '!AY:AY,MATCH($A866,'     2022    '!$AN:$AN,0)),0)</f>
        <v>0</v>
      </c>
      <c r="G866" s="180" t="str">
        <f>IFERROR(IF($O$3&gt;68,INDEX('     2022    '!I:I,MATCH($A866,'     2022    '!$AN:$AN,0))*(1-'     2022    '!$BA$1),INDEX('     2022    '!I:I,MATCH($A866,'     2022    '!$AN:$AN,0))),"")</f>
        <v/>
      </c>
      <c r="H866" s="96">
        <f>IFERROR(INDEX('     2022    '!AZ:AZ,MATCH($A866,'     2022    '!$AN:$AN,0)),0)</f>
        <v>0</v>
      </c>
      <c r="I866" s="180" t="str">
        <f>IFERROR(IF($O$3&gt;68,INDEX('     2022    '!M:M,MATCH($A866,'     2022    '!$AN:$AN,0))*(1-'     2022    '!$BA$1),INDEX('     2022    '!M:M,MATCH($A866,'     2022    '!$AN:$AN,0))),"")</f>
        <v/>
      </c>
      <c r="J866" s="181">
        <f t="shared" si="53"/>
        <v>0</v>
      </c>
      <c r="K866" s="182" t="str">
        <f t="shared" si="54"/>
        <v/>
      </c>
      <c r="L866" s="53"/>
      <c r="M866" s="52" t="str">
        <f>IFERROR(INDEX('     2022    '!R:R,MATCH('Order Summary'!$A866,'     2022    '!$AN:$AN,0)),"")</f>
        <v/>
      </c>
      <c r="N866" s="52" t="str">
        <f>IFERROR(INDEX('     2022    '!V:V,MATCH('Order Summary'!$A866,'     2022    '!$AN:$AN,0)),"")</f>
        <v/>
      </c>
      <c r="O866" s="52" t="str">
        <f>IFERROR(INDEX('     2022    '!S:S,MATCH('Order Summary'!$A866,'     2022    '!$AN:$AN,0)),"")</f>
        <v/>
      </c>
      <c r="P866" s="96" t="str">
        <f t="shared" si="52"/>
        <v/>
      </c>
      <c r="R866" s="9"/>
      <c r="S866" s="9"/>
      <c r="T866" s="9"/>
      <c r="U866" s="9"/>
      <c r="V866" s="9"/>
      <c r="W866" s="9"/>
      <c r="X866" s="9"/>
      <c r="Y866" s="9"/>
      <c r="Z866" s="9"/>
      <c r="AA866" s="9"/>
      <c r="AB866" s="9"/>
      <c r="AC866" s="9"/>
      <c r="AD866" s="9"/>
      <c r="AE866" s="9"/>
      <c r="AF866" s="9"/>
      <c r="AG866" s="9"/>
      <c r="AH866" s="9"/>
      <c r="AI866" s="9"/>
      <c r="AJ866" s="9"/>
      <c r="AK866" s="9"/>
      <c r="AL866" s="9"/>
      <c r="AM866" s="9"/>
      <c r="AN866" s="9"/>
      <c r="AO866" s="9"/>
      <c r="AP866" s="9"/>
      <c r="AQ866" s="9"/>
      <c r="AR866" s="9"/>
      <c r="AS866" s="9"/>
      <c r="AT866" s="9"/>
      <c r="AU866" s="9"/>
      <c r="AV866" s="9"/>
      <c r="AW866" s="9"/>
      <c r="AX866" s="9"/>
      <c r="AY866" s="9"/>
      <c r="AZ866" s="9"/>
      <c r="BA866" s="9"/>
      <c r="BB866" s="9"/>
      <c r="BC866" s="9"/>
      <c r="BD866" s="9"/>
      <c r="BE866" s="9"/>
      <c r="BF866" s="9"/>
      <c r="BG866" s="9"/>
      <c r="BH866" s="9"/>
      <c r="BI866" s="9"/>
      <c r="BJ866" s="9"/>
      <c r="BK866" s="9"/>
      <c r="BL866" s="9"/>
      <c r="BM866" s="9"/>
      <c r="BN866" s="9"/>
      <c r="BO866" s="9"/>
      <c r="BP866" s="9"/>
      <c r="BQ866" s="9"/>
      <c r="BR866" s="9"/>
      <c r="BS866" s="9"/>
      <c r="BT866" s="9"/>
      <c r="BU866" s="9"/>
      <c r="BV866" s="9"/>
      <c r="BW866" s="9"/>
      <c r="BX866" s="9"/>
      <c r="BY866" s="9"/>
      <c r="BZ866" s="9"/>
    </row>
    <row r="867" spans="1:78">
      <c r="A867" s="50">
        <f t="shared" si="55"/>
        <v>856</v>
      </c>
      <c r="C867" s="11" t="str">
        <f>IFERROR(INDEX('     2022    '!D:D,MATCH('Order Summary'!$A867,'     2022    '!$AN:$AN,0)),"")</f>
        <v/>
      </c>
      <c r="D867" s="11" t="str">
        <f>IFERROR(INDEX('     2022    '!C:C,MATCH('Order Summary'!$A867,'     2022    '!$AN:$AN,0)),"")</f>
        <v/>
      </c>
      <c r="E867" s="11" t="str">
        <f>IFERROR(INDEX('     2022    '!E:E,MATCH('Order Summary'!$A867,'     2022    '!$AN:$AN,0)),"")</f>
        <v/>
      </c>
      <c r="F867" s="96">
        <f>IFERROR(INDEX('     2022    '!AY:AY,MATCH($A867,'     2022    '!$AN:$AN,0)),0)</f>
        <v>0</v>
      </c>
      <c r="G867" s="180" t="str">
        <f>IFERROR(IF($O$3&gt;68,INDEX('     2022    '!I:I,MATCH($A867,'     2022    '!$AN:$AN,0))*(1-'     2022    '!$BA$1),INDEX('     2022    '!I:I,MATCH($A867,'     2022    '!$AN:$AN,0))),"")</f>
        <v/>
      </c>
      <c r="H867" s="96">
        <f>IFERROR(INDEX('     2022    '!AZ:AZ,MATCH($A867,'     2022    '!$AN:$AN,0)),0)</f>
        <v>0</v>
      </c>
      <c r="I867" s="180" t="str">
        <f>IFERROR(IF($O$3&gt;68,INDEX('     2022    '!M:M,MATCH($A867,'     2022    '!$AN:$AN,0))*(1-'     2022    '!$BA$1),INDEX('     2022    '!M:M,MATCH($A867,'     2022    '!$AN:$AN,0))),"")</f>
        <v/>
      </c>
      <c r="J867" s="181">
        <f t="shared" si="53"/>
        <v>0</v>
      </c>
      <c r="K867" s="182" t="str">
        <f t="shared" si="54"/>
        <v/>
      </c>
      <c r="L867" s="53"/>
      <c r="M867" s="52" t="str">
        <f>IFERROR(INDEX('     2022    '!R:R,MATCH('Order Summary'!$A867,'     2022    '!$AN:$AN,0)),"")</f>
        <v/>
      </c>
      <c r="N867" s="52" t="str">
        <f>IFERROR(INDEX('     2022    '!V:V,MATCH('Order Summary'!$A867,'     2022    '!$AN:$AN,0)),"")</f>
        <v/>
      </c>
      <c r="O867" s="52" t="str">
        <f>IFERROR(INDEX('     2022    '!S:S,MATCH('Order Summary'!$A867,'     2022    '!$AN:$AN,0)),"")</f>
        <v/>
      </c>
      <c r="P867" s="96" t="str">
        <f t="shared" si="52"/>
        <v/>
      </c>
      <c r="R867" s="9"/>
      <c r="S867" s="9"/>
      <c r="T867" s="9"/>
      <c r="U867" s="9"/>
      <c r="V867" s="9"/>
      <c r="W867" s="9"/>
      <c r="X867" s="9"/>
      <c r="Y867" s="9"/>
      <c r="Z867" s="9"/>
      <c r="AA867" s="9"/>
      <c r="AB867" s="9"/>
      <c r="AC867" s="9"/>
      <c r="AD867" s="9"/>
      <c r="AE867" s="9"/>
      <c r="AF867" s="9"/>
      <c r="AG867" s="9"/>
      <c r="AH867" s="9"/>
      <c r="AI867" s="9"/>
      <c r="AJ867" s="9"/>
      <c r="AK867" s="9"/>
      <c r="AL867" s="9"/>
      <c r="AM867" s="9"/>
      <c r="AN867" s="9"/>
      <c r="AO867" s="9"/>
      <c r="AP867" s="9"/>
      <c r="AQ867" s="9"/>
      <c r="AR867" s="9"/>
      <c r="AS867" s="9"/>
      <c r="AT867" s="9"/>
      <c r="AU867" s="9"/>
      <c r="AV867" s="9"/>
      <c r="AW867" s="9"/>
      <c r="AX867" s="9"/>
      <c r="AY867" s="9"/>
      <c r="AZ867" s="9"/>
      <c r="BA867" s="9"/>
      <c r="BB867" s="9"/>
      <c r="BC867" s="9"/>
      <c r="BD867" s="9"/>
      <c r="BE867" s="9"/>
      <c r="BF867" s="9"/>
      <c r="BG867" s="9"/>
      <c r="BH867" s="9"/>
      <c r="BI867" s="9"/>
      <c r="BJ867" s="9"/>
      <c r="BK867" s="9"/>
      <c r="BL867" s="9"/>
      <c r="BM867" s="9"/>
      <c r="BN867" s="9"/>
      <c r="BO867" s="9"/>
      <c r="BP867" s="9"/>
      <c r="BQ867" s="9"/>
      <c r="BR867" s="9"/>
      <c r="BS867" s="9"/>
      <c r="BT867" s="9"/>
      <c r="BU867" s="9"/>
      <c r="BV867" s="9"/>
      <c r="BW867" s="9"/>
      <c r="BX867" s="9"/>
      <c r="BY867" s="9"/>
      <c r="BZ867" s="9"/>
    </row>
    <row r="868" spans="1:78">
      <c r="A868" s="50">
        <f t="shared" si="55"/>
        <v>857</v>
      </c>
      <c r="C868" s="11" t="str">
        <f>IFERROR(INDEX('     2022    '!D:D,MATCH('Order Summary'!$A868,'     2022    '!$AN:$AN,0)),"")</f>
        <v/>
      </c>
      <c r="D868" s="11" t="str">
        <f>IFERROR(INDEX('     2022    '!C:C,MATCH('Order Summary'!$A868,'     2022    '!$AN:$AN,0)),"")</f>
        <v/>
      </c>
      <c r="E868" s="11" t="str">
        <f>IFERROR(INDEX('     2022    '!E:E,MATCH('Order Summary'!$A868,'     2022    '!$AN:$AN,0)),"")</f>
        <v/>
      </c>
      <c r="F868" s="96">
        <f>IFERROR(INDEX('     2022    '!AY:AY,MATCH($A868,'     2022    '!$AN:$AN,0)),0)</f>
        <v>0</v>
      </c>
      <c r="G868" s="180" t="str">
        <f>IFERROR(IF($O$3&gt;68,INDEX('     2022    '!I:I,MATCH($A868,'     2022    '!$AN:$AN,0))*(1-'     2022    '!$BA$1),INDEX('     2022    '!I:I,MATCH($A868,'     2022    '!$AN:$AN,0))),"")</f>
        <v/>
      </c>
      <c r="H868" s="96">
        <f>IFERROR(INDEX('     2022    '!AZ:AZ,MATCH($A868,'     2022    '!$AN:$AN,0)),0)</f>
        <v>0</v>
      </c>
      <c r="I868" s="180" t="str">
        <f>IFERROR(IF($O$3&gt;68,INDEX('     2022    '!M:M,MATCH($A868,'     2022    '!$AN:$AN,0))*(1-'     2022    '!$BA$1),INDEX('     2022    '!M:M,MATCH($A868,'     2022    '!$AN:$AN,0))),"")</f>
        <v/>
      </c>
      <c r="J868" s="181">
        <f t="shared" si="53"/>
        <v>0</v>
      </c>
      <c r="K868" s="182" t="str">
        <f t="shared" si="54"/>
        <v/>
      </c>
      <c r="L868" s="53"/>
      <c r="M868" s="52" t="str">
        <f>IFERROR(INDEX('     2022    '!R:R,MATCH('Order Summary'!$A868,'     2022    '!$AN:$AN,0)),"")</f>
        <v/>
      </c>
      <c r="N868" s="52" t="str">
        <f>IFERROR(INDEX('     2022    '!V:V,MATCH('Order Summary'!$A868,'     2022    '!$AN:$AN,0)),"")</f>
        <v/>
      </c>
      <c r="O868" s="52" t="str">
        <f>IFERROR(INDEX('     2022    '!S:S,MATCH('Order Summary'!$A868,'     2022    '!$AN:$AN,0)),"")</f>
        <v/>
      </c>
      <c r="P868" s="96" t="str">
        <f t="shared" si="52"/>
        <v/>
      </c>
      <c r="R868" s="9"/>
      <c r="S868" s="9"/>
      <c r="T868" s="9"/>
      <c r="U868" s="9"/>
      <c r="V868" s="9"/>
      <c r="W868" s="9"/>
      <c r="X868" s="9"/>
      <c r="Y868" s="9"/>
      <c r="Z868" s="9"/>
      <c r="AA868" s="9"/>
      <c r="AB868" s="9"/>
      <c r="AC868" s="9"/>
      <c r="AD868" s="9"/>
      <c r="AE868" s="9"/>
      <c r="AF868" s="9"/>
      <c r="AG868" s="9"/>
      <c r="AH868" s="9"/>
      <c r="AI868" s="9"/>
      <c r="AJ868" s="9"/>
      <c r="AK868" s="9"/>
      <c r="AL868" s="9"/>
      <c r="AM868" s="9"/>
      <c r="AN868" s="9"/>
      <c r="AO868" s="9"/>
      <c r="AP868" s="9"/>
      <c r="AQ868" s="9"/>
      <c r="AR868" s="9"/>
      <c r="AS868" s="9"/>
      <c r="AT868" s="9"/>
      <c r="AU868" s="9"/>
      <c r="AV868" s="9"/>
      <c r="AW868" s="9"/>
      <c r="AX868" s="9"/>
      <c r="AY868" s="9"/>
      <c r="AZ868" s="9"/>
      <c r="BA868" s="9"/>
      <c r="BB868" s="9"/>
      <c r="BC868" s="9"/>
      <c r="BD868" s="9"/>
      <c r="BE868" s="9"/>
      <c r="BF868" s="9"/>
      <c r="BG868" s="9"/>
      <c r="BH868" s="9"/>
      <c r="BI868" s="9"/>
      <c r="BJ868" s="9"/>
      <c r="BK868" s="9"/>
      <c r="BL868" s="9"/>
      <c r="BM868" s="9"/>
      <c r="BN868" s="9"/>
      <c r="BO868" s="9"/>
      <c r="BP868" s="9"/>
      <c r="BQ868" s="9"/>
      <c r="BR868" s="9"/>
      <c r="BS868" s="9"/>
      <c r="BT868" s="9"/>
      <c r="BU868" s="9"/>
      <c r="BV868" s="9"/>
      <c r="BW868" s="9"/>
      <c r="BX868" s="9"/>
      <c r="BY868" s="9"/>
      <c r="BZ868" s="9"/>
    </row>
    <row r="869" spans="1:78">
      <c r="A869" s="50">
        <f t="shared" si="55"/>
        <v>858</v>
      </c>
      <c r="C869" s="11" t="str">
        <f>IFERROR(INDEX('     2022    '!D:D,MATCH('Order Summary'!$A869,'     2022    '!$AN:$AN,0)),"")</f>
        <v/>
      </c>
      <c r="D869" s="11" t="str">
        <f>IFERROR(INDEX('     2022    '!C:C,MATCH('Order Summary'!$A869,'     2022    '!$AN:$AN,0)),"")</f>
        <v/>
      </c>
      <c r="E869" s="11" t="str">
        <f>IFERROR(INDEX('     2022    '!E:E,MATCH('Order Summary'!$A869,'     2022    '!$AN:$AN,0)),"")</f>
        <v/>
      </c>
      <c r="F869" s="96">
        <f>IFERROR(INDEX('     2022    '!AY:AY,MATCH($A869,'     2022    '!$AN:$AN,0)),0)</f>
        <v>0</v>
      </c>
      <c r="G869" s="180" t="str">
        <f>IFERROR(IF($O$3&gt;68,INDEX('     2022    '!I:I,MATCH($A869,'     2022    '!$AN:$AN,0))*(1-'     2022    '!$BA$1),INDEX('     2022    '!I:I,MATCH($A869,'     2022    '!$AN:$AN,0))),"")</f>
        <v/>
      </c>
      <c r="H869" s="96">
        <f>IFERROR(INDEX('     2022    '!AZ:AZ,MATCH($A869,'     2022    '!$AN:$AN,0)),0)</f>
        <v>0</v>
      </c>
      <c r="I869" s="180" t="str">
        <f>IFERROR(IF($O$3&gt;68,INDEX('     2022    '!M:M,MATCH($A869,'     2022    '!$AN:$AN,0))*(1-'     2022    '!$BA$1),INDEX('     2022    '!M:M,MATCH($A869,'     2022    '!$AN:$AN,0))),"")</f>
        <v/>
      </c>
      <c r="J869" s="181">
        <f t="shared" si="53"/>
        <v>0</v>
      </c>
      <c r="K869" s="182" t="str">
        <f t="shared" si="54"/>
        <v/>
      </c>
      <c r="L869" s="53"/>
      <c r="M869" s="52" t="str">
        <f>IFERROR(INDEX('     2022    '!R:R,MATCH('Order Summary'!$A869,'     2022    '!$AN:$AN,0)),"")</f>
        <v/>
      </c>
      <c r="N869" s="52" t="str">
        <f>IFERROR(INDEX('     2022    '!V:V,MATCH('Order Summary'!$A869,'     2022    '!$AN:$AN,0)),"")</f>
        <v/>
      </c>
      <c r="O869" s="52" t="str">
        <f>IFERROR(INDEX('     2022    '!S:S,MATCH('Order Summary'!$A869,'     2022    '!$AN:$AN,0)),"")</f>
        <v/>
      </c>
      <c r="P869" s="96" t="str">
        <f t="shared" si="52"/>
        <v/>
      </c>
      <c r="R869" s="9"/>
      <c r="S869" s="9"/>
      <c r="T869" s="9"/>
      <c r="U869" s="9"/>
      <c r="V869" s="9"/>
      <c r="W869" s="9"/>
      <c r="X869" s="9"/>
      <c r="Y869" s="9"/>
      <c r="Z869" s="9"/>
      <c r="AA869" s="9"/>
      <c r="AB869" s="9"/>
      <c r="AC869" s="9"/>
      <c r="AD869" s="9"/>
      <c r="AE869" s="9"/>
      <c r="AF869" s="9"/>
      <c r="AG869" s="9"/>
      <c r="AH869" s="9"/>
      <c r="AI869" s="9"/>
      <c r="AJ869" s="9"/>
      <c r="AK869" s="9"/>
      <c r="AL869" s="9"/>
      <c r="AM869" s="9"/>
      <c r="AN869" s="9"/>
      <c r="AO869" s="9"/>
      <c r="AP869" s="9"/>
      <c r="AQ869" s="9"/>
      <c r="AR869" s="9"/>
      <c r="AS869" s="9"/>
      <c r="AT869" s="9"/>
      <c r="AU869" s="9"/>
      <c r="AV869" s="9"/>
      <c r="AW869" s="9"/>
      <c r="AX869" s="9"/>
      <c r="AY869" s="9"/>
      <c r="AZ869" s="9"/>
      <c r="BA869" s="9"/>
      <c r="BB869" s="9"/>
      <c r="BC869" s="9"/>
      <c r="BD869" s="9"/>
      <c r="BE869" s="9"/>
      <c r="BF869" s="9"/>
      <c r="BG869" s="9"/>
      <c r="BH869" s="9"/>
      <c r="BI869" s="9"/>
      <c r="BJ869" s="9"/>
      <c r="BK869" s="9"/>
      <c r="BL869" s="9"/>
      <c r="BM869" s="9"/>
      <c r="BN869" s="9"/>
      <c r="BO869" s="9"/>
      <c r="BP869" s="9"/>
      <c r="BQ869" s="9"/>
      <c r="BR869" s="9"/>
      <c r="BS869" s="9"/>
      <c r="BT869" s="9"/>
      <c r="BU869" s="9"/>
      <c r="BV869" s="9"/>
      <c r="BW869" s="9"/>
      <c r="BX869" s="9"/>
      <c r="BY869" s="9"/>
      <c r="BZ869" s="9"/>
    </row>
    <row r="870" spans="1:78">
      <c r="A870" s="50">
        <f t="shared" si="55"/>
        <v>859</v>
      </c>
      <c r="C870" s="11" t="str">
        <f>IFERROR(INDEX('     2022    '!D:D,MATCH('Order Summary'!$A870,'     2022    '!$AN:$AN,0)),"")</f>
        <v/>
      </c>
      <c r="D870" s="11" t="str">
        <f>IFERROR(INDEX('     2022    '!C:C,MATCH('Order Summary'!$A870,'     2022    '!$AN:$AN,0)),"")</f>
        <v/>
      </c>
      <c r="E870" s="11" t="str">
        <f>IFERROR(INDEX('     2022    '!E:E,MATCH('Order Summary'!$A870,'     2022    '!$AN:$AN,0)),"")</f>
        <v/>
      </c>
      <c r="F870" s="96">
        <f>IFERROR(INDEX('     2022    '!AY:AY,MATCH($A870,'     2022    '!$AN:$AN,0)),0)</f>
        <v>0</v>
      </c>
      <c r="G870" s="180" t="str">
        <f>IFERROR(IF($O$3&gt;68,INDEX('     2022    '!I:I,MATCH($A870,'     2022    '!$AN:$AN,0))*(1-'     2022    '!$BA$1),INDEX('     2022    '!I:I,MATCH($A870,'     2022    '!$AN:$AN,0))),"")</f>
        <v/>
      </c>
      <c r="H870" s="96">
        <f>IFERROR(INDEX('     2022    '!AZ:AZ,MATCH($A870,'     2022    '!$AN:$AN,0)),0)</f>
        <v>0</v>
      </c>
      <c r="I870" s="180" t="str">
        <f>IFERROR(IF($O$3&gt;68,INDEX('     2022    '!M:M,MATCH($A870,'     2022    '!$AN:$AN,0))*(1-'     2022    '!$BA$1),INDEX('     2022    '!M:M,MATCH($A870,'     2022    '!$AN:$AN,0))),"")</f>
        <v/>
      </c>
      <c r="J870" s="181">
        <f t="shared" si="53"/>
        <v>0</v>
      </c>
      <c r="K870" s="182" t="str">
        <f t="shared" si="54"/>
        <v/>
      </c>
      <c r="L870" s="53"/>
      <c r="M870" s="52" t="str">
        <f>IFERROR(INDEX('     2022    '!R:R,MATCH('Order Summary'!$A870,'     2022    '!$AN:$AN,0)),"")</f>
        <v/>
      </c>
      <c r="N870" s="52" t="str">
        <f>IFERROR(INDEX('     2022    '!V:V,MATCH('Order Summary'!$A870,'     2022    '!$AN:$AN,0)),"")</f>
        <v/>
      </c>
      <c r="O870" s="52" t="str">
        <f>IFERROR(INDEX('     2022    '!S:S,MATCH('Order Summary'!$A870,'     2022    '!$AN:$AN,0)),"")</f>
        <v/>
      </c>
      <c r="P870" s="96" t="str">
        <f t="shared" si="52"/>
        <v/>
      </c>
      <c r="R870" s="9"/>
      <c r="S870" s="9"/>
      <c r="T870" s="9"/>
      <c r="U870" s="9"/>
      <c r="V870" s="9"/>
      <c r="W870" s="9"/>
      <c r="X870" s="9"/>
      <c r="Y870" s="9"/>
      <c r="Z870" s="9"/>
      <c r="AA870" s="9"/>
      <c r="AB870" s="9"/>
      <c r="AC870" s="9"/>
      <c r="AD870" s="9"/>
      <c r="AE870" s="9"/>
      <c r="AF870" s="9"/>
      <c r="AG870" s="9"/>
      <c r="AH870" s="9"/>
      <c r="AI870" s="9"/>
      <c r="AJ870" s="9"/>
      <c r="AK870" s="9"/>
      <c r="AL870" s="9"/>
      <c r="AM870" s="9"/>
      <c r="AN870" s="9"/>
      <c r="AO870" s="9"/>
      <c r="AP870" s="9"/>
      <c r="AQ870" s="9"/>
      <c r="AR870" s="9"/>
      <c r="AS870" s="9"/>
      <c r="AT870" s="9"/>
      <c r="AU870" s="9"/>
      <c r="AV870" s="9"/>
      <c r="AW870" s="9"/>
      <c r="AX870" s="9"/>
      <c r="AY870" s="9"/>
      <c r="AZ870" s="9"/>
      <c r="BA870" s="9"/>
      <c r="BB870" s="9"/>
      <c r="BC870" s="9"/>
      <c r="BD870" s="9"/>
      <c r="BE870" s="9"/>
      <c r="BF870" s="9"/>
      <c r="BG870" s="9"/>
      <c r="BH870" s="9"/>
      <c r="BI870" s="9"/>
      <c r="BJ870" s="9"/>
      <c r="BK870" s="9"/>
      <c r="BL870" s="9"/>
      <c r="BM870" s="9"/>
      <c r="BN870" s="9"/>
      <c r="BO870" s="9"/>
      <c r="BP870" s="9"/>
      <c r="BQ870" s="9"/>
      <c r="BR870" s="9"/>
      <c r="BS870" s="9"/>
      <c r="BT870" s="9"/>
      <c r="BU870" s="9"/>
      <c r="BV870" s="9"/>
      <c r="BW870" s="9"/>
      <c r="BX870" s="9"/>
      <c r="BY870" s="9"/>
      <c r="BZ870" s="9"/>
    </row>
    <row r="871" spans="1:78">
      <c r="A871" s="50">
        <f t="shared" si="55"/>
        <v>860</v>
      </c>
      <c r="C871" s="11" t="str">
        <f>IFERROR(INDEX('     2022    '!D:D,MATCH('Order Summary'!$A871,'     2022    '!$AN:$AN,0)),"")</f>
        <v/>
      </c>
      <c r="D871" s="11" t="str">
        <f>IFERROR(INDEX('     2022    '!C:C,MATCH('Order Summary'!$A871,'     2022    '!$AN:$AN,0)),"")</f>
        <v/>
      </c>
      <c r="E871" s="11" t="str">
        <f>IFERROR(INDEX('     2022    '!E:E,MATCH('Order Summary'!$A871,'     2022    '!$AN:$AN,0)),"")</f>
        <v/>
      </c>
      <c r="F871" s="96">
        <f>IFERROR(INDEX('     2022    '!AY:AY,MATCH($A871,'     2022    '!$AN:$AN,0)),0)</f>
        <v>0</v>
      </c>
      <c r="G871" s="180" t="str">
        <f>IFERROR(IF($O$3&gt;68,INDEX('     2022    '!I:I,MATCH($A871,'     2022    '!$AN:$AN,0))*(1-'     2022    '!$BA$1),INDEX('     2022    '!I:I,MATCH($A871,'     2022    '!$AN:$AN,0))),"")</f>
        <v/>
      </c>
      <c r="H871" s="96">
        <f>IFERROR(INDEX('     2022    '!AZ:AZ,MATCH($A871,'     2022    '!$AN:$AN,0)),0)</f>
        <v>0</v>
      </c>
      <c r="I871" s="180" t="str">
        <f>IFERROR(IF($O$3&gt;68,INDEX('     2022    '!M:M,MATCH($A871,'     2022    '!$AN:$AN,0))*(1-'     2022    '!$BA$1),INDEX('     2022    '!M:M,MATCH($A871,'     2022    '!$AN:$AN,0))),"")</f>
        <v/>
      </c>
      <c r="J871" s="181">
        <f t="shared" si="53"/>
        <v>0</v>
      </c>
      <c r="K871" s="182" t="str">
        <f t="shared" si="54"/>
        <v/>
      </c>
      <c r="L871" s="53"/>
      <c r="M871" s="52" t="str">
        <f>IFERROR(INDEX('     2022    '!R:R,MATCH('Order Summary'!$A871,'     2022    '!$AN:$AN,0)),"")</f>
        <v/>
      </c>
      <c r="N871" s="52" t="str">
        <f>IFERROR(INDEX('     2022    '!V:V,MATCH('Order Summary'!$A871,'     2022    '!$AN:$AN,0)),"")</f>
        <v/>
      </c>
      <c r="O871" s="52" t="str">
        <f>IFERROR(INDEX('     2022    '!S:S,MATCH('Order Summary'!$A871,'     2022    '!$AN:$AN,0)),"")</f>
        <v/>
      </c>
      <c r="P871" s="96" t="str">
        <f t="shared" si="52"/>
        <v/>
      </c>
      <c r="R871" s="9"/>
      <c r="S871" s="9"/>
      <c r="T871" s="9"/>
      <c r="U871" s="9"/>
      <c r="V871" s="9"/>
      <c r="W871" s="9"/>
      <c r="X871" s="9"/>
      <c r="Y871" s="9"/>
      <c r="Z871" s="9"/>
      <c r="AA871" s="9"/>
      <c r="AB871" s="9"/>
      <c r="AC871" s="9"/>
      <c r="AD871" s="9"/>
      <c r="AE871" s="9"/>
      <c r="AF871" s="9"/>
      <c r="AG871" s="9"/>
      <c r="AH871" s="9"/>
      <c r="AI871" s="9"/>
      <c r="AJ871" s="9"/>
      <c r="AK871" s="9"/>
      <c r="AL871" s="9"/>
      <c r="AM871" s="9"/>
      <c r="AN871" s="9"/>
      <c r="AO871" s="9"/>
      <c r="AP871" s="9"/>
      <c r="AQ871" s="9"/>
      <c r="AR871" s="9"/>
      <c r="AS871" s="9"/>
      <c r="AT871" s="9"/>
      <c r="AU871" s="9"/>
      <c r="AV871" s="9"/>
      <c r="AW871" s="9"/>
      <c r="AX871" s="9"/>
      <c r="AY871" s="9"/>
      <c r="AZ871" s="9"/>
      <c r="BA871" s="9"/>
      <c r="BB871" s="9"/>
      <c r="BC871" s="9"/>
      <c r="BD871" s="9"/>
      <c r="BE871" s="9"/>
      <c r="BF871" s="9"/>
      <c r="BG871" s="9"/>
      <c r="BH871" s="9"/>
      <c r="BI871" s="9"/>
      <c r="BJ871" s="9"/>
      <c r="BK871" s="9"/>
      <c r="BL871" s="9"/>
      <c r="BM871" s="9"/>
      <c r="BN871" s="9"/>
      <c r="BO871" s="9"/>
      <c r="BP871" s="9"/>
      <c r="BQ871" s="9"/>
      <c r="BR871" s="9"/>
      <c r="BS871" s="9"/>
      <c r="BT871" s="9"/>
      <c r="BU871" s="9"/>
      <c r="BV871" s="9"/>
      <c r="BW871" s="9"/>
      <c r="BX871" s="9"/>
      <c r="BY871" s="9"/>
      <c r="BZ871" s="9"/>
    </row>
    <row r="872" spans="1:78">
      <c r="A872" s="50">
        <f t="shared" si="55"/>
        <v>861</v>
      </c>
      <c r="C872" s="11" t="str">
        <f>IFERROR(INDEX('     2022    '!D:D,MATCH('Order Summary'!$A872,'     2022    '!$AN:$AN,0)),"")</f>
        <v/>
      </c>
      <c r="D872" s="11" t="str">
        <f>IFERROR(INDEX('     2022    '!C:C,MATCH('Order Summary'!$A872,'     2022    '!$AN:$AN,0)),"")</f>
        <v/>
      </c>
      <c r="E872" s="11" t="str">
        <f>IFERROR(INDEX('     2022    '!E:E,MATCH('Order Summary'!$A872,'     2022    '!$AN:$AN,0)),"")</f>
        <v/>
      </c>
      <c r="F872" s="96">
        <f>IFERROR(INDEX('     2022    '!AY:AY,MATCH($A872,'     2022    '!$AN:$AN,0)),0)</f>
        <v>0</v>
      </c>
      <c r="G872" s="180" t="str">
        <f>IFERROR(IF($O$3&gt;68,INDEX('     2022    '!I:I,MATCH($A872,'     2022    '!$AN:$AN,0))*(1-'     2022    '!$BA$1),INDEX('     2022    '!I:I,MATCH($A872,'     2022    '!$AN:$AN,0))),"")</f>
        <v/>
      </c>
      <c r="H872" s="96">
        <f>IFERROR(INDEX('     2022    '!AZ:AZ,MATCH($A872,'     2022    '!$AN:$AN,0)),0)</f>
        <v>0</v>
      </c>
      <c r="I872" s="180" t="str">
        <f>IFERROR(IF($O$3&gt;68,INDEX('     2022    '!M:M,MATCH($A872,'     2022    '!$AN:$AN,0))*(1-'     2022    '!$BA$1),INDEX('     2022    '!M:M,MATCH($A872,'     2022    '!$AN:$AN,0))),"")</f>
        <v/>
      </c>
      <c r="J872" s="181">
        <f t="shared" si="53"/>
        <v>0</v>
      </c>
      <c r="K872" s="182" t="str">
        <f t="shared" si="54"/>
        <v/>
      </c>
      <c r="L872" s="53"/>
      <c r="M872" s="52" t="str">
        <f>IFERROR(INDEX('     2022    '!R:R,MATCH('Order Summary'!$A872,'     2022    '!$AN:$AN,0)),"")</f>
        <v/>
      </c>
      <c r="N872" s="52" t="str">
        <f>IFERROR(INDEX('     2022    '!V:V,MATCH('Order Summary'!$A872,'     2022    '!$AN:$AN,0)),"")</f>
        <v/>
      </c>
      <c r="O872" s="52" t="str">
        <f>IFERROR(INDEX('     2022    '!S:S,MATCH('Order Summary'!$A872,'     2022    '!$AN:$AN,0)),"")</f>
        <v/>
      </c>
      <c r="P872" s="96" t="str">
        <f t="shared" si="52"/>
        <v/>
      </c>
      <c r="R872" s="9"/>
      <c r="S872" s="9"/>
      <c r="T872" s="9"/>
      <c r="U872" s="9"/>
      <c r="V872" s="9"/>
      <c r="W872" s="9"/>
      <c r="X872" s="9"/>
      <c r="Y872" s="9"/>
      <c r="Z872" s="9"/>
      <c r="AA872" s="9"/>
      <c r="AB872" s="9"/>
      <c r="AC872" s="9"/>
      <c r="AD872" s="9"/>
      <c r="AE872" s="9"/>
      <c r="AF872" s="9"/>
      <c r="AG872" s="9"/>
      <c r="AH872" s="9"/>
      <c r="AI872" s="9"/>
      <c r="AJ872" s="9"/>
      <c r="AK872" s="9"/>
      <c r="AL872" s="9"/>
      <c r="AM872" s="9"/>
      <c r="AN872" s="9"/>
      <c r="AO872" s="9"/>
      <c r="AP872" s="9"/>
      <c r="AQ872" s="9"/>
      <c r="AR872" s="9"/>
      <c r="AS872" s="9"/>
      <c r="AT872" s="9"/>
      <c r="AU872" s="9"/>
      <c r="AV872" s="9"/>
      <c r="AW872" s="9"/>
      <c r="AX872" s="9"/>
      <c r="AY872" s="9"/>
      <c r="AZ872" s="9"/>
      <c r="BA872" s="9"/>
      <c r="BB872" s="9"/>
      <c r="BC872" s="9"/>
      <c r="BD872" s="9"/>
      <c r="BE872" s="9"/>
      <c r="BF872" s="9"/>
      <c r="BG872" s="9"/>
      <c r="BH872" s="9"/>
      <c r="BI872" s="9"/>
      <c r="BJ872" s="9"/>
      <c r="BK872" s="9"/>
      <c r="BL872" s="9"/>
      <c r="BM872" s="9"/>
      <c r="BN872" s="9"/>
      <c r="BO872" s="9"/>
      <c r="BP872" s="9"/>
      <c r="BQ872" s="9"/>
      <c r="BR872" s="9"/>
      <c r="BS872" s="9"/>
      <c r="BT872" s="9"/>
      <c r="BU872" s="9"/>
      <c r="BV872" s="9"/>
      <c r="BW872" s="9"/>
      <c r="BX872" s="9"/>
      <c r="BY872" s="9"/>
      <c r="BZ872" s="9"/>
    </row>
    <row r="873" spans="1:78">
      <c r="A873" s="50">
        <f t="shared" si="55"/>
        <v>862</v>
      </c>
      <c r="C873" s="11" t="str">
        <f>IFERROR(INDEX('     2022    '!D:D,MATCH('Order Summary'!$A873,'     2022    '!$AN:$AN,0)),"")</f>
        <v/>
      </c>
      <c r="D873" s="11" t="str">
        <f>IFERROR(INDEX('     2022    '!C:C,MATCH('Order Summary'!$A873,'     2022    '!$AN:$AN,0)),"")</f>
        <v/>
      </c>
      <c r="E873" s="11" t="str">
        <f>IFERROR(INDEX('     2022    '!E:E,MATCH('Order Summary'!$A873,'     2022    '!$AN:$AN,0)),"")</f>
        <v/>
      </c>
      <c r="F873" s="96">
        <f>IFERROR(INDEX('     2022    '!AY:AY,MATCH($A873,'     2022    '!$AN:$AN,0)),0)</f>
        <v>0</v>
      </c>
      <c r="G873" s="180" t="str">
        <f>IFERROR(IF($O$3&gt;68,INDEX('     2022    '!I:I,MATCH($A873,'     2022    '!$AN:$AN,0))*(1-'     2022    '!$BA$1),INDEX('     2022    '!I:I,MATCH($A873,'     2022    '!$AN:$AN,0))),"")</f>
        <v/>
      </c>
      <c r="H873" s="96">
        <f>IFERROR(INDEX('     2022    '!AZ:AZ,MATCH($A873,'     2022    '!$AN:$AN,0)),0)</f>
        <v>0</v>
      </c>
      <c r="I873" s="180" t="str">
        <f>IFERROR(IF($O$3&gt;68,INDEX('     2022    '!M:M,MATCH($A873,'     2022    '!$AN:$AN,0))*(1-'     2022    '!$BA$1),INDEX('     2022    '!M:M,MATCH($A873,'     2022    '!$AN:$AN,0))),"")</f>
        <v/>
      </c>
      <c r="J873" s="181">
        <f t="shared" si="53"/>
        <v>0</v>
      </c>
      <c r="K873" s="182" t="str">
        <f t="shared" si="54"/>
        <v/>
      </c>
      <c r="L873" s="53"/>
      <c r="M873" s="52" t="str">
        <f>IFERROR(INDEX('     2022    '!R:R,MATCH('Order Summary'!$A873,'     2022    '!$AN:$AN,0)),"")</f>
        <v/>
      </c>
      <c r="N873" s="52" t="str">
        <f>IFERROR(INDEX('     2022    '!V:V,MATCH('Order Summary'!$A873,'     2022    '!$AN:$AN,0)),"")</f>
        <v/>
      </c>
      <c r="O873" s="52" t="str">
        <f>IFERROR(INDEX('     2022    '!S:S,MATCH('Order Summary'!$A873,'     2022    '!$AN:$AN,0)),"")</f>
        <v/>
      </c>
      <c r="P873" s="96" t="str">
        <f t="shared" si="52"/>
        <v/>
      </c>
      <c r="R873" s="9"/>
      <c r="S873" s="9"/>
      <c r="T873" s="9"/>
      <c r="U873" s="9"/>
      <c r="V873" s="9"/>
      <c r="W873" s="9"/>
      <c r="X873" s="9"/>
      <c r="Y873" s="9"/>
      <c r="Z873" s="9"/>
      <c r="AA873" s="9"/>
      <c r="AB873" s="9"/>
      <c r="AC873" s="9"/>
      <c r="AD873" s="9"/>
      <c r="AE873" s="9"/>
      <c r="AF873" s="9"/>
      <c r="AG873" s="9"/>
      <c r="AH873" s="9"/>
      <c r="AI873" s="9"/>
      <c r="AJ873" s="9"/>
      <c r="AK873" s="9"/>
      <c r="AL873" s="9"/>
      <c r="AM873" s="9"/>
      <c r="AN873" s="9"/>
      <c r="AO873" s="9"/>
      <c r="AP873" s="9"/>
      <c r="AQ873" s="9"/>
      <c r="AR873" s="9"/>
      <c r="AS873" s="9"/>
      <c r="AT873" s="9"/>
      <c r="AU873" s="9"/>
      <c r="AV873" s="9"/>
      <c r="AW873" s="9"/>
      <c r="AX873" s="9"/>
      <c r="AY873" s="9"/>
      <c r="AZ873" s="9"/>
      <c r="BA873" s="9"/>
      <c r="BB873" s="9"/>
      <c r="BC873" s="9"/>
      <c r="BD873" s="9"/>
      <c r="BE873" s="9"/>
      <c r="BF873" s="9"/>
      <c r="BG873" s="9"/>
      <c r="BH873" s="9"/>
      <c r="BI873" s="9"/>
      <c r="BJ873" s="9"/>
      <c r="BK873" s="9"/>
      <c r="BL873" s="9"/>
      <c r="BM873" s="9"/>
      <c r="BN873" s="9"/>
      <c r="BO873" s="9"/>
      <c r="BP873" s="9"/>
      <c r="BQ873" s="9"/>
      <c r="BR873" s="9"/>
      <c r="BS873" s="9"/>
      <c r="BT873" s="9"/>
      <c r="BU873" s="9"/>
      <c r="BV873" s="9"/>
      <c r="BW873" s="9"/>
      <c r="BX873" s="9"/>
      <c r="BY873" s="9"/>
      <c r="BZ873" s="9"/>
    </row>
    <row r="874" spans="1:78">
      <c r="A874" s="50">
        <f t="shared" si="55"/>
        <v>863</v>
      </c>
      <c r="C874" s="11" t="str">
        <f>IFERROR(INDEX('     2022    '!D:D,MATCH('Order Summary'!$A874,'     2022    '!$AN:$AN,0)),"")</f>
        <v/>
      </c>
      <c r="D874" s="11" t="str">
        <f>IFERROR(INDEX('     2022    '!C:C,MATCH('Order Summary'!$A874,'     2022    '!$AN:$AN,0)),"")</f>
        <v/>
      </c>
      <c r="E874" s="11" t="str">
        <f>IFERROR(INDEX('     2022    '!E:E,MATCH('Order Summary'!$A874,'     2022    '!$AN:$AN,0)),"")</f>
        <v/>
      </c>
      <c r="F874" s="96">
        <f>IFERROR(INDEX('     2022    '!AY:AY,MATCH($A874,'     2022    '!$AN:$AN,0)),0)</f>
        <v>0</v>
      </c>
      <c r="G874" s="180" t="str">
        <f>IFERROR(IF($O$3&gt;68,INDEX('     2022    '!I:I,MATCH($A874,'     2022    '!$AN:$AN,0))*(1-'     2022    '!$BA$1),INDEX('     2022    '!I:I,MATCH($A874,'     2022    '!$AN:$AN,0))),"")</f>
        <v/>
      </c>
      <c r="H874" s="96">
        <f>IFERROR(INDEX('     2022    '!AZ:AZ,MATCH($A874,'     2022    '!$AN:$AN,0)),0)</f>
        <v>0</v>
      </c>
      <c r="I874" s="180" t="str">
        <f>IFERROR(IF($O$3&gt;68,INDEX('     2022    '!M:M,MATCH($A874,'     2022    '!$AN:$AN,0))*(1-'     2022    '!$BA$1),INDEX('     2022    '!M:M,MATCH($A874,'     2022    '!$AN:$AN,0))),"")</f>
        <v/>
      </c>
      <c r="J874" s="181">
        <f t="shared" si="53"/>
        <v>0</v>
      </c>
      <c r="K874" s="182" t="str">
        <f t="shared" si="54"/>
        <v/>
      </c>
      <c r="L874" s="53"/>
      <c r="M874" s="52" t="str">
        <f>IFERROR(INDEX('     2022    '!R:R,MATCH('Order Summary'!$A874,'     2022    '!$AN:$AN,0)),"")</f>
        <v/>
      </c>
      <c r="N874" s="52" t="str">
        <f>IFERROR(INDEX('     2022    '!V:V,MATCH('Order Summary'!$A874,'     2022    '!$AN:$AN,0)),"")</f>
        <v/>
      </c>
      <c r="O874" s="52" t="str">
        <f>IFERROR(INDEX('     2022    '!S:S,MATCH('Order Summary'!$A874,'     2022    '!$AN:$AN,0)),"")</f>
        <v/>
      </c>
      <c r="P874" s="96" t="str">
        <f t="shared" si="52"/>
        <v/>
      </c>
      <c r="R874" s="9"/>
      <c r="S874" s="9"/>
      <c r="T874" s="9"/>
      <c r="U874" s="9"/>
      <c r="V874" s="9"/>
      <c r="W874" s="9"/>
      <c r="X874" s="9"/>
      <c r="Y874" s="9"/>
      <c r="Z874" s="9"/>
      <c r="AA874" s="9"/>
      <c r="AB874" s="9"/>
      <c r="AC874" s="9"/>
      <c r="AD874" s="9"/>
      <c r="AE874" s="9"/>
      <c r="AF874" s="9"/>
      <c r="AG874" s="9"/>
      <c r="AH874" s="9"/>
      <c r="AI874" s="9"/>
      <c r="AJ874" s="9"/>
      <c r="AK874" s="9"/>
      <c r="AL874" s="9"/>
      <c r="AM874" s="9"/>
      <c r="AN874" s="9"/>
      <c r="AO874" s="9"/>
      <c r="AP874" s="9"/>
      <c r="AQ874" s="9"/>
      <c r="AR874" s="9"/>
      <c r="AS874" s="9"/>
      <c r="AT874" s="9"/>
      <c r="AU874" s="9"/>
      <c r="AV874" s="9"/>
      <c r="AW874" s="9"/>
      <c r="AX874" s="9"/>
      <c r="AY874" s="9"/>
      <c r="AZ874" s="9"/>
      <c r="BA874" s="9"/>
      <c r="BB874" s="9"/>
      <c r="BC874" s="9"/>
      <c r="BD874" s="9"/>
      <c r="BE874" s="9"/>
      <c r="BF874" s="9"/>
      <c r="BG874" s="9"/>
      <c r="BH874" s="9"/>
      <c r="BI874" s="9"/>
      <c r="BJ874" s="9"/>
      <c r="BK874" s="9"/>
      <c r="BL874" s="9"/>
      <c r="BM874" s="9"/>
      <c r="BN874" s="9"/>
      <c r="BO874" s="9"/>
      <c r="BP874" s="9"/>
      <c r="BQ874" s="9"/>
      <c r="BR874" s="9"/>
      <c r="BS874" s="9"/>
      <c r="BT874" s="9"/>
      <c r="BU874" s="9"/>
      <c r="BV874" s="9"/>
      <c r="BW874" s="9"/>
      <c r="BX874" s="9"/>
      <c r="BY874" s="9"/>
      <c r="BZ874" s="9"/>
    </row>
    <row r="875" spans="1:78">
      <c r="A875" s="50">
        <f t="shared" si="55"/>
        <v>864</v>
      </c>
      <c r="C875" s="11" t="str">
        <f>IFERROR(INDEX('     2022    '!D:D,MATCH('Order Summary'!$A875,'     2022    '!$AN:$AN,0)),"")</f>
        <v/>
      </c>
      <c r="D875" s="11" t="str">
        <f>IFERROR(INDEX('     2022    '!C:C,MATCH('Order Summary'!$A875,'     2022    '!$AN:$AN,0)),"")</f>
        <v/>
      </c>
      <c r="E875" s="11" t="str">
        <f>IFERROR(INDEX('     2022    '!E:E,MATCH('Order Summary'!$A875,'     2022    '!$AN:$AN,0)),"")</f>
        <v/>
      </c>
      <c r="F875" s="96">
        <f>IFERROR(INDEX('     2022    '!AY:AY,MATCH($A875,'     2022    '!$AN:$AN,0)),0)</f>
        <v>0</v>
      </c>
      <c r="G875" s="180" t="str">
        <f>IFERROR(IF($O$3&gt;68,INDEX('     2022    '!I:I,MATCH($A875,'     2022    '!$AN:$AN,0))*(1-'     2022    '!$BA$1),INDEX('     2022    '!I:I,MATCH($A875,'     2022    '!$AN:$AN,0))),"")</f>
        <v/>
      </c>
      <c r="H875" s="96">
        <f>IFERROR(INDEX('     2022    '!AZ:AZ,MATCH($A875,'     2022    '!$AN:$AN,0)),0)</f>
        <v>0</v>
      </c>
      <c r="I875" s="180" t="str">
        <f>IFERROR(IF($O$3&gt;68,INDEX('     2022    '!M:M,MATCH($A875,'     2022    '!$AN:$AN,0))*(1-'     2022    '!$BA$1),INDEX('     2022    '!M:M,MATCH($A875,'     2022    '!$AN:$AN,0))),"")</f>
        <v/>
      </c>
      <c r="J875" s="181">
        <f t="shared" si="53"/>
        <v>0</v>
      </c>
      <c r="K875" s="182" t="str">
        <f t="shared" si="54"/>
        <v/>
      </c>
      <c r="L875" s="53"/>
      <c r="M875" s="52" t="str">
        <f>IFERROR(INDEX('     2022    '!R:R,MATCH('Order Summary'!$A875,'     2022    '!$AN:$AN,0)),"")</f>
        <v/>
      </c>
      <c r="N875" s="52" t="str">
        <f>IFERROR(INDEX('     2022    '!V:V,MATCH('Order Summary'!$A875,'     2022    '!$AN:$AN,0)),"")</f>
        <v/>
      </c>
      <c r="O875" s="52" t="str">
        <f>IFERROR(INDEX('     2022    '!S:S,MATCH('Order Summary'!$A875,'     2022    '!$AN:$AN,0)),"")</f>
        <v/>
      </c>
      <c r="P875" s="96" t="str">
        <f t="shared" si="52"/>
        <v/>
      </c>
      <c r="R875" s="9"/>
      <c r="S875" s="9"/>
      <c r="T875" s="9"/>
      <c r="U875" s="9"/>
      <c r="V875" s="9"/>
      <c r="W875" s="9"/>
      <c r="X875" s="9"/>
      <c r="Y875" s="9"/>
      <c r="Z875" s="9"/>
      <c r="AA875" s="9"/>
      <c r="AB875" s="9"/>
      <c r="AC875" s="9"/>
      <c r="AD875" s="9"/>
      <c r="AE875" s="9"/>
      <c r="AF875" s="9"/>
      <c r="AG875" s="9"/>
      <c r="AH875" s="9"/>
      <c r="AI875" s="9"/>
      <c r="AJ875" s="9"/>
      <c r="AK875" s="9"/>
      <c r="AL875" s="9"/>
      <c r="AM875" s="9"/>
      <c r="AN875" s="9"/>
      <c r="AO875" s="9"/>
      <c r="AP875" s="9"/>
      <c r="AQ875" s="9"/>
      <c r="AR875" s="9"/>
      <c r="AS875" s="9"/>
      <c r="AT875" s="9"/>
      <c r="AU875" s="9"/>
      <c r="AV875" s="9"/>
      <c r="AW875" s="9"/>
      <c r="AX875" s="9"/>
      <c r="AY875" s="9"/>
      <c r="AZ875" s="9"/>
      <c r="BA875" s="9"/>
      <c r="BB875" s="9"/>
      <c r="BC875" s="9"/>
      <c r="BD875" s="9"/>
      <c r="BE875" s="9"/>
      <c r="BF875" s="9"/>
      <c r="BG875" s="9"/>
      <c r="BH875" s="9"/>
      <c r="BI875" s="9"/>
      <c r="BJ875" s="9"/>
      <c r="BK875" s="9"/>
      <c r="BL875" s="9"/>
      <c r="BM875" s="9"/>
      <c r="BN875" s="9"/>
      <c r="BO875" s="9"/>
      <c r="BP875" s="9"/>
      <c r="BQ875" s="9"/>
      <c r="BR875" s="9"/>
      <c r="BS875" s="9"/>
      <c r="BT875" s="9"/>
      <c r="BU875" s="9"/>
      <c r="BV875" s="9"/>
      <c r="BW875" s="9"/>
      <c r="BX875" s="9"/>
      <c r="BY875" s="9"/>
      <c r="BZ875" s="9"/>
    </row>
    <row r="876" spans="1:78">
      <c r="A876" s="50">
        <f t="shared" si="55"/>
        <v>865</v>
      </c>
      <c r="C876" s="11" t="str">
        <f>IFERROR(INDEX('     2022    '!D:D,MATCH('Order Summary'!$A876,'     2022    '!$AN:$AN,0)),"")</f>
        <v/>
      </c>
      <c r="D876" s="11" t="str">
        <f>IFERROR(INDEX('     2022    '!C:C,MATCH('Order Summary'!$A876,'     2022    '!$AN:$AN,0)),"")</f>
        <v/>
      </c>
      <c r="E876" s="11" t="str">
        <f>IFERROR(INDEX('     2022    '!E:E,MATCH('Order Summary'!$A876,'     2022    '!$AN:$AN,0)),"")</f>
        <v/>
      </c>
      <c r="F876" s="96">
        <f>IFERROR(INDEX('     2022    '!AY:AY,MATCH($A876,'     2022    '!$AN:$AN,0)),0)</f>
        <v>0</v>
      </c>
      <c r="G876" s="180" t="str">
        <f>IFERROR(IF($O$3&gt;68,INDEX('     2022    '!I:I,MATCH($A876,'     2022    '!$AN:$AN,0))*(1-'     2022    '!$BA$1),INDEX('     2022    '!I:I,MATCH($A876,'     2022    '!$AN:$AN,0))),"")</f>
        <v/>
      </c>
      <c r="H876" s="96">
        <f>IFERROR(INDEX('     2022    '!AZ:AZ,MATCH($A876,'     2022    '!$AN:$AN,0)),0)</f>
        <v>0</v>
      </c>
      <c r="I876" s="180" t="str">
        <f>IFERROR(IF($O$3&gt;68,INDEX('     2022    '!M:M,MATCH($A876,'     2022    '!$AN:$AN,0))*(1-'     2022    '!$BA$1),INDEX('     2022    '!M:M,MATCH($A876,'     2022    '!$AN:$AN,0))),"")</f>
        <v/>
      </c>
      <c r="J876" s="181">
        <f t="shared" si="53"/>
        <v>0</v>
      </c>
      <c r="K876" s="182" t="str">
        <f t="shared" si="54"/>
        <v/>
      </c>
      <c r="L876" s="53"/>
      <c r="M876" s="52" t="str">
        <f>IFERROR(INDEX('     2022    '!R:R,MATCH('Order Summary'!$A876,'     2022    '!$AN:$AN,0)),"")</f>
        <v/>
      </c>
      <c r="N876" s="52" t="str">
        <f>IFERROR(INDEX('     2022    '!V:V,MATCH('Order Summary'!$A876,'     2022    '!$AN:$AN,0)),"")</f>
        <v/>
      </c>
      <c r="O876" s="52" t="str">
        <f>IFERROR(INDEX('     2022    '!S:S,MATCH('Order Summary'!$A876,'     2022    '!$AN:$AN,0)),"")</f>
        <v/>
      </c>
      <c r="P876" s="96" t="str">
        <f t="shared" si="52"/>
        <v/>
      </c>
      <c r="R876" s="9"/>
      <c r="S876" s="9"/>
      <c r="T876" s="9"/>
      <c r="U876" s="9"/>
      <c r="V876" s="9"/>
      <c r="W876" s="9"/>
      <c r="X876" s="9"/>
      <c r="Y876" s="9"/>
      <c r="Z876" s="9"/>
      <c r="AA876" s="9"/>
      <c r="AB876" s="9"/>
      <c r="AC876" s="9"/>
      <c r="AD876" s="9"/>
      <c r="AE876" s="9"/>
      <c r="AF876" s="9"/>
      <c r="AG876" s="9"/>
      <c r="AH876" s="9"/>
      <c r="AI876" s="9"/>
      <c r="AJ876" s="9"/>
      <c r="AK876" s="9"/>
      <c r="AL876" s="9"/>
      <c r="AM876" s="9"/>
      <c r="AN876" s="9"/>
      <c r="AO876" s="9"/>
      <c r="AP876" s="9"/>
      <c r="AQ876" s="9"/>
      <c r="AR876" s="9"/>
      <c r="AS876" s="9"/>
      <c r="AT876" s="9"/>
      <c r="AU876" s="9"/>
      <c r="AV876" s="9"/>
      <c r="AW876" s="9"/>
      <c r="AX876" s="9"/>
      <c r="AY876" s="9"/>
      <c r="AZ876" s="9"/>
      <c r="BA876" s="9"/>
      <c r="BB876" s="9"/>
      <c r="BC876" s="9"/>
      <c r="BD876" s="9"/>
      <c r="BE876" s="9"/>
      <c r="BF876" s="9"/>
      <c r="BG876" s="9"/>
      <c r="BH876" s="9"/>
      <c r="BI876" s="9"/>
      <c r="BJ876" s="9"/>
      <c r="BK876" s="9"/>
      <c r="BL876" s="9"/>
      <c r="BM876" s="9"/>
      <c r="BN876" s="9"/>
      <c r="BO876" s="9"/>
      <c r="BP876" s="9"/>
      <c r="BQ876" s="9"/>
      <c r="BR876" s="9"/>
      <c r="BS876" s="9"/>
      <c r="BT876" s="9"/>
      <c r="BU876" s="9"/>
      <c r="BV876" s="9"/>
      <c r="BW876" s="9"/>
      <c r="BX876" s="9"/>
      <c r="BY876" s="9"/>
      <c r="BZ876" s="9"/>
    </row>
    <row r="877" spans="1:78">
      <c r="A877" s="50">
        <f t="shared" si="55"/>
        <v>866</v>
      </c>
      <c r="C877" s="11" t="str">
        <f>IFERROR(INDEX('     2022    '!D:D,MATCH('Order Summary'!$A877,'     2022    '!$AN:$AN,0)),"")</f>
        <v/>
      </c>
      <c r="D877" s="11" t="str">
        <f>IFERROR(INDEX('     2022    '!C:C,MATCH('Order Summary'!$A877,'     2022    '!$AN:$AN,0)),"")</f>
        <v/>
      </c>
      <c r="E877" s="11" t="str">
        <f>IFERROR(INDEX('     2022    '!E:E,MATCH('Order Summary'!$A877,'     2022    '!$AN:$AN,0)),"")</f>
        <v/>
      </c>
      <c r="F877" s="96">
        <f>IFERROR(INDEX('     2022    '!AY:AY,MATCH($A877,'     2022    '!$AN:$AN,0)),0)</f>
        <v>0</v>
      </c>
      <c r="G877" s="180" t="str">
        <f>IFERROR(IF($O$3&gt;68,INDEX('     2022    '!I:I,MATCH($A877,'     2022    '!$AN:$AN,0))*(1-'     2022    '!$BA$1),INDEX('     2022    '!I:I,MATCH($A877,'     2022    '!$AN:$AN,0))),"")</f>
        <v/>
      </c>
      <c r="H877" s="96">
        <f>IFERROR(INDEX('     2022    '!AZ:AZ,MATCH($A877,'     2022    '!$AN:$AN,0)),0)</f>
        <v>0</v>
      </c>
      <c r="I877" s="180" t="str">
        <f>IFERROR(IF($O$3&gt;68,INDEX('     2022    '!M:M,MATCH($A877,'     2022    '!$AN:$AN,0))*(1-'     2022    '!$BA$1),INDEX('     2022    '!M:M,MATCH($A877,'     2022    '!$AN:$AN,0))),"")</f>
        <v/>
      </c>
      <c r="J877" s="181">
        <f t="shared" si="53"/>
        <v>0</v>
      </c>
      <c r="K877" s="182" t="str">
        <f t="shared" si="54"/>
        <v/>
      </c>
      <c r="L877" s="53"/>
      <c r="M877" s="52" t="str">
        <f>IFERROR(INDEX('     2022    '!R:R,MATCH('Order Summary'!$A877,'     2022    '!$AN:$AN,0)),"")</f>
        <v/>
      </c>
      <c r="N877" s="52" t="str">
        <f>IFERROR(INDEX('     2022    '!V:V,MATCH('Order Summary'!$A877,'     2022    '!$AN:$AN,0)),"")</f>
        <v/>
      </c>
      <c r="O877" s="52" t="str">
        <f>IFERROR(INDEX('     2022    '!S:S,MATCH('Order Summary'!$A877,'     2022    '!$AN:$AN,0)),"")</f>
        <v/>
      </c>
      <c r="P877" s="96" t="str">
        <f t="shared" si="52"/>
        <v/>
      </c>
      <c r="R877" s="9"/>
      <c r="S877" s="9"/>
      <c r="T877" s="9"/>
      <c r="U877" s="9"/>
      <c r="V877" s="9"/>
      <c r="W877" s="9"/>
      <c r="X877" s="9"/>
      <c r="Y877" s="9"/>
      <c r="Z877" s="9"/>
      <c r="AA877" s="9"/>
      <c r="AB877" s="9"/>
      <c r="AC877" s="9"/>
      <c r="AD877" s="9"/>
      <c r="AE877" s="9"/>
      <c r="AF877" s="9"/>
      <c r="AG877" s="9"/>
      <c r="AH877" s="9"/>
      <c r="AI877" s="9"/>
      <c r="AJ877" s="9"/>
      <c r="AK877" s="9"/>
      <c r="AL877" s="9"/>
      <c r="AM877" s="9"/>
      <c r="AN877" s="9"/>
      <c r="AO877" s="9"/>
      <c r="AP877" s="9"/>
      <c r="AQ877" s="9"/>
      <c r="AR877" s="9"/>
      <c r="AS877" s="9"/>
      <c r="AT877" s="9"/>
      <c r="AU877" s="9"/>
      <c r="AV877" s="9"/>
      <c r="AW877" s="9"/>
      <c r="AX877" s="9"/>
      <c r="AY877" s="9"/>
      <c r="AZ877" s="9"/>
      <c r="BA877" s="9"/>
      <c r="BB877" s="9"/>
      <c r="BC877" s="9"/>
      <c r="BD877" s="9"/>
      <c r="BE877" s="9"/>
      <c r="BF877" s="9"/>
      <c r="BG877" s="9"/>
      <c r="BH877" s="9"/>
      <c r="BI877" s="9"/>
      <c r="BJ877" s="9"/>
      <c r="BK877" s="9"/>
      <c r="BL877" s="9"/>
      <c r="BM877" s="9"/>
      <c r="BN877" s="9"/>
      <c r="BO877" s="9"/>
      <c r="BP877" s="9"/>
      <c r="BQ877" s="9"/>
      <c r="BR877" s="9"/>
      <c r="BS877" s="9"/>
      <c r="BT877" s="9"/>
      <c r="BU877" s="9"/>
      <c r="BV877" s="9"/>
      <c r="BW877" s="9"/>
      <c r="BX877" s="9"/>
      <c r="BY877" s="9"/>
      <c r="BZ877" s="9"/>
    </row>
    <row r="878" spans="1:78">
      <c r="A878" s="50">
        <f t="shared" si="55"/>
        <v>867</v>
      </c>
      <c r="C878" s="11" t="str">
        <f>IFERROR(INDEX('     2022    '!D:D,MATCH('Order Summary'!$A878,'     2022    '!$AN:$AN,0)),"")</f>
        <v/>
      </c>
      <c r="D878" s="11" t="str">
        <f>IFERROR(INDEX('     2022    '!C:C,MATCH('Order Summary'!$A878,'     2022    '!$AN:$AN,0)),"")</f>
        <v/>
      </c>
      <c r="E878" s="11" t="str">
        <f>IFERROR(INDEX('     2022    '!E:E,MATCH('Order Summary'!$A878,'     2022    '!$AN:$AN,0)),"")</f>
        <v/>
      </c>
      <c r="F878" s="96">
        <f>IFERROR(INDEX('     2022    '!AY:AY,MATCH($A878,'     2022    '!$AN:$AN,0)),0)</f>
        <v>0</v>
      </c>
      <c r="G878" s="180" t="str">
        <f>IFERROR(IF($O$3&gt;68,INDEX('     2022    '!I:I,MATCH($A878,'     2022    '!$AN:$AN,0))*(1-'     2022    '!$BA$1),INDEX('     2022    '!I:I,MATCH($A878,'     2022    '!$AN:$AN,0))),"")</f>
        <v/>
      </c>
      <c r="H878" s="96">
        <f>IFERROR(INDEX('     2022    '!AZ:AZ,MATCH($A878,'     2022    '!$AN:$AN,0)),0)</f>
        <v>0</v>
      </c>
      <c r="I878" s="180" t="str">
        <f>IFERROR(IF($O$3&gt;68,INDEX('     2022    '!M:M,MATCH($A878,'     2022    '!$AN:$AN,0))*(1-'     2022    '!$BA$1),INDEX('     2022    '!M:M,MATCH($A878,'     2022    '!$AN:$AN,0))),"")</f>
        <v/>
      </c>
      <c r="J878" s="181">
        <f t="shared" si="53"/>
        <v>0</v>
      </c>
      <c r="K878" s="182" t="str">
        <f t="shared" si="54"/>
        <v/>
      </c>
      <c r="L878" s="53"/>
      <c r="M878" s="52" t="str">
        <f>IFERROR(INDEX('     2022    '!R:R,MATCH('Order Summary'!$A878,'     2022    '!$AN:$AN,0)),"")</f>
        <v/>
      </c>
      <c r="N878" s="52" t="str">
        <f>IFERROR(INDEX('     2022    '!V:V,MATCH('Order Summary'!$A878,'     2022    '!$AN:$AN,0)),"")</f>
        <v/>
      </c>
      <c r="O878" s="52" t="str">
        <f>IFERROR(INDEX('     2022    '!S:S,MATCH('Order Summary'!$A878,'     2022    '!$AN:$AN,0)),"")</f>
        <v/>
      </c>
      <c r="P878" s="96" t="str">
        <f t="shared" si="52"/>
        <v/>
      </c>
      <c r="R878" s="9"/>
      <c r="S878" s="9"/>
      <c r="T878" s="9"/>
      <c r="U878" s="9"/>
      <c r="V878" s="9"/>
      <c r="W878" s="9"/>
      <c r="X878" s="9"/>
      <c r="Y878" s="9"/>
      <c r="Z878" s="9"/>
      <c r="AA878" s="9"/>
      <c r="AB878" s="9"/>
      <c r="AC878" s="9"/>
      <c r="AD878" s="9"/>
      <c r="AE878" s="9"/>
      <c r="AF878" s="9"/>
      <c r="AG878" s="9"/>
      <c r="AH878" s="9"/>
      <c r="AI878" s="9"/>
      <c r="AJ878" s="9"/>
      <c r="AK878" s="9"/>
      <c r="AL878" s="9"/>
      <c r="AM878" s="9"/>
      <c r="AN878" s="9"/>
      <c r="AO878" s="9"/>
      <c r="AP878" s="9"/>
      <c r="AQ878" s="9"/>
      <c r="AR878" s="9"/>
      <c r="AS878" s="9"/>
      <c r="AT878" s="9"/>
      <c r="AU878" s="9"/>
      <c r="AV878" s="9"/>
      <c r="AW878" s="9"/>
      <c r="AX878" s="9"/>
      <c r="AY878" s="9"/>
      <c r="AZ878" s="9"/>
      <c r="BA878" s="9"/>
      <c r="BB878" s="9"/>
      <c r="BC878" s="9"/>
      <c r="BD878" s="9"/>
      <c r="BE878" s="9"/>
      <c r="BF878" s="9"/>
      <c r="BG878" s="9"/>
      <c r="BH878" s="9"/>
      <c r="BI878" s="9"/>
      <c r="BJ878" s="9"/>
      <c r="BK878" s="9"/>
      <c r="BL878" s="9"/>
      <c r="BM878" s="9"/>
      <c r="BN878" s="9"/>
      <c r="BO878" s="9"/>
      <c r="BP878" s="9"/>
      <c r="BQ878" s="9"/>
      <c r="BR878" s="9"/>
      <c r="BS878" s="9"/>
      <c r="BT878" s="9"/>
      <c r="BU878" s="9"/>
      <c r="BV878" s="9"/>
      <c r="BW878" s="9"/>
      <c r="BX878" s="9"/>
      <c r="BY878" s="9"/>
      <c r="BZ878" s="9"/>
    </row>
    <row r="879" spans="1:78">
      <c r="A879" s="50">
        <f t="shared" si="55"/>
        <v>868</v>
      </c>
      <c r="C879" s="11" t="str">
        <f>IFERROR(INDEX('     2022    '!D:D,MATCH('Order Summary'!$A879,'     2022    '!$AN:$AN,0)),"")</f>
        <v/>
      </c>
      <c r="D879" s="11" t="str">
        <f>IFERROR(INDEX('     2022    '!C:C,MATCH('Order Summary'!$A879,'     2022    '!$AN:$AN,0)),"")</f>
        <v/>
      </c>
      <c r="E879" s="11" t="str">
        <f>IFERROR(INDEX('     2022    '!E:E,MATCH('Order Summary'!$A879,'     2022    '!$AN:$AN,0)),"")</f>
        <v/>
      </c>
      <c r="F879" s="96">
        <f>IFERROR(INDEX('     2022    '!AY:AY,MATCH($A879,'     2022    '!$AN:$AN,0)),0)</f>
        <v>0</v>
      </c>
      <c r="G879" s="180" t="str">
        <f>IFERROR(IF($O$3&gt;68,INDEX('     2022    '!I:I,MATCH($A879,'     2022    '!$AN:$AN,0))*(1-'     2022    '!$BA$1),INDEX('     2022    '!I:I,MATCH($A879,'     2022    '!$AN:$AN,0))),"")</f>
        <v/>
      </c>
      <c r="H879" s="96">
        <f>IFERROR(INDEX('     2022    '!AZ:AZ,MATCH($A879,'     2022    '!$AN:$AN,0)),0)</f>
        <v>0</v>
      </c>
      <c r="I879" s="180" t="str">
        <f>IFERROR(IF($O$3&gt;68,INDEX('     2022    '!M:M,MATCH($A879,'     2022    '!$AN:$AN,0))*(1-'     2022    '!$BA$1),INDEX('     2022    '!M:M,MATCH($A879,'     2022    '!$AN:$AN,0))),"")</f>
        <v/>
      </c>
      <c r="J879" s="181">
        <f t="shared" si="53"/>
        <v>0</v>
      </c>
      <c r="K879" s="182" t="str">
        <f t="shared" si="54"/>
        <v/>
      </c>
      <c r="L879" s="53"/>
      <c r="M879" s="52" t="str">
        <f>IFERROR(INDEX('     2022    '!R:R,MATCH('Order Summary'!$A879,'     2022    '!$AN:$AN,0)),"")</f>
        <v/>
      </c>
      <c r="N879" s="52" t="str">
        <f>IFERROR(INDEX('     2022    '!V:V,MATCH('Order Summary'!$A879,'     2022    '!$AN:$AN,0)),"")</f>
        <v/>
      </c>
      <c r="O879" s="52" t="str">
        <f>IFERROR(INDEX('     2022    '!S:S,MATCH('Order Summary'!$A879,'     2022    '!$AN:$AN,0)),"")</f>
        <v/>
      </c>
      <c r="P879" s="96" t="str">
        <f t="shared" si="52"/>
        <v/>
      </c>
      <c r="R879" s="9"/>
      <c r="S879" s="9"/>
      <c r="T879" s="9"/>
      <c r="U879" s="9"/>
      <c r="V879" s="9"/>
      <c r="W879" s="9"/>
      <c r="X879" s="9"/>
      <c r="Y879" s="9"/>
      <c r="Z879" s="9"/>
      <c r="AA879" s="9"/>
      <c r="AB879" s="9"/>
      <c r="AC879" s="9"/>
      <c r="AD879" s="9"/>
      <c r="AE879" s="9"/>
      <c r="AF879" s="9"/>
      <c r="AG879" s="9"/>
      <c r="AH879" s="9"/>
      <c r="AI879" s="9"/>
      <c r="AJ879" s="9"/>
      <c r="AK879" s="9"/>
      <c r="AL879" s="9"/>
      <c r="AM879" s="9"/>
      <c r="AN879" s="9"/>
      <c r="AO879" s="9"/>
      <c r="AP879" s="9"/>
      <c r="AQ879" s="9"/>
      <c r="AR879" s="9"/>
      <c r="AS879" s="9"/>
      <c r="AT879" s="9"/>
      <c r="AU879" s="9"/>
      <c r="AV879" s="9"/>
      <c r="AW879" s="9"/>
      <c r="AX879" s="9"/>
      <c r="AY879" s="9"/>
      <c r="AZ879" s="9"/>
      <c r="BA879" s="9"/>
      <c r="BB879" s="9"/>
      <c r="BC879" s="9"/>
      <c r="BD879" s="9"/>
      <c r="BE879" s="9"/>
      <c r="BF879" s="9"/>
      <c r="BG879" s="9"/>
      <c r="BH879" s="9"/>
      <c r="BI879" s="9"/>
      <c r="BJ879" s="9"/>
      <c r="BK879" s="9"/>
      <c r="BL879" s="9"/>
      <c r="BM879" s="9"/>
      <c r="BN879" s="9"/>
      <c r="BO879" s="9"/>
      <c r="BP879" s="9"/>
      <c r="BQ879" s="9"/>
      <c r="BR879" s="9"/>
      <c r="BS879" s="9"/>
      <c r="BT879" s="9"/>
      <c r="BU879" s="9"/>
      <c r="BV879" s="9"/>
      <c r="BW879" s="9"/>
      <c r="BX879" s="9"/>
      <c r="BY879" s="9"/>
      <c r="BZ879" s="9"/>
    </row>
    <row r="880" spans="1:78">
      <c r="A880" s="50">
        <f t="shared" si="55"/>
        <v>869</v>
      </c>
      <c r="C880" s="11" t="str">
        <f>IFERROR(INDEX('     2022    '!D:D,MATCH('Order Summary'!$A880,'     2022    '!$AN:$AN,0)),"")</f>
        <v/>
      </c>
      <c r="D880" s="11" t="str">
        <f>IFERROR(INDEX('     2022    '!C:C,MATCH('Order Summary'!$A880,'     2022    '!$AN:$AN,0)),"")</f>
        <v/>
      </c>
      <c r="E880" s="11" t="str">
        <f>IFERROR(INDEX('     2022    '!E:E,MATCH('Order Summary'!$A880,'     2022    '!$AN:$AN,0)),"")</f>
        <v/>
      </c>
      <c r="F880" s="96">
        <f>IFERROR(INDEX('     2022    '!AY:AY,MATCH($A880,'     2022    '!$AN:$AN,0)),0)</f>
        <v>0</v>
      </c>
      <c r="G880" s="180" t="str">
        <f>IFERROR(IF($O$3&gt;68,INDEX('     2022    '!I:I,MATCH($A880,'     2022    '!$AN:$AN,0))*(1-'     2022    '!$BA$1),INDEX('     2022    '!I:I,MATCH($A880,'     2022    '!$AN:$AN,0))),"")</f>
        <v/>
      </c>
      <c r="H880" s="96">
        <f>IFERROR(INDEX('     2022    '!AZ:AZ,MATCH($A880,'     2022    '!$AN:$AN,0)),0)</f>
        <v>0</v>
      </c>
      <c r="I880" s="180" t="str">
        <f>IFERROR(IF($O$3&gt;68,INDEX('     2022    '!M:M,MATCH($A880,'     2022    '!$AN:$AN,0))*(1-'     2022    '!$BA$1),INDEX('     2022    '!M:M,MATCH($A880,'     2022    '!$AN:$AN,0))),"")</f>
        <v/>
      </c>
      <c r="J880" s="181">
        <f t="shared" si="53"/>
        <v>0</v>
      </c>
      <c r="K880" s="182" t="str">
        <f t="shared" si="54"/>
        <v/>
      </c>
      <c r="L880" s="53"/>
      <c r="M880" s="52" t="str">
        <f>IFERROR(INDEX('     2022    '!R:R,MATCH('Order Summary'!$A880,'     2022    '!$AN:$AN,0)),"")</f>
        <v/>
      </c>
      <c r="N880" s="52" t="str">
        <f>IFERROR(INDEX('     2022    '!V:V,MATCH('Order Summary'!$A880,'     2022    '!$AN:$AN,0)),"")</f>
        <v/>
      </c>
      <c r="O880" s="52" t="str">
        <f>IFERROR(INDEX('     2022    '!S:S,MATCH('Order Summary'!$A880,'     2022    '!$AN:$AN,0)),"")</f>
        <v/>
      </c>
      <c r="P880" s="96" t="str">
        <f t="shared" si="52"/>
        <v/>
      </c>
      <c r="R880" s="9"/>
      <c r="S880" s="9"/>
      <c r="T880" s="9"/>
      <c r="U880" s="9"/>
      <c r="V880" s="9"/>
      <c r="W880" s="9"/>
      <c r="X880" s="9"/>
      <c r="Y880" s="9"/>
      <c r="Z880" s="9"/>
      <c r="AA880" s="9"/>
      <c r="AB880" s="9"/>
      <c r="AC880" s="9"/>
      <c r="AD880" s="9"/>
      <c r="AE880" s="9"/>
      <c r="AF880" s="9"/>
      <c r="AG880" s="9"/>
      <c r="AH880" s="9"/>
      <c r="AI880" s="9"/>
      <c r="AJ880" s="9"/>
      <c r="AK880" s="9"/>
      <c r="AL880" s="9"/>
      <c r="AM880" s="9"/>
      <c r="AN880" s="9"/>
      <c r="AO880" s="9"/>
      <c r="AP880" s="9"/>
      <c r="AQ880" s="9"/>
      <c r="AR880" s="9"/>
      <c r="AS880" s="9"/>
      <c r="AT880" s="9"/>
      <c r="AU880" s="9"/>
      <c r="AV880" s="9"/>
      <c r="AW880" s="9"/>
      <c r="AX880" s="9"/>
      <c r="AY880" s="9"/>
      <c r="AZ880" s="9"/>
      <c r="BA880" s="9"/>
      <c r="BB880" s="9"/>
      <c r="BC880" s="9"/>
      <c r="BD880" s="9"/>
      <c r="BE880" s="9"/>
      <c r="BF880" s="9"/>
      <c r="BG880" s="9"/>
      <c r="BH880" s="9"/>
      <c r="BI880" s="9"/>
      <c r="BJ880" s="9"/>
      <c r="BK880" s="9"/>
      <c r="BL880" s="9"/>
      <c r="BM880" s="9"/>
      <c r="BN880" s="9"/>
      <c r="BO880" s="9"/>
      <c r="BP880" s="9"/>
      <c r="BQ880" s="9"/>
      <c r="BR880" s="9"/>
      <c r="BS880" s="9"/>
      <c r="BT880" s="9"/>
      <c r="BU880" s="9"/>
      <c r="BV880" s="9"/>
      <c r="BW880" s="9"/>
      <c r="BX880" s="9"/>
      <c r="BY880" s="9"/>
      <c r="BZ880" s="9"/>
    </row>
    <row r="881" spans="1:78">
      <c r="A881" s="50">
        <f t="shared" si="55"/>
        <v>870</v>
      </c>
      <c r="C881" s="11" t="str">
        <f>IFERROR(INDEX('     2022    '!D:D,MATCH('Order Summary'!$A881,'     2022    '!$AN:$AN,0)),"")</f>
        <v/>
      </c>
      <c r="D881" s="11" t="str">
        <f>IFERROR(INDEX('     2022    '!C:C,MATCH('Order Summary'!$A881,'     2022    '!$AN:$AN,0)),"")</f>
        <v/>
      </c>
      <c r="E881" s="11" t="str">
        <f>IFERROR(INDEX('     2022    '!E:E,MATCH('Order Summary'!$A881,'     2022    '!$AN:$AN,0)),"")</f>
        <v/>
      </c>
      <c r="F881" s="96">
        <f>IFERROR(INDEX('     2022    '!AY:AY,MATCH($A881,'     2022    '!$AN:$AN,0)),0)</f>
        <v>0</v>
      </c>
      <c r="G881" s="180" t="str">
        <f>IFERROR(IF($O$3&gt;68,INDEX('     2022    '!I:I,MATCH($A881,'     2022    '!$AN:$AN,0))*(1-'     2022    '!$BA$1),INDEX('     2022    '!I:I,MATCH($A881,'     2022    '!$AN:$AN,0))),"")</f>
        <v/>
      </c>
      <c r="H881" s="96">
        <f>IFERROR(INDEX('     2022    '!AZ:AZ,MATCH($A881,'     2022    '!$AN:$AN,0)),0)</f>
        <v>0</v>
      </c>
      <c r="I881" s="180" t="str">
        <f>IFERROR(IF($O$3&gt;68,INDEX('     2022    '!M:M,MATCH($A881,'     2022    '!$AN:$AN,0))*(1-'     2022    '!$BA$1),INDEX('     2022    '!M:M,MATCH($A881,'     2022    '!$AN:$AN,0))),"")</f>
        <v/>
      </c>
      <c r="J881" s="181">
        <f t="shared" si="53"/>
        <v>0</v>
      </c>
      <c r="K881" s="182" t="str">
        <f t="shared" si="54"/>
        <v/>
      </c>
      <c r="L881" s="53"/>
      <c r="M881" s="52" t="str">
        <f>IFERROR(INDEX('     2022    '!R:R,MATCH('Order Summary'!$A881,'     2022    '!$AN:$AN,0)),"")</f>
        <v/>
      </c>
      <c r="N881" s="52" t="str">
        <f>IFERROR(INDEX('     2022    '!V:V,MATCH('Order Summary'!$A881,'     2022    '!$AN:$AN,0)),"")</f>
        <v/>
      </c>
      <c r="O881" s="52" t="str">
        <f>IFERROR(INDEX('     2022    '!S:S,MATCH('Order Summary'!$A881,'     2022    '!$AN:$AN,0)),"")</f>
        <v/>
      </c>
      <c r="P881" s="96" t="str">
        <f t="shared" si="52"/>
        <v/>
      </c>
      <c r="R881" s="9"/>
      <c r="S881" s="9"/>
      <c r="T881" s="9"/>
      <c r="U881" s="9"/>
      <c r="V881" s="9"/>
      <c r="W881" s="9"/>
      <c r="X881" s="9"/>
      <c r="Y881" s="9"/>
      <c r="Z881" s="9"/>
      <c r="AA881" s="9"/>
      <c r="AB881" s="9"/>
      <c r="AC881" s="9"/>
      <c r="AD881" s="9"/>
      <c r="AE881" s="9"/>
      <c r="AF881" s="9"/>
      <c r="AG881" s="9"/>
      <c r="AH881" s="9"/>
      <c r="AI881" s="9"/>
      <c r="AJ881" s="9"/>
      <c r="AK881" s="9"/>
      <c r="AL881" s="9"/>
      <c r="AM881" s="9"/>
      <c r="AN881" s="9"/>
      <c r="AO881" s="9"/>
      <c r="AP881" s="9"/>
      <c r="AQ881" s="9"/>
      <c r="AR881" s="9"/>
      <c r="AS881" s="9"/>
      <c r="AT881" s="9"/>
      <c r="AU881" s="9"/>
      <c r="AV881" s="9"/>
      <c r="AW881" s="9"/>
      <c r="AX881" s="9"/>
      <c r="AY881" s="9"/>
      <c r="AZ881" s="9"/>
      <c r="BA881" s="9"/>
      <c r="BB881" s="9"/>
      <c r="BC881" s="9"/>
      <c r="BD881" s="9"/>
      <c r="BE881" s="9"/>
      <c r="BF881" s="9"/>
      <c r="BG881" s="9"/>
      <c r="BH881" s="9"/>
      <c r="BI881" s="9"/>
      <c r="BJ881" s="9"/>
      <c r="BK881" s="9"/>
      <c r="BL881" s="9"/>
      <c r="BM881" s="9"/>
      <c r="BN881" s="9"/>
      <c r="BO881" s="9"/>
      <c r="BP881" s="9"/>
      <c r="BQ881" s="9"/>
      <c r="BR881" s="9"/>
      <c r="BS881" s="9"/>
      <c r="BT881" s="9"/>
      <c r="BU881" s="9"/>
      <c r="BV881" s="9"/>
      <c r="BW881" s="9"/>
      <c r="BX881" s="9"/>
      <c r="BY881" s="9"/>
      <c r="BZ881" s="9"/>
    </row>
    <row r="882" spans="1:78">
      <c r="A882" s="50">
        <f t="shared" si="55"/>
        <v>871</v>
      </c>
      <c r="C882" s="11" t="str">
        <f>IFERROR(INDEX('     2022    '!D:D,MATCH('Order Summary'!$A882,'     2022    '!$AN:$AN,0)),"")</f>
        <v/>
      </c>
      <c r="D882" s="11" t="str">
        <f>IFERROR(INDEX('     2022    '!C:C,MATCH('Order Summary'!$A882,'     2022    '!$AN:$AN,0)),"")</f>
        <v/>
      </c>
      <c r="E882" s="11" t="str">
        <f>IFERROR(INDEX('     2022    '!E:E,MATCH('Order Summary'!$A882,'     2022    '!$AN:$AN,0)),"")</f>
        <v/>
      </c>
      <c r="F882" s="96">
        <f>IFERROR(INDEX('     2022    '!AY:AY,MATCH($A882,'     2022    '!$AN:$AN,0)),0)</f>
        <v>0</v>
      </c>
      <c r="G882" s="180" t="str">
        <f>IFERROR(IF($O$3&gt;68,INDEX('     2022    '!I:I,MATCH($A882,'     2022    '!$AN:$AN,0))*(1-'     2022    '!$BA$1),INDEX('     2022    '!I:I,MATCH($A882,'     2022    '!$AN:$AN,0))),"")</f>
        <v/>
      </c>
      <c r="H882" s="96">
        <f>IFERROR(INDEX('     2022    '!AZ:AZ,MATCH($A882,'     2022    '!$AN:$AN,0)),0)</f>
        <v>0</v>
      </c>
      <c r="I882" s="180" t="str">
        <f>IFERROR(IF($O$3&gt;68,INDEX('     2022    '!M:M,MATCH($A882,'     2022    '!$AN:$AN,0))*(1-'     2022    '!$BA$1),INDEX('     2022    '!M:M,MATCH($A882,'     2022    '!$AN:$AN,0))),"")</f>
        <v/>
      </c>
      <c r="J882" s="181">
        <f t="shared" si="53"/>
        <v>0</v>
      </c>
      <c r="K882" s="182" t="str">
        <f t="shared" si="54"/>
        <v/>
      </c>
      <c r="L882" s="53"/>
      <c r="M882" s="52" t="str">
        <f>IFERROR(INDEX('     2022    '!R:R,MATCH('Order Summary'!$A882,'     2022    '!$AN:$AN,0)),"")</f>
        <v/>
      </c>
      <c r="N882" s="52" t="str">
        <f>IFERROR(INDEX('     2022    '!V:V,MATCH('Order Summary'!$A882,'     2022    '!$AN:$AN,0)),"")</f>
        <v/>
      </c>
      <c r="O882" s="52" t="str">
        <f>IFERROR(INDEX('     2022    '!S:S,MATCH('Order Summary'!$A882,'     2022    '!$AN:$AN,0)),"")</f>
        <v/>
      </c>
      <c r="P882" s="96" t="str">
        <f t="shared" si="52"/>
        <v/>
      </c>
      <c r="R882" s="9"/>
      <c r="S882" s="9"/>
      <c r="T882" s="9"/>
      <c r="U882" s="9"/>
      <c r="V882" s="9"/>
      <c r="W882" s="9"/>
      <c r="X882" s="9"/>
      <c r="Y882" s="9"/>
      <c r="Z882" s="9"/>
      <c r="AA882" s="9"/>
      <c r="AB882" s="9"/>
      <c r="AC882" s="9"/>
      <c r="AD882" s="9"/>
      <c r="AE882" s="9"/>
      <c r="AF882" s="9"/>
      <c r="AG882" s="9"/>
      <c r="AH882" s="9"/>
      <c r="AI882" s="9"/>
      <c r="AJ882" s="9"/>
      <c r="AK882" s="9"/>
      <c r="AL882" s="9"/>
      <c r="AM882" s="9"/>
      <c r="AN882" s="9"/>
      <c r="AO882" s="9"/>
      <c r="AP882" s="9"/>
      <c r="AQ882" s="9"/>
      <c r="AR882" s="9"/>
      <c r="AS882" s="9"/>
      <c r="AT882" s="9"/>
      <c r="AU882" s="9"/>
      <c r="AV882" s="9"/>
      <c r="AW882" s="9"/>
      <c r="AX882" s="9"/>
      <c r="AY882" s="9"/>
      <c r="AZ882" s="9"/>
      <c r="BA882" s="9"/>
      <c r="BB882" s="9"/>
      <c r="BC882" s="9"/>
      <c r="BD882" s="9"/>
      <c r="BE882" s="9"/>
      <c r="BF882" s="9"/>
      <c r="BG882" s="9"/>
      <c r="BH882" s="9"/>
      <c r="BI882" s="9"/>
      <c r="BJ882" s="9"/>
      <c r="BK882" s="9"/>
      <c r="BL882" s="9"/>
      <c r="BM882" s="9"/>
      <c r="BN882" s="9"/>
      <c r="BO882" s="9"/>
      <c r="BP882" s="9"/>
      <c r="BQ882" s="9"/>
      <c r="BR882" s="9"/>
      <c r="BS882" s="9"/>
      <c r="BT882" s="9"/>
      <c r="BU882" s="9"/>
      <c r="BV882" s="9"/>
      <c r="BW882" s="9"/>
      <c r="BX882" s="9"/>
      <c r="BY882" s="9"/>
      <c r="BZ882" s="9"/>
    </row>
    <row r="883" spans="1:78">
      <c r="A883" s="50">
        <f t="shared" si="55"/>
        <v>872</v>
      </c>
      <c r="C883" s="11" t="str">
        <f>IFERROR(INDEX('     2022    '!D:D,MATCH('Order Summary'!$A883,'     2022    '!$AN:$AN,0)),"")</f>
        <v/>
      </c>
      <c r="D883" s="11" t="str">
        <f>IFERROR(INDEX('     2022    '!C:C,MATCH('Order Summary'!$A883,'     2022    '!$AN:$AN,0)),"")</f>
        <v/>
      </c>
      <c r="E883" s="11" t="str">
        <f>IFERROR(INDEX('     2022    '!E:E,MATCH('Order Summary'!$A883,'     2022    '!$AN:$AN,0)),"")</f>
        <v/>
      </c>
      <c r="F883" s="96">
        <f>IFERROR(INDEX('     2022    '!AY:AY,MATCH($A883,'     2022    '!$AN:$AN,0)),0)</f>
        <v>0</v>
      </c>
      <c r="G883" s="180" t="str">
        <f>IFERROR(IF($O$3&gt;68,INDEX('     2022    '!I:I,MATCH($A883,'     2022    '!$AN:$AN,0))*(1-'     2022    '!$BA$1),INDEX('     2022    '!I:I,MATCH($A883,'     2022    '!$AN:$AN,0))),"")</f>
        <v/>
      </c>
      <c r="H883" s="96">
        <f>IFERROR(INDEX('     2022    '!AZ:AZ,MATCH($A883,'     2022    '!$AN:$AN,0)),0)</f>
        <v>0</v>
      </c>
      <c r="I883" s="180" t="str">
        <f>IFERROR(IF($O$3&gt;68,INDEX('     2022    '!M:M,MATCH($A883,'     2022    '!$AN:$AN,0))*(1-'     2022    '!$BA$1),INDEX('     2022    '!M:M,MATCH($A883,'     2022    '!$AN:$AN,0))),"")</f>
        <v/>
      </c>
      <c r="J883" s="181">
        <f t="shared" si="53"/>
        <v>0</v>
      </c>
      <c r="K883" s="182" t="str">
        <f t="shared" si="54"/>
        <v/>
      </c>
      <c r="L883" s="53"/>
      <c r="M883" s="52" t="str">
        <f>IFERROR(INDEX('     2022    '!R:R,MATCH('Order Summary'!$A883,'     2022    '!$AN:$AN,0)),"")</f>
        <v/>
      </c>
      <c r="N883" s="52" t="str">
        <f>IFERROR(INDEX('     2022    '!V:V,MATCH('Order Summary'!$A883,'     2022    '!$AN:$AN,0)),"")</f>
        <v/>
      </c>
      <c r="O883" s="52" t="str">
        <f>IFERROR(INDEX('     2022    '!S:S,MATCH('Order Summary'!$A883,'     2022    '!$AN:$AN,0)),"")</f>
        <v/>
      </c>
      <c r="P883" s="96" t="str">
        <f t="shared" si="52"/>
        <v/>
      </c>
      <c r="R883" s="9"/>
      <c r="S883" s="9"/>
      <c r="T883" s="9"/>
      <c r="U883" s="9"/>
      <c r="V883" s="9"/>
      <c r="W883" s="9"/>
      <c r="X883" s="9"/>
      <c r="Y883" s="9"/>
      <c r="Z883" s="9"/>
      <c r="AA883" s="9"/>
      <c r="AB883" s="9"/>
      <c r="AC883" s="9"/>
      <c r="AD883" s="9"/>
      <c r="AE883" s="9"/>
      <c r="AF883" s="9"/>
      <c r="AG883" s="9"/>
      <c r="AH883" s="9"/>
      <c r="AI883" s="9"/>
      <c r="AJ883" s="9"/>
      <c r="AK883" s="9"/>
      <c r="AL883" s="9"/>
      <c r="AM883" s="9"/>
      <c r="AN883" s="9"/>
      <c r="AO883" s="9"/>
      <c r="AP883" s="9"/>
      <c r="AQ883" s="9"/>
      <c r="AR883" s="9"/>
      <c r="AS883" s="9"/>
      <c r="AT883" s="9"/>
      <c r="AU883" s="9"/>
      <c r="AV883" s="9"/>
      <c r="AW883" s="9"/>
      <c r="AX883" s="9"/>
      <c r="AY883" s="9"/>
      <c r="AZ883" s="9"/>
      <c r="BA883" s="9"/>
      <c r="BB883" s="9"/>
      <c r="BC883" s="9"/>
      <c r="BD883" s="9"/>
      <c r="BE883" s="9"/>
      <c r="BF883" s="9"/>
      <c r="BG883" s="9"/>
      <c r="BH883" s="9"/>
      <c r="BI883" s="9"/>
      <c r="BJ883" s="9"/>
      <c r="BK883" s="9"/>
      <c r="BL883" s="9"/>
      <c r="BM883" s="9"/>
      <c r="BN883" s="9"/>
      <c r="BO883" s="9"/>
      <c r="BP883" s="9"/>
      <c r="BQ883" s="9"/>
      <c r="BR883" s="9"/>
      <c r="BS883" s="9"/>
      <c r="BT883" s="9"/>
      <c r="BU883" s="9"/>
      <c r="BV883" s="9"/>
      <c r="BW883" s="9"/>
      <c r="BX883" s="9"/>
      <c r="BY883" s="9"/>
      <c r="BZ883" s="9"/>
    </row>
    <row r="884" spans="1:78">
      <c r="A884" s="50">
        <f t="shared" si="55"/>
        <v>873</v>
      </c>
      <c r="C884" s="11" t="str">
        <f>IFERROR(INDEX('     2022    '!D:D,MATCH('Order Summary'!$A884,'     2022    '!$AN:$AN,0)),"")</f>
        <v/>
      </c>
      <c r="D884" s="11" t="str">
        <f>IFERROR(INDEX('     2022    '!C:C,MATCH('Order Summary'!$A884,'     2022    '!$AN:$AN,0)),"")</f>
        <v/>
      </c>
      <c r="E884" s="11" t="str">
        <f>IFERROR(INDEX('     2022    '!E:E,MATCH('Order Summary'!$A884,'     2022    '!$AN:$AN,0)),"")</f>
        <v/>
      </c>
      <c r="F884" s="96">
        <f>IFERROR(INDEX('     2022    '!AY:AY,MATCH($A884,'     2022    '!$AN:$AN,0)),0)</f>
        <v>0</v>
      </c>
      <c r="G884" s="180" t="str">
        <f>IFERROR(IF($O$3&gt;68,INDEX('     2022    '!I:I,MATCH($A884,'     2022    '!$AN:$AN,0))*(1-'     2022    '!$BA$1),INDEX('     2022    '!I:I,MATCH($A884,'     2022    '!$AN:$AN,0))),"")</f>
        <v/>
      </c>
      <c r="H884" s="96">
        <f>IFERROR(INDEX('     2022    '!AZ:AZ,MATCH($A884,'     2022    '!$AN:$AN,0)),0)</f>
        <v>0</v>
      </c>
      <c r="I884" s="180" t="str">
        <f>IFERROR(IF($O$3&gt;68,INDEX('     2022    '!M:M,MATCH($A884,'     2022    '!$AN:$AN,0))*(1-'     2022    '!$BA$1),INDEX('     2022    '!M:M,MATCH($A884,'     2022    '!$AN:$AN,0))),"")</f>
        <v/>
      </c>
      <c r="J884" s="181">
        <f t="shared" si="53"/>
        <v>0</v>
      </c>
      <c r="K884" s="182" t="str">
        <f t="shared" si="54"/>
        <v/>
      </c>
      <c r="L884" s="53"/>
      <c r="M884" s="52" t="str">
        <f>IFERROR(INDEX('     2022    '!R:R,MATCH('Order Summary'!$A884,'     2022    '!$AN:$AN,0)),"")</f>
        <v/>
      </c>
      <c r="N884" s="52" t="str">
        <f>IFERROR(INDEX('     2022    '!V:V,MATCH('Order Summary'!$A884,'     2022    '!$AN:$AN,0)),"")</f>
        <v/>
      </c>
      <c r="O884" s="52" t="str">
        <f>IFERROR(INDEX('     2022    '!S:S,MATCH('Order Summary'!$A884,'     2022    '!$AN:$AN,0)),"")</f>
        <v/>
      </c>
      <c r="P884" s="96" t="str">
        <f t="shared" si="52"/>
        <v/>
      </c>
      <c r="R884" s="9"/>
      <c r="S884" s="9"/>
      <c r="T884" s="9"/>
      <c r="U884" s="9"/>
      <c r="V884" s="9"/>
      <c r="W884" s="9"/>
      <c r="X884" s="9"/>
      <c r="Y884" s="9"/>
      <c r="Z884" s="9"/>
      <c r="AA884" s="9"/>
      <c r="AB884" s="9"/>
      <c r="AC884" s="9"/>
      <c r="AD884" s="9"/>
      <c r="AE884" s="9"/>
      <c r="AF884" s="9"/>
      <c r="AG884" s="9"/>
      <c r="AH884" s="9"/>
      <c r="AI884" s="9"/>
      <c r="AJ884" s="9"/>
      <c r="AK884" s="9"/>
      <c r="AL884" s="9"/>
      <c r="AM884" s="9"/>
      <c r="AN884" s="9"/>
      <c r="AO884" s="9"/>
      <c r="AP884" s="9"/>
      <c r="AQ884" s="9"/>
      <c r="AR884" s="9"/>
      <c r="AS884" s="9"/>
      <c r="AT884" s="9"/>
      <c r="AU884" s="9"/>
      <c r="AV884" s="9"/>
      <c r="AW884" s="9"/>
      <c r="AX884" s="9"/>
      <c r="AY884" s="9"/>
      <c r="AZ884" s="9"/>
      <c r="BA884" s="9"/>
      <c r="BB884" s="9"/>
      <c r="BC884" s="9"/>
      <c r="BD884" s="9"/>
      <c r="BE884" s="9"/>
      <c r="BF884" s="9"/>
      <c r="BG884" s="9"/>
      <c r="BH884" s="9"/>
      <c r="BI884" s="9"/>
      <c r="BJ884" s="9"/>
      <c r="BK884" s="9"/>
      <c r="BL884" s="9"/>
      <c r="BM884" s="9"/>
      <c r="BN884" s="9"/>
      <c r="BO884" s="9"/>
      <c r="BP884" s="9"/>
      <c r="BQ884" s="9"/>
      <c r="BR884" s="9"/>
      <c r="BS884" s="9"/>
      <c r="BT884" s="9"/>
      <c r="BU884" s="9"/>
      <c r="BV884" s="9"/>
      <c r="BW884" s="9"/>
      <c r="BX884" s="9"/>
      <c r="BY884" s="9"/>
      <c r="BZ884" s="9"/>
    </row>
    <row r="885" spans="1:78">
      <c r="A885" s="50">
        <f t="shared" si="55"/>
        <v>874</v>
      </c>
      <c r="C885" s="11" t="str">
        <f>IFERROR(INDEX('     2022    '!D:D,MATCH('Order Summary'!$A885,'     2022    '!$AN:$AN,0)),"")</f>
        <v/>
      </c>
      <c r="D885" s="11" t="str">
        <f>IFERROR(INDEX('     2022    '!C:C,MATCH('Order Summary'!$A885,'     2022    '!$AN:$AN,0)),"")</f>
        <v/>
      </c>
      <c r="E885" s="11" t="str">
        <f>IFERROR(INDEX('     2022    '!E:E,MATCH('Order Summary'!$A885,'     2022    '!$AN:$AN,0)),"")</f>
        <v/>
      </c>
      <c r="F885" s="96">
        <f>IFERROR(INDEX('     2022    '!AY:AY,MATCH($A885,'     2022    '!$AN:$AN,0)),0)</f>
        <v>0</v>
      </c>
      <c r="G885" s="180" t="str">
        <f>IFERROR(IF($O$3&gt;68,INDEX('     2022    '!I:I,MATCH($A885,'     2022    '!$AN:$AN,0))*(1-'     2022    '!$BA$1),INDEX('     2022    '!I:I,MATCH($A885,'     2022    '!$AN:$AN,0))),"")</f>
        <v/>
      </c>
      <c r="H885" s="96">
        <f>IFERROR(INDEX('     2022    '!AZ:AZ,MATCH($A885,'     2022    '!$AN:$AN,0)),0)</f>
        <v>0</v>
      </c>
      <c r="I885" s="180" t="str">
        <f>IFERROR(IF($O$3&gt;68,INDEX('     2022    '!M:M,MATCH($A885,'     2022    '!$AN:$AN,0))*(1-'     2022    '!$BA$1),INDEX('     2022    '!M:M,MATCH($A885,'     2022    '!$AN:$AN,0))),"")</f>
        <v/>
      </c>
      <c r="J885" s="181">
        <f t="shared" si="53"/>
        <v>0</v>
      </c>
      <c r="K885" s="182" t="str">
        <f t="shared" si="54"/>
        <v/>
      </c>
      <c r="L885" s="53"/>
      <c r="M885" s="52" t="str">
        <f>IFERROR(INDEX('     2022    '!R:R,MATCH('Order Summary'!$A885,'     2022    '!$AN:$AN,0)),"")</f>
        <v/>
      </c>
      <c r="N885" s="52" t="str">
        <f>IFERROR(INDEX('     2022    '!V:V,MATCH('Order Summary'!$A885,'     2022    '!$AN:$AN,0)),"")</f>
        <v/>
      </c>
      <c r="O885" s="52" t="str">
        <f>IFERROR(INDEX('     2022    '!S:S,MATCH('Order Summary'!$A885,'     2022    '!$AN:$AN,0)),"")</f>
        <v/>
      </c>
      <c r="P885" s="96" t="str">
        <f t="shared" si="52"/>
        <v/>
      </c>
      <c r="R885" s="9"/>
      <c r="S885" s="9"/>
      <c r="T885" s="9"/>
      <c r="U885" s="9"/>
      <c r="V885" s="9"/>
      <c r="W885" s="9"/>
      <c r="X885" s="9"/>
      <c r="Y885" s="9"/>
      <c r="Z885" s="9"/>
      <c r="AA885" s="9"/>
      <c r="AB885" s="9"/>
      <c r="AC885" s="9"/>
      <c r="AD885" s="9"/>
      <c r="AE885" s="9"/>
      <c r="AF885" s="9"/>
      <c r="AG885" s="9"/>
      <c r="AH885" s="9"/>
      <c r="AI885" s="9"/>
      <c r="AJ885" s="9"/>
      <c r="AK885" s="9"/>
      <c r="AL885" s="9"/>
      <c r="AM885" s="9"/>
      <c r="AN885" s="9"/>
      <c r="AO885" s="9"/>
      <c r="AP885" s="9"/>
      <c r="AQ885" s="9"/>
      <c r="AR885" s="9"/>
      <c r="AS885" s="9"/>
      <c r="AT885" s="9"/>
      <c r="AU885" s="9"/>
      <c r="AV885" s="9"/>
      <c r="AW885" s="9"/>
      <c r="AX885" s="9"/>
      <c r="AY885" s="9"/>
      <c r="AZ885" s="9"/>
      <c r="BA885" s="9"/>
      <c r="BB885" s="9"/>
      <c r="BC885" s="9"/>
      <c r="BD885" s="9"/>
      <c r="BE885" s="9"/>
      <c r="BF885" s="9"/>
      <c r="BG885" s="9"/>
      <c r="BH885" s="9"/>
      <c r="BI885" s="9"/>
      <c r="BJ885" s="9"/>
      <c r="BK885" s="9"/>
      <c r="BL885" s="9"/>
      <c r="BM885" s="9"/>
      <c r="BN885" s="9"/>
      <c r="BO885" s="9"/>
      <c r="BP885" s="9"/>
      <c r="BQ885" s="9"/>
      <c r="BR885" s="9"/>
      <c r="BS885" s="9"/>
      <c r="BT885" s="9"/>
      <c r="BU885" s="9"/>
      <c r="BV885" s="9"/>
      <c r="BW885" s="9"/>
      <c r="BX885" s="9"/>
      <c r="BY885" s="9"/>
      <c r="BZ885" s="9"/>
    </row>
    <row r="886" spans="1:78">
      <c r="A886" s="50">
        <f t="shared" si="55"/>
        <v>875</v>
      </c>
      <c r="C886" s="11" t="str">
        <f>IFERROR(INDEX('     2022    '!D:D,MATCH('Order Summary'!$A886,'     2022    '!$AN:$AN,0)),"")</f>
        <v/>
      </c>
      <c r="D886" s="11" t="str">
        <f>IFERROR(INDEX('     2022    '!C:C,MATCH('Order Summary'!$A886,'     2022    '!$AN:$AN,0)),"")</f>
        <v/>
      </c>
      <c r="E886" s="11" t="str">
        <f>IFERROR(INDEX('     2022    '!E:E,MATCH('Order Summary'!$A886,'     2022    '!$AN:$AN,0)),"")</f>
        <v/>
      </c>
      <c r="F886" s="96">
        <f>IFERROR(INDEX('     2022    '!AY:AY,MATCH($A886,'     2022    '!$AN:$AN,0)),0)</f>
        <v>0</v>
      </c>
      <c r="G886" s="180" t="str">
        <f>IFERROR(IF($O$3&gt;68,INDEX('     2022    '!I:I,MATCH($A886,'     2022    '!$AN:$AN,0))*(1-'     2022    '!$BA$1),INDEX('     2022    '!I:I,MATCH($A886,'     2022    '!$AN:$AN,0))),"")</f>
        <v/>
      </c>
      <c r="H886" s="96">
        <f>IFERROR(INDEX('     2022    '!AZ:AZ,MATCH($A886,'     2022    '!$AN:$AN,0)),0)</f>
        <v>0</v>
      </c>
      <c r="I886" s="180" t="str">
        <f>IFERROR(IF($O$3&gt;68,INDEX('     2022    '!M:M,MATCH($A886,'     2022    '!$AN:$AN,0))*(1-'     2022    '!$BA$1),INDEX('     2022    '!M:M,MATCH($A886,'     2022    '!$AN:$AN,0))),"")</f>
        <v/>
      </c>
      <c r="J886" s="181">
        <f t="shared" si="53"/>
        <v>0</v>
      </c>
      <c r="K886" s="182" t="str">
        <f t="shared" si="54"/>
        <v/>
      </c>
      <c r="L886" s="53"/>
      <c r="M886" s="52" t="str">
        <f>IFERROR(INDEX('     2022    '!R:R,MATCH('Order Summary'!$A886,'     2022    '!$AN:$AN,0)),"")</f>
        <v/>
      </c>
      <c r="N886" s="52" t="str">
        <f>IFERROR(INDEX('     2022    '!V:V,MATCH('Order Summary'!$A886,'     2022    '!$AN:$AN,0)),"")</f>
        <v/>
      </c>
      <c r="O886" s="52" t="str">
        <f>IFERROR(INDEX('     2022    '!S:S,MATCH('Order Summary'!$A886,'     2022    '!$AN:$AN,0)),"")</f>
        <v/>
      </c>
      <c r="P886" s="96" t="str">
        <f t="shared" si="52"/>
        <v/>
      </c>
      <c r="R886" s="9"/>
      <c r="S886" s="9"/>
      <c r="T886" s="9"/>
      <c r="U886" s="9"/>
      <c r="V886" s="9"/>
      <c r="W886" s="9"/>
      <c r="X886" s="9"/>
      <c r="Y886" s="9"/>
      <c r="Z886" s="9"/>
      <c r="AA886" s="9"/>
      <c r="AB886" s="9"/>
      <c r="AC886" s="9"/>
      <c r="AD886" s="9"/>
      <c r="AE886" s="9"/>
      <c r="AF886" s="9"/>
      <c r="AG886" s="9"/>
      <c r="AH886" s="9"/>
      <c r="AI886" s="9"/>
      <c r="AJ886" s="9"/>
      <c r="AK886" s="9"/>
      <c r="AL886" s="9"/>
      <c r="AM886" s="9"/>
      <c r="AN886" s="9"/>
      <c r="AO886" s="9"/>
      <c r="AP886" s="9"/>
      <c r="AQ886" s="9"/>
      <c r="AR886" s="9"/>
      <c r="AS886" s="9"/>
      <c r="AT886" s="9"/>
      <c r="AU886" s="9"/>
      <c r="AV886" s="9"/>
      <c r="AW886" s="9"/>
      <c r="AX886" s="9"/>
      <c r="AY886" s="9"/>
      <c r="AZ886" s="9"/>
      <c r="BA886" s="9"/>
      <c r="BB886" s="9"/>
      <c r="BC886" s="9"/>
      <c r="BD886" s="9"/>
      <c r="BE886" s="9"/>
      <c r="BF886" s="9"/>
      <c r="BG886" s="9"/>
      <c r="BH886" s="9"/>
      <c r="BI886" s="9"/>
      <c r="BJ886" s="9"/>
      <c r="BK886" s="9"/>
      <c r="BL886" s="9"/>
      <c r="BM886" s="9"/>
      <c r="BN886" s="9"/>
      <c r="BO886" s="9"/>
      <c r="BP886" s="9"/>
      <c r="BQ886" s="9"/>
      <c r="BR886" s="9"/>
      <c r="BS886" s="9"/>
      <c r="BT886" s="9"/>
      <c r="BU886" s="9"/>
      <c r="BV886" s="9"/>
      <c r="BW886" s="9"/>
      <c r="BX886" s="9"/>
      <c r="BY886" s="9"/>
      <c r="BZ886" s="9"/>
    </row>
    <row r="887" spans="1:78">
      <c r="A887" s="50">
        <f t="shared" si="55"/>
        <v>876</v>
      </c>
      <c r="C887" s="11" t="str">
        <f>IFERROR(INDEX('     2022    '!D:D,MATCH('Order Summary'!$A887,'     2022    '!$AN:$AN,0)),"")</f>
        <v/>
      </c>
      <c r="D887" s="11" t="str">
        <f>IFERROR(INDEX('     2022    '!C:C,MATCH('Order Summary'!$A887,'     2022    '!$AN:$AN,0)),"")</f>
        <v/>
      </c>
      <c r="E887" s="11" t="str">
        <f>IFERROR(INDEX('     2022    '!E:E,MATCH('Order Summary'!$A887,'     2022    '!$AN:$AN,0)),"")</f>
        <v/>
      </c>
      <c r="F887" s="96">
        <f>IFERROR(INDEX('     2022    '!AY:AY,MATCH($A887,'     2022    '!$AN:$AN,0)),0)</f>
        <v>0</v>
      </c>
      <c r="G887" s="180" t="str">
        <f>IFERROR(IF($O$3&gt;68,INDEX('     2022    '!I:I,MATCH($A887,'     2022    '!$AN:$AN,0))*(1-'     2022    '!$BA$1),INDEX('     2022    '!I:I,MATCH($A887,'     2022    '!$AN:$AN,0))),"")</f>
        <v/>
      </c>
      <c r="H887" s="96">
        <f>IFERROR(INDEX('     2022    '!AZ:AZ,MATCH($A887,'     2022    '!$AN:$AN,0)),0)</f>
        <v>0</v>
      </c>
      <c r="I887" s="180" t="str">
        <f>IFERROR(IF($O$3&gt;68,INDEX('     2022    '!M:M,MATCH($A887,'     2022    '!$AN:$AN,0))*(1-'     2022    '!$BA$1),INDEX('     2022    '!M:M,MATCH($A887,'     2022    '!$AN:$AN,0))),"")</f>
        <v/>
      </c>
      <c r="J887" s="181">
        <f t="shared" si="53"/>
        <v>0</v>
      </c>
      <c r="K887" s="182" t="str">
        <f t="shared" si="54"/>
        <v/>
      </c>
      <c r="L887" s="53"/>
      <c r="M887" s="52" t="str">
        <f>IFERROR(INDEX('     2022    '!R:R,MATCH('Order Summary'!$A887,'     2022    '!$AN:$AN,0)),"")</f>
        <v/>
      </c>
      <c r="N887" s="52" t="str">
        <f>IFERROR(INDEX('     2022    '!V:V,MATCH('Order Summary'!$A887,'     2022    '!$AN:$AN,0)),"")</f>
        <v/>
      </c>
      <c r="O887" s="52" t="str">
        <f>IFERROR(INDEX('     2022    '!S:S,MATCH('Order Summary'!$A887,'     2022    '!$AN:$AN,0)),"")</f>
        <v/>
      </c>
      <c r="P887" s="96" t="str">
        <f t="shared" si="52"/>
        <v/>
      </c>
      <c r="R887" s="9"/>
      <c r="S887" s="9"/>
      <c r="T887" s="9"/>
      <c r="U887" s="9"/>
      <c r="V887" s="9"/>
      <c r="W887" s="9"/>
      <c r="X887" s="9"/>
      <c r="Y887" s="9"/>
      <c r="Z887" s="9"/>
      <c r="AA887" s="9"/>
      <c r="AB887" s="9"/>
      <c r="AC887" s="9"/>
      <c r="AD887" s="9"/>
      <c r="AE887" s="9"/>
      <c r="AF887" s="9"/>
      <c r="AG887" s="9"/>
      <c r="AH887" s="9"/>
      <c r="AI887" s="9"/>
      <c r="AJ887" s="9"/>
      <c r="AK887" s="9"/>
      <c r="AL887" s="9"/>
      <c r="AM887" s="9"/>
      <c r="AN887" s="9"/>
      <c r="AO887" s="9"/>
      <c r="AP887" s="9"/>
      <c r="AQ887" s="9"/>
      <c r="AR887" s="9"/>
      <c r="AS887" s="9"/>
      <c r="AT887" s="9"/>
      <c r="AU887" s="9"/>
      <c r="AV887" s="9"/>
      <c r="AW887" s="9"/>
      <c r="AX887" s="9"/>
      <c r="AY887" s="9"/>
      <c r="AZ887" s="9"/>
      <c r="BA887" s="9"/>
      <c r="BB887" s="9"/>
      <c r="BC887" s="9"/>
      <c r="BD887" s="9"/>
      <c r="BE887" s="9"/>
      <c r="BF887" s="9"/>
      <c r="BG887" s="9"/>
      <c r="BH887" s="9"/>
      <c r="BI887" s="9"/>
      <c r="BJ887" s="9"/>
      <c r="BK887" s="9"/>
      <c r="BL887" s="9"/>
      <c r="BM887" s="9"/>
      <c r="BN887" s="9"/>
      <c r="BO887" s="9"/>
      <c r="BP887" s="9"/>
      <c r="BQ887" s="9"/>
      <c r="BR887" s="9"/>
      <c r="BS887" s="9"/>
      <c r="BT887" s="9"/>
      <c r="BU887" s="9"/>
      <c r="BV887" s="9"/>
      <c r="BW887" s="9"/>
      <c r="BX887" s="9"/>
      <c r="BY887" s="9"/>
      <c r="BZ887" s="9"/>
    </row>
    <row r="888" spans="1:78">
      <c r="A888" s="50">
        <f t="shared" si="55"/>
        <v>877</v>
      </c>
      <c r="C888" s="11" t="str">
        <f>IFERROR(INDEX('     2022    '!D:D,MATCH('Order Summary'!$A888,'     2022    '!$AN:$AN,0)),"")</f>
        <v/>
      </c>
      <c r="D888" s="11" t="str">
        <f>IFERROR(INDEX('     2022    '!C:C,MATCH('Order Summary'!$A888,'     2022    '!$AN:$AN,0)),"")</f>
        <v/>
      </c>
      <c r="E888" s="11" t="str">
        <f>IFERROR(INDEX('     2022    '!E:E,MATCH('Order Summary'!$A888,'     2022    '!$AN:$AN,0)),"")</f>
        <v/>
      </c>
      <c r="F888" s="96">
        <f>IFERROR(INDEX('     2022    '!AY:AY,MATCH($A888,'     2022    '!$AN:$AN,0)),0)</f>
        <v>0</v>
      </c>
      <c r="G888" s="180" t="str">
        <f>IFERROR(IF($O$3&gt;68,INDEX('     2022    '!I:I,MATCH($A888,'     2022    '!$AN:$AN,0))*(1-'     2022    '!$BA$1),INDEX('     2022    '!I:I,MATCH($A888,'     2022    '!$AN:$AN,0))),"")</f>
        <v/>
      </c>
      <c r="H888" s="96">
        <f>IFERROR(INDEX('     2022    '!AZ:AZ,MATCH($A888,'     2022    '!$AN:$AN,0)),0)</f>
        <v>0</v>
      </c>
      <c r="I888" s="180" t="str">
        <f>IFERROR(IF($O$3&gt;68,INDEX('     2022    '!M:M,MATCH($A888,'     2022    '!$AN:$AN,0))*(1-'     2022    '!$BA$1),INDEX('     2022    '!M:M,MATCH($A888,'     2022    '!$AN:$AN,0))),"")</f>
        <v/>
      </c>
      <c r="J888" s="181">
        <f t="shared" si="53"/>
        <v>0</v>
      </c>
      <c r="K888" s="182" t="str">
        <f t="shared" si="54"/>
        <v/>
      </c>
      <c r="L888" s="53"/>
      <c r="M888" s="52" t="str">
        <f>IFERROR(INDEX('     2022    '!R:R,MATCH('Order Summary'!$A888,'     2022    '!$AN:$AN,0)),"")</f>
        <v/>
      </c>
      <c r="N888" s="52" t="str">
        <f>IFERROR(INDEX('     2022    '!V:V,MATCH('Order Summary'!$A888,'     2022    '!$AN:$AN,0)),"")</f>
        <v/>
      </c>
      <c r="O888" s="52" t="str">
        <f>IFERROR(INDEX('     2022    '!S:S,MATCH('Order Summary'!$A888,'     2022    '!$AN:$AN,0)),"")</f>
        <v/>
      </c>
      <c r="P888" s="96" t="str">
        <f t="shared" si="52"/>
        <v/>
      </c>
      <c r="R888" s="9"/>
      <c r="S888" s="9"/>
      <c r="T888" s="9"/>
      <c r="U888" s="9"/>
      <c r="V888" s="9"/>
      <c r="W888" s="9"/>
      <c r="X888" s="9"/>
      <c r="Y888" s="9"/>
      <c r="Z888" s="9"/>
      <c r="AA888" s="9"/>
      <c r="AB888" s="9"/>
      <c r="AC888" s="9"/>
      <c r="AD888" s="9"/>
      <c r="AE888" s="9"/>
      <c r="AF888" s="9"/>
      <c r="AG888" s="9"/>
      <c r="AH888" s="9"/>
      <c r="AI888" s="9"/>
      <c r="AJ888" s="9"/>
      <c r="AK888" s="9"/>
      <c r="AL888" s="9"/>
      <c r="AM888" s="9"/>
      <c r="AN888" s="9"/>
      <c r="AO888" s="9"/>
      <c r="AP888" s="9"/>
      <c r="AQ888" s="9"/>
      <c r="AR888" s="9"/>
      <c r="AS888" s="9"/>
      <c r="AT888" s="9"/>
      <c r="AU888" s="9"/>
      <c r="AV888" s="9"/>
      <c r="AW888" s="9"/>
      <c r="AX888" s="9"/>
      <c r="AY888" s="9"/>
      <c r="AZ888" s="9"/>
      <c r="BA888" s="9"/>
      <c r="BB888" s="9"/>
      <c r="BC888" s="9"/>
      <c r="BD888" s="9"/>
      <c r="BE888" s="9"/>
      <c r="BF888" s="9"/>
      <c r="BG888" s="9"/>
      <c r="BH888" s="9"/>
      <c r="BI888" s="9"/>
      <c r="BJ888" s="9"/>
      <c r="BK888" s="9"/>
      <c r="BL888" s="9"/>
      <c r="BM888" s="9"/>
      <c r="BN888" s="9"/>
      <c r="BO888" s="9"/>
      <c r="BP888" s="9"/>
      <c r="BQ888" s="9"/>
      <c r="BR888" s="9"/>
      <c r="BS888" s="9"/>
      <c r="BT888" s="9"/>
      <c r="BU888" s="9"/>
      <c r="BV888" s="9"/>
      <c r="BW888" s="9"/>
      <c r="BX888" s="9"/>
      <c r="BY888" s="9"/>
      <c r="BZ888" s="9"/>
    </row>
    <row r="889" spans="1:78">
      <c r="A889" s="50">
        <f t="shared" si="55"/>
        <v>878</v>
      </c>
      <c r="C889" s="11" t="str">
        <f>IFERROR(INDEX('     2022    '!D:D,MATCH('Order Summary'!$A889,'     2022    '!$AN:$AN,0)),"")</f>
        <v/>
      </c>
      <c r="D889" s="11" t="str">
        <f>IFERROR(INDEX('     2022    '!C:C,MATCH('Order Summary'!$A889,'     2022    '!$AN:$AN,0)),"")</f>
        <v/>
      </c>
      <c r="E889" s="11" t="str">
        <f>IFERROR(INDEX('     2022    '!E:E,MATCH('Order Summary'!$A889,'     2022    '!$AN:$AN,0)),"")</f>
        <v/>
      </c>
      <c r="F889" s="96">
        <f>IFERROR(INDEX('     2022    '!AY:AY,MATCH($A889,'     2022    '!$AN:$AN,0)),0)</f>
        <v>0</v>
      </c>
      <c r="G889" s="180" t="str">
        <f>IFERROR(IF($O$3&gt;68,INDEX('     2022    '!I:I,MATCH($A889,'     2022    '!$AN:$AN,0))*(1-'     2022    '!$BA$1),INDEX('     2022    '!I:I,MATCH($A889,'     2022    '!$AN:$AN,0))),"")</f>
        <v/>
      </c>
      <c r="H889" s="96">
        <f>IFERROR(INDEX('     2022    '!AZ:AZ,MATCH($A889,'     2022    '!$AN:$AN,0)),0)</f>
        <v>0</v>
      </c>
      <c r="I889" s="180" t="str">
        <f>IFERROR(IF($O$3&gt;68,INDEX('     2022    '!M:M,MATCH($A889,'     2022    '!$AN:$AN,0))*(1-'     2022    '!$BA$1),INDEX('     2022    '!M:M,MATCH($A889,'     2022    '!$AN:$AN,0))),"")</f>
        <v/>
      </c>
      <c r="J889" s="181">
        <f t="shared" si="53"/>
        <v>0</v>
      </c>
      <c r="K889" s="182" t="str">
        <f t="shared" si="54"/>
        <v/>
      </c>
      <c r="L889" s="53"/>
      <c r="M889" s="52" t="str">
        <f>IFERROR(INDEX('     2022    '!R:R,MATCH('Order Summary'!$A889,'     2022    '!$AN:$AN,0)),"")</f>
        <v/>
      </c>
      <c r="N889" s="52" t="str">
        <f>IFERROR(INDEX('     2022    '!V:V,MATCH('Order Summary'!$A889,'     2022    '!$AN:$AN,0)),"")</f>
        <v/>
      </c>
      <c r="O889" s="52" t="str">
        <f>IFERROR(INDEX('     2022    '!S:S,MATCH('Order Summary'!$A889,'     2022    '!$AN:$AN,0)),"")</f>
        <v/>
      </c>
      <c r="P889" s="96" t="str">
        <f t="shared" si="52"/>
        <v/>
      </c>
      <c r="R889" s="9"/>
      <c r="S889" s="9"/>
      <c r="T889" s="9"/>
      <c r="U889" s="9"/>
      <c r="V889" s="9"/>
      <c r="W889" s="9"/>
      <c r="X889" s="9"/>
      <c r="Y889" s="9"/>
      <c r="Z889" s="9"/>
      <c r="AA889" s="9"/>
      <c r="AB889" s="9"/>
      <c r="AC889" s="9"/>
      <c r="AD889" s="9"/>
      <c r="AE889" s="9"/>
      <c r="AF889" s="9"/>
      <c r="AG889" s="9"/>
      <c r="AH889" s="9"/>
      <c r="AI889" s="9"/>
      <c r="AJ889" s="9"/>
      <c r="AK889" s="9"/>
      <c r="AL889" s="9"/>
      <c r="AM889" s="9"/>
      <c r="AN889" s="9"/>
      <c r="AO889" s="9"/>
      <c r="AP889" s="9"/>
      <c r="AQ889" s="9"/>
      <c r="AR889" s="9"/>
      <c r="AS889" s="9"/>
      <c r="AT889" s="9"/>
      <c r="AU889" s="9"/>
      <c r="AV889" s="9"/>
      <c r="AW889" s="9"/>
      <c r="AX889" s="9"/>
      <c r="AY889" s="9"/>
      <c r="AZ889" s="9"/>
      <c r="BA889" s="9"/>
      <c r="BB889" s="9"/>
      <c r="BC889" s="9"/>
      <c r="BD889" s="9"/>
      <c r="BE889" s="9"/>
      <c r="BF889" s="9"/>
      <c r="BG889" s="9"/>
      <c r="BH889" s="9"/>
      <c r="BI889" s="9"/>
      <c r="BJ889" s="9"/>
      <c r="BK889" s="9"/>
      <c r="BL889" s="9"/>
      <c r="BM889" s="9"/>
      <c r="BN889" s="9"/>
      <c r="BO889" s="9"/>
      <c r="BP889" s="9"/>
      <c r="BQ889" s="9"/>
      <c r="BR889" s="9"/>
      <c r="BS889" s="9"/>
      <c r="BT889" s="9"/>
      <c r="BU889" s="9"/>
      <c r="BV889" s="9"/>
      <c r="BW889" s="9"/>
      <c r="BX889" s="9"/>
      <c r="BY889" s="9"/>
      <c r="BZ889" s="9"/>
    </row>
    <row r="890" spans="1:78">
      <c r="A890" s="50">
        <f t="shared" si="55"/>
        <v>879</v>
      </c>
      <c r="C890" s="11" t="str">
        <f>IFERROR(INDEX('     2022    '!D:D,MATCH('Order Summary'!$A890,'     2022    '!$AN:$AN,0)),"")</f>
        <v/>
      </c>
      <c r="D890" s="11" t="str">
        <f>IFERROR(INDEX('     2022    '!C:C,MATCH('Order Summary'!$A890,'     2022    '!$AN:$AN,0)),"")</f>
        <v/>
      </c>
      <c r="E890" s="11" t="str">
        <f>IFERROR(INDEX('     2022    '!E:E,MATCH('Order Summary'!$A890,'     2022    '!$AN:$AN,0)),"")</f>
        <v/>
      </c>
      <c r="F890" s="96">
        <f>IFERROR(INDEX('     2022    '!AY:AY,MATCH($A890,'     2022    '!$AN:$AN,0)),0)</f>
        <v>0</v>
      </c>
      <c r="G890" s="180" t="str">
        <f>IFERROR(IF($O$3&gt;68,INDEX('     2022    '!I:I,MATCH($A890,'     2022    '!$AN:$AN,0))*(1-'     2022    '!$BA$1),INDEX('     2022    '!I:I,MATCH($A890,'     2022    '!$AN:$AN,0))),"")</f>
        <v/>
      </c>
      <c r="H890" s="96">
        <f>IFERROR(INDEX('     2022    '!AZ:AZ,MATCH($A890,'     2022    '!$AN:$AN,0)),0)</f>
        <v>0</v>
      </c>
      <c r="I890" s="180" t="str">
        <f>IFERROR(IF($O$3&gt;68,INDEX('     2022    '!M:M,MATCH($A890,'     2022    '!$AN:$AN,0))*(1-'     2022    '!$BA$1),INDEX('     2022    '!M:M,MATCH($A890,'     2022    '!$AN:$AN,0))),"")</f>
        <v/>
      </c>
      <c r="J890" s="181">
        <f t="shared" si="53"/>
        <v>0</v>
      </c>
      <c r="K890" s="182" t="str">
        <f t="shared" si="54"/>
        <v/>
      </c>
      <c r="L890" s="53"/>
      <c r="M890" s="52" t="str">
        <f>IFERROR(INDEX('     2022    '!R:R,MATCH('Order Summary'!$A890,'     2022    '!$AN:$AN,0)),"")</f>
        <v/>
      </c>
      <c r="N890" s="52" t="str">
        <f>IFERROR(INDEX('     2022    '!V:V,MATCH('Order Summary'!$A890,'     2022    '!$AN:$AN,0)),"")</f>
        <v/>
      </c>
      <c r="O890" s="52" t="str">
        <f>IFERROR(INDEX('     2022    '!S:S,MATCH('Order Summary'!$A890,'     2022    '!$AN:$AN,0)),"")</f>
        <v/>
      </c>
      <c r="P890" s="96" t="str">
        <f t="shared" si="52"/>
        <v/>
      </c>
      <c r="R890" s="9"/>
      <c r="S890" s="9"/>
      <c r="T890" s="9"/>
      <c r="U890" s="9"/>
      <c r="V890" s="9"/>
      <c r="W890" s="9"/>
      <c r="X890" s="9"/>
      <c r="Y890" s="9"/>
      <c r="Z890" s="9"/>
      <c r="AA890" s="9"/>
      <c r="AB890" s="9"/>
      <c r="AC890" s="9"/>
      <c r="AD890" s="9"/>
      <c r="AE890" s="9"/>
      <c r="AF890" s="9"/>
      <c r="AG890" s="9"/>
      <c r="AH890" s="9"/>
      <c r="AI890" s="9"/>
      <c r="AJ890" s="9"/>
      <c r="AK890" s="9"/>
      <c r="AL890" s="9"/>
      <c r="AM890" s="9"/>
      <c r="AN890" s="9"/>
      <c r="AO890" s="9"/>
      <c r="AP890" s="9"/>
      <c r="AQ890" s="9"/>
      <c r="AR890" s="9"/>
      <c r="AS890" s="9"/>
      <c r="AT890" s="9"/>
      <c r="AU890" s="9"/>
      <c r="AV890" s="9"/>
      <c r="AW890" s="9"/>
      <c r="AX890" s="9"/>
      <c r="AY890" s="9"/>
      <c r="AZ890" s="9"/>
      <c r="BA890" s="9"/>
      <c r="BB890" s="9"/>
      <c r="BC890" s="9"/>
      <c r="BD890" s="9"/>
      <c r="BE890" s="9"/>
      <c r="BF890" s="9"/>
      <c r="BG890" s="9"/>
      <c r="BH890" s="9"/>
      <c r="BI890" s="9"/>
      <c r="BJ890" s="9"/>
      <c r="BK890" s="9"/>
      <c r="BL890" s="9"/>
      <c r="BM890" s="9"/>
      <c r="BN890" s="9"/>
      <c r="BO890" s="9"/>
      <c r="BP890" s="9"/>
      <c r="BQ890" s="9"/>
      <c r="BR890" s="9"/>
      <c r="BS890" s="9"/>
      <c r="BT890" s="9"/>
      <c r="BU890" s="9"/>
      <c r="BV890" s="9"/>
      <c r="BW890" s="9"/>
      <c r="BX890" s="9"/>
      <c r="BY890" s="9"/>
      <c r="BZ890" s="9"/>
    </row>
    <row r="891" spans="1:78">
      <c r="A891" s="50">
        <f t="shared" si="55"/>
        <v>880</v>
      </c>
      <c r="C891" s="11" t="str">
        <f>IFERROR(INDEX('     2022    '!D:D,MATCH('Order Summary'!$A891,'     2022    '!$AN:$AN,0)),"")</f>
        <v/>
      </c>
      <c r="D891" s="11" t="str">
        <f>IFERROR(INDEX('     2022    '!C:C,MATCH('Order Summary'!$A891,'     2022    '!$AN:$AN,0)),"")</f>
        <v/>
      </c>
      <c r="E891" s="11" t="str">
        <f>IFERROR(INDEX('     2022    '!E:E,MATCH('Order Summary'!$A891,'     2022    '!$AN:$AN,0)),"")</f>
        <v/>
      </c>
      <c r="F891" s="96">
        <f>IFERROR(INDEX('     2022    '!AY:AY,MATCH($A891,'     2022    '!$AN:$AN,0)),0)</f>
        <v>0</v>
      </c>
      <c r="G891" s="180" t="str">
        <f>IFERROR(IF($O$3&gt;68,INDEX('     2022    '!I:I,MATCH($A891,'     2022    '!$AN:$AN,0))*(1-'     2022    '!$BA$1),INDEX('     2022    '!I:I,MATCH($A891,'     2022    '!$AN:$AN,0))),"")</f>
        <v/>
      </c>
      <c r="H891" s="96">
        <f>IFERROR(INDEX('     2022    '!AZ:AZ,MATCH($A891,'     2022    '!$AN:$AN,0)),0)</f>
        <v>0</v>
      </c>
      <c r="I891" s="180" t="str">
        <f>IFERROR(IF($O$3&gt;68,INDEX('     2022    '!M:M,MATCH($A891,'     2022    '!$AN:$AN,0))*(1-'     2022    '!$BA$1),INDEX('     2022    '!M:M,MATCH($A891,'     2022    '!$AN:$AN,0))),"")</f>
        <v/>
      </c>
      <c r="J891" s="181">
        <f t="shared" si="53"/>
        <v>0</v>
      </c>
      <c r="K891" s="182" t="str">
        <f t="shared" si="54"/>
        <v/>
      </c>
      <c r="L891" s="53"/>
      <c r="M891" s="52" t="str">
        <f>IFERROR(INDEX('     2022    '!R:R,MATCH('Order Summary'!$A891,'     2022    '!$AN:$AN,0)),"")</f>
        <v/>
      </c>
      <c r="N891" s="52" t="str">
        <f>IFERROR(INDEX('     2022    '!V:V,MATCH('Order Summary'!$A891,'     2022    '!$AN:$AN,0)),"")</f>
        <v/>
      </c>
      <c r="O891" s="52" t="str">
        <f>IFERROR(INDEX('     2022    '!S:S,MATCH('Order Summary'!$A891,'     2022    '!$AN:$AN,0)),"")</f>
        <v/>
      </c>
      <c r="P891" s="96" t="str">
        <f t="shared" si="52"/>
        <v/>
      </c>
      <c r="R891" s="9"/>
      <c r="S891" s="9"/>
      <c r="T891" s="9"/>
      <c r="U891" s="9"/>
      <c r="V891" s="9"/>
      <c r="W891" s="9"/>
      <c r="X891" s="9"/>
      <c r="Y891" s="9"/>
      <c r="Z891" s="9"/>
      <c r="AA891" s="9"/>
      <c r="AB891" s="9"/>
      <c r="AC891" s="9"/>
      <c r="AD891" s="9"/>
      <c r="AE891" s="9"/>
      <c r="AF891" s="9"/>
      <c r="AG891" s="9"/>
      <c r="AH891" s="9"/>
      <c r="AI891" s="9"/>
      <c r="AJ891" s="9"/>
      <c r="AK891" s="9"/>
      <c r="AL891" s="9"/>
      <c r="AM891" s="9"/>
      <c r="AN891" s="9"/>
      <c r="AO891" s="9"/>
      <c r="AP891" s="9"/>
      <c r="AQ891" s="9"/>
      <c r="AR891" s="9"/>
      <c r="AS891" s="9"/>
      <c r="AT891" s="9"/>
      <c r="AU891" s="9"/>
      <c r="AV891" s="9"/>
      <c r="AW891" s="9"/>
      <c r="AX891" s="9"/>
      <c r="AY891" s="9"/>
      <c r="AZ891" s="9"/>
      <c r="BA891" s="9"/>
      <c r="BB891" s="9"/>
      <c r="BC891" s="9"/>
      <c r="BD891" s="9"/>
      <c r="BE891" s="9"/>
      <c r="BF891" s="9"/>
      <c r="BG891" s="9"/>
      <c r="BH891" s="9"/>
      <c r="BI891" s="9"/>
      <c r="BJ891" s="9"/>
      <c r="BK891" s="9"/>
      <c r="BL891" s="9"/>
      <c r="BM891" s="9"/>
      <c r="BN891" s="9"/>
      <c r="BO891" s="9"/>
      <c r="BP891" s="9"/>
      <c r="BQ891" s="9"/>
      <c r="BR891" s="9"/>
      <c r="BS891" s="9"/>
      <c r="BT891" s="9"/>
      <c r="BU891" s="9"/>
      <c r="BV891" s="9"/>
      <c r="BW891" s="9"/>
      <c r="BX891" s="9"/>
      <c r="BY891" s="9"/>
      <c r="BZ891" s="9"/>
    </row>
    <row r="892" spans="1:78">
      <c r="A892" s="50">
        <f t="shared" si="55"/>
        <v>881</v>
      </c>
      <c r="C892" s="11" t="str">
        <f>IFERROR(INDEX('     2022    '!D:D,MATCH('Order Summary'!$A892,'     2022    '!$AN:$AN,0)),"")</f>
        <v/>
      </c>
      <c r="D892" s="11" t="str">
        <f>IFERROR(INDEX('     2022    '!C:C,MATCH('Order Summary'!$A892,'     2022    '!$AN:$AN,0)),"")</f>
        <v/>
      </c>
      <c r="E892" s="11" t="str">
        <f>IFERROR(INDEX('     2022    '!E:E,MATCH('Order Summary'!$A892,'     2022    '!$AN:$AN,0)),"")</f>
        <v/>
      </c>
      <c r="F892" s="96">
        <f>IFERROR(INDEX('     2022    '!AY:AY,MATCH($A892,'     2022    '!$AN:$AN,0)),0)</f>
        <v>0</v>
      </c>
      <c r="G892" s="180" t="str">
        <f>IFERROR(IF($O$3&gt;68,INDEX('     2022    '!I:I,MATCH($A892,'     2022    '!$AN:$AN,0))*(1-'     2022    '!$BA$1),INDEX('     2022    '!I:I,MATCH($A892,'     2022    '!$AN:$AN,0))),"")</f>
        <v/>
      </c>
      <c r="H892" s="96">
        <f>IFERROR(INDEX('     2022    '!AZ:AZ,MATCH($A892,'     2022    '!$AN:$AN,0)),0)</f>
        <v>0</v>
      </c>
      <c r="I892" s="180" t="str">
        <f>IFERROR(IF($O$3&gt;68,INDEX('     2022    '!M:M,MATCH($A892,'     2022    '!$AN:$AN,0))*(1-'     2022    '!$BA$1),INDEX('     2022    '!M:M,MATCH($A892,'     2022    '!$AN:$AN,0))),"")</f>
        <v/>
      </c>
      <c r="J892" s="181">
        <f t="shared" si="53"/>
        <v>0</v>
      </c>
      <c r="K892" s="182" t="str">
        <f t="shared" si="54"/>
        <v/>
      </c>
      <c r="L892" s="53"/>
      <c r="M892" s="52" t="str">
        <f>IFERROR(INDEX('     2022    '!R:R,MATCH('Order Summary'!$A892,'     2022    '!$AN:$AN,0)),"")</f>
        <v/>
      </c>
      <c r="N892" s="52" t="str">
        <f>IFERROR(INDEX('     2022    '!V:V,MATCH('Order Summary'!$A892,'     2022    '!$AN:$AN,0)),"")</f>
        <v/>
      </c>
      <c r="O892" s="52" t="str">
        <f>IFERROR(INDEX('     2022    '!S:S,MATCH('Order Summary'!$A892,'     2022    '!$AN:$AN,0)),"")</f>
        <v/>
      </c>
      <c r="P892" s="96" t="str">
        <f t="shared" si="52"/>
        <v/>
      </c>
      <c r="R892" s="9"/>
      <c r="S892" s="9"/>
      <c r="T892" s="9"/>
      <c r="U892" s="9"/>
      <c r="V892" s="9"/>
      <c r="W892" s="9"/>
      <c r="X892" s="9"/>
      <c r="Y892" s="9"/>
      <c r="Z892" s="9"/>
      <c r="AA892" s="9"/>
      <c r="AB892" s="9"/>
      <c r="AC892" s="9"/>
      <c r="AD892" s="9"/>
      <c r="AE892" s="9"/>
      <c r="AF892" s="9"/>
      <c r="AG892" s="9"/>
      <c r="AH892" s="9"/>
      <c r="AI892" s="9"/>
      <c r="AJ892" s="9"/>
      <c r="AK892" s="9"/>
      <c r="AL892" s="9"/>
      <c r="AM892" s="9"/>
      <c r="AN892" s="9"/>
      <c r="AO892" s="9"/>
      <c r="AP892" s="9"/>
      <c r="AQ892" s="9"/>
      <c r="AR892" s="9"/>
      <c r="AS892" s="9"/>
      <c r="AT892" s="9"/>
      <c r="AU892" s="9"/>
      <c r="AV892" s="9"/>
      <c r="AW892" s="9"/>
      <c r="AX892" s="9"/>
      <c r="AY892" s="9"/>
      <c r="AZ892" s="9"/>
      <c r="BA892" s="9"/>
      <c r="BB892" s="9"/>
      <c r="BC892" s="9"/>
      <c r="BD892" s="9"/>
      <c r="BE892" s="9"/>
      <c r="BF892" s="9"/>
      <c r="BG892" s="9"/>
      <c r="BH892" s="9"/>
      <c r="BI892" s="9"/>
      <c r="BJ892" s="9"/>
      <c r="BK892" s="9"/>
      <c r="BL892" s="9"/>
      <c r="BM892" s="9"/>
      <c r="BN892" s="9"/>
      <c r="BO892" s="9"/>
      <c r="BP892" s="9"/>
      <c r="BQ892" s="9"/>
      <c r="BR892" s="9"/>
      <c r="BS892" s="9"/>
      <c r="BT892" s="9"/>
      <c r="BU892" s="9"/>
      <c r="BV892" s="9"/>
      <c r="BW892" s="9"/>
      <c r="BX892" s="9"/>
      <c r="BY892" s="9"/>
      <c r="BZ892" s="9"/>
    </row>
    <row r="893" spans="1:78">
      <c r="A893" s="50">
        <f t="shared" si="55"/>
        <v>882</v>
      </c>
      <c r="C893" s="11" t="str">
        <f>IFERROR(INDEX('     2022    '!D:D,MATCH('Order Summary'!$A893,'     2022    '!$AN:$AN,0)),"")</f>
        <v/>
      </c>
      <c r="D893" s="11" t="str">
        <f>IFERROR(INDEX('     2022    '!C:C,MATCH('Order Summary'!$A893,'     2022    '!$AN:$AN,0)),"")</f>
        <v/>
      </c>
      <c r="E893" s="11" t="str">
        <f>IFERROR(INDEX('     2022    '!E:E,MATCH('Order Summary'!$A893,'     2022    '!$AN:$AN,0)),"")</f>
        <v/>
      </c>
      <c r="F893" s="96">
        <f>IFERROR(INDEX('     2022    '!AY:AY,MATCH($A893,'     2022    '!$AN:$AN,0)),0)</f>
        <v>0</v>
      </c>
      <c r="G893" s="180" t="str">
        <f>IFERROR(IF($O$3&gt;68,INDEX('     2022    '!I:I,MATCH($A893,'     2022    '!$AN:$AN,0))*(1-'     2022    '!$BA$1),INDEX('     2022    '!I:I,MATCH($A893,'     2022    '!$AN:$AN,0))),"")</f>
        <v/>
      </c>
      <c r="H893" s="96">
        <f>IFERROR(INDEX('     2022    '!AZ:AZ,MATCH($A893,'     2022    '!$AN:$AN,0)),0)</f>
        <v>0</v>
      </c>
      <c r="I893" s="180" t="str">
        <f>IFERROR(IF($O$3&gt;68,INDEX('     2022    '!M:M,MATCH($A893,'     2022    '!$AN:$AN,0))*(1-'     2022    '!$BA$1),INDEX('     2022    '!M:M,MATCH($A893,'     2022    '!$AN:$AN,0))),"")</f>
        <v/>
      </c>
      <c r="J893" s="181">
        <f t="shared" si="53"/>
        <v>0</v>
      </c>
      <c r="K893" s="182" t="str">
        <f t="shared" si="54"/>
        <v/>
      </c>
      <c r="L893" s="53"/>
      <c r="M893" s="52" t="str">
        <f>IFERROR(INDEX('     2022    '!R:R,MATCH('Order Summary'!$A893,'     2022    '!$AN:$AN,0)),"")</f>
        <v/>
      </c>
      <c r="N893" s="52" t="str">
        <f>IFERROR(INDEX('     2022    '!V:V,MATCH('Order Summary'!$A893,'     2022    '!$AN:$AN,0)),"")</f>
        <v/>
      </c>
      <c r="O893" s="52" t="str">
        <f>IFERROR(INDEX('     2022    '!S:S,MATCH('Order Summary'!$A893,'     2022    '!$AN:$AN,0)),"")</f>
        <v/>
      </c>
      <c r="P893" s="96" t="str">
        <f t="shared" si="52"/>
        <v/>
      </c>
      <c r="R893" s="9"/>
      <c r="S893" s="9"/>
      <c r="T893" s="9"/>
      <c r="U893" s="9"/>
      <c r="V893" s="9"/>
      <c r="W893" s="9"/>
      <c r="X893" s="9"/>
      <c r="Y893" s="9"/>
      <c r="Z893" s="9"/>
      <c r="AA893" s="9"/>
      <c r="AB893" s="9"/>
      <c r="AC893" s="9"/>
      <c r="AD893" s="9"/>
      <c r="AE893" s="9"/>
      <c r="AF893" s="9"/>
      <c r="AG893" s="9"/>
      <c r="AH893" s="9"/>
      <c r="AI893" s="9"/>
      <c r="AJ893" s="9"/>
      <c r="AK893" s="9"/>
      <c r="AL893" s="9"/>
      <c r="AM893" s="9"/>
      <c r="AN893" s="9"/>
      <c r="AO893" s="9"/>
      <c r="AP893" s="9"/>
      <c r="AQ893" s="9"/>
      <c r="AR893" s="9"/>
      <c r="AS893" s="9"/>
      <c r="AT893" s="9"/>
      <c r="AU893" s="9"/>
      <c r="AV893" s="9"/>
      <c r="AW893" s="9"/>
      <c r="AX893" s="9"/>
      <c r="AY893" s="9"/>
      <c r="AZ893" s="9"/>
      <c r="BA893" s="9"/>
      <c r="BB893" s="9"/>
      <c r="BC893" s="9"/>
      <c r="BD893" s="9"/>
      <c r="BE893" s="9"/>
      <c r="BF893" s="9"/>
      <c r="BG893" s="9"/>
      <c r="BH893" s="9"/>
      <c r="BI893" s="9"/>
      <c r="BJ893" s="9"/>
      <c r="BK893" s="9"/>
      <c r="BL893" s="9"/>
      <c r="BM893" s="9"/>
      <c r="BN893" s="9"/>
      <c r="BO893" s="9"/>
      <c r="BP893" s="9"/>
      <c r="BQ893" s="9"/>
      <c r="BR893" s="9"/>
      <c r="BS893" s="9"/>
      <c r="BT893" s="9"/>
      <c r="BU893" s="9"/>
      <c r="BV893" s="9"/>
      <c r="BW893" s="9"/>
      <c r="BX893" s="9"/>
      <c r="BY893" s="9"/>
      <c r="BZ893" s="9"/>
    </row>
    <row r="894" spans="1:78">
      <c r="A894" s="50">
        <f t="shared" si="55"/>
        <v>883</v>
      </c>
      <c r="C894" s="11" t="str">
        <f>IFERROR(INDEX('     2022    '!D:D,MATCH('Order Summary'!$A894,'     2022    '!$AN:$AN,0)),"")</f>
        <v/>
      </c>
      <c r="D894" s="11" t="str">
        <f>IFERROR(INDEX('     2022    '!C:C,MATCH('Order Summary'!$A894,'     2022    '!$AN:$AN,0)),"")</f>
        <v/>
      </c>
      <c r="E894" s="11" t="str">
        <f>IFERROR(INDEX('     2022    '!E:E,MATCH('Order Summary'!$A894,'     2022    '!$AN:$AN,0)),"")</f>
        <v/>
      </c>
      <c r="F894" s="96">
        <f>IFERROR(INDEX('     2022    '!AY:AY,MATCH($A894,'     2022    '!$AN:$AN,0)),0)</f>
        <v>0</v>
      </c>
      <c r="G894" s="180" t="str">
        <f>IFERROR(IF($O$3&gt;68,INDEX('     2022    '!I:I,MATCH($A894,'     2022    '!$AN:$AN,0))*(1-'     2022    '!$BA$1),INDEX('     2022    '!I:I,MATCH($A894,'     2022    '!$AN:$AN,0))),"")</f>
        <v/>
      </c>
      <c r="H894" s="96">
        <f>IFERROR(INDEX('     2022    '!AZ:AZ,MATCH($A894,'     2022    '!$AN:$AN,0)),0)</f>
        <v>0</v>
      </c>
      <c r="I894" s="180" t="str">
        <f>IFERROR(IF($O$3&gt;68,INDEX('     2022    '!M:M,MATCH($A894,'     2022    '!$AN:$AN,0))*(1-'     2022    '!$BA$1),INDEX('     2022    '!M:M,MATCH($A894,'     2022    '!$AN:$AN,0))),"")</f>
        <v/>
      </c>
      <c r="J894" s="181">
        <f t="shared" si="53"/>
        <v>0</v>
      </c>
      <c r="K894" s="182" t="str">
        <f t="shared" si="54"/>
        <v/>
      </c>
      <c r="L894" s="53"/>
      <c r="M894" s="52" t="str">
        <f>IFERROR(INDEX('     2022    '!R:R,MATCH('Order Summary'!$A894,'     2022    '!$AN:$AN,0)),"")</f>
        <v/>
      </c>
      <c r="N894" s="52" t="str">
        <f>IFERROR(INDEX('     2022    '!V:V,MATCH('Order Summary'!$A894,'     2022    '!$AN:$AN,0)),"")</f>
        <v/>
      </c>
      <c r="O894" s="52" t="str">
        <f>IFERROR(INDEX('     2022    '!S:S,MATCH('Order Summary'!$A894,'     2022    '!$AN:$AN,0)),"")</f>
        <v/>
      </c>
      <c r="P894" s="96" t="str">
        <f t="shared" si="52"/>
        <v/>
      </c>
      <c r="R894" s="9"/>
      <c r="S894" s="9"/>
      <c r="T894" s="9"/>
      <c r="U894" s="9"/>
      <c r="V894" s="9"/>
      <c r="W894" s="9"/>
      <c r="X894" s="9"/>
      <c r="Y894" s="9"/>
      <c r="Z894" s="9"/>
      <c r="AA894" s="9"/>
      <c r="AB894" s="9"/>
      <c r="AC894" s="9"/>
      <c r="AD894" s="9"/>
      <c r="AE894" s="9"/>
      <c r="AF894" s="9"/>
      <c r="AG894" s="9"/>
      <c r="AH894" s="9"/>
      <c r="AI894" s="9"/>
      <c r="AJ894" s="9"/>
      <c r="AK894" s="9"/>
      <c r="AL894" s="9"/>
      <c r="AM894" s="9"/>
      <c r="AN894" s="9"/>
      <c r="AO894" s="9"/>
      <c r="AP894" s="9"/>
      <c r="AQ894" s="9"/>
      <c r="AR894" s="9"/>
      <c r="AS894" s="9"/>
      <c r="AT894" s="9"/>
      <c r="AU894" s="9"/>
      <c r="AV894" s="9"/>
      <c r="AW894" s="9"/>
      <c r="AX894" s="9"/>
      <c r="AY894" s="9"/>
      <c r="AZ894" s="9"/>
      <c r="BA894" s="9"/>
      <c r="BB894" s="9"/>
      <c r="BC894" s="9"/>
      <c r="BD894" s="9"/>
      <c r="BE894" s="9"/>
      <c r="BF894" s="9"/>
      <c r="BG894" s="9"/>
      <c r="BH894" s="9"/>
      <c r="BI894" s="9"/>
      <c r="BJ894" s="9"/>
      <c r="BK894" s="9"/>
      <c r="BL894" s="9"/>
      <c r="BM894" s="9"/>
      <c r="BN894" s="9"/>
      <c r="BO894" s="9"/>
      <c r="BP894" s="9"/>
      <c r="BQ894" s="9"/>
      <c r="BR894" s="9"/>
      <c r="BS894" s="9"/>
      <c r="BT894" s="9"/>
      <c r="BU894" s="9"/>
      <c r="BV894" s="9"/>
      <c r="BW894" s="9"/>
      <c r="BX894" s="9"/>
      <c r="BY894" s="9"/>
      <c r="BZ894" s="9"/>
    </row>
    <row r="895" spans="1:78">
      <c r="A895" s="50">
        <f t="shared" si="55"/>
        <v>884</v>
      </c>
      <c r="C895" s="11" t="str">
        <f>IFERROR(INDEX('     2022    '!D:D,MATCH('Order Summary'!$A895,'     2022    '!$AN:$AN,0)),"")</f>
        <v/>
      </c>
      <c r="D895" s="11" t="str">
        <f>IFERROR(INDEX('     2022    '!C:C,MATCH('Order Summary'!$A895,'     2022    '!$AN:$AN,0)),"")</f>
        <v/>
      </c>
      <c r="E895" s="11" t="str">
        <f>IFERROR(INDEX('     2022    '!E:E,MATCH('Order Summary'!$A895,'     2022    '!$AN:$AN,0)),"")</f>
        <v/>
      </c>
      <c r="F895" s="96">
        <f>IFERROR(INDEX('     2022    '!AY:AY,MATCH($A895,'     2022    '!$AN:$AN,0)),0)</f>
        <v>0</v>
      </c>
      <c r="G895" s="180" t="str">
        <f>IFERROR(IF($O$3&gt;68,INDEX('     2022    '!I:I,MATCH($A895,'     2022    '!$AN:$AN,0))*(1-'     2022    '!$BA$1),INDEX('     2022    '!I:I,MATCH($A895,'     2022    '!$AN:$AN,0))),"")</f>
        <v/>
      </c>
      <c r="H895" s="96">
        <f>IFERROR(INDEX('     2022    '!AZ:AZ,MATCH($A895,'     2022    '!$AN:$AN,0)),0)</f>
        <v>0</v>
      </c>
      <c r="I895" s="180" t="str">
        <f>IFERROR(IF($O$3&gt;68,INDEX('     2022    '!M:M,MATCH($A895,'     2022    '!$AN:$AN,0))*(1-'     2022    '!$BA$1),INDEX('     2022    '!M:M,MATCH($A895,'     2022    '!$AN:$AN,0))),"")</f>
        <v/>
      </c>
      <c r="J895" s="181">
        <f t="shared" si="53"/>
        <v>0</v>
      </c>
      <c r="K895" s="182" t="str">
        <f t="shared" si="54"/>
        <v/>
      </c>
      <c r="L895" s="53"/>
      <c r="M895" s="52" t="str">
        <f>IFERROR(INDEX('     2022    '!R:R,MATCH('Order Summary'!$A895,'     2022    '!$AN:$AN,0)),"")</f>
        <v/>
      </c>
      <c r="N895" s="52" t="str">
        <f>IFERROR(INDEX('     2022    '!V:V,MATCH('Order Summary'!$A895,'     2022    '!$AN:$AN,0)),"")</f>
        <v/>
      </c>
      <c r="O895" s="52" t="str">
        <f>IFERROR(INDEX('     2022    '!S:S,MATCH('Order Summary'!$A895,'     2022    '!$AN:$AN,0)),"")</f>
        <v/>
      </c>
      <c r="P895" s="96" t="str">
        <f t="shared" si="52"/>
        <v/>
      </c>
      <c r="R895" s="9"/>
      <c r="S895" s="9"/>
      <c r="T895" s="9"/>
      <c r="U895" s="9"/>
      <c r="V895" s="9"/>
      <c r="W895" s="9"/>
      <c r="X895" s="9"/>
      <c r="Y895" s="9"/>
      <c r="Z895" s="9"/>
      <c r="AA895" s="9"/>
      <c r="AB895" s="9"/>
      <c r="AC895" s="9"/>
      <c r="AD895" s="9"/>
      <c r="AE895" s="9"/>
      <c r="AF895" s="9"/>
      <c r="AG895" s="9"/>
      <c r="AH895" s="9"/>
      <c r="AI895" s="9"/>
      <c r="AJ895" s="9"/>
      <c r="AK895" s="9"/>
      <c r="AL895" s="9"/>
      <c r="AM895" s="9"/>
      <c r="AN895" s="9"/>
      <c r="AO895" s="9"/>
      <c r="AP895" s="9"/>
      <c r="AQ895" s="9"/>
      <c r="AR895" s="9"/>
      <c r="AS895" s="9"/>
      <c r="AT895" s="9"/>
      <c r="AU895" s="9"/>
      <c r="AV895" s="9"/>
      <c r="AW895" s="9"/>
      <c r="AX895" s="9"/>
      <c r="AY895" s="9"/>
      <c r="AZ895" s="9"/>
      <c r="BA895" s="9"/>
      <c r="BB895" s="9"/>
      <c r="BC895" s="9"/>
      <c r="BD895" s="9"/>
      <c r="BE895" s="9"/>
      <c r="BF895" s="9"/>
      <c r="BG895" s="9"/>
      <c r="BH895" s="9"/>
      <c r="BI895" s="9"/>
      <c r="BJ895" s="9"/>
      <c r="BK895" s="9"/>
      <c r="BL895" s="9"/>
      <c r="BM895" s="9"/>
      <c r="BN895" s="9"/>
      <c r="BO895" s="9"/>
      <c r="BP895" s="9"/>
      <c r="BQ895" s="9"/>
      <c r="BR895" s="9"/>
      <c r="BS895" s="9"/>
      <c r="BT895" s="9"/>
      <c r="BU895" s="9"/>
      <c r="BV895" s="9"/>
      <c r="BW895" s="9"/>
      <c r="BX895" s="9"/>
      <c r="BY895" s="9"/>
      <c r="BZ895" s="9"/>
    </row>
    <row r="896" spans="1:78">
      <c r="A896" s="50">
        <f t="shared" si="55"/>
        <v>885</v>
      </c>
      <c r="C896" s="11" t="str">
        <f>IFERROR(INDEX('     2022    '!D:D,MATCH('Order Summary'!$A896,'     2022    '!$AN:$AN,0)),"")</f>
        <v/>
      </c>
      <c r="D896" s="11" t="str">
        <f>IFERROR(INDEX('     2022    '!C:C,MATCH('Order Summary'!$A896,'     2022    '!$AN:$AN,0)),"")</f>
        <v/>
      </c>
      <c r="E896" s="11" t="str">
        <f>IFERROR(INDEX('     2022    '!E:E,MATCH('Order Summary'!$A896,'     2022    '!$AN:$AN,0)),"")</f>
        <v/>
      </c>
      <c r="F896" s="96">
        <f>IFERROR(INDEX('     2022    '!AY:AY,MATCH($A896,'     2022    '!$AN:$AN,0)),0)</f>
        <v>0</v>
      </c>
      <c r="G896" s="180" t="str">
        <f>IFERROR(IF($O$3&gt;68,INDEX('     2022    '!I:I,MATCH($A896,'     2022    '!$AN:$AN,0))*(1-'     2022    '!$BA$1),INDEX('     2022    '!I:I,MATCH($A896,'     2022    '!$AN:$AN,0))),"")</f>
        <v/>
      </c>
      <c r="H896" s="96">
        <f>IFERROR(INDEX('     2022    '!AZ:AZ,MATCH($A896,'     2022    '!$AN:$AN,0)),0)</f>
        <v>0</v>
      </c>
      <c r="I896" s="180" t="str">
        <f>IFERROR(IF($O$3&gt;68,INDEX('     2022    '!M:M,MATCH($A896,'     2022    '!$AN:$AN,0))*(1-'     2022    '!$BA$1),INDEX('     2022    '!M:M,MATCH($A896,'     2022    '!$AN:$AN,0))),"")</f>
        <v/>
      </c>
      <c r="J896" s="181">
        <f t="shared" si="53"/>
        <v>0</v>
      </c>
      <c r="K896" s="182" t="str">
        <f t="shared" si="54"/>
        <v/>
      </c>
      <c r="L896" s="53"/>
      <c r="M896" s="52" t="str">
        <f>IFERROR(INDEX('     2022    '!R:R,MATCH('Order Summary'!$A896,'     2022    '!$AN:$AN,0)),"")</f>
        <v/>
      </c>
      <c r="N896" s="52" t="str">
        <f>IFERROR(INDEX('     2022    '!V:V,MATCH('Order Summary'!$A896,'     2022    '!$AN:$AN,0)),"")</f>
        <v/>
      </c>
      <c r="O896" s="52" t="str">
        <f>IFERROR(INDEX('     2022    '!S:S,MATCH('Order Summary'!$A896,'     2022    '!$AN:$AN,0)),"")</f>
        <v/>
      </c>
      <c r="P896" s="96" t="str">
        <f t="shared" si="52"/>
        <v/>
      </c>
      <c r="R896" s="9"/>
      <c r="S896" s="9"/>
      <c r="T896" s="9"/>
      <c r="U896" s="9"/>
      <c r="V896" s="9"/>
      <c r="W896" s="9"/>
      <c r="X896" s="9"/>
      <c r="Y896" s="9"/>
      <c r="Z896" s="9"/>
      <c r="AA896" s="9"/>
      <c r="AB896" s="9"/>
      <c r="AC896" s="9"/>
      <c r="AD896" s="9"/>
      <c r="AE896" s="9"/>
      <c r="AF896" s="9"/>
      <c r="AG896" s="9"/>
      <c r="AH896" s="9"/>
      <c r="AI896" s="9"/>
      <c r="AJ896" s="9"/>
      <c r="AK896" s="9"/>
      <c r="AL896" s="9"/>
      <c r="AM896" s="9"/>
      <c r="AN896" s="9"/>
      <c r="AO896" s="9"/>
      <c r="AP896" s="9"/>
      <c r="AQ896" s="9"/>
      <c r="AR896" s="9"/>
      <c r="AS896" s="9"/>
      <c r="AT896" s="9"/>
      <c r="AU896" s="9"/>
      <c r="AV896" s="9"/>
      <c r="AW896" s="9"/>
      <c r="AX896" s="9"/>
      <c r="AY896" s="9"/>
      <c r="AZ896" s="9"/>
      <c r="BA896" s="9"/>
      <c r="BB896" s="9"/>
      <c r="BC896" s="9"/>
      <c r="BD896" s="9"/>
      <c r="BE896" s="9"/>
      <c r="BF896" s="9"/>
      <c r="BG896" s="9"/>
      <c r="BH896" s="9"/>
      <c r="BI896" s="9"/>
      <c r="BJ896" s="9"/>
      <c r="BK896" s="9"/>
      <c r="BL896" s="9"/>
      <c r="BM896" s="9"/>
      <c r="BN896" s="9"/>
      <c r="BO896" s="9"/>
      <c r="BP896" s="9"/>
      <c r="BQ896" s="9"/>
      <c r="BR896" s="9"/>
      <c r="BS896" s="9"/>
      <c r="BT896" s="9"/>
      <c r="BU896" s="9"/>
      <c r="BV896" s="9"/>
      <c r="BW896" s="9"/>
      <c r="BX896" s="9"/>
      <c r="BY896" s="9"/>
      <c r="BZ896" s="9"/>
    </row>
    <row r="897" spans="1:78">
      <c r="A897" s="50">
        <f t="shared" si="55"/>
        <v>886</v>
      </c>
      <c r="C897" s="11" t="str">
        <f>IFERROR(INDEX('     2022    '!D:D,MATCH('Order Summary'!$A897,'     2022    '!$AN:$AN,0)),"")</f>
        <v/>
      </c>
      <c r="D897" s="11" t="str">
        <f>IFERROR(INDEX('     2022    '!C:C,MATCH('Order Summary'!$A897,'     2022    '!$AN:$AN,0)),"")</f>
        <v/>
      </c>
      <c r="E897" s="11" t="str">
        <f>IFERROR(INDEX('     2022    '!E:E,MATCH('Order Summary'!$A897,'     2022    '!$AN:$AN,0)),"")</f>
        <v/>
      </c>
      <c r="F897" s="96">
        <f>IFERROR(INDEX('     2022    '!AY:AY,MATCH($A897,'     2022    '!$AN:$AN,0)),0)</f>
        <v>0</v>
      </c>
      <c r="G897" s="180" t="str">
        <f>IFERROR(IF($O$3&gt;68,INDEX('     2022    '!I:I,MATCH($A897,'     2022    '!$AN:$AN,0))*(1-'     2022    '!$BA$1),INDEX('     2022    '!I:I,MATCH($A897,'     2022    '!$AN:$AN,0))),"")</f>
        <v/>
      </c>
      <c r="H897" s="96">
        <f>IFERROR(INDEX('     2022    '!AZ:AZ,MATCH($A897,'     2022    '!$AN:$AN,0)),0)</f>
        <v>0</v>
      </c>
      <c r="I897" s="180" t="str">
        <f>IFERROR(IF($O$3&gt;68,INDEX('     2022    '!M:M,MATCH($A897,'     2022    '!$AN:$AN,0))*(1-'     2022    '!$BA$1),INDEX('     2022    '!M:M,MATCH($A897,'     2022    '!$AN:$AN,0))),"")</f>
        <v/>
      </c>
      <c r="J897" s="181">
        <f t="shared" si="53"/>
        <v>0</v>
      </c>
      <c r="K897" s="182" t="str">
        <f t="shared" si="54"/>
        <v/>
      </c>
      <c r="L897" s="53"/>
      <c r="M897" s="52" t="str">
        <f>IFERROR(INDEX('     2022    '!R:R,MATCH('Order Summary'!$A897,'     2022    '!$AN:$AN,0)),"")</f>
        <v/>
      </c>
      <c r="N897" s="52" t="str">
        <f>IFERROR(INDEX('     2022    '!V:V,MATCH('Order Summary'!$A897,'     2022    '!$AN:$AN,0)),"")</f>
        <v/>
      </c>
      <c r="O897" s="52" t="str">
        <f>IFERROR(INDEX('     2022    '!S:S,MATCH('Order Summary'!$A897,'     2022    '!$AN:$AN,0)),"")</f>
        <v/>
      </c>
      <c r="P897" s="96" t="str">
        <f t="shared" si="52"/>
        <v/>
      </c>
      <c r="R897" s="9"/>
      <c r="S897" s="9"/>
      <c r="T897" s="9"/>
      <c r="U897" s="9"/>
      <c r="V897" s="9"/>
      <c r="W897" s="9"/>
      <c r="X897" s="9"/>
      <c r="Y897" s="9"/>
      <c r="Z897" s="9"/>
      <c r="AA897" s="9"/>
      <c r="AB897" s="9"/>
      <c r="AC897" s="9"/>
      <c r="AD897" s="9"/>
      <c r="AE897" s="9"/>
      <c r="AF897" s="9"/>
      <c r="AG897" s="9"/>
      <c r="AH897" s="9"/>
      <c r="AI897" s="9"/>
      <c r="AJ897" s="9"/>
      <c r="AK897" s="9"/>
      <c r="AL897" s="9"/>
      <c r="AM897" s="9"/>
      <c r="AN897" s="9"/>
      <c r="AO897" s="9"/>
      <c r="AP897" s="9"/>
      <c r="AQ897" s="9"/>
      <c r="AR897" s="9"/>
      <c r="AS897" s="9"/>
      <c r="AT897" s="9"/>
      <c r="AU897" s="9"/>
      <c r="AV897" s="9"/>
      <c r="AW897" s="9"/>
      <c r="AX897" s="9"/>
      <c r="AY897" s="9"/>
      <c r="AZ897" s="9"/>
      <c r="BA897" s="9"/>
      <c r="BB897" s="9"/>
      <c r="BC897" s="9"/>
      <c r="BD897" s="9"/>
      <c r="BE897" s="9"/>
      <c r="BF897" s="9"/>
      <c r="BG897" s="9"/>
      <c r="BH897" s="9"/>
      <c r="BI897" s="9"/>
      <c r="BJ897" s="9"/>
      <c r="BK897" s="9"/>
      <c r="BL897" s="9"/>
      <c r="BM897" s="9"/>
      <c r="BN897" s="9"/>
      <c r="BO897" s="9"/>
      <c r="BP897" s="9"/>
      <c r="BQ897" s="9"/>
      <c r="BR897" s="9"/>
      <c r="BS897" s="9"/>
      <c r="BT897" s="9"/>
      <c r="BU897" s="9"/>
      <c r="BV897" s="9"/>
      <c r="BW897" s="9"/>
      <c r="BX897" s="9"/>
      <c r="BY897" s="9"/>
      <c r="BZ897" s="9"/>
    </row>
    <row r="898" spans="1:78">
      <c r="A898" s="50">
        <f t="shared" si="55"/>
        <v>887</v>
      </c>
      <c r="C898" s="11" t="str">
        <f>IFERROR(INDEX('     2022    '!D:D,MATCH('Order Summary'!$A898,'     2022    '!$AN:$AN,0)),"")</f>
        <v/>
      </c>
      <c r="D898" s="11" t="str">
        <f>IFERROR(INDEX('     2022    '!C:C,MATCH('Order Summary'!$A898,'     2022    '!$AN:$AN,0)),"")</f>
        <v/>
      </c>
      <c r="E898" s="11" t="str">
        <f>IFERROR(INDEX('     2022    '!E:E,MATCH('Order Summary'!$A898,'     2022    '!$AN:$AN,0)),"")</f>
        <v/>
      </c>
      <c r="F898" s="96">
        <f>IFERROR(INDEX('     2022    '!AY:AY,MATCH($A898,'     2022    '!$AN:$AN,0)),0)</f>
        <v>0</v>
      </c>
      <c r="G898" s="180" t="str">
        <f>IFERROR(IF($O$3&gt;68,INDEX('     2022    '!I:I,MATCH($A898,'     2022    '!$AN:$AN,0))*(1-'     2022    '!$BA$1),INDEX('     2022    '!I:I,MATCH($A898,'     2022    '!$AN:$AN,0))),"")</f>
        <v/>
      </c>
      <c r="H898" s="96">
        <f>IFERROR(INDEX('     2022    '!AZ:AZ,MATCH($A898,'     2022    '!$AN:$AN,0)),0)</f>
        <v>0</v>
      </c>
      <c r="I898" s="180" t="str">
        <f>IFERROR(IF($O$3&gt;68,INDEX('     2022    '!M:M,MATCH($A898,'     2022    '!$AN:$AN,0))*(1-'     2022    '!$BA$1),INDEX('     2022    '!M:M,MATCH($A898,'     2022    '!$AN:$AN,0))),"")</f>
        <v/>
      </c>
      <c r="J898" s="181">
        <f t="shared" si="53"/>
        <v>0</v>
      </c>
      <c r="K898" s="182" t="str">
        <f t="shared" si="54"/>
        <v/>
      </c>
      <c r="L898" s="53"/>
      <c r="M898" s="52" t="str">
        <f>IFERROR(INDEX('     2022    '!R:R,MATCH('Order Summary'!$A898,'     2022    '!$AN:$AN,0)),"")</f>
        <v/>
      </c>
      <c r="N898" s="52" t="str">
        <f>IFERROR(INDEX('     2022    '!V:V,MATCH('Order Summary'!$A898,'     2022    '!$AN:$AN,0)),"")</f>
        <v/>
      </c>
      <c r="O898" s="52" t="str">
        <f>IFERROR(INDEX('     2022    '!S:S,MATCH('Order Summary'!$A898,'     2022    '!$AN:$AN,0)),"")</f>
        <v/>
      </c>
      <c r="P898" s="96" t="str">
        <f t="shared" si="52"/>
        <v/>
      </c>
      <c r="R898" s="9"/>
      <c r="S898" s="9"/>
      <c r="T898" s="9"/>
      <c r="U898" s="9"/>
      <c r="V898" s="9"/>
      <c r="W898" s="9"/>
      <c r="X898" s="9"/>
      <c r="Y898" s="9"/>
      <c r="Z898" s="9"/>
      <c r="AA898" s="9"/>
      <c r="AB898" s="9"/>
      <c r="AC898" s="9"/>
      <c r="AD898" s="9"/>
      <c r="AE898" s="9"/>
      <c r="AF898" s="9"/>
      <c r="AG898" s="9"/>
      <c r="AH898" s="9"/>
      <c r="AI898" s="9"/>
      <c r="AJ898" s="9"/>
      <c r="AK898" s="9"/>
      <c r="AL898" s="9"/>
      <c r="AM898" s="9"/>
      <c r="AN898" s="9"/>
      <c r="AO898" s="9"/>
      <c r="AP898" s="9"/>
      <c r="AQ898" s="9"/>
      <c r="AR898" s="9"/>
      <c r="AS898" s="9"/>
      <c r="AT898" s="9"/>
      <c r="AU898" s="9"/>
      <c r="AV898" s="9"/>
      <c r="AW898" s="9"/>
      <c r="AX898" s="9"/>
      <c r="AY898" s="9"/>
      <c r="AZ898" s="9"/>
      <c r="BA898" s="9"/>
      <c r="BB898" s="9"/>
      <c r="BC898" s="9"/>
      <c r="BD898" s="9"/>
      <c r="BE898" s="9"/>
      <c r="BF898" s="9"/>
      <c r="BG898" s="9"/>
      <c r="BH898" s="9"/>
      <c r="BI898" s="9"/>
      <c r="BJ898" s="9"/>
      <c r="BK898" s="9"/>
      <c r="BL898" s="9"/>
      <c r="BM898" s="9"/>
      <c r="BN898" s="9"/>
      <c r="BO898" s="9"/>
      <c r="BP898" s="9"/>
      <c r="BQ898" s="9"/>
      <c r="BR898" s="9"/>
      <c r="BS898" s="9"/>
      <c r="BT898" s="9"/>
      <c r="BU898" s="9"/>
      <c r="BV898" s="9"/>
      <c r="BW898" s="9"/>
      <c r="BX898" s="9"/>
      <c r="BY898" s="9"/>
      <c r="BZ898" s="9"/>
    </row>
    <row r="899" spans="1:78">
      <c r="A899" s="50">
        <f t="shared" si="55"/>
        <v>888</v>
      </c>
      <c r="C899" s="11" t="str">
        <f>IFERROR(INDEX('     2022    '!D:D,MATCH('Order Summary'!$A899,'     2022    '!$AN:$AN,0)),"")</f>
        <v/>
      </c>
      <c r="D899" s="11" t="str">
        <f>IFERROR(INDEX('     2022    '!C:C,MATCH('Order Summary'!$A899,'     2022    '!$AN:$AN,0)),"")</f>
        <v/>
      </c>
      <c r="E899" s="11" t="str">
        <f>IFERROR(INDEX('     2022    '!E:E,MATCH('Order Summary'!$A899,'     2022    '!$AN:$AN,0)),"")</f>
        <v/>
      </c>
      <c r="F899" s="96">
        <f>IFERROR(INDEX('     2022    '!AY:AY,MATCH($A899,'     2022    '!$AN:$AN,0)),0)</f>
        <v>0</v>
      </c>
      <c r="G899" s="180" t="str">
        <f>IFERROR(IF($O$3&gt;68,INDEX('     2022    '!I:I,MATCH($A899,'     2022    '!$AN:$AN,0))*(1-'     2022    '!$BA$1),INDEX('     2022    '!I:I,MATCH($A899,'     2022    '!$AN:$AN,0))),"")</f>
        <v/>
      </c>
      <c r="H899" s="96">
        <f>IFERROR(INDEX('     2022    '!AZ:AZ,MATCH($A899,'     2022    '!$AN:$AN,0)),0)</f>
        <v>0</v>
      </c>
      <c r="I899" s="180" t="str">
        <f>IFERROR(IF($O$3&gt;68,INDEX('     2022    '!M:M,MATCH($A899,'     2022    '!$AN:$AN,0))*(1-'     2022    '!$BA$1),INDEX('     2022    '!M:M,MATCH($A899,'     2022    '!$AN:$AN,0))),"")</f>
        <v/>
      </c>
      <c r="J899" s="181">
        <f t="shared" si="53"/>
        <v>0</v>
      </c>
      <c r="K899" s="182" t="str">
        <f t="shared" si="54"/>
        <v/>
      </c>
      <c r="L899" s="53"/>
      <c r="M899" s="52" t="str">
        <f>IFERROR(INDEX('     2022    '!R:R,MATCH('Order Summary'!$A899,'     2022    '!$AN:$AN,0)),"")</f>
        <v/>
      </c>
      <c r="N899" s="52" t="str">
        <f>IFERROR(INDEX('     2022    '!V:V,MATCH('Order Summary'!$A899,'     2022    '!$AN:$AN,0)),"")</f>
        <v/>
      </c>
      <c r="O899" s="52" t="str">
        <f>IFERROR(INDEX('     2022    '!S:S,MATCH('Order Summary'!$A899,'     2022    '!$AN:$AN,0)),"")</f>
        <v/>
      </c>
      <c r="P899" s="96" t="str">
        <f t="shared" si="52"/>
        <v/>
      </c>
      <c r="R899" s="9"/>
      <c r="S899" s="9"/>
      <c r="T899" s="9"/>
      <c r="U899" s="9"/>
      <c r="V899" s="9"/>
      <c r="W899" s="9"/>
      <c r="X899" s="9"/>
      <c r="Y899" s="9"/>
      <c r="Z899" s="9"/>
      <c r="AA899" s="9"/>
      <c r="AB899" s="9"/>
      <c r="AC899" s="9"/>
      <c r="AD899" s="9"/>
      <c r="AE899" s="9"/>
      <c r="AF899" s="9"/>
      <c r="AG899" s="9"/>
      <c r="AH899" s="9"/>
      <c r="AI899" s="9"/>
      <c r="AJ899" s="9"/>
      <c r="AK899" s="9"/>
      <c r="AL899" s="9"/>
      <c r="AM899" s="9"/>
      <c r="AN899" s="9"/>
      <c r="AO899" s="9"/>
      <c r="AP899" s="9"/>
      <c r="AQ899" s="9"/>
      <c r="AR899" s="9"/>
      <c r="AS899" s="9"/>
      <c r="AT899" s="9"/>
      <c r="AU899" s="9"/>
      <c r="AV899" s="9"/>
      <c r="AW899" s="9"/>
      <c r="AX899" s="9"/>
      <c r="AY899" s="9"/>
      <c r="AZ899" s="9"/>
      <c r="BA899" s="9"/>
      <c r="BB899" s="9"/>
      <c r="BC899" s="9"/>
      <c r="BD899" s="9"/>
      <c r="BE899" s="9"/>
      <c r="BF899" s="9"/>
      <c r="BG899" s="9"/>
      <c r="BH899" s="9"/>
      <c r="BI899" s="9"/>
      <c r="BJ899" s="9"/>
      <c r="BK899" s="9"/>
      <c r="BL899" s="9"/>
      <c r="BM899" s="9"/>
      <c r="BN899" s="9"/>
      <c r="BO899" s="9"/>
      <c r="BP899" s="9"/>
      <c r="BQ899" s="9"/>
      <c r="BR899" s="9"/>
      <c r="BS899" s="9"/>
      <c r="BT899" s="9"/>
      <c r="BU899" s="9"/>
      <c r="BV899" s="9"/>
      <c r="BW899" s="9"/>
      <c r="BX899" s="9"/>
      <c r="BY899" s="9"/>
      <c r="BZ899" s="9"/>
    </row>
    <row r="900" spans="1:78">
      <c r="A900" s="50">
        <f t="shared" si="55"/>
        <v>889</v>
      </c>
      <c r="C900" s="11" t="str">
        <f>IFERROR(INDEX('     2022    '!D:D,MATCH('Order Summary'!$A900,'     2022    '!$AN:$AN,0)),"")</f>
        <v/>
      </c>
      <c r="D900" s="11" t="str">
        <f>IFERROR(INDEX('     2022    '!C:C,MATCH('Order Summary'!$A900,'     2022    '!$AN:$AN,0)),"")</f>
        <v/>
      </c>
      <c r="E900" s="11" t="str">
        <f>IFERROR(INDEX('     2022    '!E:E,MATCH('Order Summary'!$A900,'     2022    '!$AN:$AN,0)),"")</f>
        <v/>
      </c>
      <c r="F900" s="96">
        <f>IFERROR(INDEX('     2022    '!AY:AY,MATCH($A900,'     2022    '!$AN:$AN,0)),0)</f>
        <v>0</v>
      </c>
      <c r="G900" s="180" t="str">
        <f>IFERROR(IF($O$3&gt;68,INDEX('     2022    '!I:I,MATCH($A900,'     2022    '!$AN:$AN,0))*(1-'     2022    '!$BA$1),INDEX('     2022    '!I:I,MATCH($A900,'     2022    '!$AN:$AN,0))),"")</f>
        <v/>
      </c>
      <c r="H900" s="96">
        <f>IFERROR(INDEX('     2022    '!AZ:AZ,MATCH($A900,'     2022    '!$AN:$AN,0)),0)</f>
        <v>0</v>
      </c>
      <c r="I900" s="180" t="str">
        <f>IFERROR(IF($O$3&gt;68,INDEX('     2022    '!M:M,MATCH($A900,'     2022    '!$AN:$AN,0))*(1-'     2022    '!$BA$1),INDEX('     2022    '!M:M,MATCH($A900,'     2022    '!$AN:$AN,0))),"")</f>
        <v/>
      </c>
      <c r="J900" s="181">
        <f t="shared" si="53"/>
        <v>0</v>
      </c>
      <c r="K900" s="182" t="str">
        <f t="shared" si="54"/>
        <v/>
      </c>
      <c r="L900" s="53"/>
      <c r="M900" s="52" t="str">
        <f>IFERROR(INDEX('     2022    '!R:R,MATCH('Order Summary'!$A900,'     2022    '!$AN:$AN,0)),"")</f>
        <v/>
      </c>
      <c r="N900" s="52" t="str">
        <f>IFERROR(INDEX('     2022    '!V:V,MATCH('Order Summary'!$A900,'     2022    '!$AN:$AN,0)),"")</f>
        <v/>
      </c>
      <c r="O900" s="52" t="str">
        <f>IFERROR(INDEX('     2022    '!S:S,MATCH('Order Summary'!$A900,'     2022    '!$AN:$AN,0)),"")</f>
        <v/>
      </c>
      <c r="P900" s="96" t="str">
        <f t="shared" si="52"/>
        <v/>
      </c>
      <c r="R900" s="9"/>
      <c r="S900" s="9"/>
      <c r="T900" s="9"/>
      <c r="U900" s="9"/>
      <c r="V900" s="9"/>
      <c r="W900" s="9"/>
      <c r="X900" s="9"/>
      <c r="Y900" s="9"/>
      <c r="Z900" s="9"/>
      <c r="AA900" s="9"/>
      <c r="AB900" s="9"/>
      <c r="AC900" s="9"/>
      <c r="AD900" s="9"/>
      <c r="AE900" s="9"/>
      <c r="AF900" s="9"/>
      <c r="AG900" s="9"/>
      <c r="AH900" s="9"/>
      <c r="AI900" s="9"/>
      <c r="AJ900" s="9"/>
      <c r="AK900" s="9"/>
      <c r="AL900" s="9"/>
      <c r="AM900" s="9"/>
      <c r="AN900" s="9"/>
      <c r="AO900" s="9"/>
      <c r="AP900" s="9"/>
      <c r="AQ900" s="9"/>
      <c r="AR900" s="9"/>
      <c r="AS900" s="9"/>
      <c r="AT900" s="9"/>
      <c r="AU900" s="9"/>
      <c r="AV900" s="9"/>
      <c r="AW900" s="9"/>
      <c r="AX900" s="9"/>
      <c r="AY900" s="9"/>
      <c r="AZ900" s="9"/>
      <c r="BA900" s="9"/>
      <c r="BB900" s="9"/>
      <c r="BC900" s="9"/>
      <c r="BD900" s="9"/>
      <c r="BE900" s="9"/>
      <c r="BF900" s="9"/>
      <c r="BG900" s="9"/>
      <c r="BH900" s="9"/>
      <c r="BI900" s="9"/>
      <c r="BJ900" s="9"/>
      <c r="BK900" s="9"/>
      <c r="BL900" s="9"/>
      <c r="BM900" s="9"/>
      <c r="BN900" s="9"/>
      <c r="BO900" s="9"/>
      <c r="BP900" s="9"/>
      <c r="BQ900" s="9"/>
      <c r="BR900" s="9"/>
      <c r="BS900" s="9"/>
      <c r="BT900" s="9"/>
      <c r="BU900" s="9"/>
      <c r="BV900" s="9"/>
      <c r="BW900" s="9"/>
      <c r="BX900" s="9"/>
      <c r="BY900" s="9"/>
      <c r="BZ900" s="9"/>
    </row>
    <row r="901" spans="1:78">
      <c r="A901" s="50">
        <f t="shared" si="55"/>
        <v>890</v>
      </c>
      <c r="C901" s="11" t="str">
        <f>IFERROR(INDEX('     2022    '!D:D,MATCH('Order Summary'!$A901,'     2022    '!$AN:$AN,0)),"")</f>
        <v/>
      </c>
      <c r="D901" s="11" t="str">
        <f>IFERROR(INDEX('     2022    '!C:C,MATCH('Order Summary'!$A901,'     2022    '!$AN:$AN,0)),"")</f>
        <v/>
      </c>
      <c r="E901" s="11" t="str">
        <f>IFERROR(INDEX('     2022    '!E:E,MATCH('Order Summary'!$A901,'     2022    '!$AN:$AN,0)),"")</f>
        <v/>
      </c>
      <c r="F901" s="96">
        <f>IFERROR(INDEX('     2022    '!AY:AY,MATCH($A901,'     2022    '!$AN:$AN,0)),0)</f>
        <v>0</v>
      </c>
      <c r="G901" s="180" t="str">
        <f>IFERROR(IF($O$3&gt;68,INDEX('     2022    '!I:I,MATCH($A901,'     2022    '!$AN:$AN,0))*(1-'     2022    '!$BA$1),INDEX('     2022    '!I:I,MATCH($A901,'     2022    '!$AN:$AN,0))),"")</f>
        <v/>
      </c>
      <c r="H901" s="96">
        <f>IFERROR(INDEX('     2022    '!AZ:AZ,MATCH($A901,'     2022    '!$AN:$AN,0)),0)</f>
        <v>0</v>
      </c>
      <c r="I901" s="180" t="str">
        <f>IFERROR(IF($O$3&gt;68,INDEX('     2022    '!M:M,MATCH($A901,'     2022    '!$AN:$AN,0))*(1-'     2022    '!$BA$1),INDEX('     2022    '!M:M,MATCH($A901,'     2022    '!$AN:$AN,0))),"")</f>
        <v/>
      </c>
      <c r="J901" s="181">
        <f t="shared" si="53"/>
        <v>0</v>
      </c>
      <c r="K901" s="182" t="str">
        <f t="shared" si="54"/>
        <v/>
      </c>
      <c r="L901" s="53"/>
      <c r="M901" s="52" t="str">
        <f>IFERROR(INDEX('     2022    '!R:R,MATCH('Order Summary'!$A901,'     2022    '!$AN:$AN,0)),"")</f>
        <v/>
      </c>
      <c r="N901" s="52" t="str">
        <f>IFERROR(INDEX('     2022    '!V:V,MATCH('Order Summary'!$A901,'     2022    '!$AN:$AN,0)),"")</f>
        <v/>
      </c>
      <c r="O901" s="52" t="str">
        <f>IFERROR(INDEX('     2022    '!S:S,MATCH('Order Summary'!$A901,'     2022    '!$AN:$AN,0)),"")</f>
        <v/>
      </c>
      <c r="P901" s="96" t="str">
        <f t="shared" si="52"/>
        <v/>
      </c>
      <c r="R901" s="9"/>
      <c r="S901" s="9"/>
      <c r="T901" s="9"/>
      <c r="U901" s="9"/>
      <c r="V901" s="9"/>
      <c r="W901" s="9"/>
      <c r="X901" s="9"/>
      <c r="Y901" s="9"/>
      <c r="Z901" s="9"/>
      <c r="AA901" s="9"/>
      <c r="AB901" s="9"/>
      <c r="AC901" s="9"/>
      <c r="AD901" s="9"/>
      <c r="AE901" s="9"/>
      <c r="AF901" s="9"/>
      <c r="AG901" s="9"/>
      <c r="AH901" s="9"/>
      <c r="AI901" s="9"/>
      <c r="AJ901" s="9"/>
      <c r="AK901" s="9"/>
      <c r="AL901" s="9"/>
      <c r="AM901" s="9"/>
      <c r="AN901" s="9"/>
      <c r="AO901" s="9"/>
      <c r="AP901" s="9"/>
      <c r="AQ901" s="9"/>
      <c r="AR901" s="9"/>
      <c r="AS901" s="9"/>
      <c r="AT901" s="9"/>
      <c r="AU901" s="9"/>
      <c r="AV901" s="9"/>
      <c r="AW901" s="9"/>
      <c r="AX901" s="9"/>
      <c r="AY901" s="9"/>
      <c r="AZ901" s="9"/>
      <c r="BA901" s="9"/>
      <c r="BB901" s="9"/>
      <c r="BC901" s="9"/>
      <c r="BD901" s="9"/>
      <c r="BE901" s="9"/>
      <c r="BF901" s="9"/>
      <c r="BG901" s="9"/>
      <c r="BH901" s="9"/>
      <c r="BI901" s="9"/>
      <c r="BJ901" s="9"/>
      <c r="BK901" s="9"/>
      <c r="BL901" s="9"/>
      <c r="BM901" s="9"/>
      <c r="BN901" s="9"/>
      <c r="BO901" s="9"/>
      <c r="BP901" s="9"/>
      <c r="BQ901" s="9"/>
      <c r="BR901" s="9"/>
      <c r="BS901" s="9"/>
      <c r="BT901" s="9"/>
      <c r="BU901" s="9"/>
      <c r="BV901" s="9"/>
      <c r="BW901" s="9"/>
      <c r="BX901" s="9"/>
      <c r="BY901" s="9"/>
      <c r="BZ901" s="9"/>
    </row>
    <row r="902" spans="1:78">
      <c r="A902" s="50">
        <f t="shared" si="55"/>
        <v>891</v>
      </c>
      <c r="C902" s="11" t="str">
        <f>IFERROR(INDEX('     2022    '!D:D,MATCH('Order Summary'!$A902,'     2022    '!$AN:$AN,0)),"")</f>
        <v/>
      </c>
      <c r="D902" s="11" t="str">
        <f>IFERROR(INDEX('     2022    '!C:C,MATCH('Order Summary'!$A902,'     2022    '!$AN:$AN,0)),"")</f>
        <v/>
      </c>
      <c r="E902" s="11" t="str">
        <f>IFERROR(INDEX('     2022    '!E:E,MATCH('Order Summary'!$A902,'     2022    '!$AN:$AN,0)),"")</f>
        <v/>
      </c>
      <c r="F902" s="96">
        <f>IFERROR(INDEX('     2022    '!AY:AY,MATCH($A902,'     2022    '!$AN:$AN,0)),0)</f>
        <v>0</v>
      </c>
      <c r="G902" s="180" t="str">
        <f>IFERROR(IF($O$3&gt;68,INDEX('     2022    '!I:I,MATCH($A902,'     2022    '!$AN:$AN,0))*(1-'     2022    '!$BA$1),INDEX('     2022    '!I:I,MATCH($A902,'     2022    '!$AN:$AN,0))),"")</f>
        <v/>
      </c>
      <c r="H902" s="96">
        <f>IFERROR(INDEX('     2022    '!AZ:AZ,MATCH($A902,'     2022    '!$AN:$AN,0)),0)</f>
        <v>0</v>
      </c>
      <c r="I902" s="180" t="str">
        <f>IFERROR(IF($O$3&gt;68,INDEX('     2022    '!M:M,MATCH($A902,'     2022    '!$AN:$AN,0))*(1-'     2022    '!$BA$1),INDEX('     2022    '!M:M,MATCH($A902,'     2022    '!$AN:$AN,0))),"")</f>
        <v/>
      </c>
      <c r="J902" s="181">
        <f t="shared" si="53"/>
        <v>0</v>
      </c>
      <c r="K902" s="182" t="str">
        <f t="shared" si="54"/>
        <v/>
      </c>
      <c r="L902" s="53"/>
      <c r="M902" s="52" t="str">
        <f>IFERROR(INDEX('     2022    '!R:R,MATCH('Order Summary'!$A902,'     2022    '!$AN:$AN,0)),"")</f>
        <v/>
      </c>
      <c r="N902" s="52" t="str">
        <f>IFERROR(INDEX('     2022    '!V:V,MATCH('Order Summary'!$A902,'     2022    '!$AN:$AN,0)),"")</f>
        <v/>
      </c>
      <c r="O902" s="52" t="str">
        <f>IFERROR(INDEX('     2022    '!S:S,MATCH('Order Summary'!$A902,'     2022    '!$AN:$AN,0)),"")</f>
        <v/>
      </c>
      <c r="P902" s="96" t="str">
        <f t="shared" si="52"/>
        <v/>
      </c>
      <c r="R902" s="9"/>
      <c r="S902" s="9"/>
      <c r="T902" s="9"/>
      <c r="U902" s="9"/>
      <c r="V902" s="9"/>
      <c r="W902" s="9"/>
      <c r="X902" s="9"/>
      <c r="Y902" s="9"/>
      <c r="Z902" s="9"/>
      <c r="AA902" s="9"/>
      <c r="AB902" s="9"/>
      <c r="AC902" s="9"/>
      <c r="AD902" s="9"/>
      <c r="AE902" s="9"/>
      <c r="AF902" s="9"/>
      <c r="AG902" s="9"/>
      <c r="AH902" s="9"/>
      <c r="AI902" s="9"/>
      <c r="AJ902" s="9"/>
      <c r="AK902" s="9"/>
      <c r="AL902" s="9"/>
      <c r="AM902" s="9"/>
      <c r="AN902" s="9"/>
      <c r="AO902" s="9"/>
      <c r="AP902" s="9"/>
      <c r="AQ902" s="9"/>
      <c r="AR902" s="9"/>
      <c r="AS902" s="9"/>
      <c r="AT902" s="9"/>
      <c r="AU902" s="9"/>
      <c r="AV902" s="9"/>
      <c r="AW902" s="9"/>
      <c r="AX902" s="9"/>
      <c r="AY902" s="9"/>
      <c r="AZ902" s="9"/>
      <c r="BA902" s="9"/>
      <c r="BB902" s="9"/>
      <c r="BC902" s="9"/>
      <c r="BD902" s="9"/>
      <c r="BE902" s="9"/>
      <c r="BF902" s="9"/>
      <c r="BG902" s="9"/>
      <c r="BH902" s="9"/>
      <c r="BI902" s="9"/>
      <c r="BJ902" s="9"/>
      <c r="BK902" s="9"/>
      <c r="BL902" s="9"/>
      <c r="BM902" s="9"/>
      <c r="BN902" s="9"/>
      <c r="BO902" s="9"/>
      <c r="BP902" s="9"/>
      <c r="BQ902" s="9"/>
      <c r="BR902" s="9"/>
      <c r="BS902" s="9"/>
      <c r="BT902" s="9"/>
      <c r="BU902" s="9"/>
      <c r="BV902" s="9"/>
      <c r="BW902" s="9"/>
      <c r="BX902" s="9"/>
      <c r="BY902" s="9"/>
      <c r="BZ902" s="9"/>
    </row>
    <row r="903" spans="1:78">
      <c r="A903" s="50">
        <f t="shared" si="55"/>
        <v>892</v>
      </c>
      <c r="C903" s="11" t="str">
        <f>IFERROR(INDEX('     2022    '!D:D,MATCH('Order Summary'!$A903,'     2022    '!$AN:$AN,0)),"")</f>
        <v/>
      </c>
      <c r="D903" s="11" t="str">
        <f>IFERROR(INDEX('     2022    '!C:C,MATCH('Order Summary'!$A903,'     2022    '!$AN:$AN,0)),"")</f>
        <v/>
      </c>
      <c r="E903" s="11" t="str">
        <f>IFERROR(INDEX('     2022    '!E:E,MATCH('Order Summary'!$A903,'     2022    '!$AN:$AN,0)),"")</f>
        <v/>
      </c>
      <c r="F903" s="96">
        <f>IFERROR(INDEX('     2022    '!AY:AY,MATCH($A903,'     2022    '!$AN:$AN,0)),0)</f>
        <v>0</v>
      </c>
      <c r="G903" s="180" t="str">
        <f>IFERROR(IF($O$3&gt;68,INDEX('     2022    '!I:I,MATCH($A903,'     2022    '!$AN:$AN,0))*(1-'     2022    '!$BA$1),INDEX('     2022    '!I:I,MATCH($A903,'     2022    '!$AN:$AN,0))),"")</f>
        <v/>
      </c>
      <c r="H903" s="96">
        <f>IFERROR(INDEX('     2022    '!AZ:AZ,MATCH($A903,'     2022    '!$AN:$AN,0)),0)</f>
        <v>0</v>
      </c>
      <c r="I903" s="180" t="str">
        <f>IFERROR(IF($O$3&gt;68,INDEX('     2022    '!M:M,MATCH($A903,'     2022    '!$AN:$AN,0))*(1-'     2022    '!$BA$1),INDEX('     2022    '!M:M,MATCH($A903,'     2022    '!$AN:$AN,0))),"")</f>
        <v/>
      </c>
      <c r="J903" s="181">
        <f t="shared" si="53"/>
        <v>0</v>
      </c>
      <c r="K903" s="182" t="str">
        <f t="shared" si="54"/>
        <v/>
      </c>
      <c r="L903" s="53"/>
      <c r="M903" s="52" t="str">
        <f>IFERROR(INDEX('     2022    '!R:R,MATCH('Order Summary'!$A903,'     2022    '!$AN:$AN,0)),"")</f>
        <v/>
      </c>
      <c r="N903" s="52" t="str">
        <f>IFERROR(INDEX('     2022    '!V:V,MATCH('Order Summary'!$A903,'     2022    '!$AN:$AN,0)),"")</f>
        <v/>
      </c>
      <c r="O903" s="52" t="str">
        <f>IFERROR(INDEX('     2022    '!S:S,MATCH('Order Summary'!$A903,'     2022    '!$AN:$AN,0)),"")</f>
        <v/>
      </c>
      <c r="P903" s="96" t="str">
        <f t="shared" si="52"/>
        <v/>
      </c>
      <c r="R903" s="9"/>
      <c r="S903" s="9"/>
      <c r="T903" s="9"/>
      <c r="U903" s="9"/>
      <c r="V903" s="9"/>
      <c r="W903" s="9"/>
      <c r="X903" s="9"/>
      <c r="Y903" s="9"/>
      <c r="Z903" s="9"/>
      <c r="AA903" s="9"/>
      <c r="AB903" s="9"/>
      <c r="AC903" s="9"/>
      <c r="AD903" s="9"/>
      <c r="AE903" s="9"/>
      <c r="AF903" s="9"/>
      <c r="AG903" s="9"/>
      <c r="AH903" s="9"/>
      <c r="AI903" s="9"/>
      <c r="AJ903" s="9"/>
      <c r="AK903" s="9"/>
      <c r="AL903" s="9"/>
      <c r="AM903" s="9"/>
      <c r="AN903" s="9"/>
      <c r="AO903" s="9"/>
      <c r="AP903" s="9"/>
      <c r="AQ903" s="9"/>
      <c r="AR903" s="9"/>
      <c r="AS903" s="9"/>
      <c r="AT903" s="9"/>
      <c r="AU903" s="9"/>
      <c r="AV903" s="9"/>
      <c r="AW903" s="9"/>
      <c r="AX903" s="9"/>
      <c r="AY903" s="9"/>
      <c r="AZ903" s="9"/>
      <c r="BA903" s="9"/>
      <c r="BB903" s="9"/>
      <c r="BC903" s="9"/>
      <c r="BD903" s="9"/>
      <c r="BE903" s="9"/>
      <c r="BF903" s="9"/>
      <c r="BG903" s="9"/>
      <c r="BH903" s="9"/>
      <c r="BI903" s="9"/>
      <c r="BJ903" s="9"/>
      <c r="BK903" s="9"/>
      <c r="BL903" s="9"/>
      <c r="BM903" s="9"/>
      <c r="BN903" s="9"/>
      <c r="BO903" s="9"/>
      <c r="BP903" s="9"/>
      <c r="BQ903" s="9"/>
      <c r="BR903" s="9"/>
      <c r="BS903" s="9"/>
      <c r="BT903" s="9"/>
      <c r="BU903" s="9"/>
      <c r="BV903" s="9"/>
      <c r="BW903" s="9"/>
      <c r="BX903" s="9"/>
      <c r="BY903" s="9"/>
      <c r="BZ903" s="9"/>
    </row>
    <row r="904" spans="1:78">
      <c r="A904" s="50">
        <f t="shared" si="55"/>
        <v>893</v>
      </c>
      <c r="C904" s="11" t="str">
        <f>IFERROR(INDEX('     2022    '!D:D,MATCH('Order Summary'!$A904,'     2022    '!$AN:$AN,0)),"")</f>
        <v/>
      </c>
      <c r="D904" s="11" t="str">
        <f>IFERROR(INDEX('     2022    '!C:C,MATCH('Order Summary'!$A904,'     2022    '!$AN:$AN,0)),"")</f>
        <v/>
      </c>
      <c r="E904" s="11" t="str">
        <f>IFERROR(INDEX('     2022    '!E:E,MATCH('Order Summary'!$A904,'     2022    '!$AN:$AN,0)),"")</f>
        <v/>
      </c>
      <c r="F904" s="96">
        <f>IFERROR(INDEX('     2022    '!AY:AY,MATCH($A904,'     2022    '!$AN:$AN,0)),0)</f>
        <v>0</v>
      </c>
      <c r="G904" s="180" t="str">
        <f>IFERROR(IF($O$3&gt;68,INDEX('     2022    '!I:I,MATCH($A904,'     2022    '!$AN:$AN,0))*(1-'     2022    '!$BA$1),INDEX('     2022    '!I:I,MATCH($A904,'     2022    '!$AN:$AN,0))),"")</f>
        <v/>
      </c>
      <c r="H904" s="96">
        <f>IFERROR(INDEX('     2022    '!AZ:AZ,MATCH($A904,'     2022    '!$AN:$AN,0)),0)</f>
        <v>0</v>
      </c>
      <c r="I904" s="180" t="str">
        <f>IFERROR(IF($O$3&gt;68,INDEX('     2022    '!M:M,MATCH($A904,'     2022    '!$AN:$AN,0))*(1-'     2022    '!$BA$1),INDEX('     2022    '!M:M,MATCH($A904,'     2022    '!$AN:$AN,0))),"")</f>
        <v/>
      </c>
      <c r="J904" s="181">
        <f t="shared" si="53"/>
        <v>0</v>
      </c>
      <c r="K904" s="182" t="str">
        <f t="shared" si="54"/>
        <v/>
      </c>
      <c r="L904" s="53"/>
      <c r="M904" s="52" t="str">
        <f>IFERROR(INDEX('     2022    '!R:R,MATCH('Order Summary'!$A904,'     2022    '!$AN:$AN,0)),"")</f>
        <v/>
      </c>
      <c r="N904" s="52" t="str">
        <f>IFERROR(INDEX('     2022    '!V:V,MATCH('Order Summary'!$A904,'     2022    '!$AN:$AN,0)),"")</f>
        <v/>
      </c>
      <c r="O904" s="52" t="str">
        <f>IFERROR(INDEX('     2022    '!S:S,MATCH('Order Summary'!$A904,'     2022    '!$AN:$AN,0)),"")</f>
        <v/>
      </c>
      <c r="P904" s="96" t="str">
        <f t="shared" si="52"/>
        <v/>
      </c>
      <c r="R904" s="9"/>
      <c r="S904" s="9"/>
      <c r="T904" s="9"/>
      <c r="U904" s="9"/>
      <c r="V904" s="9"/>
      <c r="W904" s="9"/>
      <c r="X904" s="9"/>
      <c r="Y904" s="9"/>
      <c r="Z904" s="9"/>
      <c r="AA904" s="9"/>
      <c r="AB904" s="9"/>
      <c r="AC904" s="9"/>
      <c r="AD904" s="9"/>
      <c r="AE904" s="9"/>
      <c r="AF904" s="9"/>
      <c r="AG904" s="9"/>
      <c r="AH904" s="9"/>
      <c r="AI904" s="9"/>
      <c r="AJ904" s="9"/>
      <c r="AK904" s="9"/>
      <c r="AL904" s="9"/>
      <c r="AM904" s="9"/>
      <c r="AN904" s="9"/>
      <c r="AO904" s="9"/>
      <c r="AP904" s="9"/>
      <c r="AQ904" s="9"/>
      <c r="AR904" s="9"/>
      <c r="AS904" s="9"/>
      <c r="AT904" s="9"/>
      <c r="AU904" s="9"/>
      <c r="AV904" s="9"/>
      <c r="AW904" s="9"/>
      <c r="AX904" s="9"/>
      <c r="AY904" s="9"/>
      <c r="AZ904" s="9"/>
      <c r="BA904" s="9"/>
      <c r="BB904" s="9"/>
      <c r="BC904" s="9"/>
      <c r="BD904" s="9"/>
      <c r="BE904" s="9"/>
      <c r="BF904" s="9"/>
      <c r="BG904" s="9"/>
      <c r="BH904" s="9"/>
      <c r="BI904" s="9"/>
      <c r="BJ904" s="9"/>
      <c r="BK904" s="9"/>
      <c r="BL904" s="9"/>
      <c r="BM904" s="9"/>
      <c r="BN904" s="9"/>
      <c r="BO904" s="9"/>
      <c r="BP904" s="9"/>
      <c r="BQ904" s="9"/>
      <c r="BR904" s="9"/>
      <c r="BS904" s="9"/>
      <c r="BT904" s="9"/>
      <c r="BU904" s="9"/>
      <c r="BV904" s="9"/>
      <c r="BW904" s="9"/>
      <c r="BX904" s="9"/>
      <c r="BY904" s="9"/>
      <c r="BZ904" s="9"/>
    </row>
    <row r="905" spans="1:78">
      <c r="A905" s="50">
        <f t="shared" si="55"/>
        <v>894</v>
      </c>
      <c r="C905" s="11" t="str">
        <f>IFERROR(INDEX('     2022    '!D:D,MATCH('Order Summary'!$A905,'     2022    '!$AN:$AN,0)),"")</f>
        <v/>
      </c>
      <c r="D905" s="11" t="str">
        <f>IFERROR(INDEX('     2022    '!C:C,MATCH('Order Summary'!$A905,'     2022    '!$AN:$AN,0)),"")</f>
        <v/>
      </c>
      <c r="E905" s="11" t="str">
        <f>IFERROR(INDEX('     2022    '!E:E,MATCH('Order Summary'!$A905,'     2022    '!$AN:$AN,0)),"")</f>
        <v/>
      </c>
      <c r="F905" s="96">
        <f>IFERROR(INDEX('     2022    '!AY:AY,MATCH($A905,'     2022    '!$AN:$AN,0)),0)</f>
        <v>0</v>
      </c>
      <c r="G905" s="180" t="str">
        <f>IFERROR(IF($O$3&gt;68,INDEX('     2022    '!I:I,MATCH($A905,'     2022    '!$AN:$AN,0))*(1-'     2022    '!$BA$1),INDEX('     2022    '!I:I,MATCH($A905,'     2022    '!$AN:$AN,0))),"")</f>
        <v/>
      </c>
      <c r="H905" s="96">
        <f>IFERROR(INDEX('     2022    '!AZ:AZ,MATCH($A905,'     2022    '!$AN:$AN,0)),0)</f>
        <v>0</v>
      </c>
      <c r="I905" s="180" t="str">
        <f>IFERROR(IF($O$3&gt;68,INDEX('     2022    '!M:M,MATCH($A905,'     2022    '!$AN:$AN,0))*(1-'     2022    '!$BA$1),INDEX('     2022    '!M:M,MATCH($A905,'     2022    '!$AN:$AN,0))),"")</f>
        <v/>
      </c>
      <c r="J905" s="181">
        <f t="shared" si="53"/>
        <v>0</v>
      </c>
      <c r="K905" s="182" t="str">
        <f t="shared" si="54"/>
        <v/>
      </c>
      <c r="L905" s="53"/>
      <c r="M905" s="52" t="str">
        <f>IFERROR(INDEX('     2022    '!R:R,MATCH('Order Summary'!$A905,'     2022    '!$AN:$AN,0)),"")</f>
        <v/>
      </c>
      <c r="N905" s="52" t="str">
        <f>IFERROR(INDEX('     2022    '!V:V,MATCH('Order Summary'!$A905,'     2022    '!$AN:$AN,0)),"")</f>
        <v/>
      </c>
      <c r="O905" s="52" t="str">
        <f>IFERROR(INDEX('     2022    '!S:S,MATCH('Order Summary'!$A905,'     2022    '!$AN:$AN,0)),"")</f>
        <v/>
      </c>
      <c r="P905" s="96" t="str">
        <f t="shared" si="52"/>
        <v/>
      </c>
      <c r="R905" s="9"/>
      <c r="S905" s="9"/>
      <c r="T905" s="9"/>
      <c r="U905" s="9"/>
      <c r="V905" s="9"/>
      <c r="W905" s="9"/>
      <c r="X905" s="9"/>
      <c r="Y905" s="9"/>
      <c r="Z905" s="9"/>
      <c r="AA905" s="9"/>
      <c r="AB905" s="9"/>
      <c r="AC905" s="9"/>
      <c r="AD905" s="9"/>
      <c r="AE905" s="9"/>
      <c r="AF905" s="9"/>
      <c r="AG905" s="9"/>
      <c r="AH905" s="9"/>
      <c r="AI905" s="9"/>
      <c r="AJ905" s="9"/>
      <c r="AK905" s="9"/>
      <c r="AL905" s="9"/>
      <c r="AM905" s="9"/>
      <c r="AN905" s="9"/>
      <c r="AO905" s="9"/>
      <c r="AP905" s="9"/>
      <c r="AQ905" s="9"/>
      <c r="AR905" s="9"/>
      <c r="AS905" s="9"/>
      <c r="AT905" s="9"/>
      <c r="AU905" s="9"/>
      <c r="AV905" s="9"/>
      <c r="AW905" s="9"/>
      <c r="AX905" s="9"/>
      <c r="AY905" s="9"/>
      <c r="AZ905" s="9"/>
      <c r="BA905" s="9"/>
      <c r="BB905" s="9"/>
      <c r="BC905" s="9"/>
      <c r="BD905" s="9"/>
      <c r="BE905" s="9"/>
      <c r="BF905" s="9"/>
      <c r="BG905" s="9"/>
      <c r="BH905" s="9"/>
      <c r="BI905" s="9"/>
      <c r="BJ905" s="9"/>
      <c r="BK905" s="9"/>
      <c r="BL905" s="9"/>
      <c r="BM905" s="9"/>
      <c r="BN905" s="9"/>
      <c r="BO905" s="9"/>
      <c r="BP905" s="9"/>
      <c r="BQ905" s="9"/>
      <c r="BR905" s="9"/>
      <c r="BS905" s="9"/>
      <c r="BT905" s="9"/>
      <c r="BU905" s="9"/>
      <c r="BV905" s="9"/>
      <c r="BW905" s="9"/>
      <c r="BX905" s="9"/>
      <c r="BY905" s="9"/>
      <c r="BZ905" s="9"/>
    </row>
    <row r="906" spans="1:78">
      <c r="A906" s="50">
        <f t="shared" si="55"/>
        <v>895</v>
      </c>
      <c r="C906" s="11" t="str">
        <f>IFERROR(INDEX('     2022    '!D:D,MATCH('Order Summary'!$A906,'     2022    '!$AN:$AN,0)),"")</f>
        <v/>
      </c>
      <c r="D906" s="11" t="str">
        <f>IFERROR(INDEX('     2022    '!C:C,MATCH('Order Summary'!$A906,'     2022    '!$AN:$AN,0)),"")</f>
        <v/>
      </c>
      <c r="E906" s="11" t="str">
        <f>IFERROR(INDEX('     2022    '!E:E,MATCH('Order Summary'!$A906,'     2022    '!$AN:$AN,0)),"")</f>
        <v/>
      </c>
      <c r="F906" s="96">
        <f>IFERROR(INDEX('     2022    '!AY:AY,MATCH($A906,'     2022    '!$AN:$AN,0)),0)</f>
        <v>0</v>
      </c>
      <c r="G906" s="180" t="str">
        <f>IFERROR(IF($O$3&gt;68,INDEX('     2022    '!I:I,MATCH($A906,'     2022    '!$AN:$AN,0))*(1-'     2022    '!$BA$1),INDEX('     2022    '!I:I,MATCH($A906,'     2022    '!$AN:$AN,0))),"")</f>
        <v/>
      </c>
      <c r="H906" s="96">
        <f>IFERROR(INDEX('     2022    '!AZ:AZ,MATCH($A906,'     2022    '!$AN:$AN,0)),0)</f>
        <v>0</v>
      </c>
      <c r="I906" s="180" t="str">
        <f>IFERROR(IF($O$3&gt;68,INDEX('     2022    '!M:M,MATCH($A906,'     2022    '!$AN:$AN,0))*(1-'     2022    '!$BA$1),INDEX('     2022    '!M:M,MATCH($A906,'     2022    '!$AN:$AN,0))),"")</f>
        <v/>
      </c>
      <c r="J906" s="181">
        <f t="shared" si="53"/>
        <v>0</v>
      </c>
      <c r="K906" s="182" t="str">
        <f t="shared" si="54"/>
        <v/>
      </c>
      <c r="L906" s="53"/>
      <c r="M906" s="52" t="str">
        <f>IFERROR(INDEX('     2022    '!R:R,MATCH('Order Summary'!$A906,'     2022    '!$AN:$AN,0)),"")</f>
        <v/>
      </c>
      <c r="N906" s="52" t="str">
        <f>IFERROR(INDEX('     2022    '!V:V,MATCH('Order Summary'!$A906,'     2022    '!$AN:$AN,0)),"")</f>
        <v/>
      </c>
      <c r="O906" s="52" t="str">
        <f>IFERROR(INDEX('     2022    '!S:S,MATCH('Order Summary'!$A906,'     2022    '!$AN:$AN,0)),"")</f>
        <v/>
      </c>
      <c r="P906" s="96" t="str">
        <f t="shared" si="52"/>
        <v/>
      </c>
      <c r="R906" s="9"/>
      <c r="S906" s="9"/>
      <c r="T906" s="9"/>
      <c r="U906" s="9"/>
      <c r="V906" s="9"/>
      <c r="W906" s="9"/>
      <c r="X906" s="9"/>
      <c r="Y906" s="9"/>
      <c r="Z906" s="9"/>
      <c r="AA906" s="9"/>
      <c r="AB906" s="9"/>
      <c r="AC906" s="9"/>
      <c r="AD906" s="9"/>
      <c r="AE906" s="9"/>
      <c r="AF906" s="9"/>
      <c r="AG906" s="9"/>
      <c r="AH906" s="9"/>
      <c r="AI906" s="9"/>
      <c r="AJ906" s="9"/>
      <c r="AK906" s="9"/>
      <c r="AL906" s="9"/>
      <c r="AM906" s="9"/>
      <c r="AN906" s="9"/>
      <c r="AO906" s="9"/>
      <c r="AP906" s="9"/>
      <c r="AQ906" s="9"/>
      <c r="AR906" s="9"/>
      <c r="AS906" s="9"/>
      <c r="AT906" s="9"/>
      <c r="AU906" s="9"/>
      <c r="AV906" s="9"/>
      <c r="AW906" s="9"/>
      <c r="AX906" s="9"/>
      <c r="AY906" s="9"/>
      <c r="AZ906" s="9"/>
      <c r="BA906" s="9"/>
      <c r="BB906" s="9"/>
      <c r="BC906" s="9"/>
      <c r="BD906" s="9"/>
      <c r="BE906" s="9"/>
      <c r="BF906" s="9"/>
      <c r="BG906" s="9"/>
      <c r="BH906" s="9"/>
      <c r="BI906" s="9"/>
      <c r="BJ906" s="9"/>
      <c r="BK906" s="9"/>
      <c r="BL906" s="9"/>
      <c r="BM906" s="9"/>
      <c r="BN906" s="9"/>
      <c r="BO906" s="9"/>
      <c r="BP906" s="9"/>
      <c r="BQ906" s="9"/>
      <c r="BR906" s="9"/>
      <c r="BS906" s="9"/>
      <c r="BT906" s="9"/>
      <c r="BU906" s="9"/>
      <c r="BV906" s="9"/>
      <c r="BW906" s="9"/>
      <c r="BX906" s="9"/>
      <c r="BY906" s="9"/>
      <c r="BZ906" s="9"/>
    </row>
    <row r="907" spans="1:78">
      <c r="A907" s="50">
        <f t="shared" si="55"/>
        <v>896</v>
      </c>
      <c r="C907" s="11" t="str">
        <f>IFERROR(INDEX('     2022    '!D:D,MATCH('Order Summary'!$A907,'     2022    '!$AN:$AN,0)),"")</f>
        <v/>
      </c>
      <c r="D907" s="11" t="str">
        <f>IFERROR(INDEX('     2022    '!C:C,MATCH('Order Summary'!$A907,'     2022    '!$AN:$AN,0)),"")</f>
        <v/>
      </c>
      <c r="E907" s="11" t="str">
        <f>IFERROR(INDEX('     2022    '!E:E,MATCH('Order Summary'!$A907,'     2022    '!$AN:$AN,0)),"")</f>
        <v/>
      </c>
      <c r="F907" s="96">
        <f>IFERROR(INDEX('     2022    '!AY:AY,MATCH($A907,'     2022    '!$AN:$AN,0)),0)</f>
        <v>0</v>
      </c>
      <c r="G907" s="180" t="str">
        <f>IFERROR(IF($O$3&gt;68,INDEX('     2022    '!I:I,MATCH($A907,'     2022    '!$AN:$AN,0))*(1-'     2022    '!$BA$1),INDEX('     2022    '!I:I,MATCH($A907,'     2022    '!$AN:$AN,0))),"")</f>
        <v/>
      </c>
      <c r="H907" s="96">
        <f>IFERROR(INDEX('     2022    '!AZ:AZ,MATCH($A907,'     2022    '!$AN:$AN,0)),0)</f>
        <v>0</v>
      </c>
      <c r="I907" s="180" t="str">
        <f>IFERROR(IF($O$3&gt;68,INDEX('     2022    '!M:M,MATCH($A907,'     2022    '!$AN:$AN,0))*(1-'     2022    '!$BA$1),INDEX('     2022    '!M:M,MATCH($A907,'     2022    '!$AN:$AN,0))),"")</f>
        <v/>
      </c>
      <c r="J907" s="181">
        <f t="shared" si="53"/>
        <v>0</v>
      </c>
      <c r="K907" s="182" t="str">
        <f t="shared" si="54"/>
        <v/>
      </c>
      <c r="L907" s="53"/>
      <c r="M907" s="52" t="str">
        <f>IFERROR(INDEX('     2022    '!R:R,MATCH('Order Summary'!$A907,'     2022    '!$AN:$AN,0)),"")</f>
        <v/>
      </c>
      <c r="N907" s="52" t="str">
        <f>IFERROR(INDEX('     2022    '!V:V,MATCH('Order Summary'!$A907,'     2022    '!$AN:$AN,0)),"")</f>
        <v/>
      </c>
      <c r="O907" s="52" t="str">
        <f>IFERROR(INDEX('     2022    '!S:S,MATCH('Order Summary'!$A907,'     2022    '!$AN:$AN,0)),"")</f>
        <v/>
      </c>
      <c r="P907" s="96" t="str">
        <f t="shared" si="52"/>
        <v/>
      </c>
      <c r="R907" s="9"/>
      <c r="S907" s="9"/>
      <c r="T907" s="9"/>
      <c r="U907" s="9"/>
      <c r="V907" s="9"/>
      <c r="W907" s="9"/>
      <c r="X907" s="9"/>
      <c r="Y907" s="9"/>
      <c r="Z907" s="9"/>
      <c r="AA907" s="9"/>
      <c r="AB907" s="9"/>
      <c r="AC907" s="9"/>
      <c r="AD907" s="9"/>
      <c r="AE907" s="9"/>
      <c r="AF907" s="9"/>
      <c r="AG907" s="9"/>
      <c r="AH907" s="9"/>
      <c r="AI907" s="9"/>
      <c r="AJ907" s="9"/>
      <c r="AK907" s="9"/>
      <c r="AL907" s="9"/>
      <c r="AM907" s="9"/>
      <c r="AN907" s="9"/>
      <c r="AO907" s="9"/>
      <c r="AP907" s="9"/>
      <c r="AQ907" s="9"/>
      <c r="AR907" s="9"/>
      <c r="AS907" s="9"/>
      <c r="AT907" s="9"/>
      <c r="AU907" s="9"/>
      <c r="AV907" s="9"/>
      <c r="AW907" s="9"/>
      <c r="AX907" s="9"/>
      <c r="AY907" s="9"/>
      <c r="AZ907" s="9"/>
      <c r="BA907" s="9"/>
      <c r="BB907" s="9"/>
      <c r="BC907" s="9"/>
      <c r="BD907" s="9"/>
      <c r="BE907" s="9"/>
      <c r="BF907" s="9"/>
      <c r="BG907" s="9"/>
      <c r="BH907" s="9"/>
      <c r="BI907" s="9"/>
      <c r="BJ907" s="9"/>
      <c r="BK907" s="9"/>
      <c r="BL907" s="9"/>
      <c r="BM907" s="9"/>
      <c r="BN907" s="9"/>
      <c r="BO907" s="9"/>
      <c r="BP907" s="9"/>
      <c r="BQ907" s="9"/>
      <c r="BR907" s="9"/>
      <c r="BS907" s="9"/>
      <c r="BT907" s="9"/>
      <c r="BU907" s="9"/>
      <c r="BV907" s="9"/>
      <c r="BW907" s="9"/>
      <c r="BX907" s="9"/>
      <c r="BY907" s="9"/>
      <c r="BZ907" s="9"/>
    </row>
    <row r="908" spans="1:78">
      <c r="A908" s="50">
        <f t="shared" si="55"/>
        <v>897</v>
      </c>
      <c r="C908" s="11" t="str">
        <f>IFERROR(INDEX('     2022    '!D:D,MATCH('Order Summary'!$A908,'     2022    '!$AN:$AN,0)),"")</f>
        <v/>
      </c>
      <c r="D908" s="11" t="str">
        <f>IFERROR(INDEX('     2022    '!C:C,MATCH('Order Summary'!$A908,'     2022    '!$AN:$AN,0)),"")</f>
        <v/>
      </c>
      <c r="E908" s="11" t="str">
        <f>IFERROR(INDEX('     2022    '!E:E,MATCH('Order Summary'!$A908,'     2022    '!$AN:$AN,0)),"")</f>
        <v/>
      </c>
      <c r="F908" s="96">
        <f>IFERROR(INDEX('     2022    '!AY:AY,MATCH($A908,'     2022    '!$AN:$AN,0)),0)</f>
        <v>0</v>
      </c>
      <c r="G908" s="180" t="str">
        <f>IFERROR(IF($O$3&gt;68,INDEX('     2022    '!I:I,MATCH($A908,'     2022    '!$AN:$AN,0))*(1-'     2022    '!$BA$1),INDEX('     2022    '!I:I,MATCH($A908,'     2022    '!$AN:$AN,0))),"")</f>
        <v/>
      </c>
      <c r="H908" s="96">
        <f>IFERROR(INDEX('     2022    '!AZ:AZ,MATCH($A908,'     2022    '!$AN:$AN,0)),0)</f>
        <v>0</v>
      </c>
      <c r="I908" s="180" t="str">
        <f>IFERROR(IF($O$3&gt;68,INDEX('     2022    '!M:M,MATCH($A908,'     2022    '!$AN:$AN,0))*(1-'     2022    '!$BA$1),INDEX('     2022    '!M:M,MATCH($A908,'     2022    '!$AN:$AN,0))),"")</f>
        <v/>
      </c>
      <c r="J908" s="181">
        <f t="shared" si="53"/>
        <v>0</v>
      </c>
      <c r="K908" s="182" t="str">
        <f t="shared" si="54"/>
        <v/>
      </c>
      <c r="L908" s="53"/>
      <c r="M908" s="52" t="str">
        <f>IFERROR(INDEX('     2022    '!R:R,MATCH('Order Summary'!$A908,'     2022    '!$AN:$AN,0)),"")</f>
        <v/>
      </c>
      <c r="N908" s="52" t="str">
        <f>IFERROR(INDEX('     2022    '!V:V,MATCH('Order Summary'!$A908,'     2022    '!$AN:$AN,0)),"")</f>
        <v/>
      </c>
      <c r="O908" s="52" t="str">
        <f>IFERROR(INDEX('     2022    '!S:S,MATCH('Order Summary'!$A908,'     2022    '!$AN:$AN,0)),"")</f>
        <v/>
      </c>
      <c r="P908" s="96" t="str">
        <f t="shared" ref="P908:P971" si="56">IFERROR(J908*O908,"")</f>
        <v/>
      </c>
      <c r="R908" s="9"/>
      <c r="S908" s="9"/>
      <c r="T908" s="9"/>
      <c r="U908" s="9"/>
      <c r="V908" s="9"/>
      <c r="W908" s="9"/>
      <c r="X908" s="9"/>
      <c r="Y908" s="9"/>
      <c r="Z908" s="9"/>
      <c r="AA908" s="9"/>
      <c r="AB908" s="9"/>
      <c r="AC908" s="9"/>
      <c r="AD908" s="9"/>
      <c r="AE908" s="9"/>
      <c r="AF908" s="9"/>
      <c r="AG908" s="9"/>
      <c r="AH908" s="9"/>
      <c r="AI908" s="9"/>
      <c r="AJ908" s="9"/>
      <c r="AK908" s="9"/>
      <c r="AL908" s="9"/>
      <c r="AM908" s="9"/>
      <c r="AN908" s="9"/>
      <c r="AO908" s="9"/>
      <c r="AP908" s="9"/>
      <c r="AQ908" s="9"/>
      <c r="AR908" s="9"/>
      <c r="AS908" s="9"/>
      <c r="AT908" s="9"/>
      <c r="AU908" s="9"/>
      <c r="AV908" s="9"/>
      <c r="AW908" s="9"/>
      <c r="AX908" s="9"/>
      <c r="AY908" s="9"/>
      <c r="AZ908" s="9"/>
      <c r="BA908" s="9"/>
      <c r="BB908" s="9"/>
      <c r="BC908" s="9"/>
      <c r="BD908" s="9"/>
      <c r="BE908" s="9"/>
      <c r="BF908" s="9"/>
      <c r="BG908" s="9"/>
      <c r="BH908" s="9"/>
      <c r="BI908" s="9"/>
      <c r="BJ908" s="9"/>
      <c r="BK908" s="9"/>
      <c r="BL908" s="9"/>
      <c r="BM908" s="9"/>
      <c r="BN908" s="9"/>
      <c r="BO908" s="9"/>
      <c r="BP908" s="9"/>
      <c r="BQ908" s="9"/>
      <c r="BR908" s="9"/>
      <c r="BS908" s="9"/>
      <c r="BT908" s="9"/>
      <c r="BU908" s="9"/>
      <c r="BV908" s="9"/>
      <c r="BW908" s="9"/>
      <c r="BX908" s="9"/>
      <c r="BY908" s="9"/>
      <c r="BZ908" s="9"/>
    </row>
    <row r="909" spans="1:78">
      <c r="A909" s="50">
        <f t="shared" si="55"/>
        <v>898</v>
      </c>
      <c r="C909" s="11" t="str">
        <f>IFERROR(INDEX('     2022    '!D:D,MATCH('Order Summary'!$A909,'     2022    '!$AN:$AN,0)),"")</f>
        <v/>
      </c>
      <c r="D909" s="11" t="str">
        <f>IFERROR(INDEX('     2022    '!C:C,MATCH('Order Summary'!$A909,'     2022    '!$AN:$AN,0)),"")</f>
        <v/>
      </c>
      <c r="E909" s="11" t="str">
        <f>IFERROR(INDEX('     2022    '!E:E,MATCH('Order Summary'!$A909,'     2022    '!$AN:$AN,0)),"")</f>
        <v/>
      </c>
      <c r="F909" s="96">
        <f>IFERROR(INDEX('     2022    '!AY:AY,MATCH($A909,'     2022    '!$AN:$AN,0)),0)</f>
        <v>0</v>
      </c>
      <c r="G909" s="180" t="str">
        <f>IFERROR(IF($O$3&gt;68,INDEX('     2022    '!I:I,MATCH($A909,'     2022    '!$AN:$AN,0))*(1-'     2022    '!$BA$1),INDEX('     2022    '!I:I,MATCH($A909,'     2022    '!$AN:$AN,0))),"")</f>
        <v/>
      </c>
      <c r="H909" s="96">
        <f>IFERROR(INDEX('     2022    '!AZ:AZ,MATCH($A909,'     2022    '!$AN:$AN,0)),0)</f>
        <v>0</v>
      </c>
      <c r="I909" s="180" t="str">
        <f>IFERROR(IF($O$3&gt;68,INDEX('     2022    '!M:M,MATCH($A909,'     2022    '!$AN:$AN,0))*(1-'     2022    '!$BA$1),INDEX('     2022    '!M:M,MATCH($A909,'     2022    '!$AN:$AN,0))),"")</f>
        <v/>
      </c>
      <c r="J909" s="181">
        <f t="shared" ref="J909:J972" si="57">F909+H909</f>
        <v>0</v>
      </c>
      <c r="K909" s="182" t="str">
        <f t="shared" ref="K909:K972" si="58">IFERROR((F909*G909)+(H909*I909),"")</f>
        <v/>
      </c>
      <c r="L909" s="53"/>
      <c r="M909" s="52" t="str">
        <f>IFERROR(INDEX('     2022    '!R:R,MATCH('Order Summary'!$A909,'     2022    '!$AN:$AN,0)),"")</f>
        <v/>
      </c>
      <c r="N909" s="52" t="str">
        <f>IFERROR(INDEX('     2022    '!V:V,MATCH('Order Summary'!$A909,'     2022    '!$AN:$AN,0)),"")</f>
        <v/>
      </c>
      <c r="O909" s="52" t="str">
        <f>IFERROR(INDEX('     2022    '!S:S,MATCH('Order Summary'!$A909,'     2022    '!$AN:$AN,0)),"")</f>
        <v/>
      </c>
      <c r="P909" s="96" t="str">
        <f t="shared" si="56"/>
        <v/>
      </c>
      <c r="R909" s="9"/>
      <c r="S909" s="9"/>
      <c r="T909" s="9"/>
      <c r="U909" s="9"/>
      <c r="V909" s="9"/>
      <c r="W909" s="9"/>
      <c r="X909" s="9"/>
      <c r="Y909" s="9"/>
      <c r="Z909" s="9"/>
      <c r="AA909" s="9"/>
      <c r="AB909" s="9"/>
      <c r="AC909" s="9"/>
      <c r="AD909" s="9"/>
      <c r="AE909" s="9"/>
      <c r="AF909" s="9"/>
      <c r="AG909" s="9"/>
      <c r="AH909" s="9"/>
      <c r="AI909" s="9"/>
      <c r="AJ909" s="9"/>
      <c r="AK909" s="9"/>
      <c r="AL909" s="9"/>
      <c r="AM909" s="9"/>
      <c r="AN909" s="9"/>
      <c r="AO909" s="9"/>
      <c r="AP909" s="9"/>
      <c r="AQ909" s="9"/>
      <c r="AR909" s="9"/>
      <c r="AS909" s="9"/>
      <c r="AT909" s="9"/>
      <c r="AU909" s="9"/>
      <c r="AV909" s="9"/>
      <c r="AW909" s="9"/>
      <c r="AX909" s="9"/>
      <c r="AY909" s="9"/>
      <c r="AZ909" s="9"/>
      <c r="BA909" s="9"/>
      <c r="BB909" s="9"/>
      <c r="BC909" s="9"/>
      <c r="BD909" s="9"/>
      <c r="BE909" s="9"/>
      <c r="BF909" s="9"/>
      <c r="BG909" s="9"/>
      <c r="BH909" s="9"/>
      <c r="BI909" s="9"/>
      <c r="BJ909" s="9"/>
      <c r="BK909" s="9"/>
      <c r="BL909" s="9"/>
      <c r="BM909" s="9"/>
      <c r="BN909" s="9"/>
      <c r="BO909" s="9"/>
      <c r="BP909" s="9"/>
      <c r="BQ909" s="9"/>
      <c r="BR909" s="9"/>
      <c r="BS909" s="9"/>
      <c r="BT909" s="9"/>
      <c r="BU909" s="9"/>
      <c r="BV909" s="9"/>
      <c r="BW909" s="9"/>
      <c r="BX909" s="9"/>
      <c r="BY909" s="9"/>
      <c r="BZ909" s="9"/>
    </row>
    <row r="910" spans="1:78">
      <c r="A910" s="50">
        <f t="shared" ref="A910:A973" si="59">A909+1</f>
        <v>899</v>
      </c>
      <c r="C910" s="11" t="str">
        <f>IFERROR(INDEX('     2022    '!D:D,MATCH('Order Summary'!$A910,'     2022    '!$AN:$AN,0)),"")</f>
        <v/>
      </c>
      <c r="D910" s="11" t="str">
        <f>IFERROR(INDEX('     2022    '!C:C,MATCH('Order Summary'!$A910,'     2022    '!$AN:$AN,0)),"")</f>
        <v/>
      </c>
      <c r="E910" s="11" t="str">
        <f>IFERROR(INDEX('     2022    '!E:E,MATCH('Order Summary'!$A910,'     2022    '!$AN:$AN,0)),"")</f>
        <v/>
      </c>
      <c r="F910" s="96">
        <f>IFERROR(INDEX('     2022    '!AY:AY,MATCH($A910,'     2022    '!$AN:$AN,0)),0)</f>
        <v>0</v>
      </c>
      <c r="G910" s="180" t="str">
        <f>IFERROR(IF($O$3&gt;68,INDEX('     2022    '!I:I,MATCH($A910,'     2022    '!$AN:$AN,0))*(1-'     2022    '!$BA$1),INDEX('     2022    '!I:I,MATCH($A910,'     2022    '!$AN:$AN,0))),"")</f>
        <v/>
      </c>
      <c r="H910" s="96">
        <f>IFERROR(INDEX('     2022    '!AZ:AZ,MATCH($A910,'     2022    '!$AN:$AN,0)),0)</f>
        <v>0</v>
      </c>
      <c r="I910" s="180" t="str">
        <f>IFERROR(IF($O$3&gt;68,INDEX('     2022    '!M:M,MATCH($A910,'     2022    '!$AN:$AN,0))*(1-'     2022    '!$BA$1),INDEX('     2022    '!M:M,MATCH($A910,'     2022    '!$AN:$AN,0))),"")</f>
        <v/>
      </c>
      <c r="J910" s="181">
        <f t="shared" si="57"/>
        <v>0</v>
      </c>
      <c r="K910" s="182" t="str">
        <f t="shared" si="58"/>
        <v/>
      </c>
      <c r="L910" s="53"/>
      <c r="M910" s="52" t="str">
        <f>IFERROR(INDEX('     2022    '!R:R,MATCH('Order Summary'!$A910,'     2022    '!$AN:$AN,0)),"")</f>
        <v/>
      </c>
      <c r="N910" s="52" t="str">
        <f>IFERROR(INDEX('     2022    '!V:V,MATCH('Order Summary'!$A910,'     2022    '!$AN:$AN,0)),"")</f>
        <v/>
      </c>
      <c r="O910" s="52" t="str">
        <f>IFERROR(INDEX('     2022    '!S:S,MATCH('Order Summary'!$A910,'     2022    '!$AN:$AN,0)),"")</f>
        <v/>
      </c>
      <c r="P910" s="96" t="str">
        <f t="shared" si="56"/>
        <v/>
      </c>
      <c r="R910" s="9"/>
      <c r="S910" s="9"/>
      <c r="T910" s="9"/>
      <c r="U910" s="9"/>
      <c r="V910" s="9"/>
      <c r="W910" s="9"/>
      <c r="X910" s="9"/>
      <c r="Y910" s="9"/>
      <c r="Z910" s="9"/>
      <c r="AA910" s="9"/>
      <c r="AB910" s="9"/>
      <c r="AC910" s="9"/>
      <c r="AD910" s="9"/>
      <c r="AE910" s="9"/>
      <c r="AF910" s="9"/>
      <c r="AG910" s="9"/>
      <c r="AH910" s="9"/>
      <c r="AI910" s="9"/>
      <c r="AJ910" s="9"/>
      <c r="AK910" s="9"/>
      <c r="AL910" s="9"/>
      <c r="AM910" s="9"/>
      <c r="AN910" s="9"/>
      <c r="AO910" s="9"/>
      <c r="AP910" s="9"/>
      <c r="AQ910" s="9"/>
      <c r="AR910" s="9"/>
      <c r="AS910" s="9"/>
      <c r="AT910" s="9"/>
      <c r="AU910" s="9"/>
      <c r="AV910" s="9"/>
      <c r="AW910" s="9"/>
      <c r="AX910" s="9"/>
      <c r="AY910" s="9"/>
      <c r="AZ910" s="9"/>
      <c r="BA910" s="9"/>
      <c r="BB910" s="9"/>
      <c r="BC910" s="9"/>
      <c r="BD910" s="9"/>
      <c r="BE910" s="9"/>
      <c r="BF910" s="9"/>
      <c r="BG910" s="9"/>
      <c r="BH910" s="9"/>
      <c r="BI910" s="9"/>
      <c r="BJ910" s="9"/>
      <c r="BK910" s="9"/>
      <c r="BL910" s="9"/>
      <c r="BM910" s="9"/>
      <c r="BN910" s="9"/>
      <c r="BO910" s="9"/>
      <c r="BP910" s="9"/>
      <c r="BQ910" s="9"/>
      <c r="BR910" s="9"/>
      <c r="BS910" s="9"/>
      <c r="BT910" s="9"/>
      <c r="BU910" s="9"/>
      <c r="BV910" s="9"/>
      <c r="BW910" s="9"/>
      <c r="BX910" s="9"/>
      <c r="BY910" s="9"/>
      <c r="BZ910" s="9"/>
    </row>
    <row r="911" spans="1:78">
      <c r="A911" s="50">
        <f t="shared" si="59"/>
        <v>900</v>
      </c>
      <c r="C911" s="11" t="str">
        <f>IFERROR(INDEX('     2022    '!D:D,MATCH('Order Summary'!$A911,'     2022    '!$AN:$AN,0)),"")</f>
        <v/>
      </c>
      <c r="D911" s="11" t="str">
        <f>IFERROR(INDEX('     2022    '!C:C,MATCH('Order Summary'!$A911,'     2022    '!$AN:$AN,0)),"")</f>
        <v/>
      </c>
      <c r="E911" s="11" t="str">
        <f>IFERROR(INDEX('     2022    '!E:E,MATCH('Order Summary'!$A911,'     2022    '!$AN:$AN,0)),"")</f>
        <v/>
      </c>
      <c r="F911" s="96">
        <f>IFERROR(INDEX('     2022    '!AY:AY,MATCH($A911,'     2022    '!$AN:$AN,0)),0)</f>
        <v>0</v>
      </c>
      <c r="G911" s="180" t="str">
        <f>IFERROR(IF($O$3&gt;68,INDEX('     2022    '!I:I,MATCH($A911,'     2022    '!$AN:$AN,0))*(1-'     2022    '!$BA$1),INDEX('     2022    '!I:I,MATCH($A911,'     2022    '!$AN:$AN,0))),"")</f>
        <v/>
      </c>
      <c r="H911" s="96">
        <f>IFERROR(INDEX('     2022    '!AZ:AZ,MATCH($A911,'     2022    '!$AN:$AN,0)),0)</f>
        <v>0</v>
      </c>
      <c r="I911" s="180" t="str">
        <f>IFERROR(IF($O$3&gt;68,INDEX('     2022    '!M:M,MATCH($A911,'     2022    '!$AN:$AN,0))*(1-'     2022    '!$BA$1),INDEX('     2022    '!M:M,MATCH($A911,'     2022    '!$AN:$AN,0))),"")</f>
        <v/>
      </c>
      <c r="J911" s="181">
        <f t="shared" si="57"/>
        <v>0</v>
      </c>
      <c r="K911" s="182" t="str">
        <f t="shared" si="58"/>
        <v/>
      </c>
      <c r="L911" s="53"/>
      <c r="M911" s="52" t="str">
        <f>IFERROR(INDEX('     2022    '!R:R,MATCH('Order Summary'!$A911,'     2022    '!$AN:$AN,0)),"")</f>
        <v/>
      </c>
      <c r="N911" s="52" t="str">
        <f>IFERROR(INDEX('     2022    '!V:V,MATCH('Order Summary'!$A911,'     2022    '!$AN:$AN,0)),"")</f>
        <v/>
      </c>
      <c r="O911" s="52" t="str">
        <f>IFERROR(INDEX('     2022    '!S:S,MATCH('Order Summary'!$A911,'     2022    '!$AN:$AN,0)),"")</f>
        <v/>
      </c>
      <c r="P911" s="96" t="str">
        <f t="shared" si="56"/>
        <v/>
      </c>
      <c r="R911" s="9"/>
      <c r="S911" s="9"/>
      <c r="T911" s="9"/>
      <c r="U911" s="9"/>
      <c r="V911" s="9"/>
      <c r="W911" s="9"/>
      <c r="X911" s="9"/>
      <c r="Y911" s="9"/>
      <c r="Z911" s="9"/>
      <c r="AA911" s="9"/>
      <c r="AB911" s="9"/>
      <c r="AC911" s="9"/>
      <c r="AD911" s="9"/>
      <c r="AE911" s="9"/>
      <c r="AF911" s="9"/>
      <c r="AG911" s="9"/>
      <c r="AH911" s="9"/>
      <c r="AI911" s="9"/>
      <c r="AJ911" s="9"/>
      <c r="AK911" s="9"/>
      <c r="AL911" s="9"/>
      <c r="AM911" s="9"/>
      <c r="AN911" s="9"/>
      <c r="AO911" s="9"/>
      <c r="AP911" s="9"/>
      <c r="AQ911" s="9"/>
      <c r="AR911" s="9"/>
      <c r="AS911" s="9"/>
      <c r="AT911" s="9"/>
      <c r="AU911" s="9"/>
      <c r="AV911" s="9"/>
      <c r="AW911" s="9"/>
      <c r="AX911" s="9"/>
      <c r="AY911" s="9"/>
      <c r="AZ911" s="9"/>
      <c r="BA911" s="9"/>
      <c r="BB911" s="9"/>
      <c r="BC911" s="9"/>
      <c r="BD911" s="9"/>
      <c r="BE911" s="9"/>
      <c r="BF911" s="9"/>
      <c r="BG911" s="9"/>
      <c r="BH911" s="9"/>
      <c r="BI911" s="9"/>
      <c r="BJ911" s="9"/>
      <c r="BK911" s="9"/>
      <c r="BL911" s="9"/>
      <c r="BM911" s="9"/>
      <c r="BN911" s="9"/>
      <c r="BO911" s="9"/>
      <c r="BP911" s="9"/>
      <c r="BQ911" s="9"/>
      <c r="BR911" s="9"/>
      <c r="BS911" s="9"/>
      <c r="BT911" s="9"/>
      <c r="BU911" s="9"/>
      <c r="BV911" s="9"/>
      <c r="BW911" s="9"/>
      <c r="BX911" s="9"/>
      <c r="BY911" s="9"/>
      <c r="BZ911" s="9"/>
    </row>
    <row r="912" spans="1:78">
      <c r="A912" s="50">
        <f t="shared" si="59"/>
        <v>901</v>
      </c>
      <c r="C912" s="11" t="str">
        <f>IFERROR(INDEX('     2022    '!D:D,MATCH('Order Summary'!$A912,'     2022    '!$AN:$AN,0)),"")</f>
        <v/>
      </c>
      <c r="D912" s="11" t="str">
        <f>IFERROR(INDEX('     2022    '!C:C,MATCH('Order Summary'!$A912,'     2022    '!$AN:$AN,0)),"")</f>
        <v/>
      </c>
      <c r="E912" s="11" t="str">
        <f>IFERROR(INDEX('     2022    '!E:E,MATCH('Order Summary'!$A912,'     2022    '!$AN:$AN,0)),"")</f>
        <v/>
      </c>
      <c r="F912" s="96">
        <f>IFERROR(INDEX('     2022    '!AY:AY,MATCH($A912,'     2022    '!$AN:$AN,0)),0)</f>
        <v>0</v>
      </c>
      <c r="G912" s="180" t="str">
        <f>IFERROR(IF($O$3&gt;68,INDEX('     2022    '!I:I,MATCH($A912,'     2022    '!$AN:$AN,0))*(1-'     2022    '!$BA$1),INDEX('     2022    '!I:I,MATCH($A912,'     2022    '!$AN:$AN,0))),"")</f>
        <v/>
      </c>
      <c r="H912" s="96">
        <f>IFERROR(INDEX('     2022    '!AZ:AZ,MATCH($A912,'     2022    '!$AN:$AN,0)),0)</f>
        <v>0</v>
      </c>
      <c r="I912" s="180" t="str">
        <f>IFERROR(IF($O$3&gt;68,INDEX('     2022    '!M:M,MATCH($A912,'     2022    '!$AN:$AN,0))*(1-'     2022    '!$BA$1),INDEX('     2022    '!M:M,MATCH($A912,'     2022    '!$AN:$AN,0))),"")</f>
        <v/>
      </c>
      <c r="J912" s="181">
        <f t="shared" si="57"/>
        <v>0</v>
      </c>
      <c r="K912" s="182" t="str">
        <f t="shared" si="58"/>
        <v/>
      </c>
      <c r="L912" s="53"/>
      <c r="M912" s="52" t="str">
        <f>IFERROR(INDEX('     2022    '!R:R,MATCH('Order Summary'!$A912,'     2022    '!$AN:$AN,0)),"")</f>
        <v/>
      </c>
      <c r="N912" s="52" t="str">
        <f>IFERROR(INDEX('     2022    '!V:V,MATCH('Order Summary'!$A912,'     2022    '!$AN:$AN,0)),"")</f>
        <v/>
      </c>
      <c r="O912" s="52" t="str">
        <f>IFERROR(INDEX('     2022    '!S:S,MATCH('Order Summary'!$A912,'     2022    '!$AN:$AN,0)),"")</f>
        <v/>
      </c>
      <c r="P912" s="96" t="str">
        <f t="shared" si="56"/>
        <v/>
      </c>
      <c r="R912" s="9"/>
      <c r="S912" s="9"/>
      <c r="T912" s="9"/>
      <c r="U912" s="9"/>
      <c r="V912" s="9"/>
      <c r="W912" s="9"/>
      <c r="X912" s="9"/>
      <c r="Y912" s="9"/>
      <c r="Z912" s="9"/>
      <c r="AA912" s="9"/>
      <c r="AB912" s="9"/>
      <c r="AC912" s="9"/>
      <c r="AD912" s="9"/>
      <c r="AE912" s="9"/>
      <c r="AF912" s="9"/>
      <c r="AG912" s="9"/>
      <c r="AH912" s="9"/>
      <c r="AI912" s="9"/>
      <c r="AJ912" s="9"/>
      <c r="AK912" s="9"/>
      <c r="AL912" s="9"/>
      <c r="AM912" s="9"/>
      <c r="AN912" s="9"/>
      <c r="AO912" s="9"/>
      <c r="AP912" s="9"/>
      <c r="AQ912" s="9"/>
      <c r="AR912" s="9"/>
      <c r="AS912" s="9"/>
      <c r="AT912" s="9"/>
      <c r="AU912" s="9"/>
      <c r="AV912" s="9"/>
      <c r="AW912" s="9"/>
      <c r="AX912" s="9"/>
      <c r="AY912" s="9"/>
      <c r="AZ912" s="9"/>
      <c r="BA912" s="9"/>
      <c r="BB912" s="9"/>
      <c r="BC912" s="9"/>
      <c r="BD912" s="9"/>
      <c r="BE912" s="9"/>
      <c r="BF912" s="9"/>
      <c r="BG912" s="9"/>
      <c r="BH912" s="9"/>
      <c r="BI912" s="9"/>
      <c r="BJ912" s="9"/>
      <c r="BK912" s="9"/>
      <c r="BL912" s="9"/>
      <c r="BM912" s="9"/>
      <c r="BN912" s="9"/>
      <c r="BO912" s="9"/>
      <c r="BP912" s="9"/>
      <c r="BQ912" s="9"/>
      <c r="BR912" s="9"/>
      <c r="BS912" s="9"/>
      <c r="BT912" s="9"/>
      <c r="BU912" s="9"/>
      <c r="BV912" s="9"/>
      <c r="BW912" s="9"/>
      <c r="BX912" s="9"/>
      <c r="BY912" s="9"/>
      <c r="BZ912" s="9"/>
    </row>
    <row r="913" spans="1:78">
      <c r="A913" s="50">
        <f t="shared" si="59"/>
        <v>902</v>
      </c>
      <c r="C913" s="11" t="str">
        <f>IFERROR(INDEX('     2022    '!D:D,MATCH('Order Summary'!$A913,'     2022    '!$AN:$AN,0)),"")</f>
        <v/>
      </c>
      <c r="D913" s="11" t="str">
        <f>IFERROR(INDEX('     2022    '!C:C,MATCH('Order Summary'!$A913,'     2022    '!$AN:$AN,0)),"")</f>
        <v/>
      </c>
      <c r="E913" s="11" t="str">
        <f>IFERROR(INDEX('     2022    '!E:E,MATCH('Order Summary'!$A913,'     2022    '!$AN:$AN,0)),"")</f>
        <v/>
      </c>
      <c r="F913" s="96">
        <f>IFERROR(INDEX('     2022    '!AY:AY,MATCH($A913,'     2022    '!$AN:$AN,0)),0)</f>
        <v>0</v>
      </c>
      <c r="G913" s="180" t="str">
        <f>IFERROR(IF($O$3&gt;68,INDEX('     2022    '!I:I,MATCH($A913,'     2022    '!$AN:$AN,0))*(1-'     2022    '!$BA$1),INDEX('     2022    '!I:I,MATCH($A913,'     2022    '!$AN:$AN,0))),"")</f>
        <v/>
      </c>
      <c r="H913" s="96">
        <f>IFERROR(INDEX('     2022    '!AZ:AZ,MATCH($A913,'     2022    '!$AN:$AN,0)),0)</f>
        <v>0</v>
      </c>
      <c r="I913" s="180" t="str">
        <f>IFERROR(IF($O$3&gt;68,INDEX('     2022    '!M:M,MATCH($A913,'     2022    '!$AN:$AN,0))*(1-'     2022    '!$BA$1),INDEX('     2022    '!M:M,MATCH($A913,'     2022    '!$AN:$AN,0))),"")</f>
        <v/>
      </c>
      <c r="J913" s="181">
        <f t="shared" si="57"/>
        <v>0</v>
      </c>
      <c r="K913" s="182" t="str">
        <f t="shared" si="58"/>
        <v/>
      </c>
      <c r="L913" s="53"/>
      <c r="M913" s="52" t="str">
        <f>IFERROR(INDEX('     2022    '!R:R,MATCH('Order Summary'!$A913,'     2022    '!$AN:$AN,0)),"")</f>
        <v/>
      </c>
      <c r="N913" s="52" t="str">
        <f>IFERROR(INDEX('     2022    '!V:V,MATCH('Order Summary'!$A913,'     2022    '!$AN:$AN,0)),"")</f>
        <v/>
      </c>
      <c r="O913" s="52" t="str">
        <f>IFERROR(INDEX('     2022    '!S:S,MATCH('Order Summary'!$A913,'     2022    '!$AN:$AN,0)),"")</f>
        <v/>
      </c>
      <c r="P913" s="96" t="str">
        <f t="shared" si="56"/>
        <v/>
      </c>
      <c r="R913" s="9"/>
      <c r="S913" s="9"/>
      <c r="T913" s="9"/>
      <c r="U913" s="9"/>
      <c r="V913" s="9"/>
      <c r="W913" s="9"/>
      <c r="X913" s="9"/>
      <c r="Y913" s="9"/>
      <c r="Z913" s="9"/>
      <c r="AA913" s="9"/>
      <c r="AB913" s="9"/>
      <c r="AC913" s="9"/>
      <c r="AD913" s="9"/>
      <c r="AE913" s="9"/>
      <c r="AF913" s="9"/>
      <c r="AG913" s="9"/>
      <c r="AH913" s="9"/>
      <c r="AI913" s="9"/>
      <c r="AJ913" s="9"/>
      <c r="AK913" s="9"/>
      <c r="AL913" s="9"/>
      <c r="AM913" s="9"/>
      <c r="AN913" s="9"/>
      <c r="AO913" s="9"/>
      <c r="AP913" s="9"/>
      <c r="AQ913" s="9"/>
      <c r="AR913" s="9"/>
      <c r="AS913" s="9"/>
      <c r="AT913" s="9"/>
      <c r="AU913" s="9"/>
      <c r="AV913" s="9"/>
      <c r="AW913" s="9"/>
      <c r="AX913" s="9"/>
      <c r="AY913" s="9"/>
      <c r="AZ913" s="9"/>
      <c r="BA913" s="9"/>
      <c r="BB913" s="9"/>
      <c r="BC913" s="9"/>
      <c r="BD913" s="9"/>
      <c r="BE913" s="9"/>
      <c r="BF913" s="9"/>
      <c r="BG913" s="9"/>
      <c r="BH913" s="9"/>
      <c r="BI913" s="9"/>
      <c r="BJ913" s="9"/>
      <c r="BK913" s="9"/>
      <c r="BL913" s="9"/>
      <c r="BM913" s="9"/>
      <c r="BN913" s="9"/>
      <c r="BO913" s="9"/>
      <c r="BP913" s="9"/>
      <c r="BQ913" s="9"/>
      <c r="BR913" s="9"/>
      <c r="BS913" s="9"/>
      <c r="BT913" s="9"/>
      <c r="BU913" s="9"/>
      <c r="BV913" s="9"/>
      <c r="BW913" s="9"/>
      <c r="BX913" s="9"/>
      <c r="BY913" s="9"/>
      <c r="BZ913" s="9"/>
    </row>
    <row r="914" spans="1:78">
      <c r="A914" s="50">
        <f t="shared" si="59"/>
        <v>903</v>
      </c>
      <c r="C914" s="11" t="str">
        <f>IFERROR(INDEX('     2022    '!D:D,MATCH('Order Summary'!$A914,'     2022    '!$AN:$AN,0)),"")</f>
        <v/>
      </c>
      <c r="D914" s="11" t="str">
        <f>IFERROR(INDEX('     2022    '!C:C,MATCH('Order Summary'!$A914,'     2022    '!$AN:$AN,0)),"")</f>
        <v/>
      </c>
      <c r="E914" s="11" t="str">
        <f>IFERROR(INDEX('     2022    '!E:E,MATCH('Order Summary'!$A914,'     2022    '!$AN:$AN,0)),"")</f>
        <v/>
      </c>
      <c r="F914" s="96">
        <f>IFERROR(INDEX('     2022    '!AY:AY,MATCH($A914,'     2022    '!$AN:$AN,0)),0)</f>
        <v>0</v>
      </c>
      <c r="G914" s="180" t="str">
        <f>IFERROR(IF($O$3&gt;68,INDEX('     2022    '!I:I,MATCH($A914,'     2022    '!$AN:$AN,0))*(1-'     2022    '!$BA$1),INDEX('     2022    '!I:I,MATCH($A914,'     2022    '!$AN:$AN,0))),"")</f>
        <v/>
      </c>
      <c r="H914" s="96">
        <f>IFERROR(INDEX('     2022    '!AZ:AZ,MATCH($A914,'     2022    '!$AN:$AN,0)),0)</f>
        <v>0</v>
      </c>
      <c r="I914" s="180" t="str">
        <f>IFERROR(IF($O$3&gt;68,INDEX('     2022    '!M:M,MATCH($A914,'     2022    '!$AN:$AN,0))*(1-'     2022    '!$BA$1),INDEX('     2022    '!M:M,MATCH($A914,'     2022    '!$AN:$AN,0))),"")</f>
        <v/>
      </c>
      <c r="J914" s="181">
        <f t="shared" si="57"/>
        <v>0</v>
      </c>
      <c r="K914" s="182" t="str">
        <f t="shared" si="58"/>
        <v/>
      </c>
      <c r="L914" s="53"/>
      <c r="M914" s="52" t="str">
        <f>IFERROR(INDEX('     2022    '!R:R,MATCH('Order Summary'!$A914,'     2022    '!$AN:$AN,0)),"")</f>
        <v/>
      </c>
      <c r="N914" s="52" t="str">
        <f>IFERROR(INDEX('     2022    '!V:V,MATCH('Order Summary'!$A914,'     2022    '!$AN:$AN,0)),"")</f>
        <v/>
      </c>
      <c r="O914" s="52" t="str">
        <f>IFERROR(INDEX('     2022    '!S:S,MATCH('Order Summary'!$A914,'     2022    '!$AN:$AN,0)),"")</f>
        <v/>
      </c>
      <c r="P914" s="96" t="str">
        <f t="shared" si="56"/>
        <v/>
      </c>
      <c r="R914" s="9"/>
      <c r="S914" s="9"/>
      <c r="T914" s="9"/>
      <c r="U914" s="9"/>
      <c r="V914" s="9"/>
      <c r="W914" s="9"/>
      <c r="X914" s="9"/>
      <c r="Y914" s="9"/>
      <c r="Z914" s="9"/>
      <c r="AA914" s="9"/>
      <c r="AB914" s="9"/>
      <c r="AC914" s="9"/>
      <c r="AD914" s="9"/>
      <c r="AE914" s="9"/>
      <c r="AF914" s="9"/>
      <c r="AG914" s="9"/>
      <c r="AH914" s="9"/>
      <c r="AI914" s="9"/>
      <c r="AJ914" s="9"/>
      <c r="AK914" s="9"/>
      <c r="AL914" s="9"/>
      <c r="AM914" s="9"/>
      <c r="AN914" s="9"/>
      <c r="AO914" s="9"/>
      <c r="AP914" s="9"/>
      <c r="AQ914" s="9"/>
      <c r="AR914" s="9"/>
      <c r="AS914" s="9"/>
      <c r="AT914" s="9"/>
      <c r="AU914" s="9"/>
      <c r="AV914" s="9"/>
      <c r="AW914" s="9"/>
      <c r="AX914" s="9"/>
      <c r="AY914" s="9"/>
      <c r="AZ914" s="9"/>
      <c r="BA914" s="9"/>
      <c r="BB914" s="9"/>
      <c r="BC914" s="9"/>
      <c r="BD914" s="9"/>
      <c r="BE914" s="9"/>
      <c r="BF914" s="9"/>
      <c r="BG914" s="9"/>
      <c r="BH914" s="9"/>
      <c r="BI914" s="9"/>
      <c r="BJ914" s="9"/>
      <c r="BK914" s="9"/>
      <c r="BL914" s="9"/>
      <c r="BM914" s="9"/>
      <c r="BN914" s="9"/>
      <c r="BO914" s="9"/>
      <c r="BP914" s="9"/>
      <c r="BQ914" s="9"/>
      <c r="BR914" s="9"/>
      <c r="BS914" s="9"/>
      <c r="BT914" s="9"/>
      <c r="BU914" s="9"/>
      <c r="BV914" s="9"/>
      <c r="BW914" s="9"/>
      <c r="BX914" s="9"/>
      <c r="BY914" s="9"/>
      <c r="BZ914" s="9"/>
    </row>
    <row r="915" spans="1:78">
      <c r="A915" s="50">
        <f t="shared" si="59"/>
        <v>904</v>
      </c>
      <c r="C915" s="11" t="str">
        <f>IFERROR(INDEX('     2022    '!D:D,MATCH('Order Summary'!$A915,'     2022    '!$AN:$AN,0)),"")</f>
        <v/>
      </c>
      <c r="D915" s="11" t="str">
        <f>IFERROR(INDEX('     2022    '!C:C,MATCH('Order Summary'!$A915,'     2022    '!$AN:$AN,0)),"")</f>
        <v/>
      </c>
      <c r="E915" s="11" t="str">
        <f>IFERROR(INDEX('     2022    '!E:E,MATCH('Order Summary'!$A915,'     2022    '!$AN:$AN,0)),"")</f>
        <v/>
      </c>
      <c r="F915" s="96">
        <f>IFERROR(INDEX('     2022    '!AY:AY,MATCH($A915,'     2022    '!$AN:$AN,0)),0)</f>
        <v>0</v>
      </c>
      <c r="G915" s="180" t="str">
        <f>IFERROR(IF($O$3&gt;68,INDEX('     2022    '!I:I,MATCH($A915,'     2022    '!$AN:$AN,0))*(1-'     2022    '!$BA$1),INDEX('     2022    '!I:I,MATCH($A915,'     2022    '!$AN:$AN,0))),"")</f>
        <v/>
      </c>
      <c r="H915" s="96">
        <f>IFERROR(INDEX('     2022    '!AZ:AZ,MATCH($A915,'     2022    '!$AN:$AN,0)),0)</f>
        <v>0</v>
      </c>
      <c r="I915" s="180" t="str">
        <f>IFERROR(IF($O$3&gt;68,INDEX('     2022    '!M:M,MATCH($A915,'     2022    '!$AN:$AN,0))*(1-'     2022    '!$BA$1),INDEX('     2022    '!M:M,MATCH($A915,'     2022    '!$AN:$AN,0))),"")</f>
        <v/>
      </c>
      <c r="J915" s="181">
        <f t="shared" si="57"/>
        <v>0</v>
      </c>
      <c r="K915" s="182" t="str">
        <f t="shared" si="58"/>
        <v/>
      </c>
      <c r="L915" s="53"/>
      <c r="M915" s="52" t="str">
        <f>IFERROR(INDEX('     2022    '!R:R,MATCH('Order Summary'!$A915,'     2022    '!$AN:$AN,0)),"")</f>
        <v/>
      </c>
      <c r="N915" s="52" t="str">
        <f>IFERROR(INDEX('     2022    '!V:V,MATCH('Order Summary'!$A915,'     2022    '!$AN:$AN,0)),"")</f>
        <v/>
      </c>
      <c r="O915" s="52" t="str">
        <f>IFERROR(INDEX('     2022    '!S:S,MATCH('Order Summary'!$A915,'     2022    '!$AN:$AN,0)),"")</f>
        <v/>
      </c>
      <c r="P915" s="96" t="str">
        <f t="shared" si="56"/>
        <v/>
      </c>
      <c r="R915" s="9"/>
      <c r="S915" s="9"/>
      <c r="T915" s="9"/>
      <c r="U915" s="9"/>
      <c r="V915" s="9"/>
      <c r="W915" s="9"/>
      <c r="X915" s="9"/>
      <c r="Y915" s="9"/>
      <c r="Z915" s="9"/>
      <c r="AA915" s="9"/>
      <c r="AB915" s="9"/>
      <c r="AC915" s="9"/>
      <c r="AD915" s="9"/>
      <c r="AE915" s="9"/>
      <c r="AF915" s="9"/>
      <c r="AG915" s="9"/>
      <c r="AH915" s="9"/>
      <c r="AI915" s="9"/>
      <c r="AJ915" s="9"/>
      <c r="AK915" s="9"/>
      <c r="AL915" s="9"/>
      <c r="AM915" s="9"/>
      <c r="AN915" s="9"/>
      <c r="AO915" s="9"/>
      <c r="AP915" s="9"/>
      <c r="AQ915" s="9"/>
      <c r="AR915" s="9"/>
      <c r="AS915" s="9"/>
      <c r="AT915" s="9"/>
      <c r="AU915" s="9"/>
      <c r="AV915" s="9"/>
      <c r="AW915" s="9"/>
      <c r="AX915" s="9"/>
      <c r="AY915" s="9"/>
      <c r="AZ915" s="9"/>
      <c r="BA915" s="9"/>
      <c r="BB915" s="9"/>
      <c r="BC915" s="9"/>
      <c r="BD915" s="9"/>
      <c r="BE915" s="9"/>
      <c r="BF915" s="9"/>
      <c r="BG915" s="9"/>
      <c r="BH915" s="9"/>
      <c r="BI915" s="9"/>
      <c r="BJ915" s="9"/>
      <c r="BK915" s="9"/>
      <c r="BL915" s="9"/>
      <c r="BM915" s="9"/>
      <c r="BN915" s="9"/>
      <c r="BO915" s="9"/>
      <c r="BP915" s="9"/>
      <c r="BQ915" s="9"/>
      <c r="BR915" s="9"/>
      <c r="BS915" s="9"/>
      <c r="BT915" s="9"/>
      <c r="BU915" s="9"/>
      <c r="BV915" s="9"/>
      <c r="BW915" s="9"/>
      <c r="BX915" s="9"/>
      <c r="BY915" s="9"/>
      <c r="BZ915" s="9"/>
    </row>
    <row r="916" spans="1:78">
      <c r="A916" s="50">
        <f t="shared" si="59"/>
        <v>905</v>
      </c>
      <c r="C916" s="11" t="str">
        <f>IFERROR(INDEX('     2022    '!D:D,MATCH('Order Summary'!$A916,'     2022    '!$AN:$AN,0)),"")</f>
        <v/>
      </c>
      <c r="D916" s="11" t="str">
        <f>IFERROR(INDEX('     2022    '!C:C,MATCH('Order Summary'!$A916,'     2022    '!$AN:$AN,0)),"")</f>
        <v/>
      </c>
      <c r="E916" s="11" t="str">
        <f>IFERROR(INDEX('     2022    '!E:E,MATCH('Order Summary'!$A916,'     2022    '!$AN:$AN,0)),"")</f>
        <v/>
      </c>
      <c r="F916" s="96">
        <f>IFERROR(INDEX('     2022    '!AY:AY,MATCH($A916,'     2022    '!$AN:$AN,0)),0)</f>
        <v>0</v>
      </c>
      <c r="G916" s="180" t="str">
        <f>IFERROR(IF($O$3&gt;68,INDEX('     2022    '!I:I,MATCH($A916,'     2022    '!$AN:$AN,0))*(1-'     2022    '!$BA$1),INDEX('     2022    '!I:I,MATCH($A916,'     2022    '!$AN:$AN,0))),"")</f>
        <v/>
      </c>
      <c r="H916" s="96">
        <f>IFERROR(INDEX('     2022    '!AZ:AZ,MATCH($A916,'     2022    '!$AN:$AN,0)),0)</f>
        <v>0</v>
      </c>
      <c r="I916" s="180" t="str">
        <f>IFERROR(IF($O$3&gt;68,INDEX('     2022    '!M:M,MATCH($A916,'     2022    '!$AN:$AN,0))*(1-'     2022    '!$BA$1),INDEX('     2022    '!M:M,MATCH($A916,'     2022    '!$AN:$AN,0))),"")</f>
        <v/>
      </c>
      <c r="J916" s="181">
        <f t="shared" si="57"/>
        <v>0</v>
      </c>
      <c r="K916" s="182" t="str">
        <f t="shared" si="58"/>
        <v/>
      </c>
      <c r="L916" s="53"/>
      <c r="M916" s="52" t="str">
        <f>IFERROR(INDEX('     2022    '!R:R,MATCH('Order Summary'!$A916,'     2022    '!$AN:$AN,0)),"")</f>
        <v/>
      </c>
      <c r="N916" s="52" t="str">
        <f>IFERROR(INDEX('     2022    '!V:V,MATCH('Order Summary'!$A916,'     2022    '!$AN:$AN,0)),"")</f>
        <v/>
      </c>
      <c r="O916" s="52" t="str">
        <f>IFERROR(INDEX('     2022    '!S:S,MATCH('Order Summary'!$A916,'     2022    '!$AN:$AN,0)),"")</f>
        <v/>
      </c>
      <c r="P916" s="96" t="str">
        <f t="shared" si="56"/>
        <v/>
      </c>
      <c r="R916" s="9"/>
      <c r="S916" s="9"/>
      <c r="T916" s="9"/>
      <c r="U916" s="9"/>
      <c r="V916" s="9"/>
      <c r="W916" s="9"/>
      <c r="X916" s="9"/>
      <c r="Y916" s="9"/>
      <c r="Z916" s="9"/>
      <c r="AA916" s="9"/>
      <c r="AB916" s="9"/>
      <c r="AC916" s="9"/>
      <c r="AD916" s="9"/>
      <c r="AE916" s="9"/>
      <c r="AF916" s="9"/>
      <c r="AG916" s="9"/>
      <c r="AH916" s="9"/>
      <c r="AI916" s="9"/>
      <c r="AJ916" s="9"/>
      <c r="AK916" s="9"/>
      <c r="AL916" s="9"/>
      <c r="AM916" s="9"/>
      <c r="AN916" s="9"/>
      <c r="AO916" s="9"/>
      <c r="AP916" s="9"/>
      <c r="AQ916" s="9"/>
      <c r="AR916" s="9"/>
      <c r="AS916" s="9"/>
      <c r="AT916" s="9"/>
      <c r="AU916" s="9"/>
      <c r="AV916" s="9"/>
      <c r="AW916" s="9"/>
      <c r="AX916" s="9"/>
      <c r="AY916" s="9"/>
      <c r="AZ916" s="9"/>
      <c r="BA916" s="9"/>
      <c r="BB916" s="9"/>
      <c r="BC916" s="9"/>
      <c r="BD916" s="9"/>
      <c r="BE916" s="9"/>
      <c r="BF916" s="9"/>
      <c r="BG916" s="9"/>
      <c r="BH916" s="9"/>
      <c r="BI916" s="9"/>
      <c r="BJ916" s="9"/>
      <c r="BK916" s="9"/>
      <c r="BL916" s="9"/>
      <c r="BM916" s="9"/>
      <c r="BN916" s="9"/>
      <c r="BO916" s="9"/>
      <c r="BP916" s="9"/>
      <c r="BQ916" s="9"/>
      <c r="BR916" s="9"/>
      <c r="BS916" s="9"/>
      <c r="BT916" s="9"/>
      <c r="BU916" s="9"/>
      <c r="BV916" s="9"/>
      <c r="BW916" s="9"/>
      <c r="BX916" s="9"/>
      <c r="BY916" s="9"/>
      <c r="BZ916" s="9"/>
    </row>
    <row r="917" spans="1:78">
      <c r="A917" s="50">
        <f t="shared" si="59"/>
        <v>906</v>
      </c>
      <c r="C917" s="11" t="str">
        <f>IFERROR(INDEX('     2022    '!D:D,MATCH('Order Summary'!$A917,'     2022    '!$AN:$AN,0)),"")</f>
        <v/>
      </c>
      <c r="D917" s="11" t="str">
        <f>IFERROR(INDEX('     2022    '!C:C,MATCH('Order Summary'!$A917,'     2022    '!$AN:$AN,0)),"")</f>
        <v/>
      </c>
      <c r="E917" s="11" t="str">
        <f>IFERROR(INDEX('     2022    '!E:E,MATCH('Order Summary'!$A917,'     2022    '!$AN:$AN,0)),"")</f>
        <v/>
      </c>
      <c r="F917" s="96">
        <f>IFERROR(INDEX('     2022    '!AY:AY,MATCH($A917,'     2022    '!$AN:$AN,0)),0)</f>
        <v>0</v>
      </c>
      <c r="G917" s="180" t="str">
        <f>IFERROR(IF($O$3&gt;68,INDEX('     2022    '!I:I,MATCH($A917,'     2022    '!$AN:$AN,0))*(1-'     2022    '!$BA$1),INDEX('     2022    '!I:I,MATCH($A917,'     2022    '!$AN:$AN,0))),"")</f>
        <v/>
      </c>
      <c r="H917" s="96">
        <f>IFERROR(INDEX('     2022    '!AZ:AZ,MATCH($A917,'     2022    '!$AN:$AN,0)),0)</f>
        <v>0</v>
      </c>
      <c r="I917" s="180" t="str">
        <f>IFERROR(IF($O$3&gt;68,INDEX('     2022    '!M:M,MATCH($A917,'     2022    '!$AN:$AN,0))*(1-'     2022    '!$BA$1),INDEX('     2022    '!M:M,MATCH($A917,'     2022    '!$AN:$AN,0))),"")</f>
        <v/>
      </c>
      <c r="J917" s="181">
        <f t="shared" si="57"/>
        <v>0</v>
      </c>
      <c r="K917" s="182" t="str">
        <f t="shared" si="58"/>
        <v/>
      </c>
      <c r="L917" s="53"/>
      <c r="M917" s="52" t="str">
        <f>IFERROR(INDEX('     2022    '!R:R,MATCH('Order Summary'!$A917,'     2022    '!$AN:$AN,0)),"")</f>
        <v/>
      </c>
      <c r="N917" s="52" t="str">
        <f>IFERROR(INDEX('     2022    '!V:V,MATCH('Order Summary'!$A917,'     2022    '!$AN:$AN,0)),"")</f>
        <v/>
      </c>
      <c r="O917" s="52" t="str">
        <f>IFERROR(INDEX('     2022    '!S:S,MATCH('Order Summary'!$A917,'     2022    '!$AN:$AN,0)),"")</f>
        <v/>
      </c>
      <c r="P917" s="96" t="str">
        <f t="shared" si="56"/>
        <v/>
      </c>
      <c r="R917" s="9"/>
      <c r="S917" s="9"/>
      <c r="T917" s="9"/>
      <c r="U917" s="9"/>
      <c r="V917" s="9"/>
      <c r="W917" s="9"/>
      <c r="X917" s="9"/>
      <c r="Y917" s="9"/>
      <c r="Z917" s="9"/>
      <c r="AA917" s="9"/>
      <c r="AB917" s="9"/>
      <c r="AC917" s="9"/>
      <c r="AD917" s="9"/>
      <c r="AE917" s="9"/>
      <c r="AF917" s="9"/>
      <c r="AG917" s="9"/>
      <c r="AH917" s="9"/>
      <c r="AI917" s="9"/>
      <c r="AJ917" s="9"/>
      <c r="AK917" s="9"/>
      <c r="AL917" s="9"/>
      <c r="AM917" s="9"/>
      <c r="AN917" s="9"/>
      <c r="AO917" s="9"/>
      <c r="AP917" s="9"/>
      <c r="AQ917" s="9"/>
      <c r="AR917" s="9"/>
      <c r="AS917" s="9"/>
      <c r="AT917" s="9"/>
      <c r="AU917" s="9"/>
      <c r="AV917" s="9"/>
      <c r="AW917" s="9"/>
      <c r="AX917" s="9"/>
      <c r="AY917" s="9"/>
      <c r="AZ917" s="9"/>
      <c r="BA917" s="9"/>
      <c r="BB917" s="9"/>
      <c r="BC917" s="9"/>
      <c r="BD917" s="9"/>
      <c r="BE917" s="9"/>
      <c r="BF917" s="9"/>
      <c r="BG917" s="9"/>
      <c r="BH917" s="9"/>
      <c r="BI917" s="9"/>
      <c r="BJ917" s="9"/>
      <c r="BK917" s="9"/>
      <c r="BL917" s="9"/>
      <c r="BM917" s="9"/>
      <c r="BN917" s="9"/>
      <c r="BO917" s="9"/>
      <c r="BP917" s="9"/>
      <c r="BQ917" s="9"/>
      <c r="BR917" s="9"/>
      <c r="BS917" s="9"/>
      <c r="BT917" s="9"/>
      <c r="BU917" s="9"/>
      <c r="BV917" s="9"/>
      <c r="BW917" s="9"/>
      <c r="BX917" s="9"/>
      <c r="BY917" s="9"/>
      <c r="BZ917" s="9"/>
    </row>
    <row r="918" spans="1:78">
      <c r="A918" s="50">
        <f t="shared" si="59"/>
        <v>907</v>
      </c>
      <c r="C918" s="11" t="str">
        <f>IFERROR(INDEX('     2022    '!D:D,MATCH('Order Summary'!$A918,'     2022    '!$AN:$AN,0)),"")</f>
        <v/>
      </c>
      <c r="D918" s="11" t="str">
        <f>IFERROR(INDEX('     2022    '!C:C,MATCH('Order Summary'!$A918,'     2022    '!$AN:$AN,0)),"")</f>
        <v/>
      </c>
      <c r="E918" s="11" t="str">
        <f>IFERROR(INDEX('     2022    '!E:E,MATCH('Order Summary'!$A918,'     2022    '!$AN:$AN,0)),"")</f>
        <v/>
      </c>
      <c r="F918" s="96">
        <f>IFERROR(INDEX('     2022    '!AY:AY,MATCH($A918,'     2022    '!$AN:$AN,0)),0)</f>
        <v>0</v>
      </c>
      <c r="G918" s="180" t="str">
        <f>IFERROR(IF($O$3&gt;68,INDEX('     2022    '!I:I,MATCH($A918,'     2022    '!$AN:$AN,0))*(1-'     2022    '!$BA$1),INDEX('     2022    '!I:I,MATCH($A918,'     2022    '!$AN:$AN,0))),"")</f>
        <v/>
      </c>
      <c r="H918" s="96">
        <f>IFERROR(INDEX('     2022    '!AZ:AZ,MATCH($A918,'     2022    '!$AN:$AN,0)),0)</f>
        <v>0</v>
      </c>
      <c r="I918" s="180" t="str">
        <f>IFERROR(IF($O$3&gt;68,INDEX('     2022    '!M:M,MATCH($A918,'     2022    '!$AN:$AN,0))*(1-'     2022    '!$BA$1),INDEX('     2022    '!M:M,MATCH($A918,'     2022    '!$AN:$AN,0))),"")</f>
        <v/>
      </c>
      <c r="J918" s="181">
        <f t="shared" si="57"/>
        <v>0</v>
      </c>
      <c r="K918" s="182" t="str">
        <f t="shared" si="58"/>
        <v/>
      </c>
      <c r="L918" s="53"/>
      <c r="M918" s="52" t="str">
        <f>IFERROR(INDEX('     2022    '!R:R,MATCH('Order Summary'!$A918,'     2022    '!$AN:$AN,0)),"")</f>
        <v/>
      </c>
      <c r="N918" s="52" t="str">
        <f>IFERROR(INDEX('     2022    '!V:V,MATCH('Order Summary'!$A918,'     2022    '!$AN:$AN,0)),"")</f>
        <v/>
      </c>
      <c r="O918" s="52" t="str">
        <f>IFERROR(INDEX('     2022    '!S:S,MATCH('Order Summary'!$A918,'     2022    '!$AN:$AN,0)),"")</f>
        <v/>
      </c>
      <c r="P918" s="96" t="str">
        <f t="shared" si="56"/>
        <v/>
      </c>
      <c r="R918" s="9"/>
      <c r="S918" s="9"/>
      <c r="T918" s="9"/>
      <c r="U918" s="9"/>
      <c r="V918" s="9"/>
      <c r="W918" s="9"/>
      <c r="X918" s="9"/>
      <c r="Y918" s="9"/>
      <c r="Z918" s="9"/>
      <c r="AA918" s="9"/>
      <c r="AB918" s="9"/>
      <c r="AC918" s="9"/>
      <c r="AD918" s="9"/>
      <c r="AE918" s="9"/>
      <c r="AF918" s="9"/>
      <c r="AG918" s="9"/>
      <c r="AH918" s="9"/>
      <c r="AI918" s="9"/>
      <c r="AJ918" s="9"/>
      <c r="AK918" s="9"/>
      <c r="AL918" s="9"/>
      <c r="AM918" s="9"/>
      <c r="AN918" s="9"/>
      <c r="AO918" s="9"/>
      <c r="AP918" s="9"/>
      <c r="AQ918" s="9"/>
      <c r="AR918" s="9"/>
      <c r="AS918" s="9"/>
      <c r="AT918" s="9"/>
      <c r="AU918" s="9"/>
      <c r="AV918" s="9"/>
      <c r="AW918" s="9"/>
      <c r="AX918" s="9"/>
      <c r="AY918" s="9"/>
      <c r="AZ918" s="9"/>
      <c r="BA918" s="9"/>
      <c r="BB918" s="9"/>
      <c r="BC918" s="9"/>
      <c r="BD918" s="9"/>
      <c r="BE918" s="9"/>
      <c r="BF918" s="9"/>
      <c r="BG918" s="9"/>
      <c r="BH918" s="9"/>
      <c r="BI918" s="9"/>
      <c r="BJ918" s="9"/>
      <c r="BK918" s="9"/>
      <c r="BL918" s="9"/>
      <c r="BM918" s="9"/>
      <c r="BN918" s="9"/>
      <c r="BO918" s="9"/>
      <c r="BP918" s="9"/>
      <c r="BQ918" s="9"/>
      <c r="BR918" s="9"/>
      <c r="BS918" s="9"/>
      <c r="BT918" s="9"/>
      <c r="BU918" s="9"/>
      <c r="BV918" s="9"/>
      <c r="BW918" s="9"/>
      <c r="BX918" s="9"/>
      <c r="BY918" s="9"/>
      <c r="BZ918" s="9"/>
    </row>
    <row r="919" spans="1:78">
      <c r="A919" s="50">
        <f t="shared" si="59"/>
        <v>908</v>
      </c>
      <c r="C919" s="11" t="str">
        <f>IFERROR(INDEX('     2022    '!D:D,MATCH('Order Summary'!$A919,'     2022    '!$AN:$AN,0)),"")</f>
        <v/>
      </c>
      <c r="D919" s="11" t="str">
        <f>IFERROR(INDEX('     2022    '!C:C,MATCH('Order Summary'!$A919,'     2022    '!$AN:$AN,0)),"")</f>
        <v/>
      </c>
      <c r="E919" s="11" t="str">
        <f>IFERROR(INDEX('     2022    '!E:E,MATCH('Order Summary'!$A919,'     2022    '!$AN:$AN,0)),"")</f>
        <v/>
      </c>
      <c r="F919" s="96">
        <f>IFERROR(INDEX('     2022    '!AY:AY,MATCH($A919,'     2022    '!$AN:$AN,0)),0)</f>
        <v>0</v>
      </c>
      <c r="G919" s="180" t="str">
        <f>IFERROR(IF($O$3&gt;68,INDEX('     2022    '!I:I,MATCH($A919,'     2022    '!$AN:$AN,0))*(1-'     2022    '!$BA$1),INDEX('     2022    '!I:I,MATCH($A919,'     2022    '!$AN:$AN,0))),"")</f>
        <v/>
      </c>
      <c r="H919" s="96">
        <f>IFERROR(INDEX('     2022    '!AZ:AZ,MATCH($A919,'     2022    '!$AN:$AN,0)),0)</f>
        <v>0</v>
      </c>
      <c r="I919" s="180" t="str">
        <f>IFERROR(IF($O$3&gt;68,INDEX('     2022    '!M:M,MATCH($A919,'     2022    '!$AN:$AN,0))*(1-'     2022    '!$BA$1),INDEX('     2022    '!M:M,MATCH($A919,'     2022    '!$AN:$AN,0))),"")</f>
        <v/>
      </c>
      <c r="J919" s="181">
        <f t="shared" si="57"/>
        <v>0</v>
      </c>
      <c r="K919" s="182" t="str">
        <f t="shared" si="58"/>
        <v/>
      </c>
      <c r="L919" s="53"/>
      <c r="M919" s="52" t="str">
        <f>IFERROR(INDEX('     2022    '!R:R,MATCH('Order Summary'!$A919,'     2022    '!$AN:$AN,0)),"")</f>
        <v/>
      </c>
      <c r="N919" s="52" t="str">
        <f>IFERROR(INDEX('     2022    '!V:V,MATCH('Order Summary'!$A919,'     2022    '!$AN:$AN,0)),"")</f>
        <v/>
      </c>
      <c r="O919" s="52" t="str">
        <f>IFERROR(INDEX('     2022    '!S:S,MATCH('Order Summary'!$A919,'     2022    '!$AN:$AN,0)),"")</f>
        <v/>
      </c>
      <c r="P919" s="96" t="str">
        <f t="shared" si="56"/>
        <v/>
      </c>
      <c r="R919" s="9"/>
      <c r="S919" s="9"/>
      <c r="T919" s="9"/>
      <c r="U919" s="9"/>
      <c r="V919" s="9"/>
      <c r="W919" s="9"/>
      <c r="X919" s="9"/>
      <c r="Y919" s="9"/>
      <c r="Z919" s="9"/>
      <c r="AA919" s="9"/>
      <c r="AB919" s="9"/>
      <c r="AC919" s="9"/>
      <c r="AD919" s="9"/>
      <c r="AE919" s="9"/>
      <c r="AF919" s="9"/>
      <c r="AG919" s="9"/>
      <c r="AH919" s="9"/>
      <c r="AI919" s="9"/>
      <c r="AJ919" s="9"/>
      <c r="AK919" s="9"/>
      <c r="AL919" s="9"/>
      <c r="AM919" s="9"/>
      <c r="AN919" s="9"/>
      <c r="AO919" s="9"/>
      <c r="AP919" s="9"/>
      <c r="AQ919" s="9"/>
      <c r="AR919" s="9"/>
      <c r="AS919" s="9"/>
      <c r="AT919" s="9"/>
      <c r="AU919" s="9"/>
      <c r="AV919" s="9"/>
      <c r="AW919" s="9"/>
      <c r="AX919" s="9"/>
      <c r="AY919" s="9"/>
      <c r="AZ919" s="9"/>
      <c r="BA919" s="9"/>
      <c r="BB919" s="9"/>
      <c r="BC919" s="9"/>
      <c r="BD919" s="9"/>
      <c r="BE919" s="9"/>
      <c r="BF919" s="9"/>
      <c r="BG919" s="9"/>
      <c r="BH919" s="9"/>
      <c r="BI919" s="9"/>
      <c r="BJ919" s="9"/>
      <c r="BK919" s="9"/>
      <c r="BL919" s="9"/>
      <c r="BM919" s="9"/>
      <c r="BN919" s="9"/>
      <c r="BO919" s="9"/>
      <c r="BP919" s="9"/>
      <c r="BQ919" s="9"/>
      <c r="BR919" s="9"/>
      <c r="BS919" s="9"/>
      <c r="BT919" s="9"/>
      <c r="BU919" s="9"/>
      <c r="BV919" s="9"/>
      <c r="BW919" s="9"/>
      <c r="BX919" s="9"/>
      <c r="BY919" s="9"/>
      <c r="BZ919" s="9"/>
    </row>
    <row r="920" spans="1:78">
      <c r="A920" s="50">
        <f t="shared" si="59"/>
        <v>909</v>
      </c>
      <c r="C920" s="11" t="str">
        <f>IFERROR(INDEX('     2022    '!D:D,MATCH('Order Summary'!$A920,'     2022    '!$AN:$AN,0)),"")</f>
        <v/>
      </c>
      <c r="D920" s="11" t="str">
        <f>IFERROR(INDEX('     2022    '!C:C,MATCH('Order Summary'!$A920,'     2022    '!$AN:$AN,0)),"")</f>
        <v/>
      </c>
      <c r="E920" s="11" t="str">
        <f>IFERROR(INDEX('     2022    '!E:E,MATCH('Order Summary'!$A920,'     2022    '!$AN:$AN,0)),"")</f>
        <v/>
      </c>
      <c r="F920" s="96">
        <f>IFERROR(INDEX('     2022    '!AY:AY,MATCH($A920,'     2022    '!$AN:$AN,0)),0)</f>
        <v>0</v>
      </c>
      <c r="G920" s="180" t="str">
        <f>IFERROR(IF($O$3&gt;68,INDEX('     2022    '!I:I,MATCH($A920,'     2022    '!$AN:$AN,0))*(1-'     2022    '!$BA$1),INDEX('     2022    '!I:I,MATCH($A920,'     2022    '!$AN:$AN,0))),"")</f>
        <v/>
      </c>
      <c r="H920" s="96">
        <f>IFERROR(INDEX('     2022    '!AZ:AZ,MATCH($A920,'     2022    '!$AN:$AN,0)),0)</f>
        <v>0</v>
      </c>
      <c r="I920" s="180" t="str">
        <f>IFERROR(IF($O$3&gt;68,INDEX('     2022    '!M:M,MATCH($A920,'     2022    '!$AN:$AN,0))*(1-'     2022    '!$BA$1),INDEX('     2022    '!M:M,MATCH($A920,'     2022    '!$AN:$AN,0))),"")</f>
        <v/>
      </c>
      <c r="J920" s="181">
        <f t="shared" si="57"/>
        <v>0</v>
      </c>
      <c r="K920" s="182" t="str">
        <f t="shared" si="58"/>
        <v/>
      </c>
      <c r="L920" s="53"/>
      <c r="M920" s="52" t="str">
        <f>IFERROR(INDEX('     2022    '!R:R,MATCH('Order Summary'!$A920,'     2022    '!$AN:$AN,0)),"")</f>
        <v/>
      </c>
      <c r="N920" s="52" t="str">
        <f>IFERROR(INDEX('     2022    '!V:V,MATCH('Order Summary'!$A920,'     2022    '!$AN:$AN,0)),"")</f>
        <v/>
      </c>
      <c r="O920" s="52" t="str">
        <f>IFERROR(INDEX('     2022    '!S:S,MATCH('Order Summary'!$A920,'     2022    '!$AN:$AN,0)),"")</f>
        <v/>
      </c>
      <c r="P920" s="96" t="str">
        <f t="shared" si="56"/>
        <v/>
      </c>
      <c r="R920" s="9"/>
      <c r="S920" s="9"/>
      <c r="T920" s="9"/>
      <c r="U920" s="9"/>
      <c r="V920" s="9"/>
      <c r="W920" s="9"/>
      <c r="X920" s="9"/>
      <c r="Y920" s="9"/>
      <c r="Z920" s="9"/>
      <c r="AA920" s="9"/>
      <c r="AB920" s="9"/>
      <c r="AC920" s="9"/>
      <c r="AD920" s="9"/>
      <c r="AE920" s="9"/>
      <c r="AF920" s="9"/>
      <c r="AG920" s="9"/>
      <c r="AH920" s="9"/>
      <c r="AI920" s="9"/>
      <c r="AJ920" s="9"/>
      <c r="AK920" s="9"/>
      <c r="AL920" s="9"/>
      <c r="AM920" s="9"/>
      <c r="AN920" s="9"/>
      <c r="AO920" s="9"/>
      <c r="AP920" s="9"/>
      <c r="AQ920" s="9"/>
      <c r="AR920" s="9"/>
      <c r="AS920" s="9"/>
      <c r="AT920" s="9"/>
      <c r="AU920" s="9"/>
      <c r="AV920" s="9"/>
      <c r="AW920" s="9"/>
      <c r="AX920" s="9"/>
      <c r="AY920" s="9"/>
      <c r="AZ920" s="9"/>
      <c r="BA920" s="9"/>
      <c r="BB920" s="9"/>
      <c r="BC920" s="9"/>
      <c r="BD920" s="9"/>
      <c r="BE920" s="9"/>
      <c r="BF920" s="9"/>
      <c r="BG920" s="9"/>
      <c r="BH920" s="9"/>
      <c r="BI920" s="9"/>
      <c r="BJ920" s="9"/>
      <c r="BK920" s="9"/>
      <c r="BL920" s="9"/>
      <c r="BM920" s="9"/>
      <c r="BN920" s="9"/>
      <c r="BO920" s="9"/>
      <c r="BP920" s="9"/>
      <c r="BQ920" s="9"/>
      <c r="BR920" s="9"/>
      <c r="BS920" s="9"/>
      <c r="BT920" s="9"/>
      <c r="BU920" s="9"/>
      <c r="BV920" s="9"/>
      <c r="BW920" s="9"/>
      <c r="BX920" s="9"/>
      <c r="BY920" s="9"/>
      <c r="BZ920" s="9"/>
    </row>
    <row r="921" spans="1:78">
      <c r="A921" s="50">
        <f t="shared" si="59"/>
        <v>910</v>
      </c>
      <c r="C921" s="11" t="str">
        <f>IFERROR(INDEX('     2022    '!D:D,MATCH('Order Summary'!$A921,'     2022    '!$AN:$AN,0)),"")</f>
        <v/>
      </c>
      <c r="D921" s="11" t="str">
        <f>IFERROR(INDEX('     2022    '!C:C,MATCH('Order Summary'!$A921,'     2022    '!$AN:$AN,0)),"")</f>
        <v/>
      </c>
      <c r="E921" s="11" t="str">
        <f>IFERROR(INDEX('     2022    '!E:E,MATCH('Order Summary'!$A921,'     2022    '!$AN:$AN,0)),"")</f>
        <v/>
      </c>
      <c r="F921" s="96">
        <f>IFERROR(INDEX('     2022    '!AY:AY,MATCH($A921,'     2022    '!$AN:$AN,0)),0)</f>
        <v>0</v>
      </c>
      <c r="G921" s="180" t="str">
        <f>IFERROR(IF($O$3&gt;68,INDEX('     2022    '!I:I,MATCH($A921,'     2022    '!$AN:$AN,0))*(1-'     2022    '!$BA$1),INDEX('     2022    '!I:I,MATCH($A921,'     2022    '!$AN:$AN,0))),"")</f>
        <v/>
      </c>
      <c r="H921" s="96">
        <f>IFERROR(INDEX('     2022    '!AZ:AZ,MATCH($A921,'     2022    '!$AN:$AN,0)),0)</f>
        <v>0</v>
      </c>
      <c r="I921" s="180" t="str">
        <f>IFERROR(IF($O$3&gt;68,INDEX('     2022    '!M:M,MATCH($A921,'     2022    '!$AN:$AN,0))*(1-'     2022    '!$BA$1),INDEX('     2022    '!M:M,MATCH($A921,'     2022    '!$AN:$AN,0))),"")</f>
        <v/>
      </c>
      <c r="J921" s="181">
        <f t="shared" si="57"/>
        <v>0</v>
      </c>
      <c r="K921" s="182" t="str">
        <f t="shared" si="58"/>
        <v/>
      </c>
      <c r="L921" s="53"/>
      <c r="M921" s="52" t="str">
        <f>IFERROR(INDEX('     2022    '!R:R,MATCH('Order Summary'!$A921,'     2022    '!$AN:$AN,0)),"")</f>
        <v/>
      </c>
      <c r="N921" s="52" t="str">
        <f>IFERROR(INDEX('     2022    '!V:V,MATCH('Order Summary'!$A921,'     2022    '!$AN:$AN,0)),"")</f>
        <v/>
      </c>
      <c r="O921" s="52" t="str">
        <f>IFERROR(INDEX('     2022    '!S:S,MATCH('Order Summary'!$A921,'     2022    '!$AN:$AN,0)),"")</f>
        <v/>
      </c>
      <c r="P921" s="96" t="str">
        <f t="shared" si="56"/>
        <v/>
      </c>
      <c r="R921" s="9"/>
      <c r="S921" s="9"/>
      <c r="T921" s="9"/>
      <c r="U921" s="9"/>
      <c r="V921" s="9"/>
      <c r="W921" s="9"/>
      <c r="X921" s="9"/>
      <c r="Y921" s="9"/>
      <c r="Z921" s="9"/>
      <c r="AA921" s="9"/>
      <c r="AB921" s="9"/>
      <c r="AC921" s="9"/>
      <c r="AD921" s="9"/>
      <c r="AE921" s="9"/>
      <c r="AF921" s="9"/>
      <c r="AG921" s="9"/>
      <c r="AH921" s="9"/>
      <c r="AI921" s="9"/>
      <c r="AJ921" s="9"/>
      <c r="AK921" s="9"/>
      <c r="AL921" s="9"/>
      <c r="AM921" s="9"/>
      <c r="AN921" s="9"/>
      <c r="AO921" s="9"/>
      <c r="AP921" s="9"/>
      <c r="AQ921" s="9"/>
      <c r="AR921" s="9"/>
      <c r="AS921" s="9"/>
      <c r="AT921" s="9"/>
      <c r="AU921" s="9"/>
      <c r="AV921" s="9"/>
      <c r="AW921" s="9"/>
      <c r="AX921" s="9"/>
      <c r="AY921" s="9"/>
      <c r="AZ921" s="9"/>
      <c r="BA921" s="9"/>
      <c r="BB921" s="9"/>
      <c r="BC921" s="9"/>
      <c r="BD921" s="9"/>
      <c r="BE921" s="9"/>
      <c r="BF921" s="9"/>
      <c r="BG921" s="9"/>
      <c r="BH921" s="9"/>
      <c r="BI921" s="9"/>
      <c r="BJ921" s="9"/>
      <c r="BK921" s="9"/>
      <c r="BL921" s="9"/>
      <c r="BM921" s="9"/>
      <c r="BN921" s="9"/>
      <c r="BO921" s="9"/>
      <c r="BP921" s="9"/>
      <c r="BQ921" s="9"/>
      <c r="BR921" s="9"/>
      <c r="BS921" s="9"/>
      <c r="BT921" s="9"/>
      <c r="BU921" s="9"/>
      <c r="BV921" s="9"/>
      <c r="BW921" s="9"/>
      <c r="BX921" s="9"/>
      <c r="BY921" s="9"/>
      <c r="BZ921" s="9"/>
    </row>
    <row r="922" spans="1:78">
      <c r="A922" s="50">
        <f t="shared" si="59"/>
        <v>911</v>
      </c>
      <c r="C922" s="11" t="str">
        <f>IFERROR(INDEX('     2022    '!D:D,MATCH('Order Summary'!$A922,'     2022    '!$AN:$AN,0)),"")</f>
        <v/>
      </c>
      <c r="D922" s="11" t="str">
        <f>IFERROR(INDEX('     2022    '!C:C,MATCH('Order Summary'!$A922,'     2022    '!$AN:$AN,0)),"")</f>
        <v/>
      </c>
      <c r="E922" s="11" t="str">
        <f>IFERROR(INDEX('     2022    '!E:E,MATCH('Order Summary'!$A922,'     2022    '!$AN:$AN,0)),"")</f>
        <v/>
      </c>
      <c r="F922" s="96">
        <f>IFERROR(INDEX('     2022    '!AY:AY,MATCH($A922,'     2022    '!$AN:$AN,0)),0)</f>
        <v>0</v>
      </c>
      <c r="G922" s="180" t="str">
        <f>IFERROR(IF($O$3&gt;68,INDEX('     2022    '!I:I,MATCH($A922,'     2022    '!$AN:$AN,0))*(1-'     2022    '!$BA$1),INDEX('     2022    '!I:I,MATCH($A922,'     2022    '!$AN:$AN,0))),"")</f>
        <v/>
      </c>
      <c r="H922" s="96">
        <f>IFERROR(INDEX('     2022    '!AZ:AZ,MATCH($A922,'     2022    '!$AN:$AN,0)),0)</f>
        <v>0</v>
      </c>
      <c r="I922" s="180" t="str">
        <f>IFERROR(IF($O$3&gt;68,INDEX('     2022    '!M:M,MATCH($A922,'     2022    '!$AN:$AN,0))*(1-'     2022    '!$BA$1),INDEX('     2022    '!M:M,MATCH($A922,'     2022    '!$AN:$AN,0))),"")</f>
        <v/>
      </c>
      <c r="J922" s="181">
        <f t="shared" si="57"/>
        <v>0</v>
      </c>
      <c r="K922" s="182" t="str">
        <f t="shared" si="58"/>
        <v/>
      </c>
      <c r="L922" s="53"/>
      <c r="M922" s="52" t="str">
        <f>IFERROR(INDEX('     2022    '!R:R,MATCH('Order Summary'!$A922,'     2022    '!$AN:$AN,0)),"")</f>
        <v/>
      </c>
      <c r="N922" s="52" t="str">
        <f>IFERROR(INDEX('     2022    '!V:V,MATCH('Order Summary'!$A922,'     2022    '!$AN:$AN,0)),"")</f>
        <v/>
      </c>
      <c r="O922" s="52" t="str">
        <f>IFERROR(INDEX('     2022    '!S:S,MATCH('Order Summary'!$A922,'     2022    '!$AN:$AN,0)),"")</f>
        <v/>
      </c>
      <c r="P922" s="96" t="str">
        <f t="shared" si="56"/>
        <v/>
      </c>
      <c r="R922" s="9"/>
      <c r="S922" s="9"/>
      <c r="T922" s="9"/>
      <c r="U922" s="9"/>
      <c r="V922" s="9"/>
      <c r="W922" s="9"/>
      <c r="X922" s="9"/>
      <c r="Y922" s="9"/>
      <c r="Z922" s="9"/>
      <c r="AA922" s="9"/>
      <c r="AB922" s="9"/>
      <c r="AC922" s="9"/>
      <c r="AD922" s="9"/>
      <c r="AE922" s="9"/>
      <c r="AF922" s="9"/>
      <c r="AG922" s="9"/>
      <c r="AH922" s="9"/>
      <c r="AI922" s="9"/>
      <c r="AJ922" s="9"/>
      <c r="AK922" s="9"/>
      <c r="AL922" s="9"/>
      <c r="AM922" s="9"/>
      <c r="AN922" s="9"/>
      <c r="AO922" s="9"/>
      <c r="AP922" s="9"/>
      <c r="AQ922" s="9"/>
      <c r="AR922" s="9"/>
      <c r="AS922" s="9"/>
      <c r="AT922" s="9"/>
      <c r="AU922" s="9"/>
      <c r="AV922" s="9"/>
      <c r="AW922" s="9"/>
      <c r="AX922" s="9"/>
      <c r="AY922" s="9"/>
      <c r="AZ922" s="9"/>
      <c r="BA922" s="9"/>
      <c r="BB922" s="9"/>
      <c r="BC922" s="9"/>
      <c r="BD922" s="9"/>
      <c r="BE922" s="9"/>
      <c r="BF922" s="9"/>
      <c r="BG922" s="9"/>
      <c r="BH922" s="9"/>
      <c r="BI922" s="9"/>
      <c r="BJ922" s="9"/>
      <c r="BK922" s="9"/>
      <c r="BL922" s="9"/>
      <c r="BM922" s="9"/>
      <c r="BN922" s="9"/>
      <c r="BO922" s="9"/>
      <c r="BP922" s="9"/>
      <c r="BQ922" s="9"/>
      <c r="BR922" s="9"/>
      <c r="BS922" s="9"/>
      <c r="BT922" s="9"/>
      <c r="BU922" s="9"/>
      <c r="BV922" s="9"/>
      <c r="BW922" s="9"/>
      <c r="BX922" s="9"/>
      <c r="BY922" s="9"/>
      <c r="BZ922" s="9"/>
    </row>
    <row r="923" spans="1:78">
      <c r="A923" s="50">
        <f t="shared" si="59"/>
        <v>912</v>
      </c>
      <c r="C923" s="11" t="str">
        <f>IFERROR(INDEX('     2022    '!D:D,MATCH('Order Summary'!$A923,'     2022    '!$AN:$AN,0)),"")</f>
        <v/>
      </c>
      <c r="D923" s="11" t="str">
        <f>IFERROR(INDEX('     2022    '!C:C,MATCH('Order Summary'!$A923,'     2022    '!$AN:$AN,0)),"")</f>
        <v/>
      </c>
      <c r="E923" s="11" t="str">
        <f>IFERROR(INDEX('     2022    '!E:E,MATCH('Order Summary'!$A923,'     2022    '!$AN:$AN,0)),"")</f>
        <v/>
      </c>
      <c r="F923" s="96">
        <f>IFERROR(INDEX('     2022    '!AY:AY,MATCH($A923,'     2022    '!$AN:$AN,0)),0)</f>
        <v>0</v>
      </c>
      <c r="G923" s="180" t="str">
        <f>IFERROR(IF($O$3&gt;68,INDEX('     2022    '!I:I,MATCH($A923,'     2022    '!$AN:$AN,0))*(1-'     2022    '!$BA$1),INDEX('     2022    '!I:I,MATCH($A923,'     2022    '!$AN:$AN,0))),"")</f>
        <v/>
      </c>
      <c r="H923" s="96">
        <f>IFERROR(INDEX('     2022    '!AZ:AZ,MATCH($A923,'     2022    '!$AN:$AN,0)),0)</f>
        <v>0</v>
      </c>
      <c r="I923" s="180" t="str">
        <f>IFERROR(IF($O$3&gt;68,INDEX('     2022    '!M:M,MATCH($A923,'     2022    '!$AN:$AN,0))*(1-'     2022    '!$BA$1),INDEX('     2022    '!M:M,MATCH($A923,'     2022    '!$AN:$AN,0))),"")</f>
        <v/>
      </c>
      <c r="J923" s="181">
        <f t="shared" si="57"/>
        <v>0</v>
      </c>
      <c r="K923" s="182" t="str">
        <f t="shared" si="58"/>
        <v/>
      </c>
      <c r="L923" s="53"/>
      <c r="M923" s="52" t="str">
        <f>IFERROR(INDEX('     2022    '!R:R,MATCH('Order Summary'!$A923,'     2022    '!$AN:$AN,0)),"")</f>
        <v/>
      </c>
      <c r="N923" s="52" t="str">
        <f>IFERROR(INDEX('     2022    '!V:V,MATCH('Order Summary'!$A923,'     2022    '!$AN:$AN,0)),"")</f>
        <v/>
      </c>
      <c r="O923" s="52" t="str">
        <f>IFERROR(INDEX('     2022    '!S:S,MATCH('Order Summary'!$A923,'     2022    '!$AN:$AN,0)),"")</f>
        <v/>
      </c>
      <c r="P923" s="96" t="str">
        <f t="shared" si="56"/>
        <v/>
      </c>
      <c r="R923" s="9"/>
      <c r="S923" s="9"/>
      <c r="T923" s="9"/>
      <c r="U923" s="9"/>
      <c r="V923" s="9"/>
      <c r="W923" s="9"/>
      <c r="X923" s="9"/>
      <c r="Y923" s="9"/>
      <c r="Z923" s="9"/>
      <c r="AA923" s="9"/>
      <c r="AB923" s="9"/>
      <c r="AC923" s="9"/>
      <c r="AD923" s="9"/>
      <c r="AE923" s="9"/>
      <c r="AF923" s="9"/>
      <c r="AG923" s="9"/>
      <c r="AH923" s="9"/>
      <c r="AI923" s="9"/>
      <c r="AJ923" s="9"/>
      <c r="AK923" s="9"/>
      <c r="AL923" s="9"/>
      <c r="AM923" s="9"/>
      <c r="AN923" s="9"/>
      <c r="AO923" s="9"/>
      <c r="AP923" s="9"/>
      <c r="AQ923" s="9"/>
      <c r="AR923" s="9"/>
      <c r="AS923" s="9"/>
      <c r="AT923" s="9"/>
      <c r="AU923" s="9"/>
      <c r="AV923" s="9"/>
      <c r="AW923" s="9"/>
      <c r="AX923" s="9"/>
      <c r="AY923" s="9"/>
      <c r="AZ923" s="9"/>
      <c r="BA923" s="9"/>
      <c r="BB923" s="9"/>
      <c r="BC923" s="9"/>
      <c r="BD923" s="9"/>
      <c r="BE923" s="9"/>
      <c r="BF923" s="9"/>
      <c r="BG923" s="9"/>
      <c r="BH923" s="9"/>
      <c r="BI923" s="9"/>
      <c r="BJ923" s="9"/>
      <c r="BK923" s="9"/>
      <c r="BL923" s="9"/>
      <c r="BM923" s="9"/>
      <c r="BN923" s="9"/>
      <c r="BO923" s="9"/>
      <c r="BP923" s="9"/>
      <c r="BQ923" s="9"/>
      <c r="BR923" s="9"/>
      <c r="BS923" s="9"/>
      <c r="BT923" s="9"/>
      <c r="BU923" s="9"/>
      <c r="BV923" s="9"/>
      <c r="BW923" s="9"/>
      <c r="BX923" s="9"/>
      <c r="BY923" s="9"/>
      <c r="BZ923" s="9"/>
    </row>
    <row r="924" spans="1:78">
      <c r="A924" s="50">
        <f t="shared" si="59"/>
        <v>913</v>
      </c>
      <c r="C924" s="11" t="str">
        <f>IFERROR(INDEX('     2022    '!D:D,MATCH('Order Summary'!$A924,'     2022    '!$AN:$AN,0)),"")</f>
        <v/>
      </c>
      <c r="D924" s="11" t="str">
        <f>IFERROR(INDEX('     2022    '!C:C,MATCH('Order Summary'!$A924,'     2022    '!$AN:$AN,0)),"")</f>
        <v/>
      </c>
      <c r="E924" s="11" t="str">
        <f>IFERROR(INDEX('     2022    '!E:E,MATCH('Order Summary'!$A924,'     2022    '!$AN:$AN,0)),"")</f>
        <v/>
      </c>
      <c r="F924" s="96">
        <f>IFERROR(INDEX('     2022    '!AY:AY,MATCH($A924,'     2022    '!$AN:$AN,0)),0)</f>
        <v>0</v>
      </c>
      <c r="G924" s="180" t="str">
        <f>IFERROR(IF($O$3&gt;68,INDEX('     2022    '!I:I,MATCH($A924,'     2022    '!$AN:$AN,0))*(1-'     2022    '!$BA$1),INDEX('     2022    '!I:I,MATCH($A924,'     2022    '!$AN:$AN,0))),"")</f>
        <v/>
      </c>
      <c r="H924" s="96">
        <f>IFERROR(INDEX('     2022    '!AZ:AZ,MATCH($A924,'     2022    '!$AN:$AN,0)),0)</f>
        <v>0</v>
      </c>
      <c r="I924" s="180" t="str">
        <f>IFERROR(IF($O$3&gt;68,INDEX('     2022    '!M:M,MATCH($A924,'     2022    '!$AN:$AN,0))*(1-'     2022    '!$BA$1),INDEX('     2022    '!M:M,MATCH($A924,'     2022    '!$AN:$AN,0))),"")</f>
        <v/>
      </c>
      <c r="J924" s="181">
        <f t="shared" si="57"/>
        <v>0</v>
      </c>
      <c r="K924" s="182" t="str">
        <f t="shared" si="58"/>
        <v/>
      </c>
      <c r="L924" s="53"/>
      <c r="M924" s="52" t="str">
        <f>IFERROR(INDEX('     2022    '!R:R,MATCH('Order Summary'!$A924,'     2022    '!$AN:$AN,0)),"")</f>
        <v/>
      </c>
      <c r="N924" s="52" t="str">
        <f>IFERROR(INDEX('     2022    '!V:V,MATCH('Order Summary'!$A924,'     2022    '!$AN:$AN,0)),"")</f>
        <v/>
      </c>
      <c r="O924" s="52" t="str">
        <f>IFERROR(INDEX('     2022    '!S:S,MATCH('Order Summary'!$A924,'     2022    '!$AN:$AN,0)),"")</f>
        <v/>
      </c>
      <c r="P924" s="96" t="str">
        <f t="shared" si="56"/>
        <v/>
      </c>
      <c r="R924" s="9"/>
      <c r="S924" s="9"/>
      <c r="T924" s="9"/>
      <c r="U924" s="9"/>
      <c r="V924" s="9"/>
      <c r="W924" s="9"/>
      <c r="X924" s="9"/>
      <c r="Y924" s="9"/>
      <c r="Z924" s="9"/>
      <c r="AA924" s="9"/>
      <c r="AB924" s="9"/>
      <c r="AC924" s="9"/>
      <c r="AD924" s="9"/>
      <c r="AE924" s="9"/>
      <c r="AF924" s="9"/>
      <c r="AG924" s="9"/>
      <c r="AH924" s="9"/>
      <c r="AI924" s="9"/>
      <c r="AJ924" s="9"/>
      <c r="AK924" s="9"/>
      <c r="AL924" s="9"/>
      <c r="AM924" s="9"/>
      <c r="AN924" s="9"/>
      <c r="AO924" s="9"/>
      <c r="AP924" s="9"/>
      <c r="AQ924" s="9"/>
      <c r="AR924" s="9"/>
      <c r="AS924" s="9"/>
      <c r="AT924" s="9"/>
      <c r="AU924" s="9"/>
      <c r="AV924" s="9"/>
      <c r="AW924" s="9"/>
      <c r="AX924" s="9"/>
      <c r="AY924" s="9"/>
      <c r="AZ924" s="9"/>
      <c r="BA924" s="9"/>
      <c r="BB924" s="9"/>
      <c r="BC924" s="9"/>
      <c r="BD924" s="9"/>
      <c r="BE924" s="9"/>
      <c r="BF924" s="9"/>
      <c r="BG924" s="9"/>
      <c r="BH924" s="9"/>
      <c r="BI924" s="9"/>
      <c r="BJ924" s="9"/>
      <c r="BK924" s="9"/>
      <c r="BL924" s="9"/>
      <c r="BM924" s="9"/>
      <c r="BN924" s="9"/>
      <c r="BO924" s="9"/>
      <c r="BP924" s="9"/>
      <c r="BQ924" s="9"/>
      <c r="BR924" s="9"/>
      <c r="BS924" s="9"/>
      <c r="BT924" s="9"/>
      <c r="BU924" s="9"/>
      <c r="BV924" s="9"/>
      <c r="BW924" s="9"/>
      <c r="BX924" s="9"/>
      <c r="BY924" s="9"/>
      <c r="BZ924" s="9"/>
    </row>
    <row r="925" spans="1:78">
      <c r="A925" s="50">
        <f t="shared" si="59"/>
        <v>914</v>
      </c>
      <c r="C925" s="11" t="str">
        <f>IFERROR(INDEX('     2022    '!D:D,MATCH('Order Summary'!$A925,'     2022    '!$AN:$AN,0)),"")</f>
        <v/>
      </c>
      <c r="D925" s="11" t="str">
        <f>IFERROR(INDEX('     2022    '!C:C,MATCH('Order Summary'!$A925,'     2022    '!$AN:$AN,0)),"")</f>
        <v/>
      </c>
      <c r="E925" s="11" t="str">
        <f>IFERROR(INDEX('     2022    '!E:E,MATCH('Order Summary'!$A925,'     2022    '!$AN:$AN,0)),"")</f>
        <v/>
      </c>
      <c r="F925" s="96">
        <f>IFERROR(INDEX('     2022    '!AY:AY,MATCH($A925,'     2022    '!$AN:$AN,0)),0)</f>
        <v>0</v>
      </c>
      <c r="G925" s="180" t="str">
        <f>IFERROR(IF($O$3&gt;68,INDEX('     2022    '!I:I,MATCH($A925,'     2022    '!$AN:$AN,0))*(1-'     2022    '!$BA$1),INDEX('     2022    '!I:I,MATCH($A925,'     2022    '!$AN:$AN,0))),"")</f>
        <v/>
      </c>
      <c r="H925" s="96">
        <f>IFERROR(INDEX('     2022    '!AZ:AZ,MATCH($A925,'     2022    '!$AN:$AN,0)),0)</f>
        <v>0</v>
      </c>
      <c r="I925" s="180" t="str">
        <f>IFERROR(IF($O$3&gt;68,INDEX('     2022    '!M:M,MATCH($A925,'     2022    '!$AN:$AN,0))*(1-'     2022    '!$BA$1),INDEX('     2022    '!M:M,MATCH($A925,'     2022    '!$AN:$AN,0))),"")</f>
        <v/>
      </c>
      <c r="J925" s="181">
        <f t="shared" si="57"/>
        <v>0</v>
      </c>
      <c r="K925" s="182" t="str">
        <f t="shared" si="58"/>
        <v/>
      </c>
      <c r="L925" s="53"/>
      <c r="M925" s="52" t="str">
        <f>IFERROR(INDEX('     2022    '!R:R,MATCH('Order Summary'!$A925,'     2022    '!$AN:$AN,0)),"")</f>
        <v/>
      </c>
      <c r="N925" s="52" t="str">
        <f>IFERROR(INDEX('     2022    '!V:V,MATCH('Order Summary'!$A925,'     2022    '!$AN:$AN,0)),"")</f>
        <v/>
      </c>
      <c r="O925" s="52" t="str">
        <f>IFERROR(INDEX('     2022    '!S:S,MATCH('Order Summary'!$A925,'     2022    '!$AN:$AN,0)),"")</f>
        <v/>
      </c>
      <c r="P925" s="96" t="str">
        <f t="shared" si="56"/>
        <v/>
      </c>
      <c r="R925" s="9"/>
      <c r="S925" s="9"/>
      <c r="T925" s="9"/>
      <c r="U925" s="9"/>
      <c r="V925" s="9"/>
      <c r="W925" s="9"/>
      <c r="X925" s="9"/>
      <c r="Y925" s="9"/>
      <c r="Z925" s="9"/>
      <c r="AA925" s="9"/>
      <c r="AB925" s="9"/>
      <c r="AC925" s="9"/>
      <c r="AD925" s="9"/>
      <c r="AE925" s="9"/>
      <c r="AF925" s="9"/>
      <c r="AG925" s="9"/>
      <c r="AH925" s="9"/>
      <c r="AI925" s="9"/>
      <c r="AJ925" s="9"/>
      <c r="AK925" s="9"/>
      <c r="AL925" s="9"/>
      <c r="AM925" s="9"/>
      <c r="AN925" s="9"/>
      <c r="AO925" s="9"/>
      <c r="AP925" s="9"/>
      <c r="AQ925" s="9"/>
      <c r="AR925" s="9"/>
      <c r="AS925" s="9"/>
      <c r="AT925" s="9"/>
      <c r="AU925" s="9"/>
      <c r="AV925" s="9"/>
      <c r="AW925" s="9"/>
      <c r="AX925" s="9"/>
      <c r="AY925" s="9"/>
      <c r="AZ925" s="9"/>
      <c r="BA925" s="9"/>
      <c r="BB925" s="9"/>
      <c r="BC925" s="9"/>
      <c r="BD925" s="9"/>
      <c r="BE925" s="9"/>
      <c r="BF925" s="9"/>
      <c r="BG925" s="9"/>
      <c r="BH925" s="9"/>
      <c r="BI925" s="9"/>
      <c r="BJ925" s="9"/>
      <c r="BK925" s="9"/>
      <c r="BL925" s="9"/>
      <c r="BM925" s="9"/>
      <c r="BN925" s="9"/>
      <c r="BO925" s="9"/>
      <c r="BP925" s="9"/>
      <c r="BQ925" s="9"/>
      <c r="BR925" s="9"/>
      <c r="BS925" s="9"/>
      <c r="BT925" s="9"/>
      <c r="BU925" s="9"/>
      <c r="BV925" s="9"/>
      <c r="BW925" s="9"/>
      <c r="BX925" s="9"/>
      <c r="BY925" s="9"/>
      <c r="BZ925" s="9"/>
    </row>
    <row r="926" spans="1:78">
      <c r="A926" s="50">
        <f t="shared" si="59"/>
        <v>915</v>
      </c>
      <c r="C926" s="11" t="str">
        <f>IFERROR(INDEX('     2022    '!D:D,MATCH('Order Summary'!$A926,'     2022    '!$AN:$AN,0)),"")</f>
        <v/>
      </c>
      <c r="D926" s="11" t="str">
        <f>IFERROR(INDEX('     2022    '!C:C,MATCH('Order Summary'!$A926,'     2022    '!$AN:$AN,0)),"")</f>
        <v/>
      </c>
      <c r="E926" s="11" t="str">
        <f>IFERROR(INDEX('     2022    '!E:E,MATCH('Order Summary'!$A926,'     2022    '!$AN:$AN,0)),"")</f>
        <v/>
      </c>
      <c r="F926" s="96">
        <f>IFERROR(INDEX('     2022    '!AY:AY,MATCH($A926,'     2022    '!$AN:$AN,0)),0)</f>
        <v>0</v>
      </c>
      <c r="G926" s="180" t="str">
        <f>IFERROR(IF($O$3&gt;68,INDEX('     2022    '!I:I,MATCH($A926,'     2022    '!$AN:$AN,0))*(1-'     2022    '!$BA$1),INDEX('     2022    '!I:I,MATCH($A926,'     2022    '!$AN:$AN,0))),"")</f>
        <v/>
      </c>
      <c r="H926" s="96">
        <f>IFERROR(INDEX('     2022    '!AZ:AZ,MATCH($A926,'     2022    '!$AN:$AN,0)),0)</f>
        <v>0</v>
      </c>
      <c r="I926" s="180" t="str">
        <f>IFERROR(IF($O$3&gt;68,INDEX('     2022    '!M:M,MATCH($A926,'     2022    '!$AN:$AN,0))*(1-'     2022    '!$BA$1),INDEX('     2022    '!M:M,MATCH($A926,'     2022    '!$AN:$AN,0))),"")</f>
        <v/>
      </c>
      <c r="J926" s="181">
        <f t="shared" si="57"/>
        <v>0</v>
      </c>
      <c r="K926" s="182" t="str">
        <f t="shared" si="58"/>
        <v/>
      </c>
      <c r="L926" s="53"/>
      <c r="M926" s="52" t="str">
        <f>IFERROR(INDEX('     2022    '!R:R,MATCH('Order Summary'!$A926,'     2022    '!$AN:$AN,0)),"")</f>
        <v/>
      </c>
      <c r="N926" s="52" t="str">
        <f>IFERROR(INDEX('     2022    '!V:V,MATCH('Order Summary'!$A926,'     2022    '!$AN:$AN,0)),"")</f>
        <v/>
      </c>
      <c r="O926" s="52" t="str">
        <f>IFERROR(INDEX('     2022    '!S:S,MATCH('Order Summary'!$A926,'     2022    '!$AN:$AN,0)),"")</f>
        <v/>
      </c>
      <c r="P926" s="96" t="str">
        <f t="shared" si="56"/>
        <v/>
      </c>
      <c r="R926" s="9"/>
      <c r="S926" s="9"/>
      <c r="T926" s="9"/>
      <c r="U926" s="9"/>
      <c r="V926" s="9"/>
      <c r="W926" s="9"/>
      <c r="X926" s="9"/>
      <c r="Y926" s="9"/>
      <c r="Z926" s="9"/>
      <c r="AA926" s="9"/>
      <c r="AB926" s="9"/>
      <c r="AC926" s="9"/>
      <c r="AD926" s="9"/>
      <c r="AE926" s="9"/>
      <c r="AF926" s="9"/>
      <c r="AG926" s="9"/>
      <c r="AH926" s="9"/>
      <c r="AI926" s="9"/>
      <c r="AJ926" s="9"/>
      <c r="AK926" s="9"/>
      <c r="AL926" s="9"/>
      <c r="AM926" s="9"/>
      <c r="AN926" s="9"/>
      <c r="AO926" s="9"/>
      <c r="AP926" s="9"/>
      <c r="AQ926" s="9"/>
      <c r="AR926" s="9"/>
      <c r="AS926" s="9"/>
      <c r="AT926" s="9"/>
      <c r="AU926" s="9"/>
      <c r="AV926" s="9"/>
      <c r="AW926" s="9"/>
      <c r="AX926" s="9"/>
      <c r="AY926" s="9"/>
      <c r="AZ926" s="9"/>
      <c r="BA926" s="9"/>
      <c r="BB926" s="9"/>
      <c r="BC926" s="9"/>
      <c r="BD926" s="9"/>
      <c r="BE926" s="9"/>
      <c r="BF926" s="9"/>
      <c r="BG926" s="9"/>
      <c r="BH926" s="9"/>
      <c r="BI926" s="9"/>
      <c r="BJ926" s="9"/>
      <c r="BK926" s="9"/>
      <c r="BL926" s="9"/>
      <c r="BM926" s="9"/>
      <c r="BN926" s="9"/>
      <c r="BO926" s="9"/>
      <c r="BP926" s="9"/>
      <c r="BQ926" s="9"/>
      <c r="BR926" s="9"/>
      <c r="BS926" s="9"/>
      <c r="BT926" s="9"/>
      <c r="BU926" s="9"/>
      <c r="BV926" s="9"/>
      <c r="BW926" s="9"/>
      <c r="BX926" s="9"/>
      <c r="BY926" s="9"/>
      <c r="BZ926" s="9"/>
    </row>
    <row r="927" spans="1:78">
      <c r="A927" s="50">
        <f t="shared" si="59"/>
        <v>916</v>
      </c>
      <c r="C927" s="11" t="str">
        <f>IFERROR(INDEX('     2022    '!D:D,MATCH('Order Summary'!$A927,'     2022    '!$AN:$AN,0)),"")</f>
        <v/>
      </c>
      <c r="D927" s="11" t="str">
        <f>IFERROR(INDEX('     2022    '!C:C,MATCH('Order Summary'!$A927,'     2022    '!$AN:$AN,0)),"")</f>
        <v/>
      </c>
      <c r="E927" s="11" t="str">
        <f>IFERROR(INDEX('     2022    '!E:E,MATCH('Order Summary'!$A927,'     2022    '!$AN:$AN,0)),"")</f>
        <v/>
      </c>
      <c r="F927" s="96">
        <f>IFERROR(INDEX('     2022    '!AY:AY,MATCH($A927,'     2022    '!$AN:$AN,0)),0)</f>
        <v>0</v>
      </c>
      <c r="G927" s="180" t="str">
        <f>IFERROR(IF($O$3&gt;68,INDEX('     2022    '!I:I,MATCH($A927,'     2022    '!$AN:$AN,0))*(1-'     2022    '!$BA$1),INDEX('     2022    '!I:I,MATCH($A927,'     2022    '!$AN:$AN,0))),"")</f>
        <v/>
      </c>
      <c r="H927" s="96">
        <f>IFERROR(INDEX('     2022    '!AZ:AZ,MATCH($A927,'     2022    '!$AN:$AN,0)),0)</f>
        <v>0</v>
      </c>
      <c r="I927" s="180" t="str">
        <f>IFERROR(IF($O$3&gt;68,INDEX('     2022    '!M:M,MATCH($A927,'     2022    '!$AN:$AN,0))*(1-'     2022    '!$BA$1),INDEX('     2022    '!M:M,MATCH($A927,'     2022    '!$AN:$AN,0))),"")</f>
        <v/>
      </c>
      <c r="J927" s="181">
        <f t="shared" si="57"/>
        <v>0</v>
      </c>
      <c r="K927" s="182" t="str">
        <f t="shared" si="58"/>
        <v/>
      </c>
      <c r="L927" s="53"/>
      <c r="M927" s="52" t="str">
        <f>IFERROR(INDEX('     2022    '!R:R,MATCH('Order Summary'!$A927,'     2022    '!$AN:$AN,0)),"")</f>
        <v/>
      </c>
      <c r="N927" s="52" t="str">
        <f>IFERROR(INDEX('     2022    '!V:V,MATCH('Order Summary'!$A927,'     2022    '!$AN:$AN,0)),"")</f>
        <v/>
      </c>
      <c r="O927" s="52" t="str">
        <f>IFERROR(INDEX('     2022    '!S:S,MATCH('Order Summary'!$A927,'     2022    '!$AN:$AN,0)),"")</f>
        <v/>
      </c>
      <c r="P927" s="96" t="str">
        <f t="shared" si="56"/>
        <v/>
      </c>
      <c r="R927" s="9"/>
      <c r="S927" s="9"/>
      <c r="T927" s="9"/>
      <c r="U927" s="9"/>
      <c r="V927" s="9"/>
      <c r="W927" s="9"/>
      <c r="X927" s="9"/>
      <c r="Y927" s="9"/>
      <c r="Z927" s="9"/>
      <c r="AA927" s="9"/>
      <c r="AB927" s="9"/>
      <c r="AC927" s="9"/>
      <c r="AD927" s="9"/>
      <c r="AE927" s="9"/>
      <c r="AF927" s="9"/>
      <c r="AG927" s="9"/>
      <c r="AH927" s="9"/>
      <c r="AI927" s="9"/>
      <c r="AJ927" s="9"/>
      <c r="AK927" s="9"/>
      <c r="AL927" s="9"/>
      <c r="AM927" s="9"/>
      <c r="AN927" s="9"/>
      <c r="AO927" s="9"/>
      <c r="AP927" s="9"/>
      <c r="AQ927" s="9"/>
      <c r="AR927" s="9"/>
      <c r="AS927" s="9"/>
      <c r="AT927" s="9"/>
      <c r="AU927" s="9"/>
      <c r="AV927" s="9"/>
      <c r="AW927" s="9"/>
      <c r="AX927" s="9"/>
      <c r="AY927" s="9"/>
      <c r="AZ927" s="9"/>
      <c r="BA927" s="9"/>
      <c r="BB927" s="9"/>
      <c r="BC927" s="9"/>
      <c r="BD927" s="9"/>
      <c r="BE927" s="9"/>
      <c r="BF927" s="9"/>
      <c r="BG927" s="9"/>
      <c r="BH927" s="9"/>
      <c r="BI927" s="9"/>
      <c r="BJ927" s="9"/>
      <c r="BK927" s="9"/>
      <c r="BL927" s="9"/>
      <c r="BM927" s="9"/>
      <c r="BN927" s="9"/>
      <c r="BO927" s="9"/>
      <c r="BP927" s="9"/>
      <c r="BQ927" s="9"/>
      <c r="BR927" s="9"/>
      <c r="BS927" s="9"/>
      <c r="BT927" s="9"/>
      <c r="BU927" s="9"/>
      <c r="BV927" s="9"/>
      <c r="BW927" s="9"/>
      <c r="BX927" s="9"/>
      <c r="BY927" s="9"/>
      <c r="BZ927" s="9"/>
    </row>
    <row r="928" spans="1:78">
      <c r="A928" s="50">
        <f t="shared" si="59"/>
        <v>917</v>
      </c>
      <c r="C928" s="11" t="str">
        <f>IFERROR(INDEX('     2022    '!D:D,MATCH('Order Summary'!$A928,'     2022    '!$AN:$AN,0)),"")</f>
        <v/>
      </c>
      <c r="D928" s="11" t="str">
        <f>IFERROR(INDEX('     2022    '!C:C,MATCH('Order Summary'!$A928,'     2022    '!$AN:$AN,0)),"")</f>
        <v/>
      </c>
      <c r="E928" s="11" t="str">
        <f>IFERROR(INDEX('     2022    '!E:E,MATCH('Order Summary'!$A928,'     2022    '!$AN:$AN,0)),"")</f>
        <v/>
      </c>
      <c r="F928" s="96">
        <f>IFERROR(INDEX('     2022    '!AY:AY,MATCH($A928,'     2022    '!$AN:$AN,0)),0)</f>
        <v>0</v>
      </c>
      <c r="G928" s="180" t="str">
        <f>IFERROR(IF($O$3&gt;68,INDEX('     2022    '!I:I,MATCH($A928,'     2022    '!$AN:$AN,0))*(1-'     2022    '!$BA$1),INDEX('     2022    '!I:I,MATCH($A928,'     2022    '!$AN:$AN,0))),"")</f>
        <v/>
      </c>
      <c r="H928" s="96">
        <f>IFERROR(INDEX('     2022    '!AZ:AZ,MATCH($A928,'     2022    '!$AN:$AN,0)),0)</f>
        <v>0</v>
      </c>
      <c r="I928" s="180" t="str">
        <f>IFERROR(IF($O$3&gt;68,INDEX('     2022    '!M:M,MATCH($A928,'     2022    '!$AN:$AN,0))*(1-'     2022    '!$BA$1),INDEX('     2022    '!M:M,MATCH($A928,'     2022    '!$AN:$AN,0))),"")</f>
        <v/>
      </c>
      <c r="J928" s="181">
        <f t="shared" si="57"/>
        <v>0</v>
      </c>
      <c r="K928" s="182" t="str">
        <f t="shared" si="58"/>
        <v/>
      </c>
      <c r="L928" s="53"/>
      <c r="M928" s="52" t="str">
        <f>IFERROR(INDEX('     2022    '!R:R,MATCH('Order Summary'!$A928,'     2022    '!$AN:$AN,0)),"")</f>
        <v/>
      </c>
      <c r="N928" s="52" t="str">
        <f>IFERROR(INDEX('     2022    '!V:V,MATCH('Order Summary'!$A928,'     2022    '!$AN:$AN,0)),"")</f>
        <v/>
      </c>
      <c r="O928" s="52" t="str">
        <f>IFERROR(INDEX('     2022    '!S:S,MATCH('Order Summary'!$A928,'     2022    '!$AN:$AN,0)),"")</f>
        <v/>
      </c>
      <c r="P928" s="96" t="str">
        <f t="shared" si="56"/>
        <v/>
      </c>
      <c r="R928" s="9"/>
      <c r="S928" s="9"/>
      <c r="T928" s="9"/>
      <c r="U928" s="9"/>
      <c r="V928" s="9"/>
      <c r="W928" s="9"/>
      <c r="X928" s="9"/>
      <c r="Y928" s="9"/>
      <c r="Z928" s="9"/>
      <c r="AA928" s="9"/>
      <c r="AB928" s="9"/>
      <c r="AC928" s="9"/>
      <c r="AD928" s="9"/>
      <c r="AE928" s="9"/>
      <c r="AF928" s="9"/>
      <c r="AG928" s="9"/>
      <c r="AH928" s="9"/>
      <c r="AI928" s="9"/>
      <c r="AJ928" s="9"/>
      <c r="AK928" s="9"/>
      <c r="AL928" s="9"/>
      <c r="AM928" s="9"/>
      <c r="AN928" s="9"/>
      <c r="AO928" s="9"/>
      <c r="AP928" s="9"/>
      <c r="AQ928" s="9"/>
      <c r="AR928" s="9"/>
      <c r="AS928" s="9"/>
      <c r="AT928" s="9"/>
      <c r="AU928" s="9"/>
      <c r="AV928" s="9"/>
      <c r="AW928" s="9"/>
      <c r="AX928" s="9"/>
      <c r="AY928" s="9"/>
      <c r="AZ928" s="9"/>
      <c r="BA928" s="9"/>
      <c r="BB928" s="9"/>
      <c r="BC928" s="9"/>
      <c r="BD928" s="9"/>
      <c r="BE928" s="9"/>
      <c r="BF928" s="9"/>
      <c r="BG928" s="9"/>
      <c r="BH928" s="9"/>
      <c r="BI928" s="9"/>
      <c r="BJ928" s="9"/>
      <c r="BK928" s="9"/>
      <c r="BL928" s="9"/>
      <c r="BM928" s="9"/>
      <c r="BN928" s="9"/>
      <c r="BO928" s="9"/>
      <c r="BP928" s="9"/>
      <c r="BQ928" s="9"/>
      <c r="BR928" s="9"/>
      <c r="BS928" s="9"/>
      <c r="BT928" s="9"/>
      <c r="BU928" s="9"/>
      <c r="BV928" s="9"/>
      <c r="BW928" s="9"/>
      <c r="BX928" s="9"/>
      <c r="BY928" s="9"/>
      <c r="BZ928" s="9"/>
    </row>
    <row r="929" spans="1:78">
      <c r="A929" s="50">
        <f t="shared" si="59"/>
        <v>918</v>
      </c>
      <c r="C929" s="11" t="str">
        <f>IFERROR(INDEX('     2022    '!D:D,MATCH('Order Summary'!$A929,'     2022    '!$AN:$AN,0)),"")</f>
        <v/>
      </c>
      <c r="D929" s="11" t="str">
        <f>IFERROR(INDEX('     2022    '!C:C,MATCH('Order Summary'!$A929,'     2022    '!$AN:$AN,0)),"")</f>
        <v/>
      </c>
      <c r="E929" s="11" t="str">
        <f>IFERROR(INDEX('     2022    '!E:E,MATCH('Order Summary'!$A929,'     2022    '!$AN:$AN,0)),"")</f>
        <v/>
      </c>
      <c r="F929" s="96">
        <f>IFERROR(INDEX('     2022    '!AY:AY,MATCH($A929,'     2022    '!$AN:$AN,0)),0)</f>
        <v>0</v>
      </c>
      <c r="G929" s="180" t="str">
        <f>IFERROR(IF($O$3&gt;68,INDEX('     2022    '!I:I,MATCH($A929,'     2022    '!$AN:$AN,0))*(1-'     2022    '!$BA$1),INDEX('     2022    '!I:I,MATCH($A929,'     2022    '!$AN:$AN,0))),"")</f>
        <v/>
      </c>
      <c r="H929" s="96">
        <f>IFERROR(INDEX('     2022    '!AZ:AZ,MATCH($A929,'     2022    '!$AN:$AN,0)),0)</f>
        <v>0</v>
      </c>
      <c r="I929" s="180" t="str">
        <f>IFERROR(IF($O$3&gt;68,INDEX('     2022    '!M:M,MATCH($A929,'     2022    '!$AN:$AN,0))*(1-'     2022    '!$BA$1),INDEX('     2022    '!M:M,MATCH($A929,'     2022    '!$AN:$AN,0))),"")</f>
        <v/>
      </c>
      <c r="J929" s="181">
        <f t="shared" si="57"/>
        <v>0</v>
      </c>
      <c r="K929" s="182" t="str">
        <f t="shared" si="58"/>
        <v/>
      </c>
      <c r="L929" s="53"/>
      <c r="M929" s="52" t="str">
        <f>IFERROR(INDEX('     2022    '!R:R,MATCH('Order Summary'!$A929,'     2022    '!$AN:$AN,0)),"")</f>
        <v/>
      </c>
      <c r="N929" s="52" t="str">
        <f>IFERROR(INDEX('     2022    '!V:V,MATCH('Order Summary'!$A929,'     2022    '!$AN:$AN,0)),"")</f>
        <v/>
      </c>
      <c r="O929" s="52" t="str">
        <f>IFERROR(INDEX('     2022    '!S:S,MATCH('Order Summary'!$A929,'     2022    '!$AN:$AN,0)),"")</f>
        <v/>
      </c>
      <c r="P929" s="96" t="str">
        <f t="shared" si="56"/>
        <v/>
      </c>
      <c r="R929" s="9"/>
      <c r="S929" s="9"/>
      <c r="T929" s="9"/>
      <c r="U929" s="9"/>
      <c r="V929" s="9"/>
      <c r="W929" s="9"/>
      <c r="X929" s="9"/>
      <c r="Y929" s="9"/>
      <c r="Z929" s="9"/>
      <c r="AA929" s="9"/>
      <c r="AB929" s="9"/>
      <c r="AC929" s="9"/>
      <c r="AD929" s="9"/>
      <c r="AE929" s="9"/>
      <c r="AF929" s="9"/>
      <c r="AG929" s="9"/>
      <c r="AH929" s="9"/>
      <c r="AI929" s="9"/>
      <c r="AJ929" s="9"/>
      <c r="AK929" s="9"/>
      <c r="AL929" s="9"/>
      <c r="AM929" s="9"/>
      <c r="AN929" s="9"/>
      <c r="AO929" s="9"/>
      <c r="AP929" s="9"/>
      <c r="AQ929" s="9"/>
      <c r="AR929" s="9"/>
      <c r="AS929" s="9"/>
      <c r="AT929" s="9"/>
      <c r="AU929" s="9"/>
      <c r="AV929" s="9"/>
      <c r="AW929" s="9"/>
      <c r="AX929" s="9"/>
      <c r="AY929" s="9"/>
      <c r="AZ929" s="9"/>
      <c r="BA929" s="9"/>
      <c r="BB929" s="9"/>
      <c r="BC929" s="9"/>
      <c r="BD929" s="9"/>
      <c r="BE929" s="9"/>
      <c r="BF929" s="9"/>
      <c r="BG929" s="9"/>
      <c r="BH929" s="9"/>
      <c r="BI929" s="9"/>
      <c r="BJ929" s="9"/>
      <c r="BK929" s="9"/>
      <c r="BL929" s="9"/>
      <c r="BM929" s="9"/>
      <c r="BN929" s="9"/>
      <c r="BO929" s="9"/>
      <c r="BP929" s="9"/>
      <c r="BQ929" s="9"/>
      <c r="BR929" s="9"/>
      <c r="BS929" s="9"/>
      <c r="BT929" s="9"/>
      <c r="BU929" s="9"/>
      <c r="BV929" s="9"/>
      <c r="BW929" s="9"/>
      <c r="BX929" s="9"/>
      <c r="BY929" s="9"/>
      <c r="BZ929" s="9"/>
    </row>
    <row r="930" spans="1:78">
      <c r="A930" s="50">
        <f t="shared" si="59"/>
        <v>919</v>
      </c>
      <c r="C930" s="11" t="str">
        <f>IFERROR(INDEX('     2022    '!D:D,MATCH('Order Summary'!$A930,'     2022    '!$AN:$AN,0)),"")</f>
        <v/>
      </c>
      <c r="D930" s="11" t="str">
        <f>IFERROR(INDEX('     2022    '!C:C,MATCH('Order Summary'!$A930,'     2022    '!$AN:$AN,0)),"")</f>
        <v/>
      </c>
      <c r="E930" s="11" t="str">
        <f>IFERROR(INDEX('     2022    '!E:E,MATCH('Order Summary'!$A930,'     2022    '!$AN:$AN,0)),"")</f>
        <v/>
      </c>
      <c r="F930" s="96">
        <f>IFERROR(INDEX('     2022    '!AY:AY,MATCH($A930,'     2022    '!$AN:$AN,0)),0)</f>
        <v>0</v>
      </c>
      <c r="G930" s="180" t="str">
        <f>IFERROR(IF($O$3&gt;68,INDEX('     2022    '!I:I,MATCH($A930,'     2022    '!$AN:$AN,0))*(1-'     2022    '!$BA$1),INDEX('     2022    '!I:I,MATCH($A930,'     2022    '!$AN:$AN,0))),"")</f>
        <v/>
      </c>
      <c r="H930" s="96">
        <f>IFERROR(INDEX('     2022    '!AZ:AZ,MATCH($A930,'     2022    '!$AN:$AN,0)),0)</f>
        <v>0</v>
      </c>
      <c r="I930" s="180" t="str">
        <f>IFERROR(IF($O$3&gt;68,INDEX('     2022    '!M:M,MATCH($A930,'     2022    '!$AN:$AN,0))*(1-'     2022    '!$BA$1),INDEX('     2022    '!M:M,MATCH($A930,'     2022    '!$AN:$AN,0))),"")</f>
        <v/>
      </c>
      <c r="J930" s="181">
        <f t="shared" si="57"/>
        <v>0</v>
      </c>
      <c r="K930" s="182" t="str">
        <f t="shared" si="58"/>
        <v/>
      </c>
      <c r="L930" s="53"/>
      <c r="M930" s="52" t="str">
        <f>IFERROR(INDEX('     2022    '!R:R,MATCH('Order Summary'!$A930,'     2022    '!$AN:$AN,0)),"")</f>
        <v/>
      </c>
      <c r="N930" s="52" t="str">
        <f>IFERROR(INDEX('     2022    '!V:V,MATCH('Order Summary'!$A930,'     2022    '!$AN:$AN,0)),"")</f>
        <v/>
      </c>
      <c r="O930" s="52" t="str">
        <f>IFERROR(INDEX('     2022    '!S:S,MATCH('Order Summary'!$A930,'     2022    '!$AN:$AN,0)),"")</f>
        <v/>
      </c>
      <c r="P930" s="96" t="str">
        <f t="shared" si="56"/>
        <v/>
      </c>
      <c r="R930" s="9"/>
      <c r="S930" s="9"/>
      <c r="T930" s="9"/>
      <c r="U930" s="9"/>
      <c r="V930" s="9"/>
      <c r="W930" s="9"/>
      <c r="X930" s="9"/>
      <c r="Y930" s="9"/>
      <c r="Z930" s="9"/>
      <c r="AA930" s="9"/>
      <c r="AB930" s="9"/>
      <c r="AC930" s="9"/>
      <c r="AD930" s="9"/>
      <c r="AE930" s="9"/>
      <c r="AF930" s="9"/>
      <c r="AG930" s="9"/>
      <c r="AH930" s="9"/>
      <c r="AI930" s="9"/>
      <c r="AJ930" s="9"/>
      <c r="AK930" s="9"/>
      <c r="AL930" s="9"/>
      <c r="AM930" s="9"/>
      <c r="AN930" s="9"/>
      <c r="AO930" s="9"/>
      <c r="AP930" s="9"/>
      <c r="AQ930" s="9"/>
      <c r="AR930" s="9"/>
      <c r="AS930" s="9"/>
      <c r="AT930" s="9"/>
      <c r="AU930" s="9"/>
      <c r="AV930" s="9"/>
      <c r="AW930" s="9"/>
      <c r="AX930" s="9"/>
      <c r="AY930" s="9"/>
      <c r="AZ930" s="9"/>
      <c r="BA930" s="9"/>
      <c r="BB930" s="9"/>
      <c r="BC930" s="9"/>
      <c r="BD930" s="9"/>
      <c r="BE930" s="9"/>
      <c r="BF930" s="9"/>
      <c r="BG930" s="9"/>
      <c r="BH930" s="9"/>
      <c r="BI930" s="9"/>
      <c r="BJ930" s="9"/>
      <c r="BK930" s="9"/>
      <c r="BL930" s="9"/>
      <c r="BM930" s="9"/>
      <c r="BN930" s="9"/>
      <c r="BO930" s="9"/>
      <c r="BP930" s="9"/>
      <c r="BQ930" s="9"/>
      <c r="BR930" s="9"/>
      <c r="BS930" s="9"/>
      <c r="BT930" s="9"/>
      <c r="BU930" s="9"/>
      <c r="BV930" s="9"/>
      <c r="BW930" s="9"/>
      <c r="BX930" s="9"/>
      <c r="BY930" s="9"/>
      <c r="BZ930" s="9"/>
    </row>
    <row r="931" spans="1:78">
      <c r="A931" s="50">
        <f t="shared" si="59"/>
        <v>920</v>
      </c>
      <c r="C931" s="11" t="str">
        <f>IFERROR(INDEX('     2022    '!D:D,MATCH('Order Summary'!$A931,'     2022    '!$AN:$AN,0)),"")</f>
        <v/>
      </c>
      <c r="D931" s="11" t="str">
        <f>IFERROR(INDEX('     2022    '!C:C,MATCH('Order Summary'!$A931,'     2022    '!$AN:$AN,0)),"")</f>
        <v/>
      </c>
      <c r="E931" s="11" t="str">
        <f>IFERROR(INDEX('     2022    '!E:E,MATCH('Order Summary'!$A931,'     2022    '!$AN:$AN,0)),"")</f>
        <v/>
      </c>
      <c r="F931" s="96">
        <f>IFERROR(INDEX('     2022    '!AY:AY,MATCH($A931,'     2022    '!$AN:$AN,0)),0)</f>
        <v>0</v>
      </c>
      <c r="G931" s="180" t="str">
        <f>IFERROR(IF($O$3&gt;68,INDEX('     2022    '!I:I,MATCH($A931,'     2022    '!$AN:$AN,0))*(1-'     2022    '!$BA$1),INDEX('     2022    '!I:I,MATCH($A931,'     2022    '!$AN:$AN,0))),"")</f>
        <v/>
      </c>
      <c r="H931" s="96">
        <f>IFERROR(INDEX('     2022    '!AZ:AZ,MATCH($A931,'     2022    '!$AN:$AN,0)),0)</f>
        <v>0</v>
      </c>
      <c r="I931" s="180" t="str">
        <f>IFERROR(IF($O$3&gt;68,INDEX('     2022    '!M:M,MATCH($A931,'     2022    '!$AN:$AN,0))*(1-'     2022    '!$BA$1),INDEX('     2022    '!M:M,MATCH($A931,'     2022    '!$AN:$AN,0))),"")</f>
        <v/>
      </c>
      <c r="J931" s="181">
        <f t="shared" si="57"/>
        <v>0</v>
      </c>
      <c r="K931" s="182" t="str">
        <f t="shared" si="58"/>
        <v/>
      </c>
      <c r="L931" s="53"/>
      <c r="M931" s="52" t="str">
        <f>IFERROR(INDEX('     2022    '!R:R,MATCH('Order Summary'!$A931,'     2022    '!$AN:$AN,0)),"")</f>
        <v/>
      </c>
      <c r="N931" s="52" t="str">
        <f>IFERROR(INDEX('     2022    '!V:V,MATCH('Order Summary'!$A931,'     2022    '!$AN:$AN,0)),"")</f>
        <v/>
      </c>
      <c r="O931" s="52" t="str">
        <f>IFERROR(INDEX('     2022    '!S:S,MATCH('Order Summary'!$A931,'     2022    '!$AN:$AN,0)),"")</f>
        <v/>
      </c>
      <c r="P931" s="96" t="str">
        <f t="shared" si="56"/>
        <v/>
      </c>
      <c r="R931" s="9"/>
      <c r="S931" s="9"/>
      <c r="T931" s="9"/>
      <c r="U931" s="9"/>
      <c r="V931" s="9"/>
      <c r="W931" s="9"/>
      <c r="X931" s="9"/>
      <c r="Y931" s="9"/>
      <c r="Z931" s="9"/>
      <c r="AA931" s="9"/>
      <c r="AB931" s="9"/>
      <c r="AC931" s="9"/>
      <c r="AD931" s="9"/>
      <c r="AE931" s="9"/>
      <c r="AF931" s="9"/>
      <c r="AG931" s="9"/>
      <c r="AH931" s="9"/>
      <c r="AI931" s="9"/>
      <c r="AJ931" s="9"/>
      <c r="AK931" s="9"/>
      <c r="AL931" s="9"/>
      <c r="AM931" s="9"/>
      <c r="AN931" s="9"/>
      <c r="AO931" s="9"/>
      <c r="AP931" s="9"/>
      <c r="AQ931" s="9"/>
      <c r="AR931" s="9"/>
      <c r="AS931" s="9"/>
      <c r="AT931" s="9"/>
      <c r="AU931" s="9"/>
      <c r="AV931" s="9"/>
      <c r="AW931" s="9"/>
      <c r="AX931" s="9"/>
      <c r="AY931" s="9"/>
      <c r="AZ931" s="9"/>
      <c r="BA931" s="9"/>
      <c r="BB931" s="9"/>
      <c r="BC931" s="9"/>
      <c r="BD931" s="9"/>
      <c r="BE931" s="9"/>
      <c r="BF931" s="9"/>
      <c r="BG931" s="9"/>
      <c r="BH931" s="9"/>
      <c r="BI931" s="9"/>
      <c r="BJ931" s="9"/>
      <c r="BK931" s="9"/>
      <c r="BL931" s="9"/>
      <c r="BM931" s="9"/>
      <c r="BN931" s="9"/>
      <c r="BO931" s="9"/>
      <c r="BP931" s="9"/>
      <c r="BQ931" s="9"/>
      <c r="BR931" s="9"/>
      <c r="BS931" s="9"/>
      <c r="BT931" s="9"/>
      <c r="BU931" s="9"/>
      <c r="BV931" s="9"/>
      <c r="BW931" s="9"/>
      <c r="BX931" s="9"/>
      <c r="BY931" s="9"/>
      <c r="BZ931" s="9"/>
    </row>
    <row r="932" spans="1:78">
      <c r="A932" s="50">
        <f t="shared" si="59"/>
        <v>921</v>
      </c>
      <c r="C932" s="11" t="str">
        <f>IFERROR(INDEX('     2022    '!D:D,MATCH('Order Summary'!$A932,'     2022    '!$AN:$AN,0)),"")</f>
        <v/>
      </c>
      <c r="D932" s="11" t="str">
        <f>IFERROR(INDEX('     2022    '!C:C,MATCH('Order Summary'!$A932,'     2022    '!$AN:$AN,0)),"")</f>
        <v/>
      </c>
      <c r="E932" s="11" t="str">
        <f>IFERROR(INDEX('     2022    '!E:E,MATCH('Order Summary'!$A932,'     2022    '!$AN:$AN,0)),"")</f>
        <v/>
      </c>
      <c r="F932" s="96">
        <f>IFERROR(INDEX('     2022    '!AY:AY,MATCH($A932,'     2022    '!$AN:$AN,0)),0)</f>
        <v>0</v>
      </c>
      <c r="G932" s="180" t="str">
        <f>IFERROR(IF($O$3&gt;68,INDEX('     2022    '!I:I,MATCH($A932,'     2022    '!$AN:$AN,0))*(1-'     2022    '!$BA$1),INDEX('     2022    '!I:I,MATCH($A932,'     2022    '!$AN:$AN,0))),"")</f>
        <v/>
      </c>
      <c r="H932" s="96">
        <f>IFERROR(INDEX('     2022    '!AZ:AZ,MATCH($A932,'     2022    '!$AN:$AN,0)),0)</f>
        <v>0</v>
      </c>
      <c r="I932" s="180" t="str">
        <f>IFERROR(IF($O$3&gt;68,INDEX('     2022    '!M:M,MATCH($A932,'     2022    '!$AN:$AN,0))*(1-'     2022    '!$BA$1),INDEX('     2022    '!M:M,MATCH($A932,'     2022    '!$AN:$AN,0))),"")</f>
        <v/>
      </c>
      <c r="J932" s="181">
        <f t="shared" si="57"/>
        <v>0</v>
      </c>
      <c r="K932" s="182" t="str">
        <f t="shared" si="58"/>
        <v/>
      </c>
      <c r="L932" s="53"/>
      <c r="M932" s="52" t="str">
        <f>IFERROR(INDEX('     2022    '!R:R,MATCH('Order Summary'!$A932,'     2022    '!$AN:$AN,0)),"")</f>
        <v/>
      </c>
      <c r="N932" s="52" t="str">
        <f>IFERROR(INDEX('     2022    '!V:V,MATCH('Order Summary'!$A932,'     2022    '!$AN:$AN,0)),"")</f>
        <v/>
      </c>
      <c r="O932" s="52" t="str">
        <f>IFERROR(INDEX('     2022    '!S:S,MATCH('Order Summary'!$A932,'     2022    '!$AN:$AN,0)),"")</f>
        <v/>
      </c>
      <c r="P932" s="96" t="str">
        <f t="shared" si="56"/>
        <v/>
      </c>
      <c r="R932" s="9"/>
      <c r="S932" s="9"/>
      <c r="T932" s="9"/>
      <c r="U932" s="9"/>
      <c r="V932" s="9"/>
      <c r="W932" s="9"/>
      <c r="X932" s="9"/>
      <c r="Y932" s="9"/>
      <c r="Z932" s="9"/>
      <c r="AA932" s="9"/>
      <c r="AB932" s="9"/>
      <c r="AC932" s="9"/>
      <c r="AD932" s="9"/>
      <c r="AE932" s="9"/>
      <c r="AF932" s="9"/>
      <c r="AG932" s="9"/>
      <c r="AH932" s="9"/>
      <c r="AI932" s="9"/>
      <c r="AJ932" s="9"/>
      <c r="AK932" s="9"/>
      <c r="AL932" s="9"/>
      <c r="AM932" s="9"/>
      <c r="AN932" s="9"/>
      <c r="AO932" s="9"/>
      <c r="AP932" s="9"/>
      <c r="AQ932" s="9"/>
      <c r="AR932" s="9"/>
      <c r="AS932" s="9"/>
      <c r="AT932" s="9"/>
      <c r="AU932" s="9"/>
      <c r="AV932" s="9"/>
      <c r="AW932" s="9"/>
      <c r="AX932" s="9"/>
      <c r="AY932" s="9"/>
      <c r="AZ932" s="9"/>
      <c r="BA932" s="9"/>
      <c r="BB932" s="9"/>
      <c r="BC932" s="9"/>
      <c r="BD932" s="9"/>
      <c r="BE932" s="9"/>
      <c r="BF932" s="9"/>
      <c r="BG932" s="9"/>
      <c r="BH932" s="9"/>
      <c r="BI932" s="9"/>
      <c r="BJ932" s="9"/>
      <c r="BK932" s="9"/>
      <c r="BL932" s="9"/>
      <c r="BM932" s="9"/>
      <c r="BN932" s="9"/>
      <c r="BO932" s="9"/>
      <c r="BP932" s="9"/>
      <c r="BQ932" s="9"/>
      <c r="BR932" s="9"/>
      <c r="BS932" s="9"/>
      <c r="BT932" s="9"/>
      <c r="BU932" s="9"/>
      <c r="BV932" s="9"/>
      <c r="BW932" s="9"/>
      <c r="BX932" s="9"/>
      <c r="BY932" s="9"/>
      <c r="BZ932" s="9"/>
    </row>
    <row r="933" spans="1:78">
      <c r="A933" s="50">
        <f t="shared" si="59"/>
        <v>922</v>
      </c>
      <c r="C933" s="11" t="str">
        <f>IFERROR(INDEX('     2022    '!D:D,MATCH('Order Summary'!$A933,'     2022    '!$AN:$AN,0)),"")</f>
        <v/>
      </c>
      <c r="D933" s="11" t="str">
        <f>IFERROR(INDEX('     2022    '!C:C,MATCH('Order Summary'!$A933,'     2022    '!$AN:$AN,0)),"")</f>
        <v/>
      </c>
      <c r="E933" s="11" t="str">
        <f>IFERROR(INDEX('     2022    '!E:E,MATCH('Order Summary'!$A933,'     2022    '!$AN:$AN,0)),"")</f>
        <v/>
      </c>
      <c r="F933" s="96">
        <f>IFERROR(INDEX('     2022    '!AY:AY,MATCH($A933,'     2022    '!$AN:$AN,0)),0)</f>
        <v>0</v>
      </c>
      <c r="G933" s="180" t="str">
        <f>IFERROR(IF($O$3&gt;68,INDEX('     2022    '!I:I,MATCH($A933,'     2022    '!$AN:$AN,0))*(1-'     2022    '!$BA$1),INDEX('     2022    '!I:I,MATCH($A933,'     2022    '!$AN:$AN,0))),"")</f>
        <v/>
      </c>
      <c r="H933" s="96">
        <f>IFERROR(INDEX('     2022    '!AZ:AZ,MATCH($A933,'     2022    '!$AN:$AN,0)),0)</f>
        <v>0</v>
      </c>
      <c r="I933" s="180" t="str">
        <f>IFERROR(IF($O$3&gt;68,INDEX('     2022    '!M:M,MATCH($A933,'     2022    '!$AN:$AN,0))*(1-'     2022    '!$BA$1),INDEX('     2022    '!M:M,MATCH($A933,'     2022    '!$AN:$AN,0))),"")</f>
        <v/>
      </c>
      <c r="J933" s="181">
        <f t="shared" si="57"/>
        <v>0</v>
      </c>
      <c r="K933" s="182" t="str">
        <f t="shared" si="58"/>
        <v/>
      </c>
      <c r="L933" s="53"/>
      <c r="M933" s="52" t="str">
        <f>IFERROR(INDEX('     2022    '!R:R,MATCH('Order Summary'!$A933,'     2022    '!$AN:$AN,0)),"")</f>
        <v/>
      </c>
      <c r="N933" s="52" t="str">
        <f>IFERROR(INDEX('     2022    '!V:V,MATCH('Order Summary'!$A933,'     2022    '!$AN:$AN,0)),"")</f>
        <v/>
      </c>
      <c r="O933" s="52" t="str">
        <f>IFERROR(INDEX('     2022    '!S:S,MATCH('Order Summary'!$A933,'     2022    '!$AN:$AN,0)),"")</f>
        <v/>
      </c>
      <c r="P933" s="96" t="str">
        <f t="shared" si="56"/>
        <v/>
      </c>
      <c r="R933" s="9"/>
      <c r="S933" s="9"/>
      <c r="T933" s="9"/>
      <c r="U933" s="9"/>
      <c r="V933" s="9"/>
      <c r="W933" s="9"/>
      <c r="X933" s="9"/>
      <c r="Y933" s="9"/>
      <c r="Z933" s="9"/>
      <c r="AA933" s="9"/>
      <c r="AB933" s="9"/>
      <c r="AC933" s="9"/>
      <c r="AD933" s="9"/>
      <c r="AE933" s="9"/>
      <c r="AF933" s="9"/>
      <c r="AG933" s="9"/>
      <c r="AH933" s="9"/>
      <c r="AI933" s="9"/>
      <c r="AJ933" s="9"/>
      <c r="AK933" s="9"/>
      <c r="AL933" s="9"/>
      <c r="AM933" s="9"/>
      <c r="AN933" s="9"/>
      <c r="AO933" s="9"/>
      <c r="AP933" s="9"/>
      <c r="AQ933" s="9"/>
      <c r="AR933" s="9"/>
      <c r="AS933" s="9"/>
      <c r="AT933" s="9"/>
      <c r="AU933" s="9"/>
      <c r="AV933" s="9"/>
      <c r="AW933" s="9"/>
      <c r="AX933" s="9"/>
      <c r="AY933" s="9"/>
      <c r="AZ933" s="9"/>
      <c r="BA933" s="9"/>
      <c r="BB933" s="9"/>
      <c r="BC933" s="9"/>
      <c r="BD933" s="9"/>
      <c r="BE933" s="9"/>
      <c r="BF933" s="9"/>
      <c r="BG933" s="9"/>
      <c r="BH933" s="9"/>
      <c r="BI933" s="9"/>
      <c r="BJ933" s="9"/>
      <c r="BK933" s="9"/>
      <c r="BL933" s="9"/>
      <c r="BM933" s="9"/>
      <c r="BN933" s="9"/>
      <c r="BO933" s="9"/>
      <c r="BP933" s="9"/>
      <c r="BQ933" s="9"/>
      <c r="BR933" s="9"/>
      <c r="BS933" s="9"/>
      <c r="BT933" s="9"/>
      <c r="BU933" s="9"/>
      <c r="BV933" s="9"/>
      <c r="BW933" s="9"/>
      <c r="BX933" s="9"/>
      <c r="BY933" s="9"/>
      <c r="BZ933" s="9"/>
    </row>
    <row r="934" spans="1:78">
      <c r="A934" s="50">
        <f t="shared" si="59"/>
        <v>923</v>
      </c>
      <c r="C934" s="11" t="str">
        <f>IFERROR(INDEX('     2022    '!D:D,MATCH('Order Summary'!$A934,'     2022    '!$AN:$AN,0)),"")</f>
        <v/>
      </c>
      <c r="D934" s="11" t="str">
        <f>IFERROR(INDEX('     2022    '!C:C,MATCH('Order Summary'!$A934,'     2022    '!$AN:$AN,0)),"")</f>
        <v/>
      </c>
      <c r="E934" s="11" t="str">
        <f>IFERROR(INDEX('     2022    '!E:E,MATCH('Order Summary'!$A934,'     2022    '!$AN:$AN,0)),"")</f>
        <v/>
      </c>
      <c r="F934" s="96">
        <f>IFERROR(INDEX('     2022    '!AY:AY,MATCH($A934,'     2022    '!$AN:$AN,0)),0)</f>
        <v>0</v>
      </c>
      <c r="G934" s="180" t="str">
        <f>IFERROR(IF($O$3&gt;68,INDEX('     2022    '!I:I,MATCH($A934,'     2022    '!$AN:$AN,0))*(1-'     2022    '!$BA$1),INDEX('     2022    '!I:I,MATCH($A934,'     2022    '!$AN:$AN,0))),"")</f>
        <v/>
      </c>
      <c r="H934" s="96">
        <f>IFERROR(INDEX('     2022    '!AZ:AZ,MATCH($A934,'     2022    '!$AN:$AN,0)),0)</f>
        <v>0</v>
      </c>
      <c r="I934" s="180" t="str">
        <f>IFERROR(IF($O$3&gt;68,INDEX('     2022    '!M:M,MATCH($A934,'     2022    '!$AN:$AN,0))*(1-'     2022    '!$BA$1),INDEX('     2022    '!M:M,MATCH($A934,'     2022    '!$AN:$AN,0))),"")</f>
        <v/>
      </c>
      <c r="J934" s="181">
        <f t="shared" si="57"/>
        <v>0</v>
      </c>
      <c r="K934" s="182" t="str">
        <f t="shared" si="58"/>
        <v/>
      </c>
      <c r="L934" s="53"/>
      <c r="M934" s="52" t="str">
        <f>IFERROR(INDEX('     2022    '!R:R,MATCH('Order Summary'!$A934,'     2022    '!$AN:$AN,0)),"")</f>
        <v/>
      </c>
      <c r="N934" s="52" t="str">
        <f>IFERROR(INDEX('     2022    '!V:V,MATCH('Order Summary'!$A934,'     2022    '!$AN:$AN,0)),"")</f>
        <v/>
      </c>
      <c r="O934" s="52" t="str">
        <f>IFERROR(INDEX('     2022    '!S:S,MATCH('Order Summary'!$A934,'     2022    '!$AN:$AN,0)),"")</f>
        <v/>
      </c>
      <c r="P934" s="96" t="str">
        <f t="shared" si="56"/>
        <v/>
      </c>
      <c r="R934" s="9"/>
      <c r="S934" s="9"/>
      <c r="T934" s="9"/>
      <c r="U934" s="9"/>
      <c r="V934" s="9"/>
      <c r="W934" s="9"/>
      <c r="X934" s="9"/>
      <c r="Y934" s="9"/>
      <c r="Z934" s="9"/>
      <c r="AA934" s="9"/>
      <c r="AB934" s="9"/>
      <c r="AC934" s="9"/>
      <c r="AD934" s="9"/>
      <c r="AE934" s="9"/>
      <c r="AF934" s="9"/>
      <c r="AG934" s="9"/>
      <c r="AH934" s="9"/>
      <c r="AI934" s="9"/>
      <c r="AJ934" s="9"/>
      <c r="AK934" s="9"/>
      <c r="AL934" s="9"/>
      <c r="AM934" s="9"/>
      <c r="AN934" s="9"/>
      <c r="AO934" s="9"/>
      <c r="AP934" s="9"/>
      <c r="AQ934" s="9"/>
      <c r="AR934" s="9"/>
      <c r="AS934" s="9"/>
      <c r="AT934" s="9"/>
      <c r="AU934" s="9"/>
      <c r="AV934" s="9"/>
      <c r="AW934" s="9"/>
      <c r="AX934" s="9"/>
      <c r="AY934" s="9"/>
      <c r="AZ934" s="9"/>
      <c r="BA934" s="9"/>
      <c r="BB934" s="9"/>
      <c r="BC934" s="9"/>
      <c r="BD934" s="9"/>
      <c r="BE934" s="9"/>
      <c r="BF934" s="9"/>
      <c r="BG934" s="9"/>
      <c r="BH934" s="9"/>
      <c r="BI934" s="9"/>
      <c r="BJ934" s="9"/>
      <c r="BK934" s="9"/>
      <c r="BL934" s="9"/>
      <c r="BM934" s="9"/>
      <c r="BN934" s="9"/>
      <c r="BO934" s="9"/>
      <c r="BP934" s="9"/>
      <c r="BQ934" s="9"/>
      <c r="BR934" s="9"/>
      <c r="BS934" s="9"/>
      <c r="BT934" s="9"/>
      <c r="BU934" s="9"/>
      <c r="BV934" s="9"/>
      <c r="BW934" s="9"/>
      <c r="BX934" s="9"/>
      <c r="BY934" s="9"/>
      <c r="BZ934" s="9"/>
    </row>
    <row r="935" spans="1:78">
      <c r="A935" s="50">
        <f t="shared" si="59"/>
        <v>924</v>
      </c>
      <c r="C935" s="11" t="str">
        <f>IFERROR(INDEX('     2022    '!D:D,MATCH('Order Summary'!$A935,'     2022    '!$AN:$AN,0)),"")</f>
        <v/>
      </c>
      <c r="D935" s="11" t="str">
        <f>IFERROR(INDEX('     2022    '!C:C,MATCH('Order Summary'!$A935,'     2022    '!$AN:$AN,0)),"")</f>
        <v/>
      </c>
      <c r="E935" s="11" t="str">
        <f>IFERROR(INDEX('     2022    '!E:E,MATCH('Order Summary'!$A935,'     2022    '!$AN:$AN,0)),"")</f>
        <v/>
      </c>
      <c r="F935" s="96">
        <f>IFERROR(INDEX('     2022    '!AY:AY,MATCH($A935,'     2022    '!$AN:$AN,0)),0)</f>
        <v>0</v>
      </c>
      <c r="G935" s="180" t="str">
        <f>IFERROR(IF($O$3&gt;68,INDEX('     2022    '!I:I,MATCH($A935,'     2022    '!$AN:$AN,0))*(1-'     2022    '!$BA$1),INDEX('     2022    '!I:I,MATCH($A935,'     2022    '!$AN:$AN,0))),"")</f>
        <v/>
      </c>
      <c r="H935" s="96">
        <f>IFERROR(INDEX('     2022    '!AZ:AZ,MATCH($A935,'     2022    '!$AN:$AN,0)),0)</f>
        <v>0</v>
      </c>
      <c r="I935" s="180" t="str">
        <f>IFERROR(IF($O$3&gt;68,INDEX('     2022    '!M:M,MATCH($A935,'     2022    '!$AN:$AN,0))*(1-'     2022    '!$BA$1),INDEX('     2022    '!M:M,MATCH($A935,'     2022    '!$AN:$AN,0))),"")</f>
        <v/>
      </c>
      <c r="J935" s="181">
        <f t="shared" si="57"/>
        <v>0</v>
      </c>
      <c r="K935" s="182" t="str">
        <f t="shared" si="58"/>
        <v/>
      </c>
      <c r="L935" s="53"/>
      <c r="M935" s="52" t="str">
        <f>IFERROR(INDEX('     2022    '!R:R,MATCH('Order Summary'!$A935,'     2022    '!$AN:$AN,0)),"")</f>
        <v/>
      </c>
      <c r="N935" s="52" t="str">
        <f>IFERROR(INDEX('     2022    '!V:V,MATCH('Order Summary'!$A935,'     2022    '!$AN:$AN,0)),"")</f>
        <v/>
      </c>
      <c r="O935" s="52" t="str">
        <f>IFERROR(INDEX('     2022    '!S:S,MATCH('Order Summary'!$A935,'     2022    '!$AN:$AN,0)),"")</f>
        <v/>
      </c>
      <c r="P935" s="96" t="str">
        <f t="shared" si="56"/>
        <v/>
      </c>
      <c r="R935" s="9"/>
      <c r="S935" s="9"/>
      <c r="T935" s="9"/>
      <c r="U935" s="9"/>
      <c r="V935" s="9"/>
      <c r="W935" s="9"/>
      <c r="X935" s="9"/>
      <c r="Y935" s="9"/>
      <c r="Z935" s="9"/>
      <c r="AA935" s="9"/>
      <c r="AB935" s="9"/>
      <c r="AC935" s="9"/>
      <c r="AD935" s="9"/>
      <c r="AE935" s="9"/>
      <c r="AF935" s="9"/>
      <c r="AG935" s="9"/>
      <c r="AH935" s="9"/>
      <c r="AI935" s="9"/>
      <c r="AJ935" s="9"/>
      <c r="AK935" s="9"/>
      <c r="AL935" s="9"/>
      <c r="AM935" s="9"/>
      <c r="AN935" s="9"/>
      <c r="AO935" s="9"/>
      <c r="AP935" s="9"/>
      <c r="AQ935" s="9"/>
      <c r="AR935" s="9"/>
      <c r="AS935" s="9"/>
      <c r="AT935" s="9"/>
      <c r="AU935" s="9"/>
      <c r="AV935" s="9"/>
      <c r="AW935" s="9"/>
      <c r="AX935" s="9"/>
      <c r="AY935" s="9"/>
      <c r="AZ935" s="9"/>
      <c r="BA935" s="9"/>
      <c r="BB935" s="9"/>
      <c r="BC935" s="9"/>
      <c r="BD935" s="9"/>
      <c r="BE935" s="9"/>
      <c r="BF935" s="9"/>
      <c r="BG935" s="9"/>
      <c r="BH935" s="9"/>
      <c r="BI935" s="9"/>
      <c r="BJ935" s="9"/>
      <c r="BK935" s="9"/>
      <c r="BL935" s="9"/>
      <c r="BM935" s="9"/>
      <c r="BN935" s="9"/>
      <c r="BO935" s="9"/>
      <c r="BP935" s="9"/>
      <c r="BQ935" s="9"/>
      <c r="BR935" s="9"/>
      <c r="BS935" s="9"/>
      <c r="BT935" s="9"/>
      <c r="BU935" s="9"/>
      <c r="BV935" s="9"/>
      <c r="BW935" s="9"/>
      <c r="BX935" s="9"/>
      <c r="BY935" s="9"/>
      <c r="BZ935" s="9"/>
    </row>
    <row r="936" spans="1:78">
      <c r="A936" s="50">
        <f t="shared" si="59"/>
        <v>925</v>
      </c>
      <c r="C936" s="11" t="str">
        <f>IFERROR(INDEX('     2022    '!D:D,MATCH('Order Summary'!$A936,'     2022    '!$AN:$AN,0)),"")</f>
        <v/>
      </c>
      <c r="D936" s="11" t="str">
        <f>IFERROR(INDEX('     2022    '!C:C,MATCH('Order Summary'!$A936,'     2022    '!$AN:$AN,0)),"")</f>
        <v/>
      </c>
      <c r="E936" s="11" t="str">
        <f>IFERROR(INDEX('     2022    '!E:E,MATCH('Order Summary'!$A936,'     2022    '!$AN:$AN,0)),"")</f>
        <v/>
      </c>
      <c r="F936" s="96">
        <f>IFERROR(INDEX('     2022    '!AY:AY,MATCH($A936,'     2022    '!$AN:$AN,0)),0)</f>
        <v>0</v>
      </c>
      <c r="G936" s="180" t="str">
        <f>IFERROR(IF($O$3&gt;68,INDEX('     2022    '!I:I,MATCH($A936,'     2022    '!$AN:$AN,0))*(1-'     2022    '!$BA$1),INDEX('     2022    '!I:I,MATCH($A936,'     2022    '!$AN:$AN,0))),"")</f>
        <v/>
      </c>
      <c r="H936" s="96">
        <f>IFERROR(INDEX('     2022    '!AZ:AZ,MATCH($A936,'     2022    '!$AN:$AN,0)),0)</f>
        <v>0</v>
      </c>
      <c r="I936" s="180" t="str">
        <f>IFERROR(IF($O$3&gt;68,INDEX('     2022    '!M:M,MATCH($A936,'     2022    '!$AN:$AN,0))*(1-'     2022    '!$BA$1),INDEX('     2022    '!M:M,MATCH($A936,'     2022    '!$AN:$AN,0))),"")</f>
        <v/>
      </c>
      <c r="J936" s="181">
        <f t="shared" si="57"/>
        <v>0</v>
      </c>
      <c r="K936" s="182" t="str">
        <f t="shared" si="58"/>
        <v/>
      </c>
      <c r="L936" s="53"/>
      <c r="M936" s="52" t="str">
        <f>IFERROR(INDEX('     2022    '!R:R,MATCH('Order Summary'!$A936,'     2022    '!$AN:$AN,0)),"")</f>
        <v/>
      </c>
      <c r="N936" s="52" t="str">
        <f>IFERROR(INDEX('     2022    '!V:V,MATCH('Order Summary'!$A936,'     2022    '!$AN:$AN,0)),"")</f>
        <v/>
      </c>
      <c r="O936" s="52" t="str">
        <f>IFERROR(INDEX('     2022    '!S:S,MATCH('Order Summary'!$A936,'     2022    '!$AN:$AN,0)),"")</f>
        <v/>
      </c>
      <c r="P936" s="96" t="str">
        <f t="shared" si="56"/>
        <v/>
      </c>
      <c r="R936" s="9"/>
      <c r="S936" s="9"/>
      <c r="T936" s="9"/>
      <c r="U936" s="9"/>
      <c r="V936" s="9"/>
      <c r="W936" s="9"/>
      <c r="X936" s="9"/>
      <c r="Y936" s="9"/>
      <c r="Z936" s="9"/>
      <c r="AA936" s="9"/>
      <c r="AB936" s="9"/>
      <c r="AC936" s="9"/>
      <c r="AD936" s="9"/>
      <c r="AE936" s="9"/>
      <c r="AF936" s="9"/>
      <c r="AG936" s="9"/>
      <c r="AH936" s="9"/>
      <c r="AI936" s="9"/>
      <c r="AJ936" s="9"/>
      <c r="AK936" s="9"/>
      <c r="AL936" s="9"/>
      <c r="AM936" s="9"/>
      <c r="AN936" s="9"/>
      <c r="AO936" s="9"/>
      <c r="AP936" s="9"/>
      <c r="AQ936" s="9"/>
      <c r="AR936" s="9"/>
      <c r="AS936" s="9"/>
      <c r="AT936" s="9"/>
      <c r="AU936" s="9"/>
      <c r="AV936" s="9"/>
      <c r="AW936" s="9"/>
      <c r="AX936" s="9"/>
      <c r="AY936" s="9"/>
      <c r="AZ936" s="9"/>
      <c r="BA936" s="9"/>
      <c r="BB936" s="9"/>
      <c r="BC936" s="9"/>
      <c r="BD936" s="9"/>
      <c r="BE936" s="9"/>
      <c r="BF936" s="9"/>
      <c r="BG936" s="9"/>
      <c r="BH936" s="9"/>
      <c r="BI936" s="9"/>
      <c r="BJ936" s="9"/>
      <c r="BK936" s="9"/>
      <c r="BL936" s="9"/>
      <c r="BM936" s="9"/>
      <c r="BN936" s="9"/>
      <c r="BO936" s="9"/>
      <c r="BP936" s="9"/>
      <c r="BQ936" s="9"/>
      <c r="BR936" s="9"/>
      <c r="BS936" s="9"/>
      <c r="BT936" s="9"/>
      <c r="BU936" s="9"/>
      <c r="BV936" s="9"/>
      <c r="BW936" s="9"/>
      <c r="BX936" s="9"/>
      <c r="BY936" s="9"/>
      <c r="BZ936" s="9"/>
    </row>
    <row r="937" spans="1:78">
      <c r="A937" s="50">
        <f t="shared" si="59"/>
        <v>926</v>
      </c>
      <c r="C937" s="11" t="str">
        <f>IFERROR(INDEX('     2022    '!D:D,MATCH('Order Summary'!$A937,'     2022    '!$AN:$AN,0)),"")</f>
        <v/>
      </c>
      <c r="D937" s="11" t="str">
        <f>IFERROR(INDEX('     2022    '!C:C,MATCH('Order Summary'!$A937,'     2022    '!$AN:$AN,0)),"")</f>
        <v/>
      </c>
      <c r="E937" s="11" t="str">
        <f>IFERROR(INDEX('     2022    '!E:E,MATCH('Order Summary'!$A937,'     2022    '!$AN:$AN,0)),"")</f>
        <v/>
      </c>
      <c r="F937" s="96">
        <f>IFERROR(INDEX('     2022    '!AY:AY,MATCH($A937,'     2022    '!$AN:$AN,0)),0)</f>
        <v>0</v>
      </c>
      <c r="G937" s="180" t="str">
        <f>IFERROR(IF($O$3&gt;68,INDEX('     2022    '!I:I,MATCH($A937,'     2022    '!$AN:$AN,0))*(1-'     2022    '!$BA$1),INDEX('     2022    '!I:I,MATCH($A937,'     2022    '!$AN:$AN,0))),"")</f>
        <v/>
      </c>
      <c r="H937" s="96">
        <f>IFERROR(INDEX('     2022    '!AZ:AZ,MATCH($A937,'     2022    '!$AN:$AN,0)),0)</f>
        <v>0</v>
      </c>
      <c r="I937" s="180" t="str">
        <f>IFERROR(IF($O$3&gt;68,INDEX('     2022    '!M:M,MATCH($A937,'     2022    '!$AN:$AN,0))*(1-'     2022    '!$BA$1),INDEX('     2022    '!M:M,MATCH($A937,'     2022    '!$AN:$AN,0))),"")</f>
        <v/>
      </c>
      <c r="J937" s="181">
        <f t="shared" si="57"/>
        <v>0</v>
      </c>
      <c r="K937" s="182" t="str">
        <f t="shared" si="58"/>
        <v/>
      </c>
      <c r="L937" s="53"/>
      <c r="M937" s="52" t="str">
        <f>IFERROR(INDEX('     2022    '!R:R,MATCH('Order Summary'!$A937,'     2022    '!$AN:$AN,0)),"")</f>
        <v/>
      </c>
      <c r="N937" s="52" t="str">
        <f>IFERROR(INDEX('     2022    '!V:V,MATCH('Order Summary'!$A937,'     2022    '!$AN:$AN,0)),"")</f>
        <v/>
      </c>
      <c r="O937" s="52" t="str">
        <f>IFERROR(INDEX('     2022    '!S:S,MATCH('Order Summary'!$A937,'     2022    '!$AN:$AN,0)),"")</f>
        <v/>
      </c>
      <c r="P937" s="96" t="str">
        <f t="shared" si="56"/>
        <v/>
      </c>
      <c r="R937" s="9"/>
      <c r="S937" s="9"/>
      <c r="T937" s="9"/>
      <c r="U937" s="9"/>
      <c r="V937" s="9"/>
      <c r="W937" s="9"/>
      <c r="X937" s="9"/>
      <c r="Y937" s="9"/>
      <c r="Z937" s="9"/>
      <c r="AA937" s="9"/>
      <c r="AB937" s="9"/>
      <c r="AC937" s="9"/>
      <c r="AD937" s="9"/>
      <c r="AE937" s="9"/>
      <c r="AF937" s="9"/>
      <c r="AG937" s="9"/>
      <c r="AH937" s="9"/>
      <c r="AI937" s="9"/>
      <c r="AJ937" s="9"/>
      <c r="AK937" s="9"/>
      <c r="AL937" s="9"/>
      <c r="AM937" s="9"/>
      <c r="AN937" s="9"/>
      <c r="AO937" s="9"/>
      <c r="AP937" s="9"/>
      <c r="AQ937" s="9"/>
      <c r="AR937" s="9"/>
      <c r="AS937" s="9"/>
      <c r="AT937" s="9"/>
      <c r="AU937" s="9"/>
      <c r="AV937" s="9"/>
      <c r="AW937" s="9"/>
      <c r="AX937" s="9"/>
      <c r="AY937" s="9"/>
      <c r="AZ937" s="9"/>
      <c r="BA937" s="9"/>
      <c r="BB937" s="9"/>
      <c r="BC937" s="9"/>
      <c r="BD937" s="9"/>
      <c r="BE937" s="9"/>
      <c r="BF937" s="9"/>
      <c r="BG937" s="9"/>
      <c r="BH937" s="9"/>
      <c r="BI937" s="9"/>
      <c r="BJ937" s="9"/>
      <c r="BK937" s="9"/>
      <c r="BL937" s="9"/>
      <c r="BM937" s="9"/>
      <c r="BN937" s="9"/>
      <c r="BO937" s="9"/>
      <c r="BP937" s="9"/>
      <c r="BQ937" s="9"/>
      <c r="BR937" s="9"/>
      <c r="BS937" s="9"/>
      <c r="BT937" s="9"/>
      <c r="BU937" s="9"/>
      <c r="BV937" s="9"/>
      <c r="BW937" s="9"/>
      <c r="BX937" s="9"/>
      <c r="BY937" s="9"/>
      <c r="BZ937" s="9"/>
    </row>
    <row r="938" spans="1:78">
      <c r="A938" s="50">
        <f t="shared" si="59"/>
        <v>927</v>
      </c>
      <c r="C938" s="11" t="str">
        <f>IFERROR(INDEX('     2022    '!D:D,MATCH('Order Summary'!$A938,'     2022    '!$AN:$AN,0)),"")</f>
        <v/>
      </c>
      <c r="D938" s="11" t="str">
        <f>IFERROR(INDEX('     2022    '!C:C,MATCH('Order Summary'!$A938,'     2022    '!$AN:$AN,0)),"")</f>
        <v/>
      </c>
      <c r="E938" s="11" t="str">
        <f>IFERROR(INDEX('     2022    '!E:E,MATCH('Order Summary'!$A938,'     2022    '!$AN:$AN,0)),"")</f>
        <v/>
      </c>
      <c r="F938" s="96">
        <f>IFERROR(INDEX('     2022    '!AY:AY,MATCH($A938,'     2022    '!$AN:$AN,0)),0)</f>
        <v>0</v>
      </c>
      <c r="G938" s="180" t="str">
        <f>IFERROR(IF($O$3&gt;68,INDEX('     2022    '!I:I,MATCH($A938,'     2022    '!$AN:$AN,0))*(1-'     2022    '!$BA$1),INDEX('     2022    '!I:I,MATCH($A938,'     2022    '!$AN:$AN,0))),"")</f>
        <v/>
      </c>
      <c r="H938" s="96">
        <f>IFERROR(INDEX('     2022    '!AZ:AZ,MATCH($A938,'     2022    '!$AN:$AN,0)),0)</f>
        <v>0</v>
      </c>
      <c r="I938" s="180" t="str">
        <f>IFERROR(IF($O$3&gt;68,INDEX('     2022    '!M:M,MATCH($A938,'     2022    '!$AN:$AN,0))*(1-'     2022    '!$BA$1),INDEX('     2022    '!M:M,MATCH($A938,'     2022    '!$AN:$AN,0))),"")</f>
        <v/>
      </c>
      <c r="J938" s="181">
        <f t="shared" si="57"/>
        <v>0</v>
      </c>
      <c r="K938" s="182" t="str">
        <f t="shared" si="58"/>
        <v/>
      </c>
      <c r="L938" s="53"/>
      <c r="M938" s="52" t="str">
        <f>IFERROR(INDEX('     2022    '!R:R,MATCH('Order Summary'!$A938,'     2022    '!$AN:$AN,0)),"")</f>
        <v/>
      </c>
      <c r="N938" s="52" t="str">
        <f>IFERROR(INDEX('     2022    '!V:V,MATCH('Order Summary'!$A938,'     2022    '!$AN:$AN,0)),"")</f>
        <v/>
      </c>
      <c r="O938" s="52" t="str">
        <f>IFERROR(INDEX('     2022    '!S:S,MATCH('Order Summary'!$A938,'     2022    '!$AN:$AN,0)),"")</f>
        <v/>
      </c>
      <c r="P938" s="96" t="str">
        <f t="shared" si="56"/>
        <v/>
      </c>
      <c r="R938" s="9"/>
      <c r="S938" s="9"/>
      <c r="T938" s="9"/>
      <c r="U938" s="9"/>
      <c r="V938" s="9"/>
      <c r="W938" s="9"/>
      <c r="X938" s="9"/>
      <c r="Y938" s="9"/>
      <c r="Z938" s="9"/>
      <c r="AA938" s="9"/>
      <c r="AB938" s="9"/>
      <c r="AC938" s="9"/>
      <c r="AD938" s="9"/>
      <c r="AE938" s="9"/>
      <c r="AF938" s="9"/>
      <c r="AG938" s="9"/>
      <c r="AH938" s="9"/>
      <c r="AI938" s="9"/>
      <c r="AJ938" s="9"/>
      <c r="AK938" s="9"/>
      <c r="AL938" s="9"/>
      <c r="AM938" s="9"/>
      <c r="AN938" s="9"/>
      <c r="AO938" s="9"/>
      <c r="AP938" s="9"/>
      <c r="AQ938" s="9"/>
      <c r="AR938" s="9"/>
      <c r="AS938" s="9"/>
      <c r="AT938" s="9"/>
      <c r="AU938" s="9"/>
      <c r="AV938" s="9"/>
      <c r="AW938" s="9"/>
      <c r="AX938" s="9"/>
      <c r="AY938" s="9"/>
      <c r="AZ938" s="9"/>
      <c r="BA938" s="9"/>
      <c r="BB938" s="9"/>
      <c r="BC938" s="9"/>
      <c r="BD938" s="9"/>
      <c r="BE938" s="9"/>
      <c r="BF938" s="9"/>
      <c r="BG938" s="9"/>
      <c r="BH938" s="9"/>
      <c r="BI938" s="9"/>
      <c r="BJ938" s="9"/>
      <c r="BK938" s="9"/>
      <c r="BL938" s="9"/>
      <c r="BM938" s="9"/>
      <c r="BN938" s="9"/>
      <c r="BO938" s="9"/>
      <c r="BP938" s="9"/>
      <c r="BQ938" s="9"/>
      <c r="BR938" s="9"/>
      <c r="BS938" s="9"/>
      <c r="BT938" s="9"/>
      <c r="BU938" s="9"/>
      <c r="BV938" s="9"/>
      <c r="BW938" s="9"/>
      <c r="BX938" s="9"/>
      <c r="BY938" s="9"/>
      <c r="BZ938" s="9"/>
    </row>
    <row r="939" spans="1:78">
      <c r="A939" s="50">
        <f t="shared" si="59"/>
        <v>928</v>
      </c>
      <c r="C939" s="11" t="str">
        <f>IFERROR(INDEX('     2022    '!D:D,MATCH('Order Summary'!$A939,'     2022    '!$AN:$AN,0)),"")</f>
        <v/>
      </c>
      <c r="D939" s="11" t="str">
        <f>IFERROR(INDEX('     2022    '!C:C,MATCH('Order Summary'!$A939,'     2022    '!$AN:$AN,0)),"")</f>
        <v/>
      </c>
      <c r="E939" s="11" t="str">
        <f>IFERROR(INDEX('     2022    '!E:E,MATCH('Order Summary'!$A939,'     2022    '!$AN:$AN,0)),"")</f>
        <v/>
      </c>
      <c r="F939" s="96">
        <f>IFERROR(INDEX('     2022    '!AY:AY,MATCH($A939,'     2022    '!$AN:$AN,0)),0)</f>
        <v>0</v>
      </c>
      <c r="G939" s="180" t="str">
        <f>IFERROR(IF($O$3&gt;68,INDEX('     2022    '!I:I,MATCH($A939,'     2022    '!$AN:$AN,0))*(1-'     2022    '!$BA$1),INDEX('     2022    '!I:I,MATCH($A939,'     2022    '!$AN:$AN,0))),"")</f>
        <v/>
      </c>
      <c r="H939" s="96">
        <f>IFERROR(INDEX('     2022    '!AZ:AZ,MATCH($A939,'     2022    '!$AN:$AN,0)),0)</f>
        <v>0</v>
      </c>
      <c r="I939" s="180" t="str">
        <f>IFERROR(IF($O$3&gt;68,INDEX('     2022    '!M:M,MATCH($A939,'     2022    '!$AN:$AN,0))*(1-'     2022    '!$BA$1),INDEX('     2022    '!M:M,MATCH($A939,'     2022    '!$AN:$AN,0))),"")</f>
        <v/>
      </c>
      <c r="J939" s="181">
        <f t="shared" si="57"/>
        <v>0</v>
      </c>
      <c r="K939" s="182" t="str">
        <f t="shared" si="58"/>
        <v/>
      </c>
      <c r="L939" s="53"/>
      <c r="M939" s="52" t="str">
        <f>IFERROR(INDEX('     2022    '!R:R,MATCH('Order Summary'!$A939,'     2022    '!$AN:$AN,0)),"")</f>
        <v/>
      </c>
      <c r="N939" s="52" t="str">
        <f>IFERROR(INDEX('     2022    '!V:V,MATCH('Order Summary'!$A939,'     2022    '!$AN:$AN,0)),"")</f>
        <v/>
      </c>
      <c r="O939" s="52" t="str">
        <f>IFERROR(INDEX('     2022    '!S:S,MATCH('Order Summary'!$A939,'     2022    '!$AN:$AN,0)),"")</f>
        <v/>
      </c>
      <c r="P939" s="96" t="str">
        <f t="shared" si="56"/>
        <v/>
      </c>
      <c r="R939" s="9"/>
      <c r="S939" s="9"/>
      <c r="T939" s="9"/>
      <c r="U939" s="9"/>
      <c r="V939" s="9"/>
      <c r="W939" s="9"/>
      <c r="X939" s="9"/>
      <c r="Y939" s="9"/>
      <c r="Z939" s="9"/>
      <c r="AA939" s="9"/>
      <c r="AB939" s="9"/>
      <c r="AC939" s="9"/>
      <c r="AD939" s="9"/>
      <c r="AE939" s="9"/>
      <c r="AF939" s="9"/>
      <c r="AG939" s="9"/>
      <c r="AH939" s="9"/>
      <c r="AI939" s="9"/>
      <c r="AJ939" s="9"/>
      <c r="AK939" s="9"/>
      <c r="AL939" s="9"/>
      <c r="AM939" s="9"/>
      <c r="AN939" s="9"/>
      <c r="AO939" s="9"/>
      <c r="AP939" s="9"/>
      <c r="AQ939" s="9"/>
      <c r="AR939" s="9"/>
      <c r="AS939" s="9"/>
      <c r="AT939" s="9"/>
      <c r="AU939" s="9"/>
      <c r="AV939" s="9"/>
      <c r="AW939" s="9"/>
      <c r="AX939" s="9"/>
      <c r="AY939" s="9"/>
      <c r="AZ939" s="9"/>
      <c r="BA939" s="9"/>
      <c r="BB939" s="9"/>
      <c r="BC939" s="9"/>
      <c r="BD939" s="9"/>
      <c r="BE939" s="9"/>
      <c r="BF939" s="9"/>
      <c r="BG939" s="9"/>
      <c r="BH939" s="9"/>
      <c r="BI939" s="9"/>
      <c r="BJ939" s="9"/>
      <c r="BK939" s="9"/>
      <c r="BL939" s="9"/>
      <c r="BM939" s="9"/>
      <c r="BN939" s="9"/>
      <c r="BO939" s="9"/>
      <c r="BP939" s="9"/>
      <c r="BQ939" s="9"/>
      <c r="BR939" s="9"/>
      <c r="BS939" s="9"/>
      <c r="BT939" s="9"/>
      <c r="BU939" s="9"/>
      <c r="BV939" s="9"/>
      <c r="BW939" s="9"/>
      <c r="BX939" s="9"/>
      <c r="BY939" s="9"/>
      <c r="BZ939" s="9"/>
    </row>
    <row r="940" spans="1:78">
      <c r="A940" s="50">
        <f t="shared" si="59"/>
        <v>929</v>
      </c>
      <c r="C940" s="11" t="str">
        <f>IFERROR(INDEX('     2022    '!D:D,MATCH('Order Summary'!$A940,'     2022    '!$AN:$AN,0)),"")</f>
        <v/>
      </c>
      <c r="D940" s="11" t="str">
        <f>IFERROR(INDEX('     2022    '!C:C,MATCH('Order Summary'!$A940,'     2022    '!$AN:$AN,0)),"")</f>
        <v/>
      </c>
      <c r="E940" s="11" t="str">
        <f>IFERROR(INDEX('     2022    '!E:E,MATCH('Order Summary'!$A940,'     2022    '!$AN:$AN,0)),"")</f>
        <v/>
      </c>
      <c r="F940" s="96">
        <f>IFERROR(INDEX('     2022    '!AY:AY,MATCH($A940,'     2022    '!$AN:$AN,0)),0)</f>
        <v>0</v>
      </c>
      <c r="G940" s="180" t="str">
        <f>IFERROR(IF($O$3&gt;68,INDEX('     2022    '!I:I,MATCH($A940,'     2022    '!$AN:$AN,0))*(1-'     2022    '!$BA$1),INDEX('     2022    '!I:I,MATCH($A940,'     2022    '!$AN:$AN,0))),"")</f>
        <v/>
      </c>
      <c r="H940" s="96">
        <f>IFERROR(INDEX('     2022    '!AZ:AZ,MATCH($A940,'     2022    '!$AN:$AN,0)),0)</f>
        <v>0</v>
      </c>
      <c r="I940" s="180" t="str">
        <f>IFERROR(IF($O$3&gt;68,INDEX('     2022    '!M:M,MATCH($A940,'     2022    '!$AN:$AN,0))*(1-'     2022    '!$BA$1),INDEX('     2022    '!M:M,MATCH($A940,'     2022    '!$AN:$AN,0))),"")</f>
        <v/>
      </c>
      <c r="J940" s="181">
        <f t="shared" si="57"/>
        <v>0</v>
      </c>
      <c r="K940" s="182" t="str">
        <f t="shared" si="58"/>
        <v/>
      </c>
      <c r="L940" s="53"/>
      <c r="M940" s="52" t="str">
        <f>IFERROR(INDEX('     2022    '!R:R,MATCH('Order Summary'!$A940,'     2022    '!$AN:$AN,0)),"")</f>
        <v/>
      </c>
      <c r="N940" s="52" t="str">
        <f>IFERROR(INDEX('     2022    '!V:V,MATCH('Order Summary'!$A940,'     2022    '!$AN:$AN,0)),"")</f>
        <v/>
      </c>
      <c r="O940" s="52" t="str">
        <f>IFERROR(INDEX('     2022    '!S:S,MATCH('Order Summary'!$A940,'     2022    '!$AN:$AN,0)),"")</f>
        <v/>
      </c>
      <c r="P940" s="96" t="str">
        <f t="shared" si="56"/>
        <v/>
      </c>
      <c r="R940" s="9"/>
      <c r="S940" s="9"/>
      <c r="T940" s="9"/>
      <c r="U940" s="9"/>
      <c r="V940" s="9"/>
      <c r="W940" s="9"/>
      <c r="X940" s="9"/>
      <c r="Y940" s="9"/>
      <c r="Z940" s="9"/>
      <c r="AA940" s="9"/>
      <c r="AB940" s="9"/>
      <c r="AC940" s="9"/>
      <c r="AD940" s="9"/>
      <c r="AE940" s="9"/>
      <c r="AF940" s="9"/>
      <c r="AG940" s="9"/>
      <c r="AH940" s="9"/>
      <c r="AI940" s="9"/>
      <c r="AJ940" s="9"/>
      <c r="AK940" s="9"/>
      <c r="AL940" s="9"/>
      <c r="AM940" s="9"/>
      <c r="AN940" s="9"/>
      <c r="AO940" s="9"/>
      <c r="AP940" s="9"/>
      <c r="AQ940" s="9"/>
      <c r="AR940" s="9"/>
      <c r="AS940" s="9"/>
      <c r="AT940" s="9"/>
      <c r="AU940" s="9"/>
      <c r="AV940" s="9"/>
      <c r="AW940" s="9"/>
      <c r="AX940" s="9"/>
      <c r="AY940" s="9"/>
      <c r="AZ940" s="9"/>
      <c r="BA940" s="9"/>
      <c r="BB940" s="9"/>
      <c r="BC940" s="9"/>
      <c r="BD940" s="9"/>
      <c r="BE940" s="9"/>
      <c r="BF940" s="9"/>
      <c r="BG940" s="9"/>
      <c r="BH940" s="9"/>
      <c r="BI940" s="9"/>
      <c r="BJ940" s="9"/>
      <c r="BK940" s="9"/>
      <c r="BL940" s="9"/>
      <c r="BM940" s="9"/>
      <c r="BN940" s="9"/>
      <c r="BO940" s="9"/>
      <c r="BP940" s="9"/>
      <c r="BQ940" s="9"/>
      <c r="BR940" s="9"/>
      <c r="BS940" s="9"/>
      <c r="BT940" s="9"/>
      <c r="BU940" s="9"/>
      <c r="BV940" s="9"/>
      <c r="BW940" s="9"/>
      <c r="BX940" s="9"/>
      <c r="BY940" s="9"/>
      <c r="BZ940" s="9"/>
    </row>
    <row r="941" spans="1:78">
      <c r="A941" s="50">
        <f t="shared" si="59"/>
        <v>930</v>
      </c>
      <c r="C941" s="11" t="str">
        <f>IFERROR(INDEX('     2022    '!D:D,MATCH('Order Summary'!$A941,'     2022    '!$AN:$AN,0)),"")</f>
        <v/>
      </c>
      <c r="D941" s="11" t="str">
        <f>IFERROR(INDEX('     2022    '!C:C,MATCH('Order Summary'!$A941,'     2022    '!$AN:$AN,0)),"")</f>
        <v/>
      </c>
      <c r="E941" s="11" t="str">
        <f>IFERROR(INDEX('     2022    '!E:E,MATCH('Order Summary'!$A941,'     2022    '!$AN:$AN,0)),"")</f>
        <v/>
      </c>
      <c r="F941" s="96">
        <f>IFERROR(INDEX('     2022    '!AY:AY,MATCH($A941,'     2022    '!$AN:$AN,0)),0)</f>
        <v>0</v>
      </c>
      <c r="G941" s="180" t="str">
        <f>IFERROR(IF($O$3&gt;68,INDEX('     2022    '!I:I,MATCH($A941,'     2022    '!$AN:$AN,0))*(1-'     2022    '!$BA$1),INDEX('     2022    '!I:I,MATCH($A941,'     2022    '!$AN:$AN,0))),"")</f>
        <v/>
      </c>
      <c r="H941" s="96">
        <f>IFERROR(INDEX('     2022    '!AZ:AZ,MATCH($A941,'     2022    '!$AN:$AN,0)),0)</f>
        <v>0</v>
      </c>
      <c r="I941" s="180" t="str">
        <f>IFERROR(IF($O$3&gt;68,INDEX('     2022    '!M:M,MATCH($A941,'     2022    '!$AN:$AN,0))*(1-'     2022    '!$BA$1),INDEX('     2022    '!M:M,MATCH($A941,'     2022    '!$AN:$AN,0))),"")</f>
        <v/>
      </c>
      <c r="J941" s="181">
        <f t="shared" si="57"/>
        <v>0</v>
      </c>
      <c r="K941" s="182" t="str">
        <f t="shared" si="58"/>
        <v/>
      </c>
      <c r="L941" s="53"/>
      <c r="M941" s="52" t="str">
        <f>IFERROR(INDEX('     2022    '!R:R,MATCH('Order Summary'!$A941,'     2022    '!$AN:$AN,0)),"")</f>
        <v/>
      </c>
      <c r="N941" s="52" t="str">
        <f>IFERROR(INDEX('     2022    '!V:V,MATCH('Order Summary'!$A941,'     2022    '!$AN:$AN,0)),"")</f>
        <v/>
      </c>
      <c r="O941" s="52" t="str">
        <f>IFERROR(INDEX('     2022    '!S:S,MATCH('Order Summary'!$A941,'     2022    '!$AN:$AN,0)),"")</f>
        <v/>
      </c>
      <c r="P941" s="96" t="str">
        <f t="shared" si="56"/>
        <v/>
      </c>
      <c r="R941" s="9"/>
      <c r="S941" s="9"/>
      <c r="T941" s="9"/>
      <c r="U941" s="9"/>
      <c r="V941" s="9"/>
      <c r="W941" s="9"/>
      <c r="X941" s="9"/>
      <c r="Y941" s="9"/>
      <c r="Z941" s="9"/>
      <c r="AA941" s="9"/>
      <c r="AB941" s="9"/>
      <c r="AC941" s="9"/>
      <c r="AD941" s="9"/>
      <c r="AE941" s="9"/>
      <c r="AF941" s="9"/>
      <c r="AG941" s="9"/>
      <c r="AH941" s="9"/>
      <c r="AI941" s="9"/>
      <c r="AJ941" s="9"/>
      <c r="AK941" s="9"/>
      <c r="AL941" s="9"/>
      <c r="AM941" s="9"/>
      <c r="AN941" s="9"/>
      <c r="AO941" s="9"/>
      <c r="AP941" s="9"/>
      <c r="AQ941" s="9"/>
      <c r="AR941" s="9"/>
      <c r="AS941" s="9"/>
      <c r="AT941" s="9"/>
      <c r="AU941" s="9"/>
      <c r="AV941" s="9"/>
      <c r="AW941" s="9"/>
      <c r="AX941" s="9"/>
      <c r="AY941" s="9"/>
      <c r="AZ941" s="9"/>
      <c r="BA941" s="9"/>
      <c r="BB941" s="9"/>
      <c r="BC941" s="9"/>
      <c r="BD941" s="9"/>
      <c r="BE941" s="9"/>
      <c r="BF941" s="9"/>
      <c r="BG941" s="9"/>
      <c r="BH941" s="9"/>
      <c r="BI941" s="9"/>
      <c r="BJ941" s="9"/>
      <c r="BK941" s="9"/>
      <c r="BL941" s="9"/>
      <c r="BM941" s="9"/>
      <c r="BN941" s="9"/>
      <c r="BO941" s="9"/>
      <c r="BP941" s="9"/>
      <c r="BQ941" s="9"/>
      <c r="BR941" s="9"/>
      <c r="BS941" s="9"/>
      <c r="BT941" s="9"/>
      <c r="BU941" s="9"/>
      <c r="BV941" s="9"/>
      <c r="BW941" s="9"/>
      <c r="BX941" s="9"/>
      <c r="BY941" s="9"/>
      <c r="BZ941" s="9"/>
    </row>
    <row r="942" spans="1:78">
      <c r="A942" s="50">
        <f t="shared" si="59"/>
        <v>931</v>
      </c>
      <c r="C942" s="11" t="str">
        <f>IFERROR(INDEX('     2022    '!D:D,MATCH('Order Summary'!$A942,'     2022    '!$AN:$AN,0)),"")</f>
        <v/>
      </c>
      <c r="D942" s="11" t="str">
        <f>IFERROR(INDEX('     2022    '!C:C,MATCH('Order Summary'!$A942,'     2022    '!$AN:$AN,0)),"")</f>
        <v/>
      </c>
      <c r="E942" s="11" t="str">
        <f>IFERROR(INDEX('     2022    '!E:E,MATCH('Order Summary'!$A942,'     2022    '!$AN:$AN,0)),"")</f>
        <v/>
      </c>
      <c r="F942" s="96">
        <f>IFERROR(INDEX('     2022    '!AY:AY,MATCH($A942,'     2022    '!$AN:$AN,0)),0)</f>
        <v>0</v>
      </c>
      <c r="G942" s="180" t="str">
        <f>IFERROR(IF($O$3&gt;68,INDEX('     2022    '!I:I,MATCH($A942,'     2022    '!$AN:$AN,0))*(1-'     2022    '!$BA$1),INDEX('     2022    '!I:I,MATCH($A942,'     2022    '!$AN:$AN,0))),"")</f>
        <v/>
      </c>
      <c r="H942" s="96">
        <f>IFERROR(INDEX('     2022    '!AZ:AZ,MATCH($A942,'     2022    '!$AN:$AN,0)),0)</f>
        <v>0</v>
      </c>
      <c r="I942" s="180" t="str">
        <f>IFERROR(IF($O$3&gt;68,INDEX('     2022    '!M:M,MATCH($A942,'     2022    '!$AN:$AN,0))*(1-'     2022    '!$BA$1),INDEX('     2022    '!M:M,MATCH($A942,'     2022    '!$AN:$AN,0))),"")</f>
        <v/>
      </c>
      <c r="J942" s="181">
        <f t="shared" si="57"/>
        <v>0</v>
      </c>
      <c r="K942" s="182" t="str">
        <f t="shared" si="58"/>
        <v/>
      </c>
      <c r="L942" s="53"/>
      <c r="M942" s="52" t="str">
        <f>IFERROR(INDEX('     2022    '!R:R,MATCH('Order Summary'!$A942,'     2022    '!$AN:$AN,0)),"")</f>
        <v/>
      </c>
      <c r="N942" s="52" t="str">
        <f>IFERROR(INDEX('     2022    '!V:V,MATCH('Order Summary'!$A942,'     2022    '!$AN:$AN,0)),"")</f>
        <v/>
      </c>
      <c r="O942" s="52" t="str">
        <f>IFERROR(INDEX('     2022    '!S:S,MATCH('Order Summary'!$A942,'     2022    '!$AN:$AN,0)),"")</f>
        <v/>
      </c>
      <c r="P942" s="96" t="str">
        <f t="shared" si="56"/>
        <v/>
      </c>
      <c r="R942" s="9"/>
      <c r="S942" s="9"/>
      <c r="T942" s="9"/>
      <c r="U942" s="9"/>
      <c r="V942" s="9"/>
      <c r="W942" s="9"/>
      <c r="X942" s="9"/>
      <c r="Y942" s="9"/>
      <c r="Z942" s="9"/>
      <c r="AA942" s="9"/>
      <c r="AB942" s="9"/>
      <c r="AC942" s="9"/>
      <c r="AD942" s="9"/>
      <c r="AE942" s="9"/>
      <c r="AF942" s="9"/>
      <c r="AG942" s="9"/>
      <c r="AH942" s="9"/>
      <c r="AI942" s="9"/>
      <c r="AJ942" s="9"/>
      <c r="AK942" s="9"/>
      <c r="AL942" s="9"/>
      <c r="AM942" s="9"/>
      <c r="AN942" s="9"/>
      <c r="AO942" s="9"/>
      <c r="AP942" s="9"/>
      <c r="AQ942" s="9"/>
      <c r="AR942" s="9"/>
      <c r="AS942" s="9"/>
      <c r="AT942" s="9"/>
      <c r="AU942" s="9"/>
      <c r="AV942" s="9"/>
      <c r="AW942" s="9"/>
      <c r="AX942" s="9"/>
      <c r="AY942" s="9"/>
      <c r="AZ942" s="9"/>
      <c r="BA942" s="9"/>
      <c r="BB942" s="9"/>
      <c r="BC942" s="9"/>
      <c r="BD942" s="9"/>
      <c r="BE942" s="9"/>
      <c r="BF942" s="9"/>
      <c r="BG942" s="9"/>
      <c r="BH942" s="9"/>
      <c r="BI942" s="9"/>
      <c r="BJ942" s="9"/>
      <c r="BK942" s="9"/>
      <c r="BL942" s="9"/>
      <c r="BM942" s="9"/>
      <c r="BN942" s="9"/>
      <c r="BO942" s="9"/>
      <c r="BP942" s="9"/>
      <c r="BQ942" s="9"/>
      <c r="BR942" s="9"/>
      <c r="BS942" s="9"/>
      <c r="BT942" s="9"/>
      <c r="BU942" s="9"/>
      <c r="BV942" s="9"/>
      <c r="BW942" s="9"/>
      <c r="BX942" s="9"/>
      <c r="BY942" s="9"/>
      <c r="BZ942" s="9"/>
    </row>
    <row r="943" spans="1:78">
      <c r="A943" s="50">
        <f t="shared" si="59"/>
        <v>932</v>
      </c>
      <c r="C943" s="11" t="str">
        <f>IFERROR(INDEX('     2022    '!D:D,MATCH('Order Summary'!$A943,'     2022    '!$AN:$AN,0)),"")</f>
        <v/>
      </c>
      <c r="D943" s="11" t="str">
        <f>IFERROR(INDEX('     2022    '!C:C,MATCH('Order Summary'!$A943,'     2022    '!$AN:$AN,0)),"")</f>
        <v/>
      </c>
      <c r="E943" s="11" t="str">
        <f>IFERROR(INDEX('     2022    '!E:E,MATCH('Order Summary'!$A943,'     2022    '!$AN:$AN,0)),"")</f>
        <v/>
      </c>
      <c r="F943" s="96">
        <f>IFERROR(INDEX('     2022    '!AY:AY,MATCH($A943,'     2022    '!$AN:$AN,0)),0)</f>
        <v>0</v>
      </c>
      <c r="G943" s="180" t="str">
        <f>IFERROR(IF($O$3&gt;68,INDEX('     2022    '!I:I,MATCH($A943,'     2022    '!$AN:$AN,0))*(1-'     2022    '!$BA$1),INDEX('     2022    '!I:I,MATCH($A943,'     2022    '!$AN:$AN,0))),"")</f>
        <v/>
      </c>
      <c r="H943" s="96">
        <f>IFERROR(INDEX('     2022    '!AZ:AZ,MATCH($A943,'     2022    '!$AN:$AN,0)),0)</f>
        <v>0</v>
      </c>
      <c r="I943" s="180" t="str">
        <f>IFERROR(IF($O$3&gt;68,INDEX('     2022    '!M:M,MATCH($A943,'     2022    '!$AN:$AN,0))*(1-'     2022    '!$BA$1),INDEX('     2022    '!M:M,MATCH($A943,'     2022    '!$AN:$AN,0))),"")</f>
        <v/>
      </c>
      <c r="J943" s="181">
        <f t="shared" si="57"/>
        <v>0</v>
      </c>
      <c r="K943" s="182" t="str">
        <f t="shared" si="58"/>
        <v/>
      </c>
      <c r="L943" s="53"/>
      <c r="M943" s="52" t="str">
        <f>IFERROR(INDEX('     2022    '!R:R,MATCH('Order Summary'!$A943,'     2022    '!$AN:$AN,0)),"")</f>
        <v/>
      </c>
      <c r="N943" s="52" t="str">
        <f>IFERROR(INDEX('     2022    '!V:V,MATCH('Order Summary'!$A943,'     2022    '!$AN:$AN,0)),"")</f>
        <v/>
      </c>
      <c r="O943" s="52" t="str">
        <f>IFERROR(INDEX('     2022    '!S:S,MATCH('Order Summary'!$A943,'     2022    '!$AN:$AN,0)),"")</f>
        <v/>
      </c>
      <c r="P943" s="96" t="str">
        <f t="shared" si="56"/>
        <v/>
      </c>
      <c r="R943" s="9"/>
      <c r="S943" s="9"/>
      <c r="T943" s="9"/>
      <c r="U943" s="9"/>
      <c r="V943" s="9"/>
      <c r="W943" s="9"/>
      <c r="X943" s="9"/>
      <c r="Y943" s="9"/>
      <c r="Z943" s="9"/>
      <c r="AA943" s="9"/>
      <c r="AB943" s="9"/>
      <c r="AC943" s="9"/>
      <c r="AD943" s="9"/>
      <c r="AE943" s="9"/>
      <c r="AF943" s="9"/>
      <c r="AG943" s="9"/>
      <c r="AH943" s="9"/>
      <c r="AI943" s="9"/>
      <c r="AJ943" s="9"/>
      <c r="AK943" s="9"/>
      <c r="AL943" s="9"/>
      <c r="AM943" s="9"/>
      <c r="AN943" s="9"/>
      <c r="AO943" s="9"/>
      <c r="AP943" s="9"/>
      <c r="AQ943" s="9"/>
      <c r="AR943" s="9"/>
      <c r="AS943" s="9"/>
      <c r="AT943" s="9"/>
      <c r="AU943" s="9"/>
      <c r="AV943" s="9"/>
      <c r="AW943" s="9"/>
      <c r="AX943" s="9"/>
      <c r="AY943" s="9"/>
      <c r="AZ943" s="9"/>
      <c r="BA943" s="9"/>
      <c r="BB943" s="9"/>
      <c r="BC943" s="9"/>
      <c r="BD943" s="9"/>
      <c r="BE943" s="9"/>
      <c r="BF943" s="9"/>
      <c r="BG943" s="9"/>
      <c r="BH943" s="9"/>
      <c r="BI943" s="9"/>
      <c r="BJ943" s="9"/>
      <c r="BK943" s="9"/>
      <c r="BL943" s="9"/>
      <c r="BM943" s="9"/>
      <c r="BN943" s="9"/>
      <c r="BO943" s="9"/>
      <c r="BP943" s="9"/>
      <c r="BQ943" s="9"/>
      <c r="BR943" s="9"/>
      <c r="BS943" s="9"/>
      <c r="BT943" s="9"/>
      <c r="BU943" s="9"/>
      <c r="BV943" s="9"/>
      <c r="BW943" s="9"/>
      <c r="BX943" s="9"/>
      <c r="BY943" s="9"/>
      <c r="BZ943" s="9"/>
    </row>
    <row r="944" spans="1:78">
      <c r="A944" s="50">
        <f t="shared" si="59"/>
        <v>933</v>
      </c>
      <c r="C944" s="11" t="str">
        <f>IFERROR(INDEX('     2022    '!D:D,MATCH('Order Summary'!$A944,'     2022    '!$AN:$AN,0)),"")</f>
        <v/>
      </c>
      <c r="D944" s="11" t="str">
        <f>IFERROR(INDEX('     2022    '!C:C,MATCH('Order Summary'!$A944,'     2022    '!$AN:$AN,0)),"")</f>
        <v/>
      </c>
      <c r="E944" s="11" t="str">
        <f>IFERROR(INDEX('     2022    '!E:E,MATCH('Order Summary'!$A944,'     2022    '!$AN:$AN,0)),"")</f>
        <v/>
      </c>
      <c r="F944" s="96">
        <f>IFERROR(INDEX('     2022    '!AY:AY,MATCH($A944,'     2022    '!$AN:$AN,0)),0)</f>
        <v>0</v>
      </c>
      <c r="G944" s="180" t="str">
        <f>IFERROR(IF($O$3&gt;68,INDEX('     2022    '!I:I,MATCH($A944,'     2022    '!$AN:$AN,0))*(1-'     2022    '!$BA$1),INDEX('     2022    '!I:I,MATCH($A944,'     2022    '!$AN:$AN,0))),"")</f>
        <v/>
      </c>
      <c r="H944" s="96">
        <f>IFERROR(INDEX('     2022    '!AZ:AZ,MATCH($A944,'     2022    '!$AN:$AN,0)),0)</f>
        <v>0</v>
      </c>
      <c r="I944" s="180" t="str">
        <f>IFERROR(IF($O$3&gt;68,INDEX('     2022    '!M:M,MATCH($A944,'     2022    '!$AN:$AN,0))*(1-'     2022    '!$BA$1),INDEX('     2022    '!M:M,MATCH($A944,'     2022    '!$AN:$AN,0))),"")</f>
        <v/>
      </c>
      <c r="J944" s="181">
        <f t="shared" si="57"/>
        <v>0</v>
      </c>
      <c r="K944" s="182" t="str">
        <f t="shared" si="58"/>
        <v/>
      </c>
      <c r="L944" s="53"/>
      <c r="M944" s="52" t="str">
        <f>IFERROR(INDEX('     2022    '!R:R,MATCH('Order Summary'!$A944,'     2022    '!$AN:$AN,0)),"")</f>
        <v/>
      </c>
      <c r="N944" s="52" t="str">
        <f>IFERROR(INDEX('     2022    '!V:V,MATCH('Order Summary'!$A944,'     2022    '!$AN:$AN,0)),"")</f>
        <v/>
      </c>
      <c r="O944" s="52" t="str">
        <f>IFERROR(INDEX('     2022    '!S:S,MATCH('Order Summary'!$A944,'     2022    '!$AN:$AN,0)),"")</f>
        <v/>
      </c>
      <c r="P944" s="96" t="str">
        <f t="shared" si="56"/>
        <v/>
      </c>
      <c r="R944" s="9"/>
      <c r="S944" s="9"/>
      <c r="T944" s="9"/>
      <c r="U944" s="9"/>
      <c r="V944" s="9"/>
      <c r="W944" s="9"/>
      <c r="X944" s="9"/>
      <c r="Y944" s="9"/>
      <c r="Z944" s="9"/>
      <c r="AA944" s="9"/>
      <c r="AB944" s="9"/>
      <c r="AC944" s="9"/>
      <c r="AD944" s="9"/>
      <c r="AE944" s="9"/>
      <c r="AF944" s="9"/>
      <c r="AG944" s="9"/>
      <c r="AH944" s="9"/>
      <c r="AI944" s="9"/>
      <c r="AJ944" s="9"/>
      <c r="AK944" s="9"/>
      <c r="AL944" s="9"/>
      <c r="AM944" s="9"/>
      <c r="AN944" s="9"/>
      <c r="AO944" s="9"/>
      <c r="AP944" s="9"/>
      <c r="AQ944" s="9"/>
      <c r="AR944" s="9"/>
      <c r="AS944" s="9"/>
      <c r="AT944" s="9"/>
      <c r="AU944" s="9"/>
      <c r="AV944" s="9"/>
      <c r="AW944" s="9"/>
      <c r="AX944" s="9"/>
      <c r="AY944" s="9"/>
      <c r="AZ944" s="9"/>
      <c r="BA944" s="9"/>
      <c r="BB944" s="9"/>
      <c r="BC944" s="9"/>
      <c r="BD944" s="9"/>
      <c r="BE944" s="9"/>
      <c r="BF944" s="9"/>
      <c r="BG944" s="9"/>
      <c r="BH944" s="9"/>
      <c r="BI944" s="9"/>
      <c r="BJ944" s="9"/>
      <c r="BK944" s="9"/>
      <c r="BL944" s="9"/>
      <c r="BM944" s="9"/>
      <c r="BN944" s="9"/>
      <c r="BO944" s="9"/>
      <c r="BP944" s="9"/>
      <c r="BQ944" s="9"/>
      <c r="BR944" s="9"/>
      <c r="BS944" s="9"/>
      <c r="BT944" s="9"/>
      <c r="BU944" s="9"/>
      <c r="BV944" s="9"/>
      <c r="BW944" s="9"/>
      <c r="BX944" s="9"/>
      <c r="BY944" s="9"/>
      <c r="BZ944" s="9"/>
    </row>
    <row r="945" spans="1:78">
      <c r="A945" s="50">
        <f t="shared" si="59"/>
        <v>934</v>
      </c>
      <c r="C945" s="11" t="str">
        <f>IFERROR(INDEX('     2022    '!D:D,MATCH('Order Summary'!$A945,'     2022    '!$AN:$AN,0)),"")</f>
        <v/>
      </c>
      <c r="D945" s="11" t="str">
        <f>IFERROR(INDEX('     2022    '!C:C,MATCH('Order Summary'!$A945,'     2022    '!$AN:$AN,0)),"")</f>
        <v/>
      </c>
      <c r="E945" s="11" t="str">
        <f>IFERROR(INDEX('     2022    '!E:E,MATCH('Order Summary'!$A945,'     2022    '!$AN:$AN,0)),"")</f>
        <v/>
      </c>
      <c r="F945" s="96">
        <f>IFERROR(INDEX('     2022    '!AY:AY,MATCH($A945,'     2022    '!$AN:$AN,0)),0)</f>
        <v>0</v>
      </c>
      <c r="G945" s="180" t="str">
        <f>IFERROR(IF($O$3&gt;68,INDEX('     2022    '!I:I,MATCH($A945,'     2022    '!$AN:$AN,0))*(1-'     2022    '!$BA$1),INDEX('     2022    '!I:I,MATCH($A945,'     2022    '!$AN:$AN,0))),"")</f>
        <v/>
      </c>
      <c r="H945" s="96">
        <f>IFERROR(INDEX('     2022    '!AZ:AZ,MATCH($A945,'     2022    '!$AN:$AN,0)),0)</f>
        <v>0</v>
      </c>
      <c r="I945" s="180" t="str">
        <f>IFERROR(IF($O$3&gt;68,INDEX('     2022    '!M:M,MATCH($A945,'     2022    '!$AN:$AN,0))*(1-'     2022    '!$BA$1),INDEX('     2022    '!M:M,MATCH($A945,'     2022    '!$AN:$AN,0))),"")</f>
        <v/>
      </c>
      <c r="J945" s="181">
        <f t="shared" si="57"/>
        <v>0</v>
      </c>
      <c r="K945" s="182" t="str">
        <f t="shared" si="58"/>
        <v/>
      </c>
      <c r="L945" s="53"/>
      <c r="M945" s="52" t="str">
        <f>IFERROR(INDEX('     2022    '!R:R,MATCH('Order Summary'!$A945,'     2022    '!$AN:$AN,0)),"")</f>
        <v/>
      </c>
      <c r="N945" s="52" t="str">
        <f>IFERROR(INDEX('     2022    '!V:V,MATCH('Order Summary'!$A945,'     2022    '!$AN:$AN,0)),"")</f>
        <v/>
      </c>
      <c r="O945" s="52" t="str">
        <f>IFERROR(INDEX('     2022    '!S:S,MATCH('Order Summary'!$A945,'     2022    '!$AN:$AN,0)),"")</f>
        <v/>
      </c>
      <c r="P945" s="96" t="str">
        <f t="shared" si="56"/>
        <v/>
      </c>
      <c r="R945" s="9"/>
      <c r="S945" s="9"/>
      <c r="T945" s="9"/>
      <c r="U945" s="9"/>
      <c r="V945" s="9"/>
      <c r="W945" s="9"/>
      <c r="X945" s="9"/>
      <c r="Y945" s="9"/>
      <c r="Z945" s="9"/>
      <c r="AA945" s="9"/>
      <c r="AB945" s="9"/>
      <c r="AC945" s="9"/>
      <c r="AD945" s="9"/>
      <c r="AE945" s="9"/>
      <c r="AF945" s="9"/>
      <c r="AG945" s="9"/>
      <c r="AH945" s="9"/>
      <c r="AI945" s="9"/>
      <c r="AJ945" s="9"/>
      <c r="AK945" s="9"/>
      <c r="AL945" s="9"/>
      <c r="AM945" s="9"/>
      <c r="AN945" s="9"/>
      <c r="AO945" s="9"/>
      <c r="AP945" s="9"/>
      <c r="AQ945" s="9"/>
      <c r="AR945" s="9"/>
      <c r="AS945" s="9"/>
      <c r="AT945" s="9"/>
      <c r="AU945" s="9"/>
      <c r="AV945" s="9"/>
      <c r="AW945" s="9"/>
      <c r="AX945" s="9"/>
      <c r="AY945" s="9"/>
      <c r="AZ945" s="9"/>
      <c r="BA945" s="9"/>
      <c r="BB945" s="9"/>
      <c r="BC945" s="9"/>
      <c r="BD945" s="9"/>
      <c r="BE945" s="9"/>
      <c r="BF945" s="9"/>
      <c r="BG945" s="9"/>
      <c r="BH945" s="9"/>
      <c r="BI945" s="9"/>
      <c r="BJ945" s="9"/>
      <c r="BK945" s="9"/>
      <c r="BL945" s="9"/>
      <c r="BM945" s="9"/>
      <c r="BN945" s="9"/>
      <c r="BO945" s="9"/>
      <c r="BP945" s="9"/>
      <c r="BQ945" s="9"/>
      <c r="BR945" s="9"/>
      <c r="BS945" s="9"/>
      <c r="BT945" s="9"/>
      <c r="BU945" s="9"/>
      <c r="BV945" s="9"/>
      <c r="BW945" s="9"/>
      <c r="BX945" s="9"/>
      <c r="BY945" s="9"/>
      <c r="BZ945" s="9"/>
    </row>
    <row r="946" spans="1:78">
      <c r="A946" s="50">
        <f t="shared" si="59"/>
        <v>935</v>
      </c>
      <c r="C946" s="11" t="str">
        <f>IFERROR(INDEX('     2022    '!D:D,MATCH('Order Summary'!$A946,'     2022    '!$AN:$AN,0)),"")</f>
        <v/>
      </c>
      <c r="D946" s="11" t="str">
        <f>IFERROR(INDEX('     2022    '!C:C,MATCH('Order Summary'!$A946,'     2022    '!$AN:$AN,0)),"")</f>
        <v/>
      </c>
      <c r="E946" s="11" t="str">
        <f>IFERROR(INDEX('     2022    '!E:E,MATCH('Order Summary'!$A946,'     2022    '!$AN:$AN,0)),"")</f>
        <v/>
      </c>
      <c r="F946" s="96">
        <f>IFERROR(INDEX('     2022    '!AY:AY,MATCH($A946,'     2022    '!$AN:$AN,0)),0)</f>
        <v>0</v>
      </c>
      <c r="G946" s="180" t="str">
        <f>IFERROR(IF($O$3&gt;68,INDEX('     2022    '!I:I,MATCH($A946,'     2022    '!$AN:$AN,0))*(1-'     2022    '!$BA$1),INDEX('     2022    '!I:I,MATCH($A946,'     2022    '!$AN:$AN,0))),"")</f>
        <v/>
      </c>
      <c r="H946" s="96">
        <f>IFERROR(INDEX('     2022    '!AZ:AZ,MATCH($A946,'     2022    '!$AN:$AN,0)),0)</f>
        <v>0</v>
      </c>
      <c r="I946" s="180" t="str">
        <f>IFERROR(IF($O$3&gt;68,INDEX('     2022    '!M:M,MATCH($A946,'     2022    '!$AN:$AN,0))*(1-'     2022    '!$BA$1),INDEX('     2022    '!M:M,MATCH($A946,'     2022    '!$AN:$AN,0))),"")</f>
        <v/>
      </c>
      <c r="J946" s="181">
        <f t="shared" si="57"/>
        <v>0</v>
      </c>
      <c r="K946" s="182" t="str">
        <f t="shared" si="58"/>
        <v/>
      </c>
      <c r="L946" s="53"/>
      <c r="M946" s="52" t="str">
        <f>IFERROR(INDEX('     2022    '!R:R,MATCH('Order Summary'!$A946,'     2022    '!$AN:$AN,0)),"")</f>
        <v/>
      </c>
      <c r="N946" s="52" t="str">
        <f>IFERROR(INDEX('     2022    '!V:V,MATCH('Order Summary'!$A946,'     2022    '!$AN:$AN,0)),"")</f>
        <v/>
      </c>
      <c r="O946" s="52" t="str">
        <f>IFERROR(INDEX('     2022    '!S:S,MATCH('Order Summary'!$A946,'     2022    '!$AN:$AN,0)),"")</f>
        <v/>
      </c>
      <c r="P946" s="96" t="str">
        <f t="shared" si="56"/>
        <v/>
      </c>
      <c r="R946" s="9"/>
      <c r="S946" s="9"/>
      <c r="T946" s="9"/>
      <c r="U946" s="9"/>
      <c r="V946" s="9"/>
      <c r="W946" s="9"/>
      <c r="X946" s="9"/>
      <c r="Y946" s="9"/>
      <c r="Z946" s="9"/>
      <c r="AA946" s="9"/>
      <c r="AB946" s="9"/>
      <c r="AC946" s="9"/>
      <c r="AD946" s="9"/>
      <c r="AE946" s="9"/>
      <c r="AF946" s="9"/>
      <c r="AG946" s="9"/>
      <c r="AH946" s="9"/>
      <c r="AI946" s="9"/>
      <c r="AJ946" s="9"/>
      <c r="AK946" s="9"/>
      <c r="AL946" s="9"/>
      <c r="AM946" s="9"/>
      <c r="AN946" s="9"/>
      <c r="AO946" s="9"/>
      <c r="AP946" s="9"/>
      <c r="AQ946" s="9"/>
      <c r="AR946" s="9"/>
      <c r="AS946" s="9"/>
      <c r="AT946" s="9"/>
      <c r="AU946" s="9"/>
      <c r="AV946" s="9"/>
      <c r="AW946" s="9"/>
      <c r="AX946" s="9"/>
      <c r="AY946" s="9"/>
      <c r="AZ946" s="9"/>
      <c r="BA946" s="9"/>
      <c r="BB946" s="9"/>
      <c r="BC946" s="9"/>
      <c r="BD946" s="9"/>
      <c r="BE946" s="9"/>
      <c r="BF946" s="9"/>
      <c r="BG946" s="9"/>
      <c r="BH946" s="9"/>
      <c r="BI946" s="9"/>
      <c r="BJ946" s="9"/>
      <c r="BK946" s="9"/>
      <c r="BL946" s="9"/>
      <c r="BM946" s="9"/>
      <c r="BN946" s="9"/>
      <c r="BO946" s="9"/>
      <c r="BP946" s="9"/>
      <c r="BQ946" s="9"/>
      <c r="BR946" s="9"/>
      <c r="BS946" s="9"/>
      <c r="BT946" s="9"/>
      <c r="BU946" s="9"/>
      <c r="BV946" s="9"/>
      <c r="BW946" s="9"/>
      <c r="BX946" s="9"/>
      <c r="BY946" s="9"/>
      <c r="BZ946" s="9"/>
    </row>
    <row r="947" spans="1:78">
      <c r="A947" s="50">
        <f t="shared" si="59"/>
        <v>936</v>
      </c>
      <c r="C947" s="11" t="str">
        <f>IFERROR(INDEX('     2022    '!D:D,MATCH('Order Summary'!$A947,'     2022    '!$AN:$AN,0)),"")</f>
        <v/>
      </c>
      <c r="D947" s="11" t="str">
        <f>IFERROR(INDEX('     2022    '!C:C,MATCH('Order Summary'!$A947,'     2022    '!$AN:$AN,0)),"")</f>
        <v/>
      </c>
      <c r="E947" s="11" t="str">
        <f>IFERROR(INDEX('     2022    '!E:E,MATCH('Order Summary'!$A947,'     2022    '!$AN:$AN,0)),"")</f>
        <v/>
      </c>
      <c r="F947" s="96">
        <f>IFERROR(INDEX('     2022    '!AY:AY,MATCH($A947,'     2022    '!$AN:$AN,0)),0)</f>
        <v>0</v>
      </c>
      <c r="G947" s="180" t="str">
        <f>IFERROR(IF($O$3&gt;68,INDEX('     2022    '!I:I,MATCH($A947,'     2022    '!$AN:$AN,0))*(1-'     2022    '!$BA$1),INDEX('     2022    '!I:I,MATCH($A947,'     2022    '!$AN:$AN,0))),"")</f>
        <v/>
      </c>
      <c r="H947" s="96">
        <f>IFERROR(INDEX('     2022    '!AZ:AZ,MATCH($A947,'     2022    '!$AN:$AN,0)),0)</f>
        <v>0</v>
      </c>
      <c r="I947" s="180" t="str">
        <f>IFERROR(IF($O$3&gt;68,INDEX('     2022    '!M:M,MATCH($A947,'     2022    '!$AN:$AN,0))*(1-'     2022    '!$BA$1),INDEX('     2022    '!M:M,MATCH($A947,'     2022    '!$AN:$AN,0))),"")</f>
        <v/>
      </c>
      <c r="J947" s="181">
        <f t="shared" si="57"/>
        <v>0</v>
      </c>
      <c r="K947" s="182" t="str">
        <f t="shared" si="58"/>
        <v/>
      </c>
      <c r="L947" s="53"/>
      <c r="M947" s="52" t="str">
        <f>IFERROR(INDEX('     2022    '!R:R,MATCH('Order Summary'!$A947,'     2022    '!$AN:$AN,0)),"")</f>
        <v/>
      </c>
      <c r="N947" s="52" t="str">
        <f>IFERROR(INDEX('     2022    '!V:V,MATCH('Order Summary'!$A947,'     2022    '!$AN:$AN,0)),"")</f>
        <v/>
      </c>
      <c r="O947" s="52" t="str">
        <f>IFERROR(INDEX('     2022    '!S:S,MATCH('Order Summary'!$A947,'     2022    '!$AN:$AN,0)),"")</f>
        <v/>
      </c>
      <c r="P947" s="96" t="str">
        <f t="shared" si="56"/>
        <v/>
      </c>
      <c r="R947" s="9"/>
      <c r="S947" s="9"/>
      <c r="T947" s="9"/>
      <c r="U947" s="9"/>
      <c r="V947" s="9"/>
      <c r="W947" s="9"/>
      <c r="X947" s="9"/>
      <c r="Y947" s="9"/>
      <c r="Z947" s="9"/>
      <c r="AA947" s="9"/>
      <c r="AB947" s="9"/>
      <c r="AC947" s="9"/>
      <c r="AD947" s="9"/>
      <c r="AE947" s="9"/>
      <c r="AF947" s="9"/>
      <c r="AG947" s="9"/>
      <c r="AH947" s="9"/>
      <c r="AI947" s="9"/>
      <c r="AJ947" s="9"/>
      <c r="AK947" s="9"/>
      <c r="AL947" s="9"/>
      <c r="AM947" s="9"/>
      <c r="AN947" s="9"/>
      <c r="AO947" s="9"/>
      <c r="AP947" s="9"/>
      <c r="AQ947" s="9"/>
      <c r="AR947" s="9"/>
      <c r="AS947" s="9"/>
      <c r="AT947" s="9"/>
      <c r="AU947" s="9"/>
      <c r="AV947" s="9"/>
      <c r="AW947" s="9"/>
      <c r="AX947" s="9"/>
      <c r="AY947" s="9"/>
      <c r="AZ947" s="9"/>
      <c r="BA947" s="9"/>
      <c r="BB947" s="9"/>
      <c r="BC947" s="9"/>
      <c r="BD947" s="9"/>
      <c r="BE947" s="9"/>
      <c r="BF947" s="9"/>
      <c r="BG947" s="9"/>
      <c r="BH947" s="9"/>
      <c r="BI947" s="9"/>
      <c r="BJ947" s="9"/>
      <c r="BK947" s="9"/>
      <c r="BL947" s="9"/>
      <c r="BM947" s="9"/>
      <c r="BN947" s="9"/>
      <c r="BO947" s="9"/>
      <c r="BP947" s="9"/>
      <c r="BQ947" s="9"/>
      <c r="BR947" s="9"/>
      <c r="BS947" s="9"/>
      <c r="BT947" s="9"/>
      <c r="BU947" s="9"/>
      <c r="BV947" s="9"/>
      <c r="BW947" s="9"/>
      <c r="BX947" s="9"/>
      <c r="BY947" s="9"/>
      <c r="BZ947" s="9"/>
    </row>
    <row r="948" spans="1:78">
      <c r="A948" s="50">
        <f t="shared" si="59"/>
        <v>937</v>
      </c>
      <c r="C948" s="11" t="str">
        <f>IFERROR(INDEX('     2022    '!D:D,MATCH('Order Summary'!$A948,'     2022    '!$AN:$AN,0)),"")</f>
        <v/>
      </c>
      <c r="D948" s="11" t="str">
        <f>IFERROR(INDEX('     2022    '!C:C,MATCH('Order Summary'!$A948,'     2022    '!$AN:$AN,0)),"")</f>
        <v/>
      </c>
      <c r="E948" s="11" t="str">
        <f>IFERROR(INDEX('     2022    '!E:E,MATCH('Order Summary'!$A948,'     2022    '!$AN:$AN,0)),"")</f>
        <v/>
      </c>
      <c r="F948" s="96">
        <f>IFERROR(INDEX('     2022    '!AY:AY,MATCH($A948,'     2022    '!$AN:$AN,0)),0)</f>
        <v>0</v>
      </c>
      <c r="G948" s="180" t="str">
        <f>IFERROR(IF($O$3&gt;68,INDEX('     2022    '!I:I,MATCH($A948,'     2022    '!$AN:$AN,0))*(1-'     2022    '!$BA$1),INDEX('     2022    '!I:I,MATCH($A948,'     2022    '!$AN:$AN,0))),"")</f>
        <v/>
      </c>
      <c r="H948" s="96">
        <f>IFERROR(INDEX('     2022    '!AZ:AZ,MATCH($A948,'     2022    '!$AN:$AN,0)),0)</f>
        <v>0</v>
      </c>
      <c r="I948" s="180" t="str">
        <f>IFERROR(IF($O$3&gt;68,INDEX('     2022    '!M:M,MATCH($A948,'     2022    '!$AN:$AN,0))*(1-'     2022    '!$BA$1),INDEX('     2022    '!M:M,MATCH($A948,'     2022    '!$AN:$AN,0))),"")</f>
        <v/>
      </c>
      <c r="J948" s="181">
        <f t="shared" si="57"/>
        <v>0</v>
      </c>
      <c r="K948" s="182" t="str">
        <f t="shared" si="58"/>
        <v/>
      </c>
      <c r="L948" s="53"/>
      <c r="M948" s="52" t="str">
        <f>IFERROR(INDEX('     2022    '!R:R,MATCH('Order Summary'!$A948,'     2022    '!$AN:$AN,0)),"")</f>
        <v/>
      </c>
      <c r="N948" s="52" t="str">
        <f>IFERROR(INDEX('     2022    '!V:V,MATCH('Order Summary'!$A948,'     2022    '!$AN:$AN,0)),"")</f>
        <v/>
      </c>
      <c r="O948" s="52" t="str">
        <f>IFERROR(INDEX('     2022    '!S:S,MATCH('Order Summary'!$A948,'     2022    '!$AN:$AN,0)),"")</f>
        <v/>
      </c>
      <c r="P948" s="96" t="str">
        <f t="shared" si="56"/>
        <v/>
      </c>
      <c r="R948" s="9"/>
      <c r="S948" s="9"/>
      <c r="T948" s="9"/>
      <c r="U948" s="9"/>
      <c r="V948" s="9"/>
      <c r="W948" s="9"/>
      <c r="X948" s="9"/>
      <c r="Y948" s="9"/>
      <c r="Z948" s="9"/>
      <c r="AA948" s="9"/>
      <c r="AB948" s="9"/>
      <c r="AC948" s="9"/>
      <c r="AD948" s="9"/>
      <c r="AE948" s="9"/>
      <c r="AF948" s="9"/>
      <c r="AG948" s="9"/>
      <c r="AH948" s="9"/>
      <c r="AI948" s="9"/>
      <c r="AJ948" s="9"/>
      <c r="AK948" s="9"/>
      <c r="AL948" s="9"/>
      <c r="AM948" s="9"/>
      <c r="AN948" s="9"/>
      <c r="AO948" s="9"/>
      <c r="AP948" s="9"/>
      <c r="AQ948" s="9"/>
      <c r="AR948" s="9"/>
      <c r="AS948" s="9"/>
      <c r="AT948" s="9"/>
      <c r="AU948" s="9"/>
      <c r="AV948" s="9"/>
      <c r="AW948" s="9"/>
      <c r="AX948" s="9"/>
      <c r="AY948" s="9"/>
      <c r="AZ948" s="9"/>
      <c r="BA948" s="9"/>
      <c r="BB948" s="9"/>
      <c r="BC948" s="9"/>
      <c r="BD948" s="9"/>
      <c r="BE948" s="9"/>
      <c r="BF948" s="9"/>
      <c r="BG948" s="9"/>
      <c r="BH948" s="9"/>
      <c r="BI948" s="9"/>
      <c r="BJ948" s="9"/>
      <c r="BK948" s="9"/>
      <c r="BL948" s="9"/>
      <c r="BM948" s="9"/>
      <c r="BN948" s="9"/>
      <c r="BO948" s="9"/>
      <c r="BP948" s="9"/>
      <c r="BQ948" s="9"/>
      <c r="BR948" s="9"/>
      <c r="BS948" s="9"/>
      <c r="BT948" s="9"/>
      <c r="BU948" s="9"/>
      <c r="BV948" s="9"/>
      <c r="BW948" s="9"/>
      <c r="BX948" s="9"/>
      <c r="BY948" s="9"/>
      <c r="BZ948" s="9"/>
    </row>
    <row r="949" spans="1:78">
      <c r="A949" s="50">
        <f t="shared" si="59"/>
        <v>938</v>
      </c>
      <c r="C949" s="11" t="str">
        <f>IFERROR(INDEX('     2022    '!D:D,MATCH('Order Summary'!$A949,'     2022    '!$AN:$AN,0)),"")</f>
        <v/>
      </c>
      <c r="D949" s="11" t="str">
        <f>IFERROR(INDEX('     2022    '!C:C,MATCH('Order Summary'!$A949,'     2022    '!$AN:$AN,0)),"")</f>
        <v/>
      </c>
      <c r="E949" s="11" t="str">
        <f>IFERROR(INDEX('     2022    '!E:E,MATCH('Order Summary'!$A949,'     2022    '!$AN:$AN,0)),"")</f>
        <v/>
      </c>
      <c r="F949" s="96">
        <f>IFERROR(INDEX('     2022    '!AY:AY,MATCH($A949,'     2022    '!$AN:$AN,0)),0)</f>
        <v>0</v>
      </c>
      <c r="G949" s="180" t="str">
        <f>IFERROR(IF($O$3&gt;68,INDEX('     2022    '!I:I,MATCH($A949,'     2022    '!$AN:$AN,0))*(1-'     2022    '!$BA$1),INDEX('     2022    '!I:I,MATCH($A949,'     2022    '!$AN:$AN,0))),"")</f>
        <v/>
      </c>
      <c r="H949" s="96">
        <f>IFERROR(INDEX('     2022    '!AZ:AZ,MATCH($A949,'     2022    '!$AN:$AN,0)),0)</f>
        <v>0</v>
      </c>
      <c r="I949" s="180" t="str">
        <f>IFERROR(IF($O$3&gt;68,INDEX('     2022    '!M:M,MATCH($A949,'     2022    '!$AN:$AN,0))*(1-'     2022    '!$BA$1),INDEX('     2022    '!M:M,MATCH($A949,'     2022    '!$AN:$AN,0))),"")</f>
        <v/>
      </c>
      <c r="J949" s="181">
        <f t="shared" si="57"/>
        <v>0</v>
      </c>
      <c r="K949" s="182" t="str">
        <f t="shared" si="58"/>
        <v/>
      </c>
      <c r="L949" s="53"/>
      <c r="M949" s="52" t="str">
        <f>IFERROR(INDEX('     2022    '!R:R,MATCH('Order Summary'!$A949,'     2022    '!$AN:$AN,0)),"")</f>
        <v/>
      </c>
      <c r="N949" s="52" t="str">
        <f>IFERROR(INDEX('     2022    '!V:V,MATCH('Order Summary'!$A949,'     2022    '!$AN:$AN,0)),"")</f>
        <v/>
      </c>
      <c r="O949" s="52" t="str">
        <f>IFERROR(INDEX('     2022    '!S:S,MATCH('Order Summary'!$A949,'     2022    '!$AN:$AN,0)),"")</f>
        <v/>
      </c>
      <c r="P949" s="96" t="str">
        <f t="shared" si="56"/>
        <v/>
      </c>
      <c r="R949" s="9"/>
      <c r="S949" s="9"/>
      <c r="T949" s="9"/>
      <c r="U949" s="9"/>
      <c r="V949" s="9"/>
      <c r="W949" s="9"/>
      <c r="X949" s="9"/>
      <c r="Y949" s="9"/>
      <c r="Z949" s="9"/>
      <c r="AA949" s="9"/>
      <c r="AB949" s="9"/>
      <c r="AC949" s="9"/>
      <c r="AD949" s="9"/>
      <c r="AE949" s="9"/>
      <c r="AF949" s="9"/>
      <c r="AG949" s="9"/>
      <c r="AH949" s="9"/>
      <c r="AI949" s="9"/>
      <c r="AJ949" s="9"/>
      <c r="AK949" s="9"/>
      <c r="AL949" s="9"/>
      <c r="AM949" s="9"/>
      <c r="AN949" s="9"/>
      <c r="AO949" s="9"/>
      <c r="AP949" s="9"/>
      <c r="AQ949" s="9"/>
      <c r="AR949" s="9"/>
      <c r="AS949" s="9"/>
      <c r="AT949" s="9"/>
      <c r="AU949" s="9"/>
      <c r="AV949" s="9"/>
      <c r="AW949" s="9"/>
      <c r="AX949" s="9"/>
      <c r="AY949" s="9"/>
      <c r="AZ949" s="9"/>
      <c r="BA949" s="9"/>
      <c r="BB949" s="9"/>
      <c r="BC949" s="9"/>
      <c r="BD949" s="9"/>
      <c r="BE949" s="9"/>
      <c r="BF949" s="9"/>
      <c r="BG949" s="9"/>
      <c r="BH949" s="9"/>
      <c r="BI949" s="9"/>
      <c r="BJ949" s="9"/>
      <c r="BK949" s="9"/>
      <c r="BL949" s="9"/>
      <c r="BM949" s="9"/>
      <c r="BN949" s="9"/>
      <c r="BO949" s="9"/>
      <c r="BP949" s="9"/>
      <c r="BQ949" s="9"/>
      <c r="BR949" s="9"/>
      <c r="BS949" s="9"/>
      <c r="BT949" s="9"/>
      <c r="BU949" s="9"/>
      <c r="BV949" s="9"/>
      <c r="BW949" s="9"/>
      <c r="BX949" s="9"/>
      <c r="BY949" s="9"/>
      <c r="BZ949" s="9"/>
    </row>
    <row r="950" spans="1:78">
      <c r="A950" s="50">
        <f t="shared" si="59"/>
        <v>939</v>
      </c>
      <c r="C950" s="11" t="str">
        <f>IFERROR(INDEX('     2022    '!D:D,MATCH('Order Summary'!$A950,'     2022    '!$AN:$AN,0)),"")</f>
        <v/>
      </c>
      <c r="D950" s="11" t="str">
        <f>IFERROR(INDEX('     2022    '!C:C,MATCH('Order Summary'!$A950,'     2022    '!$AN:$AN,0)),"")</f>
        <v/>
      </c>
      <c r="E950" s="11" t="str">
        <f>IFERROR(INDEX('     2022    '!E:E,MATCH('Order Summary'!$A950,'     2022    '!$AN:$AN,0)),"")</f>
        <v/>
      </c>
      <c r="F950" s="96">
        <f>IFERROR(INDEX('     2022    '!AY:AY,MATCH($A950,'     2022    '!$AN:$AN,0)),0)</f>
        <v>0</v>
      </c>
      <c r="G950" s="180" t="str">
        <f>IFERROR(IF($O$3&gt;68,INDEX('     2022    '!I:I,MATCH($A950,'     2022    '!$AN:$AN,0))*(1-'     2022    '!$BA$1),INDEX('     2022    '!I:I,MATCH($A950,'     2022    '!$AN:$AN,0))),"")</f>
        <v/>
      </c>
      <c r="H950" s="96">
        <f>IFERROR(INDEX('     2022    '!AZ:AZ,MATCH($A950,'     2022    '!$AN:$AN,0)),0)</f>
        <v>0</v>
      </c>
      <c r="I950" s="180" t="str">
        <f>IFERROR(IF($O$3&gt;68,INDEX('     2022    '!M:M,MATCH($A950,'     2022    '!$AN:$AN,0))*(1-'     2022    '!$BA$1),INDEX('     2022    '!M:M,MATCH($A950,'     2022    '!$AN:$AN,0))),"")</f>
        <v/>
      </c>
      <c r="J950" s="181">
        <f t="shared" si="57"/>
        <v>0</v>
      </c>
      <c r="K950" s="182" t="str">
        <f t="shared" si="58"/>
        <v/>
      </c>
      <c r="L950" s="53"/>
      <c r="M950" s="52" t="str">
        <f>IFERROR(INDEX('     2022    '!R:R,MATCH('Order Summary'!$A950,'     2022    '!$AN:$AN,0)),"")</f>
        <v/>
      </c>
      <c r="N950" s="52" t="str">
        <f>IFERROR(INDEX('     2022    '!V:V,MATCH('Order Summary'!$A950,'     2022    '!$AN:$AN,0)),"")</f>
        <v/>
      </c>
      <c r="O950" s="52" t="str">
        <f>IFERROR(INDEX('     2022    '!S:S,MATCH('Order Summary'!$A950,'     2022    '!$AN:$AN,0)),"")</f>
        <v/>
      </c>
      <c r="P950" s="96" t="str">
        <f t="shared" si="56"/>
        <v/>
      </c>
      <c r="R950" s="9"/>
      <c r="S950" s="9"/>
      <c r="T950" s="9"/>
      <c r="U950" s="9"/>
      <c r="V950" s="9"/>
      <c r="W950" s="9"/>
      <c r="X950" s="9"/>
      <c r="Y950" s="9"/>
      <c r="Z950" s="9"/>
      <c r="AA950" s="9"/>
      <c r="AB950" s="9"/>
      <c r="AC950" s="9"/>
      <c r="AD950" s="9"/>
      <c r="AE950" s="9"/>
      <c r="AF950" s="9"/>
      <c r="AG950" s="9"/>
      <c r="AH950" s="9"/>
      <c r="AI950" s="9"/>
      <c r="AJ950" s="9"/>
      <c r="AK950" s="9"/>
      <c r="AL950" s="9"/>
      <c r="AM950" s="9"/>
      <c r="AN950" s="9"/>
      <c r="AO950" s="9"/>
      <c r="AP950" s="9"/>
      <c r="AQ950" s="9"/>
      <c r="AR950" s="9"/>
      <c r="AS950" s="9"/>
      <c r="AT950" s="9"/>
      <c r="AU950" s="9"/>
      <c r="AV950" s="9"/>
      <c r="AW950" s="9"/>
      <c r="AX950" s="9"/>
      <c r="AY950" s="9"/>
      <c r="AZ950" s="9"/>
      <c r="BA950" s="9"/>
      <c r="BB950" s="9"/>
      <c r="BC950" s="9"/>
      <c r="BD950" s="9"/>
      <c r="BE950" s="9"/>
      <c r="BF950" s="9"/>
      <c r="BG950" s="9"/>
      <c r="BH950" s="9"/>
      <c r="BI950" s="9"/>
      <c r="BJ950" s="9"/>
      <c r="BK950" s="9"/>
      <c r="BL950" s="9"/>
      <c r="BM950" s="9"/>
      <c r="BN950" s="9"/>
      <c r="BO950" s="9"/>
      <c r="BP950" s="9"/>
      <c r="BQ950" s="9"/>
      <c r="BR950" s="9"/>
      <c r="BS950" s="9"/>
      <c r="BT950" s="9"/>
      <c r="BU950" s="9"/>
      <c r="BV950" s="9"/>
      <c r="BW950" s="9"/>
      <c r="BX950" s="9"/>
      <c r="BY950" s="9"/>
      <c r="BZ950" s="9"/>
    </row>
    <row r="951" spans="1:78">
      <c r="A951" s="50">
        <f t="shared" si="59"/>
        <v>940</v>
      </c>
      <c r="C951" s="11" t="str">
        <f>IFERROR(INDEX('     2022    '!D:D,MATCH('Order Summary'!$A951,'     2022    '!$AN:$AN,0)),"")</f>
        <v/>
      </c>
      <c r="D951" s="11" t="str">
        <f>IFERROR(INDEX('     2022    '!C:C,MATCH('Order Summary'!$A951,'     2022    '!$AN:$AN,0)),"")</f>
        <v/>
      </c>
      <c r="E951" s="11" t="str">
        <f>IFERROR(INDEX('     2022    '!E:E,MATCH('Order Summary'!$A951,'     2022    '!$AN:$AN,0)),"")</f>
        <v/>
      </c>
      <c r="F951" s="96">
        <f>IFERROR(INDEX('     2022    '!AY:AY,MATCH($A951,'     2022    '!$AN:$AN,0)),0)</f>
        <v>0</v>
      </c>
      <c r="G951" s="180" t="str">
        <f>IFERROR(IF($O$3&gt;68,INDEX('     2022    '!I:I,MATCH($A951,'     2022    '!$AN:$AN,0))*(1-'     2022    '!$BA$1),INDEX('     2022    '!I:I,MATCH($A951,'     2022    '!$AN:$AN,0))),"")</f>
        <v/>
      </c>
      <c r="H951" s="96">
        <f>IFERROR(INDEX('     2022    '!AZ:AZ,MATCH($A951,'     2022    '!$AN:$AN,0)),0)</f>
        <v>0</v>
      </c>
      <c r="I951" s="180" t="str">
        <f>IFERROR(IF($O$3&gt;68,INDEX('     2022    '!M:M,MATCH($A951,'     2022    '!$AN:$AN,0))*(1-'     2022    '!$BA$1),INDEX('     2022    '!M:M,MATCH($A951,'     2022    '!$AN:$AN,0))),"")</f>
        <v/>
      </c>
      <c r="J951" s="181">
        <f t="shared" si="57"/>
        <v>0</v>
      </c>
      <c r="K951" s="182" t="str">
        <f t="shared" si="58"/>
        <v/>
      </c>
      <c r="L951" s="53"/>
      <c r="M951" s="52" t="str">
        <f>IFERROR(INDEX('     2022    '!R:R,MATCH('Order Summary'!$A951,'     2022    '!$AN:$AN,0)),"")</f>
        <v/>
      </c>
      <c r="N951" s="52" t="str">
        <f>IFERROR(INDEX('     2022    '!V:V,MATCH('Order Summary'!$A951,'     2022    '!$AN:$AN,0)),"")</f>
        <v/>
      </c>
      <c r="O951" s="52" t="str">
        <f>IFERROR(INDEX('     2022    '!S:S,MATCH('Order Summary'!$A951,'     2022    '!$AN:$AN,0)),"")</f>
        <v/>
      </c>
      <c r="P951" s="96" t="str">
        <f t="shared" si="56"/>
        <v/>
      </c>
      <c r="R951" s="9"/>
      <c r="S951" s="9"/>
      <c r="T951" s="9"/>
      <c r="U951" s="9"/>
      <c r="V951" s="9"/>
      <c r="W951" s="9"/>
      <c r="X951" s="9"/>
      <c r="Y951" s="9"/>
      <c r="Z951" s="9"/>
      <c r="AA951" s="9"/>
      <c r="AB951" s="9"/>
      <c r="AC951" s="9"/>
      <c r="AD951" s="9"/>
      <c r="AE951" s="9"/>
      <c r="AF951" s="9"/>
      <c r="AG951" s="9"/>
      <c r="AH951" s="9"/>
      <c r="AI951" s="9"/>
      <c r="AJ951" s="9"/>
      <c r="AK951" s="9"/>
      <c r="AL951" s="9"/>
      <c r="AM951" s="9"/>
      <c r="AN951" s="9"/>
      <c r="AO951" s="9"/>
      <c r="AP951" s="9"/>
      <c r="AQ951" s="9"/>
      <c r="AR951" s="9"/>
      <c r="AS951" s="9"/>
      <c r="AT951" s="9"/>
      <c r="AU951" s="9"/>
      <c r="AV951" s="9"/>
      <c r="AW951" s="9"/>
      <c r="AX951" s="9"/>
      <c r="AY951" s="9"/>
      <c r="AZ951" s="9"/>
      <c r="BA951" s="9"/>
      <c r="BB951" s="9"/>
      <c r="BC951" s="9"/>
      <c r="BD951" s="9"/>
      <c r="BE951" s="9"/>
      <c r="BF951" s="9"/>
      <c r="BG951" s="9"/>
      <c r="BH951" s="9"/>
      <c r="BI951" s="9"/>
      <c r="BJ951" s="9"/>
      <c r="BK951" s="9"/>
      <c r="BL951" s="9"/>
      <c r="BM951" s="9"/>
      <c r="BN951" s="9"/>
      <c r="BO951" s="9"/>
      <c r="BP951" s="9"/>
      <c r="BQ951" s="9"/>
      <c r="BR951" s="9"/>
      <c r="BS951" s="9"/>
      <c r="BT951" s="9"/>
      <c r="BU951" s="9"/>
      <c r="BV951" s="9"/>
      <c r="BW951" s="9"/>
      <c r="BX951" s="9"/>
      <c r="BY951" s="9"/>
      <c r="BZ951" s="9"/>
    </row>
    <row r="952" spans="1:78">
      <c r="A952" s="50">
        <f t="shared" si="59"/>
        <v>941</v>
      </c>
      <c r="C952" s="11" t="str">
        <f>IFERROR(INDEX('     2022    '!D:D,MATCH('Order Summary'!$A952,'     2022    '!$AN:$AN,0)),"")</f>
        <v/>
      </c>
      <c r="D952" s="11" t="str">
        <f>IFERROR(INDEX('     2022    '!C:C,MATCH('Order Summary'!$A952,'     2022    '!$AN:$AN,0)),"")</f>
        <v/>
      </c>
      <c r="E952" s="11" t="str">
        <f>IFERROR(INDEX('     2022    '!E:E,MATCH('Order Summary'!$A952,'     2022    '!$AN:$AN,0)),"")</f>
        <v/>
      </c>
      <c r="F952" s="96">
        <f>IFERROR(INDEX('     2022    '!AY:AY,MATCH($A952,'     2022    '!$AN:$AN,0)),0)</f>
        <v>0</v>
      </c>
      <c r="G952" s="180" t="str">
        <f>IFERROR(IF($O$3&gt;68,INDEX('     2022    '!I:I,MATCH($A952,'     2022    '!$AN:$AN,0))*(1-'     2022    '!$BA$1),INDEX('     2022    '!I:I,MATCH($A952,'     2022    '!$AN:$AN,0))),"")</f>
        <v/>
      </c>
      <c r="H952" s="96">
        <f>IFERROR(INDEX('     2022    '!AZ:AZ,MATCH($A952,'     2022    '!$AN:$AN,0)),0)</f>
        <v>0</v>
      </c>
      <c r="I952" s="180" t="str">
        <f>IFERROR(IF($O$3&gt;68,INDEX('     2022    '!M:M,MATCH($A952,'     2022    '!$AN:$AN,0))*(1-'     2022    '!$BA$1),INDEX('     2022    '!M:M,MATCH($A952,'     2022    '!$AN:$AN,0))),"")</f>
        <v/>
      </c>
      <c r="J952" s="181">
        <f t="shared" si="57"/>
        <v>0</v>
      </c>
      <c r="K952" s="182" t="str">
        <f t="shared" si="58"/>
        <v/>
      </c>
      <c r="L952" s="53"/>
      <c r="M952" s="52" t="str">
        <f>IFERROR(INDEX('     2022    '!R:R,MATCH('Order Summary'!$A952,'     2022    '!$AN:$AN,0)),"")</f>
        <v/>
      </c>
      <c r="N952" s="52" t="str">
        <f>IFERROR(INDEX('     2022    '!V:V,MATCH('Order Summary'!$A952,'     2022    '!$AN:$AN,0)),"")</f>
        <v/>
      </c>
      <c r="O952" s="52" t="str">
        <f>IFERROR(INDEX('     2022    '!S:S,MATCH('Order Summary'!$A952,'     2022    '!$AN:$AN,0)),"")</f>
        <v/>
      </c>
      <c r="P952" s="96" t="str">
        <f t="shared" si="56"/>
        <v/>
      </c>
      <c r="R952" s="9"/>
      <c r="S952" s="9"/>
      <c r="T952" s="9"/>
      <c r="U952" s="9"/>
      <c r="V952" s="9"/>
      <c r="W952" s="9"/>
      <c r="X952" s="9"/>
      <c r="Y952" s="9"/>
      <c r="Z952" s="9"/>
      <c r="AA952" s="9"/>
      <c r="AB952" s="9"/>
      <c r="AC952" s="9"/>
      <c r="AD952" s="9"/>
      <c r="AE952" s="9"/>
      <c r="AF952" s="9"/>
      <c r="AG952" s="9"/>
      <c r="AH952" s="9"/>
      <c r="AI952" s="9"/>
      <c r="AJ952" s="9"/>
      <c r="AK952" s="9"/>
      <c r="AL952" s="9"/>
      <c r="AM952" s="9"/>
      <c r="AN952" s="9"/>
      <c r="AO952" s="9"/>
      <c r="AP952" s="9"/>
      <c r="AQ952" s="9"/>
      <c r="AR952" s="9"/>
      <c r="AS952" s="9"/>
      <c r="AT952" s="9"/>
      <c r="AU952" s="9"/>
      <c r="AV952" s="9"/>
      <c r="AW952" s="9"/>
      <c r="AX952" s="9"/>
      <c r="AY952" s="9"/>
      <c r="AZ952" s="9"/>
      <c r="BA952" s="9"/>
      <c r="BB952" s="9"/>
      <c r="BC952" s="9"/>
      <c r="BD952" s="9"/>
      <c r="BE952" s="9"/>
      <c r="BF952" s="9"/>
      <c r="BG952" s="9"/>
      <c r="BH952" s="9"/>
      <c r="BI952" s="9"/>
      <c r="BJ952" s="9"/>
      <c r="BK952" s="9"/>
      <c r="BL952" s="9"/>
      <c r="BM952" s="9"/>
      <c r="BN952" s="9"/>
      <c r="BO952" s="9"/>
      <c r="BP952" s="9"/>
      <c r="BQ952" s="9"/>
      <c r="BR952" s="9"/>
      <c r="BS952" s="9"/>
      <c r="BT952" s="9"/>
      <c r="BU952" s="9"/>
      <c r="BV952" s="9"/>
      <c r="BW952" s="9"/>
      <c r="BX952" s="9"/>
      <c r="BY952" s="9"/>
      <c r="BZ952" s="9"/>
    </row>
    <row r="953" spans="1:78">
      <c r="A953" s="50">
        <f t="shared" si="59"/>
        <v>942</v>
      </c>
      <c r="C953" s="11" t="str">
        <f>IFERROR(INDEX('     2022    '!D:D,MATCH('Order Summary'!$A953,'     2022    '!$AN:$AN,0)),"")</f>
        <v/>
      </c>
      <c r="D953" s="11" t="str">
        <f>IFERROR(INDEX('     2022    '!C:C,MATCH('Order Summary'!$A953,'     2022    '!$AN:$AN,0)),"")</f>
        <v/>
      </c>
      <c r="E953" s="11" t="str">
        <f>IFERROR(INDEX('     2022    '!E:E,MATCH('Order Summary'!$A953,'     2022    '!$AN:$AN,0)),"")</f>
        <v/>
      </c>
      <c r="F953" s="96">
        <f>IFERROR(INDEX('     2022    '!AY:AY,MATCH($A953,'     2022    '!$AN:$AN,0)),0)</f>
        <v>0</v>
      </c>
      <c r="G953" s="180" t="str">
        <f>IFERROR(IF($O$3&gt;68,INDEX('     2022    '!I:I,MATCH($A953,'     2022    '!$AN:$AN,0))*(1-'     2022    '!$BA$1),INDEX('     2022    '!I:I,MATCH($A953,'     2022    '!$AN:$AN,0))),"")</f>
        <v/>
      </c>
      <c r="H953" s="96">
        <f>IFERROR(INDEX('     2022    '!AZ:AZ,MATCH($A953,'     2022    '!$AN:$AN,0)),0)</f>
        <v>0</v>
      </c>
      <c r="I953" s="180" t="str">
        <f>IFERROR(IF($O$3&gt;68,INDEX('     2022    '!M:M,MATCH($A953,'     2022    '!$AN:$AN,0))*(1-'     2022    '!$BA$1),INDEX('     2022    '!M:M,MATCH($A953,'     2022    '!$AN:$AN,0))),"")</f>
        <v/>
      </c>
      <c r="J953" s="181">
        <f t="shared" si="57"/>
        <v>0</v>
      </c>
      <c r="K953" s="182" t="str">
        <f t="shared" si="58"/>
        <v/>
      </c>
      <c r="L953" s="53"/>
      <c r="M953" s="52" t="str">
        <f>IFERROR(INDEX('     2022    '!R:R,MATCH('Order Summary'!$A953,'     2022    '!$AN:$AN,0)),"")</f>
        <v/>
      </c>
      <c r="N953" s="52" t="str">
        <f>IFERROR(INDEX('     2022    '!V:V,MATCH('Order Summary'!$A953,'     2022    '!$AN:$AN,0)),"")</f>
        <v/>
      </c>
      <c r="O953" s="52" t="str">
        <f>IFERROR(INDEX('     2022    '!S:S,MATCH('Order Summary'!$A953,'     2022    '!$AN:$AN,0)),"")</f>
        <v/>
      </c>
      <c r="P953" s="96" t="str">
        <f t="shared" si="56"/>
        <v/>
      </c>
      <c r="R953" s="9"/>
      <c r="S953" s="9"/>
      <c r="T953" s="9"/>
      <c r="U953" s="9"/>
      <c r="V953" s="9"/>
      <c r="W953" s="9"/>
      <c r="X953" s="9"/>
      <c r="Y953" s="9"/>
      <c r="Z953" s="9"/>
      <c r="AA953" s="9"/>
      <c r="AB953" s="9"/>
      <c r="AC953" s="9"/>
      <c r="AD953" s="9"/>
      <c r="AE953" s="9"/>
      <c r="AF953" s="9"/>
      <c r="AG953" s="9"/>
      <c r="AH953" s="9"/>
      <c r="AI953" s="9"/>
      <c r="AJ953" s="9"/>
      <c r="AK953" s="9"/>
      <c r="AL953" s="9"/>
      <c r="AM953" s="9"/>
      <c r="AN953" s="9"/>
      <c r="AO953" s="9"/>
      <c r="AP953" s="9"/>
      <c r="AQ953" s="9"/>
      <c r="AR953" s="9"/>
      <c r="AS953" s="9"/>
      <c r="AT953" s="9"/>
      <c r="AU953" s="9"/>
      <c r="AV953" s="9"/>
      <c r="AW953" s="9"/>
      <c r="AX953" s="9"/>
      <c r="AY953" s="9"/>
      <c r="AZ953" s="9"/>
      <c r="BA953" s="9"/>
      <c r="BB953" s="9"/>
      <c r="BC953" s="9"/>
      <c r="BD953" s="9"/>
      <c r="BE953" s="9"/>
      <c r="BF953" s="9"/>
      <c r="BG953" s="9"/>
      <c r="BH953" s="9"/>
      <c r="BI953" s="9"/>
      <c r="BJ953" s="9"/>
      <c r="BK953" s="9"/>
      <c r="BL953" s="9"/>
      <c r="BM953" s="9"/>
      <c r="BN953" s="9"/>
      <c r="BO953" s="9"/>
      <c r="BP953" s="9"/>
      <c r="BQ953" s="9"/>
      <c r="BR953" s="9"/>
      <c r="BS953" s="9"/>
      <c r="BT953" s="9"/>
      <c r="BU953" s="9"/>
      <c r="BV953" s="9"/>
      <c r="BW953" s="9"/>
      <c r="BX953" s="9"/>
      <c r="BY953" s="9"/>
      <c r="BZ953" s="9"/>
    </row>
    <row r="954" spans="1:78">
      <c r="A954" s="50">
        <f t="shared" si="59"/>
        <v>943</v>
      </c>
      <c r="C954" s="11" t="str">
        <f>IFERROR(INDEX('     2022    '!D:D,MATCH('Order Summary'!$A954,'     2022    '!$AN:$AN,0)),"")</f>
        <v/>
      </c>
      <c r="D954" s="11" t="str">
        <f>IFERROR(INDEX('     2022    '!C:C,MATCH('Order Summary'!$A954,'     2022    '!$AN:$AN,0)),"")</f>
        <v/>
      </c>
      <c r="E954" s="11" t="str">
        <f>IFERROR(INDEX('     2022    '!E:E,MATCH('Order Summary'!$A954,'     2022    '!$AN:$AN,0)),"")</f>
        <v/>
      </c>
      <c r="F954" s="96">
        <f>IFERROR(INDEX('     2022    '!AY:AY,MATCH($A954,'     2022    '!$AN:$AN,0)),0)</f>
        <v>0</v>
      </c>
      <c r="G954" s="180" t="str">
        <f>IFERROR(IF($O$3&gt;68,INDEX('     2022    '!I:I,MATCH($A954,'     2022    '!$AN:$AN,0))*(1-'     2022    '!$BA$1),INDEX('     2022    '!I:I,MATCH($A954,'     2022    '!$AN:$AN,0))),"")</f>
        <v/>
      </c>
      <c r="H954" s="96">
        <f>IFERROR(INDEX('     2022    '!AZ:AZ,MATCH($A954,'     2022    '!$AN:$AN,0)),0)</f>
        <v>0</v>
      </c>
      <c r="I954" s="180" t="str">
        <f>IFERROR(IF($O$3&gt;68,INDEX('     2022    '!M:M,MATCH($A954,'     2022    '!$AN:$AN,0))*(1-'     2022    '!$BA$1),INDEX('     2022    '!M:M,MATCH($A954,'     2022    '!$AN:$AN,0))),"")</f>
        <v/>
      </c>
      <c r="J954" s="181">
        <f t="shared" si="57"/>
        <v>0</v>
      </c>
      <c r="K954" s="182" t="str">
        <f t="shared" si="58"/>
        <v/>
      </c>
      <c r="L954" s="53"/>
      <c r="M954" s="52" t="str">
        <f>IFERROR(INDEX('     2022    '!R:R,MATCH('Order Summary'!$A954,'     2022    '!$AN:$AN,0)),"")</f>
        <v/>
      </c>
      <c r="N954" s="52" t="str">
        <f>IFERROR(INDEX('     2022    '!V:V,MATCH('Order Summary'!$A954,'     2022    '!$AN:$AN,0)),"")</f>
        <v/>
      </c>
      <c r="O954" s="52" t="str">
        <f>IFERROR(INDEX('     2022    '!S:S,MATCH('Order Summary'!$A954,'     2022    '!$AN:$AN,0)),"")</f>
        <v/>
      </c>
      <c r="P954" s="96" t="str">
        <f t="shared" si="56"/>
        <v/>
      </c>
      <c r="R954" s="9"/>
      <c r="S954" s="9"/>
      <c r="T954" s="9"/>
      <c r="U954" s="9"/>
      <c r="V954" s="9"/>
      <c r="W954" s="9"/>
      <c r="X954" s="9"/>
      <c r="Y954" s="9"/>
      <c r="Z954" s="9"/>
      <c r="AA954" s="9"/>
      <c r="AB954" s="9"/>
      <c r="AC954" s="9"/>
      <c r="AD954" s="9"/>
      <c r="AE954" s="9"/>
      <c r="AF954" s="9"/>
      <c r="AG954" s="9"/>
      <c r="AH954" s="9"/>
      <c r="AI954" s="9"/>
      <c r="AJ954" s="9"/>
      <c r="AK954" s="9"/>
      <c r="AL954" s="9"/>
      <c r="AM954" s="9"/>
      <c r="AN954" s="9"/>
      <c r="AO954" s="9"/>
      <c r="AP954" s="9"/>
      <c r="AQ954" s="9"/>
      <c r="AR954" s="9"/>
      <c r="AS954" s="9"/>
      <c r="AT954" s="9"/>
      <c r="AU954" s="9"/>
      <c r="AV954" s="9"/>
      <c r="AW954" s="9"/>
      <c r="AX954" s="9"/>
      <c r="AY954" s="9"/>
      <c r="AZ954" s="9"/>
      <c r="BA954" s="9"/>
      <c r="BB954" s="9"/>
      <c r="BC954" s="9"/>
      <c r="BD954" s="9"/>
      <c r="BE954" s="9"/>
      <c r="BF954" s="9"/>
      <c r="BG954" s="9"/>
      <c r="BH954" s="9"/>
      <c r="BI954" s="9"/>
      <c r="BJ954" s="9"/>
      <c r="BK954" s="9"/>
      <c r="BL954" s="9"/>
      <c r="BM954" s="9"/>
      <c r="BN954" s="9"/>
      <c r="BO954" s="9"/>
      <c r="BP954" s="9"/>
      <c r="BQ954" s="9"/>
      <c r="BR954" s="9"/>
      <c r="BS954" s="9"/>
      <c r="BT954" s="9"/>
      <c r="BU954" s="9"/>
      <c r="BV954" s="9"/>
      <c r="BW954" s="9"/>
      <c r="BX954" s="9"/>
      <c r="BY954" s="9"/>
      <c r="BZ954" s="9"/>
    </row>
    <row r="955" spans="1:78">
      <c r="A955" s="50">
        <f t="shared" si="59"/>
        <v>944</v>
      </c>
      <c r="C955" s="11" t="str">
        <f>IFERROR(INDEX('     2022    '!D:D,MATCH('Order Summary'!$A955,'     2022    '!$AN:$AN,0)),"")</f>
        <v/>
      </c>
      <c r="D955" s="11" t="str">
        <f>IFERROR(INDEX('     2022    '!C:C,MATCH('Order Summary'!$A955,'     2022    '!$AN:$AN,0)),"")</f>
        <v/>
      </c>
      <c r="E955" s="11" t="str">
        <f>IFERROR(INDEX('     2022    '!E:E,MATCH('Order Summary'!$A955,'     2022    '!$AN:$AN,0)),"")</f>
        <v/>
      </c>
      <c r="F955" s="96">
        <f>IFERROR(INDEX('     2022    '!AY:AY,MATCH($A955,'     2022    '!$AN:$AN,0)),0)</f>
        <v>0</v>
      </c>
      <c r="G955" s="180" t="str">
        <f>IFERROR(IF($O$3&gt;68,INDEX('     2022    '!I:I,MATCH($A955,'     2022    '!$AN:$AN,0))*(1-'     2022    '!$BA$1),INDEX('     2022    '!I:I,MATCH($A955,'     2022    '!$AN:$AN,0))),"")</f>
        <v/>
      </c>
      <c r="H955" s="96">
        <f>IFERROR(INDEX('     2022    '!AZ:AZ,MATCH($A955,'     2022    '!$AN:$AN,0)),0)</f>
        <v>0</v>
      </c>
      <c r="I955" s="180" t="str">
        <f>IFERROR(IF($O$3&gt;68,INDEX('     2022    '!M:M,MATCH($A955,'     2022    '!$AN:$AN,0))*(1-'     2022    '!$BA$1),INDEX('     2022    '!M:M,MATCH($A955,'     2022    '!$AN:$AN,0))),"")</f>
        <v/>
      </c>
      <c r="J955" s="181">
        <f t="shared" si="57"/>
        <v>0</v>
      </c>
      <c r="K955" s="182" t="str">
        <f t="shared" si="58"/>
        <v/>
      </c>
      <c r="L955" s="53"/>
      <c r="M955" s="52" t="str">
        <f>IFERROR(INDEX('     2022    '!R:R,MATCH('Order Summary'!$A955,'     2022    '!$AN:$AN,0)),"")</f>
        <v/>
      </c>
      <c r="N955" s="52" t="str">
        <f>IFERROR(INDEX('     2022    '!V:V,MATCH('Order Summary'!$A955,'     2022    '!$AN:$AN,0)),"")</f>
        <v/>
      </c>
      <c r="O955" s="52" t="str">
        <f>IFERROR(INDEX('     2022    '!S:S,MATCH('Order Summary'!$A955,'     2022    '!$AN:$AN,0)),"")</f>
        <v/>
      </c>
      <c r="P955" s="96" t="str">
        <f t="shared" si="56"/>
        <v/>
      </c>
      <c r="R955" s="9"/>
      <c r="S955" s="9"/>
      <c r="T955" s="9"/>
      <c r="U955" s="9"/>
      <c r="V955" s="9"/>
      <c r="W955" s="9"/>
      <c r="X955" s="9"/>
      <c r="Y955" s="9"/>
      <c r="Z955" s="9"/>
      <c r="AA955" s="9"/>
      <c r="AB955" s="9"/>
      <c r="AC955" s="9"/>
      <c r="AD955" s="9"/>
      <c r="AE955" s="9"/>
      <c r="AF955" s="9"/>
      <c r="AG955" s="9"/>
      <c r="AH955" s="9"/>
      <c r="AI955" s="9"/>
      <c r="AJ955" s="9"/>
      <c r="AK955" s="9"/>
      <c r="AL955" s="9"/>
      <c r="AM955" s="9"/>
      <c r="AN955" s="9"/>
      <c r="AO955" s="9"/>
      <c r="AP955" s="9"/>
      <c r="AQ955" s="9"/>
      <c r="AR955" s="9"/>
      <c r="AS955" s="9"/>
      <c r="AT955" s="9"/>
      <c r="AU955" s="9"/>
      <c r="AV955" s="9"/>
      <c r="AW955" s="9"/>
      <c r="AX955" s="9"/>
      <c r="AY955" s="9"/>
      <c r="AZ955" s="9"/>
      <c r="BA955" s="9"/>
      <c r="BB955" s="9"/>
      <c r="BC955" s="9"/>
      <c r="BD955" s="9"/>
      <c r="BE955" s="9"/>
      <c r="BF955" s="9"/>
      <c r="BG955" s="9"/>
      <c r="BH955" s="9"/>
      <c r="BI955" s="9"/>
      <c r="BJ955" s="9"/>
      <c r="BK955" s="9"/>
      <c r="BL955" s="9"/>
      <c r="BM955" s="9"/>
      <c r="BN955" s="9"/>
      <c r="BO955" s="9"/>
      <c r="BP955" s="9"/>
      <c r="BQ955" s="9"/>
      <c r="BR955" s="9"/>
      <c r="BS955" s="9"/>
      <c r="BT955" s="9"/>
      <c r="BU955" s="9"/>
      <c r="BV955" s="9"/>
      <c r="BW955" s="9"/>
      <c r="BX955" s="9"/>
      <c r="BY955" s="9"/>
      <c r="BZ955" s="9"/>
    </row>
    <row r="956" spans="1:78">
      <c r="A956" s="50">
        <f t="shared" si="59"/>
        <v>945</v>
      </c>
      <c r="C956" s="11" t="str">
        <f>IFERROR(INDEX('     2022    '!D:D,MATCH('Order Summary'!$A956,'     2022    '!$AN:$AN,0)),"")</f>
        <v/>
      </c>
      <c r="D956" s="11" t="str">
        <f>IFERROR(INDEX('     2022    '!C:C,MATCH('Order Summary'!$A956,'     2022    '!$AN:$AN,0)),"")</f>
        <v/>
      </c>
      <c r="E956" s="11" t="str">
        <f>IFERROR(INDEX('     2022    '!E:E,MATCH('Order Summary'!$A956,'     2022    '!$AN:$AN,0)),"")</f>
        <v/>
      </c>
      <c r="F956" s="96">
        <f>IFERROR(INDEX('     2022    '!AY:AY,MATCH($A956,'     2022    '!$AN:$AN,0)),0)</f>
        <v>0</v>
      </c>
      <c r="G956" s="180" t="str">
        <f>IFERROR(IF($O$3&gt;68,INDEX('     2022    '!I:I,MATCH($A956,'     2022    '!$AN:$AN,0))*(1-'     2022    '!$BA$1),INDEX('     2022    '!I:I,MATCH($A956,'     2022    '!$AN:$AN,0))),"")</f>
        <v/>
      </c>
      <c r="H956" s="96">
        <f>IFERROR(INDEX('     2022    '!AZ:AZ,MATCH($A956,'     2022    '!$AN:$AN,0)),0)</f>
        <v>0</v>
      </c>
      <c r="I956" s="180" t="str">
        <f>IFERROR(IF($O$3&gt;68,INDEX('     2022    '!M:M,MATCH($A956,'     2022    '!$AN:$AN,0))*(1-'     2022    '!$BA$1),INDEX('     2022    '!M:M,MATCH($A956,'     2022    '!$AN:$AN,0))),"")</f>
        <v/>
      </c>
      <c r="J956" s="181">
        <f t="shared" si="57"/>
        <v>0</v>
      </c>
      <c r="K956" s="182" t="str">
        <f t="shared" si="58"/>
        <v/>
      </c>
      <c r="L956" s="53"/>
      <c r="M956" s="52" t="str">
        <f>IFERROR(INDEX('     2022    '!R:R,MATCH('Order Summary'!$A956,'     2022    '!$AN:$AN,0)),"")</f>
        <v/>
      </c>
      <c r="N956" s="52" t="str">
        <f>IFERROR(INDEX('     2022    '!V:V,MATCH('Order Summary'!$A956,'     2022    '!$AN:$AN,0)),"")</f>
        <v/>
      </c>
      <c r="O956" s="52" t="str">
        <f>IFERROR(INDEX('     2022    '!S:S,MATCH('Order Summary'!$A956,'     2022    '!$AN:$AN,0)),"")</f>
        <v/>
      </c>
      <c r="P956" s="96" t="str">
        <f t="shared" si="56"/>
        <v/>
      </c>
      <c r="R956" s="9"/>
      <c r="S956" s="9"/>
      <c r="T956" s="9"/>
      <c r="U956" s="9"/>
      <c r="V956" s="9"/>
      <c r="W956" s="9"/>
      <c r="X956" s="9"/>
      <c r="Y956" s="9"/>
      <c r="Z956" s="9"/>
      <c r="AA956" s="9"/>
      <c r="AB956" s="9"/>
      <c r="AC956" s="9"/>
      <c r="AD956" s="9"/>
      <c r="AE956" s="9"/>
      <c r="AF956" s="9"/>
      <c r="AG956" s="9"/>
      <c r="AH956" s="9"/>
      <c r="AI956" s="9"/>
      <c r="AJ956" s="9"/>
      <c r="AK956" s="9"/>
      <c r="AL956" s="9"/>
      <c r="AM956" s="9"/>
      <c r="AN956" s="9"/>
      <c r="AO956" s="9"/>
      <c r="AP956" s="9"/>
      <c r="AQ956" s="9"/>
      <c r="AR956" s="9"/>
      <c r="AS956" s="9"/>
      <c r="AT956" s="9"/>
      <c r="AU956" s="9"/>
      <c r="AV956" s="9"/>
      <c r="AW956" s="9"/>
      <c r="AX956" s="9"/>
      <c r="AY956" s="9"/>
      <c r="AZ956" s="9"/>
      <c r="BA956" s="9"/>
      <c r="BB956" s="9"/>
      <c r="BC956" s="9"/>
      <c r="BD956" s="9"/>
      <c r="BE956" s="9"/>
      <c r="BF956" s="9"/>
      <c r="BG956" s="9"/>
      <c r="BH956" s="9"/>
      <c r="BI956" s="9"/>
      <c r="BJ956" s="9"/>
      <c r="BK956" s="9"/>
      <c r="BL956" s="9"/>
      <c r="BM956" s="9"/>
      <c r="BN956" s="9"/>
      <c r="BO956" s="9"/>
      <c r="BP956" s="9"/>
      <c r="BQ956" s="9"/>
      <c r="BR956" s="9"/>
      <c r="BS956" s="9"/>
      <c r="BT956" s="9"/>
      <c r="BU956" s="9"/>
      <c r="BV956" s="9"/>
      <c r="BW956" s="9"/>
      <c r="BX956" s="9"/>
      <c r="BY956" s="9"/>
      <c r="BZ956" s="9"/>
    </row>
    <row r="957" spans="1:78">
      <c r="A957" s="50">
        <f t="shared" si="59"/>
        <v>946</v>
      </c>
      <c r="C957" s="11" t="str">
        <f>IFERROR(INDEX('     2022    '!D:D,MATCH('Order Summary'!$A957,'     2022    '!$AN:$AN,0)),"")</f>
        <v/>
      </c>
      <c r="D957" s="11" t="str">
        <f>IFERROR(INDEX('     2022    '!C:C,MATCH('Order Summary'!$A957,'     2022    '!$AN:$AN,0)),"")</f>
        <v/>
      </c>
      <c r="E957" s="11" t="str">
        <f>IFERROR(INDEX('     2022    '!E:E,MATCH('Order Summary'!$A957,'     2022    '!$AN:$AN,0)),"")</f>
        <v/>
      </c>
      <c r="F957" s="96">
        <f>IFERROR(INDEX('     2022    '!AY:AY,MATCH($A957,'     2022    '!$AN:$AN,0)),0)</f>
        <v>0</v>
      </c>
      <c r="G957" s="180" t="str">
        <f>IFERROR(IF($O$3&gt;68,INDEX('     2022    '!I:I,MATCH($A957,'     2022    '!$AN:$AN,0))*(1-'     2022    '!$BA$1),INDEX('     2022    '!I:I,MATCH($A957,'     2022    '!$AN:$AN,0))),"")</f>
        <v/>
      </c>
      <c r="H957" s="96">
        <f>IFERROR(INDEX('     2022    '!AZ:AZ,MATCH($A957,'     2022    '!$AN:$AN,0)),0)</f>
        <v>0</v>
      </c>
      <c r="I957" s="180" t="str">
        <f>IFERROR(IF($O$3&gt;68,INDEX('     2022    '!M:M,MATCH($A957,'     2022    '!$AN:$AN,0))*(1-'     2022    '!$BA$1),INDEX('     2022    '!M:M,MATCH($A957,'     2022    '!$AN:$AN,0))),"")</f>
        <v/>
      </c>
      <c r="J957" s="181">
        <f t="shared" si="57"/>
        <v>0</v>
      </c>
      <c r="K957" s="182" t="str">
        <f t="shared" si="58"/>
        <v/>
      </c>
      <c r="L957" s="53"/>
      <c r="M957" s="52" t="str">
        <f>IFERROR(INDEX('     2022    '!R:R,MATCH('Order Summary'!$A957,'     2022    '!$AN:$AN,0)),"")</f>
        <v/>
      </c>
      <c r="N957" s="52" t="str">
        <f>IFERROR(INDEX('     2022    '!V:V,MATCH('Order Summary'!$A957,'     2022    '!$AN:$AN,0)),"")</f>
        <v/>
      </c>
      <c r="O957" s="52" t="str">
        <f>IFERROR(INDEX('     2022    '!S:S,MATCH('Order Summary'!$A957,'     2022    '!$AN:$AN,0)),"")</f>
        <v/>
      </c>
      <c r="P957" s="96" t="str">
        <f t="shared" si="56"/>
        <v/>
      </c>
      <c r="R957" s="9"/>
      <c r="S957" s="9"/>
      <c r="T957" s="9"/>
      <c r="U957" s="9"/>
      <c r="V957" s="9"/>
      <c r="W957" s="9"/>
      <c r="X957" s="9"/>
      <c r="Y957" s="9"/>
      <c r="Z957" s="9"/>
      <c r="AA957" s="9"/>
      <c r="AB957" s="9"/>
      <c r="AC957" s="9"/>
      <c r="AD957" s="9"/>
      <c r="AE957" s="9"/>
      <c r="AF957" s="9"/>
      <c r="AG957" s="9"/>
      <c r="AH957" s="9"/>
      <c r="AI957" s="9"/>
      <c r="AJ957" s="9"/>
      <c r="AK957" s="9"/>
      <c r="AL957" s="9"/>
      <c r="AM957" s="9"/>
      <c r="AN957" s="9"/>
      <c r="AO957" s="9"/>
      <c r="AP957" s="9"/>
      <c r="AQ957" s="9"/>
      <c r="AR957" s="9"/>
      <c r="AS957" s="9"/>
      <c r="AT957" s="9"/>
      <c r="AU957" s="9"/>
      <c r="AV957" s="9"/>
      <c r="AW957" s="9"/>
      <c r="AX957" s="9"/>
      <c r="AY957" s="9"/>
      <c r="AZ957" s="9"/>
      <c r="BA957" s="9"/>
      <c r="BB957" s="9"/>
      <c r="BC957" s="9"/>
      <c r="BD957" s="9"/>
      <c r="BE957" s="9"/>
      <c r="BF957" s="9"/>
      <c r="BG957" s="9"/>
      <c r="BH957" s="9"/>
      <c r="BI957" s="9"/>
      <c r="BJ957" s="9"/>
      <c r="BK957" s="9"/>
      <c r="BL957" s="9"/>
      <c r="BM957" s="9"/>
      <c r="BN957" s="9"/>
      <c r="BO957" s="9"/>
      <c r="BP957" s="9"/>
      <c r="BQ957" s="9"/>
      <c r="BR957" s="9"/>
      <c r="BS957" s="9"/>
      <c r="BT957" s="9"/>
      <c r="BU957" s="9"/>
      <c r="BV957" s="9"/>
      <c r="BW957" s="9"/>
      <c r="BX957" s="9"/>
      <c r="BY957" s="9"/>
      <c r="BZ957" s="9"/>
    </row>
    <row r="958" spans="1:78">
      <c r="A958" s="50">
        <f t="shared" si="59"/>
        <v>947</v>
      </c>
      <c r="C958" s="11" t="str">
        <f>IFERROR(INDEX('     2022    '!D:D,MATCH('Order Summary'!$A958,'     2022    '!$AN:$AN,0)),"")</f>
        <v/>
      </c>
      <c r="D958" s="11" t="str">
        <f>IFERROR(INDEX('     2022    '!C:C,MATCH('Order Summary'!$A958,'     2022    '!$AN:$AN,0)),"")</f>
        <v/>
      </c>
      <c r="E958" s="11" t="str">
        <f>IFERROR(INDEX('     2022    '!E:E,MATCH('Order Summary'!$A958,'     2022    '!$AN:$AN,0)),"")</f>
        <v/>
      </c>
      <c r="F958" s="96">
        <f>IFERROR(INDEX('     2022    '!AY:AY,MATCH($A958,'     2022    '!$AN:$AN,0)),0)</f>
        <v>0</v>
      </c>
      <c r="G958" s="180" t="str">
        <f>IFERROR(IF($O$3&gt;68,INDEX('     2022    '!I:I,MATCH($A958,'     2022    '!$AN:$AN,0))*(1-'     2022    '!$BA$1),INDEX('     2022    '!I:I,MATCH($A958,'     2022    '!$AN:$AN,0))),"")</f>
        <v/>
      </c>
      <c r="H958" s="96">
        <f>IFERROR(INDEX('     2022    '!AZ:AZ,MATCH($A958,'     2022    '!$AN:$AN,0)),0)</f>
        <v>0</v>
      </c>
      <c r="I958" s="180" t="str">
        <f>IFERROR(IF($O$3&gt;68,INDEX('     2022    '!M:M,MATCH($A958,'     2022    '!$AN:$AN,0))*(1-'     2022    '!$BA$1),INDEX('     2022    '!M:M,MATCH($A958,'     2022    '!$AN:$AN,0))),"")</f>
        <v/>
      </c>
      <c r="J958" s="181">
        <f t="shared" si="57"/>
        <v>0</v>
      </c>
      <c r="K958" s="182" t="str">
        <f t="shared" si="58"/>
        <v/>
      </c>
      <c r="L958" s="53"/>
      <c r="M958" s="52" t="str">
        <f>IFERROR(INDEX('     2022    '!R:R,MATCH('Order Summary'!$A958,'     2022    '!$AN:$AN,0)),"")</f>
        <v/>
      </c>
      <c r="N958" s="52" t="str">
        <f>IFERROR(INDEX('     2022    '!V:V,MATCH('Order Summary'!$A958,'     2022    '!$AN:$AN,0)),"")</f>
        <v/>
      </c>
      <c r="O958" s="52" t="str">
        <f>IFERROR(INDEX('     2022    '!S:S,MATCH('Order Summary'!$A958,'     2022    '!$AN:$AN,0)),"")</f>
        <v/>
      </c>
      <c r="P958" s="96" t="str">
        <f t="shared" si="56"/>
        <v/>
      </c>
      <c r="R958" s="9"/>
      <c r="S958" s="9"/>
      <c r="T958" s="9"/>
      <c r="U958" s="9"/>
      <c r="V958" s="9"/>
      <c r="W958" s="9"/>
      <c r="X958" s="9"/>
      <c r="Y958" s="9"/>
      <c r="Z958" s="9"/>
      <c r="AA958" s="9"/>
      <c r="AB958" s="9"/>
      <c r="AC958" s="9"/>
      <c r="AD958" s="9"/>
      <c r="AE958" s="9"/>
      <c r="AF958" s="9"/>
      <c r="AG958" s="9"/>
      <c r="AH958" s="9"/>
      <c r="AI958" s="9"/>
      <c r="AJ958" s="9"/>
      <c r="AK958" s="9"/>
      <c r="AL958" s="9"/>
      <c r="AM958" s="9"/>
      <c r="AN958" s="9"/>
      <c r="AO958" s="9"/>
      <c r="AP958" s="9"/>
      <c r="AQ958" s="9"/>
      <c r="AR958" s="9"/>
      <c r="AS958" s="9"/>
      <c r="AT958" s="9"/>
      <c r="AU958" s="9"/>
      <c r="AV958" s="9"/>
      <c r="AW958" s="9"/>
      <c r="AX958" s="9"/>
      <c r="AY958" s="9"/>
      <c r="AZ958" s="9"/>
      <c r="BA958" s="9"/>
      <c r="BB958" s="9"/>
      <c r="BC958" s="9"/>
      <c r="BD958" s="9"/>
      <c r="BE958" s="9"/>
      <c r="BF958" s="9"/>
      <c r="BG958" s="9"/>
      <c r="BH958" s="9"/>
      <c r="BI958" s="9"/>
      <c r="BJ958" s="9"/>
      <c r="BK958" s="9"/>
      <c r="BL958" s="9"/>
      <c r="BM958" s="9"/>
      <c r="BN958" s="9"/>
      <c r="BO958" s="9"/>
      <c r="BP958" s="9"/>
      <c r="BQ958" s="9"/>
      <c r="BR958" s="9"/>
      <c r="BS958" s="9"/>
      <c r="BT958" s="9"/>
      <c r="BU958" s="9"/>
      <c r="BV958" s="9"/>
      <c r="BW958" s="9"/>
      <c r="BX958" s="9"/>
      <c r="BY958" s="9"/>
      <c r="BZ958" s="9"/>
    </row>
    <row r="959" spans="1:78">
      <c r="A959" s="50">
        <f t="shared" si="59"/>
        <v>948</v>
      </c>
      <c r="C959" s="11" t="str">
        <f>IFERROR(INDEX('     2022    '!D:D,MATCH('Order Summary'!$A959,'     2022    '!$AN:$AN,0)),"")</f>
        <v/>
      </c>
      <c r="D959" s="11" t="str">
        <f>IFERROR(INDEX('     2022    '!C:C,MATCH('Order Summary'!$A959,'     2022    '!$AN:$AN,0)),"")</f>
        <v/>
      </c>
      <c r="E959" s="11" t="str">
        <f>IFERROR(INDEX('     2022    '!E:E,MATCH('Order Summary'!$A959,'     2022    '!$AN:$AN,0)),"")</f>
        <v/>
      </c>
      <c r="F959" s="96">
        <f>IFERROR(INDEX('     2022    '!AY:AY,MATCH($A959,'     2022    '!$AN:$AN,0)),0)</f>
        <v>0</v>
      </c>
      <c r="G959" s="180" t="str">
        <f>IFERROR(IF($O$3&gt;68,INDEX('     2022    '!I:I,MATCH($A959,'     2022    '!$AN:$AN,0))*(1-'     2022    '!$BA$1),INDEX('     2022    '!I:I,MATCH($A959,'     2022    '!$AN:$AN,0))),"")</f>
        <v/>
      </c>
      <c r="H959" s="96">
        <f>IFERROR(INDEX('     2022    '!AZ:AZ,MATCH($A959,'     2022    '!$AN:$AN,0)),0)</f>
        <v>0</v>
      </c>
      <c r="I959" s="180" t="str">
        <f>IFERROR(IF($O$3&gt;68,INDEX('     2022    '!M:M,MATCH($A959,'     2022    '!$AN:$AN,0))*(1-'     2022    '!$BA$1),INDEX('     2022    '!M:M,MATCH($A959,'     2022    '!$AN:$AN,0))),"")</f>
        <v/>
      </c>
      <c r="J959" s="181">
        <f t="shared" si="57"/>
        <v>0</v>
      </c>
      <c r="K959" s="182" t="str">
        <f t="shared" si="58"/>
        <v/>
      </c>
      <c r="L959" s="53"/>
      <c r="M959" s="52" t="str">
        <f>IFERROR(INDEX('     2022    '!R:R,MATCH('Order Summary'!$A959,'     2022    '!$AN:$AN,0)),"")</f>
        <v/>
      </c>
      <c r="N959" s="52" t="str">
        <f>IFERROR(INDEX('     2022    '!V:V,MATCH('Order Summary'!$A959,'     2022    '!$AN:$AN,0)),"")</f>
        <v/>
      </c>
      <c r="O959" s="52" t="str">
        <f>IFERROR(INDEX('     2022    '!S:S,MATCH('Order Summary'!$A959,'     2022    '!$AN:$AN,0)),"")</f>
        <v/>
      </c>
      <c r="P959" s="96" t="str">
        <f t="shared" si="56"/>
        <v/>
      </c>
      <c r="R959" s="9"/>
      <c r="S959" s="9"/>
      <c r="T959" s="9"/>
      <c r="U959" s="9"/>
      <c r="V959" s="9"/>
      <c r="W959" s="9"/>
      <c r="X959" s="9"/>
      <c r="Y959" s="9"/>
      <c r="Z959" s="9"/>
      <c r="AA959" s="9"/>
      <c r="AB959" s="9"/>
      <c r="AC959" s="9"/>
      <c r="AD959" s="9"/>
      <c r="AE959" s="9"/>
      <c r="AF959" s="9"/>
      <c r="AG959" s="9"/>
      <c r="AH959" s="9"/>
      <c r="AI959" s="9"/>
      <c r="AJ959" s="9"/>
      <c r="AK959" s="9"/>
      <c r="AL959" s="9"/>
      <c r="AM959" s="9"/>
      <c r="AN959" s="9"/>
      <c r="AO959" s="9"/>
      <c r="AP959" s="9"/>
      <c r="AQ959" s="9"/>
      <c r="AR959" s="9"/>
      <c r="AS959" s="9"/>
      <c r="AT959" s="9"/>
      <c r="AU959" s="9"/>
      <c r="AV959" s="9"/>
      <c r="AW959" s="9"/>
      <c r="AX959" s="9"/>
      <c r="AY959" s="9"/>
      <c r="AZ959" s="9"/>
      <c r="BA959" s="9"/>
      <c r="BB959" s="9"/>
      <c r="BC959" s="9"/>
      <c r="BD959" s="9"/>
      <c r="BE959" s="9"/>
      <c r="BF959" s="9"/>
      <c r="BG959" s="9"/>
      <c r="BH959" s="9"/>
      <c r="BI959" s="9"/>
      <c r="BJ959" s="9"/>
      <c r="BK959" s="9"/>
      <c r="BL959" s="9"/>
      <c r="BM959" s="9"/>
      <c r="BN959" s="9"/>
      <c r="BO959" s="9"/>
      <c r="BP959" s="9"/>
      <c r="BQ959" s="9"/>
      <c r="BR959" s="9"/>
      <c r="BS959" s="9"/>
      <c r="BT959" s="9"/>
      <c r="BU959" s="9"/>
      <c r="BV959" s="9"/>
      <c r="BW959" s="9"/>
      <c r="BX959" s="9"/>
      <c r="BY959" s="9"/>
      <c r="BZ959" s="9"/>
    </row>
    <row r="960" spans="1:78">
      <c r="A960" s="50">
        <f t="shared" si="59"/>
        <v>949</v>
      </c>
      <c r="C960" s="11" t="str">
        <f>IFERROR(INDEX('     2022    '!D:D,MATCH('Order Summary'!$A960,'     2022    '!$AN:$AN,0)),"")</f>
        <v/>
      </c>
      <c r="D960" s="11" t="str">
        <f>IFERROR(INDEX('     2022    '!C:C,MATCH('Order Summary'!$A960,'     2022    '!$AN:$AN,0)),"")</f>
        <v/>
      </c>
      <c r="E960" s="11" t="str">
        <f>IFERROR(INDEX('     2022    '!E:E,MATCH('Order Summary'!$A960,'     2022    '!$AN:$AN,0)),"")</f>
        <v/>
      </c>
      <c r="F960" s="96">
        <f>IFERROR(INDEX('     2022    '!AY:AY,MATCH($A960,'     2022    '!$AN:$AN,0)),0)</f>
        <v>0</v>
      </c>
      <c r="G960" s="180" t="str">
        <f>IFERROR(IF($O$3&gt;68,INDEX('     2022    '!I:I,MATCH($A960,'     2022    '!$AN:$AN,0))*(1-'     2022    '!$BA$1),INDEX('     2022    '!I:I,MATCH($A960,'     2022    '!$AN:$AN,0))),"")</f>
        <v/>
      </c>
      <c r="H960" s="96">
        <f>IFERROR(INDEX('     2022    '!AZ:AZ,MATCH($A960,'     2022    '!$AN:$AN,0)),0)</f>
        <v>0</v>
      </c>
      <c r="I960" s="180" t="str">
        <f>IFERROR(IF($O$3&gt;68,INDEX('     2022    '!M:M,MATCH($A960,'     2022    '!$AN:$AN,0))*(1-'     2022    '!$BA$1),INDEX('     2022    '!M:M,MATCH($A960,'     2022    '!$AN:$AN,0))),"")</f>
        <v/>
      </c>
      <c r="J960" s="181">
        <f t="shared" si="57"/>
        <v>0</v>
      </c>
      <c r="K960" s="182" t="str">
        <f t="shared" si="58"/>
        <v/>
      </c>
      <c r="L960" s="53"/>
      <c r="M960" s="52" t="str">
        <f>IFERROR(INDEX('     2022    '!R:R,MATCH('Order Summary'!$A960,'     2022    '!$AN:$AN,0)),"")</f>
        <v/>
      </c>
      <c r="N960" s="52" t="str">
        <f>IFERROR(INDEX('     2022    '!V:V,MATCH('Order Summary'!$A960,'     2022    '!$AN:$AN,0)),"")</f>
        <v/>
      </c>
      <c r="O960" s="52" t="str">
        <f>IFERROR(INDEX('     2022    '!S:S,MATCH('Order Summary'!$A960,'     2022    '!$AN:$AN,0)),"")</f>
        <v/>
      </c>
      <c r="P960" s="96" t="str">
        <f t="shared" si="56"/>
        <v/>
      </c>
      <c r="R960" s="9"/>
      <c r="S960" s="9"/>
      <c r="T960" s="9"/>
      <c r="U960" s="9"/>
      <c r="V960" s="9"/>
      <c r="W960" s="9"/>
      <c r="X960" s="9"/>
      <c r="Y960" s="9"/>
      <c r="Z960" s="9"/>
      <c r="AA960" s="9"/>
      <c r="AB960" s="9"/>
      <c r="AC960" s="9"/>
      <c r="AD960" s="9"/>
      <c r="AE960" s="9"/>
      <c r="AF960" s="9"/>
      <c r="AG960" s="9"/>
      <c r="AH960" s="9"/>
      <c r="AI960" s="9"/>
      <c r="AJ960" s="9"/>
      <c r="AK960" s="9"/>
      <c r="AL960" s="9"/>
      <c r="AM960" s="9"/>
      <c r="AN960" s="9"/>
      <c r="AO960" s="9"/>
      <c r="AP960" s="9"/>
      <c r="AQ960" s="9"/>
      <c r="AR960" s="9"/>
      <c r="AS960" s="9"/>
      <c r="AT960" s="9"/>
      <c r="AU960" s="9"/>
      <c r="AV960" s="9"/>
      <c r="AW960" s="9"/>
      <c r="AX960" s="9"/>
      <c r="AY960" s="9"/>
      <c r="AZ960" s="9"/>
      <c r="BA960" s="9"/>
      <c r="BB960" s="9"/>
      <c r="BC960" s="9"/>
      <c r="BD960" s="9"/>
      <c r="BE960" s="9"/>
      <c r="BF960" s="9"/>
      <c r="BG960" s="9"/>
      <c r="BH960" s="9"/>
      <c r="BI960" s="9"/>
      <c r="BJ960" s="9"/>
      <c r="BK960" s="9"/>
      <c r="BL960" s="9"/>
      <c r="BM960" s="9"/>
      <c r="BN960" s="9"/>
      <c r="BO960" s="9"/>
      <c r="BP960" s="9"/>
      <c r="BQ960" s="9"/>
      <c r="BR960" s="9"/>
      <c r="BS960" s="9"/>
      <c r="BT960" s="9"/>
      <c r="BU960" s="9"/>
      <c r="BV960" s="9"/>
      <c r="BW960" s="9"/>
      <c r="BX960" s="9"/>
      <c r="BY960" s="9"/>
      <c r="BZ960" s="9"/>
    </row>
    <row r="961" spans="1:78">
      <c r="A961" s="50">
        <f t="shared" si="59"/>
        <v>950</v>
      </c>
      <c r="C961" s="11" t="str">
        <f>IFERROR(INDEX('     2022    '!D:D,MATCH('Order Summary'!$A961,'     2022    '!$AN:$AN,0)),"")</f>
        <v/>
      </c>
      <c r="D961" s="11" t="str">
        <f>IFERROR(INDEX('     2022    '!C:C,MATCH('Order Summary'!$A961,'     2022    '!$AN:$AN,0)),"")</f>
        <v/>
      </c>
      <c r="E961" s="11" t="str">
        <f>IFERROR(INDEX('     2022    '!E:E,MATCH('Order Summary'!$A961,'     2022    '!$AN:$AN,0)),"")</f>
        <v/>
      </c>
      <c r="F961" s="96">
        <f>IFERROR(INDEX('     2022    '!AY:AY,MATCH($A961,'     2022    '!$AN:$AN,0)),0)</f>
        <v>0</v>
      </c>
      <c r="G961" s="180" t="str">
        <f>IFERROR(IF($O$3&gt;68,INDEX('     2022    '!I:I,MATCH($A961,'     2022    '!$AN:$AN,0))*(1-'     2022    '!$BA$1),INDEX('     2022    '!I:I,MATCH($A961,'     2022    '!$AN:$AN,0))),"")</f>
        <v/>
      </c>
      <c r="H961" s="96">
        <f>IFERROR(INDEX('     2022    '!AZ:AZ,MATCH($A961,'     2022    '!$AN:$AN,0)),0)</f>
        <v>0</v>
      </c>
      <c r="I961" s="180" t="str">
        <f>IFERROR(IF($O$3&gt;68,INDEX('     2022    '!M:M,MATCH($A961,'     2022    '!$AN:$AN,0))*(1-'     2022    '!$BA$1),INDEX('     2022    '!M:M,MATCH($A961,'     2022    '!$AN:$AN,0))),"")</f>
        <v/>
      </c>
      <c r="J961" s="181">
        <f t="shared" si="57"/>
        <v>0</v>
      </c>
      <c r="K961" s="182" t="str">
        <f t="shared" si="58"/>
        <v/>
      </c>
      <c r="L961" s="53"/>
      <c r="M961" s="52" t="str">
        <f>IFERROR(INDEX('     2022    '!R:R,MATCH('Order Summary'!$A961,'     2022    '!$AN:$AN,0)),"")</f>
        <v/>
      </c>
      <c r="N961" s="52" t="str">
        <f>IFERROR(INDEX('     2022    '!V:V,MATCH('Order Summary'!$A961,'     2022    '!$AN:$AN,0)),"")</f>
        <v/>
      </c>
      <c r="O961" s="52" t="str">
        <f>IFERROR(INDEX('     2022    '!S:S,MATCH('Order Summary'!$A961,'     2022    '!$AN:$AN,0)),"")</f>
        <v/>
      </c>
      <c r="P961" s="96" t="str">
        <f t="shared" si="56"/>
        <v/>
      </c>
      <c r="R961" s="9"/>
      <c r="S961" s="9"/>
      <c r="T961" s="9"/>
      <c r="U961" s="9"/>
      <c r="V961" s="9"/>
      <c r="W961" s="9"/>
      <c r="X961" s="9"/>
      <c r="Y961" s="9"/>
      <c r="Z961" s="9"/>
      <c r="AA961" s="9"/>
      <c r="AB961" s="9"/>
      <c r="AC961" s="9"/>
      <c r="AD961" s="9"/>
      <c r="AE961" s="9"/>
      <c r="AF961" s="9"/>
      <c r="AG961" s="9"/>
      <c r="AH961" s="9"/>
      <c r="AI961" s="9"/>
      <c r="AJ961" s="9"/>
      <c r="AK961" s="9"/>
      <c r="AL961" s="9"/>
      <c r="AM961" s="9"/>
      <c r="AN961" s="9"/>
      <c r="AO961" s="9"/>
      <c r="AP961" s="9"/>
      <c r="AQ961" s="9"/>
      <c r="AR961" s="9"/>
      <c r="AS961" s="9"/>
      <c r="AT961" s="9"/>
      <c r="AU961" s="9"/>
      <c r="AV961" s="9"/>
      <c r="AW961" s="9"/>
      <c r="AX961" s="9"/>
      <c r="AY961" s="9"/>
      <c r="AZ961" s="9"/>
      <c r="BA961" s="9"/>
      <c r="BB961" s="9"/>
      <c r="BC961" s="9"/>
      <c r="BD961" s="9"/>
      <c r="BE961" s="9"/>
      <c r="BF961" s="9"/>
      <c r="BG961" s="9"/>
      <c r="BH961" s="9"/>
      <c r="BI961" s="9"/>
      <c r="BJ961" s="9"/>
      <c r="BK961" s="9"/>
      <c r="BL961" s="9"/>
      <c r="BM961" s="9"/>
      <c r="BN961" s="9"/>
      <c r="BO961" s="9"/>
      <c r="BP961" s="9"/>
      <c r="BQ961" s="9"/>
      <c r="BR961" s="9"/>
      <c r="BS961" s="9"/>
      <c r="BT961" s="9"/>
      <c r="BU961" s="9"/>
      <c r="BV961" s="9"/>
      <c r="BW961" s="9"/>
      <c r="BX961" s="9"/>
      <c r="BY961" s="9"/>
      <c r="BZ961" s="9"/>
    </row>
    <row r="962" spans="1:78">
      <c r="A962" s="50">
        <f t="shared" si="59"/>
        <v>951</v>
      </c>
      <c r="C962" s="11" t="str">
        <f>IFERROR(INDEX('     2022    '!D:D,MATCH('Order Summary'!$A962,'     2022    '!$AN:$AN,0)),"")</f>
        <v/>
      </c>
      <c r="D962" s="11" t="str">
        <f>IFERROR(INDEX('     2022    '!C:C,MATCH('Order Summary'!$A962,'     2022    '!$AN:$AN,0)),"")</f>
        <v/>
      </c>
      <c r="E962" s="11" t="str">
        <f>IFERROR(INDEX('     2022    '!E:E,MATCH('Order Summary'!$A962,'     2022    '!$AN:$AN,0)),"")</f>
        <v/>
      </c>
      <c r="F962" s="96">
        <f>IFERROR(INDEX('     2022    '!AY:AY,MATCH($A962,'     2022    '!$AN:$AN,0)),0)</f>
        <v>0</v>
      </c>
      <c r="G962" s="180" t="str">
        <f>IFERROR(IF($O$3&gt;68,INDEX('     2022    '!I:I,MATCH($A962,'     2022    '!$AN:$AN,0))*(1-'     2022    '!$BA$1),INDEX('     2022    '!I:I,MATCH($A962,'     2022    '!$AN:$AN,0))),"")</f>
        <v/>
      </c>
      <c r="H962" s="96">
        <f>IFERROR(INDEX('     2022    '!AZ:AZ,MATCH($A962,'     2022    '!$AN:$AN,0)),0)</f>
        <v>0</v>
      </c>
      <c r="I962" s="180" t="str">
        <f>IFERROR(IF($O$3&gt;68,INDEX('     2022    '!M:M,MATCH($A962,'     2022    '!$AN:$AN,0))*(1-'     2022    '!$BA$1),INDEX('     2022    '!M:M,MATCH($A962,'     2022    '!$AN:$AN,0))),"")</f>
        <v/>
      </c>
      <c r="J962" s="181">
        <f t="shared" si="57"/>
        <v>0</v>
      </c>
      <c r="K962" s="182" t="str">
        <f t="shared" si="58"/>
        <v/>
      </c>
      <c r="L962" s="53"/>
      <c r="M962" s="52" t="str">
        <f>IFERROR(INDEX('     2022    '!R:R,MATCH('Order Summary'!$A962,'     2022    '!$AN:$AN,0)),"")</f>
        <v/>
      </c>
      <c r="N962" s="52" t="str">
        <f>IFERROR(INDEX('     2022    '!V:V,MATCH('Order Summary'!$A962,'     2022    '!$AN:$AN,0)),"")</f>
        <v/>
      </c>
      <c r="O962" s="52" t="str">
        <f>IFERROR(INDEX('     2022    '!S:S,MATCH('Order Summary'!$A962,'     2022    '!$AN:$AN,0)),"")</f>
        <v/>
      </c>
      <c r="P962" s="96" t="str">
        <f t="shared" si="56"/>
        <v/>
      </c>
      <c r="R962" s="9"/>
      <c r="S962" s="9"/>
      <c r="T962" s="9"/>
      <c r="U962" s="9"/>
      <c r="V962" s="9"/>
      <c r="W962" s="9"/>
      <c r="X962" s="9"/>
      <c r="Y962" s="9"/>
      <c r="Z962" s="9"/>
      <c r="AA962" s="9"/>
      <c r="AB962" s="9"/>
      <c r="AC962" s="9"/>
      <c r="AD962" s="9"/>
      <c r="AE962" s="9"/>
      <c r="AF962" s="9"/>
      <c r="AG962" s="9"/>
      <c r="AH962" s="9"/>
      <c r="AI962" s="9"/>
      <c r="AJ962" s="9"/>
      <c r="AK962" s="9"/>
      <c r="AL962" s="9"/>
      <c r="AM962" s="9"/>
      <c r="AN962" s="9"/>
      <c r="AO962" s="9"/>
      <c r="AP962" s="9"/>
      <c r="AQ962" s="9"/>
      <c r="AR962" s="9"/>
      <c r="AS962" s="9"/>
      <c r="AT962" s="9"/>
      <c r="AU962" s="9"/>
      <c r="AV962" s="9"/>
      <c r="AW962" s="9"/>
      <c r="AX962" s="9"/>
      <c r="AY962" s="9"/>
      <c r="AZ962" s="9"/>
      <c r="BA962" s="9"/>
      <c r="BB962" s="9"/>
      <c r="BC962" s="9"/>
      <c r="BD962" s="9"/>
      <c r="BE962" s="9"/>
      <c r="BF962" s="9"/>
      <c r="BG962" s="9"/>
      <c r="BH962" s="9"/>
      <c r="BI962" s="9"/>
      <c r="BJ962" s="9"/>
      <c r="BK962" s="9"/>
      <c r="BL962" s="9"/>
      <c r="BM962" s="9"/>
      <c r="BN962" s="9"/>
      <c r="BO962" s="9"/>
      <c r="BP962" s="9"/>
      <c r="BQ962" s="9"/>
      <c r="BR962" s="9"/>
      <c r="BS962" s="9"/>
      <c r="BT962" s="9"/>
      <c r="BU962" s="9"/>
      <c r="BV962" s="9"/>
      <c r="BW962" s="9"/>
      <c r="BX962" s="9"/>
      <c r="BY962" s="9"/>
      <c r="BZ962" s="9"/>
    </row>
    <row r="963" spans="1:78">
      <c r="A963" s="50">
        <f t="shared" si="59"/>
        <v>952</v>
      </c>
      <c r="C963" s="11" t="str">
        <f>IFERROR(INDEX('     2022    '!D:D,MATCH('Order Summary'!$A963,'     2022    '!$AN:$AN,0)),"")</f>
        <v/>
      </c>
      <c r="D963" s="11" t="str">
        <f>IFERROR(INDEX('     2022    '!C:C,MATCH('Order Summary'!$A963,'     2022    '!$AN:$AN,0)),"")</f>
        <v/>
      </c>
      <c r="E963" s="11" t="str">
        <f>IFERROR(INDEX('     2022    '!E:E,MATCH('Order Summary'!$A963,'     2022    '!$AN:$AN,0)),"")</f>
        <v/>
      </c>
      <c r="F963" s="96">
        <f>IFERROR(INDEX('     2022    '!AY:AY,MATCH($A963,'     2022    '!$AN:$AN,0)),0)</f>
        <v>0</v>
      </c>
      <c r="G963" s="180" t="str">
        <f>IFERROR(IF($O$3&gt;68,INDEX('     2022    '!I:I,MATCH($A963,'     2022    '!$AN:$AN,0))*(1-'     2022    '!$BA$1),INDEX('     2022    '!I:I,MATCH($A963,'     2022    '!$AN:$AN,0))),"")</f>
        <v/>
      </c>
      <c r="H963" s="96">
        <f>IFERROR(INDEX('     2022    '!AZ:AZ,MATCH($A963,'     2022    '!$AN:$AN,0)),0)</f>
        <v>0</v>
      </c>
      <c r="I963" s="180" t="str">
        <f>IFERROR(IF($O$3&gt;68,INDEX('     2022    '!M:M,MATCH($A963,'     2022    '!$AN:$AN,0))*(1-'     2022    '!$BA$1),INDEX('     2022    '!M:M,MATCH($A963,'     2022    '!$AN:$AN,0))),"")</f>
        <v/>
      </c>
      <c r="J963" s="181">
        <f t="shared" si="57"/>
        <v>0</v>
      </c>
      <c r="K963" s="182" t="str">
        <f t="shared" si="58"/>
        <v/>
      </c>
      <c r="L963" s="53"/>
      <c r="M963" s="52" t="str">
        <f>IFERROR(INDEX('     2022    '!R:R,MATCH('Order Summary'!$A963,'     2022    '!$AN:$AN,0)),"")</f>
        <v/>
      </c>
      <c r="N963" s="52" t="str">
        <f>IFERROR(INDEX('     2022    '!V:V,MATCH('Order Summary'!$A963,'     2022    '!$AN:$AN,0)),"")</f>
        <v/>
      </c>
      <c r="O963" s="52" t="str">
        <f>IFERROR(INDEX('     2022    '!S:S,MATCH('Order Summary'!$A963,'     2022    '!$AN:$AN,0)),"")</f>
        <v/>
      </c>
      <c r="P963" s="96" t="str">
        <f t="shared" si="56"/>
        <v/>
      </c>
      <c r="R963" s="9"/>
      <c r="S963" s="9"/>
      <c r="T963" s="9"/>
      <c r="U963" s="9"/>
      <c r="V963" s="9"/>
      <c r="W963" s="9"/>
      <c r="X963" s="9"/>
      <c r="Y963" s="9"/>
      <c r="Z963" s="9"/>
      <c r="AA963" s="9"/>
      <c r="AB963" s="9"/>
      <c r="AC963" s="9"/>
      <c r="AD963" s="9"/>
      <c r="AE963" s="9"/>
      <c r="AF963" s="9"/>
      <c r="AG963" s="9"/>
      <c r="AH963" s="9"/>
      <c r="AI963" s="9"/>
      <c r="AJ963" s="9"/>
      <c r="AK963" s="9"/>
      <c r="AL963" s="9"/>
      <c r="AM963" s="9"/>
      <c r="AN963" s="9"/>
      <c r="AO963" s="9"/>
      <c r="AP963" s="9"/>
      <c r="AQ963" s="9"/>
      <c r="AR963" s="9"/>
      <c r="AS963" s="9"/>
      <c r="AT963" s="9"/>
      <c r="AU963" s="9"/>
      <c r="AV963" s="9"/>
      <c r="AW963" s="9"/>
      <c r="AX963" s="9"/>
      <c r="AY963" s="9"/>
      <c r="AZ963" s="9"/>
      <c r="BA963" s="9"/>
      <c r="BB963" s="9"/>
      <c r="BC963" s="9"/>
      <c r="BD963" s="9"/>
      <c r="BE963" s="9"/>
      <c r="BF963" s="9"/>
      <c r="BG963" s="9"/>
      <c r="BH963" s="9"/>
      <c r="BI963" s="9"/>
      <c r="BJ963" s="9"/>
      <c r="BK963" s="9"/>
      <c r="BL963" s="9"/>
      <c r="BM963" s="9"/>
      <c r="BN963" s="9"/>
      <c r="BO963" s="9"/>
      <c r="BP963" s="9"/>
      <c r="BQ963" s="9"/>
      <c r="BR963" s="9"/>
      <c r="BS963" s="9"/>
      <c r="BT963" s="9"/>
      <c r="BU963" s="9"/>
      <c r="BV963" s="9"/>
      <c r="BW963" s="9"/>
      <c r="BX963" s="9"/>
      <c r="BY963" s="9"/>
      <c r="BZ963" s="9"/>
    </row>
    <row r="964" spans="1:78">
      <c r="A964" s="50">
        <f t="shared" si="59"/>
        <v>953</v>
      </c>
      <c r="C964" s="11" t="str">
        <f>IFERROR(INDEX('     2022    '!D:D,MATCH('Order Summary'!$A964,'     2022    '!$AN:$AN,0)),"")</f>
        <v/>
      </c>
      <c r="D964" s="11" t="str">
        <f>IFERROR(INDEX('     2022    '!C:C,MATCH('Order Summary'!$A964,'     2022    '!$AN:$AN,0)),"")</f>
        <v/>
      </c>
      <c r="E964" s="11" t="str">
        <f>IFERROR(INDEX('     2022    '!E:E,MATCH('Order Summary'!$A964,'     2022    '!$AN:$AN,0)),"")</f>
        <v/>
      </c>
      <c r="F964" s="96">
        <f>IFERROR(INDEX('     2022    '!AY:AY,MATCH($A964,'     2022    '!$AN:$AN,0)),0)</f>
        <v>0</v>
      </c>
      <c r="G964" s="180" t="str">
        <f>IFERROR(IF($O$3&gt;68,INDEX('     2022    '!I:I,MATCH($A964,'     2022    '!$AN:$AN,0))*(1-'     2022    '!$BA$1),INDEX('     2022    '!I:I,MATCH($A964,'     2022    '!$AN:$AN,0))),"")</f>
        <v/>
      </c>
      <c r="H964" s="96">
        <f>IFERROR(INDEX('     2022    '!AZ:AZ,MATCH($A964,'     2022    '!$AN:$AN,0)),0)</f>
        <v>0</v>
      </c>
      <c r="I964" s="180" t="str">
        <f>IFERROR(IF($O$3&gt;68,INDEX('     2022    '!M:M,MATCH($A964,'     2022    '!$AN:$AN,0))*(1-'     2022    '!$BA$1),INDEX('     2022    '!M:M,MATCH($A964,'     2022    '!$AN:$AN,0))),"")</f>
        <v/>
      </c>
      <c r="J964" s="181">
        <f t="shared" si="57"/>
        <v>0</v>
      </c>
      <c r="K964" s="182" t="str">
        <f t="shared" si="58"/>
        <v/>
      </c>
      <c r="L964" s="53"/>
      <c r="M964" s="52" t="str">
        <f>IFERROR(INDEX('     2022    '!R:R,MATCH('Order Summary'!$A964,'     2022    '!$AN:$AN,0)),"")</f>
        <v/>
      </c>
      <c r="N964" s="52" t="str">
        <f>IFERROR(INDEX('     2022    '!V:V,MATCH('Order Summary'!$A964,'     2022    '!$AN:$AN,0)),"")</f>
        <v/>
      </c>
      <c r="O964" s="52" t="str">
        <f>IFERROR(INDEX('     2022    '!S:S,MATCH('Order Summary'!$A964,'     2022    '!$AN:$AN,0)),"")</f>
        <v/>
      </c>
      <c r="P964" s="96" t="str">
        <f t="shared" si="56"/>
        <v/>
      </c>
      <c r="R964" s="9"/>
      <c r="S964" s="9"/>
      <c r="T964" s="9"/>
      <c r="U964" s="9"/>
      <c r="V964" s="9"/>
      <c r="W964" s="9"/>
      <c r="X964" s="9"/>
      <c r="Y964" s="9"/>
      <c r="Z964" s="9"/>
      <c r="AA964" s="9"/>
      <c r="AB964" s="9"/>
      <c r="AC964" s="9"/>
      <c r="AD964" s="9"/>
      <c r="AE964" s="9"/>
      <c r="AF964" s="9"/>
      <c r="AG964" s="9"/>
      <c r="AH964" s="9"/>
      <c r="AI964" s="9"/>
      <c r="AJ964" s="9"/>
      <c r="AK964" s="9"/>
      <c r="AL964" s="9"/>
      <c r="AM964" s="9"/>
      <c r="AN964" s="9"/>
      <c r="AO964" s="9"/>
      <c r="AP964" s="9"/>
      <c r="AQ964" s="9"/>
      <c r="AR964" s="9"/>
      <c r="AS964" s="9"/>
      <c r="AT964" s="9"/>
      <c r="AU964" s="9"/>
      <c r="AV964" s="9"/>
      <c r="AW964" s="9"/>
      <c r="AX964" s="9"/>
      <c r="AY964" s="9"/>
      <c r="AZ964" s="9"/>
      <c r="BA964" s="9"/>
      <c r="BB964" s="9"/>
      <c r="BC964" s="9"/>
      <c r="BD964" s="9"/>
      <c r="BE964" s="9"/>
      <c r="BF964" s="9"/>
      <c r="BG964" s="9"/>
      <c r="BH964" s="9"/>
      <c r="BI964" s="9"/>
      <c r="BJ964" s="9"/>
      <c r="BK964" s="9"/>
      <c r="BL964" s="9"/>
      <c r="BM964" s="9"/>
      <c r="BN964" s="9"/>
      <c r="BO964" s="9"/>
      <c r="BP964" s="9"/>
      <c r="BQ964" s="9"/>
      <c r="BR964" s="9"/>
      <c r="BS964" s="9"/>
      <c r="BT964" s="9"/>
      <c r="BU964" s="9"/>
      <c r="BV964" s="9"/>
      <c r="BW964" s="9"/>
      <c r="BX964" s="9"/>
      <c r="BY964" s="9"/>
      <c r="BZ964" s="9"/>
    </row>
    <row r="965" spans="1:78">
      <c r="A965" s="50">
        <f t="shared" si="59"/>
        <v>954</v>
      </c>
      <c r="C965" s="11" t="str">
        <f>IFERROR(INDEX('     2022    '!D:D,MATCH('Order Summary'!$A965,'     2022    '!$AN:$AN,0)),"")</f>
        <v/>
      </c>
      <c r="D965" s="11" t="str">
        <f>IFERROR(INDEX('     2022    '!C:C,MATCH('Order Summary'!$A965,'     2022    '!$AN:$AN,0)),"")</f>
        <v/>
      </c>
      <c r="E965" s="11" t="str">
        <f>IFERROR(INDEX('     2022    '!E:E,MATCH('Order Summary'!$A965,'     2022    '!$AN:$AN,0)),"")</f>
        <v/>
      </c>
      <c r="F965" s="96">
        <f>IFERROR(INDEX('     2022    '!AY:AY,MATCH($A965,'     2022    '!$AN:$AN,0)),0)</f>
        <v>0</v>
      </c>
      <c r="G965" s="180" t="str">
        <f>IFERROR(IF($O$3&gt;68,INDEX('     2022    '!I:I,MATCH($A965,'     2022    '!$AN:$AN,0))*(1-'     2022    '!$BA$1),INDEX('     2022    '!I:I,MATCH($A965,'     2022    '!$AN:$AN,0))),"")</f>
        <v/>
      </c>
      <c r="H965" s="96">
        <f>IFERROR(INDEX('     2022    '!AZ:AZ,MATCH($A965,'     2022    '!$AN:$AN,0)),0)</f>
        <v>0</v>
      </c>
      <c r="I965" s="180" t="str">
        <f>IFERROR(IF($O$3&gt;68,INDEX('     2022    '!M:M,MATCH($A965,'     2022    '!$AN:$AN,0))*(1-'     2022    '!$BA$1),INDEX('     2022    '!M:M,MATCH($A965,'     2022    '!$AN:$AN,0))),"")</f>
        <v/>
      </c>
      <c r="J965" s="181">
        <f t="shared" si="57"/>
        <v>0</v>
      </c>
      <c r="K965" s="182" t="str">
        <f t="shared" si="58"/>
        <v/>
      </c>
      <c r="L965" s="53"/>
      <c r="M965" s="52" t="str">
        <f>IFERROR(INDEX('     2022    '!R:R,MATCH('Order Summary'!$A965,'     2022    '!$AN:$AN,0)),"")</f>
        <v/>
      </c>
      <c r="N965" s="52" t="str">
        <f>IFERROR(INDEX('     2022    '!V:V,MATCH('Order Summary'!$A965,'     2022    '!$AN:$AN,0)),"")</f>
        <v/>
      </c>
      <c r="O965" s="52" t="str">
        <f>IFERROR(INDEX('     2022    '!S:S,MATCH('Order Summary'!$A965,'     2022    '!$AN:$AN,0)),"")</f>
        <v/>
      </c>
      <c r="P965" s="96" t="str">
        <f t="shared" si="56"/>
        <v/>
      </c>
      <c r="R965" s="9"/>
      <c r="S965" s="9"/>
      <c r="T965" s="9"/>
      <c r="U965" s="9"/>
      <c r="V965" s="9"/>
      <c r="W965" s="9"/>
      <c r="X965" s="9"/>
      <c r="Y965" s="9"/>
      <c r="Z965" s="9"/>
      <c r="AA965" s="9"/>
      <c r="AB965" s="9"/>
      <c r="AC965" s="9"/>
      <c r="AD965" s="9"/>
      <c r="AE965" s="9"/>
      <c r="AF965" s="9"/>
      <c r="AG965" s="9"/>
      <c r="AH965" s="9"/>
      <c r="AI965" s="9"/>
      <c r="AJ965" s="9"/>
      <c r="AK965" s="9"/>
      <c r="AL965" s="9"/>
      <c r="AM965" s="9"/>
      <c r="AN965" s="9"/>
      <c r="AO965" s="9"/>
      <c r="AP965" s="9"/>
      <c r="AQ965" s="9"/>
      <c r="AR965" s="9"/>
      <c r="AS965" s="9"/>
      <c r="AT965" s="9"/>
      <c r="AU965" s="9"/>
      <c r="AV965" s="9"/>
      <c r="AW965" s="9"/>
      <c r="AX965" s="9"/>
      <c r="AY965" s="9"/>
      <c r="AZ965" s="9"/>
      <c r="BA965" s="9"/>
      <c r="BB965" s="9"/>
      <c r="BC965" s="9"/>
      <c r="BD965" s="9"/>
      <c r="BE965" s="9"/>
      <c r="BF965" s="9"/>
      <c r="BG965" s="9"/>
      <c r="BH965" s="9"/>
      <c r="BI965" s="9"/>
      <c r="BJ965" s="9"/>
      <c r="BK965" s="9"/>
      <c r="BL965" s="9"/>
      <c r="BM965" s="9"/>
      <c r="BN965" s="9"/>
      <c r="BO965" s="9"/>
      <c r="BP965" s="9"/>
      <c r="BQ965" s="9"/>
      <c r="BR965" s="9"/>
      <c r="BS965" s="9"/>
      <c r="BT965" s="9"/>
      <c r="BU965" s="9"/>
      <c r="BV965" s="9"/>
      <c r="BW965" s="9"/>
      <c r="BX965" s="9"/>
      <c r="BY965" s="9"/>
      <c r="BZ965" s="9"/>
    </row>
    <row r="966" spans="1:78">
      <c r="A966" s="50">
        <f t="shared" si="59"/>
        <v>955</v>
      </c>
      <c r="C966" s="11" t="str">
        <f>IFERROR(INDEX('     2022    '!D:D,MATCH('Order Summary'!$A966,'     2022    '!$AN:$AN,0)),"")</f>
        <v/>
      </c>
      <c r="D966" s="11" t="str">
        <f>IFERROR(INDEX('     2022    '!C:C,MATCH('Order Summary'!$A966,'     2022    '!$AN:$AN,0)),"")</f>
        <v/>
      </c>
      <c r="E966" s="11" t="str">
        <f>IFERROR(INDEX('     2022    '!E:E,MATCH('Order Summary'!$A966,'     2022    '!$AN:$AN,0)),"")</f>
        <v/>
      </c>
      <c r="F966" s="96">
        <f>IFERROR(INDEX('     2022    '!AY:AY,MATCH($A966,'     2022    '!$AN:$AN,0)),0)</f>
        <v>0</v>
      </c>
      <c r="G966" s="180" t="str">
        <f>IFERROR(IF($O$3&gt;68,INDEX('     2022    '!I:I,MATCH($A966,'     2022    '!$AN:$AN,0))*(1-'     2022    '!$BA$1),INDEX('     2022    '!I:I,MATCH($A966,'     2022    '!$AN:$AN,0))),"")</f>
        <v/>
      </c>
      <c r="H966" s="96">
        <f>IFERROR(INDEX('     2022    '!AZ:AZ,MATCH($A966,'     2022    '!$AN:$AN,0)),0)</f>
        <v>0</v>
      </c>
      <c r="I966" s="180" t="str">
        <f>IFERROR(IF($O$3&gt;68,INDEX('     2022    '!M:M,MATCH($A966,'     2022    '!$AN:$AN,0))*(1-'     2022    '!$BA$1),INDEX('     2022    '!M:M,MATCH($A966,'     2022    '!$AN:$AN,0))),"")</f>
        <v/>
      </c>
      <c r="J966" s="181">
        <f t="shared" si="57"/>
        <v>0</v>
      </c>
      <c r="K966" s="182" t="str">
        <f t="shared" si="58"/>
        <v/>
      </c>
      <c r="L966" s="53"/>
      <c r="M966" s="52" t="str">
        <f>IFERROR(INDEX('     2022    '!R:R,MATCH('Order Summary'!$A966,'     2022    '!$AN:$AN,0)),"")</f>
        <v/>
      </c>
      <c r="N966" s="52" t="str">
        <f>IFERROR(INDEX('     2022    '!V:V,MATCH('Order Summary'!$A966,'     2022    '!$AN:$AN,0)),"")</f>
        <v/>
      </c>
      <c r="O966" s="52" t="str">
        <f>IFERROR(INDEX('     2022    '!S:S,MATCH('Order Summary'!$A966,'     2022    '!$AN:$AN,0)),"")</f>
        <v/>
      </c>
      <c r="P966" s="96" t="str">
        <f t="shared" si="56"/>
        <v/>
      </c>
      <c r="R966" s="9"/>
      <c r="S966" s="9"/>
      <c r="T966" s="9"/>
      <c r="U966" s="9"/>
      <c r="V966" s="9"/>
      <c r="W966" s="9"/>
      <c r="X966" s="9"/>
      <c r="Y966" s="9"/>
      <c r="Z966" s="9"/>
      <c r="AA966" s="9"/>
      <c r="AB966" s="9"/>
      <c r="AC966" s="9"/>
      <c r="AD966" s="9"/>
      <c r="AE966" s="9"/>
      <c r="AF966" s="9"/>
      <c r="AG966" s="9"/>
      <c r="AH966" s="9"/>
      <c r="AI966" s="9"/>
      <c r="AJ966" s="9"/>
      <c r="AK966" s="9"/>
      <c r="AL966" s="9"/>
      <c r="AM966" s="9"/>
      <c r="AN966" s="9"/>
      <c r="AO966" s="9"/>
      <c r="AP966" s="9"/>
      <c r="AQ966" s="9"/>
      <c r="AR966" s="9"/>
      <c r="AS966" s="9"/>
      <c r="AT966" s="9"/>
      <c r="AU966" s="9"/>
      <c r="AV966" s="9"/>
      <c r="AW966" s="9"/>
      <c r="AX966" s="9"/>
      <c r="AY966" s="9"/>
      <c r="AZ966" s="9"/>
      <c r="BA966" s="9"/>
      <c r="BB966" s="9"/>
      <c r="BC966" s="9"/>
      <c r="BD966" s="9"/>
      <c r="BE966" s="9"/>
      <c r="BF966" s="9"/>
      <c r="BG966" s="9"/>
      <c r="BH966" s="9"/>
      <c r="BI966" s="9"/>
      <c r="BJ966" s="9"/>
      <c r="BK966" s="9"/>
      <c r="BL966" s="9"/>
      <c r="BM966" s="9"/>
      <c r="BN966" s="9"/>
      <c r="BO966" s="9"/>
      <c r="BP966" s="9"/>
      <c r="BQ966" s="9"/>
      <c r="BR966" s="9"/>
      <c r="BS966" s="9"/>
      <c r="BT966" s="9"/>
      <c r="BU966" s="9"/>
      <c r="BV966" s="9"/>
      <c r="BW966" s="9"/>
      <c r="BX966" s="9"/>
      <c r="BY966" s="9"/>
      <c r="BZ966" s="9"/>
    </row>
    <row r="967" spans="1:78">
      <c r="A967" s="50">
        <f t="shared" si="59"/>
        <v>956</v>
      </c>
      <c r="C967" s="11" t="str">
        <f>IFERROR(INDEX('     2022    '!D:D,MATCH('Order Summary'!$A967,'     2022    '!$AN:$AN,0)),"")</f>
        <v/>
      </c>
      <c r="D967" s="11" t="str">
        <f>IFERROR(INDEX('     2022    '!C:C,MATCH('Order Summary'!$A967,'     2022    '!$AN:$AN,0)),"")</f>
        <v/>
      </c>
      <c r="E967" s="11" t="str">
        <f>IFERROR(INDEX('     2022    '!E:E,MATCH('Order Summary'!$A967,'     2022    '!$AN:$AN,0)),"")</f>
        <v/>
      </c>
      <c r="F967" s="96">
        <f>IFERROR(INDEX('     2022    '!AY:AY,MATCH($A967,'     2022    '!$AN:$AN,0)),0)</f>
        <v>0</v>
      </c>
      <c r="G967" s="180" t="str">
        <f>IFERROR(IF($O$3&gt;68,INDEX('     2022    '!I:I,MATCH($A967,'     2022    '!$AN:$AN,0))*(1-'     2022    '!$BA$1),INDEX('     2022    '!I:I,MATCH($A967,'     2022    '!$AN:$AN,0))),"")</f>
        <v/>
      </c>
      <c r="H967" s="96">
        <f>IFERROR(INDEX('     2022    '!AZ:AZ,MATCH($A967,'     2022    '!$AN:$AN,0)),0)</f>
        <v>0</v>
      </c>
      <c r="I967" s="180" t="str">
        <f>IFERROR(IF($O$3&gt;68,INDEX('     2022    '!M:M,MATCH($A967,'     2022    '!$AN:$AN,0))*(1-'     2022    '!$BA$1),INDEX('     2022    '!M:M,MATCH($A967,'     2022    '!$AN:$AN,0))),"")</f>
        <v/>
      </c>
      <c r="J967" s="181">
        <f t="shared" si="57"/>
        <v>0</v>
      </c>
      <c r="K967" s="182" t="str">
        <f t="shared" si="58"/>
        <v/>
      </c>
      <c r="L967" s="53"/>
      <c r="M967" s="52" t="str">
        <f>IFERROR(INDEX('     2022    '!R:R,MATCH('Order Summary'!$A967,'     2022    '!$AN:$AN,0)),"")</f>
        <v/>
      </c>
      <c r="N967" s="52" t="str">
        <f>IFERROR(INDEX('     2022    '!V:V,MATCH('Order Summary'!$A967,'     2022    '!$AN:$AN,0)),"")</f>
        <v/>
      </c>
      <c r="O967" s="52" t="str">
        <f>IFERROR(INDEX('     2022    '!S:S,MATCH('Order Summary'!$A967,'     2022    '!$AN:$AN,0)),"")</f>
        <v/>
      </c>
      <c r="P967" s="96" t="str">
        <f t="shared" si="56"/>
        <v/>
      </c>
      <c r="R967" s="9"/>
      <c r="S967" s="9"/>
      <c r="T967" s="9"/>
      <c r="U967" s="9"/>
      <c r="V967" s="9"/>
      <c r="W967" s="9"/>
      <c r="X967" s="9"/>
      <c r="Y967" s="9"/>
      <c r="Z967" s="9"/>
      <c r="AA967" s="9"/>
      <c r="AB967" s="9"/>
      <c r="AC967" s="9"/>
      <c r="AD967" s="9"/>
      <c r="AE967" s="9"/>
      <c r="AF967" s="9"/>
      <c r="AG967" s="9"/>
      <c r="AH967" s="9"/>
      <c r="AI967" s="9"/>
      <c r="AJ967" s="9"/>
      <c r="AK967" s="9"/>
      <c r="AL967" s="9"/>
      <c r="AM967" s="9"/>
      <c r="AN967" s="9"/>
      <c r="AO967" s="9"/>
      <c r="AP967" s="9"/>
      <c r="AQ967" s="9"/>
      <c r="AR967" s="9"/>
      <c r="AS967" s="9"/>
      <c r="AT967" s="9"/>
      <c r="AU967" s="9"/>
      <c r="AV967" s="9"/>
      <c r="AW967" s="9"/>
      <c r="AX967" s="9"/>
      <c r="AY967" s="9"/>
      <c r="AZ967" s="9"/>
      <c r="BA967" s="9"/>
      <c r="BB967" s="9"/>
      <c r="BC967" s="9"/>
      <c r="BD967" s="9"/>
      <c r="BE967" s="9"/>
      <c r="BF967" s="9"/>
      <c r="BG967" s="9"/>
      <c r="BH967" s="9"/>
      <c r="BI967" s="9"/>
      <c r="BJ967" s="9"/>
      <c r="BK967" s="9"/>
      <c r="BL967" s="9"/>
      <c r="BM967" s="9"/>
      <c r="BN967" s="9"/>
      <c r="BO967" s="9"/>
      <c r="BP967" s="9"/>
      <c r="BQ967" s="9"/>
      <c r="BR967" s="9"/>
      <c r="BS967" s="9"/>
      <c r="BT967" s="9"/>
      <c r="BU967" s="9"/>
      <c r="BV967" s="9"/>
      <c r="BW967" s="9"/>
      <c r="BX967" s="9"/>
      <c r="BY967" s="9"/>
      <c r="BZ967" s="9"/>
    </row>
    <row r="968" spans="1:78">
      <c r="A968" s="50">
        <f t="shared" si="59"/>
        <v>957</v>
      </c>
      <c r="C968" s="11" t="str">
        <f>IFERROR(INDEX('     2022    '!D:D,MATCH('Order Summary'!$A968,'     2022    '!$AN:$AN,0)),"")</f>
        <v/>
      </c>
      <c r="D968" s="11" t="str">
        <f>IFERROR(INDEX('     2022    '!C:C,MATCH('Order Summary'!$A968,'     2022    '!$AN:$AN,0)),"")</f>
        <v/>
      </c>
      <c r="E968" s="11" t="str">
        <f>IFERROR(INDEX('     2022    '!E:E,MATCH('Order Summary'!$A968,'     2022    '!$AN:$AN,0)),"")</f>
        <v/>
      </c>
      <c r="F968" s="96">
        <f>IFERROR(INDEX('     2022    '!AY:AY,MATCH($A968,'     2022    '!$AN:$AN,0)),0)</f>
        <v>0</v>
      </c>
      <c r="G968" s="180" t="str">
        <f>IFERROR(IF($O$3&gt;68,INDEX('     2022    '!I:I,MATCH($A968,'     2022    '!$AN:$AN,0))*(1-'     2022    '!$BA$1),INDEX('     2022    '!I:I,MATCH($A968,'     2022    '!$AN:$AN,0))),"")</f>
        <v/>
      </c>
      <c r="H968" s="96">
        <f>IFERROR(INDEX('     2022    '!AZ:AZ,MATCH($A968,'     2022    '!$AN:$AN,0)),0)</f>
        <v>0</v>
      </c>
      <c r="I968" s="180" t="str">
        <f>IFERROR(IF($O$3&gt;68,INDEX('     2022    '!M:M,MATCH($A968,'     2022    '!$AN:$AN,0))*(1-'     2022    '!$BA$1),INDEX('     2022    '!M:M,MATCH($A968,'     2022    '!$AN:$AN,0))),"")</f>
        <v/>
      </c>
      <c r="J968" s="181">
        <f t="shared" si="57"/>
        <v>0</v>
      </c>
      <c r="K968" s="182" t="str">
        <f t="shared" si="58"/>
        <v/>
      </c>
      <c r="L968" s="53"/>
      <c r="M968" s="52" t="str">
        <f>IFERROR(INDEX('     2022    '!R:R,MATCH('Order Summary'!$A968,'     2022    '!$AN:$AN,0)),"")</f>
        <v/>
      </c>
      <c r="N968" s="52" t="str">
        <f>IFERROR(INDEX('     2022    '!V:V,MATCH('Order Summary'!$A968,'     2022    '!$AN:$AN,0)),"")</f>
        <v/>
      </c>
      <c r="O968" s="52" t="str">
        <f>IFERROR(INDEX('     2022    '!S:S,MATCH('Order Summary'!$A968,'     2022    '!$AN:$AN,0)),"")</f>
        <v/>
      </c>
      <c r="P968" s="96" t="str">
        <f t="shared" si="56"/>
        <v/>
      </c>
      <c r="R968" s="9"/>
      <c r="S968" s="9"/>
      <c r="T968" s="9"/>
      <c r="U968" s="9"/>
      <c r="V968" s="9"/>
      <c r="W968" s="9"/>
      <c r="X968" s="9"/>
      <c r="Y968" s="9"/>
      <c r="Z968" s="9"/>
      <c r="AA968" s="9"/>
      <c r="AB968" s="9"/>
      <c r="AC968" s="9"/>
      <c r="AD968" s="9"/>
      <c r="AE968" s="9"/>
      <c r="AF968" s="9"/>
      <c r="AG968" s="9"/>
      <c r="AH968" s="9"/>
      <c r="AI968" s="9"/>
      <c r="AJ968" s="9"/>
      <c r="AK968" s="9"/>
      <c r="AL968" s="9"/>
      <c r="AM968" s="9"/>
      <c r="AN968" s="9"/>
      <c r="AO968" s="9"/>
      <c r="AP968" s="9"/>
      <c r="AQ968" s="9"/>
      <c r="AR968" s="9"/>
      <c r="AS968" s="9"/>
      <c r="AT968" s="9"/>
      <c r="AU968" s="9"/>
      <c r="AV968" s="9"/>
      <c r="AW968" s="9"/>
      <c r="AX968" s="9"/>
      <c r="AY968" s="9"/>
      <c r="AZ968" s="9"/>
      <c r="BA968" s="9"/>
      <c r="BB968" s="9"/>
      <c r="BC968" s="9"/>
      <c r="BD968" s="9"/>
      <c r="BE968" s="9"/>
      <c r="BF968" s="9"/>
      <c r="BG968" s="9"/>
      <c r="BH968" s="9"/>
      <c r="BI968" s="9"/>
      <c r="BJ968" s="9"/>
      <c r="BK968" s="9"/>
      <c r="BL968" s="9"/>
      <c r="BM968" s="9"/>
      <c r="BN968" s="9"/>
      <c r="BO968" s="9"/>
      <c r="BP968" s="9"/>
      <c r="BQ968" s="9"/>
      <c r="BR968" s="9"/>
      <c r="BS968" s="9"/>
      <c r="BT968" s="9"/>
      <c r="BU968" s="9"/>
      <c r="BV968" s="9"/>
      <c r="BW968" s="9"/>
      <c r="BX968" s="9"/>
      <c r="BY968" s="9"/>
      <c r="BZ968" s="9"/>
    </row>
    <row r="969" spans="1:78">
      <c r="A969" s="50">
        <f t="shared" si="59"/>
        <v>958</v>
      </c>
      <c r="C969" s="11" t="str">
        <f>IFERROR(INDEX('     2022    '!D:D,MATCH('Order Summary'!$A969,'     2022    '!$AN:$AN,0)),"")</f>
        <v/>
      </c>
      <c r="D969" s="11" t="str">
        <f>IFERROR(INDEX('     2022    '!C:C,MATCH('Order Summary'!$A969,'     2022    '!$AN:$AN,0)),"")</f>
        <v/>
      </c>
      <c r="E969" s="11" t="str">
        <f>IFERROR(INDEX('     2022    '!E:E,MATCH('Order Summary'!$A969,'     2022    '!$AN:$AN,0)),"")</f>
        <v/>
      </c>
      <c r="F969" s="96">
        <f>IFERROR(INDEX('     2022    '!AY:AY,MATCH($A969,'     2022    '!$AN:$AN,0)),0)</f>
        <v>0</v>
      </c>
      <c r="G969" s="180" t="str">
        <f>IFERROR(IF($O$3&gt;68,INDEX('     2022    '!I:I,MATCH($A969,'     2022    '!$AN:$AN,0))*(1-'     2022    '!$BA$1),INDEX('     2022    '!I:I,MATCH($A969,'     2022    '!$AN:$AN,0))),"")</f>
        <v/>
      </c>
      <c r="H969" s="96">
        <f>IFERROR(INDEX('     2022    '!AZ:AZ,MATCH($A969,'     2022    '!$AN:$AN,0)),0)</f>
        <v>0</v>
      </c>
      <c r="I969" s="180" t="str">
        <f>IFERROR(IF($O$3&gt;68,INDEX('     2022    '!M:M,MATCH($A969,'     2022    '!$AN:$AN,0))*(1-'     2022    '!$BA$1),INDEX('     2022    '!M:M,MATCH($A969,'     2022    '!$AN:$AN,0))),"")</f>
        <v/>
      </c>
      <c r="J969" s="181">
        <f t="shared" si="57"/>
        <v>0</v>
      </c>
      <c r="K969" s="182" t="str">
        <f t="shared" si="58"/>
        <v/>
      </c>
      <c r="L969" s="53"/>
      <c r="M969" s="52" t="str">
        <f>IFERROR(INDEX('     2022    '!R:R,MATCH('Order Summary'!$A969,'     2022    '!$AN:$AN,0)),"")</f>
        <v/>
      </c>
      <c r="N969" s="52" t="str">
        <f>IFERROR(INDEX('     2022    '!V:V,MATCH('Order Summary'!$A969,'     2022    '!$AN:$AN,0)),"")</f>
        <v/>
      </c>
      <c r="O969" s="52" t="str">
        <f>IFERROR(INDEX('     2022    '!S:S,MATCH('Order Summary'!$A969,'     2022    '!$AN:$AN,0)),"")</f>
        <v/>
      </c>
      <c r="P969" s="96" t="str">
        <f t="shared" si="56"/>
        <v/>
      </c>
      <c r="R969" s="9"/>
      <c r="S969" s="9"/>
      <c r="T969" s="9"/>
      <c r="U969" s="9"/>
      <c r="V969" s="9"/>
      <c r="W969" s="9"/>
      <c r="X969" s="9"/>
      <c r="Y969" s="9"/>
      <c r="Z969" s="9"/>
      <c r="AA969" s="9"/>
      <c r="AB969" s="9"/>
      <c r="AC969" s="9"/>
      <c r="AD969" s="9"/>
      <c r="AE969" s="9"/>
      <c r="AF969" s="9"/>
      <c r="AG969" s="9"/>
      <c r="AH969" s="9"/>
      <c r="AI969" s="9"/>
      <c r="AJ969" s="9"/>
      <c r="AK969" s="9"/>
      <c r="AL969" s="9"/>
      <c r="AM969" s="9"/>
      <c r="AN969" s="9"/>
      <c r="AO969" s="9"/>
      <c r="AP969" s="9"/>
      <c r="AQ969" s="9"/>
      <c r="AR969" s="9"/>
      <c r="AS969" s="9"/>
      <c r="AT969" s="9"/>
      <c r="AU969" s="9"/>
      <c r="AV969" s="9"/>
      <c r="AW969" s="9"/>
      <c r="AX969" s="9"/>
      <c r="AY969" s="9"/>
      <c r="AZ969" s="9"/>
      <c r="BA969" s="9"/>
      <c r="BB969" s="9"/>
      <c r="BC969" s="9"/>
      <c r="BD969" s="9"/>
      <c r="BE969" s="9"/>
      <c r="BF969" s="9"/>
      <c r="BG969" s="9"/>
      <c r="BH969" s="9"/>
      <c r="BI969" s="9"/>
      <c r="BJ969" s="9"/>
      <c r="BK969" s="9"/>
      <c r="BL969" s="9"/>
      <c r="BM969" s="9"/>
      <c r="BN969" s="9"/>
      <c r="BO969" s="9"/>
      <c r="BP969" s="9"/>
      <c r="BQ969" s="9"/>
      <c r="BR969" s="9"/>
      <c r="BS969" s="9"/>
      <c r="BT969" s="9"/>
      <c r="BU969" s="9"/>
      <c r="BV969" s="9"/>
      <c r="BW969" s="9"/>
      <c r="BX969" s="9"/>
      <c r="BY969" s="9"/>
      <c r="BZ969" s="9"/>
    </row>
    <row r="970" spans="1:78">
      <c r="A970" s="50">
        <f t="shared" si="59"/>
        <v>959</v>
      </c>
      <c r="C970" s="11" t="str">
        <f>IFERROR(INDEX('     2022    '!D:D,MATCH('Order Summary'!$A970,'     2022    '!$AN:$AN,0)),"")</f>
        <v/>
      </c>
      <c r="D970" s="11" t="str">
        <f>IFERROR(INDEX('     2022    '!C:C,MATCH('Order Summary'!$A970,'     2022    '!$AN:$AN,0)),"")</f>
        <v/>
      </c>
      <c r="E970" s="11" t="str">
        <f>IFERROR(INDEX('     2022    '!E:E,MATCH('Order Summary'!$A970,'     2022    '!$AN:$AN,0)),"")</f>
        <v/>
      </c>
      <c r="F970" s="96">
        <f>IFERROR(INDEX('     2022    '!AY:AY,MATCH($A970,'     2022    '!$AN:$AN,0)),0)</f>
        <v>0</v>
      </c>
      <c r="G970" s="180" t="str">
        <f>IFERROR(IF($O$3&gt;68,INDEX('     2022    '!I:I,MATCH($A970,'     2022    '!$AN:$AN,0))*(1-'     2022    '!$BA$1),INDEX('     2022    '!I:I,MATCH($A970,'     2022    '!$AN:$AN,0))),"")</f>
        <v/>
      </c>
      <c r="H970" s="96">
        <f>IFERROR(INDEX('     2022    '!AZ:AZ,MATCH($A970,'     2022    '!$AN:$AN,0)),0)</f>
        <v>0</v>
      </c>
      <c r="I970" s="180" t="str">
        <f>IFERROR(IF($O$3&gt;68,INDEX('     2022    '!M:M,MATCH($A970,'     2022    '!$AN:$AN,0))*(1-'     2022    '!$BA$1),INDEX('     2022    '!M:M,MATCH($A970,'     2022    '!$AN:$AN,0))),"")</f>
        <v/>
      </c>
      <c r="J970" s="181">
        <f t="shared" si="57"/>
        <v>0</v>
      </c>
      <c r="K970" s="182" t="str">
        <f t="shared" si="58"/>
        <v/>
      </c>
      <c r="L970" s="53"/>
      <c r="M970" s="52" t="str">
        <f>IFERROR(INDEX('     2022    '!R:R,MATCH('Order Summary'!$A970,'     2022    '!$AN:$AN,0)),"")</f>
        <v/>
      </c>
      <c r="N970" s="52" t="str">
        <f>IFERROR(INDEX('     2022    '!V:V,MATCH('Order Summary'!$A970,'     2022    '!$AN:$AN,0)),"")</f>
        <v/>
      </c>
      <c r="O970" s="52" t="str">
        <f>IFERROR(INDEX('     2022    '!S:S,MATCH('Order Summary'!$A970,'     2022    '!$AN:$AN,0)),"")</f>
        <v/>
      </c>
      <c r="P970" s="96" t="str">
        <f t="shared" si="56"/>
        <v/>
      </c>
      <c r="R970" s="9"/>
      <c r="S970" s="9"/>
      <c r="T970" s="9"/>
      <c r="U970" s="9"/>
      <c r="V970" s="9"/>
      <c r="W970" s="9"/>
      <c r="X970" s="9"/>
      <c r="Y970" s="9"/>
      <c r="Z970" s="9"/>
      <c r="AA970" s="9"/>
      <c r="AB970" s="9"/>
      <c r="AC970" s="9"/>
      <c r="AD970" s="9"/>
      <c r="AE970" s="9"/>
      <c r="AF970" s="9"/>
      <c r="AG970" s="9"/>
      <c r="AH970" s="9"/>
      <c r="AI970" s="9"/>
      <c r="AJ970" s="9"/>
      <c r="AK970" s="9"/>
      <c r="AL970" s="9"/>
      <c r="AM970" s="9"/>
      <c r="AN970" s="9"/>
      <c r="AO970" s="9"/>
      <c r="AP970" s="9"/>
      <c r="AQ970" s="9"/>
      <c r="AR970" s="9"/>
      <c r="AS970" s="9"/>
      <c r="AT970" s="9"/>
      <c r="AU970" s="9"/>
      <c r="AV970" s="9"/>
      <c r="AW970" s="9"/>
      <c r="AX970" s="9"/>
      <c r="AY970" s="9"/>
      <c r="AZ970" s="9"/>
      <c r="BA970" s="9"/>
      <c r="BB970" s="9"/>
      <c r="BC970" s="9"/>
      <c r="BD970" s="9"/>
      <c r="BE970" s="9"/>
      <c r="BF970" s="9"/>
      <c r="BG970" s="9"/>
      <c r="BH970" s="9"/>
      <c r="BI970" s="9"/>
      <c r="BJ970" s="9"/>
      <c r="BK970" s="9"/>
      <c r="BL970" s="9"/>
      <c r="BM970" s="9"/>
      <c r="BN970" s="9"/>
      <c r="BO970" s="9"/>
      <c r="BP970" s="9"/>
      <c r="BQ970" s="9"/>
      <c r="BR970" s="9"/>
      <c r="BS970" s="9"/>
      <c r="BT970" s="9"/>
      <c r="BU970" s="9"/>
      <c r="BV970" s="9"/>
      <c r="BW970" s="9"/>
      <c r="BX970" s="9"/>
      <c r="BY970" s="9"/>
      <c r="BZ970" s="9"/>
    </row>
    <row r="971" spans="1:78">
      <c r="A971" s="50">
        <f t="shared" si="59"/>
        <v>960</v>
      </c>
      <c r="C971" s="11" t="str">
        <f>IFERROR(INDEX('     2022    '!D:D,MATCH('Order Summary'!$A971,'     2022    '!$AN:$AN,0)),"")</f>
        <v/>
      </c>
      <c r="D971" s="11" t="str">
        <f>IFERROR(INDEX('     2022    '!C:C,MATCH('Order Summary'!$A971,'     2022    '!$AN:$AN,0)),"")</f>
        <v/>
      </c>
      <c r="E971" s="11" t="str">
        <f>IFERROR(INDEX('     2022    '!E:E,MATCH('Order Summary'!$A971,'     2022    '!$AN:$AN,0)),"")</f>
        <v/>
      </c>
      <c r="F971" s="96">
        <f>IFERROR(INDEX('     2022    '!AY:AY,MATCH($A971,'     2022    '!$AN:$AN,0)),0)</f>
        <v>0</v>
      </c>
      <c r="G971" s="180" t="str">
        <f>IFERROR(IF($O$3&gt;68,INDEX('     2022    '!I:I,MATCH($A971,'     2022    '!$AN:$AN,0))*(1-'     2022    '!$BA$1),INDEX('     2022    '!I:I,MATCH($A971,'     2022    '!$AN:$AN,0))),"")</f>
        <v/>
      </c>
      <c r="H971" s="96">
        <f>IFERROR(INDEX('     2022    '!AZ:AZ,MATCH($A971,'     2022    '!$AN:$AN,0)),0)</f>
        <v>0</v>
      </c>
      <c r="I971" s="180" t="str">
        <f>IFERROR(IF($O$3&gt;68,INDEX('     2022    '!M:M,MATCH($A971,'     2022    '!$AN:$AN,0))*(1-'     2022    '!$BA$1),INDEX('     2022    '!M:M,MATCH($A971,'     2022    '!$AN:$AN,0))),"")</f>
        <v/>
      </c>
      <c r="J971" s="181">
        <f t="shared" si="57"/>
        <v>0</v>
      </c>
      <c r="K971" s="182" t="str">
        <f t="shared" si="58"/>
        <v/>
      </c>
      <c r="L971" s="53"/>
      <c r="M971" s="52" t="str">
        <f>IFERROR(INDEX('     2022    '!R:R,MATCH('Order Summary'!$A971,'     2022    '!$AN:$AN,0)),"")</f>
        <v/>
      </c>
      <c r="N971" s="52" t="str">
        <f>IFERROR(INDEX('     2022    '!V:V,MATCH('Order Summary'!$A971,'     2022    '!$AN:$AN,0)),"")</f>
        <v/>
      </c>
      <c r="O971" s="52" t="str">
        <f>IFERROR(INDEX('     2022    '!S:S,MATCH('Order Summary'!$A971,'     2022    '!$AN:$AN,0)),"")</f>
        <v/>
      </c>
      <c r="P971" s="96" t="str">
        <f t="shared" si="56"/>
        <v/>
      </c>
      <c r="R971" s="9"/>
      <c r="S971" s="9"/>
      <c r="T971" s="9"/>
      <c r="U971" s="9"/>
      <c r="V971" s="9"/>
      <c r="W971" s="9"/>
      <c r="X971" s="9"/>
      <c r="Y971" s="9"/>
      <c r="Z971" s="9"/>
      <c r="AA971" s="9"/>
      <c r="AB971" s="9"/>
      <c r="AC971" s="9"/>
      <c r="AD971" s="9"/>
      <c r="AE971" s="9"/>
      <c r="AF971" s="9"/>
      <c r="AG971" s="9"/>
      <c r="AH971" s="9"/>
      <c r="AI971" s="9"/>
      <c r="AJ971" s="9"/>
      <c r="AK971" s="9"/>
      <c r="AL971" s="9"/>
      <c r="AM971" s="9"/>
      <c r="AN971" s="9"/>
      <c r="AO971" s="9"/>
      <c r="AP971" s="9"/>
      <c r="AQ971" s="9"/>
      <c r="AR971" s="9"/>
      <c r="AS971" s="9"/>
      <c r="AT971" s="9"/>
      <c r="AU971" s="9"/>
      <c r="AV971" s="9"/>
      <c r="AW971" s="9"/>
      <c r="AX971" s="9"/>
      <c r="AY971" s="9"/>
      <c r="AZ971" s="9"/>
      <c r="BA971" s="9"/>
      <c r="BB971" s="9"/>
      <c r="BC971" s="9"/>
      <c r="BD971" s="9"/>
      <c r="BE971" s="9"/>
      <c r="BF971" s="9"/>
      <c r="BG971" s="9"/>
      <c r="BH971" s="9"/>
      <c r="BI971" s="9"/>
      <c r="BJ971" s="9"/>
      <c r="BK971" s="9"/>
      <c r="BL971" s="9"/>
      <c r="BM971" s="9"/>
      <c r="BN971" s="9"/>
      <c r="BO971" s="9"/>
      <c r="BP971" s="9"/>
      <c r="BQ971" s="9"/>
      <c r="BR971" s="9"/>
      <c r="BS971" s="9"/>
      <c r="BT971" s="9"/>
      <c r="BU971" s="9"/>
      <c r="BV971" s="9"/>
      <c r="BW971" s="9"/>
      <c r="BX971" s="9"/>
      <c r="BY971" s="9"/>
      <c r="BZ971" s="9"/>
    </row>
    <row r="972" spans="1:78">
      <c r="A972" s="50">
        <f t="shared" si="59"/>
        <v>961</v>
      </c>
      <c r="C972" s="11" t="str">
        <f>IFERROR(INDEX('     2022    '!D:D,MATCH('Order Summary'!$A972,'     2022    '!$AN:$AN,0)),"")</f>
        <v/>
      </c>
      <c r="D972" s="11" t="str">
        <f>IFERROR(INDEX('     2022    '!C:C,MATCH('Order Summary'!$A972,'     2022    '!$AN:$AN,0)),"")</f>
        <v/>
      </c>
      <c r="E972" s="11" t="str">
        <f>IFERROR(INDEX('     2022    '!E:E,MATCH('Order Summary'!$A972,'     2022    '!$AN:$AN,0)),"")</f>
        <v/>
      </c>
      <c r="F972" s="96">
        <f>IFERROR(INDEX('     2022    '!AY:AY,MATCH($A972,'     2022    '!$AN:$AN,0)),0)</f>
        <v>0</v>
      </c>
      <c r="G972" s="180" t="str">
        <f>IFERROR(IF($O$3&gt;68,INDEX('     2022    '!I:I,MATCH($A972,'     2022    '!$AN:$AN,0))*(1-'     2022    '!$BA$1),INDEX('     2022    '!I:I,MATCH($A972,'     2022    '!$AN:$AN,0))),"")</f>
        <v/>
      </c>
      <c r="H972" s="96">
        <f>IFERROR(INDEX('     2022    '!AZ:AZ,MATCH($A972,'     2022    '!$AN:$AN,0)),0)</f>
        <v>0</v>
      </c>
      <c r="I972" s="180" t="str">
        <f>IFERROR(IF($O$3&gt;68,INDEX('     2022    '!M:M,MATCH($A972,'     2022    '!$AN:$AN,0))*(1-'     2022    '!$BA$1),INDEX('     2022    '!M:M,MATCH($A972,'     2022    '!$AN:$AN,0))),"")</f>
        <v/>
      </c>
      <c r="J972" s="181">
        <f t="shared" si="57"/>
        <v>0</v>
      </c>
      <c r="K972" s="182" t="str">
        <f t="shared" si="58"/>
        <v/>
      </c>
      <c r="L972" s="53"/>
      <c r="M972" s="52" t="str">
        <f>IFERROR(INDEX('     2022    '!R:R,MATCH('Order Summary'!$A972,'     2022    '!$AN:$AN,0)),"")</f>
        <v/>
      </c>
      <c r="N972" s="52" t="str">
        <f>IFERROR(INDEX('     2022    '!V:V,MATCH('Order Summary'!$A972,'     2022    '!$AN:$AN,0)),"")</f>
        <v/>
      </c>
      <c r="O972" s="52" t="str">
        <f>IFERROR(INDEX('     2022    '!S:S,MATCH('Order Summary'!$A972,'     2022    '!$AN:$AN,0)),"")</f>
        <v/>
      </c>
      <c r="P972" s="96" t="str">
        <f t="shared" ref="P972:P1035" si="60">IFERROR(J972*O972,"")</f>
        <v/>
      </c>
      <c r="R972" s="9"/>
      <c r="S972" s="9"/>
      <c r="T972" s="9"/>
      <c r="U972" s="9"/>
      <c r="V972" s="9"/>
      <c r="W972" s="9"/>
      <c r="X972" s="9"/>
      <c r="Y972" s="9"/>
      <c r="Z972" s="9"/>
      <c r="AA972" s="9"/>
      <c r="AB972" s="9"/>
      <c r="AC972" s="9"/>
      <c r="AD972" s="9"/>
      <c r="AE972" s="9"/>
      <c r="AF972" s="9"/>
      <c r="AG972" s="9"/>
      <c r="AH972" s="9"/>
      <c r="AI972" s="9"/>
      <c r="AJ972" s="9"/>
      <c r="AK972" s="9"/>
      <c r="AL972" s="9"/>
      <c r="AM972" s="9"/>
      <c r="AN972" s="9"/>
      <c r="AO972" s="9"/>
      <c r="AP972" s="9"/>
      <c r="AQ972" s="9"/>
      <c r="AR972" s="9"/>
      <c r="AS972" s="9"/>
      <c r="AT972" s="9"/>
      <c r="AU972" s="9"/>
      <c r="AV972" s="9"/>
      <c r="AW972" s="9"/>
      <c r="AX972" s="9"/>
      <c r="AY972" s="9"/>
      <c r="AZ972" s="9"/>
      <c r="BA972" s="9"/>
      <c r="BB972" s="9"/>
      <c r="BC972" s="9"/>
      <c r="BD972" s="9"/>
      <c r="BE972" s="9"/>
      <c r="BF972" s="9"/>
      <c r="BG972" s="9"/>
      <c r="BH972" s="9"/>
      <c r="BI972" s="9"/>
      <c r="BJ972" s="9"/>
      <c r="BK972" s="9"/>
      <c r="BL972" s="9"/>
      <c r="BM972" s="9"/>
      <c r="BN972" s="9"/>
      <c r="BO972" s="9"/>
      <c r="BP972" s="9"/>
      <c r="BQ972" s="9"/>
      <c r="BR972" s="9"/>
      <c r="BS972" s="9"/>
      <c r="BT972" s="9"/>
      <c r="BU972" s="9"/>
      <c r="BV972" s="9"/>
      <c r="BW972" s="9"/>
      <c r="BX972" s="9"/>
      <c r="BY972" s="9"/>
      <c r="BZ972" s="9"/>
    </row>
    <row r="973" spans="1:78">
      <c r="A973" s="50">
        <f t="shared" si="59"/>
        <v>962</v>
      </c>
      <c r="C973" s="11" t="str">
        <f>IFERROR(INDEX('     2022    '!D:D,MATCH('Order Summary'!$A973,'     2022    '!$AN:$AN,0)),"")</f>
        <v/>
      </c>
      <c r="D973" s="11" t="str">
        <f>IFERROR(INDEX('     2022    '!C:C,MATCH('Order Summary'!$A973,'     2022    '!$AN:$AN,0)),"")</f>
        <v/>
      </c>
      <c r="E973" s="11" t="str">
        <f>IFERROR(INDEX('     2022    '!E:E,MATCH('Order Summary'!$A973,'     2022    '!$AN:$AN,0)),"")</f>
        <v/>
      </c>
      <c r="F973" s="96">
        <f>IFERROR(INDEX('     2022    '!AY:AY,MATCH($A973,'     2022    '!$AN:$AN,0)),0)</f>
        <v>0</v>
      </c>
      <c r="G973" s="180" t="str">
        <f>IFERROR(IF($O$3&gt;68,INDEX('     2022    '!I:I,MATCH($A973,'     2022    '!$AN:$AN,0))*(1-'     2022    '!$BA$1),INDEX('     2022    '!I:I,MATCH($A973,'     2022    '!$AN:$AN,0))),"")</f>
        <v/>
      </c>
      <c r="H973" s="96">
        <f>IFERROR(INDEX('     2022    '!AZ:AZ,MATCH($A973,'     2022    '!$AN:$AN,0)),0)</f>
        <v>0</v>
      </c>
      <c r="I973" s="180" t="str">
        <f>IFERROR(IF($O$3&gt;68,INDEX('     2022    '!M:M,MATCH($A973,'     2022    '!$AN:$AN,0))*(1-'     2022    '!$BA$1),INDEX('     2022    '!M:M,MATCH($A973,'     2022    '!$AN:$AN,0))),"")</f>
        <v/>
      </c>
      <c r="J973" s="181">
        <f t="shared" ref="J973:J1036" si="61">F973+H973</f>
        <v>0</v>
      </c>
      <c r="K973" s="182" t="str">
        <f t="shared" ref="K973:K1036" si="62">IFERROR((F973*G973)+(H973*I973),"")</f>
        <v/>
      </c>
      <c r="L973" s="53"/>
      <c r="M973" s="52" t="str">
        <f>IFERROR(INDEX('     2022    '!R:R,MATCH('Order Summary'!$A973,'     2022    '!$AN:$AN,0)),"")</f>
        <v/>
      </c>
      <c r="N973" s="52" t="str">
        <f>IFERROR(INDEX('     2022    '!V:V,MATCH('Order Summary'!$A973,'     2022    '!$AN:$AN,0)),"")</f>
        <v/>
      </c>
      <c r="O973" s="52" t="str">
        <f>IFERROR(INDEX('     2022    '!S:S,MATCH('Order Summary'!$A973,'     2022    '!$AN:$AN,0)),"")</f>
        <v/>
      </c>
      <c r="P973" s="96" t="str">
        <f t="shared" si="60"/>
        <v/>
      </c>
      <c r="R973" s="9"/>
      <c r="S973" s="9"/>
      <c r="T973" s="9"/>
      <c r="U973" s="9"/>
      <c r="V973" s="9"/>
      <c r="W973" s="9"/>
      <c r="X973" s="9"/>
      <c r="Y973" s="9"/>
      <c r="Z973" s="9"/>
      <c r="AA973" s="9"/>
      <c r="AB973" s="9"/>
      <c r="AC973" s="9"/>
      <c r="AD973" s="9"/>
      <c r="AE973" s="9"/>
      <c r="AF973" s="9"/>
      <c r="AG973" s="9"/>
      <c r="AH973" s="9"/>
      <c r="AI973" s="9"/>
      <c r="AJ973" s="9"/>
      <c r="AK973" s="9"/>
      <c r="AL973" s="9"/>
      <c r="AM973" s="9"/>
      <c r="AN973" s="9"/>
      <c r="AO973" s="9"/>
      <c r="AP973" s="9"/>
      <c r="AQ973" s="9"/>
      <c r="AR973" s="9"/>
      <c r="AS973" s="9"/>
      <c r="AT973" s="9"/>
      <c r="AU973" s="9"/>
      <c r="AV973" s="9"/>
      <c r="AW973" s="9"/>
      <c r="AX973" s="9"/>
      <c r="AY973" s="9"/>
      <c r="AZ973" s="9"/>
      <c r="BA973" s="9"/>
      <c r="BB973" s="9"/>
      <c r="BC973" s="9"/>
      <c r="BD973" s="9"/>
      <c r="BE973" s="9"/>
      <c r="BF973" s="9"/>
      <c r="BG973" s="9"/>
      <c r="BH973" s="9"/>
      <c r="BI973" s="9"/>
      <c r="BJ973" s="9"/>
      <c r="BK973" s="9"/>
      <c r="BL973" s="9"/>
      <c r="BM973" s="9"/>
      <c r="BN973" s="9"/>
      <c r="BO973" s="9"/>
      <c r="BP973" s="9"/>
      <c r="BQ973" s="9"/>
      <c r="BR973" s="9"/>
      <c r="BS973" s="9"/>
      <c r="BT973" s="9"/>
      <c r="BU973" s="9"/>
      <c r="BV973" s="9"/>
      <c r="BW973" s="9"/>
      <c r="BX973" s="9"/>
      <c r="BY973" s="9"/>
      <c r="BZ973" s="9"/>
    </row>
    <row r="974" spans="1:78">
      <c r="A974" s="50">
        <f t="shared" ref="A974:A1037" si="63">A973+1</f>
        <v>963</v>
      </c>
      <c r="C974" s="11" t="str">
        <f>IFERROR(INDEX('     2022    '!D:D,MATCH('Order Summary'!$A974,'     2022    '!$AN:$AN,0)),"")</f>
        <v/>
      </c>
      <c r="D974" s="11" t="str">
        <f>IFERROR(INDEX('     2022    '!C:C,MATCH('Order Summary'!$A974,'     2022    '!$AN:$AN,0)),"")</f>
        <v/>
      </c>
      <c r="E974" s="11" t="str">
        <f>IFERROR(INDEX('     2022    '!E:E,MATCH('Order Summary'!$A974,'     2022    '!$AN:$AN,0)),"")</f>
        <v/>
      </c>
      <c r="F974" s="96">
        <f>IFERROR(INDEX('     2022    '!AY:AY,MATCH($A974,'     2022    '!$AN:$AN,0)),0)</f>
        <v>0</v>
      </c>
      <c r="G974" s="180" t="str">
        <f>IFERROR(IF($O$3&gt;68,INDEX('     2022    '!I:I,MATCH($A974,'     2022    '!$AN:$AN,0))*(1-'     2022    '!$BA$1),INDEX('     2022    '!I:I,MATCH($A974,'     2022    '!$AN:$AN,0))),"")</f>
        <v/>
      </c>
      <c r="H974" s="96">
        <f>IFERROR(INDEX('     2022    '!AZ:AZ,MATCH($A974,'     2022    '!$AN:$AN,0)),0)</f>
        <v>0</v>
      </c>
      <c r="I974" s="180" t="str">
        <f>IFERROR(IF($O$3&gt;68,INDEX('     2022    '!M:M,MATCH($A974,'     2022    '!$AN:$AN,0))*(1-'     2022    '!$BA$1),INDEX('     2022    '!M:M,MATCH($A974,'     2022    '!$AN:$AN,0))),"")</f>
        <v/>
      </c>
      <c r="J974" s="181">
        <f t="shared" si="61"/>
        <v>0</v>
      </c>
      <c r="K974" s="182" t="str">
        <f t="shared" si="62"/>
        <v/>
      </c>
      <c r="L974" s="53"/>
      <c r="M974" s="52" t="str">
        <f>IFERROR(INDEX('     2022    '!R:R,MATCH('Order Summary'!$A974,'     2022    '!$AN:$AN,0)),"")</f>
        <v/>
      </c>
      <c r="N974" s="52" t="str">
        <f>IFERROR(INDEX('     2022    '!V:V,MATCH('Order Summary'!$A974,'     2022    '!$AN:$AN,0)),"")</f>
        <v/>
      </c>
      <c r="O974" s="52" t="str">
        <f>IFERROR(INDEX('     2022    '!S:S,MATCH('Order Summary'!$A974,'     2022    '!$AN:$AN,0)),"")</f>
        <v/>
      </c>
      <c r="P974" s="96" t="str">
        <f t="shared" si="60"/>
        <v/>
      </c>
      <c r="R974" s="9"/>
      <c r="S974" s="9"/>
      <c r="T974" s="9"/>
      <c r="U974" s="9"/>
      <c r="V974" s="9"/>
      <c r="W974" s="9"/>
      <c r="X974" s="9"/>
      <c r="Y974" s="9"/>
      <c r="Z974" s="9"/>
      <c r="AA974" s="9"/>
      <c r="AB974" s="9"/>
      <c r="AC974" s="9"/>
      <c r="AD974" s="9"/>
      <c r="AE974" s="9"/>
      <c r="AF974" s="9"/>
      <c r="AG974" s="9"/>
      <c r="AH974" s="9"/>
      <c r="AI974" s="9"/>
      <c r="AJ974" s="9"/>
      <c r="AK974" s="9"/>
      <c r="AL974" s="9"/>
      <c r="AM974" s="9"/>
      <c r="AN974" s="9"/>
      <c r="AO974" s="9"/>
      <c r="AP974" s="9"/>
      <c r="AQ974" s="9"/>
      <c r="AR974" s="9"/>
      <c r="AS974" s="9"/>
      <c r="AT974" s="9"/>
      <c r="AU974" s="9"/>
      <c r="AV974" s="9"/>
      <c r="AW974" s="9"/>
      <c r="AX974" s="9"/>
      <c r="AY974" s="9"/>
      <c r="AZ974" s="9"/>
      <c r="BA974" s="9"/>
      <c r="BB974" s="9"/>
      <c r="BC974" s="9"/>
      <c r="BD974" s="9"/>
      <c r="BE974" s="9"/>
      <c r="BF974" s="9"/>
      <c r="BG974" s="9"/>
      <c r="BH974" s="9"/>
      <c r="BI974" s="9"/>
      <c r="BJ974" s="9"/>
      <c r="BK974" s="9"/>
      <c r="BL974" s="9"/>
      <c r="BM974" s="9"/>
      <c r="BN974" s="9"/>
      <c r="BO974" s="9"/>
      <c r="BP974" s="9"/>
      <c r="BQ974" s="9"/>
      <c r="BR974" s="9"/>
      <c r="BS974" s="9"/>
      <c r="BT974" s="9"/>
      <c r="BU974" s="9"/>
      <c r="BV974" s="9"/>
      <c r="BW974" s="9"/>
      <c r="BX974" s="9"/>
      <c r="BY974" s="9"/>
      <c r="BZ974" s="9"/>
    </row>
    <row r="975" spans="1:78">
      <c r="A975" s="50">
        <f t="shared" si="63"/>
        <v>964</v>
      </c>
      <c r="C975" s="11" t="str">
        <f>IFERROR(INDEX('     2022    '!D:D,MATCH('Order Summary'!$A975,'     2022    '!$AN:$AN,0)),"")</f>
        <v/>
      </c>
      <c r="D975" s="11" t="str">
        <f>IFERROR(INDEX('     2022    '!C:C,MATCH('Order Summary'!$A975,'     2022    '!$AN:$AN,0)),"")</f>
        <v/>
      </c>
      <c r="E975" s="11" t="str">
        <f>IFERROR(INDEX('     2022    '!E:E,MATCH('Order Summary'!$A975,'     2022    '!$AN:$AN,0)),"")</f>
        <v/>
      </c>
      <c r="F975" s="96">
        <f>IFERROR(INDEX('     2022    '!AY:AY,MATCH($A975,'     2022    '!$AN:$AN,0)),0)</f>
        <v>0</v>
      </c>
      <c r="G975" s="180" t="str">
        <f>IFERROR(IF($O$3&gt;68,INDEX('     2022    '!I:I,MATCH($A975,'     2022    '!$AN:$AN,0))*(1-'     2022    '!$BA$1),INDEX('     2022    '!I:I,MATCH($A975,'     2022    '!$AN:$AN,0))),"")</f>
        <v/>
      </c>
      <c r="H975" s="96">
        <f>IFERROR(INDEX('     2022    '!AZ:AZ,MATCH($A975,'     2022    '!$AN:$AN,0)),0)</f>
        <v>0</v>
      </c>
      <c r="I975" s="180" t="str">
        <f>IFERROR(IF($O$3&gt;68,INDEX('     2022    '!M:M,MATCH($A975,'     2022    '!$AN:$AN,0))*(1-'     2022    '!$BA$1),INDEX('     2022    '!M:M,MATCH($A975,'     2022    '!$AN:$AN,0))),"")</f>
        <v/>
      </c>
      <c r="J975" s="181">
        <f t="shared" si="61"/>
        <v>0</v>
      </c>
      <c r="K975" s="182" t="str">
        <f t="shared" si="62"/>
        <v/>
      </c>
      <c r="L975" s="53"/>
      <c r="M975" s="52" t="str">
        <f>IFERROR(INDEX('     2022    '!R:R,MATCH('Order Summary'!$A975,'     2022    '!$AN:$AN,0)),"")</f>
        <v/>
      </c>
      <c r="N975" s="52" t="str">
        <f>IFERROR(INDEX('     2022    '!V:V,MATCH('Order Summary'!$A975,'     2022    '!$AN:$AN,0)),"")</f>
        <v/>
      </c>
      <c r="O975" s="52" t="str">
        <f>IFERROR(INDEX('     2022    '!S:S,MATCH('Order Summary'!$A975,'     2022    '!$AN:$AN,0)),"")</f>
        <v/>
      </c>
      <c r="P975" s="96" t="str">
        <f t="shared" si="60"/>
        <v/>
      </c>
      <c r="R975" s="9"/>
      <c r="S975" s="9"/>
      <c r="T975" s="9"/>
      <c r="U975" s="9"/>
      <c r="V975" s="9"/>
      <c r="W975" s="9"/>
      <c r="X975" s="9"/>
      <c r="Y975" s="9"/>
      <c r="Z975" s="9"/>
      <c r="AA975" s="9"/>
      <c r="AB975" s="9"/>
      <c r="AC975" s="9"/>
      <c r="AD975" s="9"/>
      <c r="AE975" s="9"/>
      <c r="AF975" s="9"/>
      <c r="AG975" s="9"/>
      <c r="AH975" s="9"/>
      <c r="AI975" s="9"/>
      <c r="AJ975" s="9"/>
      <c r="AK975" s="9"/>
      <c r="AL975" s="9"/>
      <c r="AM975" s="9"/>
      <c r="AN975" s="9"/>
      <c r="AO975" s="9"/>
      <c r="AP975" s="9"/>
      <c r="AQ975" s="9"/>
      <c r="AR975" s="9"/>
      <c r="AS975" s="9"/>
      <c r="AT975" s="9"/>
      <c r="AU975" s="9"/>
      <c r="AV975" s="9"/>
      <c r="AW975" s="9"/>
      <c r="AX975" s="9"/>
      <c r="AY975" s="9"/>
      <c r="AZ975" s="9"/>
      <c r="BA975" s="9"/>
      <c r="BB975" s="9"/>
      <c r="BC975" s="9"/>
      <c r="BD975" s="9"/>
      <c r="BE975" s="9"/>
      <c r="BF975" s="9"/>
      <c r="BG975" s="9"/>
      <c r="BH975" s="9"/>
      <c r="BI975" s="9"/>
      <c r="BJ975" s="9"/>
      <c r="BK975" s="9"/>
      <c r="BL975" s="9"/>
      <c r="BM975" s="9"/>
      <c r="BN975" s="9"/>
      <c r="BO975" s="9"/>
      <c r="BP975" s="9"/>
      <c r="BQ975" s="9"/>
      <c r="BR975" s="9"/>
      <c r="BS975" s="9"/>
      <c r="BT975" s="9"/>
      <c r="BU975" s="9"/>
      <c r="BV975" s="9"/>
      <c r="BW975" s="9"/>
      <c r="BX975" s="9"/>
      <c r="BY975" s="9"/>
      <c r="BZ975" s="9"/>
    </row>
    <row r="976" spans="1:78">
      <c r="A976" s="50">
        <f t="shared" si="63"/>
        <v>965</v>
      </c>
      <c r="C976" s="11" t="str">
        <f>IFERROR(INDEX('     2022    '!D:D,MATCH('Order Summary'!$A976,'     2022    '!$AN:$AN,0)),"")</f>
        <v/>
      </c>
      <c r="D976" s="11" t="str">
        <f>IFERROR(INDEX('     2022    '!C:C,MATCH('Order Summary'!$A976,'     2022    '!$AN:$AN,0)),"")</f>
        <v/>
      </c>
      <c r="E976" s="11" t="str">
        <f>IFERROR(INDEX('     2022    '!E:E,MATCH('Order Summary'!$A976,'     2022    '!$AN:$AN,0)),"")</f>
        <v/>
      </c>
      <c r="F976" s="96">
        <f>IFERROR(INDEX('     2022    '!AY:AY,MATCH($A976,'     2022    '!$AN:$AN,0)),0)</f>
        <v>0</v>
      </c>
      <c r="G976" s="180" t="str">
        <f>IFERROR(IF($O$3&gt;68,INDEX('     2022    '!I:I,MATCH($A976,'     2022    '!$AN:$AN,0))*(1-'     2022    '!$BA$1),INDEX('     2022    '!I:I,MATCH($A976,'     2022    '!$AN:$AN,0))),"")</f>
        <v/>
      </c>
      <c r="H976" s="96">
        <f>IFERROR(INDEX('     2022    '!AZ:AZ,MATCH($A976,'     2022    '!$AN:$AN,0)),0)</f>
        <v>0</v>
      </c>
      <c r="I976" s="180" t="str">
        <f>IFERROR(IF($O$3&gt;68,INDEX('     2022    '!M:M,MATCH($A976,'     2022    '!$AN:$AN,0))*(1-'     2022    '!$BA$1),INDEX('     2022    '!M:M,MATCH($A976,'     2022    '!$AN:$AN,0))),"")</f>
        <v/>
      </c>
      <c r="J976" s="181">
        <f t="shared" si="61"/>
        <v>0</v>
      </c>
      <c r="K976" s="182" t="str">
        <f t="shared" si="62"/>
        <v/>
      </c>
      <c r="L976" s="53"/>
      <c r="M976" s="52" t="str">
        <f>IFERROR(INDEX('     2022    '!R:R,MATCH('Order Summary'!$A976,'     2022    '!$AN:$AN,0)),"")</f>
        <v/>
      </c>
      <c r="N976" s="52" t="str">
        <f>IFERROR(INDEX('     2022    '!V:V,MATCH('Order Summary'!$A976,'     2022    '!$AN:$AN,0)),"")</f>
        <v/>
      </c>
      <c r="O976" s="52" t="str">
        <f>IFERROR(INDEX('     2022    '!S:S,MATCH('Order Summary'!$A976,'     2022    '!$AN:$AN,0)),"")</f>
        <v/>
      </c>
      <c r="P976" s="96" t="str">
        <f t="shared" si="60"/>
        <v/>
      </c>
      <c r="R976" s="9"/>
      <c r="S976" s="9"/>
      <c r="T976" s="9"/>
      <c r="U976" s="9"/>
      <c r="V976" s="9"/>
      <c r="W976" s="9"/>
      <c r="X976" s="9"/>
      <c r="Y976" s="9"/>
      <c r="Z976" s="9"/>
      <c r="AA976" s="9"/>
      <c r="AB976" s="9"/>
      <c r="AC976" s="9"/>
      <c r="AD976" s="9"/>
      <c r="AE976" s="9"/>
      <c r="AF976" s="9"/>
      <c r="AG976" s="9"/>
      <c r="AH976" s="9"/>
      <c r="AI976" s="9"/>
      <c r="AJ976" s="9"/>
      <c r="AK976" s="9"/>
      <c r="AL976" s="9"/>
      <c r="AM976" s="9"/>
      <c r="AN976" s="9"/>
      <c r="AO976" s="9"/>
      <c r="AP976" s="9"/>
      <c r="AQ976" s="9"/>
      <c r="AR976" s="9"/>
      <c r="AS976" s="9"/>
      <c r="AT976" s="9"/>
      <c r="AU976" s="9"/>
      <c r="AV976" s="9"/>
      <c r="AW976" s="9"/>
      <c r="AX976" s="9"/>
      <c r="AY976" s="9"/>
      <c r="AZ976" s="9"/>
      <c r="BA976" s="9"/>
      <c r="BB976" s="9"/>
      <c r="BC976" s="9"/>
      <c r="BD976" s="9"/>
      <c r="BE976" s="9"/>
      <c r="BF976" s="9"/>
      <c r="BG976" s="9"/>
      <c r="BH976" s="9"/>
      <c r="BI976" s="9"/>
      <c r="BJ976" s="9"/>
      <c r="BK976" s="9"/>
      <c r="BL976" s="9"/>
      <c r="BM976" s="9"/>
      <c r="BN976" s="9"/>
      <c r="BO976" s="9"/>
      <c r="BP976" s="9"/>
      <c r="BQ976" s="9"/>
      <c r="BR976" s="9"/>
      <c r="BS976" s="9"/>
      <c r="BT976" s="9"/>
      <c r="BU976" s="9"/>
      <c r="BV976" s="9"/>
      <c r="BW976" s="9"/>
      <c r="BX976" s="9"/>
      <c r="BY976" s="9"/>
      <c r="BZ976" s="9"/>
    </row>
    <row r="977" spans="1:78">
      <c r="A977" s="50">
        <f t="shared" si="63"/>
        <v>966</v>
      </c>
      <c r="C977" s="11" t="str">
        <f>IFERROR(INDEX('     2022    '!D:D,MATCH('Order Summary'!$A977,'     2022    '!$AN:$AN,0)),"")</f>
        <v/>
      </c>
      <c r="D977" s="11" t="str">
        <f>IFERROR(INDEX('     2022    '!C:C,MATCH('Order Summary'!$A977,'     2022    '!$AN:$AN,0)),"")</f>
        <v/>
      </c>
      <c r="E977" s="11" t="str">
        <f>IFERROR(INDEX('     2022    '!E:E,MATCH('Order Summary'!$A977,'     2022    '!$AN:$AN,0)),"")</f>
        <v/>
      </c>
      <c r="F977" s="96">
        <f>IFERROR(INDEX('     2022    '!AY:AY,MATCH($A977,'     2022    '!$AN:$AN,0)),0)</f>
        <v>0</v>
      </c>
      <c r="G977" s="180" t="str">
        <f>IFERROR(IF($O$3&gt;68,INDEX('     2022    '!I:I,MATCH($A977,'     2022    '!$AN:$AN,0))*(1-'     2022    '!$BA$1),INDEX('     2022    '!I:I,MATCH($A977,'     2022    '!$AN:$AN,0))),"")</f>
        <v/>
      </c>
      <c r="H977" s="96">
        <f>IFERROR(INDEX('     2022    '!AZ:AZ,MATCH($A977,'     2022    '!$AN:$AN,0)),0)</f>
        <v>0</v>
      </c>
      <c r="I977" s="180" t="str">
        <f>IFERROR(IF($O$3&gt;68,INDEX('     2022    '!M:M,MATCH($A977,'     2022    '!$AN:$AN,0))*(1-'     2022    '!$BA$1),INDEX('     2022    '!M:M,MATCH($A977,'     2022    '!$AN:$AN,0))),"")</f>
        <v/>
      </c>
      <c r="J977" s="181">
        <f t="shared" si="61"/>
        <v>0</v>
      </c>
      <c r="K977" s="182" t="str">
        <f t="shared" si="62"/>
        <v/>
      </c>
      <c r="L977" s="53"/>
      <c r="M977" s="52" t="str">
        <f>IFERROR(INDEX('     2022    '!R:R,MATCH('Order Summary'!$A977,'     2022    '!$AN:$AN,0)),"")</f>
        <v/>
      </c>
      <c r="N977" s="52" t="str">
        <f>IFERROR(INDEX('     2022    '!V:V,MATCH('Order Summary'!$A977,'     2022    '!$AN:$AN,0)),"")</f>
        <v/>
      </c>
      <c r="O977" s="52" t="str">
        <f>IFERROR(INDEX('     2022    '!S:S,MATCH('Order Summary'!$A977,'     2022    '!$AN:$AN,0)),"")</f>
        <v/>
      </c>
      <c r="P977" s="96" t="str">
        <f t="shared" si="60"/>
        <v/>
      </c>
      <c r="R977" s="9"/>
      <c r="S977" s="9"/>
      <c r="T977" s="9"/>
      <c r="U977" s="9"/>
      <c r="V977" s="9"/>
      <c r="W977" s="9"/>
      <c r="X977" s="9"/>
      <c r="Y977" s="9"/>
      <c r="Z977" s="9"/>
      <c r="AA977" s="9"/>
      <c r="AB977" s="9"/>
      <c r="AC977" s="9"/>
      <c r="AD977" s="9"/>
      <c r="AE977" s="9"/>
      <c r="AF977" s="9"/>
      <c r="AG977" s="9"/>
      <c r="AH977" s="9"/>
      <c r="AI977" s="9"/>
      <c r="AJ977" s="9"/>
      <c r="AK977" s="9"/>
      <c r="AL977" s="9"/>
      <c r="AM977" s="9"/>
      <c r="AN977" s="9"/>
      <c r="AO977" s="9"/>
      <c r="AP977" s="9"/>
      <c r="AQ977" s="9"/>
      <c r="AR977" s="9"/>
      <c r="AS977" s="9"/>
      <c r="AT977" s="9"/>
      <c r="AU977" s="9"/>
      <c r="AV977" s="9"/>
      <c r="AW977" s="9"/>
      <c r="AX977" s="9"/>
      <c r="AY977" s="9"/>
      <c r="AZ977" s="9"/>
      <c r="BA977" s="9"/>
      <c r="BB977" s="9"/>
      <c r="BC977" s="9"/>
      <c r="BD977" s="9"/>
      <c r="BE977" s="9"/>
      <c r="BF977" s="9"/>
      <c r="BG977" s="9"/>
      <c r="BH977" s="9"/>
      <c r="BI977" s="9"/>
      <c r="BJ977" s="9"/>
      <c r="BK977" s="9"/>
      <c r="BL977" s="9"/>
      <c r="BM977" s="9"/>
      <c r="BN977" s="9"/>
      <c r="BO977" s="9"/>
      <c r="BP977" s="9"/>
      <c r="BQ977" s="9"/>
      <c r="BR977" s="9"/>
      <c r="BS977" s="9"/>
      <c r="BT977" s="9"/>
      <c r="BU977" s="9"/>
      <c r="BV977" s="9"/>
      <c r="BW977" s="9"/>
      <c r="BX977" s="9"/>
      <c r="BY977" s="9"/>
      <c r="BZ977" s="9"/>
    </row>
    <row r="978" spans="1:78">
      <c r="A978" s="50">
        <f t="shared" si="63"/>
        <v>967</v>
      </c>
      <c r="C978" s="11" t="str">
        <f>IFERROR(INDEX('     2022    '!D:D,MATCH('Order Summary'!$A978,'     2022    '!$AN:$AN,0)),"")</f>
        <v/>
      </c>
      <c r="D978" s="11" t="str">
        <f>IFERROR(INDEX('     2022    '!C:C,MATCH('Order Summary'!$A978,'     2022    '!$AN:$AN,0)),"")</f>
        <v/>
      </c>
      <c r="E978" s="11" t="str">
        <f>IFERROR(INDEX('     2022    '!E:E,MATCH('Order Summary'!$A978,'     2022    '!$AN:$AN,0)),"")</f>
        <v/>
      </c>
      <c r="F978" s="96">
        <f>IFERROR(INDEX('     2022    '!AY:AY,MATCH($A978,'     2022    '!$AN:$AN,0)),0)</f>
        <v>0</v>
      </c>
      <c r="G978" s="180" t="str">
        <f>IFERROR(IF($O$3&gt;68,INDEX('     2022    '!I:I,MATCH($A978,'     2022    '!$AN:$AN,0))*(1-'     2022    '!$BA$1),INDEX('     2022    '!I:I,MATCH($A978,'     2022    '!$AN:$AN,0))),"")</f>
        <v/>
      </c>
      <c r="H978" s="96">
        <f>IFERROR(INDEX('     2022    '!AZ:AZ,MATCH($A978,'     2022    '!$AN:$AN,0)),0)</f>
        <v>0</v>
      </c>
      <c r="I978" s="180" t="str">
        <f>IFERROR(IF($O$3&gt;68,INDEX('     2022    '!M:M,MATCH($A978,'     2022    '!$AN:$AN,0))*(1-'     2022    '!$BA$1),INDEX('     2022    '!M:M,MATCH($A978,'     2022    '!$AN:$AN,0))),"")</f>
        <v/>
      </c>
      <c r="J978" s="181">
        <f t="shared" si="61"/>
        <v>0</v>
      </c>
      <c r="K978" s="182" t="str">
        <f t="shared" si="62"/>
        <v/>
      </c>
      <c r="L978" s="53"/>
      <c r="M978" s="52" t="str">
        <f>IFERROR(INDEX('     2022    '!R:R,MATCH('Order Summary'!$A978,'     2022    '!$AN:$AN,0)),"")</f>
        <v/>
      </c>
      <c r="N978" s="52" t="str">
        <f>IFERROR(INDEX('     2022    '!V:V,MATCH('Order Summary'!$A978,'     2022    '!$AN:$AN,0)),"")</f>
        <v/>
      </c>
      <c r="O978" s="52" t="str">
        <f>IFERROR(INDEX('     2022    '!S:S,MATCH('Order Summary'!$A978,'     2022    '!$AN:$AN,0)),"")</f>
        <v/>
      </c>
      <c r="P978" s="96" t="str">
        <f t="shared" si="60"/>
        <v/>
      </c>
      <c r="R978" s="9"/>
      <c r="S978" s="9"/>
      <c r="T978" s="9"/>
      <c r="U978" s="9"/>
      <c r="V978" s="9"/>
      <c r="W978" s="9"/>
      <c r="X978" s="9"/>
      <c r="Y978" s="9"/>
      <c r="Z978" s="9"/>
      <c r="AA978" s="9"/>
      <c r="AB978" s="9"/>
      <c r="AC978" s="9"/>
      <c r="AD978" s="9"/>
      <c r="AE978" s="9"/>
      <c r="AF978" s="9"/>
      <c r="AG978" s="9"/>
      <c r="AH978" s="9"/>
      <c r="AI978" s="9"/>
      <c r="AJ978" s="9"/>
      <c r="AK978" s="9"/>
      <c r="AL978" s="9"/>
      <c r="AM978" s="9"/>
      <c r="AN978" s="9"/>
      <c r="AO978" s="9"/>
      <c r="AP978" s="9"/>
      <c r="AQ978" s="9"/>
      <c r="AR978" s="9"/>
      <c r="AS978" s="9"/>
      <c r="AT978" s="9"/>
      <c r="AU978" s="9"/>
      <c r="AV978" s="9"/>
      <c r="AW978" s="9"/>
      <c r="AX978" s="9"/>
      <c r="AY978" s="9"/>
      <c r="AZ978" s="9"/>
      <c r="BA978" s="9"/>
      <c r="BB978" s="9"/>
      <c r="BC978" s="9"/>
      <c r="BD978" s="9"/>
      <c r="BE978" s="9"/>
      <c r="BF978" s="9"/>
      <c r="BG978" s="9"/>
      <c r="BH978" s="9"/>
      <c r="BI978" s="9"/>
      <c r="BJ978" s="9"/>
      <c r="BK978" s="9"/>
      <c r="BL978" s="9"/>
      <c r="BM978" s="9"/>
      <c r="BN978" s="9"/>
      <c r="BO978" s="9"/>
      <c r="BP978" s="9"/>
      <c r="BQ978" s="9"/>
      <c r="BR978" s="9"/>
      <c r="BS978" s="9"/>
      <c r="BT978" s="9"/>
      <c r="BU978" s="9"/>
      <c r="BV978" s="9"/>
      <c r="BW978" s="9"/>
      <c r="BX978" s="9"/>
      <c r="BY978" s="9"/>
      <c r="BZ978" s="9"/>
    </row>
    <row r="979" spans="1:78">
      <c r="A979" s="50">
        <f t="shared" si="63"/>
        <v>968</v>
      </c>
      <c r="C979" s="11" t="str">
        <f>IFERROR(INDEX('     2022    '!D:D,MATCH('Order Summary'!$A979,'     2022    '!$AN:$AN,0)),"")</f>
        <v/>
      </c>
      <c r="D979" s="11" t="str">
        <f>IFERROR(INDEX('     2022    '!C:C,MATCH('Order Summary'!$A979,'     2022    '!$AN:$AN,0)),"")</f>
        <v/>
      </c>
      <c r="E979" s="11" t="str">
        <f>IFERROR(INDEX('     2022    '!E:E,MATCH('Order Summary'!$A979,'     2022    '!$AN:$AN,0)),"")</f>
        <v/>
      </c>
      <c r="F979" s="96">
        <f>IFERROR(INDEX('     2022    '!AY:AY,MATCH($A979,'     2022    '!$AN:$AN,0)),0)</f>
        <v>0</v>
      </c>
      <c r="G979" s="180" t="str">
        <f>IFERROR(IF($O$3&gt;68,INDEX('     2022    '!I:I,MATCH($A979,'     2022    '!$AN:$AN,0))*(1-'     2022    '!$BA$1),INDEX('     2022    '!I:I,MATCH($A979,'     2022    '!$AN:$AN,0))),"")</f>
        <v/>
      </c>
      <c r="H979" s="96">
        <f>IFERROR(INDEX('     2022    '!AZ:AZ,MATCH($A979,'     2022    '!$AN:$AN,0)),0)</f>
        <v>0</v>
      </c>
      <c r="I979" s="180" t="str">
        <f>IFERROR(IF($O$3&gt;68,INDEX('     2022    '!M:M,MATCH($A979,'     2022    '!$AN:$AN,0))*(1-'     2022    '!$BA$1),INDEX('     2022    '!M:M,MATCH($A979,'     2022    '!$AN:$AN,0))),"")</f>
        <v/>
      </c>
      <c r="J979" s="181">
        <f t="shared" si="61"/>
        <v>0</v>
      </c>
      <c r="K979" s="182" t="str">
        <f t="shared" si="62"/>
        <v/>
      </c>
      <c r="L979" s="53"/>
      <c r="M979" s="52" t="str">
        <f>IFERROR(INDEX('     2022    '!R:R,MATCH('Order Summary'!$A979,'     2022    '!$AN:$AN,0)),"")</f>
        <v/>
      </c>
      <c r="N979" s="52" t="str">
        <f>IFERROR(INDEX('     2022    '!V:V,MATCH('Order Summary'!$A979,'     2022    '!$AN:$AN,0)),"")</f>
        <v/>
      </c>
      <c r="O979" s="52" t="str">
        <f>IFERROR(INDEX('     2022    '!S:S,MATCH('Order Summary'!$A979,'     2022    '!$AN:$AN,0)),"")</f>
        <v/>
      </c>
      <c r="P979" s="96" t="str">
        <f t="shared" si="60"/>
        <v/>
      </c>
      <c r="R979" s="9"/>
      <c r="S979" s="9"/>
      <c r="T979" s="9"/>
      <c r="U979" s="9"/>
      <c r="V979" s="9"/>
      <c r="W979" s="9"/>
      <c r="X979" s="9"/>
      <c r="Y979" s="9"/>
      <c r="Z979" s="9"/>
      <c r="AA979" s="9"/>
      <c r="AB979" s="9"/>
      <c r="AC979" s="9"/>
      <c r="AD979" s="9"/>
      <c r="AE979" s="9"/>
      <c r="AF979" s="9"/>
      <c r="AG979" s="9"/>
      <c r="AH979" s="9"/>
      <c r="AI979" s="9"/>
      <c r="AJ979" s="9"/>
      <c r="AK979" s="9"/>
      <c r="AL979" s="9"/>
      <c r="AM979" s="9"/>
      <c r="AN979" s="9"/>
      <c r="AO979" s="9"/>
      <c r="AP979" s="9"/>
      <c r="AQ979" s="9"/>
      <c r="AR979" s="9"/>
      <c r="AS979" s="9"/>
      <c r="AT979" s="9"/>
      <c r="AU979" s="9"/>
      <c r="AV979" s="9"/>
      <c r="AW979" s="9"/>
      <c r="AX979" s="9"/>
      <c r="AY979" s="9"/>
      <c r="AZ979" s="9"/>
      <c r="BA979" s="9"/>
      <c r="BB979" s="9"/>
      <c r="BC979" s="9"/>
      <c r="BD979" s="9"/>
      <c r="BE979" s="9"/>
      <c r="BF979" s="9"/>
      <c r="BG979" s="9"/>
      <c r="BH979" s="9"/>
      <c r="BI979" s="9"/>
      <c r="BJ979" s="9"/>
      <c r="BK979" s="9"/>
      <c r="BL979" s="9"/>
      <c r="BM979" s="9"/>
      <c r="BN979" s="9"/>
      <c r="BO979" s="9"/>
      <c r="BP979" s="9"/>
      <c r="BQ979" s="9"/>
      <c r="BR979" s="9"/>
      <c r="BS979" s="9"/>
      <c r="BT979" s="9"/>
      <c r="BU979" s="9"/>
      <c r="BV979" s="9"/>
      <c r="BW979" s="9"/>
      <c r="BX979" s="9"/>
      <c r="BY979" s="9"/>
      <c r="BZ979" s="9"/>
    </row>
    <row r="980" spans="1:78">
      <c r="A980" s="50">
        <f t="shared" si="63"/>
        <v>969</v>
      </c>
      <c r="C980" s="11" t="str">
        <f>IFERROR(INDEX('     2022    '!D:D,MATCH('Order Summary'!$A980,'     2022    '!$AN:$AN,0)),"")</f>
        <v/>
      </c>
      <c r="D980" s="11" t="str">
        <f>IFERROR(INDEX('     2022    '!C:C,MATCH('Order Summary'!$A980,'     2022    '!$AN:$AN,0)),"")</f>
        <v/>
      </c>
      <c r="E980" s="11" t="str">
        <f>IFERROR(INDEX('     2022    '!E:E,MATCH('Order Summary'!$A980,'     2022    '!$AN:$AN,0)),"")</f>
        <v/>
      </c>
      <c r="F980" s="96">
        <f>IFERROR(INDEX('     2022    '!AY:AY,MATCH($A980,'     2022    '!$AN:$AN,0)),0)</f>
        <v>0</v>
      </c>
      <c r="G980" s="180" t="str">
        <f>IFERROR(IF($O$3&gt;68,INDEX('     2022    '!I:I,MATCH($A980,'     2022    '!$AN:$AN,0))*(1-'     2022    '!$BA$1),INDEX('     2022    '!I:I,MATCH($A980,'     2022    '!$AN:$AN,0))),"")</f>
        <v/>
      </c>
      <c r="H980" s="96">
        <f>IFERROR(INDEX('     2022    '!AZ:AZ,MATCH($A980,'     2022    '!$AN:$AN,0)),0)</f>
        <v>0</v>
      </c>
      <c r="I980" s="180" t="str">
        <f>IFERROR(IF($O$3&gt;68,INDEX('     2022    '!M:M,MATCH($A980,'     2022    '!$AN:$AN,0))*(1-'     2022    '!$BA$1),INDEX('     2022    '!M:M,MATCH($A980,'     2022    '!$AN:$AN,0))),"")</f>
        <v/>
      </c>
      <c r="J980" s="181">
        <f t="shared" si="61"/>
        <v>0</v>
      </c>
      <c r="K980" s="182" t="str">
        <f t="shared" si="62"/>
        <v/>
      </c>
      <c r="L980" s="53"/>
      <c r="M980" s="52" t="str">
        <f>IFERROR(INDEX('     2022    '!R:R,MATCH('Order Summary'!$A980,'     2022    '!$AN:$AN,0)),"")</f>
        <v/>
      </c>
      <c r="N980" s="52" t="str">
        <f>IFERROR(INDEX('     2022    '!V:V,MATCH('Order Summary'!$A980,'     2022    '!$AN:$AN,0)),"")</f>
        <v/>
      </c>
      <c r="O980" s="52" t="str">
        <f>IFERROR(INDEX('     2022    '!S:S,MATCH('Order Summary'!$A980,'     2022    '!$AN:$AN,0)),"")</f>
        <v/>
      </c>
      <c r="P980" s="96" t="str">
        <f t="shared" si="60"/>
        <v/>
      </c>
      <c r="R980" s="9"/>
      <c r="S980" s="9"/>
      <c r="T980" s="9"/>
      <c r="U980" s="9"/>
      <c r="V980" s="9"/>
      <c r="W980" s="9"/>
      <c r="X980" s="9"/>
      <c r="Y980" s="9"/>
      <c r="Z980" s="9"/>
      <c r="AA980" s="9"/>
      <c r="AB980" s="9"/>
      <c r="AC980" s="9"/>
      <c r="AD980" s="9"/>
      <c r="AE980" s="9"/>
      <c r="AF980" s="9"/>
      <c r="AG980" s="9"/>
      <c r="AH980" s="9"/>
      <c r="AI980" s="9"/>
      <c r="AJ980" s="9"/>
      <c r="AK980" s="9"/>
      <c r="AL980" s="9"/>
      <c r="AM980" s="9"/>
      <c r="AN980" s="9"/>
      <c r="AO980" s="9"/>
      <c r="AP980" s="9"/>
      <c r="AQ980" s="9"/>
      <c r="AR980" s="9"/>
      <c r="AS980" s="9"/>
      <c r="AT980" s="9"/>
      <c r="AU980" s="9"/>
      <c r="AV980" s="9"/>
      <c r="AW980" s="9"/>
      <c r="AX980" s="9"/>
      <c r="AY980" s="9"/>
      <c r="AZ980" s="9"/>
      <c r="BA980" s="9"/>
      <c r="BB980" s="9"/>
      <c r="BC980" s="9"/>
      <c r="BD980" s="9"/>
      <c r="BE980" s="9"/>
      <c r="BF980" s="9"/>
      <c r="BG980" s="9"/>
      <c r="BH980" s="9"/>
      <c r="BI980" s="9"/>
      <c r="BJ980" s="9"/>
      <c r="BK980" s="9"/>
      <c r="BL980" s="9"/>
      <c r="BM980" s="9"/>
      <c r="BN980" s="9"/>
      <c r="BO980" s="9"/>
      <c r="BP980" s="9"/>
      <c r="BQ980" s="9"/>
      <c r="BR980" s="9"/>
      <c r="BS980" s="9"/>
      <c r="BT980" s="9"/>
      <c r="BU980" s="9"/>
      <c r="BV980" s="9"/>
      <c r="BW980" s="9"/>
      <c r="BX980" s="9"/>
      <c r="BY980" s="9"/>
      <c r="BZ980" s="9"/>
    </row>
    <row r="981" spans="1:78">
      <c r="A981" s="50">
        <f t="shared" si="63"/>
        <v>970</v>
      </c>
      <c r="C981" s="11" t="str">
        <f>IFERROR(INDEX('     2022    '!D:D,MATCH('Order Summary'!$A981,'     2022    '!$AN:$AN,0)),"")</f>
        <v/>
      </c>
      <c r="D981" s="11" t="str">
        <f>IFERROR(INDEX('     2022    '!C:C,MATCH('Order Summary'!$A981,'     2022    '!$AN:$AN,0)),"")</f>
        <v/>
      </c>
      <c r="E981" s="11" t="str">
        <f>IFERROR(INDEX('     2022    '!E:E,MATCH('Order Summary'!$A981,'     2022    '!$AN:$AN,0)),"")</f>
        <v/>
      </c>
      <c r="F981" s="96">
        <f>IFERROR(INDEX('     2022    '!AY:AY,MATCH($A981,'     2022    '!$AN:$AN,0)),0)</f>
        <v>0</v>
      </c>
      <c r="G981" s="180" t="str">
        <f>IFERROR(IF($O$3&gt;68,INDEX('     2022    '!I:I,MATCH($A981,'     2022    '!$AN:$AN,0))*(1-'     2022    '!$BA$1),INDEX('     2022    '!I:I,MATCH($A981,'     2022    '!$AN:$AN,0))),"")</f>
        <v/>
      </c>
      <c r="H981" s="96">
        <f>IFERROR(INDEX('     2022    '!AZ:AZ,MATCH($A981,'     2022    '!$AN:$AN,0)),0)</f>
        <v>0</v>
      </c>
      <c r="I981" s="180" t="str">
        <f>IFERROR(IF($O$3&gt;68,INDEX('     2022    '!M:M,MATCH($A981,'     2022    '!$AN:$AN,0))*(1-'     2022    '!$BA$1),INDEX('     2022    '!M:M,MATCH($A981,'     2022    '!$AN:$AN,0))),"")</f>
        <v/>
      </c>
      <c r="J981" s="181">
        <f t="shared" si="61"/>
        <v>0</v>
      </c>
      <c r="K981" s="182" t="str">
        <f t="shared" si="62"/>
        <v/>
      </c>
      <c r="L981" s="53"/>
      <c r="M981" s="52" t="str">
        <f>IFERROR(INDEX('     2022    '!R:R,MATCH('Order Summary'!$A981,'     2022    '!$AN:$AN,0)),"")</f>
        <v/>
      </c>
      <c r="N981" s="52" t="str">
        <f>IFERROR(INDEX('     2022    '!V:V,MATCH('Order Summary'!$A981,'     2022    '!$AN:$AN,0)),"")</f>
        <v/>
      </c>
      <c r="O981" s="52" t="str">
        <f>IFERROR(INDEX('     2022    '!S:S,MATCH('Order Summary'!$A981,'     2022    '!$AN:$AN,0)),"")</f>
        <v/>
      </c>
      <c r="P981" s="96" t="str">
        <f t="shared" si="60"/>
        <v/>
      </c>
      <c r="R981" s="9"/>
      <c r="S981" s="9"/>
      <c r="T981" s="9"/>
      <c r="U981" s="9"/>
      <c r="V981" s="9"/>
      <c r="W981" s="9"/>
      <c r="X981" s="9"/>
      <c r="Y981" s="9"/>
      <c r="Z981" s="9"/>
      <c r="AA981" s="9"/>
      <c r="AB981" s="9"/>
      <c r="AC981" s="9"/>
      <c r="AD981" s="9"/>
      <c r="AE981" s="9"/>
      <c r="AF981" s="9"/>
      <c r="AG981" s="9"/>
      <c r="AH981" s="9"/>
      <c r="AI981" s="9"/>
      <c r="AJ981" s="9"/>
      <c r="AK981" s="9"/>
      <c r="AL981" s="9"/>
      <c r="AM981" s="9"/>
      <c r="AN981" s="9"/>
      <c r="AO981" s="9"/>
      <c r="AP981" s="9"/>
      <c r="AQ981" s="9"/>
      <c r="AR981" s="9"/>
      <c r="AS981" s="9"/>
      <c r="AT981" s="9"/>
      <c r="AU981" s="9"/>
      <c r="AV981" s="9"/>
      <c r="AW981" s="9"/>
      <c r="AX981" s="9"/>
      <c r="AY981" s="9"/>
      <c r="AZ981" s="9"/>
      <c r="BA981" s="9"/>
      <c r="BB981" s="9"/>
      <c r="BC981" s="9"/>
      <c r="BD981" s="9"/>
      <c r="BE981" s="9"/>
      <c r="BF981" s="9"/>
      <c r="BG981" s="9"/>
      <c r="BH981" s="9"/>
      <c r="BI981" s="9"/>
      <c r="BJ981" s="9"/>
      <c r="BK981" s="9"/>
      <c r="BL981" s="9"/>
      <c r="BM981" s="9"/>
      <c r="BN981" s="9"/>
      <c r="BO981" s="9"/>
      <c r="BP981" s="9"/>
      <c r="BQ981" s="9"/>
      <c r="BR981" s="9"/>
      <c r="BS981" s="9"/>
      <c r="BT981" s="9"/>
      <c r="BU981" s="9"/>
      <c r="BV981" s="9"/>
      <c r="BW981" s="9"/>
      <c r="BX981" s="9"/>
      <c r="BY981" s="9"/>
      <c r="BZ981" s="9"/>
    </row>
    <row r="982" spans="1:78">
      <c r="A982" s="50">
        <f t="shared" si="63"/>
        <v>971</v>
      </c>
      <c r="C982" s="11" t="str">
        <f>IFERROR(INDEX('     2022    '!D:D,MATCH('Order Summary'!$A982,'     2022    '!$AN:$AN,0)),"")</f>
        <v/>
      </c>
      <c r="D982" s="11" t="str">
        <f>IFERROR(INDEX('     2022    '!C:C,MATCH('Order Summary'!$A982,'     2022    '!$AN:$AN,0)),"")</f>
        <v/>
      </c>
      <c r="E982" s="11" t="str">
        <f>IFERROR(INDEX('     2022    '!E:E,MATCH('Order Summary'!$A982,'     2022    '!$AN:$AN,0)),"")</f>
        <v/>
      </c>
      <c r="F982" s="96">
        <f>IFERROR(INDEX('     2022    '!AY:AY,MATCH($A982,'     2022    '!$AN:$AN,0)),0)</f>
        <v>0</v>
      </c>
      <c r="G982" s="180" t="str">
        <f>IFERROR(IF($O$3&gt;68,INDEX('     2022    '!I:I,MATCH($A982,'     2022    '!$AN:$AN,0))*(1-'     2022    '!$BA$1),INDEX('     2022    '!I:I,MATCH($A982,'     2022    '!$AN:$AN,0))),"")</f>
        <v/>
      </c>
      <c r="H982" s="96">
        <f>IFERROR(INDEX('     2022    '!AZ:AZ,MATCH($A982,'     2022    '!$AN:$AN,0)),0)</f>
        <v>0</v>
      </c>
      <c r="I982" s="180" t="str">
        <f>IFERROR(IF($O$3&gt;68,INDEX('     2022    '!M:M,MATCH($A982,'     2022    '!$AN:$AN,0))*(1-'     2022    '!$BA$1),INDEX('     2022    '!M:M,MATCH($A982,'     2022    '!$AN:$AN,0))),"")</f>
        <v/>
      </c>
      <c r="J982" s="181">
        <f t="shared" si="61"/>
        <v>0</v>
      </c>
      <c r="K982" s="182" t="str">
        <f t="shared" si="62"/>
        <v/>
      </c>
      <c r="L982" s="53"/>
      <c r="M982" s="52" t="str">
        <f>IFERROR(INDEX('     2022    '!R:R,MATCH('Order Summary'!$A982,'     2022    '!$AN:$AN,0)),"")</f>
        <v/>
      </c>
      <c r="N982" s="52" t="str">
        <f>IFERROR(INDEX('     2022    '!V:V,MATCH('Order Summary'!$A982,'     2022    '!$AN:$AN,0)),"")</f>
        <v/>
      </c>
      <c r="O982" s="52" t="str">
        <f>IFERROR(INDEX('     2022    '!S:S,MATCH('Order Summary'!$A982,'     2022    '!$AN:$AN,0)),"")</f>
        <v/>
      </c>
      <c r="P982" s="96" t="str">
        <f t="shared" si="60"/>
        <v/>
      </c>
      <c r="R982" s="9"/>
      <c r="S982" s="9"/>
      <c r="T982" s="9"/>
      <c r="U982" s="9"/>
      <c r="V982" s="9"/>
      <c r="W982" s="9"/>
      <c r="X982" s="9"/>
      <c r="Y982" s="9"/>
      <c r="Z982" s="9"/>
      <c r="AA982" s="9"/>
      <c r="AB982" s="9"/>
      <c r="AC982" s="9"/>
      <c r="AD982" s="9"/>
      <c r="AE982" s="9"/>
      <c r="AF982" s="9"/>
      <c r="AG982" s="9"/>
      <c r="AH982" s="9"/>
      <c r="AI982" s="9"/>
      <c r="AJ982" s="9"/>
      <c r="AK982" s="9"/>
      <c r="AL982" s="9"/>
      <c r="AM982" s="9"/>
      <c r="AN982" s="9"/>
      <c r="AO982" s="9"/>
      <c r="AP982" s="9"/>
      <c r="AQ982" s="9"/>
      <c r="AR982" s="9"/>
      <c r="AS982" s="9"/>
      <c r="AT982" s="9"/>
      <c r="AU982" s="9"/>
      <c r="AV982" s="9"/>
      <c r="AW982" s="9"/>
      <c r="AX982" s="9"/>
      <c r="AY982" s="9"/>
      <c r="AZ982" s="9"/>
      <c r="BA982" s="9"/>
      <c r="BB982" s="9"/>
      <c r="BC982" s="9"/>
      <c r="BD982" s="9"/>
      <c r="BE982" s="9"/>
      <c r="BF982" s="9"/>
      <c r="BG982" s="9"/>
      <c r="BH982" s="9"/>
      <c r="BI982" s="9"/>
      <c r="BJ982" s="9"/>
      <c r="BK982" s="9"/>
      <c r="BL982" s="9"/>
      <c r="BM982" s="9"/>
      <c r="BN982" s="9"/>
      <c r="BO982" s="9"/>
      <c r="BP982" s="9"/>
      <c r="BQ982" s="9"/>
      <c r="BR982" s="9"/>
      <c r="BS982" s="9"/>
      <c r="BT982" s="9"/>
      <c r="BU982" s="9"/>
      <c r="BV982" s="9"/>
      <c r="BW982" s="9"/>
      <c r="BX982" s="9"/>
      <c r="BY982" s="9"/>
      <c r="BZ982" s="9"/>
    </row>
    <row r="983" spans="1:78">
      <c r="A983" s="50">
        <f t="shared" si="63"/>
        <v>972</v>
      </c>
      <c r="C983" s="11" t="str">
        <f>IFERROR(INDEX('     2022    '!D:D,MATCH('Order Summary'!$A983,'     2022    '!$AN:$AN,0)),"")</f>
        <v/>
      </c>
      <c r="D983" s="11" t="str">
        <f>IFERROR(INDEX('     2022    '!C:C,MATCH('Order Summary'!$A983,'     2022    '!$AN:$AN,0)),"")</f>
        <v/>
      </c>
      <c r="E983" s="11" t="str">
        <f>IFERROR(INDEX('     2022    '!E:E,MATCH('Order Summary'!$A983,'     2022    '!$AN:$AN,0)),"")</f>
        <v/>
      </c>
      <c r="F983" s="96">
        <f>IFERROR(INDEX('     2022    '!AY:AY,MATCH($A983,'     2022    '!$AN:$AN,0)),0)</f>
        <v>0</v>
      </c>
      <c r="G983" s="180" t="str">
        <f>IFERROR(IF($O$3&gt;68,INDEX('     2022    '!I:I,MATCH($A983,'     2022    '!$AN:$AN,0))*(1-'     2022    '!$BA$1),INDEX('     2022    '!I:I,MATCH($A983,'     2022    '!$AN:$AN,0))),"")</f>
        <v/>
      </c>
      <c r="H983" s="96">
        <f>IFERROR(INDEX('     2022    '!AZ:AZ,MATCH($A983,'     2022    '!$AN:$AN,0)),0)</f>
        <v>0</v>
      </c>
      <c r="I983" s="180" t="str">
        <f>IFERROR(IF($O$3&gt;68,INDEX('     2022    '!M:M,MATCH($A983,'     2022    '!$AN:$AN,0))*(1-'     2022    '!$BA$1),INDEX('     2022    '!M:M,MATCH($A983,'     2022    '!$AN:$AN,0))),"")</f>
        <v/>
      </c>
      <c r="J983" s="181">
        <f t="shared" si="61"/>
        <v>0</v>
      </c>
      <c r="K983" s="182" t="str">
        <f t="shared" si="62"/>
        <v/>
      </c>
      <c r="L983" s="53"/>
      <c r="M983" s="52" t="str">
        <f>IFERROR(INDEX('     2022    '!R:R,MATCH('Order Summary'!$A983,'     2022    '!$AN:$AN,0)),"")</f>
        <v/>
      </c>
      <c r="N983" s="52" t="str">
        <f>IFERROR(INDEX('     2022    '!V:V,MATCH('Order Summary'!$A983,'     2022    '!$AN:$AN,0)),"")</f>
        <v/>
      </c>
      <c r="O983" s="52" t="str">
        <f>IFERROR(INDEX('     2022    '!S:S,MATCH('Order Summary'!$A983,'     2022    '!$AN:$AN,0)),"")</f>
        <v/>
      </c>
      <c r="P983" s="96" t="str">
        <f t="shared" si="60"/>
        <v/>
      </c>
      <c r="R983" s="9"/>
      <c r="S983" s="9"/>
      <c r="T983" s="9"/>
      <c r="U983" s="9"/>
      <c r="V983" s="9"/>
      <c r="W983" s="9"/>
      <c r="X983" s="9"/>
      <c r="Y983" s="9"/>
      <c r="Z983" s="9"/>
      <c r="AA983" s="9"/>
      <c r="AB983" s="9"/>
      <c r="AC983" s="9"/>
      <c r="AD983" s="9"/>
      <c r="AE983" s="9"/>
      <c r="AF983" s="9"/>
      <c r="AG983" s="9"/>
      <c r="AH983" s="9"/>
      <c r="AI983" s="9"/>
      <c r="AJ983" s="9"/>
      <c r="AK983" s="9"/>
      <c r="AL983" s="9"/>
      <c r="AM983" s="9"/>
      <c r="AN983" s="9"/>
      <c r="AO983" s="9"/>
      <c r="AP983" s="9"/>
      <c r="AQ983" s="9"/>
      <c r="AR983" s="9"/>
      <c r="AS983" s="9"/>
      <c r="AT983" s="9"/>
      <c r="AU983" s="9"/>
      <c r="AV983" s="9"/>
      <c r="AW983" s="9"/>
      <c r="AX983" s="9"/>
      <c r="AY983" s="9"/>
      <c r="AZ983" s="9"/>
      <c r="BA983" s="9"/>
      <c r="BB983" s="9"/>
      <c r="BC983" s="9"/>
      <c r="BD983" s="9"/>
      <c r="BE983" s="9"/>
      <c r="BF983" s="9"/>
      <c r="BG983" s="9"/>
      <c r="BH983" s="9"/>
      <c r="BI983" s="9"/>
      <c r="BJ983" s="9"/>
      <c r="BK983" s="9"/>
      <c r="BL983" s="9"/>
      <c r="BM983" s="9"/>
      <c r="BN983" s="9"/>
      <c r="BO983" s="9"/>
      <c r="BP983" s="9"/>
      <c r="BQ983" s="9"/>
      <c r="BR983" s="9"/>
      <c r="BS983" s="9"/>
      <c r="BT983" s="9"/>
      <c r="BU983" s="9"/>
      <c r="BV983" s="9"/>
      <c r="BW983" s="9"/>
      <c r="BX983" s="9"/>
      <c r="BY983" s="9"/>
      <c r="BZ983" s="9"/>
    </row>
    <row r="984" spans="1:78">
      <c r="A984" s="50">
        <f t="shared" si="63"/>
        <v>973</v>
      </c>
      <c r="C984" s="11" t="str">
        <f>IFERROR(INDEX('     2022    '!D:D,MATCH('Order Summary'!$A984,'     2022    '!$AN:$AN,0)),"")</f>
        <v/>
      </c>
      <c r="D984" s="11" t="str">
        <f>IFERROR(INDEX('     2022    '!C:C,MATCH('Order Summary'!$A984,'     2022    '!$AN:$AN,0)),"")</f>
        <v/>
      </c>
      <c r="E984" s="11" t="str">
        <f>IFERROR(INDEX('     2022    '!E:E,MATCH('Order Summary'!$A984,'     2022    '!$AN:$AN,0)),"")</f>
        <v/>
      </c>
      <c r="F984" s="96">
        <f>IFERROR(INDEX('     2022    '!AY:AY,MATCH($A984,'     2022    '!$AN:$AN,0)),0)</f>
        <v>0</v>
      </c>
      <c r="G984" s="180" t="str">
        <f>IFERROR(IF($O$3&gt;68,INDEX('     2022    '!I:I,MATCH($A984,'     2022    '!$AN:$AN,0))*(1-'     2022    '!$BA$1),INDEX('     2022    '!I:I,MATCH($A984,'     2022    '!$AN:$AN,0))),"")</f>
        <v/>
      </c>
      <c r="H984" s="96">
        <f>IFERROR(INDEX('     2022    '!AZ:AZ,MATCH($A984,'     2022    '!$AN:$AN,0)),0)</f>
        <v>0</v>
      </c>
      <c r="I984" s="180" t="str">
        <f>IFERROR(IF($O$3&gt;68,INDEX('     2022    '!M:M,MATCH($A984,'     2022    '!$AN:$AN,0))*(1-'     2022    '!$BA$1),INDEX('     2022    '!M:M,MATCH($A984,'     2022    '!$AN:$AN,0))),"")</f>
        <v/>
      </c>
      <c r="J984" s="181">
        <f t="shared" si="61"/>
        <v>0</v>
      </c>
      <c r="K984" s="182" t="str">
        <f t="shared" si="62"/>
        <v/>
      </c>
      <c r="L984" s="53"/>
      <c r="M984" s="52" t="str">
        <f>IFERROR(INDEX('     2022    '!R:R,MATCH('Order Summary'!$A984,'     2022    '!$AN:$AN,0)),"")</f>
        <v/>
      </c>
      <c r="N984" s="52" t="str">
        <f>IFERROR(INDEX('     2022    '!V:V,MATCH('Order Summary'!$A984,'     2022    '!$AN:$AN,0)),"")</f>
        <v/>
      </c>
      <c r="O984" s="52" t="str">
        <f>IFERROR(INDEX('     2022    '!S:S,MATCH('Order Summary'!$A984,'     2022    '!$AN:$AN,0)),"")</f>
        <v/>
      </c>
      <c r="P984" s="96" t="str">
        <f t="shared" si="60"/>
        <v/>
      </c>
      <c r="R984" s="9"/>
      <c r="S984" s="9"/>
      <c r="T984" s="9"/>
      <c r="U984" s="9"/>
      <c r="V984" s="9"/>
      <c r="W984" s="9"/>
      <c r="X984" s="9"/>
      <c r="Y984" s="9"/>
      <c r="Z984" s="9"/>
      <c r="AA984" s="9"/>
      <c r="AB984" s="9"/>
      <c r="AC984" s="9"/>
      <c r="AD984" s="9"/>
      <c r="AE984" s="9"/>
      <c r="AF984" s="9"/>
      <c r="AG984" s="9"/>
      <c r="AH984" s="9"/>
      <c r="AI984" s="9"/>
      <c r="AJ984" s="9"/>
      <c r="AK984" s="9"/>
      <c r="AL984" s="9"/>
      <c r="AM984" s="9"/>
      <c r="AN984" s="9"/>
      <c r="AO984" s="9"/>
      <c r="AP984" s="9"/>
      <c r="AQ984" s="9"/>
      <c r="AR984" s="9"/>
      <c r="AS984" s="9"/>
      <c r="AT984" s="9"/>
      <c r="AU984" s="9"/>
      <c r="AV984" s="9"/>
      <c r="AW984" s="9"/>
      <c r="AX984" s="9"/>
      <c r="AY984" s="9"/>
      <c r="AZ984" s="9"/>
      <c r="BA984" s="9"/>
      <c r="BB984" s="9"/>
      <c r="BC984" s="9"/>
      <c r="BD984" s="9"/>
      <c r="BE984" s="9"/>
      <c r="BF984" s="9"/>
      <c r="BG984" s="9"/>
      <c r="BH984" s="9"/>
      <c r="BI984" s="9"/>
      <c r="BJ984" s="9"/>
      <c r="BK984" s="9"/>
      <c r="BL984" s="9"/>
      <c r="BM984" s="9"/>
      <c r="BN984" s="9"/>
      <c r="BO984" s="9"/>
      <c r="BP984" s="9"/>
      <c r="BQ984" s="9"/>
      <c r="BR984" s="9"/>
      <c r="BS984" s="9"/>
      <c r="BT984" s="9"/>
      <c r="BU984" s="9"/>
      <c r="BV984" s="9"/>
      <c r="BW984" s="9"/>
      <c r="BX984" s="9"/>
      <c r="BY984" s="9"/>
      <c r="BZ984" s="9"/>
    </row>
    <row r="985" spans="1:78">
      <c r="A985" s="50">
        <f t="shared" si="63"/>
        <v>974</v>
      </c>
      <c r="C985" s="11" t="str">
        <f>IFERROR(INDEX('     2022    '!D:D,MATCH('Order Summary'!$A985,'     2022    '!$AN:$AN,0)),"")</f>
        <v/>
      </c>
      <c r="D985" s="11" t="str">
        <f>IFERROR(INDEX('     2022    '!C:C,MATCH('Order Summary'!$A985,'     2022    '!$AN:$AN,0)),"")</f>
        <v/>
      </c>
      <c r="E985" s="11" t="str">
        <f>IFERROR(INDEX('     2022    '!E:E,MATCH('Order Summary'!$A985,'     2022    '!$AN:$AN,0)),"")</f>
        <v/>
      </c>
      <c r="F985" s="96">
        <f>IFERROR(INDEX('     2022    '!AY:AY,MATCH($A985,'     2022    '!$AN:$AN,0)),0)</f>
        <v>0</v>
      </c>
      <c r="G985" s="180" t="str">
        <f>IFERROR(IF($O$3&gt;68,INDEX('     2022    '!I:I,MATCH($A985,'     2022    '!$AN:$AN,0))*(1-'     2022    '!$BA$1),INDEX('     2022    '!I:I,MATCH($A985,'     2022    '!$AN:$AN,0))),"")</f>
        <v/>
      </c>
      <c r="H985" s="96">
        <f>IFERROR(INDEX('     2022    '!AZ:AZ,MATCH($A985,'     2022    '!$AN:$AN,0)),0)</f>
        <v>0</v>
      </c>
      <c r="I985" s="180" t="str">
        <f>IFERROR(IF($O$3&gt;68,INDEX('     2022    '!M:M,MATCH($A985,'     2022    '!$AN:$AN,0))*(1-'     2022    '!$BA$1),INDEX('     2022    '!M:M,MATCH($A985,'     2022    '!$AN:$AN,0))),"")</f>
        <v/>
      </c>
      <c r="J985" s="181">
        <f t="shared" si="61"/>
        <v>0</v>
      </c>
      <c r="K985" s="182" t="str">
        <f t="shared" si="62"/>
        <v/>
      </c>
      <c r="L985" s="53"/>
      <c r="M985" s="52" t="str">
        <f>IFERROR(INDEX('     2022    '!R:R,MATCH('Order Summary'!$A985,'     2022    '!$AN:$AN,0)),"")</f>
        <v/>
      </c>
      <c r="N985" s="52" t="str">
        <f>IFERROR(INDEX('     2022    '!V:V,MATCH('Order Summary'!$A985,'     2022    '!$AN:$AN,0)),"")</f>
        <v/>
      </c>
      <c r="O985" s="52" t="str">
        <f>IFERROR(INDEX('     2022    '!S:S,MATCH('Order Summary'!$A985,'     2022    '!$AN:$AN,0)),"")</f>
        <v/>
      </c>
      <c r="P985" s="96" t="str">
        <f t="shared" si="60"/>
        <v/>
      </c>
      <c r="R985" s="9"/>
      <c r="S985" s="9"/>
      <c r="T985" s="9"/>
      <c r="U985" s="9"/>
      <c r="V985" s="9"/>
      <c r="W985" s="9"/>
      <c r="X985" s="9"/>
      <c r="Y985" s="9"/>
      <c r="Z985" s="9"/>
      <c r="AA985" s="9"/>
      <c r="AB985" s="9"/>
      <c r="AC985" s="9"/>
      <c r="AD985" s="9"/>
      <c r="AE985" s="9"/>
      <c r="AF985" s="9"/>
      <c r="AG985" s="9"/>
      <c r="AH985" s="9"/>
      <c r="AI985" s="9"/>
      <c r="AJ985" s="9"/>
      <c r="AK985" s="9"/>
      <c r="AL985" s="9"/>
      <c r="AM985" s="9"/>
      <c r="AN985" s="9"/>
      <c r="AO985" s="9"/>
      <c r="AP985" s="9"/>
      <c r="AQ985" s="9"/>
      <c r="AR985" s="9"/>
      <c r="AS985" s="9"/>
      <c r="AT985" s="9"/>
      <c r="AU985" s="9"/>
      <c r="AV985" s="9"/>
      <c r="AW985" s="9"/>
      <c r="AX985" s="9"/>
      <c r="AY985" s="9"/>
      <c r="AZ985" s="9"/>
      <c r="BA985" s="9"/>
      <c r="BB985" s="9"/>
      <c r="BC985" s="9"/>
      <c r="BD985" s="9"/>
      <c r="BE985" s="9"/>
      <c r="BF985" s="9"/>
      <c r="BG985" s="9"/>
      <c r="BH985" s="9"/>
      <c r="BI985" s="9"/>
      <c r="BJ985" s="9"/>
      <c r="BK985" s="9"/>
      <c r="BL985" s="9"/>
      <c r="BM985" s="9"/>
      <c r="BN985" s="9"/>
      <c r="BO985" s="9"/>
      <c r="BP985" s="9"/>
      <c r="BQ985" s="9"/>
      <c r="BR985" s="9"/>
      <c r="BS985" s="9"/>
      <c r="BT985" s="9"/>
      <c r="BU985" s="9"/>
      <c r="BV985" s="9"/>
      <c r="BW985" s="9"/>
      <c r="BX985" s="9"/>
      <c r="BY985" s="9"/>
      <c r="BZ985" s="9"/>
    </row>
    <row r="986" spans="1:78">
      <c r="A986" s="50">
        <f t="shared" si="63"/>
        <v>975</v>
      </c>
      <c r="C986" s="11" t="str">
        <f>IFERROR(INDEX('     2022    '!D:D,MATCH('Order Summary'!$A986,'     2022    '!$AN:$AN,0)),"")</f>
        <v/>
      </c>
      <c r="D986" s="11" t="str">
        <f>IFERROR(INDEX('     2022    '!C:C,MATCH('Order Summary'!$A986,'     2022    '!$AN:$AN,0)),"")</f>
        <v/>
      </c>
      <c r="E986" s="11" t="str">
        <f>IFERROR(INDEX('     2022    '!E:E,MATCH('Order Summary'!$A986,'     2022    '!$AN:$AN,0)),"")</f>
        <v/>
      </c>
      <c r="F986" s="96">
        <f>IFERROR(INDEX('     2022    '!AY:AY,MATCH($A986,'     2022    '!$AN:$AN,0)),0)</f>
        <v>0</v>
      </c>
      <c r="G986" s="180" t="str">
        <f>IFERROR(IF($O$3&gt;68,INDEX('     2022    '!I:I,MATCH($A986,'     2022    '!$AN:$AN,0))*(1-'     2022    '!$BA$1),INDEX('     2022    '!I:I,MATCH($A986,'     2022    '!$AN:$AN,0))),"")</f>
        <v/>
      </c>
      <c r="H986" s="96">
        <f>IFERROR(INDEX('     2022    '!AZ:AZ,MATCH($A986,'     2022    '!$AN:$AN,0)),0)</f>
        <v>0</v>
      </c>
      <c r="I986" s="180" t="str">
        <f>IFERROR(IF($O$3&gt;68,INDEX('     2022    '!M:M,MATCH($A986,'     2022    '!$AN:$AN,0))*(1-'     2022    '!$BA$1),INDEX('     2022    '!M:M,MATCH($A986,'     2022    '!$AN:$AN,0))),"")</f>
        <v/>
      </c>
      <c r="J986" s="181">
        <f t="shared" si="61"/>
        <v>0</v>
      </c>
      <c r="K986" s="182" t="str">
        <f t="shared" si="62"/>
        <v/>
      </c>
      <c r="L986" s="53"/>
      <c r="M986" s="52" t="str">
        <f>IFERROR(INDEX('     2022    '!R:R,MATCH('Order Summary'!$A986,'     2022    '!$AN:$AN,0)),"")</f>
        <v/>
      </c>
      <c r="N986" s="52" t="str">
        <f>IFERROR(INDEX('     2022    '!V:V,MATCH('Order Summary'!$A986,'     2022    '!$AN:$AN,0)),"")</f>
        <v/>
      </c>
      <c r="O986" s="52" t="str">
        <f>IFERROR(INDEX('     2022    '!S:S,MATCH('Order Summary'!$A986,'     2022    '!$AN:$AN,0)),"")</f>
        <v/>
      </c>
      <c r="P986" s="96" t="str">
        <f t="shared" si="60"/>
        <v/>
      </c>
      <c r="R986" s="9"/>
      <c r="S986" s="9"/>
      <c r="T986" s="9"/>
      <c r="U986" s="9"/>
      <c r="V986" s="9"/>
      <c r="W986" s="9"/>
      <c r="X986" s="9"/>
      <c r="Y986" s="9"/>
      <c r="Z986" s="9"/>
      <c r="AA986" s="9"/>
      <c r="AB986" s="9"/>
      <c r="AC986" s="9"/>
      <c r="AD986" s="9"/>
      <c r="AE986" s="9"/>
      <c r="AF986" s="9"/>
      <c r="AG986" s="9"/>
      <c r="AH986" s="9"/>
      <c r="AI986" s="9"/>
      <c r="AJ986" s="9"/>
      <c r="AK986" s="9"/>
      <c r="AL986" s="9"/>
      <c r="AM986" s="9"/>
      <c r="AN986" s="9"/>
      <c r="AO986" s="9"/>
      <c r="AP986" s="9"/>
      <c r="AQ986" s="9"/>
      <c r="AR986" s="9"/>
      <c r="AS986" s="9"/>
      <c r="AT986" s="9"/>
      <c r="AU986" s="9"/>
      <c r="AV986" s="9"/>
      <c r="AW986" s="9"/>
      <c r="AX986" s="9"/>
      <c r="AY986" s="9"/>
      <c r="AZ986" s="9"/>
      <c r="BA986" s="9"/>
      <c r="BB986" s="9"/>
      <c r="BC986" s="9"/>
      <c r="BD986" s="9"/>
      <c r="BE986" s="9"/>
      <c r="BF986" s="9"/>
      <c r="BG986" s="9"/>
      <c r="BH986" s="9"/>
      <c r="BI986" s="9"/>
      <c r="BJ986" s="9"/>
      <c r="BK986" s="9"/>
      <c r="BL986" s="9"/>
      <c r="BM986" s="9"/>
      <c r="BN986" s="9"/>
      <c r="BO986" s="9"/>
      <c r="BP986" s="9"/>
      <c r="BQ986" s="9"/>
      <c r="BR986" s="9"/>
      <c r="BS986" s="9"/>
      <c r="BT986" s="9"/>
      <c r="BU986" s="9"/>
      <c r="BV986" s="9"/>
      <c r="BW986" s="9"/>
      <c r="BX986" s="9"/>
      <c r="BY986" s="9"/>
      <c r="BZ986" s="9"/>
    </row>
    <row r="987" spans="1:78">
      <c r="A987" s="50">
        <f t="shared" si="63"/>
        <v>976</v>
      </c>
      <c r="C987" s="11" t="str">
        <f>IFERROR(INDEX('     2022    '!D:D,MATCH('Order Summary'!$A987,'     2022    '!$AN:$AN,0)),"")</f>
        <v/>
      </c>
      <c r="D987" s="11" t="str">
        <f>IFERROR(INDEX('     2022    '!C:C,MATCH('Order Summary'!$A987,'     2022    '!$AN:$AN,0)),"")</f>
        <v/>
      </c>
      <c r="E987" s="11" t="str">
        <f>IFERROR(INDEX('     2022    '!E:E,MATCH('Order Summary'!$A987,'     2022    '!$AN:$AN,0)),"")</f>
        <v/>
      </c>
      <c r="F987" s="96">
        <f>IFERROR(INDEX('     2022    '!AY:AY,MATCH($A987,'     2022    '!$AN:$AN,0)),0)</f>
        <v>0</v>
      </c>
      <c r="G987" s="180" t="str">
        <f>IFERROR(IF($O$3&gt;68,INDEX('     2022    '!I:I,MATCH($A987,'     2022    '!$AN:$AN,0))*(1-'     2022    '!$BA$1),INDEX('     2022    '!I:I,MATCH($A987,'     2022    '!$AN:$AN,0))),"")</f>
        <v/>
      </c>
      <c r="H987" s="96">
        <f>IFERROR(INDEX('     2022    '!AZ:AZ,MATCH($A987,'     2022    '!$AN:$AN,0)),0)</f>
        <v>0</v>
      </c>
      <c r="I987" s="180" t="str">
        <f>IFERROR(IF($O$3&gt;68,INDEX('     2022    '!M:M,MATCH($A987,'     2022    '!$AN:$AN,0))*(1-'     2022    '!$BA$1),INDEX('     2022    '!M:M,MATCH($A987,'     2022    '!$AN:$AN,0))),"")</f>
        <v/>
      </c>
      <c r="J987" s="181">
        <f t="shared" si="61"/>
        <v>0</v>
      </c>
      <c r="K987" s="182" t="str">
        <f t="shared" si="62"/>
        <v/>
      </c>
      <c r="L987" s="53"/>
      <c r="M987" s="52" t="str">
        <f>IFERROR(INDEX('     2022    '!R:R,MATCH('Order Summary'!$A987,'     2022    '!$AN:$AN,0)),"")</f>
        <v/>
      </c>
      <c r="N987" s="52" t="str">
        <f>IFERROR(INDEX('     2022    '!V:V,MATCH('Order Summary'!$A987,'     2022    '!$AN:$AN,0)),"")</f>
        <v/>
      </c>
      <c r="O987" s="52" t="str">
        <f>IFERROR(INDEX('     2022    '!S:S,MATCH('Order Summary'!$A987,'     2022    '!$AN:$AN,0)),"")</f>
        <v/>
      </c>
      <c r="P987" s="96" t="str">
        <f t="shared" si="60"/>
        <v/>
      </c>
      <c r="R987" s="9"/>
      <c r="S987" s="9"/>
      <c r="T987" s="9"/>
      <c r="U987" s="9"/>
      <c r="V987" s="9"/>
      <c r="W987" s="9"/>
      <c r="X987" s="9"/>
      <c r="Y987" s="9"/>
      <c r="Z987" s="9"/>
      <c r="AA987" s="9"/>
      <c r="AB987" s="9"/>
      <c r="AC987" s="9"/>
      <c r="AD987" s="9"/>
      <c r="AE987" s="9"/>
      <c r="AF987" s="9"/>
      <c r="AG987" s="9"/>
      <c r="AH987" s="9"/>
      <c r="AI987" s="9"/>
      <c r="AJ987" s="9"/>
      <c r="AK987" s="9"/>
      <c r="AL987" s="9"/>
      <c r="AM987" s="9"/>
      <c r="AN987" s="9"/>
      <c r="AO987" s="9"/>
      <c r="AP987" s="9"/>
      <c r="AQ987" s="9"/>
      <c r="AR987" s="9"/>
      <c r="AS987" s="9"/>
      <c r="AT987" s="9"/>
      <c r="AU987" s="9"/>
      <c r="AV987" s="9"/>
      <c r="AW987" s="9"/>
      <c r="AX987" s="9"/>
      <c r="AY987" s="9"/>
      <c r="AZ987" s="9"/>
      <c r="BA987" s="9"/>
      <c r="BB987" s="9"/>
      <c r="BC987" s="9"/>
      <c r="BD987" s="9"/>
      <c r="BE987" s="9"/>
      <c r="BF987" s="9"/>
      <c r="BG987" s="9"/>
      <c r="BH987" s="9"/>
      <c r="BI987" s="9"/>
      <c r="BJ987" s="9"/>
      <c r="BK987" s="9"/>
      <c r="BL987" s="9"/>
      <c r="BM987" s="9"/>
      <c r="BN987" s="9"/>
      <c r="BO987" s="9"/>
      <c r="BP987" s="9"/>
      <c r="BQ987" s="9"/>
      <c r="BR987" s="9"/>
      <c r="BS987" s="9"/>
      <c r="BT987" s="9"/>
      <c r="BU987" s="9"/>
      <c r="BV987" s="9"/>
      <c r="BW987" s="9"/>
      <c r="BX987" s="9"/>
      <c r="BY987" s="9"/>
      <c r="BZ987" s="9"/>
    </row>
    <row r="988" spans="1:78">
      <c r="A988" s="50">
        <f t="shared" si="63"/>
        <v>977</v>
      </c>
      <c r="C988" s="11" t="str">
        <f>IFERROR(INDEX('     2022    '!D:D,MATCH('Order Summary'!$A988,'     2022    '!$AN:$AN,0)),"")</f>
        <v/>
      </c>
      <c r="D988" s="11" t="str">
        <f>IFERROR(INDEX('     2022    '!C:C,MATCH('Order Summary'!$A988,'     2022    '!$AN:$AN,0)),"")</f>
        <v/>
      </c>
      <c r="E988" s="11" t="str">
        <f>IFERROR(INDEX('     2022    '!E:E,MATCH('Order Summary'!$A988,'     2022    '!$AN:$AN,0)),"")</f>
        <v/>
      </c>
      <c r="F988" s="96">
        <f>IFERROR(INDEX('     2022    '!AY:AY,MATCH($A988,'     2022    '!$AN:$AN,0)),0)</f>
        <v>0</v>
      </c>
      <c r="G988" s="180" t="str">
        <f>IFERROR(IF($O$3&gt;68,INDEX('     2022    '!I:I,MATCH($A988,'     2022    '!$AN:$AN,0))*(1-'     2022    '!$BA$1),INDEX('     2022    '!I:I,MATCH($A988,'     2022    '!$AN:$AN,0))),"")</f>
        <v/>
      </c>
      <c r="H988" s="96">
        <f>IFERROR(INDEX('     2022    '!AZ:AZ,MATCH($A988,'     2022    '!$AN:$AN,0)),0)</f>
        <v>0</v>
      </c>
      <c r="I988" s="180" t="str">
        <f>IFERROR(IF($O$3&gt;68,INDEX('     2022    '!M:M,MATCH($A988,'     2022    '!$AN:$AN,0))*(1-'     2022    '!$BA$1),INDEX('     2022    '!M:M,MATCH($A988,'     2022    '!$AN:$AN,0))),"")</f>
        <v/>
      </c>
      <c r="J988" s="181">
        <f t="shared" si="61"/>
        <v>0</v>
      </c>
      <c r="K988" s="182" t="str">
        <f t="shared" si="62"/>
        <v/>
      </c>
      <c r="L988" s="53"/>
      <c r="M988" s="52" t="str">
        <f>IFERROR(INDEX('     2022    '!R:R,MATCH('Order Summary'!$A988,'     2022    '!$AN:$AN,0)),"")</f>
        <v/>
      </c>
      <c r="N988" s="52" t="str">
        <f>IFERROR(INDEX('     2022    '!V:V,MATCH('Order Summary'!$A988,'     2022    '!$AN:$AN,0)),"")</f>
        <v/>
      </c>
      <c r="O988" s="52" t="str">
        <f>IFERROR(INDEX('     2022    '!S:S,MATCH('Order Summary'!$A988,'     2022    '!$AN:$AN,0)),"")</f>
        <v/>
      </c>
      <c r="P988" s="96" t="str">
        <f t="shared" si="60"/>
        <v/>
      </c>
      <c r="R988" s="9"/>
      <c r="S988" s="9"/>
      <c r="T988" s="9"/>
      <c r="U988" s="9"/>
      <c r="V988" s="9"/>
      <c r="W988" s="9"/>
      <c r="X988" s="9"/>
      <c r="Y988" s="9"/>
      <c r="Z988" s="9"/>
      <c r="AA988" s="9"/>
      <c r="AB988" s="9"/>
      <c r="AC988" s="9"/>
      <c r="AD988" s="9"/>
      <c r="AE988" s="9"/>
      <c r="AF988" s="9"/>
      <c r="AG988" s="9"/>
      <c r="AH988" s="9"/>
      <c r="AI988" s="9"/>
      <c r="AJ988" s="9"/>
      <c r="AK988" s="9"/>
      <c r="AL988" s="9"/>
      <c r="AM988" s="9"/>
      <c r="AN988" s="9"/>
      <c r="AO988" s="9"/>
      <c r="AP988" s="9"/>
      <c r="AQ988" s="9"/>
      <c r="AR988" s="9"/>
      <c r="AS988" s="9"/>
      <c r="AT988" s="9"/>
      <c r="AU988" s="9"/>
      <c r="AV988" s="9"/>
      <c r="AW988" s="9"/>
      <c r="AX988" s="9"/>
      <c r="AY988" s="9"/>
      <c r="AZ988" s="9"/>
      <c r="BA988" s="9"/>
      <c r="BB988" s="9"/>
      <c r="BC988" s="9"/>
      <c r="BD988" s="9"/>
      <c r="BE988" s="9"/>
      <c r="BF988" s="9"/>
      <c r="BG988" s="9"/>
      <c r="BH988" s="9"/>
      <c r="BI988" s="9"/>
      <c r="BJ988" s="9"/>
      <c r="BK988" s="9"/>
      <c r="BL988" s="9"/>
      <c r="BM988" s="9"/>
      <c r="BN988" s="9"/>
      <c r="BO988" s="9"/>
      <c r="BP988" s="9"/>
      <c r="BQ988" s="9"/>
      <c r="BR988" s="9"/>
      <c r="BS988" s="9"/>
      <c r="BT988" s="9"/>
      <c r="BU988" s="9"/>
      <c r="BV988" s="9"/>
      <c r="BW988" s="9"/>
      <c r="BX988" s="9"/>
      <c r="BY988" s="9"/>
      <c r="BZ988" s="9"/>
    </row>
    <row r="989" spans="1:78">
      <c r="A989" s="50">
        <f t="shared" si="63"/>
        <v>978</v>
      </c>
      <c r="C989" s="11" t="str">
        <f>IFERROR(INDEX('     2022    '!D:D,MATCH('Order Summary'!$A989,'     2022    '!$AN:$AN,0)),"")</f>
        <v/>
      </c>
      <c r="D989" s="11" t="str">
        <f>IFERROR(INDEX('     2022    '!C:C,MATCH('Order Summary'!$A989,'     2022    '!$AN:$AN,0)),"")</f>
        <v/>
      </c>
      <c r="E989" s="11" t="str">
        <f>IFERROR(INDEX('     2022    '!E:E,MATCH('Order Summary'!$A989,'     2022    '!$AN:$AN,0)),"")</f>
        <v/>
      </c>
      <c r="F989" s="96">
        <f>IFERROR(INDEX('     2022    '!AY:AY,MATCH($A989,'     2022    '!$AN:$AN,0)),0)</f>
        <v>0</v>
      </c>
      <c r="G989" s="180" t="str">
        <f>IFERROR(IF($O$3&gt;68,INDEX('     2022    '!I:I,MATCH($A989,'     2022    '!$AN:$AN,0))*(1-'     2022    '!$BA$1),INDEX('     2022    '!I:I,MATCH($A989,'     2022    '!$AN:$AN,0))),"")</f>
        <v/>
      </c>
      <c r="H989" s="96">
        <f>IFERROR(INDEX('     2022    '!AZ:AZ,MATCH($A989,'     2022    '!$AN:$AN,0)),0)</f>
        <v>0</v>
      </c>
      <c r="I989" s="180" t="str">
        <f>IFERROR(IF($O$3&gt;68,INDEX('     2022    '!M:M,MATCH($A989,'     2022    '!$AN:$AN,0))*(1-'     2022    '!$BA$1),INDEX('     2022    '!M:M,MATCH($A989,'     2022    '!$AN:$AN,0))),"")</f>
        <v/>
      </c>
      <c r="J989" s="181">
        <f t="shared" si="61"/>
        <v>0</v>
      </c>
      <c r="K989" s="182" t="str">
        <f t="shared" si="62"/>
        <v/>
      </c>
      <c r="L989" s="53"/>
      <c r="M989" s="52" t="str">
        <f>IFERROR(INDEX('     2022    '!R:R,MATCH('Order Summary'!$A989,'     2022    '!$AN:$AN,0)),"")</f>
        <v/>
      </c>
      <c r="N989" s="52" t="str">
        <f>IFERROR(INDEX('     2022    '!V:V,MATCH('Order Summary'!$A989,'     2022    '!$AN:$AN,0)),"")</f>
        <v/>
      </c>
      <c r="O989" s="52" t="str">
        <f>IFERROR(INDEX('     2022    '!S:S,MATCH('Order Summary'!$A989,'     2022    '!$AN:$AN,0)),"")</f>
        <v/>
      </c>
      <c r="P989" s="96" t="str">
        <f t="shared" si="60"/>
        <v/>
      </c>
      <c r="R989" s="9"/>
      <c r="S989" s="9"/>
      <c r="T989" s="9"/>
      <c r="U989" s="9"/>
      <c r="V989" s="9"/>
      <c r="W989" s="9"/>
      <c r="X989" s="9"/>
      <c r="Y989" s="9"/>
      <c r="Z989" s="9"/>
      <c r="AA989" s="9"/>
      <c r="AB989" s="9"/>
      <c r="AC989" s="9"/>
      <c r="AD989" s="9"/>
      <c r="AE989" s="9"/>
      <c r="AF989" s="9"/>
      <c r="AG989" s="9"/>
      <c r="AH989" s="9"/>
      <c r="AI989" s="9"/>
      <c r="AJ989" s="9"/>
      <c r="AK989" s="9"/>
      <c r="AL989" s="9"/>
      <c r="AM989" s="9"/>
      <c r="AN989" s="9"/>
      <c r="AO989" s="9"/>
      <c r="AP989" s="9"/>
      <c r="AQ989" s="9"/>
      <c r="AR989" s="9"/>
      <c r="AS989" s="9"/>
      <c r="AT989" s="9"/>
      <c r="AU989" s="9"/>
      <c r="AV989" s="9"/>
      <c r="AW989" s="9"/>
      <c r="AX989" s="9"/>
      <c r="AY989" s="9"/>
      <c r="AZ989" s="9"/>
      <c r="BA989" s="9"/>
      <c r="BB989" s="9"/>
      <c r="BC989" s="9"/>
      <c r="BD989" s="9"/>
      <c r="BE989" s="9"/>
      <c r="BF989" s="9"/>
      <c r="BG989" s="9"/>
      <c r="BH989" s="9"/>
      <c r="BI989" s="9"/>
      <c r="BJ989" s="9"/>
      <c r="BK989" s="9"/>
      <c r="BL989" s="9"/>
      <c r="BM989" s="9"/>
      <c r="BN989" s="9"/>
      <c r="BO989" s="9"/>
      <c r="BP989" s="9"/>
      <c r="BQ989" s="9"/>
      <c r="BR989" s="9"/>
      <c r="BS989" s="9"/>
      <c r="BT989" s="9"/>
      <c r="BU989" s="9"/>
      <c r="BV989" s="9"/>
      <c r="BW989" s="9"/>
      <c r="BX989" s="9"/>
      <c r="BY989" s="9"/>
      <c r="BZ989" s="9"/>
    </row>
    <row r="990" spans="1:78">
      <c r="A990" s="50">
        <f t="shared" si="63"/>
        <v>979</v>
      </c>
      <c r="C990" s="11" t="str">
        <f>IFERROR(INDEX('     2022    '!D:D,MATCH('Order Summary'!$A990,'     2022    '!$AN:$AN,0)),"")</f>
        <v/>
      </c>
      <c r="D990" s="11" t="str">
        <f>IFERROR(INDEX('     2022    '!C:C,MATCH('Order Summary'!$A990,'     2022    '!$AN:$AN,0)),"")</f>
        <v/>
      </c>
      <c r="E990" s="11" t="str">
        <f>IFERROR(INDEX('     2022    '!E:E,MATCH('Order Summary'!$A990,'     2022    '!$AN:$AN,0)),"")</f>
        <v/>
      </c>
      <c r="F990" s="96">
        <f>IFERROR(INDEX('     2022    '!AY:AY,MATCH($A990,'     2022    '!$AN:$AN,0)),0)</f>
        <v>0</v>
      </c>
      <c r="G990" s="180" t="str">
        <f>IFERROR(IF($O$3&gt;68,INDEX('     2022    '!I:I,MATCH($A990,'     2022    '!$AN:$AN,0))*(1-'     2022    '!$BA$1),INDEX('     2022    '!I:I,MATCH($A990,'     2022    '!$AN:$AN,0))),"")</f>
        <v/>
      </c>
      <c r="H990" s="96">
        <f>IFERROR(INDEX('     2022    '!AZ:AZ,MATCH($A990,'     2022    '!$AN:$AN,0)),0)</f>
        <v>0</v>
      </c>
      <c r="I990" s="180" t="str">
        <f>IFERROR(IF($O$3&gt;68,INDEX('     2022    '!M:M,MATCH($A990,'     2022    '!$AN:$AN,0))*(1-'     2022    '!$BA$1),INDEX('     2022    '!M:M,MATCH($A990,'     2022    '!$AN:$AN,0))),"")</f>
        <v/>
      </c>
      <c r="J990" s="181">
        <f t="shared" si="61"/>
        <v>0</v>
      </c>
      <c r="K990" s="182" t="str">
        <f t="shared" si="62"/>
        <v/>
      </c>
      <c r="L990" s="53"/>
      <c r="M990" s="52" t="str">
        <f>IFERROR(INDEX('     2022    '!R:R,MATCH('Order Summary'!$A990,'     2022    '!$AN:$AN,0)),"")</f>
        <v/>
      </c>
      <c r="N990" s="52" t="str">
        <f>IFERROR(INDEX('     2022    '!V:V,MATCH('Order Summary'!$A990,'     2022    '!$AN:$AN,0)),"")</f>
        <v/>
      </c>
      <c r="O990" s="52" t="str">
        <f>IFERROR(INDEX('     2022    '!S:S,MATCH('Order Summary'!$A990,'     2022    '!$AN:$AN,0)),"")</f>
        <v/>
      </c>
      <c r="P990" s="96" t="str">
        <f t="shared" si="60"/>
        <v/>
      </c>
      <c r="R990" s="9"/>
      <c r="S990" s="9"/>
      <c r="T990" s="9"/>
      <c r="U990" s="9"/>
      <c r="V990" s="9"/>
      <c r="W990" s="9"/>
      <c r="X990" s="9"/>
      <c r="Y990" s="9"/>
      <c r="Z990" s="9"/>
      <c r="AA990" s="9"/>
      <c r="AB990" s="9"/>
      <c r="AC990" s="9"/>
      <c r="AD990" s="9"/>
      <c r="AE990" s="9"/>
      <c r="AF990" s="9"/>
      <c r="AG990" s="9"/>
      <c r="AH990" s="9"/>
      <c r="AI990" s="9"/>
      <c r="AJ990" s="9"/>
      <c r="AK990" s="9"/>
      <c r="AL990" s="9"/>
      <c r="AM990" s="9"/>
      <c r="AN990" s="9"/>
      <c r="AO990" s="9"/>
      <c r="AP990" s="9"/>
      <c r="AQ990" s="9"/>
      <c r="AR990" s="9"/>
      <c r="AS990" s="9"/>
      <c r="AT990" s="9"/>
      <c r="AU990" s="9"/>
      <c r="AV990" s="9"/>
      <c r="AW990" s="9"/>
      <c r="AX990" s="9"/>
      <c r="AY990" s="9"/>
      <c r="AZ990" s="9"/>
      <c r="BA990" s="9"/>
      <c r="BB990" s="9"/>
      <c r="BC990" s="9"/>
      <c r="BD990" s="9"/>
      <c r="BE990" s="9"/>
      <c r="BF990" s="9"/>
      <c r="BG990" s="9"/>
      <c r="BH990" s="9"/>
      <c r="BI990" s="9"/>
      <c r="BJ990" s="9"/>
      <c r="BK990" s="9"/>
      <c r="BL990" s="9"/>
      <c r="BM990" s="9"/>
      <c r="BN990" s="9"/>
      <c r="BO990" s="9"/>
      <c r="BP990" s="9"/>
      <c r="BQ990" s="9"/>
      <c r="BR990" s="9"/>
      <c r="BS990" s="9"/>
      <c r="BT990" s="9"/>
      <c r="BU990" s="9"/>
      <c r="BV990" s="9"/>
      <c r="BW990" s="9"/>
      <c r="BX990" s="9"/>
      <c r="BY990" s="9"/>
      <c r="BZ990" s="9"/>
    </row>
    <row r="991" spans="1:78">
      <c r="A991" s="50">
        <f t="shared" si="63"/>
        <v>980</v>
      </c>
      <c r="C991" s="11" t="str">
        <f>IFERROR(INDEX('     2022    '!D:D,MATCH('Order Summary'!$A991,'     2022    '!$AN:$AN,0)),"")</f>
        <v/>
      </c>
      <c r="D991" s="11" t="str">
        <f>IFERROR(INDEX('     2022    '!C:C,MATCH('Order Summary'!$A991,'     2022    '!$AN:$AN,0)),"")</f>
        <v/>
      </c>
      <c r="E991" s="11" t="str">
        <f>IFERROR(INDEX('     2022    '!E:E,MATCH('Order Summary'!$A991,'     2022    '!$AN:$AN,0)),"")</f>
        <v/>
      </c>
      <c r="F991" s="96">
        <f>IFERROR(INDEX('     2022    '!AY:AY,MATCH($A991,'     2022    '!$AN:$AN,0)),0)</f>
        <v>0</v>
      </c>
      <c r="G991" s="180" t="str">
        <f>IFERROR(IF($O$3&gt;68,INDEX('     2022    '!I:I,MATCH($A991,'     2022    '!$AN:$AN,0))*(1-'     2022    '!$BA$1),INDEX('     2022    '!I:I,MATCH($A991,'     2022    '!$AN:$AN,0))),"")</f>
        <v/>
      </c>
      <c r="H991" s="96">
        <f>IFERROR(INDEX('     2022    '!AZ:AZ,MATCH($A991,'     2022    '!$AN:$AN,0)),0)</f>
        <v>0</v>
      </c>
      <c r="I991" s="180" t="str">
        <f>IFERROR(IF($O$3&gt;68,INDEX('     2022    '!M:M,MATCH($A991,'     2022    '!$AN:$AN,0))*(1-'     2022    '!$BA$1),INDEX('     2022    '!M:M,MATCH($A991,'     2022    '!$AN:$AN,0))),"")</f>
        <v/>
      </c>
      <c r="J991" s="181">
        <f t="shared" si="61"/>
        <v>0</v>
      </c>
      <c r="K991" s="182" t="str">
        <f t="shared" si="62"/>
        <v/>
      </c>
      <c r="L991" s="53"/>
      <c r="M991" s="52" t="str">
        <f>IFERROR(INDEX('     2022    '!R:R,MATCH('Order Summary'!$A991,'     2022    '!$AN:$AN,0)),"")</f>
        <v/>
      </c>
      <c r="N991" s="52" t="str">
        <f>IFERROR(INDEX('     2022    '!V:V,MATCH('Order Summary'!$A991,'     2022    '!$AN:$AN,0)),"")</f>
        <v/>
      </c>
      <c r="O991" s="52" t="str">
        <f>IFERROR(INDEX('     2022    '!S:S,MATCH('Order Summary'!$A991,'     2022    '!$AN:$AN,0)),"")</f>
        <v/>
      </c>
      <c r="P991" s="96" t="str">
        <f t="shared" si="60"/>
        <v/>
      </c>
      <c r="R991" s="9"/>
      <c r="S991" s="9"/>
      <c r="T991" s="9"/>
      <c r="U991" s="9"/>
      <c r="V991" s="9"/>
      <c r="W991" s="9"/>
      <c r="X991" s="9"/>
      <c r="Y991" s="9"/>
      <c r="Z991" s="9"/>
      <c r="AA991" s="9"/>
      <c r="AB991" s="9"/>
      <c r="AC991" s="9"/>
      <c r="AD991" s="9"/>
      <c r="AE991" s="9"/>
      <c r="AF991" s="9"/>
      <c r="AG991" s="9"/>
      <c r="AH991" s="9"/>
      <c r="AI991" s="9"/>
      <c r="AJ991" s="9"/>
      <c r="AK991" s="9"/>
      <c r="AL991" s="9"/>
      <c r="AM991" s="9"/>
      <c r="AN991" s="9"/>
      <c r="AO991" s="9"/>
      <c r="AP991" s="9"/>
      <c r="AQ991" s="9"/>
      <c r="AR991" s="9"/>
      <c r="AS991" s="9"/>
      <c r="AT991" s="9"/>
      <c r="AU991" s="9"/>
      <c r="AV991" s="9"/>
      <c r="AW991" s="9"/>
      <c r="AX991" s="9"/>
      <c r="AY991" s="9"/>
      <c r="AZ991" s="9"/>
      <c r="BA991" s="9"/>
      <c r="BB991" s="9"/>
      <c r="BC991" s="9"/>
      <c r="BD991" s="9"/>
      <c r="BE991" s="9"/>
      <c r="BF991" s="9"/>
      <c r="BG991" s="9"/>
      <c r="BH991" s="9"/>
      <c r="BI991" s="9"/>
      <c r="BJ991" s="9"/>
      <c r="BK991" s="9"/>
      <c r="BL991" s="9"/>
      <c r="BM991" s="9"/>
      <c r="BN991" s="9"/>
      <c r="BO991" s="9"/>
      <c r="BP991" s="9"/>
      <c r="BQ991" s="9"/>
      <c r="BR991" s="9"/>
      <c r="BS991" s="9"/>
      <c r="BT991" s="9"/>
      <c r="BU991" s="9"/>
      <c r="BV991" s="9"/>
      <c r="BW991" s="9"/>
      <c r="BX991" s="9"/>
      <c r="BY991" s="9"/>
      <c r="BZ991" s="9"/>
    </row>
    <row r="992" spans="1:78">
      <c r="A992" s="50">
        <f t="shared" si="63"/>
        <v>981</v>
      </c>
      <c r="C992" s="11" t="str">
        <f>IFERROR(INDEX('     2022    '!D:D,MATCH('Order Summary'!$A992,'     2022    '!$AN:$AN,0)),"")</f>
        <v/>
      </c>
      <c r="D992" s="11" t="str">
        <f>IFERROR(INDEX('     2022    '!C:C,MATCH('Order Summary'!$A992,'     2022    '!$AN:$AN,0)),"")</f>
        <v/>
      </c>
      <c r="E992" s="11" t="str">
        <f>IFERROR(INDEX('     2022    '!E:E,MATCH('Order Summary'!$A992,'     2022    '!$AN:$AN,0)),"")</f>
        <v/>
      </c>
      <c r="F992" s="96">
        <f>IFERROR(INDEX('     2022    '!AY:AY,MATCH($A992,'     2022    '!$AN:$AN,0)),0)</f>
        <v>0</v>
      </c>
      <c r="G992" s="180" t="str">
        <f>IFERROR(IF($O$3&gt;68,INDEX('     2022    '!I:I,MATCH($A992,'     2022    '!$AN:$AN,0))*(1-'     2022    '!$BA$1),INDEX('     2022    '!I:I,MATCH($A992,'     2022    '!$AN:$AN,0))),"")</f>
        <v/>
      </c>
      <c r="H992" s="96">
        <f>IFERROR(INDEX('     2022    '!AZ:AZ,MATCH($A992,'     2022    '!$AN:$AN,0)),0)</f>
        <v>0</v>
      </c>
      <c r="I992" s="180" t="str">
        <f>IFERROR(IF($O$3&gt;68,INDEX('     2022    '!M:M,MATCH($A992,'     2022    '!$AN:$AN,0))*(1-'     2022    '!$BA$1),INDEX('     2022    '!M:M,MATCH($A992,'     2022    '!$AN:$AN,0))),"")</f>
        <v/>
      </c>
      <c r="J992" s="181">
        <f t="shared" si="61"/>
        <v>0</v>
      </c>
      <c r="K992" s="182" t="str">
        <f t="shared" si="62"/>
        <v/>
      </c>
      <c r="L992" s="53"/>
      <c r="M992" s="52" t="str">
        <f>IFERROR(INDEX('     2022    '!R:R,MATCH('Order Summary'!$A992,'     2022    '!$AN:$AN,0)),"")</f>
        <v/>
      </c>
      <c r="N992" s="52" t="str">
        <f>IFERROR(INDEX('     2022    '!V:V,MATCH('Order Summary'!$A992,'     2022    '!$AN:$AN,0)),"")</f>
        <v/>
      </c>
      <c r="O992" s="52" t="str">
        <f>IFERROR(INDEX('     2022    '!S:S,MATCH('Order Summary'!$A992,'     2022    '!$AN:$AN,0)),"")</f>
        <v/>
      </c>
      <c r="P992" s="96" t="str">
        <f t="shared" si="60"/>
        <v/>
      </c>
      <c r="R992" s="9"/>
      <c r="S992" s="9"/>
      <c r="T992" s="9"/>
      <c r="U992" s="9"/>
      <c r="V992" s="9"/>
      <c r="W992" s="9"/>
      <c r="X992" s="9"/>
      <c r="Y992" s="9"/>
      <c r="Z992" s="9"/>
      <c r="AA992" s="9"/>
      <c r="AB992" s="9"/>
      <c r="AC992" s="9"/>
      <c r="AD992" s="9"/>
      <c r="AE992" s="9"/>
      <c r="AF992" s="9"/>
      <c r="AG992" s="9"/>
      <c r="AH992" s="9"/>
      <c r="AI992" s="9"/>
      <c r="AJ992" s="9"/>
      <c r="AK992" s="9"/>
      <c r="AL992" s="9"/>
      <c r="AM992" s="9"/>
      <c r="AN992" s="9"/>
      <c r="AO992" s="9"/>
      <c r="AP992" s="9"/>
      <c r="AQ992" s="9"/>
      <c r="AR992" s="9"/>
      <c r="AS992" s="9"/>
      <c r="AT992" s="9"/>
      <c r="AU992" s="9"/>
      <c r="AV992" s="9"/>
      <c r="AW992" s="9"/>
      <c r="AX992" s="9"/>
      <c r="AY992" s="9"/>
      <c r="AZ992" s="9"/>
      <c r="BA992" s="9"/>
      <c r="BB992" s="9"/>
      <c r="BC992" s="9"/>
      <c r="BD992" s="9"/>
      <c r="BE992" s="9"/>
      <c r="BF992" s="9"/>
      <c r="BG992" s="9"/>
      <c r="BH992" s="9"/>
      <c r="BI992" s="9"/>
      <c r="BJ992" s="9"/>
      <c r="BK992" s="9"/>
      <c r="BL992" s="9"/>
      <c r="BM992" s="9"/>
      <c r="BN992" s="9"/>
      <c r="BO992" s="9"/>
      <c r="BP992" s="9"/>
      <c r="BQ992" s="9"/>
      <c r="BR992" s="9"/>
      <c r="BS992" s="9"/>
      <c r="BT992" s="9"/>
      <c r="BU992" s="9"/>
      <c r="BV992" s="9"/>
      <c r="BW992" s="9"/>
      <c r="BX992" s="9"/>
      <c r="BY992" s="9"/>
      <c r="BZ992" s="9"/>
    </row>
    <row r="993" spans="1:78">
      <c r="A993" s="50">
        <f t="shared" si="63"/>
        <v>982</v>
      </c>
      <c r="C993" s="11" t="str">
        <f>IFERROR(INDEX('     2022    '!D:D,MATCH('Order Summary'!$A993,'     2022    '!$AN:$AN,0)),"")</f>
        <v/>
      </c>
      <c r="D993" s="11" t="str">
        <f>IFERROR(INDEX('     2022    '!C:C,MATCH('Order Summary'!$A993,'     2022    '!$AN:$AN,0)),"")</f>
        <v/>
      </c>
      <c r="E993" s="11" t="str">
        <f>IFERROR(INDEX('     2022    '!E:E,MATCH('Order Summary'!$A993,'     2022    '!$AN:$AN,0)),"")</f>
        <v/>
      </c>
      <c r="F993" s="96">
        <f>IFERROR(INDEX('     2022    '!AY:AY,MATCH($A993,'     2022    '!$AN:$AN,0)),0)</f>
        <v>0</v>
      </c>
      <c r="G993" s="180" t="str">
        <f>IFERROR(IF($O$3&gt;68,INDEX('     2022    '!I:I,MATCH($A993,'     2022    '!$AN:$AN,0))*(1-'     2022    '!$BA$1),INDEX('     2022    '!I:I,MATCH($A993,'     2022    '!$AN:$AN,0))),"")</f>
        <v/>
      </c>
      <c r="H993" s="96">
        <f>IFERROR(INDEX('     2022    '!AZ:AZ,MATCH($A993,'     2022    '!$AN:$AN,0)),0)</f>
        <v>0</v>
      </c>
      <c r="I993" s="180" t="str">
        <f>IFERROR(IF($O$3&gt;68,INDEX('     2022    '!M:M,MATCH($A993,'     2022    '!$AN:$AN,0))*(1-'     2022    '!$BA$1),INDEX('     2022    '!M:M,MATCH($A993,'     2022    '!$AN:$AN,0))),"")</f>
        <v/>
      </c>
      <c r="J993" s="181">
        <f t="shared" si="61"/>
        <v>0</v>
      </c>
      <c r="K993" s="182" t="str">
        <f t="shared" si="62"/>
        <v/>
      </c>
      <c r="L993" s="53"/>
      <c r="M993" s="52" t="str">
        <f>IFERROR(INDEX('     2022    '!R:R,MATCH('Order Summary'!$A993,'     2022    '!$AN:$AN,0)),"")</f>
        <v/>
      </c>
      <c r="N993" s="52" t="str">
        <f>IFERROR(INDEX('     2022    '!V:V,MATCH('Order Summary'!$A993,'     2022    '!$AN:$AN,0)),"")</f>
        <v/>
      </c>
      <c r="O993" s="52" t="str">
        <f>IFERROR(INDEX('     2022    '!S:S,MATCH('Order Summary'!$A993,'     2022    '!$AN:$AN,0)),"")</f>
        <v/>
      </c>
      <c r="P993" s="96" t="str">
        <f t="shared" si="60"/>
        <v/>
      </c>
      <c r="R993" s="9"/>
      <c r="S993" s="9"/>
      <c r="T993" s="9"/>
      <c r="U993" s="9"/>
      <c r="V993" s="9"/>
      <c r="W993" s="9"/>
      <c r="X993" s="9"/>
      <c r="Y993" s="9"/>
      <c r="Z993" s="9"/>
      <c r="AA993" s="9"/>
      <c r="AB993" s="9"/>
      <c r="AC993" s="9"/>
      <c r="AD993" s="9"/>
      <c r="AE993" s="9"/>
      <c r="AF993" s="9"/>
      <c r="AG993" s="9"/>
      <c r="AH993" s="9"/>
      <c r="AI993" s="9"/>
      <c r="AJ993" s="9"/>
      <c r="AK993" s="9"/>
      <c r="AL993" s="9"/>
      <c r="AM993" s="9"/>
      <c r="AN993" s="9"/>
      <c r="AO993" s="9"/>
      <c r="AP993" s="9"/>
      <c r="AQ993" s="9"/>
      <c r="AR993" s="9"/>
      <c r="AS993" s="9"/>
      <c r="AT993" s="9"/>
      <c r="AU993" s="9"/>
      <c r="AV993" s="9"/>
      <c r="AW993" s="9"/>
      <c r="AX993" s="9"/>
      <c r="AY993" s="9"/>
      <c r="AZ993" s="9"/>
      <c r="BA993" s="9"/>
      <c r="BB993" s="9"/>
      <c r="BC993" s="9"/>
      <c r="BD993" s="9"/>
      <c r="BE993" s="9"/>
      <c r="BF993" s="9"/>
      <c r="BG993" s="9"/>
      <c r="BH993" s="9"/>
      <c r="BI993" s="9"/>
      <c r="BJ993" s="9"/>
      <c r="BK993" s="9"/>
      <c r="BL993" s="9"/>
      <c r="BM993" s="9"/>
      <c r="BN993" s="9"/>
      <c r="BO993" s="9"/>
      <c r="BP993" s="9"/>
      <c r="BQ993" s="9"/>
      <c r="BR993" s="9"/>
      <c r="BS993" s="9"/>
      <c r="BT993" s="9"/>
      <c r="BU993" s="9"/>
      <c r="BV993" s="9"/>
      <c r="BW993" s="9"/>
      <c r="BX993" s="9"/>
      <c r="BY993" s="9"/>
      <c r="BZ993" s="9"/>
    </row>
    <row r="994" spans="1:78">
      <c r="A994" s="50">
        <f t="shared" si="63"/>
        <v>983</v>
      </c>
      <c r="C994" s="11" t="str">
        <f>IFERROR(INDEX('     2022    '!D:D,MATCH('Order Summary'!$A994,'     2022    '!$AN:$AN,0)),"")</f>
        <v/>
      </c>
      <c r="D994" s="11" t="str">
        <f>IFERROR(INDEX('     2022    '!C:C,MATCH('Order Summary'!$A994,'     2022    '!$AN:$AN,0)),"")</f>
        <v/>
      </c>
      <c r="E994" s="11" t="str">
        <f>IFERROR(INDEX('     2022    '!E:E,MATCH('Order Summary'!$A994,'     2022    '!$AN:$AN,0)),"")</f>
        <v/>
      </c>
      <c r="F994" s="96">
        <f>IFERROR(INDEX('     2022    '!AY:AY,MATCH($A994,'     2022    '!$AN:$AN,0)),0)</f>
        <v>0</v>
      </c>
      <c r="G994" s="180" t="str">
        <f>IFERROR(IF($O$3&gt;68,INDEX('     2022    '!I:I,MATCH($A994,'     2022    '!$AN:$AN,0))*(1-'     2022    '!$BA$1),INDEX('     2022    '!I:I,MATCH($A994,'     2022    '!$AN:$AN,0))),"")</f>
        <v/>
      </c>
      <c r="H994" s="96">
        <f>IFERROR(INDEX('     2022    '!AZ:AZ,MATCH($A994,'     2022    '!$AN:$AN,0)),0)</f>
        <v>0</v>
      </c>
      <c r="I994" s="180" t="str">
        <f>IFERROR(IF($O$3&gt;68,INDEX('     2022    '!M:M,MATCH($A994,'     2022    '!$AN:$AN,0))*(1-'     2022    '!$BA$1),INDEX('     2022    '!M:M,MATCH($A994,'     2022    '!$AN:$AN,0))),"")</f>
        <v/>
      </c>
      <c r="J994" s="181">
        <f t="shared" si="61"/>
        <v>0</v>
      </c>
      <c r="K994" s="182" t="str">
        <f t="shared" si="62"/>
        <v/>
      </c>
      <c r="L994" s="53"/>
      <c r="M994" s="52" t="str">
        <f>IFERROR(INDEX('     2022    '!R:R,MATCH('Order Summary'!$A994,'     2022    '!$AN:$AN,0)),"")</f>
        <v/>
      </c>
      <c r="N994" s="52" t="str">
        <f>IFERROR(INDEX('     2022    '!V:V,MATCH('Order Summary'!$A994,'     2022    '!$AN:$AN,0)),"")</f>
        <v/>
      </c>
      <c r="O994" s="52" t="str">
        <f>IFERROR(INDEX('     2022    '!S:S,MATCH('Order Summary'!$A994,'     2022    '!$AN:$AN,0)),"")</f>
        <v/>
      </c>
      <c r="P994" s="96" t="str">
        <f t="shared" si="60"/>
        <v/>
      </c>
      <c r="R994" s="9"/>
      <c r="S994" s="9"/>
      <c r="T994" s="9"/>
      <c r="U994" s="9"/>
      <c r="V994" s="9"/>
      <c r="W994" s="9"/>
      <c r="X994" s="9"/>
      <c r="Y994" s="9"/>
      <c r="Z994" s="9"/>
      <c r="AA994" s="9"/>
      <c r="AB994" s="9"/>
      <c r="AC994" s="9"/>
      <c r="AD994" s="9"/>
      <c r="AE994" s="9"/>
      <c r="AF994" s="9"/>
      <c r="AG994" s="9"/>
      <c r="AH994" s="9"/>
      <c r="AI994" s="9"/>
      <c r="AJ994" s="9"/>
      <c r="AK994" s="9"/>
      <c r="AL994" s="9"/>
      <c r="AM994" s="9"/>
      <c r="AN994" s="9"/>
      <c r="AO994" s="9"/>
      <c r="AP994" s="9"/>
      <c r="AQ994" s="9"/>
      <c r="AR994" s="9"/>
      <c r="AS994" s="9"/>
      <c r="AT994" s="9"/>
      <c r="AU994" s="9"/>
      <c r="AV994" s="9"/>
      <c r="AW994" s="9"/>
      <c r="AX994" s="9"/>
      <c r="AY994" s="9"/>
      <c r="AZ994" s="9"/>
      <c r="BA994" s="9"/>
      <c r="BB994" s="9"/>
      <c r="BC994" s="9"/>
      <c r="BD994" s="9"/>
      <c r="BE994" s="9"/>
      <c r="BF994" s="9"/>
      <c r="BG994" s="9"/>
      <c r="BH994" s="9"/>
      <c r="BI994" s="9"/>
      <c r="BJ994" s="9"/>
      <c r="BK994" s="9"/>
      <c r="BL994" s="9"/>
      <c r="BM994" s="9"/>
      <c r="BN994" s="9"/>
      <c r="BO994" s="9"/>
      <c r="BP994" s="9"/>
      <c r="BQ994" s="9"/>
      <c r="BR994" s="9"/>
      <c r="BS994" s="9"/>
      <c r="BT994" s="9"/>
      <c r="BU994" s="9"/>
      <c r="BV994" s="9"/>
      <c r="BW994" s="9"/>
      <c r="BX994" s="9"/>
      <c r="BY994" s="9"/>
      <c r="BZ994" s="9"/>
    </row>
    <row r="995" spans="1:78">
      <c r="A995" s="50">
        <f t="shared" si="63"/>
        <v>984</v>
      </c>
      <c r="C995" s="11" t="str">
        <f>IFERROR(INDEX('     2022    '!D:D,MATCH('Order Summary'!$A995,'     2022    '!$AN:$AN,0)),"")</f>
        <v/>
      </c>
      <c r="D995" s="11" t="str">
        <f>IFERROR(INDEX('     2022    '!C:C,MATCH('Order Summary'!$A995,'     2022    '!$AN:$AN,0)),"")</f>
        <v/>
      </c>
      <c r="E995" s="11" t="str">
        <f>IFERROR(INDEX('     2022    '!E:E,MATCH('Order Summary'!$A995,'     2022    '!$AN:$AN,0)),"")</f>
        <v/>
      </c>
      <c r="F995" s="96">
        <f>IFERROR(INDEX('     2022    '!AY:AY,MATCH($A995,'     2022    '!$AN:$AN,0)),0)</f>
        <v>0</v>
      </c>
      <c r="G995" s="180" t="str">
        <f>IFERROR(IF($O$3&gt;68,INDEX('     2022    '!I:I,MATCH($A995,'     2022    '!$AN:$AN,0))*(1-'     2022    '!$BA$1),INDEX('     2022    '!I:I,MATCH($A995,'     2022    '!$AN:$AN,0))),"")</f>
        <v/>
      </c>
      <c r="H995" s="96">
        <f>IFERROR(INDEX('     2022    '!AZ:AZ,MATCH($A995,'     2022    '!$AN:$AN,0)),0)</f>
        <v>0</v>
      </c>
      <c r="I995" s="180" t="str">
        <f>IFERROR(IF($O$3&gt;68,INDEX('     2022    '!M:M,MATCH($A995,'     2022    '!$AN:$AN,0))*(1-'     2022    '!$BA$1),INDEX('     2022    '!M:M,MATCH($A995,'     2022    '!$AN:$AN,0))),"")</f>
        <v/>
      </c>
      <c r="J995" s="181">
        <f t="shared" si="61"/>
        <v>0</v>
      </c>
      <c r="K995" s="182" t="str">
        <f t="shared" si="62"/>
        <v/>
      </c>
      <c r="L995" s="53"/>
      <c r="M995" s="52" t="str">
        <f>IFERROR(INDEX('     2022    '!R:R,MATCH('Order Summary'!$A995,'     2022    '!$AN:$AN,0)),"")</f>
        <v/>
      </c>
      <c r="N995" s="52" t="str">
        <f>IFERROR(INDEX('     2022    '!V:V,MATCH('Order Summary'!$A995,'     2022    '!$AN:$AN,0)),"")</f>
        <v/>
      </c>
      <c r="O995" s="52" t="str">
        <f>IFERROR(INDEX('     2022    '!S:S,MATCH('Order Summary'!$A995,'     2022    '!$AN:$AN,0)),"")</f>
        <v/>
      </c>
      <c r="P995" s="96" t="str">
        <f t="shared" si="60"/>
        <v/>
      </c>
      <c r="R995" s="9"/>
      <c r="S995" s="9"/>
      <c r="T995" s="9"/>
      <c r="U995" s="9"/>
      <c r="V995" s="9"/>
      <c r="W995" s="9"/>
      <c r="X995" s="9"/>
      <c r="Y995" s="9"/>
      <c r="Z995" s="9"/>
      <c r="AA995" s="9"/>
      <c r="AB995" s="9"/>
      <c r="AC995" s="9"/>
      <c r="AD995" s="9"/>
      <c r="AE995" s="9"/>
      <c r="AF995" s="9"/>
      <c r="AG995" s="9"/>
      <c r="AH995" s="9"/>
      <c r="AI995" s="9"/>
      <c r="AJ995" s="9"/>
      <c r="AK995" s="9"/>
      <c r="AL995" s="9"/>
      <c r="AM995" s="9"/>
      <c r="AN995" s="9"/>
      <c r="AO995" s="9"/>
      <c r="AP995" s="9"/>
      <c r="AQ995" s="9"/>
      <c r="AR995" s="9"/>
      <c r="AS995" s="9"/>
      <c r="AT995" s="9"/>
      <c r="AU995" s="9"/>
      <c r="AV995" s="9"/>
      <c r="AW995" s="9"/>
      <c r="AX995" s="9"/>
      <c r="AY995" s="9"/>
      <c r="AZ995" s="9"/>
      <c r="BA995" s="9"/>
      <c r="BB995" s="9"/>
      <c r="BC995" s="9"/>
      <c r="BD995" s="9"/>
      <c r="BE995" s="9"/>
      <c r="BF995" s="9"/>
      <c r="BG995" s="9"/>
      <c r="BH995" s="9"/>
      <c r="BI995" s="9"/>
      <c r="BJ995" s="9"/>
      <c r="BK995" s="9"/>
      <c r="BL995" s="9"/>
      <c r="BM995" s="9"/>
      <c r="BN995" s="9"/>
      <c r="BO995" s="9"/>
      <c r="BP995" s="9"/>
      <c r="BQ995" s="9"/>
      <c r="BR995" s="9"/>
      <c r="BS995" s="9"/>
      <c r="BT995" s="9"/>
      <c r="BU995" s="9"/>
      <c r="BV995" s="9"/>
      <c r="BW995" s="9"/>
      <c r="BX995" s="9"/>
      <c r="BY995" s="9"/>
      <c r="BZ995" s="9"/>
    </row>
    <row r="996" spans="1:78">
      <c r="A996" s="50">
        <f t="shared" si="63"/>
        <v>985</v>
      </c>
      <c r="C996" s="11" t="str">
        <f>IFERROR(INDEX('     2022    '!D:D,MATCH('Order Summary'!$A996,'     2022    '!$AN:$AN,0)),"")</f>
        <v/>
      </c>
      <c r="D996" s="11" t="str">
        <f>IFERROR(INDEX('     2022    '!C:C,MATCH('Order Summary'!$A996,'     2022    '!$AN:$AN,0)),"")</f>
        <v/>
      </c>
      <c r="E996" s="11" t="str">
        <f>IFERROR(INDEX('     2022    '!E:E,MATCH('Order Summary'!$A996,'     2022    '!$AN:$AN,0)),"")</f>
        <v/>
      </c>
      <c r="F996" s="96">
        <f>IFERROR(INDEX('     2022    '!AY:AY,MATCH($A996,'     2022    '!$AN:$AN,0)),0)</f>
        <v>0</v>
      </c>
      <c r="G996" s="180" t="str">
        <f>IFERROR(IF($O$3&gt;68,INDEX('     2022    '!I:I,MATCH($A996,'     2022    '!$AN:$AN,0))*(1-'     2022    '!$BA$1),INDEX('     2022    '!I:I,MATCH($A996,'     2022    '!$AN:$AN,0))),"")</f>
        <v/>
      </c>
      <c r="H996" s="96">
        <f>IFERROR(INDEX('     2022    '!AZ:AZ,MATCH($A996,'     2022    '!$AN:$AN,0)),0)</f>
        <v>0</v>
      </c>
      <c r="I996" s="180" t="str">
        <f>IFERROR(IF($O$3&gt;68,INDEX('     2022    '!M:M,MATCH($A996,'     2022    '!$AN:$AN,0))*(1-'     2022    '!$BA$1),INDEX('     2022    '!M:M,MATCH($A996,'     2022    '!$AN:$AN,0))),"")</f>
        <v/>
      </c>
      <c r="J996" s="181">
        <f t="shared" si="61"/>
        <v>0</v>
      </c>
      <c r="K996" s="182" t="str">
        <f t="shared" si="62"/>
        <v/>
      </c>
      <c r="L996" s="53"/>
      <c r="M996" s="52" t="str">
        <f>IFERROR(INDEX('     2022    '!R:R,MATCH('Order Summary'!$A996,'     2022    '!$AN:$AN,0)),"")</f>
        <v/>
      </c>
      <c r="N996" s="52" t="str">
        <f>IFERROR(INDEX('     2022    '!V:V,MATCH('Order Summary'!$A996,'     2022    '!$AN:$AN,0)),"")</f>
        <v/>
      </c>
      <c r="O996" s="52" t="str">
        <f>IFERROR(INDEX('     2022    '!S:S,MATCH('Order Summary'!$A996,'     2022    '!$AN:$AN,0)),"")</f>
        <v/>
      </c>
      <c r="P996" s="96" t="str">
        <f t="shared" si="60"/>
        <v/>
      </c>
      <c r="R996" s="9"/>
      <c r="S996" s="9"/>
      <c r="T996" s="9"/>
      <c r="U996" s="9"/>
      <c r="V996" s="9"/>
      <c r="W996" s="9"/>
      <c r="X996" s="9"/>
      <c r="Y996" s="9"/>
      <c r="Z996" s="9"/>
      <c r="AA996" s="9"/>
      <c r="AB996" s="9"/>
      <c r="AC996" s="9"/>
      <c r="AD996" s="9"/>
      <c r="AE996" s="9"/>
      <c r="AF996" s="9"/>
      <c r="AG996" s="9"/>
      <c r="AH996" s="9"/>
      <c r="AI996" s="9"/>
      <c r="AJ996" s="9"/>
      <c r="AK996" s="9"/>
      <c r="AL996" s="9"/>
      <c r="AM996" s="9"/>
      <c r="AN996" s="9"/>
      <c r="AO996" s="9"/>
      <c r="AP996" s="9"/>
      <c r="AQ996" s="9"/>
      <c r="AR996" s="9"/>
      <c r="AS996" s="9"/>
      <c r="AT996" s="9"/>
      <c r="AU996" s="9"/>
      <c r="AV996" s="9"/>
      <c r="AW996" s="9"/>
      <c r="AX996" s="9"/>
      <c r="AY996" s="9"/>
      <c r="AZ996" s="9"/>
      <c r="BA996" s="9"/>
      <c r="BB996" s="9"/>
      <c r="BC996" s="9"/>
      <c r="BD996" s="9"/>
      <c r="BE996" s="9"/>
      <c r="BF996" s="9"/>
      <c r="BG996" s="9"/>
      <c r="BH996" s="9"/>
      <c r="BI996" s="9"/>
      <c r="BJ996" s="9"/>
      <c r="BK996" s="9"/>
      <c r="BL996" s="9"/>
      <c r="BM996" s="9"/>
      <c r="BN996" s="9"/>
      <c r="BO996" s="9"/>
      <c r="BP996" s="9"/>
      <c r="BQ996" s="9"/>
      <c r="BR996" s="9"/>
      <c r="BS996" s="9"/>
      <c r="BT996" s="9"/>
      <c r="BU996" s="9"/>
      <c r="BV996" s="9"/>
      <c r="BW996" s="9"/>
      <c r="BX996" s="9"/>
      <c r="BY996" s="9"/>
      <c r="BZ996" s="9"/>
    </row>
    <row r="997" spans="1:78">
      <c r="A997" s="50">
        <f t="shared" si="63"/>
        <v>986</v>
      </c>
      <c r="C997" s="11" t="str">
        <f>IFERROR(INDEX('     2022    '!D:D,MATCH('Order Summary'!$A997,'     2022    '!$AN:$AN,0)),"")</f>
        <v/>
      </c>
      <c r="D997" s="11" t="str">
        <f>IFERROR(INDEX('     2022    '!C:C,MATCH('Order Summary'!$A997,'     2022    '!$AN:$AN,0)),"")</f>
        <v/>
      </c>
      <c r="E997" s="11" t="str">
        <f>IFERROR(INDEX('     2022    '!E:E,MATCH('Order Summary'!$A997,'     2022    '!$AN:$AN,0)),"")</f>
        <v/>
      </c>
      <c r="F997" s="96">
        <f>IFERROR(INDEX('     2022    '!AY:AY,MATCH($A997,'     2022    '!$AN:$AN,0)),0)</f>
        <v>0</v>
      </c>
      <c r="G997" s="180" t="str">
        <f>IFERROR(IF($O$3&gt;68,INDEX('     2022    '!I:I,MATCH($A997,'     2022    '!$AN:$AN,0))*(1-'     2022    '!$BA$1),INDEX('     2022    '!I:I,MATCH($A997,'     2022    '!$AN:$AN,0))),"")</f>
        <v/>
      </c>
      <c r="H997" s="96">
        <f>IFERROR(INDEX('     2022    '!AZ:AZ,MATCH($A997,'     2022    '!$AN:$AN,0)),0)</f>
        <v>0</v>
      </c>
      <c r="I997" s="180" t="str">
        <f>IFERROR(IF($O$3&gt;68,INDEX('     2022    '!M:M,MATCH($A997,'     2022    '!$AN:$AN,0))*(1-'     2022    '!$BA$1),INDEX('     2022    '!M:M,MATCH($A997,'     2022    '!$AN:$AN,0))),"")</f>
        <v/>
      </c>
      <c r="J997" s="181">
        <f t="shared" si="61"/>
        <v>0</v>
      </c>
      <c r="K997" s="182" t="str">
        <f t="shared" si="62"/>
        <v/>
      </c>
      <c r="L997" s="53"/>
      <c r="M997" s="52" t="str">
        <f>IFERROR(INDEX('     2022    '!R:R,MATCH('Order Summary'!$A997,'     2022    '!$AN:$AN,0)),"")</f>
        <v/>
      </c>
      <c r="N997" s="52" t="str">
        <f>IFERROR(INDEX('     2022    '!V:V,MATCH('Order Summary'!$A997,'     2022    '!$AN:$AN,0)),"")</f>
        <v/>
      </c>
      <c r="O997" s="52" t="str">
        <f>IFERROR(INDEX('     2022    '!S:S,MATCH('Order Summary'!$A997,'     2022    '!$AN:$AN,0)),"")</f>
        <v/>
      </c>
      <c r="P997" s="96" t="str">
        <f t="shared" si="60"/>
        <v/>
      </c>
      <c r="R997" s="9"/>
      <c r="S997" s="9"/>
      <c r="T997" s="9"/>
      <c r="U997" s="9"/>
      <c r="V997" s="9"/>
      <c r="W997" s="9"/>
      <c r="X997" s="9"/>
      <c r="Y997" s="9"/>
      <c r="Z997" s="9"/>
      <c r="AA997" s="9"/>
      <c r="AB997" s="9"/>
      <c r="AC997" s="9"/>
      <c r="AD997" s="9"/>
      <c r="AE997" s="9"/>
      <c r="AF997" s="9"/>
      <c r="AG997" s="9"/>
      <c r="AH997" s="9"/>
      <c r="AI997" s="9"/>
      <c r="AJ997" s="9"/>
      <c r="AK997" s="9"/>
      <c r="AL997" s="9"/>
      <c r="AM997" s="9"/>
      <c r="AN997" s="9"/>
      <c r="AO997" s="9"/>
      <c r="AP997" s="9"/>
      <c r="AQ997" s="9"/>
      <c r="AR997" s="9"/>
      <c r="AS997" s="9"/>
      <c r="AT997" s="9"/>
      <c r="AU997" s="9"/>
      <c r="AV997" s="9"/>
      <c r="AW997" s="9"/>
      <c r="AX997" s="9"/>
      <c r="AY997" s="9"/>
      <c r="AZ997" s="9"/>
      <c r="BA997" s="9"/>
      <c r="BB997" s="9"/>
      <c r="BC997" s="9"/>
      <c r="BD997" s="9"/>
      <c r="BE997" s="9"/>
      <c r="BF997" s="9"/>
      <c r="BG997" s="9"/>
      <c r="BH997" s="9"/>
      <c r="BI997" s="9"/>
      <c r="BJ997" s="9"/>
      <c r="BK997" s="9"/>
      <c r="BL997" s="9"/>
      <c r="BM997" s="9"/>
      <c r="BN997" s="9"/>
      <c r="BO997" s="9"/>
      <c r="BP997" s="9"/>
      <c r="BQ997" s="9"/>
      <c r="BR997" s="9"/>
      <c r="BS997" s="9"/>
      <c r="BT997" s="9"/>
      <c r="BU997" s="9"/>
      <c r="BV997" s="9"/>
      <c r="BW997" s="9"/>
      <c r="BX997" s="9"/>
      <c r="BY997" s="9"/>
      <c r="BZ997" s="9"/>
    </row>
    <row r="998" spans="1:78">
      <c r="A998" s="50">
        <f t="shared" si="63"/>
        <v>987</v>
      </c>
      <c r="C998" s="11" t="str">
        <f>IFERROR(INDEX('     2022    '!D:D,MATCH('Order Summary'!$A998,'     2022    '!$AN:$AN,0)),"")</f>
        <v/>
      </c>
      <c r="D998" s="11" t="str">
        <f>IFERROR(INDEX('     2022    '!C:C,MATCH('Order Summary'!$A998,'     2022    '!$AN:$AN,0)),"")</f>
        <v/>
      </c>
      <c r="E998" s="11" t="str">
        <f>IFERROR(INDEX('     2022    '!E:E,MATCH('Order Summary'!$A998,'     2022    '!$AN:$AN,0)),"")</f>
        <v/>
      </c>
      <c r="F998" s="96">
        <f>IFERROR(INDEX('     2022    '!AY:AY,MATCH($A998,'     2022    '!$AN:$AN,0)),0)</f>
        <v>0</v>
      </c>
      <c r="G998" s="180" t="str">
        <f>IFERROR(IF($O$3&gt;68,INDEX('     2022    '!I:I,MATCH($A998,'     2022    '!$AN:$AN,0))*(1-'     2022    '!$BA$1),INDEX('     2022    '!I:I,MATCH($A998,'     2022    '!$AN:$AN,0))),"")</f>
        <v/>
      </c>
      <c r="H998" s="96">
        <f>IFERROR(INDEX('     2022    '!AZ:AZ,MATCH($A998,'     2022    '!$AN:$AN,0)),0)</f>
        <v>0</v>
      </c>
      <c r="I998" s="180" t="str">
        <f>IFERROR(IF($O$3&gt;68,INDEX('     2022    '!M:M,MATCH($A998,'     2022    '!$AN:$AN,0))*(1-'     2022    '!$BA$1),INDEX('     2022    '!M:M,MATCH($A998,'     2022    '!$AN:$AN,0))),"")</f>
        <v/>
      </c>
      <c r="J998" s="181">
        <f t="shared" si="61"/>
        <v>0</v>
      </c>
      <c r="K998" s="182" t="str">
        <f t="shared" si="62"/>
        <v/>
      </c>
      <c r="L998" s="53"/>
      <c r="M998" s="52" t="str">
        <f>IFERROR(INDEX('     2022    '!R:R,MATCH('Order Summary'!$A998,'     2022    '!$AN:$AN,0)),"")</f>
        <v/>
      </c>
      <c r="N998" s="52" t="str">
        <f>IFERROR(INDEX('     2022    '!V:V,MATCH('Order Summary'!$A998,'     2022    '!$AN:$AN,0)),"")</f>
        <v/>
      </c>
      <c r="O998" s="52" t="str">
        <f>IFERROR(INDEX('     2022    '!S:S,MATCH('Order Summary'!$A998,'     2022    '!$AN:$AN,0)),"")</f>
        <v/>
      </c>
      <c r="P998" s="96" t="str">
        <f t="shared" si="60"/>
        <v/>
      </c>
      <c r="R998" s="9"/>
      <c r="S998" s="9"/>
      <c r="T998" s="9"/>
      <c r="U998" s="9"/>
      <c r="V998" s="9"/>
      <c r="W998" s="9"/>
      <c r="X998" s="9"/>
      <c r="Y998" s="9"/>
      <c r="Z998" s="9"/>
      <c r="AA998" s="9"/>
      <c r="AB998" s="9"/>
      <c r="AC998" s="9"/>
      <c r="AD998" s="9"/>
      <c r="AE998" s="9"/>
      <c r="AF998" s="9"/>
      <c r="AG998" s="9"/>
      <c r="AH998" s="9"/>
      <c r="AI998" s="9"/>
      <c r="AJ998" s="9"/>
      <c r="AK998" s="9"/>
      <c r="AL998" s="9"/>
      <c r="AM998" s="9"/>
      <c r="AN998" s="9"/>
      <c r="AO998" s="9"/>
      <c r="AP998" s="9"/>
      <c r="AQ998" s="9"/>
      <c r="AR998" s="9"/>
      <c r="AS998" s="9"/>
      <c r="AT998" s="9"/>
      <c r="AU998" s="9"/>
      <c r="AV998" s="9"/>
      <c r="AW998" s="9"/>
      <c r="AX998" s="9"/>
      <c r="AY998" s="9"/>
      <c r="AZ998" s="9"/>
      <c r="BA998" s="9"/>
      <c r="BB998" s="9"/>
      <c r="BC998" s="9"/>
      <c r="BD998" s="9"/>
      <c r="BE998" s="9"/>
      <c r="BF998" s="9"/>
      <c r="BG998" s="9"/>
      <c r="BH998" s="9"/>
      <c r="BI998" s="9"/>
      <c r="BJ998" s="9"/>
      <c r="BK998" s="9"/>
      <c r="BL998" s="9"/>
      <c r="BM998" s="9"/>
      <c r="BN998" s="9"/>
      <c r="BO998" s="9"/>
      <c r="BP998" s="9"/>
      <c r="BQ998" s="9"/>
      <c r="BR998" s="9"/>
      <c r="BS998" s="9"/>
      <c r="BT998" s="9"/>
      <c r="BU998" s="9"/>
      <c r="BV998" s="9"/>
      <c r="BW998" s="9"/>
      <c r="BX998" s="9"/>
      <c r="BY998" s="9"/>
      <c r="BZ998" s="9"/>
    </row>
    <row r="999" spans="1:78">
      <c r="A999" s="50">
        <f t="shared" si="63"/>
        <v>988</v>
      </c>
      <c r="C999" s="11" t="str">
        <f>IFERROR(INDEX('     2022    '!D:D,MATCH('Order Summary'!$A999,'     2022    '!$AN:$AN,0)),"")</f>
        <v/>
      </c>
      <c r="D999" s="11" t="str">
        <f>IFERROR(INDEX('     2022    '!C:C,MATCH('Order Summary'!$A999,'     2022    '!$AN:$AN,0)),"")</f>
        <v/>
      </c>
      <c r="E999" s="11" t="str">
        <f>IFERROR(INDEX('     2022    '!E:E,MATCH('Order Summary'!$A999,'     2022    '!$AN:$AN,0)),"")</f>
        <v/>
      </c>
      <c r="F999" s="96">
        <f>IFERROR(INDEX('     2022    '!AY:AY,MATCH($A999,'     2022    '!$AN:$AN,0)),0)</f>
        <v>0</v>
      </c>
      <c r="G999" s="180" t="str">
        <f>IFERROR(IF($O$3&gt;68,INDEX('     2022    '!I:I,MATCH($A999,'     2022    '!$AN:$AN,0))*(1-'     2022    '!$BA$1),INDEX('     2022    '!I:I,MATCH($A999,'     2022    '!$AN:$AN,0))),"")</f>
        <v/>
      </c>
      <c r="H999" s="96">
        <f>IFERROR(INDEX('     2022    '!AZ:AZ,MATCH($A999,'     2022    '!$AN:$AN,0)),0)</f>
        <v>0</v>
      </c>
      <c r="I999" s="180" t="str">
        <f>IFERROR(IF($O$3&gt;68,INDEX('     2022    '!M:M,MATCH($A999,'     2022    '!$AN:$AN,0))*(1-'     2022    '!$BA$1),INDEX('     2022    '!M:M,MATCH($A999,'     2022    '!$AN:$AN,0))),"")</f>
        <v/>
      </c>
      <c r="J999" s="181">
        <f t="shared" si="61"/>
        <v>0</v>
      </c>
      <c r="K999" s="182" t="str">
        <f t="shared" si="62"/>
        <v/>
      </c>
      <c r="L999" s="53"/>
      <c r="M999" s="52" t="str">
        <f>IFERROR(INDEX('     2022    '!R:R,MATCH('Order Summary'!$A999,'     2022    '!$AN:$AN,0)),"")</f>
        <v/>
      </c>
      <c r="N999" s="52" t="str">
        <f>IFERROR(INDEX('     2022    '!V:V,MATCH('Order Summary'!$A999,'     2022    '!$AN:$AN,0)),"")</f>
        <v/>
      </c>
      <c r="O999" s="52" t="str">
        <f>IFERROR(INDEX('     2022    '!S:S,MATCH('Order Summary'!$A999,'     2022    '!$AN:$AN,0)),"")</f>
        <v/>
      </c>
      <c r="P999" s="96" t="str">
        <f t="shared" si="60"/>
        <v/>
      </c>
      <c r="R999" s="9"/>
      <c r="S999" s="9"/>
      <c r="T999" s="9"/>
      <c r="U999" s="9"/>
      <c r="V999" s="9"/>
      <c r="W999" s="9"/>
      <c r="X999" s="9"/>
      <c r="Y999" s="9"/>
      <c r="Z999" s="9"/>
      <c r="AA999" s="9"/>
      <c r="AB999" s="9"/>
      <c r="AC999" s="9"/>
      <c r="AD999" s="9"/>
      <c r="AE999" s="9"/>
      <c r="AF999" s="9"/>
      <c r="AG999" s="9"/>
      <c r="AH999" s="9"/>
      <c r="AI999" s="9"/>
      <c r="AJ999" s="9"/>
      <c r="AK999" s="9"/>
      <c r="AL999" s="9"/>
      <c r="AM999" s="9"/>
      <c r="AN999" s="9"/>
      <c r="AO999" s="9"/>
      <c r="AP999" s="9"/>
      <c r="AQ999" s="9"/>
      <c r="AR999" s="9"/>
      <c r="AS999" s="9"/>
      <c r="AT999" s="9"/>
      <c r="AU999" s="9"/>
      <c r="AV999" s="9"/>
      <c r="AW999" s="9"/>
      <c r="AX999" s="9"/>
      <c r="AY999" s="9"/>
      <c r="AZ999" s="9"/>
      <c r="BA999" s="9"/>
      <c r="BB999" s="9"/>
      <c r="BC999" s="9"/>
      <c r="BD999" s="9"/>
      <c r="BE999" s="9"/>
      <c r="BF999" s="9"/>
      <c r="BG999" s="9"/>
      <c r="BH999" s="9"/>
      <c r="BI999" s="9"/>
      <c r="BJ999" s="9"/>
      <c r="BK999" s="9"/>
      <c r="BL999" s="9"/>
      <c r="BM999" s="9"/>
      <c r="BN999" s="9"/>
      <c r="BO999" s="9"/>
      <c r="BP999" s="9"/>
      <c r="BQ999" s="9"/>
      <c r="BR999" s="9"/>
      <c r="BS999" s="9"/>
      <c r="BT999" s="9"/>
      <c r="BU999" s="9"/>
      <c r="BV999" s="9"/>
      <c r="BW999" s="9"/>
      <c r="BX999" s="9"/>
      <c r="BY999" s="9"/>
      <c r="BZ999" s="9"/>
    </row>
    <row r="1000" spans="1:78">
      <c r="A1000" s="50">
        <f t="shared" si="63"/>
        <v>989</v>
      </c>
      <c r="C1000" s="11" t="str">
        <f>IFERROR(INDEX('     2022    '!D:D,MATCH('Order Summary'!$A1000,'     2022    '!$AN:$AN,0)),"")</f>
        <v/>
      </c>
      <c r="D1000" s="11" t="str">
        <f>IFERROR(INDEX('     2022    '!C:C,MATCH('Order Summary'!$A1000,'     2022    '!$AN:$AN,0)),"")</f>
        <v/>
      </c>
      <c r="E1000" s="11" t="str">
        <f>IFERROR(INDEX('     2022    '!E:E,MATCH('Order Summary'!$A1000,'     2022    '!$AN:$AN,0)),"")</f>
        <v/>
      </c>
      <c r="F1000" s="96">
        <f>IFERROR(INDEX('     2022    '!AY:AY,MATCH($A1000,'     2022    '!$AN:$AN,0)),0)</f>
        <v>0</v>
      </c>
      <c r="G1000" s="180" t="str">
        <f>IFERROR(IF($O$3&gt;68,INDEX('     2022    '!I:I,MATCH($A1000,'     2022    '!$AN:$AN,0))*(1-'     2022    '!$BA$1),INDEX('     2022    '!I:I,MATCH($A1000,'     2022    '!$AN:$AN,0))),"")</f>
        <v/>
      </c>
      <c r="H1000" s="96">
        <f>IFERROR(INDEX('     2022    '!AZ:AZ,MATCH($A1000,'     2022    '!$AN:$AN,0)),0)</f>
        <v>0</v>
      </c>
      <c r="I1000" s="180" t="str">
        <f>IFERROR(IF($O$3&gt;68,INDEX('     2022    '!M:M,MATCH($A1000,'     2022    '!$AN:$AN,0))*(1-'     2022    '!$BA$1),INDEX('     2022    '!M:M,MATCH($A1000,'     2022    '!$AN:$AN,0))),"")</f>
        <v/>
      </c>
      <c r="J1000" s="181">
        <f t="shared" si="61"/>
        <v>0</v>
      </c>
      <c r="K1000" s="182" t="str">
        <f t="shared" si="62"/>
        <v/>
      </c>
      <c r="L1000" s="53"/>
      <c r="M1000" s="52" t="str">
        <f>IFERROR(INDEX('     2022    '!R:R,MATCH('Order Summary'!$A1000,'     2022    '!$AN:$AN,0)),"")</f>
        <v/>
      </c>
      <c r="N1000" s="52" t="str">
        <f>IFERROR(INDEX('     2022    '!V:V,MATCH('Order Summary'!$A1000,'     2022    '!$AN:$AN,0)),"")</f>
        <v/>
      </c>
      <c r="O1000" s="52" t="str">
        <f>IFERROR(INDEX('     2022    '!S:S,MATCH('Order Summary'!$A1000,'     2022    '!$AN:$AN,0)),"")</f>
        <v/>
      </c>
      <c r="P1000" s="96" t="str">
        <f t="shared" si="60"/>
        <v/>
      </c>
      <c r="R1000" s="9"/>
      <c r="S1000" s="9"/>
      <c r="T1000" s="9"/>
      <c r="U1000" s="9"/>
      <c r="V1000" s="9"/>
      <c r="W1000" s="9"/>
      <c r="X1000" s="9"/>
      <c r="Y1000" s="9"/>
      <c r="Z1000" s="9"/>
      <c r="AA1000" s="9"/>
      <c r="AB1000" s="9"/>
      <c r="AC1000" s="9"/>
      <c r="AD1000" s="9"/>
      <c r="AE1000" s="9"/>
      <c r="AF1000" s="9"/>
      <c r="AG1000" s="9"/>
      <c r="AH1000" s="9"/>
      <c r="AI1000" s="9"/>
      <c r="AJ1000" s="9"/>
      <c r="AK1000" s="9"/>
      <c r="AL1000" s="9"/>
      <c r="AM1000" s="9"/>
      <c r="AN1000" s="9"/>
      <c r="AO1000" s="9"/>
      <c r="AP1000" s="9"/>
      <c r="AQ1000" s="9"/>
      <c r="AR1000" s="9"/>
      <c r="AS1000" s="9"/>
      <c r="AT1000" s="9"/>
      <c r="AU1000" s="9"/>
      <c r="AV1000" s="9"/>
      <c r="AW1000" s="9"/>
      <c r="AX1000" s="9"/>
      <c r="AY1000" s="9"/>
      <c r="AZ1000" s="9"/>
      <c r="BA1000" s="9"/>
      <c r="BB1000" s="9"/>
      <c r="BC1000" s="9"/>
      <c r="BD1000" s="9"/>
      <c r="BE1000" s="9"/>
      <c r="BF1000" s="9"/>
      <c r="BG1000" s="9"/>
      <c r="BH1000" s="9"/>
      <c r="BI1000" s="9"/>
      <c r="BJ1000" s="9"/>
      <c r="BK1000" s="9"/>
      <c r="BL1000" s="9"/>
      <c r="BM1000" s="9"/>
      <c r="BN1000" s="9"/>
      <c r="BO1000" s="9"/>
      <c r="BP1000" s="9"/>
      <c r="BQ1000" s="9"/>
      <c r="BR1000" s="9"/>
      <c r="BS1000" s="9"/>
      <c r="BT1000" s="9"/>
      <c r="BU1000" s="9"/>
      <c r="BV1000" s="9"/>
      <c r="BW1000" s="9"/>
      <c r="BX1000" s="9"/>
      <c r="BY1000" s="9"/>
      <c r="BZ1000" s="9"/>
    </row>
    <row r="1001" spans="1:78">
      <c r="A1001" s="50">
        <f t="shared" si="63"/>
        <v>990</v>
      </c>
      <c r="C1001" s="11" t="str">
        <f>IFERROR(INDEX('     2022    '!D:D,MATCH('Order Summary'!$A1001,'     2022    '!$AN:$AN,0)),"")</f>
        <v/>
      </c>
      <c r="D1001" s="11" t="str">
        <f>IFERROR(INDEX('     2022    '!C:C,MATCH('Order Summary'!$A1001,'     2022    '!$AN:$AN,0)),"")</f>
        <v/>
      </c>
      <c r="E1001" s="11" t="str">
        <f>IFERROR(INDEX('     2022    '!E:E,MATCH('Order Summary'!$A1001,'     2022    '!$AN:$AN,0)),"")</f>
        <v/>
      </c>
      <c r="F1001" s="96">
        <f>IFERROR(INDEX('     2022    '!AY:AY,MATCH($A1001,'     2022    '!$AN:$AN,0)),0)</f>
        <v>0</v>
      </c>
      <c r="G1001" s="180" t="str">
        <f>IFERROR(IF($O$3&gt;68,INDEX('     2022    '!I:I,MATCH($A1001,'     2022    '!$AN:$AN,0))*(1-'     2022    '!$BA$1),INDEX('     2022    '!I:I,MATCH($A1001,'     2022    '!$AN:$AN,0))),"")</f>
        <v/>
      </c>
      <c r="H1001" s="96">
        <f>IFERROR(INDEX('     2022    '!AZ:AZ,MATCH($A1001,'     2022    '!$AN:$AN,0)),0)</f>
        <v>0</v>
      </c>
      <c r="I1001" s="180" t="str">
        <f>IFERROR(IF($O$3&gt;68,INDEX('     2022    '!M:M,MATCH($A1001,'     2022    '!$AN:$AN,0))*(1-'     2022    '!$BA$1),INDEX('     2022    '!M:M,MATCH($A1001,'     2022    '!$AN:$AN,0))),"")</f>
        <v/>
      </c>
      <c r="J1001" s="181">
        <f t="shared" si="61"/>
        <v>0</v>
      </c>
      <c r="K1001" s="182" t="str">
        <f t="shared" si="62"/>
        <v/>
      </c>
      <c r="L1001" s="53"/>
      <c r="M1001" s="52" t="str">
        <f>IFERROR(INDEX('     2022    '!R:R,MATCH('Order Summary'!$A1001,'     2022    '!$AN:$AN,0)),"")</f>
        <v/>
      </c>
      <c r="N1001" s="52" t="str">
        <f>IFERROR(INDEX('     2022    '!V:V,MATCH('Order Summary'!$A1001,'     2022    '!$AN:$AN,0)),"")</f>
        <v/>
      </c>
      <c r="O1001" s="52" t="str">
        <f>IFERROR(INDEX('     2022    '!S:S,MATCH('Order Summary'!$A1001,'     2022    '!$AN:$AN,0)),"")</f>
        <v/>
      </c>
      <c r="P1001" s="96" t="str">
        <f t="shared" si="60"/>
        <v/>
      </c>
      <c r="R1001" s="9"/>
      <c r="S1001" s="9"/>
      <c r="T1001" s="9"/>
      <c r="U1001" s="9"/>
      <c r="V1001" s="9"/>
      <c r="W1001" s="9"/>
      <c r="X1001" s="9"/>
      <c r="Y1001" s="9"/>
      <c r="Z1001" s="9"/>
      <c r="AA1001" s="9"/>
      <c r="AB1001" s="9"/>
      <c r="AC1001" s="9"/>
      <c r="AD1001" s="9"/>
      <c r="AE1001" s="9"/>
      <c r="AF1001" s="9"/>
      <c r="AG1001" s="9"/>
      <c r="AH1001" s="9"/>
      <c r="AI1001" s="9"/>
      <c r="AJ1001" s="9"/>
      <c r="AK1001" s="9"/>
      <c r="AL1001" s="9"/>
      <c r="AM1001" s="9"/>
      <c r="AN1001" s="9"/>
      <c r="AO1001" s="9"/>
      <c r="AP1001" s="9"/>
      <c r="AQ1001" s="9"/>
      <c r="AR1001" s="9"/>
      <c r="AS1001" s="9"/>
      <c r="AT1001" s="9"/>
      <c r="AU1001" s="9"/>
      <c r="AV1001" s="9"/>
      <c r="AW1001" s="9"/>
      <c r="AX1001" s="9"/>
      <c r="AY1001" s="9"/>
      <c r="AZ1001" s="9"/>
      <c r="BA1001" s="9"/>
      <c r="BB1001" s="9"/>
      <c r="BC1001" s="9"/>
      <c r="BD1001" s="9"/>
      <c r="BE1001" s="9"/>
      <c r="BF1001" s="9"/>
      <c r="BG1001" s="9"/>
      <c r="BH1001" s="9"/>
      <c r="BI1001" s="9"/>
      <c r="BJ1001" s="9"/>
      <c r="BK1001" s="9"/>
      <c r="BL1001" s="9"/>
      <c r="BM1001" s="9"/>
      <c r="BN1001" s="9"/>
      <c r="BO1001" s="9"/>
      <c r="BP1001" s="9"/>
      <c r="BQ1001" s="9"/>
      <c r="BR1001" s="9"/>
      <c r="BS1001" s="9"/>
      <c r="BT1001" s="9"/>
      <c r="BU1001" s="9"/>
      <c r="BV1001" s="9"/>
      <c r="BW1001" s="9"/>
      <c r="BX1001" s="9"/>
      <c r="BY1001" s="9"/>
      <c r="BZ1001" s="9"/>
    </row>
    <row r="1002" spans="1:78">
      <c r="A1002" s="50">
        <f t="shared" si="63"/>
        <v>991</v>
      </c>
      <c r="C1002" s="11" t="str">
        <f>IFERROR(INDEX('     2022    '!D:D,MATCH('Order Summary'!$A1002,'     2022    '!$AN:$AN,0)),"")</f>
        <v/>
      </c>
      <c r="D1002" s="11" t="str">
        <f>IFERROR(INDEX('     2022    '!C:C,MATCH('Order Summary'!$A1002,'     2022    '!$AN:$AN,0)),"")</f>
        <v/>
      </c>
      <c r="E1002" s="11" t="str">
        <f>IFERROR(INDEX('     2022    '!E:E,MATCH('Order Summary'!$A1002,'     2022    '!$AN:$AN,0)),"")</f>
        <v/>
      </c>
      <c r="F1002" s="96">
        <f>IFERROR(INDEX('     2022    '!AY:AY,MATCH($A1002,'     2022    '!$AN:$AN,0)),0)</f>
        <v>0</v>
      </c>
      <c r="G1002" s="180" t="str">
        <f>IFERROR(IF($O$3&gt;68,INDEX('     2022    '!I:I,MATCH($A1002,'     2022    '!$AN:$AN,0))*(1-'     2022    '!$BA$1),INDEX('     2022    '!I:I,MATCH($A1002,'     2022    '!$AN:$AN,0))),"")</f>
        <v/>
      </c>
      <c r="H1002" s="96">
        <f>IFERROR(INDEX('     2022    '!AZ:AZ,MATCH($A1002,'     2022    '!$AN:$AN,0)),0)</f>
        <v>0</v>
      </c>
      <c r="I1002" s="180" t="str">
        <f>IFERROR(IF($O$3&gt;68,INDEX('     2022    '!M:M,MATCH($A1002,'     2022    '!$AN:$AN,0))*(1-'     2022    '!$BA$1),INDEX('     2022    '!M:M,MATCH($A1002,'     2022    '!$AN:$AN,0))),"")</f>
        <v/>
      </c>
      <c r="J1002" s="181">
        <f t="shared" si="61"/>
        <v>0</v>
      </c>
      <c r="K1002" s="182" t="str">
        <f t="shared" si="62"/>
        <v/>
      </c>
      <c r="L1002" s="53"/>
      <c r="M1002" s="52" t="str">
        <f>IFERROR(INDEX('     2022    '!R:R,MATCH('Order Summary'!$A1002,'     2022    '!$AN:$AN,0)),"")</f>
        <v/>
      </c>
      <c r="N1002" s="52" t="str">
        <f>IFERROR(INDEX('     2022    '!V:V,MATCH('Order Summary'!$A1002,'     2022    '!$AN:$AN,0)),"")</f>
        <v/>
      </c>
      <c r="O1002" s="52" t="str">
        <f>IFERROR(INDEX('     2022    '!S:S,MATCH('Order Summary'!$A1002,'     2022    '!$AN:$AN,0)),"")</f>
        <v/>
      </c>
      <c r="P1002" s="96" t="str">
        <f t="shared" si="60"/>
        <v/>
      </c>
      <c r="R1002" s="9"/>
      <c r="S1002" s="9"/>
      <c r="T1002" s="9"/>
      <c r="U1002" s="9"/>
      <c r="V1002" s="9"/>
      <c r="W1002" s="9"/>
      <c r="X1002" s="9"/>
      <c r="Y1002" s="9"/>
      <c r="Z1002" s="9"/>
      <c r="AA1002" s="9"/>
      <c r="AB1002" s="9"/>
      <c r="AC1002" s="9"/>
      <c r="AD1002" s="9"/>
      <c r="AE1002" s="9"/>
      <c r="AF1002" s="9"/>
      <c r="AG1002" s="9"/>
      <c r="AH1002" s="9"/>
      <c r="AI1002" s="9"/>
      <c r="AJ1002" s="9"/>
      <c r="AK1002" s="9"/>
      <c r="AL1002" s="9"/>
      <c r="AM1002" s="9"/>
      <c r="AN1002" s="9"/>
      <c r="AO1002" s="9"/>
      <c r="AP1002" s="9"/>
      <c r="AQ1002" s="9"/>
      <c r="AR1002" s="9"/>
      <c r="AS1002" s="9"/>
      <c r="AT1002" s="9"/>
      <c r="AU1002" s="9"/>
      <c r="AV1002" s="9"/>
      <c r="AW1002" s="9"/>
      <c r="AX1002" s="9"/>
      <c r="AY1002" s="9"/>
      <c r="AZ1002" s="9"/>
      <c r="BA1002" s="9"/>
      <c r="BB1002" s="9"/>
      <c r="BC1002" s="9"/>
      <c r="BD1002" s="9"/>
      <c r="BE1002" s="9"/>
      <c r="BF1002" s="9"/>
      <c r="BG1002" s="9"/>
      <c r="BH1002" s="9"/>
      <c r="BI1002" s="9"/>
      <c r="BJ1002" s="9"/>
      <c r="BK1002" s="9"/>
      <c r="BL1002" s="9"/>
      <c r="BM1002" s="9"/>
      <c r="BN1002" s="9"/>
      <c r="BO1002" s="9"/>
      <c r="BP1002" s="9"/>
      <c r="BQ1002" s="9"/>
      <c r="BR1002" s="9"/>
      <c r="BS1002" s="9"/>
      <c r="BT1002" s="9"/>
      <c r="BU1002" s="9"/>
      <c r="BV1002" s="9"/>
      <c r="BW1002" s="9"/>
      <c r="BX1002" s="9"/>
      <c r="BY1002" s="9"/>
      <c r="BZ1002" s="9"/>
    </row>
    <row r="1003" spans="1:78">
      <c r="A1003" s="50">
        <f t="shared" si="63"/>
        <v>992</v>
      </c>
      <c r="C1003" s="11" t="str">
        <f>IFERROR(INDEX('     2022    '!D:D,MATCH('Order Summary'!$A1003,'     2022    '!$AN:$AN,0)),"")</f>
        <v/>
      </c>
      <c r="D1003" s="11" t="str">
        <f>IFERROR(INDEX('     2022    '!C:C,MATCH('Order Summary'!$A1003,'     2022    '!$AN:$AN,0)),"")</f>
        <v/>
      </c>
      <c r="E1003" s="11" t="str">
        <f>IFERROR(INDEX('     2022    '!E:E,MATCH('Order Summary'!$A1003,'     2022    '!$AN:$AN,0)),"")</f>
        <v/>
      </c>
      <c r="F1003" s="96">
        <f>IFERROR(INDEX('     2022    '!AY:AY,MATCH($A1003,'     2022    '!$AN:$AN,0)),0)</f>
        <v>0</v>
      </c>
      <c r="G1003" s="180" t="str">
        <f>IFERROR(IF($O$3&gt;68,INDEX('     2022    '!I:I,MATCH($A1003,'     2022    '!$AN:$AN,0))*(1-'     2022    '!$BA$1),INDEX('     2022    '!I:I,MATCH($A1003,'     2022    '!$AN:$AN,0))),"")</f>
        <v/>
      </c>
      <c r="H1003" s="96">
        <f>IFERROR(INDEX('     2022    '!AZ:AZ,MATCH($A1003,'     2022    '!$AN:$AN,0)),0)</f>
        <v>0</v>
      </c>
      <c r="I1003" s="180" t="str">
        <f>IFERROR(IF($O$3&gt;68,INDEX('     2022    '!M:M,MATCH($A1003,'     2022    '!$AN:$AN,0))*(1-'     2022    '!$BA$1),INDEX('     2022    '!M:M,MATCH($A1003,'     2022    '!$AN:$AN,0))),"")</f>
        <v/>
      </c>
      <c r="J1003" s="181">
        <f t="shared" si="61"/>
        <v>0</v>
      </c>
      <c r="K1003" s="182" t="str">
        <f t="shared" si="62"/>
        <v/>
      </c>
      <c r="L1003" s="53"/>
      <c r="M1003" s="52" t="str">
        <f>IFERROR(INDEX('     2022    '!R:R,MATCH('Order Summary'!$A1003,'     2022    '!$AN:$AN,0)),"")</f>
        <v/>
      </c>
      <c r="N1003" s="52" t="str">
        <f>IFERROR(INDEX('     2022    '!V:V,MATCH('Order Summary'!$A1003,'     2022    '!$AN:$AN,0)),"")</f>
        <v/>
      </c>
      <c r="O1003" s="52" t="str">
        <f>IFERROR(INDEX('     2022    '!S:S,MATCH('Order Summary'!$A1003,'     2022    '!$AN:$AN,0)),"")</f>
        <v/>
      </c>
      <c r="P1003" s="96" t="str">
        <f t="shared" si="60"/>
        <v/>
      </c>
      <c r="R1003" s="9"/>
      <c r="S1003" s="9"/>
      <c r="T1003" s="9"/>
      <c r="U1003" s="9"/>
      <c r="V1003" s="9"/>
      <c r="W1003" s="9"/>
      <c r="X1003" s="9"/>
      <c r="Y1003" s="9"/>
      <c r="Z1003" s="9"/>
      <c r="AA1003" s="9"/>
      <c r="AB1003" s="9"/>
      <c r="AC1003" s="9"/>
      <c r="AD1003" s="9"/>
      <c r="AE1003" s="9"/>
      <c r="AF1003" s="9"/>
      <c r="AG1003" s="9"/>
      <c r="AH1003" s="9"/>
      <c r="AI1003" s="9"/>
      <c r="AJ1003" s="9"/>
      <c r="AK1003" s="9"/>
      <c r="AL1003" s="9"/>
      <c r="AM1003" s="9"/>
      <c r="AN1003" s="9"/>
      <c r="AO1003" s="9"/>
      <c r="AP1003" s="9"/>
      <c r="AQ1003" s="9"/>
      <c r="AR1003" s="9"/>
      <c r="AS1003" s="9"/>
      <c r="AT1003" s="9"/>
      <c r="AU1003" s="9"/>
      <c r="AV1003" s="9"/>
      <c r="AW1003" s="9"/>
      <c r="AX1003" s="9"/>
      <c r="AY1003" s="9"/>
      <c r="AZ1003" s="9"/>
      <c r="BA1003" s="9"/>
      <c r="BB1003" s="9"/>
      <c r="BC1003" s="9"/>
      <c r="BD1003" s="9"/>
      <c r="BE1003" s="9"/>
      <c r="BF1003" s="9"/>
      <c r="BG1003" s="9"/>
      <c r="BH1003" s="9"/>
      <c r="BI1003" s="9"/>
      <c r="BJ1003" s="9"/>
      <c r="BK1003" s="9"/>
      <c r="BL1003" s="9"/>
      <c r="BM1003" s="9"/>
      <c r="BN1003" s="9"/>
      <c r="BO1003" s="9"/>
      <c r="BP1003" s="9"/>
      <c r="BQ1003" s="9"/>
      <c r="BR1003" s="9"/>
      <c r="BS1003" s="9"/>
      <c r="BT1003" s="9"/>
      <c r="BU1003" s="9"/>
      <c r="BV1003" s="9"/>
      <c r="BW1003" s="9"/>
      <c r="BX1003" s="9"/>
      <c r="BY1003" s="9"/>
      <c r="BZ1003" s="9"/>
    </row>
    <row r="1004" spans="1:78">
      <c r="A1004" s="50">
        <f t="shared" si="63"/>
        <v>993</v>
      </c>
      <c r="C1004" s="11" t="str">
        <f>IFERROR(INDEX('     2022    '!D:D,MATCH('Order Summary'!$A1004,'     2022    '!$AN:$AN,0)),"")</f>
        <v/>
      </c>
      <c r="D1004" s="11" t="str">
        <f>IFERROR(INDEX('     2022    '!C:C,MATCH('Order Summary'!$A1004,'     2022    '!$AN:$AN,0)),"")</f>
        <v/>
      </c>
      <c r="E1004" s="11" t="str">
        <f>IFERROR(INDEX('     2022    '!E:E,MATCH('Order Summary'!$A1004,'     2022    '!$AN:$AN,0)),"")</f>
        <v/>
      </c>
      <c r="F1004" s="96">
        <f>IFERROR(INDEX('     2022    '!AY:AY,MATCH($A1004,'     2022    '!$AN:$AN,0)),0)</f>
        <v>0</v>
      </c>
      <c r="G1004" s="180" t="str">
        <f>IFERROR(IF($O$3&gt;68,INDEX('     2022    '!I:I,MATCH($A1004,'     2022    '!$AN:$AN,0))*(1-'     2022    '!$BA$1),INDEX('     2022    '!I:I,MATCH($A1004,'     2022    '!$AN:$AN,0))),"")</f>
        <v/>
      </c>
      <c r="H1004" s="96">
        <f>IFERROR(INDEX('     2022    '!AZ:AZ,MATCH($A1004,'     2022    '!$AN:$AN,0)),0)</f>
        <v>0</v>
      </c>
      <c r="I1004" s="180" t="str">
        <f>IFERROR(IF($O$3&gt;68,INDEX('     2022    '!M:M,MATCH($A1004,'     2022    '!$AN:$AN,0))*(1-'     2022    '!$BA$1),INDEX('     2022    '!M:M,MATCH($A1004,'     2022    '!$AN:$AN,0))),"")</f>
        <v/>
      </c>
      <c r="J1004" s="181">
        <f t="shared" si="61"/>
        <v>0</v>
      </c>
      <c r="K1004" s="182" t="str">
        <f t="shared" si="62"/>
        <v/>
      </c>
      <c r="L1004" s="53"/>
      <c r="M1004" s="52" t="str">
        <f>IFERROR(INDEX('     2022    '!R:R,MATCH('Order Summary'!$A1004,'     2022    '!$AN:$AN,0)),"")</f>
        <v/>
      </c>
      <c r="N1004" s="52" t="str">
        <f>IFERROR(INDEX('     2022    '!V:V,MATCH('Order Summary'!$A1004,'     2022    '!$AN:$AN,0)),"")</f>
        <v/>
      </c>
      <c r="O1004" s="52" t="str">
        <f>IFERROR(INDEX('     2022    '!S:S,MATCH('Order Summary'!$A1004,'     2022    '!$AN:$AN,0)),"")</f>
        <v/>
      </c>
      <c r="P1004" s="96" t="str">
        <f t="shared" si="60"/>
        <v/>
      </c>
      <c r="R1004" s="9"/>
      <c r="S1004" s="9"/>
      <c r="T1004" s="9"/>
      <c r="U1004" s="9"/>
      <c r="V1004" s="9"/>
      <c r="W1004" s="9"/>
      <c r="X1004" s="9"/>
      <c r="Y1004" s="9"/>
      <c r="Z1004" s="9"/>
      <c r="AA1004" s="9"/>
      <c r="AB1004" s="9"/>
      <c r="AC1004" s="9"/>
      <c r="AD1004" s="9"/>
      <c r="AE1004" s="9"/>
      <c r="AF1004" s="9"/>
      <c r="AG1004" s="9"/>
      <c r="AH1004" s="9"/>
      <c r="AI1004" s="9"/>
      <c r="AJ1004" s="9"/>
      <c r="AK1004" s="9"/>
      <c r="AL1004" s="9"/>
      <c r="AM1004" s="9"/>
      <c r="AN1004" s="9"/>
      <c r="AO1004" s="9"/>
      <c r="AP1004" s="9"/>
      <c r="AQ1004" s="9"/>
      <c r="AR1004" s="9"/>
      <c r="AS1004" s="9"/>
      <c r="AT1004" s="9"/>
      <c r="AU1004" s="9"/>
      <c r="AV1004" s="9"/>
      <c r="AW1004" s="9"/>
      <c r="AX1004" s="9"/>
      <c r="AY1004" s="9"/>
      <c r="AZ1004" s="9"/>
      <c r="BA1004" s="9"/>
      <c r="BB1004" s="9"/>
      <c r="BC1004" s="9"/>
      <c r="BD1004" s="9"/>
      <c r="BE1004" s="9"/>
      <c r="BF1004" s="9"/>
      <c r="BG1004" s="9"/>
      <c r="BH1004" s="9"/>
      <c r="BI1004" s="9"/>
      <c r="BJ1004" s="9"/>
      <c r="BK1004" s="9"/>
      <c r="BL1004" s="9"/>
      <c r="BM1004" s="9"/>
      <c r="BN1004" s="9"/>
      <c r="BO1004" s="9"/>
      <c r="BP1004" s="9"/>
      <c r="BQ1004" s="9"/>
      <c r="BR1004" s="9"/>
      <c r="BS1004" s="9"/>
      <c r="BT1004" s="9"/>
      <c r="BU1004" s="9"/>
      <c r="BV1004" s="9"/>
      <c r="BW1004" s="9"/>
      <c r="BX1004" s="9"/>
      <c r="BY1004" s="9"/>
      <c r="BZ1004" s="9"/>
    </row>
    <row r="1005" spans="1:78">
      <c r="A1005" s="50">
        <f t="shared" si="63"/>
        <v>994</v>
      </c>
      <c r="C1005" s="11" t="str">
        <f>IFERROR(INDEX('     2022    '!D:D,MATCH('Order Summary'!$A1005,'     2022    '!$AN:$AN,0)),"")</f>
        <v/>
      </c>
      <c r="D1005" s="11" t="str">
        <f>IFERROR(INDEX('     2022    '!C:C,MATCH('Order Summary'!$A1005,'     2022    '!$AN:$AN,0)),"")</f>
        <v/>
      </c>
      <c r="E1005" s="11" t="str">
        <f>IFERROR(INDEX('     2022    '!E:E,MATCH('Order Summary'!$A1005,'     2022    '!$AN:$AN,0)),"")</f>
        <v/>
      </c>
      <c r="F1005" s="96">
        <f>IFERROR(INDEX('     2022    '!AY:AY,MATCH($A1005,'     2022    '!$AN:$AN,0)),0)</f>
        <v>0</v>
      </c>
      <c r="G1005" s="180" t="str">
        <f>IFERROR(IF($O$3&gt;68,INDEX('     2022    '!I:I,MATCH($A1005,'     2022    '!$AN:$AN,0))*(1-'     2022    '!$BA$1),INDEX('     2022    '!I:I,MATCH($A1005,'     2022    '!$AN:$AN,0))),"")</f>
        <v/>
      </c>
      <c r="H1005" s="96">
        <f>IFERROR(INDEX('     2022    '!AZ:AZ,MATCH($A1005,'     2022    '!$AN:$AN,0)),0)</f>
        <v>0</v>
      </c>
      <c r="I1005" s="180" t="str">
        <f>IFERROR(IF($O$3&gt;68,INDEX('     2022    '!M:M,MATCH($A1005,'     2022    '!$AN:$AN,0))*(1-'     2022    '!$BA$1),INDEX('     2022    '!M:M,MATCH($A1005,'     2022    '!$AN:$AN,0))),"")</f>
        <v/>
      </c>
      <c r="J1005" s="181">
        <f t="shared" si="61"/>
        <v>0</v>
      </c>
      <c r="K1005" s="182" t="str">
        <f t="shared" si="62"/>
        <v/>
      </c>
      <c r="L1005" s="53"/>
      <c r="M1005" s="52" t="str">
        <f>IFERROR(INDEX('     2022    '!R:R,MATCH('Order Summary'!$A1005,'     2022    '!$AN:$AN,0)),"")</f>
        <v/>
      </c>
      <c r="N1005" s="52" t="str">
        <f>IFERROR(INDEX('     2022    '!V:V,MATCH('Order Summary'!$A1005,'     2022    '!$AN:$AN,0)),"")</f>
        <v/>
      </c>
      <c r="O1005" s="52" t="str">
        <f>IFERROR(INDEX('     2022    '!S:S,MATCH('Order Summary'!$A1005,'     2022    '!$AN:$AN,0)),"")</f>
        <v/>
      </c>
      <c r="P1005" s="96" t="str">
        <f t="shared" si="60"/>
        <v/>
      </c>
      <c r="R1005" s="9"/>
      <c r="S1005" s="9"/>
      <c r="T1005" s="9"/>
      <c r="U1005" s="9"/>
      <c r="V1005" s="9"/>
      <c r="W1005" s="9"/>
      <c r="X1005" s="9"/>
      <c r="Y1005" s="9"/>
      <c r="Z1005" s="9"/>
      <c r="AA1005" s="9"/>
      <c r="AB1005" s="9"/>
      <c r="AC1005" s="9"/>
      <c r="AD1005" s="9"/>
      <c r="AE1005" s="9"/>
      <c r="AF1005" s="9"/>
      <c r="AG1005" s="9"/>
      <c r="AH1005" s="9"/>
      <c r="AI1005" s="9"/>
      <c r="AJ1005" s="9"/>
      <c r="AK1005" s="9"/>
      <c r="AL1005" s="9"/>
      <c r="AM1005" s="9"/>
      <c r="AN1005" s="9"/>
      <c r="AO1005" s="9"/>
      <c r="AP1005" s="9"/>
      <c r="AQ1005" s="9"/>
      <c r="AR1005" s="9"/>
      <c r="AS1005" s="9"/>
      <c r="AT1005" s="9"/>
      <c r="AU1005" s="9"/>
      <c r="AV1005" s="9"/>
      <c r="AW1005" s="9"/>
      <c r="AX1005" s="9"/>
      <c r="AY1005" s="9"/>
      <c r="AZ1005" s="9"/>
      <c r="BA1005" s="9"/>
      <c r="BB1005" s="9"/>
      <c r="BC1005" s="9"/>
      <c r="BD1005" s="9"/>
      <c r="BE1005" s="9"/>
      <c r="BF1005" s="9"/>
      <c r="BG1005" s="9"/>
      <c r="BH1005" s="9"/>
      <c r="BI1005" s="9"/>
      <c r="BJ1005" s="9"/>
      <c r="BK1005" s="9"/>
      <c r="BL1005" s="9"/>
      <c r="BM1005" s="9"/>
      <c r="BN1005" s="9"/>
      <c r="BO1005" s="9"/>
      <c r="BP1005" s="9"/>
      <c r="BQ1005" s="9"/>
      <c r="BR1005" s="9"/>
      <c r="BS1005" s="9"/>
      <c r="BT1005" s="9"/>
      <c r="BU1005" s="9"/>
      <c r="BV1005" s="9"/>
      <c r="BW1005" s="9"/>
      <c r="BX1005" s="9"/>
      <c r="BY1005" s="9"/>
      <c r="BZ1005" s="9"/>
    </row>
    <row r="1006" spans="1:78">
      <c r="A1006" s="50">
        <f t="shared" si="63"/>
        <v>995</v>
      </c>
      <c r="C1006" s="11" t="str">
        <f>IFERROR(INDEX('     2022    '!D:D,MATCH('Order Summary'!$A1006,'     2022    '!$AN:$AN,0)),"")</f>
        <v/>
      </c>
      <c r="D1006" s="11" t="str">
        <f>IFERROR(INDEX('     2022    '!C:C,MATCH('Order Summary'!$A1006,'     2022    '!$AN:$AN,0)),"")</f>
        <v/>
      </c>
      <c r="E1006" s="11" t="str">
        <f>IFERROR(INDEX('     2022    '!E:E,MATCH('Order Summary'!$A1006,'     2022    '!$AN:$AN,0)),"")</f>
        <v/>
      </c>
      <c r="F1006" s="96">
        <f>IFERROR(INDEX('     2022    '!AY:AY,MATCH($A1006,'     2022    '!$AN:$AN,0)),0)</f>
        <v>0</v>
      </c>
      <c r="G1006" s="180" t="str">
        <f>IFERROR(IF($O$3&gt;68,INDEX('     2022    '!I:I,MATCH($A1006,'     2022    '!$AN:$AN,0))*(1-'     2022    '!$BA$1),INDEX('     2022    '!I:I,MATCH($A1006,'     2022    '!$AN:$AN,0))),"")</f>
        <v/>
      </c>
      <c r="H1006" s="96">
        <f>IFERROR(INDEX('     2022    '!AZ:AZ,MATCH($A1006,'     2022    '!$AN:$AN,0)),0)</f>
        <v>0</v>
      </c>
      <c r="I1006" s="180" t="str">
        <f>IFERROR(IF($O$3&gt;68,INDEX('     2022    '!M:M,MATCH($A1006,'     2022    '!$AN:$AN,0))*(1-'     2022    '!$BA$1),INDEX('     2022    '!M:M,MATCH($A1006,'     2022    '!$AN:$AN,0))),"")</f>
        <v/>
      </c>
      <c r="J1006" s="181">
        <f t="shared" si="61"/>
        <v>0</v>
      </c>
      <c r="K1006" s="182" t="str">
        <f t="shared" si="62"/>
        <v/>
      </c>
      <c r="L1006" s="53"/>
      <c r="M1006" s="52" t="str">
        <f>IFERROR(INDEX('     2022    '!R:R,MATCH('Order Summary'!$A1006,'     2022    '!$AN:$AN,0)),"")</f>
        <v/>
      </c>
      <c r="N1006" s="52" t="str">
        <f>IFERROR(INDEX('     2022    '!V:V,MATCH('Order Summary'!$A1006,'     2022    '!$AN:$AN,0)),"")</f>
        <v/>
      </c>
      <c r="O1006" s="52" t="str">
        <f>IFERROR(INDEX('     2022    '!S:S,MATCH('Order Summary'!$A1006,'     2022    '!$AN:$AN,0)),"")</f>
        <v/>
      </c>
      <c r="P1006" s="96" t="str">
        <f t="shared" si="60"/>
        <v/>
      </c>
      <c r="R1006" s="9"/>
      <c r="S1006" s="9"/>
      <c r="T1006" s="9"/>
      <c r="U1006" s="9"/>
      <c r="V1006" s="9"/>
      <c r="W1006" s="9"/>
      <c r="X1006" s="9"/>
      <c r="Y1006" s="9"/>
      <c r="Z1006" s="9"/>
      <c r="AA1006" s="9"/>
      <c r="AB1006" s="9"/>
      <c r="AC1006" s="9"/>
      <c r="AD1006" s="9"/>
      <c r="AE1006" s="9"/>
      <c r="AF1006" s="9"/>
      <c r="AG1006" s="9"/>
      <c r="AH1006" s="9"/>
      <c r="AI1006" s="9"/>
      <c r="AJ1006" s="9"/>
      <c r="AK1006" s="9"/>
      <c r="AL1006" s="9"/>
      <c r="AM1006" s="9"/>
      <c r="AN1006" s="9"/>
      <c r="AO1006" s="9"/>
      <c r="AP1006" s="9"/>
      <c r="AQ1006" s="9"/>
      <c r="AR1006" s="9"/>
      <c r="AS1006" s="9"/>
      <c r="AT1006" s="9"/>
      <c r="AU1006" s="9"/>
      <c r="AV1006" s="9"/>
      <c r="AW1006" s="9"/>
      <c r="AX1006" s="9"/>
      <c r="AY1006" s="9"/>
      <c r="AZ1006" s="9"/>
      <c r="BA1006" s="9"/>
      <c r="BB1006" s="9"/>
      <c r="BC1006" s="9"/>
      <c r="BD1006" s="9"/>
      <c r="BE1006" s="9"/>
      <c r="BF1006" s="9"/>
      <c r="BG1006" s="9"/>
      <c r="BH1006" s="9"/>
      <c r="BI1006" s="9"/>
      <c r="BJ1006" s="9"/>
      <c r="BK1006" s="9"/>
      <c r="BL1006" s="9"/>
      <c r="BM1006" s="9"/>
      <c r="BN1006" s="9"/>
      <c r="BO1006" s="9"/>
      <c r="BP1006" s="9"/>
      <c r="BQ1006" s="9"/>
      <c r="BR1006" s="9"/>
      <c r="BS1006" s="9"/>
      <c r="BT1006" s="9"/>
      <c r="BU1006" s="9"/>
      <c r="BV1006" s="9"/>
      <c r="BW1006" s="9"/>
      <c r="BX1006" s="9"/>
      <c r="BY1006" s="9"/>
      <c r="BZ1006" s="9"/>
    </row>
    <row r="1007" spans="1:78">
      <c r="A1007" s="50">
        <f t="shared" si="63"/>
        <v>996</v>
      </c>
      <c r="C1007" s="11" t="str">
        <f>IFERROR(INDEX('     2022    '!D:D,MATCH('Order Summary'!$A1007,'     2022    '!$AN:$AN,0)),"")</f>
        <v/>
      </c>
      <c r="D1007" s="11" t="str">
        <f>IFERROR(INDEX('     2022    '!C:C,MATCH('Order Summary'!$A1007,'     2022    '!$AN:$AN,0)),"")</f>
        <v/>
      </c>
      <c r="E1007" s="11" t="str">
        <f>IFERROR(INDEX('     2022    '!E:E,MATCH('Order Summary'!$A1007,'     2022    '!$AN:$AN,0)),"")</f>
        <v/>
      </c>
      <c r="F1007" s="96">
        <f>IFERROR(INDEX('     2022    '!AY:AY,MATCH($A1007,'     2022    '!$AN:$AN,0)),0)</f>
        <v>0</v>
      </c>
      <c r="G1007" s="180" t="str">
        <f>IFERROR(IF($O$3&gt;68,INDEX('     2022    '!I:I,MATCH($A1007,'     2022    '!$AN:$AN,0))*(1-'     2022    '!$BA$1),INDEX('     2022    '!I:I,MATCH($A1007,'     2022    '!$AN:$AN,0))),"")</f>
        <v/>
      </c>
      <c r="H1007" s="96">
        <f>IFERROR(INDEX('     2022    '!AZ:AZ,MATCH($A1007,'     2022    '!$AN:$AN,0)),0)</f>
        <v>0</v>
      </c>
      <c r="I1007" s="180" t="str">
        <f>IFERROR(IF($O$3&gt;68,INDEX('     2022    '!M:M,MATCH($A1007,'     2022    '!$AN:$AN,0))*(1-'     2022    '!$BA$1),INDEX('     2022    '!M:M,MATCH($A1007,'     2022    '!$AN:$AN,0))),"")</f>
        <v/>
      </c>
      <c r="J1007" s="181">
        <f t="shared" si="61"/>
        <v>0</v>
      </c>
      <c r="K1007" s="182" t="str">
        <f t="shared" si="62"/>
        <v/>
      </c>
      <c r="L1007" s="53"/>
      <c r="M1007" s="52" t="str">
        <f>IFERROR(INDEX('     2022    '!R:R,MATCH('Order Summary'!$A1007,'     2022    '!$AN:$AN,0)),"")</f>
        <v/>
      </c>
      <c r="N1007" s="52" t="str">
        <f>IFERROR(INDEX('     2022    '!V:V,MATCH('Order Summary'!$A1007,'     2022    '!$AN:$AN,0)),"")</f>
        <v/>
      </c>
      <c r="O1007" s="52" t="str">
        <f>IFERROR(INDEX('     2022    '!S:S,MATCH('Order Summary'!$A1007,'     2022    '!$AN:$AN,0)),"")</f>
        <v/>
      </c>
      <c r="P1007" s="96" t="str">
        <f t="shared" si="60"/>
        <v/>
      </c>
      <c r="R1007" s="9"/>
      <c r="S1007" s="9"/>
      <c r="T1007" s="9"/>
      <c r="U1007" s="9"/>
      <c r="V1007" s="9"/>
      <c r="W1007" s="9"/>
      <c r="X1007" s="9"/>
      <c r="Y1007" s="9"/>
      <c r="Z1007" s="9"/>
      <c r="AA1007" s="9"/>
      <c r="AB1007" s="9"/>
      <c r="AC1007" s="9"/>
      <c r="AD1007" s="9"/>
      <c r="AE1007" s="9"/>
      <c r="AF1007" s="9"/>
      <c r="AG1007" s="9"/>
      <c r="AH1007" s="9"/>
      <c r="AI1007" s="9"/>
      <c r="AJ1007" s="9"/>
      <c r="AK1007" s="9"/>
      <c r="AL1007" s="9"/>
      <c r="AM1007" s="9"/>
      <c r="AN1007" s="9"/>
      <c r="AO1007" s="9"/>
      <c r="AP1007" s="9"/>
      <c r="AQ1007" s="9"/>
      <c r="AR1007" s="9"/>
      <c r="AS1007" s="9"/>
      <c r="AT1007" s="9"/>
      <c r="AU1007" s="9"/>
      <c r="AV1007" s="9"/>
      <c r="AW1007" s="9"/>
      <c r="AX1007" s="9"/>
      <c r="AY1007" s="9"/>
      <c r="AZ1007" s="9"/>
      <c r="BA1007" s="9"/>
      <c r="BB1007" s="9"/>
      <c r="BC1007" s="9"/>
      <c r="BD1007" s="9"/>
      <c r="BE1007" s="9"/>
      <c r="BF1007" s="9"/>
      <c r="BG1007" s="9"/>
      <c r="BH1007" s="9"/>
      <c r="BI1007" s="9"/>
      <c r="BJ1007" s="9"/>
      <c r="BK1007" s="9"/>
      <c r="BL1007" s="9"/>
      <c r="BM1007" s="9"/>
      <c r="BN1007" s="9"/>
      <c r="BO1007" s="9"/>
      <c r="BP1007" s="9"/>
      <c r="BQ1007" s="9"/>
      <c r="BR1007" s="9"/>
      <c r="BS1007" s="9"/>
      <c r="BT1007" s="9"/>
      <c r="BU1007" s="9"/>
      <c r="BV1007" s="9"/>
      <c r="BW1007" s="9"/>
      <c r="BX1007" s="9"/>
      <c r="BY1007" s="9"/>
      <c r="BZ1007" s="9"/>
    </row>
    <row r="1008" spans="1:78">
      <c r="A1008" s="50">
        <f t="shared" si="63"/>
        <v>997</v>
      </c>
      <c r="C1008" s="11" t="str">
        <f>IFERROR(INDEX('     2022    '!D:D,MATCH('Order Summary'!$A1008,'     2022    '!$AN:$AN,0)),"")</f>
        <v/>
      </c>
      <c r="D1008" s="11" t="str">
        <f>IFERROR(INDEX('     2022    '!C:C,MATCH('Order Summary'!$A1008,'     2022    '!$AN:$AN,0)),"")</f>
        <v/>
      </c>
      <c r="E1008" s="11" t="str">
        <f>IFERROR(INDEX('     2022    '!E:E,MATCH('Order Summary'!$A1008,'     2022    '!$AN:$AN,0)),"")</f>
        <v/>
      </c>
      <c r="F1008" s="96">
        <f>IFERROR(INDEX('     2022    '!AY:AY,MATCH($A1008,'     2022    '!$AN:$AN,0)),0)</f>
        <v>0</v>
      </c>
      <c r="G1008" s="180" t="str">
        <f>IFERROR(IF($O$3&gt;68,INDEX('     2022    '!I:I,MATCH($A1008,'     2022    '!$AN:$AN,0))*(1-'     2022    '!$BA$1),INDEX('     2022    '!I:I,MATCH($A1008,'     2022    '!$AN:$AN,0))),"")</f>
        <v/>
      </c>
      <c r="H1008" s="96">
        <f>IFERROR(INDEX('     2022    '!AZ:AZ,MATCH($A1008,'     2022    '!$AN:$AN,0)),0)</f>
        <v>0</v>
      </c>
      <c r="I1008" s="180" t="str">
        <f>IFERROR(IF($O$3&gt;68,INDEX('     2022    '!M:M,MATCH($A1008,'     2022    '!$AN:$AN,0))*(1-'     2022    '!$BA$1),INDEX('     2022    '!M:M,MATCH($A1008,'     2022    '!$AN:$AN,0))),"")</f>
        <v/>
      </c>
      <c r="J1008" s="181">
        <f t="shared" si="61"/>
        <v>0</v>
      </c>
      <c r="K1008" s="182" t="str">
        <f t="shared" si="62"/>
        <v/>
      </c>
      <c r="L1008" s="53"/>
      <c r="M1008" s="52" t="str">
        <f>IFERROR(INDEX('     2022    '!R:R,MATCH('Order Summary'!$A1008,'     2022    '!$AN:$AN,0)),"")</f>
        <v/>
      </c>
      <c r="N1008" s="52" t="str">
        <f>IFERROR(INDEX('     2022    '!V:V,MATCH('Order Summary'!$A1008,'     2022    '!$AN:$AN,0)),"")</f>
        <v/>
      </c>
      <c r="O1008" s="52" t="str">
        <f>IFERROR(INDEX('     2022    '!S:S,MATCH('Order Summary'!$A1008,'     2022    '!$AN:$AN,0)),"")</f>
        <v/>
      </c>
      <c r="P1008" s="96" t="str">
        <f t="shared" si="60"/>
        <v/>
      </c>
      <c r="R1008" s="9"/>
      <c r="S1008" s="9"/>
      <c r="T1008" s="9"/>
      <c r="U1008" s="9"/>
      <c r="V1008" s="9"/>
      <c r="W1008" s="9"/>
      <c r="X1008" s="9"/>
      <c r="Y1008" s="9"/>
      <c r="Z1008" s="9"/>
      <c r="AA1008" s="9"/>
      <c r="AB1008" s="9"/>
      <c r="AC1008" s="9"/>
      <c r="AD1008" s="9"/>
      <c r="AE1008" s="9"/>
      <c r="AF1008" s="9"/>
      <c r="AG1008" s="9"/>
      <c r="AH1008" s="9"/>
      <c r="AI1008" s="9"/>
      <c r="AJ1008" s="9"/>
      <c r="AK1008" s="9"/>
      <c r="AL1008" s="9"/>
      <c r="AM1008" s="9"/>
      <c r="AN1008" s="9"/>
      <c r="AO1008" s="9"/>
      <c r="AP1008" s="9"/>
      <c r="AQ1008" s="9"/>
      <c r="AR1008" s="9"/>
      <c r="AS1008" s="9"/>
      <c r="AT1008" s="9"/>
      <c r="AU1008" s="9"/>
      <c r="AV1008" s="9"/>
      <c r="AW1008" s="9"/>
      <c r="AX1008" s="9"/>
      <c r="AY1008" s="9"/>
      <c r="AZ1008" s="9"/>
      <c r="BA1008" s="9"/>
      <c r="BB1008" s="9"/>
      <c r="BC1008" s="9"/>
      <c r="BD1008" s="9"/>
      <c r="BE1008" s="9"/>
      <c r="BF1008" s="9"/>
      <c r="BG1008" s="9"/>
      <c r="BH1008" s="9"/>
      <c r="BI1008" s="9"/>
      <c r="BJ1008" s="9"/>
      <c r="BK1008" s="9"/>
      <c r="BL1008" s="9"/>
      <c r="BM1008" s="9"/>
      <c r="BN1008" s="9"/>
      <c r="BO1008" s="9"/>
      <c r="BP1008" s="9"/>
      <c r="BQ1008" s="9"/>
      <c r="BR1008" s="9"/>
      <c r="BS1008" s="9"/>
      <c r="BT1008" s="9"/>
      <c r="BU1008" s="9"/>
      <c r="BV1008" s="9"/>
      <c r="BW1008" s="9"/>
      <c r="BX1008" s="9"/>
      <c r="BY1008" s="9"/>
      <c r="BZ1008" s="9"/>
    </row>
    <row r="1009" spans="1:78">
      <c r="A1009" s="50">
        <f t="shared" si="63"/>
        <v>998</v>
      </c>
      <c r="C1009" s="11" t="str">
        <f>IFERROR(INDEX('     2022    '!D:D,MATCH('Order Summary'!$A1009,'     2022    '!$AN:$AN,0)),"")</f>
        <v/>
      </c>
      <c r="D1009" s="11" t="str">
        <f>IFERROR(INDEX('     2022    '!C:C,MATCH('Order Summary'!$A1009,'     2022    '!$AN:$AN,0)),"")</f>
        <v/>
      </c>
      <c r="E1009" s="11" t="str">
        <f>IFERROR(INDEX('     2022    '!E:E,MATCH('Order Summary'!$A1009,'     2022    '!$AN:$AN,0)),"")</f>
        <v/>
      </c>
      <c r="F1009" s="96">
        <f>IFERROR(INDEX('     2022    '!AY:AY,MATCH($A1009,'     2022    '!$AN:$AN,0)),0)</f>
        <v>0</v>
      </c>
      <c r="G1009" s="180" t="str">
        <f>IFERROR(IF($O$3&gt;68,INDEX('     2022    '!I:I,MATCH($A1009,'     2022    '!$AN:$AN,0))*(1-'     2022    '!$BA$1),INDEX('     2022    '!I:I,MATCH($A1009,'     2022    '!$AN:$AN,0))),"")</f>
        <v/>
      </c>
      <c r="H1009" s="96">
        <f>IFERROR(INDEX('     2022    '!AZ:AZ,MATCH($A1009,'     2022    '!$AN:$AN,0)),0)</f>
        <v>0</v>
      </c>
      <c r="I1009" s="180" t="str">
        <f>IFERROR(IF($O$3&gt;68,INDEX('     2022    '!M:M,MATCH($A1009,'     2022    '!$AN:$AN,0))*(1-'     2022    '!$BA$1),INDEX('     2022    '!M:M,MATCH($A1009,'     2022    '!$AN:$AN,0))),"")</f>
        <v/>
      </c>
      <c r="J1009" s="181">
        <f t="shared" si="61"/>
        <v>0</v>
      </c>
      <c r="K1009" s="182" t="str">
        <f t="shared" si="62"/>
        <v/>
      </c>
      <c r="L1009" s="53"/>
      <c r="M1009" s="52" t="str">
        <f>IFERROR(INDEX('     2022    '!R:R,MATCH('Order Summary'!$A1009,'     2022    '!$AN:$AN,0)),"")</f>
        <v/>
      </c>
      <c r="N1009" s="52" t="str">
        <f>IFERROR(INDEX('     2022    '!V:V,MATCH('Order Summary'!$A1009,'     2022    '!$AN:$AN,0)),"")</f>
        <v/>
      </c>
      <c r="O1009" s="52" t="str">
        <f>IFERROR(INDEX('     2022    '!S:S,MATCH('Order Summary'!$A1009,'     2022    '!$AN:$AN,0)),"")</f>
        <v/>
      </c>
      <c r="P1009" s="96" t="str">
        <f t="shared" si="60"/>
        <v/>
      </c>
      <c r="R1009" s="9"/>
      <c r="S1009" s="9"/>
      <c r="T1009" s="9"/>
      <c r="U1009" s="9"/>
      <c r="V1009" s="9"/>
      <c r="W1009" s="9"/>
      <c r="X1009" s="9"/>
      <c r="Y1009" s="9"/>
      <c r="Z1009" s="9"/>
      <c r="AA1009" s="9"/>
      <c r="AB1009" s="9"/>
      <c r="AC1009" s="9"/>
      <c r="AD1009" s="9"/>
      <c r="AE1009" s="9"/>
      <c r="AF1009" s="9"/>
      <c r="AG1009" s="9"/>
      <c r="AH1009" s="9"/>
      <c r="AI1009" s="9"/>
      <c r="AJ1009" s="9"/>
      <c r="AK1009" s="9"/>
      <c r="AL1009" s="9"/>
      <c r="AM1009" s="9"/>
      <c r="AN1009" s="9"/>
      <c r="AO1009" s="9"/>
      <c r="AP1009" s="9"/>
      <c r="AQ1009" s="9"/>
      <c r="AR1009" s="9"/>
      <c r="AS1009" s="9"/>
      <c r="AT1009" s="9"/>
      <c r="AU1009" s="9"/>
      <c r="AV1009" s="9"/>
      <c r="AW1009" s="9"/>
      <c r="AX1009" s="9"/>
      <c r="AY1009" s="9"/>
      <c r="AZ1009" s="9"/>
      <c r="BA1009" s="9"/>
      <c r="BB1009" s="9"/>
      <c r="BC1009" s="9"/>
      <c r="BD1009" s="9"/>
      <c r="BE1009" s="9"/>
      <c r="BF1009" s="9"/>
      <c r="BG1009" s="9"/>
      <c r="BH1009" s="9"/>
      <c r="BI1009" s="9"/>
      <c r="BJ1009" s="9"/>
      <c r="BK1009" s="9"/>
      <c r="BL1009" s="9"/>
      <c r="BM1009" s="9"/>
      <c r="BN1009" s="9"/>
      <c r="BO1009" s="9"/>
      <c r="BP1009" s="9"/>
      <c r="BQ1009" s="9"/>
      <c r="BR1009" s="9"/>
      <c r="BS1009" s="9"/>
      <c r="BT1009" s="9"/>
      <c r="BU1009" s="9"/>
      <c r="BV1009" s="9"/>
      <c r="BW1009" s="9"/>
      <c r="BX1009" s="9"/>
      <c r="BY1009" s="9"/>
      <c r="BZ1009" s="9"/>
    </row>
    <row r="1010" spans="1:78">
      <c r="A1010" s="50">
        <f t="shared" si="63"/>
        <v>999</v>
      </c>
      <c r="C1010" s="11" t="str">
        <f>IFERROR(INDEX('     2022    '!D:D,MATCH('Order Summary'!$A1010,'     2022    '!$AN:$AN,0)),"")</f>
        <v/>
      </c>
      <c r="D1010" s="11" t="str">
        <f>IFERROR(INDEX('     2022    '!C:C,MATCH('Order Summary'!$A1010,'     2022    '!$AN:$AN,0)),"")</f>
        <v/>
      </c>
      <c r="E1010" s="11" t="str">
        <f>IFERROR(INDEX('     2022    '!E:E,MATCH('Order Summary'!$A1010,'     2022    '!$AN:$AN,0)),"")</f>
        <v/>
      </c>
      <c r="F1010" s="96">
        <f>IFERROR(INDEX('     2022    '!AY:AY,MATCH($A1010,'     2022    '!$AN:$AN,0)),0)</f>
        <v>0</v>
      </c>
      <c r="G1010" s="180" t="str">
        <f>IFERROR(IF($O$3&gt;68,INDEX('     2022    '!I:I,MATCH($A1010,'     2022    '!$AN:$AN,0))*(1-'     2022    '!$BA$1),INDEX('     2022    '!I:I,MATCH($A1010,'     2022    '!$AN:$AN,0))),"")</f>
        <v/>
      </c>
      <c r="H1010" s="96">
        <f>IFERROR(INDEX('     2022    '!AZ:AZ,MATCH($A1010,'     2022    '!$AN:$AN,0)),0)</f>
        <v>0</v>
      </c>
      <c r="I1010" s="180" t="str">
        <f>IFERROR(IF($O$3&gt;68,INDEX('     2022    '!M:M,MATCH($A1010,'     2022    '!$AN:$AN,0))*(1-'     2022    '!$BA$1),INDEX('     2022    '!M:M,MATCH($A1010,'     2022    '!$AN:$AN,0))),"")</f>
        <v/>
      </c>
      <c r="J1010" s="181">
        <f t="shared" si="61"/>
        <v>0</v>
      </c>
      <c r="K1010" s="182" t="str">
        <f t="shared" si="62"/>
        <v/>
      </c>
      <c r="L1010" s="53"/>
      <c r="M1010" s="52" t="str">
        <f>IFERROR(INDEX('     2022    '!R:R,MATCH('Order Summary'!$A1010,'     2022    '!$AN:$AN,0)),"")</f>
        <v/>
      </c>
      <c r="N1010" s="52" t="str">
        <f>IFERROR(INDEX('     2022    '!V:V,MATCH('Order Summary'!$A1010,'     2022    '!$AN:$AN,0)),"")</f>
        <v/>
      </c>
      <c r="O1010" s="52" t="str">
        <f>IFERROR(INDEX('     2022    '!S:S,MATCH('Order Summary'!$A1010,'     2022    '!$AN:$AN,0)),"")</f>
        <v/>
      </c>
      <c r="P1010" s="96" t="str">
        <f t="shared" si="60"/>
        <v/>
      </c>
      <c r="R1010" s="9"/>
      <c r="S1010" s="9"/>
      <c r="T1010" s="9"/>
      <c r="U1010" s="9"/>
      <c r="V1010" s="9"/>
      <c r="W1010" s="9"/>
      <c r="X1010" s="9"/>
      <c r="Y1010" s="9"/>
      <c r="Z1010" s="9"/>
      <c r="AA1010" s="9"/>
      <c r="AB1010" s="9"/>
      <c r="AC1010" s="9"/>
      <c r="AD1010" s="9"/>
      <c r="AE1010" s="9"/>
      <c r="AF1010" s="9"/>
      <c r="AG1010" s="9"/>
      <c r="AH1010" s="9"/>
      <c r="AI1010" s="9"/>
      <c r="AJ1010" s="9"/>
      <c r="AK1010" s="9"/>
      <c r="AL1010" s="9"/>
      <c r="AM1010" s="9"/>
      <c r="AN1010" s="9"/>
      <c r="AO1010" s="9"/>
      <c r="AP1010" s="9"/>
      <c r="AQ1010" s="9"/>
      <c r="AR1010" s="9"/>
      <c r="AS1010" s="9"/>
      <c r="AT1010" s="9"/>
      <c r="AU1010" s="9"/>
      <c r="AV1010" s="9"/>
      <c r="AW1010" s="9"/>
      <c r="AX1010" s="9"/>
      <c r="AY1010" s="9"/>
      <c r="AZ1010" s="9"/>
      <c r="BA1010" s="9"/>
      <c r="BB1010" s="9"/>
      <c r="BC1010" s="9"/>
      <c r="BD1010" s="9"/>
      <c r="BE1010" s="9"/>
      <c r="BF1010" s="9"/>
      <c r="BG1010" s="9"/>
      <c r="BH1010" s="9"/>
      <c r="BI1010" s="9"/>
      <c r="BJ1010" s="9"/>
      <c r="BK1010" s="9"/>
      <c r="BL1010" s="9"/>
      <c r="BM1010" s="9"/>
      <c r="BN1010" s="9"/>
      <c r="BO1010" s="9"/>
      <c r="BP1010" s="9"/>
      <c r="BQ1010" s="9"/>
      <c r="BR1010" s="9"/>
      <c r="BS1010" s="9"/>
      <c r="BT1010" s="9"/>
      <c r="BU1010" s="9"/>
      <c r="BV1010" s="9"/>
      <c r="BW1010" s="9"/>
      <c r="BX1010" s="9"/>
      <c r="BY1010" s="9"/>
      <c r="BZ1010" s="9"/>
    </row>
    <row r="1011" spans="1:78">
      <c r="A1011" s="50">
        <f t="shared" si="63"/>
        <v>1000</v>
      </c>
      <c r="C1011" s="11" t="str">
        <f>IFERROR(INDEX('     2022    '!D:D,MATCH('Order Summary'!$A1011,'     2022    '!$AN:$AN,0)),"")</f>
        <v/>
      </c>
      <c r="D1011" s="11" t="str">
        <f>IFERROR(INDEX('     2022    '!C:C,MATCH('Order Summary'!$A1011,'     2022    '!$AN:$AN,0)),"")</f>
        <v/>
      </c>
      <c r="E1011" s="11" t="str">
        <f>IFERROR(INDEX('     2022    '!E:E,MATCH('Order Summary'!$A1011,'     2022    '!$AN:$AN,0)),"")</f>
        <v/>
      </c>
      <c r="F1011" s="96">
        <f>IFERROR(INDEX('     2022    '!AY:AY,MATCH($A1011,'     2022    '!$AN:$AN,0)),0)</f>
        <v>0</v>
      </c>
      <c r="G1011" s="180" t="str">
        <f>IFERROR(IF($O$3&gt;68,INDEX('     2022    '!I:I,MATCH($A1011,'     2022    '!$AN:$AN,0))*(1-'     2022    '!$BA$1),INDEX('     2022    '!I:I,MATCH($A1011,'     2022    '!$AN:$AN,0))),"")</f>
        <v/>
      </c>
      <c r="H1011" s="96">
        <f>IFERROR(INDEX('     2022    '!AZ:AZ,MATCH($A1011,'     2022    '!$AN:$AN,0)),0)</f>
        <v>0</v>
      </c>
      <c r="I1011" s="180" t="str">
        <f>IFERROR(IF($O$3&gt;68,INDEX('     2022    '!M:M,MATCH($A1011,'     2022    '!$AN:$AN,0))*(1-'     2022    '!$BA$1),INDEX('     2022    '!M:M,MATCH($A1011,'     2022    '!$AN:$AN,0))),"")</f>
        <v/>
      </c>
      <c r="J1011" s="181">
        <f t="shared" si="61"/>
        <v>0</v>
      </c>
      <c r="K1011" s="182" t="str">
        <f t="shared" si="62"/>
        <v/>
      </c>
      <c r="L1011" s="53"/>
      <c r="M1011" s="52" t="str">
        <f>IFERROR(INDEX('     2022    '!R:R,MATCH('Order Summary'!$A1011,'     2022    '!$AN:$AN,0)),"")</f>
        <v/>
      </c>
      <c r="N1011" s="52" t="str">
        <f>IFERROR(INDEX('     2022    '!V:V,MATCH('Order Summary'!$A1011,'     2022    '!$AN:$AN,0)),"")</f>
        <v/>
      </c>
      <c r="O1011" s="52" t="str">
        <f>IFERROR(INDEX('     2022    '!S:S,MATCH('Order Summary'!$A1011,'     2022    '!$AN:$AN,0)),"")</f>
        <v/>
      </c>
      <c r="P1011" s="96" t="str">
        <f t="shared" si="60"/>
        <v/>
      </c>
      <c r="R1011" s="9"/>
      <c r="S1011" s="9"/>
      <c r="T1011" s="9"/>
      <c r="U1011" s="9"/>
      <c r="V1011" s="9"/>
      <c r="W1011" s="9"/>
      <c r="X1011" s="9"/>
      <c r="Y1011" s="9"/>
      <c r="Z1011" s="9"/>
      <c r="AA1011" s="9"/>
      <c r="AB1011" s="9"/>
      <c r="AC1011" s="9"/>
      <c r="AD1011" s="9"/>
      <c r="AE1011" s="9"/>
      <c r="AF1011" s="9"/>
      <c r="AG1011" s="9"/>
      <c r="AH1011" s="9"/>
      <c r="AI1011" s="9"/>
      <c r="AJ1011" s="9"/>
      <c r="AK1011" s="9"/>
      <c r="AL1011" s="9"/>
      <c r="AM1011" s="9"/>
      <c r="AN1011" s="9"/>
      <c r="AO1011" s="9"/>
      <c r="AP1011" s="9"/>
      <c r="AQ1011" s="9"/>
      <c r="AR1011" s="9"/>
      <c r="AS1011" s="9"/>
      <c r="AT1011" s="9"/>
      <c r="AU1011" s="9"/>
      <c r="AV1011" s="9"/>
      <c r="AW1011" s="9"/>
      <c r="AX1011" s="9"/>
      <c r="AY1011" s="9"/>
      <c r="AZ1011" s="9"/>
      <c r="BA1011" s="9"/>
      <c r="BB1011" s="9"/>
      <c r="BC1011" s="9"/>
      <c r="BD1011" s="9"/>
      <c r="BE1011" s="9"/>
      <c r="BF1011" s="9"/>
      <c r="BG1011" s="9"/>
      <c r="BH1011" s="9"/>
      <c r="BI1011" s="9"/>
      <c r="BJ1011" s="9"/>
      <c r="BK1011" s="9"/>
      <c r="BL1011" s="9"/>
      <c r="BM1011" s="9"/>
      <c r="BN1011" s="9"/>
      <c r="BO1011" s="9"/>
      <c r="BP1011" s="9"/>
      <c r="BQ1011" s="9"/>
      <c r="BR1011" s="9"/>
      <c r="BS1011" s="9"/>
      <c r="BT1011" s="9"/>
      <c r="BU1011" s="9"/>
      <c r="BV1011" s="9"/>
      <c r="BW1011" s="9"/>
      <c r="BX1011" s="9"/>
      <c r="BY1011" s="9"/>
      <c r="BZ1011" s="9"/>
    </row>
    <row r="1012" spans="1:78">
      <c r="A1012" s="50">
        <f t="shared" si="63"/>
        <v>1001</v>
      </c>
      <c r="C1012" s="11" t="str">
        <f>IFERROR(INDEX('     2022    '!D:D,MATCH('Order Summary'!$A1012,'     2022    '!$AN:$AN,0)),"")</f>
        <v/>
      </c>
      <c r="D1012" s="11" t="str">
        <f>IFERROR(INDEX('     2022    '!C:C,MATCH('Order Summary'!$A1012,'     2022    '!$AN:$AN,0)),"")</f>
        <v/>
      </c>
      <c r="E1012" s="11" t="str">
        <f>IFERROR(INDEX('     2022    '!E:E,MATCH('Order Summary'!$A1012,'     2022    '!$AN:$AN,0)),"")</f>
        <v/>
      </c>
      <c r="F1012" s="96">
        <f>IFERROR(INDEX('     2022    '!AY:AY,MATCH($A1012,'     2022    '!$AN:$AN,0)),0)</f>
        <v>0</v>
      </c>
      <c r="G1012" s="180" t="str">
        <f>IFERROR(IF($O$3&gt;68,INDEX('     2022    '!I:I,MATCH($A1012,'     2022    '!$AN:$AN,0))*(1-'     2022    '!$BA$1),INDEX('     2022    '!I:I,MATCH($A1012,'     2022    '!$AN:$AN,0))),"")</f>
        <v/>
      </c>
      <c r="H1012" s="96">
        <f>IFERROR(INDEX('     2022    '!AZ:AZ,MATCH($A1012,'     2022    '!$AN:$AN,0)),0)</f>
        <v>0</v>
      </c>
      <c r="I1012" s="180" t="str">
        <f>IFERROR(IF($O$3&gt;68,INDEX('     2022    '!M:M,MATCH($A1012,'     2022    '!$AN:$AN,0))*(1-'     2022    '!$BA$1),INDEX('     2022    '!M:M,MATCH($A1012,'     2022    '!$AN:$AN,0))),"")</f>
        <v/>
      </c>
      <c r="J1012" s="181">
        <f t="shared" si="61"/>
        <v>0</v>
      </c>
      <c r="K1012" s="182" t="str">
        <f t="shared" si="62"/>
        <v/>
      </c>
      <c r="L1012" s="53"/>
      <c r="M1012" s="52" t="str">
        <f>IFERROR(INDEX('     2022    '!R:R,MATCH('Order Summary'!$A1012,'     2022    '!$AN:$AN,0)),"")</f>
        <v/>
      </c>
      <c r="N1012" s="52" t="str">
        <f>IFERROR(INDEX('     2022    '!V:V,MATCH('Order Summary'!$A1012,'     2022    '!$AN:$AN,0)),"")</f>
        <v/>
      </c>
      <c r="O1012" s="52" t="str">
        <f>IFERROR(INDEX('     2022    '!S:S,MATCH('Order Summary'!$A1012,'     2022    '!$AN:$AN,0)),"")</f>
        <v/>
      </c>
      <c r="P1012" s="96" t="str">
        <f t="shared" si="60"/>
        <v/>
      </c>
      <c r="R1012" s="9"/>
      <c r="S1012" s="9"/>
      <c r="T1012" s="9"/>
      <c r="U1012" s="9"/>
      <c r="V1012" s="9"/>
      <c r="W1012" s="9"/>
      <c r="X1012" s="9"/>
      <c r="Y1012" s="9"/>
      <c r="Z1012" s="9"/>
      <c r="AA1012" s="9"/>
      <c r="AB1012" s="9"/>
      <c r="AC1012" s="9"/>
      <c r="AD1012" s="9"/>
      <c r="AE1012" s="9"/>
      <c r="AF1012" s="9"/>
      <c r="AG1012" s="9"/>
      <c r="AH1012" s="9"/>
      <c r="AI1012" s="9"/>
      <c r="AJ1012" s="9"/>
      <c r="AK1012" s="9"/>
      <c r="AL1012" s="9"/>
      <c r="AM1012" s="9"/>
      <c r="AN1012" s="9"/>
      <c r="AO1012" s="9"/>
      <c r="AP1012" s="9"/>
      <c r="AQ1012" s="9"/>
      <c r="AR1012" s="9"/>
      <c r="AS1012" s="9"/>
      <c r="AT1012" s="9"/>
      <c r="AU1012" s="9"/>
      <c r="AV1012" s="9"/>
      <c r="AW1012" s="9"/>
      <c r="AX1012" s="9"/>
      <c r="AY1012" s="9"/>
      <c r="AZ1012" s="9"/>
      <c r="BA1012" s="9"/>
      <c r="BB1012" s="9"/>
      <c r="BC1012" s="9"/>
      <c r="BD1012" s="9"/>
      <c r="BE1012" s="9"/>
      <c r="BF1012" s="9"/>
      <c r="BG1012" s="9"/>
      <c r="BH1012" s="9"/>
      <c r="BI1012" s="9"/>
      <c r="BJ1012" s="9"/>
      <c r="BK1012" s="9"/>
      <c r="BL1012" s="9"/>
      <c r="BM1012" s="9"/>
      <c r="BN1012" s="9"/>
      <c r="BO1012" s="9"/>
      <c r="BP1012" s="9"/>
      <c r="BQ1012" s="9"/>
      <c r="BR1012" s="9"/>
      <c r="BS1012" s="9"/>
      <c r="BT1012" s="9"/>
      <c r="BU1012" s="9"/>
      <c r="BV1012" s="9"/>
      <c r="BW1012" s="9"/>
      <c r="BX1012" s="9"/>
      <c r="BY1012" s="9"/>
      <c r="BZ1012" s="9"/>
    </row>
    <row r="1013" spans="1:78">
      <c r="A1013" s="50">
        <f t="shared" si="63"/>
        <v>1002</v>
      </c>
      <c r="C1013" s="11" t="str">
        <f>IFERROR(INDEX('     2022    '!D:D,MATCH('Order Summary'!$A1013,'     2022    '!$AN:$AN,0)),"")</f>
        <v/>
      </c>
      <c r="D1013" s="11" t="str">
        <f>IFERROR(INDEX('     2022    '!C:C,MATCH('Order Summary'!$A1013,'     2022    '!$AN:$AN,0)),"")</f>
        <v/>
      </c>
      <c r="E1013" s="11" t="str">
        <f>IFERROR(INDEX('     2022    '!E:E,MATCH('Order Summary'!$A1013,'     2022    '!$AN:$AN,0)),"")</f>
        <v/>
      </c>
      <c r="F1013" s="96">
        <f>IFERROR(INDEX('     2022    '!AY:AY,MATCH($A1013,'     2022    '!$AN:$AN,0)),0)</f>
        <v>0</v>
      </c>
      <c r="G1013" s="180" t="str">
        <f>IFERROR(IF($O$3&gt;68,INDEX('     2022    '!I:I,MATCH($A1013,'     2022    '!$AN:$AN,0))*(1-'     2022    '!$BA$1),INDEX('     2022    '!I:I,MATCH($A1013,'     2022    '!$AN:$AN,0))),"")</f>
        <v/>
      </c>
      <c r="H1013" s="96">
        <f>IFERROR(INDEX('     2022    '!AZ:AZ,MATCH($A1013,'     2022    '!$AN:$AN,0)),0)</f>
        <v>0</v>
      </c>
      <c r="I1013" s="180" t="str">
        <f>IFERROR(IF($O$3&gt;68,INDEX('     2022    '!M:M,MATCH($A1013,'     2022    '!$AN:$AN,0))*(1-'     2022    '!$BA$1),INDEX('     2022    '!M:M,MATCH($A1013,'     2022    '!$AN:$AN,0))),"")</f>
        <v/>
      </c>
      <c r="J1013" s="181">
        <f t="shared" si="61"/>
        <v>0</v>
      </c>
      <c r="K1013" s="182" t="str">
        <f t="shared" si="62"/>
        <v/>
      </c>
      <c r="L1013" s="53"/>
      <c r="M1013" s="52" t="str">
        <f>IFERROR(INDEX('     2022    '!R:R,MATCH('Order Summary'!$A1013,'     2022    '!$AN:$AN,0)),"")</f>
        <v/>
      </c>
      <c r="N1013" s="52" t="str">
        <f>IFERROR(INDEX('     2022    '!V:V,MATCH('Order Summary'!$A1013,'     2022    '!$AN:$AN,0)),"")</f>
        <v/>
      </c>
      <c r="O1013" s="52" t="str">
        <f>IFERROR(INDEX('     2022    '!S:S,MATCH('Order Summary'!$A1013,'     2022    '!$AN:$AN,0)),"")</f>
        <v/>
      </c>
      <c r="P1013" s="96" t="str">
        <f t="shared" si="60"/>
        <v/>
      </c>
      <c r="R1013" s="9"/>
      <c r="S1013" s="9"/>
      <c r="T1013" s="9"/>
      <c r="U1013" s="9"/>
      <c r="V1013" s="9"/>
      <c r="W1013" s="9"/>
      <c r="X1013" s="9"/>
      <c r="Y1013" s="9"/>
      <c r="Z1013" s="9"/>
      <c r="AA1013" s="9"/>
      <c r="AB1013" s="9"/>
      <c r="AC1013" s="9"/>
      <c r="AD1013" s="9"/>
      <c r="AE1013" s="9"/>
      <c r="AF1013" s="9"/>
      <c r="AG1013" s="9"/>
      <c r="AH1013" s="9"/>
      <c r="AI1013" s="9"/>
      <c r="AJ1013" s="9"/>
      <c r="AK1013" s="9"/>
      <c r="AL1013" s="9"/>
      <c r="AM1013" s="9"/>
      <c r="AN1013" s="9"/>
      <c r="AO1013" s="9"/>
      <c r="AP1013" s="9"/>
      <c r="AQ1013" s="9"/>
      <c r="AR1013" s="9"/>
      <c r="AS1013" s="9"/>
      <c r="AT1013" s="9"/>
      <c r="AU1013" s="9"/>
      <c r="AV1013" s="9"/>
      <c r="AW1013" s="9"/>
      <c r="AX1013" s="9"/>
      <c r="AY1013" s="9"/>
      <c r="AZ1013" s="9"/>
      <c r="BA1013" s="9"/>
      <c r="BB1013" s="9"/>
      <c r="BC1013" s="9"/>
      <c r="BD1013" s="9"/>
      <c r="BE1013" s="9"/>
      <c r="BF1013" s="9"/>
      <c r="BG1013" s="9"/>
      <c r="BH1013" s="9"/>
      <c r="BI1013" s="9"/>
      <c r="BJ1013" s="9"/>
      <c r="BK1013" s="9"/>
      <c r="BL1013" s="9"/>
      <c r="BM1013" s="9"/>
      <c r="BN1013" s="9"/>
      <c r="BO1013" s="9"/>
      <c r="BP1013" s="9"/>
      <c r="BQ1013" s="9"/>
      <c r="BR1013" s="9"/>
      <c r="BS1013" s="9"/>
      <c r="BT1013" s="9"/>
      <c r="BU1013" s="9"/>
      <c r="BV1013" s="9"/>
      <c r="BW1013" s="9"/>
      <c r="BX1013" s="9"/>
      <c r="BY1013" s="9"/>
      <c r="BZ1013" s="9"/>
    </row>
    <row r="1014" spans="1:78">
      <c r="A1014" s="50">
        <f t="shared" si="63"/>
        <v>1003</v>
      </c>
      <c r="C1014" s="11" t="str">
        <f>IFERROR(INDEX('     2022    '!D:D,MATCH('Order Summary'!$A1014,'     2022    '!$AN:$AN,0)),"")</f>
        <v/>
      </c>
      <c r="D1014" s="11" t="str">
        <f>IFERROR(INDEX('     2022    '!C:C,MATCH('Order Summary'!$A1014,'     2022    '!$AN:$AN,0)),"")</f>
        <v/>
      </c>
      <c r="E1014" s="11" t="str">
        <f>IFERROR(INDEX('     2022    '!E:E,MATCH('Order Summary'!$A1014,'     2022    '!$AN:$AN,0)),"")</f>
        <v/>
      </c>
      <c r="F1014" s="96">
        <f>IFERROR(INDEX('     2022    '!AY:AY,MATCH($A1014,'     2022    '!$AN:$AN,0)),0)</f>
        <v>0</v>
      </c>
      <c r="G1014" s="180" t="str">
        <f>IFERROR(IF($O$3&gt;68,INDEX('     2022    '!I:I,MATCH($A1014,'     2022    '!$AN:$AN,0))*(1-'     2022    '!$BA$1),INDEX('     2022    '!I:I,MATCH($A1014,'     2022    '!$AN:$AN,0))),"")</f>
        <v/>
      </c>
      <c r="H1014" s="96">
        <f>IFERROR(INDEX('     2022    '!AZ:AZ,MATCH($A1014,'     2022    '!$AN:$AN,0)),0)</f>
        <v>0</v>
      </c>
      <c r="I1014" s="180" t="str">
        <f>IFERROR(IF($O$3&gt;68,INDEX('     2022    '!M:M,MATCH($A1014,'     2022    '!$AN:$AN,0))*(1-'     2022    '!$BA$1),INDEX('     2022    '!M:M,MATCH($A1014,'     2022    '!$AN:$AN,0))),"")</f>
        <v/>
      </c>
      <c r="J1014" s="181">
        <f t="shared" si="61"/>
        <v>0</v>
      </c>
      <c r="K1014" s="182" t="str">
        <f t="shared" si="62"/>
        <v/>
      </c>
      <c r="L1014" s="53"/>
      <c r="M1014" s="52" t="str">
        <f>IFERROR(INDEX('     2022    '!R:R,MATCH('Order Summary'!$A1014,'     2022    '!$AN:$AN,0)),"")</f>
        <v/>
      </c>
      <c r="N1014" s="52" t="str">
        <f>IFERROR(INDEX('     2022    '!V:V,MATCH('Order Summary'!$A1014,'     2022    '!$AN:$AN,0)),"")</f>
        <v/>
      </c>
      <c r="O1014" s="52" t="str">
        <f>IFERROR(INDEX('     2022    '!S:S,MATCH('Order Summary'!$A1014,'     2022    '!$AN:$AN,0)),"")</f>
        <v/>
      </c>
      <c r="P1014" s="96" t="str">
        <f t="shared" si="60"/>
        <v/>
      </c>
      <c r="R1014" s="9"/>
      <c r="S1014" s="9"/>
      <c r="T1014" s="9"/>
      <c r="U1014" s="9"/>
      <c r="V1014" s="9"/>
      <c r="W1014" s="9"/>
      <c r="X1014" s="9"/>
      <c r="Y1014" s="9"/>
      <c r="Z1014" s="9"/>
      <c r="AA1014" s="9"/>
      <c r="AB1014" s="9"/>
      <c r="AC1014" s="9"/>
      <c r="AD1014" s="9"/>
      <c r="AE1014" s="9"/>
      <c r="AF1014" s="9"/>
      <c r="AG1014" s="9"/>
      <c r="AH1014" s="9"/>
      <c r="AI1014" s="9"/>
      <c r="AJ1014" s="9"/>
      <c r="AK1014" s="9"/>
      <c r="AL1014" s="9"/>
      <c r="AM1014" s="9"/>
      <c r="AN1014" s="9"/>
      <c r="AO1014" s="9"/>
      <c r="AP1014" s="9"/>
      <c r="AQ1014" s="9"/>
      <c r="AR1014" s="9"/>
      <c r="AS1014" s="9"/>
      <c r="AT1014" s="9"/>
      <c r="AU1014" s="9"/>
      <c r="AV1014" s="9"/>
      <c r="AW1014" s="9"/>
      <c r="AX1014" s="9"/>
      <c r="AY1014" s="9"/>
      <c r="AZ1014" s="9"/>
      <c r="BA1014" s="9"/>
      <c r="BB1014" s="9"/>
      <c r="BC1014" s="9"/>
      <c r="BD1014" s="9"/>
      <c r="BE1014" s="9"/>
      <c r="BF1014" s="9"/>
      <c r="BG1014" s="9"/>
      <c r="BH1014" s="9"/>
      <c r="BI1014" s="9"/>
      <c r="BJ1014" s="9"/>
      <c r="BK1014" s="9"/>
      <c r="BL1014" s="9"/>
      <c r="BM1014" s="9"/>
      <c r="BN1014" s="9"/>
      <c r="BO1014" s="9"/>
      <c r="BP1014" s="9"/>
      <c r="BQ1014" s="9"/>
      <c r="BR1014" s="9"/>
      <c r="BS1014" s="9"/>
      <c r="BT1014" s="9"/>
      <c r="BU1014" s="9"/>
      <c r="BV1014" s="9"/>
      <c r="BW1014" s="9"/>
      <c r="BX1014" s="9"/>
      <c r="BY1014" s="9"/>
      <c r="BZ1014" s="9"/>
    </row>
    <row r="1015" spans="1:78">
      <c r="A1015" s="50">
        <f t="shared" si="63"/>
        <v>1004</v>
      </c>
      <c r="C1015" s="11" t="str">
        <f>IFERROR(INDEX('     2022    '!D:D,MATCH('Order Summary'!$A1015,'     2022    '!$AN:$AN,0)),"")</f>
        <v/>
      </c>
      <c r="D1015" s="11" t="str">
        <f>IFERROR(INDEX('     2022    '!C:C,MATCH('Order Summary'!$A1015,'     2022    '!$AN:$AN,0)),"")</f>
        <v/>
      </c>
      <c r="E1015" s="11" t="str">
        <f>IFERROR(INDEX('     2022    '!E:E,MATCH('Order Summary'!$A1015,'     2022    '!$AN:$AN,0)),"")</f>
        <v/>
      </c>
      <c r="F1015" s="96">
        <f>IFERROR(INDEX('     2022    '!AY:AY,MATCH($A1015,'     2022    '!$AN:$AN,0)),0)</f>
        <v>0</v>
      </c>
      <c r="G1015" s="180" t="str">
        <f>IFERROR(IF($O$3&gt;68,INDEX('     2022    '!I:I,MATCH($A1015,'     2022    '!$AN:$AN,0))*(1-'     2022    '!$BA$1),INDEX('     2022    '!I:I,MATCH($A1015,'     2022    '!$AN:$AN,0))),"")</f>
        <v/>
      </c>
      <c r="H1015" s="96">
        <f>IFERROR(INDEX('     2022    '!AZ:AZ,MATCH($A1015,'     2022    '!$AN:$AN,0)),0)</f>
        <v>0</v>
      </c>
      <c r="I1015" s="180" t="str">
        <f>IFERROR(IF($O$3&gt;68,INDEX('     2022    '!M:M,MATCH($A1015,'     2022    '!$AN:$AN,0))*(1-'     2022    '!$BA$1),INDEX('     2022    '!M:M,MATCH($A1015,'     2022    '!$AN:$AN,0))),"")</f>
        <v/>
      </c>
      <c r="J1015" s="181">
        <f t="shared" si="61"/>
        <v>0</v>
      </c>
      <c r="K1015" s="182" t="str">
        <f t="shared" si="62"/>
        <v/>
      </c>
      <c r="L1015" s="53"/>
      <c r="M1015" s="52" t="str">
        <f>IFERROR(INDEX('     2022    '!R:R,MATCH('Order Summary'!$A1015,'     2022    '!$AN:$AN,0)),"")</f>
        <v/>
      </c>
      <c r="N1015" s="52" t="str">
        <f>IFERROR(INDEX('     2022    '!V:V,MATCH('Order Summary'!$A1015,'     2022    '!$AN:$AN,0)),"")</f>
        <v/>
      </c>
      <c r="O1015" s="52" t="str">
        <f>IFERROR(INDEX('     2022    '!S:S,MATCH('Order Summary'!$A1015,'     2022    '!$AN:$AN,0)),"")</f>
        <v/>
      </c>
      <c r="P1015" s="96" t="str">
        <f t="shared" si="60"/>
        <v/>
      </c>
      <c r="R1015" s="9"/>
      <c r="S1015" s="9"/>
      <c r="T1015" s="9"/>
      <c r="U1015" s="9"/>
      <c r="V1015" s="9"/>
      <c r="W1015" s="9"/>
      <c r="X1015" s="9"/>
      <c r="Y1015" s="9"/>
      <c r="Z1015" s="9"/>
      <c r="AA1015" s="9"/>
      <c r="AB1015" s="9"/>
      <c r="AC1015" s="9"/>
      <c r="AD1015" s="9"/>
      <c r="AE1015" s="9"/>
      <c r="AF1015" s="9"/>
      <c r="AG1015" s="9"/>
      <c r="AH1015" s="9"/>
      <c r="AI1015" s="9"/>
      <c r="AJ1015" s="9"/>
      <c r="AK1015" s="9"/>
      <c r="AL1015" s="9"/>
      <c r="AM1015" s="9"/>
      <c r="AN1015" s="9"/>
      <c r="AO1015" s="9"/>
      <c r="AP1015" s="9"/>
      <c r="AQ1015" s="9"/>
      <c r="AR1015" s="9"/>
      <c r="AS1015" s="9"/>
      <c r="AT1015" s="9"/>
      <c r="AU1015" s="9"/>
      <c r="AV1015" s="9"/>
      <c r="AW1015" s="9"/>
      <c r="AX1015" s="9"/>
      <c r="AY1015" s="9"/>
      <c r="AZ1015" s="9"/>
      <c r="BA1015" s="9"/>
      <c r="BB1015" s="9"/>
      <c r="BC1015" s="9"/>
      <c r="BD1015" s="9"/>
      <c r="BE1015" s="9"/>
      <c r="BF1015" s="9"/>
      <c r="BG1015" s="9"/>
      <c r="BH1015" s="9"/>
      <c r="BI1015" s="9"/>
      <c r="BJ1015" s="9"/>
      <c r="BK1015" s="9"/>
      <c r="BL1015" s="9"/>
      <c r="BM1015" s="9"/>
      <c r="BN1015" s="9"/>
      <c r="BO1015" s="9"/>
      <c r="BP1015" s="9"/>
      <c r="BQ1015" s="9"/>
      <c r="BR1015" s="9"/>
      <c r="BS1015" s="9"/>
      <c r="BT1015" s="9"/>
      <c r="BU1015" s="9"/>
      <c r="BV1015" s="9"/>
      <c r="BW1015" s="9"/>
      <c r="BX1015" s="9"/>
      <c r="BY1015" s="9"/>
      <c r="BZ1015" s="9"/>
    </row>
    <row r="1016" spans="1:78">
      <c r="A1016" s="50">
        <f t="shared" si="63"/>
        <v>1005</v>
      </c>
      <c r="C1016" s="11" t="str">
        <f>IFERROR(INDEX('     2022    '!D:D,MATCH('Order Summary'!$A1016,'     2022    '!$AN:$AN,0)),"")</f>
        <v/>
      </c>
      <c r="D1016" s="11" t="str">
        <f>IFERROR(INDEX('     2022    '!C:C,MATCH('Order Summary'!$A1016,'     2022    '!$AN:$AN,0)),"")</f>
        <v/>
      </c>
      <c r="E1016" s="11" t="str">
        <f>IFERROR(INDEX('     2022    '!E:E,MATCH('Order Summary'!$A1016,'     2022    '!$AN:$AN,0)),"")</f>
        <v/>
      </c>
      <c r="F1016" s="96">
        <f>IFERROR(INDEX('     2022    '!AY:AY,MATCH($A1016,'     2022    '!$AN:$AN,0)),0)</f>
        <v>0</v>
      </c>
      <c r="G1016" s="180" t="str">
        <f>IFERROR(IF($O$3&gt;68,INDEX('     2022    '!I:I,MATCH($A1016,'     2022    '!$AN:$AN,0))*(1-'     2022    '!$BA$1),INDEX('     2022    '!I:I,MATCH($A1016,'     2022    '!$AN:$AN,0))),"")</f>
        <v/>
      </c>
      <c r="H1016" s="96">
        <f>IFERROR(INDEX('     2022    '!AZ:AZ,MATCH($A1016,'     2022    '!$AN:$AN,0)),0)</f>
        <v>0</v>
      </c>
      <c r="I1016" s="180" t="str">
        <f>IFERROR(IF($O$3&gt;68,INDEX('     2022    '!M:M,MATCH($A1016,'     2022    '!$AN:$AN,0))*(1-'     2022    '!$BA$1),INDEX('     2022    '!M:M,MATCH($A1016,'     2022    '!$AN:$AN,0))),"")</f>
        <v/>
      </c>
      <c r="J1016" s="181">
        <f t="shared" si="61"/>
        <v>0</v>
      </c>
      <c r="K1016" s="182" t="str">
        <f t="shared" si="62"/>
        <v/>
      </c>
      <c r="L1016" s="53"/>
      <c r="M1016" s="52" t="str">
        <f>IFERROR(INDEX('     2022    '!R:R,MATCH('Order Summary'!$A1016,'     2022    '!$AN:$AN,0)),"")</f>
        <v/>
      </c>
      <c r="N1016" s="52" t="str">
        <f>IFERROR(INDEX('     2022    '!V:V,MATCH('Order Summary'!$A1016,'     2022    '!$AN:$AN,0)),"")</f>
        <v/>
      </c>
      <c r="O1016" s="52" t="str">
        <f>IFERROR(INDEX('     2022    '!S:S,MATCH('Order Summary'!$A1016,'     2022    '!$AN:$AN,0)),"")</f>
        <v/>
      </c>
      <c r="P1016" s="96" t="str">
        <f t="shared" si="60"/>
        <v/>
      </c>
      <c r="R1016" s="9"/>
      <c r="S1016" s="9"/>
      <c r="T1016" s="9"/>
      <c r="U1016" s="9"/>
      <c r="V1016" s="9"/>
      <c r="W1016" s="9"/>
      <c r="X1016" s="9"/>
      <c r="Y1016" s="9"/>
      <c r="Z1016" s="9"/>
      <c r="AA1016" s="9"/>
      <c r="AB1016" s="9"/>
      <c r="AC1016" s="9"/>
      <c r="AD1016" s="9"/>
      <c r="AE1016" s="9"/>
      <c r="AF1016" s="9"/>
      <c r="AG1016" s="9"/>
      <c r="AH1016" s="9"/>
      <c r="AI1016" s="9"/>
      <c r="AJ1016" s="9"/>
      <c r="AK1016" s="9"/>
      <c r="AL1016" s="9"/>
      <c r="AM1016" s="9"/>
      <c r="AN1016" s="9"/>
      <c r="AO1016" s="9"/>
      <c r="AP1016" s="9"/>
      <c r="AQ1016" s="9"/>
      <c r="AR1016" s="9"/>
      <c r="AS1016" s="9"/>
      <c r="AT1016" s="9"/>
      <c r="AU1016" s="9"/>
      <c r="AV1016" s="9"/>
      <c r="AW1016" s="9"/>
      <c r="AX1016" s="9"/>
      <c r="AY1016" s="9"/>
      <c r="AZ1016" s="9"/>
      <c r="BA1016" s="9"/>
      <c r="BB1016" s="9"/>
      <c r="BC1016" s="9"/>
      <c r="BD1016" s="9"/>
      <c r="BE1016" s="9"/>
      <c r="BF1016" s="9"/>
      <c r="BG1016" s="9"/>
      <c r="BH1016" s="9"/>
      <c r="BI1016" s="9"/>
      <c r="BJ1016" s="9"/>
      <c r="BK1016" s="9"/>
      <c r="BL1016" s="9"/>
      <c r="BM1016" s="9"/>
      <c r="BN1016" s="9"/>
      <c r="BO1016" s="9"/>
      <c r="BP1016" s="9"/>
      <c r="BQ1016" s="9"/>
      <c r="BR1016" s="9"/>
      <c r="BS1016" s="9"/>
      <c r="BT1016" s="9"/>
      <c r="BU1016" s="9"/>
      <c r="BV1016" s="9"/>
      <c r="BW1016" s="9"/>
      <c r="BX1016" s="9"/>
      <c r="BY1016" s="9"/>
      <c r="BZ1016" s="9"/>
    </row>
    <row r="1017" spans="1:78">
      <c r="A1017" s="50">
        <f t="shared" si="63"/>
        <v>1006</v>
      </c>
      <c r="C1017" s="11" t="str">
        <f>IFERROR(INDEX('     2022    '!D:D,MATCH('Order Summary'!$A1017,'     2022    '!$AN:$AN,0)),"")</f>
        <v/>
      </c>
      <c r="D1017" s="11" t="str">
        <f>IFERROR(INDEX('     2022    '!C:C,MATCH('Order Summary'!$A1017,'     2022    '!$AN:$AN,0)),"")</f>
        <v/>
      </c>
      <c r="E1017" s="11" t="str">
        <f>IFERROR(INDEX('     2022    '!E:E,MATCH('Order Summary'!$A1017,'     2022    '!$AN:$AN,0)),"")</f>
        <v/>
      </c>
      <c r="F1017" s="96">
        <f>IFERROR(INDEX('     2022    '!AY:AY,MATCH($A1017,'     2022    '!$AN:$AN,0)),0)</f>
        <v>0</v>
      </c>
      <c r="G1017" s="180" t="str">
        <f>IFERROR(IF($O$3&gt;68,INDEX('     2022    '!I:I,MATCH($A1017,'     2022    '!$AN:$AN,0))*(1-'     2022    '!$BA$1),INDEX('     2022    '!I:I,MATCH($A1017,'     2022    '!$AN:$AN,0))),"")</f>
        <v/>
      </c>
      <c r="H1017" s="96">
        <f>IFERROR(INDEX('     2022    '!AZ:AZ,MATCH($A1017,'     2022    '!$AN:$AN,0)),0)</f>
        <v>0</v>
      </c>
      <c r="I1017" s="180" t="str">
        <f>IFERROR(IF($O$3&gt;68,INDEX('     2022    '!M:M,MATCH($A1017,'     2022    '!$AN:$AN,0))*(1-'     2022    '!$BA$1),INDEX('     2022    '!M:M,MATCH($A1017,'     2022    '!$AN:$AN,0))),"")</f>
        <v/>
      </c>
      <c r="J1017" s="181">
        <f t="shared" si="61"/>
        <v>0</v>
      </c>
      <c r="K1017" s="182" t="str">
        <f t="shared" si="62"/>
        <v/>
      </c>
      <c r="L1017" s="53"/>
      <c r="M1017" s="52" t="str">
        <f>IFERROR(INDEX('     2022    '!R:R,MATCH('Order Summary'!$A1017,'     2022    '!$AN:$AN,0)),"")</f>
        <v/>
      </c>
      <c r="N1017" s="52" t="str">
        <f>IFERROR(INDEX('     2022    '!V:V,MATCH('Order Summary'!$A1017,'     2022    '!$AN:$AN,0)),"")</f>
        <v/>
      </c>
      <c r="O1017" s="52" t="str">
        <f>IFERROR(INDEX('     2022    '!S:S,MATCH('Order Summary'!$A1017,'     2022    '!$AN:$AN,0)),"")</f>
        <v/>
      </c>
      <c r="P1017" s="96" t="str">
        <f t="shared" si="60"/>
        <v/>
      </c>
      <c r="R1017" s="9"/>
      <c r="S1017" s="9"/>
      <c r="T1017" s="9"/>
      <c r="U1017" s="9"/>
      <c r="V1017" s="9"/>
      <c r="W1017" s="9"/>
      <c r="X1017" s="9"/>
      <c r="Y1017" s="9"/>
      <c r="Z1017" s="9"/>
      <c r="AA1017" s="9"/>
      <c r="AB1017" s="9"/>
      <c r="AC1017" s="9"/>
      <c r="AD1017" s="9"/>
      <c r="AE1017" s="9"/>
      <c r="AF1017" s="9"/>
      <c r="AG1017" s="9"/>
      <c r="AH1017" s="9"/>
      <c r="AI1017" s="9"/>
      <c r="AJ1017" s="9"/>
      <c r="AK1017" s="9"/>
      <c r="AL1017" s="9"/>
      <c r="AM1017" s="9"/>
      <c r="AN1017" s="9"/>
      <c r="AO1017" s="9"/>
      <c r="AP1017" s="9"/>
      <c r="AQ1017" s="9"/>
      <c r="AR1017" s="9"/>
      <c r="AS1017" s="9"/>
      <c r="AT1017" s="9"/>
      <c r="AU1017" s="9"/>
      <c r="AV1017" s="9"/>
      <c r="AW1017" s="9"/>
      <c r="AX1017" s="9"/>
      <c r="AY1017" s="9"/>
      <c r="AZ1017" s="9"/>
      <c r="BA1017" s="9"/>
      <c r="BB1017" s="9"/>
      <c r="BC1017" s="9"/>
      <c r="BD1017" s="9"/>
      <c r="BE1017" s="9"/>
      <c r="BF1017" s="9"/>
      <c r="BG1017" s="9"/>
      <c r="BH1017" s="9"/>
      <c r="BI1017" s="9"/>
      <c r="BJ1017" s="9"/>
      <c r="BK1017" s="9"/>
      <c r="BL1017" s="9"/>
      <c r="BM1017" s="9"/>
      <c r="BN1017" s="9"/>
      <c r="BO1017" s="9"/>
      <c r="BP1017" s="9"/>
      <c r="BQ1017" s="9"/>
      <c r="BR1017" s="9"/>
      <c r="BS1017" s="9"/>
      <c r="BT1017" s="9"/>
      <c r="BU1017" s="9"/>
      <c r="BV1017" s="9"/>
      <c r="BW1017" s="9"/>
      <c r="BX1017" s="9"/>
      <c r="BY1017" s="9"/>
      <c r="BZ1017" s="9"/>
    </row>
    <row r="1018" spans="1:78">
      <c r="A1018" s="50">
        <f t="shared" si="63"/>
        <v>1007</v>
      </c>
      <c r="C1018" s="11" t="str">
        <f>IFERROR(INDEX('     2022    '!D:D,MATCH('Order Summary'!$A1018,'     2022    '!$AN:$AN,0)),"")</f>
        <v/>
      </c>
      <c r="D1018" s="11" t="str">
        <f>IFERROR(INDEX('     2022    '!C:C,MATCH('Order Summary'!$A1018,'     2022    '!$AN:$AN,0)),"")</f>
        <v/>
      </c>
      <c r="E1018" s="11" t="str">
        <f>IFERROR(INDEX('     2022    '!E:E,MATCH('Order Summary'!$A1018,'     2022    '!$AN:$AN,0)),"")</f>
        <v/>
      </c>
      <c r="F1018" s="96">
        <f>IFERROR(INDEX('     2022    '!AY:AY,MATCH($A1018,'     2022    '!$AN:$AN,0)),0)</f>
        <v>0</v>
      </c>
      <c r="G1018" s="180" t="str">
        <f>IFERROR(IF($O$3&gt;68,INDEX('     2022    '!I:I,MATCH($A1018,'     2022    '!$AN:$AN,0))*(1-'     2022    '!$BA$1),INDEX('     2022    '!I:I,MATCH($A1018,'     2022    '!$AN:$AN,0))),"")</f>
        <v/>
      </c>
      <c r="H1018" s="96">
        <f>IFERROR(INDEX('     2022    '!AZ:AZ,MATCH($A1018,'     2022    '!$AN:$AN,0)),0)</f>
        <v>0</v>
      </c>
      <c r="I1018" s="180" t="str">
        <f>IFERROR(IF($O$3&gt;68,INDEX('     2022    '!M:M,MATCH($A1018,'     2022    '!$AN:$AN,0))*(1-'     2022    '!$BA$1),INDEX('     2022    '!M:M,MATCH($A1018,'     2022    '!$AN:$AN,0))),"")</f>
        <v/>
      </c>
      <c r="J1018" s="181">
        <f t="shared" si="61"/>
        <v>0</v>
      </c>
      <c r="K1018" s="182" t="str">
        <f t="shared" si="62"/>
        <v/>
      </c>
      <c r="L1018" s="53"/>
      <c r="M1018" s="52" t="str">
        <f>IFERROR(INDEX('     2022    '!R:R,MATCH('Order Summary'!$A1018,'     2022    '!$AN:$AN,0)),"")</f>
        <v/>
      </c>
      <c r="N1018" s="52" t="str">
        <f>IFERROR(INDEX('     2022    '!V:V,MATCH('Order Summary'!$A1018,'     2022    '!$AN:$AN,0)),"")</f>
        <v/>
      </c>
      <c r="O1018" s="52" t="str">
        <f>IFERROR(INDEX('     2022    '!S:S,MATCH('Order Summary'!$A1018,'     2022    '!$AN:$AN,0)),"")</f>
        <v/>
      </c>
      <c r="P1018" s="96" t="str">
        <f t="shared" si="60"/>
        <v/>
      </c>
      <c r="R1018" s="9"/>
      <c r="S1018" s="9"/>
      <c r="T1018" s="9"/>
      <c r="U1018" s="9"/>
      <c r="V1018" s="9"/>
      <c r="W1018" s="9"/>
      <c r="X1018" s="9"/>
      <c r="Y1018" s="9"/>
      <c r="Z1018" s="9"/>
      <c r="AA1018" s="9"/>
      <c r="AB1018" s="9"/>
      <c r="AC1018" s="9"/>
      <c r="AD1018" s="9"/>
      <c r="AE1018" s="9"/>
      <c r="AF1018" s="9"/>
      <c r="AG1018" s="9"/>
      <c r="AH1018" s="9"/>
      <c r="AI1018" s="9"/>
      <c r="AJ1018" s="9"/>
      <c r="AK1018" s="9"/>
      <c r="AL1018" s="9"/>
      <c r="AM1018" s="9"/>
      <c r="AN1018" s="9"/>
      <c r="AO1018" s="9"/>
      <c r="AP1018" s="9"/>
      <c r="AQ1018" s="9"/>
      <c r="AR1018" s="9"/>
      <c r="AS1018" s="9"/>
      <c r="AT1018" s="9"/>
      <c r="AU1018" s="9"/>
      <c r="AV1018" s="9"/>
      <c r="AW1018" s="9"/>
      <c r="AX1018" s="9"/>
      <c r="AY1018" s="9"/>
      <c r="AZ1018" s="9"/>
      <c r="BA1018" s="9"/>
      <c r="BB1018" s="9"/>
      <c r="BC1018" s="9"/>
      <c r="BD1018" s="9"/>
      <c r="BE1018" s="9"/>
      <c r="BF1018" s="9"/>
      <c r="BG1018" s="9"/>
      <c r="BH1018" s="9"/>
      <c r="BI1018" s="9"/>
      <c r="BJ1018" s="9"/>
      <c r="BK1018" s="9"/>
      <c r="BL1018" s="9"/>
      <c r="BM1018" s="9"/>
      <c r="BN1018" s="9"/>
      <c r="BO1018" s="9"/>
      <c r="BP1018" s="9"/>
      <c r="BQ1018" s="9"/>
      <c r="BR1018" s="9"/>
      <c r="BS1018" s="9"/>
      <c r="BT1018" s="9"/>
      <c r="BU1018" s="9"/>
      <c r="BV1018" s="9"/>
      <c r="BW1018" s="9"/>
      <c r="BX1018" s="9"/>
      <c r="BY1018" s="9"/>
      <c r="BZ1018" s="9"/>
    </row>
    <row r="1019" spans="1:78">
      <c r="A1019" s="50">
        <f t="shared" si="63"/>
        <v>1008</v>
      </c>
      <c r="C1019" s="11" t="str">
        <f>IFERROR(INDEX('     2022    '!D:D,MATCH('Order Summary'!$A1019,'     2022    '!$AN:$AN,0)),"")</f>
        <v/>
      </c>
      <c r="D1019" s="11" t="str">
        <f>IFERROR(INDEX('     2022    '!C:C,MATCH('Order Summary'!$A1019,'     2022    '!$AN:$AN,0)),"")</f>
        <v/>
      </c>
      <c r="E1019" s="11" t="str">
        <f>IFERROR(INDEX('     2022    '!E:E,MATCH('Order Summary'!$A1019,'     2022    '!$AN:$AN,0)),"")</f>
        <v/>
      </c>
      <c r="F1019" s="96">
        <f>IFERROR(INDEX('     2022    '!AY:AY,MATCH($A1019,'     2022    '!$AN:$AN,0)),0)</f>
        <v>0</v>
      </c>
      <c r="G1019" s="180" t="str">
        <f>IFERROR(IF($O$3&gt;68,INDEX('     2022    '!I:I,MATCH($A1019,'     2022    '!$AN:$AN,0))*(1-'     2022    '!$BA$1),INDEX('     2022    '!I:I,MATCH($A1019,'     2022    '!$AN:$AN,0))),"")</f>
        <v/>
      </c>
      <c r="H1019" s="96">
        <f>IFERROR(INDEX('     2022    '!AZ:AZ,MATCH($A1019,'     2022    '!$AN:$AN,0)),0)</f>
        <v>0</v>
      </c>
      <c r="I1019" s="180" t="str">
        <f>IFERROR(IF($O$3&gt;68,INDEX('     2022    '!M:M,MATCH($A1019,'     2022    '!$AN:$AN,0))*(1-'     2022    '!$BA$1),INDEX('     2022    '!M:M,MATCH($A1019,'     2022    '!$AN:$AN,0))),"")</f>
        <v/>
      </c>
      <c r="J1019" s="181">
        <f t="shared" si="61"/>
        <v>0</v>
      </c>
      <c r="K1019" s="182" t="str">
        <f t="shared" si="62"/>
        <v/>
      </c>
      <c r="L1019" s="53"/>
      <c r="M1019" s="52" t="str">
        <f>IFERROR(INDEX('     2022    '!R:R,MATCH('Order Summary'!$A1019,'     2022    '!$AN:$AN,0)),"")</f>
        <v/>
      </c>
      <c r="N1019" s="52" t="str">
        <f>IFERROR(INDEX('     2022    '!V:V,MATCH('Order Summary'!$A1019,'     2022    '!$AN:$AN,0)),"")</f>
        <v/>
      </c>
      <c r="O1019" s="52" t="str">
        <f>IFERROR(INDEX('     2022    '!S:S,MATCH('Order Summary'!$A1019,'     2022    '!$AN:$AN,0)),"")</f>
        <v/>
      </c>
      <c r="P1019" s="96" t="str">
        <f t="shared" si="60"/>
        <v/>
      </c>
      <c r="R1019" s="9"/>
      <c r="S1019" s="9"/>
      <c r="T1019" s="9"/>
      <c r="U1019" s="9"/>
      <c r="V1019" s="9"/>
      <c r="W1019" s="9"/>
      <c r="X1019" s="9"/>
      <c r="Y1019" s="9"/>
      <c r="Z1019" s="9"/>
      <c r="AA1019" s="9"/>
      <c r="AB1019" s="9"/>
      <c r="AC1019" s="9"/>
      <c r="AD1019" s="9"/>
      <c r="AE1019" s="9"/>
      <c r="AF1019" s="9"/>
      <c r="AG1019" s="9"/>
      <c r="AH1019" s="9"/>
      <c r="AI1019" s="9"/>
      <c r="AJ1019" s="9"/>
      <c r="AK1019" s="9"/>
      <c r="AL1019" s="9"/>
      <c r="AM1019" s="9"/>
      <c r="AN1019" s="9"/>
      <c r="AO1019" s="9"/>
      <c r="AP1019" s="9"/>
      <c r="AQ1019" s="9"/>
      <c r="AR1019" s="9"/>
      <c r="AS1019" s="9"/>
      <c r="AT1019" s="9"/>
      <c r="AU1019" s="9"/>
      <c r="AV1019" s="9"/>
      <c r="AW1019" s="9"/>
      <c r="AX1019" s="9"/>
      <c r="AY1019" s="9"/>
      <c r="AZ1019" s="9"/>
      <c r="BA1019" s="9"/>
      <c r="BB1019" s="9"/>
      <c r="BC1019" s="9"/>
      <c r="BD1019" s="9"/>
      <c r="BE1019" s="9"/>
      <c r="BF1019" s="9"/>
      <c r="BG1019" s="9"/>
      <c r="BH1019" s="9"/>
      <c r="BI1019" s="9"/>
      <c r="BJ1019" s="9"/>
      <c r="BK1019" s="9"/>
      <c r="BL1019" s="9"/>
      <c r="BM1019" s="9"/>
      <c r="BN1019" s="9"/>
      <c r="BO1019" s="9"/>
      <c r="BP1019" s="9"/>
      <c r="BQ1019" s="9"/>
      <c r="BR1019" s="9"/>
      <c r="BS1019" s="9"/>
      <c r="BT1019" s="9"/>
      <c r="BU1019" s="9"/>
      <c r="BV1019" s="9"/>
      <c r="BW1019" s="9"/>
      <c r="BX1019" s="9"/>
      <c r="BY1019" s="9"/>
      <c r="BZ1019" s="9"/>
    </row>
    <row r="1020" spans="1:78">
      <c r="A1020" s="50">
        <f t="shared" si="63"/>
        <v>1009</v>
      </c>
      <c r="C1020" s="11" t="str">
        <f>IFERROR(INDEX('     2022    '!D:D,MATCH('Order Summary'!$A1020,'     2022    '!$AN:$AN,0)),"")</f>
        <v/>
      </c>
      <c r="D1020" s="11" t="str">
        <f>IFERROR(INDEX('     2022    '!C:C,MATCH('Order Summary'!$A1020,'     2022    '!$AN:$AN,0)),"")</f>
        <v/>
      </c>
      <c r="E1020" s="11" t="str">
        <f>IFERROR(INDEX('     2022    '!E:E,MATCH('Order Summary'!$A1020,'     2022    '!$AN:$AN,0)),"")</f>
        <v/>
      </c>
      <c r="F1020" s="96">
        <f>IFERROR(INDEX('     2022    '!AY:AY,MATCH($A1020,'     2022    '!$AN:$AN,0)),0)</f>
        <v>0</v>
      </c>
      <c r="G1020" s="180" t="str">
        <f>IFERROR(IF($O$3&gt;68,INDEX('     2022    '!I:I,MATCH($A1020,'     2022    '!$AN:$AN,0))*(1-'     2022    '!$BA$1),INDEX('     2022    '!I:I,MATCH($A1020,'     2022    '!$AN:$AN,0))),"")</f>
        <v/>
      </c>
      <c r="H1020" s="96">
        <f>IFERROR(INDEX('     2022    '!AZ:AZ,MATCH($A1020,'     2022    '!$AN:$AN,0)),0)</f>
        <v>0</v>
      </c>
      <c r="I1020" s="180" t="str">
        <f>IFERROR(IF($O$3&gt;68,INDEX('     2022    '!M:M,MATCH($A1020,'     2022    '!$AN:$AN,0))*(1-'     2022    '!$BA$1),INDEX('     2022    '!M:M,MATCH($A1020,'     2022    '!$AN:$AN,0))),"")</f>
        <v/>
      </c>
      <c r="J1020" s="181">
        <f t="shared" si="61"/>
        <v>0</v>
      </c>
      <c r="K1020" s="182" t="str">
        <f t="shared" si="62"/>
        <v/>
      </c>
      <c r="L1020" s="53"/>
      <c r="M1020" s="52" t="str">
        <f>IFERROR(INDEX('     2022    '!R:R,MATCH('Order Summary'!$A1020,'     2022    '!$AN:$AN,0)),"")</f>
        <v/>
      </c>
      <c r="N1020" s="52" t="str">
        <f>IFERROR(INDEX('     2022    '!V:V,MATCH('Order Summary'!$A1020,'     2022    '!$AN:$AN,0)),"")</f>
        <v/>
      </c>
      <c r="O1020" s="52" t="str">
        <f>IFERROR(INDEX('     2022    '!S:S,MATCH('Order Summary'!$A1020,'     2022    '!$AN:$AN,0)),"")</f>
        <v/>
      </c>
      <c r="P1020" s="96" t="str">
        <f t="shared" si="60"/>
        <v/>
      </c>
      <c r="R1020" s="9"/>
      <c r="S1020" s="9"/>
      <c r="T1020" s="9"/>
      <c r="U1020" s="9"/>
      <c r="V1020" s="9"/>
      <c r="W1020" s="9"/>
      <c r="X1020" s="9"/>
      <c r="Y1020" s="9"/>
      <c r="Z1020" s="9"/>
      <c r="AA1020" s="9"/>
      <c r="AB1020" s="9"/>
      <c r="AC1020" s="9"/>
      <c r="AD1020" s="9"/>
      <c r="AE1020" s="9"/>
      <c r="AF1020" s="9"/>
      <c r="AG1020" s="9"/>
      <c r="AH1020" s="9"/>
      <c r="AI1020" s="9"/>
      <c r="AJ1020" s="9"/>
      <c r="AK1020" s="9"/>
      <c r="AL1020" s="9"/>
      <c r="AM1020" s="9"/>
      <c r="AN1020" s="9"/>
      <c r="AO1020" s="9"/>
      <c r="AP1020" s="9"/>
      <c r="AQ1020" s="9"/>
      <c r="AR1020" s="9"/>
      <c r="AS1020" s="9"/>
      <c r="AT1020" s="9"/>
      <c r="AU1020" s="9"/>
      <c r="AV1020" s="9"/>
      <c r="AW1020" s="9"/>
      <c r="AX1020" s="9"/>
      <c r="AY1020" s="9"/>
      <c r="AZ1020" s="9"/>
      <c r="BA1020" s="9"/>
      <c r="BB1020" s="9"/>
      <c r="BC1020" s="9"/>
      <c r="BD1020" s="9"/>
      <c r="BE1020" s="9"/>
      <c r="BF1020" s="9"/>
      <c r="BG1020" s="9"/>
      <c r="BH1020" s="9"/>
      <c r="BI1020" s="9"/>
      <c r="BJ1020" s="9"/>
      <c r="BK1020" s="9"/>
      <c r="BL1020" s="9"/>
      <c r="BM1020" s="9"/>
      <c r="BN1020" s="9"/>
      <c r="BO1020" s="9"/>
      <c r="BP1020" s="9"/>
      <c r="BQ1020" s="9"/>
      <c r="BR1020" s="9"/>
      <c r="BS1020" s="9"/>
      <c r="BT1020" s="9"/>
      <c r="BU1020" s="9"/>
      <c r="BV1020" s="9"/>
      <c r="BW1020" s="9"/>
      <c r="BX1020" s="9"/>
      <c r="BY1020" s="9"/>
      <c r="BZ1020" s="9"/>
    </row>
    <row r="1021" spans="1:78">
      <c r="A1021" s="50">
        <f t="shared" si="63"/>
        <v>1010</v>
      </c>
      <c r="C1021" s="11" t="str">
        <f>IFERROR(INDEX('     2022    '!D:D,MATCH('Order Summary'!$A1021,'     2022    '!$AN:$AN,0)),"")</f>
        <v/>
      </c>
      <c r="D1021" s="11" t="str">
        <f>IFERROR(INDEX('     2022    '!C:C,MATCH('Order Summary'!$A1021,'     2022    '!$AN:$AN,0)),"")</f>
        <v/>
      </c>
      <c r="E1021" s="11" t="str">
        <f>IFERROR(INDEX('     2022    '!E:E,MATCH('Order Summary'!$A1021,'     2022    '!$AN:$AN,0)),"")</f>
        <v/>
      </c>
      <c r="F1021" s="96">
        <f>IFERROR(INDEX('     2022    '!AY:AY,MATCH($A1021,'     2022    '!$AN:$AN,0)),0)</f>
        <v>0</v>
      </c>
      <c r="G1021" s="180" t="str">
        <f>IFERROR(IF($O$3&gt;68,INDEX('     2022    '!I:I,MATCH($A1021,'     2022    '!$AN:$AN,0))*(1-'     2022    '!$BA$1),INDEX('     2022    '!I:I,MATCH($A1021,'     2022    '!$AN:$AN,0))),"")</f>
        <v/>
      </c>
      <c r="H1021" s="96">
        <f>IFERROR(INDEX('     2022    '!AZ:AZ,MATCH($A1021,'     2022    '!$AN:$AN,0)),0)</f>
        <v>0</v>
      </c>
      <c r="I1021" s="180" t="str">
        <f>IFERROR(IF($O$3&gt;68,INDEX('     2022    '!M:M,MATCH($A1021,'     2022    '!$AN:$AN,0))*(1-'     2022    '!$BA$1),INDEX('     2022    '!M:M,MATCH($A1021,'     2022    '!$AN:$AN,0))),"")</f>
        <v/>
      </c>
      <c r="J1021" s="181">
        <f t="shared" si="61"/>
        <v>0</v>
      </c>
      <c r="K1021" s="182" t="str">
        <f t="shared" si="62"/>
        <v/>
      </c>
      <c r="L1021" s="53"/>
      <c r="M1021" s="52" t="str">
        <f>IFERROR(INDEX('     2022    '!R:R,MATCH('Order Summary'!$A1021,'     2022    '!$AN:$AN,0)),"")</f>
        <v/>
      </c>
      <c r="N1021" s="52" t="str">
        <f>IFERROR(INDEX('     2022    '!V:V,MATCH('Order Summary'!$A1021,'     2022    '!$AN:$AN,0)),"")</f>
        <v/>
      </c>
      <c r="O1021" s="52" t="str">
        <f>IFERROR(INDEX('     2022    '!S:S,MATCH('Order Summary'!$A1021,'     2022    '!$AN:$AN,0)),"")</f>
        <v/>
      </c>
      <c r="P1021" s="96" t="str">
        <f t="shared" si="60"/>
        <v/>
      </c>
      <c r="R1021" s="9"/>
      <c r="S1021" s="9"/>
      <c r="T1021" s="9"/>
      <c r="U1021" s="9"/>
      <c r="V1021" s="9"/>
      <c r="W1021" s="9"/>
      <c r="X1021" s="9"/>
      <c r="Y1021" s="9"/>
      <c r="Z1021" s="9"/>
      <c r="AA1021" s="9"/>
      <c r="AB1021" s="9"/>
      <c r="AC1021" s="9"/>
      <c r="AD1021" s="9"/>
      <c r="AE1021" s="9"/>
      <c r="AF1021" s="9"/>
      <c r="AG1021" s="9"/>
      <c r="AH1021" s="9"/>
      <c r="AI1021" s="9"/>
      <c r="AJ1021" s="9"/>
      <c r="AK1021" s="9"/>
      <c r="AL1021" s="9"/>
      <c r="AM1021" s="9"/>
      <c r="AN1021" s="9"/>
      <c r="AO1021" s="9"/>
      <c r="AP1021" s="9"/>
      <c r="AQ1021" s="9"/>
      <c r="AR1021" s="9"/>
      <c r="AS1021" s="9"/>
      <c r="AT1021" s="9"/>
      <c r="AU1021" s="9"/>
      <c r="AV1021" s="9"/>
      <c r="AW1021" s="9"/>
      <c r="AX1021" s="9"/>
      <c r="AY1021" s="9"/>
      <c r="AZ1021" s="9"/>
      <c r="BA1021" s="9"/>
      <c r="BB1021" s="9"/>
      <c r="BC1021" s="9"/>
      <c r="BD1021" s="9"/>
      <c r="BE1021" s="9"/>
      <c r="BF1021" s="9"/>
      <c r="BG1021" s="9"/>
      <c r="BH1021" s="9"/>
      <c r="BI1021" s="9"/>
      <c r="BJ1021" s="9"/>
      <c r="BK1021" s="9"/>
      <c r="BL1021" s="9"/>
      <c r="BM1021" s="9"/>
      <c r="BN1021" s="9"/>
      <c r="BO1021" s="9"/>
      <c r="BP1021" s="9"/>
      <c r="BQ1021" s="9"/>
      <c r="BR1021" s="9"/>
      <c r="BS1021" s="9"/>
      <c r="BT1021" s="9"/>
      <c r="BU1021" s="9"/>
      <c r="BV1021" s="9"/>
      <c r="BW1021" s="9"/>
      <c r="BX1021" s="9"/>
      <c r="BY1021" s="9"/>
      <c r="BZ1021" s="9"/>
    </row>
    <row r="1022" spans="1:78">
      <c r="A1022" s="50">
        <f t="shared" si="63"/>
        <v>1011</v>
      </c>
      <c r="C1022" s="11" t="str">
        <f>IFERROR(INDEX('     2022    '!D:D,MATCH('Order Summary'!$A1022,'     2022    '!$AN:$AN,0)),"")</f>
        <v/>
      </c>
      <c r="D1022" s="11" t="str">
        <f>IFERROR(INDEX('     2022    '!C:C,MATCH('Order Summary'!$A1022,'     2022    '!$AN:$AN,0)),"")</f>
        <v/>
      </c>
      <c r="E1022" s="11" t="str">
        <f>IFERROR(INDEX('     2022    '!E:E,MATCH('Order Summary'!$A1022,'     2022    '!$AN:$AN,0)),"")</f>
        <v/>
      </c>
      <c r="F1022" s="96">
        <f>IFERROR(INDEX('     2022    '!AY:AY,MATCH($A1022,'     2022    '!$AN:$AN,0)),0)</f>
        <v>0</v>
      </c>
      <c r="G1022" s="180" t="str">
        <f>IFERROR(IF($O$3&gt;68,INDEX('     2022    '!I:I,MATCH($A1022,'     2022    '!$AN:$AN,0))*(1-'     2022    '!$BA$1),INDEX('     2022    '!I:I,MATCH($A1022,'     2022    '!$AN:$AN,0))),"")</f>
        <v/>
      </c>
      <c r="H1022" s="96">
        <f>IFERROR(INDEX('     2022    '!AZ:AZ,MATCH($A1022,'     2022    '!$AN:$AN,0)),0)</f>
        <v>0</v>
      </c>
      <c r="I1022" s="180" t="str">
        <f>IFERROR(IF($O$3&gt;68,INDEX('     2022    '!M:M,MATCH($A1022,'     2022    '!$AN:$AN,0))*(1-'     2022    '!$BA$1),INDEX('     2022    '!M:M,MATCH($A1022,'     2022    '!$AN:$AN,0))),"")</f>
        <v/>
      </c>
      <c r="J1022" s="181">
        <f t="shared" si="61"/>
        <v>0</v>
      </c>
      <c r="K1022" s="182" t="str">
        <f t="shared" si="62"/>
        <v/>
      </c>
      <c r="L1022" s="53"/>
      <c r="M1022" s="52" t="str">
        <f>IFERROR(INDEX('     2022    '!R:R,MATCH('Order Summary'!$A1022,'     2022    '!$AN:$AN,0)),"")</f>
        <v/>
      </c>
      <c r="N1022" s="52" t="str">
        <f>IFERROR(INDEX('     2022    '!V:V,MATCH('Order Summary'!$A1022,'     2022    '!$AN:$AN,0)),"")</f>
        <v/>
      </c>
      <c r="O1022" s="52" t="str">
        <f>IFERROR(INDEX('     2022    '!S:S,MATCH('Order Summary'!$A1022,'     2022    '!$AN:$AN,0)),"")</f>
        <v/>
      </c>
      <c r="P1022" s="96" t="str">
        <f t="shared" si="60"/>
        <v/>
      </c>
      <c r="R1022" s="9"/>
      <c r="S1022" s="9"/>
      <c r="T1022" s="9"/>
      <c r="U1022" s="9"/>
      <c r="V1022" s="9"/>
      <c r="W1022" s="9"/>
      <c r="X1022" s="9"/>
      <c r="Y1022" s="9"/>
      <c r="Z1022" s="9"/>
      <c r="AA1022" s="9"/>
      <c r="AB1022" s="9"/>
      <c r="AC1022" s="9"/>
      <c r="AD1022" s="9"/>
      <c r="AE1022" s="9"/>
      <c r="AF1022" s="9"/>
      <c r="AG1022" s="9"/>
      <c r="AH1022" s="9"/>
      <c r="AI1022" s="9"/>
      <c r="AJ1022" s="9"/>
      <c r="AK1022" s="9"/>
      <c r="AL1022" s="9"/>
      <c r="AM1022" s="9"/>
      <c r="AN1022" s="9"/>
      <c r="AO1022" s="9"/>
      <c r="AP1022" s="9"/>
      <c r="AQ1022" s="9"/>
      <c r="AR1022" s="9"/>
      <c r="AS1022" s="9"/>
      <c r="AT1022" s="9"/>
      <c r="AU1022" s="9"/>
      <c r="AV1022" s="9"/>
      <c r="AW1022" s="9"/>
      <c r="AX1022" s="9"/>
      <c r="AY1022" s="9"/>
      <c r="AZ1022" s="9"/>
      <c r="BA1022" s="9"/>
      <c r="BB1022" s="9"/>
      <c r="BC1022" s="9"/>
      <c r="BD1022" s="9"/>
      <c r="BE1022" s="9"/>
      <c r="BF1022" s="9"/>
      <c r="BG1022" s="9"/>
      <c r="BH1022" s="9"/>
      <c r="BI1022" s="9"/>
      <c r="BJ1022" s="9"/>
      <c r="BK1022" s="9"/>
      <c r="BL1022" s="9"/>
      <c r="BM1022" s="9"/>
      <c r="BN1022" s="9"/>
      <c r="BO1022" s="9"/>
      <c r="BP1022" s="9"/>
      <c r="BQ1022" s="9"/>
      <c r="BR1022" s="9"/>
      <c r="BS1022" s="9"/>
      <c r="BT1022" s="9"/>
      <c r="BU1022" s="9"/>
      <c r="BV1022" s="9"/>
      <c r="BW1022" s="9"/>
      <c r="BX1022" s="9"/>
      <c r="BY1022" s="9"/>
      <c r="BZ1022" s="9"/>
    </row>
    <row r="1023" spans="1:78">
      <c r="A1023" s="50">
        <f t="shared" si="63"/>
        <v>1012</v>
      </c>
      <c r="C1023" s="11" t="str">
        <f>IFERROR(INDEX('     2022    '!D:D,MATCH('Order Summary'!$A1023,'     2022    '!$AN:$AN,0)),"")</f>
        <v/>
      </c>
      <c r="D1023" s="11" t="str">
        <f>IFERROR(INDEX('     2022    '!C:C,MATCH('Order Summary'!$A1023,'     2022    '!$AN:$AN,0)),"")</f>
        <v/>
      </c>
      <c r="E1023" s="11" t="str">
        <f>IFERROR(INDEX('     2022    '!E:E,MATCH('Order Summary'!$A1023,'     2022    '!$AN:$AN,0)),"")</f>
        <v/>
      </c>
      <c r="F1023" s="96">
        <f>IFERROR(INDEX('     2022    '!AY:AY,MATCH($A1023,'     2022    '!$AN:$AN,0)),0)</f>
        <v>0</v>
      </c>
      <c r="G1023" s="180" t="str">
        <f>IFERROR(IF($O$3&gt;68,INDEX('     2022    '!I:I,MATCH($A1023,'     2022    '!$AN:$AN,0))*(1-'     2022    '!$BA$1),INDEX('     2022    '!I:I,MATCH($A1023,'     2022    '!$AN:$AN,0))),"")</f>
        <v/>
      </c>
      <c r="H1023" s="96">
        <f>IFERROR(INDEX('     2022    '!AZ:AZ,MATCH($A1023,'     2022    '!$AN:$AN,0)),0)</f>
        <v>0</v>
      </c>
      <c r="I1023" s="180" t="str">
        <f>IFERROR(IF($O$3&gt;68,INDEX('     2022    '!M:M,MATCH($A1023,'     2022    '!$AN:$AN,0))*(1-'     2022    '!$BA$1),INDEX('     2022    '!M:M,MATCH($A1023,'     2022    '!$AN:$AN,0))),"")</f>
        <v/>
      </c>
      <c r="J1023" s="181">
        <f t="shared" si="61"/>
        <v>0</v>
      </c>
      <c r="K1023" s="182" t="str">
        <f t="shared" si="62"/>
        <v/>
      </c>
      <c r="L1023" s="53"/>
      <c r="M1023" s="52" t="str">
        <f>IFERROR(INDEX('     2022    '!R:R,MATCH('Order Summary'!$A1023,'     2022    '!$AN:$AN,0)),"")</f>
        <v/>
      </c>
      <c r="N1023" s="52" t="str">
        <f>IFERROR(INDEX('     2022    '!V:V,MATCH('Order Summary'!$A1023,'     2022    '!$AN:$AN,0)),"")</f>
        <v/>
      </c>
      <c r="O1023" s="52" t="str">
        <f>IFERROR(INDEX('     2022    '!S:S,MATCH('Order Summary'!$A1023,'     2022    '!$AN:$AN,0)),"")</f>
        <v/>
      </c>
      <c r="P1023" s="96" t="str">
        <f t="shared" si="60"/>
        <v/>
      </c>
      <c r="R1023" s="9"/>
      <c r="S1023" s="9"/>
      <c r="T1023" s="9"/>
      <c r="U1023" s="9"/>
      <c r="V1023" s="9"/>
      <c r="W1023" s="9"/>
      <c r="X1023" s="9"/>
      <c r="Y1023" s="9"/>
      <c r="Z1023" s="9"/>
      <c r="AA1023" s="9"/>
      <c r="AB1023" s="9"/>
      <c r="AC1023" s="9"/>
      <c r="AD1023" s="9"/>
      <c r="AE1023" s="9"/>
      <c r="AF1023" s="9"/>
      <c r="AG1023" s="9"/>
      <c r="AH1023" s="9"/>
      <c r="AI1023" s="9"/>
      <c r="AJ1023" s="9"/>
      <c r="AK1023" s="9"/>
      <c r="AL1023" s="9"/>
      <c r="AM1023" s="9"/>
      <c r="AN1023" s="9"/>
      <c r="AO1023" s="9"/>
      <c r="AP1023" s="9"/>
      <c r="AQ1023" s="9"/>
      <c r="AR1023" s="9"/>
      <c r="AS1023" s="9"/>
      <c r="AT1023" s="9"/>
      <c r="AU1023" s="9"/>
      <c r="AV1023" s="9"/>
      <c r="AW1023" s="9"/>
      <c r="AX1023" s="9"/>
      <c r="AY1023" s="9"/>
      <c r="AZ1023" s="9"/>
      <c r="BA1023" s="9"/>
      <c r="BB1023" s="9"/>
      <c r="BC1023" s="9"/>
      <c r="BD1023" s="9"/>
      <c r="BE1023" s="9"/>
      <c r="BF1023" s="9"/>
      <c r="BG1023" s="9"/>
      <c r="BH1023" s="9"/>
      <c r="BI1023" s="9"/>
      <c r="BJ1023" s="9"/>
      <c r="BK1023" s="9"/>
      <c r="BL1023" s="9"/>
      <c r="BM1023" s="9"/>
      <c r="BN1023" s="9"/>
      <c r="BO1023" s="9"/>
      <c r="BP1023" s="9"/>
      <c r="BQ1023" s="9"/>
      <c r="BR1023" s="9"/>
      <c r="BS1023" s="9"/>
      <c r="BT1023" s="9"/>
      <c r="BU1023" s="9"/>
      <c r="BV1023" s="9"/>
      <c r="BW1023" s="9"/>
      <c r="BX1023" s="9"/>
      <c r="BY1023" s="9"/>
      <c r="BZ1023" s="9"/>
    </row>
    <row r="1024" spans="1:78">
      <c r="A1024" s="50">
        <f t="shared" si="63"/>
        <v>1013</v>
      </c>
      <c r="C1024" s="11" t="str">
        <f>IFERROR(INDEX('     2022    '!D:D,MATCH('Order Summary'!$A1024,'     2022    '!$AN:$AN,0)),"")</f>
        <v/>
      </c>
      <c r="D1024" s="11" t="str">
        <f>IFERROR(INDEX('     2022    '!C:C,MATCH('Order Summary'!$A1024,'     2022    '!$AN:$AN,0)),"")</f>
        <v/>
      </c>
      <c r="E1024" s="11" t="str">
        <f>IFERROR(INDEX('     2022    '!E:E,MATCH('Order Summary'!$A1024,'     2022    '!$AN:$AN,0)),"")</f>
        <v/>
      </c>
      <c r="F1024" s="96">
        <f>IFERROR(INDEX('     2022    '!AY:AY,MATCH($A1024,'     2022    '!$AN:$AN,0)),0)</f>
        <v>0</v>
      </c>
      <c r="G1024" s="180" t="str">
        <f>IFERROR(IF($O$3&gt;68,INDEX('     2022    '!I:I,MATCH($A1024,'     2022    '!$AN:$AN,0))*(1-'     2022    '!$BA$1),INDEX('     2022    '!I:I,MATCH($A1024,'     2022    '!$AN:$AN,0))),"")</f>
        <v/>
      </c>
      <c r="H1024" s="96">
        <f>IFERROR(INDEX('     2022    '!AZ:AZ,MATCH($A1024,'     2022    '!$AN:$AN,0)),0)</f>
        <v>0</v>
      </c>
      <c r="I1024" s="180" t="str">
        <f>IFERROR(IF($O$3&gt;68,INDEX('     2022    '!M:M,MATCH($A1024,'     2022    '!$AN:$AN,0))*(1-'     2022    '!$BA$1),INDEX('     2022    '!M:M,MATCH($A1024,'     2022    '!$AN:$AN,0))),"")</f>
        <v/>
      </c>
      <c r="J1024" s="181">
        <f t="shared" si="61"/>
        <v>0</v>
      </c>
      <c r="K1024" s="182" t="str">
        <f t="shared" si="62"/>
        <v/>
      </c>
      <c r="L1024" s="53"/>
      <c r="M1024" s="52" t="str">
        <f>IFERROR(INDEX('     2022    '!R:R,MATCH('Order Summary'!$A1024,'     2022    '!$AN:$AN,0)),"")</f>
        <v/>
      </c>
      <c r="N1024" s="52" t="str">
        <f>IFERROR(INDEX('     2022    '!V:V,MATCH('Order Summary'!$A1024,'     2022    '!$AN:$AN,0)),"")</f>
        <v/>
      </c>
      <c r="O1024" s="52" t="str">
        <f>IFERROR(INDEX('     2022    '!S:S,MATCH('Order Summary'!$A1024,'     2022    '!$AN:$AN,0)),"")</f>
        <v/>
      </c>
      <c r="P1024" s="96" t="str">
        <f t="shared" si="60"/>
        <v/>
      </c>
      <c r="R1024" s="9"/>
      <c r="S1024" s="9"/>
      <c r="T1024" s="9"/>
      <c r="U1024" s="9"/>
      <c r="V1024" s="9"/>
      <c r="W1024" s="9"/>
      <c r="X1024" s="9"/>
      <c r="Y1024" s="9"/>
      <c r="Z1024" s="9"/>
      <c r="AA1024" s="9"/>
      <c r="AB1024" s="9"/>
      <c r="AC1024" s="9"/>
      <c r="AD1024" s="9"/>
      <c r="AE1024" s="9"/>
      <c r="AF1024" s="9"/>
      <c r="AG1024" s="9"/>
      <c r="AH1024" s="9"/>
      <c r="AI1024" s="9"/>
      <c r="AJ1024" s="9"/>
      <c r="AK1024" s="9"/>
      <c r="AL1024" s="9"/>
      <c r="AM1024" s="9"/>
      <c r="AN1024" s="9"/>
      <c r="AO1024" s="9"/>
      <c r="AP1024" s="9"/>
      <c r="AQ1024" s="9"/>
      <c r="AR1024" s="9"/>
      <c r="AS1024" s="9"/>
      <c r="AT1024" s="9"/>
      <c r="AU1024" s="9"/>
      <c r="AV1024" s="9"/>
      <c r="AW1024" s="9"/>
      <c r="AX1024" s="9"/>
      <c r="AY1024" s="9"/>
      <c r="AZ1024" s="9"/>
      <c r="BA1024" s="9"/>
      <c r="BB1024" s="9"/>
      <c r="BC1024" s="9"/>
      <c r="BD1024" s="9"/>
      <c r="BE1024" s="9"/>
      <c r="BF1024" s="9"/>
      <c r="BG1024" s="9"/>
      <c r="BH1024" s="9"/>
      <c r="BI1024" s="9"/>
      <c r="BJ1024" s="9"/>
      <c r="BK1024" s="9"/>
      <c r="BL1024" s="9"/>
      <c r="BM1024" s="9"/>
      <c r="BN1024" s="9"/>
      <c r="BO1024" s="9"/>
      <c r="BP1024" s="9"/>
      <c r="BQ1024" s="9"/>
      <c r="BR1024" s="9"/>
      <c r="BS1024" s="9"/>
      <c r="BT1024" s="9"/>
      <c r="BU1024" s="9"/>
      <c r="BV1024" s="9"/>
      <c r="BW1024" s="9"/>
      <c r="BX1024" s="9"/>
      <c r="BY1024" s="9"/>
      <c r="BZ1024" s="9"/>
    </row>
    <row r="1025" spans="1:78">
      <c r="A1025" s="50">
        <f t="shared" si="63"/>
        <v>1014</v>
      </c>
      <c r="C1025" s="11" t="str">
        <f>IFERROR(INDEX('     2022    '!D:D,MATCH('Order Summary'!$A1025,'     2022    '!$AN:$AN,0)),"")</f>
        <v/>
      </c>
      <c r="D1025" s="11" t="str">
        <f>IFERROR(INDEX('     2022    '!C:C,MATCH('Order Summary'!$A1025,'     2022    '!$AN:$AN,0)),"")</f>
        <v/>
      </c>
      <c r="E1025" s="11" t="str">
        <f>IFERROR(INDEX('     2022    '!E:E,MATCH('Order Summary'!$A1025,'     2022    '!$AN:$AN,0)),"")</f>
        <v/>
      </c>
      <c r="F1025" s="96">
        <f>IFERROR(INDEX('     2022    '!AY:AY,MATCH($A1025,'     2022    '!$AN:$AN,0)),0)</f>
        <v>0</v>
      </c>
      <c r="G1025" s="180" t="str">
        <f>IFERROR(IF($O$3&gt;68,INDEX('     2022    '!I:I,MATCH($A1025,'     2022    '!$AN:$AN,0))*(1-'     2022    '!$BA$1),INDEX('     2022    '!I:I,MATCH($A1025,'     2022    '!$AN:$AN,0))),"")</f>
        <v/>
      </c>
      <c r="H1025" s="96">
        <f>IFERROR(INDEX('     2022    '!AZ:AZ,MATCH($A1025,'     2022    '!$AN:$AN,0)),0)</f>
        <v>0</v>
      </c>
      <c r="I1025" s="180" t="str">
        <f>IFERROR(IF($O$3&gt;68,INDEX('     2022    '!M:M,MATCH($A1025,'     2022    '!$AN:$AN,0))*(1-'     2022    '!$BA$1),INDEX('     2022    '!M:M,MATCH($A1025,'     2022    '!$AN:$AN,0))),"")</f>
        <v/>
      </c>
      <c r="J1025" s="181">
        <f t="shared" si="61"/>
        <v>0</v>
      </c>
      <c r="K1025" s="182" t="str">
        <f t="shared" si="62"/>
        <v/>
      </c>
      <c r="L1025" s="53"/>
      <c r="M1025" s="52" t="str">
        <f>IFERROR(INDEX('     2022    '!R:R,MATCH('Order Summary'!$A1025,'     2022    '!$AN:$AN,0)),"")</f>
        <v/>
      </c>
      <c r="N1025" s="52" t="str">
        <f>IFERROR(INDEX('     2022    '!V:V,MATCH('Order Summary'!$A1025,'     2022    '!$AN:$AN,0)),"")</f>
        <v/>
      </c>
      <c r="O1025" s="52" t="str">
        <f>IFERROR(INDEX('     2022    '!S:S,MATCH('Order Summary'!$A1025,'     2022    '!$AN:$AN,0)),"")</f>
        <v/>
      </c>
      <c r="P1025" s="96" t="str">
        <f t="shared" si="60"/>
        <v/>
      </c>
      <c r="R1025" s="9"/>
      <c r="S1025" s="9"/>
      <c r="T1025" s="9"/>
      <c r="U1025" s="9"/>
      <c r="V1025" s="9"/>
      <c r="W1025" s="9"/>
      <c r="X1025" s="9"/>
      <c r="Y1025" s="9"/>
      <c r="Z1025" s="9"/>
      <c r="AA1025" s="9"/>
      <c r="AB1025" s="9"/>
      <c r="AC1025" s="9"/>
      <c r="AD1025" s="9"/>
      <c r="AE1025" s="9"/>
      <c r="AF1025" s="9"/>
      <c r="AG1025" s="9"/>
      <c r="AH1025" s="9"/>
      <c r="AI1025" s="9"/>
      <c r="AJ1025" s="9"/>
      <c r="AK1025" s="9"/>
      <c r="AL1025" s="9"/>
      <c r="AM1025" s="9"/>
      <c r="AN1025" s="9"/>
      <c r="AO1025" s="9"/>
      <c r="AP1025" s="9"/>
      <c r="AQ1025" s="9"/>
      <c r="AR1025" s="9"/>
      <c r="AS1025" s="9"/>
      <c r="AT1025" s="9"/>
      <c r="AU1025" s="9"/>
      <c r="AV1025" s="9"/>
      <c r="AW1025" s="9"/>
      <c r="AX1025" s="9"/>
      <c r="AY1025" s="9"/>
      <c r="AZ1025" s="9"/>
      <c r="BA1025" s="9"/>
      <c r="BB1025" s="9"/>
      <c r="BC1025" s="9"/>
      <c r="BD1025" s="9"/>
      <c r="BE1025" s="9"/>
      <c r="BF1025" s="9"/>
      <c r="BG1025" s="9"/>
      <c r="BH1025" s="9"/>
      <c r="BI1025" s="9"/>
      <c r="BJ1025" s="9"/>
      <c r="BK1025" s="9"/>
      <c r="BL1025" s="9"/>
      <c r="BM1025" s="9"/>
      <c r="BN1025" s="9"/>
      <c r="BO1025" s="9"/>
      <c r="BP1025" s="9"/>
      <c r="BQ1025" s="9"/>
      <c r="BR1025" s="9"/>
      <c r="BS1025" s="9"/>
      <c r="BT1025" s="9"/>
      <c r="BU1025" s="9"/>
      <c r="BV1025" s="9"/>
      <c r="BW1025" s="9"/>
      <c r="BX1025" s="9"/>
      <c r="BY1025" s="9"/>
      <c r="BZ1025" s="9"/>
    </row>
    <row r="1026" spans="1:78">
      <c r="A1026" s="50">
        <f t="shared" si="63"/>
        <v>1015</v>
      </c>
      <c r="C1026" s="11" t="str">
        <f>IFERROR(INDEX('     2022    '!D:D,MATCH('Order Summary'!$A1026,'     2022    '!$AN:$AN,0)),"")</f>
        <v/>
      </c>
      <c r="D1026" s="11" t="str">
        <f>IFERROR(INDEX('     2022    '!C:C,MATCH('Order Summary'!$A1026,'     2022    '!$AN:$AN,0)),"")</f>
        <v/>
      </c>
      <c r="E1026" s="11" t="str">
        <f>IFERROR(INDEX('     2022    '!E:E,MATCH('Order Summary'!$A1026,'     2022    '!$AN:$AN,0)),"")</f>
        <v/>
      </c>
      <c r="F1026" s="96">
        <f>IFERROR(INDEX('     2022    '!AY:AY,MATCH($A1026,'     2022    '!$AN:$AN,0)),0)</f>
        <v>0</v>
      </c>
      <c r="G1026" s="180" t="str">
        <f>IFERROR(IF($O$3&gt;68,INDEX('     2022    '!I:I,MATCH($A1026,'     2022    '!$AN:$AN,0))*(1-'     2022    '!$BA$1),INDEX('     2022    '!I:I,MATCH($A1026,'     2022    '!$AN:$AN,0))),"")</f>
        <v/>
      </c>
      <c r="H1026" s="96">
        <f>IFERROR(INDEX('     2022    '!AZ:AZ,MATCH($A1026,'     2022    '!$AN:$AN,0)),0)</f>
        <v>0</v>
      </c>
      <c r="I1026" s="180" t="str">
        <f>IFERROR(IF($O$3&gt;68,INDEX('     2022    '!M:M,MATCH($A1026,'     2022    '!$AN:$AN,0))*(1-'     2022    '!$BA$1),INDEX('     2022    '!M:M,MATCH($A1026,'     2022    '!$AN:$AN,0))),"")</f>
        <v/>
      </c>
      <c r="J1026" s="181">
        <f t="shared" si="61"/>
        <v>0</v>
      </c>
      <c r="K1026" s="182" t="str">
        <f t="shared" si="62"/>
        <v/>
      </c>
      <c r="L1026" s="53"/>
      <c r="M1026" s="52" t="str">
        <f>IFERROR(INDEX('     2022    '!R:R,MATCH('Order Summary'!$A1026,'     2022    '!$AN:$AN,0)),"")</f>
        <v/>
      </c>
      <c r="N1026" s="52" t="str">
        <f>IFERROR(INDEX('     2022    '!V:V,MATCH('Order Summary'!$A1026,'     2022    '!$AN:$AN,0)),"")</f>
        <v/>
      </c>
      <c r="O1026" s="52" t="str">
        <f>IFERROR(INDEX('     2022    '!S:S,MATCH('Order Summary'!$A1026,'     2022    '!$AN:$AN,0)),"")</f>
        <v/>
      </c>
      <c r="P1026" s="96" t="str">
        <f t="shared" si="60"/>
        <v/>
      </c>
      <c r="R1026" s="9"/>
      <c r="S1026" s="9"/>
      <c r="T1026" s="9"/>
      <c r="U1026" s="9"/>
      <c r="V1026" s="9"/>
      <c r="W1026" s="9"/>
      <c r="X1026" s="9"/>
      <c r="Y1026" s="9"/>
      <c r="Z1026" s="9"/>
      <c r="AA1026" s="9"/>
      <c r="AB1026" s="9"/>
      <c r="AC1026" s="9"/>
      <c r="AD1026" s="9"/>
      <c r="AE1026" s="9"/>
      <c r="AF1026" s="9"/>
      <c r="AG1026" s="9"/>
      <c r="AH1026" s="9"/>
      <c r="AI1026" s="9"/>
      <c r="AJ1026" s="9"/>
      <c r="AK1026" s="9"/>
      <c r="AL1026" s="9"/>
      <c r="AM1026" s="9"/>
      <c r="AN1026" s="9"/>
      <c r="AO1026" s="9"/>
      <c r="AP1026" s="9"/>
      <c r="AQ1026" s="9"/>
      <c r="AR1026" s="9"/>
      <c r="AS1026" s="9"/>
      <c r="AT1026" s="9"/>
      <c r="AU1026" s="9"/>
      <c r="AV1026" s="9"/>
      <c r="AW1026" s="9"/>
      <c r="AX1026" s="9"/>
      <c r="AY1026" s="9"/>
      <c r="AZ1026" s="9"/>
      <c r="BA1026" s="9"/>
      <c r="BB1026" s="9"/>
      <c r="BC1026" s="9"/>
      <c r="BD1026" s="9"/>
      <c r="BE1026" s="9"/>
      <c r="BF1026" s="9"/>
      <c r="BG1026" s="9"/>
      <c r="BH1026" s="9"/>
      <c r="BI1026" s="9"/>
      <c r="BJ1026" s="9"/>
      <c r="BK1026" s="9"/>
      <c r="BL1026" s="9"/>
      <c r="BM1026" s="9"/>
      <c r="BN1026" s="9"/>
      <c r="BO1026" s="9"/>
      <c r="BP1026" s="9"/>
      <c r="BQ1026" s="9"/>
      <c r="BR1026" s="9"/>
      <c r="BS1026" s="9"/>
      <c r="BT1026" s="9"/>
      <c r="BU1026" s="9"/>
      <c r="BV1026" s="9"/>
      <c r="BW1026" s="9"/>
      <c r="BX1026" s="9"/>
      <c r="BY1026" s="9"/>
      <c r="BZ1026" s="9"/>
    </row>
    <row r="1027" spans="1:78">
      <c r="A1027" s="50">
        <f t="shared" si="63"/>
        <v>1016</v>
      </c>
      <c r="C1027" s="11" t="str">
        <f>IFERROR(INDEX('     2022    '!D:D,MATCH('Order Summary'!$A1027,'     2022    '!$AN:$AN,0)),"")</f>
        <v/>
      </c>
      <c r="D1027" s="11" t="str">
        <f>IFERROR(INDEX('     2022    '!C:C,MATCH('Order Summary'!$A1027,'     2022    '!$AN:$AN,0)),"")</f>
        <v/>
      </c>
      <c r="E1027" s="11" t="str">
        <f>IFERROR(INDEX('     2022    '!E:E,MATCH('Order Summary'!$A1027,'     2022    '!$AN:$AN,0)),"")</f>
        <v/>
      </c>
      <c r="F1027" s="96">
        <f>IFERROR(INDEX('     2022    '!AY:AY,MATCH($A1027,'     2022    '!$AN:$AN,0)),0)</f>
        <v>0</v>
      </c>
      <c r="G1027" s="180" t="str">
        <f>IFERROR(IF($O$3&gt;68,INDEX('     2022    '!I:I,MATCH($A1027,'     2022    '!$AN:$AN,0))*(1-'     2022    '!$BA$1),INDEX('     2022    '!I:I,MATCH($A1027,'     2022    '!$AN:$AN,0))),"")</f>
        <v/>
      </c>
      <c r="H1027" s="96">
        <f>IFERROR(INDEX('     2022    '!AZ:AZ,MATCH($A1027,'     2022    '!$AN:$AN,0)),0)</f>
        <v>0</v>
      </c>
      <c r="I1027" s="180" t="str">
        <f>IFERROR(IF($O$3&gt;68,INDEX('     2022    '!M:M,MATCH($A1027,'     2022    '!$AN:$AN,0))*(1-'     2022    '!$BA$1),INDEX('     2022    '!M:M,MATCH($A1027,'     2022    '!$AN:$AN,0))),"")</f>
        <v/>
      </c>
      <c r="J1027" s="181">
        <f t="shared" si="61"/>
        <v>0</v>
      </c>
      <c r="K1027" s="182" t="str">
        <f t="shared" si="62"/>
        <v/>
      </c>
      <c r="L1027" s="53"/>
      <c r="M1027" s="52" t="str">
        <f>IFERROR(INDEX('     2022    '!R:R,MATCH('Order Summary'!$A1027,'     2022    '!$AN:$AN,0)),"")</f>
        <v/>
      </c>
      <c r="N1027" s="52" t="str">
        <f>IFERROR(INDEX('     2022    '!V:V,MATCH('Order Summary'!$A1027,'     2022    '!$AN:$AN,0)),"")</f>
        <v/>
      </c>
      <c r="O1027" s="52" t="str">
        <f>IFERROR(INDEX('     2022    '!S:S,MATCH('Order Summary'!$A1027,'     2022    '!$AN:$AN,0)),"")</f>
        <v/>
      </c>
      <c r="P1027" s="96" t="str">
        <f t="shared" si="60"/>
        <v/>
      </c>
      <c r="R1027" s="9"/>
      <c r="S1027" s="9"/>
      <c r="T1027" s="9"/>
      <c r="U1027" s="9"/>
      <c r="V1027" s="9"/>
      <c r="W1027" s="9"/>
      <c r="X1027" s="9"/>
      <c r="Y1027" s="9"/>
      <c r="Z1027" s="9"/>
      <c r="AA1027" s="9"/>
      <c r="AB1027" s="9"/>
      <c r="AC1027" s="9"/>
      <c r="AD1027" s="9"/>
      <c r="AE1027" s="9"/>
      <c r="AF1027" s="9"/>
      <c r="AG1027" s="9"/>
      <c r="AH1027" s="9"/>
      <c r="AI1027" s="9"/>
      <c r="AJ1027" s="9"/>
      <c r="AK1027" s="9"/>
      <c r="AL1027" s="9"/>
      <c r="AM1027" s="9"/>
      <c r="AN1027" s="9"/>
      <c r="AO1027" s="9"/>
      <c r="AP1027" s="9"/>
      <c r="AQ1027" s="9"/>
      <c r="AR1027" s="9"/>
      <c r="AS1027" s="9"/>
      <c r="AT1027" s="9"/>
      <c r="AU1027" s="9"/>
      <c r="AV1027" s="9"/>
      <c r="AW1027" s="9"/>
      <c r="AX1027" s="9"/>
      <c r="AY1027" s="9"/>
      <c r="AZ1027" s="9"/>
      <c r="BA1027" s="9"/>
      <c r="BB1027" s="9"/>
      <c r="BC1027" s="9"/>
      <c r="BD1027" s="9"/>
      <c r="BE1027" s="9"/>
      <c r="BF1027" s="9"/>
      <c r="BG1027" s="9"/>
      <c r="BH1027" s="9"/>
      <c r="BI1027" s="9"/>
      <c r="BJ1027" s="9"/>
      <c r="BK1027" s="9"/>
      <c r="BL1027" s="9"/>
      <c r="BM1027" s="9"/>
      <c r="BN1027" s="9"/>
      <c r="BO1027" s="9"/>
      <c r="BP1027" s="9"/>
      <c r="BQ1027" s="9"/>
      <c r="BR1027" s="9"/>
      <c r="BS1027" s="9"/>
      <c r="BT1027" s="9"/>
      <c r="BU1027" s="9"/>
      <c r="BV1027" s="9"/>
      <c r="BW1027" s="9"/>
      <c r="BX1027" s="9"/>
      <c r="BY1027" s="9"/>
      <c r="BZ1027" s="9"/>
    </row>
    <row r="1028" spans="1:78">
      <c r="A1028" s="50">
        <f t="shared" si="63"/>
        <v>1017</v>
      </c>
      <c r="C1028" s="11" t="str">
        <f>IFERROR(INDEX('     2022    '!D:D,MATCH('Order Summary'!$A1028,'     2022    '!$AN:$AN,0)),"")</f>
        <v/>
      </c>
      <c r="D1028" s="11" t="str">
        <f>IFERROR(INDEX('     2022    '!C:C,MATCH('Order Summary'!$A1028,'     2022    '!$AN:$AN,0)),"")</f>
        <v/>
      </c>
      <c r="E1028" s="11" t="str">
        <f>IFERROR(INDEX('     2022    '!E:E,MATCH('Order Summary'!$A1028,'     2022    '!$AN:$AN,0)),"")</f>
        <v/>
      </c>
      <c r="F1028" s="96">
        <f>IFERROR(INDEX('     2022    '!AY:AY,MATCH($A1028,'     2022    '!$AN:$AN,0)),0)</f>
        <v>0</v>
      </c>
      <c r="G1028" s="180" t="str">
        <f>IFERROR(IF($O$3&gt;68,INDEX('     2022    '!I:I,MATCH($A1028,'     2022    '!$AN:$AN,0))*(1-'     2022    '!$BA$1),INDEX('     2022    '!I:I,MATCH($A1028,'     2022    '!$AN:$AN,0))),"")</f>
        <v/>
      </c>
      <c r="H1028" s="96">
        <f>IFERROR(INDEX('     2022    '!AZ:AZ,MATCH($A1028,'     2022    '!$AN:$AN,0)),0)</f>
        <v>0</v>
      </c>
      <c r="I1028" s="180" t="str">
        <f>IFERROR(IF($O$3&gt;68,INDEX('     2022    '!M:M,MATCH($A1028,'     2022    '!$AN:$AN,0))*(1-'     2022    '!$BA$1),INDEX('     2022    '!M:M,MATCH($A1028,'     2022    '!$AN:$AN,0))),"")</f>
        <v/>
      </c>
      <c r="J1028" s="181">
        <f t="shared" si="61"/>
        <v>0</v>
      </c>
      <c r="K1028" s="182" t="str">
        <f t="shared" si="62"/>
        <v/>
      </c>
      <c r="L1028" s="53"/>
      <c r="M1028" s="52" t="str">
        <f>IFERROR(INDEX('     2022    '!R:R,MATCH('Order Summary'!$A1028,'     2022    '!$AN:$AN,0)),"")</f>
        <v/>
      </c>
      <c r="N1028" s="52" t="str">
        <f>IFERROR(INDEX('     2022    '!V:V,MATCH('Order Summary'!$A1028,'     2022    '!$AN:$AN,0)),"")</f>
        <v/>
      </c>
      <c r="O1028" s="52" t="str">
        <f>IFERROR(INDEX('     2022    '!S:S,MATCH('Order Summary'!$A1028,'     2022    '!$AN:$AN,0)),"")</f>
        <v/>
      </c>
      <c r="P1028" s="96" t="str">
        <f t="shared" si="60"/>
        <v/>
      </c>
      <c r="R1028" s="9"/>
      <c r="S1028" s="9"/>
      <c r="T1028" s="9"/>
      <c r="U1028" s="9"/>
      <c r="V1028" s="9"/>
      <c r="W1028" s="9"/>
      <c r="X1028" s="9"/>
      <c r="Y1028" s="9"/>
      <c r="Z1028" s="9"/>
      <c r="AA1028" s="9"/>
      <c r="AB1028" s="9"/>
      <c r="AC1028" s="9"/>
      <c r="AD1028" s="9"/>
      <c r="AE1028" s="9"/>
      <c r="AF1028" s="9"/>
      <c r="AG1028" s="9"/>
      <c r="AH1028" s="9"/>
      <c r="AI1028" s="9"/>
      <c r="AJ1028" s="9"/>
      <c r="AK1028" s="9"/>
      <c r="AL1028" s="9"/>
      <c r="AM1028" s="9"/>
      <c r="AN1028" s="9"/>
      <c r="AO1028" s="9"/>
      <c r="AP1028" s="9"/>
      <c r="AQ1028" s="9"/>
      <c r="AR1028" s="9"/>
      <c r="AS1028" s="9"/>
      <c r="AT1028" s="9"/>
      <c r="AU1028" s="9"/>
      <c r="AV1028" s="9"/>
      <c r="AW1028" s="9"/>
      <c r="AX1028" s="9"/>
      <c r="AY1028" s="9"/>
      <c r="AZ1028" s="9"/>
      <c r="BA1028" s="9"/>
      <c r="BB1028" s="9"/>
      <c r="BC1028" s="9"/>
      <c r="BD1028" s="9"/>
      <c r="BE1028" s="9"/>
      <c r="BF1028" s="9"/>
      <c r="BG1028" s="9"/>
      <c r="BH1028" s="9"/>
      <c r="BI1028" s="9"/>
      <c r="BJ1028" s="9"/>
      <c r="BK1028" s="9"/>
      <c r="BL1028" s="9"/>
      <c r="BM1028" s="9"/>
      <c r="BN1028" s="9"/>
      <c r="BO1028" s="9"/>
      <c r="BP1028" s="9"/>
      <c r="BQ1028" s="9"/>
      <c r="BR1028" s="9"/>
      <c r="BS1028" s="9"/>
      <c r="BT1028" s="9"/>
      <c r="BU1028" s="9"/>
      <c r="BV1028" s="9"/>
      <c r="BW1028" s="9"/>
      <c r="BX1028" s="9"/>
      <c r="BY1028" s="9"/>
      <c r="BZ1028" s="9"/>
    </row>
    <row r="1029" spans="1:78">
      <c r="A1029" s="50">
        <f t="shared" si="63"/>
        <v>1018</v>
      </c>
      <c r="C1029" s="11" t="str">
        <f>IFERROR(INDEX('     2022    '!D:D,MATCH('Order Summary'!$A1029,'     2022    '!$AN:$AN,0)),"")</f>
        <v/>
      </c>
      <c r="D1029" s="11" t="str">
        <f>IFERROR(INDEX('     2022    '!C:C,MATCH('Order Summary'!$A1029,'     2022    '!$AN:$AN,0)),"")</f>
        <v/>
      </c>
      <c r="E1029" s="11" t="str">
        <f>IFERROR(INDEX('     2022    '!E:E,MATCH('Order Summary'!$A1029,'     2022    '!$AN:$AN,0)),"")</f>
        <v/>
      </c>
      <c r="F1029" s="96">
        <f>IFERROR(INDEX('     2022    '!AY:AY,MATCH($A1029,'     2022    '!$AN:$AN,0)),0)</f>
        <v>0</v>
      </c>
      <c r="G1029" s="180" t="str">
        <f>IFERROR(IF($O$3&gt;68,INDEX('     2022    '!I:I,MATCH($A1029,'     2022    '!$AN:$AN,0))*(1-'     2022    '!$BA$1),INDEX('     2022    '!I:I,MATCH($A1029,'     2022    '!$AN:$AN,0))),"")</f>
        <v/>
      </c>
      <c r="H1029" s="96">
        <f>IFERROR(INDEX('     2022    '!AZ:AZ,MATCH($A1029,'     2022    '!$AN:$AN,0)),0)</f>
        <v>0</v>
      </c>
      <c r="I1029" s="180" t="str">
        <f>IFERROR(IF($O$3&gt;68,INDEX('     2022    '!M:M,MATCH($A1029,'     2022    '!$AN:$AN,0))*(1-'     2022    '!$BA$1),INDEX('     2022    '!M:M,MATCH($A1029,'     2022    '!$AN:$AN,0))),"")</f>
        <v/>
      </c>
      <c r="J1029" s="181">
        <f t="shared" si="61"/>
        <v>0</v>
      </c>
      <c r="K1029" s="182" t="str">
        <f t="shared" si="62"/>
        <v/>
      </c>
      <c r="L1029" s="53"/>
      <c r="M1029" s="52" t="str">
        <f>IFERROR(INDEX('     2022    '!R:R,MATCH('Order Summary'!$A1029,'     2022    '!$AN:$AN,0)),"")</f>
        <v/>
      </c>
      <c r="N1029" s="52" t="str">
        <f>IFERROR(INDEX('     2022    '!V:V,MATCH('Order Summary'!$A1029,'     2022    '!$AN:$AN,0)),"")</f>
        <v/>
      </c>
      <c r="O1029" s="52" t="str">
        <f>IFERROR(INDEX('     2022    '!S:S,MATCH('Order Summary'!$A1029,'     2022    '!$AN:$AN,0)),"")</f>
        <v/>
      </c>
      <c r="P1029" s="96" t="str">
        <f t="shared" si="60"/>
        <v/>
      </c>
      <c r="R1029" s="9"/>
      <c r="S1029" s="9"/>
      <c r="T1029" s="9"/>
      <c r="U1029" s="9"/>
      <c r="V1029" s="9"/>
      <c r="W1029" s="9"/>
      <c r="X1029" s="9"/>
      <c r="Y1029" s="9"/>
      <c r="Z1029" s="9"/>
      <c r="AA1029" s="9"/>
      <c r="AB1029" s="9"/>
      <c r="AC1029" s="9"/>
      <c r="AD1029" s="9"/>
      <c r="AE1029" s="9"/>
      <c r="AF1029" s="9"/>
      <c r="AG1029" s="9"/>
      <c r="AH1029" s="9"/>
      <c r="AI1029" s="9"/>
      <c r="AJ1029" s="9"/>
      <c r="AK1029" s="9"/>
      <c r="AL1029" s="9"/>
      <c r="AM1029" s="9"/>
      <c r="AN1029" s="9"/>
      <c r="AO1029" s="9"/>
      <c r="AP1029" s="9"/>
      <c r="AQ1029" s="9"/>
      <c r="AR1029" s="9"/>
      <c r="AS1029" s="9"/>
      <c r="AT1029" s="9"/>
      <c r="AU1029" s="9"/>
      <c r="AV1029" s="9"/>
      <c r="AW1029" s="9"/>
      <c r="AX1029" s="9"/>
      <c r="AY1029" s="9"/>
      <c r="AZ1029" s="9"/>
      <c r="BA1029" s="9"/>
      <c r="BB1029" s="9"/>
      <c r="BC1029" s="9"/>
      <c r="BD1029" s="9"/>
      <c r="BE1029" s="9"/>
      <c r="BF1029" s="9"/>
      <c r="BG1029" s="9"/>
      <c r="BH1029" s="9"/>
      <c r="BI1029" s="9"/>
      <c r="BJ1029" s="9"/>
      <c r="BK1029" s="9"/>
      <c r="BL1029" s="9"/>
      <c r="BM1029" s="9"/>
      <c r="BN1029" s="9"/>
      <c r="BO1029" s="9"/>
      <c r="BP1029" s="9"/>
      <c r="BQ1029" s="9"/>
      <c r="BR1029" s="9"/>
      <c r="BS1029" s="9"/>
      <c r="BT1029" s="9"/>
      <c r="BU1029" s="9"/>
      <c r="BV1029" s="9"/>
      <c r="BW1029" s="9"/>
      <c r="BX1029" s="9"/>
      <c r="BY1029" s="9"/>
      <c r="BZ1029" s="9"/>
    </row>
    <row r="1030" spans="1:78">
      <c r="A1030" s="50">
        <f t="shared" si="63"/>
        <v>1019</v>
      </c>
      <c r="C1030" s="11" t="str">
        <f>IFERROR(INDEX('     2022    '!D:D,MATCH('Order Summary'!$A1030,'     2022    '!$AN:$AN,0)),"")</f>
        <v/>
      </c>
      <c r="D1030" s="11" t="str">
        <f>IFERROR(INDEX('     2022    '!C:C,MATCH('Order Summary'!$A1030,'     2022    '!$AN:$AN,0)),"")</f>
        <v/>
      </c>
      <c r="E1030" s="11" t="str">
        <f>IFERROR(INDEX('     2022    '!E:E,MATCH('Order Summary'!$A1030,'     2022    '!$AN:$AN,0)),"")</f>
        <v/>
      </c>
      <c r="F1030" s="96">
        <f>IFERROR(INDEX('     2022    '!AY:AY,MATCH($A1030,'     2022    '!$AN:$AN,0)),0)</f>
        <v>0</v>
      </c>
      <c r="G1030" s="180" t="str">
        <f>IFERROR(IF($O$3&gt;68,INDEX('     2022    '!I:I,MATCH($A1030,'     2022    '!$AN:$AN,0))*(1-'     2022    '!$BA$1),INDEX('     2022    '!I:I,MATCH($A1030,'     2022    '!$AN:$AN,0))),"")</f>
        <v/>
      </c>
      <c r="H1030" s="96">
        <f>IFERROR(INDEX('     2022    '!AZ:AZ,MATCH($A1030,'     2022    '!$AN:$AN,0)),0)</f>
        <v>0</v>
      </c>
      <c r="I1030" s="180" t="str">
        <f>IFERROR(IF($O$3&gt;68,INDEX('     2022    '!M:M,MATCH($A1030,'     2022    '!$AN:$AN,0))*(1-'     2022    '!$BA$1),INDEX('     2022    '!M:M,MATCH($A1030,'     2022    '!$AN:$AN,0))),"")</f>
        <v/>
      </c>
      <c r="J1030" s="181">
        <f t="shared" si="61"/>
        <v>0</v>
      </c>
      <c r="K1030" s="182" t="str">
        <f t="shared" si="62"/>
        <v/>
      </c>
      <c r="L1030" s="53"/>
      <c r="M1030" s="52" t="str">
        <f>IFERROR(INDEX('     2022    '!R:R,MATCH('Order Summary'!$A1030,'     2022    '!$AN:$AN,0)),"")</f>
        <v/>
      </c>
      <c r="N1030" s="52" t="str">
        <f>IFERROR(INDEX('     2022    '!V:V,MATCH('Order Summary'!$A1030,'     2022    '!$AN:$AN,0)),"")</f>
        <v/>
      </c>
      <c r="O1030" s="52" t="str">
        <f>IFERROR(INDEX('     2022    '!S:S,MATCH('Order Summary'!$A1030,'     2022    '!$AN:$AN,0)),"")</f>
        <v/>
      </c>
      <c r="P1030" s="96" t="str">
        <f t="shared" si="60"/>
        <v/>
      </c>
      <c r="R1030" s="9"/>
      <c r="S1030" s="9"/>
      <c r="T1030" s="9"/>
      <c r="U1030" s="9"/>
      <c r="V1030" s="9"/>
      <c r="W1030" s="9"/>
      <c r="X1030" s="9"/>
      <c r="Y1030" s="9"/>
      <c r="Z1030" s="9"/>
      <c r="AA1030" s="9"/>
      <c r="AB1030" s="9"/>
      <c r="AC1030" s="9"/>
      <c r="AD1030" s="9"/>
      <c r="AE1030" s="9"/>
      <c r="AF1030" s="9"/>
      <c r="AG1030" s="9"/>
      <c r="AH1030" s="9"/>
      <c r="AI1030" s="9"/>
      <c r="AJ1030" s="9"/>
      <c r="AK1030" s="9"/>
      <c r="AL1030" s="9"/>
      <c r="AM1030" s="9"/>
      <c r="AN1030" s="9"/>
      <c r="AO1030" s="9"/>
      <c r="AP1030" s="9"/>
      <c r="AQ1030" s="9"/>
      <c r="AR1030" s="9"/>
      <c r="AS1030" s="9"/>
      <c r="AT1030" s="9"/>
      <c r="AU1030" s="9"/>
      <c r="AV1030" s="9"/>
      <c r="AW1030" s="9"/>
      <c r="AX1030" s="9"/>
      <c r="AY1030" s="9"/>
      <c r="AZ1030" s="9"/>
      <c r="BA1030" s="9"/>
      <c r="BB1030" s="9"/>
      <c r="BC1030" s="9"/>
      <c r="BD1030" s="9"/>
      <c r="BE1030" s="9"/>
      <c r="BF1030" s="9"/>
      <c r="BG1030" s="9"/>
      <c r="BH1030" s="9"/>
      <c r="BI1030" s="9"/>
      <c r="BJ1030" s="9"/>
      <c r="BK1030" s="9"/>
      <c r="BL1030" s="9"/>
      <c r="BM1030" s="9"/>
      <c r="BN1030" s="9"/>
      <c r="BO1030" s="9"/>
      <c r="BP1030" s="9"/>
      <c r="BQ1030" s="9"/>
      <c r="BR1030" s="9"/>
      <c r="BS1030" s="9"/>
      <c r="BT1030" s="9"/>
      <c r="BU1030" s="9"/>
      <c r="BV1030" s="9"/>
      <c r="BW1030" s="9"/>
      <c r="BX1030" s="9"/>
      <c r="BY1030" s="9"/>
      <c r="BZ1030" s="9"/>
    </row>
    <row r="1031" spans="1:78">
      <c r="A1031" s="50">
        <f t="shared" si="63"/>
        <v>1020</v>
      </c>
      <c r="C1031" s="11" t="str">
        <f>IFERROR(INDEX('     2022    '!D:D,MATCH('Order Summary'!$A1031,'     2022    '!$AN:$AN,0)),"")</f>
        <v/>
      </c>
      <c r="D1031" s="11" t="str">
        <f>IFERROR(INDEX('     2022    '!C:C,MATCH('Order Summary'!$A1031,'     2022    '!$AN:$AN,0)),"")</f>
        <v/>
      </c>
      <c r="E1031" s="11" t="str">
        <f>IFERROR(INDEX('     2022    '!E:E,MATCH('Order Summary'!$A1031,'     2022    '!$AN:$AN,0)),"")</f>
        <v/>
      </c>
      <c r="F1031" s="96">
        <f>IFERROR(INDEX('     2022    '!AY:AY,MATCH($A1031,'     2022    '!$AN:$AN,0)),0)</f>
        <v>0</v>
      </c>
      <c r="G1031" s="180" t="str">
        <f>IFERROR(IF($O$3&gt;68,INDEX('     2022    '!I:I,MATCH($A1031,'     2022    '!$AN:$AN,0))*(1-'     2022    '!$BA$1),INDEX('     2022    '!I:I,MATCH($A1031,'     2022    '!$AN:$AN,0))),"")</f>
        <v/>
      </c>
      <c r="H1031" s="96">
        <f>IFERROR(INDEX('     2022    '!AZ:AZ,MATCH($A1031,'     2022    '!$AN:$AN,0)),0)</f>
        <v>0</v>
      </c>
      <c r="I1031" s="180" t="str">
        <f>IFERROR(IF($O$3&gt;68,INDEX('     2022    '!M:M,MATCH($A1031,'     2022    '!$AN:$AN,0))*(1-'     2022    '!$BA$1),INDEX('     2022    '!M:M,MATCH($A1031,'     2022    '!$AN:$AN,0))),"")</f>
        <v/>
      </c>
      <c r="J1031" s="181">
        <f t="shared" si="61"/>
        <v>0</v>
      </c>
      <c r="K1031" s="182" t="str">
        <f t="shared" si="62"/>
        <v/>
      </c>
      <c r="L1031" s="53"/>
      <c r="M1031" s="52" t="str">
        <f>IFERROR(INDEX('     2022    '!R:R,MATCH('Order Summary'!$A1031,'     2022    '!$AN:$AN,0)),"")</f>
        <v/>
      </c>
      <c r="N1031" s="52" t="str">
        <f>IFERROR(INDEX('     2022    '!V:V,MATCH('Order Summary'!$A1031,'     2022    '!$AN:$AN,0)),"")</f>
        <v/>
      </c>
      <c r="O1031" s="52" t="str">
        <f>IFERROR(INDEX('     2022    '!S:S,MATCH('Order Summary'!$A1031,'     2022    '!$AN:$AN,0)),"")</f>
        <v/>
      </c>
      <c r="P1031" s="96" t="str">
        <f t="shared" si="60"/>
        <v/>
      </c>
      <c r="R1031" s="9"/>
      <c r="S1031" s="9"/>
      <c r="T1031" s="9"/>
      <c r="U1031" s="9"/>
      <c r="V1031" s="9"/>
      <c r="W1031" s="9"/>
      <c r="X1031" s="9"/>
      <c r="Y1031" s="9"/>
      <c r="Z1031" s="9"/>
      <c r="AA1031" s="9"/>
      <c r="AB1031" s="9"/>
      <c r="AC1031" s="9"/>
      <c r="AD1031" s="9"/>
      <c r="AE1031" s="9"/>
      <c r="AF1031" s="9"/>
      <c r="AG1031" s="9"/>
      <c r="AH1031" s="9"/>
      <c r="AI1031" s="9"/>
      <c r="AJ1031" s="9"/>
      <c r="AK1031" s="9"/>
      <c r="AL1031" s="9"/>
      <c r="AM1031" s="9"/>
      <c r="AN1031" s="9"/>
      <c r="AO1031" s="9"/>
      <c r="AP1031" s="9"/>
      <c r="AQ1031" s="9"/>
      <c r="AR1031" s="9"/>
      <c r="AS1031" s="9"/>
      <c r="AT1031" s="9"/>
      <c r="AU1031" s="9"/>
      <c r="AV1031" s="9"/>
      <c r="AW1031" s="9"/>
      <c r="AX1031" s="9"/>
      <c r="AY1031" s="9"/>
      <c r="AZ1031" s="9"/>
      <c r="BA1031" s="9"/>
      <c r="BB1031" s="9"/>
      <c r="BC1031" s="9"/>
      <c r="BD1031" s="9"/>
      <c r="BE1031" s="9"/>
      <c r="BF1031" s="9"/>
      <c r="BG1031" s="9"/>
      <c r="BH1031" s="9"/>
      <c r="BI1031" s="9"/>
      <c r="BJ1031" s="9"/>
      <c r="BK1031" s="9"/>
      <c r="BL1031" s="9"/>
      <c r="BM1031" s="9"/>
      <c r="BN1031" s="9"/>
      <c r="BO1031" s="9"/>
      <c r="BP1031" s="9"/>
      <c r="BQ1031" s="9"/>
      <c r="BR1031" s="9"/>
      <c r="BS1031" s="9"/>
      <c r="BT1031" s="9"/>
      <c r="BU1031" s="9"/>
      <c r="BV1031" s="9"/>
      <c r="BW1031" s="9"/>
      <c r="BX1031" s="9"/>
      <c r="BY1031" s="9"/>
      <c r="BZ1031" s="9"/>
    </row>
    <row r="1032" spans="1:78">
      <c r="A1032" s="50">
        <f t="shared" si="63"/>
        <v>1021</v>
      </c>
      <c r="C1032" s="11" t="str">
        <f>IFERROR(INDEX('     2022    '!D:D,MATCH('Order Summary'!$A1032,'     2022    '!$AN:$AN,0)),"")</f>
        <v/>
      </c>
      <c r="D1032" s="11" t="str">
        <f>IFERROR(INDEX('     2022    '!C:C,MATCH('Order Summary'!$A1032,'     2022    '!$AN:$AN,0)),"")</f>
        <v/>
      </c>
      <c r="E1032" s="11" t="str">
        <f>IFERROR(INDEX('     2022    '!E:E,MATCH('Order Summary'!$A1032,'     2022    '!$AN:$AN,0)),"")</f>
        <v/>
      </c>
      <c r="F1032" s="96">
        <f>IFERROR(INDEX('     2022    '!AY:AY,MATCH($A1032,'     2022    '!$AN:$AN,0)),0)</f>
        <v>0</v>
      </c>
      <c r="G1032" s="180" t="str">
        <f>IFERROR(IF($O$3&gt;68,INDEX('     2022    '!I:I,MATCH($A1032,'     2022    '!$AN:$AN,0))*(1-'     2022    '!$BA$1),INDEX('     2022    '!I:I,MATCH($A1032,'     2022    '!$AN:$AN,0))),"")</f>
        <v/>
      </c>
      <c r="H1032" s="96">
        <f>IFERROR(INDEX('     2022    '!AZ:AZ,MATCH($A1032,'     2022    '!$AN:$AN,0)),0)</f>
        <v>0</v>
      </c>
      <c r="I1032" s="180" t="str">
        <f>IFERROR(IF($O$3&gt;68,INDEX('     2022    '!M:M,MATCH($A1032,'     2022    '!$AN:$AN,0))*(1-'     2022    '!$BA$1),INDEX('     2022    '!M:M,MATCH($A1032,'     2022    '!$AN:$AN,0))),"")</f>
        <v/>
      </c>
      <c r="J1032" s="181">
        <f t="shared" si="61"/>
        <v>0</v>
      </c>
      <c r="K1032" s="182" t="str">
        <f t="shared" si="62"/>
        <v/>
      </c>
      <c r="L1032" s="53"/>
      <c r="M1032" s="52" t="str">
        <f>IFERROR(INDEX('     2022    '!R:R,MATCH('Order Summary'!$A1032,'     2022    '!$AN:$AN,0)),"")</f>
        <v/>
      </c>
      <c r="N1032" s="52" t="str">
        <f>IFERROR(INDEX('     2022    '!V:V,MATCH('Order Summary'!$A1032,'     2022    '!$AN:$AN,0)),"")</f>
        <v/>
      </c>
      <c r="O1032" s="52" t="str">
        <f>IFERROR(INDEX('     2022    '!S:S,MATCH('Order Summary'!$A1032,'     2022    '!$AN:$AN,0)),"")</f>
        <v/>
      </c>
      <c r="P1032" s="96" t="str">
        <f t="shared" si="60"/>
        <v/>
      </c>
      <c r="R1032" s="9"/>
      <c r="S1032" s="9"/>
      <c r="T1032" s="9"/>
      <c r="U1032" s="9"/>
      <c r="V1032" s="9"/>
      <c r="W1032" s="9"/>
      <c r="X1032" s="9"/>
      <c r="Y1032" s="9"/>
      <c r="Z1032" s="9"/>
      <c r="AA1032" s="9"/>
      <c r="AB1032" s="9"/>
      <c r="AC1032" s="9"/>
      <c r="AD1032" s="9"/>
      <c r="AE1032" s="9"/>
      <c r="AF1032" s="9"/>
      <c r="AG1032" s="9"/>
      <c r="AH1032" s="9"/>
      <c r="AI1032" s="9"/>
      <c r="AJ1032" s="9"/>
      <c r="AK1032" s="9"/>
      <c r="AL1032" s="9"/>
      <c r="AM1032" s="9"/>
      <c r="AN1032" s="9"/>
      <c r="AO1032" s="9"/>
      <c r="AP1032" s="9"/>
      <c r="AQ1032" s="9"/>
      <c r="AR1032" s="9"/>
      <c r="AS1032" s="9"/>
      <c r="AT1032" s="9"/>
      <c r="AU1032" s="9"/>
      <c r="AV1032" s="9"/>
      <c r="AW1032" s="9"/>
      <c r="AX1032" s="9"/>
      <c r="AY1032" s="9"/>
      <c r="AZ1032" s="9"/>
      <c r="BA1032" s="9"/>
      <c r="BB1032" s="9"/>
      <c r="BC1032" s="9"/>
      <c r="BD1032" s="9"/>
      <c r="BE1032" s="9"/>
      <c r="BF1032" s="9"/>
      <c r="BG1032" s="9"/>
      <c r="BH1032" s="9"/>
      <c r="BI1032" s="9"/>
      <c r="BJ1032" s="9"/>
      <c r="BK1032" s="9"/>
      <c r="BL1032" s="9"/>
      <c r="BM1032" s="9"/>
      <c r="BN1032" s="9"/>
      <c r="BO1032" s="9"/>
      <c r="BP1032" s="9"/>
      <c r="BQ1032" s="9"/>
      <c r="BR1032" s="9"/>
      <c r="BS1032" s="9"/>
      <c r="BT1032" s="9"/>
      <c r="BU1032" s="9"/>
      <c r="BV1032" s="9"/>
      <c r="BW1032" s="9"/>
      <c r="BX1032" s="9"/>
      <c r="BY1032" s="9"/>
      <c r="BZ1032" s="9"/>
    </row>
    <row r="1033" spans="1:78">
      <c r="A1033" s="50">
        <f t="shared" si="63"/>
        <v>1022</v>
      </c>
      <c r="C1033" s="11" t="str">
        <f>IFERROR(INDEX('     2022    '!D:D,MATCH('Order Summary'!$A1033,'     2022    '!$AN:$AN,0)),"")</f>
        <v/>
      </c>
      <c r="D1033" s="11" t="str">
        <f>IFERROR(INDEX('     2022    '!C:C,MATCH('Order Summary'!$A1033,'     2022    '!$AN:$AN,0)),"")</f>
        <v/>
      </c>
      <c r="E1033" s="11" t="str">
        <f>IFERROR(INDEX('     2022    '!E:E,MATCH('Order Summary'!$A1033,'     2022    '!$AN:$AN,0)),"")</f>
        <v/>
      </c>
      <c r="F1033" s="96">
        <f>IFERROR(INDEX('     2022    '!AY:AY,MATCH($A1033,'     2022    '!$AN:$AN,0)),0)</f>
        <v>0</v>
      </c>
      <c r="G1033" s="180" t="str">
        <f>IFERROR(IF($O$3&gt;68,INDEX('     2022    '!I:I,MATCH($A1033,'     2022    '!$AN:$AN,0))*(1-'     2022    '!$BA$1),INDEX('     2022    '!I:I,MATCH($A1033,'     2022    '!$AN:$AN,0))),"")</f>
        <v/>
      </c>
      <c r="H1033" s="96">
        <f>IFERROR(INDEX('     2022    '!AZ:AZ,MATCH($A1033,'     2022    '!$AN:$AN,0)),0)</f>
        <v>0</v>
      </c>
      <c r="I1033" s="180" t="str">
        <f>IFERROR(IF($O$3&gt;68,INDEX('     2022    '!M:M,MATCH($A1033,'     2022    '!$AN:$AN,0))*(1-'     2022    '!$BA$1),INDEX('     2022    '!M:M,MATCH($A1033,'     2022    '!$AN:$AN,0))),"")</f>
        <v/>
      </c>
      <c r="J1033" s="181">
        <f t="shared" si="61"/>
        <v>0</v>
      </c>
      <c r="K1033" s="182" t="str">
        <f t="shared" si="62"/>
        <v/>
      </c>
      <c r="L1033" s="53"/>
      <c r="M1033" s="52" t="str">
        <f>IFERROR(INDEX('     2022    '!R:R,MATCH('Order Summary'!$A1033,'     2022    '!$AN:$AN,0)),"")</f>
        <v/>
      </c>
      <c r="N1033" s="52" t="str">
        <f>IFERROR(INDEX('     2022    '!V:V,MATCH('Order Summary'!$A1033,'     2022    '!$AN:$AN,0)),"")</f>
        <v/>
      </c>
      <c r="O1033" s="52" t="str">
        <f>IFERROR(INDEX('     2022    '!S:S,MATCH('Order Summary'!$A1033,'     2022    '!$AN:$AN,0)),"")</f>
        <v/>
      </c>
      <c r="P1033" s="96" t="str">
        <f t="shared" si="60"/>
        <v/>
      </c>
      <c r="R1033" s="9"/>
      <c r="S1033" s="9"/>
      <c r="T1033" s="9"/>
      <c r="U1033" s="9"/>
      <c r="V1033" s="9"/>
      <c r="W1033" s="9"/>
      <c r="X1033" s="9"/>
      <c r="Y1033" s="9"/>
      <c r="Z1033" s="9"/>
      <c r="AA1033" s="9"/>
      <c r="AB1033" s="9"/>
      <c r="AC1033" s="9"/>
      <c r="AD1033" s="9"/>
      <c r="AE1033" s="9"/>
      <c r="AF1033" s="9"/>
      <c r="AG1033" s="9"/>
      <c r="AH1033" s="9"/>
      <c r="AI1033" s="9"/>
      <c r="AJ1033" s="9"/>
      <c r="AK1033" s="9"/>
      <c r="AL1033" s="9"/>
      <c r="AM1033" s="9"/>
      <c r="AN1033" s="9"/>
      <c r="AO1033" s="9"/>
      <c r="AP1033" s="9"/>
      <c r="AQ1033" s="9"/>
      <c r="AR1033" s="9"/>
      <c r="AS1033" s="9"/>
      <c r="AT1033" s="9"/>
      <c r="AU1033" s="9"/>
      <c r="AV1033" s="9"/>
      <c r="AW1033" s="9"/>
      <c r="AX1033" s="9"/>
      <c r="AY1033" s="9"/>
      <c r="AZ1033" s="9"/>
      <c r="BA1033" s="9"/>
      <c r="BB1033" s="9"/>
      <c r="BC1033" s="9"/>
      <c r="BD1033" s="9"/>
      <c r="BE1033" s="9"/>
      <c r="BF1033" s="9"/>
      <c r="BG1033" s="9"/>
      <c r="BH1033" s="9"/>
      <c r="BI1033" s="9"/>
      <c r="BJ1033" s="9"/>
      <c r="BK1033" s="9"/>
      <c r="BL1033" s="9"/>
      <c r="BM1033" s="9"/>
      <c r="BN1033" s="9"/>
      <c r="BO1033" s="9"/>
      <c r="BP1033" s="9"/>
      <c r="BQ1033" s="9"/>
      <c r="BR1033" s="9"/>
      <c r="BS1033" s="9"/>
      <c r="BT1033" s="9"/>
      <c r="BU1033" s="9"/>
      <c r="BV1033" s="9"/>
      <c r="BW1033" s="9"/>
      <c r="BX1033" s="9"/>
      <c r="BY1033" s="9"/>
      <c r="BZ1033" s="9"/>
    </row>
    <row r="1034" spans="1:78">
      <c r="A1034" s="50">
        <f t="shared" si="63"/>
        <v>1023</v>
      </c>
      <c r="C1034" s="11" t="str">
        <f>IFERROR(INDEX('     2022    '!D:D,MATCH('Order Summary'!$A1034,'     2022    '!$AN:$AN,0)),"")</f>
        <v/>
      </c>
      <c r="D1034" s="11" t="str">
        <f>IFERROR(INDEX('     2022    '!C:C,MATCH('Order Summary'!$A1034,'     2022    '!$AN:$AN,0)),"")</f>
        <v/>
      </c>
      <c r="E1034" s="11" t="str">
        <f>IFERROR(INDEX('     2022    '!E:E,MATCH('Order Summary'!$A1034,'     2022    '!$AN:$AN,0)),"")</f>
        <v/>
      </c>
      <c r="F1034" s="96">
        <f>IFERROR(INDEX('     2022    '!AY:AY,MATCH($A1034,'     2022    '!$AN:$AN,0)),0)</f>
        <v>0</v>
      </c>
      <c r="G1034" s="180" t="str">
        <f>IFERROR(IF($O$3&gt;68,INDEX('     2022    '!I:I,MATCH($A1034,'     2022    '!$AN:$AN,0))*(1-'     2022    '!$BA$1),INDEX('     2022    '!I:I,MATCH($A1034,'     2022    '!$AN:$AN,0))),"")</f>
        <v/>
      </c>
      <c r="H1034" s="96">
        <f>IFERROR(INDEX('     2022    '!AZ:AZ,MATCH($A1034,'     2022    '!$AN:$AN,0)),0)</f>
        <v>0</v>
      </c>
      <c r="I1034" s="180" t="str">
        <f>IFERROR(IF($O$3&gt;68,INDEX('     2022    '!M:M,MATCH($A1034,'     2022    '!$AN:$AN,0))*(1-'     2022    '!$BA$1),INDEX('     2022    '!M:M,MATCH($A1034,'     2022    '!$AN:$AN,0))),"")</f>
        <v/>
      </c>
      <c r="J1034" s="181">
        <f t="shared" si="61"/>
        <v>0</v>
      </c>
      <c r="K1034" s="182" t="str">
        <f t="shared" si="62"/>
        <v/>
      </c>
      <c r="L1034" s="53"/>
      <c r="M1034" s="52" t="str">
        <f>IFERROR(INDEX('     2022    '!R:R,MATCH('Order Summary'!$A1034,'     2022    '!$AN:$AN,0)),"")</f>
        <v/>
      </c>
      <c r="N1034" s="52" t="str">
        <f>IFERROR(INDEX('     2022    '!V:V,MATCH('Order Summary'!$A1034,'     2022    '!$AN:$AN,0)),"")</f>
        <v/>
      </c>
      <c r="O1034" s="52" t="str">
        <f>IFERROR(INDEX('     2022    '!S:S,MATCH('Order Summary'!$A1034,'     2022    '!$AN:$AN,0)),"")</f>
        <v/>
      </c>
      <c r="P1034" s="96" t="str">
        <f t="shared" si="60"/>
        <v/>
      </c>
      <c r="R1034" s="9"/>
      <c r="S1034" s="9"/>
      <c r="T1034" s="9"/>
      <c r="U1034" s="9"/>
      <c r="V1034" s="9"/>
      <c r="W1034" s="9"/>
      <c r="X1034" s="9"/>
      <c r="Y1034" s="9"/>
      <c r="Z1034" s="9"/>
      <c r="AA1034" s="9"/>
      <c r="AB1034" s="9"/>
      <c r="AC1034" s="9"/>
      <c r="AD1034" s="9"/>
      <c r="AE1034" s="9"/>
      <c r="AF1034" s="9"/>
      <c r="AG1034" s="9"/>
      <c r="AH1034" s="9"/>
      <c r="AI1034" s="9"/>
      <c r="AJ1034" s="9"/>
      <c r="AK1034" s="9"/>
      <c r="AL1034" s="9"/>
      <c r="AM1034" s="9"/>
      <c r="AN1034" s="9"/>
      <c r="AO1034" s="9"/>
      <c r="AP1034" s="9"/>
      <c r="AQ1034" s="9"/>
      <c r="AR1034" s="9"/>
      <c r="AS1034" s="9"/>
      <c r="AT1034" s="9"/>
      <c r="AU1034" s="9"/>
      <c r="AV1034" s="9"/>
      <c r="AW1034" s="9"/>
      <c r="AX1034" s="9"/>
      <c r="AY1034" s="9"/>
      <c r="AZ1034" s="9"/>
      <c r="BA1034" s="9"/>
      <c r="BB1034" s="9"/>
      <c r="BC1034" s="9"/>
      <c r="BD1034" s="9"/>
      <c r="BE1034" s="9"/>
      <c r="BF1034" s="9"/>
      <c r="BG1034" s="9"/>
      <c r="BH1034" s="9"/>
      <c r="BI1034" s="9"/>
      <c r="BJ1034" s="9"/>
      <c r="BK1034" s="9"/>
      <c r="BL1034" s="9"/>
      <c r="BM1034" s="9"/>
      <c r="BN1034" s="9"/>
      <c r="BO1034" s="9"/>
      <c r="BP1034" s="9"/>
      <c r="BQ1034" s="9"/>
      <c r="BR1034" s="9"/>
      <c r="BS1034" s="9"/>
      <c r="BT1034" s="9"/>
      <c r="BU1034" s="9"/>
      <c r="BV1034" s="9"/>
      <c r="BW1034" s="9"/>
      <c r="BX1034" s="9"/>
      <c r="BY1034" s="9"/>
      <c r="BZ1034" s="9"/>
    </row>
    <row r="1035" spans="1:78">
      <c r="A1035" s="50">
        <f t="shared" si="63"/>
        <v>1024</v>
      </c>
      <c r="C1035" s="11" t="str">
        <f>IFERROR(INDEX('     2022    '!D:D,MATCH('Order Summary'!$A1035,'     2022    '!$AN:$AN,0)),"")</f>
        <v/>
      </c>
      <c r="D1035" s="11" t="str">
        <f>IFERROR(INDEX('     2022    '!C:C,MATCH('Order Summary'!$A1035,'     2022    '!$AN:$AN,0)),"")</f>
        <v/>
      </c>
      <c r="E1035" s="11" t="str">
        <f>IFERROR(INDEX('     2022    '!E:E,MATCH('Order Summary'!$A1035,'     2022    '!$AN:$AN,0)),"")</f>
        <v/>
      </c>
      <c r="F1035" s="96">
        <f>IFERROR(INDEX('     2022    '!AY:AY,MATCH($A1035,'     2022    '!$AN:$AN,0)),0)</f>
        <v>0</v>
      </c>
      <c r="G1035" s="180" t="str">
        <f>IFERROR(IF($O$3&gt;68,INDEX('     2022    '!I:I,MATCH($A1035,'     2022    '!$AN:$AN,0))*(1-'     2022    '!$BA$1),INDEX('     2022    '!I:I,MATCH($A1035,'     2022    '!$AN:$AN,0))),"")</f>
        <v/>
      </c>
      <c r="H1035" s="96">
        <f>IFERROR(INDEX('     2022    '!AZ:AZ,MATCH($A1035,'     2022    '!$AN:$AN,0)),0)</f>
        <v>0</v>
      </c>
      <c r="I1035" s="180" t="str">
        <f>IFERROR(IF($O$3&gt;68,INDEX('     2022    '!M:M,MATCH($A1035,'     2022    '!$AN:$AN,0))*(1-'     2022    '!$BA$1),INDEX('     2022    '!M:M,MATCH($A1035,'     2022    '!$AN:$AN,0))),"")</f>
        <v/>
      </c>
      <c r="J1035" s="181">
        <f t="shared" si="61"/>
        <v>0</v>
      </c>
      <c r="K1035" s="182" t="str">
        <f t="shared" si="62"/>
        <v/>
      </c>
      <c r="L1035" s="53"/>
      <c r="M1035" s="52" t="str">
        <f>IFERROR(INDEX('     2022    '!R:R,MATCH('Order Summary'!$A1035,'     2022    '!$AN:$AN,0)),"")</f>
        <v/>
      </c>
      <c r="N1035" s="52" t="str">
        <f>IFERROR(INDEX('     2022    '!V:V,MATCH('Order Summary'!$A1035,'     2022    '!$AN:$AN,0)),"")</f>
        <v/>
      </c>
      <c r="O1035" s="52" t="str">
        <f>IFERROR(INDEX('     2022    '!S:S,MATCH('Order Summary'!$A1035,'     2022    '!$AN:$AN,0)),"")</f>
        <v/>
      </c>
      <c r="P1035" s="96" t="str">
        <f t="shared" si="60"/>
        <v/>
      </c>
      <c r="R1035" s="9"/>
      <c r="S1035" s="9"/>
      <c r="T1035" s="9"/>
      <c r="U1035" s="9"/>
      <c r="V1035" s="9"/>
      <c r="W1035" s="9"/>
      <c r="X1035" s="9"/>
      <c r="Y1035" s="9"/>
      <c r="Z1035" s="9"/>
      <c r="AA1035" s="9"/>
      <c r="AB1035" s="9"/>
      <c r="AC1035" s="9"/>
      <c r="AD1035" s="9"/>
      <c r="AE1035" s="9"/>
      <c r="AF1035" s="9"/>
      <c r="AG1035" s="9"/>
      <c r="AH1035" s="9"/>
      <c r="AI1035" s="9"/>
      <c r="AJ1035" s="9"/>
      <c r="AK1035" s="9"/>
      <c r="AL1035" s="9"/>
      <c r="AM1035" s="9"/>
      <c r="AN1035" s="9"/>
      <c r="AO1035" s="9"/>
      <c r="AP1035" s="9"/>
      <c r="AQ1035" s="9"/>
      <c r="AR1035" s="9"/>
      <c r="AS1035" s="9"/>
      <c r="AT1035" s="9"/>
      <c r="AU1035" s="9"/>
      <c r="AV1035" s="9"/>
      <c r="AW1035" s="9"/>
      <c r="AX1035" s="9"/>
      <c r="AY1035" s="9"/>
      <c r="AZ1035" s="9"/>
      <c r="BA1035" s="9"/>
      <c r="BB1035" s="9"/>
      <c r="BC1035" s="9"/>
      <c r="BD1035" s="9"/>
      <c r="BE1035" s="9"/>
      <c r="BF1035" s="9"/>
      <c r="BG1035" s="9"/>
      <c r="BH1035" s="9"/>
      <c r="BI1035" s="9"/>
      <c r="BJ1035" s="9"/>
      <c r="BK1035" s="9"/>
      <c r="BL1035" s="9"/>
      <c r="BM1035" s="9"/>
      <c r="BN1035" s="9"/>
      <c r="BO1035" s="9"/>
      <c r="BP1035" s="9"/>
      <c r="BQ1035" s="9"/>
      <c r="BR1035" s="9"/>
      <c r="BS1035" s="9"/>
      <c r="BT1035" s="9"/>
      <c r="BU1035" s="9"/>
      <c r="BV1035" s="9"/>
      <c r="BW1035" s="9"/>
      <c r="BX1035" s="9"/>
      <c r="BY1035" s="9"/>
      <c r="BZ1035" s="9"/>
    </row>
    <row r="1036" spans="1:78">
      <c r="A1036" s="50">
        <f t="shared" si="63"/>
        <v>1025</v>
      </c>
      <c r="C1036" s="11" t="str">
        <f>IFERROR(INDEX('     2022    '!D:D,MATCH('Order Summary'!$A1036,'     2022    '!$AN:$AN,0)),"")</f>
        <v/>
      </c>
      <c r="D1036" s="11" t="str">
        <f>IFERROR(INDEX('     2022    '!C:C,MATCH('Order Summary'!$A1036,'     2022    '!$AN:$AN,0)),"")</f>
        <v/>
      </c>
      <c r="E1036" s="11" t="str">
        <f>IFERROR(INDEX('     2022    '!E:E,MATCH('Order Summary'!$A1036,'     2022    '!$AN:$AN,0)),"")</f>
        <v/>
      </c>
      <c r="F1036" s="96">
        <f>IFERROR(INDEX('     2022    '!AY:AY,MATCH($A1036,'     2022    '!$AN:$AN,0)),0)</f>
        <v>0</v>
      </c>
      <c r="G1036" s="180" t="str">
        <f>IFERROR(IF($O$3&gt;68,INDEX('     2022    '!I:I,MATCH($A1036,'     2022    '!$AN:$AN,0))*(1-'     2022    '!$BA$1),INDEX('     2022    '!I:I,MATCH($A1036,'     2022    '!$AN:$AN,0))),"")</f>
        <v/>
      </c>
      <c r="H1036" s="96">
        <f>IFERROR(INDEX('     2022    '!AZ:AZ,MATCH($A1036,'     2022    '!$AN:$AN,0)),0)</f>
        <v>0</v>
      </c>
      <c r="I1036" s="180" t="str">
        <f>IFERROR(IF($O$3&gt;68,INDEX('     2022    '!M:M,MATCH($A1036,'     2022    '!$AN:$AN,0))*(1-'     2022    '!$BA$1),INDEX('     2022    '!M:M,MATCH($A1036,'     2022    '!$AN:$AN,0))),"")</f>
        <v/>
      </c>
      <c r="J1036" s="181">
        <f t="shared" si="61"/>
        <v>0</v>
      </c>
      <c r="K1036" s="182" t="str">
        <f t="shared" si="62"/>
        <v/>
      </c>
      <c r="L1036" s="53"/>
      <c r="M1036" s="52" t="str">
        <f>IFERROR(INDEX('     2022    '!R:R,MATCH('Order Summary'!$A1036,'     2022    '!$AN:$AN,0)),"")</f>
        <v/>
      </c>
      <c r="N1036" s="52" t="str">
        <f>IFERROR(INDEX('     2022    '!V:V,MATCH('Order Summary'!$A1036,'     2022    '!$AN:$AN,0)),"")</f>
        <v/>
      </c>
      <c r="O1036" s="52" t="str">
        <f>IFERROR(INDEX('     2022    '!S:S,MATCH('Order Summary'!$A1036,'     2022    '!$AN:$AN,0)),"")</f>
        <v/>
      </c>
      <c r="P1036" s="96" t="str">
        <f t="shared" ref="P1036:P1099" si="64">IFERROR(J1036*O1036,"")</f>
        <v/>
      </c>
      <c r="R1036" s="9"/>
      <c r="S1036" s="9"/>
      <c r="T1036" s="9"/>
      <c r="U1036" s="9"/>
      <c r="V1036" s="9"/>
      <c r="W1036" s="9"/>
      <c r="X1036" s="9"/>
      <c r="Y1036" s="9"/>
      <c r="Z1036" s="9"/>
      <c r="AA1036" s="9"/>
      <c r="AB1036" s="9"/>
      <c r="AC1036" s="9"/>
      <c r="AD1036" s="9"/>
      <c r="AE1036" s="9"/>
      <c r="AF1036" s="9"/>
      <c r="AG1036" s="9"/>
      <c r="AH1036" s="9"/>
      <c r="AI1036" s="9"/>
      <c r="AJ1036" s="9"/>
      <c r="AK1036" s="9"/>
      <c r="AL1036" s="9"/>
      <c r="AM1036" s="9"/>
      <c r="AN1036" s="9"/>
      <c r="AO1036" s="9"/>
      <c r="AP1036" s="9"/>
      <c r="AQ1036" s="9"/>
      <c r="AR1036" s="9"/>
      <c r="AS1036" s="9"/>
      <c r="AT1036" s="9"/>
      <c r="AU1036" s="9"/>
      <c r="AV1036" s="9"/>
      <c r="AW1036" s="9"/>
      <c r="AX1036" s="9"/>
      <c r="AY1036" s="9"/>
      <c r="AZ1036" s="9"/>
      <c r="BA1036" s="9"/>
      <c r="BB1036" s="9"/>
      <c r="BC1036" s="9"/>
      <c r="BD1036" s="9"/>
      <c r="BE1036" s="9"/>
      <c r="BF1036" s="9"/>
      <c r="BG1036" s="9"/>
      <c r="BH1036" s="9"/>
      <c r="BI1036" s="9"/>
      <c r="BJ1036" s="9"/>
      <c r="BK1036" s="9"/>
      <c r="BL1036" s="9"/>
      <c r="BM1036" s="9"/>
      <c r="BN1036" s="9"/>
      <c r="BO1036" s="9"/>
      <c r="BP1036" s="9"/>
      <c r="BQ1036" s="9"/>
      <c r="BR1036" s="9"/>
      <c r="BS1036" s="9"/>
      <c r="BT1036" s="9"/>
      <c r="BU1036" s="9"/>
      <c r="BV1036" s="9"/>
      <c r="BW1036" s="9"/>
      <c r="BX1036" s="9"/>
      <c r="BY1036" s="9"/>
      <c r="BZ1036" s="9"/>
    </row>
    <row r="1037" spans="1:78">
      <c r="A1037" s="50">
        <f t="shared" si="63"/>
        <v>1026</v>
      </c>
      <c r="C1037" s="11" t="str">
        <f>IFERROR(INDEX('     2022    '!D:D,MATCH('Order Summary'!$A1037,'     2022    '!$AN:$AN,0)),"")</f>
        <v/>
      </c>
      <c r="D1037" s="11" t="str">
        <f>IFERROR(INDEX('     2022    '!C:C,MATCH('Order Summary'!$A1037,'     2022    '!$AN:$AN,0)),"")</f>
        <v/>
      </c>
      <c r="E1037" s="11" t="str">
        <f>IFERROR(INDEX('     2022    '!E:E,MATCH('Order Summary'!$A1037,'     2022    '!$AN:$AN,0)),"")</f>
        <v/>
      </c>
      <c r="F1037" s="96">
        <f>IFERROR(INDEX('     2022    '!AY:AY,MATCH($A1037,'     2022    '!$AN:$AN,0)),0)</f>
        <v>0</v>
      </c>
      <c r="G1037" s="180" t="str">
        <f>IFERROR(IF($O$3&gt;68,INDEX('     2022    '!I:I,MATCH($A1037,'     2022    '!$AN:$AN,0))*(1-'     2022    '!$BA$1),INDEX('     2022    '!I:I,MATCH($A1037,'     2022    '!$AN:$AN,0))),"")</f>
        <v/>
      </c>
      <c r="H1037" s="96">
        <f>IFERROR(INDEX('     2022    '!AZ:AZ,MATCH($A1037,'     2022    '!$AN:$AN,0)),0)</f>
        <v>0</v>
      </c>
      <c r="I1037" s="180" t="str">
        <f>IFERROR(IF($O$3&gt;68,INDEX('     2022    '!M:M,MATCH($A1037,'     2022    '!$AN:$AN,0))*(1-'     2022    '!$BA$1),INDEX('     2022    '!M:M,MATCH($A1037,'     2022    '!$AN:$AN,0))),"")</f>
        <v/>
      </c>
      <c r="J1037" s="181">
        <f t="shared" ref="J1037:J1100" si="65">F1037+H1037</f>
        <v>0</v>
      </c>
      <c r="K1037" s="182" t="str">
        <f t="shared" ref="K1037:K1100" si="66">IFERROR((F1037*G1037)+(H1037*I1037),"")</f>
        <v/>
      </c>
      <c r="L1037" s="53"/>
      <c r="M1037" s="52" t="str">
        <f>IFERROR(INDEX('     2022    '!R:R,MATCH('Order Summary'!$A1037,'     2022    '!$AN:$AN,0)),"")</f>
        <v/>
      </c>
      <c r="N1037" s="52" t="str">
        <f>IFERROR(INDEX('     2022    '!V:V,MATCH('Order Summary'!$A1037,'     2022    '!$AN:$AN,0)),"")</f>
        <v/>
      </c>
      <c r="O1037" s="52" t="str">
        <f>IFERROR(INDEX('     2022    '!S:S,MATCH('Order Summary'!$A1037,'     2022    '!$AN:$AN,0)),"")</f>
        <v/>
      </c>
      <c r="P1037" s="96" t="str">
        <f t="shared" si="64"/>
        <v/>
      </c>
      <c r="R1037" s="9"/>
      <c r="S1037" s="9"/>
      <c r="T1037" s="9"/>
      <c r="U1037" s="9"/>
      <c r="V1037" s="9"/>
      <c r="W1037" s="9"/>
      <c r="X1037" s="9"/>
      <c r="Y1037" s="9"/>
      <c r="Z1037" s="9"/>
      <c r="AA1037" s="9"/>
      <c r="AB1037" s="9"/>
      <c r="AC1037" s="9"/>
      <c r="AD1037" s="9"/>
      <c r="AE1037" s="9"/>
      <c r="AF1037" s="9"/>
      <c r="AG1037" s="9"/>
      <c r="AH1037" s="9"/>
      <c r="AI1037" s="9"/>
      <c r="AJ1037" s="9"/>
      <c r="AK1037" s="9"/>
      <c r="AL1037" s="9"/>
      <c r="AM1037" s="9"/>
      <c r="AN1037" s="9"/>
      <c r="AO1037" s="9"/>
      <c r="AP1037" s="9"/>
      <c r="AQ1037" s="9"/>
      <c r="AR1037" s="9"/>
      <c r="AS1037" s="9"/>
      <c r="AT1037" s="9"/>
      <c r="AU1037" s="9"/>
      <c r="AV1037" s="9"/>
      <c r="AW1037" s="9"/>
      <c r="AX1037" s="9"/>
      <c r="AY1037" s="9"/>
      <c r="AZ1037" s="9"/>
      <c r="BA1037" s="9"/>
      <c r="BB1037" s="9"/>
      <c r="BC1037" s="9"/>
      <c r="BD1037" s="9"/>
      <c r="BE1037" s="9"/>
      <c r="BF1037" s="9"/>
      <c r="BG1037" s="9"/>
      <c r="BH1037" s="9"/>
      <c r="BI1037" s="9"/>
      <c r="BJ1037" s="9"/>
      <c r="BK1037" s="9"/>
      <c r="BL1037" s="9"/>
      <c r="BM1037" s="9"/>
      <c r="BN1037" s="9"/>
      <c r="BO1037" s="9"/>
      <c r="BP1037" s="9"/>
      <c r="BQ1037" s="9"/>
      <c r="BR1037" s="9"/>
      <c r="BS1037" s="9"/>
      <c r="BT1037" s="9"/>
      <c r="BU1037" s="9"/>
      <c r="BV1037" s="9"/>
      <c r="BW1037" s="9"/>
      <c r="BX1037" s="9"/>
      <c r="BY1037" s="9"/>
      <c r="BZ1037" s="9"/>
    </row>
    <row r="1038" spans="1:78">
      <c r="A1038" s="50">
        <f t="shared" ref="A1038:A1101" si="67">A1037+1</f>
        <v>1027</v>
      </c>
      <c r="C1038" s="11" t="str">
        <f>IFERROR(INDEX('     2022    '!D:D,MATCH('Order Summary'!$A1038,'     2022    '!$AN:$AN,0)),"")</f>
        <v/>
      </c>
      <c r="D1038" s="11" t="str">
        <f>IFERROR(INDEX('     2022    '!C:C,MATCH('Order Summary'!$A1038,'     2022    '!$AN:$AN,0)),"")</f>
        <v/>
      </c>
      <c r="E1038" s="11" t="str">
        <f>IFERROR(INDEX('     2022    '!E:E,MATCH('Order Summary'!$A1038,'     2022    '!$AN:$AN,0)),"")</f>
        <v/>
      </c>
      <c r="F1038" s="96">
        <f>IFERROR(INDEX('     2022    '!AY:AY,MATCH($A1038,'     2022    '!$AN:$AN,0)),0)</f>
        <v>0</v>
      </c>
      <c r="G1038" s="180" t="str">
        <f>IFERROR(IF($O$3&gt;68,INDEX('     2022    '!I:I,MATCH($A1038,'     2022    '!$AN:$AN,0))*(1-'     2022    '!$BA$1),INDEX('     2022    '!I:I,MATCH($A1038,'     2022    '!$AN:$AN,0))),"")</f>
        <v/>
      </c>
      <c r="H1038" s="96">
        <f>IFERROR(INDEX('     2022    '!AZ:AZ,MATCH($A1038,'     2022    '!$AN:$AN,0)),0)</f>
        <v>0</v>
      </c>
      <c r="I1038" s="180" t="str">
        <f>IFERROR(IF($O$3&gt;68,INDEX('     2022    '!M:M,MATCH($A1038,'     2022    '!$AN:$AN,0))*(1-'     2022    '!$BA$1),INDEX('     2022    '!M:M,MATCH($A1038,'     2022    '!$AN:$AN,0))),"")</f>
        <v/>
      </c>
      <c r="J1038" s="181">
        <f t="shared" si="65"/>
        <v>0</v>
      </c>
      <c r="K1038" s="182" t="str">
        <f t="shared" si="66"/>
        <v/>
      </c>
      <c r="L1038" s="53"/>
      <c r="M1038" s="52" t="str">
        <f>IFERROR(INDEX('     2022    '!R:R,MATCH('Order Summary'!$A1038,'     2022    '!$AN:$AN,0)),"")</f>
        <v/>
      </c>
      <c r="N1038" s="52" t="str">
        <f>IFERROR(INDEX('     2022    '!V:V,MATCH('Order Summary'!$A1038,'     2022    '!$AN:$AN,0)),"")</f>
        <v/>
      </c>
      <c r="O1038" s="52" t="str">
        <f>IFERROR(INDEX('     2022    '!S:S,MATCH('Order Summary'!$A1038,'     2022    '!$AN:$AN,0)),"")</f>
        <v/>
      </c>
      <c r="P1038" s="96" t="str">
        <f t="shared" si="64"/>
        <v/>
      </c>
      <c r="R1038" s="9"/>
      <c r="S1038" s="9"/>
      <c r="T1038" s="9"/>
      <c r="U1038" s="9"/>
      <c r="V1038" s="9"/>
      <c r="W1038" s="9"/>
      <c r="X1038" s="9"/>
      <c r="Y1038" s="9"/>
      <c r="Z1038" s="9"/>
      <c r="AA1038" s="9"/>
      <c r="AB1038" s="9"/>
      <c r="AC1038" s="9"/>
      <c r="AD1038" s="9"/>
      <c r="AE1038" s="9"/>
      <c r="AF1038" s="9"/>
      <c r="AG1038" s="9"/>
      <c r="AH1038" s="9"/>
      <c r="AI1038" s="9"/>
      <c r="AJ1038" s="9"/>
      <c r="AK1038" s="9"/>
      <c r="AL1038" s="9"/>
      <c r="AM1038" s="9"/>
      <c r="AN1038" s="9"/>
      <c r="AO1038" s="9"/>
      <c r="AP1038" s="9"/>
      <c r="AQ1038" s="9"/>
      <c r="AR1038" s="9"/>
      <c r="AS1038" s="9"/>
      <c r="AT1038" s="9"/>
      <c r="AU1038" s="9"/>
      <c r="AV1038" s="9"/>
      <c r="AW1038" s="9"/>
      <c r="AX1038" s="9"/>
      <c r="AY1038" s="9"/>
      <c r="AZ1038" s="9"/>
      <c r="BA1038" s="9"/>
      <c r="BB1038" s="9"/>
      <c r="BC1038" s="9"/>
      <c r="BD1038" s="9"/>
      <c r="BE1038" s="9"/>
      <c r="BF1038" s="9"/>
      <c r="BG1038" s="9"/>
      <c r="BH1038" s="9"/>
      <c r="BI1038" s="9"/>
      <c r="BJ1038" s="9"/>
      <c r="BK1038" s="9"/>
      <c r="BL1038" s="9"/>
      <c r="BM1038" s="9"/>
      <c r="BN1038" s="9"/>
      <c r="BO1038" s="9"/>
      <c r="BP1038" s="9"/>
      <c r="BQ1038" s="9"/>
      <c r="BR1038" s="9"/>
      <c r="BS1038" s="9"/>
      <c r="BT1038" s="9"/>
      <c r="BU1038" s="9"/>
      <c r="BV1038" s="9"/>
      <c r="BW1038" s="9"/>
      <c r="BX1038" s="9"/>
      <c r="BY1038" s="9"/>
      <c r="BZ1038" s="9"/>
    </row>
    <row r="1039" spans="1:78">
      <c r="A1039" s="50">
        <f t="shared" si="67"/>
        <v>1028</v>
      </c>
      <c r="C1039" s="11" t="str">
        <f>IFERROR(INDEX('     2022    '!D:D,MATCH('Order Summary'!$A1039,'     2022    '!$AN:$AN,0)),"")</f>
        <v/>
      </c>
      <c r="D1039" s="11" t="str">
        <f>IFERROR(INDEX('     2022    '!C:C,MATCH('Order Summary'!$A1039,'     2022    '!$AN:$AN,0)),"")</f>
        <v/>
      </c>
      <c r="E1039" s="11" t="str">
        <f>IFERROR(INDEX('     2022    '!E:E,MATCH('Order Summary'!$A1039,'     2022    '!$AN:$AN,0)),"")</f>
        <v/>
      </c>
      <c r="F1039" s="96">
        <f>IFERROR(INDEX('     2022    '!AY:AY,MATCH($A1039,'     2022    '!$AN:$AN,0)),0)</f>
        <v>0</v>
      </c>
      <c r="G1039" s="180" t="str">
        <f>IFERROR(IF($O$3&gt;68,INDEX('     2022    '!I:I,MATCH($A1039,'     2022    '!$AN:$AN,0))*(1-'     2022    '!$BA$1),INDEX('     2022    '!I:I,MATCH($A1039,'     2022    '!$AN:$AN,0))),"")</f>
        <v/>
      </c>
      <c r="H1039" s="96">
        <f>IFERROR(INDEX('     2022    '!AZ:AZ,MATCH($A1039,'     2022    '!$AN:$AN,0)),0)</f>
        <v>0</v>
      </c>
      <c r="I1039" s="180" t="str">
        <f>IFERROR(IF($O$3&gt;68,INDEX('     2022    '!M:M,MATCH($A1039,'     2022    '!$AN:$AN,0))*(1-'     2022    '!$BA$1),INDEX('     2022    '!M:M,MATCH($A1039,'     2022    '!$AN:$AN,0))),"")</f>
        <v/>
      </c>
      <c r="J1039" s="181">
        <f t="shared" si="65"/>
        <v>0</v>
      </c>
      <c r="K1039" s="182" t="str">
        <f t="shared" si="66"/>
        <v/>
      </c>
      <c r="L1039" s="53"/>
      <c r="M1039" s="52" t="str">
        <f>IFERROR(INDEX('     2022    '!R:R,MATCH('Order Summary'!$A1039,'     2022    '!$AN:$AN,0)),"")</f>
        <v/>
      </c>
      <c r="N1039" s="52" t="str">
        <f>IFERROR(INDEX('     2022    '!V:V,MATCH('Order Summary'!$A1039,'     2022    '!$AN:$AN,0)),"")</f>
        <v/>
      </c>
      <c r="O1039" s="52" t="str">
        <f>IFERROR(INDEX('     2022    '!S:S,MATCH('Order Summary'!$A1039,'     2022    '!$AN:$AN,0)),"")</f>
        <v/>
      </c>
      <c r="P1039" s="96" t="str">
        <f t="shared" si="64"/>
        <v/>
      </c>
      <c r="R1039" s="9"/>
      <c r="S1039" s="9"/>
      <c r="T1039" s="9"/>
      <c r="U1039" s="9"/>
      <c r="V1039" s="9"/>
      <c r="W1039" s="9"/>
      <c r="X1039" s="9"/>
      <c r="Y1039" s="9"/>
      <c r="Z1039" s="9"/>
      <c r="AA1039" s="9"/>
      <c r="AB1039" s="9"/>
      <c r="AC1039" s="9"/>
      <c r="AD1039" s="9"/>
      <c r="AE1039" s="9"/>
      <c r="AF1039" s="9"/>
      <c r="AG1039" s="9"/>
      <c r="AH1039" s="9"/>
      <c r="AI1039" s="9"/>
      <c r="AJ1039" s="9"/>
      <c r="AK1039" s="9"/>
      <c r="AL1039" s="9"/>
      <c r="AM1039" s="9"/>
      <c r="AN1039" s="9"/>
      <c r="AO1039" s="9"/>
      <c r="AP1039" s="9"/>
      <c r="AQ1039" s="9"/>
      <c r="AR1039" s="9"/>
      <c r="AS1039" s="9"/>
      <c r="AT1039" s="9"/>
      <c r="AU1039" s="9"/>
      <c r="AV1039" s="9"/>
      <c r="AW1039" s="9"/>
      <c r="AX1039" s="9"/>
      <c r="AY1039" s="9"/>
      <c r="AZ1039" s="9"/>
      <c r="BA1039" s="9"/>
      <c r="BB1039" s="9"/>
      <c r="BC1039" s="9"/>
      <c r="BD1039" s="9"/>
      <c r="BE1039" s="9"/>
      <c r="BF1039" s="9"/>
      <c r="BG1039" s="9"/>
      <c r="BH1039" s="9"/>
      <c r="BI1039" s="9"/>
      <c r="BJ1039" s="9"/>
      <c r="BK1039" s="9"/>
      <c r="BL1039" s="9"/>
      <c r="BM1039" s="9"/>
      <c r="BN1039" s="9"/>
      <c r="BO1039" s="9"/>
      <c r="BP1039" s="9"/>
      <c r="BQ1039" s="9"/>
      <c r="BR1039" s="9"/>
      <c r="BS1039" s="9"/>
      <c r="BT1039" s="9"/>
      <c r="BU1039" s="9"/>
      <c r="BV1039" s="9"/>
      <c r="BW1039" s="9"/>
      <c r="BX1039" s="9"/>
      <c r="BY1039" s="9"/>
      <c r="BZ1039" s="9"/>
    </row>
    <row r="1040" spans="1:78">
      <c r="A1040" s="50">
        <f t="shared" si="67"/>
        <v>1029</v>
      </c>
      <c r="C1040" s="11" t="str">
        <f>IFERROR(INDEX('     2022    '!D:D,MATCH('Order Summary'!$A1040,'     2022    '!$AN:$AN,0)),"")</f>
        <v/>
      </c>
      <c r="D1040" s="11" t="str">
        <f>IFERROR(INDEX('     2022    '!C:C,MATCH('Order Summary'!$A1040,'     2022    '!$AN:$AN,0)),"")</f>
        <v/>
      </c>
      <c r="E1040" s="11" t="str">
        <f>IFERROR(INDEX('     2022    '!E:E,MATCH('Order Summary'!$A1040,'     2022    '!$AN:$AN,0)),"")</f>
        <v/>
      </c>
      <c r="F1040" s="96">
        <f>IFERROR(INDEX('     2022    '!AY:AY,MATCH($A1040,'     2022    '!$AN:$AN,0)),0)</f>
        <v>0</v>
      </c>
      <c r="G1040" s="180" t="str">
        <f>IFERROR(IF($O$3&gt;68,INDEX('     2022    '!I:I,MATCH($A1040,'     2022    '!$AN:$AN,0))*(1-'     2022    '!$BA$1),INDEX('     2022    '!I:I,MATCH($A1040,'     2022    '!$AN:$AN,0))),"")</f>
        <v/>
      </c>
      <c r="H1040" s="96">
        <f>IFERROR(INDEX('     2022    '!AZ:AZ,MATCH($A1040,'     2022    '!$AN:$AN,0)),0)</f>
        <v>0</v>
      </c>
      <c r="I1040" s="180" t="str">
        <f>IFERROR(IF($O$3&gt;68,INDEX('     2022    '!M:M,MATCH($A1040,'     2022    '!$AN:$AN,0))*(1-'     2022    '!$BA$1),INDEX('     2022    '!M:M,MATCH($A1040,'     2022    '!$AN:$AN,0))),"")</f>
        <v/>
      </c>
      <c r="J1040" s="181">
        <f t="shared" si="65"/>
        <v>0</v>
      </c>
      <c r="K1040" s="182" t="str">
        <f t="shared" si="66"/>
        <v/>
      </c>
      <c r="L1040" s="53"/>
      <c r="M1040" s="52" t="str">
        <f>IFERROR(INDEX('     2022    '!R:R,MATCH('Order Summary'!$A1040,'     2022    '!$AN:$AN,0)),"")</f>
        <v/>
      </c>
      <c r="N1040" s="52" t="str">
        <f>IFERROR(INDEX('     2022    '!V:V,MATCH('Order Summary'!$A1040,'     2022    '!$AN:$AN,0)),"")</f>
        <v/>
      </c>
      <c r="O1040" s="52" t="str">
        <f>IFERROR(INDEX('     2022    '!S:S,MATCH('Order Summary'!$A1040,'     2022    '!$AN:$AN,0)),"")</f>
        <v/>
      </c>
      <c r="P1040" s="96" t="str">
        <f t="shared" si="64"/>
        <v/>
      </c>
      <c r="R1040" s="9"/>
      <c r="S1040" s="9"/>
      <c r="T1040" s="9"/>
      <c r="U1040" s="9"/>
      <c r="V1040" s="9"/>
      <c r="W1040" s="9"/>
      <c r="X1040" s="9"/>
      <c r="Y1040" s="9"/>
      <c r="Z1040" s="9"/>
      <c r="AA1040" s="9"/>
      <c r="AB1040" s="9"/>
      <c r="AC1040" s="9"/>
      <c r="AD1040" s="9"/>
      <c r="AE1040" s="9"/>
      <c r="AF1040" s="9"/>
      <c r="AG1040" s="9"/>
      <c r="AH1040" s="9"/>
      <c r="AI1040" s="9"/>
      <c r="AJ1040" s="9"/>
      <c r="AK1040" s="9"/>
      <c r="AL1040" s="9"/>
      <c r="AM1040" s="9"/>
      <c r="AN1040" s="9"/>
      <c r="AO1040" s="9"/>
      <c r="AP1040" s="9"/>
      <c r="AQ1040" s="9"/>
      <c r="AR1040" s="9"/>
      <c r="AS1040" s="9"/>
      <c r="AT1040" s="9"/>
      <c r="AU1040" s="9"/>
      <c r="AV1040" s="9"/>
      <c r="AW1040" s="9"/>
      <c r="AX1040" s="9"/>
      <c r="AY1040" s="9"/>
      <c r="AZ1040" s="9"/>
      <c r="BA1040" s="9"/>
      <c r="BB1040" s="9"/>
      <c r="BC1040" s="9"/>
      <c r="BD1040" s="9"/>
      <c r="BE1040" s="9"/>
      <c r="BF1040" s="9"/>
      <c r="BG1040" s="9"/>
      <c r="BH1040" s="9"/>
      <c r="BI1040" s="9"/>
      <c r="BJ1040" s="9"/>
      <c r="BK1040" s="9"/>
      <c r="BL1040" s="9"/>
      <c r="BM1040" s="9"/>
      <c r="BN1040" s="9"/>
      <c r="BO1040" s="9"/>
      <c r="BP1040" s="9"/>
      <c r="BQ1040" s="9"/>
      <c r="BR1040" s="9"/>
      <c r="BS1040" s="9"/>
      <c r="BT1040" s="9"/>
      <c r="BU1040" s="9"/>
      <c r="BV1040" s="9"/>
      <c r="BW1040" s="9"/>
      <c r="BX1040" s="9"/>
      <c r="BY1040" s="9"/>
      <c r="BZ1040" s="9"/>
    </row>
    <row r="1041" spans="1:78">
      <c r="A1041" s="50">
        <f t="shared" si="67"/>
        <v>1030</v>
      </c>
      <c r="C1041" s="11" t="str">
        <f>IFERROR(INDEX('     2022    '!D:D,MATCH('Order Summary'!$A1041,'     2022    '!$AN:$AN,0)),"")</f>
        <v/>
      </c>
      <c r="D1041" s="11" t="str">
        <f>IFERROR(INDEX('     2022    '!C:C,MATCH('Order Summary'!$A1041,'     2022    '!$AN:$AN,0)),"")</f>
        <v/>
      </c>
      <c r="E1041" s="11" t="str">
        <f>IFERROR(INDEX('     2022    '!E:E,MATCH('Order Summary'!$A1041,'     2022    '!$AN:$AN,0)),"")</f>
        <v/>
      </c>
      <c r="F1041" s="96">
        <f>IFERROR(INDEX('     2022    '!AY:AY,MATCH($A1041,'     2022    '!$AN:$AN,0)),0)</f>
        <v>0</v>
      </c>
      <c r="G1041" s="180" t="str">
        <f>IFERROR(IF($O$3&gt;68,INDEX('     2022    '!I:I,MATCH($A1041,'     2022    '!$AN:$AN,0))*(1-'     2022    '!$BA$1),INDEX('     2022    '!I:I,MATCH($A1041,'     2022    '!$AN:$AN,0))),"")</f>
        <v/>
      </c>
      <c r="H1041" s="96">
        <f>IFERROR(INDEX('     2022    '!AZ:AZ,MATCH($A1041,'     2022    '!$AN:$AN,0)),0)</f>
        <v>0</v>
      </c>
      <c r="I1041" s="180" t="str">
        <f>IFERROR(IF($O$3&gt;68,INDEX('     2022    '!M:M,MATCH($A1041,'     2022    '!$AN:$AN,0))*(1-'     2022    '!$BA$1),INDEX('     2022    '!M:M,MATCH($A1041,'     2022    '!$AN:$AN,0))),"")</f>
        <v/>
      </c>
      <c r="J1041" s="181">
        <f t="shared" si="65"/>
        <v>0</v>
      </c>
      <c r="K1041" s="182" t="str">
        <f t="shared" si="66"/>
        <v/>
      </c>
      <c r="L1041" s="53"/>
      <c r="M1041" s="52" t="str">
        <f>IFERROR(INDEX('     2022    '!R:R,MATCH('Order Summary'!$A1041,'     2022    '!$AN:$AN,0)),"")</f>
        <v/>
      </c>
      <c r="N1041" s="52" t="str">
        <f>IFERROR(INDEX('     2022    '!V:V,MATCH('Order Summary'!$A1041,'     2022    '!$AN:$AN,0)),"")</f>
        <v/>
      </c>
      <c r="O1041" s="52" t="str">
        <f>IFERROR(INDEX('     2022    '!S:S,MATCH('Order Summary'!$A1041,'     2022    '!$AN:$AN,0)),"")</f>
        <v/>
      </c>
      <c r="P1041" s="96" t="str">
        <f t="shared" si="64"/>
        <v/>
      </c>
      <c r="R1041" s="9"/>
      <c r="S1041" s="9"/>
      <c r="T1041" s="9"/>
      <c r="U1041" s="9"/>
      <c r="V1041" s="9"/>
      <c r="W1041" s="9"/>
      <c r="X1041" s="9"/>
      <c r="Y1041" s="9"/>
      <c r="Z1041" s="9"/>
      <c r="AA1041" s="9"/>
      <c r="AB1041" s="9"/>
      <c r="AC1041" s="9"/>
      <c r="AD1041" s="9"/>
      <c r="AE1041" s="9"/>
      <c r="AF1041" s="9"/>
      <c r="AG1041" s="9"/>
      <c r="AH1041" s="9"/>
      <c r="AI1041" s="9"/>
      <c r="AJ1041" s="9"/>
      <c r="AK1041" s="9"/>
      <c r="AL1041" s="9"/>
      <c r="AM1041" s="9"/>
      <c r="AN1041" s="9"/>
      <c r="AO1041" s="9"/>
      <c r="AP1041" s="9"/>
      <c r="AQ1041" s="9"/>
      <c r="AR1041" s="9"/>
      <c r="AS1041" s="9"/>
      <c r="AT1041" s="9"/>
      <c r="AU1041" s="9"/>
      <c r="AV1041" s="9"/>
      <c r="AW1041" s="9"/>
      <c r="AX1041" s="9"/>
      <c r="AY1041" s="9"/>
      <c r="AZ1041" s="9"/>
      <c r="BA1041" s="9"/>
      <c r="BB1041" s="9"/>
      <c r="BC1041" s="9"/>
      <c r="BD1041" s="9"/>
      <c r="BE1041" s="9"/>
      <c r="BF1041" s="9"/>
      <c r="BG1041" s="9"/>
      <c r="BH1041" s="9"/>
      <c r="BI1041" s="9"/>
      <c r="BJ1041" s="9"/>
      <c r="BK1041" s="9"/>
      <c r="BL1041" s="9"/>
      <c r="BM1041" s="9"/>
      <c r="BN1041" s="9"/>
      <c r="BO1041" s="9"/>
      <c r="BP1041" s="9"/>
      <c r="BQ1041" s="9"/>
      <c r="BR1041" s="9"/>
      <c r="BS1041" s="9"/>
      <c r="BT1041" s="9"/>
      <c r="BU1041" s="9"/>
      <c r="BV1041" s="9"/>
      <c r="BW1041" s="9"/>
      <c r="BX1041" s="9"/>
      <c r="BY1041" s="9"/>
      <c r="BZ1041" s="9"/>
    </row>
    <row r="1042" spans="1:78">
      <c r="A1042" s="50">
        <f t="shared" si="67"/>
        <v>1031</v>
      </c>
      <c r="C1042" s="11" t="str">
        <f>IFERROR(INDEX('     2022    '!D:D,MATCH('Order Summary'!$A1042,'     2022    '!$AN:$AN,0)),"")</f>
        <v/>
      </c>
      <c r="D1042" s="11" t="str">
        <f>IFERROR(INDEX('     2022    '!C:C,MATCH('Order Summary'!$A1042,'     2022    '!$AN:$AN,0)),"")</f>
        <v/>
      </c>
      <c r="E1042" s="11" t="str">
        <f>IFERROR(INDEX('     2022    '!E:E,MATCH('Order Summary'!$A1042,'     2022    '!$AN:$AN,0)),"")</f>
        <v/>
      </c>
      <c r="F1042" s="96">
        <f>IFERROR(INDEX('     2022    '!AY:AY,MATCH($A1042,'     2022    '!$AN:$AN,0)),0)</f>
        <v>0</v>
      </c>
      <c r="G1042" s="180" t="str">
        <f>IFERROR(IF($O$3&gt;68,INDEX('     2022    '!I:I,MATCH($A1042,'     2022    '!$AN:$AN,0))*(1-'     2022    '!$BA$1),INDEX('     2022    '!I:I,MATCH($A1042,'     2022    '!$AN:$AN,0))),"")</f>
        <v/>
      </c>
      <c r="H1042" s="96">
        <f>IFERROR(INDEX('     2022    '!AZ:AZ,MATCH($A1042,'     2022    '!$AN:$AN,0)),0)</f>
        <v>0</v>
      </c>
      <c r="I1042" s="180" t="str">
        <f>IFERROR(IF($O$3&gt;68,INDEX('     2022    '!M:M,MATCH($A1042,'     2022    '!$AN:$AN,0))*(1-'     2022    '!$BA$1),INDEX('     2022    '!M:M,MATCH($A1042,'     2022    '!$AN:$AN,0))),"")</f>
        <v/>
      </c>
      <c r="J1042" s="181">
        <f t="shared" si="65"/>
        <v>0</v>
      </c>
      <c r="K1042" s="182" t="str">
        <f t="shared" si="66"/>
        <v/>
      </c>
      <c r="L1042" s="53"/>
      <c r="M1042" s="52" t="str">
        <f>IFERROR(INDEX('     2022    '!R:R,MATCH('Order Summary'!$A1042,'     2022    '!$AN:$AN,0)),"")</f>
        <v/>
      </c>
      <c r="N1042" s="52" t="str">
        <f>IFERROR(INDEX('     2022    '!V:V,MATCH('Order Summary'!$A1042,'     2022    '!$AN:$AN,0)),"")</f>
        <v/>
      </c>
      <c r="O1042" s="52" t="str">
        <f>IFERROR(INDEX('     2022    '!S:S,MATCH('Order Summary'!$A1042,'     2022    '!$AN:$AN,0)),"")</f>
        <v/>
      </c>
      <c r="P1042" s="96" t="str">
        <f t="shared" si="64"/>
        <v/>
      </c>
      <c r="R1042" s="9"/>
      <c r="S1042" s="9"/>
      <c r="T1042" s="9"/>
      <c r="U1042" s="9"/>
      <c r="V1042" s="9"/>
      <c r="W1042" s="9"/>
      <c r="X1042" s="9"/>
      <c r="Y1042" s="9"/>
      <c r="Z1042" s="9"/>
      <c r="AA1042" s="9"/>
      <c r="AB1042" s="9"/>
      <c r="AC1042" s="9"/>
      <c r="AD1042" s="9"/>
      <c r="AE1042" s="9"/>
      <c r="AF1042" s="9"/>
      <c r="AG1042" s="9"/>
      <c r="AH1042" s="9"/>
      <c r="AI1042" s="9"/>
      <c r="AJ1042" s="9"/>
      <c r="AK1042" s="9"/>
      <c r="AL1042" s="9"/>
      <c r="AM1042" s="9"/>
      <c r="AN1042" s="9"/>
      <c r="AO1042" s="9"/>
      <c r="AP1042" s="9"/>
      <c r="AQ1042" s="9"/>
      <c r="AR1042" s="9"/>
      <c r="AS1042" s="9"/>
      <c r="AT1042" s="9"/>
      <c r="AU1042" s="9"/>
      <c r="AV1042" s="9"/>
      <c r="AW1042" s="9"/>
      <c r="AX1042" s="9"/>
      <c r="AY1042" s="9"/>
      <c r="AZ1042" s="9"/>
      <c r="BA1042" s="9"/>
      <c r="BB1042" s="9"/>
      <c r="BC1042" s="9"/>
      <c r="BD1042" s="9"/>
      <c r="BE1042" s="9"/>
      <c r="BF1042" s="9"/>
      <c r="BG1042" s="9"/>
      <c r="BH1042" s="9"/>
      <c r="BI1042" s="9"/>
      <c r="BJ1042" s="9"/>
      <c r="BK1042" s="9"/>
      <c r="BL1042" s="9"/>
      <c r="BM1042" s="9"/>
      <c r="BN1042" s="9"/>
      <c r="BO1042" s="9"/>
      <c r="BP1042" s="9"/>
      <c r="BQ1042" s="9"/>
      <c r="BR1042" s="9"/>
      <c r="BS1042" s="9"/>
      <c r="BT1042" s="9"/>
      <c r="BU1042" s="9"/>
      <c r="BV1042" s="9"/>
      <c r="BW1042" s="9"/>
      <c r="BX1042" s="9"/>
      <c r="BY1042" s="9"/>
      <c r="BZ1042" s="9"/>
    </row>
    <row r="1043" spans="1:78">
      <c r="A1043" s="50">
        <f t="shared" si="67"/>
        <v>1032</v>
      </c>
      <c r="C1043" s="11" t="str">
        <f>IFERROR(INDEX('     2022    '!D:D,MATCH('Order Summary'!$A1043,'     2022    '!$AN:$AN,0)),"")</f>
        <v/>
      </c>
      <c r="D1043" s="11" t="str">
        <f>IFERROR(INDEX('     2022    '!C:C,MATCH('Order Summary'!$A1043,'     2022    '!$AN:$AN,0)),"")</f>
        <v/>
      </c>
      <c r="E1043" s="11" t="str">
        <f>IFERROR(INDEX('     2022    '!E:E,MATCH('Order Summary'!$A1043,'     2022    '!$AN:$AN,0)),"")</f>
        <v/>
      </c>
      <c r="F1043" s="96">
        <f>IFERROR(INDEX('     2022    '!AY:AY,MATCH($A1043,'     2022    '!$AN:$AN,0)),0)</f>
        <v>0</v>
      </c>
      <c r="G1043" s="180" t="str">
        <f>IFERROR(IF($O$3&gt;68,INDEX('     2022    '!I:I,MATCH($A1043,'     2022    '!$AN:$AN,0))*(1-'     2022    '!$BA$1),INDEX('     2022    '!I:I,MATCH($A1043,'     2022    '!$AN:$AN,0))),"")</f>
        <v/>
      </c>
      <c r="H1043" s="96">
        <f>IFERROR(INDEX('     2022    '!AZ:AZ,MATCH($A1043,'     2022    '!$AN:$AN,0)),0)</f>
        <v>0</v>
      </c>
      <c r="I1043" s="180" t="str">
        <f>IFERROR(IF($O$3&gt;68,INDEX('     2022    '!M:M,MATCH($A1043,'     2022    '!$AN:$AN,0))*(1-'     2022    '!$BA$1),INDEX('     2022    '!M:M,MATCH($A1043,'     2022    '!$AN:$AN,0))),"")</f>
        <v/>
      </c>
      <c r="J1043" s="181">
        <f t="shared" si="65"/>
        <v>0</v>
      </c>
      <c r="K1043" s="182" t="str">
        <f t="shared" si="66"/>
        <v/>
      </c>
      <c r="L1043" s="53"/>
      <c r="M1043" s="52" t="str">
        <f>IFERROR(INDEX('     2022    '!R:R,MATCH('Order Summary'!$A1043,'     2022    '!$AN:$AN,0)),"")</f>
        <v/>
      </c>
      <c r="N1043" s="52" t="str">
        <f>IFERROR(INDEX('     2022    '!V:V,MATCH('Order Summary'!$A1043,'     2022    '!$AN:$AN,0)),"")</f>
        <v/>
      </c>
      <c r="O1043" s="52" t="str">
        <f>IFERROR(INDEX('     2022    '!S:S,MATCH('Order Summary'!$A1043,'     2022    '!$AN:$AN,0)),"")</f>
        <v/>
      </c>
      <c r="P1043" s="96" t="str">
        <f t="shared" si="64"/>
        <v/>
      </c>
      <c r="R1043" s="9"/>
      <c r="S1043" s="9"/>
      <c r="T1043" s="9"/>
      <c r="U1043" s="9"/>
      <c r="V1043" s="9"/>
      <c r="W1043" s="9"/>
      <c r="X1043" s="9"/>
      <c r="Y1043" s="9"/>
      <c r="Z1043" s="9"/>
      <c r="AA1043" s="9"/>
      <c r="AB1043" s="9"/>
      <c r="AC1043" s="9"/>
      <c r="AD1043" s="9"/>
      <c r="AE1043" s="9"/>
      <c r="AF1043" s="9"/>
      <c r="AG1043" s="9"/>
      <c r="AH1043" s="9"/>
      <c r="AI1043" s="9"/>
      <c r="AJ1043" s="9"/>
      <c r="AK1043" s="9"/>
      <c r="AL1043" s="9"/>
      <c r="AM1043" s="9"/>
      <c r="AN1043" s="9"/>
      <c r="AO1043" s="9"/>
      <c r="AP1043" s="9"/>
      <c r="AQ1043" s="9"/>
      <c r="AR1043" s="9"/>
      <c r="AS1043" s="9"/>
      <c r="AT1043" s="9"/>
      <c r="AU1043" s="9"/>
      <c r="AV1043" s="9"/>
      <c r="AW1043" s="9"/>
      <c r="AX1043" s="9"/>
      <c r="AY1043" s="9"/>
      <c r="AZ1043" s="9"/>
      <c r="BA1043" s="9"/>
      <c r="BB1043" s="9"/>
      <c r="BC1043" s="9"/>
      <c r="BD1043" s="9"/>
      <c r="BE1043" s="9"/>
      <c r="BF1043" s="9"/>
      <c r="BG1043" s="9"/>
      <c r="BH1043" s="9"/>
      <c r="BI1043" s="9"/>
      <c r="BJ1043" s="9"/>
      <c r="BK1043" s="9"/>
      <c r="BL1043" s="9"/>
      <c r="BM1043" s="9"/>
      <c r="BN1043" s="9"/>
      <c r="BO1043" s="9"/>
      <c r="BP1043" s="9"/>
      <c r="BQ1043" s="9"/>
      <c r="BR1043" s="9"/>
      <c r="BS1043" s="9"/>
      <c r="BT1043" s="9"/>
      <c r="BU1043" s="9"/>
      <c r="BV1043" s="9"/>
      <c r="BW1043" s="9"/>
      <c r="BX1043" s="9"/>
      <c r="BY1043" s="9"/>
      <c r="BZ1043" s="9"/>
    </row>
    <row r="1044" spans="1:78">
      <c r="A1044" s="50">
        <f t="shared" si="67"/>
        <v>1033</v>
      </c>
      <c r="C1044" s="11" t="str">
        <f>IFERROR(INDEX('     2022    '!D:D,MATCH('Order Summary'!$A1044,'     2022    '!$AN:$AN,0)),"")</f>
        <v/>
      </c>
      <c r="D1044" s="11" t="str">
        <f>IFERROR(INDEX('     2022    '!C:C,MATCH('Order Summary'!$A1044,'     2022    '!$AN:$AN,0)),"")</f>
        <v/>
      </c>
      <c r="E1044" s="11" t="str">
        <f>IFERROR(INDEX('     2022    '!E:E,MATCH('Order Summary'!$A1044,'     2022    '!$AN:$AN,0)),"")</f>
        <v/>
      </c>
      <c r="F1044" s="96">
        <f>IFERROR(INDEX('     2022    '!AY:AY,MATCH($A1044,'     2022    '!$AN:$AN,0)),0)</f>
        <v>0</v>
      </c>
      <c r="G1044" s="180" t="str">
        <f>IFERROR(IF($O$3&gt;68,INDEX('     2022    '!I:I,MATCH($A1044,'     2022    '!$AN:$AN,0))*(1-'     2022    '!$BA$1),INDEX('     2022    '!I:I,MATCH($A1044,'     2022    '!$AN:$AN,0))),"")</f>
        <v/>
      </c>
      <c r="H1044" s="96">
        <f>IFERROR(INDEX('     2022    '!AZ:AZ,MATCH($A1044,'     2022    '!$AN:$AN,0)),0)</f>
        <v>0</v>
      </c>
      <c r="I1044" s="180" t="str">
        <f>IFERROR(IF($O$3&gt;68,INDEX('     2022    '!M:M,MATCH($A1044,'     2022    '!$AN:$AN,0))*(1-'     2022    '!$BA$1),INDEX('     2022    '!M:M,MATCH($A1044,'     2022    '!$AN:$AN,0))),"")</f>
        <v/>
      </c>
      <c r="J1044" s="181">
        <f t="shared" si="65"/>
        <v>0</v>
      </c>
      <c r="K1044" s="182" t="str">
        <f t="shared" si="66"/>
        <v/>
      </c>
      <c r="L1044" s="53"/>
      <c r="M1044" s="52" t="str">
        <f>IFERROR(INDEX('     2022    '!R:R,MATCH('Order Summary'!$A1044,'     2022    '!$AN:$AN,0)),"")</f>
        <v/>
      </c>
      <c r="N1044" s="52" t="str">
        <f>IFERROR(INDEX('     2022    '!V:V,MATCH('Order Summary'!$A1044,'     2022    '!$AN:$AN,0)),"")</f>
        <v/>
      </c>
      <c r="O1044" s="52" t="str">
        <f>IFERROR(INDEX('     2022    '!S:S,MATCH('Order Summary'!$A1044,'     2022    '!$AN:$AN,0)),"")</f>
        <v/>
      </c>
      <c r="P1044" s="96" t="str">
        <f t="shared" si="64"/>
        <v/>
      </c>
      <c r="R1044" s="9"/>
      <c r="S1044" s="9"/>
      <c r="T1044" s="9"/>
      <c r="U1044" s="9"/>
      <c r="V1044" s="9"/>
      <c r="W1044" s="9"/>
      <c r="X1044" s="9"/>
      <c r="Y1044" s="9"/>
      <c r="Z1044" s="9"/>
      <c r="AA1044" s="9"/>
      <c r="AB1044" s="9"/>
      <c r="AC1044" s="9"/>
      <c r="AD1044" s="9"/>
      <c r="AE1044" s="9"/>
      <c r="AF1044" s="9"/>
      <c r="AG1044" s="9"/>
      <c r="AH1044" s="9"/>
      <c r="AI1044" s="9"/>
      <c r="AJ1044" s="9"/>
      <c r="AK1044" s="9"/>
      <c r="AL1044" s="9"/>
      <c r="AM1044" s="9"/>
      <c r="AN1044" s="9"/>
      <c r="AO1044" s="9"/>
      <c r="AP1044" s="9"/>
      <c r="AQ1044" s="9"/>
      <c r="AR1044" s="9"/>
      <c r="AS1044" s="9"/>
      <c r="AT1044" s="9"/>
      <c r="AU1044" s="9"/>
      <c r="AV1044" s="9"/>
      <c r="AW1044" s="9"/>
      <c r="AX1044" s="9"/>
      <c r="AY1044" s="9"/>
      <c r="AZ1044" s="9"/>
      <c r="BA1044" s="9"/>
      <c r="BB1044" s="9"/>
      <c r="BC1044" s="9"/>
      <c r="BD1044" s="9"/>
      <c r="BE1044" s="9"/>
      <c r="BF1044" s="9"/>
      <c r="BG1044" s="9"/>
      <c r="BH1044" s="9"/>
      <c r="BI1044" s="9"/>
      <c r="BJ1044" s="9"/>
      <c r="BK1044" s="9"/>
      <c r="BL1044" s="9"/>
      <c r="BM1044" s="9"/>
      <c r="BN1044" s="9"/>
      <c r="BO1044" s="9"/>
      <c r="BP1044" s="9"/>
      <c r="BQ1044" s="9"/>
      <c r="BR1044" s="9"/>
      <c r="BS1044" s="9"/>
      <c r="BT1044" s="9"/>
      <c r="BU1044" s="9"/>
      <c r="BV1044" s="9"/>
      <c r="BW1044" s="9"/>
      <c r="BX1044" s="9"/>
      <c r="BY1044" s="9"/>
      <c r="BZ1044" s="9"/>
    </row>
    <row r="1045" spans="1:78">
      <c r="A1045" s="50">
        <f t="shared" si="67"/>
        <v>1034</v>
      </c>
      <c r="C1045" s="11" t="str">
        <f>IFERROR(INDEX('     2022    '!D:D,MATCH('Order Summary'!$A1045,'     2022    '!$AN:$AN,0)),"")</f>
        <v/>
      </c>
      <c r="D1045" s="11" t="str">
        <f>IFERROR(INDEX('     2022    '!C:C,MATCH('Order Summary'!$A1045,'     2022    '!$AN:$AN,0)),"")</f>
        <v/>
      </c>
      <c r="E1045" s="11" t="str">
        <f>IFERROR(INDEX('     2022    '!E:E,MATCH('Order Summary'!$A1045,'     2022    '!$AN:$AN,0)),"")</f>
        <v/>
      </c>
      <c r="F1045" s="96">
        <f>IFERROR(INDEX('     2022    '!AY:AY,MATCH($A1045,'     2022    '!$AN:$AN,0)),0)</f>
        <v>0</v>
      </c>
      <c r="G1045" s="180" t="str">
        <f>IFERROR(IF($O$3&gt;68,INDEX('     2022    '!I:I,MATCH($A1045,'     2022    '!$AN:$AN,0))*(1-'     2022    '!$BA$1),INDEX('     2022    '!I:I,MATCH($A1045,'     2022    '!$AN:$AN,0))),"")</f>
        <v/>
      </c>
      <c r="H1045" s="96">
        <f>IFERROR(INDEX('     2022    '!AZ:AZ,MATCH($A1045,'     2022    '!$AN:$AN,0)),0)</f>
        <v>0</v>
      </c>
      <c r="I1045" s="180" t="str">
        <f>IFERROR(IF($O$3&gt;68,INDEX('     2022    '!M:M,MATCH($A1045,'     2022    '!$AN:$AN,0))*(1-'     2022    '!$BA$1),INDEX('     2022    '!M:M,MATCH($A1045,'     2022    '!$AN:$AN,0))),"")</f>
        <v/>
      </c>
      <c r="J1045" s="181">
        <f t="shared" si="65"/>
        <v>0</v>
      </c>
      <c r="K1045" s="182" t="str">
        <f t="shared" si="66"/>
        <v/>
      </c>
      <c r="L1045" s="53"/>
      <c r="M1045" s="52" t="str">
        <f>IFERROR(INDEX('     2022    '!R:R,MATCH('Order Summary'!$A1045,'     2022    '!$AN:$AN,0)),"")</f>
        <v/>
      </c>
      <c r="N1045" s="52" t="str">
        <f>IFERROR(INDEX('     2022    '!V:V,MATCH('Order Summary'!$A1045,'     2022    '!$AN:$AN,0)),"")</f>
        <v/>
      </c>
      <c r="O1045" s="52" t="str">
        <f>IFERROR(INDEX('     2022    '!S:S,MATCH('Order Summary'!$A1045,'     2022    '!$AN:$AN,0)),"")</f>
        <v/>
      </c>
      <c r="P1045" s="96" t="str">
        <f t="shared" si="64"/>
        <v/>
      </c>
      <c r="R1045" s="9"/>
      <c r="S1045" s="9"/>
      <c r="T1045" s="9"/>
      <c r="U1045" s="9"/>
      <c r="V1045" s="9"/>
      <c r="W1045" s="9"/>
      <c r="X1045" s="9"/>
      <c r="Y1045" s="9"/>
      <c r="Z1045" s="9"/>
      <c r="AA1045" s="9"/>
      <c r="AB1045" s="9"/>
      <c r="AC1045" s="9"/>
      <c r="AD1045" s="9"/>
      <c r="AE1045" s="9"/>
      <c r="AF1045" s="9"/>
      <c r="AG1045" s="9"/>
      <c r="AH1045" s="9"/>
      <c r="AI1045" s="9"/>
      <c r="AJ1045" s="9"/>
      <c r="AK1045" s="9"/>
      <c r="AL1045" s="9"/>
      <c r="AM1045" s="9"/>
      <c r="AN1045" s="9"/>
      <c r="AO1045" s="9"/>
      <c r="AP1045" s="9"/>
      <c r="AQ1045" s="9"/>
      <c r="AR1045" s="9"/>
      <c r="AS1045" s="9"/>
      <c r="AT1045" s="9"/>
      <c r="AU1045" s="9"/>
      <c r="AV1045" s="9"/>
      <c r="AW1045" s="9"/>
      <c r="AX1045" s="9"/>
      <c r="AY1045" s="9"/>
      <c r="AZ1045" s="9"/>
      <c r="BA1045" s="9"/>
      <c r="BB1045" s="9"/>
      <c r="BC1045" s="9"/>
      <c r="BD1045" s="9"/>
      <c r="BE1045" s="9"/>
      <c r="BF1045" s="9"/>
      <c r="BG1045" s="9"/>
      <c r="BH1045" s="9"/>
      <c r="BI1045" s="9"/>
      <c r="BJ1045" s="9"/>
      <c r="BK1045" s="9"/>
      <c r="BL1045" s="9"/>
      <c r="BM1045" s="9"/>
      <c r="BN1045" s="9"/>
      <c r="BO1045" s="9"/>
      <c r="BP1045" s="9"/>
      <c r="BQ1045" s="9"/>
      <c r="BR1045" s="9"/>
      <c r="BS1045" s="9"/>
      <c r="BT1045" s="9"/>
      <c r="BU1045" s="9"/>
      <c r="BV1045" s="9"/>
      <c r="BW1045" s="9"/>
      <c r="BX1045" s="9"/>
      <c r="BY1045" s="9"/>
      <c r="BZ1045" s="9"/>
    </row>
    <row r="1046" spans="1:78">
      <c r="A1046" s="50">
        <f t="shared" si="67"/>
        <v>1035</v>
      </c>
      <c r="C1046" s="11" t="str">
        <f>IFERROR(INDEX('     2022    '!D:D,MATCH('Order Summary'!$A1046,'     2022    '!$AN:$AN,0)),"")</f>
        <v/>
      </c>
      <c r="D1046" s="11" t="str">
        <f>IFERROR(INDEX('     2022    '!C:C,MATCH('Order Summary'!$A1046,'     2022    '!$AN:$AN,0)),"")</f>
        <v/>
      </c>
      <c r="E1046" s="11" t="str">
        <f>IFERROR(INDEX('     2022    '!E:E,MATCH('Order Summary'!$A1046,'     2022    '!$AN:$AN,0)),"")</f>
        <v/>
      </c>
      <c r="F1046" s="96">
        <f>IFERROR(INDEX('     2022    '!AY:AY,MATCH($A1046,'     2022    '!$AN:$AN,0)),0)</f>
        <v>0</v>
      </c>
      <c r="G1046" s="180" t="str">
        <f>IFERROR(IF($O$3&gt;68,INDEX('     2022    '!I:I,MATCH($A1046,'     2022    '!$AN:$AN,0))*(1-'     2022    '!$BA$1),INDEX('     2022    '!I:I,MATCH($A1046,'     2022    '!$AN:$AN,0))),"")</f>
        <v/>
      </c>
      <c r="H1046" s="96">
        <f>IFERROR(INDEX('     2022    '!AZ:AZ,MATCH($A1046,'     2022    '!$AN:$AN,0)),0)</f>
        <v>0</v>
      </c>
      <c r="I1046" s="180" t="str">
        <f>IFERROR(IF($O$3&gt;68,INDEX('     2022    '!M:M,MATCH($A1046,'     2022    '!$AN:$AN,0))*(1-'     2022    '!$BA$1),INDEX('     2022    '!M:M,MATCH($A1046,'     2022    '!$AN:$AN,0))),"")</f>
        <v/>
      </c>
      <c r="J1046" s="181">
        <f t="shared" si="65"/>
        <v>0</v>
      </c>
      <c r="K1046" s="182" t="str">
        <f t="shared" si="66"/>
        <v/>
      </c>
      <c r="L1046" s="53"/>
      <c r="M1046" s="52" t="str">
        <f>IFERROR(INDEX('     2022    '!R:R,MATCH('Order Summary'!$A1046,'     2022    '!$AN:$AN,0)),"")</f>
        <v/>
      </c>
      <c r="N1046" s="52" t="str">
        <f>IFERROR(INDEX('     2022    '!V:V,MATCH('Order Summary'!$A1046,'     2022    '!$AN:$AN,0)),"")</f>
        <v/>
      </c>
      <c r="O1046" s="52" t="str">
        <f>IFERROR(INDEX('     2022    '!S:S,MATCH('Order Summary'!$A1046,'     2022    '!$AN:$AN,0)),"")</f>
        <v/>
      </c>
      <c r="P1046" s="96" t="str">
        <f t="shared" si="64"/>
        <v/>
      </c>
      <c r="R1046" s="9"/>
      <c r="S1046" s="9"/>
      <c r="T1046" s="9"/>
      <c r="U1046" s="9"/>
      <c r="V1046" s="9"/>
      <c r="W1046" s="9"/>
      <c r="X1046" s="9"/>
      <c r="Y1046" s="9"/>
      <c r="Z1046" s="9"/>
      <c r="AA1046" s="9"/>
      <c r="AB1046" s="9"/>
      <c r="AC1046" s="9"/>
      <c r="AD1046" s="9"/>
      <c r="AE1046" s="9"/>
      <c r="AF1046" s="9"/>
      <c r="AG1046" s="9"/>
      <c r="AH1046" s="9"/>
      <c r="AI1046" s="9"/>
      <c r="AJ1046" s="9"/>
      <c r="AK1046" s="9"/>
      <c r="AL1046" s="9"/>
      <c r="AM1046" s="9"/>
      <c r="AN1046" s="9"/>
      <c r="AO1046" s="9"/>
      <c r="AP1046" s="9"/>
      <c r="AQ1046" s="9"/>
      <c r="AR1046" s="9"/>
      <c r="AS1046" s="9"/>
      <c r="AT1046" s="9"/>
      <c r="AU1046" s="9"/>
      <c r="AV1046" s="9"/>
      <c r="AW1046" s="9"/>
      <c r="AX1046" s="9"/>
      <c r="AY1046" s="9"/>
      <c r="AZ1046" s="9"/>
      <c r="BA1046" s="9"/>
      <c r="BB1046" s="9"/>
      <c r="BC1046" s="9"/>
      <c r="BD1046" s="9"/>
      <c r="BE1046" s="9"/>
      <c r="BF1046" s="9"/>
      <c r="BG1046" s="9"/>
      <c r="BH1046" s="9"/>
      <c r="BI1046" s="9"/>
      <c r="BJ1046" s="9"/>
      <c r="BK1046" s="9"/>
      <c r="BL1046" s="9"/>
      <c r="BM1046" s="9"/>
      <c r="BN1046" s="9"/>
      <c r="BO1046" s="9"/>
      <c r="BP1046" s="9"/>
      <c r="BQ1046" s="9"/>
      <c r="BR1046" s="9"/>
      <c r="BS1046" s="9"/>
      <c r="BT1046" s="9"/>
      <c r="BU1046" s="9"/>
      <c r="BV1046" s="9"/>
      <c r="BW1046" s="9"/>
      <c r="BX1046" s="9"/>
      <c r="BY1046" s="9"/>
      <c r="BZ1046" s="9"/>
    </row>
    <row r="1047" spans="1:78">
      <c r="A1047" s="50">
        <f t="shared" si="67"/>
        <v>1036</v>
      </c>
      <c r="C1047" s="11" t="str">
        <f>IFERROR(INDEX('     2022    '!D:D,MATCH('Order Summary'!$A1047,'     2022    '!$AN:$AN,0)),"")</f>
        <v/>
      </c>
      <c r="D1047" s="11" t="str">
        <f>IFERROR(INDEX('     2022    '!C:C,MATCH('Order Summary'!$A1047,'     2022    '!$AN:$AN,0)),"")</f>
        <v/>
      </c>
      <c r="E1047" s="11" t="str">
        <f>IFERROR(INDEX('     2022    '!E:E,MATCH('Order Summary'!$A1047,'     2022    '!$AN:$AN,0)),"")</f>
        <v/>
      </c>
      <c r="F1047" s="96">
        <f>IFERROR(INDEX('     2022    '!AY:AY,MATCH($A1047,'     2022    '!$AN:$AN,0)),0)</f>
        <v>0</v>
      </c>
      <c r="G1047" s="180" t="str">
        <f>IFERROR(IF($O$3&gt;68,INDEX('     2022    '!I:I,MATCH($A1047,'     2022    '!$AN:$AN,0))*(1-'     2022    '!$BA$1),INDEX('     2022    '!I:I,MATCH($A1047,'     2022    '!$AN:$AN,0))),"")</f>
        <v/>
      </c>
      <c r="H1047" s="96">
        <f>IFERROR(INDEX('     2022    '!AZ:AZ,MATCH($A1047,'     2022    '!$AN:$AN,0)),0)</f>
        <v>0</v>
      </c>
      <c r="I1047" s="180" t="str">
        <f>IFERROR(IF($O$3&gt;68,INDEX('     2022    '!M:M,MATCH($A1047,'     2022    '!$AN:$AN,0))*(1-'     2022    '!$BA$1),INDEX('     2022    '!M:M,MATCH($A1047,'     2022    '!$AN:$AN,0))),"")</f>
        <v/>
      </c>
      <c r="J1047" s="181">
        <f t="shared" si="65"/>
        <v>0</v>
      </c>
      <c r="K1047" s="182" t="str">
        <f t="shared" si="66"/>
        <v/>
      </c>
      <c r="L1047" s="53"/>
      <c r="M1047" s="52" t="str">
        <f>IFERROR(INDEX('     2022    '!R:R,MATCH('Order Summary'!$A1047,'     2022    '!$AN:$AN,0)),"")</f>
        <v/>
      </c>
      <c r="N1047" s="52" t="str">
        <f>IFERROR(INDEX('     2022    '!V:V,MATCH('Order Summary'!$A1047,'     2022    '!$AN:$AN,0)),"")</f>
        <v/>
      </c>
      <c r="O1047" s="52" t="str">
        <f>IFERROR(INDEX('     2022    '!S:S,MATCH('Order Summary'!$A1047,'     2022    '!$AN:$AN,0)),"")</f>
        <v/>
      </c>
      <c r="P1047" s="96" t="str">
        <f t="shared" si="64"/>
        <v/>
      </c>
      <c r="R1047" s="9"/>
      <c r="S1047" s="9"/>
      <c r="T1047" s="9"/>
      <c r="U1047" s="9"/>
      <c r="V1047" s="9"/>
      <c r="W1047" s="9"/>
      <c r="X1047" s="9"/>
      <c r="Y1047" s="9"/>
      <c r="Z1047" s="9"/>
      <c r="AA1047" s="9"/>
      <c r="AB1047" s="9"/>
      <c r="AC1047" s="9"/>
      <c r="AD1047" s="9"/>
      <c r="AE1047" s="9"/>
      <c r="AF1047" s="9"/>
      <c r="AG1047" s="9"/>
      <c r="AH1047" s="9"/>
      <c r="AI1047" s="9"/>
      <c r="AJ1047" s="9"/>
      <c r="AK1047" s="9"/>
      <c r="AL1047" s="9"/>
      <c r="AM1047" s="9"/>
      <c r="AN1047" s="9"/>
      <c r="AO1047" s="9"/>
      <c r="AP1047" s="9"/>
      <c r="AQ1047" s="9"/>
      <c r="AR1047" s="9"/>
      <c r="AS1047" s="9"/>
      <c r="AT1047" s="9"/>
      <c r="AU1047" s="9"/>
      <c r="AV1047" s="9"/>
      <c r="AW1047" s="9"/>
      <c r="AX1047" s="9"/>
      <c r="AY1047" s="9"/>
      <c r="AZ1047" s="9"/>
      <c r="BA1047" s="9"/>
      <c r="BB1047" s="9"/>
      <c r="BC1047" s="9"/>
      <c r="BD1047" s="9"/>
      <c r="BE1047" s="9"/>
      <c r="BF1047" s="9"/>
      <c r="BG1047" s="9"/>
      <c r="BH1047" s="9"/>
      <c r="BI1047" s="9"/>
      <c r="BJ1047" s="9"/>
      <c r="BK1047" s="9"/>
      <c r="BL1047" s="9"/>
      <c r="BM1047" s="9"/>
      <c r="BN1047" s="9"/>
      <c r="BO1047" s="9"/>
      <c r="BP1047" s="9"/>
      <c r="BQ1047" s="9"/>
      <c r="BR1047" s="9"/>
      <c r="BS1047" s="9"/>
      <c r="BT1047" s="9"/>
      <c r="BU1047" s="9"/>
      <c r="BV1047" s="9"/>
      <c r="BW1047" s="9"/>
      <c r="BX1047" s="9"/>
      <c r="BY1047" s="9"/>
      <c r="BZ1047" s="9"/>
    </row>
    <row r="1048" spans="1:78">
      <c r="A1048" s="50">
        <f t="shared" si="67"/>
        <v>1037</v>
      </c>
      <c r="C1048" s="11" t="str">
        <f>IFERROR(INDEX('     2022    '!D:D,MATCH('Order Summary'!$A1048,'     2022    '!$AN:$AN,0)),"")</f>
        <v/>
      </c>
      <c r="D1048" s="11" t="str">
        <f>IFERROR(INDEX('     2022    '!C:C,MATCH('Order Summary'!$A1048,'     2022    '!$AN:$AN,0)),"")</f>
        <v/>
      </c>
      <c r="E1048" s="11" t="str">
        <f>IFERROR(INDEX('     2022    '!E:E,MATCH('Order Summary'!$A1048,'     2022    '!$AN:$AN,0)),"")</f>
        <v/>
      </c>
      <c r="F1048" s="96">
        <f>IFERROR(INDEX('     2022    '!AY:AY,MATCH($A1048,'     2022    '!$AN:$AN,0)),0)</f>
        <v>0</v>
      </c>
      <c r="G1048" s="180" t="str">
        <f>IFERROR(IF($O$3&gt;68,INDEX('     2022    '!I:I,MATCH($A1048,'     2022    '!$AN:$AN,0))*(1-'     2022    '!$BA$1),INDEX('     2022    '!I:I,MATCH($A1048,'     2022    '!$AN:$AN,0))),"")</f>
        <v/>
      </c>
      <c r="H1048" s="96">
        <f>IFERROR(INDEX('     2022    '!AZ:AZ,MATCH($A1048,'     2022    '!$AN:$AN,0)),0)</f>
        <v>0</v>
      </c>
      <c r="I1048" s="180" t="str">
        <f>IFERROR(IF($O$3&gt;68,INDEX('     2022    '!M:M,MATCH($A1048,'     2022    '!$AN:$AN,0))*(1-'     2022    '!$BA$1),INDEX('     2022    '!M:M,MATCH($A1048,'     2022    '!$AN:$AN,0))),"")</f>
        <v/>
      </c>
      <c r="J1048" s="181">
        <f t="shared" si="65"/>
        <v>0</v>
      </c>
      <c r="K1048" s="182" t="str">
        <f t="shared" si="66"/>
        <v/>
      </c>
      <c r="L1048" s="53"/>
      <c r="M1048" s="52" t="str">
        <f>IFERROR(INDEX('     2022    '!R:R,MATCH('Order Summary'!$A1048,'     2022    '!$AN:$AN,0)),"")</f>
        <v/>
      </c>
      <c r="N1048" s="52" t="str">
        <f>IFERROR(INDEX('     2022    '!V:V,MATCH('Order Summary'!$A1048,'     2022    '!$AN:$AN,0)),"")</f>
        <v/>
      </c>
      <c r="O1048" s="52" t="str">
        <f>IFERROR(INDEX('     2022    '!S:S,MATCH('Order Summary'!$A1048,'     2022    '!$AN:$AN,0)),"")</f>
        <v/>
      </c>
      <c r="P1048" s="96" t="str">
        <f t="shared" si="64"/>
        <v/>
      </c>
      <c r="R1048" s="9"/>
      <c r="S1048" s="9"/>
      <c r="T1048" s="9"/>
      <c r="U1048" s="9"/>
      <c r="V1048" s="9"/>
      <c r="W1048" s="9"/>
      <c r="X1048" s="9"/>
      <c r="Y1048" s="9"/>
      <c r="Z1048" s="9"/>
      <c r="AA1048" s="9"/>
      <c r="AB1048" s="9"/>
      <c r="AC1048" s="9"/>
      <c r="AD1048" s="9"/>
      <c r="AE1048" s="9"/>
      <c r="AF1048" s="9"/>
      <c r="AG1048" s="9"/>
      <c r="AH1048" s="9"/>
      <c r="AI1048" s="9"/>
      <c r="AJ1048" s="9"/>
      <c r="AK1048" s="9"/>
      <c r="AL1048" s="9"/>
      <c r="AM1048" s="9"/>
      <c r="AN1048" s="9"/>
      <c r="AO1048" s="9"/>
      <c r="AP1048" s="9"/>
      <c r="AQ1048" s="9"/>
      <c r="AR1048" s="9"/>
      <c r="AS1048" s="9"/>
      <c r="AT1048" s="9"/>
      <c r="AU1048" s="9"/>
      <c r="AV1048" s="9"/>
      <c r="AW1048" s="9"/>
      <c r="AX1048" s="9"/>
      <c r="AY1048" s="9"/>
      <c r="AZ1048" s="9"/>
      <c r="BA1048" s="9"/>
      <c r="BB1048" s="9"/>
      <c r="BC1048" s="9"/>
      <c r="BD1048" s="9"/>
      <c r="BE1048" s="9"/>
      <c r="BF1048" s="9"/>
      <c r="BG1048" s="9"/>
      <c r="BH1048" s="9"/>
      <c r="BI1048" s="9"/>
      <c r="BJ1048" s="9"/>
      <c r="BK1048" s="9"/>
      <c r="BL1048" s="9"/>
      <c r="BM1048" s="9"/>
      <c r="BN1048" s="9"/>
      <c r="BO1048" s="9"/>
      <c r="BP1048" s="9"/>
      <c r="BQ1048" s="9"/>
      <c r="BR1048" s="9"/>
      <c r="BS1048" s="9"/>
      <c r="BT1048" s="9"/>
      <c r="BU1048" s="9"/>
      <c r="BV1048" s="9"/>
      <c r="BW1048" s="9"/>
      <c r="BX1048" s="9"/>
      <c r="BY1048" s="9"/>
      <c r="BZ1048" s="9"/>
    </row>
    <row r="1049" spans="1:78">
      <c r="A1049" s="50">
        <f t="shared" si="67"/>
        <v>1038</v>
      </c>
      <c r="C1049" s="11" t="str">
        <f>IFERROR(INDEX('     2022    '!D:D,MATCH('Order Summary'!$A1049,'     2022    '!$AN:$AN,0)),"")</f>
        <v/>
      </c>
      <c r="D1049" s="11" t="str">
        <f>IFERROR(INDEX('     2022    '!C:C,MATCH('Order Summary'!$A1049,'     2022    '!$AN:$AN,0)),"")</f>
        <v/>
      </c>
      <c r="E1049" s="11" t="str">
        <f>IFERROR(INDEX('     2022    '!E:E,MATCH('Order Summary'!$A1049,'     2022    '!$AN:$AN,0)),"")</f>
        <v/>
      </c>
      <c r="F1049" s="96">
        <f>IFERROR(INDEX('     2022    '!AY:AY,MATCH($A1049,'     2022    '!$AN:$AN,0)),0)</f>
        <v>0</v>
      </c>
      <c r="G1049" s="180" t="str">
        <f>IFERROR(IF($O$3&gt;68,INDEX('     2022    '!I:I,MATCH($A1049,'     2022    '!$AN:$AN,0))*(1-'     2022    '!$BA$1),INDEX('     2022    '!I:I,MATCH($A1049,'     2022    '!$AN:$AN,0))),"")</f>
        <v/>
      </c>
      <c r="H1049" s="96">
        <f>IFERROR(INDEX('     2022    '!AZ:AZ,MATCH($A1049,'     2022    '!$AN:$AN,0)),0)</f>
        <v>0</v>
      </c>
      <c r="I1049" s="180" t="str">
        <f>IFERROR(IF($O$3&gt;68,INDEX('     2022    '!M:M,MATCH($A1049,'     2022    '!$AN:$AN,0))*(1-'     2022    '!$BA$1),INDEX('     2022    '!M:M,MATCH($A1049,'     2022    '!$AN:$AN,0))),"")</f>
        <v/>
      </c>
      <c r="J1049" s="181">
        <f t="shared" si="65"/>
        <v>0</v>
      </c>
      <c r="K1049" s="182" t="str">
        <f t="shared" si="66"/>
        <v/>
      </c>
      <c r="L1049" s="53"/>
      <c r="M1049" s="52" t="str">
        <f>IFERROR(INDEX('     2022    '!R:R,MATCH('Order Summary'!$A1049,'     2022    '!$AN:$AN,0)),"")</f>
        <v/>
      </c>
      <c r="N1049" s="52" t="str">
        <f>IFERROR(INDEX('     2022    '!V:V,MATCH('Order Summary'!$A1049,'     2022    '!$AN:$AN,0)),"")</f>
        <v/>
      </c>
      <c r="O1049" s="52" t="str">
        <f>IFERROR(INDEX('     2022    '!S:S,MATCH('Order Summary'!$A1049,'     2022    '!$AN:$AN,0)),"")</f>
        <v/>
      </c>
      <c r="P1049" s="96" t="str">
        <f t="shared" si="64"/>
        <v/>
      </c>
      <c r="R1049" s="9"/>
      <c r="S1049" s="9"/>
      <c r="T1049" s="9"/>
      <c r="U1049" s="9"/>
      <c r="V1049" s="9"/>
      <c r="W1049" s="9"/>
      <c r="X1049" s="9"/>
      <c r="Y1049" s="9"/>
      <c r="Z1049" s="9"/>
      <c r="AA1049" s="9"/>
      <c r="AB1049" s="9"/>
      <c r="AC1049" s="9"/>
      <c r="AD1049" s="9"/>
      <c r="AE1049" s="9"/>
      <c r="AF1049" s="9"/>
      <c r="AG1049" s="9"/>
      <c r="AH1049" s="9"/>
      <c r="AI1049" s="9"/>
      <c r="AJ1049" s="9"/>
      <c r="AK1049" s="9"/>
      <c r="AL1049" s="9"/>
      <c r="AM1049" s="9"/>
      <c r="AN1049" s="9"/>
      <c r="AO1049" s="9"/>
      <c r="AP1049" s="9"/>
      <c r="AQ1049" s="9"/>
      <c r="AR1049" s="9"/>
      <c r="AS1049" s="9"/>
      <c r="AT1049" s="9"/>
      <c r="AU1049" s="9"/>
      <c r="AV1049" s="9"/>
      <c r="AW1049" s="9"/>
      <c r="AX1049" s="9"/>
      <c r="AY1049" s="9"/>
      <c r="AZ1049" s="9"/>
      <c r="BA1049" s="9"/>
      <c r="BB1049" s="9"/>
      <c r="BC1049" s="9"/>
      <c r="BD1049" s="9"/>
      <c r="BE1049" s="9"/>
      <c r="BF1049" s="9"/>
      <c r="BG1049" s="9"/>
      <c r="BH1049" s="9"/>
      <c r="BI1049" s="9"/>
      <c r="BJ1049" s="9"/>
      <c r="BK1049" s="9"/>
      <c r="BL1049" s="9"/>
      <c r="BM1049" s="9"/>
      <c r="BN1049" s="9"/>
      <c r="BO1049" s="9"/>
      <c r="BP1049" s="9"/>
      <c r="BQ1049" s="9"/>
      <c r="BR1049" s="9"/>
      <c r="BS1049" s="9"/>
      <c r="BT1049" s="9"/>
      <c r="BU1049" s="9"/>
      <c r="BV1049" s="9"/>
      <c r="BW1049" s="9"/>
      <c r="BX1049" s="9"/>
      <c r="BY1049" s="9"/>
      <c r="BZ1049" s="9"/>
    </row>
    <row r="1050" spans="1:78">
      <c r="A1050" s="50">
        <f t="shared" si="67"/>
        <v>1039</v>
      </c>
      <c r="C1050" s="11" t="str">
        <f>IFERROR(INDEX('     2022    '!D:D,MATCH('Order Summary'!$A1050,'     2022    '!$AN:$AN,0)),"")</f>
        <v/>
      </c>
      <c r="D1050" s="11" t="str">
        <f>IFERROR(INDEX('     2022    '!C:C,MATCH('Order Summary'!$A1050,'     2022    '!$AN:$AN,0)),"")</f>
        <v/>
      </c>
      <c r="E1050" s="11" t="str">
        <f>IFERROR(INDEX('     2022    '!E:E,MATCH('Order Summary'!$A1050,'     2022    '!$AN:$AN,0)),"")</f>
        <v/>
      </c>
      <c r="F1050" s="96">
        <f>IFERROR(INDEX('     2022    '!AY:AY,MATCH($A1050,'     2022    '!$AN:$AN,0)),0)</f>
        <v>0</v>
      </c>
      <c r="G1050" s="180" t="str">
        <f>IFERROR(IF($O$3&gt;68,INDEX('     2022    '!I:I,MATCH($A1050,'     2022    '!$AN:$AN,0))*(1-'     2022    '!$BA$1),INDEX('     2022    '!I:I,MATCH($A1050,'     2022    '!$AN:$AN,0))),"")</f>
        <v/>
      </c>
      <c r="H1050" s="96">
        <f>IFERROR(INDEX('     2022    '!AZ:AZ,MATCH($A1050,'     2022    '!$AN:$AN,0)),0)</f>
        <v>0</v>
      </c>
      <c r="I1050" s="180" t="str">
        <f>IFERROR(IF($O$3&gt;68,INDEX('     2022    '!M:M,MATCH($A1050,'     2022    '!$AN:$AN,0))*(1-'     2022    '!$BA$1),INDEX('     2022    '!M:M,MATCH($A1050,'     2022    '!$AN:$AN,0))),"")</f>
        <v/>
      </c>
      <c r="J1050" s="181">
        <f t="shared" si="65"/>
        <v>0</v>
      </c>
      <c r="K1050" s="182" t="str">
        <f t="shared" si="66"/>
        <v/>
      </c>
      <c r="L1050" s="53"/>
      <c r="M1050" s="52" t="str">
        <f>IFERROR(INDEX('     2022    '!R:R,MATCH('Order Summary'!$A1050,'     2022    '!$AN:$AN,0)),"")</f>
        <v/>
      </c>
      <c r="N1050" s="52" t="str">
        <f>IFERROR(INDEX('     2022    '!V:V,MATCH('Order Summary'!$A1050,'     2022    '!$AN:$AN,0)),"")</f>
        <v/>
      </c>
      <c r="O1050" s="52" t="str">
        <f>IFERROR(INDEX('     2022    '!S:S,MATCH('Order Summary'!$A1050,'     2022    '!$AN:$AN,0)),"")</f>
        <v/>
      </c>
      <c r="P1050" s="96" t="str">
        <f t="shared" si="64"/>
        <v/>
      </c>
      <c r="R1050" s="9"/>
      <c r="S1050" s="9"/>
      <c r="T1050" s="9"/>
      <c r="U1050" s="9"/>
      <c r="V1050" s="9"/>
      <c r="W1050" s="9"/>
      <c r="X1050" s="9"/>
      <c r="Y1050" s="9"/>
      <c r="Z1050" s="9"/>
      <c r="AA1050" s="9"/>
      <c r="AB1050" s="9"/>
      <c r="AC1050" s="9"/>
      <c r="AD1050" s="9"/>
      <c r="AE1050" s="9"/>
      <c r="AF1050" s="9"/>
      <c r="AG1050" s="9"/>
      <c r="AH1050" s="9"/>
      <c r="AI1050" s="9"/>
      <c r="AJ1050" s="9"/>
      <c r="AK1050" s="9"/>
      <c r="AL1050" s="9"/>
      <c r="AM1050" s="9"/>
      <c r="AN1050" s="9"/>
      <c r="AO1050" s="9"/>
      <c r="AP1050" s="9"/>
      <c r="AQ1050" s="9"/>
      <c r="AR1050" s="9"/>
      <c r="AS1050" s="9"/>
      <c r="AT1050" s="9"/>
      <c r="AU1050" s="9"/>
      <c r="AV1050" s="9"/>
      <c r="AW1050" s="9"/>
      <c r="AX1050" s="9"/>
      <c r="AY1050" s="9"/>
      <c r="AZ1050" s="9"/>
      <c r="BA1050" s="9"/>
      <c r="BB1050" s="9"/>
      <c r="BC1050" s="9"/>
      <c r="BD1050" s="9"/>
      <c r="BE1050" s="9"/>
      <c r="BF1050" s="9"/>
      <c r="BG1050" s="9"/>
      <c r="BH1050" s="9"/>
      <c r="BI1050" s="9"/>
      <c r="BJ1050" s="9"/>
      <c r="BK1050" s="9"/>
      <c r="BL1050" s="9"/>
      <c r="BM1050" s="9"/>
      <c r="BN1050" s="9"/>
      <c r="BO1050" s="9"/>
      <c r="BP1050" s="9"/>
      <c r="BQ1050" s="9"/>
      <c r="BR1050" s="9"/>
      <c r="BS1050" s="9"/>
      <c r="BT1050" s="9"/>
      <c r="BU1050" s="9"/>
      <c r="BV1050" s="9"/>
      <c r="BW1050" s="9"/>
      <c r="BX1050" s="9"/>
      <c r="BY1050" s="9"/>
      <c r="BZ1050" s="9"/>
    </row>
    <row r="1051" spans="1:78">
      <c r="A1051" s="50">
        <f t="shared" si="67"/>
        <v>1040</v>
      </c>
      <c r="C1051" s="11" t="str">
        <f>IFERROR(INDEX('     2022    '!D:D,MATCH('Order Summary'!$A1051,'     2022    '!$AN:$AN,0)),"")</f>
        <v/>
      </c>
      <c r="D1051" s="11" t="str">
        <f>IFERROR(INDEX('     2022    '!C:C,MATCH('Order Summary'!$A1051,'     2022    '!$AN:$AN,0)),"")</f>
        <v/>
      </c>
      <c r="E1051" s="11" t="str">
        <f>IFERROR(INDEX('     2022    '!E:E,MATCH('Order Summary'!$A1051,'     2022    '!$AN:$AN,0)),"")</f>
        <v/>
      </c>
      <c r="F1051" s="96">
        <f>IFERROR(INDEX('     2022    '!AY:AY,MATCH($A1051,'     2022    '!$AN:$AN,0)),0)</f>
        <v>0</v>
      </c>
      <c r="G1051" s="180" t="str">
        <f>IFERROR(IF($O$3&gt;68,INDEX('     2022    '!I:I,MATCH($A1051,'     2022    '!$AN:$AN,0))*(1-'     2022    '!$BA$1),INDEX('     2022    '!I:I,MATCH($A1051,'     2022    '!$AN:$AN,0))),"")</f>
        <v/>
      </c>
      <c r="H1051" s="96">
        <f>IFERROR(INDEX('     2022    '!AZ:AZ,MATCH($A1051,'     2022    '!$AN:$AN,0)),0)</f>
        <v>0</v>
      </c>
      <c r="I1051" s="180" t="str">
        <f>IFERROR(IF($O$3&gt;68,INDEX('     2022    '!M:M,MATCH($A1051,'     2022    '!$AN:$AN,0))*(1-'     2022    '!$BA$1),INDEX('     2022    '!M:M,MATCH($A1051,'     2022    '!$AN:$AN,0))),"")</f>
        <v/>
      </c>
      <c r="J1051" s="181">
        <f t="shared" si="65"/>
        <v>0</v>
      </c>
      <c r="K1051" s="182" t="str">
        <f t="shared" si="66"/>
        <v/>
      </c>
      <c r="L1051" s="53"/>
      <c r="M1051" s="52" t="str">
        <f>IFERROR(INDEX('     2022    '!R:R,MATCH('Order Summary'!$A1051,'     2022    '!$AN:$AN,0)),"")</f>
        <v/>
      </c>
      <c r="N1051" s="52" t="str">
        <f>IFERROR(INDEX('     2022    '!V:V,MATCH('Order Summary'!$A1051,'     2022    '!$AN:$AN,0)),"")</f>
        <v/>
      </c>
      <c r="O1051" s="52" t="str">
        <f>IFERROR(INDEX('     2022    '!S:S,MATCH('Order Summary'!$A1051,'     2022    '!$AN:$AN,0)),"")</f>
        <v/>
      </c>
      <c r="P1051" s="96" t="str">
        <f t="shared" si="64"/>
        <v/>
      </c>
      <c r="R1051" s="9"/>
      <c r="S1051" s="9"/>
      <c r="T1051" s="9"/>
      <c r="U1051" s="9"/>
      <c r="V1051" s="9"/>
      <c r="W1051" s="9"/>
      <c r="X1051" s="9"/>
      <c r="Y1051" s="9"/>
      <c r="Z1051" s="9"/>
      <c r="AA1051" s="9"/>
      <c r="AB1051" s="9"/>
      <c r="AC1051" s="9"/>
      <c r="AD1051" s="9"/>
      <c r="AE1051" s="9"/>
      <c r="AF1051" s="9"/>
      <c r="AG1051" s="9"/>
      <c r="AH1051" s="9"/>
      <c r="AI1051" s="9"/>
      <c r="AJ1051" s="9"/>
      <c r="AK1051" s="9"/>
      <c r="AL1051" s="9"/>
      <c r="AM1051" s="9"/>
      <c r="AN1051" s="9"/>
      <c r="AO1051" s="9"/>
      <c r="AP1051" s="9"/>
      <c r="AQ1051" s="9"/>
      <c r="AR1051" s="9"/>
      <c r="AS1051" s="9"/>
      <c r="AT1051" s="9"/>
      <c r="AU1051" s="9"/>
      <c r="AV1051" s="9"/>
      <c r="AW1051" s="9"/>
      <c r="AX1051" s="9"/>
      <c r="AY1051" s="9"/>
      <c r="AZ1051" s="9"/>
      <c r="BA1051" s="9"/>
      <c r="BB1051" s="9"/>
      <c r="BC1051" s="9"/>
      <c r="BD1051" s="9"/>
      <c r="BE1051" s="9"/>
      <c r="BF1051" s="9"/>
      <c r="BG1051" s="9"/>
      <c r="BH1051" s="9"/>
      <c r="BI1051" s="9"/>
      <c r="BJ1051" s="9"/>
      <c r="BK1051" s="9"/>
      <c r="BL1051" s="9"/>
      <c r="BM1051" s="9"/>
      <c r="BN1051" s="9"/>
      <c r="BO1051" s="9"/>
      <c r="BP1051" s="9"/>
      <c r="BQ1051" s="9"/>
      <c r="BR1051" s="9"/>
      <c r="BS1051" s="9"/>
      <c r="BT1051" s="9"/>
      <c r="BU1051" s="9"/>
      <c r="BV1051" s="9"/>
      <c r="BW1051" s="9"/>
      <c r="BX1051" s="9"/>
      <c r="BY1051" s="9"/>
      <c r="BZ1051" s="9"/>
    </row>
    <row r="1052" spans="1:78">
      <c r="A1052" s="50">
        <f t="shared" si="67"/>
        <v>1041</v>
      </c>
      <c r="C1052" s="11" t="str">
        <f>IFERROR(INDEX('     2022    '!D:D,MATCH('Order Summary'!$A1052,'     2022    '!$AN:$AN,0)),"")</f>
        <v/>
      </c>
      <c r="D1052" s="11" t="str">
        <f>IFERROR(INDEX('     2022    '!C:C,MATCH('Order Summary'!$A1052,'     2022    '!$AN:$AN,0)),"")</f>
        <v/>
      </c>
      <c r="E1052" s="11" t="str">
        <f>IFERROR(INDEX('     2022    '!E:E,MATCH('Order Summary'!$A1052,'     2022    '!$AN:$AN,0)),"")</f>
        <v/>
      </c>
      <c r="F1052" s="96">
        <f>IFERROR(INDEX('     2022    '!AY:AY,MATCH($A1052,'     2022    '!$AN:$AN,0)),0)</f>
        <v>0</v>
      </c>
      <c r="G1052" s="180" t="str">
        <f>IFERROR(IF($O$3&gt;68,INDEX('     2022    '!I:I,MATCH($A1052,'     2022    '!$AN:$AN,0))*(1-'     2022    '!$BA$1),INDEX('     2022    '!I:I,MATCH($A1052,'     2022    '!$AN:$AN,0))),"")</f>
        <v/>
      </c>
      <c r="H1052" s="96">
        <f>IFERROR(INDEX('     2022    '!AZ:AZ,MATCH($A1052,'     2022    '!$AN:$AN,0)),0)</f>
        <v>0</v>
      </c>
      <c r="I1052" s="180" t="str">
        <f>IFERROR(IF($O$3&gt;68,INDEX('     2022    '!M:M,MATCH($A1052,'     2022    '!$AN:$AN,0))*(1-'     2022    '!$BA$1),INDEX('     2022    '!M:M,MATCH($A1052,'     2022    '!$AN:$AN,0))),"")</f>
        <v/>
      </c>
      <c r="J1052" s="181">
        <f t="shared" si="65"/>
        <v>0</v>
      </c>
      <c r="K1052" s="182" t="str">
        <f t="shared" si="66"/>
        <v/>
      </c>
      <c r="L1052" s="53"/>
      <c r="M1052" s="52" t="str">
        <f>IFERROR(INDEX('     2022    '!R:R,MATCH('Order Summary'!$A1052,'     2022    '!$AN:$AN,0)),"")</f>
        <v/>
      </c>
      <c r="N1052" s="52" t="str">
        <f>IFERROR(INDEX('     2022    '!V:V,MATCH('Order Summary'!$A1052,'     2022    '!$AN:$AN,0)),"")</f>
        <v/>
      </c>
      <c r="O1052" s="52" t="str">
        <f>IFERROR(INDEX('     2022    '!S:S,MATCH('Order Summary'!$A1052,'     2022    '!$AN:$AN,0)),"")</f>
        <v/>
      </c>
      <c r="P1052" s="96" t="str">
        <f t="shared" si="64"/>
        <v/>
      </c>
      <c r="R1052" s="9"/>
      <c r="S1052" s="9"/>
      <c r="T1052" s="9"/>
      <c r="U1052" s="9"/>
      <c r="V1052" s="9"/>
      <c r="W1052" s="9"/>
      <c r="X1052" s="9"/>
      <c r="Y1052" s="9"/>
      <c r="Z1052" s="9"/>
      <c r="AA1052" s="9"/>
      <c r="AB1052" s="9"/>
      <c r="AC1052" s="9"/>
      <c r="AD1052" s="9"/>
      <c r="AE1052" s="9"/>
      <c r="AF1052" s="9"/>
      <c r="AG1052" s="9"/>
      <c r="AH1052" s="9"/>
      <c r="AI1052" s="9"/>
      <c r="AJ1052" s="9"/>
      <c r="AK1052" s="9"/>
      <c r="AL1052" s="9"/>
      <c r="AM1052" s="9"/>
      <c r="AN1052" s="9"/>
      <c r="AO1052" s="9"/>
      <c r="AP1052" s="9"/>
      <c r="AQ1052" s="9"/>
      <c r="AR1052" s="9"/>
      <c r="AS1052" s="9"/>
      <c r="AT1052" s="9"/>
      <c r="AU1052" s="9"/>
      <c r="AV1052" s="9"/>
      <c r="AW1052" s="9"/>
      <c r="AX1052" s="9"/>
      <c r="AY1052" s="9"/>
      <c r="AZ1052" s="9"/>
      <c r="BA1052" s="9"/>
      <c r="BB1052" s="9"/>
      <c r="BC1052" s="9"/>
      <c r="BD1052" s="9"/>
      <c r="BE1052" s="9"/>
      <c r="BF1052" s="9"/>
      <c r="BG1052" s="9"/>
      <c r="BH1052" s="9"/>
      <c r="BI1052" s="9"/>
      <c r="BJ1052" s="9"/>
      <c r="BK1052" s="9"/>
      <c r="BL1052" s="9"/>
      <c r="BM1052" s="9"/>
      <c r="BN1052" s="9"/>
      <c r="BO1052" s="9"/>
      <c r="BP1052" s="9"/>
      <c r="BQ1052" s="9"/>
      <c r="BR1052" s="9"/>
      <c r="BS1052" s="9"/>
      <c r="BT1052" s="9"/>
      <c r="BU1052" s="9"/>
      <c r="BV1052" s="9"/>
      <c r="BW1052" s="9"/>
      <c r="BX1052" s="9"/>
      <c r="BY1052" s="9"/>
      <c r="BZ1052" s="9"/>
    </row>
    <row r="1053" spans="1:78">
      <c r="A1053" s="50">
        <f t="shared" si="67"/>
        <v>1042</v>
      </c>
      <c r="C1053" s="11" t="str">
        <f>IFERROR(INDEX('     2022    '!D:D,MATCH('Order Summary'!$A1053,'     2022    '!$AN:$AN,0)),"")</f>
        <v/>
      </c>
      <c r="D1053" s="11" t="str">
        <f>IFERROR(INDEX('     2022    '!C:C,MATCH('Order Summary'!$A1053,'     2022    '!$AN:$AN,0)),"")</f>
        <v/>
      </c>
      <c r="E1053" s="11" t="str">
        <f>IFERROR(INDEX('     2022    '!E:E,MATCH('Order Summary'!$A1053,'     2022    '!$AN:$AN,0)),"")</f>
        <v/>
      </c>
      <c r="F1053" s="96">
        <f>IFERROR(INDEX('     2022    '!AY:AY,MATCH($A1053,'     2022    '!$AN:$AN,0)),0)</f>
        <v>0</v>
      </c>
      <c r="G1053" s="180" t="str">
        <f>IFERROR(IF($O$3&gt;68,INDEX('     2022    '!I:I,MATCH($A1053,'     2022    '!$AN:$AN,0))*(1-'     2022    '!$BA$1),INDEX('     2022    '!I:I,MATCH($A1053,'     2022    '!$AN:$AN,0))),"")</f>
        <v/>
      </c>
      <c r="H1053" s="96">
        <f>IFERROR(INDEX('     2022    '!AZ:AZ,MATCH($A1053,'     2022    '!$AN:$AN,0)),0)</f>
        <v>0</v>
      </c>
      <c r="I1053" s="180" t="str">
        <f>IFERROR(IF($O$3&gt;68,INDEX('     2022    '!M:M,MATCH($A1053,'     2022    '!$AN:$AN,0))*(1-'     2022    '!$BA$1),INDEX('     2022    '!M:M,MATCH($A1053,'     2022    '!$AN:$AN,0))),"")</f>
        <v/>
      </c>
      <c r="J1053" s="181">
        <f t="shared" si="65"/>
        <v>0</v>
      </c>
      <c r="K1053" s="182" t="str">
        <f t="shared" si="66"/>
        <v/>
      </c>
      <c r="L1053" s="53"/>
      <c r="M1053" s="52" t="str">
        <f>IFERROR(INDEX('     2022    '!R:R,MATCH('Order Summary'!$A1053,'     2022    '!$AN:$AN,0)),"")</f>
        <v/>
      </c>
      <c r="N1053" s="52" t="str">
        <f>IFERROR(INDEX('     2022    '!V:V,MATCH('Order Summary'!$A1053,'     2022    '!$AN:$AN,0)),"")</f>
        <v/>
      </c>
      <c r="O1053" s="52" t="str">
        <f>IFERROR(INDEX('     2022    '!S:S,MATCH('Order Summary'!$A1053,'     2022    '!$AN:$AN,0)),"")</f>
        <v/>
      </c>
      <c r="P1053" s="96" t="str">
        <f t="shared" si="64"/>
        <v/>
      </c>
      <c r="R1053" s="9"/>
      <c r="S1053" s="9"/>
      <c r="T1053" s="9"/>
      <c r="U1053" s="9"/>
      <c r="V1053" s="9"/>
      <c r="W1053" s="9"/>
      <c r="X1053" s="9"/>
      <c r="Y1053" s="9"/>
      <c r="Z1053" s="9"/>
      <c r="AA1053" s="9"/>
      <c r="AB1053" s="9"/>
      <c r="AC1053" s="9"/>
      <c r="AD1053" s="9"/>
      <c r="AE1053" s="9"/>
      <c r="AF1053" s="9"/>
      <c r="AG1053" s="9"/>
      <c r="AH1053" s="9"/>
      <c r="AI1053" s="9"/>
      <c r="AJ1053" s="9"/>
      <c r="AK1053" s="9"/>
      <c r="AL1053" s="9"/>
      <c r="AM1053" s="9"/>
      <c r="AN1053" s="9"/>
      <c r="AO1053" s="9"/>
      <c r="AP1053" s="9"/>
      <c r="AQ1053" s="9"/>
      <c r="AR1053" s="9"/>
      <c r="AS1053" s="9"/>
      <c r="AT1053" s="9"/>
      <c r="AU1053" s="9"/>
      <c r="AV1053" s="9"/>
      <c r="AW1053" s="9"/>
      <c r="AX1053" s="9"/>
      <c r="AY1053" s="9"/>
      <c r="AZ1053" s="9"/>
      <c r="BA1053" s="9"/>
      <c r="BB1053" s="9"/>
      <c r="BC1053" s="9"/>
      <c r="BD1053" s="9"/>
      <c r="BE1053" s="9"/>
      <c r="BF1053" s="9"/>
      <c r="BG1053" s="9"/>
      <c r="BH1053" s="9"/>
      <c r="BI1053" s="9"/>
      <c r="BJ1053" s="9"/>
      <c r="BK1053" s="9"/>
      <c r="BL1053" s="9"/>
      <c r="BM1053" s="9"/>
      <c r="BN1053" s="9"/>
      <c r="BO1053" s="9"/>
      <c r="BP1053" s="9"/>
      <c r="BQ1053" s="9"/>
      <c r="BR1053" s="9"/>
      <c r="BS1053" s="9"/>
      <c r="BT1053" s="9"/>
      <c r="BU1053" s="9"/>
      <c r="BV1053" s="9"/>
      <c r="BW1053" s="9"/>
      <c r="BX1053" s="9"/>
      <c r="BY1053" s="9"/>
      <c r="BZ1053" s="9"/>
    </row>
    <row r="1054" spans="1:78">
      <c r="A1054" s="50">
        <f t="shared" si="67"/>
        <v>1043</v>
      </c>
      <c r="C1054" s="11" t="str">
        <f>IFERROR(INDEX('     2022    '!D:D,MATCH('Order Summary'!$A1054,'     2022    '!$AN:$AN,0)),"")</f>
        <v/>
      </c>
      <c r="D1054" s="11" t="str">
        <f>IFERROR(INDEX('     2022    '!C:C,MATCH('Order Summary'!$A1054,'     2022    '!$AN:$AN,0)),"")</f>
        <v/>
      </c>
      <c r="E1054" s="11" t="str">
        <f>IFERROR(INDEX('     2022    '!E:E,MATCH('Order Summary'!$A1054,'     2022    '!$AN:$AN,0)),"")</f>
        <v/>
      </c>
      <c r="F1054" s="96">
        <f>IFERROR(INDEX('     2022    '!AY:AY,MATCH($A1054,'     2022    '!$AN:$AN,0)),0)</f>
        <v>0</v>
      </c>
      <c r="G1054" s="180" t="str">
        <f>IFERROR(IF($O$3&gt;68,INDEX('     2022    '!I:I,MATCH($A1054,'     2022    '!$AN:$AN,0))*(1-'     2022    '!$BA$1),INDEX('     2022    '!I:I,MATCH($A1054,'     2022    '!$AN:$AN,0))),"")</f>
        <v/>
      </c>
      <c r="H1054" s="96">
        <f>IFERROR(INDEX('     2022    '!AZ:AZ,MATCH($A1054,'     2022    '!$AN:$AN,0)),0)</f>
        <v>0</v>
      </c>
      <c r="I1054" s="180" t="str">
        <f>IFERROR(IF($O$3&gt;68,INDEX('     2022    '!M:M,MATCH($A1054,'     2022    '!$AN:$AN,0))*(1-'     2022    '!$BA$1),INDEX('     2022    '!M:M,MATCH($A1054,'     2022    '!$AN:$AN,0))),"")</f>
        <v/>
      </c>
      <c r="J1054" s="181">
        <f t="shared" si="65"/>
        <v>0</v>
      </c>
      <c r="K1054" s="182" t="str">
        <f t="shared" si="66"/>
        <v/>
      </c>
      <c r="L1054" s="53"/>
      <c r="M1054" s="52" t="str">
        <f>IFERROR(INDEX('     2022    '!R:R,MATCH('Order Summary'!$A1054,'     2022    '!$AN:$AN,0)),"")</f>
        <v/>
      </c>
      <c r="N1054" s="52" t="str">
        <f>IFERROR(INDEX('     2022    '!V:V,MATCH('Order Summary'!$A1054,'     2022    '!$AN:$AN,0)),"")</f>
        <v/>
      </c>
      <c r="O1054" s="52" t="str">
        <f>IFERROR(INDEX('     2022    '!S:S,MATCH('Order Summary'!$A1054,'     2022    '!$AN:$AN,0)),"")</f>
        <v/>
      </c>
      <c r="P1054" s="96" t="str">
        <f t="shared" si="64"/>
        <v/>
      </c>
      <c r="R1054" s="9"/>
      <c r="S1054" s="9"/>
      <c r="T1054" s="9"/>
      <c r="U1054" s="9"/>
      <c r="V1054" s="9"/>
      <c r="W1054" s="9"/>
      <c r="X1054" s="9"/>
      <c r="Y1054" s="9"/>
      <c r="Z1054" s="9"/>
      <c r="AA1054" s="9"/>
      <c r="AB1054" s="9"/>
      <c r="AC1054" s="9"/>
      <c r="AD1054" s="9"/>
      <c r="AE1054" s="9"/>
      <c r="AF1054" s="9"/>
      <c r="AG1054" s="9"/>
      <c r="AH1054" s="9"/>
      <c r="AI1054" s="9"/>
      <c r="AJ1054" s="9"/>
      <c r="AK1054" s="9"/>
      <c r="AL1054" s="9"/>
      <c r="AM1054" s="9"/>
      <c r="AN1054" s="9"/>
      <c r="AO1054" s="9"/>
      <c r="AP1054" s="9"/>
      <c r="AQ1054" s="9"/>
      <c r="AR1054" s="9"/>
      <c r="AS1054" s="9"/>
      <c r="AT1054" s="9"/>
      <c r="AU1054" s="9"/>
      <c r="AV1054" s="9"/>
      <c r="AW1054" s="9"/>
      <c r="AX1054" s="9"/>
      <c r="AY1054" s="9"/>
      <c r="AZ1054" s="9"/>
      <c r="BA1054" s="9"/>
      <c r="BB1054" s="9"/>
      <c r="BC1054" s="9"/>
      <c r="BD1054" s="9"/>
      <c r="BE1054" s="9"/>
      <c r="BF1054" s="9"/>
      <c r="BG1054" s="9"/>
      <c r="BH1054" s="9"/>
      <c r="BI1054" s="9"/>
      <c r="BJ1054" s="9"/>
      <c r="BK1054" s="9"/>
      <c r="BL1054" s="9"/>
      <c r="BM1054" s="9"/>
      <c r="BN1054" s="9"/>
      <c r="BO1054" s="9"/>
      <c r="BP1054" s="9"/>
      <c r="BQ1054" s="9"/>
      <c r="BR1054" s="9"/>
      <c r="BS1054" s="9"/>
      <c r="BT1054" s="9"/>
      <c r="BU1054" s="9"/>
      <c r="BV1054" s="9"/>
      <c r="BW1054" s="9"/>
      <c r="BX1054" s="9"/>
      <c r="BY1054" s="9"/>
      <c r="BZ1054" s="9"/>
    </row>
    <row r="1055" spans="1:78">
      <c r="A1055" s="50">
        <f t="shared" si="67"/>
        <v>1044</v>
      </c>
      <c r="C1055" s="11" t="str">
        <f>IFERROR(INDEX('     2022    '!D:D,MATCH('Order Summary'!$A1055,'     2022    '!$AN:$AN,0)),"")</f>
        <v/>
      </c>
      <c r="D1055" s="11" t="str">
        <f>IFERROR(INDEX('     2022    '!C:C,MATCH('Order Summary'!$A1055,'     2022    '!$AN:$AN,0)),"")</f>
        <v/>
      </c>
      <c r="E1055" s="11" t="str">
        <f>IFERROR(INDEX('     2022    '!E:E,MATCH('Order Summary'!$A1055,'     2022    '!$AN:$AN,0)),"")</f>
        <v/>
      </c>
      <c r="F1055" s="96">
        <f>IFERROR(INDEX('     2022    '!AY:AY,MATCH($A1055,'     2022    '!$AN:$AN,0)),0)</f>
        <v>0</v>
      </c>
      <c r="G1055" s="180" t="str">
        <f>IFERROR(IF($O$3&gt;68,INDEX('     2022    '!I:I,MATCH($A1055,'     2022    '!$AN:$AN,0))*(1-'     2022    '!$BA$1),INDEX('     2022    '!I:I,MATCH($A1055,'     2022    '!$AN:$AN,0))),"")</f>
        <v/>
      </c>
      <c r="H1055" s="96">
        <f>IFERROR(INDEX('     2022    '!AZ:AZ,MATCH($A1055,'     2022    '!$AN:$AN,0)),0)</f>
        <v>0</v>
      </c>
      <c r="I1055" s="180" t="str">
        <f>IFERROR(IF($O$3&gt;68,INDEX('     2022    '!M:M,MATCH($A1055,'     2022    '!$AN:$AN,0))*(1-'     2022    '!$BA$1),INDEX('     2022    '!M:M,MATCH($A1055,'     2022    '!$AN:$AN,0))),"")</f>
        <v/>
      </c>
      <c r="J1055" s="181">
        <f t="shared" si="65"/>
        <v>0</v>
      </c>
      <c r="K1055" s="182" t="str">
        <f t="shared" si="66"/>
        <v/>
      </c>
      <c r="L1055" s="53"/>
      <c r="M1055" s="52" t="str">
        <f>IFERROR(INDEX('     2022    '!R:R,MATCH('Order Summary'!$A1055,'     2022    '!$AN:$AN,0)),"")</f>
        <v/>
      </c>
      <c r="N1055" s="52" t="str">
        <f>IFERROR(INDEX('     2022    '!V:V,MATCH('Order Summary'!$A1055,'     2022    '!$AN:$AN,0)),"")</f>
        <v/>
      </c>
      <c r="O1055" s="52" t="str">
        <f>IFERROR(INDEX('     2022    '!S:S,MATCH('Order Summary'!$A1055,'     2022    '!$AN:$AN,0)),"")</f>
        <v/>
      </c>
      <c r="P1055" s="96" t="str">
        <f t="shared" si="64"/>
        <v/>
      </c>
      <c r="R1055" s="9"/>
      <c r="S1055" s="9"/>
      <c r="T1055" s="9"/>
      <c r="U1055" s="9"/>
      <c r="V1055" s="9"/>
      <c r="W1055" s="9"/>
      <c r="X1055" s="9"/>
      <c r="Y1055" s="9"/>
      <c r="Z1055" s="9"/>
      <c r="AA1055" s="9"/>
      <c r="AB1055" s="9"/>
      <c r="AC1055" s="9"/>
      <c r="AD1055" s="9"/>
      <c r="AE1055" s="9"/>
      <c r="AF1055" s="9"/>
      <c r="AG1055" s="9"/>
      <c r="AH1055" s="9"/>
      <c r="AI1055" s="9"/>
      <c r="AJ1055" s="9"/>
      <c r="AK1055" s="9"/>
      <c r="AL1055" s="9"/>
      <c r="AM1055" s="9"/>
      <c r="AN1055" s="9"/>
      <c r="AO1055" s="9"/>
      <c r="AP1055" s="9"/>
      <c r="AQ1055" s="9"/>
      <c r="AR1055" s="9"/>
      <c r="AS1055" s="9"/>
      <c r="AT1055" s="9"/>
      <c r="AU1055" s="9"/>
      <c r="AV1055" s="9"/>
      <c r="AW1055" s="9"/>
      <c r="AX1055" s="9"/>
      <c r="AY1055" s="9"/>
      <c r="AZ1055" s="9"/>
      <c r="BA1055" s="9"/>
      <c r="BB1055" s="9"/>
      <c r="BC1055" s="9"/>
      <c r="BD1055" s="9"/>
      <c r="BE1055" s="9"/>
      <c r="BF1055" s="9"/>
      <c r="BG1055" s="9"/>
      <c r="BH1055" s="9"/>
      <c r="BI1055" s="9"/>
      <c r="BJ1055" s="9"/>
      <c r="BK1055" s="9"/>
      <c r="BL1055" s="9"/>
      <c r="BM1055" s="9"/>
      <c r="BN1055" s="9"/>
      <c r="BO1055" s="9"/>
      <c r="BP1055" s="9"/>
      <c r="BQ1055" s="9"/>
      <c r="BR1055" s="9"/>
      <c r="BS1055" s="9"/>
      <c r="BT1055" s="9"/>
      <c r="BU1055" s="9"/>
      <c r="BV1055" s="9"/>
      <c r="BW1055" s="9"/>
      <c r="BX1055" s="9"/>
      <c r="BY1055" s="9"/>
      <c r="BZ1055" s="9"/>
    </row>
    <row r="1056" spans="1:78">
      <c r="A1056" s="50">
        <f t="shared" si="67"/>
        <v>1045</v>
      </c>
      <c r="C1056" s="11" t="str">
        <f>IFERROR(INDEX('     2022    '!D:D,MATCH('Order Summary'!$A1056,'     2022    '!$AN:$AN,0)),"")</f>
        <v/>
      </c>
      <c r="D1056" s="11" t="str">
        <f>IFERROR(INDEX('     2022    '!C:C,MATCH('Order Summary'!$A1056,'     2022    '!$AN:$AN,0)),"")</f>
        <v/>
      </c>
      <c r="E1056" s="11" t="str">
        <f>IFERROR(INDEX('     2022    '!E:E,MATCH('Order Summary'!$A1056,'     2022    '!$AN:$AN,0)),"")</f>
        <v/>
      </c>
      <c r="F1056" s="96">
        <f>IFERROR(INDEX('     2022    '!AY:AY,MATCH($A1056,'     2022    '!$AN:$AN,0)),0)</f>
        <v>0</v>
      </c>
      <c r="G1056" s="180" t="str">
        <f>IFERROR(IF($O$3&gt;68,INDEX('     2022    '!I:I,MATCH($A1056,'     2022    '!$AN:$AN,0))*(1-'     2022    '!$BA$1),INDEX('     2022    '!I:I,MATCH($A1056,'     2022    '!$AN:$AN,0))),"")</f>
        <v/>
      </c>
      <c r="H1056" s="96">
        <f>IFERROR(INDEX('     2022    '!AZ:AZ,MATCH($A1056,'     2022    '!$AN:$AN,0)),0)</f>
        <v>0</v>
      </c>
      <c r="I1056" s="180" t="str">
        <f>IFERROR(IF($O$3&gt;68,INDEX('     2022    '!M:M,MATCH($A1056,'     2022    '!$AN:$AN,0))*(1-'     2022    '!$BA$1),INDEX('     2022    '!M:M,MATCH($A1056,'     2022    '!$AN:$AN,0))),"")</f>
        <v/>
      </c>
      <c r="J1056" s="181">
        <f t="shared" si="65"/>
        <v>0</v>
      </c>
      <c r="K1056" s="182" t="str">
        <f t="shared" si="66"/>
        <v/>
      </c>
      <c r="L1056" s="53"/>
      <c r="M1056" s="52" t="str">
        <f>IFERROR(INDEX('     2022    '!R:R,MATCH('Order Summary'!$A1056,'     2022    '!$AN:$AN,0)),"")</f>
        <v/>
      </c>
      <c r="N1056" s="52" t="str">
        <f>IFERROR(INDEX('     2022    '!V:V,MATCH('Order Summary'!$A1056,'     2022    '!$AN:$AN,0)),"")</f>
        <v/>
      </c>
      <c r="O1056" s="52" t="str">
        <f>IFERROR(INDEX('     2022    '!S:S,MATCH('Order Summary'!$A1056,'     2022    '!$AN:$AN,0)),"")</f>
        <v/>
      </c>
      <c r="P1056" s="96" t="str">
        <f t="shared" si="64"/>
        <v/>
      </c>
      <c r="R1056" s="9"/>
      <c r="S1056" s="9"/>
      <c r="T1056" s="9"/>
      <c r="U1056" s="9"/>
      <c r="V1056" s="9"/>
      <c r="W1056" s="9"/>
      <c r="X1056" s="9"/>
      <c r="Y1056" s="9"/>
      <c r="Z1056" s="9"/>
      <c r="AA1056" s="9"/>
      <c r="AB1056" s="9"/>
      <c r="AC1056" s="9"/>
      <c r="AD1056" s="9"/>
      <c r="AE1056" s="9"/>
      <c r="AF1056" s="9"/>
      <c r="AG1056" s="9"/>
      <c r="AH1056" s="9"/>
      <c r="AI1056" s="9"/>
      <c r="AJ1056" s="9"/>
      <c r="AK1056" s="9"/>
      <c r="AL1056" s="9"/>
      <c r="AM1056" s="9"/>
      <c r="AN1056" s="9"/>
      <c r="AO1056" s="9"/>
      <c r="AP1056" s="9"/>
      <c r="AQ1056" s="9"/>
      <c r="AR1056" s="9"/>
      <c r="AS1056" s="9"/>
      <c r="AT1056" s="9"/>
      <c r="AU1056" s="9"/>
      <c r="AV1056" s="9"/>
      <c r="AW1056" s="9"/>
      <c r="AX1056" s="9"/>
      <c r="AY1056" s="9"/>
      <c r="AZ1056" s="9"/>
      <c r="BA1056" s="9"/>
      <c r="BB1056" s="9"/>
      <c r="BC1056" s="9"/>
      <c r="BD1056" s="9"/>
      <c r="BE1056" s="9"/>
      <c r="BF1056" s="9"/>
      <c r="BG1056" s="9"/>
      <c r="BH1056" s="9"/>
      <c r="BI1056" s="9"/>
      <c r="BJ1056" s="9"/>
      <c r="BK1056" s="9"/>
      <c r="BL1056" s="9"/>
      <c r="BM1056" s="9"/>
      <c r="BN1056" s="9"/>
      <c r="BO1056" s="9"/>
      <c r="BP1056" s="9"/>
      <c r="BQ1056" s="9"/>
      <c r="BR1056" s="9"/>
      <c r="BS1056" s="9"/>
      <c r="BT1056" s="9"/>
      <c r="BU1056" s="9"/>
      <c r="BV1056" s="9"/>
      <c r="BW1056" s="9"/>
      <c r="BX1056" s="9"/>
      <c r="BY1056" s="9"/>
      <c r="BZ1056" s="9"/>
    </row>
    <row r="1057" spans="1:78">
      <c r="A1057" s="50">
        <f t="shared" si="67"/>
        <v>1046</v>
      </c>
      <c r="C1057" s="11" t="str">
        <f>IFERROR(INDEX('     2022    '!D:D,MATCH('Order Summary'!$A1057,'     2022    '!$AN:$AN,0)),"")</f>
        <v/>
      </c>
      <c r="D1057" s="11" t="str">
        <f>IFERROR(INDEX('     2022    '!C:C,MATCH('Order Summary'!$A1057,'     2022    '!$AN:$AN,0)),"")</f>
        <v/>
      </c>
      <c r="E1057" s="11" t="str">
        <f>IFERROR(INDEX('     2022    '!E:E,MATCH('Order Summary'!$A1057,'     2022    '!$AN:$AN,0)),"")</f>
        <v/>
      </c>
      <c r="F1057" s="96">
        <f>IFERROR(INDEX('     2022    '!AY:AY,MATCH($A1057,'     2022    '!$AN:$AN,0)),0)</f>
        <v>0</v>
      </c>
      <c r="G1057" s="180" t="str">
        <f>IFERROR(IF($O$3&gt;68,INDEX('     2022    '!I:I,MATCH($A1057,'     2022    '!$AN:$AN,0))*(1-'     2022    '!$BA$1),INDEX('     2022    '!I:I,MATCH($A1057,'     2022    '!$AN:$AN,0))),"")</f>
        <v/>
      </c>
      <c r="H1057" s="96">
        <f>IFERROR(INDEX('     2022    '!AZ:AZ,MATCH($A1057,'     2022    '!$AN:$AN,0)),0)</f>
        <v>0</v>
      </c>
      <c r="I1057" s="180" t="str">
        <f>IFERROR(IF($O$3&gt;68,INDEX('     2022    '!M:M,MATCH($A1057,'     2022    '!$AN:$AN,0))*(1-'     2022    '!$BA$1),INDEX('     2022    '!M:M,MATCH($A1057,'     2022    '!$AN:$AN,0))),"")</f>
        <v/>
      </c>
      <c r="J1057" s="181">
        <f t="shared" si="65"/>
        <v>0</v>
      </c>
      <c r="K1057" s="182" t="str">
        <f t="shared" si="66"/>
        <v/>
      </c>
      <c r="L1057" s="53"/>
      <c r="M1057" s="52" t="str">
        <f>IFERROR(INDEX('     2022    '!R:R,MATCH('Order Summary'!$A1057,'     2022    '!$AN:$AN,0)),"")</f>
        <v/>
      </c>
      <c r="N1057" s="52" t="str">
        <f>IFERROR(INDEX('     2022    '!V:V,MATCH('Order Summary'!$A1057,'     2022    '!$AN:$AN,0)),"")</f>
        <v/>
      </c>
      <c r="O1057" s="52" t="str">
        <f>IFERROR(INDEX('     2022    '!S:S,MATCH('Order Summary'!$A1057,'     2022    '!$AN:$AN,0)),"")</f>
        <v/>
      </c>
      <c r="P1057" s="96" t="str">
        <f t="shared" si="64"/>
        <v/>
      </c>
      <c r="R1057" s="9"/>
      <c r="S1057" s="9"/>
      <c r="T1057" s="9"/>
      <c r="U1057" s="9"/>
      <c r="V1057" s="9"/>
      <c r="W1057" s="9"/>
      <c r="X1057" s="9"/>
      <c r="Y1057" s="9"/>
      <c r="Z1057" s="9"/>
      <c r="AA1057" s="9"/>
      <c r="AB1057" s="9"/>
      <c r="AC1057" s="9"/>
      <c r="AD1057" s="9"/>
      <c r="AE1057" s="9"/>
      <c r="AF1057" s="9"/>
      <c r="AG1057" s="9"/>
      <c r="AH1057" s="9"/>
      <c r="AI1057" s="9"/>
      <c r="AJ1057" s="9"/>
      <c r="AK1057" s="9"/>
      <c r="AL1057" s="9"/>
      <c r="AM1057" s="9"/>
      <c r="AN1057" s="9"/>
      <c r="AO1057" s="9"/>
      <c r="AP1057" s="9"/>
      <c r="AQ1057" s="9"/>
      <c r="AR1057" s="9"/>
      <c r="AS1057" s="9"/>
      <c r="AT1057" s="9"/>
      <c r="AU1057" s="9"/>
      <c r="AV1057" s="9"/>
      <c r="AW1057" s="9"/>
      <c r="AX1057" s="9"/>
      <c r="AY1057" s="9"/>
      <c r="AZ1057" s="9"/>
      <c r="BA1057" s="9"/>
      <c r="BB1057" s="9"/>
      <c r="BC1057" s="9"/>
      <c r="BD1057" s="9"/>
      <c r="BE1057" s="9"/>
      <c r="BF1057" s="9"/>
      <c r="BG1057" s="9"/>
      <c r="BH1057" s="9"/>
      <c r="BI1057" s="9"/>
      <c r="BJ1057" s="9"/>
      <c r="BK1057" s="9"/>
      <c r="BL1057" s="9"/>
      <c r="BM1057" s="9"/>
      <c r="BN1057" s="9"/>
      <c r="BO1057" s="9"/>
      <c r="BP1057" s="9"/>
      <c r="BQ1057" s="9"/>
      <c r="BR1057" s="9"/>
      <c r="BS1057" s="9"/>
      <c r="BT1057" s="9"/>
      <c r="BU1057" s="9"/>
      <c r="BV1057" s="9"/>
      <c r="BW1057" s="9"/>
      <c r="BX1057" s="9"/>
      <c r="BY1057" s="9"/>
      <c r="BZ1057" s="9"/>
    </row>
    <row r="1058" spans="1:78">
      <c r="A1058" s="50">
        <f t="shared" si="67"/>
        <v>1047</v>
      </c>
      <c r="C1058" s="11" t="str">
        <f>IFERROR(INDEX('     2022    '!D:D,MATCH('Order Summary'!$A1058,'     2022    '!$AN:$AN,0)),"")</f>
        <v/>
      </c>
      <c r="D1058" s="11" t="str">
        <f>IFERROR(INDEX('     2022    '!C:C,MATCH('Order Summary'!$A1058,'     2022    '!$AN:$AN,0)),"")</f>
        <v/>
      </c>
      <c r="E1058" s="11" t="str">
        <f>IFERROR(INDEX('     2022    '!E:E,MATCH('Order Summary'!$A1058,'     2022    '!$AN:$AN,0)),"")</f>
        <v/>
      </c>
      <c r="F1058" s="96">
        <f>IFERROR(INDEX('     2022    '!AY:AY,MATCH($A1058,'     2022    '!$AN:$AN,0)),0)</f>
        <v>0</v>
      </c>
      <c r="G1058" s="180" t="str">
        <f>IFERROR(IF($O$3&gt;68,INDEX('     2022    '!I:I,MATCH($A1058,'     2022    '!$AN:$AN,0))*(1-'     2022    '!$BA$1),INDEX('     2022    '!I:I,MATCH($A1058,'     2022    '!$AN:$AN,0))),"")</f>
        <v/>
      </c>
      <c r="H1058" s="96">
        <f>IFERROR(INDEX('     2022    '!AZ:AZ,MATCH($A1058,'     2022    '!$AN:$AN,0)),0)</f>
        <v>0</v>
      </c>
      <c r="I1058" s="180" t="str">
        <f>IFERROR(IF($O$3&gt;68,INDEX('     2022    '!M:M,MATCH($A1058,'     2022    '!$AN:$AN,0))*(1-'     2022    '!$BA$1),INDEX('     2022    '!M:M,MATCH($A1058,'     2022    '!$AN:$AN,0))),"")</f>
        <v/>
      </c>
      <c r="J1058" s="181">
        <f t="shared" si="65"/>
        <v>0</v>
      </c>
      <c r="K1058" s="182" t="str">
        <f t="shared" si="66"/>
        <v/>
      </c>
      <c r="L1058" s="53"/>
      <c r="M1058" s="52" t="str">
        <f>IFERROR(INDEX('     2022    '!R:R,MATCH('Order Summary'!$A1058,'     2022    '!$AN:$AN,0)),"")</f>
        <v/>
      </c>
      <c r="N1058" s="52" t="str">
        <f>IFERROR(INDEX('     2022    '!V:V,MATCH('Order Summary'!$A1058,'     2022    '!$AN:$AN,0)),"")</f>
        <v/>
      </c>
      <c r="O1058" s="52" t="str">
        <f>IFERROR(INDEX('     2022    '!S:S,MATCH('Order Summary'!$A1058,'     2022    '!$AN:$AN,0)),"")</f>
        <v/>
      </c>
      <c r="P1058" s="96" t="str">
        <f t="shared" si="64"/>
        <v/>
      </c>
      <c r="R1058" s="9"/>
      <c r="S1058" s="9"/>
      <c r="T1058" s="9"/>
      <c r="U1058" s="9"/>
      <c r="V1058" s="9"/>
      <c r="W1058" s="9"/>
      <c r="X1058" s="9"/>
      <c r="Y1058" s="9"/>
      <c r="Z1058" s="9"/>
      <c r="AA1058" s="9"/>
      <c r="AB1058" s="9"/>
      <c r="AC1058" s="9"/>
      <c r="AD1058" s="9"/>
      <c r="AE1058" s="9"/>
      <c r="AF1058" s="9"/>
      <c r="AG1058" s="9"/>
      <c r="AH1058" s="9"/>
      <c r="AI1058" s="9"/>
      <c r="AJ1058" s="9"/>
      <c r="AK1058" s="9"/>
      <c r="AL1058" s="9"/>
      <c r="AM1058" s="9"/>
      <c r="AN1058" s="9"/>
      <c r="AO1058" s="9"/>
      <c r="AP1058" s="9"/>
      <c r="AQ1058" s="9"/>
      <c r="AR1058" s="9"/>
      <c r="AS1058" s="9"/>
      <c r="AT1058" s="9"/>
      <c r="AU1058" s="9"/>
      <c r="AV1058" s="9"/>
      <c r="AW1058" s="9"/>
      <c r="AX1058" s="9"/>
      <c r="AY1058" s="9"/>
      <c r="AZ1058" s="9"/>
      <c r="BA1058" s="9"/>
      <c r="BB1058" s="9"/>
      <c r="BC1058" s="9"/>
      <c r="BD1058" s="9"/>
      <c r="BE1058" s="9"/>
      <c r="BF1058" s="9"/>
      <c r="BG1058" s="9"/>
      <c r="BH1058" s="9"/>
      <c r="BI1058" s="9"/>
      <c r="BJ1058" s="9"/>
      <c r="BK1058" s="9"/>
      <c r="BL1058" s="9"/>
      <c r="BM1058" s="9"/>
      <c r="BN1058" s="9"/>
      <c r="BO1058" s="9"/>
      <c r="BP1058" s="9"/>
      <c r="BQ1058" s="9"/>
      <c r="BR1058" s="9"/>
      <c r="BS1058" s="9"/>
      <c r="BT1058" s="9"/>
      <c r="BU1058" s="9"/>
      <c r="BV1058" s="9"/>
      <c r="BW1058" s="9"/>
      <c r="BX1058" s="9"/>
      <c r="BY1058" s="9"/>
      <c r="BZ1058" s="9"/>
    </row>
    <row r="1059" spans="1:78">
      <c r="A1059" s="50">
        <f t="shared" si="67"/>
        <v>1048</v>
      </c>
      <c r="C1059" s="11" t="str">
        <f>IFERROR(INDEX('     2022    '!D:D,MATCH('Order Summary'!$A1059,'     2022    '!$AN:$AN,0)),"")</f>
        <v/>
      </c>
      <c r="D1059" s="11" t="str">
        <f>IFERROR(INDEX('     2022    '!C:C,MATCH('Order Summary'!$A1059,'     2022    '!$AN:$AN,0)),"")</f>
        <v/>
      </c>
      <c r="E1059" s="11" t="str">
        <f>IFERROR(INDEX('     2022    '!E:E,MATCH('Order Summary'!$A1059,'     2022    '!$AN:$AN,0)),"")</f>
        <v/>
      </c>
      <c r="F1059" s="96">
        <f>IFERROR(INDEX('     2022    '!AY:AY,MATCH($A1059,'     2022    '!$AN:$AN,0)),0)</f>
        <v>0</v>
      </c>
      <c r="G1059" s="180" t="str">
        <f>IFERROR(IF($O$3&gt;68,INDEX('     2022    '!I:I,MATCH($A1059,'     2022    '!$AN:$AN,0))*(1-'     2022    '!$BA$1),INDEX('     2022    '!I:I,MATCH($A1059,'     2022    '!$AN:$AN,0))),"")</f>
        <v/>
      </c>
      <c r="H1059" s="96">
        <f>IFERROR(INDEX('     2022    '!AZ:AZ,MATCH($A1059,'     2022    '!$AN:$AN,0)),0)</f>
        <v>0</v>
      </c>
      <c r="I1059" s="180" t="str">
        <f>IFERROR(IF($O$3&gt;68,INDEX('     2022    '!M:M,MATCH($A1059,'     2022    '!$AN:$AN,0))*(1-'     2022    '!$BA$1),INDEX('     2022    '!M:M,MATCH($A1059,'     2022    '!$AN:$AN,0))),"")</f>
        <v/>
      </c>
      <c r="J1059" s="181">
        <f t="shared" si="65"/>
        <v>0</v>
      </c>
      <c r="K1059" s="182" t="str">
        <f t="shared" si="66"/>
        <v/>
      </c>
      <c r="L1059" s="53"/>
      <c r="M1059" s="52" t="str">
        <f>IFERROR(INDEX('     2022    '!R:R,MATCH('Order Summary'!$A1059,'     2022    '!$AN:$AN,0)),"")</f>
        <v/>
      </c>
      <c r="N1059" s="52" t="str">
        <f>IFERROR(INDEX('     2022    '!V:V,MATCH('Order Summary'!$A1059,'     2022    '!$AN:$AN,0)),"")</f>
        <v/>
      </c>
      <c r="O1059" s="52" t="str">
        <f>IFERROR(INDEX('     2022    '!S:S,MATCH('Order Summary'!$A1059,'     2022    '!$AN:$AN,0)),"")</f>
        <v/>
      </c>
      <c r="P1059" s="96" t="str">
        <f t="shared" si="64"/>
        <v/>
      </c>
      <c r="R1059" s="9"/>
      <c r="S1059" s="9"/>
      <c r="T1059" s="9"/>
      <c r="U1059" s="9"/>
      <c r="V1059" s="9"/>
      <c r="W1059" s="9"/>
      <c r="X1059" s="9"/>
      <c r="Y1059" s="9"/>
      <c r="Z1059" s="9"/>
      <c r="AA1059" s="9"/>
      <c r="AB1059" s="9"/>
      <c r="AC1059" s="9"/>
      <c r="AD1059" s="9"/>
      <c r="AE1059" s="9"/>
      <c r="AF1059" s="9"/>
      <c r="AG1059" s="9"/>
      <c r="AH1059" s="9"/>
      <c r="AI1059" s="9"/>
      <c r="AJ1059" s="9"/>
      <c r="AK1059" s="9"/>
      <c r="AL1059" s="9"/>
      <c r="AM1059" s="9"/>
      <c r="AN1059" s="9"/>
      <c r="AO1059" s="9"/>
      <c r="AP1059" s="9"/>
      <c r="AQ1059" s="9"/>
      <c r="AR1059" s="9"/>
      <c r="AS1059" s="9"/>
      <c r="AT1059" s="9"/>
      <c r="AU1059" s="9"/>
      <c r="AV1059" s="9"/>
      <c r="AW1059" s="9"/>
      <c r="AX1059" s="9"/>
      <c r="AY1059" s="9"/>
      <c r="AZ1059" s="9"/>
      <c r="BA1059" s="9"/>
      <c r="BB1059" s="9"/>
      <c r="BC1059" s="9"/>
      <c r="BD1059" s="9"/>
      <c r="BE1059" s="9"/>
      <c r="BF1059" s="9"/>
      <c r="BG1059" s="9"/>
      <c r="BH1059" s="9"/>
      <c r="BI1059" s="9"/>
      <c r="BJ1059" s="9"/>
      <c r="BK1059" s="9"/>
      <c r="BL1059" s="9"/>
      <c r="BM1059" s="9"/>
      <c r="BN1059" s="9"/>
      <c r="BO1059" s="9"/>
      <c r="BP1059" s="9"/>
      <c r="BQ1059" s="9"/>
      <c r="BR1059" s="9"/>
      <c r="BS1059" s="9"/>
      <c r="BT1059" s="9"/>
      <c r="BU1059" s="9"/>
      <c r="BV1059" s="9"/>
      <c r="BW1059" s="9"/>
      <c r="BX1059" s="9"/>
      <c r="BY1059" s="9"/>
      <c r="BZ1059" s="9"/>
    </row>
    <row r="1060" spans="1:78">
      <c r="A1060" s="50">
        <f t="shared" si="67"/>
        <v>1049</v>
      </c>
      <c r="C1060" s="11" t="str">
        <f>IFERROR(INDEX('     2022    '!D:D,MATCH('Order Summary'!$A1060,'     2022    '!$AN:$AN,0)),"")</f>
        <v/>
      </c>
      <c r="D1060" s="11" t="str">
        <f>IFERROR(INDEX('     2022    '!C:C,MATCH('Order Summary'!$A1060,'     2022    '!$AN:$AN,0)),"")</f>
        <v/>
      </c>
      <c r="E1060" s="11" t="str">
        <f>IFERROR(INDEX('     2022    '!E:E,MATCH('Order Summary'!$A1060,'     2022    '!$AN:$AN,0)),"")</f>
        <v/>
      </c>
      <c r="F1060" s="96">
        <f>IFERROR(INDEX('     2022    '!AY:AY,MATCH($A1060,'     2022    '!$AN:$AN,0)),0)</f>
        <v>0</v>
      </c>
      <c r="G1060" s="180" t="str">
        <f>IFERROR(IF($O$3&gt;68,INDEX('     2022    '!I:I,MATCH($A1060,'     2022    '!$AN:$AN,0))*(1-'     2022    '!$BA$1),INDEX('     2022    '!I:I,MATCH($A1060,'     2022    '!$AN:$AN,0))),"")</f>
        <v/>
      </c>
      <c r="H1060" s="96">
        <f>IFERROR(INDEX('     2022    '!AZ:AZ,MATCH($A1060,'     2022    '!$AN:$AN,0)),0)</f>
        <v>0</v>
      </c>
      <c r="I1060" s="180" t="str">
        <f>IFERROR(IF($O$3&gt;68,INDEX('     2022    '!M:M,MATCH($A1060,'     2022    '!$AN:$AN,0))*(1-'     2022    '!$BA$1),INDEX('     2022    '!M:M,MATCH($A1060,'     2022    '!$AN:$AN,0))),"")</f>
        <v/>
      </c>
      <c r="J1060" s="181">
        <f t="shared" si="65"/>
        <v>0</v>
      </c>
      <c r="K1060" s="182" t="str">
        <f t="shared" si="66"/>
        <v/>
      </c>
      <c r="L1060" s="53"/>
      <c r="M1060" s="52" t="str">
        <f>IFERROR(INDEX('     2022    '!R:R,MATCH('Order Summary'!$A1060,'     2022    '!$AN:$AN,0)),"")</f>
        <v/>
      </c>
      <c r="N1060" s="52" t="str">
        <f>IFERROR(INDEX('     2022    '!V:V,MATCH('Order Summary'!$A1060,'     2022    '!$AN:$AN,0)),"")</f>
        <v/>
      </c>
      <c r="O1060" s="52" t="str">
        <f>IFERROR(INDEX('     2022    '!S:S,MATCH('Order Summary'!$A1060,'     2022    '!$AN:$AN,0)),"")</f>
        <v/>
      </c>
      <c r="P1060" s="96" t="str">
        <f t="shared" si="64"/>
        <v/>
      </c>
      <c r="R1060" s="9"/>
      <c r="S1060" s="9"/>
      <c r="T1060" s="9"/>
      <c r="U1060" s="9"/>
      <c r="V1060" s="9"/>
      <c r="W1060" s="9"/>
      <c r="X1060" s="9"/>
      <c r="Y1060" s="9"/>
      <c r="Z1060" s="9"/>
      <c r="AA1060" s="9"/>
      <c r="AB1060" s="9"/>
      <c r="AC1060" s="9"/>
      <c r="AD1060" s="9"/>
      <c r="AE1060" s="9"/>
      <c r="AF1060" s="9"/>
      <c r="AG1060" s="9"/>
      <c r="AH1060" s="9"/>
      <c r="AI1060" s="9"/>
      <c r="AJ1060" s="9"/>
      <c r="AK1060" s="9"/>
      <c r="AL1060" s="9"/>
      <c r="AM1060" s="9"/>
      <c r="AN1060" s="9"/>
      <c r="AO1060" s="9"/>
      <c r="AP1060" s="9"/>
      <c r="AQ1060" s="9"/>
      <c r="AR1060" s="9"/>
      <c r="AS1060" s="9"/>
      <c r="AT1060" s="9"/>
      <c r="AU1060" s="9"/>
      <c r="AV1060" s="9"/>
      <c r="AW1060" s="9"/>
      <c r="AX1060" s="9"/>
      <c r="AY1060" s="9"/>
      <c r="AZ1060" s="9"/>
      <c r="BA1060" s="9"/>
      <c r="BB1060" s="9"/>
      <c r="BC1060" s="9"/>
      <c r="BD1060" s="9"/>
      <c r="BE1060" s="9"/>
      <c r="BF1060" s="9"/>
      <c r="BG1060" s="9"/>
      <c r="BH1060" s="9"/>
      <c r="BI1060" s="9"/>
      <c r="BJ1060" s="9"/>
      <c r="BK1060" s="9"/>
      <c r="BL1060" s="9"/>
      <c r="BM1060" s="9"/>
      <c r="BN1060" s="9"/>
      <c r="BO1060" s="9"/>
      <c r="BP1060" s="9"/>
      <c r="BQ1060" s="9"/>
      <c r="BR1060" s="9"/>
      <c r="BS1060" s="9"/>
      <c r="BT1060" s="9"/>
      <c r="BU1060" s="9"/>
      <c r="BV1060" s="9"/>
      <c r="BW1060" s="9"/>
      <c r="BX1060" s="9"/>
      <c r="BY1060" s="9"/>
      <c r="BZ1060" s="9"/>
    </row>
    <row r="1061" spans="1:78">
      <c r="A1061" s="50">
        <f t="shared" si="67"/>
        <v>1050</v>
      </c>
      <c r="C1061" s="11" t="str">
        <f>IFERROR(INDEX('     2022    '!D:D,MATCH('Order Summary'!$A1061,'     2022    '!$AN:$AN,0)),"")</f>
        <v/>
      </c>
      <c r="D1061" s="11" t="str">
        <f>IFERROR(INDEX('     2022    '!C:C,MATCH('Order Summary'!$A1061,'     2022    '!$AN:$AN,0)),"")</f>
        <v/>
      </c>
      <c r="E1061" s="11" t="str">
        <f>IFERROR(INDEX('     2022    '!E:E,MATCH('Order Summary'!$A1061,'     2022    '!$AN:$AN,0)),"")</f>
        <v/>
      </c>
      <c r="F1061" s="96">
        <f>IFERROR(INDEX('     2022    '!AY:AY,MATCH($A1061,'     2022    '!$AN:$AN,0)),0)</f>
        <v>0</v>
      </c>
      <c r="G1061" s="180" t="str">
        <f>IFERROR(IF($O$3&gt;68,INDEX('     2022    '!I:I,MATCH($A1061,'     2022    '!$AN:$AN,0))*(1-'     2022    '!$BA$1),INDEX('     2022    '!I:I,MATCH($A1061,'     2022    '!$AN:$AN,0))),"")</f>
        <v/>
      </c>
      <c r="H1061" s="96">
        <f>IFERROR(INDEX('     2022    '!AZ:AZ,MATCH($A1061,'     2022    '!$AN:$AN,0)),0)</f>
        <v>0</v>
      </c>
      <c r="I1061" s="180" t="str">
        <f>IFERROR(IF($O$3&gt;68,INDEX('     2022    '!M:M,MATCH($A1061,'     2022    '!$AN:$AN,0))*(1-'     2022    '!$BA$1),INDEX('     2022    '!M:M,MATCH($A1061,'     2022    '!$AN:$AN,0))),"")</f>
        <v/>
      </c>
      <c r="J1061" s="181">
        <f t="shared" si="65"/>
        <v>0</v>
      </c>
      <c r="K1061" s="182" t="str">
        <f t="shared" si="66"/>
        <v/>
      </c>
      <c r="L1061" s="53"/>
      <c r="M1061" s="52" t="str">
        <f>IFERROR(INDEX('     2022    '!R:R,MATCH('Order Summary'!$A1061,'     2022    '!$AN:$AN,0)),"")</f>
        <v/>
      </c>
      <c r="N1061" s="52" t="str">
        <f>IFERROR(INDEX('     2022    '!V:V,MATCH('Order Summary'!$A1061,'     2022    '!$AN:$AN,0)),"")</f>
        <v/>
      </c>
      <c r="O1061" s="52" t="str">
        <f>IFERROR(INDEX('     2022    '!S:S,MATCH('Order Summary'!$A1061,'     2022    '!$AN:$AN,0)),"")</f>
        <v/>
      </c>
      <c r="P1061" s="96" t="str">
        <f t="shared" si="64"/>
        <v/>
      </c>
      <c r="R1061" s="9"/>
      <c r="S1061" s="9"/>
      <c r="T1061" s="9"/>
      <c r="U1061" s="9"/>
      <c r="V1061" s="9"/>
      <c r="W1061" s="9"/>
      <c r="X1061" s="9"/>
      <c r="Y1061" s="9"/>
      <c r="Z1061" s="9"/>
      <c r="AA1061" s="9"/>
      <c r="AB1061" s="9"/>
      <c r="AC1061" s="9"/>
      <c r="AD1061" s="9"/>
      <c r="AE1061" s="9"/>
      <c r="AF1061" s="9"/>
      <c r="AG1061" s="9"/>
      <c r="AH1061" s="9"/>
      <c r="AI1061" s="9"/>
      <c r="AJ1061" s="9"/>
      <c r="AK1061" s="9"/>
      <c r="AL1061" s="9"/>
      <c r="AM1061" s="9"/>
      <c r="AN1061" s="9"/>
      <c r="AO1061" s="9"/>
      <c r="AP1061" s="9"/>
      <c r="AQ1061" s="9"/>
      <c r="AR1061" s="9"/>
      <c r="AS1061" s="9"/>
      <c r="AT1061" s="9"/>
      <c r="AU1061" s="9"/>
      <c r="AV1061" s="9"/>
      <c r="AW1061" s="9"/>
      <c r="AX1061" s="9"/>
      <c r="AY1061" s="9"/>
      <c r="AZ1061" s="9"/>
      <c r="BA1061" s="9"/>
      <c r="BB1061" s="9"/>
      <c r="BC1061" s="9"/>
      <c r="BD1061" s="9"/>
      <c r="BE1061" s="9"/>
      <c r="BF1061" s="9"/>
      <c r="BG1061" s="9"/>
      <c r="BH1061" s="9"/>
      <c r="BI1061" s="9"/>
      <c r="BJ1061" s="9"/>
      <c r="BK1061" s="9"/>
      <c r="BL1061" s="9"/>
      <c r="BM1061" s="9"/>
      <c r="BN1061" s="9"/>
      <c r="BO1061" s="9"/>
      <c r="BP1061" s="9"/>
      <c r="BQ1061" s="9"/>
      <c r="BR1061" s="9"/>
      <c r="BS1061" s="9"/>
      <c r="BT1061" s="9"/>
      <c r="BU1061" s="9"/>
      <c r="BV1061" s="9"/>
      <c r="BW1061" s="9"/>
      <c r="BX1061" s="9"/>
      <c r="BY1061" s="9"/>
      <c r="BZ1061" s="9"/>
    </row>
    <row r="1062" spans="1:78">
      <c r="A1062" s="50">
        <f t="shared" si="67"/>
        <v>1051</v>
      </c>
      <c r="C1062" s="11" t="str">
        <f>IFERROR(INDEX('     2022    '!D:D,MATCH('Order Summary'!$A1062,'     2022    '!$AN:$AN,0)),"")</f>
        <v/>
      </c>
      <c r="D1062" s="11" t="str">
        <f>IFERROR(INDEX('     2022    '!C:C,MATCH('Order Summary'!$A1062,'     2022    '!$AN:$AN,0)),"")</f>
        <v/>
      </c>
      <c r="E1062" s="11" t="str">
        <f>IFERROR(INDEX('     2022    '!E:E,MATCH('Order Summary'!$A1062,'     2022    '!$AN:$AN,0)),"")</f>
        <v/>
      </c>
      <c r="F1062" s="96">
        <f>IFERROR(INDEX('     2022    '!AY:AY,MATCH($A1062,'     2022    '!$AN:$AN,0)),0)</f>
        <v>0</v>
      </c>
      <c r="G1062" s="180" t="str">
        <f>IFERROR(IF($O$3&gt;68,INDEX('     2022    '!I:I,MATCH($A1062,'     2022    '!$AN:$AN,0))*(1-'     2022    '!$BA$1),INDEX('     2022    '!I:I,MATCH($A1062,'     2022    '!$AN:$AN,0))),"")</f>
        <v/>
      </c>
      <c r="H1062" s="96">
        <f>IFERROR(INDEX('     2022    '!AZ:AZ,MATCH($A1062,'     2022    '!$AN:$AN,0)),0)</f>
        <v>0</v>
      </c>
      <c r="I1062" s="180" t="str">
        <f>IFERROR(IF($O$3&gt;68,INDEX('     2022    '!M:M,MATCH($A1062,'     2022    '!$AN:$AN,0))*(1-'     2022    '!$BA$1),INDEX('     2022    '!M:M,MATCH($A1062,'     2022    '!$AN:$AN,0))),"")</f>
        <v/>
      </c>
      <c r="J1062" s="181">
        <f t="shared" si="65"/>
        <v>0</v>
      </c>
      <c r="K1062" s="182" t="str">
        <f t="shared" si="66"/>
        <v/>
      </c>
      <c r="L1062" s="53"/>
      <c r="M1062" s="52" t="str">
        <f>IFERROR(INDEX('     2022    '!R:R,MATCH('Order Summary'!$A1062,'     2022    '!$AN:$AN,0)),"")</f>
        <v/>
      </c>
      <c r="N1062" s="52" t="str">
        <f>IFERROR(INDEX('     2022    '!V:V,MATCH('Order Summary'!$A1062,'     2022    '!$AN:$AN,0)),"")</f>
        <v/>
      </c>
      <c r="O1062" s="52" t="str">
        <f>IFERROR(INDEX('     2022    '!S:S,MATCH('Order Summary'!$A1062,'     2022    '!$AN:$AN,0)),"")</f>
        <v/>
      </c>
      <c r="P1062" s="96" t="str">
        <f t="shared" si="64"/>
        <v/>
      </c>
      <c r="R1062" s="9"/>
      <c r="S1062" s="9"/>
      <c r="T1062" s="9"/>
      <c r="U1062" s="9"/>
      <c r="V1062" s="9"/>
      <c r="W1062" s="9"/>
      <c r="X1062" s="9"/>
      <c r="Y1062" s="9"/>
      <c r="Z1062" s="9"/>
      <c r="AA1062" s="9"/>
      <c r="AB1062" s="9"/>
      <c r="AC1062" s="9"/>
      <c r="AD1062" s="9"/>
      <c r="AE1062" s="9"/>
      <c r="AF1062" s="9"/>
      <c r="AG1062" s="9"/>
      <c r="AH1062" s="9"/>
      <c r="AI1062" s="9"/>
      <c r="AJ1062" s="9"/>
      <c r="AK1062" s="9"/>
      <c r="AL1062" s="9"/>
      <c r="AM1062" s="9"/>
      <c r="AN1062" s="9"/>
      <c r="AO1062" s="9"/>
      <c r="AP1062" s="9"/>
      <c r="AQ1062" s="9"/>
      <c r="AR1062" s="9"/>
      <c r="AS1062" s="9"/>
      <c r="AT1062" s="9"/>
      <c r="AU1062" s="9"/>
      <c r="AV1062" s="9"/>
      <c r="AW1062" s="9"/>
      <c r="AX1062" s="9"/>
      <c r="AY1062" s="9"/>
      <c r="AZ1062" s="9"/>
      <c r="BA1062" s="9"/>
      <c r="BB1062" s="9"/>
      <c r="BC1062" s="9"/>
      <c r="BD1062" s="9"/>
      <c r="BE1062" s="9"/>
      <c r="BF1062" s="9"/>
      <c r="BG1062" s="9"/>
      <c r="BH1062" s="9"/>
      <c r="BI1062" s="9"/>
      <c r="BJ1062" s="9"/>
      <c r="BK1062" s="9"/>
      <c r="BL1062" s="9"/>
      <c r="BM1062" s="9"/>
      <c r="BN1062" s="9"/>
      <c r="BO1062" s="9"/>
      <c r="BP1062" s="9"/>
      <c r="BQ1062" s="9"/>
      <c r="BR1062" s="9"/>
      <c r="BS1062" s="9"/>
      <c r="BT1062" s="9"/>
      <c r="BU1062" s="9"/>
      <c r="BV1062" s="9"/>
      <c r="BW1062" s="9"/>
      <c r="BX1062" s="9"/>
      <c r="BY1062" s="9"/>
      <c r="BZ1062" s="9"/>
    </row>
    <row r="1063" spans="1:78">
      <c r="A1063" s="50">
        <f t="shared" si="67"/>
        <v>1052</v>
      </c>
      <c r="C1063" s="11" t="str">
        <f>IFERROR(INDEX('     2022    '!D:D,MATCH('Order Summary'!$A1063,'     2022    '!$AN:$AN,0)),"")</f>
        <v/>
      </c>
      <c r="D1063" s="11" t="str">
        <f>IFERROR(INDEX('     2022    '!C:C,MATCH('Order Summary'!$A1063,'     2022    '!$AN:$AN,0)),"")</f>
        <v/>
      </c>
      <c r="E1063" s="11" t="str">
        <f>IFERROR(INDEX('     2022    '!E:E,MATCH('Order Summary'!$A1063,'     2022    '!$AN:$AN,0)),"")</f>
        <v/>
      </c>
      <c r="F1063" s="96">
        <f>IFERROR(INDEX('     2022    '!AY:AY,MATCH($A1063,'     2022    '!$AN:$AN,0)),0)</f>
        <v>0</v>
      </c>
      <c r="G1063" s="180" t="str">
        <f>IFERROR(IF($O$3&gt;68,INDEX('     2022    '!I:I,MATCH($A1063,'     2022    '!$AN:$AN,0))*(1-'     2022    '!$BA$1),INDEX('     2022    '!I:I,MATCH($A1063,'     2022    '!$AN:$AN,0))),"")</f>
        <v/>
      </c>
      <c r="H1063" s="96">
        <f>IFERROR(INDEX('     2022    '!AZ:AZ,MATCH($A1063,'     2022    '!$AN:$AN,0)),0)</f>
        <v>0</v>
      </c>
      <c r="I1063" s="180" t="str">
        <f>IFERROR(IF($O$3&gt;68,INDEX('     2022    '!M:M,MATCH($A1063,'     2022    '!$AN:$AN,0))*(1-'     2022    '!$BA$1),INDEX('     2022    '!M:M,MATCH($A1063,'     2022    '!$AN:$AN,0))),"")</f>
        <v/>
      </c>
      <c r="J1063" s="181">
        <f t="shared" si="65"/>
        <v>0</v>
      </c>
      <c r="K1063" s="182" t="str">
        <f t="shared" si="66"/>
        <v/>
      </c>
      <c r="L1063" s="53"/>
      <c r="M1063" s="52" t="str">
        <f>IFERROR(INDEX('     2022    '!R:R,MATCH('Order Summary'!$A1063,'     2022    '!$AN:$AN,0)),"")</f>
        <v/>
      </c>
      <c r="N1063" s="52" t="str">
        <f>IFERROR(INDEX('     2022    '!V:V,MATCH('Order Summary'!$A1063,'     2022    '!$AN:$AN,0)),"")</f>
        <v/>
      </c>
      <c r="O1063" s="52" t="str">
        <f>IFERROR(INDEX('     2022    '!S:S,MATCH('Order Summary'!$A1063,'     2022    '!$AN:$AN,0)),"")</f>
        <v/>
      </c>
      <c r="P1063" s="96" t="str">
        <f t="shared" si="64"/>
        <v/>
      </c>
      <c r="R1063" s="9"/>
      <c r="S1063" s="9"/>
      <c r="T1063" s="9"/>
      <c r="U1063" s="9"/>
      <c r="V1063" s="9"/>
      <c r="W1063" s="9"/>
      <c r="X1063" s="9"/>
      <c r="Y1063" s="9"/>
      <c r="Z1063" s="9"/>
      <c r="AA1063" s="9"/>
      <c r="AB1063" s="9"/>
      <c r="AC1063" s="9"/>
      <c r="AD1063" s="9"/>
      <c r="AE1063" s="9"/>
      <c r="AF1063" s="9"/>
      <c r="AG1063" s="9"/>
      <c r="AH1063" s="9"/>
      <c r="AI1063" s="9"/>
      <c r="AJ1063" s="9"/>
      <c r="AK1063" s="9"/>
      <c r="AL1063" s="9"/>
      <c r="AM1063" s="9"/>
      <c r="AN1063" s="9"/>
      <c r="AO1063" s="9"/>
      <c r="AP1063" s="9"/>
      <c r="AQ1063" s="9"/>
      <c r="AR1063" s="9"/>
      <c r="AS1063" s="9"/>
      <c r="AT1063" s="9"/>
      <c r="AU1063" s="9"/>
      <c r="AV1063" s="9"/>
      <c r="AW1063" s="9"/>
      <c r="AX1063" s="9"/>
      <c r="AY1063" s="9"/>
      <c r="AZ1063" s="9"/>
      <c r="BA1063" s="9"/>
      <c r="BB1063" s="9"/>
      <c r="BC1063" s="9"/>
      <c r="BD1063" s="9"/>
      <c r="BE1063" s="9"/>
      <c r="BF1063" s="9"/>
      <c r="BG1063" s="9"/>
      <c r="BH1063" s="9"/>
      <c r="BI1063" s="9"/>
      <c r="BJ1063" s="9"/>
      <c r="BK1063" s="9"/>
      <c r="BL1063" s="9"/>
      <c r="BM1063" s="9"/>
      <c r="BN1063" s="9"/>
      <c r="BO1063" s="9"/>
      <c r="BP1063" s="9"/>
      <c r="BQ1063" s="9"/>
      <c r="BR1063" s="9"/>
      <c r="BS1063" s="9"/>
      <c r="BT1063" s="9"/>
      <c r="BU1063" s="9"/>
      <c r="BV1063" s="9"/>
      <c r="BW1063" s="9"/>
      <c r="BX1063" s="9"/>
      <c r="BY1063" s="9"/>
      <c r="BZ1063" s="9"/>
    </row>
    <row r="1064" spans="1:78">
      <c r="A1064" s="50">
        <f t="shared" si="67"/>
        <v>1053</v>
      </c>
      <c r="C1064" s="11" t="str">
        <f>IFERROR(INDEX('     2022    '!D:D,MATCH('Order Summary'!$A1064,'     2022    '!$AN:$AN,0)),"")</f>
        <v/>
      </c>
      <c r="D1064" s="11" t="str">
        <f>IFERROR(INDEX('     2022    '!C:C,MATCH('Order Summary'!$A1064,'     2022    '!$AN:$AN,0)),"")</f>
        <v/>
      </c>
      <c r="E1064" s="11" t="str">
        <f>IFERROR(INDEX('     2022    '!E:E,MATCH('Order Summary'!$A1064,'     2022    '!$AN:$AN,0)),"")</f>
        <v/>
      </c>
      <c r="F1064" s="96">
        <f>IFERROR(INDEX('     2022    '!AY:AY,MATCH($A1064,'     2022    '!$AN:$AN,0)),0)</f>
        <v>0</v>
      </c>
      <c r="G1064" s="180" t="str">
        <f>IFERROR(IF($O$3&gt;68,INDEX('     2022    '!I:I,MATCH($A1064,'     2022    '!$AN:$AN,0))*(1-'     2022    '!$BA$1),INDEX('     2022    '!I:I,MATCH($A1064,'     2022    '!$AN:$AN,0))),"")</f>
        <v/>
      </c>
      <c r="H1064" s="96">
        <f>IFERROR(INDEX('     2022    '!AZ:AZ,MATCH($A1064,'     2022    '!$AN:$AN,0)),0)</f>
        <v>0</v>
      </c>
      <c r="I1064" s="180" t="str">
        <f>IFERROR(IF($O$3&gt;68,INDEX('     2022    '!M:M,MATCH($A1064,'     2022    '!$AN:$AN,0))*(1-'     2022    '!$BA$1),INDEX('     2022    '!M:M,MATCH($A1064,'     2022    '!$AN:$AN,0))),"")</f>
        <v/>
      </c>
      <c r="J1064" s="181">
        <f t="shared" si="65"/>
        <v>0</v>
      </c>
      <c r="K1064" s="182" t="str">
        <f t="shared" si="66"/>
        <v/>
      </c>
      <c r="L1064" s="53"/>
      <c r="M1064" s="52" t="str">
        <f>IFERROR(INDEX('     2022    '!R:R,MATCH('Order Summary'!$A1064,'     2022    '!$AN:$AN,0)),"")</f>
        <v/>
      </c>
      <c r="N1064" s="52" t="str">
        <f>IFERROR(INDEX('     2022    '!V:V,MATCH('Order Summary'!$A1064,'     2022    '!$AN:$AN,0)),"")</f>
        <v/>
      </c>
      <c r="O1064" s="52" t="str">
        <f>IFERROR(INDEX('     2022    '!S:S,MATCH('Order Summary'!$A1064,'     2022    '!$AN:$AN,0)),"")</f>
        <v/>
      </c>
      <c r="P1064" s="96" t="str">
        <f t="shared" si="64"/>
        <v/>
      </c>
      <c r="R1064" s="9"/>
      <c r="S1064" s="9"/>
      <c r="T1064" s="9"/>
      <c r="U1064" s="9"/>
      <c r="V1064" s="9"/>
      <c r="W1064" s="9"/>
      <c r="X1064" s="9"/>
      <c r="Y1064" s="9"/>
      <c r="Z1064" s="9"/>
      <c r="AA1064" s="9"/>
      <c r="AB1064" s="9"/>
      <c r="AC1064" s="9"/>
      <c r="AD1064" s="9"/>
      <c r="AE1064" s="9"/>
      <c r="AF1064" s="9"/>
      <c r="AG1064" s="9"/>
      <c r="AH1064" s="9"/>
      <c r="AI1064" s="9"/>
      <c r="AJ1064" s="9"/>
      <c r="AK1064" s="9"/>
      <c r="AL1064" s="9"/>
      <c r="AM1064" s="9"/>
      <c r="AN1064" s="9"/>
      <c r="AO1064" s="9"/>
      <c r="AP1064" s="9"/>
      <c r="AQ1064" s="9"/>
      <c r="AR1064" s="9"/>
      <c r="AS1064" s="9"/>
      <c r="AT1064" s="9"/>
      <c r="AU1064" s="9"/>
      <c r="AV1064" s="9"/>
      <c r="AW1064" s="9"/>
      <c r="AX1064" s="9"/>
      <c r="AY1064" s="9"/>
      <c r="AZ1064" s="9"/>
      <c r="BA1064" s="9"/>
      <c r="BB1064" s="9"/>
      <c r="BC1064" s="9"/>
      <c r="BD1064" s="9"/>
      <c r="BE1064" s="9"/>
      <c r="BF1064" s="9"/>
      <c r="BG1064" s="9"/>
      <c r="BH1064" s="9"/>
      <c r="BI1064" s="9"/>
      <c r="BJ1064" s="9"/>
      <c r="BK1064" s="9"/>
      <c r="BL1064" s="9"/>
      <c r="BM1064" s="9"/>
      <c r="BN1064" s="9"/>
      <c r="BO1064" s="9"/>
      <c r="BP1064" s="9"/>
      <c r="BQ1064" s="9"/>
      <c r="BR1064" s="9"/>
      <c r="BS1064" s="9"/>
      <c r="BT1064" s="9"/>
      <c r="BU1064" s="9"/>
      <c r="BV1064" s="9"/>
      <c r="BW1064" s="9"/>
      <c r="BX1064" s="9"/>
      <c r="BY1064" s="9"/>
      <c r="BZ1064" s="9"/>
    </row>
    <row r="1065" spans="1:78">
      <c r="A1065" s="50">
        <f t="shared" si="67"/>
        <v>1054</v>
      </c>
      <c r="C1065" s="11" t="str">
        <f>IFERROR(INDEX('     2022    '!D:D,MATCH('Order Summary'!$A1065,'     2022    '!$AN:$AN,0)),"")</f>
        <v/>
      </c>
      <c r="D1065" s="11" t="str">
        <f>IFERROR(INDEX('     2022    '!C:C,MATCH('Order Summary'!$A1065,'     2022    '!$AN:$AN,0)),"")</f>
        <v/>
      </c>
      <c r="E1065" s="11" t="str">
        <f>IFERROR(INDEX('     2022    '!E:E,MATCH('Order Summary'!$A1065,'     2022    '!$AN:$AN,0)),"")</f>
        <v/>
      </c>
      <c r="F1065" s="96">
        <f>IFERROR(INDEX('     2022    '!AY:AY,MATCH($A1065,'     2022    '!$AN:$AN,0)),0)</f>
        <v>0</v>
      </c>
      <c r="G1065" s="180" t="str">
        <f>IFERROR(IF($O$3&gt;68,INDEX('     2022    '!I:I,MATCH($A1065,'     2022    '!$AN:$AN,0))*(1-'     2022    '!$BA$1),INDEX('     2022    '!I:I,MATCH($A1065,'     2022    '!$AN:$AN,0))),"")</f>
        <v/>
      </c>
      <c r="H1065" s="96">
        <f>IFERROR(INDEX('     2022    '!AZ:AZ,MATCH($A1065,'     2022    '!$AN:$AN,0)),0)</f>
        <v>0</v>
      </c>
      <c r="I1065" s="180" t="str">
        <f>IFERROR(IF($O$3&gt;68,INDEX('     2022    '!M:M,MATCH($A1065,'     2022    '!$AN:$AN,0))*(1-'     2022    '!$BA$1),INDEX('     2022    '!M:M,MATCH($A1065,'     2022    '!$AN:$AN,0))),"")</f>
        <v/>
      </c>
      <c r="J1065" s="181">
        <f t="shared" si="65"/>
        <v>0</v>
      </c>
      <c r="K1065" s="182" t="str">
        <f t="shared" si="66"/>
        <v/>
      </c>
      <c r="L1065" s="53"/>
      <c r="M1065" s="52" t="str">
        <f>IFERROR(INDEX('     2022    '!R:R,MATCH('Order Summary'!$A1065,'     2022    '!$AN:$AN,0)),"")</f>
        <v/>
      </c>
      <c r="N1065" s="52" t="str">
        <f>IFERROR(INDEX('     2022    '!V:V,MATCH('Order Summary'!$A1065,'     2022    '!$AN:$AN,0)),"")</f>
        <v/>
      </c>
      <c r="O1065" s="52" t="str">
        <f>IFERROR(INDEX('     2022    '!S:S,MATCH('Order Summary'!$A1065,'     2022    '!$AN:$AN,0)),"")</f>
        <v/>
      </c>
      <c r="P1065" s="96" t="str">
        <f t="shared" si="64"/>
        <v/>
      </c>
      <c r="R1065" s="9"/>
      <c r="S1065" s="9"/>
      <c r="T1065" s="9"/>
      <c r="U1065" s="9"/>
      <c r="V1065" s="9"/>
      <c r="W1065" s="9"/>
      <c r="X1065" s="9"/>
      <c r="Y1065" s="9"/>
      <c r="Z1065" s="9"/>
      <c r="AA1065" s="9"/>
      <c r="AB1065" s="9"/>
      <c r="AC1065" s="9"/>
      <c r="AD1065" s="9"/>
      <c r="AE1065" s="9"/>
      <c r="AF1065" s="9"/>
      <c r="AG1065" s="9"/>
      <c r="AH1065" s="9"/>
      <c r="AI1065" s="9"/>
      <c r="AJ1065" s="9"/>
      <c r="AK1065" s="9"/>
      <c r="AL1065" s="9"/>
      <c r="AM1065" s="9"/>
      <c r="AN1065" s="9"/>
      <c r="AO1065" s="9"/>
      <c r="AP1065" s="9"/>
      <c r="AQ1065" s="9"/>
      <c r="AR1065" s="9"/>
      <c r="AS1065" s="9"/>
      <c r="AT1065" s="9"/>
      <c r="AU1065" s="9"/>
      <c r="AV1065" s="9"/>
      <c r="AW1065" s="9"/>
      <c r="AX1065" s="9"/>
      <c r="AY1065" s="9"/>
      <c r="AZ1065" s="9"/>
      <c r="BA1065" s="9"/>
      <c r="BB1065" s="9"/>
      <c r="BC1065" s="9"/>
      <c r="BD1065" s="9"/>
      <c r="BE1065" s="9"/>
      <c r="BF1065" s="9"/>
      <c r="BG1065" s="9"/>
      <c r="BH1065" s="9"/>
      <c r="BI1065" s="9"/>
      <c r="BJ1065" s="9"/>
      <c r="BK1065" s="9"/>
      <c r="BL1065" s="9"/>
      <c r="BM1065" s="9"/>
      <c r="BN1065" s="9"/>
      <c r="BO1065" s="9"/>
      <c r="BP1065" s="9"/>
      <c r="BQ1065" s="9"/>
      <c r="BR1065" s="9"/>
      <c r="BS1065" s="9"/>
      <c r="BT1065" s="9"/>
      <c r="BU1065" s="9"/>
      <c r="BV1065" s="9"/>
      <c r="BW1065" s="9"/>
      <c r="BX1065" s="9"/>
      <c r="BY1065" s="9"/>
      <c r="BZ1065" s="9"/>
    </row>
    <row r="1066" spans="1:78">
      <c r="A1066" s="50">
        <f t="shared" si="67"/>
        <v>1055</v>
      </c>
      <c r="C1066" s="11" t="str">
        <f>IFERROR(INDEX('     2022    '!D:D,MATCH('Order Summary'!$A1066,'     2022    '!$AN:$AN,0)),"")</f>
        <v/>
      </c>
      <c r="D1066" s="11" t="str">
        <f>IFERROR(INDEX('     2022    '!C:C,MATCH('Order Summary'!$A1066,'     2022    '!$AN:$AN,0)),"")</f>
        <v/>
      </c>
      <c r="E1066" s="11" t="str">
        <f>IFERROR(INDEX('     2022    '!E:E,MATCH('Order Summary'!$A1066,'     2022    '!$AN:$AN,0)),"")</f>
        <v/>
      </c>
      <c r="F1066" s="96">
        <f>IFERROR(INDEX('     2022    '!AY:AY,MATCH($A1066,'     2022    '!$AN:$AN,0)),0)</f>
        <v>0</v>
      </c>
      <c r="G1066" s="180" t="str">
        <f>IFERROR(IF($O$3&gt;68,INDEX('     2022    '!I:I,MATCH($A1066,'     2022    '!$AN:$AN,0))*(1-'     2022    '!$BA$1),INDEX('     2022    '!I:I,MATCH($A1066,'     2022    '!$AN:$AN,0))),"")</f>
        <v/>
      </c>
      <c r="H1066" s="96">
        <f>IFERROR(INDEX('     2022    '!AZ:AZ,MATCH($A1066,'     2022    '!$AN:$AN,0)),0)</f>
        <v>0</v>
      </c>
      <c r="I1066" s="180" t="str">
        <f>IFERROR(IF($O$3&gt;68,INDEX('     2022    '!M:M,MATCH($A1066,'     2022    '!$AN:$AN,0))*(1-'     2022    '!$BA$1),INDEX('     2022    '!M:M,MATCH($A1066,'     2022    '!$AN:$AN,0))),"")</f>
        <v/>
      </c>
      <c r="J1066" s="181">
        <f t="shared" si="65"/>
        <v>0</v>
      </c>
      <c r="K1066" s="182" t="str">
        <f t="shared" si="66"/>
        <v/>
      </c>
      <c r="L1066" s="53"/>
      <c r="M1066" s="52" t="str">
        <f>IFERROR(INDEX('     2022    '!R:R,MATCH('Order Summary'!$A1066,'     2022    '!$AN:$AN,0)),"")</f>
        <v/>
      </c>
      <c r="N1066" s="52" t="str">
        <f>IFERROR(INDEX('     2022    '!V:V,MATCH('Order Summary'!$A1066,'     2022    '!$AN:$AN,0)),"")</f>
        <v/>
      </c>
      <c r="O1066" s="52" t="str">
        <f>IFERROR(INDEX('     2022    '!S:S,MATCH('Order Summary'!$A1066,'     2022    '!$AN:$AN,0)),"")</f>
        <v/>
      </c>
      <c r="P1066" s="96" t="str">
        <f t="shared" si="64"/>
        <v/>
      </c>
      <c r="R1066" s="9"/>
      <c r="S1066" s="9"/>
      <c r="T1066" s="9"/>
      <c r="U1066" s="9"/>
      <c r="V1066" s="9"/>
      <c r="W1066" s="9"/>
      <c r="X1066" s="9"/>
      <c r="Y1066" s="9"/>
      <c r="Z1066" s="9"/>
      <c r="AA1066" s="9"/>
      <c r="AB1066" s="9"/>
      <c r="AC1066" s="9"/>
      <c r="AD1066" s="9"/>
      <c r="AE1066" s="9"/>
      <c r="AF1066" s="9"/>
      <c r="AG1066" s="9"/>
      <c r="AH1066" s="9"/>
      <c r="AI1066" s="9"/>
      <c r="AJ1066" s="9"/>
      <c r="AK1066" s="9"/>
      <c r="AL1066" s="9"/>
      <c r="AM1066" s="9"/>
      <c r="AN1066" s="9"/>
      <c r="AO1066" s="9"/>
      <c r="AP1066" s="9"/>
      <c r="AQ1066" s="9"/>
      <c r="AR1066" s="9"/>
      <c r="AS1066" s="9"/>
      <c r="AT1066" s="9"/>
      <c r="AU1066" s="9"/>
      <c r="AV1066" s="9"/>
      <c r="AW1066" s="9"/>
      <c r="AX1066" s="9"/>
      <c r="AY1066" s="9"/>
      <c r="AZ1066" s="9"/>
      <c r="BA1066" s="9"/>
      <c r="BB1066" s="9"/>
      <c r="BC1066" s="9"/>
      <c r="BD1066" s="9"/>
      <c r="BE1066" s="9"/>
      <c r="BF1066" s="9"/>
      <c r="BG1066" s="9"/>
      <c r="BH1066" s="9"/>
      <c r="BI1066" s="9"/>
      <c r="BJ1066" s="9"/>
      <c r="BK1066" s="9"/>
      <c r="BL1066" s="9"/>
      <c r="BM1066" s="9"/>
      <c r="BN1066" s="9"/>
      <c r="BO1066" s="9"/>
      <c r="BP1066" s="9"/>
      <c r="BQ1066" s="9"/>
      <c r="BR1066" s="9"/>
      <c r="BS1066" s="9"/>
      <c r="BT1066" s="9"/>
      <c r="BU1066" s="9"/>
      <c r="BV1066" s="9"/>
      <c r="BW1066" s="9"/>
      <c r="BX1066" s="9"/>
      <c r="BY1066" s="9"/>
      <c r="BZ1066" s="9"/>
    </row>
    <row r="1067" spans="1:78">
      <c r="A1067" s="50">
        <f t="shared" si="67"/>
        <v>1056</v>
      </c>
      <c r="C1067" s="11" t="str">
        <f>IFERROR(INDEX('     2022    '!D:D,MATCH('Order Summary'!$A1067,'     2022    '!$AN:$AN,0)),"")</f>
        <v/>
      </c>
      <c r="D1067" s="11" t="str">
        <f>IFERROR(INDEX('     2022    '!C:C,MATCH('Order Summary'!$A1067,'     2022    '!$AN:$AN,0)),"")</f>
        <v/>
      </c>
      <c r="E1067" s="11" t="str">
        <f>IFERROR(INDEX('     2022    '!E:E,MATCH('Order Summary'!$A1067,'     2022    '!$AN:$AN,0)),"")</f>
        <v/>
      </c>
      <c r="F1067" s="96">
        <f>IFERROR(INDEX('     2022    '!AY:AY,MATCH($A1067,'     2022    '!$AN:$AN,0)),0)</f>
        <v>0</v>
      </c>
      <c r="G1067" s="180" t="str">
        <f>IFERROR(IF($O$3&gt;68,INDEX('     2022    '!I:I,MATCH($A1067,'     2022    '!$AN:$AN,0))*(1-'     2022    '!$BA$1),INDEX('     2022    '!I:I,MATCH($A1067,'     2022    '!$AN:$AN,0))),"")</f>
        <v/>
      </c>
      <c r="H1067" s="96">
        <f>IFERROR(INDEX('     2022    '!AZ:AZ,MATCH($A1067,'     2022    '!$AN:$AN,0)),0)</f>
        <v>0</v>
      </c>
      <c r="I1067" s="180" t="str">
        <f>IFERROR(IF($O$3&gt;68,INDEX('     2022    '!M:M,MATCH($A1067,'     2022    '!$AN:$AN,0))*(1-'     2022    '!$BA$1),INDEX('     2022    '!M:M,MATCH($A1067,'     2022    '!$AN:$AN,0))),"")</f>
        <v/>
      </c>
      <c r="J1067" s="181">
        <f t="shared" si="65"/>
        <v>0</v>
      </c>
      <c r="K1067" s="182" t="str">
        <f t="shared" si="66"/>
        <v/>
      </c>
      <c r="L1067" s="53"/>
      <c r="M1067" s="52" t="str">
        <f>IFERROR(INDEX('     2022    '!R:R,MATCH('Order Summary'!$A1067,'     2022    '!$AN:$AN,0)),"")</f>
        <v/>
      </c>
      <c r="N1067" s="52" t="str">
        <f>IFERROR(INDEX('     2022    '!V:V,MATCH('Order Summary'!$A1067,'     2022    '!$AN:$AN,0)),"")</f>
        <v/>
      </c>
      <c r="O1067" s="52" t="str">
        <f>IFERROR(INDEX('     2022    '!S:S,MATCH('Order Summary'!$A1067,'     2022    '!$AN:$AN,0)),"")</f>
        <v/>
      </c>
      <c r="P1067" s="96" t="str">
        <f t="shared" si="64"/>
        <v/>
      </c>
      <c r="R1067" s="9"/>
      <c r="S1067" s="9"/>
      <c r="T1067" s="9"/>
      <c r="U1067" s="9"/>
      <c r="V1067" s="9"/>
      <c r="W1067" s="9"/>
      <c r="X1067" s="9"/>
      <c r="Y1067" s="9"/>
      <c r="Z1067" s="9"/>
      <c r="AA1067" s="9"/>
      <c r="AB1067" s="9"/>
      <c r="AC1067" s="9"/>
      <c r="AD1067" s="9"/>
      <c r="AE1067" s="9"/>
      <c r="AF1067" s="9"/>
      <c r="AG1067" s="9"/>
      <c r="AH1067" s="9"/>
      <c r="AI1067" s="9"/>
      <c r="AJ1067" s="9"/>
      <c r="AK1067" s="9"/>
      <c r="AL1067" s="9"/>
      <c r="AM1067" s="9"/>
      <c r="AN1067" s="9"/>
      <c r="AO1067" s="9"/>
      <c r="AP1067" s="9"/>
      <c r="AQ1067" s="9"/>
      <c r="AR1067" s="9"/>
      <c r="AS1067" s="9"/>
      <c r="AT1067" s="9"/>
      <c r="AU1067" s="9"/>
      <c r="AV1067" s="9"/>
      <c r="AW1067" s="9"/>
      <c r="AX1067" s="9"/>
      <c r="AY1067" s="9"/>
      <c r="AZ1067" s="9"/>
      <c r="BA1067" s="9"/>
      <c r="BB1067" s="9"/>
      <c r="BC1067" s="9"/>
      <c r="BD1067" s="9"/>
      <c r="BE1067" s="9"/>
      <c r="BF1067" s="9"/>
      <c r="BG1067" s="9"/>
      <c r="BH1067" s="9"/>
      <c r="BI1067" s="9"/>
      <c r="BJ1067" s="9"/>
      <c r="BK1067" s="9"/>
      <c r="BL1067" s="9"/>
      <c r="BM1067" s="9"/>
      <c r="BN1067" s="9"/>
      <c r="BO1067" s="9"/>
      <c r="BP1067" s="9"/>
      <c r="BQ1067" s="9"/>
      <c r="BR1067" s="9"/>
      <c r="BS1067" s="9"/>
      <c r="BT1067" s="9"/>
      <c r="BU1067" s="9"/>
      <c r="BV1067" s="9"/>
      <c r="BW1067" s="9"/>
      <c r="BX1067" s="9"/>
      <c r="BY1067" s="9"/>
      <c r="BZ1067" s="9"/>
    </row>
    <row r="1068" spans="1:78">
      <c r="A1068" s="50">
        <f t="shared" si="67"/>
        <v>1057</v>
      </c>
      <c r="C1068" s="11" t="str">
        <f>IFERROR(INDEX('     2022    '!D:D,MATCH('Order Summary'!$A1068,'     2022    '!$AN:$AN,0)),"")</f>
        <v/>
      </c>
      <c r="D1068" s="11" t="str">
        <f>IFERROR(INDEX('     2022    '!C:C,MATCH('Order Summary'!$A1068,'     2022    '!$AN:$AN,0)),"")</f>
        <v/>
      </c>
      <c r="E1068" s="11" t="str">
        <f>IFERROR(INDEX('     2022    '!E:E,MATCH('Order Summary'!$A1068,'     2022    '!$AN:$AN,0)),"")</f>
        <v/>
      </c>
      <c r="F1068" s="96">
        <f>IFERROR(INDEX('     2022    '!AY:AY,MATCH($A1068,'     2022    '!$AN:$AN,0)),0)</f>
        <v>0</v>
      </c>
      <c r="G1068" s="180" t="str">
        <f>IFERROR(IF($O$3&gt;68,INDEX('     2022    '!I:I,MATCH($A1068,'     2022    '!$AN:$AN,0))*(1-'     2022    '!$BA$1),INDEX('     2022    '!I:I,MATCH($A1068,'     2022    '!$AN:$AN,0))),"")</f>
        <v/>
      </c>
      <c r="H1068" s="96">
        <f>IFERROR(INDEX('     2022    '!AZ:AZ,MATCH($A1068,'     2022    '!$AN:$AN,0)),0)</f>
        <v>0</v>
      </c>
      <c r="I1068" s="180" t="str">
        <f>IFERROR(IF($O$3&gt;68,INDEX('     2022    '!M:M,MATCH($A1068,'     2022    '!$AN:$AN,0))*(1-'     2022    '!$BA$1),INDEX('     2022    '!M:M,MATCH($A1068,'     2022    '!$AN:$AN,0))),"")</f>
        <v/>
      </c>
      <c r="J1068" s="181">
        <f t="shared" si="65"/>
        <v>0</v>
      </c>
      <c r="K1068" s="182" t="str">
        <f t="shared" si="66"/>
        <v/>
      </c>
      <c r="L1068" s="53"/>
      <c r="M1068" s="52" t="str">
        <f>IFERROR(INDEX('     2022    '!R:R,MATCH('Order Summary'!$A1068,'     2022    '!$AN:$AN,0)),"")</f>
        <v/>
      </c>
      <c r="N1068" s="52" t="str">
        <f>IFERROR(INDEX('     2022    '!V:V,MATCH('Order Summary'!$A1068,'     2022    '!$AN:$AN,0)),"")</f>
        <v/>
      </c>
      <c r="O1068" s="52" t="str">
        <f>IFERROR(INDEX('     2022    '!S:S,MATCH('Order Summary'!$A1068,'     2022    '!$AN:$AN,0)),"")</f>
        <v/>
      </c>
      <c r="P1068" s="96" t="str">
        <f t="shared" si="64"/>
        <v/>
      </c>
      <c r="R1068" s="9"/>
      <c r="S1068" s="9"/>
      <c r="T1068" s="9"/>
      <c r="U1068" s="9"/>
      <c r="V1068" s="9"/>
      <c r="W1068" s="9"/>
      <c r="X1068" s="9"/>
      <c r="Y1068" s="9"/>
      <c r="Z1068" s="9"/>
      <c r="AA1068" s="9"/>
      <c r="AB1068" s="9"/>
      <c r="AC1068" s="9"/>
      <c r="AD1068" s="9"/>
      <c r="AE1068" s="9"/>
      <c r="AF1068" s="9"/>
      <c r="AG1068" s="9"/>
      <c r="AH1068" s="9"/>
      <c r="AI1068" s="9"/>
      <c r="AJ1068" s="9"/>
      <c r="AK1068" s="9"/>
      <c r="AL1068" s="9"/>
      <c r="AM1068" s="9"/>
      <c r="AN1068" s="9"/>
      <c r="AO1068" s="9"/>
      <c r="AP1068" s="9"/>
      <c r="AQ1068" s="9"/>
      <c r="AR1068" s="9"/>
      <c r="AS1068" s="9"/>
      <c r="AT1068" s="9"/>
      <c r="AU1068" s="9"/>
      <c r="AV1068" s="9"/>
      <c r="AW1068" s="9"/>
      <c r="AX1068" s="9"/>
      <c r="AY1068" s="9"/>
      <c r="AZ1068" s="9"/>
      <c r="BA1068" s="9"/>
      <c r="BB1068" s="9"/>
      <c r="BC1068" s="9"/>
      <c r="BD1068" s="9"/>
      <c r="BE1068" s="9"/>
      <c r="BF1068" s="9"/>
      <c r="BG1068" s="9"/>
      <c r="BH1068" s="9"/>
      <c r="BI1068" s="9"/>
      <c r="BJ1068" s="9"/>
      <c r="BK1068" s="9"/>
      <c r="BL1068" s="9"/>
      <c r="BM1068" s="9"/>
      <c r="BN1068" s="9"/>
      <c r="BO1068" s="9"/>
      <c r="BP1068" s="9"/>
      <c r="BQ1068" s="9"/>
      <c r="BR1068" s="9"/>
      <c r="BS1068" s="9"/>
      <c r="BT1068" s="9"/>
      <c r="BU1068" s="9"/>
      <c r="BV1068" s="9"/>
      <c r="BW1068" s="9"/>
      <c r="BX1068" s="9"/>
      <c r="BY1068" s="9"/>
      <c r="BZ1068" s="9"/>
    </row>
    <row r="1069" spans="1:78">
      <c r="A1069" s="50">
        <f t="shared" si="67"/>
        <v>1058</v>
      </c>
      <c r="C1069" s="11" t="str">
        <f>IFERROR(INDEX('     2022    '!D:D,MATCH('Order Summary'!$A1069,'     2022    '!$AN:$AN,0)),"")</f>
        <v/>
      </c>
      <c r="D1069" s="11" t="str">
        <f>IFERROR(INDEX('     2022    '!C:C,MATCH('Order Summary'!$A1069,'     2022    '!$AN:$AN,0)),"")</f>
        <v/>
      </c>
      <c r="E1069" s="11" t="str">
        <f>IFERROR(INDEX('     2022    '!E:E,MATCH('Order Summary'!$A1069,'     2022    '!$AN:$AN,0)),"")</f>
        <v/>
      </c>
      <c r="F1069" s="96">
        <f>IFERROR(INDEX('     2022    '!AY:AY,MATCH($A1069,'     2022    '!$AN:$AN,0)),0)</f>
        <v>0</v>
      </c>
      <c r="G1069" s="180" t="str">
        <f>IFERROR(IF($O$3&gt;68,INDEX('     2022    '!I:I,MATCH($A1069,'     2022    '!$AN:$AN,0))*(1-'     2022    '!$BA$1),INDEX('     2022    '!I:I,MATCH($A1069,'     2022    '!$AN:$AN,0))),"")</f>
        <v/>
      </c>
      <c r="H1069" s="96">
        <f>IFERROR(INDEX('     2022    '!AZ:AZ,MATCH($A1069,'     2022    '!$AN:$AN,0)),0)</f>
        <v>0</v>
      </c>
      <c r="I1069" s="180" t="str">
        <f>IFERROR(IF($O$3&gt;68,INDEX('     2022    '!M:M,MATCH($A1069,'     2022    '!$AN:$AN,0))*(1-'     2022    '!$BA$1),INDEX('     2022    '!M:M,MATCH($A1069,'     2022    '!$AN:$AN,0))),"")</f>
        <v/>
      </c>
      <c r="J1069" s="181">
        <f t="shared" si="65"/>
        <v>0</v>
      </c>
      <c r="K1069" s="182" t="str">
        <f t="shared" si="66"/>
        <v/>
      </c>
      <c r="L1069" s="53"/>
      <c r="M1069" s="52" t="str">
        <f>IFERROR(INDEX('     2022    '!R:R,MATCH('Order Summary'!$A1069,'     2022    '!$AN:$AN,0)),"")</f>
        <v/>
      </c>
      <c r="N1069" s="52" t="str">
        <f>IFERROR(INDEX('     2022    '!V:V,MATCH('Order Summary'!$A1069,'     2022    '!$AN:$AN,0)),"")</f>
        <v/>
      </c>
      <c r="O1069" s="52" t="str">
        <f>IFERROR(INDEX('     2022    '!S:S,MATCH('Order Summary'!$A1069,'     2022    '!$AN:$AN,0)),"")</f>
        <v/>
      </c>
      <c r="P1069" s="96" t="str">
        <f t="shared" si="64"/>
        <v/>
      </c>
      <c r="R1069" s="9"/>
      <c r="S1069" s="9"/>
      <c r="T1069" s="9"/>
      <c r="U1069" s="9"/>
      <c r="V1069" s="9"/>
      <c r="W1069" s="9"/>
      <c r="X1069" s="9"/>
      <c r="Y1069" s="9"/>
      <c r="Z1069" s="9"/>
      <c r="AA1069" s="9"/>
      <c r="AB1069" s="9"/>
      <c r="AC1069" s="9"/>
      <c r="AD1069" s="9"/>
      <c r="AE1069" s="9"/>
      <c r="AF1069" s="9"/>
      <c r="AG1069" s="9"/>
      <c r="AH1069" s="9"/>
      <c r="AI1069" s="9"/>
      <c r="AJ1069" s="9"/>
      <c r="AK1069" s="9"/>
      <c r="AL1069" s="9"/>
      <c r="AM1069" s="9"/>
      <c r="AN1069" s="9"/>
      <c r="AO1069" s="9"/>
      <c r="AP1069" s="9"/>
      <c r="AQ1069" s="9"/>
      <c r="AR1069" s="9"/>
      <c r="AS1069" s="9"/>
      <c r="AT1069" s="9"/>
      <c r="AU1069" s="9"/>
      <c r="AV1069" s="9"/>
      <c r="AW1069" s="9"/>
      <c r="AX1069" s="9"/>
      <c r="AY1069" s="9"/>
      <c r="AZ1069" s="9"/>
      <c r="BA1069" s="9"/>
      <c r="BB1069" s="9"/>
      <c r="BC1069" s="9"/>
      <c r="BD1069" s="9"/>
      <c r="BE1069" s="9"/>
      <c r="BF1069" s="9"/>
      <c r="BG1069" s="9"/>
      <c r="BH1069" s="9"/>
      <c r="BI1069" s="9"/>
      <c r="BJ1069" s="9"/>
      <c r="BK1069" s="9"/>
      <c r="BL1069" s="9"/>
      <c r="BM1069" s="9"/>
      <c r="BN1069" s="9"/>
      <c r="BO1069" s="9"/>
      <c r="BP1069" s="9"/>
      <c r="BQ1069" s="9"/>
      <c r="BR1069" s="9"/>
      <c r="BS1069" s="9"/>
      <c r="BT1069" s="9"/>
      <c r="BU1069" s="9"/>
      <c r="BV1069" s="9"/>
      <c r="BW1069" s="9"/>
      <c r="BX1069" s="9"/>
      <c r="BY1069" s="9"/>
      <c r="BZ1069" s="9"/>
    </row>
    <row r="1070" spans="1:78">
      <c r="A1070" s="50">
        <f t="shared" si="67"/>
        <v>1059</v>
      </c>
      <c r="C1070" s="11" t="str">
        <f>IFERROR(INDEX('     2022    '!D:D,MATCH('Order Summary'!$A1070,'     2022    '!$AN:$AN,0)),"")</f>
        <v/>
      </c>
      <c r="D1070" s="11" t="str">
        <f>IFERROR(INDEX('     2022    '!C:C,MATCH('Order Summary'!$A1070,'     2022    '!$AN:$AN,0)),"")</f>
        <v/>
      </c>
      <c r="E1070" s="11" t="str">
        <f>IFERROR(INDEX('     2022    '!E:E,MATCH('Order Summary'!$A1070,'     2022    '!$AN:$AN,0)),"")</f>
        <v/>
      </c>
      <c r="F1070" s="96">
        <f>IFERROR(INDEX('     2022    '!AY:AY,MATCH($A1070,'     2022    '!$AN:$AN,0)),0)</f>
        <v>0</v>
      </c>
      <c r="G1070" s="180" t="str">
        <f>IFERROR(IF($O$3&gt;68,INDEX('     2022    '!I:I,MATCH($A1070,'     2022    '!$AN:$AN,0))*(1-'     2022    '!$BA$1),INDEX('     2022    '!I:I,MATCH($A1070,'     2022    '!$AN:$AN,0))),"")</f>
        <v/>
      </c>
      <c r="H1070" s="96">
        <f>IFERROR(INDEX('     2022    '!AZ:AZ,MATCH($A1070,'     2022    '!$AN:$AN,0)),0)</f>
        <v>0</v>
      </c>
      <c r="I1070" s="180" t="str">
        <f>IFERROR(IF($O$3&gt;68,INDEX('     2022    '!M:M,MATCH($A1070,'     2022    '!$AN:$AN,0))*(1-'     2022    '!$BA$1),INDEX('     2022    '!M:M,MATCH($A1070,'     2022    '!$AN:$AN,0))),"")</f>
        <v/>
      </c>
      <c r="J1070" s="181">
        <f t="shared" si="65"/>
        <v>0</v>
      </c>
      <c r="K1070" s="182" t="str">
        <f t="shared" si="66"/>
        <v/>
      </c>
      <c r="L1070" s="53"/>
      <c r="M1070" s="52" t="str">
        <f>IFERROR(INDEX('     2022    '!R:R,MATCH('Order Summary'!$A1070,'     2022    '!$AN:$AN,0)),"")</f>
        <v/>
      </c>
      <c r="N1070" s="52" t="str">
        <f>IFERROR(INDEX('     2022    '!V:V,MATCH('Order Summary'!$A1070,'     2022    '!$AN:$AN,0)),"")</f>
        <v/>
      </c>
      <c r="O1070" s="52" t="str">
        <f>IFERROR(INDEX('     2022    '!S:S,MATCH('Order Summary'!$A1070,'     2022    '!$AN:$AN,0)),"")</f>
        <v/>
      </c>
      <c r="P1070" s="96" t="str">
        <f t="shared" si="64"/>
        <v/>
      </c>
      <c r="R1070" s="9"/>
      <c r="S1070" s="9"/>
      <c r="T1070" s="9"/>
      <c r="U1070" s="9"/>
      <c r="V1070" s="9"/>
      <c r="W1070" s="9"/>
      <c r="X1070" s="9"/>
      <c r="Y1070" s="9"/>
      <c r="Z1070" s="9"/>
      <c r="AA1070" s="9"/>
      <c r="AB1070" s="9"/>
      <c r="AC1070" s="9"/>
      <c r="AD1070" s="9"/>
      <c r="AE1070" s="9"/>
      <c r="AF1070" s="9"/>
      <c r="AG1070" s="9"/>
      <c r="AH1070" s="9"/>
      <c r="AI1070" s="9"/>
      <c r="AJ1070" s="9"/>
      <c r="AK1070" s="9"/>
      <c r="AL1070" s="9"/>
      <c r="AM1070" s="9"/>
      <c r="AN1070" s="9"/>
      <c r="AO1070" s="9"/>
      <c r="AP1070" s="9"/>
      <c r="AQ1070" s="9"/>
      <c r="AR1070" s="9"/>
      <c r="AS1070" s="9"/>
      <c r="AT1070" s="9"/>
      <c r="AU1070" s="9"/>
      <c r="AV1070" s="9"/>
      <c r="AW1070" s="9"/>
      <c r="AX1070" s="9"/>
      <c r="AY1070" s="9"/>
      <c r="AZ1070" s="9"/>
      <c r="BA1070" s="9"/>
      <c r="BB1070" s="9"/>
      <c r="BC1070" s="9"/>
      <c r="BD1070" s="9"/>
      <c r="BE1070" s="9"/>
      <c r="BF1070" s="9"/>
      <c r="BG1070" s="9"/>
      <c r="BH1070" s="9"/>
      <c r="BI1070" s="9"/>
      <c r="BJ1070" s="9"/>
      <c r="BK1070" s="9"/>
      <c r="BL1070" s="9"/>
      <c r="BM1070" s="9"/>
      <c r="BN1070" s="9"/>
      <c r="BO1070" s="9"/>
      <c r="BP1070" s="9"/>
      <c r="BQ1070" s="9"/>
      <c r="BR1070" s="9"/>
      <c r="BS1070" s="9"/>
      <c r="BT1070" s="9"/>
      <c r="BU1070" s="9"/>
      <c r="BV1070" s="9"/>
      <c r="BW1070" s="9"/>
      <c r="BX1070" s="9"/>
      <c r="BY1070" s="9"/>
      <c r="BZ1070" s="9"/>
    </row>
    <row r="1071" spans="1:78">
      <c r="A1071" s="50">
        <f t="shared" si="67"/>
        <v>1060</v>
      </c>
      <c r="C1071" s="11" t="str">
        <f>IFERROR(INDEX('     2022    '!D:D,MATCH('Order Summary'!$A1071,'     2022    '!$AN:$AN,0)),"")</f>
        <v/>
      </c>
      <c r="D1071" s="11" t="str">
        <f>IFERROR(INDEX('     2022    '!C:C,MATCH('Order Summary'!$A1071,'     2022    '!$AN:$AN,0)),"")</f>
        <v/>
      </c>
      <c r="E1071" s="11" t="str">
        <f>IFERROR(INDEX('     2022    '!E:E,MATCH('Order Summary'!$A1071,'     2022    '!$AN:$AN,0)),"")</f>
        <v/>
      </c>
      <c r="F1071" s="96">
        <f>IFERROR(INDEX('     2022    '!AY:AY,MATCH($A1071,'     2022    '!$AN:$AN,0)),0)</f>
        <v>0</v>
      </c>
      <c r="G1071" s="180" t="str">
        <f>IFERROR(IF($O$3&gt;68,INDEX('     2022    '!I:I,MATCH($A1071,'     2022    '!$AN:$AN,0))*(1-'     2022    '!$BA$1),INDEX('     2022    '!I:I,MATCH($A1071,'     2022    '!$AN:$AN,0))),"")</f>
        <v/>
      </c>
      <c r="H1071" s="96">
        <f>IFERROR(INDEX('     2022    '!AZ:AZ,MATCH($A1071,'     2022    '!$AN:$AN,0)),0)</f>
        <v>0</v>
      </c>
      <c r="I1071" s="180" t="str">
        <f>IFERROR(IF($O$3&gt;68,INDEX('     2022    '!M:M,MATCH($A1071,'     2022    '!$AN:$AN,0))*(1-'     2022    '!$BA$1),INDEX('     2022    '!M:M,MATCH($A1071,'     2022    '!$AN:$AN,0))),"")</f>
        <v/>
      </c>
      <c r="J1071" s="181">
        <f t="shared" si="65"/>
        <v>0</v>
      </c>
      <c r="K1071" s="182" t="str">
        <f t="shared" si="66"/>
        <v/>
      </c>
      <c r="L1071" s="53"/>
      <c r="M1071" s="52" t="str">
        <f>IFERROR(INDEX('     2022    '!R:R,MATCH('Order Summary'!$A1071,'     2022    '!$AN:$AN,0)),"")</f>
        <v/>
      </c>
      <c r="N1071" s="52" t="str">
        <f>IFERROR(INDEX('     2022    '!V:V,MATCH('Order Summary'!$A1071,'     2022    '!$AN:$AN,0)),"")</f>
        <v/>
      </c>
      <c r="O1071" s="52" t="str">
        <f>IFERROR(INDEX('     2022    '!S:S,MATCH('Order Summary'!$A1071,'     2022    '!$AN:$AN,0)),"")</f>
        <v/>
      </c>
      <c r="P1071" s="96" t="str">
        <f t="shared" si="64"/>
        <v/>
      </c>
      <c r="R1071" s="9"/>
      <c r="S1071" s="9"/>
      <c r="T1071" s="9"/>
      <c r="U1071" s="9"/>
      <c r="V1071" s="9"/>
      <c r="W1071" s="9"/>
      <c r="X1071" s="9"/>
      <c r="Y1071" s="9"/>
      <c r="Z1071" s="9"/>
      <c r="AA1071" s="9"/>
      <c r="AB1071" s="9"/>
      <c r="AC1071" s="9"/>
      <c r="AD1071" s="9"/>
      <c r="AE1071" s="9"/>
      <c r="AF1071" s="9"/>
      <c r="AG1071" s="9"/>
      <c r="AH1071" s="9"/>
      <c r="AI1071" s="9"/>
      <c r="AJ1071" s="9"/>
      <c r="AK1071" s="9"/>
      <c r="AL1071" s="9"/>
      <c r="AM1071" s="9"/>
      <c r="AN1071" s="9"/>
      <c r="AO1071" s="9"/>
      <c r="AP1071" s="9"/>
      <c r="AQ1071" s="9"/>
      <c r="AR1071" s="9"/>
      <c r="AS1071" s="9"/>
      <c r="AT1071" s="9"/>
      <c r="AU1071" s="9"/>
      <c r="AV1071" s="9"/>
      <c r="AW1071" s="9"/>
      <c r="AX1071" s="9"/>
      <c r="AY1071" s="9"/>
      <c r="AZ1071" s="9"/>
      <c r="BA1071" s="9"/>
      <c r="BB1071" s="9"/>
      <c r="BC1071" s="9"/>
      <c r="BD1071" s="9"/>
      <c r="BE1071" s="9"/>
      <c r="BF1071" s="9"/>
      <c r="BG1071" s="9"/>
      <c r="BH1071" s="9"/>
      <c r="BI1071" s="9"/>
      <c r="BJ1071" s="9"/>
      <c r="BK1071" s="9"/>
      <c r="BL1071" s="9"/>
      <c r="BM1071" s="9"/>
      <c r="BN1071" s="9"/>
      <c r="BO1071" s="9"/>
      <c r="BP1071" s="9"/>
      <c r="BQ1071" s="9"/>
      <c r="BR1071" s="9"/>
      <c r="BS1071" s="9"/>
      <c r="BT1071" s="9"/>
      <c r="BU1071" s="9"/>
      <c r="BV1071" s="9"/>
      <c r="BW1071" s="9"/>
      <c r="BX1071" s="9"/>
      <c r="BY1071" s="9"/>
      <c r="BZ1071" s="9"/>
    </row>
    <row r="1072" spans="1:78">
      <c r="A1072" s="50">
        <f t="shared" si="67"/>
        <v>1061</v>
      </c>
      <c r="C1072" s="11" t="str">
        <f>IFERROR(INDEX('     2022    '!D:D,MATCH('Order Summary'!$A1072,'     2022    '!$AN:$AN,0)),"")</f>
        <v/>
      </c>
      <c r="D1072" s="11" t="str">
        <f>IFERROR(INDEX('     2022    '!C:C,MATCH('Order Summary'!$A1072,'     2022    '!$AN:$AN,0)),"")</f>
        <v/>
      </c>
      <c r="E1072" s="11" t="str">
        <f>IFERROR(INDEX('     2022    '!E:E,MATCH('Order Summary'!$A1072,'     2022    '!$AN:$AN,0)),"")</f>
        <v/>
      </c>
      <c r="F1072" s="96">
        <f>IFERROR(INDEX('     2022    '!AY:AY,MATCH($A1072,'     2022    '!$AN:$AN,0)),0)</f>
        <v>0</v>
      </c>
      <c r="G1072" s="180" t="str">
        <f>IFERROR(IF($O$3&gt;68,INDEX('     2022    '!I:I,MATCH($A1072,'     2022    '!$AN:$AN,0))*(1-'     2022    '!$BA$1),INDEX('     2022    '!I:I,MATCH($A1072,'     2022    '!$AN:$AN,0))),"")</f>
        <v/>
      </c>
      <c r="H1072" s="96">
        <f>IFERROR(INDEX('     2022    '!AZ:AZ,MATCH($A1072,'     2022    '!$AN:$AN,0)),0)</f>
        <v>0</v>
      </c>
      <c r="I1072" s="180" t="str">
        <f>IFERROR(IF($O$3&gt;68,INDEX('     2022    '!M:M,MATCH($A1072,'     2022    '!$AN:$AN,0))*(1-'     2022    '!$BA$1),INDEX('     2022    '!M:M,MATCH($A1072,'     2022    '!$AN:$AN,0))),"")</f>
        <v/>
      </c>
      <c r="J1072" s="181">
        <f t="shared" si="65"/>
        <v>0</v>
      </c>
      <c r="K1072" s="182" t="str">
        <f t="shared" si="66"/>
        <v/>
      </c>
      <c r="L1072" s="53"/>
      <c r="M1072" s="52" t="str">
        <f>IFERROR(INDEX('     2022    '!R:R,MATCH('Order Summary'!$A1072,'     2022    '!$AN:$AN,0)),"")</f>
        <v/>
      </c>
      <c r="N1072" s="52" t="str">
        <f>IFERROR(INDEX('     2022    '!V:V,MATCH('Order Summary'!$A1072,'     2022    '!$AN:$AN,0)),"")</f>
        <v/>
      </c>
      <c r="O1072" s="52" t="str">
        <f>IFERROR(INDEX('     2022    '!S:S,MATCH('Order Summary'!$A1072,'     2022    '!$AN:$AN,0)),"")</f>
        <v/>
      </c>
      <c r="P1072" s="96" t="str">
        <f t="shared" si="64"/>
        <v/>
      </c>
      <c r="R1072" s="9"/>
      <c r="S1072" s="9"/>
      <c r="T1072" s="9"/>
      <c r="U1072" s="9"/>
      <c r="V1072" s="9"/>
      <c r="W1072" s="9"/>
      <c r="X1072" s="9"/>
      <c r="Y1072" s="9"/>
      <c r="Z1072" s="9"/>
      <c r="AA1072" s="9"/>
      <c r="AB1072" s="9"/>
      <c r="AC1072" s="9"/>
      <c r="AD1072" s="9"/>
      <c r="AE1072" s="9"/>
      <c r="AF1072" s="9"/>
      <c r="AG1072" s="9"/>
      <c r="AH1072" s="9"/>
      <c r="AI1072" s="9"/>
      <c r="AJ1072" s="9"/>
      <c r="AK1072" s="9"/>
      <c r="AL1072" s="9"/>
      <c r="AM1072" s="9"/>
      <c r="AN1072" s="9"/>
      <c r="AO1072" s="9"/>
      <c r="AP1072" s="9"/>
      <c r="AQ1072" s="9"/>
      <c r="AR1072" s="9"/>
      <c r="AS1072" s="9"/>
      <c r="AT1072" s="9"/>
      <c r="AU1072" s="9"/>
      <c r="AV1072" s="9"/>
      <c r="AW1072" s="9"/>
      <c r="AX1072" s="9"/>
      <c r="AY1072" s="9"/>
      <c r="AZ1072" s="9"/>
      <c r="BA1072" s="9"/>
      <c r="BB1072" s="9"/>
      <c r="BC1072" s="9"/>
      <c r="BD1072" s="9"/>
      <c r="BE1072" s="9"/>
      <c r="BF1072" s="9"/>
      <c r="BG1072" s="9"/>
      <c r="BH1072" s="9"/>
      <c r="BI1072" s="9"/>
      <c r="BJ1072" s="9"/>
      <c r="BK1072" s="9"/>
      <c r="BL1072" s="9"/>
      <c r="BM1072" s="9"/>
      <c r="BN1072" s="9"/>
      <c r="BO1072" s="9"/>
      <c r="BP1072" s="9"/>
      <c r="BQ1072" s="9"/>
      <c r="BR1072" s="9"/>
      <c r="BS1072" s="9"/>
      <c r="BT1072" s="9"/>
      <c r="BU1072" s="9"/>
      <c r="BV1072" s="9"/>
      <c r="BW1072" s="9"/>
      <c r="BX1072" s="9"/>
      <c r="BY1072" s="9"/>
      <c r="BZ1072" s="9"/>
    </row>
    <row r="1073" spans="1:78">
      <c r="A1073" s="50">
        <f t="shared" si="67"/>
        <v>1062</v>
      </c>
      <c r="C1073" s="11" t="str">
        <f>IFERROR(INDEX('     2022    '!D:D,MATCH('Order Summary'!$A1073,'     2022    '!$AN:$AN,0)),"")</f>
        <v/>
      </c>
      <c r="D1073" s="11" t="str">
        <f>IFERROR(INDEX('     2022    '!C:C,MATCH('Order Summary'!$A1073,'     2022    '!$AN:$AN,0)),"")</f>
        <v/>
      </c>
      <c r="E1073" s="11" t="str">
        <f>IFERROR(INDEX('     2022    '!E:E,MATCH('Order Summary'!$A1073,'     2022    '!$AN:$AN,0)),"")</f>
        <v/>
      </c>
      <c r="F1073" s="96">
        <f>IFERROR(INDEX('     2022    '!AY:AY,MATCH($A1073,'     2022    '!$AN:$AN,0)),0)</f>
        <v>0</v>
      </c>
      <c r="G1073" s="180" t="str">
        <f>IFERROR(IF($O$3&gt;68,INDEX('     2022    '!I:I,MATCH($A1073,'     2022    '!$AN:$AN,0))*(1-'     2022    '!$BA$1),INDEX('     2022    '!I:I,MATCH($A1073,'     2022    '!$AN:$AN,0))),"")</f>
        <v/>
      </c>
      <c r="H1073" s="96">
        <f>IFERROR(INDEX('     2022    '!AZ:AZ,MATCH($A1073,'     2022    '!$AN:$AN,0)),0)</f>
        <v>0</v>
      </c>
      <c r="I1073" s="180" t="str">
        <f>IFERROR(IF($O$3&gt;68,INDEX('     2022    '!M:M,MATCH($A1073,'     2022    '!$AN:$AN,0))*(1-'     2022    '!$BA$1),INDEX('     2022    '!M:M,MATCH($A1073,'     2022    '!$AN:$AN,0))),"")</f>
        <v/>
      </c>
      <c r="J1073" s="181">
        <f t="shared" si="65"/>
        <v>0</v>
      </c>
      <c r="K1073" s="182" t="str">
        <f t="shared" si="66"/>
        <v/>
      </c>
      <c r="L1073" s="53"/>
      <c r="M1073" s="52" t="str">
        <f>IFERROR(INDEX('     2022    '!R:R,MATCH('Order Summary'!$A1073,'     2022    '!$AN:$AN,0)),"")</f>
        <v/>
      </c>
      <c r="N1073" s="52" t="str">
        <f>IFERROR(INDEX('     2022    '!V:V,MATCH('Order Summary'!$A1073,'     2022    '!$AN:$AN,0)),"")</f>
        <v/>
      </c>
      <c r="O1073" s="52" t="str">
        <f>IFERROR(INDEX('     2022    '!S:S,MATCH('Order Summary'!$A1073,'     2022    '!$AN:$AN,0)),"")</f>
        <v/>
      </c>
      <c r="P1073" s="96" t="str">
        <f t="shared" si="64"/>
        <v/>
      </c>
      <c r="R1073" s="9"/>
      <c r="S1073" s="9"/>
      <c r="T1073" s="9"/>
      <c r="U1073" s="9"/>
      <c r="V1073" s="9"/>
      <c r="W1073" s="9"/>
      <c r="X1073" s="9"/>
      <c r="Y1073" s="9"/>
      <c r="Z1073" s="9"/>
      <c r="AA1073" s="9"/>
      <c r="AB1073" s="9"/>
      <c r="AC1073" s="9"/>
      <c r="AD1073" s="9"/>
      <c r="AE1073" s="9"/>
      <c r="AF1073" s="9"/>
      <c r="AG1073" s="9"/>
      <c r="AH1073" s="9"/>
      <c r="AI1073" s="9"/>
      <c r="AJ1073" s="9"/>
      <c r="AK1073" s="9"/>
      <c r="AL1073" s="9"/>
      <c r="AM1073" s="9"/>
      <c r="AN1073" s="9"/>
      <c r="AO1073" s="9"/>
      <c r="AP1073" s="9"/>
      <c r="AQ1073" s="9"/>
      <c r="AR1073" s="9"/>
      <c r="AS1073" s="9"/>
      <c r="AT1073" s="9"/>
      <c r="AU1073" s="9"/>
      <c r="AV1073" s="9"/>
      <c r="AW1073" s="9"/>
      <c r="AX1073" s="9"/>
      <c r="AY1073" s="9"/>
      <c r="AZ1073" s="9"/>
      <c r="BA1073" s="9"/>
      <c r="BB1073" s="9"/>
      <c r="BC1073" s="9"/>
      <c r="BD1073" s="9"/>
      <c r="BE1073" s="9"/>
      <c r="BF1073" s="9"/>
      <c r="BG1073" s="9"/>
      <c r="BH1073" s="9"/>
      <c r="BI1073" s="9"/>
      <c r="BJ1073" s="9"/>
      <c r="BK1073" s="9"/>
      <c r="BL1073" s="9"/>
      <c r="BM1073" s="9"/>
      <c r="BN1073" s="9"/>
      <c r="BO1073" s="9"/>
      <c r="BP1073" s="9"/>
      <c r="BQ1073" s="9"/>
      <c r="BR1073" s="9"/>
      <c r="BS1073" s="9"/>
      <c r="BT1073" s="9"/>
      <c r="BU1073" s="9"/>
      <c r="BV1073" s="9"/>
      <c r="BW1073" s="9"/>
      <c r="BX1073" s="9"/>
      <c r="BY1073" s="9"/>
      <c r="BZ1073" s="9"/>
    </row>
    <row r="1074" spans="1:78">
      <c r="A1074" s="50">
        <f t="shared" si="67"/>
        <v>1063</v>
      </c>
      <c r="C1074" s="11" t="str">
        <f>IFERROR(INDEX('     2022    '!D:D,MATCH('Order Summary'!$A1074,'     2022    '!$AN:$AN,0)),"")</f>
        <v/>
      </c>
      <c r="D1074" s="11" t="str">
        <f>IFERROR(INDEX('     2022    '!C:C,MATCH('Order Summary'!$A1074,'     2022    '!$AN:$AN,0)),"")</f>
        <v/>
      </c>
      <c r="E1074" s="11" t="str">
        <f>IFERROR(INDEX('     2022    '!E:E,MATCH('Order Summary'!$A1074,'     2022    '!$AN:$AN,0)),"")</f>
        <v/>
      </c>
      <c r="F1074" s="96">
        <f>IFERROR(INDEX('     2022    '!AY:AY,MATCH($A1074,'     2022    '!$AN:$AN,0)),0)</f>
        <v>0</v>
      </c>
      <c r="G1074" s="180" t="str">
        <f>IFERROR(IF($O$3&gt;68,INDEX('     2022    '!I:I,MATCH($A1074,'     2022    '!$AN:$AN,0))*(1-'     2022    '!$BA$1),INDEX('     2022    '!I:I,MATCH($A1074,'     2022    '!$AN:$AN,0))),"")</f>
        <v/>
      </c>
      <c r="H1074" s="96">
        <f>IFERROR(INDEX('     2022    '!AZ:AZ,MATCH($A1074,'     2022    '!$AN:$AN,0)),0)</f>
        <v>0</v>
      </c>
      <c r="I1074" s="180" t="str">
        <f>IFERROR(IF($O$3&gt;68,INDEX('     2022    '!M:M,MATCH($A1074,'     2022    '!$AN:$AN,0))*(1-'     2022    '!$BA$1),INDEX('     2022    '!M:M,MATCH($A1074,'     2022    '!$AN:$AN,0))),"")</f>
        <v/>
      </c>
      <c r="J1074" s="181">
        <f t="shared" si="65"/>
        <v>0</v>
      </c>
      <c r="K1074" s="182" t="str">
        <f t="shared" si="66"/>
        <v/>
      </c>
      <c r="L1074" s="53"/>
      <c r="M1074" s="52" t="str">
        <f>IFERROR(INDEX('     2022    '!R:R,MATCH('Order Summary'!$A1074,'     2022    '!$AN:$AN,0)),"")</f>
        <v/>
      </c>
      <c r="N1074" s="52" t="str">
        <f>IFERROR(INDEX('     2022    '!V:V,MATCH('Order Summary'!$A1074,'     2022    '!$AN:$AN,0)),"")</f>
        <v/>
      </c>
      <c r="O1074" s="52" t="str">
        <f>IFERROR(INDEX('     2022    '!S:S,MATCH('Order Summary'!$A1074,'     2022    '!$AN:$AN,0)),"")</f>
        <v/>
      </c>
      <c r="P1074" s="96" t="str">
        <f t="shared" si="64"/>
        <v/>
      </c>
      <c r="R1074" s="9"/>
      <c r="S1074" s="9"/>
      <c r="T1074" s="9"/>
      <c r="U1074" s="9"/>
      <c r="V1074" s="9"/>
      <c r="W1074" s="9"/>
      <c r="X1074" s="9"/>
      <c r="Y1074" s="9"/>
      <c r="Z1074" s="9"/>
      <c r="AA1074" s="9"/>
      <c r="AB1074" s="9"/>
      <c r="AC1074" s="9"/>
      <c r="AD1074" s="9"/>
      <c r="AE1074" s="9"/>
      <c r="AF1074" s="9"/>
      <c r="AG1074" s="9"/>
      <c r="AH1074" s="9"/>
      <c r="AI1074" s="9"/>
      <c r="AJ1074" s="9"/>
      <c r="AK1074" s="9"/>
      <c r="AL1074" s="9"/>
      <c r="AM1074" s="9"/>
      <c r="AN1074" s="9"/>
      <c r="AO1074" s="9"/>
      <c r="AP1074" s="9"/>
      <c r="AQ1074" s="9"/>
      <c r="AR1074" s="9"/>
      <c r="AS1074" s="9"/>
      <c r="AT1074" s="9"/>
      <c r="AU1074" s="9"/>
      <c r="AV1074" s="9"/>
      <c r="AW1074" s="9"/>
      <c r="AX1074" s="9"/>
      <c r="AY1074" s="9"/>
      <c r="AZ1074" s="9"/>
      <c r="BA1074" s="9"/>
      <c r="BB1074" s="9"/>
      <c r="BC1074" s="9"/>
      <c r="BD1074" s="9"/>
      <c r="BE1074" s="9"/>
      <c r="BF1074" s="9"/>
      <c r="BG1074" s="9"/>
      <c r="BH1074" s="9"/>
      <c r="BI1074" s="9"/>
      <c r="BJ1074" s="9"/>
      <c r="BK1074" s="9"/>
      <c r="BL1074" s="9"/>
      <c r="BM1074" s="9"/>
      <c r="BN1074" s="9"/>
      <c r="BO1074" s="9"/>
      <c r="BP1074" s="9"/>
      <c r="BQ1074" s="9"/>
      <c r="BR1074" s="9"/>
      <c r="BS1074" s="9"/>
      <c r="BT1074" s="9"/>
      <c r="BU1074" s="9"/>
      <c r="BV1074" s="9"/>
      <c r="BW1074" s="9"/>
      <c r="BX1074" s="9"/>
      <c r="BY1074" s="9"/>
      <c r="BZ1074" s="9"/>
    </row>
    <row r="1075" spans="1:78">
      <c r="A1075" s="50">
        <f t="shared" si="67"/>
        <v>1064</v>
      </c>
      <c r="C1075" s="11" t="str">
        <f>IFERROR(INDEX('     2022    '!D:D,MATCH('Order Summary'!$A1075,'     2022    '!$AN:$AN,0)),"")</f>
        <v/>
      </c>
      <c r="D1075" s="11" t="str">
        <f>IFERROR(INDEX('     2022    '!C:C,MATCH('Order Summary'!$A1075,'     2022    '!$AN:$AN,0)),"")</f>
        <v/>
      </c>
      <c r="E1075" s="11" t="str">
        <f>IFERROR(INDEX('     2022    '!E:E,MATCH('Order Summary'!$A1075,'     2022    '!$AN:$AN,0)),"")</f>
        <v/>
      </c>
      <c r="F1075" s="96">
        <f>IFERROR(INDEX('     2022    '!AY:AY,MATCH($A1075,'     2022    '!$AN:$AN,0)),0)</f>
        <v>0</v>
      </c>
      <c r="G1075" s="180" t="str">
        <f>IFERROR(IF($O$3&gt;68,INDEX('     2022    '!I:I,MATCH($A1075,'     2022    '!$AN:$AN,0))*(1-'     2022    '!$BA$1),INDEX('     2022    '!I:I,MATCH($A1075,'     2022    '!$AN:$AN,0))),"")</f>
        <v/>
      </c>
      <c r="H1075" s="96">
        <f>IFERROR(INDEX('     2022    '!AZ:AZ,MATCH($A1075,'     2022    '!$AN:$AN,0)),0)</f>
        <v>0</v>
      </c>
      <c r="I1075" s="180" t="str">
        <f>IFERROR(IF($O$3&gt;68,INDEX('     2022    '!M:M,MATCH($A1075,'     2022    '!$AN:$AN,0))*(1-'     2022    '!$BA$1),INDEX('     2022    '!M:M,MATCH($A1075,'     2022    '!$AN:$AN,0))),"")</f>
        <v/>
      </c>
      <c r="J1075" s="181">
        <f t="shared" si="65"/>
        <v>0</v>
      </c>
      <c r="K1075" s="182" t="str">
        <f t="shared" si="66"/>
        <v/>
      </c>
      <c r="L1075" s="53"/>
      <c r="M1075" s="52" t="str">
        <f>IFERROR(INDEX('     2022    '!R:R,MATCH('Order Summary'!$A1075,'     2022    '!$AN:$AN,0)),"")</f>
        <v/>
      </c>
      <c r="N1075" s="52" t="str">
        <f>IFERROR(INDEX('     2022    '!V:V,MATCH('Order Summary'!$A1075,'     2022    '!$AN:$AN,0)),"")</f>
        <v/>
      </c>
      <c r="O1075" s="52" t="str">
        <f>IFERROR(INDEX('     2022    '!S:S,MATCH('Order Summary'!$A1075,'     2022    '!$AN:$AN,0)),"")</f>
        <v/>
      </c>
      <c r="P1075" s="96" t="str">
        <f t="shared" si="64"/>
        <v/>
      </c>
      <c r="R1075" s="9"/>
      <c r="S1075" s="9"/>
      <c r="T1075" s="9"/>
      <c r="U1075" s="9"/>
      <c r="V1075" s="9"/>
      <c r="W1075" s="9"/>
      <c r="X1075" s="9"/>
      <c r="Y1075" s="9"/>
      <c r="Z1075" s="9"/>
      <c r="AA1075" s="9"/>
      <c r="AB1075" s="9"/>
      <c r="AC1075" s="9"/>
      <c r="AD1075" s="9"/>
      <c r="AE1075" s="9"/>
      <c r="AF1075" s="9"/>
      <c r="AG1075" s="9"/>
      <c r="AH1075" s="9"/>
      <c r="AI1075" s="9"/>
      <c r="AJ1075" s="9"/>
      <c r="AK1075" s="9"/>
      <c r="AL1075" s="9"/>
      <c r="AM1075" s="9"/>
      <c r="AN1075" s="9"/>
      <c r="AO1075" s="9"/>
      <c r="AP1075" s="9"/>
      <c r="AQ1075" s="9"/>
      <c r="AR1075" s="9"/>
      <c r="AS1075" s="9"/>
      <c r="AT1075" s="9"/>
      <c r="AU1075" s="9"/>
      <c r="AV1075" s="9"/>
      <c r="AW1075" s="9"/>
      <c r="AX1075" s="9"/>
      <c r="AY1075" s="9"/>
      <c r="AZ1075" s="9"/>
      <c r="BA1075" s="9"/>
      <c r="BB1075" s="9"/>
      <c r="BC1075" s="9"/>
      <c r="BD1075" s="9"/>
      <c r="BE1075" s="9"/>
      <c r="BF1075" s="9"/>
      <c r="BG1075" s="9"/>
      <c r="BH1075" s="9"/>
      <c r="BI1075" s="9"/>
      <c r="BJ1075" s="9"/>
      <c r="BK1075" s="9"/>
      <c r="BL1075" s="9"/>
      <c r="BM1075" s="9"/>
      <c r="BN1075" s="9"/>
      <c r="BO1075" s="9"/>
      <c r="BP1075" s="9"/>
      <c r="BQ1075" s="9"/>
      <c r="BR1075" s="9"/>
      <c r="BS1075" s="9"/>
      <c r="BT1075" s="9"/>
      <c r="BU1075" s="9"/>
      <c r="BV1075" s="9"/>
      <c r="BW1075" s="9"/>
      <c r="BX1075" s="9"/>
      <c r="BY1075" s="9"/>
      <c r="BZ1075" s="9"/>
    </row>
    <row r="1076" spans="1:78">
      <c r="A1076" s="50">
        <f t="shared" si="67"/>
        <v>1065</v>
      </c>
      <c r="C1076" s="11" t="str">
        <f>IFERROR(INDEX('     2022    '!D:D,MATCH('Order Summary'!$A1076,'     2022    '!$AN:$AN,0)),"")</f>
        <v/>
      </c>
      <c r="D1076" s="11" t="str">
        <f>IFERROR(INDEX('     2022    '!C:C,MATCH('Order Summary'!$A1076,'     2022    '!$AN:$AN,0)),"")</f>
        <v/>
      </c>
      <c r="E1076" s="11" t="str">
        <f>IFERROR(INDEX('     2022    '!E:E,MATCH('Order Summary'!$A1076,'     2022    '!$AN:$AN,0)),"")</f>
        <v/>
      </c>
      <c r="F1076" s="96">
        <f>IFERROR(INDEX('     2022    '!AY:AY,MATCH($A1076,'     2022    '!$AN:$AN,0)),0)</f>
        <v>0</v>
      </c>
      <c r="G1076" s="180" t="str">
        <f>IFERROR(IF($O$3&gt;68,INDEX('     2022    '!I:I,MATCH($A1076,'     2022    '!$AN:$AN,0))*(1-'     2022    '!$BA$1),INDEX('     2022    '!I:I,MATCH($A1076,'     2022    '!$AN:$AN,0))),"")</f>
        <v/>
      </c>
      <c r="H1076" s="96">
        <f>IFERROR(INDEX('     2022    '!AZ:AZ,MATCH($A1076,'     2022    '!$AN:$AN,0)),0)</f>
        <v>0</v>
      </c>
      <c r="I1076" s="180" t="str">
        <f>IFERROR(IF($O$3&gt;68,INDEX('     2022    '!M:M,MATCH($A1076,'     2022    '!$AN:$AN,0))*(1-'     2022    '!$BA$1),INDEX('     2022    '!M:M,MATCH($A1076,'     2022    '!$AN:$AN,0))),"")</f>
        <v/>
      </c>
      <c r="J1076" s="181">
        <f t="shared" si="65"/>
        <v>0</v>
      </c>
      <c r="K1076" s="182" t="str">
        <f t="shared" si="66"/>
        <v/>
      </c>
      <c r="L1076" s="53"/>
      <c r="M1076" s="52" t="str">
        <f>IFERROR(INDEX('     2022    '!R:R,MATCH('Order Summary'!$A1076,'     2022    '!$AN:$AN,0)),"")</f>
        <v/>
      </c>
      <c r="N1076" s="52" t="str">
        <f>IFERROR(INDEX('     2022    '!V:V,MATCH('Order Summary'!$A1076,'     2022    '!$AN:$AN,0)),"")</f>
        <v/>
      </c>
      <c r="O1076" s="52" t="str">
        <f>IFERROR(INDEX('     2022    '!S:S,MATCH('Order Summary'!$A1076,'     2022    '!$AN:$AN,0)),"")</f>
        <v/>
      </c>
      <c r="P1076" s="96" t="str">
        <f t="shared" si="64"/>
        <v/>
      </c>
      <c r="R1076" s="9"/>
      <c r="S1076" s="9"/>
      <c r="T1076" s="9"/>
      <c r="U1076" s="9"/>
      <c r="V1076" s="9"/>
      <c r="W1076" s="9"/>
      <c r="X1076" s="9"/>
      <c r="Y1076" s="9"/>
      <c r="Z1076" s="9"/>
      <c r="AA1076" s="9"/>
      <c r="AB1076" s="9"/>
      <c r="AC1076" s="9"/>
      <c r="AD1076" s="9"/>
      <c r="AE1076" s="9"/>
      <c r="AF1076" s="9"/>
      <c r="AG1076" s="9"/>
      <c r="AH1076" s="9"/>
      <c r="AI1076" s="9"/>
      <c r="AJ1076" s="9"/>
      <c r="AK1076" s="9"/>
      <c r="AL1076" s="9"/>
      <c r="AM1076" s="9"/>
      <c r="AN1076" s="9"/>
      <c r="AO1076" s="9"/>
      <c r="AP1076" s="9"/>
      <c r="AQ1076" s="9"/>
      <c r="AR1076" s="9"/>
      <c r="AS1076" s="9"/>
      <c r="AT1076" s="9"/>
      <c r="AU1076" s="9"/>
      <c r="AV1076" s="9"/>
      <c r="AW1076" s="9"/>
      <c r="AX1076" s="9"/>
      <c r="AY1076" s="9"/>
      <c r="AZ1076" s="9"/>
      <c r="BA1076" s="9"/>
      <c r="BB1076" s="9"/>
      <c r="BC1076" s="9"/>
      <c r="BD1076" s="9"/>
      <c r="BE1076" s="9"/>
      <c r="BF1076" s="9"/>
      <c r="BG1076" s="9"/>
      <c r="BH1076" s="9"/>
      <c r="BI1076" s="9"/>
      <c r="BJ1076" s="9"/>
      <c r="BK1076" s="9"/>
      <c r="BL1076" s="9"/>
      <c r="BM1076" s="9"/>
      <c r="BN1076" s="9"/>
      <c r="BO1076" s="9"/>
      <c r="BP1076" s="9"/>
      <c r="BQ1076" s="9"/>
      <c r="BR1076" s="9"/>
      <c r="BS1076" s="9"/>
      <c r="BT1076" s="9"/>
      <c r="BU1076" s="9"/>
      <c r="BV1076" s="9"/>
      <c r="BW1076" s="9"/>
      <c r="BX1076" s="9"/>
      <c r="BY1076" s="9"/>
      <c r="BZ1076" s="9"/>
    </row>
    <row r="1077" spans="1:78">
      <c r="A1077" s="50">
        <f t="shared" si="67"/>
        <v>1066</v>
      </c>
      <c r="C1077" s="11" t="str">
        <f>IFERROR(INDEX('     2022    '!D:D,MATCH('Order Summary'!$A1077,'     2022    '!$AN:$AN,0)),"")</f>
        <v/>
      </c>
      <c r="D1077" s="11" t="str">
        <f>IFERROR(INDEX('     2022    '!C:C,MATCH('Order Summary'!$A1077,'     2022    '!$AN:$AN,0)),"")</f>
        <v/>
      </c>
      <c r="E1077" s="11" t="str">
        <f>IFERROR(INDEX('     2022    '!E:E,MATCH('Order Summary'!$A1077,'     2022    '!$AN:$AN,0)),"")</f>
        <v/>
      </c>
      <c r="F1077" s="96">
        <f>IFERROR(INDEX('     2022    '!AY:AY,MATCH($A1077,'     2022    '!$AN:$AN,0)),0)</f>
        <v>0</v>
      </c>
      <c r="G1077" s="180" t="str">
        <f>IFERROR(IF($O$3&gt;68,INDEX('     2022    '!I:I,MATCH($A1077,'     2022    '!$AN:$AN,0))*(1-'     2022    '!$BA$1),INDEX('     2022    '!I:I,MATCH($A1077,'     2022    '!$AN:$AN,0))),"")</f>
        <v/>
      </c>
      <c r="H1077" s="96">
        <f>IFERROR(INDEX('     2022    '!AZ:AZ,MATCH($A1077,'     2022    '!$AN:$AN,0)),0)</f>
        <v>0</v>
      </c>
      <c r="I1077" s="180" t="str">
        <f>IFERROR(IF($O$3&gt;68,INDEX('     2022    '!M:M,MATCH($A1077,'     2022    '!$AN:$AN,0))*(1-'     2022    '!$BA$1),INDEX('     2022    '!M:M,MATCH($A1077,'     2022    '!$AN:$AN,0))),"")</f>
        <v/>
      </c>
      <c r="J1077" s="181">
        <f t="shared" si="65"/>
        <v>0</v>
      </c>
      <c r="K1077" s="182" t="str">
        <f t="shared" si="66"/>
        <v/>
      </c>
      <c r="L1077" s="53"/>
      <c r="M1077" s="52" t="str">
        <f>IFERROR(INDEX('     2022    '!R:R,MATCH('Order Summary'!$A1077,'     2022    '!$AN:$AN,0)),"")</f>
        <v/>
      </c>
      <c r="N1077" s="52" t="str">
        <f>IFERROR(INDEX('     2022    '!V:V,MATCH('Order Summary'!$A1077,'     2022    '!$AN:$AN,0)),"")</f>
        <v/>
      </c>
      <c r="O1077" s="52" t="str">
        <f>IFERROR(INDEX('     2022    '!S:S,MATCH('Order Summary'!$A1077,'     2022    '!$AN:$AN,0)),"")</f>
        <v/>
      </c>
      <c r="P1077" s="96" t="str">
        <f t="shared" si="64"/>
        <v/>
      </c>
      <c r="R1077" s="9"/>
      <c r="S1077" s="9"/>
      <c r="T1077" s="9"/>
      <c r="U1077" s="9"/>
      <c r="V1077" s="9"/>
      <c r="W1077" s="9"/>
      <c r="X1077" s="9"/>
      <c r="Y1077" s="9"/>
      <c r="Z1077" s="9"/>
      <c r="AA1077" s="9"/>
      <c r="AB1077" s="9"/>
      <c r="AC1077" s="9"/>
      <c r="AD1077" s="9"/>
      <c r="AE1077" s="9"/>
      <c r="AF1077" s="9"/>
      <c r="AG1077" s="9"/>
      <c r="AH1077" s="9"/>
      <c r="AI1077" s="9"/>
      <c r="AJ1077" s="9"/>
      <c r="AK1077" s="9"/>
      <c r="AL1077" s="9"/>
      <c r="AM1077" s="9"/>
      <c r="AN1077" s="9"/>
      <c r="AO1077" s="9"/>
      <c r="AP1077" s="9"/>
      <c r="AQ1077" s="9"/>
      <c r="AR1077" s="9"/>
      <c r="AS1077" s="9"/>
      <c r="AT1077" s="9"/>
      <c r="AU1077" s="9"/>
      <c r="AV1077" s="9"/>
      <c r="AW1077" s="9"/>
      <c r="AX1077" s="9"/>
      <c r="AY1077" s="9"/>
      <c r="AZ1077" s="9"/>
      <c r="BA1077" s="9"/>
      <c r="BB1077" s="9"/>
      <c r="BC1077" s="9"/>
      <c r="BD1077" s="9"/>
      <c r="BE1077" s="9"/>
      <c r="BF1077" s="9"/>
      <c r="BG1077" s="9"/>
      <c r="BH1077" s="9"/>
      <c r="BI1077" s="9"/>
      <c r="BJ1077" s="9"/>
      <c r="BK1077" s="9"/>
      <c r="BL1077" s="9"/>
      <c r="BM1077" s="9"/>
      <c r="BN1077" s="9"/>
      <c r="BO1077" s="9"/>
      <c r="BP1077" s="9"/>
      <c r="BQ1077" s="9"/>
      <c r="BR1077" s="9"/>
      <c r="BS1077" s="9"/>
      <c r="BT1077" s="9"/>
      <c r="BU1077" s="9"/>
      <c r="BV1077" s="9"/>
      <c r="BW1077" s="9"/>
      <c r="BX1077" s="9"/>
      <c r="BY1077" s="9"/>
      <c r="BZ1077" s="9"/>
    </row>
    <row r="1078" spans="1:78">
      <c r="A1078" s="50">
        <f t="shared" si="67"/>
        <v>1067</v>
      </c>
      <c r="C1078" s="11" t="str">
        <f>IFERROR(INDEX('     2022    '!D:D,MATCH('Order Summary'!$A1078,'     2022    '!$AN:$AN,0)),"")</f>
        <v/>
      </c>
      <c r="D1078" s="11" t="str">
        <f>IFERROR(INDEX('     2022    '!C:C,MATCH('Order Summary'!$A1078,'     2022    '!$AN:$AN,0)),"")</f>
        <v/>
      </c>
      <c r="E1078" s="11" t="str">
        <f>IFERROR(INDEX('     2022    '!E:E,MATCH('Order Summary'!$A1078,'     2022    '!$AN:$AN,0)),"")</f>
        <v/>
      </c>
      <c r="F1078" s="96">
        <f>IFERROR(INDEX('     2022    '!AY:AY,MATCH($A1078,'     2022    '!$AN:$AN,0)),0)</f>
        <v>0</v>
      </c>
      <c r="G1078" s="180" t="str">
        <f>IFERROR(IF($O$3&gt;68,INDEX('     2022    '!I:I,MATCH($A1078,'     2022    '!$AN:$AN,0))*(1-'     2022    '!$BA$1),INDEX('     2022    '!I:I,MATCH($A1078,'     2022    '!$AN:$AN,0))),"")</f>
        <v/>
      </c>
      <c r="H1078" s="96">
        <f>IFERROR(INDEX('     2022    '!AZ:AZ,MATCH($A1078,'     2022    '!$AN:$AN,0)),0)</f>
        <v>0</v>
      </c>
      <c r="I1078" s="180" t="str">
        <f>IFERROR(IF($O$3&gt;68,INDEX('     2022    '!M:M,MATCH($A1078,'     2022    '!$AN:$AN,0))*(1-'     2022    '!$BA$1),INDEX('     2022    '!M:M,MATCH($A1078,'     2022    '!$AN:$AN,0))),"")</f>
        <v/>
      </c>
      <c r="J1078" s="181">
        <f t="shared" si="65"/>
        <v>0</v>
      </c>
      <c r="K1078" s="182" t="str">
        <f t="shared" si="66"/>
        <v/>
      </c>
      <c r="L1078" s="53"/>
      <c r="M1078" s="52" t="str">
        <f>IFERROR(INDEX('     2022    '!R:R,MATCH('Order Summary'!$A1078,'     2022    '!$AN:$AN,0)),"")</f>
        <v/>
      </c>
      <c r="N1078" s="52" t="str">
        <f>IFERROR(INDEX('     2022    '!V:V,MATCH('Order Summary'!$A1078,'     2022    '!$AN:$AN,0)),"")</f>
        <v/>
      </c>
      <c r="O1078" s="52" t="str">
        <f>IFERROR(INDEX('     2022    '!S:S,MATCH('Order Summary'!$A1078,'     2022    '!$AN:$AN,0)),"")</f>
        <v/>
      </c>
      <c r="P1078" s="96" t="str">
        <f t="shared" si="64"/>
        <v/>
      </c>
      <c r="R1078" s="9"/>
      <c r="S1078" s="9"/>
      <c r="T1078" s="9"/>
      <c r="U1078" s="9"/>
      <c r="V1078" s="9"/>
      <c r="W1078" s="9"/>
      <c r="X1078" s="9"/>
      <c r="Y1078" s="9"/>
      <c r="Z1078" s="9"/>
      <c r="AA1078" s="9"/>
      <c r="AB1078" s="9"/>
      <c r="AC1078" s="9"/>
      <c r="AD1078" s="9"/>
      <c r="AE1078" s="9"/>
      <c r="AF1078" s="9"/>
      <c r="AG1078" s="9"/>
      <c r="AH1078" s="9"/>
      <c r="AI1078" s="9"/>
      <c r="AJ1078" s="9"/>
      <c r="AK1078" s="9"/>
      <c r="AL1078" s="9"/>
      <c r="AM1078" s="9"/>
      <c r="AN1078" s="9"/>
      <c r="AO1078" s="9"/>
      <c r="AP1078" s="9"/>
      <c r="AQ1078" s="9"/>
      <c r="AR1078" s="9"/>
      <c r="AS1078" s="9"/>
      <c r="AT1078" s="9"/>
      <c r="AU1078" s="9"/>
      <c r="AV1078" s="9"/>
      <c r="AW1078" s="9"/>
      <c r="AX1078" s="9"/>
      <c r="AY1078" s="9"/>
      <c r="AZ1078" s="9"/>
      <c r="BA1078" s="9"/>
      <c r="BB1078" s="9"/>
      <c r="BC1078" s="9"/>
      <c r="BD1078" s="9"/>
      <c r="BE1078" s="9"/>
      <c r="BF1078" s="9"/>
      <c r="BG1078" s="9"/>
      <c r="BH1078" s="9"/>
      <c r="BI1078" s="9"/>
      <c r="BJ1078" s="9"/>
      <c r="BK1078" s="9"/>
      <c r="BL1078" s="9"/>
      <c r="BM1078" s="9"/>
      <c r="BN1078" s="9"/>
      <c r="BO1078" s="9"/>
      <c r="BP1078" s="9"/>
      <c r="BQ1078" s="9"/>
      <c r="BR1078" s="9"/>
      <c r="BS1078" s="9"/>
      <c r="BT1078" s="9"/>
      <c r="BU1078" s="9"/>
      <c r="BV1078" s="9"/>
      <c r="BW1078" s="9"/>
      <c r="BX1078" s="9"/>
      <c r="BY1078" s="9"/>
      <c r="BZ1078" s="9"/>
    </row>
    <row r="1079" spans="1:78">
      <c r="A1079" s="50">
        <f t="shared" si="67"/>
        <v>1068</v>
      </c>
      <c r="C1079" s="11" t="str">
        <f>IFERROR(INDEX('     2022    '!D:D,MATCH('Order Summary'!$A1079,'     2022    '!$AN:$AN,0)),"")</f>
        <v/>
      </c>
      <c r="D1079" s="11" t="str">
        <f>IFERROR(INDEX('     2022    '!C:C,MATCH('Order Summary'!$A1079,'     2022    '!$AN:$AN,0)),"")</f>
        <v/>
      </c>
      <c r="E1079" s="11" t="str">
        <f>IFERROR(INDEX('     2022    '!E:E,MATCH('Order Summary'!$A1079,'     2022    '!$AN:$AN,0)),"")</f>
        <v/>
      </c>
      <c r="F1079" s="96">
        <f>IFERROR(INDEX('     2022    '!AY:AY,MATCH($A1079,'     2022    '!$AN:$AN,0)),0)</f>
        <v>0</v>
      </c>
      <c r="G1079" s="180" t="str">
        <f>IFERROR(IF($O$3&gt;68,INDEX('     2022    '!I:I,MATCH($A1079,'     2022    '!$AN:$AN,0))*(1-'     2022    '!$BA$1),INDEX('     2022    '!I:I,MATCH($A1079,'     2022    '!$AN:$AN,0))),"")</f>
        <v/>
      </c>
      <c r="H1079" s="96">
        <f>IFERROR(INDEX('     2022    '!AZ:AZ,MATCH($A1079,'     2022    '!$AN:$AN,0)),0)</f>
        <v>0</v>
      </c>
      <c r="I1079" s="180" t="str">
        <f>IFERROR(IF($O$3&gt;68,INDEX('     2022    '!M:M,MATCH($A1079,'     2022    '!$AN:$AN,0))*(1-'     2022    '!$BA$1),INDEX('     2022    '!M:M,MATCH($A1079,'     2022    '!$AN:$AN,0))),"")</f>
        <v/>
      </c>
      <c r="J1079" s="181">
        <f t="shared" si="65"/>
        <v>0</v>
      </c>
      <c r="K1079" s="182" t="str">
        <f t="shared" si="66"/>
        <v/>
      </c>
      <c r="L1079" s="53"/>
      <c r="M1079" s="52" t="str">
        <f>IFERROR(INDEX('     2022    '!R:R,MATCH('Order Summary'!$A1079,'     2022    '!$AN:$AN,0)),"")</f>
        <v/>
      </c>
      <c r="N1079" s="52" t="str">
        <f>IFERROR(INDEX('     2022    '!V:V,MATCH('Order Summary'!$A1079,'     2022    '!$AN:$AN,0)),"")</f>
        <v/>
      </c>
      <c r="O1079" s="52" t="str">
        <f>IFERROR(INDEX('     2022    '!S:S,MATCH('Order Summary'!$A1079,'     2022    '!$AN:$AN,0)),"")</f>
        <v/>
      </c>
      <c r="P1079" s="96" t="str">
        <f t="shared" si="64"/>
        <v/>
      </c>
      <c r="R1079" s="9"/>
      <c r="S1079" s="9"/>
      <c r="T1079" s="9"/>
      <c r="U1079" s="9"/>
      <c r="V1079" s="9"/>
      <c r="W1079" s="9"/>
      <c r="X1079" s="9"/>
      <c r="Y1079" s="9"/>
      <c r="Z1079" s="9"/>
      <c r="AA1079" s="9"/>
      <c r="AB1079" s="9"/>
      <c r="AC1079" s="9"/>
      <c r="AD1079" s="9"/>
      <c r="AE1079" s="9"/>
      <c r="AF1079" s="9"/>
      <c r="AG1079" s="9"/>
      <c r="AH1079" s="9"/>
      <c r="AI1079" s="9"/>
      <c r="AJ1079" s="9"/>
      <c r="AK1079" s="9"/>
      <c r="AL1079" s="9"/>
      <c r="AM1079" s="9"/>
      <c r="AN1079" s="9"/>
      <c r="AO1079" s="9"/>
      <c r="AP1079" s="9"/>
      <c r="AQ1079" s="9"/>
      <c r="AR1079" s="9"/>
      <c r="AS1079" s="9"/>
      <c r="AT1079" s="9"/>
      <c r="AU1079" s="9"/>
      <c r="AV1079" s="9"/>
      <c r="AW1079" s="9"/>
      <c r="AX1079" s="9"/>
      <c r="AY1079" s="9"/>
      <c r="AZ1079" s="9"/>
      <c r="BA1079" s="9"/>
      <c r="BB1079" s="9"/>
      <c r="BC1079" s="9"/>
      <c r="BD1079" s="9"/>
      <c r="BE1079" s="9"/>
      <c r="BF1079" s="9"/>
      <c r="BG1079" s="9"/>
      <c r="BH1079" s="9"/>
      <c r="BI1079" s="9"/>
      <c r="BJ1079" s="9"/>
      <c r="BK1079" s="9"/>
      <c r="BL1079" s="9"/>
      <c r="BM1079" s="9"/>
      <c r="BN1079" s="9"/>
      <c r="BO1079" s="9"/>
      <c r="BP1079" s="9"/>
      <c r="BQ1079" s="9"/>
      <c r="BR1079" s="9"/>
      <c r="BS1079" s="9"/>
      <c r="BT1079" s="9"/>
      <c r="BU1079" s="9"/>
      <c r="BV1079" s="9"/>
      <c r="BW1079" s="9"/>
      <c r="BX1079" s="9"/>
      <c r="BY1079" s="9"/>
      <c r="BZ1079" s="9"/>
    </row>
    <row r="1080" spans="1:78">
      <c r="A1080" s="50">
        <f t="shared" si="67"/>
        <v>1069</v>
      </c>
      <c r="C1080" s="11" t="str">
        <f>IFERROR(INDEX('     2022    '!D:D,MATCH('Order Summary'!$A1080,'     2022    '!$AN:$AN,0)),"")</f>
        <v/>
      </c>
      <c r="D1080" s="11" t="str">
        <f>IFERROR(INDEX('     2022    '!C:C,MATCH('Order Summary'!$A1080,'     2022    '!$AN:$AN,0)),"")</f>
        <v/>
      </c>
      <c r="E1080" s="11" t="str">
        <f>IFERROR(INDEX('     2022    '!E:E,MATCH('Order Summary'!$A1080,'     2022    '!$AN:$AN,0)),"")</f>
        <v/>
      </c>
      <c r="F1080" s="96">
        <f>IFERROR(INDEX('     2022    '!AY:AY,MATCH($A1080,'     2022    '!$AN:$AN,0)),0)</f>
        <v>0</v>
      </c>
      <c r="G1080" s="180" t="str">
        <f>IFERROR(IF($O$3&gt;68,INDEX('     2022    '!I:I,MATCH($A1080,'     2022    '!$AN:$AN,0))*(1-'     2022    '!$BA$1),INDEX('     2022    '!I:I,MATCH($A1080,'     2022    '!$AN:$AN,0))),"")</f>
        <v/>
      </c>
      <c r="H1080" s="96">
        <f>IFERROR(INDEX('     2022    '!AZ:AZ,MATCH($A1080,'     2022    '!$AN:$AN,0)),0)</f>
        <v>0</v>
      </c>
      <c r="I1080" s="180" t="str">
        <f>IFERROR(IF($O$3&gt;68,INDEX('     2022    '!M:M,MATCH($A1080,'     2022    '!$AN:$AN,0))*(1-'     2022    '!$BA$1),INDEX('     2022    '!M:M,MATCH($A1080,'     2022    '!$AN:$AN,0))),"")</f>
        <v/>
      </c>
      <c r="J1080" s="181">
        <f t="shared" si="65"/>
        <v>0</v>
      </c>
      <c r="K1080" s="182" t="str">
        <f t="shared" si="66"/>
        <v/>
      </c>
      <c r="L1080" s="53"/>
      <c r="M1080" s="52" t="str">
        <f>IFERROR(INDEX('     2022    '!R:R,MATCH('Order Summary'!$A1080,'     2022    '!$AN:$AN,0)),"")</f>
        <v/>
      </c>
      <c r="N1080" s="52" t="str">
        <f>IFERROR(INDEX('     2022    '!V:V,MATCH('Order Summary'!$A1080,'     2022    '!$AN:$AN,0)),"")</f>
        <v/>
      </c>
      <c r="O1080" s="52" t="str">
        <f>IFERROR(INDEX('     2022    '!S:S,MATCH('Order Summary'!$A1080,'     2022    '!$AN:$AN,0)),"")</f>
        <v/>
      </c>
      <c r="P1080" s="96" t="str">
        <f t="shared" si="64"/>
        <v/>
      </c>
      <c r="R1080" s="9"/>
      <c r="S1080" s="9"/>
      <c r="T1080" s="9"/>
      <c r="U1080" s="9"/>
      <c r="V1080" s="9"/>
      <c r="W1080" s="9"/>
      <c r="X1080" s="9"/>
      <c r="Y1080" s="9"/>
      <c r="Z1080" s="9"/>
      <c r="AA1080" s="9"/>
      <c r="AB1080" s="9"/>
      <c r="AC1080" s="9"/>
      <c r="AD1080" s="9"/>
      <c r="AE1080" s="9"/>
      <c r="AF1080" s="9"/>
      <c r="AG1080" s="9"/>
      <c r="AH1080" s="9"/>
      <c r="AI1080" s="9"/>
      <c r="AJ1080" s="9"/>
      <c r="AK1080" s="9"/>
      <c r="AL1080" s="9"/>
      <c r="AM1080" s="9"/>
      <c r="AN1080" s="9"/>
      <c r="AO1080" s="9"/>
      <c r="AP1080" s="9"/>
      <c r="AQ1080" s="9"/>
      <c r="AR1080" s="9"/>
      <c r="AS1080" s="9"/>
      <c r="AT1080" s="9"/>
      <c r="AU1080" s="9"/>
      <c r="AV1080" s="9"/>
      <c r="AW1080" s="9"/>
      <c r="AX1080" s="9"/>
      <c r="AY1080" s="9"/>
      <c r="AZ1080" s="9"/>
      <c r="BA1080" s="9"/>
      <c r="BB1080" s="9"/>
      <c r="BC1080" s="9"/>
      <c r="BD1080" s="9"/>
      <c r="BE1080" s="9"/>
      <c r="BF1080" s="9"/>
      <c r="BG1080" s="9"/>
      <c r="BH1080" s="9"/>
      <c r="BI1080" s="9"/>
      <c r="BJ1080" s="9"/>
      <c r="BK1080" s="9"/>
      <c r="BL1080" s="9"/>
      <c r="BM1080" s="9"/>
      <c r="BN1080" s="9"/>
      <c r="BO1080" s="9"/>
      <c r="BP1080" s="9"/>
      <c r="BQ1080" s="9"/>
      <c r="BR1080" s="9"/>
      <c r="BS1080" s="9"/>
      <c r="BT1080" s="9"/>
      <c r="BU1080" s="9"/>
      <c r="BV1080" s="9"/>
      <c r="BW1080" s="9"/>
      <c r="BX1080" s="9"/>
      <c r="BY1080" s="9"/>
      <c r="BZ1080" s="9"/>
    </row>
    <row r="1081" spans="1:78">
      <c r="A1081" s="50">
        <f t="shared" si="67"/>
        <v>1070</v>
      </c>
      <c r="C1081" s="11" t="str">
        <f>IFERROR(INDEX('     2022    '!D:D,MATCH('Order Summary'!$A1081,'     2022    '!$AN:$AN,0)),"")</f>
        <v/>
      </c>
      <c r="D1081" s="11" t="str">
        <f>IFERROR(INDEX('     2022    '!C:C,MATCH('Order Summary'!$A1081,'     2022    '!$AN:$AN,0)),"")</f>
        <v/>
      </c>
      <c r="E1081" s="11" t="str">
        <f>IFERROR(INDEX('     2022    '!E:E,MATCH('Order Summary'!$A1081,'     2022    '!$AN:$AN,0)),"")</f>
        <v/>
      </c>
      <c r="F1081" s="96">
        <f>IFERROR(INDEX('     2022    '!AY:AY,MATCH($A1081,'     2022    '!$AN:$AN,0)),0)</f>
        <v>0</v>
      </c>
      <c r="G1081" s="180" t="str">
        <f>IFERROR(IF($O$3&gt;68,INDEX('     2022    '!I:I,MATCH($A1081,'     2022    '!$AN:$AN,0))*(1-'     2022    '!$BA$1),INDEX('     2022    '!I:I,MATCH($A1081,'     2022    '!$AN:$AN,0))),"")</f>
        <v/>
      </c>
      <c r="H1081" s="96">
        <f>IFERROR(INDEX('     2022    '!AZ:AZ,MATCH($A1081,'     2022    '!$AN:$AN,0)),0)</f>
        <v>0</v>
      </c>
      <c r="I1081" s="180" t="str">
        <f>IFERROR(IF($O$3&gt;68,INDEX('     2022    '!M:M,MATCH($A1081,'     2022    '!$AN:$AN,0))*(1-'     2022    '!$BA$1),INDEX('     2022    '!M:M,MATCH($A1081,'     2022    '!$AN:$AN,0))),"")</f>
        <v/>
      </c>
      <c r="J1081" s="181">
        <f t="shared" si="65"/>
        <v>0</v>
      </c>
      <c r="K1081" s="182" t="str">
        <f t="shared" si="66"/>
        <v/>
      </c>
      <c r="L1081" s="53"/>
      <c r="M1081" s="52" t="str">
        <f>IFERROR(INDEX('     2022    '!R:R,MATCH('Order Summary'!$A1081,'     2022    '!$AN:$AN,0)),"")</f>
        <v/>
      </c>
      <c r="N1081" s="52" t="str">
        <f>IFERROR(INDEX('     2022    '!V:V,MATCH('Order Summary'!$A1081,'     2022    '!$AN:$AN,0)),"")</f>
        <v/>
      </c>
      <c r="O1081" s="52" t="str">
        <f>IFERROR(INDEX('     2022    '!S:S,MATCH('Order Summary'!$A1081,'     2022    '!$AN:$AN,0)),"")</f>
        <v/>
      </c>
      <c r="P1081" s="96" t="str">
        <f t="shared" si="64"/>
        <v/>
      </c>
      <c r="R1081" s="9"/>
      <c r="S1081" s="9"/>
      <c r="T1081" s="9"/>
      <c r="U1081" s="9"/>
      <c r="V1081" s="9"/>
      <c r="W1081" s="9"/>
      <c r="X1081" s="9"/>
      <c r="Y1081" s="9"/>
      <c r="Z1081" s="9"/>
      <c r="AA1081" s="9"/>
      <c r="AB1081" s="9"/>
      <c r="AC1081" s="9"/>
      <c r="AD1081" s="9"/>
      <c r="AE1081" s="9"/>
      <c r="AF1081" s="9"/>
      <c r="AG1081" s="9"/>
      <c r="AH1081" s="9"/>
      <c r="AI1081" s="9"/>
      <c r="AJ1081" s="9"/>
      <c r="AK1081" s="9"/>
      <c r="AL1081" s="9"/>
      <c r="AM1081" s="9"/>
      <c r="AN1081" s="9"/>
      <c r="AO1081" s="9"/>
      <c r="AP1081" s="9"/>
      <c r="AQ1081" s="9"/>
      <c r="AR1081" s="9"/>
      <c r="AS1081" s="9"/>
      <c r="AT1081" s="9"/>
      <c r="AU1081" s="9"/>
      <c r="AV1081" s="9"/>
      <c r="AW1081" s="9"/>
      <c r="AX1081" s="9"/>
      <c r="AY1081" s="9"/>
      <c r="AZ1081" s="9"/>
      <c r="BA1081" s="9"/>
      <c r="BB1081" s="9"/>
      <c r="BC1081" s="9"/>
      <c r="BD1081" s="9"/>
      <c r="BE1081" s="9"/>
      <c r="BF1081" s="9"/>
      <c r="BG1081" s="9"/>
      <c r="BH1081" s="9"/>
      <c r="BI1081" s="9"/>
      <c r="BJ1081" s="9"/>
      <c r="BK1081" s="9"/>
      <c r="BL1081" s="9"/>
      <c r="BM1081" s="9"/>
      <c r="BN1081" s="9"/>
      <c r="BO1081" s="9"/>
      <c r="BP1081" s="9"/>
      <c r="BQ1081" s="9"/>
      <c r="BR1081" s="9"/>
      <c r="BS1081" s="9"/>
      <c r="BT1081" s="9"/>
      <c r="BU1081" s="9"/>
      <c r="BV1081" s="9"/>
      <c r="BW1081" s="9"/>
      <c r="BX1081" s="9"/>
      <c r="BY1081" s="9"/>
      <c r="BZ1081" s="9"/>
    </row>
    <row r="1082" spans="1:78">
      <c r="A1082" s="50">
        <f t="shared" si="67"/>
        <v>1071</v>
      </c>
      <c r="C1082" s="11" t="str">
        <f>IFERROR(INDEX('     2022    '!D:D,MATCH('Order Summary'!$A1082,'     2022    '!$AN:$AN,0)),"")</f>
        <v/>
      </c>
      <c r="D1082" s="11" t="str">
        <f>IFERROR(INDEX('     2022    '!C:C,MATCH('Order Summary'!$A1082,'     2022    '!$AN:$AN,0)),"")</f>
        <v/>
      </c>
      <c r="E1082" s="11" t="str">
        <f>IFERROR(INDEX('     2022    '!E:E,MATCH('Order Summary'!$A1082,'     2022    '!$AN:$AN,0)),"")</f>
        <v/>
      </c>
      <c r="F1082" s="96">
        <f>IFERROR(INDEX('     2022    '!AY:AY,MATCH($A1082,'     2022    '!$AN:$AN,0)),0)</f>
        <v>0</v>
      </c>
      <c r="G1082" s="180" t="str">
        <f>IFERROR(IF($O$3&gt;68,INDEX('     2022    '!I:I,MATCH($A1082,'     2022    '!$AN:$AN,0))*(1-'     2022    '!$BA$1),INDEX('     2022    '!I:I,MATCH($A1082,'     2022    '!$AN:$AN,0))),"")</f>
        <v/>
      </c>
      <c r="H1082" s="96">
        <f>IFERROR(INDEX('     2022    '!AZ:AZ,MATCH($A1082,'     2022    '!$AN:$AN,0)),0)</f>
        <v>0</v>
      </c>
      <c r="I1082" s="180" t="str">
        <f>IFERROR(IF($O$3&gt;68,INDEX('     2022    '!M:M,MATCH($A1082,'     2022    '!$AN:$AN,0))*(1-'     2022    '!$BA$1),INDEX('     2022    '!M:M,MATCH($A1082,'     2022    '!$AN:$AN,0))),"")</f>
        <v/>
      </c>
      <c r="J1082" s="181">
        <f t="shared" si="65"/>
        <v>0</v>
      </c>
      <c r="K1082" s="182" t="str">
        <f t="shared" si="66"/>
        <v/>
      </c>
      <c r="L1082" s="53"/>
      <c r="M1082" s="52" t="str">
        <f>IFERROR(INDEX('     2022    '!R:R,MATCH('Order Summary'!$A1082,'     2022    '!$AN:$AN,0)),"")</f>
        <v/>
      </c>
      <c r="N1082" s="52" t="str">
        <f>IFERROR(INDEX('     2022    '!V:V,MATCH('Order Summary'!$A1082,'     2022    '!$AN:$AN,0)),"")</f>
        <v/>
      </c>
      <c r="O1082" s="52" t="str">
        <f>IFERROR(INDEX('     2022    '!S:S,MATCH('Order Summary'!$A1082,'     2022    '!$AN:$AN,0)),"")</f>
        <v/>
      </c>
      <c r="P1082" s="96" t="str">
        <f t="shared" si="64"/>
        <v/>
      </c>
      <c r="R1082" s="9"/>
      <c r="S1082" s="9"/>
      <c r="T1082" s="9"/>
      <c r="U1082" s="9"/>
      <c r="V1082" s="9"/>
      <c r="W1082" s="9"/>
      <c r="X1082" s="9"/>
      <c r="Y1082" s="9"/>
      <c r="Z1082" s="9"/>
      <c r="AA1082" s="9"/>
      <c r="AB1082" s="9"/>
      <c r="AC1082" s="9"/>
      <c r="AD1082" s="9"/>
      <c r="AE1082" s="9"/>
      <c r="AF1082" s="9"/>
      <c r="AG1082" s="9"/>
      <c r="AH1082" s="9"/>
      <c r="AI1082" s="9"/>
      <c r="AJ1082" s="9"/>
      <c r="AK1082" s="9"/>
      <c r="AL1082" s="9"/>
      <c r="AM1082" s="9"/>
      <c r="AN1082" s="9"/>
      <c r="AO1082" s="9"/>
      <c r="AP1082" s="9"/>
      <c r="AQ1082" s="9"/>
      <c r="AR1082" s="9"/>
      <c r="AS1082" s="9"/>
      <c r="AT1082" s="9"/>
      <c r="AU1082" s="9"/>
      <c r="AV1082" s="9"/>
      <c r="AW1082" s="9"/>
      <c r="AX1082" s="9"/>
      <c r="AY1082" s="9"/>
      <c r="AZ1082" s="9"/>
      <c r="BA1082" s="9"/>
      <c r="BB1082" s="9"/>
      <c r="BC1082" s="9"/>
      <c r="BD1082" s="9"/>
      <c r="BE1082" s="9"/>
      <c r="BF1082" s="9"/>
      <c r="BG1082" s="9"/>
      <c r="BH1082" s="9"/>
      <c r="BI1082" s="9"/>
      <c r="BJ1082" s="9"/>
      <c r="BK1082" s="9"/>
      <c r="BL1082" s="9"/>
      <c r="BM1082" s="9"/>
      <c r="BN1082" s="9"/>
      <c r="BO1082" s="9"/>
      <c r="BP1082" s="9"/>
      <c r="BQ1082" s="9"/>
      <c r="BR1082" s="9"/>
      <c r="BS1082" s="9"/>
      <c r="BT1082" s="9"/>
      <c r="BU1082" s="9"/>
      <c r="BV1082" s="9"/>
      <c r="BW1082" s="9"/>
      <c r="BX1082" s="9"/>
      <c r="BY1082" s="9"/>
      <c r="BZ1082" s="9"/>
    </row>
    <row r="1083" spans="1:78">
      <c r="A1083" s="50">
        <f t="shared" si="67"/>
        <v>1072</v>
      </c>
      <c r="C1083" s="11" t="str">
        <f>IFERROR(INDEX('     2022    '!D:D,MATCH('Order Summary'!$A1083,'     2022    '!$AN:$AN,0)),"")</f>
        <v/>
      </c>
      <c r="D1083" s="11" t="str">
        <f>IFERROR(INDEX('     2022    '!C:C,MATCH('Order Summary'!$A1083,'     2022    '!$AN:$AN,0)),"")</f>
        <v/>
      </c>
      <c r="E1083" s="11" t="str">
        <f>IFERROR(INDEX('     2022    '!E:E,MATCH('Order Summary'!$A1083,'     2022    '!$AN:$AN,0)),"")</f>
        <v/>
      </c>
      <c r="F1083" s="96">
        <f>IFERROR(INDEX('     2022    '!AY:AY,MATCH($A1083,'     2022    '!$AN:$AN,0)),0)</f>
        <v>0</v>
      </c>
      <c r="G1083" s="180" t="str">
        <f>IFERROR(IF($O$3&gt;68,INDEX('     2022    '!I:I,MATCH($A1083,'     2022    '!$AN:$AN,0))*(1-'     2022    '!$BA$1),INDEX('     2022    '!I:I,MATCH($A1083,'     2022    '!$AN:$AN,0))),"")</f>
        <v/>
      </c>
      <c r="H1083" s="96">
        <f>IFERROR(INDEX('     2022    '!AZ:AZ,MATCH($A1083,'     2022    '!$AN:$AN,0)),0)</f>
        <v>0</v>
      </c>
      <c r="I1083" s="180" t="str">
        <f>IFERROR(IF($O$3&gt;68,INDEX('     2022    '!M:M,MATCH($A1083,'     2022    '!$AN:$AN,0))*(1-'     2022    '!$BA$1),INDEX('     2022    '!M:M,MATCH($A1083,'     2022    '!$AN:$AN,0))),"")</f>
        <v/>
      </c>
      <c r="J1083" s="181">
        <f t="shared" si="65"/>
        <v>0</v>
      </c>
      <c r="K1083" s="182" t="str">
        <f t="shared" si="66"/>
        <v/>
      </c>
      <c r="L1083" s="53"/>
      <c r="M1083" s="52" t="str">
        <f>IFERROR(INDEX('     2022    '!R:R,MATCH('Order Summary'!$A1083,'     2022    '!$AN:$AN,0)),"")</f>
        <v/>
      </c>
      <c r="N1083" s="52" t="str">
        <f>IFERROR(INDEX('     2022    '!V:V,MATCH('Order Summary'!$A1083,'     2022    '!$AN:$AN,0)),"")</f>
        <v/>
      </c>
      <c r="O1083" s="52" t="str">
        <f>IFERROR(INDEX('     2022    '!S:S,MATCH('Order Summary'!$A1083,'     2022    '!$AN:$AN,0)),"")</f>
        <v/>
      </c>
      <c r="P1083" s="96" t="str">
        <f t="shared" si="64"/>
        <v/>
      </c>
      <c r="R1083" s="9"/>
      <c r="S1083" s="9"/>
      <c r="T1083" s="9"/>
      <c r="U1083" s="9"/>
      <c r="V1083" s="9"/>
      <c r="W1083" s="9"/>
      <c r="X1083" s="9"/>
      <c r="Y1083" s="9"/>
      <c r="Z1083" s="9"/>
      <c r="AA1083" s="9"/>
      <c r="AB1083" s="9"/>
      <c r="AC1083" s="9"/>
      <c r="AD1083" s="9"/>
      <c r="AE1083" s="9"/>
      <c r="AF1083" s="9"/>
      <c r="AG1083" s="9"/>
      <c r="AH1083" s="9"/>
      <c r="AI1083" s="9"/>
      <c r="AJ1083" s="9"/>
      <c r="AK1083" s="9"/>
      <c r="AL1083" s="9"/>
      <c r="AM1083" s="9"/>
      <c r="AN1083" s="9"/>
      <c r="AO1083" s="9"/>
      <c r="AP1083" s="9"/>
      <c r="AQ1083" s="9"/>
      <c r="AR1083" s="9"/>
      <c r="AS1083" s="9"/>
      <c r="AT1083" s="9"/>
      <c r="AU1083" s="9"/>
      <c r="AV1083" s="9"/>
      <c r="AW1083" s="9"/>
      <c r="AX1083" s="9"/>
      <c r="AY1083" s="9"/>
      <c r="AZ1083" s="9"/>
      <c r="BA1083" s="9"/>
      <c r="BB1083" s="9"/>
      <c r="BC1083" s="9"/>
      <c r="BD1083" s="9"/>
      <c r="BE1083" s="9"/>
      <c r="BF1083" s="9"/>
      <c r="BG1083" s="9"/>
      <c r="BH1083" s="9"/>
      <c r="BI1083" s="9"/>
      <c r="BJ1083" s="9"/>
      <c r="BK1083" s="9"/>
      <c r="BL1083" s="9"/>
      <c r="BM1083" s="9"/>
      <c r="BN1083" s="9"/>
      <c r="BO1083" s="9"/>
      <c r="BP1083" s="9"/>
      <c r="BQ1083" s="9"/>
      <c r="BR1083" s="9"/>
      <c r="BS1083" s="9"/>
      <c r="BT1083" s="9"/>
      <c r="BU1083" s="9"/>
      <c r="BV1083" s="9"/>
      <c r="BW1083" s="9"/>
      <c r="BX1083" s="9"/>
      <c r="BY1083" s="9"/>
      <c r="BZ1083" s="9"/>
    </row>
    <row r="1084" spans="1:78">
      <c r="A1084" s="50">
        <f t="shared" si="67"/>
        <v>1073</v>
      </c>
      <c r="C1084" s="11" t="str">
        <f>IFERROR(INDEX('     2022    '!D:D,MATCH('Order Summary'!$A1084,'     2022    '!$AN:$AN,0)),"")</f>
        <v/>
      </c>
      <c r="D1084" s="11" t="str">
        <f>IFERROR(INDEX('     2022    '!C:C,MATCH('Order Summary'!$A1084,'     2022    '!$AN:$AN,0)),"")</f>
        <v/>
      </c>
      <c r="E1084" s="11" t="str">
        <f>IFERROR(INDEX('     2022    '!E:E,MATCH('Order Summary'!$A1084,'     2022    '!$AN:$AN,0)),"")</f>
        <v/>
      </c>
      <c r="F1084" s="96">
        <f>IFERROR(INDEX('     2022    '!AY:AY,MATCH($A1084,'     2022    '!$AN:$AN,0)),0)</f>
        <v>0</v>
      </c>
      <c r="G1084" s="180" t="str">
        <f>IFERROR(IF($O$3&gt;68,INDEX('     2022    '!I:I,MATCH($A1084,'     2022    '!$AN:$AN,0))*(1-'     2022    '!$BA$1),INDEX('     2022    '!I:I,MATCH($A1084,'     2022    '!$AN:$AN,0))),"")</f>
        <v/>
      </c>
      <c r="H1084" s="96">
        <f>IFERROR(INDEX('     2022    '!AZ:AZ,MATCH($A1084,'     2022    '!$AN:$AN,0)),0)</f>
        <v>0</v>
      </c>
      <c r="I1084" s="180" t="str">
        <f>IFERROR(IF($O$3&gt;68,INDEX('     2022    '!M:M,MATCH($A1084,'     2022    '!$AN:$AN,0))*(1-'     2022    '!$BA$1),INDEX('     2022    '!M:M,MATCH($A1084,'     2022    '!$AN:$AN,0))),"")</f>
        <v/>
      </c>
      <c r="J1084" s="181">
        <f t="shared" si="65"/>
        <v>0</v>
      </c>
      <c r="K1084" s="182" t="str">
        <f t="shared" si="66"/>
        <v/>
      </c>
      <c r="L1084" s="53"/>
      <c r="M1084" s="52" t="str">
        <f>IFERROR(INDEX('     2022    '!R:R,MATCH('Order Summary'!$A1084,'     2022    '!$AN:$AN,0)),"")</f>
        <v/>
      </c>
      <c r="N1084" s="52" t="str">
        <f>IFERROR(INDEX('     2022    '!V:V,MATCH('Order Summary'!$A1084,'     2022    '!$AN:$AN,0)),"")</f>
        <v/>
      </c>
      <c r="O1084" s="52" t="str">
        <f>IFERROR(INDEX('     2022    '!S:S,MATCH('Order Summary'!$A1084,'     2022    '!$AN:$AN,0)),"")</f>
        <v/>
      </c>
      <c r="P1084" s="96" t="str">
        <f t="shared" si="64"/>
        <v/>
      </c>
      <c r="R1084" s="9"/>
      <c r="S1084" s="9"/>
      <c r="T1084" s="9"/>
      <c r="U1084" s="9"/>
      <c r="V1084" s="9"/>
      <c r="W1084" s="9"/>
      <c r="X1084" s="9"/>
      <c r="Y1084" s="9"/>
      <c r="Z1084" s="9"/>
      <c r="AA1084" s="9"/>
      <c r="AB1084" s="9"/>
      <c r="AC1084" s="9"/>
      <c r="AD1084" s="9"/>
      <c r="AE1084" s="9"/>
      <c r="AF1084" s="9"/>
      <c r="AG1084" s="9"/>
      <c r="AH1084" s="9"/>
      <c r="AI1084" s="9"/>
      <c r="AJ1084" s="9"/>
      <c r="AK1084" s="9"/>
      <c r="AL1084" s="9"/>
      <c r="AM1084" s="9"/>
      <c r="AN1084" s="9"/>
      <c r="AO1084" s="9"/>
      <c r="AP1084" s="9"/>
      <c r="AQ1084" s="9"/>
      <c r="AR1084" s="9"/>
      <c r="AS1084" s="9"/>
      <c r="AT1084" s="9"/>
      <c r="AU1084" s="9"/>
      <c r="AV1084" s="9"/>
      <c r="AW1084" s="9"/>
      <c r="AX1084" s="9"/>
      <c r="AY1084" s="9"/>
      <c r="AZ1084" s="9"/>
      <c r="BA1084" s="9"/>
      <c r="BB1084" s="9"/>
      <c r="BC1084" s="9"/>
      <c r="BD1084" s="9"/>
      <c r="BE1084" s="9"/>
      <c r="BF1084" s="9"/>
      <c r="BG1084" s="9"/>
      <c r="BH1084" s="9"/>
      <c r="BI1084" s="9"/>
      <c r="BJ1084" s="9"/>
      <c r="BK1084" s="9"/>
      <c r="BL1084" s="9"/>
      <c r="BM1084" s="9"/>
      <c r="BN1084" s="9"/>
      <c r="BO1084" s="9"/>
      <c r="BP1084" s="9"/>
      <c r="BQ1084" s="9"/>
      <c r="BR1084" s="9"/>
      <c r="BS1084" s="9"/>
      <c r="BT1084" s="9"/>
      <c r="BU1084" s="9"/>
      <c r="BV1084" s="9"/>
      <c r="BW1084" s="9"/>
      <c r="BX1084" s="9"/>
      <c r="BY1084" s="9"/>
      <c r="BZ1084" s="9"/>
    </row>
    <row r="1085" spans="1:78">
      <c r="A1085" s="50">
        <f t="shared" si="67"/>
        <v>1074</v>
      </c>
      <c r="C1085" s="11" t="str">
        <f>IFERROR(INDEX('     2022    '!D:D,MATCH('Order Summary'!$A1085,'     2022    '!$AN:$AN,0)),"")</f>
        <v/>
      </c>
      <c r="D1085" s="11" t="str">
        <f>IFERROR(INDEX('     2022    '!C:C,MATCH('Order Summary'!$A1085,'     2022    '!$AN:$AN,0)),"")</f>
        <v/>
      </c>
      <c r="E1085" s="11" t="str">
        <f>IFERROR(INDEX('     2022    '!E:E,MATCH('Order Summary'!$A1085,'     2022    '!$AN:$AN,0)),"")</f>
        <v/>
      </c>
      <c r="F1085" s="96">
        <f>IFERROR(INDEX('     2022    '!AY:AY,MATCH($A1085,'     2022    '!$AN:$AN,0)),0)</f>
        <v>0</v>
      </c>
      <c r="G1085" s="180" t="str">
        <f>IFERROR(IF($O$3&gt;68,INDEX('     2022    '!I:I,MATCH($A1085,'     2022    '!$AN:$AN,0))*(1-'     2022    '!$BA$1),INDEX('     2022    '!I:I,MATCH($A1085,'     2022    '!$AN:$AN,0))),"")</f>
        <v/>
      </c>
      <c r="H1085" s="96">
        <f>IFERROR(INDEX('     2022    '!AZ:AZ,MATCH($A1085,'     2022    '!$AN:$AN,0)),0)</f>
        <v>0</v>
      </c>
      <c r="I1085" s="180" t="str">
        <f>IFERROR(IF($O$3&gt;68,INDEX('     2022    '!M:M,MATCH($A1085,'     2022    '!$AN:$AN,0))*(1-'     2022    '!$BA$1),INDEX('     2022    '!M:M,MATCH($A1085,'     2022    '!$AN:$AN,0))),"")</f>
        <v/>
      </c>
      <c r="J1085" s="181">
        <f t="shared" si="65"/>
        <v>0</v>
      </c>
      <c r="K1085" s="182" t="str">
        <f t="shared" si="66"/>
        <v/>
      </c>
      <c r="L1085" s="53"/>
      <c r="M1085" s="52" t="str">
        <f>IFERROR(INDEX('     2022    '!R:R,MATCH('Order Summary'!$A1085,'     2022    '!$AN:$AN,0)),"")</f>
        <v/>
      </c>
      <c r="N1085" s="52" t="str">
        <f>IFERROR(INDEX('     2022    '!V:V,MATCH('Order Summary'!$A1085,'     2022    '!$AN:$AN,0)),"")</f>
        <v/>
      </c>
      <c r="O1085" s="52" t="str">
        <f>IFERROR(INDEX('     2022    '!S:S,MATCH('Order Summary'!$A1085,'     2022    '!$AN:$AN,0)),"")</f>
        <v/>
      </c>
      <c r="P1085" s="96" t="str">
        <f t="shared" si="64"/>
        <v/>
      </c>
      <c r="R1085" s="9"/>
      <c r="S1085" s="9"/>
      <c r="T1085" s="9"/>
      <c r="U1085" s="9"/>
      <c r="V1085" s="9"/>
      <c r="W1085" s="9"/>
      <c r="X1085" s="9"/>
      <c r="Y1085" s="9"/>
      <c r="Z1085" s="9"/>
      <c r="AA1085" s="9"/>
      <c r="AB1085" s="9"/>
      <c r="AC1085" s="9"/>
      <c r="AD1085" s="9"/>
      <c r="AE1085" s="9"/>
      <c r="AF1085" s="9"/>
      <c r="AG1085" s="9"/>
      <c r="AH1085" s="9"/>
      <c r="AI1085" s="9"/>
      <c r="AJ1085" s="9"/>
      <c r="AK1085" s="9"/>
      <c r="AL1085" s="9"/>
      <c r="AM1085" s="9"/>
      <c r="AN1085" s="9"/>
      <c r="AO1085" s="9"/>
      <c r="AP1085" s="9"/>
      <c r="AQ1085" s="9"/>
      <c r="AR1085" s="9"/>
      <c r="AS1085" s="9"/>
      <c r="AT1085" s="9"/>
      <c r="AU1085" s="9"/>
      <c r="AV1085" s="9"/>
      <c r="AW1085" s="9"/>
      <c r="AX1085" s="9"/>
      <c r="AY1085" s="9"/>
      <c r="AZ1085" s="9"/>
      <c r="BA1085" s="9"/>
      <c r="BB1085" s="9"/>
      <c r="BC1085" s="9"/>
      <c r="BD1085" s="9"/>
      <c r="BE1085" s="9"/>
      <c r="BF1085" s="9"/>
      <c r="BG1085" s="9"/>
      <c r="BH1085" s="9"/>
      <c r="BI1085" s="9"/>
      <c r="BJ1085" s="9"/>
      <c r="BK1085" s="9"/>
      <c r="BL1085" s="9"/>
      <c r="BM1085" s="9"/>
      <c r="BN1085" s="9"/>
      <c r="BO1085" s="9"/>
      <c r="BP1085" s="9"/>
      <c r="BQ1085" s="9"/>
      <c r="BR1085" s="9"/>
      <c r="BS1085" s="9"/>
      <c r="BT1085" s="9"/>
      <c r="BU1085" s="9"/>
      <c r="BV1085" s="9"/>
      <c r="BW1085" s="9"/>
      <c r="BX1085" s="9"/>
      <c r="BY1085" s="9"/>
      <c r="BZ1085" s="9"/>
    </row>
    <row r="1086" spans="1:78">
      <c r="A1086" s="50">
        <f t="shared" si="67"/>
        <v>1075</v>
      </c>
      <c r="C1086" s="11" t="str">
        <f>IFERROR(INDEX('     2022    '!D:D,MATCH('Order Summary'!$A1086,'     2022    '!$AN:$AN,0)),"")</f>
        <v/>
      </c>
      <c r="D1086" s="11" t="str">
        <f>IFERROR(INDEX('     2022    '!C:C,MATCH('Order Summary'!$A1086,'     2022    '!$AN:$AN,0)),"")</f>
        <v/>
      </c>
      <c r="E1086" s="11" t="str">
        <f>IFERROR(INDEX('     2022    '!E:E,MATCH('Order Summary'!$A1086,'     2022    '!$AN:$AN,0)),"")</f>
        <v/>
      </c>
      <c r="F1086" s="96">
        <f>IFERROR(INDEX('     2022    '!AY:AY,MATCH($A1086,'     2022    '!$AN:$AN,0)),0)</f>
        <v>0</v>
      </c>
      <c r="G1086" s="180" t="str">
        <f>IFERROR(IF($O$3&gt;68,INDEX('     2022    '!I:I,MATCH($A1086,'     2022    '!$AN:$AN,0))*(1-'     2022    '!$BA$1),INDEX('     2022    '!I:I,MATCH($A1086,'     2022    '!$AN:$AN,0))),"")</f>
        <v/>
      </c>
      <c r="H1086" s="96">
        <f>IFERROR(INDEX('     2022    '!AZ:AZ,MATCH($A1086,'     2022    '!$AN:$AN,0)),0)</f>
        <v>0</v>
      </c>
      <c r="I1086" s="180" t="str">
        <f>IFERROR(IF($O$3&gt;68,INDEX('     2022    '!M:M,MATCH($A1086,'     2022    '!$AN:$AN,0))*(1-'     2022    '!$BA$1),INDEX('     2022    '!M:M,MATCH($A1086,'     2022    '!$AN:$AN,0))),"")</f>
        <v/>
      </c>
      <c r="J1086" s="181">
        <f t="shared" si="65"/>
        <v>0</v>
      </c>
      <c r="K1086" s="182" t="str">
        <f t="shared" si="66"/>
        <v/>
      </c>
      <c r="L1086" s="53"/>
      <c r="M1086" s="52" t="str">
        <f>IFERROR(INDEX('     2022    '!R:R,MATCH('Order Summary'!$A1086,'     2022    '!$AN:$AN,0)),"")</f>
        <v/>
      </c>
      <c r="N1086" s="52" t="str">
        <f>IFERROR(INDEX('     2022    '!V:V,MATCH('Order Summary'!$A1086,'     2022    '!$AN:$AN,0)),"")</f>
        <v/>
      </c>
      <c r="O1086" s="52" t="str">
        <f>IFERROR(INDEX('     2022    '!S:S,MATCH('Order Summary'!$A1086,'     2022    '!$AN:$AN,0)),"")</f>
        <v/>
      </c>
      <c r="P1086" s="96" t="str">
        <f t="shared" si="64"/>
        <v/>
      </c>
      <c r="R1086" s="9"/>
      <c r="S1086" s="9"/>
      <c r="T1086" s="9"/>
      <c r="U1086" s="9"/>
      <c r="V1086" s="9"/>
      <c r="W1086" s="9"/>
      <c r="X1086" s="9"/>
      <c r="Y1086" s="9"/>
      <c r="Z1086" s="9"/>
      <c r="AA1086" s="9"/>
      <c r="AB1086" s="9"/>
      <c r="AC1086" s="9"/>
      <c r="AD1086" s="9"/>
      <c r="AE1086" s="9"/>
      <c r="AF1086" s="9"/>
      <c r="AG1086" s="9"/>
      <c r="AH1086" s="9"/>
      <c r="AI1086" s="9"/>
      <c r="AJ1086" s="9"/>
      <c r="AK1086" s="9"/>
      <c r="AL1086" s="9"/>
      <c r="AM1086" s="9"/>
      <c r="AN1086" s="9"/>
      <c r="AO1086" s="9"/>
      <c r="AP1086" s="9"/>
      <c r="AQ1086" s="9"/>
      <c r="AR1086" s="9"/>
      <c r="AS1086" s="9"/>
      <c r="AT1086" s="9"/>
      <c r="AU1086" s="9"/>
      <c r="AV1086" s="9"/>
      <c r="AW1086" s="9"/>
      <c r="AX1086" s="9"/>
      <c r="AY1086" s="9"/>
      <c r="AZ1086" s="9"/>
      <c r="BA1086" s="9"/>
      <c r="BB1086" s="9"/>
      <c r="BC1086" s="9"/>
      <c r="BD1086" s="9"/>
      <c r="BE1086" s="9"/>
      <c r="BF1086" s="9"/>
      <c r="BG1086" s="9"/>
      <c r="BH1086" s="9"/>
      <c r="BI1086" s="9"/>
      <c r="BJ1086" s="9"/>
      <c r="BK1086" s="9"/>
      <c r="BL1086" s="9"/>
      <c r="BM1086" s="9"/>
      <c r="BN1086" s="9"/>
      <c r="BO1086" s="9"/>
      <c r="BP1086" s="9"/>
      <c r="BQ1086" s="9"/>
      <c r="BR1086" s="9"/>
      <c r="BS1086" s="9"/>
      <c r="BT1086" s="9"/>
      <c r="BU1086" s="9"/>
      <c r="BV1086" s="9"/>
      <c r="BW1086" s="9"/>
      <c r="BX1086" s="9"/>
      <c r="BY1086" s="9"/>
      <c r="BZ1086" s="9"/>
    </row>
    <row r="1087" spans="1:78">
      <c r="A1087" s="50">
        <f t="shared" si="67"/>
        <v>1076</v>
      </c>
      <c r="C1087" s="11" t="str">
        <f>IFERROR(INDEX('     2022    '!D:D,MATCH('Order Summary'!$A1087,'     2022    '!$AN:$AN,0)),"")</f>
        <v/>
      </c>
      <c r="D1087" s="11" t="str">
        <f>IFERROR(INDEX('     2022    '!C:C,MATCH('Order Summary'!$A1087,'     2022    '!$AN:$AN,0)),"")</f>
        <v/>
      </c>
      <c r="E1087" s="11" t="str">
        <f>IFERROR(INDEX('     2022    '!E:E,MATCH('Order Summary'!$A1087,'     2022    '!$AN:$AN,0)),"")</f>
        <v/>
      </c>
      <c r="F1087" s="96">
        <f>IFERROR(INDEX('     2022    '!AY:AY,MATCH($A1087,'     2022    '!$AN:$AN,0)),0)</f>
        <v>0</v>
      </c>
      <c r="G1087" s="180" t="str">
        <f>IFERROR(IF($O$3&gt;68,INDEX('     2022    '!I:I,MATCH($A1087,'     2022    '!$AN:$AN,0))*(1-'     2022    '!$BA$1),INDEX('     2022    '!I:I,MATCH($A1087,'     2022    '!$AN:$AN,0))),"")</f>
        <v/>
      </c>
      <c r="H1087" s="96">
        <f>IFERROR(INDEX('     2022    '!AZ:AZ,MATCH($A1087,'     2022    '!$AN:$AN,0)),0)</f>
        <v>0</v>
      </c>
      <c r="I1087" s="180" t="str">
        <f>IFERROR(IF($O$3&gt;68,INDEX('     2022    '!M:M,MATCH($A1087,'     2022    '!$AN:$AN,0))*(1-'     2022    '!$BA$1),INDEX('     2022    '!M:M,MATCH($A1087,'     2022    '!$AN:$AN,0))),"")</f>
        <v/>
      </c>
      <c r="J1087" s="181">
        <f t="shared" si="65"/>
        <v>0</v>
      </c>
      <c r="K1087" s="182" t="str">
        <f t="shared" si="66"/>
        <v/>
      </c>
      <c r="L1087" s="53"/>
      <c r="M1087" s="52" t="str">
        <f>IFERROR(INDEX('     2022    '!R:R,MATCH('Order Summary'!$A1087,'     2022    '!$AN:$AN,0)),"")</f>
        <v/>
      </c>
      <c r="N1087" s="52" t="str">
        <f>IFERROR(INDEX('     2022    '!V:V,MATCH('Order Summary'!$A1087,'     2022    '!$AN:$AN,0)),"")</f>
        <v/>
      </c>
      <c r="O1087" s="52" t="str">
        <f>IFERROR(INDEX('     2022    '!S:S,MATCH('Order Summary'!$A1087,'     2022    '!$AN:$AN,0)),"")</f>
        <v/>
      </c>
      <c r="P1087" s="96" t="str">
        <f t="shared" si="64"/>
        <v/>
      </c>
      <c r="R1087" s="9"/>
      <c r="S1087" s="9"/>
      <c r="T1087" s="9"/>
      <c r="U1087" s="9"/>
      <c r="V1087" s="9"/>
      <c r="W1087" s="9"/>
      <c r="X1087" s="9"/>
      <c r="Y1087" s="9"/>
      <c r="Z1087" s="9"/>
      <c r="AA1087" s="9"/>
      <c r="AB1087" s="9"/>
      <c r="AC1087" s="9"/>
      <c r="AD1087" s="9"/>
      <c r="AE1087" s="9"/>
      <c r="AF1087" s="9"/>
      <c r="AG1087" s="9"/>
      <c r="AH1087" s="9"/>
      <c r="AI1087" s="9"/>
      <c r="AJ1087" s="9"/>
      <c r="AK1087" s="9"/>
      <c r="AL1087" s="9"/>
      <c r="AM1087" s="9"/>
      <c r="AN1087" s="9"/>
      <c r="AO1087" s="9"/>
      <c r="AP1087" s="9"/>
      <c r="AQ1087" s="9"/>
      <c r="AR1087" s="9"/>
      <c r="AS1087" s="9"/>
      <c r="AT1087" s="9"/>
      <c r="AU1087" s="9"/>
      <c r="AV1087" s="9"/>
      <c r="AW1087" s="9"/>
      <c r="AX1087" s="9"/>
      <c r="AY1087" s="9"/>
      <c r="AZ1087" s="9"/>
      <c r="BA1087" s="9"/>
      <c r="BB1087" s="9"/>
      <c r="BC1087" s="9"/>
      <c r="BD1087" s="9"/>
      <c r="BE1087" s="9"/>
      <c r="BF1087" s="9"/>
      <c r="BG1087" s="9"/>
      <c r="BH1087" s="9"/>
      <c r="BI1087" s="9"/>
      <c r="BJ1087" s="9"/>
      <c r="BK1087" s="9"/>
      <c r="BL1087" s="9"/>
      <c r="BM1087" s="9"/>
      <c r="BN1087" s="9"/>
      <c r="BO1087" s="9"/>
      <c r="BP1087" s="9"/>
      <c r="BQ1087" s="9"/>
      <c r="BR1087" s="9"/>
      <c r="BS1087" s="9"/>
      <c r="BT1087" s="9"/>
      <c r="BU1087" s="9"/>
      <c r="BV1087" s="9"/>
      <c r="BW1087" s="9"/>
      <c r="BX1087" s="9"/>
      <c r="BY1087" s="9"/>
      <c r="BZ1087" s="9"/>
    </row>
    <row r="1088" spans="1:78">
      <c r="A1088" s="50">
        <f t="shared" si="67"/>
        <v>1077</v>
      </c>
      <c r="C1088" s="11" t="str">
        <f>IFERROR(INDEX('     2022    '!D:D,MATCH('Order Summary'!$A1088,'     2022    '!$AN:$AN,0)),"")</f>
        <v/>
      </c>
      <c r="D1088" s="11" t="str">
        <f>IFERROR(INDEX('     2022    '!C:C,MATCH('Order Summary'!$A1088,'     2022    '!$AN:$AN,0)),"")</f>
        <v/>
      </c>
      <c r="E1088" s="11" t="str">
        <f>IFERROR(INDEX('     2022    '!E:E,MATCH('Order Summary'!$A1088,'     2022    '!$AN:$AN,0)),"")</f>
        <v/>
      </c>
      <c r="F1088" s="96">
        <f>IFERROR(INDEX('     2022    '!AY:AY,MATCH($A1088,'     2022    '!$AN:$AN,0)),0)</f>
        <v>0</v>
      </c>
      <c r="G1088" s="180" t="str">
        <f>IFERROR(IF($O$3&gt;68,INDEX('     2022    '!I:I,MATCH($A1088,'     2022    '!$AN:$AN,0))*(1-'     2022    '!$BA$1),INDEX('     2022    '!I:I,MATCH($A1088,'     2022    '!$AN:$AN,0))),"")</f>
        <v/>
      </c>
      <c r="H1088" s="96">
        <f>IFERROR(INDEX('     2022    '!AZ:AZ,MATCH($A1088,'     2022    '!$AN:$AN,0)),0)</f>
        <v>0</v>
      </c>
      <c r="I1088" s="180" t="str">
        <f>IFERROR(IF($O$3&gt;68,INDEX('     2022    '!M:M,MATCH($A1088,'     2022    '!$AN:$AN,0))*(1-'     2022    '!$BA$1),INDEX('     2022    '!M:M,MATCH($A1088,'     2022    '!$AN:$AN,0))),"")</f>
        <v/>
      </c>
      <c r="J1088" s="181">
        <f t="shared" si="65"/>
        <v>0</v>
      </c>
      <c r="K1088" s="182" t="str">
        <f t="shared" si="66"/>
        <v/>
      </c>
      <c r="L1088" s="53"/>
      <c r="M1088" s="52" t="str">
        <f>IFERROR(INDEX('     2022    '!R:R,MATCH('Order Summary'!$A1088,'     2022    '!$AN:$AN,0)),"")</f>
        <v/>
      </c>
      <c r="N1088" s="52" t="str">
        <f>IFERROR(INDEX('     2022    '!V:V,MATCH('Order Summary'!$A1088,'     2022    '!$AN:$AN,0)),"")</f>
        <v/>
      </c>
      <c r="O1088" s="52" t="str">
        <f>IFERROR(INDEX('     2022    '!S:S,MATCH('Order Summary'!$A1088,'     2022    '!$AN:$AN,0)),"")</f>
        <v/>
      </c>
      <c r="P1088" s="96" t="str">
        <f t="shared" si="64"/>
        <v/>
      </c>
      <c r="R1088" s="9"/>
      <c r="S1088" s="9"/>
      <c r="T1088" s="9"/>
      <c r="U1088" s="9"/>
      <c r="V1088" s="9"/>
      <c r="W1088" s="9"/>
      <c r="X1088" s="9"/>
      <c r="Y1088" s="9"/>
      <c r="Z1088" s="9"/>
      <c r="AA1088" s="9"/>
      <c r="AB1088" s="9"/>
      <c r="AC1088" s="9"/>
      <c r="AD1088" s="9"/>
      <c r="AE1088" s="9"/>
      <c r="AF1088" s="9"/>
      <c r="AG1088" s="9"/>
      <c r="AH1088" s="9"/>
      <c r="AI1088" s="9"/>
      <c r="AJ1088" s="9"/>
      <c r="AK1088" s="9"/>
      <c r="AL1088" s="9"/>
      <c r="AM1088" s="9"/>
      <c r="AN1088" s="9"/>
      <c r="AO1088" s="9"/>
      <c r="AP1088" s="9"/>
      <c r="AQ1088" s="9"/>
      <c r="AR1088" s="9"/>
      <c r="AS1088" s="9"/>
      <c r="AT1088" s="9"/>
      <c r="AU1088" s="9"/>
      <c r="AV1088" s="9"/>
      <c r="AW1088" s="9"/>
      <c r="AX1088" s="9"/>
      <c r="AY1088" s="9"/>
      <c r="AZ1088" s="9"/>
      <c r="BA1088" s="9"/>
      <c r="BB1088" s="9"/>
      <c r="BC1088" s="9"/>
      <c r="BD1088" s="9"/>
      <c r="BE1088" s="9"/>
      <c r="BF1088" s="9"/>
      <c r="BG1088" s="9"/>
      <c r="BH1088" s="9"/>
      <c r="BI1088" s="9"/>
      <c r="BJ1088" s="9"/>
      <c r="BK1088" s="9"/>
      <c r="BL1088" s="9"/>
      <c r="BM1088" s="9"/>
      <c r="BN1088" s="9"/>
      <c r="BO1088" s="9"/>
      <c r="BP1088" s="9"/>
      <c r="BQ1088" s="9"/>
      <c r="BR1088" s="9"/>
      <c r="BS1088" s="9"/>
      <c r="BT1088" s="9"/>
      <c r="BU1088" s="9"/>
      <c r="BV1088" s="9"/>
      <c r="BW1088" s="9"/>
      <c r="BX1088" s="9"/>
      <c r="BY1088" s="9"/>
      <c r="BZ1088" s="9"/>
    </row>
    <row r="1089" spans="1:78">
      <c r="A1089" s="50">
        <f t="shared" si="67"/>
        <v>1078</v>
      </c>
      <c r="C1089" s="11" t="str">
        <f>IFERROR(INDEX('     2022    '!D:D,MATCH('Order Summary'!$A1089,'     2022    '!$AN:$AN,0)),"")</f>
        <v/>
      </c>
      <c r="D1089" s="11" t="str">
        <f>IFERROR(INDEX('     2022    '!C:C,MATCH('Order Summary'!$A1089,'     2022    '!$AN:$AN,0)),"")</f>
        <v/>
      </c>
      <c r="E1089" s="11" t="str">
        <f>IFERROR(INDEX('     2022    '!E:E,MATCH('Order Summary'!$A1089,'     2022    '!$AN:$AN,0)),"")</f>
        <v/>
      </c>
      <c r="F1089" s="96">
        <f>IFERROR(INDEX('     2022    '!AY:AY,MATCH($A1089,'     2022    '!$AN:$AN,0)),0)</f>
        <v>0</v>
      </c>
      <c r="G1089" s="180" t="str">
        <f>IFERROR(IF($O$3&gt;68,INDEX('     2022    '!I:I,MATCH($A1089,'     2022    '!$AN:$AN,0))*(1-'     2022    '!$BA$1),INDEX('     2022    '!I:I,MATCH($A1089,'     2022    '!$AN:$AN,0))),"")</f>
        <v/>
      </c>
      <c r="H1089" s="96">
        <f>IFERROR(INDEX('     2022    '!AZ:AZ,MATCH($A1089,'     2022    '!$AN:$AN,0)),0)</f>
        <v>0</v>
      </c>
      <c r="I1089" s="180" t="str">
        <f>IFERROR(IF($O$3&gt;68,INDEX('     2022    '!M:M,MATCH($A1089,'     2022    '!$AN:$AN,0))*(1-'     2022    '!$BA$1),INDEX('     2022    '!M:M,MATCH($A1089,'     2022    '!$AN:$AN,0))),"")</f>
        <v/>
      </c>
      <c r="J1089" s="181">
        <f t="shared" si="65"/>
        <v>0</v>
      </c>
      <c r="K1089" s="182" t="str">
        <f t="shared" si="66"/>
        <v/>
      </c>
      <c r="L1089" s="53"/>
      <c r="M1089" s="52" t="str">
        <f>IFERROR(INDEX('     2022    '!R:R,MATCH('Order Summary'!$A1089,'     2022    '!$AN:$AN,0)),"")</f>
        <v/>
      </c>
      <c r="N1089" s="52" t="str">
        <f>IFERROR(INDEX('     2022    '!V:V,MATCH('Order Summary'!$A1089,'     2022    '!$AN:$AN,0)),"")</f>
        <v/>
      </c>
      <c r="O1089" s="52" t="str">
        <f>IFERROR(INDEX('     2022    '!S:S,MATCH('Order Summary'!$A1089,'     2022    '!$AN:$AN,0)),"")</f>
        <v/>
      </c>
      <c r="P1089" s="96" t="str">
        <f t="shared" si="64"/>
        <v/>
      </c>
      <c r="R1089" s="9"/>
      <c r="S1089" s="9"/>
      <c r="T1089" s="9"/>
      <c r="U1089" s="9"/>
      <c r="V1089" s="9"/>
      <c r="W1089" s="9"/>
      <c r="X1089" s="9"/>
      <c r="Y1089" s="9"/>
      <c r="Z1089" s="9"/>
      <c r="AA1089" s="9"/>
      <c r="AB1089" s="9"/>
      <c r="AC1089" s="9"/>
      <c r="AD1089" s="9"/>
      <c r="AE1089" s="9"/>
      <c r="AF1089" s="9"/>
      <c r="AG1089" s="9"/>
      <c r="AH1089" s="9"/>
      <c r="AI1089" s="9"/>
      <c r="AJ1089" s="9"/>
      <c r="AK1089" s="9"/>
      <c r="AL1089" s="9"/>
      <c r="AM1089" s="9"/>
      <c r="AN1089" s="9"/>
      <c r="AO1089" s="9"/>
      <c r="AP1089" s="9"/>
      <c r="AQ1089" s="9"/>
      <c r="AR1089" s="9"/>
      <c r="AS1089" s="9"/>
      <c r="AT1089" s="9"/>
      <c r="AU1089" s="9"/>
      <c r="AV1089" s="9"/>
      <c r="AW1089" s="9"/>
      <c r="AX1089" s="9"/>
      <c r="AY1089" s="9"/>
      <c r="AZ1089" s="9"/>
      <c r="BA1089" s="9"/>
      <c r="BB1089" s="9"/>
      <c r="BC1089" s="9"/>
      <c r="BD1089" s="9"/>
      <c r="BE1089" s="9"/>
      <c r="BF1089" s="9"/>
      <c r="BG1089" s="9"/>
      <c r="BH1089" s="9"/>
      <c r="BI1089" s="9"/>
      <c r="BJ1089" s="9"/>
      <c r="BK1089" s="9"/>
      <c r="BL1089" s="9"/>
      <c r="BM1089" s="9"/>
      <c r="BN1089" s="9"/>
      <c r="BO1089" s="9"/>
      <c r="BP1089" s="9"/>
      <c r="BQ1089" s="9"/>
      <c r="BR1089" s="9"/>
      <c r="BS1089" s="9"/>
      <c r="BT1089" s="9"/>
      <c r="BU1089" s="9"/>
      <c r="BV1089" s="9"/>
      <c r="BW1089" s="9"/>
      <c r="BX1089" s="9"/>
      <c r="BY1089" s="9"/>
      <c r="BZ1089" s="9"/>
    </row>
    <row r="1090" spans="1:78">
      <c r="A1090" s="50">
        <f t="shared" si="67"/>
        <v>1079</v>
      </c>
      <c r="C1090" s="11" t="str">
        <f>IFERROR(INDEX('     2022    '!D:D,MATCH('Order Summary'!$A1090,'     2022    '!$AN:$AN,0)),"")</f>
        <v/>
      </c>
      <c r="D1090" s="11" t="str">
        <f>IFERROR(INDEX('     2022    '!C:C,MATCH('Order Summary'!$A1090,'     2022    '!$AN:$AN,0)),"")</f>
        <v/>
      </c>
      <c r="E1090" s="11" t="str">
        <f>IFERROR(INDEX('     2022    '!E:E,MATCH('Order Summary'!$A1090,'     2022    '!$AN:$AN,0)),"")</f>
        <v/>
      </c>
      <c r="F1090" s="96">
        <f>IFERROR(INDEX('     2022    '!AY:AY,MATCH($A1090,'     2022    '!$AN:$AN,0)),0)</f>
        <v>0</v>
      </c>
      <c r="G1090" s="180" t="str">
        <f>IFERROR(IF($O$3&gt;68,INDEX('     2022    '!I:I,MATCH($A1090,'     2022    '!$AN:$AN,0))*(1-'     2022    '!$BA$1),INDEX('     2022    '!I:I,MATCH($A1090,'     2022    '!$AN:$AN,0))),"")</f>
        <v/>
      </c>
      <c r="H1090" s="96">
        <f>IFERROR(INDEX('     2022    '!AZ:AZ,MATCH($A1090,'     2022    '!$AN:$AN,0)),0)</f>
        <v>0</v>
      </c>
      <c r="I1090" s="180" t="str">
        <f>IFERROR(IF($O$3&gt;68,INDEX('     2022    '!M:M,MATCH($A1090,'     2022    '!$AN:$AN,0))*(1-'     2022    '!$BA$1),INDEX('     2022    '!M:M,MATCH($A1090,'     2022    '!$AN:$AN,0))),"")</f>
        <v/>
      </c>
      <c r="J1090" s="181">
        <f t="shared" si="65"/>
        <v>0</v>
      </c>
      <c r="K1090" s="182" t="str">
        <f t="shared" si="66"/>
        <v/>
      </c>
      <c r="L1090" s="53"/>
      <c r="M1090" s="52" t="str">
        <f>IFERROR(INDEX('     2022    '!R:R,MATCH('Order Summary'!$A1090,'     2022    '!$AN:$AN,0)),"")</f>
        <v/>
      </c>
      <c r="N1090" s="52" t="str">
        <f>IFERROR(INDEX('     2022    '!V:V,MATCH('Order Summary'!$A1090,'     2022    '!$AN:$AN,0)),"")</f>
        <v/>
      </c>
      <c r="O1090" s="52" t="str">
        <f>IFERROR(INDEX('     2022    '!S:S,MATCH('Order Summary'!$A1090,'     2022    '!$AN:$AN,0)),"")</f>
        <v/>
      </c>
      <c r="P1090" s="96" t="str">
        <f t="shared" si="64"/>
        <v/>
      </c>
      <c r="R1090" s="9"/>
      <c r="S1090" s="9"/>
      <c r="T1090" s="9"/>
      <c r="U1090" s="9"/>
      <c r="V1090" s="9"/>
      <c r="W1090" s="9"/>
      <c r="X1090" s="9"/>
      <c r="Y1090" s="9"/>
      <c r="Z1090" s="9"/>
      <c r="AA1090" s="9"/>
      <c r="AB1090" s="9"/>
      <c r="AC1090" s="9"/>
      <c r="AD1090" s="9"/>
      <c r="AE1090" s="9"/>
      <c r="AF1090" s="9"/>
      <c r="AG1090" s="9"/>
      <c r="AH1090" s="9"/>
      <c r="AI1090" s="9"/>
      <c r="AJ1090" s="9"/>
      <c r="AK1090" s="9"/>
      <c r="AL1090" s="9"/>
      <c r="AM1090" s="9"/>
      <c r="AN1090" s="9"/>
      <c r="AO1090" s="9"/>
      <c r="AP1090" s="9"/>
      <c r="AQ1090" s="9"/>
      <c r="AR1090" s="9"/>
      <c r="AS1090" s="9"/>
      <c r="AT1090" s="9"/>
      <c r="AU1090" s="9"/>
      <c r="AV1090" s="9"/>
      <c r="AW1090" s="9"/>
      <c r="AX1090" s="9"/>
      <c r="AY1090" s="9"/>
      <c r="AZ1090" s="9"/>
      <c r="BA1090" s="9"/>
      <c r="BB1090" s="9"/>
      <c r="BC1090" s="9"/>
      <c r="BD1090" s="9"/>
      <c r="BE1090" s="9"/>
      <c r="BF1090" s="9"/>
      <c r="BG1090" s="9"/>
      <c r="BH1090" s="9"/>
      <c r="BI1090" s="9"/>
      <c r="BJ1090" s="9"/>
      <c r="BK1090" s="9"/>
      <c r="BL1090" s="9"/>
      <c r="BM1090" s="9"/>
      <c r="BN1090" s="9"/>
      <c r="BO1090" s="9"/>
      <c r="BP1090" s="9"/>
      <c r="BQ1090" s="9"/>
      <c r="BR1090" s="9"/>
      <c r="BS1090" s="9"/>
      <c r="BT1090" s="9"/>
      <c r="BU1090" s="9"/>
      <c r="BV1090" s="9"/>
      <c r="BW1090" s="9"/>
      <c r="BX1090" s="9"/>
      <c r="BY1090" s="9"/>
      <c r="BZ1090" s="9"/>
    </row>
    <row r="1091" spans="1:78">
      <c r="A1091" s="50">
        <f t="shared" si="67"/>
        <v>1080</v>
      </c>
      <c r="C1091" s="11" t="str">
        <f>IFERROR(INDEX('     2022    '!D:D,MATCH('Order Summary'!$A1091,'     2022    '!$AN:$AN,0)),"")</f>
        <v/>
      </c>
      <c r="D1091" s="11" t="str">
        <f>IFERROR(INDEX('     2022    '!C:C,MATCH('Order Summary'!$A1091,'     2022    '!$AN:$AN,0)),"")</f>
        <v/>
      </c>
      <c r="E1091" s="11" t="str">
        <f>IFERROR(INDEX('     2022    '!E:E,MATCH('Order Summary'!$A1091,'     2022    '!$AN:$AN,0)),"")</f>
        <v/>
      </c>
      <c r="F1091" s="96">
        <f>IFERROR(INDEX('     2022    '!AY:AY,MATCH($A1091,'     2022    '!$AN:$AN,0)),0)</f>
        <v>0</v>
      </c>
      <c r="G1091" s="180" t="str">
        <f>IFERROR(IF($O$3&gt;68,INDEX('     2022    '!I:I,MATCH($A1091,'     2022    '!$AN:$AN,0))*(1-'     2022    '!$BA$1),INDEX('     2022    '!I:I,MATCH($A1091,'     2022    '!$AN:$AN,0))),"")</f>
        <v/>
      </c>
      <c r="H1091" s="96">
        <f>IFERROR(INDEX('     2022    '!AZ:AZ,MATCH($A1091,'     2022    '!$AN:$AN,0)),0)</f>
        <v>0</v>
      </c>
      <c r="I1091" s="180" t="str">
        <f>IFERROR(IF($O$3&gt;68,INDEX('     2022    '!M:M,MATCH($A1091,'     2022    '!$AN:$AN,0))*(1-'     2022    '!$BA$1),INDEX('     2022    '!M:M,MATCH($A1091,'     2022    '!$AN:$AN,0))),"")</f>
        <v/>
      </c>
      <c r="J1091" s="181">
        <f t="shared" si="65"/>
        <v>0</v>
      </c>
      <c r="K1091" s="182" t="str">
        <f t="shared" si="66"/>
        <v/>
      </c>
      <c r="L1091" s="53"/>
      <c r="M1091" s="52" t="str">
        <f>IFERROR(INDEX('     2022    '!R:R,MATCH('Order Summary'!$A1091,'     2022    '!$AN:$AN,0)),"")</f>
        <v/>
      </c>
      <c r="N1091" s="52" t="str">
        <f>IFERROR(INDEX('     2022    '!V:V,MATCH('Order Summary'!$A1091,'     2022    '!$AN:$AN,0)),"")</f>
        <v/>
      </c>
      <c r="O1091" s="52" t="str">
        <f>IFERROR(INDEX('     2022    '!S:S,MATCH('Order Summary'!$A1091,'     2022    '!$AN:$AN,0)),"")</f>
        <v/>
      </c>
      <c r="P1091" s="96" t="str">
        <f t="shared" si="64"/>
        <v/>
      </c>
      <c r="R1091" s="9"/>
      <c r="S1091" s="9"/>
      <c r="T1091" s="9"/>
      <c r="U1091" s="9"/>
      <c r="V1091" s="9"/>
      <c r="W1091" s="9"/>
      <c r="X1091" s="9"/>
      <c r="Y1091" s="9"/>
      <c r="Z1091" s="9"/>
      <c r="AA1091" s="9"/>
      <c r="AB1091" s="9"/>
      <c r="AC1091" s="9"/>
      <c r="AD1091" s="9"/>
      <c r="AE1091" s="9"/>
      <c r="AF1091" s="9"/>
      <c r="AG1091" s="9"/>
      <c r="AH1091" s="9"/>
      <c r="AI1091" s="9"/>
      <c r="AJ1091" s="9"/>
      <c r="AK1091" s="9"/>
      <c r="AL1091" s="9"/>
      <c r="AM1091" s="9"/>
      <c r="AN1091" s="9"/>
      <c r="AO1091" s="9"/>
      <c r="AP1091" s="9"/>
      <c r="AQ1091" s="9"/>
      <c r="AR1091" s="9"/>
      <c r="AS1091" s="9"/>
      <c r="AT1091" s="9"/>
      <c r="AU1091" s="9"/>
      <c r="AV1091" s="9"/>
      <c r="AW1091" s="9"/>
      <c r="AX1091" s="9"/>
      <c r="AY1091" s="9"/>
      <c r="AZ1091" s="9"/>
      <c r="BA1091" s="9"/>
      <c r="BB1091" s="9"/>
      <c r="BC1091" s="9"/>
      <c r="BD1091" s="9"/>
      <c r="BE1091" s="9"/>
      <c r="BF1091" s="9"/>
      <c r="BG1091" s="9"/>
      <c r="BH1091" s="9"/>
      <c r="BI1091" s="9"/>
      <c r="BJ1091" s="9"/>
      <c r="BK1091" s="9"/>
      <c r="BL1091" s="9"/>
      <c r="BM1091" s="9"/>
      <c r="BN1091" s="9"/>
      <c r="BO1091" s="9"/>
      <c r="BP1091" s="9"/>
      <c r="BQ1091" s="9"/>
      <c r="BR1091" s="9"/>
      <c r="BS1091" s="9"/>
      <c r="BT1091" s="9"/>
      <c r="BU1091" s="9"/>
      <c r="BV1091" s="9"/>
      <c r="BW1091" s="9"/>
      <c r="BX1091" s="9"/>
      <c r="BY1091" s="9"/>
      <c r="BZ1091" s="9"/>
    </row>
    <row r="1092" spans="1:78">
      <c r="A1092" s="50">
        <f t="shared" si="67"/>
        <v>1081</v>
      </c>
      <c r="C1092" s="11" t="str">
        <f>IFERROR(INDEX('     2022    '!D:D,MATCH('Order Summary'!$A1092,'     2022    '!$AN:$AN,0)),"")</f>
        <v/>
      </c>
      <c r="D1092" s="11" t="str">
        <f>IFERROR(INDEX('     2022    '!C:C,MATCH('Order Summary'!$A1092,'     2022    '!$AN:$AN,0)),"")</f>
        <v/>
      </c>
      <c r="E1092" s="11" t="str">
        <f>IFERROR(INDEX('     2022    '!E:E,MATCH('Order Summary'!$A1092,'     2022    '!$AN:$AN,0)),"")</f>
        <v/>
      </c>
      <c r="F1092" s="96">
        <f>IFERROR(INDEX('     2022    '!AY:AY,MATCH($A1092,'     2022    '!$AN:$AN,0)),0)</f>
        <v>0</v>
      </c>
      <c r="G1092" s="180" t="str">
        <f>IFERROR(IF($O$3&gt;68,INDEX('     2022    '!I:I,MATCH($A1092,'     2022    '!$AN:$AN,0))*(1-'     2022    '!$BA$1),INDEX('     2022    '!I:I,MATCH($A1092,'     2022    '!$AN:$AN,0))),"")</f>
        <v/>
      </c>
      <c r="H1092" s="96">
        <f>IFERROR(INDEX('     2022    '!AZ:AZ,MATCH($A1092,'     2022    '!$AN:$AN,0)),0)</f>
        <v>0</v>
      </c>
      <c r="I1092" s="180" t="str">
        <f>IFERROR(IF($O$3&gt;68,INDEX('     2022    '!M:M,MATCH($A1092,'     2022    '!$AN:$AN,0))*(1-'     2022    '!$BA$1),INDEX('     2022    '!M:M,MATCH($A1092,'     2022    '!$AN:$AN,0))),"")</f>
        <v/>
      </c>
      <c r="J1092" s="181">
        <f t="shared" si="65"/>
        <v>0</v>
      </c>
      <c r="K1092" s="182" t="str">
        <f t="shared" si="66"/>
        <v/>
      </c>
      <c r="L1092" s="53"/>
      <c r="M1092" s="52" t="str">
        <f>IFERROR(INDEX('     2022    '!R:R,MATCH('Order Summary'!$A1092,'     2022    '!$AN:$AN,0)),"")</f>
        <v/>
      </c>
      <c r="N1092" s="52" t="str">
        <f>IFERROR(INDEX('     2022    '!V:V,MATCH('Order Summary'!$A1092,'     2022    '!$AN:$AN,0)),"")</f>
        <v/>
      </c>
      <c r="O1092" s="52" t="str">
        <f>IFERROR(INDEX('     2022    '!S:S,MATCH('Order Summary'!$A1092,'     2022    '!$AN:$AN,0)),"")</f>
        <v/>
      </c>
      <c r="P1092" s="96" t="str">
        <f t="shared" si="64"/>
        <v/>
      </c>
      <c r="R1092" s="9"/>
      <c r="S1092" s="9"/>
      <c r="T1092" s="9"/>
      <c r="U1092" s="9"/>
      <c r="V1092" s="9"/>
      <c r="W1092" s="9"/>
      <c r="X1092" s="9"/>
      <c r="Y1092" s="9"/>
      <c r="Z1092" s="9"/>
      <c r="AA1092" s="9"/>
      <c r="AB1092" s="9"/>
      <c r="AC1092" s="9"/>
      <c r="AD1092" s="9"/>
      <c r="AE1092" s="9"/>
      <c r="AF1092" s="9"/>
      <c r="AG1092" s="9"/>
      <c r="AH1092" s="9"/>
      <c r="AI1092" s="9"/>
      <c r="AJ1092" s="9"/>
      <c r="AK1092" s="9"/>
      <c r="AL1092" s="9"/>
      <c r="AM1092" s="9"/>
      <c r="AN1092" s="9"/>
      <c r="AO1092" s="9"/>
      <c r="AP1092" s="9"/>
      <c r="AQ1092" s="9"/>
      <c r="AR1092" s="9"/>
      <c r="AS1092" s="9"/>
      <c r="AT1092" s="9"/>
      <c r="AU1092" s="9"/>
      <c r="AV1092" s="9"/>
      <c r="AW1092" s="9"/>
      <c r="AX1092" s="9"/>
      <c r="AY1092" s="9"/>
      <c r="AZ1092" s="9"/>
      <c r="BA1092" s="9"/>
      <c r="BB1092" s="9"/>
      <c r="BC1092" s="9"/>
      <c r="BD1092" s="9"/>
      <c r="BE1092" s="9"/>
      <c r="BF1092" s="9"/>
      <c r="BG1092" s="9"/>
      <c r="BH1092" s="9"/>
      <c r="BI1092" s="9"/>
      <c r="BJ1092" s="9"/>
      <c r="BK1092" s="9"/>
      <c r="BL1092" s="9"/>
      <c r="BM1092" s="9"/>
      <c r="BN1092" s="9"/>
      <c r="BO1092" s="9"/>
      <c r="BP1092" s="9"/>
      <c r="BQ1092" s="9"/>
      <c r="BR1092" s="9"/>
      <c r="BS1092" s="9"/>
      <c r="BT1092" s="9"/>
      <c r="BU1092" s="9"/>
      <c r="BV1092" s="9"/>
      <c r="BW1092" s="9"/>
      <c r="BX1092" s="9"/>
      <c r="BY1092" s="9"/>
      <c r="BZ1092" s="9"/>
    </row>
    <row r="1093" spans="1:78">
      <c r="A1093" s="50">
        <f t="shared" si="67"/>
        <v>1082</v>
      </c>
      <c r="C1093" s="11" t="str">
        <f>IFERROR(INDEX('     2022    '!D:D,MATCH('Order Summary'!$A1093,'     2022    '!$AN:$AN,0)),"")</f>
        <v/>
      </c>
      <c r="D1093" s="11" t="str">
        <f>IFERROR(INDEX('     2022    '!C:C,MATCH('Order Summary'!$A1093,'     2022    '!$AN:$AN,0)),"")</f>
        <v/>
      </c>
      <c r="E1093" s="11" t="str">
        <f>IFERROR(INDEX('     2022    '!E:E,MATCH('Order Summary'!$A1093,'     2022    '!$AN:$AN,0)),"")</f>
        <v/>
      </c>
      <c r="F1093" s="96">
        <f>IFERROR(INDEX('     2022    '!AY:AY,MATCH($A1093,'     2022    '!$AN:$AN,0)),0)</f>
        <v>0</v>
      </c>
      <c r="G1093" s="180" t="str">
        <f>IFERROR(IF($O$3&gt;68,INDEX('     2022    '!I:I,MATCH($A1093,'     2022    '!$AN:$AN,0))*(1-'     2022    '!$BA$1),INDEX('     2022    '!I:I,MATCH($A1093,'     2022    '!$AN:$AN,0))),"")</f>
        <v/>
      </c>
      <c r="H1093" s="96">
        <f>IFERROR(INDEX('     2022    '!AZ:AZ,MATCH($A1093,'     2022    '!$AN:$AN,0)),0)</f>
        <v>0</v>
      </c>
      <c r="I1093" s="180" t="str">
        <f>IFERROR(IF($O$3&gt;68,INDEX('     2022    '!M:M,MATCH($A1093,'     2022    '!$AN:$AN,0))*(1-'     2022    '!$BA$1),INDEX('     2022    '!M:M,MATCH($A1093,'     2022    '!$AN:$AN,0))),"")</f>
        <v/>
      </c>
      <c r="J1093" s="181">
        <f t="shared" si="65"/>
        <v>0</v>
      </c>
      <c r="K1093" s="182" t="str">
        <f t="shared" si="66"/>
        <v/>
      </c>
      <c r="L1093" s="53"/>
      <c r="M1093" s="52" t="str">
        <f>IFERROR(INDEX('     2022    '!R:R,MATCH('Order Summary'!$A1093,'     2022    '!$AN:$AN,0)),"")</f>
        <v/>
      </c>
      <c r="N1093" s="52" t="str">
        <f>IFERROR(INDEX('     2022    '!V:V,MATCH('Order Summary'!$A1093,'     2022    '!$AN:$AN,0)),"")</f>
        <v/>
      </c>
      <c r="O1093" s="52" t="str">
        <f>IFERROR(INDEX('     2022    '!S:S,MATCH('Order Summary'!$A1093,'     2022    '!$AN:$AN,0)),"")</f>
        <v/>
      </c>
      <c r="P1093" s="96" t="str">
        <f t="shared" si="64"/>
        <v/>
      </c>
      <c r="R1093" s="9"/>
      <c r="S1093" s="9"/>
      <c r="T1093" s="9"/>
      <c r="U1093" s="9"/>
      <c r="V1093" s="9"/>
      <c r="W1093" s="9"/>
      <c r="X1093" s="9"/>
      <c r="Y1093" s="9"/>
      <c r="Z1093" s="9"/>
      <c r="AA1093" s="9"/>
      <c r="AB1093" s="9"/>
      <c r="AC1093" s="9"/>
      <c r="AD1093" s="9"/>
      <c r="AE1093" s="9"/>
      <c r="AF1093" s="9"/>
      <c r="AG1093" s="9"/>
      <c r="AH1093" s="9"/>
      <c r="AI1093" s="9"/>
      <c r="AJ1093" s="9"/>
      <c r="AK1093" s="9"/>
      <c r="AL1093" s="9"/>
      <c r="AM1093" s="9"/>
      <c r="AN1093" s="9"/>
      <c r="AO1093" s="9"/>
      <c r="AP1093" s="9"/>
      <c r="AQ1093" s="9"/>
      <c r="AR1093" s="9"/>
      <c r="AS1093" s="9"/>
      <c r="AT1093" s="9"/>
      <c r="AU1093" s="9"/>
      <c r="AV1093" s="9"/>
      <c r="AW1093" s="9"/>
      <c r="AX1093" s="9"/>
      <c r="AY1093" s="9"/>
      <c r="AZ1093" s="9"/>
      <c r="BA1093" s="9"/>
      <c r="BB1093" s="9"/>
      <c r="BC1093" s="9"/>
      <c r="BD1093" s="9"/>
      <c r="BE1093" s="9"/>
      <c r="BF1093" s="9"/>
      <c r="BG1093" s="9"/>
      <c r="BH1093" s="9"/>
      <c r="BI1093" s="9"/>
      <c r="BJ1093" s="9"/>
      <c r="BK1093" s="9"/>
      <c r="BL1093" s="9"/>
      <c r="BM1093" s="9"/>
      <c r="BN1093" s="9"/>
      <c r="BO1093" s="9"/>
      <c r="BP1093" s="9"/>
      <c r="BQ1093" s="9"/>
      <c r="BR1093" s="9"/>
      <c r="BS1093" s="9"/>
      <c r="BT1093" s="9"/>
      <c r="BU1093" s="9"/>
      <c r="BV1093" s="9"/>
      <c r="BW1093" s="9"/>
      <c r="BX1093" s="9"/>
      <c r="BY1093" s="9"/>
      <c r="BZ1093" s="9"/>
    </row>
    <row r="1094" spans="1:78">
      <c r="A1094" s="50">
        <f t="shared" si="67"/>
        <v>1083</v>
      </c>
      <c r="C1094" s="11" t="str">
        <f>IFERROR(INDEX('     2022    '!D:D,MATCH('Order Summary'!$A1094,'     2022    '!$AN:$AN,0)),"")</f>
        <v/>
      </c>
      <c r="D1094" s="11" t="str">
        <f>IFERROR(INDEX('     2022    '!C:C,MATCH('Order Summary'!$A1094,'     2022    '!$AN:$AN,0)),"")</f>
        <v/>
      </c>
      <c r="E1094" s="11" t="str">
        <f>IFERROR(INDEX('     2022    '!E:E,MATCH('Order Summary'!$A1094,'     2022    '!$AN:$AN,0)),"")</f>
        <v/>
      </c>
      <c r="F1094" s="96">
        <f>IFERROR(INDEX('     2022    '!AY:AY,MATCH($A1094,'     2022    '!$AN:$AN,0)),0)</f>
        <v>0</v>
      </c>
      <c r="G1094" s="180" t="str">
        <f>IFERROR(IF($O$3&gt;68,INDEX('     2022    '!I:I,MATCH($A1094,'     2022    '!$AN:$AN,0))*(1-'     2022    '!$BA$1),INDEX('     2022    '!I:I,MATCH($A1094,'     2022    '!$AN:$AN,0))),"")</f>
        <v/>
      </c>
      <c r="H1094" s="96">
        <f>IFERROR(INDEX('     2022    '!AZ:AZ,MATCH($A1094,'     2022    '!$AN:$AN,0)),0)</f>
        <v>0</v>
      </c>
      <c r="I1094" s="180" t="str">
        <f>IFERROR(IF($O$3&gt;68,INDEX('     2022    '!M:M,MATCH($A1094,'     2022    '!$AN:$AN,0))*(1-'     2022    '!$BA$1),INDEX('     2022    '!M:M,MATCH($A1094,'     2022    '!$AN:$AN,0))),"")</f>
        <v/>
      </c>
      <c r="J1094" s="181">
        <f t="shared" si="65"/>
        <v>0</v>
      </c>
      <c r="K1094" s="182" t="str">
        <f t="shared" si="66"/>
        <v/>
      </c>
      <c r="L1094" s="53"/>
      <c r="M1094" s="52" t="str">
        <f>IFERROR(INDEX('     2022    '!R:R,MATCH('Order Summary'!$A1094,'     2022    '!$AN:$AN,0)),"")</f>
        <v/>
      </c>
      <c r="N1094" s="52" t="str">
        <f>IFERROR(INDEX('     2022    '!V:V,MATCH('Order Summary'!$A1094,'     2022    '!$AN:$AN,0)),"")</f>
        <v/>
      </c>
      <c r="O1094" s="52" t="str">
        <f>IFERROR(INDEX('     2022    '!S:S,MATCH('Order Summary'!$A1094,'     2022    '!$AN:$AN,0)),"")</f>
        <v/>
      </c>
      <c r="P1094" s="96" t="str">
        <f t="shared" si="64"/>
        <v/>
      </c>
      <c r="R1094" s="9"/>
      <c r="S1094" s="9"/>
      <c r="T1094" s="9"/>
      <c r="U1094" s="9"/>
      <c r="V1094" s="9"/>
      <c r="W1094" s="9"/>
      <c r="X1094" s="9"/>
      <c r="Y1094" s="9"/>
      <c r="Z1094" s="9"/>
      <c r="AA1094" s="9"/>
      <c r="AB1094" s="9"/>
      <c r="AC1094" s="9"/>
      <c r="AD1094" s="9"/>
      <c r="AE1094" s="9"/>
      <c r="AF1094" s="9"/>
      <c r="AG1094" s="9"/>
      <c r="AH1094" s="9"/>
      <c r="AI1094" s="9"/>
      <c r="AJ1094" s="9"/>
      <c r="AK1094" s="9"/>
      <c r="AL1094" s="9"/>
      <c r="AM1094" s="9"/>
      <c r="AN1094" s="9"/>
      <c r="AO1094" s="9"/>
      <c r="AP1094" s="9"/>
      <c r="AQ1094" s="9"/>
      <c r="AR1094" s="9"/>
      <c r="AS1094" s="9"/>
      <c r="AT1094" s="9"/>
      <c r="AU1094" s="9"/>
      <c r="AV1094" s="9"/>
      <c r="AW1094" s="9"/>
      <c r="AX1094" s="9"/>
      <c r="AY1094" s="9"/>
      <c r="AZ1094" s="9"/>
      <c r="BA1094" s="9"/>
      <c r="BB1094" s="9"/>
      <c r="BC1094" s="9"/>
      <c r="BD1094" s="9"/>
      <c r="BE1094" s="9"/>
      <c r="BF1094" s="9"/>
      <c r="BG1094" s="9"/>
      <c r="BH1094" s="9"/>
      <c r="BI1094" s="9"/>
      <c r="BJ1094" s="9"/>
      <c r="BK1094" s="9"/>
      <c r="BL1094" s="9"/>
      <c r="BM1094" s="9"/>
      <c r="BN1094" s="9"/>
      <c r="BO1094" s="9"/>
      <c r="BP1094" s="9"/>
      <c r="BQ1094" s="9"/>
      <c r="BR1094" s="9"/>
      <c r="BS1094" s="9"/>
      <c r="BT1094" s="9"/>
      <c r="BU1094" s="9"/>
      <c r="BV1094" s="9"/>
      <c r="BW1094" s="9"/>
      <c r="BX1094" s="9"/>
      <c r="BY1094" s="9"/>
      <c r="BZ1094" s="9"/>
    </row>
    <row r="1095" spans="1:78">
      <c r="A1095" s="50">
        <f t="shared" si="67"/>
        <v>1084</v>
      </c>
      <c r="C1095" s="11" t="str">
        <f>IFERROR(INDEX('     2022    '!D:D,MATCH('Order Summary'!$A1095,'     2022    '!$AN:$AN,0)),"")</f>
        <v/>
      </c>
      <c r="D1095" s="11" t="str">
        <f>IFERROR(INDEX('     2022    '!C:C,MATCH('Order Summary'!$A1095,'     2022    '!$AN:$AN,0)),"")</f>
        <v/>
      </c>
      <c r="E1095" s="11" t="str">
        <f>IFERROR(INDEX('     2022    '!E:E,MATCH('Order Summary'!$A1095,'     2022    '!$AN:$AN,0)),"")</f>
        <v/>
      </c>
      <c r="F1095" s="96">
        <f>IFERROR(INDEX('     2022    '!AY:AY,MATCH($A1095,'     2022    '!$AN:$AN,0)),0)</f>
        <v>0</v>
      </c>
      <c r="G1095" s="180" t="str">
        <f>IFERROR(IF($O$3&gt;68,INDEX('     2022    '!I:I,MATCH($A1095,'     2022    '!$AN:$AN,0))*(1-'     2022    '!$BA$1),INDEX('     2022    '!I:I,MATCH($A1095,'     2022    '!$AN:$AN,0))),"")</f>
        <v/>
      </c>
      <c r="H1095" s="96">
        <f>IFERROR(INDEX('     2022    '!AZ:AZ,MATCH($A1095,'     2022    '!$AN:$AN,0)),0)</f>
        <v>0</v>
      </c>
      <c r="I1095" s="180" t="str">
        <f>IFERROR(IF($O$3&gt;68,INDEX('     2022    '!M:M,MATCH($A1095,'     2022    '!$AN:$AN,0))*(1-'     2022    '!$BA$1),INDEX('     2022    '!M:M,MATCH($A1095,'     2022    '!$AN:$AN,0))),"")</f>
        <v/>
      </c>
      <c r="J1095" s="181">
        <f t="shared" si="65"/>
        <v>0</v>
      </c>
      <c r="K1095" s="182" t="str">
        <f t="shared" si="66"/>
        <v/>
      </c>
      <c r="L1095" s="53"/>
      <c r="M1095" s="52" t="str">
        <f>IFERROR(INDEX('     2022    '!R:R,MATCH('Order Summary'!$A1095,'     2022    '!$AN:$AN,0)),"")</f>
        <v/>
      </c>
      <c r="N1095" s="52" t="str">
        <f>IFERROR(INDEX('     2022    '!V:V,MATCH('Order Summary'!$A1095,'     2022    '!$AN:$AN,0)),"")</f>
        <v/>
      </c>
      <c r="O1095" s="52" t="str">
        <f>IFERROR(INDEX('     2022    '!S:S,MATCH('Order Summary'!$A1095,'     2022    '!$AN:$AN,0)),"")</f>
        <v/>
      </c>
      <c r="P1095" s="96" t="str">
        <f t="shared" si="64"/>
        <v/>
      </c>
      <c r="R1095" s="9"/>
      <c r="S1095" s="9"/>
      <c r="T1095" s="9"/>
      <c r="U1095" s="9"/>
      <c r="V1095" s="9"/>
      <c r="W1095" s="9"/>
      <c r="X1095" s="9"/>
      <c r="Y1095" s="9"/>
      <c r="Z1095" s="9"/>
      <c r="AA1095" s="9"/>
      <c r="AB1095" s="9"/>
      <c r="AC1095" s="9"/>
      <c r="AD1095" s="9"/>
      <c r="AE1095" s="9"/>
      <c r="AF1095" s="9"/>
      <c r="AG1095" s="9"/>
      <c r="AH1095" s="9"/>
      <c r="AI1095" s="9"/>
      <c r="AJ1095" s="9"/>
      <c r="AK1095" s="9"/>
      <c r="AL1095" s="9"/>
      <c r="AM1095" s="9"/>
      <c r="AN1095" s="9"/>
      <c r="AO1095" s="9"/>
      <c r="AP1095" s="9"/>
      <c r="AQ1095" s="9"/>
      <c r="AR1095" s="9"/>
      <c r="AS1095" s="9"/>
      <c r="AT1095" s="9"/>
      <c r="AU1095" s="9"/>
      <c r="AV1095" s="9"/>
      <c r="AW1095" s="9"/>
      <c r="AX1095" s="9"/>
      <c r="AY1095" s="9"/>
      <c r="AZ1095" s="9"/>
      <c r="BA1095" s="9"/>
      <c r="BB1095" s="9"/>
      <c r="BC1095" s="9"/>
      <c r="BD1095" s="9"/>
      <c r="BE1095" s="9"/>
      <c r="BF1095" s="9"/>
      <c r="BG1095" s="9"/>
      <c r="BH1095" s="9"/>
      <c r="BI1095" s="9"/>
      <c r="BJ1095" s="9"/>
      <c r="BK1095" s="9"/>
      <c r="BL1095" s="9"/>
      <c r="BM1095" s="9"/>
      <c r="BN1095" s="9"/>
      <c r="BO1095" s="9"/>
      <c r="BP1095" s="9"/>
      <c r="BQ1095" s="9"/>
      <c r="BR1095" s="9"/>
      <c r="BS1095" s="9"/>
      <c r="BT1095" s="9"/>
      <c r="BU1095" s="9"/>
      <c r="BV1095" s="9"/>
      <c r="BW1095" s="9"/>
      <c r="BX1095" s="9"/>
      <c r="BY1095" s="9"/>
      <c r="BZ1095" s="9"/>
    </row>
    <row r="1096" spans="1:78">
      <c r="A1096" s="50">
        <f t="shared" si="67"/>
        <v>1085</v>
      </c>
      <c r="C1096" s="11" t="str">
        <f>IFERROR(INDEX('     2022    '!D:D,MATCH('Order Summary'!$A1096,'     2022    '!$AN:$AN,0)),"")</f>
        <v/>
      </c>
      <c r="D1096" s="11" t="str">
        <f>IFERROR(INDEX('     2022    '!C:C,MATCH('Order Summary'!$A1096,'     2022    '!$AN:$AN,0)),"")</f>
        <v/>
      </c>
      <c r="E1096" s="11" t="str">
        <f>IFERROR(INDEX('     2022    '!E:E,MATCH('Order Summary'!$A1096,'     2022    '!$AN:$AN,0)),"")</f>
        <v/>
      </c>
      <c r="F1096" s="96">
        <f>IFERROR(INDEX('     2022    '!AY:AY,MATCH($A1096,'     2022    '!$AN:$AN,0)),0)</f>
        <v>0</v>
      </c>
      <c r="G1096" s="180" t="str">
        <f>IFERROR(IF($O$3&gt;68,INDEX('     2022    '!I:I,MATCH($A1096,'     2022    '!$AN:$AN,0))*(1-'     2022    '!$BA$1),INDEX('     2022    '!I:I,MATCH($A1096,'     2022    '!$AN:$AN,0))),"")</f>
        <v/>
      </c>
      <c r="H1096" s="96">
        <f>IFERROR(INDEX('     2022    '!AZ:AZ,MATCH($A1096,'     2022    '!$AN:$AN,0)),0)</f>
        <v>0</v>
      </c>
      <c r="I1096" s="180" t="str">
        <f>IFERROR(IF($O$3&gt;68,INDEX('     2022    '!M:M,MATCH($A1096,'     2022    '!$AN:$AN,0))*(1-'     2022    '!$BA$1),INDEX('     2022    '!M:M,MATCH($A1096,'     2022    '!$AN:$AN,0))),"")</f>
        <v/>
      </c>
      <c r="J1096" s="181">
        <f t="shared" si="65"/>
        <v>0</v>
      </c>
      <c r="K1096" s="182" t="str">
        <f t="shared" si="66"/>
        <v/>
      </c>
      <c r="L1096" s="53"/>
      <c r="M1096" s="52" t="str">
        <f>IFERROR(INDEX('     2022    '!R:R,MATCH('Order Summary'!$A1096,'     2022    '!$AN:$AN,0)),"")</f>
        <v/>
      </c>
      <c r="N1096" s="52" t="str">
        <f>IFERROR(INDEX('     2022    '!V:V,MATCH('Order Summary'!$A1096,'     2022    '!$AN:$AN,0)),"")</f>
        <v/>
      </c>
      <c r="O1096" s="52" t="str">
        <f>IFERROR(INDEX('     2022    '!S:S,MATCH('Order Summary'!$A1096,'     2022    '!$AN:$AN,0)),"")</f>
        <v/>
      </c>
      <c r="P1096" s="96" t="str">
        <f t="shared" si="64"/>
        <v/>
      </c>
      <c r="R1096" s="9"/>
      <c r="S1096" s="9"/>
      <c r="T1096" s="9"/>
      <c r="U1096" s="9"/>
      <c r="V1096" s="9"/>
      <c r="W1096" s="9"/>
      <c r="X1096" s="9"/>
      <c r="Y1096" s="9"/>
      <c r="Z1096" s="9"/>
      <c r="AA1096" s="9"/>
      <c r="AB1096" s="9"/>
      <c r="AC1096" s="9"/>
      <c r="AD1096" s="9"/>
      <c r="AE1096" s="9"/>
      <c r="AF1096" s="9"/>
      <c r="AG1096" s="9"/>
      <c r="AH1096" s="9"/>
      <c r="AI1096" s="9"/>
      <c r="AJ1096" s="9"/>
      <c r="AK1096" s="9"/>
      <c r="AL1096" s="9"/>
      <c r="AM1096" s="9"/>
      <c r="AN1096" s="9"/>
      <c r="AO1096" s="9"/>
      <c r="AP1096" s="9"/>
      <c r="AQ1096" s="9"/>
      <c r="AR1096" s="9"/>
      <c r="AS1096" s="9"/>
      <c r="AT1096" s="9"/>
      <c r="AU1096" s="9"/>
      <c r="AV1096" s="9"/>
      <c r="AW1096" s="9"/>
      <c r="AX1096" s="9"/>
      <c r="AY1096" s="9"/>
      <c r="AZ1096" s="9"/>
      <c r="BA1096" s="9"/>
      <c r="BB1096" s="9"/>
      <c r="BC1096" s="9"/>
      <c r="BD1096" s="9"/>
      <c r="BE1096" s="9"/>
      <c r="BF1096" s="9"/>
      <c r="BG1096" s="9"/>
      <c r="BH1096" s="9"/>
      <c r="BI1096" s="9"/>
      <c r="BJ1096" s="9"/>
      <c r="BK1096" s="9"/>
      <c r="BL1096" s="9"/>
      <c r="BM1096" s="9"/>
      <c r="BN1096" s="9"/>
      <c r="BO1096" s="9"/>
      <c r="BP1096" s="9"/>
      <c r="BQ1096" s="9"/>
      <c r="BR1096" s="9"/>
      <c r="BS1096" s="9"/>
      <c r="BT1096" s="9"/>
      <c r="BU1096" s="9"/>
      <c r="BV1096" s="9"/>
      <c r="BW1096" s="9"/>
      <c r="BX1096" s="9"/>
      <c r="BY1096" s="9"/>
      <c r="BZ1096" s="9"/>
    </row>
    <row r="1097" spans="1:78">
      <c r="A1097" s="50">
        <f t="shared" si="67"/>
        <v>1086</v>
      </c>
      <c r="C1097" s="11" t="str">
        <f>IFERROR(INDEX('     2022    '!D:D,MATCH('Order Summary'!$A1097,'     2022    '!$AN:$AN,0)),"")</f>
        <v/>
      </c>
      <c r="D1097" s="11" t="str">
        <f>IFERROR(INDEX('     2022    '!C:C,MATCH('Order Summary'!$A1097,'     2022    '!$AN:$AN,0)),"")</f>
        <v/>
      </c>
      <c r="E1097" s="11" t="str">
        <f>IFERROR(INDEX('     2022    '!E:E,MATCH('Order Summary'!$A1097,'     2022    '!$AN:$AN,0)),"")</f>
        <v/>
      </c>
      <c r="F1097" s="96">
        <f>IFERROR(INDEX('     2022    '!AY:AY,MATCH($A1097,'     2022    '!$AN:$AN,0)),0)</f>
        <v>0</v>
      </c>
      <c r="G1097" s="180" t="str">
        <f>IFERROR(IF($O$3&gt;68,INDEX('     2022    '!I:I,MATCH($A1097,'     2022    '!$AN:$AN,0))*(1-'     2022    '!$BA$1),INDEX('     2022    '!I:I,MATCH($A1097,'     2022    '!$AN:$AN,0))),"")</f>
        <v/>
      </c>
      <c r="H1097" s="96">
        <f>IFERROR(INDEX('     2022    '!AZ:AZ,MATCH($A1097,'     2022    '!$AN:$AN,0)),0)</f>
        <v>0</v>
      </c>
      <c r="I1097" s="180" t="str">
        <f>IFERROR(IF($O$3&gt;68,INDEX('     2022    '!M:M,MATCH($A1097,'     2022    '!$AN:$AN,0))*(1-'     2022    '!$BA$1),INDEX('     2022    '!M:M,MATCH($A1097,'     2022    '!$AN:$AN,0))),"")</f>
        <v/>
      </c>
      <c r="J1097" s="181">
        <f t="shared" si="65"/>
        <v>0</v>
      </c>
      <c r="K1097" s="182" t="str">
        <f t="shared" si="66"/>
        <v/>
      </c>
      <c r="L1097" s="53"/>
      <c r="M1097" s="52" t="str">
        <f>IFERROR(INDEX('     2022    '!R:R,MATCH('Order Summary'!$A1097,'     2022    '!$AN:$AN,0)),"")</f>
        <v/>
      </c>
      <c r="N1097" s="52" t="str">
        <f>IFERROR(INDEX('     2022    '!V:V,MATCH('Order Summary'!$A1097,'     2022    '!$AN:$AN,0)),"")</f>
        <v/>
      </c>
      <c r="O1097" s="52" t="str">
        <f>IFERROR(INDEX('     2022    '!S:S,MATCH('Order Summary'!$A1097,'     2022    '!$AN:$AN,0)),"")</f>
        <v/>
      </c>
      <c r="P1097" s="96" t="str">
        <f t="shared" si="64"/>
        <v/>
      </c>
      <c r="R1097" s="9"/>
      <c r="S1097" s="9"/>
      <c r="T1097" s="9"/>
      <c r="U1097" s="9"/>
      <c r="V1097" s="9"/>
      <c r="W1097" s="9"/>
      <c r="X1097" s="9"/>
      <c r="Y1097" s="9"/>
      <c r="Z1097" s="9"/>
      <c r="AA1097" s="9"/>
      <c r="AB1097" s="9"/>
      <c r="AC1097" s="9"/>
      <c r="AD1097" s="9"/>
      <c r="AE1097" s="9"/>
      <c r="AF1097" s="9"/>
      <c r="AG1097" s="9"/>
      <c r="AH1097" s="9"/>
      <c r="AI1097" s="9"/>
      <c r="AJ1097" s="9"/>
      <c r="AK1097" s="9"/>
      <c r="AL1097" s="9"/>
      <c r="AM1097" s="9"/>
      <c r="AN1097" s="9"/>
      <c r="AO1097" s="9"/>
      <c r="AP1097" s="9"/>
      <c r="AQ1097" s="9"/>
      <c r="AR1097" s="9"/>
      <c r="AS1097" s="9"/>
      <c r="AT1097" s="9"/>
      <c r="AU1097" s="9"/>
      <c r="AV1097" s="9"/>
      <c r="AW1097" s="9"/>
      <c r="AX1097" s="9"/>
      <c r="AY1097" s="9"/>
      <c r="AZ1097" s="9"/>
      <c r="BA1097" s="9"/>
      <c r="BB1097" s="9"/>
      <c r="BC1097" s="9"/>
      <c r="BD1097" s="9"/>
      <c r="BE1097" s="9"/>
      <c r="BF1097" s="9"/>
      <c r="BG1097" s="9"/>
      <c r="BH1097" s="9"/>
      <c r="BI1097" s="9"/>
      <c r="BJ1097" s="9"/>
      <c r="BK1097" s="9"/>
      <c r="BL1097" s="9"/>
      <c r="BM1097" s="9"/>
      <c r="BN1097" s="9"/>
      <c r="BO1097" s="9"/>
      <c r="BP1097" s="9"/>
      <c r="BQ1097" s="9"/>
      <c r="BR1097" s="9"/>
      <c r="BS1097" s="9"/>
      <c r="BT1097" s="9"/>
      <c r="BU1097" s="9"/>
      <c r="BV1097" s="9"/>
      <c r="BW1097" s="9"/>
      <c r="BX1097" s="9"/>
      <c r="BY1097" s="9"/>
      <c r="BZ1097" s="9"/>
    </row>
    <row r="1098" spans="1:78">
      <c r="A1098" s="50">
        <f t="shared" si="67"/>
        <v>1087</v>
      </c>
      <c r="C1098" s="11" t="str">
        <f>IFERROR(INDEX('     2022    '!D:D,MATCH('Order Summary'!$A1098,'     2022    '!$AN:$AN,0)),"")</f>
        <v/>
      </c>
      <c r="D1098" s="11" t="str">
        <f>IFERROR(INDEX('     2022    '!C:C,MATCH('Order Summary'!$A1098,'     2022    '!$AN:$AN,0)),"")</f>
        <v/>
      </c>
      <c r="E1098" s="11" t="str">
        <f>IFERROR(INDEX('     2022    '!E:E,MATCH('Order Summary'!$A1098,'     2022    '!$AN:$AN,0)),"")</f>
        <v/>
      </c>
      <c r="F1098" s="96">
        <f>IFERROR(INDEX('     2022    '!AY:AY,MATCH($A1098,'     2022    '!$AN:$AN,0)),0)</f>
        <v>0</v>
      </c>
      <c r="G1098" s="180" t="str">
        <f>IFERROR(IF($O$3&gt;68,INDEX('     2022    '!I:I,MATCH($A1098,'     2022    '!$AN:$AN,0))*(1-'     2022    '!$BA$1),INDEX('     2022    '!I:I,MATCH($A1098,'     2022    '!$AN:$AN,0))),"")</f>
        <v/>
      </c>
      <c r="H1098" s="96">
        <f>IFERROR(INDEX('     2022    '!AZ:AZ,MATCH($A1098,'     2022    '!$AN:$AN,0)),0)</f>
        <v>0</v>
      </c>
      <c r="I1098" s="180" t="str">
        <f>IFERROR(IF($O$3&gt;68,INDEX('     2022    '!M:M,MATCH($A1098,'     2022    '!$AN:$AN,0))*(1-'     2022    '!$BA$1),INDEX('     2022    '!M:M,MATCH($A1098,'     2022    '!$AN:$AN,0))),"")</f>
        <v/>
      </c>
      <c r="J1098" s="181">
        <f t="shared" si="65"/>
        <v>0</v>
      </c>
      <c r="K1098" s="182" t="str">
        <f t="shared" si="66"/>
        <v/>
      </c>
      <c r="L1098" s="53"/>
      <c r="M1098" s="52" t="str">
        <f>IFERROR(INDEX('     2022    '!R:R,MATCH('Order Summary'!$A1098,'     2022    '!$AN:$AN,0)),"")</f>
        <v/>
      </c>
      <c r="N1098" s="52" t="str">
        <f>IFERROR(INDEX('     2022    '!V:V,MATCH('Order Summary'!$A1098,'     2022    '!$AN:$AN,0)),"")</f>
        <v/>
      </c>
      <c r="O1098" s="52" t="str">
        <f>IFERROR(INDEX('     2022    '!S:S,MATCH('Order Summary'!$A1098,'     2022    '!$AN:$AN,0)),"")</f>
        <v/>
      </c>
      <c r="P1098" s="96" t="str">
        <f t="shared" si="64"/>
        <v/>
      </c>
      <c r="R1098" s="9"/>
      <c r="S1098" s="9"/>
      <c r="T1098" s="9"/>
      <c r="U1098" s="9"/>
      <c r="V1098" s="9"/>
      <c r="W1098" s="9"/>
      <c r="X1098" s="9"/>
      <c r="Y1098" s="9"/>
      <c r="Z1098" s="9"/>
      <c r="AA1098" s="9"/>
      <c r="AB1098" s="9"/>
      <c r="AC1098" s="9"/>
      <c r="AD1098" s="9"/>
      <c r="AE1098" s="9"/>
      <c r="AF1098" s="9"/>
      <c r="AG1098" s="9"/>
      <c r="AH1098" s="9"/>
      <c r="AI1098" s="9"/>
      <c r="AJ1098" s="9"/>
      <c r="AK1098" s="9"/>
      <c r="AL1098" s="9"/>
      <c r="AM1098" s="9"/>
      <c r="AN1098" s="9"/>
      <c r="AO1098" s="9"/>
      <c r="AP1098" s="9"/>
      <c r="AQ1098" s="9"/>
      <c r="AR1098" s="9"/>
      <c r="AS1098" s="9"/>
      <c r="AT1098" s="9"/>
      <c r="AU1098" s="9"/>
      <c r="AV1098" s="9"/>
      <c r="AW1098" s="9"/>
      <c r="AX1098" s="9"/>
      <c r="AY1098" s="9"/>
      <c r="AZ1098" s="9"/>
      <c r="BA1098" s="9"/>
      <c r="BB1098" s="9"/>
      <c r="BC1098" s="9"/>
      <c r="BD1098" s="9"/>
      <c r="BE1098" s="9"/>
      <c r="BF1098" s="9"/>
      <c r="BG1098" s="9"/>
      <c r="BH1098" s="9"/>
      <c r="BI1098" s="9"/>
      <c r="BJ1098" s="9"/>
      <c r="BK1098" s="9"/>
      <c r="BL1098" s="9"/>
      <c r="BM1098" s="9"/>
      <c r="BN1098" s="9"/>
      <c r="BO1098" s="9"/>
      <c r="BP1098" s="9"/>
      <c r="BQ1098" s="9"/>
      <c r="BR1098" s="9"/>
      <c r="BS1098" s="9"/>
      <c r="BT1098" s="9"/>
      <c r="BU1098" s="9"/>
      <c r="BV1098" s="9"/>
      <c r="BW1098" s="9"/>
      <c r="BX1098" s="9"/>
      <c r="BY1098" s="9"/>
      <c r="BZ1098" s="9"/>
    </row>
    <row r="1099" spans="1:78">
      <c r="A1099" s="50">
        <f t="shared" si="67"/>
        <v>1088</v>
      </c>
      <c r="C1099" s="11" t="str">
        <f>IFERROR(INDEX('     2022    '!D:D,MATCH('Order Summary'!$A1099,'     2022    '!$AN:$AN,0)),"")</f>
        <v/>
      </c>
      <c r="D1099" s="11" t="str">
        <f>IFERROR(INDEX('     2022    '!C:C,MATCH('Order Summary'!$A1099,'     2022    '!$AN:$AN,0)),"")</f>
        <v/>
      </c>
      <c r="E1099" s="11" t="str">
        <f>IFERROR(INDEX('     2022    '!E:E,MATCH('Order Summary'!$A1099,'     2022    '!$AN:$AN,0)),"")</f>
        <v/>
      </c>
      <c r="F1099" s="96">
        <f>IFERROR(INDEX('     2022    '!AY:AY,MATCH($A1099,'     2022    '!$AN:$AN,0)),0)</f>
        <v>0</v>
      </c>
      <c r="G1099" s="180" t="str">
        <f>IFERROR(IF($O$3&gt;68,INDEX('     2022    '!I:I,MATCH($A1099,'     2022    '!$AN:$AN,0))*(1-'     2022    '!$BA$1),INDEX('     2022    '!I:I,MATCH($A1099,'     2022    '!$AN:$AN,0))),"")</f>
        <v/>
      </c>
      <c r="H1099" s="96">
        <f>IFERROR(INDEX('     2022    '!AZ:AZ,MATCH($A1099,'     2022    '!$AN:$AN,0)),0)</f>
        <v>0</v>
      </c>
      <c r="I1099" s="180" t="str">
        <f>IFERROR(IF($O$3&gt;68,INDEX('     2022    '!M:M,MATCH($A1099,'     2022    '!$AN:$AN,0))*(1-'     2022    '!$BA$1),INDEX('     2022    '!M:M,MATCH($A1099,'     2022    '!$AN:$AN,0))),"")</f>
        <v/>
      </c>
      <c r="J1099" s="181">
        <f t="shared" si="65"/>
        <v>0</v>
      </c>
      <c r="K1099" s="182" t="str">
        <f t="shared" si="66"/>
        <v/>
      </c>
      <c r="L1099" s="53"/>
      <c r="M1099" s="52" t="str">
        <f>IFERROR(INDEX('     2022    '!R:R,MATCH('Order Summary'!$A1099,'     2022    '!$AN:$AN,0)),"")</f>
        <v/>
      </c>
      <c r="N1099" s="52" t="str">
        <f>IFERROR(INDEX('     2022    '!V:V,MATCH('Order Summary'!$A1099,'     2022    '!$AN:$AN,0)),"")</f>
        <v/>
      </c>
      <c r="O1099" s="52" t="str">
        <f>IFERROR(INDEX('     2022    '!S:S,MATCH('Order Summary'!$A1099,'     2022    '!$AN:$AN,0)),"")</f>
        <v/>
      </c>
      <c r="P1099" s="96" t="str">
        <f t="shared" si="64"/>
        <v/>
      </c>
      <c r="R1099" s="9"/>
      <c r="S1099" s="9"/>
      <c r="T1099" s="9"/>
      <c r="U1099" s="9"/>
      <c r="V1099" s="9"/>
      <c r="W1099" s="9"/>
      <c r="X1099" s="9"/>
      <c r="Y1099" s="9"/>
      <c r="Z1099" s="9"/>
      <c r="AA1099" s="9"/>
      <c r="AB1099" s="9"/>
      <c r="AC1099" s="9"/>
      <c r="AD1099" s="9"/>
      <c r="AE1099" s="9"/>
      <c r="AF1099" s="9"/>
      <c r="AG1099" s="9"/>
      <c r="AH1099" s="9"/>
      <c r="AI1099" s="9"/>
      <c r="AJ1099" s="9"/>
      <c r="AK1099" s="9"/>
      <c r="AL1099" s="9"/>
      <c r="AM1099" s="9"/>
      <c r="AN1099" s="9"/>
      <c r="AO1099" s="9"/>
      <c r="AP1099" s="9"/>
      <c r="AQ1099" s="9"/>
      <c r="AR1099" s="9"/>
      <c r="AS1099" s="9"/>
      <c r="AT1099" s="9"/>
      <c r="AU1099" s="9"/>
      <c r="AV1099" s="9"/>
      <c r="AW1099" s="9"/>
      <c r="AX1099" s="9"/>
      <c r="AY1099" s="9"/>
      <c r="AZ1099" s="9"/>
      <c r="BA1099" s="9"/>
      <c r="BB1099" s="9"/>
      <c r="BC1099" s="9"/>
      <c r="BD1099" s="9"/>
      <c r="BE1099" s="9"/>
      <c r="BF1099" s="9"/>
      <c r="BG1099" s="9"/>
      <c r="BH1099" s="9"/>
      <c r="BI1099" s="9"/>
      <c r="BJ1099" s="9"/>
      <c r="BK1099" s="9"/>
      <c r="BL1099" s="9"/>
      <c r="BM1099" s="9"/>
      <c r="BN1099" s="9"/>
      <c r="BO1099" s="9"/>
      <c r="BP1099" s="9"/>
      <c r="BQ1099" s="9"/>
      <c r="BR1099" s="9"/>
      <c r="BS1099" s="9"/>
      <c r="BT1099" s="9"/>
      <c r="BU1099" s="9"/>
      <c r="BV1099" s="9"/>
      <c r="BW1099" s="9"/>
      <c r="BX1099" s="9"/>
      <c r="BY1099" s="9"/>
      <c r="BZ1099" s="9"/>
    </row>
    <row r="1100" spans="1:78">
      <c r="A1100" s="50">
        <f t="shared" si="67"/>
        <v>1089</v>
      </c>
      <c r="C1100" s="11" t="str">
        <f>IFERROR(INDEX('     2022    '!D:D,MATCH('Order Summary'!$A1100,'     2022    '!$AN:$AN,0)),"")</f>
        <v/>
      </c>
      <c r="D1100" s="11" t="str">
        <f>IFERROR(INDEX('     2022    '!C:C,MATCH('Order Summary'!$A1100,'     2022    '!$AN:$AN,0)),"")</f>
        <v/>
      </c>
      <c r="E1100" s="11" t="str">
        <f>IFERROR(INDEX('     2022    '!E:E,MATCH('Order Summary'!$A1100,'     2022    '!$AN:$AN,0)),"")</f>
        <v/>
      </c>
      <c r="F1100" s="96">
        <f>IFERROR(INDEX('     2022    '!AY:AY,MATCH($A1100,'     2022    '!$AN:$AN,0)),0)</f>
        <v>0</v>
      </c>
      <c r="G1100" s="180" t="str">
        <f>IFERROR(IF($O$3&gt;68,INDEX('     2022    '!I:I,MATCH($A1100,'     2022    '!$AN:$AN,0))*(1-'     2022    '!$BA$1),INDEX('     2022    '!I:I,MATCH($A1100,'     2022    '!$AN:$AN,0))),"")</f>
        <v/>
      </c>
      <c r="H1100" s="96">
        <f>IFERROR(INDEX('     2022    '!AZ:AZ,MATCH($A1100,'     2022    '!$AN:$AN,0)),0)</f>
        <v>0</v>
      </c>
      <c r="I1100" s="180" t="str">
        <f>IFERROR(IF($O$3&gt;68,INDEX('     2022    '!M:M,MATCH($A1100,'     2022    '!$AN:$AN,0))*(1-'     2022    '!$BA$1),INDEX('     2022    '!M:M,MATCH($A1100,'     2022    '!$AN:$AN,0))),"")</f>
        <v/>
      </c>
      <c r="J1100" s="181">
        <f t="shared" si="65"/>
        <v>0</v>
      </c>
      <c r="K1100" s="182" t="str">
        <f t="shared" si="66"/>
        <v/>
      </c>
      <c r="L1100" s="53"/>
      <c r="M1100" s="52" t="str">
        <f>IFERROR(INDEX('     2022    '!R:R,MATCH('Order Summary'!$A1100,'     2022    '!$AN:$AN,0)),"")</f>
        <v/>
      </c>
      <c r="N1100" s="52" t="str">
        <f>IFERROR(INDEX('     2022    '!V:V,MATCH('Order Summary'!$A1100,'     2022    '!$AN:$AN,0)),"")</f>
        <v/>
      </c>
      <c r="O1100" s="52" t="str">
        <f>IFERROR(INDEX('     2022    '!S:S,MATCH('Order Summary'!$A1100,'     2022    '!$AN:$AN,0)),"")</f>
        <v/>
      </c>
      <c r="P1100" s="96" t="str">
        <f t="shared" ref="P1100:P1163" si="68">IFERROR(J1100*O1100,"")</f>
        <v/>
      </c>
      <c r="R1100" s="9"/>
      <c r="S1100" s="9"/>
      <c r="T1100" s="9"/>
      <c r="U1100" s="9"/>
      <c r="V1100" s="9"/>
      <c r="W1100" s="9"/>
      <c r="X1100" s="9"/>
      <c r="Y1100" s="9"/>
      <c r="Z1100" s="9"/>
      <c r="AA1100" s="9"/>
      <c r="AB1100" s="9"/>
      <c r="AC1100" s="9"/>
      <c r="AD1100" s="9"/>
      <c r="AE1100" s="9"/>
      <c r="AF1100" s="9"/>
      <c r="AG1100" s="9"/>
      <c r="AH1100" s="9"/>
      <c r="AI1100" s="9"/>
      <c r="AJ1100" s="9"/>
      <c r="AK1100" s="9"/>
      <c r="AL1100" s="9"/>
      <c r="AM1100" s="9"/>
      <c r="AN1100" s="9"/>
      <c r="AO1100" s="9"/>
      <c r="AP1100" s="9"/>
      <c r="AQ1100" s="9"/>
      <c r="AR1100" s="9"/>
      <c r="AS1100" s="9"/>
      <c r="AT1100" s="9"/>
      <c r="AU1100" s="9"/>
      <c r="AV1100" s="9"/>
      <c r="AW1100" s="9"/>
      <c r="AX1100" s="9"/>
      <c r="AY1100" s="9"/>
      <c r="AZ1100" s="9"/>
      <c r="BA1100" s="9"/>
      <c r="BB1100" s="9"/>
      <c r="BC1100" s="9"/>
      <c r="BD1100" s="9"/>
      <c r="BE1100" s="9"/>
      <c r="BF1100" s="9"/>
      <c r="BG1100" s="9"/>
      <c r="BH1100" s="9"/>
      <c r="BI1100" s="9"/>
      <c r="BJ1100" s="9"/>
      <c r="BK1100" s="9"/>
      <c r="BL1100" s="9"/>
      <c r="BM1100" s="9"/>
      <c r="BN1100" s="9"/>
      <c r="BO1100" s="9"/>
      <c r="BP1100" s="9"/>
      <c r="BQ1100" s="9"/>
      <c r="BR1100" s="9"/>
      <c r="BS1100" s="9"/>
      <c r="BT1100" s="9"/>
      <c r="BU1100" s="9"/>
      <c r="BV1100" s="9"/>
      <c r="BW1100" s="9"/>
      <c r="BX1100" s="9"/>
      <c r="BY1100" s="9"/>
      <c r="BZ1100" s="9"/>
    </row>
    <row r="1101" spans="1:78">
      <c r="A1101" s="50">
        <f t="shared" si="67"/>
        <v>1090</v>
      </c>
      <c r="C1101" s="11" t="str">
        <f>IFERROR(INDEX('     2022    '!D:D,MATCH('Order Summary'!$A1101,'     2022    '!$AN:$AN,0)),"")</f>
        <v/>
      </c>
      <c r="D1101" s="11" t="str">
        <f>IFERROR(INDEX('     2022    '!C:C,MATCH('Order Summary'!$A1101,'     2022    '!$AN:$AN,0)),"")</f>
        <v/>
      </c>
      <c r="E1101" s="11" t="str">
        <f>IFERROR(INDEX('     2022    '!E:E,MATCH('Order Summary'!$A1101,'     2022    '!$AN:$AN,0)),"")</f>
        <v/>
      </c>
      <c r="F1101" s="96">
        <f>IFERROR(INDEX('     2022    '!AY:AY,MATCH($A1101,'     2022    '!$AN:$AN,0)),0)</f>
        <v>0</v>
      </c>
      <c r="G1101" s="180" t="str">
        <f>IFERROR(IF($O$3&gt;68,INDEX('     2022    '!I:I,MATCH($A1101,'     2022    '!$AN:$AN,0))*(1-'     2022    '!$BA$1),INDEX('     2022    '!I:I,MATCH($A1101,'     2022    '!$AN:$AN,0))),"")</f>
        <v/>
      </c>
      <c r="H1101" s="96">
        <f>IFERROR(INDEX('     2022    '!AZ:AZ,MATCH($A1101,'     2022    '!$AN:$AN,0)),0)</f>
        <v>0</v>
      </c>
      <c r="I1101" s="180" t="str">
        <f>IFERROR(IF($O$3&gt;68,INDEX('     2022    '!M:M,MATCH($A1101,'     2022    '!$AN:$AN,0))*(1-'     2022    '!$BA$1),INDEX('     2022    '!M:M,MATCH($A1101,'     2022    '!$AN:$AN,0))),"")</f>
        <v/>
      </c>
      <c r="J1101" s="181">
        <f t="shared" ref="J1101:J1164" si="69">F1101+H1101</f>
        <v>0</v>
      </c>
      <c r="K1101" s="182" t="str">
        <f t="shared" ref="K1101:K1164" si="70">IFERROR((F1101*G1101)+(H1101*I1101),"")</f>
        <v/>
      </c>
      <c r="L1101" s="53"/>
      <c r="M1101" s="52" t="str">
        <f>IFERROR(INDEX('     2022    '!R:R,MATCH('Order Summary'!$A1101,'     2022    '!$AN:$AN,0)),"")</f>
        <v/>
      </c>
      <c r="N1101" s="52" t="str">
        <f>IFERROR(INDEX('     2022    '!V:V,MATCH('Order Summary'!$A1101,'     2022    '!$AN:$AN,0)),"")</f>
        <v/>
      </c>
      <c r="O1101" s="52" t="str">
        <f>IFERROR(INDEX('     2022    '!S:S,MATCH('Order Summary'!$A1101,'     2022    '!$AN:$AN,0)),"")</f>
        <v/>
      </c>
      <c r="P1101" s="96" t="str">
        <f t="shared" si="68"/>
        <v/>
      </c>
      <c r="R1101" s="9"/>
      <c r="S1101" s="9"/>
      <c r="T1101" s="9"/>
      <c r="U1101" s="9"/>
      <c r="V1101" s="9"/>
      <c r="W1101" s="9"/>
      <c r="X1101" s="9"/>
      <c r="Y1101" s="9"/>
      <c r="Z1101" s="9"/>
      <c r="AA1101" s="9"/>
      <c r="AB1101" s="9"/>
      <c r="AC1101" s="9"/>
      <c r="AD1101" s="9"/>
      <c r="AE1101" s="9"/>
      <c r="AF1101" s="9"/>
      <c r="AG1101" s="9"/>
      <c r="AH1101" s="9"/>
      <c r="AI1101" s="9"/>
      <c r="AJ1101" s="9"/>
      <c r="AK1101" s="9"/>
      <c r="AL1101" s="9"/>
      <c r="AM1101" s="9"/>
      <c r="AN1101" s="9"/>
      <c r="AO1101" s="9"/>
      <c r="AP1101" s="9"/>
      <c r="AQ1101" s="9"/>
      <c r="AR1101" s="9"/>
      <c r="AS1101" s="9"/>
      <c r="AT1101" s="9"/>
      <c r="AU1101" s="9"/>
      <c r="AV1101" s="9"/>
      <c r="AW1101" s="9"/>
      <c r="AX1101" s="9"/>
      <c r="AY1101" s="9"/>
      <c r="AZ1101" s="9"/>
      <c r="BA1101" s="9"/>
      <c r="BB1101" s="9"/>
      <c r="BC1101" s="9"/>
      <c r="BD1101" s="9"/>
      <c r="BE1101" s="9"/>
      <c r="BF1101" s="9"/>
      <c r="BG1101" s="9"/>
      <c r="BH1101" s="9"/>
      <c r="BI1101" s="9"/>
      <c r="BJ1101" s="9"/>
      <c r="BK1101" s="9"/>
      <c r="BL1101" s="9"/>
      <c r="BM1101" s="9"/>
      <c r="BN1101" s="9"/>
      <c r="BO1101" s="9"/>
      <c r="BP1101" s="9"/>
      <c r="BQ1101" s="9"/>
      <c r="BR1101" s="9"/>
      <c r="BS1101" s="9"/>
      <c r="BT1101" s="9"/>
      <c r="BU1101" s="9"/>
      <c r="BV1101" s="9"/>
      <c r="BW1101" s="9"/>
      <c r="BX1101" s="9"/>
      <c r="BY1101" s="9"/>
      <c r="BZ1101" s="9"/>
    </row>
    <row r="1102" spans="1:78">
      <c r="A1102" s="50">
        <f t="shared" ref="A1102:A1165" si="71">A1101+1</f>
        <v>1091</v>
      </c>
      <c r="C1102" s="11" t="str">
        <f>IFERROR(INDEX('     2022    '!D:D,MATCH('Order Summary'!$A1102,'     2022    '!$AN:$AN,0)),"")</f>
        <v/>
      </c>
      <c r="D1102" s="11" t="str">
        <f>IFERROR(INDEX('     2022    '!C:C,MATCH('Order Summary'!$A1102,'     2022    '!$AN:$AN,0)),"")</f>
        <v/>
      </c>
      <c r="E1102" s="11" t="str">
        <f>IFERROR(INDEX('     2022    '!E:E,MATCH('Order Summary'!$A1102,'     2022    '!$AN:$AN,0)),"")</f>
        <v/>
      </c>
      <c r="F1102" s="96">
        <f>IFERROR(INDEX('     2022    '!AY:AY,MATCH($A1102,'     2022    '!$AN:$AN,0)),0)</f>
        <v>0</v>
      </c>
      <c r="G1102" s="180" t="str">
        <f>IFERROR(IF($O$3&gt;68,INDEX('     2022    '!I:I,MATCH($A1102,'     2022    '!$AN:$AN,0))*(1-'     2022    '!$BA$1),INDEX('     2022    '!I:I,MATCH($A1102,'     2022    '!$AN:$AN,0))),"")</f>
        <v/>
      </c>
      <c r="H1102" s="96">
        <f>IFERROR(INDEX('     2022    '!AZ:AZ,MATCH($A1102,'     2022    '!$AN:$AN,0)),0)</f>
        <v>0</v>
      </c>
      <c r="I1102" s="180" t="str">
        <f>IFERROR(IF($O$3&gt;68,INDEX('     2022    '!M:M,MATCH($A1102,'     2022    '!$AN:$AN,0))*(1-'     2022    '!$BA$1),INDEX('     2022    '!M:M,MATCH($A1102,'     2022    '!$AN:$AN,0))),"")</f>
        <v/>
      </c>
      <c r="J1102" s="181">
        <f t="shared" si="69"/>
        <v>0</v>
      </c>
      <c r="K1102" s="182" t="str">
        <f t="shared" si="70"/>
        <v/>
      </c>
      <c r="L1102" s="53"/>
      <c r="M1102" s="52" t="str">
        <f>IFERROR(INDEX('     2022    '!R:R,MATCH('Order Summary'!$A1102,'     2022    '!$AN:$AN,0)),"")</f>
        <v/>
      </c>
      <c r="N1102" s="52" t="str">
        <f>IFERROR(INDEX('     2022    '!V:V,MATCH('Order Summary'!$A1102,'     2022    '!$AN:$AN,0)),"")</f>
        <v/>
      </c>
      <c r="O1102" s="52" t="str">
        <f>IFERROR(INDEX('     2022    '!S:S,MATCH('Order Summary'!$A1102,'     2022    '!$AN:$AN,0)),"")</f>
        <v/>
      </c>
      <c r="P1102" s="96" t="str">
        <f t="shared" si="68"/>
        <v/>
      </c>
      <c r="R1102" s="9"/>
      <c r="S1102" s="9"/>
      <c r="T1102" s="9"/>
      <c r="U1102" s="9"/>
      <c r="V1102" s="9"/>
      <c r="W1102" s="9"/>
      <c r="X1102" s="9"/>
      <c r="Y1102" s="9"/>
      <c r="Z1102" s="9"/>
      <c r="AA1102" s="9"/>
      <c r="AB1102" s="9"/>
      <c r="AC1102" s="9"/>
      <c r="AD1102" s="9"/>
      <c r="AE1102" s="9"/>
      <c r="AF1102" s="9"/>
      <c r="AG1102" s="9"/>
      <c r="AH1102" s="9"/>
      <c r="AI1102" s="9"/>
      <c r="AJ1102" s="9"/>
      <c r="AK1102" s="9"/>
      <c r="AL1102" s="9"/>
      <c r="AM1102" s="9"/>
      <c r="AN1102" s="9"/>
      <c r="AO1102" s="9"/>
      <c r="AP1102" s="9"/>
      <c r="AQ1102" s="9"/>
      <c r="AR1102" s="9"/>
      <c r="AS1102" s="9"/>
      <c r="AT1102" s="9"/>
      <c r="AU1102" s="9"/>
      <c r="AV1102" s="9"/>
      <c r="AW1102" s="9"/>
      <c r="AX1102" s="9"/>
      <c r="AY1102" s="9"/>
      <c r="AZ1102" s="9"/>
      <c r="BA1102" s="9"/>
      <c r="BB1102" s="9"/>
      <c r="BC1102" s="9"/>
      <c r="BD1102" s="9"/>
      <c r="BE1102" s="9"/>
      <c r="BF1102" s="9"/>
      <c r="BG1102" s="9"/>
      <c r="BH1102" s="9"/>
      <c r="BI1102" s="9"/>
      <c r="BJ1102" s="9"/>
      <c r="BK1102" s="9"/>
      <c r="BL1102" s="9"/>
      <c r="BM1102" s="9"/>
      <c r="BN1102" s="9"/>
      <c r="BO1102" s="9"/>
      <c r="BP1102" s="9"/>
      <c r="BQ1102" s="9"/>
      <c r="BR1102" s="9"/>
      <c r="BS1102" s="9"/>
      <c r="BT1102" s="9"/>
      <c r="BU1102" s="9"/>
      <c r="BV1102" s="9"/>
      <c r="BW1102" s="9"/>
      <c r="BX1102" s="9"/>
      <c r="BY1102" s="9"/>
      <c r="BZ1102" s="9"/>
    </row>
    <row r="1103" spans="1:78">
      <c r="A1103" s="50">
        <f t="shared" si="71"/>
        <v>1092</v>
      </c>
      <c r="C1103" s="11" t="str">
        <f>IFERROR(INDEX('     2022    '!D:D,MATCH('Order Summary'!$A1103,'     2022    '!$AN:$AN,0)),"")</f>
        <v/>
      </c>
      <c r="D1103" s="11" t="str">
        <f>IFERROR(INDEX('     2022    '!C:C,MATCH('Order Summary'!$A1103,'     2022    '!$AN:$AN,0)),"")</f>
        <v/>
      </c>
      <c r="E1103" s="11" t="str">
        <f>IFERROR(INDEX('     2022    '!E:E,MATCH('Order Summary'!$A1103,'     2022    '!$AN:$AN,0)),"")</f>
        <v/>
      </c>
      <c r="F1103" s="96">
        <f>IFERROR(INDEX('     2022    '!AY:AY,MATCH($A1103,'     2022    '!$AN:$AN,0)),0)</f>
        <v>0</v>
      </c>
      <c r="G1103" s="180" t="str">
        <f>IFERROR(IF($O$3&gt;68,INDEX('     2022    '!I:I,MATCH($A1103,'     2022    '!$AN:$AN,0))*(1-'     2022    '!$BA$1),INDEX('     2022    '!I:I,MATCH($A1103,'     2022    '!$AN:$AN,0))),"")</f>
        <v/>
      </c>
      <c r="H1103" s="96">
        <f>IFERROR(INDEX('     2022    '!AZ:AZ,MATCH($A1103,'     2022    '!$AN:$AN,0)),0)</f>
        <v>0</v>
      </c>
      <c r="I1103" s="180" t="str">
        <f>IFERROR(IF($O$3&gt;68,INDEX('     2022    '!M:M,MATCH($A1103,'     2022    '!$AN:$AN,0))*(1-'     2022    '!$BA$1),INDEX('     2022    '!M:M,MATCH($A1103,'     2022    '!$AN:$AN,0))),"")</f>
        <v/>
      </c>
      <c r="J1103" s="181">
        <f t="shared" si="69"/>
        <v>0</v>
      </c>
      <c r="K1103" s="182" t="str">
        <f t="shared" si="70"/>
        <v/>
      </c>
      <c r="L1103" s="53"/>
      <c r="M1103" s="52" t="str">
        <f>IFERROR(INDEX('     2022    '!R:R,MATCH('Order Summary'!$A1103,'     2022    '!$AN:$AN,0)),"")</f>
        <v/>
      </c>
      <c r="N1103" s="52" t="str">
        <f>IFERROR(INDEX('     2022    '!V:V,MATCH('Order Summary'!$A1103,'     2022    '!$AN:$AN,0)),"")</f>
        <v/>
      </c>
      <c r="O1103" s="52" t="str">
        <f>IFERROR(INDEX('     2022    '!S:S,MATCH('Order Summary'!$A1103,'     2022    '!$AN:$AN,0)),"")</f>
        <v/>
      </c>
      <c r="P1103" s="96" t="str">
        <f t="shared" si="68"/>
        <v/>
      </c>
      <c r="R1103" s="9"/>
      <c r="S1103" s="9"/>
      <c r="T1103" s="9"/>
      <c r="U1103" s="9"/>
      <c r="V1103" s="9"/>
      <c r="W1103" s="9"/>
      <c r="X1103" s="9"/>
      <c r="Y1103" s="9"/>
      <c r="Z1103" s="9"/>
      <c r="AA1103" s="9"/>
      <c r="AB1103" s="9"/>
      <c r="AC1103" s="9"/>
      <c r="AD1103" s="9"/>
      <c r="AE1103" s="9"/>
      <c r="AF1103" s="9"/>
      <c r="AG1103" s="9"/>
      <c r="AH1103" s="9"/>
      <c r="AI1103" s="9"/>
      <c r="AJ1103" s="9"/>
      <c r="AK1103" s="9"/>
      <c r="AL1103" s="9"/>
      <c r="AM1103" s="9"/>
      <c r="AN1103" s="9"/>
      <c r="AO1103" s="9"/>
      <c r="AP1103" s="9"/>
      <c r="AQ1103" s="9"/>
      <c r="AR1103" s="9"/>
      <c r="AS1103" s="9"/>
      <c r="AT1103" s="9"/>
      <c r="AU1103" s="9"/>
      <c r="AV1103" s="9"/>
      <c r="AW1103" s="9"/>
      <c r="AX1103" s="9"/>
      <c r="AY1103" s="9"/>
      <c r="AZ1103" s="9"/>
      <c r="BA1103" s="9"/>
      <c r="BB1103" s="9"/>
      <c r="BC1103" s="9"/>
      <c r="BD1103" s="9"/>
      <c r="BE1103" s="9"/>
      <c r="BF1103" s="9"/>
      <c r="BG1103" s="9"/>
      <c r="BH1103" s="9"/>
      <c r="BI1103" s="9"/>
      <c r="BJ1103" s="9"/>
      <c r="BK1103" s="9"/>
      <c r="BL1103" s="9"/>
      <c r="BM1103" s="9"/>
      <c r="BN1103" s="9"/>
      <c r="BO1103" s="9"/>
      <c r="BP1103" s="9"/>
      <c r="BQ1103" s="9"/>
      <c r="BR1103" s="9"/>
      <c r="BS1103" s="9"/>
      <c r="BT1103" s="9"/>
      <c r="BU1103" s="9"/>
      <c r="BV1103" s="9"/>
      <c r="BW1103" s="9"/>
      <c r="BX1103" s="9"/>
      <c r="BY1103" s="9"/>
      <c r="BZ1103" s="9"/>
    </row>
    <row r="1104" spans="1:78">
      <c r="A1104" s="50">
        <f t="shared" si="71"/>
        <v>1093</v>
      </c>
      <c r="C1104" s="11" t="str">
        <f>IFERROR(INDEX('     2022    '!D:D,MATCH('Order Summary'!$A1104,'     2022    '!$AN:$AN,0)),"")</f>
        <v/>
      </c>
      <c r="D1104" s="11" t="str">
        <f>IFERROR(INDEX('     2022    '!C:C,MATCH('Order Summary'!$A1104,'     2022    '!$AN:$AN,0)),"")</f>
        <v/>
      </c>
      <c r="E1104" s="11" t="str">
        <f>IFERROR(INDEX('     2022    '!E:E,MATCH('Order Summary'!$A1104,'     2022    '!$AN:$AN,0)),"")</f>
        <v/>
      </c>
      <c r="F1104" s="96">
        <f>IFERROR(INDEX('     2022    '!AY:AY,MATCH($A1104,'     2022    '!$AN:$AN,0)),0)</f>
        <v>0</v>
      </c>
      <c r="G1104" s="180" t="str">
        <f>IFERROR(IF($O$3&gt;68,INDEX('     2022    '!I:I,MATCH($A1104,'     2022    '!$AN:$AN,0))*(1-'     2022    '!$BA$1),INDEX('     2022    '!I:I,MATCH($A1104,'     2022    '!$AN:$AN,0))),"")</f>
        <v/>
      </c>
      <c r="H1104" s="96">
        <f>IFERROR(INDEX('     2022    '!AZ:AZ,MATCH($A1104,'     2022    '!$AN:$AN,0)),0)</f>
        <v>0</v>
      </c>
      <c r="I1104" s="180" t="str">
        <f>IFERROR(IF($O$3&gt;68,INDEX('     2022    '!M:M,MATCH($A1104,'     2022    '!$AN:$AN,0))*(1-'     2022    '!$BA$1),INDEX('     2022    '!M:M,MATCH($A1104,'     2022    '!$AN:$AN,0))),"")</f>
        <v/>
      </c>
      <c r="J1104" s="181">
        <f t="shared" si="69"/>
        <v>0</v>
      </c>
      <c r="K1104" s="182" t="str">
        <f t="shared" si="70"/>
        <v/>
      </c>
      <c r="L1104" s="53"/>
      <c r="M1104" s="52" t="str">
        <f>IFERROR(INDEX('     2022    '!R:R,MATCH('Order Summary'!$A1104,'     2022    '!$AN:$AN,0)),"")</f>
        <v/>
      </c>
      <c r="N1104" s="52" t="str">
        <f>IFERROR(INDEX('     2022    '!V:V,MATCH('Order Summary'!$A1104,'     2022    '!$AN:$AN,0)),"")</f>
        <v/>
      </c>
      <c r="O1104" s="52" t="str">
        <f>IFERROR(INDEX('     2022    '!S:S,MATCH('Order Summary'!$A1104,'     2022    '!$AN:$AN,0)),"")</f>
        <v/>
      </c>
      <c r="P1104" s="96" t="str">
        <f t="shared" si="68"/>
        <v/>
      </c>
      <c r="R1104" s="9"/>
      <c r="S1104" s="9"/>
      <c r="T1104" s="9"/>
      <c r="U1104" s="9"/>
      <c r="V1104" s="9"/>
      <c r="W1104" s="9"/>
      <c r="X1104" s="9"/>
      <c r="Y1104" s="9"/>
      <c r="Z1104" s="9"/>
      <c r="AA1104" s="9"/>
      <c r="AB1104" s="9"/>
      <c r="AC1104" s="9"/>
      <c r="AD1104" s="9"/>
      <c r="AE1104" s="9"/>
      <c r="AF1104" s="9"/>
      <c r="AG1104" s="9"/>
      <c r="AH1104" s="9"/>
      <c r="AI1104" s="9"/>
      <c r="AJ1104" s="9"/>
      <c r="AK1104" s="9"/>
      <c r="AL1104" s="9"/>
      <c r="AM1104" s="9"/>
      <c r="AN1104" s="9"/>
      <c r="AO1104" s="9"/>
      <c r="AP1104" s="9"/>
      <c r="AQ1104" s="9"/>
      <c r="AR1104" s="9"/>
      <c r="AS1104" s="9"/>
      <c r="AT1104" s="9"/>
      <c r="AU1104" s="9"/>
      <c r="AV1104" s="9"/>
      <c r="AW1104" s="9"/>
      <c r="AX1104" s="9"/>
      <c r="AY1104" s="9"/>
      <c r="AZ1104" s="9"/>
      <c r="BA1104" s="9"/>
      <c r="BB1104" s="9"/>
      <c r="BC1104" s="9"/>
      <c r="BD1104" s="9"/>
      <c r="BE1104" s="9"/>
      <c r="BF1104" s="9"/>
      <c r="BG1104" s="9"/>
      <c r="BH1104" s="9"/>
      <c r="BI1104" s="9"/>
      <c r="BJ1104" s="9"/>
      <c r="BK1104" s="9"/>
      <c r="BL1104" s="9"/>
      <c r="BM1104" s="9"/>
      <c r="BN1104" s="9"/>
      <c r="BO1104" s="9"/>
      <c r="BP1104" s="9"/>
      <c r="BQ1104" s="9"/>
      <c r="BR1104" s="9"/>
      <c r="BS1104" s="9"/>
      <c r="BT1104" s="9"/>
      <c r="BU1104" s="9"/>
      <c r="BV1104" s="9"/>
      <c r="BW1104" s="9"/>
      <c r="BX1104" s="9"/>
      <c r="BY1104" s="9"/>
      <c r="BZ1104" s="9"/>
    </row>
    <row r="1105" spans="1:78">
      <c r="A1105" s="50">
        <f t="shared" si="71"/>
        <v>1094</v>
      </c>
      <c r="C1105" s="11" t="str">
        <f>IFERROR(INDEX('     2022    '!D:D,MATCH('Order Summary'!$A1105,'     2022    '!$AN:$AN,0)),"")</f>
        <v/>
      </c>
      <c r="D1105" s="11" t="str">
        <f>IFERROR(INDEX('     2022    '!C:C,MATCH('Order Summary'!$A1105,'     2022    '!$AN:$AN,0)),"")</f>
        <v/>
      </c>
      <c r="E1105" s="11" t="str">
        <f>IFERROR(INDEX('     2022    '!E:E,MATCH('Order Summary'!$A1105,'     2022    '!$AN:$AN,0)),"")</f>
        <v/>
      </c>
      <c r="F1105" s="96">
        <f>IFERROR(INDEX('     2022    '!AY:AY,MATCH($A1105,'     2022    '!$AN:$AN,0)),0)</f>
        <v>0</v>
      </c>
      <c r="G1105" s="180" t="str">
        <f>IFERROR(IF($O$3&gt;68,INDEX('     2022    '!I:I,MATCH($A1105,'     2022    '!$AN:$AN,0))*(1-'     2022    '!$BA$1),INDEX('     2022    '!I:I,MATCH($A1105,'     2022    '!$AN:$AN,0))),"")</f>
        <v/>
      </c>
      <c r="H1105" s="96">
        <f>IFERROR(INDEX('     2022    '!AZ:AZ,MATCH($A1105,'     2022    '!$AN:$AN,0)),0)</f>
        <v>0</v>
      </c>
      <c r="I1105" s="180" t="str">
        <f>IFERROR(IF($O$3&gt;68,INDEX('     2022    '!M:M,MATCH($A1105,'     2022    '!$AN:$AN,0))*(1-'     2022    '!$BA$1),INDEX('     2022    '!M:M,MATCH($A1105,'     2022    '!$AN:$AN,0))),"")</f>
        <v/>
      </c>
      <c r="J1105" s="181">
        <f t="shared" si="69"/>
        <v>0</v>
      </c>
      <c r="K1105" s="182" t="str">
        <f t="shared" si="70"/>
        <v/>
      </c>
      <c r="L1105" s="53"/>
      <c r="M1105" s="52" t="str">
        <f>IFERROR(INDEX('     2022    '!R:R,MATCH('Order Summary'!$A1105,'     2022    '!$AN:$AN,0)),"")</f>
        <v/>
      </c>
      <c r="N1105" s="52" t="str">
        <f>IFERROR(INDEX('     2022    '!V:V,MATCH('Order Summary'!$A1105,'     2022    '!$AN:$AN,0)),"")</f>
        <v/>
      </c>
      <c r="O1105" s="52" t="str">
        <f>IFERROR(INDEX('     2022    '!S:S,MATCH('Order Summary'!$A1105,'     2022    '!$AN:$AN,0)),"")</f>
        <v/>
      </c>
      <c r="P1105" s="96" t="str">
        <f t="shared" si="68"/>
        <v/>
      </c>
      <c r="R1105" s="9"/>
      <c r="S1105" s="9"/>
      <c r="T1105" s="9"/>
      <c r="U1105" s="9"/>
      <c r="V1105" s="9"/>
      <c r="W1105" s="9"/>
      <c r="X1105" s="9"/>
      <c r="Y1105" s="9"/>
      <c r="Z1105" s="9"/>
      <c r="AA1105" s="9"/>
      <c r="AB1105" s="9"/>
      <c r="AC1105" s="9"/>
      <c r="AD1105" s="9"/>
      <c r="AE1105" s="9"/>
      <c r="AF1105" s="9"/>
      <c r="AG1105" s="9"/>
      <c r="AH1105" s="9"/>
      <c r="AI1105" s="9"/>
      <c r="AJ1105" s="9"/>
      <c r="AK1105" s="9"/>
      <c r="AL1105" s="9"/>
      <c r="AM1105" s="9"/>
      <c r="AN1105" s="9"/>
      <c r="AO1105" s="9"/>
      <c r="AP1105" s="9"/>
      <c r="AQ1105" s="9"/>
      <c r="AR1105" s="9"/>
      <c r="AS1105" s="9"/>
      <c r="AT1105" s="9"/>
      <c r="AU1105" s="9"/>
      <c r="AV1105" s="9"/>
      <c r="AW1105" s="9"/>
      <c r="AX1105" s="9"/>
      <c r="AY1105" s="9"/>
      <c r="AZ1105" s="9"/>
      <c r="BA1105" s="9"/>
      <c r="BB1105" s="9"/>
      <c r="BC1105" s="9"/>
      <c r="BD1105" s="9"/>
      <c r="BE1105" s="9"/>
      <c r="BF1105" s="9"/>
      <c r="BG1105" s="9"/>
      <c r="BH1105" s="9"/>
      <c r="BI1105" s="9"/>
      <c r="BJ1105" s="9"/>
      <c r="BK1105" s="9"/>
      <c r="BL1105" s="9"/>
      <c r="BM1105" s="9"/>
      <c r="BN1105" s="9"/>
      <c r="BO1105" s="9"/>
      <c r="BP1105" s="9"/>
      <c r="BQ1105" s="9"/>
      <c r="BR1105" s="9"/>
      <c r="BS1105" s="9"/>
      <c r="BT1105" s="9"/>
      <c r="BU1105" s="9"/>
      <c r="BV1105" s="9"/>
      <c r="BW1105" s="9"/>
      <c r="BX1105" s="9"/>
      <c r="BY1105" s="9"/>
      <c r="BZ1105" s="9"/>
    </row>
    <row r="1106" spans="1:78">
      <c r="A1106" s="50">
        <f t="shared" si="71"/>
        <v>1095</v>
      </c>
      <c r="C1106" s="11" t="str">
        <f>IFERROR(INDEX('     2022    '!D:D,MATCH('Order Summary'!$A1106,'     2022    '!$AN:$AN,0)),"")</f>
        <v/>
      </c>
      <c r="D1106" s="11" t="str">
        <f>IFERROR(INDEX('     2022    '!C:C,MATCH('Order Summary'!$A1106,'     2022    '!$AN:$AN,0)),"")</f>
        <v/>
      </c>
      <c r="E1106" s="11" t="str">
        <f>IFERROR(INDEX('     2022    '!E:E,MATCH('Order Summary'!$A1106,'     2022    '!$AN:$AN,0)),"")</f>
        <v/>
      </c>
      <c r="F1106" s="96">
        <f>IFERROR(INDEX('     2022    '!AY:AY,MATCH($A1106,'     2022    '!$AN:$AN,0)),0)</f>
        <v>0</v>
      </c>
      <c r="G1106" s="180" t="str">
        <f>IFERROR(IF($O$3&gt;68,INDEX('     2022    '!I:I,MATCH($A1106,'     2022    '!$AN:$AN,0))*(1-'     2022    '!$BA$1),INDEX('     2022    '!I:I,MATCH($A1106,'     2022    '!$AN:$AN,0))),"")</f>
        <v/>
      </c>
      <c r="H1106" s="96">
        <f>IFERROR(INDEX('     2022    '!AZ:AZ,MATCH($A1106,'     2022    '!$AN:$AN,0)),0)</f>
        <v>0</v>
      </c>
      <c r="I1106" s="180" t="str">
        <f>IFERROR(IF($O$3&gt;68,INDEX('     2022    '!M:M,MATCH($A1106,'     2022    '!$AN:$AN,0))*(1-'     2022    '!$BA$1),INDEX('     2022    '!M:M,MATCH($A1106,'     2022    '!$AN:$AN,0))),"")</f>
        <v/>
      </c>
      <c r="J1106" s="181">
        <f t="shared" si="69"/>
        <v>0</v>
      </c>
      <c r="K1106" s="182" t="str">
        <f t="shared" si="70"/>
        <v/>
      </c>
      <c r="L1106" s="53"/>
      <c r="M1106" s="52" t="str">
        <f>IFERROR(INDEX('     2022    '!R:R,MATCH('Order Summary'!$A1106,'     2022    '!$AN:$AN,0)),"")</f>
        <v/>
      </c>
      <c r="N1106" s="52" t="str">
        <f>IFERROR(INDEX('     2022    '!V:V,MATCH('Order Summary'!$A1106,'     2022    '!$AN:$AN,0)),"")</f>
        <v/>
      </c>
      <c r="O1106" s="52" t="str">
        <f>IFERROR(INDEX('     2022    '!S:S,MATCH('Order Summary'!$A1106,'     2022    '!$AN:$AN,0)),"")</f>
        <v/>
      </c>
      <c r="P1106" s="96" t="str">
        <f t="shared" si="68"/>
        <v/>
      </c>
      <c r="R1106" s="9"/>
      <c r="S1106" s="9"/>
      <c r="T1106" s="9"/>
      <c r="U1106" s="9"/>
      <c r="V1106" s="9"/>
      <c r="W1106" s="9"/>
      <c r="X1106" s="9"/>
      <c r="Y1106" s="9"/>
      <c r="Z1106" s="9"/>
      <c r="AA1106" s="9"/>
      <c r="AB1106" s="9"/>
      <c r="AC1106" s="9"/>
      <c r="AD1106" s="9"/>
      <c r="AE1106" s="9"/>
      <c r="AF1106" s="9"/>
      <c r="AG1106" s="9"/>
      <c r="AH1106" s="9"/>
      <c r="AI1106" s="9"/>
      <c r="AJ1106" s="9"/>
      <c r="AK1106" s="9"/>
      <c r="AL1106" s="9"/>
      <c r="AM1106" s="9"/>
      <c r="AN1106" s="9"/>
      <c r="AO1106" s="9"/>
      <c r="AP1106" s="9"/>
      <c r="AQ1106" s="9"/>
      <c r="AR1106" s="9"/>
      <c r="AS1106" s="9"/>
      <c r="AT1106" s="9"/>
      <c r="AU1106" s="9"/>
      <c r="AV1106" s="9"/>
      <c r="AW1106" s="9"/>
      <c r="AX1106" s="9"/>
      <c r="AY1106" s="9"/>
      <c r="AZ1106" s="9"/>
      <c r="BA1106" s="9"/>
      <c r="BB1106" s="9"/>
      <c r="BC1106" s="9"/>
      <c r="BD1106" s="9"/>
      <c r="BE1106" s="9"/>
      <c r="BF1106" s="9"/>
      <c r="BG1106" s="9"/>
      <c r="BH1106" s="9"/>
      <c r="BI1106" s="9"/>
      <c r="BJ1106" s="9"/>
      <c r="BK1106" s="9"/>
      <c r="BL1106" s="9"/>
      <c r="BM1106" s="9"/>
      <c r="BN1106" s="9"/>
      <c r="BO1106" s="9"/>
      <c r="BP1106" s="9"/>
      <c r="BQ1106" s="9"/>
      <c r="BR1106" s="9"/>
      <c r="BS1106" s="9"/>
      <c r="BT1106" s="9"/>
      <c r="BU1106" s="9"/>
      <c r="BV1106" s="9"/>
      <c r="BW1106" s="9"/>
      <c r="BX1106" s="9"/>
      <c r="BY1106" s="9"/>
      <c r="BZ1106" s="9"/>
    </row>
    <row r="1107" spans="1:78">
      <c r="A1107" s="50">
        <f t="shared" si="71"/>
        <v>1096</v>
      </c>
      <c r="C1107" s="11" t="str">
        <f>IFERROR(INDEX('     2022    '!D:D,MATCH('Order Summary'!$A1107,'     2022    '!$AN:$AN,0)),"")</f>
        <v/>
      </c>
      <c r="D1107" s="11" t="str">
        <f>IFERROR(INDEX('     2022    '!C:C,MATCH('Order Summary'!$A1107,'     2022    '!$AN:$AN,0)),"")</f>
        <v/>
      </c>
      <c r="E1107" s="11" t="str">
        <f>IFERROR(INDEX('     2022    '!E:E,MATCH('Order Summary'!$A1107,'     2022    '!$AN:$AN,0)),"")</f>
        <v/>
      </c>
      <c r="F1107" s="96">
        <f>IFERROR(INDEX('     2022    '!AY:AY,MATCH($A1107,'     2022    '!$AN:$AN,0)),0)</f>
        <v>0</v>
      </c>
      <c r="G1107" s="180" t="str">
        <f>IFERROR(IF($O$3&gt;68,INDEX('     2022    '!I:I,MATCH($A1107,'     2022    '!$AN:$AN,0))*(1-'     2022    '!$BA$1),INDEX('     2022    '!I:I,MATCH($A1107,'     2022    '!$AN:$AN,0))),"")</f>
        <v/>
      </c>
      <c r="H1107" s="96">
        <f>IFERROR(INDEX('     2022    '!AZ:AZ,MATCH($A1107,'     2022    '!$AN:$AN,0)),0)</f>
        <v>0</v>
      </c>
      <c r="I1107" s="180" t="str">
        <f>IFERROR(IF($O$3&gt;68,INDEX('     2022    '!M:M,MATCH($A1107,'     2022    '!$AN:$AN,0))*(1-'     2022    '!$BA$1),INDEX('     2022    '!M:M,MATCH($A1107,'     2022    '!$AN:$AN,0))),"")</f>
        <v/>
      </c>
      <c r="J1107" s="181">
        <f t="shared" si="69"/>
        <v>0</v>
      </c>
      <c r="K1107" s="182" t="str">
        <f t="shared" si="70"/>
        <v/>
      </c>
      <c r="L1107" s="53"/>
      <c r="M1107" s="52" t="str">
        <f>IFERROR(INDEX('     2022    '!R:R,MATCH('Order Summary'!$A1107,'     2022    '!$AN:$AN,0)),"")</f>
        <v/>
      </c>
      <c r="N1107" s="52" t="str">
        <f>IFERROR(INDEX('     2022    '!V:V,MATCH('Order Summary'!$A1107,'     2022    '!$AN:$AN,0)),"")</f>
        <v/>
      </c>
      <c r="O1107" s="52" t="str">
        <f>IFERROR(INDEX('     2022    '!S:S,MATCH('Order Summary'!$A1107,'     2022    '!$AN:$AN,0)),"")</f>
        <v/>
      </c>
      <c r="P1107" s="96" t="str">
        <f t="shared" si="68"/>
        <v/>
      </c>
      <c r="R1107" s="9"/>
      <c r="S1107" s="9"/>
      <c r="T1107" s="9"/>
      <c r="U1107" s="9"/>
      <c r="V1107" s="9"/>
      <c r="W1107" s="9"/>
      <c r="X1107" s="9"/>
      <c r="Y1107" s="9"/>
      <c r="Z1107" s="9"/>
      <c r="AA1107" s="9"/>
      <c r="AB1107" s="9"/>
      <c r="AC1107" s="9"/>
      <c r="AD1107" s="9"/>
      <c r="AE1107" s="9"/>
      <c r="AF1107" s="9"/>
      <c r="AG1107" s="9"/>
      <c r="AH1107" s="9"/>
      <c r="AI1107" s="9"/>
      <c r="AJ1107" s="9"/>
      <c r="AK1107" s="9"/>
      <c r="AL1107" s="9"/>
      <c r="AM1107" s="9"/>
      <c r="AN1107" s="9"/>
      <c r="AO1107" s="9"/>
      <c r="AP1107" s="9"/>
      <c r="AQ1107" s="9"/>
      <c r="AR1107" s="9"/>
      <c r="AS1107" s="9"/>
      <c r="AT1107" s="9"/>
      <c r="AU1107" s="9"/>
      <c r="AV1107" s="9"/>
      <c r="AW1107" s="9"/>
      <c r="AX1107" s="9"/>
      <c r="AY1107" s="9"/>
      <c r="AZ1107" s="9"/>
      <c r="BA1107" s="9"/>
      <c r="BB1107" s="9"/>
      <c r="BC1107" s="9"/>
      <c r="BD1107" s="9"/>
      <c r="BE1107" s="9"/>
      <c r="BF1107" s="9"/>
      <c r="BG1107" s="9"/>
      <c r="BH1107" s="9"/>
      <c r="BI1107" s="9"/>
      <c r="BJ1107" s="9"/>
      <c r="BK1107" s="9"/>
      <c r="BL1107" s="9"/>
      <c r="BM1107" s="9"/>
      <c r="BN1107" s="9"/>
      <c r="BO1107" s="9"/>
      <c r="BP1107" s="9"/>
      <c r="BQ1107" s="9"/>
      <c r="BR1107" s="9"/>
      <c r="BS1107" s="9"/>
      <c r="BT1107" s="9"/>
      <c r="BU1107" s="9"/>
      <c r="BV1107" s="9"/>
      <c r="BW1107" s="9"/>
      <c r="BX1107" s="9"/>
      <c r="BY1107" s="9"/>
      <c r="BZ1107" s="9"/>
    </row>
    <row r="1108" spans="1:78">
      <c r="A1108" s="50">
        <f t="shared" si="71"/>
        <v>1097</v>
      </c>
      <c r="C1108" s="11" t="str">
        <f>IFERROR(INDEX('     2022    '!D:D,MATCH('Order Summary'!$A1108,'     2022    '!$AN:$AN,0)),"")</f>
        <v/>
      </c>
      <c r="D1108" s="11" t="str">
        <f>IFERROR(INDEX('     2022    '!C:C,MATCH('Order Summary'!$A1108,'     2022    '!$AN:$AN,0)),"")</f>
        <v/>
      </c>
      <c r="E1108" s="11" t="str">
        <f>IFERROR(INDEX('     2022    '!E:E,MATCH('Order Summary'!$A1108,'     2022    '!$AN:$AN,0)),"")</f>
        <v/>
      </c>
      <c r="F1108" s="96">
        <f>IFERROR(INDEX('     2022    '!AY:AY,MATCH($A1108,'     2022    '!$AN:$AN,0)),0)</f>
        <v>0</v>
      </c>
      <c r="G1108" s="180" t="str">
        <f>IFERROR(IF($O$3&gt;68,INDEX('     2022    '!I:I,MATCH($A1108,'     2022    '!$AN:$AN,0))*(1-'     2022    '!$BA$1),INDEX('     2022    '!I:I,MATCH($A1108,'     2022    '!$AN:$AN,0))),"")</f>
        <v/>
      </c>
      <c r="H1108" s="96">
        <f>IFERROR(INDEX('     2022    '!AZ:AZ,MATCH($A1108,'     2022    '!$AN:$AN,0)),0)</f>
        <v>0</v>
      </c>
      <c r="I1108" s="180" t="str">
        <f>IFERROR(IF($O$3&gt;68,INDEX('     2022    '!M:M,MATCH($A1108,'     2022    '!$AN:$AN,0))*(1-'     2022    '!$BA$1),INDEX('     2022    '!M:M,MATCH($A1108,'     2022    '!$AN:$AN,0))),"")</f>
        <v/>
      </c>
      <c r="J1108" s="181">
        <f t="shared" si="69"/>
        <v>0</v>
      </c>
      <c r="K1108" s="182" t="str">
        <f t="shared" si="70"/>
        <v/>
      </c>
      <c r="L1108" s="53"/>
      <c r="M1108" s="52" t="str">
        <f>IFERROR(INDEX('     2022    '!R:R,MATCH('Order Summary'!$A1108,'     2022    '!$AN:$AN,0)),"")</f>
        <v/>
      </c>
      <c r="N1108" s="52" t="str">
        <f>IFERROR(INDEX('     2022    '!V:V,MATCH('Order Summary'!$A1108,'     2022    '!$AN:$AN,0)),"")</f>
        <v/>
      </c>
      <c r="O1108" s="52" t="str">
        <f>IFERROR(INDEX('     2022    '!S:S,MATCH('Order Summary'!$A1108,'     2022    '!$AN:$AN,0)),"")</f>
        <v/>
      </c>
      <c r="P1108" s="96" t="str">
        <f t="shared" si="68"/>
        <v/>
      </c>
      <c r="R1108" s="9"/>
      <c r="S1108" s="9"/>
      <c r="T1108" s="9"/>
      <c r="U1108" s="9"/>
      <c r="V1108" s="9"/>
      <c r="W1108" s="9"/>
      <c r="X1108" s="9"/>
      <c r="Y1108" s="9"/>
      <c r="Z1108" s="9"/>
      <c r="AA1108" s="9"/>
      <c r="AB1108" s="9"/>
      <c r="AC1108" s="9"/>
      <c r="AD1108" s="9"/>
      <c r="AE1108" s="9"/>
      <c r="AF1108" s="9"/>
      <c r="AG1108" s="9"/>
      <c r="AH1108" s="9"/>
      <c r="AI1108" s="9"/>
      <c r="AJ1108" s="9"/>
      <c r="AK1108" s="9"/>
      <c r="AL1108" s="9"/>
      <c r="AM1108" s="9"/>
      <c r="AN1108" s="9"/>
      <c r="AO1108" s="9"/>
      <c r="AP1108" s="9"/>
      <c r="AQ1108" s="9"/>
      <c r="AR1108" s="9"/>
      <c r="AS1108" s="9"/>
      <c r="AT1108" s="9"/>
      <c r="AU1108" s="9"/>
      <c r="AV1108" s="9"/>
      <c r="AW1108" s="9"/>
      <c r="AX1108" s="9"/>
      <c r="AY1108" s="9"/>
      <c r="AZ1108" s="9"/>
      <c r="BA1108" s="9"/>
      <c r="BB1108" s="9"/>
      <c r="BC1108" s="9"/>
      <c r="BD1108" s="9"/>
      <c r="BE1108" s="9"/>
      <c r="BF1108" s="9"/>
      <c r="BG1108" s="9"/>
      <c r="BH1108" s="9"/>
      <c r="BI1108" s="9"/>
      <c r="BJ1108" s="9"/>
      <c r="BK1108" s="9"/>
      <c r="BL1108" s="9"/>
      <c r="BM1108" s="9"/>
      <c r="BN1108" s="9"/>
      <c r="BO1108" s="9"/>
      <c r="BP1108" s="9"/>
      <c r="BQ1108" s="9"/>
      <c r="BR1108" s="9"/>
      <c r="BS1108" s="9"/>
      <c r="BT1108" s="9"/>
      <c r="BU1108" s="9"/>
      <c r="BV1108" s="9"/>
      <c r="BW1108" s="9"/>
      <c r="BX1108" s="9"/>
      <c r="BY1108" s="9"/>
      <c r="BZ1108" s="9"/>
    </row>
    <row r="1109" spans="1:78">
      <c r="A1109" s="50">
        <f t="shared" si="71"/>
        <v>1098</v>
      </c>
      <c r="C1109" s="11" t="str">
        <f>IFERROR(INDEX('     2022    '!D:D,MATCH('Order Summary'!$A1109,'     2022    '!$AN:$AN,0)),"")</f>
        <v/>
      </c>
      <c r="D1109" s="11" t="str">
        <f>IFERROR(INDEX('     2022    '!C:C,MATCH('Order Summary'!$A1109,'     2022    '!$AN:$AN,0)),"")</f>
        <v/>
      </c>
      <c r="E1109" s="11" t="str">
        <f>IFERROR(INDEX('     2022    '!E:E,MATCH('Order Summary'!$A1109,'     2022    '!$AN:$AN,0)),"")</f>
        <v/>
      </c>
      <c r="F1109" s="96">
        <f>IFERROR(INDEX('     2022    '!AY:AY,MATCH($A1109,'     2022    '!$AN:$AN,0)),0)</f>
        <v>0</v>
      </c>
      <c r="G1109" s="180" t="str">
        <f>IFERROR(IF($O$3&gt;68,INDEX('     2022    '!I:I,MATCH($A1109,'     2022    '!$AN:$AN,0))*(1-'     2022    '!$BA$1),INDEX('     2022    '!I:I,MATCH($A1109,'     2022    '!$AN:$AN,0))),"")</f>
        <v/>
      </c>
      <c r="H1109" s="96">
        <f>IFERROR(INDEX('     2022    '!AZ:AZ,MATCH($A1109,'     2022    '!$AN:$AN,0)),0)</f>
        <v>0</v>
      </c>
      <c r="I1109" s="180" t="str">
        <f>IFERROR(IF($O$3&gt;68,INDEX('     2022    '!M:M,MATCH($A1109,'     2022    '!$AN:$AN,0))*(1-'     2022    '!$BA$1),INDEX('     2022    '!M:M,MATCH($A1109,'     2022    '!$AN:$AN,0))),"")</f>
        <v/>
      </c>
      <c r="J1109" s="181">
        <f t="shared" si="69"/>
        <v>0</v>
      </c>
      <c r="K1109" s="182" t="str">
        <f t="shared" si="70"/>
        <v/>
      </c>
      <c r="L1109" s="53"/>
      <c r="M1109" s="52" t="str">
        <f>IFERROR(INDEX('     2022    '!R:R,MATCH('Order Summary'!$A1109,'     2022    '!$AN:$AN,0)),"")</f>
        <v/>
      </c>
      <c r="N1109" s="52" t="str">
        <f>IFERROR(INDEX('     2022    '!V:V,MATCH('Order Summary'!$A1109,'     2022    '!$AN:$AN,0)),"")</f>
        <v/>
      </c>
      <c r="O1109" s="52" t="str">
        <f>IFERROR(INDEX('     2022    '!S:S,MATCH('Order Summary'!$A1109,'     2022    '!$AN:$AN,0)),"")</f>
        <v/>
      </c>
      <c r="P1109" s="96" t="str">
        <f t="shared" si="68"/>
        <v/>
      </c>
      <c r="R1109" s="9"/>
      <c r="S1109" s="9"/>
      <c r="T1109" s="9"/>
      <c r="U1109" s="9"/>
      <c r="V1109" s="9"/>
      <c r="W1109" s="9"/>
      <c r="X1109" s="9"/>
      <c r="Y1109" s="9"/>
      <c r="Z1109" s="9"/>
      <c r="AA1109" s="9"/>
      <c r="AB1109" s="9"/>
      <c r="AC1109" s="9"/>
      <c r="AD1109" s="9"/>
      <c r="AE1109" s="9"/>
      <c r="AF1109" s="9"/>
      <c r="AG1109" s="9"/>
      <c r="AH1109" s="9"/>
      <c r="AI1109" s="9"/>
      <c r="AJ1109" s="9"/>
      <c r="AK1109" s="9"/>
      <c r="AL1109" s="9"/>
      <c r="AM1109" s="9"/>
      <c r="AN1109" s="9"/>
      <c r="AO1109" s="9"/>
      <c r="AP1109" s="9"/>
      <c r="AQ1109" s="9"/>
      <c r="AR1109" s="9"/>
      <c r="AS1109" s="9"/>
      <c r="AT1109" s="9"/>
      <c r="AU1109" s="9"/>
      <c r="AV1109" s="9"/>
      <c r="AW1109" s="9"/>
      <c r="AX1109" s="9"/>
      <c r="AY1109" s="9"/>
      <c r="AZ1109" s="9"/>
      <c r="BA1109" s="9"/>
      <c r="BB1109" s="9"/>
      <c r="BC1109" s="9"/>
      <c r="BD1109" s="9"/>
      <c r="BE1109" s="9"/>
      <c r="BF1109" s="9"/>
      <c r="BG1109" s="9"/>
      <c r="BH1109" s="9"/>
      <c r="BI1109" s="9"/>
      <c r="BJ1109" s="9"/>
      <c r="BK1109" s="9"/>
      <c r="BL1109" s="9"/>
      <c r="BM1109" s="9"/>
      <c r="BN1109" s="9"/>
      <c r="BO1109" s="9"/>
      <c r="BP1109" s="9"/>
      <c r="BQ1109" s="9"/>
      <c r="BR1109" s="9"/>
      <c r="BS1109" s="9"/>
      <c r="BT1109" s="9"/>
      <c r="BU1109" s="9"/>
      <c r="BV1109" s="9"/>
      <c r="BW1109" s="9"/>
      <c r="BX1109" s="9"/>
      <c r="BY1109" s="9"/>
      <c r="BZ1109" s="9"/>
    </row>
    <row r="1110" spans="1:78">
      <c r="A1110" s="50">
        <f t="shared" si="71"/>
        <v>1099</v>
      </c>
      <c r="C1110" s="11" t="str">
        <f>IFERROR(INDEX('     2022    '!D:D,MATCH('Order Summary'!$A1110,'     2022    '!$AN:$AN,0)),"")</f>
        <v/>
      </c>
      <c r="D1110" s="11" t="str">
        <f>IFERROR(INDEX('     2022    '!C:C,MATCH('Order Summary'!$A1110,'     2022    '!$AN:$AN,0)),"")</f>
        <v/>
      </c>
      <c r="E1110" s="11" t="str">
        <f>IFERROR(INDEX('     2022    '!E:E,MATCH('Order Summary'!$A1110,'     2022    '!$AN:$AN,0)),"")</f>
        <v/>
      </c>
      <c r="F1110" s="96">
        <f>IFERROR(INDEX('     2022    '!AY:AY,MATCH($A1110,'     2022    '!$AN:$AN,0)),0)</f>
        <v>0</v>
      </c>
      <c r="G1110" s="180" t="str">
        <f>IFERROR(IF($O$3&gt;68,INDEX('     2022    '!I:I,MATCH($A1110,'     2022    '!$AN:$AN,0))*(1-'     2022    '!$BA$1),INDEX('     2022    '!I:I,MATCH($A1110,'     2022    '!$AN:$AN,0))),"")</f>
        <v/>
      </c>
      <c r="H1110" s="96">
        <f>IFERROR(INDEX('     2022    '!AZ:AZ,MATCH($A1110,'     2022    '!$AN:$AN,0)),0)</f>
        <v>0</v>
      </c>
      <c r="I1110" s="180" t="str">
        <f>IFERROR(IF($O$3&gt;68,INDEX('     2022    '!M:M,MATCH($A1110,'     2022    '!$AN:$AN,0))*(1-'     2022    '!$BA$1),INDEX('     2022    '!M:M,MATCH($A1110,'     2022    '!$AN:$AN,0))),"")</f>
        <v/>
      </c>
      <c r="J1110" s="181">
        <f t="shared" si="69"/>
        <v>0</v>
      </c>
      <c r="K1110" s="182" t="str">
        <f t="shared" si="70"/>
        <v/>
      </c>
      <c r="L1110" s="53"/>
      <c r="M1110" s="52" t="str">
        <f>IFERROR(INDEX('     2022    '!R:R,MATCH('Order Summary'!$A1110,'     2022    '!$AN:$AN,0)),"")</f>
        <v/>
      </c>
      <c r="N1110" s="52" t="str">
        <f>IFERROR(INDEX('     2022    '!V:V,MATCH('Order Summary'!$A1110,'     2022    '!$AN:$AN,0)),"")</f>
        <v/>
      </c>
      <c r="O1110" s="52" t="str">
        <f>IFERROR(INDEX('     2022    '!S:S,MATCH('Order Summary'!$A1110,'     2022    '!$AN:$AN,0)),"")</f>
        <v/>
      </c>
      <c r="P1110" s="96" t="str">
        <f t="shared" si="68"/>
        <v/>
      </c>
      <c r="R1110" s="9"/>
      <c r="S1110" s="9"/>
      <c r="T1110" s="9"/>
      <c r="U1110" s="9"/>
      <c r="V1110" s="9"/>
      <c r="W1110" s="9"/>
      <c r="X1110" s="9"/>
      <c r="Y1110" s="9"/>
      <c r="Z1110" s="9"/>
      <c r="AA1110" s="9"/>
      <c r="AB1110" s="9"/>
      <c r="AC1110" s="9"/>
      <c r="AD1110" s="9"/>
      <c r="AE1110" s="9"/>
      <c r="AF1110" s="9"/>
      <c r="AG1110" s="9"/>
      <c r="AH1110" s="9"/>
      <c r="AI1110" s="9"/>
      <c r="AJ1110" s="9"/>
      <c r="AK1110" s="9"/>
      <c r="AL1110" s="9"/>
      <c r="AM1110" s="9"/>
      <c r="AN1110" s="9"/>
      <c r="AO1110" s="9"/>
      <c r="AP1110" s="9"/>
      <c r="AQ1110" s="9"/>
      <c r="AR1110" s="9"/>
      <c r="AS1110" s="9"/>
      <c r="AT1110" s="9"/>
      <c r="AU1110" s="9"/>
      <c r="AV1110" s="9"/>
      <c r="AW1110" s="9"/>
      <c r="AX1110" s="9"/>
      <c r="AY1110" s="9"/>
      <c r="AZ1110" s="9"/>
      <c r="BA1110" s="9"/>
      <c r="BB1110" s="9"/>
      <c r="BC1110" s="9"/>
      <c r="BD1110" s="9"/>
      <c r="BE1110" s="9"/>
      <c r="BF1110" s="9"/>
      <c r="BG1110" s="9"/>
      <c r="BH1110" s="9"/>
      <c r="BI1110" s="9"/>
      <c r="BJ1110" s="9"/>
      <c r="BK1110" s="9"/>
      <c r="BL1110" s="9"/>
      <c r="BM1110" s="9"/>
      <c r="BN1110" s="9"/>
      <c r="BO1110" s="9"/>
      <c r="BP1110" s="9"/>
      <c r="BQ1110" s="9"/>
      <c r="BR1110" s="9"/>
      <c r="BS1110" s="9"/>
      <c r="BT1110" s="9"/>
      <c r="BU1110" s="9"/>
      <c r="BV1110" s="9"/>
      <c r="BW1110" s="9"/>
      <c r="BX1110" s="9"/>
      <c r="BY1110" s="9"/>
      <c r="BZ1110" s="9"/>
    </row>
    <row r="1111" spans="1:78">
      <c r="A1111" s="50">
        <f t="shared" si="71"/>
        <v>1100</v>
      </c>
      <c r="C1111" s="11" t="str">
        <f>IFERROR(INDEX('     2022    '!D:D,MATCH('Order Summary'!$A1111,'     2022    '!$AN:$AN,0)),"")</f>
        <v/>
      </c>
      <c r="D1111" s="11" t="str">
        <f>IFERROR(INDEX('     2022    '!C:C,MATCH('Order Summary'!$A1111,'     2022    '!$AN:$AN,0)),"")</f>
        <v/>
      </c>
      <c r="E1111" s="11" t="str">
        <f>IFERROR(INDEX('     2022    '!E:E,MATCH('Order Summary'!$A1111,'     2022    '!$AN:$AN,0)),"")</f>
        <v/>
      </c>
      <c r="F1111" s="96">
        <f>IFERROR(INDEX('     2022    '!AY:AY,MATCH($A1111,'     2022    '!$AN:$AN,0)),0)</f>
        <v>0</v>
      </c>
      <c r="G1111" s="180" t="str">
        <f>IFERROR(IF($O$3&gt;68,INDEX('     2022    '!I:I,MATCH($A1111,'     2022    '!$AN:$AN,0))*(1-'     2022    '!$BA$1),INDEX('     2022    '!I:I,MATCH($A1111,'     2022    '!$AN:$AN,0))),"")</f>
        <v/>
      </c>
      <c r="H1111" s="96">
        <f>IFERROR(INDEX('     2022    '!AZ:AZ,MATCH($A1111,'     2022    '!$AN:$AN,0)),0)</f>
        <v>0</v>
      </c>
      <c r="I1111" s="180" t="str">
        <f>IFERROR(IF($O$3&gt;68,INDEX('     2022    '!M:M,MATCH($A1111,'     2022    '!$AN:$AN,0))*(1-'     2022    '!$BA$1),INDEX('     2022    '!M:M,MATCH($A1111,'     2022    '!$AN:$AN,0))),"")</f>
        <v/>
      </c>
      <c r="J1111" s="181">
        <f t="shared" si="69"/>
        <v>0</v>
      </c>
      <c r="K1111" s="182" t="str">
        <f t="shared" si="70"/>
        <v/>
      </c>
      <c r="L1111" s="53"/>
      <c r="M1111" s="52" t="str">
        <f>IFERROR(INDEX('     2022    '!R:R,MATCH('Order Summary'!$A1111,'     2022    '!$AN:$AN,0)),"")</f>
        <v/>
      </c>
      <c r="N1111" s="52" t="str">
        <f>IFERROR(INDEX('     2022    '!V:V,MATCH('Order Summary'!$A1111,'     2022    '!$AN:$AN,0)),"")</f>
        <v/>
      </c>
      <c r="O1111" s="52" t="str">
        <f>IFERROR(INDEX('     2022    '!S:S,MATCH('Order Summary'!$A1111,'     2022    '!$AN:$AN,0)),"")</f>
        <v/>
      </c>
      <c r="P1111" s="96" t="str">
        <f t="shared" si="68"/>
        <v/>
      </c>
      <c r="R1111" s="9"/>
      <c r="S1111" s="9"/>
      <c r="T1111" s="9"/>
      <c r="U1111" s="9"/>
      <c r="V1111" s="9"/>
      <c r="W1111" s="9"/>
      <c r="X1111" s="9"/>
      <c r="Y1111" s="9"/>
      <c r="Z1111" s="9"/>
      <c r="AA1111" s="9"/>
      <c r="AB1111" s="9"/>
      <c r="AC1111" s="9"/>
      <c r="AD1111" s="9"/>
      <c r="AE1111" s="9"/>
      <c r="AF1111" s="9"/>
      <c r="AG1111" s="9"/>
      <c r="AH1111" s="9"/>
      <c r="AI1111" s="9"/>
      <c r="AJ1111" s="9"/>
      <c r="AK1111" s="9"/>
      <c r="AL1111" s="9"/>
      <c r="AM1111" s="9"/>
      <c r="AN1111" s="9"/>
      <c r="AO1111" s="9"/>
      <c r="AP1111" s="9"/>
      <c r="AQ1111" s="9"/>
      <c r="AR1111" s="9"/>
      <c r="AS1111" s="9"/>
      <c r="AT1111" s="9"/>
      <c r="AU1111" s="9"/>
      <c r="AV1111" s="9"/>
      <c r="AW1111" s="9"/>
      <c r="AX1111" s="9"/>
      <c r="AY1111" s="9"/>
      <c r="AZ1111" s="9"/>
      <c r="BA1111" s="9"/>
      <c r="BB1111" s="9"/>
      <c r="BC1111" s="9"/>
      <c r="BD1111" s="9"/>
      <c r="BE1111" s="9"/>
      <c r="BF1111" s="9"/>
      <c r="BG1111" s="9"/>
      <c r="BH1111" s="9"/>
      <c r="BI1111" s="9"/>
      <c r="BJ1111" s="9"/>
      <c r="BK1111" s="9"/>
      <c r="BL1111" s="9"/>
      <c r="BM1111" s="9"/>
      <c r="BN1111" s="9"/>
      <c r="BO1111" s="9"/>
      <c r="BP1111" s="9"/>
      <c r="BQ1111" s="9"/>
      <c r="BR1111" s="9"/>
      <c r="BS1111" s="9"/>
      <c r="BT1111" s="9"/>
      <c r="BU1111" s="9"/>
      <c r="BV1111" s="9"/>
      <c r="BW1111" s="9"/>
      <c r="BX1111" s="9"/>
      <c r="BY1111" s="9"/>
      <c r="BZ1111" s="9"/>
    </row>
    <row r="1112" spans="1:78">
      <c r="A1112" s="50">
        <f t="shared" si="71"/>
        <v>1101</v>
      </c>
      <c r="C1112" s="11" t="str">
        <f>IFERROR(INDEX('     2022    '!D:D,MATCH('Order Summary'!$A1112,'     2022    '!$AN:$AN,0)),"")</f>
        <v/>
      </c>
      <c r="D1112" s="11" t="str">
        <f>IFERROR(INDEX('     2022    '!C:C,MATCH('Order Summary'!$A1112,'     2022    '!$AN:$AN,0)),"")</f>
        <v/>
      </c>
      <c r="E1112" s="11" t="str">
        <f>IFERROR(INDEX('     2022    '!E:E,MATCH('Order Summary'!$A1112,'     2022    '!$AN:$AN,0)),"")</f>
        <v/>
      </c>
      <c r="F1112" s="96">
        <f>IFERROR(INDEX('     2022    '!AY:AY,MATCH($A1112,'     2022    '!$AN:$AN,0)),0)</f>
        <v>0</v>
      </c>
      <c r="G1112" s="180" t="str">
        <f>IFERROR(IF($O$3&gt;68,INDEX('     2022    '!I:I,MATCH($A1112,'     2022    '!$AN:$AN,0))*(1-'     2022    '!$BA$1),INDEX('     2022    '!I:I,MATCH($A1112,'     2022    '!$AN:$AN,0))),"")</f>
        <v/>
      </c>
      <c r="H1112" s="96">
        <f>IFERROR(INDEX('     2022    '!AZ:AZ,MATCH($A1112,'     2022    '!$AN:$AN,0)),0)</f>
        <v>0</v>
      </c>
      <c r="I1112" s="180" t="str">
        <f>IFERROR(IF($O$3&gt;68,INDEX('     2022    '!M:M,MATCH($A1112,'     2022    '!$AN:$AN,0))*(1-'     2022    '!$BA$1),INDEX('     2022    '!M:M,MATCH($A1112,'     2022    '!$AN:$AN,0))),"")</f>
        <v/>
      </c>
      <c r="J1112" s="181">
        <f t="shared" si="69"/>
        <v>0</v>
      </c>
      <c r="K1112" s="182" t="str">
        <f t="shared" si="70"/>
        <v/>
      </c>
      <c r="L1112" s="53"/>
      <c r="M1112" s="52" t="str">
        <f>IFERROR(INDEX('     2022    '!R:R,MATCH('Order Summary'!$A1112,'     2022    '!$AN:$AN,0)),"")</f>
        <v/>
      </c>
      <c r="N1112" s="52" t="str">
        <f>IFERROR(INDEX('     2022    '!V:V,MATCH('Order Summary'!$A1112,'     2022    '!$AN:$AN,0)),"")</f>
        <v/>
      </c>
      <c r="O1112" s="52" t="str">
        <f>IFERROR(INDEX('     2022    '!S:S,MATCH('Order Summary'!$A1112,'     2022    '!$AN:$AN,0)),"")</f>
        <v/>
      </c>
      <c r="P1112" s="96" t="str">
        <f t="shared" si="68"/>
        <v/>
      </c>
      <c r="R1112" s="9"/>
      <c r="S1112" s="9"/>
      <c r="T1112" s="9"/>
      <c r="U1112" s="9"/>
      <c r="V1112" s="9"/>
      <c r="W1112" s="9"/>
      <c r="X1112" s="9"/>
      <c r="Y1112" s="9"/>
      <c r="Z1112" s="9"/>
      <c r="AA1112" s="9"/>
      <c r="AB1112" s="9"/>
      <c r="AC1112" s="9"/>
      <c r="AD1112" s="9"/>
      <c r="AE1112" s="9"/>
      <c r="AF1112" s="9"/>
      <c r="AG1112" s="9"/>
      <c r="AH1112" s="9"/>
      <c r="AI1112" s="9"/>
      <c r="AJ1112" s="9"/>
      <c r="AK1112" s="9"/>
      <c r="AL1112" s="9"/>
      <c r="AM1112" s="9"/>
      <c r="AN1112" s="9"/>
      <c r="AO1112" s="9"/>
      <c r="AP1112" s="9"/>
      <c r="AQ1112" s="9"/>
      <c r="AR1112" s="9"/>
      <c r="AS1112" s="9"/>
      <c r="AT1112" s="9"/>
      <c r="AU1112" s="9"/>
      <c r="AV1112" s="9"/>
      <c r="AW1112" s="9"/>
      <c r="AX1112" s="9"/>
      <c r="AY1112" s="9"/>
      <c r="AZ1112" s="9"/>
      <c r="BA1112" s="9"/>
      <c r="BB1112" s="9"/>
      <c r="BC1112" s="9"/>
      <c r="BD1112" s="9"/>
      <c r="BE1112" s="9"/>
      <c r="BF1112" s="9"/>
      <c r="BG1112" s="9"/>
      <c r="BH1112" s="9"/>
      <c r="BI1112" s="9"/>
      <c r="BJ1112" s="9"/>
      <c r="BK1112" s="9"/>
      <c r="BL1112" s="9"/>
      <c r="BM1112" s="9"/>
      <c r="BN1112" s="9"/>
      <c r="BO1112" s="9"/>
      <c r="BP1112" s="9"/>
      <c r="BQ1112" s="9"/>
      <c r="BR1112" s="9"/>
      <c r="BS1112" s="9"/>
      <c r="BT1112" s="9"/>
      <c r="BU1112" s="9"/>
      <c r="BV1112" s="9"/>
      <c r="BW1112" s="9"/>
      <c r="BX1112" s="9"/>
      <c r="BY1112" s="9"/>
      <c r="BZ1112" s="9"/>
    </row>
    <row r="1113" spans="1:78">
      <c r="A1113" s="50">
        <f t="shared" si="71"/>
        <v>1102</v>
      </c>
      <c r="C1113" s="11" t="str">
        <f>IFERROR(INDEX('     2022    '!D:D,MATCH('Order Summary'!$A1113,'     2022    '!$AN:$AN,0)),"")</f>
        <v/>
      </c>
      <c r="D1113" s="11" t="str">
        <f>IFERROR(INDEX('     2022    '!C:C,MATCH('Order Summary'!$A1113,'     2022    '!$AN:$AN,0)),"")</f>
        <v/>
      </c>
      <c r="E1113" s="11" t="str">
        <f>IFERROR(INDEX('     2022    '!E:E,MATCH('Order Summary'!$A1113,'     2022    '!$AN:$AN,0)),"")</f>
        <v/>
      </c>
      <c r="F1113" s="96">
        <f>IFERROR(INDEX('     2022    '!AY:AY,MATCH($A1113,'     2022    '!$AN:$AN,0)),0)</f>
        <v>0</v>
      </c>
      <c r="G1113" s="180" t="str">
        <f>IFERROR(IF($O$3&gt;68,INDEX('     2022    '!I:I,MATCH($A1113,'     2022    '!$AN:$AN,0))*(1-'     2022    '!$BA$1),INDEX('     2022    '!I:I,MATCH($A1113,'     2022    '!$AN:$AN,0))),"")</f>
        <v/>
      </c>
      <c r="H1113" s="96">
        <f>IFERROR(INDEX('     2022    '!AZ:AZ,MATCH($A1113,'     2022    '!$AN:$AN,0)),0)</f>
        <v>0</v>
      </c>
      <c r="I1113" s="180" t="str">
        <f>IFERROR(IF($O$3&gt;68,INDEX('     2022    '!M:M,MATCH($A1113,'     2022    '!$AN:$AN,0))*(1-'     2022    '!$BA$1),INDEX('     2022    '!M:M,MATCH($A1113,'     2022    '!$AN:$AN,0))),"")</f>
        <v/>
      </c>
      <c r="J1113" s="181">
        <f t="shared" si="69"/>
        <v>0</v>
      </c>
      <c r="K1113" s="182" t="str">
        <f t="shared" si="70"/>
        <v/>
      </c>
      <c r="L1113" s="53"/>
      <c r="M1113" s="52" t="str">
        <f>IFERROR(INDEX('     2022    '!R:R,MATCH('Order Summary'!$A1113,'     2022    '!$AN:$AN,0)),"")</f>
        <v/>
      </c>
      <c r="N1113" s="52" t="str">
        <f>IFERROR(INDEX('     2022    '!V:V,MATCH('Order Summary'!$A1113,'     2022    '!$AN:$AN,0)),"")</f>
        <v/>
      </c>
      <c r="O1113" s="52" t="str">
        <f>IFERROR(INDEX('     2022    '!S:S,MATCH('Order Summary'!$A1113,'     2022    '!$AN:$AN,0)),"")</f>
        <v/>
      </c>
      <c r="P1113" s="96" t="str">
        <f t="shared" si="68"/>
        <v/>
      </c>
      <c r="R1113" s="9"/>
      <c r="S1113" s="9"/>
      <c r="T1113" s="9"/>
      <c r="U1113" s="9"/>
      <c r="V1113" s="9"/>
      <c r="W1113" s="9"/>
      <c r="X1113" s="9"/>
      <c r="Y1113" s="9"/>
      <c r="Z1113" s="9"/>
      <c r="AA1113" s="9"/>
      <c r="AB1113" s="9"/>
      <c r="AC1113" s="9"/>
      <c r="AD1113" s="9"/>
      <c r="AE1113" s="9"/>
      <c r="AF1113" s="9"/>
      <c r="AG1113" s="9"/>
      <c r="AH1113" s="9"/>
      <c r="AI1113" s="9"/>
      <c r="AJ1113" s="9"/>
      <c r="AK1113" s="9"/>
      <c r="AL1113" s="9"/>
      <c r="AM1113" s="9"/>
      <c r="AN1113" s="9"/>
      <c r="AO1113" s="9"/>
      <c r="AP1113" s="9"/>
      <c r="AQ1113" s="9"/>
      <c r="AR1113" s="9"/>
      <c r="AS1113" s="9"/>
      <c r="AT1113" s="9"/>
      <c r="AU1113" s="9"/>
      <c r="AV1113" s="9"/>
      <c r="AW1113" s="9"/>
      <c r="AX1113" s="9"/>
      <c r="AY1113" s="9"/>
      <c r="AZ1113" s="9"/>
      <c r="BA1113" s="9"/>
      <c r="BB1113" s="9"/>
      <c r="BC1113" s="9"/>
      <c r="BD1113" s="9"/>
      <c r="BE1113" s="9"/>
      <c r="BF1113" s="9"/>
      <c r="BG1113" s="9"/>
      <c r="BH1113" s="9"/>
      <c r="BI1113" s="9"/>
      <c r="BJ1113" s="9"/>
      <c r="BK1113" s="9"/>
      <c r="BL1113" s="9"/>
      <c r="BM1113" s="9"/>
      <c r="BN1113" s="9"/>
      <c r="BO1113" s="9"/>
      <c r="BP1113" s="9"/>
      <c r="BQ1113" s="9"/>
      <c r="BR1113" s="9"/>
      <c r="BS1113" s="9"/>
      <c r="BT1113" s="9"/>
      <c r="BU1113" s="9"/>
      <c r="BV1113" s="9"/>
      <c r="BW1113" s="9"/>
      <c r="BX1113" s="9"/>
      <c r="BY1113" s="9"/>
      <c r="BZ1113" s="9"/>
    </row>
    <row r="1114" spans="1:78">
      <c r="A1114" s="50">
        <f t="shared" si="71"/>
        <v>1103</v>
      </c>
      <c r="C1114" s="11" t="str">
        <f>IFERROR(INDEX('     2022    '!D:D,MATCH('Order Summary'!$A1114,'     2022    '!$AN:$AN,0)),"")</f>
        <v/>
      </c>
      <c r="D1114" s="11" t="str">
        <f>IFERROR(INDEX('     2022    '!C:C,MATCH('Order Summary'!$A1114,'     2022    '!$AN:$AN,0)),"")</f>
        <v/>
      </c>
      <c r="E1114" s="11" t="str">
        <f>IFERROR(INDEX('     2022    '!E:E,MATCH('Order Summary'!$A1114,'     2022    '!$AN:$AN,0)),"")</f>
        <v/>
      </c>
      <c r="F1114" s="96">
        <f>IFERROR(INDEX('     2022    '!AY:AY,MATCH($A1114,'     2022    '!$AN:$AN,0)),0)</f>
        <v>0</v>
      </c>
      <c r="G1114" s="180" t="str">
        <f>IFERROR(IF($O$3&gt;68,INDEX('     2022    '!I:I,MATCH($A1114,'     2022    '!$AN:$AN,0))*(1-'     2022    '!$BA$1),INDEX('     2022    '!I:I,MATCH($A1114,'     2022    '!$AN:$AN,0))),"")</f>
        <v/>
      </c>
      <c r="H1114" s="96">
        <f>IFERROR(INDEX('     2022    '!AZ:AZ,MATCH($A1114,'     2022    '!$AN:$AN,0)),0)</f>
        <v>0</v>
      </c>
      <c r="I1114" s="180" t="str">
        <f>IFERROR(IF($O$3&gt;68,INDEX('     2022    '!M:M,MATCH($A1114,'     2022    '!$AN:$AN,0))*(1-'     2022    '!$BA$1),INDEX('     2022    '!M:M,MATCH($A1114,'     2022    '!$AN:$AN,0))),"")</f>
        <v/>
      </c>
      <c r="J1114" s="181">
        <f t="shared" si="69"/>
        <v>0</v>
      </c>
      <c r="K1114" s="182" t="str">
        <f t="shared" si="70"/>
        <v/>
      </c>
      <c r="L1114" s="53"/>
      <c r="M1114" s="52" t="str">
        <f>IFERROR(INDEX('     2022    '!R:R,MATCH('Order Summary'!$A1114,'     2022    '!$AN:$AN,0)),"")</f>
        <v/>
      </c>
      <c r="N1114" s="52" t="str">
        <f>IFERROR(INDEX('     2022    '!V:V,MATCH('Order Summary'!$A1114,'     2022    '!$AN:$AN,0)),"")</f>
        <v/>
      </c>
      <c r="O1114" s="52" t="str">
        <f>IFERROR(INDEX('     2022    '!S:S,MATCH('Order Summary'!$A1114,'     2022    '!$AN:$AN,0)),"")</f>
        <v/>
      </c>
      <c r="P1114" s="96" t="str">
        <f t="shared" si="68"/>
        <v/>
      </c>
      <c r="R1114" s="9"/>
      <c r="S1114" s="9"/>
      <c r="T1114" s="9"/>
      <c r="U1114" s="9"/>
      <c r="V1114" s="9"/>
      <c r="W1114" s="9"/>
      <c r="X1114" s="9"/>
      <c r="Y1114" s="9"/>
      <c r="Z1114" s="9"/>
      <c r="AA1114" s="9"/>
      <c r="AB1114" s="9"/>
      <c r="AC1114" s="9"/>
      <c r="AD1114" s="9"/>
      <c r="AE1114" s="9"/>
      <c r="AF1114" s="9"/>
      <c r="AG1114" s="9"/>
      <c r="AH1114" s="9"/>
      <c r="AI1114" s="9"/>
      <c r="AJ1114" s="9"/>
      <c r="AK1114" s="9"/>
      <c r="AL1114" s="9"/>
      <c r="AM1114" s="9"/>
      <c r="AN1114" s="9"/>
      <c r="AO1114" s="9"/>
      <c r="AP1114" s="9"/>
      <c r="AQ1114" s="9"/>
      <c r="AR1114" s="9"/>
      <c r="AS1114" s="9"/>
      <c r="AT1114" s="9"/>
      <c r="AU1114" s="9"/>
      <c r="AV1114" s="9"/>
      <c r="AW1114" s="9"/>
      <c r="AX1114" s="9"/>
      <c r="AY1114" s="9"/>
      <c r="AZ1114" s="9"/>
      <c r="BA1114" s="9"/>
      <c r="BB1114" s="9"/>
      <c r="BC1114" s="9"/>
      <c r="BD1114" s="9"/>
      <c r="BE1114" s="9"/>
      <c r="BF1114" s="9"/>
      <c r="BG1114" s="9"/>
      <c r="BH1114" s="9"/>
      <c r="BI1114" s="9"/>
      <c r="BJ1114" s="9"/>
      <c r="BK1114" s="9"/>
      <c r="BL1114" s="9"/>
      <c r="BM1114" s="9"/>
      <c r="BN1114" s="9"/>
      <c r="BO1114" s="9"/>
      <c r="BP1114" s="9"/>
      <c r="BQ1114" s="9"/>
      <c r="BR1114" s="9"/>
      <c r="BS1114" s="9"/>
      <c r="BT1114" s="9"/>
      <c r="BU1114" s="9"/>
      <c r="BV1114" s="9"/>
      <c r="BW1114" s="9"/>
      <c r="BX1114" s="9"/>
      <c r="BY1114" s="9"/>
      <c r="BZ1114" s="9"/>
    </row>
    <row r="1115" spans="1:78">
      <c r="A1115" s="50">
        <f t="shared" si="71"/>
        <v>1104</v>
      </c>
      <c r="C1115" s="11" t="str">
        <f>IFERROR(INDEX('     2022    '!D:D,MATCH('Order Summary'!$A1115,'     2022    '!$AN:$AN,0)),"")</f>
        <v/>
      </c>
      <c r="D1115" s="11" t="str">
        <f>IFERROR(INDEX('     2022    '!C:C,MATCH('Order Summary'!$A1115,'     2022    '!$AN:$AN,0)),"")</f>
        <v/>
      </c>
      <c r="E1115" s="11" t="str">
        <f>IFERROR(INDEX('     2022    '!E:E,MATCH('Order Summary'!$A1115,'     2022    '!$AN:$AN,0)),"")</f>
        <v/>
      </c>
      <c r="F1115" s="96">
        <f>IFERROR(INDEX('     2022    '!AY:AY,MATCH($A1115,'     2022    '!$AN:$AN,0)),0)</f>
        <v>0</v>
      </c>
      <c r="G1115" s="180" t="str">
        <f>IFERROR(IF($O$3&gt;68,INDEX('     2022    '!I:I,MATCH($A1115,'     2022    '!$AN:$AN,0))*(1-'     2022    '!$BA$1),INDEX('     2022    '!I:I,MATCH($A1115,'     2022    '!$AN:$AN,0))),"")</f>
        <v/>
      </c>
      <c r="H1115" s="96">
        <f>IFERROR(INDEX('     2022    '!AZ:AZ,MATCH($A1115,'     2022    '!$AN:$AN,0)),0)</f>
        <v>0</v>
      </c>
      <c r="I1115" s="180" t="str">
        <f>IFERROR(IF($O$3&gt;68,INDEX('     2022    '!M:M,MATCH($A1115,'     2022    '!$AN:$AN,0))*(1-'     2022    '!$BA$1),INDEX('     2022    '!M:M,MATCH($A1115,'     2022    '!$AN:$AN,0))),"")</f>
        <v/>
      </c>
      <c r="J1115" s="181">
        <f t="shared" si="69"/>
        <v>0</v>
      </c>
      <c r="K1115" s="182" t="str">
        <f t="shared" si="70"/>
        <v/>
      </c>
      <c r="L1115" s="53"/>
      <c r="M1115" s="52" t="str">
        <f>IFERROR(INDEX('     2022    '!R:R,MATCH('Order Summary'!$A1115,'     2022    '!$AN:$AN,0)),"")</f>
        <v/>
      </c>
      <c r="N1115" s="52" t="str">
        <f>IFERROR(INDEX('     2022    '!V:V,MATCH('Order Summary'!$A1115,'     2022    '!$AN:$AN,0)),"")</f>
        <v/>
      </c>
      <c r="O1115" s="52" t="str">
        <f>IFERROR(INDEX('     2022    '!S:S,MATCH('Order Summary'!$A1115,'     2022    '!$AN:$AN,0)),"")</f>
        <v/>
      </c>
      <c r="P1115" s="96" t="str">
        <f t="shared" si="68"/>
        <v/>
      </c>
      <c r="R1115" s="9"/>
      <c r="S1115" s="9"/>
      <c r="T1115" s="9"/>
      <c r="U1115" s="9"/>
      <c r="V1115" s="9"/>
      <c r="W1115" s="9"/>
      <c r="X1115" s="9"/>
      <c r="Y1115" s="9"/>
      <c r="Z1115" s="9"/>
      <c r="AA1115" s="9"/>
      <c r="AB1115" s="9"/>
      <c r="AC1115" s="9"/>
      <c r="AD1115" s="9"/>
      <c r="AE1115" s="9"/>
      <c r="AF1115" s="9"/>
      <c r="AG1115" s="9"/>
      <c r="AH1115" s="9"/>
      <c r="AI1115" s="9"/>
      <c r="AJ1115" s="9"/>
      <c r="AK1115" s="9"/>
      <c r="AL1115" s="9"/>
      <c r="AM1115" s="9"/>
      <c r="AN1115" s="9"/>
      <c r="AO1115" s="9"/>
      <c r="AP1115" s="9"/>
      <c r="AQ1115" s="9"/>
      <c r="AR1115" s="9"/>
      <c r="AS1115" s="9"/>
      <c r="AT1115" s="9"/>
      <c r="AU1115" s="9"/>
      <c r="AV1115" s="9"/>
      <c r="AW1115" s="9"/>
      <c r="AX1115" s="9"/>
      <c r="AY1115" s="9"/>
      <c r="AZ1115" s="9"/>
      <c r="BA1115" s="9"/>
      <c r="BB1115" s="9"/>
      <c r="BC1115" s="9"/>
      <c r="BD1115" s="9"/>
      <c r="BE1115" s="9"/>
      <c r="BF1115" s="9"/>
      <c r="BG1115" s="9"/>
      <c r="BH1115" s="9"/>
      <c r="BI1115" s="9"/>
      <c r="BJ1115" s="9"/>
      <c r="BK1115" s="9"/>
      <c r="BL1115" s="9"/>
      <c r="BM1115" s="9"/>
      <c r="BN1115" s="9"/>
      <c r="BO1115" s="9"/>
      <c r="BP1115" s="9"/>
      <c r="BQ1115" s="9"/>
      <c r="BR1115" s="9"/>
      <c r="BS1115" s="9"/>
      <c r="BT1115" s="9"/>
      <c r="BU1115" s="9"/>
      <c r="BV1115" s="9"/>
      <c r="BW1115" s="9"/>
      <c r="BX1115" s="9"/>
      <c r="BY1115" s="9"/>
      <c r="BZ1115" s="9"/>
    </row>
    <row r="1116" spans="1:78">
      <c r="A1116" s="50">
        <f t="shared" si="71"/>
        <v>1105</v>
      </c>
      <c r="C1116" s="11" t="str">
        <f>IFERROR(INDEX('     2022    '!D:D,MATCH('Order Summary'!$A1116,'     2022    '!$AN:$AN,0)),"")</f>
        <v/>
      </c>
      <c r="D1116" s="11" t="str">
        <f>IFERROR(INDEX('     2022    '!C:C,MATCH('Order Summary'!$A1116,'     2022    '!$AN:$AN,0)),"")</f>
        <v/>
      </c>
      <c r="E1116" s="11" t="str">
        <f>IFERROR(INDEX('     2022    '!E:E,MATCH('Order Summary'!$A1116,'     2022    '!$AN:$AN,0)),"")</f>
        <v/>
      </c>
      <c r="F1116" s="96">
        <f>IFERROR(INDEX('     2022    '!AY:AY,MATCH($A1116,'     2022    '!$AN:$AN,0)),0)</f>
        <v>0</v>
      </c>
      <c r="G1116" s="180" t="str">
        <f>IFERROR(IF($O$3&gt;68,INDEX('     2022    '!I:I,MATCH($A1116,'     2022    '!$AN:$AN,0))*(1-'     2022    '!$BA$1),INDEX('     2022    '!I:I,MATCH($A1116,'     2022    '!$AN:$AN,0))),"")</f>
        <v/>
      </c>
      <c r="H1116" s="96">
        <f>IFERROR(INDEX('     2022    '!AZ:AZ,MATCH($A1116,'     2022    '!$AN:$AN,0)),0)</f>
        <v>0</v>
      </c>
      <c r="I1116" s="180" t="str">
        <f>IFERROR(IF($O$3&gt;68,INDEX('     2022    '!M:M,MATCH($A1116,'     2022    '!$AN:$AN,0))*(1-'     2022    '!$BA$1),INDEX('     2022    '!M:M,MATCH($A1116,'     2022    '!$AN:$AN,0))),"")</f>
        <v/>
      </c>
      <c r="J1116" s="181">
        <f t="shared" si="69"/>
        <v>0</v>
      </c>
      <c r="K1116" s="182" t="str">
        <f t="shared" si="70"/>
        <v/>
      </c>
      <c r="L1116" s="53"/>
      <c r="M1116" s="52" t="str">
        <f>IFERROR(INDEX('     2022    '!R:R,MATCH('Order Summary'!$A1116,'     2022    '!$AN:$AN,0)),"")</f>
        <v/>
      </c>
      <c r="N1116" s="52" t="str">
        <f>IFERROR(INDEX('     2022    '!V:V,MATCH('Order Summary'!$A1116,'     2022    '!$AN:$AN,0)),"")</f>
        <v/>
      </c>
      <c r="O1116" s="52" t="str">
        <f>IFERROR(INDEX('     2022    '!S:S,MATCH('Order Summary'!$A1116,'     2022    '!$AN:$AN,0)),"")</f>
        <v/>
      </c>
      <c r="P1116" s="96" t="str">
        <f t="shared" si="68"/>
        <v/>
      </c>
      <c r="R1116" s="9"/>
      <c r="S1116" s="9"/>
      <c r="T1116" s="9"/>
      <c r="U1116" s="9"/>
      <c r="V1116" s="9"/>
      <c r="W1116" s="9"/>
      <c r="X1116" s="9"/>
      <c r="Y1116" s="9"/>
      <c r="Z1116" s="9"/>
      <c r="AA1116" s="9"/>
      <c r="AB1116" s="9"/>
      <c r="AC1116" s="9"/>
      <c r="AD1116" s="9"/>
      <c r="AE1116" s="9"/>
      <c r="AF1116" s="9"/>
      <c r="AG1116" s="9"/>
      <c r="AH1116" s="9"/>
      <c r="AI1116" s="9"/>
      <c r="AJ1116" s="9"/>
      <c r="AK1116" s="9"/>
      <c r="AL1116" s="9"/>
      <c r="AM1116" s="9"/>
      <c r="AN1116" s="9"/>
      <c r="AO1116" s="9"/>
      <c r="AP1116" s="9"/>
      <c r="AQ1116" s="9"/>
      <c r="AR1116" s="9"/>
      <c r="AS1116" s="9"/>
      <c r="AT1116" s="9"/>
      <c r="AU1116" s="9"/>
      <c r="AV1116" s="9"/>
      <c r="AW1116" s="9"/>
      <c r="AX1116" s="9"/>
      <c r="AY1116" s="9"/>
      <c r="AZ1116" s="9"/>
      <c r="BA1116" s="9"/>
      <c r="BB1116" s="9"/>
      <c r="BC1116" s="9"/>
      <c r="BD1116" s="9"/>
      <c r="BE1116" s="9"/>
      <c r="BF1116" s="9"/>
      <c r="BG1116" s="9"/>
      <c r="BH1116" s="9"/>
      <c r="BI1116" s="9"/>
      <c r="BJ1116" s="9"/>
      <c r="BK1116" s="9"/>
      <c r="BL1116" s="9"/>
      <c r="BM1116" s="9"/>
      <c r="BN1116" s="9"/>
      <c r="BO1116" s="9"/>
      <c r="BP1116" s="9"/>
      <c r="BQ1116" s="9"/>
      <c r="BR1116" s="9"/>
      <c r="BS1116" s="9"/>
      <c r="BT1116" s="9"/>
      <c r="BU1116" s="9"/>
      <c r="BV1116" s="9"/>
      <c r="BW1116" s="9"/>
      <c r="BX1116" s="9"/>
      <c r="BY1116" s="9"/>
      <c r="BZ1116" s="9"/>
    </row>
    <row r="1117" spans="1:78">
      <c r="A1117" s="50">
        <f t="shared" si="71"/>
        <v>1106</v>
      </c>
      <c r="C1117" s="11" t="str">
        <f>IFERROR(INDEX('     2022    '!D:D,MATCH('Order Summary'!$A1117,'     2022    '!$AN:$AN,0)),"")</f>
        <v/>
      </c>
      <c r="D1117" s="11" t="str">
        <f>IFERROR(INDEX('     2022    '!C:C,MATCH('Order Summary'!$A1117,'     2022    '!$AN:$AN,0)),"")</f>
        <v/>
      </c>
      <c r="E1117" s="11" t="str">
        <f>IFERROR(INDEX('     2022    '!E:E,MATCH('Order Summary'!$A1117,'     2022    '!$AN:$AN,0)),"")</f>
        <v/>
      </c>
      <c r="F1117" s="96">
        <f>IFERROR(INDEX('     2022    '!AY:AY,MATCH($A1117,'     2022    '!$AN:$AN,0)),0)</f>
        <v>0</v>
      </c>
      <c r="G1117" s="180" t="str">
        <f>IFERROR(IF($O$3&gt;68,INDEX('     2022    '!I:I,MATCH($A1117,'     2022    '!$AN:$AN,0))*(1-'     2022    '!$BA$1),INDEX('     2022    '!I:I,MATCH($A1117,'     2022    '!$AN:$AN,0))),"")</f>
        <v/>
      </c>
      <c r="H1117" s="96">
        <f>IFERROR(INDEX('     2022    '!AZ:AZ,MATCH($A1117,'     2022    '!$AN:$AN,0)),0)</f>
        <v>0</v>
      </c>
      <c r="I1117" s="180" t="str">
        <f>IFERROR(IF($O$3&gt;68,INDEX('     2022    '!M:M,MATCH($A1117,'     2022    '!$AN:$AN,0))*(1-'     2022    '!$BA$1),INDEX('     2022    '!M:M,MATCH($A1117,'     2022    '!$AN:$AN,0))),"")</f>
        <v/>
      </c>
      <c r="J1117" s="181">
        <f t="shared" si="69"/>
        <v>0</v>
      </c>
      <c r="K1117" s="182" t="str">
        <f t="shared" si="70"/>
        <v/>
      </c>
      <c r="L1117" s="53"/>
      <c r="M1117" s="52" t="str">
        <f>IFERROR(INDEX('     2022    '!R:R,MATCH('Order Summary'!$A1117,'     2022    '!$AN:$AN,0)),"")</f>
        <v/>
      </c>
      <c r="N1117" s="52" t="str">
        <f>IFERROR(INDEX('     2022    '!V:V,MATCH('Order Summary'!$A1117,'     2022    '!$AN:$AN,0)),"")</f>
        <v/>
      </c>
      <c r="O1117" s="52" t="str">
        <f>IFERROR(INDEX('     2022    '!S:S,MATCH('Order Summary'!$A1117,'     2022    '!$AN:$AN,0)),"")</f>
        <v/>
      </c>
      <c r="P1117" s="96" t="str">
        <f t="shared" si="68"/>
        <v/>
      </c>
      <c r="R1117" s="9"/>
      <c r="S1117" s="9"/>
      <c r="T1117" s="9"/>
      <c r="U1117" s="9"/>
      <c r="V1117" s="9"/>
      <c r="W1117" s="9"/>
      <c r="X1117" s="9"/>
      <c r="Y1117" s="9"/>
      <c r="Z1117" s="9"/>
      <c r="AA1117" s="9"/>
      <c r="AB1117" s="9"/>
      <c r="AC1117" s="9"/>
      <c r="AD1117" s="9"/>
      <c r="AE1117" s="9"/>
      <c r="AF1117" s="9"/>
      <c r="AG1117" s="9"/>
      <c r="AH1117" s="9"/>
      <c r="AI1117" s="9"/>
      <c r="AJ1117" s="9"/>
      <c r="AK1117" s="9"/>
      <c r="AL1117" s="9"/>
      <c r="AM1117" s="9"/>
      <c r="AN1117" s="9"/>
      <c r="AO1117" s="9"/>
      <c r="AP1117" s="9"/>
      <c r="AQ1117" s="9"/>
      <c r="AR1117" s="9"/>
      <c r="AS1117" s="9"/>
      <c r="AT1117" s="9"/>
      <c r="AU1117" s="9"/>
      <c r="AV1117" s="9"/>
      <c r="AW1117" s="9"/>
      <c r="AX1117" s="9"/>
      <c r="AY1117" s="9"/>
      <c r="AZ1117" s="9"/>
      <c r="BA1117" s="9"/>
      <c r="BB1117" s="9"/>
      <c r="BC1117" s="9"/>
      <c r="BD1117" s="9"/>
      <c r="BE1117" s="9"/>
      <c r="BF1117" s="9"/>
      <c r="BG1117" s="9"/>
      <c r="BH1117" s="9"/>
      <c r="BI1117" s="9"/>
      <c r="BJ1117" s="9"/>
      <c r="BK1117" s="9"/>
      <c r="BL1117" s="9"/>
      <c r="BM1117" s="9"/>
      <c r="BN1117" s="9"/>
      <c r="BO1117" s="9"/>
      <c r="BP1117" s="9"/>
      <c r="BQ1117" s="9"/>
      <c r="BR1117" s="9"/>
      <c r="BS1117" s="9"/>
      <c r="BT1117" s="9"/>
      <c r="BU1117" s="9"/>
      <c r="BV1117" s="9"/>
      <c r="BW1117" s="9"/>
      <c r="BX1117" s="9"/>
      <c r="BY1117" s="9"/>
      <c r="BZ1117" s="9"/>
    </row>
    <row r="1118" spans="1:78">
      <c r="A1118" s="50">
        <f t="shared" si="71"/>
        <v>1107</v>
      </c>
      <c r="C1118" s="11" t="str">
        <f>IFERROR(INDEX('     2022    '!D:D,MATCH('Order Summary'!$A1118,'     2022    '!$AN:$AN,0)),"")</f>
        <v/>
      </c>
      <c r="D1118" s="11" t="str">
        <f>IFERROR(INDEX('     2022    '!C:C,MATCH('Order Summary'!$A1118,'     2022    '!$AN:$AN,0)),"")</f>
        <v/>
      </c>
      <c r="E1118" s="11" t="str">
        <f>IFERROR(INDEX('     2022    '!E:E,MATCH('Order Summary'!$A1118,'     2022    '!$AN:$AN,0)),"")</f>
        <v/>
      </c>
      <c r="F1118" s="96">
        <f>IFERROR(INDEX('     2022    '!AY:AY,MATCH($A1118,'     2022    '!$AN:$AN,0)),0)</f>
        <v>0</v>
      </c>
      <c r="G1118" s="180" t="str">
        <f>IFERROR(IF($O$3&gt;68,INDEX('     2022    '!I:I,MATCH($A1118,'     2022    '!$AN:$AN,0))*(1-'     2022    '!$BA$1),INDEX('     2022    '!I:I,MATCH($A1118,'     2022    '!$AN:$AN,0))),"")</f>
        <v/>
      </c>
      <c r="H1118" s="96">
        <f>IFERROR(INDEX('     2022    '!AZ:AZ,MATCH($A1118,'     2022    '!$AN:$AN,0)),0)</f>
        <v>0</v>
      </c>
      <c r="I1118" s="180" t="str">
        <f>IFERROR(IF($O$3&gt;68,INDEX('     2022    '!M:M,MATCH($A1118,'     2022    '!$AN:$AN,0))*(1-'     2022    '!$BA$1),INDEX('     2022    '!M:M,MATCH($A1118,'     2022    '!$AN:$AN,0))),"")</f>
        <v/>
      </c>
      <c r="J1118" s="181">
        <f t="shared" si="69"/>
        <v>0</v>
      </c>
      <c r="K1118" s="182" t="str">
        <f t="shared" si="70"/>
        <v/>
      </c>
      <c r="L1118" s="53"/>
      <c r="M1118" s="52" t="str">
        <f>IFERROR(INDEX('     2022    '!R:R,MATCH('Order Summary'!$A1118,'     2022    '!$AN:$AN,0)),"")</f>
        <v/>
      </c>
      <c r="N1118" s="52" t="str">
        <f>IFERROR(INDEX('     2022    '!V:V,MATCH('Order Summary'!$A1118,'     2022    '!$AN:$AN,0)),"")</f>
        <v/>
      </c>
      <c r="O1118" s="52" t="str">
        <f>IFERROR(INDEX('     2022    '!S:S,MATCH('Order Summary'!$A1118,'     2022    '!$AN:$AN,0)),"")</f>
        <v/>
      </c>
      <c r="P1118" s="96" t="str">
        <f t="shared" si="68"/>
        <v/>
      </c>
      <c r="R1118" s="9"/>
      <c r="S1118" s="9"/>
      <c r="T1118" s="9"/>
      <c r="U1118" s="9"/>
      <c r="V1118" s="9"/>
      <c r="W1118" s="9"/>
      <c r="X1118" s="9"/>
      <c r="Y1118" s="9"/>
      <c r="Z1118" s="9"/>
      <c r="AA1118" s="9"/>
      <c r="AB1118" s="9"/>
      <c r="AC1118" s="9"/>
      <c r="AD1118" s="9"/>
      <c r="AE1118" s="9"/>
      <c r="AF1118" s="9"/>
      <c r="AG1118" s="9"/>
      <c r="AH1118" s="9"/>
      <c r="AI1118" s="9"/>
      <c r="AJ1118" s="9"/>
      <c r="AK1118" s="9"/>
      <c r="AL1118" s="9"/>
      <c r="AM1118" s="9"/>
      <c r="AN1118" s="9"/>
      <c r="AO1118" s="9"/>
      <c r="AP1118" s="9"/>
      <c r="AQ1118" s="9"/>
      <c r="AR1118" s="9"/>
      <c r="AS1118" s="9"/>
      <c r="AT1118" s="9"/>
      <c r="AU1118" s="9"/>
      <c r="AV1118" s="9"/>
      <c r="AW1118" s="9"/>
      <c r="AX1118" s="9"/>
      <c r="AY1118" s="9"/>
      <c r="AZ1118" s="9"/>
      <c r="BA1118" s="9"/>
      <c r="BB1118" s="9"/>
      <c r="BC1118" s="9"/>
      <c r="BD1118" s="9"/>
      <c r="BE1118" s="9"/>
      <c r="BF1118" s="9"/>
      <c r="BG1118" s="9"/>
      <c r="BH1118" s="9"/>
      <c r="BI1118" s="9"/>
      <c r="BJ1118" s="9"/>
      <c r="BK1118" s="9"/>
      <c r="BL1118" s="9"/>
      <c r="BM1118" s="9"/>
      <c r="BN1118" s="9"/>
      <c r="BO1118" s="9"/>
      <c r="BP1118" s="9"/>
      <c r="BQ1118" s="9"/>
      <c r="BR1118" s="9"/>
      <c r="BS1118" s="9"/>
      <c r="BT1118" s="9"/>
      <c r="BU1118" s="9"/>
      <c r="BV1118" s="9"/>
      <c r="BW1118" s="9"/>
      <c r="BX1118" s="9"/>
      <c r="BY1118" s="9"/>
      <c r="BZ1118" s="9"/>
    </row>
    <row r="1119" spans="1:78">
      <c r="A1119" s="50">
        <f t="shared" si="71"/>
        <v>1108</v>
      </c>
      <c r="C1119" s="11" t="str">
        <f>IFERROR(INDEX('     2022    '!D:D,MATCH('Order Summary'!$A1119,'     2022    '!$AN:$AN,0)),"")</f>
        <v/>
      </c>
      <c r="D1119" s="11" t="str">
        <f>IFERROR(INDEX('     2022    '!C:C,MATCH('Order Summary'!$A1119,'     2022    '!$AN:$AN,0)),"")</f>
        <v/>
      </c>
      <c r="E1119" s="11" t="str">
        <f>IFERROR(INDEX('     2022    '!E:E,MATCH('Order Summary'!$A1119,'     2022    '!$AN:$AN,0)),"")</f>
        <v/>
      </c>
      <c r="F1119" s="96">
        <f>IFERROR(INDEX('     2022    '!AY:AY,MATCH($A1119,'     2022    '!$AN:$AN,0)),0)</f>
        <v>0</v>
      </c>
      <c r="G1119" s="180" t="str">
        <f>IFERROR(IF($O$3&gt;68,INDEX('     2022    '!I:I,MATCH($A1119,'     2022    '!$AN:$AN,0))*(1-'     2022    '!$BA$1),INDEX('     2022    '!I:I,MATCH($A1119,'     2022    '!$AN:$AN,0))),"")</f>
        <v/>
      </c>
      <c r="H1119" s="96">
        <f>IFERROR(INDEX('     2022    '!AZ:AZ,MATCH($A1119,'     2022    '!$AN:$AN,0)),0)</f>
        <v>0</v>
      </c>
      <c r="I1119" s="180" t="str">
        <f>IFERROR(IF($O$3&gt;68,INDEX('     2022    '!M:M,MATCH($A1119,'     2022    '!$AN:$AN,0))*(1-'     2022    '!$BA$1),INDEX('     2022    '!M:M,MATCH($A1119,'     2022    '!$AN:$AN,0))),"")</f>
        <v/>
      </c>
      <c r="J1119" s="181">
        <f t="shared" si="69"/>
        <v>0</v>
      </c>
      <c r="K1119" s="182" t="str">
        <f t="shared" si="70"/>
        <v/>
      </c>
      <c r="L1119" s="53"/>
      <c r="M1119" s="52" t="str">
        <f>IFERROR(INDEX('     2022    '!R:R,MATCH('Order Summary'!$A1119,'     2022    '!$AN:$AN,0)),"")</f>
        <v/>
      </c>
      <c r="N1119" s="52" t="str">
        <f>IFERROR(INDEX('     2022    '!V:V,MATCH('Order Summary'!$A1119,'     2022    '!$AN:$AN,0)),"")</f>
        <v/>
      </c>
      <c r="O1119" s="52" t="str">
        <f>IFERROR(INDEX('     2022    '!S:S,MATCH('Order Summary'!$A1119,'     2022    '!$AN:$AN,0)),"")</f>
        <v/>
      </c>
      <c r="P1119" s="96" t="str">
        <f t="shared" si="68"/>
        <v/>
      </c>
      <c r="R1119" s="9"/>
      <c r="S1119" s="9"/>
      <c r="T1119" s="9"/>
      <c r="U1119" s="9"/>
      <c r="V1119" s="9"/>
      <c r="W1119" s="9"/>
      <c r="X1119" s="9"/>
      <c r="Y1119" s="9"/>
      <c r="Z1119" s="9"/>
      <c r="AA1119" s="9"/>
      <c r="AB1119" s="9"/>
      <c r="AC1119" s="9"/>
      <c r="AD1119" s="9"/>
      <c r="AE1119" s="9"/>
      <c r="AF1119" s="9"/>
      <c r="AG1119" s="9"/>
      <c r="AH1119" s="9"/>
      <c r="AI1119" s="9"/>
      <c r="AJ1119" s="9"/>
      <c r="AK1119" s="9"/>
      <c r="AL1119" s="9"/>
      <c r="AM1119" s="9"/>
      <c r="AN1119" s="9"/>
      <c r="AO1119" s="9"/>
      <c r="AP1119" s="9"/>
      <c r="AQ1119" s="9"/>
      <c r="AR1119" s="9"/>
      <c r="AS1119" s="9"/>
      <c r="AT1119" s="9"/>
      <c r="AU1119" s="9"/>
      <c r="AV1119" s="9"/>
      <c r="AW1119" s="9"/>
      <c r="AX1119" s="9"/>
      <c r="AY1119" s="9"/>
      <c r="AZ1119" s="9"/>
      <c r="BA1119" s="9"/>
      <c r="BB1119" s="9"/>
      <c r="BC1119" s="9"/>
      <c r="BD1119" s="9"/>
      <c r="BE1119" s="9"/>
      <c r="BF1119" s="9"/>
      <c r="BG1119" s="9"/>
      <c r="BH1119" s="9"/>
      <c r="BI1119" s="9"/>
      <c r="BJ1119" s="9"/>
      <c r="BK1119" s="9"/>
      <c r="BL1119" s="9"/>
      <c r="BM1119" s="9"/>
      <c r="BN1119" s="9"/>
      <c r="BO1119" s="9"/>
      <c r="BP1119" s="9"/>
      <c r="BQ1119" s="9"/>
      <c r="BR1119" s="9"/>
      <c r="BS1119" s="9"/>
      <c r="BT1119" s="9"/>
      <c r="BU1119" s="9"/>
      <c r="BV1119" s="9"/>
      <c r="BW1119" s="9"/>
      <c r="BX1119" s="9"/>
      <c r="BY1119" s="9"/>
      <c r="BZ1119" s="9"/>
    </row>
    <row r="1120" spans="1:78">
      <c r="A1120" s="50">
        <f t="shared" si="71"/>
        <v>1109</v>
      </c>
      <c r="C1120" s="11" t="str">
        <f>IFERROR(INDEX('     2022    '!D:D,MATCH('Order Summary'!$A1120,'     2022    '!$AN:$AN,0)),"")</f>
        <v/>
      </c>
      <c r="D1120" s="11" t="str">
        <f>IFERROR(INDEX('     2022    '!C:C,MATCH('Order Summary'!$A1120,'     2022    '!$AN:$AN,0)),"")</f>
        <v/>
      </c>
      <c r="E1120" s="11" t="str">
        <f>IFERROR(INDEX('     2022    '!E:E,MATCH('Order Summary'!$A1120,'     2022    '!$AN:$AN,0)),"")</f>
        <v/>
      </c>
      <c r="F1120" s="96">
        <f>IFERROR(INDEX('     2022    '!AY:AY,MATCH($A1120,'     2022    '!$AN:$AN,0)),0)</f>
        <v>0</v>
      </c>
      <c r="G1120" s="180" t="str">
        <f>IFERROR(IF($O$3&gt;68,INDEX('     2022    '!I:I,MATCH($A1120,'     2022    '!$AN:$AN,0))*(1-'     2022    '!$BA$1),INDEX('     2022    '!I:I,MATCH($A1120,'     2022    '!$AN:$AN,0))),"")</f>
        <v/>
      </c>
      <c r="H1120" s="96">
        <f>IFERROR(INDEX('     2022    '!AZ:AZ,MATCH($A1120,'     2022    '!$AN:$AN,0)),0)</f>
        <v>0</v>
      </c>
      <c r="I1120" s="180" t="str">
        <f>IFERROR(IF($O$3&gt;68,INDEX('     2022    '!M:M,MATCH($A1120,'     2022    '!$AN:$AN,0))*(1-'     2022    '!$BA$1),INDEX('     2022    '!M:M,MATCH($A1120,'     2022    '!$AN:$AN,0))),"")</f>
        <v/>
      </c>
      <c r="J1120" s="181">
        <f t="shared" si="69"/>
        <v>0</v>
      </c>
      <c r="K1120" s="182" t="str">
        <f t="shared" si="70"/>
        <v/>
      </c>
      <c r="L1120" s="53"/>
      <c r="M1120" s="52" t="str">
        <f>IFERROR(INDEX('     2022    '!R:R,MATCH('Order Summary'!$A1120,'     2022    '!$AN:$AN,0)),"")</f>
        <v/>
      </c>
      <c r="N1120" s="52" t="str">
        <f>IFERROR(INDEX('     2022    '!V:V,MATCH('Order Summary'!$A1120,'     2022    '!$AN:$AN,0)),"")</f>
        <v/>
      </c>
      <c r="O1120" s="52" t="str">
        <f>IFERROR(INDEX('     2022    '!S:S,MATCH('Order Summary'!$A1120,'     2022    '!$AN:$AN,0)),"")</f>
        <v/>
      </c>
      <c r="P1120" s="96" t="str">
        <f t="shared" si="68"/>
        <v/>
      </c>
      <c r="R1120" s="9"/>
      <c r="S1120" s="9"/>
      <c r="T1120" s="9"/>
      <c r="U1120" s="9"/>
      <c r="V1120" s="9"/>
      <c r="W1120" s="9"/>
      <c r="X1120" s="9"/>
      <c r="Y1120" s="9"/>
      <c r="Z1120" s="9"/>
      <c r="AA1120" s="9"/>
      <c r="AB1120" s="9"/>
      <c r="AC1120" s="9"/>
      <c r="AD1120" s="9"/>
      <c r="AE1120" s="9"/>
      <c r="AF1120" s="9"/>
      <c r="AG1120" s="9"/>
      <c r="AH1120" s="9"/>
      <c r="AI1120" s="9"/>
      <c r="AJ1120" s="9"/>
      <c r="AK1120" s="9"/>
      <c r="AL1120" s="9"/>
      <c r="AM1120" s="9"/>
      <c r="AN1120" s="9"/>
      <c r="AO1120" s="9"/>
      <c r="AP1120" s="9"/>
      <c r="AQ1120" s="9"/>
      <c r="AR1120" s="9"/>
      <c r="AS1120" s="9"/>
      <c r="AT1120" s="9"/>
      <c r="AU1120" s="9"/>
      <c r="AV1120" s="9"/>
      <c r="AW1120" s="9"/>
      <c r="AX1120" s="9"/>
      <c r="AY1120" s="9"/>
      <c r="AZ1120" s="9"/>
      <c r="BA1120" s="9"/>
      <c r="BB1120" s="9"/>
      <c r="BC1120" s="9"/>
      <c r="BD1120" s="9"/>
      <c r="BE1120" s="9"/>
      <c r="BF1120" s="9"/>
      <c r="BG1120" s="9"/>
      <c r="BH1120" s="9"/>
      <c r="BI1120" s="9"/>
      <c r="BJ1120" s="9"/>
      <c r="BK1120" s="9"/>
      <c r="BL1120" s="9"/>
      <c r="BM1120" s="9"/>
      <c r="BN1120" s="9"/>
      <c r="BO1120" s="9"/>
      <c r="BP1120" s="9"/>
      <c r="BQ1120" s="9"/>
      <c r="BR1120" s="9"/>
      <c r="BS1120" s="9"/>
      <c r="BT1120" s="9"/>
      <c r="BU1120" s="9"/>
      <c r="BV1120" s="9"/>
      <c r="BW1120" s="9"/>
      <c r="BX1120" s="9"/>
      <c r="BY1120" s="9"/>
      <c r="BZ1120" s="9"/>
    </row>
    <row r="1121" spans="1:78">
      <c r="A1121" s="50">
        <f t="shared" si="71"/>
        <v>1110</v>
      </c>
      <c r="C1121" s="11" t="str">
        <f>IFERROR(INDEX('     2022    '!D:D,MATCH('Order Summary'!$A1121,'     2022    '!$AN:$AN,0)),"")</f>
        <v/>
      </c>
      <c r="D1121" s="11" t="str">
        <f>IFERROR(INDEX('     2022    '!C:C,MATCH('Order Summary'!$A1121,'     2022    '!$AN:$AN,0)),"")</f>
        <v/>
      </c>
      <c r="E1121" s="11" t="str">
        <f>IFERROR(INDEX('     2022    '!E:E,MATCH('Order Summary'!$A1121,'     2022    '!$AN:$AN,0)),"")</f>
        <v/>
      </c>
      <c r="F1121" s="96">
        <f>IFERROR(INDEX('     2022    '!AY:AY,MATCH($A1121,'     2022    '!$AN:$AN,0)),0)</f>
        <v>0</v>
      </c>
      <c r="G1121" s="180" t="str">
        <f>IFERROR(IF($O$3&gt;68,INDEX('     2022    '!I:I,MATCH($A1121,'     2022    '!$AN:$AN,0))*(1-'     2022    '!$BA$1),INDEX('     2022    '!I:I,MATCH($A1121,'     2022    '!$AN:$AN,0))),"")</f>
        <v/>
      </c>
      <c r="H1121" s="96">
        <f>IFERROR(INDEX('     2022    '!AZ:AZ,MATCH($A1121,'     2022    '!$AN:$AN,0)),0)</f>
        <v>0</v>
      </c>
      <c r="I1121" s="180" t="str">
        <f>IFERROR(IF($O$3&gt;68,INDEX('     2022    '!M:M,MATCH($A1121,'     2022    '!$AN:$AN,0))*(1-'     2022    '!$BA$1),INDEX('     2022    '!M:M,MATCH($A1121,'     2022    '!$AN:$AN,0))),"")</f>
        <v/>
      </c>
      <c r="J1121" s="181">
        <f t="shared" si="69"/>
        <v>0</v>
      </c>
      <c r="K1121" s="182" t="str">
        <f t="shared" si="70"/>
        <v/>
      </c>
      <c r="L1121" s="53"/>
      <c r="M1121" s="52" t="str">
        <f>IFERROR(INDEX('     2022    '!R:R,MATCH('Order Summary'!$A1121,'     2022    '!$AN:$AN,0)),"")</f>
        <v/>
      </c>
      <c r="N1121" s="52" t="str">
        <f>IFERROR(INDEX('     2022    '!V:V,MATCH('Order Summary'!$A1121,'     2022    '!$AN:$AN,0)),"")</f>
        <v/>
      </c>
      <c r="O1121" s="52" t="str">
        <f>IFERROR(INDEX('     2022    '!S:S,MATCH('Order Summary'!$A1121,'     2022    '!$AN:$AN,0)),"")</f>
        <v/>
      </c>
      <c r="P1121" s="96" t="str">
        <f t="shared" si="68"/>
        <v/>
      </c>
      <c r="R1121" s="9"/>
      <c r="S1121" s="9"/>
      <c r="T1121" s="9"/>
      <c r="U1121" s="9"/>
      <c r="V1121" s="9"/>
      <c r="W1121" s="9"/>
      <c r="X1121" s="9"/>
      <c r="Y1121" s="9"/>
      <c r="Z1121" s="9"/>
      <c r="AA1121" s="9"/>
      <c r="AB1121" s="9"/>
      <c r="AC1121" s="9"/>
      <c r="AD1121" s="9"/>
      <c r="AE1121" s="9"/>
      <c r="AF1121" s="9"/>
      <c r="AG1121" s="9"/>
      <c r="AH1121" s="9"/>
      <c r="AI1121" s="9"/>
      <c r="AJ1121" s="9"/>
      <c r="AK1121" s="9"/>
      <c r="AL1121" s="9"/>
      <c r="AM1121" s="9"/>
      <c r="AN1121" s="9"/>
      <c r="AO1121" s="9"/>
      <c r="AP1121" s="9"/>
      <c r="AQ1121" s="9"/>
      <c r="AR1121" s="9"/>
      <c r="AS1121" s="9"/>
      <c r="AT1121" s="9"/>
      <c r="AU1121" s="9"/>
      <c r="AV1121" s="9"/>
      <c r="AW1121" s="9"/>
      <c r="AX1121" s="9"/>
      <c r="AY1121" s="9"/>
      <c r="AZ1121" s="9"/>
      <c r="BA1121" s="9"/>
      <c r="BB1121" s="9"/>
      <c r="BC1121" s="9"/>
      <c r="BD1121" s="9"/>
      <c r="BE1121" s="9"/>
      <c r="BF1121" s="9"/>
      <c r="BG1121" s="9"/>
      <c r="BH1121" s="9"/>
      <c r="BI1121" s="9"/>
      <c r="BJ1121" s="9"/>
      <c r="BK1121" s="9"/>
      <c r="BL1121" s="9"/>
      <c r="BM1121" s="9"/>
      <c r="BN1121" s="9"/>
      <c r="BO1121" s="9"/>
      <c r="BP1121" s="9"/>
      <c r="BQ1121" s="9"/>
      <c r="BR1121" s="9"/>
      <c r="BS1121" s="9"/>
      <c r="BT1121" s="9"/>
      <c r="BU1121" s="9"/>
      <c r="BV1121" s="9"/>
      <c r="BW1121" s="9"/>
      <c r="BX1121" s="9"/>
      <c r="BY1121" s="9"/>
      <c r="BZ1121" s="9"/>
    </row>
    <row r="1122" spans="1:78">
      <c r="A1122" s="50">
        <f t="shared" si="71"/>
        <v>1111</v>
      </c>
      <c r="C1122" s="11" t="str">
        <f>IFERROR(INDEX('     2022    '!D:D,MATCH('Order Summary'!$A1122,'     2022    '!$AN:$AN,0)),"")</f>
        <v/>
      </c>
      <c r="D1122" s="11" t="str">
        <f>IFERROR(INDEX('     2022    '!C:C,MATCH('Order Summary'!$A1122,'     2022    '!$AN:$AN,0)),"")</f>
        <v/>
      </c>
      <c r="E1122" s="11" t="str">
        <f>IFERROR(INDEX('     2022    '!E:E,MATCH('Order Summary'!$A1122,'     2022    '!$AN:$AN,0)),"")</f>
        <v/>
      </c>
      <c r="F1122" s="96">
        <f>IFERROR(INDEX('     2022    '!AY:AY,MATCH($A1122,'     2022    '!$AN:$AN,0)),0)</f>
        <v>0</v>
      </c>
      <c r="G1122" s="180" t="str">
        <f>IFERROR(IF($O$3&gt;68,INDEX('     2022    '!I:I,MATCH($A1122,'     2022    '!$AN:$AN,0))*(1-'     2022    '!$BA$1),INDEX('     2022    '!I:I,MATCH($A1122,'     2022    '!$AN:$AN,0))),"")</f>
        <v/>
      </c>
      <c r="H1122" s="96">
        <f>IFERROR(INDEX('     2022    '!AZ:AZ,MATCH($A1122,'     2022    '!$AN:$AN,0)),0)</f>
        <v>0</v>
      </c>
      <c r="I1122" s="180" t="str">
        <f>IFERROR(IF($O$3&gt;68,INDEX('     2022    '!M:M,MATCH($A1122,'     2022    '!$AN:$AN,0))*(1-'     2022    '!$BA$1),INDEX('     2022    '!M:M,MATCH($A1122,'     2022    '!$AN:$AN,0))),"")</f>
        <v/>
      </c>
      <c r="J1122" s="181">
        <f t="shared" si="69"/>
        <v>0</v>
      </c>
      <c r="K1122" s="182" t="str">
        <f t="shared" si="70"/>
        <v/>
      </c>
      <c r="L1122" s="53"/>
      <c r="M1122" s="52" t="str">
        <f>IFERROR(INDEX('     2022    '!R:R,MATCH('Order Summary'!$A1122,'     2022    '!$AN:$AN,0)),"")</f>
        <v/>
      </c>
      <c r="N1122" s="52" t="str">
        <f>IFERROR(INDEX('     2022    '!V:V,MATCH('Order Summary'!$A1122,'     2022    '!$AN:$AN,0)),"")</f>
        <v/>
      </c>
      <c r="O1122" s="52" t="str">
        <f>IFERROR(INDEX('     2022    '!S:S,MATCH('Order Summary'!$A1122,'     2022    '!$AN:$AN,0)),"")</f>
        <v/>
      </c>
      <c r="P1122" s="96" t="str">
        <f t="shared" si="68"/>
        <v/>
      </c>
      <c r="R1122" s="9"/>
      <c r="S1122" s="9"/>
      <c r="T1122" s="9"/>
      <c r="U1122" s="9"/>
      <c r="V1122" s="9"/>
      <c r="W1122" s="9"/>
      <c r="X1122" s="9"/>
      <c r="Y1122" s="9"/>
      <c r="Z1122" s="9"/>
      <c r="AA1122" s="9"/>
      <c r="AB1122" s="9"/>
      <c r="AC1122" s="9"/>
      <c r="AD1122" s="9"/>
      <c r="AE1122" s="9"/>
      <c r="AF1122" s="9"/>
      <c r="AG1122" s="9"/>
      <c r="AH1122" s="9"/>
      <c r="AI1122" s="9"/>
      <c r="AJ1122" s="9"/>
      <c r="AK1122" s="9"/>
      <c r="AL1122" s="9"/>
      <c r="AM1122" s="9"/>
      <c r="AN1122" s="9"/>
      <c r="AO1122" s="9"/>
      <c r="AP1122" s="9"/>
      <c r="AQ1122" s="9"/>
      <c r="AR1122" s="9"/>
      <c r="AS1122" s="9"/>
      <c r="AT1122" s="9"/>
      <c r="AU1122" s="9"/>
      <c r="AV1122" s="9"/>
      <c r="AW1122" s="9"/>
      <c r="AX1122" s="9"/>
      <c r="AY1122" s="9"/>
      <c r="AZ1122" s="9"/>
      <c r="BA1122" s="9"/>
      <c r="BB1122" s="9"/>
      <c r="BC1122" s="9"/>
      <c r="BD1122" s="9"/>
      <c r="BE1122" s="9"/>
      <c r="BF1122" s="9"/>
      <c r="BG1122" s="9"/>
      <c r="BH1122" s="9"/>
      <c r="BI1122" s="9"/>
      <c r="BJ1122" s="9"/>
      <c r="BK1122" s="9"/>
      <c r="BL1122" s="9"/>
      <c r="BM1122" s="9"/>
      <c r="BN1122" s="9"/>
      <c r="BO1122" s="9"/>
      <c r="BP1122" s="9"/>
      <c r="BQ1122" s="9"/>
      <c r="BR1122" s="9"/>
      <c r="BS1122" s="9"/>
      <c r="BT1122" s="9"/>
      <c r="BU1122" s="9"/>
      <c r="BV1122" s="9"/>
      <c r="BW1122" s="9"/>
      <c r="BX1122" s="9"/>
      <c r="BY1122" s="9"/>
      <c r="BZ1122" s="9"/>
    </row>
    <row r="1123" spans="1:78">
      <c r="A1123" s="50">
        <f t="shared" si="71"/>
        <v>1112</v>
      </c>
      <c r="C1123" s="11" t="str">
        <f>IFERROR(INDEX('     2022    '!D:D,MATCH('Order Summary'!$A1123,'     2022    '!$AN:$AN,0)),"")</f>
        <v/>
      </c>
      <c r="D1123" s="11" t="str">
        <f>IFERROR(INDEX('     2022    '!C:C,MATCH('Order Summary'!$A1123,'     2022    '!$AN:$AN,0)),"")</f>
        <v/>
      </c>
      <c r="E1123" s="11" t="str">
        <f>IFERROR(INDEX('     2022    '!E:E,MATCH('Order Summary'!$A1123,'     2022    '!$AN:$AN,0)),"")</f>
        <v/>
      </c>
      <c r="F1123" s="96">
        <f>IFERROR(INDEX('     2022    '!AY:AY,MATCH($A1123,'     2022    '!$AN:$AN,0)),0)</f>
        <v>0</v>
      </c>
      <c r="G1123" s="180" t="str">
        <f>IFERROR(IF($O$3&gt;68,INDEX('     2022    '!I:I,MATCH($A1123,'     2022    '!$AN:$AN,0))*(1-'     2022    '!$BA$1),INDEX('     2022    '!I:I,MATCH($A1123,'     2022    '!$AN:$AN,0))),"")</f>
        <v/>
      </c>
      <c r="H1123" s="96">
        <f>IFERROR(INDEX('     2022    '!AZ:AZ,MATCH($A1123,'     2022    '!$AN:$AN,0)),0)</f>
        <v>0</v>
      </c>
      <c r="I1123" s="180" t="str">
        <f>IFERROR(IF($O$3&gt;68,INDEX('     2022    '!M:M,MATCH($A1123,'     2022    '!$AN:$AN,0))*(1-'     2022    '!$BA$1),INDEX('     2022    '!M:M,MATCH($A1123,'     2022    '!$AN:$AN,0))),"")</f>
        <v/>
      </c>
      <c r="J1123" s="181">
        <f t="shared" si="69"/>
        <v>0</v>
      </c>
      <c r="K1123" s="182" t="str">
        <f t="shared" si="70"/>
        <v/>
      </c>
      <c r="L1123" s="53"/>
      <c r="M1123" s="52" t="str">
        <f>IFERROR(INDEX('     2022    '!R:R,MATCH('Order Summary'!$A1123,'     2022    '!$AN:$AN,0)),"")</f>
        <v/>
      </c>
      <c r="N1123" s="52" t="str">
        <f>IFERROR(INDEX('     2022    '!V:V,MATCH('Order Summary'!$A1123,'     2022    '!$AN:$AN,0)),"")</f>
        <v/>
      </c>
      <c r="O1123" s="52" t="str">
        <f>IFERROR(INDEX('     2022    '!S:S,MATCH('Order Summary'!$A1123,'     2022    '!$AN:$AN,0)),"")</f>
        <v/>
      </c>
      <c r="P1123" s="96" t="str">
        <f t="shared" si="68"/>
        <v/>
      </c>
      <c r="R1123" s="9"/>
      <c r="S1123" s="9"/>
      <c r="T1123" s="9"/>
      <c r="U1123" s="9"/>
      <c r="V1123" s="9"/>
      <c r="W1123" s="9"/>
      <c r="X1123" s="9"/>
      <c r="Y1123" s="9"/>
      <c r="Z1123" s="9"/>
      <c r="AA1123" s="9"/>
      <c r="AB1123" s="9"/>
      <c r="AC1123" s="9"/>
      <c r="AD1123" s="9"/>
      <c r="AE1123" s="9"/>
      <c r="AF1123" s="9"/>
      <c r="AG1123" s="9"/>
      <c r="AH1123" s="9"/>
      <c r="AI1123" s="9"/>
      <c r="AJ1123" s="9"/>
      <c r="AK1123" s="9"/>
      <c r="AL1123" s="9"/>
      <c r="AM1123" s="9"/>
      <c r="AN1123" s="9"/>
      <c r="AO1123" s="9"/>
      <c r="AP1123" s="9"/>
      <c r="AQ1123" s="9"/>
      <c r="AR1123" s="9"/>
      <c r="AS1123" s="9"/>
      <c r="AT1123" s="9"/>
      <c r="AU1123" s="9"/>
      <c r="AV1123" s="9"/>
      <c r="AW1123" s="9"/>
      <c r="AX1123" s="9"/>
      <c r="AY1123" s="9"/>
      <c r="AZ1123" s="9"/>
      <c r="BA1123" s="9"/>
      <c r="BB1123" s="9"/>
      <c r="BC1123" s="9"/>
      <c r="BD1123" s="9"/>
      <c r="BE1123" s="9"/>
      <c r="BF1123" s="9"/>
      <c r="BG1123" s="9"/>
      <c r="BH1123" s="9"/>
      <c r="BI1123" s="9"/>
      <c r="BJ1123" s="9"/>
      <c r="BK1123" s="9"/>
      <c r="BL1123" s="9"/>
      <c r="BM1123" s="9"/>
      <c r="BN1123" s="9"/>
      <c r="BO1123" s="9"/>
      <c r="BP1123" s="9"/>
      <c r="BQ1123" s="9"/>
      <c r="BR1123" s="9"/>
      <c r="BS1123" s="9"/>
      <c r="BT1123" s="9"/>
      <c r="BU1123" s="9"/>
      <c r="BV1123" s="9"/>
      <c r="BW1123" s="9"/>
      <c r="BX1123" s="9"/>
      <c r="BY1123" s="9"/>
      <c r="BZ1123" s="9"/>
    </row>
    <row r="1124" spans="1:78">
      <c r="A1124" s="50">
        <f t="shared" si="71"/>
        <v>1113</v>
      </c>
      <c r="C1124" s="11" t="str">
        <f>IFERROR(INDEX('     2022    '!D:D,MATCH('Order Summary'!$A1124,'     2022    '!$AN:$AN,0)),"")</f>
        <v/>
      </c>
      <c r="D1124" s="11" t="str">
        <f>IFERROR(INDEX('     2022    '!C:C,MATCH('Order Summary'!$A1124,'     2022    '!$AN:$AN,0)),"")</f>
        <v/>
      </c>
      <c r="E1124" s="11" t="str">
        <f>IFERROR(INDEX('     2022    '!E:E,MATCH('Order Summary'!$A1124,'     2022    '!$AN:$AN,0)),"")</f>
        <v/>
      </c>
      <c r="F1124" s="96">
        <f>IFERROR(INDEX('     2022    '!AY:AY,MATCH($A1124,'     2022    '!$AN:$AN,0)),0)</f>
        <v>0</v>
      </c>
      <c r="G1124" s="180" t="str">
        <f>IFERROR(IF($O$3&gt;68,INDEX('     2022    '!I:I,MATCH($A1124,'     2022    '!$AN:$AN,0))*(1-'     2022    '!$BA$1),INDEX('     2022    '!I:I,MATCH($A1124,'     2022    '!$AN:$AN,0))),"")</f>
        <v/>
      </c>
      <c r="H1124" s="96">
        <f>IFERROR(INDEX('     2022    '!AZ:AZ,MATCH($A1124,'     2022    '!$AN:$AN,0)),0)</f>
        <v>0</v>
      </c>
      <c r="I1124" s="180" t="str">
        <f>IFERROR(IF($O$3&gt;68,INDEX('     2022    '!M:M,MATCH($A1124,'     2022    '!$AN:$AN,0))*(1-'     2022    '!$BA$1),INDEX('     2022    '!M:M,MATCH($A1124,'     2022    '!$AN:$AN,0))),"")</f>
        <v/>
      </c>
      <c r="J1124" s="181">
        <f t="shared" si="69"/>
        <v>0</v>
      </c>
      <c r="K1124" s="182" t="str">
        <f t="shared" si="70"/>
        <v/>
      </c>
      <c r="L1124" s="53"/>
      <c r="M1124" s="52" t="str">
        <f>IFERROR(INDEX('     2022    '!R:R,MATCH('Order Summary'!$A1124,'     2022    '!$AN:$AN,0)),"")</f>
        <v/>
      </c>
      <c r="N1124" s="52" t="str">
        <f>IFERROR(INDEX('     2022    '!V:V,MATCH('Order Summary'!$A1124,'     2022    '!$AN:$AN,0)),"")</f>
        <v/>
      </c>
      <c r="O1124" s="52" t="str">
        <f>IFERROR(INDEX('     2022    '!S:S,MATCH('Order Summary'!$A1124,'     2022    '!$AN:$AN,0)),"")</f>
        <v/>
      </c>
      <c r="P1124" s="96" t="str">
        <f t="shared" si="68"/>
        <v/>
      </c>
      <c r="R1124" s="9"/>
      <c r="S1124" s="9"/>
      <c r="T1124" s="9"/>
      <c r="U1124" s="9"/>
      <c r="V1124" s="9"/>
      <c r="W1124" s="9"/>
      <c r="X1124" s="9"/>
      <c r="Y1124" s="9"/>
      <c r="Z1124" s="9"/>
      <c r="AA1124" s="9"/>
      <c r="AB1124" s="9"/>
      <c r="AC1124" s="9"/>
      <c r="AD1124" s="9"/>
      <c r="AE1124" s="9"/>
      <c r="AF1124" s="9"/>
      <c r="AG1124" s="9"/>
      <c r="AH1124" s="9"/>
      <c r="AI1124" s="9"/>
      <c r="AJ1124" s="9"/>
      <c r="AK1124" s="9"/>
      <c r="AL1124" s="9"/>
      <c r="AM1124" s="9"/>
      <c r="AN1124" s="9"/>
      <c r="AO1124" s="9"/>
      <c r="AP1124" s="9"/>
      <c r="AQ1124" s="9"/>
      <c r="AR1124" s="9"/>
      <c r="AS1124" s="9"/>
      <c r="AT1124" s="9"/>
      <c r="AU1124" s="9"/>
      <c r="AV1124" s="9"/>
      <c r="AW1124" s="9"/>
      <c r="AX1124" s="9"/>
      <c r="AY1124" s="9"/>
      <c r="AZ1124" s="9"/>
      <c r="BA1124" s="9"/>
      <c r="BB1124" s="9"/>
      <c r="BC1124" s="9"/>
      <c r="BD1124" s="9"/>
      <c r="BE1124" s="9"/>
      <c r="BF1124" s="9"/>
      <c r="BG1124" s="9"/>
      <c r="BH1124" s="9"/>
      <c r="BI1124" s="9"/>
      <c r="BJ1124" s="9"/>
      <c r="BK1124" s="9"/>
      <c r="BL1124" s="9"/>
      <c r="BM1124" s="9"/>
      <c r="BN1124" s="9"/>
      <c r="BO1124" s="9"/>
      <c r="BP1124" s="9"/>
      <c r="BQ1124" s="9"/>
      <c r="BR1124" s="9"/>
      <c r="BS1124" s="9"/>
      <c r="BT1124" s="9"/>
      <c r="BU1124" s="9"/>
      <c r="BV1124" s="9"/>
      <c r="BW1124" s="9"/>
      <c r="BX1124" s="9"/>
      <c r="BY1124" s="9"/>
      <c r="BZ1124" s="9"/>
    </row>
    <row r="1125" spans="1:78">
      <c r="A1125" s="50">
        <f t="shared" si="71"/>
        <v>1114</v>
      </c>
      <c r="C1125" s="11" t="str">
        <f>IFERROR(INDEX('     2022    '!D:D,MATCH('Order Summary'!$A1125,'     2022    '!$AN:$AN,0)),"")</f>
        <v/>
      </c>
      <c r="D1125" s="11" t="str">
        <f>IFERROR(INDEX('     2022    '!C:C,MATCH('Order Summary'!$A1125,'     2022    '!$AN:$AN,0)),"")</f>
        <v/>
      </c>
      <c r="E1125" s="11" t="str">
        <f>IFERROR(INDEX('     2022    '!E:E,MATCH('Order Summary'!$A1125,'     2022    '!$AN:$AN,0)),"")</f>
        <v/>
      </c>
      <c r="F1125" s="96">
        <f>IFERROR(INDEX('     2022    '!AY:AY,MATCH($A1125,'     2022    '!$AN:$AN,0)),0)</f>
        <v>0</v>
      </c>
      <c r="G1125" s="180" t="str">
        <f>IFERROR(IF($O$3&gt;68,INDEX('     2022    '!I:I,MATCH($A1125,'     2022    '!$AN:$AN,0))*(1-'     2022    '!$BA$1),INDEX('     2022    '!I:I,MATCH($A1125,'     2022    '!$AN:$AN,0))),"")</f>
        <v/>
      </c>
      <c r="H1125" s="96">
        <f>IFERROR(INDEX('     2022    '!AZ:AZ,MATCH($A1125,'     2022    '!$AN:$AN,0)),0)</f>
        <v>0</v>
      </c>
      <c r="I1125" s="180" t="str">
        <f>IFERROR(IF($O$3&gt;68,INDEX('     2022    '!M:M,MATCH($A1125,'     2022    '!$AN:$AN,0))*(1-'     2022    '!$BA$1),INDEX('     2022    '!M:M,MATCH($A1125,'     2022    '!$AN:$AN,0))),"")</f>
        <v/>
      </c>
      <c r="J1125" s="181">
        <f t="shared" si="69"/>
        <v>0</v>
      </c>
      <c r="K1125" s="182" t="str">
        <f t="shared" si="70"/>
        <v/>
      </c>
      <c r="L1125" s="53"/>
      <c r="M1125" s="52" t="str">
        <f>IFERROR(INDEX('     2022    '!R:R,MATCH('Order Summary'!$A1125,'     2022    '!$AN:$AN,0)),"")</f>
        <v/>
      </c>
      <c r="N1125" s="52" t="str">
        <f>IFERROR(INDEX('     2022    '!V:V,MATCH('Order Summary'!$A1125,'     2022    '!$AN:$AN,0)),"")</f>
        <v/>
      </c>
      <c r="O1125" s="52" t="str">
        <f>IFERROR(INDEX('     2022    '!S:S,MATCH('Order Summary'!$A1125,'     2022    '!$AN:$AN,0)),"")</f>
        <v/>
      </c>
      <c r="P1125" s="96" t="str">
        <f t="shared" si="68"/>
        <v/>
      </c>
      <c r="R1125" s="9"/>
      <c r="S1125" s="9"/>
      <c r="T1125" s="9"/>
      <c r="U1125" s="9"/>
      <c r="V1125" s="9"/>
      <c r="W1125" s="9"/>
      <c r="X1125" s="9"/>
      <c r="Y1125" s="9"/>
      <c r="Z1125" s="9"/>
      <c r="AA1125" s="9"/>
      <c r="AB1125" s="9"/>
      <c r="AC1125" s="9"/>
      <c r="AD1125" s="9"/>
      <c r="AE1125" s="9"/>
      <c r="AF1125" s="9"/>
      <c r="AG1125" s="9"/>
      <c r="AH1125" s="9"/>
      <c r="AI1125" s="9"/>
      <c r="AJ1125" s="9"/>
      <c r="AK1125" s="9"/>
      <c r="AL1125" s="9"/>
      <c r="AM1125" s="9"/>
      <c r="AN1125" s="9"/>
      <c r="AO1125" s="9"/>
      <c r="AP1125" s="9"/>
      <c r="AQ1125" s="9"/>
      <c r="AR1125" s="9"/>
      <c r="AS1125" s="9"/>
      <c r="AT1125" s="9"/>
      <c r="AU1125" s="9"/>
      <c r="AV1125" s="9"/>
      <c r="AW1125" s="9"/>
      <c r="AX1125" s="9"/>
      <c r="AY1125" s="9"/>
      <c r="AZ1125" s="9"/>
      <c r="BA1125" s="9"/>
      <c r="BB1125" s="9"/>
      <c r="BC1125" s="9"/>
      <c r="BD1125" s="9"/>
      <c r="BE1125" s="9"/>
      <c r="BF1125" s="9"/>
      <c r="BG1125" s="9"/>
      <c r="BH1125" s="9"/>
      <c r="BI1125" s="9"/>
      <c r="BJ1125" s="9"/>
      <c r="BK1125" s="9"/>
      <c r="BL1125" s="9"/>
      <c r="BM1125" s="9"/>
      <c r="BN1125" s="9"/>
      <c r="BO1125" s="9"/>
      <c r="BP1125" s="9"/>
      <c r="BQ1125" s="9"/>
      <c r="BR1125" s="9"/>
      <c r="BS1125" s="9"/>
      <c r="BT1125" s="9"/>
      <c r="BU1125" s="9"/>
      <c r="BV1125" s="9"/>
      <c r="BW1125" s="9"/>
      <c r="BX1125" s="9"/>
      <c r="BY1125" s="9"/>
      <c r="BZ1125" s="9"/>
    </row>
    <row r="1126" spans="1:78">
      <c r="A1126" s="50">
        <f t="shared" si="71"/>
        <v>1115</v>
      </c>
      <c r="C1126" s="11" t="str">
        <f>IFERROR(INDEX('     2022    '!D:D,MATCH('Order Summary'!$A1126,'     2022    '!$AN:$AN,0)),"")</f>
        <v/>
      </c>
      <c r="D1126" s="11" t="str">
        <f>IFERROR(INDEX('     2022    '!C:C,MATCH('Order Summary'!$A1126,'     2022    '!$AN:$AN,0)),"")</f>
        <v/>
      </c>
      <c r="E1126" s="11" t="str">
        <f>IFERROR(INDEX('     2022    '!E:E,MATCH('Order Summary'!$A1126,'     2022    '!$AN:$AN,0)),"")</f>
        <v/>
      </c>
      <c r="F1126" s="96">
        <f>IFERROR(INDEX('     2022    '!AY:AY,MATCH($A1126,'     2022    '!$AN:$AN,0)),0)</f>
        <v>0</v>
      </c>
      <c r="G1126" s="180" t="str">
        <f>IFERROR(IF($O$3&gt;68,INDEX('     2022    '!I:I,MATCH($A1126,'     2022    '!$AN:$AN,0))*(1-'     2022    '!$BA$1),INDEX('     2022    '!I:I,MATCH($A1126,'     2022    '!$AN:$AN,0))),"")</f>
        <v/>
      </c>
      <c r="H1126" s="96">
        <f>IFERROR(INDEX('     2022    '!AZ:AZ,MATCH($A1126,'     2022    '!$AN:$AN,0)),0)</f>
        <v>0</v>
      </c>
      <c r="I1126" s="180" t="str">
        <f>IFERROR(IF($O$3&gt;68,INDEX('     2022    '!M:M,MATCH($A1126,'     2022    '!$AN:$AN,0))*(1-'     2022    '!$BA$1),INDEX('     2022    '!M:M,MATCH($A1126,'     2022    '!$AN:$AN,0))),"")</f>
        <v/>
      </c>
      <c r="J1126" s="181">
        <f t="shared" si="69"/>
        <v>0</v>
      </c>
      <c r="K1126" s="182" t="str">
        <f t="shared" si="70"/>
        <v/>
      </c>
      <c r="L1126" s="53"/>
      <c r="M1126" s="52" t="str">
        <f>IFERROR(INDEX('     2022    '!R:R,MATCH('Order Summary'!$A1126,'     2022    '!$AN:$AN,0)),"")</f>
        <v/>
      </c>
      <c r="N1126" s="52" t="str">
        <f>IFERROR(INDEX('     2022    '!V:V,MATCH('Order Summary'!$A1126,'     2022    '!$AN:$AN,0)),"")</f>
        <v/>
      </c>
      <c r="O1126" s="52" t="str">
        <f>IFERROR(INDEX('     2022    '!S:S,MATCH('Order Summary'!$A1126,'     2022    '!$AN:$AN,0)),"")</f>
        <v/>
      </c>
      <c r="P1126" s="96" t="str">
        <f t="shared" si="68"/>
        <v/>
      </c>
      <c r="R1126" s="9"/>
      <c r="S1126" s="9"/>
      <c r="T1126" s="9"/>
      <c r="U1126" s="9"/>
      <c r="V1126" s="9"/>
      <c r="W1126" s="9"/>
      <c r="X1126" s="9"/>
      <c r="Y1126" s="9"/>
      <c r="Z1126" s="9"/>
      <c r="AA1126" s="9"/>
      <c r="AB1126" s="9"/>
      <c r="AC1126" s="9"/>
      <c r="AD1126" s="9"/>
      <c r="AE1126" s="9"/>
      <c r="AF1126" s="9"/>
      <c r="AG1126" s="9"/>
      <c r="AH1126" s="9"/>
      <c r="AI1126" s="9"/>
      <c r="AJ1126" s="9"/>
      <c r="AK1126" s="9"/>
      <c r="AL1126" s="9"/>
      <c r="AM1126" s="9"/>
      <c r="AN1126" s="9"/>
      <c r="AO1126" s="9"/>
      <c r="AP1126" s="9"/>
      <c r="AQ1126" s="9"/>
      <c r="AR1126" s="9"/>
      <c r="AS1126" s="9"/>
      <c r="AT1126" s="9"/>
      <c r="AU1126" s="9"/>
      <c r="AV1126" s="9"/>
      <c r="AW1126" s="9"/>
      <c r="AX1126" s="9"/>
      <c r="AY1126" s="9"/>
      <c r="AZ1126" s="9"/>
      <c r="BA1126" s="9"/>
      <c r="BB1126" s="9"/>
      <c r="BC1126" s="9"/>
      <c r="BD1126" s="9"/>
      <c r="BE1126" s="9"/>
      <c r="BF1126" s="9"/>
      <c r="BG1126" s="9"/>
      <c r="BH1126" s="9"/>
      <c r="BI1126" s="9"/>
      <c r="BJ1126" s="9"/>
      <c r="BK1126" s="9"/>
      <c r="BL1126" s="9"/>
      <c r="BM1126" s="9"/>
      <c r="BN1126" s="9"/>
      <c r="BO1126" s="9"/>
      <c r="BP1126" s="9"/>
      <c r="BQ1126" s="9"/>
      <c r="BR1126" s="9"/>
      <c r="BS1126" s="9"/>
      <c r="BT1126" s="9"/>
      <c r="BU1126" s="9"/>
      <c r="BV1126" s="9"/>
      <c r="BW1126" s="9"/>
      <c r="BX1126" s="9"/>
      <c r="BY1126" s="9"/>
      <c r="BZ1126" s="9"/>
    </row>
    <row r="1127" spans="1:78">
      <c r="A1127" s="50">
        <f t="shared" si="71"/>
        <v>1116</v>
      </c>
      <c r="C1127" s="11" t="str">
        <f>IFERROR(INDEX('     2022    '!D:D,MATCH('Order Summary'!$A1127,'     2022    '!$AN:$AN,0)),"")</f>
        <v/>
      </c>
      <c r="D1127" s="11" t="str">
        <f>IFERROR(INDEX('     2022    '!C:C,MATCH('Order Summary'!$A1127,'     2022    '!$AN:$AN,0)),"")</f>
        <v/>
      </c>
      <c r="E1127" s="11" t="str">
        <f>IFERROR(INDEX('     2022    '!E:E,MATCH('Order Summary'!$A1127,'     2022    '!$AN:$AN,0)),"")</f>
        <v/>
      </c>
      <c r="F1127" s="96">
        <f>IFERROR(INDEX('     2022    '!AY:AY,MATCH($A1127,'     2022    '!$AN:$AN,0)),0)</f>
        <v>0</v>
      </c>
      <c r="G1127" s="180" t="str">
        <f>IFERROR(IF($O$3&gt;68,INDEX('     2022    '!I:I,MATCH($A1127,'     2022    '!$AN:$AN,0))*(1-'     2022    '!$BA$1),INDEX('     2022    '!I:I,MATCH($A1127,'     2022    '!$AN:$AN,0))),"")</f>
        <v/>
      </c>
      <c r="H1127" s="96">
        <f>IFERROR(INDEX('     2022    '!AZ:AZ,MATCH($A1127,'     2022    '!$AN:$AN,0)),0)</f>
        <v>0</v>
      </c>
      <c r="I1127" s="180" t="str">
        <f>IFERROR(IF($O$3&gt;68,INDEX('     2022    '!M:M,MATCH($A1127,'     2022    '!$AN:$AN,0))*(1-'     2022    '!$BA$1),INDEX('     2022    '!M:M,MATCH($A1127,'     2022    '!$AN:$AN,0))),"")</f>
        <v/>
      </c>
      <c r="J1127" s="181">
        <f t="shared" si="69"/>
        <v>0</v>
      </c>
      <c r="K1127" s="182" t="str">
        <f t="shared" si="70"/>
        <v/>
      </c>
      <c r="L1127" s="53"/>
      <c r="M1127" s="52" t="str">
        <f>IFERROR(INDEX('     2022    '!R:R,MATCH('Order Summary'!$A1127,'     2022    '!$AN:$AN,0)),"")</f>
        <v/>
      </c>
      <c r="N1127" s="52" t="str">
        <f>IFERROR(INDEX('     2022    '!V:V,MATCH('Order Summary'!$A1127,'     2022    '!$AN:$AN,0)),"")</f>
        <v/>
      </c>
      <c r="O1127" s="52" t="str">
        <f>IFERROR(INDEX('     2022    '!S:S,MATCH('Order Summary'!$A1127,'     2022    '!$AN:$AN,0)),"")</f>
        <v/>
      </c>
      <c r="P1127" s="96" t="str">
        <f t="shared" si="68"/>
        <v/>
      </c>
      <c r="R1127" s="9"/>
      <c r="S1127" s="9"/>
      <c r="T1127" s="9"/>
      <c r="U1127" s="9"/>
      <c r="V1127" s="9"/>
      <c r="W1127" s="9"/>
      <c r="X1127" s="9"/>
      <c r="Y1127" s="9"/>
      <c r="Z1127" s="9"/>
      <c r="AA1127" s="9"/>
      <c r="AB1127" s="9"/>
      <c r="AC1127" s="9"/>
      <c r="AD1127" s="9"/>
      <c r="AE1127" s="9"/>
      <c r="AF1127" s="9"/>
      <c r="AG1127" s="9"/>
      <c r="AH1127" s="9"/>
      <c r="AI1127" s="9"/>
      <c r="AJ1127" s="9"/>
      <c r="AK1127" s="9"/>
      <c r="AL1127" s="9"/>
      <c r="AM1127" s="9"/>
      <c r="AN1127" s="9"/>
      <c r="AO1127" s="9"/>
      <c r="AP1127" s="9"/>
      <c r="AQ1127" s="9"/>
      <c r="AR1127" s="9"/>
      <c r="AS1127" s="9"/>
      <c r="AT1127" s="9"/>
      <c r="AU1127" s="9"/>
      <c r="AV1127" s="9"/>
      <c r="AW1127" s="9"/>
      <c r="AX1127" s="9"/>
      <c r="AY1127" s="9"/>
      <c r="AZ1127" s="9"/>
      <c r="BA1127" s="9"/>
      <c r="BB1127" s="9"/>
      <c r="BC1127" s="9"/>
      <c r="BD1127" s="9"/>
      <c r="BE1127" s="9"/>
      <c r="BF1127" s="9"/>
      <c r="BG1127" s="9"/>
      <c r="BH1127" s="9"/>
      <c r="BI1127" s="9"/>
      <c r="BJ1127" s="9"/>
      <c r="BK1127" s="9"/>
      <c r="BL1127" s="9"/>
      <c r="BM1127" s="9"/>
      <c r="BN1127" s="9"/>
      <c r="BO1127" s="9"/>
      <c r="BP1127" s="9"/>
      <c r="BQ1127" s="9"/>
      <c r="BR1127" s="9"/>
      <c r="BS1127" s="9"/>
      <c r="BT1127" s="9"/>
      <c r="BU1127" s="9"/>
      <c r="BV1127" s="9"/>
      <c r="BW1127" s="9"/>
      <c r="BX1127" s="9"/>
      <c r="BY1127" s="9"/>
      <c r="BZ1127" s="9"/>
    </row>
    <row r="1128" spans="1:78">
      <c r="A1128" s="50">
        <f t="shared" si="71"/>
        <v>1117</v>
      </c>
      <c r="C1128" s="11" t="str">
        <f>IFERROR(INDEX('     2022    '!D:D,MATCH('Order Summary'!$A1128,'     2022    '!$AN:$AN,0)),"")</f>
        <v/>
      </c>
      <c r="D1128" s="11" t="str">
        <f>IFERROR(INDEX('     2022    '!C:C,MATCH('Order Summary'!$A1128,'     2022    '!$AN:$AN,0)),"")</f>
        <v/>
      </c>
      <c r="E1128" s="11" t="str">
        <f>IFERROR(INDEX('     2022    '!E:E,MATCH('Order Summary'!$A1128,'     2022    '!$AN:$AN,0)),"")</f>
        <v/>
      </c>
      <c r="F1128" s="96">
        <f>IFERROR(INDEX('     2022    '!AY:AY,MATCH($A1128,'     2022    '!$AN:$AN,0)),0)</f>
        <v>0</v>
      </c>
      <c r="G1128" s="180" t="str">
        <f>IFERROR(IF($O$3&gt;68,INDEX('     2022    '!I:I,MATCH($A1128,'     2022    '!$AN:$AN,0))*(1-'     2022    '!$BA$1),INDEX('     2022    '!I:I,MATCH($A1128,'     2022    '!$AN:$AN,0))),"")</f>
        <v/>
      </c>
      <c r="H1128" s="96">
        <f>IFERROR(INDEX('     2022    '!AZ:AZ,MATCH($A1128,'     2022    '!$AN:$AN,0)),0)</f>
        <v>0</v>
      </c>
      <c r="I1128" s="180" t="str">
        <f>IFERROR(IF($O$3&gt;68,INDEX('     2022    '!M:M,MATCH($A1128,'     2022    '!$AN:$AN,0))*(1-'     2022    '!$BA$1),INDEX('     2022    '!M:M,MATCH($A1128,'     2022    '!$AN:$AN,0))),"")</f>
        <v/>
      </c>
      <c r="J1128" s="181">
        <f t="shared" si="69"/>
        <v>0</v>
      </c>
      <c r="K1128" s="182" t="str">
        <f t="shared" si="70"/>
        <v/>
      </c>
      <c r="L1128" s="53"/>
      <c r="M1128" s="52" t="str">
        <f>IFERROR(INDEX('     2022    '!R:R,MATCH('Order Summary'!$A1128,'     2022    '!$AN:$AN,0)),"")</f>
        <v/>
      </c>
      <c r="N1128" s="52" t="str">
        <f>IFERROR(INDEX('     2022    '!V:V,MATCH('Order Summary'!$A1128,'     2022    '!$AN:$AN,0)),"")</f>
        <v/>
      </c>
      <c r="O1128" s="52" t="str">
        <f>IFERROR(INDEX('     2022    '!S:S,MATCH('Order Summary'!$A1128,'     2022    '!$AN:$AN,0)),"")</f>
        <v/>
      </c>
      <c r="P1128" s="96" t="str">
        <f t="shared" si="68"/>
        <v/>
      </c>
      <c r="R1128" s="9"/>
      <c r="S1128" s="9"/>
      <c r="T1128" s="9"/>
      <c r="U1128" s="9"/>
      <c r="V1128" s="9"/>
      <c r="W1128" s="9"/>
      <c r="X1128" s="9"/>
      <c r="Y1128" s="9"/>
      <c r="Z1128" s="9"/>
      <c r="AA1128" s="9"/>
      <c r="AB1128" s="9"/>
      <c r="AC1128" s="9"/>
      <c r="AD1128" s="9"/>
      <c r="AE1128" s="9"/>
      <c r="AF1128" s="9"/>
      <c r="AG1128" s="9"/>
      <c r="AH1128" s="9"/>
      <c r="AI1128" s="9"/>
      <c r="AJ1128" s="9"/>
      <c r="AK1128" s="9"/>
      <c r="AL1128" s="9"/>
      <c r="AM1128" s="9"/>
      <c r="AN1128" s="9"/>
      <c r="AO1128" s="9"/>
      <c r="AP1128" s="9"/>
      <c r="AQ1128" s="9"/>
      <c r="AR1128" s="9"/>
      <c r="AS1128" s="9"/>
      <c r="AT1128" s="9"/>
      <c r="AU1128" s="9"/>
      <c r="AV1128" s="9"/>
      <c r="AW1128" s="9"/>
      <c r="AX1128" s="9"/>
      <c r="AY1128" s="9"/>
      <c r="AZ1128" s="9"/>
      <c r="BA1128" s="9"/>
      <c r="BB1128" s="9"/>
      <c r="BC1128" s="9"/>
      <c r="BD1128" s="9"/>
      <c r="BE1128" s="9"/>
      <c r="BF1128" s="9"/>
      <c r="BG1128" s="9"/>
      <c r="BH1128" s="9"/>
      <c r="BI1128" s="9"/>
      <c r="BJ1128" s="9"/>
      <c r="BK1128" s="9"/>
      <c r="BL1128" s="9"/>
      <c r="BM1128" s="9"/>
      <c r="BN1128" s="9"/>
      <c r="BO1128" s="9"/>
      <c r="BP1128" s="9"/>
      <c r="BQ1128" s="9"/>
      <c r="BR1128" s="9"/>
      <c r="BS1128" s="9"/>
      <c r="BT1128" s="9"/>
      <c r="BU1128" s="9"/>
      <c r="BV1128" s="9"/>
      <c r="BW1128" s="9"/>
      <c r="BX1128" s="9"/>
      <c r="BY1128" s="9"/>
      <c r="BZ1128" s="9"/>
    </row>
    <row r="1129" spans="1:78">
      <c r="A1129" s="50">
        <f t="shared" si="71"/>
        <v>1118</v>
      </c>
      <c r="C1129" s="11" t="str">
        <f>IFERROR(INDEX('     2022    '!D:D,MATCH('Order Summary'!$A1129,'     2022    '!$AN:$AN,0)),"")</f>
        <v/>
      </c>
      <c r="D1129" s="11" t="str">
        <f>IFERROR(INDEX('     2022    '!C:C,MATCH('Order Summary'!$A1129,'     2022    '!$AN:$AN,0)),"")</f>
        <v/>
      </c>
      <c r="E1129" s="11" t="str">
        <f>IFERROR(INDEX('     2022    '!E:E,MATCH('Order Summary'!$A1129,'     2022    '!$AN:$AN,0)),"")</f>
        <v/>
      </c>
      <c r="F1129" s="96">
        <f>IFERROR(INDEX('     2022    '!AY:AY,MATCH($A1129,'     2022    '!$AN:$AN,0)),0)</f>
        <v>0</v>
      </c>
      <c r="G1129" s="180" t="str">
        <f>IFERROR(IF($O$3&gt;68,INDEX('     2022    '!I:I,MATCH($A1129,'     2022    '!$AN:$AN,0))*(1-'     2022    '!$BA$1),INDEX('     2022    '!I:I,MATCH($A1129,'     2022    '!$AN:$AN,0))),"")</f>
        <v/>
      </c>
      <c r="H1129" s="96">
        <f>IFERROR(INDEX('     2022    '!AZ:AZ,MATCH($A1129,'     2022    '!$AN:$AN,0)),0)</f>
        <v>0</v>
      </c>
      <c r="I1129" s="180" t="str">
        <f>IFERROR(IF($O$3&gt;68,INDEX('     2022    '!M:M,MATCH($A1129,'     2022    '!$AN:$AN,0))*(1-'     2022    '!$BA$1),INDEX('     2022    '!M:M,MATCH($A1129,'     2022    '!$AN:$AN,0))),"")</f>
        <v/>
      </c>
      <c r="J1129" s="181">
        <f t="shared" si="69"/>
        <v>0</v>
      </c>
      <c r="K1129" s="182" t="str">
        <f t="shared" si="70"/>
        <v/>
      </c>
      <c r="L1129" s="53"/>
      <c r="M1129" s="52" t="str">
        <f>IFERROR(INDEX('     2022    '!R:R,MATCH('Order Summary'!$A1129,'     2022    '!$AN:$AN,0)),"")</f>
        <v/>
      </c>
      <c r="N1129" s="52" t="str">
        <f>IFERROR(INDEX('     2022    '!V:V,MATCH('Order Summary'!$A1129,'     2022    '!$AN:$AN,0)),"")</f>
        <v/>
      </c>
      <c r="O1129" s="52" t="str">
        <f>IFERROR(INDEX('     2022    '!S:S,MATCH('Order Summary'!$A1129,'     2022    '!$AN:$AN,0)),"")</f>
        <v/>
      </c>
      <c r="P1129" s="96" t="str">
        <f t="shared" si="68"/>
        <v/>
      </c>
      <c r="R1129" s="9"/>
      <c r="S1129" s="9"/>
      <c r="T1129" s="9"/>
      <c r="U1129" s="9"/>
      <c r="V1129" s="9"/>
      <c r="W1129" s="9"/>
      <c r="X1129" s="9"/>
      <c r="Y1129" s="9"/>
      <c r="Z1129" s="9"/>
      <c r="AA1129" s="9"/>
      <c r="AB1129" s="9"/>
      <c r="AC1129" s="9"/>
      <c r="AD1129" s="9"/>
      <c r="AE1129" s="9"/>
      <c r="AF1129" s="9"/>
      <c r="AG1129" s="9"/>
      <c r="AH1129" s="9"/>
      <c r="AI1129" s="9"/>
      <c r="AJ1129" s="9"/>
      <c r="AK1129" s="9"/>
      <c r="AL1129" s="9"/>
      <c r="AM1129" s="9"/>
      <c r="AN1129" s="9"/>
      <c r="AO1129" s="9"/>
      <c r="AP1129" s="9"/>
      <c r="AQ1129" s="9"/>
      <c r="AR1129" s="9"/>
      <c r="AS1129" s="9"/>
      <c r="AT1129" s="9"/>
      <c r="AU1129" s="9"/>
      <c r="AV1129" s="9"/>
      <c r="AW1129" s="9"/>
      <c r="AX1129" s="9"/>
      <c r="AY1129" s="9"/>
      <c r="AZ1129" s="9"/>
      <c r="BA1129" s="9"/>
      <c r="BB1129" s="9"/>
      <c r="BC1129" s="9"/>
      <c r="BD1129" s="9"/>
      <c r="BE1129" s="9"/>
      <c r="BF1129" s="9"/>
      <c r="BG1129" s="9"/>
      <c r="BH1129" s="9"/>
      <c r="BI1129" s="9"/>
      <c r="BJ1129" s="9"/>
      <c r="BK1129" s="9"/>
      <c r="BL1129" s="9"/>
      <c r="BM1129" s="9"/>
      <c r="BN1129" s="9"/>
      <c r="BO1129" s="9"/>
      <c r="BP1129" s="9"/>
      <c r="BQ1129" s="9"/>
      <c r="BR1129" s="9"/>
      <c r="BS1129" s="9"/>
      <c r="BT1129" s="9"/>
      <c r="BU1129" s="9"/>
      <c r="BV1129" s="9"/>
      <c r="BW1129" s="9"/>
      <c r="BX1129" s="9"/>
      <c r="BY1129" s="9"/>
      <c r="BZ1129" s="9"/>
    </row>
    <row r="1130" spans="1:78">
      <c r="A1130" s="50">
        <f t="shared" si="71"/>
        <v>1119</v>
      </c>
      <c r="C1130" s="11" t="str">
        <f>IFERROR(INDEX('     2022    '!D:D,MATCH('Order Summary'!$A1130,'     2022    '!$AN:$AN,0)),"")</f>
        <v/>
      </c>
      <c r="D1130" s="11" t="str">
        <f>IFERROR(INDEX('     2022    '!C:C,MATCH('Order Summary'!$A1130,'     2022    '!$AN:$AN,0)),"")</f>
        <v/>
      </c>
      <c r="E1130" s="11" t="str">
        <f>IFERROR(INDEX('     2022    '!E:E,MATCH('Order Summary'!$A1130,'     2022    '!$AN:$AN,0)),"")</f>
        <v/>
      </c>
      <c r="F1130" s="96">
        <f>IFERROR(INDEX('     2022    '!AY:AY,MATCH($A1130,'     2022    '!$AN:$AN,0)),0)</f>
        <v>0</v>
      </c>
      <c r="G1130" s="180" t="str">
        <f>IFERROR(IF($O$3&gt;68,INDEX('     2022    '!I:I,MATCH($A1130,'     2022    '!$AN:$AN,0))*(1-'     2022    '!$BA$1),INDEX('     2022    '!I:I,MATCH($A1130,'     2022    '!$AN:$AN,0))),"")</f>
        <v/>
      </c>
      <c r="H1130" s="96">
        <f>IFERROR(INDEX('     2022    '!AZ:AZ,MATCH($A1130,'     2022    '!$AN:$AN,0)),0)</f>
        <v>0</v>
      </c>
      <c r="I1130" s="180" t="str">
        <f>IFERROR(IF($O$3&gt;68,INDEX('     2022    '!M:M,MATCH($A1130,'     2022    '!$AN:$AN,0))*(1-'     2022    '!$BA$1),INDEX('     2022    '!M:M,MATCH($A1130,'     2022    '!$AN:$AN,0))),"")</f>
        <v/>
      </c>
      <c r="J1130" s="181">
        <f t="shared" si="69"/>
        <v>0</v>
      </c>
      <c r="K1130" s="182" t="str">
        <f t="shared" si="70"/>
        <v/>
      </c>
      <c r="L1130" s="53"/>
      <c r="M1130" s="52" t="str">
        <f>IFERROR(INDEX('     2022    '!R:R,MATCH('Order Summary'!$A1130,'     2022    '!$AN:$AN,0)),"")</f>
        <v/>
      </c>
      <c r="N1130" s="52" t="str">
        <f>IFERROR(INDEX('     2022    '!V:V,MATCH('Order Summary'!$A1130,'     2022    '!$AN:$AN,0)),"")</f>
        <v/>
      </c>
      <c r="O1130" s="52" t="str">
        <f>IFERROR(INDEX('     2022    '!S:S,MATCH('Order Summary'!$A1130,'     2022    '!$AN:$AN,0)),"")</f>
        <v/>
      </c>
      <c r="P1130" s="96" t="str">
        <f t="shared" si="68"/>
        <v/>
      </c>
      <c r="R1130" s="9"/>
      <c r="S1130" s="9"/>
      <c r="T1130" s="9"/>
      <c r="U1130" s="9"/>
      <c r="V1130" s="9"/>
      <c r="W1130" s="9"/>
      <c r="X1130" s="9"/>
      <c r="Y1130" s="9"/>
      <c r="Z1130" s="9"/>
      <c r="AA1130" s="9"/>
      <c r="AB1130" s="9"/>
      <c r="AC1130" s="9"/>
      <c r="AD1130" s="9"/>
      <c r="AE1130" s="9"/>
      <c r="AF1130" s="9"/>
      <c r="AG1130" s="9"/>
      <c r="AH1130" s="9"/>
      <c r="AI1130" s="9"/>
      <c r="AJ1130" s="9"/>
      <c r="AK1130" s="9"/>
      <c r="AL1130" s="9"/>
      <c r="AM1130" s="9"/>
      <c r="AN1130" s="9"/>
      <c r="AO1130" s="9"/>
      <c r="AP1130" s="9"/>
      <c r="AQ1130" s="9"/>
      <c r="AR1130" s="9"/>
      <c r="AS1130" s="9"/>
      <c r="AT1130" s="9"/>
      <c r="AU1130" s="9"/>
      <c r="AV1130" s="9"/>
      <c r="AW1130" s="9"/>
      <c r="AX1130" s="9"/>
      <c r="AY1130" s="9"/>
      <c r="AZ1130" s="9"/>
      <c r="BA1130" s="9"/>
      <c r="BB1130" s="9"/>
      <c r="BC1130" s="9"/>
      <c r="BD1130" s="9"/>
      <c r="BE1130" s="9"/>
      <c r="BF1130" s="9"/>
      <c r="BG1130" s="9"/>
      <c r="BH1130" s="9"/>
      <c r="BI1130" s="9"/>
      <c r="BJ1130" s="9"/>
      <c r="BK1130" s="9"/>
      <c r="BL1130" s="9"/>
      <c r="BM1130" s="9"/>
      <c r="BN1130" s="9"/>
      <c r="BO1130" s="9"/>
      <c r="BP1130" s="9"/>
      <c r="BQ1130" s="9"/>
      <c r="BR1130" s="9"/>
      <c r="BS1130" s="9"/>
      <c r="BT1130" s="9"/>
      <c r="BU1130" s="9"/>
      <c r="BV1130" s="9"/>
      <c r="BW1130" s="9"/>
      <c r="BX1130" s="9"/>
      <c r="BY1130" s="9"/>
      <c r="BZ1130" s="9"/>
    </row>
    <row r="1131" spans="1:78">
      <c r="A1131" s="50">
        <f t="shared" si="71"/>
        <v>1120</v>
      </c>
      <c r="C1131" s="11" t="str">
        <f>IFERROR(INDEX('     2022    '!D:D,MATCH('Order Summary'!$A1131,'     2022    '!$AN:$AN,0)),"")</f>
        <v/>
      </c>
      <c r="D1131" s="11" t="str">
        <f>IFERROR(INDEX('     2022    '!C:C,MATCH('Order Summary'!$A1131,'     2022    '!$AN:$AN,0)),"")</f>
        <v/>
      </c>
      <c r="E1131" s="11" t="str">
        <f>IFERROR(INDEX('     2022    '!E:E,MATCH('Order Summary'!$A1131,'     2022    '!$AN:$AN,0)),"")</f>
        <v/>
      </c>
      <c r="F1131" s="96">
        <f>IFERROR(INDEX('     2022    '!AY:AY,MATCH($A1131,'     2022    '!$AN:$AN,0)),0)</f>
        <v>0</v>
      </c>
      <c r="G1131" s="180" t="str">
        <f>IFERROR(IF($O$3&gt;68,INDEX('     2022    '!I:I,MATCH($A1131,'     2022    '!$AN:$AN,0))*(1-'     2022    '!$BA$1),INDEX('     2022    '!I:I,MATCH($A1131,'     2022    '!$AN:$AN,0))),"")</f>
        <v/>
      </c>
      <c r="H1131" s="96">
        <f>IFERROR(INDEX('     2022    '!AZ:AZ,MATCH($A1131,'     2022    '!$AN:$AN,0)),0)</f>
        <v>0</v>
      </c>
      <c r="I1131" s="180" t="str">
        <f>IFERROR(IF($O$3&gt;68,INDEX('     2022    '!M:M,MATCH($A1131,'     2022    '!$AN:$AN,0))*(1-'     2022    '!$BA$1),INDEX('     2022    '!M:M,MATCH($A1131,'     2022    '!$AN:$AN,0))),"")</f>
        <v/>
      </c>
      <c r="J1131" s="181">
        <f t="shared" si="69"/>
        <v>0</v>
      </c>
      <c r="K1131" s="182" t="str">
        <f t="shared" si="70"/>
        <v/>
      </c>
      <c r="L1131" s="53"/>
      <c r="M1131" s="52" t="str">
        <f>IFERROR(INDEX('     2022    '!R:R,MATCH('Order Summary'!$A1131,'     2022    '!$AN:$AN,0)),"")</f>
        <v/>
      </c>
      <c r="N1131" s="52" t="str">
        <f>IFERROR(INDEX('     2022    '!V:V,MATCH('Order Summary'!$A1131,'     2022    '!$AN:$AN,0)),"")</f>
        <v/>
      </c>
      <c r="O1131" s="52" t="str">
        <f>IFERROR(INDEX('     2022    '!S:S,MATCH('Order Summary'!$A1131,'     2022    '!$AN:$AN,0)),"")</f>
        <v/>
      </c>
      <c r="P1131" s="96" t="str">
        <f t="shared" si="68"/>
        <v/>
      </c>
      <c r="R1131" s="9"/>
      <c r="S1131" s="9"/>
      <c r="T1131" s="9"/>
      <c r="U1131" s="9"/>
      <c r="V1131" s="9"/>
      <c r="W1131" s="9"/>
      <c r="X1131" s="9"/>
      <c r="Y1131" s="9"/>
      <c r="Z1131" s="9"/>
      <c r="AA1131" s="9"/>
      <c r="AB1131" s="9"/>
      <c r="AC1131" s="9"/>
      <c r="AD1131" s="9"/>
      <c r="AE1131" s="9"/>
      <c r="AF1131" s="9"/>
      <c r="AG1131" s="9"/>
      <c r="AH1131" s="9"/>
      <c r="AI1131" s="9"/>
      <c r="AJ1131" s="9"/>
      <c r="AK1131" s="9"/>
      <c r="AL1131" s="9"/>
      <c r="AM1131" s="9"/>
      <c r="AN1131" s="9"/>
      <c r="AO1131" s="9"/>
      <c r="AP1131" s="9"/>
      <c r="AQ1131" s="9"/>
      <c r="AR1131" s="9"/>
      <c r="AS1131" s="9"/>
      <c r="AT1131" s="9"/>
      <c r="AU1131" s="9"/>
      <c r="AV1131" s="9"/>
      <c r="AW1131" s="9"/>
      <c r="AX1131" s="9"/>
      <c r="AY1131" s="9"/>
      <c r="AZ1131" s="9"/>
      <c r="BA1131" s="9"/>
      <c r="BB1131" s="9"/>
      <c r="BC1131" s="9"/>
      <c r="BD1131" s="9"/>
      <c r="BE1131" s="9"/>
      <c r="BF1131" s="9"/>
      <c r="BG1131" s="9"/>
      <c r="BH1131" s="9"/>
      <c r="BI1131" s="9"/>
      <c r="BJ1131" s="9"/>
      <c r="BK1131" s="9"/>
      <c r="BL1131" s="9"/>
      <c r="BM1131" s="9"/>
      <c r="BN1131" s="9"/>
      <c r="BO1131" s="9"/>
      <c r="BP1131" s="9"/>
      <c r="BQ1131" s="9"/>
      <c r="BR1131" s="9"/>
      <c r="BS1131" s="9"/>
      <c r="BT1131" s="9"/>
      <c r="BU1131" s="9"/>
      <c r="BV1131" s="9"/>
      <c r="BW1131" s="9"/>
      <c r="BX1131" s="9"/>
      <c r="BY1131" s="9"/>
      <c r="BZ1131" s="9"/>
    </row>
    <row r="1132" spans="1:78">
      <c r="A1132" s="50">
        <f t="shared" si="71"/>
        <v>1121</v>
      </c>
      <c r="C1132" s="11" t="str">
        <f>IFERROR(INDEX('     2022    '!D:D,MATCH('Order Summary'!$A1132,'     2022    '!$AN:$AN,0)),"")</f>
        <v/>
      </c>
      <c r="D1132" s="11" t="str">
        <f>IFERROR(INDEX('     2022    '!C:C,MATCH('Order Summary'!$A1132,'     2022    '!$AN:$AN,0)),"")</f>
        <v/>
      </c>
      <c r="E1132" s="11" t="str">
        <f>IFERROR(INDEX('     2022    '!E:E,MATCH('Order Summary'!$A1132,'     2022    '!$AN:$AN,0)),"")</f>
        <v/>
      </c>
      <c r="F1132" s="96">
        <f>IFERROR(INDEX('     2022    '!AY:AY,MATCH($A1132,'     2022    '!$AN:$AN,0)),0)</f>
        <v>0</v>
      </c>
      <c r="G1132" s="180" t="str">
        <f>IFERROR(IF($O$3&gt;68,INDEX('     2022    '!I:I,MATCH($A1132,'     2022    '!$AN:$AN,0))*(1-'     2022    '!$BA$1),INDEX('     2022    '!I:I,MATCH($A1132,'     2022    '!$AN:$AN,0))),"")</f>
        <v/>
      </c>
      <c r="H1132" s="96">
        <f>IFERROR(INDEX('     2022    '!AZ:AZ,MATCH($A1132,'     2022    '!$AN:$AN,0)),0)</f>
        <v>0</v>
      </c>
      <c r="I1132" s="180" t="str">
        <f>IFERROR(IF($O$3&gt;68,INDEX('     2022    '!M:M,MATCH($A1132,'     2022    '!$AN:$AN,0))*(1-'     2022    '!$BA$1),INDEX('     2022    '!M:M,MATCH($A1132,'     2022    '!$AN:$AN,0))),"")</f>
        <v/>
      </c>
      <c r="J1132" s="181">
        <f t="shared" si="69"/>
        <v>0</v>
      </c>
      <c r="K1132" s="182" t="str">
        <f t="shared" si="70"/>
        <v/>
      </c>
      <c r="L1132" s="53"/>
      <c r="M1132" s="52" t="str">
        <f>IFERROR(INDEX('     2022    '!R:R,MATCH('Order Summary'!$A1132,'     2022    '!$AN:$AN,0)),"")</f>
        <v/>
      </c>
      <c r="N1132" s="52" t="str">
        <f>IFERROR(INDEX('     2022    '!V:V,MATCH('Order Summary'!$A1132,'     2022    '!$AN:$AN,0)),"")</f>
        <v/>
      </c>
      <c r="O1132" s="52" t="str">
        <f>IFERROR(INDEX('     2022    '!S:S,MATCH('Order Summary'!$A1132,'     2022    '!$AN:$AN,0)),"")</f>
        <v/>
      </c>
      <c r="P1132" s="96" t="str">
        <f t="shared" si="68"/>
        <v/>
      </c>
      <c r="R1132" s="9"/>
      <c r="S1132" s="9"/>
      <c r="T1132" s="9"/>
      <c r="U1132" s="9"/>
      <c r="V1132" s="9"/>
      <c r="W1132" s="9"/>
      <c r="X1132" s="9"/>
      <c r="Y1132" s="9"/>
      <c r="Z1132" s="9"/>
      <c r="AA1132" s="9"/>
      <c r="AB1132" s="9"/>
      <c r="AC1132" s="9"/>
      <c r="AD1132" s="9"/>
      <c r="AE1132" s="9"/>
      <c r="AF1132" s="9"/>
      <c r="AG1132" s="9"/>
      <c r="AH1132" s="9"/>
      <c r="AI1132" s="9"/>
      <c r="AJ1132" s="9"/>
      <c r="AK1132" s="9"/>
      <c r="AL1132" s="9"/>
      <c r="AM1132" s="9"/>
      <c r="AN1132" s="9"/>
      <c r="AO1132" s="9"/>
      <c r="AP1132" s="9"/>
      <c r="AQ1132" s="9"/>
      <c r="AR1132" s="9"/>
      <c r="AS1132" s="9"/>
      <c r="AT1132" s="9"/>
      <c r="AU1132" s="9"/>
      <c r="AV1132" s="9"/>
      <c r="AW1132" s="9"/>
      <c r="AX1132" s="9"/>
      <c r="AY1132" s="9"/>
      <c r="AZ1132" s="9"/>
      <c r="BA1132" s="9"/>
      <c r="BB1132" s="9"/>
      <c r="BC1132" s="9"/>
      <c r="BD1132" s="9"/>
      <c r="BE1132" s="9"/>
      <c r="BF1132" s="9"/>
      <c r="BG1132" s="9"/>
      <c r="BH1132" s="9"/>
      <c r="BI1132" s="9"/>
      <c r="BJ1132" s="9"/>
      <c r="BK1132" s="9"/>
      <c r="BL1132" s="9"/>
      <c r="BM1132" s="9"/>
      <c r="BN1132" s="9"/>
      <c r="BO1132" s="9"/>
      <c r="BP1132" s="9"/>
      <c r="BQ1132" s="9"/>
      <c r="BR1132" s="9"/>
      <c r="BS1132" s="9"/>
      <c r="BT1132" s="9"/>
      <c r="BU1132" s="9"/>
      <c r="BV1132" s="9"/>
      <c r="BW1132" s="9"/>
      <c r="BX1132" s="9"/>
      <c r="BY1132" s="9"/>
      <c r="BZ1132" s="9"/>
    </row>
    <row r="1133" spans="1:78">
      <c r="A1133" s="50">
        <f t="shared" si="71"/>
        <v>1122</v>
      </c>
      <c r="C1133" s="11" t="str">
        <f>IFERROR(INDEX('     2022    '!D:D,MATCH('Order Summary'!$A1133,'     2022    '!$AN:$AN,0)),"")</f>
        <v/>
      </c>
      <c r="D1133" s="11" t="str">
        <f>IFERROR(INDEX('     2022    '!C:C,MATCH('Order Summary'!$A1133,'     2022    '!$AN:$AN,0)),"")</f>
        <v/>
      </c>
      <c r="E1133" s="11" t="str">
        <f>IFERROR(INDEX('     2022    '!E:E,MATCH('Order Summary'!$A1133,'     2022    '!$AN:$AN,0)),"")</f>
        <v/>
      </c>
      <c r="F1133" s="96">
        <f>IFERROR(INDEX('     2022    '!AY:AY,MATCH($A1133,'     2022    '!$AN:$AN,0)),0)</f>
        <v>0</v>
      </c>
      <c r="G1133" s="180" t="str">
        <f>IFERROR(IF($O$3&gt;68,INDEX('     2022    '!I:I,MATCH($A1133,'     2022    '!$AN:$AN,0))*(1-'     2022    '!$BA$1),INDEX('     2022    '!I:I,MATCH($A1133,'     2022    '!$AN:$AN,0))),"")</f>
        <v/>
      </c>
      <c r="H1133" s="96">
        <f>IFERROR(INDEX('     2022    '!AZ:AZ,MATCH($A1133,'     2022    '!$AN:$AN,0)),0)</f>
        <v>0</v>
      </c>
      <c r="I1133" s="180" t="str">
        <f>IFERROR(IF($O$3&gt;68,INDEX('     2022    '!M:M,MATCH($A1133,'     2022    '!$AN:$AN,0))*(1-'     2022    '!$BA$1),INDEX('     2022    '!M:M,MATCH($A1133,'     2022    '!$AN:$AN,0))),"")</f>
        <v/>
      </c>
      <c r="J1133" s="181">
        <f t="shared" si="69"/>
        <v>0</v>
      </c>
      <c r="K1133" s="182" t="str">
        <f t="shared" si="70"/>
        <v/>
      </c>
      <c r="L1133" s="53"/>
      <c r="M1133" s="52" t="str">
        <f>IFERROR(INDEX('     2022    '!R:R,MATCH('Order Summary'!$A1133,'     2022    '!$AN:$AN,0)),"")</f>
        <v/>
      </c>
      <c r="N1133" s="52" t="str">
        <f>IFERROR(INDEX('     2022    '!V:V,MATCH('Order Summary'!$A1133,'     2022    '!$AN:$AN,0)),"")</f>
        <v/>
      </c>
      <c r="O1133" s="52" t="str">
        <f>IFERROR(INDEX('     2022    '!S:S,MATCH('Order Summary'!$A1133,'     2022    '!$AN:$AN,0)),"")</f>
        <v/>
      </c>
      <c r="P1133" s="96" t="str">
        <f t="shared" si="68"/>
        <v/>
      </c>
      <c r="R1133" s="9"/>
      <c r="S1133" s="9"/>
      <c r="T1133" s="9"/>
      <c r="U1133" s="9"/>
      <c r="V1133" s="9"/>
      <c r="W1133" s="9"/>
      <c r="X1133" s="9"/>
      <c r="Y1133" s="9"/>
      <c r="Z1133" s="9"/>
      <c r="AA1133" s="9"/>
      <c r="AB1133" s="9"/>
      <c r="AC1133" s="9"/>
      <c r="AD1133" s="9"/>
      <c r="AE1133" s="9"/>
      <c r="AF1133" s="9"/>
      <c r="AG1133" s="9"/>
      <c r="AH1133" s="9"/>
      <c r="AI1133" s="9"/>
      <c r="AJ1133" s="9"/>
      <c r="AK1133" s="9"/>
      <c r="AL1133" s="9"/>
      <c r="AM1133" s="9"/>
      <c r="AN1133" s="9"/>
      <c r="AO1133" s="9"/>
      <c r="AP1133" s="9"/>
      <c r="AQ1133" s="9"/>
      <c r="AR1133" s="9"/>
      <c r="AS1133" s="9"/>
      <c r="AT1133" s="9"/>
      <c r="AU1133" s="9"/>
      <c r="AV1133" s="9"/>
      <c r="AW1133" s="9"/>
      <c r="AX1133" s="9"/>
      <c r="AY1133" s="9"/>
      <c r="AZ1133" s="9"/>
      <c r="BA1133" s="9"/>
      <c r="BB1133" s="9"/>
      <c r="BC1133" s="9"/>
      <c r="BD1133" s="9"/>
      <c r="BE1133" s="9"/>
      <c r="BF1133" s="9"/>
      <c r="BG1133" s="9"/>
      <c r="BH1133" s="9"/>
      <c r="BI1133" s="9"/>
      <c r="BJ1133" s="9"/>
      <c r="BK1133" s="9"/>
      <c r="BL1133" s="9"/>
      <c r="BM1133" s="9"/>
      <c r="BN1133" s="9"/>
      <c r="BO1133" s="9"/>
      <c r="BP1133" s="9"/>
      <c r="BQ1133" s="9"/>
      <c r="BR1133" s="9"/>
      <c r="BS1133" s="9"/>
      <c r="BT1133" s="9"/>
      <c r="BU1133" s="9"/>
      <c r="BV1133" s="9"/>
      <c r="BW1133" s="9"/>
      <c r="BX1133" s="9"/>
      <c r="BY1133" s="9"/>
      <c r="BZ1133" s="9"/>
    </row>
    <row r="1134" spans="1:78">
      <c r="A1134" s="50">
        <f t="shared" si="71"/>
        <v>1123</v>
      </c>
      <c r="C1134" s="11" t="str">
        <f>IFERROR(INDEX('     2022    '!D:D,MATCH('Order Summary'!$A1134,'     2022    '!$AN:$AN,0)),"")</f>
        <v/>
      </c>
      <c r="D1134" s="11" t="str">
        <f>IFERROR(INDEX('     2022    '!C:C,MATCH('Order Summary'!$A1134,'     2022    '!$AN:$AN,0)),"")</f>
        <v/>
      </c>
      <c r="E1134" s="11" t="str">
        <f>IFERROR(INDEX('     2022    '!E:E,MATCH('Order Summary'!$A1134,'     2022    '!$AN:$AN,0)),"")</f>
        <v/>
      </c>
      <c r="F1134" s="96">
        <f>IFERROR(INDEX('     2022    '!AY:AY,MATCH($A1134,'     2022    '!$AN:$AN,0)),0)</f>
        <v>0</v>
      </c>
      <c r="G1134" s="180" t="str">
        <f>IFERROR(IF($O$3&gt;68,INDEX('     2022    '!I:I,MATCH($A1134,'     2022    '!$AN:$AN,0))*(1-'     2022    '!$BA$1),INDEX('     2022    '!I:I,MATCH($A1134,'     2022    '!$AN:$AN,0))),"")</f>
        <v/>
      </c>
      <c r="H1134" s="96">
        <f>IFERROR(INDEX('     2022    '!AZ:AZ,MATCH($A1134,'     2022    '!$AN:$AN,0)),0)</f>
        <v>0</v>
      </c>
      <c r="I1134" s="180" t="str">
        <f>IFERROR(IF($O$3&gt;68,INDEX('     2022    '!M:M,MATCH($A1134,'     2022    '!$AN:$AN,0))*(1-'     2022    '!$BA$1),INDEX('     2022    '!M:M,MATCH($A1134,'     2022    '!$AN:$AN,0))),"")</f>
        <v/>
      </c>
      <c r="J1134" s="181">
        <f t="shared" si="69"/>
        <v>0</v>
      </c>
      <c r="K1134" s="182" t="str">
        <f t="shared" si="70"/>
        <v/>
      </c>
      <c r="L1134" s="53"/>
      <c r="M1134" s="52" t="str">
        <f>IFERROR(INDEX('     2022    '!R:R,MATCH('Order Summary'!$A1134,'     2022    '!$AN:$AN,0)),"")</f>
        <v/>
      </c>
      <c r="N1134" s="52" t="str">
        <f>IFERROR(INDEX('     2022    '!V:V,MATCH('Order Summary'!$A1134,'     2022    '!$AN:$AN,0)),"")</f>
        <v/>
      </c>
      <c r="O1134" s="52" t="str">
        <f>IFERROR(INDEX('     2022    '!S:S,MATCH('Order Summary'!$A1134,'     2022    '!$AN:$AN,0)),"")</f>
        <v/>
      </c>
      <c r="P1134" s="96" t="str">
        <f t="shared" si="68"/>
        <v/>
      </c>
      <c r="R1134" s="9"/>
      <c r="S1134" s="9"/>
      <c r="T1134" s="9"/>
      <c r="U1134" s="9"/>
      <c r="V1134" s="9"/>
      <c r="W1134" s="9"/>
      <c r="X1134" s="9"/>
      <c r="Y1134" s="9"/>
      <c r="Z1134" s="9"/>
      <c r="AA1134" s="9"/>
      <c r="AB1134" s="9"/>
      <c r="AC1134" s="9"/>
      <c r="AD1134" s="9"/>
      <c r="AE1134" s="9"/>
      <c r="AF1134" s="9"/>
      <c r="AG1134" s="9"/>
      <c r="AH1134" s="9"/>
      <c r="AI1134" s="9"/>
      <c r="AJ1134" s="9"/>
      <c r="AK1134" s="9"/>
      <c r="AL1134" s="9"/>
      <c r="AM1134" s="9"/>
      <c r="AN1134" s="9"/>
      <c r="AO1134" s="9"/>
      <c r="AP1134" s="9"/>
      <c r="AQ1134" s="9"/>
      <c r="AR1134" s="9"/>
      <c r="AS1134" s="9"/>
      <c r="AT1134" s="9"/>
      <c r="AU1134" s="9"/>
      <c r="AV1134" s="9"/>
      <c r="AW1134" s="9"/>
      <c r="AX1134" s="9"/>
      <c r="AY1134" s="9"/>
      <c r="AZ1134" s="9"/>
      <c r="BA1134" s="9"/>
      <c r="BB1134" s="9"/>
      <c r="BC1134" s="9"/>
      <c r="BD1134" s="9"/>
      <c r="BE1134" s="9"/>
      <c r="BF1134" s="9"/>
      <c r="BG1134" s="9"/>
      <c r="BH1134" s="9"/>
      <c r="BI1134" s="9"/>
      <c r="BJ1134" s="9"/>
      <c r="BK1134" s="9"/>
      <c r="BL1134" s="9"/>
      <c r="BM1134" s="9"/>
      <c r="BN1134" s="9"/>
      <c r="BO1134" s="9"/>
      <c r="BP1134" s="9"/>
      <c r="BQ1134" s="9"/>
      <c r="BR1134" s="9"/>
      <c r="BS1134" s="9"/>
      <c r="BT1134" s="9"/>
      <c r="BU1134" s="9"/>
      <c r="BV1134" s="9"/>
      <c r="BW1134" s="9"/>
      <c r="BX1134" s="9"/>
      <c r="BY1134" s="9"/>
      <c r="BZ1134" s="9"/>
    </row>
    <row r="1135" spans="1:78">
      <c r="A1135" s="50">
        <f t="shared" si="71"/>
        <v>1124</v>
      </c>
      <c r="C1135" s="11" t="str">
        <f>IFERROR(INDEX('     2022    '!D:D,MATCH('Order Summary'!$A1135,'     2022    '!$AN:$AN,0)),"")</f>
        <v/>
      </c>
      <c r="D1135" s="11" t="str">
        <f>IFERROR(INDEX('     2022    '!C:C,MATCH('Order Summary'!$A1135,'     2022    '!$AN:$AN,0)),"")</f>
        <v/>
      </c>
      <c r="E1135" s="11" t="str">
        <f>IFERROR(INDEX('     2022    '!E:E,MATCH('Order Summary'!$A1135,'     2022    '!$AN:$AN,0)),"")</f>
        <v/>
      </c>
      <c r="F1135" s="96">
        <f>IFERROR(INDEX('     2022    '!AY:AY,MATCH($A1135,'     2022    '!$AN:$AN,0)),0)</f>
        <v>0</v>
      </c>
      <c r="G1135" s="180" t="str">
        <f>IFERROR(IF($O$3&gt;68,INDEX('     2022    '!I:I,MATCH($A1135,'     2022    '!$AN:$AN,0))*(1-'     2022    '!$BA$1),INDEX('     2022    '!I:I,MATCH($A1135,'     2022    '!$AN:$AN,0))),"")</f>
        <v/>
      </c>
      <c r="H1135" s="96">
        <f>IFERROR(INDEX('     2022    '!AZ:AZ,MATCH($A1135,'     2022    '!$AN:$AN,0)),0)</f>
        <v>0</v>
      </c>
      <c r="I1135" s="180" t="str">
        <f>IFERROR(IF($O$3&gt;68,INDEX('     2022    '!M:M,MATCH($A1135,'     2022    '!$AN:$AN,0))*(1-'     2022    '!$BA$1),INDEX('     2022    '!M:M,MATCH($A1135,'     2022    '!$AN:$AN,0))),"")</f>
        <v/>
      </c>
      <c r="J1135" s="181">
        <f t="shared" si="69"/>
        <v>0</v>
      </c>
      <c r="K1135" s="182" t="str">
        <f t="shared" si="70"/>
        <v/>
      </c>
      <c r="L1135" s="53"/>
      <c r="M1135" s="52" t="str">
        <f>IFERROR(INDEX('     2022    '!R:R,MATCH('Order Summary'!$A1135,'     2022    '!$AN:$AN,0)),"")</f>
        <v/>
      </c>
      <c r="N1135" s="52" t="str">
        <f>IFERROR(INDEX('     2022    '!V:V,MATCH('Order Summary'!$A1135,'     2022    '!$AN:$AN,0)),"")</f>
        <v/>
      </c>
      <c r="O1135" s="52" t="str">
        <f>IFERROR(INDEX('     2022    '!S:S,MATCH('Order Summary'!$A1135,'     2022    '!$AN:$AN,0)),"")</f>
        <v/>
      </c>
      <c r="P1135" s="96" t="str">
        <f t="shared" si="68"/>
        <v/>
      </c>
      <c r="R1135" s="9"/>
      <c r="S1135" s="9"/>
      <c r="T1135" s="9"/>
      <c r="U1135" s="9"/>
      <c r="V1135" s="9"/>
      <c r="W1135" s="9"/>
      <c r="X1135" s="9"/>
      <c r="Y1135" s="9"/>
      <c r="Z1135" s="9"/>
      <c r="AA1135" s="9"/>
      <c r="AB1135" s="9"/>
      <c r="AC1135" s="9"/>
      <c r="AD1135" s="9"/>
      <c r="AE1135" s="9"/>
      <c r="AF1135" s="9"/>
      <c r="AG1135" s="9"/>
      <c r="AH1135" s="9"/>
      <c r="AI1135" s="9"/>
      <c r="AJ1135" s="9"/>
      <c r="AK1135" s="9"/>
      <c r="AL1135" s="9"/>
      <c r="AM1135" s="9"/>
      <c r="AN1135" s="9"/>
      <c r="AO1135" s="9"/>
      <c r="AP1135" s="9"/>
      <c r="AQ1135" s="9"/>
      <c r="AR1135" s="9"/>
      <c r="AS1135" s="9"/>
      <c r="AT1135" s="9"/>
      <c r="AU1135" s="9"/>
      <c r="AV1135" s="9"/>
      <c r="AW1135" s="9"/>
      <c r="AX1135" s="9"/>
      <c r="AY1135" s="9"/>
      <c r="AZ1135" s="9"/>
      <c r="BA1135" s="9"/>
      <c r="BB1135" s="9"/>
      <c r="BC1135" s="9"/>
      <c r="BD1135" s="9"/>
      <c r="BE1135" s="9"/>
      <c r="BF1135" s="9"/>
      <c r="BG1135" s="9"/>
      <c r="BH1135" s="9"/>
      <c r="BI1135" s="9"/>
      <c r="BJ1135" s="9"/>
      <c r="BK1135" s="9"/>
      <c r="BL1135" s="9"/>
      <c r="BM1135" s="9"/>
      <c r="BN1135" s="9"/>
      <c r="BO1135" s="9"/>
      <c r="BP1135" s="9"/>
      <c r="BQ1135" s="9"/>
      <c r="BR1135" s="9"/>
      <c r="BS1135" s="9"/>
      <c r="BT1135" s="9"/>
      <c r="BU1135" s="9"/>
      <c r="BV1135" s="9"/>
      <c r="BW1135" s="9"/>
      <c r="BX1135" s="9"/>
      <c r="BY1135" s="9"/>
      <c r="BZ1135" s="9"/>
    </row>
    <row r="1136" spans="1:78">
      <c r="A1136" s="50">
        <f t="shared" si="71"/>
        <v>1125</v>
      </c>
      <c r="C1136" s="11" t="str">
        <f>IFERROR(INDEX('     2022    '!D:D,MATCH('Order Summary'!$A1136,'     2022    '!$AN:$AN,0)),"")</f>
        <v/>
      </c>
      <c r="D1136" s="11" t="str">
        <f>IFERROR(INDEX('     2022    '!C:C,MATCH('Order Summary'!$A1136,'     2022    '!$AN:$AN,0)),"")</f>
        <v/>
      </c>
      <c r="E1136" s="11" t="str">
        <f>IFERROR(INDEX('     2022    '!E:E,MATCH('Order Summary'!$A1136,'     2022    '!$AN:$AN,0)),"")</f>
        <v/>
      </c>
      <c r="F1136" s="96">
        <f>IFERROR(INDEX('     2022    '!AY:AY,MATCH($A1136,'     2022    '!$AN:$AN,0)),0)</f>
        <v>0</v>
      </c>
      <c r="G1136" s="180" t="str">
        <f>IFERROR(IF($O$3&gt;68,INDEX('     2022    '!I:I,MATCH($A1136,'     2022    '!$AN:$AN,0))*(1-'     2022    '!$BA$1),INDEX('     2022    '!I:I,MATCH($A1136,'     2022    '!$AN:$AN,0))),"")</f>
        <v/>
      </c>
      <c r="H1136" s="96">
        <f>IFERROR(INDEX('     2022    '!AZ:AZ,MATCH($A1136,'     2022    '!$AN:$AN,0)),0)</f>
        <v>0</v>
      </c>
      <c r="I1136" s="180" t="str">
        <f>IFERROR(IF($O$3&gt;68,INDEX('     2022    '!M:M,MATCH($A1136,'     2022    '!$AN:$AN,0))*(1-'     2022    '!$BA$1),INDEX('     2022    '!M:M,MATCH($A1136,'     2022    '!$AN:$AN,0))),"")</f>
        <v/>
      </c>
      <c r="J1136" s="181">
        <f t="shared" si="69"/>
        <v>0</v>
      </c>
      <c r="K1136" s="182" t="str">
        <f t="shared" si="70"/>
        <v/>
      </c>
      <c r="L1136" s="53"/>
      <c r="M1136" s="52" t="str">
        <f>IFERROR(INDEX('     2022    '!R:R,MATCH('Order Summary'!$A1136,'     2022    '!$AN:$AN,0)),"")</f>
        <v/>
      </c>
      <c r="N1136" s="52" t="str">
        <f>IFERROR(INDEX('     2022    '!V:V,MATCH('Order Summary'!$A1136,'     2022    '!$AN:$AN,0)),"")</f>
        <v/>
      </c>
      <c r="O1136" s="52" t="str">
        <f>IFERROR(INDEX('     2022    '!S:S,MATCH('Order Summary'!$A1136,'     2022    '!$AN:$AN,0)),"")</f>
        <v/>
      </c>
      <c r="P1136" s="96" t="str">
        <f t="shared" si="68"/>
        <v/>
      </c>
      <c r="R1136" s="9"/>
      <c r="S1136" s="9"/>
      <c r="T1136" s="9"/>
      <c r="U1136" s="9"/>
      <c r="V1136" s="9"/>
      <c r="W1136" s="9"/>
      <c r="X1136" s="9"/>
      <c r="Y1136" s="9"/>
      <c r="Z1136" s="9"/>
      <c r="AA1136" s="9"/>
      <c r="AB1136" s="9"/>
      <c r="AC1136" s="9"/>
      <c r="AD1136" s="9"/>
      <c r="AE1136" s="9"/>
      <c r="AF1136" s="9"/>
      <c r="AG1136" s="9"/>
      <c r="AH1136" s="9"/>
      <c r="AI1136" s="9"/>
      <c r="AJ1136" s="9"/>
      <c r="AK1136" s="9"/>
      <c r="AL1136" s="9"/>
      <c r="AM1136" s="9"/>
      <c r="AN1136" s="9"/>
      <c r="AO1136" s="9"/>
      <c r="AP1136" s="9"/>
      <c r="AQ1136" s="9"/>
      <c r="AR1136" s="9"/>
      <c r="AS1136" s="9"/>
      <c r="AT1136" s="9"/>
      <c r="AU1136" s="9"/>
      <c r="AV1136" s="9"/>
      <c r="AW1136" s="9"/>
      <c r="AX1136" s="9"/>
      <c r="AY1136" s="9"/>
      <c r="AZ1136" s="9"/>
      <c r="BA1136" s="9"/>
      <c r="BB1136" s="9"/>
      <c r="BC1136" s="9"/>
      <c r="BD1136" s="9"/>
      <c r="BE1136" s="9"/>
      <c r="BF1136" s="9"/>
      <c r="BG1136" s="9"/>
      <c r="BH1136" s="9"/>
      <c r="BI1136" s="9"/>
      <c r="BJ1136" s="9"/>
      <c r="BK1136" s="9"/>
      <c r="BL1136" s="9"/>
      <c r="BM1136" s="9"/>
      <c r="BN1136" s="9"/>
      <c r="BO1136" s="9"/>
      <c r="BP1136" s="9"/>
      <c r="BQ1136" s="9"/>
      <c r="BR1136" s="9"/>
      <c r="BS1136" s="9"/>
      <c r="BT1136" s="9"/>
      <c r="BU1136" s="9"/>
      <c r="BV1136" s="9"/>
      <c r="BW1136" s="9"/>
      <c r="BX1136" s="9"/>
      <c r="BY1136" s="9"/>
      <c r="BZ1136" s="9"/>
    </row>
    <row r="1137" spans="1:78">
      <c r="A1137" s="50">
        <f t="shared" si="71"/>
        <v>1126</v>
      </c>
      <c r="C1137" s="11" t="str">
        <f>IFERROR(INDEX('     2022    '!D:D,MATCH('Order Summary'!$A1137,'     2022    '!$AN:$AN,0)),"")</f>
        <v/>
      </c>
      <c r="D1137" s="11" t="str">
        <f>IFERROR(INDEX('     2022    '!C:C,MATCH('Order Summary'!$A1137,'     2022    '!$AN:$AN,0)),"")</f>
        <v/>
      </c>
      <c r="E1137" s="11" t="str">
        <f>IFERROR(INDEX('     2022    '!E:E,MATCH('Order Summary'!$A1137,'     2022    '!$AN:$AN,0)),"")</f>
        <v/>
      </c>
      <c r="F1137" s="96">
        <f>IFERROR(INDEX('     2022    '!AY:AY,MATCH($A1137,'     2022    '!$AN:$AN,0)),0)</f>
        <v>0</v>
      </c>
      <c r="G1137" s="180" t="str">
        <f>IFERROR(IF($O$3&gt;68,INDEX('     2022    '!I:I,MATCH($A1137,'     2022    '!$AN:$AN,0))*(1-'     2022    '!$BA$1),INDEX('     2022    '!I:I,MATCH($A1137,'     2022    '!$AN:$AN,0))),"")</f>
        <v/>
      </c>
      <c r="H1137" s="96">
        <f>IFERROR(INDEX('     2022    '!AZ:AZ,MATCH($A1137,'     2022    '!$AN:$AN,0)),0)</f>
        <v>0</v>
      </c>
      <c r="I1137" s="180" t="str">
        <f>IFERROR(IF($O$3&gt;68,INDEX('     2022    '!M:M,MATCH($A1137,'     2022    '!$AN:$AN,0))*(1-'     2022    '!$BA$1),INDEX('     2022    '!M:M,MATCH($A1137,'     2022    '!$AN:$AN,0))),"")</f>
        <v/>
      </c>
      <c r="J1137" s="181">
        <f t="shared" si="69"/>
        <v>0</v>
      </c>
      <c r="K1137" s="182" t="str">
        <f t="shared" si="70"/>
        <v/>
      </c>
      <c r="L1137" s="53"/>
      <c r="M1137" s="52" t="str">
        <f>IFERROR(INDEX('     2022    '!R:R,MATCH('Order Summary'!$A1137,'     2022    '!$AN:$AN,0)),"")</f>
        <v/>
      </c>
      <c r="N1137" s="52" t="str">
        <f>IFERROR(INDEX('     2022    '!V:V,MATCH('Order Summary'!$A1137,'     2022    '!$AN:$AN,0)),"")</f>
        <v/>
      </c>
      <c r="O1137" s="52" t="str">
        <f>IFERROR(INDEX('     2022    '!S:S,MATCH('Order Summary'!$A1137,'     2022    '!$AN:$AN,0)),"")</f>
        <v/>
      </c>
      <c r="P1137" s="96" t="str">
        <f t="shared" si="68"/>
        <v/>
      </c>
      <c r="R1137" s="9"/>
      <c r="S1137" s="9"/>
      <c r="T1137" s="9"/>
      <c r="U1137" s="9"/>
      <c r="V1137" s="9"/>
      <c r="W1137" s="9"/>
      <c r="X1137" s="9"/>
      <c r="Y1137" s="9"/>
      <c r="Z1137" s="9"/>
      <c r="AA1137" s="9"/>
      <c r="AB1137" s="9"/>
      <c r="AC1137" s="9"/>
      <c r="AD1137" s="9"/>
      <c r="AE1137" s="9"/>
      <c r="AF1137" s="9"/>
      <c r="AG1137" s="9"/>
      <c r="AH1137" s="9"/>
      <c r="AI1137" s="9"/>
      <c r="AJ1137" s="9"/>
      <c r="AK1137" s="9"/>
      <c r="AL1137" s="9"/>
      <c r="AM1137" s="9"/>
      <c r="AN1137" s="9"/>
      <c r="AO1137" s="9"/>
      <c r="AP1137" s="9"/>
      <c r="AQ1137" s="9"/>
      <c r="AR1137" s="9"/>
      <c r="AS1137" s="9"/>
      <c r="AT1137" s="9"/>
      <c r="AU1137" s="9"/>
      <c r="AV1137" s="9"/>
      <c r="AW1137" s="9"/>
      <c r="AX1137" s="9"/>
      <c r="AY1137" s="9"/>
      <c r="AZ1137" s="9"/>
      <c r="BA1137" s="9"/>
      <c r="BB1137" s="9"/>
      <c r="BC1137" s="9"/>
      <c r="BD1137" s="9"/>
      <c r="BE1137" s="9"/>
      <c r="BF1137" s="9"/>
      <c r="BG1137" s="9"/>
      <c r="BH1137" s="9"/>
      <c r="BI1137" s="9"/>
      <c r="BJ1137" s="9"/>
      <c r="BK1137" s="9"/>
      <c r="BL1137" s="9"/>
      <c r="BM1137" s="9"/>
      <c r="BN1137" s="9"/>
      <c r="BO1137" s="9"/>
      <c r="BP1137" s="9"/>
      <c r="BQ1137" s="9"/>
      <c r="BR1137" s="9"/>
      <c r="BS1137" s="9"/>
      <c r="BT1137" s="9"/>
      <c r="BU1137" s="9"/>
      <c r="BV1137" s="9"/>
      <c r="BW1137" s="9"/>
      <c r="BX1137" s="9"/>
      <c r="BY1137" s="9"/>
      <c r="BZ1137" s="9"/>
    </row>
    <row r="1138" spans="1:78">
      <c r="A1138" s="50">
        <f t="shared" si="71"/>
        <v>1127</v>
      </c>
      <c r="C1138" s="11" t="str">
        <f>IFERROR(INDEX('     2022    '!D:D,MATCH('Order Summary'!$A1138,'     2022    '!$AN:$AN,0)),"")</f>
        <v/>
      </c>
      <c r="D1138" s="11" t="str">
        <f>IFERROR(INDEX('     2022    '!C:C,MATCH('Order Summary'!$A1138,'     2022    '!$AN:$AN,0)),"")</f>
        <v/>
      </c>
      <c r="E1138" s="11" t="str">
        <f>IFERROR(INDEX('     2022    '!E:E,MATCH('Order Summary'!$A1138,'     2022    '!$AN:$AN,0)),"")</f>
        <v/>
      </c>
      <c r="F1138" s="96">
        <f>IFERROR(INDEX('     2022    '!AY:AY,MATCH($A1138,'     2022    '!$AN:$AN,0)),0)</f>
        <v>0</v>
      </c>
      <c r="G1138" s="180" t="str">
        <f>IFERROR(IF($O$3&gt;68,INDEX('     2022    '!I:I,MATCH($A1138,'     2022    '!$AN:$AN,0))*(1-'     2022    '!$BA$1),INDEX('     2022    '!I:I,MATCH($A1138,'     2022    '!$AN:$AN,0))),"")</f>
        <v/>
      </c>
      <c r="H1138" s="96">
        <f>IFERROR(INDEX('     2022    '!AZ:AZ,MATCH($A1138,'     2022    '!$AN:$AN,0)),0)</f>
        <v>0</v>
      </c>
      <c r="I1138" s="180" t="str">
        <f>IFERROR(IF($O$3&gt;68,INDEX('     2022    '!M:M,MATCH($A1138,'     2022    '!$AN:$AN,0))*(1-'     2022    '!$BA$1),INDEX('     2022    '!M:M,MATCH($A1138,'     2022    '!$AN:$AN,0))),"")</f>
        <v/>
      </c>
      <c r="J1138" s="181">
        <f t="shared" si="69"/>
        <v>0</v>
      </c>
      <c r="K1138" s="182" t="str">
        <f t="shared" si="70"/>
        <v/>
      </c>
      <c r="L1138" s="53"/>
      <c r="M1138" s="52" t="str">
        <f>IFERROR(INDEX('     2022    '!R:R,MATCH('Order Summary'!$A1138,'     2022    '!$AN:$AN,0)),"")</f>
        <v/>
      </c>
      <c r="N1138" s="52" t="str">
        <f>IFERROR(INDEX('     2022    '!V:V,MATCH('Order Summary'!$A1138,'     2022    '!$AN:$AN,0)),"")</f>
        <v/>
      </c>
      <c r="O1138" s="52" t="str">
        <f>IFERROR(INDEX('     2022    '!S:S,MATCH('Order Summary'!$A1138,'     2022    '!$AN:$AN,0)),"")</f>
        <v/>
      </c>
      <c r="P1138" s="96" t="str">
        <f t="shared" si="68"/>
        <v/>
      </c>
      <c r="R1138" s="9"/>
      <c r="S1138" s="9"/>
      <c r="T1138" s="9"/>
      <c r="U1138" s="9"/>
      <c r="V1138" s="9"/>
      <c r="W1138" s="9"/>
      <c r="X1138" s="9"/>
      <c r="Y1138" s="9"/>
      <c r="Z1138" s="9"/>
      <c r="AA1138" s="9"/>
      <c r="AB1138" s="9"/>
      <c r="AC1138" s="9"/>
      <c r="AD1138" s="9"/>
      <c r="AE1138" s="9"/>
      <c r="AF1138" s="9"/>
      <c r="AG1138" s="9"/>
      <c r="AH1138" s="9"/>
      <c r="AI1138" s="9"/>
      <c r="AJ1138" s="9"/>
      <c r="AK1138" s="9"/>
      <c r="AL1138" s="9"/>
      <c r="AM1138" s="9"/>
      <c r="AN1138" s="9"/>
      <c r="AO1138" s="9"/>
      <c r="AP1138" s="9"/>
      <c r="AQ1138" s="9"/>
      <c r="AR1138" s="9"/>
      <c r="AS1138" s="9"/>
      <c r="AT1138" s="9"/>
      <c r="AU1138" s="9"/>
      <c r="AV1138" s="9"/>
      <c r="AW1138" s="9"/>
      <c r="AX1138" s="9"/>
      <c r="AY1138" s="9"/>
      <c r="AZ1138" s="9"/>
      <c r="BA1138" s="9"/>
      <c r="BB1138" s="9"/>
      <c r="BC1138" s="9"/>
      <c r="BD1138" s="9"/>
      <c r="BE1138" s="9"/>
      <c r="BF1138" s="9"/>
      <c r="BG1138" s="9"/>
      <c r="BH1138" s="9"/>
      <c r="BI1138" s="9"/>
      <c r="BJ1138" s="9"/>
      <c r="BK1138" s="9"/>
      <c r="BL1138" s="9"/>
      <c r="BM1138" s="9"/>
      <c r="BN1138" s="9"/>
      <c r="BO1138" s="9"/>
      <c r="BP1138" s="9"/>
      <c r="BQ1138" s="9"/>
      <c r="BR1138" s="9"/>
      <c r="BS1138" s="9"/>
      <c r="BT1138" s="9"/>
      <c r="BU1138" s="9"/>
      <c r="BV1138" s="9"/>
      <c r="BW1138" s="9"/>
      <c r="BX1138" s="9"/>
      <c r="BY1138" s="9"/>
      <c r="BZ1138" s="9"/>
    </row>
    <row r="1139" spans="1:78">
      <c r="A1139" s="50">
        <f t="shared" si="71"/>
        <v>1128</v>
      </c>
      <c r="C1139" s="11" t="str">
        <f>IFERROR(INDEX('     2022    '!D:D,MATCH('Order Summary'!$A1139,'     2022    '!$AN:$AN,0)),"")</f>
        <v/>
      </c>
      <c r="D1139" s="11" t="str">
        <f>IFERROR(INDEX('     2022    '!C:C,MATCH('Order Summary'!$A1139,'     2022    '!$AN:$AN,0)),"")</f>
        <v/>
      </c>
      <c r="E1139" s="11" t="str">
        <f>IFERROR(INDEX('     2022    '!E:E,MATCH('Order Summary'!$A1139,'     2022    '!$AN:$AN,0)),"")</f>
        <v/>
      </c>
      <c r="F1139" s="96">
        <f>IFERROR(INDEX('     2022    '!AY:AY,MATCH($A1139,'     2022    '!$AN:$AN,0)),0)</f>
        <v>0</v>
      </c>
      <c r="G1139" s="180" t="str">
        <f>IFERROR(IF($O$3&gt;68,INDEX('     2022    '!I:I,MATCH($A1139,'     2022    '!$AN:$AN,0))*(1-'     2022    '!$BA$1),INDEX('     2022    '!I:I,MATCH($A1139,'     2022    '!$AN:$AN,0))),"")</f>
        <v/>
      </c>
      <c r="H1139" s="96">
        <f>IFERROR(INDEX('     2022    '!AZ:AZ,MATCH($A1139,'     2022    '!$AN:$AN,0)),0)</f>
        <v>0</v>
      </c>
      <c r="I1139" s="180" t="str">
        <f>IFERROR(IF($O$3&gt;68,INDEX('     2022    '!M:M,MATCH($A1139,'     2022    '!$AN:$AN,0))*(1-'     2022    '!$BA$1),INDEX('     2022    '!M:M,MATCH($A1139,'     2022    '!$AN:$AN,0))),"")</f>
        <v/>
      </c>
      <c r="J1139" s="181">
        <f t="shared" si="69"/>
        <v>0</v>
      </c>
      <c r="K1139" s="182" t="str">
        <f t="shared" si="70"/>
        <v/>
      </c>
      <c r="L1139" s="53"/>
      <c r="M1139" s="52" t="str">
        <f>IFERROR(INDEX('     2022    '!R:R,MATCH('Order Summary'!$A1139,'     2022    '!$AN:$AN,0)),"")</f>
        <v/>
      </c>
      <c r="N1139" s="52" t="str">
        <f>IFERROR(INDEX('     2022    '!V:V,MATCH('Order Summary'!$A1139,'     2022    '!$AN:$AN,0)),"")</f>
        <v/>
      </c>
      <c r="O1139" s="52" t="str">
        <f>IFERROR(INDEX('     2022    '!S:S,MATCH('Order Summary'!$A1139,'     2022    '!$AN:$AN,0)),"")</f>
        <v/>
      </c>
      <c r="P1139" s="96" t="str">
        <f t="shared" si="68"/>
        <v/>
      </c>
      <c r="R1139" s="9"/>
      <c r="S1139" s="9"/>
      <c r="T1139" s="9"/>
      <c r="U1139" s="9"/>
      <c r="V1139" s="9"/>
      <c r="W1139" s="9"/>
      <c r="X1139" s="9"/>
      <c r="Y1139" s="9"/>
      <c r="Z1139" s="9"/>
      <c r="AA1139" s="9"/>
      <c r="AB1139" s="9"/>
      <c r="AC1139" s="9"/>
      <c r="AD1139" s="9"/>
      <c r="AE1139" s="9"/>
      <c r="AF1139" s="9"/>
      <c r="AG1139" s="9"/>
      <c r="AH1139" s="9"/>
      <c r="AI1139" s="9"/>
      <c r="AJ1139" s="9"/>
      <c r="AK1139" s="9"/>
      <c r="AL1139" s="9"/>
      <c r="AM1139" s="9"/>
      <c r="AN1139" s="9"/>
      <c r="AO1139" s="9"/>
      <c r="AP1139" s="9"/>
      <c r="AQ1139" s="9"/>
      <c r="AR1139" s="9"/>
      <c r="AS1139" s="9"/>
      <c r="AT1139" s="9"/>
      <c r="AU1139" s="9"/>
      <c r="AV1139" s="9"/>
      <c r="AW1139" s="9"/>
      <c r="AX1139" s="9"/>
      <c r="AY1139" s="9"/>
      <c r="AZ1139" s="9"/>
      <c r="BA1139" s="9"/>
      <c r="BB1139" s="9"/>
      <c r="BC1139" s="9"/>
      <c r="BD1139" s="9"/>
      <c r="BE1139" s="9"/>
      <c r="BF1139" s="9"/>
      <c r="BG1139" s="9"/>
      <c r="BH1139" s="9"/>
      <c r="BI1139" s="9"/>
      <c r="BJ1139" s="9"/>
      <c r="BK1139" s="9"/>
      <c r="BL1139" s="9"/>
      <c r="BM1139" s="9"/>
      <c r="BN1139" s="9"/>
      <c r="BO1139" s="9"/>
      <c r="BP1139" s="9"/>
      <c r="BQ1139" s="9"/>
      <c r="BR1139" s="9"/>
      <c r="BS1139" s="9"/>
      <c r="BT1139" s="9"/>
      <c r="BU1139" s="9"/>
      <c r="BV1139" s="9"/>
      <c r="BW1139" s="9"/>
      <c r="BX1139" s="9"/>
      <c r="BY1139" s="9"/>
      <c r="BZ1139" s="9"/>
    </row>
    <row r="1140" spans="1:78">
      <c r="A1140" s="50">
        <f t="shared" si="71"/>
        <v>1129</v>
      </c>
      <c r="C1140" s="11" t="str">
        <f>IFERROR(INDEX('     2022    '!D:D,MATCH('Order Summary'!$A1140,'     2022    '!$AN:$AN,0)),"")</f>
        <v/>
      </c>
      <c r="D1140" s="11" t="str">
        <f>IFERROR(INDEX('     2022    '!C:C,MATCH('Order Summary'!$A1140,'     2022    '!$AN:$AN,0)),"")</f>
        <v/>
      </c>
      <c r="E1140" s="11" t="str">
        <f>IFERROR(INDEX('     2022    '!E:E,MATCH('Order Summary'!$A1140,'     2022    '!$AN:$AN,0)),"")</f>
        <v/>
      </c>
      <c r="F1140" s="96">
        <f>IFERROR(INDEX('     2022    '!AY:AY,MATCH($A1140,'     2022    '!$AN:$AN,0)),0)</f>
        <v>0</v>
      </c>
      <c r="G1140" s="180" t="str">
        <f>IFERROR(IF($O$3&gt;68,INDEX('     2022    '!I:I,MATCH($A1140,'     2022    '!$AN:$AN,0))*(1-'     2022    '!$BA$1),INDEX('     2022    '!I:I,MATCH($A1140,'     2022    '!$AN:$AN,0))),"")</f>
        <v/>
      </c>
      <c r="H1140" s="96">
        <f>IFERROR(INDEX('     2022    '!AZ:AZ,MATCH($A1140,'     2022    '!$AN:$AN,0)),0)</f>
        <v>0</v>
      </c>
      <c r="I1140" s="180" t="str">
        <f>IFERROR(IF($O$3&gt;68,INDEX('     2022    '!M:M,MATCH($A1140,'     2022    '!$AN:$AN,0))*(1-'     2022    '!$BA$1),INDEX('     2022    '!M:M,MATCH($A1140,'     2022    '!$AN:$AN,0))),"")</f>
        <v/>
      </c>
      <c r="J1140" s="181">
        <f t="shared" si="69"/>
        <v>0</v>
      </c>
      <c r="K1140" s="182" t="str">
        <f t="shared" si="70"/>
        <v/>
      </c>
      <c r="L1140" s="53"/>
      <c r="M1140" s="52" t="str">
        <f>IFERROR(INDEX('     2022    '!R:R,MATCH('Order Summary'!$A1140,'     2022    '!$AN:$AN,0)),"")</f>
        <v/>
      </c>
      <c r="N1140" s="52" t="str">
        <f>IFERROR(INDEX('     2022    '!V:V,MATCH('Order Summary'!$A1140,'     2022    '!$AN:$AN,0)),"")</f>
        <v/>
      </c>
      <c r="O1140" s="52" t="str">
        <f>IFERROR(INDEX('     2022    '!S:S,MATCH('Order Summary'!$A1140,'     2022    '!$AN:$AN,0)),"")</f>
        <v/>
      </c>
      <c r="P1140" s="96" t="str">
        <f t="shared" si="68"/>
        <v/>
      </c>
      <c r="R1140" s="9"/>
      <c r="S1140" s="9"/>
      <c r="T1140" s="9"/>
      <c r="U1140" s="9"/>
      <c r="V1140" s="9"/>
      <c r="W1140" s="9"/>
      <c r="X1140" s="9"/>
      <c r="Y1140" s="9"/>
      <c r="Z1140" s="9"/>
      <c r="AA1140" s="9"/>
      <c r="AB1140" s="9"/>
      <c r="AC1140" s="9"/>
      <c r="AD1140" s="9"/>
      <c r="AE1140" s="9"/>
      <c r="AF1140" s="9"/>
      <c r="AG1140" s="9"/>
      <c r="AH1140" s="9"/>
      <c r="AI1140" s="9"/>
      <c r="AJ1140" s="9"/>
      <c r="AK1140" s="9"/>
      <c r="AL1140" s="9"/>
      <c r="AM1140" s="9"/>
      <c r="AN1140" s="9"/>
      <c r="AO1140" s="9"/>
      <c r="AP1140" s="9"/>
      <c r="AQ1140" s="9"/>
      <c r="AR1140" s="9"/>
      <c r="AS1140" s="9"/>
      <c r="AT1140" s="9"/>
      <c r="AU1140" s="9"/>
      <c r="AV1140" s="9"/>
      <c r="AW1140" s="9"/>
      <c r="AX1140" s="9"/>
      <c r="AY1140" s="9"/>
      <c r="AZ1140" s="9"/>
      <c r="BA1140" s="9"/>
      <c r="BB1140" s="9"/>
      <c r="BC1140" s="9"/>
      <c r="BD1140" s="9"/>
      <c r="BE1140" s="9"/>
      <c r="BF1140" s="9"/>
      <c r="BG1140" s="9"/>
      <c r="BH1140" s="9"/>
      <c r="BI1140" s="9"/>
      <c r="BJ1140" s="9"/>
      <c r="BK1140" s="9"/>
      <c r="BL1140" s="9"/>
      <c r="BM1140" s="9"/>
      <c r="BN1140" s="9"/>
      <c r="BO1140" s="9"/>
      <c r="BP1140" s="9"/>
      <c r="BQ1140" s="9"/>
      <c r="BR1140" s="9"/>
      <c r="BS1140" s="9"/>
      <c r="BT1140" s="9"/>
      <c r="BU1140" s="9"/>
      <c r="BV1140" s="9"/>
      <c r="BW1140" s="9"/>
      <c r="BX1140" s="9"/>
      <c r="BY1140" s="9"/>
      <c r="BZ1140" s="9"/>
    </row>
    <row r="1141" spans="1:78">
      <c r="A1141" s="50">
        <f t="shared" si="71"/>
        <v>1130</v>
      </c>
      <c r="C1141" s="11" t="str">
        <f>IFERROR(INDEX('     2022    '!D:D,MATCH('Order Summary'!$A1141,'     2022    '!$AN:$AN,0)),"")</f>
        <v/>
      </c>
      <c r="D1141" s="11" t="str">
        <f>IFERROR(INDEX('     2022    '!C:C,MATCH('Order Summary'!$A1141,'     2022    '!$AN:$AN,0)),"")</f>
        <v/>
      </c>
      <c r="E1141" s="11" t="str">
        <f>IFERROR(INDEX('     2022    '!E:E,MATCH('Order Summary'!$A1141,'     2022    '!$AN:$AN,0)),"")</f>
        <v/>
      </c>
      <c r="F1141" s="96">
        <f>IFERROR(INDEX('     2022    '!AY:AY,MATCH($A1141,'     2022    '!$AN:$AN,0)),0)</f>
        <v>0</v>
      </c>
      <c r="G1141" s="180" t="str">
        <f>IFERROR(IF($O$3&gt;68,INDEX('     2022    '!I:I,MATCH($A1141,'     2022    '!$AN:$AN,0))*(1-'     2022    '!$BA$1),INDEX('     2022    '!I:I,MATCH($A1141,'     2022    '!$AN:$AN,0))),"")</f>
        <v/>
      </c>
      <c r="H1141" s="96">
        <f>IFERROR(INDEX('     2022    '!AZ:AZ,MATCH($A1141,'     2022    '!$AN:$AN,0)),0)</f>
        <v>0</v>
      </c>
      <c r="I1141" s="180" t="str">
        <f>IFERROR(IF($O$3&gt;68,INDEX('     2022    '!M:M,MATCH($A1141,'     2022    '!$AN:$AN,0))*(1-'     2022    '!$BA$1),INDEX('     2022    '!M:M,MATCH($A1141,'     2022    '!$AN:$AN,0))),"")</f>
        <v/>
      </c>
      <c r="J1141" s="181">
        <f t="shared" si="69"/>
        <v>0</v>
      </c>
      <c r="K1141" s="182" t="str">
        <f t="shared" si="70"/>
        <v/>
      </c>
      <c r="L1141" s="53"/>
      <c r="M1141" s="52" t="str">
        <f>IFERROR(INDEX('     2022    '!R:R,MATCH('Order Summary'!$A1141,'     2022    '!$AN:$AN,0)),"")</f>
        <v/>
      </c>
      <c r="N1141" s="52" t="str">
        <f>IFERROR(INDEX('     2022    '!V:V,MATCH('Order Summary'!$A1141,'     2022    '!$AN:$AN,0)),"")</f>
        <v/>
      </c>
      <c r="O1141" s="52" t="str">
        <f>IFERROR(INDEX('     2022    '!S:S,MATCH('Order Summary'!$A1141,'     2022    '!$AN:$AN,0)),"")</f>
        <v/>
      </c>
      <c r="P1141" s="96" t="str">
        <f t="shared" si="68"/>
        <v/>
      </c>
      <c r="R1141" s="9"/>
      <c r="S1141" s="9"/>
      <c r="T1141" s="9"/>
      <c r="U1141" s="9"/>
      <c r="V1141" s="9"/>
      <c r="W1141" s="9"/>
      <c r="X1141" s="9"/>
      <c r="Y1141" s="9"/>
      <c r="Z1141" s="9"/>
      <c r="AA1141" s="9"/>
      <c r="AB1141" s="9"/>
      <c r="AC1141" s="9"/>
      <c r="AD1141" s="9"/>
      <c r="AE1141" s="9"/>
      <c r="AF1141" s="9"/>
      <c r="AG1141" s="9"/>
      <c r="AH1141" s="9"/>
      <c r="AI1141" s="9"/>
      <c r="AJ1141" s="9"/>
      <c r="AK1141" s="9"/>
      <c r="AL1141" s="9"/>
      <c r="AM1141" s="9"/>
      <c r="AN1141" s="9"/>
      <c r="AO1141" s="9"/>
      <c r="AP1141" s="9"/>
      <c r="AQ1141" s="9"/>
      <c r="AR1141" s="9"/>
      <c r="AS1141" s="9"/>
      <c r="AT1141" s="9"/>
      <c r="AU1141" s="9"/>
      <c r="AV1141" s="9"/>
      <c r="AW1141" s="9"/>
      <c r="AX1141" s="9"/>
      <c r="AY1141" s="9"/>
      <c r="AZ1141" s="9"/>
      <c r="BA1141" s="9"/>
      <c r="BB1141" s="9"/>
      <c r="BC1141" s="9"/>
      <c r="BD1141" s="9"/>
      <c r="BE1141" s="9"/>
      <c r="BF1141" s="9"/>
      <c r="BG1141" s="9"/>
      <c r="BH1141" s="9"/>
      <c r="BI1141" s="9"/>
      <c r="BJ1141" s="9"/>
      <c r="BK1141" s="9"/>
      <c r="BL1141" s="9"/>
      <c r="BM1141" s="9"/>
      <c r="BN1141" s="9"/>
      <c r="BO1141" s="9"/>
      <c r="BP1141" s="9"/>
      <c r="BQ1141" s="9"/>
      <c r="BR1141" s="9"/>
      <c r="BS1141" s="9"/>
      <c r="BT1141" s="9"/>
      <c r="BU1141" s="9"/>
      <c r="BV1141" s="9"/>
      <c r="BW1141" s="9"/>
      <c r="BX1141" s="9"/>
      <c r="BY1141" s="9"/>
      <c r="BZ1141" s="9"/>
    </row>
    <row r="1142" spans="1:78">
      <c r="A1142" s="50">
        <f t="shared" si="71"/>
        <v>1131</v>
      </c>
      <c r="C1142" s="11" t="str">
        <f>IFERROR(INDEX('     2022    '!D:D,MATCH('Order Summary'!$A1142,'     2022    '!$AN:$AN,0)),"")</f>
        <v/>
      </c>
      <c r="D1142" s="11" t="str">
        <f>IFERROR(INDEX('     2022    '!C:C,MATCH('Order Summary'!$A1142,'     2022    '!$AN:$AN,0)),"")</f>
        <v/>
      </c>
      <c r="E1142" s="11" t="str">
        <f>IFERROR(INDEX('     2022    '!E:E,MATCH('Order Summary'!$A1142,'     2022    '!$AN:$AN,0)),"")</f>
        <v/>
      </c>
      <c r="F1142" s="96">
        <f>IFERROR(INDEX('     2022    '!AY:AY,MATCH($A1142,'     2022    '!$AN:$AN,0)),0)</f>
        <v>0</v>
      </c>
      <c r="G1142" s="180" t="str">
        <f>IFERROR(IF($O$3&gt;68,INDEX('     2022    '!I:I,MATCH($A1142,'     2022    '!$AN:$AN,0))*(1-'     2022    '!$BA$1),INDEX('     2022    '!I:I,MATCH($A1142,'     2022    '!$AN:$AN,0))),"")</f>
        <v/>
      </c>
      <c r="H1142" s="96">
        <f>IFERROR(INDEX('     2022    '!AZ:AZ,MATCH($A1142,'     2022    '!$AN:$AN,0)),0)</f>
        <v>0</v>
      </c>
      <c r="I1142" s="180" t="str">
        <f>IFERROR(IF($O$3&gt;68,INDEX('     2022    '!M:M,MATCH($A1142,'     2022    '!$AN:$AN,0))*(1-'     2022    '!$BA$1),INDEX('     2022    '!M:M,MATCH($A1142,'     2022    '!$AN:$AN,0))),"")</f>
        <v/>
      </c>
      <c r="J1142" s="181">
        <f t="shared" si="69"/>
        <v>0</v>
      </c>
      <c r="K1142" s="182" t="str">
        <f t="shared" si="70"/>
        <v/>
      </c>
      <c r="L1142" s="53"/>
      <c r="M1142" s="52" t="str">
        <f>IFERROR(INDEX('     2022    '!R:R,MATCH('Order Summary'!$A1142,'     2022    '!$AN:$AN,0)),"")</f>
        <v/>
      </c>
      <c r="N1142" s="52" t="str">
        <f>IFERROR(INDEX('     2022    '!V:V,MATCH('Order Summary'!$A1142,'     2022    '!$AN:$AN,0)),"")</f>
        <v/>
      </c>
      <c r="O1142" s="52" t="str">
        <f>IFERROR(INDEX('     2022    '!S:S,MATCH('Order Summary'!$A1142,'     2022    '!$AN:$AN,0)),"")</f>
        <v/>
      </c>
      <c r="P1142" s="96" t="str">
        <f t="shared" si="68"/>
        <v/>
      </c>
      <c r="R1142" s="9"/>
      <c r="S1142" s="9"/>
      <c r="T1142" s="9"/>
      <c r="U1142" s="9"/>
      <c r="V1142" s="9"/>
      <c r="W1142" s="9"/>
      <c r="X1142" s="9"/>
      <c r="Y1142" s="9"/>
      <c r="Z1142" s="9"/>
      <c r="AA1142" s="9"/>
      <c r="AB1142" s="9"/>
      <c r="AC1142" s="9"/>
      <c r="AD1142" s="9"/>
      <c r="AE1142" s="9"/>
      <c r="AF1142" s="9"/>
      <c r="AG1142" s="9"/>
      <c r="AH1142" s="9"/>
      <c r="AI1142" s="9"/>
      <c r="AJ1142" s="9"/>
      <c r="AK1142" s="9"/>
      <c r="AL1142" s="9"/>
      <c r="AM1142" s="9"/>
      <c r="AN1142" s="9"/>
      <c r="AO1142" s="9"/>
      <c r="AP1142" s="9"/>
      <c r="AQ1142" s="9"/>
      <c r="AR1142" s="9"/>
      <c r="AS1142" s="9"/>
      <c r="AT1142" s="9"/>
      <c r="AU1142" s="9"/>
      <c r="AV1142" s="9"/>
      <c r="AW1142" s="9"/>
      <c r="AX1142" s="9"/>
      <c r="AY1142" s="9"/>
      <c r="AZ1142" s="9"/>
      <c r="BA1142" s="9"/>
      <c r="BB1142" s="9"/>
      <c r="BC1142" s="9"/>
      <c r="BD1142" s="9"/>
      <c r="BE1142" s="9"/>
      <c r="BF1142" s="9"/>
      <c r="BG1142" s="9"/>
      <c r="BH1142" s="9"/>
      <c r="BI1142" s="9"/>
      <c r="BJ1142" s="9"/>
      <c r="BK1142" s="9"/>
      <c r="BL1142" s="9"/>
      <c r="BM1142" s="9"/>
      <c r="BN1142" s="9"/>
      <c r="BO1142" s="9"/>
      <c r="BP1142" s="9"/>
      <c r="BQ1142" s="9"/>
      <c r="BR1142" s="9"/>
      <c r="BS1142" s="9"/>
      <c r="BT1142" s="9"/>
      <c r="BU1142" s="9"/>
      <c r="BV1142" s="9"/>
      <c r="BW1142" s="9"/>
      <c r="BX1142" s="9"/>
      <c r="BY1142" s="9"/>
      <c r="BZ1142" s="9"/>
    </row>
    <row r="1143" spans="1:78">
      <c r="A1143" s="50">
        <f t="shared" si="71"/>
        <v>1132</v>
      </c>
      <c r="C1143" s="11" t="str">
        <f>IFERROR(INDEX('     2022    '!D:D,MATCH('Order Summary'!$A1143,'     2022    '!$AN:$AN,0)),"")</f>
        <v/>
      </c>
      <c r="D1143" s="11" t="str">
        <f>IFERROR(INDEX('     2022    '!C:C,MATCH('Order Summary'!$A1143,'     2022    '!$AN:$AN,0)),"")</f>
        <v/>
      </c>
      <c r="E1143" s="11" t="str">
        <f>IFERROR(INDEX('     2022    '!E:E,MATCH('Order Summary'!$A1143,'     2022    '!$AN:$AN,0)),"")</f>
        <v/>
      </c>
      <c r="F1143" s="96">
        <f>IFERROR(INDEX('     2022    '!AY:AY,MATCH($A1143,'     2022    '!$AN:$AN,0)),0)</f>
        <v>0</v>
      </c>
      <c r="G1143" s="180" t="str">
        <f>IFERROR(IF($O$3&gt;68,INDEX('     2022    '!I:I,MATCH($A1143,'     2022    '!$AN:$AN,0))*(1-'     2022    '!$BA$1),INDEX('     2022    '!I:I,MATCH($A1143,'     2022    '!$AN:$AN,0))),"")</f>
        <v/>
      </c>
      <c r="H1143" s="96">
        <f>IFERROR(INDEX('     2022    '!AZ:AZ,MATCH($A1143,'     2022    '!$AN:$AN,0)),0)</f>
        <v>0</v>
      </c>
      <c r="I1143" s="180" t="str">
        <f>IFERROR(IF($O$3&gt;68,INDEX('     2022    '!M:M,MATCH($A1143,'     2022    '!$AN:$AN,0))*(1-'     2022    '!$BA$1),INDEX('     2022    '!M:M,MATCH($A1143,'     2022    '!$AN:$AN,0))),"")</f>
        <v/>
      </c>
      <c r="J1143" s="181">
        <f t="shared" si="69"/>
        <v>0</v>
      </c>
      <c r="K1143" s="182" t="str">
        <f t="shared" si="70"/>
        <v/>
      </c>
      <c r="L1143" s="53"/>
      <c r="M1143" s="52" t="str">
        <f>IFERROR(INDEX('     2022    '!R:R,MATCH('Order Summary'!$A1143,'     2022    '!$AN:$AN,0)),"")</f>
        <v/>
      </c>
      <c r="N1143" s="52" t="str">
        <f>IFERROR(INDEX('     2022    '!V:V,MATCH('Order Summary'!$A1143,'     2022    '!$AN:$AN,0)),"")</f>
        <v/>
      </c>
      <c r="O1143" s="52" t="str">
        <f>IFERROR(INDEX('     2022    '!S:S,MATCH('Order Summary'!$A1143,'     2022    '!$AN:$AN,0)),"")</f>
        <v/>
      </c>
      <c r="P1143" s="96" t="str">
        <f t="shared" si="68"/>
        <v/>
      </c>
      <c r="R1143" s="9"/>
      <c r="S1143" s="9"/>
      <c r="T1143" s="9"/>
      <c r="U1143" s="9"/>
      <c r="V1143" s="9"/>
      <c r="W1143" s="9"/>
      <c r="X1143" s="9"/>
      <c r="Y1143" s="9"/>
      <c r="Z1143" s="9"/>
      <c r="AA1143" s="9"/>
      <c r="AB1143" s="9"/>
      <c r="AC1143" s="9"/>
      <c r="AD1143" s="9"/>
      <c r="AE1143" s="9"/>
      <c r="AF1143" s="9"/>
      <c r="AG1143" s="9"/>
      <c r="AH1143" s="9"/>
      <c r="AI1143" s="9"/>
      <c r="AJ1143" s="9"/>
      <c r="AK1143" s="9"/>
      <c r="AL1143" s="9"/>
      <c r="AM1143" s="9"/>
      <c r="AN1143" s="9"/>
      <c r="AO1143" s="9"/>
      <c r="AP1143" s="9"/>
      <c r="AQ1143" s="9"/>
      <c r="AR1143" s="9"/>
      <c r="AS1143" s="9"/>
      <c r="AT1143" s="9"/>
      <c r="AU1143" s="9"/>
      <c r="AV1143" s="9"/>
      <c r="AW1143" s="9"/>
      <c r="AX1143" s="9"/>
      <c r="AY1143" s="9"/>
      <c r="AZ1143" s="9"/>
      <c r="BA1143" s="9"/>
      <c r="BB1143" s="9"/>
      <c r="BC1143" s="9"/>
      <c r="BD1143" s="9"/>
      <c r="BE1143" s="9"/>
      <c r="BF1143" s="9"/>
      <c r="BG1143" s="9"/>
      <c r="BH1143" s="9"/>
      <c r="BI1143" s="9"/>
      <c r="BJ1143" s="9"/>
      <c r="BK1143" s="9"/>
      <c r="BL1143" s="9"/>
      <c r="BM1143" s="9"/>
      <c r="BN1143" s="9"/>
      <c r="BO1143" s="9"/>
      <c r="BP1143" s="9"/>
      <c r="BQ1143" s="9"/>
      <c r="BR1143" s="9"/>
      <c r="BS1143" s="9"/>
      <c r="BT1143" s="9"/>
      <c r="BU1143" s="9"/>
      <c r="BV1143" s="9"/>
      <c r="BW1143" s="9"/>
      <c r="BX1143" s="9"/>
      <c r="BY1143" s="9"/>
      <c r="BZ1143" s="9"/>
    </row>
    <row r="1144" spans="1:78">
      <c r="A1144" s="50">
        <f t="shared" si="71"/>
        <v>1133</v>
      </c>
      <c r="C1144" s="11" t="str">
        <f>IFERROR(INDEX('     2022    '!D:D,MATCH('Order Summary'!$A1144,'     2022    '!$AN:$AN,0)),"")</f>
        <v/>
      </c>
      <c r="D1144" s="11" t="str">
        <f>IFERROR(INDEX('     2022    '!C:C,MATCH('Order Summary'!$A1144,'     2022    '!$AN:$AN,0)),"")</f>
        <v/>
      </c>
      <c r="E1144" s="11" t="str">
        <f>IFERROR(INDEX('     2022    '!E:E,MATCH('Order Summary'!$A1144,'     2022    '!$AN:$AN,0)),"")</f>
        <v/>
      </c>
      <c r="F1144" s="96">
        <f>IFERROR(INDEX('     2022    '!AY:AY,MATCH($A1144,'     2022    '!$AN:$AN,0)),0)</f>
        <v>0</v>
      </c>
      <c r="G1144" s="180" t="str">
        <f>IFERROR(IF($O$3&gt;68,INDEX('     2022    '!I:I,MATCH($A1144,'     2022    '!$AN:$AN,0))*(1-'     2022    '!$BA$1),INDEX('     2022    '!I:I,MATCH($A1144,'     2022    '!$AN:$AN,0))),"")</f>
        <v/>
      </c>
      <c r="H1144" s="96">
        <f>IFERROR(INDEX('     2022    '!AZ:AZ,MATCH($A1144,'     2022    '!$AN:$AN,0)),0)</f>
        <v>0</v>
      </c>
      <c r="I1144" s="180" t="str">
        <f>IFERROR(IF($O$3&gt;68,INDEX('     2022    '!M:M,MATCH($A1144,'     2022    '!$AN:$AN,0))*(1-'     2022    '!$BA$1),INDEX('     2022    '!M:M,MATCH($A1144,'     2022    '!$AN:$AN,0))),"")</f>
        <v/>
      </c>
      <c r="J1144" s="181">
        <f t="shared" si="69"/>
        <v>0</v>
      </c>
      <c r="K1144" s="182" t="str">
        <f t="shared" si="70"/>
        <v/>
      </c>
      <c r="L1144" s="53"/>
      <c r="M1144" s="52" t="str">
        <f>IFERROR(INDEX('     2022    '!R:R,MATCH('Order Summary'!$A1144,'     2022    '!$AN:$AN,0)),"")</f>
        <v/>
      </c>
      <c r="N1144" s="52" t="str">
        <f>IFERROR(INDEX('     2022    '!V:V,MATCH('Order Summary'!$A1144,'     2022    '!$AN:$AN,0)),"")</f>
        <v/>
      </c>
      <c r="O1144" s="52" t="str">
        <f>IFERROR(INDEX('     2022    '!S:S,MATCH('Order Summary'!$A1144,'     2022    '!$AN:$AN,0)),"")</f>
        <v/>
      </c>
      <c r="P1144" s="96" t="str">
        <f t="shared" si="68"/>
        <v/>
      </c>
      <c r="R1144" s="9"/>
      <c r="S1144" s="9"/>
      <c r="T1144" s="9"/>
      <c r="U1144" s="9"/>
      <c r="V1144" s="9"/>
      <c r="W1144" s="9"/>
      <c r="X1144" s="9"/>
      <c r="Y1144" s="9"/>
      <c r="Z1144" s="9"/>
      <c r="AA1144" s="9"/>
      <c r="AB1144" s="9"/>
      <c r="AC1144" s="9"/>
      <c r="AD1144" s="9"/>
      <c r="AE1144" s="9"/>
      <c r="AF1144" s="9"/>
      <c r="AG1144" s="9"/>
      <c r="AH1144" s="9"/>
      <c r="AI1144" s="9"/>
      <c r="AJ1144" s="9"/>
      <c r="AK1144" s="9"/>
      <c r="AL1144" s="9"/>
      <c r="AM1144" s="9"/>
      <c r="AN1144" s="9"/>
      <c r="AO1144" s="9"/>
      <c r="AP1144" s="9"/>
      <c r="AQ1144" s="9"/>
      <c r="AR1144" s="9"/>
      <c r="AS1144" s="9"/>
      <c r="AT1144" s="9"/>
      <c r="AU1144" s="9"/>
      <c r="AV1144" s="9"/>
      <c r="AW1144" s="9"/>
      <c r="AX1144" s="9"/>
      <c r="AY1144" s="9"/>
      <c r="AZ1144" s="9"/>
      <c r="BA1144" s="9"/>
      <c r="BB1144" s="9"/>
      <c r="BC1144" s="9"/>
      <c r="BD1144" s="9"/>
      <c r="BE1144" s="9"/>
      <c r="BF1144" s="9"/>
      <c r="BG1144" s="9"/>
      <c r="BH1144" s="9"/>
      <c r="BI1144" s="9"/>
      <c r="BJ1144" s="9"/>
      <c r="BK1144" s="9"/>
      <c r="BL1144" s="9"/>
      <c r="BM1144" s="9"/>
      <c r="BN1144" s="9"/>
      <c r="BO1144" s="9"/>
      <c r="BP1144" s="9"/>
      <c r="BQ1144" s="9"/>
      <c r="BR1144" s="9"/>
      <c r="BS1144" s="9"/>
      <c r="BT1144" s="9"/>
      <c r="BU1144" s="9"/>
      <c r="BV1144" s="9"/>
      <c r="BW1144" s="9"/>
      <c r="BX1144" s="9"/>
      <c r="BY1144" s="9"/>
      <c r="BZ1144" s="9"/>
    </row>
    <row r="1145" spans="1:78">
      <c r="A1145" s="50">
        <f t="shared" si="71"/>
        <v>1134</v>
      </c>
      <c r="C1145" s="11" t="str">
        <f>IFERROR(INDEX('     2022    '!D:D,MATCH('Order Summary'!$A1145,'     2022    '!$AN:$AN,0)),"")</f>
        <v/>
      </c>
      <c r="D1145" s="11" t="str">
        <f>IFERROR(INDEX('     2022    '!C:C,MATCH('Order Summary'!$A1145,'     2022    '!$AN:$AN,0)),"")</f>
        <v/>
      </c>
      <c r="E1145" s="11" t="str">
        <f>IFERROR(INDEX('     2022    '!E:E,MATCH('Order Summary'!$A1145,'     2022    '!$AN:$AN,0)),"")</f>
        <v/>
      </c>
      <c r="F1145" s="96">
        <f>IFERROR(INDEX('     2022    '!AY:AY,MATCH($A1145,'     2022    '!$AN:$AN,0)),0)</f>
        <v>0</v>
      </c>
      <c r="G1145" s="180" t="str">
        <f>IFERROR(IF($O$3&gt;68,INDEX('     2022    '!I:I,MATCH($A1145,'     2022    '!$AN:$AN,0))*(1-'     2022    '!$BA$1),INDEX('     2022    '!I:I,MATCH($A1145,'     2022    '!$AN:$AN,0))),"")</f>
        <v/>
      </c>
      <c r="H1145" s="96">
        <f>IFERROR(INDEX('     2022    '!AZ:AZ,MATCH($A1145,'     2022    '!$AN:$AN,0)),0)</f>
        <v>0</v>
      </c>
      <c r="I1145" s="180" t="str">
        <f>IFERROR(IF($O$3&gt;68,INDEX('     2022    '!M:M,MATCH($A1145,'     2022    '!$AN:$AN,0))*(1-'     2022    '!$BA$1),INDEX('     2022    '!M:M,MATCH($A1145,'     2022    '!$AN:$AN,0))),"")</f>
        <v/>
      </c>
      <c r="J1145" s="181">
        <f t="shared" si="69"/>
        <v>0</v>
      </c>
      <c r="K1145" s="182" t="str">
        <f t="shared" si="70"/>
        <v/>
      </c>
      <c r="L1145" s="53"/>
      <c r="M1145" s="52" t="str">
        <f>IFERROR(INDEX('     2022    '!R:R,MATCH('Order Summary'!$A1145,'     2022    '!$AN:$AN,0)),"")</f>
        <v/>
      </c>
      <c r="N1145" s="52" t="str">
        <f>IFERROR(INDEX('     2022    '!V:V,MATCH('Order Summary'!$A1145,'     2022    '!$AN:$AN,0)),"")</f>
        <v/>
      </c>
      <c r="O1145" s="52" t="str">
        <f>IFERROR(INDEX('     2022    '!S:S,MATCH('Order Summary'!$A1145,'     2022    '!$AN:$AN,0)),"")</f>
        <v/>
      </c>
      <c r="P1145" s="96" t="str">
        <f t="shared" si="68"/>
        <v/>
      </c>
      <c r="R1145" s="9"/>
      <c r="S1145" s="9"/>
      <c r="T1145" s="9"/>
      <c r="U1145" s="9"/>
      <c r="V1145" s="9"/>
      <c r="W1145" s="9"/>
      <c r="X1145" s="9"/>
      <c r="Y1145" s="9"/>
      <c r="Z1145" s="9"/>
      <c r="AA1145" s="9"/>
      <c r="AB1145" s="9"/>
      <c r="AC1145" s="9"/>
      <c r="AD1145" s="9"/>
      <c r="AE1145" s="9"/>
      <c r="AF1145" s="9"/>
      <c r="AG1145" s="9"/>
      <c r="AH1145" s="9"/>
      <c r="AI1145" s="9"/>
      <c r="AJ1145" s="9"/>
      <c r="AK1145" s="9"/>
      <c r="AL1145" s="9"/>
      <c r="AM1145" s="9"/>
      <c r="AN1145" s="9"/>
      <c r="AO1145" s="9"/>
      <c r="AP1145" s="9"/>
      <c r="AQ1145" s="9"/>
      <c r="AR1145" s="9"/>
      <c r="AS1145" s="9"/>
      <c r="AT1145" s="9"/>
      <c r="AU1145" s="9"/>
      <c r="AV1145" s="9"/>
      <c r="AW1145" s="9"/>
      <c r="AX1145" s="9"/>
      <c r="AY1145" s="9"/>
      <c r="AZ1145" s="9"/>
      <c r="BA1145" s="9"/>
      <c r="BB1145" s="9"/>
      <c r="BC1145" s="9"/>
      <c r="BD1145" s="9"/>
      <c r="BE1145" s="9"/>
      <c r="BF1145" s="9"/>
      <c r="BG1145" s="9"/>
      <c r="BH1145" s="9"/>
      <c r="BI1145" s="9"/>
      <c r="BJ1145" s="9"/>
      <c r="BK1145" s="9"/>
      <c r="BL1145" s="9"/>
      <c r="BM1145" s="9"/>
      <c r="BN1145" s="9"/>
      <c r="BO1145" s="9"/>
      <c r="BP1145" s="9"/>
      <c r="BQ1145" s="9"/>
      <c r="BR1145" s="9"/>
      <c r="BS1145" s="9"/>
      <c r="BT1145" s="9"/>
      <c r="BU1145" s="9"/>
      <c r="BV1145" s="9"/>
      <c r="BW1145" s="9"/>
      <c r="BX1145" s="9"/>
      <c r="BY1145" s="9"/>
      <c r="BZ1145" s="9"/>
    </row>
    <row r="1146" spans="1:78">
      <c r="A1146" s="50">
        <f t="shared" si="71"/>
        <v>1135</v>
      </c>
      <c r="C1146" s="11" t="str">
        <f>IFERROR(INDEX('     2022    '!D:D,MATCH('Order Summary'!$A1146,'     2022    '!$AN:$AN,0)),"")</f>
        <v/>
      </c>
      <c r="D1146" s="11" t="str">
        <f>IFERROR(INDEX('     2022    '!C:C,MATCH('Order Summary'!$A1146,'     2022    '!$AN:$AN,0)),"")</f>
        <v/>
      </c>
      <c r="E1146" s="11" t="str">
        <f>IFERROR(INDEX('     2022    '!E:E,MATCH('Order Summary'!$A1146,'     2022    '!$AN:$AN,0)),"")</f>
        <v/>
      </c>
      <c r="F1146" s="96">
        <f>IFERROR(INDEX('     2022    '!AY:AY,MATCH($A1146,'     2022    '!$AN:$AN,0)),0)</f>
        <v>0</v>
      </c>
      <c r="G1146" s="180" t="str">
        <f>IFERROR(IF($O$3&gt;68,INDEX('     2022    '!I:I,MATCH($A1146,'     2022    '!$AN:$AN,0))*(1-'     2022    '!$BA$1),INDEX('     2022    '!I:I,MATCH($A1146,'     2022    '!$AN:$AN,0))),"")</f>
        <v/>
      </c>
      <c r="H1146" s="96">
        <f>IFERROR(INDEX('     2022    '!AZ:AZ,MATCH($A1146,'     2022    '!$AN:$AN,0)),0)</f>
        <v>0</v>
      </c>
      <c r="I1146" s="180" t="str">
        <f>IFERROR(IF($O$3&gt;68,INDEX('     2022    '!M:M,MATCH($A1146,'     2022    '!$AN:$AN,0))*(1-'     2022    '!$BA$1),INDEX('     2022    '!M:M,MATCH($A1146,'     2022    '!$AN:$AN,0))),"")</f>
        <v/>
      </c>
      <c r="J1146" s="181">
        <f t="shared" si="69"/>
        <v>0</v>
      </c>
      <c r="K1146" s="182" t="str">
        <f t="shared" si="70"/>
        <v/>
      </c>
      <c r="L1146" s="53"/>
      <c r="M1146" s="52" t="str">
        <f>IFERROR(INDEX('     2022    '!R:R,MATCH('Order Summary'!$A1146,'     2022    '!$AN:$AN,0)),"")</f>
        <v/>
      </c>
      <c r="N1146" s="52" t="str">
        <f>IFERROR(INDEX('     2022    '!V:V,MATCH('Order Summary'!$A1146,'     2022    '!$AN:$AN,0)),"")</f>
        <v/>
      </c>
      <c r="O1146" s="52" t="str">
        <f>IFERROR(INDEX('     2022    '!S:S,MATCH('Order Summary'!$A1146,'     2022    '!$AN:$AN,0)),"")</f>
        <v/>
      </c>
      <c r="P1146" s="96" t="str">
        <f t="shared" si="68"/>
        <v/>
      </c>
      <c r="R1146" s="9"/>
      <c r="S1146" s="9"/>
      <c r="T1146" s="9"/>
      <c r="U1146" s="9"/>
      <c r="V1146" s="9"/>
      <c r="W1146" s="9"/>
      <c r="X1146" s="9"/>
      <c r="Y1146" s="9"/>
      <c r="Z1146" s="9"/>
      <c r="AA1146" s="9"/>
      <c r="AB1146" s="9"/>
      <c r="AC1146" s="9"/>
      <c r="AD1146" s="9"/>
      <c r="AE1146" s="9"/>
      <c r="AF1146" s="9"/>
      <c r="AG1146" s="9"/>
      <c r="AH1146" s="9"/>
      <c r="AI1146" s="9"/>
      <c r="AJ1146" s="9"/>
      <c r="AK1146" s="9"/>
      <c r="AL1146" s="9"/>
      <c r="AM1146" s="9"/>
      <c r="AN1146" s="9"/>
      <c r="AO1146" s="9"/>
      <c r="AP1146" s="9"/>
      <c r="AQ1146" s="9"/>
      <c r="AR1146" s="9"/>
      <c r="AS1146" s="9"/>
      <c r="AT1146" s="9"/>
      <c r="AU1146" s="9"/>
      <c r="AV1146" s="9"/>
      <c r="AW1146" s="9"/>
      <c r="AX1146" s="9"/>
      <c r="AY1146" s="9"/>
      <c r="AZ1146" s="9"/>
      <c r="BA1146" s="9"/>
      <c r="BB1146" s="9"/>
      <c r="BC1146" s="9"/>
      <c r="BD1146" s="9"/>
      <c r="BE1146" s="9"/>
      <c r="BF1146" s="9"/>
      <c r="BG1146" s="9"/>
      <c r="BH1146" s="9"/>
      <c r="BI1146" s="9"/>
      <c r="BJ1146" s="9"/>
      <c r="BK1146" s="9"/>
      <c r="BL1146" s="9"/>
      <c r="BM1146" s="9"/>
      <c r="BN1146" s="9"/>
      <c r="BO1146" s="9"/>
      <c r="BP1146" s="9"/>
      <c r="BQ1146" s="9"/>
      <c r="BR1146" s="9"/>
      <c r="BS1146" s="9"/>
      <c r="BT1146" s="9"/>
      <c r="BU1146" s="9"/>
      <c r="BV1146" s="9"/>
      <c r="BW1146" s="9"/>
      <c r="BX1146" s="9"/>
      <c r="BY1146" s="9"/>
      <c r="BZ1146" s="9"/>
    </row>
    <row r="1147" spans="1:78">
      <c r="A1147" s="50">
        <f t="shared" si="71"/>
        <v>1136</v>
      </c>
      <c r="C1147" s="11" t="str">
        <f>IFERROR(INDEX('     2022    '!D:D,MATCH('Order Summary'!$A1147,'     2022    '!$AN:$AN,0)),"")</f>
        <v/>
      </c>
      <c r="D1147" s="11" t="str">
        <f>IFERROR(INDEX('     2022    '!C:C,MATCH('Order Summary'!$A1147,'     2022    '!$AN:$AN,0)),"")</f>
        <v/>
      </c>
      <c r="E1147" s="11" t="str">
        <f>IFERROR(INDEX('     2022    '!E:E,MATCH('Order Summary'!$A1147,'     2022    '!$AN:$AN,0)),"")</f>
        <v/>
      </c>
      <c r="F1147" s="96">
        <f>IFERROR(INDEX('     2022    '!AY:AY,MATCH($A1147,'     2022    '!$AN:$AN,0)),0)</f>
        <v>0</v>
      </c>
      <c r="G1147" s="180" t="str">
        <f>IFERROR(IF($O$3&gt;68,INDEX('     2022    '!I:I,MATCH($A1147,'     2022    '!$AN:$AN,0))*(1-'     2022    '!$BA$1),INDEX('     2022    '!I:I,MATCH($A1147,'     2022    '!$AN:$AN,0))),"")</f>
        <v/>
      </c>
      <c r="H1147" s="96">
        <f>IFERROR(INDEX('     2022    '!AZ:AZ,MATCH($A1147,'     2022    '!$AN:$AN,0)),0)</f>
        <v>0</v>
      </c>
      <c r="I1147" s="180" t="str">
        <f>IFERROR(IF($O$3&gt;68,INDEX('     2022    '!M:M,MATCH($A1147,'     2022    '!$AN:$AN,0))*(1-'     2022    '!$BA$1),INDEX('     2022    '!M:M,MATCH($A1147,'     2022    '!$AN:$AN,0))),"")</f>
        <v/>
      </c>
      <c r="J1147" s="181">
        <f t="shared" si="69"/>
        <v>0</v>
      </c>
      <c r="K1147" s="182" t="str">
        <f t="shared" si="70"/>
        <v/>
      </c>
      <c r="L1147" s="53"/>
      <c r="M1147" s="52" t="str">
        <f>IFERROR(INDEX('     2022    '!R:R,MATCH('Order Summary'!$A1147,'     2022    '!$AN:$AN,0)),"")</f>
        <v/>
      </c>
      <c r="N1147" s="52" t="str">
        <f>IFERROR(INDEX('     2022    '!V:V,MATCH('Order Summary'!$A1147,'     2022    '!$AN:$AN,0)),"")</f>
        <v/>
      </c>
      <c r="O1147" s="52" t="str">
        <f>IFERROR(INDEX('     2022    '!S:S,MATCH('Order Summary'!$A1147,'     2022    '!$AN:$AN,0)),"")</f>
        <v/>
      </c>
      <c r="P1147" s="96" t="str">
        <f t="shared" si="68"/>
        <v/>
      </c>
      <c r="R1147" s="9"/>
      <c r="S1147" s="9"/>
      <c r="T1147" s="9"/>
      <c r="U1147" s="9"/>
      <c r="V1147" s="9"/>
      <c r="W1147" s="9"/>
      <c r="X1147" s="9"/>
      <c r="Y1147" s="9"/>
      <c r="Z1147" s="9"/>
      <c r="AA1147" s="9"/>
      <c r="AB1147" s="9"/>
      <c r="AC1147" s="9"/>
      <c r="AD1147" s="9"/>
      <c r="AE1147" s="9"/>
      <c r="AF1147" s="9"/>
      <c r="AG1147" s="9"/>
      <c r="AH1147" s="9"/>
      <c r="AI1147" s="9"/>
      <c r="AJ1147" s="9"/>
      <c r="AK1147" s="9"/>
      <c r="AL1147" s="9"/>
      <c r="AM1147" s="9"/>
      <c r="AN1147" s="9"/>
      <c r="AO1147" s="9"/>
      <c r="AP1147" s="9"/>
      <c r="AQ1147" s="9"/>
      <c r="AR1147" s="9"/>
      <c r="AS1147" s="9"/>
      <c r="AT1147" s="9"/>
      <c r="AU1147" s="9"/>
      <c r="AV1147" s="9"/>
      <c r="AW1147" s="9"/>
      <c r="AX1147" s="9"/>
      <c r="AY1147" s="9"/>
      <c r="AZ1147" s="9"/>
      <c r="BA1147" s="9"/>
      <c r="BB1147" s="9"/>
      <c r="BC1147" s="9"/>
      <c r="BD1147" s="9"/>
      <c r="BE1147" s="9"/>
      <c r="BF1147" s="9"/>
      <c r="BG1147" s="9"/>
      <c r="BH1147" s="9"/>
      <c r="BI1147" s="9"/>
      <c r="BJ1147" s="9"/>
      <c r="BK1147" s="9"/>
      <c r="BL1147" s="9"/>
      <c r="BM1147" s="9"/>
      <c r="BN1147" s="9"/>
      <c r="BO1147" s="9"/>
      <c r="BP1147" s="9"/>
      <c r="BQ1147" s="9"/>
      <c r="BR1147" s="9"/>
      <c r="BS1147" s="9"/>
      <c r="BT1147" s="9"/>
      <c r="BU1147" s="9"/>
      <c r="BV1147" s="9"/>
      <c r="BW1147" s="9"/>
      <c r="BX1147" s="9"/>
      <c r="BY1147" s="9"/>
      <c r="BZ1147" s="9"/>
    </row>
    <row r="1148" spans="1:78">
      <c r="A1148" s="50">
        <f t="shared" si="71"/>
        <v>1137</v>
      </c>
      <c r="C1148" s="11" t="str">
        <f>IFERROR(INDEX('     2022    '!D:D,MATCH('Order Summary'!$A1148,'     2022    '!$AN:$AN,0)),"")</f>
        <v/>
      </c>
      <c r="D1148" s="11" t="str">
        <f>IFERROR(INDEX('     2022    '!C:C,MATCH('Order Summary'!$A1148,'     2022    '!$AN:$AN,0)),"")</f>
        <v/>
      </c>
      <c r="E1148" s="11" t="str">
        <f>IFERROR(INDEX('     2022    '!E:E,MATCH('Order Summary'!$A1148,'     2022    '!$AN:$AN,0)),"")</f>
        <v/>
      </c>
      <c r="F1148" s="96">
        <f>IFERROR(INDEX('     2022    '!AY:AY,MATCH($A1148,'     2022    '!$AN:$AN,0)),0)</f>
        <v>0</v>
      </c>
      <c r="G1148" s="180" t="str">
        <f>IFERROR(IF($O$3&gt;68,INDEX('     2022    '!I:I,MATCH($A1148,'     2022    '!$AN:$AN,0))*(1-'     2022    '!$BA$1),INDEX('     2022    '!I:I,MATCH($A1148,'     2022    '!$AN:$AN,0))),"")</f>
        <v/>
      </c>
      <c r="H1148" s="96">
        <f>IFERROR(INDEX('     2022    '!AZ:AZ,MATCH($A1148,'     2022    '!$AN:$AN,0)),0)</f>
        <v>0</v>
      </c>
      <c r="I1148" s="180" t="str">
        <f>IFERROR(IF($O$3&gt;68,INDEX('     2022    '!M:M,MATCH($A1148,'     2022    '!$AN:$AN,0))*(1-'     2022    '!$BA$1),INDEX('     2022    '!M:M,MATCH($A1148,'     2022    '!$AN:$AN,0))),"")</f>
        <v/>
      </c>
      <c r="J1148" s="181">
        <f t="shared" si="69"/>
        <v>0</v>
      </c>
      <c r="K1148" s="182" t="str">
        <f t="shared" si="70"/>
        <v/>
      </c>
      <c r="L1148" s="53"/>
      <c r="M1148" s="52" t="str">
        <f>IFERROR(INDEX('     2022    '!R:R,MATCH('Order Summary'!$A1148,'     2022    '!$AN:$AN,0)),"")</f>
        <v/>
      </c>
      <c r="N1148" s="52" t="str">
        <f>IFERROR(INDEX('     2022    '!V:V,MATCH('Order Summary'!$A1148,'     2022    '!$AN:$AN,0)),"")</f>
        <v/>
      </c>
      <c r="O1148" s="52" t="str">
        <f>IFERROR(INDEX('     2022    '!S:S,MATCH('Order Summary'!$A1148,'     2022    '!$AN:$AN,0)),"")</f>
        <v/>
      </c>
      <c r="P1148" s="96" t="str">
        <f t="shared" si="68"/>
        <v/>
      </c>
      <c r="R1148" s="9"/>
      <c r="S1148" s="9"/>
      <c r="T1148" s="9"/>
      <c r="U1148" s="9"/>
      <c r="V1148" s="9"/>
      <c r="W1148" s="9"/>
      <c r="X1148" s="9"/>
      <c r="Y1148" s="9"/>
      <c r="Z1148" s="9"/>
      <c r="AA1148" s="9"/>
      <c r="AB1148" s="9"/>
      <c r="AC1148" s="9"/>
      <c r="AD1148" s="9"/>
      <c r="AE1148" s="9"/>
      <c r="AF1148" s="9"/>
      <c r="AG1148" s="9"/>
      <c r="AH1148" s="9"/>
      <c r="AI1148" s="9"/>
      <c r="AJ1148" s="9"/>
      <c r="AK1148" s="9"/>
      <c r="AL1148" s="9"/>
      <c r="AM1148" s="9"/>
      <c r="AN1148" s="9"/>
      <c r="AO1148" s="9"/>
      <c r="AP1148" s="9"/>
      <c r="AQ1148" s="9"/>
      <c r="AR1148" s="9"/>
      <c r="AS1148" s="9"/>
      <c r="AT1148" s="9"/>
      <c r="AU1148" s="9"/>
      <c r="AV1148" s="9"/>
      <c r="AW1148" s="9"/>
      <c r="AX1148" s="9"/>
      <c r="AY1148" s="9"/>
      <c r="AZ1148" s="9"/>
      <c r="BA1148" s="9"/>
      <c r="BB1148" s="9"/>
      <c r="BC1148" s="9"/>
      <c r="BD1148" s="9"/>
      <c r="BE1148" s="9"/>
      <c r="BF1148" s="9"/>
      <c r="BG1148" s="9"/>
      <c r="BH1148" s="9"/>
      <c r="BI1148" s="9"/>
      <c r="BJ1148" s="9"/>
      <c r="BK1148" s="9"/>
      <c r="BL1148" s="9"/>
      <c r="BM1148" s="9"/>
      <c r="BN1148" s="9"/>
      <c r="BO1148" s="9"/>
      <c r="BP1148" s="9"/>
      <c r="BQ1148" s="9"/>
      <c r="BR1148" s="9"/>
      <c r="BS1148" s="9"/>
      <c r="BT1148" s="9"/>
      <c r="BU1148" s="9"/>
      <c r="BV1148" s="9"/>
      <c r="BW1148" s="9"/>
      <c r="BX1148" s="9"/>
      <c r="BY1148" s="9"/>
      <c r="BZ1148" s="9"/>
    </row>
    <row r="1149" spans="1:78">
      <c r="A1149" s="50">
        <f t="shared" si="71"/>
        <v>1138</v>
      </c>
      <c r="C1149" s="11" t="str">
        <f>IFERROR(INDEX('     2022    '!D:D,MATCH('Order Summary'!$A1149,'     2022    '!$AN:$AN,0)),"")</f>
        <v/>
      </c>
      <c r="D1149" s="11" t="str">
        <f>IFERROR(INDEX('     2022    '!C:C,MATCH('Order Summary'!$A1149,'     2022    '!$AN:$AN,0)),"")</f>
        <v/>
      </c>
      <c r="E1149" s="11" t="str">
        <f>IFERROR(INDEX('     2022    '!E:E,MATCH('Order Summary'!$A1149,'     2022    '!$AN:$AN,0)),"")</f>
        <v/>
      </c>
      <c r="F1149" s="96">
        <f>IFERROR(INDEX('     2022    '!AY:AY,MATCH($A1149,'     2022    '!$AN:$AN,0)),0)</f>
        <v>0</v>
      </c>
      <c r="G1149" s="180" t="str">
        <f>IFERROR(IF($O$3&gt;68,INDEX('     2022    '!I:I,MATCH($A1149,'     2022    '!$AN:$AN,0))*(1-'     2022    '!$BA$1),INDEX('     2022    '!I:I,MATCH($A1149,'     2022    '!$AN:$AN,0))),"")</f>
        <v/>
      </c>
      <c r="H1149" s="96">
        <f>IFERROR(INDEX('     2022    '!AZ:AZ,MATCH($A1149,'     2022    '!$AN:$AN,0)),0)</f>
        <v>0</v>
      </c>
      <c r="I1149" s="180" t="str">
        <f>IFERROR(IF($O$3&gt;68,INDEX('     2022    '!M:M,MATCH($A1149,'     2022    '!$AN:$AN,0))*(1-'     2022    '!$BA$1),INDEX('     2022    '!M:M,MATCH($A1149,'     2022    '!$AN:$AN,0))),"")</f>
        <v/>
      </c>
      <c r="J1149" s="181">
        <f t="shared" si="69"/>
        <v>0</v>
      </c>
      <c r="K1149" s="182" t="str">
        <f t="shared" si="70"/>
        <v/>
      </c>
      <c r="L1149" s="53"/>
      <c r="M1149" s="52" t="str">
        <f>IFERROR(INDEX('     2022    '!R:R,MATCH('Order Summary'!$A1149,'     2022    '!$AN:$AN,0)),"")</f>
        <v/>
      </c>
      <c r="N1149" s="52" t="str">
        <f>IFERROR(INDEX('     2022    '!V:V,MATCH('Order Summary'!$A1149,'     2022    '!$AN:$AN,0)),"")</f>
        <v/>
      </c>
      <c r="O1149" s="52" t="str">
        <f>IFERROR(INDEX('     2022    '!S:S,MATCH('Order Summary'!$A1149,'     2022    '!$AN:$AN,0)),"")</f>
        <v/>
      </c>
      <c r="P1149" s="96" t="str">
        <f t="shared" si="68"/>
        <v/>
      </c>
      <c r="R1149" s="9"/>
      <c r="S1149" s="9"/>
      <c r="T1149" s="9"/>
      <c r="U1149" s="9"/>
      <c r="V1149" s="9"/>
      <c r="W1149" s="9"/>
      <c r="X1149" s="9"/>
      <c r="Y1149" s="9"/>
      <c r="Z1149" s="9"/>
      <c r="AA1149" s="9"/>
      <c r="AB1149" s="9"/>
      <c r="AC1149" s="9"/>
      <c r="AD1149" s="9"/>
      <c r="AE1149" s="9"/>
      <c r="AF1149" s="9"/>
      <c r="AG1149" s="9"/>
      <c r="AH1149" s="9"/>
      <c r="AI1149" s="9"/>
      <c r="AJ1149" s="9"/>
      <c r="AK1149" s="9"/>
      <c r="AL1149" s="9"/>
      <c r="AM1149" s="9"/>
      <c r="AN1149" s="9"/>
      <c r="AO1149" s="9"/>
      <c r="AP1149" s="9"/>
      <c r="AQ1149" s="9"/>
      <c r="AR1149" s="9"/>
      <c r="AS1149" s="9"/>
      <c r="AT1149" s="9"/>
      <c r="AU1149" s="9"/>
      <c r="AV1149" s="9"/>
      <c r="AW1149" s="9"/>
      <c r="AX1149" s="9"/>
      <c r="AY1149" s="9"/>
      <c r="AZ1149" s="9"/>
      <c r="BA1149" s="9"/>
      <c r="BB1149" s="9"/>
      <c r="BC1149" s="9"/>
      <c r="BD1149" s="9"/>
      <c r="BE1149" s="9"/>
      <c r="BF1149" s="9"/>
      <c r="BG1149" s="9"/>
      <c r="BH1149" s="9"/>
      <c r="BI1149" s="9"/>
      <c r="BJ1149" s="9"/>
      <c r="BK1149" s="9"/>
      <c r="BL1149" s="9"/>
      <c r="BM1149" s="9"/>
      <c r="BN1149" s="9"/>
      <c r="BO1149" s="9"/>
      <c r="BP1149" s="9"/>
      <c r="BQ1149" s="9"/>
      <c r="BR1149" s="9"/>
      <c r="BS1149" s="9"/>
      <c r="BT1149" s="9"/>
      <c r="BU1149" s="9"/>
      <c r="BV1149" s="9"/>
      <c r="BW1149" s="9"/>
      <c r="BX1149" s="9"/>
      <c r="BY1149" s="9"/>
      <c r="BZ1149" s="9"/>
    </row>
    <row r="1150" spans="1:78">
      <c r="A1150" s="50">
        <f t="shared" si="71"/>
        <v>1139</v>
      </c>
      <c r="C1150" s="11" t="str">
        <f>IFERROR(INDEX('     2022    '!D:D,MATCH('Order Summary'!$A1150,'     2022    '!$AN:$AN,0)),"")</f>
        <v/>
      </c>
      <c r="D1150" s="11" t="str">
        <f>IFERROR(INDEX('     2022    '!C:C,MATCH('Order Summary'!$A1150,'     2022    '!$AN:$AN,0)),"")</f>
        <v/>
      </c>
      <c r="E1150" s="11" t="str">
        <f>IFERROR(INDEX('     2022    '!E:E,MATCH('Order Summary'!$A1150,'     2022    '!$AN:$AN,0)),"")</f>
        <v/>
      </c>
      <c r="F1150" s="96">
        <f>IFERROR(INDEX('     2022    '!AY:AY,MATCH($A1150,'     2022    '!$AN:$AN,0)),0)</f>
        <v>0</v>
      </c>
      <c r="G1150" s="180" t="str">
        <f>IFERROR(IF($O$3&gt;68,INDEX('     2022    '!I:I,MATCH($A1150,'     2022    '!$AN:$AN,0))*(1-'     2022    '!$BA$1),INDEX('     2022    '!I:I,MATCH($A1150,'     2022    '!$AN:$AN,0))),"")</f>
        <v/>
      </c>
      <c r="H1150" s="96">
        <f>IFERROR(INDEX('     2022    '!AZ:AZ,MATCH($A1150,'     2022    '!$AN:$AN,0)),0)</f>
        <v>0</v>
      </c>
      <c r="I1150" s="180" t="str">
        <f>IFERROR(IF($O$3&gt;68,INDEX('     2022    '!M:M,MATCH($A1150,'     2022    '!$AN:$AN,0))*(1-'     2022    '!$BA$1),INDEX('     2022    '!M:M,MATCH($A1150,'     2022    '!$AN:$AN,0))),"")</f>
        <v/>
      </c>
      <c r="J1150" s="181">
        <f t="shared" si="69"/>
        <v>0</v>
      </c>
      <c r="K1150" s="182" t="str">
        <f t="shared" si="70"/>
        <v/>
      </c>
      <c r="L1150" s="53"/>
      <c r="M1150" s="52" t="str">
        <f>IFERROR(INDEX('     2022    '!R:R,MATCH('Order Summary'!$A1150,'     2022    '!$AN:$AN,0)),"")</f>
        <v/>
      </c>
      <c r="N1150" s="52" t="str">
        <f>IFERROR(INDEX('     2022    '!V:V,MATCH('Order Summary'!$A1150,'     2022    '!$AN:$AN,0)),"")</f>
        <v/>
      </c>
      <c r="O1150" s="52" t="str">
        <f>IFERROR(INDEX('     2022    '!S:S,MATCH('Order Summary'!$A1150,'     2022    '!$AN:$AN,0)),"")</f>
        <v/>
      </c>
      <c r="P1150" s="96" t="str">
        <f t="shared" si="68"/>
        <v/>
      </c>
      <c r="R1150" s="9"/>
      <c r="S1150" s="9"/>
      <c r="T1150" s="9"/>
      <c r="U1150" s="9"/>
      <c r="V1150" s="9"/>
      <c r="W1150" s="9"/>
      <c r="X1150" s="9"/>
      <c r="Y1150" s="9"/>
      <c r="Z1150" s="9"/>
      <c r="AA1150" s="9"/>
      <c r="AB1150" s="9"/>
      <c r="AC1150" s="9"/>
      <c r="AD1150" s="9"/>
      <c r="AE1150" s="9"/>
      <c r="AF1150" s="9"/>
      <c r="AG1150" s="9"/>
      <c r="AH1150" s="9"/>
      <c r="AI1150" s="9"/>
      <c r="AJ1150" s="9"/>
      <c r="AK1150" s="9"/>
      <c r="AL1150" s="9"/>
      <c r="AM1150" s="9"/>
      <c r="AN1150" s="9"/>
      <c r="AO1150" s="9"/>
      <c r="AP1150" s="9"/>
      <c r="AQ1150" s="9"/>
      <c r="AR1150" s="9"/>
      <c r="AS1150" s="9"/>
      <c r="AT1150" s="9"/>
      <c r="AU1150" s="9"/>
      <c r="AV1150" s="9"/>
      <c r="AW1150" s="9"/>
      <c r="AX1150" s="9"/>
      <c r="AY1150" s="9"/>
      <c r="AZ1150" s="9"/>
      <c r="BA1150" s="9"/>
      <c r="BB1150" s="9"/>
      <c r="BC1150" s="9"/>
      <c r="BD1150" s="9"/>
      <c r="BE1150" s="9"/>
      <c r="BF1150" s="9"/>
      <c r="BG1150" s="9"/>
      <c r="BH1150" s="9"/>
      <c r="BI1150" s="9"/>
      <c r="BJ1150" s="9"/>
      <c r="BK1150" s="9"/>
      <c r="BL1150" s="9"/>
      <c r="BM1150" s="9"/>
      <c r="BN1150" s="9"/>
      <c r="BO1150" s="9"/>
      <c r="BP1150" s="9"/>
      <c r="BQ1150" s="9"/>
      <c r="BR1150" s="9"/>
      <c r="BS1150" s="9"/>
      <c r="BT1150" s="9"/>
      <c r="BU1150" s="9"/>
      <c r="BV1150" s="9"/>
      <c r="BW1150" s="9"/>
      <c r="BX1150" s="9"/>
      <c r="BY1150" s="9"/>
      <c r="BZ1150" s="9"/>
    </row>
    <row r="1151" spans="1:78">
      <c r="A1151" s="50">
        <f t="shared" si="71"/>
        <v>1140</v>
      </c>
      <c r="C1151" s="11" t="str">
        <f>IFERROR(INDEX('     2022    '!D:D,MATCH('Order Summary'!$A1151,'     2022    '!$AN:$AN,0)),"")</f>
        <v/>
      </c>
      <c r="D1151" s="11" t="str">
        <f>IFERROR(INDEX('     2022    '!C:C,MATCH('Order Summary'!$A1151,'     2022    '!$AN:$AN,0)),"")</f>
        <v/>
      </c>
      <c r="E1151" s="11" t="str">
        <f>IFERROR(INDEX('     2022    '!E:E,MATCH('Order Summary'!$A1151,'     2022    '!$AN:$AN,0)),"")</f>
        <v/>
      </c>
      <c r="F1151" s="96">
        <f>IFERROR(INDEX('     2022    '!AY:AY,MATCH($A1151,'     2022    '!$AN:$AN,0)),0)</f>
        <v>0</v>
      </c>
      <c r="G1151" s="180" t="str">
        <f>IFERROR(IF($O$3&gt;68,INDEX('     2022    '!I:I,MATCH($A1151,'     2022    '!$AN:$AN,0))*(1-'     2022    '!$BA$1),INDEX('     2022    '!I:I,MATCH($A1151,'     2022    '!$AN:$AN,0))),"")</f>
        <v/>
      </c>
      <c r="H1151" s="96">
        <f>IFERROR(INDEX('     2022    '!AZ:AZ,MATCH($A1151,'     2022    '!$AN:$AN,0)),0)</f>
        <v>0</v>
      </c>
      <c r="I1151" s="180" t="str">
        <f>IFERROR(IF($O$3&gt;68,INDEX('     2022    '!M:M,MATCH($A1151,'     2022    '!$AN:$AN,0))*(1-'     2022    '!$BA$1),INDEX('     2022    '!M:M,MATCH($A1151,'     2022    '!$AN:$AN,0))),"")</f>
        <v/>
      </c>
      <c r="J1151" s="181">
        <f t="shared" si="69"/>
        <v>0</v>
      </c>
      <c r="K1151" s="182" t="str">
        <f t="shared" si="70"/>
        <v/>
      </c>
      <c r="L1151" s="53"/>
      <c r="M1151" s="52" t="str">
        <f>IFERROR(INDEX('     2022    '!R:R,MATCH('Order Summary'!$A1151,'     2022    '!$AN:$AN,0)),"")</f>
        <v/>
      </c>
      <c r="N1151" s="52" t="str">
        <f>IFERROR(INDEX('     2022    '!V:V,MATCH('Order Summary'!$A1151,'     2022    '!$AN:$AN,0)),"")</f>
        <v/>
      </c>
      <c r="O1151" s="52" t="str">
        <f>IFERROR(INDEX('     2022    '!S:S,MATCH('Order Summary'!$A1151,'     2022    '!$AN:$AN,0)),"")</f>
        <v/>
      </c>
      <c r="P1151" s="96" t="str">
        <f t="shared" si="68"/>
        <v/>
      </c>
      <c r="R1151" s="9"/>
      <c r="S1151" s="9"/>
      <c r="T1151" s="9"/>
      <c r="U1151" s="9"/>
      <c r="V1151" s="9"/>
      <c r="W1151" s="9"/>
      <c r="X1151" s="9"/>
      <c r="Y1151" s="9"/>
      <c r="Z1151" s="9"/>
      <c r="AA1151" s="9"/>
      <c r="AB1151" s="9"/>
      <c r="AC1151" s="9"/>
      <c r="AD1151" s="9"/>
      <c r="AE1151" s="9"/>
      <c r="AF1151" s="9"/>
      <c r="AG1151" s="9"/>
      <c r="AH1151" s="9"/>
      <c r="AI1151" s="9"/>
      <c r="AJ1151" s="9"/>
      <c r="AK1151" s="9"/>
      <c r="AL1151" s="9"/>
      <c r="AM1151" s="9"/>
      <c r="AN1151" s="9"/>
      <c r="AO1151" s="9"/>
      <c r="AP1151" s="9"/>
      <c r="AQ1151" s="9"/>
      <c r="AR1151" s="9"/>
      <c r="AS1151" s="9"/>
      <c r="AT1151" s="9"/>
      <c r="AU1151" s="9"/>
      <c r="AV1151" s="9"/>
      <c r="AW1151" s="9"/>
      <c r="AX1151" s="9"/>
      <c r="AY1151" s="9"/>
      <c r="AZ1151" s="9"/>
      <c r="BA1151" s="9"/>
      <c r="BB1151" s="9"/>
      <c r="BC1151" s="9"/>
      <c r="BD1151" s="9"/>
      <c r="BE1151" s="9"/>
      <c r="BF1151" s="9"/>
      <c r="BG1151" s="9"/>
      <c r="BH1151" s="9"/>
      <c r="BI1151" s="9"/>
      <c r="BJ1151" s="9"/>
      <c r="BK1151" s="9"/>
      <c r="BL1151" s="9"/>
      <c r="BM1151" s="9"/>
      <c r="BN1151" s="9"/>
      <c r="BO1151" s="9"/>
      <c r="BP1151" s="9"/>
      <c r="BQ1151" s="9"/>
      <c r="BR1151" s="9"/>
      <c r="BS1151" s="9"/>
      <c r="BT1151" s="9"/>
      <c r="BU1151" s="9"/>
      <c r="BV1151" s="9"/>
      <c r="BW1151" s="9"/>
      <c r="BX1151" s="9"/>
      <c r="BY1151" s="9"/>
      <c r="BZ1151" s="9"/>
    </row>
    <row r="1152" spans="1:78">
      <c r="A1152" s="50">
        <f t="shared" si="71"/>
        <v>1141</v>
      </c>
      <c r="C1152" s="11" t="str">
        <f>IFERROR(INDEX('     2022    '!D:D,MATCH('Order Summary'!$A1152,'     2022    '!$AN:$AN,0)),"")</f>
        <v/>
      </c>
      <c r="D1152" s="11" t="str">
        <f>IFERROR(INDEX('     2022    '!C:C,MATCH('Order Summary'!$A1152,'     2022    '!$AN:$AN,0)),"")</f>
        <v/>
      </c>
      <c r="E1152" s="11" t="str">
        <f>IFERROR(INDEX('     2022    '!E:E,MATCH('Order Summary'!$A1152,'     2022    '!$AN:$AN,0)),"")</f>
        <v/>
      </c>
      <c r="F1152" s="96">
        <f>IFERROR(INDEX('     2022    '!AY:AY,MATCH($A1152,'     2022    '!$AN:$AN,0)),0)</f>
        <v>0</v>
      </c>
      <c r="G1152" s="180" t="str">
        <f>IFERROR(IF($O$3&gt;68,INDEX('     2022    '!I:I,MATCH($A1152,'     2022    '!$AN:$AN,0))*(1-'     2022    '!$BA$1),INDEX('     2022    '!I:I,MATCH($A1152,'     2022    '!$AN:$AN,0))),"")</f>
        <v/>
      </c>
      <c r="H1152" s="96">
        <f>IFERROR(INDEX('     2022    '!AZ:AZ,MATCH($A1152,'     2022    '!$AN:$AN,0)),0)</f>
        <v>0</v>
      </c>
      <c r="I1152" s="180" t="str">
        <f>IFERROR(IF($O$3&gt;68,INDEX('     2022    '!M:M,MATCH($A1152,'     2022    '!$AN:$AN,0))*(1-'     2022    '!$BA$1),INDEX('     2022    '!M:M,MATCH($A1152,'     2022    '!$AN:$AN,0))),"")</f>
        <v/>
      </c>
      <c r="J1152" s="181">
        <f t="shared" si="69"/>
        <v>0</v>
      </c>
      <c r="K1152" s="182" t="str">
        <f t="shared" si="70"/>
        <v/>
      </c>
      <c r="L1152" s="53"/>
      <c r="M1152" s="52" t="str">
        <f>IFERROR(INDEX('     2022    '!R:R,MATCH('Order Summary'!$A1152,'     2022    '!$AN:$AN,0)),"")</f>
        <v/>
      </c>
      <c r="N1152" s="52" t="str">
        <f>IFERROR(INDEX('     2022    '!V:V,MATCH('Order Summary'!$A1152,'     2022    '!$AN:$AN,0)),"")</f>
        <v/>
      </c>
      <c r="O1152" s="52" t="str">
        <f>IFERROR(INDEX('     2022    '!S:S,MATCH('Order Summary'!$A1152,'     2022    '!$AN:$AN,0)),"")</f>
        <v/>
      </c>
      <c r="P1152" s="96" t="str">
        <f t="shared" si="68"/>
        <v/>
      </c>
      <c r="R1152" s="9"/>
      <c r="S1152" s="9"/>
      <c r="T1152" s="9"/>
      <c r="U1152" s="9"/>
      <c r="V1152" s="9"/>
      <c r="W1152" s="9"/>
      <c r="X1152" s="9"/>
      <c r="Y1152" s="9"/>
      <c r="Z1152" s="9"/>
      <c r="AA1152" s="9"/>
      <c r="AB1152" s="9"/>
      <c r="AC1152" s="9"/>
      <c r="AD1152" s="9"/>
      <c r="AE1152" s="9"/>
      <c r="AF1152" s="9"/>
      <c r="AG1152" s="9"/>
      <c r="AH1152" s="9"/>
      <c r="AI1152" s="9"/>
      <c r="AJ1152" s="9"/>
      <c r="AK1152" s="9"/>
      <c r="AL1152" s="9"/>
      <c r="AM1152" s="9"/>
      <c r="AN1152" s="9"/>
      <c r="AO1152" s="9"/>
      <c r="AP1152" s="9"/>
      <c r="AQ1152" s="9"/>
      <c r="AR1152" s="9"/>
      <c r="AS1152" s="9"/>
      <c r="AT1152" s="9"/>
      <c r="AU1152" s="9"/>
      <c r="AV1152" s="9"/>
      <c r="AW1152" s="9"/>
      <c r="AX1152" s="9"/>
      <c r="AY1152" s="9"/>
      <c r="AZ1152" s="9"/>
      <c r="BA1152" s="9"/>
      <c r="BB1152" s="9"/>
      <c r="BC1152" s="9"/>
      <c r="BD1152" s="9"/>
      <c r="BE1152" s="9"/>
      <c r="BF1152" s="9"/>
      <c r="BG1152" s="9"/>
      <c r="BH1152" s="9"/>
      <c r="BI1152" s="9"/>
      <c r="BJ1152" s="9"/>
      <c r="BK1152" s="9"/>
      <c r="BL1152" s="9"/>
      <c r="BM1152" s="9"/>
      <c r="BN1152" s="9"/>
      <c r="BO1152" s="9"/>
      <c r="BP1152" s="9"/>
      <c r="BQ1152" s="9"/>
      <c r="BR1152" s="9"/>
      <c r="BS1152" s="9"/>
      <c r="BT1152" s="9"/>
      <c r="BU1152" s="9"/>
      <c r="BV1152" s="9"/>
      <c r="BW1152" s="9"/>
      <c r="BX1152" s="9"/>
      <c r="BY1152" s="9"/>
      <c r="BZ1152" s="9"/>
    </row>
    <row r="1153" spans="1:78">
      <c r="A1153" s="50">
        <f t="shared" si="71"/>
        <v>1142</v>
      </c>
      <c r="C1153" s="11" t="str">
        <f>IFERROR(INDEX('     2022    '!D:D,MATCH('Order Summary'!$A1153,'     2022    '!$AN:$AN,0)),"")</f>
        <v/>
      </c>
      <c r="D1153" s="11" t="str">
        <f>IFERROR(INDEX('     2022    '!C:C,MATCH('Order Summary'!$A1153,'     2022    '!$AN:$AN,0)),"")</f>
        <v/>
      </c>
      <c r="E1153" s="11" t="str">
        <f>IFERROR(INDEX('     2022    '!E:E,MATCH('Order Summary'!$A1153,'     2022    '!$AN:$AN,0)),"")</f>
        <v/>
      </c>
      <c r="F1153" s="96">
        <f>IFERROR(INDEX('     2022    '!AY:AY,MATCH($A1153,'     2022    '!$AN:$AN,0)),0)</f>
        <v>0</v>
      </c>
      <c r="G1153" s="180" t="str">
        <f>IFERROR(IF($O$3&gt;68,INDEX('     2022    '!I:I,MATCH($A1153,'     2022    '!$AN:$AN,0))*(1-'     2022    '!$BA$1),INDEX('     2022    '!I:I,MATCH($A1153,'     2022    '!$AN:$AN,0))),"")</f>
        <v/>
      </c>
      <c r="H1153" s="96">
        <f>IFERROR(INDEX('     2022    '!AZ:AZ,MATCH($A1153,'     2022    '!$AN:$AN,0)),0)</f>
        <v>0</v>
      </c>
      <c r="I1153" s="180" t="str">
        <f>IFERROR(IF($O$3&gt;68,INDEX('     2022    '!M:M,MATCH($A1153,'     2022    '!$AN:$AN,0))*(1-'     2022    '!$BA$1),INDEX('     2022    '!M:M,MATCH($A1153,'     2022    '!$AN:$AN,0))),"")</f>
        <v/>
      </c>
      <c r="J1153" s="181">
        <f t="shared" si="69"/>
        <v>0</v>
      </c>
      <c r="K1153" s="182" t="str">
        <f t="shared" si="70"/>
        <v/>
      </c>
      <c r="L1153" s="53"/>
      <c r="M1153" s="52" t="str">
        <f>IFERROR(INDEX('     2022    '!R:R,MATCH('Order Summary'!$A1153,'     2022    '!$AN:$AN,0)),"")</f>
        <v/>
      </c>
      <c r="N1153" s="52" t="str">
        <f>IFERROR(INDEX('     2022    '!V:V,MATCH('Order Summary'!$A1153,'     2022    '!$AN:$AN,0)),"")</f>
        <v/>
      </c>
      <c r="O1153" s="52" t="str">
        <f>IFERROR(INDEX('     2022    '!S:S,MATCH('Order Summary'!$A1153,'     2022    '!$AN:$AN,0)),"")</f>
        <v/>
      </c>
      <c r="P1153" s="96" t="str">
        <f t="shared" si="68"/>
        <v/>
      </c>
      <c r="R1153" s="9"/>
      <c r="S1153" s="9"/>
      <c r="T1153" s="9"/>
      <c r="U1153" s="9"/>
      <c r="V1153" s="9"/>
      <c r="W1153" s="9"/>
      <c r="X1153" s="9"/>
      <c r="Y1153" s="9"/>
      <c r="Z1153" s="9"/>
      <c r="AA1153" s="9"/>
      <c r="AB1153" s="9"/>
      <c r="AC1153" s="9"/>
      <c r="AD1153" s="9"/>
      <c r="AE1153" s="9"/>
      <c r="AF1153" s="9"/>
      <c r="AG1153" s="9"/>
      <c r="AH1153" s="9"/>
      <c r="AI1153" s="9"/>
      <c r="AJ1153" s="9"/>
      <c r="AK1153" s="9"/>
      <c r="AL1153" s="9"/>
      <c r="AM1153" s="9"/>
      <c r="AN1153" s="9"/>
      <c r="AO1153" s="9"/>
      <c r="AP1153" s="9"/>
      <c r="AQ1153" s="9"/>
      <c r="AR1153" s="9"/>
      <c r="AS1153" s="9"/>
      <c r="AT1153" s="9"/>
      <c r="AU1153" s="9"/>
      <c r="AV1153" s="9"/>
      <c r="AW1153" s="9"/>
      <c r="AX1153" s="9"/>
      <c r="AY1153" s="9"/>
      <c r="AZ1153" s="9"/>
      <c r="BA1153" s="9"/>
      <c r="BB1153" s="9"/>
      <c r="BC1153" s="9"/>
      <c r="BD1153" s="9"/>
      <c r="BE1153" s="9"/>
      <c r="BF1153" s="9"/>
      <c r="BG1153" s="9"/>
      <c r="BH1153" s="9"/>
      <c r="BI1153" s="9"/>
      <c r="BJ1153" s="9"/>
      <c r="BK1153" s="9"/>
      <c r="BL1153" s="9"/>
      <c r="BM1153" s="9"/>
      <c r="BN1153" s="9"/>
      <c r="BO1153" s="9"/>
      <c r="BP1153" s="9"/>
      <c r="BQ1153" s="9"/>
      <c r="BR1153" s="9"/>
      <c r="BS1153" s="9"/>
      <c r="BT1153" s="9"/>
      <c r="BU1153" s="9"/>
      <c r="BV1153" s="9"/>
      <c r="BW1153" s="9"/>
      <c r="BX1153" s="9"/>
      <c r="BY1153" s="9"/>
      <c r="BZ1153" s="9"/>
    </row>
    <row r="1154" spans="1:78">
      <c r="A1154" s="50">
        <f t="shared" si="71"/>
        <v>1143</v>
      </c>
      <c r="C1154" s="11" t="str">
        <f>IFERROR(INDEX('     2022    '!D:D,MATCH('Order Summary'!$A1154,'     2022    '!$AN:$AN,0)),"")</f>
        <v/>
      </c>
      <c r="D1154" s="11" t="str">
        <f>IFERROR(INDEX('     2022    '!C:C,MATCH('Order Summary'!$A1154,'     2022    '!$AN:$AN,0)),"")</f>
        <v/>
      </c>
      <c r="E1154" s="11" t="str">
        <f>IFERROR(INDEX('     2022    '!E:E,MATCH('Order Summary'!$A1154,'     2022    '!$AN:$AN,0)),"")</f>
        <v/>
      </c>
      <c r="F1154" s="96">
        <f>IFERROR(INDEX('     2022    '!AY:AY,MATCH($A1154,'     2022    '!$AN:$AN,0)),0)</f>
        <v>0</v>
      </c>
      <c r="G1154" s="180" t="str">
        <f>IFERROR(IF($O$3&gt;68,INDEX('     2022    '!I:I,MATCH($A1154,'     2022    '!$AN:$AN,0))*(1-'     2022    '!$BA$1),INDEX('     2022    '!I:I,MATCH($A1154,'     2022    '!$AN:$AN,0))),"")</f>
        <v/>
      </c>
      <c r="H1154" s="96">
        <f>IFERROR(INDEX('     2022    '!AZ:AZ,MATCH($A1154,'     2022    '!$AN:$AN,0)),0)</f>
        <v>0</v>
      </c>
      <c r="I1154" s="180" t="str">
        <f>IFERROR(IF($O$3&gt;68,INDEX('     2022    '!M:M,MATCH($A1154,'     2022    '!$AN:$AN,0))*(1-'     2022    '!$BA$1),INDEX('     2022    '!M:M,MATCH($A1154,'     2022    '!$AN:$AN,0))),"")</f>
        <v/>
      </c>
      <c r="J1154" s="181">
        <f t="shared" si="69"/>
        <v>0</v>
      </c>
      <c r="K1154" s="182" t="str">
        <f t="shared" si="70"/>
        <v/>
      </c>
      <c r="L1154" s="53"/>
      <c r="M1154" s="52" t="str">
        <f>IFERROR(INDEX('     2022    '!R:R,MATCH('Order Summary'!$A1154,'     2022    '!$AN:$AN,0)),"")</f>
        <v/>
      </c>
      <c r="N1154" s="52" t="str">
        <f>IFERROR(INDEX('     2022    '!V:V,MATCH('Order Summary'!$A1154,'     2022    '!$AN:$AN,0)),"")</f>
        <v/>
      </c>
      <c r="O1154" s="52" t="str">
        <f>IFERROR(INDEX('     2022    '!S:S,MATCH('Order Summary'!$A1154,'     2022    '!$AN:$AN,0)),"")</f>
        <v/>
      </c>
      <c r="P1154" s="96" t="str">
        <f t="shared" si="68"/>
        <v/>
      </c>
      <c r="R1154" s="9"/>
      <c r="S1154" s="9"/>
      <c r="T1154" s="9"/>
      <c r="U1154" s="9"/>
      <c r="V1154" s="9"/>
      <c r="W1154" s="9"/>
      <c r="X1154" s="9"/>
      <c r="Y1154" s="9"/>
      <c r="Z1154" s="9"/>
      <c r="AA1154" s="9"/>
      <c r="AB1154" s="9"/>
      <c r="AC1154" s="9"/>
      <c r="AD1154" s="9"/>
      <c r="AE1154" s="9"/>
      <c r="AF1154" s="9"/>
      <c r="AG1154" s="9"/>
      <c r="AH1154" s="9"/>
      <c r="AI1154" s="9"/>
      <c r="AJ1154" s="9"/>
      <c r="AK1154" s="9"/>
      <c r="AL1154" s="9"/>
      <c r="AM1154" s="9"/>
      <c r="AN1154" s="9"/>
      <c r="AO1154" s="9"/>
      <c r="AP1154" s="9"/>
      <c r="AQ1154" s="9"/>
      <c r="AR1154" s="9"/>
      <c r="AS1154" s="9"/>
      <c r="AT1154" s="9"/>
      <c r="AU1154" s="9"/>
      <c r="AV1154" s="9"/>
      <c r="AW1154" s="9"/>
      <c r="AX1154" s="9"/>
      <c r="AY1154" s="9"/>
      <c r="AZ1154" s="9"/>
      <c r="BA1154" s="9"/>
      <c r="BB1154" s="9"/>
      <c r="BC1154" s="9"/>
      <c r="BD1154" s="9"/>
      <c r="BE1154" s="9"/>
      <c r="BF1154" s="9"/>
      <c r="BG1154" s="9"/>
      <c r="BH1154" s="9"/>
      <c r="BI1154" s="9"/>
      <c r="BJ1154" s="9"/>
      <c r="BK1154" s="9"/>
      <c r="BL1154" s="9"/>
      <c r="BM1154" s="9"/>
      <c r="BN1154" s="9"/>
      <c r="BO1154" s="9"/>
      <c r="BP1154" s="9"/>
      <c r="BQ1154" s="9"/>
      <c r="BR1154" s="9"/>
      <c r="BS1154" s="9"/>
      <c r="BT1154" s="9"/>
      <c r="BU1154" s="9"/>
      <c r="BV1154" s="9"/>
      <c r="BW1154" s="9"/>
      <c r="BX1154" s="9"/>
      <c r="BY1154" s="9"/>
      <c r="BZ1154" s="9"/>
    </row>
    <row r="1155" spans="1:78">
      <c r="A1155" s="50">
        <f t="shared" si="71"/>
        <v>1144</v>
      </c>
      <c r="C1155" s="11" t="str">
        <f>IFERROR(INDEX('     2022    '!D:D,MATCH('Order Summary'!$A1155,'     2022    '!$AN:$AN,0)),"")</f>
        <v/>
      </c>
      <c r="D1155" s="11" t="str">
        <f>IFERROR(INDEX('     2022    '!C:C,MATCH('Order Summary'!$A1155,'     2022    '!$AN:$AN,0)),"")</f>
        <v/>
      </c>
      <c r="E1155" s="11" t="str">
        <f>IFERROR(INDEX('     2022    '!E:E,MATCH('Order Summary'!$A1155,'     2022    '!$AN:$AN,0)),"")</f>
        <v/>
      </c>
      <c r="F1155" s="96">
        <f>IFERROR(INDEX('     2022    '!AY:AY,MATCH($A1155,'     2022    '!$AN:$AN,0)),0)</f>
        <v>0</v>
      </c>
      <c r="G1155" s="180" t="str">
        <f>IFERROR(IF($O$3&gt;68,INDEX('     2022    '!I:I,MATCH($A1155,'     2022    '!$AN:$AN,0))*(1-'     2022    '!$BA$1),INDEX('     2022    '!I:I,MATCH($A1155,'     2022    '!$AN:$AN,0))),"")</f>
        <v/>
      </c>
      <c r="H1155" s="96">
        <f>IFERROR(INDEX('     2022    '!AZ:AZ,MATCH($A1155,'     2022    '!$AN:$AN,0)),0)</f>
        <v>0</v>
      </c>
      <c r="I1155" s="180" t="str">
        <f>IFERROR(IF($O$3&gt;68,INDEX('     2022    '!M:M,MATCH($A1155,'     2022    '!$AN:$AN,0))*(1-'     2022    '!$BA$1),INDEX('     2022    '!M:M,MATCH($A1155,'     2022    '!$AN:$AN,0))),"")</f>
        <v/>
      </c>
      <c r="J1155" s="181">
        <f t="shared" si="69"/>
        <v>0</v>
      </c>
      <c r="K1155" s="182" t="str">
        <f t="shared" si="70"/>
        <v/>
      </c>
      <c r="L1155" s="53"/>
      <c r="M1155" s="52" t="str">
        <f>IFERROR(INDEX('     2022    '!R:R,MATCH('Order Summary'!$A1155,'     2022    '!$AN:$AN,0)),"")</f>
        <v/>
      </c>
      <c r="N1155" s="52" t="str">
        <f>IFERROR(INDEX('     2022    '!V:V,MATCH('Order Summary'!$A1155,'     2022    '!$AN:$AN,0)),"")</f>
        <v/>
      </c>
      <c r="O1155" s="52" t="str">
        <f>IFERROR(INDEX('     2022    '!S:S,MATCH('Order Summary'!$A1155,'     2022    '!$AN:$AN,0)),"")</f>
        <v/>
      </c>
      <c r="P1155" s="96" t="str">
        <f t="shared" si="68"/>
        <v/>
      </c>
      <c r="R1155" s="9"/>
      <c r="S1155" s="9"/>
      <c r="T1155" s="9"/>
      <c r="U1155" s="9"/>
      <c r="V1155" s="9"/>
      <c r="W1155" s="9"/>
      <c r="X1155" s="9"/>
      <c r="Y1155" s="9"/>
      <c r="Z1155" s="9"/>
      <c r="AA1155" s="9"/>
      <c r="AB1155" s="9"/>
      <c r="AC1155" s="9"/>
      <c r="AD1155" s="9"/>
      <c r="AE1155" s="9"/>
      <c r="AF1155" s="9"/>
      <c r="AG1155" s="9"/>
      <c r="AH1155" s="9"/>
      <c r="AI1155" s="9"/>
      <c r="AJ1155" s="9"/>
      <c r="AK1155" s="9"/>
      <c r="AL1155" s="9"/>
      <c r="AM1155" s="9"/>
      <c r="AN1155" s="9"/>
      <c r="AO1155" s="9"/>
      <c r="AP1155" s="9"/>
      <c r="AQ1155" s="9"/>
      <c r="AR1155" s="9"/>
      <c r="AS1155" s="9"/>
      <c r="AT1155" s="9"/>
      <c r="AU1155" s="9"/>
      <c r="AV1155" s="9"/>
      <c r="AW1155" s="9"/>
      <c r="AX1155" s="9"/>
      <c r="AY1155" s="9"/>
      <c r="AZ1155" s="9"/>
      <c r="BA1155" s="9"/>
      <c r="BB1155" s="9"/>
      <c r="BC1155" s="9"/>
      <c r="BD1155" s="9"/>
      <c r="BE1155" s="9"/>
      <c r="BF1155" s="9"/>
      <c r="BG1155" s="9"/>
      <c r="BH1155" s="9"/>
      <c r="BI1155" s="9"/>
      <c r="BJ1155" s="9"/>
      <c r="BK1155" s="9"/>
      <c r="BL1155" s="9"/>
      <c r="BM1155" s="9"/>
      <c r="BN1155" s="9"/>
      <c r="BO1155" s="9"/>
      <c r="BP1155" s="9"/>
      <c r="BQ1155" s="9"/>
      <c r="BR1155" s="9"/>
      <c r="BS1155" s="9"/>
      <c r="BT1155" s="9"/>
      <c r="BU1155" s="9"/>
      <c r="BV1155" s="9"/>
      <c r="BW1155" s="9"/>
      <c r="BX1155" s="9"/>
      <c r="BY1155" s="9"/>
      <c r="BZ1155" s="9"/>
    </row>
    <row r="1156" spans="1:78">
      <c r="A1156" s="50">
        <f t="shared" si="71"/>
        <v>1145</v>
      </c>
      <c r="C1156" s="11" t="str">
        <f>IFERROR(INDEX('     2022    '!D:D,MATCH('Order Summary'!$A1156,'     2022    '!$AN:$AN,0)),"")</f>
        <v/>
      </c>
      <c r="D1156" s="11" t="str">
        <f>IFERROR(INDEX('     2022    '!C:C,MATCH('Order Summary'!$A1156,'     2022    '!$AN:$AN,0)),"")</f>
        <v/>
      </c>
      <c r="E1156" s="11" t="str">
        <f>IFERROR(INDEX('     2022    '!E:E,MATCH('Order Summary'!$A1156,'     2022    '!$AN:$AN,0)),"")</f>
        <v/>
      </c>
      <c r="F1156" s="96">
        <f>IFERROR(INDEX('     2022    '!AY:AY,MATCH($A1156,'     2022    '!$AN:$AN,0)),0)</f>
        <v>0</v>
      </c>
      <c r="G1156" s="180" t="str">
        <f>IFERROR(IF($O$3&gt;68,INDEX('     2022    '!I:I,MATCH($A1156,'     2022    '!$AN:$AN,0))*(1-'     2022    '!$BA$1),INDEX('     2022    '!I:I,MATCH($A1156,'     2022    '!$AN:$AN,0))),"")</f>
        <v/>
      </c>
      <c r="H1156" s="96">
        <f>IFERROR(INDEX('     2022    '!AZ:AZ,MATCH($A1156,'     2022    '!$AN:$AN,0)),0)</f>
        <v>0</v>
      </c>
      <c r="I1156" s="180" t="str">
        <f>IFERROR(IF($O$3&gt;68,INDEX('     2022    '!M:M,MATCH($A1156,'     2022    '!$AN:$AN,0))*(1-'     2022    '!$BA$1),INDEX('     2022    '!M:M,MATCH($A1156,'     2022    '!$AN:$AN,0))),"")</f>
        <v/>
      </c>
      <c r="J1156" s="181">
        <f t="shared" si="69"/>
        <v>0</v>
      </c>
      <c r="K1156" s="182" t="str">
        <f t="shared" si="70"/>
        <v/>
      </c>
      <c r="L1156" s="53"/>
      <c r="M1156" s="52" t="str">
        <f>IFERROR(INDEX('     2022    '!R:R,MATCH('Order Summary'!$A1156,'     2022    '!$AN:$AN,0)),"")</f>
        <v/>
      </c>
      <c r="N1156" s="52" t="str">
        <f>IFERROR(INDEX('     2022    '!V:V,MATCH('Order Summary'!$A1156,'     2022    '!$AN:$AN,0)),"")</f>
        <v/>
      </c>
      <c r="O1156" s="52" t="str">
        <f>IFERROR(INDEX('     2022    '!S:S,MATCH('Order Summary'!$A1156,'     2022    '!$AN:$AN,0)),"")</f>
        <v/>
      </c>
      <c r="P1156" s="96" t="str">
        <f t="shared" si="68"/>
        <v/>
      </c>
      <c r="R1156" s="9"/>
      <c r="S1156" s="9"/>
      <c r="T1156" s="9"/>
      <c r="U1156" s="9"/>
      <c r="V1156" s="9"/>
      <c r="W1156" s="9"/>
      <c r="X1156" s="9"/>
      <c r="Y1156" s="9"/>
      <c r="Z1156" s="9"/>
      <c r="AA1156" s="9"/>
      <c r="AB1156" s="9"/>
      <c r="AC1156" s="9"/>
      <c r="AD1156" s="9"/>
      <c r="AE1156" s="9"/>
      <c r="AF1156" s="9"/>
      <c r="AG1156" s="9"/>
      <c r="AH1156" s="9"/>
      <c r="AI1156" s="9"/>
      <c r="AJ1156" s="9"/>
      <c r="AK1156" s="9"/>
      <c r="AL1156" s="9"/>
      <c r="AM1156" s="9"/>
      <c r="AN1156" s="9"/>
      <c r="AO1156" s="9"/>
      <c r="AP1156" s="9"/>
      <c r="AQ1156" s="9"/>
      <c r="AR1156" s="9"/>
      <c r="AS1156" s="9"/>
      <c r="AT1156" s="9"/>
      <c r="AU1156" s="9"/>
      <c r="AV1156" s="9"/>
      <c r="AW1156" s="9"/>
      <c r="AX1156" s="9"/>
      <c r="AY1156" s="9"/>
      <c r="AZ1156" s="9"/>
      <c r="BA1156" s="9"/>
      <c r="BB1156" s="9"/>
      <c r="BC1156" s="9"/>
      <c r="BD1156" s="9"/>
      <c r="BE1156" s="9"/>
      <c r="BF1156" s="9"/>
      <c r="BG1156" s="9"/>
      <c r="BH1156" s="9"/>
      <c r="BI1156" s="9"/>
      <c r="BJ1156" s="9"/>
      <c r="BK1156" s="9"/>
      <c r="BL1156" s="9"/>
      <c r="BM1156" s="9"/>
      <c r="BN1156" s="9"/>
      <c r="BO1156" s="9"/>
      <c r="BP1156" s="9"/>
      <c r="BQ1156" s="9"/>
      <c r="BR1156" s="9"/>
      <c r="BS1156" s="9"/>
      <c r="BT1156" s="9"/>
      <c r="BU1156" s="9"/>
      <c r="BV1156" s="9"/>
      <c r="BW1156" s="9"/>
      <c r="BX1156" s="9"/>
      <c r="BY1156" s="9"/>
      <c r="BZ1156" s="9"/>
    </row>
    <row r="1157" spans="1:78">
      <c r="A1157" s="50">
        <f t="shared" si="71"/>
        <v>1146</v>
      </c>
      <c r="C1157" s="11" t="str">
        <f>IFERROR(INDEX('     2022    '!D:D,MATCH('Order Summary'!$A1157,'     2022    '!$AN:$AN,0)),"")</f>
        <v/>
      </c>
      <c r="D1157" s="11" t="str">
        <f>IFERROR(INDEX('     2022    '!C:C,MATCH('Order Summary'!$A1157,'     2022    '!$AN:$AN,0)),"")</f>
        <v/>
      </c>
      <c r="E1157" s="11" t="str">
        <f>IFERROR(INDEX('     2022    '!E:E,MATCH('Order Summary'!$A1157,'     2022    '!$AN:$AN,0)),"")</f>
        <v/>
      </c>
      <c r="F1157" s="96">
        <f>IFERROR(INDEX('     2022    '!AY:AY,MATCH($A1157,'     2022    '!$AN:$AN,0)),0)</f>
        <v>0</v>
      </c>
      <c r="G1157" s="180" t="str">
        <f>IFERROR(IF($O$3&gt;68,INDEX('     2022    '!I:I,MATCH($A1157,'     2022    '!$AN:$AN,0))*(1-'     2022    '!$BA$1),INDEX('     2022    '!I:I,MATCH($A1157,'     2022    '!$AN:$AN,0))),"")</f>
        <v/>
      </c>
      <c r="H1157" s="96">
        <f>IFERROR(INDEX('     2022    '!AZ:AZ,MATCH($A1157,'     2022    '!$AN:$AN,0)),0)</f>
        <v>0</v>
      </c>
      <c r="I1157" s="180" t="str">
        <f>IFERROR(IF($O$3&gt;68,INDEX('     2022    '!M:M,MATCH($A1157,'     2022    '!$AN:$AN,0))*(1-'     2022    '!$BA$1),INDEX('     2022    '!M:M,MATCH($A1157,'     2022    '!$AN:$AN,0))),"")</f>
        <v/>
      </c>
      <c r="J1157" s="181">
        <f t="shared" si="69"/>
        <v>0</v>
      </c>
      <c r="K1157" s="182" t="str">
        <f t="shared" si="70"/>
        <v/>
      </c>
      <c r="L1157" s="53"/>
      <c r="M1157" s="52" t="str">
        <f>IFERROR(INDEX('     2022    '!R:R,MATCH('Order Summary'!$A1157,'     2022    '!$AN:$AN,0)),"")</f>
        <v/>
      </c>
      <c r="N1157" s="52" t="str">
        <f>IFERROR(INDEX('     2022    '!V:V,MATCH('Order Summary'!$A1157,'     2022    '!$AN:$AN,0)),"")</f>
        <v/>
      </c>
      <c r="O1157" s="52" t="str">
        <f>IFERROR(INDEX('     2022    '!S:S,MATCH('Order Summary'!$A1157,'     2022    '!$AN:$AN,0)),"")</f>
        <v/>
      </c>
      <c r="P1157" s="96" t="str">
        <f t="shared" si="68"/>
        <v/>
      </c>
      <c r="R1157" s="9"/>
      <c r="S1157" s="9"/>
      <c r="T1157" s="9"/>
      <c r="U1157" s="9"/>
      <c r="V1157" s="9"/>
      <c r="W1157" s="9"/>
      <c r="X1157" s="9"/>
      <c r="Y1157" s="9"/>
      <c r="Z1157" s="9"/>
      <c r="AA1157" s="9"/>
      <c r="AB1157" s="9"/>
      <c r="AC1157" s="9"/>
      <c r="AD1157" s="9"/>
      <c r="AE1157" s="9"/>
      <c r="AF1157" s="9"/>
      <c r="AG1157" s="9"/>
      <c r="AH1157" s="9"/>
      <c r="AI1157" s="9"/>
      <c r="AJ1157" s="9"/>
      <c r="AK1157" s="9"/>
      <c r="AL1157" s="9"/>
      <c r="AM1157" s="9"/>
      <c r="AN1157" s="9"/>
      <c r="AO1157" s="9"/>
      <c r="AP1157" s="9"/>
      <c r="AQ1157" s="9"/>
      <c r="AR1157" s="9"/>
      <c r="AS1157" s="9"/>
      <c r="AT1157" s="9"/>
      <c r="AU1157" s="9"/>
      <c r="AV1157" s="9"/>
      <c r="AW1157" s="9"/>
      <c r="AX1157" s="9"/>
      <c r="AY1157" s="9"/>
      <c r="AZ1157" s="9"/>
      <c r="BA1157" s="9"/>
      <c r="BB1157" s="9"/>
      <c r="BC1157" s="9"/>
      <c r="BD1157" s="9"/>
      <c r="BE1157" s="9"/>
      <c r="BF1157" s="9"/>
      <c r="BG1157" s="9"/>
      <c r="BH1157" s="9"/>
      <c r="BI1157" s="9"/>
      <c r="BJ1157" s="9"/>
      <c r="BK1157" s="9"/>
      <c r="BL1157" s="9"/>
      <c r="BM1157" s="9"/>
      <c r="BN1157" s="9"/>
      <c r="BO1157" s="9"/>
      <c r="BP1157" s="9"/>
      <c r="BQ1157" s="9"/>
      <c r="BR1157" s="9"/>
      <c r="BS1157" s="9"/>
      <c r="BT1157" s="9"/>
      <c r="BU1157" s="9"/>
      <c r="BV1157" s="9"/>
      <c r="BW1157" s="9"/>
      <c r="BX1157" s="9"/>
      <c r="BY1157" s="9"/>
      <c r="BZ1157" s="9"/>
    </row>
    <row r="1158" spans="1:78">
      <c r="A1158" s="50">
        <f t="shared" si="71"/>
        <v>1147</v>
      </c>
      <c r="C1158" s="11" t="str">
        <f>IFERROR(INDEX('     2022    '!D:D,MATCH('Order Summary'!$A1158,'     2022    '!$AN:$AN,0)),"")</f>
        <v/>
      </c>
      <c r="D1158" s="11" t="str">
        <f>IFERROR(INDEX('     2022    '!C:C,MATCH('Order Summary'!$A1158,'     2022    '!$AN:$AN,0)),"")</f>
        <v/>
      </c>
      <c r="E1158" s="11" t="str">
        <f>IFERROR(INDEX('     2022    '!E:E,MATCH('Order Summary'!$A1158,'     2022    '!$AN:$AN,0)),"")</f>
        <v/>
      </c>
      <c r="F1158" s="96">
        <f>IFERROR(INDEX('     2022    '!AY:AY,MATCH($A1158,'     2022    '!$AN:$AN,0)),0)</f>
        <v>0</v>
      </c>
      <c r="G1158" s="180" t="str">
        <f>IFERROR(IF($O$3&gt;68,INDEX('     2022    '!I:I,MATCH($A1158,'     2022    '!$AN:$AN,0))*(1-'     2022    '!$BA$1),INDEX('     2022    '!I:I,MATCH($A1158,'     2022    '!$AN:$AN,0))),"")</f>
        <v/>
      </c>
      <c r="H1158" s="96">
        <f>IFERROR(INDEX('     2022    '!AZ:AZ,MATCH($A1158,'     2022    '!$AN:$AN,0)),0)</f>
        <v>0</v>
      </c>
      <c r="I1158" s="180" t="str">
        <f>IFERROR(IF($O$3&gt;68,INDEX('     2022    '!M:M,MATCH($A1158,'     2022    '!$AN:$AN,0))*(1-'     2022    '!$BA$1),INDEX('     2022    '!M:M,MATCH($A1158,'     2022    '!$AN:$AN,0))),"")</f>
        <v/>
      </c>
      <c r="J1158" s="181">
        <f t="shared" si="69"/>
        <v>0</v>
      </c>
      <c r="K1158" s="182" t="str">
        <f t="shared" si="70"/>
        <v/>
      </c>
      <c r="L1158" s="53"/>
      <c r="M1158" s="52" t="str">
        <f>IFERROR(INDEX('     2022    '!R:R,MATCH('Order Summary'!$A1158,'     2022    '!$AN:$AN,0)),"")</f>
        <v/>
      </c>
      <c r="N1158" s="52" t="str">
        <f>IFERROR(INDEX('     2022    '!V:V,MATCH('Order Summary'!$A1158,'     2022    '!$AN:$AN,0)),"")</f>
        <v/>
      </c>
      <c r="O1158" s="52" t="str">
        <f>IFERROR(INDEX('     2022    '!S:S,MATCH('Order Summary'!$A1158,'     2022    '!$AN:$AN,0)),"")</f>
        <v/>
      </c>
      <c r="P1158" s="96" t="str">
        <f t="shared" si="68"/>
        <v/>
      </c>
      <c r="R1158" s="9"/>
      <c r="S1158" s="9"/>
      <c r="T1158" s="9"/>
      <c r="U1158" s="9"/>
      <c r="V1158" s="9"/>
      <c r="W1158" s="9"/>
      <c r="X1158" s="9"/>
      <c r="Y1158" s="9"/>
      <c r="Z1158" s="9"/>
      <c r="AA1158" s="9"/>
      <c r="AB1158" s="9"/>
      <c r="AC1158" s="9"/>
      <c r="AD1158" s="9"/>
      <c r="AE1158" s="9"/>
      <c r="AF1158" s="9"/>
      <c r="AG1158" s="9"/>
      <c r="AH1158" s="9"/>
      <c r="AI1158" s="9"/>
      <c r="AJ1158" s="9"/>
      <c r="AK1158" s="9"/>
      <c r="AL1158" s="9"/>
      <c r="AM1158" s="9"/>
      <c r="AN1158" s="9"/>
      <c r="AO1158" s="9"/>
      <c r="AP1158" s="9"/>
      <c r="AQ1158" s="9"/>
      <c r="AR1158" s="9"/>
      <c r="AS1158" s="9"/>
      <c r="AT1158" s="9"/>
      <c r="AU1158" s="9"/>
      <c r="AV1158" s="9"/>
      <c r="AW1158" s="9"/>
      <c r="AX1158" s="9"/>
      <c r="AY1158" s="9"/>
      <c r="AZ1158" s="9"/>
      <c r="BA1158" s="9"/>
      <c r="BB1158" s="9"/>
      <c r="BC1158" s="9"/>
      <c r="BD1158" s="9"/>
      <c r="BE1158" s="9"/>
      <c r="BF1158" s="9"/>
      <c r="BG1158" s="9"/>
      <c r="BH1158" s="9"/>
      <c r="BI1158" s="9"/>
      <c r="BJ1158" s="9"/>
      <c r="BK1158" s="9"/>
      <c r="BL1158" s="9"/>
      <c r="BM1158" s="9"/>
      <c r="BN1158" s="9"/>
      <c r="BO1158" s="9"/>
      <c r="BP1158" s="9"/>
      <c r="BQ1158" s="9"/>
      <c r="BR1158" s="9"/>
      <c r="BS1158" s="9"/>
      <c r="BT1158" s="9"/>
      <c r="BU1158" s="9"/>
      <c r="BV1158" s="9"/>
      <c r="BW1158" s="9"/>
      <c r="BX1158" s="9"/>
      <c r="BY1158" s="9"/>
      <c r="BZ1158" s="9"/>
    </row>
    <row r="1159" spans="1:78">
      <c r="A1159" s="50">
        <f t="shared" si="71"/>
        <v>1148</v>
      </c>
      <c r="C1159" s="11" t="str">
        <f>IFERROR(INDEX('     2022    '!D:D,MATCH('Order Summary'!$A1159,'     2022    '!$AN:$AN,0)),"")</f>
        <v/>
      </c>
      <c r="D1159" s="11" t="str">
        <f>IFERROR(INDEX('     2022    '!C:C,MATCH('Order Summary'!$A1159,'     2022    '!$AN:$AN,0)),"")</f>
        <v/>
      </c>
      <c r="E1159" s="11" t="str">
        <f>IFERROR(INDEX('     2022    '!E:E,MATCH('Order Summary'!$A1159,'     2022    '!$AN:$AN,0)),"")</f>
        <v/>
      </c>
      <c r="F1159" s="96">
        <f>IFERROR(INDEX('     2022    '!AY:AY,MATCH($A1159,'     2022    '!$AN:$AN,0)),0)</f>
        <v>0</v>
      </c>
      <c r="G1159" s="180" t="str">
        <f>IFERROR(IF($O$3&gt;68,INDEX('     2022    '!I:I,MATCH($A1159,'     2022    '!$AN:$AN,0))*(1-'     2022    '!$BA$1),INDEX('     2022    '!I:I,MATCH($A1159,'     2022    '!$AN:$AN,0))),"")</f>
        <v/>
      </c>
      <c r="H1159" s="96">
        <f>IFERROR(INDEX('     2022    '!AZ:AZ,MATCH($A1159,'     2022    '!$AN:$AN,0)),0)</f>
        <v>0</v>
      </c>
      <c r="I1159" s="180" t="str">
        <f>IFERROR(IF($O$3&gt;68,INDEX('     2022    '!M:M,MATCH($A1159,'     2022    '!$AN:$AN,0))*(1-'     2022    '!$BA$1),INDEX('     2022    '!M:M,MATCH($A1159,'     2022    '!$AN:$AN,0))),"")</f>
        <v/>
      </c>
      <c r="J1159" s="181">
        <f t="shared" si="69"/>
        <v>0</v>
      </c>
      <c r="K1159" s="182" t="str">
        <f t="shared" si="70"/>
        <v/>
      </c>
      <c r="L1159" s="53"/>
      <c r="M1159" s="52" t="str">
        <f>IFERROR(INDEX('     2022    '!R:R,MATCH('Order Summary'!$A1159,'     2022    '!$AN:$AN,0)),"")</f>
        <v/>
      </c>
      <c r="N1159" s="52" t="str">
        <f>IFERROR(INDEX('     2022    '!V:V,MATCH('Order Summary'!$A1159,'     2022    '!$AN:$AN,0)),"")</f>
        <v/>
      </c>
      <c r="O1159" s="52" t="str">
        <f>IFERROR(INDEX('     2022    '!S:S,MATCH('Order Summary'!$A1159,'     2022    '!$AN:$AN,0)),"")</f>
        <v/>
      </c>
      <c r="P1159" s="96" t="str">
        <f t="shared" si="68"/>
        <v/>
      </c>
      <c r="R1159" s="9"/>
      <c r="S1159" s="9"/>
      <c r="T1159" s="9"/>
      <c r="U1159" s="9"/>
      <c r="V1159" s="9"/>
      <c r="W1159" s="9"/>
      <c r="X1159" s="9"/>
      <c r="Y1159" s="9"/>
      <c r="Z1159" s="9"/>
      <c r="AA1159" s="9"/>
      <c r="AB1159" s="9"/>
      <c r="AC1159" s="9"/>
      <c r="AD1159" s="9"/>
      <c r="AE1159" s="9"/>
      <c r="AF1159" s="9"/>
      <c r="AG1159" s="9"/>
      <c r="AH1159" s="9"/>
      <c r="AI1159" s="9"/>
      <c r="AJ1159" s="9"/>
      <c r="AK1159" s="9"/>
      <c r="AL1159" s="9"/>
      <c r="AM1159" s="9"/>
      <c r="AN1159" s="9"/>
      <c r="AO1159" s="9"/>
      <c r="AP1159" s="9"/>
      <c r="AQ1159" s="9"/>
      <c r="AR1159" s="9"/>
      <c r="AS1159" s="9"/>
      <c r="AT1159" s="9"/>
      <c r="AU1159" s="9"/>
      <c r="AV1159" s="9"/>
      <c r="AW1159" s="9"/>
      <c r="AX1159" s="9"/>
      <c r="AY1159" s="9"/>
      <c r="AZ1159" s="9"/>
      <c r="BA1159" s="9"/>
      <c r="BB1159" s="9"/>
      <c r="BC1159" s="9"/>
      <c r="BD1159" s="9"/>
      <c r="BE1159" s="9"/>
      <c r="BF1159" s="9"/>
      <c r="BG1159" s="9"/>
      <c r="BH1159" s="9"/>
      <c r="BI1159" s="9"/>
      <c r="BJ1159" s="9"/>
      <c r="BK1159" s="9"/>
      <c r="BL1159" s="9"/>
      <c r="BM1159" s="9"/>
      <c r="BN1159" s="9"/>
      <c r="BO1159" s="9"/>
      <c r="BP1159" s="9"/>
      <c r="BQ1159" s="9"/>
      <c r="BR1159" s="9"/>
      <c r="BS1159" s="9"/>
      <c r="BT1159" s="9"/>
      <c r="BU1159" s="9"/>
      <c r="BV1159" s="9"/>
      <c r="BW1159" s="9"/>
      <c r="BX1159" s="9"/>
      <c r="BY1159" s="9"/>
      <c r="BZ1159" s="9"/>
    </row>
    <row r="1160" spans="1:78">
      <c r="A1160" s="50">
        <f t="shared" si="71"/>
        <v>1149</v>
      </c>
      <c r="C1160" s="11" t="str">
        <f>IFERROR(INDEX('     2022    '!D:D,MATCH('Order Summary'!$A1160,'     2022    '!$AN:$AN,0)),"")</f>
        <v/>
      </c>
      <c r="D1160" s="11" t="str">
        <f>IFERROR(INDEX('     2022    '!C:C,MATCH('Order Summary'!$A1160,'     2022    '!$AN:$AN,0)),"")</f>
        <v/>
      </c>
      <c r="E1160" s="11" t="str">
        <f>IFERROR(INDEX('     2022    '!E:E,MATCH('Order Summary'!$A1160,'     2022    '!$AN:$AN,0)),"")</f>
        <v/>
      </c>
      <c r="F1160" s="96">
        <f>IFERROR(INDEX('     2022    '!AY:AY,MATCH($A1160,'     2022    '!$AN:$AN,0)),0)</f>
        <v>0</v>
      </c>
      <c r="G1160" s="180" t="str">
        <f>IFERROR(IF($O$3&gt;68,INDEX('     2022    '!I:I,MATCH($A1160,'     2022    '!$AN:$AN,0))*(1-'     2022    '!$BA$1),INDEX('     2022    '!I:I,MATCH($A1160,'     2022    '!$AN:$AN,0))),"")</f>
        <v/>
      </c>
      <c r="H1160" s="96">
        <f>IFERROR(INDEX('     2022    '!AZ:AZ,MATCH($A1160,'     2022    '!$AN:$AN,0)),0)</f>
        <v>0</v>
      </c>
      <c r="I1160" s="180" t="str">
        <f>IFERROR(IF($O$3&gt;68,INDEX('     2022    '!M:M,MATCH($A1160,'     2022    '!$AN:$AN,0))*(1-'     2022    '!$BA$1),INDEX('     2022    '!M:M,MATCH($A1160,'     2022    '!$AN:$AN,0))),"")</f>
        <v/>
      </c>
      <c r="J1160" s="181">
        <f t="shared" si="69"/>
        <v>0</v>
      </c>
      <c r="K1160" s="182" t="str">
        <f t="shared" si="70"/>
        <v/>
      </c>
      <c r="L1160" s="53"/>
      <c r="M1160" s="52" t="str">
        <f>IFERROR(INDEX('     2022    '!R:R,MATCH('Order Summary'!$A1160,'     2022    '!$AN:$AN,0)),"")</f>
        <v/>
      </c>
      <c r="N1160" s="52" t="str">
        <f>IFERROR(INDEX('     2022    '!V:V,MATCH('Order Summary'!$A1160,'     2022    '!$AN:$AN,0)),"")</f>
        <v/>
      </c>
      <c r="O1160" s="52" t="str">
        <f>IFERROR(INDEX('     2022    '!S:S,MATCH('Order Summary'!$A1160,'     2022    '!$AN:$AN,0)),"")</f>
        <v/>
      </c>
      <c r="P1160" s="96" t="str">
        <f t="shared" si="68"/>
        <v/>
      </c>
      <c r="R1160" s="9"/>
      <c r="S1160" s="9"/>
      <c r="T1160" s="9"/>
      <c r="U1160" s="9"/>
      <c r="V1160" s="9"/>
      <c r="W1160" s="9"/>
      <c r="X1160" s="9"/>
      <c r="Y1160" s="9"/>
      <c r="Z1160" s="9"/>
      <c r="AA1160" s="9"/>
      <c r="AB1160" s="9"/>
      <c r="AC1160" s="9"/>
      <c r="AD1160" s="9"/>
      <c r="AE1160" s="9"/>
      <c r="AF1160" s="9"/>
      <c r="AG1160" s="9"/>
      <c r="AH1160" s="9"/>
      <c r="AI1160" s="9"/>
      <c r="AJ1160" s="9"/>
      <c r="AK1160" s="9"/>
      <c r="AL1160" s="9"/>
      <c r="AM1160" s="9"/>
      <c r="AN1160" s="9"/>
      <c r="AO1160" s="9"/>
      <c r="AP1160" s="9"/>
      <c r="AQ1160" s="9"/>
      <c r="AR1160" s="9"/>
      <c r="AS1160" s="9"/>
      <c r="AT1160" s="9"/>
      <c r="AU1160" s="9"/>
      <c r="AV1160" s="9"/>
      <c r="AW1160" s="9"/>
      <c r="AX1160" s="9"/>
      <c r="AY1160" s="9"/>
      <c r="AZ1160" s="9"/>
      <c r="BA1160" s="9"/>
      <c r="BB1160" s="9"/>
      <c r="BC1160" s="9"/>
      <c r="BD1160" s="9"/>
      <c r="BE1160" s="9"/>
      <c r="BF1160" s="9"/>
      <c r="BG1160" s="9"/>
      <c r="BH1160" s="9"/>
      <c r="BI1160" s="9"/>
      <c r="BJ1160" s="9"/>
      <c r="BK1160" s="9"/>
      <c r="BL1160" s="9"/>
      <c r="BM1160" s="9"/>
      <c r="BN1160" s="9"/>
      <c r="BO1160" s="9"/>
      <c r="BP1160" s="9"/>
      <c r="BQ1160" s="9"/>
      <c r="BR1160" s="9"/>
      <c r="BS1160" s="9"/>
      <c r="BT1160" s="9"/>
      <c r="BU1160" s="9"/>
      <c r="BV1160" s="9"/>
      <c r="BW1160" s="9"/>
      <c r="BX1160" s="9"/>
      <c r="BY1160" s="9"/>
      <c r="BZ1160" s="9"/>
    </row>
    <row r="1161" spans="1:78">
      <c r="A1161" s="50">
        <f t="shared" si="71"/>
        <v>1150</v>
      </c>
      <c r="C1161" s="11" t="str">
        <f>IFERROR(INDEX('     2022    '!D:D,MATCH('Order Summary'!$A1161,'     2022    '!$AN:$AN,0)),"")</f>
        <v/>
      </c>
      <c r="D1161" s="11" t="str">
        <f>IFERROR(INDEX('     2022    '!C:C,MATCH('Order Summary'!$A1161,'     2022    '!$AN:$AN,0)),"")</f>
        <v/>
      </c>
      <c r="E1161" s="11" t="str">
        <f>IFERROR(INDEX('     2022    '!E:E,MATCH('Order Summary'!$A1161,'     2022    '!$AN:$AN,0)),"")</f>
        <v/>
      </c>
      <c r="F1161" s="96">
        <f>IFERROR(INDEX('     2022    '!AY:AY,MATCH($A1161,'     2022    '!$AN:$AN,0)),0)</f>
        <v>0</v>
      </c>
      <c r="G1161" s="180" t="str">
        <f>IFERROR(IF($O$3&gt;68,INDEX('     2022    '!I:I,MATCH($A1161,'     2022    '!$AN:$AN,0))*(1-'     2022    '!$BA$1),INDEX('     2022    '!I:I,MATCH($A1161,'     2022    '!$AN:$AN,0))),"")</f>
        <v/>
      </c>
      <c r="H1161" s="96">
        <f>IFERROR(INDEX('     2022    '!AZ:AZ,MATCH($A1161,'     2022    '!$AN:$AN,0)),0)</f>
        <v>0</v>
      </c>
      <c r="I1161" s="180" t="str">
        <f>IFERROR(IF($O$3&gt;68,INDEX('     2022    '!M:M,MATCH($A1161,'     2022    '!$AN:$AN,0))*(1-'     2022    '!$BA$1),INDEX('     2022    '!M:M,MATCH($A1161,'     2022    '!$AN:$AN,0))),"")</f>
        <v/>
      </c>
      <c r="J1161" s="181">
        <f t="shared" si="69"/>
        <v>0</v>
      </c>
      <c r="K1161" s="182" t="str">
        <f t="shared" si="70"/>
        <v/>
      </c>
      <c r="L1161" s="53"/>
      <c r="M1161" s="52" t="str">
        <f>IFERROR(INDEX('     2022    '!R:R,MATCH('Order Summary'!$A1161,'     2022    '!$AN:$AN,0)),"")</f>
        <v/>
      </c>
      <c r="N1161" s="52" t="str">
        <f>IFERROR(INDEX('     2022    '!V:V,MATCH('Order Summary'!$A1161,'     2022    '!$AN:$AN,0)),"")</f>
        <v/>
      </c>
      <c r="O1161" s="52" t="str">
        <f>IFERROR(INDEX('     2022    '!S:S,MATCH('Order Summary'!$A1161,'     2022    '!$AN:$AN,0)),"")</f>
        <v/>
      </c>
      <c r="P1161" s="96" t="str">
        <f t="shared" si="68"/>
        <v/>
      </c>
      <c r="R1161" s="9"/>
      <c r="S1161" s="9"/>
      <c r="T1161" s="9"/>
      <c r="U1161" s="9"/>
      <c r="V1161" s="9"/>
      <c r="W1161" s="9"/>
      <c r="X1161" s="9"/>
      <c r="Y1161" s="9"/>
      <c r="Z1161" s="9"/>
      <c r="AA1161" s="9"/>
      <c r="AB1161" s="9"/>
      <c r="AC1161" s="9"/>
      <c r="AD1161" s="9"/>
      <c r="AE1161" s="9"/>
      <c r="AF1161" s="9"/>
      <c r="AG1161" s="9"/>
      <c r="AH1161" s="9"/>
      <c r="AI1161" s="9"/>
      <c r="AJ1161" s="9"/>
      <c r="AK1161" s="9"/>
      <c r="AL1161" s="9"/>
      <c r="AM1161" s="9"/>
      <c r="AN1161" s="9"/>
      <c r="AO1161" s="9"/>
      <c r="AP1161" s="9"/>
      <c r="AQ1161" s="9"/>
      <c r="AR1161" s="9"/>
      <c r="AS1161" s="9"/>
      <c r="AT1161" s="9"/>
      <c r="AU1161" s="9"/>
      <c r="AV1161" s="9"/>
      <c r="AW1161" s="9"/>
      <c r="AX1161" s="9"/>
      <c r="AY1161" s="9"/>
      <c r="AZ1161" s="9"/>
      <c r="BA1161" s="9"/>
      <c r="BB1161" s="9"/>
      <c r="BC1161" s="9"/>
      <c r="BD1161" s="9"/>
      <c r="BE1161" s="9"/>
      <c r="BF1161" s="9"/>
      <c r="BG1161" s="9"/>
      <c r="BH1161" s="9"/>
      <c r="BI1161" s="9"/>
      <c r="BJ1161" s="9"/>
      <c r="BK1161" s="9"/>
      <c r="BL1161" s="9"/>
      <c r="BM1161" s="9"/>
      <c r="BN1161" s="9"/>
      <c r="BO1161" s="9"/>
      <c r="BP1161" s="9"/>
      <c r="BQ1161" s="9"/>
      <c r="BR1161" s="9"/>
      <c r="BS1161" s="9"/>
      <c r="BT1161" s="9"/>
      <c r="BU1161" s="9"/>
      <c r="BV1161" s="9"/>
      <c r="BW1161" s="9"/>
      <c r="BX1161" s="9"/>
      <c r="BY1161" s="9"/>
      <c r="BZ1161" s="9"/>
    </row>
    <row r="1162" spans="1:78">
      <c r="A1162" s="50">
        <f t="shared" si="71"/>
        <v>1151</v>
      </c>
      <c r="C1162" s="11" t="str">
        <f>IFERROR(INDEX('     2022    '!D:D,MATCH('Order Summary'!$A1162,'     2022    '!$AN:$AN,0)),"")</f>
        <v/>
      </c>
      <c r="D1162" s="11" t="str">
        <f>IFERROR(INDEX('     2022    '!C:C,MATCH('Order Summary'!$A1162,'     2022    '!$AN:$AN,0)),"")</f>
        <v/>
      </c>
      <c r="E1162" s="11" t="str">
        <f>IFERROR(INDEX('     2022    '!E:E,MATCH('Order Summary'!$A1162,'     2022    '!$AN:$AN,0)),"")</f>
        <v/>
      </c>
      <c r="F1162" s="96">
        <f>IFERROR(INDEX('     2022    '!AY:AY,MATCH($A1162,'     2022    '!$AN:$AN,0)),0)</f>
        <v>0</v>
      </c>
      <c r="G1162" s="180" t="str">
        <f>IFERROR(IF($O$3&gt;68,INDEX('     2022    '!I:I,MATCH($A1162,'     2022    '!$AN:$AN,0))*(1-'     2022    '!$BA$1),INDEX('     2022    '!I:I,MATCH($A1162,'     2022    '!$AN:$AN,0))),"")</f>
        <v/>
      </c>
      <c r="H1162" s="96">
        <f>IFERROR(INDEX('     2022    '!AZ:AZ,MATCH($A1162,'     2022    '!$AN:$AN,0)),0)</f>
        <v>0</v>
      </c>
      <c r="I1162" s="180" t="str">
        <f>IFERROR(IF($O$3&gt;68,INDEX('     2022    '!M:M,MATCH($A1162,'     2022    '!$AN:$AN,0))*(1-'     2022    '!$BA$1),INDEX('     2022    '!M:M,MATCH($A1162,'     2022    '!$AN:$AN,0))),"")</f>
        <v/>
      </c>
      <c r="J1162" s="181">
        <f t="shared" si="69"/>
        <v>0</v>
      </c>
      <c r="K1162" s="182" t="str">
        <f t="shared" si="70"/>
        <v/>
      </c>
      <c r="L1162" s="53"/>
      <c r="M1162" s="52" t="str">
        <f>IFERROR(INDEX('     2022    '!R:R,MATCH('Order Summary'!$A1162,'     2022    '!$AN:$AN,0)),"")</f>
        <v/>
      </c>
      <c r="N1162" s="52" t="str">
        <f>IFERROR(INDEX('     2022    '!V:V,MATCH('Order Summary'!$A1162,'     2022    '!$AN:$AN,0)),"")</f>
        <v/>
      </c>
      <c r="O1162" s="52" t="str">
        <f>IFERROR(INDEX('     2022    '!S:S,MATCH('Order Summary'!$A1162,'     2022    '!$AN:$AN,0)),"")</f>
        <v/>
      </c>
      <c r="P1162" s="96" t="str">
        <f t="shared" si="68"/>
        <v/>
      </c>
      <c r="R1162" s="9"/>
      <c r="S1162" s="9"/>
      <c r="T1162" s="9"/>
      <c r="U1162" s="9"/>
      <c r="V1162" s="9"/>
      <c r="W1162" s="9"/>
      <c r="X1162" s="9"/>
      <c r="Y1162" s="9"/>
      <c r="Z1162" s="9"/>
      <c r="AA1162" s="9"/>
      <c r="AB1162" s="9"/>
      <c r="AC1162" s="9"/>
      <c r="AD1162" s="9"/>
      <c r="AE1162" s="9"/>
      <c r="AF1162" s="9"/>
      <c r="AG1162" s="9"/>
      <c r="AH1162" s="9"/>
      <c r="AI1162" s="9"/>
      <c r="AJ1162" s="9"/>
      <c r="AK1162" s="9"/>
      <c r="AL1162" s="9"/>
      <c r="AM1162" s="9"/>
      <c r="AN1162" s="9"/>
      <c r="AO1162" s="9"/>
      <c r="AP1162" s="9"/>
      <c r="AQ1162" s="9"/>
      <c r="AR1162" s="9"/>
      <c r="AS1162" s="9"/>
      <c r="AT1162" s="9"/>
      <c r="AU1162" s="9"/>
      <c r="AV1162" s="9"/>
      <c r="AW1162" s="9"/>
      <c r="AX1162" s="9"/>
      <c r="AY1162" s="9"/>
      <c r="AZ1162" s="9"/>
      <c r="BA1162" s="9"/>
      <c r="BB1162" s="9"/>
      <c r="BC1162" s="9"/>
      <c r="BD1162" s="9"/>
      <c r="BE1162" s="9"/>
      <c r="BF1162" s="9"/>
      <c r="BG1162" s="9"/>
      <c r="BH1162" s="9"/>
      <c r="BI1162" s="9"/>
      <c r="BJ1162" s="9"/>
      <c r="BK1162" s="9"/>
      <c r="BL1162" s="9"/>
      <c r="BM1162" s="9"/>
      <c r="BN1162" s="9"/>
      <c r="BO1162" s="9"/>
      <c r="BP1162" s="9"/>
      <c r="BQ1162" s="9"/>
      <c r="BR1162" s="9"/>
      <c r="BS1162" s="9"/>
      <c r="BT1162" s="9"/>
      <c r="BU1162" s="9"/>
      <c r="BV1162" s="9"/>
      <c r="BW1162" s="9"/>
      <c r="BX1162" s="9"/>
      <c r="BY1162" s="9"/>
      <c r="BZ1162" s="9"/>
    </row>
    <row r="1163" spans="1:78">
      <c r="A1163" s="50">
        <f t="shared" si="71"/>
        <v>1152</v>
      </c>
      <c r="C1163" s="11" t="str">
        <f>IFERROR(INDEX('     2022    '!D:D,MATCH('Order Summary'!$A1163,'     2022    '!$AN:$AN,0)),"")</f>
        <v/>
      </c>
      <c r="D1163" s="11" t="str">
        <f>IFERROR(INDEX('     2022    '!C:C,MATCH('Order Summary'!$A1163,'     2022    '!$AN:$AN,0)),"")</f>
        <v/>
      </c>
      <c r="E1163" s="11" t="str">
        <f>IFERROR(INDEX('     2022    '!E:E,MATCH('Order Summary'!$A1163,'     2022    '!$AN:$AN,0)),"")</f>
        <v/>
      </c>
      <c r="F1163" s="96">
        <f>IFERROR(INDEX('     2022    '!AY:AY,MATCH($A1163,'     2022    '!$AN:$AN,0)),0)</f>
        <v>0</v>
      </c>
      <c r="G1163" s="180" t="str">
        <f>IFERROR(IF($O$3&gt;68,INDEX('     2022    '!I:I,MATCH($A1163,'     2022    '!$AN:$AN,0))*(1-'     2022    '!$BA$1),INDEX('     2022    '!I:I,MATCH($A1163,'     2022    '!$AN:$AN,0))),"")</f>
        <v/>
      </c>
      <c r="H1163" s="96">
        <f>IFERROR(INDEX('     2022    '!AZ:AZ,MATCH($A1163,'     2022    '!$AN:$AN,0)),0)</f>
        <v>0</v>
      </c>
      <c r="I1163" s="180" t="str">
        <f>IFERROR(IF($O$3&gt;68,INDEX('     2022    '!M:M,MATCH($A1163,'     2022    '!$AN:$AN,0))*(1-'     2022    '!$BA$1),INDEX('     2022    '!M:M,MATCH($A1163,'     2022    '!$AN:$AN,0))),"")</f>
        <v/>
      </c>
      <c r="J1163" s="181">
        <f t="shared" si="69"/>
        <v>0</v>
      </c>
      <c r="K1163" s="182" t="str">
        <f t="shared" si="70"/>
        <v/>
      </c>
      <c r="L1163" s="53"/>
      <c r="M1163" s="52" t="str">
        <f>IFERROR(INDEX('     2022    '!R:R,MATCH('Order Summary'!$A1163,'     2022    '!$AN:$AN,0)),"")</f>
        <v/>
      </c>
      <c r="N1163" s="52" t="str">
        <f>IFERROR(INDEX('     2022    '!V:V,MATCH('Order Summary'!$A1163,'     2022    '!$AN:$AN,0)),"")</f>
        <v/>
      </c>
      <c r="O1163" s="52" t="str">
        <f>IFERROR(INDEX('     2022    '!S:S,MATCH('Order Summary'!$A1163,'     2022    '!$AN:$AN,0)),"")</f>
        <v/>
      </c>
      <c r="P1163" s="96" t="str">
        <f t="shared" si="68"/>
        <v/>
      </c>
      <c r="R1163" s="9"/>
      <c r="S1163" s="9"/>
      <c r="T1163" s="9"/>
      <c r="U1163" s="9"/>
      <c r="V1163" s="9"/>
      <c r="W1163" s="9"/>
      <c r="X1163" s="9"/>
      <c r="Y1163" s="9"/>
      <c r="Z1163" s="9"/>
      <c r="AA1163" s="9"/>
      <c r="AB1163" s="9"/>
      <c r="AC1163" s="9"/>
      <c r="AD1163" s="9"/>
      <c r="AE1163" s="9"/>
      <c r="AF1163" s="9"/>
      <c r="AG1163" s="9"/>
      <c r="AH1163" s="9"/>
      <c r="AI1163" s="9"/>
      <c r="AJ1163" s="9"/>
      <c r="AK1163" s="9"/>
      <c r="AL1163" s="9"/>
      <c r="AM1163" s="9"/>
      <c r="AN1163" s="9"/>
      <c r="AO1163" s="9"/>
      <c r="AP1163" s="9"/>
      <c r="AQ1163" s="9"/>
      <c r="AR1163" s="9"/>
      <c r="AS1163" s="9"/>
      <c r="AT1163" s="9"/>
      <c r="AU1163" s="9"/>
      <c r="AV1163" s="9"/>
      <c r="AW1163" s="9"/>
      <c r="AX1163" s="9"/>
      <c r="AY1163" s="9"/>
      <c r="AZ1163" s="9"/>
      <c r="BA1163" s="9"/>
      <c r="BB1163" s="9"/>
      <c r="BC1163" s="9"/>
      <c r="BD1163" s="9"/>
      <c r="BE1163" s="9"/>
      <c r="BF1163" s="9"/>
      <c r="BG1163" s="9"/>
      <c r="BH1163" s="9"/>
      <c r="BI1163" s="9"/>
      <c r="BJ1163" s="9"/>
      <c r="BK1163" s="9"/>
      <c r="BL1163" s="9"/>
      <c r="BM1163" s="9"/>
      <c r="BN1163" s="9"/>
      <c r="BO1163" s="9"/>
      <c r="BP1163" s="9"/>
      <c r="BQ1163" s="9"/>
      <c r="BR1163" s="9"/>
      <c r="BS1163" s="9"/>
      <c r="BT1163" s="9"/>
      <c r="BU1163" s="9"/>
      <c r="BV1163" s="9"/>
      <c r="BW1163" s="9"/>
      <c r="BX1163" s="9"/>
      <c r="BY1163" s="9"/>
      <c r="BZ1163" s="9"/>
    </row>
    <row r="1164" spans="1:78">
      <c r="A1164" s="50">
        <f t="shared" si="71"/>
        <v>1153</v>
      </c>
      <c r="C1164" s="11" t="str">
        <f>IFERROR(INDEX('     2022    '!D:D,MATCH('Order Summary'!$A1164,'     2022    '!$AN:$AN,0)),"")</f>
        <v/>
      </c>
      <c r="D1164" s="11" t="str">
        <f>IFERROR(INDEX('     2022    '!C:C,MATCH('Order Summary'!$A1164,'     2022    '!$AN:$AN,0)),"")</f>
        <v/>
      </c>
      <c r="E1164" s="11" t="str">
        <f>IFERROR(INDEX('     2022    '!E:E,MATCH('Order Summary'!$A1164,'     2022    '!$AN:$AN,0)),"")</f>
        <v/>
      </c>
      <c r="F1164" s="96">
        <f>IFERROR(INDEX('     2022    '!AY:AY,MATCH($A1164,'     2022    '!$AN:$AN,0)),0)</f>
        <v>0</v>
      </c>
      <c r="G1164" s="180" t="str">
        <f>IFERROR(IF($O$3&gt;68,INDEX('     2022    '!I:I,MATCH($A1164,'     2022    '!$AN:$AN,0))*(1-'     2022    '!$BA$1),INDEX('     2022    '!I:I,MATCH($A1164,'     2022    '!$AN:$AN,0))),"")</f>
        <v/>
      </c>
      <c r="H1164" s="96">
        <f>IFERROR(INDEX('     2022    '!AZ:AZ,MATCH($A1164,'     2022    '!$AN:$AN,0)),0)</f>
        <v>0</v>
      </c>
      <c r="I1164" s="180" t="str">
        <f>IFERROR(IF($O$3&gt;68,INDEX('     2022    '!M:M,MATCH($A1164,'     2022    '!$AN:$AN,0))*(1-'     2022    '!$BA$1),INDEX('     2022    '!M:M,MATCH($A1164,'     2022    '!$AN:$AN,0))),"")</f>
        <v/>
      </c>
      <c r="J1164" s="181">
        <f t="shared" si="69"/>
        <v>0</v>
      </c>
      <c r="K1164" s="182" t="str">
        <f t="shared" si="70"/>
        <v/>
      </c>
      <c r="L1164" s="53"/>
      <c r="M1164" s="52" t="str">
        <f>IFERROR(INDEX('     2022    '!R:R,MATCH('Order Summary'!$A1164,'     2022    '!$AN:$AN,0)),"")</f>
        <v/>
      </c>
      <c r="N1164" s="52" t="str">
        <f>IFERROR(INDEX('     2022    '!V:V,MATCH('Order Summary'!$A1164,'     2022    '!$AN:$AN,0)),"")</f>
        <v/>
      </c>
      <c r="O1164" s="52" t="str">
        <f>IFERROR(INDEX('     2022    '!S:S,MATCH('Order Summary'!$A1164,'     2022    '!$AN:$AN,0)),"")</f>
        <v/>
      </c>
      <c r="P1164" s="96" t="str">
        <f t="shared" ref="P1164:P1227" si="72">IFERROR(J1164*O1164,"")</f>
        <v/>
      </c>
      <c r="R1164" s="9"/>
      <c r="S1164" s="9"/>
      <c r="T1164" s="9"/>
      <c r="U1164" s="9"/>
      <c r="V1164" s="9"/>
      <c r="W1164" s="9"/>
      <c r="X1164" s="9"/>
      <c r="Y1164" s="9"/>
      <c r="Z1164" s="9"/>
      <c r="AA1164" s="9"/>
      <c r="AB1164" s="9"/>
      <c r="AC1164" s="9"/>
      <c r="AD1164" s="9"/>
      <c r="AE1164" s="9"/>
      <c r="AF1164" s="9"/>
      <c r="AG1164" s="9"/>
      <c r="AH1164" s="9"/>
      <c r="AI1164" s="9"/>
      <c r="AJ1164" s="9"/>
      <c r="AK1164" s="9"/>
      <c r="AL1164" s="9"/>
      <c r="AM1164" s="9"/>
      <c r="AN1164" s="9"/>
      <c r="AO1164" s="9"/>
      <c r="AP1164" s="9"/>
      <c r="AQ1164" s="9"/>
      <c r="AR1164" s="9"/>
      <c r="AS1164" s="9"/>
      <c r="AT1164" s="9"/>
      <c r="AU1164" s="9"/>
      <c r="AV1164" s="9"/>
      <c r="AW1164" s="9"/>
      <c r="AX1164" s="9"/>
      <c r="AY1164" s="9"/>
      <c r="AZ1164" s="9"/>
      <c r="BA1164" s="9"/>
      <c r="BB1164" s="9"/>
      <c r="BC1164" s="9"/>
      <c r="BD1164" s="9"/>
      <c r="BE1164" s="9"/>
      <c r="BF1164" s="9"/>
      <c r="BG1164" s="9"/>
      <c r="BH1164" s="9"/>
      <c r="BI1164" s="9"/>
      <c r="BJ1164" s="9"/>
      <c r="BK1164" s="9"/>
      <c r="BL1164" s="9"/>
      <c r="BM1164" s="9"/>
      <c r="BN1164" s="9"/>
      <c r="BO1164" s="9"/>
      <c r="BP1164" s="9"/>
      <c r="BQ1164" s="9"/>
      <c r="BR1164" s="9"/>
      <c r="BS1164" s="9"/>
      <c r="BT1164" s="9"/>
      <c r="BU1164" s="9"/>
      <c r="BV1164" s="9"/>
      <c r="BW1164" s="9"/>
      <c r="BX1164" s="9"/>
      <c r="BY1164" s="9"/>
      <c r="BZ1164" s="9"/>
    </row>
    <row r="1165" spans="1:78">
      <c r="A1165" s="50">
        <f t="shared" si="71"/>
        <v>1154</v>
      </c>
      <c r="C1165" s="11" t="str">
        <f>IFERROR(INDEX('     2022    '!D:D,MATCH('Order Summary'!$A1165,'     2022    '!$AN:$AN,0)),"")</f>
        <v/>
      </c>
      <c r="D1165" s="11" t="str">
        <f>IFERROR(INDEX('     2022    '!C:C,MATCH('Order Summary'!$A1165,'     2022    '!$AN:$AN,0)),"")</f>
        <v/>
      </c>
      <c r="E1165" s="11" t="str">
        <f>IFERROR(INDEX('     2022    '!E:E,MATCH('Order Summary'!$A1165,'     2022    '!$AN:$AN,0)),"")</f>
        <v/>
      </c>
      <c r="F1165" s="96">
        <f>IFERROR(INDEX('     2022    '!AY:AY,MATCH($A1165,'     2022    '!$AN:$AN,0)),0)</f>
        <v>0</v>
      </c>
      <c r="G1165" s="180" t="str">
        <f>IFERROR(IF($O$3&gt;68,INDEX('     2022    '!I:I,MATCH($A1165,'     2022    '!$AN:$AN,0))*(1-'     2022    '!$BA$1),INDEX('     2022    '!I:I,MATCH($A1165,'     2022    '!$AN:$AN,0))),"")</f>
        <v/>
      </c>
      <c r="H1165" s="96">
        <f>IFERROR(INDEX('     2022    '!AZ:AZ,MATCH($A1165,'     2022    '!$AN:$AN,0)),0)</f>
        <v>0</v>
      </c>
      <c r="I1165" s="180" t="str">
        <f>IFERROR(IF($O$3&gt;68,INDEX('     2022    '!M:M,MATCH($A1165,'     2022    '!$AN:$AN,0))*(1-'     2022    '!$BA$1),INDEX('     2022    '!M:M,MATCH($A1165,'     2022    '!$AN:$AN,0))),"")</f>
        <v/>
      </c>
      <c r="J1165" s="181">
        <f t="shared" ref="J1165:J1228" si="73">F1165+H1165</f>
        <v>0</v>
      </c>
      <c r="K1165" s="182" t="str">
        <f t="shared" ref="K1165:K1228" si="74">IFERROR((F1165*G1165)+(H1165*I1165),"")</f>
        <v/>
      </c>
      <c r="L1165" s="53"/>
      <c r="M1165" s="52" t="str">
        <f>IFERROR(INDEX('     2022    '!R:R,MATCH('Order Summary'!$A1165,'     2022    '!$AN:$AN,0)),"")</f>
        <v/>
      </c>
      <c r="N1165" s="52" t="str">
        <f>IFERROR(INDEX('     2022    '!V:V,MATCH('Order Summary'!$A1165,'     2022    '!$AN:$AN,0)),"")</f>
        <v/>
      </c>
      <c r="O1165" s="52" t="str">
        <f>IFERROR(INDEX('     2022    '!S:S,MATCH('Order Summary'!$A1165,'     2022    '!$AN:$AN,0)),"")</f>
        <v/>
      </c>
      <c r="P1165" s="96" t="str">
        <f t="shared" si="72"/>
        <v/>
      </c>
      <c r="R1165" s="9"/>
      <c r="S1165" s="9"/>
      <c r="T1165" s="9"/>
      <c r="U1165" s="9"/>
      <c r="V1165" s="9"/>
      <c r="W1165" s="9"/>
      <c r="X1165" s="9"/>
      <c r="Y1165" s="9"/>
      <c r="Z1165" s="9"/>
      <c r="AA1165" s="9"/>
      <c r="AB1165" s="9"/>
      <c r="AC1165" s="9"/>
      <c r="AD1165" s="9"/>
      <c r="AE1165" s="9"/>
      <c r="AF1165" s="9"/>
      <c r="AG1165" s="9"/>
      <c r="AH1165" s="9"/>
      <c r="AI1165" s="9"/>
      <c r="AJ1165" s="9"/>
      <c r="AK1165" s="9"/>
      <c r="AL1165" s="9"/>
      <c r="AM1165" s="9"/>
      <c r="AN1165" s="9"/>
      <c r="AO1165" s="9"/>
      <c r="AP1165" s="9"/>
      <c r="AQ1165" s="9"/>
      <c r="AR1165" s="9"/>
      <c r="AS1165" s="9"/>
      <c r="AT1165" s="9"/>
      <c r="AU1165" s="9"/>
      <c r="AV1165" s="9"/>
      <c r="AW1165" s="9"/>
      <c r="AX1165" s="9"/>
      <c r="AY1165" s="9"/>
      <c r="AZ1165" s="9"/>
      <c r="BA1165" s="9"/>
      <c r="BB1165" s="9"/>
      <c r="BC1165" s="9"/>
      <c r="BD1165" s="9"/>
      <c r="BE1165" s="9"/>
      <c r="BF1165" s="9"/>
      <c r="BG1165" s="9"/>
      <c r="BH1165" s="9"/>
      <c r="BI1165" s="9"/>
      <c r="BJ1165" s="9"/>
      <c r="BK1165" s="9"/>
      <c r="BL1165" s="9"/>
      <c r="BM1165" s="9"/>
      <c r="BN1165" s="9"/>
      <c r="BO1165" s="9"/>
      <c r="BP1165" s="9"/>
      <c r="BQ1165" s="9"/>
      <c r="BR1165" s="9"/>
      <c r="BS1165" s="9"/>
      <c r="BT1165" s="9"/>
      <c r="BU1165" s="9"/>
      <c r="BV1165" s="9"/>
      <c r="BW1165" s="9"/>
      <c r="BX1165" s="9"/>
      <c r="BY1165" s="9"/>
      <c r="BZ1165" s="9"/>
    </row>
    <row r="1166" spans="1:78">
      <c r="A1166" s="50">
        <f t="shared" ref="A1166:A1229" si="75">A1165+1</f>
        <v>1155</v>
      </c>
      <c r="C1166" s="11" t="str">
        <f>IFERROR(INDEX('     2022    '!D:D,MATCH('Order Summary'!$A1166,'     2022    '!$AN:$AN,0)),"")</f>
        <v/>
      </c>
      <c r="D1166" s="11" t="str">
        <f>IFERROR(INDEX('     2022    '!C:C,MATCH('Order Summary'!$A1166,'     2022    '!$AN:$AN,0)),"")</f>
        <v/>
      </c>
      <c r="E1166" s="11" t="str">
        <f>IFERROR(INDEX('     2022    '!E:E,MATCH('Order Summary'!$A1166,'     2022    '!$AN:$AN,0)),"")</f>
        <v/>
      </c>
      <c r="F1166" s="96">
        <f>IFERROR(INDEX('     2022    '!AY:AY,MATCH($A1166,'     2022    '!$AN:$AN,0)),0)</f>
        <v>0</v>
      </c>
      <c r="G1166" s="180" t="str">
        <f>IFERROR(IF($O$3&gt;68,INDEX('     2022    '!I:I,MATCH($A1166,'     2022    '!$AN:$AN,0))*(1-'     2022    '!$BA$1),INDEX('     2022    '!I:I,MATCH($A1166,'     2022    '!$AN:$AN,0))),"")</f>
        <v/>
      </c>
      <c r="H1166" s="96">
        <f>IFERROR(INDEX('     2022    '!AZ:AZ,MATCH($A1166,'     2022    '!$AN:$AN,0)),0)</f>
        <v>0</v>
      </c>
      <c r="I1166" s="180" t="str">
        <f>IFERROR(IF($O$3&gt;68,INDEX('     2022    '!M:M,MATCH($A1166,'     2022    '!$AN:$AN,0))*(1-'     2022    '!$BA$1),INDEX('     2022    '!M:M,MATCH($A1166,'     2022    '!$AN:$AN,0))),"")</f>
        <v/>
      </c>
      <c r="J1166" s="181">
        <f t="shared" si="73"/>
        <v>0</v>
      </c>
      <c r="K1166" s="182" t="str">
        <f t="shared" si="74"/>
        <v/>
      </c>
      <c r="L1166" s="53"/>
      <c r="M1166" s="52" t="str">
        <f>IFERROR(INDEX('     2022    '!R:R,MATCH('Order Summary'!$A1166,'     2022    '!$AN:$AN,0)),"")</f>
        <v/>
      </c>
      <c r="N1166" s="52" t="str">
        <f>IFERROR(INDEX('     2022    '!V:V,MATCH('Order Summary'!$A1166,'     2022    '!$AN:$AN,0)),"")</f>
        <v/>
      </c>
      <c r="O1166" s="52" t="str">
        <f>IFERROR(INDEX('     2022    '!S:S,MATCH('Order Summary'!$A1166,'     2022    '!$AN:$AN,0)),"")</f>
        <v/>
      </c>
      <c r="P1166" s="96" t="str">
        <f t="shared" si="72"/>
        <v/>
      </c>
      <c r="R1166" s="9"/>
      <c r="S1166" s="9"/>
      <c r="T1166" s="9"/>
      <c r="U1166" s="9"/>
      <c r="V1166" s="9"/>
      <c r="W1166" s="9"/>
      <c r="X1166" s="9"/>
      <c r="Y1166" s="9"/>
      <c r="Z1166" s="9"/>
      <c r="AA1166" s="9"/>
      <c r="AB1166" s="9"/>
      <c r="AC1166" s="9"/>
      <c r="AD1166" s="9"/>
      <c r="AE1166" s="9"/>
      <c r="AF1166" s="9"/>
      <c r="AG1166" s="9"/>
      <c r="AH1166" s="9"/>
      <c r="AI1166" s="9"/>
      <c r="AJ1166" s="9"/>
      <c r="AK1166" s="9"/>
      <c r="AL1166" s="9"/>
      <c r="AM1166" s="9"/>
      <c r="AN1166" s="9"/>
      <c r="AO1166" s="9"/>
      <c r="AP1166" s="9"/>
      <c r="AQ1166" s="9"/>
      <c r="AR1166" s="9"/>
      <c r="AS1166" s="9"/>
      <c r="AT1166" s="9"/>
      <c r="AU1166" s="9"/>
      <c r="AV1166" s="9"/>
      <c r="AW1166" s="9"/>
      <c r="AX1166" s="9"/>
      <c r="AY1166" s="9"/>
      <c r="AZ1166" s="9"/>
      <c r="BA1166" s="9"/>
      <c r="BB1166" s="9"/>
      <c r="BC1166" s="9"/>
      <c r="BD1166" s="9"/>
      <c r="BE1166" s="9"/>
      <c r="BF1166" s="9"/>
      <c r="BG1166" s="9"/>
      <c r="BH1166" s="9"/>
      <c r="BI1166" s="9"/>
      <c r="BJ1166" s="9"/>
      <c r="BK1166" s="9"/>
      <c r="BL1166" s="9"/>
      <c r="BM1166" s="9"/>
      <c r="BN1166" s="9"/>
      <c r="BO1166" s="9"/>
      <c r="BP1166" s="9"/>
      <c r="BQ1166" s="9"/>
      <c r="BR1166" s="9"/>
      <c r="BS1166" s="9"/>
      <c r="BT1166" s="9"/>
      <c r="BU1166" s="9"/>
      <c r="BV1166" s="9"/>
      <c r="BW1166" s="9"/>
      <c r="BX1166" s="9"/>
      <c r="BY1166" s="9"/>
      <c r="BZ1166" s="9"/>
    </row>
    <row r="1167" spans="1:78">
      <c r="A1167" s="50">
        <f t="shared" si="75"/>
        <v>1156</v>
      </c>
      <c r="C1167" s="11" t="str">
        <f>IFERROR(INDEX('     2022    '!D:D,MATCH('Order Summary'!$A1167,'     2022    '!$AN:$AN,0)),"")</f>
        <v/>
      </c>
      <c r="D1167" s="11" t="str">
        <f>IFERROR(INDEX('     2022    '!C:C,MATCH('Order Summary'!$A1167,'     2022    '!$AN:$AN,0)),"")</f>
        <v/>
      </c>
      <c r="E1167" s="11" t="str">
        <f>IFERROR(INDEX('     2022    '!E:E,MATCH('Order Summary'!$A1167,'     2022    '!$AN:$AN,0)),"")</f>
        <v/>
      </c>
      <c r="F1167" s="96">
        <f>IFERROR(INDEX('     2022    '!AY:AY,MATCH($A1167,'     2022    '!$AN:$AN,0)),0)</f>
        <v>0</v>
      </c>
      <c r="G1167" s="180" t="str">
        <f>IFERROR(IF($O$3&gt;68,INDEX('     2022    '!I:I,MATCH($A1167,'     2022    '!$AN:$AN,0))*(1-'     2022    '!$BA$1),INDEX('     2022    '!I:I,MATCH($A1167,'     2022    '!$AN:$AN,0))),"")</f>
        <v/>
      </c>
      <c r="H1167" s="96">
        <f>IFERROR(INDEX('     2022    '!AZ:AZ,MATCH($A1167,'     2022    '!$AN:$AN,0)),0)</f>
        <v>0</v>
      </c>
      <c r="I1167" s="180" t="str">
        <f>IFERROR(IF($O$3&gt;68,INDEX('     2022    '!M:M,MATCH($A1167,'     2022    '!$AN:$AN,0))*(1-'     2022    '!$BA$1),INDEX('     2022    '!M:M,MATCH($A1167,'     2022    '!$AN:$AN,0))),"")</f>
        <v/>
      </c>
      <c r="J1167" s="181">
        <f t="shared" si="73"/>
        <v>0</v>
      </c>
      <c r="K1167" s="182" t="str">
        <f t="shared" si="74"/>
        <v/>
      </c>
      <c r="L1167" s="53"/>
      <c r="M1167" s="52" t="str">
        <f>IFERROR(INDEX('     2022    '!R:R,MATCH('Order Summary'!$A1167,'     2022    '!$AN:$AN,0)),"")</f>
        <v/>
      </c>
      <c r="N1167" s="52" t="str">
        <f>IFERROR(INDEX('     2022    '!V:V,MATCH('Order Summary'!$A1167,'     2022    '!$AN:$AN,0)),"")</f>
        <v/>
      </c>
      <c r="O1167" s="52" t="str">
        <f>IFERROR(INDEX('     2022    '!S:S,MATCH('Order Summary'!$A1167,'     2022    '!$AN:$AN,0)),"")</f>
        <v/>
      </c>
      <c r="P1167" s="96" t="str">
        <f t="shared" si="72"/>
        <v/>
      </c>
      <c r="R1167" s="9"/>
      <c r="S1167" s="9"/>
      <c r="T1167" s="9"/>
      <c r="U1167" s="9"/>
      <c r="V1167" s="9"/>
      <c r="W1167" s="9"/>
      <c r="X1167" s="9"/>
      <c r="Y1167" s="9"/>
      <c r="Z1167" s="9"/>
      <c r="AA1167" s="9"/>
      <c r="AB1167" s="9"/>
      <c r="AC1167" s="9"/>
      <c r="AD1167" s="9"/>
      <c r="AE1167" s="9"/>
      <c r="AF1167" s="9"/>
      <c r="AG1167" s="9"/>
      <c r="AH1167" s="9"/>
      <c r="AI1167" s="9"/>
      <c r="AJ1167" s="9"/>
      <c r="AK1167" s="9"/>
      <c r="AL1167" s="9"/>
      <c r="AM1167" s="9"/>
      <c r="AN1167" s="9"/>
      <c r="AO1167" s="9"/>
      <c r="AP1167" s="9"/>
      <c r="AQ1167" s="9"/>
      <c r="AR1167" s="9"/>
      <c r="AS1167" s="9"/>
      <c r="AT1167" s="9"/>
      <c r="AU1167" s="9"/>
      <c r="AV1167" s="9"/>
      <c r="AW1167" s="9"/>
      <c r="AX1167" s="9"/>
      <c r="AY1167" s="9"/>
      <c r="AZ1167" s="9"/>
      <c r="BA1167" s="9"/>
      <c r="BB1167" s="9"/>
      <c r="BC1167" s="9"/>
      <c r="BD1167" s="9"/>
      <c r="BE1167" s="9"/>
      <c r="BF1167" s="9"/>
      <c r="BG1167" s="9"/>
      <c r="BH1167" s="9"/>
      <c r="BI1167" s="9"/>
      <c r="BJ1167" s="9"/>
      <c r="BK1167" s="9"/>
      <c r="BL1167" s="9"/>
      <c r="BM1167" s="9"/>
      <c r="BN1167" s="9"/>
      <c r="BO1167" s="9"/>
      <c r="BP1167" s="9"/>
      <c r="BQ1167" s="9"/>
      <c r="BR1167" s="9"/>
      <c r="BS1167" s="9"/>
      <c r="BT1167" s="9"/>
      <c r="BU1167" s="9"/>
      <c r="BV1167" s="9"/>
      <c r="BW1167" s="9"/>
      <c r="BX1167" s="9"/>
      <c r="BY1167" s="9"/>
      <c r="BZ1167" s="9"/>
    </row>
    <row r="1168" spans="1:78">
      <c r="A1168" s="50">
        <f t="shared" si="75"/>
        <v>1157</v>
      </c>
      <c r="C1168" s="11" t="str">
        <f>IFERROR(INDEX('     2022    '!D:D,MATCH('Order Summary'!$A1168,'     2022    '!$AN:$AN,0)),"")</f>
        <v/>
      </c>
      <c r="D1168" s="11" t="str">
        <f>IFERROR(INDEX('     2022    '!C:C,MATCH('Order Summary'!$A1168,'     2022    '!$AN:$AN,0)),"")</f>
        <v/>
      </c>
      <c r="E1168" s="11" t="str">
        <f>IFERROR(INDEX('     2022    '!E:E,MATCH('Order Summary'!$A1168,'     2022    '!$AN:$AN,0)),"")</f>
        <v/>
      </c>
      <c r="F1168" s="96">
        <f>IFERROR(INDEX('     2022    '!AY:AY,MATCH($A1168,'     2022    '!$AN:$AN,0)),0)</f>
        <v>0</v>
      </c>
      <c r="G1168" s="180" t="str">
        <f>IFERROR(IF($O$3&gt;68,INDEX('     2022    '!I:I,MATCH($A1168,'     2022    '!$AN:$AN,0))*(1-'     2022    '!$BA$1),INDEX('     2022    '!I:I,MATCH($A1168,'     2022    '!$AN:$AN,0))),"")</f>
        <v/>
      </c>
      <c r="H1168" s="96">
        <f>IFERROR(INDEX('     2022    '!AZ:AZ,MATCH($A1168,'     2022    '!$AN:$AN,0)),0)</f>
        <v>0</v>
      </c>
      <c r="I1168" s="180" t="str">
        <f>IFERROR(IF($O$3&gt;68,INDEX('     2022    '!M:M,MATCH($A1168,'     2022    '!$AN:$AN,0))*(1-'     2022    '!$BA$1),INDEX('     2022    '!M:M,MATCH($A1168,'     2022    '!$AN:$AN,0))),"")</f>
        <v/>
      </c>
      <c r="J1168" s="181">
        <f t="shared" si="73"/>
        <v>0</v>
      </c>
      <c r="K1168" s="182" t="str">
        <f t="shared" si="74"/>
        <v/>
      </c>
      <c r="L1168" s="53"/>
      <c r="M1168" s="52" t="str">
        <f>IFERROR(INDEX('     2022    '!R:R,MATCH('Order Summary'!$A1168,'     2022    '!$AN:$AN,0)),"")</f>
        <v/>
      </c>
      <c r="N1168" s="52" t="str">
        <f>IFERROR(INDEX('     2022    '!V:V,MATCH('Order Summary'!$A1168,'     2022    '!$AN:$AN,0)),"")</f>
        <v/>
      </c>
      <c r="O1168" s="52" t="str">
        <f>IFERROR(INDEX('     2022    '!S:S,MATCH('Order Summary'!$A1168,'     2022    '!$AN:$AN,0)),"")</f>
        <v/>
      </c>
      <c r="P1168" s="96" t="str">
        <f t="shared" si="72"/>
        <v/>
      </c>
      <c r="R1168" s="9"/>
      <c r="S1168" s="9"/>
      <c r="T1168" s="9"/>
      <c r="U1168" s="9"/>
      <c r="V1168" s="9"/>
      <c r="W1168" s="9"/>
      <c r="X1168" s="9"/>
      <c r="Y1168" s="9"/>
      <c r="Z1168" s="9"/>
      <c r="AA1168" s="9"/>
      <c r="AB1168" s="9"/>
      <c r="AC1168" s="9"/>
      <c r="AD1168" s="9"/>
      <c r="AE1168" s="9"/>
      <c r="AF1168" s="9"/>
      <c r="AG1168" s="9"/>
      <c r="AH1168" s="9"/>
      <c r="AI1168" s="9"/>
      <c r="AJ1168" s="9"/>
      <c r="AK1168" s="9"/>
      <c r="AL1168" s="9"/>
      <c r="AM1168" s="9"/>
      <c r="AN1168" s="9"/>
      <c r="AO1168" s="9"/>
      <c r="AP1168" s="9"/>
      <c r="AQ1168" s="9"/>
      <c r="AR1168" s="9"/>
      <c r="AS1168" s="9"/>
      <c r="AT1168" s="9"/>
      <c r="AU1168" s="9"/>
      <c r="AV1168" s="9"/>
      <c r="AW1168" s="9"/>
      <c r="AX1168" s="9"/>
      <c r="AY1168" s="9"/>
      <c r="AZ1168" s="9"/>
      <c r="BA1168" s="9"/>
      <c r="BB1168" s="9"/>
      <c r="BC1168" s="9"/>
      <c r="BD1168" s="9"/>
      <c r="BE1168" s="9"/>
      <c r="BF1168" s="9"/>
      <c r="BG1168" s="9"/>
      <c r="BH1168" s="9"/>
      <c r="BI1168" s="9"/>
      <c r="BJ1168" s="9"/>
      <c r="BK1168" s="9"/>
      <c r="BL1168" s="9"/>
      <c r="BM1168" s="9"/>
      <c r="BN1168" s="9"/>
      <c r="BO1168" s="9"/>
      <c r="BP1168" s="9"/>
      <c r="BQ1168" s="9"/>
      <c r="BR1168" s="9"/>
      <c r="BS1168" s="9"/>
      <c r="BT1168" s="9"/>
      <c r="BU1168" s="9"/>
      <c r="BV1168" s="9"/>
      <c r="BW1168" s="9"/>
      <c r="BX1168" s="9"/>
      <c r="BY1168" s="9"/>
      <c r="BZ1168" s="9"/>
    </row>
    <row r="1169" spans="1:78">
      <c r="A1169" s="50">
        <f t="shared" si="75"/>
        <v>1158</v>
      </c>
      <c r="C1169" s="11" t="str">
        <f>IFERROR(INDEX('     2022    '!D:D,MATCH('Order Summary'!$A1169,'     2022    '!$AN:$AN,0)),"")</f>
        <v/>
      </c>
      <c r="D1169" s="11" t="str">
        <f>IFERROR(INDEX('     2022    '!C:C,MATCH('Order Summary'!$A1169,'     2022    '!$AN:$AN,0)),"")</f>
        <v/>
      </c>
      <c r="E1169" s="11" t="str">
        <f>IFERROR(INDEX('     2022    '!E:E,MATCH('Order Summary'!$A1169,'     2022    '!$AN:$AN,0)),"")</f>
        <v/>
      </c>
      <c r="F1169" s="96">
        <f>IFERROR(INDEX('     2022    '!AY:AY,MATCH($A1169,'     2022    '!$AN:$AN,0)),0)</f>
        <v>0</v>
      </c>
      <c r="G1169" s="180" t="str">
        <f>IFERROR(IF($O$3&gt;68,INDEX('     2022    '!I:I,MATCH($A1169,'     2022    '!$AN:$AN,0))*(1-'     2022    '!$BA$1),INDEX('     2022    '!I:I,MATCH($A1169,'     2022    '!$AN:$AN,0))),"")</f>
        <v/>
      </c>
      <c r="H1169" s="96">
        <f>IFERROR(INDEX('     2022    '!AZ:AZ,MATCH($A1169,'     2022    '!$AN:$AN,0)),0)</f>
        <v>0</v>
      </c>
      <c r="I1169" s="180" t="str">
        <f>IFERROR(IF($O$3&gt;68,INDEX('     2022    '!M:M,MATCH($A1169,'     2022    '!$AN:$AN,0))*(1-'     2022    '!$BA$1),INDEX('     2022    '!M:M,MATCH($A1169,'     2022    '!$AN:$AN,0))),"")</f>
        <v/>
      </c>
      <c r="J1169" s="181">
        <f t="shared" si="73"/>
        <v>0</v>
      </c>
      <c r="K1169" s="182" t="str">
        <f t="shared" si="74"/>
        <v/>
      </c>
      <c r="L1169" s="53"/>
      <c r="M1169" s="52" t="str">
        <f>IFERROR(INDEX('     2022    '!R:R,MATCH('Order Summary'!$A1169,'     2022    '!$AN:$AN,0)),"")</f>
        <v/>
      </c>
      <c r="N1169" s="52" t="str">
        <f>IFERROR(INDEX('     2022    '!V:V,MATCH('Order Summary'!$A1169,'     2022    '!$AN:$AN,0)),"")</f>
        <v/>
      </c>
      <c r="O1169" s="52" t="str">
        <f>IFERROR(INDEX('     2022    '!S:S,MATCH('Order Summary'!$A1169,'     2022    '!$AN:$AN,0)),"")</f>
        <v/>
      </c>
      <c r="P1169" s="96" t="str">
        <f t="shared" si="72"/>
        <v/>
      </c>
      <c r="R1169" s="9"/>
      <c r="S1169" s="9"/>
      <c r="T1169" s="9"/>
      <c r="U1169" s="9"/>
      <c r="V1169" s="9"/>
      <c r="W1169" s="9"/>
      <c r="X1169" s="9"/>
      <c r="Y1169" s="9"/>
      <c r="Z1169" s="9"/>
      <c r="AA1169" s="9"/>
      <c r="AB1169" s="9"/>
      <c r="AC1169" s="9"/>
      <c r="AD1169" s="9"/>
      <c r="AE1169" s="9"/>
      <c r="AF1169" s="9"/>
      <c r="AG1169" s="9"/>
      <c r="AH1169" s="9"/>
      <c r="AI1169" s="9"/>
      <c r="AJ1169" s="9"/>
      <c r="AK1169" s="9"/>
      <c r="AL1169" s="9"/>
      <c r="AM1169" s="9"/>
      <c r="AN1169" s="9"/>
      <c r="AO1169" s="9"/>
      <c r="AP1169" s="9"/>
      <c r="AQ1169" s="9"/>
      <c r="AR1169" s="9"/>
      <c r="AS1169" s="9"/>
      <c r="AT1169" s="9"/>
      <c r="AU1169" s="9"/>
      <c r="AV1169" s="9"/>
      <c r="AW1169" s="9"/>
      <c r="AX1169" s="9"/>
      <c r="AY1169" s="9"/>
      <c r="AZ1169" s="9"/>
      <c r="BA1169" s="9"/>
      <c r="BB1169" s="9"/>
      <c r="BC1169" s="9"/>
      <c r="BD1169" s="9"/>
      <c r="BE1169" s="9"/>
      <c r="BF1169" s="9"/>
      <c r="BG1169" s="9"/>
      <c r="BH1169" s="9"/>
      <c r="BI1169" s="9"/>
      <c r="BJ1169" s="9"/>
      <c r="BK1169" s="9"/>
      <c r="BL1169" s="9"/>
      <c r="BM1169" s="9"/>
      <c r="BN1169" s="9"/>
      <c r="BO1169" s="9"/>
      <c r="BP1169" s="9"/>
      <c r="BQ1169" s="9"/>
      <c r="BR1169" s="9"/>
      <c r="BS1169" s="9"/>
      <c r="BT1169" s="9"/>
      <c r="BU1169" s="9"/>
      <c r="BV1169" s="9"/>
      <c r="BW1169" s="9"/>
      <c r="BX1169" s="9"/>
      <c r="BY1169" s="9"/>
      <c r="BZ1169" s="9"/>
    </row>
    <row r="1170" spans="1:78">
      <c r="A1170" s="50">
        <f t="shared" si="75"/>
        <v>1159</v>
      </c>
      <c r="C1170" s="11" t="str">
        <f>IFERROR(INDEX('     2022    '!D:D,MATCH('Order Summary'!$A1170,'     2022    '!$AN:$AN,0)),"")</f>
        <v/>
      </c>
      <c r="D1170" s="11" t="str">
        <f>IFERROR(INDEX('     2022    '!C:C,MATCH('Order Summary'!$A1170,'     2022    '!$AN:$AN,0)),"")</f>
        <v/>
      </c>
      <c r="E1170" s="11" t="str">
        <f>IFERROR(INDEX('     2022    '!E:E,MATCH('Order Summary'!$A1170,'     2022    '!$AN:$AN,0)),"")</f>
        <v/>
      </c>
      <c r="F1170" s="96">
        <f>IFERROR(INDEX('     2022    '!AY:AY,MATCH($A1170,'     2022    '!$AN:$AN,0)),0)</f>
        <v>0</v>
      </c>
      <c r="G1170" s="180" t="str">
        <f>IFERROR(IF($O$3&gt;68,INDEX('     2022    '!I:I,MATCH($A1170,'     2022    '!$AN:$AN,0))*(1-'     2022    '!$BA$1),INDEX('     2022    '!I:I,MATCH($A1170,'     2022    '!$AN:$AN,0))),"")</f>
        <v/>
      </c>
      <c r="H1170" s="96">
        <f>IFERROR(INDEX('     2022    '!AZ:AZ,MATCH($A1170,'     2022    '!$AN:$AN,0)),0)</f>
        <v>0</v>
      </c>
      <c r="I1170" s="180" t="str">
        <f>IFERROR(IF($O$3&gt;68,INDEX('     2022    '!M:M,MATCH($A1170,'     2022    '!$AN:$AN,0))*(1-'     2022    '!$BA$1),INDEX('     2022    '!M:M,MATCH($A1170,'     2022    '!$AN:$AN,0))),"")</f>
        <v/>
      </c>
      <c r="J1170" s="181">
        <f t="shared" si="73"/>
        <v>0</v>
      </c>
      <c r="K1170" s="182" t="str">
        <f t="shared" si="74"/>
        <v/>
      </c>
      <c r="L1170" s="53"/>
      <c r="M1170" s="52" t="str">
        <f>IFERROR(INDEX('     2022    '!R:R,MATCH('Order Summary'!$A1170,'     2022    '!$AN:$AN,0)),"")</f>
        <v/>
      </c>
      <c r="N1170" s="52" t="str">
        <f>IFERROR(INDEX('     2022    '!V:V,MATCH('Order Summary'!$A1170,'     2022    '!$AN:$AN,0)),"")</f>
        <v/>
      </c>
      <c r="O1170" s="52" t="str">
        <f>IFERROR(INDEX('     2022    '!S:S,MATCH('Order Summary'!$A1170,'     2022    '!$AN:$AN,0)),"")</f>
        <v/>
      </c>
      <c r="P1170" s="96" t="str">
        <f t="shared" si="72"/>
        <v/>
      </c>
      <c r="R1170" s="9"/>
      <c r="S1170" s="9"/>
      <c r="T1170" s="9"/>
      <c r="U1170" s="9"/>
      <c r="V1170" s="9"/>
      <c r="W1170" s="9"/>
      <c r="X1170" s="9"/>
      <c r="Y1170" s="9"/>
      <c r="Z1170" s="9"/>
      <c r="AA1170" s="9"/>
      <c r="AB1170" s="9"/>
      <c r="AC1170" s="9"/>
      <c r="AD1170" s="9"/>
      <c r="AE1170" s="9"/>
      <c r="AF1170" s="9"/>
      <c r="AG1170" s="9"/>
      <c r="AH1170" s="9"/>
      <c r="AI1170" s="9"/>
      <c r="AJ1170" s="9"/>
      <c r="AK1170" s="9"/>
      <c r="AL1170" s="9"/>
      <c r="AM1170" s="9"/>
      <c r="AN1170" s="9"/>
      <c r="AO1170" s="9"/>
      <c r="AP1170" s="9"/>
      <c r="AQ1170" s="9"/>
      <c r="AR1170" s="9"/>
      <c r="AS1170" s="9"/>
      <c r="AT1170" s="9"/>
      <c r="AU1170" s="9"/>
      <c r="AV1170" s="9"/>
      <c r="AW1170" s="9"/>
      <c r="AX1170" s="9"/>
      <c r="AY1170" s="9"/>
      <c r="AZ1170" s="9"/>
      <c r="BA1170" s="9"/>
      <c r="BB1170" s="9"/>
      <c r="BC1170" s="9"/>
      <c r="BD1170" s="9"/>
      <c r="BE1170" s="9"/>
      <c r="BF1170" s="9"/>
      <c r="BG1170" s="9"/>
      <c r="BH1170" s="9"/>
      <c r="BI1170" s="9"/>
      <c r="BJ1170" s="9"/>
      <c r="BK1170" s="9"/>
      <c r="BL1170" s="9"/>
      <c r="BM1170" s="9"/>
      <c r="BN1170" s="9"/>
      <c r="BO1170" s="9"/>
      <c r="BP1170" s="9"/>
      <c r="BQ1170" s="9"/>
      <c r="BR1170" s="9"/>
      <c r="BS1170" s="9"/>
      <c r="BT1170" s="9"/>
      <c r="BU1170" s="9"/>
      <c r="BV1170" s="9"/>
      <c r="BW1170" s="9"/>
      <c r="BX1170" s="9"/>
      <c r="BY1170" s="9"/>
      <c r="BZ1170" s="9"/>
    </row>
    <row r="1171" spans="1:78">
      <c r="A1171" s="50">
        <f t="shared" si="75"/>
        <v>1160</v>
      </c>
      <c r="C1171" s="11" t="str">
        <f>IFERROR(INDEX('     2022    '!D:D,MATCH('Order Summary'!$A1171,'     2022    '!$AN:$AN,0)),"")</f>
        <v/>
      </c>
      <c r="D1171" s="11" t="str">
        <f>IFERROR(INDEX('     2022    '!C:C,MATCH('Order Summary'!$A1171,'     2022    '!$AN:$AN,0)),"")</f>
        <v/>
      </c>
      <c r="E1171" s="11" t="str">
        <f>IFERROR(INDEX('     2022    '!E:E,MATCH('Order Summary'!$A1171,'     2022    '!$AN:$AN,0)),"")</f>
        <v/>
      </c>
      <c r="F1171" s="96">
        <f>IFERROR(INDEX('     2022    '!AY:AY,MATCH($A1171,'     2022    '!$AN:$AN,0)),0)</f>
        <v>0</v>
      </c>
      <c r="G1171" s="180" t="str">
        <f>IFERROR(IF($O$3&gt;68,INDEX('     2022    '!I:I,MATCH($A1171,'     2022    '!$AN:$AN,0))*(1-'     2022    '!$BA$1),INDEX('     2022    '!I:I,MATCH($A1171,'     2022    '!$AN:$AN,0))),"")</f>
        <v/>
      </c>
      <c r="H1171" s="96">
        <f>IFERROR(INDEX('     2022    '!AZ:AZ,MATCH($A1171,'     2022    '!$AN:$AN,0)),0)</f>
        <v>0</v>
      </c>
      <c r="I1171" s="180" t="str">
        <f>IFERROR(IF($O$3&gt;68,INDEX('     2022    '!M:M,MATCH($A1171,'     2022    '!$AN:$AN,0))*(1-'     2022    '!$BA$1),INDEX('     2022    '!M:M,MATCH($A1171,'     2022    '!$AN:$AN,0))),"")</f>
        <v/>
      </c>
      <c r="J1171" s="181">
        <f t="shared" si="73"/>
        <v>0</v>
      </c>
      <c r="K1171" s="182" t="str">
        <f t="shared" si="74"/>
        <v/>
      </c>
      <c r="L1171" s="53"/>
      <c r="M1171" s="52" t="str">
        <f>IFERROR(INDEX('     2022    '!R:R,MATCH('Order Summary'!$A1171,'     2022    '!$AN:$AN,0)),"")</f>
        <v/>
      </c>
      <c r="N1171" s="52" t="str">
        <f>IFERROR(INDEX('     2022    '!V:V,MATCH('Order Summary'!$A1171,'     2022    '!$AN:$AN,0)),"")</f>
        <v/>
      </c>
      <c r="O1171" s="52" t="str">
        <f>IFERROR(INDEX('     2022    '!S:S,MATCH('Order Summary'!$A1171,'     2022    '!$AN:$AN,0)),"")</f>
        <v/>
      </c>
      <c r="P1171" s="96" t="str">
        <f t="shared" si="72"/>
        <v/>
      </c>
      <c r="R1171" s="9"/>
      <c r="S1171" s="9"/>
      <c r="T1171" s="9"/>
      <c r="U1171" s="9"/>
      <c r="V1171" s="9"/>
      <c r="W1171" s="9"/>
      <c r="X1171" s="9"/>
      <c r="Y1171" s="9"/>
      <c r="Z1171" s="9"/>
      <c r="AA1171" s="9"/>
      <c r="AB1171" s="9"/>
      <c r="AC1171" s="9"/>
      <c r="AD1171" s="9"/>
      <c r="AE1171" s="9"/>
      <c r="AF1171" s="9"/>
      <c r="AG1171" s="9"/>
      <c r="AH1171" s="9"/>
      <c r="AI1171" s="9"/>
      <c r="AJ1171" s="9"/>
      <c r="AK1171" s="9"/>
      <c r="AL1171" s="9"/>
      <c r="AM1171" s="9"/>
      <c r="AN1171" s="9"/>
      <c r="AO1171" s="9"/>
      <c r="AP1171" s="9"/>
      <c r="AQ1171" s="9"/>
      <c r="AR1171" s="9"/>
      <c r="AS1171" s="9"/>
      <c r="AT1171" s="9"/>
      <c r="AU1171" s="9"/>
      <c r="AV1171" s="9"/>
      <c r="AW1171" s="9"/>
      <c r="AX1171" s="9"/>
      <c r="AY1171" s="9"/>
      <c r="AZ1171" s="9"/>
      <c r="BA1171" s="9"/>
      <c r="BB1171" s="9"/>
      <c r="BC1171" s="9"/>
      <c r="BD1171" s="9"/>
      <c r="BE1171" s="9"/>
      <c r="BF1171" s="9"/>
      <c r="BG1171" s="9"/>
      <c r="BH1171" s="9"/>
      <c r="BI1171" s="9"/>
      <c r="BJ1171" s="9"/>
      <c r="BK1171" s="9"/>
      <c r="BL1171" s="9"/>
      <c r="BM1171" s="9"/>
      <c r="BN1171" s="9"/>
      <c r="BO1171" s="9"/>
      <c r="BP1171" s="9"/>
      <c r="BQ1171" s="9"/>
      <c r="BR1171" s="9"/>
      <c r="BS1171" s="9"/>
      <c r="BT1171" s="9"/>
      <c r="BU1171" s="9"/>
      <c r="BV1171" s="9"/>
      <c r="BW1171" s="9"/>
      <c r="BX1171" s="9"/>
      <c r="BY1171" s="9"/>
      <c r="BZ1171" s="9"/>
    </row>
    <row r="1172" spans="1:78">
      <c r="A1172" s="50">
        <f t="shared" si="75"/>
        <v>1161</v>
      </c>
      <c r="C1172" s="11" t="str">
        <f>IFERROR(INDEX('     2022    '!D:D,MATCH('Order Summary'!$A1172,'     2022    '!$AN:$AN,0)),"")</f>
        <v/>
      </c>
      <c r="D1172" s="11" t="str">
        <f>IFERROR(INDEX('     2022    '!C:C,MATCH('Order Summary'!$A1172,'     2022    '!$AN:$AN,0)),"")</f>
        <v/>
      </c>
      <c r="E1172" s="11" t="str">
        <f>IFERROR(INDEX('     2022    '!E:E,MATCH('Order Summary'!$A1172,'     2022    '!$AN:$AN,0)),"")</f>
        <v/>
      </c>
      <c r="F1172" s="96">
        <f>IFERROR(INDEX('     2022    '!AY:AY,MATCH($A1172,'     2022    '!$AN:$AN,0)),0)</f>
        <v>0</v>
      </c>
      <c r="G1172" s="180" t="str">
        <f>IFERROR(IF($O$3&gt;68,INDEX('     2022    '!I:I,MATCH($A1172,'     2022    '!$AN:$AN,0))*(1-'     2022    '!$BA$1),INDEX('     2022    '!I:I,MATCH($A1172,'     2022    '!$AN:$AN,0))),"")</f>
        <v/>
      </c>
      <c r="H1172" s="96">
        <f>IFERROR(INDEX('     2022    '!AZ:AZ,MATCH($A1172,'     2022    '!$AN:$AN,0)),0)</f>
        <v>0</v>
      </c>
      <c r="I1172" s="180" t="str">
        <f>IFERROR(IF($O$3&gt;68,INDEX('     2022    '!M:M,MATCH($A1172,'     2022    '!$AN:$AN,0))*(1-'     2022    '!$BA$1),INDEX('     2022    '!M:M,MATCH($A1172,'     2022    '!$AN:$AN,0))),"")</f>
        <v/>
      </c>
      <c r="J1172" s="181">
        <f t="shared" si="73"/>
        <v>0</v>
      </c>
      <c r="K1172" s="182" t="str">
        <f t="shared" si="74"/>
        <v/>
      </c>
      <c r="L1172" s="53"/>
      <c r="M1172" s="52" t="str">
        <f>IFERROR(INDEX('     2022    '!R:R,MATCH('Order Summary'!$A1172,'     2022    '!$AN:$AN,0)),"")</f>
        <v/>
      </c>
      <c r="N1172" s="52" t="str">
        <f>IFERROR(INDEX('     2022    '!V:V,MATCH('Order Summary'!$A1172,'     2022    '!$AN:$AN,0)),"")</f>
        <v/>
      </c>
      <c r="O1172" s="52" t="str">
        <f>IFERROR(INDEX('     2022    '!S:S,MATCH('Order Summary'!$A1172,'     2022    '!$AN:$AN,0)),"")</f>
        <v/>
      </c>
      <c r="P1172" s="96" t="str">
        <f t="shared" si="72"/>
        <v/>
      </c>
      <c r="R1172" s="9"/>
      <c r="S1172" s="9"/>
      <c r="T1172" s="9"/>
      <c r="U1172" s="9"/>
      <c r="V1172" s="9"/>
      <c r="W1172" s="9"/>
      <c r="X1172" s="9"/>
      <c r="Y1172" s="9"/>
      <c r="Z1172" s="9"/>
      <c r="AA1172" s="9"/>
      <c r="AB1172" s="9"/>
      <c r="AC1172" s="9"/>
      <c r="AD1172" s="9"/>
      <c r="AE1172" s="9"/>
      <c r="AF1172" s="9"/>
      <c r="AG1172" s="9"/>
      <c r="AH1172" s="9"/>
      <c r="AI1172" s="9"/>
      <c r="AJ1172" s="9"/>
      <c r="AK1172" s="9"/>
      <c r="AL1172" s="9"/>
      <c r="AM1172" s="9"/>
      <c r="AN1172" s="9"/>
      <c r="AO1172" s="9"/>
      <c r="AP1172" s="9"/>
      <c r="AQ1172" s="9"/>
      <c r="AR1172" s="9"/>
      <c r="AS1172" s="9"/>
      <c r="AT1172" s="9"/>
      <c r="AU1172" s="9"/>
      <c r="AV1172" s="9"/>
      <c r="AW1172" s="9"/>
      <c r="AX1172" s="9"/>
      <c r="AY1172" s="9"/>
      <c r="AZ1172" s="9"/>
      <c r="BA1172" s="9"/>
      <c r="BB1172" s="9"/>
      <c r="BC1172" s="9"/>
      <c r="BD1172" s="9"/>
      <c r="BE1172" s="9"/>
      <c r="BF1172" s="9"/>
      <c r="BG1172" s="9"/>
      <c r="BH1172" s="9"/>
      <c r="BI1172" s="9"/>
      <c r="BJ1172" s="9"/>
      <c r="BK1172" s="9"/>
      <c r="BL1172" s="9"/>
      <c r="BM1172" s="9"/>
      <c r="BN1172" s="9"/>
      <c r="BO1172" s="9"/>
      <c r="BP1172" s="9"/>
      <c r="BQ1172" s="9"/>
      <c r="BR1172" s="9"/>
      <c r="BS1172" s="9"/>
      <c r="BT1172" s="9"/>
      <c r="BU1172" s="9"/>
      <c r="BV1172" s="9"/>
      <c r="BW1172" s="9"/>
      <c r="BX1172" s="9"/>
      <c r="BY1172" s="9"/>
      <c r="BZ1172" s="9"/>
    </row>
    <row r="1173" spans="1:78">
      <c r="A1173" s="50">
        <f t="shared" si="75"/>
        <v>1162</v>
      </c>
      <c r="C1173" s="11" t="str">
        <f>IFERROR(INDEX('     2022    '!D:D,MATCH('Order Summary'!$A1173,'     2022    '!$AN:$AN,0)),"")</f>
        <v/>
      </c>
      <c r="D1173" s="11" t="str">
        <f>IFERROR(INDEX('     2022    '!C:C,MATCH('Order Summary'!$A1173,'     2022    '!$AN:$AN,0)),"")</f>
        <v/>
      </c>
      <c r="E1173" s="11" t="str">
        <f>IFERROR(INDEX('     2022    '!E:E,MATCH('Order Summary'!$A1173,'     2022    '!$AN:$AN,0)),"")</f>
        <v/>
      </c>
      <c r="F1173" s="96">
        <f>IFERROR(INDEX('     2022    '!AY:AY,MATCH($A1173,'     2022    '!$AN:$AN,0)),0)</f>
        <v>0</v>
      </c>
      <c r="G1173" s="180" t="str">
        <f>IFERROR(IF($O$3&gt;68,INDEX('     2022    '!I:I,MATCH($A1173,'     2022    '!$AN:$AN,0))*(1-'     2022    '!$BA$1),INDEX('     2022    '!I:I,MATCH($A1173,'     2022    '!$AN:$AN,0))),"")</f>
        <v/>
      </c>
      <c r="H1173" s="96">
        <f>IFERROR(INDEX('     2022    '!AZ:AZ,MATCH($A1173,'     2022    '!$AN:$AN,0)),0)</f>
        <v>0</v>
      </c>
      <c r="I1173" s="180" t="str">
        <f>IFERROR(IF($O$3&gt;68,INDEX('     2022    '!M:M,MATCH($A1173,'     2022    '!$AN:$AN,0))*(1-'     2022    '!$BA$1),INDEX('     2022    '!M:M,MATCH($A1173,'     2022    '!$AN:$AN,0))),"")</f>
        <v/>
      </c>
      <c r="J1173" s="181">
        <f t="shared" si="73"/>
        <v>0</v>
      </c>
      <c r="K1173" s="182" t="str">
        <f t="shared" si="74"/>
        <v/>
      </c>
      <c r="L1173" s="53"/>
      <c r="M1173" s="52" t="str">
        <f>IFERROR(INDEX('     2022    '!R:R,MATCH('Order Summary'!$A1173,'     2022    '!$AN:$AN,0)),"")</f>
        <v/>
      </c>
      <c r="N1173" s="52" t="str">
        <f>IFERROR(INDEX('     2022    '!V:V,MATCH('Order Summary'!$A1173,'     2022    '!$AN:$AN,0)),"")</f>
        <v/>
      </c>
      <c r="O1173" s="52" t="str">
        <f>IFERROR(INDEX('     2022    '!S:S,MATCH('Order Summary'!$A1173,'     2022    '!$AN:$AN,0)),"")</f>
        <v/>
      </c>
      <c r="P1173" s="96" t="str">
        <f t="shared" si="72"/>
        <v/>
      </c>
      <c r="R1173" s="9"/>
      <c r="S1173" s="9"/>
      <c r="T1173" s="9"/>
      <c r="U1173" s="9"/>
      <c r="V1173" s="9"/>
      <c r="W1173" s="9"/>
      <c r="X1173" s="9"/>
      <c r="Y1173" s="9"/>
      <c r="Z1173" s="9"/>
      <c r="AA1173" s="9"/>
      <c r="AB1173" s="9"/>
      <c r="AC1173" s="9"/>
      <c r="AD1173" s="9"/>
      <c r="AE1173" s="9"/>
      <c r="AF1173" s="9"/>
      <c r="AG1173" s="9"/>
      <c r="AH1173" s="9"/>
      <c r="AI1173" s="9"/>
      <c r="AJ1173" s="9"/>
      <c r="AK1173" s="9"/>
      <c r="AL1173" s="9"/>
      <c r="AM1173" s="9"/>
      <c r="AN1173" s="9"/>
      <c r="AO1173" s="9"/>
      <c r="AP1173" s="9"/>
      <c r="AQ1173" s="9"/>
      <c r="AR1173" s="9"/>
      <c r="AS1173" s="9"/>
      <c r="AT1173" s="9"/>
      <c r="AU1173" s="9"/>
      <c r="AV1173" s="9"/>
      <c r="AW1173" s="9"/>
      <c r="AX1173" s="9"/>
      <c r="AY1173" s="9"/>
      <c r="AZ1173" s="9"/>
      <c r="BA1173" s="9"/>
      <c r="BB1173" s="9"/>
      <c r="BC1173" s="9"/>
      <c r="BD1173" s="9"/>
      <c r="BE1173" s="9"/>
      <c r="BF1173" s="9"/>
      <c r="BG1173" s="9"/>
      <c r="BH1173" s="9"/>
      <c r="BI1173" s="9"/>
      <c r="BJ1173" s="9"/>
      <c r="BK1173" s="9"/>
      <c r="BL1173" s="9"/>
      <c r="BM1173" s="9"/>
      <c r="BN1173" s="9"/>
      <c r="BO1173" s="9"/>
      <c r="BP1173" s="9"/>
      <c r="BQ1173" s="9"/>
      <c r="BR1173" s="9"/>
      <c r="BS1173" s="9"/>
      <c r="BT1173" s="9"/>
      <c r="BU1173" s="9"/>
      <c r="BV1173" s="9"/>
      <c r="BW1173" s="9"/>
      <c r="BX1173" s="9"/>
      <c r="BY1173" s="9"/>
      <c r="BZ1173" s="9"/>
    </row>
    <row r="1174" spans="1:78">
      <c r="A1174" s="50">
        <f t="shared" si="75"/>
        <v>1163</v>
      </c>
      <c r="C1174" s="11" t="str">
        <f>IFERROR(INDEX('     2022    '!D:D,MATCH('Order Summary'!$A1174,'     2022    '!$AN:$AN,0)),"")</f>
        <v/>
      </c>
      <c r="D1174" s="11" t="str">
        <f>IFERROR(INDEX('     2022    '!C:C,MATCH('Order Summary'!$A1174,'     2022    '!$AN:$AN,0)),"")</f>
        <v/>
      </c>
      <c r="E1174" s="11" t="str">
        <f>IFERROR(INDEX('     2022    '!E:E,MATCH('Order Summary'!$A1174,'     2022    '!$AN:$AN,0)),"")</f>
        <v/>
      </c>
      <c r="F1174" s="96">
        <f>IFERROR(INDEX('     2022    '!AY:AY,MATCH($A1174,'     2022    '!$AN:$AN,0)),0)</f>
        <v>0</v>
      </c>
      <c r="G1174" s="180" t="str">
        <f>IFERROR(IF($O$3&gt;68,INDEX('     2022    '!I:I,MATCH($A1174,'     2022    '!$AN:$AN,0))*(1-'     2022    '!$BA$1),INDEX('     2022    '!I:I,MATCH($A1174,'     2022    '!$AN:$AN,0))),"")</f>
        <v/>
      </c>
      <c r="H1174" s="96">
        <f>IFERROR(INDEX('     2022    '!AZ:AZ,MATCH($A1174,'     2022    '!$AN:$AN,0)),0)</f>
        <v>0</v>
      </c>
      <c r="I1174" s="180" t="str">
        <f>IFERROR(IF($O$3&gt;68,INDEX('     2022    '!M:M,MATCH($A1174,'     2022    '!$AN:$AN,0))*(1-'     2022    '!$BA$1),INDEX('     2022    '!M:M,MATCH($A1174,'     2022    '!$AN:$AN,0))),"")</f>
        <v/>
      </c>
      <c r="J1174" s="181">
        <f t="shared" si="73"/>
        <v>0</v>
      </c>
      <c r="K1174" s="182" t="str">
        <f t="shared" si="74"/>
        <v/>
      </c>
      <c r="L1174" s="53"/>
      <c r="M1174" s="52" t="str">
        <f>IFERROR(INDEX('     2022    '!R:R,MATCH('Order Summary'!$A1174,'     2022    '!$AN:$AN,0)),"")</f>
        <v/>
      </c>
      <c r="N1174" s="52" t="str">
        <f>IFERROR(INDEX('     2022    '!V:V,MATCH('Order Summary'!$A1174,'     2022    '!$AN:$AN,0)),"")</f>
        <v/>
      </c>
      <c r="O1174" s="52" t="str">
        <f>IFERROR(INDEX('     2022    '!S:S,MATCH('Order Summary'!$A1174,'     2022    '!$AN:$AN,0)),"")</f>
        <v/>
      </c>
      <c r="P1174" s="96" t="str">
        <f t="shared" si="72"/>
        <v/>
      </c>
      <c r="R1174" s="9"/>
      <c r="S1174" s="9"/>
      <c r="T1174" s="9"/>
      <c r="U1174" s="9"/>
      <c r="V1174" s="9"/>
      <c r="W1174" s="9"/>
      <c r="X1174" s="9"/>
      <c r="Y1174" s="9"/>
      <c r="Z1174" s="9"/>
      <c r="AA1174" s="9"/>
      <c r="AB1174" s="9"/>
      <c r="AC1174" s="9"/>
      <c r="AD1174" s="9"/>
      <c r="AE1174" s="9"/>
      <c r="AF1174" s="9"/>
      <c r="AG1174" s="9"/>
      <c r="AH1174" s="9"/>
      <c r="AI1174" s="9"/>
      <c r="AJ1174" s="9"/>
      <c r="AK1174" s="9"/>
      <c r="AL1174" s="9"/>
      <c r="AM1174" s="9"/>
      <c r="AN1174" s="9"/>
      <c r="AO1174" s="9"/>
      <c r="AP1174" s="9"/>
      <c r="AQ1174" s="9"/>
      <c r="AR1174" s="9"/>
      <c r="AS1174" s="9"/>
      <c r="AT1174" s="9"/>
      <c r="AU1174" s="9"/>
      <c r="AV1174" s="9"/>
      <c r="AW1174" s="9"/>
      <c r="AX1174" s="9"/>
      <c r="AY1174" s="9"/>
      <c r="AZ1174" s="9"/>
      <c r="BA1174" s="9"/>
      <c r="BB1174" s="9"/>
      <c r="BC1174" s="9"/>
      <c r="BD1174" s="9"/>
      <c r="BE1174" s="9"/>
      <c r="BF1174" s="9"/>
      <c r="BG1174" s="9"/>
      <c r="BH1174" s="9"/>
      <c r="BI1174" s="9"/>
      <c r="BJ1174" s="9"/>
      <c r="BK1174" s="9"/>
      <c r="BL1174" s="9"/>
      <c r="BM1174" s="9"/>
      <c r="BN1174" s="9"/>
      <c r="BO1174" s="9"/>
      <c r="BP1174" s="9"/>
      <c r="BQ1174" s="9"/>
      <c r="BR1174" s="9"/>
      <c r="BS1174" s="9"/>
      <c r="BT1174" s="9"/>
      <c r="BU1174" s="9"/>
      <c r="BV1174" s="9"/>
      <c r="BW1174" s="9"/>
      <c r="BX1174" s="9"/>
      <c r="BY1174" s="9"/>
      <c r="BZ1174" s="9"/>
    </row>
    <row r="1175" spans="1:78">
      <c r="A1175" s="50">
        <f t="shared" si="75"/>
        <v>1164</v>
      </c>
      <c r="C1175" s="11" t="str">
        <f>IFERROR(INDEX('     2022    '!D:D,MATCH('Order Summary'!$A1175,'     2022    '!$AN:$AN,0)),"")</f>
        <v/>
      </c>
      <c r="D1175" s="11" t="str">
        <f>IFERROR(INDEX('     2022    '!C:C,MATCH('Order Summary'!$A1175,'     2022    '!$AN:$AN,0)),"")</f>
        <v/>
      </c>
      <c r="E1175" s="11" t="str">
        <f>IFERROR(INDEX('     2022    '!E:E,MATCH('Order Summary'!$A1175,'     2022    '!$AN:$AN,0)),"")</f>
        <v/>
      </c>
      <c r="F1175" s="96">
        <f>IFERROR(INDEX('     2022    '!AY:AY,MATCH($A1175,'     2022    '!$AN:$AN,0)),0)</f>
        <v>0</v>
      </c>
      <c r="G1175" s="180" t="str">
        <f>IFERROR(IF($O$3&gt;68,INDEX('     2022    '!I:I,MATCH($A1175,'     2022    '!$AN:$AN,0))*(1-'     2022    '!$BA$1),INDEX('     2022    '!I:I,MATCH($A1175,'     2022    '!$AN:$AN,0))),"")</f>
        <v/>
      </c>
      <c r="H1175" s="96">
        <f>IFERROR(INDEX('     2022    '!AZ:AZ,MATCH($A1175,'     2022    '!$AN:$AN,0)),0)</f>
        <v>0</v>
      </c>
      <c r="I1175" s="180" t="str">
        <f>IFERROR(IF($O$3&gt;68,INDEX('     2022    '!M:M,MATCH($A1175,'     2022    '!$AN:$AN,0))*(1-'     2022    '!$BA$1),INDEX('     2022    '!M:M,MATCH($A1175,'     2022    '!$AN:$AN,0))),"")</f>
        <v/>
      </c>
      <c r="J1175" s="181">
        <f t="shared" si="73"/>
        <v>0</v>
      </c>
      <c r="K1175" s="182" t="str">
        <f t="shared" si="74"/>
        <v/>
      </c>
      <c r="L1175" s="53"/>
      <c r="M1175" s="52" t="str">
        <f>IFERROR(INDEX('     2022    '!R:R,MATCH('Order Summary'!$A1175,'     2022    '!$AN:$AN,0)),"")</f>
        <v/>
      </c>
      <c r="N1175" s="52" t="str">
        <f>IFERROR(INDEX('     2022    '!V:V,MATCH('Order Summary'!$A1175,'     2022    '!$AN:$AN,0)),"")</f>
        <v/>
      </c>
      <c r="O1175" s="52" t="str">
        <f>IFERROR(INDEX('     2022    '!S:S,MATCH('Order Summary'!$A1175,'     2022    '!$AN:$AN,0)),"")</f>
        <v/>
      </c>
      <c r="P1175" s="96" t="str">
        <f t="shared" si="72"/>
        <v/>
      </c>
      <c r="R1175" s="9"/>
      <c r="S1175" s="9"/>
      <c r="T1175" s="9"/>
      <c r="U1175" s="9"/>
      <c r="V1175" s="9"/>
      <c r="W1175" s="9"/>
      <c r="X1175" s="9"/>
      <c r="Y1175" s="9"/>
      <c r="Z1175" s="9"/>
      <c r="AA1175" s="9"/>
      <c r="AB1175" s="9"/>
      <c r="AC1175" s="9"/>
      <c r="AD1175" s="9"/>
      <c r="AE1175" s="9"/>
      <c r="AF1175" s="9"/>
      <c r="AG1175" s="9"/>
      <c r="AH1175" s="9"/>
      <c r="AI1175" s="9"/>
      <c r="AJ1175" s="9"/>
      <c r="AK1175" s="9"/>
      <c r="AL1175" s="9"/>
      <c r="AM1175" s="9"/>
      <c r="AN1175" s="9"/>
      <c r="AO1175" s="9"/>
      <c r="AP1175" s="9"/>
      <c r="AQ1175" s="9"/>
      <c r="AR1175" s="9"/>
      <c r="AS1175" s="9"/>
      <c r="AT1175" s="9"/>
      <c r="AU1175" s="9"/>
      <c r="AV1175" s="9"/>
      <c r="AW1175" s="9"/>
      <c r="AX1175" s="9"/>
      <c r="AY1175" s="9"/>
      <c r="AZ1175" s="9"/>
      <c r="BA1175" s="9"/>
      <c r="BB1175" s="9"/>
      <c r="BC1175" s="9"/>
      <c r="BD1175" s="9"/>
      <c r="BE1175" s="9"/>
      <c r="BF1175" s="9"/>
      <c r="BG1175" s="9"/>
      <c r="BH1175" s="9"/>
      <c r="BI1175" s="9"/>
      <c r="BJ1175" s="9"/>
      <c r="BK1175" s="9"/>
      <c r="BL1175" s="9"/>
      <c r="BM1175" s="9"/>
      <c r="BN1175" s="9"/>
      <c r="BO1175" s="9"/>
      <c r="BP1175" s="9"/>
      <c r="BQ1175" s="9"/>
      <c r="BR1175" s="9"/>
      <c r="BS1175" s="9"/>
      <c r="BT1175" s="9"/>
      <c r="BU1175" s="9"/>
      <c r="BV1175" s="9"/>
      <c r="BW1175" s="9"/>
      <c r="BX1175" s="9"/>
      <c r="BY1175" s="9"/>
      <c r="BZ1175" s="9"/>
    </row>
    <row r="1176" spans="1:78">
      <c r="A1176" s="50">
        <f t="shared" si="75"/>
        <v>1165</v>
      </c>
      <c r="C1176" s="11" t="str">
        <f>IFERROR(INDEX('     2022    '!D:D,MATCH('Order Summary'!$A1176,'     2022    '!$AN:$AN,0)),"")</f>
        <v/>
      </c>
      <c r="D1176" s="11" t="str">
        <f>IFERROR(INDEX('     2022    '!C:C,MATCH('Order Summary'!$A1176,'     2022    '!$AN:$AN,0)),"")</f>
        <v/>
      </c>
      <c r="E1176" s="11" t="str">
        <f>IFERROR(INDEX('     2022    '!E:E,MATCH('Order Summary'!$A1176,'     2022    '!$AN:$AN,0)),"")</f>
        <v/>
      </c>
      <c r="F1176" s="96">
        <f>IFERROR(INDEX('     2022    '!AY:AY,MATCH($A1176,'     2022    '!$AN:$AN,0)),0)</f>
        <v>0</v>
      </c>
      <c r="G1176" s="180" t="str">
        <f>IFERROR(IF($O$3&gt;68,INDEX('     2022    '!I:I,MATCH($A1176,'     2022    '!$AN:$AN,0))*(1-'     2022    '!$BA$1),INDEX('     2022    '!I:I,MATCH($A1176,'     2022    '!$AN:$AN,0))),"")</f>
        <v/>
      </c>
      <c r="H1176" s="96">
        <f>IFERROR(INDEX('     2022    '!AZ:AZ,MATCH($A1176,'     2022    '!$AN:$AN,0)),0)</f>
        <v>0</v>
      </c>
      <c r="I1176" s="180" t="str">
        <f>IFERROR(IF($O$3&gt;68,INDEX('     2022    '!M:M,MATCH($A1176,'     2022    '!$AN:$AN,0))*(1-'     2022    '!$BA$1),INDEX('     2022    '!M:M,MATCH($A1176,'     2022    '!$AN:$AN,0))),"")</f>
        <v/>
      </c>
      <c r="J1176" s="181">
        <f t="shared" si="73"/>
        <v>0</v>
      </c>
      <c r="K1176" s="182" t="str">
        <f t="shared" si="74"/>
        <v/>
      </c>
      <c r="L1176" s="53"/>
      <c r="M1176" s="52" t="str">
        <f>IFERROR(INDEX('     2022    '!R:R,MATCH('Order Summary'!$A1176,'     2022    '!$AN:$AN,0)),"")</f>
        <v/>
      </c>
      <c r="N1176" s="52" t="str">
        <f>IFERROR(INDEX('     2022    '!V:V,MATCH('Order Summary'!$A1176,'     2022    '!$AN:$AN,0)),"")</f>
        <v/>
      </c>
      <c r="O1176" s="52" t="str">
        <f>IFERROR(INDEX('     2022    '!S:S,MATCH('Order Summary'!$A1176,'     2022    '!$AN:$AN,0)),"")</f>
        <v/>
      </c>
      <c r="P1176" s="96" t="str">
        <f t="shared" si="72"/>
        <v/>
      </c>
      <c r="R1176" s="9"/>
      <c r="S1176" s="9"/>
      <c r="T1176" s="9"/>
      <c r="U1176" s="9"/>
      <c r="V1176" s="9"/>
      <c r="W1176" s="9"/>
      <c r="X1176" s="9"/>
      <c r="Y1176" s="9"/>
      <c r="Z1176" s="9"/>
      <c r="AA1176" s="9"/>
      <c r="AB1176" s="9"/>
      <c r="AC1176" s="9"/>
      <c r="AD1176" s="9"/>
      <c r="AE1176" s="9"/>
      <c r="AF1176" s="9"/>
      <c r="AG1176" s="9"/>
      <c r="AH1176" s="9"/>
      <c r="AI1176" s="9"/>
      <c r="AJ1176" s="9"/>
      <c r="AK1176" s="9"/>
      <c r="AL1176" s="9"/>
      <c r="AM1176" s="9"/>
      <c r="AN1176" s="9"/>
      <c r="AO1176" s="9"/>
      <c r="AP1176" s="9"/>
      <c r="AQ1176" s="9"/>
      <c r="AR1176" s="9"/>
      <c r="AS1176" s="9"/>
      <c r="AT1176" s="9"/>
      <c r="AU1176" s="9"/>
      <c r="AV1176" s="9"/>
      <c r="AW1176" s="9"/>
      <c r="AX1176" s="9"/>
      <c r="AY1176" s="9"/>
      <c r="AZ1176" s="9"/>
      <c r="BA1176" s="9"/>
      <c r="BB1176" s="9"/>
      <c r="BC1176" s="9"/>
      <c r="BD1176" s="9"/>
      <c r="BE1176" s="9"/>
      <c r="BF1176" s="9"/>
      <c r="BG1176" s="9"/>
      <c r="BH1176" s="9"/>
      <c r="BI1176" s="9"/>
      <c r="BJ1176" s="9"/>
      <c r="BK1176" s="9"/>
      <c r="BL1176" s="9"/>
      <c r="BM1176" s="9"/>
      <c r="BN1176" s="9"/>
      <c r="BO1176" s="9"/>
      <c r="BP1176" s="9"/>
      <c r="BQ1176" s="9"/>
      <c r="BR1176" s="9"/>
      <c r="BS1176" s="9"/>
      <c r="BT1176" s="9"/>
      <c r="BU1176" s="9"/>
      <c r="BV1176" s="9"/>
      <c r="BW1176" s="9"/>
      <c r="BX1176" s="9"/>
      <c r="BY1176" s="9"/>
      <c r="BZ1176" s="9"/>
    </row>
    <row r="1177" spans="1:78">
      <c r="A1177" s="50">
        <f t="shared" si="75"/>
        <v>1166</v>
      </c>
      <c r="C1177" s="11" t="str">
        <f>IFERROR(INDEX('     2022    '!D:D,MATCH('Order Summary'!$A1177,'     2022    '!$AN:$AN,0)),"")</f>
        <v/>
      </c>
      <c r="D1177" s="11" t="str">
        <f>IFERROR(INDEX('     2022    '!C:C,MATCH('Order Summary'!$A1177,'     2022    '!$AN:$AN,0)),"")</f>
        <v/>
      </c>
      <c r="E1177" s="11" t="str">
        <f>IFERROR(INDEX('     2022    '!E:E,MATCH('Order Summary'!$A1177,'     2022    '!$AN:$AN,0)),"")</f>
        <v/>
      </c>
      <c r="F1177" s="96">
        <f>IFERROR(INDEX('     2022    '!AY:AY,MATCH($A1177,'     2022    '!$AN:$AN,0)),0)</f>
        <v>0</v>
      </c>
      <c r="G1177" s="180" t="str">
        <f>IFERROR(IF($O$3&gt;68,INDEX('     2022    '!I:I,MATCH($A1177,'     2022    '!$AN:$AN,0))*(1-'     2022    '!$BA$1),INDEX('     2022    '!I:I,MATCH($A1177,'     2022    '!$AN:$AN,0))),"")</f>
        <v/>
      </c>
      <c r="H1177" s="96">
        <f>IFERROR(INDEX('     2022    '!AZ:AZ,MATCH($A1177,'     2022    '!$AN:$AN,0)),0)</f>
        <v>0</v>
      </c>
      <c r="I1177" s="180" t="str">
        <f>IFERROR(IF($O$3&gt;68,INDEX('     2022    '!M:M,MATCH($A1177,'     2022    '!$AN:$AN,0))*(1-'     2022    '!$BA$1),INDEX('     2022    '!M:M,MATCH($A1177,'     2022    '!$AN:$AN,0))),"")</f>
        <v/>
      </c>
      <c r="J1177" s="181">
        <f t="shared" si="73"/>
        <v>0</v>
      </c>
      <c r="K1177" s="182" t="str">
        <f t="shared" si="74"/>
        <v/>
      </c>
      <c r="L1177" s="53"/>
      <c r="M1177" s="52" t="str">
        <f>IFERROR(INDEX('     2022    '!R:R,MATCH('Order Summary'!$A1177,'     2022    '!$AN:$AN,0)),"")</f>
        <v/>
      </c>
      <c r="N1177" s="52" t="str">
        <f>IFERROR(INDEX('     2022    '!V:V,MATCH('Order Summary'!$A1177,'     2022    '!$AN:$AN,0)),"")</f>
        <v/>
      </c>
      <c r="O1177" s="52" t="str">
        <f>IFERROR(INDEX('     2022    '!S:S,MATCH('Order Summary'!$A1177,'     2022    '!$AN:$AN,0)),"")</f>
        <v/>
      </c>
      <c r="P1177" s="96" t="str">
        <f t="shared" si="72"/>
        <v/>
      </c>
      <c r="R1177" s="9"/>
      <c r="S1177" s="9"/>
      <c r="T1177" s="9"/>
      <c r="U1177" s="9"/>
      <c r="V1177" s="9"/>
      <c r="W1177" s="9"/>
      <c r="X1177" s="9"/>
      <c r="Y1177" s="9"/>
      <c r="Z1177" s="9"/>
      <c r="AA1177" s="9"/>
      <c r="AB1177" s="9"/>
      <c r="AC1177" s="9"/>
      <c r="AD1177" s="9"/>
      <c r="AE1177" s="9"/>
      <c r="AF1177" s="9"/>
      <c r="AG1177" s="9"/>
      <c r="AH1177" s="9"/>
      <c r="AI1177" s="9"/>
      <c r="AJ1177" s="9"/>
      <c r="AK1177" s="9"/>
      <c r="AL1177" s="9"/>
      <c r="AM1177" s="9"/>
      <c r="AN1177" s="9"/>
      <c r="AO1177" s="9"/>
      <c r="AP1177" s="9"/>
      <c r="AQ1177" s="9"/>
      <c r="AR1177" s="9"/>
      <c r="AS1177" s="9"/>
      <c r="AT1177" s="9"/>
      <c r="AU1177" s="9"/>
      <c r="AV1177" s="9"/>
      <c r="AW1177" s="9"/>
      <c r="AX1177" s="9"/>
      <c r="AY1177" s="9"/>
      <c r="AZ1177" s="9"/>
      <c r="BA1177" s="9"/>
      <c r="BB1177" s="9"/>
      <c r="BC1177" s="9"/>
      <c r="BD1177" s="9"/>
      <c r="BE1177" s="9"/>
      <c r="BF1177" s="9"/>
      <c r="BG1177" s="9"/>
      <c r="BH1177" s="9"/>
      <c r="BI1177" s="9"/>
      <c r="BJ1177" s="9"/>
      <c r="BK1177" s="9"/>
      <c r="BL1177" s="9"/>
      <c r="BM1177" s="9"/>
      <c r="BN1177" s="9"/>
      <c r="BO1177" s="9"/>
      <c r="BP1177" s="9"/>
      <c r="BQ1177" s="9"/>
      <c r="BR1177" s="9"/>
      <c r="BS1177" s="9"/>
      <c r="BT1177" s="9"/>
      <c r="BU1177" s="9"/>
      <c r="BV1177" s="9"/>
      <c r="BW1177" s="9"/>
      <c r="BX1177" s="9"/>
      <c r="BY1177" s="9"/>
      <c r="BZ1177" s="9"/>
    </row>
    <row r="1178" spans="1:78">
      <c r="A1178" s="50">
        <f t="shared" si="75"/>
        <v>1167</v>
      </c>
      <c r="C1178" s="11" t="str">
        <f>IFERROR(INDEX('     2022    '!D:D,MATCH('Order Summary'!$A1178,'     2022    '!$AN:$AN,0)),"")</f>
        <v/>
      </c>
      <c r="D1178" s="11" t="str">
        <f>IFERROR(INDEX('     2022    '!C:C,MATCH('Order Summary'!$A1178,'     2022    '!$AN:$AN,0)),"")</f>
        <v/>
      </c>
      <c r="E1178" s="11" t="str">
        <f>IFERROR(INDEX('     2022    '!E:E,MATCH('Order Summary'!$A1178,'     2022    '!$AN:$AN,0)),"")</f>
        <v/>
      </c>
      <c r="F1178" s="96">
        <f>IFERROR(INDEX('     2022    '!AY:AY,MATCH($A1178,'     2022    '!$AN:$AN,0)),0)</f>
        <v>0</v>
      </c>
      <c r="G1178" s="180" t="str">
        <f>IFERROR(IF($O$3&gt;68,INDEX('     2022    '!I:I,MATCH($A1178,'     2022    '!$AN:$AN,0))*(1-'     2022    '!$BA$1),INDEX('     2022    '!I:I,MATCH($A1178,'     2022    '!$AN:$AN,0))),"")</f>
        <v/>
      </c>
      <c r="H1178" s="96">
        <f>IFERROR(INDEX('     2022    '!AZ:AZ,MATCH($A1178,'     2022    '!$AN:$AN,0)),0)</f>
        <v>0</v>
      </c>
      <c r="I1178" s="180" t="str">
        <f>IFERROR(IF($O$3&gt;68,INDEX('     2022    '!M:M,MATCH($A1178,'     2022    '!$AN:$AN,0))*(1-'     2022    '!$BA$1),INDEX('     2022    '!M:M,MATCH($A1178,'     2022    '!$AN:$AN,0))),"")</f>
        <v/>
      </c>
      <c r="J1178" s="181">
        <f t="shared" si="73"/>
        <v>0</v>
      </c>
      <c r="K1178" s="182" t="str">
        <f t="shared" si="74"/>
        <v/>
      </c>
      <c r="L1178" s="53"/>
      <c r="M1178" s="52" t="str">
        <f>IFERROR(INDEX('     2022    '!R:R,MATCH('Order Summary'!$A1178,'     2022    '!$AN:$AN,0)),"")</f>
        <v/>
      </c>
      <c r="N1178" s="52" t="str">
        <f>IFERROR(INDEX('     2022    '!V:V,MATCH('Order Summary'!$A1178,'     2022    '!$AN:$AN,0)),"")</f>
        <v/>
      </c>
      <c r="O1178" s="52" t="str">
        <f>IFERROR(INDEX('     2022    '!S:S,MATCH('Order Summary'!$A1178,'     2022    '!$AN:$AN,0)),"")</f>
        <v/>
      </c>
      <c r="P1178" s="96" t="str">
        <f t="shared" si="72"/>
        <v/>
      </c>
      <c r="R1178" s="9"/>
      <c r="S1178" s="9"/>
      <c r="T1178" s="9"/>
      <c r="U1178" s="9"/>
      <c r="V1178" s="9"/>
      <c r="W1178" s="9"/>
      <c r="X1178" s="9"/>
      <c r="Y1178" s="9"/>
      <c r="Z1178" s="9"/>
      <c r="AA1178" s="9"/>
      <c r="AB1178" s="9"/>
      <c r="AC1178" s="9"/>
      <c r="AD1178" s="9"/>
      <c r="AE1178" s="9"/>
      <c r="AF1178" s="9"/>
      <c r="AG1178" s="9"/>
      <c r="AH1178" s="9"/>
      <c r="AI1178" s="9"/>
      <c r="AJ1178" s="9"/>
      <c r="AK1178" s="9"/>
      <c r="AL1178" s="9"/>
      <c r="AM1178" s="9"/>
      <c r="AN1178" s="9"/>
      <c r="AO1178" s="9"/>
      <c r="AP1178" s="9"/>
      <c r="AQ1178" s="9"/>
      <c r="AR1178" s="9"/>
      <c r="AS1178" s="9"/>
      <c r="AT1178" s="9"/>
      <c r="AU1178" s="9"/>
      <c r="AV1178" s="9"/>
      <c r="AW1178" s="9"/>
      <c r="AX1178" s="9"/>
      <c r="AY1178" s="9"/>
      <c r="AZ1178" s="9"/>
      <c r="BA1178" s="9"/>
      <c r="BB1178" s="9"/>
      <c r="BC1178" s="9"/>
      <c r="BD1178" s="9"/>
      <c r="BE1178" s="9"/>
      <c r="BF1178" s="9"/>
      <c r="BG1178" s="9"/>
      <c r="BH1178" s="9"/>
      <c r="BI1178" s="9"/>
      <c r="BJ1178" s="9"/>
      <c r="BK1178" s="9"/>
      <c r="BL1178" s="9"/>
      <c r="BM1178" s="9"/>
      <c r="BN1178" s="9"/>
      <c r="BO1178" s="9"/>
      <c r="BP1178" s="9"/>
      <c r="BQ1178" s="9"/>
      <c r="BR1178" s="9"/>
      <c r="BS1178" s="9"/>
      <c r="BT1178" s="9"/>
      <c r="BU1178" s="9"/>
      <c r="BV1178" s="9"/>
      <c r="BW1178" s="9"/>
      <c r="BX1178" s="9"/>
      <c r="BY1178" s="9"/>
      <c r="BZ1178" s="9"/>
    </row>
    <row r="1179" spans="1:78">
      <c r="A1179" s="50">
        <f t="shared" si="75"/>
        <v>1168</v>
      </c>
      <c r="C1179" s="11" t="str">
        <f>IFERROR(INDEX('     2022    '!D:D,MATCH('Order Summary'!$A1179,'     2022    '!$AN:$AN,0)),"")</f>
        <v/>
      </c>
      <c r="D1179" s="11" t="str">
        <f>IFERROR(INDEX('     2022    '!C:C,MATCH('Order Summary'!$A1179,'     2022    '!$AN:$AN,0)),"")</f>
        <v/>
      </c>
      <c r="E1179" s="11" t="str">
        <f>IFERROR(INDEX('     2022    '!E:E,MATCH('Order Summary'!$A1179,'     2022    '!$AN:$AN,0)),"")</f>
        <v/>
      </c>
      <c r="F1179" s="96">
        <f>IFERROR(INDEX('     2022    '!AY:AY,MATCH($A1179,'     2022    '!$AN:$AN,0)),0)</f>
        <v>0</v>
      </c>
      <c r="G1179" s="180" t="str">
        <f>IFERROR(IF($O$3&gt;68,INDEX('     2022    '!I:I,MATCH($A1179,'     2022    '!$AN:$AN,0))*(1-'     2022    '!$BA$1),INDEX('     2022    '!I:I,MATCH($A1179,'     2022    '!$AN:$AN,0))),"")</f>
        <v/>
      </c>
      <c r="H1179" s="96">
        <f>IFERROR(INDEX('     2022    '!AZ:AZ,MATCH($A1179,'     2022    '!$AN:$AN,0)),0)</f>
        <v>0</v>
      </c>
      <c r="I1179" s="180" t="str">
        <f>IFERROR(IF($O$3&gt;68,INDEX('     2022    '!M:M,MATCH($A1179,'     2022    '!$AN:$AN,0))*(1-'     2022    '!$BA$1),INDEX('     2022    '!M:M,MATCH($A1179,'     2022    '!$AN:$AN,0))),"")</f>
        <v/>
      </c>
      <c r="J1179" s="181">
        <f t="shared" si="73"/>
        <v>0</v>
      </c>
      <c r="K1179" s="182" t="str">
        <f t="shared" si="74"/>
        <v/>
      </c>
      <c r="L1179" s="53"/>
      <c r="M1179" s="52" t="str">
        <f>IFERROR(INDEX('     2022    '!R:R,MATCH('Order Summary'!$A1179,'     2022    '!$AN:$AN,0)),"")</f>
        <v/>
      </c>
      <c r="N1179" s="52" t="str">
        <f>IFERROR(INDEX('     2022    '!V:V,MATCH('Order Summary'!$A1179,'     2022    '!$AN:$AN,0)),"")</f>
        <v/>
      </c>
      <c r="O1179" s="52" t="str">
        <f>IFERROR(INDEX('     2022    '!S:S,MATCH('Order Summary'!$A1179,'     2022    '!$AN:$AN,0)),"")</f>
        <v/>
      </c>
      <c r="P1179" s="96" t="str">
        <f t="shared" si="72"/>
        <v/>
      </c>
      <c r="R1179" s="9"/>
      <c r="S1179" s="9"/>
      <c r="T1179" s="9"/>
      <c r="U1179" s="9"/>
      <c r="V1179" s="9"/>
      <c r="W1179" s="9"/>
      <c r="X1179" s="9"/>
      <c r="Y1179" s="9"/>
      <c r="Z1179" s="9"/>
      <c r="AA1179" s="9"/>
      <c r="AB1179" s="9"/>
      <c r="AC1179" s="9"/>
      <c r="AD1179" s="9"/>
      <c r="AE1179" s="9"/>
      <c r="AF1179" s="9"/>
      <c r="AG1179" s="9"/>
      <c r="AH1179" s="9"/>
      <c r="AI1179" s="9"/>
      <c r="AJ1179" s="9"/>
      <c r="AK1179" s="9"/>
      <c r="AL1179" s="9"/>
      <c r="AM1179" s="9"/>
      <c r="AN1179" s="9"/>
      <c r="AO1179" s="9"/>
      <c r="AP1179" s="9"/>
      <c r="AQ1179" s="9"/>
      <c r="AR1179" s="9"/>
      <c r="AS1179" s="9"/>
      <c r="AT1179" s="9"/>
      <c r="AU1179" s="9"/>
      <c r="AV1179" s="9"/>
      <c r="AW1179" s="9"/>
      <c r="AX1179" s="9"/>
      <c r="AY1179" s="9"/>
      <c r="AZ1179" s="9"/>
      <c r="BA1179" s="9"/>
      <c r="BB1179" s="9"/>
      <c r="BC1179" s="9"/>
      <c r="BD1179" s="9"/>
      <c r="BE1179" s="9"/>
      <c r="BF1179" s="9"/>
      <c r="BG1179" s="9"/>
      <c r="BH1179" s="9"/>
      <c r="BI1179" s="9"/>
      <c r="BJ1179" s="9"/>
      <c r="BK1179" s="9"/>
      <c r="BL1179" s="9"/>
      <c r="BM1179" s="9"/>
      <c r="BN1179" s="9"/>
      <c r="BO1179" s="9"/>
      <c r="BP1179" s="9"/>
      <c r="BQ1179" s="9"/>
      <c r="BR1179" s="9"/>
      <c r="BS1179" s="9"/>
      <c r="BT1179" s="9"/>
      <c r="BU1179" s="9"/>
      <c r="BV1179" s="9"/>
      <c r="BW1179" s="9"/>
      <c r="BX1179" s="9"/>
      <c r="BY1179" s="9"/>
      <c r="BZ1179" s="9"/>
    </row>
    <row r="1180" spans="1:78">
      <c r="A1180" s="50">
        <f t="shared" si="75"/>
        <v>1169</v>
      </c>
      <c r="C1180" s="11" t="str">
        <f>IFERROR(INDEX('     2022    '!D:D,MATCH('Order Summary'!$A1180,'     2022    '!$AN:$AN,0)),"")</f>
        <v/>
      </c>
      <c r="D1180" s="11" t="str">
        <f>IFERROR(INDEX('     2022    '!C:C,MATCH('Order Summary'!$A1180,'     2022    '!$AN:$AN,0)),"")</f>
        <v/>
      </c>
      <c r="E1180" s="11" t="str">
        <f>IFERROR(INDEX('     2022    '!E:E,MATCH('Order Summary'!$A1180,'     2022    '!$AN:$AN,0)),"")</f>
        <v/>
      </c>
      <c r="F1180" s="96">
        <f>IFERROR(INDEX('     2022    '!AY:AY,MATCH($A1180,'     2022    '!$AN:$AN,0)),0)</f>
        <v>0</v>
      </c>
      <c r="G1180" s="180" t="str">
        <f>IFERROR(IF($O$3&gt;68,INDEX('     2022    '!I:I,MATCH($A1180,'     2022    '!$AN:$AN,0))*(1-'     2022    '!$BA$1),INDEX('     2022    '!I:I,MATCH($A1180,'     2022    '!$AN:$AN,0))),"")</f>
        <v/>
      </c>
      <c r="H1180" s="96">
        <f>IFERROR(INDEX('     2022    '!AZ:AZ,MATCH($A1180,'     2022    '!$AN:$AN,0)),0)</f>
        <v>0</v>
      </c>
      <c r="I1180" s="180" t="str">
        <f>IFERROR(IF($O$3&gt;68,INDEX('     2022    '!M:M,MATCH($A1180,'     2022    '!$AN:$AN,0))*(1-'     2022    '!$BA$1),INDEX('     2022    '!M:M,MATCH($A1180,'     2022    '!$AN:$AN,0))),"")</f>
        <v/>
      </c>
      <c r="J1180" s="181">
        <f t="shared" si="73"/>
        <v>0</v>
      </c>
      <c r="K1180" s="182" t="str">
        <f t="shared" si="74"/>
        <v/>
      </c>
      <c r="L1180" s="53"/>
      <c r="M1180" s="52" t="str">
        <f>IFERROR(INDEX('     2022    '!R:R,MATCH('Order Summary'!$A1180,'     2022    '!$AN:$AN,0)),"")</f>
        <v/>
      </c>
      <c r="N1180" s="52" t="str">
        <f>IFERROR(INDEX('     2022    '!V:V,MATCH('Order Summary'!$A1180,'     2022    '!$AN:$AN,0)),"")</f>
        <v/>
      </c>
      <c r="O1180" s="52" t="str">
        <f>IFERROR(INDEX('     2022    '!S:S,MATCH('Order Summary'!$A1180,'     2022    '!$AN:$AN,0)),"")</f>
        <v/>
      </c>
      <c r="P1180" s="96" t="str">
        <f t="shared" si="72"/>
        <v/>
      </c>
      <c r="R1180" s="9"/>
      <c r="S1180" s="9"/>
      <c r="T1180" s="9"/>
      <c r="U1180" s="9"/>
      <c r="V1180" s="9"/>
      <c r="W1180" s="9"/>
      <c r="X1180" s="9"/>
      <c r="Y1180" s="9"/>
      <c r="Z1180" s="9"/>
      <c r="AA1180" s="9"/>
      <c r="AB1180" s="9"/>
      <c r="AC1180" s="9"/>
      <c r="AD1180" s="9"/>
      <c r="AE1180" s="9"/>
      <c r="AF1180" s="9"/>
      <c r="AG1180" s="9"/>
      <c r="AH1180" s="9"/>
      <c r="AI1180" s="9"/>
      <c r="AJ1180" s="9"/>
      <c r="AK1180" s="9"/>
      <c r="AL1180" s="9"/>
      <c r="AM1180" s="9"/>
      <c r="AN1180" s="9"/>
      <c r="AO1180" s="9"/>
      <c r="AP1180" s="9"/>
      <c r="AQ1180" s="9"/>
      <c r="AR1180" s="9"/>
      <c r="AS1180" s="9"/>
      <c r="AT1180" s="9"/>
      <c r="AU1180" s="9"/>
      <c r="AV1180" s="9"/>
      <c r="AW1180" s="9"/>
      <c r="AX1180" s="9"/>
      <c r="AY1180" s="9"/>
      <c r="AZ1180" s="9"/>
      <c r="BA1180" s="9"/>
      <c r="BB1180" s="9"/>
      <c r="BC1180" s="9"/>
      <c r="BD1180" s="9"/>
      <c r="BE1180" s="9"/>
      <c r="BF1180" s="9"/>
      <c r="BG1180" s="9"/>
      <c r="BH1180" s="9"/>
      <c r="BI1180" s="9"/>
      <c r="BJ1180" s="9"/>
      <c r="BK1180" s="9"/>
      <c r="BL1180" s="9"/>
      <c r="BM1180" s="9"/>
      <c r="BN1180" s="9"/>
      <c r="BO1180" s="9"/>
      <c r="BP1180" s="9"/>
      <c r="BQ1180" s="9"/>
      <c r="BR1180" s="9"/>
      <c r="BS1180" s="9"/>
      <c r="BT1180" s="9"/>
      <c r="BU1180" s="9"/>
      <c r="BV1180" s="9"/>
      <c r="BW1180" s="9"/>
      <c r="BX1180" s="9"/>
      <c r="BY1180" s="9"/>
      <c r="BZ1180" s="9"/>
    </row>
    <row r="1181" spans="1:78">
      <c r="A1181" s="50">
        <f t="shared" si="75"/>
        <v>1170</v>
      </c>
      <c r="C1181" s="11" t="str">
        <f>IFERROR(INDEX('     2022    '!D:D,MATCH('Order Summary'!$A1181,'     2022    '!$AN:$AN,0)),"")</f>
        <v/>
      </c>
      <c r="D1181" s="11" t="str">
        <f>IFERROR(INDEX('     2022    '!C:C,MATCH('Order Summary'!$A1181,'     2022    '!$AN:$AN,0)),"")</f>
        <v/>
      </c>
      <c r="E1181" s="11" t="str">
        <f>IFERROR(INDEX('     2022    '!E:E,MATCH('Order Summary'!$A1181,'     2022    '!$AN:$AN,0)),"")</f>
        <v/>
      </c>
      <c r="F1181" s="96">
        <f>IFERROR(INDEX('     2022    '!AY:AY,MATCH($A1181,'     2022    '!$AN:$AN,0)),0)</f>
        <v>0</v>
      </c>
      <c r="G1181" s="180" t="str">
        <f>IFERROR(IF($O$3&gt;68,INDEX('     2022    '!I:I,MATCH($A1181,'     2022    '!$AN:$AN,0))*(1-'     2022    '!$BA$1),INDEX('     2022    '!I:I,MATCH($A1181,'     2022    '!$AN:$AN,0))),"")</f>
        <v/>
      </c>
      <c r="H1181" s="96">
        <f>IFERROR(INDEX('     2022    '!AZ:AZ,MATCH($A1181,'     2022    '!$AN:$AN,0)),0)</f>
        <v>0</v>
      </c>
      <c r="I1181" s="180" t="str">
        <f>IFERROR(IF($O$3&gt;68,INDEX('     2022    '!M:M,MATCH($A1181,'     2022    '!$AN:$AN,0))*(1-'     2022    '!$BA$1),INDEX('     2022    '!M:M,MATCH($A1181,'     2022    '!$AN:$AN,0))),"")</f>
        <v/>
      </c>
      <c r="J1181" s="181">
        <f t="shared" si="73"/>
        <v>0</v>
      </c>
      <c r="K1181" s="182" t="str">
        <f t="shared" si="74"/>
        <v/>
      </c>
      <c r="L1181" s="53"/>
      <c r="M1181" s="52" t="str">
        <f>IFERROR(INDEX('     2022    '!R:R,MATCH('Order Summary'!$A1181,'     2022    '!$AN:$AN,0)),"")</f>
        <v/>
      </c>
      <c r="N1181" s="52" t="str">
        <f>IFERROR(INDEX('     2022    '!V:V,MATCH('Order Summary'!$A1181,'     2022    '!$AN:$AN,0)),"")</f>
        <v/>
      </c>
      <c r="O1181" s="52" t="str">
        <f>IFERROR(INDEX('     2022    '!S:S,MATCH('Order Summary'!$A1181,'     2022    '!$AN:$AN,0)),"")</f>
        <v/>
      </c>
      <c r="P1181" s="96" t="str">
        <f t="shared" si="72"/>
        <v/>
      </c>
      <c r="R1181" s="9"/>
      <c r="S1181" s="9"/>
      <c r="T1181" s="9"/>
      <c r="U1181" s="9"/>
      <c r="V1181" s="9"/>
      <c r="W1181" s="9"/>
      <c r="X1181" s="9"/>
      <c r="Y1181" s="9"/>
      <c r="Z1181" s="9"/>
      <c r="AA1181" s="9"/>
      <c r="AB1181" s="9"/>
      <c r="AC1181" s="9"/>
      <c r="AD1181" s="9"/>
      <c r="AE1181" s="9"/>
      <c r="AF1181" s="9"/>
      <c r="AG1181" s="9"/>
      <c r="AH1181" s="9"/>
      <c r="AI1181" s="9"/>
      <c r="AJ1181" s="9"/>
      <c r="AK1181" s="9"/>
      <c r="AL1181" s="9"/>
      <c r="AM1181" s="9"/>
      <c r="AN1181" s="9"/>
      <c r="AO1181" s="9"/>
      <c r="AP1181" s="9"/>
      <c r="AQ1181" s="9"/>
      <c r="AR1181" s="9"/>
      <c r="AS1181" s="9"/>
      <c r="AT1181" s="9"/>
      <c r="AU1181" s="9"/>
      <c r="AV1181" s="9"/>
      <c r="AW1181" s="9"/>
      <c r="AX1181" s="9"/>
      <c r="AY1181" s="9"/>
      <c r="AZ1181" s="9"/>
      <c r="BA1181" s="9"/>
      <c r="BB1181" s="9"/>
      <c r="BC1181" s="9"/>
      <c r="BD1181" s="9"/>
      <c r="BE1181" s="9"/>
      <c r="BF1181" s="9"/>
      <c r="BG1181" s="9"/>
      <c r="BH1181" s="9"/>
      <c r="BI1181" s="9"/>
      <c r="BJ1181" s="9"/>
      <c r="BK1181" s="9"/>
      <c r="BL1181" s="9"/>
      <c r="BM1181" s="9"/>
      <c r="BN1181" s="9"/>
      <c r="BO1181" s="9"/>
      <c r="BP1181" s="9"/>
      <c r="BQ1181" s="9"/>
      <c r="BR1181" s="9"/>
      <c r="BS1181" s="9"/>
      <c r="BT1181" s="9"/>
      <c r="BU1181" s="9"/>
      <c r="BV1181" s="9"/>
      <c r="BW1181" s="9"/>
      <c r="BX1181" s="9"/>
      <c r="BY1181" s="9"/>
      <c r="BZ1181" s="9"/>
    </row>
    <row r="1182" spans="1:78">
      <c r="A1182" s="50">
        <f t="shared" si="75"/>
        <v>1171</v>
      </c>
      <c r="C1182" s="11" t="str">
        <f>IFERROR(INDEX('     2022    '!D:D,MATCH('Order Summary'!$A1182,'     2022    '!$AN:$AN,0)),"")</f>
        <v/>
      </c>
      <c r="D1182" s="11" t="str">
        <f>IFERROR(INDEX('     2022    '!C:C,MATCH('Order Summary'!$A1182,'     2022    '!$AN:$AN,0)),"")</f>
        <v/>
      </c>
      <c r="E1182" s="11" t="str">
        <f>IFERROR(INDEX('     2022    '!E:E,MATCH('Order Summary'!$A1182,'     2022    '!$AN:$AN,0)),"")</f>
        <v/>
      </c>
      <c r="F1182" s="96">
        <f>IFERROR(INDEX('     2022    '!AY:AY,MATCH($A1182,'     2022    '!$AN:$AN,0)),0)</f>
        <v>0</v>
      </c>
      <c r="G1182" s="180" t="str">
        <f>IFERROR(IF($O$3&gt;68,INDEX('     2022    '!I:I,MATCH($A1182,'     2022    '!$AN:$AN,0))*(1-'     2022    '!$BA$1),INDEX('     2022    '!I:I,MATCH($A1182,'     2022    '!$AN:$AN,0))),"")</f>
        <v/>
      </c>
      <c r="H1182" s="96">
        <f>IFERROR(INDEX('     2022    '!AZ:AZ,MATCH($A1182,'     2022    '!$AN:$AN,0)),0)</f>
        <v>0</v>
      </c>
      <c r="I1182" s="180" t="str">
        <f>IFERROR(IF($O$3&gt;68,INDEX('     2022    '!M:M,MATCH($A1182,'     2022    '!$AN:$AN,0))*(1-'     2022    '!$BA$1),INDEX('     2022    '!M:M,MATCH($A1182,'     2022    '!$AN:$AN,0))),"")</f>
        <v/>
      </c>
      <c r="J1182" s="181">
        <f t="shared" si="73"/>
        <v>0</v>
      </c>
      <c r="K1182" s="182" t="str">
        <f t="shared" si="74"/>
        <v/>
      </c>
      <c r="L1182" s="53"/>
      <c r="M1182" s="52" t="str">
        <f>IFERROR(INDEX('     2022    '!R:R,MATCH('Order Summary'!$A1182,'     2022    '!$AN:$AN,0)),"")</f>
        <v/>
      </c>
      <c r="N1182" s="52" t="str">
        <f>IFERROR(INDEX('     2022    '!V:V,MATCH('Order Summary'!$A1182,'     2022    '!$AN:$AN,0)),"")</f>
        <v/>
      </c>
      <c r="O1182" s="52" t="str">
        <f>IFERROR(INDEX('     2022    '!S:S,MATCH('Order Summary'!$A1182,'     2022    '!$AN:$AN,0)),"")</f>
        <v/>
      </c>
      <c r="P1182" s="96" t="str">
        <f t="shared" si="72"/>
        <v/>
      </c>
      <c r="R1182" s="9"/>
      <c r="S1182" s="9"/>
      <c r="T1182" s="9"/>
      <c r="U1182" s="9"/>
      <c r="V1182" s="9"/>
      <c r="W1182" s="9"/>
      <c r="X1182" s="9"/>
      <c r="Y1182" s="9"/>
      <c r="Z1182" s="9"/>
      <c r="AA1182" s="9"/>
      <c r="AB1182" s="9"/>
      <c r="AC1182" s="9"/>
      <c r="AD1182" s="9"/>
      <c r="AE1182" s="9"/>
      <c r="AF1182" s="9"/>
      <c r="AG1182" s="9"/>
      <c r="AH1182" s="9"/>
      <c r="AI1182" s="9"/>
      <c r="AJ1182" s="9"/>
      <c r="AK1182" s="9"/>
      <c r="AL1182" s="9"/>
      <c r="AM1182" s="9"/>
      <c r="AN1182" s="9"/>
      <c r="AO1182" s="9"/>
      <c r="AP1182" s="9"/>
      <c r="AQ1182" s="9"/>
      <c r="AR1182" s="9"/>
      <c r="AS1182" s="9"/>
      <c r="AT1182" s="9"/>
      <c r="AU1182" s="9"/>
      <c r="AV1182" s="9"/>
      <c r="AW1182" s="9"/>
      <c r="AX1182" s="9"/>
      <c r="AY1182" s="9"/>
      <c r="AZ1182" s="9"/>
      <c r="BA1182" s="9"/>
      <c r="BB1182" s="9"/>
      <c r="BC1182" s="9"/>
      <c r="BD1182" s="9"/>
      <c r="BE1182" s="9"/>
      <c r="BF1182" s="9"/>
      <c r="BG1182" s="9"/>
      <c r="BH1182" s="9"/>
      <c r="BI1182" s="9"/>
      <c r="BJ1182" s="9"/>
      <c r="BK1182" s="9"/>
      <c r="BL1182" s="9"/>
      <c r="BM1182" s="9"/>
      <c r="BN1182" s="9"/>
      <c r="BO1182" s="9"/>
      <c r="BP1182" s="9"/>
      <c r="BQ1182" s="9"/>
      <c r="BR1182" s="9"/>
      <c r="BS1182" s="9"/>
      <c r="BT1182" s="9"/>
      <c r="BU1182" s="9"/>
      <c r="BV1182" s="9"/>
      <c r="BW1182" s="9"/>
      <c r="BX1182" s="9"/>
      <c r="BY1182" s="9"/>
      <c r="BZ1182" s="9"/>
    </row>
    <row r="1183" spans="1:78">
      <c r="A1183" s="50">
        <f t="shared" si="75"/>
        <v>1172</v>
      </c>
      <c r="C1183" s="11" t="str">
        <f>IFERROR(INDEX('     2022    '!D:D,MATCH('Order Summary'!$A1183,'     2022    '!$AN:$AN,0)),"")</f>
        <v/>
      </c>
      <c r="D1183" s="11" t="str">
        <f>IFERROR(INDEX('     2022    '!C:C,MATCH('Order Summary'!$A1183,'     2022    '!$AN:$AN,0)),"")</f>
        <v/>
      </c>
      <c r="E1183" s="11" t="str">
        <f>IFERROR(INDEX('     2022    '!E:E,MATCH('Order Summary'!$A1183,'     2022    '!$AN:$AN,0)),"")</f>
        <v/>
      </c>
      <c r="F1183" s="96">
        <f>IFERROR(INDEX('     2022    '!AY:AY,MATCH($A1183,'     2022    '!$AN:$AN,0)),0)</f>
        <v>0</v>
      </c>
      <c r="G1183" s="180" t="str">
        <f>IFERROR(IF($O$3&gt;68,INDEX('     2022    '!I:I,MATCH($A1183,'     2022    '!$AN:$AN,0))*(1-'     2022    '!$BA$1),INDEX('     2022    '!I:I,MATCH($A1183,'     2022    '!$AN:$AN,0))),"")</f>
        <v/>
      </c>
      <c r="H1183" s="96">
        <f>IFERROR(INDEX('     2022    '!AZ:AZ,MATCH($A1183,'     2022    '!$AN:$AN,0)),0)</f>
        <v>0</v>
      </c>
      <c r="I1183" s="180" t="str">
        <f>IFERROR(IF($O$3&gt;68,INDEX('     2022    '!M:M,MATCH($A1183,'     2022    '!$AN:$AN,0))*(1-'     2022    '!$BA$1),INDEX('     2022    '!M:M,MATCH($A1183,'     2022    '!$AN:$AN,0))),"")</f>
        <v/>
      </c>
      <c r="J1183" s="181">
        <f t="shared" si="73"/>
        <v>0</v>
      </c>
      <c r="K1183" s="182" t="str">
        <f t="shared" si="74"/>
        <v/>
      </c>
      <c r="L1183" s="53"/>
      <c r="M1183" s="52" t="str">
        <f>IFERROR(INDEX('     2022    '!R:R,MATCH('Order Summary'!$A1183,'     2022    '!$AN:$AN,0)),"")</f>
        <v/>
      </c>
      <c r="N1183" s="52" t="str">
        <f>IFERROR(INDEX('     2022    '!V:V,MATCH('Order Summary'!$A1183,'     2022    '!$AN:$AN,0)),"")</f>
        <v/>
      </c>
      <c r="O1183" s="52" t="str">
        <f>IFERROR(INDEX('     2022    '!S:S,MATCH('Order Summary'!$A1183,'     2022    '!$AN:$AN,0)),"")</f>
        <v/>
      </c>
      <c r="P1183" s="96" t="str">
        <f t="shared" si="72"/>
        <v/>
      </c>
      <c r="R1183" s="9"/>
      <c r="S1183" s="9"/>
      <c r="T1183" s="9"/>
      <c r="U1183" s="9"/>
      <c r="V1183" s="9"/>
      <c r="W1183" s="9"/>
      <c r="X1183" s="9"/>
      <c r="Y1183" s="9"/>
      <c r="Z1183" s="9"/>
      <c r="AA1183" s="9"/>
      <c r="AB1183" s="9"/>
      <c r="AC1183" s="9"/>
      <c r="AD1183" s="9"/>
      <c r="AE1183" s="9"/>
      <c r="AF1183" s="9"/>
      <c r="AG1183" s="9"/>
      <c r="AH1183" s="9"/>
      <c r="AI1183" s="9"/>
      <c r="AJ1183" s="9"/>
      <c r="AK1183" s="9"/>
      <c r="AL1183" s="9"/>
      <c r="AM1183" s="9"/>
      <c r="AN1183" s="9"/>
      <c r="AO1183" s="9"/>
      <c r="AP1183" s="9"/>
      <c r="AQ1183" s="9"/>
      <c r="AR1183" s="9"/>
      <c r="AS1183" s="9"/>
      <c r="AT1183" s="9"/>
      <c r="AU1183" s="9"/>
      <c r="AV1183" s="9"/>
      <c r="AW1183" s="9"/>
      <c r="AX1183" s="9"/>
      <c r="AY1183" s="9"/>
      <c r="AZ1183" s="9"/>
      <c r="BA1183" s="9"/>
      <c r="BB1183" s="9"/>
      <c r="BC1183" s="9"/>
      <c r="BD1183" s="9"/>
      <c r="BE1183" s="9"/>
      <c r="BF1183" s="9"/>
      <c r="BG1183" s="9"/>
      <c r="BH1183" s="9"/>
      <c r="BI1183" s="9"/>
      <c r="BJ1183" s="9"/>
      <c r="BK1183" s="9"/>
      <c r="BL1183" s="9"/>
      <c r="BM1183" s="9"/>
      <c r="BN1183" s="9"/>
      <c r="BO1183" s="9"/>
      <c r="BP1183" s="9"/>
      <c r="BQ1183" s="9"/>
      <c r="BR1183" s="9"/>
      <c r="BS1183" s="9"/>
      <c r="BT1183" s="9"/>
      <c r="BU1183" s="9"/>
      <c r="BV1183" s="9"/>
      <c r="BW1183" s="9"/>
      <c r="BX1183" s="9"/>
      <c r="BY1183" s="9"/>
      <c r="BZ1183" s="9"/>
    </row>
    <row r="1184" spans="1:78">
      <c r="A1184" s="50">
        <f t="shared" si="75"/>
        <v>1173</v>
      </c>
      <c r="C1184" s="11" t="str">
        <f>IFERROR(INDEX('     2022    '!D:D,MATCH('Order Summary'!$A1184,'     2022    '!$AN:$AN,0)),"")</f>
        <v/>
      </c>
      <c r="D1184" s="11" t="str">
        <f>IFERROR(INDEX('     2022    '!C:C,MATCH('Order Summary'!$A1184,'     2022    '!$AN:$AN,0)),"")</f>
        <v/>
      </c>
      <c r="E1184" s="11" t="str">
        <f>IFERROR(INDEX('     2022    '!E:E,MATCH('Order Summary'!$A1184,'     2022    '!$AN:$AN,0)),"")</f>
        <v/>
      </c>
      <c r="F1184" s="96">
        <f>IFERROR(INDEX('     2022    '!AY:AY,MATCH($A1184,'     2022    '!$AN:$AN,0)),0)</f>
        <v>0</v>
      </c>
      <c r="G1184" s="180" t="str">
        <f>IFERROR(IF($O$3&gt;68,INDEX('     2022    '!I:I,MATCH($A1184,'     2022    '!$AN:$AN,0))*(1-'     2022    '!$BA$1),INDEX('     2022    '!I:I,MATCH($A1184,'     2022    '!$AN:$AN,0))),"")</f>
        <v/>
      </c>
      <c r="H1184" s="96">
        <f>IFERROR(INDEX('     2022    '!AZ:AZ,MATCH($A1184,'     2022    '!$AN:$AN,0)),0)</f>
        <v>0</v>
      </c>
      <c r="I1184" s="180" t="str">
        <f>IFERROR(IF($O$3&gt;68,INDEX('     2022    '!M:M,MATCH($A1184,'     2022    '!$AN:$AN,0))*(1-'     2022    '!$BA$1),INDEX('     2022    '!M:M,MATCH($A1184,'     2022    '!$AN:$AN,0))),"")</f>
        <v/>
      </c>
      <c r="J1184" s="181">
        <f t="shared" si="73"/>
        <v>0</v>
      </c>
      <c r="K1184" s="182" t="str">
        <f t="shared" si="74"/>
        <v/>
      </c>
      <c r="L1184" s="53"/>
      <c r="M1184" s="52" t="str">
        <f>IFERROR(INDEX('     2022    '!R:R,MATCH('Order Summary'!$A1184,'     2022    '!$AN:$AN,0)),"")</f>
        <v/>
      </c>
      <c r="N1184" s="52" t="str">
        <f>IFERROR(INDEX('     2022    '!V:V,MATCH('Order Summary'!$A1184,'     2022    '!$AN:$AN,0)),"")</f>
        <v/>
      </c>
      <c r="O1184" s="52" t="str">
        <f>IFERROR(INDEX('     2022    '!S:S,MATCH('Order Summary'!$A1184,'     2022    '!$AN:$AN,0)),"")</f>
        <v/>
      </c>
      <c r="P1184" s="96" t="str">
        <f t="shared" si="72"/>
        <v/>
      </c>
      <c r="R1184" s="9"/>
      <c r="S1184" s="9"/>
      <c r="T1184" s="9"/>
      <c r="U1184" s="9"/>
      <c r="V1184" s="9"/>
      <c r="W1184" s="9"/>
      <c r="X1184" s="9"/>
      <c r="Y1184" s="9"/>
      <c r="Z1184" s="9"/>
      <c r="AA1184" s="9"/>
      <c r="AB1184" s="9"/>
      <c r="AC1184" s="9"/>
      <c r="AD1184" s="9"/>
      <c r="AE1184" s="9"/>
      <c r="AF1184" s="9"/>
      <c r="AG1184" s="9"/>
      <c r="AH1184" s="9"/>
      <c r="AI1184" s="9"/>
      <c r="AJ1184" s="9"/>
      <c r="AK1184" s="9"/>
      <c r="AL1184" s="9"/>
      <c r="AM1184" s="9"/>
      <c r="AN1184" s="9"/>
      <c r="AO1184" s="9"/>
      <c r="AP1184" s="9"/>
      <c r="AQ1184" s="9"/>
      <c r="AR1184" s="9"/>
      <c r="AS1184" s="9"/>
      <c r="AT1184" s="9"/>
      <c r="AU1184" s="9"/>
      <c r="AV1184" s="9"/>
      <c r="AW1184" s="9"/>
      <c r="AX1184" s="9"/>
      <c r="AY1184" s="9"/>
      <c r="AZ1184" s="9"/>
      <c r="BA1184" s="9"/>
      <c r="BB1184" s="9"/>
      <c r="BC1184" s="9"/>
      <c r="BD1184" s="9"/>
      <c r="BE1184" s="9"/>
      <c r="BF1184" s="9"/>
      <c r="BG1184" s="9"/>
      <c r="BH1184" s="9"/>
      <c r="BI1184" s="9"/>
      <c r="BJ1184" s="9"/>
      <c r="BK1184" s="9"/>
      <c r="BL1184" s="9"/>
      <c r="BM1184" s="9"/>
      <c r="BN1184" s="9"/>
      <c r="BO1184" s="9"/>
      <c r="BP1184" s="9"/>
      <c r="BQ1184" s="9"/>
      <c r="BR1184" s="9"/>
      <c r="BS1184" s="9"/>
      <c r="BT1184" s="9"/>
      <c r="BU1184" s="9"/>
      <c r="BV1184" s="9"/>
      <c r="BW1184" s="9"/>
      <c r="BX1184" s="9"/>
      <c r="BY1184" s="9"/>
      <c r="BZ1184" s="9"/>
    </row>
    <row r="1185" spans="1:78">
      <c r="A1185" s="50">
        <f t="shared" si="75"/>
        <v>1174</v>
      </c>
      <c r="C1185" s="11" t="str">
        <f>IFERROR(INDEX('     2022    '!D:D,MATCH('Order Summary'!$A1185,'     2022    '!$AN:$AN,0)),"")</f>
        <v/>
      </c>
      <c r="D1185" s="11" t="str">
        <f>IFERROR(INDEX('     2022    '!C:C,MATCH('Order Summary'!$A1185,'     2022    '!$AN:$AN,0)),"")</f>
        <v/>
      </c>
      <c r="E1185" s="11" t="str">
        <f>IFERROR(INDEX('     2022    '!E:E,MATCH('Order Summary'!$A1185,'     2022    '!$AN:$AN,0)),"")</f>
        <v/>
      </c>
      <c r="F1185" s="96">
        <f>IFERROR(INDEX('     2022    '!AY:AY,MATCH($A1185,'     2022    '!$AN:$AN,0)),0)</f>
        <v>0</v>
      </c>
      <c r="G1185" s="180" t="str">
        <f>IFERROR(IF($O$3&gt;68,INDEX('     2022    '!I:I,MATCH($A1185,'     2022    '!$AN:$AN,0))*(1-'     2022    '!$BA$1),INDEX('     2022    '!I:I,MATCH($A1185,'     2022    '!$AN:$AN,0))),"")</f>
        <v/>
      </c>
      <c r="H1185" s="96">
        <f>IFERROR(INDEX('     2022    '!AZ:AZ,MATCH($A1185,'     2022    '!$AN:$AN,0)),0)</f>
        <v>0</v>
      </c>
      <c r="I1185" s="180" t="str">
        <f>IFERROR(IF($O$3&gt;68,INDEX('     2022    '!M:M,MATCH($A1185,'     2022    '!$AN:$AN,0))*(1-'     2022    '!$BA$1),INDEX('     2022    '!M:M,MATCH($A1185,'     2022    '!$AN:$AN,0))),"")</f>
        <v/>
      </c>
      <c r="J1185" s="181">
        <f t="shared" si="73"/>
        <v>0</v>
      </c>
      <c r="K1185" s="182" t="str">
        <f t="shared" si="74"/>
        <v/>
      </c>
      <c r="L1185" s="53"/>
      <c r="M1185" s="52" t="str">
        <f>IFERROR(INDEX('     2022    '!R:R,MATCH('Order Summary'!$A1185,'     2022    '!$AN:$AN,0)),"")</f>
        <v/>
      </c>
      <c r="N1185" s="52" t="str">
        <f>IFERROR(INDEX('     2022    '!V:V,MATCH('Order Summary'!$A1185,'     2022    '!$AN:$AN,0)),"")</f>
        <v/>
      </c>
      <c r="O1185" s="52" t="str">
        <f>IFERROR(INDEX('     2022    '!S:S,MATCH('Order Summary'!$A1185,'     2022    '!$AN:$AN,0)),"")</f>
        <v/>
      </c>
      <c r="P1185" s="96" t="str">
        <f t="shared" si="72"/>
        <v/>
      </c>
      <c r="R1185" s="9"/>
      <c r="S1185" s="9"/>
      <c r="T1185" s="9"/>
      <c r="U1185" s="9"/>
      <c r="V1185" s="9"/>
      <c r="W1185" s="9"/>
      <c r="X1185" s="9"/>
      <c r="Y1185" s="9"/>
      <c r="Z1185" s="9"/>
      <c r="AA1185" s="9"/>
      <c r="AB1185" s="9"/>
      <c r="AC1185" s="9"/>
      <c r="AD1185" s="9"/>
      <c r="AE1185" s="9"/>
      <c r="AF1185" s="9"/>
      <c r="AG1185" s="9"/>
      <c r="AH1185" s="9"/>
      <c r="AI1185" s="9"/>
      <c r="AJ1185" s="9"/>
      <c r="AK1185" s="9"/>
      <c r="AL1185" s="9"/>
      <c r="AM1185" s="9"/>
      <c r="AN1185" s="9"/>
      <c r="AO1185" s="9"/>
      <c r="AP1185" s="9"/>
      <c r="AQ1185" s="9"/>
      <c r="AR1185" s="9"/>
      <c r="AS1185" s="9"/>
      <c r="AT1185" s="9"/>
      <c r="AU1185" s="9"/>
      <c r="AV1185" s="9"/>
      <c r="AW1185" s="9"/>
      <c r="AX1185" s="9"/>
      <c r="AY1185" s="9"/>
      <c r="AZ1185" s="9"/>
      <c r="BA1185" s="9"/>
      <c r="BB1185" s="9"/>
      <c r="BC1185" s="9"/>
      <c r="BD1185" s="9"/>
      <c r="BE1185" s="9"/>
      <c r="BF1185" s="9"/>
      <c r="BG1185" s="9"/>
      <c r="BH1185" s="9"/>
      <c r="BI1185" s="9"/>
      <c r="BJ1185" s="9"/>
      <c r="BK1185" s="9"/>
      <c r="BL1185" s="9"/>
      <c r="BM1185" s="9"/>
      <c r="BN1185" s="9"/>
      <c r="BO1185" s="9"/>
      <c r="BP1185" s="9"/>
      <c r="BQ1185" s="9"/>
      <c r="BR1185" s="9"/>
      <c r="BS1185" s="9"/>
      <c r="BT1185" s="9"/>
      <c r="BU1185" s="9"/>
      <c r="BV1185" s="9"/>
      <c r="BW1185" s="9"/>
      <c r="BX1185" s="9"/>
      <c r="BY1185" s="9"/>
      <c r="BZ1185" s="9"/>
    </row>
    <row r="1186" spans="1:78">
      <c r="A1186" s="50">
        <f t="shared" si="75"/>
        <v>1175</v>
      </c>
      <c r="C1186" s="11" t="str">
        <f>IFERROR(INDEX('     2022    '!D:D,MATCH('Order Summary'!$A1186,'     2022    '!$AN:$AN,0)),"")</f>
        <v/>
      </c>
      <c r="D1186" s="11" t="str">
        <f>IFERROR(INDEX('     2022    '!C:C,MATCH('Order Summary'!$A1186,'     2022    '!$AN:$AN,0)),"")</f>
        <v/>
      </c>
      <c r="E1186" s="11" t="str">
        <f>IFERROR(INDEX('     2022    '!E:E,MATCH('Order Summary'!$A1186,'     2022    '!$AN:$AN,0)),"")</f>
        <v/>
      </c>
      <c r="F1186" s="96">
        <f>IFERROR(INDEX('     2022    '!AY:AY,MATCH($A1186,'     2022    '!$AN:$AN,0)),0)</f>
        <v>0</v>
      </c>
      <c r="G1186" s="180" t="str">
        <f>IFERROR(IF($O$3&gt;68,INDEX('     2022    '!I:I,MATCH($A1186,'     2022    '!$AN:$AN,0))*(1-'     2022    '!$BA$1),INDEX('     2022    '!I:I,MATCH($A1186,'     2022    '!$AN:$AN,0))),"")</f>
        <v/>
      </c>
      <c r="H1186" s="96">
        <f>IFERROR(INDEX('     2022    '!AZ:AZ,MATCH($A1186,'     2022    '!$AN:$AN,0)),0)</f>
        <v>0</v>
      </c>
      <c r="I1186" s="180" t="str">
        <f>IFERROR(IF($O$3&gt;68,INDEX('     2022    '!M:M,MATCH($A1186,'     2022    '!$AN:$AN,0))*(1-'     2022    '!$BA$1),INDEX('     2022    '!M:M,MATCH($A1186,'     2022    '!$AN:$AN,0))),"")</f>
        <v/>
      </c>
      <c r="J1186" s="181">
        <f t="shared" si="73"/>
        <v>0</v>
      </c>
      <c r="K1186" s="182" t="str">
        <f t="shared" si="74"/>
        <v/>
      </c>
      <c r="L1186" s="53"/>
      <c r="M1186" s="52" t="str">
        <f>IFERROR(INDEX('     2022    '!R:R,MATCH('Order Summary'!$A1186,'     2022    '!$AN:$AN,0)),"")</f>
        <v/>
      </c>
      <c r="N1186" s="52" t="str">
        <f>IFERROR(INDEX('     2022    '!V:V,MATCH('Order Summary'!$A1186,'     2022    '!$AN:$AN,0)),"")</f>
        <v/>
      </c>
      <c r="O1186" s="52" t="str">
        <f>IFERROR(INDEX('     2022    '!S:S,MATCH('Order Summary'!$A1186,'     2022    '!$AN:$AN,0)),"")</f>
        <v/>
      </c>
      <c r="P1186" s="96" t="str">
        <f t="shared" si="72"/>
        <v/>
      </c>
      <c r="R1186" s="9"/>
      <c r="S1186" s="9"/>
      <c r="T1186" s="9"/>
      <c r="U1186" s="9"/>
      <c r="V1186" s="9"/>
      <c r="W1186" s="9"/>
      <c r="X1186" s="9"/>
      <c r="Y1186" s="9"/>
      <c r="Z1186" s="9"/>
      <c r="AA1186" s="9"/>
      <c r="AB1186" s="9"/>
      <c r="AC1186" s="9"/>
      <c r="AD1186" s="9"/>
      <c r="AE1186" s="9"/>
      <c r="AF1186" s="9"/>
      <c r="AG1186" s="9"/>
      <c r="AH1186" s="9"/>
      <c r="AI1186" s="9"/>
      <c r="AJ1186" s="9"/>
      <c r="AK1186" s="9"/>
      <c r="AL1186" s="9"/>
      <c r="AM1186" s="9"/>
      <c r="AN1186" s="9"/>
      <c r="AO1186" s="9"/>
      <c r="AP1186" s="9"/>
      <c r="AQ1186" s="9"/>
      <c r="AR1186" s="9"/>
      <c r="AS1186" s="9"/>
      <c r="AT1186" s="9"/>
      <c r="AU1186" s="9"/>
      <c r="AV1186" s="9"/>
      <c r="AW1186" s="9"/>
      <c r="AX1186" s="9"/>
      <c r="AY1186" s="9"/>
      <c r="AZ1186" s="9"/>
      <c r="BA1186" s="9"/>
      <c r="BB1186" s="9"/>
      <c r="BC1186" s="9"/>
      <c r="BD1186" s="9"/>
      <c r="BE1186" s="9"/>
      <c r="BF1186" s="9"/>
      <c r="BG1186" s="9"/>
      <c r="BH1186" s="9"/>
      <c r="BI1186" s="9"/>
      <c r="BJ1186" s="9"/>
      <c r="BK1186" s="9"/>
      <c r="BL1186" s="9"/>
      <c r="BM1186" s="9"/>
      <c r="BN1186" s="9"/>
      <c r="BO1186" s="9"/>
      <c r="BP1186" s="9"/>
      <c r="BQ1186" s="9"/>
      <c r="BR1186" s="9"/>
      <c r="BS1186" s="9"/>
      <c r="BT1186" s="9"/>
      <c r="BU1186" s="9"/>
      <c r="BV1186" s="9"/>
      <c r="BW1186" s="9"/>
      <c r="BX1186" s="9"/>
      <c r="BY1186" s="9"/>
      <c r="BZ1186" s="9"/>
    </row>
    <row r="1187" spans="1:78">
      <c r="A1187" s="50">
        <f t="shared" si="75"/>
        <v>1176</v>
      </c>
      <c r="C1187" s="11" t="str">
        <f>IFERROR(INDEX('     2022    '!D:D,MATCH('Order Summary'!$A1187,'     2022    '!$AN:$AN,0)),"")</f>
        <v/>
      </c>
      <c r="D1187" s="11" t="str">
        <f>IFERROR(INDEX('     2022    '!C:C,MATCH('Order Summary'!$A1187,'     2022    '!$AN:$AN,0)),"")</f>
        <v/>
      </c>
      <c r="E1187" s="11" t="str">
        <f>IFERROR(INDEX('     2022    '!E:E,MATCH('Order Summary'!$A1187,'     2022    '!$AN:$AN,0)),"")</f>
        <v/>
      </c>
      <c r="F1187" s="96">
        <f>IFERROR(INDEX('     2022    '!AY:AY,MATCH($A1187,'     2022    '!$AN:$AN,0)),0)</f>
        <v>0</v>
      </c>
      <c r="G1187" s="180" t="str">
        <f>IFERROR(IF($O$3&gt;68,INDEX('     2022    '!I:I,MATCH($A1187,'     2022    '!$AN:$AN,0))*(1-'     2022    '!$BA$1),INDEX('     2022    '!I:I,MATCH($A1187,'     2022    '!$AN:$AN,0))),"")</f>
        <v/>
      </c>
      <c r="H1187" s="96">
        <f>IFERROR(INDEX('     2022    '!AZ:AZ,MATCH($A1187,'     2022    '!$AN:$AN,0)),0)</f>
        <v>0</v>
      </c>
      <c r="I1187" s="180" t="str">
        <f>IFERROR(IF($O$3&gt;68,INDEX('     2022    '!M:M,MATCH($A1187,'     2022    '!$AN:$AN,0))*(1-'     2022    '!$BA$1),INDEX('     2022    '!M:M,MATCH($A1187,'     2022    '!$AN:$AN,0))),"")</f>
        <v/>
      </c>
      <c r="J1187" s="181">
        <f t="shared" si="73"/>
        <v>0</v>
      </c>
      <c r="K1187" s="182" t="str">
        <f t="shared" si="74"/>
        <v/>
      </c>
      <c r="L1187" s="53"/>
      <c r="M1187" s="52" t="str">
        <f>IFERROR(INDEX('     2022    '!R:R,MATCH('Order Summary'!$A1187,'     2022    '!$AN:$AN,0)),"")</f>
        <v/>
      </c>
      <c r="N1187" s="52" t="str">
        <f>IFERROR(INDEX('     2022    '!V:V,MATCH('Order Summary'!$A1187,'     2022    '!$AN:$AN,0)),"")</f>
        <v/>
      </c>
      <c r="O1187" s="52" t="str">
        <f>IFERROR(INDEX('     2022    '!S:S,MATCH('Order Summary'!$A1187,'     2022    '!$AN:$AN,0)),"")</f>
        <v/>
      </c>
      <c r="P1187" s="96" t="str">
        <f t="shared" si="72"/>
        <v/>
      </c>
      <c r="R1187" s="9"/>
      <c r="S1187" s="9"/>
      <c r="T1187" s="9"/>
      <c r="U1187" s="9"/>
      <c r="V1187" s="9"/>
      <c r="W1187" s="9"/>
      <c r="X1187" s="9"/>
      <c r="Y1187" s="9"/>
      <c r="Z1187" s="9"/>
      <c r="AA1187" s="9"/>
      <c r="AB1187" s="9"/>
      <c r="AC1187" s="9"/>
      <c r="AD1187" s="9"/>
      <c r="AE1187" s="9"/>
      <c r="AF1187" s="9"/>
      <c r="AG1187" s="9"/>
      <c r="AH1187" s="9"/>
      <c r="AI1187" s="9"/>
      <c r="AJ1187" s="9"/>
      <c r="AK1187" s="9"/>
      <c r="AL1187" s="9"/>
      <c r="AM1187" s="9"/>
      <c r="AN1187" s="9"/>
      <c r="AO1187" s="9"/>
      <c r="AP1187" s="9"/>
      <c r="AQ1187" s="9"/>
      <c r="AR1187" s="9"/>
      <c r="AS1187" s="9"/>
      <c r="AT1187" s="9"/>
      <c r="AU1187" s="9"/>
      <c r="AV1187" s="9"/>
      <c r="AW1187" s="9"/>
      <c r="AX1187" s="9"/>
      <c r="AY1187" s="9"/>
      <c r="AZ1187" s="9"/>
      <c r="BA1187" s="9"/>
      <c r="BB1187" s="9"/>
      <c r="BC1187" s="9"/>
      <c r="BD1187" s="9"/>
      <c r="BE1187" s="9"/>
      <c r="BF1187" s="9"/>
      <c r="BG1187" s="9"/>
      <c r="BH1187" s="9"/>
      <c r="BI1187" s="9"/>
      <c r="BJ1187" s="9"/>
      <c r="BK1187" s="9"/>
      <c r="BL1187" s="9"/>
      <c r="BM1187" s="9"/>
      <c r="BN1187" s="9"/>
      <c r="BO1187" s="9"/>
      <c r="BP1187" s="9"/>
      <c r="BQ1187" s="9"/>
      <c r="BR1187" s="9"/>
      <c r="BS1187" s="9"/>
      <c r="BT1187" s="9"/>
      <c r="BU1187" s="9"/>
      <c r="BV1187" s="9"/>
      <c r="BW1187" s="9"/>
      <c r="BX1187" s="9"/>
      <c r="BY1187" s="9"/>
      <c r="BZ1187" s="9"/>
    </row>
    <row r="1188" spans="1:78">
      <c r="A1188" s="50">
        <f t="shared" si="75"/>
        <v>1177</v>
      </c>
      <c r="C1188" s="11" t="str">
        <f>IFERROR(INDEX('     2022    '!D:D,MATCH('Order Summary'!$A1188,'     2022    '!$AN:$AN,0)),"")</f>
        <v/>
      </c>
      <c r="D1188" s="11" t="str">
        <f>IFERROR(INDEX('     2022    '!C:C,MATCH('Order Summary'!$A1188,'     2022    '!$AN:$AN,0)),"")</f>
        <v/>
      </c>
      <c r="E1188" s="11" t="str">
        <f>IFERROR(INDEX('     2022    '!E:E,MATCH('Order Summary'!$A1188,'     2022    '!$AN:$AN,0)),"")</f>
        <v/>
      </c>
      <c r="F1188" s="96">
        <f>IFERROR(INDEX('     2022    '!AY:AY,MATCH($A1188,'     2022    '!$AN:$AN,0)),0)</f>
        <v>0</v>
      </c>
      <c r="G1188" s="180" t="str">
        <f>IFERROR(IF($O$3&gt;68,INDEX('     2022    '!I:I,MATCH($A1188,'     2022    '!$AN:$AN,0))*(1-'     2022    '!$BA$1),INDEX('     2022    '!I:I,MATCH($A1188,'     2022    '!$AN:$AN,0))),"")</f>
        <v/>
      </c>
      <c r="H1188" s="96">
        <f>IFERROR(INDEX('     2022    '!AZ:AZ,MATCH($A1188,'     2022    '!$AN:$AN,0)),0)</f>
        <v>0</v>
      </c>
      <c r="I1188" s="180" t="str">
        <f>IFERROR(IF($O$3&gt;68,INDEX('     2022    '!M:M,MATCH($A1188,'     2022    '!$AN:$AN,0))*(1-'     2022    '!$BA$1),INDEX('     2022    '!M:M,MATCH($A1188,'     2022    '!$AN:$AN,0))),"")</f>
        <v/>
      </c>
      <c r="J1188" s="181">
        <f t="shared" si="73"/>
        <v>0</v>
      </c>
      <c r="K1188" s="182" t="str">
        <f t="shared" si="74"/>
        <v/>
      </c>
      <c r="L1188" s="53"/>
      <c r="M1188" s="52" t="str">
        <f>IFERROR(INDEX('     2022    '!R:R,MATCH('Order Summary'!$A1188,'     2022    '!$AN:$AN,0)),"")</f>
        <v/>
      </c>
      <c r="N1188" s="52" t="str">
        <f>IFERROR(INDEX('     2022    '!V:V,MATCH('Order Summary'!$A1188,'     2022    '!$AN:$AN,0)),"")</f>
        <v/>
      </c>
      <c r="O1188" s="52" t="str">
        <f>IFERROR(INDEX('     2022    '!S:S,MATCH('Order Summary'!$A1188,'     2022    '!$AN:$AN,0)),"")</f>
        <v/>
      </c>
      <c r="P1188" s="96" t="str">
        <f t="shared" si="72"/>
        <v/>
      </c>
      <c r="R1188" s="9"/>
      <c r="S1188" s="9"/>
      <c r="T1188" s="9"/>
      <c r="U1188" s="9"/>
      <c r="V1188" s="9"/>
      <c r="W1188" s="9"/>
      <c r="X1188" s="9"/>
      <c r="Y1188" s="9"/>
      <c r="Z1188" s="9"/>
      <c r="AA1188" s="9"/>
      <c r="AB1188" s="9"/>
      <c r="AC1188" s="9"/>
      <c r="AD1188" s="9"/>
      <c r="AE1188" s="9"/>
      <c r="AF1188" s="9"/>
      <c r="AG1188" s="9"/>
      <c r="AH1188" s="9"/>
      <c r="AI1188" s="9"/>
      <c r="AJ1188" s="9"/>
      <c r="AK1188" s="9"/>
      <c r="AL1188" s="9"/>
      <c r="AM1188" s="9"/>
      <c r="AN1188" s="9"/>
      <c r="AO1188" s="9"/>
      <c r="AP1188" s="9"/>
      <c r="AQ1188" s="9"/>
      <c r="AR1188" s="9"/>
      <c r="AS1188" s="9"/>
      <c r="AT1188" s="9"/>
      <c r="AU1188" s="9"/>
      <c r="AV1188" s="9"/>
      <c r="AW1188" s="9"/>
      <c r="AX1188" s="9"/>
      <c r="AY1188" s="9"/>
      <c r="AZ1188" s="9"/>
      <c r="BA1188" s="9"/>
      <c r="BB1188" s="9"/>
      <c r="BC1188" s="9"/>
      <c r="BD1188" s="9"/>
      <c r="BE1188" s="9"/>
      <c r="BF1188" s="9"/>
      <c r="BG1188" s="9"/>
      <c r="BH1188" s="9"/>
      <c r="BI1188" s="9"/>
      <c r="BJ1188" s="9"/>
      <c r="BK1188" s="9"/>
      <c r="BL1188" s="9"/>
      <c r="BM1188" s="9"/>
      <c r="BN1188" s="9"/>
      <c r="BO1188" s="9"/>
      <c r="BP1188" s="9"/>
      <c r="BQ1188" s="9"/>
      <c r="BR1188" s="9"/>
      <c r="BS1188" s="9"/>
      <c r="BT1188" s="9"/>
      <c r="BU1188" s="9"/>
      <c r="BV1188" s="9"/>
      <c r="BW1188" s="9"/>
      <c r="BX1188" s="9"/>
      <c r="BY1188" s="9"/>
      <c r="BZ1188" s="9"/>
    </row>
    <row r="1189" spans="1:78">
      <c r="A1189" s="50">
        <f t="shared" si="75"/>
        <v>1178</v>
      </c>
      <c r="C1189" s="11" t="str">
        <f>IFERROR(INDEX('     2022    '!D:D,MATCH('Order Summary'!$A1189,'     2022    '!$AN:$AN,0)),"")</f>
        <v/>
      </c>
      <c r="D1189" s="11" t="str">
        <f>IFERROR(INDEX('     2022    '!C:C,MATCH('Order Summary'!$A1189,'     2022    '!$AN:$AN,0)),"")</f>
        <v/>
      </c>
      <c r="E1189" s="11" t="str">
        <f>IFERROR(INDEX('     2022    '!E:E,MATCH('Order Summary'!$A1189,'     2022    '!$AN:$AN,0)),"")</f>
        <v/>
      </c>
      <c r="F1189" s="96">
        <f>IFERROR(INDEX('     2022    '!AY:AY,MATCH($A1189,'     2022    '!$AN:$AN,0)),0)</f>
        <v>0</v>
      </c>
      <c r="G1189" s="180" t="str">
        <f>IFERROR(IF($O$3&gt;68,INDEX('     2022    '!I:I,MATCH($A1189,'     2022    '!$AN:$AN,0))*(1-'     2022    '!$BA$1),INDEX('     2022    '!I:I,MATCH($A1189,'     2022    '!$AN:$AN,0))),"")</f>
        <v/>
      </c>
      <c r="H1189" s="96">
        <f>IFERROR(INDEX('     2022    '!AZ:AZ,MATCH($A1189,'     2022    '!$AN:$AN,0)),0)</f>
        <v>0</v>
      </c>
      <c r="I1189" s="180" t="str">
        <f>IFERROR(IF($O$3&gt;68,INDEX('     2022    '!M:M,MATCH($A1189,'     2022    '!$AN:$AN,0))*(1-'     2022    '!$BA$1),INDEX('     2022    '!M:M,MATCH($A1189,'     2022    '!$AN:$AN,0))),"")</f>
        <v/>
      </c>
      <c r="J1189" s="181">
        <f t="shared" si="73"/>
        <v>0</v>
      </c>
      <c r="K1189" s="182" t="str">
        <f t="shared" si="74"/>
        <v/>
      </c>
      <c r="L1189" s="53"/>
      <c r="M1189" s="52" t="str">
        <f>IFERROR(INDEX('     2022    '!R:R,MATCH('Order Summary'!$A1189,'     2022    '!$AN:$AN,0)),"")</f>
        <v/>
      </c>
      <c r="N1189" s="52" t="str">
        <f>IFERROR(INDEX('     2022    '!V:V,MATCH('Order Summary'!$A1189,'     2022    '!$AN:$AN,0)),"")</f>
        <v/>
      </c>
      <c r="O1189" s="52" t="str">
        <f>IFERROR(INDEX('     2022    '!S:S,MATCH('Order Summary'!$A1189,'     2022    '!$AN:$AN,0)),"")</f>
        <v/>
      </c>
      <c r="P1189" s="96" t="str">
        <f t="shared" si="72"/>
        <v/>
      </c>
      <c r="R1189" s="9"/>
      <c r="S1189" s="9"/>
      <c r="T1189" s="9"/>
      <c r="U1189" s="9"/>
      <c r="V1189" s="9"/>
      <c r="W1189" s="9"/>
      <c r="X1189" s="9"/>
      <c r="Y1189" s="9"/>
      <c r="Z1189" s="9"/>
      <c r="AA1189" s="9"/>
      <c r="AB1189" s="9"/>
      <c r="AC1189" s="9"/>
      <c r="AD1189" s="9"/>
      <c r="AE1189" s="9"/>
      <c r="AF1189" s="9"/>
      <c r="AG1189" s="9"/>
      <c r="AH1189" s="9"/>
      <c r="AI1189" s="9"/>
      <c r="AJ1189" s="9"/>
      <c r="AK1189" s="9"/>
      <c r="AL1189" s="9"/>
      <c r="AM1189" s="9"/>
      <c r="AN1189" s="9"/>
      <c r="AO1189" s="9"/>
      <c r="AP1189" s="9"/>
      <c r="AQ1189" s="9"/>
      <c r="AR1189" s="9"/>
      <c r="AS1189" s="9"/>
      <c r="AT1189" s="9"/>
      <c r="AU1189" s="9"/>
      <c r="AV1189" s="9"/>
      <c r="AW1189" s="9"/>
      <c r="AX1189" s="9"/>
      <c r="AY1189" s="9"/>
      <c r="AZ1189" s="9"/>
      <c r="BA1189" s="9"/>
      <c r="BB1189" s="9"/>
      <c r="BC1189" s="9"/>
      <c r="BD1189" s="9"/>
      <c r="BE1189" s="9"/>
      <c r="BF1189" s="9"/>
      <c r="BG1189" s="9"/>
      <c r="BH1189" s="9"/>
      <c r="BI1189" s="9"/>
      <c r="BJ1189" s="9"/>
      <c r="BK1189" s="9"/>
      <c r="BL1189" s="9"/>
      <c r="BM1189" s="9"/>
      <c r="BN1189" s="9"/>
      <c r="BO1189" s="9"/>
      <c r="BP1189" s="9"/>
      <c r="BQ1189" s="9"/>
      <c r="BR1189" s="9"/>
      <c r="BS1189" s="9"/>
      <c r="BT1189" s="9"/>
      <c r="BU1189" s="9"/>
      <c r="BV1189" s="9"/>
      <c r="BW1189" s="9"/>
      <c r="BX1189" s="9"/>
      <c r="BY1189" s="9"/>
      <c r="BZ1189" s="9"/>
    </row>
    <row r="1190" spans="1:78">
      <c r="A1190" s="50">
        <f t="shared" si="75"/>
        <v>1179</v>
      </c>
      <c r="C1190" s="11" t="str">
        <f>IFERROR(INDEX('     2022    '!D:D,MATCH('Order Summary'!$A1190,'     2022    '!$AN:$AN,0)),"")</f>
        <v/>
      </c>
      <c r="D1190" s="11" t="str">
        <f>IFERROR(INDEX('     2022    '!C:C,MATCH('Order Summary'!$A1190,'     2022    '!$AN:$AN,0)),"")</f>
        <v/>
      </c>
      <c r="E1190" s="11" t="str">
        <f>IFERROR(INDEX('     2022    '!E:E,MATCH('Order Summary'!$A1190,'     2022    '!$AN:$AN,0)),"")</f>
        <v/>
      </c>
      <c r="F1190" s="96">
        <f>IFERROR(INDEX('     2022    '!AY:AY,MATCH($A1190,'     2022    '!$AN:$AN,0)),0)</f>
        <v>0</v>
      </c>
      <c r="G1190" s="180" t="str">
        <f>IFERROR(IF($O$3&gt;68,INDEX('     2022    '!I:I,MATCH($A1190,'     2022    '!$AN:$AN,0))*(1-'     2022    '!$BA$1),INDEX('     2022    '!I:I,MATCH($A1190,'     2022    '!$AN:$AN,0))),"")</f>
        <v/>
      </c>
      <c r="H1190" s="96">
        <f>IFERROR(INDEX('     2022    '!AZ:AZ,MATCH($A1190,'     2022    '!$AN:$AN,0)),0)</f>
        <v>0</v>
      </c>
      <c r="I1190" s="180" t="str">
        <f>IFERROR(IF($O$3&gt;68,INDEX('     2022    '!M:M,MATCH($A1190,'     2022    '!$AN:$AN,0))*(1-'     2022    '!$BA$1),INDEX('     2022    '!M:M,MATCH($A1190,'     2022    '!$AN:$AN,0))),"")</f>
        <v/>
      </c>
      <c r="J1190" s="181">
        <f t="shared" si="73"/>
        <v>0</v>
      </c>
      <c r="K1190" s="182" t="str">
        <f t="shared" si="74"/>
        <v/>
      </c>
      <c r="L1190" s="53"/>
      <c r="M1190" s="52" t="str">
        <f>IFERROR(INDEX('     2022    '!R:R,MATCH('Order Summary'!$A1190,'     2022    '!$AN:$AN,0)),"")</f>
        <v/>
      </c>
      <c r="N1190" s="52" t="str">
        <f>IFERROR(INDEX('     2022    '!V:V,MATCH('Order Summary'!$A1190,'     2022    '!$AN:$AN,0)),"")</f>
        <v/>
      </c>
      <c r="O1190" s="52" t="str">
        <f>IFERROR(INDEX('     2022    '!S:S,MATCH('Order Summary'!$A1190,'     2022    '!$AN:$AN,0)),"")</f>
        <v/>
      </c>
      <c r="P1190" s="96" t="str">
        <f t="shared" si="72"/>
        <v/>
      </c>
      <c r="R1190" s="9"/>
      <c r="S1190" s="9"/>
      <c r="T1190" s="9"/>
      <c r="U1190" s="9"/>
      <c r="V1190" s="9"/>
      <c r="W1190" s="9"/>
      <c r="X1190" s="9"/>
      <c r="Y1190" s="9"/>
      <c r="Z1190" s="9"/>
      <c r="AA1190" s="9"/>
      <c r="AB1190" s="9"/>
      <c r="AC1190" s="9"/>
      <c r="AD1190" s="9"/>
      <c r="AE1190" s="9"/>
      <c r="AF1190" s="9"/>
      <c r="AG1190" s="9"/>
      <c r="AH1190" s="9"/>
      <c r="AI1190" s="9"/>
      <c r="AJ1190" s="9"/>
      <c r="AK1190" s="9"/>
      <c r="AL1190" s="9"/>
      <c r="AM1190" s="9"/>
      <c r="AN1190" s="9"/>
      <c r="AO1190" s="9"/>
      <c r="AP1190" s="9"/>
      <c r="AQ1190" s="9"/>
      <c r="AR1190" s="9"/>
      <c r="AS1190" s="9"/>
      <c r="AT1190" s="9"/>
      <c r="AU1190" s="9"/>
      <c r="AV1190" s="9"/>
      <c r="AW1190" s="9"/>
      <c r="AX1190" s="9"/>
      <c r="AY1190" s="9"/>
      <c r="AZ1190" s="9"/>
      <c r="BA1190" s="9"/>
      <c r="BB1190" s="9"/>
      <c r="BC1190" s="9"/>
      <c r="BD1190" s="9"/>
      <c r="BE1190" s="9"/>
      <c r="BF1190" s="9"/>
      <c r="BG1190" s="9"/>
      <c r="BH1190" s="9"/>
      <c r="BI1190" s="9"/>
      <c r="BJ1190" s="9"/>
      <c r="BK1190" s="9"/>
      <c r="BL1190" s="9"/>
      <c r="BM1190" s="9"/>
      <c r="BN1190" s="9"/>
      <c r="BO1190" s="9"/>
      <c r="BP1190" s="9"/>
      <c r="BQ1190" s="9"/>
      <c r="BR1190" s="9"/>
      <c r="BS1190" s="9"/>
      <c r="BT1190" s="9"/>
      <c r="BU1190" s="9"/>
      <c r="BV1190" s="9"/>
      <c r="BW1190" s="9"/>
      <c r="BX1190" s="9"/>
      <c r="BY1190" s="9"/>
      <c r="BZ1190" s="9"/>
    </row>
    <row r="1191" spans="1:78">
      <c r="A1191" s="50">
        <f t="shared" si="75"/>
        <v>1180</v>
      </c>
      <c r="C1191" s="11" t="str">
        <f>IFERROR(INDEX('     2022    '!D:D,MATCH('Order Summary'!$A1191,'     2022    '!$AN:$AN,0)),"")</f>
        <v/>
      </c>
      <c r="D1191" s="11" t="str">
        <f>IFERROR(INDEX('     2022    '!C:C,MATCH('Order Summary'!$A1191,'     2022    '!$AN:$AN,0)),"")</f>
        <v/>
      </c>
      <c r="E1191" s="11" t="str">
        <f>IFERROR(INDEX('     2022    '!E:E,MATCH('Order Summary'!$A1191,'     2022    '!$AN:$AN,0)),"")</f>
        <v/>
      </c>
      <c r="F1191" s="96">
        <f>IFERROR(INDEX('     2022    '!AY:AY,MATCH($A1191,'     2022    '!$AN:$AN,0)),0)</f>
        <v>0</v>
      </c>
      <c r="G1191" s="180" t="str">
        <f>IFERROR(IF($O$3&gt;68,INDEX('     2022    '!I:I,MATCH($A1191,'     2022    '!$AN:$AN,0))*(1-'     2022    '!$BA$1),INDEX('     2022    '!I:I,MATCH($A1191,'     2022    '!$AN:$AN,0))),"")</f>
        <v/>
      </c>
      <c r="H1191" s="96">
        <f>IFERROR(INDEX('     2022    '!AZ:AZ,MATCH($A1191,'     2022    '!$AN:$AN,0)),0)</f>
        <v>0</v>
      </c>
      <c r="I1191" s="180" t="str">
        <f>IFERROR(IF($O$3&gt;68,INDEX('     2022    '!M:M,MATCH($A1191,'     2022    '!$AN:$AN,0))*(1-'     2022    '!$BA$1),INDEX('     2022    '!M:M,MATCH($A1191,'     2022    '!$AN:$AN,0))),"")</f>
        <v/>
      </c>
      <c r="J1191" s="181">
        <f t="shared" si="73"/>
        <v>0</v>
      </c>
      <c r="K1191" s="182" t="str">
        <f t="shared" si="74"/>
        <v/>
      </c>
      <c r="L1191" s="53"/>
      <c r="M1191" s="52" t="str">
        <f>IFERROR(INDEX('     2022    '!R:R,MATCH('Order Summary'!$A1191,'     2022    '!$AN:$AN,0)),"")</f>
        <v/>
      </c>
      <c r="N1191" s="52" t="str">
        <f>IFERROR(INDEX('     2022    '!V:V,MATCH('Order Summary'!$A1191,'     2022    '!$AN:$AN,0)),"")</f>
        <v/>
      </c>
      <c r="O1191" s="52" t="str">
        <f>IFERROR(INDEX('     2022    '!S:S,MATCH('Order Summary'!$A1191,'     2022    '!$AN:$AN,0)),"")</f>
        <v/>
      </c>
      <c r="P1191" s="96" t="str">
        <f t="shared" si="72"/>
        <v/>
      </c>
      <c r="R1191" s="9"/>
      <c r="S1191" s="9"/>
      <c r="T1191" s="9"/>
      <c r="U1191" s="9"/>
      <c r="V1191" s="9"/>
      <c r="W1191" s="9"/>
      <c r="X1191" s="9"/>
      <c r="Y1191" s="9"/>
      <c r="Z1191" s="9"/>
      <c r="AA1191" s="9"/>
      <c r="AB1191" s="9"/>
      <c r="AC1191" s="9"/>
      <c r="AD1191" s="9"/>
      <c r="AE1191" s="9"/>
      <c r="AF1191" s="9"/>
      <c r="AG1191" s="9"/>
      <c r="AH1191" s="9"/>
      <c r="AI1191" s="9"/>
      <c r="AJ1191" s="9"/>
      <c r="AK1191" s="9"/>
      <c r="AL1191" s="9"/>
      <c r="AM1191" s="9"/>
      <c r="AN1191" s="9"/>
      <c r="AO1191" s="9"/>
      <c r="AP1191" s="9"/>
      <c r="AQ1191" s="9"/>
      <c r="AR1191" s="9"/>
      <c r="AS1191" s="9"/>
      <c r="AT1191" s="9"/>
      <c r="AU1191" s="9"/>
      <c r="AV1191" s="9"/>
      <c r="AW1191" s="9"/>
      <c r="AX1191" s="9"/>
      <c r="AY1191" s="9"/>
      <c r="AZ1191" s="9"/>
      <c r="BA1191" s="9"/>
      <c r="BB1191" s="9"/>
      <c r="BC1191" s="9"/>
      <c r="BD1191" s="9"/>
      <c r="BE1191" s="9"/>
      <c r="BF1191" s="9"/>
      <c r="BG1191" s="9"/>
      <c r="BH1191" s="9"/>
      <c r="BI1191" s="9"/>
      <c r="BJ1191" s="9"/>
      <c r="BK1191" s="9"/>
      <c r="BL1191" s="9"/>
      <c r="BM1191" s="9"/>
      <c r="BN1191" s="9"/>
      <c r="BO1191" s="9"/>
      <c r="BP1191" s="9"/>
      <c r="BQ1191" s="9"/>
      <c r="BR1191" s="9"/>
      <c r="BS1191" s="9"/>
      <c r="BT1191" s="9"/>
      <c r="BU1191" s="9"/>
      <c r="BV1191" s="9"/>
      <c r="BW1191" s="9"/>
      <c r="BX1191" s="9"/>
      <c r="BY1191" s="9"/>
      <c r="BZ1191" s="9"/>
    </row>
    <row r="1192" spans="1:78">
      <c r="A1192" s="50">
        <f t="shared" si="75"/>
        <v>1181</v>
      </c>
      <c r="C1192" s="11" t="str">
        <f>IFERROR(INDEX('     2022    '!D:D,MATCH('Order Summary'!$A1192,'     2022    '!$AN:$AN,0)),"")</f>
        <v/>
      </c>
      <c r="D1192" s="11" t="str">
        <f>IFERROR(INDEX('     2022    '!C:C,MATCH('Order Summary'!$A1192,'     2022    '!$AN:$AN,0)),"")</f>
        <v/>
      </c>
      <c r="E1192" s="11" t="str">
        <f>IFERROR(INDEX('     2022    '!E:E,MATCH('Order Summary'!$A1192,'     2022    '!$AN:$AN,0)),"")</f>
        <v/>
      </c>
      <c r="F1192" s="96">
        <f>IFERROR(INDEX('     2022    '!AY:AY,MATCH($A1192,'     2022    '!$AN:$AN,0)),0)</f>
        <v>0</v>
      </c>
      <c r="G1192" s="180" t="str">
        <f>IFERROR(IF($O$3&gt;68,INDEX('     2022    '!I:I,MATCH($A1192,'     2022    '!$AN:$AN,0))*(1-'     2022    '!$BA$1),INDEX('     2022    '!I:I,MATCH($A1192,'     2022    '!$AN:$AN,0))),"")</f>
        <v/>
      </c>
      <c r="H1192" s="96">
        <f>IFERROR(INDEX('     2022    '!AZ:AZ,MATCH($A1192,'     2022    '!$AN:$AN,0)),0)</f>
        <v>0</v>
      </c>
      <c r="I1192" s="180" t="str">
        <f>IFERROR(IF($O$3&gt;68,INDEX('     2022    '!M:M,MATCH($A1192,'     2022    '!$AN:$AN,0))*(1-'     2022    '!$BA$1),INDEX('     2022    '!M:M,MATCH($A1192,'     2022    '!$AN:$AN,0))),"")</f>
        <v/>
      </c>
      <c r="J1192" s="181">
        <f t="shared" si="73"/>
        <v>0</v>
      </c>
      <c r="K1192" s="182" t="str">
        <f t="shared" si="74"/>
        <v/>
      </c>
      <c r="L1192" s="53"/>
      <c r="M1192" s="52" t="str">
        <f>IFERROR(INDEX('     2022    '!R:R,MATCH('Order Summary'!$A1192,'     2022    '!$AN:$AN,0)),"")</f>
        <v/>
      </c>
      <c r="N1192" s="52" t="str">
        <f>IFERROR(INDEX('     2022    '!V:V,MATCH('Order Summary'!$A1192,'     2022    '!$AN:$AN,0)),"")</f>
        <v/>
      </c>
      <c r="O1192" s="52" t="str">
        <f>IFERROR(INDEX('     2022    '!S:S,MATCH('Order Summary'!$A1192,'     2022    '!$AN:$AN,0)),"")</f>
        <v/>
      </c>
      <c r="P1192" s="96" t="str">
        <f t="shared" si="72"/>
        <v/>
      </c>
      <c r="R1192" s="9"/>
      <c r="S1192" s="9"/>
      <c r="T1192" s="9"/>
      <c r="U1192" s="9"/>
      <c r="V1192" s="9"/>
      <c r="W1192" s="9"/>
      <c r="X1192" s="9"/>
      <c r="Y1192" s="9"/>
      <c r="Z1192" s="9"/>
      <c r="AA1192" s="9"/>
      <c r="AB1192" s="9"/>
      <c r="AC1192" s="9"/>
      <c r="AD1192" s="9"/>
      <c r="AE1192" s="9"/>
      <c r="AF1192" s="9"/>
      <c r="AG1192" s="9"/>
      <c r="AH1192" s="9"/>
      <c r="AI1192" s="9"/>
      <c r="AJ1192" s="9"/>
      <c r="AK1192" s="9"/>
      <c r="AL1192" s="9"/>
      <c r="AM1192" s="9"/>
      <c r="AN1192" s="9"/>
      <c r="AO1192" s="9"/>
      <c r="AP1192" s="9"/>
      <c r="AQ1192" s="9"/>
      <c r="AR1192" s="9"/>
      <c r="AS1192" s="9"/>
      <c r="AT1192" s="9"/>
      <c r="AU1192" s="9"/>
      <c r="AV1192" s="9"/>
      <c r="AW1192" s="9"/>
      <c r="AX1192" s="9"/>
      <c r="AY1192" s="9"/>
      <c r="AZ1192" s="9"/>
      <c r="BA1192" s="9"/>
      <c r="BB1192" s="9"/>
      <c r="BC1192" s="9"/>
      <c r="BD1192" s="9"/>
      <c r="BE1192" s="9"/>
      <c r="BF1192" s="9"/>
      <c r="BG1192" s="9"/>
      <c r="BH1192" s="9"/>
      <c r="BI1192" s="9"/>
      <c r="BJ1192" s="9"/>
      <c r="BK1192" s="9"/>
      <c r="BL1192" s="9"/>
      <c r="BM1192" s="9"/>
      <c r="BN1192" s="9"/>
      <c r="BO1192" s="9"/>
      <c r="BP1192" s="9"/>
      <c r="BQ1192" s="9"/>
      <c r="BR1192" s="9"/>
      <c r="BS1192" s="9"/>
      <c r="BT1192" s="9"/>
      <c r="BU1192" s="9"/>
      <c r="BV1192" s="9"/>
      <c r="BW1192" s="9"/>
      <c r="BX1192" s="9"/>
      <c r="BY1192" s="9"/>
      <c r="BZ1192" s="9"/>
    </row>
    <row r="1193" spans="1:78">
      <c r="A1193" s="50">
        <f t="shared" si="75"/>
        <v>1182</v>
      </c>
      <c r="C1193" s="11" t="str">
        <f>IFERROR(INDEX('     2022    '!D:D,MATCH('Order Summary'!$A1193,'     2022    '!$AN:$AN,0)),"")</f>
        <v/>
      </c>
      <c r="D1193" s="11" t="str">
        <f>IFERROR(INDEX('     2022    '!C:C,MATCH('Order Summary'!$A1193,'     2022    '!$AN:$AN,0)),"")</f>
        <v/>
      </c>
      <c r="E1193" s="11" t="str">
        <f>IFERROR(INDEX('     2022    '!E:E,MATCH('Order Summary'!$A1193,'     2022    '!$AN:$AN,0)),"")</f>
        <v/>
      </c>
      <c r="F1193" s="96">
        <f>IFERROR(INDEX('     2022    '!AY:AY,MATCH($A1193,'     2022    '!$AN:$AN,0)),0)</f>
        <v>0</v>
      </c>
      <c r="G1193" s="180" t="str">
        <f>IFERROR(IF($O$3&gt;68,INDEX('     2022    '!I:I,MATCH($A1193,'     2022    '!$AN:$AN,0))*(1-'     2022    '!$BA$1),INDEX('     2022    '!I:I,MATCH($A1193,'     2022    '!$AN:$AN,0))),"")</f>
        <v/>
      </c>
      <c r="H1193" s="96">
        <f>IFERROR(INDEX('     2022    '!AZ:AZ,MATCH($A1193,'     2022    '!$AN:$AN,0)),0)</f>
        <v>0</v>
      </c>
      <c r="I1193" s="180" t="str">
        <f>IFERROR(IF($O$3&gt;68,INDEX('     2022    '!M:M,MATCH($A1193,'     2022    '!$AN:$AN,0))*(1-'     2022    '!$BA$1),INDEX('     2022    '!M:M,MATCH($A1193,'     2022    '!$AN:$AN,0))),"")</f>
        <v/>
      </c>
      <c r="J1193" s="181">
        <f t="shared" si="73"/>
        <v>0</v>
      </c>
      <c r="K1193" s="182" t="str">
        <f t="shared" si="74"/>
        <v/>
      </c>
      <c r="L1193" s="53"/>
      <c r="M1193" s="52" t="str">
        <f>IFERROR(INDEX('     2022    '!R:R,MATCH('Order Summary'!$A1193,'     2022    '!$AN:$AN,0)),"")</f>
        <v/>
      </c>
      <c r="N1193" s="52" t="str">
        <f>IFERROR(INDEX('     2022    '!V:V,MATCH('Order Summary'!$A1193,'     2022    '!$AN:$AN,0)),"")</f>
        <v/>
      </c>
      <c r="O1193" s="52" t="str">
        <f>IFERROR(INDEX('     2022    '!S:S,MATCH('Order Summary'!$A1193,'     2022    '!$AN:$AN,0)),"")</f>
        <v/>
      </c>
      <c r="P1193" s="96" t="str">
        <f t="shared" si="72"/>
        <v/>
      </c>
      <c r="R1193" s="9"/>
      <c r="S1193" s="9"/>
      <c r="T1193" s="9"/>
      <c r="U1193" s="9"/>
      <c r="V1193" s="9"/>
      <c r="W1193" s="9"/>
      <c r="X1193" s="9"/>
      <c r="Y1193" s="9"/>
      <c r="Z1193" s="9"/>
      <c r="AA1193" s="9"/>
      <c r="AB1193" s="9"/>
      <c r="AC1193" s="9"/>
      <c r="AD1193" s="9"/>
      <c r="AE1193" s="9"/>
      <c r="AF1193" s="9"/>
      <c r="AG1193" s="9"/>
      <c r="AH1193" s="9"/>
      <c r="AI1193" s="9"/>
      <c r="AJ1193" s="9"/>
      <c r="AK1193" s="9"/>
      <c r="AL1193" s="9"/>
      <c r="AM1193" s="9"/>
      <c r="AN1193" s="9"/>
      <c r="AO1193" s="9"/>
      <c r="AP1193" s="9"/>
      <c r="AQ1193" s="9"/>
      <c r="AR1193" s="9"/>
      <c r="AS1193" s="9"/>
      <c r="AT1193" s="9"/>
      <c r="AU1193" s="9"/>
      <c r="AV1193" s="9"/>
      <c r="AW1193" s="9"/>
      <c r="AX1193" s="9"/>
      <c r="AY1193" s="9"/>
      <c r="AZ1193" s="9"/>
      <c r="BA1193" s="9"/>
      <c r="BB1193" s="9"/>
      <c r="BC1193" s="9"/>
      <c r="BD1193" s="9"/>
      <c r="BE1193" s="9"/>
      <c r="BF1193" s="9"/>
      <c r="BG1193" s="9"/>
      <c r="BH1193" s="9"/>
      <c r="BI1193" s="9"/>
      <c r="BJ1193" s="9"/>
      <c r="BK1193" s="9"/>
      <c r="BL1193" s="9"/>
      <c r="BM1193" s="9"/>
      <c r="BN1193" s="9"/>
      <c r="BO1193" s="9"/>
      <c r="BP1193" s="9"/>
      <c r="BQ1193" s="9"/>
      <c r="BR1193" s="9"/>
      <c r="BS1193" s="9"/>
      <c r="BT1193" s="9"/>
      <c r="BU1193" s="9"/>
      <c r="BV1193" s="9"/>
      <c r="BW1193" s="9"/>
      <c r="BX1193" s="9"/>
      <c r="BY1193" s="9"/>
      <c r="BZ1193" s="9"/>
    </row>
    <row r="1194" spans="1:78">
      <c r="A1194" s="50">
        <f t="shared" si="75"/>
        <v>1183</v>
      </c>
      <c r="C1194" s="11" t="str">
        <f>IFERROR(INDEX('     2022    '!D:D,MATCH('Order Summary'!$A1194,'     2022    '!$AN:$AN,0)),"")</f>
        <v/>
      </c>
      <c r="D1194" s="11" t="str">
        <f>IFERROR(INDEX('     2022    '!C:C,MATCH('Order Summary'!$A1194,'     2022    '!$AN:$AN,0)),"")</f>
        <v/>
      </c>
      <c r="E1194" s="11" t="str">
        <f>IFERROR(INDEX('     2022    '!E:E,MATCH('Order Summary'!$A1194,'     2022    '!$AN:$AN,0)),"")</f>
        <v/>
      </c>
      <c r="F1194" s="96">
        <f>IFERROR(INDEX('     2022    '!AY:AY,MATCH($A1194,'     2022    '!$AN:$AN,0)),0)</f>
        <v>0</v>
      </c>
      <c r="G1194" s="180" t="str">
        <f>IFERROR(IF($O$3&gt;68,INDEX('     2022    '!I:I,MATCH($A1194,'     2022    '!$AN:$AN,0))*(1-'     2022    '!$BA$1),INDEX('     2022    '!I:I,MATCH($A1194,'     2022    '!$AN:$AN,0))),"")</f>
        <v/>
      </c>
      <c r="H1194" s="96">
        <f>IFERROR(INDEX('     2022    '!AZ:AZ,MATCH($A1194,'     2022    '!$AN:$AN,0)),0)</f>
        <v>0</v>
      </c>
      <c r="I1194" s="180" t="str">
        <f>IFERROR(IF($O$3&gt;68,INDEX('     2022    '!M:M,MATCH($A1194,'     2022    '!$AN:$AN,0))*(1-'     2022    '!$BA$1),INDEX('     2022    '!M:M,MATCH($A1194,'     2022    '!$AN:$AN,0))),"")</f>
        <v/>
      </c>
      <c r="J1194" s="181">
        <f t="shared" si="73"/>
        <v>0</v>
      </c>
      <c r="K1194" s="182" t="str">
        <f t="shared" si="74"/>
        <v/>
      </c>
      <c r="L1194" s="53"/>
      <c r="M1194" s="52" t="str">
        <f>IFERROR(INDEX('     2022    '!R:R,MATCH('Order Summary'!$A1194,'     2022    '!$AN:$AN,0)),"")</f>
        <v/>
      </c>
      <c r="N1194" s="52" t="str">
        <f>IFERROR(INDEX('     2022    '!V:V,MATCH('Order Summary'!$A1194,'     2022    '!$AN:$AN,0)),"")</f>
        <v/>
      </c>
      <c r="O1194" s="52" t="str">
        <f>IFERROR(INDEX('     2022    '!S:S,MATCH('Order Summary'!$A1194,'     2022    '!$AN:$AN,0)),"")</f>
        <v/>
      </c>
      <c r="P1194" s="96" t="str">
        <f t="shared" si="72"/>
        <v/>
      </c>
      <c r="R1194" s="9"/>
      <c r="S1194" s="9"/>
      <c r="T1194" s="9"/>
      <c r="U1194" s="9"/>
      <c r="V1194" s="9"/>
      <c r="W1194" s="9"/>
      <c r="X1194" s="9"/>
      <c r="Y1194" s="9"/>
      <c r="Z1194" s="9"/>
      <c r="AA1194" s="9"/>
      <c r="AB1194" s="9"/>
      <c r="AC1194" s="9"/>
      <c r="AD1194" s="9"/>
      <c r="AE1194" s="9"/>
      <c r="AF1194" s="9"/>
      <c r="AG1194" s="9"/>
      <c r="AH1194" s="9"/>
      <c r="AI1194" s="9"/>
      <c r="AJ1194" s="9"/>
      <c r="AK1194" s="9"/>
      <c r="AL1194" s="9"/>
      <c r="AM1194" s="9"/>
      <c r="AN1194" s="9"/>
      <c r="AO1194" s="9"/>
      <c r="AP1194" s="9"/>
      <c r="AQ1194" s="9"/>
      <c r="AR1194" s="9"/>
      <c r="AS1194" s="9"/>
      <c r="AT1194" s="9"/>
      <c r="AU1194" s="9"/>
      <c r="AV1194" s="9"/>
      <c r="AW1194" s="9"/>
      <c r="AX1194" s="9"/>
      <c r="AY1194" s="9"/>
      <c r="AZ1194" s="9"/>
      <c r="BA1194" s="9"/>
      <c r="BB1194" s="9"/>
      <c r="BC1194" s="9"/>
      <c r="BD1194" s="9"/>
      <c r="BE1194" s="9"/>
      <c r="BF1194" s="9"/>
      <c r="BG1194" s="9"/>
      <c r="BH1194" s="9"/>
      <c r="BI1194" s="9"/>
      <c r="BJ1194" s="9"/>
      <c r="BK1194" s="9"/>
      <c r="BL1194" s="9"/>
      <c r="BM1194" s="9"/>
      <c r="BN1194" s="9"/>
      <c r="BO1194" s="9"/>
      <c r="BP1194" s="9"/>
      <c r="BQ1194" s="9"/>
      <c r="BR1194" s="9"/>
      <c r="BS1194" s="9"/>
      <c r="BT1194" s="9"/>
      <c r="BU1194" s="9"/>
      <c r="BV1194" s="9"/>
      <c r="BW1194" s="9"/>
      <c r="BX1194" s="9"/>
      <c r="BY1194" s="9"/>
      <c r="BZ1194" s="9"/>
    </row>
    <row r="1195" spans="1:78">
      <c r="A1195" s="50">
        <f t="shared" si="75"/>
        <v>1184</v>
      </c>
      <c r="C1195" s="11" t="str">
        <f>IFERROR(INDEX('     2022    '!D:D,MATCH('Order Summary'!$A1195,'     2022    '!$AN:$AN,0)),"")</f>
        <v/>
      </c>
      <c r="D1195" s="11" t="str">
        <f>IFERROR(INDEX('     2022    '!C:C,MATCH('Order Summary'!$A1195,'     2022    '!$AN:$AN,0)),"")</f>
        <v/>
      </c>
      <c r="E1195" s="11" t="str">
        <f>IFERROR(INDEX('     2022    '!E:E,MATCH('Order Summary'!$A1195,'     2022    '!$AN:$AN,0)),"")</f>
        <v/>
      </c>
      <c r="F1195" s="96">
        <f>IFERROR(INDEX('     2022    '!AY:AY,MATCH($A1195,'     2022    '!$AN:$AN,0)),0)</f>
        <v>0</v>
      </c>
      <c r="G1195" s="180" t="str">
        <f>IFERROR(IF($O$3&gt;68,INDEX('     2022    '!I:I,MATCH($A1195,'     2022    '!$AN:$AN,0))*(1-'     2022    '!$BA$1),INDEX('     2022    '!I:I,MATCH($A1195,'     2022    '!$AN:$AN,0))),"")</f>
        <v/>
      </c>
      <c r="H1195" s="96">
        <f>IFERROR(INDEX('     2022    '!AZ:AZ,MATCH($A1195,'     2022    '!$AN:$AN,0)),0)</f>
        <v>0</v>
      </c>
      <c r="I1195" s="180" t="str">
        <f>IFERROR(IF($O$3&gt;68,INDEX('     2022    '!M:M,MATCH($A1195,'     2022    '!$AN:$AN,0))*(1-'     2022    '!$BA$1),INDEX('     2022    '!M:M,MATCH($A1195,'     2022    '!$AN:$AN,0))),"")</f>
        <v/>
      </c>
      <c r="J1195" s="181">
        <f t="shared" si="73"/>
        <v>0</v>
      </c>
      <c r="K1195" s="182" t="str">
        <f t="shared" si="74"/>
        <v/>
      </c>
      <c r="L1195" s="53"/>
      <c r="M1195" s="52" t="str">
        <f>IFERROR(INDEX('     2022    '!R:R,MATCH('Order Summary'!$A1195,'     2022    '!$AN:$AN,0)),"")</f>
        <v/>
      </c>
      <c r="N1195" s="52" t="str">
        <f>IFERROR(INDEX('     2022    '!V:V,MATCH('Order Summary'!$A1195,'     2022    '!$AN:$AN,0)),"")</f>
        <v/>
      </c>
      <c r="O1195" s="52" t="str">
        <f>IFERROR(INDEX('     2022    '!S:S,MATCH('Order Summary'!$A1195,'     2022    '!$AN:$AN,0)),"")</f>
        <v/>
      </c>
      <c r="P1195" s="96" t="str">
        <f t="shared" si="72"/>
        <v/>
      </c>
      <c r="R1195" s="9"/>
      <c r="S1195" s="9"/>
      <c r="T1195" s="9"/>
      <c r="U1195" s="9"/>
      <c r="V1195" s="9"/>
      <c r="W1195" s="9"/>
      <c r="X1195" s="9"/>
      <c r="Y1195" s="9"/>
      <c r="Z1195" s="9"/>
      <c r="AA1195" s="9"/>
      <c r="AB1195" s="9"/>
      <c r="AC1195" s="9"/>
      <c r="AD1195" s="9"/>
      <c r="AE1195" s="9"/>
      <c r="AF1195" s="9"/>
      <c r="AG1195" s="9"/>
      <c r="AH1195" s="9"/>
      <c r="AI1195" s="9"/>
      <c r="AJ1195" s="9"/>
      <c r="AK1195" s="9"/>
      <c r="AL1195" s="9"/>
      <c r="AM1195" s="9"/>
      <c r="AN1195" s="9"/>
      <c r="AO1195" s="9"/>
      <c r="AP1195" s="9"/>
      <c r="AQ1195" s="9"/>
      <c r="AR1195" s="9"/>
      <c r="AS1195" s="9"/>
      <c r="AT1195" s="9"/>
      <c r="AU1195" s="9"/>
      <c r="AV1195" s="9"/>
      <c r="AW1195" s="9"/>
      <c r="AX1195" s="9"/>
      <c r="AY1195" s="9"/>
      <c r="AZ1195" s="9"/>
      <c r="BA1195" s="9"/>
      <c r="BB1195" s="9"/>
      <c r="BC1195" s="9"/>
      <c r="BD1195" s="9"/>
      <c r="BE1195" s="9"/>
      <c r="BF1195" s="9"/>
      <c r="BG1195" s="9"/>
      <c r="BH1195" s="9"/>
      <c r="BI1195" s="9"/>
      <c r="BJ1195" s="9"/>
      <c r="BK1195" s="9"/>
      <c r="BL1195" s="9"/>
      <c r="BM1195" s="9"/>
      <c r="BN1195" s="9"/>
      <c r="BO1195" s="9"/>
      <c r="BP1195" s="9"/>
      <c r="BQ1195" s="9"/>
      <c r="BR1195" s="9"/>
      <c r="BS1195" s="9"/>
      <c r="BT1195" s="9"/>
      <c r="BU1195" s="9"/>
      <c r="BV1195" s="9"/>
      <c r="BW1195" s="9"/>
      <c r="BX1195" s="9"/>
      <c r="BY1195" s="9"/>
      <c r="BZ1195" s="9"/>
    </row>
    <row r="1196" spans="1:78">
      <c r="A1196" s="50">
        <f t="shared" si="75"/>
        <v>1185</v>
      </c>
      <c r="C1196" s="11" t="str">
        <f>IFERROR(INDEX('     2022    '!D:D,MATCH('Order Summary'!$A1196,'     2022    '!$AN:$AN,0)),"")</f>
        <v/>
      </c>
      <c r="D1196" s="11" t="str">
        <f>IFERROR(INDEX('     2022    '!C:C,MATCH('Order Summary'!$A1196,'     2022    '!$AN:$AN,0)),"")</f>
        <v/>
      </c>
      <c r="E1196" s="11" t="str">
        <f>IFERROR(INDEX('     2022    '!E:E,MATCH('Order Summary'!$A1196,'     2022    '!$AN:$AN,0)),"")</f>
        <v/>
      </c>
      <c r="F1196" s="96">
        <f>IFERROR(INDEX('     2022    '!AY:AY,MATCH($A1196,'     2022    '!$AN:$AN,0)),0)</f>
        <v>0</v>
      </c>
      <c r="G1196" s="180" t="str">
        <f>IFERROR(IF($O$3&gt;68,INDEX('     2022    '!I:I,MATCH($A1196,'     2022    '!$AN:$AN,0))*(1-'     2022    '!$BA$1),INDEX('     2022    '!I:I,MATCH($A1196,'     2022    '!$AN:$AN,0))),"")</f>
        <v/>
      </c>
      <c r="H1196" s="96">
        <f>IFERROR(INDEX('     2022    '!AZ:AZ,MATCH($A1196,'     2022    '!$AN:$AN,0)),0)</f>
        <v>0</v>
      </c>
      <c r="I1196" s="180" t="str">
        <f>IFERROR(IF($O$3&gt;68,INDEX('     2022    '!M:M,MATCH($A1196,'     2022    '!$AN:$AN,0))*(1-'     2022    '!$BA$1),INDEX('     2022    '!M:M,MATCH($A1196,'     2022    '!$AN:$AN,0))),"")</f>
        <v/>
      </c>
      <c r="J1196" s="181">
        <f t="shared" si="73"/>
        <v>0</v>
      </c>
      <c r="K1196" s="182" t="str">
        <f t="shared" si="74"/>
        <v/>
      </c>
      <c r="L1196" s="53"/>
      <c r="M1196" s="52" t="str">
        <f>IFERROR(INDEX('     2022    '!R:R,MATCH('Order Summary'!$A1196,'     2022    '!$AN:$AN,0)),"")</f>
        <v/>
      </c>
      <c r="N1196" s="52" t="str">
        <f>IFERROR(INDEX('     2022    '!V:V,MATCH('Order Summary'!$A1196,'     2022    '!$AN:$AN,0)),"")</f>
        <v/>
      </c>
      <c r="O1196" s="52" t="str">
        <f>IFERROR(INDEX('     2022    '!S:S,MATCH('Order Summary'!$A1196,'     2022    '!$AN:$AN,0)),"")</f>
        <v/>
      </c>
      <c r="P1196" s="96" t="str">
        <f t="shared" si="72"/>
        <v/>
      </c>
      <c r="R1196" s="9"/>
      <c r="S1196" s="9"/>
      <c r="T1196" s="9"/>
      <c r="U1196" s="9"/>
      <c r="V1196" s="9"/>
      <c r="W1196" s="9"/>
      <c r="X1196" s="9"/>
      <c r="Y1196" s="9"/>
      <c r="Z1196" s="9"/>
      <c r="AA1196" s="9"/>
      <c r="AB1196" s="9"/>
      <c r="AC1196" s="9"/>
      <c r="AD1196" s="9"/>
      <c r="AE1196" s="9"/>
      <c r="AF1196" s="9"/>
      <c r="AG1196" s="9"/>
      <c r="AH1196" s="9"/>
      <c r="AI1196" s="9"/>
      <c r="AJ1196" s="9"/>
      <c r="AK1196" s="9"/>
      <c r="AL1196" s="9"/>
      <c r="AM1196" s="9"/>
      <c r="AN1196" s="9"/>
      <c r="AO1196" s="9"/>
      <c r="AP1196" s="9"/>
      <c r="AQ1196" s="9"/>
      <c r="AR1196" s="9"/>
      <c r="AS1196" s="9"/>
      <c r="AT1196" s="9"/>
      <c r="AU1196" s="9"/>
      <c r="AV1196" s="9"/>
      <c r="AW1196" s="9"/>
      <c r="AX1196" s="9"/>
      <c r="AY1196" s="9"/>
      <c r="AZ1196" s="9"/>
      <c r="BA1196" s="9"/>
      <c r="BB1196" s="9"/>
      <c r="BC1196" s="9"/>
      <c r="BD1196" s="9"/>
      <c r="BE1196" s="9"/>
      <c r="BF1196" s="9"/>
      <c r="BG1196" s="9"/>
      <c r="BH1196" s="9"/>
      <c r="BI1196" s="9"/>
      <c r="BJ1196" s="9"/>
      <c r="BK1196" s="9"/>
      <c r="BL1196" s="9"/>
      <c r="BM1196" s="9"/>
      <c r="BN1196" s="9"/>
      <c r="BO1196" s="9"/>
      <c r="BP1196" s="9"/>
      <c r="BQ1196" s="9"/>
      <c r="BR1196" s="9"/>
      <c r="BS1196" s="9"/>
      <c r="BT1196" s="9"/>
      <c r="BU1196" s="9"/>
      <c r="BV1196" s="9"/>
      <c r="BW1196" s="9"/>
      <c r="BX1196" s="9"/>
      <c r="BY1196" s="9"/>
      <c r="BZ1196" s="9"/>
    </row>
    <row r="1197" spans="1:78">
      <c r="A1197" s="50">
        <f t="shared" si="75"/>
        <v>1186</v>
      </c>
      <c r="C1197" s="11" t="str">
        <f>IFERROR(INDEX('     2022    '!D:D,MATCH('Order Summary'!$A1197,'     2022    '!$AN:$AN,0)),"")</f>
        <v/>
      </c>
      <c r="D1197" s="11" t="str">
        <f>IFERROR(INDEX('     2022    '!C:C,MATCH('Order Summary'!$A1197,'     2022    '!$AN:$AN,0)),"")</f>
        <v/>
      </c>
      <c r="E1197" s="11" t="str">
        <f>IFERROR(INDEX('     2022    '!E:E,MATCH('Order Summary'!$A1197,'     2022    '!$AN:$AN,0)),"")</f>
        <v/>
      </c>
      <c r="F1197" s="96">
        <f>IFERROR(INDEX('     2022    '!AY:AY,MATCH($A1197,'     2022    '!$AN:$AN,0)),0)</f>
        <v>0</v>
      </c>
      <c r="G1197" s="180" t="str">
        <f>IFERROR(IF($O$3&gt;68,INDEX('     2022    '!I:I,MATCH($A1197,'     2022    '!$AN:$AN,0))*(1-'     2022    '!$BA$1),INDEX('     2022    '!I:I,MATCH($A1197,'     2022    '!$AN:$AN,0))),"")</f>
        <v/>
      </c>
      <c r="H1197" s="96">
        <f>IFERROR(INDEX('     2022    '!AZ:AZ,MATCH($A1197,'     2022    '!$AN:$AN,0)),0)</f>
        <v>0</v>
      </c>
      <c r="I1197" s="180" t="str">
        <f>IFERROR(IF($O$3&gt;68,INDEX('     2022    '!M:M,MATCH($A1197,'     2022    '!$AN:$AN,0))*(1-'     2022    '!$BA$1),INDEX('     2022    '!M:M,MATCH($A1197,'     2022    '!$AN:$AN,0))),"")</f>
        <v/>
      </c>
      <c r="J1197" s="181">
        <f t="shared" si="73"/>
        <v>0</v>
      </c>
      <c r="K1197" s="182" t="str">
        <f t="shared" si="74"/>
        <v/>
      </c>
      <c r="L1197" s="53"/>
      <c r="M1197" s="52" t="str">
        <f>IFERROR(INDEX('     2022    '!R:R,MATCH('Order Summary'!$A1197,'     2022    '!$AN:$AN,0)),"")</f>
        <v/>
      </c>
      <c r="N1197" s="52" t="str">
        <f>IFERROR(INDEX('     2022    '!V:V,MATCH('Order Summary'!$A1197,'     2022    '!$AN:$AN,0)),"")</f>
        <v/>
      </c>
      <c r="O1197" s="52" t="str">
        <f>IFERROR(INDEX('     2022    '!S:S,MATCH('Order Summary'!$A1197,'     2022    '!$AN:$AN,0)),"")</f>
        <v/>
      </c>
      <c r="P1197" s="96" t="str">
        <f t="shared" si="72"/>
        <v/>
      </c>
      <c r="R1197" s="9"/>
      <c r="S1197" s="9"/>
      <c r="T1197" s="9"/>
      <c r="U1197" s="9"/>
      <c r="V1197" s="9"/>
      <c r="W1197" s="9"/>
      <c r="X1197" s="9"/>
      <c r="Y1197" s="9"/>
      <c r="Z1197" s="9"/>
      <c r="AA1197" s="9"/>
      <c r="AB1197" s="9"/>
      <c r="AC1197" s="9"/>
      <c r="AD1197" s="9"/>
      <c r="AE1197" s="9"/>
      <c r="AF1197" s="9"/>
      <c r="AG1197" s="9"/>
      <c r="AH1197" s="9"/>
      <c r="AI1197" s="9"/>
      <c r="AJ1197" s="9"/>
      <c r="AK1197" s="9"/>
      <c r="AL1197" s="9"/>
      <c r="AM1197" s="9"/>
      <c r="AN1197" s="9"/>
      <c r="AO1197" s="9"/>
      <c r="AP1197" s="9"/>
      <c r="AQ1197" s="9"/>
      <c r="AR1197" s="9"/>
      <c r="AS1197" s="9"/>
      <c r="AT1197" s="9"/>
      <c r="AU1197" s="9"/>
      <c r="AV1197" s="9"/>
      <c r="AW1197" s="9"/>
      <c r="AX1197" s="9"/>
      <c r="AY1197" s="9"/>
      <c r="AZ1197" s="9"/>
      <c r="BA1197" s="9"/>
      <c r="BB1197" s="9"/>
      <c r="BC1197" s="9"/>
      <c r="BD1197" s="9"/>
      <c r="BE1197" s="9"/>
      <c r="BF1197" s="9"/>
      <c r="BG1197" s="9"/>
      <c r="BH1197" s="9"/>
      <c r="BI1197" s="9"/>
      <c r="BJ1197" s="9"/>
      <c r="BK1197" s="9"/>
      <c r="BL1197" s="9"/>
      <c r="BM1197" s="9"/>
      <c r="BN1197" s="9"/>
      <c r="BO1197" s="9"/>
      <c r="BP1197" s="9"/>
      <c r="BQ1197" s="9"/>
      <c r="BR1197" s="9"/>
      <c r="BS1197" s="9"/>
      <c r="BT1197" s="9"/>
      <c r="BU1197" s="9"/>
      <c r="BV1197" s="9"/>
      <c r="BW1197" s="9"/>
      <c r="BX1197" s="9"/>
      <c r="BY1197" s="9"/>
      <c r="BZ1197" s="9"/>
    </row>
    <row r="1198" spans="1:78">
      <c r="A1198" s="50">
        <f t="shared" si="75"/>
        <v>1187</v>
      </c>
      <c r="C1198" s="11" t="str">
        <f>IFERROR(INDEX('     2022    '!D:D,MATCH('Order Summary'!$A1198,'     2022    '!$AN:$AN,0)),"")</f>
        <v/>
      </c>
      <c r="D1198" s="11" t="str">
        <f>IFERROR(INDEX('     2022    '!C:C,MATCH('Order Summary'!$A1198,'     2022    '!$AN:$AN,0)),"")</f>
        <v/>
      </c>
      <c r="E1198" s="11" t="str">
        <f>IFERROR(INDEX('     2022    '!E:E,MATCH('Order Summary'!$A1198,'     2022    '!$AN:$AN,0)),"")</f>
        <v/>
      </c>
      <c r="F1198" s="96">
        <f>IFERROR(INDEX('     2022    '!AY:AY,MATCH($A1198,'     2022    '!$AN:$AN,0)),0)</f>
        <v>0</v>
      </c>
      <c r="G1198" s="180" t="str">
        <f>IFERROR(IF($O$3&gt;68,INDEX('     2022    '!I:I,MATCH($A1198,'     2022    '!$AN:$AN,0))*(1-'     2022    '!$BA$1),INDEX('     2022    '!I:I,MATCH($A1198,'     2022    '!$AN:$AN,0))),"")</f>
        <v/>
      </c>
      <c r="H1198" s="96">
        <f>IFERROR(INDEX('     2022    '!AZ:AZ,MATCH($A1198,'     2022    '!$AN:$AN,0)),0)</f>
        <v>0</v>
      </c>
      <c r="I1198" s="180" t="str">
        <f>IFERROR(IF($O$3&gt;68,INDEX('     2022    '!M:M,MATCH($A1198,'     2022    '!$AN:$AN,0))*(1-'     2022    '!$BA$1),INDEX('     2022    '!M:M,MATCH($A1198,'     2022    '!$AN:$AN,0))),"")</f>
        <v/>
      </c>
      <c r="J1198" s="181">
        <f t="shared" si="73"/>
        <v>0</v>
      </c>
      <c r="K1198" s="182" t="str">
        <f t="shared" si="74"/>
        <v/>
      </c>
      <c r="L1198" s="53"/>
      <c r="M1198" s="52" t="str">
        <f>IFERROR(INDEX('     2022    '!R:R,MATCH('Order Summary'!$A1198,'     2022    '!$AN:$AN,0)),"")</f>
        <v/>
      </c>
      <c r="N1198" s="52" t="str">
        <f>IFERROR(INDEX('     2022    '!V:V,MATCH('Order Summary'!$A1198,'     2022    '!$AN:$AN,0)),"")</f>
        <v/>
      </c>
      <c r="O1198" s="52" t="str">
        <f>IFERROR(INDEX('     2022    '!S:S,MATCH('Order Summary'!$A1198,'     2022    '!$AN:$AN,0)),"")</f>
        <v/>
      </c>
      <c r="P1198" s="96" t="str">
        <f t="shared" si="72"/>
        <v/>
      </c>
      <c r="R1198" s="9"/>
      <c r="S1198" s="9"/>
      <c r="T1198" s="9"/>
      <c r="U1198" s="9"/>
      <c r="V1198" s="9"/>
      <c r="W1198" s="9"/>
      <c r="X1198" s="9"/>
      <c r="Y1198" s="9"/>
      <c r="Z1198" s="9"/>
      <c r="AA1198" s="9"/>
      <c r="AB1198" s="9"/>
      <c r="AC1198" s="9"/>
      <c r="AD1198" s="9"/>
      <c r="AE1198" s="9"/>
      <c r="AF1198" s="9"/>
      <c r="AG1198" s="9"/>
      <c r="AH1198" s="9"/>
      <c r="AI1198" s="9"/>
      <c r="AJ1198" s="9"/>
      <c r="AK1198" s="9"/>
      <c r="AL1198" s="9"/>
      <c r="AM1198" s="9"/>
      <c r="AN1198" s="9"/>
      <c r="AO1198" s="9"/>
      <c r="AP1198" s="9"/>
      <c r="AQ1198" s="9"/>
      <c r="AR1198" s="9"/>
      <c r="AS1198" s="9"/>
      <c r="AT1198" s="9"/>
      <c r="AU1198" s="9"/>
      <c r="AV1198" s="9"/>
      <c r="AW1198" s="9"/>
      <c r="AX1198" s="9"/>
      <c r="AY1198" s="9"/>
      <c r="AZ1198" s="9"/>
      <c r="BA1198" s="9"/>
      <c r="BB1198" s="9"/>
      <c r="BC1198" s="9"/>
      <c r="BD1198" s="9"/>
      <c r="BE1198" s="9"/>
      <c r="BF1198" s="9"/>
      <c r="BG1198" s="9"/>
      <c r="BH1198" s="9"/>
      <c r="BI1198" s="9"/>
      <c r="BJ1198" s="9"/>
      <c r="BK1198" s="9"/>
      <c r="BL1198" s="9"/>
      <c r="BM1198" s="9"/>
      <c r="BN1198" s="9"/>
      <c r="BO1198" s="9"/>
      <c r="BP1198" s="9"/>
      <c r="BQ1198" s="9"/>
      <c r="BR1198" s="9"/>
      <c r="BS1198" s="9"/>
      <c r="BT1198" s="9"/>
      <c r="BU1198" s="9"/>
      <c r="BV1198" s="9"/>
      <c r="BW1198" s="9"/>
      <c r="BX1198" s="9"/>
      <c r="BY1198" s="9"/>
      <c r="BZ1198" s="9"/>
    </row>
    <row r="1199" spans="1:78">
      <c r="A1199" s="50">
        <f t="shared" si="75"/>
        <v>1188</v>
      </c>
      <c r="C1199" s="11" t="str">
        <f>IFERROR(INDEX('     2022    '!D:D,MATCH('Order Summary'!$A1199,'     2022    '!$AN:$AN,0)),"")</f>
        <v/>
      </c>
      <c r="D1199" s="11" t="str">
        <f>IFERROR(INDEX('     2022    '!C:C,MATCH('Order Summary'!$A1199,'     2022    '!$AN:$AN,0)),"")</f>
        <v/>
      </c>
      <c r="E1199" s="11" t="str">
        <f>IFERROR(INDEX('     2022    '!E:E,MATCH('Order Summary'!$A1199,'     2022    '!$AN:$AN,0)),"")</f>
        <v/>
      </c>
      <c r="F1199" s="96">
        <f>IFERROR(INDEX('     2022    '!AY:AY,MATCH($A1199,'     2022    '!$AN:$AN,0)),0)</f>
        <v>0</v>
      </c>
      <c r="G1199" s="180" t="str">
        <f>IFERROR(IF($O$3&gt;68,INDEX('     2022    '!I:I,MATCH($A1199,'     2022    '!$AN:$AN,0))*(1-'     2022    '!$BA$1),INDEX('     2022    '!I:I,MATCH($A1199,'     2022    '!$AN:$AN,0))),"")</f>
        <v/>
      </c>
      <c r="H1199" s="96">
        <f>IFERROR(INDEX('     2022    '!AZ:AZ,MATCH($A1199,'     2022    '!$AN:$AN,0)),0)</f>
        <v>0</v>
      </c>
      <c r="I1199" s="180" t="str">
        <f>IFERROR(IF($O$3&gt;68,INDEX('     2022    '!M:M,MATCH($A1199,'     2022    '!$AN:$AN,0))*(1-'     2022    '!$BA$1),INDEX('     2022    '!M:M,MATCH($A1199,'     2022    '!$AN:$AN,0))),"")</f>
        <v/>
      </c>
      <c r="J1199" s="181">
        <f t="shared" si="73"/>
        <v>0</v>
      </c>
      <c r="K1199" s="182" t="str">
        <f t="shared" si="74"/>
        <v/>
      </c>
      <c r="L1199" s="53"/>
      <c r="M1199" s="52" t="str">
        <f>IFERROR(INDEX('     2022    '!R:R,MATCH('Order Summary'!$A1199,'     2022    '!$AN:$AN,0)),"")</f>
        <v/>
      </c>
      <c r="N1199" s="52" t="str">
        <f>IFERROR(INDEX('     2022    '!V:V,MATCH('Order Summary'!$A1199,'     2022    '!$AN:$AN,0)),"")</f>
        <v/>
      </c>
      <c r="O1199" s="52" t="str">
        <f>IFERROR(INDEX('     2022    '!S:S,MATCH('Order Summary'!$A1199,'     2022    '!$AN:$AN,0)),"")</f>
        <v/>
      </c>
      <c r="P1199" s="96" t="str">
        <f t="shared" si="72"/>
        <v/>
      </c>
      <c r="R1199" s="9"/>
      <c r="S1199" s="9"/>
      <c r="T1199" s="9"/>
      <c r="U1199" s="9"/>
      <c r="V1199" s="9"/>
      <c r="W1199" s="9"/>
      <c r="X1199" s="9"/>
      <c r="Y1199" s="9"/>
      <c r="Z1199" s="9"/>
      <c r="AA1199" s="9"/>
      <c r="AB1199" s="9"/>
      <c r="AC1199" s="9"/>
      <c r="AD1199" s="9"/>
      <c r="AE1199" s="9"/>
      <c r="AF1199" s="9"/>
      <c r="AG1199" s="9"/>
      <c r="AH1199" s="9"/>
      <c r="AI1199" s="9"/>
      <c r="AJ1199" s="9"/>
      <c r="AK1199" s="9"/>
      <c r="AL1199" s="9"/>
      <c r="AM1199" s="9"/>
      <c r="AN1199" s="9"/>
      <c r="AO1199" s="9"/>
      <c r="AP1199" s="9"/>
      <c r="AQ1199" s="9"/>
      <c r="AR1199" s="9"/>
      <c r="AS1199" s="9"/>
      <c r="AT1199" s="9"/>
      <c r="AU1199" s="9"/>
      <c r="AV1199" s="9"/>
      <c r="AW1199" s="9"/>
      <c r="AX1199" s="9"/>
      <c r="AY1199" s="9"/>
      <c r="AZ1199" s="9"/>
      <c r="BA1199" s="9"/>
      <c r="BB1199" s="9"/>
      <c r="BC1199" s="9"/>
      <c r="BD1199" s="9"/>
      <c r="BE1199" s="9"/>
      <c r="BF1199" s="9"/>
      <c r="BG1199" s="9"/>
      <c r="BH1199" s="9"/>
      <c r="BI1199" s="9"/>
      <c r="BJ1199" s="9"/>
      <c r="BK1199" s="9"/>
      <c r="BL1199" s="9"/>
      <c r="BM1199" s="9"/>
      <c r="BN1199" s="9"/>
      <c r="BO1199" s="9"/>
      <c r="BP1199" s="9"/>
      <c r="BQ1199" s="9"/>
      <c r="BR1199" s="9"/>
      <c r="BS1199" s="9"/>
      <c r="BT1199" s="9"/>
      <c r="BU1199" s="9"/>
      <c r="BV1199" s="9"/>
      <c r="BW1199" s="9"/>
      <c r="BX1199" s="9"/>
      <c r="BY1199" s="9"/>
      <c r="BZ1199" s="9"/>
    </row>
    <row r="1200" spans="1:78">
      <c r="A1200" s="50">
        <f t="shared" si="75"/>
        <v>1189</v>
      </c>
      <c r="C1200" s="11" t="str">
        <f>IFERROR(INDEX('     2022    '!D:D,MATCH('Order Summary'!$A1200,'     2022    '!$AN:$AN,0)),"")</f>
        <v/>
      </c>
      <c r="D1200" s="11" t="str">
        <f>IFERROR(INDEX('     2022    '!C:C,MATCH('Order Summary'!$A1200,'     2022    '!$AN:$AN,0)),"")</f>
        <v/>
      </c>
      <c r="E1200" s="11" t="str">
        <f>IFERROR(INDEX('     2022    '!E:E,MATCH('Order Summary'!$A1200,'     2022    '!$AN:$AN,0)),"")</f>
        <v/>
      </c>
      <c r="F1200" s="96">
        <f>IFERROR(INDEX('     2022    '!AY:AY,MATCH($A1200,'     2022    '!$AN:$AN,0)),0)</f>
        <v>0</v>
      </c>
      <c r="G1200" s="180" t="str">
        <f>IFERROR(IF($O$3&gt;68,INDEX('     2022    '!I:I,MATCH($A1200,'     2022    '!$AN:$AN,0))*(1-'     2022    '!$BA$1),INDEX('     2022    '!I:I,MATCH($A1200,'     2022    '!$AN:$AN,0))),"")</f>
        <v/>
      </c>
      <c r="H1200" s="96">
        <f>IFERROR(INDEX('     2022    '!AZ:AZ,MATCH($A1200,'     2022    '!$AN:$AN,0)),0)</f>
        <v>0</v>
      </c>
      <c r="I1200" s="180" t="str">
        <f>IFERROR(IF($O$3&gt;68,INDEX('     2022    '!M:M,MATCH($A1200,'     2022    '!$AN:$AN,0))*(1-'     2022    '!$BA$1),INDEX('     2022    '!M:M,MATCH($A1200,'     2022    '!$AN:$AN,0))),"")</f>
        <v/>
      </c>
      <c r="J1200" s="181">
        <f t="shared" si="73"/>
        <v>0</v>
      </c>
      <c r="K1200" s="182" t="str">
        <f t="shared" si="74"/>
        <v/>
      </c>
      <c r="L1200" s="53"/>
      <c r="M1200" s="52" t="str">
        <f>IFERROR(INDEX('     2022    '!R:R,MATCH('Order Summary'!$A1200,'     2022    '!$AN:$AN,0)),"")</f>
        <v/>
      </c>
      <c r="N1200" s="52" t="str">
        <f>IFERROR(INDEX('     2022    '!V:V,MATCH('Order Summary'!$A1200,'     2022    '!$AN:$AN,0)),"")</f>
        <v/>
      </c>
      <c r="O1200" s="52" t="str">
        <f>IFERROR(INDEX('     2022    '!S:S,MATCH('Order Summary'!$A1200,'     2022    '!$AN:$AN,0)),"")</f>
        <v/>
      </c>
      <c r="P1200" s="96" t="str">
        <f t="shared" si="72"/>
        <v/>
      </c>
      <c r="R1200" s="9"/>
      <c r="S1200" s="9"/>
      <c r="T1200" s="9"/>
      <c r="U1200" s="9"/>
      <c r="V1200" s="9"/>
      <c r="W1200" s="9"/>
      <c r="X1200" s="9"/>
      <c r="Y1200" s="9"/>
      <c r="Z1200" s="9"/>
      <c r="AA1200" s="9"/>
      <c r="AB1200" s="9"/>
      <c r="AC1200" s="9"/>
      <c r="AD1200" s="9"/>
      <c r="AE1200" s="9"/>
      <c r="AF1200" s="9"/>
      <c r="AG1200" s="9"/>
      <c r="AH1200" s="9"/>
      <c r="AI1200" s="9"/>
      <c r="AJ1200" s="9"/>
      <c r="AK1200" s="9"/>
      <c r="AL1200" s="9"/>
      <c r="AM1200" s="9"/>
      <c r="AN1200" s="9"/>
      <c r="AO1200" s="9"/>
      <c r="AP1200" s="9"/>
      <c r="AQ1200" s="9"/>
      <c r="AR1200" s="9"/>
      <c r="AS1200" s="9"/>
      <c r="AT1200" s="9"/>
      <c r="AU1200" s="9"/>
      <c r="AV1200" s="9"/>
      <c r="AW1200" s="9"/>
      <c r="AX1200" s="9"/>
      <c r="AY1200" s="9"/>
      <c r="AZ1200" s="9"/>
      <c r="BA1200" s="9"/>
      <c r="BB1200" s="9"/>
      <c r="BC1200" s="9"/>
      <c r="BD1200" s="9"/>
      <c r="BE1200" s="9"/>
      <c r="BF1200" s="9"/>
      <c r="BG1200" s="9"/>
      <c r="BH1200" s="9"/>
      <c r="BI1200" s="9"/>
      <c r="BJ1200" s="9"/>
      <c r="BK1200" s="9"/>
      <c r="BL1200" s="9"/>
      <c r="BM1200" s="9"/>
      <c r="BN1200" s="9"/>
      <c r="BO1200" s="9"/>
      <c r="BP1200" s="9"/>
      <c r="BQ1200" s="9"/>
      <c r="BR1200" s="9"/>
      <c r="BS1200" s="9"/>
      <c r="BT1200" s="9"/>
      <c r="BU1200" s="9"/>
      <c r="BV1200" s="9"/>
      <c r="BW1200" s="9"/>
      <c r="BX1200" s="9"/>
      <c r="BY1200" s="9"/>
      <c r="BZ1200" s="9"/>
    </row>
    <row r="1201" spans="1:78">
      <c r="A1201" s="50">
        <f t="shared" si="75"/>
        <v>1190</v>
      </c>
      <c r="C1201" s="11" t="str">
        <f>IFERROR(INDEX('     2022    '!D:D,MATCH('Order Summary'!$A1201,'     2022    '!$AN:$AN,0)),"")</f>
        <v/>
      </c>
      <c r="D1201" s="11" t="str">
        <f>IFERROR(INDEX('     2022    '!C:C,MATCH('Order Summary'!$A1201,'     2022    '!$AN:$AN,0)),"")</f>
        <v/>
      </c>
      <c r="E1201" s="11" t="str">
        <f>IFERROR(INDEX('     2022    '!E:E,MATCH('Order Summary'!$A1201,'     2022    '!$AN:$AN,0)),"")</f>
        <v/>
      </c>
      <c r="F1201" s="96">
        <f>IFERROR(INDEX('     2022    '!AY:AY,MATCH($A1201,'     2022    '!$AN:$AN,0)),0)</f>
        <v>0</v>
      </c>
      <c r="G1201" s="180" t="str">
        <f>IFERROR(IF($O$3&gt;68,INDEX('     2022    '!I:I,MATCH($A1201,'     2022    '!$AN:$AN,0))*(1-'     2022    '!$BA$1),INDEX('     2022    '!I:I,MATCH($A1201,'     2022    '!$AN:$AN,0))),"")</f>
        <v/>
      </c>
      <c r="H1201" s="96">
        <f>IFERROR(INDEX('     2022    '!AZ:AZ,MATCH($A1201,'     2022    '!$AN:$AN,0)),0)</f>
        <v>0</v>
      </c>
      <c r="I1201" s="180" t="str">
        <f>IFERROR(IF($O$3&gt;68,INDEX('     2022    '!M:M,MATCH($A1201,'     2022    '!$AN:$AN,0))*(1-'     2022    '!$BA$1),INDEX('     2022    '!M:M,MATCH($A1201,'     2022    '!$AN:$AN,0))),"")</f>
        <v/>
      </c>
      <c r="J1201" s="181">
        <f t="shared" si="73"/>
        <v>0</v>
      </c>
      <c r="K1201" s="182" t="str">
        <f t="shared" si="74"/>
        <v/>
      </c>
      <c r="L1201" s="53"/>
      <c r="M1201" s="52" t="str">
        <f>IFERROR(INDEX('     2022    '!R:R,MATCH('Order Summary'!$A1201,'     2022    '!$AN:$AN,0)),"")</f>
        <v/>
      </c>
      <c r="N1201" s="52" t="str">
        <f>IFERROR(INDEX('     2022    '!V:V,MATCH('Order Summary'!$A1201,'     2022    '!$AN:$AN,0)),"")</f>
        <v/>
      </c>
      <c r="O1201" s="52" t="str">
        <f>IFERROR(INDEX('     2022    '!S:S,MATCH('Order Summary'!$A1201,'     2022    '!$AN:$AN,0)),"")</f>
        <v/>
      </c>
      <c r="P1201" s="96" t="str">
        <f t="shared" si="72"/>
        <v/>
      </c>
      <c r="R1201" s="9"/>
      <c r="S1201" s="9"/>
      <c r="T1201" s="9"/>
      <c r="U1201" s="9"/>
      <c r="V1201" s="9"/>
      <c r="W1201" s="9"/>
      <c r="X1201" s="9"/>
      <c r="Y1201" s="9"/>
      <c r="Z1201" s="9"/>
      <c r="AA1201" s="9"/>
      <c r="AB1201" s="9"/>
      <c r="AC1201" s="9"/>
      <c r="AD1201" s="9"/>
      <c r="AE1201" s="9"/>
      <c r="AF1201" s="9"/>
      <c r="AG1201" s="9"/>
      <c r="AH1201" s="9"/>
      <c r="AI1201" s="9"/>
      <c r="AJ1201" s="9"/>
      <c r="AK1201" s="9"/>
      <c r="AL1201" s="9"/>
      <c r="AM1201" s="9"/>
      <c r="AN1201" s="9"/>
      <c r="AO1201" s="9"/>
      <c r="AP1201" s="9"/>
      <c r="AQ1201" s="9"/>
      <c r="AR1201" s="9"/>
      <c r="AS1201" s="9"/>
      <c r="AT1201" s="9"/>
      <c r="AU1201" s="9"/>
      <c r="AV1201" s="9"/>
      <c r="AW1201" s="9"/>
      <c r="AX1201" s="9"/>
      <c r="AY1201" s="9"/>
      <c r="AZ1201" s="9"/>
      <c r="BA1201" s="9"/>
      <c r="BB1201" s="9"/>
      <c r="BC1201" s="9"/>
      <c r="BD1201" s="9"/>
      <c r="BE1201" s="9"/>
      <c r="BF1201" s="9"/>
      <c r="BG1201" s="9"/>
      <c r="BH1201" s="9"/>
      <c r="BI1201" s="9"/>
      <c r="BJ1201" s="9"/>
      <c r="BK1201" s="9"/>
      <c r="BL1201" s="9"/>
      <c r="BM1201" s="9"/>
      <c r="BN1201" s="9"/>
      <c r="BO1201" s="9"/>
      <c r="BP1201" s="9"/>
      <c r="BQ1201" s="9"/>
      <c r="BR1201" s="9"/>
      <c r="BS1201" s="9"/>
      <c r="BT1201" s="9"/>
      <c r="BU1201" s="9"/>
      <c r="BV1201" s="9"/>
      <c r="BW1201" s="9"/>
      <c r="BX1201" s="9"/>
      <c r="BY1201" s="9"/>
      <c r="BZ1201" s="9"/>
    </row>
    <row r="1202" spans="1:78">
      <c r="A1202" s="50">
        <f t="shared" si="75"/>
        <v>1191</v>
      </c>
      <c r="C1202" s="11" t="str">
        <f>IFERROR(INDEX('     2022    '!D:D,MATCH('Order Summary'!$A1202,'     2022    '!$AN:$AN,0)),"")</f>
        <v/>
      </c>
      <c r="D1202" s="11" t="str">
        <f>IFERROR(INDEX('     2022    '!C:C,MATCH('Order Summary'!$A1202,'     2022    '!$AN:$AN,0)),"")</f>
        <v/>
      </c>
      <c r="E1202" s="11" t="str">
        <f>IFERROR(INDEX('     2022    '!E:E,MATCH('Order Summary'!$A1202,'     2022    '!$AN:$AN,0)),"")</f>
        <v/>
      </c>
      <c r="F1202" s="96">
        <f>IFERROR(INDEX('     2022    '!AY:AY,MATCH($A1202,'     2022    '!$AN:$AN,0)),0)</f>
        <v>0</v>
      </c>
      <c r="G1202" s="180" t="str">
        <f>IFERROR(IF($O$3&gt;68,INDEX('     2022    '!I:I,MATCH($A1202,'     2022    '!$AN:$AN,0))*(1-'     2022    '!$BA$1),INDEX('     2022    '!I:I,MATCH($A1202,'     2022    '!$AN:$AN,0))),"")</f>
        <v/>
      </c>
      <c r="H1202" s="96">
        <f>IFERROR(INDEX('     2022    '!AZ:AZ,MATCH($A1202,'     2022    '!$AN:$AN,0)),0)</f>
        <v>0</v>
      </c>
      <c r="I1202" s="180" t="str">
        <f>IFERROR(IF($O$3&gt;68,INDEX('     2022    '!M:M,MATCH($A1202,'     2022    '!$AN:$AN,0))*(1-'     2022    '!$BA$1),INDEX('     2022    '!M:M,MATCH($A1202,'     2022    '!$AN:$AN,0))),"")</f>
        <v/>
      </c>
      <c r="J1202" s="181">
        <f t="shared" si="73"/>
        <v>0</v>
      </c>
      <c r="K1202" s="182" t="str">
        <f t="shared" si="74"/>
        <v/>
      </c>
      <c r="L1202" s="53"/>
      <c r="M1202" s="52" t="str">
        <f>IFERROR(INDEX('     2022    '!R:R,MATCH('Order Summary'!$A1202,'     2022    '!$AN:$AN,0)),"")</f>
        <v/>
      </c>
      <c r="N1202" s="52" t="str">
        <f>IFERROR(INDEX('     2022    '!V:V,MATCH('Order Summary'!$A1202,'     2022    '!$AN:$AN,0)),"")</f>
        <v/>
      </c>
      <c r="O1202" s="52" t="str">
        <f>IFERROR(INDEX('     2022    '!S:S,MATCH('Order Summary'!$A1202,'     2022    '!$AN:$AN,0)),"")</f>
        <v/>
      </c>
      <c r="P1202" s="96" t="str">
        <f t="shared" si="72"/>
        <v/>
      </c>
      <c r="R1202" s="9"/>
      <c r="S1202" s="9"/>
      <c r="T1202" s="9"/>
      <c r="U1202" s="9"/>
      <c r="V1202" s="9"/>
      <c r="W1202" s="9"/>
      <c r="X1202" s="9"/>
      <c r="Y1202" s="9"/>
      <c r="Z1202" s="9"/>
      <c r="AA1202" s="9"/>
      <c r="AB1202" s="9"/>
      <c r="AC1202" s="9"/>
      <c r="AD1202" s="9"/>
      <c r="AE1202" s="9"/>
      <c r="AF1202" s="9"/>
      <c r="AG1202" s="9"/>
      <c r="AH1202" s="9"/>
      <c r="AI1202" s="9"/>
      <c r="AJ1202" s="9"/>
      <c r="AK1202" s="9"/>
      <c r="AL1202" s="9"/>
      <c r="AM1202" s="9"/>
      <c r="AN1202" s="9"/>
      <c r="AO1202" s="9"/>
      <c r="AP1202" s="9"/>
      <c r="AQ1202" s="9"/>
      <c r="AR1202" s="9"/>
      <c r="AS1202" s="9"/>
      <c r="AT1202" s="9"/>
      <c r="AU1202" s="9"/>
      <c r="AV1202" s="9"/>
      <c r="AW1202" s="9"/>
      <c r="AX1202" s="9"/>
      <c r="AY1202" s="9"/>
      <c r="AZ1202" s="9"/>
      <c r="BA1202" s="9"/>
      <c r="BB1202" s="9"/>
      <c r="BC1202" s="9"/>
      <c r="BD1202" s="9"/>
      <c r="BE1202" s="9"/>
      <c r="BF1202" s="9"/>
      <c r="BG1202" s="9"/>
      <c r="BH1202" s="9"/>
      <c r="BI1202" s="9"/>
      <c r="BJ1202" s="9"/>
      <c r="BK1202" s="9"/>
      <c r="BL1202" s="9"/>
      <c r="BM1202" s="9"/>
      <c r="BN1202" s="9"/>
      <c r="BO1202" s="9"/>
      <c r="BP1202" s="9"/>
      <c r="BQ1202" s="9"/>
      <c r="BR1202" s="9"/>
      <c r="BS1202" s="9"/>
      <c r="BT1202" s="9"/>
      <c r="BU1202" s="9"/>
      <c r="BV1202" s="9"/>
      <c r="BW1202" s="9"/>
      <c r="BX1202" s="9"/>
      <c r="BY1202" s="9"/>
      <c r="BZ1202" s="9"/>
    </row>
    <row r="1203" spans="1:78">
      <c r="A1203" s="50">
        <f t="shared" si="75"/>
        <v>1192</v>
      </c>
      <c r="C1203" s="11" t="str">
        <f>IFERROR(INDEX('     2022    '!D:D,MATCH('Order Summary'!$A1203,'     2022    '!$AN:$AN,0)),"")</f>
        <v/>
      </c>
      <c r="D1203" s="11" t="str">
        <f>IFERROR(INDEX('     2022    '!C:C,MATCH('Order Summary'!$A1203,'     2022    '!$AN:$AN,0)),"")</f>
        <v/>
      </c>
      <c r="E1203" s="11" t="str">
        <f>IFERROR(INDEX('     2022    '!E:E,MATCH('Order Summary'!$A1203,'     2022    '!$AN:$AN,0)),"")</f>
        <v/>
      </c>
      <c r="F1203" s="96">
        <f>IFERROR(INDEX('     2022    '!AY:AY,MATCH($A1203,'     2022    '!$AN:$AN,0)),0)</f>
        <v>0</v>
      </c>
      <c r="G1203" s="180" t="str">
        <f>IFERROR(IF($O$3&gt;68,INDEX('     2022    '!I:I,MATCH($A1203,'     2022    '!$AN:$AN,0))*(1-'     2022    '!$BA$1),INDEX('     2022    '!I:I,MATCH($A1203,'     2022    '!$AN:$AN,0))),"")</f>
        <v/>
      </c>
      <c r="H1203" s="96">
        <f>IFERROR(INDEX('     2022    '!AZ:AZ,MATCH($A1203,'     2022    '!$AN:$AN,0)),0)</f>
        <v>0</v>
      </c>
      <c r="I1203" s="180" t="str">
        <f>IFERROR(IF($O$3&gt;68,INDEX('     2022    '!M:M,MATCH($A1203,'     2022    '!$AN:$AN,0))*(1-'     2022    '!$BA$1),INDEX('     2022    '!M:M,MATCH($A1203,'     2022    '!$AN:$AN,0))),"")</f>
        <v/>
      </c>
      <c r="J1203" s="181">
        <f t="shared" si="73"/>
        <v>0</v>
      </c>
      <c r="K1203" s="182" t="str">
        <f t="shared" si="74"/>
        <v/>
      </c>
      <c r="L1203" s="53"/>
      <c r="M1203" s="52" t="str">
        <f>IFERROR(INDEX('     2022    '!R:R,MATCH('Order Summary'!$A1203,'     2022    '!$AN:$AN,0)),"")</f>
        <v/>
      </c>
      <c r="N1203" s="52" t="str">
        <f>IFERROR(INDEX('     2022    '!V:V,MATCH('Order Summary'!$A1203,'     2022    '!$AN:$AN,0)),"")</f>
        <v/>
      </c>
      <c r="O1203" s="52" t="str">
        <f>IFERROR(INDEX('     2022    '!S:S,MATCH('Order Summary'!$A1203,'     2022    '!$AN:$AN,0)),"")</f>
        <v/>
      </c>
      <c r="P1203" s="96" t="str">
        <f t="shared" si="72"/>
        <v/>
      </c>
      <c r="R1203" s="9"/>
      <c r="S1203" s="9"/>
      <c r="T1203" s="9"/>
      <c r="U1203" s="9"/>
      <c r="V1203" s="9"/>
      <c r="W1203" s="9"/>
      <c r="X1203" s="9"/>
      <c r="Y1203" s="9"/>
      <c r="Z1203" s="9"/>
      <c r="AA1203" s="9"/>
      <c r="AB1203" s="9"/>
      <c r="AC1203" s="9"/>
      <c r="AD1203" s="9"/>
      <c r="AE1203" s="9"/>
      <c r="AF1203" s="9"/>
      <c r="AG1203" s="9"/>
      <c r="AH1203" s="9"/>
      <c r="AI1203" s="9"/>
      <c r="AJ1203" s="9"/>
      <c r="AK1203" s="9"/>
      <c r="AL1203" s="9"/>
      <c r="AM1203" s="9"/>
      <c r="AN1203" s="9"/>
      <c r="AO1203" s="9"/>
      <c r="AP1203" s="9"/>
      <c r="AQ1203" s="9"/>
      <c r="AR1203" s="9"/>
      <c r="AS1203" s="9"/>
      <c r="AT1203" s="9"/>
      <c r="AU1203" s="9"/>
      <c r="AV1203" s="9"/>
      <c r="AW1203" s="9"/>
      <c r="AX1203" s="9"/>
      <c r="AY1203" s="9"/>
      <c r="AZ1203" s="9"/>
      <c r="BA1203" s="9"/>
      <c r="BB1203" s="9"/>
      <c r="BC1203" s="9"/>
      <c r="BD1203" s="9"/>
      <c r="BE1203" s="9"/>
      <c r="BF1203" s="9"/>
      <c r="BG1203" s="9"/>
      <c r="BH1203" s="9"/>
      <c r="BI1203" s="9"/>
      <c r="BJ1203" s="9"/>
      <c r="BK1203" s="9"/>
      <c r="BL1203" s="9"/>
      <c r="BM1203" s="9"/>
      <c r="BN1203" s="9"/>
      <c r="BO1203" s="9"/>
      <c r="BP1203" s="9"/>
      <c r="BQ1203" s="9"/>
      <c r="BR1203" s="9"/>
      <c r="BS1203" s="9"/>
      <c r="BT1203" s="9"/>
      <c r="BU1203" s="9"/>
      <c r="BV1203" s="9"/>
      <c r="BW1203" s="9"/>
      <c r="BX1203" s="9"/>
      <c r="BY1203" s="9"/>
      <c r="BZ1203" s="9"/>
    </row>
    <row r="1204" spans="1:78">
      <c r="A1204" s="50">
        <f t="shared" si="75"/>
        <v>1193</v>
      </c>
      <c r="C1204" s="11" t="str">
        <f>IFERROR(INDEX('     2022    '!D:D,MATCH('Order Summary'!$A1204,'     2022    '!$AN:$AN,0)),"")</f>
        <v/>
      </c>
      <c r="D1204" s="11" t="str">
        <f>IFERROR(INDEX('     2022    '!C:C,MATCH('Order Summary'!$A1204,'     2022    '!$AN:$AN,0)),"")</f>
        <v/>
      </c>
      <c r="E1204" s="11" t="str">
        <f>IFERROR(INDEX('     2022    '!E:E,MATCH('Order Summary'!$A1204,'     2022    '!$AN:$AN,0)),"")</f>
        <v/>
      </c>
      <c r="F1204" s="96">
        <f>IFERROR(INDEX('     2022    '!AY:AY,MATCH($A1204,'     2022    '!$AN:$AN,0)),0)</f>
        <v>0</v>
      </c>
      <c r="G1204" s="180" t="str">
        <f>IFERROR(IF($O$3&gt;68,INDEX('     2022    '!I:I,MATCH($A1204,'     2022    '!$AN:$AN,0))*(1-'     2022    '!$BA$1),INDEX('     2022    '!I:I,MATCH($A1204,'     2022    '!$AN:$AN,0))),"")</f>
        <v/>
      </c>
      <c r="H1204" s="96">
        <f>IFERROR(INDEX('     2022    '!AZ:AZ,MATCH($A1204,'     2022    '!$AN:$AN,0)),0)</f>
        <v>0</v>
      </c>
      <c r="I1204" s="180" t="str">
        <f>IFERROR(IF($O$3&gt;68,INDEX('     2022    '!M:M,MATCH($A1204,'     2022    '!$AN:$AN,0))*(1-'     2022    '!$BA$1),INDEX('     2022    '!M:M,MATCH($A1204,'     2022    '!$AN:$AN,0))),"")</f>
        <v/>
      </c>
      <c r="J1204" s="181">
        <f t="shared" si="73"/>
        <v>0</v>
      </c>
      <c r="K1204" s="182" t="str">
        <f t="shared" si="74"/>
        <v/>
      </c>
      <c r="L1204" s="53"/>
      <c r="M1204" s="52" t="str">
        <f>IFERROR(INDEX('     2022    '!R:R,MATCH('Order Summary'!$A1204,'     2022    '!$AN:$AN,0)),"")</f>
        <v/>
      </c>
      <c r="N1204" s="52" t="str">
        <f>IFERROR(INDEX('     2022    '!V:V,MATCH('Order Summary'!$A1204,'     2022    '!$AN:$AN,0)),"")</f>
        <v/>
      </c>
      <c r="O1204" s="52" t="str">
        <f>IFERROR(INDEX('     2022    '!S:S,MATCH('Order Summary'!$A1204,'     2022    '!$AN:$AN,0)),"")</f>
        <v/>
      </c>
      <c r="P1204" s="96" t="str">
        <f t="shared" si="72"/>
        <v/>
      </c>
      <c r="R1204" s="9"/>
      <c r="S1204" s="9"/>
      <c r="T1204" s="9"/>
      <c r="U1204" s="9"/>
      <c r="V1204" s="9"/>
      <c r="W1204" s="9"/>
      <c r="X1204" s="9"/>
      <c r="Y1204" s="9"/>
      <c r="Z1204" s="9"/>
      <c r="AA1204" s="9"/>
      <c r="AB1204" s="9"/>
      <c r="AC1204" s="9"/>
      <c r="AD1204" s="9"/>
      <c r="AE1204" s="9"/>
      <c r="AF1204" s="9"/>
      <c r="AG1204" s="9"/>
      <c r="AH1204" s="9"/>
      <c r="AI1204" s="9"/>
      <c r="AJ1204" s="9"/>
      <c r="AK1204" s="9"/>
      <c r="AL1204" s="9"/>
      <c r="AM1204" s="9"/>
      <c r="AN1204" s="9"/>
      <c r="AO1204" s="9"/>
      <c r="AP1204" s="9"/>
      <c r="AQ1204" s="9"/>
      <c r="AR1204" s="9"/>
      <c r="AS1204" s="9"/>
      <c r="AT1204" s="9"/>
      <c r="AU1204" s="9"/>
      <c r="AV1204" s="9"/>
      <c r="AW1204" s="9"/>
      <c r="AX1204" s="9"/>
      <c r="AY1204" s="9"/>
      <c r="AZ1204" s="9"/>
      <c r="BA1204" s="9"/>
      <c r="BB1204" s="9"/>
      <c r="BC1204" s="9"/>
      <c r="BD1204" s="9"/>
      <c r="BE1204" s="9"/>
      <c r="BF1204" s="9"/>
      <c r="BG1204" s="9"/>
      <c r="BH1204" s="9"/>
      <c r="BI1204" s="9"/>
      <c r="BJ1204" s="9"/>
      <c r="BK1204" s="9"/>
      <c r="BL1204" s="9"/>
      <c r="BM1204" s="9"/>
      <c r="BN1204" s="9"/>
      <c r="BO1204" s="9"/>
      <c r="BP1204" s="9"/>
      <c r="BQ1204" s="9"/>
      <c r="BR1204" s="9"/>
      <c r="BS1204" s="9"/>
      <c r="BT1204" s="9"/>
      <c r="BU1204" s="9"/>
      <c r="BV1204" s="9"/>
      <c r="BW1204" s="9"/>
      <c r="BX1204" s="9"/>
      <c r="BY1204" s="9"/>
      <c r="BZ1204" s="9"/>
    </row>
    <row r="1205" spans="1:78">
      <c r="A1205" s="50">
        <f t="shared" si="75"/>
        <v>1194</v>
      </c>
      <c r="C1205" s="11" t="str">
        <f>IFERROR(INDEX('     2022    '!D:D,MATCH('Order Summary'!$A1205,'     2022    '!$AN:$AN,0)),"")</f>
        <v/>
      </c>
      <c r="D1205" s="11" t="str">
        <f>IFERROR(INDEX('     2022    '!C:C,MATCH('Order Summary'!$A1205,'     2022    '!$AN:$AN,0)),"")</f>
        <v/>
      </c>
      <c r="E1205" s="11" t="str">
        <f>IFERROR(INDEX('     2022    '!E:E,MATCH('Order Summary'!$A1205,'     2022    '!$AN:$AN,0)),"")</f>
        <v/>
      </c>
      <c r="F1205" s="96">
        <f>IFERROR(INDEX('     2022    '!AY:AY,MATCH($A1205,'     2022    '!$AN:$AN,0)),0)</f>
        <v>0</v>
      </c>
      <c r="G1205" s="180" t="str">
        <f>IFERROR(IF($O$3&gt;68,INDEX('     2022    '!I:I,MATCH($A1205,'     2022    '!$AN:$AN,0))*(1-'     2022    '!$BA$1),INDEX('     2022    '!I:I,MATCH($A1205,'     2022    '!$AN:$AN,0))),"")</f>
        <v/>
      </c>
      <c r="H1205" s="96">
        <f>IFERROR(INDEX('     2022    '!AZ:AZ,MATCH($A1205,'     2022    '!$AN:$AN,0)),0)</f>
        <v>0</v>
      </c>
      <c r="I1205" s="180" t="str">
        <f>IFERROR(IF($O$3&gt;68,INDEX('     2022    '!M:M,MATCH($A1205,'     2022    '!$AN:$AN,0))*(1-'     2022    '!$BA$1),INDEX('     2022    '!M:M,MATCH($A1205,'     2022    '!$AN:$AN,0))),"")</f>
        <v/>
      </c>
      <c r="J1205" s="181">
        <f t="shared" si="73"/>
        <v>0</v>
      </c>
      <c r="K1205" s="182" t="str">
        <f t="shared" si="74"/>
        <v/>
      </c>
      <c r="L1205" s="53"/>
      <c r="M1205" s="52" t="str">
        <f>IFERROR(INDEX('     2022    '!R:R,MATCH('Order Summary'!$A1205,'     2022    '!$AN:$AN,0)),"")</f>
        <v/>
      </c>
      <c r="N1205" s="52" t="str">
        <f>IFERROR(INDEX('     2022    '!V:V,MATCH('Order Summary'!$A1205,'     2022    '!$AN:$AN,0)),"")</f>
        <v/>
      </c>
      <c r="O1205" s="52" t="str">
        <f>IFERROR(INDEX('     2022    '!S:S,MATCH('Order Summary'!$A1205,'     2022    '!$AN:$AN,0)),"")</f>
        <v/>
      </c>
      <c r="P1205" s="96" t="str">
        <f t="shared" si="72"/>
        <v/>
      </c>
      <c r="R1205" s="9"/>
      <c r="S1205" s="9"/>
      <c r="T1205" s="9"/>
      <c r="U1205" s="9"/>
      <c r="V1205" s="9"/>
      <c r="W1205" s="9"/>
      <c r="X1205" s="9"/>
      <c r="Y1205" s="9"/>
      <c r="Z1205" s="9"/>
      <c r="AA1205" s="9"/>
      <c r="AB1205" s="9"/>
      <c r="AC1205" s="9"/>
      <c r="AD1205" s="9"/>
      <c r="AE1205" s="9"/>
      <c r="AF1205" s="9"/>
      <c r="AG1205" s="9"/>
      <c r="AH1205" s="9"/>
      <c r="AI1205" s="9"/>
      <c r="AJ1205" s="9"/>
      <c r="AK1205" s="9"/>
      <c r="AL1205" s="9"/>
      <c r="AM1205" s="9"/>
      <c r="AN1205" s="9"/>
      <c r="AO1205" s="9"/>
      <c r="AP1205" s="9"/>
      <c r="AQ1205" s="9"/>
      <c r="AR1205" s="9"/>
      <c r="AS1205" s="9"/>
      <c r="AT1205" s="9"/>
      <c r="AU1205" s="9"/>
      <c r="AV1205" s="9"/>
      <c r="AW1205" s="9"/>
      <c r="AX1205" s="9"/>
      <c r="AY1205" s="9"/>
      <c r="AZ1205" s="9"/>
      <c r="BA1205" s="9"/>
      <c r="BB1205" s="9"/>
      <c r="BC1205" s="9"/>
      <c r="BD1205" s="9"/>
      <c r="BE1205" s="9"/>
      <c r="BF1205" s="9"/>
      <c r="BG1205" s="9"/>
      <c r="BH1205" s="9"/>
      <c r="BI1205" s="9"/>
      <c r="BJ1205" s="9"/>
      <c r="BK1205" s="9"/>
      <c r="BL1205" s="9"/>
      <c r="BM1205" s="9"/>
      <c r="BN1205" s="9"/>
      <c r="BO1205" s="9"/>
      <c r="BP1205" s="9"/>
      <c r="BQ1205" s="9"/>
      <c r="BR1205" s="9"/>
      <c r="BS1205" s="9"/>
      <c r="BT1205" s="9"/>
      <c r="BU1205" s="9"/>
      <c r="BV1205" s="9"/>
      <c r="BW1205" s="9"/>
      <c r="BX1205" s="9"/>
      <c r="BY1205" s="9"/>
      <c r="BZ1205" s="9"/>
    </row>
    <row r="1206" spans="1:78">
      <c r="A1206" s="50">
        <f t="shared" si="75"/>
        <v>1195</v>
      </c>
      <c r="C1206" s="11" t="str">
        <f>IFERROR(INDEX('     2022    '!D:D,MATCH('Order Summary'!$A1206,'     2022    '!$AN:$AN,0)),"")</f>
        <v/>
      </c>
      <c r="D1206" s="11" t="str">
        <f>IFERROR(INDEX('     2022    '!C:C,MATCH('Order Summary'!$A1206,'     2022    '!$AN:$AN,0)),"")</f>
        <v/>
      </c>
      <c r="E1206" s="11" t="str">
        <f>IFERROR(INDEX('     2022    '!E:E,MATCH('Order Summary'!$A1206,'     2022    '!$AN:$AN,0)),"")</f>
        <v/>
      </c>
      <c r="F1206" s="96">
        <f>IFERROR(INDEX('     2022    '!AY:AY,MATCH($A1206,'     2022    '!$AN:$AN,0)),0)</f>
        <v>0</v>
      </c>
      <c r="G1206" s="180" t="str">
        <f>IFERROR(IF($O$3&gt;68,INDEX('     2022    '!I:I,MATCH($A1206,'     2022    '!$AN:$AN,0))*(1-'     2022    '!$BA$1),INDEX('     2022    '!I:I,MATCH($A1206,'     2022    '!$AN:$AN,0))),"")</f>
        <v/>
      </c>
      <c r="H1206" s="96">
        <f>IFERROR(INDEX('     2022    '!AZ:AZ,MATCH($A1206,'     2022    '!$AN:$AN,0)),0)</f>
        <v>0</v>
      </c>
      <c r="I1206" s="180" t="str">
        <f>IFERROR(IF($O$3&gt;68,INDEX('     2022    '!M:M,MATCH($A1206,'     2022    '!$AN:$AN,0))*(1-'     2022    '!$BA$1),INDEX('     2022    '!M:M,MATCH($A1206,'     2022    '!$AN:$AN,0))),"")</f>
        <v/>
      </c>
      <c r="J1206" s="181">
        <f t="shared" si="73"/>
        <v>0</v>
      </c>
      <c r="K1206" s="182" t="str">
        <f t="shared" si="74"/>
        <v/>
      </c>
      <c r="L1206" s="53"/>
      <c r="M1206" s="52" t="str">
        <f>IFERROR(INDEX('     2022    '!R:R,MATCH('Order Summary'!$A1206,'     2022    '!$AN:$AN,0)),"")</f>
        <v/>
      </c>
      <c r="N1206" s="52" t="str">
        <f>IFERROR(INDEX('     2022    '!V:V,MATCH('Order Summary'!$A1206,'     2022    '!$AN:$AN,0)),"")</f>
        <v/>
      </c>
      <c r="O1206" s="52" t="str">
        <f>IFERROR(INDEX('     2022    '!S:S,MATCH('Order Summary'!$A1206,'     2022    '!$AN:$AN,0)),"")</f>
        <v/>
      </c>
      <c r="P1206" s="96" t="str">
        <f t="shared" si="72"/>
        <v/>
      </c>
      <c r="R1206" s="9"/>
      <c r="S1206" s="9"/>
      <c r="T1206" s="9"/>
      <c r="U1206" s="9"/>
      <c r="V1206" s="9"/>
      <c r="W1206" s="9"/>
      <c r="X1206" s="9"/>
      <c r="Y1206" s="9"/>
      <c r="Z1206" s="9"/>
      <c r="AA1206" s="9"/>
      <c r="AB1206" s="9"/>
      <c r="AC1206" s="9"/>
      <c r="AD1206" s="9"/>
      <c r="AE1206" s="9"/>
      <c r="AF1206" s="9"/>
      <c r="AG1206" s="9"/>
      <c r="AH1206" s="9"/>
      <c r="AI1206" s="9"/>
      <c r="AJ1206" s="9"/>
      <c r="AK1206" s="9"/>
      <c r="AL1206" s="9"/>
      <c r="AM1206" s="9"/>
      <c r="AN1206" s="9"/>
      <c r="AO1206" s="9"/>
      <c r="AP1206" s="9"/>
      <c r="AQ1206" s="9"/>
      <c r="AR1206" s="9"/>
      <c r="AS1206" s="9"/>
      <c r="AT1206" s="9"/>
      <c r="AU1206" s="9"/>
      <c r="AV1206" s="9"/>
      <c r="AW1206" s="9"/>
      <c r="AX1206" s="9"/>
      <c r="AY1206" s="9"/>
      <c r="AZ1206" s="9"/>
      <c r="BA1206" s="9"/>
      <c r="BB1206" s="9"/>
      <c r="BC1206" s="9"/>
      <c r="BD1206" s="9"/>
      <c r="BE1206" s="9"/>
      <c r="BF1206" s="9"/>
      <c r="BG1206" s="9"/>
      <c r="BH1206" s="9"/>
      <c r="BI1206" s="9"/>
      <c r="BJ1206" s="9"/>
      <c r="BK1206" s="9"/>
      <c r="BL1206" s="9"/>
      <c r="BM1206" s="9"/>
      <c r="BN1206" s="9"/>
      <c r="BO1206" s="9"/>
      <c r="BP1206" s="9"/>
      <c r="BQ1206" s="9"/>
      <c r="BR1206" s="9"/>
      <c r="BS1206" s="9"/>
      <c r="BT1206" s="9"/>
      <c r="BU1206" s="9"/>
      <c r="BV1206" s="9"/>
      <c r="BW1206" s="9"/>
      <c r="BX1206" s="9"/>
      <c r="BY1206" s="9"/>
      <c r="BZ1206" s="9"/>
    </row>
    <row r="1207" spans="1:78">
      <c r="A1207" s="50">
        <f t="shared" si="75"/>
        <v>1196</v>
      </c>
      <c r="C1207" s="11" t="str">
        <f>IFERROR(INDEX('     2022    '!D:D,MATCH('Order Summary'!$A1207,'     2022    '!$AN:$AN,0)),"")</f>
        <v/>
      </c>
      <c r="D1207" s="11" t="str">
        <f>IFERROR(INDEX('     2022    '!C:C,MATCH('Order Summary'!$A1207,'     2022    '!$AN:$AN,0)),"")</f>
        <v/>
      </c>
      <c r="E1207" s="11" t="str">
        <f>IFERROR(INDEX('     2022    '!E:E,MATCH('Order Summary'!$A1207,'     2022    '!$AN:$AN,0)),"")</f>
        <v/>
      </c>
      <c r="F1207" s="96">
        <f>IFERROR(INDEX('     2022    '!AY:AY,MATCH($A1207,'     2022    '!$AN:$AN,0)),0)</f>
        <v>0</v>
      </c>
      <c r="G1207" s="180" t="str">
        <f>IFERROR(IF($O$3&gt;68,INDEX('     2022    '!I:I,MATCH($A1207,'     2022    '!$AN:$AN,0))*(1-'     2022    '!$BA$1),INDEX('     2022    '!I:I,MATCH($A1207,'     2022    '!$AN:$AN,0))),"")</f>
        <v/>
      </c>
      <c r="H1207" s="96">
        <f>IFERROR(INDEX('     2022    '!AZ:AZ,MATCH($A1207,'     2022    '!$AN:$AN,0)),0)</f>
        <v>0</v>
      </c>
      <c r="I1207" s="180" t="str">
        <f>IFERROR(IF($O$3&gt;68,INDEX('     2022    '!M:M,MATCH($A1207,'     2022    '!$AN:$AN,0))*(1-'     2022    '!$BA$1),INDEX('     2022    '!M:M,MATCH($A1207,'     2022    '!$AN:$AN,0))),"")</f>
        <v/>
      </c>
      <c r="J1207" s="181">
        <f t="shared" si="73"/>
        <v>0</v>
      </c>
      <c r="K1207" s="182" t="str">
        <f t="shared" si="74"/>
        <v/>
      </c>
      <c r="L1207" s="53"/>
      <c r="M1207" s="52" t="str">
        <f>IFERROR(INDEX('     2022    '!R:R,MATCH('Order Summary'!$A1207,'     2022    '!$AN:$AN,0)),"")</f>
        <v/>
      </c>
      <c r="N1207" s="52" t="str">
        <f>IFERROR(INDEX('     2022    '!V:V,MATCH('Order Summary'!$A1207,'     2022    '!$AN:$AN,0)),"")</f>
        <v/>
      </c>
      <c r="O1207" s="52" t="str">
        <f>IFERROR(INDEX('     2022    '!S:S,MATCH('Order Summary'!$A1207,'     2022    '!$AN:$AN,0)),"")</f>
        <v/>
      </c>
      <c r="P1207" s="96" t="str">
        <f t="shared" si="72"/>
        <v/>
      </c>
      <c r="R1207" s="9"/>
      <c r="S1207" s="9"/>
      <c r="T1207" s="9"/>
      <c r="U1207" s="9"/>
      <c r="V1207" s="9"/>
      <c r="W1207" s="9"/>
      <c r="X1207" s="9"/>
      <c r="Y1207" s="9"/>
      <c r="Z1207" s="9"/>
      <c r="AA1207" s="9"/>
      <c r="AB1207" s="9"/>
      <c r="AC1207" s="9"/>
      <c r="AD1207" s="9"/>
      <c r="AE1207" s="9"/>
      <c r="AF1207" s="9"/>
      <c r="AG1207" s="9"/>
      <c r="AH1207" s="9"/>
      <c r="AI1207" s="9"/>
      <c r="AJ1207" s="9"/>
      <c r="AK1207" s="9"/>
      <c r="AL1207" s="9"/>
      <c r="AM1207" s="9"/>
      <c r="AN1207" s="9"/>
      <c r="AO1207" s="9"/>
      <c r="AP1207" s="9"/>
      <c r="AQ1207" s="9"/>
      <c r="AR1207" s="9"/>
      <c r="AS1207" s="9"/>
      <c r="AT1207" s="9"/>
      <c r="AU1207" s="9"/>
      <c r="AV1207" s="9"/>
      <c r="AW1207" s="9"/>
      <c r="AX1207" s="9"/>
      <c r="AY1207" s="9"/>
      <c r="AZ1207" s="9"/>
      <c r="BA1207" s="9"/>
      <c r="BB1207" s="9"/>
      <c r="BC1207" s="9"/>
      <c r="BD1207" s="9"/>
      <c r="BE1207" s="9"/>
      <c r="BF1207" s="9"/>
      <c r="BG1207" s="9"/>
      <c r="BH1207" s="9"/>
      <c r="BI1207" s="9"/>
      <c r="BJ1207" s="9"/>
      <c r="BK1207" s="9"/>
      <c r="BL1207" s="9"/>
      <c r="BM1207" s="9"/>
      <c r="BN1207" s="9"/>
      <c r="BO1207" s="9"/>
      <c r="BP1207" s="9"/>
      <c r="BQ1207" s="9"/>
      <c r="BR1207" s="9"/>
      <c r="BS1207" s="9"/>
      <c r="BT1207" s="9"/>
      <c r="BU1207" s="9"/>
      <c r="BV1207" s="9"/>
      <c r="BW1207" s="9"/>
      <c r="BX1207" s="9"/>
      <c r="BY1207" s="9"/>
      <c r="BZ1207" s="9"/>
    </row>
    <row r="1208" spans="1:78">
      <c r="A1208" s="50">
        <f t="shared" si="75"/>
        <v>1197</v>
      </c>
      <c r="C1208" s="11" t="str">
        <f>IFERROR(INDEX('     2022    '!D:D,MATCH('Order Summary'!$A1208,'     2022    '!$AN:$AN,0)),"")</f>
        <v/>
      </c>
      <c r="D1208" s="11" t="str">
        <f>IFERROR(INDEX('     2022    '!C:C,MATCH('Order Summary'!$A1208,'     2022    '!$AN:$AN,0)),"")</f>
        <v/>
      </c>
      <c r="E1208" s="11" t="str">
        <f>IFERROR(INDEX('     2022    '!E:E,MATCH('Order Summary'!$A1208,'     2022    '!$AN:$AN,0)),"")</f>
        <v/>
      </c>
      <c r="F1208" s="96">
        <f>IFERROR(INDEX('     2022    '!AY:AY,MATCH($A1208,'     2022    '!$AN:$AN,0)),0)</f>
        <v>0</v>
      </c>
      <c r="G1208" s="180" t="str">
        <f>IFERROR(IF($O$3&gt;68,INDEX('     2022    '!I:I,MATCH($A1208,'     2022    '!$AN:$AN,0))*(1-'     2022    '!$BA$1),INDEX('     2022    '!I:I,MATCH($A1208,'     2022    '!$AN:$AN,0))),"")</f>
        <v/>
      </c>
      <c r="H1208" s="96">
        <f>IFERROR(INDEX('     2022    '!AZ:AZ,MATCH($A1208,'     2022    '!$AN:$AN,0)),0)</f>
        <v>0</v>
      </c>
      <c r="I1208" s="180" t="str">
        <f>IFERROR(IF($O$3&gt;68,INDEX('     2022    '!M:M,MATCH($A1208,'     2022    '!$AN:$AN,0))*(1-'     2022    '!$BA$1),INDEX('     2022    '!M:M,MATCH($A1208,'     2022    '!$AN:$AN,0))),"")</f>
        <v/>
      </c>
      <c r="J1208" s="181">
        <f t="shared" si="73"/>
        <v>0</v>
      </c>
      <c r="K1208" s="182" t="str">
        <f t="shared" si="74"/>
        <v/>
      </c>
      <c r="L1208" s="53"/>
      <c r="M1208" s="52" t="str">
        <f>IFERROR(INDEX('     2022    '!R:R,MATCH('Order Summary'!$A1208,'     2022    '!$AN:$AN,0)),"")</f>
        <v/>
      </c>
      <c r="N1208" s="52" t="str">
        <f>IFERROR(INDEX('     2022    '!V:V,MATCH('Order Summary'!$A1208,'     2022    '!$AN:$AN,0)),"")</f>
        <v/>
      </c>
      <c r="O1208" s="52" t="str">
        <f>IFERROR(INDEX('     2022    '!S:S,MATCH('Order Summary'!$A1208,'     2022    '!$AN:$AN,0)),"")</f>
        <v/>
      </c>
      <c r="P1208" s="96" t="str">
        <f t="shared" si="72"/>
        <v/>
      </c>
      <c r="R1208" s="9"/>
      <c r="S1208" s="9"/>
      <c r="T1208" s="9"/>
      <c r="U1208" s="9"/>
      <c r="V1208" s="9"/>
      <c r="W1208" s="9"/>
      <c r="X1208" s="9"/>
      <c r="Y1208" s="9"/>
      <c r="Z1208" s="9"/>
      <c r="AA1208" s="9"/>
      <c r="AB1208" s="9"/>
      <c r="AC1208" s="9"/>
      <c r="AD1208" s="9"/>
      <c r="AE1208" s="9"/>
      <c r="AF1208" s="9"/>
      <c r="AG1208" s="9"/>
      <c r="AH1208" s="9"/>
      <c r="AI1208" s="9"/>
      <c r="AJ1208" s="9"/>
      <c r="AK1208" s="9"/>
      <c r="AL1208" s="9"/>
      <c r="AM1208" s="9"/>
      <c r="AN1208" s="9"/>
      <c r="AO1208" s="9"/>
      <c r="AP1208" s="9"/>
      <c r="AQ1208" s="9"/>
      <c r="AR1208" s="9"/>
      <c r="AS1208" s="9"/>
      <c r="AT1208" s="9"/>
      <c r="AU1208" s="9"/>
      <c r="AV1208" s="9"/>
      <c r="AW1208" s="9"/>
      <c r="AX1208" s="9"/>
      <c r="AY1208" s="9"/>
      <c r="AZ1208" s="9"/>
      <c r="BA1208" s="9"/>
      <c r="BB1208" s="9"/>
      <c r="BC1208" s="9"/>
      <c r="BD1208" s="9"/>
      <c r="BE1208" s="9"/>
      <c r="BF1208" s="9"/>
      <c r="BG1208" s="9"/>
      <c r="BH1208" s="9"/>
      <c r="BI1208" s="9"/>
      <c r="BJ1208" s="9"/>
      <c r="BK1208" s="9"/>
      <c r="BL1208" s="9"/>
      <c r="BM1208" s="9"/>
      <c r="BN1208" s="9"/>
      <c r="BO1208" s="9"/>
      <c r="BP1208" s="9"/>
      <c r="BQ1208" s="9"/>
      <c r="BR1208" s="9"/>
      <c r="BS1208" s="9"/>
      <c r="BT1208" s="9"/>
      <c r="BU1208" s="9"/>
      <c r="BV1208" s="9"/>
      <c r="BW1208" s="9"/>
      <c r="BX1208" s="9"/>
      <c r="BY1208" s="9"/>
      <c r="BZ1208" s="9"/>
    </row>
    <row r="1209" spans="1:78">
      <c r="A1209" s="50">
        <f t="shared" si="75"/>
        <v>1198</v>
      </c>
      <c r="C1209" s="11" t="str">
        <f>IFERROR(INDEX('     2022    '!D:D,MATCH('Order Summary'!$A1209,'     2022    '!$AN:$AN,0)),"")</f>
        <v/>
      </c>
      <c r="D1209" s="11" t="str">
        <f>IFERROR(INDEX('     2022    '!C:C,MATCH('Order Summary'!$A1209,'     2022    '!$AN:$AN,0)),"")</f>
        <v/>
      </c>
      <c r="E1209" s="11" t="str">
        <f>IFERROR(INDEX('     2022    '!E:E,MATCH('Order Summary'!$A1209,'     2022    '!$AN:$AN,0)),"")</f>
        <v/>
      </c>
      <c r="F1209" s="96">
        <f>IFERROR(INDEX('     2022    '!AY:AY,MATCH($A1209,'     2022    '!$AN:$AN,0)),0)</f>
        <v>0</v>
      </c>
      <c r="G1209" s="180" t="str">
        <f>IFERROR(IF($O$3&gt;68,INDEX('     2022    '!I:I,MATCH($A1209,'     2022    '!$AN:$AN,0))*(1-'     2022    '!$BA$1),INDEX('     2022    '!I:I,MATCH($A1209,'     2022    '!$AN:$AN,0))),"")</f>
        <v/>
      </c>
      <c r="H1209" s="96">
        <f>IFERROR(INDEX('     2022    '!AZ:AZ,MATCH($A1209,'     2022    '!$AN:$AN,0)),0)</f>
        <v>0</v>
      </c>
      <c r="I1209" s="180" t="str">
        <f>IFERROR(IF($O$3&gt;68,INDEX('     2022    '!M:M,MATCH($A1209,'     2022    '!$AN:$AN,0))*(1-'     2022    '!$BA$1),INDEX('     2022    '!M:M,MATCH($A1209,'     2022    '!$AN:$AN,0))),"")</f>
        <v/>
      </c>
      <c r="J1209" s="181">
        <f t="shared" si="73"/>
        <v>0</v>
      </c>
      <c r="K1209" s="182" t="str">
        <f t="shared" si="74"/>
        <v/>
      </c>
      <c r="L1209" s="53"/>
      <c r="M1209" s="52" t="str">
        <f>IFERROR(INDEX('     2022    '!R:R,MATCH('Order Summary'!$A1209,'     2022    '!$AN:$AN,0)),"")</f>
        <v/>
      </c>
      <c r="N1209" s="52" t="str">
        <f>IFERROR(INDEX('     2022    '!V:V,MATCH('Order Summary'!$A1209,'     2022    '!$AN:$AN,0)),"")</f>
        <v/>
      </c>
      <c r="O1209" s="52" t="str">
        <f>IFERROR(INDEX('     2022    '!S:S,MATCH('Order Summary'!$A1209,'     2022    '!$AN:$AN,0)),"")</f>
        <v/>
      </c>
      <c r="P1209" s="96" t="str">
        <f t="shared" si="72"/>
        <v/>
      </c>
      <c r="R1209" s="9"/>
      <c r="S1209" s="9"/>
      <c r="T1209" s="9"/>
      <c r="U1209" s="9"/>
      <c r="V1209" s="9"/>
      <c r="W1209" s="9"/>
      <c r="X1209" s="9"/>
      <c r="Y1209" s="9"/>
      <c r="Z1209" s="9"/>
      <c r="AA1209" s="9"/>
      <c r="AB1209" s="9"/>
      <c r="AC1209" s="9"/>
      <c r="AD1209" s="9"/>
      <c r="AE1209" s="9"/>
      <c r="AF1209" s="9"/>
      <c r="AG1209" s="9"/>
      <c r="AH1209" s="9"/>
      <c r="AI1209" s="9"/>
      <c r="AJ1209" s="9"/>
      <c r="AK1209" s="9"/>
      <c r="AL1209" s="9"/>
      <c r="AM1209" s="9"/>
      <c r="AN1209" s="9"/>
      <c r="AO1209" s="9"/>
      <c r="AP1209" s="9"/>
      <c r="AQ1209" s="9"/>
      <c r="AR1209" s="9"/>
      <c r="AS1209" s="9"/>
      <c r="AT1209" s="9"/>
      <c r="AU1209" s="9"/>
      <c r="AV1209" s="9"/>
      <c r="AW1209" s="9"/>
      <c r="AX1209" s="9"/>
      <c r="AY1209" s="9"/>
      <c r="AZ1209" s="9"/>
      <c r="BA1209" s="9"/>
      <c r="BB1209" s="9"/>
      <c r="BC1209" s="9"/>
      <c r="BD1209" s="9"/>
      <c r="BE1209" s="9"/>
      <c r="BF1209" s="9"/>
      <c r="BG1209" s="9"/>
      <c r="BH1209" s="9"/>
      <c r="BI1209" s="9"/>
      <c r="BJ1209" s="9"/>
      <c r="BK1209" s="9"/>
      <c r="BL1209" s="9"/>
      <c r="BM1209" s="9"/>
      <c r="BN1209" s="9"/>
      <c r="BO1209" s="9"/>
      <c r="BP1209" s="9"/>
      <c r="BQ1209" s="9"/>
      <c r="BR1209" s="9"/>
      <c r="BS1209" s="9"/>
      <c r="BT1209" s="9"/>
      <c r="BU1209" s="9"/>
      <c r="BV1209" s="9"/>
      <c r="BW1209" s="9"/>
      <c r="BX1209" s="9"/>
      <c r="BY1209" s="9"/>
      <c r="BZ1209" s="9"/>
    </row>
    <row r="1210" spans="1:78">
      <c r="A1210" s="50">
        <f t="shared" si="75"/>
        <v>1199</v>
      </c>
      <c r="C1210" s="11" t="str">
        <f>IFERROR(INDEX('     2022    '!D:D,MATCH('Order Summary'!$A1210,'     2022    '!$AN:$AN,0)),"")</f>
        <v/>
      </c>
      <c r="D1210" s="11" t="str">
        <f>IFERROR(INDEX('     2022    '!C:C,MATCH('Order Summary'!$A1210,'     2022    '!$AN:$AN,0)),"")</f>
        <v/>
      </c>
      <c r="E1210" s="11" t="str">
        <f>IFERROR(INDEX('     2022    '!E:E,MATCH('Order Summary'!$A1210,'     2022    '!$AN:$AN,0)),"")</f>
        <v/>
      </c>
      <c r="F1210" s="96">
        <f>IFERROR(INDEX('     2022    '!AY:AY,MATCH($A1210,'     2022    '!$AN:$AN,0)),0)</f>
        <v>0</v>
      </c>
      <c r="G1210" s="180" t="str">
        <f>IFERROR(IF($O$3&gt;68,INDEX('     2022    '!I:I,MATCH($A1210,'     2022    '!$AN:$AN,0))*(1-'     2022    '!$BA$1),INDEX('     2022    '!I:I,MATCH($A1210,'     2022    '!$AN:$AN,0))),"")</f>
        <v/>
      </c>
      <c r="H1210" s="96">
        <f>IFERROR(INDEX('     2022    '!AZ:AZ,MATCH($A1210,'     2022    '!$AN:$AN,0)),0)</f>
        <v>0</v>
      </c>
      <c r="I1210" s="180" t="str">
        <f>IFERROR(IF($O$3&gt;68,INDEX('     2022    '!M:M,MATCH($A1210,'     2022    '!$AN:$AN,0))*(1-'     2022    '!$BA$1),INDEX('     2022    '!M:M,MATCH($A1210,'     2022    '!$AN:$AN,0))),"")</f>
        <v/>
      </c>
      <c r="J1210" s="181">
        <f t="shared" si="73"/>
        <v>0</v>
      </c>
      <c r="K1210" s="182" t="str">
        <f t="shared" si="74"/>
        <v/>
      </c>
      <c r="L1210" s="53"/>
      <c r="M1210" s="52" t="str">
        <f>IFERROR(INDEX('     2022    '!R:R,MATCH('Order Summary'!$A1210,'     2022    '!$AN:$AN,0)),"")</f>
        <v/>
      </c>
      <c r="N1210" s="52" t="str">
        <f>IFERROR(INDEX('     2022    '!V:V,MATCH('Order Summary'!$A1210,'     2022    '!$AN:$AN,0)),"")</f>
        <v/>
      </c>
      <c r="O1210" s="52" t="str">
        <f>IFERROR(INDEX('     2022    '!S:S,MATCH('Order Summary'!$A1210,'     2022    '!$AN:$AN,0)),"")</f>
        <v/>
      </c>
      <c r="P1210" s="96" t="str">
        <f t="shared" si="72"/>
        <v/>
      </c>
      <c r="R1210" s="9"/>
      <c r="S1210" s="9"/>
      <c r="T1210" s="9"/>
      <c r="U1210" s="9"/>
      <c r="V1210" s="9"/>
      <c r="W1210" s="9"/>
      <c r="X1210" s="9"/>
      <c r="Y1210" s="9"/>
      <c r="Z1210" s="9"/>
      <c r="AA1210" s="9"/>
      <c r="AB1210" s="9"/>
      <c r="AC1210" s="9"/>
      <c r="AD1210" s="9"/>
      <c r="AE1210" s="9"/>
      <c r="AF1210" s="9"/>
      <c r="AG1210" s="9"/>
      <c r="AH1210" s="9"/>
      <c r="AI1210" s="9"/>
      <c r="AJ1210" s="9"/>
      <c r="AK1210" s="9"/>
      <c r="AL1210" s="9"/>
      <c r="AM1210" s="9"/>
      <c r="AN1210" s="9"/>
      <c r="AO1210" s="9"/>
      <c r="AP1210" s="9"/>
      <c r="AQ1210" s="9"/>
      <c r="AR1210" s="9"/>
      <c r="AS1210" s="9"/>
      <c r="AT1210" s="9"/>
      <c r="AU1210" s="9"/>
      <c r="AV1210" s="9"/>
      <c r="AW1210" s="9"/>
      <c r="AX1210" s="9"/>
      <c r="AY1210" s="9"/>
      <c r="AZ1210" s="9"/>
      <c r="BA1210" s="9"/>
      <c r="BB1210" s="9"/>
      <c r="BC1210" s="9"/>
      <c r="BD1210" s="9"/>
      <c r="BE1210" s="9"/>
      <c r="BF1210" s="9"/>
      <c r="BG1210" s="9"/>
      <c r="BH1210" s="9"/>
      <c r="BI1210" s="9"/>
      <c r="BJ1210" s="9"/>
      <c r="BK1210" s="9"/>
      <c r="BL1210" s="9"/>
      <c r="BM1210" s="9"/>
      <c r="BN1210" s="9"/>
      <c r="BO1210" s="9"/>
      <c r="BP1210" s="9"/>
      <c r="BQ1210" s="9"/>
      <c r="BR1210" s="9"/>
      <c r="BS1210" s="9"/>
      <c r="BT1210" s="9"/>
      <c r="BU1210" s="9"/>
      <c r="BV1210" s="9"/>
      <c r="BW1210" s="9"/>
      <c r="BX1210" s="9"/>
      <c r="BY1210" s="9"/>
      <c r="BZ1210" s="9"/>
    </row>
    <row r="1211" spans="1:78">
      <c r="A1211" s="50">
        <f t="shared" si="75"/>
        <v>1200</v>
      </c>
      <c r="C1211" s="11" t="str">
        <f>IFERROR(INDEX('     2022    '!D:D,MATCH('Order Summary'!$A1211,'     2022    '!$AN:$AN,0)),"")</f>
        <v/>
      </c>
      <c r="D1211" s="11" t="str">
        <f>IFERROR(INDEX('     2022    '!C:C,MATCH('Order Summary'!$A1211,'     2022    '!$AN:$AN,0)),"")</f>
        <v/>
      </c>
      <c r="E1211" s="11" t="str">
        <f>IFERROR(INDEX('     2022    '!E:E,MATCH('Order Summary'!$A1211,'     2022    '!$AN:$AN,0)),"")</f>
        <v/>
      </c>
      <c r="F1211" s="96">
        <f>IFERROR(INDEX('     2022    '!AY:AY,MATCH($A1211,'     2022    '!$AN:$AN,0)),0)</f>
        <v>0</v>
      </c>
      <c r="G1211" s="180" t="str">
        <f>IFERROR(IF($O$3&gt;68,INDEX('     2022    '!I:I,MATCH($A1211,'     2022    '!$AN:$AN,0))*(1-'     2022    '!$BA$1),INDEX('     2022    '!I:I,MATCH($A1211,'     2022    '!$AN:$AN,0))),"")</f>
        <v/>
      </c>
      <c r="H1211" s="96">
        <f>IFERROR(INDEX('     2022    '!AZ:AZ,MATCH($A1211,'     2022    '!$AN:$AN,0)),0)</f>
        <v>0</v>
      </c>
      <c r="I1211" s="180" t="str">
        <f>IFERROR(IF($O$3&gt;68,INDEX('     2022    '!M:M,MATCH($A1211,'     2022    '!$AN:$AN,0))*(1-'     2022    '!$BA$1),INDEX('     2022    '!M:M,MATCH($A1211,'     2022    '!$AN:$AN,0))),"")</f>
        <v/>
      </c>
      <c r="J1211" s="181">
        <f t="shared" si="73"/>
        <v>0</v>
      </c>
      <c r="K1211" s="182" t="str">
        <f t="shared" si="74"/>
        <v/>
      </c>
      <c r="L1211" s="53"/>
      <c r="M1211" s="52" t="str">
        <f>IFERROR(INDEX('     2022    '!R:R,MATCH('Order Summary'!$A1211,'     2022    '!$AN:$AN,0)),"")</f>
        <v/>
      </c>
      <c r="N1211" s="52" t="str">
        <f>IFERROR(INDEX('     2022    '!V:V,MATCH('Order Summary'!$A1211,'     2022    '!$AN:$AN,0)),"")</f>
        <v/>
      </c>
      <c r="O1211" s="52" t="str">
        <f>IFERROR(INDEX('     2022    '!S:S,MATCH('Order Summary'!$A1211,'     2022    '!$AN:$AN,0)),"")</f>
        <v/>
      </c>
      <c r="P1211" s="96" t="str">
        <f t="shared" si="72"/>
        <v/>
      </c>
      <c r="R1211" s="9"/>
      <c r="S1211" s="9"/>
      <c r="T1211" s="9"/>
      <c r="U1211" s="9"/>
      <c r="V1211" s="9"/>
      <c r="W1211" s="9"/>
      <c r="X1211" s="9"/>
      <c r="Y1211" s="9"/>
      <c r="Z1211" s="9"/>
      <c r="AA1211" s="9"/>
      <c r="AB1211" s="9"/>
      <c r="AC1211" s="9"/>
      <c r="AD1211" s="9"/>
      <c r="AE1211" s="9"/>
      <c r="AF1211" s="9"/>
      <c r="AG1211" s="9"/>
      <c r="AH1211" s="9"/>
      <c r="AI1211" s="9"/>
      <c r="AJ1211" s="9"/>
      <c r="AK1211" s="9"/>
      <c r="AL1211" s="9"/>
      <c r="AM1211" s="9"/>
      <c r="AN1211" s="9"/>
      <c r="AO1211" s="9"/>
      <c r="AP1211" s="9"/>
      <c r="AQ1211" s="9"/>
      <c r="AR1211" s="9"/>
      <c r="AS1211" s="9"/>
      <c r="AT1211" s="9"/>
      <c r="AU1211" s="9"/>
      <c r="AV1211" s="9"/>
      <c r="AW1211" s="9"/>
      <c r="AX1211" s="9"/>
      <c r="AY1211" s="9"/>
      <c r="AZ1211" s="9"/>
      <c r="BA1211" s="9"/>
      <c r="BB1211" s="9"/>
      <c r="BC1211" s="9"/>
      <c r="BD1211" s="9"/>
      <c r="BE1211" s="9"/>
      <c r="BF1211" s="9"/>
      <c r="BG1211" s="9"/>
      <c r="BH1211" s="9"/>
      <c r="BI1211" s="9"/>
      <c r="BJ1211" s="9"/>
      <c r="BK1211" s="9"/>
      <c r="BL1211" s="9"/>
      <c r="BM1211" s="9"/>
      <c r="BN1211" s="9"/>
      <c r="BO1211" s="9"/>
      <c r="BP1211" s="9"/>
      <c r="BQ1211" s="9"/>
      <c r="BR1211" s="9"/>
      <c r="BS1211" s="9"/>
      <c r="BT1211" s="9"/>
      <c r="BU1211" s="9"/>
      <c r="BV1211" s="9"/>
      <c r="BW1211" s="9"/>
      <c r="BX1211" s="9"/>
      <c r="BY1211" s="9"/>
      <c r="BZ1211" s="9"/>
    </row>
    <row r="1212" spans="1:78">
      <c r="A1212" s="50">
        <f t="shared" si="75"/>
        <v>1201</v>
      </c>
      <c r="C1212" s="11" t="str">
        <f>IFERROR(INDEX('     2022    '!D:D,MATCH('Order Summary'!$A1212,'     2022    '!$AN:$AN,0)),"")</f>
        <v/>
      </c>
      <c r="D1212" s="11" t="str">
        <f>IFERROR(INDEX('     2022    '!C:C,MATCH('Order Summary'!$A1212,'     2022    '!$AN:$AN,0)),"")</f>
        <v/>
      </c>
      <c r="E1212" s="11" t="str">
        <f>IFERROR(INDEX('     2022    '!E:E,MATCH('Order Summary'!$A1212,'     2022    '!$AN:$AN,0)),"")</f>
        <v/>
      </c>
      <c r="F1212" s="96">
        <f>IFERROR(INDEX('     2022    '!AY:AY,MATCH($A1212,'     2022    '!$AN:$AN,0)),0)</f>
        <v>0</v>
      </c>
      <c r="G1212" s="180" t="str">
        <f>IFERROR(IF($O$3&gt;68,INDEX('     2022    '!I:I,MATCH($A1212,'     2022    '!$AN:$AN,0))*(1-'     2022    '!$BA$1),INDEX('     2022    '!I:I,MATCH($A1212,'     2022    '!$AN:$AN,0))),"")</f>
        <v/>
      </c>
      <c r="H1212" s="96">
        <f>IFERROR(INDEX('     2022    '!AZ:AZ,MATCH($A1212,'     2022    '!$AN:$AN,0)),0)</f>
        <v>0</v>
      </c>
      <c r="I1212" s="180" t="str">
        <f>IFERROR(IF($O$3&gt;68,INDEX('     2022    '!M:M,MATCH($A1212,'     2022    '!$AN:$AN,0))*(1-'     2022    '!$BA$1),INDEX('     2022    '!M:M,MATCH($A1212,'     2022    '!$AN:$AN,0))),"")</f>
        <v/>
      </c>
      <c r="J1212" s="181">
        <f t="shared" si="73"/>
        <v>0</v>
      </c>
      <c r="K1212" s="182" t="str">
        <f t="shared" si="74"/>
        <v/>
      </c>
      <c r="L1212" s="53"/>
      <c r="M1212" s="52" t="str">
        <f>IFERROR(INDEX('     2022    '!R:R,MATCH('Order Summary'!$A1212,'     2022    '!$AN:$AN,0)),"")</f>
        <v/>
      </c>
      <c r="N1212" s="52" t="str">
        <f>IFERROR(INDEX('     2022    '!V:V,MATCH('Order Summary'!$A1212,'     2022    '!$AN:$AN,0)),"")</f>
        <v/>
      </c>
      <c r="O1212" s="52" t="str">
        <f>IFERROR(INDEX('     2022    '!S:S,MATCH('Order Summary'!$A1212,'     2022    '!$AN:$AN,0)),"")</f>
        <v/>
      </c>
      <c r="P1212" s="96" t="str">
        <f t="shared" si="72"/>
        <v/>
      </c>
      <c r="R1212" s="9"/>
      <c r="S1212" s="9"/>
      <c r="T1212" s="9"/>
      <c r="U1212" s="9"/>
      <c r="V1212" s="9"/>
      <c r="W1212" s="9"/>
      <c r="X1212" s="9"/>
      <c r="Y1212" s="9"/>
      <c r="Z1212" s="9"/>
      <c r="AA1212" s="9"/>
      <c r="AB1212" s="9"/>
      <c r="AC1212" s="9"/>
      <c r="AD1212" s="9"/>
      <c r="AE1212" s="9"/>
      <c r="AF1212" s="9"/>
      <c r="AG1212" s="9"/>
      <c r="AH1212" s="9"/>
      <c r="AI1212" s="9"/>
      <c r="AJ1212" s="9"/>
      <c r="AK1212" s="9"/>
      <c r="AL1212" s="9"/>
      <c r="AM1212" s="9"/>
      <c r="AN1212" s="9"/>
      <c r="AO1212" s="9"/>
      <c r="AP1212" s="9"/>
      <c r="AQ1212" s="9"/>
      <c r="AR1212" s="9"/>
      <c r="AS1212" s="9"/>
      <c r="AT1212" s="9"/>
      <c r="AU1212" s="9"/>
      <c r="AV1212" s="9"/>
      <c r="AW1212" s="9"/>
      <c r="AX1212" s="9"/>
      <c r="AY1212" s="9"/>
      <c r="AZ1212" s="9"/>
      <c r="BA1212" s="9"/>
      <c r="BB1212" s="9"/>
      <c r="BC1212" s="9"/>
      <c r="BD1212" s="9"/>
      <c r="BE1212" s="9"/>
      <c r="BF1212" s="9"/>
      <c r="BG1212" s="9"/>
      <c r="BH1212" s="9"/>
      <c r="BI1212" s="9"/>
      <c r="BJ1212" s="9"/>
      <c r="BK1212" s="9"/>
      <c r="BL1212" s="9"/>
      <c r="BM1212" s="9"/>
      <c r="BN1212" s="9"/>
      <c r="BO1212" s="9"/>
      <c r="BP1212" s="9"/>
      <c r="BQ1212" s="9"/>
      <c r="BR1212" s="9"/>
      <c r="BS1212" s="9"/>
      <c r="BT1212" s="9"/>
      <c r="BU1212" s="9"/>
      <c r="BV1212" s="9"/>
      <c r="BW1212" s="9"/>
      <c r="BX1212" s="9"/>
      <c r="BY1212" s="9"/>
      <c r="BZ1212" s="9"/>
    </row>
    <row r="1213" spans="1:78">
      <c r="A1213" s="50">
        <f t="shared" si="75"/>
        <v>1202</v>
      </c>
      <c r="C1213" s="11" t="str">
        <f>IFERROR(INDEX('     2022    '!D:D,MATCH('Order Summary'!$A1213,'     2022    '!$AN:$AN,0)),"")</f>
        <v/>
      </c>
      <c r="D1213" s="11" t="str">
        <f>IFERROR(INDEX('     2022    '!C:C,MATCH('Order Summary'!$A1213,'     2022    '!$AN:$AN,0)),"")</f>
        <v/>
      </c>
      <c r="E1213" s="11" t="str">
        <f>IFERROR(INDEX('     2022    '!E:E,MATCH('Order Summary'!$A1213,'     2022    '!$AN:$AN,0)),"")</f>
        <v/>
      </c>
      <c r="F1213" s="96">
        <f>IFERROR(INDEX('     2022    '!AY:AY,MATCH($A1213,'     2022    '!$AN:$AN,0)),0)</f>
        <v>0</v>
      </c>
      <c r="G1213" s="180" t="str">
        <f>IFERROR(IF($O$3&gt;68,INDEX('     2022    '!I:I,MATCH($A1213,'     2022    '!$AN:$AN,0))*(1-'     2022    '!$BA$1),INDEX('     2022    '!I:I,MATCH($A1213,'     2022    '!$AN:$AN,0))),"")</f>
        <v/>
      </c>
      <c r="H1213" s="96">
        <f>IFERROR(INDEX('     2022    '!AZ:AZ,MATCH($A1213,'     2022    '!$AN:$AN,0)),0)</f>
        <v>0</v>
      </c>
      <c r="I1213" s="180" t="str">
        <f>IFERROR(IF($O$3&gt;68,INDEX('     2022    '!M:M,MATCH($A1213,'     2022    '!$AN:$AN,0))*(1-'     2022    '!$BA$1),INDEX('     2022    '!M:M,MATCH($A1213,'     2022    '!$AN:$AN,0))),"")</f>
        <v/>
      </c>
      <c r="J1213" s="181">
        <f t="shared" si="73"/>
        <v>0</v>
      </c>
      <c r="K1213" s="182" t="str">
        <f t="shared" si="74"/>
        <v/>
      </c>
      <c r="L1213" s="53"/>
      <c r="M1213" s="52" t="str">
        <f>IFERROR(INDEX('     2022    '!R:R,MATCH('Order Summary'!$A1213,'     2022    '!$AN:$AN,0)),"")</f>
        <v/>
      </c>
      <c r="N1213" s="52" t="str">
        <f>IFERROR(INDEX('     2022    '!V:V,MATCH('Order Summary'!$A1213,'     2022    '!$AN:$AN,0)),"")</f>
        <v/>
      </c>
      <c r="O1213" s="52" t="str">
        <f>IFERROR(INDEX('     2022    '!S:S,MATCH('Order Summary'!$A1213,'     2022    '!$AN:$AN,0)),"")</f>
        <v/>
      </c>
      <c r="P1213" s="96" t="str">
        <f t="shared" si="72"/>
        <v/>
      </c>
      <c r="R1213" s="9"/>
      <c r="S1213" s="9"/>
      <c r="T1213" s="9"/>
      <c r="U1213" s="9"/>
      <c r="V1213" s="9"/>
      <c r="W1213" s="9"/>
      <c r="X1213" s="9"/>
      <c r="Y1213" s="9"/>
      <c r="Z1213" s="9"/>
      <c r="AA1213" s="9"/>
      <c r="AB1213" s="9"/>
      <c r="AC1213" s="9"/>
      <c r="AD1213" s="9"/>
      <c r="AE1213" s="9"/>
      <c r="AF1213" s="9"/>
      <c r="AG1213" s="9"/>
      <c r="AH1213" s="9"/>
      <c r="AI1213" s="9"/>
      <c r="AJ1213" s="9"/>
      <c r="AK1213" s="9"/>
      <c r="AL1213" s="9"/>
      <c r="AM1213" s="9"/>
      <c r="AN1213" s="9"/>
      <c r="AO1213" s="9"/>
      <c r="AP1213" s="9"/>
      <c r="AQ1213" s="9"/>
      <c r="AR1213" s="9"/>
      <c r="AS1213" s="9"/>
      <c r="AT1213" s="9"/>
      <c r="AU1213" s="9"/>
      <c r="AV1213" s="9"/>
      <c r="AW1213" s="9"/>
      <c r="AX1213" s="9"/>
      <c r="AY1213" s="9"/>
      <c r="AZ1213" s="9"/>
      <c r="BA1213" s="9"/>
      <c r="BB1213" s="9"/>
      <c r="BC1213" s="9"/>
      <c r="BD1213" s="9"/>
      <c r="BE1213" s="9"/>
      <c r="BF1213" s="9"/>
      <c r="BG1213" s="9"/>
      <c r="BH1213" s="9"/>
      <c r="BI1213" s="9"/>
      <c r="BJ1213" s="9"/>
      <c r="BK1213" s="9"/>
      <c r="BL1213" s="9"/>
      <c r="BM1213" s="9"/>
      <c r="BN1213" s="9"/>
      <c r="BO1213" s="9"/>
      <c r="BP1213" s="9"/>
      <c r="BQ1213" s="9"/>
      <c r="BR1213" s="9"/>
      <c r="BS1213" s="9"/>
      <c r="BT1213" s="9"/>
      <c r="BU1213" s="9"/>
      <c r="BV1213" s="9"/>
      <c r="BW1213" s="9"/>
      <c r="BX1213" s="9"/>
      <c r="BY1213" s="9"/>
      <c r="BZ1213" s="9"/>
    </row>
    <row r="1214" spans="1:78">
      <c r="A1214" s="50">
        <f t="shared" si="75"/>
        <v>1203</v>
      </c>
      <c r="C1214" s="11" t="str">
        <f>IFERROR(INDEX('     2022    '!D:D,MATCH('Order Summary'!$A1214,'     2022    '!$AN:$AN,0)),"")</f>
        <v/>
      </c>
      <c r="D1214" s="11" t="str">
        <f>IFERROR(INDEX('     2022    '!C:C,MATCH('Order Summary'!$A1214,'     2022    '!$AN:$AN,0)),"")</f>
        <v/>
      </c>
      <c r="E1214" s="11" t="str">
        <f>IFERROR(INDEX('     2022    '!E:E,MATCH('Order Summary'!$A1214,'     2022    '!$AN:$AN,0)),"")</f>
        <v/>
      </c>
      <c r="F1214" s="96">
        <f>IFERROR(INDEX('     2022    '!AY:AY,MATCH($A1214,'     2022    '!$AN:$AN,0)),0)</f>
        <v>0</v>
      </c>
      <c r="G1214" s="180" t="str">
        <f>IFERROR(IF($O$3&gt;68,INDEX('     2022    '!I:I,MATCH($A1214,'     2022    '!$AN:$AN,0))*(1-'     2022    '!$BA$1),INDEX('     2022    '!I:I,MATCH($A1214,'     2022    '!$AN:$AN,0))),"")</f>
        <v/>
      </c>
      <c r="H1214" s="96">
        <f>IFERROR(INDEX('     2022    '!AZ:AZ,MATCH($A1214,'     2022    '!$AN:$AN,0)),0)</f>
        <v>0</v>
      </c>
      <c r="I1214" s="180" t="str">
        <f>IFERROR(IF($O$3&gt;68,INDEX('     2022    '!M:M,MATCH($A1214,'     2022    '!$AN:$AN,0))*(1-'     2022    '!$BA$1),INDEX('     2022    '!M:M,MATCH($A1214,'     2022    '!$AN:$AN,0))),"")</f>
        <v/>
      </c>
      <c r="J1214" s="181">
        <f t="shared" si="73"/>
        <v>0</v>
      </c>
      <c r="K1214" s="182" t="str">
        <f t="shared" si="74"/>
        <v/>
      </c>
      <c r="L1214" s="53"/>
      <c r="M1214" s="52" t="str">
        <f>IFERROR(INDEX('     2022    '!R:R,MATCH('Order Summary'!$A1214,'     2022    '!$AN:$AN,0)),"")</f>
        <v/>
      </c>
      <c r="N1214" s="52" t="str">
        <f>IFERROR(INDEX('     2022    '!V:V,MATCH('Order Summary'!$A1214,'     2022    '!$AN:$AN,0)),"")</f>
        <v/>
      </c>
      <c r="O1214" s="52" t="str">
        <f>IFERROR(INDEX('     2022    '!S:S,MATCH('Order Summary'!$A1214,'     2022    '!$AN:$AN,0)),"")</f>
        <v/>
      </c>
      <c r="P1214" s="96" t="str">
        <f t="shared" si="72"/>
        <v/>
      </c>
      <c r="R1214" s="9"/>
      <c r="S1214" s="9"/>
      <c r="T1214" s="9"/>
      <c r="U1214" s="9"/>
      <c r="V1214" s="9"/>
      <c r="W1214" s="9"/>
      <c r="X1214" s="9"/>
      <c r="Y1214" s="9"/>
      <c r="Z1214" s="9"/>
      <c r="AA1214" s="9"/>
      <c r="AB1214" s="9"/>
      <c r="AC1214" s="9"/>
      <c r="AD1214" s="9"/>
      <c r="AE1214" s="9"/>
      <c r="AF1214" s="9"/>
      <c r="AG1214" s="9"/>
      <c r="AH1214" s="9"/>
      <c r="AI1214" s="9"/>
      <c r="AJ1214" s="9"/>
      <c r="AK1214" s="9"/>
      <c r="AL1214" s="9"/>
      <c r="AM1214" s="9"/>
      <c r="AN1214" s="9"/>
      <c r="AO1214" s="9"/>
      <c r="AP1214" s="9"/>
      <c r="AQ1214" s="9"/>
      <c r="AR1214" s="9"/>
      <c r="AS1214" s="9"/>
      <c r="AT1214" s="9"/>
      <c r="AU1214" s="9"/>
      <c r="AV1214" s="9"/>
      <c r="AW1214" s="9"/>
      <c r="AX1214" s="9"/>
      <c r="AY1214" s="9"/>
      <c r="AZ1214" s="9"/>
      <c r="BA1214" s="9"/>
      <c r="BB1214" s="9"/>
      <c r="BC1214" s="9"/>
      <c r="BD1214" s="9"/>
      <c r="BE1214" s="9"/>
      <c r="BF1214" s="9"/>
      <c r="BG1214" s="9"/>
      <c r="BH1214" s="9"/>
      <c r="BI1214" s="9"/>
      <c r="BJ1214" s="9"/>
      <c r="BK1214" s="9"/>
      <c r="BL1214" s="9"/>
      <c r="BM1214" s="9"/>
      <c r="BN1214" s="9"/>
      <c r="BO1214" s="9"/>
      <c r="BP1214" s="9"/>
      <c r="BQ1214" s="9"/>
      <c r="BR1214" s="9"/>
      <c r="BS1214" s="9"/>
      <c r="BT1214" s="9"/>
      <c r="BU1214" s="9"/>
      <c r="BV1214" s="9"/>
      <c r="BW1214" s="9"/>
      <c r="BX1214" s="9"/>
      <c r="BY1214" s="9"/>
      <c r="BZ1214" s="9"/>
    </row>
    <row r="1215" spans="1:78">
      <c r="A1215" s="50">
        <f t="shared" si="75"/>
        <v>1204</v>
      </c>
      <c r="C1215" s="11" t="str">
        <f>IFERROR(INDEX('     2022    '!D:D,MATCH('Order Summary'!$A1215,'     2022    '!$AN:$AN,0)),"")</f>
        <v/>
      </c>
      <c r="D1215" s="11" t="str">
        <f>IFERROR(INDEX('     2022    '!C:C,MATCH('Order Summary'!$A1215,'     2022    '!$AN:$AN,0)),"")</f>
        <v/>
      </c>
      <c r="E1215" s="11" t="str">
        <f>IFERROR(INDEX('     2022    '!E:E,MATCH('Order Summary'!$A1215,'     2022    '!$AN:$AN,0)),"")</f>
        <v/>
      </c>
      <c r="F1215" s="96">
        <f>IFERROR(INDEX('     2022    '!AY:AY,MATCH($A1215,'     2022    '!$AN:$AN,0)),0)</f>
        <v>0</v>
      </c>
      <c r="G1215" s="180" t="str">
        <f>IFERROR(IF($O$3&gt;68,INDEX('     2022    '!I:I,MATCH($A1215,'     2022    '!$AN:$AN,0))*(1-'     2022    '!$BA$1),INDEX('     2022    '!I:I,MATCH($A1215,'     2022    '!$AN:$AN,0))),"")</f>
        <v/>
      </c>
      <c r="H1215" s="96">
        <f>IFERROR(INDEX('     2022    '!AZ:AZ,MATCH($A1215,'     2022    '!$AN:$AN,0)),0)</f>
        <v>0</v>
      </c>
      <c r="I1215" s="180" t="str">
        <f>IFERROR(IF($O$3&gt;68,INDEX('     2022    '!M:M,MATCH($A1215,'     2022    '!$AN:$AN,0))*(1-'     2022    '!$BA$1),INDEX('     2022    '!M:M,MATCH($A1215,'     2022    '!$AN:$AN,0))),"")</f>
        <v/>
      </c>
      <c r="J1215" s="181">
        <f t="shared" si="73"/>
        <v>0</v>
      </c>
      <c r="K1215" s="182" t="str">
        <f t="shared" si="74"/>
        <v/>
      </c>
      <c r="L1215" s="53"/>
      <c r="M1215" s="52" t="str">
        <f>IFERROR(INDEX('     2022    '!R:R,MATCH('Order Summary'!$A1215,'     2022    '!$AN:$AN,0)),"")</f>
        <v/>
      </c>
      <c r="N1215" s="52" t="str">
        <f>IFERROR(INDEX('     2022    '!V:V,MATCH('Order Summary'!$A1215,'     2022    '!$AN:$AN,0)),"")</f>
        <v/>
      </c>
      <c r="O1215" s="52" t="str">
        <f>IFERROR(INDEX('     2022    '!S:S,MATCH('Order Summary'!$A1215,'     2022    '!$AN:$AN,0)),"")</f>
        <v/>
      </c>
      <c r="P1215" s="96" t="str">
        <f t="shared" si="72"/>
        <v/>
      </c>
      <c r="R1215" s="9"/>
      <c r="S1215" s="9"/>
      <c r="T1215" s="9"/>
      <c r="U1215" s="9"/>
      <c r="V1215" s="9"/>
      <c r="W1215" s="9"/>
      <c r="X1215" s="9"/>
      <c r="Y1215" s="9"/>
      <c r="Z1215" s="9"/>
      <c r="AA1215" s="9"/>
      <c r="AB1215" s="9"/>
      <c r="AC1215" s="9"/>
      <c r="AD1215" s="9"/>
      <c r="AE1215" s="9"/>
      <c r="AF1215" s="9"/>
      <c r="AG1215" s="9"/>
      <c r="AH1215" s="9"/>
      <c r="AI1215" s="9"/>
      <c r="AJ1215" s="9"/>
      <c r="AK1215" s="9"/>
      <c r="AL1215" s="9"/>
      <c r="AM1215" s="9"/>
      <c r="AN1215" s="9"/>
      <c r="AO1215" s="9"/>
      <c r="AP1215" s="9"/>
      <c r="AQ1215" s="9"/>
      <c r="AR1215" s="9"/>
      <c r="AS1215" s="9"/>
      <c r="AT1215" s="9"/>
      <c r="AU1215" s="9"/>
      <c r="AV1215" s="9"/>
      <c r="AW1215" s="9"/>
      <c r="AX1215" s="9"/>
      <c r="AY1215" s="9"/>
      <c r="AZ1215" s="9"/>
      <c r="BA1215" s="9"/>
      <c r="BB1215" s="9"/>
      <c r="BC1215" s="9"/>
      <c r="BD1215" s="9"/>
      <c r="BE1215" s="9"/>
      <c r="BF1215" s="9"/>
      <c r="BG1215" s="9"/>
      <c r="BH1215" s="9"/>
      <c r="BI1215" s="9"/>
      <c r="BJ1215" s="9"/>
      <c r="BK1215" s="9"/>
      <c r="BL1215" s="9"/>
      <c r="BM1215" s="9"/>
      <c r="BN1215" s="9"/>
      <c r="BO1215" s="9"/>
      <c r="BP1215" s="9"/>
      <c r="BQ1215" s="9"/>
      <c r="BR1215" s="9"/>
      <c r="BS1215" s="9"/>
      <c r="BT1215" s="9"/>
      <c r="BU1215" s="9"/>
      <c r="BV1215" s="9"/>
      <c r="BW1215" s="9"/>
      <c r="BX1215" s="9"/>
      <c r="BY1215" s="9"/>
      <c r="BZ1215" s="9"/>
    </row>
    <row r="1216" spans="1:78">
      <c r="A1216" s="50">
        <f t="shared" si="75"/>
        <v>1205</v>
      </c>
      <c r="C1216" s="11" t="str">
        <f>IFERROR(INDEX('     2022    '!D:D,MATCH('Order Summary'!$A1216,'     2022    '!$AN:$AN,0)),"")</f>
        <v/>
      </c>
      <c r="D1216" s="11" t="str">
        <f>IFERROR(INDEX('     2022    '!C:C,MATCH('Order Summary'!$A1216,'     2022    '!$AN:$AN,0)),"")</f>
        <v/>
      </c>
      <c r="E1216" s="11" t="str">
        <f>IFERROR(INDEX('     2022    '!E:E,MATCH('Order Summary'!$A1216,'     2022    '!$AN:$AN,0)),"")</f>
        <v/>
      </c>
      <c r="F1216" s="96">
        <f>IFERROR(INDEX('     2022    '!AY:AY,MATCH($A1216,'     2022    '!$AN:$AN,0)),0)</f>
        <v>0</v>
      </c>
      <c r="G1216" s="180" t="str">
        <f>IFERROR(IF($O$3&gt;68,INDEX('     2022    '!I:I,MATCH($A1216,'     2022    '!$AN:$AN,0))*(1-'     2022    '!$BA$1),INDEX('     2022    '!I:I,MATCH($A1216,'     2022    '!$AN:$AN,0))),"")</f>
        <v/>
      </c>
      <c r="H1216" s="96">
        <f>IFERROR(INDEX('     2022    '!AZ:AZ,MATCH($A1216,'     2022    '!$AN:$AN,0)),0)</f>
        <v>0</v>
      </c>
      <c r="I1216" s="180" t="str">
        <f>IFERROR(IF($O$3&gt;68,INDEX('     2022    '!M:M,MATCH($A1216,'     2022    '!$AN:$AN,0))*(1-'     2022    '!$BA$1),INDEX('     2022    '!M:M,MATCH($A1216,'     2022    '!$AN:$AN,0))),"")</f>
        <v/>
      </c>
      <c r="J1216" s="181">
        <f t="shared" si="73"/>
        <v>0</v>
      </c>
      <c r="K1216" s="182" t="str">
        <f t="shared" si="74"/>
        <v/>
      </c>
      <c r="L1216" s="53"/>
      <c r="M1216" s="52" t="str">
        <f>IFERROR(INDEX('     2022    '!R:R,MATCH('Order Summary'!$A1216,'     2022    '!$AN:$AN,0)),"")</f>
        <v/>
      </c>
      <c r="N1216" s="52" t="str">
        <f>IFERROR(INDEX('     2022    '!V:V,MATCH('Order Summary'!$A1216,'     2022    '!$AN:$AN,0)),"")</f>
        <v/>
      </c>
      <c r="O1216" s="52" t="str">
        <f>IFERROR(INDEX('     2022    '!S:S,MATCH('Order Summary'!$A1216,'     2022    '!$AN:$AN,0)),"")</f>
        <v/>
      </c>
      <c r="P1216" s="96" t="str">
        <f t="shared" si="72"/>
        <v/>
      </c>
      <c r="R1216" s="9"/>
      <c r="S1216" s="9"/>
      <c r="T1216" s="9"/>
      <c r="U1216" s="9"/>
      <c r="V1216" s="9"/>
      <c r="W1216" s="9"/>
      <c r="X1216" s="9"/>
      <c r="Y1216" s="9"/>
      <c r="Z1216" s="9"/>
      <c r="AA1216" s="9"/>
      <c r="AB1216" s="9"/>
      <c r="AC1216" s="9"/>
      <c r="AD1216" s="9"/>
      <c r="AE1216" s="9"/>
      <c r="AF1216" s="9"/>
      <c r="AG1216" s="9"/>
      <c r="AH1216" s="9"/>
      <c r="AI1216" s="9"/>
      <c r="AJ1216" s="9"/>
      <c r="AK1216" s="9"/>
      <c r="AL1216" s="9"/>
      <c r="AM1216" s="9"/>
      <c r="AN1216" s="9"/>
      <c r="AO1216" s="9"/>
      <c r="AP1216" s="9"/>
      <c r="AQ1216" s="9"/>
      <c r="AR1216" s="9"/>
      <c r="AS1216" s="9"/>
      <c r="AT1216" s="9"/>
      <c r="AU1216" s="9"/>
      <c r="AV1216" s="9"/>
      <c r="AW1216" s="9"/>
      <c r="AX1216" s="9"/>
      <c r="AY1216" s="9"/>
      <c r="AZ1216" s="9"/>
      <c r="BA1216" s="9"/>
      <c r="BB1216" s="9"/>
      <c r="BC1216" s="9"/>
      <c r="BD1216" s="9"/>
      <c r="BE1216" s="9"/>
      <c r="BF1216" s="9"/>
      <c r="BG1216" s="9"/>
      <c r="BH1216" s="9"/>
      <c r="BI1216" s="9"/>
      <c r="BJ1216" s="9"/>
      <c r="BK1216" s="9"/>
      <c r="BL1216" s="9"/>
      <c r="BM1216" s="9"/>
      <c r="BN1216" s="9"/>
      <c r="BO1216" s="9"/>
      <c r="BP1216" s="9"/>
      <c r="BQ1216" s="9"/>
      <c r="BR1216" s="9"/>
      <c r="BS1216" s="9"/>
      <c r="BT1216" s="9"/>
      <c r="BU1216" s="9"/>
      <c r="BV1216" s="9"/>
      <c r="BW1216" s="9"/>
      <c r="BX1216" s="9"/>
      <c r="BY1216" s="9"/>
      <c r="BZ1216" s="9"/>
    </row>
    <row r="1217" spans="1:78">
      <c r="A1217" s="50">
        <f t="shared" si="75"/>
        <v>1206</v>
      </c>
      <c r="C1217" s="11" t="str">
        <f>IFERROR(INDEX('     2022    '!D:D,MATCH('Order Summary'!$A1217,'     2022    '!$AN:$AN,0)),"")</f>
        <v/>
      </c>
      <c r="D1217" s="11" t="str">
        <f>IFERROR(INDEX('     2022    '!C:C,MATCH('Order Summary'!$A1217,'     2022    '!$AN:$AN,0)),"")</f>
        <v/>
      </c>
      <c r="E1217" s="11" t="str">
        <f>IFERROR(INDEX('     2022    '!E:E,MATCH('Order Summary'!$A1217,'     2022    '!$AN:$AN,0)),"")</f>
        <v/>
      </c>
      <c r="F1217" s="96">
        <f>IFERROR(INDEX('     2022    '!AY:AY,MATCH($A1217,'     2022    '!$AN:$AN,0)),0)</f>
        <v>0</v>
      </c>
      <c r="G1217" s="180" t="str">
        <f>IFERROR(IF($O$3&gt;68,INDEX('     2022    '!I:I,MATCH($A1217,'     2022    '!$AN:$AN,0))*(1-'     2022    '!$BA$1),INDEX('     2022    '!I:I,MATCH($A1217,'     2022    '!$AN:$AN,0))),"")</f>
        <v/>
      </c>
      <c r="H1217" s="96">
        <f>IFERROR(INDEX('     2022    '!AZ:AZ,MATCH($A1217,'     2022    '!$AN:$AN,0)),0)</f>
        <v>0</v>
      </c>
      <c r="I1217" s="180" t="str">
        <f>IFERROR(IF($O$3&gt;68,INDEX('     2022    '!M:M,MATCH($A1217,'     2022    '!$AN:$AN,0))*(1-'     2022    '!$BA$1),INDEX('     2022    '!M:M,MATCH($A1217,'     2022    '!$AN:$AN,0))),"")</f>
        <v/>
      </c>
      <c r="J1217" s="181">
        <f t="shared" si="73"/>
        <v>0</v>
      </c>
      <c r="K1217" s="182" t="str">
        <f t="shared" si="74"/>
        <v/>
      </c>
      <c r="L1217" s="53"/>
      <c r="M1217" s="52" t="str">
        <f>IFERROR(INDEX('     2022    '!R:R,MATCH('Order Summary'!$A1217,'     2022    '!$AN:$AN,0)),"")</f>
        <v/>
      </c>
      <c r="N1217" s="52" t="str">
        <f>IFERROR(INDEX('     2022    '!V:V,MATCH('Order Summary'!$A1217,'     2022    '!$AN:$AN,0)),"")</f>
        <v/>
      </c>
      <c r="O1217" s="52" t="str">
        <f>IFERROR(INDEX('     2022    '!S:S,MATCH('Order Summary'!$A1217,'     2022    '!$AN:$AN,0)),"")</f>
        <v/>
      </c>
      <c r="P1217" s="96" t="str">
        <f t="shared" si="72"/>
        <v/>
      </c>
      <c r="R1217" s="9"/>
      <c r="S1217" s="9"/>
      <c r="T1217" s="9"/>
      <c r="U1217" s="9"/>
      <c r="V1217" s="9"/>
      <c r="W1217" s="9"/>
      <c r="X1217" s="9"/>
      <c r="Y1217" s="9"/>
      <c r="Z1217" s="9"/>
      <c r="AA1217" s="9"/>
      <c r="AB1217" s="9"/>
      <c r="AC1217" s="9"/>
      <c r="AD1217" s="9"/>
      <c r="AE1217" s="9"/>
      <c r="AF1217" s="9"/>
      <c r="AG1217" s="9"/>
      <c r="AH1217" s="9"/>
      <c r="AI1217" s="9"/>
      <c r="AJ1217" s="9"/>
      <c r="AK1217" s="9"/>
      <c r="AL1217" s="9"/>
      <c r="AM1217" s="9"/>
      <c r="AN1217" s="9"/>
      <c r="AO1217" s="9"/>
      <c r="AP1217" s="9"/>
      <c r="AQ1217" s="9"/>
      <c r="AR1217" s="9"/>
      <c r="AS1217" s="9"/>
      <c r="AT1217" s="9"/>
      <c r="AU1217" s="9"/>
      <c r="AV1217" s="9"/>
      <c r="AW1217" s="9"/>
      <c r="AX1217" s="9"/>
      <c r="AY1217" s="9"/>
      <c r="AZ1217" s="9"/>
      <c r="BA1217" s="9"/>
      <c r="BB1217" s="9"/>
      <c r="BC1217" s="9"/>
      <c r="BD1217" s="9"/>
      <c r="BE1217" s="9"/>
      <c r="BF1217" s="9"/>
      <c r="BG1217" s="9"/>
      <c r="BH1217" s="9"/>
      <c r="BI1217" s="9"/>
      <c r="BJ1217" s="9"/>
      <c r="BK1217" s="9"/>
      <c r="BL1217" s="9"/>
      <c r="BM1217" s="9"/>
      <c r="BN1217" s="9"/>
      <c r="BO1217" s="9"/>
      <c r="BP1217" s="9"/>
      <c r="BQ1217" s="9"/>
      <c r="BR1217" s="9"/>
      <c r="BS1217" s="9"/>
      <c r="BT1217" s="9"/>
      <c r="BU1217" s="9"/>
      <c r="BV1217" s="9"/>
      <c r="BW1217" s="9"/>
      <c r="BX1217" s="9"/>
      <c r="BY1217" s="9"/>
      <c r="BZ1217" s="9"/>
    </row>
    <row r="1218" spans="1:78">
      <c r="A1218" s="50">
        <f t="shared" si="75"/>
        <v>1207</v>
      </c>
      <c r="C1218" s="11" t="str">
        <f>IFERROR(INDEX('     2022    '!D:D,MATCH('Order Summary'!$A1218,'     2022    '!$AN:$AN,0)),"")</f>
        <v/>
      </c>
      <c r="D1218" s="11" t="str">
        <f>IFERROR(INDEX('     2022    '!C:C,MATCH('Order Summary'!$A1218,'     2022    '!$AN:$AN,0)),"")</f>
        <v/>
      </c>
      <c r="E1218" s="11" t="str">
        <f>IFERROR(INDEX('     2022    '!E:E,MATCH('Order Summary'!$A1218,'     2022    '!$AN:$AN,0)),"")</f>
        <v/>
      </c>
      <c r="F1218" s="96">
        <f>IFERROR(INDEX('     2022    '!AY:AY,MATCH($A1218,'     2022    '!$AN:$AN,0)),0)</f>
        <v>0</v>
      </c>
      <c r="G1218" s="180" t="str">
        <f>IFERROR(IF($O$3&gt;68,INDEX('     2022    '!I:I,MATCH($A1218,'     2022    '!$AN:$AN,0))*(1-'     2022    '!$BA$1),INDEX('     2022    '!I:I,MATCH($A1218,'     2022    '!$AN:$AN,0))),"")</f>
        <v/>
      </c>
      <c r="H1218" s="96">
        <f>IFERROR(INDEX('     2022    '!AZ:AZ,MATCH($A1218,'     2022    '!$AN:$AN,0)),0)</f>
        <v>0</v>
      </c>
      <c r="I1218" s="180" t="str">
        <f>IFERROR(IF($O$3&gt;68,INDEX('     2022    '!M:M,MATCH($A1218,'     2022    '!$AN:$AN,0))*(1-'     2022    '!$BA$1),INDEX('     2022    '!M:M,MATCH($A1218,'     2022    '!$AN:$AN,0))),"")</f>
        <v/>
      </c>
      <c r="J1218" s="181">
        <f t="shared" si="73"/>
        <v>0</v>
      </c>
      <c r="K1218" s="182" t="str">
        <f t="shared" si="74"/>
        <v/>
      </c>
      <c r="L1218" s="53"/>
      <c r="M1218" s="52" t="str">
        <f>IFERROR(INDEX('     2022    '!R:R,MATCH('Order Summary'!$A1218,'     2022    '!$AN:$AN,0)),"")</f>
        <v/>
      </c>
      <c r="N1218" s="52" t="str">
        <f>IFERROR(INDEX('     2022    '!V:V,MATCH('Order Summary'!$A1218,'     2022    '!$AN:$AN,0)),"")</f>
        <v/>
      </c>
      <c r="O1218" s="52" t="str">
        <f>IFERROR(INDEX('     2022    '!S:S,MATCH('Order Summary'!$A1218,'     2022    '!$AN:$AN,0)),"")</f>
        <v/>
      </c>
      <c r="P1218" s="96" t="str">
        <f t="shared" si="72"/>
        <v/>
      </c>
      <c r="R1218" s="9"/>
      <c r="S1218" s="9"/>
      <c r="T1218" s="9"/>
      <c r="U1218" s="9"/>
      <c r="V1218" s="9"/>
      <c r="W1218" s="9"/>
      <c r="X1218" s="9"/>
      <c r="Y1218" s="9"/>
      <c r="Z1218" s="9"/>
      <c r="AA1218" s="9"/>
      <c r="AB1218" s="9"/>
      <c r="AC1218" s="9"/>
      <c r="AD1218" s="9"/>
      <c r="AE1218" s="9"/>
      <c r="AF1218" s="9"/>
      <c r="AG1218" s="9"/>
      <c r="AH1218" s="9"/>
      <c r="AI1218" s="9"/>
      <c r="AJ1218" s="9"/>
      <c r="AK1218" s="9"/>
      <c r="AL1218" s="9"/>
      <c r="AM1218" s="9"/>
      <c r="AN1218" s="9"/>
      <c r="AO1218" s="9"/>
      <c r="AP1218" s="9"/>
      <c r="AQ1218" s="9"/>
      <c r="AR1218" s="9"/>
      <c r="AS1218" s="9"/>
      <c r="AT1218" s="9"/>
      <c r="AU1218" s="9"/>
      <c r="AV1218" s="9"/>
      <c r="AW1218" s="9"/>
      <c r="AX1218" s="9"/>
      <c r="AY1218" s="9"/>
      <c r="AZ1218" s="9"/>
      <c r="BA1218" s="9"/>
      <c r="BB1218" s="9"/>
      <c r="BC1218" s="9"/>
      <c r="BD1218" s="9"/>
      <c r="BE1218" s="9"/>
      <c r="BF1218" s="9"/>
      <c r="BG1218" s="9"/>
      <c r="BH1218" s="9"/>
      <c r="BI1218" s="9"/>
      <c r="BJ1218" s="9"/>
      <c r="BK1218" s="9"/>
      <c r="BL1218" s="9"/>
      <c r="BM1218" s="9"/>
      <c r="BN1218" s="9"/>
      <c r="BO1218" s="9"/>
      <c r="BP1218" s="9"/>
      <c r="BQ1218" s="9"/>
      <c r="BR1218" s="9"/>
      <c r="BS1218" s="9"/>
      <c r="BT1218" s="9"/>
      <c r="BU1218" s="9"/>
      <c r="BV1218" s="9"/>
      <c r="BW1218" s="9"/>
      <c r="BX1218" s="9"/>
      <c r="BY1218" s="9"/>
      <c r="BZ1218" s="9"/>
    </row>
    <row r="1219" spans="1:78">
      <c r="A1219" s="50">
        <f t="shared" si="75"/>
        <v>1208</v>
      </c>
      <c r="C1219" s="11" t="str">
        <f>IFERROR(INDEX('     2022    '!D:D,MATCH('Order Summary'!$A1219,'     2022    '!$AN:$AN,0)),"")</f>
        <v/>
      </c>
      <c r="D1219" s="11" t="str">
        <f>IFERROR(INDEX('     2022    '!C:C,MATCH('Order Summary'!$A1219,'     2022    '!$AN:$AN,0)),"")</f>
        <v/>
      </c>
      <c r="E1219" s="11" t="str">
        <f>IFERROR(INDEX('     2022    '!E:E,MATCH('Order Summary'!$A1219,'     2022    '!$AN:$AN,0)),"")</f>
        <v/>
      </c>
      <c r="F1219" s="96">
        <f>IFERROR(INDEX('     2022    '!AY:AY,MATCH($A1219,'     2022    '!$AN:$AN,0)),0)</f>
        <v>0</v>
      </c>
      <c r="G1219" s="180" t="str">
        <f>IFERROR(IF($O$3&gt;68,INDEX('     2022    '!I:I,MATCH($A1219,'     2022    '!$AN:$AN,0))*(1-'     2022    '!$BA$1),INDEX('     2022    '!I:I,MATCH($A1219,'     2022    '!$AN:$AN,0))),"")</f>
        <v/>
      </c>
      <c r="H1219" s="96">
        <f>IFERROR(INDEX('     2022    '!AZ:AZ,MATCH($A1219,'     2022    '!$AN:$AN,0)),0)</f>
        <v>0</v>
      </c>
      <c r="I1219" s="180" t="str">
        <f>IFERROR(IF($O$3&gt;68,INDEX('     2022    '!M:M,MATCH($A1219,'     2022    '!$AN:$AN,0))*(1-'     2022    '!$BA$1),INDEX('     2022    '!M:M,MATCH($A1219,'     2022    '!$AN:$AN,0))),"")</f>
        <v/>
      </c>
      <c r="J1219" s="181">
        <f t="shared" si="73"/>
        <v>0</v>
      </c>
      <c r="K1219" s="182" t="str">
        <f t="shared" si="74"/>
        <v/>
      </c>
      <c r="L1219" s="53"/>
      <c r="M1219" s="52" t="str">
        <f>IFERROR(INDEX('     2022    '!R:R,MATCH('Order Summary'!$A1219,'     2022    '!$AN:$AN,0)),"")</f>
        <v/>
      </c>
      <c r="N1219" s="52" t="str">
        <f>IFERROR(INDEX('     2022    '!V:V,MATCH('Order Summary'!$A1219,'     2022    '!$AN:$AN,0)),"")</f>
        <v/>
      </c>
      <c r="O1219" s="52" t="str">
        <f>IFERROR(INDEX('     2022    '!S:S,MATCH('Order Summary'!$A1219,'     2022    '!$AN:$AN,0)),"")</f>
        <v/>
      </c>
      <c r="P1219" s="96" t="str">
        <f t="shared" si="72"/>
        <v/>
      </c>
      <c r="R1219" s="9"/>
      <c r="S1219" s="9"/>
      <c r="T1219" s="9"/>
      <c r="U1219" s="9"/>
      <c r="V1219" s="9"/>
      <c r="W1219" s="9"/>
      <c r="X1219" s="9"/>
      <c r="Y1219" s="9"/>
      <c r="Z1219" s="9"/>
      <c r="AA1219" s="9"/>
      <c r="AB1219" s="9"/>
      <c r="AC1219" s="9"/>
      <c r="AD1219" s="9"/>
      <c r="AE1219" s="9"/>
      <c r="AF1219" s="9"/>
      <c r="AG1219" s="9"/>
      <c r="AH1219" s="9"/>
      <c r="AI1219" s="9"/>
      <c r="AJ1219" s="9"/>
      <c r="AK1219" s="9"/>
      <c r="AL1219" s="9"/>
      <c r="AM1219" s="9"/>
      <c r="AN1219" s="9"/>
      <c r="AO1219" s="9"/>
      <c r="AP1219" s="9"/>
      <c r="AQ1219" s="9"/>
      <c r="AR1219" s="9"/>
      <c r="AS1219" s="9"/>
      <c r="AT1219" s="9"/>
      <c r="AU1219" s="9"/>
      <c r="AV1219" s="9"/>
      <c r="AW1219" s="9"/>
      <c r="AX1219" s="9"/>
      <c r="AY1219" s="9"/>
      <c r="AZ1219" s="9"/>
      <c r="BA1219" s="9"/>
      <c r="BB1219" s="9"/>
      <c r="BC1219" s="9"/>
      <c r="BD1219" s="9"/>
      <c r="BE1219" s="9"/>
      <c r="BF1219" s="9"/>
      <c r="BG1219" s="9"/>
      <c r="BH1219" s="9"/>
      <c r="BI1219" s="9"/>
      <c r="BJ1219" s="9"/>
      <c r="BK1219" s="9"/>
      <c r="BL1219" s="9"/>
      <c r="BM1219" s="9"/>
      <c r="BN1219" s="9"/>
      <c r="BO1219" s="9"/>
      <c r="BP1219" s="9"/>
      <c r="BQ1219" s="9"/>
      <c r="BR1219" s="9"/>
      <c r="BS1219" s="9"/>
      <c r="BT1219" s="9"/>
      <c r="BU1219" s="9"/>
      <c r="BV1219" s="9"/>
      <c r="BW1219" s="9"/>
      <c r="BX1219" s="9"/>
      <c r="BY1219" s="9"/>
      <c r="BZ1219" s="9"/>
    </row>
    <row r="1220" spans="1:78">
      <c r="A1220" s="50">
        <f t="shared" si="75"/>
        <v>1209</v>
      </c>
      <c r="C1220" s="11" t="str">
        <f>IFERROR(INDEX('     2022    '!D:D,MATCH('Order Summary'!$A1220,'     2022    '!$AN:$AN,0)),"")</f>
        <v/>
      </c>
      <c r="D1220" s="11" t="str">
        <f>IFERROR(INDEX('     2022    '!C:C,MATCH('Order Summary'!$A1220,'     2022    '!$AN:$AN,0)),"")</f>
        <v/>
      </c>
      <c r="E1220" s="11" t="str">
        <f>IFERROR(INDEX('     2022    '!E:E,MATCH('Order Summary'!$A1220,'     2022    '!$AN:$AN,0)),"")</f>
        <v/>
      </c>
      <c r="F1220" s="96">
        <f>IFERROR(INDEX('     2022    '!AY:AY,MATCH($A1220,'     2022    '!$AN:$AN,0)),0)</f>
        <v>0</v>
      </c>
      <c r="G1220" s="180" t="str">
        <f>IFERROR(IF($O$3&gt;68,INDEX('     2022    '!I:I,MATCH($A1220,'     2022    '!$AN:$AN,0))*(1-'     2022    '!$BA$1),INDEX('     2022    '!I:I,MATCH($A1220,'     2022    '!$AN:$AN,0))),"")</f>
        <v/>
      </c>
      <c r="H1220" s="96">
        <f>IFERROR(INDEX('     2022    '!AZ:AZ,MATCH($A1220,'     2022    '!$AN:$AN,0)),0)</f>
        <v>0</v>
      </c>
      <c r="I1220" s="180" t="str">
        <f>IFERROR(IF($O$3&gt;68,INDEX('     2022    '!M:M,MATCH($A1220,'     2022    '!$AN:$AN,0))*(1-'     2022    '!$BA$1),INDEX('     2022    '!M:M,MATCH($A1220,'     2022    '!$AN:$AN,0))),"")</f>
        <v/>
      </c>
      <c r="J1220" s="181">
        <f t="shared" si="73"/>
        <v>0</v>
      </c>
      <c r="K1220" s="182" t="str">
        <f t="shared" si="74"/>
        <v/>
      </c>
      <c r="L1220" s="53"/>
      <c r="M1220" s="52" t="str">
        <f>IFERROR(INDEX('     2022    '!R:R,MATCH('Order Summary'!$A1220,'     2022    '!$AN:$AN,0)),"")</f>
        <v/>
      </c>
      <c r="N1220" s="52" t="str">
        <f>IFERROR(INDEX('     2022    '!V:V,MATCH('Order Summary'!$A1220,'     2022    '!$AN:$AN,0)),"")</f>
        <v/>
      </c>
      <c r="O1220" s="52" t="str">
        <f>IFERROR(INDEX('     2022    '!S:S,MATCH('Order Summary'!$A1220,'     2022    '!$AN:$AN,0)),"")</f>
        <v/>
      </c>
      <c r="P1220" s="96" t="str">
        <f t="shared" si="72"/>
        <v/>
      </c>
      <c r="R1220" s="9"/>
      <c r="S1220" s="9"/>
      <c r="T1220" s="9"/>
      <c r="U1220" s="9"/>
      <c r="V1220" s="9"/>
      <c r="W1220" s="9"/>
      <c r="X1220" s="9"/>
      <c r="Y1220" s="9"/>
      <c r="Z1220" s="9"/>
      <c r="AA1220" s="9"/>
      <c r="AB1220" s="9"/>
      <c r="AC1220" s="9"/>
      <c r="AD1220" s="9"/>
      <c r="AE1220" s="9"/>
      <c r="AF1220" s="9"/>
      <c r="AG1220" s="9"/>
      <c r="AH1220" s="9"/>
      <c r="AI1220" s="9"/>
      <c r="AJ1220" s="9"/>
      <c r="AK1220" s="9"/>
      <c r="AL1220" s="9"/>
      <c r="AM1220" s="9"/>
      <c r="AN1220" s="9"/>
      <c r="AO1220" s="9"/>
      <c r="AP1220" s="9"/>
      <c r="AQ1220" s="9"/>
      <c r="AR1220" s="9"/>
      <c r="AS1220" s="9"/>
      <c r="AT1220" s="9"/>
      <c r="AU1220" s="9"/>
      <c r="AV1220" s="9"/>
      <c r="AW1220" s="9"/>
      <c r="AX1220" s="9"/>
      <c r="AY1220" s="9"/>
      <c r="AZ1220" s="9"/>
      <c r="BA1220" s="9"/>
      <c r="BB1220" s="9"/>
      <c r="BC1220" s="9"/>
      <c r="BD1220" s="9"/>
      <c r="BE1220" s="9"/>
      <c r="BF1220" s="9"/>
      <c r="BG1220" s="9"/>
      <c r="BH1220" s="9"/>
      <c r="BI1220" s="9"/>
      <c r="BJ1220" s="9"/>
      <c r="BK1220" s="9"/>
      <c r="BL1220" s="9"/>
      <c r="BM1220" s="9"/>
      <c r="BN1220" s="9"/>
      <c r="BO1220" s="9"/>
      <c r="BP1220" s="9"/>
      <c r="BQ1220" s="9"/>
      <c r="BR1220" s="9"/>
      <c r="BS1220" s="9"/>
      <c r="BT1220" s="9"/>
      <c r="BU1220" s="9"/>
      <c r="BV1220" s="9"/>
      <c r="BW1220" s="9"/>
      <c r="BX1220" s="9"/>
      <c r="BY1220" s="9"/>
      <c r="BZ1220" s="9"/>
    </row>
    <row r="1221" spans="1:78">
      <c r="A1221" s="50">
        <f t="shared" si="75"/>
        <v>1210</v>
      </c>
      <c r="C1221" s="11" t="str">
        <f>IFERROR(INDEX('     2022    '!D:D,MATCH('Order Summary'!$A1221,'     2022    '!$AN:$AN,0)),"")</f>
        <v/>
      </c>
      <c r="D1221" s="11" t="str">
        <f>IFERROR(INDEX('     2022    '!C:C,MATCH('Order Summary'!$A1221,'     2022    '!$AN:$AN,0)),"")</f>
        <v/>
      </c>
      <c r="E1221" s="11" t="str">
        <f>IFERROR(INDEX('     2022    '!E:E,MATCH('Order Summary'!$A1221,'     2022    '!$AN:$AN,0)),"")</f>
        <v/>
      </c>
      <c r="F1221" s="96">
        <f>IFERROR(INDEX('     2022    '!AY:AY,MATCH($A1221,'     2022    '!$AN:$AN,0)),0)</f>
        <v>0</v>
      </c>
      <c r="G1221" s="180" t="str">
        <f>IFERROR(IF($O$3&gt;68,INDEX('     2022    '!I:I,MATCH($A1221,'     2022    '!$AN:$AN,0))*(1-'     2022    '!$BA$1),INDEX('     2022    '!I:I,MATCH($A1221,'     2022    '!$AN:$AN,0))),"")</f>
        <v/>
      </c>
      <c r="H1221" s="96">
        <f>IFERROR(INDEX('     2022    '!AZ:AZ,MATCH($A1221,'     2022    '!$AN:$AN,0)),0)</f>
        <v>0</v>
      </c>
      <c r="I1221" s="180" t="str">
        <f>IFERROR(IF($O$3&gt;68,INDEX('     2022    '!M:M,MATCH($A1221,'     2022    '!$AN:$AN,0))*(1-'     2022    '!$BA$1),INDEX('     2022    '!M:M,MATCH($A1221,'     2022    '!$AN:$AN,0))),"")</f>
        <v/>
      </c>
      <c r="J1221" s="181">
        <f t="shared" si="73"/>
        <v>0</v>
      </c>
      <c r="K1221" s="182" t="str">
        <f t="shared" si="74"/>
        <v/>
      </c>
      <c r="L1221" s="53"/>
      <c r="M1221" s="52" t="str">
        <f>IFERROR(INDEX('     2022    '!R:R,MATCH('Order Summary'!$A1221,'     2022    '!$AN:$AN,0)),"")</f>
        <v/>
      </c>
      <c r="N1221" s="52" t="str">
        <f>IFERROR(INDEX('     2022    '!V:V,MATCH('Order Summary'!$A1221,'     2022    '!$AN:$AN,0)),"")</f>
        <v/>
      </c>
      <c r="O1221" s="52" t="str">
        <f>IFERROR(INDEX('     2022    '!S:S,MATCH('Order Summary'!$A1221,'     2022    '!$AN:$AN,0)),"")</f>
        <v/>
      </c>
      <c r="P1221" s="96" t="str">
        <f t="shared" si="72"/>
        <v/>
      </c>
      <c r="R1221" s="9"/>
      <c r="S1221" s="9"/>
      <c r="T1221" s="9"/>
      <c r="U1221" s="9"/>
      <c r="V1221" s="9"/>
      <c r="W1221" s="9"/>
      <c r="X1221" s="9"/>
      <c r="Y1221" s="9"/>
      <c r="Z1221" s="9"/>
      <c r="AA1221" s="9"/>
      <c r="AB1221" s="9"/>
      <c r="AC1221" s="9"/>
      <c r="AD1221" s="9"/>
      <c r="AE1221" s="9"/>
      <c r="AF1221" s="9"/>
      <c r="AG1221" s="9"/>
      <c r="AH1221" s="9"/>
      <c r="AI1221" s="9"/>
      <c r="AJ1221" s="9"/>
      <c r="AK1221" s="9"/>
      <c r="AL1221" s="9"/>
      <c r="AM1221" s="9"/>
      <c r="AN1221" s="9"/>
      <c r="AO1221" s="9"/>
      <c r="AP1221" s="9"/>
      <c r="AQ1221" s="9"/>
      <c r="AR1221" s="9"/>
      <c r="AS1221" s="9"/>
      <c r="AT1221" s="9"/>
      <c r="AU1221" s="9"/>
      <c r="AV1221" s="9"/>
      <c r="AW1221" s="9"/>
      <c r="AX1221" s="9"/>
      <c r="AY1221" s="9"/>
      <c r="AZ1221" s="9"/>
      <c r="BA1221" s="9"/>
      <c r="BB1221" s="9"/>
      <c r="BC1221" s="9"/>
      <c r="BD1221" s="9"/>
      <c r="BE1221" s="9"/>
      <c r="BF1221" s="9"/>
      <c r="BG1221" s="9"/>
      <c r="BH1221" s="9"/>
      <c r="BI1221" s="9"/>
      <c r="BJ1221" s="9"/>
      <c r="BK1221" s="9"/>
      <c r="BL1221" s="9"/>
      <c r="BM1221" s="9"/>
      <c r="BN1221" s="9"/>
      <c r="BO1221" s="9"/>
      <c r="BP1221" s="9"/>
      <c r="BQ1221" s="9"/>
      <c r="BR1221" s="9"/>
      <c r="BS1221" s="9"/>
      <c r="BT1221" s="9"/>
      <c r="BU1221" s="9"/>
      <c r="BV1221" s="9"/>
      <c r="BW1221" s="9"/>
      <c r="BX1221" s="9"/>
      <c r="BY1221" s="9"/>
      <c r="BZ1221" s="9"/>
    </row>
    <row r="1222" spans="1:78">
      <c r="A1222" s="50">
        <f t="shared" si="75"/>
        <v>1211</v>
      </c>
      <c r="C1222" s="11" t="str">
        <f>IFERROR(INDEX('     2022    '!D:D,MATCH('Order Summary'!$A1222,'     2022    '!$AN:$AN,0)),"")</f>
        <v/>
      </c>
      <c r="D1222" s="11" t="str">
        <f>IFERROR(INDEX('     2022    '!C:C,MATCH('Order Summary'!$A1222,'     2022    '!$AN:$AN,0)),"")</f>
        <v/>
      </c>
      <c r="E1222" s="11" t="str">
        <f>IFERROR(INDEX('     2022    '!E:E,MATCH('Order Summary'!$A1222,'     2022    '!$AN:$AN,0)),"")</f>
        <v/>
      </c>
      <c r="F1222" s="96">
        <f>IFERROR(INDEX('     2022    '!AY:AY,MATCH($A1222,'     2022    '!$AN:$AN,0)),0)</f>
        <v>0</v>
      </c>
      <c r="G1222" s="180" t="str">
        <f>IFERROR(IF($O$3&gt;68,INDEX('     2022    '!I:I,MATCH($A1222,'     2022    '!$AN:$AN,0))*(1-'     2022    '!$BA$1),INDEX('     2022    '!I:I,MATCH($A1222,'     2022    '!$AN:$AN,0))),"")</f>
        <v/>
      </c>
      <c r="H1222" s="96">
        <f>IFERROR(INDEX('     2022    '!AZ:AZ,MATCH($A1222,'     2022    '!$AN:$AN,0)),0)</f>
        <v>0</v>
      </c>
      <c r="I1222" s="180" t="str">
        <f>IFERROR(IF($O$3&gt;68,INDEX('     2022    '!M:M,MATCH($A1222,'     2022    '!$AN:$AN,0))*(1-'     2022    '!$BA$1),INDEX('     2022    '!M:M,MATCH($A1222,'     2022    '!$AN:$AN,0))),"")</f>
        <v/>
      </c>
      <c r="J1222" s="181">
        <f t="shared" si="73"/>
        <v>0</v>
      </c>
      <c r="K1222" s="182" t="str">
        <f t="shared" si="74"/>
        <v/>
      </c>
      <c r="L1222" s="53"/>
      <c r="M1222" s="52" t="str">
        <f>IFERROR(INDEX('     2022    '!R:R,MATCH('Order Summary'!$A1222,'     2022    '!$AN:$AN,0)),"")</f>
        <v/>
      </c>
      <c r="N1222" s="52" t="str">
        <f>IFERROR(INDEX('     2022    '!V:V,MATCH('Order Summary'!$A1222,'     2022    '!$AN:$AN,0)),"")</f>
        <v/>
      </c>
      <c r="O1222" s="52" t="str">
        <f>IFERROR(INDEX('     2022    '!S:S,MATCH('Order Summary'!$A1222,'     2022    '!$AN:$AN,0)),"")</f>
        <v/>
      </c>
      <c r="P1222" s="96" t="str">
        <f t="shared" si="72"/>
        <v/>
      </c>
      <c r="R1222" s="9"/>
      <c r="S1222" s="9"/>
      <c r="T1222" s="9"/>
      <c r="U1222" s="9"/>
      <c r="V1222" s="9"/>
      <c r="W1222" s="9"/>
      <c r="X1222" s="9"/>
      <c r="Y1222" s="9"/>
      <c r="Z1222" s="9"/>
      <c r="AA1222" s="9"/>
      <c r="AB1222" s="9"/>
      <c r="AC1222" s="9"/>
      <c r="AD1222" s="9"/>
      <c r="AE1222" s="9"/>
      <c r="AF1222" s="9"/>
      <c r="AG1222" s="9"/>
      <c r="AH1222" s="9"/>
      <c r="AI1222" s="9"/>
      <c r="AJ1222" s="9"/>
      <c r="AK1222" s="9"/>
      <c r="AL1222" s="9"/>
      <c r="AM1222" s="9"/>
      <c r="AN1222" s="9"/>
      <c r="AO1222" s="9"/>
      <c r="AP1222" s="9"/>
      <c r="AQ1222" s="9"/>
      <c r="AR1222" s="9"/>
      <c r="AS1222" s="9"/>
      <c r="AT1222" s="9"/>
      <c r="AU1222" s="9"/>
      <c r="AV1222" s="9"/>
      <c r="AW1222" s="9"/>
      <c r="AX1222" s="9"/>
      <c r="AY1222" s="9"/>
      <c r="AZ1222" s="9"/>
      <c r="BA1222" s="9"/>
      <c r="BB1222" s="9"/>
      <c r="BC1222" s="9"/>
      <c r="BD1222" s="9"/>
      <c r="BE1222" s="9"/>
      <c r="BF1222" s="9"/>
      <c r="BG1222" s="9"/>
      <c r="BH1222" s="9"/>
      <c r="BI1222" s="9"/>
      <c r="BJ1222" s="9"/>
      <c r="BK1222" s="9"/>
      <c r="BL1222" s="9"/>
      <c r="BM1222" s="9"/>
      <c r="BN1222" s="9"/>
      <c r="BO1222" s="9"/>
      <c r="BP1222" s="9"/>
      <c r="BQ1222" s="9"/>
      <c r="BR1222" s="9"/>
      <c r="BS1222" s="9"/>
      <c r="BT1222" s="9"/>
      <c r="BU1222" s="9"/>
      <c r="BV1222" s="9"/>
      <c r="BW1222" s="9"/>
      <c r="BX1222" s="9"/>
      <c r="BY1222" s="9"/>
      <c r="BZ1222" s="9"/>
    </row>
    <row r="1223" spans="1:78">
      <c r="A1223" s="50">
        <f t="shared" si="75"/>
        <v>1212</v>
      </c>
      <c r="C1223" s="11" t="str">
        <f>IFERROR(INDEX('     2022    '!D:D,MATCH('Order Summary'!$A1223,'     2022    '!$AN:$AN,0)),"")</f>
        <v/>
      </c>
      <c r="D1223" s="11" t="str">
        <f>IFERROR(INDEX('     2022    '!C:C,MATCH('Order Summary'!$A1223,'     2022    '!$AN:$AN,0)),"")</f>
        <v/>
      </c>
      <c r="E1223" s="11" t="str">
        <f>IFERROR(INDEX('     2022    '!E:E,MATCH('Order Summary'!$A1223,'     2022    '!$AN:$AN,0)),"")</f>
        <v/>
      </c>
      <c r="F1223" s="96">
        <f>IFERROR(INDEX('     2022    '!AY:AY,MATCH($A1223,'     2022    '!$AN:$AN,0)),0)</f>
        <v>0</v>
      </c>
      <c r="G1223" s="180" t="str">
        <f>IFERROR(IF($O$3&gt;68,INDEX('     2022    '!I:I,MATCH($A1223,'     2022    '!$AN:$AN,0))*(1-'     2022    '!$BA$1),INDEX('     2022    '!I:I,MATCH($A1223,'     2022    '!$AN:$AN,0))),"")</f>
        <v/>
      </c>
      <c r="H1223" s="96">
        <f>IFERROR(INDEX('     2022    '!AZ:AZ,MATCH($A1223,'     2022    '!$AN:$AN,0)),0)</f>
        <v>0</v>
      </c>
      <c r="I1223" s="180" t="str">
        <f>IFERROR(IF($O$3&gt;68,INDEX('     2022    '!M:M,MATCH($A1223,'     2022    '!$AN:$AN,0))*(1-'     2022    '!$BA$1),INDEX('     2022    '!M:M,MATCH($A1223,'     2022    '!$AN:$AN,0))),"")</f>
        <v/>
      </c>
      <c r="J1223" s="181">
        <f t="shared" si="73"/>
        <v>0</v>
      </c>
      <c r="K1223" s="182" t="str">
        <f t="shared" si="74"/>
        <v/>
      </c>
      <c r="L1223" s="53"/>
      <c r="M1223" s="52" t="str">
        <f>IFERROR(INDEX('     2022    '!R:R,MATCH('Order Summary'!$A1223,'     2022    '!$AN:$AN,0)),"")</f>
        <v/>
      </c>
      <c r="N1223" s="52" t="str">
        <f>IFERROR(INDEX('     2022    '!V:V,MATCH('Order Summary'!$A1223,'     2022    '!$AN:$AN,0)),"")</f>
        <v/>
      </c>
      <c r="O1223" s="52" t="str">
        <f>IFERROR(INDEX('     2022    '!S:S,MATCH('Order Summary'!$A1223,'     2022    '!$AN:$AN,0)),"")</f>
        <v/>
      </c>
      <c r="P1223" s="96" t="str">
        <f t="shared" si="72"/>
        <v/>
      </c>
      <c r="R1223" s="9"/>
      <c r="S1223" s="9"/>
      <c r="T1223" s="9"/>
      <c r="U1223" s="9"/>
      <c r="V1223" s="9"/>
      <c r="W1223" s="9"/>
      <c r="X1223" s="9"/>
      <c r="Y1223" s="9"/>
      <c r="Z1223" s="9"/>
      <c r="AA1223" s="9"/>
      <c r="AB1223" s="9"/>
      <c r="AC1223" s="9"/>
      <c r="AD1223" s="9"/>
      <c r="AE1223" s="9"/>
      <c r="AF1223" s="9"/>
      <c r="AG1223" s="9"/>
      <c r="AH1223" s="9"/>
      <c r="AI1223" s="9"/>
      <c r="AJ1223" s="9"/>
      <c r="AK1223" s="9"/>
      <c r="AL1223" s="9"/>
      <c r="AM1223" s="9"/>
      <c r="AN1223" s="9"/>
      <c r="AO1223" s="9"/>
      <c r="AP1223" s="9"/>
      <c r="AQ1223" s="9"/>
      <c r="AR1223" s="9"/>
      <c r="AS1223" s="9"/>
      <c r="AT1223" s="9"/>
      <c r="AU1223" s="9"/>
      <c r="AV1223" s="9"/>
      <c r="AW1223" s="9"/>
      <c r="AX1223" s="9"/>
      <c r="AY1223" s="9"/>
      <c r="AZ1223" s="9"/>
      <c r="BA1223" s="9"/>
      <c r="BB1223" s="9"/>
      <c r="BC1223" s="9"/>
      <c r="BD1223" s="9"/>
      <c r="BE1223" s="9"/>
      <c r="BF1223" s="9"/>
      <c r="BG1223" s="9"/>
      <c r="BH1223" s="9"/>
      <c r="BI1223" s="9"/>
      <c r="BJ1223" s="9"/>
      <c r="BK1223" s="9"/>
      <c r="BL1223" s="9"/>
      <c r="BM1223" s="9"/>
      <c r="BN1223" s="9"/>
      <c r="BO1223" s="9"/>
      <c r="BP1223" s="9"/>
      <c r="BQ1223" s="9"/>
      <c r="BR1223" s="9"/>
      <c r="BS1223" s="9"/>
      <c r="BT1223" s="9"/>
      <c r="BU1223" s="9"/>
      <c r="BV1223" s="9"/>
      <c r="BW1223" s="9"/>
      <c r="BX1223" s="9"/>
      <c r="BY1223" s="9"/>
      <c r="BZ1223" s="9"/>
    </row>
    <row r="1224" spans="1:78">
      <c r="A1224" s="50">
        <f t="shared" si="75"/>
        <v>1213</v>
      </c>
      <c r="C1224" s="11" t="str">
        <f>IFERROR(INDEX('     2022    '!D:D,MATCH('Order Summary'!$A1224,'     2022    '!$AN:$AN,0)),"")</f>
        <v/>
      </c>
      <c r="D1224" s="11" t="str">
        <f>IFERROR(INDEX('     2022    '!C:C,MATCH('Order Summary'!$A1224,'     2022    '!$AN:$AN,0)),"")</f>
        <v/>
      </c>
      <c r="E1224" s="11" t="str">
        <f>IFERROR(INDEX('     2022    '!E:E,MATCH('Order Summary'!$A1224,'     2022    '!$AN:$AN,0)),"")</f>
        <v/>
      </c>
      <c r="F1224" s="96">
        <f>IFERROR(INDEX('     2022    '!AY:AY,MATCH($A1224,'     2022    '!$AN:$AN,0)),0)</f>
        <v>0</v>
      </c>
      <c r="G1224" s="180" t="str">
        <f>IFERROR(IF($O$3&gt;68,INDEX('     2022    '!I:I,MATCH($A1224,'     2022    '!$AN:$AN,0))*(1-'     2022    '!$BA$1),INDEX('     2022    '!I:I,MATCH($A1224,'     2022    '!$AN:$AN,0))),"")</f>
        <v/>
      </c>
      <c r="H1224" s="96">
        <f>IFERROR(INDEX('     2022    '!AZ:AZ,MATCH($A1224,'     2022    '!$AN:$AN,0)),0)</f>
        <v>0</v>
      </c>
      <c r="I1224" s="180" t="str">
        <f>IFERROR(IF($O$3&gt;68,INDEX('     2022    '!M:M,MATCH($A1224,'     2022    '!$AN:$AN,0))*(1-'     2022    '!$BA$1),INDEX('     2022    '!M:M,MATCH($A1224,'     2022    '!$AN:$AN,0))),"")</f>
        <v/>
      </c>
      <c r="J1224" s="181">
        <f t="shared" si="73"/>
        <v>0</v>
      </c>
      <c r="K1224" s="182" t="str">
        <f t="shared" si="74"/>
        <v/>
      </c>
      <c r="L1224" s="53"/>
      <c r="M1224" s="52" t="str">
        <f>IFERROR(INDEX('     2022    '!R:R,MATCH('Order Summary'!$A1224,'     2022    '!$AN:$AN,0)),"")</f>
        <v/>
      </c>
      <c r="N1224" s="52" t="str">
        <f>IFERROR(INDEX('     2022    '!V:V,MATCH('Order Summary'!$A1224,'     2022    '!$AN:$AN,0)),"")</f>
        <v/>
      </c>
      <c r="O1224" s="52" t="str">
        <f>IFERROR(INDEX('     2022    '!S:S,MATCH('Order Summary'!$A1224,'     2022    '!$AN:$AN,0)),"")</f>
        <v/>
      </c>
      <c r="P1224" s="96" t="str">
        <f t="shared" si="72"/>
        <v/>
      </c>
      <c r="R1224" s="9"/>
      <c r="S1224" s="9"/>
      <c r="T1224" s="9"/>
      <c r="U1224" s="9"/>
      <c r="V1224" s="9"/>
      <c r="W1224" s="9"/>
      <c r="X1224" s="9"/>
      <c r="Y1224" s="9"/>
      <c r="Z1224" s="9"/>
      <c r="AA1224" s="9"/>
      <c r="AB1224" s="9"/>
      <c r="AC1224" s="9"/>
      <c r="AD1224" s="9"/>
      <c r="AE1224" s="9"/>
      <c r="AF1224" s="9"/>
      <c r="AG1224" s="9"/>
      <c r="AH1224" s="9"/>
      <c r="AI1224" s="9"/>
      <c r="AJ1224" s="9"/>
      <c r="AK1224" s="9"/>
      <c r="AL1224" s="9"/>
      <c r="AM1224" s="9"/>
      <c r="AN1224" s="9"/>
      <c r="AO1224" s="9"/>
      <c r="AP1224" s="9"/>
      <c r="AQ1224" s="9"/>
      <c r="AR1224" s="9"/>
      <c r="AS1224" s="9"/>
      <c r="AT1224" s="9"/>
      <c r="AU1224" s="9"/>
      <c r="AV1224" s="9"/>
      <c r="AW1224" s="9"/>
      <c r="AX1224" s="9"/>
      <c r="AY1224" s="9"/>
      <c r="AZ1224" s="9"/>
      <c r="BA1224" s="9"/>
      <c r="BB1224" s="9"/>
      <c r="BC1224" s="9"/>
      <c r="BD1224" s="9"/>
      <c r="BE1224" s="9"/>
      <c r="BF1224" s="9"/>
      <c r="BG1224" s="9"/>
      <c r="BH1224" s="9"/>
      <c r="BI1224" s="9"/>
      <c r="BJ1224" s="9"/>
      <c r="BK1224" s="9"/>
      <c r="BL1224" s="9"/>
      <c r="BM1224" s="9"/>
      <c r="BN1224" s="9"/>
      <c r="BO1224" s="9"/>
      <c r="BP1224" s="9"/>
      <c r="BQ1224" s="9"/>
      <c r="BR1224" s="9"/>
      <c r="BS1224" s="9"/>
      <c r="BT1224" s="9"/>
      <c r="BU1224" s="9"/>
      <c r="BV1224" s="9"/>
      <c r="BW1224" s="9"/>
      <c r="BX1224" s="9"/>
      <c r="BY1224" s="9"/>
      <c r="BZ1224" s="9"/>
    </row>
    <row r="1225" spans="1:78">
      <c r="A1225" s="50">
        <f t="shared" si="75"/>
        <v>1214</v>
      </c>
      <c r="C1225" s="11" t="str">
        <f>IFERROR(INDEX('     2022    '!D:D,MATCH('Order Summary'!$A1225,'     2022    '!$AN:$AN,0)),"")</f>
        <v/>
      </c>
      <c r="D1225" s="11" t="str">
        <f>IFERROR(INDEX('     2022    '!C:C,MATCH('Order Summary'!$A1225,'     2022    '!$AN:$AN,0)),"")</f>
        <v/>
      </c>
      <c r="E1225" s="11" t="str">
        <f>IFERROR(INDEX('     2022    '!E:E,MATCH('Order Summary'!$A1225,'     2022    '!$AN:$AN,0)),"")</f>
        <v/>
      </c>
      <c r="F1225" s="96">
        <f>IFERROR(INDEX('     2022    '!AY:AY,MATCH($A1225,'     2022    '!$AN:$AN,0)),0)</f>
        <v>0</v>
      </c>
      <c r="G1225" s="180" t="str">
        <f>IFERROR(IF($O$3&gt;68,INDEX('     2022    '!I:I,MATCH($A1225,'     2022    '!$AN:$AN,0))*(1-'     2022    '!$BA$1),INDEX('     2022    '!I:I,MATCH($A1225,'     2022    '!$AN:$AN,0))),"")</f>
        <v/>
      </c>
      <c r="H1225" s="96">
        <f>IFERROR(INDEX('     2022    '!AZ:AZ,MATCH($A1225,'     2022    '!$AN:$AN,0)),0)</f>
        <v>0</v>
      </c>
      <c r="I1225" s="180" t="str">
        <f>IFERROR(IF($O$3&gt;68,INDEX('     2022    '!M:M,MATCH($A1225,'     2022    '!$AN:$AN,0))*(1-'     2022    '!$BA$1),INDEX('     2022    '!M:M,MATCH($A1225,'     2022    '!$AN:$AN,0))),"")</f>
        <v/>
      </c>
      <c r="J1225" s="181">
        <f t="shared" si="73"/>
        <v>0</v>
      </c>
      <c r="K1225" s="182" t="str">
        <f t="shared" si="74"/>
        <v/>
      </c>
      <c r="L1225" s="53"/>
      <c r="M1225" s="52" t="str">
        <f>IFERROR(INDEX('     2022    '!R:R,MATCH('Order Summary'!$A1225,'     2022    '!$AN:$AN,0)),"")</f>
        <v/>
      </c>
      <c r="N1225" s="52" t="str">
        <f>IFERROR(INDEX('     2022    '!V:V,MATCH('Order Summary'!$A1225,'     2022    '!$AN:$AN,0)),"")</f>
        <v/>
      </c>
      <c r="O1225" s="52" t="str">
        <f>IFERROR(INDEX('     2022    '!S:S,MATCH('Order Summary'!$A1225,'     2022    '!$AN:$AN,0)),"")</f>
        <v/>
      </c>
      <c r="P1225" s="96" t="str">
        <f t="shared" si="72"/>
        <v/>
      </c>
      <c r="R1225" s="9"/>
      <c r="S1225" s="9"/>
      <c r="T1225" s="9"/>
      <c r="U1225" s="9"/>
      <c r="V1225" s="9"/>
      <c r="W1225" s="9"/>
      <c r="X1225" s="9"/>
      <c r="Y1225" s="9"/>
      <c r="Z1225" s="9"/>
      <c r="AA1225" s="9"/>
      <c r="AB1225" s="9"/>
      <c r="AC1225" s="9"/>
      <c r="AD1225" s="9"/>
      <c r="AE1225" s="9"/>
      <c r="AF1225" s="9"/>
      <c r="AG1225" s="9"/>
      <c r="AH1225" s="9"/>
      <c r="AI1225" s="9"/>
      <c r="AJ1225" s="9"/>
      <c r="AK1225" s="9"/>
      <c r="AL1225" s="9"/>
      <c r="AM1225" s="9"/>
      <c r="AN1225" s="9"/>
      <c r="AO1225" s="9"/>
      <c r="AP1225" s="9"/>
      <c r="AQ1225" s="9"/>
      <c r="AR1225" s="9"/>
      <c r="AS1225" s="9"/>
      <c r="AT1225" s="9"/>
      <c r="AU1225" s="9"/>
      <c r="AV1225" s="9"/>
      <c r="AW1225" s="9"/>
      <c r="AX1225" s="9"/>
      <c r="AY1225" s="9"/>
      <c r="AZ1225" s="9"/>
      <c r="BA1225" s="9"/>
      <c r="BB1225" s="9"/>
      <c r="BC1225" s="9"/>
      <c r="BD1225" s="9"/>
      <c r="BE1225" s="9"/>
      <c r="BF1225" s="9"/>
      <c r="BG1225" s="9"/>
      <c r="BH1225" s="9"/>
      <c r="BI1225" s="9"/>
      <c r="BJ1225" s="9"/>
      <c r="BK1225" s="9"/>
      <c r="BL1225" s="9"/>
      <c r="BM1225" s="9"/>
      <c r="BN1225" s="9"/>
      <c r="BO1225" s="9"/>
      <c r="BP1225" s="9"/>
      <c r="BQ1225" s="9"/>
      <c r="BR1225" s="9"/>
      <c r="BS1225" s="9"/>
      <c r="BT1225" s="9"/>
      <c r="BU1225" s="9"/>
      <c r="BV1225" s="9"/>
      <c r="BW1225" s="9"/>
      <c r="BX1225" s="9"/>
      <c r="BY1225" s="9"/>
      <c r="BZ1225" s="9"/>
    </row>
    <row r="1226" spans="1:78">
      <c r="A1226" s="50">
        <f t="shared" si="75"/>
        <v>1215</v>
      </c>
      <c r="C1226" s="11" t="str">
        <f>IFERROR(INDEX('     2022    '!D:D,MATCH('Order Summary'!$A1226,'     2022    '!$AN:$AN,0)),"")</f>
        <v/>
      </c>
      <c r="D1226" s="11" t="str">
        <f>IFERROR(INDEX('     2022    '!C:C,MATCH('Order Summary'!$A1226,'     2022    '!$AN:$AN,0)),"")</f>
        <v/>
      </c>
      <c r="E1226" s="11" t="str">
        <f>IFERROR(INDEX('     2022    '!E:E,MATCH('Order Summary'!$A1226,'     2022    '!$AN:$AN,0)),"")</f>
        <v/>
      </c>
      <c r="F1226" s="96">
        <f>IFERROR(INDEX('     2022    '!AY:AY,MATCH($A1226,'     2022    '!$AN:$AN,0)),0)</f>
        <v>0</v>
      </c>
      <c r="G1226" s="180" t="str">
        <f>IFERROR(IF($O$3&gt;68,INDEX('     2022    '!I:I,MATCH($A1226,'     2022    '!$AN:$AN,0))*(1-'     2022    '!$BA$1),INDEX('     2022    '!I:I,MATCH($A1226,'     2022    '!$AN:$AN,0))),"")</f>
        <v/>
      </c>
      <c r="H1226" s="96">
        <f>IFERROR(INDEX('     2022    '!AZ:AZ,MATCH($A1226,'     2022    '!$AN:$AN,0)),0)</f>
        <v>0</v>
      </c>
      <c r="I1226" s="180" t="str">
        <f>IFERROR(IF($O$3&gt;68,INDEX('     2022    '!M:M,MATCH($A1226,'     2022    '!$AN:$AN,0))*(1-'     2022    '!$BA$1),INDEX('     2022    '!M:M,MATCH($A1226,'     2022    '!$AN:$AN,0))),"")</f>
        <v/>
      </c>
      <c r="J1226" s="181">
        <f t="shared" si="73"/>
        <v>0</v>
      </c>
      <c r="K1226" s="182" t="str">
        <f t="shared" si="74"/>
        <v/>
      </c>
      <c r="L1226" s="53"/>
      <c r="M1226" s="52" t="str">
        <f>IFERROR(INDEX('     2022    '!R:R,MATCH('Order Summary'!$A1226,'     2022    '!$AN:$AN,0)),"")</f>
        <v/>
      </c>
      <c r="N1226" s="52" t="str">
        <f>IFERROR(INDEX('     2022    '!V:V,MATCH('Order Summary'!$A1226,'     2022    '!$AN:$AN,0)),"")</f>
        <v/>
      </c>
      <c r="O1226" s="52" t="str">
        <f>IFERROR(INDEX('     2022    '!S:S,MATCH('Order Summary'!$A1226,'     2022    '!$AN:$AN,0)),"")</f>
        <v/>
      </c>
      <c r="P1226" s="96" t="str">
        <f t="shared" si="72"/>
        <v/>
      </c>
      <c r="R1226" s="9"/>
      <c r="S1226" s="9"/>
      <c r="T1226" s="9"/>
      <c r="U1226" s="9"/>
      <c r="V1226" s="9"/>
      <c r="W1226" s="9"/>
      <c r="X1226" s="9"/>
      <c r="Y1226" s="9"/>
      <c r="Z1226" s="9"/>
      <c r="AA1226" s="9"/>
      <c r="AB1226" s="9"/>
      <c r="AC1226" s="9"/>
      <c r="AD1226" s="9"/>
      <c r="AE1226" s="9"/>
      <c r="AF1226" s="9"/>
      <c r="AG1226" s="9"/>
      <c r="AH1226" s="9"/>
      <c r="AI1226" s="9"/>
      <c r="AJ1226" s="9"/>
      <c r="AK1226" s="9"/>
      <c r="AL1226" s="9"/>
      <c r="AM1226" s="9"/>
      <c r="AN1226" s="9"/>
      <c r="AO1226" s="9"/>
      <c r="AP1226" s="9"/>
      <c r="AQ1226" s="9"/>
      <c r="AR1226" s="9"/>
      <c r="AS1226" s="9"/>
      <c r="AT1226" s="9"/>
      <c r="AU1226" s="9"/>
      <c r="AV1226" s="9"/>
      <c r="AW1226" s="9"/>
      <c r="AX1226" s="9"/>
      <c r="AY1226" s="9"/>
      <c r="AZ1226" s="9"/>
      <c r="BA1226" s="9"/>
      <c r="BB1226" s="9"/>
      <c r="BC1226" s="9"/>
      <c r="BD1226" s="9"/>
      <c r="BE1226" s="9"/>
      <c r="BF1226" s="9"/>
      <c r="BG1226" s="9"/>
      <c r="BH1226" s="9"/>
      <c r="BI1226" s="9"/>
      <c r="BJ1226" s="9"/>
      <c r="BK1226" s="9"/>
      <c r="BL1226" s="9"/>
      <c r="BM1226" s="9"/>
      <c r="BN1226" s="9"/>
      <c r="BO1226" s="9"/>
      <c r="BP1226" s="9"/>
      <c r="BQ1226" s="9"/>
      <c r="BR1226" s="9"/>
      <c r="BS1226" s="9"/>
      <c r="BT1226" s="9"/>
      <c r="BU1226" s="9"/>
      <c r="BV1226" s="9"/>
      <c r="BW1226" s="9"/>
      <c r="BX1226" s="9"/>
      <c r="BY1226" s="9"/>
      <c r="BZ1226" s="9"/>
    </row>
    <row r="1227" spans="1:78">
      <c r="A1227" s="50">
        <f t="shared" si="75"/>
        <v>1216</v>
      </c>
      <c r="C1227" s="11" t="str">
        <f>IFERROR(INDEX('     2022    '!D:D,MATCH('Order Summary'!$A1227,'     2022    '!$AN:$AN,0)),"")</f>
        <v/>
      </c>
      <c r="D1227" s="11" t="str">
        <f>IFERROR(INDEX('     2022    '!C:C,MATCH('Order Summary'!$A1227,'     2022    '!$AN:$AN,0)),"")</f>
        <v/>
      </c>
      <c r="E1227" s="11" t="str">
        <f>IFERROR(INDEX('     2022    '!E:E,MATCH('Order Summary'!$A1227,'     2022    '!$AN:$AN,0)),"")</f>
        <v/>
      </c>
      <c r="F1227" s="96">
        <f>IFERROR(INDEX('     2022    '!AY:AY,MATCH($A1227,'     2022    '!$AN:$AN,0)),0)</f>
        <v>0</v>
      </c>
      <c r="G1227" s="180" t="str">
        <f>IFERROR(IF($O$3&gt;68,INDEX('     2022    '!I:I,MATCH($A1227,'     2022    '!$AN:$AN,0))*(1-'     2022    '!$BA$1),INDEX('     2022    '!I:I,MATCH($A1227,'     2022    '!$AN:$AN,0))),"")</f>
        <v/>
      </c>
      <c r="H1227" s="96">
        <f>IFERROR(INDEX('     2022    '!AZ:AZ,MATCH($A1227,'     2022    '!$AN:$AN,0)),0)</f>
        <v>0</v>
      </c>
      <c r="I1227" s="180" t="str">
        <f>IFERROR(IF($O$3&gt;68,INDEX('     2022    '!M:M,MATCH($A1227,'     2022    '!$AN:$AN,0))*(1-'     2022    '!$BA$1),INDEX('     2022    '!M:M,MATCH($A1227,'     2022    '!$AN:$AN,0))),"")</f>
        <v/>
      </c>
      <c r="J1227" s="181">
        <f t="shared" si="73"/>
        <v>0</v>
      </c>
      <c r="K1227" s="182" t="str">
        <f t="shared" si="74"/>
        <v/>
      </c>
      <c r="L1227" s="53"/>
      <c r="M1227" s="52" t="str">
        <f>IFERROR(INDEX('     2022    '!R:R,MATCH('Order Summary'!$A1227,'     2022    '!$AN:$AN,0)),"")</f>
        <v/>
      </c>
      <c r="N1227" s="52" t="str">
        <f>IFERROR(INDEX('     2022    '!V:V,MATCH('Order Summary'!$A1227,'     2022    '!$AN:$AN,0)),"")</f>
        <v/>
      </c>
      <c r="O1227" s="52" t="str">
        <f>IFERROR(INDEX('     2022    '!S:S,MATCH('Order Summary'!$A1227,'     2022    '!$AN:$AN,0)),"")</f>
        <v/>
      </c>
      <c r="P1227" s="96" t="str">
        <f t="shared" si="72"/>
        <v/>
      </c>
      <c r="R1227" s="9"/>
      <c r="S1227" s="9"/>
      <c r="T1227" s="9"/>
      <c r="U1227" s="9"/>
      <c r="V1227" s="9"/>
      <c r="W1227" s="9"/>
      <c r="X1227" s="9"/>
      <c r="Y1227" s="9"/>
      <c r="Z1227" s="9"/>
      <c r="AA1227" s="9"/>
      <c r="AB1227" s="9"/>
      <c r="AC1227" s="9"/>
      <c r="AD1227" s="9"/>
      <c r="AE1227" s="9"/>
      <c r="AF1227" s="9"/>
      <c r="AG1227" s="9"/>
      <c r="AH1227" s="9"/>
      <c r="AI1227" s="9"/>
      <c r="AJ1227" s="9"/>
      <c r="AK1227" s="9"/>
      <c r="AL1227" s="9"/>
      <c r="AM1227" s="9"/>
      <c r="AN1227" s="9"/>
      <c r="AO1227" s="9"/>
      <c r="AP1227" s="9"/>
      <c r="AQ1227" s="9"/>
      <c r="AR1227" s="9"/>
      <c r="AS1227" s="9"/>
      <c r="AT1227" s="9"/>
      <c r="AU1227" s="9"/>
      <c r="AV1227" s="9"/>
      <c r="AW1227" s="9"/>
      <c r="AX1227" s="9"/>
      <c r="AY1227" s="9"/>
      <c r="AZ1227" s="9"/>
      <c r="BA1227" s="9"/>
      <c r="BB1227" s="9"/>
      <c r="BC1227" s="9"/>
      <c r="BD1227" s="9"/>
      <c r="BE1227" s="9"/>
      <c r="BF1227" s="9"/>
      <c r="BG1227" s="9"/>
      <c r="BH1227" s="9"/>
      <c r="BI1227" s="9"/>
      <c r="BJ1227" s="9"/>
      <c r="BK1227" s="9"/>
      <c r="BL1227" s="9"/>
      <c r="BM1227" s="9"/>
      <c r="BN1227" s="9"/>
      <c r="BO1227" s="9"/>
      <c r="BP1227" s="9"/>
      <c r="BQ1227" s="9"/>
      <c r="BR1227" s="9"/>
      <c r="BS1227" s="9"/>
      <c r="BT1227" s="9"/>
      <c r="BU1227" s="9"/>
      <c r="BV1227" s="9"/>
      <c r="BW1227" s="9"/>
      <c r="BX1227" s="9"/>
      <c r="BY1227" s="9"/>
      <c r="BZ1227" s="9"/>
    </row>
    <row r="1228" spans="1:78">
      <c r="A1228" s="50">
        <f t="shared" si="75"/>
        <v>1217</v>
      </c>
      <c r="C1228" s="11" t="str">
        <f>IFERROR(INDEX('     2022    '!D:D,MATCH('Order Summary'!$A1228,'     2022    '!$AN:$AN,0)),"")</f>
        <v/>
      </c>
      <c r="D1228" s="11" t="str">
        <f>IFERROR(INDEX('     2022    '!C:C,MATCH('Order Summary'!$A1228,'     2022    '!$AN:$AN,0)),"")</f>
        <v/>
      </c>
      <c r="E1228" s="11" t="str">
        <f>IFERROR(INDEX('     2022    '!E:E,MATCH('Order Summary'!$A1228,'     2022    '!$AN:$AN,0)),"")</f>
        <v/>
      </c>
      <c r="F1228" s="96">
        <f>IFERROR(INDEX('     2022    '!AY:AY,MATCH($A1228,'     2022    '!$AN:$AN,0)),0)</f>
        <v>0</v>
      </c>
      <c r="G1228" s="180" t="str">
        <f>IFERROR(IF($O$3&gt;68,INDEX('     2022    '!I:I,MATCH($A1228,'     2022    '!$AN:$AN,0))*(1-'     2022    '!$BA$1),INDEX('     2022    '!I:I,MATCH($A1228,'     2022    '!$AN:$AN,0))),"")</f>
        <v/>
      </c>
      <c r="H1228" s="96">
        <f>IFERROR(INDEX('     2022    '!AZ:AZ,MATCH($A1228,'     2022    '!$AN:$AN,0)),0)</f>
        <v>0</v>
      </c>
      <c r="I1228" s="180" t="str">
        <f>IFERROR(IF($O$3&gt;68,INDEX('     2022    '!M:M,MATCH($A1228,'     2022    '!$AN:$AN,0))*(1-'     2022    '!$BA$1),INDEX('     2022    '!M:M,MATCH($A1228,'     2022    '!$AN:$AN,0))),"")</f>
        <v/>
      </c>
      <c r="J1228" s="181">
        <f t="shared" si="73"/>
        <v>0</v>
      </c>
      <c r="K1228" s="182" t="str">
        <f t="shared" si="74"/>
        <v/>
      </c>
      <c r="L1228" s="53"/>
      <c r="M1228" s="52" t="str">
        <f>IFERROR(INDEX('     2022    '!R:R,MATCH('Order Summary'!$A1228,'     2022    '!$AN:$AN,0)),"")</f>
        <v/>
      </c>
      <c r="N1228" s="52" t="str">
        <f>IFERROR(INDEX('     2022    '!V:V,MATCH('Order Summary'!$A1228,'     2022    '!$AN:$AN,0)),"")</f>
        <v/>
      </c>
      <c r="O1228" s="52" t="str">
        <f>IFERROR(INDEX('     2022    '!S:S,MATCH('Order Summary'!$A1228,'     2022    '!$AN:$AN,0)),"")</f>
        <v/>
      </c>
      <c r="P1228" s="96" t="str">
        <f t="shared" ref="P1228:P1291" si="76">IFERROR(J1228*O1228,"")</f>
        <v/>
      </c>
      <c r="R1228" s="9"/>
      <c r="S1228" s="9"/>
      <c r="T1228" s="9"/>
      <c r="U1228" s="9"/>
      <c r="V1228" s="9"/>
      <c r="W1228" s="9"/>
      <c r="X1228" s="9"/>
      <c r="Y1228" s="9"/>
      <c r="Z1228" s="9"/>
      <c r="AA1228" s="9"/>
      <c r="AB1228" s="9"/>
      <c r="AC1228" s="9"/>
      <c r="AD1228" s="9"/>
      <c r="AE1228" s="9"/>
      <c r="AF1228" s="9"/>
      <c r="AG1228" s="9"/>
      <c r="AH1228" s="9"/>
      <c r="AI1228" s="9"/>
      <c r="AJ1228" s="9"/>
      <c r="AK1228" s="9"/>
      <c r="AL1228" s="9"/>
      <c r="AM1228" s="9"/>
      <c r="AN1228" s="9"/>
      <c r="AO1228" s="9"/>
      <c r="AP1228" s="9"/>
      <c r="AQ1228" s="9"/>
      <c r="AR1228" s="9"/>
      <c r="AS1228" s="9"/>
      <c r="AT1228" s="9"/>
      <c r="AU1228" s="9"/>
      <c r="AV1228" s="9"/>
      <c r="AW1228" s="9"/>
      <c r="AX1228" s="9"/>
      <c r="AY1228" s="9"/>
      <c r="AZ1228" s="9"/>
      <c r="BA1228" s="9"/>
      <c r="BB1228" s="9"/>
      <c r="BC1228" s="9"/>
      <c r="BD1228" s="9"/>
      <c r="BE1228" s="9"/>
      <c r="BF1228" s="9"/>
      <c r="BG1228" s="9"/>
      <c r="BH1228" s="9"/>
      <c r="BI1228" s="9"/>
      <c r="BJ1228" s="9"/>
      <c r="BK1228" s="9"/>
      <c r="BL1228" s="9"/>
      <c r="BM1228" s="9"/>
      <c r="BN1228" s="9"/>
      <c r="BO1228" s="9"/>
      <c r="BP1228" s="9"/>
      <c r="BQ1228" s="9"/>
      <c r="BR1228" s="9"/>
      <c r="BS1228" s="9"/>
      <c r="BT1228" s="9"/>
      <c r="BU1228" s="9"/>
      <c r="BV1228" s="9"/>
      <c r="BW1228" s="9"/>
      <c r="BX1228" s="9"/>
      <c r="BY1228" s="9"/>
      <c r="BZ1228" s="9"/>
    </row>
    <row r="1229" spans="1:78">
      <c r="A1229" s="50">
        <f t="shared" si="75"/>
        <v>1218</v>
      </c>
      <c r="C1229" s="11" t="str">
        <f>IFERROR(INDEX('     2022    '!D:D,MATCH('Order Summary'!$A1229,'     2022    '!$AN:$AN,0)),"")</f>
        <v/>
      </c>
      <c r="D1229" s="11" t="str">
        <f>IFERROR(INDEX('     2022    '!C:C,MATCH('Order Summary'!$A1229,'     2022    '!$AN:$AN,0)),"")</f>
        <v/>
      </c>
      <c r="E1229" s="11" t="str">
        <f>IFERROR(INDEX('     2022    '!E:E,MATCH('Order Summary'!$A1229,'     2022    '!$AN:$AN,0)),"")</f>
        <v/>
      </c>
      <c r="F1229" s="96">
        <f>IFERROR(INDEX('     2022    '!AY:AY,MATCH($A1229,'     2022    '!$AN:$AN,0)),0)</f>
        <v>0</v>
      </c>
      <c r="G1229" s="180" t="str">
        <f>IFERROR(IF($O$3&gt;68,INDEX('     2022    '!I:I,MATCH($A1229,'     2022    '!$AN:$AN,0))*(1-'     2022    '!$BA$1),INDEX('     2022    '!I:I,MATCH($A1229,'     2022    '!$AN:$AN,0))),"")</f>
        <v/>
      </c>
      <c r="H1229" s="96">
        <f>IFERROR(INDEX('     2022    '!AZ:AZ,MATCH($A1229,'     2022    '!$AN:$AN,0)),0)</f>
        <v>0</v>
      </c>
      <c r="I1229" s="180" t="str">
        <f>IFERROR(IF($O$3&gt;68,INDEX('     2022    '!M:M,MATCH($A1229,'     2022    '!$AN:$AN,0))*(1-'     2022    '!$BA$1),INDEX('     2022    '!M:M,MATCH($A1229,'     2022    '!$AN:$AN,0))),"")</f>
        <v/>
      </c>
      <c r="J1229" s="181">
        <f t="shared" ref="J1229:J1292" si="77">F1229+H1229</f>
        <v>0</v>
      </c>
      <c r="K1229" s="182" t="str">
        <f t="shared" ref="K1229:K1292" si="78">IFERROR((F1229*G1229)+(H1229*I1229),"")</f>
        <v/>
      </c>
      <c r="L1229" s="53"/>
      <c r="M1229" s="52" t="str">
        <f>IFERROR(INDEX('     2022    '!R:R,MATCH('Order Summary'!$A1229,'     2022    '!$AN:$AN,0)),"")</f>
        <v/>
      </c>
      <c r="N1229" s="52" t="str">
        <f>IFERROR(INDEX('     2022    '!V:V,MATCH('Order Summary'!$A1229,'     2022    '!$AN:$AN,0)),"")</f>
        <v/>
      </c>
      <c r="O1229" s="52" t="str">
        <f>IFERROR(INDEX('     2022    '!S:S,MATCH('Order Summary'!$A1229,'     2022    '!$AN:$AN,0)),"")</f>
        <v/>
      </c>
      <c r="P1229" s="96" t="str">
        <f t="shared" si="76"/>
        <v/>
      </c>
      <c r="R1229" s="9"/>
      <c r="S1229" s="9"/>
      <c r="T1229" s="9"/>
      <c r="U1229" s="9"/>
      <c r="V1229" s="9"/>
      <c r="W1229" s="9"/>
      <c r="X1229" s="9"/>
      <c r="Y1229" s="9"/>
      <c r="Z1229" s="9"/>
      <c r="AA1229" s="9"/>
      <c r="AB1229" s="9"/>
      <c r="AC1229" s="9"/>
      <c r="AD1229" s="9"/>
      <c r="AE1229" s="9"/>
      <c r="AF1229" s="9"/>
      <c r="AG1229" s="9"/>
      <c r="AH1229" s="9"/>
      <c r="AI1229" s="9"/>
      <c r="AJ1229" s="9"/>
      <c r="AK1229" s="9"/>
      <c r="AL1229" s="9"/>
      <c r="AM1229" s="9"/>
      <c r="AN1229" s="9"/>
      <c r="AO1229" s="9"/>
      <c r="AP1229" s="9"/>
      <c r="AQ1229" s="9"/>
      <c r="AR1229" s="9"/>
      <c r="AS1229" s="9"/>
      <c r="AT1229" s="9"/>
      <c r="AU1229" s="9"/>
      <c r="AV1229" s="9"/>
      <c r="AW1229" s="9"/>
      <c r="AX1229" s="9"/>
      <c r="AY1229" s="9"/>
      <c r="AZ1229" s="9"/>
      <c r="BA1229" s="9"/>
      <c r="BB1229" s="9"/>
      <c r="BC1229" s="9"/>
      <c r="BD1229" s="9"/>
      <c r="BE1229" s="9"/>
      <c r="BF1229" s="9"/>
      <c r="BG1229" s="9"/>
      <c r="BH1229" s="9"/>
      <c r="BI1229" s="9"/>
      <c r="BJ1229" s="9"/>
      <c r="BK1229" s="9"/>
      <c r="BL1229" s="9"/>
      <c r="BM1229" s="9"/>
      <c r="BN1229" s="9"/>
      <c r="BO1229" s="9"/>
      <c r="BP1229" s="9"/>
      <c r="BQ1229" s="9"/>
      <c r="BR1229" s="9"/>
      <c r="BS1229" s="9"/>
      <c r="BT1229" s="9"/>
      <c r="BU1229" s="9"/>
      <c r="BV1229" s="9"/>
      <c r="BW1229" s="9"/>
      <c r="BX1229" s="9"/>
      <c r="BY1229" s="9"/>
      <c r="BZ1229" s="9"/>
    </row>
    <row r="1230" spans="1:78">
      <c r="A1230" s="50">
        <f t="shared" ref="A1230:A1293" si="79">A1229+1</f>
        <v>1219</v>
      </c>
      <c r="C1230" s="11" t="str">
        <f>IFERROR(INDEX('     2022    '!D:D,MATCH('Order Summary'!$A1230,'     2022    '!$AN:$AN,0)),"")</f>
        <v/>
      </c>
      <c r="D1230" s="11" t="str">
        <f>IFERROR(INDEX('     2022    '!C:C,MATCH('Order Summary'!$A1230,'     2022    '!$AN:$AN,0)),"")</f>
        <v/>
      </c>
      <c r="E1230" s="11" t="str">
        <f>IFERROR(INDEX('     2022    '!E:E,MATCH('Order Summary'!$A1230,'     2022    '!$AN:$AN,0)),"")</f>
        <v/>
      </c>
      <c r="F1230" s="96">
        <f>IFERROR(INDEX('     2022    '!AY:AY,MATCH($A1230,'     2022    '!$AN:$AN,0)),0)</f>
        <v>0</v>
      </c>
      <c r="G1230" s="180" t="str">
        <f>IFERROR(IF($O$3&gt;68,INDEX('     2022    '!I:I,MATCH($A1230,'     2022    '!$AN:$AN,0))*(1-'     2022    '!$BA$1),INDEX('     2022    '!I:I,MATCH($A1230,'     2022    '!$AN:$AN,0))),"")</f>
        <v/>
      </c>
      <c r="H1230" s="96">
        <f>IFERROR(INDEX('     2022    '!AZ:AZ,MATCH($A1230,'     2022    '!$AN:$AN,0)),0)</f>
        <v>0</v>
      </c>
      <c r="I1230" s="180" t="str">
        <f>IFERROR(IF($O$3&gt;68,INDEX('     2022    '!M:M,MATCH($A1230,'     2022    '!$AN:$AN,0))*(1-'     2022    '!$BA$1),INDEX('     2022    '!M:M,MATCH($A1230,'     2022    '!$AN:$AN,0))),"")</f>
        <v/>
      </c>
      <c r="J1230" s="181">
        <f t="shared" si="77"/>
        <v>0</v>
      </c>
      <c r="K1230" s="182" t="str">
        <f t="shared" si="78"/>
        <v/>
      </c>
      <c r="L1230" s="53"/>
      <c r="M1230" s="52" t="str">
        <f>IFERROR(INDEX('     2022    '!R:R,MATCH('Order Summary'!$A1230,'     2022    '!$AN:$AN,0)),"")</f>
        <v/>
      </c>
      <c r="N1230" s="52" t="str">
        <f>IFERROR(INDEX('     2022    '!V:V,MATCH('Order Summary'!$A1230,'     2022    '!$AN:$AN,0)),"")</f>
        <v/>
      </c>
      <c r="O1230" s="52" t="str">
        <f>IFERROR(INDEX('     2022    '!S:S,MATCH('Order Summary'!$A1230,'     2022    '!$AN:$AN,0)),"")</f>
        <v/>
      </c>
      <c r="P1230" s="96" t="str">
        <f t="shared" si="76"/>
        <v/>
      </c>
      <c r="R1230" s="9"/>
      <c r="S1230" s="9"/>
      <c r="T1230" s="9"/>
      <c r="U1230" s="9"/>
      <c r="V1230" s="9"/>
      <c r="W1230" s="9"/>
      <c r="X1230" s="9"/>
      <c r="Y1230" s="9"/>
      <c r="Z1230" s="9"/>
      <c r="AA1230" s="9"/>
      <c r="AB1230" s="9"/>
      <c r="AC1230" s="9"/>
      <c r="AD1230" s="9"/>
      <c r="AE1230" s="9"/>
      <c r="AF1230" s="9"/>
      <c r="AG1230" s="9"/>
      <c r="AH1230" s="9"/>
      <c r="AI1230" s="9"/>
      <c r="AJ1230" s="9"/>
      <c r="AK1230" s="9"/>
      <c r="AL1230" s="9"/>
      <c r="AM1230" s="9"/>
      <c r="AN1230" s="9"/>
      <c r="AO1230" s="9"/>
      <c r="AP1230" s="9"/>
      <c r="AQ1230" s="9"/>
      <c r="AR1230" s="9"/>
      <c r="AS1230" s="9"/>
      <c r="AT1230" s="9"/>
      <c r="AU1230" s="9"/>
      <c r="AV1230" s="9"/>
      <c r="AW1230" s="9"/>
      <c r="AX1230" s="9"/>
      <c r="AY1230" s="9"/>
      <c r="AZ1230" s="9"/>
      <c r="BA1230" s="9"/>
      <c r="BB1230" s="9"/>
      <c r="BC1230" s="9"/>
      <c r="BD1230" s="9"/>
      <c r="BE1230" s="9"/>
      <c r="BF1230" s="9"/>
      <c r="BG1230" s="9"/>
      <c r="BH1230" s="9"/>
      <c r="BI1230" s="9"/>
      <c r="BJ1230" s="9"/>
      <c r="BK1230" s="9"/>
      <c r="BL1230" s="9"/>
      <c r="BM1230" s="9"/>
      <c r="BN1230" s="9"/>
      <c r="BO1230" s="9"/>
      <c r="BP1230" s="9"/>
      <c r="BQ1230" s="9"/>
      <c r="BR1230" s="9"/>
      <c r="BS1230" s="9"/>
      <c r="BT1230" s="9"/>
      <c r="BU1230" s="9"/>
      <c r="BV1230" s="9"/>
      <c r="BW1230" s="9"/>
      <c r="BX1230" s="9"/>
      <c r="BY1230" s="9"/>
      <c r="BZ1230" s="9"/>
    </row>
    <row r="1231" spans="1:78">
      <c r="A1231" s="50">
        <f t="shared" si="79"/>
        <v>1220</v>
      </c>
      <c r="C1231" s="11" t="str">
        <f>IFERROR(INDEX('     2022    '!D:D,MATCH('Order Summary'!$A1231,'     2022    '!$AN:$AN,0)),"")</f>
        <v/>
      </c>
      <c r="D1231" s="11" t="str">
        <f>IFERROR(INDEX('     2022    '!C:C,MATCH('Order Summary'!$A1231,'     2022    '!$AN:$AN,0)),"")</f>
        <v/>
      </c>
      <c r="E1231" s="11" t="str">
        <f>IFERROR(INDEX('     2022    '!E:E,MATCH('Order Summary'!$A1231,'     2022    '!$AN:$AN,0)),"")</f>
        <v/>
      </c>
      <c r="F1231" s="96">
        <f>IFERROR(INDEX('     2022    '!AY:AY,MATCH($A1231,'     2022    '!$AN:$AN,0)),0)</f>
        <v>0</v>
      </c>
      <c r="G1231" s="180" t="str">
        <f>IFERROR(IF($O$3&gt;68,INDEX('     2022    '!I:I,MATCH($A1231,'     2022    '!$AN:$AN,0))*(1-'     2022    '!$BA$1),INDEX('     2022    '!I:I,MATCH($A1231,'     2022    '!$AN:$AN,0))),"")</f>
        <v/>
      </c>
      <c r="H1231" s="96">
        <f>IFERROR(INDEX('     2022    '!AZ:AZ,MATCH($A1231,'     2022    '!$AN:$AN,0)),0)</f>
        <v>0</v>
      </c>
      <c r="I1231" s="180" t="str">
        <f>IFERROR(IF($O$3&gt;68,INDEX('     2022    '!M:M,MATCH($A1231,'     2022    '!$AN:$AN,0))*(1-'     2022    '!$BA$1),INDEX('     2022    '!M:M,MATCH($A1231,'     2022    '!$AN:$AN,0))),"")</f>
        <v/>
      </c>
      <c r="J1231" s="181">
        <f t="shared" si="77"/>
        <v>0</v>
      </c>
      <c r="K1231" s="182" t="str">
        <f t="shared" si="78"/>
        <v/>
      </c>
      <c r="L1231" s="53"/>
      <c r="M1231" s="52" t="str">
        <f>IFERROR(INDEX('     2022    '!R:R,MATCH('Order Summary'!$A1231,'     2022    '!$AN:$AN,0)),"")</f>
        <v/>
      </c>
      <c r="N1231" s="52" t="str">
        <f>IFERROR(INDEX('     2022    '!V:V,MATCH('Order Summary'!$A1231,'     2022    '!$AN:$AN,0)),"")</f>
        <v/>
      </c>
      <c r="O1231" s="52" t="str">
        <f>IFERROR(INDEX('     2022    '!S:S,MATCH('Order Summary'!$A1231,'     2022    '!$AN:$AN,0)),"")</f>
        <v/>
      </c>
      <c r="P1231" s="96" t="str">
        <f t="shared" si="76"/>
        <v/>
      </c>
      <c r="R1231" s="9"/>
      <c r="S1231" s="9"/>
      <c r="T1231" s="9"/>
      <c r="U1231" s="9"/>
      <c r="V1231" s="9"/>
      <c r="W1231" s="9"/>
      <c r="X1231" s="9"/>
      <c r="Y1231" s="9"/>
      <c r="Z1231" s="9"/>
      <c r="AA1231" s="9"/>
      <c r="AB1231" s="9"/>
      <c r="AC1231" s="9"/>
      <c r="AD1231" s="9"/>
      <c r="AE1231" s="9"/>
      <c r="AF1231" s="9"/>
      <c r="AG1231" s="9"/>
      <c r="AH1231" s="9"/>
      <c r="AI1231" s="9"/>
      <c r="AJ1231" s="9"/>
      <c r="AK1231" s="9"/>
      <c r="AL1231" s="9"/>
      <c r="AM1231" s="9"/>
      <c r="AN1231" s="9"/>
      <c r="AO1231" s="9"/>
      <c r="AP1231" s="9"/>
      <c r="AQ1231" s="9"/>
      <c r="AR1231" s="9"/>
      <c r="AS1231" s="9"/>
      <c r="AT1231" s="9"/>
      <c r="AU1231" s="9"/>
      <c r="AV1231" s="9"/>
      <c r="AW1231" s="9"/>
      <c r="AX1231" s="9"/>
      <c r="AY1231" s="9"/>
      <c r="AZ1231" s="9"/>
      <c r="BA1231" s="9"/>
      <c r="BB1231" s="9"/>
      <c r="BC1231" s="9"/>
      <c r="BD1231" s="9"/>
      <c r="BE1231" s="9"/>
      <c r="BF1231" s="9"/>
      <c r="BG1231" s="9"/>
      <c r="BH1231" s="9"/>
      <c r="BI1231" s="9"/>
      <c r="BJ1231" s="9"/>
      <c r="BK1231" s="9"/>
      <c r="BL1231" s="9"/>
      <c r="BM1231" s="9"/>
      <c r="BN1231" s="9"/>
      <c r="BO1231" s="9"/>
      <c r="BP1231" s="9"/>
      <c r="BQ1231" s="9"/>
      <c r="BR1231" s="9"/>
      <c r="BS1231" s="9"/>
      <c r="BT1231" s="9"/>
      <c r="BU1231" s="9"/>
      <c r="BV1231" s="9"/>
      <c r="BW1231" s="9"/>
      <c r="BX1231" s="9"/>
      <c r="BY1231" s="9"/>
      <c r="BZ1231" s="9"/>
    </row>
    <row r="1232" spans="1:78">
      <c r="A1232" s="50">
        <f t="shared" si="79"/>
        <v>1221</v>
      </c>
      <c r="C1232" s="11" t="str">
        <f>IFERROR(INDEX('     2022    '!D:D,MATCH('Order Summary'!$A1232,'     2022    '!$AN:$AN,0)),"")</f>
        <v/>
      </c>
      <c r="D1232" s="11" t="str">
        <f>IFERROR(INDEX('     2022    '!C:C,MATCH('Order Summary'!$A1232,'     2022    '!$AN:$AN,0)),"")</f>
        <v/>
      </c>
      <c r="E1232" s="11" t="str">
        <f>IFERROR(INDEX('     2022    '!E:E,MATCH('Order Summary'!$A1232,'     2022    '!$AN:$AN,0)),"")</f>
        <v/>
      </c>
      <c r="F1232" s="96">
        <f>IFERROR(INDEX('     2022    '!AY:AY,MATCH($A1232,'     2022    '!$AN:$AN,0)),0)</f>
        <v>0</v>
      </c>
      <c r="G1232" s="180" t="str">
        <f>IFERROR(IF($O$3&gt;68,INDEX('     2022    '!I:I,MATCH($A1232,'     2022    '!$AN:$AN,0))*(1-'     2022    '!$BA$1),INDEX('     2022    '!I:I,MATCH($A1232,'     2022    '!$AN:$AN,0))),"")</f>
        <v/>
      </c>
      <c r="H1232" s="96">
        <f>IFERROR(INDEX('     2022    '!AZ:AZ,MATCH($A1232,'     2022    '!$AN:$AN,0)),0)</f>
        <v>0</v>
      </c>
      <c r="I1232" s="180" t="str">
        <f>IFERROR(IF($O$3&gt;68,INDEX('     2022    '!M:M,MATCH($A1232,'     2022    '!$AN:$AN,0))*(1-'     2022    '!$BA$1),INDEX('     2022    '!M:M,MATCH($A1232,'     2022    '!$AN:$AN,0))),"")</f>
        <v/>
      </c>
      <c r="J1232" s="181">
        <f t="shared" si="77"/>
        <v>0</v>
      </c>
      <c r="K1232" s="182" t="str">
        <f t="shared" si="78"/>
        <v/>
      </c>
      <c r="L1232" s="53"/>
      <c r="M1232" s="52" t="str">
        <f>IFERROR(INDEX('     2022    '!R:R,MATCH('Order Summary'!$A1232,'     2022    '!$AN:$AN,0)),"")</f>
        <v/>
      </c>
      <c r="N1232" s="52" t="str">
        <f>IFERROR(INDEX('     2022    '!V:V,MATCH('Order Summary'!$A1232,'     2022    '!$AN:$AN,0)),"")</f>
        <v/>
      </c>
      <c r="O1232" s="52" t="str">
        <f>IFERROR(INDEX('     2022    '!S:S,MATCH('Order Summary'!$A1232,'     2022    '!$AN:$AN,0)),"")</f>
        <v/>
      </c>
      <c r="P1232" s="96" t="str">
        <f t="shared" si="76"/>
        <v/>
      </c>
      <c r="R1232" s="9"/>
      <c r="S1232" s="9"/>
      <c r="T1232" s="9"/>
      <c r="U1232" s="9"/>
      <c r="V1232" s="9"/>
      <c r="W1232" s="9"/>
      <c r="X1232" s="9"/>
      <c r="Y1232" s="9"/>
      <c r="Z1232" s="9"/>
      <c r="AA1232" s="9"/>
      <c r="AB1232" s="9"/>
      <c r="AC1232" s="9"/>
      <c r="AD1232" s="9"/>
      <c r="AE1232" s="9"/>
      <c r="AF1232" s="9"/>
      <c r="AG1232" s="9"/>
      <c r="AH1232" s="9"/>
      <c r="AI1232" s="9"/>
      <c r="AJ1232" s="9"/>
      <c r="AK1232" s="9"/>
      <c r="AL1232" s="9"/>
      <c r="AM1232" s="9"/>
      <c r="AN1232" s="9"/>
      <c r="AO1232" s="9"/>
      <c r="AP1232" s="9"/>
      <c r="AQ1232" s="9"/>
      <c r="AR1232" s="9"/>
      <c r="AS1232" s="9"/>
      <c r="AT1232" s="9"/>
      <c r="AU1232" s="9"/>
      <c r="AV1232" s="9"/>
      <c r="AW1232" s="9"/>
      <c r="AX1232" s="9"/>
      <c r="AY1232" s="9"/>
      <c r="AZ1232" s="9"/>
      <c r="BA1232" s="9"/>
      <c r="BB1232" s="9"/>
      <c r="BC1232" s="9"/>
      <c r="BD1232" s="9"/>
      <c r="BE1232" s="9"/>
      <c r="BF1232" s="9"/>
      <c r="BG1232" s="9"/>
      <c r="BH1232" s="9"/>
      <c r="BI1232" s="9"/>
      <c r="BJ1232" s="9"/>
      <c r="BK1232" s="9"/>
      <c r="BL1232" s="9"/>
      <c r="BM1232" s="9"/>
      <c r="BN1232" s="9"/>
      <c r="BO1232" s="9"/>
      <c r="BP1232" s="9"/>
      <c r="BQ1232" s="9"/>
      <c r="BR1232" s="9"/>
      <c r="BS1232" s="9"/>
      <c r="BT1232" s="9"/>
      <c r="BU1232" s="9"/>
      <c r="BV1232" s="9"/>
      <c r="BW1232" s="9"/>
      <c r="BX1232" s="9"/>
      <c r="BY1232" s="9"/>
      <c r="BZ1232" s="9"/>
    </row>
    <row r="1233" spans="1:78">
      <c r="A1233" s="50">
        <f t="shared" si="79"/>
        <v>1222</v>
      </c>
      <c r="C1233" s="11" t="str">
        <f>IFERROR(INDEX('     2022    '!D:D,MATCH('Order Summary'!$A1233,'     2022    '!$AN:$AN,0)),"")</f>
        <v/>
      </c>
      <c r="D1233" s="11" t="str">
        <f>IFERROR(INDEX('     2022    '!C:C,MATCH('Order Summary'!$A1233,'     2022    '!$AN:$AN,0)),"")</f>
        <v/>
      </c>
      <c r="E1233" s="11" t="str">
        <f>IFERROR(INDEX('     2022    '!E:E,MATCH('Order Summary'!$A1233,'     2022    '!$AN:$AN,0)),"")</f>
        <v/>
      </c>
      <c r="F1233" s="96">
        <f>IFERROR(INDEX('     2022    '!AY:AY,MATCH($A1233,'     2022    '!$AN:$AN,0)),0)</f>
        <v>0</v>
      </c>
      <c r="G1233" s="180" t="str">
        <f>IFERROR(IF($O$3&gt;68,INDEX('     2022    '!I:I,MATCH($A1233,'     2022    '!$AN:$AN,0))*(1-'     2022    '!$BA$1),INDEX('     2022    '!I:I,MATCH($A1233,'     2022    '!$AN:$AN,0))),"")</f>
        <v/>
      </c>
      <c r="H1233" s="96">
        <f>IFERROR(INDEX('     2022    '!AZ:AZ,MATCH($A1233,'     2022    '!$AN:$AN,0)),0)</f>
        <v>0</v>
      </c>
      <c r="I1233" s="180" t="str">
        <f>IFERROR(IF($O$3&gt;68,INDEX('     2022    '!M:M,MATCH($A1233,'     2022    '!$AN:$AN,0))*(1-'     2022    '!$BA$1),INDEX('     2022    '!M:M,MATCH($A1233,'     2022    '!$AN:$AN,0))),"")</f>
        <v/>
      </c>
      <c r="J1233" s="181">
        <f t="shared" si="77"/>
        <v>0</v>
      </c>
      <c r="K1233" s="182" t="str">
        <f t="shared" si="78"/>
        <v/>
      </c>
      <c r="L1233" s="53"/>
      <c r="M1233" s="52" t="str">
        <f>IFERROR(INDEX('     2022    '!R:R,MATCH('Order Summary'!$A1233,'     2022    '!$AN:$AN,0)),"")</f>
        <v/>
      </c>
      <c r="N1233" s="52" t="str">
        <f>IFERROR(INDEX('     2022    '!V:V,MATCH('Order Summary'!$A1233,'     2022    '!$AN:$AN,0)),"")</f>
        <v/>
      </c>
      <c r="O1233" s="52" t="str">
        <f>IFERROR(INDEX('     2022    '!S:S,MATCH('Order Summary'!$A1233,'     2022    '!$AN:$AN,0)),"")</f>
        <v/>
      </c>
      <c r="P1233" s="96" t="str">
        <f t="shared" si="76"/>
        <v/>
      </c>
      <c r="R1233" s="9"/>
      <c r="S1233" s="9"/>
      <c r="T1233" s="9"/>
      <c r="U1233" s="9"/>
      <c r="V1233" s="9"/>
      <c r="W1233" s="9"/>
      <c r="X1233" s="9"/>
      <c r="Y1233" s="9"/>
      <c r="Z1233" s="9"/>
      <c r="AA1233" s="9"/>
      <c r="AB1233" s="9"/>
      <c r="AC1233" s="9"/>
      <c r="AD1233" s="9"/>
      <c r="AE1233" s="9"/>
      <c r="AF1233" s="9"/>
      <c r="AG1233" s="9"/>
      <c r="AH1233" s="9"/>
      <c r="AI1233" s="9"/>
      <c r="AJ1233" s="9"/>
      <c r="AK1233" s="9"/>
      <c r="AL1233" s="9"/>
      <c r="AM1233" s="9"/>
      <c r="AN1233" s="9"/>
      <c r="AO1233" s="9"/>
      <c r="AP1233" s="9"/>
      <c r="AQ1233" s="9"/>
      <c r="AR1233" s="9"/>
      <c r="AS1233" s="9"/>
      <c r="AT1233" s="9"/>
      <c r="AU1233" s="9"/>
      <c r="AV1233" s="9"/>
      <c r="AW1233" s="9"/>
      <c r="AX1233" s="9"/>
      <c r="AY1233" s="9"/>
      <c r="AZ1233" s="9"/>
      <c r="BA1233" s="9"/>
      <c r="BB1233" s="9"/>
      <c r="BC1233" s="9"/>
      <c r="BD1233" s="9"/>
      <c r="BE1233" s="9"/>
      <c r="BF1233" s="9"/>
      <c r="BG1233" s="9"/>
      <c r="BH1233" s="9"/>
      <c r="BI1233" s="9"/>
      <c r="BJ1233" s="9"/>
      <c r="BK1233" s="9"/>
      <c r="BL1233" s="9"/>
      <c r="BM1233" s="9"/>
      <c r="BN1233" s="9"/>
      <c r="BO1233" s="9"/>
      <c r="BP1233" s="9"/>
      <c r="BQ1233" s="9"/>
      <c r="BR1233" s="9"/>
      <c r="BS1233" s="9"/>
      <c r="BT1233" s="9"/>
      <c r="BU1233" s="9"/>
      <c r="BV1233" s="9"/>
      <c r="BW1233" s="9"/>
      <c r="BX1233" s="9"/>
      <c r="BY1233" s="9"/>
      <c r="BZ1233" s="9"/>
    </row>
    <row r="1234" spans="1:78">
      <c r="A1234" s="50">
        <f t="shared" si="79"/>
        <v>1223</v>
      </c>
      <c r="C1234" s="11" t="str">
        <f>IFERROR(INDEX('     2022    '!D:D,MATCH('Order Summary'!$A1234,'     2022    '!$AN:$AN,0)),"")</f>
        <v/>
      </c>
      <c r="D1234" s="11" t="str">
        <f>IFERROR(INDEX('     2022    '!C:C,MATCH('Order Summary'!$A1234,'     2022    '!$AN:$AN,0)),"")</f>
        <v/>
      </c>
      <c r="E1234" s="11" t="str">
        <f>IFERROR(INDEX('     2022    '!E:E,MATCH('Order Summary'!$A1234,'     2022    '!$AN:$AN,0)),"")</f>
        <v/>
      </c>
      <c r="F1234" s="96">
        <f>IFERROR(INDEX('     2022    '!AY:AY,MATCH($A1234,'     2022    '!$AN:$AN,0)),0)</f>
        <v>0</v>
      </c>
      <c r="G1234" s="180" t="str">
        <f>IFERROR(IF($O$3&gt;68,INDEX('     2022    '!I:I,MATCH($A1234,'     2022    '!$AN:$AN,0))*(1-'     2022    '!$BA$1),INDEX('     2022    '!I:I,MATCH($A1234,'     2022    '!$AN:$AN,0))),"")</f>
        <v/>
      </c>
      <c r="H1234" s="96">
        <f>IFERROR(INDEX('     2022    '!AZ:AZ,MATCH($A1234,'     2022    '!$AN:$AN,0)),0)</f>
        <v>0</v>
      </c>
      <c r="I1234" s="180" t="str">
        <f>IFERROR(IF($O$3&gt;68,INDEX('     2022    '!M:M,MATCH($A1234,'     2022    '!$AN:$AN,0))*(1-'     2022    '!$BA$1),INDEX('     2022    '!M:M,MATCH($A1234,'     2022    '!$AN:$AN,0))),"")</f>
        <v/>
      </c>
      <c r="J1234" s="181">
        <f t="shared" si="77"/>
        <v>0</v>
      </c>
      <c r="K1234" s="182" t="str">
        <f t="shared" si="78"/>
        <v/>
      </c>
      <c r="L1234" s="53"/>
      <c r="M1234" s="52" t="str">
        <f>IFERROR(INDEX('     2022    '!R:R,MATCH('Order Summary'!$A1234,'     2022    '!$AN:$AN,0)),"")</f>
        <v/>
      </c>
      <c r="N1234" s="52" t="str">
        <f>IFERROR(INDEX('     2022    '!V:V,MATCH('Order Summary'!$A1234,'     2022    '!$AN:$AN,0)),"")</f>
        <v/>
      </c>
      <c r="O1234" s="52" t="str">
        <f>IFERROR(INDEX('     2022    '!S:S,MATCH('Order Summary'!$A1234,'     2022    '!$AN:$AN,0)),"")</f>
        <v/>
      </c>
      <c r="P1234" s="96" t="str">
        <f t="shared" si="76"/>
        <v/>
      </c>
      <c r="R1234" s="9"/>
      <c r="S1234" s="9"/>
      <c r="T1234" s="9"/>
      <c r="U1234" s="9"/>
      <c r="V1234" s="9"/>
      <c r="W1234" s="9"/>
      <c r="X1234" s="9"/>
      <c r="Y1234" s="9"/>
      <c r="Z1234" s="9"/>
      <c r="AA1234" s="9"/>
      <c r="AB1234" s="9"/>
      <c r="AC1234" s="9"/>
      <c r="AD1234" s="9"/>
      <c r="AE1234" s="9"/>
      <c r="AF1234" s="9"/>
      <c r="AG1234" s="9"/>
      <c r="AH1234" s="9"/>
      <c r="AI1234" s="9"/>
      <c r="AJ1234" s="9"/>
      <c r="AK1234" s="9"/>
      <c r="AL1234" s="9"/>
      <c r="AM1234" s="9"/>
      <c r="AN1234" s="9"/>
      <c r="AO1234" s="9"/>
      <c r="AP1234" s="9"/>
      <c r="AQ1234" s="9"/>
      <c r="AR1234" s="9"/>
      <c r="AS1234" s="9"/>
      <c r="AT1234" s="9"/>
      <c r="AU1234" s="9"/>
      <c r="AV1234" s="9"/>
      <c r="AW1234" s="9"/>
      <c r="AX1234" s="9"/>
      <c r="AY1234" s="9"/>
      <c r="AZ1234" s="9"/>
      <c r="BA1234" s="9"/>
      <c r="BB1234" s="9"/>
      <c r="BC1234" s="9"/>
      <c r="BD1234" s="9"/>
      <c r="BE1234" s="9"/>
      <c r="BF1234" s="9"/>
      <c r="BG1234" s="9"/>
      <c r="BH1234" s="9"/>
      <c r="BI1234" s="9"/>
      <c r="BJ1234" s="9"/>
      <c r="BK1234" s="9"/>
      <c r="BL1234" s="9"/>
      <c r="BM1234" s="9"/>
      <c r="BN1234" s="9"/>
      <c r="BO1234" s="9"/>
      <c r="BP1234" s="9"/>
      <c r="BQ1234" s="9"/>
      <c r="BR1234" s="9"/>
      <c r="BS1234" s="9"/>
      <c r="BT1234" s="9"/>
      <c r="BU1234" s="9"/>
      <c r="BV1234" s="9"/>
      <c r="BW1234" s="9"/>
      <c r="BX1234" s="9"/>
      <c r="BY1234" s="9"/>
      <c r="BZ1234" s="9"/>
    </row>
    <row r="1235" spans="1:78">
      <c r="A1235" s="50">
        <f t="shared" si="79"/>
        <v>1224</v>
      </c>
      <c r="C1235" s="11" t="str">
        <f>IFERROR(INDEX('     2022    '!D:D,MATCH('Order Summary'!$A1235,'     2022    '!$AN:$AN,0)),"")</f>
        <v/>
      </c>
      <c r="D1235" s="11" t="str">
        <f>IFERROR(INDEX('     2022    '!C:C,MATCH('Order Summary'!$A1235,'     2022    '!$AN:$AN,0)),"")</f>
        <v/>
      </c>
      <c r="E1235" s="11" t="str">
        <f>IFERROR(INDEX('     2022    '!E:E,MATCH('Order Summary'!$A1235,'     2022    '!$AN:$AN,0)),"")</f>
        <v/>
      </c>
      <c r="F1235" s="96">
        <f>IFERROR(INDEX('     2022    '!AY:AY,MATCH($A1235,'     2022    '!$AN:$AN,0)),0)</f>
        <v>0</v>
      </c>
      <c r="G1235" s="180" t="str">
        <f>IFERROR(IF($O$3&gt;68,INDEX('     2022    '!I:I,MATCH($A1235,'     2022    '!$AN:$AN,0))*(1-'     2022    '!$BA$1),INDEX('     2022    '!I:I,MATCH($A1235,'     2022    '!$AN:$AN,0))),"")</f>
        <v/>
      </c>
      <c r="H1235" s="96">
        <f>IFERROR(INDEX('     2022    '!AZ:AZ,MATCH($A1235,'     2022    '!$AN:$AN,0)),0)</f>
        <v>0</v>
      </c>
      <c r="I1235" s="180" t="str">
        <f>IFERROR(IF($O$3&gt;68,INDEX('     2022    '!M:M,MATCH($A1235,'     2022    '!$AN:$AN,0))*(1-'     2022    '!$BA$1),INDEX('     2022    '!M:M,MATCH($A1235,'     2022    '!$AN:$AN,0))),"")</f>
        <v/>
      </c>
      <c r="J1235" s="181">
        <f t="shared" si="77"/>
        <v>0</v>
      </c>
      <c r="K1235" s="182" t="str">
        <f t="shared" si="78"/>
        <v/>
      </c>
      <c r="L1235" s="53"/>
      <c r="M1235" s="52" t="str">
        <f>IFERROR(INDEX('     2022    '!R:R,MATCH('Order Summary'!$A1235,'     2022    '!$AN:$AN,0)),"")</f>
        <v/>
      </c>
      <c r="N1235" s="52" t="str">
        <f>IFERROR(INDEX('     2022    '!V:V,MATCH('Order Summary'!$A1235,'     2022    '!$AN:$AN,0)),"")</f>
        <v/>
      </c>
      <c r="O1235" s="52" t="str">
        <f>IFERROR(INDEX('     2022    '!S:S,MATCH('Order Summary'!$A1235,'     2022    '!$AN:$AN,0)),"")</f>
        <v/>
      </c>
      <c r="P1235" s="96" t="str">
        <f t="shared" si="76"/>
        <v/>
      </c>
      <c r="R1235" s="9"/>
      <c r="S1235" s="9"/>
      <c r="T1235" s="9"/>
      <c r="U1235" s="9"/>
      <c r="V1235" s="9"/>
      <c r="W1235" s="9"/>
      <c r="X1235" s="9"/>
      <c r="Y1235" s="9"/>
      <c r="Z1235" s="9"/>
      <c r="AA1235" s="9"/>
      <c r="AB1235" s="9"/>
      <c r="AC1235" s="9"/>
      <c r="AD1235" s="9"/>
      <c r="AE1235" s="9"/>
      <c r="AF1235" s="9"/>
      <c r="AG1235" s="9"/>
      <c r="AH1235" s="9"/>
      <c r="AI1235" s="9"/>
      <c r="AJ1235" s="9"/>
      <c r="AK1235" s="9"/>
      <c r="AL1235" s="9"/>
      <c r="AM1235" s="9"/>
      <c r="AN1235" s="9"/>
      <c r="AO1235" s="9"/>
      <c r="AP1235" s="9"/>
      <c r="AQ1235" s="9"/>
      <c r="AR1235" s="9"/>
      <c r="AS1235" s="9"/>
      <c r="AT1235" s="9"/>
      <c r="AU1235" s="9"/>
      <c r="AV1235" s="9"/>
      <c r="AW1235" s="9"/>
      <c r="AX1235" s="9"/>
      <c r="AY1235" s="9"/>
      <c r="AZ1235" s="9"/>
      <c r="BA1235" s="9"/>
      <c r="BB1235" s="9"/>
      <c r="BC1235" s="9"/>
      <c r="BD1235" s="9"/>
      <c r="BE1235" s="9"/>
      <c r="BF1235" s="9"/>
      <c r="BG1235" s="9"/>
      <c r="BH1235" s="9"/>
      <c r="BI1235" s="9"/>
      <c r="BJ1235" s="9"/>
      <c r="BK1235" s="9"/>
      <c r="BL1235" s="9"/>
      <c r="BM1235" s="9"/>
      <c r="BN1235" s="9"/>
      <c r="BO1235" s="9"/>
      <c r="BP1235" s="9"/>
      <c r="BQ1235" s="9"/>
      <c r="BR1235" s="9"/>
      <c r="BS1235" s="9"/>
      <c r="BT1235" s="9"/>
      <c r="BU1235" s="9"/>
      <c r="BV1235" s="9"/>
      <c r="BW1235" s="9"/>
      <c r="BX1235" s="9"/>
      <c r="BY1235" s="9"/>
      <c r="BZ1235" s="9"/>
    </row>
    <row r="1236" spans="1:78">
      <c r="A1236" s="50">
        <f t="shared" si="79"/>
        <v>1225</v>
      </c>
      <c r="C1236" s="11" t="str">
        <f>IFERROR(INDEX('     2022    '!D:D,MATCH('Order Summary'!$A1236,'     2022    '!$AN:$AN,0)),"")</f>
        <v/>
      </c>
      <c r="D1236" s="11" t="str">
        <f>IFERROR(INDEX('     2022    '!C:C,MATCH('Order Summary'!$A1236,'     2022    '!$AN:$AN,0)),"")</f>
        <v/>
      </c>
      <c r="E1236" s="11" t="str">
        <f>IFERROR(INDEX('     2022    '!E:E,MATCH('Order Summary'!$A1236,'     2022    '!$AN:$AN,0)),"")</f>
        <v/>
      </c>
      <c r="F1236" s="96">
        <f>IFERROR(INDEX('     2022    '!AY:AY,MATCH($A1236,'     2022    '!$AN:$AN,0)),0)</f>
        <v>0</v>
      </c>
      <c r="G1236" s="180" t="str">
        <f>IFERROR(IF($O$3&gt;68,INDEX('     2022    '!I:I,MATCH($A1236,'     2022    '!$AN:$AN,0))*(1-'     2022    '!$BA$1),INDEX('     2022    '!I:I,MATCH($A1236,'     2022    '!$AN:$AN,0))),"")</f>
        <v/>
      </c>
      <c r="H1236" s="96">
        <f>IFERROR(INDEX('     2022    '!AZ:AZ,MATCH($A1236,'     2022    '!$AN:$AN,0)),0)</f>
        <v>0</v>
      </c>
      <c r="I1236" s="180" t="str">
        <f>IFERROR(IF($O$3&gt;68,INDEX('     2022    '!M:M,MATCH($A1236,'     2022    '!$AN:$AN,0))*(1-'     2022    '!$BA$1),INDEX('     2022    '!M:M,MATCH($A1236,'     2022    '!$AN:$AN,0))),"")</f>
        <v/>
      </c>
      <c r="J1236" s="181">
        <f t="shared" si="77"/>
        <v>0</v>
      </c>
      <c r="K1236" s="182" t="str">
        <f t="shared" si="78"/>
        <v/>
      </c>
      <c r="L1236" s="53"/>
      <c r="M1236" s="52" t="str">
        <f>IFERROR(INDEX('     2022    '!R:R,MATCH('Order Summary'!$A1236,'     2022    '!$AN:$AN,0)),"")</f>
        <v/>
      </c>
      <c r="N1236" s="52" t="str">
        <f>IFERROR(INDEX('     2022    '!V:V,MATCH('Order Summary'!$A1236,'     2022    '!$AN:$AN,0)),"")</f>
        <v/>
      </c>
      <c r="O1236" s="52" t="str">
        <f>IFERROR(INDEX('     2022    '!S:S,MATCH('Order Summary'!$A1236,'     2022    '!$AN:$AN,0)),"")</f>
        <v/>
      </c>
      <c r="P1236" s="96" t="str">
        <f t="shared" si="76"/>
        <v/>
      </c>
      <c r="R1236" s="9"/>
      <c r="S1236" s="9"/>
      <c r="T1236" s="9"/>
      <c r="U1236" s="9"/>
      <c r="V1236" s="9"/>
      <c r="W1236" s="9"/>
      <c r="X1236" s="9"/>
      <c r="Y1236" s="9"/>
      <c r="Z1236" s="9"/>
      <c r="AA1236" s="9"/>
      <c r="AB1236" s="9"/>
      <c r="AC1236" s="9"/>
      <c r="AD1236" s="9"/>
      <c r="AE1236" s="9"/>
      <c r="AF1236" s="9"/>
      <c r="AG1236" s="9"/>
      <c r="AH1236" s="9"/>
      <c r="AI1236" s="9"/>
      <c r="AJ1236" s="9"/>
      <c r="AK1236" s="9"/>
      <c r="AL1236" s="9"/>
      <c r="AM1236" s="9"/>
      <c r="AN1236" s="9"/>
      <c r="AO1236" s="9"/>
      <c r="AP1236" s="9"/>
      <c r="AQ1236" s="9"/>
      <c r="AR1236" s="9"/>
      <c r="AS1236" s="9"/>
      <c r="AT1236" s="9"/>
      <c r="AU1236" s="9"/>
      <c r="AV1236" s="9"/>
      <c r="AW1236" s="9"/>
      <c r="AX1236" s="9"/>
      <c r="AY1236" s="9"/>
      <c r="AZ1236" s="9"/>
      <c r="BA1236" s="9"/>
      <c r="BB1236" s="9"/>
      <c r="BC1236" s="9"/>
      <c r="BD1236" s="9"/>
      <c r="BE1236" s="9"/>
      <c r="BF1236" s="9"/>
      <c r="BG1236" s="9"/>
      <c r="BH1236" s="9"/>
      <c r="BI1236" s="9"/>
      <c r="BJ1236" s="9"/>
      <c r="BK1236" s="9"/>
      <c r="BL1236" s="9"/>
      <c r="BM1236" s="9"/>
      <c r="BN1236" s="9"/>
      <c r="BO1236" s="9"/>
      <c r="BP1236" s="9"/>
      <c r="BQ1236" s="9"/>
      <c r="BR1236" s="9"/>
      <c r="BS1236" s="9"/>
      <c r="BT1236" s="9"/>
      <c r="BU1236" s="9"/>
      <c r="BV1236" s="9"/>
      <c r="BW1236" s="9"/>
      <c r="BX1236" s="9"/>
      <c r="BY1236" s="9"/>
      <c r="BZ1236" s="9"/>
    </row>
    <row r="1237" spans="1:78">
      <c r="A1237" s="50">
        <f t="shared" si="79"/>
        <v>1226</v>
      </c>
      <c r="C1237" s="11" t="str">
        <f>IFERROR(INDEX('     2022    '!D:D,MATCH('Order Summary'!$A1237,'     2022    '!$AN:$AN,0)),"")</f>
        <v/>
      </c>
      <c r="D1237" s="11" t="str">
        <f>IFERROR(INDEX('     2022    '!C:C,MATCH('Order Summary'!$A1237,'     2022    '!$AN:$AN,0)),"")</f>
        <v/>
      </c>
      <c r="E1237" s="11" t="str">
        <f>IFERROR(INDEX('     2022    '!E:E,MATCH('Order Summary'!$A1237,'     2022    '!$AN:$AN,0)),"")</f>
        <v/>
      </c>
      <c r="F1237" s="96">
        <f>IFERROR(INDEX('     2022    '!AY:AY,MATCH($A1237,'     2022    '!$AN:$AN,0)),0)</f>
        <v>0</v>
      </c>
      <c r="G1237" s="180" t="str">
        <f>IFERROR(IF($O$3&gt;68,INDEX('     2022    '!I:I,MATCH($A1237,'     2022    '!$AN:$AN,0))*(1-'     2022    '!$BA$1),INDEX('     2022    '!I:I,MATCH($A1237,'     2022    '!$AN:$AN,0))),"")</f>
        <v/>
      </c>
      <c r="H1237" s="96">
        <f>IFERROR(INDEX('     2022    '!AZ:AZ,MATCH($A1237,'     2022    '!$AN:$AN,0)),0)</f>
        <v>0</v>
      </c>
      <c r="I1237" s="180" t="str">
        <f>IFERROR(IF($O$3&gt;68,INDEX('     2022    '!M:M,MATCH($A1237,'     2022    '!$AN:$AN,0))*(1-'     2022    '!$BA$1),INDEX('     2022    '!M:M,MATCH($A1237,'     2022    '!$AN:$AN,0))),"")</f>
        <v/>
      </c>
      <c r="J1237" s="181">
        <f t="shared" si="77"/>
        <v>0</v>
      </c>
      <c r="K1237" s="182" t="str">
        <f t="shared" si="78"/>
        <v/>
      </c>
      <c r="L1237" s="53"/>
      <c r="M1237" s="52" t="str">
        <f>IFERROR(INDEX('     2022    '!R:R,MATCH('Order Summary'!$A1237,'     2022    '!$AN:$AN,0)),"")</f>
        <v/>
      </c>
      <c r="N1237" s="52" t="str">
        <f>IFERROR(INDEX('     2022    '!V:V,MATCH('Order Summary'!$A1237,'     2022    '!$AN:$AN,0)),"")</f>
        <v/>
      </c>
      <c r="O1237" s="52" t="str">
        <f>IFERROR(INDEX('     2022    '!S:S,MATCH('Order Summary'!$A1237,'     2022    '!$AN:$AN,0)),"")</f>
        <v/>
      </c>
      <c r="P1237" s="96" t="str">
        <f t="shared" si="76"/>
        <v/>
      </c>
      <c r="R1237" s="9"/>
      <c r="S1237" s="9"/>
      <c r="T1237" s="9"/>
      <c r="U1237" s="9"/>
      <c r="V1237" s="9"/>
      <c r="W1237" s="9"/>
      <c r="X1237" s="9"/>
      <c r="Y1237" s="9"/>
      <c r="Z1237" s="9"/>
      <c r="AA1237" s="9"/>
      <c r="AB1237" s="9"/>
      <c r="AC1237" s="9"/>
      <c r="AD1237" s="9"/>
      <c r="AE1237" s="9"/>
      <c r="AF1237" s="9"/>
      <c r="AG1237" s="9"/>
      <c r="AH1237" s="9"/>
      <c r="AI1237" s="9"/>
      <c r="AJ1237" s="9"/>
      <c r="AK1237" s="9"/>
      <c r="AL1237" s="9"/>
      <c r="AM1237" s="9"/>
      <c r="AN1237" s="9"/>
      <c r="AO1237" s="9"/>
      <c r="AP1237" s="9"/>
      <c r="AQ1237" s="9"/>
      <c r="AR1237" s="9"/>
      <c r="AS1237" s="9"/>
      <c r="AT1237" s="9"/>
      <c r="AU1237" s="9"/>
      <c r="AV1237" s="9"/>
      <c r="AW1237" s="9"/>
      <c r="AX1237" s="9"/>
      <c r="AY1237" s="9"/>
      <c r="AZ1237" s="9"/>
      <c r="BA1237" s="9"/>
      <c r="BB1237" s="9"/>
      <c r="BC1237" s="9"/>
      <c r="BD1237" s="9"/>
      <c r="BE1237" s="9"/>
      <c r="BF1237" s="9"/>
      <c r="BG1237" s="9"/>
      <c r="BH1237" s="9"/>
      <c r="BI1237" s="9"/>
      <c r="BJ1237" s="9"/>
      <c r="BK1237" s="9"/>
      <c r="BL1237" s="9"/>
      <c r="BM1237" s="9"/>
      <c r="BN1237" s="9"/>
      <c r="BO1237" s="9"/>
      <c r="BP1237" s="9"/>
      <c r="BQ1237" s="9"/>
      <c r="BR1237" s="9"/>
      <c r="BS1237" s="9"/>
      <c r="BT1237" s="9"/>
      <c r="BU1237" s="9"/>
      <c r="BV1237" s="9"/>
      <c r="BW1237" s="9"/>
      <c r="BX1237" s="9"/>
      <c r="BY1237" s="9"/>
      <c r="BZ1237" s="9"/>
    </row>
    <row r="1238" spans="1:78">
      <c r="A1238" s="50">
        <f t="shared" si="79"/>
        <v>1227</v>
      </c>
      <c r="C1238" s="11" t="str">
        <f>IFERROR(INDEX('     2022    '!D:D,MATCH('Order Summary'!$A1238,'     2022    '!$AN:$AN,0)),"")</f>
        <v/>
      </c>
      <c r="D1238" s="11" t="str">
        <f>IFERROR(INDEX('     2022    '!C:C,MATCH('Order Summary'!$A1238,'     2022    '!$AN:$AN,0)),"")</f>
        <v/>
      </c>
      <c r="E1238" s="11" t="str">
        <f>IFERROR(INDEX('     2022    '!E:E,MATCH('Order Summary'!$A1238,'     2022    '!$AN:$AN,0)),"")</f>
        <v/>
      </c>
      <c r="F1238" s="96">
        <f>IFERROR(INDEX('     2022    '!AY:AY,MATCH($A1238,'     2022    '!$AN:$AN,0)),0)</f>
        <v>0</v>
      </c>
      <c r="G1238" s="180" t="str">
        <f>IFERROR(IF($O$3&gt;68,INDEX('     2022    '!I:I,MATCH($A1238,'     2022    '!$AN:$AN,0))*(1-'     2022    '!$BA$1),INDEX('     2022    '!I:I,MATCH($A1238,'     2022    '!$AN:$AN,0))),"")</f>
        <v/>
      </c>
      <c r="H1238" s="96">
        <f>IFERROR(INDEX('     2022    '!AZ:AZ,MATCH($A1238,'     2022    '!$AN:$AN,0)),0)</f>
        <v>0</v>
      </c>
      <c r="I1238" s="180" t="str">
        <f>IFERROR(IF($O$3&gt;68,INDEX('     2022    '!M:M,MATCH($A1238,'     2022    '!$AN:$AN,0))*(1-'     2022    '!$BA$1),INDEX('     2022    '!M:M,MATCH($A1238,'     2022    '!$AN:$AN,0))),"")</f>
        <v/>
      </c>
      <c r="J1238" s="181">
        <f t="shared" si="77"/>
        <v>0</v>
      </c>
      <c r="K1238" s="182" t="str">
        <f t="shared" si="78"/>
        <v/>
      </c>
      <c r="L1238" s="53"/>
      <c r="M1238" s="52" t="str">
        <f>IFERROR(INDEX('     2022    '!R:R,MATCH('Order Summary'!$A1238,'     2022    '!$AN:$AN,0)),"")</f>
        <v/>
      </c>
      <c r="N1238" s="52" t="str">
        <f>IFERROR(INDEX('     2022    '!V:V,MATCH('Order Summary'!$A1238,'     2022    '!$AN:$AN,0)),"")</f>
        <v/>
      </c>
      <c r="O1238" s="52" t="str">
        <f>IFERROR(INDEX('     2022    '!S:S,MATCH('Order Summary'!$A1238,'     2022    '!$AN:$AN,0)),"")</f>
        <v/>
      </c>
      <c r="P1238" s="96" t="str">
        <f t="shared" si="76"/>
        <v/>
      </c>
      <c r="R1238" s="9"/>
      <c r="S1238" s="9"/>
      <c r="T1238" s="9"/>
      <c r="U1238" s="9"/>
      <c r="V1238" s="9"/>
      <c r="W1238" s="9"/>
      <c r="X1238" s="9"/>
      <c r="Y1238" s="9"/>
      <c r="Z1238" s="9"/>
      <c r="AA1238" s="9"/>
      <c r="AB1238" s="9"/>
      <c r="AC1238" s="9"/>
      <c r="AD1238" s="9"/>
      <c r="AE1238" s="9"/>
      <c r="AF1238" s="9"/>
      <c r="AG1238" s="9"/>
      <c r="AH1238" s="9"/>
      <c r="AI1238" s="9"/>
      <c r="AJ1238" s="9"/>
      <c r="AK1238" s="9"/>
      <c r="AL1238" s="9"/>
      <c r="AM1238" s="9"/>
      <c r="AN1238" s="9"/>
      <c r="AO1238" s="9"/>
      <c r="AP1238" s="9"/>
      <c r="AQ1238" s="9"/>
      <c r="AR1238" s="9"/>
      <c r="AS1238" s="9"/>
      <c r="AT1238" s="9"/>
      <c r="AU1238" s="9"/>
      <c r="AV1238" s="9"/>
      <c r="AW1238" s="9"/>
      <c r="AX1238" s="9"/>
      <c r="AY1238" s="9"/>
      <c r="AZ1238" s="9"/>
      <c r="BA1238" s="9"/>
      <c r="BB1238" s="9"/>
      <c r="BC1238" s="9"/>
      <c r="BD1238" s="9"/>
      <c r="BE1238" s="9"/>
      <c r="BF1238" s="9"/>
      <c r="BG1238" s="9"/>
      <c r="BH1238" s="9"/>
      <c r="BI1238" s="9"/>
      <c r="BJ1238" s="9"/>
      <c r="BK1238" s="9"/>
      <c r="BL1238" s="9"/>
      <c r="BM1238" s="9"/>
      <c r="BN1238" s="9"/>
      <c r="BO1238" s="9"/>
      <c r="BP1238" s="9"/>
      <c r="BQ1238" s="9"/>
      <c r="BR1238" s="9"/>
      <c r="BS1238" s="9"/>
      <c r="BT1238" s="9"/>
      <c r="BU1238" s="9"/>
      <c r="BV1238" s="9"/>
      <c r="BW1238" s="9"/>
      <c r="BX1238" s="9"/>
      <c r="BY1238" s="9"/>
      <c r="BZ1238" s="9"/>
    </row>
    <row r="1239" spans="1:78">
      <c r="A1239" s="50">
        <f t="shared" si="79"/>
        <v>1228</v>
      </c>
      <c r="C1239" s="11" t="str">
        <f>IFERROR(INDEX('     2022    '!D:D,MATCH('Order Summary'!$A1239,'     2022    '!$AN:$AN,0)),"")</f>
        <v/>
      </c>
      <c r="D1239" s="11" t="str">
        <f>IFERROR(INDEX('     2022    '!C:C,MATCH('Order Summary'!$A1239,'     2022    '!$AN:$AN,0)),"")</f>
        <v/>
      </c>
      <c r="E1239" s="11" t="str">
        <f>IFERROR(INDEX('     2022    '!E:E,MATCH('Order Summary'!$A1239,'     2022    '!$AN:$AN,0)),"")</f>
        <v/>
      </c>
      <c r="F1239" s="96">
        <f>IFERROR(INDEX('     2022    '!AY:AY,MATCH($A1239,'     2022    '!$AN:$AN,0)),0)</f>
        <v>0</v>
      </c>
      <c r="G1239" s="180" t="str">
        <f>IFERROR(IF($O$3&gt;68,INDEX('     2022    '!I:I,MATCH($A1239,'     2022    '!$AN:$AN,0))*(1-'     2022    '!$BA$1),INDEX('     2022    '!I:I,MATCH($A1239,'     2022    '!$AN:$AN,0))),"")</f>
        <v/>
      </c>
      <c r="H1239" s="96">
        <f>IFERROR(INDEX('     2022    '!AZ:AZ,MATCH($A1239,'     2022    '!$AN:$AN,0)),0)</f>
        <v>0</v>
      </c>
      <c r="I1239" s="180" t="str">
        <f>IFERROR(IF($O$3&gt;68,INDEX('     2022    '!M:M,MATCH($A1239,'     2022    '!$AN:$AN,0))*(1-'     2022    '!$BA$1),INDEX('     2022    '!M:M,MATCH($A1239,'     2022    '!$AN:$AN,0))),"")</f>
        <v/>
      </c>
      <c r="J1239" s="181">
        <f t="shared" si="77"/>
        <v>0</v>
      </c>
      <c r="K1239" s="182" t="str">
        <f t="shared" si="78"/>
        <v/>
      </c>
      <c r="L1239" s="53"/>
      <c r="M1239" s="52" t="str">
        <f>IFERROR(INDEX('     2022    '!R:R,MATCH('Order Summary'!$A1239,'     2022    '!$AN:$AN,0)),"")</f>
        <v/>
      </c>
      <c r="N1239" s="52" t="str">
        <f>IFERROR(INDEX('     2022    '!V:V,MATCH('Order Summary'!$A1239,'     2022    '!$AN:$AN,0)),"")</f>
        <v/>
      </c>
      <c r="O1239" s="52" t="str">
        <f>IFERROR(INDEX('     2022    '!S:S,MATCH('Order Summary'!$A1239,'     2022    '!$AN:$AN,0)),"")</f>
        <v/>
      </c>
      <c r="P1239" s="96" t="str">
        <f t="shared" si="76"/>
        <v/>
      </c>
      <c r="R1239" s="9"/>
      <c r="S1239" s="9"/>
      <c r="T1239" s="9"/>
      <c r="U1239" s="9"/>
      <c r="V1239" s="9"/>
      <c r="W1239" s="9"/>
      <c r="X1239" s="9"/>
      <c r="Y1239" s="9"/>
      <c r="Z1239" s="9"/>
      <c r="AA1239" s="9"/>
      <c r="AB1239" s="9"/>
      <c r="AC1239" s="9"/>
      <c r="AD1239" s="9"/>
      <c r="AE1239" s="9"/>
      <c r="AF1239" s="9"/>
      <c r="AG1239" s="9"/>
      <c r="AH1239" s="9"/>
      <c r="AI1239" s="9"/>
      <c r="AJ1239" s="9"/>
      <c r="AK1239" s="9"/>
      <c r="AL1239" s="9"/>
      <c r="AM1239" s="9"/>
      <c r="AN1239" s="9"/>
      <c r="AO1239" s="9"/>
      <c r="AP1239" s="9"/>
      <c r="AQ1239" s="9"/>
      <c r="AR1239" s="9"/>
      <c r="AS1239" s="9"/>
      <c r="AT1239" s="9"/>
      <c r="AU1239" s="9"/>
      <c r="AV1239" s="9"/>
      <c r="AW1239" s="9"/>
      <c r="AX1239" s="9"/>
      <c r="AY1239" s="9"/>
      <c r="AZ1239" s="9"/>
      <c r="BA1239" s="9"/>
      <c r="BB1239" s="9"/>
      <c r="BC1239" s="9"/>
      <c r="BD1239" s="9"/>
      <c r="BE1239" s="9"/>
      <c r="BF1239" s="9"/>
      <c r="BG1239" s="9"/>
      <c r="BH1239" s="9"/>
      <c r="BI1239" s="9"/>
      <c r="BJ1239" s="9"/>
      <c r="BK1239" s="9"/>
      <c r="BL1239" s="9"/>
      <c r="BM1239" s="9"/>
      <c r="BN1239" s="9"/>
      <c r="BO1239" s="9"/>
      <c r="BP1239" s="9"/>
      <c r="BQ1239" s="9"/>
      <c r="BR1239" s="9"/>
      <c r="BS1239" s="9"/>
      <c r="BT1239" s="9"/>
      <c r="BU1239" s="9"/>
      <c r="BV1239" s="9"/>
      <c r="BW1239" s="9"/>
      <c r="BX1239" s="9"/>
      <c r="BY1239" s="9"/>
      <c r="BZ1239" s="9"/>
    </row>
    <row r="1240" spans="1:78">
      <c r="A1240" s="50">
        <f t="shared" si="79"/>
        <v>1229</v>
      </c>
      <c r="C1240" s="11" t="str">
        <f>IFERROR(INDEX('     2022    '!D:D,MATCH('Order Summary'!$A1240,'     2022    '!$AN:$AN,0)),"")</f>
        <v/>
      </c>
      <c r="D1240" s="11" t="str">
        <f>IFERROR(INDEX('     2022    '!C:C,MATCH('Order Summary'!$A1240,'     2022    '!$AN:$AN,0)),"")</f>
        <v/>
      </c>
      <c r="E1240" s="11" t="str">
        <f>IFERROR(INDEX('     2022    '!E:E,MATCH('Order Summary'!$A1240,'     2022    '!$AN:$AN,0)),"")</f>
        <v/>
      </c>
      <c r="F1240" s="96">
        <f>IFERROR(INDEX('     2022    '!AY:AY,MATCH($A1240,'     2022    '!$AN:$AN,0)),0)</f>
        <v>0</v>
      </c>
      <c r="G1240" s="180" t="str">
        <f>IFERROR(IF($O$3&gt;68,INDEX('     2022    '!I:I,MATCH($A1240,'     2022    '!$AN:$AN,0))*(1-'     2022    '!$BA$1),INDEX('     2022    '!I:I,MATCH($A1240,'     2022    '!$AN:$AN,0))),"")</f>
        <v/>
      </c>
      <c r="H1240" s="96">
        <f>IFERROR(INDEX('     2022    '!AZ:AZ,MATCH($A1240,'     2022    '!$AN:$AN,0)),0)</f>
        <v>0</v>
      </c>
      <c r="I1240" s="180" t="str">
        <f>IFERROR(IF($O$3&gt;68,INDEX('     2022    '!M:M,MATCH($A1240,'     2022    '!$AN:$AN,0))*(1-'     2022    '!$BA$1),INDEX('     2022    '!M:M,MATCH($A1240,'     2022    '!$AN:$AN,0))),"")</f>
        <v/>
      </c>
      <c r="J1240" s="181">
        <f t="shared" si="77"/>
        <v>0</v>
      </c>
      <c r="K1240" s="182" t="str">
        <f t="shared" si="78"/>
        <v/>
      </c>
      <c r="L1240" s="53"/>
      <c r="M1240" s="52" t="str">
        <f>IFERROR(INDEX('     2022    '!R:R,MATCH('Order Summary'!$A1240,'     2022    '!$AN:$AN,0)),"")</f>
        <v/>
      </c>
      <c r="N1240" s="52" t="str">
        <f>IFERROR(INDEX('     2022    '!V:V,MATCH('Order Summary'!$A1240,'     2022    '!$AN:$AN,0)),"")</f>
        <v/>
      </c>
      <c r="O1240" s="52" t="str">
        <f>IFERROR(INDEX('     2022    '!S:S,MATCH('Order Summary'!$A1240,'     2022    '!$AN:$AN,0)),"")</f>
        <v/>
      </c>
      <c r="P1240" s="96" t="str">
        <f t="shared" si="76"/>
        <v/>
      </c>
      <c r="R1240" s="9"/>
      <c r="S1240" s="9"/>
      <c r="T1240" s="9"/>
      <c r="U1240" s="9"/>
      <c r="V1240" s="9"/>
      <c r="W1240" s="9"/>
      <c r="X1240" s="9"/>
      <c r="Y1240" s="9"/>
      <c r="Z1240" s="9"/>
      <c r="AA1240" s="9"/>
      <c r="AB1240" s="9"/>
      <c r="AC1240" s="9"/>
      <c r="AD1240" s="9"/>
      <c r="AE1240" s="9"/>
      <c r="AF1240" s="9"/>
      <c r="AG1240" s="9"/>
      <c r="AH1240" s="9"/>
      <c r="AI1240" s="9"/>
      <c r="AJ1240" s="9"/>
      <c r="AK1240" s="9"/>
      <c r="AL1240" s="9"/>
      <c r="AM1240" s="9"/>
      <c r="AN1240" s="9"/>
      <c r="AO1240" s="9"/>
      <c r="AP1240" s="9"/>
      <c r="AQ1240" s="9"/>
      <c r="AR1240" s="9"/>
      <c r="AS1240" s="9"/>
      <c r="AT1240" s="9"/>
      <c r="AU1240" s="9"/>
      <c r="AV1240" s="9"/>
      <c r="AW1240" s="9"/>
      <c r="AX1240" s="9"/>
      <c r="AY1240" s="9"/>
      <c r="AZ1240" s="9"/>
      <c r="BA1240" s="9"/>
      <c r="BB1240" s="9"/>
      <c r="BC1240" s="9"/>
      <c r="BD1240" s="9"/>
      <c r="BE1240" s="9"/>
      <c r="BF1240" s="9"/>
      <c r="BG1240" s="9"/>
      <c r="BH1240" s="9"/>
      <c r="BI1240" s="9"/>
      <c r="BJ1240" s="9"/>
      <c r="BK1240" s="9"/>
      <c r="BL1240" s="9"/>
      <c r="BM1240" s="9"/>
      <c r="BN1240" s="9"/>
      <c r="BO1240" s="9"/>
      <c r="BP1240" s="9"/>
      <c r="BQ1240" s="9"/>
      <c r="BR1240" s="9"/>
      <c r="BS1240" s="9"/>
      <c r="BT1240" s="9"/>
      <c r="BU1240" s="9"/>
      <c r="BV1240" s="9"/>
      <c r="BW1240" s="9"/>
      <c r="BX1240" s="9"/>
      <c r="BY1240" s="9"/>
      <c r="BZ1240" s="9"/>
    </row>
    <row r="1241" spans="1:78">
      <c r="A1241" s="50">
        <f t="shared" si="79"/>
        <v>1230</v>
      </c>
      <c r="C1241" s="11" t="str">
        <f>IFERROR(INDEX('     2022    '!D:D,MATCH('Order Summary'!$A1241,'     2022    '!$AN:$AN,0)),"")</f>
        <v/>
      </c>
      <c r="D1241" s="11" t="str">
        <f>IFERROR(INDEX('     2022    '!C:C,MATCH('Order Summary'!$A1241,'     2022    '!$AN:$AN,0)),"")</f>
        <v/>
      </c>
      <c r="E1241" s="11" t="str">
        <f>IFERROR(INDEX('     2022    '!E:E,MATCH('Order Summary'!$A1241,'     2022    '!$AN:$AN,0)),"")</f>
        <v/>
      </c>
      <c r="F1241" s="96">
        <f>IFERROR(INDEX('     2022    '!AY:AY,MATCH($A1241,'     2022    '!$AN:$AN,0)),0)</f>
        <v>0</v>
      </c>
      <c r="G1241" s="180" t="str">
        <f>IFERROR(IF($O$3&gt;68,INDEX('     2022    '!I:I,MATCH($A1241,'     2022    '!$AN:$AN,0))*(1-'     2022    '!$BA$1),INDEX('     2022    '!I:I,MATCH($A1241,'     2022    '!$AN:$AN,0))),"")</f>
        <v/>
      </c>
      <c r="H1241" s="96">
        <f>IFERROR(INDEX('     2022    '!AZ:AZ,MATCH($A1241,'     2022    '!$AN:$AN,0)),0)</f>
        <v>0</v>
      </c>
      <c r="I1241" s="180" t="str">
        <f>IFERROR(IF($O$3&gt;68,INDEX('     2022    '!M:M,MATCH($A1241,'     2022    '!$AN:$AN,0))*(1-'     2022    '!$BA$1),INDEX('     2022    '!M:M,MATCH($A1241,'     2022    '!$AN:$AN,0))),"")</f>
        <v/>
      </c>
      <c r="J1241" s="181">
        <f t="shared" si="77"/>
        <v>0</v>
      </c>
      <c r="K1241" s="182" t="str">
        <f t="shared" si="78"/>
        <v/>
      </c>
      <c r="L1241" s="53"/>
      <c r="M1241" s="52" t="str">
        <f>IFERROR(INDEX('     2022    '!R:R,MATCH('Order Summary'!$A1241,'     2022    '!$AN:$AN,0)),"")</f>
        <v/>
      </c>
      <c r="N1241" s="52" t="str">
        <f>IFERROR(INDEX('     2022    '!V:V,MATCH('Order Summary'!$A1241,'     2022    '!$AN:$AN,0)),"")</f>
        <v/>
      </c>
      <c r="O1241" s="52" t="str">
        <f>IFERROR(INDEX('     2022    '!S:S,MATCH('Order Summary'!$A1241,'     2022    '!$AN:$AN,0)),"")</f>
        <v/>
      </c>
      <c r="P1241" s="96" t="str">
        <f t="shared" si="76"/>
        <v/>
      </c>
      <c r="R1241" s="9"/>
      <c r="S1241" s="9"/>
      <c r="T1241" s="9"/>
      <c r="U1241" s="9"/>
      <c r="V1241" s="9"/>
      <c r="W1241" s="9"/>
      <c r="X1241" s="9"/>
      <c r="Y1241" s="9"/>
      <c r="Z1241" s="9"/>
      <c r="AA1241" s="9"/>
      <c r="AB1241" s="9"/>
      <c r="AC1241" s="9"/>
      <c r="AD1241" s="9"/>
      <c r="AE1241" s="9"/>
      <c r="AF1241" s="9"/>
      <c r="AG1241" s="9"/>
      <c r="AH1241" s="9"/>
      <c r="AI1241" s="9"/>
      <c r="AJ1241" s="9"/>
      <c r="AK1241" s="9"/>
      <c r="AL1241" s="9"/>
      <c r="AM1241" s="9"/>
      <c r="AN1241" s="9"/>
      <c r="AO1241" s="9"/>
      <c r="AP1241" s="9"/>
      <c r="AQ1241" s="9"/>
      <c r="AR1241" s="9"/>
      <c r="AS1241" s="9"/>
      <c r="AT1241" s="9"/>
      <c r="AU1241" s="9"/>
      <c r="AV1241" s="9"/>
      <c r="AW1241" s="9"/>
      <c r="AX1241" s="9"/>
      <c r="AY1241" s="9"/>
      <c r="AZ1241" s="9"/>
      <c r="BA1241" s="9"/>
      <c r="BB1241" s="9"/>
      <c r="BC1241" s="9"/>
      <c r="BD1241" s="9"/>
      <c r="BE1241" s="9"/>
      <c r="BF1241" s="9"/>
      <c r="BG1241" s="9"/>
      <c r="BH1241" s="9"/>
      <c r="BI1241" s="9"/>
      <c r="BJ1241" s="9"/>
      <c r="BK1241" s="9"/>
      <c r="BL1241" s="9"/>
      <c r="BM1241" s="9"/>
      <c r="BN1241" s="9"/>
      <c r="BO1241" s="9"/>
      <c r="BP1241" s="9"/>
      <c r="BQ1241" s="9"/>
      <c r="BR1241" s="9"/>
      <c r="BS1241" s="9"/>
      <c r="BT1241" s="9"/>
      <c r="BU1241" s="9"/>
      <c r="BV1241" s="9"/>
      <c r="BW1241" s="9"/>
      <c r="BX1241" s="9"/>
      <c r="BY1241" s="9"/>
      <c r="BZ1241" s="9"/>
    </row>
    <row r="1242" spans="1:78">
      <c r="A1242" s="50">
        <f t="shared" si="79"/>
        <v>1231</v>
      </c>
      <c r="C1242" s="11" t="str">
        <f>IFERROR(INDEX('     2022    '!D:D,MATCH('Order Summary'!$A1242,'     2022    '!$AN:$AN,0)),"")</f>
        <v/>
      </c>
      <c r="D1242" s="11" t="str">
        <f>IFERROR(INDEX('     2022    '!C:C,MATCH('Order Summary'!$A1242,'     2022    '!$AN:$AN,0)),"")</f>
        <v/>
      </c>
      <c r="E1242" s="11" t="str">
        <f>IFERROR(INDEX('     2022    '!E:E,MATCH('Order Summary'!$A1242,'     2022    '!$AN:$AN,0)),"")</f>
        <v/>
      </c>
      <c r="F1242" s="96">
        <f>IFERROR(INDEX('     2022    '!AY:AY,MATCH($A1242,'     2022    '!$AN:$AN,0)),0)</f>
        <v>0</v>
      </c>
      <c r="G1242" s="180" t="str">
        <f>IFERROR(IF($O$3&gt;68,INDEX('     2022    '!I:I,MATCH($A1242,'     2022    '!$AN:$AN,0))*(1-'     2022    '!$BA$1),INDEX('     2022    '!I:I,MATCH($A1242,'     2022    '!$AN:$AN,0))),"")</f>
        <v/>
      </c>
      <c r="H1242" s="96">
        <f>IFERROR(INDEX('     2022    '!AZ:AZ,MATCH($A1242,'     2022    '!$AN:$AN,0)),0)</f>
        <v>0</v>
      </c>
      <c r="I1242" s="180" t="str">
        <f>IFERROR(IF($O$3&gt;68,INDEX('     2022    '!M:M,MATCH($A1242,'     2022    '!$AN:$AN,0))*(1-'     2022    '!$BA$1),INDEX('     2022    '!M:M,MATCH($A1242,'     2022    '!$AN:$AN,0))),"")</f>
        <v/>
      </c>
      <c r="J1242" s="181">
        <f t="shared" si="77"/>
        <v>0</v>
      </c>
      <c r="K1242" s="182" t="str">
        <f t="shared" si="78"/>
        <v/>
      </c>
      <c r="L1242" s="53"/>
      <c r="M1242" s="52" t="str">
        <f>IFERROR(INDEX('     2022    '!R:R,MATCH('Order Summary'!$A1242,'     2022    '!$AN:$AN,0)),"")</f>
        <v/>
      </c>
      <c r="N1242" s="52" t="str">
        <f>IFERROR(INDEX('     2022    '!V:V,MATCH('Order Summary'!$A1242,'     2022    '!$AN:$AN,0)),"")</f>
        <v/>
      </c>
      <c r="O1242" s="52" t="str">
        <f>IFERROR(INDEX('     2022    '!S:S,MATCH('Order Summary'!$A1242,'     2022    '!$AN:$AN,0)),"")</f>
        <v/>
      </c>
      <c r="P1242" s="96" t="str">
        <f t="shared" si="76"/>
        <v/>
      </c>
      <c r="R1242" s="9"/>
      <c r="S1242" s="9"/>
      <c r="T1242" s="9"/>
      <c r="U1242" s="9"/>
      <c r="V1242" s="9"/>
      <c r="W1242" s="9"/>
      <c r="X1242" s="9"/>
      <c r="Y1242" s="9"/>
      <c r="Z1242" s="9"/>
      <c r="AA1242" s="9"/>
      <c r="AB1242" s="9"/>
      <c r="AC1242" s="9"/>
      <c r="AD1242" s="9"/>
      <c r="AE1242" s="9"/>
      <c r="AF1242" s="9"/>
      <c r="AG1242" s="9"/>
      <c r="AH1242" s="9"/>
      <c r="AI1242" s="9"/>
      <c r="AJ1242" s="9"/>
      <c r="AK1242" s="9"/>
      <c r="AL1242" s="9"/>
      <c r="AM1242" s="9"/>
      <c r="AN1242" s="9"/>
      <c r="AO1242" s="9"/>
      <c r="AP1242" s="9"/>
      <c r="AQ1242" s="9"/>
      <c r="AR1242" s="9"/>
      <c r="AS1242" s="9"/>
      <c r="AT1242" s="9"/>
      <c r="AU1242" s="9"/>
      <c r="AV1242" s="9"/>
      <c r="AW1242" s="9"/>
      <c r="AX1242" s="9"/>
      <c r="AY1242" s="9"/>
      <c r="AZ1242" s="9"/>
      <c r="BA1242" s="9"/>
      <c r="BB1242" s="9"/>
      <c r="BC1242" s="9"/>
      <c r="BD1242" s="9"/>
      <c r="BE1242" s="9"/>
      <c r="BF1242" s="9"/>
      <c r="BG1242" s="9"/>
      <c r="BH1242" s="9"/>
      <c r="BI1242" s="9"/>
      <c r="BJ1242" s="9"/>
      <c r="BK1242" s="9"/>
      <c r="BL1242" s="9"/>
      <c r="BM1242" s="9"/>
      <c r="BN1242" s="9"/>
      <c r="BO1242" s="9"/>
      <c r="BP1242" s="9"/>
      <c r="BQ1242" s="9"/>
      <c r="BR1242" s="9"/>
      <c r="BS1242" s="9"/>
      <c r="BT1242" s="9"/>
      <c r="BU1242" s="9"/>
      <c r="BV1242" s="9"/>
      <c r="BW1242" s="9"/>
      <c r="BX1242" s="9"/>
      <c r="BY1242" s="9"/>
      <c r="BZ1242" s="9"/>
    </row>
    <row r="1243" spans="1:78">
      <c r="A1243" s="50">
        <f t="shared" si="79"/>
        <v>1232</v>
      </c>
      <c r="C1243" s="11" t="str">
        <f>IFERROR(INDEX('     2022    '!D:D,MATCH('Order Summary'!$A1243,'     2022    '!$AN:$AN,0)),"")</f>
        <v/>
      </c>
      <c r="D1243" s="11" t="str">
        <f>IFERROR(INDEX('     2022    '!C:C,MATCH('Order Summary'!$A1243,'     2022    '!$AN:$AN,0)),"")</f>
        <v/>
      </c>
      <c r="E1243" s="11" t="str">
        <f>IFERROR(INDEX('     2022    '!E:E,MATCH('Order Summary'!$A1243,'     2022    '!$AN:$AN,0)),"")</f>
        <v/>
      </c>
      <c r="F1243" s="96">
        <f>IFERROR(INDEX('     2022    '!AY:AY,MATCH($A1243,'     2022    '!$AN:$AN,0)),0)</f>
        <v>0</v>
      </c>
      <c r="G1243" s="180" t="str">
        <f>IFERROR(IF($O$3&gt;68,INDEX('     2022    '!I:I,MATCH($A1243,'     2022    '!$AN:$AN,0))*(1-'     2022    '!$BA$1),INDEX('     2022    '!I:I,MATCH($A1243,'     2022    '!$AN:$AN,0))),"")</f>
        <v/>
      </c>
      <c r="H1243" s="96">
        <f>IFERROR(INDEX('     2022    '!AZ:AZ,MATCH($A1243,'     2022    '!$AN:$AN,0)),0)</f>
        <v>0</v>
      </c>
      <c r="I1243" s="180" t="str">
        <f>IFERROR(IF($O$3&gt;68,INDEX('     2022    '!M:M,MATCH($A1243,'     2022    '!$AN:$AN,0))*(1-'     2022    '!$BA$1),INDEX('     2022    '!M:M,MATCH($A1243,'     2022    '!$AN:$AN,0))),"")</f>
        <v/>
      </c>
      <c r="J1243" s="181">
        <f t="shared" si="77"/>
        <v>0</v>
      </c>
      <c r="K1243" s="182" t="str">
        <f t="shared" si="78"/>
        <v/>
      </c>
      <c r="L1243" s="53"/>
      <c r="M1243" s="52" t="str">
        <f>IFERROR(INDEX('     2022    '!R:R,MATCH('Order Summary'!$A1243,'     2022    '!$AN:$AN,0)),"")</f>
        <v/>
      </c>
      <c r="N1243" s="52" t="str">
        <f>IFERROR(INDEX('     2022    '!V:V,MATCH('Order Summary'!$A1243,'     2022    '!$AN:$AN,0)),"")</f>
        <v/>
      </c>
      <c r="O1243" s="52" t="str">
        <f>IFERROR(INDEX('     2022    '!S:S,MATCH('Order Summary'!$A1243,'     2022    '!$AN:$AN,0)),"")</f>
        <v/>
      </c>
      <c r="P1243" s="96" t="str">
        <f t="shared" si="76"/>
        <v/>
      </c>
      <c r="R1243" s="9"/>
      <c r="S1243" s="9"/>
      <c r="T1243" s="9"/>
      <c r="U1243" s="9"/>
      <c r="V1243" s="9"/>
      <c r="W1243" s="9"/>
      <c r="X1243" s="9"/>
      <c r="Y1243" s="9"/>
      <c r="Z1243" s="9"/>
      <c r="AA1243" s="9"/>
      <c r="AB1243" s="9"/>
      <c r="AC1243" s="9"/>
      <c r="AD1243" s="9"/>
      <c r="AE1243" s="9"/>
      <c r="AF1243" s="9"/>
      <c r="AG1243" s="9"/>
      <c r="AH1243" s="9"/>
      <c r="AI1243" s="9"/>
      <c r="AJ1243" s="9"/>
      <c r="AK1243" s="9"/>
      <c r="AL1243" s="9"/>
      <c r="AM1243" s="9"/>
      <c r="AN1243" s="9"/>
      <c r="AO1243" s="9"/>
      <c r="AP1243" s="9"/>
      <c r="AQ1243" s="9"/>
      <c r="AR1243" s="9"/>
      <c r="AS1243" s="9"/>
      <c r="AT1243" s="9"/>
      <c r="AU1243" s="9"/>
      <c r="AV1243" s="9"/>
      <c r="AW1243" s="9"/>
      <c r="AX1243" s="9"/>
      <c r="AY1243" s="9"/>
      <c r="AZ1243" s="9"/>
      <c r="BA1243" s="9"/>
      <c r="BB1243" s="9"/>
      <c r="BC1243" s="9"/>
      <c r="BD1243" s="9"/>
      <c r="BE1243" s="9"/>
      <c r="BF1243" s="9"/>
      <c r="BG1243" s="9"/>
      <c r="BH1243" s="9"/>
      <c r="BI1243" s="9"/>
      <c r="BJ1243" s="9"/>
      <c r="BK1243" s="9"/>
      <c r="BL1243" s="9"/>
      <c r="BM1243" s="9"/>
      <c r="BN1243" s="9"/>
      <c r="BO1243" s="9"/>
      <c r="BP1243" s="9"/>
      <c r="BQ1243" s="9"/>
      <c r="BR1243" s="9"/>
      <c r="BS1243" s="9"/>
      <c r="BT1243" s="9"/>
      <c r="BU1243" s="9"/>
      <c r="BV1243" s="9"/>
      <c r="BW1243" s="9"/>
      <c r="BX1243" s="9"/>
      <c r="BY1243" s="9"/>
      <c r="BZ1243" s="9"/>
    </row>
    <row r="1244" spans="1:78">
      <c r="A1244" s="50">
        <f t="shared" si="79"/>
        <v>1233</v>
      </c>
      <c r="C1244" s="11" t="str">
        <f>IFERROR(INDEX('     2022    '!D:D,MATCH('Order Summary'!$A1244,'     2022    '!$AN:$AN,0)),"")</f>
        <v/>
      </c>
      <c r="D1244" s="11" t="str">
        <f>IFERROR(INDEX('     2022    '!C:C,MATCH('Order Summary'!$A1244,'     2022    '!$AN:$AN,0)),"")</f>
        <v/>
      </c>
      <c r="E1244" s="11" t="str">
        <f>IFERROR(INDEX('     2022    '!E:E,MATCH('Order Summary'!$A1244,'     2022    '!$AN:$AN,0)),"")</f>
        <v/>
      </c>
      <c r="F1244" s="96">
        <f>IFERROR(INDEX('     2022    '!AY:AY,MATCH($A1244,'     2022    '!$AN:$AN,0)),0)</f>
        <v>0</v>
      </c>
      <c r="G1244" s="180" t="str">
        <f>IFERROR(IF($O$3&gt;68,INDEX('     2022    '!I:I,MATCH($A1244,'     2022    '!$AN:$AN,0))*(1-'     2022    '!$BA$1),INDEX('     2022    '!I:I,MATCH($A1244,'     2022    '!$AN:$AN,0))),"")</f>
        <v/>
      </c>
      <c r="H1244" s="96">
        <f>IFERROR(INDEX('     2022    '!AZ:AZ,MATCH($A1244,'     2022    '!$AN:$AN,0)),0)</f>
        <v>0</v>
      </c>
      <c r="I1244" s="180" t="str">
        <f>IFERROR(IF($O$3&gt;68,INDEX('     2022    '!M:M,MATCH($A1244,'     2022    '!$AN:$AN,0))*(1-'     2022    '!$BA$1),INDEX('     2022    '!M:M,MATCH($A1244,'     2022    '!$AN:$AN,0))),"")</f>
        <v/>
      </c>
      <c r="J1244" s="181">
        <f t="shared" si="77"/>
        <v>0</v>
      </c>
      <c r="K1244" s="182" t="str">
        <f t="shared" si="78"/>
        <v/>
      </c>
      <c r="L1244" s="53"/>
      <c r="M1244" s="52" t="str">
        <f>IFERROR(INDEX('     2022    '!R:R,MATCH('Order Summary'!$A1244,'     2022    '!$AN:$AN,0)),"")</f>
        <v/>
      </c>
      <c r="N1244" s="52" t="str">
        <f>IFERROR(INDEX('     2022    '!V:V,MATCH('Order Summary'!$A1244,'     2022    '!$AN:$AN,0)),"")</f>
        <v/>
      </c>
      <c r="O1244" s="52" t="str">
        <f>IFERROR(INDEX('     2022    '!S:S,MATCH('Order Summary'!$A1244,'     2022    '!$AN:$AN,0)),"")</f>
        <v/>
      </c>
      <c r="P1244" s="96" t="str">
        <f t="shared" si="76"/>
        <v/>
      </c>
      <c r="R1244" s="9"/>
      <c r="S1244" s="9"/>
      <c r="T1244" s="9"/>
      <c r="U1244" s="9"/>
      <c r="V1244" s="9"/>
      <c r="W1244" s="9"/>
      <c r="X1244" s="9"/>
      <c r="Y1244" s="9"/>
      <c r="Z1244" s="9"/>
      <c r="AA1244" s="9"/>
      <c r="AB1244" s="9"/>
      <c r="AC1244" s="9"/>
      <c r="AD1244" s="9"/>
      <c r="AE1244" s="9"/>
      <c r="AF1244" s="9"/>
      <c r="AG1244" s="9"/>
      <c r="AH1244" s="9"/>
      <c r="AI1244" s="9"/>
      <c r="AJ1244" s="9"/>
      <c r="AK1244" s="9"/>
      <c r="AL1244" s="9"/>
      <c r="AM1244" s="9"/>
      <c r="AN1244" s="9"/>
      <c r="AO1244" s="9"/>
      <c r="AP1244" s="9"/>
      <c r="AQ1244" s="9"/>
      <c r="AR1244" s="9"/>
      <c r="AS1244" s="9"/>
      <c r="AT1244" s="9"/>
      <c r="AU1244" s="9"/>
      <c r="AV1244" s="9"/>
      <c r="AW1244" s="9"/>
      <c r="AX1244" s="9"/>
      <c r="AY1244" s="9"/>
      <c r="AZ1244" s="9"/>
      <c r="BA1244" s="9"/>
      <c r="BB1244" s="9"/>
      <c r="BC1244" s="9"/>
      <c r="BD1244" s="9"/>
      <c r="BE1244" s="9"/>
      <c r="BF1244" s="9"/>
      <c r="BG1244" s="9"/>
      <c r="BH1244" s="9"/>
      <c r="BI1244" s="9"/>
      <c r="BJ1244" s="9"/>
      <c r="BK1244" s="9"/>
      <c r="BL1244" s="9"/>
      <c r="BM1244" s="9"/>
      <c r="BN1244" s="9"/>
      <c r="BO1244" s="9"/>
      <c r="BP1244" s="9"/>
      <c r="BQ1244" s="9"/>
      <c r="BR1244" s="9"/>
      <c r="BS1244" s="9"/>
      <c r="BT1244" s="9"/>
      <c r="BU1244" s="9"/>
      <c r="BV1244" s="9"/>
      <c r="BW1244" s="9"/>
      <c r="BX1244" s="9"/>
      <c r="BY1244" s="9"/>
      <c r="BZ1244" s="9"/>
    </row>
    <row r="1245" spans="1:78">
      <c r="A1245" s="50">
        <f t="shared" si="79"/>
        <v>1234</v>
      </c>
      <c r="C1245" s="11" t="str">
        <f>IFERROR(INDEX('     2022    '!D:D,MATCH('Order Summary'!$A1245,'     2022    '!$AN:$AN,0)),"")</f>
        <v/>
      </c>
      <c r="D1245" s="11" t="str">
        <f>IFERROR(INDEX('     2022    '!C:C,MATCH('Order Summary'!$A1245,'     2022    '!$AN:$AN,0)),"")</f>
        <v/>
      </c>
      <c r="E1245" s="11" t="str">
        <f>IFERROR(INDEX('     2022    '!E:E,MATCH('Order Summary'!$A1245,'     2022    '!$AN:$AN,0)),"")</f>
        <v/>
      </c>
      <c r="F1245" s="96">
        <f>IFERROR(INDEX('     2022    '!AY:AY,MATCH($A1245,'     2022    '!$AN:$AN,0)),0)</f>
        <v>0</v>
      </c>
      <c r="G1245" s="180" t="str">
        <f>IFERROR(IF($O$3&gt;68,INDEX('     2022    '!I:I,MATCH($A1245,'     2022    '!$AN:$AN,0))*(1-'     2022    '!$BA$1),INDEX('     2022    '!I:I,MATCH($A1245,'     2022    '!$AN:$AN,0))),"")</f>
        <v/>
      </c>
      <c r="H1245" s="96">
        <f>IFERROR(INDEX('     2022    '!AZ:AZ,MATCH($A1245,'     2022    '!$AN:$AN,0)),0)</f>
        <v>0</v>
      </c>
      <c r="I1245" s="180" t="str">
        <f>IFERROR(IF($O$3&gt;68,INDEX('     2022    '!M:M,MATCH($A1245,'     2022    '!$AN:$AN,0))*(1-'     2022    '!$BA$1),INDEX('     2022    '!M:M,MATCH($A1245,'     2022    '!$AN:$AN,0))),"")</f>
        <v/>
      </c>
      <c r="J1245" s="181">
        <f t="shared" si="77"/>
        <v>0</v>
      </c>
      <c r="K1245" s="182" t="str">
        <f t="shared" si="78"/>
        <v/>
      </c>
      <c r="L1245" s="53"/>
      <c r="M1245" s="52" t="str">
        <f>IFERROR(INDEX('     2022    '!R:R,MATCH('Order Summary'!$A1245,'     2022    '!$AN:$AN,0)),"")</f>
        <v/>
      </c>
      <c r="N1245" s="52" t="str">
        <f>IFERROR(INDEX('     2022    '!V:V,MATCH('Order Summary'!$A1245,'     2022    '!$AN:$AN,0)),"")</f>
        <v/>
      </c>
      <c r="O1245" s="52" t="str">
        <f>IFERROR(INDEX('     2022    '!S:S,MATCH('Order Summary'!$A1245,'     2022    '!$AN:$AN,0)),"")</f>
        <v/>
      </c>
      <c r="P1245" s="96" t="str">
        <f t="shared" si="76"/>
        <v/>
      </c>
      <c r="R1245" s="9"/>
      <c r="S1245" s="9"/>
      <c r="T1245" s="9"/>
      <c r="U1245" s="9"/>
      <c r="V1245" s="9"/>
      <c r="W1245" s="9"/>
      <c r="X1245" s="9"/>
      <c r="Y1245" s="9"/>
      <c r="Z1245" s="9"/>
      <c r="AA1245" s="9"/>
      <c r="AB1245" s="9"/>
      <c r="AC1245" s="9"/>
      <c r="AD1245" s="9"/>
      <c r="AE1245" s="9"/>
      <c r="AF1245" s="9"/>
      <c r="AG1245" s="9"/>
      <c r="AH1245" s="9"/>
      <c r="AI1245" s="9"/>
      <c r="AJ1245" s="9"/>
      <c r="AK1245" s="9"/>
      <c r="AL1245" s="9"/>
      <c r="AM1245" s="9"/>
      <c r="AN1245" s="9"/>
      <c r="AO1245" s="9"/>
      <c r="AP1245" s="9"/>
      <c r="AQ1245" s="9"/>
      <c r="AR1245" s="9"/>
      <c r="AS1245" s="9"/>
      <c r="AT1245" s="9"/>
      <c r="AU1245" s="9"/>
      <c r="AV1245" s="9"/>
      <c r="AW1245" s="9"/>
      <c r="AX1245" s="9"/>
      <c r="AY1245" s="9"/>
      <c r="AZ1245" s="9"/>
      <c r="BA1245" s="9"/>
      <c r="BB1245" s="9"/>
      <c r="BC1245" s="9"/>
      <c r="BD1245" s="9"/>
      <c r="BE1245" s="9"/>
      <c r="BF1245" s="9"/>
      <c r="BG1245" s="9"/>
      <c r="BH1245" s="9"/>
      <c r="BI1245" s="9"/>
      <c r="BJ1245" s="9"/>
      <c r="BK1245" s="9"/>
      <c r="BL1245" s="9"/>
      <c r="BM1245" s="9"/>
      <c r="BN1245" s="9"/>
      <c r="BO1245" s="9"/>
      <c r="BP1245" s="9"/>
      <c r="BQ1245" s="9"/>
      <c r="BR1245" s="9"/>
      <c r="BS1245" s="9"/>
      <c r="BT1245" s="9"/>
      <c r="BU1245" s="9"/>
      <c r="BV1245" s="9"/>
      <c r="BW1245" s="9"/>
      <c r="BX1245" s="9"/>
      <c r="BY1245" s="9"/>
      <c r="BZ1245" s="9"/>
    </row>
    <row r="1246" spans="1:78">
      <c r="A1246" s="50">
        <f t="shared" si="79"/>
        <v>1235</v>
      </c>
      <c r="C1246" s="11" t="str">
        <f>IFERROR(INDEX('     2022    '!D:D,MATCH('Order Summary'!$A1246,'     2022    '!$AN:$AN,0)),"")</f>
        <v/>
      </c>
      <c r="D1246" s="11" t="str">
        <f>IFERROR(INDEX('     2022    '!C:C,MATCH('Order Summary'!$A1246,'     2022    '!$AN:$AN,0)),"")</f>
        <v/>
      </c>
      <c r="E1246" s="11" t="str">
        <f>IFERROR(INDEX('     2022    '!E:E,MATCH('Order Summary'!$A1246,'     2022    '!$AN:$AN,0)),"")</f>
        <v/>
      </c>
      <c r="F1246" s="96">
        <f>IFERROR(INDEX('     2022    '!AY:AY,MATCH($A1246,'     2022    '!$AN:$AN,0)),0)</f>
        <v>0</v>
      </c>
      <c r="G1246" s="180" t="str">
        <f>IFERROR(IF($O$3&gt;68,INDEX('     2022    '!I:I,MATCH($A1246,'     2022    '!$AN:$AN,0))*(1-'     2022    '!$BA$1),INDEX('     2022    '!I:I,MATCH($A1246,'     2022    '!$AN:$AN,0))),"")</f>
        <v/>
      </c>
      <c r="H1246" s="96">
        <f>IFERROR(INDEX('     2022    '!AZ:AZ,MATCH($A1246,'     2022    '!$AN:$AN,0)),0)</f>
        <v>0</v>
      </c>
      <c r="I1246" s="180" t="str">
        <f>IFERROR(IF($O$3&gt;68,INDEX('     2022    '!M:M,MATCH($A1246,'     2022    '!$AN:$AN,0))*(1-'     2022    '!$BA$1),INDEX('     2022    '!M:M,MATCH($A1246,'     2022    '!$AN:$AN,0))),"")</f>
        <v/>
      </c>
      <c r="J1246" s="181">
        <f t="shared" si="77"/>
        <v>0</v>
      </c>
      <c r="K1246" s="182" t="str">
        <f t="shared" si="78"/>
        <v/>
      </c>
      <c r="L1246" s="53"/>
      <c r="M1246" s="52" t="str">
        <f>IFERROR(INDEX('     2022    '!R:R,MATCH('Order Summary'!$A1246,'     2022    '!$AN:$AN,0)),"")</f>
        <v/>
      </c>
      <c r="N1246" s="52" t="str">
        <f>IFERROR(INDEX('     2022    '!V:V,MATCH('Order Summary'!$A1246,'     2022    '!$AN:$AN,0)),"")</f>
        <v/>
      </c>
      <c r="O1246" s="52" t="str">
        <f>IFERROR(INDEX('     2022    '!S:S,MATCH('Order Summary'!$A1246,'     2022    '!$AN:$AN,0)),"")</f>
        <v/>
      </c>
      <c r="P1246" s="96" t="str">
        <f t="shared" si="76"/>
        <v/>
      </c>
      <c r="R1246" s="9"/>
      <c r="S1246" s="9"/>
      <c r="T1246" s="9"/>
      <c r="U1246" s="9"/>
      <c r="V1246" s="9"/>
      <c r="W1246" s="9"/>
      <c r="X1246" s="9"/>
      <c r="Y1246" s="9"/>
      <c r="Z1246" s="9"/>
      <c r="AA1246" s="9"/>
      <c r="AB1246" s="9"/>
      <c r="AC1246" s="9"/>
      <c r="AD1246" s="9"/>
      <c r="AE1246" s="9"/>
      <c r="AF1246" s="9"/>
      <c r="AG1246" s="9"/>
      <c r="AH1246" s="9"/>
      <c r="AI1246" s="9"/>
      <c r="AJ1246" s="9"/>
      <c r="AK1246" s="9"/>
      <c r="AL1246" s="9"/>
      <c r="AM1246" s="9"/>
      <c r="AN1246" s="9"/>
      <c r="AO1246" s="9"/>
      <c r="AP1246" s="9"/>
      <c r="AQ1246" s="9"/>
      <c r="AR1246" s="9"/>
      <c r="AS1246" s="9"/>
      <c r="AT1246" s="9"/>
      <c r="AU1246" s="9"/>
      <c r="AV1246" s="9"/>
      <c r="AW1246" s="9"/>
      <c r="AX1246" s="9"/>
      <c r="AY1246" s="9"/>
      <c r="AZ1246" s="9"/>
      <c r="BA1246" s="9"/>
      <c r="BB1246" s="9"/>
      <c r="BC1246" s="9"/>
      <c r="BD1246" s="9"/>
      <c r="BE1246" s="9"/>
      <c r="BF1246" s="9"/>
      <c r="BG1246" s="9"/>
      <c r="BH1246" s="9"/>
      <c r="BI1246" s="9"/>
      <c r="BJ1246" s="9"/>
      <c r="BK1246" s="9"/>
      <c r="BL1246" s="9"/>
      <c r="BM1246" s="9"/>
      <c r="BN1246" s="9"/>
      <c r="BO1246" s="9"/>
      <c r="BP1246" s="9"/>
      <c r="BQ1246" s="9"/>
      <c r="BR1246" s="9"/>
      <c r="BS1246" s="9"/>
      <c r="BT1246" s="9"/>
      <c r="BU1246" s="9"/>
      <c r="BV1246" s="9"/>
      <c r="BW1246" s="9"/>
      <c r="BX1246" s="9"/>
      <c r="BY1246" s="9"/>
      <c r="BZ1246" s="9"/>
    </row>
    <row r="1247" spans="1:78">
      <c r="A1247" s="50">
        <f t="shared" si="79"/>
        <v>1236</v>
      </c>
      <c r="C1247" s="11" t="str">
        <f>IFERROR(INDEX('     2022    '!D:D,MATCH('Order Summary'!$A1247,'     2022    '!$AN:$AN,0)),"")</f>
        <v/>
      </c>
      <c r="D1247" s="11" t="str">
        <f>IFERROR(INDEX('     2022    '!C:C,MATCH('Order Summary'!$A1247,'     2022    '!$AN:$AN,0)),"")</f>
        <v/>
      </c>
      <c r="E1247" s="11" t="str">
        <f>IFERROR(INDEX('     2022    '!E:E,MATCH('Order Summary'!$A1247,'     2022    '!$AN:$AN,0)),"")</f>
        <v/>
      </c>
      <c r="F1247" s="96">
        <f>IFERROR(INDEX('     2022    '!AY:AY,MATCH($A1247,'     2022    '!$AN:$AN,0)),0)</f>
        <v>0</v>
      </c>
      <c r="G1247" s="180" t="str">
        <f>IFERROR(IF($O$3&gt;68,INDEX('     2022    '!I:I,MATCH($A1247,'     2022    '!$AN:$AN,0))*(1-'     2022    '!$BA$1),INDEX('     2022    '!I:I,MATCH($A1247,'     2022    '!$AN:$AN,0))),"")</f>
        <v/>
      </c>
      <c r="H1247" s="96">
        <f>IFERROR(INDEX('     2022    '!AZ:AZ,MATCH($A1247,'     2022    '!$AN:$AN,0)),0)</f>
        <v>0</v>
      </c>
      <c r="I1247" s="180" t="str">
        <f>IFERROR(IF($O$3&gt;68,INDEX('     2022    '!M:M,MATCH($A1247,'     2022    '!$AN:$AN,0))*(1-'     2022    '!$BA$1),INDEX('     2022    '!M:M,MATCH($A1247,'     2022    '!$AN:$AN,0))),"")</f>
        <v/>
      </c>
      <c r="J1247" s="181">
        <f t="shared" si="77"/>
        <v>0</v>
      </c>
      <c r="K1247" s="182" t="str">
        <f t="shared" si="78"/>
        <v/>
      </c>
      <c r="L1247" s="53"/>
      <c r="M1247" s="52" t="str">
        <f>IFERROR(INDEX('     2022    '!R:R,MATCH('Order Summary'!$A1247,'     2022    '!$AN:$AN,0)),"")</f>
        <v/>
      </c>
      <c r="N1247" s="52" t="str">
        <f>IFERROR(INDEX('     2022    '!V:V,MATCH('Order Summary'!$A1247,'     2022    '!$AN:$AN,0)),"")</f>
        <v/>
      </c>
      <c r="O1247" s="52" t="str">
        <f>IFERROR(INDEX('     2022    '!S:S,MATCH('Order Summary'!$A1247,'     2022    '!$AN:$AN,0)),"")</f>
        <v/>
      </c>
      <c r="P1247" s="96" t="str">
        <f t="shared" si="76"/>
        <v/>
      </c>
      <c r="R1247" s="9"/>
      <c r="S1247" s="9"/>
      <c r="T1247" s="9"/>
      <c r="U1247" s="9"/>
      <c r="V1247" s="9"/>
      <c r="W1247" s="9"/>
      <c r="X1247" s="9"/>
      <c r="Y1247" s="9"/>
      <c r="Z1247" s="9"/>
      <c r="AA1247" s="9"/>
      <c r="AB1247" s="9"/>
      <c r="AC1247" s="9"/>
      <c r="AD1247" s="9"/>
      <c r="AE1247" s="9"/>
      <c r="AF1247" s="9"/>
      <c r="AG1247" s="9"/>
      <c r="AH1247" s="9"/>
      <c r="AI1247" s="9"/>
      <c r="AJ1247" s="9"/>
      <c r="AK1247" s="9"/>
      <c r="AL1247" s="9"/>
      <c r="AM1247" s="9"/>
      <c r="AN1247" s="9"/>
      <c r="AO1247" s="9"/>
      <c r="AP1247" s="9"/>
      <c r="AQ1247" s="9"/>
      <c r="AR1247" s="9"/>
      <c r="AS1247" s="9"/>
      <c r="AT1247" s="9"/>
      <c r="AU1247" s="9"/>
      <c r="AV1247" s="9"/>
      <c r="AW1247" s="9"/>
      <c r="AX1247" s="9"/>
      <c r="AY1247" s="9"/>
      <c r="AZ1247" s="9"/>
      <c r="BA1247" s="9"/>
      <c r="BB1247" s="9"/>
      <c r="BC1247" s="9"/>
      <c r="BD1247" s="9"/>
      <c r="BE1247" s="9"/>
      <c r="BF1247" s="9"/>
      <c r="BG1247" s="9"/>
      <c r="BH1247" s="9"/>
      <c r="BI1247" s="9"/>
      <c r="BJ1247" s="9"/>
      <c r="BK1247" s="9"/>
      <c r="BL1247" s="9"/>
      <c r="BM1247" s="9"/>
      <c r="BN1247" s="9"/>
      <c r="BO1247" s="9"/>
      <c r="BP1247" s="9"/>
      <c r="BQ1247" s="9"/>
      <c r="BR1247" s="9"/>
      <c r="BS1247" s="9"/>
      <c r="BT1247" s="9"/>
      <c r="BU1247" s="9"/>
      <c r="BV1247" s="9"/>
      <c r="BW1247" s="9"/>
      <c r="BX1247" s="9"/>
      <c r="BY1247" s="9"/>
      <c r="BZ1247" s="9"/>
    </row>
    <row r="1248" spans="1:78">
      <c r="A1248" s="50">
        <f t="shared" si="79"/>
        <v>1237</v>
      </c>
      <c r="C1248" s="11" t="str">
        <f>IFERROR(INDEX('     2022    '!D:D,MATCH('Order Summary'!$A1248,'     2022    '!$AN:$AN,0)),"")</f>
        <v/>
      </c>
      <c r="D1248" s="11" t="str">
        <f>IFERROR(INDEX('     2022    '!C:C,MATCH('Order Summary'!$A1248,'     2022    '!$AN:$AN,0)),"")</f>
        <v/>
      </c>
      <c r="E1248" s="11" t="str">
        <f>IFERROR(INDEX('     2022    '!E:E,MATCH('Order Summary'!$A1248,'     2022    '!$AN:$AN,0)),"")</f>
        <v/>
      </c>
      <c r="F1248" s="96">
        <f>IFERROR(INDEX('     2022    '!AY:AY,MATCH($A1248,'     2022    '!$AN:$AN,0)),0)</f>
        <v>0</v>
      </c>
      <c r="G1248" s="180" t="str">
        <f>IFERROR(IF($O$3&gt;68,INDEX('     2022    '!I:I,MATCH($A1248,'     2022    '!$AN:$AN,0))*(1-'     2022    '!$BA$1),INDEX('     2022    '!I:I,MATCH($A1248,'     2022    '!$AN:$AN,0))),"")</f>
        <v/>
      </c>
      <c r="H1248" s="96">
        <f>IFERROR(INDEX('     2022    '!AZ:AZ,MATCH($A1248,'     2022    '!$AN:$AN,0)),0)</f>
        <v>0</v>
      </c>
      <c r="I1248" s="180" t="str">
        <f>IFERROR(IF($O$3&gt;68,INDEX('     2022    '!M:M,MATCH($A1248,'     2022    '!$AN:$AN,0))*(1-'     2022    '!$BA$1),INDEX('     2022    '!M:M,MATCH($A1248,'     2022    '!$AN:$AN,0))),"")</f>
        <v/>
      </c>
      <c r="J1248" s="181">
        <f t="shared" si="77"/>
        <v>0</v>
      </c>
      <c r="K1248" s="182" t="str">
        <f t="shared" si="78"/>
        <v/>
      </c>
      <c r="L1248" s="53"/>
      <c r="M1248" s="52" t="str">
        <f>IFERROR(INDEX('     2022    '!R:R,MATCH('Order Summary'!$A1248,'     2022    '!$AN:$AN,0)),"")</f>
        <v/>
      </c>
      <c r="N1248" s="52" t="str">
        <f>IFERROR(INDEX('     2022    '!V:V,MATCH('Order Summary'!$A1248,'     2022    '!$AN:$AN,0)),"")</f>
        <v/>
      </c>
      <c r="O1248" s="52" t="str">
        <f>IFERROR(INDEX('     2022    '!S:S,MATCH('Order Summary'!$A1248,'     2022    '!$AN:$AN,0)),"")</f>
        <v/>
      </c>
      <c r="P1248" s="96" t="str">
        <f t="shared" si="76"/>
        <v/>
      </c>
      <c r="R1248" s="9"/>
      <c r="S1248" s="9"/>
      <c r="T1248" s="9"/>
      <c r="U1248" s="9"/>
      <c r="V1248" s="9"/>
      <c r="W1248" s="9"/>
      <c r="X1248" s="9"/>
      <c r="Y1248" s="9"/>
      <c r="Z1248" s="9"/>
      <c r="AA1248" s="9"/>
      <c r="AB1248" s="9"/>
      <c r="AC1248" s="9"/>
      <c r="AD1248" s="9"/>
      <c r="AE1248" s="9"/>
      <c r="AF1248" s="9"/>
      <c r="AG1248" s="9"/>
      <c r="AH1248" s="9"/>
      <c r="AI1248" s="9"/>
      <c r="AJ1248" s="9"/>
      <c r="AK1248" s="9"/>
      <c r="AL1248" s="9"/>
      <c r="AM1248" s="9"/>
      <c r="AN1248" s="9"/>
      <c r="AO1248" s="9"/>
      <c r="AP1248" s="9"/>
      <c r="AQ1248" s="9"/>
      <c r="AR1248" s="9"/>
      <c r="AS1248" s="9"/>
      <c r="AT1248" s="9"/>
      <c r="AU1248" s="9"/>
      <c r="AV1248" s="9"/>
      <c r="AW1248" s="9"/>
      <c r="AX1248" s="9"/>
      <c r="AY1248" s="9"/>
      <c r="AZ1248" s="9"/>
      <c r="BA1248" s="9"/>
      <c r="BB1248" s="9"/>
      <c r="BC1248" s="9"/>
      <c r="BD1248" s="9"/>
      <c r="BE1248" s="9"/>
      <c r="BF1248" s="9"/>
      <c r="BG1248" s="9"/>
      <c r="BH1248" s="9"/>
      <c r="BI1248" s="9"/>
      <c r="BJ1248" s="9"/>
      <c r="BK1248" s="9"/>
      <c r="BL1248" s="9"/>
      <c r="BM1248" s="9"/>
      <c r="BN1248" s="9"/>
      <c r="BO1248" s="9"/>
      <c r="BP1248" s="9"/>
      <c r="BQ1248" s="9"/>
      <c r="BR1248" s="9"/>
      <c r="BS1248" s="9"/>
      <c r="BT1248" s="9"/>
      <c r="BU1248" s="9"/>
      <c r="BV1248" s="9"/>
      <c r="BW1248" s="9"/>
      <c r="BX1248" s="9"/>
      <c r="BY1248" s="9"/>
      <c r="BZ1248" s="9"/>
    </row>
    <row r="1249" spans="1:78">
      <c r="A1249" s="50">
        <f t="shared" si="79"/>
        <v>1238</v>
      </c>
      <c r="C1249" s="11" t="str">
        <f>IFERROR(INDEX('     2022    '!D:D,MATCH('Order Summary'!$A1249,'     2022    '!$AN:$AN,0)),"")</f>
        <v/>
      </c>
      <c r="D1249" s="11" t="str">
        <f>IFERROR(INDEX('     2022    '!C:C,MATCH('Order Summary'!$A1249,'     2022    '!$AN:$AN,0)),"")</f>
        <v/>
      </c>
      <c r="E1249" s="11" t="str">
        <f>IFERROR(INDEX('     2022    '!E:E,MATCH('Order Summary'!$A1249,'     2022    '!$AN:$AN,0)),"")</f>
        <v/>
      </c>
      <c r="F1249" s="96">
        <f>IFERROR(INDEX('     2022    '!AY:AY,MATCH($A1249,'     2022    '!$AN:$AN,0)),0)</f>
        <v>0</v>
      </c>
      <c r="G1249" s="180" t="str">
        <f>IFERROR(IF($O$3&gt;68,INDEX('     2022    '!I:I,MATCH($A1249,'     2022    '!$AN:$AN,0))*(1-'     2022    '!$BA$1),INDEX('     2022    '!I:I,MATCH($A1249,'     2022    '!$AN:$AN,0))),"")</f>
        <v/>
      </c>
      <c r="H1249" s="96">
        <f>IFERROR(INDEX('     2022    '!AZ:AZ,MATCH($A1249,'     2022    '!$AN:$AN,0)),0)</f>
        <v>0</v>
      </c>
      <c r="I1249" s="180" t="str">
        <f>IFERROR(IF($O$3&gt;68,INDEX('     2022    '!M:M,MATCH($A1249,'     2022    '!$AN:$AN,0))*(1-'     2022    '!$BA$1),INDEX('     2022    '!M:M,MATCH($A1249,'     2022    '!$AN:$AN,0))),"")</f>
        <v/>
      </c>
      <c r="J1249" s="181">
        <f t="shared" si="77"/>
        <v>0</v>
      </c>
      <c r="K1249" s="182" t="str">
        <f t="shared" si="78"/>
        <v/>
      </c>
      <c r="L1249" s="53"/>
      <c r="M1249" s="52" t="str">
        <f>IFERROR(INDEX('     2022    '!R:R,MATCH('Order Summary'!$A1249,'     2022    '!$AN:$AN,0)),"")</f>
        <v/>
      </c>
      <c r="N1249" s="52" t="str">
        <f>IFERROR(INDEX('     2022    '!V:V,MATCH('Order Summary'!$A1249,'     2022    '!$AN:$AN,0)),"")</f>
        <v/>
      </c>
      <c r="O1249" s="52" t="str">
        <f>IFERROR(INDEX('     2022    '!S:S,MATCH('Order Summary'!$A1249,'     2022    '!$AN:$AN,0)),"")</f>
        <v/>
      </c>
      <c r="P1249" s="96" t="str">
        <f t="shared" si="76"/>
        <v/>
      </c>
      <c r="R1249" s="9"/>
      <c r="S1249" s="9"/>
      <c r="T1249" s="9"/>
      <c r="U1249" s="9"/>
      <c r="V1249" s="9"/>
      <c r="W1249" s="9"/>
      <c r="X1249" s="9"/>
      <c r="Y1249" s="9"/>
      <c r="Z1249" s="9"/>
      <c r="AA1249" s="9"/>
      <c r="AB1249" s="9"/>
      <c r="AC1249" s="9"/>
      <c r="AD1249" s="9"/>
      <c r="AE1249" s="9"/>
      <c r="AF1249" s="9"/>
      <c r="AG1249" s="9"/>
      <c r="AH1249" s="9"/>
      <c r="AI1249" s="9"/>
      <c r="AJ1249" s="9"/>
      <c r="AK1249" s="9"/>
      <c r="AL1249" s="9"/>
      <c r="AM1249" s="9"/>
      <c r="AN1249" s="9"/>
      <c r="AO1249" s="9"/>
      <c r="AP1249" s="9"/>
      <c r="AQ1249" s="9"/>
      <c r="AR1249" s="9"/>
      <c r="AS1249" s="9"/>
      <c r="AT1249" s="9"/>
      <c r="AU1249" s="9"/>
      <c r="AV1249" s="9"/>
      <c r="AW1249" s="9"/>
      <c r="AX1249" s="9"/>
      <c r="AY1249" s="9"/>
      <c r="AZ1249" s="9"/>
      <c r="BA1249" s="9"/>
      <c r="BB1249" s="9"/>
      <c r="BC1249" s="9"/>
      <c r="BD1249" s="9"/>
      <c r="BE1249" s="9"/>
      <c r="BF1249" s="9"/>
      <c r="BG1249" s="9"/>
      <c r="BH1249" s="9"/>
      <c r="BI1249" s="9"/>
      <c r="BJ1249" s="9"/>
      <c r="BK1249" s="9"/>
      <c r="BL1249" s="9"/>
      <c r="BM1249" s="9"/>
      <c r="BN1249" s="9"/>
      <c r="BO1249" s="9"/>
      <c r="BP1249" s="9"/>
      <c r="BQ1249" s="9"/>
      <c r="BR1249" s="9"/>
      <c r="BS1249" s="9"/>
      <c r="BT1249" s="9"/>
      <c r="BU1249" s="9"/>
      <c r="BV1249" s="9"/>
      <c r="BW1249" s="9"/>
      <c r="BX1249" s="9"/>
      <c r="BY1249" s="9"/>
      <c r="BZ1249" s="9"/>
    </row>
    <row r="1250" spans="1:78">
      <c r="A1250" s="50">
        <f t="shared" si="79"/>
        <v>1239</v>
      </c>
      <c r="C1250" s="11" t="str">
        <f>IFERROR(INDEX('     2022    '!D:D,MATCH('Order Summary'!$A1250,'     2022    '!$AN:$AN,0)),"")</f>
        <v/>
      </c>
      <c r="D1250" s="11" t="str">
        <f>IFERROR(INDEX('     2022    '!C:C,MATCH('Order Summary'!$A1250,'     2022    '!$AN:$AN,0)),"")</f>
        <v/>
      </c>
      <c r="E1250" s="11" t="str">
        <f>IFERROR(INDEX('     2022    '!E:E,MATCH('Order Summary'!$A1250,'     2022    '!$AN:$AN,0)),"")</f>
        <v/>
      </c>
      <c r="F1250" s="96">
        <f>IFERROR(INDEX('     2022    '!AY:AY,MATCH($A1250,'     2022    '!$AN:$AN,0)),0)</f>
        <v>0</v>
      </c>
      <c r="G1250" s="180" t="str">
        <f>IFERROR(IF($O$3&gt;68,INDEX('     2022    '!I:I,MATCH($A1250,'     2022    '!$AN:$AN,0))*(1-'     2022    '!$BA$1),INDEX('     2022    '!I:I,MATCH($A1250,'     2022    '!$AN:$AN,0))),"")</f>
        <v/>
      </c>
      <c r="H1250" s="96">
        <f>IFERROR(INDEX('     2022    '!AZ:AZ,MATCH($A1250,'     2022    '!$AN:$AN,0)),0)</f>
        <v>0</v>
      </c>
      <c r="I1250" s="180" t="str">
        <f>IFERROR(IF($O$3&gt;68,INDEX('     2022    '!M:M,MATCH($A1250,'     2022    '!$AN:$AN,0))*(1-'     2022    '!$BA$1),INDEX('     2022    '!M:M,MATCH($A1250,'     2022    '!$AN:$AN,0))),"")</f>
        <v/>
      </c>
      <c r="J1250" s="181">
        <f t="shared" si="77"/>
        <v>0</v>
      </c>
      <c r="K1250" s="182" t="str">
        <f t="shared" si="78"/>
        <v/>
      </c>
      <c r="L1250" s="53"/>
      <c r="M1250" s="52" t="str">
        <f>IFERROR(INDEX('     2022    '!R:R,MATCH('Order Summary'!$A1250,'     2022    '!$AN:$AN,0)),"")</f>
        <v/>
      </c>
      <c r="N1250" s="52" t="str">
        <f>IFERROR(INDEX('     2022    '!V:V,MATCH('Order Summary'!$A1250,'     2022    '!$AN:$AN,0)),"")</f>
        <v/>
      </c>
      <c r="O1250" s="52" t="str">
        <f>IFERROR(INDEX('     2022    '!S:S,MATCH('Order Summary'!$A1250,'     2022    '!$AN:$AN,0)),"")</f>
        <v/>
      </c>
      <c r="P1250" s="96" t="str">
        <f t="shared" si="76"/>
        <v/>
      </c>
      <c r="R1250" s="9"/>
      <c r="S1250" s="9"/>
      <c r="T1250" s="9"/>
      <c r="U1250" s="9"/>
      <c r="V1250" s="9"/>
      <c r="W1250" s="9"/>
      <c r="X1250" s="9"/>
      <c r="Y1250" s="9"/>
      <c r="Z1250" s="9"/>
      <c r="AA1250" s="9"/>
      <c r="AB1250" s="9"/>
      <c r="AC1250" s="9"/>
      <c r="AD1250" s="9"/>
      <c r="AE1250" s="9"/>
      <c r="AF1250" s="9"/>
      <c r="AG1250" s="9"/>
      <c r="AH1250" s="9"/>
      <c r="AI1250" s="9"/>
      <c r="AJ1250" s="9"/>
      <c r="AK1250" s="9"/>
      <c r="AL1250" s="9"/>
      <c r="AM1250" s="9"/>
      <c r="AN1250" s="9"/>
      <c r="AO1250" s="9"/>
      <c r="AP1250" s="9"/>
      <c r="AQ1250" s="9"/>
      <c r="AR1250" s="9"/>
      <c r="AS1250" s="9"/>
      <c r="AT1250" s="9"/>
      <c r="AU1250" s="9"/>
      <c r="AV1250" s="9"/>
      <c r="AW1250" s="9"/>
      <c r="AX1250" s="9"/>
      <c r="AY1250" s="9"/>
      <c r="AZ1250" s="9"/>
      <c r="BA1250" s="9"/>
      <c r="BB1250" s="9"/>
      <c r="BC1250" s="9"/>
      <c r="BD1250" s="9"/>
      <c r="BE1250" s="9"/>
      <c r="BF1250" s="9"/>
      <c r="BG1250" s="9"/>
      <c r="BH1250" s="9"/>
      <c r="BI1250" s="9"/>
      <c r="BJ1250" s="9"/>
      <c r="BK1250" s="9"/>
      <c r="BL1250" s="9"/>
      <c r="BM1250" s="9"/>
      <c r="BN1250" s="9"/>
      <c r="BO1250" s="9"/>
      <c r="BP1250" s="9"/>
      <c r="BQ1250" s="9"/>
      <c r="BR1250" s="9"/>
      <c r="BS1250" s="9"/>
      <c r="BT1250" s="9"/>
      <c r="BU1250" s="9"/>
      <c r="BV1250" s="9"/>
      <c r="BW1250" s="9"/>
      <c r="BX1250" s="9"/>
      <c r="BY1250" s="9"/>
      <c r="BZ1250" s="9"/>
    </row>
    <row r="1251" spans="1:78">
      <c r="A1251" s="50">
        <f t="shared" si="79"/>
        <v>1240</v>
      </c>
      <c r="C1251" s="11" t="str">
        <f>IFERROR(INDEX('     2022    '!D:D,MATCH('Order Summary'!$A1251,'     2022    '!$AN:$AN,0)),"")</f>
        <v/>
      </c>
      <c r="D1251" s="11" t="str">
        <f>IFERROR(INDEX('     2022    '!C:C,MATCH('Order Summary'!$A1251,'     2022    '!$AN:$AN,0)),"")</f>
        <v/>
      </c>
      <c r="E1251" s="11" t="str">
        <f>IFERROR(INDEX('     2022    '!E:E,MATCH('Order Summary'!$A1251,'     2022    '!$AN:$AN,0)),"")</f>
        <v/>
      </c>
      <c r="F1251" s="96">
        <f>IFERROR(INDEX('     2022    '!AY:AY,MATCH($A1251,'     2022    '!$AN:$AN,0)),0)</f>
        <v>0</v>
      </c>
      <c r="G1251" s="180" t="str">
        <f>IFERROR(IF($O$3&gt;68,INDEX('     2022    '!I:I,MATCH($A1251,'     2022    '!$AN:$AN,0))*(1-'     2022    '!$BA$1),INDEX('     2022    '!I:I,MATCH($A1251,'     2022    '!$AN:$AN,0))),"")</f>
        <v/>
      </c>
      <c r="H1251" s="96">
        <f>IFERROR(INDEX('     2022    '!AZ:AZ,MATCH($A1251,'     2022    '!$AN:$AN,0)),0)</f>
        <v>0</v>
      </c>
      <c r="I1251" s="180" t="str">
        <f>IFERROR(IF($O$3&gt;68,INDEX('     2022    '!M:M,MATCH($A1251,'     2022    '!$AN:$AN,0))*(1-'     2022    '!$BA$1),INDEX('     2022    '!M:M,MATCH($A1251,'     2022    '!$AN:$AN,0))),"")</f>
        <v/>
      </c>
      <c r="J1251" s="181">
        <f t="shared" si="77"/>
        <v>0</v>
      </c>
      <c r="K1251" s="182" t="str">
        <f t="shared" si="78"/>
        <v/>
      </c>
      <c r="L1251" s="53"/>
      <c r="M1251" s="52" t="str">
        <f>IFERROR(INDEX('     2022    '!R:R,MATCH('Order Summary'!$A1251,'     2022    '!$AN:$AN,0)),"")</f>
        <v/>
      </c>
      <c r="N1251" s="52" t="str">
        <f>IFERROR(INDEX('     2022    '!V:V,MATCH('Order Summary'!$A1251,'     2022    '!$AN:$AN,0)),"")</f>
        <v/>
      </c>
      <c r="O1251" s="52" t="str">
        <f>IFERROR(INDEX('     2022    '!S:S,MATCH('Order Summary'!$A1251,'     2022    '!$AN:$AN,0)),"")</f>
        <v/>
      </c>
      <c r="P1251" s="96" t="str">
        <f t="shared" si="76"/>
        <v/>
      </c>
      <c r="R1251" s="9"/>
      <c r="S1251" s="9"/>
      <c r="T1251" s="9"/>
      <c r="U1251" s="9"/>
      <c r="V1251" s="9"/>
      <c r="W1251" s="9"/>
      <c r="X1251" s="9"/>
      <c r="Y1251" s="9"/>
      <c r="Z1251" s="9"/>
      <c r="AA1251" s="9"/>
      <c r="AB1251" s="9"/>
      <c r="AC1251" s="9"/>
      <c r="AD1251" s="9"/>
      <c r="AE1251" s="9"/>
      <c r="AF1251" s="9"/>
      <c r="AG1251" s="9"/>
      <c r="AH1251" s="9"/>
      <c r="AI1251" s="9"/>
      <c r="AJ1251" s="9"/>
      <c r="AK1251" s="9"/>
      <c r="AL1251" s="9"/>
      <c r="AM1251" s="9"/>
      <c r="AN1251" s="9"/>
      <c r="AO1251" s="9"/>
      <c r="AP1251" s="9"/>
      <c r="AQ1251" s="9"/>
      <c r="AR1251" s="9"/>
      <c r="AS1251" s="9"/>
      <c r="AT1251" s="9"/>
      <c r="AU1251" s="9"/>
      <c r="AV1251" s="9"/>
      <c r="AW1251" s="9"/>
      <c r="AX1251" s="9"/>
      <c r="AY1251" s="9"/>
      <c r="AZ1251" s="9"/>
      <c r="BA1251" s="9"/>
      <c r="BB1251" s="9"/>
      <c r="BC1251" s="9"/>
      <c r="BD1251" s="9"/>
      <c r="BE1251" s="9"/>
      <c r="BF1251" s="9"/>
      <c r="BG1251" s="9"/>
      <c r="BH1251" s="9"/>
      <c r="BI1251" s="9"/>
      <c r="BJ1251" s="9"/>
      <c r="BK1251" s="9"/>
      <c r="BL1251" s="9"/>
      <c r="BM1251" s="9"/>
      <c r="BN1251" s="9"/>
      <c r="BO1251" s="9"/>
      <c r="BP1251" s="9"/>
      <c r="BQ1251" s="9"/>
      <c r="BR1251" s="9"/>
      <c r="BS1251" s="9"/>
      <c r="BT1251" s="9"/>
      <c r="BU1251" s="9"/>
      <c r="BV1251" s="9"/>
      <c r="BW1251" s="9"/>
      <c r="BX1251" s="9"/>
      <c r="BY1251" s="9"/>
      <c r="BZ1251" s="9"/>
    </row>
    <row r="1252" spans="1:78">
      <c r="A1252" s="50">
        <f t="shared" si="79"/>
        <v>1241</v>
      </c>
      <c r="C1252" s="11" t="str">
        <f>IFERROR(INDEX('     2022    '!D:D,MATCH('Order Summary'!$A1252,'     2022    '!$AN:$AN,0)),"")</f>
        <v/>
      </c>
      <c r="D1252" s="11" t="str">
        <f>IFERROR(INDEX('     2022    '!C:C,MATCH('Order Summary'!$A1252,'     2022    '!$AN:$AN,0)),"")</f>
        <v/>
      </c>
      <c r="E1252" s="11" t="str">
        <f>IFERROR(INDEX('     2022    '!E:E,MATCH('Order Summary'!$A1252,'     2022    '!$AN:$AN,0)),"")</f>
        <v/>
      </c>
      <c r="F1252" s="96">
        <f>IFERROR(INDEX('     2022    '!AY:AY,MATCH($A1252,'     2022    '!$AN:$AN,0)),0)</f>
        <v>0</v>
      </c>
      <c r="G1252" s="180" t="str">
        <f>IFERROR(IF($O$3&gt;68,INDEX('     2022    '!I:I,MATCH($A1252,'     2022    '!$AN:$AN,0))*(1-'     2022    '!$BA$1),INDEX('     2022    '!I:I,MATCH($A1252,'     2022    '!$AN:$AN,0))),"")</f>
        <v/>
      </c>
      <c r="H1252" s="96">
        <f>IFERROR(INDEX('     2022    '!AZ:AZ,MATCH($A1252,'     2022    '!$AN:$AN,0)),0)</f>
        <v>0</v>
      </c>
      <c r="I1252" s="180" t="str">
        <f>IFERROR(IF($O$3&gt;68,INDEX('     2022    '!M:M,MATCH($A1252,'     2022    '!$AN:$AN,0))*(1-'     2022    '!$BA$1),INDEX('     2022    '!M:M,MATCH($A1252,'     2022    '!$AN:$AN,0))),"")</f>
        <v/>
      </c>
      <c r="J1252" s="181">
        <f t="shared" si="77"/>
        <v>0</v>
      </c>
      <c r="K1252" s="182" t="str">
        <f t="shared" si="78"/>
        <v/>
      </c>
      <c r="L1252" s="53"/>
      <c r="M1252" s="52" t="str">
        <f>IFERROR(INDEX('     2022    '!R:R,MATCH('Order Summary'!$A1252,'     2022    '!$AN:$AN,0)),"")</f>
        <v/>
      </c>
      <c r="N1252" s="52" t="str">
        <f>IFERROR(INDEX('     2022    '!V:V,MATCH('Order Summary'!$A1252,'     2022    '!$AN:$AN,0)),"")</f>
        <v/>
      </c>
      <c r="O1252" s="52" t="str">
        <f>IFERROR(INDEX('     2022    '!S:S,MATCH('Order Summary'!$A1252,'     2022    '!$AN:$AN,0)),"")</f>
        <v/>
      </c>
      <c r="P1252" s="96" t="str">
        <f t="shared" si="76"/>
        <v/>
      </c>
      <c r="R1252" s="9"/>
      <c r="S1252" s="9"/>
      <c r="T1252" s="9"/>
      <c r="U1252" s="9"/>
      <c r="V1252" s="9"/>
      <c r="W1252" s="9"/>
      <c r="X1252" s="9"/>
      <c r="Y1252" s="9"/>
      <c r="Z1252" s="9"/>
      <c r="AA1252" s="9"/>
      <c r="AB1252" s="9"/>
      <c r="AC1252" s="9"/>
      <c r="AD1252" s="9"/>
      <c r="AE1252" s="9"/>
      <c r="AF1252" s="9"/>
      <c r="AG1252" s="9"/>
      <c r="AH1252" s="9"/>
      <c r="AI1252" s="9"/>
      <c r="AJ1252" s="9"/>
      <c r="AK1252" s="9"/>
      <c r="AL1252" s="9"/>
      <c r="AM1252" s="9"/>
      <c r="AN1252" s="9"/>
      <c r="AO1252" s="9"/>
      <c r="AP1252" s="9"/>
      <c r="AQ1252" s="9"/>
      <c r="AR1252" s="9"/>
      <c r="AS1252" s="9"/>
      <c r="AT1252" s="9"/>
      <c r="AU1252" s="9"/>
      <c r="AV1252" s="9"/>
      <c r="AW1252" s="9"/>
      <c r="AX1252" s="9"/>
      <c r="AY1252" s="9"/>
      <c r="AZ1252" s="9"/>
      <c r="BA1252" s="9"/>
      <c r="BB1252" s="9"/>
      <c r="BC1252" s="9"/>
      <c r="BD1252" s="9"/>
      <c r="BE1252" s="9"/>
      <c r="BF1252" s="9"/>
      <c r="BG1252" s="9"/>
      <c r="BH1252" s="9"/>
      <c r="BI1252" s="9"/>
      <c r="BJ1252" s="9"/>
      <c r="BK1252" s="9"/>
      <c r="BL1252" s="9"/>
      <c r="BM1252" s="9"/>
      <c r="BN1252" s="9"/>
      <c r="BO1252" s="9"/>
      <c r="BP1252" s="9"/>
      <c r="BQ1252" s="9"/>
      <c r="BR1252" s="9"/>
      <c r="BS1252" s="9"/>
      <c r="BT1252" s="9"/>
      <c r="BU1252" s="9"/>
      <c r="BV1252" s="9"/>
      <c r="BW1252" s="9"/>
      <c r="BX1252" s="9"/>
      <c r="BY1252" s="9"/>
      <c r="BZ1252" s="9"/>
    </row>
    <row r="1253" spans="1:78">
      <c r="A1253" s="50">
        <f t="shared" si="79"/>
        <v>1242</v>
      </c>
      <c r="C1253" s="11" t="str">
        <f>IFERROR(INDEX('     2022    '!D:D,MATCH('Order Summary'!$A1253,'     2022    '!$AN:$AN,0)),"")</f>
        <v/>
      </c>
      <c r="D1253" s="11" t="str">
        <f>IFERROR(INDEX('     2022    '!C:C,MATCH('Order Summary'!$A1253,'     2022    '!$AN:$AN,0)),"")</f>
        <v/>
      </c>
      <c r="E1253" s="11" t="str">
        <f>IFERROR(INDEX('     2022    '!E:E,MATCH('Order Summary'!$A1253,'     2022    '!$AN:$AN,0)),"")</f>
        <v/>
      </c>
      <c r="F1253" s="96">
        <f>IFERROR(INDEX('     2022    '!AY:AY,MATCH($A1253,'     2022    '!$AN:$AN,0)),0)</f>
        <v>0</v>
      </c>
      <c r="G1253" s="180" t="str">
        <f>IFERROR(IF($O$3&gt;68,INDEX('     2022    '!I:I,MATCH($A1253,'     2022    '!$AN:$AN,0))*(1-'     2022    '!$BA$1),INDEX('     2022    '!I:I,MATCH($A1253,'     2022    '!$AN:$AN,0))),"")</f>
        <v/>
      </c>
      <c r="H1253" s="96">
        <f>IFERROR(INDEX('     2022    '!AZ:AZ,MATCH($A1253,'     2022    '!$AN:$AN,0)),0)</f>
        <v>0</v>
      </c>
      <c r="I1253" s="180" t="str">
        <f>IFERROR(IF($O$3&gt;68,INDEX('     2022    '!M:M,MATCH($A1253,'     2022    '!$AN:$AN,0))*(1-'     2022    '!$BA$1),INDEX('     2022    '!M:M,MATCH($A1253,'     2022    '!$AN:$AN,0))),"")</f>
        <v/>
      </c>
      <c r="J1253" s="181">
        <f t="shared" si="77"/>
        <v>0</v>
      </c>
      <c r="K1253" s="182" t="str">
        <f t="shared" si="78"/>
        <v/>
      </c>
      <c r="L1253" s="53"/>
      <c r="M1253" s="52" t="str">
        <f>IFERROR(INDEX('     2022    '!R:R,MATCH('Order Summary'!$A1253,'     2022    '!$AN:$AN,0)),"")</f>
        <v/>
      </c>
      <c r="N1253" s="52" t="str">
        <f>IFERROR(INDEX('     2022    '!V:V,MATCH('Order Summary'!$A1253,'     2022    '!$AN:$AN,0)),"")</f>
        <v/>
      </c>
      <c r="O1253" s="52" t="str">
        <f>IFERROR(INDEX('     2022    '!S:S,MATCH('Order Summary'!$A1253,'     2022    '!$AN:$AN,0)),"")</f>
        <v/>
      </c>
      <c r="P1253" s="96" t="str">
        <f t="shared" si="76"/>
        <v/>
      </c>
      <c r="R1253" s="9"/>
      <c r="S1253" s="9"/>
      <c r="T1253" s="9"/>
      <c r="U1253" s="9"/>
      <c r="V1253" s="9"/>
      <c r="W1253" s="9"/>
      <c r="X1253" s="9"/>
      <c r="Y1253" s="9"/>
      <c r="Z1253" s="9"/>
      <c r="AA1253" s="9"/>
      <c r="AB1253" s="9"/>
      <c r="AC1253" s="9"/>
      <c r="AD1253" s="9"/>
      <c r="AE1253" s="9"/>
      <c r="AF1253" s="9"/>
      <c r="AG1253" s="9"/>
      <c r="AH1253" s="9"/>
      <c r="AI1253" s="9"/>
      <c r="AJ1253" s="9"/>
      <c r="AK1253" s="9"/>
      <c r="AL1253" s="9"/>
      <c r="AM1253" s="9"/>
      <c r="AN1253" s="9"/>
      <c r="AO1253" s="9"/>
      <c r="AP1253" s="9"/>
      <c r="AQ1253" s="9"/>
      <c r="AR1253" s="9"/>
      <c r="AS1253" s="9"/>
      <c r="AT1253" s="9"/>
      <c r="AU1253" s="9"/>
      <c r="AV1253" s="9"/>
      <c r="AW1253" s="9"/>
      <c r="AX1253" s="9"/>
      <c r="AY1253" s="9"/>
      <c r="AZ1253" s="9"/>
      <c r="BA1253" s="9"/>
      <c r="BB1253" s="9"/>
      <c r="BC1253" s="9"/>
      <c r="BD1253" s="9"/>
      <c r="BE1253" s="9"/>
      <c r="BF1253" s="9"/>
      <c r="BG1253" s="9"/>
      <c r="BH1253" s="9"/>
      <c r="BI1253" s="9"/>
      <c r="BJ1253" s="9"/>
      <c r="BK1253" s="9"/>
      <c r="BL1253" s="9"/>
      <c r="BM1253" s="9"/>
      <c r="BN1253" s="9"/>
      <c r="BO1253" s="9"/>
      <c r="BP1253" s="9"/>
      <c r="BQ1253" s="9"/>
      <c r="BR1253" s="9"/>
      <c r="BS1253" s="9"/>
      <c r="BT1253" s="9"/>
      <c r="BU1253" s="9"/>
      <c r="BV1253" s="9"/>
      <c r="BW1253" s="9"/>
      <c r="BX1253" s="9"/>
      <c r="BY1253" s="9"/>
      <c r="BZ1253" s="9"/>
    </row>
    <row r="1254" spans="1:78">
      <c r="A1254" s="50">
        <f t="shared" si="79"/>
        <v>1243</v>
      </c>
      <c r="C1254" s="11" t="str">
        <f>IFERROR(INDEX('     2022    '!D:D,MATCH('Order Summary'!$A1254,'     2022    '!$AN:$AN,0)),"")</f>
        <v/>
      </c>
      <c r="D1254" s="11" t="str">
        <f>IFERROR(INDEX('     2022    '!C:C,MATCH('Order Summary'!$A1254,'     2022    '!$AN:$AN,0)),"")</f>
        <v/>
      </c>
      <c r="E1254" s="11" t="str">
        <f>IFERROR(INDEX('     2022    '!E:E,MATCH('Order Summary'!$A1254,'     2022    '!$AN:$AN,0)),"")</f>
        <v/>
      </c>
      <c r="F1254" s="96">
        <f>IFERROR(INDEX('     2022    '!AY:AY,MATCH($A1254,'     2022    '!$AN:$AN,0)),0)</f>
        <v>0</v>
      </c>
      <c r="G1254" s="180" t="str">
        <f>IFERROR(IF($O$3&gt;68,INDEX('     2022    '!I:I,MATCH($A1254,'     2022    '!$AN:$AN,0))*(1-'     2022    '!$BA$1),INDEX('     2022    '!I:I,MATCH($A1254,'     2022    '!$AN:$AN,0))),"")</f>
        <v/>
      </c>
      <c r="H1254" s="96">
        <f>IFERROR(INDEX('     2022    '!AZ:AZ,MATCH($A1254,'     2022    '!$AN:$AN,0)),0)</f>
        <v>0</v>
      </c>
      <c r="I1254" s="180" t="str">
        <f>IFERROR(IF($O$3&gt;68,INDEX('     2022    '!M:M,MATCH($A1254,'     2022    '!$AN:$AN,0))*(1-'     2022    '!$BA$1),INDEX('     2022    '!M:M,MATCH($A1254,'     2022    '!$AN:$AN,0))),"")</f>
        <v/>
      </c>
      <c r="J1254" s="181">
        <f t="shared" si="77"/>
        <v>0</v>
      </c>
      <c r="K1254" s="182" t="str">
        <f t="shared" si="78"/>
        <v/>
      </c>
      <c r="L1254" s="53"/>
      <c r="M1254" s="52" t="str">
        <f>IFERROR(INDEX('     2022    '!R:R,MATCH('Order Summary'!$A1254,'     2022    '!$AN:$AN,0)),"")</f>
        <v/>
      </c>
      <c r="N1254" s="52" t="str">
        <f>IFERROR(INDEX('     2022    '!V:V,MATCH('Order Summary'!$A1254,'     2022    '!$AN:$AN,0)),"")</f>
        <v/>
      </c>
      <c r="O1254" s="52" t="str">
        <f>IFERROR(INDEX('     2022    '!S:S,MATCH('Order Summary'!$A1254,'     2022    '!$AN:$AN,0)),"")</f>
        <v/>
      </c>
      <c r="P1254" s="96" t="str">
        <f t="shared" si="76"/>
        <v/>
      </c>
      <c r="R1254" s="9"/>
      <c r="S1254" s="9"/>
      <c r="T1254" s="9"/>
      <c r="U1254" s="9"/>
      <c r="V1254" s="9"/>
      <c r="W1254" s="9"/>
      <c r="X1254" s="9"/>
      <c r="Y1254" s="9"/>
      <c r="Z1254" s="9"/>
      <c r="AA1254" s="9"/>
      <c r="AB1254" s="9"/>
      <c r="AC1254" s="9"/>
      <c r="AD1254" s="9"/>
      <c r="AE1254" s="9"/>
      <c r="AF1254" s="9"/>
      <c r="AG1254" s="9"/>
      <c r="AH1254" s="9"/>
      <c r="AI1254" s="9"/>
      <c r="AJ1254" s="9"/>
      <c r="AK1254" s="9"/>
      <c r="AL1254" s="9"/>
      <c r="AM1254" s="9"/>
      <c r="AN1254" s="9"/>
      <c r="AO1254" s="9"/>
      <c r="AP1254" s="9"/>
      <c r="AQ1254" s="9"/>
      <c r="AR1254" s="9"/>
      <c r="AS1254" s="9"/>
      <c r="AT1254" s="9"/>
      <c r="AU1254" s="9"/>
      <c r="AV1254" s="9"/>
      <c r="AW1254" s="9"/>
      <c r="AX1254" s="9"/>
      <c r="AY1254" s="9"/>
      <c r="AZ1254" s="9"/>
      <c r="BA1254" s="9"/>
      <c r="BB1254" s="9"/>
      <c r="BC1254" s="9"/>
      <c r="BD1254" s="9"/>
      <c r="BE1254" s="9"/>
      <c r="BF1254" s="9"/>
      <c r="BG1254" s="9"/>
      <c r="BH1254" s="9"/>
      <c r="BI1254" s="9"/>
      <c r="BJ1254" s="9"/>
      <c r="BK1254" s="9"/>
      <c r="BL1254" s="9"/>
      <c r="BM1254" s="9"/>
      <c r="BN1254" s="9"/>
      <c r="BO1254" s="9"/>
      <c r="BP1254" s="9"/>
      <c r="BQ1254" s="9"/>
      <c r="BR1254" s="9"/>
      <c r="BS1254" s="9"/>
      <c r="BT1254" s="9"/>
      <c r="BU1254" s="9"/>
      <c r="BV1254" s="9"/>
      <c r="BW1254" s="9"/>
      <c r="BX1254" s="9"/>
      <c r="BY1254" s="9"/>
      <c r="BZ1254" s="9"/>
    </row>
    <row r="1255" spans="1:78">
      <c r="A1255" s="50">
        <f t="shared" si="79"/>
        <v>1244</v>
      </c>
      <c r="C1255" s="11" t="str">
        <f>IFERROR(INDEX('     2022    '!D:D,MATCH('Order Summary'!$A1255,'     2022    '!$AN:$AN,0)),"")</f>
        <v/>
      </c>
      <c r="D1255" s="11" t="str">
        <f>IFERROR(INDEX('     2022    '!C:C,MATCH('Order Summary'!$A1255,'     2022    '!$AN:$AN,0)),"")</f>
        <v/>
      </c>
      <c r="E1255" s="11" t="str">
        <f>IFERROR(INDEX('     2022    '!E:E,MATCH('Order Summary'!$A1255,'     2022    '!$AN:$AN,0)),"")</f>
        <v/>
      </c>
      <c r="F1255" s="96">
        <f>IFERROR(INDEX('     2022    '!AY:AY,MATCH($A1255,'     2022    '!$AN:$AN,0)),0)</f>
        <v>0</v>
      </c>
      <c r="G1255" s="180" t="str">
        <f>IFERROR(IF($O$3&gt;68,INDEX('     2022    '!I:I,MATCH($A1255,'     2022    '!$AN:$AN,0))*(1-'     2022    '!$BA$1),INDEX('     2022    '!I:I,MATCH($A1255,'     2022    '!$AN:$AN,0))),"")</f>
        <v/>
      </c>
      <c r="H1255" s="96">
        <f>IFERROR(INDEX('     2022    '!AZ:AZ,MATCH($A1255,'     2022    '!$AN:$AN,0)),0)</f>
        <v>0</v>
      </c>
      <c r="I1255" s="180" t="str">
        <f>IFERROR(IF($O$3&gt;68,INDEX('     2022    '!M:M,MATCH($A1255,'     2022    '!$AN:$AN,0))*(1-'     2022    '!$BA$1),INDEX('     2022    '!M:M,MATCH($A1255,'     2022    '!$AN:$AN,0))),"")</f>
        <v/>
      </c>
      <c r="J1255" s="181">
        <f t="shared" si="77"/>
        <v>0</v>
      </c>
      <c r="K1255" s="182" t="str">
        <f t="shared" si="78"/>
        <v/>
      </c>
      <c r="L1255" s="53"/>
      <c r="M1255" s="52" t="str">
        <f>IFERROR(INDEX('     2022    '!R:R,MATCH('Order Summary'!$A1255,'     2022    '!$AN:$AN,0)),"")</f>
        <v/>
      </c>
      <c r="N1255" s="52" t="str">
        <f>IFERROR(INDEX('     2022    '!V:V,MATCH('Order Summary'!$A1255,'     2022    '!$AN:$AN,0)),"")</f>
        <v/>
      </c>
      <c r="O1255" s="52" t="str">
        <f>IFERROR(INDEX('     2022    '!S:S,MATCH('Order Summary'!$A1255,'     2022    '!$AN:$AN,0)),"")</f>
        <v/>
      </c>
      <c r="P1255" s="96" t="str">
        <f t="shared" si="76"/>
        <v/>
      </c>
      <c r="R1255" s="9"/>
      <c r="S1255" s="9"/>
      <c r="T1255" s="9"/>
      <c r="U1255" s="9"/>
      <c r="V1255" s="9"/>
      <c r="W1255" s="9"/>
      <c r="X1255" s="9"/>
      <c r="Y1255" s="9"/>
      <c r="Z1255" s="9"/>
      <c r="AA1255" s="9"/>
      <c r="AB1255" s="9"/>
      <c r="AC1255" s="9"/>
      <c r="AD1255" s="9"/>
      <c r="AE1255" s="9"/>
      <c r="AF1255" s="9"/>
      <c r="AG1255" s="9"/>
      <c r="AH1255" s="9"/>
      <c r="AI1255" s="9"/>
      <c r="AJ1255" s="9"/>
      <c r="AK1255" s="9"/>
      <c r="AL1255" s="9"/>
      <c r="AM1255" s="9"/>
      <c r="AN1255" s="9"/>
      <c r="AO1255" s="9"/>
      <c r="AP1255" s="9"/>
      <c r="AQ1255" s="9"/>
      <c r="AR1255" s="9"/>
      <c r="AS1255" s="9"/>
      <c r="AT1255" s="9"/>
      <c r="AU1255" s="9"/>
      <c r="AV1255" s="9"/>
      <c r="AW1255" s="9"/>
      <c r="AX1255" s="9"/>
      <c r="AY1255" s="9"/>
      <c r="AZ1255" s="9"/>
      <c r="BA1255" s="9"/>
      <c r="BB1255" s="9"/>
      <c r="BC1255" s="9"/>
      <c r="BD1255" s="9"/>
      <c r="BE1255" s="9"/>
      <c r="BF1255" s="9"/>
      <c r="BG1255" s="9"/>
      <c r="BH1255" s="9"/>
      <c r="BI1255" s="9"/>
      <c r="BJ1255" s="9"/>
      <c r="BK1255" s="9"/>
      <c r="BL1255" s="9"/>
      <c r="BM1255" s="9"/>
      <c r="BN1255" s="9"/>
      <c r="BO1255" s="9"/>
      <c r="BP1255" s="9"/>
      <c r="BQ1255" s="9"/>
      <c r="BR1255" s="9"/>
      <c r="BS1255" s="9"/>
      <c r="BT1255" s="9"/>
      <c r="BU1255" s="9"/>
      <c r="BV1255" s="9"/>
      <c r="BW1255" s="9"/>
      <c r="BX1255" s="9"/>
      <c r="BY1255" s="9"/>
      <c r="BZ1255" s="9"/>
    </row>
    <row r="1256" spans="1:78">
      <c r="A1256" s="50">
        <f t="shared" si="79"/>
        <v>1245</v>
      </c>
      <c r="C1256" s="11" t="str">
        <f>IFERROR(INDEX('     2022    '!D:D,MATCH('Order Summary'!$A1256,'     2022    '!$AN:$AN,0)),"")</f>
        <v/>
      </c>
      <c r="D1256" s="11" t="str">
        <f>IFERROR(INDEX('     2022    '!C:C,MATCH('Order Summary'!$A1256,'     2022    '!$AN:$AN,0)),"")</f>
        <v/>
      </c>
      <c r="E1256" s="11" t="str">
        <f>IFERROR(INDEX('     2022    '!E:E,MATCH('Order Summary'!$A1256,'     2022    '!$AN:$AN,0)),"")</f>
        <v/>
      </c>
      <c r="F1256" s="96">
        <f>IFERROR(INDEX('     2022    '!AY:AY,MATCH($A1256,'     2022    '!$AN:$AN,0)),0)</f>
        <v>0</v>
      </c>
      <c r="G1256" s="180" t="str">
        <f>IFERROR(IF($O$3&gt;68,INDEX('     2022    '!I:I,MATCH($A1256,'     2022    '!$AN:$AN,0))*(1-'     2022    '!$BA$1),INDEX('     2022    '!I:I,MATCH($A1256,'     2022    '!$AN:$AN,0))),"")</f>
        <v/>
      </c>
      <c r="H1256" s="96">
        <f>IFERROR(INDEX('     2022    '!AZ:AZ,MATCH($A1256,'     2022    '!$AN:$AN,0)),0)</f>
        <v>0</v>
      </c>
      <c r="I1256" s="180" t="str">
        <f>IFERROR(IF($O$3&gt;68,INDEX('     2022    '!M:M,MATCH($A1256,'     2022    '!$AN:$AN,0))*(1-'     2022    '!$BA$1),INDEX('     2022    '!M:M,MATCH($A1256,'     2022    '!$AN:$AN,0))),"")</f>
        <v/>
      </c>
      <c r="J1256" s="181">
        <f t="shared" si="77"/>
        <v>0</v>
      </c>
      <c r="K1256" s="182" t="str">
        <f t="shared" si="78"/>
        <v/>
      </c>
      <c r="L1256" s="53"/>
      <c r="M1256" s="52" t="str">
        <f>IFERROR(INDEX('     2022    '!R:R,MATCH('Order Summary'!$A1256,'     2022    '!$AN:$AN,0)),"")</f>
        <v/>
      </c>
      <c r="N1256" s="52" t="str">
        <f>IFERROR(INDEX('     2022    '!V:V,MATCH('Order Summary'!$A1256,'     2022    '!$AN:$AN,0)),"")</f>
        <v/>
      </c>
      <c r="O1256" s="52" t="str">
        <f>IFERROR(INDEX('     2022    '!S:S,MATCH('Order Summary'!$A1256,'     2022    '!$AN:$AN,0)),"")</f>
        <v/>
      </c>
      <c r="P1256" s="96" t="str">
        <f t="shared" si="76"/>
        <v/>
      </c>
      <c r="R1256" s="9"/>
      <c r="S1256" s="9"/>
      <c r="T1256" s="9"/>
      <c r="U1256" s="9"/>
      <c r="V1256" s="9"/>
      <c r="W1256" s="9"/>
      <c r="X1256" s="9"/>
      <c r="Y1256" s="9"/>
      <c r="Z1256" s="9"/>
      <c r="AA1256" s="9"/>
      <c r="AB1256" s="9"/>
      <c r="AC1256" s="9"/>
      <c r="AD1256" s="9"/>
      <c r="AE1256" s="9"/>
      <c r="AF1256" s="9"/>
      <c r="AG1256" s="9"/>
      <c r="AH1256" s="9"/>
      <c r="AI1256" s="9"/>
      <c r="AJ1256" s="9"/>
      <c r="AK1256" s="9"/>
      <c r="AL1256" s="9"/>
      <c r="AM1256" s="9"/>
      <c r="AN1256" s="9"/>
      <c r="AO1256" s="9"/>
      <c r="AP1256" s="9"/>
      <c r="AQ1256" s="9"/>
      <c r="AR1256" s="9"/>
      <c r="AS1256" s="9"/>
      <c r="AT1256" s="9"/>
      <c r="AU1256" s="9"/>
      <c r="AV1256" s="9"/>
      <c r="AW1256" s="9"/>
      <c r="AX1256" s="9"/>
      <c r="AY1256" s="9"/>
      <c r="AZ1256" s="9"/>
      <c r="BA1256" s="9"/>
      <c r="BB1256" s="9"/>
      <c r="BC1256" s="9"/>
      <c r="BD1256" s="9"/>
      <c r="BE1256" s="9"/>
      <c r="BF1256" s="9"/>
      <c r="BG1256" s="9"/>
      <c r="BH1256" s="9"/>
      <c r="BI1256" s="9"/>
      <c r="BJ1256" s="9"/>
      <c r="BK1256" s="9"/>
      <c r="BL1256" s="9"/>
      <c r="BM1256" s="9"/>
      <c r="BN1256" s="9"/>
      <c r="BO1256" s="9"/>
      <c r="BP1256" s="9"/>
      <c r="BQ1256" s="9"/>
      <c r="BR1256" s="9"/>
      <c r="BS1256" s="9"/>
      <c r="BT1256" s="9"/>
      <c r="BU1256" s="9"/>
      <c r="BV1256" s="9"/>
      <c r="BW1256" s="9"/>
      <c r="BX1256" s="9"/>
      <c r="BY1256" s="9"/>
      <c r="BZ1256" s="9"/>
    </row>
    <row r="1257" spans="1:78">
      <c r="A1257" s="50">
        <f t="shared" si="79"/>
        <v>1246</v>
      </c>
      <c r="C1257" s="11" t="str">
        <f>IFERROR(INDEX('     2022    '!D:D,MATCH('Order Summary'!$A1257,'     2022    '!$AN:$AN,0)),"")</f>
        <v/>
      </c>
      <c r="D1257" s="11" t="str">
        <f>IFERROR(INDEX('     2022    '!C:C,MATCH('Order Summary'!$A1257,'     2022    '!$AN:$AN,0)),"")</f>
        <v/>
      </c>
      <c r="E1257" s="11" t="str">
        <f>IFERROR(INDEX('     2022    '!E:E,MATCH('Order Summary'!$A1257,'     2022    '!$AN:$AN,0)),"")</f>
        <v/>
      </c>
      <c r="F1257" s="96">
        <f>IFERROR(INDEX('     2022    '!AY:AY,MATCH($A1257,'     2022    '!$AN:$AN,0)),0)</f>
        <v>0</v>
      </c>
      <c r="G1257" s="180" t="str">
        <f>IFERROR(IF($O$3&gt;68,INDEX('     2022    '!I:I,MATCH($A1257,'     2022    '!$AN:$AN,0))*(1-'     2022    '!$BA$1),INDEX('     2022    '!I:I,MATCH($A1257,'     2022    '!$AN:$AN,0))),"")</f>
        <v/>
      </c>
      <c r="H1257" s="96">
        <f>IFERROR(INDEX('     2022    '!AZ:AZ,MATCH($A1257,'     2022    '!$AN:$AN,0)),0)</f>
        <v>0</v>
      </c>
      <c r="I1257" s="180" t="str">
        <f>IFERROR(IF($O$3&gt;68,INDEX('     2022    '!M:M,MATCH($A1257,'     2022    '!$AN:$AN,0))*(1-'     2022    '!$BA$1),INDEX('     2022    '!M:M,MATCH($A1257,'     2022    '!$AN:$AN,0))),"")</f>
        <v/>
      </c>
      <c r="J1257" s="181">
        <f t="shared" si="77"/>
        <v>0</v>
      </c>
      <c r="K1257" s="182" t="str">
        <f t="shared" si="78"/>
        <v/>
      </c>
      <c r="L1257" s="53"/>
      <c r="M1257" s="52" t="str">
        <f>IFERROR(INDEX('     2022    '!R:R,MATCH('Order Summary'!$A1257,'     2022    '!$AN:$AN,0)),"")</f>
        <v/>
      </c>
      <c r="N1257" s="52" t="str">
        <f>IFERROR(INDEX('     2022    '!V:V,MATCH('Order Summary'!$A1257,'     2022    '!$AN:$AN,0)),"")</f>
        <v/>
      </c>
      <c r="O1257" s="52" t="str">
        <f>IFERROR(INDEX('     2022    '!S:S,MATCH('Order Summary'!$A1257,'     2022    '!$AN:$AN,0)),"")</f>
        <v/>
      </c>
      <c r="P1257" s="96" t="str">
        <f t="shared" si="76"/>
        <v/>
      </c>
      <c r="R1257" s="9"/>
      <c r="S1257" s="9"/>
      <c r="T1257" s="9"/>
      <c r="U1257" s="9"/>
      <c r="V1257" s="9"/>
      <c r="W1257" s="9"/>
      <c r="X1257" s="9"/>
      <c r="Y1257" s="9"/>
      <c r="Z1257" s="9"/>
      <c r="AA1257" s="9"/>
      <c r="AB1257" s="9"/>
      <c r="AC1257" s="9"/>
      <c r="AD1257" s="9"/>
      <c r="AE1257" s="9"/>
      <c r="AF1257" s="9"/>
      <c r="AG1257" s="9"/>
      <c r="AH1257" s="9"/>
      <c r="AI1257" s="9"/>
      <c r="AJ1257" s="9"/>
      <c r="AK1257" s="9"/>
      <c r="AL1257" s="9"/>
      <c r="AM1257" s="9"/>
      <c r="AN1257" s="9"/>
      <c r="AO1257" s="9"/>
      <c r="AP1257" s="9"/>
      <c r="AQ1257" s="9"/>
      <c r="AR1257" s="9"/>
      <c r="AS1257" s="9"/>
      <c r="AT1257" s="9"/>
      <c r="AU1257" s="9"/>
      <c r="AV1257" s="9"/>
      <c r="AW1257" s="9"/>
      <c r="AX1257" s="9"/>
      <c r="AY1257" s="9"/>
      <c r="AZ1257" s="9"/>
      <c r="BA1257" s="9"/>
      <c r="BB1257" s="9"/>
      <c r="BC1257" s="9"/>
      <c r="BD1257" s="9"/>
      <c r="BE1257" s="9"/>
      <c r="BF1257" s="9"/>
      <c r="BG1257" s="9"/>
      <c r="BH1257" s="9"/>
      <c r="BI1257" s="9"/>
      <c r="BJ1257" s="9"/>
      <c r="BK1257" s="9"/>
      <c r="BL1257" s="9"/>
      <c r="BM1257" s="9"/>
      <c r="BN1257" s="9"/>
      <c r="BO1257" s="9"/>
      <c r="BP1257" s="9"/>
      <c r="BQ1257" s="9"/>
      <c r="BR1257" s="9"/>
      <c r="BS1257" s="9"/>
      <c r="BT1257" s="9"/>
      <c r="BU1257" s="9"/>
      <c r="BV1257" s="9"/>
      <c r="BW1257" s="9"/>
      <c r="BX1257" s="9"/>
      <c r="BY1257" s="9"/>
      <c r="BZ1257" s="9"/>
    </row>
    <row r="1258" spans="1:78">
      <c r="A1258" s="50">
        <f t="shared" si="79"/>
        <v>1247</v>
      </c>
      <c r="C1258" s="11" t="str">
        <f>IFERROR(INDEX('     2022    '!D:D,MATCH('Order Summary'!$A1258,'     2022    '!$AN:$AN,0)),"")</f>
        <v/>
      </c>
      <c r="D1258" s="11" t="str">
        <f>IFERROR(INDEX('     2022    '!C:C,MATCH('Order Summary'!$A1258,'     2022    '!$AN:$AN,0)),"")</f>
        <v/>
      </c>
      <c r="E1258" s="11" t="str">
        <f>IFERROR(INDEX('     2022    '!E:E,MATCH('Order Summary'!$A1258,'     2022    '!$AN:$AN,0)),"")</f>
        <v/>
      </c>
      <c r="F1258" s="96">
        <f>IFERROR(INDEX('     2022    '!AY:AY,MATCH($A1258,'     2022    '!$AN:$AN,0)),0)</f>
        <v>0</v>
      </c>
      <c r="G1258" s="180" t="str">
        <f>IFERROR(IF($O$3&gt;68,INDEX('     2022    '!I:I,MATCH($A1258,'     2022    '!$AN:$AN,0))*(1-'     2022    '!$BA$1),INDEX('     2022    '!I:I,MATCH($A1258,'     2022    '!$AN:$AN,0))),"")</f>
        <v/>
      </c>
      <c r="H1258" s="96">
        <f>IFERROR(INDEX('     2022    '!AZ:AZ,MATCH($A1258,'     2022    '!$AN:$AN,0)),0)</f>
        <v>0</v>
      </c>
      <c r="I1258" s="180" t="str">
        <f>IFERROR(IF($O$3&gt;68,INDEX('     2022    '!M:M,MATCH($A1258,'     2022    '!$AN:$AN,0))*(1-'     2022    '!$BA$1),INDEX('     2022    '!M:M,MATCH($A1258,'     2022    '!$AN:$AN,0))),"")</f>
        <v/>
      </c>
      <c r="J1258" s="181">
        <f t="shared" si="77"/>
        <v>0</v>
      </c>
      <c r="K1258" s="182" t="str">
        <f t="shared" si="78"/>
        <v/>
      </c>
      <c r="L1258" s="53"/>
      <c r="M1258" s="52" t="str">
        <f>IFERROR(INDEX('     2022    '!R:R,MATCH('Order Summary'!$A1258,'     2022    '!$AN:$AN,0)),"")</f>
        <v/>
      </c>
      <c r="N1258" s="52" t="str">
        <f>IFERROR(INDEX('     2022    '!V:V,MATCH('Order Summary'!$A1258,'     2022    '!$AN:$AN,0)),"")</f>
        <v/>
      </c>
      <c r="O1258" s="52" t="str">
        <f>IFERROR(INDEX('     2022    '!S:S,MATCH('Order Summary'!$A1258,'     2022    '!$AN:$AN,0)),"")</f>
        <v/>
      </c>
      <c r="P1258" s="96" t="str">
        <f t="shared" si="76"/>
        <v/>
      </c>
      <c r="R1258" s="9"/>
      <c r="S1258" s="9"/>
      <c r="T1258" s="9"/>
      <c r="U1258" s="9"/>
      <c r="V1258" s="9"/>
      <c r="W1258" s="9"/>
      <c r="X1258" s="9"/>
      <c r="Y1258" s="9"/>
      <c r="Z1258" s="9"/>
      <c r="AA1258" s="9"/>
      <c r="AB1258" s="9"/>
      <c r="AC1258" s="9"/>
      <c r="AD1258" s="9"/>
      <c r="AE1258" s="9"/>
      <c r="AF1258" s="9"/>
      <c r="AG1258" s="9"/>
      <c r="AH1258" s="9"/>
      <c r="AI1258" s="9"/>
      <c r="AJ1258" s="9"/>
      <c r="AK1258" s="9"/>
      <c r="AL1258" s="9"/>
      <c r="AM1258" s="9"/>
      <c r="AN1258" s="9"/>
      <c r="AO1258" s="9"/>
      <c r="AP1258" s="9"/>
      <c r="AQ1258" s="9"/>
      <c r="AR1258" s="9"/>
      <c r="AS1258" s="9"/>
      <c r="AT1258" s="9"/>
      <c r="AU1258" s="9"/>
      <c r="AV1258" s="9"/>
      <c r="AW1258" s="9"/>
      <c r="AX1258" s="9"/>
      <c r="AY1258" s="9"/>
      <c r="AZ1258" s="9"/>
      <c r="BA1258" s="9"/>
      <c r="BB1258" s="9"/>
      <c r="BC1258" s="9"/>
      <c r="BD1258" s="9"/>
      <c r="BE1258" s="9"/>
      <c r="BF1258" s="9"/>
      <c r="BG1258" s="9"/>
      <c r="BH1258" s="9"/>
      <c r="BI1258" s="9"/>
      <c r="BJ1258" s="9"/>
      <c r="BK1258" s="9"/>
      <c r="BL1258" s="9"/>
      <c r="BM1258" s="9"/>
      <c r="BN1258" s="9"/>
      <c r="BO1258" s="9"/>
      <c r="BP1258" s="9"/>
      <c r="BQ1258" s="9"/>
      <c r="BR1258" s="9"/>
      <c r="BS1258" s="9"/>
      <c r="BT1258" s="9"/>
      <c r="BU1258" s="9"/>
      <c r="BV1258" s="9"/>
      <c r="BW1258" s="9"/>
      <c r="BX1258" s="9"/>
      <c r="BY1258" s="9"/>
      <c r="BZ1258" s="9"/>
    </row>
    <row r="1259" spans="1:78">
      <c r="A1259" s="50">
        <f t="shared" si="79"/>
        <v>1248</v>
      </c>
      <c r="C1259" s="11" t="str">
        <f>IFERROR(INDEX('     2022    '!D:D,MATCH('Order Summary'!$A1259,'     2022    '!$AN:$AN,0)),"")</f>
        <v/>
      </c>
      <c r="D1259" s="11" t="str">
        <f>IFERROR(INDEX('     2022    '!C:C,MATCH('Order Summary'!$A1259,'     2022    '!$AN:$AN,0)),"")</f>
        <v/>
      </c>
      <c r="E1259" s="11" t="str">
        <f>IFERROR(INDEX('     2022    '!E:E,MATCH('Order Summary'!$A1259,'     2022    '!$AN:$AN,0)),"")</f>
        <v/>
      </c>
      <c r="F1259" s="96">
        <f>IFERROR(INDEX('     2022    '!AY:AY,MATCH($A1259,'     2022    '!$AN:$AN,0)),0)</f>
        <v>0</v>
      </c>
      <c r="G1259" s="180" t="str">
        <f>IFERROR(IF($O$3&gt;68,INDEX('     2022    '!I:I,MATCH($A1259,'     2022    '!$AN:$AN,0))*(1-'     2022    '!$BA$1),INDEX('     2022    '!I:I,MATCH($A1259,'     2022    '!$AN:$AN,0))),"")</f>
        <v/>
      </c>
      <c r="H1259" s="96">
        <f>IFERROR(INDEX('     2022    '!AZ:AZ,MATCH($A1259,'     2022    '!$AN:$AN,0)),0)</f>
        <v>0</v>
      </c>
      <c r="I1259" s="180" t="str">
        <f>IFERROR(IF($O$3&gt;68,INDEX('     2022    '!M:M,MATCH($A1259,'     2022    '!$AN:$AN,0))*(1-'     2022    '!$BA$1),INDEX('     2022    '!M:M,MATCH($A1259,'     2022    '!$AN:$AN,0))),"")</f>
        <v/>
      </c>
      <c r="J1259" s="181">
        <f t="shared" si="77"/>
        <v>0</v>
      </c>
      <c r="K1259" s="182" t="str">
        <f t="shared" si="78"/>
        <v/>
      </c>
      <c r="L1259" s="53"/>
      <c r="M1259" s="52" t="str">
        <f>IFERROR(INDEX('     2022    '!R:R,MATCH('Order Summary'!$A1259,'     2022    '!$AN:$AN,0)),"")</f>
        <v/>
      </c>
      <c r="N1259" s="52" t="str">
        <f>IFERROR(INDEX('     2022    '!V:V,MATCH('Order Summary'!$A1259,'     2022    '!$AN:$AN,0)),"")</f>
        <v/>
      </c>
      <c r="O1259" s="52" t="str">
        <f>IFERROR(INDEX('     2022    '!S:S,MATCH('Order Summary'!$A1259,'     2022    '!$AN:$AN,0)),"")</f>
        <v/>
      </c>
      <c r="P1259" s="96" t="str">
        <f t="shared" si="76"/>
        <v/>
      </c>
      <c r="R1259" s="9"/>
      <c r="S1259" s="9"/>
      <c r="T1259" s="9"/>
      <c r="U1259" s="9"/>
      <c r="V1259" s="9"/>
      <c r="W1259" s="9"/>
      <c r="X1259" s="9"/>
      <c r="Y1259" s="9"/>
      <c r="Z1259" s="9"/>
      <c r="AA1259" s="9"/>
      <c r="AB1259" s="9"/>
      <c r="AC1259" s="9"/>
      <c r="AD1259" s="9"/>
      <c r="AE1259" s="9"/>
      <c r="AF1259" s="9"/>
      <c r="AG1259" s="9"/>
      <c r="AH1259" s="9"/>
      <c r="AI1259" s="9"/>
      <c r="AJ1259" s="9"/>
      <c r="AK1259" s="9"/>
      <c r="AL1259" s="9"/>
      <c r="AM1259" s="9"/>
      <c r="AN1259" s="9"/>
      <c r="AO1259" s="9"/>
      <c r="AP1259" s="9"/>
      <c r="AQ1259" s="9"/>
      <c r="AR1259" s="9"/>
      <c r="AS1259" s="9"/>
      <c r="AT1259" s="9"/>
      <c r="AU1259" s="9"/>
      <c r="AV1259" s="9"/>
      <c r="AW1259" s="9"/>
      <c r="AX1259" s="9"/>
      <c r="AY1259" s="9"/>
      <c r="AZ1259" s="9"/>
      <c r="BA1259" s="9"/>
      <c r="BB1259" s="9"/>
      <c r="BC1259" s="9"/>
      <c r="BD1259" s="9"/>
      <c r="BE1259" s="9"/>
      <c r="BF1259" s="9"/>
      <c r="BG1259" s="9"/>
      <c r="BH1259" s="9"/>
      <c r="BI1259" s="9"/>
      <c r="BJ1259" s="9"/>
      <c r="BK1259" s="9"/>
      <c r="BL1259" s="9"/>
      <c r="BM1259" s="9"/>
      <c r="BN1259" s="9"/>
      <c r="BO1259" s="9"/>
      <c r="BP1259" s="9"/>
      <c r="BQ1259" s="9"/>
      <c r="BR1259" s="9"/>
      <c r="BS1259" s="9"/>
      <c r="BT1259" s="9"/>
      <c r="BU1259" s="9"/>
      <c r="BV1259" s="9"/>
      <c r="BW1259" s="9"/>
      <c r="BX1259" s="9"/>
      <c r="BY1259" s="9"/>
      <c r="BZ1259" s="9"/>
    </row>
    <row r="1260" spans="1:78">
      <c r="A1260" s="50">
        <f t="shared" si="79"/>
        <v>1249</v>
      </c>
      <c r="C1260" s="11" t="str">
        <f>IFERROR(INDEX('     2022    '!D:D,MATCH('Order Summary'!$A1260,'     2022    '!$AN:$AN,0)),"")</f>
        <v/>
      </c>
      <c r="D1260" s="11" t="str">
        <f>IFERROR(INDEX('     2022    '!C:C,MATCH('Order Summary'!$A1260,'     2022    '!$AN:$AN,0)),"")</f>
        <v/>
      </c>
      <c r="E1260" s="11" t="str">
        <f>IFERROR(INDEX('     2022    '!E:E,MATCH('Order Summary'!$A1260,'     2022    '!$AN:$AN,0)),"")</f>
        <v/>
      </c>
      <c r="F1260" s="96">
        <f>IFERROR(INDEX('     2022    '!AY:AY,MATCH($A1260,'     2022    '!$AN:$AN,0)),0)</f>
        <v>0</v>
      </c>
      <c r="G1260" s="180" t="str">
        <f>IFERROR(IF($O$3&gt;68,INDEX('     2022    '!I:I,MATCH($A1260,'     2022    '!$AN:$AN,0))*(1-'     2022    '!$BA$1),INDEX('     2022    '!I:I,MATCH($A1260,'     2022    '!$AN:$AN,0))),"")</f>
        <v/>
      </c>
      <c r="H1260" s="96">
        <f>IFERROR(INDEX('     2022    '!AZ:AZ,MATCH($A1260,'     2022    '!$AN:$AN,0)),0)</f>
        <v>0</v>
      </c>
      <c r="I1260" s="180" t="str">
        <f>IFERROR(IF($O$3&gt;68,INDEX('     2022    '!M:M,MATCH($A1260,'     2022    '!$AN:$AN,0))*(1-'     2022    '!$BA$1),INDEX('     2022    '!M:M,MATCH($A1260,'     2022    '!$AN:$AN,0))),"")</f>
        <v/>
      </c>
      <c r="J1260" s="181">
        <f t="shared" si="77"/>
        <v>0</v>
      </c>
      <c r="K1260" s="182" t="str">
        <f t="shared" si="78"/>
        <v/>
      </c>
      <c r="L1260" s="53"/>
      <c r="M1260" s="52" t="str">
        <f>IFERROR(INDEX('     2022    '!R:R,MATCH('Order Summary'!$A1260,'     2022    '!$AN:$AN,0)),"")</f>
        <v/>
      </c>
      <c r="N1260" s="52" t="str">
        <f>IFERROR(INDEX('     2022    '!V:V,MATCH('Order Summary'!$A1260,'     2022    '!$AN:$AN,0)),"")</f>
        <v/>
      </c>
      <c r="O1260" s="52" t="str">
        <f>IFERROR(INDEX('     2022    '!S:S,MATCH('Order Summary'!$A1260,'     2022    '!$AN:$AN,0)),"")</f>
        <v/>
      </c>
      <c r="P1260" s="96" t="str">
        <f t="shared" si="76"/>
        <v/>
      </c>
      <c r="R1260" s="9"/>
      <c r="S1260" s="9"/>
      <c r="T1260" s="9"/>
      <c r="U1260" s="9"/>
      <c r="V1260" s="9"/>
      <c r="W1260" s="9"/>
      <c r="X1260" s="9"/>
      <c r="Y1260" s="9"/>
      <c r="Z1260" s="9"/>
      <c r="AA1260" s="9"/>
      <c r="AB1260" s="9"/>
      <c r="AC1260" s="9"/>
      <c r="AD1260" s="9"/>
      <c r="AE1260" s="9"/>
      <c r="AF1260" s="9"/>
      <c r="AG1260" s="9"/>
      <c r="AH1260" s="9"/>
      <c r="AI1260" s="9"/>
      <c r="AJ1260" s="9"/>
      <c r="AK1260" s="9"/>
      <c r="AL1260" s="9"/>
      <c r="AM1260" s="9"/>
      <c r="AN1260" s="9"/>
      <c r="AO1260" s="9"/>
      <c r="AP1260" s="9"/>
      <c r="AQ1260" s="9"/>
      <c r="AR1260" s="9"/>
      <c r="AS1260" s="9"/>
      <c r="AT1260" s="9"/>
      <c r="AU1260" s="9"/>
      <c r="AV1260" s="9"/>
      <c r="AW1260" s="9"/>
      <c r="AX1260" s="9"/>
      <c r="AY1260" s="9"/>
      <c r="AZ1260" s="9"/>
      <c r="BA1260" s="9"/>
      <c r="BB1260" s="9"/>
      <c r="BC1260" s="9"/>
      <c r="BD1260" s="9"/>
      <c r="BE1260" s="9"/>
      <c r="BF1260" s="9"/>
      <c r="BG1260" s="9"/>
      <c r="BH1260" s="9"/>
      <c r="BI1260" s="9"/>
      <c r="BJ1260" s="9"/>
      <c r="BK1260" s="9"/>
      <c r="BL1260" s="9"/>
      <c r="BM1260" s="9"/>
      <c r="BN1260" s="9"/>
      <c r="BO1260" s="9"/>
      <c r="BP1260" s="9"/>
      <c r="BQ1260" s="9"/>
      <c r="BR1260" s="9"/>
      <c r="BS1260" s="9"/>
      <c r="BT1260" s="9"/>
      <c r="BU1260" s="9"/>
      <c r="BV1260" s="9"/>
      <c r="BW1260" s="9"/>
      <c r="BX1260" s="9"/>
      <c r="BY1260" s="9"/>
      <c r="BZ1260" s="9"/>
    </row>
    <row r="1261" spans="1:78">
      <c r="A1261" s="50">
        <f t="shared" si="79"/>
        <v>1250</v>
      </c>
      <c r="C1261" s="11" t="str">
        <f>IFERROR(INDEX('     2022    '!D:D,MATCH('Order Summary'!$A1261,'     2022    '!$AN:$AN,0)),"")</f>
        <v/>
      </c>
      <c r="D1261" s="11" t="str">
        <f>IFERROR(INDEX('     2022    '!C:C,MATCH('Order Summary'!$A1261,'     2022    '!$AN:$AN,0)),"")</f>
        <v/>
      </c>
      <c r="E1261" s="11" t="str">
        <f>IFERROR(INDEX('     2022    '!E:E,MATCH('Order Summary'!$A1261,'     2022    '!$AN:$AN,0)),"")</f>
        <v/>
      </c>
      <c r="F1261" s="96">
        <f>IFERROR(INDEX('     2022    '!AY:AY,MATCH($A1261,'     2022    '!$AN:$AN,0)),0)</f>
        <v>0</v>
      </c>
      <c r="G1261" s="180" t="str">
        <f>IFERROR(IF($O$3&gt;68,INDEX('     2022    '!I:I,MATCH($A1261,'     2022    '!$AN:$AN,0))*(1-'     2022    '!$BA$1),INDEX('     2022    '!I:I,MATCH($A1261,'     2022    '!$AN:$AN,0))),"")</f>
        <v/>
      </c>
      <c r="H1261" s="96">
        <f>IFERROR(INDEX('     2022    '!AZ:AZ,MATCH($A1261,'     2022    '!$AN:$AN,0)),0)</f>
        <v>0</v>
      </c>
      <c r="I1261" s="180" t="str">
        <f>IFERROR(IF($O$3&gt;68,INDEX('     2022    '!M:M,MATCH($A1261,'     2022    '!$AN:$AN,0))*(1-'     2022    '!$BA$1),INDEX('     2022    '!M:M,MATCH($A1261,'     2022    '!$AN:$AN,0))),"")</f>
        <v/>
      </c>
      <c r="J1261" s="181">
        <f t="shared" si="77"/>
        <v>0</v>
      </c>
      <c r="K1261" s="182" t="str">
        <f t="shared" si="78"/>
        <v/>
      </c>
      <c r="L1261" s="53"/>
      <c r="M1261" s="52" t="str">
        <f>IFERROR(INDEX('     2022    '!R:R,MATCH('Order Summary'!$A1261,'     2022    '!$AN:$AN,0)),"")</f>
        <v/>
      </c>
      <c r="N1261" s="52" t="str">
        <f>IFERROR(INDEX('     2022    '!V:V,MATCH('Order Summary'!$A1261,'     2022    '!$AN:$AN,0)),"")</f>
        <v/>
      </c>
      <c r="O1261" s="52" t="str">
        <f>IFERROR(INDEX('     2022    '!S:S,MATCH('Order Summary'!$A1261,'     2022    '!$AN:$AN,0)),"")</f>
        <v/>
      </c>
      <c r="P1261" s="96" t="str">
        <f t="shared" si="76"/>
        <v/>
      </c>
      <c r="R1261" s="9"/>
      <c r="S1261" s="9"/>
      <c r="T1261" s="9"/>
      <c r="U1261" s="9"/>
      <c r="V1261" s="9"/>
      <c r="W1261" s="9"/>
      <c r="X1261" s="9"/>
      <c r="Y1261" s="9"/>
      <c r="Z1261" s="9"/>
      <c r="AA1261" s="9"/>
      <c r="AB1261" s="9"/>
      <c r="AC1261" s="9"/>
      <c r="AD1261" s="9"/>
      <c r="AE1261" s="9"/>
      <c r="AF1261" s="9"/>
      <c r="AG1261" s="9"/>
      <c r="AH1261" s="9"/>
      <c r="AI1261" s="9"/>
      <c r="AJ1261" s="9"/>
      <c r="AK1261" s="9"/>
      <c r="AL1261" s="9"/>
      <c r="AM1261" s="9"/>
      <c r="AN1261" s="9"/>
      <c r="AO1261" s="9"/>
      <c r="AP1261" s="9"/>
      <c r="AQ1261" s="9"/>
      <c r="AR1261" s="9"/>
      <c r="AS1261" s="9"/>
      <c r="AT1261" s="9"/>
      <c r="AU1261" s="9"/>
      <c r="AV1261" s="9"/>
      <c r="AW1261" s="9"/>
      <c r="AX1261" s="9"/>
      <c r="AY1261" s="9"/>
      <c r="AZ1261" s="9"/>
      <c r="BA1261" s="9"/>
      <c r="BB1261" s="9"/>
      <c r="BC1261" s="9"/>
      <c r="BD1261" s="9"/>
      <c r="BE1261" s="9"/>
      <c r="BF1261" s="9"/>
      <c r="BG1261" s="9"/>
      <c r="BH1261" s="9"/>
      <c r="BI1261" s="9"/>
      <c r="BJ1261" s="9"/>
      <c r="BK1261" s="9"/>
      <c r="BL1261" s="9"/>
      <c r="BM1261" s="9"/>
      <c r="BN1261" s="9"/>
      <c r="BO1261" s="9"/>
      <c r="BP1261" s="9"/>
      <c r="BQ1261" s="9"/>
      <c r="BR1261" s="9"/>
      <c r="BS1261" s="9"/>
      <c r="BT1261" s="9"/>
      <c r="BU1261" s="9"/>
      <c r="BV1261" s="9"/>
      <c r="BW1261" s="9"/>
      <c r="BX1261" s="9"/>
      <c r="BY1261" s="9"/>
      <c r="BZ1261" s="9"/>
    </row>
    <row r="1262" spans="1:78">
      <c r="A1262" s="50">
        <f t="shared" si="79"/>
        <v>1251</v>
      </c>
      <c r="C1262" s="11" t="str">
        <f>IFERROR(INDEX('     2022    '!D:D,MATCH('Order Summary'!$A1262,'     2022    '!$AN:$AN,0)),"")</f>
        <v/>
      </c>
      <c r="D1262" s="11" t="str">
        <f>IFERROR(INDEX('     2022    '!C:C,MATCH('Order Summary'!$A1262,'     2022    '!$AN:$AN,0)),"")</f>
        <v/>
      </c>
      <c r="E1262" s="11" t="str">
        <f>IFERROR(INDEX('     2022    '!E:E,MATCH('Order Summary'!$A1262,'     2022    '!$AN:$AN,0)),"")</f>
        <v/>
      </c>
      <c r="F1262" s="96">
        <f>IFERROR(INDEX('     2022    '!AY:AY,MATCH($A1262,'     2022    '!$AN:$AN,0)),0)</f>
        <v>0</v>
      </c>
      <c r="G1262" s="180" t="str">
        <f>IFERROR(IF($O$3&gt;68,INDEX('     2022    '!I:I,MATCH($A1262,'     2022    '!$AN:$AN,0))*(1-'     2022    '!$BA$1),INDEX('     2022    '!I:I,MATCH($A1262,'     2022    '!$AN:$AN,0))),"")</f>
        <v/>
      </c>
      <c r="H1262" s="96">
        <f>IFERROR(INDEX('     2022    '!AZ:AZ,MATCH($A1262,'     2022    '!$AN:$AN,0)),0)</f>
        <v>0</v>
      </c>
      <c r="I1262" s="180" t="str">
        <f>IFERROR(IF($O$3&gt;68,INDEX('     2022    '!M:M,MATCH($A1262,'     2022    '!$AN:$AN,0))*(1-'     2022    '!$BA$1),INDEX('     2022    '!M:M,MATCH($A1262,'     2022    '!$AN:$AN,0))),"")</f>
        <v/>
      </c>
      <c r="J1262" s="181">
        <f t="shared" si="77"/>
        <v>0</v>
      </c>
      <c r="K1262" s="182" t="str">
        <f t="shared" si="78"/>
        <v/>
      </c>
      <c r="L1262" s="53"/>
      <c r="M1262" s="52" t="str">
        <f>IFERROR(INDEX('     2022    '!R:R,MATCH('Order Summary'!$A1262,'     2022    '!$AN:$AN,0)),"")</f>
        <v/>
      </c>
      <c r="N1262" s="52" t="str">
        <f>IFERROR(INDEX('     2022    '!V:V,MATCH('Order Summary'!$A1262,'     2022    '!$AN:$AN,0)),"")</f>
        <v/>
      </c>
      <c r="O1262" s="52" t="str">
        <f>IFERROR(INDEX('     2022    '!S:S,MATCH('Order Summary'!$A1262,'     2022    '!$AN:$AN,0)),"")</f>
        <v/>
      </c>
      <c r="P1262" s="96" t="str">
        <f t="shared" si="76"/>
        <v/>
      </c>
      <c r="R1262" s="9"/>
      <c r="S1262" s="9"/>
      <c r="T1262" s="9"/>
      <c r="U1262" s="9"/>
      <c r="V1262" s="9"/>
      <c r="W1262" s="9"/>
      <c r="X1262" s="9"/>
      <c r="Y1262" s="9"/>
      <c r="Z1262" s="9"/>
      <c r="AA1262" s="9"/>
      <c r="AB1262" s="9"/>
      <c r="AC1262" s="9"/>
      <c r="AD1262" s="9"/>
      <c r="AE1262" s="9"/>
      <c r="AF1262" s="9"/>
      <c r="AG1262" s="9"/>
      <c r="AH1262" s="9"/>
      <c r="AI1262" s="9"/>
      <c r="AJ1262" s="9"/>
      <c r="AK1262" s="9"/>
      <c r="AL1262" s="9"/>
      <c r="AM1262" s="9"/>
      <c r="AN1262" s="9"/>
      <c r="AO1262" s="9"/>
      <c r="AP1262" s="9"/>
      <c r="AQ1262" s="9"/>
      <c r="AR1262" s="9"/>
      <c r="AS1262" s="9"/>
      <c r="AT1262" s="9"/>
      <c r="AU1262" s="9"/>
      <c r="AV1262" s="9"/>
      <c r="AW1262" s="9"/>
      <c r="AX1262" s="9"/>
      <c r="AY1262" s="9"/>
      <c r="AZ1262" s="9"/>
      <c r="BA1262" s="9"/>
      <c r="BB1262" s="9"/>
      <c r="BC1262" s="9"/>
      <c r="BD1262" s="9"/>
      <c r="BE1262" s="9"/>
      <c r="BF1262" s="9"/>
      <c r="BG1262" s="9"/>
      <c r="BH1262" s="9"/>
      <c r="BI1262" s="9"/>
      <c r="BJ1262" s="9"/>
      <c r="BK1262" s="9"/>
      <c r="BL1262" s="9"/>
      <c r="BM1262" s="9"/>
      <c r="BN1262" s="9"/>
      <c r="BO1262" s="9"/>
      <c r="BP1262" s="9"/>
      <c r="BQ1262" s="9"/>
      <c r="BR1262" s="9"/>
      <c r="BS1262" s="9"/>
      <c r="BT1262" s="9"/>
      <c r="BU1262" s="9"/>
      <c r="BV1262" s="9"/>
      <c r="BW1262" s="9"/>
      <c r="BX1262" s="9"/>
      <c r="BY1262" s="9"/>
      <c r="BZ1262" s="9"/>
    </row>
    <row r="1263" spans="1:78">
      <c r="A1263" s="50">
        <f t="shared" si="79"/>
        <v>1252</v>
      </c>
      <c r="C1263" s="11" t="str">
        <f>IFERROR(INDEX('     2022    '!D:D,MATCH('Order Summary'!$A1263,'     2022    '!$AN:$AN,0)),"")</f>
        <v/>
      </c>
      <c r="D1263" s="11" t="str">
        <f>IFERROR(INDEX('     2022    '!C:C,MATCH('Order Summary'!$A1263,'     2022    '!$AN:$AN,0)),"")</f>
        <v/>
      </c>
      <c r="E1263" s="11" t="str">
        <f>IFERROR(INDEX('     2022    '!E:E,MATCH('Order Summary'!$A1263,'     2022    '!$AN:$AN,0)),"")</f>
        <v/>
      </c>
      <c r="F1263" s="96">
        <f>IFERROR(INDEX('     2022    '!AY:AY,MATCH($A1263,'     2022    '!$AN:$AN,0)),0)</f>
        <v>0</v>
      </c>
      <c r="G1263" s="180" t="str">
        <f>IFERROR(IF($O$3&gt;68,INDEX('     2022    '!I:I,MATCH($A1263,'     2022    '!$AN:$AN,0))*(1-'     2022    '!$BA$1),INDEX('     2022    '!I:I,MATCH($A1263,'     2022    '!$AN:$AN,0))),"")</f>
        <v/>
      </c>
      <c r="H1263" s="96">
        <f>IFERROR(INDEX('     2022    '!AZ:AZ,MATCH($A1263,'     2022    '!$AN:$AN,0)),0)</f>
        <v>0</v>
      </c>
      <c r="I1263" s="180" t="str">
        <f>IFERROR(IF($O$3&gt;68,INDEX('     2022    '!M:M,MATCH($A1263,'     2022    '!$AN:$AN,0))*(1-'     2022    '!$BA$1),INDEX('     2022    '!M:M,MATCH($A1263,'     2022    '!$AN:$AN,0))),"")</f>
        <v/>
      </c>
      <c r="J1263" s="181">
        <f t="shared" si="77"/>
        <v>0</v>
      </c>
      <c r="K1263" s="182" t="str">
        <f t="shared" si="78"/>
        <v/>
      </c>
      <c r="L1263" s="53"/>
      <c r="M1263" s="52" t="str">
        <f>IFERROR(INDEX('     2022    '!R:R,MATCH('Order Summary'!$A1263,'     2022    '!$AN:$AN,0)),"")</f>
        <v/>
      </c>
      <c r="N1263" s="52" t="str">
        <f>IFERROR(INDEX('     2022    '!V:V,MATCH('Order Summary'!$A1263,'     2022    '!$AN:$AN,0)),"")</f>
        <v/>
      </c>
      <c r="O1263" s="52" t="str">
        <f>IFERROR(INDEX('     2022    '!S:S,MATCH('Order Summary'!$A1263,'     2022    '!$AN:$AN,0)),"")</f>
        <v/>
      </c>
      <c r="P1263" s="96" t="str">
        <f t="shared" si="76"/>
        <v/>
      </c>
      <c r="R1263" s="9"/>
      <c r="S1263" s="9"/>
      <c r="T1263" s="9"/>
      <c r="U1263" s="9"/>
      <c r="V1263" s="9"/>
      <c r="W1263" s="9"/>
      <c r="X1263" s="9"/>
      <c r="Y1263" s="9"/>
      <c r="Z1263" s="9"/>
      <c r="AA1263" s="9"/>
      <c r="AB1263" s="9"/>
      <c r="AC1263" s="9"/>
      <c r="AD1263" s="9"/>
      <c r="AE1263" s="9"/>
      <c r="AF1263" s="9"/>
      <c r="AG1263" s="9"/>
      <c r="AH1263" s="9"/>
      <c r="AI1263" s="9"/>
      <c r="AJ1263" s="9"/>
      <c r="AK1263" s="9"/>
      <c r="AL1263" s="9"/>
      <c r="AM1263" s="9"/>
      <c r="AN1263" s="9"/>
      <c r="AO1263" s="9"/>
      <c r="AP1263" s="9"/>
      <c r="AQ1263" s="9"/>
      <c r="AR1263" s="9"/>
      <c r="AS1263" s="9"/>
      <c r="AT1263" s="9"/>
      <c r="AU1263" s="9"/>
      <c r="AV1263" s="9"/>
      <c r="AW1263" s="9"/>
      <c r="AX1263" s="9"/>
      <c r="AY1263" s="9"/>
      <c r="AZ1263" s="9"/>
      <c r="BA1263" s="9"/>
      <c r="BB1263" s="9"/>
      <c r="BC1263" s="9"/>
      <c r="BD1263" s="9"/>
      <c r="BE1263" s="9"/>
      <c r="BF1263" s="9"/>
      <c r="BG1263" s="9"/>
      <c r="BH1263" s="9"/>
      <c r="BI1263" s="9"/>
      <c r="BJ1263" s="9"/>
      <c r="BK1263" s="9"/>
      <c r="BL1263" s="9"/>
      <c r="BM1263" s="9"/>
      <c r="BN1263" s="9"/>
      <c r="BO1263" s="9"/>
      <c r="BP1263" s="9"/>
      <c r="BQ1263" s="9"/>
      <c r="BR1263" s="9"/>
      <c r="BS1263" s="9"/>
      <c r="BT1263" s="9"/>
      <c r="BU1263" s="9"/>
      <c r="BV1263" s="9"/>
      <c r="BW1263" s="9"/>
      <c r="BX1263" s="9"/>
      <c r="BY1263" s="9"/>
      <c r="BZ1263" s="9"/>
    </row>
    <row r="1264" spans="1:78">
      <c r="A1264" s="50">
        <f t="shared" si="79"/>
        <v>1253</v>
      </c>
      <c r="C1264" s="11" t="str">
        <f>IFERROR(INDEX('     2022    '!D:D,MATCH('Order Summary'!$A1264,'     2022    '!$AN:$AN,0)),"")</f>
        <v/>
      </c>
      <c r="D1264" s="11" t="str">
        <f>IFERROR(INDEX('     2022    '!C:C,MATCH('Order Summary'!$A1264,'     2022    '!$AN:$AN,0)),"")</f>
        <v/>
      </c>
      <c r="E1264" s="11" t="str">
        <f>IFERROR(INDEX('     2022    '!E:E,MATCH('Order Summary'!$A1264,'     2022    '!$AN:$AN,0)),"")</f>
        <v/>
      </c>
      <c r="F1264" s="96">
        <f>IFERROR(INDEX('     2022    '!AY:AY,MATCH($A1264,'     2022    '!$AN:$AN,0)),0)</f>
        <v>0</v>
      </c>
      <c r="G1264" s="180" t="str">
        <f>IFERROR(IF($O$3&gt;68,INDEX('     2022    '!I:I,MATCH($A1264,'     2022    '!$AN:$AN,0))*(1-'     2022    '!$BA$1),INDEX('     2022    '!I:I,MATCH($A1264,'     2022    '!$AN:$AN,0))),"")</f>
        <v/>
      </c>
      <c r="H1264" s="96">
        <f>IFERROR(INDEX('     2022    '!AZ:AZ,MATCH($A1264,'     2022    '!$AN:$AN,0)),0)</f>
        <v>0</v>
      </c>
      <c r="I1264" s="180" t="str">
        <f>IFERROR(IF($O$3&gt;68,INDEX('     2022    '!M:M,MATCH($A1264,'     2022    '!$AN:$AN,0))*(1-'     2022    '!$BA$1),INDEX('     2022    '!M:M,MATCH($A1264,'     2022    '!$AN:$AN,0))),"")</f>
        <v/>
      </c>
      <c r="J1264" s="181">
        <f t="shared" si="77"/>
        <v>0</v>
      </c>
      <c r="K1264" s="182" t="str">
        <f t="shared" si="78"/>
        <v/>
      </c>
      <c r="L1264" s="53"/>
      <c r="M1264" s="52" t="str">
        <f>IFERROR(INDEX('     2022    '!R:R,MATCH('Order Summary'!$A1264,'     2022    '!$AN:$AN,0)),"")</f>
        <v/>
      </c>
      <c r="N1264" s="52" t="str">
        <f>IFERROR(INDEX('     2022    '!V:V,MATCH('Order Summary'!$A1264,'     2022    '!$AN:$AN,0)),"")</f>
        <v/>
      </c>
      <c r="O1264" s="52" t="str">
        <f>IFERROR(INDEX('     2022    '!S:S,MATCH('Order Summary'!$A1264,'     2022    '!$AN:$AN,0)),"")</f>
        <v/>
      </c>
      <c r="P1264" s="96" t="str">
        <f t="shared" si="76"/>
        <v/>
      </c>
      <c r="R1264" s="9"/>
      <c r="S1264" s="9"/>
      <c r="T1264" s="9"/>
      <c r="U1264" s="9"/>
      <c r="V1264" s="9"/>
      <c r="W1264" s="9"/>
      <c r="X1264" s="9"/>
      <c r="Y1264" s="9"/>
      <c r="Z1264" s="9"/>
      <c r="AA1264" s="9"/>
      <c r="AB1264" s="9"/>
      <c r="AC1264" s="9"/>
      <c r="AD1264" s="9"/>
      <c r="AE1264" s="9"/>
      <c r="AF1264" s="9"/>
      <c r="AG1264" s="9"/>
      <c r="AH1264" s="9"/>
      <c r="AI1264" s="9"/>
      <c r="AJ1264" s="9"/>
      <c r="AK1264" s="9"/>
      <c r="AL1264" s="9"/>
      <c r="AM1264" s="9"/>
      <c r="AN1264" s="9"/>
      <c r="AO1264" s="9"/>
      <c r="AP1264" s="9"/>
      <c r="AQ1264" s="9"/>
      <c r="AR1264" s="9"/>
      <c r="AS1264" s="9"/>
      <c r="AT1264" s="9"/>
      <c r="AU1264" s="9"/>
      <c r="AV1264" s="9"/>
      <c r="AW1264" s="9"/>
      <c r="AX1264" s="9"/>
      <c r="AY1264" s="9"/>
      <c r="AZ1264" s="9"/>
      <c r="BA1264" s="9"/>
      <c r="BB1264" s="9"/>
      <c r="BC1264" s="9"/>
      <c r="BD1264" s="9"/>
      <c r="BE1264" s="9"/>
      <c r="BF1264" s="9"/>
      <c r="BG1264" s="9"/>
      <c r="BH1264" s="9"/>
      <c r="BI1264" s="9"/>
      <c r="BJ1264" s="9"/>
      <c r="BK1264" s="9"/>
      <c r="BL1264" s="9"/>
      <c r="BM1264" s="9"/>
      <c r="BN1264" s="9"/>
      <c r="BO1264" s="9"/>
      <c r="BP1264" s="9"/>
      <c r="BQ1264" s="9"/>
      <c r="BR1264" s="9"/>
      <c r="BS1264" s="9"/>
      <c r="BT1264" s="9"/>
      <c r="BU1264" s="9"/>
      <c r="BV1264" s="9"/>
      <c r="BW1264" s="9"/>
      <c r="BX1264" s="9"/>
      <c r="BY1264" s="9"/>
      <c r="BZ1264" s="9"/>
    </row>
    <row r="1265" spans="1:78">
      <c r="A1265" s="50">
        <f t="shared" si="79"/>
        <v>1254</v>
      </c>
      <c r="C1265" s="11" t="str">
        <f>IFERROR(INDEX('     2022    '!D:D,MATCH('Order Summary'!$A1265,'     2022    '!$AN:$AN,0)),"")</f>
        <v/>
      </c>
      <c r="D1265" s="11" t="str">
        <f>IFERROR(INDEX('     2022    '!C:C,MATCH('Order Summary'!$A1265,'     2022    '!$AN:$AN,0)),"")</f>
        <v/>
      </c>
      <c r="E1265" s="11" t="str">
        <f>IFERROR(INDEX('     2022    '!E:E,MATCH('Order Summary'!$A1265,'     2022    '!$AN:$AN,0)),"")</f>
        <v/>
      </c>
      <c r="F1265" s="96">
        <f>IFERROR(INDEX('     2022    '!AY:AY,MATCH($A1265,'     2022    '!$AN:$AN,0)),0)</f>
        <v>0</v>
      </c>
      <c r="G1265" s="180" t="str">
        <f>IFERROR(IF($O$3&gt;68,INDEX('     2022    '!I:I,MATCH($A1265,'     2022    '!$AN:$AN,0))*(1-'     2022    '!$BA$1),INDEX('     2022    '!I:I,MATCH($A1265,'     2022    '!$AN:$AN,0))),"")</f>
        <v/>
      </c>
      <c r="H1265" s="96">
        <f>IFERROR(INDEX('     2022    '!AZ:AZ,MATCH($A1265,'     2022    '!$AN:$AN,0)),0)</f>
        <v>0</v>
      </c>
      <c r="I1265" s="180" t="str">
        <f>IFERROR(IF($O$3&gt;68,INDEX('     2022    '!M:M,MATCH($A1265,'     2022    '!$AN:$AN,0))*(1-'     2022    '!$BA$1),INDEX('     2022    '!M:M,MATCH($A1265,'     2022    '!$AN:$AN,0))),"")</f>
        <v/>
      </c>
      <c r="J1265" s="181">
        <f t="shared" si="77"/>
        <v>0</v>
      </c>
      <c r="K1265" s="182" t="str">
        <f t="shared" si="78"/>
        <v/>
      </c>
      <c r="L1265" s="53"/>
      <c r="M1265" s="52" t="str">
        <f>IFERROR(INDEX('     2022    '!R:R,MATCH('Order Summary'!$A1265,'     2022    '!$AN:$AN,0)),"")</f>
        <v/>
      </c>
      <c r="N1265" s="52" t="str">
        <f>IFERROR(INDEX('     2022    '!V:V,MATCH('Order Summary'!$A1265,'     2022    '!$AN:$AN,0)),"")</f>
        <v/>
      </c>
      <c r="O1265" s="52" t="str">
        <f>IFERROR(INDEX('     2022    '!S:S,MATCH('Order Summary'!$A1265,'     2022    '!$AN:$AN,0)),"")</f>
        <v/>
      </c>
      <c r="P1265" s="96" t="str">
        <f t="shared" si="76"/>
        <v/>
      </c>
      <c r="R1265" s="9"/>
      <c r="S1265" s="9"/>
      <c r="T1265" s="9"/>
      <c r="U1265" s="9"/>
      <c r="V1265" s="9"/>
      <c r="W1265" s="9"/>
      <c r="X1265" s="9"/>
      <c r="Y1265" s="9"/>
      <c r="Z1265" s="9"/>
      <c r="AA1265" s="9"/>
      <c r="AB1265" s="9"/>
      <c r="AC1265" s="9"/>
      <c r="AD1265" s="9"/>
      <c r="AE1265" s="9"/>
      <c r="AF1265" s="9"/>
      <c r="AG1265" s="9"/>
      <c r="AH1265" s="9"/>
      <c r="AI1265" s="9"/>
      <c r="AJ1265" s="9"/>
      <c r="AK1265" s="9"/>
      <c r="AL1265" s="9"/>
      <c r="AM1265" s="9"/>
      <c r="AN1265" s="9"/>
      <c r="AO1265" s="9"/>
      <c r="AP1265" s="9"/>
      <c r="AQ1265" s="9"/>
      <c r="AR1265" s="9"/>
      <c r="AS1265" s="9"/>
      <c r="AT1265" s="9"/>
      <c r="AU1265" s="9"/>
      <c r="AV1265" s="9"/>
      <c r="AW1265" s="9"/>
      <c r="AX1265" s="9"/>
      <c r="AY1265" s="9"/>
      <c r="AZ1265" s="9"/>
      <c r="BA1265" s="9"/>
      <c r="BB1265" s="9"/>
      <c r="BC1265" s="9"/>
      <c r="BD1265" s="9"/>
      <c r="BE1265" s="9"/>
      <c r="BF1265" s="9"/>
      <c r="BG1265" s="9"/>
      <c r="BH1265" s="9"/>
      <c r="BI1265" s="9"/>
      <c r="BJ1265" s="9"/>
      <c r="BK1265" s="9"/>
      <c r="BL1265" s="9"/>
      <c r="BM1265" s="9"/>
      <c r="BN1265" s="9"/>
      <c r="BO1265" s="9"/>
      <c r="BP1265" s="9"/>
      <c r="BQ1265" s="9"/>
      <c r="BR1265" s="9"/>
      <c r="BS1265" s="9"/>
      <c r="BT1265" s="9"/>
      <c r="BU1265" s="9"/>
      <c r="BV1265" s="9"/>
      <c r="BW1265" s="9"/>
      <c r="BX1265" s="9"/>
      <c r="BY1265" s="9"/>
      <c r="BZ1265" s="9"/>
    </row>
    <row r="1266" spans="1:78">
      <c r="A1266" s="50">
        <f t="shared" si="79"/>
        <v>1255</v>
      </c>
      <c r="C1266" s="11" t="str">
        <f>IFERROR(INDEX('     2022    '!D:D,MATCH('Order Summary'!$A1266,'     2022    '!$AN:$AN,0)),"")</f>
        <v/>
      </c>
      <c r="D1266" s="11" t="str">
        <f>IFERROR(INDEX('     2022    '!C:C,MATCH('Order Summary'!$A1266,'     2022    '!$AN:$AN,0)),"")</f>
        <v/>
      </c>
      <c r="E1266" s="11" t="str">
        <f>IFERROR(INDEX('     2022    '!E:E,MATCH('Order Summary'!$A1266,'     2022    '!$AN:$AN,0)),"")</f>
        <v/>
      </c>
      <c r="F1266" s="96">
        <f>IFERROR(INDEX('     2022    '!AY:AY,MATCH($A1266,'     2022    '!$AN:$AN,0)),0)</f>
        <v>0</v>
      </c>
      <c r="G1266" s="180" t="str">
        <f>IFERROR(IF($O$3&gt;68,INDEX('     2022    '!I:I,MATCH($A1266,'     2022    '!$AN:$AN,0))*(1-'     2022    '!$BA$1),INDEX('     2022    '!I:I,MATCH($A1266,'     2022    '!$AN:$AN,0))),"")</f>
        <v/>
      </c>
      <c r="H1266" s="96">
        <f>IFERROR(INDEX('     2022    '!AZ:AZ,MATCH($A1266,'     2022    '!$AN:$AN,0)),0)</f>
        <v>0</v>
      </c>
      <c r="I1266" s="180" t="str">
        <f>IFERROR(IF($O$3&gt;68,INDEX('     2022    '!M:M,MATCH($A1266,'     2022    '!$AN:$AN,0))*(1-'     2022    '!$BA$1),INDEX('     2022    '!M:M,MATCH($A1266,'     2022    '!$AN:$AN,0))),"")</f>
        <v/>
      </c>
      <c r="J1266" s="181">
        <f t="shared" si="77"/>
        <v>0</v>
      </c>
      <c r="K1266" s="182" t="str">
        <f t="shared" si="78"/>
        <v/>
      </c>
      <c r="L1266" s="53"/>
      <c r="M1266" s="52" t="str">
        <f>IFERROR(INDEX('     2022    '!R:R,MATCH('Order Summary'!$A1266,'     2022    '!$AN:$AN,0)),"")</f>
        <v/>
      </c>
      <c r="N1266" s="52" t="str">
        <f>IFERROR(INDEX('     2022    '!V:V,MATCH('Order Summary'!$A1266,'     2022    '!$AN:$AN,0)),"")</f>
        <v/>
      </c>
      <c r="O1266" s="52" t="str">
        <f>IFERROR(INDEX('     2022    '!S:S,MATCH('Order Summary'!$A1266,'     2022    '!$AN:$AN,0)),"")</f>
        <v/>
      </c>
      <c r="P1266" s="96" t="str">
        <f t="shared" si="76"/>
        <v/>
      </c>
      <c r="R1266" s="9"/>
      <c r="S1266" s="9"/>
      <c r="T1266" s="9"/>
      <c r="U1266" s="9"/>
      <c r="V1266" s="9"/>
      <c r="W1266" s="9"/>
      <c r="X1266" s="9"/>
      <c r="Y1266" s="9"/>
      <c r="Z1266" s="9"/>
      <c r="AA1266" s="9"/>
      <c r="AB1266" s="9"/>
      <c r="AC1266" s="9"/>
      <c r="AD1266" s="9"/>
      <c r="AE1266" s="9"/>
      <c r="AF1266" s="9"/>
      <c r="AG1266" s="9"/>
      <c r="AH1266" s="9"/>
      <c r="AI1266" s="9"/>
      <c r="AJ1266" s="9"/>
      <c r="AK1266" s="9"/>
      <c r="AL1266" s="9"/>
      <c r="AM1266" s="9"/>
      <c r="AN1266" s="9"/>
      <c r="AO1266" s="9"/>
      <c r="AP1266" s="9"/>
      <c r="AQ1266" s="9"/>
      <c r="AR1266" s="9"/>
      <c r="AS1266" s="9"/>
      <c r="AT1266" s="9"/>
      <c r="AU1266" s="9"/>
      <c r="AV1266" s="9"/>
      <c r="AW1266" s="9"/>
      <c r="AX1266" s="9"/>
      <c r="AY1266" s="9"/>
      <c r="AZ1266" s="9"/>
      <c r="BA1266" s="9"/>
      <c r="BB1266" s="9"/>
      <c r="BC1266" s="9"/>
      <c r="BD1266" s="9"/>
      <c r="BE1266" s="9"/>
      <c r="BF1266" s="9"/>
      <c r="BG1266" s="9"/>
      <c r="BH1266" s="9"/>
      <c r="BI1266" s="9"/>
      <c r="BJ1266" s="9"/>
      <c r="BK1266" s="9"/>
      <c r="BL1266" s="9"/>
      <c r="BM1266" s="9"/>
      <c r="BN1266" s="9"/>
      <c r="BO1266" s="9"/>
      <c r="BP1266" s="9"/>
      <c r="BQ1266" s="9"/>
      <c r="BR1266" s="9"/>
      <c r="BS1266" s="9"/>
      <c r="BT1266" s="9"/>
      <c r="BU1266" s="9"/>
      <c r="BV1266" s="9"/>
      <c r="BW1266" s="9"/>
      <c r="BX1266" s="9"/>
      <c r="BY1266" s="9"/>
      <c r="BZ1266" s="9"/>
    </row>
    <row r="1267" spans="1:78">
      <c r="A1267" s="50">
        <f t="shared" si="79"/>
        <v>1256</v>
      </c>
      <c r="C1267" s="11" t="str">
        <f>IFERROR(INDEX('     2022    '!D:D,MATCH('Order Summary'!$A1267,'     2022    '!$AN:$AN,0)),"")</f>
        <v/>
      </c>
      <c r="D1267" s="11" t="str">
        <f>IFERROR(INDEX('     2022    '!C:C,MATCH('Order Summary'!$A1267,'     2022    '!$AN:$AN,0)),"")</f>
        <v/>
      </c>
      <c r="E1267" s="11" t="str">
        <f>IFERROR(INDEX('     2022    '!E:E,MATCH('Order Summary'!$A1267,'     2022    '!$AN:$AN,0)),"")</f>
        <v/>
      </c>
      <c r="F1267" s="96">
        <f>IFERROR(INDEX('     2022    '!AY:AY,MATCH($A1267,'     2022    '!$AN:$AN,0)),0)</f>
        <v>0</v>
      </c>
      <c r="G1267" s="180" t="str">
        <f>IFERROR(IF($O$3&gt;68,INDEX('     2022    '!I:I,MATCH($A1267,'     2022    '!$AN:$AN,0))*(1-'     2022    '!$BA$1),INDEX('     2022    '!I:I,MATCH($A1267,'     2022    '!$AN:$AN,0))),"")</f>
        <v/>
      </c>
      <c r="H1267" s="96">
        <f>IFERROR(INDEX('     2022    '!AZ:AZ,MATCH($A1267,'     2022    '!$AN:$AN,0)),0)</f>
        <v>0</v>
      </c>
      <c r="I1267" s="180" t="str">
        <f>IFERROR(IF($O$3&gt;68,INDEX('     2022    '!M:M,MATCH($A1267,'     2022    '!$AN:$AN,0))*(1-'     2022    '!$BA$1),INDEX('     2022    '!M:M,MATCH($A1267,'     2022    '!$AN:$AN,0))),"")</f>
        <v/>
      </c>
      <c r="J1267" s="181">
        <f t="shared" si="77"/>
        <v>0</v>
      </c>
      <c r="K1267" s="182" t="str">
        <f t="shared" si="78"/>
        <v/>
      </c>
      <c r="L1267" s="53"/>
      <c r="M1267" s="52" t="str">
        <f>IFERROR(INDEX('     2022    '!R:R,MATCH('Order Summary'!$A1267,'     2022    '!$AN:$AN,0)),"")</f>
        <v/>
      </c>
      <c r="N1267" s="52" t="str">
        <f>IFERROR(INDEX('     2022    '!V:V,MATCH('Order Summary'!$A1267,'     2022    '!$AN:$AN,0)),"")</f>
        <v/>
      </c>
      <c r="O1267" s="52" t="str">
        <f>IFERROR(INDEX('     2022    '!S:S,MATCH('Order Summary'!$A1267,'     2022    '!$AN:$AN,0)),"")</f>
        <v/>
      </c>
      <c r="P1267" s="96" t="str">
        <f t="shared" si="76"/>
        <v/>
      </c>
      <c r="R1267" s="9"/>
      <c r="S1267" s="9"/>
      <c r="T1267" s="9"/>
      <c r="U1267" s="9"/>
      <c r="V1267" s="9"/>
      <c r="W1267" s="9"/>
      <c r="X1267" s="9"/>
      <c r="Y1267" s="9"/>
      <c r="Z1267" s="9"/>
      <c r="AA1267" s="9"/>
      <c r="AB1267" s="9"/>
      <c r="AC1267" s="9"/>
      <c r="AD1267" s="9"/>
      <c r="AE1267" s="9"/>
      <c r="AF1267" s="9"/>
      <c r="AG1267" s="9"/>
      <c r="AH1267" s="9"/>
      <c r="AI1267" s="9"/>
      <c r="AJ1267" s="9"/>
      <c r="AK1267" s="9"/>
      <c r="AL1267" s="9"/>
      <c r="AM1267" s="9"/>
      <c r="AN1267" s="9"/>
      <c r="AO1267" s="9"/>
      <c r="AP1267" s="9"/>
      <c r="AQ1267" s="9"/>
      <c r="AR1267" s="9"/>
      <c r="AS1267" s="9"/>
      <c r="AT1267" s="9"/>
      <c r="AU1267" s="9"/>
      <c r="AV1267" s="9"/>
      <c r="AW1267" s="9"/>
      <c r="AX1267" s="9"/>
      <c r="AY1267" s="9"/>
      <c r="AZ1267" s="9"/>
      <c r="BA1267" s="9"/>
      <c r="BB1267" s="9"/>
      <c r="BC1267" s="9"/>
      <c r="BD1267" s="9"/>
      <c r="BE1267" s="9"/>
      <c r="BF1267" s="9"/>
      <c r="BG1267" s="9"/>
      <c r="BH1267" s="9"/>
      <c r="BI1267" s="9"/>
      <c r="BJ1267" s="9"/>
      <c r="BK1267" s="9"/>
      <c r="BL1267" s="9"/>
      <c r="BM1267" s="9"/>
      <c r="BN1267" s="9"/>
      <c r="BO1267" s="9"/>
      <c r="BP1267" s="9"/>
      <c r="BQ1267" s="9"/>
      <c r="BR1267" s="9"/>
      <c r="BS1267" s="9"/>
      <c r="BT1267" s="9"/>
      <c r="BU1267" s="9"/>
      <c r="BV1267" s="9"/>
      <c r="BW1267" s="9"/>
      <c r="BX1267" s="9"/>
      <c r="BY1267" s="9"/>
      <c r="BZ1267" s="9"/>
    </row>
    <row r="1268" spans="1:78">
      <c r="A1268" s="50">
        <f t="shared" si="79"/>
        <v>1257</v>
      </c>
      <c r="C1268" s="11" t="str">
        <f>IFERROR(INDEX('     2022    '!D:D,MATCH('Order Summary'!$A1268,'     2022    '!$AN:$AN,0)),"")</f>
        <v/>
      </c>
      <c r="D1268" s="11" t="str">
        <f>IFERROR(INDEX('     2022    '!C:C,MATCH('Order Summary'!$A1268,'     2022    '!$AN:$AN,0)),"")</f>
        <v/>
      </c>
      <c r="E1268" s="11" t="str">
        <f>IFERROR(INDEX('     2022    '!E:E,MATCH('Order Summary'!$A1268,'     2022    '!$AN:$AN,0)),"")</f>
        <v/>
      </c>
      <c r="F1268" s="96">
        <f>IFERROR(INDEX('     2022    '!AY:AY,MATCH($A1268,'     2022    '!$AN:$AN,0)),0)</f>
        <v>0</v>
      </c>
      <c r="G1268" s="180" t="str">
        <f>IFERROR(IF($O$3&gt;68,INDEX('     2022    '!I:I,MATCH($A1268,'     2022    '!$AN:$AN,0))*(1-'     2022    '!$BA$1),INDEX('     2022    '!I:I,MATCH($A1268,'     2022    '!$AN:$AN,0))),"")</f>
        <v/>
      </c>
      <c r="H1268" s="96">
        <f>IFERROR(INDEX('     2022    '!AZ:AZ,MATCH($A1268,'     2022    '!$AN:$AN,0)),0)</f>
        <v>0</v>
      </c>
      <c r="I1268" s="180" t="str">
        <f>IFERROR(IF($O$3&gt;68,INDEX('     2022    '!M:M,MATCH($A1268,'     2022    '!$AN:$AN,0))*(1-'     2022    '!$BA$1),INDEX('     2022    '!M:M,MATCH($A1268,'     2022    '!$AN:$AN,0))),"")</f>
        <v/>
      </c>
      <c r="J1268" s="181">
        <f t="shared" si="77"/>
        <v>0</v>
      </c>
      <c r="K1268" s="182" t="str">
        <f t="shared" si="78"/>
        <v/>
      </c>
      <c r="L1268" s="53"/>
      <c r="M1268" s="52" t="str">
        <f>IFERROR(INDEX('     2022    '!R:R,MATCH('Order Summary'!$A1268,'     2022    '!$AN:$AN,0)),"")</f>
        <v/>
      </c>
      <c r="N1268" s="52" t="str">
        <f>IFERROR(INDEX('     2022    '!V:V,MATCH('Order Summary'!$A1268,'     2022    '!$AN:$AN,0)),"")</f>
        <v/>
      </c>
      <c r="O1268" s="52" t="str">
        <f>IFERROR(INDEX('     2022    '!S:S,MATCH('Order Summary'!$A1268,'     2022    '!$AN:$AN,0)),"")</f>
        <v/>
      </c>
      <c r="P1268" s="96" t="str">
        <f t="shared" si="76"/>
        <v/>
      </c>
      <c r="R1268" s="9"/>
      <c r="S1268" s="9"/>
      <c r="T1268" s="9"/>
      <c r="U1268" s="9"/>
      <c r="V1268" s="9"/>
      <c r="W1268" s="9"/>
      <c r="X1268" s="9"/>
      <c r="Y1268" s="9"/>
      <c r="Z1268" s="9"/>
      <c r="AA1268" s="9"/>
      <c r="AB1268" s="9"/>
      <c r="AC1268" s="9"/>
      <c r="AD1268" s="9"/>
      <c r="AE1268" s="9"/>
      <c r="AF1268" s="9"/>
      <c r="AG1268" s="9"/>
      <c r="AH1268" s="9"/>
      <c r="AI1268" s="9"/>
      <c r="AJ1268" s="9"/>
      <c r="AK1268" s="9"/>
      <c r="AL1268" s="9"/>
      <c r="AM1268" s="9"/>
      <c r="AN1268" s="9"/>
      <c r="AO1268" s="9"/>
      <c r="AP1268" s="9"/>
      <c r="AQ1268" s="9"/>
      <c r="AR1268" s="9"/>
      <c r="AS1268" s="9"/>
      <c r="AT1268" s="9"/>
      <c r="AU1268" s="9"/>
      <c r="AV1268" s="9"/>
      <c r="AW1268" s="9"/>
      <c r="AX1268" s="9"/>
      <c r="AY1268" s="9"/>
      <c r="AZ1268" s="9"/>
      <c r="BA1268" s="9"/>
      <c r="BB1268" s="9"/>
      <c r="BC1268" s="9"/>
      <c r="BD1268" s="9"/>
      <c r="BE1268" s="9"/>
      <c r="BF1268" s="9"/>
      <c r="BG1268" s="9"/>
      <c r="BH1268" s="9"/>
      <c r="BI1268" s="9"/>
      <c r="BJ1268" s="9"/>
      <c r="BK1268" s="9"/>
      <c r="BL1268" s="9"/>
      <c r="BM1268" s="9"/>
      <c r="BN1268" s="9"/>
      <c r="BO1268" s="9"/>
      <c r="BP1268" s="9"/>
      <c r="BQ1268" s="9"/>
      <c r="BR1268" s="9"/>
      <c r="BS1268" s="9"/>
      <c r="BT1268" s="9"/>
      <c r="BU1268" s="9"/>
      <c r="BV1268" s="9"/>
      <c r="BW1268" s="9"/>
      <c r="BX1268" s="9"/>
      <c r="BY1268" s="9"/>
      <c r="BZ1268" s="9"/>
    </row>
    <row r="1269" spans="1:78">
      <c r="A1269" s="50">
        <f t="shared" si="79"/>
        <v>1258</v>
      </c>
      <c r="C1269" s="11" t="str">
        <f>IFERROR(INDEX('     2022    '!D:D,MATCH('Order Summary'!$A1269,'     2022    '!$AN:$AN,0)),"")</f>
        <v/>
      </c>
      <c r="D1269" s="11" t="str">
        <f>IFERROR(INDEX('     2022    '!C:C,MATCH('Order Summary'!$A1269,'     2022    '!$AN:$AN,0)),"")</f>
        <v/>
      </c>
      <c r="E1269" s="11" t="str">
        <f>IFERROR(INDEX('     2022    '!E:E,MATCH('Order Summary'!$A1269,'     2022    '!$AN:$AN,0)),"")</f>
        <v/>
      </c>
      <c r="F1269" s="96">
        <f>IFERROR(INDEX('     2022    '!AY:AY,MATCH($A1269,'     2022    '!$AN:$AN,0)),0)</f>
        <v>0</v>
      </c>
      <c r="G1269" s="180" t="str">
        <f>IFERROR(IF($O$3&gt;68,INDEX('     2022    '!I:I,MATCH($A1269,'     2022    '!$AN:$AN,0))*(1-'     2022    '!$BA$1),INDEX('     2022    '!I:I,MATCH($A1269,'     2022    '!$AN:$AN,0))),"")</f>
        <v/>
      </c>
      <c r="H1269" s="96">
        <f>IFERROR(INDEX('     2022    '!AZ:AZ,MATCH($A1269,'     2022    '!$AN:$AN,0)),0)</f>
        <v>0</v>
      </c>
      <c r="I1269" s="180" t="str">
        <f>IFERROR(IF($O$3&gt;68,INDEX('     2022    '!M:M,MATCH($A1269,'     2022    '!$AN:$AN,0))*(1-'     2022    '!$BA$1),INDEX('     2022    '!M:M,MATCH($A1269,'     2022    '!$AN:$AN,0))),"")</f>
        <v/>
      </c>
      <c r="J1269" s="181">
        <f t="shared" si="77"/>
        <v>0</v>
      </c>
      <c r="K1269" s="182" t="str">
        <f t="shared" si="78"/>
        <v/>
      </c>
      <c r="L1269" s="53"/>
      <c r="M1269" s="52" t="str">
        <f>IFERROR(INDEX('     2022    '!R:R,MATCH('Order Summary'!$A1269,'     2022    '!$AN:$AN,0)),"")</f>
        <v/>
      </c>
      <c r="N1269" s="52" t="str">
        <f>IFERROR(INDEX('     2022    '!V:V,MATCH('Order Summary'!$A1269,'     2022    '!$AN:$AN,0)),"")</f>
        <v/>
      </c>
      <c r="O1269" s="52" t="str">
        <f>IFERROR(INDEX('     2022    '!S:S,MATCH('Order Summary'!$A1269,'     2022    '!$AN:$AN,0)),"")</f>
        <v/>
      </c>
      <c r="P1269" s="96" t="str">
        <f t="shared" si="76"/>
        <v/>
      </c>
      <c r="R1269" s="9"/>
      <c r="S1269" s="9"/>
      <c r="T1269" s="9"/>
      <c r="U1269" s="9"/>
      <c r="V1269" s="9"/>
      <c r="W1269" s="9"/>
      <c r="X1269" s="9"/>
      <c r="Y1269" s="9"/>
      <c r="Z1269" s="9"/>
      <c r="AA1269" s="9"/>
      <c r="AB1269" s="9"/>
      <c r="AC1269" s="9"/>
      <c r="AD1269" s="9"/>
      <c r="AE1269" s="9"/>
      <c r="AF1269" s="9"/>
      <c r="AG1269" s="9"/>
      <c r="AH1269" s="9"/>
      <c r="AI1269" s="9"/>
      <c r="AJ1269" s="9"/>
      <c r="AK1269" s="9"/>
      <c r="AL1269" s="9"/>
      <c r="AM1269" s="9"/>
      <c r="AN1269" s="9"/>
      <c r="AO1269" s="9"/>
      <c r="AP1269" s="9"/>
      <c r="AQ1269" s="9"/>
      <c r="AR1269" s="9"/>
      <c r="AS1269" s="9"/>
      <c r="AT1269" s="9"/>
      <c r="AU1269" s="9"/>
      <c r="AV1269" s="9"/>
      <c r="AW1269" s="9"/>
      <c r="AX1269" s="9"/>
      <c r="AY1269" s="9"/>
      <c r="AZ1269" s="9"/>
      <c r="BA1269" s="9"/>
      <c r="BB1269" s="9"/>
      <c r="BC1269" s="9"/>
      <c r="BD1269" s="9"/>
      <c r="BE1269" s="9"/>
      <c r="BF1269" s="9"/>
      <c r="BG1269" s="9"/>
      <c r="BH1269" s="9"/>
      <c r="BI1269" s="9"/>
      <c r="BJ1269" s="9"/>
      <c r="BK1269" s="9"/>
      <c r="BL1269" s="9"/>
      <c r="BM1269" s="9"/>
      <c r="BN1269" s="9"/>
      <c r="BO1269" s="9"/>
      <c r="BP1269" s="9"/>
      <c r="BQ1269" s="9"/>
      <c r="BR1269" s="9"/>
      <c r="BS1269" s="9"/>
      <c r="BT1269" s="9"/>
      <c r="BU1269" s="9"/>
      <c r="BV1269" s="9"/>
      <c r="BW1269" s="9"/>
      <c r="BX1269" s="9"/>
      <c r="BY1269" s="9"/>
      <c r="BZ1269" s="9"/>
    </row>
    <row r="1270" spans="1:78">
      <c r="A1270" s="50">
        <f t="shared" si="79"/>
        <v>1259</v>
      </c>
      <c r="C1270" s="11" t="str">
        <f>IFERROR(INDEX('     2022    '!D:D,MATCH('Order Summary'!$A1270,'     2022    '!$AN:$AN,0)),"")</f>
        <v/>
      </c>
      <c r="D1270" s="11" t="str">
        <f>IFERROR(INDEX('     2022    '!C:C,MATCH('Order Summary'!$A1270,'     2022    '!$AN:$AN,0)),"")</f>
        <v/>
      </c>
      <c r="E1270" s="11" t="str">
        <f>IFERROR(INDEX('     2022    '!E:E,MATCH('Order Summary'!$A1270,'     2022    '!$AN:$AN,0)),"")</f>
        <v/>
      </c>
      <c r="F1270" s="96">
        <f>IFERROR(INDEX('     2022    '!AY:AY,MATCH($A1270,'     2022    '!$AN:$AN,0)),0)</f>
        <v>0</v>
      </c>
      <c r="G1270" s="180" t="str">
        <f>IFERROR(IF($O$3&gt;68,INDEX('     2022    '!I:I,MATCH($A1270,'     2022    '!$AN:$AN,0))*(1-'     2022    '!$BA$1),INDEX('     2022    '!I:I,MATCH($A1270,'     2022    '!$AN:$AN,0))),"")</f>
        <v/>
      </c>
      <c r="H1270" s="96">
        <f>IFERROR(INDEX('     2022    '!AZ:AZ,MATCH($A1270,'     2022    '!$AN:$AN,0)),0)</f>
        <v>0</v>
      </c>
      <c r="I1270" s="180" t="str">
        <f>IFERROR(IF($O$3&gt;68,INDEX('     2022    '!M:M,MATCH($A1270,'     2022    '!$AN:$AN,0))*(1-'     2022    '!$BA$1),INDEX('     2022    '!M:M,MATCH($A1270,'     2022    '!$AN:$AN,0))),"")</f>
        <v/>
      </c>
      <c r="J1270" s="181">
        <f t="shared" si="77"/>
        <v>0</v>
      </c>
      <c r="K1270" s="182" t="str">
        <f t="shared" si="78"/>
        <v/>
      </c>
      <c r="L1270" s="53"/>
      <c r="M1270" s="52" t="str">
        <f>IFERROR(INDEX('     2022    '!R:R,MATCH('Order Summary'!$A1270,'     2022    '!$AN:$AN,0)),"")</f>
        <v/>
      </c>
      <c r="N1270" s="52" t="str">
        <f>IFERROR(INDEX('     2022    '!V:V,MATCH('Order Summary'!$A1270,'     2022    '!$AN:$AN,0)),"")</f>
        <v/>
      </c>
      <c r="O1270" s="52" t="str">
        <f>IFERROR(INDEX('     2022    '!S:S,MATCH('Order Summary'!$A1270,'     2022    '!$AN:$AN,0)),"")</f>
        <v/>
      </c>
      <c r="P1270" s="96" t="str">
        <f t="shared" si="76"/>
        <v/>
      </c>
      <c r="R1270" s="9"/>
      <c r="S1270" s="9"/>
      <c r="T1270" s="9"/>
      <c r="U1270" s="9"/>
      <c r="V1270" s="9"/>
      <c r="W1270" s="9"/>
      <c r="X1270" s="9"/>
      <c r="Y1270" s="9"/>
      <c r="Z1270" s="9"/>
      <c r="AA1270" s="9"/>
      <c r="AB1270" s="9"/>
      <c r="AC1270" s="9"/>
      <c r="AD1270" s="9"/>
      <c r="AE1270" s="9"/>
      <c r="AF1270" s="9"/>
      <c r="AG1270" s="9"/>
      <c r="AH1270" s="9"/>
      <c r="AI1270" s="9"/>
      <c r="AJ1270" s="9"/>
      <c r="AK1270" s="9"/>
      <c r="AL1270" s="9"/>
      <c r="AM1270" s="9"/>
      <c r="AN1270" s="9"/>
      <c r="AO1270" s="9"/>
      <c r="AP1270" s="9"/>
      <c r="AQ1270" s="9"/>
      <c r="AR1270" s="9"/>
      <c r="AS1270" s="9"/>
      <c r="AT1270" s="9"/>
      <c r="AU1270" s="9"/>
      <c r="AV1270" s="9"/>
      <c r="AW1270" s="9"/>
      <c r="AX1270" s="9"/>
      <c r="AY1270" s="9"/>
      <c r="AZ1270" s="9"/>
      <c r="BA1270" s="9"/>
      <c r="BB1270" s="9"/>
      <c r="BC1270" s="9"/>
      <c r="BD1270" s="9"/>
      <c r="BE1270" s="9"/>
      <c r="BF1270" s="9"/>
      <c r="BG1270" s="9"/>
      <c r="BH1270" s="9"/>
      <c r="BI1270" s="9"/>
      <c r="BJ1270" s="9"/>
      <c r="BK1270" s="9"/>
      <c r="BL1270" s="9"/>
      <c r="BM1270" s="9"/>
      <c r="BN1270" s="9"/>
      <c r="BO1270" s="9"/>
      <c r="BP1270" s="9"/>
      <c r="BQ1270" s="9"/>
      <c r="BR1270" s="9"/>
      <c r="BS1270" s="9"/>
      <c r="BT1270" s="9"/>
      <c r="BU1270" s="9"/>
      <c r="BV1270" s="9"/>
      <c r="BW1270" s="9"/>
      <c r="BX1270" s="9"/>
      <c r="BY1270" s="9"/>
      <c r="BZ1270" s="9"/>
    </row>
    <row r="1271" spans="1:78">
      <c r="A1271" s="50">
        <f t="shared" si="79"/>
        <v>1260</v>
      </c>
      <c r="C1271" s="11" t="str">
        <f>IFERROR(INDEX('     2022    '!D:D,MATCH('Order Summary'!$A1271,'     2022    '!$AN:$AN,0)),"")</f>
        <v/>
      </c>
      <c r="D1271" s="11" t="str">
        <f>IFERROR(INDEX('     2022    '!C:C,MATCH('Order Summary'!$A1271,'     2022    '!$AN:$AN,0)),"")</f>
        <v/>
      </c>
      <c r="E1271" s="11" t="str">
        <f>IFERROR(INDEX('     2022    '!E:E,MATCH('Order Summary'!$A1271,'     2022    '!$AN:$AN,0)),"")</f>
        <v/>
      </c>
      <c r="F1271" s="96">
        <f>IFERROR(INDEX('     2022    '!AY:AY,MATCH($A1271,'     2022    '!$AN:$AN,0)),0)</f>
        <v>0</v>
      </c>
      <c r="G1271" s="180" t="str">
        <f>IFERROR(IF($O$3&gt;68,INDEX('     2022    '!I:I,MATCH($A1271,'     2022    '!$AN:$AN,0))*(1-'     2022    '!$BA$1),INDEX('     2022    '!I:I,MATCH($A1271,'     2022    '!$AN:$AN,0))),"")</f>
        <v/>
      </c>
      <c r="H1271" s="96">
        <f>IFERROR(INDEX('     2022    '!AZ:AZ,MATCH($A1271,'     2022    '!$AN:$AN,0)),0)</f>
        <v>0</v>
      </c>
      <c r="I1271" s="180" t="str">
        <f>IFERROR(IF($O$3&gt;68,INDEX('     2022    '!M:M,MATCH($A1271,'     2022    '!$AN:$AN,0))*(1-'     2022    '!$BA$1),INDEX('     2022    '!M:M,MATCH($A1271,'     2022    '!$AN:$AN,0))),"")</f>
        <v/>
      </c>
      <c r="J1271" s="181">
        <f t="shared" si="77"/>
        <v>0</v>
      </c>
      <c r="K1271" s="182" t="str">
        <f t="shared" si="78"/>
        <v/>
      </c>
      <c r="L1271" s="53"/>
      <c r="M1271" s="52" t="str">
        <f>IFERROR(INDEX('     2022    '!R:R,MATCH('Order Summary'!$A1271,'     2022    '!$AN:$AN,0)),"")</f>
        <v/>
      </c>
      <c r="N1271" s="52" t="str">
        <f>IFERROR(INDEX('     2022    '!V:V,MATCH('Order Summary'!$A1271,'     2022    '!$AN:$AN,0)),"")</f>
        <v/>
      </c>
      <c r="O1271" s="52" t="str">
        <f>IFERROR(INDEX('     2022    '!S:S,MATCH('Order Summary'!$A1271,'     2022    '!$AN:$AN,0)),"")</f>
        <v/>
      </c>
      <c r="P1271" s="96" t="str">
        <f t="shared" si="76"/>
        <v/>
      </c>
      <c r="R1271" s="9"/>
      <c r="S1271" s="9"/>
      <c r="T1271" s="9"/>
      <c r="U1271" s="9"/>
      <c r="V1271" s="9"/>
      <c r="W1271" s="9"/>
      <c r="X1271" s="9"/>
      <c r="Y1271" s="9"/>
      <c r="Z1271" s="9"/>
      <c r="AA1271" s="9"/>
      <c r="AB1271" s="9"/>
      <c r="AC1271" s="9"/>
      <c r="AD1271" s="9"/>
      <c r="AE1271" s="9"/>
      <c r="AF1271" s="9"/>
      <c r="AG1271" s="9"/>
      <c r="AH1271" s="9"/>
      <c r="AI1271" s="9"/>
      <c r="AJ1271" s="9"/>
      <c r="AK1271" s="9"/>
      <c r="AL1271" s="9"/>
      <c r="AM1271" s="9"/>
      <c r="AN1271" s="9"/>
      <c r="AO1271" s="9"/>
      <c r="AP1271" s="9"/>
      <c r="AQ1271" s="9"/>
      <c r="AR1271" s="9"/>
      <c r="AS1271" s="9"/>
      <c r="AT1271" s="9"/>
      <c r="AU1271" s="9"/>
      <c r="AV1271" s="9"/>
      <c r="AW1271" s="9"/>
      <c r="AX1271" s="9"/>
      <c r="AY1271" s="9"/>
      <c r="AZ1271" s="9"/>
      <c r="BA1271" s="9"/>
      <c r="BB1271" s="9"/>
      <c r="BC1271" s="9"/>
      <c r="BD1271" s="9"/>
      <c r="BE1271" s="9"/>
      <c r="BF1271" s="9"/>
      <c r="BG1271" s="9"/>
      <c r="BH1271" s="9"/>
      <c r="BI1271" s="9"/>
      <c r="BJ1271" s="9"/>
      <c r="BK1271" s="9"/>
      <c r="BL1271" s="9"/>
      <c r="BM1271" s="9"/>
      <c r="BN1271" s="9"/>
      <c r="BO1271" s="9"/>
      <c r="BP1271" s="9"/>
      <c r="BQ1271" s="9"/>
      <c r="BR1271" s="9"/>
      <c r="BS1271" s="9"/>
      <c r="BT1271" s="9"/>
      <c r="BU1271" s="9"/>
      <c r="BV1271" s="9"/>
      <c r="BW1271" s="9"/>
      <c r="BX1271" s="9"/>
      <c r="BY1271" s="9"/>
      <c r="BZ1271" s="9"/>
    </row>
    <row r="1272" spans="1:78">
      <c r="A1272" s="50">
        <f t="shared" si="79"/>
        <v>1261</v>
      </c>
      <c r="C1272" s="11" t="str">
        <f>IFERROR(INDEX('     2022    '!D:D,MATCH('Order Summary'!$A1272,'     2022    '!$AN:$AN,0)),"")</f>
        <v/>
      </c>
      <c r="D1272" s="11" t="str">
        <f>IFERROR(INDEX('     2022    '!C:C,MATCH('Order Summary'!$A1272,'     2022    '!$AN:$AN,0)),"")</f>
        <v/>
      </c>
      <c r="E1272" s="11" t="str">
        <f>IFERROR(INDEX('     2022    '!E:E,MATCH('Order Summary'!$A1272,'     2022    '!$AN:$AN,0)),"")</f>
        <v/>
      </c>
      <c r="F1272" s="96">
        <f>IFERROR(INDEX('     2022    '!AY:AY,MATCH($A1272,'     2022    '!$AN:$AN,0)),0)</f>
        <v>0</v>
      </c>
      <c r="G1272" s="180" t="str">
        <f>IFERROR(IF($O$3&gt;68,INDEX('     2022    '!I:I,MATCH($A1272,'     2022    '!$AN:$AN,0))*(1-'     2022    '!$BA$1),INDEX('     2022    '!I:I,MATCH($A1272,'     2022    '!$AN:$AN,0))),"")</f>
        <v/>
      </c>
      <c r="H1272" s="96">
        <f>IFERROR(INDEX('     2022    '!AZ:AZ,MATCH($A1272,'     2022    '!$AN:$AN,0)),0)</f>
        <v>0</v>
      </c>
      <c r="I1272" s="180" t="str">
        <f>IFERROR(IF($O$3&gt;68,INDEX('     2022    '!M:M,MATCH($A1272,'     2022    '!$AN:$AN,0))*(1-'     2022    '!$BA$1),INDEX('     2022    '!M:M,MATCH($A1272,'     2022    '!$AN:$AN,0))),"")</f>
        <v/>
      </c>
      <c r="J1272" s="181">
        <f t="shared" si="77"/>
        <v>0</v>
      </c>
      <c r="K1272" s="182" t="str">
        <f t="shared" si="78"/>
        <v/>
      </c>
      <c r="L1272" s="53"/>
      <c r="M1272" s="52" t="str">
        <f>IFERROR(INDEX('     2022    '!R:R,MATCH('Order Summary'!$A1272,'     2022    '!$AN:$AN,0)),"")</f>
        <v/>
      </c>
      <c r="N1272" s="52" t="str">
        <f>IFERROR(INDEX('     2022    '!V:V,MATCH('Order Summary'!$A1272,'     2022    '!$AN:$AN,0)),"")</f>
        <v/>
      </c>
      <c r="O1272" s="52" t="str">
        <f>IFERROR(INDEX('     2022    '!S:S,MATCH('Order Summary'!$A1272,'     2022    '!$AN:$AN,0)),"")</f>
        <v/>
      </c>
      <c r="P1272" s="96" t="str">
        <f t="shared" si="76"/>
        <v/>
      </c>
      <c r="R1272" s="9"/>
      <c r="S1272" s="9"/>
      <c r="T1272" s="9"/>
      <c r="U1272" s="9"/>
      <c r="V1272" s="9"/>
      <c r="W1272" s="9"/>
      <c r="X1272" s="9"/>
      <c r="Y1272" s="9"/>
      <c r="Z1272" s="9"/>
      <c r="AA1272" s="9"/>
      <c r="AB1272" s="9"/>
      <c r="AC1272" s="9"/>
      <c r="AD1272" s="9"/>
      <c r="AE1272" s="9"/>
      <c r="AF1272" s="9"/>
      <c r="AG1272" s="9"/>
      <c r="AH1272" s="9"/>
      <c r="AI1272" s="9"/>
      <c r="AJ1272" s="9"/>
      <c r="AK1272" s="9"/>
      <c r="AL1272" s="9"/>
      <c r="AM1272" s="9"/>
      <c r="AN1272" s="9"/>
      <c r="AO1272" s="9"/>
      <c r="AP1272" s="9"/>
      <c r="AQ1272" s="9"/>
      <c r="AR1272" s="9"/>
      <c r="AS1272" s="9"/>
      <c r="AT1272" s="9"/>
      <c r="AU1272" s="9"/>
      <c r="AV1272" s="9"/>
      <c r="AW1272" s="9"/>
      <c r="AX1272" s="9"/>
      <c r="AY1272" s="9"/>
      <c r="AZ1272" s="9"/>
      <c r="BA1272" s="9"/>
      <c r="BB1272" s="9"/>
      <c r="BC1272" s="9"/>
      <c r="BD1272" s="9"/>
      <c r="BE1272" s="9"/>
      <c r="BF1272" s="9"/>
      <c r="BG1272" s="9"/>
      <c r="BH1272" s="9"/>
      <c r="BI1272" s="9"/>
      <c r="BJ1272" s="9"/>
      <c r="BK1272" s="9"/>
      <c r="BL1272" s="9"/>
      <c r="BM1272" s="9"/>
      <c r="BN1272" s="9"/>
      <c r="BO1272" s="9"/>
      <c r="BP1272" s="9"/>
      <c r="BQ1272" s="9"/>
      <c r="BR1272" s="9"/>
      <c r="BS1272" s="9"/>
      <c r="BT1272" s="9"/>
      <c r="BU1272" s="9"/>
      <c r="BV1272" s="9"/>
      <c r="BW1272" s="9"/>
      <c r="BX1272" s="9"/>
      <c r="BY1272" s="9"/>
      <c r="BZ1272" s="9"/>
    </row>
    <row r="1273" spans="1:78">
      <c r="A1273" s="50">
        <f t="shared" si="79"/>
        <v>1262</v>
      </c>
      <c r="C1273" s="11" t="str">
        <f>IFERROR(INDEX('     2022    '!D:D,MATCH('Order Summary'!$A1273,'     2022    '!$AN:$AN,0)),"")</f>
        <v/>
      </c>
      <c r="D1273" s="11" t="str">
        <f>IFERROR(INDEX('     2022    '!C:C,MATCH('Order Summary'!$A1273,'     2022    '!$AN:$AN,0)),"")</f>
        <v/>
      </c>
      <c r="E1273" s="11" t="str">
        <f>IFERROR(INDEX('     2022    '!E:E,MATCH('Order Summary'!$A1273,'     2022    '!$AN:$AN,0)),"")</f>
        <v/>
      </c>
      <c r="F1273" s="96">
        <f>IFERROR(INDEX('     2022    '!AY:AY,MATCH($A1273,'     2022    '!$AN:$AN,0)),0)</f>
        <v>0</v>
      </c>
      <c r="G1273" s="180" t="str">
        <f>IFERROR(IF($O$3&gt;68,INDEX('     2022    '!I:I,MATCH($A1273,'     2022    '!$AN:$AN,0))*(1-'     2022    '!$BA$1),INDEX('     2022    '!I:I,MATCH($A1273,'     2022    '!$AN:$AN,0))),"")</f>
        <v/>
      </c>
      <c r="H1273" s="96">
        <f>IFERROR(INDEX('     2022    '!AZ:AZ,MATCH($A1273,'     2022    '!$AN:$AN,0)),0)</f>
        <v>0</v>
      </c>
      <c r="I1273" s="180" t="str">
        <f>IFERROR(IF($O$3&gt;68,INDEX('     2022    '!M:M,MATCH($A1273,'     2022    '!$AN:$AN,0))*(1-'     2022    '!$BA$1),INDEX('     2022    '!M:M,MATCH($A1273,'     2022    '!$AN:$AN,0))),"")</f>
        <v/>
      </c>
      <c r="J1273" s="181">
        <f t="shared" si="77"/>
        <v>0</v>
      </c>
      <c r="K1273" s="182" t="str">
        <f t="shared" si="78"/>
        <v/>
      </c>
      <c r="L1273" s="53"/>
      <c r="M1273" s="52" t="str">
        <f>IFERROR(INDEX('     2022    '!R:R,MATCH('Order Summary'!$A1273,'     2022    '!$AN:$AN,0)),"")</f>
        <v/>
      </c>
      <c r="N1273" s="52" t="str">
        <f>IFERROR(INDEX('     2022    '!V:V,MATCH('Order Summary'!$A1273,'     2022    '!$AN:$AN,0)),"")</f>
        <v/>
      </c>
      <c r="O1273" s="52" t="str">
        <f>IFERROR(INDEX('     2022    '!S:S,MATCH('Order Summary'!$A1273,'     2022    '!$AN:$AN,0)),"")</f>
        <v/>
      </c>
      <c r="P1273" s="96" t="str">
        <f t="shared" si="76"/>
        <v/>
      </c>
      <c r="R1273" s="9"/>
      <c r="S1273" s="9"/>
      <c r="T1273" s="9"/>
      <c r="U1273" s="9"/>
      <c r="V1273" s="9"/>
      <c r="W1273" s="9"/>
      <c r="X1273" s="9"/>
      <c r="Y1273" s="9"/>
      <c r="Z1273" s="9"/>
      <c r="AA1273" s="9"/>
      <c r="AB1273" s="9"/>
      <c r="AC1273" s="9"/>
      <c r="AD1273" s="9"/>
      <c r="AE1273" s="9"/>
      <c r="AF1273" s="9"/>
      <c r="AG1273" s="9"/>
      <c r="AH1273" s="9"/>
      <c r="AI1273" s="9"/>
      <c r="AJ1273" s="9"/>
      <c r="AK1273" s="9"/>
      <c r="AL1273" s="9"/>
      <c r="AM1273" s="9"/>
      <c r="AN1273" s="9"/>
      <c r="AO1273" s="9"/>
      <c r="AP1273" s="9"/>
      <c r="AQ1273" s="9"/>
      <c r="AR1273" s="9"/>
      <c r="AS1273" s="9"/>
      <c r="AT1273" s="9"/>
      <c r="AU1273" s="9"/>
      <c r="AV1273" s="9"/>
      <c r="AW1273" s="9"/>
      <c r="AX1273" s="9"/>
      <c r="AY1273" s="9"/>
      <c r="AZ1273" s="9"/>
      <c r="BA1273" s="9"/>
      <c r="BB1273" s="9"/>
      <c r="BC1273" s="9"/>
      <c r="BD1273" s="9"/>
      <c r="BE1273" s="9"/>
      <c r="BF1273" s="9"/>
      <c r="BG1273" s="9"/>
      <c r="BH1273" s="9"/>
      <c r="BI1273" s="9"/>
      <c r="BJ1273" s="9"/>
      <c r="BK1273" s="9"/>
      <c r="BL1273" s="9"/>
      <c r="BM1273" s="9"/>
      <c r="BN1273" s="9"/>
      <c r="BO1273" s="9"/>
      <c r="BP1273" s="9"/>
      <c r="BQ1273" s="9"/>
      <c r="BR1273" s="9"/>
      <c r="BS1273" s="9"/>
      <c r="BT1273" s="9"/>
      <c r="BU1273" s="9"/>
      <c r="BV1273" s="9"/>
      <c r="BW1273" s="9"/>
      <c r="BX1273" s="9"/>
      <c r="BY1273" s="9"/>
      <c r="BZ1273" s="9"/>
    </row>
    <row r="1274" spans="1:78">
      <c r="A1274" s="50">
        <f t="shared" si="79"/>
        <v>1263</v>
      </c>
      <c r="C1274" s="11" t="str">
        <f>IFERROR(INDEX('     2022    '!D:D,MATCH('Order Summary'!$A1274,'     2022    '!$AN:$AN,0)),"")</f>
        <v/>
      </c>
      <c r="D1274" s="11" t="str">
        <f>IFERROR(INDEX('     2022    '!C:C,MATCH('Order Summary'!$A1274,'     2022    '!$AN:$AN,0)),"")</f>
        <v/>
      </c>
      <c r="E1274" s="11" t="str">
        <f>IFERROR(INDEX('     2022    '!E:E,MATCH('Order Summary'!$A1274,'     2022    '!$AN:$AN,0)),"")</f>
        <v/>
      </c>
      <c r="F1274" s="96">
        <f>IFERROR(INDEX('     2022    '!AY:AY,MATCH($A1274,'     2022    '!$AN:$AN,0)),0)</f>
        <v>0</v>
      </c>
      <c r="G1274" s="180" t="str">
        <f>IFERROR(IF($O$3&gt;68,INDEX('     2022    '!I:I,MATCH($A1274,'     2022    '!$AN:$AN,0))*(1-'     2022    '!$BA$1),INDEX('     2022    '!I:I,MATCH($A1274,'     2022    '!$AN:$AN,0))),"")</f>
        <v/>
      </c>
      <c r="H1274" s="96">
        <f>IFERROR(INDEX('     2022    '!AZ:AZ,MATCH($A1274,'     2022    '!$AN:$AN,0)),0)</f>
        <v>0</v>
      </c>
      <c r="I1274" s="180" t="str">
        <f>IFERROR(IF($O$3&gt;68,INDEX('     2022    '!M:M,MATCH($A1274,'     2022    '!$AN:$AN,0))*(1-'     2022    '!$BA$1),INDEX('     2022    '!M:M,MATCH($A1274,'     2022    '!$AN:$AN,0))),"")</f>
        <v/>
      </c>
      <c r="J1274" s="181">
        <f t="shared" si="77"/>
        <v>0</v>
      </c>
      <c r="K1274" s="182" t="str">
        <f t="shared" si="78"/>
        <v/>
      </c>
      <c r="L1274" s="53"/>
      <c r="M1274" s="52" t="str">
        <f>IFERROR(INDEX('     2022    '!R:R,MATCH('Order Summary'!$A1274,'     2022    '!$AN:$AN,0)),"")</f>
        <v/>
      </c>
      <c r="N1274" s="52" t="str">
        <f>IFERROR(INDEX('     2022    '!V:V,MATCH('Order Summary'!$A1274,'     2022    '!$AN:$AN,0)),"")</f>
        <v/>
      </c>
      <c r="O1274" s="52" t="str">
        <f>IFERROR(INDEX('     2022    '!S:S,MATCH('Order Summary'!$A1274,'     2022    '!$AN:$AN,0)),"")</f>
        <v/>
      </c>
      <c r="P1274" s="96" t="str">
        <f t="shared" si="76"/>
        <v/>
      </c>
      <c r="R1274" s="9"/>
      <c r="S1274" s="9"/>
      <c r="T1274" s="9"/>
      <c r="U1274" s="9"/>
      <c r="V1274" s="9"/>
      <c r="W1274" s="9"/>
      <c r="X1274" s="9"/>
      <c r="Y1274" s="9"/>
      <c r="Z1274" s="9"/>
      <c r="AA1274" s="9"/>
      <c r="AB1274" s="9"/>
      <c r="AC1274" s="9"/>
      <c r="AD1274" s="9"/>
      <c r="AE1274" s="9"/>
      <c r="AF1274" s="9"/>
      <c r="AG1274" s="9"/>
      <c r="AH1274" s="9"/>
      <c r="AI1274" s="9"/>
      <c r="AJ1274" s="9"/>
      <c r="AK1274" s="9"/>
      <c r="AL1274" s="9"/>
      <c r="AM1274" s="9"/>
      <c r="AN1274" s="9"/>
      <c r="AO1274" s="9"/>
      <c r="AP1274" s="9"/>
      <c r="AQ1274" s="9"/>
      <c r="AR1274" s="9"/>
      <c r="AS1274" s="9"/>
      <c r="AT1274" s="9"/>
      <c r="AU1274" s="9"/>
      <c r="AV1274" s="9"/>
      <c r="AW1274" s="9"/>
      <c r="AX1274" s="9"/>
      <c r="AY1274" s="9"/>
      <c r="AZ1274" s="9"/>
      <c r="BA1274" s="9"/>
      <c r="BB1274" s="9"/>
      <c r="BC1274" s="9"/>
      <c r="BD1274" s="9"/>
      <c r="BE1274" s="9"/>
      <c r="BF1274" s="9"/>
      <c r="BG1274" s="9"/>
      <c r="BH1274" s="9"/>
      <c r="BI1274" s="9"/>
      <c r="BJ1274" s="9"/>
      <c r="BK1274" s="9"/>
      <c r="BL1274" s="9"/>
      <c r="BM1274" s="9"/>
      <c r="BN1274" s="9"/>
      <c r="BO1274" s="9"/>
      <c r="BP1274" s="9"/>
      <c r="BQ1274" s="9"/>
      <c r="BR1274" s="9"/>
      <c r="BS1274" s="9"/>
      <c r="BT1274" s="9"/>
      <c r="BU1274" s="9"/>
      <c r="BV1274" s="9"/>
      <c r="BW1274" s="9"/>
      <c r="BX1274" s="9"/>
      <c r="BY1274" s="9"/>
      <c r="BZ1274" s="9"/>
    </row>
    <row r="1275" spans="1:78">
      <c r="A1275" s="50">
        <f t="shared" si="79"/>
        <v>1264</v>
      </c>
      <c r="C1275" s="11" t="str">
        <f>IFERROR(INDEX('     2022    '!D:D,MATCH('Order Summary'!$A1275,'     2022    '!$AN:$AN,0)),"")</f>
        <v/>
      </c>
      <c r="D1275" s="11" t="str">
        <f>IFERROR(INDEX('     2022    '!C:C,MATCH('Order Summary'!$A1275,'     2022    '!$AN:$AN,0)),"")</f>
        <v/>
      </c>
      <c r="E1275" s="11" t="str">
        <f>IFERROR(INDEX('     2022    '!E:E,MATCH('Order Summary'!$A1275,'     2022    '!$AN:$AN,0)),"")</f>
        <v/>
      </c>
      <c r="F1275" s="96">
        <f>IFERROR(INDEX('     2022    '!AY:AY,MATCH($A1275,'     2022    '!$AN:$AN,0)),0)</f>
        <v>0</v>
      </c>
      <c r="G1275" s="180" t="str">
        <f>IFERROR(IF($O$3&gt;68,INDEX('     2022    '!I:I,MATCH($A1275,'     2022    '!$AN:$AN,0))*(1-'     2022    '!$BA$1),INDEX('     2022    '!I:I,MATCH($A1275,'     2022    '!$AN:$AN,0))),"")</f>
        <v/>
      </c>
      <c r="H1275" s="96">
        <f>IFERROR(INDEX('     2022    '!AZ:AZ,MATCH($A1275,'     2022    '!$AN:$AN,0)),0)</f>
        <v>0</v>
      </c>
      <c r="I1275" s="180" t="str">
        <f>IFERROR(IF($O$3&gt;68,INDEX('     2022    '!M:M,MATCH($A1275,'     2022    '!$AN:$AN,0))*(1-'     2022    '!$BA$1),INDEX('     2022    '!M:M,MATCH($A1275,'     2022    '!$AN:$AN,0))),"")</f>
        <v/>
      </c>
      <c r="J1275" s="181">
        <f t="shared" si="77"/>
        <v>0</v>
      </c>
      <c r="K1275" s="182" t="str">
        <f t="shared" si="78"/>
        <v/>
      </c>
      <c r="L1275" s="53"/>
      <c r="M1275" s="52" t="str">
        <f>IFERROR(INDEX('     2022    '!R:R,MATCH('Order Summary'!$A1275,'     2022    '!$AN:$AN,0)),"")</f>
        <v/>
      </c>
      <c r="N1275" s="52" t="str">
        <f>IFERROR(INDEX('     2022    '!V:V,MATCH('Order Summary'!$A1275,'     2022    '!$AN:$AN,0)),"")</f>
        <v/>
      </c>
      <c r="O1275" s="52" t="str">
        <f>IFERROR(INDEX('     2022    '!S:S,MATCH('Order Summary'!$A1275,'     2022    '!$AN:$AN,0)),"")</f>
        <v/>
      </c>
      <c r="P1275" s="96" t="str">
        <f t="shared" si="76"/>
        <v/>
      </c>
      <c r="R1275" s="9"/>
      <c r="S1275" s="9"/>
      <c r="T1275" s="9"/>
      <c r="U1275" s="9"/>
      <c r="V1275" s="9"/>
      <c r="W1275" s="9"/>
      <c r="X1275" s="9"/>
      <c r="Y1275" s="9"/>
      <c r="Z1275" s="9"/>
      <c r="AA1275" s="9"/>
      <c r="AB1275" s="9"/>
      <c r="AC1275" s="9"/>
      <c r="AD1275" s="9"/>
      <c r="AE1275" s="9"/>
      <c r="AF1275" s="9"/>
      <c r="AG1275" s="9"/>
      <c r="AH1275" s="9"/>
      <c r="AI1275" s="9"/>
      <c r="AJ1275" s="9"/>
      <c r="AK1275" s="9"/>
      <c r="AL1275" s="9"/>
      <c r="AM1275" s="9"/>
      <c r="AN1275" s="9"/>
      <c r="AO1275" s="9"/>
      <c r="AP1275" s="9"/>
      <c r="AQ1275" s="9"/>
      <c r="AR1275" s="9"/>
      <c r="AS1275" s="9"/>
      <c r="AT1275" s="9"/>
      <c r="AU1275" s="9"/>
      <c r="AV1275" s="9"/>
      <c r="AW1275" s="9"/>
      <c r="AX1275" s="9"/>
      <c r="AY1275" s="9"/>
      <c r="AZ1275" s="9"/>
      <c r="BA1275" s="9"/>
      <c r="BB1275" s="9"/>
      <c r="BC1275" s="9"/>
      <c r="BD1275" s="9"/>
      <c r="BE1275" s="9"/>
      <c r="BF1275" s="9"/>
      <c r="BG1275" s="9"/>
      <c r="BH1275" s="9"/>
      <c r="BI1275" s="9"/>
      <c r="BJ1275" s="9"/>
      <c r="BK1275" s="9"/>
      <c r="BL1275" s="9"/>
      <c r="BM1275" s="9"/>
      <c r="BN1275" s="9"/>
      <c r="BO1275" s="9"/>
      <c r="BP1275" s="9"/>
      <c r="BQ1275" s="9"/>
      <c r="BR1275" s="9"/>
      <c r="BS1275" s="9"/>
      <c r="BT1275" s="9"/>
      <c r="BU1275" s="9"/>
      <c r="BV1275" s="9"/>
      <c r="BW1275" s="9"/>
      <c r="BX1275" s="9"/>
      <c r="BY1275" s="9"/>
      <c r="BZ1275" s="9"/>
    </row>
    <row r="1276" spans="1:78">
      <c r="A1276" s="50">
        <f t="shared" si="79"/>
        <v>1265</v>
      </c>
      <c r="C1276" s="11" t="str">
        <f>IFERROR(INDEX('     2022    '!D:D,MATCH('Order Summary'!$A1276,'     2022    '!$AN:$AN,0)),"")</f>
        <v/>
      </c>
      <c r="D1276" s="11" t="str">
        <f>IFERROR(INDEX('     2022    '!C:C,MATCH('Order Summary'!$A1276,'     2022    '!$AN:$AN,0)),"")</f>
        <v/>
      </c>
      <c r="E1276" s="11" t="str">
        <f>IFERROR(INDEX('     2022    '!E:E,MATCH('Order Summary'!$A1276,'     2022    '!$AN:$AN,0)),"")</f>
        <v/>
      </c>
      <c r="F1276" s="96">
        <f>IFERROR(INDEX('     2022    '!AY:AY,MATCH($A1276,'     2022    '!$AN:$AN,0)),0)</f>
        <v>0</v>
      </c>
      <c r="G1276" s="180" t="str">
        <f>IFERROR(IF($O$3&gt;68,INDEX('     2022    '!I:I,MATCH($A1276,'     2022    '!$AN:$AN,0))*(1-'     2022    '!$BA$1),INDEX('     2022    '!I:I,MATCH($A1276,'     2022    '!$AN:$AN,0))),"")</f>
        <v/>
      </c>
      <c r="H1276" s="96">
        <f>IFERROR(INDEX('     2022    '!AZ:AZ,MATCH($A1276,'     2022    '!$AN:$AN,0)),0)</f>
        <v>0</v>
      </c>
      <c r="I1276" s="180" t="str">
        <f>IFERROR(IF($O$3&gt;68,INDEX('     2022    '!M:M,MATCH($A1276,'     2022    '!$AN:$AN,0))*(1-'     2022    '!$BA$1),INDEX('     2022    '!M:M,MATCH($A1276,'     2022    '!$AN:$AN,0))),"")</f>
        <v/>
      </c>
      <c r="J1276" s="181">
        <f t="shared" si="77"/>
        <v>0</v>
      </c>
      <c r="K1276" s="182" t="str">
        <f t="shared" si="78"/>
        <v/>
      </c>
      <c r="L1276" s="53"/>
      <c r="M1276" s="52" t="str">
        <f>IFERROR(INDEX('     2022    '!R:R,MATCH('Order Summary'!$A1276,'     2022    '!$AN:$AN,0)),"")</f>
        <v/>
      </c>
      <c r="N1276" s="52" t="str">
        <f>IFERROR(INDEX('     2022    '!V:V,MATCH('Order Summary'!$A1276,'     2022    '!$AN:$AN,0)),"")</f>
        <v/>
      </c>
      <c r="O1276" s="52" t="str">
        <f>IFERROR(INDEX('     2022    '!S:S,MATCH('Order Summary'!$A1276,'     2022    '!$AN:$AN,0)),"")</f>
        <v/>
      </c>
      <c r="P1276" s="96" t="str">
        <f t="shared" si="76"/>
        <v/>
      </c>
      <c r="R1276" s="9"/>
      <c r="S1276" s="9"/>
      <c r="T1276" s="9"/>
      <c r="U1276" s="9"/>
      <c r="V1276" s="9"/>
      <c r="W1276" s="9"/>
      <c r="X1276" s="9"/>
      <c r="Y1276" s="9"/>
      <c r="Z1276" s="9"/>
      <c r="AA1276" s="9"/>
      <c r="AB1276" s="9"/>
      <c r="AC1276" s="9"/>
      <c r="AD1276" s="9"/>
      <c r="AE1276" s="9"/>
      <c r="AF1276" s="9"/>
      <c r="AG1276" s="9"/>
      <c r="AH1276" s="9"/>
      <c r="AI1276" s="9"/>
      <c r="AJ1276" s="9"/>
      <c r="AK1276" s="9"/>
      <c r="AL1276" s="9"/>
      <c r="AM1276" s="9"/>
      <c r="AN1276" s="9"/>
      <c r="AO1276" s="9"/>
      <c r="AP1276" s="9"/>
      <c r="AQ1276" s="9"/>
      <c r="AR1276" s="9"/>
      <c r="AS1276" s="9"/>
      <c r="AT1276" s="9"/>
      <c r="AU1276" s="9"/>
      <c r="AV1276" s="9"/>
      <c r="AW1276" s="9"/>
      <c r="AX1276" s="9"/>
      <c r="AY1276" s="9"/>
      <c r="AZ1276" s="9"/>
      <c r="BA1276" s="9"/>
      <c r="BB1276" s="9"/>
      <c r="BC1276" s="9"/>
      <c r="BD1276" s="9"/>
      <c r="BE1276" s="9"/>
      <c r="BF1276" s="9"/>
      <c r="BG1276" s="9"/>
      <c r="BH1276" s="9"/>
      <c r="BI1276" s="9"/>
      <c r="BJ1276" s="9"/>
      <c r="BK1276" s="9"/>
      <c r="BL1276" s="9"/>
      <c r="BM1276" s="9"/>
      <c r="BN1276" s="9"/>
      <c r="BO1276" s="9"/>
      <c r="BP1276" s="9"/>
      <c r="BQ1276" s="9"/>
      <c r="BR1276" s="9"/>
      <c r="BS1276" s="9"/>
      <c r="BT1276" s="9"/>
      <c r="BU1276" s="9"/>
      <c r="BV1276" s="9"/>
      <c r="BW1276" s="9"/>
      <c r="BX1276" s="9"/>
      <c r="BY1276" s="9"/>
      <c r="BZ1276" s="9"/>
    </row>
    <row r="1277" spans="1:78">
      <c r="A1277" s="50">
        <f t="shared" si="79"/>
        <v>1266</v>
      </c>
      <c r="C1277" s="11" t="str">
        <f>IFERROR(INDEX('     2022    '!D:D,MATCH('Order Summary'!$A1277,'     2022    '!$AN:$AN,0)),"")</f>
        <v/>
      </c>
      <c r="D1277" s="11" t="str">
        <f>IFERROR(INDEX('     2022    '!C:C,MATCH('Order Summary'!$A1277,'     2022    '!$AN:$AN,0)),"")</f>
        <v/>
      </c>
      <c r="E1277" s="11" t="str">
        <f>IFERROR(INDEX('     2022    '!E:E,MATCH('Order Summary'!$A1277,'     2022    '!$AN:$AN,0)),"")</f>
        <v/>
      </c>
      <c r="F1277" s="96">
        <f>IFERROR(INDEX('     2022    '!AY:AY,MATCH($A1277,'     2022    '!$AN:$AN,0)),0)</f>
        <v>0</v>
      </c>
      <c r="G1277" s="180" t="str">
        <f>IFERROR(IF($O$3&gt;68,INDEX('     2022    '!I:I,MATCH($A1277,'     2022    '!$AN:$AN,0))*(1-'     2022    '!$BA$1),INDEX('     2022    '!I:I,MATCH($A1277,'     2022    '!$AN:$AN,0))),"")</f>
        <v/>
      </c>
      <c r="H1277" s="96">
        <f>IFERROR(INDEX('     2022    '!AZ:AZ,MATCH($A1277,'     2022    '!$AN:$AN,0)),0)</f>
        <v>0</v>
      </c>
      <c r="I1277" s="180" t="str">
        <f>IFERROR(IF($O$3&gt;68,INDEX('     2022    '!M:M,MATCH($A1277,'     2022    '!$AN:$AN,0))*(1-'     2022    '!$BA$1),INDEX('     2022    '!M:M,MATCH($A1277,'     2022    '!$AN:$AN,0))),"")</f>
        <v/>
      </c>
      <c r="J1277" s="181">
        <f t="shared" si="77"/>
        <v>0</v>
      </c>
      <c r="K1277" s="182" t="str">
        <f t="shared" si="78"/>
        <v/>
      </c>
      <c r="L1277" s="53"/>
      <c r="M1277" s="52" t="str">
        <f>IFERROR(INDEX('     2022    '!R:R,MATCH('Order Summary'!$A1277,'     2022    '!$AN:$AN,0)),"")</f>
        <v/>
      </c>
      <c r="N1277" s="52" t="str">
        <f>IFERROR(INDEX('     2022    '!V:V,MATCH('Order Summary'!$A1277,'     2022    '!$AN:$AN,0)),"")</f>
        <v/>
      </c>
      <c r="O1277" s="52" t="str">
        <f>IFERROR(INDEX('     2022    '!S:S,MATCH('Order Summary'!$A1277,'     2022    '!$AN:$AN,0)),"")</f>
        <v/>
      </c>
      <c r="P1277" s="96" t="str">
        <f t="shared" si="76"/>
        <v/>
      </c>
      <c r="R1277" s="9"/>
      <c r="S1277" s="9"/>
      <c r="T1277" s="9"/>
      <c r="U1277" s="9"/>
      <c r="V1277" s="9"/>
      <c r="W1277" s="9"/>
      <c r="X1277" s="9"/>
      <c r="Y1277" s="9"/>
      <c r="Z1277" s="9"/>
      <c r="AA1277" s="9"/>
      <c r="AB1277" s="9"/>
      <c r="AC1277" s="9"/>
      <c r="AD1277" s="9"/>
      <c r="AE1277" s="9"/>
      <c r="AF1277" s="9"/>
      <c r="AG1277" s="9"/>
      <c r="AH1277" s="9"/>
      <c r="AI1277" s="9"/>
      <c r="AJ1277" s="9"/>
      <c r="AK1277" s="9"/>
      <c r="AL1277" s="9"/>
      <c r="AM1277" s="9"/>
      <c r="AN1277" s="9"/>
      <c r="AO1277" s="9"/>
      <c r="AP1277" s="9"/>
      <c r="AQ1277" s="9"/>
      <c r="AR1277" s="9"/>
      <c r="AS1277" s="9"/>
      <c r="AT1277" s="9"/>
      <c r="AU1277" s="9"/>
      <c r="AV1277" s="9"/>
      <c r="AW1277" s="9"/>
      <c r="AX1277" s="9"/>
      <c r="AY1277" s="9"/>
      <c r="AZ1277" s="9"/>
      <c r="BA1277" s="9"/>
      <c r="BB1277" s="9"/>
      <c r="BC1277" s="9"/>
      <c r="BD1277" s="9"/>
      <c r="BE1277" s="9"/>
      <c r="BF1277" s="9"/>
      <c r="BG1277" s="9"/>
      <c r="BH1277" s="9"/>
      <c r="BI1277" s="9"/>
      <c r="BJ1277" s="9"/>
      <c r="BK1277" s="9"/>
      <c r="BL1277" s="9"/>
      <c r="BM1277" s="9"/>
      <c r="BN1277" s="9"/>
      <c r="BO1277" s="9"/>
      <c r="BP1277" s="9"/>
      <c r="BQ1277" s="9"/>
      <c r="BR1277" s="9"/>
      <c r="BS1277" s="9"/>
      <c r="BT1277" s="9"/>
      <c r="BU1277" s="9"/>
      <c r="BV1277" s="9"/>
      <c r="BW1277" s="9"/>
      <c r="BX1277" s="9"/>
      <c r="BY1277" s="9"/>
      <c r="BZ1277" s="9"/>
    </row>
    <row r="1278" spans="1:78">
      <c r="A1278" s="50">
        <f t="shared" si="79"/>
        <v>1267</v>
      </c>
      <c r="C1278" s="11" t="str">
        <f>IFERROR(INDEX('     2022    '!D:D,MATCH('Order Summary'!$A1278,'     2022    '!$AN:$AN,0)),"")</f>
        <v/>
      </c>
      <c r="D1278" s="11" t="str">
        <f>IFERROR(INDEX('     2022    '!C:C,MATCH('Order Summary'!$A1278,'     2022    '!$AN:$AN,0)),"")</f>
        <v/>
      </c>
      <c r="E1278" s="11" t="str">
        <f>IFERROR(INDEX('     2022    '!E:E,MATCH('Order Summary'!$A1278,'     2022    '!$AN:$AN,0)),"")</f>
        <v/>
      </c>
      <c r="F1278" s="96">
        <f>IFERROR(INDEX('     2022    '!AY:AY,MATCH($A1278,'     2022    '!$AN:$AN,0)),0)</f>
        <v>0</v>
      </c>
      <c r="G1278" s="180" t="str">
        <f>IFERROR(IF($O$3&gt;68,INDEX('     2022    '!I:I,MATCH($A1278,'     2022    '!$AN:$AN,0))*(1-'     2022    '!$BA$1),INDEX('     2022    '!I:I,MATCH($A1278,'     2022    '!$AN:$AN,0))),"")</f>
        <v/>
      </c>
      <c r="H1278" s="96">
        <f>IFERROR(INDEX('     2022    '!AZ:AZ,MATCH($A1278,'     2022    '!$AN:$AN,0)),0)</f>
        <v>0</v>
      </c>
      <c r="I1278" s="180" t="str">
        <f>IFERROR(IF($O$3&gt;68,INDEX('     2022    '!M:M,MATCH($A1278,'     2022    '!$AN:$AN,0))*(1-'     2022    '!$BA$1),INDEX('     2022    '!M:M,MATCH($A1278,'     2022    '!$AN:$AN,0))),"")</f>
        <v/>
      </c>
      <c r="J1278" s="181">
        <f t="shared" si="77"/>
        <v>0</v>
      </c>
      <c r="K1278" s="182" t="str">
        <f t="shared" si="78"/>
        <v/>
      </c>
      <c r="L1278" s="53"/>
      <c r="M1278" s="52" t="str">
        <f>IFERROR(INDEX('     2022    '!R:R,MATCH('Order Summary'!$A1278,'     2022    '!$AN:$AN,0)),"")</f>
        <v/>
      </c>
      <c r="N1278" s="52" t="str">
        <f>IFERROR(INDEX('     2022    '!V:V,MATCH('Order Summary'!$A1278,'     2022    '!$AN:$AN,0)),"")</f>
        <v/>
      </c>
      <c r="O1278" s="52" t="str">
        <f>IFERROR(INDEX('     2022    '!S:S,MATCH('Order Summary'!$A1278,'     2022    '!$AN:$AN,0)),"")</f>
        <v/>
      </c>
      <c r="P1278" s="96" t="str">
        <f t="shared" si="76"/>
        <v/>
      </c>
      <c r="R1278" s="9"/>
      <c r="S1278" s="9"/>
      <c r="T1278" s="9"/>
      <c r="U1278" s="9"/>
      <c r="V1278" s="9"/>
      <c r="W1278" s="9"/>
      <c r="X1278" s="9"/>
      <c r="Y1278" s="9"/>
      <c r="Z1278" s="9"/>
      <c r="AA1278" s="9"/>
      <c r="AB1278" s="9"/>
      <c r="AC1278" s="9"/>
      <c r="AD1278" s="9"/>
      <c r="AE1278" s="9"/>
      <c r="AF1278" s="9"/>
      <c r="AG1278" s="9"/>
      <c r="AH1278" s="9"/>
      <c r="AI1278" s="9"/>
      <c r="AJ1278" s="9"/>
      <c r="AK1278" s="9"/>
      <c r="AL1278" s="9"/>
      <c r="AM1278" s="9"/>
      <c r="AN1278" s="9"/>
      <c r="AO1278" s="9"/>
      <c r="AP1278" s="9"/>
      <c r="AQ1278" s="9"/>
      <c r="AR1278" s="9"/>
      <c r="AS1278" s="9"/>
      <c r="AT1278" s="9"/>
      <c r="AU1278" s="9"/>
      <c r="AV1278" s="9"/>
      <c r="AW1278" s="9"/>
      <c r="AX1278" s="9"/>
      <c r="AY1278" s="9"/>
      <c r="AZ1278" s="9"/>
      <c r="BA1278" s="9"/>
      <c r="BB1278" s="9"/>
      <c r="BC1278" s="9"/>
      <c r="BD1278" s="9"/>
      <c r="BE1278" s="9"/>
      <c r="BF1278" s="9"/>
      <c r="BG1278" s="9"/>
      <c r="BH1278" s="9"/>
      <c r="BI1278" s="9"/>
      <c r="BJ1278" s="9"/>
      <c r="BK1278" s="9"/>
      <c r="BL1278" s="9"/>
      <c r="BM1278" s="9"/>
      <c r="BN1278" s="9"/>
      <c r="BO1278" s="9"/>
      <c r="BP1278" s="9"/>
      <c r="BQ1278" s="9"/>
      <c r="BR1278" s="9"/>
      <c r="BS1278" s="9"/>
      <c r="BT1278" s="9"/>
      <c r="BU1278" s="9"/>
      <c r="BV1278" s="9"/>
      <c r="BW1278" s="9"/>
      <c r="BX1278" s="9"/>
      <c r="BY1278" s="9"/>
      <c r="BZ1278" s="9"/>
    </row>
    <row r="1279" spans="1:78">
      <c r="A1279" s="50">
        <f t="shared" si="79"/>
        <v>1268</v>
      </c>
      <c r="C1279" s="11" t="str">
        <f>IFERROR(INDEX('     2022    '!D:D,MATCH('Order Summary'!$A1279,'     2022    '!$AN:$AN,0)),"")</f>
        <v/>
      </c>
      <c r="D1279" s="11" t="str">
        <f>IFERROR(INDEX('     2022    '!C:C,MATCH('Order Summary'!$A1279,'     2022    '!$AN:$AN,0)),"")</f>
        <v/>
      </c>
      <c r="E1279" s="11" t="str">
        <f>IFERROR(INDEX('     2022    '!E:E,MATCH('Order Summary'!$A1279,'     2022    '!$AN:$AN,0)),"")</f>
        <v/>
      </c>
      <c r="F1279" s="96">
        <f>IFERROR(INDEX('     2022    '!AY:AY,MATCH($A1279,'     2022    '!$AN:$AN,0)),0)</f>
        <v>0</v>
      </c>
      <c r="G1279" s="180" t="str">
        <f>IFERROR(IF($O$3&gt;68,INDEX('     2022    '!I:I,MATCH($A1279,'     2022    '!$AN:$AN,0))*(1-'     2022    '!$BA$1),INDEX('     2022    '!I:I,MATCH($A1279,'     2022    '!$AN:$AN,0))),"")</f>
        <v/>
      </c>
      <c r="H1279" s="96">
        <f>IFERROR(INDEX('     2022    '!AZ:AZ,MATCH($A1279,'     2022    '!$AN:$AN,0)),0)</f>
        <v>0</v>
      </c>
      <c r="I1279" s="180" t="str">
        <f>IFERROR(IF($O$3&gt;68,INDEX('     2022    '!M:M,MATCH($A1279,'     2022    '!$AN:$AN,0))*(1-'     2022    '!$BA$1),INDEX('     2022    '!M:M,MATCH($A1279,'     2022    '!$AN:$AN,0))),"")</f>
        <v/>
      </c>
      <c r="J1279" s="181">
        <f t="shared" si="77"/>
        <v>0</v>
      </c>
      <c r="K1279" s="182" t="str">
        <f t="shared" si="78"/>
        <v/>
      </c>
      <c r="L1279" s="53"/>
      <c r="M1279" s="52" t="str">
        <f>IFERROR(INDEX('     2022    '!R:R,MATCH('Order Summary'!$A1279,'     2022    '!$AN:$AN,0)),"")</f>
        <v/>
      </c>
      <c r="N1279" s="52" t="str">
        <f>IFERROR(INDEX('     2022    '!V:V,MATCH('Order Summary'!$A1279,'     2022    '!$AN:$AN,0)),"")</f>
        <v/>
      </c>
      <c r="O1279" s="52" t="str">
        <f>IFERROR(INDEX('     2022    '!S:S,MATCH('Order Summary'!$A1279,'     2022    '!$AN:$AN,0)),"")</f>
        <v/>
      </c>
      <c r="P1279" s="96" t="str">
        <f t="shared" si="76"/>
        <v/>
      </c>
      <c r="R1279" s="9"/>
      <c r="S1279" s="9"/>
      <c r="T1279" s="9"/>
      <c r="U1279" s="9"/>
      <c r="V1279" s="9"/>
      <c r="W1279" s="9"/>
      <c r="X1279" s="9"/>
      <c r="Y1279" s="9"/>
      <c r="Z1279" s="9"/>
      <c r="AA1279" s="9"/>
      <c r="AB1279" s="9"/>
      <c r="AC1279" s="9"/>
      <c r="AD1279" s="9"/>
      <c r="AE1279" s="9"/>
      <c r="AF1279" s="9"/>
      <c r="AG1279" s="9"/>
      <c r="AH1279" s="9"/>
      <c r="AI1279" s="9"/>
      <c r="AJ1279" s="9"/>
      <c r="AK1279" s="9"/>
      <c r="AL1279" s="9"/>
      <c r="AM1279" s="9"/>
      <c r="AN1279" s="9"/>
      <c r="AO1279" s="9"/>
      <c r="AP1279" s="9"/>
      <c r="AQ1279" s="9"/>
      <c r="AR1279" s="9"/>
      <c r="AS1279" s="9"/>
      <c r="AT1279" s="9"/>
      <c r="AU1279" s="9"/>
      <c r="AV1279" s="9"/>
      <c r="AW1279" s="9"/>
      <c r="AX1279" s="9"/>
      <c r="AY1279" s="9"/>
      <c r="AZ1279" s="9"/>
      <c r="BA1279" s="9"/>
      <c r="BB1279" s="9"/>
      <c r="BC1279" s="9"/>
      <c r="BD1279" s="9"/>
      <c r="BE1279" s="9"/>
      <c r="BF1279" s="9"/>
      <c r="BG1279" s="9"/>
      <c r="BH1279" s="9"/>
      <c r="BI1279" s="9"/>
      <c r="BJ1279" s="9"/>
      <c r="BK1279" s="9"/>
      <c r="BL1279" s="9"/>
      <c r="BM1279" s="9"/>
      <c r="BN1279" s="9"/>
      <c r="BO1279" s="9"/>
      <c r="BP1279" s="9"/>
      <c r="BQ1279" s="9"/>
      <c r="BR1279" s="9"/>
      <c r="BS1279" s="9"/>
      <c r="BT1279" s="9"/>
      <c r="BU1279" s="9"/>
      <c r="BV1279" s="9"/>
      <c r="BW1279" s="9"/>
      <c r="BX1279" s="9"/>
      <c r="BY1279" s="9"/>
      <c r="BZ1279" s="9"/>
    </row>
    <row r="1280" spans="1:78">
      <c r="A1280" s="50">
        <f t="shared" si="79"/>
        <v>1269</v>
      </c>
      <c r="C1280" s="11" t="str">
        <f>IFERROR(INDEX('     2022    '!D:D,MATCH('Order Summary'!$A1280,'     2022    '!$AN:$AN,0)),"")</f>
        <v/>
      </c>
      <c r="D1280" s="11" t="str">
        <f>IFERROR(INDEX('     2022    '!C:C,MATCH('Order Summary'!$A1280,'     2022    '!$AN:$AN,0)),"")</f>
        <v/>
      </c>
      <c r="E1280" s="11" t="str">
        <f>IFERROR(INDEX('     2022    '!E:E,MATCH('Order Summary'!$A1280,'     2022    '!$AN:$AN,0)),"")</f>
        <v/>
      </c>
      <c r="F1280" s="96">
        <f>IFERROR(INDEX('     2022    '!AY:AY,MATCH($A1280,'     2022    '!$AN:$AN,0)),0)</f>
        <v>0</v>
      </c>
      <c r="G1280" s="180" t="str">
        <f>IFERROR(IF($O$3&gt;68,INDEX('     2022    '!I:I,MATCH($A1280,'     2022    '!$AN:$AN,0))*(1-'     2022    '!$BA$1),INDEX('     2022    '!I:I,MATCH($A1280,'     2022    '!$AN:$AN,0))),"")</f>
        <v/>
      </c>
      <c r="H1280" s="96">
        <f>IFERROR(INDEX('     2022    '!AZ:AZ,MATCH($A1280,'     2022    '!$AN:$AN,0)),0)</f>
        <v>0</v>
      </c>
      <c r="I1280" s="180" t="str">
        <f>IFERROR(IF($O$3&gt;68,INDEX('     2022    '!M:M,MATCH($A1280,'     2022    '!$AN:$AN,0))*(1-'     2022    '!$BA$1),INDEX('     2022    '!M:M,MATCH($A1280,'     2022    '!$AN:$AN,0))),"")</f>
        <v/>
      </c>
      <c r="J1280" s="181">
        <f t="shared" si="77"/>
        <v>0</v>
      </c>
      <c r="K1280" s="182" t="str">
        <f t="shared" si="78"/>
        <v/>
      </c>
      <c r="L1280" s="53"/>
      <c r="M1280" s="52" t="str">
        <f>IFERROR(INDEX('     2022    '!R:R,MATCH('Order Summary'!$A1280,'     2022    '!$AN:$AN,0)),"")</f>
        <v/>
      </c>
      <c r="N1280" s="52" t="str">
        <f>IFERROR(INDEX('     2022    '!V:V,MATCH('Order Summary'!$A1280,'     2022    '!$AN:$AN,0)),"")</f>
        <v/>
      </c>
      <c r="O1280" s="52" t="str">
        <f>IFERROR(INDEX('     2022    '!S:S,MATCH('Order Summary'!$A1280,'     2022    '!$AN:$AN,0)),"")</f>
        <v/>
      </c>
      <c r="P1280" s="96" t="str">
        <f t="shared" si="76"/>
        <v/>
      </c>
      <c r="R1280" s="9"/>
      <c r="S1280" s="9"/>
      <c r="T1280" s="9"/>
      <c r="U1280" s="9"/>
      <c r="V1280" s="9"/>
      <c r="W1280" s="9"/>
      <c r="X1280" s="9"/>
      <c r="Y1280" s="9"/>
      <c r="Z1280" s="9"/>
      <c r="AA1280" s="9"/>
      <c r="AB1280" s="9"/>
      <c r="AC1280" s="9"/>
      <c r="AD1280" s="9"/>
      <c r="AE1280" s="9"/>
      <c r="AF1280" s="9"/>
      <c r="AG1280" s="9"/>
      <c r="AH1280" s="9"/>
      <c r="AI1280" s="9"/>
      <c r="AJ1280" s="9"/>
      <c r="AK1280" s="9"/>
      <c r="AL1280" s="9"/>
      <c r="AM1280" s="9"/>
      <c r="AN1280" s="9"/>
      <c r="AO1280" s="9"/>
      <c r="AP1280" s="9"/>
      <c r="AQ1280" s="9"/>
      <c r="AR1280" s="9"/>
      <c r="AS1280" s="9"/>
      <c r="AT1280" s="9"/>
      <c r="AU1280" s="9"/>
      <c r="AV1280" s="9"/>
      <c r="AW1280" s="9"/>
      <c r="AX1280" s="9"/>
      <c r="AY1280" s="9"/>
      <c r="AZ1280" s="9"/>
      <c r="BA1280" s="9"/>
      <c r="BB1280" s="9"/>
      <c r="BC1280" s="9"/>
      <c r="BD1280" s="9"/>
      <c r="BE1280" s="9"/>
      <c r="BF1280" s="9"/>
      <c r="BG1280" s="9"/>
      <c r="BH1280" s="9"/>
      <c r="BI1280" s="9"/>
      <c r="BJ1280" s="9"/>
      <c r="BK1280" s="9"/>
      <c r="BL1280" s="9"/>
      <c r="BM1280" s="9"/>
      <c r="BN1280" s="9"/>
      <c r="BO1280" s="9"/>
      <c r="BP1280" s="9"/>
      <c r="BQ1280" s="9"/>
      <c r="BR1280" s="9"/>
      <c r="BS1280" s="9"/>
      <c r="BT1280" s="9"/>
      <c r="BU1280" s="9"/>
      <c r="BV1280" s="9"/>
      <c r="BW1280" s="9"/>
      <c r="BX1280" s="9"/>
      <c r="BY1280" s="9"/>
      <c r="BZ1280" s="9"/>
    </row>
    <row r="1281" spans="1:78">
      <c r="A1281" s="50">
        <f t="shared" si="79"/>
        <v>1270</v>
      </c>
      <c r="C1281" s="11" t="str">
        <f>IFERROR(INDEX('     2022    '!D:D,MATCH('Order Summary'!$A1281,'     2022    '!$AN:$AN,0)),"")</f>
        <v/>
      </c>
      <c r="D1281" s="11" t="str">
        <f>IFERROR(INDEX('     2022    '!C:C,MATCH('Order Summary'!$A1281,'     2022    '!$AN:$AN,0)),"")</f>
        <v/>
      </c>
      <c r="E1281" s="11" t="str">
        <f>IFERROR(INDEX('     2022    '!E:E,MATCH('Order Summary'!$A1281,'     2022    '!$AN:$AN,0)),"")</f>
        <v/>
      </c>
      <c r="F1281" s="96">
        <f>IFERROR(INDEX('     2022    '!AY:AY,MATCH($A1281,'     2022    '!$AN:$AN,0)),0)</f>
        <v>0</v>
      </c>
      <c r="G1281" s="180" t="str">
        <f>IFERROR(IF($O$3&gt;68,INDEX('     2022    '!I:I,MATCH($A1281,'     2022    '!$AN:$AN,0))*(1-'     2022    '!$BA$1),INDEX('     2022    '!I:I,MATCH($A1281,'     2022    '!$AN:$AN,0))),"")</f>
        <v/>
      </c>
      <c r="H1281" s="96">
        <f>IFERROR(INDEX('     2022    '!AZ:AZ,MATCH($A1281,'     2022    '!$AN:$AN,0)),0)</f>
        <v>0</v>
      </c>
      <c r="I1281" s="180" t="str">
        <f>IFERROR(IF($O$3&gt;68,INDEX('     2022    '!M:M,MATCH($A1281,'     2022    '!$AN:$AN,0))*(1-'     2022    '!$BA$1),INDEX('     2022    '!M:M,MATCH($A1281,'     2022    '!$AN:$AN,0))),"")</f>
        <v/>
      </c>
      <c r="J1281" s="181">
        <f t="shared" si="77"/>
        <v>0</v>
      </c>
      <c r="K1281" s="182" t="str">
        <f t="shared" si="78"/>
        <v/>
      </c>
      <c r="L1281" s="53"/>
      <c r="M1281" s="52" t="str">
        <f>IFERROR(INDEX('     2022    '!R:R,MATCH('Order Summary'!$A1281,'     2022    '!$AN:$AN,0)),"")</f>
        <v/>
      </c>
      <c r="N1281" s="52" t="str">
        <f>IFERROR(INDEX('     2022    '!V:V,MATCH('Order Summary'!$A1281,'     2022    '!$AN:$AN,0)),"")</f>
        <v/>
      </c>
      <c r="O1281" s="52" t="str">
        <f>IFERROR(INDEX('     2022    '!S:S,MATCH('Order Summary'!$A1281,'     2022    '!$AN:$AN,0)),"")</f>
        <v/>
      </c>
      <c r="P1281" s="96" t="str">
        <f t="shared" si="76"/>
        <v/>
      </c>
      <c r="R1281" s="9"/>
      <c r="S1281" s="9"/>
      <c r="T1281" s="9"/>
      <c r="U1281" s="9"/>
      <c r="V1281" s="9"/>
      <c r="W1281" s="9"/>
      <c r="X1281" s="9"/>
      <c r="Y1281" s="9"/>
      <c r="Z1281" s="9"/>
      <c r="AA1281" s="9"/>
      <c r="AB1281" s="9"/>
      <c r="AC1281" s="9"/>
      <c r="AD1281" s="9"/>
      <c r="AE1281" s="9"/>
      <c r="AF1281" s="9"/>
      <c r="AG1281" s="9"/>
      <c r="AH1281" s="9"/>
      <c r="AI1281" s="9"/>
      <c r="AJ1281" s="9"/>
      <c r="AK1281" s="9"/>
      <c r="AL1281" s="9"/>
      <c r="AM1281" s="9"/>
      <c r="AN1281" s="9"/>
      <c r="AO1281" s="9"/>
      <c r="AP1281" s="9"/>
      <c r="AQ1281" s="9"/>
      <c r="AR1281" s="9"/>
      <c r="AS1281" s="9"/>
      <c r="AT1281" s="9"/>
      <c r="AU1281" s="9"/>
      <c r="AV1281" s="9"/>
      <c r="AW1281" s="9"/>
      <c r="AX1281" s="9"/>
      <c r="AY1281" s="9"/>
      <c r="AZ1281" s="9"/>
      <c r="BA1281" s="9"/>
      <c r="BB1281" s="9"/>
      <c r="BC1281" s="9"/>
      <c r="BD1281" s="9"/>
      <c r="BE1281" s="9"/>
      <c r="BF1281" s="9"/>
      <c r="BG1281" s="9"/>
      <c r="BH1281" s="9"/>
      <c r="BI1281" s="9"/>
      <c r="BJ1281" s="9"/>
      <c r="BK1281" s="9"/>
      <c r="BL1281" s="9"/>
      <c r="BM1281" s="9"/>
      <c r="BN1281" s="9"/>
      <c r="BO1281" s="9"/>
      <c r="BP1281" s="9"/>
      <c r="BQ1281" s="9"/>
      <c r="BR1281" s="9"/>
      <c r="BS1281" s="9"/>
      <c r="BT1281" s="9"/>
      <c r="BU1281" s="9"/>
      <c r="BV1281" s="9"/>
      <c r="BW1281" s="9"/>
      <c r="BX1281" s="9"/>
      <c r="BY1281" s="9"/>
      <c r="BZ1281" s="9"/>
    </row>
    <row r="1282" spans="1:78">
      <c r="A1282" s="50">
        <f t="shared" si="79"/>
        <v>1271</v>
      </c>
      <c r="C1282" s="11" t="str">
        <f>IFERROR(INDEX('     2022    '!D:D,MATCH('Order Summary'!$A1282,'     2022    '!$AN:$AN,0)),"")</f>
        <v/>
      </c>
      <c r="D1282" s="11" t="str">
        <f>IFERROR(INDEX('     2022    '!C:C,MATCH('Order Summary'!$A1282,'     2022    '!$AN:$AN,0)),"")</f>
        <v/>
      </c>
      <c r="E1282" s="11" t="str">
        <f>IFERROR(INDEX('     2022    '!E:E,MATCH('Order Summary'!$A1282,'     2022    '!$AN:$AN,0)),"")</f>
        <v/>
      </c>
      <c r="F1282" s="96">
        <f>IFERROR(INDEX('     2022    '!AY:AY,MATCH($A1282,'     2022    '!$AN:$AN,0)),0)</f>
        <v>0</v>
      </c>
      <c r="G1282" s="180" t="str">
        <f>IFERROR(IF($O$3&gt;68,INDEX('     2022    '!I:I,MATCH($A1282,'     2022    '!$AN:$AN,0))*(1-'     2022    '!$BA$1),INDEX('     2022    '!I:I,MATCH($A1282,'     2022    '!$AN:$AN,0))),"")</f>
        <v/>
      </c>
      <c r="H1282" s="96">
        <f>IFERROR(INDEX('     2022    '!AZ:AZ,MATCH($A1282,'     2022    '!$AN:$AN,0)),0)</f>
        <v>0</v>
      </c>
      <c r="I1282" s="180" t="str">
        <f>IFERROR(IF($O$3&gt;68,INDEX('     2022    '!M:M,MATCH($A1282,'     2022    '!$AN:$AN,0))*(1-'     2022    '!$BA$1),INDEX('     2022    '!M:M,MATCH($A1282,'     2022    '!$AN:$AN,0))),"")</f>
        <v/>
      </c>
      <c r="J1282" s="181">
        <f t="shared" si="77"/>
        <v>0</v>
      </c>
      <c r="K1282" s="182" t="str">
        <f t="shared" si="78"/>
        <v/>
      </c>
      <c r="L1282" s="53"/>
      <c r="M1282" s="52" t="str">
        <f>IFERROR(INDEX('     2022    '!R:R,MATCH('Order Summary'!$A1282,'     2022    '!$AN:$AN,0)),"")</f>
        <v/>
      </c>
      <c r="N1282" s="52" t="str">
        <f>IFERROR(INDEX('     2022    '!V:V,MATCH('Order Summary'!$A1282,'     2022    '!$AN:$AN,0)),"")</f>
        <v/>
      </c>
      <c r="O1282" s="52" t="str">
        <f>IFERROR(INDEX('     2022    '!S:S,MATCH('Order Summary'!$A1282,'     2022    '!$AN:$AN,0)),"")</f>
        <v/>
      </c>
      <c r="P1282" s="96" t="str">
        <f t="shared" si="76"/>
        <v/>
      </c>
      <c r="R1282" s="9"/>
      <c r="S1282" s="9"/>
      <c r="T1282" s="9"/>
      <c r="U1282" s="9"/>
      <c r="V1282" s="9"/>
      <c r="W1282" s="9"/>
      <c r="X1282" s="9"/>
      <c r="Y1282" s="9"/>
      <c r="Z1282" s="9"/>
      <c r="AA1282" s="9"/>
      <c r="AB1282" s="9"/>
      <c r="AC1282" s="9"/>
      <c r="AD1282" s="9"/>
      <c r="AE1282" s="9"/>
      <c r="AF1282" s="9"/>
      <c r="AG1282" s="9"/>
      <c r="AH1282" s="9"/>
      <c r="AI1282" s="9"/>
      <c r="AJ1282" s="9"/>
      <c r="AK1282" s="9"/>
      <c r="AL1282" s="9"/>
      <c r="AM1282" s="9"/>
      <c r="AN1282" s="9"/>
      <c r="AO1282" s="9"/>
      <c r="AP1282" s="9"/>
      <c r="AQ1282" s="9"/>
      <c r="AR1282" s="9"/>
      <c r="AS1282" s="9"/>
      <c r="AT1282" s="9"/>
      <c r="AU1282" s="9"/>
      <c r="AV1282" s="9"/>
      <c r="AW1282" s="9"/>
      <c r="AX1282" s="9"/>
      <c r="AY1282" s="9"/>
      <c r="AZ1282" s="9"/>
      <c r="BA1282" s="9"/>
      <c r="BB1282" s="9"/>
      <c r="BC1282" s="9"/>
      <c r="BD1282" s="9"/>
      <c r="BE1282" s="9"/>
      <c r="BF1282" s="9"/>
      <c r="BG1282" s="9"/>
      <c r="BH1282" s="9"/>
      <c r="BI1282" s="9"/>
      <c r="BJ1282" s="9"/>
      <c r="BK1282" s="9"/>
      <c r="BL1282" s="9"/>
      <c r="BM1282" s="9"/>
      <c r="BN1282" s="9"/>
      <c r="BO1282" s="9"/>
      <c r="BP1282" s="9"/>
      <c r="BQ1282" s="9"/>
      <c r="BR1282" s="9"/>
      <c r="BS1282" s="9"/>
      <c r="BT1282" s="9"/>
      <c r="BU1282" s="9"/>
      <c r="BV1282" s="9"/>
      <c r="BW1282" s="9"/>
      <c r="BX1282" s="9"/>
      <c r="BY1282" s="9"/>
      <c r="BZ1282" s="9"/>
    </row>
    <row r="1283" spans="1:78">
      <c r="A1283" s="50">
        <f t="shared" si="79"/>
        <v>1272</v>
      </c>
      <c r="C1283" s="11" t="str">
        <f>IFERROR(INDEX('     2022    '!D:D,MATCH('Order Summary'!$A1283,'     2022    '!$AN:$AN,0)),"")</f>
        <v/>
      </c>
      <c r="D1283" s="11" t="str">
        <f>IFERROR(INDEX('     2022    '!C:C,MATCH('Order Summary'!$A1283,'     2022    '!$AN:$AN,0)),"")</f>
        <v/>
      </c>
      <c r="E1283" s="11" t="str">
        <f>IFERROR(INDEX('     2022    '!E:E,MATCH('Order Summary'!$A1283,'     2022    '!$AN:$AN,0)),"")</f>
        <v/>
      </c>
      <c r="F1283" s="96">
        <f>IFERROR(INDEX('     2022    '!AY:AY,MATCH($A1283,'     2022    '!$AN:$AN,0)),0)</f>
        <v>0</v>
      </c>
      <c r="G1283" s="180" t="str">
        <f>IFERROR(IF($O$3&gt;68,INDEX('     2022    '!I:I,MATCH($A1283,'     2022    '!$AN:$AN,0))*(1-'     2022    '!$BA$1),INDEX('     2022    '!I:I,MATCH($A1283,'     2022    '!$AN:$AN,0))),"")</f>
        <v/>
      </c>
      <c r="H1283" s="96">
        <f>IFERROR(INDEX('     2022    '!AZ:AZ,MATCH($A1283,'     2022    '!$AN:$AN,0)),0)</f>
        <v>0</v>
      </c>
      <c r="I1283" s="180" t="str">
        <f>IFERROR(IF($O$3&gt;68,INDEX('     2022    '!M:M,MATCH($A1283,'     2022    '!$AN:$AN,0))*(1-'     2022    '!$BA$1),INDEX('     2022    '!M:M,MATCH($A1283,'     2022    '!$AN:$AN,0))),"")</f>
        <v/>
      </c>
      <c r="J1283" s="181">
        <f t="shared" si="77"/>
        <v>0</v>
      </c>
      <c r="K1283" s="182" t="str">
        <f t="shared" si="78"/>
        <v/>
      </c>
      <c r="L1283" s="53"/>
      <c r="M1283" s="52" t="str">
        <f>IFERROR(INDEX('     2022    '!R:R,MATCH('Order Summary'!$A1283,'     2022    '!$AN:$AN,0)),"")</f>
        <v/>
      </c>
      <c r="N1283" s="52" t="str">
        <f>IFERROR(INDEX('     2022    '!V:V,MATCH('Order Summary'!$A1283,'     2022    '!$AN:$AN,0)),"")</f>
        <v/>
      </c>
      <c r="O1283" s="52" t="str">
        <f>IFERROR(INDEX('     2022    '!S:S,MATCH('Order Summary'!$A1283,'     2022    '!$AN:$AN,0)),"")</f>
        <v/>
      </c>
      <c r="P1283" s="96" t="str">
        <f t="shared" si="76"/>
        <v/>
      </c>
      <c r="R1283" s="9"/>
      <c r="S1283" s="9"/>
      <c r="T1283" s="9"/>
      <c r="U1283" s="9"/>
      <c r="V1283" s="9"/>
      <c r="W1283" s="9"/>
      <c r="X1283" s="9"/>
      <c r="Y1283" s="9"/>
      <c r="Z1283" s="9"/>
      <c r="AA1283" s="9"/>
      <c r="AB1283" s="9"/>
      <c r="AC1283" s="9"/>
      <c r="AD1283" s="9"/>
      <c r="AE1283" s="9"/>
      <c r="AF1283" s="9"/>
      <c r="AG1283" s="9"/>
      <c r="AH1283" s="9"/>
      <c r="AI1283" s="9"/>
      <c r="AJ1283" s="9"/>
      <c r="AK1283" s="9"/>
      <c r="AL1283" s="9"/>
      <c r="AM1283" s="9"/>
      <c r="AN1283" s="9"/>
      <c r="AO1283" s="9"/>
      <c r="AP1283" s="9"/>
      <c r="AQ1283" s="9"/>
      <c r="AR1283" s="9"/>
      <c r="AS1283" s="9"/>
      <c r="AT1283" s="9"/>
      <c r="AU1283" s="9"/>
      <c r="AV1283" s="9"/>
      <c r="AW1283" s="9"/>
      <c r="AX1283" s="9"/>
      <c r="AY1283" s="9"/>
      <c r="AZ1283" s="9"/>
      <c r="BA1283" s="9"/>
      <c r="BB1283" s="9"/>
      <c r="BC1283" s="9"/>
      <c r="BD1283" s="9"/>
      <c r="BE1283" s="9"/>
      <c r="BF1283" s="9"/>
      <c r="BG1283" s="9"/>
      <c r="BH1283" s="9"/>
      <c r="BI1283" s="9"/>
      <c r="BJ1283" s="9"/>
      <c r="BK1283" s="9"/>
      <c r="BL1283" s="9"/>
      <c r="BM1283" s="9"/>
      <c r="BN1283" s="9"/>
      <c r="BO1283" s="9"/>
      <c r="BP1283" s="9"/>
      <c r="BQ1283" s="9"/>
      <c r="BR1283" s="9"/>
      <c r="BS1283" s="9"/>
      <c r="BT1283" s="9"/>
      <c r="BU1283" s="9"/>
      <c r="BV1283" s="9"/>
      <c r="BW1283" s="9"/>
      <c r="BX1283" s="9"/>
      <c r="BY1283" s="9"/>
      <c r="BZ1283" s="9"/>
    </row>
    <row r="1284" spans="1:78">
      <c r="A1284" s="50">
        <f t="shared" si="79"/>
        <v>1273</v>
      </c>
      <c r="C1284" s="11" t="str">
        <f>IFERROR(INDEX('     2022    '!D:D,MATCH('Order Summary'!$A1284,'     2022    '!$AN:$AN,0)),"")</f>
        <v/>
      </c>
      <c r="D1284" s="11" t="str">
        <f>IFERROR(INDEX('     2022    '!C:C,MATCH('Order Summary'!$A1284,'     2022    '!$AN:$AN,0)),"")</f>
        <v/>
      </c>
      <c r="E1284" s="11" t="str">
        <f>IFERROR(INDEX('     2022    '!E:E,MATCH('Order Summary'!$A1284,'     2022    '!$AN:$AN,0)),"")</f>
        <v/>
      </c>
      <c r="F1284" s="96">
        <f>IFERROR(INDEX('     2022    '!AY:AY,MATCH($A1284,'     2022    '!$AN:$AN,0)),0)</f>
        <v>0</v>
      </c>
      <c r="G1284" s="180" t="str">
        <f>IFERROR(IF($O$3&gt;68,INDEX('     2022    '!I:I,MATCH($A1284,'     2022    '!$AN:$AN,0))*(1-'     2022    '!$BA$1),INDEX('     2022    '!I:I,MATCH($A1284,'     2022    '!$AN:$AN,0))),"")</f>
        <v/>
      </c>
      <c r="H1284" s="96">
        <f>IFERROR(INDEX('     2022    '!AZ:AZ,MATCH($A1284,'     2022    '!$AN:$AN,0)),0)</f>
        <v>0</v>
      </c>
      <c r="I1284" s="180" t="str">
        <f>IFERROR(IF($O$3&gt;68,INDEX('     2022    '!M:M,MATCH($A1284,'     2022    '!$AN:$AN,0))*(1-'     2022    '!$BA$1),INDEX('     2022    '!M:M,MATCH($A1284,'     2022    '!$AN:$AN,0))),"")</f>
        <v/>
      </c>
      <c r="J1284" s="181">
        <f t="shared" si="77"/>
        <v>0</v>
      </c>
      <c r="K1284" s="182" t="str">
        <f t="shared" si="78"/>
        <v/>
      </c>
      <c r="L1284" s="53"/>
      <c r="M1284" s="52" t="str">
        <f>IFERROR(INDEX('     2022    '!R:R,MATCH('Order Summary'!$A1284,'     2022    '!$AN:$AN,0)),"")</f>
        <v/>
      </c>
      <c r="N1284" s="52" t="str">
        <f>IFERROR(INDEX('     2022    '!V:V,MATCH('Order Summary'!$A1284,'     2022    '!$AN:$AN,0)),"")</f>
        <v/>
      </c>
      <c r="O1284" s="52" t="str">
        <f>IFERROR(INDEX('     2022    '!S:S,MATCH('Order Summary'!$A1284,'     2022    '!$AN:$AN,0)),"")</f>
        <v/>
      </c>
      <c r="P1284" s="96" t="str">
        <f t="shared" si="76"/>
        <v/>
      </c>
      <c r="R1284" s="9"/>
      <c r="S1284" s="9"/>
      <c r="T1284" s="9"/>
      <c r="U1284" s="9"/>
      <c r="V1284" s="9"/>
      <c r="W1284" s="9"/>
      <c r="X1284" s="9"/>
      <c r="Y1284" s="9"/>
      <c r="Z1284" s="9"/>
      <c r="AA1284" s="9"/>
      <c r="AB1284" s="9"/>
      <c r="AC1284" s="9"/>
      <c r="AD1284" s="9"/>
      <c r="AE1284" s="9"/>
      <c r="AF1284" s="9"/>
      <c r="AG1284" s="9"/>
      <c r="AH1284" s="9"/>
      <c r="AI1284" s="9"/>
      <c r="AJ1284" s="9"/>
      <c r="AK1284" s="9"/>
      <c r="AL1284" s="9"/>
      <c r="AM1284" s="9"/>
      <c r="AN1284" s="9"/>
      <c r="AO1284" s="9"/>
      <c r="AP1284" s="9"/>
      <c r="AQ1284" s="9"/>
      <c r="AR1284" s="9"/>
      <c r="AS1284" s="9"/>
      <c r="AT1284" s="9"/>
      <c r="AU1284" s="9"/>
      <c r="AV1284" s="9"/>
      <c r="AW1284" s="9"/>
      <c r="AX1284" s="9"/>
      <c r="AY1284" s="9"/>
      <c r="AZ1284" s="9"/>
      <c r="BA1284" s="9"/>
      <c r="BB1284" s="9"/>
      <c r="BC1284" s="9"/>
      <c r="BD1284" s="9"/>
      <c r="BE1284" s="9"/>
      <c r="BF1284" s="9"/>
      <c r="BG1284" s="9"/>
      <c r="BH1284" s="9"/>
      <c r="BI1284" s="9"/>
      <c r="BJ1284" s="9"/>
      <c r="BK1284" s="9"/>
      <c r="BL1284" s="9"/>
      <c r="BM1284" s="9"/>
      <c r="BN1284" s="9"/>
      <c r="BO1284" s="9"/>
      <c r="BP1284" s="9"/>
      <c r="BQ1284" s="9"/>
      <c r="BR1284" s="9"/>
      <c r="BS1284" s="9"/>
      <c r="BT1284" s="9"/>
      <c r="BU1284" s="9"/>
      <c r="BV1284" s="9"/>
      <c r="BW1284" s="9"/>
      <c r="BX1284" s="9"/>
      <c r="BY1284" s="9"/>
      <c r="BZ1284" s="9"/>
    </row>
    <row r="1285" spans="1:78">
      <c r="A1285" s="50">
        <f t="shared" si="79"/>
        <v>1274</v>
      </c>
      <c r="C1285" s="11" t="str">
        <f>IFERROR(INDEX('     2022    '!D:D,MATCH('Order Summary'!$A1285,'     2022    '!$AN:$AN,0)),"")</f>
        <v/>
      </c>
      <c r="D1285" s="11" t="str">
        <f>IFERROR(INDEX('     2022    '!C:C,MATCH('Order Summary'!$A1285,'     2022    '!$AN:$AN,0)),"")</f>
        <v/>
      </c>
      <c r="E1285" s="11" t="str">
        <f>IFERROR(INDEX('     2022    '!E:E,MATCH('Order Summary'!$A1285,'     2022    '!$AN:$AN,0)),"")</f>
        <v/>
      </c>
      <c r="F1285" s="96">
        <f>IFERROR(INDEX('     2022    '!AY:AY,MATCH($A1285,'     2022    '!$AN:$AN,0)),0)</f>
        <v>0</v>
      </c>
      <c r="G1285" s="180" t="str">
        <f>IFERROR(IF($O$3&gt;68,INDEX('     2022    '!I:I,MATCH($A1285,'     2022    '!$AN:$AN,0))*(1-'     2022    '!$BA$1),INDEX('     2022    '!I:I,MATCH($A1285,'     2022    '!$AN:$AN,0))),"")</f>
        <v/>
      </c>
      <c r="H1285" s="96">
        <f>IFERROR(INDEX('     2022    '!AZ:AZ,MATCH($A1285,'     2022    '!$AN:$AN,0)),0)</f>
        <v>0</v>
      </c>
      <c r="I1285" s="180" t="str">
        <f>IFERROR(IF($O$3&gt;68,INDEX('     2022    '!M:M,MATCH($A1285,'     2022    '!$AN:$AN,0))*(1-'     2022    '!$BA$1),INDEX('     2022    '!M:M,MATCH($A1285,'     2022    '!$AN:$AN,0))),"")</f>
        <v/>
      </c>
      <c r="J1285" s="181">
        <f t="shared" si="77"/>
        <v>0</v>
      </c>
      <c r="K1285" s="182" t="str">
        <f t="shared" si="78"/>
        <v/>
      </c>
      <c r="L1285" s="53"/>
      <c r="M1285" s="52" t="str">
        <f>IFERROR(INDEX('     2022    '!R:R,MATCH('Order Summary'!$A1285,'     2022    '!$AN:$AN,0)),"")</f>
        <v/>
      </c>
      <c r="N1285" s="52" t="str">
        <f>IFERROR(INDEX('     2022    '!V:V,MATCH('Order Summary'!$A1285,'     2022    '!$AN:$AN,0)),"")</f>
        <v/>
      </c>
      <c r="O1285" s="52" t="str">
        <f>IFERROR(INDEX('     2022    '!S:S,MATCH('Order Summary'!$A1285,'     2022    '!$AN:$AN,0)),"")</f>
        <v/>
      </c>
      <c r="P1285" s="96" t="str">
        <f t="shared" si="76"/>
        <v/>
      </c>
      <c r="R1285" s="9"/>
      <c r="S1285" s="9"/>
      <c r="T1285" s="9"/>
      <c r="U1285" s="9"/>
      <c r="V1285" s="9"/>
      <c r="W1285" s="9"/>
      <c r="X1285" s="9"/>
      <c r="Y1285" s="9"/>
      <c r="Z1285" s="9"/>
      <c r="AA1285" s="9"/>
      <c r="AB1285" s="9"/>
      <c r="AC1285" s="9"/>
      <c r="AD1285" s="9"/>
      <c r="AE1285" s="9"/>
      <c r="AF1285" s="9"/>
      <c r="AG1285" s="9"/>
      <c r="AH1285" s="9"/>
      <c r="AI1285" s="9"/>
      <c r="AJ1285" s="9"/>
      <c r="AK1285" s="9"/>
      <c r="AL1285" s="9"/>
      <c r="AM1285" s="9"/>
      <c r="AN1285" s="9"/>
      <c r="AO1285" s="9"/>
      <c r="AP1285" s="9"/>
      <c r="AQ1285" s="9"/>
      <c r="AR1285" s="9"/>
      <c r="AS1285" s="9"/>
      <c r="AT1285" s="9"/>
      <c r="AU1285" s="9"/>
      <c r="AV1285" s="9"/>
      <c r="AW1285" s="9"/>
      <c r="AX1285" s="9"/>
      <c r="AY1285" s="9"/>
      <c r="AZ1285" s="9"/>
      <c r="BA1285" s="9"/>
      <c r="BB1285" s="9"/>
      <c r="BC1285" s="9"/>
      <c r="BD1285" s="9"/>
      <c r="BE1285" s="9"/>
      <c r="BF1285" s="9"/>
      <c r="BG1285" s="9"/>
      <c r="BH1285" s="9"/>
      <c r="BI1285" s="9"/>
      <c r="BJ1285" s="9"/>
      <c r="BK1285" s="9"/>
      <c r="BL1285" s="9"/>
      <c r="BM1285" s="9"/>
      <c r="BN1285" s="9"/>
      <c r="BO1285" s="9"/>
      <c r="BP1285" s="9"/>
      <c r="BQ1285" s="9"/>
      <c r="BR1285" s="9"/>
      <c r="BS1285" s="9"/>
      <c r="BT1285" s="9"/>
      <c r="BU1285" s="9"/>
      <c r="BV1285" s="9"/>
      <c r="BW1285" s="9"/>
      <c r="BX1285" s="9"/>
      <c r="BY1285" s="9"/>
      <c r="BZ1285" s="9"/>
    </row>
    <row r="1286" spans="1:78">
      <c r="A1286" s="50">
        <f t="shared" si="79"/>
        <v>1275</v>
      </c>
      <c r="C1286" s="11" t="str">
        <f>IFERROR(INDEX('     2022    '!D:D,MATCH('Order Summary'!$A1286,'     2022    '!$AN:$AN,0)),"")</f>
        <v/>
      </c>
      <c r="D1286" s="11" t="str">
        <f>IFERROR(INDEX('     2022    '!C:C,MATCH('Order Summary'!$A1286,'     2022    '!$AN:$AN,0)),"")</f>
        <v/>
      </c>
      <c r="E1286" s="11" t="str">
        <f>IFERROR(INDEX('     2022    '!E:E,MATCH('Order Summary'!$A1286,'     2022    '!$AN:$AN,0)),"")</f>
        <v/>
      </c>
      <c r="F1286" s="96">
        <f>IFERROR(INDEX('     2022    '!AY:AY,MATCH($A1286,'     2022    '!$AN:$AN,0)),0)</f>
        <v>0</v>
      </c>
      <c r="G1286" s="180" t="str">
        <f>IFERROR(IF($O$3&gt;68,INDEX('     2022    '!I:I,MATCH($A1286,'     2022    '!$AN:$AN,0))*(1-'     2022    '!$BA$1),INDEX('     2022    '!I:I,MATCH($A1286,'     2022    '!$AN:$AN,0))),"")</f>
        <v/>
      </c>
      <c r="H1286" s="96">
        <f>IFERROR(INDEX('     2022    '!AZ:AZ,MATCH($A1286,'     2022    '!$AN:$AN,0)),0)</f>
        <v>0</v>
      </c>
      <c r="I1286" s="180" t="str">
        <f>IFERROR(IF($O$3&gt;68,INDEX('     2022    '!M:M,MATCH($A1286,'     2022    '!$AN:$AN,0))*(1-'     2022    '!$BA$1),INDEX('     2022    '!M:M,MATCH($A1286,'     2022    '!$AN:$AN,0))),"")</f>
        <v/>
      </c>
      <c r="J1286" s="181">
        <f t="shared" si="77"/>
        <v>0</v>
      </c>
      <c r="K1286" s="182" t="str">
        <f t="shared" si="78"/>
        <v/>
      </c>
      <c r="L1286" s="53"/>
      <c r="M1286" s="52" t="str">
        <f>IFERROR(INDEX('     2022    '!R:R,MATCH('Order Summary'!$A1286,'     2022    '!$AN:$AN,0)),"")</f>
        <v/>
      </c>
      <c r="N1286" s="52" t="str">
        <f>IFERROR(INDEX('     2022    '!V:V,MATCH('Order Summary'!$A1286,'     2022    '!$AN:$AN,0)),"")</f>
        <v/>
      </c>
      <c r="O1286" s="52" t="str">
        <f>IFERROR(INDEX('     2022    '!S:S,MATCH('Order Summary'!$A1286,'     2022    '!$AN:$AN,0)),"")</f>
        <v/>
      </c>
      <c r="P1286" s="96" t="str">
        <f t="shared" si="76"/>
        <v/>
      </c>
      <c r="R1286" s="9"/>
      <c r="S1286" s="9"/>
      <c r="T1286" s="9"/>
      <c r="U1286" s="9"/>
      <c r="V1286" s="9"/>
      <c r="W1286" s="9"/>
      <c r="X1286" s="9"/>
      <c r="Y1286" s="9"/>
      <c r="Z1286" s="9"/>
      <c r="AA1286" s="9"/>
      <c r="AB1286" s="9"/>
      <c r="AC1286" s="9"/>
      <c r="AD1286" s="9"/>
      <c r="AE1286" s="9"/>
      <c r="AF1286" s="9"/>
      <c r="AG1286" s="9"/>
      <c r="AH1286" s="9"/>
      <c r="AI1286" s="9"/>
      <c r="AJ1286" s="9"/>
      <c r="AK1286" s="9"/>
      <c r="AL1286" s="9"/>
      <c r="AM1286" s="9"/>
      <c r="AN1286" s="9"/>
      <c r="AO1286" s="9"/>
      <c r="AP1286" s="9"/>
      <c r="AQ1286" s="9"/>
      <c r="AR1286" s="9"/>
      <c r="AS1286" s="9"/>
      <c r="AT1286" s="9"/>
      <c r="AU1286" s="9"/>
      <c r="AV1286" s="9"/>
      <c r="AW1286" s="9"/>
      <c r="AX1286" s="9"/>
      <c r="AY1286" s="9"/>
      <c r="AZ1286" s="9"/>
      <c r="BA1286" s="9"/>
      <c r="BB1286" s="9"/>
      <c r="BC1286" s="9"/>
      <c r="BD1286" s="9"/>
      <c r="BE1286" s="9"/>
      <c r="BF1286" s="9"/>
      <c r="BG1286" s="9"/>
      <c r="BH1286" s="9"/>
      <c r="BI1286" s="9"/>
      <c r="BJ1286" s="9"/>
      <c r="BK1286" s="9"/>
      <c r="BL1286" s="9"/>
      <c r="BM1286" s="9"/>
      <c r="BN1286" s="9"/>
      <c r="BO1286" s="9"/>
      <c r="BP1286" s="9"/>
      <c r="BQ1286" s="9"/>
      <c r="BR1286" s="9"/>
      <c r="BS1286" s="9"/>
      <c r="BT1286" s="9"/>
      <c r="BU1286" s="9"/>
      <c r="BV1286" s="9"/>
      <c r="BW1286" s="9"/>
      <c r="BX1286" s="9"/>
      <c r="BY1286" s="9"/>
      <c r="BZ1286" s="9"/>
    </row>
    <row r="1287" spans="1:78">
      <c r="A1287" s="50">
        <f t="shared" si="79"/>
        <v>1276</v>
      </c>
      <c r="C1287" s="11" t="str">
        <f>IFERROR(INDEX('     2022    '!D:D,MATCH('Order Summary'!$A1287,'     2022    '!$AN:$AN,0)),"")</f>
        <v/>
      </c>
      <c r="D1287" s="11" t="str">
        <f>IFERROR(INDEX('     2022    '!C:C,MATCH('Order Summary'!$A1287,'     2022    '!$AN:$AN,0)),"")</f>
        <v/>
      </c>
      <c r="E1287" s="11" t="str">
        <f>IFERROR(INDEX('     2022    '!E:E,MATCH('Order Summary'!$A1287,'     2022    '!$AN:$AN,0)),"")</f>
        <v/>
      </c>
      <c r="F1287" s="96">
        <f>IFERROR(INDEX('     2022    '!AY:AY,MATCH($A1287,'     2022    '!$AN:$AN,0)),0)</f>
        <v>0</v>
      </c>
      <c r="G1287" s="180" t="str">
        <f>IFERROR(IF($O$3&gt;68,INDEX('     2022    '!I:I,MATCH($A1287,'     2022    '!$AN:$AN,0))*(1-'     2022    '!$BA$1),INDEX('     2022    '!I:I,MATCH($A1287,'     2022    '!$AN:$AN,0))),"")</f>
        <v/>
      </c>
      <c r="H1287" s="96">
        <f>IFERROR(INDEX('     2022    '!AZ:AZ,MATCH($A1287,'     2022    '!$AN:$AN,0)),0)</f>
        <v>0</v>
      </c>
      <c r="I1287" s="180" t="str">
        <f>IFERROR(IF($O$3&gt;68,INDEX('     2022    '!M:M,MATCH($A1287,'     2022    '!$AN:$AN,0))*(1-'     2022    '!$BA$1),INDEX('     2022    '!M:M,MATCH($A1287,'     2022    '!$AN:$AN,0))),"")</f>
        <v/>
      </c>
      <c r="J1287" s="181">
        <f t="shared" si="77"/>
        <v>0</v>
      </c>
      <c r="K1287" s="182" t="str">
        <f t="shared" si="78"/>
        <v/>
      </c>
      <c r="L1287" s="53"/>
      <c r="M1287" s="52" t="str">
        <f>IFERROR(INDEX('     2022    '!R:R,MATCH('Order Summary'!$A1287,'     2022    '!$AN:$AN,0)),"")</f>
        <v/>
      </c>
      <c r="N1287" s="52" t="str">
        <f>IFERROR(INDEX('     2022    '!V:V,MATCH('Order Summary'!$A1287,'     2022    '!$AN:$AN,0)),"")</f>
        <v/>
      </c>
      <c r="O1287" s="52" t="str">
        <f>IFERROR(INDEX('     2022    '!S:S,MATCH('Order Summary'!$A1287,'     2022    '!$AN:$AN,0)),"")</f>
        <v/>
      </c>
      <c r="P1287" s="96" t="str">
        <f t="shared" si="76"/>
        <v/>
      </c>
      <c r="R1287" s="9"/>
      <c r="S1287" s="9"/>
      <c r="T1287" s="9"/>
      <c r="U1287" s="9"/>
      <c r="V1287" s="9"/>
      <c r="W1287" s="9"/>
      <c r="X1287" s="9"/>
      <c r="Y1287" s="9"/>
      <c r="Z1287" s="9"/>
      <c r="AA1287" s="9"/>
      <c r="AB1287" s="9"/>
      <c r="AC1287" s="9"/>
      <c r="AD1287" s="9"/>
      <c r="AE1287" s="9"/>
      <c r="AF1287" s="9"/>
      <c r="AG1287" s="9"/>
      <c r="AH1287" s="9"/>
      <c r="AI1287" s="9"/>
      <c r="AJ1287" s="9"/>
      <c r="AK1287" s="9"/>
      <c r="AL1287" s="9"/>
      <c r="AM1287" s="9"/>
      <c r="AN1287" s="9"/>
      <c r="AO1287" s="9"/>
      <c r="AP1287" s="9"/>
      <c r="AQ1287" s="9"/>
      <c r="AR1287" s="9"/>
      <c r="AS1287" s="9"/>
      <c r="AT1287" s="9"/>
      <c r="AU1287" s="9"/>
      <c r="AV1287" s="9"/>
      <c r="AW1287" s="9"/>
      <c r="AX1287" s="9"/>
      <c r="AY1287" s="9"/>
      <c r="AZ1287" s="9"/>
      <c r="BA1287" s="9"/>
      <c r="BB1287" s="9"/>
      <c r="BC1287" s="9"/>
      <c r="BD1287" s="9"/>
      <c r="BE1287" s="9"/>
      <c r="BF1287" s="9"/>
      <c r="BG1287" s="9"/>
      <c r="BH1287" s="9"/>
      <c r="BI1287" s="9"/>
      <c r="BJ1287" s="9"/>
      <c r="BK1287" s="9"/>
      <c r="BL1287" s="9"/>
      <c r="BM1287" s="9"/>
      <c r="BN1287" s="9"/>
      <c r="BO1287" s="9"/>
      <c r="BP1287" s="9"/>
      <c r="BQ1287" s="9"/>
      <c r="BR1287" s="9"/>
      <c r="BS1287" s="9"/>
      <c r="BT1287" s="9"/>
      <c r="BU1287" s="9"/>
      <c r="BV1287" s="9"/>
      <c r="BW1287" s="9"/>
      <c r="BX1287" s="9"/>
      <c r="BY1287" s="9"/>
      <c r="BZ1287" s="9"/>
    </row>
    <row r="1288" spans="1:78">
      <c r="A1288" s="50">
        <f t="shared" si="79"/>
        <v>1277</v>
      </c>
      <c r="C1288" s="11" t="str">
        <f>IFERROR(INDEX('     2022    '!D:D,MATCH('Order Summary'!$A1288,'     2022    '!$AN:$AN,0)),"")</f>
        <v/>
      </c>
      <c r="D1288" s="11" t="str">
        <f>IFERROR(INDEX('     2022    '!C:C,MATCH('Order Summary'!$A1288,'     2022    '!$AN:$AN,0)),"")</f>
        <v/>
      </c>
      <c r="E1288" s="11" t="str">
        <f>IFERROR(INDEX('     2022    '!E:E,MATCH('Order Summary'!$A1288,'     2022    '!$AN:$AN,0)),"")</f>
        <v/>
      </c>
      <c r="F1288" s="96">
        <f>IFERROR(INDEX('     2022    '!AY:AY,MATCH($A1288,'     2022    '!$AN:$AN,0)),0)</f>
        <v>0</v>
      </c>
      <c r="G1288" s="180" t="str">
        <f>IFERROR(IF($O$3&gt;68,INDEX('     2022    '!I:I,MATCH($A1288,'     2022    '!$AN:$AN,0))*(1-'     2022    '!$BA$1),INDEX('     2022    '!I:I,MATCH($A1288,'     2022    '!$AN:$AN,0))),"")</f>
        <v/>
      </c>
      <c r="H1288" s="96">
        <f>IFERROR(INDEX('     2022    '!AZ:AZ,MATCH($A1288,'     2022    '!$AN:$AN,0)),0)</f>
        <v>0</v>
      </c>
      <c r="I1288" s="180" t="str">
        <f>IFERROR(IF($O$3&gt;68,INDEX('     2022    '!M:M,MATCH($A1288,'     2022    '!$AN:$AN,0))*(1-'     2022    '!$BA$1),INDEX('     2022    '!M:M,MATCH($A1288,'     2022    '!$AN:$AN,0))),"")</f>
        <v/>
      </c>
      <c r="J1288" s="181">
        <f t="shared" si="77"/>
        <v>0</v>
      </c>
      <c r="K1288" s="182" t="str">
        <f t="shared" si="78"/>
        <v/>
      </c>
      <c r="L1288" s="53"/>
      <c r="M1288" s="52" t="str">
        <f>IFERROR(INDEX('     2022    '!R:R,MATCH('Order Summary'!$A1288,'     2022    '!$AN:$AN,0)),"")</f>
        <v/>
      </c>
      <c r="N1288" s="52" t="str">
        <f>IFERROR(INDEX('     2022    '!V:V,MATCH('Order Summary'!$A1288,'     2022    '!$AN:$AN,0)),"")</f>
        <v/>
      </c>
      <c r="O1288" s="52" t="str">
        <f>IFERROR(INDEX('     2022    '!S:S,MATCH('Order Summary'!$A1288,'     2022    '!$AN:$AN,0)),"")</f>
        <v/>
      </c>
      <c r="P1288" s="96" t="str">
        <f t="shared" si="76"/>
        <v/>
      </c>
      <c r="R1288" s="9"/>
      <c r="S1288" s="9"/>
      <c r="T1288" s="9"/>
      <c r="U1288" s="9"/>
      <c r="V1288" s="9"/>
      <c r="W1288" s="9"/>
      <c r="X1288" s="9"/>
      <c r="Y1288" s="9"/>
      <c r="Z1288" s="9"/>
      <c r="AA1288" s="9"/>
      <c r="AB1288" s="9"/>
      <c r="AC1288" s="9"/>
      <c r="AD1288" s="9"/>
      <c r="AE1288" s="9"/>
      <c r="AF1288" s="9"/>
      <c r="AG1288" s="9"/>
      <c r="AH1288" s="9"/>
      <c r="AI1288" s="9"/>
      <c r="AJ1288" s="9"/>
      <c r="AK1288" s="9"/>
      <c r="AL1288" s="9"/>
      <c r="AM1288" s="9"/>
      <c r="AN1288" s="9"/>
      <c r="AO1288" s="9"/>
      <c r="AP1288" s="9"/>
      <c r="AQ1288" s="9"/>
      <c r="AR1288" s="9"/>
      <c r="AS1288" s="9"/>
      <c r="AT1288" s="9"/>
      <c r="AU1288" s="9"/>
      <c r="AV1288" s="9"/>
      <c r="AW1288" s="9"/>
      <c r="AX1288" s="9"/>
      <c r="AY1288" s="9"/>
      <c r="AZ1288" s="9"/>
      <c r="BA1288" s="9"/>
      <c r="BB1288" s="9"/>
      <c r="BC1288" s="9"/>
      <c r="BD1288" s="9"/>
      <c r="BE1288" s="9"/>
      <c r="BF1288" s="9"/>
      <c r="BG1288" s="9"/>
      <c r="BH1288" s="9"/>
      <c r="BI1288" s="9"/>
      <c r="BJ1288" s="9"/>
      <c r="BK1288" s="9"/>
      <c r="BL1288" s="9"/>
      <c r="BM1288" s="9"/>
      <c r="BN1288" s="9"/>
      <c r="BO1288" s="9"/>
      <c r="BP1288" s="9"/>
      <c r="BQ1288" s="9"/>
      <c r="BR1288" s="9"/>
      <c r="BS1288" s="9"/>
      <c r="BT1288" s="9"/>
      <c r="BU1288" s="9"/>
      <c r="BV1288" s="9"/>
      <c r="BW1288" s="9"/>
      <c r="BX1288" s="9"/>
      <c r="BY1288" s="9"/>
      <c r="BZ1288" s="9"/>
    </row>
    <row r="1289" spans="1:78">
      <c r="A1289" s="50">
        <f t="shared" si="79"/>
        <v>1278</v>
      </c>
      <c r="C1289" s="11" t="str">
        <f>IFERROR(INDEX('     2022    '!D:D,MATCH('Order Summary'!$A1289,'     2022    '!$AN:$AN,0)),"")</f>
        <v/>
      </c>
      <c r="D1289" s="11" t="str">
        <f>IFERROR(INDEX('     2022    '!C:C,MATCH('Order Summary'!$A1289,'     2022    '!$AN:$AN,0)),"")</f>
        <v/>
      </c>
      <c r="E1289" s="11" t="str">
        <f>IFERROR(INDEX('     2022    '!E:E,MATCH('Order Summary'!$A1289,'     2022    '!$AN:$AN,0)),"")</f>
        <v/>
      </c>
      <c r="F1289" s="96">
        <f>IFERROR(INDEX('     2022    '!AY:AY,MATCH($A1289,'     2022    '!$AN:$AN,0)),0)</f>
        <v>0</v>
      </c>
      <c r="G1289" s="180" t="str">
        <f>IFERROR(IF($O$3&gt;68,INDEX('     2022    '!I:I,MATCH($A1289,'     2022    '!$AN:$AN,0))*(1-'     2022    '!$BA$1),INDEX('     2022    '!I:I,MATCH($A1289,'     2022    '!$AN:$AN,0))),"")</f>
        <v/>
      </c>
      <c r="H1289" s="96">
        <f>IFERROR(INDEX('     2022    '!AZ:AZ,MATCH($A1289,'     2022    '!$AN:$AN,0)),0)</f>
        <v>0</v>
      </c>
      <c r="I1289" s="180" t="str">
        <f>IFERROR(IF($O$3&gt;68,INDEX('     2022    '!M:M,MATCH($A1289,'     2022    '!$AN:$AN,0))*(1-'     2022    '!$BA$1),INDEX('     2022    '!M:M,MATCH($A1289,'     2022    '!$AN:$AN,0))),"")</f>
        <v/>
      </c>
      <c r="J1289" s="181">
        <f t="shared" si="77"/>
        <v>0</v>
      </c>
      <c r="K1289" s="182" t="str">
        <f t="shared" si="78"/>
        <v/>
      </c>
      <c r="L1289" s="53"/>
      <c r="M1289" s="52" t="str">
        <f>IFERROR(INDEX('     2022    '!R:R,MATCH('Order Summary'!$A1289,'     2022    '!$AN:$AN,0)),"")</f>
        <v/>
      </c>
      <c r="N1289" s="52" t="str">
        <f>IFERROR(INDEX('     2022    '!V:V,MATCH('Order Summary'!$A1289,'     2022    '!$AN:$AN,0)),"")</f>
        <v/>
      </c>
      <c r="O1289" s="52" t="str">
        <f>IFERROR(INDEX('     2022    '!S:S,MATCH('Order Summary'!$A1289,'     2022    '!$AN:$AN,0)),"")</f>
        <v/>
      </c>
      <c r="P1289" s="96" t="str">
        <f t="shared" si="76"/>
        <v/>
      </c>
      <c r="R1289" s="9"/>
      <c r="S1289" s="9"/>
      <c r="T1289" s="9"/>
      <c r="U1289" s="9"/>
      <c r="V1289" s="9"/>
      <c r="W1289" s="9"/>
      <c r="X1289" s="9"/>
      <c r="Y1289" s="9"/>
      <c r="Z1289" s="9"/>
      <c r="AA1289" s="9"/>
      <c r="AB1289" s="9"/>
      <c r="AC1289" s="9"/>
      <c r="AD1289" s="9"/>
      <c r="AE1289" s="9"/>
      <c r="AF1289" s="9"/>
      <c r="AG1289" s="9"/>
      <c r="AH1289" s="9"/>
      <c r="AI1289" s="9"/>
      <c r="AJ1289" s="9"/>
      <c r="AK1289" s="9"/>
      <c r="AL1289" s="9"/>
      <c r="AM1289" s="9"/>
      <c r="AN1289" s="9"/>
      <c r="AO1289" s="9"/>
      <c r="AP1289" s="9"/>
      <c r="AQ1289" s="9"/>
      <c r="AR1289" s="9"/>
      <c r="AS1289" s="9"/>
      <c r="AT1289" s="9"/>
      <c r="AU1289" s="9"/>
      <c r="AV1289" s="9"/>
      <c r="AW1289" s="9"/>
      <c r="AX1289" s="9"/>
      <c r="AY1289" s="9"/>
      <c r="AZ1289" s="9"/>
      <c r="BA1289" s="9"/>
      <c r="BB1289" s="9"/>
      <c r="BC1289" s="9"/>
      <c r="BD1289" s="9"/>
      <c r="BE1289" s="9"/>
      <c r="BF1289" s="9"/>
      <c r="BG1289" s="9"/>
      <c r="BH1289" s="9"/>
      <c r="BI1289" s="9"/>
      <c r="BJ1289" s="9"/>
      <c r="BK1289" s="9"/>
      <c r="BL1289" s="9"/>
      <c r="BM1289" s="9"/>
      <c r="BN1289" s="9"/>
      <c r="BO1289" s="9"/>
      <c r="BP1289" s="9"/>
      <c r="BQ1289" s="9"/>
      <c r="BR1289" s="9"/>
      <c r="BS1289" s="9"/>
      <c r="BT1289" s="9"/>
      <c r="BU1289" s="9"/>
      <c r="BV1289" s="9"/>
      <c r="BW1289" s="9"/>
      <c r="BX1289" s="9"/>
      <c r="BY1289" s="9"/>
      <c r="BZ1289" s="9"/>
    </row>
    <row r="1290" spans="1:78">
      <c r="A1290" s="50">
        <f t="shared" si="79"/>
        <v>1279</v>
      </c>
      <c r="C1290" s="11" t="str">
        <f>IFERROR(INDEX('     2022    '!D:D,MATCH('Order Summary'!$A1290,'     2022    '!$AN:$AN,0)),"")</f>
        <v/>
      </c>
      <c r="D1290" s="11" t="str">
        <f>IFERROR(INDEX('     2022    '!C:C,MATCH('Order Summary'!$A1290,'     2022    '!$AN:$AN,0)),"")</f>
        <v/>
      </c>
      <c r="E1290" s="11" t="str">
        <f>IFERROR(INDEX('     2022    '!E:E,MATCH('Order Summary'!$A1290,'     2022    '!$AN:$AN,0)),"")</f>
        <v/>
      </c>
      <c r="F1290" s="96">
        <f>IFERROR(INDEX('     2022    '!AY:AY,MATCH($A1290,'     2022    '!$AN:$AN,0)),0)</f>
        <v>0</v>
      </c>
      <c r="G1290" s="180" t="str">
        <f>IFERROR(IF($O$3&gt;68,INDEX('     2022    '!I:I,MATCH($A1290,'     2022    '!$AN:$AN,0))*(1-'     2022    '!$BA$1),INDEX('     2022    '!I:I,MATCH($A1290,'     2022    '!$AN:$AN,0))),"")</f>
        <v/>
      </c>
      <c r="H1290" s="96">
        <f>IFERROR(INDEX('     2022    '!AZ:AZ,MATCH($A1290,'     2022    '!$AN:$AN,0)),0)</f>
        <v>0</v>
      </c>
      <c r="I1290" s="180" t="str">
        <f>IFERROR(IF($O$3&gt;68,INDEX('     2022    '!M:M,MATCH($A1290,'     2022    '!$AN:$AN,0))*(1-'     2022    '!$BA$1),INDEX('     2022    '!M:M,MATCH($A1290,'     2022    '!$AN:$AN,0))),"")</f>
        <v/>
      </c>
      <c r="J1290" s="181">
        <f t="shared" si="77"/>
        <v>0</v>
      </c>
      <c r="K1290" s="182" t="str">
        <f t="shared" si="78"/>
        <v/>
      </c>
      <c r="L1290" s="53"/>
      <c r="M1290" s="52" t="str">
        <f>IFERROR(INDEX('     2022    '!R:R,MATCH('Order Summary'!$A1290,'     2022    '!$AN:$AN,0)),"")</f>
        <v/>
      </c>
      <c r="N1290" s="52" t="str">
        <f>IFERROR(INDEX('     2022    '!V:V,MATCH('Order Summary'!$A1290,'     2022    '!$AN:$AN,0)),"")</f>
        <v/>
      </c>
      <c r="O1290" s="52" t="str">
        <f>IFERROR(INDEX('     2022    '!S:S,MATCH('Order Summary'!$A1290,'     2022    '!$AN:$AN,0)),"")</f>
        <v/>
      </c>
      <c r="P1290" s="96" t="str">
        <f t="shared" si="76"/>
        <v/>
      </c>
      <c r="R1290" s="9"/>
      <c r="S1290" s="9"/>
      <c r="T1290" s="9"/>
      <c r="U1290" s="9"/>
      <c r="V1290" s="9"/>
      <c r="W1290" s="9"/>
      <c r="X1290" s="9"/>
      <c r="Y1290" s="9"/>
      <c r="Z1290" s="9"/>
      <c r="AA1290" s="9"/>
      <c r="AB1290" s="9"/>
      <c r="AC1290" s="9"/>
      <c r="AD1290" s="9"/>
      <c r="AE1290" s="9"/>
      <c r="AF1290" s="9"/>
      <c r="AG1290" s="9"/>
      <c r="AH1290" s="9"/>
      <c r="AI1290" s="9"/>
      <c r="AJ1290" s="9"/>
      <c r="AK1290" s="9"/>
      <c r="AL1290" s="9"/>
      <c r="AM1290" s="9"/>
      <c r="AN1290" s="9"/>
      <c r="AO1290" s="9"/>
      <c r="AP1290" s="9"/>
      <c r="AQ1290" s="9"/>
      <c r="AR1290" s="9"/>
      <c r="AS1290" s="9"/>
      <c r="AT1290" s="9"/>
      <c r="AU1290" s="9"/>
      <c r="AV1290" s="9"/>
      <c r="AW1290" s="9"/>
      <c r="AX1290" s="9"/>
      <c r="AY1290" s="9"/>
      <c r="AZ1290" s="9"/>
      <c r="BA1290" s="9"/>
      <c r="BB1290" s="9"/>
      <c r="BC1290" s="9"/>
      <c r="BD1290" s="9"/>
      <c r="BE1290" s="9"/>
      <c r="BF1290" s="9"/>
      <c r="BG1290" s="9"/>
      <c r="BH1290" s="9"/>
      <c r="BI1290" s="9"/>
      <c r="BJ1290" s="9"/>
      <c r="BK1290" s="9"/>
      <c r="BL1290" s="9"/>
      <c r="BM1290" s="9"/>
      <c r="BN1290" s="9"/>
      <c r="BO1290" s="9"/>
      <c r="BP1290" s="9"/>
      <c r="BQ1290" s="9"/>
      <c r="BR1290" s="9"/>
      <c r="BS1290" s="9"/>
      <c r="BT1290" s="9"/>
      <c r="BU1290" s="9"/>
      <c r="BV1290" s="9"/>
      <c r="BW1290" s="9"/>
      <c r="BX1290" s="9"/>
      <c r="BY1290" s="9"/>
      <c r="BZ1290" s="9"/>
    </row>
    <row r="1291" spans="1:78">
      <c r="A1291" s="50">
        <f t="shared" si="79"/>
        <v>1280</v>
      </c>
      <c r="C1291" s="11" t="str">
        <f>IFERROR(INDEX('     2022    '!D:D,MATCH('Order Summary'!$A1291,'     2022    '!$AN:$AN,0)),"")</f>
        <v/>
      </c>
      <c r="D1291" s="11" t="str">
        <f>IFERROR(INDEX('     2022    '!C:C,MATCH('Order Summary'!$A1291,'     2022    '!$AN:$AN,0)),"")</f>
        <v/>
      </c>
      <c r="E1291" s="11" t="str">
        <f>IFERROR(INDEX('     2022    '!E:E,MATCH('Order Summary'!$A1291,'     2022    '!$AN:$AN,0)),"")</f>
        <v/>
      </c>
      <c r="F1291" s="96">
        <f>IFERROR(INDEX('     2022    '!AY:AY,MATCH($A1291,'     2022    '!$AN:$AN,0)),0)</f>
        <v>0</v>
      </c>
      <c r="G1291" s="180" t="str">
        <f>IFERROR(IF($O$3&gt;68,INDEX('     2022    '!I:I,MATCH($A1291,'     2022    '!$AN:$AN,0))*(1-'     2022    '!$BA$1),INDEX('     2022    '!I:I,MATCH($A1291,'     2022    '!$AN:$AN,0))),"")</f>
        <v/>
      </c>
      <c r="H1291" s="96">
        <f>IFERROR(INDEX('     2022    '!AZ:AZ,MATCH($A1291,'     2022    '!$AN:$AN,0)),0)</f>
        <v>0</v>
      </c>
      <c r="I1291" s="180" t="str">
        <f>IFERROR(IF($O$3&gt;68,INDEX('     2022    '!M:M,MATCH($A1291,'     2022    '!$AN:$AN,0))*(1-'     2022    '!$BA$1),INDEX('     2022    '!M:M,MATCH($A1291,'     2022    '!$AN:$AN,0))),"")</f>
        <v/>
      </c>
      <c r="J1291" s="181">
        <f t="shared" si="77"/>
        <v>0</v>
      </c>
      <c r="K1291" s="182" t="str">
        <f t="shared" si="78"/>
        <v/>
      </c>
      <c r="L1291" s="53"/>
      <c r="M1291" s="52" t="str">
        <f>IFERROR(INDEX('     2022    '!R:R,MATCH('Order Summary'!$A1291,'     2022    '!$AN:$AN,0)),"")</f>
        <v/>
      </c>
      <c r="N1291" s="52" t="str">
        <f>IFERROR(INDEX('     2022    '!V:V,MATCH('Order Summary'!$A1291,'     2022    '!$AN:$AN,0)),"")</f>
        <v/>
      </c>
      <c r="O1291" s="52" t="str">
        <f>IFERROR(INDEX('     2022    '!S:S,MATCH('Order Summary'!$A1291,'     2022    '!$AN:$AN,0)),"")</f>
        <v/>
      </c>
      <c r="P1291" s="96" t="str">
        <f t="shared" si="76"/>
        <v/>
      </c>
      <c r="R1291" s="9"/>
      <c r="S1291" s="9"/>
      <c r="T1291" s="9"/>
      <c r="U1291" s="9"/>
      <c r="V1291" s="9"/>
      <c r="W1291" s="9"/>
      <c r="X1291" s="9"/>
      <c r="Y1291" s="9"/>
      <c r="Z1291" s="9"/>
      <c r="AA1291" s="9"/>
      <c r="AB1291" s="9"/>
      <c r="AC1291" s="9"/>
      <c r="AD1291" s="9"/>
      <c r="AE1291" s="9"/>
      <c r="AF1291" s="9"/>
      <c r="AG1291" s="9"/>
      <c r="AH1291" s="9"/>
      <c r="AI1291" s="9"/>
      <c r="AJ1291" s="9"/>
      <c r="AK1291" s="9"/>
      <c r="AL1291" s="9"/>
      <c r="AM1291" s="9"/>
      <c r="AN1291" s="9"/>
      <c r="AO1291" s="9"/>
      <c r="AP1291" s="9"/>
      <c r="AQ1291" s="9"/>
      <c r="AR1291" s="9"/>
      <c r="AS1291" s="9"/>
      <c r="AT1291" s="9"/>
      <c r="AU1291" s="9"/>
      <c r="AV1291" s="9"/>
      <c r="AW1291" s="9"/>
      <c r="AX1291" s="9"/>
      <c r="AY1291" s="9"/>
      <c r="AZ1291" s="9"/>
      <c r="BA1291" s="9"/>
      <c r="BB1291" s="9"/>
      <c r="BC1291" s="9"/>
      <c r="BD1291" s="9"/>
      <c r="BE1291" s="9"/>
      <c r="BF1291" s="9"/>
      <c r="BG1291" s="9"/>
      <c r="BH1291" s="9"/>
      <c r="BI1291" s="9"/>
      <c r="BJ1291" s="9"/>
      <c r="BK1291" s="9"/>
      <c r="BL1291" s="9"/>
      <c r="BM1291" s="9"/>
      <c r="BN1291" s="9"/>
      <c r="BO1291" s="9"/>
      <c r="BP1291" s="9"/>
      <c r="BQ1291" s="9"/>
      <c r="BR1291" s="9"/>
      <c r="BS1291" s="9"/>
      <c r="BT1291" s="9"/>
      <c r="BU1291" s="9"/>
      <c r="BV1291" s="9"/>
      <c r="BW1291" s="9"/>
      <c r="BX1291" s="9"/>
      <c r="BY1291" s="9"/>
      <c r="BZ1291" s="9"/>
    </row>
    <row r="1292" spans="1:78">
      <c r="A1292" s="50">
        <f t="shared" si="79"/>
        <v>1281</v>
      </c>
      <c r="C1292" s="11" t="str">
        <f>IFERROR(INDEX('     2022    '!D:D,MATCH('Order Summary'!$A1292,'     2022    '!$AN:$AN,0)),"")</f>
        <v/>
      </c>
      <c r="D1292" s="11" t="str">
        <f>IFERROR(INDEX('     2022    '!C:C,MATCH('Order Summary'!$A1292,'     2022    '!$AN:$AN,0)),"")</f>
        <v/>
      </c>
      <c r="E1292" s="11" t="str">
        <f>IFERROR(INDEX('     2022    '!E:E,MATCH('Order Summary'!$A1292,'     2022    '!$AN:$AN,0)),"")</f>
        <v/>
      </c>
      <c r="F1292" s="96">
        <f>IFERROR(INDEX('     2022    '!AY:AY,MATCH($A1292,'     2022    '!$AN:$AN,0)),0)</f>
        <v>0</v>
      </c>
      <c r="G1292" s="180" t="str">
        <f>IFERROR(IF($O$3&gt;68,INDEX('     2022    '!I:I,MATCH($A1292,'     2022    '!$AN:$AN,0))*(1-'     2022    '!$BA$1),INDEX('     2022    '!I:I,MATCH($A1292,'     2022    '!$AN:$AN,0))),"")</f>
        <v/>
      </c>
      <c r="H1292" s="96">
        <f>IFERROR(INDEX('     2022    '!AZ:AZ,MATCH($A1292,'     2022    '!$AN:$AN,0)),0)</f>
        <v>0</v>
      </c>
      <c r="I1292" s="180" t="str">
        <f>IFERROR(IF($O$3&gt;68,INDEX('     2022    '!M:M,MATCH($A1292,'     2022    '!$AN:$AN,0))*(1-'     2022    '!$BA$1),INDEX('     2022    '!M:M,MATCH($A1292,'     2022    '!$AN:$AN,0))),"")</f>
        <v/>
      </c>
      <c r="J1292" s="181">
        <f t="shared" si="77"/>
        <v>0</v>
      </c>
      <c r="K1292" s="182" t="str">
        <f t="shared" si="78"/>
        <v/>
      </c>
      <c r="L1292" s="53"/>
      <c r="M1292" s="52" t="str">
        <f>IFERROR(INDEX('     2022    '!R:R,MATCH('Order Summary'!$A1292,'     2022    '!$AN:$AN,0)),"")</f>
        <v/>
      </c>
      <c r="N1292" s="52" t="str">
        <f>IFERROR(INDEX('     2022    '!V:V,MATCH('Order Summary'!$A1292,'     2022    '!$AN:$AN,0)),"")</f>
        <v/>
      </c>
      <c r="O1292" s="52" t="str">
        <f>IFERROR(INDEX('     2022    '!S:S,MATCH('Order Summary'!$A1292,'     2022    '!$AN:$AN,0)),"")</f>
        <v/>
      </c>
      <c r="P1292" s="96" t="str">
        <f t="shared" ref="P1292:P1355" si="80">IFERROR(J1292*O1292,"")</f>
        <v/>
      </c>
      <c r="R1292" s="9"/>
      <c r="S1292" s="9"/>
      <c r="T1292" s="9"/>
      <c r="U1292" s="9"/>
      <c r="V1292" s="9"/>
      <c r="W1292" s="9"/>
      <c r="X1292" s="9"/>
      <c r="Y1292" s="9"/>
      <c r="Z1292" s="9"/>
      <c r="AA1292" s="9"/>
      <c r="AB1292" s="9"/>
      <c r="AC1292" s="9"/>
      <c r="AD1292" s="9"/>
      <c r="AE1292" s="9"/>
      <c r="AF1292" s="9"/>
      <c r="AG1292" s="9"/>
      <c r="AH1292" s="9"/>
      <c r="AI1292" s="9"/>
      <c r="AJ1292" s="9"/>
      <c r="AK1292" s="9"/>
      <c r="AL1292" s="9"/>
      <c r="AM1292" s="9"/>
      <c r="AN1292" s="9"/>
      <c r="AO1292" s="9"/>
      <c r="AP1292" s="9"/>
      <c r="AQ1292" s="9"/>
      <c r="AR1292" s="9"/>
      <c r="AS1292" s="9"/>
      <c r="AT1292" s="9"/>
      <c r="AU1292" s="9"/>
      <c r="AV1292" s="9"/>
      <c r="AW1292" s="9"/>
      <c r="AX1292" s="9"/>
      <c r="AY1292" s="9"/>
      <c r="AZ1292" s="9"/>
      <c r="BA1292" s="9"/>
      <c r="BB1292" s="9"/>
      <c r="BC1292" s="9"/>
      <c r="BD1292" s="9"/>
      <c r="BE1292" s="9"/>
      <c r="BF1292" s="9"/>
      <c r="BG1292" s="9"/>
      <c r="BH1292" s="9"/>
      <c r="BI1292" s="9"/>
      <c r="BJ1292" s="9"/>
      <c r="BK1292" s="9"/>
      <c r="BL1292" s="9"/>
      <c r="BM1292" s="9"/>
      <c r="BN1292" s="9"/>
      <c r="BO1292" s="9"/>
      <c r="BP1292" s="9"/>
      <c r="BQ1292" s="9"/>
      <c r="BR1292" s="9"/>
      <c r="BS1292" s="9"/>
      <c r="BT1292" s="9"/>
      <c r="BU1292" s="9"/>
      <c r="BV1292" s="9"/>
      <c r="BW1292" s="9"/>
      <c r="BX1292" s="9"/>
      <c r="BY1292" s="9"/>
      <c r="BZ1292" s="9"/>
    </row>
    <row r="1293" spans="1:78">
      <c r="A1293" s="50">
        <f t="shared" si="79"/>
        <v>1282</v>
      </c>
      <c r="C1293" s="11" t="str">
        <f>IFERROR(INDEX('     2022    '!D:D,MATCH('Order Summary'!$A1293,'     2022    '!$AN:$AN,0)),"")</f>
        <v/>
      </c>
      <c r="D1293" s="11" t="str">
        <f>IFERROR(INDEX('     2022    '!C:C,MATCH('Order Summary'!$A1293,'     2022    '!$AN:$AN,0)),"")</f>
        <v/>
      </c>
      <c r="E1293" s="11" t="str">
        <f>IFERROR(INDEX('     2022    '!E:E,MATCH('Order Summary'!$A1293,'     2022    '!$AN:$AN,0)),"")</f>
        <v/>
      </c>
      <c r="F1293" s="96">
        <f>IFERROR(INDEX('     2022    '!AY:AY,MATCH($A1293,'     2022    '!$AN:$AN,0)),0)</f>
        <v>0</v>
      </c>
      <c r="G1293" s="180" t="str">
        <f>IFERROR(IF($O$3&gt;68,INDEX('     2022    '!I:I,MATCH($A1293,'     2022    '!$AN:$AN,0))*(1-'     2022    '!$BA$1),INDEX('     2022    '!I:I,MATCH($A1293,'     2022    '!$AN:$AN,0))),"")</f>
        <v/>
      </c>
      <c r="H1293" s="96">
        <f>IFERROR(INDEX('     2022    '!AZ:AZ,MATCH($A1293,'     2022    '!$AN:$AN,0)),0)</f>
        <v>0</v>
      </c>
      <c r="I1293" s="180" t="str">
        <f>IFERROR(IF($O$3&gt;68,INDEX('     2022    '!M:M,MATCH($A1293,'     2022    '!$AN:$AN,0))*(1-'     2022    '!$BA$1),INDEX('     2022    '!M:M,MATCH($A1293,'     2022    '!$AN:$AN,0))),"")</f>
        <v/>
      </c>
      <c r="J1293" s="181">
        <f t="shared" ref="J1293:J1356" si="81">F1293+H1293</f>
        <v>0</v>
      </c>
      <c r="K1293" s="182" t="str">
        <f t="shared" ref="K1293:K1356" si="82">IFERROR((F1293*G1293)+(H1293*I1293),"")</f>
        <v/>
      </c>
      <c r="L1293" s="53"/>
      <c r="M1293" s="52" t="str">
        <f>IFERROR(INDEX('     2022    '!R:R,MATCH('Order Summary'!$A1293,'     2022    '!$AN:$AN,0)),"")</f>
        <v/>
      </c>
      <c r="N1293" s="52" t="str">
        <f>IFERROR(INDEX('     2022    '!V:V,MATCH('Order Summary'!$A1293,'     2022    '!$AN:$AN,0)),"")</f>
        <v/>
      </c>
      <c r="O1293" s="52" t="str">
        <f>IFERROR(INDEX('     2022    '!S:S,MATCH('Order Summary'!$A1293,'     2022    '!$AN:$AN,0)),"")</f>
        <v/>
      </c>
      <c r="P1293" s="96" t="str">
        <f t="shared" si="80"/>
        <v/>
      </c>
      <c r="R1293" s="9"/>
      <c r="S1293" s="9"/>
      <c r="T1293" s="9"/>
      <c r="U1293" s="9"/>
      <c r="V1293" s="9"/>
      <c r="W1293" s="9"/>
      <c r="X1293" s="9"/>
      <c r="Y1293" s="9"/>
      <c r="Z1293" s="9"/>
      <c r="AA1293" s="9"/>
      <c r="AB1293" s="9"/>
      <c r="AC1293" s="9"/>
      <c r="AD1293" s="9"/>
      <c r="AE1293" s="9"/>
      <c r="AF1293" s="9"/>
      <c r="AG1293" s="9"/>
      <c r="AH1293" s="9"/>
      <c r="AI1293" s="9"/>
      <c r="AJ1293" s="9"/>
      <c r="AK1293" s="9"/>
      <c r="AL1293" s="9"/>
      <c r="AM1293" s="9"/>
      <c r="AN1293" s="9"/>
      <c r="AO1293" s="9"/>
      <c r="AP1293" s="9"/>
      <c r="AQ1293" s="9"/>
      <c r="AR1293" s="9"/>
      <c r="AS1293" s="9"/>
      <c r="AT1293" s="9"/>
      <c r="AU1293" s="9"/>
      <c r="AV1293" s="9"/>
      <c r="AW1293" s="9"/>
      <c r="AX1293" s="9"/>
      <c r="AY1293" s="9"/>
      <c r="AZ1293" s="9"/>
      <c r="BA1293" s="9"/>
      <c r="BB1293" s="9"/>
      <c r="BC1293" s="9"/>
      <c r="BD1293" s="9"/>
      <c r="BE1293" s="9"/>
      <c r="BF1293" s="9"/>
      <c r="BG1293" s="9"/>
      <c r="BH1293" s="9"/>
      <c r="BI1293" s="9"/>
      <c r="BJ1293" s="9"/>
      <c r="BK1293" s="9"/>
      <c r="BL1293" s="9"/>
      <c r="BM1293" s="9"/>
      <c r="BN1293" s="9"/>
      <c r="BO1293" s="9"/>
      <c r="BP1293" s="9"/>
      <c r="BQ1293" s="9"/>
      <c r="BR1293" s="9"/>
      <c r="BS1293" s="9"/>
      <c r="BT1293" s="9"/>
      <c r="BU1293" s="9"/>
      <c r="BV1293" s="9"/>
      <c r="BW1293" s="9"/>
      <c r="BX1293" s="9"/>
      <c r="BY1293" s="9"/>
      <c r="BZ1293" s="9"/>
    </row>
    <row r="1294" spans="1:78">
      <c r="A1294" s="50">
        <f t="shared" ref="A1294:A1357" si="83">A1293+1</f>
        <v>1283</v>
      </c>
      <c r="C1294" s="11" t="str">
        <f>IFERROR(INDEX('     2022    '!D:D,MATCH('Order Summary'!$A1294,'     2022    '!$AN:$AN,0)),"")</f>
        <v/>
      </c>
      <c r="D1294" s="11" t="str">
        <f>IFERROR(INDEX('     2022    '!C:C,MATCH('Order Summary'!$A1294,'     2022    '!$AN:$AN,0)),"")</f>
        <v/>
      </c>
      <c r="E1294" s="11" t="str">
        <f>IFERROR(INDEX('     2022    '!E:E,MATCH('Order Summary'!$A1294,'     2022    '!$AN:$AN,0)),"")</f>
        <v/>
      </c>
      <c r="F1294" s="96">
        <f>IFERROR(INDEX('     2022    '!AY:AY,MATCH($A1294,'     2022    '!$AN:$AN,0)),0)</f>
        <v>0</v>
      </c>
      <c r="G1294" s="180" t="str">
        <f>IFERROR(IF($O$3&gt;68,INDEX('     2022    '!I:I,MATCH($A1294,'     2022    '!$AN:$AN,0))*(1-'     2022    '!$BA$1),INDEX('     2022    '!I:I,MATCH($A1294,'     2022    '!$AN:$AN,0))),"")</f>
        <v/>
      </c>
      <c r="H1294" s="96">
        <f>IFERROR(INDEX('     2022    '!AZ:AZ,MATCH($A1294,'     2022    '!$AN:$AN,0)),0)</f>
        <v>0</v>
      </c>
      <c r="I1294" s="180" t="str">
        <f>IFERROR(IF($O$3&gt;68,INDEX('     2022    '!M:M,MATCH($A1294,'     2022    '!$AN:$AN,0))*(1-'     2022    '!$BA$1),INDEX('     2022    '!M:M,MATCH($A1294,'     2022    '!$AN:$AN,0))),"")</f>
        <v/>
      </c>
      <c r="J1294" s="181">
        <f t="shared" si="81"/>
        <v>0</v>
      </c>
      <c r="K1294" s="182" t="str">
        <f t="shared" si="82"/>
        <v/>
      </c>
      <c r="L1294" s="53"/>
      <c r="M1294" s="52" t="str">
        <f>IFERROR(INDEX('     2022    '!R:R,MATCH('Order Summary'!$A1294,'     2022    '!$AN:$AN,0)),"")</f>
        <v/>
      </c>
      <c r="N1294" s="52" t="str">
        <f>IFERROR(INDEX('     2022    '!V:V,MATCH('Order Summary'!$A1294,'     2022    '!$AN:$AN,0)),"")</f>
        <v/>
      </c>
      <c r="O1294" s="52" t="str">
        <f>IFERROR(INDEX('     2022    '!S:S,MATCH('Order Summary'!$A1294,'     2022    '!$AN:$AN,0)),"")</f>
        <v/>
      </c>
      <c r="P1294" s="96" t="str">
        <f t="shared" si="80"/>
        <v/>
      </c>
      <c r="R1294" s="9"/>
      <c r="S1294" s="9"/>
      <c r="T1294" s="9"/>
      <c r="U1294" s="9"/>
      <c r="V1294" s="9"/>
      <c r="W1294" s="9"/>
      <c r="X1294" s="9"/>
      <c r="Y1294" s="9"/>
      <c r="Z1294" s="9"/>
      <c r="AA1294" s="9"/>
      <c r="AB1294" s="9"/>
      <c r="AC1294" s="9"/>
      <c r="AD1294" s="9"/>
      <c r="AE1294" s="9"/>
      <c r="AF1294" s="9"/>
      <c r="AG1294" s="9"/>
      <c r="AH1294" s="9"/>
      <c r="AI1294" s="9"/>
      <c r="AJ1294" s="9"/>
      <c r="AK1294" s="9"/>
      <c r="AL1294" s="9"/>
      <c r="AM1294" s="9"/>
      <c r="AN1294" s="9"/>
      <c r="AO1294" s="9"/>
      <c r="AP1294" s="9"/>
      <c r="AQ1294" s="9"/>
      <c r="AR1294" s="9"/>
      <c r="AS1294" s="9"/>
      <c r="AT1294" s="9"/>
      <c r="AU1294" s="9"/>
      <c r="AV1294" s="9"/>
      <c r="AW1294" s="9"/>
      <c r="AX1294" s="9"/>
      <c r="AY1294" s="9"/>
      <c r="AZ1294" s="9"/>
      <c r="BA1294" s="9"/>
      <c r="BB1294" s="9"/>
      <c r="BC1294" s="9"/>
      <c r="BD1294" s="9"/>
      <c r="BE1294" s="9"/>
      <c r="BF1294" s="9"/>
      <c r="BG1294" s="9"/>
      <c r="BH1294" s="9"/>
      <c r="BI1294" s="9"/>
      <c r="BJ1294" s="9"/>
      <c r="BK1294" s="9"/>
      <c r="BL1294" s="9"/>
      <c r="BM1294" s="9"/>
      <c r="BN1294" s="9"/>
      <c r="BO1294" s="9"/>
      <c r="BP1294" s="9"/>
      <c r="BQ1294" s="9"/>
      <c r="BR1294" s="9"/>
      <c r="BS1294" s="9"/>
      <c r="BT1294" s="9"/>
      <c r="BU1294" s="9"/>
      <c r="BV1294" s="9"/>
      <c r="BW1294" s="9"/>
      <c r="BX1294" s="9"/>
      <c r="BY1294" s="9"/>
      <c r="BZ1294" s="9"/>
    </row>
    <row r="1295" spans="1:78">
      <c r="A1295" s="50">
        <f t="shared" si="83"/>
        <v>1284</v>
      </c>
      <c r="C1295" s="11" t="str">
        <f>IFERROR(INDEX('     2022    '!D:D,MATCH('Order Summary'!$A1295,'     2022    '!$AN:$AN,0)),"")</f>
        <v/>
      </c>
      <c r="D1295" s="11" t="str">
        <f>IFERROR(INDEX('     2022    '!C:C,MATCH('Order Summary'!$A1295,'     2022    '!$AN:$AN,0)),"")</f>
        <v/>
      </c>
      <c r="E1295" s="11" t="str">
        <f>IFERROR(INDEX('     2022    '!E:E,MATCH('Order Summary'!$A1295,'     2022    '!$AN:$AN,0)),"")</f>
        <v/>
      </c>
      <c r="F1295" s="96">
        <f>IFERROR(INDEX('     2022    '!AY:AY,MATCH($A1295,'     2022    '!$AN:$AN,0)),0)</f>
        <v>0</v>
      </c>
      <c r="G1295" s="180" t="str">
        <f>IFERROR(IF($O$3&gt;68,INDEX('     2022    '!I:I,MATCH($A1295,'     2022    '!$AN:$AN,0))*(1-'     2022    '!$BA$1),INDEX('     2022    '!I:I,MATCH($A1295,'     2022    '!$AN:$AN,0))),"")</f>
        <v/>
      </c>
      <c r="H1295" s="96">
        <f>IFERROR(INDEX('     2022    '!AZ:AZ,MATCH($A1295,'     2022    '!$AN:$AN,0)),0)</f>
        <v>0</v>
      </c>
      <c r="I1295" s="180" t="str">
        <f>IFERROR(IF($O$3&gt;68,INDEX('     2022    '!M:M,MATCH($A1295,'     2022    '!$AN:$AN,0))*(1-'     2022    '!$BA$1),INDEX('     2022    '!M:M,MATCH($A1295,'     2022    '!$AN:$AN,0))),"")</f>
        <v/>
      </c>
      <c r="J1295" s="181">
        <f t="shared" si="81"/>
        <v>0</v>
      </c>
      <c r="K1295" s="182" t="str">
        <f t="shared" si="82"/>
        <v/>
      </c>
      <c r="L1295" s="53"/>
      <c r="M1295" s="52" t="str">
        <f>IFERROR(INDEX('     2022    '!R:R,MATCH('Order Summary'!$A1295,'     2022    '!$AN:$AN,0)),"")</f>
        <v/>
      </c>
      <c r="N1295" s="52" t="str">
        <f>IFERROR(INDEX('     2022    '!V:V,MATCH('Order Summary'!$A1295,'     2022    '!$AN:$AN,0)),"")</f>
        <v/>
      </c>
      <c r="O1295" s="52" t="str">
        <f>IFERROR(INDEX('     2022    '!S:S,MATCH('Order Summary'!$A1295,'     2022    '!$AN:$AN,0)),"")</f>
        <v/>
      </c>
      <c r="P1295" s="96" t="str">
        <f t="shared" si="80"/>
        <v/>
      </c>
      <c r="R1295" s="9"/>
      <c r="S1295" s="9"/>
      <c r="T1295" s="9"/>
      <c r="U1295" s="9"/>
      <c r="V1295" s="9"/>
      <c r="W1295" s="9"/>
      <c r="X1295" s="9"/>
      <c r="Y1295" s="9"/>
      <c r="Z1295" s="9"/>
      <c r="AA1295" s="9"/>
      <c r="AB1295" s="9"/>
      <c r="AC1295" s="9"/>
      <c r="AD1295" s="9"/>
      <c r="AE1295" s="9"/>
      <c r="AF1295" s="9"/>
      <c r="AG1295" s="9"/>
      <c r="AH1295" s="9"/>
      <c r="AI1295" s="9"/>
      <c r="AJ1295" s="9"/>
      <c r="AK1295" s="9"/>
      <c r="AL1295" s="9"/>
      <c r="AM1295" s="9"/>
      <c r="AN1295" s="9"/>
      <c r="AO1295" s="9"/>
      <c r="AP1295" s="9"/>
      <c r="AQ1295" s="9"/>
      <c r="AR1295" s="9"/>
      <c r="AS1295" s="9"/>
      <c r="AT1295" s="9"/>
      <c r="AU1295" s="9"/>
      <c r="AV1295" s="9"/>
      <c r="AW1295" s="9"/>
      <c r="AX1295" s="9"/>
      <c r="AY1295" s="9"/>
      <c r="AZ1295" s="9"/>
      <c r="BA1295" s="9"/>
      <c r="BB1295" s="9"/>
      <c r="BC1295" s="9"/>
      <c r="BD1295" s="9"/>
      <c r="BE1295" s="9"/>
      <c r="BF1295" s="9"/>
      <c r="BG1295" s="9"/>
      <c r="BH1295" s="9"/>
      <c r="BI1295" s="9"/>
      <c r="BJ1295" s="9"/>
      <c r="BK1295" s="9"/>
      <c r="BL1295" s="9"/>
      <c r="BM1295" s="9"/>
      <c r="BN1295" s="9"/>
      <c r="BO1295" s="9"/>
      <c r="BP1295" s="9"/>
      <c r="BQ1295" s="9"/>
      <c r="BR1295" s="9"/>
      <c r="BS1295" s="9"/>
      <c r="BT1295" s="9"/>
      <c r="BU1295" s="9"/>
      <c r="BV1295" s="9"/>
      <c r="BW1295" s="9"/>
      <c r="BX1295" s="9"/>
      <c r="BY1295" s="9"/>
      <c r="BZ1295" s="9"/>
    </row>
    <row r="1296" spans="1:78">
      <c r="A1296" s="50">
        <f t="shared" si="83"/>
        <v>1285</v>
      </c>
      <c r="C1296" s="11" t="str">
        <f>IFERROR(INDEX('     2022    '!D:D,MATCH('Order Summary'!$A1296,'     2022    '!$AN:$AN,0)),"")</f>
        <v/>
      </c>
      <c r="D1296" s="11" t="str">
        <f>IFERROR(INDEX('     2022    '!C:C,MATCH('Order Summary'!$A1296,'     2022    '!$AN:$AN,0)),"")</f>
        <v/>
      </c>
      <c r="E1296" s="11" t="str">
        <f>IFERROR(INDEX('     2022    '!E:E,MATCH('Order Summary'!$A1296,'     2022    '!$AN:$AN,0)),"")</f>
        <v/>
      </c>
      <c r="F1296" s="96">
        <f>IFERROR(INDEX('     2022    '!AY:AY,MATCH($A1296,'     2022    '!$AN:$AN,0)),0)</f>
        <v>0</v>
      </c>
      <c r="G1296" s="180" t="str">
        <f>IFERROR(IF($O$3&gt;68,INDEX('     2022    '!I:I,MATCH($A1296,'     2022    '!$AN:$AN,0))*(1-'     2022    '!$BA$1),INDEX('     2022    '!I:I,MATCH($A1296,'     2022    '!$AN:$AN,0))),"")</f>
        <v/>
      </c>
      <c r="H1296" s="96">
        <f>IFERROR(INDEX('     2022    '!AZ:AZ,MATCH($A1296,'     2022    '!$AN:$AN,0)),0)</f>
        <v>0</v>
      </c>
      <c r="I1296" s="180" t="str">
        <f>IFERROR(IF($O$3&gt;68,INDEX('     2022    '!M:M,MATCH($A1296,'     2022    '!$AN:$AN,0))*(1-'     2022    '!$BA$1),INDEX('     2022    '!M:M,MATCH($A1296,'     2022    '!$AN:$AN,0))),"")</f>
        <v/>
      </c>
      <c r="J1296" s="181">
        <f t="shared" si="81"/>
        <v>0</v>
      </c>
      <c r="K1296" s="182" t="str">
        <f t="shared" si="82"/>
        <v/>
      </c>
      <c r="L1296" s="53"/>
      <c r="M1296" s="52" t="str">
        <f>IFERROR(INDEX('     2022    '!R:R,MATCH('Order Summary'!$A1296,'     2022    '!$AN:$AN,0)),"")</f>
        <v/>
      </c>
      <c r="N1296" s="52" t="str">
        <f>IFERROR(INDEX('     2022    '!V:V,MATCH('Order Summary'!$A1296,'     2022    '!$AN:$AN,0)),"")</f>
        <v/>
      </c>
      <c r="O1296" s="52" t="str">
        <f>IFERROR(INDEX('     2022    '!S:S,MATCH('Order Summary'!$A1296,'     2022    '!$AN:$AN,0)),"")</f>
        <v/>
      </c>
      <c r="P1296" s="96" t="str">
        <f t="shared" si="80"/>
        <v/>
      </c>
      <c r="R1296" s="9"/>
      <c r="S1296" s="9"/>
      <c r="T1296" s="9"/>
      <c r="U1296" s="9"/>
      <c r="V1296" s="9"/>
      <c r="W1296" s="9"/>
      <c r="X1296" s="9"/>
      <c r="Y1296" s="9"/>
      <c r="Z1296" s="9"/>
      <c r="AA1296" s="9"/>
      <c r="AB1296" s="9"/>
      <c r="AC1296" s="9"/>
      <c r="AD1296" s="9"/>
      <c r="AE1296" s="9"/>
      <c r="AF1296" s="9"/>
      <c r="AG1296" s="9"/>
      <c r="AH1296" s="9"/>
      <c r="AI1296" s="9"/>
      <c r="AJ1296" s="9"/>
      <c r="AK1296" s="9"/>
      <c r="AL1296" s="9"/>
      <c r="AM1296" s="9"/>
      <c r="AN1296" s="9"/>
      <c r="AO1296" s="9"/>
      <c r="AP1296" s="9"/>
      <c r="AQ1296" s="9"/>
      <c r="AR1296" s="9"/>
      <c r="AS1296" s="9"/>
      <c r="AT1296" s="9"/>
      <c r="AU1296" s="9"/>
      <c r="AV1296" s="9"/>
      <c r="AW1296" s="9"/>
      <c r="AX1296" s="9"/>
      <c r="AY1296" s="9"/>
      <c r="AZ1296" s="9"/>
      <c r="BA1296" s="9"/>
      <c r="BB1296" s="9"/>
      <c r="BC1296" s="9"/>
      <c r="BD1296" s="9"/>
      <c r="BE1296" s="9"/>
      <c r="BF1296" s="9"/>
      <c r="BG1296" s="9"/>
      <c r="BH1296" s="9"/>
      <c r="BI1296" s="9"/>
      <c r="BJ1296" s="9"/>
      <c r="BK1296" s="9"/>
      <c r="BL1296" s="9"/>
      <c r="BM1296" s="9"/>
      <c r="BN1296" s="9"/>
      <c r="BO1296" s="9"/>
      <c r="BP1296" s="9"/>
      <c r="BQ1296" s="9"/>
      <c r="BR1296" s="9"/>
      <c r="BS1296" s="9"/>
      <c r="BT1296" s="9"/>
      <c r="BU1296" s="9"/>
      <c r="BV1296" s="9"/>
      <c r="BW1296" s="9"/>
      <c r="BX1296" s="9"/>
      <c r="BY1296" s="9"/>
      <c r="BZ1296" s="9"/>
    </row>
    <row r="1297" spans="1:78">
      <c r="A1297" s="50">
        <f t="shared" si="83"/>
        <v>1286</v>
      </c>
      <c r="C1297" s="11" t="str">
        <f>IFERROR(INDEX('     2022    '!D:D,MATCH('Order Summary'!$A1297,'     2022    '!$AN:$AN,0)),"")</f>
        <v/>
      </c>
      <c r="D1297" s="11" t="str">
        <f>IFERROR(INDEX('     2022    '!C:C,MATCH('Order Summary'!$A1297,'     2022    '!$AN:$AN,0)),"")</f>
        <v/>
      </c>
      <c r="E1297" s="11" t="str">
        <f>IFERROR(INDEX('     2022    '!E:E,MATCH('Order Summary'!$A1297,'     2022    '!$AN:$AN,0)),"")</f>
        <v/>
      </c>
      <c r="F1297" s="96">
        <f>IFERROR(INDEX('     2022    '!AY:AY,MATCH($A1297,'     2022    '!$AN:$AN,0)),0)</f>
        <v>0</v>
      </c>
      <c r="G1297" s="180" t="str">
        <f>IFERROR(IF($O$3&gt;68,INDEX('     2022    '!I:I,MATCH($A1297,'     2022    '!$AN:$AN,0))*(1-'     2022    '!$BA$1),INDEX('     2022    '!I:I,MATCH($A1297,'     2022    '!$AN:$AN,0))),"")</f>
        <v/>
      </c>
      <c r="H1297" s="96">
        <f>IFERROR(INDEX('     2022    '!AZ:AZ,MATCH($A1297,'     2022    '!$AN:$AN,0)),0)</f>
        <v>0</v>
      </c>
      <c r="I1297" s="180" t="str">
        <f>IFERROR(IF($O$3&gt;68,INDEX('     2022    '!M:M,MATCH($A1297,'     2022    '!$AN:$AN,0))*(1-'     2022    '!$BA$1),INDEX('     2022    '!M:M,MATCH($A1297,'     2022    '!$AN:$AN,0))),"")</f>
        <v/>
      </c>
      <c r="J1297" s="181">
        <f t="shared" si="81"/>
        <v>0</v>
      </c>
      <c r="K1297" s="182" t="str">
        <f t="shared" si="82"/>
        <v/>
      </c>
      <c r="L1297" s="53"/>
      <c r="M1297" s="52" t="str">
        <f>IFERROR(INDEX('     2022    '!R:R,MATCH('Order Summary'!$A1297,'     2022    '!$AN:$AN,0)),"")</f>
        <v/>
      </c>
      <c r="N1297" s="52" t="str">
        <f>IFERROR(INDEX('     2022    '!V:V,MATCH('Order Summary'!$A1297,'     2022    '!$AN:$AN,0)),"")</f>
        <v/>
      </c>
      <c r="O1297" s="52" t="str">
        <f>IFERROR(INDEX('     2022    '!S:S,MATCH('Order Summary'!$A1297,'     2022    '!$AN:$AN,0)),"")</f>
        <v/>
      </c>
      <c r="P1297" s="96" t="str">
        <f t="shared" si="80"/>
        <v/>
      </c>
      <c r="R1297" s="9"/>
      <c r="S1297" s="9"/>
      <c r="T1297" s="9"/>
      <c r="U1297" s="9"/>
      <c r="V1297" s="9"/>
      <c r="W1297" s="9"/>
      <c r="X1297" s="9"/>
      <c r="Y1297" s="9"/>
      <c r="Z1297" s="9"/>
      <c r="AA1297" s="9"/>
      <c r="AB1297" s="9"/>
      <c r="AC1297" s="9"/>
      <c r="AD1297" s="9"/>
      <c r="AE1297" s="9"/>
      <c r="AF1297" s="9"/>
      <c r="AG1297" s="9"/>
      <c r="AH1297" s="9"/>
      <c r="AI1297" s="9"/>
      <c r="AJ1297" s="9"/>
      <c r="AK1297" s="9"/>
      <c r="AL1297" s="9"/>
      <c r="AM1297" s="9"/>
      <c r="AN1297" s="9"/>
      <c r="AO1297" s="9"/>
      <c r="AP1297" s="9"/>
      <c r="AQ1297" s="9"/>
      <c r="AR1297" s="9"/>
      <c r="AS1297" s="9"/>
      <c r="AT1297" s="9"/>
      <c r="AU1297" s="9"/>
      <c r="AV1297" s="9"/>
      <c r="AW1297" s="9"/>
      <c r="AX1297" s="9"/>
      <c r="AY1297" s="9"/>
      <c r="AZ1297" s="9"/>
      <c r="BA1297" s="9"/>
      <c r="BB1297" s="9"/>
      <c r="BC1297" s="9"/>
      <c r="BD1297" s="9"/>
      <c r="BE1297" s="9"/>
      <c r="BF1297" s="9"/>
      <c r="BG1297" s="9"/>
      <c r="BH1297" s="9"/>
      <c r="BI1297" s="9"/>
      <c r="BJ1297" s="9"/>
      <c r="BK1297" s="9"/>
      <c r="BL1297" s="9"/>
      <c r="BM1297" s="9"/>
      <c r="BN1297" s="9"/>
      <c r="BO1297" s="9"/>
      <c r="BP1297" s="9"/>
      <c r="BQ1297" s="9"/>
      <c r="BR1297" s="9"/>
      <c r="BS1297" s="9"/>
      <c r="BT1297" s="9"/>
      <c r="BU1297" s="9"/>
      <c r="BV1297" s="9"/>
      <c r="BW1297" s="9"/>
      <c r="BX1297" s="9"/>
      <c r="BY1297" s="9"/>
      <c r="BZ1297" s="9"/>
    </row>
    <row r="1298" spans="1:78">
      <c r="A1298" s="50">
        <f t="shared" si="83"/>
        <v>1287</v>
      </c>
      <c r="C1298" s="11" t="str">
        <f>IFERROR(INDEX('     2022    '!D:D,MATCH('Order Summary'!$A1298,'     2022    '!$AN:$AN,0)),"")</f>
        <v/>
      </c>
      <c r="D1298" s="11" t="str">
        <f>IFERROR(INDEX('     2022    '!C:C,MATCH('Order Summary'!$A1298,'     2022    '!$AN:$AN,0)),"")</f>
        <v/>
      </c>
      <c r="E1298" s="11" t="str">
        <f>IFERROR(INDEX('     2022    '!E:E,MATCH('Order Summary'!$A1298,'     2022    '!$AN:$AN,0)),"")</f>
        <v/>
      </c>
      <c r="F1298" s="96">
        <f>IFERROR(INDEX('     2022    '!AY:AY,MATCH($A1298,'     2022    '!$AN:$AN,0)),0)</f>
        <v>0</v>
      </c>
      <c r="G1298" s="180" t="str">
        <f>IFERROR(IF($O$3&gt;68,INDEX('     2022    '!I:I,MATCH($A1298,'     2022    '!$AN:$AN,0))*(1-'     2022    '!$BA$1),INDEX('     2022    '!I:I,MATCH($A1298,'     2022    '!$AN:$AN,0))),"")</f>
        <v/>
      </c>
      <c r="H1298" s="96">
        <f>IFERROR(INDEX('     2022    '!AZ:AZ,MATCH($A1298,'     2022    '!$AN:$AN,0)),0)</f>
        <v>0</v>
      </c>
      <c r="I1298" s="180" t="str">
        <f>IFERROR(IF($O$3&gt;68,INDEX('     2022    '!M:M,MATCH($A1298,'     2022    '!$AN:$AN,0))*(1-'     2022    '!$BA$1),INDEX('     2022    '!M:M,MATCH($A1298,'     2022    '!$AN:$AN,0))),"")</f>
        <v/>
      </c>
      <c r="J1298" s="181">
        <f t="shared" si="81"/>
        <v>0</v>
      </c>
      <c r="K1298" s="182" t="str">
        <f t="shared" si="82"/>
        <v/>
      </c>
      <c r="L1298" s="53"/>
      <c r="M1298" s="52" t="str">
        <f>IFERROR(INDEX('     2022    '!R:R,MATCH('Order Summary'!$A1298,'     2022    '!$AN:$AN,0)),"")</f>
        <v/>
      </c>
      <c r="N1298" s="52" t="str">
        <f>IFERROR(INDEX('     2022    '!V:V,MATCH('Order Summary'!$A1298,'     2022    '!$AN:$AN,0)),"")</f>
        <v/>
      </c>
      <c r="O1298" s="52" t="str">
        <f>IFERROR(INDEX('     2022    '!S:S,MATCH('Order Summary'!$A1298,'     2022    '!$AN:$AN,0)),"")</f>
        <v/>
      </c>
      <c r="P1298" s="96" t="str">
        <f t="shared" si="80"/>
        <v/>
      </c>
      <c r="R1298" s="9"/>
      <c r="S1298" s="9"/>
      <c r="T1298" s="9"/>
      <c r="U1298" s="9"/>
      <c r="V1298" s="9"/>
      <c r="W1298" s="9"/>
      <c r="X1298" s="9"/>
      <c r="Y1298" s="9"/>
      <c r="Z1298" s="9"/>
      <c r="AA1298" s="9"/>
      <c r="AB1298" s="9"/>
      <c r="AC1298" s="9"/>
      <c r="AD1298" s="9"/>
      <c r="AE1298" s="9"/>
      <c r="AF1298" s="9"/>
      <c r="AG1298" s="9"/>
      <c r="AH1298" s="9"/>
      <c r="AI1298" s="9"/>
      <c r="AJ1298" s="9"/>
      <c r="AK1298" s="9"/>
      <c r="AL1298" s="9"/>
      <c r="AM1298" s="9"/>
      <c r="AN1298" s="9"/>
      <c r="AO1298" s="9"/>
      <c r="AP1298" s="9"/>
      <c r="AQ1298" s="9"/>
      <c r="AR1298" s="9"/>
      <c r="AS1298" s="9"/>
      <c r="AT1298" s="9"/>
      <c r="AU1298" s="9"/>
      <c r="AV1298" s="9"/>
      <c r="AW1298" s="9"/>
      <c r="AX1298" s="9"/>
      <c r="AY1298" s="9"/>
      <c r="AZ1298" s="9"/>
      <c r="BA1298" s="9"/>
      <c r="BB1298" s="9"/>
      <c r="BC1298" s="9"/>
      <c r="BD1298" s="9"/>
      <c r="BE1298" s="9"/>
      <c r="BF1298" s="9"/>
      <c r="BG1298" s="9"/>
      <c r="BH1298" s="9"/>
      <c r="BI1298" s="9"/>
      <c r="BJ1298" s="9"/>
      <c r="BK1298" s="9"/>
      <c r="BL1298" s="9"/>
      <c r="BM1298" s="9"/>
      <c r="BN1298" s="9"/>
      <c r="BO1298" s="9"/>
      <c r="BP1298" s="9"/>
      <c r="BQ1298" s="9"/>
      <c r="BR1298" s="9"/>
      <c r="BS1298" s="9"/>
      <c r="BT1298" s="9"/>
      <c r="BU1298" s="9"/>
      <c r="BV1298" s="9"/>
      <c r="BW1298" s="9"/>
      <c r="BX1298" s="9"/>
      <c r="BY1298" s="9"/>
      <c r="BZ1298" s="9"/>
    </row>
    <row r="1299" spans="1:78">
      <c r="A1299" s="50">
        <f t="shared" si="83"/>
        <v>1288</v>
      </c>
      <c r="C1299" s="11" t="str">
        <f>IFERROR(INDEX('     2022    '!D:D,MATCH('Order Summary'!$A1299,'     2022    '!$AN:$AN,0)),"")</f>
        <v/>
      </c>
      <c r="D1299" s="11" t="str">
        <f>IFERROR(INDEX('     2022    '!C:C,MATCH('Order Summary'!$A1299,'     2022    '!$AN:$AN,0)),"")</f>
        <v/>
      </c>
      <c r="E1299" s="11" t="str">
        <f>IFERROR(INDEX('     2022    '!E:E,MATCH('Order Summary'!$A1299,'     2022    '!$AN:$AN,0)),"")</f>
        <v/>
      </c>
      <c r="F1299" s="96">
        <f>IFERROR(INDEX('     2022    '!AY:AY,MATCH($A1299,'     2022    '!$AN:$AN,0)),0)</f>
        <v>0</v>
      </c>
      <c r="G1299" s="180" t="str">
        <f>IFERROR(IF($O$3&gt;68,INDEX('     2022    '!I:I,MATCH($A1299,'     2022    '!$AN:$AN,0))*(1-'     2022    '!$BA$1),INDEX('     2022    '!I:I,MATCH($A1299,'     2022    '!$AN:$AN,0))),"")</f>
        <v/>
      </c>
      <c r="H1299" s="96">
        <f>IFERROR(INDEX('     2022    '!AZ:AZ,MATCH($A1299,'     2022    '!$AN:$AN,0)),0)</f>
        <v>0</v>
      </c>
      <c r="I1299" s="180" t="str">
        <f>IFERROR(IF($O$3&gt;68,INDEX('     2022    '!M:M,MATCH($A1299,'     2022    '!$AN:$AN,0))*(1-'     2022    '!$BA$1),INDEX('     2022    '!M:M,MATCH($A1299,'     2022    '!$AN:$AN,0))),"")</f>
        <v/>
      </c>
      <c r="J1299" s="181">
        <f t="shared" si="81"/>
        <v>0</v>
      </c>
      <c r="K1299" s="182" t="str">
        <f t="shared" si="82"/>
        <v/>
      </c>
      <c r="L1299" s="53"/>
      <c r="M1299" s="52" t="str">
        <f>IFERROR(INDEX('     2022    '!R:R,MATCH('Order Summary'!$A1299,'     2022    '!$AN:$AN,0)),"")</f>
        <v/>
      </c>
      <c r="N1299" s="52" t="str">
        <f>IFERROR(INDEX('     2022    '!V:V,MATCH('Order Summary'!$A1299,'     2022    '!$AN:$AN,0)),"")</f>
        <v/>
      </c>
      <c r="O1299" s="52" t="str">
        <f>IFERROR(INDEX('     2022    '!S:S,MATCH('Order Summary'!$A1299,'     2022    '!$AN:$AN,0)),"")</f>
        <v/>
      </c>
      <c r="P1299" s="96" t="str">
        <f t="shared" si="80"/>
        <v/>
      </c>
      <c r="R1299" s="9"/>
      <c r="S1299" s="9"/>
      <c r="T1299" s="9"/>
      <c r="U1299" s="9"/>
      <c r="V1299" s="9"/>
      <c r="W1299" s="9"/>
      <c r="X1299" s="9"/>
      <c r="Y1299" s="9"/>
      <c r="Z1299" s="9"/>
      <c r="AA1299" s="9"/>
      <c r="AB1299" s="9"/>
      <c r="AC1299" s="9"/>
      <c r="AD1299" s="9"/>
      <c r="AE1299" s="9"/>
      <c r="AF1299" s="9"/>
      <c r="AG1299" s="9"/>
      <c r="AH1299" s="9"/>
      <c r="AI1299" s="9"/>
      <c r="AJ1299" s="9"/>
      <c r="AK1299" s="9"/>
      <c r="AL1299" s="9"/>
      <c r="AM1299" s="9"/>
      <c r="AN1299" s="9"/>
      <c r="AO1299" s="9"/>
      <c r="AP1299" s="9"/>
      <c r="AQ1299" s="9"/>
      <c r="AR1299" s="9"/>
      <c r="AS1299" s="9"/>
      <c r="AT1299" s="9"/>
      <c r="AU1299" s="9"/>
      <c r="AV1299" s="9"/>
      <c r="AW1299" s="9"/>
      <c r="AX1299" s="9"/>
      <c r="AY1299" s="9"/>
      <c r="AZ1299" s="9"/>
      <c r="BA1299" s="9"/>
      <c r="BB1299" s="9"/>
      <c r="BC1299" s="9"/>
      <c r="BD1299" s="9"/>
      <c r="BE1299" s="9"/>
      <c r="BF1299" s="9"/>
      <c r="BG1299" s="9"/>
      <c r="BH1299" s="9"/>
      <c r="BI1299" s="9"/>
      <c r="BJ1299" s="9"/>
      <c r="BK1299" s="9"/>
      <c r="BL1299" s="9"/>
      <c r="BM1299" s="9"/>
      <c r="BN1299" s="9"/>
      <c r="BO1299" s="9"/>
      <c r="BP1299" s="9"/>
      <c r="BQ1299" s="9"/>
      <c r="BR1299" s="9"/>
      <c r="BS1299" s="9"/>
      <c r="BT1299" s="9"/>
      <c r="BU1299" s="9"/>
      <c r="BV1299" s="9"/>
      <c r="BW1299" s="9"/>
      <c r="BX1299" s="9"/>
      <c r="BY1299" s="9"/>
      <c r="BZ1299" s="9"/>
    </row>
    <row r="1300" spans="1:78">
      <c r="A1300" s="50">
        <f t="shared" si="83"/>
        <v>1289</v>
      </c>
      <c r="C1300" s="11" t="str">
        <f>IFERROR(INDEX('     2022    '!D:D,MATCH('Order Summary'!$A1300,'     2022    '!$AN:$AN,0)),"")</f>
        <v/>
      </c>
      <c r="D1300" s="11" t="str">
        <f>IFERROR(INDEX('     2022    '!C:C,MATCH('Order Summary'!$A1300,'     2022    '!$AN:$AN,0)),"")</f>
        <v/>
      </c>
      <c r="E1300" s="11" t="str">
        <f>IFERROR(INDEX('     2022    '!E:E,MATCH('Order Summary'!$A1300,'     2022    '!$AN:$AN,0)),"")</f>
        <v/>
      </c>
      <c r="F1300" s="96">
        <f>IFERROR(INDEX('     2022    '!AY:AY,MATCH($A1300,'     2022    '!$AN:$AN,0)),0)</f>
        <v>0</v>
      </c>
      <c r="G1300" s="180" t="str">
        <f>IFERROR(IF($O$3&gt;68,INDEX('     2022    '!I:I,MATCH($A1300,'     2022    '!$AN:$AN,0))*(1-'     2022    '!$BA$1),INDEX('     2022    '!I:I,MATCH($A1300,'     2022    '!$AN:$AN,0))),"")</f>
        <v/>
      </c>
      <c r="H1300" s="96">
        <f>IFERROR(INDEX('     2022    '!AZ:AZ,MATCH($A1300,'     2022    '!$AN:$AN,0)),0)</f>
        <v>0</v>
      </c>
      <c r="I1300" s="180" t="str">
        <f>IFERROR(IF($O$3&gt;68,INDEX('     2022    '!M:M,MATCH($A1300,'     2022    '!$AN:$AN,0))*(1-'     2022    '!$BA$1),INDEX('     2022    '!M:M,MATCH($A1300,'     2022    '!$AN:$AN,0))),"")</f>
        <v/>
      </c>
      <c r="J1300" s="181">
        <f t="shared" si="81"/>
        <v>0</v>
      </c>
      <c r="K1300" s="182" t="str">
        <f t="shared" si="82"/>
        <v/>
      </c>
      <c r="L1300" s="53"/>
      <c r="M1300" s="52" t="str">
        <f>IFERROR(INDEX('     2022    '!R:R,MATCH('Order Summary'!$A1300,'     2022    '!$AN:$AN,0)),"")</f>
        <v/>
      </c>
      <c r="N1300" s="52" t="str">
        <f>IFERROR(INDEX('     2022    '!V:V,MATCH('Order Summary'!$A1300,'     2022    '!$AN:$AN,0)),"")</f>
        <v/>
      </c>
      <c r="O1300" s="52" t="str">
        <f>IFERROR(INDEX('     2022    '!S:S,MATCH('Order Summary'!$A1300,'     2022    '!$AN:$AN,0)),"")</f>
        <v/>
      </c>
      <c r="P1300" s="96" t="str">
        <f t="shared" si="80"/>
        <v/>
      </c>
      <c r="R1300" s="9"/>
      <c r="S1300" s="9"/>
      <c r="T1300" s="9"/>
      <c r="U1300" s="9"/>
      <c r="V1300" s="9"/>
      <c r="W1300" s="9"/>
      <c r="X1300" s="9"/>
      <c r="Y1300" s="9"/>
      <c r="Z1300" s="9"/>
      <c r="AA1300" s="9"/>
      <c r="AB1300" s="9"/>
      <c r="AC1300" s="9"/>
      <c r="AD1300" s="9"/>
      <c r="AE1300" s="9"/>
      <c r="AF1300" s="9"/>
      <c r="AG1300" s="9"/>
      <c r="AH1300" s="9"/>
      <c r="AI1300" s="9"/>
      <c r="AJ1300" s="9"/>
      <c r="AK1300" s="9"/>
      <c r="AL1300" s="9"/>
      <c r="AM1300" s="9"/>
      <c r="AN1300" s="9"/>
      <c r="AO1300" s="9"/>
      <c r="AP1300" s="9"/>
      <c r="AQ1300" s="9"/>
      <c r="AR1300" s="9"/>
      <c r="AS1300" s="9"/>
      <c r="AT1300" s="9"/>
      <c r="AU1300" s="9"/>
      <c r="AV1300" s="9"/>
      <c r="AW1300" s="9"/>
      <c r="AX1300" s="9"/>
      <c r="AY1300" s="9"/>
      <c r="AZ1300" s="9"/>
      <c r="BA1300" s="9"/>
      <c r="BB1300" s="9"/>
      <c r="BC1300" s="9"/>
      <c r="BD1300" s="9"/>
      <c r="BE1300" s="9"/>
      <c r="BF1300" s="9"/>
      <c r="BG1300" s="9"/>
      <c r="BH1300" s="9"/>
      <c r="BI1300" s="9"/>
      <c r="BJ1300" s="9"/>
      <c r="BK1300" s="9"/>
      <c r="BL1300" s="9"/>
      <c r="BM1300" s="9"/>
      <c r="BN1300" s="9"/>
      <c r="BO1300" s="9"/>
      <c r="BP1300" s="9"/>
      <c r="BQ1300" s="9"/>
      <c r="BR1300" s="9"/>
      <c r="BS1300" s="9"/>
      <c r="BT1300" s="9"/>
      <c r="BU1300" s="9"/>
      <c r="BV1300" s="9"/>
      <c r="BW1300" s="9"/>
      <c r="BX1300" s="9"/>
      <c r="BY1300" s="9"/>
      <c r="BZ1300" s="9"/>
    </row>
    <row r="1301" spans="1:78">
      <c r="A1301" s="50">
        <f t="shared" si="83"/>
        <v>1290</v>
      </c>
      <c r="C1301" s="11" t="str">
        <f>IFERROR(INDEX('     2022    '!D:D,MATCH('Order Summary'!$A1301,'     2022    '!$AN:$AN,0)),"")</f>
        <v/>
      </c>
      <c r="D1301" s="11" t="str">
        <f>IFERROR(INDEX('     2022    '!C:C,MATCH('Order Summary'!$A1301,'     2022    '!$AN:$AN,0)),"")</f>
        <v/>
      </c>
      <c r="E1301" s="11" t="str">
        <f>IFERROR(INDEX('     2022    '!E:E,MATCH('Order Summary'!$A1301,'     2022    '!$AN:$AN,0)),"")</f>
        <v/>
      </c>
      <c r="F1301" s="96">
        <f>IFERROR(INDEX('     2022    '!AY:AY,MATCH($A1301,'     2022    '!$AN:$AN,0)),0)</f>
        <v>0</v>
      </c>
      <c r="G1301" s="180" t="str">
        <f>IFERROR(IF($O$3&gt;68,INDEX('     2022    '!I:I,MATCH($A1301,'     2022    '!$AN:$AN,0))*(1-'     2022    '!$BA$1),INDEX('     2022    '!I:I,MATCH($A1301,'     2022    '!$AN:$AN,0))),"")</f>
        <v/>
      </c>
      <c r="H1301" s="96">
        <f>IFERROR(INDEX('     2022    '!AZ:AZ,MATCH($A1301,'     2022    '!$AN:$AN,0)),0)</f>
        <v>0</v>
      </c>
      <c r="I1301" s="180" t="str">
        <f>IFERROR(IF($O$3&gt;68,INDEX('     2022    '!M:M,MATCH($A1301,'     2022    '!$AN:$AN,0))*(1-'     2022    '!$BA$1),INDEX('     2022    '!M:M,MATCH($A1301,'     2022    '!$AN:$AN,0))),"")</f>
        <v/>
      </c>
      <c r="J1301" s="181">
        <f t="shared" si="81"/>
        <v>0</v>
      </c>
      <c r="K1301" s="182" t="str">
        <f t="shared" si="82"/>
        <v/>
      </c>
      <c r="L1301" s="53"/>
      <c r="M1301" s="52" t="str">
        <f>IFERROR(INDEX('     2022    '!R:R,MATCH('Order Summary'!$A1301,'     2022    '!$AN:$AN,0)),"")</f>
        <v/>
      </c>
      <c r="N1301" s="52" t="str">
        <f>IFERROR(INDEX('     2022    '!V:V,MATCH('Order Summary'!$A1301,'     2022    '!$AN:$AN,0)),"")</f>
        <v/>
      </c>
      <c r="O1301" s="52" t="str">
        <f>IFERROR(INDEX('     2022    '!S:S,MATCH('Order Summary'!$A1301,'     2022    '!$AN:$AN,0)),"")</f>
        <v/>
      </c>
      <c r="P1301" s="96" t="str">
        <f t="shared" si="80"/>
        <v/>
      </c>
      <c r="R1301" s="9"/>
      <c r="S1301" s="9"/>
      <c r="T1301" s="9"/>
      <c r="U1301" s="9"/>
      <c r="V1301" s="9"/>
      <c r="W1301" s="9"/>
      <c r="X1301" s="9"/>
      <c r="Y1301" s="9"/>
      <c r="Z1301" s="9"/>
      <c r="AA1301" s="9"/>
      <c r="AB1301" s="9"/>
      <c r="AC1301" s="9"/>
      <c r="AD1301" s="9"/>
      <c r="AE1301" s="9"/>
      <c r="AF1301" s="9"/>
      <c r="AG1301" s="9"/>
      <c r="AH1301" s="9"/>
      <c r="AI1301" s="9"/>
      <c r="AJ1301" s="9"/>
      <c r="AK1301" s="9"/>
      <c r="AL1301" s="9"/>
      <c r="AM1301" s="9"/>
      <c r="AN1301" s="9"/>
      <c r="AO1301" s="9"/>
      <c r="AP1301" s="9"/>
      <c r="AQ1301" s="9"/>
      <c r="AR1301" s="9"/>
      <c r="AS1301" s="9"/>
      <c r="AT1301" s="9"/>
      <c r="AU1301" s="9"/>
      <c r="AV1301" s="9"/>
      <c r="AW1301" s="9"/>
      <c r="AX1301" s="9"/>
      <c r="AY1301" s="9"/>
      <c r="AZ1301" s="9"/>
      <c r="BA1301" s="9"/>
      <c r="BB1301" s="9"/>
      <c r="BC1301" s="9"/>
      <c r="BD1301" s="9"/>
      <c r="BE1301" s="9"/>
      <c r="BF1301" s="9"/>
      <c r="BG1301" s="9"/>
      <c r="BH1301" s="9"/>
      <c r="BI1301" s="9"/>
      <c r="BJ1301" s="9"/>
      <c r="BK1301" s="9"/>
      <c r="BL1301" s="9"/>
      <c r="BM1301" s="9"/>
      <c r="BN1301" s="9"/>
      <c r="BO1301" s="9"/>
      <c r="BP1301" s="9"/>
      <c r="BQ1301" s="9"/>
      <c r="BR1301" s="9"/>
      <c r="BS1301" s="9"/>
      <c r="BT1301" s="9"/>
      <c r="BU1301" s="9"/>
      <c r="BV1301" s="9"/>
      <c r="BW1301" s="9"/>
      <c r="BX1301" s="9"/>
      <c r="BY1301" s="9"/>
      <c r="BZ1301" s="9"/>
    </row>
    <row r="1302" spans="1:78">
      <c r="A1302" s="50">
        <f t="shared" si="83"/>
        <v>1291</v>
      </c>
      <c r="C1302" s="11" t="str">
        <f>IFERROR(INDEX('     2022    '!D:D,MATCH('Order Summary'!$A1302,'     2022    '!$AN:$AN,0)),"")</f>
        <v/>
      </c>
      <c r="D1302" s="11" t="str">
        <f>IFERROR(INDEX('     2022    '!C:C,MATCH('Order Summary'!$A1302,'     2022    '!$AN:$AN,0)),"")</f>
        <v/>
      </c>
      <c r="E1302" s="11" t="str">
        <f>IFERROR(INDEX('     2022    '!E:E,MATCH('Order Summary'!$A1302,'     2022    '!$AN:$AN,0)),"")</f>
        <v/>
      </c>
      <c r="F1302" s="96">
        <f>IFERROR(INDEX('     2022    '!AY:AY,MATCH($A1302,'     2022    '!$AN:$AN,0)),0)</f>
        <v>0</v>
      </c>
      <c r="G1302" s="180" t="str">
        <f>IFERROR(IF($O$3&gt;68,INDEX('     2022    '!I:I,MATCH($A1302,'     2022    '!$AN:$AN,0))*(1-'     2022    '!$BA$1),INDEX('     2022    '!I:I,MATCH($A1302,'     2022    '!$AN:$AN,0))),"")</f>
        <v/>
      </c>
      <c r="H1302" s="96">
        <f>IFERROR(INDEX('     2022    '!AZ:AZ,MATCH($A1302,'     2022    '!$AN:$AN,0)),0)</f>
        <v>0</v>
      </c>
      <c r="I1302" s="180" t="str">
        <f>IFERROR(IF($O$3&gt;68,INDEX('     2022    '!M:M,MATCH($A1302,'     2022    '!$AN:$AN,0))*(1-'     2022    '!$BA$1),INDEX('     2022    '!M:M,MATCH($A1302,'     2022    '!$AN:$AN,0))),"")</f>
        <v/>
      </c>
      <c r="J1302" s="181">
        <f t="shared" si="81"/>
        <v>0</v>
      </c>
      <c r="K1302" s="182" t="str">
        <f t="shared" si="82"/>
        <v/>
      </c>
      <c r="L1302" s="53"/>
      <c r="M1302" s="52" t="str">
        <f>IFERROR(INDEX('     2022    '!R:R,MATCH('Order Summary'!$A1302,'     2022    '!$AN:$AN,0)),"")</f>
        <v/>
      </c>
      <c r="N1302" s="52" t="str">
        <f>IFERROR(INDEX('     2022    '!V:V,MATCH('Order Summary'!$A1302,'     2022    '!$AN:$AN,0)),"")</f>
        <v/>
      </c>
      <c r="O1302" s="52" t="str">
        <f>IFERROR(INDEX('     2022    '!S:S,MATCH('Order Summary'!$A1302,'     2022    '!$AN:$AN,0)),"")</f>
        <v/>
      </c>
      <c r="P1302" s="96" t="str">
        <f t="shared" si="80"/>
        <v/>
      </c>
      <c r="R1302" s="9"/>
      <c r="S1302" s="9"/>
      <c r="T1302" s="9"/>
      <c r="U1302" s="9"/>
      <c r="V1302" s="9"/>
      <c r="W1302" s="9"/>
      <c r="X1302" s="9"/>
      <c r="Y1302" s="9"/>
      <c r="Z1302" s="9"/>
      <c r="AA1302" s="9"/>
      <c r="AB1302" s="9"/>
      <c r="AC1302" s="9"/>
      <c r="AD1302" s="9"/>
      <c r="AE1302" s="9"/>
      <c r="AF1302" s="9"/>
      <c r="AG1302" s="9"/>
      <c r="AH1302" s="9"/>
      <c r="AI1302" s="9"/>
      <c r="AJ1302" s="9"/>
      <c r="AK1302" s="9"/>
      <c r="AL1302" s="9"/>
      <c r="AM1302" s="9"/>
      <c r="AN1302" s="9"/>
      <c r="AO1302" s="9"/>
      <c r="AP1302" s="9"/>
      <c r="AQ1302" s="9"/>
      <c r="AR1302" s="9"/>
      <c r="AS1302" s="9"/>
      <c r="AT1302" s="9"/>
      <c r="AU1302" s="9"/>
      <c r="AV1302" s="9"/>
      <c r="AW1302" s="9"/>
      <c r="AX1302" s="9"/>
      <c r="AY1302" s="9"/>
      <c r="AZ1302" s="9"/>
      <c r="BA1302" s="9"/>
      <c r="BB1302" s="9"/>
      <c r="BC1302" s="9"/>
      <c r="BD1302" s="9"/>
      <c r="BE1302" s="9"/>
      <c r="BF1302" s="9"/>
      <c r="BG1302" s="9"/>
      <c r="BH1302" s="9"/>
      <c r="BI1302" s="9"/>
      <c r="BJ1302" s="9"/>
      <c r="BK1302" s="9"/>
      <c r="BL1302" s="9"/>
      <c r="BM1302" s="9"/>
      <c r="BN1302" s="9"/>
      <c r="BO1302" s="9"/>
      <c r="BP1302" s="9"/>
      <c r="BQ1302" s="9"/>
      <c r="BR1302" s="9"/>
      <c r="BS1302" s="9"/>
      <c r="BT1302" s="9"/>
      <c r="BU1302" s="9"/>
      <c r="BV1302" s="9"/>
      <c r="BW1302" s="9"/>
      <c r="BX1302" s="9"/>
      <c r="BY1302" s="9"/>
      <c r="BZ1302" s="9"/>
    </row>
    <row r="1303" spans="1:78">
      <c r="A1303" s="50">
        <f t="shared" si="83"/>
        <v>1292</v>
      </c>
      <c r="C1303" s="11" t="str">
        <f>IFERROR(INDEX('     2022    '!D:D,MATCH('Order Summary'!$A1303,'     2022    '!$AN:$AN,0)),"")</f>
        <v/>
      </c>
      <c r="D1303" s="11" t="str">
        <f>IFERROR(INDEX('     2022    '!C:C,MATCH('Order Summary'!$A1303,'     2022    '!$AN:$AN,0)),"")</f>
        <v/>
      </c>
      <c r="E1303" s="11" t="str">
        <f>IFERROR(INDEX('     2022    '!E:E,MATCH('Order Summary'!$A1303,'     2022    '!$AN:$AN,0)),"")</f>
        <v/>
      </c>
      <c r="F1303" s="96">
        <f>IFERROR(INDEX('     2022    '!AY:AY,MATCH($A1303,'     2022    '!$AN:$AN,0)),0)</f>
        <v>0</v>
      </c>
      <c r="G1303" s="180" t="str">
        <f>IFERROR(IF($O$3&gt;68,INDEX('     2022    '!I:I,MATCH($A1303,'     2022    '!$AN:$AN,0))*(1-'     2022    '!$BA$1),INDEX('     2022    '!I:I,MATCH($A1303,'     2022    '!$AN:$AN,0))),"")</f>
        <v/>
      </c>
      <c r="H1303" s="96">
        <f>IFERROR(INDEX('     2022    '!AZ:AZ,MATCH($A1303,'     2022    '!$AN:$AN,0)),0)</f>
        <v>0</v>
      </c>
      <c r="I1303" s="180" t="str">
        <f>IFERROR(IF($O$3&gt;68,INDEX('     2022    '!M:M,MATCH($A1303,'     2022    '!$AN:$AN,0))*(1-'     2022    '!$BA$1),INDEX('     2022    '!M:M,MATCH($A1303,'     2022    '!$AN:$AN,0))),"")</f>
        <v/>
      </c>
      <c r="J1303" s="181">
        <f t="shared" si="81"/>
        <v>0</v>
      </c>
      <c r="K1303" s="182" t="str">
        <f t="shared" si="82"/>
        <v/>
      </c>
      <c r="L1303" s="53"/>
      <c r="M1303" s="52" t="str">
        <f>IFERROR(INDEX('     2022    '!R:R,MATCH('Order Summary'!$A1303,'     2022    '!$AN:$AN,0)),"")</f>
        <v/>
      </c>
      <c r="N1303" s="52" t="str">
        <f>IFERROR(INDEX('     2022    '!V:V,MATCH('Order Summary'!$A1303,'     2022    '!$AN:$AN,0)),"")</f>
        <v/>
      </c>
      <c r="O1303" s="52" t="str">
        <f>IFERROR(INDEX('     2022    '!S:S,MATCH('Order Summary'!$A1303,'     2022    '!$AN:$AN,0)),"")</f>
        <v/>
      </c>
      <c r="P1303" s="96" t="str">
        <f t="shared" si="80"/>
        <v/>
      </c>
      <c r="R1303" s="9"/>
      <c r="S1303" s="9"/>
      <c r="T1303" s="9"/>
      <c r="U1303" s="9"/>
      <c r="V1303" s="9"/>
      <c r="W1303" s="9"/>
      <c r="X1303" s="9"/>
      <c r="Y1303" s="9"/>
      <c r="Z1303" s="9"/>
      <c r="AA1303" s="9"/>
      <c r="AB1303" s="9"/>
      <c r="AC1303" s="9"/>
      <c r="AD1303" s="9"/>
      <c r="AE1303" s="9"/>
      <c r="AF1303" s="9"/>
      <c r="AG1303" s="9"/>
      <c r="AH1303" s="9"/>
      <c r="AI1303" s="9"/>
      <c r="AJ1303" s="9"/>
      <c r="AK1303" s="9"/>
      <c r="AL1303" s="9"/>
      <c r="AM1303" s="9"/>
      <c r="AN1303" s="9"/>
      <c r="AO1303" s="9"/>
      <c r="AP1303" s="9"/>
      <c r="AQ1303" s="9"/>
      <c r="AR1303" s="9"/>
      <c r="AS1303" s="9"/>
      <c r="AT1303" s="9"/>
      <c r="AU1303" s="9"/>
      <c r="AV1303" s="9"/>
      <c r="AW1303" s="9"/>
      <c r="AX1303" s="9"/>
      <c r="AY1303" s="9"/>
      <c r="AZ1303" s="9"/>
      <c r="BA1303" s="9"/>
      <c r="BB1303" s="9"/>
      <c r="BC1303" s="9"/>
      <c r="BD1303" s="9"/>
      <c r="BE1303" s="9"/>
      <c r="BF1303" s="9"/>
      <c r="BG1303" s="9"/>
      <c r="BH1303" s="9"/>
      <c r="BI1303" s="9"/>
      <c r="BJ1303" s="9"/>
      <c r="BK1303" s="9"/>
      <c r="BL1303" s="9"/>
      <c r="BM1303" s="9"/>
      <c r="BN1303" s="9"/>
      <c r="BO1303" s="9"/>
      <c r="BP1303" s="9"/>
      <c r="BQ1303" s="9"/>
      <c r="BR1303" s="9"/>
      <c r="BS1303" s="9"/>
      <c r="BT1303" s="9"/>
      <c r="BU1303" s="9"/>
      <c r="BV1303" s="9"/>
      <c r="BW1303" s="9"/>
      <c r="BX1303" s="9"/>
      <c r="BY1303" s="9"/>
      <c r="BZ1303" s="9"/>
    </row>
    <row r="1304" spans="1:78">
      <c r="A1304" s="50">
        <f t="shared" si="83"/>
        <v>1293</v>
      </c>
      <c r="C1304" s="11" t="str">
        <f>IFERROR(INDEX('     2022    '!D:D,MATCH('Order Summary'!$A1304,'     2022    '!$AN:$AN,0)),"")</f>
        <v/>
      </c>
      <c r="D1304" s="11" t="str">
        <f>IFERROR(INDEX('     2022    '!C:C,MATCH('Order Summary'!$A1304,'     2022    '!$AN:$AN,0)),"")</f>
        <v/>
      </c>
      <c r="E1304" s="11" t="str">
        <f>IFERROR(INDEX('     2022    '!E:E,MATCH('Order Summary'!$A1304,'     2022    '!$AN:$AN,0)),"")</f>
        <v/>
      </c>
      <c r="F1304" s="96">
        <f>IFERROR(INDEX('     2022    '!AY:AY,MATCH($A1304,'     2022    '!$AN:$AN,0)),0)</f>
        <v>0</v>
      </c>
      <c r="G1304" s="180" t="str">
        <f>IFERROR(IF($O$3&gt;68,INDEX('     2022    '!I:I,MATCH($A1304,'     2022    '!$AN:$AN,0))*(1-'     2022    '!$BA$1),INDEX('     2022    '!I:I,MATCH($A1304,'     2022    '!$AN:$AN,0))),"")</f>
        <v/>
      </c>
      <c r="H1304" s="96">
        <f>IFERROR(INDEX('     2022    '!AZ:AZ,MATCH($A1304,'     2022    '!$AN:$AN,0)),0)</f>
        <v>0</v>
      </c>
      <c r="I1304" s="180" t="str">
        <f>IFERROR(IF($O$3&gt;68,INDEX('     2022    '!M:M,MATCH($A1304,'     2022    '!$AN:$AN,0))*(1-'     2022    '!$BA$1),INDEX('     2022    '!M:M,MATCH($A1304,'     2022    '!$AN:$AN,0))),"")</f>
        <v/>
      </c>
      <c r="J1304" s="181">
        <f t="shared" si="81"/>
        <v>0</v>
      </c>
      <c r="K1304" s="182" t="str">
        <f t="shared" si="82"/>
        <v/>
      </c>
      <c r="L1304" s="53"/>
      <c r="M1304" s="52" t="str">
        <f>IFERROR(INDEX('     2022    '!R:R,MATCH('Order Summary'!$A1304,'     2022    '!$AN:$AN,0)),"")</f>
        <v/>
      </c>
      <c r="N1304" s="52" t="str">
        <f>IFERROR(INDEX('     2022    '!V:V,MATCH('Order Summary'!$A1304,'     2022    '!$AN:$AN,0)),"")</f>
        <v/>
      </c>
      <c r="O1304" s="52" t="str">
        <f>IFERROR(INDEX('     2022    '!S:S,MATCH('Order Summary'!$A1304,'     2022    '!$AN:$AN,0)),"")</f>
        <v/>
      </c>
      <c r="P1304" s="96" t="str">
        <f t="shared" si="80"/>
        <v/>
      </c>
      <c r="R1304" s="9"/>
      <c r="S1304" s="9"/>
      <c r="T1304" s="9"/>
      <c r="U1304" s="9"/>
      <c r="V1304" s="9"/>
      <c r="W1304" s="9"/>
      <c r="X1304" s="9"/>
      <c r="Y1304" s="9"/>
      <c r="Z1304" s="9"/>
      <c r="AA1304" s="9"/>
      <c r="AB1304" s="9"/>
      <c r="AC1304" s="9"/>
      <c r="AD1304" s="9"/>
      <c r="AE1304" s="9"/>
      <c r="AF1304" s="9"/>
      <c r="AG1304" s="9"/>
      <c r="AH1304" s="9"/>
      <c r="AI1304" s="9"/>
      <c r="AJ1304" s="9"/>
      <c r="AK1304" s="9"/>
      <c r="AL1304" s="9"/>
      <c r="AM1304" s="9"/>
      <c r="AN1304" s="9"/>
      <c r="AO1304" s="9"/>
      <c r="AP1304" s="9"/>
      <c r="AQ1304" s="9"/>
      <c r="AR1304" s="9"/>
      <c r="AS1304" s="9"/>
      <c r="AT1304" s="9"/>
      <c r="AU1304" s="9"/>
      <c r="AV1304" s="9"/>
      <c r="AW1304" s="9"/>
      <c r="AX1304" s="9"/>
      <c r="AY1304" s="9"/>
      <c r="AZ1304" s="9"/>
      <c r="BA1304" s="9"/>
      <c r="BB1304" s="9"/>
      <c r="BC1304" s="9"/>
      <c r="BD1304" s="9"/>
      <c r="BE1304" s="9"/>
      <c r="BF1304" s="9"/>
      <c r="BG1304" s="9"/>
      <c r="BH1304" s="9"/>
      <c r="BI1304" s="9"/>
      <c r="BJ1304" s="9"/>
      <c r="BK1304" s="9"/>
      <c r="BL1304" s="9"/>
      <c r="BM1304" s="9"/>
      <c r="BN1304" s="9"/>
      <c r="BO1304" s="9"/>
      <c r="BP1304" s="9"/>
      <c r="BQ1304" s="9"/>
      <c r="BR1304" s="9"/>
      <c r="BS1304" s="9"/>
      <c r="BT1304" s="9"/>
      <c r="BU1304" s="9"/>
      <c r="BV1304" s="9"/>
      <c r="BW1304" s="9"/>
      <c r="BX1304" s="9"/>
      <c r="BY1304" s="9"/>
      <c r="BZ1304" s="9"/>
    </row>
    <row r="1305" spans="1:78">
      <c r="A1305" s="50">
        <f t="shared" si="83"/>
        <v>1294</v>
      </c>
      <c r="C1305" s="11" t="str">
        <f>IFERROR(INDEX('     2022    '!D:D,MATCH('Order Summary'!$A1305,'     2022    '!$AN:$AN,0)),"")</f>
        <v/>
      </c>
      <c r="D1305" s="11" t="str">
        <f>IFERROR(INDEX('     2022    '!C:C,MATCH('Order Summary'!$A1305,'     2022    '!$AN:$AN,0)),"")</f>
        <v/>
      </c>
      <c r="E1305" s="11" t="str">
        <f>IFERROR(INDEX('     2022    '!E:E,MATCH('Order Summary'!$A1305,'     2022    '!$AN:$AN,0)),"")</f>
        <v/>
      </c>
      <c r="F1305" s="96">
        <f>IFERROR(INDEX('     2022    '!AY:AY,MATCH($A1305,'     2022    '!$AN:$AN,0)),0)</f>
        <v>0</v>
      </c>
      <c r="G1305" s="180" t="str">
        <f>IFERROR(IF($O$3&gt;68,INDEX('     2022    '!I:I,MATCH($A1305,'     2022    '!$AN:$AN,0))*(1-'     2022    '!$BA$1),INDEX('     2022    '!I:I,MATCH($A1305,'     2022    '!$AN:$AN,0))),"")</f>
        <v/>
      </c>
      <c r="H1305" s="96">
        <f>IFERROR(INDEX('     2022    '!AZ:AZ,MATCH($A1305,'     2022    '!$AN:$AN,0)),0)</f>
        <v>0</v>
      </c>
      <c r="I1305" s="180" t="str">
        <f>IFERROR(IF($O$3&gt;68,INDEX('     2022    '!M:M,MATCH($A1305,'     2022    '!$AN:$AN,0))*(1-'     2022    '!$BA$1),INDEX('     2022    '!M:M,MATCH($A1305,'     2022    '!$AN:$AN,0))),"")</f>
        <v/>
      </c>
      <c r="J1305" s="181">
        <f t="shared" si="81"/>
        <v>0</v>
      </c>
      <c r="K1305" s="182" t="str">
        <f t="shared" si="82"/>
        <v/>
      </c>
      <c r="L1305" s="53"/>
      <c r="M1305" s="52" t="str">
        <f>IFERROR(INDEX('     2022    '!R:R,MATCH('Order Summary'!$A1305,'     2022    '!$AN:$AN,0)),"")</f>
        <v/>
      </c>
      <c r="N1305" s="52" t="str">
        <f>IFERROR(INDEX('     2022    '!V:V,MATCH('Order Summary'!$A1305,'     2022    '!$AN:$AN,0)),"")</f>
        <v/>
      </c>
      <c r="O1305" s="52" t="str">
        <f>IFERROR(INDEX('     2022    '!S:S,MATCH('Order Summary'!$A1305,'     2022    '!$AN:$AN,0)),"")</f>
        <v/>
      </c>
      <c r="P1305" s="96" t="str">
        <f t="shared" si="80"/>
        <v/>
      </c>
      <c r="R1305" s="9"/>
      <c r="S1305" s="9"/>
      <c r="T1305" s="9"/>
      <c r="U1305" s="9"/>
      <c r="V1305" s="9"/>
      <c r="W1305" s="9"/>
      <c r="X1305" s="9"/>
      <c r="Y1305" s="9"/>
      <c r="Z1305" s="9"/>
      <c r="AA1305" s="9"/>
      <c r="AB1305" s="9"/>
      <c r="AC1305" s="9"/>
      <c r="AD1305" s="9"/>
      <c r="AE1305" s="9"/>
      <c r="AF1305" s="9"/>
      <c r="AG1305" s="9"/>
      <c r="AH1305" s="9"/>
      <c r="AI1305" s="9"/>
      <c r="AJ1305" s="9"/>
      <c r="AK1305" s="9"/>
      <c r="AL1305" s="9"/>
      <c r="AM1305" s="9"/>
      <c r="AN1305" s="9"/>
      <c r="AO1305" s="9"/>
      <c r="AP1305" s="9"/>
      <c r="AQ1305" s="9"/>
      <c r="AR1305" s="9"/>
      <c r="AS1305" s="9"/>
      <c r="AT1305" s="9"/>
      <c r="AU1305" s="9"/>
      <c r="AV1305" s="9"/>
      <c r="AW1305" s="9"/>
      <c r="AX1305" s="9"/>
      <c r="AY1305" s="9"/>
      <c r="AZ1305" s="9"/>
      <c r="BA1305" s="9"/>
      <c r="BB1305" s="9"/>
      <c r="BC1305" s="9"/>
      <c r="BD1305" s="9"/>
      <c r="BE1305" s="9"/>
      <c r="BF1305" s="9"/>
      <c r="BG1305" s="9"/>
      <c r="BH1305" s="9"/>
      <c r="BI1305" s="9"/>
      <c r="BJ1305" s="9"/>
      <c r="BK1305" s="9"/>
      <c r="BL1305" s="9"/>
      <c r="BM1305" s="9"/>
      <c r="BN1305" s="9"/>
      <c r="BO1305" s="9"/>
      <c r="BP1305" s="9"/>
      <c r="BQ1305" s="9"/>
      <c r="BR1305" s="9"/>
      <c r="BS1305" s="9"/>
      <c r="BT1305" s="9"/>
      <c r="BU1305" s="9"/>
      <c r="BV1305" s="9"/>
      <c r="BW1305" s="9"/>
      <c r="BX1305" s="9"/>
      <c r="BY1305" s="9"/>
      <c r="BZ1305" s="9"/>
    </row>
    <row r="1306" spans="1:78">
      <c r="A1306" s="50">
        <f t="shared" si="83"/>
        <v>1295</v>
      </c>
      <c r="C1306" s="11" t="str">
        <f>IFERROR(INDEX('     2022    '!D:D,MATCH('Order Summary'!$A1306,'     2022    '!$AN:$AN,0)),"")</f>
        <v/>
      </c>
      <c r="D1306" s="11" t="str">
        <f>IFERROR(INDEX('     2022    '!C:C,MATCH('Order Summary'!$A1306,'     2022    '!$AN:$AN,0)),"")</f>
        <v/>
      </c>
      <c r="E1306" s="11" t="str">
        <f>IFERROR(INDEX('     2022    '!E:E,MATCH('Order Summary'!$A1306,'     2022    '!$AN:$AN,0)),"")</f>
        <v/>
      </c>
      <c r="F1306" s="96">
        <f>IFERROR(INDEX('     2022    '!AY:AY,MATCH($A1306,'     2022    '!$AN:$AN,0)),0)</f>
        <v>0</v>
      </c>
      <c r="G1306" s="180" t="str">
        <f>IFERROR(IF($O$3&gt;68,INDEX('     2022    '!I:I,MATCH($A1306,'     2022    '!$AN:$AN,0))*(1-'     2022    '!$BA$1),INDEX('     2022    '!I:I,MATCH($A1306,'     2022    '!$AN:$AN,0))),"")</f>
        <v/>
      </c>
      <c r="H1306" s="96">
        <f>IFERROR(INDEX('     2022    '!AZ:AZ,MATCH($A1306,'     2022    '!$AN:$AN,0)),0)</f>
        <v>0</v>
      </c>
      <c r="I1306" s="180" t="str">
        <f>IFERROR(IF($O$3&gt;68,INDEX('     2022    '!M:M,MATCH($A1306,'     2022    '!$AN:$AN,0))*(1-'     2022    '!$BA$1),INDEX('     2022    '!M:M,MATCH($A1306,'     2022    '!$AN:$AN,0))),"")</f>
        <v/>
      </c>
      <c r="J1306" s="181">
        <f t="shared" si="81"/>
        <v>0</v>
      </c>
      <c r="K1306" s="182" t="str">
        <f t="shared" si="82"/>
        <v/>
      </c>
      <c r="L1306" s="53"/>
      <c r="M1306" s="52" t="str">
        <f>IFERROR(INDEX('     2022    '!R:R,MATCH('Order Summary'!$A1306,'     2022    '!$AN:$AN,0)),"")</f>
        <v/>
      </c>
      <c r="N1306" s="52" t="str">
        <f>IFERROR(INDEX('     2022    '!V:V,MATCH('Order Summary'!$A1306,'     2022    '!$AN:$AN,0)),"")</f>
        <v/>
      </c>
      <c r="O1306" s="52" t="str">
        <f>IFERROR(INDEX('     2022    '!S:S,MATCH('Order Summary'!$A1306,'     2022    '!$AN:$AN,0)),"")</f>
        <v/>
      </c>
      <c r="P1306" s="96" t="str">
        <f t="shared" si="80"/>
        <v/>
      </c>
      <c r="R1306" s="9"/>
      <c r="S1306" s="9"/>
      <c r="T1306" s="9"/>
      <c r="U1306" s="9"/>
      <c r="V1306" s="9"/>
      <c r="W1306" s="9"/>
      <c r="X1306" s="9"/>
      <c r="Y1306" s="9"/>
      <c r="Z1306" s="9"/>
      <c r="AA1306" s="9"/>
      <c r="AB1306" s="9"/>
      <c r="AC1306" s="9"/>
      <c r="AD1306" s="9"/>
      <c r="AE1306" s="9"/>
      <c r="AF1306" s="9"/>
      <c r="AG1306" s="9"/>
      <c r="AH1306" s="9"/>
      <c r="AI1306" s="9"/>
      <c r="AJ1306" s="9"/>
      <c r="AK1306" s="9"/>
      <c r="AL1306" s="9"/>
      <c r="AM1306" s="9"/>
      <c r="AN1306" s="9"/>
      <c r="AO1306" s="9"/>
      <c r="AP1306" s="9"/>
      <c r="AQ1306" s="9"/>
      <c r="AR1306" s="9"/>
      <c r="AS1306" s="9"/>
      <c r="AT1306" s="9"/>
      <c r="AU1306" s="9"/>
      <c r="AV1306" s="9"/>
      <c r="AW1306" s="9"/>
      <c r="AX1306" s="9"/>
      <c r="AY1306" s="9"/>
      <c r="AZ1306" s="9"/>
      <c r="BA1306" s="9"/>
      <c r="BB1306" s="9"/>
      <c r="BC1306" s="9"/>
      <c r="BD1306" s="9"/>
      <c r="BE1306" s="9"/>
      <c r="BF1306" s="9"/>
      <c r="BG1306" s="9"/>
      <c r="BH1306" s="9"/>
      <c r="BI1306" s="9"/>
      <c r="BJ1306" s="9"/>
      <c r="BK1306" s="9"/>
      <c r="BL1306" s="9"/>
      <c r="BM1306" s="9"/>
      <c r="BN1306" s="9"/>
      <c r="BO1306" s="9"/>
      <c r="BP1306" s="9"/>
      <c r="BQ1306" s="9"/>
      <c r="BR1306" s="9"/>
      <c r="BS1306" s="9"/>
      <c r="BT1306" s="9"/>
      <c r="BU1306" s="9"/>
      <c r="BV1306" s="9"/>
      <c r="BW1306" s="9"/>
      <c r="BX1306" s="9"/>
      <c r="BY1306" s="9"/>
      <c r="BZ1306" s="9"/>
    </row>
    <row r="1307" spans="1:78">
      <c r="A1307" s="50">
        <f t="shared" si="83"/>
        <v>1296</v>
      </c>
      <c r="C1307" s="11" t="str">
        <f>IFERROR(INDEX('     2022    '!D:D,MATCH('Order Summary'!$A1307,'     2022    '!$AN:$AN,0)),"")</f>
        <v/>
      </c>
      <c r="D1307" s="11" t="str">
        <f>IFERROR(INDEX('     2022    '!C:C,MATCH('Order Summary'!$A1307,'     2022    '!$AN:$AN,0)),"")</f>
        <v/>
      </c>
      <c r="E1307" s="11" t="str">
        <f>IFERROR(INDEX('     2022    '!E:E,MATCH('Order Summary'!$A1307,'     2022    '!$AN:$AN,0)),"")</f>
        <v/>
      </c>
      <c r="F1307" s="96">
        <f>IFERROR(INDEX('     2022    '!AY:AY,MATCH($A1307,'     2022    '!$AN:$AN,0)),0)</f>
        <v>0</v>
      </c>
      <c r="G1307" s="180" t="str">
        <f>IFERROR(IF($O$3&gt;68,INDEX('     2022    '!I:I,MATCH($A1307,'     2022    '!$AN:$AN,0))*(1-'     2022    '!$BA$1),INDEX('     2022    '!I:I,MATCH($A1307,'     2022    '!$AN:$AN,0))),"")</f>
        <v/>
      </c>
      <c r="H1307" s="96">
        <f>IFERROR(INDEX('     2022    '!AZ:AZ,MATCH($A1307,'     2022    '!$AN:$AN,0)),0)</f>
        <v>0</v>
      </c>
      <c r="I1307" s="180" t="str">
        <f>IFERROR(IF($O$3&gt;68,INDEX('     2022    '!M:M,MATCH($A1307,'     2022    '!$AN:$AN,0))*(1-'     2022    '!$BA$1),INDEX('     2022    '!M:M,MATCH($A1307,'     2022    '!$AN:$AN,0))),"")</f>
        <v/>
      </c>
      <c r="J1307" s="181">
        <f t="shared" si="81"/>
        <v>0</v>
      </c>
      <c r="K1307" s="182" t="str">
        <f t="shared" si="82"/>
        <v/>
      </c>
      <c r="L1307" s="53"/>
      <c r="M1307" s="52" t="str">
        <f>IFERROR(INDEX('     2022    '!R:R,MATCH('Order Summary'!$A1307,'     2022    '!$AN:$AN,0)),"")</f>
        <v/>
      </c>
      <c r="N1307" s="52" t="str">
        <f>IFERROR(INDEX('     2022    '!V:V,MATCH('Order Summary'!$A1307,'     2022    '!$AN:$AN,0)),"")</f>
        <v/>
      </c>
      <c r="O1307" s="52" t="str">
        <f>IFERROR(INDEX('     2022    '!S:S,MATCH('Order Summary'!$A1307,'     2022    '!$AN:$AN,0)),"")</f>
        <v/>
      </c>
      <c r="P1307" s="96" t="str">
        <f t="shared" si="80"/>
        <v/>
      </c>
      <c r="R1307" s="9"/>
      <c r="S1307" s="9"/>
      <c r="T1307" s="9"/>
      <c r="U1307" s="9"/>
      <c r="V1307" s="9"/>
      <c r="W1307" s="9"/>
      <c r="X1307" s="9"/>
      <c r="Y1307" s="9"/>
      <c r="Z1307" s="9"/>
      <c r="AA1307" s="9"/>
      <c r="AB1307" s="9"/>
      <c r="AC1307" s="9"/>
      <c r="AD1307" s="9"/>
      <c r="AE1307" s="9"/>
      <c r="AF1307" s="9"/>
      <c r="AG1307" s="9"/>
      <c r="AH1307" s="9"/>
      <c r="AI1307" s="9"/>
      <c r="AJ1307" s="9"/>
      <c r="AK1307" s="9"/>
      <c r="AL1307" s="9"/>
      <c r="AM1307" s="9"/>
      <c r="AN1307" s="9"/>
      <c r="AO1307" s="9"/>
      <c r="AP1307" s="9"/>
      <c r="AQ1307" s="9"/>
      <c r="AR1307" s="9"/>
      <c r="AS1307" s="9"/>
      <c r="AT1307" s="9"/>
      <c r="AU1307" s="9"/>
      <c r="AV1307" s="9"/>
      <c r="AW1307" s="9"/>
      <c r="AX1307" s="9"/>
      <c r="AY1307" s="9"/>
      <c r="AZ1307" s="9"/>
      <c r="BA1307" s="9"/>
      <c r="BB1307" s="9"/>
      <c r="BC1307" s="9"/>
      <c r="BD1307" s="9"/>
      <c r="BE1307" s="9"/>
      <c r="BF1307" s="9"/>
      <c r="BG1307" s="9"/>
      <c r="BH1307" s="9"/>
      <c r="BI1307" s="9"/>
      <c r="BJ1307" s="9"/>
      <c r="BK1307" s="9"/>
      <c r="BL1307" s="9"/>
      <c r="BM1307" s="9"/>
      <c r="BN1307" s="9"/>
      <c r="BO1307" s="9"/>
      <c r="BP1307" s="9"/>
      <c r="BQ1307" s="9"/>
      <c r="BR1307" s="9"/>
      <c r="BS1307" s="9"/>
      <c r="BT1307" s="9"/>
      <c r="BU1307" s="9"/>
      <c r="BV1307" s="9"/>
      <c r="BW1307" s="9"/>
      <c r="BX1307" s="9"/>
      <c r="BY1307" s="9"/>
      <c r="BZ1307" s="9"/>
    </row>
    <row r="1308" spans="1:78">
      <c r="A1308" s="50">
        <f t="shared" si="83"/>
        <v>1297</v>
      </c>
      <c r="C1308" s="11" t="str">
        <f>IFERROR(INDEX('     2022    '!D:D,MATCH('Order Summary'!$A1308,'     2022    '!$AN:$AN,0)),"")</f>
        <v/>
      </c>
      <c r="D1308" s="11" t="str">
        <f>IFERROR(INDEX('     2022    '!C:C,MATCH('Order Summary'!$A1308,'     2022    '!$AN:$AN,0)),"")</f>
        <v/>
      </c>
      <c r="E1308" s="11" t="str">
        <f>IFERROR(INDEX('     2022    '!E:E,MATCH('Order Summary'!$A1308,'     2022    '!$AN:$AN,0)),"")</f>
        <v/>
      </c>
      <c r="F1308" s="96">
        <f>IFERROR(INDEX('     2022    '!AY:AY,MATCH($A1308,'     2022    '!$AN:$AN,0)),0)</f>
        <v>0</v>
      </c>
      <c r="G1308" s="180" t="str">
        <f>IFERROR(IF($O$3&gt;68,INDEX('     2022    '!I:I,MATCH($A1308,'     2022    '!$AN:$AN,0))*(1-'     2022    '!$BA$1),INDEX('     2022    '!I:I,MATCH($A1308,'     2022    '!$AN:$AN,0))),"")</f>
        <v/>
      </c>
      <c r="H1308" s="96">
        <f>IFERROR(INDEX('     2022    '!AZ:AZ,MATCH($A1308,'     2022    '!$AN:$AN,0)),0)</f>
        <v>0</v>
      </c>
      <c r="I1308" s="180" t="str">
        <f>IFERROR(IF($O$3&gt;68,INDEX('     2022    '!M:M,MATCH($A1308,'     2022    '!$AN:$AN,0))*(1-'     2022    '!$BA$1),INDEX('     2022    '!M:M,MATCH($A1308,'     2022    '!$AN:$AN,0))),"")</f>
        <v/>
      </c>
      <c r="J1308" s="181">
        <f t="shared" si="81"/>
        <v>0</v>
      </c>
      <c r="K1308" s="182" t="str">
        <f t="shared" si="82"/>
        <v/>
      </c>
      <c r="L1308" s="53"/>
      <c r="M1308" s="52" t="str">
        <f>IFERROR(INDEX('     2022    '!R:R,MATCH('Order Summary'!$A1308,'     2022    '!$AN:$AN,0)),"")</f>
        <v/>
      </c>
      <c r="N1308" s="52" t="str">
        <f>IFERROR(INDEX('     2022    '!V:V,MATCH('Order Summary'!$A1308,'     2022    '!$AN:$AN,0)),"")</f>
        <v/>
      </c>
      <c r="O1308" s="52" t="str">
        <f>IFERROR(INDEX('     2022    '!S:S,MATCH('Order Summary'!$A1308,'     2022    '!$AN:$AN,0)),"")</f>
        <v/>
      </c>
      <c r="P1308" s="96" t="str">
        <f t="shared" si="80"/>
        <v/>
      </c>
      <c r="R1308" s="9"/>
      <c r="S1308" s="9"/>
      <c r="T1308" s="9"/>
      <c r="U1308" s="9"/>
      <c r="V1308" s="9"/>
      <c r="W1308" s="9"/>
      <c r="X1308" s="9"/>
      <c r="Y1308" s="9"/>
      <c r="Z1308" s="9"/>
      <c r="AA1308" s="9"/>
      <c r="AB1308" s="9"/>
      <c r="AC1308" s="9"/>
      <c r="AD1308" s="9"/>
      <c r="AE1308" s="9"/>
      <c r="AF1308" s="9"/>
      <c r="AG1308" s="9"/>
      <c r="AH1308" s="9"/>
      <c r="AI1308" s="9"/>
      <c r="AJ1308" s="9"/>
      <c r="AK1308" s="9"/>
      <c r="AL1308" s="9"/>
      <c r="AM1308" s="9"/>
      <c r="AN1308" s="9"/>
      <c r="AO1308" s="9"/>
      <c r="AP1308" s="9"/>
      <c r="AQ1308" s="9"/>
      <c r="AR1308" s="9"/>
      <c r="AS1308" s="9"/>
      <c r="AT1308" s="9"/>
      <c r="AU1308" s="9"/>
      <c r="AV1308" s="9"/>
      <c r="AW1308" s="9"/>
      <c r="AX1308" s="9"/>
      <c r="AY1308" s="9"/>
      <c r="AZ1308" s="9"/>
      <c r="BA1308" s="9"/>
      <c r="BB1308" s="9"/>
      <c r="BC1308" s="9"/>
      <c r="BD1308" s="9"/>
      <c r="BE1308" s="9"/>
      <c r="BF1308" s="9"/>
      <c r="BG1308" s="9"/>
      <c r="BH1308" s="9"/>
      <c r="BI1308" s="9"/>
      <c r="BJ1308" s="9"/>
      <c r="BK1308" s="9"/>
      <c r="BL1308" s="9"/>
      <c r="BM1308" s="9"/>
      <c r="BN1308" s="9"/>
      <c r="BO1308" s="9"/>
      <c r="BP1308" s="9"/>
      <c r="BQ1308" s="9"/>
      <c r="BR1308" s="9"/>
      <c r="BS1308" s="9"/>
      <c r="BT1308" s="9"/>
      <c r="BU1308" s="9"/>
      <c r="BV1308" s="9"/>
      <c r="BW1308" s="9"/>
      <c r="BX1308" s="9"/>
      <c r="BY1308" s="9"/>
      <c r="BZ1308" s="9"/>
    </row>
    <row r="1309" spans="1:78">
      <c r="A1309" s="50">
        <f t="shared" si="83"/>
        <v>1298</v>
      </c>
      <c r="C1309" s="11" t="str">
        <f>IFERROR(INDEX('     2022    '!D:D,MATCH('Order Summary'!$A1309,'     2022    '!$AN:$AN,0)),"")</f>
        <v/>
      </c>
      <c r="D1309" s="11" t="str">
        <f>IFERROR(INDEX('     2022    '!C:C,MATCH('Order Summary'!$A1309,'     2022    '!$AN:$AN,0)),"")</f>
        <v/>
      </c>
      <c r="E1309" s="11" t="str">
        <f>IFERROR(INDEX('     2022    '!E:E,MATCH('Order Summary'!$A1309,'     2022    '!$AN:$AN,0)),"")</f>
        <v/>
      </c>
      <c r="F1309" s="96">
        <f>IFERROR(INDEX('     2022    '!AY:AY,MATCH($A1309,'     2022    '!$AN:$AN,0)),0)</f>
        <v>0</v>
      </c>
      <c r="G1309" s="180" t="str">
        <f>IFERROR(IF($O$3&gt;68,INDEX('     2022    '!I:I,MATCH($A1309,'     2022    '!$AN:$AN,0))*(1-'     2022    '!$BA$1),INDEX('     2022    '!I:I,MATCH($A1309,'     2022    '!$AN:$AN,0))),"")</f>
        <v/>
      </c>
      <c r="H1309" s="96">
        <f>IFERROR(INDEX('     2022    '!AZ:AZ,MATCH($A1309,'     2022    '!$AN:$AN,0)),0)</f>
        <v>0</v>
      </c>
      <c r="I1309" s="180" t="str">
        <f>IFERROR(IF($O$3&gt;68,INDEX('     2022    '!M:M,MATCH($A1309,'     2022    '!$AN:$AN,0))*(1-'     2022    '!$BA$1),INDEX('     2022    '!M:M,MATCH($A1309,'     2022    '!$AN:$AN,0))),"")</f>
        <v/>
      </c>
      <c r="J1309" s="181">
        <f t="shared" si="81"/>
        <v>0</v>
      </c>
      <c r="K1309" s="182" t="str">
        <f t="shared" si="82"/>
        <v/>
      </c>
      <c r="L1309" s="53"/>
      <c r="M1309" s="52" t="str">
        <f>IFERROR(INDEX('     2022    '!R:R,MATCH('Order Summary'!$A1309,'     2022    '!$AN:$AN,0)),"")</f>
        <v/>
      </c>
      <c r="N1309" s="52" t="str">
        <f>IFERROR(INDEX('     2022    '!V:V,MATCH('Order Summary'!$A1309,'     2022    '!$AN:$AN,0)),"")</f>
        <v/>
      </c>
      <c r="O1309" s="52" t="str">
        <f>IFERROR(INDEX('     2022    '!S:S,MATCH('Order Summary'!$A1309,'     2022    '!$AN:$AN,0)),"")</f>
        <v/>
      </c>
      <c r="P1309" s="96" t="str">
        <f t="shared" si="80"/>
        <v/>
      </c>
      <c r="R1309" s="9"/>
      <c r="S1309" s="9"/>
      <c r="T1309" s="9"/>
      <c r="U1309" s="9"/>
      <c r="V1309" s="9"/>
      <c r="W1309" s="9"/>
      <c r="X1309" s="9"/>
      <c r="Y1309" s="9"/>
      <c r="Z1309" s="9"/>
      <c r="AA1309" s="9"/>
      <c r="AB1309" s="9"/>
      <c r="AC1309" s="9"/>
      <c r="AD1309" s="9"/>
      <c r="AE1309" s="9"/>
      <c r="AF1309" s="9"/>
      <c r="AG1309" s="9"/>
      <c r="AH1309" s="9"/>
      <c r="AI1309" s="9"/>
      <c r="AJ1309" s="9"/>
      <c r="AK1309" s="9"/>
      <c r="AL1309" s="9"/>
      <c r="AM1309" s="9"/>
      <c r="AN1309" s="9"/>
      <c r="AO1309" s="9"/>
      <c r="AP1309" s="9"/>
      <c r="AQ1309" s="9"/>
      <c r="AR1309" s="9"/>
      <c r="AS1309" s="9"/>
      <c r="AT1309" s="9"/>
      <c r="AU1309" s="9"/>
      <c r="AV1309" s="9"/>
      <c r="AW1309" s="9"/>
      <c r="AX1309" s="9"/>
      <c r="AY1309" s="9"/>
      <c r="AZ1309" s="9"/>
      <c r="BA1309" s="9"/>
      <c r="BB1309" s="9"/>
      <c r="BC1309" s="9"/>
      <c r="BD1309" s="9"/>
      <c r="BE1309" s="9"/>
      <c r="BF1309" s="9"/>
      <c r="BG1309" s="9"/>
      <c r="BH1309" s="9"/>
      <c r="BI1309" s="9"/>
      <c r="BJ1309" s="9"/>
      <c r="BK1309" s="9"/>
      <c r="BL1309" s="9"/>
      <c r="BM1309" s="9"/>
      <c r="BN1309" s="9"/>
      <c r="BO1309" s="9"/>
      <c r="BP1309" s="9"/>
      <c r="BQ1309" s="9"/>
      <c r="BR1309" s="9"/>
      <c r="BS1309" s="9"/>
      <c r="BT1309" s="9"/>
      <c r="BU1309" s="9"/>
      <c r="BV1309" s="9"/>
      <c r="BW1309" s="9"/>
      <c r="BX1309" s="9"/>
      <c r="BY1309" s="9"/>
      <c r="BZ1309" s="9"/>
    </row>
    <row r="1310" spans="1:78">
      <c r="A1310" s="50">
        <f t="shared" si="83"/>
        <v>1299</v>
      </c>
      <c r="C1310" s="11" t="str">
        <f>IFERROR(INDEX('     2022    '!D:D,MATCH('Order Summary'!$A1310,'     2022    '!$AN:$AN,0)),"")</f>
        <v/>
      </c>
      <c r="D1310" s="11" t="str">
        <f>IFERROR(INDEX('     2022    '!C:C,MATCH('Order Summary'!$A1310,'     2022    '!$AN:$AN,0)),"")</f>
        <v/>
      </c>
      <c r="E1310" s="11" t="str">
        <f>IFERROR(INDEX('     2022    '!E:E,MATCH('Order Summary'!$A1310,'     2022    '!$AN:$AN,0)),"")</f>
        <v/>
      </c>
      <c r="F1310" s="96">
        <f>IFERROR(INDEX('     2022    '!AY:AY,MATCH($A1310,'     2022    '!$AN:$AN,0)),0)</f>
        <v>0</v>
      </c>
      <c r="G1310" s="180" t="str">
        <f>IFERROR(IF($O$3&gt;68,INDEX('     2022    '!I:I,MATCH($A1310,'     2022    '!$AN:$AN,0))*(1-'     2022    '!$BA$1),INDEX('     2022    '!I:I,MATCH($A1310,'     2022    '!$AN:$AN,0))),"")</f>
        <v/>
      </c>
      <c r="H1310" s="96">
        <f>IFERROR(INDEX('     2022    '!AZ:AZ,MATCH($A1310,'     2022    '!$AN:$AN,0)),0)</f>
        <v>0</v>
      </c>
      <c r="I1310" s="180" t="str">
        <f>IFERROR(IF($O$3&gt;68,INDEX('     2022    '!M:M,MATCH($A1310,'     2022    '!$AN:$AN,0))*(1-'     2022    '!$BA$1),INDEX('     2022    '!M:M,MATCH($A1310,'     2022    '!$AN:$AN,0))),"")</f>
        <v/>
      </c>
      <c r="J1310" s="181">
        <f t="shared" si="81"/>
        <v>0</v>
      </c>
      <c r="K1310" s="182" t="str">
        <f t="shared" si="82"/>
        <v/>
      </c>
      <c r="L1310" s="53"/>
      <c r="M1310" s="52" t="str">
        <f>IFERROR(INDEX('     2022    '!R:R,MATCH('Order Summary'!$A1310,'     2022    '!$AN:$AN,0)),"")</f>
        <v/>
      </c>
      <c r="N1310" s="52" t="str">
        <f>IFERROR(INDEX('     2022    '!V:V,MATCH('Order Summary'!$A1310,'     2022    '!$AN:$AN,0)),"")</f>
        <v/>
      </c>
      <c r="O1310" s="52" t="str">
        <f>IFERROR(INDEX('     2022    '!S:S,MATCH('Order Summary'!$A1310,'     2022    '!$AN:$AN,0)),"")</f>
        <v/>
      </c>
      <c r="P1310" s="96" t="str">
        <f t="shared" si="80"/>
        <v/>
      </c>
      <c r="R1310" s="9"/>
      <c r="S1310" s="9"/>
      <c r="T1310" s="9"/>
      <c r="U1310" s="9"/>
      <c r="V1310" s="9"/>
      <c r="W1310" s="9"/>
      <c r="X1310" s="9"/>
      <c r="Y1310" s="9"/>
      <c r="Z1310" s="9"/>
      <c r="AA1310" s="9"/>
      <c r="AB1310" s="9"/>
      <c r="AC1310" s="9"/>
      <c r="AD1310" s="9"/>
      <c r="AE1310" s="9"/>
      <c r="AF1310" s="9"/>
      <c r="AG1310" s="9"/>
      <c r="AH1310" s="9"/>
      <c r="AI1310" s="9"/>
      <c r="AJ1310" s="9"/>
      <c r="AK1310" s="9"/>
      <c r="AL1310" s="9"/>
      <c r="AM1310" s="9"/>
      <c r="AN1310" s="9"/>
      <c r="AO1310" s="9"/>
      <c r="AP1310" s="9"/>
      <c r="AQ1310" s="9"/>
      <c r="AR1310" s="9"/>
      <c r="AS1310" s="9"/>
      <c r="AT1310" s="9"/>
      <c r="AU1310" s="9"/>
      <c r="AV1310" s="9"/>
      <c r="AW1310" s="9"/>
      <c r="AX1310" s="9"/>
      <c r="AY1310" s="9"/>
      <c r="AZ1310" s="9"/>
      <c r="BA1310" s="9"/>
      <c r="BB1310" s="9"/>
      <c r="BC1310" s="9"/>
      <c r="BD1310" s="9"/>
      <c r="BE1310" s="9"/>
      <c r="BF1310" s="9"/>
      <c r="BG1310" s="9"/>
      <c r="BH1310" s="9"/>
      <c r="BI1310" s="9"/>
      <c r="BJ1310" s="9"/>
      <c r="BK1310" s="9"/>
      <c r="BL1310" s="9"/>
      <c r="BM1310" s="9"/>
      <c r="BN1310" s="9"/>
      <c r="BO1310" s="9"/>
      <c r="BP1310" s="9"/>
      <c r="BQ1310" s="9"/>
      <c r="BR1310" s="9"/>
      <c r="BS1310" s="9"/>
      <c r="BT1310" s="9"/>
      <c r="BU1310" s="9"/>
      <c r="BV1310" s="9"/>
      <c r="BW1310" s="9"/>
      <c r="BX1310" s="9"/>
      <c r="BY1310" s="9"/>
      <c r="BZ1310" s="9"/>
    </row>
    <row r="1311" spans="1:78">
      <c r="A1311" s="50">
        <f t="shared" si="83"/>
        <v>1300</v>
      </c>
      <c r="C1311" s="11" t="str">
        <f>IFERROR(INDEX('     2022    '!D:D,MATCH('Order Summary'!$A1311,'     2022    '!$AN:$AN,0)),"")</f>
        <v/>
      </c>
      <c r="D1311" s="11" t="str">
        <f>IFERROR(INDEX('     2022    '!C:C,MATCH('Order Summary'!$A1311,'     2022    '!$AN:$AN,0)),"")</f>
        <v/>
      </c>
      <c r="E1311" s="11" t="str">
        <f>IFERROR(INDEX('     2022    '!E:E,MATCH('Order Summary'!$A1311,'     2022    '!$AN:$AN,0)),"")</f>
        <v/>
      </c>
      <c r="F1311" s="96">
        <f>IFERROR(INDEX('     2022    '!AY:AY,MATCH($A1311,'     2022    '!$AN:$AN,0)),0)</f>
        <v>0</v>
      </c>
      <c r="G1311" s="180" t="str">
        <f>IFERROR(IF($O$3&gt;68,INDEX('     2022    '!I:I,MATCH($A1311,'     2022    '!$AN:$AN,0))*(1-'     2022    '!$BA$1),INDEX('     2022    '!I:I,MATCH($A1311,'     2022    '!$AN:$AN,0))),"")</f>
        <v/>
      </c>
      <c r="H1311" s="96">
        <f>IFERROR(INDEX('     2022    '!AZ:AZ,MATCH($A1311,'     2022    '!$AN:$AN,0)),0)</f>
        <v>0</v>
      </c>
      <c r="I1311" s="180" t="str">
        <f>IFERROR(IF($O$3&gt;68,INDEX('     2022    '!M:M,MATCH($A1311,'     2022    '!$AN:$AN,0))*(1-'     2022    '!$BA$1),INDEX('     2022    '!M:M,MATCH($A1311,'     2022    '!$AN:$AN,0))),"")</f>
        <v/>
      </c>
      <c r="J1311" s="181">
        <f t="shared" si="81"/>
        <v>0</v>
      </c>
      <c r="K1311" s="182" t="str">
        <f t="shared" si="82"/>
        <v/>
      </c>
      <c r="L1311" s="53"/>
      <c r="M1311" s="52" t="str">
        <f>IFERROR(INDEX('     2022    '!R:R,MATCH('Order Summary'!$A1311,'     2022    '!$AN:$AN,0)),"")</f>
        <v/>
      </c>
      <c r="N1311" s="52" t="str">
        <f>IFERROR(INDEX('     2022    '!V:V,MATCH('Order Summary'!$A1311,'     2022    '!$AN:$AN,0)),"")</f>
        <v/>
      </c>
      <c r="O1311" s="52" t="str">
        <f>IFERROR(INDEX('     2022    '!S:S,MATCH('Order Summary'!$A1311,'     2022    '!$AN:$AN,0)),"")</f>
        <v/>
      </c>
      <c r="P1311" s="96" t="str">
        <f t="shared" si="80"/>
        <v/>
      </c>
      <c r="R1311" s="9"/>
      <c r="S1311" s="9"/>
      <c r="T1311" s="9"/>
      <c r="U1311" s="9"/>
      <c r="V1311" s="9"/>
      <c r="W1311" s="9"/>
      <c r="X1311" s="9"/>
      <c r="Y1311" s="9"/>
      <c r="Z1311" s="9"/>
      <c r="AA1311" s="9"/>
      <c r="AB1311" s="9"/>
      <c r="AC1311" s="9"/>
      <c r="AD1311" s="9"/>
      <c r="AE1311" s="9"/>
      <c r="AF1311" s="9"/>
      <c r="AG1311" s="9"/>
      <c r="AH1311" s="9"/>
      <c r="AI1311" s="9"/>
      <c r="AJ1311" s="9"/>
      <c r="AK1311" s="9"/>
      <c r="AL1311" s="9"/>
      <c r="AM1311" s="9"/>
      <c r="AN1311" s="9"/>
      <c r="AO1311" s="9"/>
      <c r="AP1311" s="9"/>
      <c r="AQ1311" s="9"/>
      <c r="AR1311" s="9"/>
      <c r="AS1311" s="9"/>
      <c r="AT1311" s="9"/>
      <c r="AU1311" s="9"/>
      <c r="AV1311" s="9"/>
      <c r="AW1311" s="9"/>
      <c r="AX1311" s="9"/>
      <c r="AY1311" s="9"/>
      <c r="AZ1311" s="9"/>
      <c r="BA1311" s="9"/>
      <c r="BB1311" s="9"/>
      <c r="BC1311" s="9"/>
      <c r="BD1311" s="9"/>
      <c r="BE1311" s="9"/>
      <c r="BF1311" s="9"/>
      <c r="BG1311" s="9"/>
      <c r="BH1311" s="9"/>
      <c r="BI1311" s="9"/>
      <c r="BJ1311" s="9"/>
      <c r="BK1311" s="9"/>
      <c r="BL1311" s="9"/>
      <c r="BM1311" s="9"/>
      <c r="BN1311" s="9"/>
      <c r="BO1311" s="9"/>
      <c r="BP1311" s="9"/>
      <c r="BQ1311" s="9"/>
      <c r="BR1311" s="9"/>
      <c r="BS1311" s="9"/>
      <c r="BT1311" s="9"/>
      <c r="BU1311" s="9"/>
      <c r="BV1311" s="9"/>
      <c r="BW1311" s="9"/>
      <c r="BX1311" s="9"/>
      <c r="BY1311" s="9"/>
      <c r="BZ1311" s="9"/>
    </row>
    <row r="1312" spans="1:78">
      <c r="A1312" s="50">
        <f t="shared" si="83"/>
        <v>1301</v>
      </c>
      <c r="C1312" s="11" t="str">
        <f>IFERROR(INDEX('     2022    '!D:D,MATCH('Order Summary'!$A1312,'     2022    '!$AN:$AN,0)),"")</f>
        <v/>
      </c>
      <c r="D1312" s="11" t="str">
        <f>IFERROR(INDEX('     2022    '!C:C,MATCH('Order Summary'!$A1312,'     2022    '!$AN:$AN,0)),"")</f>
        <v/>
      </c>
      <c r="E1312" s="11" t="str">
        <f>IFERROR(INDEX('     2022    '!E:E,MATCH('Order Summary'!$A1312,'     2022    '!$AN:$AN,0)),"")</f>
        <v/>
      </c>
      <c r="F1312" s="96">
        <f>IFERROR(INDEX('     2022    '!AY:AY,MATCH($A1312,'     2022    '!$AN:$AN,0)),0)</f>
        <v>0</v>
      </c>
      <c r="G1312" s="180" t="str">
        <f>IFERROR(IF($O$3&gt;68,INDEX('     2022    '!I:I,MATCH($A1312,'     2022    '!$AN:$AN,0))*(1-'     2022    '!$BA$1),INDEX('     2022    '!I:I,MATCH($A1312,'     2022    '!$AN:$AN,0))),"")</f>
        <v/>
      </c>
      <c r="H1312" s="96">
        <f>IFERROR(INDEX('     2022    '!AZ:AZ,MATCH($A1312,'     2022    '!$AN:$AN,0)),0)</f>
        <v>0</v>
      </c>
      <c r="I1312" s="180" t="str">
        <f>IFERROR(IF($O$3&gt;68,INDEX('     2022    '!M:M,MATCH($A1312,'     2022    '!$AN:$AN,0))*(1-'     2022    '!$BA$1),INDEX('     2022    '!M:M,MATCH($A1312,'     2022    '!$AN:$AN,0))),"")</f>
        <v/>
      </c>
      <c r="J1312" s="181">
        <f t="shared" si="81"/>
        <v>0</v>
      </c>
      <c r="K1312" s="182" t="str">
        <f t="shared" si="82"/>
        <v/>
      </c>
      <c r="L1312" s="53"/>
      <c r="M1312" s="52" t="str">
        <f>IFERROR(INDEX('     2022    '!R:R,MATCH('Order Summary'!$A1312,'     2022    '!$AN:$AN,0)),"")</f>
        <v/>
      </c>
      <c r="N1312" s="52" t="str">
        <f>IFERROR(INDEX('     2022    '!V:V,MATCH('Order Summary'!$A1312,'     2022    '!$AN:$AN,0)),"")</f>
        <v/>
      </c>
      <c r="O1312" s="52" t="str">
        <f>IFERROR(INDEX('     2022    '!S:S,MATCH('Order Summary'!$A1312,'     2022    '!$AN:$AN,0)),"")</f>
        <v/>
      </c>
      <c r="P1312" s="96" t="str">
        <f t="shared" si="80"/>
        <v/>
      </c>
      <c r="R1312" s="9"/>
      <c r="S1312" s="9"/>
      <c r="T1312" s="9"/>
      <c r="U1312" s="9"/>
      <c r="V1312" s="9"/>
      <c r="W1312" s="9"/>
      <c r="X1312" s="9"/>
      <c r="Y1312" s="9"/>
      <c r="Z1312" s="9"/>
      <c r="AA1312" s="9"/>
      <c r="AB1312" s="9"/>
      <c r="AC1312" s="9"/>
      <c r="AD1312" s="9"/>
      <c r="AE1312" s="9"/>
      <c r="AF1312" s="9"/>
      <c r="AG1312" s="9"/>
      <c r="AH1312" s="9"/>
      <c r="AI1312" s="9"/>
      <c r="AJ1312" s="9"/>
      <c r="AK1312" s="9"/>
      <c r="AL1312" s="9"/>
      <c r="AM1312" s="9"/>
      <c r="AN1312" s="9"/>
      <c r="AO1312" s="9"/>
      <c r="AP1312" s="9"/>
      <c r="AQ1312" s="9"/>
      <c r="AR1312" s="9"/>
      <c r="AS1312" s="9"/>
      <c r="AT1312" s="9"/>
      <c r="AU1312" s="9"/>
      <c r="AV1312" s="9"/>
      <c r="AW1312" s="9"/>
      <c r="AX1312" s="9"/>
      <c r="AY1312" s="9"/>
      <c r="AZ1312" s="9"/>
      <c r="BA1312" s="9"/>
      <c r="BB1312" s="9"/>
      <c r="BC1312" s="9"/>
      <c r="BD1312" s="9"/>
      <c r="BE1312" s="9"/>
      <c r="BF1312" s="9"/>
      <c r="BG1312" s="9"/>
      <c r="BH1312" s="9"/>
      <c r="BI1312" s="9"/>
      <c r="BJ1312" s="9"/>
      <c r="BK1312" s="9"/>
      <c r="BL1312" s="9"/>
      <c r="BM1312" s="9"/>
      <c r="BN1312" s="9"/>
      <c r="BO1312" s="9"/>
      <c r="BP1312" s="9"/>
      <c r="BQ1312" s="9"/>
      <c r="BR1312" s="9"/>
      <c r="BS1312" s="9"/>
      <c r="BT1312" s="9"/>
      <c r="BU1312" s="9"/>
      <c r="BV1312" s="9"/>
      <c r="BW1312" s="9"/>
      <c r="BX1312" s="9"/>
      <c r="BY1312" s="9"/>
      <c r="BZ1312" s="9"/>
    </row>
    <row r="1313" spans="1:78">
      <c r="A1313" s="50">
        <f t="shared" si="83"/>
        <v>1302</v>
      </c>
      <c r="C1313" s="11" t="str">
        <f>IFERROR(INDEX('     2022    '!D:D,MATCH('Order Summary'!$A1313,'     2022    '!$AN:$AN,0)),"")</f>
        <v/>
      </c>
      <c r="D1313" s="11" t="str">
        <f>IFERROR(INDEX('     2022    '!C:C,MATCH('Order Summary'!$A1313,'     2022    '!$AN:$AN,0)),"")</f>
        <v/>
      </c>
      <c r="E1313" s="11" t="str">
        <f>IFERROR(INDEX('     2022    '!E:E,MATCH('Order Summary'!$A1313,'     2022    '!$AN:$AN,0)),"")</f>
        <v/>
      </c>
      <c r="F1313" s="96">
        <f>IFERROR(INDEX('     2022    '!AY:AY,MATCH($A1313,'     2022    '!$AN:$AN,0)),0)</f>
        <v>0</v>
      </c>
      <c r="G1313" s="180" t="str">
        <f>IFERROR(IF($O$3&gt;68,INDEX('     2022    '!I:I,MATCH($A1313,'     2022    '!$AN:$AN,0))*(1-'     2022    '!$BA$1),INDEX('     2022    '!I:I,MATCH($A1313,'     2022    '!$AN:$AN,0))),"")</f>
        <v/>
      </c>
      <c r="H1313" s="96">
        <f>IFERROR(INDEX('     2022    '!AZ:AZ,MATCH($A1313,'     2022    '!$AN:$AN,0)),0)</f>
        <v>0</v>
      </c>
      <c r="I1313" s="180" t="str">
        <f>IFERROR(IF($O$3&gt;68,INDEX('     2022    '!M:M,MATCH($A1313,'     2022    '!$AN:$AN,0))*(1-'     2022    '!$BA$1),INDEX('     2022    '!M:M,MATCH($A1313,'     2022    '!$AN:$AN,0))),"")</f>
        <v/>
      </c>
      <c r="J1313" s="181">
        <f t="shared" si="81"/>
        <v>0</v>
      </c>
      <c r="K1313" s="182" t="str">
        <f t="shared" si="82"/>
        <v/>
      </c>
      <c r="L1313" s="53"/>
      <c r="M1313" s="52" t="str">
        <f>IFERROR(INDEX('     2022    '!R:R,MATCH('Order Summary'!$A1313,'     2022    '!$AN:$AN,0)),"")</f>
        <v/>
      </c>
      <c r="N1313" s="52" t="str">
        <f>IFERROR(INDEX('     2022    '!V:V,MATCH('Order Summary'!$A1313,'     2022    '!$AN:$AN,0)),"")</f>
        <v/>
      </c>
      <c r="O1313" s="52" t="str">
        <f>IFERROR(INDEX('     2022    '!S:S,MATCH('Order Summary'!$A1313,'     2022    '!$AN:$AN,0)),"")</f>
        <v/>
      </c>
      <c r="P1313" s="96" t="str">
        <f t="shared" si="80"/>
        <v/>
      </c>
      <c r="R1313" s="9"/>
      <c r="S1313" s="9"/>
      <c r="T1313" s="9"/>
      <c r="U1313" s="9"/>
      <c r="V1313" s="9"/>
      <c r="W1313" s="9"/>
      <c r="X1313" s="9"/>
      <c r="Y1313" s="9"/>
      <c r="Z1313" s="9"/>
      <c r="AA1313" s="9"/>
      <c r="AB1313" s="9"/>
      <c r="AC1313" s="9"/>
      <c r="AD1313" s="9"/>
      <c r="AE1313" s="9"/>
      <c r="AF1313" s="9"/>
      <c r="AG1313" s="9"/>
      <c r="AH1313" s="9"/>
      <c r="AI1313" s="9"/>
      <c r="AJ1313" s="9"/>
      <c r="AK1313" s="9"/>
      <c r="AL1313" s="9"/>
      <c r="AM1313" s="9"/>
      <c r="AN1313" s="9"/>
      <c r="AO1313" s="9"/>
      <c r="AP1313" s="9"/>
      <c r="AQ1313" s="9"/>
      <c r="AR1313" s="9"/>
      <c r="AS1313" s="9"/>
      <c r="AT1313" s="9"/>
      <c r="AU1313" s="9"/>
      <c r="AV1313" s="9"/>
      <c r="AW1313" s="9"/>
      <c r="AX1313" s="9"/>
      <c r="AY1313" s="9"/>
      <c r="AZ1313" s="9"/>
      <c r="BA1313" s="9"/>
      <c r="BB1313" s="9"/>
      <c r="BC1313" s="9"/>
      <c r="BD1313" s="9"/>
      <c r="BE1313" s="9"/>
      <c r="BF1313" s="9"/>
      <c r="BG1313" s="9"/>
      <c r="BH1313" s="9"/>
      <c r="BI1313" s="9"/>
      <c r="BJ1313" s="9"/>
      <c r="BK1313" s="9"/>
      <c r="BL1313" s="9"/>
      <c r="BM1313" s="9"/>
      <c r="BN1313" s="9"/>
      <c r="BO1313" s="9"/>
      <c r="BP1313" s="9"/>
      <c r="BQ1313" s="9"/>
      <c r="BR1313" s="9"/>
      <c r="BS1313" s="9"/>
      <c r="BT1313" s="9"/>
      <c r="BU1313" s="9"/>
      <c r="BV1313" s="9"/>
      <c r="BW1313" s="9"/>
      <c r="BX1313" s="9"/>
      <c r="BY1313" s="9"/>
      <c r="BZ1313" s="9"/>
    </row>
    <row r="1314" spans="1:78">
      <c r="A1314" s="50">
        <f t="shared" si="83"/>
        <v>1303</v>
      </c>
      <c r="C1314" s="11" t="str">
        <f>IFERROR(INDEX('     2022    '!D:D,MATCH('Order Summary'!$A1314,'     2022    '!$AN:$AN,0)),"")</f>
        <v/>
      </c>
      <c r="D1314" s="11" t="str">
        <f>IFERROR(INDEX('     2022    '!C:C,MATCH('Order Summary'!$A1314,'     2022    '!$AN:$AN,0)),"")</f>
        <v/>
      </c>
      <c r="E1314" s="11" t="str">
        <f>IFERROR(INDEX('     2022    '!E:E,MATCH('Order Summary'!$A1314,'     2022    '!$AN:$AN,0)),"")</f>
        <v/>
      </c>
      <c r="F1314" s="96">
        <f>IFERROR(INDEX('     2022    '!AY:AY,MATCH($A1314,'     2022    '!$AN:$AN,0)),0)</f>
        <v>0</v>
      </c>
      <c r="G1314" s="180" t="str">
        <f>IFERROR(IF($O$3&gt;68,INDEX('     2022    '!I:I,MATCH($A1314,'     2022    '!$AN:$AN,0))*(1-'     2022    '!$BA$1),INDEX('     2022    '!I:I,MATCH($A1314,'     2022    '!$AN:$AN,0))),"")</f>
        <v/>
      </c>
      <c r="H1314" s="96">
        <f>IFERROR(INDEX('     2022    '!AZ:AZ,MATCH($A1314,'     2022    '!$AN:$AN,0)),0)</f>
        <v>0</v>
      </c>
      <c r="I1314" s="180" t="str">
        <f>IFERROR(IF($O$3&gt;68,INDEX('     2022    '!M:M,MATCH($A1314,'     2022    '!$AN:$AN,0))*(1-'     2022    '!$BA$1),INDEX('     2022    '!M:M,MATCH($A1314,'     2022    '!$AN:$AN,0))),"")</f>
        <v/>
      </c>
      <c r="J1314" s="181">
        <f t="shared" si="81"/>
        <v>0</v>
      </c>
      <c r="K1314" s="182" t="str">
        <f t="shared" si="82"/>
        <v/>
      </c>
      <c r="L1314" s="53"/>
      <c r="M1314" s="52" t="str">
        <f>IFERROR(INDEX('     2022    '!R:R,MATCH('Order Summary'!$A1314,'     2022    '!$AN:$AN,0)),"")</f>
        <v/>
      </c>
      <c r="N1314" s="52" t="str">
        <f>IFERROR(INDEX('     2022    '!V:V,MATCH('Order Summary'!$A1314,'     2022    '!$AN:$AN,0)),"")</f>
        <v/>
      </c>
      <c r="O1314" s="52" t="str">
        <f>IFERROR(INDEX('     2022    '!S:S,MATCH('Order Summary'!$A1314,'     2022    '!$AN:$AN,0)),"")</f>
        <v/>
      </c>
      <c r="P1314" s="96" t="str">
        <f t="shared" si="80"/>
        <v/>
      </c>
      <c r="R1314" s="9"/>
      <c r="S1314" s="9"/>
      <c r="T1314" s="9"/>
      <c r="U1314" s="9"/>
      <c r="V1314" s="9"/>
      <c r="W1314" s="9"/>
      <c r="X1314" s="9"/>
      <c r="Y1314" s="9"/>
      <c r="Z1314" s="9"/>
      <c r="AA1314" s="9"/>
      <c r="AB1314" s="9"/>
      <c r="AC1314" s="9"/>
      <c r="AD1314" s="9"/>
      <c r="AE1314" s="9"/>
      <c r="AF1314" s="9"/>
      <c r="AG1314" s="9"/>
      <c r="AH1314" s="9"/>
      <c r="AI1314" s="9"/>
      <c r="AJ1314" s="9"/>
      <c r="AK1314" s="9"/>
      <c r="AL1314" s="9"/>
      <c r="AM1314" s="9"/>
      <c r="AN1314" s="9"/>
      <c r="AO1314" s="9"/>
      <c r="AP1314" s="9"/>
      <c r="AQ1314" s="9"/>
      <c r="AR1314" s="9"/>
      <c r="AS1314" s="9"/>
      <c r="AT1314" s="9"/>
      <c r="AU1314" s="9"/>
      <c r="AV1314" s="9"/>
      <c r="AW1314" s="9"/>
      <c r="AX1314" s="9"/>
      <c r="AY1314" s="9"/>
      <c r="AZ1314" s="9"/>
      <c r="BA1314" s="9"/>
      <c r="BB1314" s="9"/>
      <c r="BC1314" s="9"/>
      <c r="BD1314" s="9"/>
      <c r="BE1314" s="9"/>
      <c r="BF1314" s="9"/>
      <c r="BG1314" s="9"/>
      <c r="BH1314" s="9"/>
      <c r="BI1314" s="9"/>
      <c r="BJ1314" s="9"/>
      <c r="BK1314" s="9"/>
      <c r="BL1314" s="9"/>
      <c r="BM1314" s="9"/>
      <c r="BN1314" s="9"/>
      <c r="BO1314" s="9"/>
      <c r="BP1314" s="9"/>
      <c r="BQ1314" s="9"/>
      <c r="BR1314" s="9"/>
      <c r="BS1314" s="9"/>
      <c r="BT1314" s="9"/>
      <c r="BU1314" s="9"/>
      <c r="BV1314" s="9"/>
      <c r="BW1314" s="9"/>
      <c r="BX1314" s="9"/>
      <c r="BY1314" s="9"/>
      <c r="BZ1314" s="9"/>
    </row>
    <row r="1315" spans="1:78">
      <c r="A1315" s="50">
        <f t="shared" si="83"/>
        <v>1304</v>
      </c>
      <c r="C1315" s="11" t="str">
        <f>IFERROR(INDEX('     2022    '!D:D,MATCH('Order Summary'!$A1315,'     2022    '!$AN:$AN,0)),"")</f>
        <v/>
      </c>
      <c r="D1315" s="11" t="str">
        <f>IFERROR(INDEX('     2022    '!C:C,MATCH('Order Summary'!$A1315,'     2022    '!$AN:$AN,0)),"")</f>
        <v/>
      </c>
      <c r="E1315" s="11" t="str">
        <f>IFERROR(INDEX('     2022    '!E:E,MATCH('Order Summary'!$A1315,'     2022    '!$AN:$AN,0)),"")</f>
        <v/>
      </c>
      <c r="F1315" s="96">
        <f>IFERROR(INDEX('     2022    '!AY:AY,MATCH($A1315,'     2022    '!$AN:$AN,0)),0)</f>
        <v>0</v>
      </c>
      <c r="G1315" s="180" t="str">
        <f>IFERROR(IF($O$3&gt;68,INDEX('     2022    '!I:I,MATCH($A1315,'     2022    '!$AN:$AN,0))*(1-'     2022    '!$BA$1),INDEX('     2022    '!I:I,MATCH($A1315,'     2022    '!$AN:$AN,0))),"")</f>
        <v/>
      </c>
      <c r="H1315" s="96">
        <f>IFERROR(INDEX('     2022    '!AZ:AZ,MATCH($A1315,'     2022    '!$AN:$AN,0)),0)</f>
        <v>0</v>
      </c>
      <c r="I1315" s="180" t="str">
        <f>IFERROR(IF($O$3&gt;68,INDEX('     2022    '!M:M,MATCH($A1315,'     2022    '!$AN:$AN,0))*(1-'     2022    '!$BA$1),INDEX('     2022    '!M:M,MATCH($A1315,'     2022    '!$AN:$AN,0))),"")</f>
        <v/>
      </c>
      <c r="J1315" s="181">
        <f t="shared" si="81"/>
        <v>0</v>
      </c>
      <c r="K1315" s="182" t="str">
        <f t="shared" si="82"/>
        <v/>
      </c>
      <c r="L1315" s="53"/>
      <c r="M1315" s="52" t="str">
        <f>IFERROR(INDEX('     2022    '!R:R,MATCH('Order Summary'!$A1315,'     2022    '!$AN:$AN,0)),"")</f>
        <v/>
      </c>
      <c r="N1315" s="52" t="str">
        <f>IFERROR(INDEX('     2022    '!V:V,MATCH('Order Summary'!$A1315,'     2022    '!$AN:$AN,0)),"")</f>
        <v/>
      </c>
      <c r="O1315" s="52" t="str">
        <f>IFERROR(INDEX('     2022    '!S:S,MATCH('Order Summary'!$A1315,'     2022    '!$AN:$AN,0)),"")</f>
        <v/>
      </c>
      <c r="P1315" s="96" t="str">
        <f t="shared" si="80"/>
        <v/>
      </c>
      <c r="R1315" s="9"/>
      <c r="S1315" s="9"/>
      <c r="T1315" s="9"/>
      <c r="U1315" s="9"/>
      <c r="V1315" s="9"/>
      <c r="W1315" s="9"/>
      <c r="X1315" s="9"/>
      <c r="Y1315" s="9"/>
      <c r="Z1315" s="9"/>
      <c r="AA1315" s="9"/>
      <c r="AB1315" s="9"/>
      <c r="AC1315" s="9"/>
      <c r="AD1315" s="9"/>
      <c r="AE1315" s="9"/>
      <c r="AF1315" s="9"/>
      <c r="AG1315" s="9"/>
      <c r="AH1315" s="9"/>
      <c r="AI1315" s="9"/>
      <c r="AJ1315" s="9"/>
      <c r="AK1315" s="9"/>
      <c r="AL1315" s="9"/>
      <c r="AM1315" s="9"/>
      <c r="AN1315" s="9"/>
      <c r="AO1315" s="9"/>
      <c r="AP1315" s="9"/>
      <c r="AQ1315" s="9"/>
      <c r="AR1315" s="9"/>
      <c r="AS1315" s="9"/>
      <c r="AT1315" s="9"/>
      <c r="AU1315" s="9"/>
      <c r="AV1315" s="9"/>
      <c r="AW1315" s="9"/>
      <c r="AX1315" s="9"/>
      <c r="AY1315" s="9"/>
      <c r="AZ1315" s="9"/>
      <c r="BA1315" s="9"/>
      <c r="BB1315" s="9"/>
      <c r="BC1315" s="9"/>
      <c r="BD1315" s="9"/>
      <c r="BE1315" s="9"/>
      <c r="BF1315" s="9"/>
      <c r="BG1315" s="9"/>
      <c r="BH1315" s="9"/>
      <c r="BI1315" s="9"/>
      <c r="BJ1315" s="9"/>
      <c r="BK1315" s="9"/>
      <c r="BL1315" s="9"/>
      <c r="BM1315" s="9"/>
      <c r="BN1315" s="9"/>
      <c r="BO1315" s="9"/>
      <c r="BP1315" s="9"/>
      <c r="BQ1315" s="9"/>
      <c r="BR1315" s="9"/>
      <c r="BS1315" s="9"/>
      <c r="BT1315" s="9"/>
      <c r="BU1315" s="9"/>
      <c r="BV1315" s="9"/>
      <c r="BW1315" s="9"/>
      <c r="BX1315" s="9"/>
      <c r="BY1315" s="9"/>
      <c r="BZ1315" s="9"/>
    </row>
    <row r="1316" spans="1:78">
      <c r="A1316" s="50">
        <f t="shared" si="83"/>
        <v>1305</v>
      </c>
      <c r="C1316" s="11" t="str">
        <f>IFERROR(INDEX('     2022    '!D:D,MATCH('Order Summary'!$A1316,'     2022    '!$AN:$AN,0)),"")</f>
        <v/>
      </c>
      <c r="D1316" s="11" t="str">
        <f>IFERROR(INDEX('     2022    '!C:C,MATCH('Order Summary'!$A1316,'     2022    '!$AN:$AN,0)),"")</f>
        <v/>
      </c>
      <c r="E1316" s="11" t="str">
        <f>IFERROR(INDEX('     2022    '!E:E,MATCH('Order Summary'!$A1316,'     2022    '!$AN:$AN,0)),"")</f>
        <v/>
      </c>
      <c r="F1316" s="96">
        <f>IFERROR(INDEX('     2022    '!AY:AY,MATCH($A1316,'     2022    '!$AN:$AN,0)),0)</f>
        <v>0</v>
      </c>
      <c r="G1316" s="180" t="str">
        <f>IFERROR(IF($O$3&gt;68,INDEX('     2022    '!I:I,MATCH($A1316,'     2022    '!$AN:$AN,0))*(1-'     2022    '!$BA$1),INDEX('     2022    '!I:I,MATCH($A1316,'     2022    '!$AN:$AN,0))),"")</f>
        <v/>
      </c>
      <c r="H1316" s="96">
        <f>IFERROR(INDEX('     2022    '!AZ:AZ,MATCH($A1316,'     2022    '!$AN:$AN,0)),0)</f>
        <v>0</v>
      </c>
      <c r="I1316" s="180" t="str">
        <f>IFERROR(IF($O$3&gt;68,INDEX('     2022    '!M:M,MATCH($A1316,'     2022    '!$AN:$AN,0))*(1-'     2022    '!$BA$1),INDEX('     2022    '!M:M,MATCH($A1316,'     2022    '!$AN:$AN,0))),"")</f>
        <v/>
      </c>
      <c r="J1316" s="181">
        <f t="shared" si="81"/>
        <v>0</v>
      </c>
      <c r="K1316" s="182" t="str">
        <f t="shared" si="82"/>
        <v/>
      </c>
      <c r="L1316" s="53"/>
      <c r="M1316" s="52" t="str">
        <f>IFERROR(INDEX('     2022    '!R:R,MATCH('Order Summary'!$A1316,'     2022    '!$AN:$AN,0)),"")</f>
        <v/>
      </c>
      <c r="N1316" s="52" t="str">
        <f>IFERROR(INDEX('     2022    '!V:V,MATCH('Order Summary'!$A1316,'     2022    '!$AN:$AN,0)),"")</f>
        <v/>
      </c>
      <c r="O1316" s="52" t="str">
        <f>IFERROR(INDEX('     2022    '!S:S,MATCH('Order Summary'!$A1316,'     2022    '!$AN:$AN,0)),"")</f>
        <v/>
      </c>
      <c r="P1316" s="96" t="str">
        <f t="shared" si="80"/>
        <v/>
      </c>
      <c r="R1316" s="9"/>
      <c r="S1316" s="9"/>
      <c r="T1316" s="9"/>
      <c r="U1316" s="9"/>
      <c r="V1316" s="9"/>
      <c r="W1316" s="9"/>
      <c r="X1316" s="9"/>
      <c r="Y1316" s="9"/>
      <c r="Z1316" s="9"/>
      <c r="AA1316" s="9"/>
      <c r="AB1316" s="9"/>
      <c r="AC1316" s="9"/>
      <c r="AD1316" s="9"/>
      <c r="AE1316" s="9"/>
      <c r="AF1316" s="9"/>
      <c r="AG1316" s="9"/>
      <c r="AH1316" s="9"/>
      <c r="AI1316" s="9"/>
      <c r="AJ1316" s="9"/>
      <c r="AK1316" s="9"/>
      <c r="AL1316" s="9"/>
      <c r="AM1316" s="9"/>
      <c r="AN1316" s="9"/>
      <c r="AO1316" s="9"/>
      <c r="AP1316" s="9"/>
      <c r="AQ1316" s="9"/>
      <c r="AR1316" s="9"/>
      <c r="AS1316" s="9"/>
      <c r="AT1316" s="9"/>
      <c r="AU1316" s="9"/>
      <c r="AV1316" s="9"/>
      <c r="AW1316" s="9"/>
      <c r="AX1316" s="9"/>
      <c r="AY1316" s="9"/>
      <c r="AZ1316" s="9"/>
      <c r="BA1316" s="9"/>
      <c r="BB1316" s="9"/>
      <c r="BC1316" s="9"/>
      <c r="BD1316" s="9"/>
      <c r="BE1316" s="9"/>
      <c r="BF1316" s="9"/>
      <c r="BG1316" s="9"/>
      <c r="BH1316" s="9"/>
      <c r="BI1316" s="9"/>
      <c r="BJ1316" s="9"/>
      <c r="BK1316" s="9"/>
      <c r="BL1316" s="9"/>
      <c r="BM1316" s="9"/>
      <c r="BN1316" s="9"/>
      <c r="BO1316" s="9"/>
      <c r="BP1316" s="9"/>
      <c r="BQ1316" s="9"/>
      <c r="BR1316" s="9"/>
      <c r="BS1316" s="9"/>
      <c r="BT1316" s="9"/>
      <c r="BU1316" s="9"/>
      <c r="BV1316" s="9"/>
      <c r="BW1316" s="9"/>
      <c r="BX1316" s="9"/>
      <c r="BY1316" s="9"/>
      <c r="BZ1316" s="9"/>
    </row>
    <row r="1317" spans="1:78">
      <c r="A1317" s="50">
        <f t="shared" si="83"/>
        <v>1306</v>
      </c>
      <c r="C1317" s="11" t="str">
        <f>IFERROR(INDEX('     2022    '!D:D,MATCH('Order Summary'!$A1317,'     2022    '!$AN:$AN,0)),"")</f>
        <v/>
      </c>
      <c r="D1317" s="11" t="str">
        <f>IFERROR(INDEX('     2022    '!C:C,MATCH('Order Summary'!$A1317,'     2022    '!$AN:$AN,0)),"")</f>
        <v/>
      </c>
      <c r="E1317" s="11" t="str">
        <f>IFERROR(INDEX('     2022    '!E:E,MATCH('Order Summary'!$A1317,'     2022    '!$AN:$AN,0)),"")</f>
        <v/>
      </c>
      <c r="F1317" s="96">
        <f>IFERROR(INDEX('     2022    '!AY:AY,MATCH($A1317,'     2022    '!$AN:$AN,0)),0)</f>
        <v>0</v>
      </c>
      <c r="G1317" s="180" t="str">
        <f>IFERROR(IF($O$3&gt;68,INDEX('     2022    '!I:I,MATCH($A1317,'     2022    '!$AN:$AN,0))*(1-'     2022    '!$BA$1),INDEX('     2022    '!I:I,MATCH($A1317,'     2022    '!$AN:$AN,0))),"")</f>
        <v/>
      </c>
      <c r="H1317" s="96">
        <f>IFERROR(INDEX('     2022    '!AZ:AZ,MATCH($A1317,'     2022    '!$AN:$AN,0)),0)</f>
        <v>0</v>
      </c>
      <c r="I1317" s="180" t="str">
        <f>IFERROR(IF($O$3&gt;68,INDEX('     2022    '!M:M,MATCH($A1317,'     2022    '!$AN:$AN,0))*(1-'     2022    '!$BA$1),INDEX('     2022    '!M:M,MATCH($A1317,'     2022    '!$AN:$AN,0))),"")</f>
        <v/>
      </c>
      <c r="J1317" s="181">
        <f t="shared" si="81"/>
        <v>0</v>
      </c>
      <c r="K1317" s="182" t="str">
        <f t="shared" si="82"/>
        <v/>
      </c>
      <c r="L1317" s="53"/>
      <c r="M1317" s="52" t="str">
        <f>IFERROR(INDEX('     2022    '!R:R,MATCH('Order Summary'!$A1317,'     2022    '!$AN:$AN,0)),"")</f>
        <v/>
      </c>
      <c r="N1317" s="52" t="str">
        <f>IFERROR(INDEX('     2022    '!V:V,MATCH('Order Summary'!$A1317,'     2022    '!$AN:$AN,0)),"")</f>
        <v/>
      </c>
      <c r="O1317" s="52" t="str">
        <f>IFERROR(INDEX('     2022    '!S:S,MATCH('Order Summary'!$A1317,'     2022    '!$AN:$AN,0)),"")</f>
        <v/>
      </c>
      <c r="P1317" s="96" t="str">
        <f t="shared" si="80"/>
        <v/>
      </c>
      <c r="R1317" s="9"/>
      <c r="S1317" s="9"/>
      <c r="T1317" s="9"/>
      <c r="U1317" s="9"/>
      <c r="V1317" s="9"/>
      <c r="W1317" s="9"/>
      <c r="X1317" s="9"/>
      <c r="Y1317" s="9"/>
      <c r="Z1317" s="9"/>
      <c r="AA1317" s="9"/>
      <c r="AB1317" s="9"/>
      <c r="AC1317" s="9"/>
      <c r="AD1317" s="9"/>
      <c r="AE1317" s="9"/>
      <c r="AF1317" s="9"/>
      <c r="AG1317" s="9"/>
      <c r="AH1317" s="9"/>
      <c r="AI1317" s="9"/>
      <c r="AJ1317" s="9"/>
      <c r="AK1317" s="9"/>
      <c r="AL1317" s="9"/>
      <c r="AM1317" s="9"/>
      <c r="AN1317" s="9"/>
      <c r="AO1317" s="9"/>
      <c r="AP1317" s="9"/>
      <c r="AQ1317" s="9"/>
      <c r="AR1317" s="9"/>
      <c r="AS1317" s="9"/>
      <c r="AT1317" s="9"/>
      <c r="AU1317" s="9"/>
      <c r="AV1317" s="9"/>
      <c r="AW1317" s="9"/>
      <c r="AX1317" s="9"/>
      <c r="AY1317" s="9"/>
      <c r="AZ1317" s="9"/>
      <c r="BA1317" s="9"/>
      <c r="BB1317" s="9"/>
      <c r="BC1317" s="9"/>
      <c r="BD1317" s="9"/>
      <c r="BE1317" s="9"/>
      <c r="BF1317" s="9"/>
      <c r="BG1317" s="9"/>
      <c r="BH1317" s="9"/>
      <c r="BI1317" s="9"/>
      <c r="BJ1317" s="9"/>
      <c r="BK1317" s="9"/>
      <c r="BL1317" s="9"/>
      <c r="BM1317" s="9"/>
      <c r="BN1317" s="9"/>
      <c r="BO1317" s="9"/>
      <c r="BP1317" s="9"/>
      <c r="BQ1317" s="9"/>
      <c r="BR1317" s="9"/>
      <c r="BS1317" s="9"/>
      <c r="BT1317" s="9"/>
      <c r="BU1317" s="9"/>
      <c r="BV1317" s="9"/>
      <c r="BW1317" s="9"/>
      <c r="BX1317" s="9"/>
      <c r="BY1317" s="9"/>
      <c r="BZ1317" s="9"/>
    </row>
    <row r="1318" spans="1:78">
      <c r="A1318" s="50">
        <f t="shared" si="83"/>
        <v>1307</v>
      </c>
      <c r="C1318" s="11" t="str">
        <f>IFERROR(INDEX('     2022    '!D:D,MATCH('Order Summary'!$A1318,'     2022    '!$AN:$AN,0)),"")</f>
        <v/>
      </c>
      <c r="D1318" s="11" t="str">
        <f>IFERROR(INDEX('     2022    '!C:C,MATCH('Order Summary'!$A1318,'     2022    '!$AN:$AN,0)),"")</f>
        <v/>
      </c>
      <c r="E1318" s="11" t="str">
        <f>IFERROR(INDEX('     2022    '!E:E,MATCH('Order Summary'!$A1318,'     2022    '!$AN:$AN,0)),"")</f>
        <v/>
      </c>
      <c r="F1318" s="96">
        <f>IFERROR(INDEX('     2022    '!AY:AY,MATCH($A1318,'     2022    '!$AN:$AN,0)),0)</f>
        <v>0</v>
      </c>
      <c r="G1318" s="180" t="str">
        <f>IFERROR(IF($O$3&gt;68,INDEX('     2022    '!I:I,MATCH($A1318,'     2022    '!$AN:$AN,0))*(1-'     2022    '!$BA$1),INDEX('     2022    '!I:I,MATCH($A1318,'     2022    '!$AN:$AN,0))),"")</f>
        <v/>
      </c>
      <c r="H1318" s="96">
        <f>IFERROR(INDEX('     2022    '!AZ:AZ,MATCH($A1318,'     2022    '!$AN:$AN,0)),0)</f>
        <v>0</v>
      </c>
      <c r="I1318" s="180" t="str">
        <f>IFERROR(IF($O$3&gt;68,INDEX('     2022    '!M:M,MATCH($A1318,'     2022    '!$AN:$AN,0))*(1-'     2022    '!$BA$1),INDEX('     2022    '!M:M,MATCH($A1318,'     2022    '!$AN:$AN,0))),"")</f>
        <v/>
      </c>
      <c r="J1318" s="181">
        <f t="shared" si="81"/>
        <v>0</v>
      </c>
      <c r="K1318" s="182" t="str">
        <f t="shared" si="82"/>
        <v/>
      </c>
      <c r="L1318" s="53"/>
      <c r="M1318" s="52" t="str">
        <f>IFERROR(INDEX('     2022    '!R:R,MATCH('Order Summary'!$A1318,'     2022    '!$AN:$AN,0)),"")</f>
        <v/>
      </c>
      <c r="N1318" s="52" t="str">
        <f>IFERROR(INDEX('     2022    '!V:V,MATCH('Order Summary'!$A1318,'     2022    '!$AN:$AN,0)),"")</f>
        <v/>
      </c>
      <c r="O1318" s="52" t="str">
        <f>IFERROR(INDEX('     2022    '!S:S,MATCH('Order Summary'!$A1318,'     2022    '!$AN:$AN,0)),"")</f>
        <v/>
      </c>
      <c r="P1318" s="96" t="str">
        <f t="shared" si="80"/>
        <v/>
      </c>
      <c r="R1318" s="9"/>
      <c r="S1318" s="9"/>
      <c r="T1318" s="9"/>
      <c r="U1318" s="9"/>
      <c r="V1318" s="9"/>
      <c r="W1318" s="9"/>
      <c r="X1318" s="9"/>
      <c r="Y1318" s="9"/>
      <c r="Z1318" s="9"/>
      <c r="AA1318" s="9"/>
      <c r="AB1318" s="9"/>
      <c r="AC1318" s="9"/>
      <c r="AD1318" s="9"/>
      <c r="AE1318" s="9"/>
      <c r="AF1318" s="9"/>
      <c r="AG1318" s="9"/>
      <c r="AH1318" s="9"/>
      <c r="AI1318" s="9"/>
      <c r="AJ1318" s="9"/>
      <c r="AK1318" s="9"/>
      <c r="AL1318" s="9"/>
      <c r="AM1318" s="9"/>
      <c r="AN1318" s="9"/>
      <c r="AO1318" s="9"/>
      <c r="AP1318" s="9"/>
      <c r="AQ1318" s="9"/>
      <c r="AR1318" s="9"/>
      <c r="AS1318" s="9"/>
      <c r="AT1318" s="9"/>
      <c r="AU1318" s="9"/>
      <c r="AV1318" s="9"/>
      <c r="AW1318" s="9"/>
      <c r="AX1318" s="9"/>
      <c r="AY1318" s="9"/>
      <c r="AZ1318" s="9"/>
      <c r="BA1318" s="9"/>
      <c r="BB1318" s="9"/>
      <c r="BC1318" s="9"/>
      <c r="BD1318" s="9"/>
      <c r="BE1318" s="9"/>
      <c r="BF1318" s="9"/>
      <c r="BG1318" s="9"/>
      <c r="BH1318" s="9"/>
      <c r="BI1318" s="9"/>
      <c r="BJ1318" s="9"/>
      <c r="BK1318" s="9"/>
      <c r="BL1318" s="9"/>
      <c r="BM1318" s="9"/>
      <c r="BN1318" s="9"/>
      <c r="BO1318" s="9"/>
      <c r="BP1318" s="9"/>
      <c r="BQ1318" s="9"/>
      <c r="BR1318" s="9"/>
      <c r="BS1318" s="9"/>
      <c r="BT1318" s="9"/>
      <c r="BU1318" s="9"/>
      <c r="BV1318" s="9"/>
      <c r="BW1318" s="9"/>
      <c r="BX1318" s="9"/>
      <c r="BY1318" s="9"/>
      <c r="BZ1318" s="9"/>
    </row>
    <row r="1319" spans="1:78">
      <c r="A1319" s="50">
        <f t="shared" si="83"/>
        <v>1308</v>
      </c>
      <c r="C1319" s="11" t="str">
        <f>IFERROR(INDEX('     2022    '!D:D,MATCH('Order Summary'!$A1319,'     2022    '!$AN:$AN,0)),"")</f>
        <v/>
      </c>
      <c r="D1319" s="11" t="str">
        <f>IFERROR(INDEX('     2022    '!C:C,MATCH('Order Summary'!$A1319,'     2022    '!$AN:$AN,0)),"")</f>
        <v/>
      </c>
      <c r="E1319" s="11" t="str">
        <f>IFERROR(INDEX('     2022    '!E:E,MATCH('Order Summary'!$A1319,'     2022    '!$AN:$AN,0)),"")</f>
        <v/>
      </c>
      <c r="F1319" s="96">
        <f>IFERROR(INDEX('     2022    '!AY:AY,MATCH($A1319,'     2022    '!$AN:$AN,0)),0)</f>
        <v>0</v>
      </c>
      <c r="G1319" s="180" t="str">
        <f>IFERROR(IF($O$3&gt;68,INDEX('     2022    '!I:I,MATCH($A1319,'     2022    '!$AN:$AN,0))*(1-'     2022    '!$BA$1),INDEX('     2022    '!I:I,MATCH($A1319,'     2022    '!$AN:$AN,0))),"")</f>
        <v/>
      </c>
      <c r="H1319" s="96">
        <f>IFERROR(INDEX('     2022    '!AZ:AZ,MATCH($A1319,'     2022    '!$AN:$AN,0)),0)</f>
        <v>0</v>
      </c>
      <c r="I1319" s="180" t="str">
        <f>IFERROR(IF($O$3&gt;68,INDEX('     2022    '!M:M,MATCH($A1319,'     2022    '!$AN:$AN,0))*(1-'     2022    '!$BA$1),INDEX('     2022    '!M:M,MATCH($A1319,'     2022    '!$AN:$AN,0))),"")</f>
        <v/>
      </c>
      <c r="J1319" s="181">
        <f t="shared" si="81"/>
        <v>0</v>
      </c>
      <c r="K1319" s="182" t="str">
        <f t="shared" si="82"/>
        <v/>
      </c>
      <c r="L1319" s="53"/>
      <c r="M1319" s="52" t="str">
        <f>IFERROR(INDEX('     2022    '!R:R,MATCH('Order Summary'!$A1319,'     2022    '!$AN:$AN,0)),"")</f>
        <v/>
      </c>
      <c r="N1319" s="52" t="str">
        <f>IFERROR(INDEX('     2022    '!V:V,MATCH('Order Summary'!$A1319,'     2022    '!$AN:$AN,0)),"")</f>
        <v/>
      </c>
      <c r="O1319" s="52" t="str">
        <f>IFERROR(INDEX('     2022    '!S:S,MATCH('Order Summary'!$A1319,'     2022    '!$AN:$AN,0)),"")</f>
        <v/>
      </c>
      <c r="P1319" s="96" t="str">
        <f t="shared" si="80"/>
        <v/>
      </c>
      <c r="R1319" s="9"/>
      <c r="S1319" s="9"/>
      <c r="T1319" s="9"/>
      <c r="U1319" s="9"/>
      <c r="V1319" s="9"/>
      <c r="W1319" s="9"/>
      <c r="X1319" s="9"/>
      <c r="Y1319" s="9"/>
      <c r="Z1319" s="9"/>
      <c r="AA1319" s="9"/>
      <c r="AB1319" s="9"/>
      <c r="AC1319" s="9"/>
      <c r="AD1319" s="9"/>
      <c r="AE1319" s="9"/>
      <c r="AF1319" s="9"/>
      <c r="AG1319" s="9"/>
      <c r="AH1319" s="9"/>
      <c r="AI1319" s="9"/>
      <c r="AJ1319" s="9"/>
      <c r="AK1319" s="9"/>
      <c r="AL1319" s="9"/>
      <c r="AM1319" s="9"/>
      <c r="AN1319" s="9"/>
      <c r="AO1319" s="9"/>
      <c r="AP1319" s="9"/>
      <c r="AQ1319" s="9"/>
      <c r="AR1319" s="9"/>
      <c r="AS1319" s="9"/>
      <c r="AT1319" s="9"/>
      <c r="AU1319" s="9"/>
      <c r="AV1319" s="9"/>
      <c r="AW1319" s="9"/>
      <c r="AX1319" s="9"/>
      <c r="AY1319" s="9"/>
      <c r="AZ1319" s="9"/>
      <c r="BA1319" s="9"/>
      <c r="BB1319" s="9"/>
      <c r="BC1319" s="9"/>
      <c r="BD1319" s="9"/>
      <c r="BE1319" s="9"/>
      <c r="BF1319" s="9"/>
      <c r="BG1319" s="9"/>
      <c r="BH1319" s="9"/>
      <c r="BI1319" s="9"/>
      <c r="BJ1319" s="9"/>
      <c r="BK1319" s="9"/>
      <c r="BL1319" s="9"/>
      <c r="BM1319" s="9"/>
      <c r="BN1319" s="9"/>
      <c r="BO1319" s="9"/>
      <c r="BP1319" s="9"/>
      <c r="BQ1319" s="9"/>
      <c r="BR1319" s="9"/>
      <c r="BS1319" s="9"/>
      <c r="BT1319" s="9"/>
      <c r="BU1319" s="9"/>
      <c r="BV1319" s="9"/>
      <c r="BW1319" s="9"/>
      <c r="BX1319" s="9"/>
      <c r="BY1319" s="9"/>
      <c r="BZ1319" s="9"/>
    </row>
    <row r="1320" spans="1:78">
      <c r="A1320" s="50">
        <f t="shared" si="83"/>
        <v>1309</v>
      </c>
      <c r="C1320" s="11" t="str">
        <f>IFERROR(INDEX('     2022    '!D:D,MATCH('Order Summary'!$A1320,'     2022    '!$AN:$AN,0)),"")</f>
        <v/>
      </c>
      <c r="D1320" s="11" t="str">
        <f>IFERROR(INDEX('     2022    '!C:C,MATCH('Order Summary'!$A1320,'     2022    '!$AN:$AN,0)),"")</f>
        <v/>
      </c>
      <c r="E1320" s="11" t="str">
        <f>IFERROR(INDEX('     2022    '!E:E,MATCH('Order Summary'!$A1320,'     2022    '!$AN:$AN,0)),"")</f>
        <v/>
      </c>
      <c r="F1320" s="96">
        <f>IFERROR(INDEX('     2022    '!AY:AY,MATCH($A1320,'     2022    '!$AN:$AN,0)),0)</f>
        <v>0</v>
      </c>
      <c r="G1320" s="180" t="str">
        <f>IFERROR(IF($O$3&gt;68,INDEX('     2022    '!I:I,MATCH($A1320,'     2022    '!$AN:$AN,0))*(1-'     2022    '!$BA$1),INDEX('     2022    '!I:I,MATCH($A1320,'     2022    '!$AN:$AN,0))),"")</f>
        <v/>
      </c>
      <c r="H1320" s="96">
        <f>IFERROR(INDEX('     2022    '!AZ:AZ,MATCH($A1320,'     2022    '!$AN:$AN,0)),0)</f>
        <v>0</v>
      </c>
      <c r="I1320" s="180" t="str">
        <f>IFERROR(IF($O$3&gt;68,INDEX('     2022    '!M:M,MATCH($A1320,'     2022    '!$AN:$AN,0))*(1-'     2022    '!$BA$1),INDEX('     2022    '!M:M,MATCH($A1320,'     2022    '!$AN:$AN,0))),"")</f>
        <v/>
      </c>
      <c r="J1320" s="181">
        <f t="shared" si="81"/>
        <v>0</v>
      </c>
      <c r="K1320" s="182" t="str">
        <f t="shared" si="82"/>
        <v/>
      </c>
      <c r="L1320" s="53"/>
      <c r="M1320" s="52" t="str">
        <f>IFERROR(INDEX('     2022    '!R:R,MATCH('Order Summary'!$A1320,'     2022    '!$AN:$AN,0)),"")</f>
        <v/>
      </c>
      <c r="N1320" s="52" t="str">
        <f>IFERROR(INDEX('     2022    '!V:V,MATCH('Order Summary'!$A1320,'     2022    '!$AN:$AN,0)),"")</f>
        <v/>
      </c>
      <c r="O1320" s="52" t="str">
        <f>IFERROR(INDEX('     2022    '!S:S,MATCH('Order Summary'!$A1320,'     2022    '!$AN:$AN,0)),"")</f>
        <v/>
      </c>
      <c r="P1320" s="96" t="str">
        <f t="shared" si="80"/>
        <v/>
      </c>
      <c r="R1320" s="9"/>
      <c r="S1320" s="9"/>
      <c r="T1320" s="9"/>
      <c r="U1320" s="9"/>
      <c r="V1320" s="9"/>
      <c r="W1320" s="9"/>
      <c r="X1320" s="9"/>
      <c r="Y1320" s="9"/>
      <c r="Z1320" s="9"/>
      <c r="AA1320" s="9"/>
      <c r="AB1320" s="9"/>
      <c r="AC1320" s="9"/>
      <c r="AD1320" s="9"/>
      <c r="AE1320" s="9"/>
      <c r="AF1320" s="9"/>
      <c r="AG1320" s="9"/>
      <c r="AH1320" s="9"/>
      <c r="AI1320" s="9"/>
      <c r="AJ1320" s="9"/>
      <c r="AK1320" s="9"/>
      <c r="AL1320" s="9"/>
      <c r="AM1320" s="9"/>
      <c r="AN1320" s="9"/>
      <c r="AO1320" s="9"/>
      <c r="AP1320" s="9"/>
      <c r="AQ1320" s="9"/>
      <c r="AR1320" s="9"/>
      <c r="AS1320" s="9"/>
      <c r="AT1320" s="9"/>
      <c r="AU1320" s="9"/>
      <c r="AV1320" s="9"/>
      <c r="AW1320" s="9"/>
      <c r="AX1320" s="9"/>
      <c r="AY1320" s="9"/>
      <c r="AZ1320" s="9"/>
      <c r="BA1320" s="9"/>
      <c r="BB1320" s="9"/>
      <c r="BC1320" s="9"/>
      <c r="BD1320" s="9"/>
      <c r="BE1320" s="9"/>
      <c r="BF1320" s="9"/>
      <c r="BG1320" s="9"/>
      <c r="BH1320" s="9"/>
      <c r="BI1320" s="9"/>
      <c r="BJ1320" s="9"/>
      <c r="BK1320" s="9"/>
      <c r="BL1320" s="9"/>
      <c r="BM1320" s="9"/>
      <c r="BN1320" s="9"/>
      <c r="BO1320" s="9"/>
      <c r="BP1320" s="9"/>
      <c r="BQ1320" s="9"/>
      <c r="BR1320" s="9"/>
      <c r="BS1320" s="9"/>
      <c r="BT1320" s="9"/>
      <c r="BU1320" s="9"/>
      <c r="BV1320" s="9"/>
      <c r="BW1320" s="9"/>
      <c r="BX1320" s="9"/>
      <c r="BY1320" s="9"/>
      <c r="BZ1320" s="9"/>
    </row>
    <row r="1321" spans="1:78">
      <c r="A1321" s="50">
        <f t="shared" si="83"/>
        <v>1310</v>
      </c>
      <c r="C1321" s="11" t="str">
        <f>IFERROR(INDEX('     2022    '!D:D,MATCH('Order Summary'!$A1321,'     2022    '!$AN:$AN,0)),"")</f>
        <v/>
      </c>
      <c r="D1321" s="11" t="str">
        <f>IFERROR(INDEX('     2022    '!C:C,MATCH('Order Summary'!$A1321,'     2022    '!$AN:$AN,0)),"")</f>
        <v/>
      </c>
      <c r="E1321" s="11" t="str">
        <f>IFERROR(INDEX('     2022    '!E:E,MATCH('Order Summary'!$A1321,'     2022    '!$AN:$AN,0)),"")</f>
        <v/>
      </c>
      <c r="F1321" s="96">
        <f>IFERROR(INDEX('     2022    '!AY:AY,MATCH($A1321,'     2022    '!$AN:$AN,0)),0)</f>
        <v>0</v>
      </c>
      <c r="G1321" s="180" t="str">
        <f>IFERROR(IF($O$3&gt;68,INDEX('     2022    '!I:I,MATCH($A1321,'     2022    '!$AN:$AN,0))*(1-'     2022    '!$BA$1),INDEX('     2022    '!I:I,MATCH($A1321,'     2022    '!$AN:$AN,0))),"")</f>
        <v/>
      </c>
      <c r="H1321" s="96">
        <f>IFERROR(INDEX('     2022    '!AZ:AZ,MATCH($A1321,'     2022    '!$AN:$AN,0)),0)</f>
        <v>0</v>
      </c>
      <c r="I1321" s="180" t="str">
        <f>IFERROR(IF($O$3&gt;68,INDEX('     2022    '!M:M,MATCH($A1321,'     2022    '!$AN:$AN,0))*(1-'     2022    '!$BA$1),INDEX('     2022    '!M:M,MATCH($A1321,'     2022    '!$AN:$AN,0))),"")</f>
        <v/>
      </c>
      <c r="J1321" s="181">
        <f t="shared" si="81"/>
        <v>0</v>
      </c>
      <c r="K1321" s="182" t="str">
        <f t="shared" si="82"/>
        <v/>
      </c>
      <c r="L1321" s="53"/>
      <c r="M1321" s="52" t="str">
        <f>IFERROR(INDEX('     2022    '!R:R,MATCH('Order Summary'!$A1321,'     2022    '!$AN:$AN,0)),"")</f>
        <v/>
      </c>
      <c r="N1321" s="52" t="str">
        <f>IFERROR(INDEX('     2022    '!V:V,MATCH('Order Summary'!$A1321,'     2022    '!$AN:$AN,0)),"")</f>
        <v/>
      </c>
      <c r="O1321" s="52" t="str">
        <f>IFERROR(INDEX('     2022    '!S:S,MATCH('Order Summary'!$A1321,'     2022    '!$AN:$AN,0)),"")</f>
        <v/>
      </c>
      <c r="P1321" s="96" t="str">
        <f t="shared" si="80"/>
        <v/>
      </c>
      <c r="R1321" s="9"/>
      <c r="S1321" s="9"/>
      <c r="T1321" s="9"/>
      <c r="U1321" s="9"/>
      <c r="V1321" s="9"/>
      <c r="W1321" s="9"/>
      <c r="X1321" s="9"/>
      <c r="Y1321" s="9"/>
      <c r="Z1321" s="9"/>
      <c r="AA1321" s="9"/>
      <c r="AB1321" s="9"/>
      <c r="AC1321" s="9"/>
      <c r="AD1321" s="9"/>
      <c r="AE1321" s="9"/>
      <c r="AF1321" s="9"/>
      <c r="AG1321" s="9"/>
      <c r="AH1321" s="9"/>
      <c r="AI1321" s="9"/>
      <c r="AJ1321" s="9"/>
      <c r="AK1321" s="9"/>
      <c r="AL1321" s="9"/>
      <c r="AM1321" s="9"/>
      <c r="AN1321" s="9"/>
      <c r="AO1321" s="9"/>
      <c r="AP1321" s="9"/>
      <c r="AQ1321" s="9"/>
      <c r="AR1321" s="9"/>
      <c r="AS1321" s="9"/>
      <c r="AT1321" s="9"/>
      <c r="AU1321" s="9"/>
      <c r="AV1321" s="9"/>
      <c r="AW1321" s="9"/>
      <c r="AX1321" s="9"/>
      <c r="AY1321" s="9"/>
      <c r="AZ1321" s="9"/>
      <c r="BA1321" s="9"/>
      <c r="BB1321" s="9"/>
      <c r="BC1321" s="9"/>
      <c r="BD1321" s="9"/>
      <c r="BE1321" s="9"/>
      <c r="BF1321" s="9"/>
      <c r="BG1321" s="9"/>
      <c r="BH1321" s="9"/>
      <c r="BI1321" s="9"/>
      <c r="BJ1321" s="9"/>
      <c r="BK1321" s="9"/>
      <c r="BL1321" s="9"/>
      <c r="BM1321" s="9"/>
      <c r="BN1321" s="9"/>
      <c r="BO1321" s="9"/>
      <c r="BP1321" s="9"/>
      <c r="BQ1321" s="9"/>
      <c r="BR1321" s="9"/>
      <c r="BS1321" s="9"/>
      <c r="BT1321" s="9"/>
      <c r="BU1321" s="9"/>
      <c r="BV1321" s="9"/>
      <c r="BW1321" s="9"/>
      <c r="BX1321" s="9"/>
      <c r="BY1321" s="9"/>
      <c r="BZ1321" s="9"/>
    </row>
    <row r="1322" spans="1:78">
      <c r="A1322" s="50">
        <f t="shared" si="83"/>
        <v>1311</v>
      </c>
      <c r="C1322" s="11" t="str">
        <f>IFERROR(INDEX('     2022    '!D:D,MATCH('Order Summary'!$A1322,'     2022    '!$AN:$AN,0)),"")</f>
        <v/>
      </c>
      <c r="D1322" s="11" t="str">
        <f>IFERROR(INDEX('     2022    '!C:C,MATCH('Order Summary'!$A1322,'     2022    '!$AN:$AN,0)),"")</f>
        <v/>
      </c>
      <c r="E1322" s="11" t="str">
        <f>IFERROR(INDEX('     2022    '!E:E,MATCH('Order Summary'!$A1322,'     2022    '!$AN:$AN,0)),"")</f>
        <v/>
      </c>
      <c r="F1322" s="96">
        <f>IFERROR(INDEX('     2022    '!AY:AY,MATCH($A1322,'     2022    '!$AN:$AN,0)),0)</f>
        <v>0</v>
      </c>
      <c r="G1322" s="180" t="str">
        <f>IFERROR(IF($O$3&gt;68,INDEX('     2022    '!I:I,MATCH($A1322,'     2022    '!$AN:$AN,0))*(1-'     2022    '!$BA$1),INDEX('     2022    '!I:I,MATCH($A1322,'     2022    '!$AN:$AN,0))),"")</f>
        <v/>
      </c>
      <c r="H1322" s="96">
        <f>IFERROR(INDEX('     2022    '!AZ:AZ,MATCH($A1322,'     2022    '!$AN:$AN,0)),0)</f>
        <v>0</v>
      </c>
      <c r="I1322" s="180" t="str">
        <f>IFERROR(IF($O$3&gt;68,INDEX('     2022    '!M:M,MATCH($A1322,'     2022    '!$AN:$AN,0))*(1-'     2022    '!$BA$1),INDEX('     2022    '!M:M,MATCH($A1322,'     2022    '!$AN:$AN,0))),"")</f>
        <v/>
      </c>
      <c r="J1322" s="181">
        <f t="shared" si="81"/>
        <v>0</v>
      </c>
      <c r="K1322" s="182" t="str">
        <f t="shared" si="82"/>
        <v/>
      </c>
      <c r="L1322" s="53"/>
      <c r="M1322" s="52" t="str">
        <f>IFERROR(INDEX('     2022    '!R:R,MATCH('Order Summary'!$A1322,'     2022    '!$AN:$AN,0)),"")</f>
        <v/>
      </c>
      <c r="N1322" s="52" t="str">
        <f>IFERROR(INDEX('     2022    '!V:V,MATCH('Order Summary'!$A1322,'     2022    '!$AN:$AN,0)),"")</f>
        <v/>
      </c>
      <c r="O1322" s="52" t="str">
        <f>IFERROR(INDEX('     2022    '!S:S,MATCH('Order Summary'!$A1322,'     2022    '!$AN:$AN,0)),"")</f>
        <v/>
      </c>
      <c r="P1322" s="96" t="str">
        <f t="shared" si="80"/>
        <v/>
      </c>
      <c r="R1322" s="9"/>
      <c r="S1322" s="9"/>
      <c r="T1322" s="9"/>
      <c r="U1322" s="9"/>
      <c r="V1322" s="9"/>
      <c r="W1322" s="9"/>
      <c r="X1322" s="9"/>
      <c r="Y1322" s="9"/>
      <c r="Z1322" s="9"/>
      <c r="AA1322" s="9"/>
      <c r="AB1322" s="9"/>
      <c r="AC1322" s="9"/>
      <c r="AD1322" s="9"/>
      <c r="AE1322" s="9"/>
      <c r="AF1322" s="9"/>
      <c r="AG1322" s="9"/>
      <c r="AH1322" s="9"/>
      <c r="AI1322" s="9"/>
      <c r="AJ1322" s="9"/>
      <c r="AK1322" s="9"/>
      <c r="AL1322" s="9"/>
      <c r="AM1322" s="9"/>
      <c r="AN1322" s="9"/>
      <c r="AO1322" s="9"/>
      <c r="AP1322" s="9"/>
      <c r="AQ1322" s="9"/>
      <c r="AR1322" s="9"/>
      <c r="AS1322" s="9"/>
      <c r="AT1322" s="9"/>
      <c r="AU1322" s="9"/>
      <c r="AV1322" s="9"/>
      <c r="AW1322" s="9"/>
      <c r="AX1322" s="9"/>
      <c r="AY1322" s="9"/>
      <c r="AZ1322" s="9"/>
      <c r="BA1322" s="9"/>
      <c r="BB1322" s="9"/>
      <c r="BC1322" s="9"/>
      <c r="BD1322" s="9"/>
      <c r="BE1322" s="9"/>
      <c r="BF1322" s="9"/>
      <c r="BG1322" s="9"/>
      <c r="BH1322" s="9"/>
      <c r="BI1322" s="9"/>
      <c r="BJ1322" s="9"/>
      <c r="BK1322" s="9"/>
      <c r="BL1322" s="9"/>
      <c r="BM1322" s="9"/>
      <c r="BN1322" s="9"/>
      <c r="BO1322" s="9"/>
      <c r="BP1322" s="9"/>
      <c r="BQ1322" s="9"/>
      <c r="BR1322" s="9"/>
      <c r="BS1322" s="9"/>
      <c r="BT1322" s="9"/>
      <c r="BU1322" s="9"/>
      <c r="BV1322" s="9"/>
      <c r="BW1322" s="9"/>
      <c r="BX1322" s="9"/>
      <c r="BY1322" s="9"/>
      <c r="BZ1322" s="9"/>
    </row>
    <row r="1323" spans="1:78">
      <c r="A1323" s="50">
        <f t="shared" si="83"/>
        <v>1312</v>
      </c>
      <c r="C1323" s="11" t="str">
        <f>IFERROR(INDEX('     2022    '!D:D,MATCH('Order Summary'!$A1323,'     2022    '!$AN:$AN,0)),"")</f>
        <v/>
      </c>
      <c r="D1323" s="11" t="str">
        <f>IFERROR(INDEX('     2022    '!C:C,MATCH('Order Summary'!$A1323,'     2022    '!$AN:$AN,0)),"")</f>
        <v/>
      </c>
      <c r="E1323" s="11" t="str">
        <f>IFERROR(INDEX('     2022    '!E:E,MATCH('Order Summary'!$A1323,'     2022    '!$AN:$AN,0)),"")</f>
        <v/>
      </c>
      <c r="F1323" s="96">
        <f>IFERROR(INDEX('     2022    '!AY:AY,MATCH($A1323,'     2022    '!$AN:$AN,0)),0)</f>
        <v>0</v>
      </c>
      <c r="G1323" s="180" t="str">
        <f>IFERROR(IF($O$3&gt;68,INDEX('     2022    '!I:I,MATCH($A1323,'     2022    '!$AN:$AN,0))*(1-'     2022    '!$BA$1),INDEX('     2022    '!I:I,MATCH($A1323,'     2022    '!$AN:$AN,0))),"")</f>
        <v/>
      </c>
      <c r="H1323" s="96">
        <f>IFERROR(INDEX('     2022    '!AZ:AZ,MATCH($A1323,'     2022    '!$AN:$AN,0)),0)</f>
        <v>0</v>
      </c>
      <c r="I1323" s="180" t="str">
        <f>IFERROR(IF($O$3&gt;68,INDEX('     2022    '!M:M,MATCH($A1323,'     2022    '!$AN:$AN,0))*(1-'     2022    '!$BA$1),INDEX('     2022    '!M:M,MATCH($A1323,'     2022    '!$AN:$AN,0))),"")</f>
        <v/>
      </c>
      <c r="J1323" s="181">
        <f t="shared" si="81"/>
        <v>0</v>
      </c>
      <c r="K1323" s="182" t="str">
        <f t="shared" si="82"/>
        <v/>
      </c>
      <c r="L1323" s="53"/>
      <c r="M1323" s="52" t="str">
        <f>IFERROR(INDEX('     2022    '!R:R,MATCH('Order Summary'!$A1323,'     2022    '!$AN:$AN,0)),"")</f>
        <v/>
      </c>
      <c r="N1323" s="52" t="str">
        <f>IFERROR(INDEX('     2022    '!V:V,MATCH('Order Summary'!$A1323,'     2022    '!$AN:$AN,0)),"")</f>
        <v/>
      </c>
      <c r="O1323" s="52" t="str">
        <f>IFERROR(INDEX('     2022    '!S:S,MATCH('Order Summary'!$A1323,'     2022    '!$AN:$AN,0)),"")</f>
        <v/>
      </c>
      <c r="P1323" s="96" t="str">
        <f t="shared" si="80"/>
        <v/>
      </c>
      <c r="R1323" s="9"/>
      <c r="S1323" s="9"/>
      <c r="T1323" s="9"/>
      <c r="U1323" s="9"/>
      <c r="V1323" s="9"/>
      <c r="W1323" s="9"/>
      <c r="X1323" s="9"/>
      <c r="Y1323" s="9"/>
      <c r="Z1323" s="9"/>
      <c r="AA1323" s="9"/>
      <c r="AB1323" s="9"/>
      <c r="AC1323" s="9"/>
      <c r="AD1323" s="9"/>
      <c r="AE1323" s="9"/>
      <c r="AF1323" s="9"/>
      <c r="AG1323" s="9"/>
      <c r="AH1323" s="9"/>
      <c r="AI1323" s="9"/>
      <c r="AJ1323" s="9"/>
      <c r="AK1323" s="9"/>
      <c r="AL1323" s="9"/>
      <c r="AM1323" s="9"/>
      <c r="AN1323" s="9"/>
      <c r="AO1323" s="9"/>
      <c r="AP1323" s="9"/>
      <c r="AQ1323" s="9"/>
      <c r="AR1323" s="9"/>
      <c r="AS1323" s="9"/>
      <c r="AT1323" s="9"/>
      <c r="AU1323" s="9"/>
      <c r="AV1323" s="9"/>
      <c r="AW1323" s="9"/>
      <c r="AX1323" s="9"/>
      <c r="AY1323" s="9"/>
      <c r="AZ1323" s="9"/>
      <c r="BA1323" s="9"/>
      <c r="BB1323" s="9"/>
      <c r="BC1323" s="9"/>
      <c r="BD1323" s="9"/>
      <c r="BE1323" s="9"/>
      <c r="BF1323" s="9"/>
      <c r="BG1323" s="9"/>
      <c r="BH1323" s="9"/>
      <c r="BI1323" s="9"/>
      <c r="BJ1323" s="9"/>
      <c r="BK1323" s="9"/>
      <c r="BL1323" s="9"/>
      <c r="BM1323" s="9"/>
      <c r="BN1323" s="9"/>
      <c r="BO1323" s="9"/>
      <c r="BP1323" s="9"/>
      <c r="BQ1323" s="9"/>
      <c r="BR1323" s="9"/>
      <c r="BS1323" s="9"/>
      <c r="BT1323" s="9"/>
      <c r="BU1323" s="9"/>
      <c r="BV1323" s="9"/>
      <c r="BW1323" s="9"/>
      <c r="BX1323" s="9"/>
      <c r="BY1323" s="9"/>
      <c r="BZ1323" s="9"/>
    </row>
    <row r="1324" spans="1:78">
      <c r="A1324" s="50">
        <f t="shared" si="83"/>
        <v>1313</v>
      </c>
      <c r="C1324" s="11" t="str">
        <f>IFERROR(INDEX('     2022    '!D:D,MATCH('Order Summary'!$A1324,'     2022    '!$AN:$AN,0)),"")</f>
        <v/>
      </c>
      <c r="D1324" s="11" t="str">
        <f>IFERROR(INDEX('     2022    '!C:C,MATCH('Order Summary'!$A1324,'     2022    '!$AN:$AN,0)),"")</f>
        <v/>
      </c>
      <c r="E1324" s="11" t="str">
        <f>IFERROR(INDEX('     2022    '!E:E,MATCH('Order Summary'!$A1324,'     2022    '!$AN:$AN,0)),"")</f>
        <v/>
      </c>
      <c r="F1324" s="96">
        <f>IFERROR(INDEX('     2022    '!AY:AY,MATCH($A1324,'     2022    '!$AN:$AN,0)),0)</f>
        <v>0</v>
      </c>
      <c r="G1324" s="180" t="str">
        <f>IFERROR(IF($O$3&gt;68,INDEX('     2022    '!I:I,MATCH($A1324,'     2022    '!$AN:$AN,0))*(1-'     2022    '!$BA$1),INDEX('     2022    '!I:I,MATCH($A1324,'     2022    '!$AN:$AN,0))),"")</f>
        <v/>
      </c>
      <c r="H1324" s="96">
        <f>IFERROR(INDEX('     2022    '!AZ:AZ,MATCH($A1324,'     2022    '!$AN:$AN,0)),0)</f>
        <v>0</v>
      </c>
      <c r="I1324" s="180" t="str">
        <f>IFERROR(IF($O$3&gt;68,INDEX('     2022    '!M:M,MATCH($A1324,'     2022    '!$AN:$AN,0))*(1-'     2022    '!$BA$1),INDEX('     2022    '!M:M,MATCH($A1324,'     2022    '!$AN:$AN,0))),"")</f>
        <v/>
      </c>
      <c r="J1324" s="181">
        <f t="shared" si="81"/>
        <v>0</v>
      </c>
      <c r="K1324" s="182" t="str">
        <f t="shared" si="82"/>
        <v/>
      </c>
      <c r="L1324" s="53"/>
      <c r="M1324" s="52" t="str">
        <f>IFERROR(INDEX('     2022    '!R:R,MATCH('Order Summary'!$A1324,'     2022    '!$AN:$AN,0)),"")</f>
        <v/>
      </c>
      <c r="N1324" s="52" t="str">
        <f>IFERROR(INDEX('     2022    '!V:V,MATCH('Order Summary'!$A1324,'     2022    '!$AN:$AN,0)),"")</f>
        <v/>
      </c>
      <c r="O1324" s="52" t="str">
        <f>IFERROR(INDEX('     2022    '!S:S,MATCH('Order Summary'!$A1324,'     2022    '!$AN:$AN,0)),"")</f>
        <v/>
      </c>
      <c r="P1324" s="96" t="str">
        <f t="shared" si="80"/>
        <v/>
      </c>
      <c r="R1324" s="9"/>
      <c r="S1324" s="9"/>
      <c r="T1324" s="9"/>
      <c r="U1324" s="9"/>
      <c r="V1324" s="9"/>
      <c r="W1324" s="9"/>
      <c r="X1324" s="9"/>
      <c r="Y1324" s="9"/>
      <c r="Z1324" s="9"/>
      <c r="AA1324" s="9"/>
      <c r="AB1324" s="9"/>
      <c r="AC1324" s="9"/>
      <c r="AD1324" s="9"/>
      <c r="AE1324" s="9"/>
      <c r="AF1324" s="9"/>
      <c r="AG1324" s="9"/>
      <c r="AH1324" s="9"/>
      <c r="AI1324" s="9"/>
      <c r="AJ1324" s="9"/>
      <c r="AK1324" s="9"/>
      <c r="AL1324" s="9"/>
      <c r="AM1324" s="9"/>
      <c r="AN1324" s="9"/>
      <c r="AO1324" s="9"/>
      <c r="AP1324" s="9"/>
      <c r="AQ1324" s="9"/>
      <c r="AR1324" s="9"/>
      <c r="AS1324" s="9"/>
      <c r="AT1324" s="9"/>
      <c r="AU1324" s="9"/>
      <c r="AV1324" s="9"/>
      <c r="AW1324" s="9"/>
      <c r="AX1324" s="9"/>
      <c r="AY1324" s="9"/>
      <c r="AZ1324" s="9"/>
      <c r="BA1324" s="9"/>
      <c r="BB1324" s="9"/>
      <c r="BC1324" s="9"/>
      <c r="BD1324" s="9"/>
      <c r="BE1324" s="9"/>
      <c r="BF1324" s="9"/>
      <c r="BG1324" s="9"/>
      <c r="BH1324" s="9"/>
      <c r="BI1324" s="9"/>
      <c r="BJ1324" s="9"/>
      <c r="BK1324" s="9"/>
      <c r="BL1324" s="9"/>
      <c r="BM1324" s="9"/>
      <c r="BN1324" s="9"/>
      <c r="BO1324" s="9"/>
      <c r="BP1324" s="9"/>
      <c r="BQ1324" s="9"/>
      <c r="BR1324" s="9"/>
      <c r="BS1324" s="9"/>
      <c r="BT1324" s="9"/>
      <c r="BU1324" s="9"/>
      <c r="BV1324" s="9"/>
      <c r="BW1324" s="9"/>
      <c r="BX1324" s="9"/>
      <c r="BY1324" s="9"/>
      <c r="BZ1324" s="9"/>
    </row>
    <row r="1325" spans="1:78">
      <c r="A1325" s="50">
        <f t="shared" si="83"/>
        <v>1314</v>
      </c>
      <c r="C1325" s="11" t="str">
        <f>IFERROR(INDEX('     2022    '!D:D,MATCH('Order Summary'!$A1325,'     2022    '!$AN:$AN,0)),"")</f>
        <v/>
      </c>
      <c r="D1325" s="11" t="str">
        <f>IFERROR(INDEX('     2022    '!C:C,MATCH('Order Summary'!$A1325,'     2022    '!$AN:$AN,0)),"")</f>
        <v/>
      </c>
      <c r="E1325" s="11" t="str">
        <f>IFERROR(INDEX('     2022    '!E:E,MATCH('Order Summary'!$A1325,'     2022    '!$AN:$AN,0)),"")</f>
        <v/>
      </c>
      <c r="F1325" s="96">
        <f>IFERROR(INDEX('     2022    '!AY:AY,MATCH($A1325,'     2022    '!$AN:$AN,0)),0)</f>
        <v>0</v>
      </c>
      <c r="G1325" s="180" t="str">
        <f>IFERROR(IF($O$3&gt;68,INDEX('     2022    '!I:I,MATCH($A1325,'     2022    '!$AN:$AN,0))*(1-'     2022    '!$BA$1),INDEX('     2022    '!I:I,MATCH($A1325,'     2022    '!$AN:$AN,0))),"")</f>
        <v/>
      </c>
      <c r="H1325" s="96">
        <f>IFERROR(INDEX('     2022    '!AZ:AZ,MATCH($A1325,'     2022    '!$AN:$AN,0)),0)</f>
        <v>0</v>
      </c>
      <c r="I1325" s="180" t="str">
        <f>IFERROR(IF($O$3&gt;68,INDEX('     2022    '!M:M,MATCH($A1325,'     2022    '!$AN:$AN,0))*(1-'     2022    '!$BA$1),INDEX('     2022    '!M:M,MATCH($A1325,'     2022    '!$AN:$AN,0))),"")</f>
        <v/>
      </c>
      <c r="J1325" s="181">
        <f t="shared" si="81"/>
        <v>0</v>
      </c>
      <c r="K1325" s="182" t="str">
        <f t="shared" si="82"/>
        <v/>
      </c>
      <c r="L1325" s="53"/>
      <c r="M1325" s="52" t="str">
        <f>IFERROR(INDEX('     2022    '!R:R,MATCH('Order Summary'!$A1325,'     2022    '!$AN:$AN,0)),"")</f>
        <v/>
      </c>
      <c r="N1325" s="52" t="str">
        <f>IFERROR(INDEX('     2022    '!V:V,MATCH('Order Summary'!$A1325,'     2022    '!$AN:$AN,0)),"")</f>
        <v/>
      </c>
      <c r="O1325" s="52" t="str">
        <f>IFERROR(INDEX('     2022    '!S:S,MATCH('Order Summary'!$A1325,'     2022    '!$AN:$AN,0)),"")</f>
        <v/>
      </c>
      <c r="P1325" s="96" t="str">
        <f t="shared" si="80"/>
        <v/>
      </c>
      <c r="R1325" s="9"/>
      <c r="S1325" s="9"/>
      <c r="T1325" s="9"/>
      <c r="U1325" s="9"/>
      <c r="V1325" s="9"/>
      <c r="W1325" s="9"/>
      <c r="X1325" s="9"/>
      <c r="Y1325" s="9"/>
      <c r="Z1325" s="9"/>
      <c r="AA1325" s="9"/>
      <c r="AB1325" s="9"/>
      <c r="AC1325" s="9"/>
      <c r="AD1325" s="9"/>
      <c r="AE1325" s="9"/>
      <c r="AF1325" s="9"/>
      <c r="AG1325" s="9"/>
      <c r="AH1325" s="9"/>
      <c r="AI1325" s="9"/>
      <c r="AJ1325" s="9"/>
      <c r="AK1325" s="9"/>
      <c r="AL1325" s="9"/>
      <c r="AM1325" s="9"/>
      <c r="AN1325" s="9"/>
      <c r="AO1325" s="9"/>
      <c r="AP1325" s="9"/>
      <c r="AQ1325" s="9"/>
      <c r="AR1325" s="9"/>
      <c r="AS1325" s="9"/>
      <c r="AT1325" s="9"/>
      <c r="AU1325" s="9"/>
      <c r="AV1325" s="9"/>
      <c r="AW1325" s="9"/>
      <c r="AX1325" s="9"/>
      <c r="AY1325" s="9"/>
      <c r="AZ1325" s="9"/>
      <c r="BA1325" s="9"/>
      <c r="BB1325" s="9"/>
      <c r="BC1325" s="9"/>
      <c r="BD1325" s="9"/>
      <c r="BE1325" s="9"/>
      <c r="BF1325" s="9"/>
      <c r="BG1325" s="9"/>
      <c r="BH1325" s="9"/>
      <c r="BI1325" s="9"/>
      <c r="BJ1325" s="9"/>
      <c r="BK1325" s="9"/>
      <c r="BL1325" s="9"/>
      <c r="BM1325" s="9"/>
      <c r="BN1325" s="9"/>
      <c r="BO1325" s="9"/>
      <c r="BP1325" s="9"/>
      <c r="BQ1325" s="9"/>
      <c r="BR1325" s="9"/>
      <c r="BS1325" s="9"/>
      <c r="BT1325" s="9"/>
      <c r="BU1325" s="9"/>
      <c r="BV1325" s="9"/>
      <c r="BW1325" s="9"/>
      <c r="BX1325" s="9"/>
      <c r="BY1325" s="9"/>
      <c r="BZ1325" s="9"/>
    </row>
    <row r="1326" spans="1:78">
      <c r="A1326" s="50">
        <f t="shared" si="83"/>
        <v>1315</v>
      </c>
      <c r="C1326" s="11" t="str">
        <f>IFERROR(INDEX('     2022    '!D:D,MATCH('Order Summary'!$A1326,'     2022    '!$AN:$AN,0)),"")</f>
        <v/>
      </c>
      <c r="D1326" s="11" t="str">
        <f>IFERROR(INDEX('     2022    '!C:C,MATCH('Order Summary'!$A1326,'     2022    '!$AN:$AN,0)),"")</f>
        <v/>
      </c>
      <c r="E1326" s="11" t="str">
        <f>IFERROR(INDEX('     2022    '!E:E,MATCH('Order Summary'!$A1326,'     2022    '!$AN:$AN,0)),"")</f>
        <v/>
      </c>
      <c r="F1326" s="96">
        <f>IFERROR(INDEX('     2022    '!AY:AY,MATCH($A1326,'     2022    '!$AN:$AN,0)),0)</f>
        <v>0</v>
      </c>
      <c r="G1326" s="180" t="str">
        <f>IFERROR(IF($O$3&gt;68,INDEX('     2022    '!I:I,MATCH($A1326,'     2022    '!$AN:$AN,0))*(1-'     2022    '!$BA$1),INDEX('     2022    '!I:I,MATCH($A1326,'     2022    '!$AN:$AN,0))),"")</f>
        <v/>
      </c>
      <c r="H1326" s="96">
        <f>IFERROR(INDEX('     2022    '!AZ:AZ,MATCH($A1326,'     2022    '!$AN:$AN,0)),0)</f>
        <v>0</v>
      </c>
      <c r="I1326" s="180" t="str">
        <f>IFERROR(IF($O$3&gt;68,INDEX('     2022    '!M:M,MATCH($A1326,'     2022    '!$AN:$AN,0))*(1-'     2022    '!$BA$1),INDEX('     2022    '!M:M,MATCH($A1326,'     2022    '!$AN:$AN,0))),"")</f>
        <v/>
      </c>
      <c r="J1326" s="181">
        <f t="shared" si="81"/>
        <v>0</v>
      </c>
      <c r="K1326" s="182" t="str">
        <f t="shared" si="82"/>
        <v/>
      </c>
      <c r="L1326" s="53"/>
      <c r="M1326" s="52" t="str">
        <f>IFERROR(INDEX('     2022    '!R:R,MATCH('Order Summary'!$A1326,'     2022    '!$AN:$AN,0)),"")</f>
        <v/>
      </c>
      <c r="N1326" s="52" t="str">
        <f>IFERROR(INDEX('     2022    '!V:V,MATCH('Order Summary'!$A1326,'     2022    '!$AN:$AN,0)),"")</f>
        <v/>
      </c>
      <c r="O1326" s="52" t="str">
        <f>IFERROR(INDEX('     2022    '!S:S,MATCH('Order Summary'!$A1326,'     2022    '!$AN:$AN,0)),"")</f>
        <v/>
      </c>
      <c r="P1326" s="96" t="str">
        <f t="shared" si="80"/>
        <v/>
      </c>
      <c r="R1326" s="9"/>
      <c r="S1326" s="9"/>
      <c r="T1326" s="9"/>
      <c r="U1326" s="9"/>
      <c r="V1326" s="9"/>
      <c r="W1326" s="9"/>
      <c r="X1326" s="9"/>
      <c r="Y1326" s="9"/>
      <c r="Z1326" s="9"/>
      <c r="AA1326" s="9"/>
      <c r="AB1326" s="9"/>
      <c r="AC1326" s="9"/>
      <c r="AD1326" s="9"/>
      <c r="AE1326" s="9"/>
      <c r="AF1326" s="9"/>
      <c r="AG1326" s="9"/>
      <c r="AH1326" s="9"/>
      <c r="AI1326" s="9"/>
      <c r="AJ1326" s="9"/>
      <c r="AK1326" s="9"/>
      <c r="AL1326" s="9"/>
      <c r="AM1326" s="9"/>
      <c r="AN1326" s="9"/>
      <c r="AO1326" s="9"/>
      <c r="AP1326" s="9"/>
      <c r="AQ1326" s="9"/>
      <c r="AR1326" s="9"/>
      <c r="AS1326" s="9"/>
      <c r="AT1326" s="9"/>
      <c r="AU1326" s="9"/>
      <c r="AV1326" s="9"/>
      <c r="AW1326" s="9"/>
      <c r="AX1326" s="9"/>
      <c r="AY1326" s="9"/>
      <c r="AZ1326" s="9"/>
      <c r="BA1326" s="9"/>
      <c r="BB1326" s="9"/>
      <c r="BC1326" s="9"/>
      <c r="BD1326" s="9"/>
      <c r="BE1326" s="9"/>
      <c r="BF1326" s="9"/>
      <c r="BG1326" s="9"/>
      <c r="BH1326" s="9"/>
      <c r="BI1326" s="9"/>
      <c r="BJ1326" s="9"/>
      <c r="BK1326" s="9"/>
      <c r="BL1326" s="9"/>
      <c r="BM1326" s="9"/>
      <c r="BN1326" s="9"/>
      <c r="BO1326" s="9"/>
      <c r="BP1326" s="9"/>
      <c r="BQ1326" s="9"/>
      <c r="BR1326" s="9"/>
      <c r="BS1326" s="9"/>
      <c r="BT1326" s="9"/>
      <c r="BU1326" s="9"/>
      <c r="BV1326" s="9"/>
      <c r="BW1326" s="9"/>
      <c r="BX1326" s="9"/>
      <c r="BY1326" s="9"/>
      <c r="BZ1326" s="9"/>
    </row>
    <row r="1327" spans="1:78">
      <c r="A1327" s="50">
        <f t="shared" si="83"/>
        <v>1316</v>
      </c>
      <c r="C1327" s="11" t="str">
        <f>IFERROR(INDEX('     2022    '!D:D,MATCH('Order Summary'!$A1327,'     2022    '!$AN:$AN,0)),"")</f>
        <v/>
      </c>
      <c r="D1327" s="11" t="str">
        <f>IFERROR(INDEX('     2022    '!C:C,MATCH('Order Summary'!$A1327,'     2022    '!$AN:$AN,0)),"")</f>
        <v/>
      </c>
      <c r="E1327" s="11" t="str">
        <f>IFERROR(INDEX('     2022    '!E:E,MATCH('Order Summary'!$A1327,'     2022    '!$AN:$AN,0)),"")</f>
        <v/>
      </c>
      <c r="F1327" s="96">
        <f>IFERROR(INDEX('     2022    '!AY:AY,MATCH($A1327,'     2022    '!$AN:$AN,0)),0)</f>
        <v>0</v>
      </c>
      <c r="G1327" s="180" t="str">
        <f>IFERROR(IF($O$3&gt;68,INDEX('     2022    '!I:I,MATCH($A1327,'     2022    '!$AN:$AN,0))*(1-'     2022    '!$BA$1),INDEX('     2022    '!I:I,MATCH($A1327,'     2022    '!$AN:$AN,0))),"")</f>
        <v/>
      </c>
      <c r="H1327" s="96">
        <f>IFERROR(INDEX('     2022    '!AZ:AZ,MATCH($A1327,'     2022    '!$AN:$AN,0)),0)</f>
        <v>0</v>
      </c>
      <c r="I1327" s="180" t="str">
        <f>IFERROR(IF($O$3&gt;68,INDEX('     2022    '!M:M,MATCH($A1327,'     2022    '!$AN:$AN,0))*(1-'     2022    '!$BA$1),INDEX('     2022    '!M:M,MATCH($A1327,'     2022    '!$AN:$AN,0))),"")</f>
        <v/>
      </c>
      <c r="J1327" s="181">
        <f t="shared" si="81"/>
        <v>0</v>
      </c>
      <c r="K1327" s="182" t="str">
        <f t="shared" si="82"/>
        <v/>
      </c>
      <c r="L1327" s="53"/>
      <c r="M1327" s="52" t="str">
        <f>IFERROR(INDEX('     2022    '!R:R,MATCH('Order Summary'!$A1327,'     2022    '!$AN:$AN,0)),"")</f>
        <v/>
      </c>
      <c r="N1327" s="52" t="str">
        <f>IFERROR(INDEX('     2022    '!V:V,MATCH('Order Summary'!$A1327,'     2022    '!$AN:$AN,0)),"")</f>
        <v/>
      </c>
      <c r="O1327" s="52" t="str">
        <f>IFERROR(INDEX('     2022    '!S:S,MATCH('Order Summary'!$A1327,'     2022    '!$AN:$AN,0)),"")</f>
        <v/>
      </c>
      <c r="P1327" s="96" t="str">
        <f t="shared" si="80"/>
        <v/>
      </c>
      <c r="R1327" s="9"/>
      <c r="S1327" s="9"/>
      <c r="T1327" s="9"/>
      <c r="U1327" s="9"/>
      <c r="V1327" s="9"/>
      <c r="W1327" s="9"/>
      <c r="X1327" s="9"/>
      <c r="Y1327" s="9"/>
      <c r="Z1327" s="9"/>
      <c r="AA1327" s="9"/>
      <c r="AB1327" s="9"/>
      <c r="AC1327" s="9"/>
      <c r="AD1327" s="9"/>
      <c r="AE1327" s="9"/>
      <c r="AF1327" s="9"/>
      <c r="AG1327" s="9"/>
      <c r="AH1327" s="9"/>
      <c r="AI1327" s="9"/>
      <c r="AJ1327" s="9"/>
      <c r="AK1327" s="9"/>
      <c r="AL1327" s="9"/>
      <c r="AM1327" s="9"/>
      <c r="AN1327" s="9"/>
      <c r="AO1327" s="9"/>
      <c r="AP1327" s="9"/>
      <c r="AQ1327" s="9"/>
      <c r="AR1327" s="9"/>
      <c r="AS1327" s="9"/>
      <c r="AT1327" s="9"/>
      <c r="AU1327" s="9"/>
      <c r="AV1327" s="9"/>
      <c r="AW1327" s="9"/>
      <c r="AX1327" s="9"/>
      <c r="AY1327" s="9"/>
      <c r="AZ1327" s="9"/>
      <c r="BA1327" s="9"/>
      <c r="BB1327" s="9"/>
      <c r="BC1327" s="9"/>
      <c r="BD1327" s="9"/>
      <c r="BE1327" s="9"/>
      <c r="BF1327" s="9"/>
      <c r="BG1327" s="9"/>
      <c r="BH1327" s="9"/>
      <c r="BI1327" s="9"/>
      <c r="BJ1327" s="9"/>
      <c r="BK1327" s="9"/>
      <c r="BL1327" s="9"/>
      <c r="BM1327" s="9"/>
      <c r="BN1327" s="9"/>
      <c r="BO1327" s="9"/>
      <c r="BP1327" s="9"/>
      <c r="BQ1327" s="9"/>
      <c r="BR1327" s="9"/>
      <c r="BS1327" s="9"/>
      <c r="BT1327" s="9"/>
      <c r="BU1327" s="9"/>
      <c r="BV1327" s="9"/>
      <c r="BW1327" s="9"/>
      <c r="BX1327" s="9"/>
      <c r="BY1327" s="9"/>
      <c r="BZ1327" s="9"/>
    </row>
    <row r="1328" spans="1:78">
      <c r="A1328" s="50">
        <f t="shared" si="83"/>
        <v>1317</v>
      </c>
      <c r="C1328" s="11" t="str">
        <f>IFERROR(INDEX('     2022    '!D:D,MATCH('Order Summary'!$A1328,'     2022    '!$AN:$AN,0)),"")</f>
        <v/>
      </c>
      <c r="D1328" s="11" t="str">
        <f>IFERROR(INDEX('     2022    '!C:C,MATCH('Order Summary'!$A1328,'     2022    '!$AN:$AN,0)),"")</f>
        <v/>
      </c>
      <c r="E1328" s="11" t="str">
        <f>IFERROR(INDEX('     2022    '!E:E,MATCH('Order Summary'!$A1328,'     2022    '!$AN:$AN,0)),"")</f>
        <v/>
      </c>
      <c r="F1328" s="96">
        <f>IFERROR(INDEX('     2022    '!AY:AY,MATCH($A1328,'     2022    '!$AN:$AN,0)),0)</f>
        <v>0</v>
      </c>
      <c r="G1328" s="180" t="str">
        <f>IFERROR(IF($O$3&gt;68,INDEX('     2022    '!I:I,MATCH($A1328,'     2022    '!$AN:$AN,0))*(1-'     2022    '!$BA$1),INDEX('     2022    '!I:I,MATCH($A1328,'     2022    '!$AN:$AN,0))),"")</f>
        <v/>
      </c>
      <c r="H1328" s="96">
        <f>IFERROR(INDEX('     2022    '!AZ:AZ,MATCH($A1328,'     2022    '!$AN:$AN,0)),0)</f>
        <v>0</v>
      </c>
      <c r="I1328" s="180" t="str">
        <f>IFERROR(IF($O$3&gt;68,INDEX('     2022    '!M:M,MATCH($A1328,'     2022    '!$AN:$AN,0))*(1-'     2022    '!$BA$1),INDEX('     2022    '!M:M,MATCH($A1328,'     2022    '!$AN:$AN,0))),"")</f>
        <v/>
      </c>
      <c r="J1328" s="181">
        <f t="shared" si="81"/>
        <v>0</v>
      </c>
      <c r="K1328" s="182" t="str">
        <f t="shared" si="82"/>
        <v/>
      </c>
      <c r="L1328" s="53"/>
      <c r="M1328" s="52" t="str">
        <f>IFERROR(INDEX('     2022    '!R:R,MATCH('Order Summary'!$A1328,'     2022    '!$AN:$AN,0)),"")</f>
        <v/>
      </c>
      <c r="N1328" s="52" t="str">
        <f>IFERROR(INDEX('     2022    '!V:V,MATCH('Order Summary'!$A1328,'     2022    '!$AN:$AN,0)),"")</f>
        <v/>
      </c>
      <c r="O1328" s="52" t="str">
        <f>IFERROR(INDEX('     2022    '!S:S,MATCH('Order Summary'!$A1328,'     2022    '!$AN:$AN,0)),"")</f>
        <v/>
      </c>
      <c r="P1328" s="96" t="str">
        <f t="shared" si="80"/>
        <v/>
      </c>
      <c r="R1328" s="9"/>
      <c r="S1328" s="9"/>
      <c r="T1328" s="9"/>
      <c r="U1328" s="9"/>
      <c r="V1328" s="9"/>
      <c r="W1328" s="9"/>
      <c r="X1328" s="9"/>
      <c r="Y1328" s="9"/>
      <c r="Z1328" s="9"/>
      <c r="AA1328" s="9"/>
      <c r="AB1328" s="9"/>
      <c r="AC1328" s="9"/>
      <c r="AD1328" s="9"/>
      <c r="AE1328" s="9"/>
      <c r="AF1328" s="9"/>
      <c r="AG1328" s="9"/>
      <c r="AH1328" s="9"/>
      <c r="AI1328" s="9"/>
      <c r="AJ1328" s="9"/>
      <c r="AK1328" s="9"/>
      <c r="AL1328" s="9"/>
      <c r="AM1328" s="9"/>
      <c r="AN1328" s="9"/>
      <c r="AO1328" s="9"/>
      <c r="AP1328" s="9"/>
      <c r="AQ1328" s="9"/>
      <c r="AR1328" s="9"/>
      <c r="AS1328" s="9"/>
      <c r="AT1328" s="9"/>
      <c r="AU1328" s="9"/>
      <c r="AV1328" s="9"/>
      <c r="AW1328" s="9"/>
      <c r="AX1328" s="9"/>
      <c r="AY1328" s="9"/>
      <c r="AZ1328" s="9"/>
      <c r="BA1328" s="9"/>
      <c r="BB1328" s="9"/>
      <c r="BC1328" s="9"/>
      <c r="BD1328" s="9"/>
      <c r="BE1328" s="9"/>
      <c r="BF1328" s="9"/>
      <c r="BG1328" s="9"/>
      <c r="BH1328" s="9"/>
      <c r="BI1328" s="9"/>
      <c r="BJ1328" s="9"/>
      <c r="BK1328" s="9"/>
      <c r="BL1328" s="9"/>
      <c r="BM1328" s="9"/>
      <c r="BN1328" s="9"/>
      <c r="BO1328" s="9"/>
      <c r="BP1328" s="9"/>
      <c r="BQ1328" s="9"/>
      <c r="BR1328" s="9"/>
      <c r="BS1328" s="9"/>
      <c r="BT1328" s="9"/>
      <c r="BU1328" s="9"/>
      <c r="BV1328" s="9"/>
      <c r="BW1328" s="9"/>
      <c r="BX1328" s="9"/>
      <c r="BY1328" s="9"/>
      <c r="BZ1328" s="9"/>
    </row>
    <row r="1329" spans="1:78">
      <c r="A1329" s="50">
        <f t="shared" si="83"/>
        <v>1318</v>
      </c>
      <c r="C1329" s="11" t="str">
        <f>IFERROR(INDEX('     2022    '!D:D,MATCH('Order Summary'!$A1329,'     2022    '!$AN:$AN,0)),"")</f>
        <v/>
      </c>
      <c r="D1329" s="11" t="str">
        <f>IFERROR(INDEX('     2022    '!C:C,MATCH('Order Summary'!$A1329,'     2022    '!$AN:$AN,0)),"")</f>
        <v/>
      </c>
      <c r="E1329" s="11" t="str">
        <f>IFERROR(INDEX('     2022    '!E:E,MATCH('Order Summary'!$A1329,'     2022    '!$AN:$AN,0)),"")</f>
        <v/>
      </c>
      <c r="F1329" s="96">
        <f>IFERROR(INDEX('     2022    '!AY:AY,MATCH($A1329,'     2022    '!$AN:$AN,0)),0)</f>
        <v>0</v>
      </c>
      <c r="G1329" s="180" t="str">
        <f>IFERROR(IF($O$3&gt;68,INDEX('     2022    '!I:I,MATCH($A1329,'     2022    '!$AN:$AN,0))*(1-'     2022    '!$BA$1),INDEX('     2022    '!I:I,MATCH($A1329,'     2022    '!$AN:$AN,0))),"")</f>
        <v/>
      </c>
      <c r="H1329" s="96">
        <f>IFERROR(INDEX('     2022    '!AZ:AZ,MATCH($A1329,'     2022    '!$AN:$AN,0)),0)</f>
        <v>0</v>
      </c>
      <c r="I1329" s="180" t="str">
        <f>IFERROR(IF($O$3&gt;68,INDEX('     2022    '!M:M,MATCH($A1329,'     2022    '!$AN:$AN,0))*(1-'     2022    '!$BA$1),INDEX('     2022    '!M:M,MATCH($A1329,'     2022    '!$AN:$AN,0))),"")</f>
        <v/>
      </c>
      <c r="J1329" s="181">
        <f t="shared" si="81"/>
        <v>0</v>
      </c>
      <c r="K1329" s="182" t="str">
        <f t="shared" si="82"/>
        <v/>
      </c>
      <c r="L1329" s="53"/>
      <c r="M1329" s="52" t="str">
        <f>IFERROR(INDEX('     2022    '!R:R,MATCH('Order Summary'!$A1329,'     2022    '!$AN:$AN,0)),"")</f>
        <v/>
      </c>
      <c r="N1329" s="52" t="str">
        <f>IFERROR(INDEX('     2022    '!V:V,MATCH('Order Summary'!$A1329,'     2022    '!$AN:$AN,0)),"")</f>
        <v/>
      </c>
      <c r="O1329" s="52" t="str">
        <f>IFERROR(INDEX('     2022    '!S:S,MATCH('Order Summary'!$A1329,'     2022    '!$AN:$AN,0)),"")</f>
        <v/>
      </c>
      <c r="P1329" s="96" t="str">
        <f t="shared" si="80"/>
        <v/>
      </c>
      <c r="R1329" s="9"/>
      <c r="S1329" s="9"/>
      <c r="T1329" s="9"/>
      <c r="U1329" s="9"/>
      <c r="V1329" s="9"/>
      <c r="W1329" s="9"/>
      <c r="X1329" s="9"/>
      <c r="Y1329" s="9"/>
      <c r="Z1329" s="9"/>
      <c r="AA1329" s="9"/>
      <c r="AB1329" s="9"/>
      <c r="AC1329" s="9"/>
      <c r="AD1329" s="9"/>
      <c r="AE1329" s="9"/>
      <c r="AF1329" s="9"/>
      <c r="AG1329" s="9"/>
      <c r="AH1329" s="9"/>
      <c r="AI1329" s="9"/>
      <c r="AJ1329" s="9"/>
      <c r="AK1329" s="9"/>
      <c r="AL1329" s="9"/>
      <c r="AM1329" s="9"/>
      <c r="AN1329" s="9"/>
      <c r="AO1329" s="9"/>
      <c r="AP1329" s="9"/>
      <c r="AQ1329" s="9"/>
      <c r="AR1329" s="9"/>
      <c r="AS1329" s="9"/>
      <c r="AT1329" s="9"/>
      <c r="AU1329" s="9"/>
      <c r="AV1329" s="9"/>
      <c r="AW1329" s="9"/>
      <c r="AX1329" s="9"/>
      <c r="AY1329" s="9"/>
      <c r="AZ1329" s="9"/>
      <c r="BA1329" s="9"/>
      <c r="BB1329" s="9"/>
      <c r="BC1329" s="9"/>
      <c r="BD1329" s="9"/>
      <c r="BE1329" s="9"/>
      <c r="BF1329" s="9"/>
      <c r="BG1329" s="9"/>
      <c r="BH1329" s="9"/>
      <c r="BI1329" s="9"/>
      <c r="BJ1329" s="9"/>
      <c r="BK1329" s="9"/>
      <c r="BL1329" s="9"/>
      <c r="BM1329" s="9"/>
      <c r="BN1329" s="9"/>
      <c r="BO1329" s="9"/>
      <c r="BP1329" s="9"/>
      <c r="BQ1329" s="9"/>
      <c r="BR1329" s="9"/>
      <c r="BS1329" s="9"/>
      <c r="BT1329" s="9"/>
      <c r="BU1329" s="9"/>
      <c r="BV1329" s="9"/>
      <c r="BW1329" s="9"/>
      <c r="BX1329" s="9"/>
      <c r="BY1329" s="9"/>
      <c r="BZ1329" s="9"/>
    </row>
    <row r="1330" spans="1:78">
      <c r="A1330" s="50">
        <f t="shared" si="83"/>
        <v>1319</v>
      </c>
      <c r="C1330" s="11" t="str">
        <f>IFERROR(INDEX('     2022    '!D:D,MATCH('Order Summary'!$A1330,'     2022    '!$AN:$AN,0)),"")</f>
        <v/>
      </c>
      <c r="D1330" s="11" t="str">
        <f>IFERROR(INDEX('     2022    '!C:C,MATCH('Order Summary'!$A1330,'     2022    '!$AN:$AN,0)),"")</f>
        <v/>
      </c>
      <c r="E1330" s="11" t="str">
        <f>IFERROR(INDEX('     2022    '!E:E,MATCH('Order Summary'!$A1330,'     2022    '!$AN:$AN,0)),"")</f>
        <v/>
      </c>
      <c r="F1330" s="96">
        <f>IFERROR(INDEX('     2022    '!AY:AY,MATCH($A1330,'     2022    '!$AN:$AN,0)),0)</f>
        <v>0</v>
      </c>
      <c r="G1330" s="180" t="str">
        <f>IFERROR(IF($O$3&gt;68,INDEX('     2022    '!I:I,MATCH($A1330,'     2022    '!$AN:$AN,0))*(1-'     2022    '!$BA$1),INDEX('     2022    '!I:I,MATCH($A1330,'     2022    '!$AN:$AN,0))),"")</f>
        <v/>
      </c>
      <c r="H1330" s="96">
        <f>IFERROR(INDEX('     2022    '!AZ:AZ,MATCH($A1330,'     2022    '!$AN:$AN,0)),0)</f>
        <v>0</v>
      </c>
      <c r="I1330" s="180" t="str">
        <f>IFERROR(IF($O$3&gt;68,INDEX('     2022    '!M:M,MATCH($A1330,'     2022    '!$AN:$AN,0))*(1-'     2022    '!$BA$1),INDEX('     2022    '!M:M,MATCH($A1330,'     2022    '!$AN:$AN,0))),"")</f>
        <v/>
      </c>
      <c r="J1330" s="181">
        <f t="shared" si="81"/>
        <v>0</v>
      </c>
      <c r="K1330" s="182" t="str">
        <f t="shared" si="82"/>
        <v/>
      </c>
      <c r="L1330" s="53"/>
      <c r="M1330" s="52" t="str">
        <f>IFERROR(INDEX('     2022    '!R:R,MATCH('Order Summary'!$A1330,'     2022    '!$AN:$AN,0)),"")</f>
        <v/>
      </c>
      <c r="N1330" s="52" t="str">
        <f>IFERROR(INDEX('     2022    '!V:V,MATCH('Order Summary'!$A1330,'     2022    '!$AN:$AN,0)),"")</f>
        <v/>
      </c>
      <c r="O1330" s="52" t="str">
        <f>IFERROR(INDEX('     2022    '!S:S,MATCH('Order Summary'!$A1330,'     2022    '!$AN:$AN,0)),"")</f>
        <v/>
      </c>
      <c r="P1330" s="96" t="str">
        <f t="shared" si="80"/>
        <v/>
      </c>
      <c r="R1330" s="9"/>
      <c r="S1330" s="9"/>
      <c r="T1330" s="9"/>
      <c r="U1330" s="9"/>
      <c r="V1330" s="9"/>
      <c r="W1330" s="9"/>
      <c r="X1330" s="9"/>
      <c r="Y1330" s="9"/>
      <c r="Z1330" s="9"/>
      <c r="AA1330" s="9"/>
      <c r="AB1330" s="9"/>
      <c r="AC1330" s="9"/>
      <c r="AD1330" s="9"/>
      <c r="AE1330" s="9"/>
      <c r="AF1330" s="9"/>
      <c r="AG1330" s="9"/>
      <c r="AH1330" s="9"/>
      <c r="AI1330" s="9"/>
      <c r="AJ1330" s="9"/>
      <c r="AK1330" s="9"/>
      <c r="AL1330" s="9"/>
      <c r="AM1330" s="9"/>
      <c r="AN1330" s="9"/>
      <c r="AO1330" s="9"/>
      <c r="AP1330" s="9"/>
      <c r="AQ1330" s="9"/>
      <c r="AR1330" s="9"/>
      <c r="AS1330" s="9"/>
      <c r="AT1330" s="9"/>
      <c r="AU1330" s="9"/>
      <c r="AV1330" s="9"/>
      <c r="AW1330" s="9"/>
      <c r="AX1330" s="9"/>
      <c r="AY1330" s="9"/>
      <c r="AZ1330" s="9"/>
      <c r="BA1330" s="9"/>
      <c r="BB1330" s="9"/>
      <c r="BC1330" s="9"/>
      <c r="BD1330" s="9"/>
      <c r="BE1330" s="9"/>
      <c r="BF1330" s="9"/>
      <c r="BG1330" s="9"/>
      <c r="BH1330" s="9"/>
      <c r="BI1330" s="9"/>
      <c r="BJ1330" s="9"/>
      <c r="BK1330" s="9"/>
      <c r="BL1330" s="9"/>
      <c r="BM1330" s="9"/>
      <c r="BN1330" s="9"/>
      <c r="BO1330" s="9"/>
      <c r="BP1330" s="9"/>
      <c r="BQ1330" s="9"/>
      <c r="BR1330" s="9"/>
      <c r="BS1330" s="9"/>
      <c r="BT1330" s="9"/>
      <c r="BU1330" s="9"/>
      <c r="BV1330" s="9"/>
      <c r="BW1330" s="9"/>
      <c r="BX1330" s="9"/>
      <c r="BY1330" s="9"/>
      <c r="BZ1330" s="9"/>
    </row>
    <row r="1331" spans="1:78">
      <c r="A1331" s="50">
        <f t="shared" si="83"/>
        <v>1320</v>
      </c>
      <c r="C1331" s="11" t="str">
        <f>IFERROR(INDEX('     2022    '!D:D,MATCH('Order Summary'!$A1331,'     2022    '!$AN:$AN,0)),"")</f>
        <v/>
      </c>
      <c r="D1331" s="11" t="str">
        <f>IFERROR(INDEX('     2022    '!C:C,MATCH('Order Summary'!$A1331,'     2022    '!$AN:$AN,0)),"")</f>
        <v/>
      </c>
      <c r="E1331" s="11" t="str">
        <f>IFERROR(INDEX('     2022    '!E:E,MATCH('Order Summary'!$A1331,'     2022    '!$AN:$AN,0)),"")</f>
        <v/>
      </c>
      <c r="F1331" s="96">
        <f>IFERROR(INDEX('     2022    '!AY:AY,MATCH($A1331,'     2022    '!$AN:$AN,0)),0)</f>
        <v>0</v>
      </c>
      <c r="G1331" s="180" t="str">
        <f>IFERROR(IF($O$3&gt;68,INDEX('     2022    '!I:I,MATCH($A1331,'     2022    '!$AN:$AN,0))*(1-'     2022    '!$BA$1),INDEX('     2022    '!I:I,MATCH($A1331,'     2022    '!$AN:$AN,0))),"")</f>
        <v/>
      </c>
      <c r="H1331" s="96">
        <f>IFERROR(INDEX('     2022    '!AZ:AZ,MATCH($A1331,'     2022    '!$AN:$AN,0)),0)</f>
        <v>0</v>
      </c>
      <c r="I1331" s="180" t="str">
        <f>IFERROR(IF($O$3&gt;68,INDEX('     2022    '!M:M,MATCH($A1331,'     2022    '!$AN:$AN,0))*(1-'     2022    '!$BA$1),INDEX('     2022    '!M:M,MATCH($A1331,'     2022    '!$AN:$AN,0))),"")</f>
        <v/>
      </c>
      <c r="J1331" s="181">
        <f t="shared" si="81"/>
        <v>0</v>
      </c>
      <c r="K1331" s="182" t="str">
        <f t="shared" si="82"/>
        <v/>
      </c>
      <c r="L1331" s="53"/>
      <c r="M1331" s="52" t="str">
        <f>IFERROR(INDEX('     2022    '!R:R,MATCH('Order Summary'!$A1331,'     2022    '!$AN:$AN,0)),"")</f>
        <v/>
      </c>
      <c r="N1331" s="52" t="str">
        <f>IFERROR(INDEX('     2022    '!V:V,MATCH('Order Summary'!$A1331,'     2022    '!$AN:$AN,0)),"")</f>
        <v/>
      </c>
      <c r="O1331" s="52" t="str">
        <f>IFERROR(INDEX('     2022    '!S:S,MATCH('Order Summary'!$A1331,'     2022    '!$AN:$AN,0)),"")</f>
        <v/>
      </c>
      <c r="P1331" s="96" t="str">
        <f t="shared" si="80"/>
        <v/>
      </c>
      <c r="R1331" s="9"/>
      <c r="S1331" s="9"/>
      <c r="T1331" s="9"/>
      <c r="U1331" s="9"/>
      <c r="V1331" s="9"/>
      <c r="W1331" s="9"/>
      <c r="X1331" s="9"/>
      <c r="Y1331" s="9"/>
      <c r="Z1331" s="9"/>
      <c r="AA1331" s="9"/>
      <c r="AB1331" s="9"/>
      <c r="AC1331" s="9"/>
      <c r="AD1331" s="9"/>
      <c r="AE1331" s="9"/>
      <c r="AF1331" s="9"/>
      <c r="AG1331" s="9"/>
      <c r="AH1331" s="9"/>
      <c r="AI1331" s="9"/>
      <c r="AJ1331" s="9"/>
      <c r="AK1331" s="9"/>
      <c r="AL1331" s="9"/>
      <c r="AM1331" s="9"/>
      <c r="AN1331" s="9"/>
      <c r="AO1331" s="9"/>
      <c r="AP1331" s="9"/>
      <c r="AQ1331" s="9"/>
      <c r="AR1331" s="9"/>
      <c r="AS1331" s="9"/>
      <c r="AT1331" s="9"/>
      <c r="AU1331" s="9"/>
      <c r="AV1331" s="9"/>
      <c r="AW1331" s="9"/>
      <c r="AX1331" s="9"/>
      <c r="AY1331" s="9"/>
      <c r="AZ1331" s="9"/>
      <c r="BA1331" s="9"/>
      <c r="BB1331" s="9"/>
      <c r="BC1331" s="9"/>
      <c r="BD1331" s="9"/>
      <c r="BE1331" s="9"/>
      <c r="BF1331" s="9"/>
      <c r="BG1331" s="9"/>
      <c r="BH1331" s="9"/>
      <c r="BI1331" s="9"/>
      <c r="BJ1331" s="9"/>
      <c r="BK1331" s="9"/>
      <c r="BL1331" s="9"/>
      <c r="BM1331" s="9"/>
      <c r="BN1331" s="9"/>
      <c r="BO1331" s="9"/>
      <c r="BP1331" s="9"/>
      <c r="BQ1331" s="9"/>
      <c r="BR1331" s="9"/>
      <c r="BS1331" s="9"/>
      <c r="BT1331" s="9"/>
      <c r="BU1331" s="9"/>
      <c r="BV1331" s="9"/>
      <c r="BW1331" s="9"/>
      <c r="BX1331" s="9"/>
      <c r="BY1331" s="9"/>
      <c r="BZ1331" s="9"/>
    </row>
    <row r="1332" spans="1:78">
      <c r="A1332" s="50">
        <f t="shared" si="83"/>
        <v>1321</v>
      </c>
      <c r="C1332" s="11" t="str">
        <f>IFERROR(INDEX('     2022    '!D:D,MATCH('Order Summary'!$A1332,'     2022    '!$AN:$AN,0)),"")</f>
        <v/>
      </c>
      <c r="D1332" s="11" t="str">
        <f>IFERROR(INDEX('     2022    '!C:C,MATCH('Order Summary'!$A1332,'     2022    '!$AN:$AN,0)),"")</f>
        <v/>
      </c>
      <c r="E1332" s="11" t="str">
        <f>IFERROR(INDEX('     2022    '!E:E,MATCH('Order Summary'!$A1332,'     2022    '!$AN:$AN,0)),"")</f>
        <v/>
      </c>
      <c r="F1332" s="96">
        <f>IFERROR(INDEX('     2022    '!AY:AY,MATCH($A1332,'     2022    '!$AN:$AN,0)),0)</f>
        <v>0</v>
      </c>
      <c r="G1332" s="180" t="str">
        <f>IFERROR(IF($O$3&gt;68,INDEX('     2022    '!I:I,MATCH($A1332,'     2022    '!$AN:$AN,0))*(1-'     2022    '!$BA$1),INDEX('     2022    '!I:I,MATCH($A1332,'     2022    '!$AN:$AN,0))),"")</f>
        <v/>
      </c>
      <c r="H1332" s="96">
        <f>IFERROR(INDEX('     2022    '!AZ:AZ,MATCH($A1332,'     2022    '!$AN:$AN,0)),0)</f>
        <v>0</v>
      </c>
      <c r="I1332" s="180" t="str">
        <f>IFERROR(IF($O$3&gt;68,INDEX('     2022    '!M:M,MATCH($A1332,'     2022    '!$AN:$AN,0))*(1-'     2022    '!$BA$1),INDEX('     2022    '!M:M,MATCH($A1332,'     2022    '!$AN:$AN,0))),"")</f>
        <v/>
      </c>
      <c r="J1332" s="181">
        <f t="shared" si="81"/>
        <v>0</v>
      </c>
      <c r="K1332" s="182" t="str">
        <f t="shared" si="82"/>
        <v/>
      </c>
      <c r="L1332" s="53"/>
      <c r="M1332" s="52" t="str">
        <f>IFERROR(INDEX('     2022    '!R:R,MATCH('Order Summary'!$A1332,'     2022    '!$AN:$AN,0)),"")</f>
        <v/>
      </c>
      <c r="N1332" s="52" t="str">
        <f>IFERROR(INDEX('     2022    '!V:V,MATCH('Order Summary'!$A1332,'     2022    '!$AN:$AN,0)),"")</f>
        <v/>
      </c>
      <c r="O1332" s="52" t="str">
        <f>IFERROR(INDEX('     2022    '!S:S,MATCH('Order Summary'!$A1332,'     2022    '!$AN:$AN,0)),"")</f>
        <v/>
      </c>
      <c r="P1332" s="96" t="str">
        <f t="shared" si="80"/>
        <v/>
      </c>
      <c r="R1332" s="9"/>
      <c r="S1332" s="9"/>
      <c r="T1332" s="9"/>
      <c r="U1332" s="9"/>
      <c r="V1332" s="9"/>
      <c r="W1332" s="9"/>
      <c r="X1332" s="9"/>
      <c r="Y1332" s="9"/>
      <c r="Z1332" s="9"/>
      <c r="AA1332" s="9"/>
      <c r="AB1332" s="9"/>
      <c r="AC1332" s="9"/>
      <c r="AD1332" s="9"/>
      <c r="AE1332" s="9"/>
      <c r="AF1332" s="9"/>
      <c r="AG1332" s="9"/>
      <c r="AH1332" s="9"/>
      <c r="AI1332" s="9"/>
      <c r="AJ1332" s="9"/>
      <c r="AK1332" s="9"/>
      <c r="AL1332" s="9"/>
      <c r="AM1332" s="9"/>
      <c r="AN1332" s="9"/>
      <c r="AO1332" s="9"/>
      <c r="AP1332" s="9"/>
      <c r="AQ1332" s="9"/>
      <c r="AR1332" s="9"/>
      <c r="AS1332" s="9"/>
      <c r="AT1332" s="9"/>
      <c r="AU1332" s="9"/>
      <c r="AV1332" s="9"/>
      <c r="AW1332" s="9"/>
      <c r="AX1332" s="9"/>
      <c r="AY1332" s="9"/>
      <c r="AZ1332" s="9"/>
      <c r="BA1332" s="9"/>
      <c r="BB1332" s="9"/>
      <c r="BC1332" s="9"/>
      <c r="BD1332" s="9"/>
      <c r="BE1332" s="9"/>
      <c r="BF1332" s="9"/>
      <c r="BG1332" s="9"/>
      <c r="BH1332" s="9"/>
      <c r="BI1332" s="9"/>
      <c r="BJ1332" s="9"/>
      <c r="BK1332" s="9"/>
      <c r="BL1332" s="9"/>
      <c r="BM1332" s="9"/>
      <c r="BN1332" s="9"/>
      <c r="BO1332" s="9"/>
      <c r="BP1332" s="9"/>
      <c r="BQ1332" s="9"/>
      <c r="BR1332" s="9"/>
      <c r="BS1332" s="9"/>
      <c r="BT1332" s="9"/>
      <c r="BU1332" s="9"/>
      <c r="BV1332" s="9"/>
      <c r="BW1332" s="9"/>
      <c r="BX1332" s="9"/>
      <c r="BY1332" s="9"/>
      <c r="BZ1332" s="9"/>
    </row>
    <row r="1333" spans="1:78">
      <c r="A1333" s="50">
        <f t="shared" si="83"/>
        <v>1322</v>
      </c>
      <c r="C1333" s="11" t="str">
        <f>IFERROR(INDEX('     2022    '!D:D,MATCH('Order Summary'!$A1333,'     2022    '!$AN:$AN,0)),"")</f>
        <v/>
      </c>
      <c r="D1333" s="11" t="str">
        <f>IFERROR(INDEX('     2022    '!C:C,MATCH('Order Summary'!$A1333,'     2022    '!$AN:$AN,0)),"")</f>
        <v/>
      </c>
      <c r="E1333" s="11" t="str">
        <f>IFERROR(INDEX('     2022    '!E:E,MATCH('Order Summary'!$A1333,'     2022    '!$AN:$AN,0)),"")</f>
        <v/>
      </c>
      <c r="F1333" s="96">
        <f>IFERROR(INDEX('     2022    '!AY:AY,MATCH($A1333,'     2022    '!$AN:$AN,0)),0)</f>
        <v>0</v>
      </c>
      <c r="G1333" s="180" t="str">
        <f>IFERROR(IF($O$3&gt;68,INDEX('     2022    '!I:I,MATCH($A1333,'     2022    '!$AN:$AN,0))*(1-'     2022    '!$BA$1),INDEX('     2022    '!I:I,MATCH($A1333,'     2022    '!$AN:$AN,0))),"")</f>
        <v/>
      </c>
      <c r="H1333" s="96">
        <f>IFERROR(INDEX('     2022    '!AZ:AZ,MATCH($A1333,'     2022    '!$AN:$AN,0)),0)</f>
        <v>0</v>
      </c>
      <c r="I1333" s="180" t="str">
        <f>IFERROR(IF($O$3&gt;68,INDEX('     2022    '!M:M,MATCH($A1333,'     2022    '!$AN:$AN,0))*(1-'     2022    '!$BA$1),INDEX('     2022    '!M:M,MATCH($A1333,'     2022    '!$AN:$AN,0))),"")</f>
        <v/>
      </c>
      <c r="J1333" s="181">
        <f t="shared" si="81"/>
        <v>0</v>
      </c>
      <c r="K1333" s="182" t="str">
        <f t="shared" si="82"/>
        <v/>
      </c>
      <c r="L1333" s="53"/>
      <c r="M1333" s="52" t="str">
        <f>IFERROR(INDEX('     2022    '!R:R,MATCH('Order Summary'!$A1333,'     2022    '!$AN:$AN,0)),"")</f>
        <v/>
      </c>
      <c r="N1333" s="52" t="str">
        <f>IFERROR(INDEX('     2022    '!V:V,MATCH('Order Summary'!$A1333,'     2022    '!$AN:$AN,0)),"")</f>
        <v/>
      </c>
      <c r="O1333" s="52" t="str">
        <f>IFERROR(INDEX('     2022    '!S:S,MATCH('Order Summary'!$A1333,'     2022    '!$AN:$AN,0)),"")</f>
        <v/>
      </c>
      <c r="P1333" s="96" t="str">
        <f t="shared" si="80"/>
        <v/>
      </c>
      <c r="R1333" s="9"/>
      <c r="S1333" s="9"/>
      <c r="T1333" s="9"/>
      <c r="U1333" s="9"/>
      <c r="V1333" s="9"/>
      <c r="W1333" s="9"/>
      <c r="X1333" s="9"/>
      <c r="Y1333" s="9"/>
      <c r="Z1333" s="9"/>
      <c r="AA1333" s="9"/>
      <c r="AB1333" s="9"/>
      <c r="AC1333" s="9"/>
      <c r="AD1333" s="9"/>
      <c r="AE1333" s="9"/>
      <c r="AF1333" s="9"/>
      <c r="AG1333" s="9"/>
      <c r="AH1333" s="9"/>
      <c r="AI1333" s="9"/>
      <c r="AJ1333" s="9"/>
      <c r="AK1333" s="9"/>
      <c r="AL1333" s="9"/>
      <c r="AM1333" s="9"/>
      <c r="AN1333" s="9"/>
      <c r="AO1333" s="9"/>
      <c r="AP1333" s="9"/>
      <c r="AQ1333" s="9"/>
      <c r="AR1333" s="9"/>
      <c r="AS1333" s="9"/>
      <c r="AT1333" s="9"/>
      <c r="AU1333" s="9"/>
      <c r="AV1333" s="9"/>
      <c r="AW1333" s="9"/>
      <c r="AX1333" s="9"/>
      <c r="AY1333" s="9"/>
      <c r="AZ1333" s="9"/>
      <c r="BA1333" s="9"/>
      <c r="BB1333" s="9"/>
      <c r="BC1333" s="9"/>
      <c r="BD1333" s="9"/>
      <c r="BE1333" s="9"/>
      <c r="BF1333" s="9"/>
      <c r="BG1333" s="9"/>
      <c r="BH1333" s="9"/>
      <c r="BI1333" s="9"/>
      <c r="BJ1333" s="9"/>
      <c r="BK1333" s="9"/>
      <c r="BL1333" s="9"/>
      <c r="BM1333" s="9"/>
      <c r="BN1333" s="9"/>
      <c r="BO1333" s="9"/>
      <c r="BP1333" s="9"/>
      <c r="BQ1333" s="9"/>
      <c r="BR1333" s="9"/>
      <c r="BS1333" s="9"/>
      <c r="BT1333" s="9"/>
      <c r="BU1333" s="9"/>
      <c r="BV1333" s="9"/>
      <c r="BW1333" s="9"/>
      <c r="BX1333" s="9"/>
      <c r="BY1333" s="9"/>
      <c r="BZ1333" s="9"/>
    </row>
    <row r="1334" spans="1:78">
      <c r="A1334" s="50">
        <f t="shared" si="83"/>
        <v>1323</v>
      </c>
      <c r="C1334" s="11" t="str">
        <f>IFERROR(INDEX('     2022    '!D:D,MATCH('Order Summary'!$A1334,'     2022    '!$AN:$AN,0)),"")</f>
        <v/>
      </c>
      <c r="D1334" s="11" t="str">
        <f>IFERROR(INDEX('     2022    '!C:C,MATCH('Order Summary'!$A1334,'     2022    '!$AN:$AN,0)),"")</f>
        <v/>
      </c>
      <c r="E1334" s="11" t="str">
        <f>IFERROR(INDEX('     2022    '!E:E,MATCH('Order Summary'!$A1334,'     2022    '!$AN:$AN,0)),"")</f>
        <v/>
      </c>
      <c r="F1334" s="96">
        <f>IFERROR(INDEX('     2022    '!AY:AY,MATCH($A1334,'     2022    '!$AN:$AN,0)),0)</f>
        <v>0</v>
      </c>
      <c r="G1334" s="180" t="str">
        <f>IFERROR(IF($O$3&gt;68,INDEX('     2022    '!I:I,MATCH($A1334,'     2022    '!$AN:$AN,0))*(1-'     2022    '!$BA$1),INDEX('     2022    '!I:I,MATCH($A1334,'     2022    '!$AN:$AN,0))),"")</f>
        <v/>
      </c>
      <c r="H1334" s="96">
        <f>IFERROR(INDEX('     2022    '!AZ:AZ,MATCH($A1334,'     2022    '!$AN:$AN,0)),0)</f>
        <v>0</v>
      </c>
      <c r="I1334" s="180" t="str">
        <f>IFERROR(IF($O$3&gt;68,INDEX('     2022    '!M:M,MATCH($A1334,'     2022    '!$AN:$AN,0))*(1-'     2022    '!$BA$1),INDEX('     2022    '!M:M,MATCH($A1334,'     2022    '!$AN:$AN,0))),"")</f>
        <v/>
      </c>
      <c r="J1334" s="181">
        <f t="shared" si="81"/>
        <v>0</v>
      </c>
      <c r="K1334" s="182" t="str">
        <f t="shared" si="82"/>
        <v/>
      </c>
      <c r="L1334" s="53"/>
      <c r="M1334" s="52" t="str">
        <f>IFERROR(INDEX('     2022    '!R:R,MATCH('Order Summary'!$A1334,'     2022    '!$AN:$AN,0)),"")</f>
        <v/>
      </c>
      <c r="N1334" s="52" t="str">
        <f>IFERROR(INDEX('     2022    '!V:V,MATCH('Order Summary'!$A1334,'     2022    '!$AN:$AN,0)),"")</f>
        <v/>
      </c>
      <c r="O1334" s="52" t="str">
        <f>IFERROR(INDEX('     2022    '!S:S,MATCH('Order Summary'!$A1334,'     2022    '!$AN:$AN,0)),"")</f>
        <v/>
      </c>
      <c r="P1334" s="96" t="str">
        <f t="shared" si="80"/>
        <v/>
      </c>
      <c r="R1334" s="9"/>
      <c r="S1334" s="9"/>
      <c r="T1334" s="9"/>
      <c r="U1334" s="9"/>
      <c r="V1334" s="9"/>
      <c r="W1334" s="9"/>
      <c r="X1334" s="9"/>
      <c r="Y1334" s="9"/>
      <c r="Z1334" s="9"/>
      <c r="AA1334" s="9"/>
      <c r="AB1334" s="9"/>
      <c r="AC1334" s="9"/>
      <c r="AD1334" s="9"/>
      <c r="AE1334" s="9"/>
      <c r="AF1334" s="9"/>
      <c r="AG1334" s="9"/>
      <c r="AH1334" s="9"/>
      <c r="AI1334" s="9"/>
      <c r="AJ1334" s="9"/>
      <c r="AK1334" s="9"/>
      <c r="AL1334" s="9"/>
      <c r="AM1334" s="9"/>
      <c r="AN1334" s="9"/>
      <c r="AO1334" s="9"/>
      <c r="AP1334" s="9"/>
      <c r="AQ1334" s="9"/>
      <c r="AR1334" s="9"/>
      <c r="AS1334" s="9"/>
      <c r="AT1334" s="9"/>
      <c r="AU1334" s="9"/>
      <c r="AV1334" s="9"/>
      <c r="AW1334" s="9"/>
      <c r="AX1334" s="9"/>
      <c r="AY1334" s="9"/>
      <c r="AZ1334" s="9"/>
      <c r="BA1334" s="9"/>
      <c r="BB1334" s="9"/>
      <c r="BC1334" s="9"/>
      <c r="BD1334" s="9"/>
      <c r="BE1334" s="9"/>
      <c r="BF1334" s="9"/>
      <c r="BG1334" s="9"/>
      <c r="BH1334" s="9"/>
      <c r="BI1334" s="9"/>
      <c r="BJ1334" s="9"/>
      <c r="BK1334" s="9"/>
      <c r="BL1334" s="9"/>
      <c r="BM1334" s="9"/>
      <c r="BN1334" s="9"/>
      <c r="BO1334" s="9"/>
      <c r="BP1334" s="9"/>
      <c r="BQ1334" s="9"/>
      <c r="BR1334" s="9"/>
      <c r="BS1334" s="9"/>
      <c r="BT1334" s="9"/>
      <c r="BU1334" s="9"/>
      <c r="BV1334" s="9"/>
      <c r="BW1334" s="9"/>
      <c r="BX1334" s="9"/>
      <c r="BY1334" s="9"/>
      <c r="BZ1334" s="9"/>
    </row>
    <row r="1335" spans="1:78">
      <c r="A1335" s="50">
        <f t="shared" si="83"/>
        <v>1324</v>
      </c>
      <c r="C1335" s="11" t="str">
        <f>IFERROR(INDEX('     2022    '!D:D,MATCH('Order Summary'!$A1335,'     2022    '!$AN:$AN,0)),"")</f>
        <v/>
      </c>
      <c r="D1335" s="11" t="str">
        <f>IFERROR(INDEX('     2022    '!C:C,MATCH('Order Summary'!$A1335,'     2022    '!$AN:$AN,0)),"")</f>
        <v/>
      </c>
      <c r="E1335" s="11" t="str">
        <f>IFERROR(INDEX('     2022    '!E:E,MATCH('Order Summary'!$A1335,'     2022    '!$AN:$AN,0)),"")</f>
        <v/>
      </c>
      <c r="F1335" s="96">
        <f>IFERROR(INDEX('     2022    '!AY:AY,MATCH($A1335,'     2022    '!$AN:$AN,0)),0)</f>
        <v>0</v>
      </c>
      <c r="G1335" s="180" t="str">
        <f>IFERROR(IF($O$3&gt;68,INDEX('     2022    '!I:I,MATCH($A1335,'     2022    '!$AN:$AN,0))*(1-'     2022    '!$BA$1),INDEX('     2022    '!I:I,MATCH($A1335,'     2022    '!$AN:$AN,0))),"")</f>
        <v/>
      </c>
      <c r="H1335" s="96">
        <f>IFERROR(INDEX('     2022    '!AZ:AZ,MATCH($A1335,'     2022    '!$AN:$AN,0)),0)</f>
        <v>0</v>
      </c>
      <c r="I1335" s="180" t="str">
        <f>IFERROR(IF($O$3&gt;68,INDEX('     2022    '!M:M,MATCH($A1335,'     2022    '!$AN:$AN,0))*(1-'     2022    '!$BA$1),INDEX('     2022    '!M:M,MATCH($A1335,'     2022    '!$AN:$AN,0))),"")</f>
        <v/>
      </c>
      <c r="J1335" s="181">
        <f t="shared" si="81"/>
        <v>0</v>
      </c>
      <c r="K1335" s="182" t="str">
        <f t="shared" si="82"/>
        <v/>
      </c>
      <c r="L1335" s="53"/>
      <c r="M1335" s="52" t="str">
        <f>IFERROR(INDEX('     2022    '!R:R,MATCH('Order Summary'!$A1335,'     2022    '!$AN:$AN,0)),"")</f>
        <v/>
      </c>
      <c r="N1335" s="52" t="str">
        <f>IFERROR(INDEX('     2022    '!V:V,MATCH('Order Summary'!$A1335,'     2022    '!$AN:$AN,0)),"")</f>
        <v/>
      </c>
      <c r="O1335" s="52" t="str">
        <f>IFERROR(INDEX('     2022    '!S:S,MATCH('Order Summary'!$A1335,'     2022    '!$AN:$AN,0)),"")</f>
        <v/>
      </c>
      <c r="P1335" s="96" t="str">
        <f t="shared" si="80"/>
        <v/>
      </c>
      <c r="R1335" s="9"/>
      <c r="S1335" s="9"/>
      <c r="T1335" s="9"/>
      <c r="U1335" s="9"/>
      <c r="V1335" s="9"/>
      <c r="W1335" s="9"/>
      <c r="X1335" s="9"/>
      <c r="Y1335" s="9"/>
      <c r="Z1335" s="9"/>
      <c r="AA1335" s="9"/>
      <c r="AB1335" s="9"/>
      <c r="AC1335" s="9"/>
      <c r="AD1335" s="9"/>
      <c r="AE1335" s="9"/>
      <c r="AF1335" s="9"/>
      <c r="AG1335" s="9"/>
      <c r="AH1335" s="9"/>
      <c r="AI1335" s="9"/>
      <c r="AJ1335" s="9"/>
      <c r="AK1335" s="9"/>
      <c r="AL1335" s="9"/>
      <c r="AM1335" s="9"/>
      <c r="AN1335" s="9"/>
      <c r="AO1335" s="9"/>
      <c r="AP1335" s="9"/>
      <c r="AQ1335" s="9"/>
      <c r="AR1335" s="9"/>
      <c r="AS1335" s="9"/>
      <c r="AT1335" s="9"/>
      <c r="AU1335" s="9"/>
      <c r="AV1335" s="9"/>
      <c r="AW1335" s="9"/>
      <c r="AX1335" s="9"/>
      <c r="AY1335" s="9"/>
      <c r="AZ1335" s="9"/>
      <c r="BA1335" s="9"/>
      <c r="BB1335" s="9"/>
      <c r="BC1335" s="9"/>
      <c r="BD1335" s="9"/>
      <c r="BE1335" s="9"/>
      <c r="BF1335" s="9"/>
      <c r="BG1335" s="9"/>
      <c r="BH1335" s="9"/>
      <c r="BI1335" s="9"/>
      <c r="BJ1335" s="9"/>
      <c r="BK1335" s="9"/>
      <c r="BL1335" s="9"/>
      <c r="BM1335" s="9"/>
      <c r="BN1335" s="9"/>
      <c r="BO1335" s="9"/>
      <c r="BP1335" s="9"/>
      <c r="BQ1335" s="9"/>
      <c r="BR1335" s="9"/>
      <c r="BS1335" s="9"/>
      <c r="BT1335" s="9"/>
      <c r="BU1335" s="9"/>
      <c r="BV1335" s="9"/>
      <c r="BW1335" s="9"/>
      <c r="BX1335" s="9"/>
      <c r="BY1335" s="9"/>
      <c r="BZ1335" s="9"/>
    </row>
    <row r="1336" spans="1:78">
      <c r="A1336" s="50">
        <f t="shared" si="83"/>
        <v>1325</v>
      </c>
      <c r="C1336" s="11" t="str">
        <f>IFERROR(INDEX('     2022    '!D:D,MATCH('Order Summary'!$A1336,'     2022    '!$AN:$AN,0)),"")</f>
        <v/>
      </c>
      <c r="D1336" s="11" t="str">
        <f>IFERROR(INDEX('     2022    '!C:C,MATCH('Order Summary'!$A1336,'     2022    '!$AN:$AN,0)),"")</f>
        <v/>
      </c>
      <c r="E1336" s="11" t="str">
        <f>IFERROR(INDEX('     2022    '!E:E,MATCH('Order Summary'!$A1336,'     2022    '!$AN:$AN,0)),"")</f>
        <v/>
      </c>
      <c r="F1336" s="96">
        <f>IFERROR(INDEX('     2022    '!AY:AY,MATCH($A1336,'     2022    '!$AN:$AN,0)),0)</f>
        <v>0</v>
      </c>
      <c r="G1336" s="180" t="str">
        <f>IFERROR(IF($O$3&gt;68,INDEX('     2022    '!I:I,MATCH($A1336,'     2022    '!$AN:$AN,0))*(1-'     2022    '!$BA$1),INDEX('     2022    '!I:I,MATCH($A1336,'     2022    '!$AN:$AN,0))),"")</f>
        <v/>
      </c>
      <c r="H1336" s="96">
        <f>IFERROR(INDEX('     2022    '!AZ:AZ,MATCH($A1336,'     2022    '!$AN:$AN,0)),0)</f>
        <v>0</v>
      </c>
      <c r="I1336" s="180" t="str">
        <f>IFERROR(IF($O$3&gt;68,INDEX('     2022    '!M:M,MATCH($A1336,'     2022    '!$AN:$AN,0))*(1-'     2022    '!$BA$1),INDEX('     2022    '!M:M,MATCH($A1336,'     2022    '!$AN:$AN,0))),"")</f>
        <v/>
      </c>
      <c r="J1336" s="181">
        <f t="shared" si="81"/>
        <v>0</v>
      </c>
      <c r="K1336" s="182" t="str">
        <f t="shared" si="82"/>
        <v/>
      </c>
      <c r="L1336" s="53"/>
      <c r="M1336" s="52" t="str">
        <f>IFERROR(INDEX('     2022    '!R:R,MATCH('Order Summary'!$A1336,'     2022    '!$AN:$AN,0)),"")</f>
        <v/>
      </c>
      <c r="N1336" s="52" t="str">
        <f>IFERROR(INDEX('     2022    '!V:V,MATCH('Order Summary'!$A1336,'     2022    '!$AN:$AN,0)),"")</f>
        <v/>
      </c>
      <c r="O1336" s="52" t="str">
        <f>IFERROR(INDEX('     2022    '!S:S,MATCH('Order Summary'!$A1336,'     2022    '!$AN:$AN,0)),"")</f>
        <v/>
      </c>
      <c r="P1336" s="96" t="str">
        <f t="shared" si="80"/>
        <v/>
      </c>
      <c r="R1336" s="9"/>
      <c r="S1336" s="9"/>
      <c r="T1336" s="9"/>
      <c r="U1336" s="9"/>
      <c r="V1336" s="9"/>
      <c r="W1336" s="9"/>
      <c r="X1336" s="9"/>
      <c r="Y1336" s="9"/>
      <c r="Z1336" s="9"/>
      <c r="AA1336" s="9"/>
      <c r="AB1336" s="9"/>
      <c r="AC1336" s="9"/>
      <c r="AD1336" s="9"/>
      <c r="AE1336" s="9"/>
      <c r="AF1336" s="9"/>
      <c r="AG1336" s="9"/>
      <c r="AH1336" s="9"/>
      <c r="AI1336" s="9"/>
      <c r="AJ1336" s="9"/>
      <c r="AK1336" s="9"/>
      <c r="AL1336" s="9"/>
      <c r="AM1336" s="9"/>
      <c r="AN1336" s="9"/>
      <c r="AO1336" s="9"/>
      <c r="AP1336" s="9"/>
      <c r="AQ1336" s="9"/>
      <c r="AR1336" s="9"/>
      <c r="AS1336" s="9"/>
      <c r="AT1336" s="9"/>
      <c r="AU1336" s="9"/>
      <c r="AV1336" s="9"/>
      <c r="AW1336" s="9"/>
      <c r="AX1336" s="9"/>
      <c r="AY1336" s="9"/>
      <c r="AZ1336" s="9"/>
      <c r="BA1336" s="9"/>
      <c r="BB1336" s="9"/>
      <c r="BC1336" s="9"/>
      <c r="BD1336" s="9"/>
      <c r="BE1336" s="9"/>
      <c r="BF1336" s="9"/>
      <c r="BG1336" s="9"/>
      <c r="BH1336" s="9"/>
      <c r="BI1336" s="9"/>
      <c r="BJ1336" s="9"/>
      <c r="BK1336" s="9"/>
      <c r="BL1336" s="9"/>
      <c r="BM1336" s="9"/>
      <c r="BN1336" s="9"/>
      <c r="BO1336" s="9"/>
      <c r="BP1336" s="9"/>
      <c r="BQ1336" s="9"/>
      <c r="BR1336" s="9"/>
      <c r="BS1336" s="9"/>
      <c r="BT1336" s="9"/>
      <c r="BU1336" s="9"/>
      <c r="BV1336" s="9"/>
      <c r="BW1336" s="9"/>
      <c r="BX1336" s="9"/>
      <c r="BY1336" s="9"/>
      <c r="BZ1336" s="9"/>
    </row>
    <row r="1337" spans="1:78">
      <c r="A1337" s="50">
        <f t="shared" si="83"/>
        <v>1326</v>
      </c>
      <c r="C1337" s="11" t="str">
        <f>IFERROR(INDEX('     2022    '!D:D,MATCH('Order Summary'!$A1337,'     2022    '!$AN:$AN,0)),"")</f>
        <v/>
      </c>
      <c r="D1337" s="11" t="str">
        <f>IFERROR(INDEX('     2022    '!C:C,MATCH('Order Summary'!$A1337,'     2022    '!$AN:$AN,0)),"")</f>
        <v/>
      </c>
      <c r="E1337" s="11" t="str">
        <f>IFERROR(INDEX('     2022    '!E:E,MATCH('Order Summary'!$A1337,'     2022    '!$AN:$AN,0)),"")</f>
        <v/>
      </c>
      <c r="F1337" s="96">
        <f>IFERROR(INDEX('     2022    '!AY:AY,MATCH($A1337,'     2022    '!$AN:$AN,0)),0)</f>
        <v>0</v>
      </c>
      <c r="G1337" s="180" t="str">
        <f>IFERROR(IF($O$3&gt;68,INDEX('     2022    '!I:I,MATCH($A1337,'     2022    '!$AN:$AN,0))*(1-'     2022    '!$BA$1),INDEX('     2022    '!I:I,MATCH($A1337,'     2022    '!$AN:$AN,0))),"")</f>
        <v/>
      </c>
      <c r="H1337" s="96">
        <f>IFERROR(INDEX('     2022    '!AZ:AZ,MATCH($A1337,'     2022    '!$AN:$AN,0)),0)</f>
        <v>0</v>
      </c>
      <c r="I1337" s="180" t="str">
        <f>IFERROR(IF($O$3&gt;68,INDEX('     2022    '!M:M,MATCH($A1337,'     2022    '!$AN:$AN,0))*(1-'     2022    '!$BA$1),INDEX('     2022    '!M:M,MATCH($A1337,'     2022    '!$AN:$AN,0))),"")</f>
        <v/>
      </c>
      <c r="J1337" s="181">
        <f t="shared" si="81"/>
        <v>0</v>
      </c>
      <c r="K1337" s="182" t="str">
        <f t="shared" si="82"/>
        <v/>
      </c>
      <c r="L1337" s="53"/>
      <c r="M1337" s="52" t="str">
        <f>IFERROR(INDEX('     2022    '!R:R,MATCH('Order Summary'!$A1337,'     2022    '!$AN:$AN,0)),"")</f>
        <v/>
      </c>
      <c r="N1337" s="52" t="str">
        <f>IFERROR(INDEX('     2022    '!V:V,MATCH('Order Summary'!$A1337,'     2022    '!$AN:$AN,0)),"")</f>
        <v/>
      </c>
      <c r="O1337" s="52" t="str">
        <f>IFERROR(INDEX('     2022    '!S:S,MATCH('Order Summary'!$A1337,'     2022    '!$AN:$AN,0)),"")</f>
        <v/>
      </c>
      <c r="P1337" s="96" t="str">
        <f t="shared" si="80"/>
        <v/>
      </c>
      <c r="R1337" s="9"/>
      <c r="S1337" s="9"/>
      <c r="T1337" s="9"/>
      <c r="U1337" s="9"/>
      <c r="V1337" s="9"/>
      <c r="W1337" s="9"/>
      <c r="X1337" s="9"/>
      <c r="Y1337" s="9"/>
      <c r="Z1337" s="9"/>
      <c r="AA1337" s="9"/>
      <c r="AB1337" s="9"/>
      <c r="AC1337" s="9"/>
      <c r="AD1337" s="9"/>
      <c r="AE1337" s="9"/>
      <c r="AF1337" s="9"/>
      <c r="AG1337" s="9"/>
      <c r="AH1337" s="9"/>
      <c r="AI1337" s="9"/>
      <c r="AJ1337" s="9"/>
      <c r="AK1337" s="9"/>
      <c r="AL1337" s="9"/>
      <c r="AM1337" s="9"/>
      <c r="AN1337" s="9"/>
      <c r="AO1337" s="9"/>
      <c r="AP1337" s="9"/>
      <c r="AQ1337" s="9"/>
      <c r="AR1337" s="9"/>
      <c r="AS1337" s="9"/>
      <c r="AT1337" s="9"/>
      <c r="AU1337" s="9"/>
      <c r="AV1337" s="9"/>
      <c r="AW1337" s="9"/>
      <c r="AX1337" s="9"/>
      <c r="AY1337" s="9"/>
      <c r="AZ1337" s="9"/>
      <c r="BA1337" s="9"/>
      <c r="BB1337" s="9"/>
      <c r="BC1337" s="9"/>
      <c r="BD1337" s="9"/>
      <c r="BE1337" s="9"/>
      <c r="BF1337" s="9"/>
      <c r="BG1337" s="9"/>
      <c r="BH1337" s="9"/>
      <c r="BI1337" s="9"/>
      <c r="BJ1337" s="9"/>
      <c r="BK1337" s="9"/>
      <c r="BL1337" s="9"/>
      <c r="BM1337" s="9"/>
      <c r="BN1337" s="9"/>
      <c r="BO1337" s="9"/>
      <c r="BP1337" s="9"/>
      <c r="BQ1337" s="9"/>
      <c r="BR1337" s="9"/>
      <c r="BS1337" s="9"/>
      <c r="BT1337" s="9"/>
      <c r="BU1337" s="9"/>
      <c r="BV1337" s="9"/>
      <c r="BW1337" s="9"/>
      <c r="BX1337" s="9"/>
      <c r="BY1337" s="9"/>
      <c r="BZ1337" s="9"/>
    </row>
    <row r="1338" spans="1:78">
      <c r="A1338" s="50">
        <f t="shared" si="83"/>
        <v>1327</v>
      </c>
      <c r="C1338" s="11" t="str">
        <f>IFERROR(INDEX('     2022    '!D:D,MATCH('Order Summary'!$A1338,'     2022    '!$AN:$AN,0)),"")</f>
        <v/>
      </c>
      <c r="D1338" s="11" t="str">
        <f>IFERROR(INDEX('     2022    '!C:C,MATCH('Order Summary'!$A1338,'     2022    '!$AN:$AN,0)),"")</f>
        <v/>
      </c>
      <c r="E1338" s="11" t="str">
        <f>IFERROR(INDEX('     2022    '!E:E,MATCH('Order Summary'!$A1338,'     2022    '!$AN:$AN,0)),"")</f>
        <v/>
      </c>
      <c r="F1338" s="96">
        <f>IFERROR(INDEX('     2022    '!AY:AY,MATCH($A1338,'     2022    '!$AN:$AN,0)),0)</f>
        <v>0</v>
      </c>
      <c r="G1338" s="180" t="str">
        <f>IFERROR(IF($O$3&gt;68,INDEX('     2022    '!I:I,MATCH($A1338,'     2022    '!$AN:$AN,0))*(1-'     2022    '!$BA$1),INDEX('     2022    '!I:I,MATCH($A1338,'     2022    '!$AN:$AN,0))),"")</f>
        <v/>
      </c>
      <c r="H1338" s="96">
        <f>IFERROR(INDEX('     2022    '!AZ:AZ,MATCH($A1338,'     2022    '!$AN:$AN,0)),0)</f>
        <v>0</v>
      </c>
      <c r="I1338" s="180" t="str">
        <f>IFERROR(IF($O$3&gt;68,INDEX('     2022    '!M:M,MATCH($A1338,'     2022    '!$AN:$AN,0))*(1-'     2022    '!$BA$1),INDEX('     2022    '!M:M,MATCH($A1338,'     2022    '!$AN:$AN,0))),"")</f>
        <v/>
      </c>
      <c r="J1338" s="181">
        <f t="shared" si="81"/>
        <v>0</v>
      </c>
      <c r="K1338" s="182" t="str">
        <f t="shared" si="82"/>
        <v/>
      </c>
      <c r="L1338" s="53"/>
      <c r="M1338" s="52" t="str">
        <f>IFERROR(INDEX('     2022    '!R:R,MATCH('Order Summary'!$A1338,'     2022    '!$AN:$AN,0)),"")</f>
        <v/>
      </c>
      <c r="N1338" s="52" t="str">
        <f>IFERROR(INDEX('     2022    '!V:V,MATCH('Order Summary'!$A1338,'     2022    '!$AN:$AN,0)),"")</f>
        <v/>
      </c>
      <c r="O1338" s="52" t="str">
        <f>IFERROR(INDEX('     2022    '!S:S,MATCH('Order Summary'!$A1338,'     2022    '!$AN:$AN,0)),"")</f>
        <v/>
      </c>
      <c r="P1338" s="96" t="str">
        <f t="shared" si="80"/>
        <v/>
      </c>
      <c r="R1338" s="9"/>
      <c r="S1338" s="9"/>
      <c r="T1338" s="9"/>
      <c r="U1338" s="9"/>
      <c r="V1338" s="9"/>
      <c r="W1338" s="9"/>
      <c r="X1338" s="9"/>
      <c r="Y1338" s="9"/>
      <c r="Z1338" s="9"/>
      <c r="AA1338" s="9"/>
      <c r="AB1338" s="9"/>
      <c r="AC1338" s="9"/>
      <c r="AD1338" s="9"/>
      <c r="AE1338" s="9"/>
      <c r="AF1338" s="9"/>
      <c r="AG1338" s="9"/>
      <c r="AH1338" s="9"/>
      <c r="AI1338" s="9"/>
      <c r="AJ1338" s="9"/>
      <c r="AK1338" s="9"/>
      <c r="AL1338" s="9"/>
      <c r="AM1338" s="9"/>
      <c r="AN1338" s="9"/>
      <c r="AO1338" s="9"/>
      <c r="AP1338" s="9"/>
      <c r="AQ1338" s="9"/>
      <c r="AR1338" s="9"/>
      <c r="AS1338" s="9"/>
      <c r="AT1338" s="9"/>
      <c r="AU1338" s="9"/>
      <c r="AV1338" s="9"/>
      <c r="AW1338" s="9"/>
      <c r="AX1338" s="9"/>
      <c r="AY1338" s="9"/>
      <c r="AZ1338" s="9"/>
      <c r="BA1338" s="9"/>
      <c r="BB1338" s="9"/>
      <c r="BC1338" s="9"/>
      <c r="BD1338" s="9"/>
      <c r="BE1338" s="9"/>
      <c r="BF1338" s="9"/>
      <c r="BG1338" s="9"/>
      <c r="BH1338" s="9"/>
      <c r="BI1338" s="9"/>
      <c r="BJ1338" s="9"/>
      <c r="BK1338" s="9"/>
      <c r="BL1338" s="9"/>
      <c r="BM1338" s="9"/>
      <c r="BN1338" s="9"/>
      <c r="BO1338" s="9"/>
      <c r="BP1338" s="9"/>
      <c r="BQ1338" s="9"/>
      <c r="BR1338" s="9"/>
      <c r="BS1338" s="9"/>
      <c r="BT1338" s="9"/>
      <c r="BU1338" s="9"/>
      <c r="BV1338" s="9"/>
      <c r="BW1338" s="9"/>
      <c r="BX1338" s="9"/>
      <c r="BY1338" s="9"/>
      <c r="BZ1338" s="9"/>
    </row>
    <row r="1339" spans="1:78">
      <c r="A1339" s="50">
        <f t="shared" si="83"/>
        <v>1328</v>
      </c>
      <c r="C1339" s="11" t="str">
        <f>IFERROR(INDEX('     2022    '!D:D,MATCH('Order Summary'!$A1339,'     2022    '!$AN:$AN,0)),"")</f>
        <v/>
      </c>
      <c r="D1339" s="11" t="str">
        <f>IFERROR(INDEX('     2022    '!C:C,MATCH('Order Summary'!$A1339,'     2022    '!$AN:$AN,0)),"")</f>
        <v/>
      </c>
      <c r="E1339" s="11" t="str">
        <f>IFERROR(INDEX('     2022    '!E:E,MATCH('Order Summary'!$A1339,'     2022    '!$AN:$AN,0)),"")</f>
        <v/>
      </c>
      <c r="F1339" s="96">
        <f>IFERROR(INDEX('     2022    '!AY:AY,MATCH($A1339,'     2022    '!$AN:$AN,0)),0)</f>
        <v>0</v>
      </c>
      <c r="G1339" s="180" t="str">
        <f>IFERROR(IF($O$3&gt;68,INDEX('     2022    '!I:I,MATCH($A1339,'     2022    '!$AN:$AN,0))*(1-'     2022    '!$BA$1),INDEX('     2022    '!I:I,MATCH($A1339,'     2022    '!$AN:$AN,0))),"")</f>
        <v/>
      </c>
      <c r="H1339" s="96">
        <f>IFERROR(INDEX('     2022    '!AZ:AZ,MATCH($A1339,'     2022    '!$AN:$AN,0)),0)</f>
        <v>0</v>
      </c>
      <c r="I1339" s="180" t="str">
        <f>IFERROR(IF($O$3&gt;68,INDEX('     2022    '!M:M,MATCH($A1339,'     2022    '!$AN:$AN,0))*(1-'     2022    '!$BA$1),INDEX('     2022    '!M:M,MATCH($A1339,'     2022    '!$AN:$AN,0))),"")</f>
        <v/>
      </c>
      <c r="J1339" s="181">
        <f t="shared" si="81"/>
        <v>0</v>
      </c>
      <c r="K1339" s="182" t="str">
        <f t="shared" si="82"/>
        <v/>
      </c>
      <c r="L1339" s="53"/>
      <c r="M1339" s="52" t="str">
        <f>IFERROR(INDEX('     2022    '!R:R,MATCH('Order Summary'!$A1339,'     2022    '!$AN:$AN,0)),"")</f>
        <v/>
      </c>
      <c r="N1339" s="52" t="str">
        <f>IFERROR(INDEX('     2022    '!V:V,MATCH('Order Summary'!$A1339,'     2022    '!$AN:$AN,0)),"")</f>
        <v/>
      </c>
      <c r="O1339" s="52" t="str">
        <f>IFERROR(INDEX('     2022    '!S:S,MATCH('Order Summary'!$A1339,'     2022    '!$AN:$AN,0)),"")</f>
        <v/>
      </c>
      <c r="P1339" s="96" t="str">
        <f t="shared" si="80"/>
        <v/>
      </c>
      <c r="R1339" s="9"/>
      <c r="S1339" s="9"/>
      <c r="T1339" s="9"/>
      <c r="U1339" s="9"/>
      <c r="V1339" s="9"/>
      <c r="W1339" s="9"/>
      <c r="X1339" s="9"/>
      <c r="Y1339" s="9"/>
      <c r="Z1339" s="9"/>
      <c r="AA1339" s="9"/>
      <c r="AB1339" s="9"/>
      <c r="AC1339" s="9"/>
      <c r="AD1339" s="9"/>
      <c r="AE1339" s="9"/>
      <c r="AF1339" s="9"/>
      <c r="AG1339" s="9"/>
      <c r="AH1339" s="9"/>
      <c r="AI1339" s="9"/>
      <c r="AJ1339" s="9"/>
      <c r="AK1339" s="9"/>
      <c r="AL1339" s="9"/>
      <c r="AM1339" s="9"/>
      <c r="AN1339" s="9"/>
      <c r="AO1339" s="9"/>
      <c r="AP1339" s="9"/>
      <c r="AQ1339" s="9"/>
      <c r="AR1339" s="9"/>
      <c r="AS1339" s="9"/>
      <c r="AT1339" s="9"/>
      <c r="AU1339" s="9"/>
      <c r="AV1339" s="9"/>
      <c r="AW1339" s="9"/>
      <c r="AX1339" s="9"/>
      <c r="AY1339" s="9"/>
      <c r="AZ1339" s="9"/>
      <c r="BA1339" s="9"/>
      <c r="BB1339" s="9"/>
      <c r="BC1339" s="9"/>
      <c r="BD1339" s="9"/>
      <c r="BE1339" s="9"/>
      <c r="BF1339" s="9"/>
      <c r="BG1339" s="9"/>
      <c r="BH1339" s="9"/>
      <c r="BI1339" s="9"/>
      <c r="BJ1339" s="9"/>
      <c r="BK1339" s="9"/>
      <c r="BL1339" s="9"/>
      <c r="BM1339" s="9"/>
      <c r="BN1339" s="9"/>
      <c r="BO1339" s="9"/>
      <c r="BP1339" s="9"/>
      <c r="BQ1339" s="9"/>
      <c r="BR1339" s="9"/>
      <c r="BS1339" s="9"/>
      <c r="BT1339" s="9"/>
      <c r="BU1339" s="9"/>
      <c r="BV1339" s="9"/>
      <c r="BW1339" s="9"/>
      <c r="BX1339" s="9"/>
      <c r="BY1339" s="9"/>
      <c r="BZ1339" s="9"/>
    </row>
    <row r="1340" spans="1:78">
      <c r="A1340" s="50">
        <f t="shared" si="83"/>
        <v>1329</v>
      </c>
      <c r="C1340" s="11" t="str">
        <f>IFERROR(INDEX('     2022    '!D:D,MATCH('Order Summary'!$A1340,'     2022    '!$AN:$AN,0)),"")</f>
        <v/>
      </c>
      <c r="D1340" s="11" t="str">
        <f>IFERROR(INDEX('     2022    '!C:C,MATCH('Order Summary'!$A1340,'     2022    '!$AN:$AN,0)),"")</f>
        <v/>
      </c>
      <c r="E1340" s="11" t="str">
        <f>IFERROR(INDEX('     2022    '!E:E,MATCH('Order Summary'!$A1340,'     2022    '!$AN:$AN,0)),"")</f>
        <v/>
      </c>
      <c r="F1340" s="96">
        <f>IFERROR(INDEX('     2022    '!AY:AY,MATCH($A1340,'     2022    '!$AN:$AN,0)),0)</f>
        <v>0</v>
      </c>
      <c r="G1340" s="180" t="str">
        <f>IFERROR(IF($O$3&gt;68,INDEX('     2022    '!I:I,MATCH($A1340,'     2022    '!$AN:$AN,0))*(1-'     2022    '!$BA$1),INDEX('     2022    '!I:I,MATCH($A1340,'     2022    '!$AN:$AN,0))),"")</f>
        <v/>
      </c>
      <c r="H1340" s="96">
        <f>IFERROR(INDEX('     2022    '!AZ:AZ,MATCH($A1340,'     2022    '!$AN:$AN,0)),0)</f>
        <v>0</v>
      </c>
      <c r="I1340" s="180" t="str">
        <f>IFERROR(IF($O$3&gt;68,INDEX('     2022    '!M:M,MATCH($A1340,'     2022    '!$AN:$AN,0))*(1-'     2022    '!$BA$1),INDEX('     2022    '!M:M,MATCH($A1340,'     2022    '!$AN:$AN,0))),"")</f>
        <v/>
      </c>
      <c r="J1340" s="181">
        <f t="shared" si="81"/>
        <v>0</v>
      </c>
      <c r="K1340" s="182" t="str">
        <f t="shared" si="82"/>
        <v/>
      </c>
      <c r="L1340" s="53"/>
      <c r="M1340" s="52" t="str">
        <f>IFERROR(INDEX('     2022    '!R:R,MATCH('Order Summary'!$A1340,'     2022    '!$AN:$AN,0)),"")</f>
        <v/>
      </c>
      <c r="N1340" s="52" t="str">
        <f>IFERROR(INDEX('     2022    '!V:V,MATCH('Order Summary'!$A1340,'     2022    '!$AN:$AN,0)),"")</f>
        <v/>
      </c>
      <c r="O1340" s="52" t="str">
        <f>IFERROR(INDEX('     2022    '!S:S,MATCH('Order Summary'!$A1340,'     2022    '!$AN:$AN,0)),"")</f>
        <v/>
      </c>
      <c r="P1340" s="96" t="str">
        <f t="shared" si="80"/>
        <v/>
      </c>
      <c r="R1340" s="9"/>
      <c r="S1340" s="9"/>
      <c r="T1340" s="9"/>
      <c r="U1340" s="9"/>
      <c r="V1340" s="9"/>
      <c r="W1340" s="9"/>
      <c r="X1340" s="9"/>
      <c r="Y1340" s="9"/>
      <c r="Z1340" s="9"/>
      <c r="AA1340" s="9"/>
      <c r="AB1340" s="9"/>
      <c r="AC1340" s="9"/>
      <c r="AD1340" s="9"/>
      <c r="AE1340" s="9"/>
      <c r="AF1340" s="9"/>
      <c r="AG1340" s="9"/>
      <c r="AH1340" s="9"/>
      <c r="AI1340" s="9"/>
      <c r="AJ1340" s="9"/>
      <c r="AK1340" s="9"/>
      <c r="AL1340" s="9"/>
      <c r="AM1340" s="9"/>
      <c r="AN1340" s="9"/>
      <c r="AO1340" s="9"/>
      <c r="AP1340" s="9"/>
      <c r="AQ1340" s="9"/>
      <c r="AR1340" s="9"/>
      <c r="AS1340" s="9"/>
      <c r="AT1340" s="9"/>
      <c r="AU1340" s="9"/>
      <c r="AV1340" s="9"/>
      <c r="AW1340" s="9"/>
      <c r="AX1340" s="9"/>
      <c r="AY1340" s="9"/>
      <c r="AZ1340" s="9"/>
      <c r="BA1340" s="9"/>
      <c r="BB1340" s="9"/>
      <c r="BC1340" s="9"/>
      <c r="BD1340" s="9"/>
      <c r="BE1340" s="9"/>
      <c r="BF1340" s="9"/>
      <c r="BG1340" s="9"/>
      <c r="BH1340" s="9"/>
      <c r="BI1340" s="9"/>
      <c r="BJ1340" s="9"/>
      <c r="BK1340" s="9"/>
      <c r="BL1340" s="9"/>
      <c r="BM1340" s="9"/>
      <c r="BN1340" s="9"/>
      <c r="BO1340" s="9"/>
      <c r="BP1340" s="9"/>
      <c r="BQ1340" s="9"/>
      <c r="BR1340" s="9"/>
      <c r="BS1340" s="9"/>
      <c r="BT1340" s="9"/>
      <c r="BU1340" s="9"/>
      <c r="BV1340" s="9"/>
      <c r="BW1340" s="9"/>
      <c r="BX1340" s="9"/>
      <c r="BY1340" s="9"/>
      <c r="BZ1340" s="9"/>
    </row>
    <row r="1341" spans="1:78">
      <c r="A1341" s="50">
        <f t="shared" si="83"/>
        <v>1330</v>
      </c>
      <c r="C1341" s="11" t="str">
        <f>IFERROR(INDEX('     2022    '!D:D,MATCH('Order Summary'!$A1341,'     2022    '!$AN:$AN,0)),"")</f>
        <v/>
      </c>
      <c r="D1341" s="11" t="str">
        <f>IFERROR(INDEX('     2022    '!C:C,MATCH('Order Summary'!$A1341,'     2022    '!$AN:$AN,0)),"")</f>
        <v/>
      </c>
      <c r="E1341" s="11" t="str">
        <f>IFERROR(INDEX('     2022    '!E:E,MATCH('Order Summary'!$A1341,'     2022    '!$AN:$AN,0)),"")</f>
        <v/>
      </c>
      <c r="F1341" s="96">
        <f>IFERROR(INDEX('     2022    '!AY:AY,MATCH($A1341,'     2022    '!$AN:$AN,0)),0)</f>
        <v>0</v>
      </c>
      <c r="G1341" s="180" t="str">
        <f>IFERROR(IF($O$3&gt;68,INDEX('     2022    '!I:I,MATCH($A1341,'     2022    '!$AN:$AN,0))*(1-'     2022    '!$BA$1),INDEX('     2022    '!I:I,MATCH($A1341,'     2022    '!$AN:$AN,0))),"")</f>
        <v/>
      </c>
      <c r="H1341" s="96">
        <f>IFERROR(INDEX('     2022    '!AZ:AZ,MATCH($A1341,'     2022    '!$AN:$AN,0)),0)</f>
        <v>0</v>
      </c>
      <c r="I1341" s="180" t="str">
        <f>IFERROR(IF($O$3&gt;68,INDEX('     2022    '!M:M,MATCH($A1341,'     2022    '!$AN:$AN,0))*(1-'     2022    '!$BA$1),INDEX('     2022    '!M:M,MATCH($A1341,'     2022    '!$AN:$AN,0))),"")</f>
        <v/>
      </c>
      <c r="J1341" s="181">
        <f t="shared" si="81"/>
        <v>0</v>
      </c>
      <c r="K1341" s="182" t="str">
        <f t="shared" si="82"/>
        <v/>
      </c>
      <c r="L1341" s="53"/>
      <c r="M1341" s="52" t="str">
        <f>IFERROR(INDEX('     2022    '!R:R,MATCH('Order Summary'!$A1341,'     2022    '!$AN:$AN,0)),"")</f>
        <v/>
      </c>
      <c r="N1341" s="52" t="str">
        <f>IFERROR(INDEX('     2022    '!V:V,MATCH('Order Summary'!$A1341,'     2022    '!$AN:$AN,0)),"")</f>
        <v/>
      </c>
      <c r="O1341" s="52" t="str">
        <f>IFERROR(INDEX('     2022    '!S:S,MATCH('Order Summary'!$A1341,'     2022    '!$AN:$AN,0)),"")</f>
        <v/>
      </c>
      <c r="P1341" s="96" t="str">
        <f t="shared" si="80"/>
        <v/>
      </c>
      <c r="R1341" s="9"/>
      <c r="S1341" s="9"/>
      <c r="T1341" s="9"/>
      <c r="U1341" s="9"/>
      <c r="V1341" s="9"/>
      <c r="W1341" s="9"/>
      <c r="X1341" s="9"/>
      <c r="Y1341" s="9"/>
      <c r="Z1341" s="9"/>
      <c r="AA1341" s="9"/>
      <c r="AB1341" s="9"/>
      <c r="AC1341" s="9"/>
      <c r="AD1341" s="9"/>
      <c r="AE1341" s="9"/>
      <c r="AF1341" s="9"/>
      <c r="AG1341" s="9"/>
      <c r="AH1341" s="9"/>
      <c r="AI1341" s="9"/>
      <c r="AJ1341" s="9"/>
      <c r="AK1341" s="9"/>
      <c r="AL1341" s="9"/>
      <c r="AM1341" s="9"/>
      <c r="AN1341" s="9"/>
      <c r="AO1341" s="9"/>
      <c r="AP1341" s="9"/>
      <c r="AQ1341" s="9"/>
      <c r="AR1341" s="9"/>
      <c r="AS1341" s="9"/>
      <c r="AT1341" s="9"/>
      <c r="AU1341" s="9"/>
      <c r="AV1341" s="9"/>
      <c r="AW1341" s="9"/>
      <c r="AX1341" s="9"/>
      <c r="AY1341" s="9"/>
      <c r="AZ1341" s="9"/>
      <c r="BA1341" s="9"/>
      <c r="BB1341" s="9"/>
      <c r="BC1341" s="9"/>
      <c r="BD1341" s="9"/>
      <c r="BE1341" s="9"/>
      <c r="BF1341" s="9"/>
      <c r="BG1341" s="9"/>
      <c r="BH1341" s="9"/>
      <c r="BI1341" s="9"/>
      <c r="BJ1341" s="9"/>
      <c r="BK1341" s="9"/>
      <c r="BL1341" s="9"/>
      <c r="BM1341" s="9"/>
      <c r="BN1341" s="9"/>
      <c r="BO1341" s="9"/>
      <c r="BP1341" s="9"/>
      <c r="BQ1341" s="9"/>
      <c r="BR1341" s="9"/>
      <c r="BS1341" s="9"/>
      <c r="BT1341" s="9"/>
      <c r="BU1341" s="9"/>
      <c r="BV1341" s="9"/>
      <c r="BW1341" s="9"/>
      <c r="BX1341" s="9"/>
      <c r="BY1341" s="9"/>
      <c r="BZ1341" s="9"/>
    </row>
    <row r="1342" spans="1:78">
      <c r="A1342" s="50">
        <f t="shared" si="83"/>
        <v>1331</v>
      </c>
      <c r="C1342" s="11" t="str">
        <f>IFERROR(INDEX('     2022    '!D:D,MATCH('Order Summary'!$A1342,'     2022    '!$AN:$AN,0)),"")</f>
        <v/>
      </c>
      <c r="D1342" s="11" t="str">
        <f>IFERROR(INDEX('     2022    '!C:C,MATCH('Order Summary'!$A1342,'     2022    '!$AN:$AN,0)),"")</f>
        <v/>
      </c>
      <c r="E1342" s="11" t="str">
        <f>IFERROR(INDEX('     2022    '!E:E,MATCH('Order Summary'!$A1342,'     2022    '!$AN:$AN,0)),"")</f>
        <v/>
      </c>
      <c r="F1342" s="96">
        <f>IFERROR(INDEX('     2022    '!AY:AY,MATCH($A1342,'     2022    '!$AN:$AN,0)),0)</f>
        <v>0</v>
      </c>
      <c r="G1342" s="180" t="str">
        <f>IFERROR(IF($O$3&gt;68,INDEX('     2022    '!I:I,MATCH($A1342,'     2022    '!$AN:$AN,0))*(1-'     2022    '!$BA$1),INDEX('     2022    '!I:I,MATCH($A1342,'     2022    '!$AN:$AN,0))),"")</f>
        <v/>
      </c>
      <c r="H1342" s="96">
        <f>IFERROR(INDEX('     2022    '!AZ:AZ,MATCH($A1342,'     2022    '!$AN:$AN,0)),0)</f>
        <v>0</v>
      </c>
      <c r="I1342" s="180" t="str">
        <f>IFERROR(IF($O$3&gt;68,INDEX('     2022    '!M:M,MATCH($A1342,'     2022    '!$AN:$AN,0))*(1-'     2022    '!$BA$1),INDEX('     2022    '!M:M,MATCH($A1342,'     2022    '!$AN:$AN,0))),"")</f>
        <v/>
      </c>
      <c r="J1342" s="181">
        <f t="shared" si="81"/>
        <v>0</v>
      </c>
      <c r="K1342" s="182" t="str">
        <f t="shared" si="82"/>
        <v/>
      </c>
      <c r="L1342" s="53"/>
      <c r="M1342" s="52" t="str">
        <f>IFERROR(INDEX('     2022    '!R:R,MATCH('Order Summary'!$A1342,'     2022    '!$AN:$AN,0)),"")</f>
        <v/>
      </c>
      <c r="N1342" s="52" t="str">
        <f>IFERROR(INDEX('     2022    '!V:V,MATCH('Order Summary'!$A1342,'     2022    '!$AN:$AN,0)),"")</f>
        <v/>
      </c>
      <c r="O1342" s="52" t="str">
        <f>IFERROR(INDEX('     2022    '!S:S,MATCH('Order Summary'!$A1342,'     2022    '!$AN:$AN,0)),"")</f>
        <v/>
      </c>
      <c r="P1342" s="96" t="str">
        <f t="shared" si="80"/>
        <v/>
      </c>
      <c r="R1342" s="9"/>
      <c r="S1342" s="9"/>
      <c r="T1342" s="9"/>
      <c r="U1342" s="9"/>
      <c r="V1342" s="9"/>
      <c r="W1342" s="9"/>
      <c r="X1342" s="9"/>
      <c r="Y1342" s="9"/>
      <c r="Z1342" s="9"/>
      <c r="AA1342" s="9"/>
      <c r="AB1342" s="9"/>
      <c r="AC1342" s="9"/>
      <c r="AD1342" s="9"/>
      <c r="AE1342" s="9"/>
      <c r="AF1342" s="9"/>
      <c r="AG1342" s="9"/>
      <c r="AH1342" s="9"/>
      <c r="AI1342" s="9"/>
      <c r="AJ1342" s="9"/>
      <c r="AK1342" s="9"/>
      <c r="AL1342" s="9"/>
      <c r="AM1342" s="9"/>
      <c r="AN1342" s="9"/>
      <c r="AO1342" s="9"/>
      <c r="AP1342" s="9"/>
      <c r="AQ1342" s="9"/>
      <c r="AR1342" s="9"/>
      <c r="AS1342" s="9"/>
      <c r="AT1342" s="9"/>
      <c r="AU1342" s="9"/>
      <c r="AV1342" s="9"/>
      <c r="AW1342" s="9"/>
      <c r="AX1342" s="9"/>
      <c r="AY1342" s="9"/>
      <c r="AZ1342" s="9"/>
      <c r="BA1342" s="9"/>
      <c r="BB1342" s="9"/>
      <c r="BC1342" s="9"/>
      <c r="BD1342" s="9"/>
      <c r="BE1342" s="9"/>
      <c r="BF1342" s="9"/>
      <c r="BG1342" s="9"/>
      <c r="BH1342" s="9"/>
      <c r="BI1342" s="9"/>
      <c r="BJ1342" s="9"/>
      <c r="BK1342" s="9"/>
      <c r="BL1342" s="9"/>
      <c r="BM1342" s="9"/>
      <c r="BN1342" s="9"/>
      <c r="BO1342" s="9"/>
      <c r="BP1342" s="9"/>
      <c r="BQ1342" s="9"/>
      <c r="BR1342" s="9"/>
      <c r="BS1342" s="9"/>
      <c r="BT1342" s="9"/>
      <c r="BU1342" s="9"/>
      <c r="BV1342" s="9"/>
      <c r="BW1342" s="9"/>
      <c r="BX1342" s="9"/>
      <c r="BY1342" s="9"/>
      <c r="BZ1342" s="9"/>
    </row>
    <row r="1343" spans="1:78">
      <c r="A1343" s="50">
        <f t="shared" si="83"/>
        <v>1332</v>
      </c>
      <c r="C1343" s="11" t="str">
        <f>IFERROR(INDEX('     2022    '!D:D,MATCH('Order Summary'!$A1343,'     2022    '!$AN:$AN,0)),"")</f>
        <v/>
      </c>
      <c r="D1343" s="11" t="str">
        <f>IFERROR(INDEX('     2022    '!C:C,MATCH('Order Summary'!$A1343,'     2022    '!$AN:$AN,0)),"")</f>
        <v/>
      </c>
      <c r="E1343" s="11" t="str">
        <f>IFERROR(INDEX('     2022    '!E:E,MATCH('Order Summary'!$A1343,'     2022    '!$AN:$AN,0)),"")</f>
        <v/>
      </c>
      <c r="F1343" s="96">
        <f>IFERROR(INDEX('     2022    '!AY:AY,MATCH($A1343,'     2022    '!$AN:$AN,0)),0)</f>
        <v>0</v>
      </c>
      <c r="G1343" s="180" t="str">
        <f>IFERROR(IF($O$3&gt;68,INDEX('     2022    '!I:I,MATCH($A1343,'     2022    '!$AN:$AN,0))*(1-'     2022    '!$BA$1),INDEX('     2022    '!I:I,MATCH($A1343,'     2022    '!$AN:$AN,0))),"")</f>
        <v/>
      </c>
      <c r="H1343" s="96">
        <f>IFERROR(INDEX('     2022    '!AZ:AZ,MATCH($A1343,'     2022    '!$AN:$AN,0)),0)</f>
        <v>0</v>
      </c>
      <c r="I1343" s="180" t="str">
        <f>IFERROR(IF($O$3&gt;68,INDEX('     2022    '!M:M,MATCH($A1343,'     2022    '!$AN:$AN,0))*(1-'     2022    '!$BA$1),INDEX('     2022    '!M:M,MATCH($A1343,'     2022    '!$AN:$AN,0))),"")</f>
        <v/>
      </c>
      <c r="J1343" s="181">
        <f t="shared" si="81"/>
        <v>0</v>
      </c>
      <c r="K1343" s="182" t="str">
        <f t="shared" si="82"/>
        <v/>
      </c>
      <c r="L1343" s="53"/>
      <c r="M1343" s="52" t="str">
        <f>IFERROR(INDEX('     2022    '!R:R,MATCH('Order Summary'!$A1343,'     2022    '!$AN:$AN,0)),"")</f>
        <v/>
      </c>
      <c r="N1343" s="52" t="str">
        <f>IFERROR(INDEX('     2022    '!V:V,MATCH('Order Summary'!$A1343,'     2022    '!$AN:$AN,0)),"")</f>
        <v/>
      </c>
      <c r="O1343" s="52" t="str">
        <f>IFERROR(INDEX('     2022    '!S:S,MATCH('Order Summary'!$A1343,'     2022    '!$AN:$AN,0)),"")</f>
        <v/>
      </c>
      <c r="P1343" s="96" t="str">
        <f t="shared" si="80"/>
        <v/>
      </c>
      <c r="R1343" s="9"/>
      <c r="S1343" s="9"/>
      <c r="T1343" s="9"/>
      <c r="U1343" s="9"/>
      <c r="V1343" s="9"/>
      <c r="W1343" s="9"/>
      <c r="X1343" s="9"/>
      <c r="Y1343" s="9"/>
      <c r="Z1343" s="9"/>
      <c r="AA1343" s="9"/>
      <c r="AB1343" s="9"/>
      <c r="AC1343" s="9"/>
      <c r="AD1343" s="9"/>
      <c r="AE1343" s="9"/>
      <c r="AF1343" s="9"/>
      <c r="AG1343" s="9"/>
      <c r="AH1343" s="9"/>
      <c r="AI1343" s="9"/>
      <c r="AJ1343" s="9"/>
      <c r="AK1343" s="9"/>
      <c r="AL1343" s="9"/>
      <c r="AM1343" s="9"/>
      <c r="AN1343" s="9"/>
      <c r="AO1343" s="9"/>
      <c r="AP1343" s="9"/>
      <c r="AQ1343" s="9"/>
      <c r="AR1343" s="9"/>
      <c r="AS1343" s="9"/>
      <c r="AT1343" s="9"/>
      <c r="AU1343" s="9"/>
      <c r="AV1343" s="9"/>
      <c r="AW1343" s="9"/>
      <c r="AX1343" s="9"/>
      <c r="AY1343" s="9"/>
      <c r="AZ1343" s="9"/>
      <c r="BA1343" s="9"/>
      <c r="BB1343" s="9"/>
      <c r="BC1343" s="9"/>
      <c r="BD1343" s="9"/>
      <c r="BE1343" s="9"/>
      <c r="BF1343" s="9"/>
      <c r="BG1343" s="9"/>
      <c r="BH1343" s="9"/>
      <c r="BI1343" s="9"/>
      <c r="BJ1343" s="9"/>
      <c r="BK1343" s="9"/>
      <c r="BL1343" s="9"/>
      <c r="BM1343" s="9"/>
      <c r="BN1343" s="9"/>
      <c r="BO1343" s="9"/>
      <c r="BP1343" s="9"/>
      <c r="BQ1343" s="9"/>
      <c r="BR1343" s="9"/>
      <c r="BS1343" s="9"/>
      <c r="BT1343" s="9"/>
      <c r="BU1343" s="9"/>
      <c r="BV1343" s="9"/>
      <c r="BW1343" s="9"/>
      <c r="BX1343" s="9"/>
      <c r="BY1343" s="9"/>
      <c r="BZ1343" s="9"/>
    </row>
    <row r="1344" spans="1:78">
      <c r="A1344" s="50">
        <f t="shared" si="83"/>
        <v>1333</v>
      </c>
      <c r="C1344" s="11" t="str">
        <f>IFERROR(INDEX('     2022    '!D:D,MATCH('Order Summary'!$A1344,'     2022    '!$AN:$AN,0)),"")</f>
        <v/>
      </c>
      <c r="D1344" s="11" t="str">
        <f>IFERROR(INDEX('     2022    '!C:C,MATCH('Order Summary'!$A1344,'     2022    '!$AN:$AN,0)),"")</f>
        <v/>
      </c>
      <c r="E1344" s="11" t="str">
        <f>IFERROR(INDEX('     2022    '!E:E,MATCH('Order Summary'!$A1344,'     2022    '!$AN:$AN,0)),"")</f>
        <v/>
      </c>
      <c r="F1344" s="96">
        <f>IFERROR(INDEX('     2022    '!AY:AY,MATCH($A1344,'     2022    '!$AN:$AN,0)),0)</f>
        <v>0</v>
      </c>
      <c r="G1344" s="180" t="str">
        <f>IFERROR(IF($O$3&gt;68,INDEX('     2022    '!I:I,MATCH($A1344,'     2022    '!$AN:$AN,0))*(1-'     2022    '!$BA$1),INDEX('     2022    '!I:I,MATCH($A1344,'     2022    '!$AN:$AN,0))),"")</f>
        <v/>
      </c>
      <c r="H1344" s="96">
        <f>IFERROR(INDEX('     2022    '!AZ:AZ,MATCH($A1344,'     2022    '!$AN:$AN,0)),0)</f>
        <v>0</v>
      </c>
      <c r="I1344" s="180" t="str">
        <f>IFERROR(IF($O$3&gt;68,INDEX('     2022    '!M:M,MATCH($A1344,'     2022    '!$AN:$AN,0))*(1-'     2022    '!$BA$1),INDEX('     2022    '!M:M,MATCH($A1344,'     2022    '!$AN:$AN,0))),"")</f>
        <v/>
      </c>
      <c r="J1344" s="181">
        <f t="shared" si="81"/>
        <v>0</v>
      </c>
      <c r="K1344" s="182" t="str">
        <f t="shared" si="82"/>
        <v/>
      </c>
      <c r="L1344" s="53"/>
      <c r="M1344" s="52" t="str">
        <f>IFERROR(INDEX('     2022    '!R:R,MATCH('Order Summary'!$A1344,'     2022    '!$AN:$AN,0)),"")</f>
        <v/>
      </c>
      <c r="N1344" s="52" t="str">
        <f>IFERROR(INDEX('     2022    '!V:V,MATCH('Order Summary'!$A1344,'     2022    '!$AN:$AN,0)),"")</f>
        <v/>
      </c>
      <c r="O1344" s="52" t="str">
        <f>IFERROR(INDEX('     2022    '!S:S,MATCH('Order Summary'!$A1344,'     2022    '!$AN:$AN,0)),"")</f>
        <v/>
      </c>
      <c r="P1344" s="96" t="str">
        <f t="shared" si="80"/>
        <v/>
      </c>
      <c r="R1344" s="9"/>
      <c r="S1344" s="9"/>
      <c r="T1344" s="9"/>
      <c r="U1344" s="9"/>
      <c r="V1344" s="9"/>
      <c r="W1344" s="9"/>
      <c r="X1344" s="9"/>
      <c r="Y1344" s="9"/>
      <c r="Z1344" s="9"/>
      <c r="AA1344" s="9"/>
      <c r="AB1344" s="9"/>
      <c r="AC1344" s="9"/>
      <c r="AD1344" s="9"/>
      <c r="AE1344" s="9"/>
      <c r="AF1344" s="9"/>
      <c r="AG1344" s="9"/>
      <c r="AH1344" s="9"/>
      <c r="AI1344" s="9"/>
      <c r="AJ1344" s="9"/>
      <c r="AK1344" s="9"/>
      <c r="AL1344" s="9"/>
      <c r="AM1344" s="9"/>
      <c r="AN1344" s="9"/>
      <c r="AO1344" s="9"/>
      <c r="AP1344" s="9"/>
      <c r="AQ1344" s="9"/>
      <c r="AR1344" s="9"/>
      <c r="AS1344" s="9"/>
      <c r="AT1344" s="9"/>
      <c r="AU1344" s="9"/>
      <c r="AV1344" s="9"/>
      <c r="AW1344" s="9"/>
      <c r="AX1344" s="9"/>
      <c r="AY1344" s="9"/>
      <c r="AZ1344" s="9"/>
      <c r="BA1344" s="9"/>
      <c r="BB1344" s="9"/>
      <c r="BC1344" s="9"/>
      <c r="BD1344" s="9"/>
      <c r="BE1344" s="9"/>
      <c r="BF1344" s="9"/>
      <c r="BG1344" s="9"/>
      <c r="BH1344" s="9"/>
      <c r="BI1344" s="9"/>
      <c r="BJ1344" s="9"/>
      <c r="BK1344" s="9"/>
      <c r="BL1344" s="9"/>
      <c r="BM1344" s="9"/>
      <c r="BN1344" s="9"/>
      <c r="BO1344" s="9"/>
      <c r="BP1344" s="9"/>
      <c r="BQ1344" s="9"/>
      <c r="BR1344" s="9"/>
      <c r="BS1344" s="9"/>
      <c r="BT1344" s="9"/>
      <c r="BU1344" s="9"/>
      <c r="BV1344" s="9"/>
      <c r="BW1344" s="9"/>
      <c r="BX1344" s="9"/>
      <c r="BY1344" s="9"/>
      <c r="BZ1344" s="9"/>
    </row>
    <row r="1345" spans="1:78">
      <c r="A1345" s="50">
        <f t="shared" si="83"/>
        <v>1334</v>
      </c>
      <c r="C1345" s="11" t="str">
        <f>IFERROR(INDEX('     2022    '!D:D,MATCH('Order Summary'!$A1345,'     2022    '!$AN:$AN,0)),"")</f>
        <v/>
      </c>
      <c r="D1345" s="11" t="str">
        <f>IFERROR(INDEX('     2022    '!C:C,MATCH('Order Summary'!$A1345,'     2022    '!$AN:$AN,0)),"")</f>
        <v/>
      </c>
      <c r="E1345" s="11" t="str">
        <f>IFERROR(INDEX('     2022    '!E:E,MATCH('Order Summary'!$A1345,'     2022    '!$AN:$AN,0)),"")</f>
        <v/>
      </c>
      <c r="F1345" s="96">
        <f>IFERROR(INDEX('     2022    '!AY:AY,MATCH($A1345,'     2022    '!$AN:$AN,0)),0)</f>
        <v>0</v>
      </c>
      <c r="G1345" s="180" t="str">
        <f>IFERROR(IF($O$3&gt;68,INDEX('     2022    '!I:I,MATCH($A1345,'     2022    '!$AN:$AN,0))*(1-'     2022    '!$BA$1),INDEX('     2022    '!I:I,MATCH($A1345,'     2022    '!$AN:$AN,0))),"")</f>
        <v/>
      </c>
      <c r="H1345" s="96">
        <f>IFERROR(INDEX('     2022    '!AZ:AZ,MATCH($A1345,'     2022    '!$AN:$AN,0)),0)</f>
        <v>0</v>
      </c>
      <c r="I1345" s="180" t="str">
        <f>IFERROR(IF($O$3&gt;68,INDEX('     2022    '!M:M,MATCH($A1345,'     2022    '!$AN:$AN,0))*(1-'     2022    '!$BA$1),INDEX('     2022    '!M:M,MATCH($A1345,'     2022    '!$AN:$AN,0))),"")</f>
        <v/>
      </c>
      <c r="J1345" s="181">
        <f t="shared" si="81"/>
        <v>0</v>
      </c>
      <c r="K1345" s="182" t="str">
        <f t="shared" si="82"/>
        <v/>
      </c>
      <c r="L1345" s="53"/>
      <c r="M1345" s="52" t="str">
        <f>IFERROR(INDEX('     2022    '!R:R,MATCH('Order Summary'!$A1345,'     2022    '!$AN:$AN,0)),"")</f>
        <v/>
      </c>
      <c r="N1345" s="52" t="str">
        <f>IFERROR(INDEX('     2022    '!V:V,MATCH('Order Summary'!$A1345,'     2022    '!$AN:$AN,0)),"")</f>
        <v/>
      </c>
      <c r="O1345" s="52" t="str">
        <f>IFERROR(INDEX('     2022    '!S:S,MATCH('Order Summary'!$A1345,'     2022    '!$AN:$AN,0)),"")</f>
        <v/>
      </c>
      <c r="P1345" s="96" t="str">
        <f t="shared" si="80"/>
        <v/>
      </c>
      <c r="R1345" s="9"/>
      <c r="S1345" s="9"/>
      <c r="T1345" s="9"/>
      <c r="U1345" s="9"/>
      <c r="V1345" s="9"/>
      <c r="W1345" s="9"/>
      <c r="X1345" s="9"/>
      <c r="Y1345" s="9"/>
      <c r="Z1345" s="9"/>
      <c r="AA1345" s="9"/>
      <c r="AB1345" s="9"/>
      <c r="AC1345" s="9"/>
      <c r="AD1345" s="9"/>
      <c r="AE1345" s="9"/>
      <c r="AF1345" s="9"/>
      <c r="AG1345" s="9"/>
      <c r="AH1345" s="9"/>
      <c r="AI1345" s="9"/>
      <c r="AJ1345" s="9"/>
      <c r="AK1345" s="9"/>
      <c r="AL1345" s="9"/>
      <c r="AM1345" s="9"/>
      <c r="AN1345" s="9"/>
      <c r="AO1345" s="9"/>
      <c r="AP1345" s="9"/>
      <c r="AQ1345" s="9"/>
      <c r="AR1345" s="9"/>
      <c r="AS1345" s="9"/>
      <c r="AT1345" s="9"/>
      <c r="AU1345" s="9"/>
      <c r="AV1345" s="9"/>
      <c r="AW1345" s="9"/>
      <c r="AX1345" s="9"/>
      <c r="AY1345" s="9"/>
      <c r="AZ1345" s="9"/>
      <c r="BA1345" s="9"/>
      <c r="BB1345" s="9"/>
      <c r="BC1345" s="9"/>
      <c r="BD1345" s="9"/>
      <c r="BE1345" s="9"/>
      <c r="BF1345" s="9"/>
      <c r="BG1345" s="9"/>
      <c r="BH1345" s="9"/>
      <c r="BI1345" s="9"/>
      <c r="BJ1345" s="9"/>
      <c r="BK1345" s="9"/>
      <c r="BL1345" s="9"/>
      <c r="BM1345" s="9"/>
      <c r="BN1345" s="9"/>
      <c r="BO1345" s="9"/>
      <c r="BP1345" s="9"/>
      <c r="BQ1345" s="9"/>
      <c r="BR1345" s="9"/>
      <c r="BS1345" s="9"/>
      <c r="BT1345" s="9"/>
      <c r="BU1345" s="9"/>
      <c r="BV1345" s="9"/>
      <c r="BW1345" s="9"/>
      <c r="BX1345" s="9"/>
      <c r="BY1345" s="9"/>
      <c r="BZ1345" s="9"/>
    </row>
    <row r="1346" spans="1:78">
      <c r="A1346" s="50">
        <f t="shared" si="83"/>
        <v>1335</v>
      </c>
      <c r="C1346" s="11" t="str">
        <f>IFERROR(INDEX('     2022    '!D:D,MATCH('Order Summary'!$A1346,'     2022    '!$AN:$AN,0)),"")</f>
        <v/>
      </c>
      <c r="D1346" s="11" t="str">
        <f>IFERROR(INDEX('     2022    '!C:C,MATCH('Order Summary'!$A1346,'     2022    '!$AN:$AN,0)),"")</f>
        <v/>
      </c>
      <c r="E1346" s="11" t="str">
        <f>IFERROR(INDEX('     2022    '!E:E,MATCH('Order Summary'!$A1346,'     2022    '!$AN:$AN,0)),"")</f>
        <v/>
      </c>
      <c r="F1346" s="96">
        <f>IFERROR(INDEX('     2022    '!AY:AY,MATCH($A1346,'     2022    '!$AN:$AN,0)),0)</f>
        <v>0</v>
      </c>
      <c r="G1346" s="180" t="str">
        <f>IFERROR(IF($O$3&gt;68,INDEX('     2022    '!I:I,MATCH($A1346,'     2022    '!$AN:$AN,0))*(1-'     2022    '!$BA$1),INDEX('     2022    '!I:I,MATCH($A1346,'     2022    '!$AN:$AN,0))),"")</f>
        <v/>
      </c>
      <c r="H1346" s="96">
        <f>IFERROR(INDEX('     2022    '!AZ:AZ,MATCH($A1346,'     2022    '!$AN:$AN,0)),0)</f>
        <v>0</v>
      </c>
      <c r="I1346" s="180" t="str">
        <f>IFERROR(IF($O$3&gt;68,INDEX('     2022    '!M:M,MATCH($A1346,'     2022    '!$AN:$AN,0))*(1-'     2022    '!$BA$1),INDEX('     2022    '!M:M,MATCH($A1346,'     2022    '!$AN:$AN,0))),"")</f>
        <v/>
      </c>
      <c r="J1346" s="181">
        <f t="shared" si="81"/>
        <v>0</v>
      </c>
      <c r="K1346" s="182" t="str">
        <f t="shared" si="82"/>
        <v/>
      </c>
      <c r="L1346" s="53"/>
      <c r="M1346" s="52" t="str">
        <f>IFERROR(INDEX('     2022    '!R:R,MATCH('Order Summary'!$A1346,'     2022    '!$AN:$AN,0)),"")</f>
        <v/>
      </c>
      <c r="N1346" s="52" t="str">
        <f>IFERROR(INDEX('     2022    '!V:V,MATCH('Order Summary'!$A1346,'     2022    '!$AN:$AN,0)),"")</f>
        <v/>
      </c>
      <c r="O1346" s="52" t="str">
        <f>IFERROR(INDEX('     2022    '!S:S,MATCH('Order Summary'!$A1346,'     2022    '!$AN:$AN,0)),"")</f>
        <v/>
      </c>
      <c r="P1346" s="96" t="str">
        <f t="shared" si="80"/>
        <v/>
      </c>
      <c r="R1346" s="9"/>
      <c r="S1346" s="9"/>
      <c r="T1346" s="9"/>
      <c r="U1346" s="9"/>
      <c r="V1346" s="9"/>
      <c r="W1346" s="9"/>
      <c r="X1346" s="9"/>
      <c r="Y1346" s="9"/>
      <c r="Z1346" s="9"/>
      <c r="AA1346" s="9"/>
      <c r="AB1346" s="9"/>
      <c r="AC1346" s="9"/>
      <c r="AD1346" s="9"/>
      <c r="AE1346" s="9"/>
      <c r="AF1346" s="9"/>
      <c r="AG1346" s="9"/>
      <c r="AH1346" s="9"/>
      <c r="AI1346" s="9"/>
      <c r="AJ1346" s="9"/>
      <c r="AK1346" s="9"/>
      <c r="AL1346" s="9"/>
      <c r="AM1346" s="9"/>
      <c r="AN1346" s="9"/>
      <c r="AO1346" s="9"/>
      <c r="AP1346" s="9"/>
      <c r="AQ1346" s="9"/>
      <c r="AR1346" s="9"/>
      <c r="AS1346" s="9"/>
      <c r="AT1346" s="9"/>
      <c r="AU1346" s="9"/>
      <c r="AV1346" s="9"/>
      <c r="AW1346" s="9"/>
      <c r="AX1346" s="9"/>
      <c r="AY1346" s="9"/>
      <c r="AZ1346" s="9"/>
      <c r="BA1346" s="9"/>
      <c r="BB1346" s="9"/>
      <c r="BC1346" s="9"/>
      <c r="BD1346" s="9"/>
      <c r="BE1346" s="9"/>
      <c r="BF1346" s="9"/>
      <c r="BG1346" s="9"/>
      <c r="BH1346" s="9"/>
      <c r="BI1346" s="9"/>
      <c r="BJ1346" s="9"/>
      <c r="BK1346" s="9"/>
      <c r="BL1346" s="9"/>
      <c r="BM1346" s="9"/>
      <c r="BN1346" s="9"/>
      <c r="BO1346" s="9"/>
      <c r="BP1346" s="9"/>
      <c r="BQ1346" s="9"/>
      <c r="BR1346" s="9"/>
      <c r="BS1346" s="9"/>
      <c r="BT1346" s="9"/>
      <c r="BU1346" s="9"/>
      <c r="BV1346" s="9"/>
      <c r="BW1346" s="9"/>
      <c r="BX1346" s="9"/>
      <c r="BY1346" s="9"/>
      <c r="BZ1346" s="9"/>
    </row>
    <row r="1347" spans="1:78">
      <c r="A1347" s="50">
        <f t="shared" si="83"/>
        <v>1336</v>
      </c>
      <c r="C1347" s="11" t="str">
        <f>IFERROR(INDEX('     2022    '!D:D,MATCH('Order Summary'!$A1347,'     2022    '!$AN:$AN,0)),"")</f>
        <v/>
      </c>
      <c r="D1347" s="11" t="str">
        <f>IFERROR(INDEX('     2022    '!C:C,MATCH('Order Summary'!$A1347,'     2022    '!$AN:$AN,0)),"")</f>
        <v/>
      </c>
      <c r="E1347" s="11" t="str">
        <f>IFERROR(INDEX('     2022    '!E:E,MATCH('Order Summary'!$A1347,'     2022    '!$AN:$AN,0)),"")</f>
        <v/>
      </c>
      <c r="F1347" s="96">
        <f>IFERROR(INDEX('     2022    '!AY:AY,MATCH($A1347,'     2022    '!$AN:$AN,0)),0)</f>
        <v>0</v>
      </c>
      <c r="G1347" s="180" t="str">
        <f>IFERROR(IF($O$3&gt;68,INDEX('     2022    '!I:I,MATCH($A1347,'     2022    '!$AN:$AN,0))*(1-'     2022    '!$BA$1),INDEX('     2022    '!I:I,MATCH($A1347,'     2022    '!$AN:$AN,0))),"")</f>
        <v/>
      </c>
      <c r="H1347" s="96">
        <f>IFERROR(INDEX('     2022    '!AZ:AZ,MATCH($A1347,'     2022    '!$AN:$AN,0)),0)</f>
        <v>0</v>
      </c>
      <c r="I1347" s="180" t="str">
        <f>IFERROR(IF($O$3&gt;68,INDEX('     2022    '!M:M,MATCH($A1347,'     2022    '!$AN:$AN,0))*(1-'     2022    '!$BA$1),INDEX('     2022    '!M:M,MATCH($A1347,'     2022    '!$AN:$AN,0))),"")</f>
        <v/>
      </c>
      <c r="J1347" s="181">
        <f t="shared" si="81"/>
        <v>0</v>
      </c>
      <c r="K1347" s="182" t="str">
        <f t="shared" si="82"/>
        <v/>
      </c>
      <c r="L1347" s="53"/>
      <c r="M1347" s="52" t="str">
        <f>IFERROR(INDEX('     2022    '!R:R,MATCH('Order Summary'!$A1347,'     2022    '!$AN:$AN,0)),"")</f>
        <v/>
      </c>
      <c r="N1347" s="52" t="str">
        <f>IFERROR(INDEX('     2022    '!V:V,MATCH('Order Summary'!$A1347,'     2022    '!$AN:$AN,0)),"")</f>
        <v/>
      </c>
      <c r="O1347" s="52" t="str">
        <f>IFERROR(INDEX('     2022    '!S:S,MATCH('Order Summary'!$A1347,'     2022    '!$AN:$AN,0)),"")</f>
        <v/>
      </c>
      <c r="P1347" s="96" t="str">
        <f t="shared" si="80"/>
        <v/>
      </c>
      <c r="R1347" s="9"/>
      <c r="S1347" s="9"/>
      <c r="T1347" s="9"/>
      <c r="U1347" s="9"/>
      <c r="V1347" s="9"/>
      <c r="W1347" s="9"/>
      <c r="X1347" s="9"/>
      <c r="Y1347" s="9"/>
      <c r="Z1347" s="9"/>
      <c r="AA1347" s="9"/>
      <c r="AB1347" s="9"/>
      <c r="AC1347" s="9"/>
      <c r="AD1347" s="9"/>
      <c r="AE1347" s="9"/>
      <c r="AF1347" s="9"/>
      <c r="AG1347" s="9"/>
      <c r="AH1347" s="9"/>
      <c r="AI1347" s="9"/>
      <c r="AJ1347" s="9"/>
      <c r="AK1347" s="9"/>
      <c r="AL1347" s="9"/>
      <c r="AM1347" s="9"/>
      <c r="AN1347" s="9"/>
      <c r="AO1347" s="9"/>
      <c r="AP1347" s="9"/>
      <c r="AQ1347" s="9"/>
      <c r="AR1347" s="9"/>
      <c r="AS1347" s="9"/>
      <c r="AT1347" s="9"/>
      <c r="AU1347" s="9"/>
      <c r="AV1347" s="9"/>
      <c r="AW1347" s="9"/>
      <c r="AX1347" s="9"/>
      <c r="AY1347" s="9"/>
      <c r="AZ1347" s="9"/>
      <c r="BA1347" s="9"/>
      <c r="BB1347" s="9"/>
      <c r="BC1347" s="9"/>
      <c r="BD1347" s="9"/>
      <c r="BE1347" s="9"/>
      <c r="BF1347" s="9"/>
      <c r="BG1347" s="9"/>
      <c r="BH1347" s="9"/>
      <c r="BI1347" s="9"/>
      <c r="BJ1347" s="9"/>
      <c r="BK1347" s="9"/>
      <c r="BL1347" s="9"/>
      <c r="BM1347" s="9"/>
      <c r="BN1347" s="9"/>
      <c r="BO1347" s="9"/>
      <c r="BP1347" s="9"/>
      <c r="BQ1347" s="9"/>
      <c r="BR1347" s="9"/>
      <c r="BS1347" s="9"/>
      <c r="BT1347" s="9"/>
      <c r="BU1347" s="9"/>
      <c r="BV1347" s="9"/>
      <c r="BW1347" s="9"/>
      <c r="BX1347" s="9"/>
      <c r="BY1347" s="9"/>
      <c r="BZ1347" s="9"/>
    </row>
    <row r="1348" spans="1:78">
      <c r="A1348" s="50">
        <f t="shared" si="83"/>
        <v>1337</v>
      </c>
      <c r="C1348" s="11" t="str">
        <f>IFERROR(INDEX('     2022    '!D:D,MATCH('Order Summary'!$A1348,'     2022    '!$AN:$AN,0)),"")</f>
        <v/>
      </c>
      <c r="D1348" s="11" t="str">
        <f>IFERROR(INDEX('     2022    '!C:C,MATCH('Order Summary'!$A1348,'     2022    '!$AN:$AN,0)),"")</f>
        <v/>
      </c>
      <c r="E1348" s="11" t="str">
        <f>IFERROR(INDEX('     2022    '!E:E,MATCH('Order Summary'!$A1348,'     2022    '!$AN:$AN,0)),"")</f>
        <v/>
      </c>
      <c r="F1348" s="96">
        <f>IFERROR(INDEX('     2022    '!AY:AY,MATCH($A1348,'     2022    '!$AN:$AN,0)),0)</f>
        <v>0</v>
      </c>
      <c r="G1348" s="180" t="str">
        <f>IFERROR(IF($O$3&gt;68,INDEX('     2022    '!I:I,MATCH($A1348,'     2022    '!$AN:$AN,0))*(1-'     2022    '!$BA$1),INDEX('     2022    '!I:I,MATCH($A1348,'     2022    '!$AN:$AN,0))),"")</f>
        <v/>
      </c>
      <c r="H1348" s="96">
        <f>IFERROR(INDEX('     2022    '!AZ:AZ,MATCH($A1348,'     2022    '!$AN:$AN,0)),0)</f>
        <v>0</v>
      </c>
      <c r="I1348" s="180" t="str">
        <f>IFERROR(IF($O$3&gt;68,INDEX('     2022    '!M:M,MATCH($A1348,'     2022    '!$AN:$AN,0))*(1-'     2022    '!$BA$1),INDEX('     2022    '!M:M,MATCH($A1348,'     2022    '!$AN:$AN,0))),"")</f>
        <v/>
      </c>
      <c r="J1348" s="181">
        <f t="shared" si="81"/>
        <v>0</v>
      </c>
      <c r="K1348" s="182" t="str">
        <f t="shared" si="82"/>
        <v/>
      </c>
      <c r="L1348" s="53"/>
      <c r="M1348" s="52" t="str">
        <f>IFERROR(INDEX('     2022    '!R:R,MATCH('Order Summary'!$A1348,'     2022    '!$AN:$AN,0)),"")</f>
        <v/>
      </c>
      <c r="N1348" s="52" t="str">
        <f>IFERROR(INDEX('     2022    '!V:V,MATCH('Order Summary'!$A1348,'     2022    '!$AN:$AN,0)),"")</f>
        <v/>
      </c>
      <c r="O1348" s="52" t="str">
        <f>IFERROR(INDEX('     2022    '!S:S,MATCH('Order Summary'!$A1348,'     2022    '!$AN:$AN,0)),"")</f>
        <v/>
      </c>
      <c r="P1348" s="96" t="str">
        <f t="shared" si="80"/>
        <v/>
      </c>
      <c r="R1348" s="9"/>
      <c r="S1348" s="9"/>
      <c r="T1348" s="9"/>
      <c r="U1348" s="9"/>
      <c r="V1348" s="9"/>
      <c r="W1348" s="9"/>
      <c r="X1348" s="9"/>
      <c r="Y1348" s="9"/>
      <c r="Z1348" s="9"/>
      <c r="AA1348" s="9"/>
      <c r="AB1348" s="9"/>
      <c r="AC1348" s="9"/>
      <c r="AD1348" s="9"/>
      <c r="AE1348" s="9"/>
      <c r="AF1348" s="9"/>
      <c r="AG1348" s="9"/>
      <c r="AH1348" s="9"/>
      <c r="AI1348" s="9"/>
      <c r="AJ1348" s="9"/>
      <c r="AK1348" s="9"/>
      <c r="AL1348" s="9"/>
      <c r="AM1348" s="9"/>
      <c r="AN1348" s="9"/>
      <c r="AO1348" s="9"/>
      <c r="AP1348" s="9"/>
      <c r="AQ1348" s="9"/>
      <c r="AR1348" s="9"/>
      <c r="AS1348" s="9"/>
      <c r="AT1348" s="9"/>
      <c r="AU1348" s="9"/>
      <c r="AV1348" s="9"/>
      <c r="AW1348" s="9"/>
      <c r="AX1348" s="9"/>
      <c r="AY1348" s="9"/>
      <c r="AZ1348" s="9"/>
      <c r="BA1348" s="9"/>
      <c r="BB1348" s="9"/>
      <c r="BC1348" s="9"/>
      <c r="BD1348" s="9"/>
      <c r="BE1348" s="9"/>
      <c r="BF1348" s="9"/>
      <c r="BG1348" s="9"/>
      <c r="BH1348" s="9"/>
      <c r="BI1348" s="9"/>
      <c r="BJ1348" s="9"/>
      <c r="BK1348" s="9"/>
      <c r="BL1348" s="9"/>
      <c r="BM1348" s="9"/>
      <c r="BN1348" s="9"/>
      <c r="BO1348" s="9"/>
      <c r="BP1348" s="9"/>
      <c r="BQ1348" s="9"/>
      <c r="BR1348" s="9"/>
      <c r="BS1348" s="9"/>
      <c r="BT1348" s="9"/>
      <c r="BU1348" s="9"/>
      <c r="BV1348" s="9"/>
      <c r="BW1348" s="9"/>
      <c r="BX1348" s="9"/>
      <c r="BY1348" s="9"/>
      <c r="BZ1348" s="9"/>
    </row>
    <row r="1349" spans="1:78">
      <c r="A1349" s="50">
        <f t="shared" si="83"/>
        <v>1338</v>
      </c>
      <c r="C1349" s="11" t="str">
        <f>IFERROR(INDEX('     2022    '!D:D,MATCH('Order Summary'!$A1349,'     2022    '!$AN:$AN,0)),"")</f>
        <v/>
      </c>
      <c r="D1349" s="11" t="str">
        <f>IFERROR(INDEX('     2022    '!C:C,MATCH('Order Summary'!$A1349,'     2022    '!$AN:$AN,0)),"")</f>
        <v/>
      </c>
      <c r="E1349" s="11" t="str">
        <f>IFERROR(INDEX('     2022    '!E:E,MATCH('Order Summary'!$A1349,'     2022    '!$AN:$AN,0)),"")</f>
        <v/>
      </c>
      <c r="F1349" s="96">
        <f>IFERROR(INDEX('     2022    '!AY:AY,MATCH($A1349,'     2022    '!$AN:$AN,0)),0)</f>
        <v>0</v>
      </c>
      <c r="G1349" s="180" t="str">
        <f>IFERROR(IF($O$3&gt;68,INDEX('     2022    '!I:I,MATCH($A1349,'     2022    '!$AN:$AN,0))*(1-'     2022    '!$BA$1),INDEX('     2022    '!I:I,MATCH($A1349,'     2022    '!$AN:$AN,0))),"")</f>
        <v/>
      </c>
      <c r="H1349" s="96">
        <f>IFERROR(INDEX('     2022    '!AZ:AZ,MATCH($A1349,'     2022    '!$AN:$AN,0)),0)</f>
        <v>0</v>
      </c>
      <c r="I1349" s="180" t="str">
        <f>IFERROR(IF($O$3&gt;68,INDEX('     2022    '!M:M,MATCH($A1349,'     2022    '!$AN:$AN,0))*(1-'     2022    '!$BA$1),INDEX('     2022    '!M:M,MATCH($A1349,'     2022    '!$AN:$AN,0))),"")</f>
        <v/>
      </c>
      <c r="J1349" s="181">
        <f t="shared" si="81"/>
        <v>0</v>
      </c>
      <c r="K1349" s="182" t="str">
        <f t="shared" si="82"/>
        <v/>
      </c>
      <c r="L1349" s="53"/>
      <c r="M1349" s="52" t="str">
        <f>IFERROR(INDEX('     2022    '!R:R,MATCH('Order Summary'!$A1349,'     2022    '!$AN:$AN,0)),"")</f>
        <v/>
      </c>
      <c r="N1349" s="52" t="str">
        <f>IFERROR(INDEX('     2022    '!V:V,MATCH('Order Summary'!$A1349,'     2022    '!$AN:$AN,0)),"")</f>
        <v/>
      </c>
      <c r="O1349" s="52" t="str">
        <f>IFERROR(INDEX('     2022    '!S:S,MATCH('Order Summary'!$A1349,'     2022    '!$AN:$AN,0)),"")</f>
        <v/>
      </c>
      <c r="P1349" s="96" t="str">
        <f t="shared" si="80"/>
        <v/>
      </c>
      <c r="R1349" s="9"/>
      <c r="S1349" s="9"/>
      <c r="T1349" s="9"/>
      <c r="U1349" s="9"/>
      <c r="V1349" s="9"/>
      <c r="W1349" s="9"/>
      <c r="X1349" s="9"/>
      <c r="Y1349" s="9"/>
      <c r="Z1349" s="9"/>
      <c r="AA1349" s="9"/>
      <c r="AB1349" s="9"/>
      <c r="AC1349" s="9"/>
      <c r="AD1349" s="9"/>
      <c r="AE1349" s="9"/>
      <c r="AF1349" s="9"/>
      <c r="AG1349" s="9"/>
      <c r="AH1349" s="9"/>
      <c r="AI1349" s="9"/>
      <c r="AJ1349" s="9"/>
      <c r="AK1349" s="9"/>
      <c r="AL1349" s="9"/>
      <c r="AM1349" s="9"/>
      <c r="AN1349" s="9"/>
      <c r="AO1349" s="9"/>
      <c r="AP1349" s="9"/>
      <c r="AQ1349" s="9"/>
      <c r="AR1349" s="9"/>
      <c r="AS1349" s="9"/>
      <c r="AT1349" s="9"/>
      <c r="AU1349" s="9"/>
      <c r="AV1349" s="9"/>
      <c r="AW1349" s="9"/>
      <c r="AX1349" s="9"/>
      <c r="AY1349" s="9"/>
      <c r="AZ1349" s="9"/>
      <c r="BA1349" s="9"/>
      <c r="BB1349" s="9"/>
      <c r="BC1349" s="9"/>
      <c r="BD1349" s="9"/>
      <c r="BE1349" s="9"/>
      <c r="BF1349" s="9"/>
      <c r="BG1349" s="9"/>
      <c r="BH1349" s="9"/>
      <c r="BI1349" s="9"/>
      <c r="BJ1349" s="9"/>
      <c r="BK1349" s="9"/>
      <c r="BL1349" s="9"/>
      <c r="BM1349" s="9"/>
      <c r="BN1349" s="9"/>
      <c r="BO1349" s="9"/>
      <c r="BP1349" s="9"/>
      <c r="BQ1349" s="9"/>
      <c r="BR1349" s="9"/>
      <c r="BS1349" s="9"/>
      <c r="BT1349" s="9"/>
      <c r="BU1349" s="9"/>
      <c r="BV1349" s="9"/>
      <c r="BW1349" s="9"/>
      <c r="BX1349" s="9"/>
      <c r="BY1349" s="9"/>
      <c r="BZ1349" s="9"/>
    </row>
    <row r="1350" spans="1:78">
      <c r="A1350" s="50">
        <f t="shared" si="83"/>
        <v>1339</v>
      </c>
      <c r="C1350" s="11" t="str">
        <f>IFERROR(INDEX('     2022    '!D:D,MATCH('Order Summary'!$A1350,'     2022    '!$AN:$AN,0)),"")</f>
        <v/>
      </c>
      <c r="D1350" s="11" t="str">
        <f>IFERROR(INDEX('     2022    '!C:C,MATCH('Order Summary'!$A1350,'     2022    '!$AN:$AN,0)),"")</f>
        <v/>
      </c>
      <c r="E1350" s="11" t="str">
        <f>IFERROR(INDEX('     2022    '!E:E,MATCH('Order Summary'!$A1350,'     2022    '!$AN:$AN,0)),"")</f>
        <v/>
      </c>
      <c r="F1350" s="96">
        <f>IFERROR(INDEX('     2022    '!AY:AY,MATCH($A1350,'     2022    '!$AN:$AN,0)),0)</f>
        <v>0</v>
      </c>
      <c r="G1350" s="180" t="str">
        <f>IFERROR(IF($O$3&gt;68,INDEX('     2022    '!I:I,MATCH($A1350,'     2022    '!$AN:$AN,0))*(1-'     2022    '!$BA$1),INDEX('     2022    '!I:I,MATCH($A1350,'     2022    '!$AN:$AN,0))),"")</f>
        <v/>
      </c>
      <c r="H1350" s="96">
        <f>IFERROR(INDEX('     2022    '!AZ:AZ,MATCH($A1350,'     2022    '!$AN:$AN,0)),0)</f>
        <v>0</v>
      </c>
      <c r="I1350" s="180" t="str">
        <f>IFERROR(IF($O$3&gt;68,INDEX('     2022    '!M:M,MATCH($A1350,'     2022    '!$AN:$AN,0))*(1-'     2022    '!$BA$1),INDEX('     2022    '!M:M,MATCH($A1350,'     2022    '!$AN:$AN,0))),"")</f>
        <v/>
      </c>
      <c r="J1350" s="181">
        <f t="shared" si="81"/>
        <v>0</v>
      </c>
      <c r="K1350" s="182" t="str">
        <f t="shared" si="82"/>
        <v/>
      </c>
      <c r="L1350" s="53"/>
      <c r="M1350" s="52" t="str">
        <f>IFERROR(INDEX('     2022    '!R:R,MATCH('Order Summary'!$A1350,'     2022    '!$AN:$AN,0)),"")</f>
        <v/>
      </c>
      <c r="N1350" s="52" t="str">
        <f>IFERROR(INDEX('     2022    '!V:V,MATCH('Order Summary'!$A1350,'     2022    '!$AN:$AN,0)),"")</f>
        <v/>
      </c>
      <c r="O1350" s="52" t="str">
        <f>IFERROR(INDEX('     2022    '!S:S,MATCH('Order Summary'!$A1350,'     2022    '!$AN:$AN,0)),"")</f>
        <v/>
      </c>
      <c r="P1350" s="96" t="str">
        <f t="shared" si="80"/>
        <v/>
      </c>
      <c r="R1350" s="9"/>
      <c r="S1350" s="9"/>
      <c r="T1350" s="9"/>
      <c r="U1350" s="9"/>
      <c r="V1350" s="9"/>
      <c r="W1350" s="9"/>
      <c r="X1350" s="9"/>
      <c r="Y1350" s="9"/>
      <c r="Z1350" s="9"/>
      <c r="AA1350" s="9"/>
      <c r="AB1350" s="9"/>
      <c r="AC1350" s="9"/>
      <c r="AD1350" s="9"/>
      <c r="AE1350" s="9"/>
      <c r="AF1350" s="9"/>
      <c r="AG1350" s="9"/>
      <c r="AH1350" s="9"/>
      <c r="AI1350" s="9"/>
      <c r="AJ1350" s="9"/>
      <c r="AK1350" s="9"/>
      <c r="AL1350" s="9"/>
      <c r="AM1350" s="9"/>
      <c r="AN1350" s="9"/>
      <c r="AO1350" s="9"/>
      <c r="AP1350" s="9"/>
      <c r="AQ1350" s="9"/>
      <c r="AR1350" s="9"/>
      <c r="AS1350" s="9"/>
      <c r="AT1350" s="9"/>
      <c r="AU1350" s="9"/>
      <c r="AV1350" s="9"/>
      <c r="AW1350" s="9"/>
      <c r="AX1350" s="9"/>
      <c r="AY1350" s="9"/>
      <c r="AZ1350" s="9"/>
      <c r="BA1350" s="9"/>
      <c r="BB1350" s="9"/>
      <c r="BC1350" s="9"/>
      <c r="BD1350" s="9"/>
      <c r="BE1350" s="9"/>
      <c r="BF1350" s="9"/>
      <c r="BG1350" s="9"/>
      <c r="BH1350" s="9"/>
      <c r="BI1350" s="9"/>
      <c r="BJ1350" s="9"/>
      <c r="BK1350" s="9"/>
      <c r="BL1350" s="9"/>
      <c r="BM1350" s="9"/>
      <c r="BN1350" s="9"/>
      <c r="BO1350" s="9"/>
      <c r="BP1350" s="9"/>
      <c r="BQ1350" s="9"/>
      <c r="BR1350" s="9"/>
      <c r="BS1350" s="9"/>
      <c r="BT1350" s="9"/>
      <c r="BU1350" s="9"/>
      <c r="BV1350" s="9"/>
      <c r="BW1350" s="9"/>
      <c r="BX1350" s="9"/>
      <c r="BY1350" s="9"/>
      <c r="BZ1350" s="9"/>
    </row>
    <row r="1351" spans="1:78">
      <c r="A1351" s="50">
        <f t="shared" si="83"/>
        <v>1340</v>
      </c>
      <c r="C1351" s="11" t="str">
        <f>IFERROR(INDEX('     2022    '!D:D,MATCH('Order Summary'!$A1351,'     2022    '!$AN:$AN,0)),"")</f>
        <v/>
      </c>
      <c r="D1351" s="11" t="str">
        <f>IFERROR(INDEX('     2022    '!C:C,MATCH('Order Summary'!$A1351,'     2022    '!$AN:$AN,0)),"")</f>
        <v/>
      </c>
      <c r="E1351" s="11" t="str">
        <f>IFERROR(INDEX('     2022    '!E:E,MATCH('Order Summary'!$A1351,'     2022    '!$AN:$AN,0)),"")</f>
        <v/>
      </c>
      <c r="F1351" s="96">
        <f>IFERROR(INDEX('     2022    '!AY:AY,MATCH($A1351,'     2022    '!$AN:$AN,0)),0)</f>
        <v>0</v>
      </c>
      <c r="G1351" s="180" t="str">
        <f>IFERROR(IF($O$3&gt;68,INDEX('     2022    '!I:I,MATCH($A1351,'     2022    '!$AN:$AN,0))*(1-'     2022    '!$BA$1),INDEX('     2022    '!I:I,MATCH($A1351,'     2022    '!$AN:$AN,0))),"")</f>
        <v/>
      </c>
      <c r="H1351" s="96">
        <f>IFERROR(INDEX('     2022    '!AZ:AZ,MATCH($A1351,'     2022    '!$AN:$AN,0)),0)</f>
        <v>0</v>
      </c>
      <c r="I1351" s="180" t="str">
        <f>IFERROR(IF($O$3&gt;68,INDEX('     2022    '!M:M,MATCH($A1351,'     2022    '!$AN:$AN,0))*(1-'     2022    '!$BA$1),INDEX('     2022    '!M:M,MATCH($A1351,'     2022    '!$AN:$AN,0))),"")</f>
        <v/>
      </c>
      <c r="J1351" s="181">
        <f t="shared" si="81"/>
        <v>0</v>
      </c>
      <c r="K1351" s="182" t="str">
        <f t="shared" si="82"/>
        <v/>
      </c>
      <c r="L1351" s="53"/>
      <c r="M1351" s="52" t="str">
        <f>IFERROR(INDEX('     2022    '!R:R,MATCH('Order Summary'!$A1351,'     2022    '!$AN:$AN,0)),"")</f>
        <v/>
      </c>
      <c r="N1351" s="52" t="str">
        <f>IFERROR(INDEX('     2022    '!V:V,MATCH('Order Summary'!$A1351,'     2022    '!$AN:$AN,0)),"")</f>
        <v/>
      </c>
      <c r="O1351" s="52" t="str">
        <f>IFERROR(INDEX('     2022    '!S:S,MATCH('Order Summary'!$A1351,'     2022    '!$AN:$AN,0)),"")</f>
        <v/>
      </c>
      <c r="P1351" s="96" t="str">
        <f t="shared" si="80"/>
        <v/>
      </c>
      <c r="R1351" s="9"/>
      <c r="S1351" s="9"/>
      <c r="T1351" s="9"/>
      <c r="U1351" s="9"/>
      <c r="V1351" s="9"/>
      <c r="W1351" s="9"/>
      <c r="X1351" s="9"/>
      <c r="Y1351" s="9"/>
      <c r="Z1351" s="9"/>
      <c r="AA1351" s="9"/>
      <c r="AB1351" s="9"/>
      <c r="AC1351" s="9"/>
      <c r="AD1351" s="9"/>
      <c r="AE1351" s="9"/>
      <c r="AF1351" s="9"/>
      <c r="AG1351" s="9"/>
      <c r="AH1351" s="9"/>
      <c r="AI1351" s="9"/>
      <c r="AJ1351" s="9"/>
      <c r="AK1351" s="9"/>
      <c r="AL1351" s="9"/>
      <c r="AM1351" s="9"/>
      <c r="AN1351" s="9"/>
      <c r="AO1351" s="9"/>
      <c r="AP1351" s="9"/>
      <c r="AQ1351" s="9"/>
      <c r="AR1351" s="9"/>
      <c r="AS1351" s="9"/>
      <c r="AT1351" s="9"/>
      <c r="AU1351" s="9"/>
      <c r="AV1351" s="9"/>
      <c r="AW1351" s="9"/>
      <c r="AX1351" s="9"/>
      <c r="AY1351" s="9"/>
      <c r="AZ1351" s="9"/>
      <c r="BA1351" s="9"/>
      <c r="BB1351" s="9"/>
      <c r="BC1351" s="9"/>
      <c r="BD1351" s="9"/>
      <c r="BE1351" s="9"/>
      <c r="BF1351" s="9"/>
      <c r="BG1351" s="9"/>
      <c r="BH1351" s="9"/>
      <c r="BI1351" s="9"/>
      <c r="BJ1351" s="9"/>
      <c r="BK1351" s="9"/>
      <c r="BL1351" s="9"/>
      <c r="BM1351" s="9"/>
      <c r="BN1351" s="9"/>
      <c r="BO1351" s="9"/>
      <c r="BP1351" s="9"/>
      <c r="BQ1351" s="9"/>
      <c r="BR1351" s="9"/>
      <c r="BS1351" s="9"/>
      <c r="BT1351" s="9"/>
      <c r="BU1351" s="9"/>
      <c r="BV1351" s="9"/>
      <c r="BW1351" s="9"/>
      <c r="BX1351" s="9"/>
      <c r="BY1351" s="9"/>
      <c r="BZ1351" s="9"/>
    </row>
    <row r="1352" spans="1:78">
      <c r="A1352" s="50">
        <f t="shared" si="83"/>
        <v>1341</v>
      </c>
      <c r="C1352" s="11" t="str">
        <f>IFERROR(INDEX('     2022    '!D:D,MATCH('Order Summary'!$A1352,'     2022    '!$AN:$AN,0)),"")</f>
        <v/>
      </c>
      <c r="D1352" s="11" t="str">
        <f>IFERROR(INDEX('     2022    '!C:C,MATCH('Order Summary'!$A1352,'     2022    '!$AN:$AN,0)),"")</f>
        <v/>
      </c>
      <c r="E1352" s="11" t="str">
        <f>IFERROR(INDEX('     2022    '!E:E,MATCH('Order Summary'!$A1352,'     2022    '!$AN:$AN,0)),"")</f>
        <v/>
      </c>
      <c r="F1352" s="96">
        <f>IFERROR(INDEX('     2022    '!AY:AY,MATCH($A1352,'     2022    '!$AN:$AN,0)),0)</f>
        <v>0</v>
      </c>
      <c r="G1352" s="180" t="str">
        <f>IFERROR(IF($O$3&gt;68,INDEX('     2022    '!I:I,MATCH($A1352,'     2022    '!$AN:$AN,0))*(1-'     2022    '!$BA$1),INDEX('     2022    '!I:I,MATCH($A1352,'     2022    '!$AN:$AN,0))),"")</f>
        <v/>
      </c>
      <c r="H1352" s="96">
        <f>IFERROR(INDEX('     2022    '!AZ:AZ,MATCH($A1352,'     2022    '!$AN:$AN,0)),0)</f>
        <v>0</v>
      </c>
      <c r="I1352" s="180" t="str">
        <f>IFERROR(IF($O$3&gt;68,INDEX('     2022    '!M:M,MATCH($A1352,'     2022    '!$AN:$AN,0))*(1-'     2022    '!$BA$1),INDEX('     2022    '!M:M,MATCH($A1352,'     2022    '!$AN:$AN,0))),"")</f>
        <v/>
      </c>
      <c r="J1352" s="181">
        <f t="shared" si="81"/>
        <v>0</v>
      </c>
      <c r="K1352" s="182" t="str">
        <f t="shared" si="82"/>
        <v/>
      </c>
      <c r="L1352" s="53"/>
      <c r="M1352" s="52" t="str">
        <f>IFERROR(INDEX('     2022    '!R:R,MATCH('Order Summary'!$A1352,'     2022    '!$AN:$AN,0)),"")</f>
        <v/>
      </c>
      <c r="N1352" s="52" t="str">
        <f>IFERROR(INDEX('     2022    '!V:V,MATCH('Order Summary'!$A1352,'     2022    '!$AN:$AN,0)),"")</f>
        <v/>
      </c>
      <c r="O1352" s="52" t="str">
        <f>IFERROR(INDEX('     2022    '!S:S,MATCH('Order Summary'!$A1352,'     2022    '!$AN:$AN,0)),"")</f>
        <v/>
      </c>
      <c r="P1352" s="96" t="str">
        <f t="shared" si="80"/>
        <v/>
      </c>
      <c r="R1352" s="9"/>
      <c r="S1352" s="9"/>
      <c r="T1352" s="9"/>
      <c r="U1352" s="9"/>
      <c r="V1352" s="9"/>
      <c r="W1352" s="9"/>
      <c r="X1352" s="9"/>
      <c r="Y1352" s="9"/>
      <c r="Z1352" s="9"/>
      <c r="AA1352" s="9"/>
      <c r="AB1352" s="9"/>
      <c r="AC1352" s="9"/>
      <c r="AD1352" s="9"/>
      <c r="AE1352" s="9"/>
      <c r="AF1352" s="9"/>
      <c r="AG1352" s="9"/>
      <c r="AH1352" s="9"/>
      <c r="AI1352" s="9"/>
      <c r="AJ1352" s="9"/>
      <c r="AK1352" s="9"/>
      <c r="AL1352" s="9"/>
      <c r="AM1352" s="9"/>
      <c r="AN1352" s="9"/>
      <c r="AO1352" s="9"/>
      <c r="AP1352" s="9"/>
      <c r="AQ1352" s="9"/>
      <c r="AR1352" s="9"/>
      <c r="AS1352" s="9"/>
      <c r="AT1352" s="9"/>
      <c r="AU1352" s="9"/>
      <c r="AV1352" s="9"/>
      <c r="AW1352" s="9"/>
      <c r="AX1352" s="9"/>
      <c r="AY1352" s="9"/>
      <c r="AZ1352" s="9"/>
      <c r="BA1352" s="9"/>
      <c r="BB1352" s="9"/>
      <c r="BC1352" s="9"/>
      <c r="BD1352" s="9"/>
      <c r="BE1352" s="9"/>
      <c r="BF1352" s="9"/>
      <c r="BG1352" s="9"/>
      <c r="BH1352" s="9"/>
      <c r="BI1352" s="9"/>
      <c r="BJ1352" s="9"/>
      <c r="BK1352" s="9"/>
      <c r="BL1352" s="9"/>
      <c r="BM1352" s="9"/>
      <c r="BN1352" s="9"/>
      <c r="BO1352" s="9"/>
      <c r="BP1352" s="9"/>
      <c r="BQ1352" s="9"/>
      <c r="BR1352" s="9"/>
      <c r="BS1352" s="9"/>
      <c r="BT1352" s="9"/>
      <c r="BU1352" s="9"/>
      <c r="BV1352" s="9"/>
      <c r="BW1352" s="9"/>
      <c r="BX1352" s="9"/>
      <c r="BY1352" s="9"/>
      <c r="BZ1352" s="9"/>
    </row>
    <row r="1353" spans="1:78">
      <c r="A1353" s="50">
        <f t="shared" si="83"/>
        <v>1342</v>
      </c>
      <c r="C1353" s="11" t="str">
        <f>IFERROR(INDEX('     2022    '!D:D,MATCH('Order Summary'!$A1353,'     2022    '!$AN:$AN,0)),"")</f>
        <v/>
      </c>
      <c r="D1353" s="11" t="str">
        <f>IFERROR(INDEX('     2022    '!C:C,MATCH('Order Summary'!$A1353,'     2022    '!$AN:$AN,0)),"")</f>
        <v/>
      </c>
      <c r="E1353" s="11" t="str">
        <f>IFERROR(INDEX('     2022    '!E:E,MATCH('Order Summary'!$A1353,'     2022    '!$AN:$AN,0)),"")</f>
        <v/>
      </c>
      <c r="F1353" s="96">
        <f>IFERROR(INDEX('     2022    '!AY:AY,MATCH($A1353,'     2022    '!$AN:$AN,0)),0)</f>
        <v>0</v>
      </c>
      <c r="G1353" s="180" t="str">
        <f>IFERROR(IF($O$3&gt;68,INDEX('     2022    '!I:I,MATCH($A1353,'     2022    '!$AN:$AN,0))*(1-'     2022    '!$BA$1),INDEX('     2022    '!I:I,MATCH($A1353,'     2022    '!$AN:$AN,0))),"")</f>
        <v/>
      </c>
      <c r="H1353" s="96">
        <f>IFERROR(INDEX('     2022    '!AZ:AZ,MATCH($A1353,'     2022    '!$AN:$AN,0)),0)</f>
        <v>0</v>
      </c>
      <c r="I1353" s="180" t="str">
        <f>IFERROR(IF($O$3&gt;68,INDEX('     2022    '!M:M,MATCH($A1353,'     2022    '!$AN:$AN,0))*(1-'     2022    '!$BA$1),INDEX('     2022    '!M:M,MATCH($A1353,'     2022    '!$AN:$AN,0))),"")</f>
        <v/>
      </c>
      <c r="J1353" s="181">
        <f t="shared" si="81"/>
        <v>0</v>
      </c>
      <c r="K1353" s="182" t="str">
        <f t="shared" si="82"/>
        <v/>
      </c>
      <c r="L1353" s="53"/>
      <c r="M1353" s="52" t="str">
        <f>IFERROR(INDEX('     2022    '!R:R,MATCH('Order Summary'!$A1353,'     2022    '!$AN:$AN,0)),"")</f>
        <v/>
      </c>
      <c r="N1353" s="52" t="str">
        <f>IFERROR(INDEX('     2022    '!V:V,MATCH('Order Summary'!$A1353,'     2022    '!$AN:$AN,0)),"")</f>
        <v/>
      </c>
      <c r="O1353" s="52" t="str">
        <f>IFERROR(INDEX('     2022    '!S:S,MATCH('Order Summary'!$A1353,'     2022    '!$AN:$AN,0)),"")</f>
        <v/>
      </c>
      <c r="P1353" s="96" t="str">
        <f t="shared" si="80"/>
        <v/>
      </c>
      <c r="R1353" s="9"/>
      <c r="S1353" s="9"/>
      <c r="T1353" s="9"/>
      <c r="U1353" s="9"/>
      <c r="V1353" s="9"/>
      <c r="W1353" s="9"/>
      <c r="X1353" s="9"/>
      <c r="Y1353" s="9"/>
      <c r="Z1353" s="9"/>
      <c r="AA1353" s="9"/>
      <c r="AB1353" s="9"/>
      <c r="AC1353" s="9"/>
      <c r="AD1353" s="9"/>
      <c r="AE1353" s="9"/>
      <c r="AF1353" s="9"/>
      <c r="AG1353" s="9"/>
      <c r="AH1353" s="9"/>
      <c r="AI1353" s="9"/>
      <c r="AJ1353" s="9"/>
      <c r="AK1353" s="9"/>
      <c r="AL1353" s="9"/>
      <c r="AM1353" s="9"/>
      <c r="AN1353" s="9"/>
      <c r="AO1353" s="9"/>
      <c r="AP1353" s="9"/>
      <c r="AQ1353" s="9"/>
      <c r="AR1353" s="9"/>
      <c r="AS1353" s="9"/>
      <c r="AT1353" s="9"/>
      <c r="AU1353" s="9"/>
      <c r="AV1353" s="9"/>
      <c r="AW1353" s="9"/>
      <c r="AX1353" s="9"/>
      <c r="AY1353" s="9"/>
      <c r="AZ1353" s="9"/>
      <c r="BA1353" s="9"/>
      <c r="BB1353" s="9"/>
      <c r="BC1353" s="9"/>
      <c r="BD1353" s="9"/>
      <c r="BE1353" s="9"/>
      <c r="BF1353" s="9"/>
      <c r="BG1353" s="9"/>
      <c r="BH1353" s="9"/>
      <c r="BI1353" s="9"/>
      <c r="BJ1353" s="9"/>
      <c r="BK1353" s="9"/>
      <c r="BL1353" s="9"/>
      <c r="BM1353" s="9"/>
      <c r="BN1353" s="9"/>
      <c r="BO1353" s="9"/>
      <c r="BP1353" s="9"/>
      <c r="BQ1353" s="9"/>
      <c r="BR1353" s="9"/>
      <c r="BS1353" s="9"/>
      <c r="BT1353" s="9"/>
      <c r="BU1353" s="9"/>
      <c r="BV1353" s="9"/>
      <c r="BW1353" s="9"/>
      <c r="BX1353" s="9"/>
      <c r="BY1353" s="9"/>
      <c r="BZ1353" s="9"/>
    </row>
    <row r="1354" spans="1:78">
      <c r="A1354" s="50">
        <f t="shared" si="83"/>
        <v>1343</v>
      </c>
      <c r="C1354" s="11" t="str">
        <f>IFERROR(INDEX('     2022    '!D:D,MATCH('Order Summary'!$A1354,'     2022    '!$AN:$AN,0)),"")</f>
        <v/>
      </c>
      <c r="D1354" s="11" t="str">
        <f>IFERROR(INDEX('     2022    '!C:C,MATCH('Order Summary'!$A1354,'     2022    '!$AN:$AN,0)),"")</f>
        <v/>
      </c>
      <c r="E1354" s="11" t="str">
        <f>IFERROR(INDEX('     2022    '!E:E,MATCH('Order Summary'!$A1354,'     2022    '!$AN:$AN,0)),"")</f>
        <v/>
      </c>
      <c r="F1354" s="96">
        <f>IFERROR(INDEX('     2022    '!AY:AY,MATCH($A1354,'     2022    '!$AN:$AN,0)),0)</f>
        <v>0</v>
      </c>
      <c r="G1354" s="180" t="str">
        <f>IFERROR(IF($O$3&gt;68,INDEX('     2022    '!I:I,MATCH($A1354,'     2022    '!$AN:$AN,0))*(1-'     2022    '!$BA$1),INDEX('     2022    '!I:I,MATCH($A1354,'     2022    '!$AN:$AN,0))),"")</f>
        <v/>
      </c>
      <c r="H1354" s="96">
        <f>IFERROR(INDEX('     2022    '!AZ:AZ,MATCH($A1354,'     2022    '!$AN:$AN,0)),0)</f>
        <v>0</v>
      </c>
      <c r="I1354" s="180" t="str">
        <f>IFERROR(IF($O$3&gt;68,INDEX('     2022    '!M:M,MATCH($A1354,'     2022    '!$AN:$AN,0))*(1-'     2022    '!$BA$1),INDEX('     2022    '!M:M,MATCH($A1354,'     2022    '!$AN:$AN,0))),"")</f>
        <v/>
      </c>
      <c r="J1354" s="181">
        <f t="shared" si="81"/>
        <v>0</v>
      </c>
      <c r="K1354" s="182" t="str">
        <f t="shared" si="82"/>
        <v/>
      </c>
      <c r="L1354" s="53"/>
      <c r="M1354" s="52" t="str">
        <f>IFERROR(INDEX('     2022    '!R:R,MATCH('Order Summary'!$A1354,'     2022    '!$AN:$AN,0)),"")</f>
        <v/>
      </c>
      <c r="N1354" s="52" t="str">
        <f>IFERROR(INDEX('     2022    '!V:V,MATCH('Order Summary'!$A1354,'     2022    '!$AN:$AN,0)),"")</f>
        <v/>
      </c>
      <c r="O1354" s="52" t="str">
        <f>IFERROR(INDEX('     2022    '!S:S,MATCH('Order Summary'!$A1354,'     2022    '!$AN:$AN,0)),"")</f>
        <v/>
      </c>
      <c r="P1354" s="96" t="str">
        <f t="shared" si="80"/>
        <v/>
      </c>
      <c r="R1354" s="9"/>
      <c r="S1354" s="9"/>
      <c r="T1354" s="9"/>
      <c r="U1354" s="9"/>
      <c r="V1354" s="9"/>
      <c r="W1354" s="9"/>
      <c r="X1354" s="9"/>
      <c r="Y1354" s="9"/>
      <c r="Z1354" s="9"/>
      <c r="AA1354" s="9"/>
      <c r="AB1354" s="9"/>
      <c r="AC1354" s="9"/>
      <c r="AD1354" s="9"/>
      <c r="AE1354" s="9"/>
      <c r="AF1354" s="9"/>
      <c r="AG1354" s="9"/>
      <c r="AH1354" s="9"/>
      <c r="AI1354" s="9"/>
      <c r="AJ1354" s="9"/>
      <c r="AK1354" s="9"/>
      <c r="AL1354" s="9"/>
      <c r="AM1354" s="9"/>
      <c r="AN1354" s="9"/>
      <c r="AO1354" s="9"/>
      <c r="AP1354" s="9"/>
      <c r="AQ1354" s="9"/>
      <c r="AR1354" s="9"/>
      <c r="AS1354" s="9"/>
      <c r="AT1354" s="9"/>
      <c r="AU1354" s="9"/>
      <c r="AV1354" s="9"/>
      <c r="AW1354" s="9"/>
      <c r="AX1354" s="9"/>
      <c r="AY1354" s="9"/>
      <c r="AZ1354" s="9"/>
      <c r="BA1354" s="9"/>
      <c r="BB1354" s="9"/>
      <c r="BC1354" s="9"/>
      <c r="BD1354" s="9"/>
      <c r="BE1354" s="9"/>
      <c r="BF1354" s="9"/>
      <c r="BG1354" s="9"/>
      <c r="BH1354" s="9"/>
      <c r="BI1354" s="9"/>
      <c r="BJ1354" s="9"/>
      <c r="BK1354" s="9"/>
      <c r="BL1354" s="9"/>
      <c r="BM1354" s="9"/>
      <c r="BN1354" s="9"/>
      <c r="BO1354" s="9"/>
      <c r="BP1354" s="9"/>
      <c r="BQ1354" s="9"/>
      <c r="BR1354" s="9"/>
      <c r="BS1354" s="9"/>
      <c r="BT1354" s="9"/>
      <c r="BU1354" s="9"/>
      <c r="BV1354" s="9"/>
      <c r="BW1354" s="9"/>
      <c r="BX1354" s="9"/>
      <c r="BY1354" s="9"/>
      <c r="BZ1354" s="9"/>
    </row>
    <row r="1355" spans="1:78">
      <c r="A1355" s="50">
        <f t="shared" si="83"/>
        <v>1344</v>
      </c>
      <c r="C1355" s="11" t="str">
        <f>IFERROR(INDEX('     2022    '!D:D,MATCH('Order Summary'!$A1355,'     2022    '!$AN:$AN,0)),"")</f>
        <v/>
      </c>
      <c r="D1355" s="11" t="str">
        <f>IFERROR(INDEX('     2022    '!C:C,MATCH('Order Summary'!$A1355,'     2022    '!$AN:$AN,0)),"")</f>
        <v/>
      </c>
      <c r="E1355" s="11" t="str">
        <f>IFERROR(INDEX('     2022    '!E:E,MATCH('Order Summary'!$A1355,'     2022    '!$AN:$AN,0)),"")</f>
        <v/>
      </c>
      <c r="F1355" s="96">
        <f>IFERROR(INDEX('     2022    '!AY:AY,MATCH($A1355,'     2022    '!$AN:$AN,0)),0)</f>
        <v>0</v>
      </c>
      <c r="G1355" s="180" t="str">
        <f>IFERROR(IF($O$3&gt;68,INDEX('     2022    '!I:I,MATCH($A1355,'     2022    '!$AN:$AN,0))*(1-'     2022    '!$BA$1),INDEX('     2022    '!I:I,MATCH($A1355,'     2022    '!$AN:$AN,0))),"")</f>
        <v/>
      </c>
      <c r="H1355" s="96">
        <f>IFERROR(INDEX('     2022    '!AZ:AZ,MATCH($A1355,'     2022    '!$AN:$AN,0)),0)</f>
        <v>0</v>
      </c>
      <c r="I1355" s="180" t="str">
        <f>IFERROR(IF($O$3&gt;68,INDEX('     2022    '!M:M,MATCH($A1355,'     2022    '!$AN:$AN,0))*(1-'     2022    '!$BA$1),INDEX('     2022    '!M:M,MATCH($A1355,'     2022    '!$AN:$AN,0))),"")</f>
        <v/>
      </c>
      <c r="J1355" s="181">
        <f t="shared" si="81"/>
        <v>0</v>
      </c>
      <c r="K1355" s="182" t="str">
        <f t="shared" si="82"/>
        <v/>
      </c>
      <c r="L1355" s="53"/>
      <c r="M1355" s="52" t="str">
        <f>IFERROR(INDEX('     2022    '!R:R,MATCH('Order Summary'!$A1355,'     2022    '!$AN:$AN,0)),"")</f>
        <v/>
      </c>
      <c r="N1355" s="52" t="str">
        <f>IFERROR(INDEX('     2022    '!V:V,MATCH('Order Summary'!$A1355,'     2022    '!$AN:$AN,0)),"")</f>
        <v/>
      </c>
      <c r="O1355" s="52" t="str">
        <f>IFERROR(INDEX('     2022    '!S:S,MATCH('Order Summary'!$A1355,'     2022    '!$AN:$AN,0)),"")</f>
        <v/>
      </c>
      <c r="P1355" s="96" t="str">
        <f t="shared" si="80"/>
        <v/>
      </c>
      <c r="R1355" s="9"/>
      <c r="S1355" s="9"/>
      <c r="T1355" s="9"/>
      <c r="U1355" s="9"/>
      <c r="V1355" s="9"/>
      <c r="W1355" s="9"/>
      <c r="X1355" s="9"/>
      <c r="Y1355" s="9"/>
      <c r="Z1355" s="9"/>
      <c r="AA1355" s="9"/>
      <c r="AB1355" s="9"/>
      <c r="AC1355" s="9"/>
      <c r="AD1355" s="9"/>
      <c r="AE1355" s="9"/>
      <c r="AF1355" s="9"/>
      <c r="AG1355" s="9"/>
      <c r="AH1355" s="9"/>
      <c r="AI1355" s="9"/>
      <c r="AJ1355" s="9"/>
      <c r="AK1355" s="9"/>
      <c r="AL1355" s="9"/>
      <c r="AM1355" s="9"/>
      <c r="AN1355" s="9"/>
      <c r="AO1355" s="9"/>
      <c r="AP1355" s="9"/>
      <c r="AQ1355" s="9"/>
      <c r="AR1355" s="9"/>
      <c r="AS1355" s="9"/>
      <c r="AT1355" s="9"/>
      <c r="AU1355" s="9"/>
      <c r="AV1355" s="9"/>
      <c r="AW1355" s="9"/>
      <c r="AX1355" s="9"/>
      <c r="AY1355" s="9"/>
      <c r="AZ1355" s="9"/>
      <c r="BA1355" s="9"/>
      <c r="BB1355" s="9"/>
      <c r="BC1355" s="9"/>
      <c r="BD1355" s="9"/>
      <c r="BE1355" s="9"/>
      <c r="BF1355" s="9"/>
      <c r="BG1355" s="9"/>
      <c r="BH1355" s="9"/>
      <c r="BI1355" s="9"/>
      <c r="BJ1355" s="9"/>
      <c r="BK1355" s="9"/>
      <c r="BL1355" s="9"/>
      <c r="BM1355" s="9"/>
      <c r="BN1355" s="9"/>
      <c r="BO1355" s="9"/>
      <c r="BP1355" s="9"/>
      <c r="BQ1355" s="9"/>
      <c r="BR1355" s="9"/>
      <c r="BS1355" s="9"/>
      <c r="BT1355" s="9"/>
      <c r="BU1355" s="9"/>
      <c r="BV1355" s="9"/>
      <c r="BW1355" s="9"/>
      <c r="BX1355" s="9"/>
      <c r="BY1355" s="9"/>
      <c r="BZ1355" s="9"/>
    </row>
    <row r="1356" spans="1:78">
      <c r="A1356" s="50">
        <f t="shared" si="83"/>
        <v>1345</v>
      </c>
      <c r="C1356" s="11" t="str">
        <f>IFERROR(INDEX('     2022    '!D:D,MATCH('Order Summary'!$A1356,'     2022    '!$AN:$AN,0)),"")</f>
        <v/>
      </c>
      <c r="D1356" s="11" t="str">
        <f>IFERROR(INDEX('     2022    '!C:C,MATCH('Order Summary'!$A1356,'     2022    '!$AN:$AN,0)),"")</f>
        <v/>
      </c>
      <c r="E1356" s="11" t="str">
        <f>IFERROR(INDEX('     2022    '!E:E,MATCH('Order Summary'!$A1356,'     2022    '!$AN:$AN,0)),"")</f>
        <v/>
      </c>
      <c r="F1356" s="96">
        <f>IFERROR(INDEX('     2022    '!AY:AY,MATCH($A1356,'     2022    '!$AN:$AN,0)),0)</f>
        <v>0</v>
      </c>
      <c r="G1356" s="180" t="str">
        <f>IFERROR(IF($O$3&gt;68,INDEX('     2022    '!I:I,MATCH($A1356,'     2022    '!$AN:$AN,0))*(1-'     2022    '!$BA$1),INDEX('     2022    '!I:I,MATCH($A1356,'     2022    '!$AN:$AN,0))),"")</f>
        <v/>
      </c>
      <c r="H1356" s="96">
        <f>IFERROR(INDEX('     2022    '!AZ:AZ,MATCH($A1356,'     2022    '!$AN:$AN,0)),0)</f>
        <v>0</v>
      </c>
      <c r="I1356" s="180" t="str">
        <f>IFERROR(IF($O$3&gt;68,INDEX('     2022    '!M:M,MATCH($A1356,'     2022    '!$AN:$AN,0))*(1-'     2022    '!$BA$1),INDEX('     2022    '!M:M,MATCH($A1356,'     2022    '!$AN:$AN,0))),"")</f>
        <v/>
      </c>
      <c r="J1356" s="181">
        <f t="shared" si="81"/>
        <v>0</v>
      </c>
      <c r="K1356" s="182" t="str">
        <f t="shared" si="82"/>
        <v/>
      </c>
      <c r="L1356" s="53"/>
      <c r="M1356" s="52" t="str">
        <f>IFERROR(INDEX('     2022    '!R:R,MATCH('Order Summary'!$A1356,'     2022    '!$AN:$AN,0)),"")</f>
        <v/>
      </c>
      <c r="N1356" s="52" t="str">
        <f>IFERROR(INDEX('     2022    '!V:V,MATCH('Order Summary'!$A1356,'     2022    '!$AN:$AN,0)),"")</f>
        <v/>
      </c>
      <c r="O1356" s="52" t="str">
        <f>IFERROR(INDEX('     2022    '!S:S,MATCH('Order Summary'!$A1356,'     2022    '!$AN:$AN,0)),"")</f>
        <v/>
      </c>
      <c r="P1356" s="96" t="str">
        <f t="shared" ref="P1356:P1419" si="84">IFERROR(J1356*O1356,"")</f>
        <v/>
      </c>
      <c r="R1356" s="9"/>
      <c r="S1356" s="9"/>
      <c r="T1356" s="9"/>
      <c r="U1356" s="9"/>
      <c r="V1356" s="9"/>
      <c r="W1356" s="9"/>
      <c r="X1356" s="9"/>
      <c r="Y1356" s="9"/>
      <c r="Z1356" s="9"/>
      <c r="AA1356" s="9"/>
      <c r="AB1356" s="9"/>
      <c r="AC1356" s="9"/>
      <c r="AD1356" s="9"/>
      <c r="AE1356" s="9"/>
      <c r="AF1356" s="9"/>
      <c r="AG1356" s="9"/>
      <c r="AH1356" s="9"/>
      <c r="AI1356" s="9"/>
      <c r="AJ1356" s="9"/>
      <c r="AK1356" s="9"/>
      <c r="AL1356" s="9"/>
      <c r="AM1356" s="9"/>
      <c r="AN1356" s="9"/>
      <c r="AO1356" s="9"/>
      <c r="AP1356" s="9"/>
      <c r="AQ1356" s="9"/>
      <c r="AR1356" s="9"/>
      <c r="AS1356" s="9"/>
      <c r="AT1356" s="9"/>
      <c r="AU1356" s="9"/>
      <c r="AV1356" s="9"/>
      <c r="AW1356" s="9"/>
      <c r="AX1356" s="9"/>
      <c r="AY1356" s="9"/>
      <c r="AZ1356" s="9"/>
      <c r="BA1356" s="9"/>
      <c r="BB1356" s="9"/>
      <c r="BC1356" s="9"/>
      <c r="BD1356" s="9"/>
      <c r="BE1356" s="9"/>
      <c r="BF1356" s="9"/>
      <c r="BG1356" s="9"/>
      <c r="BH1356" s="9"/>
      <c r="BI1356" s="9"/>
      <c r="BJ1356" s="9"/>
      <c r="BK1356" s="9"/>
      <c r="BL1356" s="9"/>
      <c r="BM1356" s="9"/>
      <c r="BN1356" s="9"/>
      <c r="BO1356" s="9"/>
      <c r="BP1356" s="9"/>
      <c r="BQ1356" s="9"/>
      <c r="BR1356" s="9"/>
      <c r="BS1356" s="9"/>
      <c r="BT1356" s="9"/>
      <c r="BU1356" s="9"/>
      <c r="BV1356" s="9"/>
      <c r="BW1356" s="9"/>
      <c r="BX1356" s="9"/>
      <c r="BY1356" s="9"/>
      <c r="BZ1356" s="9"/>
    </row>
    <row r="1357" spans="1:78">
      <c r="A1357" s="50">
        <f t="shared" si="83"/>
        <v>1346</v>
      </c>
      <c r="C1357" s="11" t="str">
        <f>IFERROR(INDEX('     2022    '!D:D,MATCH('Order Summary'!$A1357,'     2022    '!$AN:$AN,0)),"")</f>
        <v/>
      </c>
      <c r="D1357" s="11" t="str">
        <f>IFERROR(INDEX('     2022    '!C:C,MATCH('Order Summary'!$A1357,'     2022    '!$AN:$AN,0)),"")</f>
        <v/>
      </c>
      <c r="E1357" s="11" t="str">
        <f>IFERROR(INDEX('     2022    '!E:E,MATCH('Order Summary'!$A1357,'     2022    '!$AN:$AN,0)),"")</f>
        <v/>
      </c>
      <c r="F1357" s="96">
        <f>IFERROR(INDEX('     2022    '!AY:AY,MATCH($A1357,'     2022    '!$AN:$AN,0)),0)</f>
        <v>0</v>
      </c>
      <c r="G1357" s="180" t="str">
        <f>IFERROR(IF($O$3&gt;68,INDEX('     2022    '!I:I,MATCH($A1357,'     2022    '!$AN:$AN,0))*(1-'     2022    '!$BA$1),INDEX('     2022    '!I:I,MATCH($A1357,'     2022    '!$AN:$AN,0))),"")</f>
        <v/>
      </c>
      <c r="H1357" s="96">
        <f>IFERROR(INDEX('     2022    '!AZ:AZ,MATCH($A1357,'     2022    '!$AN:$AN,0)),0)</f>
        <v>0</v>
      </c>
      <c r="I1357" s="180" t="str">
        <f>IFERROR(IF($O$3&gt;68,INDEX('     2022    '!M:M,MATCH($A1357,'     2022    '!$AN:$AN,0))*(1-'     2022    '!$BA$1),INDEX('     2022    '!M:M,MATCH($A1357,'     2022    '!$AN:$AN,0))),"")</f>
        <v/>
      </c>
      <c r="J1357" s="181">
        <f t="shared" ref="J1357:J1420" si="85">F1357+H1357</f>
        <v>0</v>
      </c>
      <c r="K1357" s="182" t="str">
        <f t="shared" ref="K1357:K1420" si="86">IFERROR((F1357*G1357)+(H1357*I1357),"")</f>
        <v/>
      </c>
      <c r="L1357" s="53"/>
      <c r="M1357" s="52" t="str">
        <f>IFERROR(INDEX('     2022    '!R:R,MATCH('Order Summary'!$A1357,'     2022    '!$AN:$AN,0)),"")</f>
        <v/>
      </c>
      <c r="N1357" s="52" t="str">
        <f>IFERROR(INDEX('     2022    '!V:V,MATCH('Order Summary'!$A1357,'     2022    '!$AN:$AN,0)),"")</f>
        <v/>
      </c>
      <c r="O1357" s="52" t="str">
        <f>IFERROR(INDEX('     2022    '!S:S,MATCH('Order Summary'!$A1357,'     2022    '!$AN:$AN,0)),"")</f>
        <v/>
      </c>
      <c r="P1357" s="96" t="str">
        <f t="shared" si="84"/>
        <v/>
      </c>
      <c r="R1357" s="9"/>
      <c r="S1357" s="9"/>
      <c r="T1357" s="9"/>
      <c r="U1357" s="9"/>
      <c r="V1357" s="9"/>
      <c r="W1357" s="9"/>
      <c r="X1357" s="9"/>
      <c r="Y1357" s="9"/>
      <c r="Z1357" s="9"/>
      <c r="AA1357" s="9"/>
      <c r="AB1357" s="9"/>
      <c r="AC1357" s="9"/>
      <c r="AD1357" s="9"/>
      <c r="AE1357" s="9"/>
      <c r="AF1357" s="9"/>
      <c r="AG1357" s="9"/>
      <c r="AH1357" s="9"/>
      <c r="AI1357" s="9"/>
      <c r="AJ1357" s="9"/>
      <c r="AK1357" s="9"/>
      <c r="AL1357" s="9"/>
      <c r="AM1357" s="9"/>
      <c r="AN1357" s="9"/>
      <c r="AO1357" s="9"/>
      <c r="AP1357" s="9"/>
      <c r="AQ1357" s="9"/>
      <c r="AR1357" s="9"/>
      <c r="AS1357" s="9"/>
      <c r="AT1357" s="9"/>
      <c r="AU1357" s="9"/>
      <c r="AV1357" s="9"/>
      <c r="AW1357" s="9"/>
      <c r="AX1357" s="9"/>
      <c r="AY1357" s="9"/>
      <c r="AZ1357" s="9"/>
      <c r="BA1357" s="9"/>
      <c r="BB1357" s="9"/>
      <c r="BC1357" s="9"/>
      <c r="BD1357" s="9"/>
      <c r="BE1357" s="9"/>
      <c r="BF1357" s="9"/>
      <c r="BG1357" s="9"/>
      <c r="BH1357" s="9"/>
      <c r="BI1357" s="9"/>
      <c r="BJ1357" s="9"/>
      <c r="BK1357" s="9"/>
      <c r="BL1357" s="9"/>
      <c r="BM1357" s="9"/>
      <c r="BN1357" s="9"/>
      <c r="BO1357" s="9"/>
      <c r="BP1357" s="9"/>
      <c r="BQ1357" s="9"/>
      <c r="BR1357" s="9"/>
      <c r="BS1357" s="9"/>
      <c r="BT1357" s="9"/>
      <c r="BU1357" s="9"/>
      <c r="BV1357" s="9"/>
      <c r="BW1357" s="9"/>
      <c r="BX1357" s="9"/>
      <c r="BY1357" s="9"/>
      <c r="BZ1357" s="9"/>
    </row>
    <row r="1358" spans="1:78">
      <c r="A1358" s="50">
        <f t="shared" ref="A1358:A1421" si="87">A1357+1</f>
        <v>1347</v>
      </c>
      <c r="C1358" s="11" t="str">
        <f>IFERROR(INDEX('     2022    '!D:D,MATCH('Order Summary'!$A1358,'     2022    '!$AN:$AN,0)),"")</f>
        <v/>
      </c>
      <c r="D1358" s="11" t="str">
        <f>IFERROR(INDEX('     2022    '!C:C,MATCH('Order Summary'!$A1358,'     2022    '!$AN:$AN,0)),"")</f>
        <v/>
      </c>
      <c r="E1358" s="11" t="str">
        <f>IFERROR(INDEX('     2022    '!E:E,MATCH('Order Summary'!$A1358,'     2022    '!$AN:$AN,0)),"")</f>
        <v/>
      </c>
      <c r="F1358" s="96">
        <f>IFERROR(INDEX('     2022    '!AY:AY,MATCH($A1358,'     2022    '!$AN:$AN,0)),0)</f>
        <v>0</v>
      </c>
      <c r="G1358" s="180" t="str">
        <f>IFERROR(IF($O$3&gt;68,INDEX('     2022    '!I:I,MATCH($A1358,'     2022    '!$AN:$AN,0))*(1-'     2022    '!$BA$1),INDEX('     2022    '!I:I,MATCH($A1358,'     2022    '!$AN:$AN,0))),"")</f>
        <v/>
      </c>
      <c r="H1358" s="96">
        <f>IFERROR(INDEX('     2022    '!AZ:AZ,MATCH($A1358,'     2022    '!$AN:$AN,0)),0)</f>
        <v>0</v>
      </c>
      <c r="I1358" s="180" t="str">
        <f>IFERROR(IF($O$3&gt;68,INDEX('     2022    '!M:M,MATCH($A1358,'     2022    '!$AN:$AN,0))*(1-'     2022    '!$BA$1),INDEX('     2022    '!M:M,MATCH($A1358,'     2022    '!$AN:$AN,0))),"")</f>
        <v/>
      </c>
      <c r="J1358" s="181">
        <f t="shared" si="85"/>
        <v>0</v>
      </c>
      <c r="K1358" s="182" t="str">
        <f t="shared" si="86"/>
        <v/>
      </c>
      <c r="L1358" s="53"/>
      <c r="M1358" s="52" t="str">
        <f>IFERROR(INDEX('     2022    '!R:R,MATCH('Order Summary'!$A1358,'     2022    '!$AN:$AN,0)),"")</f>
        <v/>
      </c>
      <c r="N1358" s="52" t="str">
        <f>IFERROR(INDEX('     2022    '!V:V,MATCH('Order Summary'!$A1358,'     2022    '!$AN:$AN,0)),"")</f>
        <v/>
      </c>
      <c r="O1358" s="52" t="str">
        <f>IFERROR(INDEX('     2022    '!S:S,MATCH('Order Summary'!$A1358,'     2022    '!$AN:$AN,0)),"")</f>
        <v/>
      </c>
      <c r="P1358" s="96" t="str">
        <f t="shared" si="84"/>
        <v/>
      </c>
      <c r="R1358" s="9"/>
      <c r="S1358" s="9"/>
      <c r="T1358" s="9"/>
      <c r="U1358" s="9"/>
      <c r="V1358" s="9"/>
      <c r="W1358" s="9"/>
      <c r="X1358" s="9"/>
      <c r="Y1358" s="9"/>
      <c r="Z1358" s="9"/>
      <c r="AA1358" s="9"/>
      <c r="AB1358" s="9"/>
      <c r="AC1358" s="9"/>
      <c r="AD1358" s="9"/>
      <c r="AE1358" s="9"/>
      <c r="AF1358" s="9"/>
      <c r="AG1358" s="9"/>
      <c r="AH1358" s="9"/>
      <c r="AI1358" s="9"/>
      <c r="AJ1358" s="9"/>
      <c r="AK1358" s="9"/>
      <c r="AL1358" s="9"/>
      <c r="AM1358" s="9"/>
      <c r="AN1358" s="9"/>
      <c r="AO1358" s="9"/>
      <c r="AP1358" s="9"/>
      <c r="AQ1358" s="9"/>
      <c r="AR1358" s="9"/>
      <c r="AS1358" s="9"/>
      <c r="AT1358" s="9"/>
      <c r="AU1358" s="9"/>
      <c r="AV1358" s="9"/>
      <c r="AW1358" s="9"/>
      <c r="AX1358" s="9"/>
      <c r="AY1358" s="9"/>
      <c r="AZ1358" s="9"/>
      <c r="BA1358" s="9"/>
      <c r="BB1358" s="9"/>
      <c r="BC1358" s="9"/>
      <c r="BD1358" s="9"/>
      <c r="BE1358" s="9"/>
      <c r="BF1358" s="9"/>
      <c r="BG1358" s="9"/>
      <c r="BH1358" s="9"/>
      <c r="BI1358" s="9"/>
      <c r="BJ1358" s="9"/>
      <c r="BK1358" s="9"/>
      <c r="BL1358" s="9"/>
      <c r="BM1358" s="9"/>
      <c r="BN1358" s="9"/>
      <c r="BO1358" s="9"/>
      <c r="BP1358" s="9"/>
      <c r="BQ1358" s="9"/>
      <c r="BR1358" s="9"/>
      <c r="BS1358" s="9"/>
      <c r="BT1358" s="9"/>
      <c r="BU1358" s="9"/>
      <c r="BV1358" s="9"/>
      <c r="BW1358" s="9"/>
      <c r="BX1358" s="9"/>
      <c r="BY1358" s="9"/>
      <c r="BZ1358" s="9"/>
    </row>
    <row r="1359" spans="1:78">
      <c r="A1359" s="50">
        <f t="shared" si="87"/>
        <v>1348</v>
      </c>
      <c r="C1359" s="11" t="str">
        <f>IFERROR(INDEX('     2022    '!D:D,MATCH('Order Summary'!$A1359,'     2022    '!$AN:$AN,0)),"")</f>
        <v/>
      </c>
      <c r="D1359" s="11" t="str">
        <f>IFERROR(INDEX('     2022    '!C:C,MATCH('Order Summary'!$A1359,'     2022    '!$AN:$AN,0)),"")</f>
        <v/>
      </c>
      <c r="E1359" s="11" t="str">
        <f>IFERROR(INDEX('     2022    '!E:E,MATCH('Order Summary'!$A1359,'     2022    '!$AN:$AN,0)),"")</f>
        <v/>
      </c>
      <c r="F1359" s="96">
        <f>IFERROR(INDEX('     2022    '!AY:AY,MATCH($A1359,'     2022    '!$AN:$AN,0)),0)</f>
        <v>0</v>
      </c>
      <c r="G1359" s="180" t="str">
        <f>IFERROR(IF($O$3&gt;68,INDEX('     2022    '!I:I,MATCH($A1359,'     2022    '!$AN:$AN,0))*(1-'     2022    '!$BA$1),INDEX('     2022    '!I:I,MATCH($A1359,'     2022    '!$AN:$AN,0))),"")</f>
        <v/>
      </c>
      <c r="H1359" s="96">
        <f>IFERROR(INDEX('     2022    '!AZ:AZ,MATCH($A1359,'     2022    '!$AN:$AN,0)),0)</f>
        <v>0</v>
      </c>
      <c r="I1359" s="180" t="str">
        <f>IFERROR(IF($O$3&gt;68,INDEX('     2022    '!M:M,MATCH($A1359,'     2022    '!$AN:$AN,0))*(1-'     2022    '!$BA$1),INDEX('     2022    '!M:M,MATCH($A1359,'     2022    '!$AN:$AN,0))),"")</f>
        <v/>
      </c>
      <c r="J1359" s="181">
        <f t="shared" si="85"/>
        <v>0</v>
      </c>
      <c r="K1359" s="182" t="str">
        <f t="shared" si="86"/>
        <v/>
      </c>
      <c r="L1359" s="53"/>
      <c r="M1359" s="52" t="str">
        <f>IFERROR(INDEX('     2022    '!R:R,MATCH('Order Summary'!$A1359,'     2022    '!$AN:$AN,0)),"")</f>
        <v/>
      </c>
      <c r="N1359" s="52" t="str">
        <f>IFERROR(INDEX('     2022    '!V:V,MATCH('Order Summary'!$A1359,'     2022    '!$AN:$AN,0)),"")</f>
        <v/>
      </c>
      <c r="O1359" s="52" t="str">
        <f>IFERROR(INDEX('     2022    '!S:S,MATCH('Order Summary'!$A1359,'     2022    '!$AN:$AN,0)),"")</f>
        <v/>
      </c>
      <c r="P1359" s="96" t="str">
        <f t="shared" si="84"/>
        <v/>
      </c>
      <c r="R1359" s="9"/>
      <c r="S1359" s="9"/>
      <c r="T1359" s="9"/>
      <c r="U1359" s="9"/>
      <c r="V1359" s="9"/>
      <c r="W1359" s="9"/>
      <c r="X1359" s="9"/>
      <c r="Y1359" s="9"/>
      <c r="Z1359" s="9"/>
      <c r="AA1359" s="9"/>
      <c r="AB1359" s="9"/>
      <c r="AC1359" s="9"/>
      <c r="AD1359" s="9"/>
      <c r="AE1359" s="9"/>
      <c r="AF1359" s="9"/>
      <c r="AG1359" s="9"/>
      <c r="AH1359" s="9"/>
      <c r="AI1359" s="9"/>
      <c r="AJ1359" s="9"/>
      <c r="AK1359" s="9"/>
      <c r="AL1359" s="9"/>
      <c r="AM1359" s="9"/>
      <c r="AN1359" s="9"/>
      <c r="AO1359" s="9"/>
      <c r="AP1359" s="9"/>
      <c r="AQ1359" s="9"/>
      <c r="AR1359" s="9"/>
      <c r="AS1359" s="9"/>
      <c r="AT1359" s="9"/>
      <c r="AU1359" s="9"/>
      <c r="AV1359" s="9"/>
      <c r="AW1359" s="9"/>
      <c r="AX1359" s="9"/>
      <c r="AY1359" s="9"/>
      <c r="AZ1359" s="9"/>
      <c r="BA1359" s="9"/>
      <c r="BB1359" s="9"/>
      <c r="BC1359" s="9"/>
      <c r="BD1359" s="9"/>
      <c r="BE1359" s="9"/>
      <c r="BF1359" s="9"/>
      <c r="BG1359" s="9"/>
      <c r="BH1359" s="9"/>
      <c r="BI1359" s="9"/>
      <c r="BJ1359" s="9"/>
      <c r="BK1359" s="9"/>
      <c r="BL1359" s="9"/>
      <c r="BM1359" s="9"/>
      <c r="BN1359" s="9"/>
      <c r="BO1359" s="9"/>
      <c r="BP1359" s="9"/>
      <c r="BQ1359" s="9"/>
      <c r="BR1359" s="9"/>
      <c r="BS1359" s="9"/>
      <c r="BT1359" s="9"/>
      <c r="BU1359" s="9"/>
      <c r="BV1359" s="9"/>
      <c r="BW1359" s="9"/>
      <c r="BX1359" s="9"/>
      <c r="BY1359" s="9"/>
      <c r="BZ1359" s="9"/>
    </row>
    <row r="1360" spans="1:78">
      <c r="A1360" s="50">
        <f t="shared" si="87"/>
        <v>1349</v>
      </c>
      <c r="C1360" s="11" t="str">
        <f>IFERROR(INDEX('     2022    '!D:D,MATCH('Order Summary'!$A1360,'     2022    '!$AN:$AN,0)),"")</f>
        <v/>
      </c>
      <c r="D1360" s="11" t="str">
        <f>IFERROR(INDEX('     2022    '!C:C,MATCH('Order Summary'!$A1360,'     2022    '!$AN:$AN,0)),"")</f>
        <v/>
      </c>
      <c r="E1360" s="11" t="str">
        <f>IFERROR(INDEX('     2022    '!E:E,MATCH('Order Summary'!$A1360,'     2022    '!$AN:$AN,0)),"")</f>
        <v/>
      </c>
      <c r="F1360" s="96">
        <f>IFERROR(INDEX('     2022    '!AY:AY,MATCH($A1360,'     2022    '!$AN:$AN,0)),0)</f>
        <v>0</v>
      </c>
      <c r="G1360" s="180" t="str">
        <f>IFERROR(IF($O$3&gt;68,INDEX('     2022    '!I:I,MATCH($A1360,'     2022    '!$AN:$AN,0))*(1-'     2022    '!$BA$1),INDEX('     2022    '!I:I,MATCH($A1360,'     2022    '!$AN:$AN,0))),"")</f>
        <v/>
      </c>
      <c r="H1360" s="96">
        <f>IFERROR(INDEX('     2022    '!AZ:AZ,MATCH($A1360,'     2022    '!$AN:$AN,0)),0)</f>
        <v>0</v>
      </c>
      <c r="I1360" s="180" t="str">
        <f>IFERROR(IF($O$3&gt;68,INDEX('     2022    '!M:M,MATCH($A1360,'     2022    '!$AN:$AN,0))*(1-'     2022    '!$BA$1),INDEX('     2022    '!M:M,MATCH($A1360,'     2022    '!$AN:$AN,0))),"")</f>
        <v/>
      </c>
      <c r="J1360" s="181">
        <f t="shared" si="85"/>
        <v>0</v>
      </c>
      <c r="K1360" s="182" t="str">
        <f t="shared" si="86"/>
        <v/>
      </c>
      <c r="L1360" s="53"/>
      <c r="M1360" s="52" t="str">
        <f>IFERROR(INDEX('     2022    '!R:R,MATCH('Order Summary'!$A1360,'     2022    '!$AN:$AN,0)),"")</f>
        <v/>
      </c>
      <c r="N1360" s="52" t="str">
        <f>IFERROR(INDEX('     2022    '!V:V,MATCH('Order Summary'!$A1360,'     2022    '!$AN:$AN,0)),"")</f>
        <v/>
      </c>
      <c r="O1360" s="52" t="str">
        <f>IFERROR(INDEX('     2022    '!S:S,MATCH('Order Summary'!$A1360,'     2022    '!$AN:$AN,0)),"")</f>
        <v/>
      </c>
      <c r="P1360" s="96" t="str">
        <f t="shared" si="84"/>
        <v/>
      </c>
      <c r="R1360" s="9"/>
      <c r="S1360" s="9"/>
      <c r="T1360" s="9"/>
      <c r="U1360" s="9"/>
      <c r="V1360" s="9"/>
      <c r="W1360" s="9"/>
      <c r="X1360" s="9"/>
      <c r="Y1360" s="9"/>
      <c r="Z1360" s="9"/>
      <c r="AA1360" s="9"/>
      <c r="AB1360" s="9"/>
      <c r="AC1360" s="9"/>
      <c r="AD1360" s="9"/>
      <c r="AE1360" s="9"/>
      <c r="AF1360" s="9"/>
      <c r="AG1360" s="9"/>
      <c r="AH1360" s="9"/>
      <c r="AI1360" s="9"/>
      <c r="AJ1360" s="9"/>
      <c r="AK1360" s="9"/>
      <c r="AL1360" s="9"/>
      <c r="AM1360" s="9"/>
      <c r="AN1360" s="9"/>
      <c r="AO1360" s="9"/>
      <c r="AP1360" s="9"/>
      <c r="AQ1360" s="9"/>
      <c r="AR1360" s="9"/>
      <c r="AS1360" s="9"/>
      <c r="AT1360" s="9"/>
      <c r="AU1360" s="9"/>
      <c r="AV1360" s="9"/>
      <c r="AW1360" s="9"/>
      <c r="AX1360" s="9"/>
      <c r="AY1360" s="9"/>
      <c r="AZ1360" s="9"/>
      <c r="BA1360" s="9"/>
      <c r="BB1360" s="9"/>
      <c r="BC1360" s="9"/>
      <c r="BD1360" s="9"/>
      <c r="BE1360" s="9"/>
      <c r="BF1360" s="9"/>
      <c r="BG1360" s="9"/>
      <c r="BH1360" s="9"/>
      <c r="BI1360" s="9"/>
      <c r="BJ1360" s="9"/>
      <c r="BK1360" s="9"/>
      <c r="BL1360" s="9"/>
      <c r="BM1360" s="9"/>
      <c r="BN1360" s="9"/>
      <c r="BO1360" s="9"/>
      <c r="BP1360" s="9"/>
      <c r="BQ1360" s="9"/>
      <c r="BR1360" s="9"/>
      <c r="BS1360" s="9"/>
      <c r="BT1360" s="9"/>
      <c r="BU1360" s="9"/>
      <c r="BV1360" s="9"/>
      <c r="BW1360" s="9"/>
      <c r="BX1360" s="9"/>
      <c r="BY1360" s="9"/>
      <c r="BZ1360" s="9"/>
    </row>
    <row r="1361" spans="1:78">
      <c r="A1361" s="50">
        <f t="shared" si="87"/>
        <v>1350</v>
      </c>
      <c r="C1361" s="11" t="str">
        <f>IFERROR(INDEX('     2022    '!D:D,MATCH('Order Summary'!$A1361,'     2022    '!$AN:$AN,0)),"")</f>
        <v/>
      </c>
      <c r="D1361" s="11" t="str">
        <f>IFERROR(INDEX('     2022    '!C:C,MATCH('Order Summary'!$A1361,'     2022    '!$AN:$AN,0)),"")</f>
        <v/>
      </c>
      <c r="E1361" s="11" t="str">
        <f>IFERROR(INDEX('     2022    '!E:E,MATCH('Order Summary'!$A1361,'     2022    '!$AN:$AN,0)),"")</f>
        <v/>
      </c>
      <c r="F1361" s="96">
        <f>IFERROR(INDEX('     2022    '!AY:AY,MATCH($A1361,'     2022    '!$AN:$AN,0)),0)</f>
        <v>0</v>
      </c>
      <c r="G1361" s="180" t="str">
        <f>IFERROR(IF($O$3&gt;68,INDEX('     2022    '!I:I,MATCH($A1361,'     2022    '!$AN:$AN,0))*(1-'     2022    '!$BA$1),INDEX('     2022    '!I:I,MATCH($A1361,'     2022    '!$AN:$AN,0))),"")</f>
        <v/>
      </c>
      <c r="H1361" s="96">
        <f>IFERROR(INDEX('     2022    '!AZ:AZ,MATCH($A1361,'     2022    '!$AN:$AN,0)),0)</f>
        <v>0</v>
      </c>
      <c r="I1361" s="180" t="str">
        <f>IFERROR(IF($O$3&gt;68,INDEX('     2022    '!M:M,MATCH($A1361,'     2022    '!$AN:$AN,0))*(1-'     2022    '!$BA$1),INDEX('     2022    '!M:M,MATCH($A1361,'     2022    '!$AN:$AN,0))),"")</f>
        <v/>
      </c>
      <c r="J1361" s="181">
        <f t="shared" si="85"/>
        <v>0</v>
      </c>
      <c r="K1361" s="182" t="str">
        <f t="shared" si="86"/>
        <v/>
      </c>
      <c r="L1361" s="53"/>
      <c r="M1361" s="52" t="str">
        <f>IFERROR(INDEX('     2022    '!R:R,MATCH('Order Summary'!$A1361,'     2022    '!$AN:$AN,0)),"")</f>
        <v/>
      </c>
      <c r="N1361" s="52" t="str">
        <f>IFERROR(INDEX('     2022    '!V:V,MATCH('Order Summary'!$A1361,'     2022    '!$AN:$AN,0)),"")</f>
        <v/>
      </c>
      <c r="O1361" s="52" t="str">
        <f>IFERROR(INDEX('     2022    '!S:S,MATCH('Order Summary'!$A1361,'     2022    '!$AN:$AN,0)),"")</f>
        <v/>
      </c>
      <c r="P1361" s="96" t="str">
        <f t="shared" si="84"/>
        <v/>
      </c>
      <c r="R1361" s="9"/>
      <c r="S1361" s="9"/>
      <c r="T1361" s="9"/>
      <c r="U1361" s="9"/>
      <c r="V1361" s="9"/>
      <c r="W1361" s="9"/>
      <c r="X1361" s="9"/>
      <c r="Y1361" s="9"/>
      <c r="Z1361" s="9"/>
      <c r="AA1361" s="9"/>
      <c r="AB1361" s="9"/>
      <c r="AC1361" s="9"/>
      <c r="AD1361" s="9"/>
      <c r="AE1361" s="9"/>
      <c r="AF1361" s="9"/>
      <c r="AG1361" s="9"/>
      <c r="AH1361" s="9"/>
      <c r="AI1361" s="9"/>
      <c r="AJ1361" s="9"/>
      <c r="AK1361" s="9"/>
      <c r="AL1361" s="9"/>
      <c r="AM1361" s="9"/>
      <c r="AN1361" s="9"/>
      <c r="AO1361" s="9"/>
      <c r="AP1361" s="9"/>
      <c r="AQ1361" s="9"/>
      <c r="AR1361" s="9"/>
      <c r="AS1361" s="9"/>
      <c r="AT1361" s="9"/>
      <c r="AU1361" s="9"/>
      <c r="AV1361" s="9"/>
      <c r="AW1361" s="9"/>
      <c r="AX1361" s="9"/>
      <c r="AY1361" s="9"/>
      <c r="AZ1361" s="9"/>
      <c r="BA1361" s="9"/>
      <c r="BB1361" s="9"/>
      <c r="BC1361" s="9"/>
      <c r="BD1361" s="9"/>
      <c r="BE1361" s="9"/>
      <c r="BF1361" s="9"/>
      <c r="BG1361" s="9"/>
      <c r="BH1361" s="9"/>
      <c r="BI1361" s="9"/>
      <c r="BJ1361" s="9"/>
      <c r="BK1361" s="9"/>
      <c r="BL1361" s="9"/>
      <c r="BM1361" s="9"/>
      <c r="BN1361" s="9"/>
      <c r="BO1361" s="9"/>
      <c r="BP1361" s="9"/>
      <c r="BQ1361" s="9"/>
      <c r="BR1361" s="9"/>
      <c r="BS1361" s="9"/>
      <c r="BT1361" s="9"/>
      <c r="BU1361" s="9"/>
      <c r="BV1361" s="9"/>
      <c r="BW1361" s="9"/>
      <c r="BX1361" s="9"/>
      <c r="BY1361" s="9"/>
      <c r="BZ1361" s="9"/>
    </row>
    <row r="1362" spans="1:78">
      <c r="A1362" s="50">
        <f t="shared" si="87"/>
        <v>1351</v>
      </c>
      <c r="C1362" s="11" t="str">
        <f>IFERROR(INDEX('     2022    '!D:D,MATCH('Order Summary'!$A1362,'     2022    '!$AN:$AN,0)),"")</f>
        <v/>
      </c>
      <c r="D1362" s="11" t="str">
        <f>IFERROR(INDEX('     2022    '!C:C,MATCH('Order Summary'!$A1362,'     2022    '!$AN:$AN,0)),"")</f>
        <v/>
      </c>
      <c r="E1362" s="11" t="str">
        <f>IFERROR(INDEX('     2022    '!E:E,MATCH('Order Summary'!$A1362,'     2022    '!$AN:$AN,0)),"")</f>
        <v/>
      </c>
      <c r="F1362" s="96">
        <f>IFERROR(INDEX('     2022    '!AY:AY,MATCH($A1362,'     2022    '!$AN:$AN,0)),0)</f>
        <v>0</v>
      </c>
      <c r="G1362" s="180" t="str">
        <f>IFERROR(IF($O$3&gt;68,INDEX('     2022    '!I:I,MATCH($A1362,'     2022    '!$AN:$AN,0))*(1-'     2022    '!$BA$1),INDEX('     2022    '!I:I,MATCH($A1362,'     2022    '!$AN:$AN,0))),"")</f>
        <v/>
      </c>
      <c r="H1362" s="96">
        <f>IFERROR(INDEX('     2022    '!AZ:AZ,MATCH($A1362,'     2022    '!$AN:$AN,0)),0)</f>
        <v>0</v>
      </c>
      <c r="I1362" s="180" t="str">
        <f>IFERROR(IF($O$3&gt;68,INDEX('     2022    '!M:M,MATCH($A1362,'     2022    '!$AN:$AN,0))*(1-'     2022    '!$BA$1),INDEX('     2022    '!M:M,MATCH($A1362,'     2022    '!$AN:$AN,0))),"")</f>
        <v/>
      </c>
      <c r="J1362" s="181">
        <f t="shared" si="85"/>
        <v>0</v>
      </c>
      <c r="K1362" s="182" t="str">
        <f t="shared" si="86"/>
        <v/>
      </c>
      <c r="L1362" s="53"/>
      <c r="M1362" s="52" t="str">
        <f>IFERROR(INDEX('     2022    '!R:R,MATCH('Order Summary'!$A1362,'     2022    '!$AN:$AN,0)),"")</f>
        <v/>
      </c>
      <c r="N1362" s="52" t="str">
        <f>IFERROR(INDEX('     2022    '!V:V,MATCH('Order Summary'!$A1362,'     2022    '!$AN:$AN,0)),"")</f>
        <v/>
      </c>
      <c r="O1362" s="52" t="str">
        <f>IFERROR(INDEX('     2022    '!S:S,MATCH('Order Summary'!$A1362,'     2022    '!$AN:$AN,0)),"")</f>
        <v/>
      </c>
      <c r="P1362" s="96" t="str">
        <f t="shared" si="84"/>
        <v/>
      </c>
      <c r="R1362" s="9"/>
      <c r="S1362" s="9"/>
      <c r="T1362" s="9"/>
      <c r="U1362" s="9"/>
      <c r="V1362" s="9"/>
      <c r="W1362" s="9"/>
      <c r="X1362" s="9"/>
      <c r="Y1362" s="9"/>
      <c r="Z1362" s="9"/>
      <c r="AA1362" s="9"/>
      <c r="AB1362" s="9"/>
      <c r="AC1362" s="9"/>
      <c r="AD1362" s="9"/>
      <c r="AE1362" s="9"/>
      <c r="AF1362" s="9"/>
      <c r="AG1362" s="9"/>
      <c r="AH1362" s="9"/>
      <c r="AI1362" s="9"/>
      <c r="AJ1362" s="9"/>
      <c r="AK1362" s="9"/>
      <c r="AL1362" s="9"/>
      <c r="AM1362" s="9"/>
      <c r="AN1362" s="9"/>
      <c r="AO1362" s="9"/>
      <c r="AP1362" s="9"/>
      <c r="AQ1362" s="9"/>
      <c r="AR1362" s="9"/>
      <c r="AS1362" s="9"/>
      <c r="AT1362" s="9"/>
      <c r="AU1362" s="9"/>
      <c r="AV1362" s="9"/>
      <c r="AW1362" s="9"/>
      <c r="AX1362" s="9"/>
      <c r="AY1362" s="9"/>
      <c r="AZ1362" s="9"/>
      <c r="BA1362" s="9"/>
      <c r="BB1362" s="9"/>
      <c r="BC1362" s="9"/>
      <c r="BD1362" s="9"/>
      <c r="BE1362" s="9"/>
      <c r="BF1362" s="9"/>
      <c r="BG1362" s="9"/>
      <c r="BH1362" s="9"/>
      <c r="BI1362" s="9"/>
      <c r="BJ1362" s="9"/>
      <c r="BK1362" s="9"/>
      <c r="BL1362" s="9"/>
      <c r="BM1362" s="9"/>
      <c r="BN1362" s="9"/>
      <c r="BO1362" s="9"/>
      <c r="BP1362" s="9"/>
      <c r="BQ1362" s="9"/>
      <c r="BR1362" s="9"/>
      <c r="BS1362" s="9"/>
      <c r="BT1362" s="9"/>
      <c r="BU1362" s="9"/>
      <c r="BV1362" s="9"/>
      <c r="BW1362" s="9"/>
      <c r="BX1362" s="9"/>
      <c r="BY1362" s="9"/>
      <c r="BZ1362" s="9"/>
    </row>
    <row r="1363" spans="1:78">
      <c r="A1363" s="50">
        <f t="shared" si="87"/>
        <v>1352</v>
      </c>
      <c r="C1363" s="11" t="str">
        <f>IFERROR(INDEX('     2022    '!D:D,MATCH('Order Summary'!$A1363,'     2022    '!$AN:$AN,0)),"")</f>
        <v/>
      </c>
      <c r="D1363" s="11" t="str">
        <f>IFERROR(INDEX('     2022    '!C:C,MATCH('Order Summary'!$A1363,'     2022    '!$AN:$AN,0)),"")</f>
        <v/>
      </c>
      <c r="E1363" s="11" t="str">
        <f>IFERROR(INDEX('     2022    '!E:E,MATCH('Order Summary'!$A1363,'     2022    '!$AN:$AN,0)),"")</f>
        <v/>
      </c>
      <c r="F1363" s="96">
        <f>IFERROR(INDEX('     2022    '!AY:AY,MATCH($A1363,'     2022    '!$AN:$AN,0)),0)</f>
        <v>0</v>
      </c>
      <c r="G1363" s="180" t="str">
        <f>IFERROR(IF($O$3&gt;68,INDEX('     2022    '!I:I,MATCH($A1363,'     2022    '!$AN:$AN,0))*(1-'     2022    '!$BA$1),INDEX('     2022    '!I:I,MATCH($A1363,'     2022    '!$AN:$AN,0))),"")</f>
        <v/>
      </c>
      <c r="H1363" s="96">
        <f>IFERROR(INDEX('     2022    '!AZ:AZ,MATCH($A1363,'     2022    '!$AN:$AN,0)),0)</f>
        <v>0</v>
      </c>
      <c r="I1363" s="180" t="str">
        <f>IFERROR(IF($O$3&gt;68,INDEX('     2022    '!M:M,MATCH($A1363,'     2022    '!$AN:$AN,0))*(1-'     2022    '!$BA$1),INDEX('     2022    '!M:M,MATCH($A1363,'     2022    '!$AN:$AN,0))),"")</f>
        <v/>
      </c>
      <c r="J1363" s="181">
        <f t="shared" si="85"/>
        <v>0</v>
      </c>
      <c r="K1363" s="182" t="str">
        <f t="shared" si="86"/>
        <v/>
      </c>
      <c r="L1363" s="53"/>
      <c r="M1363" s="52" t="str">
        <f>IFERROR(INDEX('     2022    '!R:R,MATCH('Order Summary'!$A1363,'     2022    '!$AN:$AN,0)),"")</f>
        <v/>
      </c>
      <c r="N1363" s="52" t="str">
        <f>IFERROR(INDEX('     2022    '!V:V,MATCH('Order Summary'!$A1363,'     2022    '!$AN:$AN,0)),"")</f>
        <v/>
      </c>
      <c r="O1363" s="52" t="str">
        <f>IFERROR(INDEX('     2022    '!S:S,MATCH('Order Summary'!$A1363,'     2022    '!$AN:$AN,0)),"")</f>
        <v/>
      </c>
      <c r="P1363" s="96" t="str">
        <f t="shared" si="84"/>
        <v/>
      </c>
      <c r="R1363" s="9"/>
      <c r="S1363" s="9"/>
      <c r="T1363" s="9"/>
      <c r="U1363" s="9"/>
      <c r="V1363" s="9"/>
      <c r="W1363" s="9"/>
      <c r="X1363" s="9"/>
      <c r="Y1363" s="9"/>
      <c r="Z1363" s="9"/>
      <c r="AA1363" s="9"/>
      <c r="AB1363" s="9"/>
      <c r="AC1363" s="9"/>
      <c r="AD1363" s="9"/>
      <c r="AE1363" s="9"/>
      <c r="AF1363" s="9"/>
      <c r="AG1363" s="9"/>
      <c r="AH1363" s="9"/>
      <c r="AI1363" s="9"/>
      <c r="AJ1363" s="9"/>
      <c r="AK1363" s="9"/>
      <c r="AL1363" s="9"/>
      <c r="AM1363" s="9"/>
      <c r="AN1363" s="9"/>
      <c r="AO1363" s="9"/>
      <c r="AP1363" s="9"/>
      <c r="AQ1363" s="9"/>
      <c r="AR1363" s="9"/>
      <c r="AS1363" s="9"/>
      <c r="AT1363" s="9"/>
      <c r="AU1363" s="9"/>
      <c r="AV1363" s="9"/>
      <c r="AW1363" s="9"/>
      <c r="AX1363" s="9"/>
      <c r="AY1363" s="9"/>
      <c r="AZ1363" s="9"/>
      <c r="BA1363" s="9"/>
      <c r="BB1363" s="9"/>
      <c r="BC1363" s="9"/>
      <c r="BD1363" s="9"/>
      <c r="BE1363" s="9"/>
      <c r="BF1363" s="9"/>
      <c r="BG1363" s="9"/>
      <c r="BH1363" s="9"/>
      <c r="BI1363" s="9"/>
      <c r="BJ1363" s="9"/>
      <c r="BK1363" s="9"/>
      <c r="BL1363" s="9"/>
      <c r="BM1363" s="9"/>
      <c r="BN1363" s="9"/>
      <c r="BO1363" s="9"/>
      <c r="BP1363" s="9"/>
      <c r="BQ1363" s="9"/>
      <c r="BR1363" s="9"/>
      <c r="BS1363" s="9"/>
      <c r="BT1363" s="9"/>
      <c r="BU1363" s="9"/>
      <c r="BV1363" s="9"/>
      <c r="BW1363" s="9"/>
      <c r="BX1363" s="9"/>
      <c r="BY1363" s="9"/>
      <c r="BZ1363" s="9"/>
    </row>
    <row r="1364" spans="1:78">
      <c r="A1364" s="50">
        <f t="shared" si="87"/>
        <v>1353</v>
      </c>
      <c r="C1364" s="11" t="str">
        <f>IFERROR(INDEX('     2022    '!D:D,MATCH('Order Summary'!$A1364,'     2022    '!$AN:$AN,0)),"")</f>
        <v/>
      </c>
      <c r="D1364" s="11" t="str">
        <f>IFERROR(INDEX('     2022    '!C:C,MATCH('Order Summary'!$A1364,'     2022    '!$AN:$AN,0)),"")</f>
        <v/>
      </c>
      <c r="E1364" s="11" t="str">
        <f>IFERROR(INDEX('     2022    '!E:E,MATCH('Order Summary'!$A1364,'     2022    '!$AN:$AN,0)),"")</f>
        <v/>
      </c>
      <c r="F1364" s="96">
        <f>IFERROR(INDEX('     2022    '!AY:AY,MATCH($A1364,'     2022    '!$AN:$AN,0)),0)</f>
        <v>0</v>
      </c>
      <c r="G1364" s="180" t="str">
        <f>IFERROR(IF($O$3&gt;68,INDEX('     2022    '!I:I,MATCH($A1364,'     2022    '!$AN:$AN,0))*(1-'     2022    '!$BA$1),INDEX('     2022    '!I:I,MATCH($A1364,'     2022    '!$AN:$AN,0))),"")</f>
        <v/>
      </c>
      <c r="H1364" s="96">
        <f>IFERROR(INDEX('     2022    '!AZ:AZ,MATCH($A1364,'     2022    '!$AN:$AN,0)),0)</f>
        <v>0</v>
      </c>
      <c r="I1364" s="180" t="str">
        <f>IFERROR(IF($O$3&gt;68,INDEX('     2022    '!M:M,MATCH($A1364,'     2022    '!$AN:$AN,0))*(1-'     2022    '!$BA$1),INDEX('     2022    '!M:M,MATCH($A1364,'     2022    '!$AN:$AN,0))),"")</f>
        <v/>
      </c>
      <c r="J1364" s="181">
        <f t="shared" si="85"/>
        <v>0</v>
      </c>
      <c r="K1364" s="182" t="str">
        <f t="shared" si="86"/>
        <v/>
      </c>
      <c r="L1364" s="53"/>
      <c r="M1364" s="52" t="str">
        <f>IFERROR(INDEX('     2022    '!R:R,MATCH('Order Summary'!$A1364,'     2022    '!$AN:$AN,0)),"")</f>
        <v/>
      </c>
      <c r="N1364" s="52" t="str">
        <f>IFERROR(INDEX('     2022    '!V:V,MATCH('Order Summary'!$A1364,'     2022    '!$AN:$AN,0)),"")</f>
        <v/>
      </c>
      <c r="O1364" s="52" t="str">
        <f>IFERROR(INDEX('     2022    '!S:S,MATCH('Order Summary'!$A1364,'     2022    '!$AN:$AN,0)),"")</f>
        <v/>
      </c>
      <c r="P1364" s="96" t="str">
        <f t="shared" si="84"/>
        <v/>
      </c>
      <c r="R1364" s="9"/>
      <c r="S1364" s="9"/>
      <c r="T1364" s="9"/>
      <c r="U1364" s="9"/>
      <c r="V1364" s="9"/>
      <c r="W1364" s="9"/>
      <c r="X1364" s="9"/>
      <c r="Y1364" s="9"/>
      <c r="Z1364" s="9"/>
      <c r="AA1364" s="9"/>
      <c r="AB1364" s="9"/>
      <c r="AC1364" s="9"/>
      <c r="AD1364" s="9"/>
      <c r="AE1364" s="9"/>
      <c r="AF1364" s="9"/>
      <c r="AG1364" s="9"/>
      <c r="AH1364" s="9"/>
      <c r="AI1364" s="9"/>
      <c r="AJ1364" s="9"/>
      <c r="AK1364" s="9"/>
      <c r="AL1364" s="9"/>
      <c r="AM1364" s="9"/>
      <c r="AN1364" s="9"/>
      <c r="AO1364" s="9"/>
      <c r="AP1364" s="9"/>
      <c r="AQ1364" s="9"/>
      <c r="AR1364" s="9"/>
      <c r="AS1364" s="9"/>
      <c r="AT1364" s="9"/>
      <c r="AU1364" s="9"/>
      <c r="AV1364" s="9"/>
      <c r="AW1364" s="9"/>
      <c r="AX1364" s="9"/>
      <c r="AY1364" s="9"/>
      <c r="AZ1364" s="9"/>
      <c r="BA1364" s="9"/>
      <c r="BB1364" s="9"/>
      <c r="BC1364" s="9"/>
      <c r="BD1364" s="9"/>
      <c r="BE1364" s="9"/>
      <c r="BF1364" s="9"/>
      <c r="BG1364" s="9"/>
      <c r="BH1364" s="9"/>
      <c r="BI1364" s="9"/>
      <c r="BJ1364" s="9"/>
      <c r="BK1364" s="9"/>
      <c r="BL1364" s="9"/>
      <c r="BM1364" s="9"/>
      <c r="BN1364" s="9"/>
      <c r="BO1364" s="9"/>
      <c r="BP1364" s="9"/>
      <c r="BQ1364" s="9"/>
      <c r="BR1364" s="9"/>
      <c r="BS1364" s="9"/>
      <c r="BT1364" s="9"/>
      <c r="BU1364" s="9"/>
      <c r="BV1364" s="9"/>
      <c r="BW1364" s="9"/>
      <c r="BX1364" s="9"/>
      <c r="BY1364" s="9"/>
      <c r="BZ1364" s="9"/>
    </row>
    <row r="1365" spans="1:78">
      <c r="A1365" s="50">
        <f t="shared" si="87"/>
        <v>1354</v>
      </c>
      <c r="C1365" s="11" t="str">
        <f>IFERROR(INDEX('     2022    '!D:D,MATCH('Order Summary'!$A1365,'     2022    '!$AN:$AN,0)),"")</f>
        <v/>
      </c>
      <c r="D1365" s="11" t="str">
        <f>IFERROR(INDEX('     2022    '!C:C,MATCH('Order Summary'!$A1365,'     2022    '!$AN:$AN,0)),"")</f>
        <v/>
      </c>
      <c r="E1365" s="11" t="str">
        <f>IFERROR(INDEX('     2022    '!E:E,MATCH('Order Summary'!$A1365,'     2022    '!$AN:$AN,0)),"")</f>
        <v/>
      </c>
      <c r="F1365" s="96">
        <f>IFERROR(INDEX('     2022    '!AY:AY,MATCH($A1365,'     2022    '!$AN:$AN,0)),0)</f>
        <v>0</v>
      </c>
      <c r="G1365" s="180" t="str">
        <f>IFERROR(IF($O$3&gt;68,INDEX('     2022    '!I:I,MATCH($A1365,'     2022    '!$AN:$AN,0))*(1-'     2022    '!$BA$1),INDEX('     2022    '!I:I,MATCH($A1365,'     2022    '!$AN:$AN,0))),"")</f>
        <v/>
      </c>
      <c r="H1365" s="96">
        <f>IFERROR(INDEX('     2022    '!AZ:AZ,MATCH($A1365,'     2022    '!$AN:$AN,0)),0)</f>
        <v>0</v>
      </c>
      <c r="I1365" s="180" t="str">
        <f>IFERROR(IF($O$3&gt;68,INDEX('     2022    '!M:M,MATCH($A1365,'     2022    '!$AN:$AN,0))*(1-'     2022    '!$BA$1),INDEX('     2022    '!M:M,MATCH($A1365,'     2022    '!$AN:$AN,0))),"")</f>
        <v/>
      </c>
      <c r="J1365" s="181">
        <f t="shared" si="85"/>
        <v>0</v>
      </c>
      <c r="K1365" s="182" t="str">
        <f t="shared" si="86"/>
        <v/>
      </c>
      <c r="L1365" s="53"/>
      <c r="M1365" s="52" t="str">
        <f>IFERROR(INDEX('     2022    '!R:R,MATCH('Order Summary'!$A1365,'     2022    '!$AN:$AN,0)),"")</f>
        <v/>
      </c>
      <c r="N1365" s="52" t="str">
        <f>IFERROR(INDEX('     2022    '!V:V,MATCH('Order Summary'!$A1365,'     2022    '!$AN:$AN,0)),"")</f>
        <v/>
      </c>
      <c r="O1365" s="52" t="str">
        <f>IFERROR(INDEX('     2022    '!S:S,MATCH('Order Summary'!$A1365,'     2022    '!$AN:$AN,0)),"")</f>
        <v/>
      </c>
      <c r="P1365" s="96" t="str">
        <f t="shared" si="84"/>
        <v/>
      </c>
      <c r="R1365" s="9"/>
      <c r="S1365" s="9"/>
      <c r="T1365" s="9"/>
      <c r="U1365" s="9"/>
      <c r="V1365" s="9"/>
      <c r="W1365" s="9"/>
      <c r="X1365" s="9"/>
      <c r="Y1365" s="9"/>
      <c r="Z1365" s="9"/>
      <c r="AA1365" s="9"/>
      <c r="AB1365" s="9"/>
      <c r="AC1365" s="9"/>
      <c r="AD1365" s="9"/>
      <c r="AE1365" s="9"/>
      <c r="AF1365" s="9"/>
      <c r="AG1365" s="9"/>
      <c r="AH1365" s="9"/>
      <c r="AI1365" s="9"/>
      <c r="AJ1365" s="9"/>
      <c r="AK1365" s="9"/>
      <c r="AL1365" s="9"/>
      <c r="AM1365" s="9"/>
      <c r="AN1365" s="9"/>
      <c r="AO1365" s="9"/>
      <c r="AP1365" s="9"/>
      <c r="AQ1365" s="9"/>
      <c r="AR1365" s="9"/>
      <c r="AS1365" s="9"/>
      <c r="AT1365" s="9"/>
      <c r="AU1365" s="9"/>
      <c r="AV1365" s="9"/>
      <c r="AW1365" s="9"/>
      <c r="AX1365" s="9"/>
      <c r="AY1365" s="9"/>
      <c r="AZ1365" s="9"/>
      <c r="BA1365" s="9"/>
      <c r="BB1365" s="9"/>
      <c r="BC1365" s="9"/>
      <c r="BD1365" s="9"/>
      <c r="BE1365" s="9"/>
      <c r="BF1365" s="9"/>
      <c r="BG1365" s="9"/>
      <c r="BH1365" s="9"/>
      <c r="BI1365" s="9"/>
      <c r="BJ1365" s="9"/>
      <c r="BK1365" s="9"/>
      <c r="BL1365" s="9"/>
      <c r="BM1365" s="9"/>
      <c r="BN1365" s="9"/>
      <c r="BO1365" s="9"/>
      <c r="BP1365" s="9"/>
      <c r="BQ1365" s="9"/>
      <c r="BR1365" s="9"/>
      <c r="BS1365" s="9"/>
      <c r="BT1365" s="9"/>
      <c r="BU1365" s="9"/>
      <c r="BV1365" s="9"/>
      <c r="BW1365" s="9"/>
      <c r="BX1365" s="9"/>
      <c r="BY1365" s="9"/>
      <c r="BZ1365" s="9"/>
    </row>
    <row r="1366" spans="1:78">
      <c r="A1366" s="50">
        <f t="shared" si="87"/>
        <v>1355</v>
      </c>
      <c r="C1366" s="11" t="str">
        <f>IFERROR(INDEX('     2022    '!D:D,MATCH('Order Summary'!$A1366,'     2022    '!$AN:$AN,0)),"")</f>
        <v/>
      </c>
      <c r="D1366" s="11" t="str">
        <f>IFERROR(INDEX('     2022    '!C:C,MATCH('Order Summary'!$A1366,'     2022    '!$AN:$AN,0)),"")</f>
        <v/>
      </c>
      <c r="E1366" s="11" t="str">
        <f>IFERROR(INDEX('     2022    '!E:E,MATCH('Order Summary'!$A1366,'     2022    '!$AN:$AN,0)),"")</f>
        <v/>
      </c>
      <c r="F1366" s="96">
        <f>IFERROR(INDEX('     2022    '!AY:AY,MATCH($A1366,'     2022    '!$AN:$AN,0)),0)</f>
        <v>0</v>
      </c>
      <c r="G1366" s="180" t="str">
        <f>IFERROR(IF($O$3&gt;68,INDEX('     2022    '!I:I,MATCH($A1366,'     2022    '!$AN:$AN,0))*(1-'     2022    '!$BA$1),INDEX('     2022    '!I:I,MATCH($A1366,'     2022    '!$AN:$AN,0))),"")</f>
        <v/>
      </c>
      <c r="H1366" s="96">
        <f>IFERROR(INDEX('     2022    '!AZ:AZ,MATCH($A1366,'     2022    '!$AN:$AN,0)),0)</f>
        <v>0</v>
      </c>
      <c r="I1366" s="180" t="str">
        <f>IFERROR(IF($O$3&gt;68,INDEX('     2022    '!M:M,MATCH($A1366,'     2022    '!$AN:$AN,0))*(1-'     2022    '!$BA$1),INDEX('     2022    '!M:M,MATCH($A1366,'     2022    '!$AN:$AN,0))),"")</f>
        <v/>
      </c>
      <c r="J1366" s="181">
        <f t="shared" si="85"/>
        <v>0</v>
      </c>
      <c r="K1366" s="182" t="str">
        <f t="shared" si="86"/>
        <v/>
      </c>
      <c r="L1366" s="53"/>
      <c r="M1366" s="52" t="str">
        <f>IFERROR(INDEX('     2022    '!R:R,MATCH('Order Summary'!$A1366,'     2022    '!$AN:$AN,0)),"")</f>
        <v/>
      </c>
      <c r="N1366" s="52" t="str">
        <f>IFERROR(INDEX('     2022    '!V:V,MATCH('Order Summary'!$A1366,'     2022    '!$AN:$AN,0)),"")</f>
        <v/>
      </c>
      <c r="O1366" s="52" t="str">
        <f>IFERROR(INDEX('     2022    '!S:S,MATCH('Order Summary'!$A1366,'     2022    '!$AN:$AN,0)),"")</f>
        <v/>
      </c>
      <c r="P1366" s="96" t="str">
        <f t="shared" si="84"/>
        <v/>
      </c>
      <c r="R1366" s="9"/>
      <c r="S1366" s="9"/>
      <c r="T1366" s="9"/>
      <c r="U1366" s="9"/>
      <c r="V1366" s="9"/>
      <c r="W1366" s="9"/>
      <c r="X1366" s="9"/>
      <c r="Y1366" s="9"/>
      <c r="Z1366" s="9"/>
      <c r="AA1366" s="9"/>
      <c r="AB1366" s="9"/>
      <c r="AC1366" s="9"/>
      <c r="AD1366" s="9"/>
      <c r="AE1366" s="9"/>
      <c r="AF1366" s="9"/>
      <c r="AG1366" s="9"/>
      <c r="AH1366" s="9"/>
      <c r="AI1366" s="9"/>
      <c r="AJ1366" s="9"/>
      <c r="AK1366" s="9"/>
      <c r="AL1366" s="9"/>
      <c r="AM1366" s="9"/>
      <c r="AN1366" s="9"/>
      <c r="AO1366" s="9"/>
      <c r="AP1366" s="9"/>
      <c r="AQ1366" s="9"/>
      <c r="AR1366" s="9"/>
      <c r="AS1366" s="9"/>
      <c r="AT1366" s="9"/>
      <c r="AU1366" s="9"/>
      <c r="AV1366" s="9"/>
      <c r="AW1366" s="9"/>
      <c r="AX1366" s="9"/>
      <c r="AY1366" s="9"/>
      <c r="AZ1366" s="9"/>
      <c r="BA1366" s="9"/>
      <c r="BB1366" s="9"/>
      <c r="BC1366" s="9"/>
      <c r="BD1366" s="9"/>
      <c r="BE1366" s="9"/>
      <c r="BF1366" s="9"/>
      <c r="BG1366" s="9"/>
      <c r="BH1366" s="9"/>
      <c r="BI1366" s="9"/>
      <c r="BJ1366" s="9"/>
      <c r="BK1366" s="9"/>
      <c r="BL1366" s="9"/>
      <c r="BM1366" s="9"/>
      <c r="BN1366" s="9"/>
      <c r="BO1366" s="9"/>
      <c r="BP1366" s="9"/>
      <c r="BQ1366" s="9"/>
      <c r="BR1366" s="9"/>
      <c r="BS1366" s="9"/>
      <c r="BT1366" s="9"/>
      <c r="BU1366" s="9"/>
      <c r="BV1366" s="9"/>
      <c r="BW1366" s="9"/>
      <c r="BX1366" s="9"/>
      <c r="BY1366" s="9"/>
      <c r="BZ1366" s="9"/>
    </row>
    <row r="1367" spans="1:78">
      <c r="A1367" s="50">
        <f t="shared" si="87"/>
        <v>1356</v>
      </c>
      <c r="C1367" s="11" t="str">
        <f>IFERROR(INDEX('     2022    '!D:D,MATCH('Order Summary'!$A1367,'     2022    '!$AN:$AN,0)),"")</f>
        <v/>
      </c>
      <c r="D1367" s="11" t="str">
        <f>IFERROR(INDEX('     2022    '!C:C,MATCH('Order Summary'!$A1367,'     2022    '!$AN:$AN,0)),"")</f>
        <v/>
      </c>
      <c r="E1367" s="11" t="str">
        <f>IFERROR(INDEX('     2022    '!E:E,MATCH('Order Summary'!$A1367,'     2022    '!$AN:$AN,0)),"")</f>
        <v/>
      </c>
      <c r="F1367" s="96">
        <f>IFERROR(INDEX('     2022    '!AY:AY,MATCH($A1367,'     2022    '!$AN:$AN,0)),0)</f>
        <v>0</v>
      </c>
      <c r="G1367" s="180" t="str">
        <f>IFERROR(IF($O$3&gt;68,INDEX('     2022    '!I:I,MATCH($A1367,'     2022    '!$AN:$AN,0))*(1-'     2022    '!$BA$1),INDEX('     2022    '!I:I,MATCH($A1367,'     2022    '!$AN:$AN,0))),"")</f>
        <v/>
      </c>
      <c r="H1367" s="96">
        <f>IFERROR(INDEX('     2022    '!AZ:AZ,MATCH($A1367,'     2022    '!$AN:$AN,0)),0)</f>
        <v>0</v>
      </c>
      <c r="I1367" s="180" t="str">
        <f>IFERROR(IF($O$3&gt;68,INDEX('     2022    '!M:M,MATCH($A1367,'     2022    '!$AN:$AN,0))*(1-'     2022    '!$BA$1),INDEX('     2022    '!M:M,MATCH($A1367,'     2022    '!$AN:$AN,0))),"")</f>
        <v/>
      </c>
      <c r="J1367" s="181">
        <f t="shared" si="85"/>
        <v>0</v>
      </c>
      <c r="K1367" s="182" t="str">
        <f t="shared" si="86"/>
        <v/>
      </c>
      <c r="L1367" s="53"/>
      <c r="M1367" s="52" t="str">
        <f>IFERROR(INDEX('     2022    '!R:R,MATCH('Order Summary'!$A1367,'     2022    '!$AN:$AN,0)),"")</f>
        <v/>
      </c>
      <c r="N1367" s="52" t="str">
        <f>IFERROR(INDEX('     2022    '!V:V,MATCH('Order Summary'!$A1367,'     2022    '!$AN:$AN,0)),"")</f>
        <v/>
      </c>
      <c r="O1367" s="52" t="str">
        <f>IFERROR(INDEX('     2022    '!S:S,MATCH('Order Summary'!$A1367,'     2022    '!$AN:$AN,0)),"")</f>
        <v/>
      </c>
      <c r="P1367" s="96" t="str">
        <f t="shared" si="84"/>
        <v/>
      </c>
      <c r="R1367" s="9"/>
      <c r="S1367" s="9"/>
      <c r="T1367" s="9"/>
      <c r="U1367" s="9"/>
      <c r="V1367" s="9"/>
      <c r="W1367" s="9"/>
      <c r="X1367" s="9"/>
      <c r="Y1367" s="9"/>
      <c r="Z1367" s="9"/>
      <c r="AA1367" s="9"/>
      <c r="AB1367" s="9"/>
      <c r="AC1367" s="9"/>
      <c r="AD1367" s="9"/>
      <c r="AE1367" s="9"/>
      <c r="AF1367" s="9"/>
      <c r="AG1367" s="9"/>
      <c r="AH1367" s="9"/>
      <c r="AI1367" s="9"/>
      <c r="AJ1367" s="9"/>
      <c r="AK1367" s="9"/>
      <c r="AL1367" s="9"/>
      <c r="AM1367" s="9"/>
      <c r="AN1367" s="9"/>
      <c r="AO1367" s="9"/>
      <c r="AP1367" s="9"/>
      <c r="AQ1367" s="9"/>
      <c r="AR1367" s="9"/>
      <c r="AS1367" s="9"/>
      <c r="AT1367" s="9"/>
      <c r="AU1367" s="9"/>
      <c r="AV1367" s="9"/>
      <c r="AW1367" s="9"/>
      <c r="AX1367" s="9"/>
      <c r="AY1367" s="9"/>
      <c r="AZ1367" s="9"/>
      <c r="BA1367" s="9"/>
      <c r="BB1367" s="9"/>
      <c r="BC1367" s="9"/>
      <c r="BD1367" s="9"/>
      <c r="BE1367" s="9"/>
      <c r="BF1367" s="9"/>
      <c r="BG1367" s="9"/>
      <c r="BH1367" s="9"/>
      <c r="BI1367" s="9"/>
      <c r="BJ1367" s="9"/>
      <c r="BK1367" s="9"/>
      <c r="BL1367" s="9"/>
      <c r="BM1367" s="9"/>
      <c r="BN1367" s="9"/>
      <c r="BO1367" s="9"/>
      <c r="BP1367" s="9"/>
      <c r="BQ1367" s="9"/>
      <c r="BR1367" s="9"/>
      <c r="BS1367" s="9"/>
      <c r="BT1367" s="9"/>
      <c r="BU1367" s="9"/>
      <c r="BV1367" s="9"/>
      <c r="BW1367" s="9"/>
      <c r="BX1367" s="9"/>
      <c r="BY1367" s="9"/>
      <c r="BZ1367" s="9"/>
    </row>
    <row r="1368" spans="1:78">
      <c r="A1368" s="50">
        <f t="shared" si="87"/>
        <v>1357</v>
      </c>
      <c r="C1368" s="11" t="str">
        <f>IFERROR(INDEX('     2022    '!D:D,MATCH('Order Summary'!$A1368,'     2022    '!$AN:$AN,0)),"")</f>
        <v/>
      </c>
      <c r="D1368" s="11" t="str">
        <f>IFERROR(INDEX('     2022    '!C:C,MATCH('Order Summary'!$A1368,'     2022    '!$AN:$AN,0)),"")</f>
        <v/>
      </c>
      <c r="E1368" s="11" t="str">
        <f>IFERROR(INDEX('     2022    '!E:E,MATCH('Order Summary'!$A1368,'     2022    '!$AN:$AN,0)),"")</f>
        <v/>
      </c>
      <c r="F1368" s="96">
        <f>IFERROR(INDEX('     2022    '!AY:AY,MATCH($A1368,'     2022    '!$AN:$AN,0)),0)</f>
        <v>0</v>
      </c>
      <c r="G1368" s="180" t="str">
        <f>IFERROR(IF($O$3&gt;68,INDEX('     2022    '!I:I,MATCH($A1368,'     2022    '!$AN:$AN,0))*(1-'     2022    '!$BA$1),INDEX('     2022    '!I:I,MATCH($A1368,'     2022    '!$AN:$AN,0))),"")</f>
        <v/>
      </c>
      <c r="H1368" s="96">
        <f>IFERROR(INDEX('     2022    '!AZ:AZ,MATCH($A1368,'     2022    '!$AN:$AN,0)),0)</f>
        <v>0</v>
      </c>
      <c r="I1368" s="180" t="str">
        <f>IFERROR(IF($O$3&gt;68,INDEX('     2022    '!M:M,MATCH($A1368,'     2022    '!$AN:$AN,0))*(1-'     2022    '!$BA$1),INDEX('     2022    '!M:M,MATCH($A1368,'     2022    '!$AN:$AN,0))),"")</f>
        <v/>
      </c>
      <c r="J1368" s="181">
        <f t="shared" si="85"/>
        <v>0</v>
      </c>
      <c r="K1368" s="182" t="str">
        <f t="shared" si="86"/>
        <v/>
      </c>
      <c r="L1368" s="53"/>
      <c r="M1368" s="52" t="str">
        <f>IFERROR(INDEX('     2022    '!R:R,MATCH('Order Summary'!$A1368,'     2022    '!$AN:$AN,0)),"")</f>
        <v/>
      </c>
      <c r="N1368" s="52" t="str">
        <f>IFERROR(INDEX('     2022    '!V:V,MATCH('Order Summary'!$A1368,'     2022    '!$AN:$AN,0)),"")</f>
        <v/>
      </c>
      <c r="O1368" s="52" t="str">
        <f>IFERROR(INDEX('     2022    '!S:S,MATCH('Order Summary'!$A1368,'     2022    '!$AN:$AN,0)),"")</f>
        <v/>
      </c>
      <c r="P1368" s="96" t="str">
        <f t="shared" si="84"/>
        <v/>
      </c>
      <c r="R1368" s="9"/>
      <c r="S1368" s="9"/>
      <c r="T1368" s="9"/>
      <c r="U1368" s="9"/>
      <c r="V1368" s="9"/>
      <c r="W1368" s="9"/>
      <c r="X1368" s="9"/>
      <c r="Y1368" s="9"/>
      <c r="Z1368" s="9"/>
      <c r="AA1368" s="9"/>
      <c r="AB1368" s="9"/>
      <c r="AC1368" s="9"/>
      <c r="AD1368" s="9"/>
      <c r="AE1368" s="9"/>
      <c r="AF1368" s="9"/>
      <c r="AG1368" s="9"/>
      <c r="AH1368" s="9"/>
      <c r="AI1368" s="9"/>
      <c r="AJ1368" s="9"/>
      <c r="AK1368" s="9"/>
      <c r="AL1368" s="9"/>
      <c r="AM1368" s="9"/>
      <c r="AN1368" s="9"/>
      <c r="AO1368" s="9"/>
      <c r="AP1368" s="9"/>
      <c r="AQ1368" s="9"/>
      <c r="AR1368" s="9"/>
      <c r="AS1368" s="9"/>
      <c r="AT1368" s="9"/>
      <c r="AU1368" s="9"/>
      <c r="AV1368" s="9"/>
      <c r="AW1368" s="9"/>
      <c r="AX1368" s="9"/>
      <c r="AY1368" s="9"/>
      <c r="AZ1368" s="9"/>
      <c r="BA1368" s="9"/>
      <c r="BB1368" s="9"/>
      <c r="BC1368" s="9"/>
      <c r="BD1368" s="9"/>
      <c r="BE1368" s="9"/>
      <c r="BF1368" s="9"/>
      <c r="BG1368" s="9"/>
      <c r="BH1368" s="9"/>
      <c r="BI1368" s="9"/>
      <c r="BJ1368" s="9"/>
      <c r="BK1368" s="9"/>
      <c r="BL1368" s="9"/>
      <c r="BM1368" s="9"/>
      <c r="BN1368" s="9"/>
      <c r="BO1368" s="9"/>
      <c r="BP1368" s="9"/>
      <c r="BQ1368" s="9"/>
      <c r="BR1368" s="9"/>
      <c r="BS1368" s="9"/>
      <c r="BT1368" s="9"/>
      <c r="BU1368" s="9"/>
      <c r="BV1368" s="9"/>
      <c r="BW1368" s="9"/>
      <c r="BX1368" s="9"/>
      <c r="BY1368" s="9"/>
      <c r="BZ1368" s="9"/>
    </row>
    <row r="1369" spans="1:78">
      <c r="A1369" s="50">
        <f t="shared" si="87"/>
        <v>1358</v>
      </c>
      <c r="C1369" s="11" t="str">
        <f>IFERROR(INDEX('     2022    '!D:D,MATCH('Order Summary'!$A1369,'     2022    '!$AN:$AN,0)),"")</f>
        <v/>
      </c>
      <c r="D1369" s="11" t="str">
        <f>IFERROR(INDEX('     2022    '!C:C,MATCH('Order Summary'!$A1369,'     2022    '!$AN:$AN,0)),"")</f>
        <v/>
      </c>
      <c r="E1369" s="11" t="str">
        <f>IFERROR(INDEX('     2022    '!E:E,MATCH('Order Summary'!$A1369,'     2022    '!$AN:$AN,0)),"")</f>
        <v/>
      </c>
      <c r="F1369" s="96">
        <f>IFERROR(INDEX('     2022    '!AY:AY,MATCH($A1369,'     2022    '!$AN:$AN,0)),0)</f>
        <v>0</v>
      </c>
      <c r="G1369" s="180" t="str">
        <f>IFERROR(IF($O$3&gt;68,INDEX('     2022    '!I:I,MATCH($A1369,'     2022    '!$AN:$AN,0))*(1-'     2022    '!$BA$1),INDEX('     2022    '!I:I,MATCH($A1369,'     2022    '!$AN:$AN,0))),"")</f>
        <v/>
      </c>
      <c r="H1369" s="96">
        <f>IFERROR(INDEX('     2022    '!AZ:AZ,MATCH($A1369,'     2022    '!$AN:$AN,0)),0)</f>
        <v>0</v>
      </c>
      <c r="I1369" s="180" t="str">
        <f>IFERROR(IF($O$3&gt;68,INDEX('     2022    '!M:M,MATCH($A1369,'     2022    '!$AN:$AN,0))*(1-'     2022    '!$BA$1),INDEX('     2022    '!M:M,MATCH($A1369,'     2022    '!$AN:$AN,0))),"")</f>
        <v/>
      </c>
      <c r="J1369" s="181">
        <f t="shared" si="85"/>
        <v>0</v>
      </c>
      <c r="K1369" s="182" t="str">
        <f t="shared" si="86"/>
        <v/>
      </c>
      <c r="L1369" s="53"/>
      <c r="M1369" s="52" t="str">
        <f>IFERROR(INDEX('     2022    '!R:R,MATCH('Order Summary'!$A1369,'     2022    '!$AN:$AN,0)),"")</f>
        <v/>
      </c>
      <c r="N1369" s="52" t="str">
        <f>IFERROR(INDEX('     2022    '!V:V,MATCH('Order Summary'!$A1369,'     2022    '!$AN:$AN,0)),"")</f>
        <v/>
      </c>
      <c r="O1369" s="52" t="str">
        <f>IFERROR(INDEX('     2022    '!S:S,MATCH('Order Summary'!$A1369,'     2022    '!$AN:$AN,0)),"")</f>
        <v/>
      </c>
      <c r="P1369" s="96" t="str">
        <f t="shared" si="84"/>
        <v/>
      </c>
      <c r="R1369" s="9"/>
      <c r="S1369" s="9"/>
      <c r="T1369" s="9"/>
      <c r="U1369" s="9"/>
      <c r="V1369" s="9"/>
      <c r="W1369" s="9"/>
      <c r="X1369" s="9"/>
      <c r="Y1369" s="9"/>
      <c r="Z1369" s="9"/>
      <c r="AA1369" s="9"/>
      <c r="AB1369" s="9"/>
      <c r="AC1369" s="9"/>
      <c r="AD1369" s="9"/>
      <c r="AE1369" s="9"/>
      <c r="AF1369" s="9"/>
      <c r="AG1369" s="9"/>
      <c r="AH1369" s="9"/>
      <c r="AI1369" s="9"/>
      <c r="AJ1369" s="9"/>
      <c r="AK1369" s="9"/>
      <c r="AL1369" s="9"/>
      <c r="AM1369" s="9"/>
      <c r="AN1369" s="9"/>
      <c r="AO1369" s="9"/>
      <c r="AP1369" s="9"/>
      <c r="AQ1369" s="9"/>
      <c r="AR1369" s="9"/>
      <c r="AS1369" s="9"/>
      <c r="AT1369" s="9"/>
      <c r="AU1369" s="9"/>
      <c r="AV1369" s="9"/>
      <c r="AW1369" s="9"/>
      <c r="AX1369" s="9"/>
      <c r="AY1369" s="9"/>
      <c r="AZ1369" s="9"/>
      <c r="BA1369" s="9"/>
      <c r="BB1369" s="9"/>
      <c r="BC1369" s="9"/>
      <c r="BD1369" s="9"/>
      <c r="BE1369" s="9"/>
      <c r="BF1369" s="9"/>
      <c r="BG1369" s="9"/>
      <c r="BH1369" s="9"/>
      <c r="BI1369" s="9"/>
      <c r="BJ1369" s="9"/>
      <c r="BK1369" s="9"/>
      <c r="BL1369" s="9"/>
      <c r="BM1369" s="9"/>
      <c r="BN1369" s="9"/>
      <c r="BO1369" s="9"/>
      <c r="BP1369" s="9"/>
      <c r="BQ1369" s="9"/>
      <c r="BR1369" s="9"/>
      <c r="BS1369" s="9"/>
      <c r="BT1369" s="9"/>
      <c r="BU1369" s="9"/>
      <c r="BV1369" s="9"/>
      <c r="BW1369" s="9"/>
      <c r="BX1369" s="9"/>
      <c r="BY1369" s="9"/>
      <c r="BZ1369" s="9"/>
    </row>
    <row r="1370" spans="1:78">
      <c r="A1370" s="50">
        <f t="shared" si="87"/>
        <v>1359</v>
      </c>
      <c r="C1370" s="11" t="str">
        <f>IFERROR(INDEX('     2022    '!D:D,MATCH('Order Summary'!$A1370,'     2022    '!$AN:$AN,0)),"")</f>
        <v/>
      </c>
      <c r="D1370" s="11" t="str">
        <f>IFERROR(INDEX('     2022    '!C:C,MATCH('Order Summary'!$A1370,'     2022    '!$AN:$AN,0)),"")</f>
        <v/>
      </c>
      <c r="E1370" s="11" t="str">
        <f>IFERROR(INDEX('     2022    '!E:E,MATCH('Order Summary'!$A1370,'     2022    '!$AN:$AN,0)),"")</f>
        <v/>
      </c>
      <c r="F1370" s="96">
        <f>IFERROR(INDEX('     2022    '!AY:AY,MATCH($A1370,'     2022    '!$AN:$AN,0)),0)</f>
        <v>0</v>
      </c>
      <c r="G1370" s="180" t="str">
        <f>IFERROR(IF($O$3&gt;68,INDEX('     2022    '!I:I,MATCH($A1370,'     2022    '!$AN:$AN,0))*(1-'     2022    '!$BA$1),INDEX('     2022    '!I:I,MATCH($A1370,'     2022    '!$AN:$AN,0))),"")</f>
        <v/>
      </c>
      <c r="H1370" s="96">
        <f>IFERROR(INDEX('     2022    '!AZ:AZ,MATCH($A1370,'     2022    '!$AN:$AN,0)),0)</f>
        <v>0</v>
      </c>
      <c r="I1370" s="180" t="str">
        <f>IFERROR(IF($O$3&gt;68,INDEX('     2022    '!M:M,MATCH($A1370,'     2022    '!$AN:$AN,0))*(1-'     2022    '!$BA$1),INDEX('     2022    '!M:M,MATCH($A1370,'     2022    '!$AN:$AN,0))),"")</f>
        <v/>
      </c>
      <c r="J1370" s="181">
        <f t="shared" si="85"/>
        <v>0</v>
      </c>
      <c r="K1370" s="182" t="str">
        <f t="shared" si="86"/>
        <v/>
      </c>
      <c r="L1370" s="53"/>
      <c r="M1370" s="52" t="str">
        <f>IFERROR(INDEX('     2022    '!R:R,MATCH('Order Summary'!$A1370,'     2022    '!$AN:$AN,0)),"")</f>
        <v/>
      </c>
      <c r="N1370" s="52" t="str">
        <f>IFERROR(INDEX('     2022    '!V:V,MATCH('Order Summary'!$A1370,'     2022    '!$AN:$AN,0)),"")</f>
        <v/>
      </c>
      <c r="O1370" s="52" t="str">
        <f>IFERROR(INDEX('     2022    '!S:S,MATCH('Order Summary'!$A1370,'     2022    '!$AN:$AN,0)),"")</f>
        <v/>
      </c>
      <c r="P1370" s="96" t="str">
        <f t="shared" si="84"/>
        <v/>
      </c>
      <c r="R1370" s="9"/>
      <c r="S1370" s="9"/>
      <c r="T1370" s="9"/>
      <c r="U1370" s="9"/>
      <c r="V1370" s="9"/>
      <c r="W1370" s="9"/>
      <c r="X1370" s="9"/>
      <c r="Y1370" s="9"/>
      <c r="Z1370" s="9"/>
      <c r="AA1370" s="9"/>
      <c r="AB1370" s="9"/>
      <c r="AC1370" s="9"/>
      <c r="AD1370" s="9"/>
      <c r="AE1370" s="9"/>
      <c r="AF1370" s="9"/>
      <c r="AG1370" s="9"/>
      <c r="AH1370" s="9"/>
      <c r="AI1370" s="9"/>
      <c r="AJ1370" s="9"/>
      <c r="AK1370" s="9"/>
      <c r="AL1370" s="9"/>
      <c r="AM1370" s="9"/>
      <c r="AN1370" s="9"/>
      <c r="AO1370" s="9"/>
      <c r="AP1370" s="9"/>
      <c r="AQ1370" s="9"/>
      <c r="AR1370" s="9"/>
      <c r="AS1370" s="9"/>
      <c r="AT1370" s="9"/>
      <c r="AU1370" s="9"/>
      <c r="AV1370" s="9"/>
      <c r="AW1370" s="9"/>
      <c r="AX1370" s="9"/>
      <c r="AY1370" s="9"/>
      <c r="AZ1370" s="9"/>
      <c r="BA1370" s="9"/>
      <c r="BB1370" s="9"/>
      <c r="BC1370" s="9"/>
      <c r="BD1370" s="9"/>
      <c r="BE1370" s="9"/>
      <c r="BF1370" s="9"/>
      <c r="BG1370" s="9"/>
      <c r="BH1370" s="9"/>
      <c r="BI1370" s="9"/>
      <c r="BJ1370" s="9"/>
      <c r="BK1370" s="9"/>
      <c r="BL1370" s="9"/>
      <c r="BM1370" s="9"/>
      <c r="BN1370" s="9"/>
      <c r="BO1370" s="9"/>
      <c r="BP1370" s="9"/>
      <c r="BQ1370" s="9"/>
      <c r="BR1370" s="9"/>
      <c r="BS1370" s="9"/>
      <c r="BT1370" s="9"/>
      <c r="BU1370" s="9"/>
      <c r="BV1370" s="9"/>
      <c r="BW1370" s="9"/>
      <c r="BX1370" s="9"/>
      <c r="BY1370" s="9"/>
      <c r="BZ1370" s="9"/>
    </row>
    <row r="1371" spans="1:78">
      <c r="A1371" s="50">
        <f t="shared" si="87"/>
        <v>1360</v>
      </c>
      <c r="C1371" s="11" t="str">
        <f>IFERROR(INDEX('     2022    '!D:D,MATCH('Order Summary'!$A1371,'     2022    '!$AN:$AN,0)),"")</f>
        <v/>
      </c>
      <c r="D1371" s="11" t="str">
        <f>IFERROR(INDEX('     2022    '!C:C,MATCH('Order Summary'!$A1371,'     2022    '!$AN:$AN,0)),"")</f>
        <v/>
      </c>
      <c r="E1371" s="11" t="str">
        <f>IFERROR(INDEX('     2022    '!E:E,MATCH('Order Summary'!$A1371,'     2022    '!$AN:$AN,0)),"")</f>
        <v/>
      </c>
      <c r="F1371" s="96">
        <f>IFERROR(INDEX('     2022    '!AY:AY,MATCH($A1371,'     2022    '!$AN:$AN,0)),0)</f>
        <v>0</v>
      </c>
      <c r="G1371" s="180" t="str">
        <f>IFERROR(IF($O$3&gt;68,INDEX('     2022    '!I:I,MATCH($A1371,'     2022    '!$AN:$AN,0))*(1-'     2022    '!$BA$1),INDEX('     2022    '!I:I,MATCH($A1371,'     2022    '!$AN:$AN,0))),"")</f>
        <v/>
      </c>
      <c r="H1371" s="96">
        <f>IFERROR(INDEX('     2022    '!AZ:AZ,MATCH($A1371,'     2022    '!$AN:$AN,0)),0)</f>
        <v>0</v>
      </c>
      <c r="I1371" s="180" t="str">
        <f>IFERROR(IF($O$3&gt;68,INDEX('     2022    '!M:M,MATCH($A1371,'     2022    '!$AN:$AN,0))*(1-'     2022    '!$BA$1),INDEX('     2022    '!M:M,MATCH($A1371,'     2022    '!$AN:$AN,0))),"")</f>
        <v/>
      </c>
      <c r="J1371" s="181">
        <f t="shared" si="85"/>
        <v>0</v>
      </c>
      <c r="K1371" s="182" t="str">
        <f t="shared" si="86"/>
        <v/>
      </c>
      <c r="L1371" s="53"/>
      <c r="M1371" s="52" t="str">
        <f>IFERROR(INDEX('     2022    '!R:R,MATCH('Order Summary'!$A1371,'     2022    '!$AN:$AN,0)),"")</f>
        <v/>
      </c>
      <c r="N1371" s="52" t="str">
        <f>IFERROR(INDEX('     2022    '!V:V,MATCH('Order Summary'!$A1371,'     2022    '!$AN:$AN,0)),"")</f>
        <v/>
      </c>
      <c r="O1371" s="52" t="str">
        <f>IFERROR(INDEX('     2022    '!S:S,MATCH('Order Summary'!$A1371,'     2022    '!$AN:$AN,0)),"")</f>
        <v/>
      </c>
      <c r="P1371" s="96" t="str">
        <f t="shared" si="84"/>
        <v/>
      </c>
      <c r="R1371" s="9"/>
      <c r="S1371" s="9"/>
      <c r="T1371" s="9"/>
      <c r="U1371" s="9"/>
      <c r="V1371" s="9"/>
      <c r="W1371" s="9"/>
      <c r="X1371" s="9"/>
      <c r="Y1371" s="9"/>
      <c r="Z1371" s="9"/>
      <c r="AA1371" s="9"/>
      <c r="AB1371" s="9"/>
      <c r="AC1371" s="9"/>
      <c r="AD1371" s="9"/>
      <c r="AE1371" s="9"/>
      <c r="AF1371" s="9"/>
      <c r="AG1371" s="9"/>
      <c r="AH1371" s="9"/>
      <c r="AI1371" s="9"/>
      <c r="AJ1371" s="9"/>
      <c r="AK1371" s="9"/>
      <c r="AL1371" s="9"/>
      <c r="AM1371" s="9"/>
      <c r="AN1371" s="9"/>
      <c r="AO1371" s="9"/>
      <c r="AP1371" s="9"/>
      <c r="AQ1371" s="9"/>
      <c r="AR1371" s="9"/>
      <c r="AS1371" s="9"/>
      <c r="AT1371" s="9"/>
      <c r="AU1371" s="9"/>
      <c r="AV1371" s="9"/>
      <c r="AW1371" s="9"/>
      <c r="AX1371" s="9"/>
      <c r="AY1371" s="9"/>
      <c r="AZ1371" s="9"/>
      <c r="BA1371" s="9"/>
      <c r="BB1371" s="9"/>
      <c r="BC1371" s="9"/>
      <c r="BD1371" s="9"/>
      <c r="BE1371" s="9"/>
      <c r="BF1371" s="9"/>
      <c r="BG1371" s="9"/>
      <c r="BH1371" s="9"/>
      <c r="BI1371" s="9"/>
      <c r="BJ1371" s="9"/>
      <c r="BK1371" s="9"/>
      <c r="BL1371" s="9"/>
      <c r="BM1371" s="9"/>
      <c r="BN1371" s="9"/>
      <c r="BO1371" s="9"/>
      <c r="BP1371" s="9"/>
      <c r="BQ1371" s="9"/>
      <c r="BR1371" s="9"/>
      <c r="BS1371" s="9"/>
      <c r="BT1371" s="9"/>
      <c r="BU1371" s="9"/>
      <c r="BV1371" s="9"/>
      <c r="BW1371" s="9"/>
      <c r="BX1371" s="9"/>
      <c r="BY1371" s="9"/>
      <c r="BZ1371" s="9"/>
    </row>
    <row r="1372" spans="1:78">
      <c r="A1372" s="50">
        <f t="shared" si="87"/>
        <v>1361</v>
      </c>
      <c r="C1372" s="11" t="str">
        <f>IFERROR(INDEX('     2022    '!D:D,MATCH('Order Summary'!$A1372,'     2022    '!$AN:$AN,0)),"")</f>
        <v/>
      </c>
      <c r="D1372" s="11" t="str">
        <f>IFERROR(INDEX('     2022    '!C:C,MATCH('Order Summary'!$A1372,'     2022    '!$AN:$AN,0)),"")</f>
        <v/>
      </c>
      <c r="E1372" s="11" t="str">
        <f>IFERROR(INDEX('     2022    '!E:E,MATCH('Order Summary'!$A1372,'     2022    '!$AN:$AN,0)),"")</f>
        <v/>
      </c>
      <c r="F1372" s="96">
        <f>IFERROR(INDEX('     2022    '!AY:AY,MATCH($A1372,'     2022    '!$AN:$AN,0)),0)</f>
        <v>0</v>
      </c>
      <c r="G1372" s="180" t="str">
        <f>IFERROR(IF($O$3&gt;68,INDEX('     2022    '!I:I,MATCH($A1372,'     2022    '!$AN:$AN,0))*(1-'     2022    '!$BA$1),INDEX('     2022    '!I:I,MATCH($A1372,'     2022    '!$AN:$AN,0))),"")</f>
        <v/>
      </c>
      <c r="H1372" s="96">
        <f>IFERROR(INDEX('     2022    '!AZ:AZ,MATCH($A1372,'     2022    '!$AN:$AN,0)),0)</f>
        <v>0</v>
      </c>
      <c r="I1372" s="180" t="str">
        <f>IFERROR(IF($O$3&gt;68,INDEX('     2022    '!M:M,MATCH($A1372,'     2022    '!$AN:$AN,0))*(1-'     2022    '!$BA$1),INDEX('     2022    '!M:M,MATCH($A1372,'     2022    '!$AN:$AN,0))),"")</f>
        <v/>
      </c>
      <c r="J1372" s="181">
        <f t="shared" si="85"/>
        <v>0</v>
      </c>
      <c r="K1372" s="182" t="str">
        <f t="shared" si="86"/>
        <v/>
      </c>
      <c r="L1372" s="53"/>
      <c r="M1372" s="52" t="str">
        <f>IFERROR(INDEX('     2022    '!R:R,MATCH('Order Summary'!$A1372,'     2022    '!$AN:$AN,0)),"")</f>
        <v/>
      </c>
      <c r="N1372" s="52" t="str">
        <f>IFERROR(INDEX('     2022    '!V:V,MATCH('Order Summary'!$A1372,'     2022    '!$AN:$AN,0)),"")</f>
        <v/>
      </c>
      <c r="O1372" s="52" t="str">
        <f>IFERROR(INDEX('     2022    '!S:S,MATCH('Order Summary'!$A1372,'     2022    '!$AN:$AN,0)),"")</f>
        <v/>
      </c>
      <c r="P1372" s="96" t="str">
        <f t="shared" si="84"/>
        <v/>
      </c>
      <c r="R1372" s="9"/>
      <c r="S1372" s="9"/>
      <c r="T1372" s="9"/>
      <c r="U1372" s="9"/>
      <c r="V1372" s="9"/>
      <c r="W1372" s="9"/>
      <c r="X1372" s="9"/>
      <c r="Y1372" s="9"/>
      <c r="Z1372" s="9"/>
      <c r="AA1372" s="9"/>
      <c r="AB1372" s="9"/>
      <c r="AC1372" s="9"/>
      <c r="AD1372" s="9"/>
      <c r="AE1372" s="9"/>
      <c r="AF1372" s="9"/>
      <c r="AG1372" s="9"/>
      <c r="AH1372" s="9"/>
      <c r="AI1372" s="9"/>
      <c r="AJ1372" s="9"/>
      <c r="AK1372" s="9"/>
      <c r="AL1372" s="9"/>
      <c r="AM1372" s="9"/>
      <c r="AN1372" s="9"/>
      <c r="AO1372" s="9"/>
      <c r="AP1372" s="9"/>
      <c r="AQ1372" s="9"/>
      <c r="AR1372" s="9"/>
      <c r="AS1372" s="9"/>
      <c r="AT1372" s="9"/>
      <c r="AU1372" s="9"/>
      <c r="AV1372" s="9"/>
      <c r="AW1372" s="9"/>
      <c r="AX1372" s="9"/>
      <c r="AY1372" s="9"/>
      <c r="AZ1372" s="9"/>
      <c r="BA1372" s="9"/>
      <c r="BB1372" s="9"/>
      <c r="BC1372" s="9"/>
      <c r="BD1372" s="9"/>
      <c r="BE1372" s="9"/>
      <c r="BF1372" s="9"/>
      <c r="BG1372" s="9"/>
      <c r="BH1372" s="9"/>
      <c r="BI1372" s="9"/>
      <c r="BJ1372" s="9"/>
      <c r="BK1372" s="9"/>
      <c r="BL1372" s="9"/>
      <c r="BM1372" s="9"/>
      <c r="BN1372" s="9"/>
      <c r="BO1372" s="9"/>
      <c r="BP1372" s="9"/>
      <c r="BQ1372" s="9"/>
      <c r="BR1372" s="9"/>
      <c r="BS1372" s="9"/>
      <c r="BT1372" s="9"/>
      <c r="BU1372" s="9"/>
      <c r="BV1372" s="9"/>
      <c r="BW1372" s="9"/>
      <c r="BX1372" s="9"/>
      <c r="BY1372" s="9"/>
      <c r="BZ1372" s="9"/>
    </row>
    <row r="1373" spans="1:78">
      <c r="A1373" s="50">
        <f t="shared" si="87"/>
        <v>1362</v>
      </c>
      <c r="C1373" s="11" t="str">
        <f>IFERROR(INDEX('     2022    '!D:D,MATCH('Order Summary'!$A1373,'     2022    '!$AN:$AN,0)),"")</f>
        <v/>
      </c>
      <c r="D1373" s="11" t="str">
        <f>IFERROR(INDEX('     2022    '!C:C,MATCH('Order Summary'!$A1373,'     2022    '!$AN:$AN,0)),"")</f>
        <v/>
      </c>
      <c r="E1373" s="11" t="str">
        <f>IFERROR(INDEX('     2022    '!E:E,MATCH('Order Summary'!$A1373,'     2022    '!$AN:$AN,0)),"")</f>
        <v/>
      </c>
      <c r="F1373" s="96">
        <f>IFERROR(INDEX('     2022    '!AY:AY,MATCH($A1373,'     2022    '!$AN:$AN,0)),0)</f>
        <v>0</v>
      </c>
      <c r="G1373" s="180" t="str">
        <f>IFERROR(IF($O$3&gt;68,INDEX('     2022    '!I:I,MATCH($A1373,'     2022    '!$AN:$AN,0))*(1-'     2022    '!$BA$1),INDEX('     2022    '!I:I,MATCH($A1373,'     2022    '!$AN:$AN,0))),"")</f>
        <v/>
      </c>
      <c r="H1373" s="96">
        <f>IFERROR(INDEX('     2022    '!AZ:AZ,MATCH($A1373,'     2022    '!$AN:$AN,0)),0)</f>
        <v>0</v>
      </c>
      <c r="I1373" s="180" t="str">
        <f>IFERROR(IF($O$3&gt;68,INDEX('     2022    '!M:M,MATCH($A1373,'     2022    '!$AN:$AN,0))*(1-'     2022    '!$BA$1),INDEX('     2022    '!M:M,MATCH($A1373,'     2022    '!$AN:$AN,0))),"")</f>
        <v/>
      </c>
      <c r="J1373" s="181">
        <f t="shared" si="85"/>
        <v>0</v>
      </c>
      <c r="K1373" s="182" t="str">
        <f t="shared" si="86"/>
        <v/>
      </c>
      <c r="L1373" s="53"/>
      <c r="M1373" s="52" t="str">
        <f>IFERROR(INDEX('     2022    '!R:R,MATCH('Order Summary'!$A1373,'     2022    '!$AN:$AN,0)),"")</f>
        <v/>
      </c>
      <c r="N1373" s="52" t="str">
        <f>IFERROR(INDEX('     2022    '!V:V,MATCH('Order Summary'!$A1373,'     2022    '!$AN:$AN,0)),"")</f>
        <v/>
      </c>
      <c r="O1373" s="52" t="str">
        <f>IFERROR(INDEX('     2022    '!S:S,MATCH('Order Summary'!$A1373,'     2022    '!$AN:$AN,0)),"")</f>
        <v/>
      </c>
      <c r="P1373" s="96" t="str">
        <f t="shared" si="84"/>
        <v/>
      </c>
      <c r="R1373" s="9"/>
      <c r="S1373" s="9"/>
      <c r="T1373" s="9"/>
      <c r="U1373" s="9"/>
      <c r="V1373" s="9"/>
      <c r="W1373" s="9"/>
      <c r="X1373" s="9"/>
      <c r="Y1373" s="9"/>
      <c r="Z1373" s="9"/>
      <c r="AA1373" s="9"/>
      <c r="AB1373" s="9"/>
      <c r="AC1373" s="9"/>
      <c r="AD1373" s="9"/>
      <c r="AE1373" s="9"/>
      <c r="AF1373" s="9"/>
      <c r="AG1373" s="9"/>
      <c r="AH1373" s="9"/>
      <c r="AI1373" s="9"/>
      <c r="AJ1373" s="9"/>
      <c r="AK1373" s="9"/>
      <c r="AL1373" s="9"/>
      <c r="AM1373" s="9"/>
      <c r="AN1373" s="9"/>
      <c r="AO1373" s="9"/>
      <c r="AP1373" s="9"/>
      <c r="AQ1373" s="9"/>
      <c r="AR1373" s="9"/>
      <c r="AS1373" s="9"/>
      <c r="AT1373" s="9"/>
      <c r="AU1373" s="9"/>
      <c r="AV1373" s="9"/>
      <c r="AW1373" s="9"/>
      <c r="AX1373" s="9"/>
      <c r="AY1373" s="9"/>
      <c r="AZ1373" s="9"/>
      <c r="BA1373" s="9"/>
      <c r="BB1373" s="9"/>
      <c r="BC1373" s="9"/>
      <c r="BD1373" s="9"/>
      <c r="BE1373" s="9"/>
      <c r="BF1373" s="9"/>
      <c r="BG1373" s="9"/>
      <c r="BH1373" s="9"/>
      <c r="BI1373" s="9"/>
      <c r="BJ1373" s="9"/>
      <c r="BK1373" s="9"/>
      <c r="BL1373" s="9"/>
      <c r="BM1373" s="9"/>
      <c r="BN1373" s="9"/>
      <c r="BO1373" s="9"/>
      <c r="BP1373" s="9"/>
      <c r="BQ1373" s="9"/>
      <c r="BR1373" s="9"/>
      <c r="BS1373" s="9"/>
      <c r="BT1373" s="9"/>
      <c r="BU1373" s="9"/>
      <c r="BV1373" s="9"/>
      <c r="BW1373" s="9"/>
      <c r="BX1373" s="9"/>
      <c r="BY1373" s="9"/>
      <c r="BZ1373" s="9"/>
    </row>
    <row r="1374" spans="1:78">
      <c r="A1374" s="50">
        <f t="shared" si="87"/>
        <v>1363</v>
      </c>
      <c r="C1374" s="11" t="str">
        <f>IFERROR(INDEX('     2022    '!D:D,MATCH('Order Summary'!$A1374,'     2022    '!$AN:$AN,0)),"")</f>
        <v/>
      </c>
      <c r="D1374" s="11" t="str">
        <f>IFERROR(INDEX('     2022    '!C:C,MATCH('Order Summary'!$A1374,'     2022    '!$AN:$AN,0)),"")</f>
        <v/>
      </c>
      <c r="E1374" s="11" t="str">
        <f>IFERROR(INDEX('     2022    '!E:E,MATCH('Order Summary'!$A1374,'     2022    '!$AN:$AN,0)),"")</f>
        <v/>
      </c>
      <c r="F1374" s="96">
        <f>IFERROR(INDEX('     2022    '!AY:AY,MATCH($A1374,'     2022    '!$AN:$AN,0)),0)</f>
        <v>0</v>
      </c>
      <c r="G1374" s="180" t="str">
        <f>IFERROR(IF($O$3&gt;68,INDEX('     2022    '!I:I,MATCH($A1374,'     2022    '!$AN:$AN,0))*(1-'     2022    '!$BA$1),INDEX('     2022    '!I:I,MATCH($A1374,'     2022    '!$AN:$AN,0))),"")</f>
        <v/>
      </c>
      <c r="H1374" s="96">
        <f>IFERROR(INDEX('     2022    '!AZ:AZ,MATCH($A1374,'     2022    '!$AN:$AN,0)),0)</f>
        <v>0</v>
      </c>
      <c r="I1374" s="180" t="str">
        <f>IFERROR(IF($O$3&gt;68,INDEX('     2022    '!M:M,MATCH($A1374,'     2022    '!$AN:$AN,0))*(1-'     2022    '!$BA$1),INDEX('     2022    '!M:M,MATCH($A1374,'     2022    '!$AN:$AN,0))),"")</f>
        <v/>
      </c>
      <c r="J1374" s="181">
        <f t="shared" si="85"/>
        <v>0</v>
      </c>
      <c r="K1374" s="182" t="str">
        <f t="shared" si="86"/>
        <v/>
      </c>
      <c r="L1374" s="53"/>
      <c r="M1374" s="52" t="str">
        <f>IFERROR(INDEX('     2022    '!R:R,MATCH('Order Summary'!$A1374,'     2022    '!$AN:$AN,0)),"")</f>
        <v/>
      </c>
      <c r="N1374" s="52" t="str">
        <f>IFERROR(INDEX('     2022    '!V:V,MATCH('Order Summary'!$A1374,'     2022    '!$AN:$AN,0)),"")</f>
        <v/>
      </c>
      <c r="O1374" s="52" t="str">
        <f>IFERROR(INDEX('     2022    '!S:S,MATCH('Order Summary'!$A1374,'     2022    '!$AN:$AN,0)),"")</f>
        <v/>
      </c>
      <c r="P1374" s="96" t="str">
        <f t="shared" si="84"/>
        <v/>
      </c>
      <c r="R1374" s="9"/>
      <c r="S1374" s="9"/>
      <c r="T1374" s="9"/>
      <c r="U1374" s="9"/>
      <c r="V1374" s="9"/>
      <c r="W1374" s="9"/>
      <c r="X1374" s="9"/>
      <c r="Y1374" s="9"/>
      <c r="Z1374" s="9"/>
      <c r="AA1374" s="9"/>
      <c r="AB1374" s="9"/>
      <c r="AC1374" s="9"/>
      <c r="AD1374" s="9"/>
      <c r="AE1374" s="9"/>
      <c r="AF1374" s="9"/>
      <c r="AG1374" s="9"/>
      <c r="AH1374" s="9"/>
      <c r="AI1374" s="9"/>
      <c r="AJ1374" s="9"/>
      <c r="AK1374" s="9"/>
      <c r="AL1374" s="9"/>
      <c r="AM1374" s="9"/>
      <c r="AN1374" s="9"/>
      <c r="AO1374" s="9"/>
      <c r="AP1374" s="9"/>
      <c r="AQ1374" s="9"/>
      <c r="AR1374" s="9"/>
      <c r="AS1374" s="9"/>
      <c r="AT1374" s="9"/>
      <c r="AU1374" s="9"/>
      <c r="AV1374" s="9"/>
      <c r="AW1374" s="9"/>
      <c r="AX1374" s="9"/>
      <c r="AY1374" s="9"/>
      <c r="AZ1374" s="9"/>
      <c r="BA1374" s="9"/>
      <c r="BB1374" s="9"/>
      <c r="BC1374" s="9"/>
      <c r="BD1374" s="9"/>
      <c r="BE1374" s="9"/>
      <c r="BF1374" s="9"/>
      <c r="BG1374" s="9"/>
      <c r="BH1374" s="9"/>
      <c r="BI1374" s="9"/>
      <c r="BJ1374" s="9"/>
      <c r="BK1374" s="9"/>
      <c r="BL1374" s="9"/>
      <c r="BM1374" s="9"/>
      <c r="BN1374" s="9"/>
      <c r="BO1374" s="9"/>
      <c r="BP1374" s="9"/>
      <c r="BQ1374" s="9"/>
      <c r="BR1374" s="9"/>
      <c r="BS1374" s="9"/>
      <c r="BT1374" s="9"/>
      <c r="BU1374" s="9"/>
      <c r="BV1374" s="9"/>
      <c r="BW1374" s="9"/>
      <c r="BX1374" s="9"/>
      <c r="BY1374" s="9"/>
      <c r="BZ1374" s="9"/>
    </row>
    <row r="1375" spans="1:78">
      <c r="A1375" s="50">
        <f t="shared" si="87"/>
        <v>1364</v>
      </c>
      <c r="C1375" s="11" t="str">
        <f>IFERROR(INDEX('     2022    '!D:D,MATCH('Order Summary'!$A1375,'     2022    '!$AN:$AN,0)),"")</f>
        <v/>
      </c>
      <c r="D1375" s="11" t="str">
        <f>IFERROR(INDEX('     2022    '!C:C,MATCH('Order Summary'!$A1375,'     2022    '!$AN:$AN,0)),"")</f>
        <v/>
      </c>
      <c r="E1375" s="11" t="str">
        <f>IFERROR(INDEX('     2022    '!E:E,MATCH('Order Summary'!$A1375,'     2022    '!$AN:$AN,0)),"")</f>
        <v/>
      </c>
      <c r="F1375" s="96">
        <f>IFERROR(INDEX('     2022    '!AY:AY,MATCH($A1375,'     2022    '!$AN:$AN,0)),0)</f>
        <v>0</v>
      </c>
      <c r="G1375" s="180" t="str">
        <f>IFERROR(IF($O$3&gt;68,INDEX('     2022    '!I:I,MATCH($A1375,'     2022    '!$AN:$AN,0))*(1-'     2022    '!$BA$1),INDEX('     2022    '!I:I,MATCH($A1375,'     2022    '!$AN:$AN,0))),"")</f>
        <v/>
      </c>
      <c r="H1375" s="96">
        <f>IFERROR(INDEX('     2022    '!AZ:AZ,MATCH($A1375,'     2022    '!$AN:$AN,0)),0)</f>
        <v>0</v>
      </c>
      <c r="I1375" s="180" t="str">
        <f>IFERROR(IF($O$3&gt;68,INDEX('     2022    '!M:M,MATCH($A1375,'     2022    '!$AN:$AN,0))*(1-'     2022    '!$BA$1),INDEX('     2022    '!M:M,MATCH($A1375,'     2022    '!$AN:$AN,0))),"")</f>
        <v/>
      </c>
      <c r="J1375" s="181">
        <f t="shared" si="85"/>
        <v>0</v>
      </c>
      <c r="K1375" s="182" t="str">
        <f t="shared" si="86"/>
        <v/>
      </c>
      <c r="L1375" s="53"/>
      <c r="M1375" s="52" t="str">
        <f>IFERROR(INDEX('     2022    '!R:R,MATCH('Order Summary'!$A1375,'     2022    '!$AN:$AN,0)),"")</f>
        <v/>
      </c>
      <c r="N1375" s="52" t="str">
        <f>IFERROR(INDEX('     2022    '!V:V,MATCH('Order Summary'!$A1375,'     2022    '!$AN:$AN,0)),"")</f>
        <v/>
      </c>
      <c r="O1375" s="52" t="str">
        <f>IFERROR(INDEX('     2022    '!S:S,MATCH('Order Summary'!$A1375,'     2022    '!$AN:$AN,0)),"")</f>
        <v/>
      </c>
      <c r="P1375" s="96" t="str">
        <f t="shared" si="84"/>
        <v/>
      </c>
      <c r="R1375" s="9"/>
      <c r="S1375" s="9"/>
      <c r="T1375" s="9"/>
      <c r="U1375" s="9"/>
      <c r="V1375" s="9"/>
      <c r="W1375" s="9"/>
      <c r="X1375" s="9"/>
      <c r="Y1375" s="9"/>
      <c r="Z1375" s="9"/>
      <c r="AA1375" s="9"/>
      <c r="AB1375" s="9"/>
      <c r="AC1375" s="9"/>
      <c r="AD1375" s="9"/>
      <c r="AE1375" s="9"/>
      <c r="AF1375" s="9"/>
      <c r="AG1375" s="9"/>
      <c r="AH1375" s="9"/>
      <c r="AI1375" s="9"/>
      <c r="AJ1375" s="9"/>
      <c r="AK1375" s="9"/>
      <c r="AL1375" s="9"/>
      <c r="AM1375" s="9"/>
      <c r="AN1375" s="9"/>
      <c r="AO1375" s="9"/>
      <c r="AP1375" s="9"/>
      <c r="AQ1375" s="9"/>
      <c r="AR1375" s="9"/>
      <c r="AS1375" s="9"/>
      <c r="AT1375" s="9"/>
      <c r="AU1375" s="9"/>
      <c r="AV1375" s="9"/>
      <c r="AW1375" s="9"/>
      <c r="AX1375" s="9"/>
      <c r="AY1375" s="9"/>
      <c r="AZ1375" s="9"/>
      <c r="BA1375" s="9"/>
      <c r="BB1375" s="9"/>
      <c r="BC1375" s="9"/>
      <c r="BD1375" s="9"/>
      <c r="BE1375" s="9"/>
      <c r="BF1375" s="9"/>
      <c r="BG1375" s="9"/>
      <c r="BH1375" s="9"/>
      <c r="BI1375" s="9"/>
      <c r="BJ1375" s="9"/>
      <c r="BK1375" s="9"/>
      <c r="BL1375" s="9"/>
      <c r="BM1375" s="9"/>
      <c r="BN1375" s="9"/>
      <c r="BO1375" s="9"/>
      <c r="BP1375" s="9"/>
      <c r="BQ1375" s="9"/>
      <c r="BR1375" s="9"/>
      <c r="BS1375" s="9"/>
      <c r="BT1375" s="9"/>
      <c r="BU1375" s="9"/>
      <c r="BV1375" s="9"/>
      <c r="BW1375" s="9"/>
      <c r="BX1375" s="9"/>
      <c r="BY1375" s="9"/>
      <c r="BZ1375" s="9"/>
    </row>
    <row r="1376" spans="1:78">
      <c r="A1376" s="50">
        <f t="shared" si="87"/>
        <v>1365</v>
      </c>
      <c r="C1376" s="11" t="str">
        <f>IFERROR(INDEX('     2022    '!D:D,MATCH('Order Summary'!$A1376,'     2022    '!$AN:$AN,0)),"")</f>
        <v/>
      </c>
      <c r="D1376" s="11" t="str">
        <f>IFERROR(INDEX('     2022    '!C:C,MATCH('Order Summary'!$A1376,'     2022    '!$AN:$AN,0)),"")</f>
        <v/>
      </c>
      <c r="E1376" s="11" t="str">
        <f>IFERROR(INDEX('     2022    '!E:E,MATCH('Order Summary'!$A1376,'     2022    '!$AN:$AN,0)),"")</f>
        <v/>
      </c>
      <c r="F1376" s="96">
        <f>IFERROR(INDEX('     2022    '!AY:AY,MATCH($A1376,'     2022    '!$AN:$AN,0)),0)</f>
        <v>0</v>
      </c>
      <c r="G1376" s="180" t="str">
        <f>IFERROR(IF($O$3&gt;68,INDEX('     2022    '!I:I,MATCH($A1376,'     2022    '!$AN:$AN,0))*(1-'     2022    '!$BA$1),INDEX('     2022    '!I:I,MATCH($A1376,'     2022    '!$AN:$AN,0))),"")</f>
        <v/>
      </c>
      <c r="H1376" s="96">
        <f>IFERROR(INDEX('     2022    '!AZ:AZ,MATCH($A1376,'     2022    '!$AN:$AN,0)),0)</f>
        <v>0</v>
      </c>
      <c r="I1376" s="180" t="str">
        <f>IFERROR(IF($O$3&gt;68,INDEX('     2022    '!M:M,MATCH($A1376,'     2022    '!$AN:$AN,0))*(1-'     2022    '!$BA$1),INDEX('     2022    '!M:M,MATCH($A1376,'     2022    '!$AN:$AN,0))),"")</f>
        <v/>
      </c>
      <c r="J1376" s="181">
        <f t="shared" si="85"/>
        <v>0</v>
      </c>
      <c r="K1376" s="182" t="str">
        <f t="shared" si="86"/>
        <v/>
      </c>
      <c r="L1376" s="53"/>
      <c r="M1376" s="52" t="str">
        <f>IFERROR(INDEX('     2022    '!R:R,MATCH('Order Summary'!$A1376,'     2022    '!$AN:$AN,0)),"")</f>
        <v/>
      </c>
      <c r="N1376" s="52" t="str">
        <f>IFERROR(INDEX('     2022    '!V:V,MATCH('Order Summary'!$A1376,'     2022    '!$AN:$AN,0)),"")</f>
        <v/>
      </c>
      <c r="O1376" s="52" t="str">
        <f>IFERROR(INDEX('     2022    '!S:S,MATCH('Order Summary'!$A1376,'     2022    '!$AN:$AN,0)),"")</f>
        <v/>
      </c>
      <c r="P1376" s="96" t="str">
        <f t="shared" si="84"/>
        <v/>
      </c>
      <c r="R1376" s="9"/>
      <c r="S1376" s="9"/>
      <c r="T1376" s="9"/>
      <c r="U1376" s="9"/>
      <c r="V1376" s="9"/>
      <c r="W1376" s="9"/>
      <c r="X1376" s="9"/>
      <c r="Y1376" s="9"/>
      <c r="Z1376" s="9"/>
      <c r="AA1376" s="9"/>
      <c r="AB1376" s="9"/>
      <c r="AC1376" s="9"/>
      <c r="AD1376" s="9"/>
      <c r="AE1376" s="9"/>
      <c r="AF1376" s="9"/>
      <c r="AG1376" s="9"/>
      <c r="AH1376" s="9"/>
      <c r="AI1376" s="9"/>
      <c r="AJ1376" s="9"/>
      <c r="AK1376" s="9"/>
      <c r="AL1376" s="9"/>
      <c r="AM1376" s="9"/>
      <c r="AN1376" s="9"/>
      <c r="AO1376" s="9"/>
      <c r="AP1376" s="9"/>
      <c r="AQ1376" s="9"/>
      <c r="AR1376" s="9"/>
      <c r="AS1376" s="9"/>
      <c r="AT1376" s="9"/>
      <c r="AU1376" s="9"/>
      <c r="AV1376" s="9"/>
      <c r="AW1376" s="9"/>
      <c r="AX1376" s="9"/>
      <c r="AY1376" s="9"/>
      <c r="AZ1376" s="9"/>
      <c r="BA1376" s="9"/>
      <c r="BB1376" s="9"/>
      <c r="BC1376" s="9"/>
      <c r="BD1376" s="9"/>
      <c r="BE1376" s="9"/>
      <c r="BF1376" s="9"/>
      <c r="BG1376" s="9"/>
      <c r="BH1376" s="9"/>
      <c r="BI1376" s="9"/>
      <c r="BJ1376" s="9"/>
      <c r="BK1376" s="9"/>
      <c r="BL1376" s="9"/>
      <c r="BM1376" s="9"/>
      <c r="BN1376" s="9"/>
      <c r="BO1376" s="9"/>
      <c r="BP1376" s="9"/>
      <c r="BQ1376" s="9"/>
      <c r="BR1376" s="9"/>
      <c r="BS1376" s="9"/>
      <c r="BT1376" s="9"/>
      <c r="BU1376" s="9"/>
      <c r="BV1376" s="9"/>
      <c r="BW1376" s="9"/>
      <c r="BX1376" s="9"/>
      <c r="BY1376" s="9"/>
      <c r="BZ1376" s="9"/>
    </row>
    <row r="1377" spans="1:78">
      <c r="A1377" s="50">
        <f t="shared" si="87"/>
        <v>1366</v>
      </c>
      <c r="C1377" s="11" t="str">
        <f>IFERROR(INDEX('     2022    '!D:D,MATCH('Order Summary'!$A1377,'     2022    '!$AN:$AN,0)),"")</f>
        <v/>
      </c>
      <c r="D1377" s="11" t="str">
        <f>IFERROR(INDEX('     2022    '!C:C,MATCH('Order Summary'!$A1377,'     2022    '!$AN:$AN,0)),"")</f>
        <v/>
      </c>
      <c r="E1377" s="11" t="str">
        <f>IFERROR(INDEX('     2022    '!E:E,MATCH('Order Summary'!$A1377,'     2022    '!$AN:$AN,0)),"")</f>
        <v/>
      </c>
      <c r="F1377" s="96">
        <f>IFERROR(INDEX('     2022    '!AY:AY,MATCH($A1377,'     2022    '!$AN:$AN,0)),0)</f>
        <v>0</v>
      </c>
      <c r="G1377" s="180" t="str">
        <f>IFERROR(IF($O$3&gt;68,INDEX('     2022    '!I:I,MATCH($A1377,'     2022    '!$AN:$AN,0))*(1-'     2022    '!$BA$1),INDEX('     2022    '!I:I,MATCH($A1377,'     2022    '!$AN:$AN,0))),"")</f>
        <v/>
      </c>
      <c r="H1377" s="96">
        <f>IFERROR(INDEX('     2022    '!AZ:AZ,MATCH($A1377,'     2022    '!$AN:$AN,0)),0)</f>
        <v>0</v>
      </c>
      <c r="I1377" s="180" t="str">
        <f>IFERROR(IF($O$3&gt;68,INDEX('     2022    '!M:M,MATCH($A1377,'     2022    '!$AN:$AN,0))*(1-'     2022    '!$BA$1),INDEX('     2022    '!M:M,MATCH($A1377,'     2022    '!$AN:$AN,0))),"")</f>
        <v/>
      </c>
      <c r="J1377" s="181">
        <f t="shared" si="85"/>
        <v>0</v>
      </c>
      <c r="K1377" s="182" t="str">
        <f t="shared" si="86"/>
        <v/>
      </c>
      <c r="L1377" s="53"/>
      <c r="M1377" s="52" t="str">
        <f>IFERROR(INDEX('     2022    '!R:R,MATCH('Order Summary'!$A1377,'     2022    '!$AN:$AN,0)),"")</f>
        <v/>
      </c>
      <c r="N1377" s="52" t="str">
        <f>IFERROR(INDEX('     2022    '!V:V,MATCH('Order Summary'!$A1377,'     2022    '!$AN:$AN,0)),"")</f>
        <v/>
      </c>
      <c r="O1377" s="52" t="str">
        <f>IFERROR(INDEX('     2022    '!S:S,MATCH('Order Summary'!$A1377,'     2022    '!$AN:$AN,0)),"")</f>
        <v/>
      </c>
      <c r="P1377" s="96" t="str">
        <f t="shared" si="84"/>
        <v/>
      </c>
      <c r="R1377" s="9"/>
      <c r="S1377" s="9"/>
      <c r="T1377" s="9"/>
      <c r="U1377" s="9"/>
      <c r="V1377" s="9"/>
      <c r="W1377" s="9"/>
      <c r="X1377" s="9"/>
      <c r="Y1377" s="9"/>
      <c r="Z1377" s="9"/>
      <c r="AA1377" s="9"/>
      <c r="AB1377" s="9"/>
      <c r="AC1377" s="9"/>
      <c r="AD1377" s="9"/>
      <c r="AE1377" s="9"/>
      <c r="AF1377" s="9"/>
      <c r="AG1377" s="9"/>
      <c r="AH1377" s="9"/>
      <c r="AI1377" s="9"/>
      <c r="AJ1377" s="9"/>
      <c r="AK1377" s="9"/>
      <c r="AL1377" s="9"/>
      <c r="AM1377" s="9"/>
      <c r="AN1377" s="9"/>
      <c r="AO1377" s="9"/>
      <c r="AP1377" s="9"/>
      <c r="AQ1377" s="9"/>
      <c r="AR1377" s="9"/>
      <c r="AS1377" s="9"/>
      <c r="AT1377" s="9"/>
      <c r="AU1377" s="9"/>
      <c r="AV1377" s="9"/>
      <c r="AW1377" s="9"/>
      <c r="AX1377" s="9"/>
      <c r="AY1377" s="9"/>
      <c r="AZ1377" s="9"/>
      <c r="BA1377" s="9"/>
      <c r="BB1377" s="9"/>
      <c r="BC1377" s="9"/>
      <c r="BD1377" s="9"/>
      <c r="BE1377" s="9"/>
      <c r="BF1377" s="9"/>
      <c r="BG1377" s="9"/>
      <c r="BH1377" s="9"/>
      <c r="BI1377" s="9"/>
      <c r="BJ1377" s="9"/>
      <c r="BK1377" s="9"/>
      <c r="BL1377" s="9"/>
      <c r="BM1377" s="9"/>
      <c r="BN1377" s="9"/>
      <c r="BO1377" s="9"/>
      <c r="BP1377" s="9"/>
      <c r="BQ1377" s="9"/>
      <c r="BR1377" s="9"/>
      <c r="BS1377" s="9"/>
      <c r="BT1377" s="9"/>
      <c r="BU1377" s="9"/>
      <c r="BV1377" s="9"/>
      <c r="BW1377" s="9"/>
      <c r="BX1377" s="9"/>
      <c r="BY1377" s="9"/>
      <c r="BZ1377" s="9"/>
    </row>
    <row r="1378" spans="1:78">
      <c r="A1378" s="50">
        <f t="shared" si="87"/>
        <v>1367</v>
      </c>
      <c r="C1378" s="11" t="str">
        <f>IFERROR(INDEX('     2022    '!D:D,MATCH('Order Summary'!$A1378,'     2022    '!$AN:$AN,0)),"")</f>
        <v/>
      </c>
      <c r="D1378" s="11" t="str">
        <f>IFERROR(INDEX('     2022    '!C:C,MATCH('Order Summary'!$A1378,'     2022    '!$AN:$AN,0)),"")</f>
        <v/>
      </c>
      <c r="E1378" s="11" t="str">
        <f>IFERROR(INDEX('     2022    '!E:E,MATCH('Order Summary'!$A1378,'     2022    '!$AN:$AN,0)),"")</f>
        <v/>
      </c>
      <c r="F1378" s="96">
        <f>IFERROR(INDEX('     2022    '!AY:AY,MATCH($A1378,'     2022    '!$AN:$AN,0)),0)</f>
        <v>0</v>
      </c>
      <c r="G1378" s="180" t="str">
        <f>IFERROR(IF($O$3&gt;68,INDEX('     2022    '!I:I,MATCH($A1378,'     2022    '!$AN:$AN,0))*(1-'     2022    '!$BA$1),INDEX('     2022    '!I:I,MATCH($A1378,'     2022    '!$AN:$AN,0))),"")</f>
        <v/>
      </c>
      <c r="H1378" s="96">
        <f>IFERROR(INDEX('     2022    '!AZ:AZ,MATCH($A1378,'     2022    '!$AN:$AN,0)),0)</f>
        <v>0</v>
      </c>
      <c r="I1378" s="180" t="str">
        <f>IFERROR(IF($O$3&gt;68,INDEX('     2022    '!M:M,MATCH($A1378,'     2022    '!$AN:$AN,0))*(1-'     2022    '!$BA$1),INDEX('     2022    '!M:M,MATCH($A1378,'     2022    '!$AN:$AN,0))),"")</f>
        <v/>
      </c>
      <c r="J1378" s="181">
        <f t="shared" si="85"/>
        <v>0</v>
      </c>
      <c r="K1378" s="182" t="str">
        <f t="shared" si="86"/>
        <v/>
      </c>
      <c r="L1378" s="53"/>
      <c r="M1378" s="52" t="str">
        <f>IFERROR(INDEX('     2022    '!R:R,MATCH('Order Summary'!$A1378,'     2022    '!$AN:$AN,0)),"")</f>
        <v/>
      </c>
      <c r="N1378" s="52" t="str">
        <f>IFERROR(INDEX('     2022    '!V:V,MATCH('Order Summary'!$A1378,'     2022    '!$AN:$AN,0)),"")</f>
        <v/>
      </c>
      <c r="O1378" s="52" t="str">
        <f>IFERROR(INDEX('     2022    '!S:S,MATCH('Order Summary'!$A1378,'     2022    '!$AN:$AN,0)),"")</f>
        <v/>
      </c>
      <c r="P1378" s="96" t="str">
        <f t="shared" si="84"/>
        <v/>
      </c>
      <c r="R1378" s="9"/>
      <c r="S1378" s="9"/>
      <c r="T1378" s="9"/>
      <c r="U1378" s="9"/>
      <c r="V1378" s="9"/>
      <c r="W1378" s="9"/>
      <c r="X1378" s="9"/>
      <c r="Y1378" s="9"/>
      <c r="Z1378" s="9"/>
      <c r="AA1378" s="9"/>
      <c r="AB1378" s="9"/>
      <c r="AC1378" s="9"/>
      <c r="AD1378" s="9"/>
      <c r="AE1378" s="9"/>
      <c r="AF1378" s="9"/>
      <c r="AG1378" s="9"/>
      <c r="AH1378" s="9"/>
      <c r="AI1378" s="9"/>
      <c r="AJ1378" s="9"/>
      <c r="AK1378" s="9"/>
      <c r="AL1378" s="9"/>
      <c r="AM1378" s="9"/>
      <c r="AN1378" s="9"/>
      <c r="AO1378" s="9"/>
      <c r="AP1378" s="9"/>
      <c r="AQ1378" s="9"/>
      <c r="AR1378" s="9"/>
      <c r="AS1378" s="9"/>
      <c r="AT1378" s="9"/>
      <c r="AU1378" s="9"/>
      <c r="AV1378" s="9"/>
      <c r="AW1378" s="9"/>
      <c r="AX1378" s="9"/>
      <c r="AY1378" s="9"/>
      <c r="AZ1378" s="9"/>
      <c r="BA1378" s="9"/>
      <c r="BB1378" s="9"/>
      <c r="BC1378" s="9"/>
      <c r="BD1378" s="9"/>
      <c r="BE1378" s="9"/>
      <c r="BF1378" s="9"/>
      <c r="BG1378" s="9"/>
      <c r="BH1378" s="9"/>
      <c r="BI1378" s="9"/>
      <c r="BJ1378" s="9"/>
      <c r="BK1378" s="9"/>
      <c r="BL1378" s="9"/>
      <c r="BM1378" s="9"/>
      <c r="BN1378" s="9"/>
      <c r="BO1378" s="9"/>
      <c r="BP1378" s="9"/>
      <c r="BQ1378" s="9"/>
      <c r="BR1378" s="9"/>
      <c r="BS1378" s="9"/>
      <c r="BT1378" s="9"/>
      <c r="BU1378" s="9"/>
      <c r="BV1378" s="9"/>
      <c r="BW1378" s="9"/>
      <c r="BX1378" s="9"/>
      <c r="BY1378" s="9"/>
      <c r="BZ1378" s="9"/>
    </row>
    <row r="1379" spans="1:78">
      <c r="A1379" s="50">
        <f t="shared" si="87"/>
        <v>1368</v>
      </c>
      <c r="C1379" s="11" t="str">
        <f>IFERROR(INDEX('     2022    '!D:D,MATCH('Order Summary'!$A1379,'     2022    '!$AN:$AN,0)),"")</f>
        <v/>
      </c>
      <c r="D1379" s="11" t="str">
        <f>IFERROR(INDEX('     2022    '!C:C,MATCH('Order Summary'!$A1379,'     2022    '!$AN:$AN,0)),"")</f>
        <v/>
      </c>
      <c r="E1379" s="11" t="str">
        <f>IFERROR(INDEX('     2022    '!E:E,MATCH('Order Summary'!$A1379,'     2022    '!$AN:$AN,0)),"")</f>
        <v/>
      </c>
      <c r="F1379" s="96">
        <f>IFERROR(INDEX('     2022    '!AY:AY,MATCH($A1379,'     2022    '!$AN:$AN,0)),0)</f>
        <v>0</v>
      </c>
      <c r="G1379" s="180" t="str">
        <f>IFERROR(IF($O$3&gt;68,INDEX('     2022    '!I:I,MATCH($A1379,'     2022    '!$AN:$AN,0))*(1-'     2022    '!$BA$1),INDEX('     2022    '!I:I,MATCH($A1379,'     2022    '!$AN:$AN,0))),"")</f>
        <v/>
      </c>
      <c r="H1379" s="96">
        <f>IFERROR(INDEX('     2022    '!AZ:AZ,MATCH($A1379,'     2022    '!$AN:$AN,0)),0)</f>
        <v>0</v>
      </c>
      <c r="I1379" s="180" t="str">
        <f>IFERROR(IF($O$3&gt;68,INDEX('     2022    '!M:M,MATCH($A1379,'     2022    '!$AN:$AN,0))*(1-'     2022    '!$BA$1),INDEX('     2022    '!M:M,MATCH($A1379,'     2022    '!$AN:$AN,0))),"")</f>
        <v/>
      </c>
      <c r="J1379" s="181">
        <f t="shared" si="85"/>
        <v>0</v>
      </c>
      <c r="K1379" s="182" t="str">
        <f t="shared" si="86"/>
        <v/>
      </c>
      <c r="L1379" s="53"/>
      <c r="M1379" s="52" t="str">
        <f>IFERROR(INDEX('     2022    '!R:R,MATCH('Order Summary'!$A1379,'     2022    '!$AN:$AN,0)),"")</f>
        <v/>
      </c>
      <c r="N1379" s="52" t="str">
        <f>IFERROR(INDEX('     2022    '!V:V,MATCH('Order Summary'!$A1379,'     2022    '!$AN:$AN,0)),"")</f>
        <v/>
      </c>
      <c r="O1379" s="52" t="str">
        <f>IFERROR(INDEX('     2022    '!S:S,MATCH('Order Summary'!$A1379,'     2022    '!$AN:$AN,0)),"")</f>
        <v/>
      </c>
      <c r="P1379" s="96" t="str">
        <f t="shared" si="84"/>
        <v/>
      </c>
      <c r="R1379" s="9"/>
      <c r="S1379" s="9"/>
      <c r="T1379" s="9"/>
      <c r="U1379" s="9"/>
      <c r="V1379" s="9"/>
      <c r="W1379" s="9"/>
      <c r="X1379" s="9"/>
      <c r="Y1379" s="9"/>
      <c r="Z1379" s="9"/>
      <c r="AA1379" s="9"/>
      <c r="AB1379" s="9"/>
      <c r="AC1379" s="9"/>
      <c r="AD1379" s="9"/>
      <c r="AE1379" s="9"/>
      <c r="AF1379" s="9"/>
      <c r="AG1379" s="9"/>
      <c r="AH1379" s="9"/>
      <c r="AI1379" s="9"/>
      <c r="AJ1379" s="9"/>
      <c r="AK1379" s="9"/>
      <c r="AL1379" s="9"/>
      <c r="AM1379" s="9"/>
      <c r="AN1379" s="9"/>
      <c r="AO1379" s="9"/>
      <c r="AP1379" s="9"/>
      <c r="AQ1379" s="9"/>
      <c r="AR1379" s="9"/>
      <c r="AS1379" s="9"/>
      <c r="AT1379" s="9"/>
      <c r="AU1379" s="9"/>
      <c r="AV1379" s="9"/>
      <c r="AW1379" s="9"/>
      <c r="AX1379" s="9"/>
      <c r="AY1379" s="9"/>
      <c r="AZ1379" s="9"/>
      <c r="BA1379" s="9"/>
      <c r="BB1379" s="9"/>
      <c r="BC1379" s="9"/>
      <c r="BD1379" s="9"/>
      <c r="BE1379" s="9"/>
      <c r="BF1379" s="9"/>
      <c r="BG1379" s="9"/>
      <c r="BH1379" s="9"/>
      <c r="BI1379" s="9"/>
      <c r="BJ1379" s="9"/>
      <c r="BK1379" s="9"/>
      <c r="BL1379" s="9"/>
      <c r="BM1379" s="9"/>
      <c r="BN1379" s="9"/>
      <c r="BO1379" s="9"/>
      <c r="BP1379" s="9"/>
      <c r="BQ1379" s="9"/>
      <c r="BR1379" s="9"/>
      <c r="BS1379" s="9"/>
      <c r="BT1379" s="9"/>
      <c r="BU1379" s="9"/>
      <c r="BV1379" s="9"/>
      <c r="BW1379" s="9"/>
      <c r="BX1379" s="9"/>
      <c r="BY1379" s="9"/>
      <c r="BZ1379" s="9"/>
    </row>
    <row r="1380" spans="1:78">
      <c r="A1380" s="50">
        <f t="shared" si="87"/>
        <v>1369</v>
      </c>
      <c r="C1380" s="11" t="str">
        <f>IFERROR(INDEX('     2022    '!D:D,MATCH('Order Summary'!$A1380,'     2022    '!$AN:$AN,0)),"")</f>
        <v/>
      </c>
      <c r="D1380" s="11" t="str">
        <f>IFERROR(INDEX('     2022    '!C:C,MATCH('Order Summary'!$A1380,'     2022    '!$AN:$AN,0)),"")</f>
        <v/>
      </c>
      <c r="E1380" s="11" t="str">
        <f>IFERROR(INDEX('     2022    '!E:E,MATCH('Order Summary'!$A1380,'     2022    '!$AN:$AN,0)),"")</f>
        <v/>
      </c>
      <c r="F1380" s="96">
        <f>IFERROR(INDEX('     2022    '!AY:AY,MATCH($A1380,'     2022    '!$AN:$AN,0)),0)</f>
        <v>0</v>
      </c>
      <c r="G1380" s="180" t="str">
        <f>IFERROR(IF($O$3&gt;68,INDEX('     2022    '!I:I,MATCH($A1380,'     2022    '!$AN:$AN,0))*(1-'     2022    '!$BA$1),INDEX('     2022    '!I:I,MATCH($A1380,'     2022    '!$AN:$AN,0))),"")</f>
        <v/>
      </c>
      <c r="H1380" s="96">
        <f>IFERROR(INDEX('     2022    '!AZ:AZ,MATCH($A1380,'     2022    '!$AN:$AN,0)),0)</f>
        <v>0</v>
      </c>
      <c r="I1380" s="180" t="str">
        <f>IFERROR(IF($O$3&gt;68,INDEX('     2022    '!M:M,MATCH($A1380,'     2022    '!$AN:$AN,0))*(1-'     2022    '!$BA$1),INDEX('     2022    '!M:M,MATCH($A1380,'     2022    '!$AN:$AN,0))),"")</f>
        <v/>
      </c>
      <c r="J1380" s="181">
        <f t="shared" si="85"/>
        <v>0</v>
      </c>
      <c r="K1380" s="182" t="str">
        <f t="shared" si="86"/>
        <v/>
      </c>
      <c r="L1380" s="53"/>
      <c r="M1380" s="52" t="str">
        <f>IFERROR(INDEX('     2022    '!R:R,MATCH('Order Summary'!$A1380,'     2022    '!$AN:$AN,0)),"")</f>
        <v/>
      </c>
      <c r="N1380" s="52" t="str">
        <f>IFERROR(INDEX('     2022    '!V:V,MATCH('Order Summary'!$A1380,'     2022    '!$AN:$AN,0)),"")</f>
        <v/>
      </c>
      <c r="O1380" s="52" t="str">
        <f>IFERROR(INDEX('     2022    '!S:S,MATCH('Order Summary'!$A1380,'     2022    '!$AN:$AN,0)),"")</f>
        <v/>
      </c>
      <c r="P1380" s="96" t="str">
        <f t="shared" si="84"/>
        <v/>
      </c>
      <c r="R1380" s="9"/>
      <c r="S1380" s="9"/>
      <c r="T1380" s="9"/>
      <c r="U1380" s="9"/>
      <c r="V1380" s="9"/>
      <c r="W1380" s="9"/>
      <c r="X1380" s="9"/>
      <c r="Y1380" s="9"/>
      <c r="Z1380" s="9"/>
      <c r="AA1380" s="9"/>
      <c r="AB1380" s="9"/>
      <c r="AC1380" s="9"/>
      <c r="AD1380" s="9"/>
      <c r="AE1380" s="9"/>
      <c r="AF1380" s="9"/>
      <c r="AG1380" s="9"/>
      <c r="AH1380" s="9"/>
      <c r="AI1380" s="9"/>
      <c r="AJ1380" s="9"/>
      <c r="AK1380" s="9"/>
      <c r="AL1380" s="9"/>
      <c r="AM1380" s="9"/>
      <c r="AN1380" s="9"/>
      <c r="AO1380" s="9"/>
      <c r="AP1380" s="9"/>
      <c r="AQ1380" s="9"/>
      <c r="AR1380" s="9"/>
      <c r="AS1380" s="9"/>
      <c r="AT1380" s="9"/>
      <c r="AU1380" s="9"/>
      <c r="AV1380" s="9"/>
      <c r="AW1380" s="9"/>
      <c r="AX1380" s="9"/>
      <c r="AY1380" s="9"/>
      <c r="AZ1380" s="9"/>
      <c r="BA1380" s="9"/>
      <c r="BB1380" s="9"/>
      <c r="BC1380" s="9"/>
      <c r="BD1380" s="9"/>
      <c r="BE1380" s="9"/>
      <c r="BF1380" s="9"/>
      <c r="BG1380" s="9"/>
      <c r="BH1380" s="9"/>
      <c r="BI1380" s="9"/>
      <c r="BJ1380" s="9"/>
      <c r="BK1380" s="9"/>
      <c r="BL1380" s="9"/>
      <c r="BM1380" s="9"/>
      <c r="BN1380" s="9"/>
      <c r="BO1380" s="9"/>
      <c r="BP1380" s="9"/>
      <c r="BQ1380" s="9"/>
      <c r="BR1380" s="9"/>
      <c r="BS1380" s="9"/>
      <c r="BT1380" s="9"/>
      <c r="BU1380" s="9"/>
      <c r="BV1380" s="9"/>
      <c r="BW1380" s="9"/>
      <c r="BX1380" s="9"/>
      <c r="BY1380" s="9"/>
      <c r="BZ1380" s="9"/>
    </row>
    <row r="1381" spans="1:78">
      <c r="A1381" s="50">
        <f t="shared" si="87"/>
        <v>1370</v>
      </c>
      <c r="C1381" s="11" t="str">
        <f>IFERROR(INDEX('     2022    '!D:D,MATCH('Order Summary'!$A1381,'     2022    '!$AN:$AN,0)),"")</f>
        <v/>
      </c>
      <c r="D1381" s="11" t="str">
        <f>IFERROR(INDEX('     2022    '!C:C,MATCH('Order Summary'!$A1381,'     2022    '!$AN:$AN,0)),"")</f>
        <v/>
      </c>
      <c r="E1381" s="11" t="str">
        <f>IFERROR(INDEX('     2022    '!E:E,MATCH('Order Summary'!$A1381,'     2022    '!$AN:$AN,0)),"")</f>
        <v/>
      </c>
      <c r="F1381" s="96">
        <f>IFERROR(INDEX('     2022    '!AY:AY,MATCH($A1381,'     2022    '!$AN:$AN,0)),0)</f>
        <v>0</v>
      </c>
      <c r="G1381" s="180" t="str">
        <f>IFERROR(IF($O$3&gt;68,INDEX('     2022    '!I:I,MATCH($A1381,'     2022    '!$AN:$AN,0))*(1-'     2022    '!$BA$1),INDEX('     2022    '!I:I,MATCH($A1381,'     2022    '!$AN:$AN,0))),"")</f>
        <v/>
      </c>
      <c r="H1381" s="96">
        <f>IFERROR(INDEX('     2022    '!AZ:AZ,MATCH($A1381,'     2022    '!$AN:$AN,0)),0)</f>
        <v>0</v>
      </c>
      <c r="I1381" s="180" t="str">
        <f>IFERROR(IF($O$3&gt;68,INDEX('     2022    '!M:M,MATCH($A1381,'     2022    '!$AN:$AN,0))*(1-'     2022    '!$BA$1),INDEX('     2022    '!M:M,MATCH($A1381,'     2022    '!$AN:$AN,0))),"")</f>
        <v/>
      </c>
      <c r="J1381" s="181">
        <f t="shared" si="85"/>
        <v>0</v>
      </c>
      <c r="K1381" s="182" t="str">
        <f t="shared" si="86"/>
        <v/>
      </c>
      <c r="L1381" s="53"/>
      <c r="M1381" s="52" t="str">
        <f>IFERROR(INDEX('     2022    '!R:R,MATCH('Order Summary'!$A1381,'     2022    '!$AN:$AN,0)),"")</f>
        <v/>
      </c>
      <c r="N1381" s="52" t="str">
        <f>IFERROR(INDEX('     2022    '!V:V,MATCH('Order Summary'!$A1381,'     2022    '!$AN:$AN,0)),"")</f>
        <v/>
      </c>
      <c r="O1381" s="52" t="str">
        <f>IFERROR(INDEX('     2022    '!S:S,MATCH('Order Summary'!$A1381,'     2022    '!$AN:$AN,0)),"")</f>
        <v/>
      </c>
      <c r="P1381" s="96" t="str">
        <f t="shared" si="84"/>
        <v/>
      </c>
      <c r="R1381" s="9"/>
      <c r="S1381" s="9"/>
      <c r="T1381" s="9"/>
      <c r="U1381" s="9"/>
      <c r="V1381" s="9"/>
      <c r="W1381" s="9"/>
      <c r="X1381" s="9"/>
      <c r="Y1381" s="9"/>
      <c r="Z1381" s="9"/>
      <c r="AA1381" s="9"/>
      <c r="AB1381" s="9"/>
      <c r="AC1381" s="9"/>
      <c r="AD1381" s="9"/>
      <c r="AE1381" s="9"/>
      <c r="AF1381" s="9"/>
      <c r="AG1381" s="9"/>
      <c r="AH1381" s="9"/>
      <c r="AI1381" s="9"/>
      <c r="AJ1381" s="9"/>
      <c r="AK1381" s="9"/>
      <c r="AL1381" s="9"/>
      <c r="AM1381" s="9"/>
      <c r="AN1381" s="9"/>
      <c r="AO1381" s="9"/>
      <c r="AP1381" s="9"/>
      <c r="AQ1381" s="9"/>
      <c r="AR1381" s="9"/>
      <c r="AS1381" s="9"/>
      <c r="AT1381" s="9"/>
      <c r="AU1381" s="9"/>
      <c r="AV1381" s="9"/>
      <c r="AW1381" s="9"/>
      <c r="AX1381" s="9"/>
      <c r="AY1381" s="9"/>
      <c r="AZ1381" s="9"/>
      <c r="BA1381" s="9"/>
      <c r="BB1381" s="9"/>
      <c r="BC1381" s="9"/>
      <c r="BD1381" s="9"/>
      <c r="BE1381" s="9"/>
      <c r="BF1381" s="9"/>
      <c r="BG1381" s="9"/>
      <c r="BH1381" s="9"/>
      <c r="BI1381" s="9"/>
      <c r="BJ1381" s="9"/>
      <c r="BK1381" s="9"/>
      <c r="BL1381" s="9"/>
      <c r="BM1381" s="9"/>
      <c r="BN1381" s="9"/>
      <c r="BO1381" s="9"/>
      <c r="BP1381" s="9"/>
      <c r="BQ1381" s="9"/>
      <c r="BR1381" s="9"/>
      <c r="BS1381" s="9"/>
      <c r="BT1381" s="9"/>
      <c r="BU1381" s="9"/>
      <c r="BV1381" s="9"/>
      <c r="BW1381" s="9"/>
      <c r="BX1381" s="9"/>
      <c r="BY1381" s="9"/>
      <c r="BZ1381" s="9"/>
    </row>
    <row r="1382" spans="1:78">
      <c r="A1382" s="50">
        <f t="shared" si="87"/>
        <v>1371</v>
      </c>
      <c r="C1382" s="11" t="str">
        <f>IFERROR(INDEX('     2022    '!D:D,MATCH('Order Summary'!$A1382,'     2022    '!$AN:$AN,0)),"")</f>
        <v/>
      </c>
      <c r="D1382" s="11" t="str">
        <f>IFERROR(INDEX('     2022    '!C:C,MATCH('Order Summary'!$A1382,'     2022    '!$AN:$AN,0)),"")</f>
        <v/>
      </c>
      <c r="E1382" s="11" t="str">
        <f>IFERROR(INDEX('     2022    '!E:E,MATCH('Order Summary'!$A1382,'     2022    '!$AN:$AN,0)),"")</f>
        <v/>
      </c>
      <c r="F1382" s="96">
        <f>IFERROR(INDEX('     2022    '!AY:AY,MATCH($A1382,'     2022    '!$AN:$AN,0)),0)</f>
        <v>0</v>
      </c>
      <c r="G1382" s="180" t="str">
        <f>IFERROR(IF($O$3&gt;68,INDEX('     2022    '!I:I,MATCH($A1382,'     2022    '!$AN:$AN,0))*(1-'     2022    '!$BA$1),INDEX('     2022    '!I:I,MATCH($A1382,'     2022    '!$AN:$AN,0))),"")</f>
        <v/>
      </c>
      <c r="H1382" s="96">
        <f>IFERROR(INDEX('     2022    '!AZ:AZ,MATCH($A1382,'     2022    '!$AN:$AN,0)),0)</f>
        <v>0</v>
      </c>
      <c r="I1382" s="180" t="str">
        <f>IFERROR(IF($O$3&gt;68,INDEX('     2022    '!M:M,MATCH($A1382,'     2022    '!$AN:$AN,0))*(1-'     2022    '!$BA$1),INDEX('     2022    '!M:M,MATCH($A1382,'     2022    '!$AN:$AN,0))),"")</f>
        <v/>
      </c>
      <c r="J1382" s="181">
        <f t="shared" si="85"/>
        <v>0</v>
      </c>
      <c r="K1382" s="182" t="str">
        <f t="shared" si="86"/>
        <v/>
      </c>
      <c r="L1382" s="53"/>
      <c r="M1382" s="52" t="str">
        <f>IFERROR(INDEX('     2022    '!R:R,MATCH('Order Summary'!$A1382,'     2022    '!$AN:$AN,0)),"")</f>
        <v/>
      </c>
      <c r="N1382" s="52" t="str">
        <f>IFERROR(INDEX('     2022    '!V:V,MATCH('Order Summary'!$A1382,'     2022    '!$AN:$AN,0)),"")</f>
        <v/>
      </c>
      <c r="O1382" s="52" t="str">
        <f>IFERROR(INDEX('     2022    '!S:S,MATCH('Order Summary'!$A1382,'     2022    '!$AN:$AN,0)),"")</f>
        <v/>
      </c>
      <c r="P1382" s="96" t="str">
        <f t="shared" si="84"/>
        <v/>
      </c>
      <c r="R1382" s="9"/>
      <c r="S1382" s="9"/>
      <c r="T1382" s="9"/>
      <c r="U1382" s="9"/>
      <c r="V1382" s="9"/>
      <c r="W1382" s="9"/>
      <c r="X1382" s="9"/>
      <c r="Y1382" s="9"/>
      <c r="Z1382" s="9"/>
      <c r="AA1382" s="9"/>
      <c r="AB1382" s="9"/>
      <c r="AC1382" s="9"/>
      <c r="AD1382" s="9"/>
      <c r="AE1382" s="9"/>
      <c r="AF1382" s="9"/>
      <c r="AG1382" s="9"/>
      <c r="AH1382" s="9"/>
      <c r="AI1382" s="9"/>
      <c r="AJ1382" s="9"/>
      <c r="AK1382" s="9"/>
      <c r="AL1382" s="9"/>
      <c r="AM1382" s="9"/>
      <c r="AN1382" s="9"/>
      <c r="AO1382" s="9"/>
      <c r="AP1382" s="9"/>
      <c r="AQ1382" s="9"/>
      <c r="AR1382" s="9"/>
      <c r="AS1382" s="9"/>
      <c r="AT1382" s="9"/>
      <c r="AU1382" s="9"/>
      <c r="AV1382" s="9"/>
      <c r="AW1382" s="9"/>
      <c r="AX1382" s="9"/>
      <c r="AY1382" s="9"/>
      <c r="AZ1382" s="9"/>
      <c r="BA1382" s="9"/>
      <c r="BB1382" s="9"/>
      <c r="BC1382" s="9"/>
      <c r="BD1382" s="9"/>
      <c r="BE1382" s="9"/>
      <c r="BF1382" s="9"/>
      <c r="BG1382" s="9"/>
      <c r="BH1382" s="9"/>
      <c r="BI1382" s="9"/>
      <c r="BJ1382" s="9"/>
      <c r="BK1382" s="9"/>
      <c r="BL1382" s="9"/>
      <c r="BM1382" s="9"/>
      <c r="BN1382" s="9"/>
      <c r="BO1382" s="9"/>
      <c r="BP1382" s="9"/>
      <c r="BQ1382" s="9"/>
      <c r="BR1382" s="9"/>
      <c r="BS1382" s="9"/>
      <c r="BT1382" s="9"/>
      <c r="BU1382" s="9"/>
      <c r="BV1382" s="9"/>
      <c r="BW1382" s="9"/>
      <c r="BX1382" s="9"/>
      <c r="BY1382" s="9"/>
      <c r="BZ1382" s="9"/>
    </row>
    <row r="1383" spans="1:78">
      <c r="A1383" s="50">
        <f t="shared" si="87"/>
        <v>1372</v>
      </c>
      <c r="C1383" s="11" t="str">
        <f>IFERROR(INDEX('     2022    '!D:D,MATCH('Order Summary'!$A1383,'     2022    '!$AN:$AN,0)),"")</f>
        <v/>
      </c>
      <c r="D1383" s="11" t="str">
        <f>IFERROR(INDEX('     2022    '!C:C,MATCH('Order Summary'!$A1383,'     2022    '!$AN:$AN,0)),"")</f>
        <v/>
      </c>
      <c r="E1383" s="11" t="str">
        <f>IFERROR(INDEX('     2022    '!E:E,MATCH('Order Summary'!$A1383,'     2022    '!$AN:$AN,0)),"")</f>
        <v/>
      </c>
      <c r="F1383" s="96">
        <f>IFERROR(INDEX('     2022    '!AY:AY,MATCH($A1383,'     2022    '!$AN:$AN,0)),0)</f>
        <v>0</v>
      </c>
      <c r="G1383" s="180" t="str">
        <f>IFERROR(IF($O$3&gt;68,INDEX('     2022    '!I:I,MATCH($A1383,'     2022    '!$AN:$AN,0))*(1-'     2022    '!$BA$1),INDEX('     2022    '!I:I,MATCH($A1383,'     2022    '!$AN:$AN,0))),"")</f>
        <v/>
      </c>
      <c r="H1383" s="96">
        <f>IFERROR(INDEX('     2022    '!AZ:AZ,MATCH($A1383,'     2022    '!$AN:$AN,0)),0)</f>
        <v>0</v>
      </c>
      <c r="I1383" s="180" t="str">
        <f>IFERROR(IF($O$3&gt;68,INDEX('     2022    '!M:M,MATCH($A1383,'     2022    '!$AN:$AN,0))*(1-'     2022    '!$BA$1),INDEX('     2022    '!M:M,MATCH($A1383,'     2022    '!$AN:$AN,0))),"")</f>
        <v/>
      </c>
      <c r="J1383" s="181">
        <f t="shared" si="85"/>
        <v>0</v>
      </c>
      <c r="K1383" s="182" t="str">
        <f t="shared" si="86"/>
        <v/>
      </c>
      <c r="L1383" s="53"/>
      <c r="M1383" s="52" t="str">
        <f>IFERROR(INDEX('     2022    '!R:R,MATCH('Order Summary'!$A1383,'     2022    '!$AN:$AN,0)),"")</f>
        <v/>
      </c>
      <c r="N1383" s="52" t="str">
        <f>IFERROR(INDEX('     2022    '!V:V,MATCH('Order Summary'!$A1383,'     2022    '!$AN:$AN,0)),"")</f>
        <v/>
      </c>
      <c r="O1383" s="52" t="str">
        <f>IFERROR(INDEX('     2022    '!S:S,MATCH('Order Summary'!$A1383,'     2022    '!$AN:$AN,0)),"")</f>
        <v/>
      </c>
      <c r="P1383" s="96" t="str">
        <f t="shared" si="84"/>
        <v/>
      </c>
      <c r="R1383" s="9"/>
      <c r="S1383" s="9"/>
      <c r="T1383" s="9"/>
      <c r="U1383" s="9"/>
      <c r="V1383" s="9"/>
      <c r="W1383" s="9"/>
      <c r="X1383" s="9"/>
      <c r="Y1383" s="9"/>
      <c r="Z1383" s="9"/>
      <c r="AA1383" s="9"/>
      <c r="AB1383" s="9"/>
      <c r="AC1383" s="9"/>
      <c r="AD1383" s="9"/>
      <c r="AE1383" s="9"/>
      <c r="AF1383" s="9"/>
      <c r="AG1383" s="9"/>
      <c r="AH1383" s="9"/>
      <c r="AI1383" s="9"/>
      <c r="AJ1383" s="9"/>
      <c r="AK1383" s="9"/>
      <c r="AL1383" s="9"/>
      <c r="AM1383" s="9"/>
      <c r="AN1383" s="9"/>
      <c r="AO1383" s="9"/>
      <c r="AP1383" s="9"/>
      <c r="AQ1383" s="9"/>
      <c r="AR1383" s="9"/>
      <c r="AS1383" s="9"/>
      <c r="AT1383" s="9"/>
      <c r="AU1383" s="9"/>
      <c r="AV1383" s="9"/>
      <c r="AW1383" s="9"/>
      <c r="AX1383" s="9"/>
      <c r="AY1383" s="9"/>
      <c r="AZ1383" s="9"/>
      <c r="BA1383" s="9"/>
      <c r="BB1383" s="9"/>
      <c r="BC1383" s="9"/>
      <c r="BD1383" s="9"/>
      <c r="BE1383" s="9"/>
      <c r="BF1383" s="9"/>
      <c r="BG1383" s="9"/>
      <c r="BH1383" s="9"/>
      <c r="BI1383" s="9"/>
      <c r="BJ1383" s="9"/>
      <c r="BK1383" s="9"/>
      <c r="BL1383" s="9"/>
      <c r="BM1383" s="9"/>
      <c r="BN1383" s="9"/>
      <c r="BO1383" s="9"/>
      <c r="BP1383" s="9"/>
      <c r="BQ1383" s="9"/>
      <c r="BR1383" s="9"/>
      <c r="BS1383" s="9"/>
      <c r="BT1383" s="9"/>
      <c r="BU1383" s="9"/>
      <c r="BV1383" s="9"/>
      <c r="BW1383" s="9"/>
      <c r="BX1383" s="9"/>
      <c r="BY1383" s="9"/>
      <c r="BZ1383" s="9"/>
    </row>
    <row r="1384" spans="1:78">
      <c r="A1384" s="50">
        <f t="shared" si="87"/>
        <v>1373</v>
      </c>
      <c r="C1384" s="11" t="str">
        <f>IFERROR(INDEX('     2022    '!D:D,MATCH('Order Summary'!$A1384,'     2022    '!$AN:$AN,0)),"")</f>
        <v/>
      </c>
      <c r="D1384" s="11" t="str">
        <f>IFERROR(INDEX('     2022    '!C:C,MATCH('Order Summary'!$A1384,'     2022    '!$AN:$AN,0)),"")</f>
        <v/>
      </c>
      <c r="E1384" s="11" t="str">
        <f>IFERROR(INDEX('     2022    '!E:E,MATCH('Order Summary'!$A1384,'     2022    '!$AN:$AN,0)),"")</f>
        <v/>
      </c>
      <c r="F1384" s="96">
        <f>IFERROR(INDEX('     2022    '!AY:AY,MATCH($A1384,'     2022    '!$AN:$AN,0)),0)</f>
        <v>0</v>
      </c>
      <c r="G1384" s="180" t="str">
        <f>IFERROR(IF($O$3&gt;68,INDEX('     2022    '!I:I,MATCH($A1384,'     2022    '!$AN:$AN,0))*(1-'     2022    '!$BA$1),INDEX('     2022    '!I:I,MATCH($A1384,'     2022    '!$AN:$AN,0))),"")</f>
        <v/>
      </c>
      <c r="H1384" s="96">
        <f>IFERROR(INDEX('     2022    '!AZ:AZ,MATCH($A1384,'     2022    '!$AN:$AN,0)),0)</f>
        <v>0</v>
      </c>
      <c r="I1384" s="180" t="str">
        <f>IFERROR(IF($O$3&gt;68,INDEX('     2022    '!M:M,MATCH($A1384,'     2022    '!$AN:$AN,0))*(1-'     2022    '!$BA$1),INDEX('     2022    '!M:M,MATCH($A1384,'     2022    '!$AN:$AN,0))),"")</f>
        <v/>
      </c>
      <c r="J1384" s="181">
        <f t="shared" si="85"/>
        <v>0</v>
      </c>
      <c r="K1384" s="182" t="str">
        <f t="shared" si="86"/>
        <v/>
      </c>
      <c r="L1384" s="53"/>
      <c r="M1384" s="52" t="str">
        <f>IFERROR(INDEX('     2022    '!R:R,MATCH('Order Summary'!$A1384,'     2022    '!$AN:$AN,0)),"")</f>
        <v/>
      </c>
      <c r="N1384" s="52" t="str">
        <f>IFERROR(INDEX('     2022    '!V:V,MATCH('Order Summary'!$A1384,'     2022    '!$AN:$AN,0)),"")</f>
        <v/>
      </c>
      <c r="O1384" s="52" t="str">
        <f>IFERROR(INDEX('     2022    '!S:S,MATCH('Order Summary'!$A1384,'     2022    '!$AN:$AN,0)),"")</f>
        <v/>
      </c>
      <c r="P1384" s="96" t="str">
        <f t="shared" si="84"/>
        <v/>
      </c>
      <c r="R1384" s="9"/>
      <c r="S1384" s="9"/>
      <c r="T1384" s="9"/>
      <c r="U1384" s="9"/>
      <c r="V1384" s="9"/>
      <c r="W1384" s="9"/>
      <c r="X1384" s="9"/>
      <c r="Y1384" s="9"/>
      <c r="Z1384" s="9"/>
      <c r="AA1384" s="9"/>
      <c r="AB1384" s="9"/>
      <c r="AC1384" s="9"/>
      <c r="AD1384" s="9"/>
      <c r="AE1384" s="9"/>
      <c r="AF1384" s="9"/>
      <c r="AG1384" s="9"/>
      <c r="AH1384" s="9"/>
      <c r="AI1384" s="9"/>
      <c r="AJ1384" s="9"/>
      <c r="AK1384" s="9"/>
      <c r="AL1384" s="9"/>
      <c r="AM1384" s="9"/>
      <c r="AN1384" s="9"/>
      <c r="AO1384" s="9"/>
      <c r="AP1384" s="9"/>
      <c r="AQ1384" s="9"/>
      <c r="AR1384" s="9"/>
      <c r="AS1384" s="9"/>
      <c r="AT1384" s="9"/>
      <c r="AU1384" s="9"/>
      <c r="AV1384" s="9"/>
      <c r="AW1384" s="9"/>
      <c r="AX1384" s="9"/>
      <c r="AY1384" s="9"/>
      <c r="AZ1384" s="9"/>
      <c r="BA1384" s="9"/>
      <c r="BB1384" s="9"/>
      <c r="BC1384" s="9"/>
      <c r="BD1384" s="9"/>
      <c r="BE1384" s="9"/>
      <c r="BF1384" s="9"/>
      <c r="BG1384" s="9"/>
      <c r="BH1384" s="9"/>
      <c r="BI1384" s="9"/>
      <c r="BJ1384" s="9"/>
      <c r="BK1384" s="9"/>
      <c r="BL1384" s="9"/>
      <c r="BM1384" s="9"/>
      <c r="BN1384" s="9"/>
      <c r="BO1384" s="9"/>
      <c r="BP1384" s="9"/>
      <c r="BQ1384" s="9"/>
      <c r="BR1384" s="9"/>
      <c r="BS1384" s="9"/>
      <c r="BT1384" s="9"/>
      <c r="BU1384" s="9"/>
      <c r="BV1384" s="9"/>
      <c r="BW1384" s="9"/>
      <c r="BX1384" s="9"/>
      <c r="BY1384" s="9"/>
      <c r="BZ1384" s="9"/>
    </row>
    <row r="1385" spans="1:78">
      <c r="A1385" s="50">
        <f t="shared" si="87"/>
        <v>1374</v>
      </c>
      <c r="C1385" s="11" t="str">
        <f>IFERROR(INDEX('     2022    '!D:D,MATCH('Order Summary'!$A1385,'     2022    '!$AN:$AN,0)),"")</f>
        <v/>
      </c>
      <c r="D1385" s="11" t="str">
        <f>IFERROR(INDEX('     2022    '!C:C,MATCH('Order Summary'!$A1385,'     2022    '!$AN:$AN,0)),"")</f>
        <v/>
      </c>
      <c r="E1385" s="11" t="str">
        <f>IFERROR(INDEX('     2022    '!E:E,MATCH('Order Summary'!$A1385,'     2022    '!$AN:$AN,0)),"")</f>
        <v/>
      </c>
      <c r="F1385" s="96">
        <f>IFERROR(INDEX('     2022    '!AY:AY,MATCH($A1385,'     2022    '!$AN:$AN,0)),0)</f>
        <v>0</v>
      </c>
      <c r="G1385" s="180" t="str">
        <f>IFERROR(IF($O$3&gt;68,INDEX('     2022    '!I:I,MATCH($A1385,'     2022    '!$AN:$AN,0))*(1-'     2022    '!$BA$1),INDEX('     2022    '!I:I,MATCH($A1385,'     2022    '!$AN:$AN,0))),"")</f>
        <v/>
      </c>
      <c r="H1385" s="96">
        <f>IFERROR(INDEX('     2022    '!AZ:AZ,MATCH($A1385,'     2022    '!$AN:$AN,0)),0)</f>
        <v>0</v>
      </c>
      <c r="I1385" s="180" t="str">
        <f>IFERROR(IF($O$3&gt;68,INDEX('     2022    '!M:M,MATCH($A1385,'     2022    '!$AN:$AN,0))*(1-'     2022    '!$BA$1),INDEX('     2022    '!M:M,MATCH($A1385,'     2022    '!$AN:$AN,0))),"")</f>
        <v/>
      </c>
      <c r="J1385" s="181">
        <f t="shared" si="85"/>
        <v>0</v>
      </c>
      <c r="K1385" s="182" t="str">
        <f t="shared" si="86"/>
        <v/>
      </c>
      <c r="L1385" s="53"/>
      <c r="M1385" s="52" t="str">
        <f>IFERROR(INDEX('     2022    '!R:R,MATCH('Order Summary'!$A1385,'     2022    '!$AN:$AN,0)),"")</f>
        <v/>
      </c>
      <c r="N1385" s="52" t="str">
        <f>IFERROR(INDEX('     2022    '!V:V,MATCH('Order Summary'!$A1385,'     2022    '!$AN:$AN,0)),"")</f>
        <v/>
      </c>
      <c r="O1385" s="52" t="str">
        <f>IFERROR(INDEX('     2022    '!S:S,MATCH('Order Summary'!$A1385,'     2022    '!$AN:$AN,0)),"")</f>
        <v/>
      </c>
      <c r="P1385" s="96" t="str">
        <f t="shared" si="84"/>
        <v/>
      </c>
      <c r="R1385" s="9"/>
      <c r="S1385" s="9"/>
      <c r="T1385" s="9"/>
      <c r="U1385" s="9"/>
      <c r="V1385" s="9"/>
      <c r="W1385" s="9"/>
      <c r="X1385" s="9"/>
      <c r="Y1385" s="9"/>
      <c r="Z1385" s="9"/>
      <c r="AA1385" s="9"/>
      <c r="AB1385" s="9"/>
      <c r="AC1385" s="9"/>
      <c r="AD1385" s="9"/>
      <c r="AE1385" s="9"/>
      <c r="AF1385" s="9"/>
      <c r="AG1385" s="9"/>
      <c r="AH1385" s="9"/>
      <c r="AI1385" s="9"/>
      <c r="AJ1385" s="9"/>
      <c r="AK1385" s="9"/>
      <c r="AL1385" s="9"/>
      <c r="AM1385" s="9"/>
      <c r="AN1385" s="9"/>
      <c r="AO1385" s="9"/>
      <c r="AP1385" s="9"/>
      <c r="AQ1385" s="9"/>
      <c r="AR1385" s="9"/>
      <c r="AS1385" s="9"/>
      <c r="AT1385" s="9"/>
      <c r="AU1385" s="9"/>
      <c r="AV1385" s="9"/>
      <c r="AW1385" s="9"/>
      <c r="AX1385" s="9"/>
      <c r="AY1385" s="9"/>
      <c r="AZ1385" s="9"/>
      <c r="BA1385" s="9"/>
      <c r="BB1385" s="9"/>
      <c r="BC1385" s="9"/>
      <c r="BD1385" s="9"/>
      <c r="BE1385" s="9"/>
      <c r="BF1385" s="9"/>
      <c r="BG1385" s="9"/>
      <c r="BH1385" s="9"/>
      <c r="BI1385" s="9"/>
      <c r="BJ1385" s="9"/>
      <c r="BK1385" s="9"/>
      <c r="BL1385" s="9"/>
      <c r="BM1385" s="9"/>
      <c r="BN1385" s="9"/>
      <c r="BO1385" s="9"/>
      <c r="BP1385" s="9"/>
      <c r="BQ1385" s="9"/>
      <c r="BR1385" s="9"/>
      <c r="BS1385" s="9"/>
      <c r="BT1385" s="9"/>
      <c r="BU1385" s="9"/>
      <c r="BV1385" s="9"/>
      <c r="BW1385" s="9"/>
      <c r="BX1385" s="9"/>
      <c r="BY1385" s="9"/>
      <c r="BZ1385" s="9"/>
    </row>
    <row r="1386" spans="1:78">
      <c r="A1386" s="50">
        <f t="shared" si="87"/>
        <v>1375</v>
      </c>
      <c r="C1386" s="11" t="str">
        <f>IFERROR(INDEX('     2022    '!D:D,MATCH('Order Summary'!$A1386,'     2022    '!$AN:$AN,0)),"")</f>
        <v/>
      </c>
      <c r="D1386" s="11" t="str">
        <f>IFERROR(INDEX('     2022    '!C:C,MATCH('Order Summary'!$A1386,'     2022    '!$AN:$AN,0)),"")</f>
        <v/>
      </c>
      <c r="E1386" s="11" t="str">
        <f>IFERROR(INDEX('     2022    '!E:E,MATCH('Order Summary'!$A1386,'     2022    '!$AN:$AN,0)),"")</f>
        <v/>
      </c>
      <c r="F1386" s="96">
        <f>IFERROR(INDEX('     2022    '!AY:AY,MATCH($A1386,'     2022    '!$AN:$AN,0)),0)</f>
        <v>0</v>
      </c>
      <c r="G1386" s="180" t="str">
        <f>IFERROR(IF($O$3&gt;68,INDEX('     2022    '!I:I,MATCH($A1386,'     2022    '!$AN:$AN,0))*(1-'     2022    '!$BA$1),INDEX('     2022    '!I:I,MATCH($A1386,'     2022    '!$AN:$AN,0))),"")</f>
        <v/>
      </c>
      <c r="H1386" s="96">
        <f>IFERROR(INDEX('     2022    '!AZ:AZ,MATCH($A1386,'     2022    '!$AN:$AN,0)),0)</f>
        <v>0</v>
      </c>
      <c r="I1386" s="180" t="str">
        <f>IFERROR(IF($O$3&gt;68,INDEX('     2022    '!M:M,MATCH($A1386,'     2022    '!$AN:$AN,0))*(1-'     2022    '!$BA$1),INDEX('     2022    '!M:M,MATCH($A1386,'     2022    '!$AN:$AN,0))),"")</f>
        <v/>
      </c>
      <c r="J1386" s="181">
        <f t="shared" si="85"/>
        <v>0</v>
      </c>
      <c r="K1386" s="182" t="str">
        <f t="shared" si="86"/>
        <v/>
      </c>
      <c r="L1386" s="53"/>
      <c r="M1386" s="52" t="str">
        <f>IFERROR(INDEX('     2022    '!R:R,MATCH('Order Summary'!$A1386,'     2022    '!$AN:$AN,0)),"")</f>
        <v/>
      </c>
      <c r="N1386" s="52" t="str">
        <f>IFERROR(INDEX('     2022    '!V:V,MATCH('Order Summary'!$A1386,'     2022    '!$AN:$AN,0)),"")</f>
        <v/>
      </c>
      <c r="O1386" s="52" t="str">
        <f>IFERROR(INDEX('     2022    '!S:S,MATCH('Order Summary'!$A1386,'     2022    '!$AN:$AN,0)),"")</f>
        <v/>
      </c>
      <c r="P1386" s="96" t="str">
        <f t="shared" si="84"/>
        <v/>
      </c>
      <c r="R1386" s="9"/>
      <c r="S1386" s="9"/>
      <c r="T1386" s="9"/>
      <c r="U1386" s="9"/>
      <c r="V1386" s="9"/>
      <c r="W1386" s="9"/>
      <c r="X1386" s="9"/>
      <c r="Y1386" s="9"/>
      <c r="Z1386" s="9"/>
      <c r="AA1386" s="9"/>
      <c r="AB1386" s="9"/>
      <c r="AC1386" s="9"/>
      <c r="AD1386" s="9"/>
      <c r="AE1386" s="9"/>
      <c r="AF1386" s="9"/>
      <c r="AG1386" s="9"/>
      <c r="AH1386" s="9"/>
      <c r="AI1386" s="9"/>
      <c r="AJ1386" s="9"/>
      <c r="AK1386" s="9"/>
      <c r="AL1386" s="9"/>
      <c r="AM1386" s="9"/>
      <c r="AN1386" s="9"/>
      <c r="AO1386" s="9"/>
      <c r="AP1386" s="9"/>
      <c r="AQ1386" s="9"/>
      <c r="AR1386" s="9"/>
      <c r="AS1386" s="9"/>
      <c r="AT1386" s="9"/>
      <c r="AU1386" s="9"/>
      <c r="AV1386" s="9"/>
      <c r="AW1386" s="9"/>
      <c r="AX1386" s="9"/>
      <c r="AY1386" s="9"/>
      <c r="AZ1386" s="9"/>
      <c r="BA1386" s="9"/>
      <c r="BB1386" s="9"/>
      <c r="BC1386" s="9"/>
      <c r="BD1386" s="9"/>
      <c r="BE1386" s="9"/>
      <c r="BF1386" s="9"/>
      <c r="BG1386" s="9"/>
      <c r="BH1386" s="9"/>
      <c r="BI1386" s="9"/>
      <c r="BJ1386" s="9"/>
      <c r="BK1386" s="9"/>
      <c r="BL1386" s="9"/>
      <c r="BM1386" s="9"/>
      <c r="BN1386" s="9"/>
      <c r="BO1386" s="9"/>
      <c r="BP1386" s="9"/>
      <c r="BQ1386" s="9"/>
      <c r="BR1386" s="9"/>
      <c r="BS1386" s="9"/>
      <c r="BT1386" s="9"/>
      <c r="BU1386" s="9"/>
      <c r="BV1386" s="9"/>
      <c r="BW1386" s="9"/>
      <c r="BX1386" s="9"/>
      <c r="BY1386" s="9"/>
      <c r="BZ1386" s="9"/>
    </row>
    <row r="1387" spans="1:78">
      <c r="A1387" s="50">
        <f t="shared" si="87"/>
        <v>1376</v>
      </c>
      <c r="C1387" s="11" t="str">
        <f>IFERROR(INDEX('     2022    '!D:D,MATCH('Order Summary'!$A1387,'     2022    '!$AN:$AN,0)),"")</f>
        <v/>
      </c>
      <c r="D1387" s="11" t="str">
        <f>IFERROR(INDEX('     2022    '!C:C,MATCH('Order Summary'!$A1387,'     2022    '!$AN:$AN,0)),"")</f>
        <v/>
      </c>
      <c r="E1387" s="11" t="str">
        <f>IFERROR(INDEX('     2022    '!E:E,MATCH('Order Summary'!$A1387,'     2022    '!$AN:$AN,0)),"")</f>
        <v/>
      </c>
      <c r="F1387" s="96">
        <f>IFERROR(INDEX('     2022    '!AY:AY,MATCH($A1387,'     2022    '!$AN:$AN,0)),0)</f>
        <v>0</v>
      </c>
      <c r="G1387" s="180" t="str">
        <f>IFERROR(IF($O$3&gt;68,INDEX('     2022    '!I:I,MATCH($A1387,'     2022    '!$AN:$AN,0))*(1-'     2022    '!$BA$1),INDEX('     2022    '!I:I,MATCH($A1387,'     2022    '!$AN:$AN,0))),"")</f>
        <v/>
      </c>
      <c r="H1387" s="96">
        <f>IFERROR(INDEX('     2022    '!AZ:AZ,MATCH($A1387,'     2022    '!$AN:$AN,0)),0)</f>
        <v>0</v>
      </c>
      <c r="I1387" s="180" t="str">
        <f>IFERROR(IF($O$3&gt;68,INDEX('     2022    '!M:M,MATCH($A1387,'     2022    '!$AN:$AN,0))*(1-'     2022    '!$BA$1),INDEX('     2022    '!M:M,MATCH($A1387,'     2022    '!$AN:$AN,0))),"")</f>
        <v/>
      </c>
      <c r="J1387" s="181">
        <f t="shared" si="85"/>
        <v>0</v>
      </c>
      <c r="K1387" s="182" t="str">
        <f t="shared" si="86"/>
        <v/>
      </c>
      <c r="L1387" s="53"/>
      <c r="M1387" s="52" t="str">
        <f>IFERROR(INDEX('     2022    '!R:R,MATCH('Order Summary'!$A1387,'     2022    '!$AN:$AN,0)),"")</f>
        <v/>
      </c>
      <c r="N1387" s="52" t="str">
        <f>IFERROR(INDEX('     2022    '!V:V,MATCH('Order Summary'!$A1387,'     2022    '!$AN:$AN,0)),"")</f>
        <v/>
      </c>
      <c r="O1387" s="52" t="str">
        <f>IFERROR(INDEX('     2022    '!S:S,MATCH('Order Summary'!$A1387,'     2022    '!$AN:$AN,0)),"")</f>
        <v/>
      </c>
      <c r="P1387" s="96" t="str">
        <f t="shared" si="84"/>
        <v/>
      </c>
      <c r="R1387" s="9"/>
      <c r="S1387" s="9"/>
      <c r="T1387" s="9"/>
      <c r="U1387" s="9"/>
      <c r="V1387" s="9"/>
      <c r="W1387" s="9"/>
      <c r="X1387" s="9"/>
      <c r="Y1387" s="9"/>
      <c r="Z1387" s="9"/>
      <c r="AA1387" s="9"/>
      <c r="AB1387" s="9"/>
      <c r="AC1387" s="9"/>
      <c r="AD1387" s="9"/>
      <c r="AE1387" s="9"/>
      <c r="AF1387" s="9"/>
      <c r="AG1387" s="9"/>
      <c r="AH1387" s="9"/>
      <c r="AI1387" s="9"/>
      <c r="AJ1387" s="9"/>
      <c r="AK1387" s="9"/>
      <c r="AL1387" s="9"/>
      <c r="AM1387" s="9"/>
      <c r="AN1387" s="9"/>
      <c r="AO1387" s="9"/>
      <c r="AP1387" s="9"/>
      <c r="AQ1387" s="9"/>
      <c r="AR1387" s="9"/>
      <c r="AS1387" s="9"/>
      <c r="AT1387" s="9"/>
      <c r="AU1387" s="9"/>
      <c r="AV1387" s="9"/>
      <c r="AW1387" s="9"/>
      <c r="AX1387" s="9"/>
      <c r="AY1387" s="9"/>
      <c r="AZ1387" s="9"/>
      <c r="BA1387" s="9"/>
      <c r="BB1387" s="9"/>
      <c r="BC1387" s="9"/>
      <c r="BD1387" s="9"/>
      <c r="BE1387" s="9"/>
      <c r="BF1387" s="9"/>
      <c r="BG1387" s="9"/>
      <c r="BH1387" s="9"/>
      <c r="BI1387" s="9"/>
      <c r="BJ1387" s="9"/>
      <c r="BK1387" s="9"/>
      <c r="BL1387" s="9"/>
      <c r="BM1387" s="9"/>
      <c r="BN1387" s="9"/>
      <c r="BO1387" s="9"/>
      <c r="BP1387" s="9"/>
      <c r="BQ1387" s="9"/>
      <c r="BR1387" s="9"/>
      <c r="BS1387" s="9"/>
      <c r="BT1387" s="9"/>
      <c r="BU1387" s="9"/>
      <c r="BV1387" s="9"/>
      <c r="BW1387" s="9"/>
      <c r="BX1387" s="9"/>
      <c r="BY1387" s="9"/>
      <c r="BZ1387" s="9"/>
    </row>
    <row r="1388" spans="1:78">
      <c r="A1388" s="50">
        <f t="shared" si="87"/>
        <v>1377</v>
      </c>
      <c r="C1388" s="11" t="str">
        <f>IFERROR(INDEX('     2022    '!D:D,MATCH('Order Summary'!$A1388,'     2022    '!$AN:$AN,0)),"")</f>
        <v/>
      </c>
      <c r="D1388" s="11" t="str">
        <f>IFERROR(INDEX('     2022    '!C:C,MATCH('Order Summary'!$A1388,'     2022    '!$AN:$AN,0)),"")</f>
        <v/>
      </c>
      <c r="E1388" s="11" t="str">
        <f>IFERROR(INDEX('     2022    '!E:E,MATCH('Order Summary'!$A1388,'     2022    '!$AN:$AN,0)),"")</f>
        <v/>
      </c>
      <c r="F1388" s="96">
        <f>IFERROR(INDEX('     2022    '!AY:AY,MATCH($A1388,'     2022    '!$AN:$AN,0)),0)</f>
        <v>0</v>
      </c>
      <c r="G1388" s="180" t="str">
        <f>IFERROR(IF($O$3&gt;68,INDEX('     2022    '!I:I,MATCH($A1388,'     2022    '!$AN:$AN,0))*(1-'     2022    '!$BA$1),INDEX('     2022    '!I:I,MATCH($A1388,'     2022    '!$AN:$AN,0))),"")</f>
        <v/>
      </c>
      <c r="H1388" s="96">
        <f>IFERROR(INDEX('     2022    '!AZ:AZ,MATCH($A1388,'     2022    '!$AN:$AN,0)),0)</f>
        <v>0</v>
      </c>
      <c r="I1388" s="180" t="str">
        <f>IFERROR(IF($O$3&gt;68,INDEX('     2022    '!M:M,MATCH($A1388,'     2022    '!$AN:$AN,0))*(1-'     2022    '!$BA$1),INDEX('     2022    '!M:M,MATCH($A1388,'     2022    '!$AN:$AN,0))),"")</f>
        <v/>
      </c>
      <c r="J1388" s="181">
        <f t="shared" si="85"/>
        <v>0</v>
      </c>
      <c r="K1388" s="182" t="str">
        <f t="shared" si="86"/>
        <v/>
      </c>
      <c r="L1388" s="53"/>
      <c r="M1388" s="52" t="str">
        <f>IFERROR(INDEX('     2022    '!R:R,MATCH('Order Summary'!$A1388,'     2022    '!$AN:$AN,0)),"")</f>
        <v/>
      </c>
      <c r="N1388" s="52" t="str">
        <f>IFERROR(INDEX('     2022    '!V:V,MATCH('Order Summary'!$A1388,'     2022    '!$AN:$AN,0)),"")</f>
        <v/>
      </c>
      <c r="O1388" s="52" t="str">
        <f>IFERROR(INDEX('     2022    '!S:S,MATCH('Order Summary'!$A1388,'     2022    '!$AN:$AN,0)),"")</f>
        <v/>
      </c>
      <c r="P1388" s="96" t="str">
        <f t="shared" si="84"/>
        <v/>
      </c>
      <c r="R1388" s="9"/>
      <c r="S1388" s="9"/>
      <c r="T1388" s="9"/>
      <c r="U1388" s="9"/>
      <c r="V1388" s="9"/>
      <c r="W1388" s="9"/>
      <c r="X1388" s="9"/>
      <c r="Y1388" s="9"/>
      <c r="Z1388" s="9"/>
      <c r="AA1388" s="9"/>
      <c r="AB1388" s="9"/>
      <c r="AC1388" s="9"/>
      <c r="AD1388" s="9"/>
      <c r="AE1388" s="9"/>
      <c r="AF1388" s="9"/>
      <c r="AG1388" s="9"/>
      <c r="AH1388" s="9"/>
      <c r="AI1388" s="9"/>
      <c r="AJ1388" s="9"/>
      <c r="AK1388" s="9"/>
      <c r="AL1388" s="9"/>
      <c r="AM1388" s="9"/>
      <c r="AN1388" s="9"/>
      <c r="AO1388" s="9"/>
      <c r="AP1388" s="9"/>
      <c r="AQ1388" s="9"/>
      <c r="AR1388" s="9"/>
      <c r="AS1388" s="9"/>
      <c r="AT1388" s="9"/>
      <c r="AU1388" s="9"/>
      <c r="AV1388" s="9"/>
      <c r="AW1388" s="9"/>
      <c r="AX1388" s="9"/>
      <c r="AY1388" s="9"/>
      <c r="AZ1388" s="9"/>
      <c r="BA1388" s="9"/>
      <c r="BB1388" s="9"/>
      <c r="BC1388" s="9"/>
      <c r="BD1388" s="9"/>
      <c r="BE1388" s="9"/>
      <c r="BF1388" s="9"/>
      <c r="BG1388" s="9"/>
      <c r="BH1388" s="9"/>
      <c r="BI1388" s="9"/>
      <c r="BJ1388" s="9"/>
      <c r="BK1388" s="9"/>
      <c r="BL1388" s="9"/>
      <c r="BM1388" s="9"/>
      <c r="BN1388" s="9"/>
      <c r="BO1388" s="9"/>
      <c r="BP1388" s="9"/>
      <c r="BQ1388" s="9"/>
      <c r="BR1388" s="9"/>
      <c r="BS1388" s="9"/>
      <c r="BT1388" s="9"/>
      <c r="BU1388" s="9"/>
      <c r="BV1388" s="9"/>
      <c r="BW1388" s="9"/>
      <c r="BX1388" s="9"/>
      <c r="BY1388" s="9"/>
      <c r="BZ1388" s="9"/>
    </row>
    <row r="1389" spans="1:78">
      <c r="A1389" s="50">
        <f t="shared" si="87"/>
        <v>1378</v>
      </c>
      <c r="C1389" s="11" t="str">
        <f>IFERROR(INDEX('     2022    '!D:D,MATCH('Order Summary'!$A1389,'     2022    '!$AN:$AN,0)),"")</f>
        <v/>
      </c>
      <c r="D1389" s="11" t="str">
        <f>IFERROR(INDEX('     2022    '!C:C,MATCH('Order Summary'!$A1389,'     2022    '!$AN:$AN,0)),"")</f>
        <v/>
      </c>
      <c r="E1389" s="11" t="str">
        <f>IFERROR(INDEX('     2022    '!E:E,MATCH('Order Summary'!$A1389,'     2022    '!$AN:$AN,0)),"")</f>
        <v/>
      </c>
      <c r="F1389" s="96">
        <f>IFERROR(INDEX('     2022    '!AY:AY,MATCH($A1389,'     2022    '!$AN:$AN,0)),0)</f>
        <v>0</v>
      </c>
      <c r="G1389" s="180" t="str">
        <f>IFERROR(IF($O$3&gt;68,INDEX('     2022    '!I:I,MATCH($A1389,'     2022    '!$AN:$AN,0))*(1-'     2022    '!$BA$1),INDEX('     2022    '!I:I,MATCH($A1389,'     2022    '!$AN:$AN,0))),"")</f>
        <v/>
      </c>
      <c r="H1389" s="96">
        <f>IFERROR(INDEX('     2022    '!AZ:AZ,MATCH($A1389,'     2022    '!$AN:$AN,0)),0)</f>
        <v>0</v>
      </c>
      <c r="I1389" s="180" t="str">
        <f>IFERROR(IF($O$3&gt;68,INDEX('     2022    '!M:M,MATCH($A1389,'     2022    '!$AN:$AN,0))*(1-'     2022    '!$BA$1),INDEX('     2022    '!M:M,MATCH($A1389,'     2022    '!$AN:$AN,0))),"")</f>
        <v/>
      </c>
      <c r="J1389" s="181">
        <f t="shared" si="85"/>
        <v>0</v>
      </c>
      <c r="K1389" s="182" t="str">
        <f t="shared" si="86"/>
        <v/>
      </c>
      <c r="L1389" s="53"/>
      <c r="M1389" s="52" t="str">
        <f>IFERROR(INDEX('     2022    '!R:R,MATCH('Order Summary'!$A1389,'     2022    '!$AN:$AN,0)),"")</f>
        <v/>
      </c>
      <c r="N1389" s="52" t="str">
        <f>IFERROR(INDEX('     2022    '!V:V,MATCH('Order Summary'!$A1389,'     2022    '!$AN:$AN,0)),"")</f>
        <v/>
      </c>
      <c r="O1389" s="52" t="str">
        <f>IFERROR(INDEX('     2022    '!S:S,MATCH('Order Summary'!$A1389,'     2022    '!$AN:$AN,0)),"")</f>
        <v/>
      </c>
      <c r="P1389" s="96" t="str">
        <f t="shared" si="84"/>
        <v/>
      </c>
      <c r="R1389" s="9"/>
      <c r="S1389" s="9"/>
      <c r="T1389" s="9"/>
      <c r="U1389" s="9"/>
      <c r="V1389" s="9"/>
      <c r="W1389" s="9"/>
      <c r="X1389" s="9"/>
      <c r="Y1389" s="9"/>
      <c r="Z1389" s="9"/>
      <c r="AA1389" s="9"/>
      <c r="AB1389" s="9"/>
      <c r="AC1389" s="9"/>
      <c r="AD1389" s="9"/>
      <c r="AE1389" s="9"/>
      <c r="AF1389" s="9"/>
      <c r="AG1389" s="9"/>
      <c r="AH1389" s="9"/>
      <c r="AI1389" s="9"/>
      <c r="AJ1389" s="9"/>
      <c r="AK1389" s="9"/>
      <c r="AL1389" s="9"/>
      <c r="AM1389" s="9"/>
      <c r="AN1389" s="9"/>
      <c r="AO1389" s="9"/>
      <c r="AP1389" s="9"/>
      <c r="AQ1389" s="9"/>
      <c r="AR1389" s="9"/>
      <c r="AS1389" s="9"/>
      <c r="AT1389" s="9"/>
      <c r="AU1389" s="9"/>
      <c r="AV1389" s="9"/>
      <c r="AW1389" s="9"/>
      <c r="AX1389" s="9"/>
      <c r="AY1389" s="9"/>
      <c r="AZ1389" s="9"/>
      <c r="BA1389" s="9"/>
      <c r="BB1389" s="9"/>
      <c r="BC1389" s="9"/>
      <c r="BD1389" s="9"/>
      <c r="BE1389" s="9"/>
      <c r="BF1389" s="9"/>
      <c r="BG1389" s="9"/>
      <c r="BH1389" s="9"/>
      <c r="BI1389" s="9"/>
      <c r="BJ1389" s="9"/>
      <c r="BK1389" s="9"/>
      <c r="BL1389" s="9"/>
      <c r="BM1389" s="9"/>
      <c r="BN1389" s="9"/>
      <c r="BO1389" s="9"/>
      <c r="BP1389" s="9"/>
      <c r="BQ1389" s="9"/>
      <c r="BR1389" s="9"/>
      <c r="BS1389" s="9"/>
      <c r="BT1389" s="9"/>
      <c r="BU1389" s="9"/>
      <c r="BV1389" s="9"/>
      <c r="BW1389" s="9"/>
      <c r="BX1389" s="9"/>
      <c r="BY1389" s="9"/>
      <c r="BZ1389" s="9"/>
    </row>
    <row r="1390" spans="1:78">
      <c r="A1390" s="50">
        <f t="shared" si="87"/>
        <v>1379</v>
      </c>
      <c r="C1390" s="11" t="str">
        <f>IFERROR(INDEX('     2022    '!D:D,MATCH('Order Summary'!$A1390,'     2022    '!$AN:$AN,0)),"")</f>
        <v/>
      </c>
      <c r="D1390" s="11" t="str">
        <f>IFERROR(INDEX('     2022    '!C:C,MATCH('Order Summary'!$A1390,'     2022    '!$AN:$AN,0)),"")</f>
        <v/>
      </c>
      <c r="E1390" s="11" t="str">
        <f>IFERROR(INDEX('     2022    '!E:E,MATCH('Order Summary'!$A1390,'     2022    '!$AN:$AN,0)),"")</f>
        <v/>
      </c>
      <c r="F1390" s="96">
        <f>IFERROR(INDEX('     2022    '!AY:AY,MATCH($A1390,'     2022    '!$AN:$AN,0)),0)</f>
        <v>0</v>
      </c>
      <c r="G1390" s="180" t="str">
        <f>IFERROR(IF($O$3&gt;68,INDEX('     2022    '!I:I,MATCH($A1390,'     2022    '!$AN:$AN,0))*(1-'     2022    '!$BA$1),INDEX('     2022    '!I:I,MATCH($A1390,'     2022    '!$AN:$AN,0))),"")</f>
        <v/>
      </c>
      <c r="H1390" s="96">
        <f>IFERROR(INDEX('     2022    '!AZ:AZ,MATCH($A1390,'     2022    '!$AN:$AN,0)),0)</f>
        <v>0</v>
      </c>
      <c r="I1390" s="180" t="str">
        <f>IFERROR(IF($O$3&gt;68,INDEX('     2022    '!M:M,MATCH($A1390,'     2022    '!$AN:$AN,0))*(1-'     2022    '!$BA$1),INDEX('     2022    '!M:M,MATCH($A1390,'     2022    '!$AN:$AN,0))),"")</f>
        <v/>
      </c>
      <c r="J1390" s="181">
        <f t="shared" si="85"/>
        <v>0</v>
      </c>
      <c r="K1390" s="182" t="str">
        <f t="shared" si="86"/>
        <v/>
      </c>
      <c r="L1390" s="53"/>
      <c r="M1390" s="52" t="str">
        <f>IFERROR(INDEX('     2022    '!R:R,MATCH('Order Summary'!$A1390,'     2022    '!$AN:$AN,0)),"")</f>
        <v/>
      </c>
      <c r="N1390" s="52" t="str">
        <f>IFERROR(INDEX('     2022    '!V:V,MATCH('Order Summary'!$A1390,'     2022    '!$AN:$AN,0)),"")</f>
        <v/>
      </c>
      <c r="O1390" s="52" t="str">
        <f>IFERROR(INDEX('     2022    '!S:S,MATCH('Order Summary'!$A1390,'     2022    '!$AN:$AN,0)),"")</f>
        <v/>
      </c>
      <c r="P1390" s="96" t="str">
        <f t="shared" si="84"/>
        <v/>
      </c>
      <c r="R1390" s="9"/>
      <c r="S1390" s="9"/>
      <c r="T1390" s="9"/>
      <c r="U1390" s="9"/>
      <c r="V1390" s="9"/>
      <c r="W1390" s="9"/>
      <c r="X1390" s="9"/>
      <c r="Y1390" s="9"/>
      <c r="Z1390" s="9"/>
      <c r="AA1390" s="9"/>
      <c r="AB1390" s="9"/>
      <c r="AC1390" s="9"/>
      <c r="AD1390" s="9"/>
      <c r="AE1390" s="9"/>
      <c r="AF1390" s="9"/>
      <c r="AG1390" s="9"/>
      <c r="AH1390" s="9"/>
      <c r="AI1390" s="9"/>
      <c r="AJ1390" s="9"/>
      <c r="AK1390" s="9"/>
      <c r="AL1390" s="9"/>
      <c r="AM1390" s="9"/>
      <c r="AN1390" s="9"/>
      <c r="AO1390" s="9"/>
      <c r="AP1390" s="9"/>
      <c r="AQ1390" s="9"/>
      <c r="AR1390" s="9"/>
      <c r="AS1390" s="9"/>
      <c r="AT1390" s="9"/>
      <c r="AU1390" s="9"/>
      <c r="AV1390" s="9"/>
      <c r="AW1390" s="9"/>
      <c r="AX1390" s="9"/>
      <c r="AY1390" s="9"/>
      <c r="AZ1390" s="9"/>
      <c r="BA1390" s="9"/>
      <c r="BB1390" s="9"/>
      <c r="BC1390" s="9"/>
      <c r="BD1390" s="9"/>
      <c r="BE1390" s="9"/>
      <c r="BF1390" s="9"/>
      <c r="BG1390" s="9"/>
      <c r="BH1390" s="9"/>
      <c r="BI1390" s="9"/>
      <c r="BJ1390" s="9"/>
      <c r="BK1390" s="9"/>
      <c r="BL1390" s="9"/>
      <c r="BM1390" s="9"/>
      <c r="BN1390" s="9"/>
      <c r="BO1390" s="9"/>
      <c r="BP1390" s="9"/>
      <c r="BQ1390" s="9"/>
      <c r="BR1390" s="9"/>
      <c r="BS1390" s="9"/>
      <c r="BT1390" s="9"/>
      <c r="BU1390" s="9"/>
      <c r="BV1390" s="9"/>
      <c r="BW1390" s="9"/>
      <c r="BX1390" s="9"/>
      <c r="BY1390" s="9"/>
      <c r="BZ1390" s="9"/>
    </row>
    <row r="1391" spans="1:78">
      <c r="A1391" s="50">
        <f t="shared" si="87"/>
        <v>1380</v>
      </c>
      <c r="C1391" s="11" t="str">
        <f>IFERROR(INDEX('     2022    '!D:D,MATCH('Order Summary'!$A1391,'     2022    '!$AN:$AN,0)),"")</f>
        <v/>
      </c>
      <c r="D1391" s="11" t="str">
        <f>IFERROR(INDEX('     2022    '!C:C,MATCH('Order Summary'!$A1391,'     2022    '!$AN:$AN,0)),"")</f>
        <v/>
      </c>
      <c r="E1391" s="11" t="str">
        <f>IFERROR(INDEX('     2022    '!E:E,MATCH('Order Summary'!$A1391,'     2022    '!$AN:$AN,0)),"")</f>
        <v/>
      </c>
      <c r="F1391" s="96">
        <f>IFERROR(INDEX('     2022    '!AY:AY,MATCH($A1391,'     2022    '!$AN:$AN,0)),0)</f>
        <v>0</v>
      </c>
      <c r="G1391" s="180" t="str">
        <f>IFERROR(IF($O$3&gt;68,INDEX('     2022    '!I:I,MATCH($A1391,'     2022    '!$AN:$AN,0))*(1-'     2022    '!$BA$1),INDEX('     2022    '!I:I,MATCH($A1391,'     2022    '!$AN:$AN,0))),"")</f>
        <v/>
      </c>
      <c r="H1391" s="96">
        <f>IFERROR(INDEX('     2022    '!AZ:AZ,MATCH($A1391,'     2022    '!$AN:$AN,0)),0)</f>
        <v>0</v>
      </c>
      <c r="I1391" s="180" t="str">
        <f>IFERROR(IF($O$3&gt;68,INDEX('     2022    '!M:M,MATCH($A1391,'     2022    '!$AN:$AN,0))*(1-'     2022    '!$BA$1),INDEX('     2022    '!M:M,MATCH($A1391,'     2022    '!$AN:$AN,0))),"")</f>
        <v/>
      </c>
      <c r="J1391" s="181">
        <f t="shared" si="85"/>
        <v>0</v>
      </c>
      <c r="K1391" s="182" t="str">
        <f t="shared" si="86"/>
        <v/>
      </c>
      <c r="L1391" s="53"/>
      <c r="M1391" s="52" t="str">
        <f>IFERROR(INDEX('     2022    '!R:R,MATCH('Order Summary'!$A1391,'     2022    '!$AN:$AN,0)),"")</f>
        <v/>
      </c>
      <c r="N1391" s="52" t="str">
        <f>IFERROR(INDEX('     2022    '!V:V,MATCH('Order Summary'!$A1391,'     2022    '!$AN:$AN,0)),"")</f>
        <v/>
      </c>
      <c r="O1391" s="52" t="str">
        <f>IFERROR(INDEX('     2022    '!S:S,MATCH('Order Summary'!$A1391,'     2022    '!$AN:$AN,0)),"")</f>
        <v/>
      </c>
      <c r="P1391" s="96" t="str">
        <f t="shared" si="84"/>
        <v/>
      </c>
      <c r="R1391" s="9"/>
      <c r="S1391" s="9"/>
      <c r="T1391" s="9"/>
      <c r="U1391" s="9"/>
      <c r="V1391" s="9"/>
      <c r="W1391" s="9"/>
      <c r="X1391" s="9"/>
      <c r="Y1391" s="9"/>
      <c r="Z1391" s="9"/>
      <c r="AA1391" s="9"/>
      <c r="AB1391" s="9"/>
      <c r="AC1391" s="9"/>
      <c r="AD1391" s="9"/>
      <c r="AE1391" s="9"/>
      <c r="AF1391" s="9"/>
      <c r="AG1391" s="9"/>
      <c r="AH1391" s="9"/>
      <c r="AI1391" s="9"/>
      <c r="AJ1391" s="9"/>
      <c r="AK1391" s="9"/>
      <c r="AL1391" s="9"/>
      <c r="AM1391" s="9"/>
      <c r="AN1391" s="9"/>
      <c r="AO1391" s="9"/>
      <c r="AP1391" s="9"/>
      <c r="AQ1391" s="9"/>
      <c r="AR1391" s="9"/>
      <c r="AS1391" s="9"/>
      <c r="AT1391" s="9"/>
      <c r="AU1391" s="9"/>
      <c r="AV1391" s="9"/>
      <c r="AW1391" s="9"/>
      <c r="AX1391" s="9"/>
      <c r="AY1391" s="9"/>
      <c r="AZ1391" s="9"/>
      <c r="BA1391" s="9"/>
      <c r="BB1391" s="9"/>
      <c r="BC1391" s="9"/>
      <c r="BD1391" s="9"/>
      <c r="BE1391" s="9"/>
      <c r="BF1391" s="9"/>
      <c r="BG1391" s="9"/>
      <c r="BH1391" s="9"/>
      <c r="BI1391" s="9"/>
      <c r="BJ1391" s="9"/>
      <c r="BK1391" s="9"/>
      <c r="BL1391" s="9"/>
      <c r="BM1391" s="9"/>
      <c r="BN1391" s="9"/>
      <c r="BO1391" s="9"/>
      <c r="BP1391" s="9"/>
      <c r="BQ1391" s="9"/>
      <c r="BR1391" s="9"/>
      <c r="BS1391" s="9"/>
      <c r="BT1391" s="9"/>
      <c r="BU1391" s="9"/>
      <c r="BV1391" s="9"/>
      <c r="BW1391" s="9"/>
      <c r="BX1391" s="9"/>
      <c r="BY1391" s="9"/>
      <c r="BZ1391" s="9"/>
    </row>
    <row r="1392" spans="1:78">
      <c r="A1392" s="50">
        <f t="shared" si="87"/>
        <v>1381</v>
      </c>
      <c r="C1392" s="11" t="str">
        <f>IFERROR(INDEX('     2022    '!D:D,MATCH('Order Summary'!$A1392,'     2022    '!$AN:$AN,0)),"")</f>
        <v/>
      </c>
      <c r="D1392" s="11" t="str">
        <f>IFERROR(INDEX('     2022    '!C:C,MATCH('Order Summary'!$A1392,'     2022    '!$AN:$AN,0)),"")</f>
        <v/>
      </c>
      <c r="E1392" s="11" t="str">
        <f>IFERROR(INDEX('     2022    '!E:E,MATCH('Order Summary'!$A1392,'     2022    '!$AN:$AN,0)),"")</f>
        <v/>
      </c>
      <c r="F1392" s="96">
        <f>IFERROR(INDEX('     2022    '!AY:AY,MATCH($A1392,'     2022    '!$AN:$AN,0)),0)</f>
        <v>0</v>
      </c>
      <c r="G1392" s="180" t="str">
        <f>IFERROR(IF($O$3&gt;68,INDEX('     2022    '!I:I,MATCH($A1392,'     2022    '!$AN:$AN,0))*(1-'     2022    '!$BA$1),INDEX('     2022    '!I:I,MATCH($A1392,'     2022    '!$AN:$AN,0))),"")</f>
        <v/>
      </c>
      <c r="H1392" s="96">
        <f>IFERROR(INDEX('     2022    '!AZ:AZ,MATCH($A1392,'     2022    '!$AN:$AN,0)),0)</f>
        <v>0</v>
      </c>
      <c r="I1392" s="180" t="str">
        <f>IFERROR(IF($O$3&gt;68,INDEX('     2022    '!M:M,MATCH($A1392,'     2022    '!$AN:$AN,0))*(1-'     2022    '!$BA$1),INDEX('     2022    '!M:M,MATCH($A1392,'     2022    '!$AN:$AN,0))),"")</f>
        <v/>
      </c>
      <c r="J1392" s="181">
        <f t="shared" si="85"/>
        <v>0</v>
      </c>
      <c r="K1392" s="182" t="str">
        <f t="shared" si="86"/>
        <v/>
      </c>
      <c r="L1392" s="53"/>
      <c r="M1392" s="52" t="str">
        <f>IFERROR(INDEX('     2022    '!R:R,MATCH('Order Summary'!$A1392,'     2022    '!$AN:$AN,0)),"")</f>
        <v/>
      </c>
      <c r="N1392" s="52" t="str">
        <f>IFERROR(INDEX('     2022    '!V:V,MATCH('Order Summary'!$A1392,'     2022    '!$AN:$AN,0)),"")</f>
        <v/>
      </c>
      <c r="O1392" s="52" t="str">
        <f>IFERROR(INDEX('     2022    '!S:S,MATCH('Order Summary'!$A1392,'     2022    '!$AN:$AN,0)),"")</f>
        <v/>
      </c>
      <c r="P1392" s="96" t="str">
        <f t="shared" si="84"/>
        <v/>
      </c>
      <c r="R1392" s="9"/>
      <c r="S1392" s="9"/>
      <c r="T1392" s="9"/>
      <c r="U1392" s="9"/>
      <c r="V1392" s="9"/>
      <c r="W1392" s="9"/>
      <c r="X1392" s="9"/>
      <c r="Y1392" s="9"/>
      <c r="Z1392" s="9"/>
      <c r="AA1392" s="9"/>
      <c r="AB1392" s="9"/>
      <c r="AC1392" s="9"/>
      <c r="AD1392" s="9"/>
      <c r="AE1392" s="9"/>
      <c r="AF1392" s="9"/>
      <c r="AG1392" s="9"/>
      <c r="AH1392" s="9"/>
      <c r="AI1392" s="9"/>
      <c r="AJ1392" s="9"/>
      <c r="AK1392" s="9"/>
      <c r="AL1392" s="9"/>
      <c r="AM1392" s="9"/>
      <c r="AN1392" s="9"/>
      <c r="AO1392" s="9"/>
      <c r="AP1392" s="9"/>
      <c r="AQ1392" s="9"/>
      <c r="AR1392" s="9"/>
      <c r="AS1392" s="9"/>
      <c r="AT1392" s="9"/>
      <c r="AU1392" s="9"/>
      <c r="AV1392" s="9"/>
      <c r="AW1392" s="9"/>
      <c r="AX1392" s="9"/>
      <c r="AY1392" s="9"/>
      <c r="AZ1392" s="9"/>
      <c r="BA1392" s="9"/>
      <c r="BB1392" s="9"/>
      <c r="BC1392" s="9"/>
      <c r="BD1392" s="9"/>
      <c r="BE1392" s="9"/>
      <c r="BF1392" s="9"/>
      <c r="BG1392" s="9"/>
      <c r="BH1392" s="9"/>
      <c r="BI1392" s="9"/>
      <c r="BJ1392" s="9"/>
      <c r="BK1392" s="9"/>
      <c r="BL1392" s="9"/>
      <c r="BM1392" s="9"/>
      <c r="BN1392" s="9"/>
      <c r="BO1392" s="9"/>
      <c r="BP1392" s="9"/>
      <c r="BQ1392" s="9"/>
      <c r="BR1392" s="9"/>
      <c r="BS1392" s="9"/>
      <c r="BT1392" s="9"/>
      <c r="BU1392" s="9"/>
      <c r="BV1392" s="9"/>
      <c r="BW1392" s="9"/>
      <c r="BX1392" s="9"/>
      <c r="BY1392" s="9"/>
      <c r="BZ1392" s="9"/>
    </row>
    <row r="1393" spans="1:78">
      <c r="A1393" s="50">
        <f t="shared" si="87"/>
        <v>1382</v>
      </c>
      <c r="C1393" s="11" t="str">
        <f>IFERROR(INDEX('     2022    '!D:D,MATCH('Order Summary'!$A1393,'     2022    '!$AN:$AN,0)),"")</f>
        <v/>
      </c>
      <c r="D1393" s="11" t="str">
        <f>IFERROR(INDEX('     2022    '!C:C,MATCH('Order Summary'!$A1393,'     2022    '!$AN:$AN,0)),"")</f>
        <v/>
      </c>
      <c r="E1393" s="11" t="str">
        <f>IFERROR(INDEX('     2022    '!E:E,MATCH('Order Summary'!$A1393,'     2022    '!$AN:$AN,0)),"")</f>
        <v/>
      </c>
      <c r="F1393" s="96">
        <f>IFERROR(INDEX('     2022    '!AY:AY,MATCH($A1393,'     2022    '!$AN:$AN,0)),0)</f>
        <v>0</v>
      </c>
      <c r="G1393" s="180" t="str">
        <f>IFERROR(IF($O$3&gt;68,INDEX('     2022    '!I:I,MATCH($A1393,'     2022    '!$AN:$AN,0))*(1-'     2022    '!$BA$1),INDEX('     2022    '!I:I,MATCH($A1393,'     2022    '!$AN:$AN,0))),"")</f>
        <v/>
      </c>
      <c r="H1393" s="96">
        <f>IFERROR(INDEX('     2022    '!AZ:AZ,MATCH($A1393,'     2022    '!$AN:$AN,0)),0)</f>
        <v>0</v>
      </c>
      <c r="I1393" s="180" t="str">
        <f>IFERROR(IF($O$3&gt;68,INDEX('     2022    '!M:M,MATCH($A1393,'     2022    '!$AN:$AN,0))*(1-'     2022    '!$BA$1),INDEX('     2022    '!M:M,MATCH($A1393,'     2022    '!$AN:$AN,0))),"")</f>
        <v/>
      </c>
      <c r="J1393" s="181">
        <f t="shared" si="85"/>
        <v>0</v>
      </c>
      <c r="K1393" s="182" t="str">
        <f t="shared" si="86"/>
        <v/>
      </c>
      <c r="L1393" s="53"/>
      <c r="M1393" s="52" t="str">
        <f>IFERROR(INDEX('     2022    '!R:R,MATCH('Order Summary'!$A1393,'     2022    '!$AN:$AN,0)),"")</f>
        <v/>
      </c>
      <c r="N1393" s="52" t="str">
        <f>IFERROR(INDEX('     2022    '!V:V,MATCH('Order Summary'!$A1393,'     2022    '!$AN:$AN,0)),"")</f>
        <v/>
      </c>
      <c r="O1393" s="52" t="str">
        <f>IFERROR(INDEX('     2022    '!S:S,MATCH('Order Summary'!$A1393,'     2022    '!$AN:$AN,0)),"")</f>
        <v/>
      </c>
      <c r="P1393" s="96" t="str">
        <f t="shared" si="84"/>
        <v/>
      </c>
      <c r="R1393" s="9"/>
      <c r="S1393" s="9"/>
      <c r="T1393" s="9"/>
      <c r="U1393" s="9"/>
      <c r="V1393" s="9"/>
      <c r="W1393" s="9"/>
      <c r="X1393" s="9"/>
      <c r="Y1393" s="9"/>
      <c r="Z1393" s="9"/>
      <c r="AA1393" s="9"/>
      <c r="AB1393" s="9"/>
      <c r="AC1393" s="9"/>
      <c r="AD1393" s="9"/>
      <c r="AE1393" s="9"/>
      <c r="AF1393" s="9"/>
      <c r="AG1393" s="9"/>
      <c r="AH1393" s="9"/>
      <c r="AI1393" s="9"/>
      <c r="AJ1393" s="9"/>
      <c r="AK1393" s="9"/>
      <c r="AL1393" s="9"/>
      <c r="AM1393" s="9"/>
      <c r="AN1393" s="9"/>
      <c r="AO1393" s="9"/>
      <c r="AP1393" s="9"/>
      <c r="AQ1393" s="9"/>
      <c r="AR1393" s="9"/>
      <c r="AS1393" s="9"/>
      <c r="AT1393" s="9"/>
      <c r="AU1393" s="9"/>
      <c r="AV1393" s="9"/>
      <c r="AW1393" s="9"/>
      <c r="AX1393" s="9"/>
      <c r="AY1393" s="9"/>
      <c r="AZ1393" s="9"/>
      <c r="BA1393" s="9"/>
      <c r="BB1393" s="9"/>
      <c r="BC1393" s="9"/>
      <c r="BD1393" s="9"/>
      <c r="BE1393" s="9"/>
      <c r="BF1393" s="9"/>
      <c r="BG1393" s="9"/>
      <c r="BH1393" s="9"/>
      <c r="BI1393" s="9"/>
      <c r="BJ1393" s="9"/>
      <c r="BK1393" s="9"/>
      <c r="BL1393" s="9"/>
      <c r="BM1393" s="9"/>
      <c r="BN1393" s="9"/>
      <c r="BO1393" s="9"/>
      <c r="BP1393" s="9"/>
      <c r="BQ1393" s="9"/>
      <c r="BR1393" s="9"/>
      <c r="BS1393" s="9"/>
      <c r="BT1393" s="9"/>
      <c r="BU1393" s="9"/>
      <c r="BV1393" s="9"/>
      <c r="BW1393" s="9"/>
      <c r="BX1393" s="9"/>
      <c r="BY1393" s="9"/>
      <c r="BZ1393" s="9"/>
    </row>
    <row r="1394" spans="1:78">
      <c r="A1394" s="50">
        <f t="shared" si="87"/>
        <v>1383</v>
      </c>
      <c r="C1394" s="11" t="str">
        <f>IFERROR(INDEX('     2022    '!D:D,MATCH('Order Summary'!$A1394,'     2022    '!$AN:$AN,0)),"")</f>
        <v/>
      </c>
      <c r="D1394" s="11" t="str">
        <f>IFERROR(INDEX('     2022    '!C:C,MATCH('Order Summary'!$A1394,'     2022    '!$AN:$AN,0)),"")</f>
        <v/>
      </c>
      <c r="E1394" s="11" t="str">
        <f>IFERROR(INDEX('     2022    '!E:E,MATCH('Order Summary'!$A1394,'     2022    '!$AN:$AN,0)),"")</f>
        <v/>
      </c>
      <c r="F1394" s="96">
        <f>IFERROR(INDEX('     2022    '!AY:AY,MATCH($A1394,'     2022    '!$AN:$AN,0)),0)</f>
        <v>0</v>
      </c>
      <c r="G1394" s="180" t="str">
        <f>IFERROR(IF($O$3&gt;68,INDEX('     2022    '!I:I,MATCH($A1394,'     2022    '!$AN:$AN,0))*(1-'     2022    '!$BA$1),INDEX('     2022    '!I:I,MATCH($A1394,'     2022    '!$AN:$AN,0))),"")</f>
        <v/>
      </c>
      <c r="H1394" s="96">
        <f>IFERROR(INDEX('     2022    '!AZ:AZ,MATCH($A1394,'     2022    '!$AN:$AN,0)),0)</f>
        <v>0</v>
      </c>
      <c r="I1394" s="180" t="str">
        <f>IFERROR(IF($O$3&gt;68,INDEX('     2022    '!M:M,MATCH($A1394,'     2022    '!$AN:$AN,0))*(1-'     2022    '!$BA$1),INDEX('     2022    '!M:M,MATCH($A1394,'     2022    '!$AN:$AN,0))),"")</f>
        <v/>
      </c>
      <c r="J1394" s="181">
        <f t="shared" si="85"/>
        <v>0</v>
      </c>
      <c r="K1394" s="182" t="str">
        <f t="shared" si="86"/>
        <v/>
      </c>
      <c r="L1394" s="53"/>
      <c r="M1394" s="52" t="str">
        <f>IFERROR(INDEX('     2022    '!R:R,MATCH('Order Summary'!$A1394,'     2022    '!$AN:$AN,0)),"")</f>
        <v/>
      </c>
      <c r="N1394" s="52" t="str">
        <f>IFERROR(INDEX('     2022    '!V:V,MATCH('Order Summary'!$A1394,'     2022    '!$AN:$AN,0)),"")</f>
        <v/>
      </c>
      <c r="O1394" s="52" t="str">
        <f>IFERROR(INDEX('     2022    '!S:S,MATCH('Order Summary'!$A1394,'     2022    '!$AN:$AN,0)),"")</f>
        <v/>
      </c>
      <c r="P1394" s="96" t="str">
        <f t="shared" si="84"/>
        <v/>
      </c>
      <c r="R1394" s="9"/>
      <c r="S1394" s="9"/>
      <c r="T1394" s="9"/>
      <c r="U1394" s="9"/>
      <c r="V1394" s="9"/>
      <c r="W1394" s="9"/>
      <c r="X1394" s="9"/>
      <c r="Y1394" s="9"/>
      <c r="Z1394" s="9"/>
      <c r="AA1394" s="9"/>
      <c r="AB1394" s="9"/>
      <c r="AC1394" s="9"/>
      <c r="AD1394" s="9"/>
      <c r="AE1394" s="9"/>
      <c r="AF1394" s="9"/>
      <c r="AG1394" s="9"/>
      <c r="AH1394" s="9"/>
      <c r="AI1394" s="9"/>
      <c r="AJ1394" s="9"/>
      <c r="AK1394" s="9"/>
      <c r="AL1394" s="9"/>
      <c r="AM1394" s="9"/>
      <c r="AN1394" s="9"/>
      <c r="AO1394" s="9"/>
      <c r="AP1394" s="9"/>
      <c r="AQ1394" s="9"/>
      <c r="AR1394" s="9"/>
      <c r="AS1394" s="9"/>
      <c r="AT1394" s="9"/>
      <c r="AU1394" s="9"/>
      <c r="AV1394" s="9"/>
      <c r="AW1394" s="9"/>
      <c r="AX1394" s="9"/>
      <c r="AY1394" s="9"/>
      <c r="AZ1394" s="9"/>
      <c r="BA1394" s="9"/>
      <c r="BB1394" s="9"/>
      <c r="BC1394" s="9"/>
      <c r="BD1394" s="9"/>
      <c r="BE1394" s="9"/>
      <c r="BF1394" s="9"/>
      <c r="BG1394" s="9"/>
      <c r="BH1394" s="9"/>
      <c r="BI1394" s="9"/>
      <c r="BJ1394" s="9"/>
      <c r="BK1394" s="9"/>
      <c r="BL1394" s="9"/>
      <c r="BM1394" s="9"/>
      <c r="BN1394" s="9"/>
      <c r="BO1394" s="9"/>
      <c r="BP1394" s="9"/>
      <c r="BQ1394" s="9"/>
      <c r="BR1394" s="9"/>
      <c r="BS1394" s="9"/>
      <c r="BT1394" s="9"/>
      <c r="BU1394" s="9"/>
      <c r="BV1394" s="9"/>
      <c r="BW1394" s="9"/>
      <c r="BX1394" s="9"/>
      <c r="BY1394" s="9"/>
      <c r="BZ1394" s="9"/>
    </row>
    <row r="1395" spans="1:78">
      <c r="A1395" s="50">
        <f t="shared" si="87"/>
        <v>1384</v>
      </c>
      <c r="C1395" s="11" t="str">
        <f>IFERROR(INDEX('     2022    '!D:D,MATCH('Order Summary'!$A1395,'     2022    '!$AN:$AN,0)),"")</f>
        <v/>
      </c>
      <c r="D1395" s="11" t="str">
        <f>IFERROR(INDEX('     2022    '!C:C,MATCH('Order Summary'!$A1395,'     2022    '!$AN:$AN,0)),"")</f>
        <v/>
      </c>
      <c r="E1395" s="11" t="str">
        <f>IFERROR(INDEX('     2022    '!E:E,MATCH('Order Summary'!$A1395,'     2022    '!$AN:$AN,0)),"")</f>
        <v/>
      </c>
      <c r="F1395" s="96">
        <f>IFERROR(INDEX('     2022    '!AY:AY,MATCH($A1395,'     2022    '!$AN:$AN,0)),0)</f>
        <v>0</v>
      </c>
      <c r="G1395" s="180" t="str">
        <f>IFERROR(IF($O$3&gt;68,INDEX('     2022    '!I:I,MATCH($A1395,'     2022    '!$AN:$AN,0))*(1-'     2022    '!$BA$1),INDEX('     2022    '!I:I,MATCH($A1395,'     2022    '!$AN:$AN,0))),"")</f>
        <v/>
      </c>
      <c r="H1395" s="96">
        <f>IFERROR(INDEX('     2022    '!AZ:AZ,MATCH($A1395,'     2022    '!$AN:$AN,0)),0)</f>
        <v>0</v>
      </c>
      <c r="I1395" s="180" t="str">
        <f>IFERROR(IF($O$3&gt;68,INDEX('     2022    '!M:M,MATCH($A1395,'     2022    '!$AN:$AN,0))*(1-'     2022    '!$BA$1),INDEX('     2022    '!M:M,MATCH($A1395,'     2022    '!$AN:$AN,0))),"")</f>
        <v/>
      </c>
      <c r="J1395" s="181">
        <f t="shared" si="85"/>
        <v>0</v>
      </c>
      <c r="K1395" s="182" t="str">
        <f t="shared" si="86"/>
        <v/>
      </c>
      <c r="L1395" s="53"/>
      <c r="M1395" s="52" t="str">
        <f>IFERROR(INDEX('     2022    '!R:R,MATCH('Order Summary'!$A1395,'     2022    '!$AN:$AN,0)),"")</f>
        <v/>
      </c>
      <c r="N1395" s="52" t="str">
        <f>IFERROR(INDEX('     2022    '!V:V,MATCH('Order Summary'!$A1395,'     2022    '!$AN:$AN,0)),"")</f>
        <v/>
      </c>
      <c r="O1395" s="52" t="str">
        <f>IFERROR(INDEX('     2022    '!S:S,MATCH('Order Summary'!$A1395,'     2022    '!$AN:$AN,0)),"")</f>
        <v/>
      </c>
      <c r="P1395" s="96" t="str">
        <f t="shared" si="84"/>
        <v/>
      </c>
      <c r="R1395" s="9"/>
      <c r="S1395" s="9"/>
      <c r="T1395" s="9"/>
      <c r="U1395" s="9"/>
      <c r="V1395" s="9"/>
      <c r="W1395" s="9"/>
      <c r="X1395" s="9"/>
      <c r="Y1395" s="9"/>
      <c r="Z1395" s="9"/>
      <c r="AA1395" s="9"/>
      <c r="AB1395" s="9"/>
      <c r="AC1395" s="9"/>
      <c r="AD1395" s="9"/>
      <c r="AE1395" s="9"/>
      <c r="AF1395" s="9"/>
      <c r="AG1395" s="9"/>
      <c r="AH1395" s="9"/>
      <c r="AI1395" s="9"/>
      <c r="AJ1395" s="9"/>
      <c r="AK1395" s="9"/>
      <c r="AL1395" s="9"/>
      <c r="AM1395" s="9"/>
      <c r="AN1395" s="9"/>
      <c r="AO1395" s="9"/>
      <c r="AP1395" s="9"/>
      <c r="AQ1395" s="9"/>
      <c r="AR1395" s="9"/>
      <c r="AS1395" s="9"/>
      <c r="AT1395" s="9"/>
      <c r="AU1395" s="9"/>
      <c r="AV1395" s="9"/>
      <c r="AW1395" s="9"/>
      <c r="AX1395" s="9"/>
      <c r="AY1395" s="9"/>
      <c r="AZ1395" s="9"/>
      <c r="BA1395" s="9"/>
      <c r="BB1395" s="9"/>
      <c r="BC1395" s="9"/>
      <c r="BD1395" s="9"/>
      <c r="BE1395" s="9"/>
      <c r="BF1395" s="9"/>
      <c r="BG1395" s="9"/>
      <c r="BH1395" s="9"/>
      <c r="BI1395" s="9"/>
      <c r="BJ1395" s="9"/>
      <c r="BK1395" s="9"/>
      <c r="BL1395" s="9"/>
      <c r="BM1395" s="9"/>
      <c r="BN1395" s="9"/>
      <c r="BO1395" s="9"/>
      <c r="BP1395" s="9"/>
      <c r="BQ1395" s="9"/>
      <c r="BR1395" s="9"/>
      <c r="BS1395" s="9"/>
      <c r="BT1395" s="9"/>
      <c r="BU1395" s="9"/>
      <c r="BV1395" s="9"/>
      <c r="BW1395" s="9"/>
      <c r="BX1395" s="9"/>
      <c r="BY1395" s="9"/>
      <c r="BZ1395" s="9"/>
    </row>
    <row r="1396" spans="1:78">
      <c r="A1396" s="50">
        <f t="shared" si="87"/>
        <v>1385</v>
      </c>
      <c r="C1396" s="11" t="str">
        <f>IFERROR(INDEX('     2022    '!D:D,MATCH('Order Summary'!$A1396,'     2022    '!$AN:$AN,0)),"")</f>
        <v/>
      </c>
      <c r="D1396" s="11" t="str">
        <f>IFERROR(INDEX('     2022    '!C:C,MATCH('Order Summary'!$A1396,'     2022    '!$AN:$AN,0)),"")</f>
        <v/>
      </c>
      <c r="E1396" s="11" t="str">
        <f>IFERROR(INDEX('     2022    '!E:E,MATCH('Order Summary'!$A1396,'     2022    '!$AN:$AN,0)),"")</f>
        <v/>
      </c>
      <c r="F1396" s="96">
        <f>IFERROR(INDEX('     2022    '!AY:AY,MATCH($A1396,'     2022    '!$AN:$AN,0)),0)</f>
        <v>0</v>
      </c>
      <c r="G1396" s="180" t="str">
        <f>IFERROR(IF($O$3&gt;68,INDEX('     2022    '!I:I,MATCH($A1396,'     2022    '!$AN:$AN,0))*(1-'     2022    '!$BA$1),INDEX('     2022    '!I:I,MATCH($A1396,'     2022    '!$AN:$AN,0))),"")</f>
        <v/>
      </c>
      <c r="H1396" s="96">
        <f>IFERROR(INDEX('     2022    '!AZ:AZ,MATCH($A1396,'     2022    '!$AN:$AN,0)),0)</f>
        <v>0</v>
      </c>
      <c r="I1396" s="180" t="str">
        <f>IFERROR(IF($O$3&gt;68,INDEX('     2022    '!M:M,MATCH($A1396,'     2022    '!$AN:$AN,0))*(1-'     2022    '!$BA$1),INDEX('     2022    '!M:M,MATCH($A1396,'     2022    '!$AN:$AN,0))),"")</f>
        <v/>
      </c>
      <c r="J1396" s="181">
        <f t="shared" si="85"/>
        <v>0</v>
      </c>
      <c r="K1396" s="182" t="str">
        <f t="shared" si="86"/>
        <v/>
      </c>
      <c r="L1396" s="53"/>
      <c r="M1396" s="52" t="str">
        <f>IFERROR(INDEX('     2022    '!R:R,MATCH('Order Summary'!$A1396,'     2022    '!$AN:$AN,0)),"")</f>
        <v/>
      </c>
      <c r="N1396" s="52" t="str">
        <f>IFERROR(INDEX('     2022    '!V:V,MATCH('Order Summary'!$A1396,'     2022    '!$AN:$AN,0)),"")</f>
        <v/>
      </c>
      <c r="O1396" s="52" t="str">
        <f>IFERROR(INDEX('     2022    '!S:S,MATCH('Order Summary'!$A1396,'     2022    '!$AN:$AN,0)),"")</f>
        <v/>
      </c>
      <c r="P1396" s="96" t="str">
        <f t="shared" si="84"/>
        <v/>
      </c>
      <c r="R1396" s="9"/>
      <c r="S1396" s="9"/>
      <c r="T1396" s="9"/>
      <c r="U1396" s="9"/>
      <c r="V1396" s="9"/>
      <c r="W1396" s="9"/>
      <c r="X1396" s="9"/>
      <c r="Y1396" s="9"/>
      <c r="Z1396" s="9"/>
      <c r="AA1396" s="9"/>
      <c r="AB1396" s="9"/>
      <c r="AC1396" s="9"/>
      <c r="AD1396" s="9"/>
      <c r="AE1396" s="9"/>
      <c r="AF1396" s="9"/>
      <c r="AG1396" s="9"/>
      <c r="AH1396" s="9"/>
      <c r="AI1396" s="9"/>
      <c r="AJ1396" s="9"/>
      <c r="AK1396" s="9"/>
      <c r="AL1396" s="9"/>
      <c r="AM1396" s="9"/>
      <c r="AN1396" s="9"/>
      <c r="AO1396" s="9"/>
      <c r="AP1396" s="9"/>
      <c r="AQ1396" s="9"/>
      <c r="AR1396" s="9"/>
      <c r="AS1396" s="9"/>
      <c r="AT1396" s="9"/>
      <c r="AU1396" s="9"/>
      <c r="AV1396" s="9"/>
      <c r="AW1396" s="9"/>
      <c r="AX1396" s="9"/>
      <c r="AY1396" s="9"/>
      <c r="AZ1396" s="9"/>
      <c r="BA1396" s="9"/>
      <c r="BB1396" s="9"/>
      <c r="BC1396" s="9"/>
      <c r="BD1396" s="9"/>
      <c r="BE1396" s="9"/>
      <c r="BF1396" s="9"/>
      <c r="BG1396" s="9"/>
      <c r="BH1396" s="9"/>
      <c r="BI1396" s="9"/>
      <c r="BJ1396" s="9"/>
      <c r="BK1396" s="9"/>
      <c r="BL1396" s="9"/>
      <c r="BM1396" s="9"/>
      <c r="BN1396" s="9"/>
      <c r="BO1396" s="9"/>
      <c r="BP1396" s="9"/>
      <c r="BQ1396" s="9"/>
      <c r="BR1396" s="9"/>
      <c r="BS1396" s="9"/>
      <c r="BT1396" s="9"/>
      <c r="BU1396" s="9"/>
      <c r="BV1396" s="9"/>
      <c r="BW1396" s="9"/>
      <c r="BX1396" s="9"/>
      <c r="BY1396" s="9"/>
      <c r="BZ1396" s="9"/>
    </row>
    <row r="1397" spans="1:78">
      <c r="A1397" s="50">
        <f t="shared" si="87"/>
        <v>1386</v>
      </c>
      <c r="C1397" s="11" t="str">
        <f>IFERROR(INDEX('     2022    '!D:D,MATCH('Order Summary'!$A1397,'     2022    '!$AN:$AN,0)),"")</f>
        <v/>
      </c>
      <c r="D1397" s="11" t="str">
        <f>IFERROR(INDEX('     2022    '!C:C,MATCH('Order Summary'!$A1397,'     2022    '!$AN:$AN,0)),"")</f>
        <v/>
      </c>
      <c r="E1397" s="11" t="str">
        <f>IFERROR(INDEX('     2022    '!E:E,MATCH('Order Summary'!$A1397,'     2022    '!$AN:$AN,0)),"")</f>
        <v/>
      </c>
      <c r="F1397" s="96">
        <f>IFERROR(INDEX('     2022    '!AY:AY,MATCH($A1397,'     2022    '!$AN:$AN,0)),0)</f>
        <v>0</v>
      </c>
      <c r="G1397" s="180" t="str">
        <f>IFERROR(IF($O$3&gt;68,INDEX('     2022    '!I:I,MATCH($A1397,'     2022    '!$AN:$AN,0))*(1-'     2022    '!$BA$1),INDEX('     2022    '!I:I,MATCH($A1397,'     2022    '!$AN:$AN,0))),"")</f>
        <v/>
      </c>
      <c r="H1397" s="96">
        <f>IFERROR(INDEX('     2022    '!AZ:AZ,MATCH($A1397,'     2022    '!$AN:$AN,0)),0)</f>
        <v>0</v>
      </c>
      <c r="I1397" s="180" t="str">
        <f>IFERROR(IF($O$3&gt;68,INDEX('     2022    '!M:M,MATCH($A1397,'     2022    '!$AN:$AN,0))*(1-'     2022    '!$BA$1),INDEX('     2022    '!M:M,MATCH($A1397,'     2022    '!$AN:$AN,0))),"")</f>
        <v/>
      </c>
      <c r="J1397" s="181">
        <f t="shared" si="85"/>
        <v>0</v>
      </c>
      <c r="K1397" s="182" t="str">
        <f t="shared" si="86"/>
        <v/>
      </c>
      <c r="L1397" s="53"/>
      <c r="M1397" s="52" t="str">
        <f>IFERROR(INDEX('     2022    '!R:R,MATCH('Order Summary'!$A1397,'     2022    '!$AN:$AN,0)),"")</f>
        <v/>
      </c>
      <c r="N1397" s="52" t="str">
        <f>IFERROR(INDEX('     2022    '!V:V,MATCH('Order Summary'!$A1397,'     2022    '!$AN:$AN,0)),"")</f>
        <v/>
      </c>
      <c r="O1397" s="52" t="str">
        <f>IFERROR(INDEX('     2022    '!S:S,MATCH('Order Summary'!$A1397,'     2022    '!$AN:$AN,0)),"")</f>
        <v/>
      </c>
      <c r="P1397" s="96" t="str">
        <f t="shared" si="84"/>
        <v/>
      </c>
      <c r="R1397" s="9"/>
      <c r="S1397" s="9"/>
      <c r="T1397" s="9"/>
      <c r="U1397" s="9"/>
      <c r="V1397" s="9"/>
      <c r="W1397" s="9"/>
      <c r="X1397" s="9"/>
      <c r="Y1397" s="9"/>
      <c r="Z1397" s="9"/>
      <c r="AA1397" s="9"/>
      <c r="AB1397" s="9"/>
      <c r="AC1397" s="9"/>
      <c r="AD1397" s="9"/>
      <c r="AE1397" s="9"/>
      <c r="AF1397" s="9"/>
      <c r="AG1397" s="9"/>
      <c r="AH1397" s="9"/>
      <c r="AI1397" s="9"/>
      <c r="AJ1397" s="9"/>
      <c r="AK1397" s="9"/>
      <c r="AL1397" s="9"/>
      <c r="AM1397" s="9"/>
      <c r="AN1397" s="9"/>
      <c r="AO1397" s="9"/>
      <c r="AP1397" s="9"/>
      <c r="AQ1397" s="9"/>
      <c r="AR1397" s="9"/>
      <c r="AS1397" s="9"/>
      <c r="AT1397" s="9"/>
      <c r="AU1397" s="9"/>
      <c r="AV1397" s="9"/>
      <c r="AW1397" s="9"/>
      <c r="AX1397" s="9"/>
      <c r="AY1397" s="9"/>
      <c r="AZ1397" s="9"/>
      <c r="BA1397" s="9"/>
      <c r="BB1397" s="9"/>
      <c r="BC1397" s="9"/>
      <c r="BD1397" s="9"/>
      <c r="BE1397" s="9"/>
      <c r="BF1397" s="9"/>
      <c r="BG1397" s="9"/>
      <c r="BH1397" s="9"/>
      <c r="BI1397" s="9"/>
      <c r="BJ1397" s="9"/>
      <c r="BK1397" s="9"/>
      <c r="BL1397" s="9"/>
      <c r="BM1397" s="9"/>
      <c r="BN1397" s="9"/>
      <c r="BO1397" s="9"/>
      <c r="BP1397" s="9"/>
      <c r="BQ1397" s="9"/>
      <c r="BR1397" s="9"/>
      <c r="BS1397" s="9"/>
      <c r="BT1397" s="9"/>
      <c r="BU1397" s="9"/>
      <c r="BV1397" s="9"/>
      <c r="BW1397" s="9"/>
      <c r="BX1397" s="9"/>
      <c r="BY1397" s="9"/>
      <c r="BZ1397" s="9"/>
    </row>
    <row r="1398" spans="1:78">
      <c r="A1398" s="50">
        <f t="shared" si="87"/>
        <v>1387</v>
      </c>
      <c r="C1398" s="11" t="str">
        <f>IFERROR(INDEX('     2022    '!D:D,MATCH('Order Summary'!$A1398,'     2022    '!$AN:$AN,0)),"")</f>
        <v/>
      </c>
      <c r="D1398" s="11" t="str">
        <f>IFERROR(INDEX('     2022    '!C:C,MATCH('Order Summary'!$A1398,'     2022    '!$AN:$AN,0)),"")</f>
        <v/>
      </c>
      <c r="E1398" s="11" t="str">
        <f>IFERROR(INDEX('     2022    '!E:E,MATCH('Order Summary'!$A1398,'     2022    '!$AN:$AN,0)),"")</f>
        <v/>
      </c>
      <c r="F1398" s="96">
        <f>IFERROR(INDEX('     2022    '!AY:AY,MATCH($A1398,'     2022    '!$AN:$AN,0)),0)</f>
        <v>0</v>
      </c>
      <c r="G1398" s="180" t="str">
        <f>IFERROR(IF($O$3&gt;68,INDEX('     2022    '!I:I,MATCH($A1398,'     2022    '!$AN:$AN,0))*(1-'     2022    '!$BA$1),INDEX('     2022    '!I:I,MATCH($A1398,'     2022    '!$AN:$AN,0))),"")</f>
        <v/>
      </c>
      <c r="H1398" s="96">
        <f>IFERROR(INDEX('     2022    '!AZ:AZ,MATCH($A1398,'     2022    '!$AN:$AN,0)),0)</f>
        <v>0</v>
      </c>
      <c r="I1398" s="180" t="str">
        <f>IFERROR(IF($O$3&gt;68,INDEX('     2022    '!M:M,MATCH($A1398,'     2022    '!$AN:$AN,0))*(1-'     2022    '!$BA$1),INDEX('     2022    '!M:M,MATCH($A1398,'     2022    '!$AN:$AN,0))),"")</f>
        <v/>
      </c>
      <c r="J1398" s="181">
        <f t="shared" si="85"/>
        <v>0</v>
      </c>
      <c r="K1398" s="182" t="str">
        <f t="shared" si="86"/>
        <v/>
      </c>
      <c r="L1398" s="53"/>
      <c r="M1398" s="52" t="str">
        <f>IFERROR(INDEX('     2022    '!R:R,MATCH('Order Summary'!$A1398,'     2022    '!$AN:$AN,0)),"")</f>
        <v/>
      </c>
      <c r="N1398" s="52" t="str">
        <f>IFERROR(INDEX('     2022    '!V:V,MATCH('Order Summary'!$A1398,'     2022    '!$AN:$AN,0)),"")</f>
        <v/>
      </c>
      <c r="O1398" s="52" t="str">
        <f>IFERROR(INDEX('     2022    '!S:S,MATCH('Order Summary'!$A1398,'     2022    '!$AN:$AN,0)),"")</f>
        <v/>
      </c>
      <c r="P1398" s="96" t="str">
        <f t="shared" si="84"/>
        <v/>
      </c>
      <c r="R1398" s="9"/>
      <c r="S1398" s="9"/>
      <c r="T1398" s="9"/>
      <c r="U1398" s="9"/>
      <c r="V1398" s="9"/>
      <c r="W1398" s="9"/>
      <c r="X1398" s="9"/>
      <c r="Y1398" s="9"/>
      <c r="Z1398" s="9"/>
      <c r="AA1398" s="9"/>
      <c r="AB1398" s="9"/>
      <c r="AC1398" s="9"/>
      <c r="AD1398" s="9"/>
      <c r="AE1398" s="9"/>
      <c r="AF1398" s="9"/>
      <c r="AG1398" s="9"/>
      <c r="AH1398" s="9"/>
      <c r="AI1398" s="9"/>
      <c r="AJ1398" s="9"/>
      <c r="AK1398" s="9"/>
      <c r="AL1398" s="9"/>
      <c r="AM1398" s="9"/>
      <c r="AN1398" s="9"/>
      <c r="AO1398" s="9"/>
      <c r="AP1398" s="9"/>
      <c r="AQ1398" s="9"/>
      <c r="AR1398" s="9"/>
      <c r="AS1398" s="9"/>
      <c r="AT1398" s="9"/>
      <c r="AU1398" s="9"/>
      <c r="AV1398" s="9"/>
      <c r="AW1398" s="9"/>
      <c r="AX1398" s="9"/>
      <c r="AY1398" s="9"/>
      <c r="AZ1398" s="9"/>
      <c r="BA1398" s="9"/>
      <c r="BB1398" s="9"/>
      <c r="BC1398" s="9"/>
      <c r="BD1398" s="9"/>
      <c r="BE1398" s="9"/>
      <c r="BF1398" s="9"/>
      <c r="BG1398" s="9"/>
      <c r="BH1398" s="9"/>
      <c r="BI1398" s="9"/>
      <c r="BJ1398" s="9"/>
      <c r="BK1398" s="9"/>
      <c r="BL1398" s="9"/>
      <c r="BM1398" s="9"/>
      <c r="BN1398" s="9"/>
      <c r="BO1398" s="9"/>
      <c r="BP1398" s="9"/>
      <c r="BQ1398" s="9"/>
      <c r="BR1398" s="9"/>
      <c r="BS1398" s="9"/>
      <c r="BT1398" s="9"/>
      <c r="BU1398" s="9"/>
      <c r="BV1398" s="9"/>
      <c r="BW1398" s="9"/>
      <c r="BX1398" s="9"/>
      <c r="BY1398" s="9"/>
      <c r="BZ1398" s="9"/>
    </row>
    <row r="1399" spans="1:78">
      <c r="A1399" s="50">
        <f t="shared" si="87"/>
        <v>1388</v>
      </c>
      <c r="C1399" s="11" t="str">
        <f>IFERROR(INDEX('     2022    '!D:D,MATCH('Order Summary'!$A1399,'     2022    '!$AN:$AN,0)),"")</f>
        <v/>
      </c>
      <c r="D1399" s="11" t="str">
        <f>IFERROR(INDEX('     2022    '!C:C,MATCH('Order Summary'!$A1399,'     2022    '!$AN:$AN,0)),"")</f>
        <v/>
      </c>
      <c r="E1399" s="11" t="str">
        <f>IFERROR(INDEX('     2022    '!E:E,MATCH('Order Summary'!$A1399,'     2022    '!$AN:$AN,0)),"")</f>
        <v/>
      </c>
      <c r="F1399" s="96">
        <f>IFERROR(INDEX('     2022    '!AY:AY,MATCH($A1399,'     2022    '!$AN:$AN,0)),0)</f>
        <v>0</v>
      </c>
      <c r="G1399" s="180" t="str">
        <f>IFERROR(IF($O$3&gt;68,INDEX('     2022    '!I:I,MATCH($A1399,'     2022    '!$AN:$AN,0))*(1-'     2022    '!$BA$1),INDEX('     2022    '!I:I,MATCH($A1399,'     2022    '!$AN:$AN,0))),"")</f>
        <v/>
      </c>
      <c r="H1399" s="96">
        <f>IFERROR(INDEX('     2022    '!AZ:AZ,MATCH($A1399,'     2022    '!$AN:$AN,0)),0)</f>
        <v>0</v>
      </c>
      <c r="I1399" s="180" t="str">
        <f>IFERROR(IF($O$3&gt;68,INDEX('     2022    '!M:M,MATCH($A1399,'     2022    '!$AN:$AN,0))*(1-'     2022    '!$BA$1),INDEX('     2022    '!M:M,MATCH($A1399,'     2022    '!$AN:$AN,0))),"")</f>
        <v/>
      </c>
      <c r="J1399" s="181">
        <f t="shared" si="85"/>
        <v>0</v>
      </c>
      <c r="K1399" s="182" t="str">
        <f t="shared" si="86"/>
        <v/>
      </c>
      <c r="L1399" s="53"/>
      <c r="M1399" s="52" t="str">
        <f>IFERROR(INDEX('     2022    '!R:R,MATCH('Order Summary'!$A1399,'     2022    '!$AN:$AN,0)),"")</f>
        <v/>
      </c>
      <c r="N1399" s="52" t="str">
        <f>IFERROR(INDEX('     2022    '!V:V,MATCH('Order Summary'!$A1399,'     2022    '!$AN:$AN,0)),"")</f>
        <v/>
      </c>
      <c r="O1399" s="52" t="str">
        <f>IFERROR(INDEX('     2022    '!S:S,MATCH('Order Summary'!$A1399,'     2022    '!$AN:$AN,0)),"")</f>
        <v/>
      </c>
      <c r="P1399" s="96" t="str">
        <f t="shared" si="84"/>
        <v/>
      </c>
      <c r="R1399" s="9"/>
      <c r="S1399" s="9"/>
      <c r="T1399" s="9"/>
      <c r="U1399" s="9"/>
      <c r="V1399" s="9"/>
      <c r="W1399" s="9"/>
      <c r="X1399" s="9"/>
      <c r="Y1399" s="9"/>
      <c r="Z1399" s="9"/>
      <c r="AA1399" s="9"/>
      <c r="AB1399" s="9"/>
      <c r="AC1399" s="9"/>
      <c r="AD1399" s="9"/>
      <c r="AE1399" s="9"/>
      <c r="AF1399" s="9"/>
      <c r="AG1399" s="9"/>
      <c r="AH1399" s="9"/>
      <c r="AI1399" s="9"/>
      <c r="AJ1399" s="9"/>
      <c r="AK1399" s="9"/>
      <c r="AL1399" s="9"/>
      <c r="AM1399" s="9"/>
      <c r="AN1399" s="9"/>
      <c r="AO1399" s="9"/>
      <c r="AP1399" s="9"/>
      <c r="AQ1399" s="9"/>
      <c r="AR1399" s="9"/>
      <c r="AS1399" s="9"/>
      <c r="AT1399" s="9"/>
      <c r="AU1399" s="9"/>
      <c r="AV1399" s="9"/>
      <c r="AW1399" s="9"/>
      <c r="AX1399" s="9"/>
      <c r="AY1399" s="9"/>
      <c r="AZ1399" s="9"/>
      <c r="BA1399" s="9"/>
      <c r="BB1399" s="9"/>
      <c r="BC1399" s="9"/>
      <c r="BD1399" s="9"/>
      <c r="BE1399" s="9"/>
      <c r="BF1399" s="9"/>
      <c r="BG1399" s="9"/>
      <c r="BH1399" s="9"/>
      <c r="BI1399" s="9"/>
      <c r="BJ1399" s="9"/>
      <c r="BK1399" s="9"/>
      <c r="BL1399" s="9"/>
      <c r="BM1399" s="9"/>
      <c r="BN1399" s="9"/>
      <c r="BO1399" s="9"/>
      <c r="BP1399" s="9"/>
      <c r="BQ1399" s="9"/>
      <c r="BR1399" s="9"/>
      <c r="BS1399" s="9"/>
      <c r="BT1399" s="9"/>
      <c r="BU1399" s="9"/>
      <c r="BV1399" s="9"/>
      <c r="BW1399" s="9"/>
      <c r="BX1399" s="9"/>
      <c r="BY1399" s="9"/>
      <c r="BZ1399" s="9"/>
    </row>
    <row r="1400" spans="1:78">
      <c r="A1400" s="50">
        <f t="shared" si="87"/>
        <v>1389</v>
      </c>
      <c r="C1400" s="11" t="str">
        <f>IFERROR(INDEX('     2022    '!D:D,MATCH('Order Summary'!$A1400,'     2022    '!$AN:$AN,0)),"")</f>
        <v/>
      </c>
      <c r="D1400" s="11" t="str">
        <f>IFERROR(INDEX('     2022    '!C:C,MATCH('Order Summary'!$A1400,'     2022    '!$AN:$AN,0)),"")</f>
        <v/>
      </c>
      <c r="E1400" s="11" t="str">
        <f>IFERROR(INDEX('     2022    '!E:E,MATCH('Order Summary'!$A1400,'     2022    '!$AN:$AN,0)),"")</f>
        <v/>
      </c>
      <c r="F1400" s="96">
        <f>IFERROR(INDEX('     2022    '!AY:AY,MATCH($A1400,'     2022    '!$AN:$AN,0)),0)</f>
        <v>0</v>
      </c>
      <c r="G1400" s="180" t="str">
        <f>IFERROR(IF($O$3&gt;68,INDEX('     2022    '!I:I,MATCH($A1400,'     2022    '!$AN:$AN,0))*(1-'     2022    '!$BA$1),INDEX('     2022    '!I:I,MATCH($A1400,'     2022    '!$AN:$AN,0))),"")</f>
        <v/>
      </c>
      <c r="H1400" s="96">
        <f>IFERROR(INDEX('     2022    '!AZ:AZ,MATCH($A1400,'     2022    '!$AN:$AN,0)),0)</f>
        <v>0</v>
      </c>
      <c r="I1400" s="180" t="str">
        <f>IFERROR(IF($O$3&gt;68,INDEX('     2022    '!M:M,MATCH($A1400,'     2022    '!$AN:$AN,0))*(1-'     2022    '!$BA$1),INDEX('     2022    '!M:M,MATCH($A1400,'     2022    '!$AN:$AN,0))),"")</f>
        <v/>
      </c>
      <c r="J1400" s="181">
        <f t="shared" si="85"/>
        <v>0</v>
      </c>
      <c r="K1400" s="182" t="str">
        <f t="shared" si="86"/>
        <v/>
      </c>
      <c r="L1400" s="53"/>
      <c r="M1400" s="52" t="str">
        <f>IFERROR(INDEX('     2022    '!R:R,MATCH('Order Summary'!$A1400,'     2022    '!$AN:$AN,0)),"")</f>
        <v/>
      </c>
      <c r="N1400" s="52" t="str">
        <f>IFERROR(INDEX('     2022    '!V:V,MATCH('Order Summary'!$A1400,'     2022    '!$AN:$AN,0)),"")</f>
        <v/>
      </c>
      <c r="O1400" s="52" t="str">
        <f>IFERROR(INDEX('     2022    '!S:S,MATCH('Order Summary'!$A1400,'     2022    '!$AN:$AN,0)),"")</f>
        <v/>
      </c>
      <c r="P1400" s="96" t="str">
        <f t="shared" si="84"/>
        <v/>
      </c>
      <c r="R1400" s="9"/>
      <c r="S1400" s="9"/>
      <c r="T1400" s="9"/>
      <c r="U1400" s="9"/>
      <c r="V1400" s="9"/>
      <c r="W1400" s="9"/>
      <c r="X1400" s="9"/>
      <c r="Y1400" s="9"/>
      <c r="Z1400" s="9"/>
      <c r="AA1400" s="9"/>
      <c r="AB1400" s="9"/>
      <c r="AC1400" s="9"/>
      <c r="AD1400" s="9"/>
      <c r="AE1400" s="9"/>
      <c r="AF1400" s="9"/>
      <c r="AG1400" s="9"/>
      <c r="AH1400" s="9"/>
      <c r="AI1400" s="9"/>
      <c r="AJ1400" s="9"/>
      <c r="AK1400" s="9"/>
      <c r="AL1400" s="9"/>
      <c r="AM1400" s="9"/>
      <c r="AN1400" s="9"/>
      <c r="AO1400" s="9"/>
      <c r="AP1400" s="9"/>
      <c r="AQ1400" s="9"/>
      <c r="AR1400" s="9"/>
      <c r="AS1400" s="9"/>
      <c r="AT1400" s="9"/>
      <c r="AU1400" s="9"/>
      <c r="AV1400" s="9"/>
      <c r="AW1400" s="9"/>
      <c r="AX1400" s="9"/>
      <c r="AY1400" s="9"/>
      <c r="AZ1400" s="9"/>
      <c r="BA1400" s="9"/>
      <c r="BB1400" s="9"/>
      <c r="BC1400" s="9"/>
      <c r="BD1400" s="9"/>
      <c r="BE1400" s="9"/>
      <c r="BF1400" s="9"/>
      <c r="BG1400" s="9"/>
      <c r="BH1400" s="9"/>
      <c r="BI1400" s="9"/>
      <c r="BJ1400" s="9"/>
      <c r="BK1400" s="9"/>
      <c r="BL1400" s="9"/>
      <c r="BM1400" s="9"/>
      <c r="BN1400" s="9"/>
      <c r="BO1400" s="9"/>
      <c r="BP1400" s="9"/>
      <c r="BQ1400" s="9"/>
      <c r="BR1400" s="9"/>
      <c r="BS1400" s="9"/>
      <c r="BT1400" s="9"/>
      <c r="BU1400" s="9"/>
      <c r="BV1400" s="9"/>
      <c r="BW1400" s="9"/>
      <c r="BX1400" s="9"/>
      <c r="BY1400" s="9"/>
      <c r="BZ1400" s="9"/>
    </row>
    <row r="1401" spans="1:78">
      <c r="A1401" s="50">
        <f t="shared" si="87"/>
        <v>1390</v>
      </c>
      <c r="C1401" s="11" t="str">
        <f>IFERROR(INDEX('     2022    '!D:D,MATCH('Order Summary'!$A1401,'     2022    '!$AN:$AN,0)),"")</f>
        <v/>
      </c>
      <c r="D1401" s="11" t="str">
        <f>IFERROR(INDEX('     2022    '!C:C,MATCH('Order Summary'!$A1401,'     2022    '!$AN:$AN,0)),"")</f>
        <v/>
      </c>
      <c r="E1401" s="11" t="str">
        <f>IFERROR(INDEX('     2022    '!E:E,MATCH('Order Summary'!$A1401,'     2022    '!$AN:$AN,0)),"")</f>
        <v/>
      </c>
      <c r="F1401" s="96">
        <f>IFERROR(INDEX('     2022    '!AY:AY,MATCH($A1401,'     2022    '!$AN:$AN,0)),0)</f>
        <v>0</v>
      </c>
      <c r="G1401" s="180" t="str">
        <f>IFERROR(IF($O$3&gt;68,INDEX('     2022    '!I:I,MATCH($A1401,'     2022    '!$AN:$AN,0))*(1-'     2022    '!$BA$1),INDEX('     2022    '!I:I,MATCH($A1401,'     2022    '!$AN:$AN,0))),"")</f>
        <v/>
      </c>
      <c r="H1401" s="96">
        <f>IFERROR(INDEX('     2022    '!AZ:AZ,MATCH($A1401,'     2022    '!$AN:$AN,0)),0)</f>
        <v>0</v>
      </c>
      <c r="I1401" s="180" t="str">
        <f>IFERROR(IF($O$3&gt;68,INDEX('     2022    '!M:M,MATCH($A1401,'     2022    '!$AN:$AN,0))*(1-'     2022    '!$BA$1),INDEX('     2022    '!M:M,MATCH($A1401,'     2022    '!$AN:$AN,0))),"")</f>
        <v/>
      </c>
      <c r="J1401" s="181">
        <f t="shared" si="85"/>
        <v>0</v>
      </c>
      <c r="K1401" s="182" t="str">
        <f t="shared" si="86"/>
        <v/>
      </c>
      <c r="L1401" s="53"/>
      <c r="M1401" s="52" t="str">
        <f>IFERROR(INDEX('     2022    '!R:R,MATCH('Order Summary'!$A1401,'     2022    '!$AN:$AN,0)),"")</f>
        <v/>
      </c>
      <c r="N1401" s="52" t="str">
        <f>IFERROR(INDEX('     2022    '!V:V,MATCH('Order Summary'!$A1401,'     2022    '!$AN:$AN,0)),"")</f>
        <v/>
      </c>
      <c r="O1401" s="52" t="str">
        <f>IFERROR(INDEX('     2022    '!S:S,MATCH('Order Summary'!$A1401,'     2022    '!$AN:$AN,0)),"")</f>
        <v/>
      </c>
      <c r="P1401" s="96" t="str">
        <f t="shared" si="84"/>
        <v/>
      </c>
      <c r="R1401" s="9"/>
      <c r="S1401" s="9"/>
      <c r="T1401" s="9"/>
      <c r="U1401" s="9"/>
      <c r="V1401" s="9"/>
      <c r="W1401" s="9"/>
      <c r="X1401" s="9"/>
      <c r="Y1401" s="9"/>
      <c r="Z1401" s="9"/>
      <c r="AA1401" s="9"/>
      <c r="AB1401" s="9"/>
      <c r="AC1401" s="9"/>
      <c r="AD1401" s="9"/>
      <c r="AE1401" s="9"/>
      <c r="AF1401" s="9"/>
      <c r="AG1401" s="9"/>
      <c r="AH1401" s="9"/>
      <c r="AI1401" s="9"/>
      <c r="AJ1401" s="9"/>
      <c r="AK1401" s="9"/>
      <c r="AL1401" s="9"/>
      <c r="AM1401" s="9"/>
      <c r="AN1401" s="9"/>
      <c r="AO1401" s="9"/>
      <c r="AP1401" s="9"/>
      <c r="AQ1401" s="9"/>
      <c r="AR1401" s="9"/>
      <c r="AS1401" s="9"/>
      <c r="AT1401" s="9"/>
      <c r="AU1401" s="9"/>
      <c r="AV1401" s="9"/>
      <c r="AW1401" s="9"/>
      <c r="AX1401" s="9"/>
      <c r="AY1401" s="9"/>
      <c r="AZ1401" s="9"/>
      <c r="BA1401" s="9"/>
      <c r="BB1401" s="9"/>
      <c r="BC1401" s="9"/>
      <c r="BD1401" s="9"/>
      <c r="BE1401" s="9"/>
      <c r="BF1401" s="9"/>
      <c r="BG1401" s="9"/>
      <c r="BH1401" s="9"/>
      <c r="BI1401" s="9"/>
      <c r="BJ1401" s="9"/>
      <c r="BK1401" s="9"/>
      <c r="BL1401" s="9"/>
      <c r="BM1401" s="9"/>
      <c r="BN1401" s="9"/>
      <c r="BO1401" s="9"/>
      <c r="BP1401" s="9"/>
      <c r="BQ1401" s="9"/>
      <c r="BR1401" s="9"/>
      <c r="BS1401" s="9"/>
      <c r="BT1401" s="9"/>
      <c r="BU1401" s="9"/>
      <c r="BV1401" s="9"/>
      <c r="BW1401" s="9"/>
      <c r="BX1401" s="9"/>
      <c r="BY1401" s="9"/>
      <c r="BZ1401" s="9"/>
    </row>
    <row r="1402" spans="1:78">
      <c r="A1402" s="50">
        <f t="shared" si="87"/>
        <v>1391</v>
      </c>
      <c r="C1402" s="11" t="str">
        <f>IFERROR(INDEX('     2022    '!D:D,MATCH('Order Summary'!$A1402,'     2022    '!$AN:$AN,0)),"")</f>
        <v/>
      </c>
      <c r="D1402" s="11" t="str">
        <f>IFERROR(INDEX('     2022    '!C:C,MATCH('Order Summary'!$A1402,'     2022    '!$AN:$AN,0)),"")</f>
        <v/>
      </c>
      <c r="E1402" s="11" t="str">
        <f>IFERROR(INDEX('     2022    '!E:E,MATCH('Order Summary'!$A1402,'     2022    '!$AN:$AN,0)),"")</f>
        <v/>
      </c>
      <c r="F1402" s="96">
        <f>IFERROR(INDEX('     2022    '!AY:AY,MATCH($A1402,'     2022    '!$AN:$AN,0)),0)</f>
        <v>0</v>
      </c>
      <c r="G1402" s="180" t="str">
        <f>IFERROR(IF($O$3&gt;68,INDEX('     2022    '!I:I,MATCH($A1402,'     2022    '!$AN:$AN,0))*(1-'     2022    '!$BA$1),INDEX('     2022    '!I:I,MATCH($A1402,'     2022    '!$AN:$AN,0))),"")</f>
        <v/>
      </c>
      <c r="H1402" s="96">
        <f>IFERROR(INDEX('     2022    '!AZ:AZ,MATCH($A1402,'     2022    '!$AN:$AN,0)),0)</f>
        <v>0</v>
      </c>
      <c r="I1402" s="180" t="str">
        <f>IFERROR(IF($O$3&gt;68,INDEX('     2022    '!M:M,MATCH($A1402,'     2022    '!$AN:$AN,0))*(1-'     2022    '!$BA$1),INDEX('     2022    '!M:M,MATCH($A1402,'     2022    '!$AN:$AN,0))),"")</f>
        <v/>
      </c>
      <c r="J1402" s="181">
        <f t="shared" si="85"/>
        <v>0</v>
      </c>
      <c r="K1402" s="182" t="str">
        <f t="shared" si="86"/>
        <v/>
      </c>
      <c r="L1402" s="53"/>
      <c r="M1402" s="52" t="str">
        <f>IFERROR(INDEX('     2022    '!R:R,MATCH('Order Summary'!$A1402,'     2022    '!$AN:$AN,0)),"")</f>
        <v/>
      </c>
      <c r="N1402" s="52" t="str">
        <f>IFERROR(INDEX('     2022    '!V:V,MATCH('Order Summary'!$A1402,'     2022    '!$AN:$AN,0)),"")</f>
        <v/>
      </c>
      <c r="O1402" s="52" t="str">
        <f>IFERROR(INDEX('     2022    '!S:S,MATCH('Order Summary'!$A1402,'     2022    '!$AN:$AN,0)),"")</f>
        <v/>
      </c>
      <c r="P1402" s="96" t="str">
        <f t="shared" si="84"/>
        <v/>
      </c>
      <c r="R1402" s="9"/>
      <c r="S1402" s="9"/>
      <c r="T1402" s="9"/>
      <c r="U1402" s="9"/>
      <c r="V1402" s="9"/>
      <c r="W1402" s="9"/>
      <c r="X1402" s="9"/>
      <c r="Y1402" s="9"/>
      <c r="Z1402" s="9"/>
      <c r="AA1402" s="9"/>
      <c r="AB1402" s="9"/>
      <c r="AC1402" s="9"/>
      <c r="AD1402" s="9"/>
      <c r="AE1402" s="9"/>
      <c r="AF1402" s="9"/>
      <c r="AG1402" s="9"/>
      <c r="AH1402" s="9"/>
      <c r="AI1402" s="9"/>
      <c r="AJ1402" s="9"/>
      <c r="AK1402" s="9"/>
      <c r="AL1402" s="9"/>
      <c r="AM1402" s="9"/>
      <c r="AN1402" s="9"/>
      <c r="AO1402" s="9"/>
      <c r="AP1402" s="9"/>
      <c r="AQ1402" s="9"/>
      <c r="AR1402" s="9"/>
      <c r="AS1402" s="9"/>
      <c r="AT1402" s="9"/>
      <c r="AU1402" s="9"/>
      <c r="AV1402" s="9"/>
      <c r="AW1402" s="9"/>
      <c r="AX1402" s="9"/>
      <c r="AY1402" s="9"/>
      <c r="AZ1402" s="9"/>
      <c r="BA1402" s="9"/>
      <c r="BB1402" s="9"/>
      <c r="BC1402" s="9"/>
      <c r="BD1402" s="9"/>
      <c r="BE1402" s="9"/>
      <c r="BF1402" s="9"/>
      <c r="BG1402" s="9"/>
      <c r="BH1402" s="9"/>
      <c r="BI1402" s="9"/>
      <c r="BJ1402" s="9"/>
      <c r="BK1402" s="9"/>
      <c r="BL1402" s="9"/>
      <c r="BM1402" s="9"/>
      <c r="BN1402" s="9"/>
      <c r="BO1402" s="9"/>
      <c r="BP1402" s="9"/>
      <c r="BQ1402" s="9"/>
      <c r="BR1402" s="9"/>
      <c r="BS1402" s="9"/>
      <c r="BT1402" s="9"/>
      <c r="BU1402" s="9"/>
      <c r="BV1402" s="9"/>
      <c r="BW1402" s="9"/>
      <c r="BX1402" s="9"/>
      <c r="BY1402" s="9"/>
      <c r="BZ1402" s="9"/>
    </row>
    <row r="1403" spans="1:78">
      <c r="A1403" s="50">
        <f t="shared" si="87"/>
        <v>1392</v>
      </c>
      <c r="C1403" s="11" t="str">
        <f>IFERROR(INDEX('     2022    '!D:D,MATCH('Order Summary'!$A1403,'     2022    '!$AN:$AN,0)),"")</f>
        <v/>
      </c>
      <c r="D1403" s="11" t="str">
        <f>IFERROR(INDEX('     2022    '!C:C,MATCH('Order Summary'!$A1403,'     2022    '!$AN:$AN,0)),"")</f>
        <v/>
      </c>
      <c r="E1403" s="11" t="str">
        <f>IFERROR(INDEX('     2022    '!E:E,MATCH('Order Summary'!$A1403,'     2022    '!$AN:$AN,0)),"")</f>
        <v/>
      </c>
      <c r="F1403" s="96">
        <f>IFERROR(INDEX('     2022    '!AY:AY,MATCH($A1403,'     2022    '!$AN:$AN,0)),0)</f>
        <v>0</v>
      </c>
      <c r="G1403" s="180" t="str">
        <f>IFERROR(IF($O$3&gt;68,INDEX('     2022    '!I:I,MATCH($A1403,'     2022    '!$AN:$AN,0))*(1-'     2022    '!$BA$1),INDEX('     2022    '!I:I,MATCH($A1403,'     2022    '!$AN:$AN,0))),"")</f>
        <v/>
      </c>
      <c r="H1403" s="96">
        <f>IFERROR(INDEX('     2022    '!AZ:AZ,MATCH($A1403,'     2022    '!$AN:$AN,0)),0)</f>
        <v>0</v>
      </c>
      <c r="I1403" s="180" t="str">
        <f>IFERROR(IF($O$3&gt;68,INDEX('     2022    '!M:M,MATCH($A1403,'     2022    '!$AN:$AN,0))*(1-'     2022    '!$BA$1),INDEX('     2022    '!M:M,MATCH($A1403,'     2022    '!$AN:$AN,0))),"")</f>
        <v/>
      </c>
      <c r="J1403" s="181">
        <f t="shared" si="85"/>
        <v>0</v>
      </c>
      <c r="K1403" s="182" t="str">
        <f t="shared" si="86"/>
        <v/>
      </c>
      <c r="L1403" s="53"/>
      <c r="M1403" s="52" t="str">
        <f>IFERROR(INDEX('     2022    '!R:R,MATCH('Order Summary'!$A1403,'     2022    '!$AN:$AN,0)),"")</f>
        <v/>
      </c>
      <c r="N1403" s="52" t="str">
        <f>IFERROR(INDEX('     2022    '!V:V,MATCH('Order Summary'!$A1403,'     2022    '!$AN:$AN,0)),"")</f>
        <v/>
      </c>
      <c r="O1403" s="52" t="str">
        <f>IFERROR(INDEX('     2022    '!S:S,MATCH('Order Summary'!$A1403,'     2022    '!$AN:$AN,0)),"")</f>
        <v/>
      </c>
      <c r="P1403" s="96" t="str">
        <f t="shared" si="84"/>
        <v/>
      </c>
      <c r="R1403" s="9"/>
      <c r="S1403" s="9"/>
      <c r="T1403" s="9"/>
      <c r="U1403" s="9"/>
      <c r="V1403" s="9"/>
      <c r="W1403" s="9"/>
      <c r="X1403" s="9"/>
      <c r="Y1403" s="9"/>
      <c r="Z1403" s="9"/>
      <c r="AA1403" s="9"/>
      <c r="AB1403" s="9"/>
      <c r="AC1403" s="9"/>
      <c r="AD1403" s="9"/>
      <c r="AE1403" s="9"/>
      <c r="AF1403" s="9"/>
      <c r="AG1403" s="9"/>
      <c r="AH1403" s="9"/>
      <c r="AI1403" s="9"/>
      <c r="AJ1403" s="9"/>
      <c r="AK1403" s="9"/>
      <c r="AL1403" s="9"/>
      <c r="AM1403" s="9"/>
      <c r="AN1403" s="9"/>
      <c r="AO1403" s="9"/>
      <c r="AP1403" s="9"/>
      <c r="AQ1403" s="9"/>
      <c r="AR1403" s="9"/>
      <c r="AS1403" s="9"/>
      <c r="AT1403" s="9"/>
      <c r="AU1403" s="9"/>
      <c r="AV1403" s="9"/>
      <c r="AW1403" s="9"/>
      <c r="AX1403" s="9"/>
      <c r="AY1403" s="9"/>
      <c r="AZ1403" s="9"/>
      <c r="BA1403" s="9"/>
      <c r="BB1403" s="9"/>
      <c r="BC1403" s="9"/>
      <c r="BD1403" s="9"/>
      <c r="BE1403" s="9"/>
      <c r="BF1403" s="9"/>
      <c r="BG1403" s="9"/>
      <c r="BH1403" s="9"/>
      <c r="BI1403" s="9"/>
      <c r="BJ1403" s="9"/>
      <c r="BK1403" s="9"/>
      <c r="BL1403" s="9"/>
      <c r="BM1403" s="9"/>
      <c r="BN1403" s="9"/>
      <c r="BO1403" s="9"/>
      <c r="BP1403" s="9"/>
      <c r="BQ1403" s="9"/>
      <c r="BR1403" s="9"/>
      <c r="BS1403" s="9"/>
      <c r="BT1403" s="9"/>
      <c r="BU1403" s="9"/>
      <c r="BV1403" s="9"/>
      <c r="BW1403" s="9"/>
      <c r="BX1403" s="9"/>
      <c r="BY1403" s="9"/>
      <c r="BZ1403" s="9"/>
    </row>
    <row r="1404" spans="1:78">
      <c r="A1404" s="50">
        <f t="shared" si="87"/>
        <v>1393</v>
      </c>
      <c r="C1404" s="11" t="str">
        <f>IFERROR(INDEX('     2022    '!D:D,MATCH('Order Summary'!$A1404,'     2022    '!$AN:$AN,0)),"")</f>
        <v/>
      </c>
      <c r="D1404" s="11" t="str">
        <f>IFERROR(INDEX('     2022    '!C:C,MATCH('Order Summary'!$A1404,'     2022    '!$AN:$AN,0)),"")</f>
        <v/>
      </c>
      <c r="E1404" s="11" t="str">
        <f>IFERROR(INDEX('     2022    '!E:E,MATCH('Order Summary'!$A1404,'     2022    '!$AN:$AN,0)),"")</f>
        <v/>
      </c>
      <c r="F1404" s="96">
        <f>IFERROR(INDEX('     2022    '!AY:AY,MATCH($A1404,'     2022    '!$AN:$AN,0)),0)</f>
        <v>0</v>
      </c>
      <c r="G1404" s="180" t="str">
        <f>IFERROR(IF($O$3&gt;68,INDEX('     2022    '!I:I,MATCH($A1404,'     2022    '!$AN:$AN,0))*(1-'     2022    '!$BA$1),INDEX('     2022    '!I:I,MATCH($A1404,'     2022    '!$AN:$AN,0))),"")</f>
        <v/>
      </c>
      <c r="H1404" s="96">
        <f>IFERROR(INDEX('     2022    '!AZ:AZ,MATCH($A1404,'     2022    '!$AN:$AN,0)),0)</f>
        <v>0</v>
      </c>
      <c r="I1404" s="180" t="str">
        <f>IFERROR(IF($O$3&gt;68,INDEX('     2022    '!M:M,MATCH($A1404,'     2022    '!$AN:$AN,0))*(1-'     2022    '!$BA$1),INDEX('     2022    '!M:M,MATCH($A1404,'     2022    '!$AN:$AN,0))),"")</f>
        <v/>
      </c>
      <c r="J1404" s="181">
        <f t="shared" si="85"/>
        <v>0</v>
      </c>
      <c r="K1404" s="182" t="str">
        <f t="shared" si="86"/>
        <v/>
      </c>
      <c r="L1404" s="53"/>
      <c r="M1404" s="52" t="str">
        <f>IFERROR(INDEX('     2022    '!R:R,MATCH('Order Summary'!$A1404,'     2022    '!$AN:$AN,0)),"")</f>
        <v/>
      </c>
      <c r="N1404" s="52" t="str">
        <f>IFERROR(INDEX('     2022    '!V:V,MATCH('Order Summary'!$A1404,'     2022    '!$AN:$AN,0)),"")</f>
        <v/>
      </c>
      <c r="O1404" s="52" t="str">
        <f>IFERROR(INDEX('     2022    '!S:S,MATCH('Order Summary'!$A1404,'     2022    '!$AN:$AN,0)),"")</f>
        <v/>
      </c>
      <c r="P1404" s="96" t="str">
        <f t="shared" si="84"/>
        <v/>
      </c>
      <c r="R1404" s="9"/>
      <c r="S1404" s="9"/>
      <c r="T1404" s="9"/>
      <c r="U1404" s="9"/>
      <c r="V1404" s="9"/>
      <c r="W1404" s="9"/>
      <c r="X1404" s="9"/>
      <c r="Y1404" s="9"/>
      <c r="Z1404" s="9"/>
      <c r="AA1404" s="9"/>
      <c r="AB1404" s="9"/>
      <c r="AC1404" s="9"/>
      <c r="AD1404" s="9"/>
      <c r="AE1404" s="9"/>
      <c r="AF1404" s="9"/>
      <c r="AG1404" s="9"/>
      <c r="AH1404" s="9"/>
      <c r="AI1404" s="9"/>
      <c r="AJ1404" s="9"/>
      <c r="AK1404" s="9"/>
      <c r="AL1404" s="9"/>
      <c r="AM1404" s="9"/>
      <c r="AN1404" s="9"/>
      <c r="AO1404" s="9"/>
      <c r="AP1404" s="9"/>
      <c r="AQ1404" s="9"/>
      <c r="AR1404" s="9"/>
      <c r="AS1404" s="9"/>
      <c r="AT1404" s="9"/>
      <c r="AU1404" s="9"/>
      <c r="AV1404" s="9"/>
      <c r="AW1404" s="9"/>
      <c r="AX1404" s="9"/>
      <c r="AY1404" s="9"/>
      <c r="AZ1404" s="9"/>
      <c r="BA1404" s="9"/>
      <c r="BB1404" s="9"/>
      <c r="BC1404" s="9"/>
      <c r="BD1404" s="9"/>
      <c r="BE1404" s="9"/>
      <c r="BF1404" s="9"/>
      <c r="BG1404" s="9"/>
      <c r="BH1404" s="9"/>
      <c r="BI1404" s="9"/>
      <c r="BJ1404" s="9"/>
      <c r="BK1404" s="9"/>
      <c r="BL1404" s="9"/>
      <c r="BM1404" s="9"/>
      <c r="BN1404" s="9"/>
      <c r="BO1404" s="9"/>
      <c r="BP1404" s="9"/>
      <c r="BQ1404" s="9"/>
      <c r="BR1404" s="9"/>
      <c r="BS1404" s="9"/>
      <c r="BT1404" s="9"/>
      <c r="BU1404" s="9"/>
      <c r="BV1404" s="9"/>
      <c r="BW1404" s="9"/>
      <c r="BX1404" s="9"/>
      <c r="BY1404" s="9"/>
      <c r="BZ1404" s="9"/>
    </row>
    <row r="1405" spans="1:78">
      <c r="A1405" s="50">
        <f t="shared" si="87"/>
        <v>1394</v>
      </c>
      <c r="C1405" s="11" t="str">
        <f>IFERROR(INDEX('     2022    '!D:D,MATCH('Order Summary'!$A1405,'     2022    '!$AN:$AN,0)),"")</f>
        <v/>
      </c>
      <c r="D1405" s="11" t="str">
        <f>IFERROR(INDEX('     2022    '!C:C,MATCH('Order Summary'!$A1405,'     2022    '!$AN:$AN,0)),"")</f>
        <v/>
      </c>
      <c r="E1405" s="11" t="str">
        <f>IFERROR(INDEX('     2022    '!E:E,MATCH('Order Summary'!$A1405,'     2022    '!$AN:$AN,0)),"")</f>
        <v/>
      </c>
      <c r="F1405" s="96">
        <f>IFERROR(INDEX('     2022    '!AY:AY,MATCH($A1405,'     2022    '!$AN:$AN,0)),0)</f>
        <v>0</v>
      </c>
      <c r="G1405" s="180" t="str">
        <f>IFERROR(IF($O$3&gt;68,INDEX('     2022    '!I:I,MATCH($A1405,'     2022    '!$AN:$AN,0))*(1-'     2022    '!$BA$1),INDEX('     2022    '!I:I,MATCH($A1405,'     2022    '!$AN:$AN,0))),"")</f>
        <v/>
      </c>
      <c r="H1405" s="96">
        <f>IFERROR(INDEX('     2022    '!AZ:AZ,MATCH($A1405,'     2022    '!$AN:$AN,0)),0)</f>
        <v>0</v>
      </c>
      <c r="I1405" s="180" t="str">
        <f>IFERROR(IF($O$3&gt;68,INDEX('     2022    '!M:M,MATCH($A1405,'     2022    '!$AN:$AN,0))*(1-'     2022    '!$BA$1),INDEX('     2022    '!M:M,MATCH($A1405,'     2022    '!$AN:$AN,0))),"")</f>
        <v/>
      </c>
      <c r="J1405" s="181">
        <f t="shared" si="85"/>
        <v>0</v>
      </c>
      <c r="K1405" s="182" t="str">
        <f t="shared" si="86"/>
        <v/>
      </c>
      <c r="L1405" s="53"/>
      <c r="M1405" s="52" t="str">
        <f>IFERROR(INDEX('     2022    '!R:R,MATCH('Order Summary'!$A1405,'     2022    '!$AN:$AN,0)),"")</f>
        <v/>
      </c>
      <c r="N1405" s="52" t="str">
        <f>IFERROR(INDEX('     2022    '!V:V,MATCH('Order Summary'!$A1405,'     2022    '!$AN:$AN,0)),"")</f>
        <v/>
      </c>
      <c r="O1405" s="52" t="str">
        <f>IFERROR(INDEX('     2022    '!S:S,MATCH('Order Summary'!$A1405,'     2022    '!$AN:$AN,0)),"")</f>
        <v/>
      </c>
      <c r="P1405" s="96" t="str">
        <f t="shared" si="84"/>
        <v/>
      </c>
      <c r="R1405" s="9"/>
      <c r="S1405" s="9"/>
      <c r="T1405" s="9"/>
      <c r="U1405" s="9"/>
      <c r="V1405" s="9"/>
      <c r="W1405" s="9"/>
      <c r="X1405" s="9"/>
      <c r="Y1405" s="9"/>
      <c r="Z1405" s="9"/>
      <c r="AA1405" s="9"/>
      <c r="AB1405" s="9"/>
      <c r="AC1405" s="9"/>
      <c r="AD1405" s="9"/>
      <c r="AE1405" s="9"/>
      <c r="AF1405" s="9"/>
      <c r="AG1405" s="9"/>
      <c r="AH1405" s="9"/>
      <c r="AI1405" s="9"/>
      <c r="AJ1405" s="9"/>
      <c r="AK1405" s="9"/>
      <c r="AL1405" s="9"/>
      <c r="AM1405" s="9"/>
      <c r="AN1405" s="9"/>
      <c r="AO1405" s="9"/>
      <c r="AP1405" s="9"/>
      <c r="AQ1405" s="9"/>
      <c r="AR1405" s="9"/>
      <c r="AS1405" s="9"/>
      <c r="AT1405" s="9"/>
      <c r="AU1405" s="9"/>
      <c r="AV1405" s="9"/>
      <c r="AW1405" s="9"/>
      <c r="AX1405" s="9"/>
      <c r="AY1405" s="9"/>
      <c r="AZ1405" s="9"/>
      <c r="BA1405" s="9"/>
      <c r="BB1405" s="9"/>
      <c r="BC1405" s="9"/>
      <c r="BD1405" s="9"/>
      <c r="BE1405" s="9"/>
      <c r="BF1405" s="9"/>
      <c r="BG1405" s="9"/>
      <c r="BH1405" s="9"/>
      <c r="BI1405" s="9"/>
      <c r="BJ1405" s="9"/>
      <c r="BK1405" s="9"/>
      <c r="BL1405" s="9"/>
      <c r="BM1405" s="9"/>
      <c r="BN1405" s="9"/>
      <c r="BO1405" s="9"/>
      <c r="BP1405" s="9"/>
      <c r="BQ1405" s="9"/>
      <c r="BR1405" s="9"/>
      <c r="BS1405" s="9"/>
      <c r="BT1405" s="9"/>
      <c r="BU1405" s="9"/>
      <c r="BV1405" s="9"/>
      <c r="BW1405" s="9"/>
      <c r="BX1405" s="9"/>
      <c r="BY1405" s="9"/>
      <c r="BZ1405" s="9"/>
    </row>
    <row r="1406" spans="1:78">
      <c r="A1406" s="50">
        <f t="shared" si="87"/>
        <v>1395</v>
      </c>
      <c r="C1406" s="11" t="str">
        <f>IFERROR(INDEX('     2022    '!D:D,MATCH('Order Summary'!$A1406,'     2022    '!$AN:$AN,0)),"")</f>
        <v/>
      </c>
      <c r="D1406" s="11" t="str">
        <f>IFERROR(INDEX('     2022    '!C:C,MATCH('Order Summary'!$A1406,'     2022    '!$AN:$AN,0)),"")</f>
        <v/>
      </c>
      <c r="E1406" s="11" t="str">
        <f>IFERROR(INDEX('     2022    '!E:E,MATCH('Order Summary'!$A1406,'     2022    '!$AN:$AN,0)),"")</f>
        <v/>
      </c>
      <c r="F1406" s="96">
        <f>IFERROR(INDEX('     2022    '!AY:AY,MATCH($A1406,'     2022    '!$AN:$AN,0)),0)</f>
        <v>0</v>
      </c>
      <c r="G1406" s="180" t="str">
        <f>IFERROR(IF($O$3&gt;68,INDEX('     2022    '!I:I,MATCH($A1406,'     2022    '!$AN:$AN,0))*(1-'     2022    '!$BA$1),INDEX('     2022    '!I:I,MATCH($A1406,'     2022    '!$AN:$AN,0))),"")</f>
        <v/>
      </c>
      <c r="H1406" s="96">
        <f>IFERROR(INDEX('     2022    '!AZ:AZ,MATCH($A1406,'     2022    '!$AN:$AN,0)),0)</f>
        <v>0</v>
      </c>
      <c r="I1406" s="180" t="str">
        <f>IFERROR(IF($O$3&gt;68,INDEX('     2022    '!M:M,MATCH($A1406,'     2022    '!$AN:$AN,0))*(1-'     2022    '!$BA$1),INDEX('     2022    '!M:M,MATCH($A1406,'     2022    '!$AN:$AN,0))),"")</f>
        <v/>
      </c>
      <c r="J1406" s="181">
        <f t="shared" si="85"/>
        <v>0</v>
      </c>
      <c r="K1406" s="182" t="str">
        <f t="shared" si="86"/>
        <v/>
      </c>
      <c r="L1406" s="53"/>
      <c r="M1406" s="52" t="str">
        <f>IFERROR(INDEX('     2022    '!R:R,MATCH('Order Summary'!$A1406,'     2022    '!$AN:$AN,0)),"")</f>
        <v/>
      </c>
      <c r="N1406" s="52" t="str">
        <f>IFERROR(INDEX('     2022    '!V:V,MATCH('Order Summary'!$A1406,'     2022    '!$AN:$AN,0)),"")</f>
        <v/>
      </c>
      <c r="O1406" s="52" t="str">
        <f>IFERROR(INDEX('     2022    '!S:S,MATCH('Order Summary'!$A1406,'     2022    '!$AN:$AN,0)),"")</f>
        <v/>
      </c>
      <c r="P1406" s="96" t="str">
        <f t="shared" si="84"/>
        <v/>
      </c>
      <c r="R1406" s="9"/>
      <c r="S1406" s="9"/>
      <c r="T1406" s="9"/>
      <c r="U1406" s="9"/>
      <c r="V1406" s="9"/>
      <c r="W1406" s="9"/>
      <c r="X1406" s="9"/>
      <c r="Y1406" s="9"/>
      <c r="Z1406" s="9"/>
      <c r="AA1406" s="9"/>
      <c r="AB1406" s="9"/>
      <c r="AC1406" s="9"/>
      <c r="AD1406" s="9"/>
      <c r="AE1406" s="9"/>
      <c r="AF1406" s="9"/>
      <c r="AG1406" s="9"/>
      <c r="AH1406" s="9"/>
      <c r="AI1406" s="9"/>
      <c r="AJ1406" s="9"/>
      <c r="AK1406" s="9"/>
      <c r="AL1406" s="9"/>
      <c r="AM1406" s="9"/>
      <c r="AN1406" s="9"/>
      <c r="AO1406" s="9"/>
      <c r="AP1406" s="9"/>
      <c r="AQ1406" s="9"/>
      <c r="AR1406" s="9"/>
      <c r="AS1406" s="9"/>
      <c r="AT1406" s="9"/>
      <c r="AU1406" s="9"/>
      <c r="AV1406" s="9"/>
      <c r="AW1406" s="9"/>
      <c r="AX1406" s="9"/>
      <c r="AY1406" s="9"/>
      <c r="AZ1406" s="9"/>
      <c r="BA1406" s="9"/>
      <c r="BB1406" s="9"/>
      <c r="BC1406" s="9"/>
      <c r="BD1406" s="9"/>
      <c r="BE1406" s="9"/>
      <c r="BF1406" s="9"/>
      <c r="BG1406" s="9"/>
      <c r="BH1406" s="9"/>
      <c r="BI1406" s="9"/>
      <c r="BJ1406" s="9"/>
      <c r="BK1406" s="9"/>
      <c r="BL1406" s="9"/>
      <c r="BM1406" s="9"/>
      <c r="BN1406" s="9"/>
      <c r="BO1406" s="9"/>
      <c r="BP1406" s="9"/>
      <c r="BQ1406" s="9"/>
      <c r="BR1406" s="9"/>
      <c r="BS1406" s="9"/>
      <c r="BT1406" s="9"/>
      <c r="BU1406" s="9"/>
      <c r="BV1406" s="9"/>
      <c r="BW1406" s="9"/>
      <c r="BX1406" s="9"/>
      <c r="BY1406" s="9"/>
      <c r="BZ1406" s="9"/>
    </row>
    <row r="1407" spans="1:78">
      <c r="A1407" s="50">
        <f t="shared" si="87"/>
        <v>1396</v>
      </c>
      <c r="C1407" s="11" t="str">
        <f>IFERROR(INDEX('     2022    '!D:D,MATCH('Order Summary'!$A1407,'     2022    '!$AN:$AN,0)),"")</f>
        <v/>
      </c>
      <c r="D1407" s="11" t="str">
        <f>IFERROR(INDEX('     2022    '!C:C,MATCH('Order Summary'!$A1407,'     2022    '!$AN:$AN,0)),"")</f>
        <v/>
      </c>
      <c r="E1407" s="11" t="str">
        <f>IFERROR(INDEX('     2022    '!E:E,MATCH('Order Summary'!$A1407,'     2022    '!$AN:$AN,0)),"")</f>
        <v/>
      </c>
      <c r="F1407" s="96">
        <f>IFERROR(INDEX('     2022    '!AY:AY,MATCH($A1407,'     2022    '!$AN:$AN,0)),0)</f>
        <v>0</v>
      </c>
      <c r="G1407" s="180" t="str">
        <f>IFERROR(IF($O$3&gt;68,INDEX('     2022    '!I:I,MATCH($A1407,'     2022    '!$AN:$AN,0))*(1-'     2022    '!$BA$1),INDEX('     2022    '!I:I,MATCH($A1407,'     2022    '!$AN:$AN,0))),"")</f>
        <v/>
      </c>
      <c r="H1407" s="96">
        <f>IFERROR(INDEX('     2022    '!AZ:AZ,MATCH($A1407,'     2022    '!$AN:$AN,0)),0)</f>
        <v>0</v>
      </c>
      <c r="I1407" s="180" t="str">
        <f>IFERROR(IF($O$3&gt;68,INDEX('     2022    '!M:M,MATCH($A1407,'     2022    '!$AN:$AN,0))*(1-'     2022    '!$BA$1),INDEX('     2022    '!M:M,MATCH($A1407,'     2022    '!$AN:$AN,0))),"")</f>
        <v/>
      </c>
      <c r="J1407" s="181">
        <f t="shared" si="85"/>
        <v>0</v>
      </c>
      <c r="K1407" s="182" t="str">
        <f t="shared" si="86"/>
        <v/>
      </c>
      <c r="L1407" s="53"/>
      <c r="M1407" s="52" t="str">
        <f>IFERROR(INDEX('     2022    '!R:R,MATCH('Order Summary'!$A1407,'     2022    '!$AN:$AN,0)),"")</f>
        <v/>
      </c>
      <c r="N1407" s="52" t="str">
        <f>IFERROR(INDEX('     2022    '!V:V,MATCH('Order Summary'!$A1407,'     2022    '!$AN:$AN,0)),"")</f>
        <v/>
      </c>
      <c r="O1407" s="52" t="str">
        <f>IFERROR(INDEX('     2022    '!S:S,MATCH('Order Summary'!$A1407,'     2022    '!$AN:$AN,0)),"")</f>
        <v/>
      </c>
      <c r="P1407" s="96" t="str">
        <f t="shared" si="84"/>
        <v/>
      </c>
      <c r="R1407" s="9"/>
      <c r="S1407" s="9"/>
      <c r="T1407" s="9"/>
      <c r="U1407" s="9"/>
      <c r="V1407" s="9"/>
      <c r="W1407" s="9"/>
      <c r="X1407" s="9"/>
      <c r="Y1407" s="9"/>
      <c r="Z1407" s="9"/>
      <c r="AA1407" s="9"/>
      <c r="AB1407" s="9"/>
      <c r="AC1407" s="9"/>
      <c r="AD1407" s="9"/>
      <c r="AE1407" s="9"/>
      <c r="AF1407" s="9"/>
      <c r="AG1407" s="9"/>
      <c r="AH1407" s="9"/>
      <c r="AI1407" s="9"/>
      <c r="AJ1407" s="9"/>
      <c r="AK1407" s="9"/>
      <c r="AL1407" s="9"/>
      <c r="AM1407" s="9"/>
      <c r="AN1407" s="9"/>
      <c r="AO1407" s="9"/>
      <c r="AP1407" s="9"/>
      <c r="AQ1407" s="9"/>
      <c r="AR1407" s="9"/>
      <c r="AS1407" s="9"/>
      <c r="AT1407" s="9"/>
      <c r="AU1407" s="9"/>
      <c r="AV1407" s="9"/>
      <c r="AW1407" s="9"/>
      <c r="AX1407" s="9"/>
      <c r="AY1407" s="9"/>
      <c r="AZ1407" s="9"/>
      <c r="BA1407" s="9"/>
      <c r="BB1407" s="9"/>
      <c r="BC1407" s="9"/>
      <c r="BD1407" s="9"/>
      <c r="BE1407" s="9"/>
      <c r="BF1407" s="9"/>
      <c r="BG1407" s="9"/>
      <c r="BH1407" s="9"/>
      <c r="BI1407" s="9"/>
      <c r="BJ1407" s="9"/>
      <c r="BK1407" s="9"/>
      <c r="BL1407" s="9"/>
      <c r="BM1407" s="9"/>
      <c r="BN1407" s="9"/>
      <c r="BO1407" s="9"/>
      <c r="BP1407" s="9"/>
      <c r="BQ1407" s="9"/>
      <c r="BR1407" s="9"/>
      <c r="BS1407" s="9"/>
      <c r="BT1407" s="9"/>
      <c r="BU1407" s="9"/>
      <c r="BV1407" s="9"/>
      <c r="BW1407" s="9"/>
      <c r="BX1407" s="9"/>
      <c r="BY1407" s="9"/>
      <c r="BZ1407" s="9"/>
    </row>
    <row r="1408" spans="1:78">
      <c r="A1408" s="50">
        <f t="shared" si="87"/>
        <v>1397</v>
      </c>
      <c r="C1408" s="11" t="str">
        <f>IFERROR(INDEX('     2022    '!D:D,MATCH('Order Summary'!$A1408,'     2022    '!$AN:$AN,0)),"")</f>
        <v/>
      </c>
      <c r="D1408" s="11" t="str">
        <f>IFERROR(INDEX('     2022    '!C:C,MATCH('Order Summary'!$A1408,'     2022    '!$AN:$AN,0)),"")</f>
        <v/>
      </c>
      <c r="E1408" s="11" t="str">
        <f>IFERROR(INDEX('     2022    '!E:E,MATCH('Order Summary'!$A1408,'     2022    '!$AN:$AN,0)),"")</f>
        <v/>
      </c>
      <c r="F1408" s="96">
        <f>IFERROR(INDEX('     2022    '!AY:AY,MATCH($A1408,'     2022    '!$AN:$AN,0)),0)</f>
        <v>0</v>
      </c>
      <c r="G1408" s="180" t="str">
        <f>IFERROR(IF($O$3&gt;68,INDEX('     2022    '!I:I,MATCH($A1408,'     2022    '!$AN:$AN,0))*(1-'     2022    '!$BA$1),INDEX('     2022    '!I:I,MATCH($A1408,'     2022    '!$AN:$AN,0))),"")</f>
        <v/>
      </c>
      <c r="H1408" s="96">
        <f>IFERROR(INDEX('     2022    '!AZ:AZ,MATCH($A1408,'     2022    '!$AN:$AN,0)),0)</f>
        <v>0</v>
      </c>
      <c r="I1408" s="180" t="str">
        <f>IFERROR(IF($O$3&gt;68,INDEX('     2022    '!M:M,MATCH($A1408,'     2022    '!$AN:$AN,0))*(1-'     2022    '!$BA$1),INDEX('     2022    '!M:M,MATCH($A1408,'     2022    '!$AN:$AN,0))),"")</f>
        <v/>
      </c>
      <c r="J1408" s="181">
        <f t="shared" si="85"/>
        <v>0</v>
      </c>
      <c r="K1408" s="182" t="str">
        <f t="shared" si="86"/>
        <v/>
      </c>
      <c r="L1408" s="53"/>
      <c r="M1408" s="52" t="str">
        <f>IFERROR(INDEX('     2022    '!R:R,MATCH('Order Summary'!$A1408,'     2022    '!$AN:$AN,0)),"")</f>
        <v/>
      </c>
      <c r="N1408" s="52" t="str">
        <f>IFERROR(INDEX('     2022    '!V:V,MATCH('Order Summary'!$A1408,'     2022    '!$AN:$AN,0)),"")</f>
        <v/>
      </c>
      <c r="O1408" s="52" t="str">
        <f>IFERROR(INDEX('     2022    '!S:S,MATCH('Order Summary'!$A1408,'     2022    '!$AN:$AN,0)),"")</f>
        <v/>
      </c>
      <c r="P1408" s="96" t="str">
        <f t="shared" si="84"/>
        <v/>
      </c>
      <c r="R1408" s="9"/>
      <c r="S1408" s="9"/>
      <c r="T1408" s="9"/>
      <c r="U1408" s="9"/>
      <c r="V1408" s="9"/>
      <c r="W1408" s="9"/>
      <c r="X1408" s="9"/>
      <c r="Y1408" s="9"/>
      <c r="Z1408" s="9"/>
      <c r="AA1408" s="9"/>
      <c r="AB1408" s="9"/>
      <c r="AC1408" s="9"/>
      <c r="AD1408" s="9"/>
      <c r="AE1408" s="9"/>
      <c r="AF1408" s="9"/>
      <c r="AG1408" s="9"/>
      <c r="AH1408" s="9"/>
      <c r="AI1408" s="9"/>
      <c r="AJ1408" s="9"/>
      <c r="AK1408" s="9"/>
      <c r="AL1408" s="9"/>
      <c r="AM1408" s="9"/>
      <c r="AN1408" s="9"/>
      <c r="AO1408" s="9"/>
      <c r="AP1408" s="9"/>
      <c r="AQ1408" s="9"/>
      <c r="AR1408" s="9"/>
      <c r="AS1408" s="9"/>
      <c r="AT1408" s="9"/>
      <c r="AU1408" s="9"/>
      <c r="AV1408" s="9"/>
      <c r="AW1408" s="9"/>
      <c r="AX1408" s="9"/>
      <c r="AY1408" s="9"/>
      <c r="AZ1408" s="9"/>
      <c r="BA1408" s="9"/>
      <c r="BB1408" s="9"/>
      <c r="BC1408" s="9"/>
      <c r="BD1408" s="9"/>
      <c r="BE1408" s="9"/>
      <c r="BF1408" s="9"/>
      <c r="BG1408" s="9"/>
      <c r="BH1408" s="9"/>
      <c r="BI1408" s="9"/>
      <c r="BJ1408" s="9"/>
      <c r="BK1408" s="9"/>
      <c r="BL1408" s="9"/>
      <c r="BM1408" s="9"/>
      <c r="BN1408" s="9"/>
      <c r="BO1408" s="9"/>
      <c r="BP1408" s="9"/>
      <c r="BQ1408" s="9"/>
      <c r="BR1408" s="9"/>
      <c r="BS1408" s="9"/>
      <c r="BT1408" s="9"/>
      <c r="BU1408" s="9"/>
      <c r="BV1408" s="9"/>
      <c r="BW1408" s="9"/>
      <c r="BX1408" s="9"/>
      <c r="BY1408" s="9"/>
      <c r="BZ1408" s="9"/>
    </row>
    <row r="1409" spans="1:78">
      <c r="A1409" s="50">
        <f t="shared" si="87"/>
        <v>1398</v>
      </c>
      <c r="C1409" s="11" t="str">
        <f>IFERROR(INDEX('     2022    '!D:D,MATCH('Order Summary'!$A1409,'     2022    '!$AN:$AN,0)),"")</f>
        <v/>
      </c>
      <c r="D1409" s="11" t="str">
        <f>IFERROR(INDEX('     2022    '!C:C,MATCH('Order Summary'!$A1409,'     2022    '!$AN:$AN,0)),"")</f>
        <v/>
      </c>
      <c r="E1409" s="11" t="str">
        <f>IFERROR(INDEX('     2022    '!E:E,MATCH('Order Summary'!$A1409,'     2022    '!$AN:$AN,0)),"")</f>
        <v/>
      </c>
      <c r="F1409" s="96">
        <f>IFERROR(INDEX('     2022    '!AY:AY,MATCH($A1409,'     2022    '!$AN:$AN,0)),0)</f>
        <v>0</v>
      </c>
      <c r="G1409" s="180" t="str">
        <f>IFERROR(IF($O$3&gt;68,INDEX('     2022    '!I:I,MATCH($A1409,'     2022    '!$AN:$AN,0))*(1-'     2022    '!$BA$1),INDEX('     2022    '!I:I,MATCH($A1409,'     2022    '!$AN:$AN,0))),"")</f>
        <v/>
      </c>
      <c r="H1409" s="96">
        <f>IFERROR(INDEX('     2022    '!AZ:AZ,MATCH($A1409,'     2022    '!$AN:$AN,0)),0)</f>
        <v>0</v>
      </c>
      <c r="I1409" s="180" t="str">
        <f>IFERROR(IF($O$3&gt;68,INDEX('     2022    '!M:M,MATCH($A1409,'     2022    '!$AN:$AN,0))*(1-'     2022    '!$BA$1),INDEX('     2022    '!M:M,MATCH($A1409,'     2022    '!$AN:$AN,0))),"")</f>
        <v/>
      </c>
      <c r="J1409" s="181">
        <f t="shared" si="85"/>
        <v>0</v>
      </c>
      <c r="K1409" s="182" t="str">
        <f t="shared" si="86"/>
        <v/>
      </c>
      <c r="L1409" s="53"/>
      <c r="M1409" s="52" t="str">
        <f>IFERROR(INDEX('     2022    '!R:R,MATCH('Order Summary'!$A1409,'     2022    '!$AN:$AN,0)),"")</f>
        <v/>
      </c>
      <c r="N1409" s="52" t="str">
        <f>IFERROR(INDEX('     2022    '!V:V,MATCH('Order Summary'!$A1409,'     2022    '!$AN:$AN,0)),"")</f>
        <v/>
      </c>
      <c r="O1409" s="52" t="str">
        <f>IFERROR(INDEX('     2022    '!S:S,MATCH('Order Summary'!$A1409,'     2022    '!$AN:$AN,0)),"")</f>
        <v/>
      </c>
      <c r="P1409" s="96" t="str">
        <f t="shared" si="84"/>
        <v/>
      </c>
      <c r="R1409" s="9"/>
      <c r="S1409" s="9"/>
      <c r="T1409" s="9"/>
      <c r="U1409" s="9"/>
      <c r="V1409" s="9"/>
      <c r="W1409" s="9"/>
      <c r="X1409" s="9"/>
      <c r="Y1409" s="9"/>
      <c r="Z1409" s="9"/>
      <c r="AA1409" s="9"/>
      <c r="AB1409" s="9"/>
      <c r="AC1409" s="9"/>
      <c r="AD1409" s="9"/>
      <c r="AE1409" s="9"/>
      <c r="AF1409" s="9"/>
      <c r="AG1409" s="9"/>
      <c r="AH1409" s="9"/>
      <c r="AI1409" s="9"/>
      <c r="AJ1409" s="9"/>
      <c r="AK1409" s="9"/>
      <c r="AL1409" s="9"/>
      <c r="AM1409" s="9"/>
      <c r="AN1409" s="9"/>
      <c r="AO1409" s="9"/>
      <c r="AP1409" s="9"/>
      <c r="AQ1409" s="9"/>
      <c r="AR1409" s="9"/>
      <c r="AS1409" s="9"/>
      <c r="AT1409" s="9"/>
      <c r="AU1409" s="9"/>
      <c r="AV1409" s="9"/>
      <c r="AW1409" s="9"/>
      <c r="AX1409" s="9"/>
      <c r="AY1409" s="9"/>
      <c r="AZ1409" s="9"/>
      <c r="BA1409" s="9"/>
      <c r="BB1409" s="9"/>
      <c r="BC1409" s="9"/>
      <c r="BD1409" s="9"/>
      <c r="BE1409" s="9"/>
      <c r="BF1409" s="9"/>
      <c r="BG1409" s="9"/>
      <c r="BH1409" s="9"/>
      <c r="BI1409" s="9"/>
      <c r="BJ1409" s="9"/>
      <c r="BK1409" s="9"/>
      <c r="BL1409" s="9"/>
      <c r="BM1409" s="9"/>
      <c r="BN1409" s="9"/>
      <c r="BO1409" s="9"/>
      <c r="BP1409" s="9"/>
      <c r="BQ1409" s="9"/>
      <c r="BR1409" s="9"/>
      <c r="BS1409" s="9"/>
      <c r="BT1409" s="9"/>
      <c r="BU1409" s="9"/>
      <c r="BV1409" s="9"/>
      <c r="BW1409" s="9"/>
      <c r="BX1409" s="9"/>
      <c r="BY1409" s="9"/>
      <c r="BZ1409" s="9"/>
    </row>
    <row r="1410" spans="1:78">
      <c r="A1410" s="50">
        <f t="shared" si="87"/>
        <v>1399</v>
      </c>
      <c r="C1410" s="11" t="str">
        <f>IFERROR(INDEX('     2022    '!D:D,MATCH('Order Summary'!$A1410,'     2022    '!$AN:$AN,0)),"")</f>
        <v/>
      </c>
      <c r="D1410" s="11" t="str">
        <f>IFERROR(INDEX('     2022    '!C:C,MATCH('Order Summary'!$A1410,'     2022    '!$AN:$AN,0)),"")</f>
        <v/>
      </c>
      <c r="E1410" s="11" t="str">
        <f>IFERROR(INDEX('     2022    '!E:E,MATCH('Order Summary'!$A1410,'     2022    '!$AN:$AN,0)),"")</f>
        <v/>
      </c>
      <c r="F1410" s="96">
        <f>IFERROR(INDEX('     2022    '!AY:AY,MATCH($A1410,'     2022    '!$AN:$AN,0)),0)</f>
        <v>0</v>
      </c>
      <c r="G1410" s="180" t="str">
        <f>IFERROR(IF($O$3&gt;68,INDEX('     2022    '!I:I,MATCH($A1410,'     2022    '!$AN:$AN,0))*(1-'     2022    '!$BA$1),INDEX('     2022    '!I:I,MATCH($A1410,'     2022    '!$AN:$AN,0))),"")</f>
        <v/>
      </c>
      <c r="H1410" s="96">
        <f>IFERROR(INDEX('     2022    '!AZ:AZ,MATCH($A1410,'     2022    '!$AN:$AN,0)),0)</f>
        <v>0</v>
      </c>
      <c r="I1410" s="180" t="str">
        <f>IFERROR(IF($O$3&gt;68,INDEX('     2022    '!M:M,MATCH($A1410,'     2022    '!$AN:$AN,0))*(1-'     2022    '!$BA$1),INDEX('     2022    '!M:M,MATCH($A1410,'     2022    '!$AN:$AN,0))),"")</f>
        <v/>
      </c>
      <c r="J1410" s="181">
        <f t="shared" si="85"/>
        <v>0</v>
      </c>
      <c r="K1410" s="182" t="str">
        <f t="shared" si="86"/>
        <v/>
      </c>
      <c r="L1410" s="53"/>
      <c r="M1410" s="52" t="str">
        <f>IFERROR(INDEX('     2022    '!R:R,MATCH('Order Summary'!$A1410,'     2022    '!$AN:$AN,0)),"")</f>
        <v/>
      </c>
      <c r="N1410" s="52" t="str">
        <f>IFERROR(INDEX('     2022    '!V:V,MATCH('Order Summary'!$A1410,'     2022    '!$AN:$AN,0)),"")</f>
        <v/>
      </c>
      <c r="O1410" s="52" t="str">
        <f>IFERROR(INDEX('     2022    '!S:S,MATCH('Order Summary'!$A1410,'     2022    '!$AN:$AN,0)),"")</f>
        <v/>
      </c>
      <c r="P1410" s="96" t="str">
        <f t="shared" si="84"/>
        <v/>
      </c>
      <c r="R1410" s="9"/>
      <c r="S1410" s="9"/>
      <c r="T1410" s="9"/>
      <c r="U1410" s="9"/>
      <c r="V1410" s="9"/>
      <c r="W1410" s="9"/>
      <c r="X1410" s="9"/>
      <c r="Y1410" s="9"/>
      <c r="Z1410" s="9"/>
      <c r="AA1410" s="9"/>
      <c r="AB1410" s="9"/>
      <c r="AC1410" s="9"/>
      <c r="AD1410" s="9"/>
      <c r="AE1410" s="9"/>
      <c r="AF1410" s="9"/>
      <c r="AG1410" s="9"/>
      <c r="AH1410" s="9"/>
      <c r="AI1410" s="9"/>
      <c r="AJ1410" s="9"/>
      <c r="AK1410" s="9"/>
      <c r="AL1410" s="9"/>
      <c r="AM1410" s="9"/>
      <c r="AN1410" s="9"/>
      <c r="AO1410" s="9"/>
      <c r="AP1410" s="9"/>
      <c r="AQ1410" s="9"/>
      <c r="AR1410" s="9"/>
      <c r="AS1410" s="9"/>
      <c r="AT1410" s="9"/>
      <c r="AU1410" s="9"/>
      <c r="AV1410" s="9"/>
      <c r="AW1410" s="9"/>
      <c r="AX1410" s="9"/>
      <c r="AY1410" s="9"/>
      <c r="AZ1410" s="9"/>
      <c r="BA1410" s="9"/>
      <c r="BB1410" s="9"/>
      <c r="BC1410" s="9"/>
      <c r="BD1410" s="9"/>
      <c r="BE1410" s="9"/>
      <c r="BF1410" s="9"/>
      <c r="BG1410" s="9"/>
      <c r="BH1410" s="9"/>
      <c r="BI1410" s="9"/>
      <c r="BJ1410" s="9"/>
      <c r="BK1410" s="9"/>
      <c r="BL1410" s="9"/>
      <c r="BM1410" s="9"/>
      <c r="BN1410" s="9"/>
      <c r="BO1410" s="9"/>
      <c r="BP1410" s="9"/>
      <c r="BQ1410" s="9"/>
      <c r="BR1410" s="9"/>
      <c r="BS1410" s="9"/>
      <c r="BT1410" s="9"/>
      <c r="BU1410" s="9"/>
      <c r="BV1410" s="9"/>
      <c r="BW1410" s="9"/>
      <c r="BX1410" s="9"/>
      <c r="BY1410" s="9"/>
      <c r="BZ1410" s="9"/>
    </row>
    <row r="1411" spans="1:78">
      <c r="A1411" s="50">
        <f t="shared" si="87"/>
        <v>1400</v>
      </c>
      <c r="C1411" s="11" t="str">
        <f>IFERROR(INDEX('     2022    '!D:D,MATCH('Order Summary'!$A1411,'     2022    '!$AN:$AN,0)),"")</f>
        <v/>
      </c>
      <c r="D1411" s="11" t="str">
        <f>IFERROR(INDEX('     2022    '!C:C,MATCH('Order Summary'!$A1411,'     2022    '!$AN:$AN,0)),"")</f>
        <v/>
      </c>
      <c r="E1411" s="11" t="str">
        <f>IFERROR(INDEX('     2022    '!E:E,MATCH('Order Summary'!$A1411,'     2022    '!$AN:$AN,0)),"")</f>
        <v/>
      </c>
      <c r="F1411" s="96">
        <f>IFERROR(INDEX('     2022    '!AY:AY,MATCH($A1411,'     2022    '!$AN:$AN,0)),0)</f>
        <v>0</v>
      </c>
      <c r="G1411" s="180" t="str">
        <f>IFERROR(IF($O$3&gt;68,INDEX('     2022    '!I:I,MATCH($A1411,'     2022    '!$AN:$AN,0))*(1-'     2022    '!$BA$1),INDEX('     2022    '!I:I,MATCH($A1411,'     2022    '!$AN:$AN,0))),"")</f>
        <v/>
      </c>
      <c r="H1411" s="96">
        <f>IFERROR(INDEX('     2022    '!AZ:AZ,MATCH($A1411,'     2022    '!$AN:$AN,0)),0)</f>
        <v>0</v>
      </c>
      <c r="I1411" s="180" t="str">
        <f>IFERROR(IF($O$3&gt;68,INDEX('     2022    '!M:M,MATCH($A1411,'     2022    '!$AN:$AN,0))*(1-'     2022    '!$BA$1),INDEX('     2022    '!M:M,MATCH($A1411,'     2022    '!$AN:$AN,0))),"")</f>
        <v/>
      </c>
      <c r="J1411" s="181">
        <f t="shared" si="85"/>
        <v>0</v>
      </c>
      <c r="K1411" s="182" t="str">
        <f t="shared" si="86"/>
        <v/>
      </c>
      <c r="L1411" s="53"/>
      <c r="M1411" s="52" t="str">
        <f>IFERROR(INDEX('     2022    '!R:R,MATCH('Order Summary'!$A1411,'     2022    '!$AN:$AN,0)),"")</f>
        <v/>
      </c>
      <c r="N1411" s="52" t="str">
        <f>IFERROR(INDEX('     2022    '!V:V,MATCH('Order Summary'!$A1411,'     2022    '!$AN:$AN,0)),"")</f>
        <v/>
      </c>
      <c r="O1411" s="52" t="str">
        <f>IFERROR(INDEX('     2022    '!S:S,MATCH('Order Summary'!$A1411,'     2022    '!$AN:$AN,0)),"")</f>
        <v/>
      </c>
      <c r="P1411" s="96" t="str">
        <f t="shared" si="84"/>
        <v/>
      </c>
      <c r="R1411" s="9"/>
      <c r="S1411" s="9"/>
      <c r="T1411" s="9"/>
      <c r="U1411" s="9"/>
      <c r="V1411" s="9"/>
      <c r="W1411" s="9"/>
      <c r="X1411" s="9"/>
      <c r="Y1411" s="9"/>
      <c r="Z1411" s="9"/>
      <c r="AA1411" s="9"/>
      <c r="AB1411" s="9"/>
      <c r="AC1411" s="9"/>
      <c r="AD1411" s="9"/>
      <c r="AE1411" s="9"/>
      <c r="AF1411" s="9"/>
      <c r="AG1411" s="9"/>
      <c r="AH1411" s="9"/>
      <c r="AI1411" s="9"/>
      <c r="AJ1411" s="9"/>
      <c r="AK1411" s="9"/>
      <c r="AL1411" s="9"/>
      <c r="AM1411" s="9"/>
      <c r="AN1411" s="9"/>
      <c r="AO1411" s="9"/>
      <c r="AP1411" s="9"/>
      <c r="AQ1411" s="9"/>
      <c r="AR1411" s="9"/>
      <c r="AS1411" s="9"/>
      <c r="AT1411" s="9"/>
      <c r="AU1411" s="9"/>
      <c r="AV1411" s="9"/>
      <c r="AW1411" s="9"/>
      <c r="AX1411" s="9"/>
      <c r="AY1411" s="9"/>
      <c r="AZ1411" s="9"/>
      <c r="BA1411" s="9"/>
      <c r="BB1411" s="9"/>
      <c r="BC1411" s="9"/>
      <c r="BD1411" s="9"/>
      <c r="BE1411" s="9"/>
      <c r="BF1411" s="9"/>
      <c r="BG1411" s="9"/>
      <c r="BH1411" s="9"/>
      <c r="BI1411" s="9"/>
      <c r="BJ1411" s="9"/>
      <c r="BK1411" s="9"/>
      <c r="BL1411" s="9"/>
      <c r="BM1411" s="9"/>
      <c r="BN1411" s="9"/>
      <c r="BO1411" s="9"/>
      <c r="BP1411" s="9"/>
      <c r="BQ1411" s="9"/>
      <c r="BR1411" s="9"/>
      <c r="BS1411" s="9"/>
      <c r="BT1411" s="9"/>
      <c r="BU1411" s="9"/>
      <c r="BV1411" s="9"/>
      <c r="BW1411" s="9"/>
      <c r="BX1411" s="9"/>
      <c r="BY1411" s="9"/>
      <c r="BZ1411" s="9"/>
    </row>
    <row r="1412" spans="1:78">
      <c r="A1412" s="50">
        <f t="shared" si="87"/>
        <v>1401</v>
      </c>
      <c r="C1412" s="11" t="str">
        <f>IFERROR(INDEX('     2022    '!D:D,MATCH('Order Summary'!$A1412,'     2022    '!$AN:$AN,0)),"")</f>
        <v/>
      </c>
      <c r="D1412" s="11" t="str">
        <f>IFERROR(INDEX('     2022    '!C:C,MATCH('Order Summary'!$A1412,'     2022    '!$AN:$AN,0)),"")</f>
        <v/>
      </c>
      <c r="E1412" s="11" t="str">
        <f>IFERROR(INDEX('     2022    '!E:E,MATCH('Order Summary'!$A1412,'     2022    '!$AN:$AN,0)),"")</f>
        <v/>
      </c>
      <c r="F1412" s="96">
        <f>IFERROR(INDEX('     2022    '!AY:AY,MATCH($A1412,'     2022    '!$AN:$AN,0)),0)</f>
        <v>0</v>
      </c>
      <c r="G1412" s="180" t="str">
        <f>IFERROR(IF($O$3&gt;68,INDEX('     2022    '!I:I,MATCH($A1412,'     2022    '!$AN:$AN,0))*(1-'     2022    '!$BA$1),INDEX('     2022    '!I:I,MATCH($A1412,'     2022    '!$AN:$AN,0))),"")</f>
        <v/>
      </c>
      <c r="H1412" s="96">
        <f>IFERROR(INDEX('     2022    '!AZ:AZ,MATCH($A1412,'     2022    '!$AN:$AN,0)),0)</f>
        <v>0</v>
      </c>
      <c r="I1412" s="180" t="str">
        <f>IFERROR(IF($O$3&gt;68,INDEX('     2022    '!M:M,MATCH($A1412,'     2022    '!$AN:$AN,0))*(1-'     2022    '!$BA$1),INDEX('     2022    '!M:M,MATCH($A1412,'     2022    '!$AN:$AN,0))),"")</f>
        <v/>
      </c>
      <c r="J1412" s="181">
        <f t="shared" si="85"/>
        <v>0</v>
      </c>
      <c r="K1412" s="182" t="str">
        <f t="shared" si="86"/>
        <v/>
      </c>
      <c r="L1412" s="53"/>
      <c r="M1412" s="52" t="str">
        <f>IFERROR(INDEX('     2022    '!R:R,MATCH('Order Summary'!$A1412,'     2022    '!$AN:$AN,0)),"")</f>
        <v/>
      </c>
      <c r="N1412" s="52" t="str">
        <f>IFERROR(INDEX('     2022    '!V:V,MATCH('Order Summary'!$A1412,'     2022    '!$AN:$AN,0)),"")</f>
        <v/>
      </c>
      <c r="O1412" s="52" t="str">
        <f>IFERROR(INDEX('     2022    '!S:S,MATCH('Order Summary'!$A1412,'     2022    '!$AN:$AN,0)),"")</f>
        <v/>
      </c>
      <c r="P1412" s="96" t="str">
        <f t="shared" si="84"/>
        <v/>
      </c>
      <c r="R1412" s="9"/>
      <c r="S1412" s="9"/>
      <c r="T1412" s="9"/>
      <c r="U1412" s="9"/>
      <c r="V1412" s="9"/>
      <c r="W1412" s="9"/>
      <c r="X1412" s="9"/>
      <c r="Y1412" s="9"/>
      <c r="Z1412" s="9"/>
      <c r="AA1412" s="9"/>
      <c r="AB1412" s="9"/>
      <c r="AC1412" s="9"/>
      <c r="AD1412" s="9"/>
      <c r="AE1412" s="9"/>
      <c r="AF1412" s="9"/>
      <c r="AG1412" s="9"/>
      <c r="AH1412" s="9"/>
      <c r="AI1412" s="9"/>
      <c r="AJ1412" s="9"/>
      <c r="AK1412" s="9"/>
      <c r="AL1412" s="9"/>
      <c r="AM1412" s="9"/>
      <c r="AN1412" s="9"/>
      <c r="AO1412" s="9"/>
      <c r="AP1412" s="9"/>
      <c r="AQ1412" s="9"/>
      <c r="AR1412" s="9"/>
      <c r="AS1412" s="9"/>
      <c r="AT1412" s="9"/>
      <c r="AU1412" s="9"/>
      <c r="AV1412" s="9"/>
      <c r="AW1412" s="9"/>
      <c r="AX1412" s="9"/>
      <c r="AY1412" s="9"/>
      <c r="AZ1412" s="9"/>
      <c r="BA1412" s="9"/>
      <c r="BB1412" s="9"/>
      <c r="BC1412" s="9"/>
      <c r="BD1412" s="9"/>
      <c r="BE1412" s="9"/>
      <c r="BF1412" s="9"/>
      <c r="BG1412" s="9"/>
      <c r="BH1412" s="9"/>
      <c r="BI1412" s="9"/>
      <c r="BJ1412" s="9"/>
      <c r="BK1412" s="9"/>
      <c r="BL1412" s="9"/>
      <c r="BM1412" s="9"/>
      <c r="BN1412" s="9"/>
      <c r="BO1412" s="9"/>
      <c r="BP1412" s="9"/>
      <c r="BQ1412" s="9"/>
      <c r="BR1412" s="9"/>
      <c r="BS1412" s="9"/>
      <c r="BT1412" s="9"/>
      <c r="BU1412" s="9"/>
      <c r="BV1412" s="9"/>
      <c r="BW1412" s="9"/>
      <c r="BX1412" s="9"/>
      <c r="BY1412" s="9"/>
      <c r="BZ1412" s="9"/>
    </row>
    <row r="1413" spans="1:78">
      <c r="A1413" s="50">
        <f t="shared" si="87"/>
        <v>1402</v>
      </c>
      <c r="C1413" s="11" t="str">
        <f>IFERROR(INDEX('     2022    '!D:D,MATCH('Order Summary'!$A1413,'     2022    '!$AN:$AN,0)),"")</f>
        <v/>
      </c>
      <c r="D1413" s="11" t="str">
        <f>IFERROR(INDEX('     2022    '!C:C,MATCH('Order Summary'!$A1413,'     2022    '!$AN:$AN,0)),"")</f>
        <v/>
      </c>
      <c r="E1413" s="11" t="str">
        <f>IFERROR(INDEX('     2022    '!E:E,MATCH('Order Summary'!$A1413,'     2022    '!$AN:$AN,0)),"")</f>
        <v/>
      </c>
      <c r="F1413" s="96">
        <f>IFERROR(INDEX('     2022    '!AY:AY,MATCH($A1413,'     2022    '!$AN:$AN,0)),0)</f>
        <v>0</v>
      </c>
      <c r="G1413" s="180" t="str">
        <f>IFERROR(IF($O$3&gt;68,INDEX('     2022    '!I:I,MATCH($A1413,'     2022    '!$AN:$AN,0))*(1-'     2022    '!$BA$1),INDEX('     2022    '!I:I,MATCH($A1413,'     2022    '!$AN:$AN,0))),"")</f>
        <v/>
      </c>
      <c r="H1413" s="96">
        <f>IFERROR(INDEX('     2022    '!AZ:AZ,MATCH($A1413,'     2022    '!$AN:$AN,0)),0)</f>
        <v>0</v>
      </c>
      <c r="I1413" s="180" t="str">
        <f>IFERROR(IF($O$3&gt;68,INDEX('     2022    '!M:M,MATCH($A1413,'     2022    '!$AN:$AN,0))*(1-'     2022    '!$BA$1),INDEX('     2022    '!M:M,MATCH($A1413,'     2022    '!$AN:$AN,0))),"")</f>
        <v/>
      </c>
      <c r="J1413" s="181">
        <f t="shared" si="85"/>
        <v>0</v>
      </c>
      <c r="K1413" s="182" t="str">
        <f t="shared" si="86"/>
        <v/>
      </c>
      <c r="L1413" s="53"/>
      <c r="M1413" s="52" t="str">
        <f>IFERROR(INDEX('     2022    '!R:R,MATCH('Order Summary'!$A1413,'     2022    '!$AN:$AN,0)),"")</f>
        <v/>
      </c>
      <c r="N1413" s="52" t="str">
        <f>IFERROR(INDEX('     2022    '!V:V,MATCH('Order Summary'!$A1413,'     2022    '!$AN:$AN,0)),"")</f>
        <v/>
      </c>
      <c r="O1413" s="52" t="str">
        <f>IFERROR(INDEX('     2022    '!S:S,MATCH('Order Summary'!$A1413,'     2022    '!$AN:$AN,0)),"")</f>
        <v/>
      </c>
      <c r="P1413" s="96" t="str">
        <f t="shared" si="84"/>
        <v/>
      </c>
      <c r="R1413" s="9"/>
      <c r="S1413" s="9"/>
      <c r="T1413" s="9"/>
      <c r="U1413" s="9"/>
      <c r="V1413" s="9"/>
      <c r="W1413" s="9"/>
      <c r="X1413" s="9"/>
      <c r="Y1413" s="9"/>
      <c r="Z1413" s="9"/>
      <c r="AA1413" s="9"/>
      <c r="AB1413" s="9"/>
      <c r="AC1413" s="9"/>
      <c r="AD1413" s="9"/>
      <c r="AE1413" s="9"/>
      <c r="AF1413" s="9"/>
      <c r="AG1413" s="9"/>
      <c r="AH1413" s="9"/>
      <c r="AI1413" s="9"/>
      <c r="AJ1413" s="9"/>
      <c r="AK1413" s="9"/>
      <c r="AL1413" s="9"/>
      <c r="AM1413" s="9"/>
      <c r="AN1413" s="9"/>
      <c r="AO1413" s="9"/>
      <c r="AP1413" s="9"/>
      <c r="AQ1413" s="9"/>
      <c r="AR1413" s="9"/>
      <c r="AS1413" s="9"/>
      <c r="AT1413" s="9"/>
      <c r="AU1413" s="9"/>
      <c r="AV1413" s="9"/>
      <c r="AW1413" s="9"/>
      <c r="AX1413" s="9"/>
      <c r="AY1413" s="9"/>
      <c r="AZ1413" s="9"/>
      <c r="BA1413" s="9"/>
      <c r="BB1413" s="9"/>
      <c r="BC1413" s="9"/>
      <c r="BD1413" s="9"/>
      <c r="BE1413" s="9"/>
      <c r="BF1413" s="9"/>
      <c r="BG1413" s="9"/>
      <c r="BH1413" s="9"/>
      <c r="BI1413" s="9"/>
      <c r="BJ1413" s="9"/>
      <c r="BK1413" s="9"/>
      <c r="BL1413" s="9"/>
      <c r="BM1413" s="9"/>
      <c r="BN1413" s="9"/>
      <c r="BO1413" s="9"/>
      <c r="BP1413" s="9"/>
      <c r="BQ1413" s="9"/>
      <c r="BR1413" s="9"/>
      <c r="BS1413" s="9"/>
      <c r="BT1413" s="9"/>
      <c r="BU1413" s="9"/>
      <c r="BV1413" s="9"/>
      <c r="BW1413" s="9"/>
      <c r="BX1413" s="9"/>
      <c r="BY1413" s="9"/>
      <c r="BZ1413" s="9"/>
    </row>
    <row r="1414" spans="1:78">
      <c r="A1414" s="50">
        <f t="shared" si="87"/>
        <v>1403</v>
      </c>
      <c r="C1414" s="11" t="str">
        <f>IFERROR(INDEX('     2022    '!D:D,MATCH('Order Summary'!$A1414,'     2022    '!$AN:$AN,0)),"")</f>
        <v/>
      </c>
      <c r="D1414" s="11" t="str">
        <f>IFERROR(INDEX('     2022    '!C:C,MATCH('Order Summary'!$A1414,'     2022    '!$AN:$AN,0)),"")</f>
        <v/>
      </c>
      <c r="E1414" s="11" t="str">
        <f>IFERROR(INDEX('     2022    '!E:E,MATCH('Order Summary'!$A1414,'     2022    '!$AN:$AN,0)),"")</f>
        <v/>
      </c>
      <c r="F1414" s="96">
        <f>IFERROR(INDEX('     2022    '!AY:AY,MATCH($A1414,'     2022    '!$AN:$AN,0)),0)</f>
        <v>0</v>
      </c>
      <c r="G1414" s="180" t="str">
        <f>IFERROR(IF($O$3&gt;68,INDEX('     2022    '!I:I,MATCH($A1414,'     2022    '!$AN:$AN,0))*(1-'     2022    '!$BA$1),INDEX('     2022    '!I:I,MATCH($A1414,'     2022    '!$AN:$AN,0))),"")</f>
        <v/>
      </c>
      <c r="H1414" s="96">
        <f>IFERROR(INDEX('     2022    '!AZ:AZ,MATCH($A1414,'     2022    '!$AN:$AN,0)),0)</f>
        <v>0</v>
      </c>
      <c r="I1414" s="180" t="str">
        <f>IFERROR(IF($O$3&gt;68,INDEX('     2022    '!M:M,MATCH($A1414,'     2022    '!$AN:$AN,0))*(1-'     2022    '!$BA$1),INDEX('     2022    '!M:M,MATCH($A1414,'     2022    '!$AN:$AN,0))),"")</f>
        <v/>
      </c>
      <c r="J1414" s="181">
        <f t="shared" si="85"/>
        <v>0</v>
      </c>
      <c r="K1414" s="182" t="str">
        <f t="shared" si="86"/>
        <v/>
      </c>
      <c r="L1414" s="53"/>
      <c r="M1414" s="52" t="str">
        <f>IFERROR(INDEX('     2022    '!R:R,MATCH('Order Summary'!$A1414,'     2022    '!$AN:$AN,0)),"")</f>
        <v/>
      </c>
      <c r="N1414" s="52" t="str">
        <f>IFERROR(INDEX('     2022    '!V:V,MATCH('Order Summary'!$A1414,'     2022    '!$AN:$AN,0)),"")</f>
        <v/>
      </c>
      <c r="O1414" s="52" t="str">
        <f>IFERROR(INDEX('     2022    '!S:S,MATCH('Order Summary'!$A1414,'     2022    '!$AN:$AN,0)),"")</f>
        <v/>
      </c>
      <c r="P1414" s="96" t="str">
        <f t="shared" si="84"/>
        <v/>
      </c>
      <c r="R1414" s="9"/>
      <c r="S1414" s="9"/>
      <c r="T1414" s="9"/>
      <c r="U1414" s="9"/>
      <c r="V1414" s="9"/>
      <c r="W1414" s="9"/>
      <c r="X1414" s="9"/>
      <c r="Y1414" s="9"/>
      <c r="Z1414" s="9"/>
      <c r="AA1414" s="9"/>
      <c r="AB1414" s="9"/>
      <c r="AC1414" s="9"/>
      <c r="AD1414" s="9"/>
      <c r="AE1414" s="9"/>
      <c r="AF1414" s="9"/>
      <c r="AG1414" s="9"/>
      <c r="AH1414" s="9"/>
      <c r="AI1414" s="9"/>
      <c r="AJ1414" s="9"/>
      <c r="AK1414" s="9"/>
      <c r="AL1414" s="9"/>
      <c r="AM1414" s="9"/>
      <c r="AN1414" s="9"/>
      <c r="AO1414" s="9"/>
      <c r="AP1414" s="9"/>
      <c r="AQ1414" s="9"/>
      <c r="AR1414" s="9"/>
      <c r="AS1414" s="9"/>
      <c r="AT1414" s="9"/>
      <c r="AU1414" s="9"/>
      <c r="AV1414" s="9"/>
      <c r="AW1414" s="9"/>
      <c r="AX1414" s="9"/>
      <c r="AY1414" s="9"/>
      <c r="AZ1414" s="9"/>
      <c r="BA1414" s="9"/>
      <c r="BB1414" s="9"/>
      <c r="BC1414" s="9"/>
      <c r="BD1414" s="9"/>
      <c r="BE1414" s="9"/>
      <c r="BF1414" s="9"/>
      <c r="BG1414" s="9"/>
      <c r="BH1414" s="9"/>
      <c r="BI1414" s="9"/>
      <c r="BJ1414" s="9"/>
      <c r="BK1414" s="9"/>
      <c r="BL1414" s="9"/>
      <c r="BM1414" s="9"/>
      <c r="BN1414" s="9"/>
      <c r="BO1414" s="9"/>
      <c r="BP1414" s="9"/>
      <c r="BQ1414" s="9"/>
      <c r="BR1414" s="9"/>
      <c r="BS1414" s="9"/>
      <c r="BT1414" s="9"/>
      <c r="BU1414" s="9"/>
      <c r="BV1414" s="9"/>
      <c r="BW1414" s="9"/>
      <c r="BX1414" s="9"/>
      <c r="BY1414" s="9"/>
      <c r="BZ1414" s="9"/>
    </row>
    <row r="1415" spans="1:78">
      <c r="A1415" s="50">
        <f t="shared" si="87"/>
        <v>1404</v>
      </c>
      <c r="C1415" s="11" t="str">
        <f>IFERROR(INDEX('     2022    '!D:D,MATCH('Order Summary'!$A1415,'     2022    '!$AN:$AN,0)),"")</f>
        <v/>
      </c>
      <c r="D1415" s="11" t="str">
        <f>IFERROR(INDEX('     2022    '!C:C,MATCH('Order Summary'!$A1415,'     2022    '!$AN:$AN,0)),"")</f>
        <v/>
      </c>
      <c r="E1415" s="11" t="str">
        <f>IFERROR(INDEX('     2022    '!E:E,MATCH('Order Summary'!$A1415,'     2022    '!$AN:$AN,0)),"")</f>
        <v/>
      </c>
      <c r="F1415" s="96">
        <f>IFERROR(INDEX('     2022    '!AY:AY,MATCH($A1415,'     2022    '!$AN:$AN,0)),0)</f>
        <v>0</v>
      </c>
      <c r="G1415" s="180" t="str">
        <f>IFERROR(IF($O$3&gt;68,INDEX('     2022    '!I:I,MATCH($A1415,'     2022    '!$AN:$AN,0))*(1-'     2022    '!$BA$1),INDEX('     2022    '!I:I,MATCH($A1415,'     2022    '!$AN:$AN,0))),"")</f>
        <v/>
      </c>
      <c r="H1415" s="96">
        <f>IFERROR(INDEX('     2022    '!AZ:AZ,MATCH($A1415,'     2022    '!$AN:$AN,0)),0)</f>
        <v>0</v>
      </c>
      <c r="I1415" s="180" t="str">
        <f>IFERROR(IF($O$3&gt;68,INDEX('     2022    '!M:M,MATCH($A1415,'     2022    '!$AN:$AN,0))*(1-'     2022    '!$BA$1),INDEX('     2022    '!M:M,MATCH($A1415,'     2022    '!$AN:$AN,0))),"")</f>
        <v/>
      </c>
      <c r="J1415" s="181">
        <f t="shared" si="85"/>
        <v>0</v>
      </c>
      <c r="K1415" s="182" t="str">
        <f t="shared" si="86"/>
        <v/>
      </c>
      <c r="L1415" s="53"/>
      <c r="M1415" s="52" t="str">
        <f>IFERROR(INDEX('     2022    '!R:R,MATCH('Order Summary'!$A1415,'     2022    '!$AN:$AN,0)),"")</f>
        <v/>
      </c>
      <c r="N1415" s="52" t="str">
        <f>IFERROR(INDEX('     2022    '!V:V,MATCH('Order Summary'!$A1415,'     2022    '!$AN:$AN,0)),"")</f>
        <v/>
      </c>
      <c r="O1415" s="52" t="str">
        <f>IFERROR(INDEX('     2022    '!S:S,MATCH('Order Summary'!$A1415,'     2022    '!$AN:$AN,0)),"")</f>
        <v/>
      </c>
      <c r="P1415" s="96" t="str">
        <f t="shared" si="84"/>
        <v/>
      </c>
      <c r="R1415" s="9"/>
      <c r="S1415" s="9"/>
      <c r="T1415" s="9"/>
      <c r="U1415" s="9"/>
      <c r="V1415" s="9"/>
      <c r="W1415" s="9"/>
      <c r="X1415" s="9"/>
      <c r="Y1415" s="9"/>
      <c r="Z1415" s="9"/>
      <c r="AA1415" s="9"/>
      <c r="AB1415" s="9"/>
      <c r="AC1415" s="9"/>
      <c r="AD1415" s="9"/>
      <c r="AE1415" s="9"/>
      <c r="AF1415" s="9"/>
      <c r="AG1415" s="9"/>
      <c r="AH1415" s="9"/>
      <c r="AI1415" s="9"/>
      <c r="AJ1415" s="9"/>
      <c r="AK1415" s="9"/>
      <c r="AL1415" s="9"/>
      <c r="AM1415" s="9"/>
      <c r="AN1415" s="9"/>
      <c r="AO1415" s="9"/>
      <c r="AP1415" s="9"/>
      <c r="AQ1415" s="9"/>
      <c r="AR1415" s="9"/>
      <c r="AS1415" s="9"/>
      <c r="AT1415" s="9"/>
      <c r="AU1415" s="9"/>
      <c r="AV1415" s="9"/>
      <c r="AW1415" s="9"/>
      <c r="AX1415" s="9"/>
      <c r="AY1415" s="9"/>
      <c r="AZ1415" s="9"/>
      <c r="BA1415" s="9"/>
      <c r="BB1415" s="9"/>
      <c r="BC1415" s="9"/>
      <c r="BD1415" s="9"/>
      <c r="BE1415" s="9"/>
      <c r="BF1415" s="9"/>
      <c r="BG1415" s="9"/>
      <c r="BH1415" s="9"/>
      <c r="BI1415" s="9"/>
      <c r="BJ1415" s="9"/>
      <c r="BK1415" s="9"/>
      <c r="BL1415" s="9"/>
      <c r="BM1415" s="9"/>
      <c r="BN1415" s="9"/>
      <c r="BO1415" s="9"/>
      <c r="BP1415" s="9"/>
      <c r="BQ1415" s="9"/>
      <c r="BR1415" s="9"/>
      <c r="BS1415" s="9"/>
      <c r="BT1415" s="9"/>
      <c r="BU1415" s="9"/>
      <c r="BV1415" s="9"/>
      <c r="BW1415" s="9"/>
      <c r="BX1415" s="9"/>
      <c r="BY1415" s="9"/>
      <c r="BZ1415" s="9"/>
    </row>
    <row r="1416" spans="1:78">
      <c r="A1416" s="50">
        <f t="shared" si="87"/>
        <v>1405</v>
      </c>
      <c r="C1416" s="11" t="str">
        <f>IFERROR(INDEX('     2022    '!D:D,MATCH('Order Summary'!$A1416,'     2022    '!$AN:$AN,0)),"")</f>
        <v/>
      </c>
      <c r="D1416" s="11" t="str">
        <f>IFERROR(INDEX('     2022    '!C:C,MATCH('Order Summary'!$A1416,'     2022    '!$AN:$AN,0)),"")</f>
        <v/>
      </c>
      <c r="E1416" s="11" t="str">
        <f>IFERROR(INDEX('     2022    '!E:E,MATCH('Order Summary'!$A1416,'     2022    '!$AN:$AN,0)),"")</f>
        <v/>
      </c>
      <c r="F1416" s="96">
        <f>IFERROR(INDEX('     2022    '!AY:AY,MATCH($A1416,'     2022    '!$AN:$AN,0)),0)</f>
        <v>0</v>
      </c>
      <c r="G1416" s="180" t="str">
        <f>IFERROR(IF($O$3&gt;68,INDEX('     2022    '!I:I,MATCH($A1416,'     2022    '!$AN:$AN,0))*(1-'     2022    '!$BA$1),INDEX('     2022    '!I:I,MATCH($A1416,'     2022    '!$AN:$AN,0))),"")</f>
        <v/>
      </c>
      <c r="H1416" s="96">
        <f>IFERROR(INDEX('     2022    '!AZ:AZ,MATCH($A1416,'     2022    '!$AN:$AN,0)),0)</f>
        <v>0</v>
      </c>
      <c r="I1416" s="180" t="str">
        <f>IFERROR(IF($O$3&gt;68,INDEX('     2022    '!M:M,MATCH($A1416,'     2022    '!$AN:$AN,0))*(1-'     2022    '!$BA$1),INDEX('     2022    '!M:M,MATCH($A1416,'     2022    '!$AN:$AN,0))),"")</f>
        <v/>
      </c>
      <c r="J1416" s="181">
        <f t="shared" si="85"/>
        <v>0</v>
      </c>
      <c r="K1416" s="182" t="str">
        <f t="shared" si="86"/>
        <v/>
      </c>
      <c r="L1416" s="53"/>
      <c r="M1416" s="52" t="str">
        <f>IFERROR(INDEX('     2022    '!R:R,MATCH('Order Summary'!$A1416,'     2022    '!$AN:$AN,0)),"")</f>
        <v/>
      </c>
      <c r="N1416" s="52" t="str">
        <f>IFERROR(INDEX('     2022    '!V:V,MATCH('Order Summary'!$A1416,'     2022    '!$AN:$AN,0)),"")</f>
        <v/>
      </c>
      <c r="O1416" s="52" t="str">
        <f>IFERROR(INDEX('     2022    '!S:S,MATCH('Order Summary'!$A1416,'     2022    '!$AN:$AN,0)),"")</f>
        <v/>
      </c>
      <c r="P1416" s="96" t="str">
        <f t="shared" si="84"/>
        <v/>
      </c>
      <c r="R1416" s="9"/>
      <c r="S1416" s="9"/>
      <c r="T1416" s="9"/>
      <c r="U1416" s="9"/>
      <c r="V1416" s="9"/>
      <c r="W1416" s="9"/>
      <c r="X1416" s="9"/>
      <c r="Y1416" s="9"/>
      <c r="Z1416" s="9"/>
      <c r="AA1416" s="9"/>
      <c r="AB1416" s="9"/>
      <c r="AC1416" s="9"/>
      <c r="AD1416" s="9"/>
      <c r="AE1416" s="9"/>
      <c r="AF1416" s="9"/>
      <c r="AG1416" s="9"/>
      <c r="AH1416" s="9"/>
      <c r="AI1416" s="9"/>
      <c r="AJ1416" s="9"/>
      <c r="AK1416" s="9"/>
      <c r="AL1416" s="9"/>
      <c r="AM1416" s="9"/>
      <c r="AN1416" s="9"/>
      <c r="AO1416" s="9"/>
      <c r="AP1416" s="9"/>
      <c r="AQ1416" s="9"/>
      <c r="AR1416" s="9"/>
      <c r="AS1416" s="9"/>
      <c r="AT1416" s="9"/>
      <c r="AU1416" s="9"/>
      <c r="AV1416" s="9"/>
      <c r="AW1416" s="9"/>
      <c r="AX1416" s="9"/>
      <c r="AY1416" s="9"/>
      <c r="AZ1416" s="9"/>
      <c r="BA1416" s="9"/>
      <c r="BB1416" s="9"/>
      <c r="BC1416" s="9"/>
      <c r="BD1416" s="9"/>
      <c r="BE1416" s="9"/>
      <c r="BF1416" s="9"/>
      <c r="BG1416" s="9"/>
      <c r="BH1416" s="9"/>
      <c r="BI1416" s="9"/>
      <c r="BJ1416" s="9"/>
      <c r="BK1416" s="9"/>
      <c r="BL1416" s="9"/>
      <c r="BM1416" s="9"/>
      <c r="BN1416" s="9"/>
      <c r="BO1416" s="9"/>
      <c r="BP1416" s="9"/>
      <c r="BQ1416" s="9"/>
      <c r="BR1416" s="9"/>
      <c r="BS1416" s="9"/>
      <c r="BT1416" s="9"/>
      <c r="BU1416" s="9"/>
      <c r="BV1416" s="9"/>
      <c r="BW1416" s="9"/>
      <c r="BX1416" s="9"/>
      <c r="BY1416" s="9"/>
      <c r="BZ1416" s="9"/>
    </row>
    <row r="1417" spans="1:78">
      <c r="A1417" s="50">
        <f t="shared" si="87"/>
        <v>1406</v>
      </c>
      <c r="C1417" s="11" t="str">
        <f>IFERROR(INDEX('     2022    '!D:D,MATCH('Order Summary'!$A1417,'     2022    '!$AN:$AN,0)),"")</f>
        <v/>
      </c>
      <c r="D1417" s="11" t="str">
        <f>IFERROR(INDEX('     2022    '!C:C,MATCH('Order Summary'!$A1417,'     2022    '!$AN:$AN,0)),"")</f>
        <v/>
      </c>
      <c r="E1417" s="11" t="str">
        <f>IFERROR(INDEX('     2022    '!E:E,MATCH('Order Summary'!$A1417,'     2022    '!$AN:$AN,0)),"")</f>
        <v/>
      </c>
      <c r="F1417" s="96">
        <f>IFERROR(INDEX('     2022    '!AY:AY,MATCH($A1417,'     2022    '!$AN:$AN,0)),0)</f>
        <v>0</v>
      </c>
      <c r="G1417" s="180" t="str">
        <f>IFERROR(IF($O$3&gt;68,INDEX('     2022    '!I:I,MATCH($A1417,'     2022    '!$AN:$AN,0))*(1-'     2022    '!$BA$1),INDEX('     2022    '!I:I,MATCH($A1417,'     2022    '!$AN:$AN,0))),"")</f>
        <v/>
      </c>
      <c r="H1417" s="96">
        <f>IFERROR(INDEX('     2022    '!AZ:AZ,MATCH($A1417,'     2022    '!$AN:$AN,0)),0)</f>
        <v>0</v>
      </c>
      <c r="I1417" s="180" t="str">
        <f>IFERROR(IF($O$3&gt;68,INDEX('     2022    '!M:M,MATCH($A1417,'     2022    '!$AN:$AN,0))*(1-'     2022    '!$BA$1),INDEX('     2022    '!M:M,MATCH($A1417,'     2022    '!$AN:$AN,0))),"")</f>
        <v/>
      </c>
      <c r="J1417" s="181">
        <f t="shared" si="85"/>
        <v>0</v>
      </c>
      <c r="K1417" s="182" t="str">
        <f t="shared" si="86"/>
        <v/>
      </c>
      <c r="L1417" s="53"/>
      <c r="M1417" s="52" t="str">
        <f>IFERROR(INDEX('     2022    '!R:R,MATCH('Order Summary'!$A1417,'     2022    '!$AN:$AN,0)),"")</f>
        <v/>
      </c>
      <c r="N1417" s="52" t="str">
        <f>IFERROR(INDEX('     2022    '!V:V,MATCH('Order Summary'!$A1417,'     2022    '!$AN:$AN,0)),"")</f>
        <v/>
      </c>
      <c r="O1417" s="52" t="str">
        <f>IFERROR(INDEX('     2022    '!S:S,MATCH('Order Summary'!$A1417,'     2022    '!$AN:$AN,0)),"")</f>
        <v/>
      </c>
      <c r="P1417" s="96" t="str">
        <f t="shared" si="84"/>
        <v/>
      </c>
      <c r="R1417" s="9"/>
      <c r="S1417" s="9"/>
      <c r="T1417" s="9"/>
      <c r="U1417" s="9"/>
      <c r="V1417" s="9"/>
      <c r="W1417" s="9"/>
      <c r="X1417" s="9"/>
      <c r="Y1417" s="9"/>
      <c r="Z1417" s="9"/>
      <c r="AA1417" s="9"/>
      <c r="AB1417" s="9"/>
      <c r="AC1417" s="9"/>
      <c r="AD1417" s="9"/>
      <c r="AE1417" s="9"/>
      <c r="AF1417" s="9"/>
      <c r="AG1417" s="9"/>
      <c r="AH1417" s="9"/>
      <c r="AI1417" s="9"/>
      <c r="AJ1417" s="9"/>
      <c r="AK1417" s="9"/>
      <c r="AL1417" s="9"/>
      <c r="AM1417" s="9"/>
      <c r="AN1417" s="9"/>
      <c r="AO1417" s="9"/>
      <c r="AP1417" s="9"/>
      <c r="AQ1417" s="9"/>
      <c r="AR1417" s="9"/>
      <c r="AS1417" s="9"/>
      <c r="AT1417" s="9"/>
      <c r="AU1417" s="9"/>
      <c r="AV1417" s="9"/>
      <c r="AW1417" s="9"/>
      <c r="AX1417" s="9"/>
      <c r="AY1417" s="9"/>
      <c r="AZ1417" s="9"/>
      <c r="BA1417" s="9"/>
      <c r="BB1417" s="9"/>
      <c r="BC1417" s="9"/>
      <c r="BD1417" s="9"/>
      <c r="BE1417" s="9"/>
      <c r="BF1417" s="9"/>
      <c r="BG1417" s="9"/>
      <c r="BH1417" s="9"/>
      <c r="BI1417" s="9"/>
      <c r="BJ1417" s="9"/>
      <c r="BK1417" s="9"/>
      <c r="BL1417" s="9"/>
      <c r="BM1417" s="9"/>
      <c r="BN1417" s="9"/>
      <c r="BO1417" s="9"/>
      <c r="BP1417" s="9"/>
      <c r="BQ1417" s="9"/>
      <c r="BR1417" s="9"/>
      <c r="BS1417" s="9"/>
      <c r="BT1417" s="9"/>
      <c r="BU1417" s="9"/>
      <c r="BV1417" s="9"/>
      <c r="BW1417" s="9"/>
      <c r="BX1417" s="9"/>
      <c r="BY1417" s="9"/>
      <c r="BZ1417" s="9"/>
    </row>
    <row r="1418" spans="1:78">
      <c r="A1418" s="50">
        <f t="shared" si="87"/>
        <v>1407</v>
      </c>
      <c r="C1418" s="11" t="str">
        <f>IFERROR(INDEX('     2022    '!D:D,MATCH('Order Summary'!$A1418,'     2022    '!$AN:$AN,0)),"")</f>
        <v/>
      </c>
      <c r="D1418" s="11" t="str">
        <f>IFERROR(INDEX('     2022    '!C:C,MATCH('Order Summary'!$A1418,'     2022    '!$AN:$AN,0)),"")</f>
        <v/>
      </c>
      <c r="E1418" s="11" t="str">
        <f>IFERROR(INDEX('     2022    '!E:E,MATCH('Order Summary'!$A1418,'     2022    '!$AN:$AN,0)),"")</f>
        <v/>
      </c>
      <c r="F1418" s="96">
        <f>IFERROR(INDEX('     2022    '!AY:AY,MATCH($A1418,'     2022    '!$AN:$AN,0)),0)</f>
        <v>0</v>
      </c>
      <c r="G1418" s="180" t="str">
        <f>IFERROR(IF($O$3&gt;68,INDEX('     2022    '!I:I,MATCH($A1418,'     2022    '!$AN:$AN,0))*(1-'     2022    '!$BA$1),INDEX('     2022    '!I:I,MATCH($A1418,'     2022    '!$AN:$AN,0))),"")</f>
        <v/>
      </c>
      <c r="H1418" s="96">
        <f>IFERROR(INDEX('     2022    '!AZ:AZ,MATCH($A1418,'     2022    '!$AN:$AN,0)),0)</f>
        <v>0</v>
      </c>
      <c r="I1418" s="180" t="str">
        <f>IFERROR(IF($O$3&gt;68,INDEX('     2022    '!M:M,MATCH($A1418,'     2022    '!$AN:$AN,0))*(1-'     2022    '!$BA$1),INDEX('     2022    '!M:M,MATCH($A1418,'     2022    '!$AN:$AN,0))),"")</f>
        <v/>
      </c>
      <c r="J1418" s="181">
        <f t="shared" si="85"/>
        <v>0</v>
      </c>
      <c r="K1418" s="182" t="str">
        <f t="shared" si="86"/>
        <v/>
      </c>
      <c r="L1418" s="53"/>
      <c r="M1418" s="52" t="str">
        <f>IFERROR(INDEX('     2022    '!R:R,MATCH('Order Summary'!$A1418,'     2022    '!$AN:$AN,0)),"")</f>
        <v/>
      </c>
      <c r="N1418" s="52" t="str">
        <f>IFERROR(INDEX('     2022    '!V:V,MATCH('Order Summary'!$A1418,'     2022    '!$AN:$AN,0)),"")</f>
        <v/>
      </c>
      <c r="O1418" s="52" t="str">
        <f>IFERROR(INDEX('     2022    '!S:S,MATCH('Order Summary'!$A1418,'     2022    '!$AN:$AN,0)),"")</f>
        <v/>
      </c>
      <c r="P1418" s="96" t="str">
        <f t="shared" si="84"/>
        <v/>
      </c>
      <c r="R1418" s="9"/>
      <c r="S1418" s="9"/>
      <c r="T1418" s="9"/>
      <c r="U1418" s="9"/>
      <c r="V1418" s="9"/>
      <c r="W1418" s="9"/>
      <c r="X1418" s="9"/>
      <c r="Y1418" s="9"/>
      <c r="Z1418" s="9"/>
      <c r="AA1418" s="9"/>
      <c r="AB1418" s="9"/>
      <c r="AC1418" s="9"/>
      <c r="AD1418" s="9"/>
      <c r="AE1418" s="9"/>
      <c r="AF1418" s="9"/>
      <c r="AG1418" s="9"/>
      <c r="AH1418" s="9"/>
      <c r="AI1418" s="9"/>
      <c r="AJ1418" s="9"/>
      <c r="AK1418" s="9"/>
      <c r="AL1418" s="9"/>
      <c r="AM1418" s="9"/>
      <c r="AN1418" s="9"/>
      <c r="AO1418" s="9"/>
      <c r="AP1418" s="9"/>
      <c r="AQ1418" s="9"/>
      <c r="AR1418" s="9"/>
      <c r="AS1418" s="9"/>
      <c r="AT1418" s="9"/>
      <c r="AU1418" s="9"/>
      <c r="AV1418" s="9"/>
      <c r="AW1418" s="9"/>
      <c r="AX1418" s="9"/>
      <c r="AY1418" s="9"/>
      <c r="AZ1418" s="9"/>
      <c r="BA1418" s="9"/>
      <c r="BB1418" s="9"/>
      <c r="BC1418" s="9"/>
      <c r="BD1418" s="9"/>
      <c r="BE1418" s="9"/>
      <c r="BF1418" s="9"/>
      <c r="BG1418" s="9"/>
      <c r="BH1418" s="9"/>
      <c r="BI1418" s="9"/>
      <c r="BJ1418" s="9"/>
      <c r="BK1418" s="9"/>
      <c r="BL1418" s="9"/>
      <c r="BM1418" s="9"/>
      <c r="BN1418" s="9"/>
      <c r="BO1418" s="9"/>
      <c r="BP1418" s="9"/>
      <c r="BQ1418" s="9"/>
      <c r="BR1418" s="9"/>
      <c r="BS1418" s="9"/>
      <c r="BT1418" s="9"/>
      <c r="BU1418" s="9"/>
      <c r="BV1418" s="9"/>
      <c r="BW1418" s="9"/>
      <c r="BX1418" s="9"/>
      <c r="BY1418" s="9"/>
      <c r="BZ1418" s="9"/>
    </row>
    <row r="1419" spans="1:78">
      <c r="A1419" s="50">
        <f t="shared" si="87"/>
        <v>1408</v>
      </c>
      <c r="C1419" s="11" t="str">
        <f>IFERROR(INDEX('     2022    '!D:D,MATCH('Order Summary'!$A1419,'     2022    '!$AN:$AN,0)),"")</f>
        <v/>
      </c>
      <c r="D1419" s="11" t="str">
        <f>IFERROR(INDEX('     2022    '!C:C,MATCH('Order Summary'!$A1419,'     2022    '!$AN:$AN,0)),"")</f>
        <v/>
      </c>
      <c r="E1419" s="11" t="str">
        <f>IFERROR(INDEX('     2022    '!E:E,MATCH('Order Summary'!$A1419,'     2022    '!$AN:$AN,0)),"")</f>
        <v/>
      </c>
      <c r="F1419" s="96">
        <f>IFERROR(INDEX('     2022    '!AY:AY,MATCH($A1419,'     2022    '!$AN:$AN,0)),0)</f>
        <v>0</v>
      </c>
      <c r="G1419" s="180" t="str">
        <f>IFERROR(IF($O$3&gt;68,INDEX('     2022    '!I:I,MATCH($A1419,'     2022    '!$AN:$AN,0))*(1-'     2022    '!$BA$1),INDEX('     2022    '!I:I,MATCH($A1419,'     2022    '!$AN:$AN,0))),"")</f>
        <v/>
      </c>
      <c r="H1419" s="96">
        <f>IFERROR(INDEX('     2022    '!AZ:AZ,MATCH($A1419,'     2022    '!$AN:$AN,0)),0)</f>
        <v>0</v>
      </c>
      <c r="I1419" s="180" t="str">
        <f>IFERROR(IF($O$3&gt;68,INDEX('     2022    '!M:M,MATCH($A1419,'     2022    '!$AN:$AN,0))*(1-'     2022    '!$BA$1),INDEX('     2022    '!M:M,MATCH($A1419,'     2022    '!$AN:$AN,0))),"")</f>
        <v/>
      </c>
      <c r="J1419" s="181">
        <f t="shared" si="85"/>
        <v>0</v>
      </c>
      <c r="K1419" s="182" t="str">
        <f t="shared" si="86"/>
        <v/>
      </c>
      <c r="L1419" s="53"/>
      <c r="M1419" s="52" t="str">
        <f>IFERROR(INDEX('     2022    '!R:R,MATCH('Order Summary'!$A1419,'     2022    '!$AN:$AN,0)),"")</f>
        <v/>
      </c>
      <c r="N1419" s="52" t="str">
        <f>IFERROR(INDEX('     2022    '!V:V,MATCH('Order Summary'!$A1419,'     2022    '!$AN:$AN,0)),"")</f>
        <v/>
      </c>
      <c r="O1419" s="52" t="str">
        <f>IFERROR(INDEX('     2022    '!S:S,MATCH('Order Summary'!$A1419,'     2022    '!$AN:$AN,0)),"")</f>
        <v/>
      </c>
      <c r="P1419" s="96" t="str">
        <f t="shared" si="84"/>
        <v/>
      </c>
      <c r="R1419" s="9"/>
      <c r="S1419" s="9"/>
      <c r="T1419" s="9"/>
      <c r="U1419" s="9"/>
      <c r="V1419" s="9"/>
      <c r="W1419" s="9"/>
      <c r="X1419" s="9"/>
      <c r="Y1419" s="9"/>
      <c r="Z1419" s="9"/>
      <c r="AA1419" s="9"/>
      <c r="AB1419" s="9"/>
      <c r="AC1419" s="9"/>
      <c r="AD1419" s="9"/>
      <c r="AE1419" s="9"/>
      <c r="AF1419" s="9"/>
      <c r="AG1419" s="9"/>
      <c r="AH1419" s="9"/>
      <c r="AI1419" s="9"/>
      <c r="AJ1419" s="9"/>
      <c r="AK1419" s="9"/>
      <c r="AL1419" s="9"/>
      <c r="AM1419" s="9"/>
      <c r="AN1419" s="9"/>
      <c r="AO1419" s="9"/>
      <c r="AP1419" s="9"/>
      <c r="AQ1419" s="9"/>
      <c r="AR1419" s="9"/>
      <c r="AS1419" s="9"/>
      <c r="AT1419" s="9"/>
      <c r="AU1419" s="9"/>
      <c r="AV1419" s="9"/>
      <c r="AW1419" s="9"/>
      <c r="AX1419" s="9"/>
      <c r="AY1419" s="9"/>
      <c r="AZ1419" s="9"/>
      <c r="BA1419" s="9"/>
      <c r="BB1419" s="9"/>
      <c r="BC1419" s="9"/>
      <c r="BD1419" s="9"/>
      <c r="BE1419" s="9"/>
      <c r="BF1419" s="9"/>
      <c r="BG1419" s="9"/>
      <c r="BH1419" s="9"/>
      <c r="BI1419" s="9"/>
      <c r="BJ1419" s="9"/>
      <c r="BK1419" s="9"/>
      <c r="BL1419" s="9"/>
      <c r="BM1419" s="9"/>
      <c r="BN1419" s="9"/>
      <c r="BO1419" s="9"/>
      <c r="BP1419" s="9"/>
      <c r="BQ1419" s="9"/>
      <c r="BR1419" s="9"/>
      <c r="BS1419" s="9"/>
      <c r="BT1419" s="9"/>
      <c r="BU1419" s="9"/>
      <c r="BV1419" s="9"/>
      <c r="BW1419" s="9"/>
      <c r="BX1419" s="9"/>
      <c r="BY1419" s="9"/>
      <c r="BZ1419" s="9"/>
    </row>
    <row r="1420" spans="1:78">
      <c r="A1420" s="50">
        <f t="shared" si="87"/>
        <v>1409</v>
      </c>
      <c r="C1420" s="11" t="str">
        <f>IFERROR(INDEX('     2022    '!D:D,MATCH('Order Summary'!$A1420,'     2022    '!$AN:$AN,0)),"")</f>
        <v/>
      </c>
      <c r="D1420" s="11" t="str">
        <f>IFERROR(INDEX('     2022    '!C:C,MATCH('Order Summary'!$A1420,'     2022    '!$AN:$AN,0)),"")</f>
        <v/>
      </c>
      <c r="E1420" s="11" t="str">
        <f>IFERROR(INDEX('     2022    '!E:E,MATCH('Order Summary'!$A1420,'     2022    '!$AN:$AN,0)),"")</f>
        <v/>
      </c>
      <c r="F1420" s="96">
        <f>IFERROR(INDEX('     2022    '!AY:AY,MATCH($A1420,'     2022    '!$AN:$AN,0)),0)</f>
        <v>0</v>
      </c>
      <c r="G1420" s="180" t="str">
        <f>IFERROR(IF($O$3&gt;68,INDEX('     2022    '!I:I,MATCH($A1420,'     2022    '!$AN:$AN,0))*(1-'     2022    '!$BA$1),INDEX('     2022    '!I:I,MATCH($A1420,'     2022    '!$AN:$AN,0))),"")</f>
        <v/>
      </c>
      <c r="H1420" s="96">
        <f>IFERROR(INDEX('     2022    '!AZ:AZ,MATCH($A1420,'     2022    '!$AN:$AN,0)),0)</f>
        <v>0</v>
      </c>
      <c r="I1420" s="180" t="str">
        <f>IFERROR(IF($O$3&gt;68,INDEX('     2022    '!M:M,MATCH($A1420,'     2022    '!$AN:$AN,0))*(1-'     2022    '!$BA$1),INDEX('     2022    '!M:M,MATCH($A1420,'     2022    '!$AN:$AN,0))),"")</f>
        <v/>
      </c>
      <c r="J1420" s="181">
        <f t="shared" si="85"/>
        <v>0</v>
      </c>
      <c r="K1420" s="182" t="str">
        <f t="shared" si="86"/>
        <v/>
      </c>
      <c r="L1420" s="53"/>
      <c r="M1420" s="52" t="str">
        <f>IFERROR(INDEX('     2022    '!R:R,MATCH('Order Summary'!$A1420,'     2022    '!$AN:$AN,0)),"")</f>
        <v/>
      </c>
      <c r="N1420" s="52" t="str">
        <f>IFERROR(INDEX('     2022    '!V:V,MATCH('Order Summary'!$A1420,'     2022    '!$AN:$AN,0)),"")</f>
        <v/>
      </c>
      <c r="O1420" s="52" t="str">
        <f>IFERROR(INDEX('     2022    '!S:S,MATCH('Order Summary'!$A1420,'     2022    '!$AN:$AN,0)),"")</f>
        <v/>
      </c>
      <c r="P1420" s="96" t="str">
        <f t="shared" ref="P1420:P1483" si="88">IFERROR(J1420*O1420,"")</f>
        <v/>
      </c>
      <c r="R1420" s="9"/>
      <c r="S1420" s="9"/>
      <c r="T1420" s="9"/>
      <c r="U1420" s="9"/>
      <c r="V1420" s="9"/>
      <c r="W1420" s="9"/>
      <c r="X1420" s="9"/>
      <c r="Y1420" s="9"/>
      <c r="Z1420" s="9"/>
      <c r="AA1420" s="9"/>
      <c r="AB1420" s="9"/>
      <c r="AC1420" s="9"/>
      <c r="AD1420" s="9"/>
      <c r="AE1420" s="9"/>
      <c r="AF1420" s="9"/>
      <c r="AG1420" s="9"/>
      <c r="AH1420" s="9"/>
      <c r="AI1420" s="9"/>
      <c r="AJ1420" s="9"/>
      <c r="AK1420" s="9"/>
      <c r="AL1420" s="9"/>
      <c r="AM1420" s="9"/>
      <c r="AN1420" s="9"/>
      <c r="AO1420" s="9"/>
      <c r="AP1420" s="9"/>
      <c r="AQ1420" s="9"/>
      <c r="AR1420" s="9"/>
      <c r="AS1420" s="9"/>
      <c r="AT1420" s="9"/>
      <c r="AU1420" s="9"/>
      <c r="AV1420" s="9"/>
      <c r="AW1420" s="9"/>
      <c r="AX1420" s="9"/>
      <c r="AY1420" s="9"/>
      <c r="AZ1420" s="9"/>
      <c r="BA1420" s="9"/>
      <c r="BB1420" s="9"/>
      <c r="BC1420" s="9"/>
      <c r="BD1420" s="9"/>
      <c r="BE1420" s="9"/>
      <c r="BF1420" s="9"/>
      <c r="BG1420" s="9"/>
      <c r="BH1420" s="9"/>
      <c r="BI1420" s="9"/>
      <c r="BJ1420" s="9"/>
      <c r="BK1420" s="9"/>
      <c r="BL1420" s="9"/>
      <c r="BM1420" s="9"/>
      <c r="BN1420" s="9"/>
      <c r="BO1420" s="9"/>
      <c r="BP1420" s="9"/>
      <c r="BQ1420" s="9"/>
      <c r="BR1420" s="9"/>
      <c r="BS1420" s="9"/>
      <c r="BT1420" s="9"/>
      <c r="BU1420" s="9"/>
      <c r="BV1420" s="9"/>
      <c r="BW1420" s="9"/>
      <c r="BX1420" s="9"/>
      <c r="BY1420" s="9"/>
      <c r="BZ1420" s="9"/>
    </row>
    <row r="1421" spans="1:78">
      <c r="A1421" s="50">
        <f t="shared" si="87"/>
        <v>1410</v>
      </c>
      <c r="C1421" s="11" t="str">
        <f>IFERROR(INDEX('     2022    '!D:D,MATCH('Order Summary'!$A1421,'     2022    '!$AN:$AN,0)),"")</f>
        <v/>
      </c>
      <c r="D1421" s="11" t="str">
        <f>IFERROR(INDEX('     2022    '!C:C,MATCH('Order Summary'!$A1421,'     2022    '!$AN:$AN,0)),"")</f>
        <v/>
      </c>
      <c r="E1421" s="11" t="str">
        <f>IFERROR(INDEX('     2022    '!E:E,MATCH('Order Summary'!$A1421,'     2022    '!$AN:$AN,0)),"")</f>
        <v/>
      </c>
      <c r="F1421" s="96">
        <f>IFERROR(INDEX('     2022    '!AY:AY,MATCH($A1421,'     2022    '!$AN:$AN,0)),0)</f>
        <v>0</v>
      </c>
      <c r="G1421" s="180" t="str">
        <f>IFERROR(IF($O$3&gt;68,INDEX('     2022    '!I:I,MATCH($A1421,'     2022    '!$AN:$AN,0))*(1-'     2022    '!$BA$1),INDEX('     2022    '!I:I,MATCH($A1421,'     2022    '!$AN:$AN,0))),"")</f>
        <v/>
      </c>
      <c r="H1421" s="96">
        <f>IFERROR(INDEX('     2022    '!AZ:AZ,MATCH($A1421,'     2022    '!$AN:$AN,0)),0)</f>
        <v>0</v>
      </c>
      <c r="I1421" s="180" t="str">
        <f>IFERROR(IF($O$3&gt;68,INDEX('     2022    '!M:M,MATCH($A1421,'     2022    '!$AN:$AN,0))*(1-'     2022    '!$BA$1),INDEX('     2022    '!M:M,MATCH($A1421,'     2022    '!$AN:$AN,0))),"")</f>
        <v/>
      </c>
      <c r="J1421" s="181">
        <f t="shared" ref="J1421:J1484" si="89">F1421+H1421</f>
        <v>0</v>
      </c>
      <c r="K1421" s="182" t="str">
        <f t="shared" ref="K1421:K1484" si="90">IFERROR((F1421*G1421)+(H1421*I1421),"")</f>
        <v/>
      </c>
      <c r="L1421" s="53"/>
      <c r="M1421" s="52" t="str">
        <f>IFERROR(INDEX('     2022    '!R:R,MATCH('Order Summary'!$A1421,'     2022    '!$AN:$AN,0)),"")</f>
        <v/>
      </c>
      <c r="N1421" s="52" t="str">
        <f>IFERROR(INDEX('     2022    '!V:V,MATCH('Order Summary'!$A1421,'     2022    '!$AN:$AN,0)),"")</f>
        <v/>
      </c>
      <c r="O1421" s="52" t="str">
        <f>IFERROR(INDEX('     2022    '!S:S,MATCH('Order Summary'!$A1421,'     2022    '!$AN:$AN,0)),"")</f>
        <v/>
      </c>
      <c r="P1421" s="96" t="str">
        <f t="shared" si="88"/>
        <v/>
      </c>
      <c r="R1421" s="9"/>
      <c r="S1421" s="9"/>
      <c r="T1421" s="9"/>
      <c r="U1421" s="9"/>
      <c r="V1421" s="9"/>
      <c r="W1421" s="9"/>
      <c r="X1421" s="9"/>
      <c r="Y1421" s="9"/>
      <c r="Z1421" s="9"/>
      <c r="AA1421" s="9"/>
      <c r="AB1421" s="9"/>
      <c r="AC1421" s="9"/>
      <c r="AD1421" s="9"/>
      <c r="AE1421" s="9"/>
      <c r="AF1421" s="9"/>
      <c r="AG1421" s="9"/>
      <c r="AH1421" s="9"/>
      <c r="AI1421" s="9"/>
      <c r="AJ1421" s="9"/>
      <c r="AK1421" s="9"/>
      <c r="AL1421" s="9"/>
      <c r="AM1421" s="9"/>
      <c r="AN1421" s="9"/>
      <c r="AO1421" s="9"/>
      <c r="AP1421" s="9"/>
      <c r="AQ1421" s="9"/>
      <c r="AR1421" s="9"/>
      <c r="AS1421" s="9"/>
      <c r="AT1421" s="9"/>
      <c r="AU1421" s="9"/>
      <c r="AV1421" s="9"/>
      <c r="AW1421" s="9"/>
      <c r="AX1421" s="9"/>
      <c r="AY1421" s="9"/>
      <c r="AZ1421" s="9"/>
      <c r="BA1421" s="9"/>
      <c r="BB1421" s="9"/>
      <c r="BC1421" s="9"/>
      <c r="BD1421" s="9"/>
      <c r="BE1421" s="9"/>
      <c r="BF1421" s="9"/>
      <c r="BG1421" s="9"/>
      <c r="BH1421" s="9"/>
      <c r="BI1421" s="9"/>
      <c r="BJ1421" s="9"/>
      <c r="BK1421" s="9"/>
      <c r="BL1421" s="9"/>
      <c r="BM1421" s="9"/>
      <c r="BN1421" s="9"/>
      <c r="BO1421" s="9"/>
      <c r="BP1421" s="9"/>
      <c r="BQ1421" s="9"/>
      <c r="BR1421" s="9"/>
      <c r="BS1421" s="9"/>
      <c r="BT1421" s="9"/>
      <c r="BU1421" s="9"/>
      <c r="BV1421" s="9"/>
      <c r="BW1421" s="9"/>
      <c r="BX1421" s="9"/>
      <c r="BY1421" s="9"/>
      <c r="BZ1421" s="9"/>
    </row>
    <row r="1422" spans="1:78">
      <c r="A1422" s="50">
        <f t="shared" ref="A1422:A1485" si="91">A1421+1</f>
        <v>1411</v>
      </c>
      <c r="C1422" s="11" t="str">
        <f>IFERROR(INDEX('     2022    '!D:D,MATCH('Order Summary'!$A1422,'     2022    '!$AN:$AN,0)),"")</f>
        <v/>
      </c>
      <c r="D1422" s="11" t="str">
        <f>IFERROR(INDEX('     2022    '!C:C,MATCH('Order Summary'!$A1422,'     2022    '!$AN:$AN,0)),"")</f>
        <v/>
      </c>
      <c r="E1422" s="11" t="str">
        <f>IFERROR(INDEX('     2022    '!E:E,MATCH('Order Summary'!$A1422,'     2022    '!$AN:$AN,0)),"")</f>
        <v/>
      </c>
      <c r="F1422" s="96">
        <f>IFERROR(INDEX('     2022    '!AY:AY,MATCH($A1422,'     2022    '!$AN:$AN,0)),0)</f>
        <v>0</v>
      </c>
      <c r="G1422" s="180" t="str">
        <f>IFERROR(IF($O$3&gt;68,INDEX('     2022    '!I:I,MATCH($A1422,'     2022    '!$AN:$AN,0))*(1-'     2022    '!$BA$1),INDEX('     2022    '!I:I,MATCH($A1422,'     2022    '!$AN:$AN,0))),"")</f>
        <v/>
      </c>
      <c r="H1422" s="96">
        <f>IFERROR(INDEX('     2022    '!AZ:AZ,MATCH($A1422,'     2022    '!$AN:$AN,0)),0)</f>
        <v>0</v>
      </c>
      <c r="I1422" s="180" t="str">
        <f>IFERROR(IF($O$3&gt;68,INDEX('     2022    '!M:M,MATCH($A1422,'     2022    '!$AN:$AN,0))*(1-'     2022    '!$BA$1),INDEX('     2022    '!M:M,MATCH($A1422,'     2022    '!$AN:$AN,0))),"")</f>
        <v/>
      </c>
      <c r="J1422" s="181">
        <f t="shared" si="89"/>
        <v>0</v>
      </c>
      <c r="K1422" s="182" t="str">
        <f t="shared" si="90"/>
        <v/>
      </c>
      <c r="L1422" s="53"/>
      <c r="M1422" s="52" t="str">
        <f>IFERROR(INDEX('     2022    '!R:R,MATCH('Order Summary'!$A1422,'     2022    '!$AN:$AN,0)),"")</f>
        <v/>
      </c>
      <c r="N1422" s="52" t="str">
        <f>IFERROR(INDEX('     2022    '!V:V,MATCH('Order Summary'!$A1422,'     2022    '!$AN:$AN,0)),"")</f>
        <v/>
      </c>
      <c r="O1422" s="52" t="str">
        <f>IFERROR(INDEX('     2022    '!S:S,MATCH('Order Summary'!$A1422,'     2022    '!$AN:$AN,0)),"")</f>
        <v/>
      </c>
      <c r="P1422" s="96" t="str">
        <f t="shared" si="88"/>
        <v/>
      </c>
      <c r="R1422" s="9"/>
      <c r="S1422" s="9"/>
      <c r="T1422" s="9"/>
      <c r="U1422" s="9"/>
      <c r="V1422" s="9"/>
      <c r="W1422" s="9"/>
      <c r="X1422" s="9"/>
      <c r="Y1422" s="9"/>
      <c r="Z1422" s="9"/>
      <c r="AA1422" s="9"/>
      <c r="AB1422" s="9"/>
      <c r="AC1422" s="9"/>
      <c r="AD1422" s="9"/>
      <c r="AE1422" s="9"/>
      <c r="AF1422" s="9"/>
      <c r="AG1422" s="9"/>
      <c r="AH1422" s="9"/>
      <c r="AI1422" s="9"/>
      <c r="AJ1422" s="9"/>
      <c r="AK1422" s="9"/>
      <c r="AL1422" s="9"/>
      <c r="AM1422" s="9"/>
      <c r="AN1422" s="9"/>
      <c r="AO1422" s="9"/>
      <c r="AP1422" s="9"/>
      <c r="AQ1422" s="9"/>
      <c r="AR1422" s="9"/>
      <c r="AS1422" s="9"/>
      <c r="AT1422" s="9"/>
      <c r="AU1422" s="9"/>
      <c r="AV1422" s="9"/>
      <c r="AW1422" s="9"/>
      <c r="AX1422" s="9"/>
      <c r="AY1422" s="9"/>
      <c r="AZ1422" s="9"/>
      <c r="BA1422" s="9"/>
      <c r="BB1422" s="9"/>
      <c r="BC1422" s="9"/>
      <c r="BD1422" s="9"/>
      <c r="BE1422" s="9"/>
      <c r="BF1422" s="9"/>
      <c r="BG1422" s="9"/>
      <c r="BH1422" s="9"/>
      <c r="BI1422" s="9"/>
      <c r="BJ1422" s="9"/>
      <c r="BK1422" s="9"/>
      <c r="BL1422" s="9"/>
      <c r="BM1422" s="9"/>
      <c r="BN1422" s="9"/>
      <c r="BO1422" s="9"/>
      <c r="BP1422" s="9"/>
      <c r="BQ1422" s="9"/>
      <c r="BR1422" s="9"/>
      <c r="BS1422" s="9"/>
      <c r="BT1422" s="9"/>
      <c r="BU1422" s="9"/>
      <c r="BV1422" s="9"/>
      <c r="BW1422" s="9"/>
      <c r="BX1422" s="9"/>
      <c r="BY1422" s="9"/>
      <c r="BZ1422" s="9"/>
    </row>
    <row r="1423" spans="1:78">
      <c r="A1423" s="50">
        <f t="shared" si="91"/>
        <v>1412</v>
      </c>
      <c r="C1423" s="11" t="str">
        <f>IFERROR(INDEX('     2022    '!D:D,MATCH('Order Summary'!$A1423,'     2022    '!$AN:$AN,0)),"")</f>
        <v/>
      </c>
      <c r="D1423" s="11" t="str">
        <f>IFERROR(INDEX('     2022    '!C:C,MATCH('Order Summary'!$A1423,'     2022    '!$AN:$AN,0)),"")</f>
        <v/>
      </c>
      <c r="E1423" s="11" t="str">
        <f>IFERROR(INDEX('     2022    '!E:E,MATCH('Order Summary'!$A1423,'     2022    '!$AN:$AN,0)),"")</f>
        <v/>
      </c>
      <c r="F1423" s="96">
        <f>IFERROR(INDEX('     2022    '!AY:AY,MATCH($A1423,'     2022    '!$AN:$AN,0)),0)</f>
        <v>0</v>
      </c>
      <c r="G1423" s="180" t="str">
        <f>IFERROR(IF($O$3&gt;68,INDEX('     2022    '!I:I,MATCH($A1423,'     2022    '!$AN:$AN,0))*(1-'     2022    '!$BA$1),INDEX('     2022    '!I:I,MATCH($A1423,'     2022    '!$AN:$AN,0))),"")</f>
        <v/>
      </c>
      <c r="H1423" s="96">
        <f>IFERROR(INDEX('     2022    '!AZ:AZ,MATCH($A1423,'     2022    '!$AN:$AN,0)),0)</f>
        <v>0</v>
      </c>
      <c r="I1423" s="180" t="str">
        <f>IFERROR(IF($O$3&gt;68,INDEX('     2022    '!M:M,MATCH($A1423,'     2022    '!$AN:$AN,0))*(1-'     2022    '!$BA$1),INDEX('     2022    '!M:M,MATCH($A1423,'     2022    '!$AN:$AN,0))),"")</f>
        <v/>
      </c>
      <c r="J1423" s="181">
        <f t="shared" si="89"/>
        <v>0</v>
      </c>
      <c r="K1423" s="182" t="str">
        <f t="shared" si="90"/>
        <v/>
      </c>
      <c r="L1423" s="53"/>
      <c r="M1423" s="52" t="str">
        <f>IFERROR(INDEX('     2022    '!R:R,MATCH('Order Summary'!$A1423,'     2022    '!$AN:$AN,0)),"")</f>
        <v/>
      </c>
      <c r="N1423" s="52" t="str">
        <f>IFERROR(INDEX('     2022    '!V:V,MATCH('Order Summary'!$A1423,'     2022    '!$AN:$AN,0)),"")</f>
        <v/>
      </c>
      <c r="O1423" s="52" t="str">
        <f>IFERROR(INDEX('     2022    '!S:S,MATCH('Order Summary'!$A1423,'     2022    '!$AN:$AN,0)),"")</f>
        <v/>
      </c>
      <c r="P1423" s="96" t="str">
        <f t="shared" si="88"/>
        <v/>
      </c>
      <c r="R1423" s="9"/>
      <c r="S1423" s="9"/>
      <c r="T1423" s="9"/>
      <c r="U1423" s="9"/>
      <c r="V1423" s="9"/>
      <c r="W1423" s="9"/>
      <c r="X1423" s="9"/>
      <c r="Y1423" s="9"/>
      <c r="Z1423" s="9"/>
      <c r="AA1423" s="9"/>
      <c r="AB1423" s="9"/>
      <c r="AC1423" s="9"/>
      <c r="AD1423" s="9"/>
      <c r="AE1423" s="9"/>
      <c r="AF1423" s="9"/>
      <c r="AG1423" s="9"/>
      <c r="AH1423" s="9"/>
      <c r="AI1423" s="9"/>
      <c r="AJ1423" s="9"/>
      <c r="AK1423" s="9"/>
      <c r="AL1423" s="9"/>
      <c r="AM1423" s="9"/>
      <c r="AN1423" s="9"/>
      <c r="AO1423" s="9"/>
      <c r="AP1423" s="9"/>
      <c r="AQ1423" s="9"/>
      <c r="AR1423" s="9"/>
      <c r="AS1423" s="9"/>
      <c r="AT1423" s="9"/>
      <c r="AU1423" s="9"/>
      <c r="AV1423" s="9"/>
      <c r="AW1423" s="9"/>
      <c r="AX1423" s="9"/>
      <c r="AY1423" s="9"/>
      <c r="AZ1423" s="9"/>
      <c r="BA1423" s="9"/>
      <c r="BB1423" s="9"/>
      <c r="BC1423" s="9"/>
      <c r="BD1423" s="9"/>
      <c r="BE1423" s="9"/>
      <c r="BF1423" s="9"/>
      <c r="BG1423" s="9"/>
      <c r="BH1423" s="9"/>
      <c r="BI1423" s="9"/>
      <c r="BJ1423" s="9"/>
      <c r="BK1423" s="9"/>
      <c r="BL1423" s="9"/>
      <c r="BM1423" s="9"/>
      <c r="BN1423" s="9"/>
      <c r="BO1423" s="9"/>
      <c r="BP1423" s="9"/>
      <c r="BQ1423" s="9"/>
      <c r="BR1423" s="9"/>
      <c r="BS1423" s="9"/>
      <c r="BT1423" s="9"/>
      <c r="BU1423" s="9"/>
      <c r="BV1423" s="9"/>
      <c r="BW1423" s="9"/>
      <c r="BX1423" s="9"/>
      <c r="BY1423" s="9"/>
      <c r="BZ1423" s="9"/>
    </row>
    <row r="1424" spans="1:78">
      <c r="A1424" s="50">
        <f t="shared" si="91"/>
        <v>1413</v>
      </c>
      <c r="C1424" s="11" t="str">
        <f>IFERROR(INDEX('     2022    '!D:D,MATCH('Order Summary'!$A1424,'     2022    '!$AN:$AN,0)),"")</f>
        <v/>
      </c>
      <c r="D1424" s="11" t="str">
        <f>IFERROR(INDEX('     2022    '!C:C,MATCH('Order Summary'!$A1424,'     2022    '!$AN:$AN,0)),"")</f>
        <v/>
      </c>
      <c r="E1424" s="11" t="str">
        <f>IFERROR(INDEX('     2022    '!E:E,MATCH('Order Summary'!$A1424,'     2022    '!$AN:$AN,0)),"")</f>
        <v/>
      </c>
      <c r="F1424" s="96">
        <f>IFERROR(INDEX('     2022    '!AY:AY,MATCH($A1424,'     2022    '!$AN:$AN,0)),0)</f>
        <v>0</v>
      </c>
      <c r="G1424" s="180" t="str">
        <f>IFERROR(IF($O$3&gt;68,INDEX('     2022    '!I:I,MATCH($A1424,'     2022    '!$AN:$AN,0))*(1-'     2022    '!$BA$1),INDEX('     2022    '!I:I,MATCH($A1424,'     2022    '!$AN:$AN,0))),"")</f>
        <v/>
      </c>
      <c r="H1424" s="96">
        <f>IFERROR(INDEX('     2022    '!AZ:AZ,MATCH($A1424,'     2022    '!$AN:$AN,0)),0)</f>
        <v>0</v>
      </c>
      <c r="I1424" s="180" t="str">
        <f>IFERROR(IF($O$3&gt;68,INDEX('     2022    '!M:M,MATCH($A1424,'     2022    '!$AN:$AN,0))*(1-'     2022    '!$BA$1),INDEX('     2022    '!M:M,MATCH($A1424,'     2022    '!$AN:$AN,0))),"")</f>
        <v/>
      </c>
      <c r="J1424" s="181">
        <f t="shared" si="89"/>
        <v>0</v>
      </c>
      <c r="K1424" s="182" t="str">
        <f t="shared" si="90"/>
        <v/>
      </c>
      <c r="L1424" s="53"/>
      <c r="M1424" s="52" t="str">
        <f>IFERROR(INDEX('     2022    '!R:R,MATCH('Order Summary'!$A1424,'     2022    '!$AN:$AN,0)),"")</f>
        <v/>
      </c>
      <c r="N1424" s="52" t="str">
        <f>IFERROR(INDEX('     2022    '!V:V,MATCH('Order Summary'!$A1424,'     2022    '!$AN:$AN,0)),"")</f>
        <v/>
      </c>
      <c r="O1424" s="52" t="str">
        <f>IFERROR(INDEX('     2022    '!S:S,MATCH('Order Summary'!$A1424,'     2022    '!$AN:$AN,0)),"")</f>
        <v/>
      </c>
      <c r="P1424" s="96" t="str">
        <f t="shared" si="88"/>
        <v/>
      </c>
      <c r="R1424" s="9"/>
      <c r="S1424" s="9"/>
      <c r="T1424" s="9"/>
      <c r="U1424" s="9"/>
      <c r="V1424" s="9"/>
      <c r="W1424" s="9"/>
      <c r="X1424" s="9"/>
      <c r="Y1424" s="9"/>
      <c r="Z1424" s="9"/>
      <c r="AA1424" s="9"/>
      <c r="AB1424" s="9"/>
      <c r="AC1424" s="9"/>
      <c r="AD1424" s="9"/>
      <c r="AE1424" s="9"/>
      <c r="AF1424" s="9"/>
      <c r="AG1424" s="9"/>
      <c r="AH1424" s="9"/>
      <c r="AI1424" s="9"/>
      <c r="AJ1424" s="9"/>
      <c r="AK1424" s="9"/>
      <c r="AL1424" s="9"/>
      <c r="AM1424" s="9"/>
      <c r="AN1424" s="9"/>
      <c r="AO1424" s="9"/>
      <c r="AP1424" s="9"/>
      <c r="AQ1424" s="9"/>
      <c r="AR1424" s="9"/>
      <c r="AS1424" s="9"/>
      <c r="AT1424" s="9"/>
      <c r="AU1424" s="9"/>
      <c r="AV1424" s="9"/>
      <c r="AW1424" s="9"/>
      <c r="AX1424" s="9"/>
      <c r="AY1424" s="9"/>
      <c r="AZ1424" s="9"/>
      <c r="BA1424" s="9"/>
      <c r="BB1424" s="9"/>
      <c r="BC1424" s="9"/>
      <c r="BD1424" s="9"/>
      <c r="BE1424" s="9"/>
      <c r="BF1424" s="9"/>
      <c r="BG1424" s="9"/>
      <c r="BH1424" s="9"/>
      <c r="BI1424" s="9"/>
      <c r="BJ1424" s="9"/>
      <c r="BK1424" s="9"/>
      <c r="BL1424" s="9"/>
      <c r="BM1424" s="9"/>
      <c r="BN1424" s="9"/>
      <c r="BO1424" s="9"/>
      <c r="BP1424" s="9"/>
      <c r="BQ1424" s="9"/>
      <c r="BR1424" s="9"/>
      <c r="BS1424" s="9"/>
      <c r="BT1424" s="9"/>
      <c r="BU1424" s="9"/>
      <c r="BV1424" s="9"/>
      <c r="BW1424" s="9"/>
      <c r="BX1424" s="9"/>
      <c r="BY1424" s="9"/>
      <c r="BZ1424" s="9"/>
    </row>
    <row r="1425" spans="1:78">
      <c r="A1425" s="50">
        <f t="shared" si="91"/>
        <v>1414</v>
      </c>
      <c r="C1425" s="11" t="str">
        <f>IFERROR(INDEX('     2022    '!D:D,MATCH('Order Summary'!$A1425,'     2022    '!$AN:$AN,0)),"")</f>
        <v/>
      </c>
      <c r="D1425" s="11" t="str">
        <f>IFERROR(INDEX('     2022    '!C:C,MATCH('Order Summary'!$A1425,'     2022    '!$AN:$AN,0)),"")</f>
        <v/>
      </c>
      <c r="E1425" s="11" t="str">
        <f>IFERROR(INDEX('     2022    '!E:E,MATCH('Order Summary'!$A1425,'     2022    '!$AN:$AN,0)),"")</f>
        <v/>
      </c>
      <c r="F1425" s="96">
        <f>IFERROR(INDEX('     2022    '!AY:AY,MATCH($A1425,'     2022    '!$AN:$AN,0)),0)</f>
        <v>0</v>
      </c>
      <c r="G1425" s="180" t="str">
        <f>IFERROR(IF($O$3&gt;68,INDEX('     2022    '!I:I,MATCH($A1425,'     2022    '!$AN:$AN,0))*(1-'     2022    '!$BA$1),INDEX('     2022    '!I:I,MATCH($A1425,'     2022    '!$AN:$AN,0))),"")</f>
        <v/>
      </c>
      <c r="H1425" s="96">
        <f>IFERROR(INDEX('     2022    '!AZ:AZ,MATCH($A1425,'     2022    '!$AN:$AN,0)),0)</f>
        <v>0</v>
      </c>
      <c r="I1425" s="180" t="str">
        <f>IFERROR(IF($O$3&gt;68,INDEX('     2022    '!M:M,MATCH($A1425,'     2022    '!$AN:$AN,0))*(1-'     2022    '!$BA$1),INDEX('     2022    '!M:M,MATCH($A1425,'     2022    '!$AN:$AN,0))),"")</f>
        <v/>
      </c>
      <c r="J1425" s="181">
        <f t="shared" si="89"/>
        <v>0</v>
      </c>
      <c r="K1425" s="182" t="str">
        <f t="shared" si="90"/>
        <v/>
      </c>
      <c r="L1425" s="53"/>
      <c r="M1425" s="52" t="str">
        <f>IFERROR(INDEX('     2022    '!R:R,MATCH('Order Summary'!$A1425,'     2022    '!$AN:$AN,0)),"")</f>
        <v/>
      </c>
      <c r="N1425" s="52" t="str">
        <f>IFERROR(INDEX('     2022    '!V:V,MATCH('Order Summary'!$A1425,'     2022    '!$AN:$AN,0)),"")</f>
        <v/>
      </c>
      <c r="O1425" s="52" t="str">
        <f>IFERROR(INDEX('     2022    '!S:S,MATCH('Order Summary'!$A1425,'     2022    '!$AN:$AN,0)),"")</f>
        <v/>
      </c>
      <c r="P1425" s="96" t="str">
        <f t="shared" si="88"/>
        <v/>
      </c>
      <c r="R1425" s="9"/>
      <c r="S1425" s="9"/>
      <c r="T1425" s="9"/>
      <c r="U1425" s="9"/>
      <c r="V1425" s="9"/>
      <c r="W1425" s="9"/>
      <c r="X1425" s="9"/>
      <c r="Y1425" s="9"/>
      <c r="Z1425" s="9"/>
      <c r="AA1425" s="9"/>
      <c r="AB1425" s="9"/>
      <c r="AC1425" s="9"/>
      <c r="AD1425" s="9"/>
      <c r="AE1425" s="9"/>
      <c r="AF1425" s="9"/>
      <c r="AG1425" s="9"/>
      <c r="AH1425" s="9"/>
      <c r="AI1425" s="9"/>
      <c r="AJ1425" s="9"/>
      <c r="AK1425" s="9"/>
      <c r="AL1425" s="9"/>
      <c r="AM1425" s="9"/>
      <c r="AN1425" s="9"/>
      <c r="AO1425" s="9"/>
      <c r="AP1425" s="9"/>
      <c r="AQ1425" s="9"/>
      <c r="AR1425" s="9"/>
      <c r="AS1425" s="9"/>
      <c r="AT1425" s="9"/>
      <c r="AU1425" s="9"/>
      <c r="AV1425" s="9"/>
      <c r="AW1425" s="9"/>
      <c r="AX1425" s="9"/>
      <c r="AY1425" s="9"/>
      <c r="AZ1425" s="9"/>
      <c r="BA1425" s="9"/>
      <c r="BB1425" s="9"/>
      <c r="BC1425" s="9"/>
      <c r="BD1425" s="9"/>
      <c r="BE1425" s="9"/>
      <c r="BF1425" s="9"/>
      <c r="BG1425" s="9"/>
      <c r="BH1425" s="9"/>
      <c r="BI1425" s="9"/>
      <c r="BJ1425" s="9"/>
      <c r="BK1425" s="9"/>
      <c r="BL1425" s="9"/>
      <c r="BM1425" s="9"/>
      <c r="BN1425" s="9"/>
      <c r="BO1425" s="9"/>
      <c r="BP1425" s="9"/>
      <c r="BQ1425" s="9"/>
      <c r="BR1425" s="9"/>
      <c r="BS1425" s="9"/>
      <c r="BT1425" s="9"/>
      <c r="BU1425" s="9"/>
      <c r="BV1425" s="9"/>
      <c r="BW1425" s="9"/>
      <c r="BX1425" s="9"/>
      <c r="BY1425" s="9"/>
      <c r="BZ1425" s="9"/>
    </row>
    <row r="1426" spans="1:78">
      <c r="A1426" s="50">
        <f t="shared" si="91"/>
        <v>1415</v>
      </c>
      <c r="C1426" s="11" t="str">
        <f>IFERROR(INDEX('     2022    '!D:D,MATCH('Order Summary'!$A1426,'     2022    '!$AN:$AN,0)),"")</f>
        <v/>
      </c>
      <c r="D1426" s="11" t="str">
        <f>IFERROR(INDEX('     2022    '!C:C,MATCH('Order Summary'!$A1426,'     2022    '!$AN:$AN,0)),"")</f>
        <v/>
      </c>
      <c r="E1426" s="11" t="str">
        <f>IFERROR(INDEX('     2022    '!E:E,MATCH('Order Summary'!$A1426,'     2022    '!$AN:$AN,0)),"")</f>
        <v/>
      </c>
      <c r="F1426" s="96">
        <f>IFERROR(INDEX('     2022    '!AY:AY,MATCH($A1426,'     2022    '!$AN:$AN,0)),0)</f>
        <v>0</v>
      </c>
      <c r="G1426" s="180" t="str">
        <f>IFERROR(IF($O$3&gt;68,INDEX('     2022    '!I:I,MATCH($A1426,'     2022    '!$AN:$AN,0))*(1-'     2022    '!$BA$1),INDEX('     2022    '!I:I,MATCH($A1426,'     2022    '!$AN:$AN,0))),"")</f>
        <v/>
      </c>
      <c r="H1426" s="96">
        <f>IFERROR(INDEX('     2022    '!AZ:AZ,MATCH($A1426,'     2022    '!$AN:$AN,0)),0)</f>
        <v>0</v>
      </c>
      <c r="I1426" s="180" t="str">
        <f>IFERROR(IF($O$3&gt;68,INDEX('     2022    '!M:M,MATCH($A1426,'     2022    '!$AN:$AN,0))*(1-'     2022    '!$BA$1),INDEX('     2022    '!M:M,MATCH($A1426,'     2022    '!$AN:$AN,0))),"")</f>
        <v/>
      </c>
      <c r="J1426" s="181">
        <f t="shared" si="89"/>
        <v>0</v>
      </c>
      <c r="K1426" s="182" t="str">
        <f t="shared" si="90"/>
        <v/>
      </c>
      <c r="L1426" s="53"/>
      <c r="M1426" s="52" t="str">
        <f>IFERROR(INDEX('     2022    '!R:R,MATCH('Order Summary'!$A1426,'     2022    '!$AN:$AN,0)),"")</f>
        <v/>
      </c>
      <c r="N1426" s="52" t="str">
        <f>IFERROR(INDEX('     2022    '!V:V,MATCH('Order Summary'!$A1426,'     2022    '!$AN:$AN,0)),"")</f>
        <v/>
      </c>
      <c r="O1426" s="52" t="str">
        <f>IFERROR(INDEX('     2022    '!S:S,MATCH('Order Summary'!$A1426,'     2022    '!$AN:$AN,0)),"")</f>
        <v/>
      </c>
      <c r="P1426" s="96" t="str">
        <f t="shared" si="88"/>
        <v/>
      </c>
      <c r="R1426" s="9"/>
      <c r="S1426" s="9"/>
      <c r="T1426" s="9"/>
      <c r="U1426" s="9"/>
      <c r="V1426" s="9"/>
      <c r="W1426" s="9"/>
      <c r="X1426" s="9"/>
      <c r="Y1426" s="9"/>
      <c r="Z1426" s="9"/>
      <c r="AA1426" s="9"/>
      <c r="AB1426" s="9"/>
      <c r="AC1426" s="9"/>
      <c r="AD1426" s="9"/>
      <c r="AE1426" s="9"/>
      <c r="AF1426" s="9"/>
      <c r="AG1426" s="9"/>
      <c r="AH1426" s="9"/>
      <c r="AI1426" s="9"/>
      <c r="AJ1426" s="9"/>
      <c r="AK1426" s="9"/>
      <c r="AL1426" s="9"/>
      <c r="AM1426" s="9"/>
      <c r="AN1426" s="9"/>
      <c r="AO1426" s="9"/>
      <c r="AP1426" s="9"/>
      <c r="AQ1426" s="9"/>
      <c r="AR1426" s="9"/>
      <c r="AS1426" s="9"/>
      <c r="AT1426" s="9"/>
      <c r="AU1426" s="9"/>
      <c r="AV1426" s="9"/>
      <c r="AW1426" s="9"/>
      <c r="AX1426" s="9"/>
      <c r="AY1426" s="9"/>
      <c r="AZ1426" s="9"/>
      <c r="BA1426" s="9"/>
      <c r="BB1426" s="9"/>
      <c r="BC1426" s="9"/>
      <c r="BD1426" s="9"/>
      <c r="BE1426" s="9"/>
      <c r="BF1426" s="9"/>
      <c r="BG1426" s="9"/>
      <c r="BH1426" s="9"/>
      <c r="BI1426" s="9"/>
      <c r="BJ1426" s="9"/>
      <c r="BK1426" s="9"/>
      <c r="BL1426" s="9"/>
      <c r="BM1426" s="9"/>
      <c r="BN1426" s="9"/>
      <c r="BO1426" s="9"/>
      <c r="BP1426" s="9"/>
      <c r="BQ1426" s="9"/>
      <c r="BR1426" s="9"/>
      <c r="BS1426" s="9"/>
      <c r="BT1426" s="9"/>
      <c r="BU1426" s="9"/>
      <c r="BV1426" s="9"/>
      <c r="BW1426" s="9"/>
      <c r="BX1426" s="9"/>
      <c r="BY1426" s="9"/>
      <c r="BZ1426" s="9"/>
    </row>
    <row r="1427" spans="1:78">
      <c r="A1427" s="50">
        <f t="shared" si="91"/>
        <v>1416</v>
      </c>
      <c r="C1427" s="11" t="str">
        <f>IFERROR(INDEX('     2022    '!D:D,MATCH('Order Summary'!$A1427,'     2022    '!$AN:$AN,0)),"")</f>
        <v/>
      </c>
      <c r="D1427" s="11" t="str">
        <f>IFERROR(INDEX('     2022    '!C:C,MATCH('Order Summary'!$A1427,'     2022    '!$AN:$AN,0)),"")</f>
        <v/>
      </c>
      <c r="E1427" s="11" t="str">
        <f>IFERROR(INDEX('     2022    '!E:E,MATCH('Order Summary'!$A1427,'     2022    '!$AN:$AN,0)),"")</f>
        <v/>
      </c>
      <c r="F1427" s="96">
        <f>IFERROR(INDEX('     2022    '!AY:AY,MATCH($A1427,'     2022    '!$AN:$AN,0)),0)</f>
        <v>0</v>
      </c>
      <c r="G1427" s="180" t="str">
        <f>IFERROR(IF($O$3&gt;68,INDEX('     2022    '!I:I,MATCH($A1427,'     2022    '!$AN:$AN,0))*(1-'     2022    '!$BA$1),INDEX('     2022    '!I:I,MATCH($A1427,'     2022    '!$AN:$AN,0))),"")</f>
        <v/>
      </c>
      <c r="H1427" s="96">
        <f>IFERROR(INDEX('     2022    '!AZ:AZ,MATCH($A1427,'     2022    '!$AN:$AN,0)),0)</f>
        <v>0</v>
      </c>
      <c r="I1427" s="180" t="str">
        <f>IFERROR(IF($O$3&gt;68,INDEX('     2022    '!M:M,MATCH($A1427,'     2022    '!$AN:$AN,0))*(1-'     2022    '!$BA$1),INDEX('     2022    '!M:M,MATCH($A1427,'     2022    '!$AN:$AN,0))),"")</f>
        <v/>
      </c>
      <c r="J1427" s="181">
        <f t="shared" si="89"/>
        <v>0</v>
      </c>
      <c r="K1427" s="182" t="str">
        <f t="shared" si="90"/>
        <v/>
      </c>
      <c r="L1427" s="53"/>
      <c r="M1427" s="52" t="str">
        <f>IFERROR(INDEX('     2022    '!R:R,MATCH('Order Summary'!$A1427,'     2022    '!$AN:$AN,0)),"")</f>
        <v/>
      </c>
      <c r="N1427" s="52" t="str">
        <f>IFERROR(INDEX('     2022    '!V:V,MATCH('Order Summary'!$A1427,'     2022    '!$AN:$AN,0)),"")</f>
        <v/>
      </c>
      <c r="O1427" s="52" t="str">
        <f>IFERROR(INDEX('     2022    '!S:S,MATCH('Order Summary'!$A1427,'     2022    '!$AN:$AN,0)),"")</f>
        <v/>
      </c>
      <c r="P1427" s="96" t="str">
        <f t="shared" si="88"/>
        <v/>
      </c>
      <c r="R1427" s="9"/>
      <c r="S1427" s="9"/>
      <c r="T1427" s="9"/>
      <c r="U1427" s="9"/>
      <c r="V1427" s="9"/>
      <c r="W1427" s="9"/>
      <c r="X1427" s="9"/>
      <c r="Y1427" s="9"/>
      <c r="Z1427" s="9"/>
      <c r="AA1427" s="9"/>
      <c r="AB1427" s="9"/>
      <c r="AC1427" s="9"/>
      <c r="AD1427" s="9"/>
      <c r="AE1427" s="9"/>
      <c r="AF1427" s="9"/>
      <c r="AG1427" s="9"/>
      <c r="AH1427" s="9"/>
      <c r="AI1427" s="9"/>
      <c r="AJ1427" s="9"/>
      <c r="AK1427" s="9"/>
      <c r="AL1427" s="9"/>
      <c r="AM1427" s="9"/>
      <c r="AN1427" s="9"/>
      <c r="AO1427" s="9"/>
      <c r="AP1427" s="9"/>
      <c r="AQ1427" s="9"/>
      <c r="AR1427" s="9"/>
      <c r="AS1427" s="9"/>
      <c r="AT1427" s="9"/>
      <c r="AU1427" s="9"/>
      <c r="AV1427" s="9"/>
      <c r="AW1427" s="9"/>
      <c r="AX1427" s="9"/>
      <c r="AY1427" s="9"/>
      <c r="AZ1427" s="9"/>
      <c r="BA1427" s="9"/>
      <c r="BB1427" s="9"/>
      <c r="BC1427" s="9"/>
      <c r="BD1427" s="9"/>
      <c r="BE1427" s="9"/>
      <c r="BF1427" s="9"/>
      <c r="BG1427" s="9"/>
      <c r="BH1427" s="9"/>
      <c r="BI1427" s="9"/>
      <c r="BJ1427" s="9"/>
      <c r="BK1427" s="9"/>
      <c r="BL1427" s="9"/>
      <c r="BM1427" s="9"/>
      <c r="BN1427" s="9"/>
      <c r="BO1427" s="9"/>
      <c r="BP1427" s="9"/>
      <c r="BQ1427" s="9"/>
      <c r="BR1427" s="9"/>
      <c r="BS1427" s="9"/>
      <c r="BT1427" s="9"/>
      <c r="BU1427" s="9"/>
      <c r="BV1427" s="9"/>
      <c r="BW1427" s="9"/>
      <c r="BX1427" s="9"/>
      <c r="BY1427" s="9"/>
      <c r="BZ1427" s="9"/>
    </row>
    <row r="1428" spans="1:78">
      <c r="A1428" s="50">
        <f t="shared" si="91"/>
        <v>1417</v>
      </c>
      <c r="C1428" s="11" t="str">
        <f>IFERROR(INDEX('     2022    '!D:D,MATCH('Order Summary'!$A1428,'     2022    '!$AN:$AN,0)),"")</f>
        <v/>
      </c>
      <c r="D1428" s="11" t="str">
        <f>IFERROR(INDEX('     2022    '!C:C,MATCH('Order Summary'!$A1428,'     2022    '!$AN:$AN,0)),"")</f>
        <v/>
      </c>
      <c r="E1428" s="11" t="str">
        <f>IFERROR(INDEX('     2022    '!E:E,MATCH('Order Summary'!$A1428,'     2022    '!$AN:$AN,0)),"")</f>
        <v/>
      </c>
      <c r="F1428" s="96">
        <f>IFERROR(INDEX('     2022    '!AY:AY,MATCH($A1428,'     2022    '!$AN:$AN,0)),0)</f>
        <v>0</v>
      </c>
      <c r="G1428" s="180" t="str">
        <f>IFERROR(IF($O$3&gt;68,INDEX('     2022    '!I:I,MATCH($A1428,'     2022    '!$AN:$AN,0))*(1-'     2022    '!$BA$1),INDEX('     2022    '!I:I,MATCH($A1428,'     2022    '!$AN:$AN,0))),"")</f>
        <v/>
      </c>
      <c r="H1428" s="96">
        <f>IFERROR(INDEX('     2022    '!AZ:AZ,MATCH($A1428,'     2022    '!$AN:$AN,0)),0)</f>
        <v>0</v>
      </c>
      <c r="I1428" s="180" t="str">
        <f>IFERROR(IF($O$3&gt;68,INDEX('     2022    '!M:M,MATCH($A1428,'     2022    '!$AN:$AN,0))*(1-'     2022    '!$BA$1),INDEX('     2022    '!M:M,MATCH($A1428,'     2022    '!$AN:$AN,0))),"")</f>
        <v/>
      </c>
      <c r="J1428" s="181">
        <f t="shared" si="89"/>
        <v>0</v>
      </c>
      <c r="K1428" s="182" t="str">
        <f t="shared" si="90"/>
        <v/>
      </c>
      <c r="L1428" s="53"/>
      <c r="M1428" s="52" t="str">
        <f>IFERROR(INDEX('     2022    '!R:R,MATCH('Order Summary'!$A1428,'     2022    '!$AN:$AN,0)),"")</f>
        <v/>
      </c>
      <c r="N1428" s="52" t="str">
        <f>IFERROR(INDEX('     2022    '!V:V,MATCH('Order Summary'!$A1428,'     2022    '!$AN:$AN,0)),"")</f>
        <v/>
      </c>
      <c r="O1428" s="52" t="str">
        <f>IFERROR(INDEX('     2022    '!S:S,MATCH('Order Summary'!$A1428,'     2022    '!$AN:$AN,0)),"")</f>
        <v/>
      </c>
      <c r="P1428" s="96" t="str">
        <f t="shared" si="88"/>
        <v/>
      </c>
      <c r="R1428" s="9"/>
      <c r="S1428" s="9"/>
      <c r="T1428" s="9"/>
      <c r="U1428" s="9"/>
      <c r="V1428" s="9"/>
      <c r="W1428" s="9"/>
      <c r="X1428" s="9"/>
      <c r="Y1428" s="9"/>
      <c r="Z1428" s="9"/>
      <c r="AA1428" s="9"/>
      <c r="AB1428" s="9"/>
      <c r="AC1428" s="9"/>
      <c r="AD1428" s="9"/>
      <c r="AE1428" s="9"/>
      <c r="AF1428" s="9"/>
      <c r="AG1428" s="9"/>
      <c r="AH1428" s="9"/>
      <c r="AI1428" s="9"/>
      <c r="AJ1428" s="9"/>
      <c r="AK1428" s="9"/>
      <c r="AL1428" s="9"/>
      <c r="AM1428" s="9"/>
      <c r="AN1428" s="9"/>
      <c r="AO1428" s="9"/>
      <c r="AP1428" s="9"/>
      <c r="AQ1428" s="9"/>
      <c r="AR1428" s="9"/>
      <c r="AS1428" s="9"/>
      <c r="AT1428" s="9"/>
      <c r="AU1428" s="9"/>
      <c r="AV1428" s="9"/>
      <c r="AW1428" s="9"/>
      <c r="AX1428" s="9"/>
      <c r="AY1428" s="9"/>
      <c r="AZ1428" s="9"/>
      <c r="BA1428" s="9"/>
      <c r="BB1428" s="9"/>
      <c r="BC1428" s="9"/>
      <c r="BD1428" s="9"/>
      <c r="BE1428" s="9"/>
      <c r="BF1428" s="9"/>
      <c r="BG1428" s="9"/>
      <c r="BH1428" s="9"/>
      <c r="BI1428" s="9"/>
      <c r="BJ1428" s="9"/>
      <c r="BK1428" s="9"/>
      <c r="BL1428" s="9"/>
      <c r="BM1428" s="9"/>
      <c r="BN1428" s="9"/>
      <c r="BO1428" s="9"/>
      <c r="BP1428" s="9"/>
      <c r="BQ1428" s="9"/>
      <c r="BR1428" s="9"/>
      <c r="BS1428" s="9"/>
      <c r="BT1428" s="9"/>
      <c r="BU1428" s="9"/>
      <c r="BV1428" s="9"/>
      <c r="BW1428" s="9"/>
      <c r="BX1428" s="9"/>
      <c r="BY1428" s="9"/>
      <c r="BZ1428" s="9"/>
    </row>
    <row r="1429" spans="1:78">
      <c r="A1429" s="50">
        <f t="shared" si="91"/>
        <v>1418</v>
      </c>
      <c r="C1429" s="11" t="str">
        <f>IFERROR(INDEX('     2022    '!D:D,MATCH('Order Summary'!$A1429,'     2022    '!$AN:$AN,0)),"")</f>
        <v/>
      </c>
      <c r="D1429" s="11" t="str">
        <f>IFERROR(INDEX('     2022    '!C:C,MATCH('Order Summary'!$A1429,'     2022    '!$AN:$AN,0)),"")</f>
        <v/>
      </c>
      <c r="E1429" s="11" t="str">
        <f>IFERROR(INDEX('     2022    '!E:E,MATCH('Order Summary'!$A1429,'     2022    '!$AN:$AN,0)),"")</f>
        <v/>
      </c>
      <c r="F1429" s="96">
        <f>IFERROR(INDEX('     2022    '!AY:AY,MATCH($A1429,'     2022    '!$AN:$AN,0)),0)</f>
        <v>0</v>
      </c>
      <c r="G1429" s="180" t="str">
        <f>IFERROR(IF($O$3&gt;68,INDEX('     2022    '!I:I,MATCH($A1429,'     2022    '!$AN:$AN,0))*(1-'     2022    '!$BA$1),INDEX('     2022    '!I:I,MATCH($A1429,'     2022    '!$AN:$AN,0))),"")</f>
        <v/>
      </c>
      <c r="H1429" s="96">
        <f>IFERROR(INDEX('     2022    '!AZ:AZ,MATCH($A1429,'     2022    '!$AN:$AN,0)),0)</f>
        <v>0</v>
      </c>
      <c r="I1429" s="180" t="str">
        <f>IFERROR(IF($O$3&gt;68,INDEX('     2022    '!M:M,MATCH($A1429,'     2022    '!$AN:$AN,0))*(1-'     2022    '!$BA$1),INDEX('     2022    '!M:M,MATCH($A1429,'     2022    '!$AN:$AN,0))),"")</f>
        <v/>
      </c>
      <c r="J1429" s="181">
        <f t="shared" si="89"/>
        <v>0</v>
      </c>
      <c r="K1429" s="182" t="str">
        <f t="shared" si="90"/>
        <v/>
      </c>
      <c r="L1429" s="53"/>
      <c r="M1429" s="52" t="str">
        <f>IFERROR(INDEX('     2022    '!R:R,MATCH('Order Summary'!$A1429,'     2022    '!$AN:$AN,0)),"")</f>
        <v/>
      </c>
      <c r="N1429" s="52" t="str">
        <f>IFERROR(INDEX('     2022    '!V:V,MATCH('Order Summary'!$A1429,'     2022    '!$AN:$AN,0)),"")</f>
        <v/>
      </c>
      <c r="O1429" s="52" t="str">
        <f>IFERROR(INDEX('     2022    '!S:S,MATCH('Order Summary'!$A1429,'     2022    '!$AN:$AN,0)),"")</f>
        <v/>
      </c>
      <c r="P1429" s="96" t="str">
        <f t="shared" si="88"/>
        <v/>
      </c>
      <c r="R1429" s="9"/>
      <c r="S1429" s="9"/>
      <c r="T1429" s="9"/>
      <c r="U1429" s="9"/>
      <c r="V1429" s="9"/>
      <c r="W1429" s="9"/>
      <c r="X1429" s="9"/>
      <c r="Y1429" s="9"/>
      <c r="Z1429" s="9"/>
      <c r="AA1429" s="9"/>
      <c r="AB1429" s="9"/>
      <c r="AC1429" s="9"/>
      <c r="AD1429" s="9"/>
      <c r="AE1429" s="9"/>
      <c r="AF1429" s="9"/>
      <c r="AG1429" s="9"/>
      <c r="AH1429" s="9"/>
      <c r="AI1429" s="9"/>
      <c r="AJ1429" s="9"/>
      <c r="AK1429" s="9"/>
      <c r="AL1429" s="9"/>
      <c r="AM1429" s="9"/>
      <c r="AN1429" s="9"/>
      <c r="AO1429" s="9"/>
      <c r="AP1429" s="9"/>
      <c r="AQ1429" s="9"/>
      <c r="AR1429" s="9"/>
      <c r="AS1429" s="9"/>
      <c r="AT1429" s="9"/>
      <c r="AU1429" s="9"/>
      <c r="AV1429" s="9"/>
      <c r="AW1429" s="9"/>
      <c r="AX1429" s="9"/>
      <c r="AY1429" s="9"/>
      <c r="AZ1429" s="9"/>
      <c r="BA1429" s="9"/>
      <c r="BB1429" s="9"/>
      <c r="BC1429" s="9"/>
      <c r="BD1429" s="9"/>
      <c r="BE1429" s="9"/>
      <c r="BF1429" s="9"/>
      <c r="BG1429" s="9"/>
      <c r="BH1429" s="9"/>
      <c r="BI1429" s="9"/>
      <c r="BJ1429" s="9"/>
      <c r="BK1429" s="9"/>
      <c r="BL1429" s="9"/>
      <c r="BM1429" s="9"/>
      <c r="BN1429" s="9"/>
      <c r="BO1429" s="9"/>
      <c r="BP1429" s="9"/>
      <c r="BQ1429" s="9"/>
      <c r="BR1429" s="9"/>
      <c r="BS1429" s="9"/>
      <c r="BT1429" s="9"/>
      <c r="BU1429" s="9"/>
      <c r="BV1429" s="9"/>
      <c r="BW1429" s="9"/>
      <c r="BX1429" s="9"/>
      <c r="BY1429" s="9"/>
      <c r="BZ1429" s="9"/>
    </row>
    <row r="1430" spans="1:78">
      <c r="A1430" s="50">
        <f t="shared" si="91"/>
        <v>1419</v>
      </c>
      <c r="C1430" s="11" t="str">
        <f>IFERROR(INDEX('     2022    '!D:D,MATCH('Order Summary'!$A1430,'     2022    '!$AN:$AN,0)),"")</f>
        <v/>
      </c>
      <c r="D1430" s="11" t="str">
        <f>IFERROR(INDEX('     2022    '!C:C,MATCH('Order Summary'!$A1430,'     2022    '!$AN:$AN,0)),"")</f>
        <v/>
      </c>
      <c r="E1430" s="11" t="str">
        <f>IFERROR(INDEX('     2022    '!E:E,MATCH('Order Summary'!$A1430,'     2022    '!$AN:$AN,0)),"")</f>
        <v/>
      </c>
      <c r="F1430" s="96">
        <f>IFERROR(INDEX('     2022    '!AY:AY,MATCH($A1430,'     2022    '!$AN:$AN,0)),0)</f>
        <v>0</v>
      </c>
      <c r="G1430" s="180" t="str">
        <f>IFERROR(IF($O$3&gt;68,INDEX('     2022    '!I:I,MATCH($A1430,'     2022    '!$AN:$AN,0))*(1-'     2022    '!$BA$1),INDEX('     2022    '!I:I,MATCH($A1430,'     2022    '!$AN:$AN,0))),"")</f>
        <v/>
      </c>
      <c r="H1430" s="96">
        <f>IFERROR(INDEX('     2022    '!AZ:AZ,MATCH($A1430,'     2022    '!$AN:$AN,0)),0)</f>
        <v>0</v>
      </c>
      <c r="I1430" s="180" t="str">
        <f>IFERROR(IF($O$3&gt;68,INDEX('     2022    '!M:M,MATCH($A1430,'     2022    '!$AN:$AN,0))*(1-'     2022    '!$BA$1),INDEX('     2022    '!M:M,MATCH($A1430,'     2022    '!$AN:$AN,0))),"")</f>
        <v/>
      </c>
      <c r="J1430" s="181">
        <f t="shared" si="89"/>
        <v>0</v>
      </c>
      <c r="K1430" s="182" t="str">
        <f t="shared" si="90"/>
        <v/>
      </c>
      <c r="L1430" s="53"/>
      <c r="M1430" s="52" t="str">
        <f>IFERROR(INDEX('     2022    '!R:R,MATCH('Order Summary'!$A1430,'     2022    '!$AN:$AN,0)),"")</f>
        <v/>
      </c>
      <c r="N1430" s="52" t="str">
        <f>IFERROR(INDEX('     2022    '!V:V,MATCH('Order Summary'!$A1430,'     2022    '!$AN:$AN,0)),"")</f>
        <v/>
      </c>
      <c r="O1430" s="52" t="str">
        <f>IFERROR(INDEX('     2022    '!S:S,MATCH('Order Summary'!$A1430,'     2022    '!$AN:$AN,0)),"")</f>
        <v/>
      </c>
      <c r="P1430" s="96" t="str">
        <f t="shared" si="88"/>
        <v/>
      </c>
      <c r="R1430" s="9"/>
      <c r="S1430" s="9"/>
      <c r="T1430" s="9"/>
      <c r="U1430" s="9"/>
      <c r="V1430" s="9"/>
      <c r="W1430" s="9"/>
      <c r="X1430" s="9"/>
      <c r="Y1430" s="9"/>
      <c r="Z1430" s="9"/>
      <c r="AA1430" s="9"/>
      <c r="AB1430" s="9"/>
      <c r="AC1430" s="9"/>
      <c r="AD1430" s="9"/>
      <c r="AE1430" s="9"/>
      <c r="AF1430" s="9"/>
      <c r="AG1430" s="9"/>
      <c r="AH1430" s="9"/>
      <c r="AI1430" s="9"/>
      <c r="AJ1430" s="9"/>
      <c r="AK1430" s="9"/>
      <c r="AL1430" s="9"/>
      <c r="AM1430" s="9"/>
      <c r="AN1430" s="9"/>
      <c r="AO1430" s="9"/>
      <c r="AP1430" s="9"/>
      <c r="AQ1430" s="9"/>
      <c r="AR1430" s="9"/>
      <c r="AS1430" s="9"/>
      <c r="AT1430" s="9"/>
      <c r="AU1430" s="9"/>
      <c r="AV1430" s="9"/>
      <c r="AW1430" s="9"/>
      <c r="AX1430" s="9"/>
      <c r="AY1430" s="9"/>
      <c r="AZ1430" s="9"/>
      <c r="BA1430" s="9"/>
      <c r="BB1430" s="9"/>
      <c r="BC1430" s="9"/>
      <c r="BD1430" s="9"/>
      <c r="BE1430" s="9"/>
      <c r="BF1430" s="9"/>
      <c r="BG1430" s="9"/>
      <c r="BH1430" s="9"/>
      <c r="BI1430" s="9"/>
      <c r="BJ1430" s="9"/>
      <c r="BK1430" s="9"/>
      <c r="BL1430" s="9"/>
      <c r="BM1430" s="9"/>
      <c r="BN1430" s="9"/>
      <c r="BO1430" s="9"/>
      <c r="BP1430" s="9"/>
      <c r="BQ1430" s="9"/>
      <c r="BR1430" s="9"/>
      <c r="BS1430" s="9"/>
      <c r="BT1430" s="9"/>
      <c r="BU1430" s="9"/>
      <c r="BV1430" s="9"/>
      <c r="BW1430" s="9"/>
      <c r="BX1430" s="9"/>
      <c r="BY1430" s="9"/>
      <c r="BZ1430" s="9"/>
    </row>
    <row r="1431" spans="1:78">
      <c r="A1431" s="50">
        <f t="shared" si="91"/>
        <v>1420</v>
      </c>
      <c r="C1431" s="11" t="str">
        <f>IFERROR(INDEX('     2022    '!D:D,MATCH('Order Summary'!$A1431,'     2022    '!$AN:$AN,0)),"")</f>
        <v/>
      </c>
      <c r="D1431" s="11" t="str">
        <f>IFERROR(INDEX('     2022    '!C:C,MATCH('Order Summary'!$A1431,'     2022    '!$AN:$AN,0)),"")</f>
        <v/>
      </c>
      <c r="E1431" s="11" t="str">
        <f>IFERROR(INDEX('     2022    '!E:E,MATCH('Order Summary'!$A1431,'     2022    '!$AN:$AN,0)),"")</f>
        <v/>
      </c>
      <c r="F1431" s="96">
        <f>IFERROR(INDEX('     2022    '!AY:AY,MATCH($A1431,'     2022    '!$AN:$AN,0)),0)</f>
        <v>0</v>
      </c>
      <c r="G1431" s="180" t="str">
        <f>IFERROR(IF($O$3&gt;68,INDEX('     2022    '!I:I,MATCH($A1431,'     2022    '!$AN:$AN,0))*(1-'     2022    '!$BA$1),INDEX('     2022    '!I:I,MATCH($A1431,'     2022    '!$AN:$AN,0))),"")</f>
        <v/>
      </c>
      <c r="H1431" s="96">
        <f>IFERROR(INDEX('     2022    '!AZ:AZ,MATCH($A1431,'     2022    '!$AN:$AN,0)),0)</f>
        <v>0</v>
      </c>
      <c r="I1431" s="180" t="str">
        <f>IFERROR(IF($O$3&gt;68,INDEX('     2022    '!M:M,MATCH($A1431,'     2022    '!$AN:$AN,0))*(1-'     2022    '!$BA$1),INDEX('     2022    '!M:M,MATCH($A1431,'     2022    '!$AN:$AN,0))),"")</f>
        <v/>
      </c>
      <c r="J1431" s="181">
        <f t="shared" si="89"/>
        <v>0</v>
      </c>
      <c r="K1431" s="182" t="str">
        <f t="shared" si="90"/>
        <v/>
      </c>
      <c r="L1431" s="53"/>
      <c r="M1431" s="52" t="str">
        <f>IFERROR(INDEX('     2022    '!R:R,MATCH('Order Summary'!$A1431,'     2022    '!$AN:$AN,0)),"")</f>
        <v/>
      </c>
      <c r="N1431" s="52" t="str">
        <f>IFERROR(INDEX('     2022    '!V:V,MATCH('Order Summary'!$A1431,'     2022    '!$AN:$AN,0)),"")</f>
        <v/>
      </c>
      <c r="O1431" s="52" t="str">
        <f>IFERROR(INDEX('     2022    '!S:S,MATCH('Order Summary'!$A1431,'     2022    '!$AN:$AN,0)),"")</f>
        <v/>
      </c>
      <c r="P1431" s="96" t="str">
        <f t="shared" si="88"/>
        <v/>
      </c>
      <c r="R1431" s="9"/>
      <c r="S1431" s="9"/>
      <c r="T1431" s="9"/>
      <c r="U1431" s="9"/>
      <c r="V1431" s="9"/>
      <c r="W1431" s="9"/>
      <c r="X1431" s="9"/>
      <c r="Y1431" s="9"/>
      <c r="Z1431" s="9"/>
      <c r="AA1431" s="9"/>
      <c r="AB1431" s="9"/>
      <c r="AC1431" s="9"/>
      <c r="AD1431" s="9"/>
      <c r="AE1431" s="9"/>
      <c r="AF1431" s="9"/>
      <c r="AG1431" s="9"/>
      <c r="AH1431" s="9"/>
      <c r="AI1431" s="9"/>
      <c r="AJ1431" s="9"/>
      <c r="AK1431" s="9"/>
      <c r="AL1431" s="9"/>
      <c r="AM1431" s="9"/>
      <c r="AN1431" s="9"/>
      <c r="AO1431" s="9"/>
      <c r="AP1431" s="9"/>
      <c r="AQ1431" s="9"/>
      <c r="AR1431" s="9"/>
      <c r="AS1431" s="9"/>
      <c r="AT1431" s="9"/>
      <c r="AU1431" s="9"/>
      <c r="AV1431" s="9"/>
      <c r="AW1431" s="9"/>
      <c r="AX1431" s="9"/>
      <c r="AY1431" s="9"/>
      <c r="AZ1431" s="9"/>
      <c r="BA1431" s="9"/>
      <c r="BB1431" s="9"/>
      <c r="BC1431" s="9"/>
      <c r="BD1431" s="9"/>
      <c r="BE1431" s="9"/>
      <c r="BF1431" s="9"/>
      <c r="BG1431" s="9"/>
      <c r="BH1431" s="9"/>
      <c r="BI1431" s="9"/>
      <c r="BJ1431" s="9"/>
      <c r="BK1431" s="9"/>
      <c r="BL1431" s="9"/>
      <c r="BM1431" s="9"/>
      <c r="BN1431" s="9"/>
      <c r="BO1431" s="9"/>
      <c r="BP1431" s="9"/>
      <c r="BQ1431" s="9"/>
      <c r="BR1431" s="9"/>
      <c r="BS1431" s="9"/>
      <c r="BT1431" s="9"/>
      <c r="BU1431" s="9"/>
      <c r="BV1431" s="9"/>
      <c r="BW1431" s="9"/>
      <c r="BX1431" s="9"/>
      <c r="BY1431" s="9"/>
      <c r="BZ1431" s="9"/>
    </row>
    <row r="1432" spans="1:78">
      <c r="A1432" s="50">
        <f t="shared" si="91"/>
        <v>1421</v>
      </c>
      <c r="C1432" s="11" t="str">
        <f>IFERROR(INDEX('     2022    '!D:D,MATCH('Order Summary'!$A1432,'     2022    '!$AN:$AN,0)),"")</f>
        <v/>
      </c>
      <c r="D1432" s="11" t="str">
        <f>IFERROR(INDEX('     2022    '!C:C,MATCH('Order Summary'!$A1432,'     2022    '!$AN:$AN,0)),"")</f>
        <v/>
      </c>
      <c r="E1432" s="11" t="str">
        <f>IFERROR(INDEX('     2022    '!E:E,MATCH('Order Summary'!$A1432,'     2022    '!$AN:$AN,0)),"")</f>
        <v/>
      </c>
      <c r="F1432" s="96">
        <f>IFERROR(INDEX('     2022    '!AY:AY,MATCH($A1432,'     2022    '!$AN:$AN,0)),0)</f>
        <v>0</v>
      </c>
      <c r="G1432" s="180" t="str">
        <f>IFERROR(IF($O$3&gt;68,INDEX('     2022    '!I:I,MATCH($A1432,'     2022    '!$AN:$AN,0))*(1-'     2022    '!$BA$1),INDEX('     2022    '!I:I,MATCH($A1432,'     2022    '!$AN:$AN,0))),"")</f>
        <v/>
      </c>
      <c r="H1432" s="96">
        <f>IFERROR(INDEX('     2022    '!AZ:AZ,MATCH($A1432,'     2022    '!$AN:$AN,0)),0)</f>
        <v>0</v>
      </c>
      <c r="I1432" s="180" t="str">
        <f>IFERROR(IF($O$3&gt;68,INDEX('     2022    '!M:M,MATCH($A1432,'     2022    '!$AN:$AN,0))*(1-'     2022    '!$BA$1),INDEX('     2022    '!M:M,MATCH($A1432,'     2022    '!$AN:$AN,0))),"")</f>
        <v/>
      </c>
      <c r="J1432" s="181">
        <f t="shared" si="89"/>
        <v>0</v>
      </c>
      <c r="K1432" s="182" t="str">
        <f t="shared" si="90"/>
        <v/>
      </c>
      <c r="L1432" s="53"/>
      <c r="M1432" s="52" t="str">
        <f>IFERROR(INDEX('     2022    '!R:R,MATCH('Order Summary'!$A1432,'     2022    '!$AN:$AN,0)),"")</f>
        <v/>
      </c>
      <c r="N1432" s="52" t="str">
        <f>IFERROR(INDEX('     2022    '!V:V,MATCH('Order Summary'!$A1432,'     2022    '!$AN:$AN,0)),"")</f>
        <v/>
      </c>
      <c r="O1432" s="52" t="str">
        <f>IFERROR(INDEX('     2022    '!S:S,MATCH('Order Summary'!$A1432,'     2022    '!$AN:$AN,0)),"")</f>
        <v/>
      </c>
      <c r="P1432" s="96" t="str">
        <f t="shared" si="88"/>
        <v/>
      </c>
      <c r="R1432" s="9"/>
      <c r="S1432" s="9"/>
      <c r="T1432" s="9"/>
      <c r="U1432" s="9"/>
      <c r="V1432" s="9"/>
      <c r="W1432" s="9"/>
      <c r="X1432" s="9"/>
      <c r="Y1432" s="9"/>
      <c r="Z1432" s="9"/>
      <c r="AA1432" s="9"/>
      <c r="AB1432" s="9"/>
      <c r="AC1432" s="9"/>
      <c r="AD1432" s="9"/>
      <c r="AE1432" s="9"/>
      <c r="AF1432" s="9"/>
      <c r="AG1432" s="9"/>
      <c r="AH1432" s="9"/>
      <c r="AI1432" s="9"/>
      <c r="AJ1432" s="9"/>
      <c r="AK1432" s="9"/>
      <c r="AL1432" s="9"/>
      <c r="AM1432" s="9"/>
      <c r="AN1432" s="9"/>
      <c r="AO1432" s="9"/>
      <c r="AP1432" s="9"/>
      <c r="AQ1432" s="9"/>
      <c r="AR1432" s="9"/>
      <c r="AS1432" s="9"/>
      <c r="AT1432" s="9"/>
      <c r="AU1432" s="9"/>
      <c r="AV1432" s="9"/>
      <c r="AW1432" s="9"/>
      <c r="AX1432" s="9"/>
      <c r="AY1432" s="9"/>
      <c r="AZ1432" s="9"/>
      <c r="BA1432" s="9"/>
      <c r="BB1432" s="9"/>
      <c r="BC1432" s="9"/>
      <c r="BD1432" s="9"/>
      <c r="BE1432" s="9"/>
      <c r="BF1432" s="9"/>
      <c r="BG1432" s="9"/>
      <c r="BH1432" s="9"/>
      <c r="BI1432" s="9"/>
      <c r="BJ1432" s="9"/>
      <c r="BK1432" s="9"/>
      <c r="BL1432" s="9"/>
      <c r="BM1432" s="9"/>
      <c r="BN1432" s="9"/>
      <c r="BO1432" s="9"/>
      <c r="BP1432" s="9"/>
      <c r="BQ1432" s="9"/>
      <c r="BR1432" s="9"/>
      <c r="BS1432" s="9"/>
      <c r="BT1432" s="9"/>
      <c r="BU1432" s="9"/>
      <c r="BV1432" s="9"/>
      <c r="BW1432" s="9"/>
      <c r="BX1432" s="9"/>
      <c r="BY1432" s="9"/>
      <c r="BZ1432" s="9"/>
    </row>
    <row r="1433" spans="1:78">
      <c r="A1433" s="50">
        <f t="shared" si="91"/>
        <v>1422</v>
      </c>
      <c r="C1433" s="11" t="str">
        <f>IFERROR(INDEX('     2022    '!D:D,MATCH('Order Summary'!$A1433,'     2022    '!$AN:$AN,0)),"")</f>
        <v/>
      </c>
      <c r="D1433" s="11" t="str">
        <f>IFERROR(INDEX('     2022    '!C:C,MATCH('Order Summary'!$A1433,'     2022    '!$AN:$AN,0)),"")</f>
        <v/>
      </c>
      <c r="E1433" s="11" t="str">
        <f>IFERROR(INDEX('     2022    '!E:E,MATCH('Order Summary'!$A1433,'     2022    '!$AN:$AN,0)),"")</f>
        <v/>
      </c>
      <c r="F1433" s="96">
        <f>IFERROR(INDEX('     2022    '!AY:AY,MATCH($A1433,'     2022    '!$AN:$AN,0)),0)</f>
        <v>0</v>
      </c>
      <c r="G1433" s="180" t="str">
        <f>IFERROR(IF($O$3&gt;68,INDEX('     2022    '!I:I,MATCH($A1433,'     2022    '!$AN:$AN,0))*(1-'     2022    '!$BA$1),INDEX('     2022    '!I:I,MATCH($A1433,'     2022    '!$AN:$AN,0))),"")</f>
        <v/>
      </c>
      <c r="H1433" s="96">
        <f>IFERROR(INDEX('     2022    '!AZ:AZ,MATCH($A1433,'     2022    '!$AN:$AN,0)),0)</f>
        <v>0</v>
      </c>
      <c r="I1433" s="180" t="str">
        <f>IFERROR(IF($O$3&gt;68,INDEX('     2022    '!M:M,MATCH($A1433,'     2022    '!$AN:$AN,0))*(1-'     2022    '!$BA$1),INDEX('     2022    '!M:M,MATCH($A1433,'     2022    '!$AN:$AN,0))),"")</f>
        <v/>
      </c>
      <c r="J1433" s="181">
        <f t="shared" si="89"/>
        <v>0</v>
      </c>
      <c r="K1433" s="182" t="str">
        <f t="shared" si="90"/>
        <v/>
      </c>
      <c r="L1433" s="53"/>
      <c r="M1433" s="52" t="str">
        <f>IFERROR(INDEX('     2022    '!R:R,MATCH('Order Summary'!$A1433,'     2022    '!$AN:$AN,0)),"")</f>
        <v/>
      </c>
      <c r="N1433" s="52" t="str">
        <f>IFERROR(INDEX('     2022    '!V:V,MATCH('Order Summary'!$A1433,'     2022    '!$AN:$AN,0)),"")</f>
        <v/>
      </c>
      <c r="O1433" s="52" t="str">
        <f>IFERROR(INDEX('     2022    '!S:S,MATCH('Order Summary'!$A1433,'     2022    '!$AN:$AN,0)),"")</f>
        <v/>
      </c>
      <c r="P1433" s="96" t="str">
        <f t="shared" si="88"/>
        <v/>
      </c>
      <c r="R1433" s="9"/>
      <c r="S1433" s="9"/>
      <c r="T1433" s="9"/>
      <c r="U1433" s="9"/>
      <c r="V1433" s="9"/>
      <c r="W1433" s="9"/>
      <c r="X1433" s="9"/>
      <c r="Y1433" s="9"/>
      <c r="Z1433" s="9"/>
      <c r="AA1433" s="9"/>
      <c r="AB1433" s="9"/>
      <c r="AC1433" s="9"/>
      <c r="AD1433" s="9"/>
      <c r="AE1433" s="9"/>
      <c r="AF1433" s="9"/>
      <c r="AG1433" s="9"/>
      <c r="AH1433" s="9"/>
      <c r="AI1433" s="9"/>
      <c r="AJ1433" s="9"/>
      <c r="AK1433" s="9"/>
      <c r="AL1433" s="9"/>
      <c r="AM1433" s="9"/>
      <c r="AN1433" s="9"/>
      <c r="AO1433" s="9"/>
      <c r="AP1433" s="9"/>
      <c r="AQ1433" s="9"/>
      <c r="AR1433" s="9"/>
      <c r="AS1433" s="9"/>
      <c r="AT1433" s="9"/>
      <c r="AU1433" s="9"/>
      <c r="AV1433" s="9"/>
      <c r="AW1433" s="9"/>
      <c r="AX1433" s="9"/>
      <c r="AY1433" s="9"/>
      <c r="AZ1433" s="9"/>
      <c r="BA1433" s="9"/>
      <c r="BB1433" s="9"/>
      <c r="BC1433" s="9"/>
      <c r="BD1433" s="9"/>
      <c r="BE1433" s="9"/>
      <c r="BF1433" s="9"/>
      <c r="BG1433" s="9"/>
      <c r="BH1433" s="9"/>
      <c r="BI1433" s="9"/>
      <c r="BJ1433" s="9"/>
      <c r="BK1433" s="9"/>
      <c r="BL1433" s="9"/>
      <c r="BM1433" s="9"/>
      <c r="BN1433" s="9"/>
      <c r="BO1433" s="9"/>
      <c r="BP1433" s="9"/>
      <c r="BQ1433" s="9"/>
      <c r="BR1433" s="9"/>
      <c r="BS1433" s="9"/>
      <c r="BT1433" s="9"/>
      <c r="BU1433" s="9"/>
      <c r="BV1433" s="9"/>
      <c r="BW1433" s="9"/>
      <c r="BX1433" s="9"/>
      <c r="BY1433" s="9"/>
      <c r="BZ1433" s="9"/>
    </row>
    <row r="1434" spans="1:78">
      <c r="A1434" s="50">
        <f t="shared" si="91"/>
        <v>1423</v>
      </c>
      <c r="C1434" s="11" t="str">
        <f>IFERROR(INDEX('     2022    '!D:D,MATCH('Order Summary'!$A1434,'     2022    '!$AN:$AN,0)),"")</f>
        <v/>
      </c>
      <c r="D1434" s="11" t="str">
        <f>IFERROR(INDEX('     2022    '!C:C,MATCH('Order Summary'!$A1434,'     2022    '!$AN:$AN,0)),"")</f>
        <v/>
      </c>
      <c r="E1434" s="11" t="str">
        <f>IFERROR(INDEX('     2022    '!E:E,MATCH('Order Summary'!$A1434,'     2022    '!$AN:$AN,0)),"")</f>
        <v/>
      </c>
      <c r="F1434" s="96">
        <f>IFERROR(INDEX('     2022    '!AY:AY,MATCH($A1434,'     2022    '!$AN:$AN,0)),0)</f>
        <v>0</v>
      </c>
      <c r="G1434" s="180" t="str">
        <f>IFERROR(IF($O$3&gt;68,INDEX('     2022    '!I:I,MATCH($A1434,'     2022    '!$AN:$AN,0))*(1-'     2022    '!$BA$1),INDEX('     2022    '!I:I,MATCH($A1434,'     2022    '!$AN:$AN,0))),"")</f>
        <v/>
      </c>
      <c r="H1434" s="96">
        <f>IFERROR(INDEX('     2022    '!AZ:AZ,MATCH($A1434,'     2022    '!$AN:$AN,0)),0)</f>
        <v>0</v>
      </c>
      <c r="I1434" s="180" t="str">
        <f>IFERROR(IF($O$3&gt;68,INDEX('     2022    '!M:M,MATCH($A1434,'     2022    '!$AN:$AN,0))*(1-'     2022    '!$BA$1),INDEX('     2022    '!M:M,MATCH($A1434,'     2022    '!$AN:$AN,0))),"")</f>
        <v/>
      </c>
      <c r="J1434" s="181">
        <f t="shared" si="89"/>
        <v>0</v>
      </c>
      <c r="K1434" s="182" t="str">
        <f t="shared" si="90"/>
        <v/>
      </c>
      <c r="L1434" s="53"/>
      <c r="M1434" s="52" t="str">
        <f>IFERROR(INDEX('     2022    '!R:R,MATCH('Order Summary'!$A1434,'     2022    '!$AN:$AN,0)),"")</f>
        <v/>
      </c>
      <c r="N1434" s="52" t="str">
        <f>IFERROR(INDEX('     2022    '!V:V,MATCH('Order Summary'!$A1434,'     2022    '!$AN:$AN,0)),"")</f>
        <v/>
      </c>
      <c r="O1434" s="52" t="str">
        <f>IFERROR(INDEX('     2022    '!S:S,MATCH('Order Summary'!$A1434,'     2022    '!$AN:$AN,0)),"")</f>
        <v/>
      </c>
      <c r="P1434" s="96" t="str">
        <f t="shared" si="88"/>
        <v/>
      </c>
      <c r="R1434" s="9"/>
      <c r="S1434" s="9"/>
      <c r="T1434" s="9"/>
      <c r="U1434" s="9"/>
      <c r="V1434" s="9"/>
      <c r="W1434" s="9"/>
      <c r="X1434" s="9"/>
      <c r="Y1434" s="9"/>
      <c r="Z1434" s="9"/>
      <c r="AA1434" s="9"/>
      <c r="AB1434" s="9"/>
      <c r="AC1434" s="9"/>
      <c r="AD1434" s="9"/>
      <c r="AE1434" s="9"/>
      <c r="AF1434" s="9"/>
      <c r="AG1434" s="9"/>
      <c r="AH1434" s="9"/>
      <c r="AI1434" s="9"/>
      <c r="AJ1434" s="9"/>
      <c r="AK1434" s="9"/>
      <c r="AL1434" s="9"/>
      <c r="AM1434" s="9"/>
      <c r="AN1434" s="9"/>
      <c r="AO1434" s="9"/>
      <c r="AP1434" s="9"/>
      <c r="AQ1434" s="9"/>
      <c r="AR1434" s="9"/>
      <c r="AS1434" s="9"/>
      <c r="AT1434" s="9"/>
      <c r="AU1434" s="9"/>
      <c r="AV1434" s="9"/>
      <c r="AW1434" s="9"/>
      <c r="AX1434" s="9"/>
      <c r="AY1434" s="9"/>
      <c r="AZ1434" s="9"/>
      <c r="BA1434" s="9"/>
      <c r="BB1434" s="9"/>
      <c r="BC1434" s="9"/>
      <c r="BD1434" s="9"/>
      <c r="BE1434" s="9"/>
      <c r="BF1434" s="9"/>
      <c r="BG1434" s="9"/>
      <c r="BH1434" s="9"/>
      <c r="BI1434" s="9"/>
      <c r="BJ1434" s="9"/>
      <c r="BK1434" s="9"/>
      <c r="BL1434" s="9"/>
      <c r="BM1434" s="9"/>
      <c r="BN1434" s="9"/>
      <c r="BO1434" s="9"/>
      <c r="BP1434" s="9"/>
      <c r="BQ1434" s="9"/>
      <c r="BR1434" s="9"/>
      <c r="BS1434" s="9"/>
      <c r="BT1434" s="9"/>
      <c r="BU1434" s="9"/>
      <c r="BV1434" s="9"/>
      <c r="BW1434" s="9"/>
      <c r="BX1434" s="9"/>
      <c r="BY1434" s="9"/>
      <c r="BZ1434" s="9"/>
    </row>
    <row r="1435" spans="1:78">
      <c r="A1435" s="50">
        <f t="shared" si="91"/>
        <v>1424</v>
      </c>
      <c r="C1435" s="11" t="str">
        <f>IFERROR(INDEX('     2022    '!D:D,MATCH('Order Summary'!$A1435,'     2022    '!$AN:$AN,0)),"")</f>
        <v/>
      </c>
      <c r="D1435" s="11" t="str">
        <f>IFERROR(INDEX('     2022    '!C:C,MATCH('Order Summary'!$A1435,'     2022    '!$AN:$AN,0)),"")</f>
        <v/>
      </c>
      <c r="E1435" s="11" t="str">
        <f>IFERROR(INDEX('     2022    '!E:E,MATCH('Order Summary'!$A1435,'     2022    '!$AN:$AN,0)),"")</f>
        <v/>
      </c>
      <c r="F1435" s="96">
        <f>IFERROR(INDEX('     2022    '!AY:AY,MATCH($A1435,'     2022    '!$AN:$AN,0)),0)</f>
        <v>0</v>
      </c>
      <c r="G1435" s="180" t="str">
        <f>IFERROR(IF($O$3&gt;68,INDEX('     2022    '!I:I,MATCH($A1435,'     2022    '!$AN:$AN,0))*(1-'     2022    '!$BA$1),INDEX('     2022    '!I:I,MATCH($A1435,'     2022    '!$AN:$AN,0))),"")</f>
        <v/>
      </c>
      <c r="H1435" s="96">
        <f>IFERROR(INDEX('     2022    '!AZ:AZ,MATCH($A1435,'     2022    '!$AN:$AN,0)),0)</f>
        <v>0</v>
      </c>
      <c r="I1435" s="180" t="str">
        <f>IFERROR(IF($O$3&gt;68,INDEX('     2022    '!M:M,MATCH($A1435,'     2022    '!$AN:$AN,0))*(1-'     2022    '!$BA$1),INDEX('     2022    '!M:M,MATCH($A1435,'     2022    '!$AN:$AN,0))),"")</f>
        <v/>
      </c>
      <c r="J1435" s="181">
        <f t="shared" si="89"/>
        <v>0</v>
      </c>
      <c r="K1435" s="182" t="str">
        <f t="shared" si="90"/>
        <v/>
      </c>
      <c r="L1435" s="53"/>
      <c r="M1435" s="52" t="str">
        <f>IFERROR(INDEX('     2022    '!R:R,MATCH('Order Summary'!$A1435,'     2022    '!$AN:$AN,0)),"")</f>
        <v/>
      </c>
      <c r="N1435" s="52" t="str">
        <f>IFERROR(INDEX('     2022    '!V:V,MATCH('Order Summary'!$A1435,'     2022    '!$AN:$AN,0)),"")</f>
        <v/>
      </c>
      <c r="O1435" s="52" t="str">
        <f>IFERROR(INDEX('     2022    '!S:S,MATCH('Order Summary'!$A1435,'     2022    '!$AN:$AN,0)),"")</f>
        <v/>
      </c>
      <c r="P1435" s="96" t="str">
        <f t="shared" si="88"/>
        <v/>
      </c>
      <c r="R1435" s="9"/>
      <c r="S1435" s="9"/>
      <c r="T1435" s="9"/>
      <c r="U1435" s="9"/>
      <c r="V1435" s="9"/>
      <c r="W1435" s="9"/>
      <c r="X1435" s="9"/>
      <c r="Y1435" s="9"/>
      <c r="Z1435" s="9"/>
      <c r="AA1435" s="9"/>
      <c r="AB1435" s="9"/>
      <c r="AC1435" s="9"/>
      <c r="AD1435" s="9"/>
      <c r="AE1435" s="9"/>
      <c r="AF1435" s="9"/>
      <c r="AG1435" s="9"/>
      <c r="AH1435" s="9"/>
      <c r="AI1435" s="9"/>
      <c r="AJ1435" s="9"/>
      <c r="AK1435" s="9"/>
      <c r="AL1435" s="9"/>
      <c r="AM1435" s="9"/>
      <c r="AN1435" s="9"/>
      <c r="AO1435" s="9"/>
      <c r="AP1435" s="9"/>
      <c r="AQ1435" s="9"/>
      <c r="AR1435" s="9"/>
      <c r="AS1435" s="9"/>
      <c r="AT1435" s="9"/>
      <c r="AU1435" s="9"/>
      <c r="AV1435" s="9"/>
      <c r="AW1435" s="9"/>
      <c r="AX1435" s="9"/>
      <c r="AY1435" s="9"/>
      <c r="AZ1435" s="9"/>
      <c r="BA1435" s="9"/>
      <c r="BB1435" s="9"/>
      <c r="BC1435" s="9"/>
      <c r="BD1435" s="9"/>
      <c r="BE1435" s="9"/>
      <c r="BF1435" s="9"/>
      <c r="BG1435" s="9"/>
      <c r="BH1435" s="9"/>
      <c r="BI1435" s="9"/>
      <c r="BJ1435" s="9"/>
      <c r="BK1435" s="9"/>
      <c r="BL1435" s="9"/>
      <c r="BM1435" s="9"/>
      <c r="BN1435" s="9"/>
      <c r="BO1435" s="9"/>
      <c r="BP1435" s="9"/>
      <c r="BQ1435" s="9"/>
      <c r="BR1435" s="9"/>
      <c r="BS1435" s="9"/>
      <c r="BT1435" s="9"/>
      <c r="BU1435" s="9"/>
      <c r="BV1435" s="9"/>
      <c r="BW1435" s="9"/>
      <c r="BX1435" s="9"/>
      <c r="BY1435" s="9"/>
      <c r="BZ1435" s="9"/>
    </row>
    <row r="1436" spans="1:78">
      <c r="A1436" s="50">
        <f t="shared" si="91"/>
        <v>1425</v>
      </c>
      <c r="C1436" s="11" t="str">
        <f>IFERROR(INDEX('     2022    '!D:D,MATCH('Order Summary'!$A1436,'     2022    '!$AN:$AN,0)),"")</f>
        <v/>
      </c>
      <c r="D1436" s="11" t="str">
        <f>IFERROR(INDEX('     2022    '!C:C,MATCH('Order Summary'!$A1436,'     2022    '!$AN:$AN,0)),"")</f>
        <v/>
      </c>
      <c r="E1436" s="11" t="str">
        <f>IFERROR(INDEX('     2022    '!E:E,MATCH('Order Summary'!$A1436,'     2022    '!$AN:$AN,0)),"")</f>
        <v/>
      </c>
      <c r="F1436" s="96">
        <f>IFERROR(INDEX('     2022    '!AY:AY,MATCH($A1436,'     2022    '!$AN:$AN,0)),0)</f>
        <v>0</v>
      </c>
      <c r="G1436" s="180" t="str">
        <f>IFERROR(IF($O$3&gt;68,INDEX('     2022    '!I:I,MATCH($A1436,'     2022    '!$AN:$AN,0))*(1-'     2022    '!$BA$1),INDEX('     2022    '!I:I,MATCH($A1436,'     2022    '!$AN:$AN,0))),"")</f>
        <v/>
      </c>
      <c r="H1436" s="96">
        <f>IFERROR(INDEX('     2022    '!AZ:AZ,MATCH($A1436,'     2022    '!$AN:$AN,0)),0)</f>
        <v>0</v>
      </c>
      <c r="I1436" s="180" t="str">
        <f>IFERROR(IF($O$3&gt;68,INDEX('     2022    '!M:M,MATCH($A1436,'     2022    '!$AN:$AN,0))*(1-'     2022    '!$BA$1),INDEX('     2022    '!M:M,MATCH($A1436,'     2022    '!$AN:$AN,0))),"")</f>
        <v/>
      </c>
      <c r="J1436" s="181">
        <f t="shared" si="89"/>
        <v>0</v>
      </c>
      <c r="K1436" s="182" t="str">
        <f t="shared" si="90"/>
        <v/>
      </c>
      <c r="L1436" s="53"/>
      <c r="M1436" s="52" t="str">
        <f>IFERROR(INDEX('     2022    '!R:R,MATCH('Order Summary'!$A1436,'     2022    '!$AN:$AN,0)),"")</f>
        <v/>
      </c>
      <c r="N1436" s="52" t="str">
        <f>IFERROR(INDEX('     2022    '!V:V,MATCH('Order Summary'!$A1436,'     2022    '!$AN:$AN,0)),"")</f>
        <v/>
      </c>
      <c r="O1436" s="52" t="str">
        <f>IFERROR(INDEX('     2022    '!S:S,MATCH('Order Summary'!$A1436,'     2022    '!$AN:$AN,0)),"")</f>
        <v/>
      </c>
      <c r="P1436" s="96" t="str">
        <f t="shared" si="88"/>
        <v/>
      </c>
      <c r="R1436" s="9"/>
      <c r="S1436" s="9"/>
      <c r="T1436" s="9"/>
      <c r="U1436" s="9"/>
      <c r="V1436" s="9"/>
      <c r="W1436" s="9"/>
      <c r="X1436" s="9"/>
      <c r="Y1436" s="9"/>
      <c r="Z1436" s="9"/>
      <c r="AA1436" s="9"/>
      <c r="AB1436" s="9"/>
      <c r="AC1436" s="9"/>
      <c r="AD1436" s="9"/>
      <c r="AE1436" s="9"/>
      <c r="AF1436" s="9"/>
      <c r="AG1436" s="9"/>
      <c r="AH1436" s="9"/>
      <c r="AI1436" s="9"/>
      <c r="AJ1436" s="9"/>
      <c r="AK1436" s="9"/>
      <c r="AL1436" s="9"/>
      <c r="AM1436" s="9"/>
      <c r="AN1436" s="9"/>
      <c r="AO1436" s="9"/>
      <c r="AP1436" s="9"/>
      <c r="AQ1436" s="9"/>
      <c r="AR1436" s="9"/>
      <c r="AS1436" s="9"/>
      <c r="AT1436" s="9"/>
      <c r="AU1436" s="9"/>
      <c r="AV1436" s="9"/>
      <c r="AW1436" s="9"/>
      <c r="AX1436" s="9"/>
      <c r="AY1436" s="9"/>
      <c r="AZ1436" s="9"/>
      <c r="BA1436" s="9"/>
      <c r="BB1436" s="9"/>
      <c r="BC1436" s="9"/>
      <c r="BD1436" s="9"/>
      <c r="BE1436" s="9"/>
      <c r="BF1436" s="9"/>
      <c r="BG1436" s="9"/>
      <c r="BH1436" s="9"/>
      <c r="BI1436" s="9"/>
      <c r="BJ1436" s="9"/>
      <c r="BK1436" s="9"/>
      <c r="BL1436" s="9"/>
      <c r="BM1436" s="9"/>
      <c r="BN1436" s="9"/>
      <c r="BO1436" s="9"/>
      <c r="BP1436" s="9"/>
      <c r="BQ1436" s="9"/>
      <c r="BR1436" s="9"/>
      <c r="BS1436" s="9"/>
      <c r="BT1436" s="9"/>
      <c r="BU1436" s="9"/>
      <c r="BV1436" s="9"/>
      <c r="BW1436" s="9"/>
      <c r="BX1436" s="9"/>
      <c r="BY1436" s="9"/>
      <c r="BZ1436" s="9"/>
    </row>
    <row r="1437" spans="1:78">
      <c r="A1437" s="50">
        <f t="shared" si="91"/>
        <v>1426</v>
      </c>
      <c r="C1437" s="11" t="str">
        <f>IFERROR(INDEX('     2022    '!D:D,MATCH('Order Summary'!$A1437,'     2022    '!$AN:$AN,0)),"")</f>
        <v/>
      </c>
      <c r="D1437" s="11" t="str">
        <f>IFERROR(INDEX('     2022    '!C:C,MATCH('Order Summary'!$A1437,'     2022    '!$AN:$AN,0)),"")</f>
        <v/>
      </c>
      <c r="E1437" s="11" t="str">
        <f>IFERROR(INDEX('     2022    '!E:E,MATCH('Order Summary'!$A1437,'     2022    '!$AN:$AN,0)),"")</f>
        <v/>
      </c>
      <c r="F1437" s="96">
        <f>IFERROR(INDEX('     2022    '!AY:AY,MATCH($A1437,'     2022    '!$AN:$AN,0)),0)</f>
        <v>0</v>
      </c>
      <c r="G1437" s="180" t="str">
        <f>IFERROR(IF($O$3&gt;68,INDEX('     2022    '!I:I,MATCH($A1437,'     2022    '!$AN:$AN,0))*(1-'     2022    '!$BA$1),INDEX('     2022    '!I:I,MATCH($A1437,'     2022    '!$AN:$AN,0))),"")</f>
        <v/>
      </c>
      <c r="H1437" s="96">
        <f>IFERROR(INDEX('     2022    '!AZ:AZ,MATCH($A1437,'     2022    '!$AN:$AN,0)),0)</f>
        <v>0</v>
      </c>
      <c r="I1437" s="180" t="str">
        <f>IFERROR(IF($O$3&gt;68,INDEX('     2022    '!M:M,MATCH($A1437,'     2022    '!$AN:$AN,0))*(1-'     2022    '!$BA$1),INDEX('     2022    '!M:M,MATCH($A1437,'     2022    '!$AN:$AN,0))),"")</f>
        <v/>
      </c>
      <c r="J1437" s="181">
        <f t="shared" si="89"/>
        <v>0</v>
      </c>
      <c r="K1437" s="182" t="str">
        <f t="shared" si="90"/>
        <v/>
      </c>
      <c r="L1437" s="53"/>
      <c r="M1437" s="52" t="str">
        <f>IFERROR(INDEX('     2022    '!R:R,MATCH('Order Summary'!$A1437,'     2022    '!$AN:$AN,0)),"")</f>
        <v/>
      </c>
      <c r="N1437" s="52" t="str">
        <f>IFERROR(INDEX('     2022    '!V:V,MATCH('Order Summary'!$A1437,'     2022    '!$AN:$AN,0)),"")</f>
        <v/>
      </c>
      <c r="O1437" s="52" t="str">
        <f>IFERROR(INDEX('     2022    '!S:S,MATCH('Order Summary'!$A1437,'     2022    '!$AN:$AN,0)),"")</f>
        <v/>
      </c>
      <c r="P1437" s="96" t="str">
        <f t="shared" si="88"/>
        <v/>
      </c>
      <c r="R1437" s="9"/>
      <c r="S1437" s="9"/>
      <c r="T1437" s="9"/>
      <c r="U1437" s="9"/>
      <c r="V1437" s="9"/>
      <c r="W1437" s="9"/>
      <c r="X1437" s="9"/>
      <c r="Y1437" s="9"/>
      <c r="Z1437" s="9"/>
      <c r="AA1437" s="9"/>
      <c r="AB1437" s="9"/>
      <c r="AC1437" s="9"/>
      <c r="AD1437" s="9"/>
      <c r="AE1437" s="9"/>
      <c r="AF1437" s="9"/>
      <c r="AG1437" s="9"/>
      <c r="AH1437" s="9"/>
      <c r="AI1437" s="9"/>
      <c r="AJ1437" s="9"/>
      <c r="AK1437" s="9"/>
      <c r="AL1437" s="9"/>
      <c r="AM1437" s="9"/>
      <c r="AN1437" s="9"/>
      <c r="AO1437" s="9"/>
      <c r="AP1437" s="9"/>
      <c r="AQ1437" s="9"/>
      <c r="AR1437" s="9"/>
      <c r="AS1437" s="9"/>
      <c r="AT1437" s="9"/>
      <c r="AU1437" s="9"/>
      <c r="AV1437" s="9"/>
      <c r="AW1437" s="9"/>
      <c r="AX1437" s="9"/>
      <c r="AY1437" s="9"/>
      <c r="AZ1437" s="9"/>
      <c r="BA1437" s="9"/>
      <c r="BB1437" s="9"/>
      <c r="BC1437" s="9"/>
      <c r="BD1437" s="9"/>
      <c r="BE1437" s="9"/>
      <c r="BF1437" s="9"/>
      <c r="BG1437" s="9"/>
      <c r="BH1437" s="9"/>
      <c r="BI1437" s="9"/>
      <c r="BJ1437" s="9"/>
      <c r="BK1437" s="9"/>
      <c r="BL1437" s="9"/>
      <c r="BM1437" s="9"/>
      <c r="BN1437" s="9"/>
      <c r="BO1437" s="9"/>
      <c r="BP1437" s="9"/>
      <c r="BQ1437" s="9"/>
      <c r="BR1437" s="9"/>
      <c r="BS1437" s="9"/>
      <c r="BT1437" s="9"/>
      <c r="BU1437" s="9"/>
      <c r="BV1437" s="9"/>
      <c r="BW1437" s="9"/>
      <c r="BX1437" s="9"/>
      <c r="BY1437" s="9"/>
      <c r="BZ1437" s="9"/>
    </row>
    <row r="1438" spans="1:78">
      <c r="A1438" s="50">
        <f t="shared" si="91"/>
        <v>1427</v>
      </c>
      <c r="C1438" s="11" t="str">
        <f>IFERROR(INDEX('     2022    '!D:D,MATCH('Order Summary'!$A1438,'     2022    '!$AN:$AN,0)),"")</f>
        <v/>
      </c>
      <c r="D1438" s="11" t="str">
        <f>IFERROR(INDEX('     2022    '!C:C,MATCH('Order Summary'!$A1438,'     2022    '!$AN:$AN,0)),"")</f>
        <v/>
      </c>
      <c r="E1438" s="11" t="str">
        <f>IFERROR(INDEX('     2022    '!E:E,MATCH('Order Summary'!$A1438,'     2022    '!$AN:$AN,0)),"")</f>
        <v/>
      </c>
      <c r="F1438" s="96">
        <f>IFERROR(INDEX('     2022    '!AY:AY,MATCH($A1438,'     2022    '!$AN:$AN,0)),0)</f>
        <v>0</v>
      </c>
      <c r="G1438" s="180" t="str">
        <f>IFERROR(IF($O$3&gt;68,INDEX('     2022    '!I:I,MATCH($A1438,'     2022    '!$AN:$AN,0))*(1-'     2022    '!$BA$1),INDEX('     2022    '!I:I,MATCH($A1438,'     2022    '!$AN:$AN,0))),"")</f>
        <v/>
      </c>
      <c r="H1438" s="96">
        <f>IFERROR(INDEX('     2022    '!AZ:AZ,MATCH($A1438,'     2022    '!$AN:$AN,0)),0)</f>
        <v>0</v>
      </c>
      <c r="I1438" s="180" t="str">
        <f>IFERROR(IF($O$3&gt;68,INDEX('     2022    '!M:M,MATCH($A1438,'     2022    '!$AN:$AN,0))*(1-'     2022    '!$BA$1),INDEX('     2022    '!M:M,MATCH($A1438,'     2022    '!$AN:$AN,0))),"")</f>
        <v/>
      </c>
      <c r="J1438" s="181">
        <f t="shared" si="89"/>
        <v>0</v>
      </c>
      <c r="K1438" s="182" t="str">
        <f t="shared" si="90"/>
        <v/>
      </c>
      <c r="L1438" s="53"/>
      <c r="M1438" s="52" t="str">
        <f>IFERROR(INDEX('     2022    '!R:R,MATCH('Order Summary'!$A1438,'     2022    '!$AN:$AN,0)),"")</f>
        <v/>
      </c>
      <c r="N1438" s="52" t="str">
        <f>IFERROR(INDEX('     2022    '!V:V,MATCH('Order Summary'!$A1438,'     2022    '!$AN:$AN,0)),"")</f>
        <v/>
      </c>
      <c r="O1438" s="52" t="str">
        <f>IFERROR(INDEX('     2022    '!S:S,MATCH('Order Summary'!$A1438,'     2022    '!$AN:$AN,0)),"")</f>
        <v/>
      </c>
      <c r="P1438" s="96" t="str">
        <f t="shared" si="88"/>
        <v/>
      </c>
      <c r="R1438" s="9"/>
      <c r="S1438" s="9"/>
      <c r="T1438" s="9"/>
      <c r="U1438" s="9"/>
      <c r="V1438" s="9"/>
      <c r="W1438" s="9"/>
      <c r="X1438" s="9"/>
      <c r="Y1438" s="9"/>
      <c r="Z1438" s="9"/>
      <c r="AA1438" s="9"/>
      <c r="AB1438" s="9"/>
      <c r="AC1438" s="9"/>
      <c r="AD1438" s="9"/>
      <c r="AE1438" s="9"/>
      <c r="AF1438" s="9"/>
      <c r="AG1438" s="9"/>
      <c r="AH1438" s="9"/>
      <c r="AI1438" s="9"/>
      <c r="AJ1438" s="9"/>
      <c r="AK1438" s="9"/>
      <c r="AL1438" s="9"/>
      <c r="AM1438" s="9"/>
      <c r="AN1438" s="9"/>
      <c r="AO1438" s="9"/>
      <c r="AP1438" s="9"/>
      <c r="AQ1438" s="9"/>
      <c r="AR1438" s="9"/>
      <c r="AS1438" s="9"/>
      <c r="AT1438" s="9"/>
      <c r="AU1438" s="9"/>
      <c r="AV1438" s="9"/>
      <c r="AW1438" s="9"/>
      <c r="AX1438" s="9"/>
      <c r="AY1438" s="9"/>
      <c r="AZ1438" s="9"/>
      <c r="BA1438" s="9"/>
      <c r="BB1438" s="9"/>
      <c r="BC1438" s="9"/>
      <c r="BD1438" s="9"/>
      <c r="BE1438" s="9"/>
      <c r="BF1438" s="9"/>
      <c r="BG1438" s="9"/>
      <c r="BH1438" s="9"/>
      <c r="BI1438" s="9"/>
      <c r="BJ1438" s="9"/>
      <c r="BK1438" s="9"/>
      <c r="BL1438" s="9"/>
      <c r="BM1438" s="9"/>
      <c r="BN1438" s="9"/>
      <c r="BO1438" s="9"/>
      <c r="BP1438" s="9"/>
      <c r="BQ1438" s="9"/>
      <c r="BR1438" s="9"/>
      <c r="BS1438" s="9"/>
      <c r="BT1438" s="9"/>
      <c r="BU1438" s="9"/>
      <c r="BV1438" s="9"/>
      <c r="BW1438" s="9"/>
      <c r="BX1438" s="9"/>
      <c r="BY1438" s="9"/>
      <c r="BZ1438" s="9"/>
    </row>
    <row r="1439" spans="1:78">
      <c r="A1439" s="50">
        <f t="shared" si="91"/>
        <v>1428</v>
      </c>
      <c r="C1439" s="11" t="str">
        <f>IFERROR(INDEX('     2022    '!D:D,MATCH('Order Summary'!$A1439,'     2022    '!$AN:$AN,0)),"")</f>
        <v/>
      </c>
      <c r="D1439" s="11" t="str">
        <f>IFERROR(INDEX('     2022    '!C:C,MATCH('Order Summary'!$A1439,'     2022    '!$AN:$AN,0)),"")</f>
        <v/>
      </c>
      <c r="E1439" s="11" t="str">
        <f>IFERROR(INDEX('     2022    '!E:E,MATCH('Order Summary'!$A1439,'     2022    '!$AN:$AN,0)),"")</f>
        <v/>
      </c>
      <c r="F1439" s="96">
        <f>IFERROR(INDEX('     2022    '!AY:AY,MATCH($A1439,'     2022    '!$AN:$AN,0)),0)</f>
        <v>0</v>
      </c>
      <c r="G1439" s="180" t="str">
        <f>IFERROR(IF($O$3&gt;68,INDEX('     2022    '!I:I,MATCH($A1439,'     2022    '!$AN:$AN,0))*(1-'     2022    '!$BA$1),INDEX('     2022    '!I:I,MATCH($A1439,'     2022    '!$AN:$AN,0))),"")</f>
        <v/>
      </c>
      <c r="H1439" s="96">
        <f>IFERROR(INDEX('     2022    '!AZ:AZ,MATCH($A1439,'     2022    '!$AN:$AN,0)),0)</f>
        <v>0</v>
      </c>
      <c r="I1439" s="180" t="str">
        <f>IFERROR(IF($O$3&gt;68,INDEX('     2022    '!M:M,MATCH($A1439,'     2022    '!$AN:$AN,0))*(1-'     2022    '!$BA$1),INDEX('     2022    '!M:M,MATCH($A1439,'     2022    '!$AN:$AN,0))),"")</f>
        <v/>
      </c>
      <c r="J1439" s="181">
        <f t="shared" si="89"/>
        <v>0</v>
      </c>
      <c r="K1439" s="182" t="str">
        <f t="shared" si="90"/>
        <v/>
      </c>
      <c r="L1439" s="53"/>
      <c r="M1439" s="52" t="str">
        <f>IFERROR(INDEX('     2022    '!R:R,MATCH('Order Summary'!$A1439,'     2022    '!$AN:$AN,0)),"")</f>
        <v/>
      </c>
      <c r="N1439" s="52" t="str">
        <f>IFERROR(INDEX('     2022    '!V:V,MATCH('Order Summary'!$A1439,'     2022    '!$AN:$AN,0)),"")</f>
        <v/>
      </c>
      <c r="O1439" s="52" t="str">
        <f>IFERROR(INDEX('     2022    '!S:S,MATCH('Order Summary'!$A1439,'     2022    '!$AN:$AN,0)),"")</f>
        <v/>
      </c>
      <c r="P1439" s="96" t="str">
        <f t="shared" si="88"/>
        <v/>
      </c>
      <c r="R1439" s="9"/>
      <c r="S1439" s="9"/>
      <c r="T1439" s="9"/>
      <c r="U1439" s="9"/>
      <c r="V1439" s="9"/>
      <c r="W1439" s="9"/>
      <c r="X1439" s="9"/>
      <c r="Y1439" s="9"/>
      <c r="Z1439" s="9"/>
      <c r="AA1439" s="9"/>
      <c r="AB1439" s="9"/>
      <c r="AC1439" s="9"/>
      <c r="AD1439" s="9"/>
      <c r="AE1439" s="9"/>
      <c r="AF1439" s="9"/>
      <c r="AG1439" s="9"/>
      <c r="AH1439" s="9"/>
      <c r="AI1439" s="9"/>
      <c r="AJ1439" s="9"/>
      <c r="AK1439" s="9"/>
      <c r="AL1439" s="9"/>
      <c r="AM1439" s="9"/>
      <c r="AN1439" s="9"/>
      <c r="AO1439" s="9"/>
      <c r="AP1439" s="9"/>
      <c r="AQ1439" s="9"/>
      <c r="AR1439" s="9"/>
      <c r="AS1439" s="9"/>
      <c r="AT1439" s="9"/>
      <c r="AU1439" s="9"/>
      <c r="AV1439" s="9"/>
      <c r="AW1439" s="9"/>
      <c r="AX1439" s="9"/>
      <c r="AY1439" s="9"/>
      <c r="AZ1439" s="9"/>
      <c r="BA1439" s="9"/>
      <c r="BB1439" s="9"/>
      <c r="BC1439" s="9"/>
      <c r="BD1439" s="9"/>
      <c r="BE1439" s="9"/>
      <c r="BF1439" s="9"/>
      <c r="BG1439" s="9"/>
      <c r="BH1439" s="9"/>
      <c r="BI1439" s="9"/>
      <c r="BJ1439" s="9"/>
      <c r="BK1439" s="9"/>
      <c r="BL1439" s="9"/>
      <c r="BM1439" s="9"/>
      <c r="BN1439" s="9"/>
      <c r="BO1439" s="9"/>
      <c r="BP1439" s="9"/>
      <c r="BQ1439" s="9"/>
      <c r="BR1439" s="9"/>
      <c r="BS1439" s="9"/>
      <c r="BT1439" s="9"/>
      <c r="BU1439" s="9"/>
      <c r="BV1439" s="9"/>
      <c r="BW1439" s="9"/>
      <c r="BX1439" s="9"/>
      <c r="BY1439" s="9"/>
      <c r="BZ1439" s="9"/>
    </row>
    <row r="1440" spans="1:78">
      <c r="A1440" s="50">
        <f t="shared" si="91"/>
        <v>1429</v>
      </c>
      <c r="C1440" s="11" t="str">
        <f>IFERROR(INDEX('     2022    '!D:D,MATCH('Order Summary'!$A1440,'     2022    '!$AN:$AN,0)),"")</f>
        <v/>
      </c>
      <c r="D1440" s="11" t="str">
        <f>IFERROR(INDEX('     2022    '!C:C,MATCH('Order Summary'!$A1440,'     2022    '!$AN:$AN,0)),"")</f>
        <v/>
      </c>
      <c r="E1440" s="11" t="str">
        <f>IFERROR(INDEX('     2022    '!E:E,MATCH('Order Summary'!$A1440,'     2022    '!$AN:$AN,0)),"")</f>
        <v/>
      </c>
      <c r="F1440" s="96">
        <f>IFERROR(INDEX('     2022    '!AY:AY,MATCH($A1440,'     2022    '!$AN:$AN,0)),0)</f>
        <v>0</v>
      </c>
      <c r="G1440" s="180" t="str">
        <f>IFERROR(IF($O$3&gt;68,INDEX('     2022    '!I:I,MATCH($A1440,'     2022    '!$AN:$AN,0))*(1-'     2022    '!$BA$1),INDEX('     2022    '!I:I,MATCH($A1440,'     2022    '!$AN:$AN,0))),"")</f>
        <v/>
      </c>
      <c r="H1440" s="96">
        <f>IFERROR(INDEX('     2022    '!AZ:AZ,MATCH($A1440,'     2022    '!$AN:$AN,0)),0)</f>
        <v>0</v>
      </c>
      <c r="I1440" s="180" t="str">
        <f>IFERROR(IF($O$3&gt;68,INDEX('     2022    '!M:M,MATCH($A1440,'     2022    '!$AN:$AN,0))*(1-'     2022    '!$BA$1),INDEX('     2022    '!M:M,MATCH($A1440,'     2022    '!$AN:$AN,0))),"")</f>
        <v/>
      </c>
      <c r="J1440" s="181">
        <f t="shared" si="89"/>
        <v>0</v>
      </c>
      <c r="K1440" s="182" t="str">
        <f t="shared" si="90"/>
        <v/>
      </c>
      <c r="L1440" s="53"/>
      <c r="M1440" s="52" t="str">
        <f>IFERROR(INDEX('     2022    '!R:R,MATCH('Order Summary'!$A1440,'     2022    '!$AN:$AN,0)),"")</f>
        <v/>
      </c>
      <c r="N1440" s="52" t="str">
        <f>IFERROR(INDEX('     2022    '!V:V,MATCH('Order Summary'!$A1440,'     2022    '!$AN:$AN,0)),"")</f>
        <v/>
      </c>
      <c r="O1440" s="52" t="str">
        <f>IFERROR(INDEX('     2022    '!S:S,MATCH('Order Summary'!$A1440,'     2022    '!$AN:$AN,0)),"")</f>
        <v/>
      </c>
      <c r="P1440" s="96" t="str">
        <f t="shared" si="88"/>
        <v/>
      </c>
      <c r="R1440" s="9"/>
      <c r="S1440" s="9"/>
      <c r="T1440" s="9"/>
      <c r="U1440" s="9"/>
      <c r="V1440" s="9"/>
      <c r="W1440" s="9"/>
      <c r="X1440" s="9"/>
      <c r="Y1440" s="9"/>
      <c r="Z1440" s="9"/>
      <c r="AA1440" s="9"/>
      <c r="AB1440" s="9"/>
      <c r="AC1440" s="9"/>
      <c r="AD1440" s="9"/>
      <c r="AE1440" s="9"/>
      <c r="AF1440" s="9"/>
      <c r="AG1440" s="9"/>
      <c r="AH1440" s="9"/>
      <c r="AI1440" s="9"/>
      <c r="AJ1440" s="9"/>
      <c r="AK1440" s="9"/>
      <c r="AL1440" s="9"/>
      <c r="AM1440" s="9"/>
      <c r="AN1440" s="9"/>
      <c r="AO1440" s="9"/>
      <c r="AP1440" s="9"/>
      <c r="AQ1440" s="9"/>
      <c r="AR1440" s="9"/>
      <c r="AS1440" s="9"/>
      <c r="AT1440" s="9"/>
      <c r="AU1440" s="9"/>
      <c r="AV1440" s="9"/>
      <c r="AW1440" s="9"/>
      <c r="AX1440" s="9"/>
      <c r="AY1440" s="9"/>
      <c r="AZ1440" s="9"/>
      <c r="BA1440" s="9"/>
      <c r="BB1440" s="9"/>
      <c r="BC1440" s="9"/>
      <c r="BD1440" s="9"/>
      <c r="BE1440" s="9"/>
      <c r="BF1440" s="9"/>
      <c r="BG1440" s="9"/>
      <c r="BH1440" s="9"/>
      <c r="BI1440" s="9"/>
      <c r="BJ1440" s="9"/>
      <c r="BK1440" s="9"/>
      <c r="BL1440" s="9"/>
      <c r="BM1440" s="9"/>
      <c r="BN1440" s="9"/>
      <c r="BO1440" s="9"/>
      <c r="BP1440" s="9"/>
      <c r="BQ1440" s="9"/>
      <c r="BR1440" s="9"/>
      <c r="BS1440" s="9"/>
      <c r="BT1440" s="9"/>
      <c r="BU1440" s="9"/>
      <c r="BV1440" s="9"/>
      <c r="BW1440" s="9"/>
      <c r="BX1440" s="9"/>
      <c r="BY1440" s="9"/>
      <c r="BZ1440" s="9"/>
    </row>
    <row r="1441" spans="1:78">
      <c r="A1441" s="50">
        <f t="shared" si="91"/>
        <v>1430</v>
      </c>
      <c r="C1441" s="11" t="str">
        <f>IFERROR(INDEX('     2022    '!D:D,MATCH('Order Summary'!$A1441,'     2022    '!$AN:$AN,0)),"")</f>
        <v/>
      </c>
      <c r="D1441" s="11" t="str">
        <f>IFERROR(INDEX('     2022    '!C:C,MATCH('Order Summary'!$A1441,'     2022    '!$AN:$AN,0)),"")</f>
        <v/>
      </c>
      <c r="E1441" s="11" t="str">
        <f>IFERROR(INDEX('     2022    '!E:E,MATCH('Order Summary'!$A1441,'     2022    '!$AN:$AN,0)),"")</f>
        <v/>
      </c>
      <c r="F1441" s="96">
        <f>IFERROR(INDEX('     2022    '!AY:AY,MATCH($A1441,'     2022    '!$AN:$AN,0)),0)</f>
        <v>0</v>
      </c>
      <c r="G1441" s="180" t="str">
        <f>IFERROR(IF($O$3&gt;68,INDEX('     2022    '!I:I,MATCH($A1441,'     2022    '!$AN:$AN,0))*(1-'     2022    '!$BA$1),INDEX('     2022    '!I:I,MATCH($A1441,'     2022    '!$AN:$AN,0))),"")</f>
        <v/>
      </c>
      <c r="H1441" s="96">
        <f>IFERROR(INDEX('     2022    '!AZ:AZ,MATCH($A1441,'     2022    '!$AN:$AN,0)),0)</f>
        <v>0</v>
      </c>
      <c r="I1441" s="180" t="str">
        <f>IFERROR(IF($O$3&gt;68,INDEX('     2022    '!M:M,MATCH($A1441,'     2022    '!$AN:$AN,0))*(1-'     2022    '!$BA$1),INDEX('     2022    '!M:M,MATCH($A1441,'     2022    '!$AN:$AN,0))),"")</f>
        <v/>
      </c>
      <c r="J1441" s="181">
        <f t="shared" si="89"/>
        <v>0</v>
      </c>
      <c r="K1441" s="182" t="str">
        <f t="shared" si="90"/>
        <v/>
      </c>
      <c r="L1441" s="53"/>
      <c r="M1441" s="52" t="str">
        <f>IFERROR(INDEX('     2022    '!R:R,MATCH('Order Summary'!$A1441,'     2022    '!$AN:$AN,0)),"")</f>
        <v/>
      </c>
      <c r="N1441" s="52" t="str">
        <f>IFERROR(INDEX('     2022    '!V:V,MATCH('Order Summary'!$A1441,'     2022    '!$AN:$AN,0)),"")</f>
        <v/>
      </c>
      <c r="O1441" s="52" t="str">
        <f>IFERROR(INDEX('     2022    '!S:S,MATCH('Order Summary'!$A1441,'     2022    '!$AN:$AN,0)),"")</f>
        <v/>
      </c>
      <c r="P1441" s="96" t="str">
        <f t="shared" si="88"/>
        <v/>
      </c>
      <c r="R1441" s="9"/>
      <c r="S1441" s="9"/>
      <c r="T1441" s="9"/>
      <c r="U1441" s="9"/>
      <c r="V1441" s="9"/>
      <c r="W1441" s="9"/>
      <c r="X1441" s="9"/>
      <c r="Y1441" s="9"/>
      <c r="Z1441" s="9"/>
      <c r="AA1441" s="9"/>
      <c r="AB1441" s="9"/>
      <c r="AC1441" s="9"/>
      <c r="AD1441" s="9"/>
      <c r="AE1441" s="9"/>
      <c r="AF1441" s="9"/>
      <c r="AG1441" s="9"/>
      <c r="AH1441" s="9"/>
      <c r="AI1441" s="9"/>
      <c r="AJ1441" s="9"/>
      <c r="AK1441" s="9"/>
      <c r="AL1441" s="9"/>
      <c r="AM1441" s="9"/>
      <c r="AN1441" s="9"/>
      <c r="AO1441" s="9"/>
      <c r="AP1441" s="9"/>
      <c r="AQ1441" s="9"/>
      <c r="AR1441" s="9"/>
      <c r="AS1441" s="9"/>
      <c r="AT1441" s="9"/>
      <c r="AU1441" s="9"/>
      <c r="AV1441" s="9"/>
      <c r="AW1441" s="9"/>
      <c r="AX1441" s="9"/>
      <c r="AY1441" s="9"/>
      <c r="AZ1441" s="9"/>
      <c r="BA1441" s="9"/>
      <c r="BB1441" s="9"/>
      <c r="BC1441" s="9"/>
      <c r="BD1441" s="9"/>
      <c r="BE1441" s="9"/>
      <c r="BF1441" s="9"/>
      <c r="BG1441" s="9"/>
      <c r="BH1441" s="9"/>
      <c r="BI1441" s="9"/>
      <c r="BJ1441" s="9"/>
      <c r="BK1441" s="9"/>
      <c r="BL1441" s="9"/>
      <c r="BM1441" s="9"/>
      <c r="BN1441" s="9"/>
      <c r="BO1441" s="9"/>
      <c r="BP1441" s="9"/>
      <c r="BQ1441" s="9"/>
      <c r="BR1441" s="9"/>
      <c r="BS1441" s="9"/>
      <c r="BT1441" s="9"/>
      <c r="BU1441" s="9"/>
      <c r="BV1441" s="9"/>
      <c r="BW1441" s="9"/>
      <c r="BX1441" s="9"/>
      <c r="BY1441" s="9"/>
      <c r="BZ1441" s="9"/>
    </row>
    <row r="1442" spans="1:78">
      <c r="A1442" s="50">
        <f t="shared" si="91"/>
        <v>1431</v>
      </c>
      <c r="C1442" s="11" t="str">
        <f>IFERROR(INDEX('     2022    '!D:D,MATCH('Order Summary'!$A1442,'     2022    '!$AN:$AN,0)),"")</f>
        <v/>
      </c>
      <c r="D1442" s="11" t="str">
        <f>IFERROR(INDEX('     2022    '!C:C,MATCH('Order Summary'!$A1442,'     2022    '!$AN:$AN,0)),"")</f>
        <v/>
      </c>
      <c r="E1442" s="11" t="str">
        <f>IFERROR(INDEX('     2022    '!E:E,MATCH('Order Summary'!$A1442,'     2022    '!$AN:$AN,0)),"")</f>
        <v/>
      </c>
      <c r="F1442" s="96">
        <f>IFERROR(INDEX('     2022    '!AY:AY,MATCH($A1442,'     2022    '!$AN:$AN,0)),0)</f>
        <v>0</v>
      </c>
      <c r="G1442" s="180" t="str">
        <f>IFERROR(IF($O$3&gt;68,INDEX('     2022    '!I:I,MATCH($A1442,'     2022    '!$AN:$AN,0))*(1-'     2022    '!$BA$1),INDEX('     2022    '!I:I,MATCH($A1442,'     2022    '!$AN:$AN,0))),"")</f>
        <v/>
      </c>
      <c r="H1442" s="96">
        <f>IFERROR(INDEX('     2022    '!AZ:AZ,MATCH($A1442,'     2022    '!$AN:$AN,0)),0)</f>
        <v>0</v>
      </c>
      <c r="I1442" s="180" t="str">
        <f>IFERROR(IF($O$3&gt;68,INDEX('     2022    '!M:M,MATCH($A1442,'     2022    '!$AN:$AN,0))*(1-'     2022    '!$BA$1),INDEX('     2022    '!M:M,MATCH($A1442,'     2022    '!$AN:$AN,0))),"")</f>
        <v/>
      </c>
      <c r="J1442" s="181">
        <f t="shared" si="89"/>
        <v>0</v>
      </c>
      <c r="K1442" s="182" t="str">
        <f t="shared" si="90"/>
        <v/>
      </c>
      <c r="L1442" s="53"/>
      <c r="M1442" s="52" t="str">
        <f>IFERROR(INDEX('     2022    '!R:R,MATCH('Order Summary'!$A1442,'     2022    '!$AN:$AN,0)),"")</f>
        <v/>
      </c>
      <c r="N1442" s="52" t="str">
        <f>IFERROR(INDEX('     2022    '!V:V,MATCH('Order Summary'!$A1442,'     2022    '!$AN:$AN,0)),"")</f>
        <v/>
      </c>
      <c r="O1442" s="52" t="str">
        <f>IFERROR(INDEX('     2022    '!S:S,MATCH('Order Summary'!$A1442,'     2022    '!$AN:$AN,0)),"")</f>
        <v/>
      </c>
      <c r="P1442" s="96" t="str">
        <f t="shared" si="88"/>
        <v/>
      </c>
      <c r="R1442" s="9"/>
      <c r="S1442" s="9"/>
      <c r="T1442" s="9"/>
      <c r="U1442" s="9"/>
      <c r="V1442" s="9"/>
      <c r="W1442" s="9"/>
      <c r="X1442" s="9"/>
      <c r="Y1442" s="9"/>
      <c r="Z1442" s="9"/>
      <c r="AA1442" s="9"/>
      <c r="AB1442" s="9"/>
      <c r="AC1442" s="9"/>
      <c r="AD1442" s="9"/>
      <c r="AE1442" s="9"/>
      <c r="AF1442" s="9"/>
      <c r="AG1442" s="9"/>
      <c r="AH1442" s="9"/>
      <c r="AI1442" s="9"/>
      <c r="AJ1442" s="9"/>
      <c r="AK1442" s="9"/>
      <c r="AL1442" s="9"/>
      <c r="AM1442" s="9"/>
      <c r="AN1442" s="9"/>
      <c r="AO1442" s="9"/>
      <c r="AP1442" s="9"/>
      <c r="AQ1442" s="9"/>
      <c r="AR1442" s="9"/>
      <c r="AS1442" s="9"/>
      <c r="AT1442" s="9"/>
      <c r="AU1442" s="9"/>
      <c r="AV1442" s="9"/>
      <c r="AW1442" s="9"/>
      <c r="AX1442" s="9"/>
      <c r="AY1442" s="9"/>
      <c r="AZ1442" s="9"/>
      <c r="BA1442" s="9"/>
      <c r="BB1442" s="9"/>
      <c r="BC1442" s="9"/>
      <c r="BD1442" s="9"/>
      <c r="BE1442" s="9"/>
      <c r="BF1442" s="9"/>
      <c r="BG1442" s="9"/>
      <c r="BH1442" s="9"/>
      <c r="BI1442" s="9"/>
      <c r="BJ1442" s="9"/>
      <c r="BK1442" s="9"/>
      <c r="BL1442" s="9"/>
      <c r="BM1442" s="9"/>
      <c r="BN1442" s="9"/>
      <c r="BO1442" s="9"/>
      <c r="BP1442" s="9"/>
      <c r="BQ1442" s="9"/>
      <c r="BR1442" s="9"/>
      <c r="BS1442" s="9"/>
      <c r="BT1442" s="9"/>
      <c r="BU1442" s="9"/>
      <c r="BV1442" s="9"/>
      <c r="BW1442" s="9"/>
      <c r="BX1442" s="9"/>
      <c r="BY1442" s="9"/>
      <c r="BZ1442" s="9"/>
    </row>
    <row r="1443" spans="1:78">
      <c r="A1443" s="50">
        <f t="shared" si="91"/>
        <v>1432</v>
      </c>
      <c r="C1443" s="11" t="str">
        <f>IFERROR(INDEX('     2022    '!D:D,MATCH('Order Summary'!$A1443,'     2022    '!$AN:$AN,0)),"")</f>
        <v/>
      </c>
      <c r="D1443" s="11" t="str">
        <f>IFERROR(INDEX('     2022    '!C:C,MATCH('Order Summary'!$A1443,'     2022    '!$AN:$AN,0)),"")</f>
        <v/>
      </c>
      <c r="E1443" s="11" t="str">
        <f>IFERROR(INDEX('     2022    '!E:E,MATCH('Order Summary'!$A1443,'     2022    '!$AN:$AN,0)),"")</f>
        <v/>
      </c>
      <c r="F1443" s="96">
        <f>IFERROR(INDEX('     2022    '!AY:AY,MATCH($A1443,'     2022    '!$AN:$AN,0)),0)</f>
        <v>0</v>
      </c>
      <c r="G1443" s="180" t="str">
        <f>IFERROR(IF($O$3&gt;68,INDEX('     2022    '!I:I,MATCH($A1443,'     2022    '!$AN:$AN,0))*(1-'     2022    '!$BA$1),INDEX('     2022    '!I:I,MATCH($A1443,'     2022    '!$AN:$AN,0))),"")</f>
        <v/>
      </c>
      <c r="H1443" s="96">
        <f>IFERROR(INDEX('     2022    '!AZ:AZ,MATCH($A1443,'     2022    '!$AN:$AN,0)),0)</f>
        <v>0</v>
      </c>
      <c r="I1443" s="180" t="str">
        <f>IFERROR(IF($O$3&gt;68,INDEX('     2022    '!M:M,MATCH($A1443,'     2022    '!$AN:$AN,0))*(1-'     2022    '!$BA$1),INDEX('     2022    '!M:M,MATCH($A1443,'     2022    '!$AN:$AN,0))),"")</f>
        <v/>
      </c>
      <c r="J1443" s="181">
        <f t="shared" si="89"/>
        <v>0</v>
      </c>
      <c r="K1443" s="182" t="str">
        <f t="shared" si="90"/>
        <v/>
      </c>
      <c r="L1443" s="53"/>
      <c r="M1443" s="52" t="str">
        <f>IFERROR(INDEX('     2022    '!R:R,MATCH('Order Summary'!$A1443,'     2022    '!$AN:$AN,0)),"")</f>
        <v/>
      </c>
      <c r="N1443" s="52" t="str">
        <f>IFERROR(INDEX('     2022    '!V:V,MATCH('Order Summary'!$A1443,'     2022    '!$AN:$AN,0)),"")</f>
        <v/>
      </c>
      <c r="O1443" s="52" t="str">
        <f>IFERROR(INDEX('     2022    '!S:S,MATCH('Order Summary'!$A1443,'     2022    '!$AN:$AN,0)),"")</f>
        <v/>
      </c>
      <c r="P1443" s="96" t="str">
        <f t="shared" si="88"/>
        <v/>
      </c>
      <c r="R1443" s="9"/>
      <c r="S1443" s="9"/>
      <c r="T1443" s="9"/>
      <c r="U1443" s="9"/>
      <c r="V1443" s="9"/>
      <c r="W1443" s="9"/>
      <c r="X1443" s="9"/>
      <c r="Y1443" s="9"/>
      <c r="Z1443" s="9"/>
      <c r="AA1443" s="9"/>
      <c r="AB1443" s="9"/>
      <c r="AC1443" s="9"/>
      <c r="AD1443" s="9"/>
      <c r="AE1443" s="9"/>
      <c r="AF1443" s="9"/>
      <c r="AG1443" s="9"/>
      <c r="AH1443" s="9"/>
      <c r="AI1443" s="9"/>
      <c r="AJ1443" s="9"/>
      <c r="AK1443" s="9"/>
      <c r="AL1443" s="9"/>
      <c r="AM1443" s="9"/>
      <c r="AN1443" s="9"/>
      <c r="AO1443" s="9"/>
      <c r="AP1443" s="9"/>
      <c r="AQ1443" s="9"/>
      <c r="AR1443" s="9"/>
      <c r="AS1443" s="9"/>
      <c r="AT1443" s="9"/>
      <c r="AU1443" s="9"/>
      <c r="AV1443" s="9"/>
      <c r="AW1443" s="9"/>
      <c r="AX1443" s="9"/>
      <c r="AY1443" s="9"/>
      <c r="AZ1443" s="9"/>
      <c r="BA1443" s="9"/>
      <c r="BB1443" s="9"/>
      <c r="BC1443" s="9"/>
      <c r="BD1443" s="9"/>
      <c r="BE1443" s="9"/>
      <c r="BF1443" s="9"/>
      <c r="BG1443" s="9"/>
      <c r="BH1443" s="9"/>
      <c r="BI1443" s="9"/>
      <c r="BJ1443" s="9"/>
      <c r="BK1443" s="9"/>
      <c r="BL1443" s="9"/>
      <c r="BM1443" s="9"/>
      <c r="BN1443" s="9"/>
      <c r="BO1443" s="9"/>
      <c r="BP1443" s="9"/>
      <c r="BQ1443" s="9"/>
      <c r="BR1443" s="9"/>
      <c r="BS1443" s="9"/>
      <c r="BT1443" s="9"/>
      <c r="BU1443" s="9"/>
      <c r="BV1443" s="9"/>
      <c r="BW1443" s="9"/>
      <c r="BX1443" s="9"/>
      <c r="BY1443" s="9"/>
      <c r="BZ1443" s="9"/>
    </row>
    <row r="1444" spans="1:78">
      <c r="A1444" s="50">
        <f t="shared" si="91"/>
        <v>1433</v>
      </c>
      <c r="C1444" s="11" t="str">
        <f>IFERROR(INDEX('     2022    '!D:D,MATCH('Order Summary'!$A1444,'     2022    '!$AN:$AN,0)),"")</f>
        <v/>
      </c>
      <c r="D1444" s="11" t="str">
        <f>IFERROR(INDEX('     2022    '!C:C,MATCH('Order Summary'!$A1444,'     2022    '!$AN:$AN,0)),"")</f>
        <v/>
      </c>
      <c r="E1444" s="11" t="str">
        <f>IFERROR(INDEX('     2022    '!E:E,MATCH('Order Summary'!$A1444,'     2022    '!$AN:$AN,0)),"")</f>
        <v/>
      </c>
      <c r="F1444" s="96">
        <f>IFERROR(INDEX('     2022    '!AY:AY,MATCH($A1444,'     2022    '!$AN:$AN,0)),0)</f>
        <v>0</v>
      </c>
      <c r="G1444" s="180" t="str">
        <f>IFERROR(IF($O$3&gt;68,INDEX('     2022    '!I:I,MATCH($A1444,'     2022    '!$AN:$AN,0))*(1-'     2022    '!$BA$1),INDEX('     2022    '!I:I,MATCH($A1444,'     2022    '!$AN:$AN,0))),"")</f>
        <v/>
      </c>
      <c r="H1444" s="96">
        <f>IFERROR(INDEX('     2022    '!AZ:AZ,MATCH($A1444,'     2022    '!$AN:$AN,0)),0)</f>
        <v>0</v>
      </c>
      <c r="I1444" s="180" t="str">
        <f>IFERROR(IF($O$3&gt;68,INDEX('     2022    '!M:M,MATCH($A1444,'     2022    '!$AN:$AN,0))*(1-'     2022    '!$BA$1),INDEX('     2022    '!M:M,MATCH($A1444,'     2022    '!$AN:$AN,0))),"")</f>
        <v/>
      </c>
      <c r="J1444" s="181">
        <f t="shared" si="89"/>
        <v>0</v>
      </c>
      <c r="K1444" s="182" t="str">
        <f t="shared" si="90"/>
        <v/>
      </c>
      <c r="L1444" s="53"/>
      <c r="M1444" s="52" t="str">
        <f>IFERROR(INDEX('     2022    '!R:R,MATCH('Order Summary'!$A1444,'     2022    '!$AN:$AN,0)),"")</f>
        <v/>
      </c>
      <c r="N1444" s="52" t="str">
        <f>IFERROR(INDEX('     2022    '!V:V,MATCH('Order Summary'!$A1444,'     2022    '!$AN:$AN,0)),"")</f>
        <v/>
      </c>
      <c r="O1444" s="52" t="str">
        <f>IFERROR(INDEX('     2022    '!S:S,MATCH('Order Summary'!$A1444,'     2022    '!$AN:$AN,0)),"")</f>
        <v/>
      </c>
      <c r="P1444" s="96" t="str">
        <f t="shared" si="88"/>
        <v/>
      </c>
      <c r="R1444" s="9"/>
      <c r="S1444" s="9"/>
      <c r="T1444" s="9"/>
      <c r="U1444" s="9"/>
      <c r="V1444" s="9"/>
      <c r="W1444" s="9"/>
      <c r="X1444" s="9"/>
      <c r="Y1444" s="9"/>
      <c r="Z1444" s="9"/>
      <c r="AA1444" s="9"/>
      <c r="AB1444" s="9"/>
      <c r="AC1444" s="9"/>
      <c r="AD1444" s="9"/>
      <c r="AE1444" s="9"/>
      <c r="AF1444" s="9"/>
      <c r="AG1444" s="9"/>
      <c r="AH1444" s="9"/>
      <c r="AI1444" s="9"/>
      <c r="AJ1444" s="9"/>
      <c r="AK1444" s="9"/>
      <c r="AL1444" s="9"/>
      <c r="AM1444" s="9"/>
      <c r="AN1444" s="9"/>
      <c r="AO1444" s="9"/>
      <c r="AP1444" s="9"/>
      <c r="AQ1444" s="9"/>
      <c r="AR1444" s="9"/>
      <c r="AS1444" s="9"/>
      <c r="AT1444" s="9"/>
      <c r="AU1444" s="9"/>
      <c r="AV1444" s="9"/>
      <c r="AW1444" s="9"/>
      <c r="AX1444" s="9"/>
      <c r="AY1444" s="9"/>
      <c r="AZ1444" s="9"/>
      <c r="BA1444" s="9"/>
      <c r="BB1444" s="9"/>
      <c r="BC1444" s="9"/>
      <c r="BD1444" s="9"/>
      <c r="BE1444" s="9"/>
      <c r="BF1444" s="9"/>
      <c r="BG1444" s="9"/>
      <c r="BH1444" s="9"/>
      <c r="BI1444" s="9"/>
      <c r="BJ1444" s="9"/>
      <c r="BK1444" s="9"/>
      <c r="BL1444" s="9"/>
      <c r="BM1444" s="9"/>
      <c r="BN1444" s="9"/>
      <c r="BO1444" s="9"/>
      <c r="BP1444" s="9"/>
      <c r="BQ1444" s="9"/>
      <c r="BR1444" s="9"/>
      <c r="BS1444" s="9"/>
      <c r="BT1444" s="9"/>
      <c r="BU1444" s="9"/>
      <c r="BV1444" s="9"/>
      <c r="BW1444" s="9"/>
      <c r="BX1444" s="9"/>
      <c r="BY1444" s="9"/>
      <c r="BZ1444" s="9"/>
    </row>
    <row r="1445" spans="1:78">
      <c r="A1445" s="50">
        <f t="shared" si="91"/>
        <v>1434</v>
      </c>
      <c r="C1445" s="11" t="str">
        <f>IFERROR(INDEX('     2022    '!D:D,MATCH('Order Summary'!$A1445,'     2022    '!$AN:$AN,0)),"")</f>
        <v/>
      </c>
      <c r="D1445" s="11" t="str">
        <f>IFERROR(INDEX('     2022    '!C:C,MATCH('Order Summary'!$A1445,'     2022    '!$AN:$AN,0)),"")</f>
        <v/>
      </c>
      <c r="E1445" s="11" t="str">
        <f>IFERROR(INDEX('     2022    '!E:E,MATCH('Order Summary'!$A1445,'     2022    '!$AN:$AN,0)),"")</f>
        <v/>
      </c>
      <c r="F1445" s="96">
        <f>IFERROR(INDEX('     2022    '!AY:AY,MATCH($A1445,'     2022    '!$AN:$AN,0)),0)</f>
        <v>0</v>
      </c>
      <c r="G1445" s="180" t="str">
        <f>IFERROR(IF($O$3&gt;68,INDEX('     2022    '!I:I,MATCH($A1445,'     2022    '!$AN:$AN,0))*(1-'     2022    '!$BA$1),INDEX('     2022    '!I:I,MATCH($A1445,'     2022    '!$AN:$AN,0))),"")</f>
        <v/>
      </c>
      <c r="H1445" s="96">
        <f>IFERROR(INDEX('     2022    '!AZ:AZ,MATCH($A1445,'     2022    '!$AN:$AN,0)),0)</f>
        <v>0</v>
      </c>
      <c r="I1445" s="180" t="str">
        <f>IFERROR(IF($O$3&gt;68,INDEX('     2022    '!M:M,MATCH($A1445,'     2022    '!$AN:$AN,0))*(1-'     2022    '!$BA$1),INDEX('     2022    '!M:M,MATCH($A1445,'     2022    '!$AN:$AN,0))),"")</f>
        <v/>
      </c>
      <c r="J1445" s="181">
        <f t="shared" si="89"/>
        <v>0</v>
      </c>
      <c r="K1445" s="182" t="str">
        <f t="shared" si="90"/>
        <v/>
      </c>
      <c r="L1445" s="53"/>
      <c r="M1445" s="52" t="str">
        <f>IFERROR(INDEX('     2022    '!R:R,MATCH('Order Summary'!$A1445,'     2022    '!$AN:$AN,0)),"")</f>
        <v/>
      </c>
      <c r="N1445" s="52" t="str">
        <f>IFERROR(INDEX('     2022    '!V:V,MATCH('Order Summary'!$A1445,'     2022    '!$AN:$AN,0)),"")</f>
        <v/>
      </c>
      <c r="O1445" s="52" t="str">
        <f>IFERROR(INDEX('     2022    '!S:S,MATCH('Order Summary'!$A1445,'     2022    '!$AN:$AN,0)),"")</f>
        <v/>
      </c>
      <c r="P1445" s="96" t="str">
        <f t="shared" si="88"/>
        <v/>
      </c>
      <c r="R1445" s="9"/>
      <c r="S1445" s="9"/>
      <c r="T1445" s="9"/>
      <c r="U1445" s="9"/>
      <c r="V1445" s="9"/>
      <c r="W1445" s="9"/>
      <c r="X1445" s="9"/>
      <c r="Y1445" s="9"/>
      <c r="Z1445" s="9"/>
      <c r="AA1445" s="9"/>
      <c r="AB1445" s="9"/>
      <c r="AC1445" s="9"/>
      <c r="AD1445" s="9"/>
      <c r="AE1445" s="9"/>
      <c r="AF1445" s="9"/>
      <c r="AG1445" s="9"/>
      <c r="AH1445" s="9"/>
      <c r="AI1445" s="9"/>
      <c r="AJ1445" s="9"/>
      <c r="AK1445" s="9"/>
      <c r="AL1445" s="9"/>
      <c r="AM1445" s="9"/>
      <c r="AN1445" s="9"/>
      <c r="AO1445" s="9"/>
      <c r="AP1445" s="9"/>
      <c r="AQ1445" s="9"/>
      <c r="AR1445" s="9"/>
      <c r="AS1445" s="9"/>
      <c r="AT1445" s="9"/>
      <c r="AU1445" s="9"/>
      <c r="AV1445" s="9"/>
      <c r="AW1445" s="9"/>
      <c r="AX1445" s="9"/>
      <c r="AY1445" s="9"/>
      <c r="AZ1445" s="9"/>
      <c r="BA1445" s="9"/>
      <c r="BB1445" s="9"/>
      <c r="BC1445" s="9"/>
      <c r="BD1445" s="9"/>
      <c r="BE1445" s="9"/>
      <c r="BF1445" s="9"/>
      <c r="BG1445" s="9"/>
      <c r="BH1445" s="9"/>
      <c r="BI1445" s="9"/>
      <c r="BJ1445" s="9"/>
      <c r="BK1445" s="9"/>
      <c r="BL1445" s="9"/>
      <c r="BM1445" s="9"/>
      <c r="BN1445" s="9"/>
      <c r="BO1445" s="9"/>
      <c r="BP1445" s="9"/>
      <c r="BQ1445" s="9"/>
      <c r="BR1445" s="9"/>
      <c r="BS1445" s="9"/>
      <c r="BT1445" s="9"/>
      <c r="BU1445" s="9"/>
      <c r="BV1445" s="9"/>
      <c r="BW1445" s="9"/>
      <c r="BX1445" s="9"/>
      <c r="BY1445" s="9"/>
      <c r="BZ1445" s="9"/>
    </row>
    <row r="1446" spans="1:78">
      <c r="A1446" s="50">
        <f t="shared" si="91"/>
        <v>1435</v>
      </c>
      <c r="C1446" s="11" t="str">
        <f>IFERROR(INDEX('     2022    '!D:D,MATCH('Order Summary'!$A1446,'     2022    '!$AN:$AN,0)),"")</f>
        <v/>
      </c>
      <c r="D1446" s="11" t="str">
        <f>IFERROR(INDEX('     2022    '!C:C,MATCH('Order Summary'!$A1446,'     2022    '!$AN:$AN,0)),"")</f>
        <v/>
      </c>
      <c r="E1446" s="11" t="str">
        <f>IFERROR(INDEX('     2022    '!E:E,MATCH('Order Summary'!$A1446,'     2022    '!$AN:$AN,0)),"")</f>
        <v/>
      </c>
      <c r="F1446" s="96">
        <f>IFERROR(INDEX('     2022    '!AY:AY,MATCH($A1446,'     2022    '!$AN:$AN,0)),0)</f>
        <v>0</v>
      </c>
      <c r="G1446" s="180" t="str">
        <f>IFERROR(IF($O$3&gt;68,INDEX('     2022    '!I:I,MATCH($A1446,'     2022    '!$AN:$AN,0))*(1-'     2022    '!$BA$1),INDEX('     2022    '!I:I,MATCH($A1446,'     2022    '!$AN:$AN,0))),"")</f>
        <v/>
      </c>
      <c r="H1446" s="96">
        <f>IFERROR(INDEX('     2022    '!AZ:AZ,MATCH($A1446,'     2022    '!$AN:$AN,0)),0)</f>
        <v>0</v>
      </c>
      <c r="I1446" s="180" t="str">
        <f>IFERROR(IF($O$3&gt;68,INDEX('     2022    '!M:M,MATCH($A1446,'     2022    '!$AN:$AN,0))*(1-'     2022    '!$BA$1),INDEX('     2022    '!M:M,MATCH($A1446,'     2022    '!$AN:$AN,0))),"")</f>
        <v/>
      </c>
      <c r="J1446" s="181">
        <f t="shared" si="89"/>
        <v>0</v>
      </c>
      <c r="K1446" s="182" t="str">
        <f t="shared" si="90"/>
        <v/>
      </c>
      <c r="L1446" s="53"/>
      <c r="M1446" s="52" t="str">
        <f>IFERROR(INDEX('     2022    '!R:R,MATCH('Order Summary'!$A1446,'     2022    '!$AN:$AN,0)),"")</f>
        <v/>
      </c>
      <c r="N1446" s="52" t="str">
        <f>IFERROR(INDEX('     2022    '!V:V,MATCH('Order Summary'!$A1446,'     2022    '!$AN:$AN,0)),"")</f>
        <v/>
      </c>
      <c r="O1446" s="52" t="str">
        <f>IFERROR(INDEX('     2022    '!S:S,MATCH('Order Summary'!$A1446,'     2022    '!$AN:$AN,0)),"")</f>
        <v/>
      </c>
      <c r="P1446" s="96" t="str">
        <f t="shared" si="88"/>
        <v/>
      </c>
      <c r="R1446" s="9"/>
      <c r="S1446" s="9"/>
      <c r="T1446" s="9"/>
      <c r="U1446" s="9"/>
      <c r="V1446" s="9"/>
      <c r="W1446" s="9"/>
      <c r="X1446" s="9"/>
      <c r="Y1446" s="9"/>
      <c r="Z1446" s="9"/>
      <c r="AA1446" s="9"/>
      <c r="AB1446" s="9"/>
      <c r="AC1446" s="9"/>
      <c r="AD1446" s="9"/>
      <c r="AE1446" s="9"/>
      <c r="AF1446" s="9"/>
      <c r="AG1446" s="9"/>
      <c r="AH1446" s="9"/>
      <c r="AI1446" s="9"/>
      <c r="AJ1446" s="9"/>
      <c r="AK1446" s="9"/>
      <c r="AL1446" s="9"/>
      <c r="AM1446" s="9"/>
      <c r="AN1446" s="9"/>
      <c r="AO1446" s="9"/>
      <c r="AP1446" s="9"/>
      <c r="AQ1446" s="9"/>
      <c r="AR1446" s="9"/>
      <c r="AS1446" s="9"/>
      <c r="AT1446" s="9"/>
      <c r="AU1446" s="9"/>
      <c r="AV1446" s="9"/>
      <c r="AW1446" s="9"/>
      <c r="AX1446" s="9"/>
      <c r="AY1446" s="9"/>
      <c r="AZ1446" s="9"/>
      <c r="BA1446" s="9"/>
      <c r="BB1446" s="9"/>
      <c r="BC1446" s="9"/>
      <c r="BD1446" s="9"/>
      <c r="BE1446" s="9"/>
      <c r="BF1446" s="9"/>
      <c r="BG1446" s="9"/>
      <c r="BH1446" s="9"/>
      <c r="BI1446" s="9"/>
      <c r="BJ1446" s="9"/>
      <c r="BK1446" s="9"/>
      <c r="BL1446" s="9"/>
      <c r="BM1446" s="9"/>
      <c r="BN1446" s="9"/>
      <c r="BO1446" s="9"/>
      <c r="BP1446" s="9"/>
      <c r="BQ1446" s="9"/>
      <c r="BR1446" s="9"/>
      <c r="BS1446" s="9"/>
      <c r="BT1446" s="9"/>
      <c r="BU1446" s="9"/>
      <c r="BV1446" s="9"/>
      <c r="BW1446" s="9"/>
      <c r="BX1446" s="9"/>
      <c r="BY1446" s="9"/>
      <c r="BZ1446" s="9"/>
    </row>
    <row r="1447" spans="1:78">
      <c r="A1447" s="50">
        <f t="shared" si="91"/>
        <v>1436</v>
      </c>
      <c r="C1447" s="11" t="str">
        <f>IFERROR(INDEX('     2022    '!D:D,MATCH('Order Summary'!$A1447,'     2022    '!$AN:$AN,0)),"")</f>
        <v/>
      </c>
      <c r="D1447" s="11" t="str">
        <f>IFERROR(INDEX('     2022    '!C:C,MATCH('Order Summary'!$A1447,'     2022    '!$AN:$AN,0)),"")</f>
        <v/>
      </c>
      <c r="E1447" s="11" t="str">
        <f>IFERROR(INDEX('     2022    '!E:E,MATCH('Order Summary'!$A1447,'     2022    '!$AN:$AN,0)),"")</f>
        <v/>
      </c>
      <c r="F1447" s="96">
        <f>IFERROR(INDEX('     2022    '!AY:AY,MATCH($A1447,'     2022    '!$AN:$AN,0)),0)</f>
        <v>0</v>
      </c>
      <c r="G1447" s="180" t="str">
        <f>IFERROR(IF($O$3&gt;68,INDEX('     2022    '!I:I,MATCH($A1447,'     2022    '!$AN:$AN,0))*(1-'     2022    '!$BA$1),INDEX('     2022    '!I:I,MATCH($A1447,'     2022    '!$AN:$AN,0))),"")</f>
        <v/>
      </c>
      <c r="H1447" s="96">
        <f>IFERROR(INDEX('     2022    '!AZ:AZ,MATCH($A1447,'     2022    '!$AN:$AN,0)),0)</f>
        <v>0</v>
      </c>
      <c r="I1447" s="180" t="str">
        <f>IFERROR(IF($O$3&gt;68,INDEX('     2022    '!M:M,MATCH($A1447,'     2022    '!$AN:$AN,0))*(1-'     2022    '!$BA$1),INDEX('     2022    '!M:M,MATCH($A1447,'     2022    '!$AN:$AN,0))),"")</f>
        <v/>
      </c>
      <c r="J1447" s="181">
        <f t="shared" si="89"/>
        <v>0</v>
      </c>
      <c r="K1447" s="182" t="str">
        <f t="shared" si="90"/>
        <v/>
      </c>
      <c r="L1447" s="53"/>
      <c r="M1447" s="52" t="str">
        <f>IFERROR(INDEX('     2022    '!R:R,MATCH('Order Summary'!$A1447,'     2022    '!$AN:$AN,0)),"")</f>
        <v/>
      </c>
      <c r="N1447" s="52" t="str">
        <f>IFERROR(INDEX('     2022    '!V:V,MATCH('Order Summary'!$A1447,'     2022    '!$AN:$AN,0)),"")</f>
        <v/>
      </c>
      <c r="O1447" s="52" t="str">
        <f>IFERROR(INDEX('     2022    '!S:S,MATCH('Order Summary'!$A1447,'     2022    '!$AN:$AN,0)),"")</f>
        <v/>
      </c>
      <c r="P1447" s="96" t="str">
        <f t="shared" si="88"/>
        <v/>
      </c>
      <c r="R1447" s="9"/>
      <c r="S1447" s="9"/>
      <c r="T1447" s="9"/>
      <c r="U1447" s="9"/>
      <c r="V1447" s="9"/>
      <c r="W1447" s="9"/>
      <c r="X1447" s="9"/>
      <c r="Y1447" s="9"/>
      <c r="Z1447" s="9"/>
      <c r="AA1447" s="9"/>
      <c r="AB1447" s="9"/>
      <c r="AC1447" s="9"/>
      <c r="AD1447" s="9"/>
      <c r="AE1447" s="9"/>
      <c r="AF1447" s="9"/>
      <c r="AG1447" s="9"/>
      <c r="AH1447" s="9"/>
      <c r="AI1447" s="9"/>
      <c r="AJ1447" s="9"/>
      <c r="AK1447" s="9"/>
      <c r="AL1447" s="9"/>
      <c r="AM1447" s="9"/>
      <c r="AN1447" s="9"/>
      <c r="AO1447" s="9"/>
      <c r="AP1447" s="9"/>
      <c r="AQ1447" s="9"/>
      <c r="AR1447" s="9"/>
      <c r="AS1447" s="9"/>
      <c r="AT1447" s="9"/>
      <c r="AU1447" s="9"/>
      <c r="AV1447" s="9"/>
      <c r="AW1447" s="9"/>
      <c r="AX1447" s="9"/>
      <c r="AY1447" s="9"/>
      <c r="AZ1447" s="9"/>
      <c r="BA1447" s="9"/>
      <c r="BB1447" s="9"/>
      <c r="BC1447" s="9"/>
      <c r="BD1447" s="9"/>
      <c r="BE1447" s="9"/>
      <c r="BF1447" s="9"/>
      <c r="BG1447" s="9"/>
      <c r="BH1447" s="9"/>
      <c r="BI1447" s="9"/>
      <c r="BJ1447" s="9"/>
      <c r="BK1447" s="9"/>
      <c r="BL1447" s="9"/>
      <c r="BM1447" s="9"/>
      <c r="BN1447" s="9"/>
      <c r="BO1447" s="9"/>
      <c r="BP1447" s="9"/>
      <c r="BQ1447" s="9"/>
      <c r="BR1447" s="9"/>
      <c r="BS1447" s="9"/>
      <c r="BT1447" s="9"/>
      <c r="BU1447" s="9"/>
      <c r="BV1447" s="9"/>
      <c r="BW1447" s="9"/>
      <c r="BX1447" s="9"/>
      <c r="BY1447" s="9"/>
      <c r="BZ1447" s="9"/>
    </row>
    <row r="1448" spans="1:78">
      <c r="A1448" s="50">
        <f t="shared" si="91"/>
        <v>1437</v>
      </c>
      <c r="C1448" s="11" t="str">
        <f>IFERROR(INDEX('     2022    '!D:D,MATCH('Order Summary'!$A1448,'     2022    '!$AN:$AN,0)),"")</f>
        <v/>
      </c>
      <c r="D1448" s="11" t="str">
        <f>IFERROR(INDEX('     2022    '!C:C,MATCH('Order Summary'!$A1448,'     2022    '!$AN:$AN,0)),"")</f>
        <v/>
      </c>
      <c r="E1448" s="11" t="str">
        <f>IFERROR(INDEX('     2022    '!E:E,MATCH('Order Summary'!$A1448,'     2022    '!$AN:$AN,0)),"")</f>
        <v/>
      </c>
      <c r="F1448" s="96">
        <f>IFERROR(INDEX('     2022    '!AY:AY,MATCH($A1448,'     2022    '!$AN:$AN,0)),0)</f>
        <v>0</v>
      </c>
      <c r="G1448" s="180" t="str">
        <f>IFERROR(IF($O$3&gt;68,INDEX('     2022    '!I:I,MATCH($A1448,'     2022    '!$AN:$AN,0))*(1-'     2022    '!$BA$1),INDEX('     2022    '!I:I,MATCH($A1448,'     2022    '!$AN:$AN,0))),"")</f>
        <v/>
      </c>
      <c r="H1448" s="96">
        <f>IFERROR(INDEX('     2022    '!AZ:AZ,MATCH($A1448,'     2022    '!$AN:$AN,0)),0)</f>
        <v>0</v>
      </c>
      <c r="I1448" s="180" t="str">
        <f>IFERROR(IF($O$3&gt;68,INDEX('     2022    '!M:M,MATCH($A1448,'     2022    '!$AN:$AN,0))*(1-'     2022    '!$BA$1),INDEX('     2022    '!M:M,MATCH($A1448,'     2022    '!$AN:$AN,0))),"")</f>
        <v/>
      </c>
      <c r="J1448" s="181">
        <f t="shared" si="89"/>
        <v>0</v>
      </c>
      <c r="K1448" s="182" t="str">
        <f t="shared" si="90"/>
        <v/>
      </c>
      <c r="L1448" s="53"/>
      <c r="M1448" s="52" t="str">
        <f>IFERROR(INDEX('     2022    '!R:R,MATCH('Order Summary'!$A1448,'     2022    '!$AN:$AN,0)),"")</f>
        <v/>
      </c>
      <c r="N1448" s="52" t="str">
        <f>IFERROR(INDEX('     2022    '!V:V,MATCH('Order Summary'!$A1448,'     2022    '!$AN:$AN,0)),"")</f>
        <v/>
      </c>
      <c r="O1448" s="52" t="str">
        <f>IFERROR(INDEX('     2022    '!S:S,MATCH('Order Summary'!$A1448,'     2022    '!$AN:$AN,0)),"")</f>
        <v/>
      </c>
      <c r="P1448" s="96" t="str">
        <f t="shared" si="88"/>
        <v/>
      </c>
      <c r="R1448" s="9"/>
      <c r="S1448" s="9"/>
      <c r="T1448" s="9"/>
      <c r="U1448" s="9"/>
      <c r="V1448" s="9"/>
      <c r="W1448" s="9"/>
      <c r="X1448" s="9"/>
      <c r="Y1448" s="9"/>
      <c r="Z1448" s="9"/>
      <c r="AA1448" s="9"/>
      <c r="AB1448" s="9"/>
      <c r="AC1448" s="9"/>
      <c r="AD1448" s="9"/>
      <c r="AE1448" s="9"/>
      <c r="AF1448" s="9"/>
      <c r="AG1448" s="9"/>
      <c r="AH1448" s="9"/>
      <c r="AI1448" s="9"/>
      <c r="AJ1448" s="9"/>
      <c r="AK1448" s="9"/>
      <c r="AL1448" s="9"/>
      <c r="AM1448" s="9"/>
      <c r="AN1448" s="9"/>
      <c r="AO1448" s="9"/>
      <c r="AP1448" s="9"/>
      <c r="AQ1448" s="9"/>
      <c r="AR1448" s="9"/>
      <c r="AS1448" s="9"/>
      <c r="AT1448" s="9"/>
      <c r="AU1448" s="9"/>
      <c r="AV1448" s="9"/>
      <c r="AW1448" s="9"/>
      <c r="AX1448" s="9"/>
      <c r="AY1448" s="9"/>
      <c r="AZ1448" s="9"/>
      <c r="BA1448" s="9"/>
      <c r="BB1448" s="9"/>
      <c r="BC1448" s="9"/>
      <c r="BD1448" s="9"/>
      <c r="BE1448" s="9"/>
      <c r="BF1448" s="9"/>
      <c r="BG1448" s="9"/>
      <c r="BH1448" s="9"/>
      <c r="BI1448" s="9"/>
      <c r="BJ1448" s="9"/>
      <c r="BK1448" s="9"/>
      <c r="BL1448" s="9"/>
      <c r="BM1448" s="9"/>
      <c r="BN1448" s="9"/>
      <c r="BO1448" s="9"/>
      <c r="BP1448" s="9"/>
      <c r="BQ1448" s="9"/>
      <c r="BR1448" s="9"/>
      <c r="BS1448" s="9"/>
      <c r="BT1448" s="9"/>
      <c r="BU1448" s="9"/>
      <c r="BV1448" s="9"/>
      <c r="BW1448" s="9"/>
      <c r="BX1448" s="9"/>
      <c r="BY1448" s="9"/>
      <c r="BZ1448" s="9"/>
    </row>
    <row r="1449" spans="1:78">
      <c r="A1449" s="50">
        <f t="shared" si="91"/>
        <v>1438</v>
      </c>
      <c r="C1449" s="11" t="str">
        <f>IFERROR(INDEX('     2022    '!D:D,MATCH('Order Summary'!$A1449,'     2022    '!$AN:$AN,0)),"")</f>
        <v/>
      </c>
      <c r="D1449" s="11" t="str">
        <f>IFERROR(INDEX('     2022    '!C:C,MATCH('Order Summary'!$A1449,'     2022    '!$AN:$AN,0)),"")</f>
        <v/>
      </c>
      <c r="E1449" s="11" t="str">
        <f>IFERROR(INDEX('     2022    '!E:E,MATCH('Order Summary'!$A1449,'     2022    '!$AN:$AN,0)),"")</f>
        <v/>
      </c>
      <c r="F1449" s="96">
        <f>IFERROR(INDEX('     2022    '!AY:AY,MATCH($A1449,'     2022    '!$AN:$AN,0)),0)</f>
        <v>0</v>
      </c>
      <c r="G1449" s="180" t="str">
        <f>IFERROR(IF($O$3&gt;68,INDEX('     2022    '!I:I,MATCH($A1449,'     2022    '!$AN:$AN,0))*(1-'     2022    '!$BA$1),INDEX('     2022    '!I:I,MATCH($A1449,'     2022    '!$AN:$AN,0))),"")</f>
        <v/>
      </c>
      <c r="H1449" s="96">
        <f>IFERROR(INDEX('     2022    '!AZ:AZ,MATCH($A1449,'     2022    '!$AN:$AN,0)),0)</f>
        <v>0</v>
      </c>
      <c r="I1449" s="180" t="str">
        <f>IFERROR(IF($O$3&gt;68,INDEX('     2022    '!M:M,MATCH($A1449,'     2022    '!$AN:$AN,0))*(1-'     2022    '!$BA$1),INDEX('     2022    '!M:M,MATCH($A1449,'     2022    '!$AN:$AN,0))),"")</f>
        <v/>
      </c>
      <c r="J1449" s="181">
        <f t="shared" si="89"/>
        <v>0</v>
      </c>
      <c r="K1449" s="182" t="str">
        <f t="shared" si="90"/>
        <v/>
      </c>
      <c r="L1449" s="53"/>
      <c r="M1449" s="52" t="str">
        <f>IFERROR(INDEX('     2022    '!R:R,MATCH('Order Summary'!$A1449,'     2022    '!$AN:$AN,0)),"")</f>
        <v/>
      </c>
      <c r="N1449" s="52" t="str">
        <f>IFERROR(INDEX('     2022    '!V:V,MATCH('Order Summary'!$A1449,'     2022    '!$AN:$AN,0)),"")</f>
        <v/>
      </c>
      <c r="O1449" s="52" t="str">
        <f>IFERROR(INDEX('     2022    '!S:S,MATCH('Order Summary'!$A1449,'     2022    '!$AN:$AN,0)),"")</f>
        <v/>
      </c>
      <c r="P1449" s="96" t="str">
        <f t="shared" si="88"/>
        <v/>
      </c>
      <c r="R1449" s="9"/>
      <c r="S1449" s="9"/>
      <c r="T1449" s="9"/>
      <c r="U1449" s="9"/>
      <c r="V1449" s="9"/>
      <c r="W1449" s="9"/>
      <c r="X1449" s="9"/>
      <c r="Y1449" s="9"/>
      <c r="Z1449" s="9"/>
      <c r="AA1449" s="9"/>
      <c r="AB1449" s="9"/>
      <c r="AC1449" s="9"/>
      <c r="AD1449" s="9"/>
      <c r="AE1449" s="9"/>
      <c r="AF1449" s="9"/>
      <c r="AG1449" s="9"/>
      <c r="AH1449" s="9"/>
      <c r="AI1449" s="9"/>
      <c r="AJ1449" s="9"/>
      <c r="AK1449" s="9"/>
      <c r="AL1449" s="9"/>
      <c r="AM1449" s="9"/>
      <c r="AN1449" s="9"/>
      <c r="AO1449" s="9"/>
      <c r="AP1449" s="9"/>
      <c r="AQ1449" s="9"/>
      <c r="AR1449" s="9"/>
      <c r="AS1449" s="9"/>
      <c r="AT1449" s="9"/>
      <c r="AU1449" s="9"/>
      <c r="AV1449" s="9"/>
      <c r="AW1449" s="9"/>
      <c r="AX1449" s="9"/>
      <c r="AY1449" s="9"/>
      <c r="AZ1449" s="9"/>
      <c r="BA1449" s="9"/>
      <c r="BB1449" s="9"/>
      <c r="BC1449" s="9"/>
      <c r="BD1449" s="9"/>
      <c r="BE1449" s="9"/>
      <c r="BF1449" s="9"/>
      <c r="BG1449" s="9"/>
      <c r="BH1449" s="9"/>
      <c r="BI1449" s="9"/>
      <c r="BJ1449" s="9"/>
      <c r="BK1449" s="9"/>
      <c r="BL1449" s="9"/>
      <c r="BM1449" s="9"/>
      <c r="BN1449" s="9"/>
      <c r="BO1449" s="9"/>
      <c r="BP1449" s="9"/>
      <c r="BQ1449" s="9"/>
      <c r="BR1449" s="9"/>
      <c r="BS1449" s="9"/>
      <c r="BT1449" s="9"/>
      <c r="BU1449" s="9"/>
      <c r="BV1449" s="9"/>
      <c r="BW1449" s="9"/>
      <c r="BX1449" s="9"/>
      <c r="BY1449" s="9"/>
      <c r="BZ1449" s="9"/>
    </row>
    <row r="1450" spans="1:78">
      <c r="A1450" s="50">
        <f t="shared" si="91"/>
        <v>1439</v>
      </c>
      <c r="C1450" s="11" t="str">
        <f>IFERROR(INDEX('     2022    '!D:D,MATCH('Order Summary'!$A1450,'     2022    '!$AN:$AN,0)),"")</f>
        <v/>
      </c>
      <c r="D1450" s="11" t="str">
        <f>IFERROR(INDEX('     2022    '!C:C,MATCH('Order Summary'!$A1450,'     2022    '!$AN:$AN,0)),"")</f>
        <v/>
      </c>
      <c r="E1450" s="11" t="str">
        <f>IFERROR(INDEX('     2022    '!E:E,MATCH('Order Summary'!$A1450,'     2022    '!$AN:$AN,0)),"")</f>
        <v/>
      </c>
      <c r="F1450" s="96">
        <f>IFERROR(INDEX('     2022    '!AY:AY,MATCH($A1450,'     2022    '!$AN:$AN,0)),0)</f>
        <v>0</v>
      </c>
      <c r="G1450" s="180" t="str">
        <f>IFERROR(IF($O$3&gt;68,INDEX('     2022    '!I:I,MATCH($A1450,'     2022    '!$AN:$AN,0))*(1-'     2022    '!$BA$1),INDEX('     2022    '!I:I,MATCH($A1450,'     2022    '!$AN:$AN,0))),"")</f>
        <v/>
      </c>
      <c r="H1450" s="96">
        <f>IFERROR(INDEX('     2022    '!AZ:AZ,MATCH($A1450,'     2022    '!$AN:$AN,0)),0)</f>
        <v>0</v>
      </c>
      <c r="I1450" s="180" t="str">
        <f>IFERROR(IF($O$3&gt;68,INDEX('     2022    '!M:M,MATCH($A1450,'     2022    '!$AN:$AN,0))*(1-'     2022    '!$BA$1),INDEX('     2022    '!M:M,MATCH($A1450,'     2022    '!$AN:$AN,0))),"")</f>
        <v/>
      </c>
      <c r="J1450" s="181">
        <f t="shared" si="89"/>
        <v>0</v>
      </c>
      <c r="K1450" s="182" t="str">
        <f t="shared" si="90"/>
        <v/>
      </c>
      <c r="L1450" s="53"/>
      <c r="M1450" s="52" t="str">
        <f>IFERROR(INDEX('     2022    '!R:R,MATCH('Order Summary'!$A1450,'     2022    '!$AN:$AN,0)),"")</f>
        <v/>
      </c>
      <c r="N1450" s="52" t="str">
        <f>IFERROR(INDEX('     2022    '!V:V,MATCH('Order Summary'!$A1450,'     2022    '!$AN:$AN,0)),"")</f>
        <v/>
      </c>
      <c r="O1450" s="52" t="str">
        <f>IFERROR(INDEX('     2022    '!S:S,MATCH('Order Summary'!$A1450,'     2022    '!$AN:$AN,0)),"")</f>
        <v/>
      </c>
      <c r="P1450" s="96" t="str">
        <f t="shared" si="88"/>
        <v/>
      </c>
      <c r="R1450" s="9"/>
      <c r="S1450" s="9"/>
      <c r="T1450" s="9"/>
      <c r="U1450" s="9"/>
      <c r="V1450" s="9"/>
      <c r="W1450" s="9"/>
      <c r="X1450" s="9"/>
      <c r="Y1450" s="9"/>
      <c r="Z1450" s="9"/>
      <c r="AA1450" s="9"/>
      <c r="AB1450" s="9"/>
      <c r="AC1450" s="9"/>
      <c r="AD1450" s="9"/>
      <c r="AE1450" s="9"/>
      <c r="AF1450" s="9"/>
      <c r="AG1450" s="9"/>
      <c r="AH1450" s="9"/>
      <c r="AI1450" s="9"/>
      <c r="AJ1450" s="9"/>
      <c r="AK1450" s="9"/>
      <c r="AL1450" s="9"/>
      <c r="AM1450" s="9"/>
      <c r="AN1450" s="9"/>
      <c r="AO1450" s="9"/>
      <c r="AP1450" s="9"/>
      <c r="AQ1450" s="9"/>
      <c r="AR1450" s="9"/>
      <c r="AS1450" s="9"/>
      <c r="AT1450" s="9"/>
      <c r="AU1450" s="9"/>
      <c r="AV1450" s="9"/>
      <c r="AW1450" s="9"/>
      <c r="AX1450" s="9"/>
      <c r="AY1450" s="9"/>
      <c r="AZ1450" s="9"/>
      <c r="BA1450" s="9"/>
      <c r="BB1450" s="9"/>
      <c r="BC1450" s="9"/>
      <c r="BD1450" s="9"/>
      <c r="BE1450" s="9"/>
      <c r="BF1450" s="9"/>
      <c r="BG1450" s="9"/>
      <c r="BH1450" s="9"/>
      <c r="BI1450" s="9"/>
      <c r="BJ1450" s="9"/>
      <c r="BK1450" s="9"/>
      <c r="BL1450" s="9"/>
      <c r="BM1450" s="9"/>
      <c r="BN1450" s="9"/>
      <c r="BO1450" s="9"/>
      <c r="BP1450" s="9"/>
      <c r="BQ1450" s="9"/>
      <c r="BR1450" s="9"/>
      <c r="BS1450" s="9"/>
      <c r="BT1450" s="9"/>
      <c r="BU1450" s="9"/>
      <c r="BV1450" s="9"/>
      <c r="BW1450" s="9"/>
      <c r="BX1450" s="9"/>
      <c r="BY1450" s="9"/>
      <c r="BZ1450" s="9"/>
    </row>
    <row r="1451" spans="1:78">
      <c r="A1451" s="50">
        <f t="shared" si="91"/>
        <v>1440</v>
      </c>
      <c r="C1451" s="11" t="str">
        <f>IFERROR(INDEX('     2022    '!D:D,MATCH('Order Summary'!$A1451,'     2022    '!$AN:$AN,0)),"")</f>
        <v/>
      </c>
      <c r="D1451" s="11" t="str">
        <f>IFERROR(INDEX('     2022    '!C:C,MATCH('Order Summary'!$A1451,'     2022    '!$AN:$AN,0)),"")</f>
        <v/>
      </c>
      <c r="E1451" s="11" t="str">
        <f>IFERROR(INDEX('     2022    '!E:E,MATCH('Order Summary'!$A1451,'     2022    '!$AN:$AN,0)),"")</f>
        <v/>
      </c>
      <c r="F1451" s="96">
        <f>IFERROR(INDEX('     2022    '!AY:AY,MATCH($A1451,'     2022    '!$AN:$AN,0)),0)</f>
        <v>0</v>
      </c>
      <c r="G1451" s="180" t="str">
        <f>IFERROR(IF($O$3&gt;68,INDEX('     2022    '!I:I,MATCH($A1451,'     2022    '!$AN:$AN,0))*(1-'     2022    '!$BA$1),INDEX('     2022    '!I:I,MATCH($A1451,'     2022    '!$AN:$AN,0))),"")</f>
        <v/>
      </c>
      <c r="H1451" s="96">
        <f>IFERROR(INDEX('     2022    '!AZ:AZ,MATCH($A1451,'     2022    '!$AN:$AN,0)),0)</f>
        <v>0</v>
      </c>
      <c r="I1451" s="180" t="str">
        <f>IFERROR(IF($O$3&gt;68,INDEX('     2022    '!M:M,MATCH($A1451,'     2022    '!$AN:$AN,0))*(1-'     2022    '!$BA$1),INDEX('     2022    '!M:M,MATCH($A1451,'     2022    '!$AN:$AN,0))),"")</f>
        <v/>
      </c>
      <c r="J1451" s="181">
        <f t="shared" si="89"/>
        <v>0</v>
      </c>
      <c r="K1451" s="182" t="str">
        <f t="shared" si="90"/>
        <v/>
      </c>
      <c r="L1451" s="53"/>
      <c r="M1451" s="52" t="str">
        <f>IFERROR(INDEX('     2022    '!R:R,MATCH('Order Summary'!$A1451,'     2022    '!$AN:$AN,0)),"")</f>
        <v/>
      </c>
      <c r="N1451" s="52" t="str">
        <f>IFERROR(INDEX('     2022    '!V:V,MATCH('Order Summary'!$A1451,'     2022    '!$AN:$AN,0)),"")</f>
        <v/>
      </c>
      <c r="O1451" s="52" t="str">
        <f>IFERROR(INDEX('     2022    '!S:S,MATCH('Order Summary'!$A1451,'     2022    '!$AN:$AN,0)),"")</f>
        <v/>
      </c>
      <c r="P1451" s="96" t="str">
        <f t="shared" si="88"/>
        <v/>
      </c>
      <c r="R1451" s="9"/>
      <c r="S1451" s="9"/>
      <c r="T1451" s="9"/>
      <c r="U1451" s="9"/>
      <c r="V1451" s="9"/>
      <c r="W1451" s="9"/>
      <c r="X1451" s="9"/>
      <c r="Y1451" s="9"/>
      <c r="Z1451" s="9"/>
      <c r="AA1451" s="9"/>
      <c r="AB1451" s="9"/>
      <c r="AC1451" s="9"/>
      <c r="AD1451" s="9"/>
      <c r="AE1451" s="9"/>
      <c r="AF1451" s="9"/>
      <c r="AG1451" s="9"/>
      <c r="AH1451" s="9"/>
      <c r="AI1451" s="9"/>
      <c r="AJ1451" s="9"/>
      <c r="AK1451" s="9"/>
      <c r="AL1451" s="9"/>
      <c r="AM1451" s="9"/>
      <c r="AN1451" s="9"/>
      <c r="AO1451" s="9"/>
      <c r="AP1451" s="9"/>
      <c r="AQ1451" s="9"/>
      <c r="AR1451" s="9"/>
      <c r="AS1451" s="9"/>
      <c r="AT1451" s="9"/>
      <c r="AU1451" s="9"/>
      <c r="AV1451" s="9"/>
      <c r="AW1451" s="9"/>
      <c r="AX1451" s="9"/>
      <c r="AY1451" s="9"/>
      <c r="AZ1451" s="9"/>
      <c r="BA1451" s="9"/>
      <c r="BB1451" s="9"/>
      <c r="BC1451" s="9"/>
      <c r="BD1451" s="9"/>
      <c r="BE1451" s="9"/>
      <c r="BF1451" s="9"/>
      <c r="BG1451" s="9"/>
      <c r="BH1451" s="9"/>
      <c r="BI1451" s="9"/>
      <c r="BJ1451" s="9"/>
      <c r="BK1451" s="9"/>
      <c r="BL1451" s="9"/>
      <c r="BM1451" s="9"/>
      <c r="BN1451" s="9"/>
      <c r="BO1451" s="9"/>
      <c r="BP1451" s="9"/>
      <c r="BQ1451" s="9"/>
      <c r="BR1451" s="9"/>
      <c r="BS1451" s="9"/>
      <c r="BT1451" s="9"/>
      <c r="BU1451" s="9"/>
      <c r="BV1451" s="9"/>
      <c r="BW1451" s="9"/>
      <c r="BX1451" s="9"/>
      <c r="BY1451" s="9"/>
      <c r="BZ1451" s="9"/>
    </row>
    <row r="1452" spans="1:78">
      <c r="A1452" s="50">
        <f t="shared" si="91"/>
        <v>1441</v>
      </c>
      <c r="C1452" s="11" t="str">
        <f>IFERROR(INDEX('     2022    '!D:D,MATCH('Order Summary'!$A1452,'     2022    '!$AN:$AN,0)),"")</f>
        <v/>
      </c>
      <c r="D1452" s="11" t="str">
        <f>IFERROR(INDEX('     2022    '!C:C,MATCH('Order Summary'!$A1452,'     2022    '!$AN:$AN,0)),"")</f>
        <v/>
      </c>
      <c r="E1452" s="11" t="str">
        <f>IFERROR(INDEX('     2022    '!E:E,MATCH('Order Summary'!$A1452,'     2022    '!$AN:$AN,0)),"")</f>
        <v/>
      </c>
      <c r="F1452" s="96">
        <f>IFERROR(INDEX('     2022    '!AY:AY,MATCH($A1452,'     2022    '!$AN:$AN,0)),0)</f>
        <v>0</v>
      </c>
      <c r="G1452" s="180" t="str">
        <f>IFERROR(IF($O$3&gt;68,INDEX('     2022    '!I:I,MATCH($A1452,'     2022    '!$AN:$AN,0))*(1-'     2022    '!$BA$1),INDEX('     2022    '!I:I,MATCH($A1452,'     2022    '!$AN:$AN,0))),"")</f>
        <v/>
      </c>
      <c r="H1452" s="96">
        <f>IFERROR(INDEX('     2022    '!AZ:AZ,MATCH($A1452,'     2022    '!$AN:$AN,0)),0)</f>
        <v>0</v>
      </c>
      <c r="I1452" s="180" t="str">
        <f>IFERROR(IF($O$3&gt;68,INDEX('     2022    '!M:M,MATCH($A1452,'     2022    '!$AN:$AN,0))*(1-'     2022    '!$BA$1),INDEX('     2022    '!M:M,MATCH($A1452,'     2022    '!$AN:$AN,0))),"")</f>
        <v/>
      </c>
      <c r="J1452" s="181">
        <f t="shared" si="89"/>
        <v>0</v>
      </c>
      <c r="K1452" s="182" t="str">
        <f t="shared" si="90"/>
        <v/>
      </c>
      <c r="L1452" s="53"/>
      <c r="M1452" s="52" t="str">
        <f>IFERROR(INDEX('     2022    '!R:R,MATCH('Order Summary'!$A1452,'     2022    '!$AN:$AN,0)),"")</f>
        <v/>
      </c>
      <c r="N1452" s="52" t="str">
        <f>IFERROR(INDEX('     2022    '!V:V,MATCH('Order Summary'!$A1452,'     2022    '!$AN:$AN,0)),"")</f>
        <v/>
      </c>
      <c r="O1452" s="52" t="str">
        <f>IFERROR(INDEX('     2022    '!S:S,MATCH('Order Summary'!$A1452,'     2022    '!$AN:$AN,0)),"")</f>
        <v/>
      </c>
      <c r="P1452" s="96" t="str">
        <f t="shared" si="88"/>
        <v/>
      </c>
      <c r="R1452" s="9"/>
      <c r="S1452" s="9"/>
      <c r="T1452" s="9"/>
      <c r="U1452" s="9"/>
      <c r="V1452" s="9"/>
      <c r="W1452" s="9"/>
      <c r="X1452" s="9"/>
      <c r="Y1452" s="9"/>
      <c r="Z1452" s="9"/>
      <c r="AA1452" s="9"/>
      <c r="AB1452" s="9"/>
      <c r="AC1452" s="9"/>
      <c r="AD1452" s="9"/>
      <c r="AE1452" s="9"/>
      <c r="AF1452" s="9"/>
      <c r="AG1452" s="9"/>
      <c r="AH1452" s="9"/>
      <c r="AI1452" s="9"/>
      <c r="AJ1452" s="9"/>
      <c r="AK1452" s="9"/>
      <c r="AL1452" s="9"/>
      <c r="AM1452" s="9"/>
      <c r="AN1452" s="9"/>
      <c r="AO1452" s="9"/>
      <c r="AP1452" s="9"/>
      <c r="AQ1452" s="9"/>
      <c r="AR1452" s="9"/>
      <c r="AS1452" s="9"/>
      <c r="AT1452" s="9"/>
      <c r="AU1452" s="9"/>
      <c r="AV1452" s="9"/>
      <c r="AW1452" s="9"/>
      <c r="AX1452" s="9"/>
      <c r="AY1452" s="9"/>
      <c r="AZ1452" s="9"/>
      <c r="BA1452" s="9"/>
      <c r="BB1452" s="9"/>
      <c r="BC1452" s="9"/>
      <c r="BD1452" s="9"/>
      <c r="BE1452" s="9"/>
      <c r="BF1452" s="9"/>
      <c r="BG1452" s="9"/>
      <c r="BH1452" s="9"/>
      <c r="BI1452" s="9"/>
      <c r="BJ1452" s="9"/>
      <c r="BK1452" s="9"/>
      <c r="BL1452" s="9"/>
      <c r="BM1452" s="9"/>
      <c r="BN1452" s="9"/>
      <c r="BO1452" s="9"/>
      <c r="BP1452" s="9"/>
      <c r="BQ1452" s="9"/>
      <c r="BR1452" s="9"/>
      <c r="BS1452" s="9"/>
      <c r="BT1452" s="9"/>
      <c r="BU1452" s="9"/>
      <c r="BV1452" s="9"/>
      <c r="BW1452" s="9"/>
      <c r="BX1452" s="9"/>
      <c r="BY1452" s="9"/>
      <c r="BZ1452" s="9"/>
    </row>
    <row r="1453" spans="1:78">
      <c r="A1453" s="50">
        <f t="shared" si="91"/>
        <v>1442</v>
      </c>
      <c r="C1453" s="11" t="str">
        <f>IFERROR(INDEX('     2022    '!D:D,MATCH('Order Summary'!$A1453,'     2022    '!$AN:$AN,0)),"")</f>
        <v/>
      </c>
      <c r="D1453" s="11" t="str">
        <f>IFERROR(INDEX('     2022    '!C:C,MATCH('Order Summary'!$A1453,'     2022    '!$AN:$AN,0)),"")</f>
        <v/>
      </c>
      <c r="E1453" s="11" t="str">
        <f>IFERROR(INDEX('     2022    '!E:E,MATCH('Order Summary'!$A1453,'     2022    '!$AN:$AN,0)),"")</f>
        <v/>
      </c>
      <c r="F1453" s="96">
        <f>IFERROR(INDEX('     2022    '!AY:AY,MATCH($A1453,'     2022    '!$AN:$AN,0)),0)</f>
        <v>0</v>
      </c>
      <c r="G1453" s="180" t="str">
        <f>IFERROR(IF($O$3&gt;68,INDEX('     2022    '!I:I,MATCH($A1453,'     2022    '!$AN:$AN,0))*(1-'     2022    '!$BA$1),INDEX('     2022    '!I:I,MATCH($A1453,'     2022    '!$AN:$AN,0))),"")</f>
        <v/>
      </c>
      <c r="H1453" s="96">
        <f>IFERROR(INDEX('     2022    '!AZ:AZ,MATCH($A1453,'     2022    '!$AN:$AN,0)),0)</f>
        <v>0</v>
      </c>
      <c r="I1453" s="180" t="str">
        <f>IFERROR(IF($O$3&gt;68,INDEX('     2022    '!M:M,MATCH($A1453,'     2022    '!$AN:$AN,0))*(1-'     2022    '!$BA$1),INDEX('     2022    '!M:M,MATCH($A1453,'     2022    '!$AN:$AN,0))),"")</f>
        <v/>
      </c>
      <c r="J1453" s="181">
        <f t="shared" si="89"/>
        <v>0</v>
      </c>
      <c r="K1453" s="182" t="str">
        <f t="shared" si="90"/>
        <v/>
      </c>
      <c r="L1453" s="53"/>
      <c r="M1453" s="52" t="str">
        <f>IFERROR(INDEX('     2022    '!R:R,MATCH('Order Summary'!$A1453,'     2022    '!$AN:$AN,0)),"")</f>
        <v/>
      </c>
      <c r="N1453" s="52" t="str">
        <f>IFERROR(INDEX('     2022    '!V:V,MATCH('Order Summary'!$A1453,'     2022    '!$AN:$AN,0)),"")</f>
        <v/>
      </c>
      <c r="O1453" s="52" t="str">
        <f>IFERROR(INDEX('     2022    '!S:S,MATCH('Order Summary'!$A1453,'     2022    '!$AN:$AN,0)),"")</f>
        <v/>
      </c>
      <c r="P1453" s="96" t="str">
        <f t="shared" si="88"/>
        <v/>
      </c>
      <c r="R1453" s="9"/>
      <c r="S1453" s="9"/>
      <c r="T1453" s="9"/>
      <c r="U1453" s="9"/>
      <c r="V1453" s="9"/>
      <c r="W1453" s="9"/>
      <c r="X1453" s="9"/>
      <c r="Y1453" s="9"/>
      <c r="Z1453" s="9"/>
      <c r="AA1453" s="9"/>
      <c r="AB1453" s="9"/>
      <c r="AC1453" s="9"/>
      <c r="AD1453" s="9"/>
      <c r="AE1453" s="9"/>
      <c r="AF1453" s="9"/>
      <c r="AG1453" s="9"/>
      <c r="AH1453" s="9"/>
      <c r="AI1453" s="9"/>
      <c r="AJ1453" s="9"/>
      <c r="AK1453" s="9"/>
      <c r="AL1453" s="9"/>
      <c r="AM1453" s="9"/>
      <c r="AN1453" s="9"/>
      <c r="AO1453" s="9"/>
      <c r="AP1453" s="9"/>
      <c r="AQ1453" s="9"/>
      <c r="AR1453" s="9"/>
      <c r="AS1453" s="9"/>
      <c r="AT1453" s="9"/>
      <c r="AU1453" s="9"/>
      <c r="AV1453" s="9"/>
      <c r="AW1453" s="9"/>
      <c r="AX1453" s="9"/>
      <c r="AY1453" s="9"/>
      <c r="AZ1453" s="9"/>
      <c r="BA1453" s="9"/>
      <c r="BB1453" s="9"/>
      <c r="BC1453" s="9"/>
      <c r="BD1453" s="9"/>
      <c r="BE1453" s="9"/>
      <c r="BF1453" s="9"/>
      <c r="BG1453" s="9"/>
      <c r="BH1453" s="9"/>
      <c r="BI1453" s="9"/>
      <c r="BJ1453" s="9"/>
      <c r="BK1453" s="9"/>
      <c r="BL1453" s="9"/>
      <c r="BM1453" s="9"/>
      <c r="BN1453" s="9"/>
      <c r="BO1453" s="9"/>
      <c r="BP1453" s="9"/>
      <c r="BQ1453" s="9"/>
      <c r="BR1453" s="9"/>
      <c r="BS1453" s="9"/>
      <c r="BT1453" s="9"/>
      <c r="BU1453" s="9"/>
      <c r="BV1453" s="9"/>
      <c r="BW1453" s="9"/>
      <c r="BX1453" s="9"/>
      <c r="BY1453" s="9"/>
      <c r="BZ1453" s="9"/>
    </row>
    <row r="1454" spans="1:78">
      <c r="A1454" s="50">
        <f t="shared" si="91"/>
        <v>1443</v>
      </c>
      <c r="C1454" s="11" t="str">
        <f>IFERROR(INDEX('     2022    '!D:D,MATCH('Order Summary'!$A1454,'     2022    '!$AN:$AN,0)),"")</f>
        <v/>
      </c>
      <c r="D1454" s="11" t="str">
        <f>IFERROR(INDEX('     2022    '!C:C,MATCH('Order Summary'!$A1454,'     2022    '!$AN:$AN,0)),"")</f>
        <v/>
      </c>
      <c r="E1454" s="11" t="str">
        <f>IFERROR(INDEX('     2022    '!E:E,MATCH('Order Summary'!$A1454,'     2022    '!$AN:$AN,0)),"")</f>
        <v/>
      </c>
      <c r="F1454" s="96">
        <f>IFERROR(INDEX('     2022    '!AY:AY,MATCH($A1454,'     2022    '!$AN:$AN,0)),0)</f>
        <v>0</v>
      </c>
      <c r="G1454" s="180" t="str">
        <f>IFERROR(IF($O$3&gt;68,INDEX('     2022    '!I:I,MATCH($A1454,'     2022    '!$AN:$AN,0))*(1-'     2022    '!$BA$1),INDEX('     2022    '!I:I,MATCH($A1454,'     2022    '!$AN:$AN,0))),"")</f>
        <v/>
      </c>
      <c r="H1454" s="96">
        <f>IFERROR(INDEX('     2022    '!AZ:AZ,MATCH($A1454,'     2022    '!$AN:$AN,0)),0)</f>
        <v>0</v>
      </c>
      <c r="I1454" s="180" t="str">
        <f>IFERROR(IF($O$3&gt;68,INDEX('     2022    '!M:M,MATCH($A1454,'     2022    '!$AN:$AN,0))*(1-'     2022    '!$BA$1),INDEX('     2022    '!M:M,MATCH($A1454,'     2022    '!$AN:$AN,0))),"")</f>
        <v/>
      </c>
      <c r="J1454" s="181">
        <f t="shared" si="89"/>
        <v>0</v>
      </c>
      <c r="K1454" s="182" t="str">
        <f t="shared" si="90"/>
        <v/>
      </c>
      <c r="L1454" s="53"/>
      <c r="M1454" s="52" t="str">
        <f>IFERROR(INDEX('     2022    '!R:R,MATCH('Order Summary'!$A1454,'     2022    '!$AN:$AN,0)),"")</f>
        <v/>
      </c>
      <c r="N1454" s="52" t="str">
        <f>IFERROR(INDEX('     2022    '!V:V,MATCH('Order Summary'!$A1454,'     2022    '!$AN:$AN,0)),"")</f>
        <v/>
      </c>
      <c r="O1454" s="52" t="str">
        <f>IFERROR(INDEX('     2022    '!S:S,MATCH('Order Summary'!$A1454,'     2022    '!$AN:$AN,0)),"")</f>
        <v/>
      </c>
      <c r="P1454" s="96" t="str">
        <f t="shared" si="88"/>
        <v/>
      </c>
      <c r="R1454" s="9"/>
      <c r="S1454" s="9"/>
      <c r="T1454" s="9"/>
      <c r="U1454" s="9"/>
      <c r="V1454" s="9"/>
      <c r="W1454" s="9"/>
      <c r="X1454" s="9"/>
      <c r="Y1454" s="9"/>
      <c r="Z1454" s="9"/>
      <c r="AA1454" s="9"/>
      <c r="AB1454" s="9"/>
      <c r="AC1454" s="9"/>
      <c r="AD1454" s="9"/>
      <c r="AE1454" s="9"/>
      <c r="AF1454" s="9"/>
      <c r="AG1454" s="9"/>
      <c r="AH1454" s="9"/>
      <c r="AI1454" s="9"/>
      <c r="AJ1454" s="9"/>
      <c r="AK1454" s="9"/>
      <c r="AL1454" s="9"/>
      <c r="AM1454" s="9"/>
      <c r="AN1454" s="9"/>
      <c r="AO1454" s="9"/>
      <c r="AP1454" s="9"/>
      <c r="AQ1454" s="9"/>
      <c r="AR1454" s="9"/>
      <c r="AS1454" s="9"/>
      <c r="AT1454" s="9"/>
      <c r="AU1454" s="9"/>
      <c r="AV1454" s="9"/>
      <c r="AW1454" s="9"/>
      <c r="AX1454" s="9"/>
      <c r="AY1454" s="9"/>
      <c r="AZ1454" s="9"/>
      <c r="BA1454" s="9"/>
      <c r="BB1454" s="9"/>
      <c r="BC1454" s="9"/>
      <c r="BD1454" s="9"/>
      <c r="BE1454" s="9"/>
      <c r="BF1454" s="9"/>
      <c r="BG1454" s="9"/>
      <c r="BH1454" s="9"/>
      <c r="BI1454" s="9"/>
      <c r="BJ1454" s="9"/>
      <c r="BK1454" s="9"/>
      <c r="BL1454" s="9"/>
      <c r="BM1454" s="9"/>
      <c r="BN1454" s="9"/>
      <c r="BO1454" s="9"/>
      <c r="BP1454" s="9"/>
      <c r="BQ1454" s="9"/>
      <c r="BR1454" s="9"/>
      <c r="BS1454" s="9"/>
      <c r="BT1454" s="9"/>
      <c r="BU1454" s="9"/>
      <c r="BV1454" s="9"/>
      <c r="BW1454" s="9"/>
      <c r="BX1454" s="9"/>
      <c r="BY1454" s="9"/>
      <c r="BZ1454" s="9"/>
    </row>
    <row r="1455" spans="1:78">
      <c r="A1455" s="50">
        <f t="shared" si="91"/>
        <v>1444</v>
      </c>
      <c r="C1455" s="11" t="str">
        <f>IFERROR(INDEX('     2022    '!D:D,MATCH('Order Summary'!$A1455,'     2022    '!$AN:$AN,0)),"")</f>
        <v/>
      </c>
      <c r="D1455" s="11" t="str">
        <f>IFERROR(INDEX('     2022    '!C:C,MATCH('Order Summary'!$A1455,'     2022    '!$AN:$AN,0)),"")</f>
        <v/>
      </c>
      <c r="E1455" s="11" t="str">
        <f>IFERROR(INDEX('     2022    '!E:E,MATCH('Order Summary'!$A1455,'     2022    '!$AN:$AN,0)),"")</f>
        <v/>
      </c>
      <c r="F1455" s="96">
        <f>IFERROR(INDEX('     2022    '!AY:AY,MATCH($A1455,'     2022    '!$AN:$AN,0)),0)</f>
        <v>0</v>
      </c>
      <c r="G1455" s="180" t="str">
        <f>IFERROR(IF($O$3&gt;68,INDEX('     2022    '!I:I,MATCH($A1455,'     2022    '!$AN:$AN,0))*(1-'     2022    '!$BA$1),INDEX('     2022    '!I:I,MATCH($A1455,'     2022    '!$AN:$AN,0))),"")</f>
        <v/>
      </c>
      <c r="H1455" s="96">
        <f>IFERROR(INDEX('     2022    '!AZ:AZ,MATCH($A1455,'     2022    '!$AN:$AN,0)),0)</f>
        <v>0</v>
      </c>
      <c r="I1455" s="180" t="str">
        <f>IFERROR(IF($O$3&gt;68,INDEX('     2022    '!M:M,MATCH($A1455,'     2022    '!$AN:$AN,0))*(1-'     2022    '!$BA$1),INDEX('     2022    '!M:M,MATCH($A1455,'     2022    '!$AN:$AN,0))),"")</f>
        <v/>
      </c>
      <c r="J1455" s="181">
        <f t="shared" si="89"/>
        <v>0</v>
      </c>
      <c r="K1455" s="182" t="str">
        <f t="shared" si="90"/>
        <v/>
      </c>
      <c r="L1455" s="53"/>
      <c r="M1455" s="52" t="str">
        <f>IFERROR(INDEX('     2022    '!R:R,MATCH('Order Summary'!$A1455,'     2022    '!$AN:$AN,0)),"")</f>
        <v/>
      </c>
      <c r="N1455" s="52" t="str">
        <f>IFERROR(INDEX('     2022    '!V:V,MATCH('Order Summary'!$A1455,'     2022    '!$AN:$AN,0)),"")</f>
        <v/>
      </c>
      <c r="O1455" s="52" t="str">
        <f>IFERROR(INDEX('     2022    '!S:S,MATCH('Order Summary'!$A1455,'     2022    '!$AN:$AN,0)),"")</f>
        <v/>
      </c>
      <c r="P1455" s="96" t="str">
        <f t="shared" si="88"/>
        <v/>
      </c>
      <c r="R1455" s="9"/>
      <c r="S1455" s="9"/>
      <c r="T1455" s="9"/>
      <c r="U1455" s="9"/>
      <c r="V1455" s="9"/>
      <c r="W1455" s="9"/>
      <c r="X1455" s="9"/>
      <c r="Y1455" s="9"/>
      <c r="Z1455" s="9"/>
      <c r="AA1455" s="9"/>
      <c r="AB1455" s="9"/>
      <c r="AC1455" s="9"/>
      <c r="AD1455" s="9"/>
      <c r="AE1455" s="9"/>
      <c r="AF1455" s="9"/>
      <c r="AG1455" s="9"/>
      <c r="AH1455" s="9"/>
      <c r="AI1455" s="9"/>
      <c r="AJ1455" s="9"/>
      <c r="AK1455" s="9"/>
      <c r="AL1455" s="9"/>
      <c r="AM1455" s="9"/>
      <c r="AN1455" s="9"/>
      <c r="AO1455" s="9"/>
      <c r="AP1455" s="9"/>
      <c r="AQ1455" s="9"/>
      <c r="AR1455" s="9"/>
      <c r="AS1455" s="9"/>
      <c r="AT1455" s="9"/>
      <c r="AU1455" s="9"/>
      <c r="AV1455" s="9"/>
      <c r="AW1455" s="9"/>
      <c r="AX1455" s="9"/>
      <c r="AY1455" s="9"/>
      <c r="AZ1455" s="9"/>
      <c r="BA1455" s="9"/>
      <c r="BB1455" s="9"/>
      <c r="BC1455" s="9"/>
      <c r="BD1455" s="9"/>
      <c r="BE1455" s="9"/>
      <c r="BF1455" s="9"/>
      <c r="BG1455" s="9"/>
      <c r="BH1455" s="9"/>
      <c r="BI1455" s="9"/>
      <c r="BJ1455" s="9"/>
      <c r="BK1455" s="9"/>
      <c r="BL1455" s="9"/>
      <c r="BM1455" s="9"/>
      <c r="BN1455" s="9"/>
      <c r="BO1455" s="9"/>
      <c r="BP1455" s="9"/>
      <c r="BQ1455" s="9"/>
      <c r="BR1455" s="9"/>
      <c r="BS1455" s="9"/>
      <c r="BT1455" s="9"/>
      <c r="BU1455" s="9"/>
      <c r="BV1455" s="9"/>
      <c r="BW1455" s="9"/>
      <c r="BX1455" s="9"/>
      <c r="BY1455" s="9"/>
      <c r="BZ1455" s="9"/>
    </row>
    <row r="1456" spans="1:78">
      <c r="A1456" s="50">
        <f t="shared" si="91"/>
        <v>1445</v>
      </c>
      <c r="C1456" s="11" t="str">
        <f>IFERROR(INDEX('     2022    '!D:D,MATCH('Order Summary'!$A1456,'     2022    '!$AN:$AN,0)),"")</f>
        <v/>
      </c>
      <c r="D1456" s="11" t="str">
        <f>IFERROR(INDEX('     2022    '!C:C,MATCH('Order Summary'!$A1456,'     2022    '!$AN:$AN,0)),"")</f>
        <v/>
      </c>
      <c r="E1456" s="11" t="str">
        <f>IFERROR(INDEX('     2022    '!E:E,MATCH('Order Summary'!$A1456,'     2022    '!$AN:$AN,0)),"")</f>
        <v/>
      </c>
      <c r="F1456" s="96">
        <f>IFERROR(INDEX('     2022    '!AY:AY,MATCH($A1456,'     2022    '!$AN:$AN,0)),0)</f>
        <v>0</v>
      </c>
      <c r="G1456" s="180" t="str">
        <f>IFERROR(IF($O$3&gt;68,INDEX('     2022    '!I:I,MATCH($A1456,'     2022    '!$AN:$AN,0))*(1-'     2022    '!$BA$1),INDEX('     2022    '!I:I,MATCH($A1456,'     2022    '!$AN:$AN,0))),"")</f>
        <v/>
      </c>
      <c r="H1456" s="96">
        <f>IFERROR(INDEX('     2022    '!AZ:AZ,MATCH($A1456,'     2022    '!$AN:$AN,0)),0)</f>
        <v>0</v>
      </c>
      <c r="I1456" s="180" t="str">
        <f>IFERROR(IF($O$3&gt;68,INDEX('     2022    '!M:M,MATCH($A1456,'     2022    '!$AN:$AN,0))*(1-'     2022    '!$BA$1),INDEX('     2022    '!M:M,MATCH($A1456,'     2022    '!$AN:$AN,0))),"")</f>
        <v/>
      </c>
      <c r="J1456" s="181">
        <f t="shared" si="89"/>
        <v>0</v>
      </c>
      <c r="K1456" s="182" t="str">
        <f t="shared" si="90"/>
        <v/>
      </c>
      <c r="L1456" s="53"/>
      <c r="M1456" s="52" t="str">
        <f>IFERROR(INDEX('     2022    '!R:R,MATCH('Order Summary'!$A1456,'     2022    '!$AN:$AN,0)),"")</f>
        <v/>
      </c>
      <c r="N1456" s="52" t="str">
        <f>IFERROR(INDEX('     2022    '!V:V,MATCH('Order Summary'!$A1456,'     2022    '!$AN:$AN,0)),"")</f>
        <v/>
      </c>
      <c r="O1456" s="52" t="str">
        <f>IFERROR(INDEX('     2022    '!S:S,MATCH('Order Summary'!$A1456,'     2022    '!$AN:$AN,0)),"")</f>
        <v/>
      </c>
      <c r="P1456" s="96" t="str">
        <f t="shared" si="88"/>
        <v/>
      </c>
      <c r="R1456" s="9"/>
      <c r="S1456" s="9"/>
      <c r="T1456" s="9"/>
      <c r="U1456" s="9"/>
      <c r="V1456" s="9"/>
      <c r="W1456" s="9"/>
      <c r="X1456" s="9"/>
      <c r="Y1456" s="9"/>
      <c r="Z1456" s="9"/>
      <c r="AA1456" s="9"/>
      <c r="AB1456" s="9"/>
      <c r="AC1456" s="9"/>
      <c r="AD1456" s="9"/>
      <c r="AE1456" s="9"/>
      <c r="AF1456" s="9"/>
      <c r="AG1456" s="9"/>
      <c r="AH1456" s="9"/>
      <c r="AI1456" s="9"/>
      <c r="AJ1456" s="9"/>
      <c r="AK1456" s="9"/>
      <c r="AL1456" s="9"/>
      <c r="AM1456" s="9"/>
      <c r="AN1456" s="9"/>
      <c r="AO1456" s="9"/>
      <c r="AP1456" s="9"/>
      <c r="AQ1456" s="9"/>
      <c r="AR1456" s="9"/>
      <c r="AS1456" s="9"/>
      <c r="AT1456" s="9"/>
      <c r="AU1456" s="9"/>
      <c r="AV1456" s="9"/>
      <c r="AW1456" s="9"/>
      <c r="AX1456" s="9"/>
      <c r="AY1456" s="9"/>
      <c r="AZ1456" s="9"/>
      <c r="BA1456" s="9"/>
      <c r="BB1456" s="9"/>
      <c r="BC1456" s="9"/>
      <c r="BD1456" s="9"/>
      <c r="BE1456" s="9"/>
      <c r="BF1456" s="9"/>
      <c r="BG1456" s="9"/>
      <c r="BH1456" s="9"/>
      <c r="BI1456" s="9"/>
      <c r="BJ1456" s="9"/>
      <c r="BK1456" s="9"/>
      <c r="BL1456" s="9"/>
      <c r="BM1456" s="9"/>
      <c r="BN1456" s="9"/>
      <c r="BO1456" s="9"/>
      <c r="BP1456" s="9"/>
      <c r="BQ1456" s="9"/>
      <c r="BR1456" s="9"/>
      <c r="BS1456" s="9"/>
      <c r="BT1456" s="9"/>
      <c r="BU1456" s="9"/>
      <c r="BV1456" s="9"/>
      <c r="BW1456" s="9"/>
      <c r="BX1456" s="9"/>
      <c r="BY1456" s="9"/>
      <c r="BZ1456" s="9"/>
    </row>
    <row r="1457" spans="1:78">
      <c r="A1457" s="50">
        <f t="shared" si="91"/>
        <v>1446</v>
      </c>
      <c r="C1457" s="11" t="str">
        <f>IFERROR(INDEX('     2022    '!D:D,MATCH('Order Summary'!$A1457,'     2022    '!$AN:$AN,0)),"")</f>
        <v/>
      </c>
      <c r="D1457" s="11" t="str">
        <f>IFERROR(INDEX('     2022    '!C:C,MATCH('Order Summary'!$A1457,'     2022    '!$AN:$AN,0)),"")</f>
        <v/>
      </c>
      <c r="E1457" s="11" t="str">
        <f>IFERROR(INDEX('     2022    '!E:E,MATCH('Order Summary'!$A1457,'     2022    '!$AN:$AN,0)),"")</f>
        <v/>
      </c>
      <c r="F1457" s="96">
        <f>IFERROR(INDEX('     2022    '!AY:AY,MATCH($A1457,'     2022    '!$AN:$AN,0)),0)</f>
        <v>0</v>
      </c>
      <c r="G1457" s="180" t="str">
        <f>IFERROR(IF($O$3&gt;68,INDEX('     2022    '!I:I,MATCH($A1457,'     2022    '!$AN:$AN,0))*(1-'     2022    '!$BA$1),INDEX('     2022    '!I:I,MATCH($A1457,'     2022    '!$AN:$AN,0))),"")</f>
        <v/>
      </c>
      <c r="H1457" s="96">
        <f>IFERROR(INDEX('     2022    '!AZ:AZ,MATCH($A1457,'     2022    '!$AN:$AN,0)),0)</f>
        <v>0</v>
      </c>
      <c r="I1457" s="180" t="str">
        <f>IFERROR(IF($O$3&gt;68,INDEX('     2022    '!M:M,MATCH($A1457,'     2022    '!$AN:$AN,0))*(1-'     2022    '!$BA$1),INDEX('     2022    '!M:M,MATCH($A1457,'     2022    '!$AN:$AN,0))),"")</f>
        <v/>
      </c>
      <c r="J1457" s="181">
        <f t="shared" si="89"/>
        <v>0</v>
      </c>
      <c r="K1457" s="182" t="str">
        <f t="shared" si="90"/>
        <v/>
      </c>
      <c r="L1457" s="53"/>
      <c r="M1457" s="52" t="str">
        <f>IFERROR(INDEX('     2022    '!R:R,MATCH('Order Summary'!$A1457,'     2022    '!$AN:$AN,0)),"")</f>
        <v/>
      </c>
      <c r="N1457" s="52" t="str">
        <f>IFERROR(INDEX('     2022    '!V:V,MATCH('Order Summary'!$A1457,'     2022    '!$AN:$AN,0)),"")</f>
        <v/>
      </c>
      <c r="O1457" s="52" t="str">
        <f>IFERROR(INDEX('     2022    '!S:S,MATCH('Order Summary'!$A1457,'     2022    '!$AN:$AN,0)),"")</f>
        <v/>
      </c>
      <c r="P1457" s="96" t="str">
        <f t="shared" si="88"/>
        <v/>
      </c>
      <c r="R1457" s="9"/>
      <c r="S1457" s="9"/>
      <c r="T1457" s="9"/>
      <c r="U1457" s="9"/>
      <c r="V1457" s="9"/>
      <c r="W1457" s="9"/>
      <c r="X1457" s="9"/>
      <c r="Y1457" s="9"/>
      <c r="Z1457" s="9"/>
      <c r="AA1457" s="9"/>
      <c r="AB1457" s="9"/>
      <c r="AC1457" s="9"/>
      <c r="AD1457" s="9"/>
      <c r="AE1457" s="9"/>
      <c r="AF1457" s="9"/>
      <c r="AG1457" s="9"/>
      <c r="AH1457" s="9"/>
      <c r="AI1457" s="9"/>
      <c r="AJ1457" s="9"/>
      <c r="AK1457" s="9"/>
      <c r="AL1457" s="9"/>
      <c r="AM1457" s="9"/>
      <c r="AN1457" s="9"/>
      <c r="AO1457" s="9"/>
      <c r="AP1457" s="9"/>
      <c r="AQ1457" s="9"/>
      <c r="AR1457" s="9"/>
      <c r="AS1457" s="9"/>
      <c r="AT1457" s="9"/>
      <c r="AU1457" s="9"/>
      <c r="AV1457" s="9"/>
      <c r="AW1457" s="9"/>
      <c r="AX1457" s="9"/>
      <c r="AY1457" s="9"/>
      <c r="AZ1457" s="9"/>
      <c r="BA1457" s="9"/>
      <c r="BB1457" s="9"/>
      <c r="BC1457" s="9"/>
      <c r="BD1457" s="9"/>
      <c r="BE1457" s="9"/>
      <c r="BF1457" s="9"/>
      <c r="BG1457" s="9"/>
      <c r="BH1457" s="9"/>
      <c r="BI1457" s="9"/>
      <c r="BJ1457" s="9"/>
      <c r="BK1457" s="9"/>
      <c r="BL1457" s="9"/>
      <c r="BM1457" s="9"/>
      <c r="BN1457" s="9"/>
      <c r="BO1457" s="9"/>
      <c r="BP1457" s="9"/>
      <c r="BQ1457" s="9"/>
      <c r="BR1457" s="9"/>
      <c r="BS1457" s="9"/>
      <c r="BT1457" s="9"/>
      <c r="BU1457" s="9"/>
      <c r="BV1457" s="9"/>
      <c r="BW1457" s="9"/>
      <c r="BX1457" s="9"/>
      <c r="BY1457" s="9"/>
      <c r="BZ1457" s="9"/>
    </row>
    <row r="1458" spans="1:78">
      <c r="A1458" s="50">
        <f t="shared" si="91"/>
        <v>1447</v>
      </c>
      <c r="C1458" s="11" t="str">
        <f>IFERROR(INDEX('     2022    '!D:D,MATCH('Order Summary'!$A1458,'     2022    '!$AN:$AN,0)),"")</f>
        <v/>
      </c>
      <c r="D1458" s="11" t="str">
        <f>IFERROR(INDEX('     2022    '!C:C,MATCH('Order Summary'!$A1458,'     2022    '!$AN:$AN,0)),"")</f>
        <v/>
      </c>
      <c r="E1458" s="11" t="str">
        <f>IFERROR(INDEX('     2022    '!E:E,MATCH('Order Summary'!$A1458,'     2022    '!$AN:$AN,0)),"")</f>
        <v/>
      </c>
      <c r="F1458" s="96">
        <f>IFERROR(INDEX('     2022    '!AY:AY,MATCH($A1458,'     2022    '!$AN:$AN,0)),0)</f>
        <v>0</v>
      </c>
      <c r="G1458" s="180" t="str">
        <f>IFERROR(IF($O$3&gt;68,INDEX('     2022    '!I:I,MATCH($A1458,'     2022    '!$AN:$AN,0))*(1-'     2022    '!$BA$1),INDEX('     2022    '!I:I,MATCH($A1458,'     2022    '!$AN:$AN,0))),"")</f>
        <v/>
      </c>
      <c r="H1458" s="96">
        <f>IFERROR(INDEX('     2022    '!AZ:AZ,MATCH($A1458,'     2022    '!$AN:$AN,0)),0)</f>
        <v>0</v>
      </c>
      <c r="I1458" s="180" t="str">
        <f>IFERROR(IF($O$3&gt;68,INDEX('     2022    '!M:M,MATCH($A1458,'     2022    '!$AN:$AN,0))*(1-'     2022    '!$BA$1),INDEX('     2022    '!M:M,MATCH($A1458,'     2022    '!$AN:$AN,0))),"")</f>
        <v/>
      </c>
      <c r="J1458" s="181">
        <f t="shared" si="89"/>
        <v>0</v>
      </c>
      <c r="K1458" s="182" t="str">
        <f t="shared" si="90"/>
        <v/>
      </c>
      <c r="L1458" s="53"/>
      <c r="M1458" s="52" t="str">
        <f>IFERROR(INDEX('     2022    '!R:R,MATCH('Order Summary'!$A1458,'     2022    '!$AN:$AN,0)),"")</f>
        <v/>
      </c>
      <c r="N1458" s="52" t="str">
        <f>IFERROR(INDEX('     2022    '!V:V,MATCH('Order Summary'!$A1458,'     2022    '!$AN:$AN,0)),"")</f>
        <v/>
      </c>
      <c r="O1458" s="52" t="str">
        <f>IFERROR(INDEX('     2022    '!S:S,MATCH('Order Summary'!$A1458,'     2022    '!$AN:$AN,0)),"")</f>
        <v/>
      </c>
      <c r="P1458" s="96" t="str">
        <f t="shared" si="88"/>
        <v/>
      </c>
      <c r="R1458" s="9"/>
      <c r="S1458" s="9"/>
      <c r="T1458" s="9"/>
      <c r="U1458" s="9"/>
      <c r="V1458" s="9"/>
      <c r="W1458" s="9"/>
      <c r="X1458" s="9"/>
      <c r="Y1458" s="9"/>
      <c r="Z1458" s="9"/>
      <c r="AA1458" s="9"/>
      <c r="AB1458" s="9"/>
      <c r="AC1458" s="9"/>
      <c r="AD1458" s="9"/>
      <c r="AE1458" s="9"/>
      <c r="AF1458" s="9"/>
      <c r="AG1458" s="9"/>
      <c r="AH1458" s="9"/>
      <c r="AI1458" s="9"/>
      <c r="AJ1458" s="9"/>
      <c r="AK1458" s="9"/>
      <c r="AL1458" s="9"/>
      <c r="AM1458" s="9"/>
      <c r="AN1458" s="9"/>
      <c r="AO1458" s="9"/>
      <c r="AP1458" s="9"/>
      <c r="AQ1458" s="9"/>
      <c r="AR1458" s="9"/>
      <c r="AS1458" s="9"/>
      <c r="AT1458" s="9"/>
      <c r="AU1458" s="9"/>
      <c r="AV1458" s="9"/>
      <c r="AW1458" s="9"/>
      <c r="AX1458" s="9"/>
      <c r="AY1458" s="9"/>
      <c r="AZ1458" s="9"/>
      <c r="BA1458" s="9"/>
      <c r="BB1458" s="9"/>
      <c r="BC1458" s="9"/>
      <c r="BD1458" s="9"/>
      <c r="BE1458" s="9"/>
      <c r="BF1458" s="9"/>
      <c r="BG1458" s="9"/>
      <c r="BH1458" s="9"/>
      <c r="BI1458" s="9"/>
      <c r="BJ1458" s="9"/>
      <c r="BK1458" s="9"/>
      <c r="BL1458" s="9"/>
      <c r="BM1458" s="9"/>
      <c r="BN1458" s="9"/>
      <c r="BO1458" s="9"/>
      <c r="BP1458" s="9"/>
      <c r="BQ1458" s="9"/>
      <c r="BR1458" s="9"/>
      <c r="BS1458" s="9"/>
      <c r="BT1458" s="9"/>
      <c r="BU1458" s="9"/>
      <c r="BV1458" s="9"/>
      <c r="BW1458" s="9"/>
      <c r="BX1458" s="9"/>
      <c r="BY1458" s="9"/>
      <c r="BZ1458" s="9"/>
    </row>
    <row r="1459" spans="1:78">
      <c r="A1459" s="50">
        <f t="shared" si="91"/>
        <v>1448</v>
      </c>
      <c r="C1459" s="11" t="str">
        <f>IFERROR(INDEX('     2022    '!D:D,MATCH('Order Summary'!$A1459,'     2022    '!$AN:$AN,0)),"")</f>
        <v/>
      </c>
      <c r="D1459" s="11" t="str">
        <f>IFERROR(INDEX('     2022    '!C:C,MATCH('Order Summary'!$A1459,'     2022    '!$AN:$AN,0)),"")</f>
        <v/>
      </c>
      <c r="E1459" s="11" t="str">
        <f>IFERROR(INDEX('     2022    '!E:E,MATCH('Order Summary'!$A1459,'     2022    '!$AN:$AN,0)),"")</f>
        <v/>
      </c>
      <c r="F1459" s="96">
        <f>IFERROR(INDEX('     2022    '!AY:AY,MATCH($A1459,'     2022    '!$AN:$AN,0)),0)</f>
        <v>0</v>
      </c>
      <c r="G1459" s="180" t="str">
        <f>IFERROR(IF($O$3&gt;68,INDEX('     2022    '!I:I,MATCH($A1459,'     2022    '!$AN:$AN,0))*(1-'     2022    '!$BA$1),INDEX('     2022    '!I:I,MATCH($A1459,'     2022    '!$AN:$AN,0))),"")</f>
        <v/>
      </c>
      <c r="H1459" s="96">
        <f>IFERROR(INDEX('     2022    '!AZ:AZ,MATCH($A1459,'     2022    '!$AN:$AN,0)),0)</f>
        <v>0</v>
      </c>
      <c r="I1459" s="180" t="str">
        <f>IFERROR(IF($O$3&gt;68,INDEX('     2022    '!M:M,MATCH($A1459,'     2022    '!$AN:$AN,0))*(1-'     2022    '!$BA$1),INDEX('     2022    '!M:M,MATCH($A1459,'     2022    '!$AN:$AN,0))),"")</f>
        <v/>
      </c>
      <c r="J1459" s="181">
        <f t="shared" si="89"/>
        <v>0</v>
      </c>
      <c r="K1459" s="182" t="str">
        <f t="shared" si="90"/>
        <v/>
      </c>
      <c r="L1459" s="53"/>
      <c r="M1459" s="52" t="str">
        <f>IFERROR(INDEX('     2022    '!R:R,MATCH('Order Summary'!$A1459,'     2022    '!$AN:$AN,0)),"")</f>
        <v/>
      </c>
      <c r="N1459" s="52" t="str">
        <f>IFERROR(INDEX('     2022    '!V:V,MATCH('Order Summary'!$A1459,'     2022    '!$AN:$AN,0)),"")</f>
        <v/>
      </c>
      <c r="O1459" s="52" t="str">
        <f>IFERROR(INDEX('     2022    '!S:S,MATCH('Order Summary'!$A1459,'     2022    '!$AN:$AN,0)),"")</f>
        <v/>
      </c>
      <c r="P1459" s="96" t="str">
        <f t="shared" si="88"/>
        <v/>
      </c>
      <c r="R1459" s="9"/>
      <c r="S1459" s="9"/>
      <c r="T1459" s="9"/>
      <c r="U1459" s="9"/>
      <c r="V1459" s="9"/>
      <c r="W1459" s="9"/>
      <c r="X1459" s="9"/>
      <c r="Y1459" s="9"/>
      <c r="Z1459" s="9"/>
      <c r="AA1459" s="9"/>
      <c r="AB1459" s="9"/>
      <c r="AC1459" s="9"/>
      <c r="AD1459" s="9"/>
      <c r="AE1459" s="9"/>
      <c r="AF1459" s="9"/>
      <c r="AG1459" s="9"/>
      <c r="AH1459" s="9"/>
      <c r="AI1459" s="9"/>
      <c r="AJ1459" s="9"/>
      <c r="AK1459" s="9"/>
      <c r="AL1459" s="9"/>
      <c r="AM1459" s="9"/>
      <c r="AN1459" s="9"/>
      <c r="AO1459" s="9"/>
      <c r="AP1459" s="9"/>
      <c r="AQ1459" s="9"/>
      <c r="AR1459" s="9"/>
      <c r="AS1459" s="9"/>
      <c r="AT1459" s="9"/>
      <c r="AU1459" s="9"/>
      <c r="AV1459" s="9"/>
      <c r="AW1459" s="9"/>
      <c r="AX1459" s="9"/>
      <c r="AY1459" s="9"/>
      <c r="AZ1459" s="9"/>
      <c r="BA1459" s="9"/>
      <c r="BB1459" s="9"/>
      <c r="BC1459" s="9"/>
      <c r="BD1459" s="9"/>
      <c r="BE1459" s="9"/>
      <c r="BF1459" s="9"/>
      <c r="BG1459" s="9"/>
      <c r="BH1459" s="9"/>
      <c r="BI1459" s="9"/>
      <c r="BJ1459" s="9"/>
      <c r="BK1459" s="9"/>
      <c r="BL1459" s="9"/>
      <c r="BM1459" s="9"/>
      <c r="BN1459" s="9"/>
      <c r="BO1459" s="9"/>
      <c r="BP1459" s="9"/>
      <c r="BQ1459" s="9"/>
      <c r="BR1459" s="9"/>
      <c r="BS1459" s="9"/>
      <c r="BT1459" s="9"/>
      <c r="BU1459" s="9"/>
      <c r="BV1459" s="9"/>
      <c r="BW1459" s="9"/>
      <c r="BX1459" s="9"/>
      <c r="BY1459" s="9"/>
      <c r="BZ1459" s="9"/>
    </row>
    <row r="1460" spans="1:78">
      <c r="A1460" s="50">
        <f t="shared" si="91"/>
        <v>1449</v>
      </c>
      <c r="C1460" s="11" t="str">
        <f>IFERROR(INDEX('     2022    '!D:D,MATCH('Order Summary'!$A1460,'     2022    '!$AN:$AN,0)),"")</f>
        <v/>
      </c>
      <c r="D1460" s="11" t="str">
        <f>IFERROR(INDEX('     2022    '!C:C,MATCH('Order Summary'!$A1460,'     2022    '!$AN:$AN,0)),"")</f>
        <v/>
      </c>
      <c r="E1460" s="11" t="str">
        <f>IFERROR(INDEX('     2022    '!E:E,MATCH('Order Summary'!$A1460,'     2022    '!$AN:$AN,0)),"")</f>
        <v/>
      </c>
      <c r="F1460" s="96">
        <f>IFERROR(INDEX('     2022    '!AY:AY,MATCH($A1460,'     2022    '!$AN:$AN,0)),0)</f>
        <v>0</v>
      </c>
      <c r="G1460" s="180" t="str">
        <f>IFERROR(IF($O$3&gt;68,INDEX('     2022    '!I:I,MATCH($A1460,'     2022    '!$AN:$AN,0))*(1-'     2022    '!$BA$1),INDEX('     2022    '!I:I,MATCH($A1460,'     2022    '!$AN:$AN,0))),"")</f>
        <v/>
      </c>
      <c r="H1460" s="96">
        <f>IFERROR(INDEX('     2022    '!AZ:AZ,MATCH($A1460,'     2022    '!$AN:$AN,0)),0)</f>
        <v>0</v>
      </c>
      <c r="I1460" s="180" t="str">
        <f>IFERROR(IF($O$3&gt;68,INDEX('     2022    '!M:M,MATCH($A1460,'     2022    '!$AN:$AN,0))*(1-'     2022    '!$BA$1),INDEX('     2022    '!M:M,MATCH($A1460,'     2022    '!$AN:$AN,0))),"")</f>
        <v/>
      </c>
      <c r="J1460" s="181">
        <f t="shared" si="89"/>
        <v>0</v>
      </c>
      <c r="K1460" s="182" t="str">
        <f t="shared" si="90"/>
        <v/>
      </c>
      <c r="L1460" s="53"/>
      <c r="M1460" s="52" t="str">
        <f>IFERROR(INDEX('     2022    '!R:R,MATCH('Order Summary'!$A1460,'     2022    '!$AN:$AN,0)),"")</f>
        <v/>
      </c>
      <c r="N1460" s="52" t="str">
        <f>IFERROR(INDEX('     2022    '!V:V,MATCH('Order Summary'!$A1460,'     2022    '!$AN:$AN,0)),"")</f>
        <v/>
      </c>
      <c r="O1460" s="52" t="str">
        <f>IFERROR(INDEX('     2022    '!S:S,MATCH('Order Summary'!$A1460,'     2022    '!$AN:$AN,0)),"")</f>
        <v/>
      </c>
      <c r="P1460" s="96" t="str">
        <f t="shared" si="88"/>
        <v/>
      </c>
      <c r="R1460" s="9"/>
      <c r="S1460" s="9"/>
      <c r="T1460" s="9"/>
      <c r="U1460" s="9"/>
      <c r="V1460" s="9"/>
      <c r="W1460" s="9"/>
      <c r="X1460" s="9"/>
      <c r="Y1460" s="9"/>
      <c r="Z1460" s="9"/>
      <c r="AA1460" s="9"/>
      <c r="AB1460" s="9"/>
      <c r="AC1460" s="9"/>
      <c r="AD1460" s="9"/>
      <c r="AE1460" s="9"/>
      <c r="AF1460" s="9"/>
      <c r="AG1460" s="9"/>
      <c r="AH1460" s="9"/>
      <c r="AI1460" s="9"/>
      <c r="AJ1460" s="9"/>
      <c r="AK1460" s="9"/>
      <c r="AL1460" s="9"/>
      <c r="AM1460" s="9"/>
      <c r="AN1460" s="9"/>
      <c r="AO1460" s="9"/>
      <c r="AP1460" s="9"/>
      <c r="AQ1460" s="9"/>
      <c r="AR1460" s="9"/>
      <c r="AS1460" s="9"/>
      <c r="AT1460" s="9"/>
      <c r="AU1460" s="9"/>
      <c r="AV1460" s="9"/>
      <c r="AW1460" s="9"/>
      <c r="AX1460" s="9"/>
      <c r="AY1460" s="9"/>
      <c r="AZ1460" s="9"/>
      <c r="BA1460" s="9"/>
      <c r="BB1460" s="9"/>
      <c r="BC1460" s="9"/>
      <c r="BD1460" s="9"/>
      <c r="BE1460" s="9"/>
      <c r="BF1460" s="9"/>
      <c r="BG1460" s="9"/>
      <c r="BH1460" s="9"/>
      <c r="BI1460" s="9"/>
      <c r="BJ1460" s="9"/>
      <c r="BK1460" s="9"/>
      <c r="BL1460" s="9"/>
      <c r="BM1460" s="9"/>
      <c r="BN1460" s="9"/>
      <c r="BO1460" s="9"/>
      <c r="BP1460" s="9"/>
      <c r="BQ1460" s="9"/>
      <c r="BR1460" s="9"/>
      <c r="BS1460" s="9"/>
      <c r="BT1460" s="9"/>
      <c r="BU1460" s="9"/>
      <c r="BV1460" s="9"/>
      <c r="BW1460" s="9"/>
      <c r="BX1460" s="9"/>
      <c r="BY1460" s="9"/>
      <c r="BZ1460" s="9"/>
    </row>
    <row r="1461" spans="1:78">
      <c r="A1461" s="50">
        <f t="shared" si="91"/>
        <v>1450</v>
      </c>
      <c r="C1461" s="11" t="str">
        <f>IFERROR(INDEX('     2022    '!D:D,MATCH('Order Summary'!$A1461,'     2022    '!$AN:$AN,0)),"")</f>
        <v/>
      </c>
      <c r="D1461" s="11" t="str">
        <f>IFERROR(INDEX('     2022    '!C:C,MATCH('Order Summary'!$A1461,'     2022    '!$AN:$AN,0)),"")</f>
        <v/>
      </c>
      <c r="E1461" s="11" t="str">
        <f>IFERROR(INDEX('     2022    '!E:E,MATCH('Order Summary'!$A1461,'     2022    '!$AN:$AN,0)),"")</f>
        <v/>
      </c>
      <c r="F1461" s="96">
        <f>IFERROR(INDEX('     2022    '!AY:AY,MATCH($A1461,'     2022    '!$AN:$AN,0)),0)</f>
        <v>0</v>
      </c>
      <c r="G1461" s="180" t="str">
        <f>IFERROR(IF($O$3&gt;68,INDEX('     2022    '!I:I,MATCH($A1461,'     2022    '!$AN:$AN,0))*(1-'     2022    '!$BA$1),INDEX('     2022    '!I:I,MATCH($A1461,'     2022    '!$AN:$AN,0))),"")</f>
        <v/>
      </c>
      <c r="H1461" s="96">
        <f>IFERROR(INDEX('     2022    '!AZ:AZ,MATCH($A1461,'     2022    '!$AN:$AN,0)),0)</f>
        <v>0</v>
      </c>
      <c r="I1461" s="180" t="str">
        <f>IFERROR(IF($O$3&gt;68,INDEX('     2022    '!M:M,MATCH($A1461,'     2022    '!$AN:$AN,0))*(1-'     2022    '!$BA$1),INDEX('     2022    '!M:M,MATCH($A1461,'     2022    '!$AN:$AN,0))),"")</f>
        <v/>
      </c>
      <c r="J1461" s="181">
        <f t="shared" si="89"/>
        <v>0</v>
      </c>
      <c r="K1461" s="182" t="str">
        <f t="shared" si="90"/>
        <v/>
      </c>
      <c r="L1461" s="53"/>
      <c r="M1461" s="52" t="str">
        <f>IFERROR(INDEX('     2022    '!R:R,MATCH('Order Summary'!$A1461,'     2022    '!$AN:$AN,0)),"")</f>
        <v/>
      </c>
      <c r="N1461" s="52" t="str">
        <f>IFERROR(INDEX('     2022    '!V:V,MATCH('Order Summary'!$A1461,'     2022    '!$AN:$AN,0)),"")</f>
        <v/>
      </c>
      <c r="O1461" s="52" t="str">
        <f>IFERROR(INDEX('     2022    '!S:S,MATCH('Order Summary'!$A1461,'     2022    '!$AN:$AN,0)),"")</f>
        <v/>
      </c>
      <c r="P1461" s="96" t="str">
        <f t="shared" si="88"/>
        <v/>
      </c>
      <c r="R1461" s="9"/>
      <c r="S1461" s="9"/>
      <c r="T1461" s="9"/>
      <c r="U1461" s="9"/>
      <c r="V1461" s="9"/>
      <c r="W1461" s="9"/>
      <c r="X1461" s="9"/>
      <c r="Y1461" s="9"/>
      <c r="Z1461" s="9"/>
      <c r="AA1461" s="9"/>
      <c r="AB1461" s="9"/>
      <c r="AC1461" s="9"/>
      <c r="AD1461" s="9"/>
      <c r="AE1461" s="9"/>
      <c r="AF1461" s="9"/>
      <c r="AG1461" s="9"/>
      <c r="AH1461" s="9"/>
      <c r="AI1461" s="9"/>
      <c r="AJ1461" s="9"/>
      <c r="AK1461" s="9"/>
      <c r="AL1461" s="9"/>
      <c r="AM1461" s="9"/>
      <c r="AN1461" s="9"/>
      <c r="AO1461" s="9"/>
      <c r="AP1461" s="9"/>
      <c r="AQ1461" s="9"/>
      <c r="AR1461" s="9"/>
      <c r="AS1461" s="9"/>
      <c r="AT1461" s="9"/>
      <c r="AU1461" s="9"/>
      <c r="AV1461" s="9"/>
      <c r="AW1461" s="9"/>
      <c r="AX1461" s="9"/>
      <c r="AY1461" s="9"/>
      <c r="AZ1461" s="9"/>
      <c r="BA1461" s="9"/>
      <c r="BB1461" s="9"/>
      <c r="BC1461" s="9"/>
      <c r="BD1461" s="9"/>
      <c r="BE1461" s="9"/>
      <c r="BF1461" s="9"/>
      <c r="BG1461" s="9"/>
      <c r="BH1461" s="9"/>
      <c r="BI1461" s="9"/>
      <c r="BJ1461" s="9"/>
      <c r="BK1461" s="9"/>
      <c r="BL1461" s="9"/>
      <c r="BM1461" s="9"/>
      <c r="BN1461" s="9"/>
      <c r="BO1461" s="9"/>
      <c r="BP1461" s="9"/>
      <c r="BQ1461" s="9"/>
      <c r="BR1461" s="9"/>
      <c r="BS1461" s="9"/>
      <c r="BT1461" s="9"/>
      <c r="BU1461" s="9"/>
      <c r="BV1461" s="9"/>
      <c r="BW1461" s="9"/>
      <c r="BX1461" s="9"/>
      <c r="BY1461" s="9"/>
      <c r="BZ1461" s="9"/>
    </row>
    <row r="1462" spans="1:78">
      <c r="A1462" s="50">
        <f t="shared" si="91"/>
        <v>1451</v>
      </c>
      <c r="C1462" s="11" t="str">
        <f>IFERROR(INDEX('     2022    '!D:D,MATCH('Order Summary'!$A1462,'     2022    '!$AN:$AN,0)),"")</f>
        <v/>
      </c>
      <c r="D1462" s="11" t="str">
        <f>IFERROR(INDEX('     2022    '!C:C,MATCH('Order Summary'!$A1462,'     2022    '!$AN:$AN,0)),"")</f>
        <v/>
      </c>
      <c r="E1462" s="11" t="str">
        <f>IFERROR(INDEX('     2022    '!E:E,MATCH('Order Summary'!$A1462,'     2022    '!$AN:$AN,0)),"")</f>
        <v/>
      </c>
      <c r="F1462" s="96">
        <f>IFERROR(INDEX('     2022    '!AY:AY,MATCH($A1462,'     2022    '!$AN:$AN,0)),0)</f>
        <v>0</v>
      </c>
      <c r="G1462" s="180" t="str">
        <f>IFERROR(IF($O$3&gt;68,INDEX('     2022    '!I:I,MATCH($A1462,'     2022    '!$AN:$AN,0))*(1-'     2022    '!$BA$1),INDEX('     2022    '!I:I,MATCH($A1462,'     2022    '!$AN:$AN,0))),"")</f>
        <v/>
      </c>
      <c r="H1462" s="96">
        <f>IFERROR(INDEX('     2022    '!AZ:AZ,MATCH($A1462,'     2022    '!$AN:$AN,0)),0)</f>
        <v>0</v>
      </c>
      <c r="I1462" s="180" t="str">
        <f>IFERROR(IF($O$3&gt;68,INDEX('     2022    '!M:M,MATCH($A1462,'     2022    '!$AN:$AN,0))*(1-'     2022    '!$BA$1),INDEX('     2022    '!M:M,MATCH($A1462,'     2022    '!$AN:$AN,0))),"")</f>
        <v/>
      </c>
      <c r="J1462" s="181">
        <f t="shared" si="89"/>
        <v>0</v>
      </c>
      <c r="K1462" s="182" t="str">
        <f t="shared" si="90"/>
        <v/>
      </c>
      <c r="L1462" s="53"/>
      <c r="M1462" s="52" t="str">
        <f>IFERROR(INDEX('     2022    '!R:R,MATCH('Order Summary'!$A1462,'     2022    '!$AN:$AN,0)),"")</f>
        <v/>
      </c>
      <c r="N1462" s="52" t="str">
        <f>IFERROR(INDEX('     2022    '!V:V,MATCH('Order Summary'!$A1462,'     2022    '!$AN:$AN,0)),"")</f>
        <v/>
      </c>
      <c r="O1462" s="52" t="str">
        <f>IFERROR(INDEX('     2022    '!S:S,MATCH('Order Summary'!$A1462,'     2022    '!$AN:$AN,0)),"")</f>
        <v/>
      </c>
      <c r="P1462" s="96" t="str">
        <f t="shared" si="88"/>
        <v/>
      </c>
      <c r="R1462" s="9"/>
      <c r="S1462" s="9"/>
      <c r="T1462" s="9"/>
      <c r="U1462" s="9"/>
      <c r="V1462" s="9"/>
      <c r="W1462" s="9"/>
      <c r="X1462" s="9"/>
      <c r="Y1462" s="9"/>
      <c r="Z1462" s="9"/>
      <c r="AA1462" s="9"/>
      <c r="AB1462" s="9"/>
      <c r="AC1462" s="9"/>
      <c r="AD1462" s="9"/>
      <c r="AE1462" s="9"/>
      <c r="AF1462" s="9"/>
      <c r="AG1462" s="9"/>
      <c r="AH1462" s="9"/>
      <c r="AI1462" s="9"/>
      <c r="AJ1462" s="9"/>
      <c r="AK1462" s="9"/>
      <c r="AL1462" s="9"/>
      <c r="AM1462" s="9"/>
      <c r="AN1462" s="9"/>
      <c r="AO1462" s="9"/>
      <c r="AP1462" s="9"/>
      <c r="AQ1462" s="9"/>
      <c r="AR1462" s="9"/>
      <c r="AS1462" s="9"/>
      <c r="AT1462" s="9"/>
      <c r="AU1462" s="9"/>
      <c r="AV1462" s="9"/>
      <c r="AW1462" s="9"/>
      <c r="AX1462" s="9"/>
      <c r="AY1462" s="9"/>
      <c r="AZ1462" s="9"/>
      <c r="BA1462" s="9"/>
      <c r="BB1462" s="9"/>
      <c r="BC1462" s="9"/>
      <c r="BD1462" s="9"/>
      <c r="BE1462" s="9"/>
      <c r="BF1462" s="9"/>
      <c r="BG1462" s="9"/>
      <c r="BH1462" s="9"/>
      <c r="BI1462" s="9"/>
      <c r="BJ1462" s="9"/>
      <c r="BK1462" s="9"/>
      <c r="BL1462" s="9"/>
      <c r="BM1462" s="9"/>
      <c r="BN1462" s="9"/>
      <c r="BO1462" s="9"/>
      <c r="BP1462" s="9"/>
      <c r="BQ1462" s="9"/>
      <c r="BR1462" s="9"/>
      <c r="BS1462" s="9"/>
      <c r="BT1462" s="9"/>
      <c r="BU1462" s="9"/>
      <c r="BV1462" s="9"/>
      <c r="BW1462" s="9"/>
      <c r="BX1462" s="9"/>
      <c r="BY1462" s="9"/>
      <c r="BZ1462" s="9"/>
    </row>
    <row r="1463" spans="1:78">
      <c r="A1463" s="50">
        <f t="shared" si="91"/>
        <v>1452</v>
      </c>
      <c r="C1463" s="11" t="str">
        <f>IFERROR(INDEX('     2022    '!D:D,MATCH('Order Summary'!$A1463,'     2022    '!$AN:$AN,0)),"")</f>
        <v/>
      </c>
      <c r="D1463" s="11" t="str">
        <f>IFERROR(INDEX('     2022    '!C:C,MATCH('Order Summary'!$A1463,'     2022    '!$AN:$AN,0)),"")</f>
        <v/>
      </c>
      <c r="E1463" s="11" t="str">
        <f>IFERROR(INDEX('     2022    '!E:E,MATCH('Order Summary'!$A1463,'     2022    '!$AN:$AN,0)),"")</f>
        <v/>
      </c>
      <c r="F1463" s="96">
        <f>IFERROR(INDEX('     2022    '!AY:AY,MATCH($A1463,'     2022    '!$AN:$AN,0)),0)</f>
        <v>0</v>
      </c>
      <c r="G1463" s="180" t="str">
        <f>IFERROR(IF($O$3&gt;68,INDEX('     2022    '!I:I,MATCH($A1463,'     2022    '!$AN:$AN,0))*(1-'     2022    '!$BA$1),INDEX('     2022    '!I:I,MATCH($A1463,'     2022    '!$AN:$AN,0))),"")</f>
        <v/>
      </c>
      <c r="H1463" s="96">
        <f>IFERROR(INDEX('     2022    '!AZ:AZ,MATCH($A1463,'     2022    '!$AN:$AN,0)),0)</f>
        <v>0</v>
      </c>
      <c r="I1463" s="180" t="str">
        <f>IFERROR(IF($O$3&gt;68,INDEX('     2022    '!M:M,MATCH($A1463,'     2022    '!$AN:$AN,0))*(1-'     2022    '!$BA$1),INDEX('     2022    '!M:M,MATCH($A1463,'     2022    '!$AN:$AN,0))),"")</f>
        <v/>
      </c>
      <c r="J1463" s="181">
        <f t="shared" si="89"/>
        <v>0</v>
      </c>
      <c r="K1463" s="182" t="str">
        <f t="shared" si="90"/>
        <v/>
      </c>
      <c r="L1463" s="53"/>
      <c r="M1463" s="52" t="str">
        <f>IFERROR(INDEX('     2022    '!R:R,MATCH('Order Summary'!$A1463,'     2022    '!$AN:$AN,0)),"")</f>
        <v/>
      </c>
      <c r="N1463" s="52" t="str">
        <f>IFERROR(INDEX('     2022    '!V:V,MATCH('Order Summary'!$A1463,'     2022    '!$AN:$AN,0)),"")</f>
        <v/>
      </c>
      <c r="O1463" s="52" t="str">
        <f>IFERROR(INDEX('     2022    '!S:S,MATCH('Order Summary'!$A1463,'     2022    '!$AN:$AN,0)),"")</f>
        <v/>
      </c>
      <c r="P1463" s="96" t="str">
        <f t="shared" si="88"/>
        <v/>
      </c>
      <c r="R1463" s="9"/>
      <c r="S1463" s="9"/>
      <c r="T1463" s="9"/>
      <c r="U1463" s="9"/>
      <c r="V1463" s="9"/>
      <c r="W1463" s="9"/>
      <c r="X1463" s="9"/>
      <c r="Y1463" s="9"/>
      <c r="Z1463" s="9"/>
      <c r="AA1463" s="9"/>
      <c r="AB1463" s="9"/>
      <c r="AC1463" s="9"/>
      <c r="AD1463" s="9"/>
      <c r="AE1463" s="9"/>
      <c r="AF1463" s="9"/>
      <c r="AG1463" s="9"/>
      <c r="AH1463" s="9"/>
      <c r="AI1463" s="9"/>
      <c r="AJ1463" s="9"/>
      <c r="AK1463" s="9"/>
      <c r="AL1463" s="9"/>
      <c r="AM1463" s="9"/>
      <c r="AN1463" s="9"/>
      <c r="AO1463" s="9"/>
      <c r="AP1463" s="9"/>
      <c r="AQ1463" s="9"/>
      <c r="AR1463" s="9"/>
      <c r="AS1463" s="9"/>
      <c r="AT1463" s="9"/>
      <c r="AU1463" s="9"/>
      <c r="AV1463" s="9"/>
      <c r="AW1463" s="9"/>
      <c r="AX1463" s="9"/>
      <c r="AY1463" s="9"/>
      <c r="AZ1463" s="9"/>
      <c r="BA1463" s="9"/>
      <c r="BB1463" s="9"/>
      <c r="BC1463" s="9"/>
      <c r="BD1463" s="9"/>
      <c r="BE1463" s="9"/>
      <c r="BF1463" s="9"/>
      <c r="BG1463" s="9"/>
      <c r="BH1463" s="9"/>
      <c r="BI1463" s="9"/>
      <c r="BJ1463" s="9"/>
      <c r="BK1463" s="9"/>
      <c r="BL1463" s="9"/>
      <c r="BM1463" s="9"/>
      <c r="BN1463" s="9"/>
      <c r="BO1463" s="9"/>
      <c r="BP1463" s="9"/>
      <c r="BQ1463" s="9"/>
      <c r="BR1463" s="9"/>
      <c r="BS1463" s="9"/>
      <c r="BT1463" s="9"/>
      <c r="BU1463" s="9"/>
      <c r="BV1463" s="9"/>
      <c r="BW1463" s="9"/>
      <c r="BX1463" s="9"/>
      <c r="BY1463" s="9"/>
      <c r="BZ1463" s="9"/>
    </row>
    <row r="1464" spans="1:78">
      <c r="A1464" s="50">
        <f t="shared" si="91"/>
        <v>1453</v>
      </c>
      <c r="C1464" s="11" t="str">
        <f>IFERROR(INDEX('     2022    '!D:D,MATCH('Order Summary'!$A1464,'     2022    '!$AN:$AN,0)),"")</f>
        <v/>
      </c>
      <c r="D1464" s="11" t="str">
        <f>IFERROR(INDEX('     2022    '!C:C,MATCH('Order Summary'!$A1464,'     2022    '!$AN:$AN,0)),"")</f>
        <v/>
      </c>
      <c r="E1464" s="11" t="str">
        <f>IFERROR(INDEX('     2022    '!E:E,MATCH('Order Summary'!$A1464,'     2022    '!$AN:$AN,0)),"")</f>
        <v/>
      </c>
      <c r="F1464" s="96">
        <f>IFERROR(INDEX('     2022    '!AY:AY,MATCH($A1464,'     2022    '!$AN:$AN,0)),0)</f>
        <v>0</v>
      </c>
      <c r="G1464" s="180" t="str">
        <f>IFERROR(IF($O$3&gt;68,INDEX('     2022    '!I:I,MATCH($A1464,'     2022    '!$AN:$AN,0))*(1-'     2022    '!$BA$1),INDEX('     2022    '!I:I,MATCH($A1464,'     2022    '!$AN:$AN,0))),"")</f>
        <v/>
      </c>
      <c r="H1464" s="96">
        <f>IFERROR(INDEX('     2022    '!AZ:AZ,MATCH($A1464,'     2022    '!$AN:$AN,0)),0)</f>
        <v>0</v>
      </c>
      <c r="I1464" s="180" t="str">
        <f>IFERROR(IF($O$3&gt;68,INDEX('     2022    '!M:M,MATCH($A1464,'     2022    '!$AN:$AN,0))*(1-'     2022    '!$BA$1),INDEX('     2022    '!M:M,MATCH($A1464,'     2022    '!$AN:$AN,0))),"")</f>
        <v/>
      </c>
      <c r="J1464" s="181">
        <f t="shared" si="89"/>
        <v>0</v>
      </c>
      <c r="K1464" s="182" t="str">
        <f t="shared" si="90"/>
        <v/>
      </c>
      <c r="L1464" s="53"/>
      <c r="M1464" s="52" t="str">
        <f>IFERROR(INDEX('     2022    '!R:R,MATCH('Order Summary'!$A1464,'     2022    '!$AN:$AN,0)),"")</f>
        <v/>
      </c>
      <c r="N1464" s="52" t="str">
        <f>IFERROR(INDEX('     2022    '!V:V,MATCH('Order Summary'!$A1464,'     2022    '!$AN:$AN,0)),"")</f>
        <v/>
      </c>
      <c r="O1464" s="52" t="str">
        <f>IFERROR(INDEX('     2022    '!S:S,MATCH('Order Summary'!$A1464,'     2022    '!$AN:$AN,0)),"")</f>
        <v/>
      </c>
      <c r="P1464" s="96" t="str">
        <f t="shared" si="88"/>
        <v/>
      </c>
      <c r="R1464" s="9"/>
      <c r="S1464" s="9"/>
      <c r="T1464" s="9"/>
      <c r="U1464" s="9"/>
      <c r="V1464" s="9"/>
      <c r="W1464" s="9"/>
      <c r="X1464" s="9"/>
      <c r="Y1464" s="9"/>
      <c r="Z1464" s="9"/>
      <c r="AA1464" s="9"/>
      <c r="AB1464" s="9"/>
      <c r="AC1464" s="9"/>
      <c r="AD1464" s="9"/>
      <c r="AE1464" s="9"/>
      <c r="AF1464" s="9"/>
      <c r="AG1464" s="9"/>
      <c r="AH1464" s="9"/>
      <c r="AI1464" s="9"/>
      <c r="AJ1464" s="9"/>
      <c r="AK1464" s="9"/>
      <c r="AL1464" s="9"/>
      <c r="AM1464" s="9"/>
      <c r="AN1464" s="9"/>
      <c r="AO1464" s="9"/>
      <c r="AP1464" s="9"/>
      <c r="AQ1464" s="9"/>
      <c r="AR1464" s="9"/>
      <c r="AS1464" s="9"/>
      <c r="AT1464" s="9"/>
      <c r="AU1464" s="9"/>
      <c r="AV1464" s="9"/>
      <c r="AW1464" s="9"/>
      <c r="AX1464" s="9"/>
      <c r="AY1464" s="9"/>
      <c r="AZ1464" s="9"/>
      <c r="BA1464" s="9"/>
      <c r="BB1464" s="9"/>
      <c r="BC1464" s="9"/>
      <c r="BD1464" s="9"/>
      <c r="BE1464" s="9"/>
      <c r="BF1464" s="9"/>
      <c r="BG1464" s="9"/>
      <c r="BH1464" s="9"/>
      <c r="BI1464" s="9"/>
      <c r="BJ1464" s="9"/>
      <c r="BK1464" s="9"/>
      <c r="BL1464" s="9"/>
      <c r="BM1464" s="9"/>
      <c r="BN1464" s="9"/>
      <c r="BO1464" s="9"/>
      <c r="BP1464" s="9"/>
      <c r="BQ1464" s="9"/>
      <c r="BR1464" s="9"/>
      <c r="BS1464" s="9"/>
      <c r="BT1464" s="9"/>
      <c r="BU1464" s="9"/>
      <c r="BV1464" s="9"/>
      <c r="BW1464" s="9"/>
      <c r="BX1464" s="9"/>
      <c r="BY1464" s="9"/>
      <c r="BZ1464" s="9"/>
    </row>
    <row r="1465" spans="1:78">
      <c r="A1465" s="50">
        <f t="shared" si="91"/>
        <v>1454</v>
      </c>
      <c r="C1465" s="11" t="str">
        <f>IFERROR(INDEX('     2022    '!D:D,MATCH('Order Summary'!$A1465,'     2022    '!$AN:$AN,0)),"")</f>
        <v/>
      </c>
      <c r="D1465" s="11" t="str">
        <f>IFERROR(INDEX('     2022    '!C:C,MATCH('Order Summary'!$A1465,'     2022    '!$AN:$AN,0)),"")</f>
        <v/>
      </c>
      <c r="E1465" s="11" t="str">
        <f>IFERROR(INDEX('     2022    '!E:E,MATCH('Order Summary'!$A1465,'     2022    '!$AN:$AN,0)),"")</f>
        <v/>
      </c>
      <c r="F1465" s="96">
        <f>IFERROR(INDEX('     2022    '!AY:AY,MATCH($A1465,'     2022    '!$AN:$AN,0)),0)</f>
        <v>0</v>
      </c>
      <c r="G1465" s="180" t="str">
        <f>IFERROR(IF($O$3&gt;68,INDEX('     2022    '!I:I,MATCH($A1465,'     2022    '!$AN:$AN,0))*(1-'     2022    '!$BA$1),INDEX('     2022    '!I:I,MATCH($A1465,'     2022    '!$AN:$AN,0))),"")</f>
        <v/>
      </c>
      <c r="H1465" s="96">
        <f>IFERROR(INDEX('     2022    '!AZ:AZ,MATCH($A1465,'     2022    '!$AN:$AN,0)),0)</f>
        <v>0</v>
      </c>
      <c r="I1465" s="180" t="str">
        <f>IFERROR(IF($O$3&gt;68,INDEX('     2022    '!M:M,MATCH($A1465,'     2022    '!$AN:$AN,0))*(1-'     2022    '!$BA$1),INDEX('     2022    '!M:M,MATCH($A1465,'     2022    '!$AN:$AN,0))),"")</f>
        <v/>
      </c>
      <c r="J1465" s="181">
        <f t="shared" si="89"/>
        <v>0</v>
      </c>
      <c r="K1465" s="182" t="str">
        <f t="shared" si="90"/>
        <v/>
      </c>
      <c r="L1465" s="53"/>
      <c r="M1465" s="52" t="str">
        <f>IFERROR(INDEX('     2022    '!R:R,MATCH('Order Summary'!$A1465,'     2022    '!$AN:$AN,0)),"")</f>
        <v/>
      </c>
      <c r="N1465" s="52" t="str">
        <f>IFERROR(INDEX('     2022    '!V:V,MATCH('Order Summary'!$A1465,'     2022    '!$AN:$AN,0)),"")</f>
        <v/>
      </c>
      <c r="O1465" s="52" t="str">
        <f>IFERROR(INDEX('     2022    '!S:S,MATCH('Order Summary'!$A1465,'     2022    '!$AN:$AN,0)),"")</f>
        <v/>
      </c>
      <c r="P1465" s="96" t="str">
        <f t="shared" si="88"/>
        <v/>
      </c>
      <c r="R1465" s="9"/>
      <c r="S1465" s="9"/>
      <c r="T1465" s="9"/>
      <c r="U1465" s="9"/>
      <c r="V1465" s="9"/>
      <c r="W1465" s="9"/>
      <c r="X1465" s="9"/>
      <c r="Y1465" s="9"/>
      <c r="Z1465" s="9"/>
      <c r="AA1465" s="9"/>
      <c r="AB1465" s="9"/>
      <c r="AC1465" s="9"/>
      <c r="AD1465" s="9"/>
      <c r="AE1465" s="9"/>
      <c r="AF1465" s="9"/>
      <c r="AG1465" s="9"/>
      <c r="AH1465" s="9"/>
      <c r="AI1465" s="9"/>
      <c r="AJ1465" s="9"/>
      <c r="AK1465" s="9"/>
      <c r="AL1465" s="9"/>
      <c r="AM1465" s="9"/>
      <c r="AN1465" s="9"/>
      <c r="AO1465" s="9"/>
      <c r="AP1465" s="9"/>
      <c r="AQ1465" s="9"/>
      <c r="AR1465" s="9"/>
      <c r="AS1465" s="9"/>
      <c r="AT1465" s="9"/>
      <c r="AU1465" s="9"/>
      <c r="AV1465" s="9"/>
      <c r="AW1465" s="9"/>
      <c r="AX1465" s="9"/>
      <c r="AY1465" s="9"/>
      <c r="AZ1465" s="9"/>
      <c r="BA1465" s="9"/>
      <c r="BB1465" s="9"/>
      <c r="BC1465" s="9"/>
      <c r="BD1465" s="9"/>
      <c r="BE1465" s="9"/>
      <c r="BF1465" s="9"/>
      <c r="BG1465" s="9"/>
      <c r="BH1465" s="9"/>
      <c r="BI1465" s="9"/>
      <c r="BJ1465" s="9"/>
      <c r="BK1465" s="9"/>
      <c r="BL1465" s="9"/>
      <c r="BM1465" s="9"/>
      <c r="BN1465" s="9"/>
      <c r="BO1465" s="9"/>
      <c r="BP1465" s="9"/>
      <c r="BQ1465" s="9"/>
      <c r="BR1465" s="9"/>
      <c r="BS1465" s="9"/>
      <c r="BT1465" s="9"/>
      <c r="BU1465" s="9"/>
      <c r="BV1465" s="9"/>
      <c r="BW1465" s="9"/>
      <c r="BX1465" s="9"/>
      <c r="BY1465" s="9"/>
      <c r="BZ1465" s="9"/>
    </row>
    <row r="1466" spans="1:78">
      <c r="A1466" s="50">
        <f t="shared" si="91"/>
        <v>1455</v>
      </c>
      <c r="C1466" s="11" t="str">
        <f>IFERROR(INDEX('     2022    '!D:D,MATCH('Order Summary'!$A1466,'     2022    '!$AN:$AN,0)),"")</f>
        <v/>
      </c>
      <c r="D1466" s="11" t="str">
        <f>IFERROR(INDEX('     2022    '!C:C,MATCH('Order Summary'!$A1466,'     2022    '!$AN:$AN,0)),"")</f>
        <v/>
      </c>
      <c r="E1466" s="11" t="str">
        <f>IFERROR(INDEX('     2022    '!E:E,MATCH('Order Summary'!$A1466,'     2022    '!$AN:$AN,0)),"")</f>
        <v/>
      </c>
      <c r="F1466" s="96">
        <f>IFERROR(INDEX('     2022    '!AY:AY,MATCH($A1466,'     2022    '!$AN:$AN,0)),0)</f>
        <v>0</v>
      </c>
      <c r="G1466" s="180" t="str">
        <f>IFERROR(IF($O$3&gt;68,INDEX('     2022    '!I:I,MATCH($A1466,'     2022    '!$AN:$AN,0))*(1-'     2022    '!$BA$1),INDEX('     2022    '!I:I,MATCH($A1466,'     2022    '!$AN:$AN,0))),"")</f>
        <v/>
      </c>
      <c r="H1466" s="96">
        <f>IFERROR(INDEX('     2022    '!AZ:AZ,MATCH($A1466,'     2022    '!$AN:$AN,0)),0)</f>
        <v>0</v>
      </c>
      <c r="I1466" s="180" t="str">
        <f>IFERROR(IF($O$3&gt;68,INDEX('     2022    '!M:M,MATCH($A1466,'     2022    '!$AN:$AN,0))*(1-'     2022    '!$BA$1),INDEX('     2022    '!M:M,MATCH($A1466,'     2022    '!$AN:$AN,0))),"")</f>
        <v/>
      </c>
      <c r="J1466" s="181">
        <f t="shared" si="89"/>
        <v>0</v>
      </c>
      <c r="K1466" s="182" t="str">
        <f t="shared" si="90"/>
        <v/>
      </c>
      <c r="L1466" s="53"/>
      <c r="M1466" s="52" t="str">
        <f>IFERROR(INDEX('     2022    '!R:R,MATCH('Order Summary'!$A1466,'     2022    '!$AN:$AN,0)),"")</f>
        <v/>
      </c>
      <c r="N1466" s="52" t="str">
        <f>IFERROR(INDEX('     2022    '!V:V,MATCH('Order Summary'!$A1466,'     2022    '!$AN:$AN,0)),"")</f>
        <v/>
      </c>
      <c r="O1466" s="52" t="str">
        <f>IFERROR(INDEX('     2022    '!S:S,MATCH('Order Summary'!$A1466,'     2022    '!$AN:$AN,0)),"")</f>
        <v/>
      </c>
      <c r="P1466" s="96" t="str">
        <f t="shared" si="88"/>
        <v/>
      </c>
      <c r="R1466" s="9"/>
      <c r="S1466" s="9"/>
      <c r="T1466" s="9"/>
      <c r="U1466" s="9"/>
      <c r="V1466" s="9"/>
      <c r="W1466" s="9"/>
      <c r="X1466" s="9"/>
      <c r="Y1466" s="9"/>
      <c r="Z1466" s="9"/>
      <c r="AA1466" s="9"/>
      <c r="AB1466" s="9"/>
      <c r="AC1466" s="9"/>
      <c r="AD1466" s="9"/>
      <c r="AE1466" s="9"/>
      <c r="AF1466" s="9"/>
      <c r="AG1466" s="9"/>
      <c r="AH1466" s="9"/>
      <c r="AI1466" s="9"/>
      <c r="AJ1466" s="9"/>
      <c r="AK1466" s="9"/>
      <c r="AL1466" s="9"/>
      <c r="AM1466" s="9"/>
      <c r="AN1466" s="9"/>
      <c r="AO1466" s="9"/>
      <c r="AP1466" s="9"/>
      <c r="AQ1466" s="9"/>
      <c r="AR1466" s="9"/>
      <c r="AS1466" s="9"/>
      <c r="AT1466" s="9"/>
      <c r="AU1466" s="9"/>
      <c r="AV1466" s="9"/>
      <c r="AW1466" s="9"/>
      <c r="AX1466" s="9"/>
      <c r="AY1466" s="9"/>
      <c r="AZ1466" s="9"/>
      <c r="BA1466" s="9"/>
      <c r="BB1466" s="9"/>
      <c r="BC1466" s="9"/>
      <c r="BD1466" s="9"/>
      <c r="BE1466" s="9"/>
      <c r="BF1466" s="9"/>
      <c r="BG1466" s="9"/>
      <c r="BH1466" s="9"/>
      <c r="BI1466" s="9"/>
      <c r="BJ1466" s="9"/>
      <c r="BK1466" s="9"/>
      <c r="BL1466" s="9"/>
      <c r="BM1466" s="9"/>
      <c r="BN1466" s="9"/>
      <c r="BO1466" s="9"/>
      <c r="BP1466" s="9"/>
      <c r="BQ1466" s="9"/>
      <c r="BR1466" s="9"/>
      <c r="BS1466" s="9"/>
      <c r="BT1466" s="9"/>
      <c r="BU1466" s="9"/>
      <c r="BV1466" s="9"/>
      <c r="BW1466" s="9"/>
      <c r="BX1466" s="9"/>
      <c r="BY1466" s="9"/>
      <c r="BZ1466" s="9"/>
    </row>
    <row r="1467" spans="1:78">
      <c r="A1467" s="50">
        <f t="shared" si="91"/>
        <v>1456</v>
      </c>
      <c r="C1467" s="11" t="str">
        <f>IFERROR(INDEX('     2022    '!D:D,MATCH('Order Summary'!$A1467,'     2022    '!$AN:$AN,0)),"")</f>
        <v/>
      </c>
      <c r="D1467" s="11" t="str">
        <f>IFERROR(INDEX('     2022    '!C:C,MATCH('Order Summary'!$A1467,'     2022    '!$AN:$AN,0)),"")</f>
        <v/>
      </c>
      <c r="E1467" s="11" t="str">
        <f>IFERROR(INDEX('     2022    '!E:E,MATCH('Order Summary'!$A1467,'     2022    '!$AN:$AN,0)),"")</f>
        <v/>
      </c>
      <c r="F1467" s="96">
        <f>IFERROR(INDEX('     2022    '!AY:AY,MATCH($A1467,'     2022    '!$AN:$AN,0)),0)</f>
        <v>0</v>
      </c>
      <c r="G1467" s="180" t="str">
        <f>IFERROR(IF($O$3&gt;68,INDEX('     2022    '!I:I,MATCH($A1467,'     2022    '!$AN:$AN,0))*(1-'     2022    '!$BA$1),INDEX('     2022    '!I:I,MATCH($A1467,'     2022    '!$AN:$AN,0))),"")</f>
        <v/>
      </c>
      <c r="H1467" s="96">
        <f>IFERROR(INDEX('     2022    '!AZ:AZ,MATCH($A1467,'     2022    '!$AN:$AN,0)),0)</f>
        <v>0</v>
      </c>
      <c r="I1467" s="180" t="str">
        <f>IFERROR(IF($O$3&gt;68,INDEX('     2022    '!M:M,MATCH($A1467,'     2022    '!$AN:$AN,0))*(1-'     2022    '!$BA$1),INDEX('     2022    '!M:M,MATCH($A1467,'     2022    '!$AN:$AN,0))),"")</f>
        <v/>
      </c>
      <c r="J1467" s="181">
        <f t="shared" si="89"/>
        <v>0</v>
      </c>
      <c r="K1467" s="182" t="str">
        <f t="shared" si="90"/>
        <v/>
      </c>
      <c r="L1467" s="53"/>
      <c r="M1467" s="52" t="str">
        <f>IFERROR(INDEX('     2022    '!R:R,MATCH('Order Summary'!$A1467,'     2022    '!$AN:$AN,0)),"")</f>
        <v/>
      </c>
      <c r="N1467" s="52" t="str">
        <f>IFERROR(INDEX('     2022    '!V:V,MATCH('Order Summary'!$A1467,'     2022    '!$AN:$AN,0)),"")</f>
        <v/>
      </c>
      <c r="O1467" s="52" t="str">
        <f>IFERROR(INDEX('     2022    '!S:S,MATCH('Order Summary'!$A1467,'     2022    '!$AN:$AN,0)),"")</f>
        <v/>
      </c>
      <c r="P1467" s="96" t="str">
        <f t="shared" si="88"/>
        <v/>
      </c>
      <c r="R1467" s="9"/>
      <c r="S1467" s="9"/>
      <c r="T1467" s="9"/>
      <c r="U1467" s="9"/>
      <c r="V1467" s="9"/>
      <c r="W1467" s="9"/>
      <c r="X1467" s="9"/>
      <c r="Y1467" s="9"/>
      <c r="Z1467" s="9"/>
      <c r="AA1467" s="9"/>
      <c r="AB1467" s="9"/>
      <c r="AC1467" s="9"/>
      <c r="AD1467" s="9"/>
      <c r="AE1467" s="9"/>
      <c r="AF1467" s="9"/>
      <c r="AG1467" s="9"/>
      <c r="AH1467" s="9"/>
      <c r="AI1467" s="9"/>
      <c r="AJ1467" s="9"/>
      <c r="AK1467" s="9"/>
      <c r="AL1467" s="9"/>
      <c r="AM1467" s="9"/>
      <c r="AN1467" s="9"/>
      <c r="AO1467" s="9"/>
      <c r="AP1467" s="9"/>
      <c r="AQ1467" s="9"/>
      <c r="AR1467" s="9"/>
      <c r="AS1467" s="9"/>
      <c r="AT1467" s="9"/>
      <c r="AU1467" s="9"/>
      <c r="AV1467" s="9"/>
      <c r="AW1467" s="9"/>
      <c r="AX1467" s="9"/>
      <c r="AY1467" s="9"/>
      <c r="AZ1467" s="9"/>
      <c r="BA1467" s="9"/>
      <c r="BB1467" s="9"/>
      <c r="BC1467" s="9"/>
      <c r="BD1467" s="9"/>
      <c r="BE1467" s="9"/>
      <c r="BF1467" s="9"/>
      <c r="BG1467" s="9"/>
      <c r="BH1467" s="9"/>
      <c r="BI1467" s="9"/>
      <c r="BJ1467" s="9"/>
      <c r="BK1467" s="9"/>
      <c r="BL1467" s="9"/>
      <c r="BM1467" s="9"/>
      <c r="BN1467" s="9"/>
      <c r="BO1467" s="9"/>
      <c r="BP1467" s="9"/>
      <c r="BQ1467" s="9"/>
      <c r="BR1467" s="9"/>
      <c r="BS1467" s="9"/>
      <c r="BT1467" s="9"/>
      <c r="BU1467" s="9"/>
      <c r="BV1467" s="9"/>
      <c r="BW1467" s="9"/>
      <c r="BX1467" s="9"/>
      <c r="BY1467" s="9"/>
      <c r="BZ1467" s="9"/>
    </row>
    <row r="1468" spans="1:78">
      <c r="A1468" s="50">
        <f t="shared" si="91"/>
        <v>1457</v>
      </c>
      <c r="C1468" s="11" t="str">
        <f>IFERROR(INDEX('     2022    '!D:D,MATCH('Order Summary'!$A1468,'     2022    '!$AN:$AN,0)),"")</f>
        <v/>
      </c>
      <c r="D1468" s="11" t="str">
        <f>IFERROR(INDEX('     2022    '!C:C,MATCH('Order Summary'!$A1468,'     2022    '!$AN:$AN,0)),"")</f>
        <v/>
      </c>
      <c r="E1468" s="11" t="str">
        <f>IFERROR(INDEX('     2022    '!E:E,MATCH('Order Summary'!$A1468,'     2022    '!$AN:$AN,0)),"")</f>
        <v/>
      </c>
      <c r="F1468" s="96">
        <f>IFERROR(INDEX('     2022    '!AY:AY,MATCH($A1468,'     2022    '!$AN:$AN,0)),0)</f>
        <v>0</v>
      </c>
      <c r="G1468" s="180" t="str">
        <f>IFERROR(IF($O$3&gt;68,INDEX('     2022    '!I:I,MATCH($A1468,'     2022    '!$AN:$AN,0))*(1-'     2022    '!$BA$1),INDEX('     2022    '!I:I,MATCH($A1468,'     2022    '!$AN:$AN,0))),"")</f>
        <v/>
      </c>
      <c r="H1468" s="96">
        <f>IFERROR(INDEX('     2022    '!AZ:AZ,MATCH($A1468,'     2022    '!$AN:$AN,0)),0)</f>
        <v>0</v>
      </c>
      <c r="I1468" s="180" t="str">
        <f>IFERROR(IF($O$3&gt;68,INDEX('     2022    '!M:M,MATCH($A1468,'     2022    '!$AN:$AN,0))*(1-'     2022    '!$BA$1),INDEX('     2022    '!M:M,MATCH($A1468,'     2022    '!$AN:$AN,0))),"")</f>
        <v/>
      </c>
      <c r="J1468" s="181">
        <f t="shared" si="89"/>
        <v>0</v>
      </c>
      <c r="K1468" s="182" t="str">
        <f t="shared" si="90"/>
        <v/>
      </c>
      <c r="L1468" s="53"/>
      <c r="M1468" s="52" t="str">
        <f>IFERROR(INDEX('     2022    '!R:R,MATCH('Order Summary'!$A1468,'     2022    '!$AN:$AN,0)),"")</f>
        <v/>
      </c>
      <c r="N1468" s="52" t="str">
        <f>IFERROR(INDEX('     2022    '!V:V,MATCH('Order Summary'!$A1468,'     2022    '!$AN:$AN,0)),"")</f>
        <v/>
      </c>
      <c r="O1468" s="52" t="str">
        <f>IFERROR(INDEX('     2022    '!S:S,MATCH('Order Summary'!$A1468,'     2022    '!$AN:$AN,0)),"")</f>
        <v/>
      </c>
      <c r="P1468" s="96" t="str">
        <f t="shared" si="88"/>
        <v/>
      </c>
      <c r="R1468" s="9"/>
      <c r="S1468" s="9"/>
      <c r="T1468" s="9"/>
      <c r="U1468" s="9"/>
      <c r="V1468" s="9"/>
      <c r="W1468" s="9"/>
      <c r="X1468" s="9"/>
      <c r="Y1468" s="9"/>
      <c r="Z1468" s="9"/>
      <c r="AA1468" s="9"/>
      <c r="AB1468" s="9"/>
      <c r="AC1468" s="9"/>
      <c r="AD1468" s="9"/>
      <c r="AE1468" s="9"/>
      <c r="AF1468" s="9"/>
      <c r="AG1468" s="9"/>
      <c r="AH1468" s="9"/>
      <c r="AI1468" s="9"/>
      <c r="AJ1468" s="9"/>
      <c r="AK1468" s="9"/>
      <c r="AL1468" s="9"/>
      <c r="AM1468" s="9"/>
      <c r="AN1468" s="9"/>
      <c r="AO1468" s="9"/>
      <c r="AP1468" s="9"/>
      <c r="AQ1468" s="9"/>
      <c r="AR1468" s="9"/>
      <c r="AS1468" s="9"/>
      <c r="AT1468" s="9"/>
      <c r="AU1468" s="9"/>
      <c r="AV1468" s="9"/>
      <c r="AW1468" s="9"/>
      <c r="AX1468" s="9"/>
      <c r="AY1468" s="9"/>
      <c r="AZ1468" s="9"/>
      <c r="BA1468" s="9"/>
      <c r="BB1468" s="9"/>
      <c r="BC1468" s="9"/>
      <c r="BD1468" s="9"/>
      <c r="BE1468" s="9"/>
      <c r="BF1468" s="9"/>
      <c r="BG1468" s="9"/>
      <c r="BH1468" s="9"/>
      <c r="BI1468" s="9"/>
      <c r="BJ1468" s="9"/>
      <c r="BK1468" s="9"/>
      <c r="BL1468" s="9"/>
      <c r="BM1468" s="9"/>
      <c r="BN1468" s="9"/>
      <c r="BO1468" s="9"/>
      <c r="BP1468" s="9"/>
      <c r="BQ1468" s="9"/>
      <c r="BR1468" s="9"/>
      <c r="BS1468" s="9"/>
      <c r="BT1468" s="9"/>
      <c r="BU1468" s="9"/>
      <c r="BV1468" s="9"/>
      <c r="BW1468" s="9"/>
      <c r="BX1468" s="9"/>
      <c r="BY1468" s="9"/>
      <c r="BZ1468" s="9"/>
    </row>
    <row r="1469" spans="1:78">
      <c r="A1469" s="50">
        <f t="shared" si="91"/>
        <v>1458</v>
      </c>
      <c r="C1469" s="11" t="str">
        <f>IFERROR(INDEX('     2022    '!D:D,MATCH('Order Summary'!$A1469,'     2022    '!$AN:$AN,0)),"")</f>
        <v/>
      </c>
      <c r="D1469" s="11" t="str">
        <f>IFERROR(INDEX('     2022    '!C:C,MATCH('Order Summary'!$A1469,'     2022    '!$AN:$AN,0)),"")</f>
        <v/>
      </c>
      <c r="E1469" s="11" t="str">
        <f>IFERROR(INDEX('     2022    '!E:E,MATCH('Order Summary'!$A1469,'     2022    '!$AN:$AN,0)),"")</f>
        <v/>
      </c>
      <c r="F1469" s="96">
        <f>IFERROR(INDEX('     2022    '!AY:AY,MATCH($A1469,'     2022    '!$AN:$AN,0)),0)</f>
        <v>0</v>
      </c>
      <c r="G1469" s="180" t="str">
        <f>IFERROR(IF($O$3&gt;68,INDEX('     2022    '!I:I,MATCH($A1469,'     2022    '!$AN:$AN,0))*(1-'     2022    '!$BA$1),INDEX('     2022    '!I:I,MATCH($A1469,'     2022    '!$AN:$AN,0))),"")</f>
        <v/>
      </c>
      <c r="H1469" s="96">
        <f>IFERROR(INDEX('     2022    '!AZ:AZ,MATCH($A1469,'     2022    '!$AN:$AN,0)),0)</f>
        <v>0</v>
      </c>
      <c r="I1469" s="180" t="str">
        <f>IFERROR(IF($O$3&gt;68,INDEX('     2022    '!M:M,MATCH($A1469,'     2022    '!$AN:$AN,0))*(1-'     2022    '!$BA$1),INDEX('     2022    '!M:M,MATCH($A1469,'     2022    '!$AN:$AN,0))),"")</f>
        <v/>
      </c>
      <c r="J1469" s="181">
        <f t="shared" si="89"/>
        <v>0</v>
      </c>
      <c r="K1469" s="182" t="str">
        <f t="shared" si="90"/>
        <v/>
      </c>
      <c r="L1469" s="53"/>
      <c r="M1469" s="52" t="str">
        <f>IFERROR(INDEX('     2022    '!R:R,MATCH('Order Summary'!$A1469,'     2022    '!$AN:$AN,0)),"")</f>
        <v/>
      </c>
      <c r="N1469" s="52" t="str">
        <f>IFERROR(INDEX('     2022    '!V:V,MATCH('Order Summary'!$A1469,'     2022    '!$AN:$AN,0)),"")</f>
        <v/>
      </c>
      <c r="O1469" s="52" t="str">
        <f>IFERROR(INDEX('     2022    '!S:S,MATCH('Order Summary'!$A1469,'     2022    '!$AN:$AN,0)),"")</f>
        <v/>
      </c>
      <c r="P1469" s="96" t="str">
        <f t="shared" si="88"/>
        <v/>
      </c>
      <c r="R1469" s="9"/>
      <c r="S1469" s="9"/>
      <c r="T1469" s="9"/>
      <c r="U1469" s="9"/>
      <c r="V1469" s="9"/>
      <c r="W1469" s="9"/>
      <c r="X1469" s="9"/>
      <c r="Y1469" s="9"/>
      <c r="Z1469" s="9"/>
      <c r="AA1469" s="9"/>
      <c r="AB1469" s="9"/>
      <c r="AC1469" s="9"/>
      <c r="AD1469" s="9"/>
      <c r="AE1469" s="9"/>
      <c r="AF1469" s="9"/>
      <c r="AG1469" s="9"/>
      <c r="AH1469" s="9"/>
      <c r="AI1469" s="9"/>
      <c r="AJ1469" s="9"/>
      <c r="AK1469" s="9"/>
      <c r="AL1469" s="9"/>
      <c r="AM1469" s="9"/>
      <c r="AN1469" s="9"/>
      <c r="AO1469" s="9"/>
      <c r="AP1469" s="9"/>
      <c r="AQ1469" s="9"/>
      <c r="AR1469" s="9"/>
      <c r="AS1469" s="9"/>
      <c r="AT1469" s="9"/>
      <c r="AU1469" s="9"/>
      <c r="AV1469" s="9"/>
      <c r="AW1469" s="9"/>
      <c r="AX1469" s="9"/>
      <c r="AY1469" s="9"/>
      <c r="AZ1469" s="9"/>
      <c r="BA1469" s="9"/>
      <c r="BB1469" s="9"/>
      <c r="BC1469" s="9"/>
      <c r="BD1469" s="9"/>
      <c r="BE1469" s="9"/>
      <c r="BF1469" s="9"/>
      <c r="BG1469" s="9"/>
      <c r="BH1469" s="9"/>
      <c r="BI1469" s="9"/>
      <c r="BJ1469" s="9"/>
      <c r="BK1469" s="9"/>
      <c r="BL1469" s="9"/>
      <c r="BM1469" s="9"/>
      <c r="BN1469" s="9"/>
      <c r="BO1469" s="9"/>
      <c r="BP1469" s="9"/>
      <c r="BQ1469" s="9"/>
      <c r="BR1469" s="9"/>
      <c r="BS1469" s="9"/>
      <c r="BT1469" s="9"/>
      <c r="BU1469" s="9"/>
      <c r="BV1469" s="9"/>
      <c r="BW1469" s="9"/>
      <c r="BX1469" s="9"/>
      <c r="BY1469" s="9"/>
      <c r="BZ1469" s="9"/>
    </row>
    <row r="1470" spans="1:78">
      <c r="A1470" s="50">
        <f t="shared" si="91"/>
        <v>1459</v>
      </c>
      <c r="C1470" s="11" t="str">
        <f>IFERROR(INDEX('     2022    '!D:D,MATCH('Order Summary'!$A1470,'     2022    '!$AN:$AN,0)),"")</f>
        <v/>
      </c>
      <c r="D1470" s="11" t="str">
        <f>IFERROR(INDEX('     2022    '!C:C,MATCH('Order Summary'!$A1470,'     2022    '!$AN:$AN,0)),"")</f>
        <v/>
      </c>
      <c r="E1470" s="11" t="str">
        <f>IFERROR(INDEX('     2022    '!E:E,MATCH('Order Summary'!$A1470,'     2022    '!$AN:$AN,0)),"")</f>
        <v/>
      </c>
      <c r="F1470" s="96">
        <f>IFERROR(INDEX('     2022    '!AY:AY,MATCH($A1470,'     2022    '!$AN:$AN,0)),0)</f>
        <v>0</v>
      </c>
      <c r="G1470" s="180" t="str">
        <f>IFERROR(IF($O$3&gt;68,INDEX('     2022    '!I:I,MATCH($A1470,'     2022    '!$AN:$AN,0))*(1-'     2022    '!$BA$1),INDEX('     2022    '!I:I,MATCH($A1470,'     2022    '!$AN:$AN,0))),"")</f>
        <v/>
      </c>
      <c r="H1470" s="96">
        <f>IFERROR(INDEX('     2022    '!AZ:AZ,MATCH($A1470,'     2022    '!$AN:$AN,0)),0)</f>
        <v>0</v>
      </c>
      <c r="I1470" s="180" t="str">
        <f>IFERROR(IF($O$3&gt;68,INDEX('     2022    '!M:M,MATCH($A1470,'     2022    '!$AN:$AN,0))*(1-'     2022    '!$BA$1),INDEX('     2022    '!M:M,MATCH($A1470,'     2022    '!$AN:$AN,0))),"")</f>
        <v/>
      </c>
      <c r="J1470" s="181">
        <f t="shared" si="89"/>
        <v>0</v>
      </c>
      <c r="K1470" s="182" t="str">
        <f t="shared" si="90"/>
        <v/>
      </c>
      <c r="L1470" s="53"/>
      <c r="M1470" s="52" t="str">
        <f>IFERROR(INDEX('     2022    '!R:R,MATCH('Order Summary'!$A1470,'     2022    '!$AN:$AN,0)),"")</f>
        <v/>
      </c>
      <c r="N1470" s="52" t="str">
        <f>IFERROR(INDEX('     2022    '!V:V,MATCH('Order Summary'!$A1470,'     2022    '!$AN:$AN,0)),"")</f>
        <v/>
      </c>
      <c r="O1470" s="52" t="str">
        <f>IFERROR(INDEX('     2022    '!S:S,MATCH('Order Summary'!$A1470,'     2022    '!$AN:$AN,0)),"")</f>
        <v/>
      </c>
      <c r="P1470" s="96" t="str">
        <f t="shared" si="88"/>
        <v/>
      </c>
      <c r="R1470" s="9"/>
      <c r="S1470" s="9"/>
      <c r="T1470" s="9"/>
      <c r="U1470" s="9"/>
      <c r="V1470" s="9"/>
      <c r="W1470" s="9"/>
      <c r="X1470" s="9"/>
      <c r="Y1470" s="9"/>
      <c r="Z1470" s="9"/>
      <c r="AA1470" s="9"/>
      <c r="AB1470" s="9"/>
      <c r="AC1470" s="9"/>
      <c r="AD1470" s="9"/>
      <c r="AE1470" s="9"/>
      <c r="AF1470" s="9"/>
      <c r="AG1470" s="9"/>
      <c r="AH1470" s="9"/>
      <c r="AI1470" s="9"/>
      <c r="AJ1470" s="9"/>
      <c r="AK1470" s="9"/>
      <c r="AL1470" s="9"/>
      <c r="AM1470" s="9"/>
      <c r="AN1470" s="9"/>
      <c r="AO1470" s="9"/>
      <c r="AP1470" s="9"/>
      <c r="AQ1470" s="9"/>
      <c r="AR1470" s="9"/>
      <c r="AS1470" s="9"/>
      <c r="AT1470" s="9"/>
      <c r="AU1470" s="9"/>
      <c r="AV1470" s="9"/>
      <c r="AW1470" s="9"/>
      <c r="AX1470" s="9"/>
      <c r="AY1470" s="9"/>
      <c r="AZ1470" s="9"/>
      <c r="BA1470" s="9"/>
      <c r="BB1470" s="9"/>
      <c r="BC1470" s="9"/>
      <c r="BD1470" s="9"/>
      <c r="BE1470" s="9"/>
      <c r="BF1470" s="9"/>
      <c r="BG1470" s="9"/>
      <c r="BH1470" s="9"/>
      <c r="BI1470" s="9"/>
      <c r="BJ1470" s="9"/>
      <c r="BK1470" s="9"/>
      <c r="BL1470" s="9"/>
      <c r="BM1470" s="9"/>
      <c r="BN1470" s="9"/>
      <c r="BO1470" s="9"/>
      <c r="BP1470" s="9"/>
      <c r="BQ1470" s="9"/>
      <c r="BR1470" s="9"/>
      <c r="BS1470" s="9"/>
      <c r="BT1470" s="9"/>
      <c r="BU1470" s="9"/>
      <c r="BV1470" s="9"/>
      <c r="BW1470" s="9"/>
      <c r="BX1470" s="9"/>
      <c r="BY1470" s="9"/>
      <c r="BZ1470" s="9"/>
    </row>
    <row r="1471" spans="1:78">
      <c r="A1471" s="50">
        <f t="shared" si="91"/>
        <v>1460</v>
      </c>
      <c r="C1471" s="11" t="str">
        <f>IFERROR(INDEX('     2022    '!D:D,MATCH('Order Summary'!$A1471,'     2022    '!$AN:$AN,0)),"")</f>
        <v/>
      </c>
      <c r="D1471" s="11" t="str">
        <f>IFERROR(INDEX('     2022    '!C:C,MATCH('Order Summary'!$A1471,'     2022    '!$AN:$AN,0)),"")</f>
        <v/>
      </c>
      <c r="E1471" s="11" t="str">
        <f>IFERROR(INDEX('     2022    '!E:E,MATCH('Order Summary'!$A1471,'     2022    '!$AN:$AN,0)),"")</f>
        <v/>
      </c>
      <c r="F1471" s="96">
        <f>IFERROR(INDEX('     2022    '!AY:AY,MATCH($A1471,'     2022    '!$AN:$AN,0)),0)</f>
        <v>0</v>
      </c>
      <c r="G1471" s="180" t="str">
        <f>IFERROR(IF($O$3&gt;68,INDEX('     2022    '!I:I,MATCH($A1471,'     2022    '!$AN:$AN,0))*(1-'     2022    '!$BA$1),INDEX('     2022    '!I:I,MATCH($A1471,'     2022    '!$AN:$AN,0))),"")</f>
        <v/>
      </c>
      <c r="H1471" s="96">
        <f>IFERROR(INDEX('     2022    '!AZ:AZ,MATCH($A1471,'     2022    '!$AN:$AN,0)),0)</f>
        <v>0</v>
      </c>
      <c r="I1471" s="180" t="str">
        <f>IFERROR(IF($O$3&gt;68,INDEX('     2022    '!M:M,MATCH($A1471,'     2022    '!$AN:$AN,0))*(1-'     2022    '!$BA$1),INDEX('     2022    '!M:M,MATCH($A1471,'     2022    '!$AN:$AN,0))),"")</f>
        <v/>
      </c>
      <c r="J1471" s="181">
        <f t="shared" si="89"/>
        <v>0</v>
      </c>
      <c r="K1471" s="182" t="str">
        <f t="shared" si="90"/>
        <v/>
      </c>
      <c r="L1471" s="53"/>
      <c r="M1471" s="52" t="str">
        <f>IFERROR(INDEX('     2022    '!R:R,MATCH('Order Summary'!$A1471,'     2022    '!$AN:$AN,0)),"")</f>
        <v/>
      </c>
      <c r="N1471" s="52" t="str">
        <f>IFERROR(INDEX('     2022    '!V:V,MATCH('Order Summary'!$A1471,'     2022    '!$AN:$AN,0)),"")</f>
        <v/>
      </c>
      <c r="O1471" s="52" t="str">
        <f>IFERROR(INDEX('     2022    '!S:S,MATCH('Order Summary'!$A1471,'     2022    '!$AN:$AN,0)),"")</f>
        <v/>
      </c>
      <c r="P1471" s="96" t="str">
        <f t="shared" si="88"/>
        <v/>
      </c>
      <c r="R1471" s="9"/>
      <c r="S1471" s="9"/>
      <c r="T1471" s="9"/>
      <c r="U1471" s="9"/>
      <c r="V1471" s="9"/>
      <c r="W1471" s="9"/>
      <c r="X1471" s="9"/>
      <c r="Y1471" s="9"/>
      <c r="Z1471" s="9"/>
      <c r="AA1471" s="9"/>
      <c r="AB1471" s="9"/>
      <c r="AC1471" s="9"/>
      <c r="AD1471" s="9"/>
      <c r="AE1471" s="9"/>
      <c r="AF1471" s="9"/>
      <c r="AG1471" s="9"/>
      <c r="AH1471" s="9"/>
      <c r="AI1471" s="9"/>
      <c r="AJ1471" s="9"/>
      <c r="AK1471" s="9"/>
      <c r="AL1471" s="9"/>
      <c r="AM1471" s="9"/>
      <c r="AN1471" s="9"/>
      <c r="AO1471" s="9"/>
      <c r="AP1471" s="9"/>
      <c r="AQ1471" s="9"/>
      <c r="AR1471" s="9"/>
      <c r="AS1471" s="9"/>
      <c r="AT1471" s="9"/>
      <c r="AU1471" s="9"/>
      <c r="AV1471" s="9"/>
      <c r="AW1471" s="9"/>
      <c r="AX1471" s="9"/>
      <c r="AY1471" s="9"/>
      <c r="AZ1471" s="9"/>
      <c r="BA1471" s="9"/>
      <c r="BB1471" s="9"/>
      <c r="BC1471" s="9"/>
      <c r="BD1471" s="9"/>
      <c r="BE1471" s="9"/>
      <c r="BF1471" s="9"/>
      <c r="BG1471" s="9"/>
      <c r="BH1471" s="9"/>
      <c r="BI1471" s="9"/>
      <c r="BJ1471" s="9"/>
      <c r="BK1471" s="9"/>
      <c r="BL1471" s="9"/>
      <c r="BM1471" s="9"/>
      <c r="BN1471" s="9"/>
      <c r="BO1471" s="9"/>
      <c r="BP1471" s="9"/>
      <c r="BQ1471" s="9"/>
      <c r="BR1471" s="9"/>
      <c r="BS1471" s="9"/>
      <c r="BT1471" s="9"/>
      <c r="BU1471" s="9"/>
      <c r="BV1471" s="9"/>
      <c r="BW1471" s="9"/>
      <c r="BX1471" s="9"/>
      <c r="BY1471" s="9"/>
      <c r="BZ1471" s="9"/>
    </row>
    <row r="1472" spans="1:78">
      <c r="A1472" s="50">
        <f t="shared" si="91"/>
        <v>1461</v>
      </c>
      <c r="C1472" s="11" t="str">
        <f>IFERROR(INDEX('     2022    '!D:D,MATCH('Order Summary'!$A1472,'     2022    '!$AN:$AN,0)),"")</f>
        <v/>
      </c>
      <c r="D1472" s="11" t="str">
        <f>IFERROR(INDEX('     2022    '!C:C,MATCH('Order Summary'!$A1472,'     2022    '!$AN:$AN,0)),"")</f>
        <v/>
      </c>
      <c r="E1472" s="11" t="str">
        <f>IFERROR(INDEX('     2022    '!E:E,MATCH('Order Summary'!$A1472,'     2022    '!$AN:$AN,0)),"")</f>
        <v/>
      </c>
      <c r="F1472" s="96">
        <f>IFERROR(INDEX('     2022    '!AY:AY,MATCH($A1472,'     2022    '!$AN:$AN,0)),0)</f>
        <v>0</v>
      </c>
      <c r="G1472" s="180" t="str">
        <f>IFERROR(IF($O$3&gt;68,INDEX('     2022    '!I:I,MATCH($A1472,'     2022    '!$AN:$AN,0))*(1-'     2022    '!$BA$1),INDEX('     2022    '!I:I,MATCH($A1472,'     2022    '!$AN:$AN,0))),"")</f>
        <v/>
      </c>
      <c r="H1472" s="96">
        <f>IFERROR(INDEX('     2022    '!AZ:AZ,MATCH($A1472,'     2022    '!$AN:$AN,0)),0)</f>
        <v>0</v>
      </c>
      <c r="I1472" s="180" t="str">
        <f>IFERROR(IF($O$3&gt;68,INDEX('     2022    '!M:M,MATCH($A1472,'     2022    '!$AN:$AN,0))*(1-'     2022    '!$BA$1),INDEX('     2022    '!M:M,MATCH($A1472,'     2022    '!$AN:$AN,0))),"")</f>
        <v/>
      </c>
      <c r="J1472" s="181">
        <f t="shared" si="89"/>
        <v>0</v>
      </c>
      <c r="K1472" s="182" t="str">
        <f t="shared" si="90"/>
        <v/>
      </c>
      <c r="L1472" s="53"/>
      <c r="M1472" s="52" t="str">
        <f>IFERROR(INDEX('     2022    '!R:R,MATCH('Order Summary'!$A1472,'     2022    '!$AN:$AN,0)),"")</f>
        <v/>
      </c>
      <c r="N1472" s="52" t="str">
        <f>IFERROR(INDEX('     2022    '!V:V,MATCH('Order Summary'!$A1472,'     2022    '!$AN:$AN,0)),"")</f>
        <v/>
      </c>
      <c r="O1472" s="52" t="str">
        <f>IFERROR(INDEX('     2022    '!S:S,MATCH('Order Summary'!$A1472,'     2022    '!$AN:$AN,0)),"")</f>
        <v/>
      </c>
      <c r="P1472" s="96" t="str">
        <f t="shared" si="88"/>
        <v/>
      </c>
      <c r="R1472" s="9"/>
      <c r="S1472" s="9"/>
      <c r="T1472" s="9"/>
      <c r="U1472" s="9"/>
      <c r="V1472" s="9"/>
      <c r="W1472" s="9"/>
      <c r="X1472" s="9"/>
      <c r="Y1472" s="9"/>
      <c r="Z1472" s="9"/>
      <c r="AA1472" s="9"/>
      <c r="AB1472" s="9"/>
      <c r="AC1472" s="9"/>
      <c r="AD1472" s="9"/>
      <c r="AE1472" s="9"/>
      <c r="AF1472" s="9"/>
      <c r="AG1472" s="9"/>
      <c r="AH1472" s="9"/>
      <c r="AI1472" s="9"/>
      <c r="AJ1472" s="9"/>
      <c r="AK1472" s="9"/>
      <c r="AL1472" s="9"/>
      <c r="AM1472" s="9"/>
      <c r="AN1472" s="9"/>
      <c r="AO1472" s="9"/>
      <c r="AP1472" s="9"/>
      <c r="AQ1472" s="9"/>
      <c r="AR1472" s="9"/>
      <c r="AS1472" s="9"/>
      <c r="AT1472" s="9"/>
      <c r="AU1472" s="9"/>
      <c r="AV1472" s="9"/>
      <c r="AW1472" s="9"/>
      <c r="AX1472" s="9"/>
      <c r="AY1472" s="9"/>
      <c r="AZ1472" s="9"/>
      <c r="BA1472" s="9"/>
      <c r="BB1472" s="9"/>
      <c r="BC1472" s="9"/>
      <c r="BD1472" s="9"/>
      <c r="BE1472" s="9"/>
      <c r="BF1472" s="9"/>
      <c r="BG1472" s="9"/>
      <c r="BH1472" s="9"/>
      <c r="BI1472" s="9"/>
      <c r="BJ1472" s="9"/>
      <c r="BK1472" s="9"/>
      <c r="BL1472" s="9"/>
      <c r="BM1472" s="9"/>
      <c r="BN1472" s="9"/>
      <c r="BO1472" s="9"/>
      <c r="BP1472" s="9"/>
      <c r="BQ1472" s="9"/>
      <c r="BR1472" s="9"/>
      <c r="BS1472" s="9"/>
      <c r="BT1472" s="9"/>
      <c r="BU1472" s="9"/>
      <c r="BV1472" s="9"/>
      <c r="BW1472" s="9"/>
      <c r="BX1472" s="9"/>
      <c r="BY1472" s="9"/>
      <c r="BZ1472" s="9"/>
    </row>
    <row r="1473" spans="1:78">
      <c r="A1473" s="50">
        <f t="shared" si="91"/>
        <v>1462</v>
      </c>
      <c r="C1473" s="11" t="str">
        <f>IFERROR(INDEX('     2022    '!D:D,MATCH('Order Summary'!$A1473,'     2022    '!$AN:$AN,0)),"")</f>
        <v/>
      </c>
      <c r="D1473" s="11" t="str">
        <f>IFERROR(INDEX('     2022    '!C:C,MATCH('Order Summary'!$A1473,'     2022    '!$AN:$AN,0)),"")</f>
        <v/>
      </c>
      <c r="E1473" s="11" t="str">
        <f>IFERROR(INDEX('     2022    '!E:E,MATCH('Order Summary'!$A1473,'     2022    '!$AN:$AN,0)),"")</f>
        <v/>
      </c>
      <c r="F1473" s="96">
        <f>IFERROR(INDEX('     2022    '!AY:AY,MATCH($A1473,'     2022    '!$AN:$AN,0)),0)</f>
        <v>0</v>
      </c>
      <c r="G1473" s="180" t="str">
        <f>IFERROR(IF($O$3&gt;68,INDEX('     2022    '!I:I,MATCH($A1473,'     2022    '!$AN:$AN,0))*(1-'     2022    '!$BA$1),INDEX('     2022    '!I:I,MATCH($A1473,'     2022    '!$AN:$AN,0))),"")</f>
        <v/>
      </c>
      <c r="H1473" s="96">
        <f>IFERROR(INDEX('     2022    '!AZ:AZ,MATCH($A1473,'     2022    '!$AN:$AN,0)),0)</f>
        <v>0</v>
      </c>
      <c r="I1473" s="180" t="str">
        <f>IFERROR(IF($O$3&gt;68,INDEX('     2022    '!M:M,MATCH($A1473,'     2022    '!$AN:$AN,0))*(1-'     2022    '!$BA$1),INDEX('     2022    '!M:M,MATCH($A1473,'     2022    '!$AN:$AN,0))),"")</f>
        <v/>
      </c>
      <c r="J1473" s="181">
        <f t="shared" si="89"/>
        <v>0</v>
      </c>
      <c r="K1473" s="182" t="str">
        <f t="shared" si="90"/>
        <v/>
      </c>
      <c r="L1473" s="53"/>
      <c r="M1473" s="52" t="str">
        <f>IFERROR(INDEX('     2022    '!R:R,MATCH('Order Summary'!$A1473,'     2022    '!$AN:$AN,0)),"")</f>
        <v/>
      </c>
      <c r="N1473" s="52" t="str">
        <f>IFERROR(INDEX('     2022    '!V:V,MATCH('Order Summary'!$A1473,'     2022    '!$AN:$AN,0)),"")</f>
        <v/>
      </c>
      <c r="O1473" s="52" t="str">
        <f>IFERROR(INDEX('     2022    '!S:S,MATCH('Order Summary'!$A1473,'     2022    '!$AN:$AN,0)),"")</f>
        <v/>
      </c>
      <c r="P1473" s="96" t="str">
        <f t="shared" si="88"/>
        <v/>
      </c>
      <c r="R1473" s="9"/>
      <c r="S1473" s="9"/>
      <c r="T1473" s="9"/>
      <c r="U1473" s="9"/>
      <c r="V1473" s="9"/>
      <c r="W1473" s="9"/>
      <c r="X1473" s="9"/>
      <c r="Y1473" s="9"/>
      <c r="Z1473" s="9"/>
      <c r="AA1473" s="9"/>
      <c r="AB1473" s="9"/>
      <c r="AC1473" s="9"/>
      <c r="AD1473" s="9"/>
      <c r="AE1473" s="9"/>
      <c r="AF1473" s="9"/>
      <c r="AG1473" s="9"/>
      <c r="AH1473" s="9"/>
      <c r="AI1473" s="9"/>
      <c r="AJ1473" s="9"/>
      <c r="AK1473" s="9"/>
      <c r="AL1473" s="9"/>
      <c r="AM1473" s="9"/>
      <c r="AN1473" s="9"/>
      <c r="AO1473" s="9"/>
      <c r="AP1473" s="9"/>
      <c r="AQ1473" s="9"/>
      <c r="AR1473" s="9"/>
      <c r="AS1473" s="9"/>
      <c r="AT1473" s="9"/>
      <c r="AU1473" s="9"/>
      <c r="AV1473" s="9"/>
      <c r="AW1473" s="9"/>
      <c r="AX1473" s="9"/>
      <c r="AY1473" s="9"/>
      <c r="AZ1473" s="9"/>
      <c r="BA1473" s="9"/>
      <c r="BB1473" s="9"/>
      <c r="BC1473" s="9"/>
      <c r="BD1473" s="9"/>
      <c r="BE1473" s="9"/>
      <c r="BF1473" s="9"/>
      <c r="BG1473" s="9"/>
      <c r="BH1473" s="9"/>
      <c r="BI1473" s="9"/>
      <c r="BJ1473" s="9"/>
      <c r="BK1473" s="9"/>
      <c r="BL1473" s="9"/>
      <c r="BM1473" s="9"/>
      <c r="BN1473" s="9"/>
      <c r="BO1473" s="9"/>
      <c r="BP1473" s="9"/>
      <c r="BQ1473" s="9"/>
      <c r="BR1473" s="9"/>
      <c r="BS1473" s="9"/>
      <c r="BT1473" s="9"/>
      <c r="BU1473" s="9"/>
      <c r="BV1473" s="9"/>
      <c r="BW1473" s="9"/>
      <c r="BX1473" s="9"/>
      <c r="BY1473" s="9"/>
      <c r="BZ1473" s="9"/>
    </row>
    <row r="1474" spans="1:78">
      <c r="A1474" s="50">
        <f t="shared" si="91"/>
        <v>1463</v>
      </c>
      <c r="C1474" s="11" t="str">
        <f>IFERROR(INDEX('     2022    '!D:D,MATCH('Order Summary'!$A1474,'     2022    '!$AN:$AN,0)),"")</f>
        <v/>
      </c>
      <c r="D1474" s="11" t="str">
        <f>IFERROR(INDEX('     2022    '!C:C,MATCH('Order Summary'!$A1474,'     2022    '!$AN:$AN,0)),"")</f>
        <v/>
      </c>
      <c r="E1474" s="11" t="str">
        <f>IFERROR(INDEX('     2022    '!E:E,MATCH('Order Summary'!$A1474,'     2022    '!$AN:$AN,0)),"")</f>
        <v/>
      </c>
      <c r="F1474" s="96">
        <f>IFERROR(INDEX('     2022    '!AY:AY,MATCH($A1474,'     2022    '!$AN:$AN,0)),0)</f>
        <v>0</v>
      </c>
      <c r="G1474" s="180" t="str">
        <f>IFERROR(IF($O$3&gt;68,INDEX('     2022    '!I:I,MATCH($A1474,'     2022    '!$AN:$AN,0))*(1-'     2022    '!$BA$1),INDEX('     2022    '!I:I,MATCH($A1474,'     2022    '!$AN:$AN,0))),"")</f>
        <v/>
      </c>
      <c r="H1474" s="96">
        <f>IFERROR(INDEX('     2022    '!AZ:AZ,MATCH($A1474,'     2022    '!$AN:$AN,0)),0)</f>
        <v>0</v>
      </c>
      <c r="I1474" s="180" t="str">
        <f>IFERROR(IF($O$3&gt;68,INDEX('     2022    '!M:M,MATCH($A1474,'     2022    '!$AN:$AN,0))*(1-'     2022    '!$BA$1),INDEX('     2022    '!M:M,MATCH($A1474,'     2022    '!$AN:$AN,0))),"")</f>
        <v/>
      </c>
      <c r="J1474" s="181">
        <f t="shared" si="89"/>
        <v>0</v>
      </c>
      <c r="K1474" s="182" t="str">
        <f t="shared" si="90"/>
        <v/>
      </c>
      <c r="L1474" s="53"/>
      <c r="M1474" s="52" t="str">
        <f>IFERROR(INDEX('     2022    '!R:R,MATCH('Order Summary'!$A1474,'     2022    '!$AN:$AN,0)),"")</f>
        <v/>
      </c>
      <c r="N1474" s="52" t="str">
        <f>IFERROR(INDEX('     2022    '!V:V,MATCH('Order Summary'!$A1474,'     2022    '!$AN:$AN,0)),"")</f>
        <v/>
      </c>
      <c r="O1474" s="52" t="str">
        <f>IFERROR(INDEX('     2022    '!S:S,MATCH('Order Summary'!$A1474,'     2022    '!$AN:$AN,0)),"")</f>
        <v/>
      </c>
      <c r="P1474" s="96" t="str">
        <f t="shared" si="88"/>
        <v/>
      </c>
      <c r="R1474" s="9"/>
      <c r="S1474" s="9"/>
      <c r="T1474" s="9"/>
      <c r="U1474" s="9"/>
      <c r="V1474" s="9"/>
      <c r="W1474" s="9"/>
      <c r="X1474" s="9"/>
      <c r="Y1474" s="9"/>
      <c r="Z1474" s="9"/>
      <c r="AA1474" s="9"/>
      <c r="AB1474" s="9"/>
      <c r="AC1474" s="9"/>
      <c r="AD1474" s="9"/>
      <c r="AE1474" s="9"/>
      <c r="AF1474" s="9"/>
      <c r="AG1474" s="9"/>
      <c r="AH1474" s="9"/>
      <c r="AI1474" s="9"/>
      <c r="AJ1474" s="9"/>
      <c r="AK1474" s="9"/>
      <c r="AL1474" s="9"/>
      <c r="AM1474" s="9"/>
      <c r="AN1474" s="9"/>
      <c r="AO1474" s="9"/>
      <c r="AP1474" s="9"/>
      <c r="AQ1474" s="9"/>
      <c r="AR1474" s="9"/>
      <c r="AS1474" s="9"/>
      <c r="AT1474" s="9"/>
      <c r="AU1474" s="9"/>
      <c r="AV1474" s="9"/>
      <c r="AW1474" s="9"/>
      <c r="AX1474" s="9"/>
      <c r="AY1474" s="9"/>
      <c r="AZ1474" s="9"/>
      <c r="BA1474" s="9"/>
      <c r="BB1474" s="9"/>
      <c r="BC1474" s="9"/>
      <c r="BD1474" s="9"/>
      <c r="BE1474" s="9"/>
      <c r="BF1474" s="9"/>
      <c r="BG1474" s="9"/>
      <c r="BH1474" s="9"/>
      <c r="BI1474" s="9"/>
      <c r="BJ1474" s="9"/>
      <c r="BK1474" s="9"/>
      <c r="BL1474" s="9"/>
      <c r="BM1474" s="9"/>
      <c r="BN1474" s="9"/>
      <c r="BO1474" s="9"/>
      <c r="BP1474" s="9"/>
      <c r="BQ1474" s="9"/>
      <c r="BR1474" s="9"/>
      <c r="BS1474" s="9"/>
      <c r="BT1474" s="9"/>
      <c r="BU1474" s="9"/>
      <c r="BV1474" s="9"/>
      <c r="BW1474" s="9"/>
      <c r="BX1474" s="9"/>
      <c r="BY1474" s="9"/>
      <c r="BZ1474" s="9"/>
    </row>
    <row r="1475" spans="1:78">
      <c r="A1475" s="50">
        <f t="shared" si="91"/>
        <v>1464</v>
      </c>
      <c r="C1475" s="11" t="str">
        <f>IFERROR(INDEX('     2022    '!D:D,MATCH('Order Summary'!$A1475,'     2022    '!$AN:$AN,0)),"")</f>
        <v/>
      </c>
      <c r="D1475" s="11" t="str">
        <f>IFERROR(INDEX('     2022    '!C:C,MATCH('Order Summary'!$A1475,'     2022    '!$AN:$AN,0)),"")</f>
        <v/>
      </c>
      <c r="E1475" s="11" t="str">
        <f>IFERROR(INDEX('     2022    '!E:E,MATCH('Order Summary'!$A1475,'     2022    '!$AN:$AN,0)),"")</f>
        <v/>
      </c>
      <c r="F1475" s="96">
        <f>IFERROR(INDEX('     2022    '!AY:AY,MATCH($A1475,'     2022    '!$AN:$AN,0)),0)</f>
        <v>0</v>
      </c>
      <c r="G1475" s="180" t="str">
        <f>IFERROR(IF($O$3&gt;68,INDEX('     2022    '!I:I,MATCH($A1475,'     2022    '!$AN:$AN,0))*(1-'     2022    '!$BA$1),INDEX('     2022    '!I:I,MATCH($A1475,'     2022    '!$AN:$AN,0))),"")</f>
        <v/>
      </c>
      <c r="H1475" s="96">
        <f>IFERROR(INDEX('     2022    '!AZ:AZ,MATCH($A1475,'     2022    '!$AN:$AN,0)),0)</f>
        <v>0</v>
      </c>
      <c r="I1475" s="180" t="str">
        <f>IFERROR(IF($O$3&gt;68,INDEX('     2022    '!M:M,MATCH($A1475,'     2022    '!$AN:$AN,0))*(1-'     2022    '!$BA$1),INDEX('     2022    '!M:M,MATCH($A1475,'     2022    '!$AN:$AN,0))),"")</f>
        <v/>
      </c>
      <c r="J1475" s="181">
        <f t="shared" si="89"/>
        <v>0</v>
      </c>
      <c r="K1475" s="182" t="str">
        <f t="shared" si="90"/>
        <v/>
      </c>
      <c r="L1475" s="53"/>
      <c r="M1475" s="52" t="str">
        <f>IFERROR(INDEX('     2022    '!R:R,MATCH('Order Summary'!$A1475,'     2022    '!$AN:$AN,0)),"")</f>
        <v/>
      </c>
      <c r="N1475" s="52" t="str">
        <f>IFERROR(INDEX('     2022    '!V:V,MATCH('Order Summary'!$A1475,'     2022    '!$AN:$AN,0)),"")</f>
        <v/>
      </c>
      <c r="O1475" s="52" t="str">
        <f>IFERROR(INDEX('     2022    '!S:S,MATCH('Order Summary'!$A1475,'     2022    '!$AN:$AN,0)),"")</f>
        <v/>
      </c>
      <c r="P1475" s="96" t="str">
        <f t="shared" si="88"/>
        <v/>
      </c>
      <c r="R1475" s="9"/>
      <c r="S1475" s="9"/>
      <c r="T1475" s="9"/>
      <c r="U1475" s="9"/>
      <c r="V1475" s="9"/>
      <c r="W1475" s="9"/>
      <c r="X1475" s="9"/>
      <c r="Y1475" s="9"/>
      <c r="Z1475" s="9"/>
      <c r="AA1475" s="9"/>
      <c r="AB1475" s="9"/>
      <c r="AC1475" s="9"/>
      <c r="AD1475" s="9"/>
      <c r="AE1475" s="9"/>
      <c r="AF1475" s="9"/>
      <c r="AG1475" s="9"/>
      <c r="AH1475" s="9"/>
      <c r="AI1475" s="9"/>
      <c r="AJ1475" s="9"/>
      <c r="AK1475" s="9"/>
      <c r="AL1475" s="9"/>
      <c r="AM1475" s="9"/>
      <c r="AN1475" s="9"/>
      <c r="AO1475" s="9"/>
      <c r="AP1475" s="9"/>
      <c r="AQ1475" s="9"/>
      <c r="AR1475" s="9"/>
      <c r="AS1475" s="9"/>
      <c r="AT1475" s="9"/>
      <c r="AU1475" s="9"/>
      <c r="AV1475" s="9"/>
      <c r="AW1475" s="9"/>
      <c r="AX1475" s="9"/>
      <c r="AY1475" s="9"/>
      <c r="AZ1475" s="9"/>
      <c r="BA1475" s="9"/>
      <c r="BB1475" s="9"/>
      <c r="BC1475" s="9"/>
      <c r="BD1475" s="9"/>
      <c r="BE1475" s="9"/>
      <c r="BF1475" s="9"/>
      <c r="BG1475" s="9"/>
      <c r="BH1475" s="9"/>
      <c r="BI1475" s="9"/>
      <c r="BJ1475" s="9"/>
      <c r="BK1475" s="9"/>
      <c r="BL1475" s="9"/>
      <c r="BM1475" s="9"/>
      <c r="BN1475" s="9"/>
      <c r="BO1475" s="9"/>
      <c r="BP1475" s="9"/>
      <c r="BQ1475" s="9"/>
      <c r="BR1475" s="9"/>
      <c r="BS1475" s="9"/>
      <c r="BT1475" s="9"/>
      <c r="BU1475" s="9"/>
      <c r="BV1475" s="9"/>
      <c r="BW1475" s="9"/>
      <c r="BX1475" s="9"/>
      <c r="BY1475" s="9"/>
      <c r="BZ1475" s="9"/>
    </row>
    <row r="1476" spans="1:78">
      <c r="A1476" s="50">
        <f t="shared" si="91"/>
        <v>1465</v>
      </c>
      <c r="C1476" s="11" t="str">
        <f>IFERROR(INDEX('     2022    '!D:D,MATCH('Order Summary'!$A1476,'     2022    '!$AN:$AN,0)),"")</f>
        <v/>
      </c>
      <c r="D1476" s="11" t="str">
        <f>IFERROR(INDEX('     2022    '!C:C,MATCH('Order Summary'!$A1476,'     2022    '!$AN:$AN,0)),"")</f>
        <v/>
      </c>
      <c r="E1476" s="11" t="str">
        <f>IFERROR(INDEX('     2022    '!E:E,MATCH('Order Summary'!$A1476,'     2022    '!$AN:$AN,0)),"")</f>
        <v/>
      </c>
      <c r="F1476" s="96">
        <f>IFERROR(INDEX('     2022    '!AY:AY,MATCH($A1476,'     2022    '!$AN:$AN,0)),0)</f>
        <v>0</v>
      </c>
      <c r="G1476" s="180" t="str">
        <f>IFERROR(IF($O$3&gt;68,INDEX('     2022    '!I:I,MATCH($A1476,'     2022    '!$AN:$AN,0))*(1-'     2022    '!$BA$1),INDEX('     2022    '!I:I,MATCH($A1476,'     2022    '!$AN:$AN,0))),"")</f>
        <v/>
      </c>
      <c r="H1476" s="96">
        <f>IFERROR(INDEX('     2022    '!AZ:AZ,MATCH($A1476,'     2022    '!$AN:$AN,0)),0)</f>
        <v>0</v>
      </c>
      <c r="I1476" s="180" t="str">
        <f>IFERROR(IF($O$3&gt;68,INDEX('     2022    '!M:M,MATCH($A1476,'     2022    '!$AN:$AN,0))*(1-'     2022    '!$BA$1),INDEX('     2022    '!M:M,MATCH($A1476,'     2022    '!$AN:$AN,0))),"")</f>
        <v/>
      </c>
      <c r="J1476" s="181">
        <f t="shared" si="89"/>
        <v>0</v>
      </c>
      <c r="K1476" s="182" t="str">
        <f t="shared" si="90"/>
        <v/>
      </c>
      <c r="L1476" s="53"/>
      <c r="M1476" s="52" t="str">
        <f>IFERROR(INDEX('     2022    '!R:R,MATCH('Order Summary'!$A1476,'     2022    '!$AN:$AN,0)),"")</f>
        <v/>
      </c>
      <c r="N1476" s="52" t="str">
        <f>IFERROR(INDEX('     2022    '!V:V,MATCH('Order Summary'!$A1476,'     2022    '!$AN:$AN,0)),"")</f>
        <v/>
      </c>
      <c r="O1476" s="52" t="str">
        <f>IFERROR(INDEX('     2022    '!S:S,MATCH('Order Summary'!$A1476,'     2022    '!$AN:$AN,0)),"")</f>
        <v/>
      </c>
      <c r="P1476" s="96" t="str">
        <f t="shared" si="88"/>
        <v/>
      </c>
      <c r="R1476" s="9"/>
      <c r="S1476" s="9"/>
      <c r="T1476" s="9"/>
      <c r="U1476" s="9"/>
      <c r="V1476" s="9"/>
      <c r="W1476" s="9"/>
      <c r="X1476" s="9"/>
      <c r="Y1476" s="9"/>
      <c r="Z1476" s="9"/>
      <c r="AA1476" s="9"/>
      <c r="AB1476" s="9"/>
      <c r="AC1476" s="9"/>
      <c r="AD1476" s="9"/>
      <c r="AE1476" s="9"/>
      <c r="AF1476" s="9"/>
      <c r="AG1476" s="9"/>
      <c r="AH1476" s="9"/>
      <c r="AI1476" s="9"/>
      <c r="AJ1476" s="9"/>
      <c r="AK1476" s="9"/>
      <c r="AL1476" s="9"/>
      <c r="AM1476" s="9"/>
      <c r="AN1476" s="9"/>
      <c r="AO1476" s="9"/>
      <c r="AP1476" s="9"/>
      <c r="AQ1476" s="9"/>
      <c r="AR1476" s="9"/>
      <c r="AS1476" s="9"/>
      <c r="AT1476" s="9"/>
      <c r="AU1476" s="9"/>
      <c r="AV1476" s="9"/>
      <c r="AW1476" s="9"/>
      <c r="AX1476" s="9"/>
      <c r="AY1476" s="9"/>
      <c r="AZ1476" s="9"/>
      <c r="BA1476" s="9"/>
      <c r="BB1476" s="9"/>
      <c r="BC1476" s="9"/>
      <c r="BD1476" s="9"/>
      <c r="BE1476" s="9"/>
      <c r="BF1476" s="9"/>
      <c r="BG1476" s="9"/>
      <c r="BH1476" s="9"/>
      <c r="BI1476" s="9"/>
      <c r="BJ1476" s="9"/>
      <c r="BK1476" s="9"/>
      <c r="BL1476" s="9"/>
      <c r="BM1476" s="9"/>
      <c r="BN1476" s="9"/>
      <c r="BO1476" s="9"/>
      <c r="BP1476" s="9"/>
      <c r="BQ1476" s="9"/>
      <c r="BR1476" s="9"/>
      <c r="BS1476" s="9"/>
      <c r="BT1476" s="9"/>
      <c r="BU1476" s="9"/>
      <c r="BV1476" s="9"/>
      <c r="BW1476" s="9"/>
      <c r="BX1476" s="9"/>
      <c r="BY1476" s="9"/>
      <c r="BZ1476" s="9"/>
    </row>
    <row r="1477" spans="1:78">
      <c r="A1477" s="50">
        <f t="shared" si="91"/>
        <v>1466</v>
      </c>
      <c r="C1477" s="11" t="str">
        <f>IFERROR(INDEX('     2022    '!D:D,MATCH('Order Summary'!$A1477,'     2022    '!$AN:$AN,0)),"")</f>
        <v/>
      </c>
      <c r="D1477" s="11" t="str">
        <f>IFERROR(INDEX('     2022    '!C:C,MATCH('Order Summary'!$A1477,'     2022    '!$AN:$AN,0)),"")</f>
        <v/>
      </c>
      <c r="E1477" s="11" t="str">
        <f>IFERROR(INDEX('     2022    '!E:E,MATCH('Order Summary'!$A1477,'     2022    '!$AN:$AN,0)),"")</f>
        <v/>
      </c>
      <c r="F1477" s="96">
        <f>IFERROR(INDEX('     2022    '!AY:AY,MATCH($A1477,'     2022    '!$AN:$AN,0)),0)</f>
        <v>0</v>
      </c>
      <c r="G1477" s="180" t="str">
        <f>IFERROR(IF($O$3&gt;68,INDEX('     2022    '!I:I,MATCH($A1477,'     2022    '!$AN:$AN,0))*(1-'     2022    '!$BA$1),INDEX('     2022    '!I:I,MATCH($A1477,'     2022    '!$AN:$AN,0))),"")</f>
        <v/>
      </c>
      <c r="H1477" s="96">
        <f>IFERROR(INDEX('     2022    '!AZ:AZ,MATCH($A1477,'     2022    '!$AN:$AN,0)),0)</f>
        <v>0</v>
      </c>
      <c r="I1477" s="180" t="str">
        <f>IFERROR(IF($O$3&gt;68,INDEX('     2022    '!M:M,MATCH($A1477,'     2022    '!$AN:$AN,0))*(1-'     2022    '!$BA$1),INDEX('     2022    '!M:M,MATCH($A1477,'     2022    '!$AN:$AN,0))),"")</f>
        <v/>
      </c>
      <c r="J1477" s="181">
        <f t="shared" si="89"/>
        <v>0</v>
      </c>
      <c r="K1477" s="182" t="str">
        <f t="shared" si="90"/>
        <v/>
      </c>
      <c r="L1477" s="53"/>
      <c r="M1477" s="52" t="str">
        <f>IFERROR(INDEX('     2022    '!R:R,MATCH('Order Summary'!$A1477,'     2022    '!$AN:$AN,0)),"")</f>
        <v/>
      </c>
      <c r="N1477" s="52" t="str">
        <f>IFERROR(INDEX('     2022    '!V:V,MATCH('Order Summary'!$A1477,'     2022    '!$AN:$AN,0)),"")</f>
        <v/>
      </c>
      <c r="O1477" s="52" t="str">
        <f>IFERROR(INDEX('     2022    '!S:S,MATCH('Order Summary'!$A1477,'     2022    '!$AN:$AN,0)),"")</f>
        <v/>
      </c>
      <c r="P1477" s="96" t="str">
        <f t="shared" si="88"/>
        <v/>
      </c>
      <c r="R1477" s="9"/>
      <c r="S1477" s="9"/>
      <c r="T1477" s="9"/>
      <c r="U1477" s="9"/>
      <c r="V1477" s="9"/>
      <c r="W1477" s="9"/>
      <c r="X1477" s="9"/>
      <c r="Y1477" s="9"/>
      <c r="Z1477" s="9"/>
      <c r="AA1477" s="9"/>
      <c r="AB1477" s="9"/>
      <c r="AC1477" s="9"/>
      <c r="AD1477" s="9"/>
      <c r="AE1477" s="9"/>
      <c r="AF1477" s="9"/>
      <c r="AG1477" s="9"/>
      <c r="AH1477" s="9"/>
      <c r="AI1477" s="9"/>
      <c r="AJ1477" s="9"/>
      <c r="AK1477" s="9"/>
      <c r="AL1477" s="9"/>
      <c r="AM1477" s="9"/>
      <c r="AN1477" s="9"/>
      <c r="AO1477" s="9"/>
      <c r="AP1477" s="9"/>
      <c r="AQ1477" s="9"/>
      <c r="AR1477" s="9"/>
      <c r="AS1477" s="9"/>
      <c r="AT1477" s="9"/>
      <c r="AU1477" s="9"/>
      <c r="AV1477" s="9"/>
      <c r="AW1477" s="9"/>
      <c r="AX1477" s="9"/>
      <c r="AY1477" s="9"/>
      <c r="AZ1477" s="9"/>
      <c r="BA1477" s="9"/>
      <c r="BB1477" s="9"/>
      <c r="BC1477" s="9"/>
      <c r="BD1477" s="9"/>
      <c r="BE1477" s="9"/>
      <c r="BF1477" s="9"/>
      <c r="BG1477" s="9"/>
      <c r="BH1477" s="9"/>
      <c r="BI1477" s="9"/>
      <c r="BJ1477" s="9"/>
      <c r="BK1477" s="9"/>
      <c r="BL1477" s="9"/>
      <c r="BM1477" s="9"/>
      <c r="BN1477" s="9"/>
      <c r="BO1477" s="9"/>
      <c r="BP1477" s="9"/>
      <c r="BQ1477" s="9"/>
      <c r="BR1477" s="9"/>
      <c r="BS1477" s="9"/>
      <c r="BT1477" s="9"/>
      <c r="BU1477" s="9"/>
      <c r="BV1477" s="9"/>
      <c r="BW1477" s="9"/>
      <c r="BX1477" s="9"/>
      <c r="BY1477" s="9"/>
      <c r="BZ1477" s="9"/>
    </row>
    <row r="1478" spans="1:78">
      <c r="A1478" s="50">
        <f t="shared" si="91"/>
        <v>1467</v>
      </c>
      <c r="C1478" s="11" t="str">
        <f>IFERROR(INDEX('     2022    '!D:D,MATCH('Order Summary'!$A1478,'     2022    '!$AN:$AN,0)),"")</f>
        <v/>
      </c>
      <c r="D1478" s="11" t="str">
        <f>IFERROR(INDEX('     2022    '!C:C,MATCH('Order Summary'!$A1478,'     2022    '!$AN:$AN,0)),"")</f>
        <v/>
      </c>
      <c r="E1478" s="11" t="str">
        <f>IFERROR(INDEX('     2022    '!E:E,MATCH('Order Summary'!$A1478,'     2022    '!$AN:$AN,0)),"")</f>
        <v/>
      </c>
      <c r="F1478" s="96">
        <f>IFERROR(INDEX('     2022    '!AY:AY,MATCH($A1478,'     2022    '!$AN:$AN,0)),0)</f>
        <v>0</v>
      </c>
      <c r="G1478" s="180" t="str">
        <f>IFERROR(IF($O$3&gt;68,INDEX('     2022    '!I:I,MATCH($A1478,'     2022    '!$AN:$AN,0))*(1-'     2022    '!$BA$1),INDEX('     2022    '!I:I,MATCH($A1478,'     2022    '!$AN:$AN,0))),"")</f>
        <v/>
      </c>
      <c r="H1478" s="96">
        <f>IFERROR(INDEX('     2022    '!AZ:AZ,MATCH($A1478,'     2022    '!$AN:$AN,0)),0)</f>
        <v>0</v>
      </c>
      <c r="I1478" s="180" t="str">
        <f>IFERROR(IF($O$3&gt;68,INDEX('     2022    '!M:M,MATCH($A1478,'     2022    '!$AN:$AN,0))*(1-'     2022    '!$BA$1),INDEX('     2022    '!M:M,MATCH($A1478,'     2022    '!$AN:$AN,0))),"")</f>
        <v/>
      </c>
      <c r="J1478" s="181">
        <f t="shared" si="89"/>
        <v>0</v>
      </c>
      <c r="K1478" s="182" t="str">
        <f t="shared" si="90"/>
        <v/>
      </c>
      <c r="L1478" s="53"/>
      <c r="M1478" s="52" t="str">
        <f>IFERROR(INDEX('     2022    '!R:R,MATCH('Order Summary'!$A1478,'     2022    '!$AN:$AN,0)),"")</f>
        <v/>
      </c>
      <c r="N1478" s="52" t="str">
        <f>IFERROR(INDEX('     2022    '!V:V,MATCH('Order Summary'!$A1478,'     2022    '!$AN:$AN,0)),"")</f>
        <v/>
      </c>
      <c r="O1478" s="52" t="str">
        <f>IFERROR(INDEX('     2022    '!S:S,MATCH('Order Summary'!$A1478,'     2022    '!$AN:$AN,0)),"")</f>
        <v/>
      </c>
      <c r="P1478" s="96" t="str">
        <f t="shared" si="88"/>
        <v/>
      </c>
      <c r="R1478" s="9"/>
      <c r="S1478" s="9"/>
      <c r="T1478" s="9"/>
      <c r="U1478" s="9"/>
      <c r="V1478" s="9"/>
      <c r="W1478" s="9"/>
      <c r="X1478" s="9"/>
      <c r="Y1478" s="9"/>
      <c r="Z1478" s="9"/>
      <c r="AA1478" s="9"/>
      <c r="AB1478" s="9"/>
      <c r="AC1478" s="9"/>
      <c r="AD1478" s="9"/>
      <c r="AE1478" s="9"/>
      <c r="AF1478" s="9"/>
      <c r="AG1478" s="9"/>
      <c r="AH1478" s="9"/>
      <c r="AI1478" s="9"/>
      <c r="AJ1478" s="9"/>
      <c r="AK1478" s="9"/>
      <c r="AL1478" s="9"/>
      <c r="AM1478" s="9"/>
      <c r="AN1478" s="9"/>
      <c r="AO1478" s="9"/>
      <c r="AP1478" s="9"/>
      <c r="AQ1478" s="9"/>
      <c r="AR1478" s="9"/>
      <c r="AS1478" s="9"/>
      <c r="AT1478" s="9"/>
      <c r="AU1478" s="9"/>
      <c r="AV1478" s="9"/>
      <c r="AW1478" s="9"/>
      <c r="AX1478" s="9"/>
      <c r="AY1478" s="9"/>
      <c r="AZ1478" s="9"/>
      <c r="BA1478" s="9"/>
      <c r="BB1478" s="9"/>
      <c r="BC1478" s="9"/>
      <c r="BD1478" s="9"/>
      <c r="BE1478" s="9"/>
      <c r="BF1478" s="9"/>
      <c r="BG1478" s="9"/>
      <c r="BH1478" s="9"/>
      <c r="BI1478" s="9"/>
      <c r="BJ1478" s="9"/>
      <c r="BK1478" s="9"/>
      <c r="BL1478" s="9"/>
      <c r="BM1478" s="9"/>
      <c r="BN1478" s="9"/>
      <c r="BO1478" s="9"/>
      <c r="BP1478" s="9"/>
      <c r="BQ1478" s="9"/>
      <c r="BR1478" s="9"/>
      <c r="BS1478" s="9"/>
      <c r="BT1478" s="9"/>
      <c r="BU1478" s="9"/>
      <c r="BV1478" s="9"/>
      <c r="BW1478" s="9"/>
      <c r="BX1478" s="9"/>
      <c r="BY1478" s="9"/>
      <c r="BZ1478" s="9"/>
    </row>
    <row r="1479" spans="1:78">
      <c r="A1479" s="50">
        <f t="shared" si="91"/>
        <v>1468</v>
      </c>
      <c r="C1479" s="11" t="str">
        <f>IFERROR(INDEX('     2022    '!D:D,MATCH('Order Summary'!$A1479,'     2022    '!$AN:$AN,0)),"")</f>
        <v/>
      </c>
      <c r="D1479" s="11" t="str">
        <f>IFERROR(INDEX('     2022    '!C:C,MATCH('Order Summary'!$A1479,'     2022    '!$AN:$AN,0)),"")</f>
        <v/>
      </c>
      <c r="E1479" s="11" t="str">
        <f>IFERROR(INDEX('     2022    '!E:E,MATCH('Order Summary'!$A1479,'     2022    '!$AN:$AN,0)),"")</f>
        <v/>
      </c>
      <c r="F1479" s="96">
        <f>IFERROR(INDEX('     2022    '!AY:AY,MATCH($A1479,'     2022    '!$AN:$AN,0)),0)</f>
        <v>0</v>
      </c>
      <c r="G1479" s="180" t="str">
        <f>IFERROR(IF($O$3&gt;68,INDEX('     2022    '!I:I,MATCH($A1479,'     2022    '!$AN:$AN,0))*(1-'     2022    '!$BA$1),INDEX('     2022    '!I:I,MATCH($A1479,'     2022    '!$AN:$AN,0))),"")</f>
        <v/>
      </c>
      <c r="H1479" s="96">
        <f>IFERROR(INDEX('     2022    '!AZ:AZ,MATCH($A1479,'     2022    '!$AN:$AN,0)),0)</f>
        <v>0</v>
      </c>
      <c r="I1479" s="180" t="str">
        <f>IFERROR(IF($O$3&gt;68,INDEX('     2022    '!M:M,MATCH($A1479,'     2022    '!$AN:$AN,0))*(1-'     2022    '!$BA$1),INDEX('     2022    '!M:M,MATCH($A1479,'     2022    '!$AN:$AN,0))),"")</f>
        <v/>
      </c>
      <c r="J1479" s="181">
        <f t="shared" si="89"/>
        <v>0</v>
      </c>
      <c r="K1479" s="182" t="str">
        <f t="shared" si="90"/>
        <v/>
      </c>
      <c r="L1479" s="53"/>
      <c r="M1479" s="52" t="str">
        <f>IFERROR(INDEX('     2022    '!R:R,MATCH('Order Summary'!$A1479,'     2022    '!$AN:$AN,0)),"")</f>
        <v/>
      </c>
      <c r="N1479" s="52" t="str">
        <f>IFERROR(INDEX('     2022    '!V:V,MATCH('Order Summary'!$A1479,'     2022    '!$AN:$AN,0)),"")</f>
        <v/>
      </c>
      <c r="O1479" s="52" t="str">
        <f>IFERROR(INDEX('     2022    '!S:S,MATCH('Order Summary'!$A1479,'     2022    '!$AN:$AN,0)),"")</f>
        <v/>
      </c>
      <c r="P1479" s="96" t="str">
        <f t="shared" si="88"/>
        <v/>
      </c>
      <c r="R1479" s="9"/>
      <c r="S1479" s="9"/>
      <c r="T1479" s="9"/>
      <c r="U1479" s="9"/>
      <c r="V1479" s="9"/>
      <c r="W1479" s="9"/>
      <c r="X1479" s="9"/>
      <c r="Y1479" s="9"/>
      <c r="Z1479" s="9"/>
      <c r="AA1479" s="9"/>
      <c r="AB1479" s="9"/>
      <c r="AC1479" s="9"/>
      <c r="AD1479" s="9"/>
      <c r="AE1479" s="9"/>
      <c r="AF1479" s="9"/>
      <c r="AG1479" s="9"/>
      <c r="AH1479" s="9"/>
      <c r="AI1479" s="9"/>
      <c r="AJ1479" s="9"/>
      <c r="AK1479" s="9"/>
      <c r="AL1479" s="9"/>
      <c r="AM1479" s="9"/>
      <c r="AN1479" s="9"/>
      <c r="AO1479" s="9"/>
      <c r="AP1479" s="9"/>
      <c r="AQ1479" s="9"/>
      <c r="AR1479" s="9"/>
      <c r="AS1479" s="9"/>
      <c r="AT1479" s="9"/>
      <c r="AU1479" s="9"/>
      <c r="AV1479" s="9"/>
      <c r="AW1479" s="9"/>
      <c r="AX1479" s="9"/>
      <c r="AY1479" s="9"/>
      <c r="AZ1479" s="9"/>
      <c r="BA1479" s="9"/>
      <c r="BB1479" s="9"/>
      <c r="BC1479" s="9"/>
      <c r="BD1479" s="9"/>
      <c r="BE1479" s="9"/>
      <c r="BF1479" s="9"/>
      <c r="BG1479" s="9"/>
      <c r="BH1479" s="9"/>
      <c r="BI1479" s="9"/>
      <c r="BJ1479" s="9"/>
      <c r="BK1479" s="9"/>
      <c r="BL1479" s="9"/>
      <c r="BM1479" s="9"/>
      <c r="BN1479" s="9"/>
      <c r="BO1479" s="9"/>
      <c r="BP1479" s="9"/>
      <c r="BQ1479" s="9"/>
      <c r="BR1479" s="9"/>
      <c r="BS1479" s="9"/>
      <c r="BT1479" s="9"/>
      <c r="BU1479" s="9"/>
      <c r="BV1479" s="9"/>
      <c r="BW1479" s="9"/>
      <c r="BX1479" s="9"/>
      <c r="BY1479" s="9"/>
      <c r="BZ1479" s="9"/>
    </row>
    <row r="1480" spans="1:78">
      <c r="A1480" s="50">
        <f t="shared" si="91"/>
        <v>1469</v>
      </c>
      <c r="C1480" s="11" t="str">
        <f>IFERROR(INDEX('     2022    '!D:D,MATCH('Order Summary'!$A1480,'     2022    '!$AN:$AN,0)),"")</f>
        <v/>
      </c>
      <c r="D1480" s="11" t="str">
        <f>IFERROR(INDEX('     2022    '!C:C,MATCH('Order Summary'!$A1480,'     2022    '!$AN:$AN,0)),"")</f>
        <v/>
      </c>
      <c r="E1480" s="11" t="str">
        <f>IFERROR(INDEX('     2022    '!E:E,MATCH('Order Summary'!$A1480,'     2022    '!$AN:$AN,0)),"")</f>
        <v/>
      </c>
      <c r="F1480" s="96">
        <f>IFERROR(INDEX('     2022    '!AY:AY,MATCH($A1480,'     2022    '!$AN:$AN,0)),0)</f>
        <v>0</v>
      </c>
      <c r="G1480" s="180" t="str">
        <f>IFERROR(IF($O$3&gt;68,INDEX('     2022    '!I:I,MATCH($A1480,'     2022    '!$AN:$AN,0))*(1-'     2022    '!$BA$1),INDEX('     2022    '!I:I,MATCH($A1480,'     2022    '!$AN:$AN,0))),"")</f>
        <v/>
      </c>
      <c r="H1480" s="96">
        <f>IFERROR(INDEX('     2022    '!AZ:AZ,MATCH($A1480,'     2022    '!$AN:$AN,0)),0)</f>
        <v>0</v>
      </c>
      <c r="I1480" s="180" t="str">
        <f>IFERROR(IF($O$3&gt;68,INDEX('     2022    '!M:M,MATCH($A1480,'     2022    '!$AN:$AN,0))*(1-'     2022    '!$BA$1),INDEX('     2022    '!M:M,MATCH($A1480,'     2022    '!$AN:$AN,0))),"")</f>
        <v/>
      </c>
      <c r="J1480" s="181">
        <f t="shared" si="89"/>
        <v>0</v>
      </c>
      <c r="K1480" s="182" t="str">
        <f t="shared" si="90"/>
        <v/>
      </c>
      <c r="L1480" s="53"/>
      <c r="M1480" s="52" t="str">
        <f>IFERROR(INDEX('     2022    '!R:R,MATCH('Order Summary'!$A1480,'     2022    '!$AN:$AN,0)),"")</f>
        <v/>
      </c>
      <c r="N1480" s="52" t="str">
        <f>IFERROR(INDEX('     2022    '!V:V,MATCH('Order Summary'!$A1480,'     2022    '!$AN:$AN,0)),"")</f>
        <v/>
      </c>
      <c r="O1480" s="52" t="str">
        <f>IFERROR(INDEX('     2022    '!S:S,MATCH('Order Summary'!$A1480,'     2022    '!$AN:$AN,0)),"")</f>
        <v/>
      </c>
      <c r="P1480" s="96" t="str">
        <f t="shared" si="88"/>
        <v/>
      </c>
      <c r="R1480" s="9"/>
      <c r="S1480" s="9"/>
      <c r="T1480" s="9"/>
      <c r="U1480" s="9"/>
      <c r="V1480" s="9"/>
      <c r="W1480" s="9"/>
      <c r="X1480" s="9"/>
      <c r="Y1480" s="9"/>
      <c r="Z1480" s="9"/>
      <c r="AA1480" s="9"/>
      <c r="AB1480" s="9"/>
      <c r="AC1480" s="9"/>
      <c r="AD1480" s="9"/>
      <c r="AE1480" s="9"/>
      <c r="AF1480" s="9"/>
      <c r="AG1480" s="9"/>
      <c r="AH1480" s="9"/>
      <c r="AI1480" s="9"/>
      <c r="AJ1480" s="9"/>
      <c r="AK1480" s="9"/>
      <c r="AL1480" s="9"/>
      <c r="AM1480" s="9"/>
      <c r="AN1480" s="9"/>
      <c r="AO1480" s="9"/>
      <c r="AP1480" s="9"/>
      <c r="AQ1480" s="9"/>
      <c r="AR1480" s="9"/>
      <c r="AS1480" s="9"/>
      <c r="AT1480" s="9"/>
      <c r="AU1480" s="9"/>
      <c r="AV1480" s="9"/>
      <c r="AW1480" s="9"/>
      <c r="AX1480" s="9"/>
      <c r="AY1480" s="9"/>
      <c r="AZ1480" s="9"/>
      <c r="BA1480" s="9"/>
      <c r="BB1480" s="9"/>
      <c r="BC1480" s="9"/>
      <c r="BD1480" s="9"/>
      <c r="BE1480" s="9"/>
      <c r="BF1480" s="9"/>
      <c r="BG1480" s="9"/>
      <c r="BH1480" s="9"/>
      <c r="BI1480" s="9"/>
      <c r="BJ1480" s="9"/>
      <c r="BK1480" s="9"/>
      <c r="BL1480" s="9"/>
      <c r="BM1480" s="9"/>
      <c r="BN1480" s="9"/>
      <c r="BO1480" s="9"/>
      <c r="BP1480" s="9"/>
      <c r="BQ1480" s="9"/>
      <c r="BR1480" s="9"/>
      <c r="BS1480" s="9"/>
      <c r="BT1480" s="9"/>
      <c r="BU1480" s="9"/>
      <c r="BV1480" s="9"/>
      <c r="BW1480" s="9"/>
      <c r="BX1480" s="9"/>
      <c r="BY1480" s="9"/>
      <c r="BZ1480" s="9"/>
    </row>
    <row r="1481" spans="1:78">
      <c r="A1481" s="50">
        <f t="shared" si="91"/>
        <v>1470</v>
      </c>
      <c r="C1481" s="11" t="str">
        <f>IFERROR(INDEX('     2022    '!D:D,MATCH('Order Summary'!$A1481,'     2022    '!$AN:$AN,0)),"")</f>
        <v/>
      </c>
      <c r="D1481" s="11" t="str">
        <f>IFERROR(INDEX('     2022    '!C:C,MATCH('Order Summary'!$A1481,'     2022    '!$AN:$AN,0)),"")</f>
        <v/>
      </c>
      <c r="E1481" s="11" t="str">
        <f>IFERROR(INDEX('     2022    '!E:E,MATCH('Order Summary'!$A1481,'     2022    '!$AN:$AN,0)),"")</f>
        <v/>
      </c>
      <c r="F1481" s="96">
        <f>IFERROR(INDEX('     2022    '!AY:AY,MATCH($A1481,'     2022    '!$AN:$AN,0)),0)</f>
        <v>0</v>
      </c>
      <c r="G1481" s="180" t="str">
        <f>IFERROR(IF($O$3&gt;68,INDEX('     2022    '!I:I,MATCH($A1481,'     2022    '!$AN:$AN,0))*(1-'     2022    '!$BA$1),INDEX('     2022    '!I:I,MATCH($A1481,'     2022    '!$AN:$AN,0))),"")</f>
        <v/>
      </c>
      <c r="H1481" s="96">
        <f>IFERROR(INDEX('     2022    '!AZ:AZ,MATCH($A1481,'     2022    '!$AN:$AN,0)),0)</f>
        <v>0</v>
      </c>
      <c r="I1481" s="180" t="str">
        <f>IFERROR(IF($O$3&gt;68,INDEX('     2022    '!M:M,MATCH($A1481,'     2022    '!$AN:$AN,0))*(1-'     2022    '!$BA$1),INDEX('     2022    '!M:M,MATCH($A1481,'     2022    '!$AN:$AN,0))),"")</f>
        <v/>
      </c>
      <c r="J1481" s="181">
        <f t="shared" si="89"/>
        <v>0</v>
      </c>
      <c r="K1481" s="182" t="str">
        <f t="shared" si="90"/>
        <v/>
      </c>
      <c r="L1481" s="53"/>
      <c r="M1481" s="52" t="str">
        <f>IFERROR(INDEX('     2022    '!R:R,MATCH('Order Summary'!$A1481,'     2022    '!$AN:$AN,0)),"")</f>
        <v/>
      </c>
      <c r="N1481" s="52" t="str">
        <f>IFERROR(INDEX('     2022    '!V:V,MATCH('Order Summary'!$A1481,'     2022    '!$AN:$AN,0)),"")</f>
        <v/>
      </c>
      <c r="O1481" s="52" t="str">
        <f>IFERROR(INDEX('     2022    '!S:S,MATCH('Order Summary'!$A1481,'     2022    '!$AN:$AN,0)),"")</f>
        <v/>
      </c>
      <c r="P1481" s="96" t="str">
        <f t="shared" si="88"/>
        <v/>
      </c>
      <c r="R1481" s="9"/>
      <c r="S1481" s="9"/>
      <c r="T1481" s="9"/>
      <c r="U1481" s="9"/>
      <c r="V1481" s="9"/>
      <c r="W1481" s="9"/>
      <c r="X1481" s="9"/>
      <c r="Y1481" s="9"/>
      <c r="Z1481" s="9"/>
      <c r="AA1481" s="9"/>
      <c r="AB1481" s="9"/>
      <c r="AC1481" s="9"/>
      <c r="AD1481" s="9"/>
      <c r="AE1481" s="9"/>
      <c r="AF1481" s="9"/>
      <c r="AG1481" s="9"/>
      <c r="AH1481" s="9"/>
      <c r="AI1481" s="9"/>
      <c r="AJ1481" s="9"/>
      <c r="AK1481" s="9"/>
      <c r="AL1481" s="9"/>
      <c r="AM1481" s="9"/>
      <c r="AN1481" s="9"/>
      <c r="AO1481" s="9"/>
      <c r="AP1481" s="9"/>
      <c r="AQ1481" s="9"/>
      <c r="AR1481" s="9"/>
      <c r="AS1481" s="9"/>
      <c r="AT1481" s="9"/>
      <c r="AU1481" s="9"/>
      <c r="AV1481" s="9"/>
      <c r="AW1481" s="9"/>
      <c r="AX1481" s="9"/>
      <c r="AY1481" s="9"/>
      <c r="AZ1481" s="9"/>
      <c r="BA1481" s="9"/>
      <c r="BB1481" s="9"/>
      <c r="BC1481" s="9"/>
      <c r="BD1481" s="9"/>
      <c r="BE1481" s="9"/>
      <c r="BF1481" s="9"/>
      <c r="BG1481" s="9"/>
      <c r="BH1481" s="9"/>
      <c r="BI1481" s="9"/>
      <c r="BJ1481" s="9"/>
      <c r="BK1481" s="9"/>
      <c r="BL1481" s="9"/>
      <c r="BM1481" s="9"/>
      <c r="BN1481" s="9"/>
      <c r="BO1481" s="9"/>
      <c r="BP1481" s="9"/>
      <c r="BQ1481" s="9"/>
      <c r="BR1481" s="9"/>
      <c r="BS1481" s="9"/>
      <c r="BT1481" s="9"/>
      <c r="BU1481" s="9"/>
      <c r="BV1481" s="9"/>
      <c r="BW1481" s="9"/>
      <c r="BX1481" s="9"/>
      <c r="BY1481" s="9"/>
      <c r="BZ1481" s="9"/>
    </row>
    <row r="1482" spans="1:78">
      <c r="A1482" s="50">
        <f t="shared" si="91"/>
        <v>1471</v>
      </c>
      <c r="C1482" s="11" t="str">
        <f>IFERROR(INDEX('     2022    '!D:D,MATCH('Order Summary'!$A1482,'     2022    '!$AN:$AN,0)),"")</f>
        <v/>
      </c>
      <c r="D1482" s="11" t="str">
        <f>IFERROR(INDEX('     2022    '!C:C,MATCH('Order Summary'!$A1482,'     2022    '!$AN:$AN,0)),"")</f>
        <v/>
      </c>
      <c r="E1482" s="11" t="str">
        <f>IFERROR(INDEX('     2022    '!E:E,MATCH('Order Summary'!$A1482,'     2022    '!$AN:$AN,0)),"")</f>
        <v/>
      </c>
      <c r="F1482" s="96">
        <f>IFERROR(INDEX('     2022    '!AY:AY,MATCH($A1482,'     2022    '!$AN:$AN,0)),0)</f>
        <v>0</v>
      </c>
      <c r="G1482" s="180" t="str">
        <f>IFERROR(IF($O$3&gt;68,INDEX('     2022    '!I:I,MATCH($A1482,'     2022    '!$AN:$AN,0))*(1-'     2022    '!$BA$1),INDEX('     2022    '!I:I,MATCH($A1482,'     2022    '!$AN:$AN,0))),"")</f>
        <v/>
      </c>
      <c r="H1482" s="96">
        <f>IFERROR(INDEX('     2022    '!AZ:AZ,MATCH($A1482,'     2022    '!$AN:$AN,0)),0)</f>
        <v>0</v>
      </c>
      <c r="I1482" s="180" t="str">
        <f>IFERROR(IF($O$3&gt;68,INDEX('     2022    '!M:M,MATCH($A1482,'     2022    '!$AN:$AN,0))*(1-'     2022    '!$BA$1),INDEX('     2022    '!M:M,MATCH($A1482,'     2022    '!$AN:$AN,0))),"")</f>
        <v/>
      </c>
      <c r="J1482" s="181">
        <f t="shared" si="89"/>
        <v>0</v>
      </c>
      <c r="K1482" s="182" t="str">
        <f t="shared" si="90"/>
        <v/>
      </c>
      <c r="L1482" s="53"/>
      <c r="M1482" s="52" t="str">
        <f>IFERROR(INDEX('     2022    '!R:R,MATCH('Order Summary'!$A1482,'     2022    '!$AN:$AN,0)),"")</f>
        <v/>
      </c>
      <c r="N1482" s="52" t="str">
        <f>IFERROR(INDEX('     2022    '!V:V,MATCH('Order Summary'!$A1482,'     2022    '!$AN:$AN,0)),"")</f>
        <v/>
      </c>
      <c r="O1482" s="52" t="str">
        <f>IFERROR(INDEX('     2022    '!S:S,MATCH('Order Summary'!$A1482,'     2022    '!$AN:$AN,0)),"")</f>
        <v/>
      </c>
      <c r="P1482" s="96" t="str">
        <f t="shared" si="88"/>
        <v/>
      </c>
      <c r="R1482" s="9"/>
      <c r="S1482" s="9"/>
      <c r="T1482" s="9"/>
      <c r="U1482" s="9"/>
      <c r="V1482" s="9"/>
      <c r="W1482" s="9"/>
      <c r="X1482" s="9"/>
      <c r="Y1482" s="9"/>
      <c r="Z1482" s="9"/>
      <c r="AA1482" s="9"/>
      <c r="AB1482" s="9"/>
      <c r="AC1482" s="9"/>
      <c r="AD1482" s="9"/>
      <c r="AE1482" s="9"/>
      <c r="AF1482" s="9"/>
      <c r="AG1482" s="9"/>
      <c r="AH1482" s="9"/>
      <c r="AI1482" s="9"/>
      <c r="AJ1482" s="9"/>
      <c r="AK1482" s="9"/>
      <c r="AL1482" s="9"/>
      <c r="AM1482" s="9"/>
      <c r="AN1482" s="9"/>
      <c r="AO1482" s="9"/>
      <c r="AP1482" s="9"/>
      <c r="AQ1482" s="9"/>
      <c r="AR1482" s="9"/>
      <c r="AS1482" s="9"/>
      <c r="AT1482" s="9"/>
      <c r="AU1482" s="9"/>
      <c r="AV1482" s="9"/>
      <c r="AW1482" s="9"/>
      <c r="AX1482" s="9"/>
      <c r="AY1482" s="9"/>
      <c r="AZ1482" s="9"/>
      <c r="BA1482" s="9"/>
      <c r="BB1482" s="9"/>
      <c r="BC1482" s="9"/>
      <c r="BD1482" s="9"/>
      <c r="BE1482" s="9"/>
      <c r="BF1482" s="9"/>
      <c r="BG1482" s="9"/>
      <c r="BH1482" s="9"/>
      <c r="BI1482" s="9"/>
      <c r="BJ1482" s="9"/>
      <c r="BK1482" s="9"/>
      <c r="BL1482" s="9"/>
      <c r="BM1482" s="9"/>
      <c r="BN1482" s="9"/>
      <c r="BO1482" s="9"/>
      <c r="BP1482" s="9"/>
      <c r="BQ1482" s="9"/>
      <c r="BR1482" s="9"/>
      <c r="BS1482" s="9"/>
      <c r="BT1482" s="9"/>
      <c r="BU1482" s="9"/>
      <c r="BV1482" s="9"/>
      <c r="BW1482" s="9"/>
      <c r="BX1482" s="9"/>
      <c r="BY1482" s="9"/>
      <c r="BZ1482" s="9"/>
    </row>
    <row r="1483" spans="1:78">
      <c r="A1483" s="50">
        <f t="shared" si="91"/>
        <v>1472</v>
      </c>
      <c r="C1483" s="11" t="str">
        <f>IFERROR(INDEX('     2022    '!D:D,MATCH('Order Summary'!$A1483,'     2022    '!$AN:$AN,0)),"")</f>
        <v/>
      </c>
      <c r="D1483" s="11" t="str">
        <f>IFERROR(INDEX('     2022    '!C:C,MATCH('Order Summary'!$A1483,'     2022    '!$AN:$AN,0)),"")</f>
        <v/>
      </c>
      <c r="E1483" s="11" t="str">
        <f>IFERROR(INDEX('     2022    '!E:E,MATCH('Order Summary'!$A1483,'     2022    '!$AN:$AN,0)),"")</f>
        <v/>
      </c>
      <c r="F1483" s="96">
        <f>IFERROR(INDEX('     2022    '!AY:AY,MATCH($A1483,'     2022    '!$AN:$AN,0)),0)</f>
        <v>0</v>
      </c>
      <c r="G1483" s="180" t="str">
        <f>IFERROR(IF($O$3&gt;68,INDEX('     2022    '!I:I,MATCH($A1483,'     2022    '!$AN:$AN,0))*(1-'     2022    '!$BA$1),INDEX('     2022    '!I:I,MATCH($A1483,'     2022    '!$AN:$AN,0))),"")</f>
        <v/>
      </c>
      <c r="H1483" s="96">
        <f>IFERROR(INDEX('     2022    '!AZ:AZ,MATCH($A1483,'     2022    '!$AN:$AN,0)),0)</f>
        <v>0</v>
      </c>
      <c r="I1483" s="180" t="str">
        <f>IFERROR(IF($O$3&gt;68,INDEX('     2022    '!M:M,MATCH($A1483,'     2022    '!$AN:$AN,0))*(1-'     2022    '!$BA$1),INDEX('     2022    '!M:M,MATCH($A1483,'     2022    '!$AN:$AN,0))),"")</f>
        <v/>
      </c>
      <c r="J1483" s="181">
        <f t="shared" si="89"/>
        <v>0</v>
      </c>
      <c r="K1483" s="182" t="str">
        <f t="shared" si="90"/>
        <v/>
      </c>
      <c r="L1483" s="53"/>
      <c r="M1483" s="52" t="str">
        <f>IFERROR(INDEX('     2022    '!R:R,MATCH('Order Summary'!$A1483,'     2022    '!$AN:$AN,0)),"")</f>
        <v/>
      </c>
      <c r="N1483" s="52" t="str">
        <f>IFERROR(INDEX('     2022    '!V:V,MATCH('Order Summary'!$A1483,'     2022    '!$AN:$AN,0)),"")</f>
        <v/>
      </c>
      <c r="O1483" s="52" t="str">
        <f>IFERROR(INDEX('     2022    '!S:S,MATCH('Order Summary'!$A1483,'     2022    '!$AN:$AN,0)),"")</f>
        <v/>
      </c>
      <c r="P1483" s="96" t="str">
        <f t="shared" si="88"/>
        <v/>
      </c>
      <c r="R1483" s="9"/>
      <c r="S1483" s="9"/>
      <c r="T1483" s="9"/>
      <c r="U1483" s="9"/>
      <c r="V1483" s="9"/>
      <c r="W1483" s="9"/>
      <c r="X1483" s="9"/>
      <c r="Y1483" s="9"/>
      <c r="Z1483" s="9"/>
      <c r="AA1483" s="9"/>
      <c r="AB1483" s="9"/>
      <c r="AC1483" s="9"/>
      <c r="AD1483" s="9"/>
      <c r="AE1483" s="9"/>
      <c r="AF1483" s="9"/>
      <c r="AG1483" s="9"/>
      <c r="AH1483" s="9"/>
      <c r="AI1483" s="9"/>
      <c r="AJ1483" s="9"/>
      <c r="AK1483" s="9"/>
      <c r="AL1483" s="9"/>
      <c r="AM1483" s="9"/>
      <c r="AN1483" s="9"/>
      <c r="AO1483" s="9"/>
      <c r="AP1483" s="9"/>
      <c r="AQ1483" s="9"/>
      <c r="AR1483" s="9"/>
      <c r="AS1483" s="9"/>
      <c r="AT1483" s="9"/>
      <c r="AU1483" s="9"/>
      <c r="AV1483" s="9"/>
      <c r="AW1483" s="9"/>
      <c r="AX1483" s="9"/>
      <c r="AY1483" s="9"/>
      <c r="AZ1483" s="9"/>
      <c r="BA1483" s="9"/>
      <c r="BB1483" s="9"/>
      <c r="BC1483" s="9"/>
      <c r="BD1483" s="9"/>
      <c r="BE1483" s="9"/>
      <c r="BF1483" s="9"/>
      <c r="BG1483" s="9"/>
      <c r="BH1483" s="9"/>
      <c r="BI1483" s="9"/>
      <c r="BJ1483" s="9"/>
      <c r="BK1483" s="9"/>
      <c r="BL1483" s="9"/>
      <c r="BM1483" s="9"/>
      <c r="BN1483" s="9"/>
      <c r="BO1483" s="9"/>
      <c r="BP1483" s="9"/>
      <c r="BQ1483" s="9"/>
      <c r="BR1483" s="9"/>
      <c r="BS1483" s="9"/>
      <c r="BT1483" s="9"/>
      <c r="BU1483" s="9"/>
      <c r="BV1483" s="9"/>
      <c r="BW1483" s="9"/>
      <c r="BX1483" s="9"/>
      <c r="BY1483" s="9"/>
      <c r="BZ1483" s="9"/>
    </row>
    <row r="1484" spans="1:78">
      <c r="A1484" s="50">
        <f t="shared" si="91"/>
        <v>1473</v>
      </c>
      <c r="C1484" s="11" t="str">
        <f>IFERROR(INDEX('     2022    '!D:D,MATCH('Order Summary'!$A1484,'     2022    '!$AN:$AN,0)),"")</f>
        <v/>
      </c>
      <c r="D1484" s="11" t="str">
        <f>IFERROR(INDEX('     2022    '!C:C,MATCH('Order Summary'!$A1484,'     2022    '!$AN:$AN,0)),"")</f>
        <v/>
      </c>
      <c r="E1484" s="11" t="str">
        <f>IFERROR(INDEX('     2022    '!E:E,MATCH('Order Summary'!$A1484,'     2022    '!$AN:$AN,0)),"")</f>
        <v/>
      </c>
      <c r="F1484" s="96">
        <f>IFERROR(INDEX('     2022    '!AY:AY,MATCH($A1484,'     2022    '!$AN:$AN,0)),0)</f>
        <v>0</v>
      </c>
      <c r="G1484" s="180" t="str">
        <f>IFERROR(IF($O$3&gt;68,INDEX('     2022    '!I:I,MATCH($A1484,'     2022    '!$AN:$AN,0))*(1-'     2022    '!$BA$1),INDEX('     2022    '!I:I,MATCH($A1484,'     2022    '!$AN:$AN,0))),"")</f>
        <v/>
      </c>
      <c r="H1484" s="96">
        <f>IFERROR(INDEX('     2022    '!AZ:AZ,MATCH($A1484,'     2022    '!$AN:$AN,0)),0)</f>
        <v>0</v>
      </c>
      <c r="I1484" s="180" t="str">
        <f>IFERROR(IF($O$3&gt;68,INDEX('     2022    '!M:M,MATCH($A1484,'     2022    '!$AN:$AN,0))*(1-'     2022    '!$BA$1),INDEX('     2022    '!M:M,MATCH($A1484,'     2022    '!$AN:$AN,0))),"")</f>
        <v/>
      </c>
      <c r="J1484" s="181">
        <f t="shared" si="89"/>
        <v>0</v>
      </c>
      <c r="K1484" s="182" t="str">
        <f t="shared" si="90"/>
        <v/>
      </c>
      <c r="L1484" s="53"/>
      <c r="M1484" s="52" t="str">
        <f>IFERROR(INDEX('     2022    '!R:R,MATCH('Order Summary'!$A1484,'     2022    '!$AN:$AN,0)),"")</f>
        <v/>
      </c>
      <c r="N1484" s="52" t="str">
        <f>IFERROR(INDEX('     2022    '!V:V,MATCH('Order Summary'!$A1484,'     2022    '!$AN:$AN,0)),"")</f>
        <v/>
      </c>
      <c r="O1484" s="52" t="str">
        <f>IFERROR(INDEX('     2022    '!S:S,MATCH('Order Summary'!$A1484,'     2022    '!$AN:$AN,0)),"")</f>
        <v/>
      </c>
      <c r="P1484" s="96" t="str">
        <f t="shared" ref="P1484:P1547" si="92">IFERROR(J1484*O1484,"")</f>
        <v/>
      </c>
      <c r="R1484" s="9"/>
      <c r="S1484" s="9"/>
      <c r="T1484" s="9"/>
      <c r="U1484" s="9"/>
      <c r="V1484" s="9"/>
      <c r="W1484" s="9"/>
      <c r="X1484" s="9"/>
      <c r="Y1484" s="9"/>
      <c r="Z1484" s="9"/>
      <c r="AA1484" s="9"/>
      <c r="AB1484" s="9"/>
      <c r="AC1484" s="9"/>
      <c r="AD1484" s="9"/>
      <c r="AE1484" s="9"/>
      <c r="AF1484" s="9"/>
      <c r="AG1484" s="9"/>
      <c r="AH1484" s="9"/>
      <c r="AI1484" s="9"/>
      <c r="AJ1484" s="9"/>
      <c r="AK1484" s="9"/>
      <c r="AL1484" s="9"/>
      <c r="AM1484" s="9"/>
      <c r="AN1484" s="9"/>
      <c r="AO1484" s="9"/>
      <c r="AP1484" s="9"/>
      <c r="AQ1484" s="9"/>
      <c r="AR1484" s="9"/>
      <c r="AS1484" s="9"/>
      <c r="AT1484" s="9"/>
      <c r="AU1484" s="9"/>
      <c r="AV1484" s="9"/>
      <c r="AW1484" s="9"/>
      <c r="AX1484" s="9"/>
      <c r="AY1484" s="9"/>
      <c r="AZ1484" s="9"/>
      <c r="BA1484" s="9"/>
      <c r="BB1484" s="9"/>
      <c r="BC1484" s="9"/>
      <c r="BD1484" s="9"/>
      <c r="BE1484" s="9"/>
      <c r="BF1484" s="9"/>
      <c r="BG1484" s="9"/>
      <c r="BH1484" s="9"/>
      <c r="BI1484" s="9"/>
      <c r="BJ1484" s="9"/>
      <c r="BK1484" s="9"/>
      <c r="BL1484" s="9"/>
      <c r="BM1484" s="9"/>
      <c r="BN1484" s="9"/>
      <c r="BO1484" s="9"/>
      <c r="BP1484" s="9"/>
      <c r="BQ1484" s="9"/>
      <c r="BR1484" s="9"/>
      <c r="BS1484" s="9"/>
      <c r="BT1484" s="9"/>
      <c r="BU1484" s="9"/>
      <c r="BV1484" s="9"/>
      <c r="BW1484" s="9"/>
      <c r="BX1484" s="9"/>
      <c r="BY1484" s="9"/>
      <c r="BZ1484" s="9"/>
    </row>
    <row r="1485" spans="1:78">
      <c r="A1485" s="50">
        <f t="shared" si="91"/>
        <v>1474</v>
      </c>
      <c r="C1485" s="11" t="str">
        <f>IFERROR(INDEX('     2022    '!D:D,MATCH('Order Summary'!$A1485,'     2022    '!$AN:$AN,0)),"")</f>
        <v/>
      </c>
      <c r="D1485" s="11" t="str">
        <f>IFERROR(INDEX('     2022    '!C:C,MATCH('Order Summary'!$A1485,'     2022    '!$AN:$AN,0)),"")</f>
        <v/>
      </c>
      <c r="E1485" s="11" t="str">
        <f>IFERROR(INDEX('     2022    '!E:E,MATCH('Order Summary'!$A1485,'     2022    '!$AN:$AN,0)),"")</f>
        <v/>
      </c>
      <c r="F1485" s="96">
        <f>IFERROR(INDEX('     2022    '!AY:AY,MATCH($A1485,'     2022    '!$AN:$AN,0)),0)</f>
        <v>0</v>
      </c>
      <c r="G1485" s="180" t="str">
        <f>IFERROR(IF($O$3&gt;68,INDEX('     2022    '!I:I,MATCH($A1485,'     2022    '!$AN:$AN,0))*(1-'     2022    '!$BA$1),INDEX('     2022    '!I:I,MATCH($A1485,'     2022    '!$AN:$AN,0))),"")</f>
        <v/>
      </c>
      <c r="H1485" s="96">
        <f>IFERROR(INDEX('     2022    '!AZ:AZ,MATCH($A1485,'     2022    '!$AN:$AN,0)),0)</f>
        <v>0</v>
      </c>
      <c r="I1485" s="180" t="str">
        <f>IFERROR(IF($O$3&gt;68,INDEX('     2022    '!M:M,MATCH($A1485,'     2022    '!$AN:$AN,0))*(1-'     2022    '!$BA$1),INDEX('     2022    '!M:M,MATCH($A1485,'     2022    '!$AN:$AN,0))),"")</f>
        <v/>
      </c>
      <c r="J1485" s="181">
        <f t="shared" ref="J1485:J1548" si="93">F1485+H1485</f>
        <v>0</v>
      </c>
      <c r="K1485" s="182" t="str">
        <f t="shared" ref="K1485:K1548" si="94">IFERROR((F1485*G1485)+(H1485*I1485),"")</f>
        <v/>
      </c>
      <c r="L1485" s="53"/>
      <c r="M1485" s="52" t="str">
        <f>IFERROR(INDEX('     2022    '!R:R,MATCH('Order Summary'!$A1485,'     2022    '!$AN:$AN,0)),"")</f>
        <v/>
      </c>
      <c r="N1485" s="52" t="str">
        <f>IFERROR(INDEX('     2022    '!V:V,MATCH('Order Summary'!$A1485,'     2022    '!$AN:$AN,0)),"")</f>
        <v/>
      </c>
      <c r="O1485" s="52" t="str">
        <f>IFERROR(INDEX('     2022    '!S:S,MATCH('Order Summary'!$A1485,'     2022    '!$AN:$AN,0)),"")</f>
        <v/>
      </c>
      <c r="P1485" s="96" t="str">
        <f t="shared" si="92"/>
        <v/>
      </c>
      <c r="R1485" s="9"/>
      <c r="S1485" s="9"/>
      <c r="T1485" s="9"/>
      <c r="U1485" s="9"/>
      <c r="V1485" s="9"/>
      <c r="W1485" s="9"/>
      <c r="X1485" s="9"/>
      <c r="Y1485" s="9"/>
      <c r="Z1485" s="9"/>
      <c r="AA1485" s="9"/>
      <c r="AB1485" s="9"/>
      <c r="AC1485" s="9"/>
      <c r="AD1485" s="9"/>
      <c r="AE1485" s="9"/>
      <c r="AF1485" s="9"/>
      <c r="AG1485" s="9"/>
      <c r="AH1485" s="9"/>
      <c r="AI1485" s="9"/>
      <c r="AJ1485" s="9"/>
      <c r="AK1485" s="9"/>
      <c r="AL1485" s="9"/>
      <c r="AM1485" s="9"/>
      <c r="AN1485" s="9"/>
      <c r="AO1485" s="9"/>
      <c r="AP1485" s="9"/>
      <c r="AQ1485" s="9"/>
      <c r="AR1485" s="9"/>
      <c r="AS1485" s="9"/>
      <c r="AT1485" s="9"/>
      <c r="AU1485" s="9"/>
      <c r="AV1485" s="9"/>
      <c r="AW1485" s="9"/>
      <c r="AX1485" s="9"/>
      <c r="AY1485" s="9"/>
      <c r="AZ1485" s="9"/>
      <c r="BA1485" s="9"/>
      <c r="BB1485" s="9"/>
      <c r="BC1485" s="9"/>
      <c r="BD1485" s="9"/>
      <c r="BE1485" s="9"/>
      <c r="BF1485" s="9"/>
      <c r="BG1485" s="9"/>
      <c r="BH1485" s="9"/>
      <c r="BI1485" s="9"/>
      <c r="BJ1485" s="9"/>
      <c r="BK1485" s="9"/>
      <c r="BL1485" s="9"/>
      <c r="BM1485" s="9"/>
      <c r="BN1485" s="9"/>
      <c r="BO1485" s="9"/>
      <c r="BP1485" s="9"/>
      <c r="BQ1485" s="9"/>
      <c r="BR1485" s="9"/>
      <c r="BS1485" s="9"/>
      <c r="BT1485" s="9"/>
      <c r="BU1485" s="9"/>
      <c r="BV1485" s="9"/>
      <c r="BW1485" s="9"/>
      <c r="BX1485" s="9"/>
      <c r="BY1485" s="9"/>
      <c r="BZ1485" s="9"/>
    </row>
    <row r="1486" spans="1:78">
      <c r="A1486" s="50">
        <f t="shared" ref="A1486:A1549" si="95">A1485+1</f>
        <v>1475</v>
      </c>
      <c r="C1486" s="11" t="str">
        <f>IFERROR(INDEX('     2022    '!D:D,MATCH('Order Summary'!$A1486,'     2022    '!$AN:$AN,0)),"")</f>
        <v/>
      </c>
      <c r="D1486" s="11" t="str">
        <f>IFERROR(INDEX('     2022    '!C:C,MATCH('Order Summary'!$A1486,'     2022    '!$AN:$AN,0)),"")</f>
        <v/>
      </c>
      <c r="E1486" s="11" t="str">
        <f>IFERROR(INDEX('     2022    '!E:E,MATCH('Order Summary'!$A1486,'     2022    '!$AN:$AN,0)),"")</f>
        <v/>
      </c>
      <c r="F1486" s="96">
        <f>IFERROR(INDEX('     2022    '!AY:AY,MATCH($A1486,'     2022    '!$AN:$AN,0)),0)</f>
        <v>0</v>
      </c>
      <c r="G1486" s="180" t="str">
        <f>IFERROR(IF($O$3&gt;68,INDEX('     2022    '!I:I,MATCH($A1486,'     2022    '!$AN:$AN,0))*(1-'     2022    '!$BA$1),INDEX('     2022    '!I:I,MATCH($A1486,'     2022    '!$AN:$AN,0))),"")</f>
        <v/>
      </c>
      <c r="H1486" s="96">
        <f>IFERROR(INDEX('     2022    '!AZ:AZ,MATCH($A1486,'     2022    '!$AN:$AN,0)),0)</f>
        <v>0</v>
      </c>
      <c r="I1486" s="180" t="str">
        <f>IFERROR(IF($O$3&gt;68,INDEX('     2022    '!M:M,MATCH($A1486,'     2022    '!$AN:$AN,0))*(1-'     2022    '!$BA$1),INDEX('     2022    '!M:M,MATCH($A1486,'     2022    '!$AN:$AN,0))),"")</f>
        <v/>
      </c>
      <c r="J1486" s="181">
        <f t="shared" si="93"/>
        <v>0</v>
      </c>
      <c r="K1486" s="182" t="str">
        <f t="shared" si="94"/>
        <v/>
      </c>
      <c r="L1486" s="53"/>
      <c r="M1486" s="52" t="str">
        <f>IFERROR(INDEX('     2022    '!R:R,MATCH('Order Summary'!$A1486,'     2022    '!$AN:$AN,0)),"")</f>
        <v/>
      </c>
      <c r="N1486" s="52" t="str">
        <f>IFERROR(INDEX('     2022    '!V:V,MATCH('Order Summary'!$A1486,'     2022    '!$AN:$AN,0)),"")</f>
        <v/>
      </c>
      <c r="O1486" s="52" t="str">
        <f>IFERROR(INDEX('     2022    '!S:S,MATCH('Order Summary'!$A1486,'     2022    '!$AN:$AN,0)),"")</f>
        <v/>
      </c>
      <c r="P1486" s="96" t="str">
        <f t="shared" si="92"/>
        <v/>
      </c>
      <c r="R1486" s="9"/>
      <c r="S1486" s="9"/>
      <c r="T1486" s="9"/>
      <c r="U1486" s="9"/>
      <c r="V1486" s="9"/>
      <c r="W1486" s="9"/>
      <c r="X1486" s="9"/>
      <c r="Y1486" s="9"/>
      <c r="Z1486" s="9"/>
      <c r="AA1486" s="9"/>
      <c r="AB1486" s="9"/>
      <c r="AC1486" s="9"/>
      <c r="AD1486" s="9"/>
      <c r="AE1486" s="9"/>
      <c r="AF1486" s="9"/>
      <c r="AG1486" s="9"/>
      <c r="AH1486" s="9"/>
      <c r="AI1486" s="9"/>
      <c r="AJ1486" s="9"/>
      <c r="AK1486" s="9"/>
      <c r="AL1486" s="9"/>
      <c r="AM1486" s="9"/>
      <c r="AN1486" s="9"/>
      <c r="AO1486" s="9"/>
      <c r="AP1486" s="9"/>
      <c r="AQ1486" s="9"/>
      <c r="AR1486" s="9"/>
      <c r="AS1486" s="9"/>
      <c r="AT1486" s="9"/>
      <c r="AU1486" s="9"/>
      <c r="AV1486" s="9"/>
      <c r="AW1486" s="9"/>
      <c r="AX1486" s="9"/>
      <c r="AY1486" s="9"/>
      <c r="AZ1486" s="9"/>
      <c r="BA1486" s="9"/>
      <c r="BB1486" s="9"/>
      <c r="BC1486" s="9"/>
      <c r="BD1486" s="9"/>
      <c r="BE1486" s="9"/>
      <c r="BF1486" s="9"/>
      <c r="BG1486" s="9"/>
      <c r="BH1486" s="9"/>
      <c r="BI1486" s="9"/>
      <c r="BJ1486" s="9"/>
      <c r="BK1486" s="9"/>
      <c r="BL1486" s="9"/>
      <c r="BM1486" s="9"/>
      <c r="BN1486" s="9"/>
      <c r="BO1486" s="9"/>
      <c r="BP1486" s="9"/>
      <c r="BQ1486" s="9"/>
      <c r="BR1486" s="9"/>
      <c r="BS1486" s="9"/>
      <c r="BT1486" s="9"/>
      <c r="BU1486" s="9"/>
      <c r="BV1486" s="9"/>
      <c r="BW1486" s="9"/>
      <c r="BX1486" s="9"/>
      <c r="BY1486" s="9"/>
      <c r="BZ1486" s="9"/>
    </row>
    <row r="1487" spans="1:78">
      <c r="A1487" s="50">
        <f t="shared" si="95"/>
        <v>1476</v>
      </c>
      <c r="C1487" s="11" t="str">
        <f>IFERROR(INDEX('     2022    '!D:D,MATCH('Order Summary'!$A1487,'     2022    '!$AN:$AN,0)),"")</f>
        <v/>
      </c>
      <c r="D1487" s="11" t="str">
        <f>IFERROR(INDEX('     2022    '!C:C,MATCH('Order Summary'!$A1487,'     2022    '!$AN:$AN,0)),"")</f>
        <v/>
      </c>
      <c r="E1487" s="11" t="str">
        <f>IFERROR(INDEX('     2022    '!E:E,MATCH('Order Summary'!$A1487,'     2022    '!$AN:$AN,0)),"")</f>
        <v/>
      </c>
      <c r="F1487" s="96">
        <f>IFERROR(INDEX('     2022    '!AY:AY,MATCH($A1487,'     2022    '!$AN:$AN,0)),0)</f>
        <v>0</v>
      </c>
      <c r="G1487" s="180" t="str">
        <f>IFERROR(IF($O$3&gt;68,INDEX('     2022    '!I:I,MATCH($A1487,'     2022    '!$AN:$AN,0))*(1-'     2022    '!$BA$1),INDEX('     2022    '!I:I,MATCH($A1487,'     2022    '!$AN:$AN,0))),"")</f>
        <v/>
      </c>
      <c r="H1487" s="96">
        <f>IFERROR(INDEX('     2022    '!AZ:AZ,MATCH($A1487,'     2022    '!$AN:$AN,0)),0)</f>
        <v>0</v>
      </c>
      <c r="I1487" s="180" t="str">
        <f>IFERROR(IF($O$3&gt;68,INDEX('     2022    '!M:M,MATCH($A1487,'     2022    '!$AN:$AN,0))*(1-'     2022    '!$BA$1),INDEX('     2022    '!M:M,MATCH($A1487,'     2022    '!$AN:$AN,0))),"")</f>
        <v/>
      </c>
      <c r="J1487" s="181">
        <f t="shared" si="93"/>
        <v>0</v>
      </c>
      <c r="K1487" s="182" t="str">
        <f t="shared" si="94"/>
        <v/>
      </c>
      <c r="L1487" s="53"/>
      <c r="M1487" s="52" t="str">
        <f>IFERROR(INDEX('     2022    '!R:R,MATCH('Order Summary'!$A1487,'     2022    '!$AN:$AN,0)),"")</f>
        <v/>
      </c>
      <c r="N1487" s="52" t="str">
        <f>IFERROR(INDEX('     2022    '!V:V,MATCH('Order Summary'!$A1487,'     2022    '!$AN:$AN,0)),"")</f>
        <v/>
      </c>
      <c r="O1487" s="52" t="str">
        <f>IFERROR(INDEX('     2022    '!S:S,MATCH('Order Summary'!$A1487,'     2022    '!$AN:$AN,0)),"")</f>
        <v/>
      </c>
      <c r="P1487" s="96" t="str">
        <f t="shared" si="92"/>
        <v/>
      </c>
      <c r="R1487" s="9"/>
      <c r="S1487" s="9"/>
      <c r="T1487" s="9"/>
      <c r="U1487" s="9"/>
      <c r="V1487" s="9"/>
      <c r="W1487" s="9"/>
      <c r="X1487" s="9"/>
      <c r="Y1487" s="9"/>
      <c r="Z1487" s="9"/>
      <c r="AA1487" s="9"/>
      <c r="AB1487" s="9"/>
      <c r="AC1487" s="9"/>
      <c r="AD1487" s="9"/>
      <c r="AE1487" s="9"/>
      <c r="AF1487" s="9"/>
      <c r="AG1487" s="9"/>
      <c r="AH1487" s="9"/>
      <c r="AI1487" s="9"/>
      <c r="AJ1487" s="9"/>
      <c r="AK1487" s="9"/>
      <c r="AL1487" s="9"/>
      <c r="AM1487" s="9"/>
      <c r="AN1487" s="9"/>
      <c r="AO1487" s="9"/>
      <c r="AP1487" s="9"/>
      <c r="AQ1487" s="9"/>
      <c r="AR1487" s="9"/>
      <c r="AS1487" s="9"/>
      <c r="AT1487" s="9"/>
      <c r="AU1487" s="9"/>
      <c r="AV1487" s="9"/>
      <c r="AW1487" s="9"/>
      <c r="AX1487" s="9"/>
      <c r="AY1487" s="9"/>
      <c r="AZ1487" s="9"/>
      <c r="BA1487" s="9"/>
      <c r="BB1487" s="9"/>
      <c r="BC1487" s="9"/>
      <c r="BD1487" s="9"/>
      <c r="BE1487" s="9"/>
      <c r="BF1487" s="9"/>
      <c r="BG1487" s="9"/>
      <c r="BH1487" s="9"/>
      <c r="BI1487" s="9"/>
      <c r="BJ1487" s="9"/>
      <c r="BK1487" s="9"/>
      <c r="BL1487" s="9"/>
      <c r="BM1487" s="9"/>
      <c r="BN1487" s="9"/>
      <c r="BO1487" s="9"/>
      <c r="BP1487" s="9"/>
      <c r="BQ1487" s="9"/>
      <c r="BR1487" s="9"/>
      <c r="BS1487" s="9"/>
      <c r="BT1487" s="9"/>
      <c r="BU1487" s="9"/>
      <c r="BV1487" s="9"/>
      <c r="BW1487" s="9"/>
      <c r="BX1487" s="9"/>
      <c r="BY1487" s="9"/>
      <c r="BZ1487" s="9"/>
    </row>
    <row r="1488" spans="1:78">
      <c r="A1488" s="50">
        <f t="shared" si="95"/>
        <v>1477</v>
      </c>
      <c r="C1488" s="11" t="str">
        <f>IFERROR(INDEX('     2022    '!D:D,MATCH('Order Summary'!$A1488,'     2022    '!$AN:$AN,0)),"")</f>
        <v/>
      </c>
      <c r="D1488" s="11" t="str">
        <f>IFERROR(INDEX('     2022    '!C:C,MATCH('Order Summary'!$A1488,'     2022    '!$AN:$AN,0)),"")</f>
        <v/>
      </c>
      <c r="E1488" s="11" t="str">
        <f>IFERROR(INDEX('     2022    '!E:E,MATCH('Order Summary'!$A1488,'     2022    '!$AN:$AN,0)),"")</f>
        <v/>
      </c>
      <c r="F1488" s="96">
        <f>IFERROR(INDEX('     2022    '!AY:AY,MATCH($A1488,'     2022    '!$AN:$AN,0)),0)</f>
        <v>0</v>
      </c>
      <c r="G1488" s="180" t="str">
        <f>IFERROR(IF($O$3&gt;68,INDEX('     2022    '!I:I,MATCH($A1488,'     2022    '!$AN:$AN,0))*(1-'     2022    '!$BA$1),INDEX('     2022    '!I:I,MATCH($A1488,'     2022    '!$AN:$AN,0))),"")</f>
        <v/>
      </c>
      <c r="H1488" s="96">
        <f>IFERROR(INDEX('     2022    '!AZ:AZ,MATCH($A1488,'     2022    '!$AN:$AN,0)),0)</f>
        <v>0</v>
      </c>
      <c r="I1488" s="180" t="str">
        <f>IFERROR(IF($O$3&gt;68,INDEX('     2022    '!M:M,MATCH($A1488,'     2022    '!$AN:$AN,0))*(1-'     2022    '!$BA$1),INDEX('     2022    '!M:M,MATCH($A1488,'     2022    '!$AN:$AN,0))),"")</f>
        <v/>
      </c>
      <c r="J1488" s="181">
        <f t="shared" si="93"/>
        <v>0</v>
      </c>
      <c r="K1488" s="182" t="str">
        <f t="shared" si="94"/>
        <v/>
      </c>
      <c r="L1488" s="53"/>
      <c r="M1488" s="52" t="str">
        <f>IFERROR(INDEX('     2022    '!R:R,MATCH('Order Summary'!$A1488,'     2022    '!$AN:$AN,0)),"")</f>
        <v/>
      </c>
      <c r="N1488" s="52" t="str">
        <f>IFERROR(INDEX('     2022    '!V:V,MATCH('Order Summary'!$A1488,'     2022    '!$AN:$AN,0)),"")</f>
        <v/>
      </c>
      <c r="O1488" s="52" t="str">
        <f>IFERROR(INDEX('     2022    '!S:S,MATCH('Order Summary'!$A1488,'     2022    '!$AN:$AN,0)),"")</f>
        <v/>
      </c>
      <c r="P1488" s="96" t="str">
        <f t="shared" si="92"/>
        <v/>
      </c>
      <c r="R1488" s="9"/>
      <c r="S1488" s="9"/>
      <c r="T1488" s="9"/>
      <c r="U1488" s="9"/>
      <c r="V1488" s="9"/>
      <c r="W1488" s="9"/>
      <c r="X1488" s="9"/>
      <c r="Y1488" s="9"/>
      <c r="Z1488" s="9"/>
      <c r="AA1488" s="9"/>
      <c r="AB1488" s="9"/>
      <c r="AC1488" s="9"/>
      <c r="AD1488" s="9"/>
      <c r="AE1488" s="9"/>
      <c r="AF1488" s="9"/>
      <c r="AG1488" s="9"/>
      <c r="AH1488" s="9"/>
      <c r="AI1488" s="9"/>
      <c r="AJ1488" s="9"/>
      <c r="AK1488" s="9"/>
      <c r="AL1488" s="9"/>
      <c r="AM1488" s="9"/>
      <c r="AN1488" s="9"/>
      <c r="AO1488" s="9"/>
      <c r="AP1488" s="9"/>
      <c r="AQ1488" s="9"/>
      <c r="AR1488" s="9"/>
      <c r="AS1488" s="9"/>
      <c r="AT1488" s="9"/>
      <c r="AU1488" s="9"/>
      <c r="AV1488" s="9"/>
      <c r="AW1488" s="9"/>
      <c r="AX1488" s="9"/>
      <c r="AY1488" s="9"/>
      <c r="AZ1488" s="9"/>
      <c r="BA1488" s="9"/>
      <c r="BB1488" s="9"/>
      <c r="BC1488" s="9"/>
      <c r="BD1488" s="9"/>
      <c r="BE1488" s="9"/>
      <c r="BF1488" s="9"/>
      <c r="BG1488" s="9"/>
      <c r="BH1488" s="9"/>
      <c r="BI1488" s="9"/>
      <c r="BJ1488" s="9"/>
      <c r="BK1488" s="9"/>
      <c r="BL1488" s="9"/>
      <c r="BM1488" s="9"/>
      <c r="BN1488" s="9"/>
      <c r="BO1488" s="9"/>
      <c r="BP1488" s="9"/>
      <c r="BQ1488" s="9"/>
      <c r="BR1488" s="9"/>
      <c r="BS1488" s="9"/>
      <c r="BT1488" s="9"/>
      <c r="BU1488" s="9"/>
      <c r="BV1488" s="9"/>
      <c r="BW1488" s="9"/>
      <c r="BX1488" s="9"/>
      <c r="BY1488" s="9"/>
      <c r="BZ1488" s="9"/>
    </row>
    <row r="1489" spans="1:78">
      <c r="A1489" s="50">
        <f t="shared" si="95"/>
        <v>1478</v>
      </c>
      <c r="C1489" s="11" t="str">
        <f>IFERROR(INDEX('     2022    '!D:D,MATCH('Order Summary'!$A1489,'     2022    '!$AN:$AN,0)),"")</f>
        <v/>
      </c>
      <c r="D1489" s="11" t="str">
        <f>IFERROR(INDEX('     2022    '!C:C,MATCH('Order Summary'!$A1489,'     2022    '!$AN:$AN,0)),"")</f>
        <v/>
      </c>
      <c r="E1489" s="11" t="str">
        <f>IFERROR(INDEX('     2022    '!E:E,MATCH('Order Summary'!$A1489,'     2022    '!$AN:$AN,0)),"")</f>
        <v/>
      </c>
      <c r="F1489" s="96">
        <f>IFERROR(INDEX('     2022    '!AY:AY,MATCH($A1489,'     2022    '!$AN:$AN,0)),0)</f>
        <v>0</v>
      </c>
      <c r="G1489" s="180" t="str">
        <f>IFERROR(IF($O$3&gt;68,INDEX('     2022    '!I:I,MATCH($A1489,'     2022    '!$AN:$AN,0))*(1-'     2022    '!$BA$1),INDEX('     2022    '!I:I,MATCH($A1489,'     2022    '!$AN:$AN,0))),"")</f>
        <v/>
      </c>
      <c r="H1489" s="96">
        <f>IFERROR(INDEX('     2022    '!AZ:AZ,MATCH($A1489,'     2022    '!$AN:$AN,0)),0)</f>
        <v>0</v>
      </c>
      <c r="I1489" s="180" t="str">
        <f>IFERROR(IF($O$3&gt;68,INDEX('     2022    '!M:M,MATCH($A1489,'     2022    '!$AN:$AN,0))*(1-'     2022    '!$BA$1),INDEX('     2022    '!M:M,MATCH($A1489,'     2022    '!$AN:$AN,0))),"")</f>
        <v/>
      </c>
      <c r="J1489" s="181">
        <f t="shared" si="93"/>
        <v>0</v>
      </c>
      <c r="K1489" s="182" t="str">
        <f t="shared" si="94"/>
        <v/>
      </c>
      <c r="L1489" s="53"/>
      <c r="M1489" s="52" t="str">
        <f>IFERROR(INDEX('     2022    '!R:R,MATCH('Order Summary'!$A1489,'     2022    '!$AN:$AN,0)),"")</f>
        <v/>
      </c>
      <c r="N1489" s="52" t="str">
        <f>IFERROR(INDEX('     2022    '!V:V,MATCH('Order Summary'!$A1489,'     2022    '!$AN:$AN,0)),"")</f>
        <v/>
      </c>
      <c r="O1489" s="52" t="str">
        <f>IFERROR(INDEX('     2022    '!S:S,MATCH('Order Summary'!$A1489,'     2022    '!$AN:$AN,0)),"")</f>
        <v/>
      </c>
      <c r="P1489" s="96" t="str">
        <f t="shared" si="92"/>
        <v/>
      </c>
      <c r="R1489" s="9"/>
      <c r="S1489" s="9"/>
      <c r="T1489" s="9"/>
      <c r="U1489" s="9"/>
      <c r="V1489" s="9"/>
      <c r="W1489" s="9"/>
      <c r="X1489" s="9"/>
      <c r="Y1489" s="9"/>
      <c r="Z1489" s="9"/>
      <c r="AA1489" s="9"/>
      <c r="AB1489" s="9"/>
      <c r="AC1489" s="9"/>
      <c r="AD1489" s="9"/>
      <c r="AE1489" s="9"/>
      <c r="AF1489" s="9"/>
      <c r="AG1489" s="9"/>
      <c r="AH1489" s="9"/>
      <c r="AI1489" s="9"/>
      <c r="AJ1489" s="9"/>
      <c r="AK1489" s="9"/>
      <c r="AL1489" s="9"/>
      <c r="AM1489" s="9"/>
      <c r="AN1489" s="9"/>
      <c r="AO1489" s="9"/>
      <c r="AP1489" s="9"/>
      <c r="AQ1489" s="9"/>
      <c r="AR1489" s="9"/>
      <c r="AS1489" s="9"/>
      <c r="AT1489" s="9"/>
      <c r="AU1489" s="9"/>
      <c r="AV1489" s="9"/>
      <c r="AW1489" s="9"/>
      <c r="AX1489" s="9"/>
      <c r="AY1489" s="9"/>
      <c r="AZ1489" s="9"/>
      <c r="BA1489" s="9"/>
      <c r="BB1489" s="9"/>
      <c r="BC1489" s="9"/>
      <c r="BD1489" s="9"/>
      <c r="BE1489" s="9"/>
      <c r="BF1489" s="9"/>
      <c r="BG1489" s="9"/>
      <c r="BH1489" s="9"/>
      <c r="BI1489" s="9"/>
      <c r="BJ1489" s="9"/>
      <c r="BK1489" s="9"/>
      <c r="BL1489" s="9"/>
      <c r="BM1489" s="9"/>
      <c r="BN1489" s="9"/>
      <c r="BO1489" s="9"/>
      <c r="BP1489" s="9"/>
      <c r="BQ1489" s="9"/>
      <c r="BR1489" s="9"/>
      <c r="BS1489" s="9"/>
      <c r="BT1489" s="9"/>
      <c r="BU1489" s="9"/>
      <c r="BV1489" s="9"/>
      <c r="BW1489" s="9"/>
      <c r="BX1489" s="9"/>
      <c r="BY1489" s="9"/>
      <c r="BZ1489" s="9"/>
    </row>
    <row r="1490" spans="1:78">
      <c r="A1490" s="50">
        <f t="shared" si="95"/>
        <v>1479</v>
      </c>
      <c r="C1490" s="11" t="str">
        <f>IFERROR(INDEX('     2022    '!D:D,MATCH('Order Summary'!$A1490,'     2022    '!$AN:$AN,0)),"")</f>
        <v/>
      </c>
      <c r="D1490" s="11" t="str">
        <f>IFERROR(INDEX('     2022    '!C:C,MATCH('Order Summary'!$A1490,'     2022    '!$AN:$AN,0)),"")</f>
        <v/>
      </c>
      <c r="E1490" s="11" t="str">
        <f>IFERROR(INDEX('     2022    '!E:E,MATCH('Order Summary'!$A1490,'     2022    '!$AN:$AN,0)),"")</f>
        <v/>
      </c>
      <c r="F1490" s="96">
        <f>IFERROR(INDEX('     2022    '!AY:AY,MATCH($A1490,'     2022    '!$AN:$AN,0)),0)</f>
        <v>0</v>
      </c>
      <c r="G1490" s="180" t="str">
        <f>IFERROR(IF($O$3&gt;68,INDEX('     2022    '!I:I,MATCH($A1490,'     2022    '!$AN:$AN,0))*(1-'     2022    '!$BA$1),INDEX('     2022    '!I:I,MATCH($A1490,'     2022    '!$AN:$AN,0))),"")</f>
        <v/>
      </c>
      <c r="H1490" s="96">
        <f>IFERROR(INDEX('     2022    '!AZ:AZ,MATCH($A1490,'     2022    '!$AN:$AN,0)),0)</f>
        <v>0</v>
      </c>
      <c r="I1490" s="180" t="str">
        <f>IFERROR(IF($O$3&gt;68,INDEX('     2022    '!M:M,MATCH($A1490,'     2022    '!$AN:$AN,0))*(1-'     2022    '!$BA$1),INDEX('     2022    '!M:M,MATCH($A1490,'     2022    '!$AN:$AN,0))),"")</f>
        <v/>
      </c>
      <c r="J1490" s="181">
        <f t="shared" si="93"/>
        <v>0</v>
      </c>
      <c r="K1490" s="182" t="str">
        <f t="shared" si="94"/>
        <v/>
      </c>
      <c r="L1490" s="53"/>
      <c r="M1490" s="52" t="str">
        <f>IFERROR(INDEX('     2022    '!R:R,MATCH('Order Summary'!$A1490,'     2022    '!$AN:$AN,0)),"")</f>
        <v/>
      </c>
      <c r="N1490" s="52" t="str">
        <f>IFERROR(INDEX('     2022    '!V:V,MATCH('Order Summary'!$A1490,'     2022    '!$AN:$AN,0)),"")</f>
        <v/>
      </c>
      <c r="O1490" s="52" t="str">
        <f>IFERROR(INDEX('     2022    '!S:S,MATCH('Order Summary'!$A1490,'     2022    '!$AN:$AN,0)),"")</f>
        <v/>
      </c>
      <c r="P1490" s="96" t="str">
        <f t="shared" si="92"/>
        <v/>
      </c>
      <c r="R1490" s="9"/>
      <c r="S1490" s="9"/>
      <c r="T1490" s="9"/>
      <c r="U1490" s="9"/>
      <c r="V1490" s="9"/>
      <c r="W1490" s="9"/>
      <c r="X1490" s="9"/>
      <c r="Y1490" s="9"/>
      <c r="Z1490" s="9"/>
      <c r="AA1490" s="9"/>
      <c r="AB1490" s="9"/>
      <c r="AC1490" s="9"/>
      <c r="AD1490" s="9"/>
      <c r="AE1490" s="9"/>
      <c r="AF1490" s="9"/>
      <c r="AG1490" s="9"/>
      <c r="AH1490" s="9"/>
      <c r="AI1490" s="9"/>
      <c r="AJ1490" s="9"/>
      <c r="AK1490" s="9"/>
      <c r="AL1490" s="9"/>
      <c r="AM1490" s="9"/>
      <c r="AN1490" s="9"/>
      <c r="AO1490" s="9"/>
      <c r="AP1490" s="9"/>
      <c r="AQ1490" s="9"/>
      <c r="AR1490" s="9"/>
      <c r="AS1490" s="9"/>
      <c r="AT1490" s="9"/>
      <c r="AU1490" s="9"/>
      <c r="AV1490" s="9"/>
      <c r="AW1490" s="9"/>
      <c r="AX1490" s="9"/>
      <c r="AY1490" s="9"/>
      <c r="AZ1490" s="9"/>
      <c r="BA1490" s="9"/>
      <c r="BB1490" s="9"/>
      <c r="BC1490" s="9"/>
      <c r="BD1490" s="9"/>
      <c r="BE1490" s="9"/>
      <c r="BF1490" s="9"/>
      <c r="BG1490" s="9"/>
      <c r="BH1490" s="9"/>
      <c r="BI1490" s="9"/>
      <c r="BJ1490" s="9"/>
      <c r="BK1490" s="9"/>
      <c r="BL1490" s="9"/>
      <c r="BM1490" s="9"/>
      <c r="BN1490" s="9"/>
      <c r="BO1490" s="9"/>
      <c r="BP1490" s="9"/>
      <c r="BQ1490" s="9"/>
      <c r="BR1490" s="9"/>
      <c r="BS1490" s="9"/>
      <c r="BT1490" s="9"/>
      <c r="BU1490" s="9"/>
      <c r="BV1490" s="9"/>
      <c r="BW1490" s="9"/>
      <c r="BX1490" s="9"/>
      <c r="BY1490" s="9"/>
      <c r="BZ1490" s="9"/>
    </row>
    <row r="1491" spans="1:78">
      <c r="A1491" s="50">
        <f t="shared" si="95"/>
        <v>1480</v>
      </c>
      <c r="C1491" s="11" t="str">
        <f>IFERROR(INDEX('     2022    '!D:D,MATCH('Order Summary'!$A1491,'     2022    '!$AN:$AN,0)),"")</f>
        <v/>
      </c>
      <c r="D1491" s="11" t="str">
        <f>IFERROR(INDEX('     2022    '!C:C,MATCH('Order Summary'!$A1491,'     2022    '!$AN:$AN,0)),"")</f>
        <v/>
      </c>
      <c r="E1491" s="11" t="str">
        <f>IFERROR(INDEX('     2022    '!E:E,MATCH('Order Summary'!$A1491,'     2022    '!$AN:$AN,0)),"")</f>
        <v/>
      </c>
      <c r="F1491" s="96">
        <f>IFERROR(INDEX('     2022    '!AY:AY,MATCH($A1491,'     2022    '!$AN:$AN,0)),0)</f>
        <v>0</v>
      </c>
      <c r="G1491" s="180" t="str">
        <f>IFERROR(IF($O$3&gt;68,INDEX('     2022    '!I:I,MATCH($A1491,'     2022    '!$AN:$AN,0))*(1-'     2022    '!$BA$1),INDEX('     2022    '!I:I,MATCH($A1491,'     2022    '!$AN:$AN,0))),"")</f>
        <v/>
      </c>
      <c r="H1491" s="96">
        <f>IFERROR(INDEX('     2022    '!AZ:AZ,MATCH($A1491,'     2022    '!$AN:$AN,0)),0)</f>
        <v>0</v>
      </c>
      <c r="I1491" s="180" t="str">
        <f>IFERROR(IF($O$3&gt;68,INDEX('     2022    '!M:M,MATCH($A1491,'     2022    '!$AN:$AN,0))*(1-'     2022    '!$BA$1),INDEX('     2022    '!M:M,MATCH($A1491,'     2022    '!$AN:$AN,0))),"")</f>
        <v/>
      </c>
      <c r="J1491" s="181">
        <f t="shared" si="93"/>
        <v>0</v>
      </c>
      <c r="K1491" s="182" t="str">
        <f t="shared" si="94"/>
        <v/>
      </c>
      <c r="L1491" s="53"/>
      <c r="M1491" s="52" t="str">
        <f>IFERROR(INDEX('     2022    '!R:R,MATCH('Order Summary'!$A1491,'     2022    '!$AN:$AN,0)),"")</f>
        <v/>
      </c>
      <c r="N1491" s="52" t="str">
        <f>IFERROR(INDEX('     2022    '!V:V,MATCH('Order Summary'!$A1491,'     2022    '!$AN:$AN,0)),"")</f>
        <v/>
      </c>
      <c r="O1491" s="52" t="str">
        <f>IFERROR(INDEX('     2022    '!S:S,MATCH('Order Summary'!$A1491,'     2022    '!$AN:$AN,0)),"")</f>
        <v/>
      </c>
      <c r="P1491" s="96" t="str">
        <f t="shared" si="92"/>
        <v/>
      </c>
      <c r="R1491" s="9"/>
      <c r="S1491" s="9"/>
      <c r="T1491" s="9"/>
      <c r="U1491" s="9"/>
      <c r="V1491" s="9"/>
      <c r="W1491" s="9"/>
      <c r="X1491" s="9"/>
      <c r="Y1491" s="9"/>
      <c r="Z1491" s="9"/>
      <c r="AA1491" s="9"/>
      <c r="AB1491" s="9"/>
      <c r="AC1491" s="9"/>
      <c r="AD1491" s="9"/>
      <c r="AE1491" s="9"/>
      <c r="AF1491" s="9"/>
      <c r="AG1491" s="9"/>
      <c r="AH1491" s="9"/>
      <c r="AI1491" s="9"/>
      <c r="AJ1491" s="9"/>
      <c r="AK1491" s="9"/>
      <c r="AL1491" s="9"/>
      <c r="AM1491" s="9"/>
      <c r="AN1491" s="9"/>
      <c r="AO1491" s="9"/>
      <c r="AP1491" s="9"/>
      <c r="AQ1491" s="9"/>
      <c r="AR1491" s="9"/>
      <c r="AS1491" s="9"/>
      <c r="AT1491" s="9"/>
      <c r="AU1491" s="9"/>
      <c r="AV1491" s="9"/>
      <c r="AW1491" s="9"/>
      <c r="AX1491" s="9"/>
      <c r="AY1491" s="9"/>
      <c r="AZ1491" s="9"/>
      <c r="BA1491" s="9"/>
      <c r="BB1491" s="9"/>
      <c r="BC1491" s="9"/>
      <c r="BD1491" s="9"/>
      <c r="BE1491" s="9"/>
      <c r="BF1491" s="9"/>
      <c r="BG1491" s="9"/>
      <c r="BH1491" s="9"/>
      <c r="BI1491" s="9"/>
      <c r="BJ1491" s="9"/>
      <c r="BK1491" s="9"/>
      <c r="BL1491" s="9"/>
      <c r="BM1491" s="9"/>
      <c r="BN1491" s="9"/>
      <c r="BO1491" s="9"/>
      <c r="BP1491" s="9"/>
      <c r="BQ1491" s="9"/>
      <c r="BR1491" s="9"/>
      <c r="BS1491" s="9"/>
      <c r="BT1491" s="9"/>
      <c r="BU1491" s="9"/>
      <c r="BV1491" s="9"/>
      <c r="BW1491" s="9"/>
      <c r="BX1491" s="9"/>
      <c r="BY1491" s="9"/>
      <c r="BZ1491" s="9"/>
    </row>
    <row r="1492" spans="1:78">
      <c r="A1492" s="50">
        <f t="shared" si="95"/>
        <v>1481</v>
      </c>
      <c r="C1492" s="11" t="str">
        <f>IFERROR(INDEX('     2022    '!D:D,MATCH('Order Summary'!$A1492,'     2022    '!$AN:$AN,0)),"")</f>
        <v/>
      </c>
      <c r="D1492" s="11" t="str">
        <f>IFERROR(INDEX('     2022    '!C:C,MATCH('Order Summary'!$A1492,'     2022    '!$AN:$AN,0)),"")</f>
        <v/>
      </c>
      <c r="E1492" s="11" t="str">
        <f>IFERROR(INDEX('     2022    '!E:E,MATCH('Order Summary'!$A1492,'     2022    '!$AN:$AN,0)),"")</f>
        <v/>
      </c>
      <c r="F1492" s="96">
        <f>IFERROR(INDEX('     2022    '!AY:AY,MATCH($A1492,'     2022    '!$AN:$AN,0)),0)</f>
        <v>0</v>
      </c>
      <c r="G1492" s="180" t="str">
        <f>IFERROR(IF($O$3&gt;68,INDEX('     2022    '!I:I,MATCH($A1492,'     2022    '!$AN:$AN,0))*(1-'     2022    '!$BA$1),INDEX('     2022    '!I:I,MATCH($A1492,'     2022    '!$AN:$AN,0))),"")</f>
        <v/>
      </c>
      <c r="H1492" s="96">
        <f>IFERROR(INDEX('     2022    '!AZ:AZ,MATCH($A1492,'     2022    '!$AN:$AN,0)),0)</f>
        <v>0</v>
      </c>
      <c r="I1492" s="180" t="str">
        <f>IFERROR(IF($O$3&gt;68,INDEX('     2022    '!M:M,MATCH($A1492,'     2022    '!$AN:$AN,0))*(1-'     2022    '!$BA$1),INDEX('     2022    '!M:M,MATCH($A1492,'     2022    '!$AN:$AN,0))),"")</f>
        <v/>
      </c>
      <c r="J1492" s="181">
        <f t="shared" si="93"/>
        <v>0</v>
      </c>
      <c r="K1492" s="182" t="str">
        <f t="shared" si="94"/>
        <v/>
      </c>
      <c r="L1492" s="53"/>
      <c r="M1492" s="52" t="str">
        <f>IFERROR(INDEX('     2022    '!R:R,MATCH('Order Summary'!$A1492,'     2022    '!$AN:$AN,0)),"")</f>
        <v/>
      </c>
      <c r="N1492" s="52" t="str">
        <f>IFERROR(INDEX('     2022    '!V:V,MATCH('Order Summary'!$A1492,'     2022    '!$AN:$AN,0)),"")</f>
        <v/>
      </c>
      <c r="O1492" s="52" t="str">
        <f>IFERROR(INDEX('     2022    '!S:S,MATCH('Order Summary'!$A1492,'     2022    '!$AN:$AN,0)),"")</f>
        <v/>
      </c>
      <c r="P1492" s="96" t="str">
        <f t="shared" si="92"/>
        <v/>
      </c>
      <c r="R1492" s="9"/>
      <c r="S1492" s="9"/>
      <c r="T1492" s="9"/>
      <c r="U1492" s="9"/>
      <c r="V1492" s="9"/>
      <c r="W1492" s="9"/>
      <c r="X1492" s="9"/>
      <c r="Y1492" s="9"/>
      <c r="Z1492" s="9"/>
      <c r="AA1492" s="9"/>
      <c r="AB1492" s="9"/>
      <c r="AC1492" s="9"/>
      <c r="AD1492" s="9"/>
      <c r="AE1492" s="9"/>
      <c r="AF1492" s="9"/>
      <c r="AG1492" s="9"/>
      <c r="AH1492" s="9"/>
      <c r="AI1492" s="9"/>
      <c r="AJ1492" s="9"/>
      <c r="AK1492" s="9"/>
      <c r="AL1492" s="9"/>
      <c r="AM1492" s="9"/>
      <c r="AN1492" s="9"/>
      <c r="AO1492" s="9"/>
      <c r="AP1492" s="9"/>
      <c r="AQ1492" s="9"/>
      <c r="AR1492" s="9"/>
      <c r="AS1492" s="9"/>
      <c r="AT1492" s="9"/>
      <c r="AU1492" s="9"/>
      <c r="AV1492" s="9"/>
      <c r="AW1492" s="9"/>
      <c r="AX1492" s="9"/>
      <c r="AY1492" s="9"/>
      <c r="AZ1492" s="9"/>
      <c r="BA1492" s="9"/>
      <c r="BB1492" s="9"/>
      <c r="BC1492" s="9"/>
      <c r="BD1492" s="9"/>
      <c r="BE1492" s="9"/>
      <c r="BF1492" s="9"/>
      <c r="BG1492" s="9"/>
      <c r="BH1492" s="9"/>
      <c r="BI1492" s="9"/>
      <c r="BJ1492" s="9"/>
      <c r="BK1492" s="9"/>
      <c r="BL1492" s="9"/>
      <c r="BM1492" s="9"/>
      <c r="BN1492" s="9"/>
      <c r="BO1492" s="9"/>
      <c r="BP1492" s="9"/>
      <c r="BQ1492" s="9"/>
      <c r="BR1492" s="9"/>
      <c r="BS1492" s="9"/>
      <c r="BT1492" s="9"/>
      <c r="BU1492" s="9"/>
      <c r="BV1492" s="9"/>
      <c r="BW1492" s="9"/>
      <c r="BX1492" s="9"/>
      <c r="BY1492" s="9"/>
      <c r="BZ1492" s="9"/>
    </row>
    <row r="1493" spans="1:78">
      <c r="A1493" s="50">
        <f t="shared" si="95"/>
        <v>1482</v>
      </c>
      <c r="C1493" s="11" t="str">
        <f>IFERROR(INDEX('     2022    '!D:D,MATCH('Order Summary'!$A1493,'     2022    '!$AN:$AN,0)),"")</f>
        <v/>
      </c>
      <c r="D1493" s="11" t="str">
        <f>IFERROR(INDEX('     2022    '!C:C,MATCH('Order Summary'!$A1493,'     2022    '!$AN:$AN,0)),"")</f>
        <v/>
      </c>
      <c r="E1493" s="11" t="str">
        <f>IFERROR(INDEX('     2022    '!E:E,MATCH('Order Summary'!$A1493,'     2022    '!$AN:$AN,0)),"")</f>
        <v/>
      </c>
      <c r="F1493" s="96">
        <f>IFERROR(INDEX('     2022    '!AY:AY,MATCH($A1493,'     2022    '!$AN:$AN,0)),0)</f>
        <v>0</v>
      </c>
      <c r="G1493" s="180" t="str">
        <f>IFERROR(IF($O$3&gt;68,INDEX('     2022    '!I:I,MATCH($A1493,'     2022    '!$AN:$AN,0))*(1-'     2022    '!$BA$1),INDEX('     2022    '!I:I,MATCH($A1493,'     2022    '!$AN:$AN,0))),"")</f>
        <v/>
      </c>
      <c r="H1493" s="96">
        <f>IFERROR(INDEX('     2022    '!AZ:AZ,MATCH($A1493,'     2022    '!$AN:$AN,0)),0)</f>
        <v>0</v>
      </c>
      <c r="I1493" s="180" t="str">
        <f>IFERROR(IF($O$3&gt;68,INDEX('     2022    '!M:M,MATCH($A1493,'     2022    '!$AN:$AN,0))*(1-'     2022    '!$BA$1),INDEX('     2022    '!M:M,MATCH($A1493,'     2022    '!$AN:$AN,0))),"")</f>
        <v/>
      </c>
      <c r="J1493" s="181">
        <f t="shared" si="93"/>
        <v>0</v>
      </c>
      <c r="K1493" s="182" t="str">
        <f t="shared" si="94"/>
        <v/>
      </c>
      <c r="L1493" s="53"/>
      <c r="M1493" s="52" t="str">
        <f>IFERROR(INDEX('     2022    '!R:R,MATCH('Order Summary'!$A1493,'     2022    '!$AN:$AN,0)),"")</f>
        <v/>
      </c>
      <c r="N1493" s="52" t="str">
        <f>IFERROR(INDEX('     2022    '!V:V,MATCH('Order Summary'!$A1493,'     2022    '!$AN:$AN,0)),"")</f>
        <v/>
      </c>
      <c r="O1493" s="52" t="str">
        <f>IFERROR(INDEX('     2022    '!S:S,MATCH('Order Summary'!$A1493,'     2022    '!$AN:$AN,0)),"")</f>
        <v/>
      </c>
      <c r="P1493" s="96" t="str">
        <f t="shared" si="92"/>
        <v/>
      </c>
      <c r="R1493" s="9"/>
      <c r="S1493" s="9"/>
      <c r="T1493" s="9"/>
      <c r="U1493" s="9"/>
      <c r="V1493" s="9"/>
      <c r="W1493" s="9"/>
      <c r="X1493" s="9"/>
      <c r="Y1493" s="9"/>
      <c r="Z1493" s="9"/>
      <c r="AA1493" s="9"/>
      <c r="AB1493" s="9"/>
      <c r="AC1493" s="9"/>
      <c r="AD1493" s="9"/>
      <c r="AE1493" s="9"/>
      <c r="AF1493" s="9"/>
      <c r="AG1493" s="9"/>
      <c r="AH1493" s="9"/>
      <c r="AI1493" s="9"/>
      <c r="AJ1493" s="9"/>
      <c r="AK1493" s="9"/>
      <c r="AL1493" s="9"/>
      <c r="AM1493" s="9"/>
      <c r="AN1493" s="9"/>
      <c r="AO1493" s="9"/>
      <c r="AP1493" s="9"/>
      <c r="AQ1493" s="9"/>
      <c r="AR1493" s="9"/>
      <c r="AS1493" s="9"/>
      <c r="AT1493" s="9"/>
      <c r="AU1493" s="9"/>
      <c r="AV1493" s="9"/>
      <c r="AW1493" s="9"/>
      <c r="AX1493" s="9"/>
      <c r="AY1493" s="9"/>
      <c r="AZ1493" s="9"/>
      <c r="BA1493" s="9"/>
      <c r="BB1493" s="9"/>
      <c r="BC1493" s="9"/>
      <c r="BD1493" s="9"/>
      <c r="BE1493" s="9"/>
      <c r="BF1493" s="9"/>
      <c r="BG1493" s="9"/>
      <c r="BH1493" s="9"/>
      <c r="BI1493" s="9"/>
      <c r="BJ1493" s="9"/>
      <c r="BK1493" s="9"/>
      <c r="BL1493" s="9"/>
      <c r="BM1493" s="9"/>
      <c r="BN1493" s="9"/>
      <c r="BO1493" s="9"/>
      <c r="BP1493" s="9"/>
      <c r="BQ1493" s="9"/>
      <c r="BR1493" s="9"/>
      <c r="BS1493" s="9"/>
      <c r="BT1493" s="9"/>
      <c r="BU1493" s="9"/>
      <c r="BV1493" s="9"/>
      <c r="BW1493" s="9"/>
      <c r="BX1493" s="9"/>
      <c r="BY1493" s="9"/>
      <c r="BZ1493" s="9"/>
    </row>
    <row r="1494" spans="1:78">
      <c r="A1494" s="50">
        <f t="shared" si="95"/>
        <v>1483</v>
      </c>
      <c r="C1494" s="11" t="str">
        <f>IFERROR(INDEX('     2022    '!D:D,MATCH('Order Summary'!$A1494,'     2022    '!$AN:$AN,0)),"")</f>
        <v/>
      </c>
      <c r="D1494" s="11" t="str">
        <f>IFERROR(INDEX('     2022    '!C:C,MATCH('Order Summary'!$A1494,'     2022    '!$AN:$AN,0)),"")</f>
        <v/>
      </c>
      <c r="E1494" s="11" t="str">
        <f>IFERROR(INDEX('     2022    '!E:E,MATCH('Order Summary'!$A1494,'     2022    '!$AN:$AN,0)),"")</f>
        <v/>
      </c>
      <c r="F1494" s="96">
        <f>IFERROR(INDEX('     2022    '!AY:AY,MATCH($A1494,'     2022    '!$AN:$AN,0)),0)</f>
        <v>0</v>
      </c>
      <c r="G1494" s="180" t="str">
        <f>IFERROR(IF($O$3&gt;68,INDEX('     2022    '!I:I,MATCH($A1494,'     2022    '!$AN:$AN,0))*(1-'     2022    '!$BA$1),INDEX('     2022    '!I:I,MATCH($A1494,'     2022    '!$AN:$AN,0))),"")</f>
        <v/>
      </c>
      <c r="H1494" s="96">
        <f>IFERROR(INDEX('     2022    '!AZ:AZ,MATCH($A1494,'     2022    '!$AN:$AN,0)),0)</f>
        <v>0</v>
      </c>
      <c r="I1494" s="180" t="str">
        <f>IFERROR(IF($O$3&gt;68,INDEX('     2022    '!M:M,MATCH($A1494,'     2022    '!$AN:$AN,0))*(1-'     2022    '!$BA$1),INDEX('     2022    '!M:M,MATCH($A1494,'     2022    '!$AN:$AN,0))),"")</f>
        <v/>
      </c>
      <c r="J1494" s="181">
        <f t="shared" si="93"/>
        <v>0</v>
      </c>
      <c r="K1494" s="182" t="str">
        <f t="shared" si="94"/>
        <v/>
      </c>
      <c r="L1494" s="53"/>
      <c r="M1494" s="52" t="str">
        <f>IFERROR(INDEX('     2022    '!R:R,MATCH('Order Summary'!$A1494,'     2022    '!$AN:$AN,0)),"")</f>
        <v/>
      </c>
      <c r="N1494" s="52" t="str">
        <f>IFERROR(INDEX('     2022    '!V:V,MATCH('Order Summary'!$A1494,'     2022    '!$AN:$AN,0)),"")</f>
        <v/>
      </c>
      <c r="O1494" s="52" t="str">
        <f>IFERROR(INDEX('     2022    '!S:S,MATCH('Order Summary'!$A1494,'     2022    '!$AN:$AN,0)),"")</f>
        <v/>
      </c>
      <c r="P1494" s="96" t="str">
        <f t="shared" si="92"/>
        <v/>
      </c>
      <c r="R1494" s="9"/>
      <c r="S1494" s="9"/>
      <c r="T1494" s="9"/>
      <c r="U1494" s="9"/>
      <c r="V1494" s="9"/>
      <c r="W1494" s="9"/>
      <c r="X1494" s="9"/>
      <c r="Y1494" s="9"/>
      <c r="Z1494" s="9"/>
      <c r="AA1494" s="9"/>
      <c r="AB1494" s="9"/>
      <c r="AC1494" s="9"/>
      <c r="AD1494" s="9"/>
      <c r="AE1494" s="9"/>
      <c r="AF1494" s="9"/>
      <c r="AG1494" s="9"/>
      <c r="AH1494" s="9"/>
      <c r="AI1494" s="9"/>
      <c r="AJ1494" s="9"/>
      <c r="AK1494" s="9"/>
      <c r="AL1494" s="9"/>
      <c r="AM1494" s="9"/>
      <c r="AN1494" s="9"/>
      <c r="AO1494" s="9"/>
      <c r="AP1494" s="9"/>
      <c r="AQ1494" s="9"/>
      <c r="AR1494" s="9"/>
      <c r="AS1494" s="9"/>
      <c r="AT1494" s="9"/>
      <c r="AU1494" s="9"/>
      <c r="AV1494" s="9"/>
      <c r="AW1494" s="9"/>
      <c r="AX1494" s="9"/>
      <c r="AY1494" s="9"/>
      <c r="AZ1494" s="9"/>
      <c r="BA1494" s="9"/>
      <c r="BB1494" s="9"/>
      <c r="BC1494" s="9"/>
      <c r="BD1494" s="9"/>
      <c r="BE1494" s="9"/>
      <c r="BF1494" s="9"/>
      <c r="BG1494" s="9"/>
      <c r="BH1494" s="9"/>
      <c r="BI1494" s="9"/>
      <c r="BJ1494" s="9"/>
      <c r="BK1494" s="9"/>
      <c r="BL1494" s="9"/>
      <c r="BM1494" s="9"/>
      <c r="BN1494" s="9"/>
      <c r="BO1494" s="9"/>
      <c r="BP1494" s="9"/>
      <c r="BQ1494" s="9"/>
      <c r="BR1494" s="9"/>
      <c r="BS1494" s="9"/>
      <c r="BT1494" s="9"/>
      <c r="BU1494" s="9"/>
      <c r="BV1494" s="9"/>
      <c r="BW1494" s="9"/>
      <c r="BX1494" s="9"/>
      <c r="BY1494" s="9"/>
      <c r="BZ1494" s="9"/>
    </row>
    <row r="1495" spans="1:78">
      <c r="A1495" s="50">
        <f t="shared" si="95"/>
        <v>1484</v>
      </c>
      <c r="C1495" s="11" t="str">
        <f>IFERROR(INDEX('     2022    '!D:D,MATCH('Order Summary'!$A1495,'     2022    '!$AN:$AN,0)),"")</f>
        <v/>
      </c>
      <c r="D1495" s="11" t="str">
        <f>IFERROR(INDEX('     2022    '!C:C,MATCH('Order Summary'!$A1495,'     2022    '!$AN:$AN,0)),"")</f>
        <v/>
      </c>
      <c r="E1495" s="11" t="str">
        <f>IFERROR(INDEX('     2022    '!E:E,MATCH('Order Summary'!$A1495,'     2022    '!$AN:$AN,0)),"")</f>
        <v/>
      </c>
      <c r="F1495" s="96">
        <f>IFERROR(INDEX('     2022    '!AY:AY,MATCH($A1495,'     2022    '!$AN:$AN,0)),0)</f>
        <v>0</v>
      </c>
      <c r="G1495" s="180" t="str">
        <f>IFERROR(IF($O$3&gt;68,INDEX('     2022    '!I:I,MATCH($A1495,'     2022    '!$AN:$AN,0))*(1-'     2022    '!$BA$1),INDEX('     2022    '!I:I,MATCH($A1495,'     2022    '!$AN:$AN,0))),"")</f>
        <v/>
      </c>
      <c r="H1495" s="96">
        <f>IFERROR(INDEX('     2022    '!AZ:AZ,MATCH($A1495,'     2022    '!$AN:$AN,0)),0)</f>
        <v>0</v>
      </c>
      <c r="I1495" s="180" t="str">
        <f>IFERROR(IF($O$3&gt;68,INDEX('     2022    '!M:M,MATCH($A1495,'     2022    '!$AN:$AN,0))*(1-'     2022    '!$BA$1),INDEX('     2022    '!M:M,MATCH($A1495,'     2022    '!$AN:$AN,0))),"")</f>
        <v/>
      </c>
      <c r="J1495" s="181">
        <f t="shared" si="93"/>
        <v>0</v>
      </c>
      <c r="K1495" s="182" t="str">
        <f t="shared" si="94"/>
        <v/>
      </c>
      <c r="L1495" s="53"/>
      <c r="M1495" s="52" t="str">
        <f>IFERROR(INDEX('     2022    '!R:R,MATCH('Order Summary'!$A1495,'     2022    '!$AN:$AN,0)),"")</f>
        <v/>
      </c>
      <c r="N1495" s="52" t="str">
        <f>IFERROR(INDEX('     2022    '!V:V,MATCH('Order Summary'!$A1495,'     2022    '!$AN:$AN,0)),"")</f>
        <v/>
      </c>
      <c r="O1495" s="52" t="str">
        <f>IFERROR(INDEX('     2022    '!S:S,MATCH('Order Summary'!$A1495,'     2022    '!$AN:$AN,0)),"")</f>
        <v/>
      </c>
      <c r="P1495" s="96" t="str">
        <f t="shared" si="92"/>
        <v/>
      </c>
      <c r="R1495" s="9"/>
      <c r="S1495" s="9"/>
      <c r="T1495" s="9"/>
      <c r="U1495" s="9"/>
      <c r="V1495" s="9"/>
      <c r="W1495" s="9"/>
      <c r="X1495" s="9"/>
      <c r="Y1495" s="9"/>
      <c r="Z1495" s="9"/>
      <c r="AA1495" s="9"/>
      <c r="AB1495" s="9"/>
      <c r="AC1495" s="9"/>
      <c r="AD1495" s="9"/>
      <c r="AE1495" s="9"/>
      <c r="AF1495" s="9"/>
      <c r="AG1495" s="9"/>
      <c r="AH1495" s="9"/>
      <c r="AI1495" s="9"/>
      <c r="AJ1495" s="9"/>
      <c r="AK1495" s="9"/>
      <c r="AL1495" s="9"/>
      <c r="AM1495" s="9"/>
      <c r="AN1495" s="9"/>
      <c r="AO1495" s="9"/>
      <c r="AP1495" s="9"/>
      <c r="AQ1495" s="9"/>
      <c r="AR1495" s="9"/>
      <c r="AS1495" s="9"/>
      <c r="AT1495" s="9"/>
      <c r="AU1495" s="9"/>
      <c r="AV1495" s="9"/>
      <c r="AW1495" s="9"/>
      <c r="AX1495" s="9"/>
      <c r="AY1495" s="9"/>
      <c r="AZ1495" s="9"/>
      <c r="BA1495" s="9"/>
      <c r="BB1495" s="9"/>
      <c r="BC1495" s="9"/>
      <c r="BD1495" s="9"/>
      <c r="BE1495" s="9"/>
      <c r="BF1495" s="9"/>
      <c r="BG1495" s="9"/>
      <c r="BH1495" s="9"/>
      <c r="BI1495" s="9"/>
      <c r="BJ1495" s="9"/>
      <c r="BK1495" s="9"/>
      <c r="BL1495" s="9"/>
      <c r="BM1495" s="9"/>
      <c r="BN1495" s="9"/>
      <c r="BO1495" s="9"/>
      <c r="BP1495" s="9"/>
      <c r="BQ1495" s="9"/>
      <c r="BR1495" s="9"/>
      <c r="BS1495" s="9"/>
      <c r="BT1495" s="9"/>
      <c r="BU1495" s="9"/>
      <c r="BV1495" s="9"/>
      <c r="BW1495" s="9"/>
      <c r="BX1495" s="9"/>
      <c r="BY1495" s="9"/>
      <c r="BZ1495" s="9"/>
    </row>
    <row r="1496" spans="1:78">
      <c r="A1496" s="50">
        <f t="shared" si="95"/>
        <v>1485</v>
      </c>
      <c r="C1496" s="11" t="str">
        <f>IFERROR(INDEX('     2022    '!D:D,MATCH('Order Summary'!$A1496,'     2022    '!$AN:$AN,0)),"")</f>
        <v/>
      </c>
      <c r="D1496" s="11" t="str">
        <f>IFERROR(INDEX('     2022    '!C:C,MATCH('Order Summary'!$A1496,'     2022    '!$AN:$AN,0)),"")</f>
        <v/>
      </c>
      <c r="E1496" s="11" t="str">
        <f>IFERROR(INDEX('     2022    '!E:E,MATCH('Order Summary'!$A1496,'     2022    '!$AN:$AN,0)),"")</f>
        <v/>
      </c>
      <c r="F1496" s="96">
        <f>IFERROR(INDEX('     2022    '!AY:AY,MATCH($A1496,'     2022    '!$AN:$AN,0)),0)</f>
        <v>0</v>
      </c>
      <c r="G1496" s="180" t="str">
        <f>IFERROR(IF($O$3&gt;68,INDEX('     2022    '!I:I,MATCH($A1496,'     2022    '!$AN:$AN,0))*(1-'     2022    '!$BA$1),INDEX('     2022    '!I:I,MATCH($A1496,'     2022    '!$AN:$AN,0))),"")</f>
        <v/>
      </c>
      <c r="H1496" s="96">
        <f>IFERROR(INDEX('     2022    '!AZ:AZ,MATCH($A1496,'     2022    '!$AN:$AN,0)),0)</f>
        <v>0</v>
      </c>
      <c r="I1496" s="180" t="str">
        <f>IFERROR(IF($O$3&gt;68,INDEX('     2022    '!M:M,MATCH($A1496,'     2022    '!$AN:$AN,0))*(1-'     2022    '!$BA$1),INDEX('     2022    '!M:M,MATCH($A1496,'     2022    '!$AN:$AN,0))),"")</f>
        <v/>
      </c>
      <c r="J1496" s="181">
        <f t="shared" si="93"/>
        <v>0</v>
      </c>
      <c r="K1496" s="182" t="str">
        <f t="shared" si="94"/>
        <v/>
      </c>
      <c r="L1496" s="53"/>
      <c r="M1496" s="52" t="str">
        <f>IFERROR(INDEX('     2022    '!R:R,MATCH('Order Summary'!$A1496,'     2022    '!$AN:$AN,0)),"")</f>
        <v/>
      </c>
      <c r="N1496" s="52" t="str">
        <f>IFERROR(INDEX('     2022    '!V:V,MATCH('Order Summary'!$A1496,'     2022    '!$AN:$AN,0)),"")</f>
        <v/>
      </c>
      <c r="O1496" s="52" t="str">
        <f>IFERROR(INDEX('     2022    '!S:S,MATCH('Order Summary'!$A1496,'     2022    '!$AN:$AN,0)),"")</f>
        <v/>
      </c>
      <c r="P1496" s="96" t="str">
        <f t="shared" si="92"/>
        <v/>
      </c>
      <c r="R1496" s="9"/>
      <c r="S1496" s="9"/>
      <c r="T1496" s="9"/>
      <c r="U1496" s="9"/>
      <c r="V1496" s="9"/>
      <c r="W1496" s="9"/>
      <c r="X1496" s="9"/>
      <c r="Y1496" s="9"/>
      <c r="Z1496" s="9"/>
      <c r="AA1496" s="9"/>
      <c r="AB1496" s="9"/>
      <c r="AC1496" s="9"/>
      <c r="AD1496" s="9"/>
      <c r="AE1496" s="9"/>
      <c r="AF1496" s="9"/>
      <c r="AG1496" s="9"/>
      <c r="AH1496" s="9"/>
      <c r="AI1496" s="9"/>
      <c r="AJ1496" s="9"/>
      <c r="AK1496" s="9"/>
      <c r="AL1496" s="9"/>
      <c r="AM1496" s="9"/>
      <c r="AN1496" s="9"/>
      <c r="AO1496" s="9"/>
      <c r="AP1496" s="9"/>
      <c r="AQ1496" s="9"/>
      <c r="AR1496" s="9"/>
      <c r="AS1496" s="9"/>
      <c r="AT1496" s="9"/>
      <c r="AU1496" s="9"/>
      <c r="AV1496" s="9"/>
      <c r="AW1496" s="9"/>
      <c r="AX1496" s="9"/>
      <c r="AY1496" s="9"/>
      <c r="AZ1496" s="9"/>
      <c r="BA1496" s="9"/>
      <c r="BB1496" s="9"/>
      <c r="BC1496" s="9"/>
      <c r="BD1496" s="9"/>
      <c r="BE1496" s="9"/>
      <c r="BF1496" s="9"/>
      <c r="BG1496" s="9"/>
      <c r="BH1496" s="9"/>
      <c r="BI1496" s="9"/>
      <c r="BJ1496" s="9"/>
      <c r="BK1496" s="9"/>
      <c r="BL1496" s="9"/>
      <c r="BM1496" s="9"/>
      <c r="BN1496" s="9"/>
      <c r="BO1496" s="9"/>
      <c r="BP1496" s="9"/>
      <c r="BQ1496" s="9"/>
      <c r="BR1496" s="9"/>
      <c r="BS1496" s="9"/>
      <c r="BT1496" s="9"/>
      <c r="BU1496" s="9"/>
      <c r="BV1496" s="9"/>
      <c r="BW1496" s="9"/>
      <c r="BX1496" s="9"/>
      <c r="BY1496" s="9"/>
      <c r="BZ1496" s="9"/>
    </row>
    <row r="1497" spans="1:78">
      <c r="A1497" s="50">
        <f t="shared" si="95"/>
        <v>1486</v>
      </c>
      <c r="C1497" s="11" t="str">
        <f>IFERROR(INDEX('     2022    '!D:D,MATCH('Order Summary'!$A1497,'     2022    '!$AN:$AN,0)),"")</f>
        <v/>
      </c>
      <c r="D1497" s="11" t="str">
        <f>IFERROR(INDEX('     2022    '!C:C,MATCH('Order Summary'!$A1497,'     2022    '!$AN:$AN,0)),"")</f>
        <v/>
      </c>
      <c r="E1497" s="11" t="str">
        <f>IFERROR(INDEX('     2022    '!E:E,MATCH('Order Summary'!$A1497,'     2022    '!$AN:$AN,0)),"")</f>
        <v/>
      </c>
      <c r="F1497" s="96">
        <f>IFERROR(INDEX('     2022    '!AY:AY,MATCH($A1497,'     2022    '!$AN:$AN,0)),0)</f>
        <v>0</v>
      </c>
      <c r="G1497" s="180" t="str">
        <f>IFERROR(IF($O$3&gt;68,INDEX('     2022    '!I:I,MATCH($A1497,'     2022    '!$AN:$AN,0))*(1-'     2022    '!$BA$1),INDEX('     2022    '!I:I,MATCH($A1497,'     2022    '!$AN:$AN,0))),"")</f>
        <v/>
      </c>
      <c r="H1497" s="96">
        <f>IFERROR(INDEX('     2022    '!AZ:AZ,MATCH($A1497,'     2022    '!$AN:$AN,0)),0)</f>
        <v>0</v>
      </c>
      <c r="I1497" s="180" t="str">
        <f>IFERROR(IF($O$3&gt;68,INDEX('     2022    '!M:M,MATCH($A1497,'     2022    '!$AN:$AN,0))*(1-'     2022    '!$BA$1),INDEX('     2022    '!M:M,MATCH($A1497,'     2022    '!$AN:$AN,0))),"")</f>
        <v/>
      </c>
      <c r="J1497" s="181">
        <f t="shared" si="93"/>
        <v>0</v>
      </c>
      <c r="K1497" s="182" t="str">
        <f t="shared" si="94"/>
        <v/>
      </c>
      <c r="L1497" s="53"/>
      <c r="M1497" s="52" t="str">
        <f>IFERROR(INDEX('     2022    '!R:R,MATCH('Order Summary'!$A1497,'     2022    '!$AN:$AN,0)),"")</f>
        <v/>
      </c>
      <c r="N1497" s="52" t="str">
        <f>IFERROR(INDEX('     2022    '!V:V,MATCH('Order Summary'!$A1497,'     2022    '!$AN:$AN,0)),"")</f>
        <v/>
      </c>
      <c r="O1497" s="52" t="str">
        <f>IFERROR(INDEX('     2022    '!S:S,MATCH('Order Summary'!$A1497,'     2022    '!$AN:$AN,0)),"")</f>
        <v/>
      </c>
      <c r="P1497" s="96" t="str">
        <f t="shared" si="92"/>
        <v/>
      </c>
      <c r="R1497" s="9"/>
      <c r="S1497" s="9"/>
      <c r="T1497" s="9"/>
      <c r="U1497" s="9"/>
      <c r="V1497" s="9"/>
      <c r="W1497" s="9"/>
      <c r="X1497" s="9"/>
      <c r="Y1497" s="9"/>
      <c r="Z1497" s="9"/>
      <c r="AA1497" s="9"/>
      <c r="AB1497" s="9"/>
      <c r="AC1497" s="9"/>
      <c r="AD1497" s="9"/>
      <c r="AE1497" s="9"/>
      <c r="AF1497" s="9"/>
      <c r="AG1497" s="9"/>
      <c r="AH1497" s="9"/>
      <c r="AI1497" s="9"/>
      <c r="AJ1497" s="9"/>
      <c r="AK1497" s="9"/>
      <c r="AL1497" s="9"/>
      <c r="AM1497" s="9"/>
      <c r="AN1497" s="9"/>
      <c r="AO1497" s="9"/>
      <c r="AP1497" s="9"/>
      <c r="AQ1497" s="9"/>
      <c r="AR1497" s="9"/>
      <c r="AS1497" s="9"/>
      <c r="AT1497" s="9"/>
      <c r="AU1497" s="9"/>
      <c r="AV1497" s="9"/>
      <c r="AW1497" s="9"/>
      <c r="AX1497" s="9"/>
      <c r="AY1497" s="9"/>
      <c r="AZ1497" s="9"/>
      <c r="BA1497" s="9"/>
      <c r="BB1497" s="9"/>
      <c r="BC1497" s="9"/>
      <c r="BD1497" s="9"/>
      <c r="BE1497" s="9"/>
      <c r="BF1497" s="9"/>
      <c r="BG1497" s="9"/>
      <c r="BH1497" s="9"/>
      <c r="BI1497" s="9"/>
      <c r="BJ1497" s="9"/>
      <c r="BK1497" s="9"/>
      <c r="BL1497" s="9"/>
      <c r="BM1497" s="9"/>
      <c r="BN1497" s="9"/>
      <c r="BO1497" s="9"/>
      <c r="BP1497" s="9"/>
      <c r="BQ1497" s="9"/>
      <c r="BR1497" s="9"/>
      <c r="BS1497" s="9"/>
      <c r="BT1497" s="9"/>
      <c r="BU1497" s="9"/>
      <c r="BV1497" s="9"/>
      <c r="BW1497" s="9"/>
      <c r="BX1497" s="9"/>
      <c r="BY1497" s="9"/>
      <c r="BZ1497" s="9"/>
    </row>
    <row r="1498" spans="1:78">
      <c r="A1498" s="50">
        <f t="shared" si="95"/>
        <v>1487</v>
      </c>
      <c r="C1498" s="11" t="str">
        <f>IFERROR(INDEX('     2022    '!D:D,MATCH('Order Summary'!$A1498,'     2022    '!$AN:$AN,0)),"")</f>
        <v/>
      </c>
      <c r="D1498" s="11" t="str">
        <f>IFERROR(INDEX('     2022    '!C:C,MATCH('Order Summary'!$A1498,'     2022    '!$AN:$AN,0)),"")</f>
        <v/>
      </c>
      <c r="E1498" s="11" t="str">
        <f>IFERROR(INDEX('     2022    '!E:E,MATCH('Order Summary'!$A1498,'     2022    '!$AN:$AN,0)),"")</f>
        <v/>
      </c>
      <c r="F1498" s="96">
        <f>IFERROR(INDEX('     2022    '!AY:AY,MATCH($A1498,'     2022    '!$AN:$AN,0)),0)</f>
        <v>0</v>
      </c>
      <c r="G1498" s="180" t="str">
        <f>IFERROR(IF($O$3&gt;68,INDEX('     2022    '!I:I,MATCH($A1498,'     2022    '!$AN:$AN,0))*(1-'     2022    '!$BA$1),INDEX('     2022    '!I:I,MATCH($A1498,'     2022    '!$AN:$AN,0))),"")</f>
        <v/>
      </c>
      <c r="H1498" s="96">
        <f>IFERROR(INDEX('     2022    '!AZ:AZ,MATCH($A1498,'     2022    '!$AN:$AN,0)),0)</f>
        <v>0</v>
      </c>
      <c r="I1498" s="180" t="str">
        <f>IFERROR(IF($O$3&gt;68,INDEX('     2022    '!M:M,MATCH($A1498,'     2022    '!$AN:$AN,0))*(1-'     2022    '!$BA$1),INDEX('     2022    '!M:M,MATCH($A1498,'     2022    '!$AN:$AN,0))),"")</f>
        <v/>
      </c>
      <c r="J1498" s="181">
        <f t="shared" si="93"/>
        <v>0</v>
      </c>
      <c r="K1498" s="182" t="str">
        <f t="shared" si="94"/>
        <v/>
      </c>
      <c r="L1498" s="53"/>
      <c r="M1498" s="52" t="str">
        <f>IFERROR(INDEX('     2022    '!R:R,MATCH('Order Summary'!$A1498,'     2022    '!$AN:$AN,0)),"")</f>
        <v/>
      </c>
      <c r="N1498" s="52" t="str">
        <f>IFERROR(INDEX('     2022    '!V:V,MATCH('Order Summary'!$A1498,'     2022    '!$AN:$AN,0)),"")</f>
        <v/>
      </c>
      <c r="O1498" s="52" t="str">
        <f>IFERROR(INDEX('     2022    '!S:S,MATCH('Order Summary'!$A1498,'     2022    '!$AN:$AN,0)),"")</f>
        <v/>
      </c>
      <c r="P1498" s="96" t="str">
        <f t="shared" si="92"/>
        <v/>
      </c>
      <c r="R1498" s="9"/>
      <c r="S1498" s="9"/>
      <c r="T1498" s="9"/>
      <c r="U1498" s="9"/>
      <c r="V1498" s="9"/>
      <c r="W1498" s="9"/>
      <c r="X1498" s="9"/>
      <c r="Y1498" s="9"/>
      <c r="Z1498" s="9"/>
      <c r="AA1498" s="9"/>
      <c r="AB1498" s="9"/>
      <c r="AC1498" s="9"/>
      <c r="AD1498" s="9"/>
      <c r="AE1498" s="9"/>
      <c r="AF1498" s="9"/>
      <c r="AG1498" s="9"/>
      <c r="AH1498" s="9"/>
      <c r="AI1498" s="9"/>
      <c r="AJ1498" s="9"/>
      <c r="AK1498" s="9"/>
      <c r="AL1498" s="9"/>
      <c r="AM1498" s="9"/>
      <c r="AN1498" s="9"/>
      <c r="AO1498" s="9"/>
      <c r="AP1498" s="9"/>
      <c r="AQ1498" s="9"/>
      <c r="AR1498" s="9"/>
      <c r="AS1498" s="9"/>
      <c r="AT1498" s="9"/>
      <c r="AU1498" s="9"/>
      <c r="AV1498" s="9"/>
      <c r="AW1498" s="9"/>
      <c r="AX1498" s="9"/>
      <c r="AY1498" s="9"/>
      <c r="AZ1498" s="9"/>
      <c r="BA1498" s="9"/>
      <c r="BB1498" s="9"/>
      <c r="BC1498" s="9"/>
      <c r="BD1498" s="9"/>
      <c r="BE1498" s="9"/>
      <c r="BF1498" s="9"/>
      <c r="BG1498" s="9"/>
      <c r="BH1498" s="9"/>
      <c r="BI1498" s="9"/>
      <c r="BJ1498" s="9"/>
      <c r="BK1498" s="9"/>
      <c r="BL1498" s="9"/>
      <c r="BM1498" s="9"/>
      <c r="BN1498" s="9"/>
      <c r="BO1498" s="9"/>
      <c r="BP1498" s="9"/>
      <c r="BQ1498" s="9"/>
      <c r="BR1498" s="9"/>
      <c r="BS1498" s="9"/>
      <c r="BT1498" s="9"/>
      <c r="BU1498" s="9"/>
      <c r="BV1498" s="9"/>
      <c r="BW1498" s="9"/>
      <c r="BX1498" s="9"/>
      <c r="BY1498" s="9"/>
      <c r="BZ1498" s="9"/>
    </row>
    <row r="1499" spans="1:78">
      <c r="A1499" s="50">
        <f t="shared" si="95"/>
        <v>1488</v>
      </c>
      <c r="C1499" s="11" t="str">
        <f>IFERROR(INDEX('     2022    '!D:D,MATCH('Order Summary'!$A1499,'     2022    '!$AN:$AN,0)),"")</f>
        <v/>
      </c>
      <c r="D1499" s="11" t="str">
        <f>IFERROR(INDEX('     2022    '!C:C,MATCH('Order Summary'!$A1499,'     2022    '!$AN:$AN,0)),"")</f>
        <v/>
      </c>
      <c r="E1499" s="11" t="str">
        <f>IFERROR(INDEX('     2022    '!E:E,MATCH('Order Summary'!$A1499,'     2022    '!$AN:$AN,0)),"")</f>
        <v/>
      </c>
      <c r="F1499" s="96">
        <f>IFERROR(INDEX('     2022    '!AY:AY,MATCH($A1499,'     2022    '!$AN:$AN,0)),0)</f>
        <v>0</v>
      </c>
      <c r="G1499" s="180" t="str">
        <f>IFERROR(IF($O$3&gt;68,INDEX('     2022    '!I:I,MATCH($A1499,'     2022    '!$AN:$AN,0))*(1-'     2022    '!$BA$1),INDEX('     2022    '!I:I,MATCH($A1499,'     2022    '!$AN:$AN,0))),"")</f>
        <v/>
      </c>
      <c r="H1499" s="96">
        <f>IFERROR(INDEX('     2022    '!AZ:AZ,MATCH($A1499,'     2022    '!$AN:$AN,0)),0)</f>
        <v>0</v>
      </c>
      <c r="I1499" s="180" t="str">
        <f>IFERROR(IF($O$3&gt;68,INDEX('     2022    '!M:M,MATCH($A1499,'     2022    '!$AN:$AN,0))*(1-'     2022    '!$BA$1),INDEX('     2022    '!M:M,MATCH($A1499,'     2022    '!$AN:$AN,0))),"")</f>
        <v/>
      </c>
      <c r="J1499" s="181">
        <f t="shared" si="93"/>
        <v>0</v>
      </c>
      <c r="K1499" s="182" t="str">
        <f t="shared" si="94"/>
        <v/>
      </c>
      <c r="L1499" s="53"/>
      <c r="M1499" s="52" t="str">
        <f>IFERROR(INDEX('     2022    '!R:R,MATCH('Order Summary'!$A1499,'     2022    '!$AN:$AN,0)),"")</f>
        <v/>
      </c>
      <c r="N1499" s="52" t="str">
        <f>IFERROR(INDEX('     2022    '!V:V,MATCH('Order Summary'!$A1499,'     2022    '!$AN:$AN,0)),"")</f>
        <v/>
      </c>
      <c r="O1499" s="52" t="str">
        <f>IFERROR(INDEX('     2022    '!S:S,MATCH('Order Summary'!$A1499,'     2022    '!$AN:$AN,0)),"")</f>
        <v/>
      </c>
      <c r="P1499" s="96" t="str">
        <f t="shared" si="92"/>
        <v/>
      </c>
      <c r="R1499" s="9"/>
      <c r="S1499" s="9"/>
      <c r="T1499" s="9"/>
      <c r="U1499" s="9"/>
      <c r="V1499" s="9"/>
      <c r="W1499" s="9"/>
      <c r="X1499" s="9"/>
      <c r="Y1499" s="9"/>
      <c r="Z1499" s="9"/>
      <c r="AA1499" s="9"/>
      <c r="AB1499" s="9"/>
      <c r="AC1499" s="9"/>
      <c r="AD1499" s="9"/>
      <c r="AE1499" s="9"/>
      <c r="AF1499" s="9"/>
      <c r="AG1499" s="9"/>
      <c r="AH1499" s="9"/>
      <c r="AI1499" s="9"/>
      <c r="AJ1499" s="9"/>
      <c r="AK1499" s="9"/>
      <c r="AL1499" s="9"/>
      <c r="AM1499" s="9"/>
      <c r="AN1499" s="9"/>
      <c r="AO1499" s="9"/>
      <c r="AP1499" s="9"/>
      <c r="AQ1499" s="9"/>
      <c r="AR1499" s="9"/>
      <c r="AS1499" s="9"/>
      <c r="AT1499" s="9"/>
      <c r="AU1499" s="9"/>
      <c r="AV1499" s="9"/>
      <c r="AW1499" s="9"/>
      <c r="AX1499" s="9"/>
      <c r="AY1499" s="9"/>
      <c r="AZ1499" s="9"/>
      <c r="BA1499" s="9"/>
      <c r="BB1499" s="9"/>
      <c r="BC1499" s="9"/>
      <c r="BD1499" s="9"/>
      <c r="BE1499" s="9"/>
      <c r="BF1499" s="9"/>
      <c r="BG1499" s="9"/>
      <c r="BH1499" s="9"/>
      <c r="BI1499" s="9"/>
      <c r="BJ1499" s="9"/>
      <c r="BK1499" s="9"/>
      <c r="BL1499" s="9"/>
      <c r="BM1499" s="9"/>
      <c r="BN1499" s="9"/>
      <c r="BO1499" s="9"/>
      <c r="BP1499" s="9"/>
      <c r="BQ1499" s="9"/>
      <c r="BR1499" s="9"/>
      <c r="BS1499" s="9"/>
      <c r="BT1499" s="9"/>
      <c r="BU1499" s="9"/>
      <c r="BV1499" s="9"/>
      <c r="BW1499" s="9"/>
      <c r="BX1499" s="9"/>
      <c r="BY1499" s="9"/>
      <c r="BZ1499" s="9"/>
    </row>
    <row r="1500" spans="1:78">
      <c r="A1500" s="50">
        <f t="shared" si="95"/>
        <v>1489</v>
      </c>
      <c r="C1500" s="11" t="str">
        <f>IFERROR(INDEX('     2022    '!D:D,MATCH('Order Summary'!$A1500,'     2022    '!$AN:$AN,0)),"")</f>
        <v/>
      </c>
      <c r="D1500" s="11" t="str">
        <f>IFERROR(INDEX('     2022    '!C:C,MATCH('Order Summary'!$A1500,'     2022    '!$AN:$AN,0)),"")</f>
        <v/>
      </c>
      <c r="E1500" s="11" t="str">
        <f>IFERROR(INDEX('     2022    '!E:E,MATCH('Order Summary'!$A1500,'     2022    '!$AN:$AN,0)),"")</f>
        <v/>
      </c>
      <c r="F1500" s="96">
        <f>IFERROR(INDEX('     2022    '!AY:AY,MATCH($A1500,'     2022    '!$AN:$AN,0)),0)</f>
        <v>0</v>
      </c>
      <c r="G1500" s="180" t="str">
        <f>IFERROR(IF($O$3&gt;68,INDEX('     2022    '!I:I,MATCH($A1500,'     2022    '!$AN:$AN,0))*(1-'     2022    '!$BA$1),INDEX('     2022    '!I:I,MATCH($A1500,'     2022    '!$AN:$AN,0))),"")</f>
        <v/>
      </c>
      <c r="H1500" s="96">
        <f>IFERROR(INDEX('     2022    '!AZ:AZ,MATCH($A1500,'     2022    '!$AN:$AN,0)),0)</f>
        <v>0</v>
      </c>
      <c r="I1500" s="180" t="str">
        <f>IFERROR(IF($O$3&gt;68,INDEX('     2022    '!M:M,MATCH($A1500,'     2022    '!$AN:$AN,0))*(1-'     2022    '!$BA$1),INDEX('     2022    '!M:M,MATCH($A1500,'     2022    '!$AN:$AN,0))),"")</f>
        <v/>
      </c>
      <c r="J1500" s="181">
        <f t="shared" si="93"/>
        <v>0</v>
      </c>
      <c r="K1500" s="182" t="str">
        <f t="shared" si="94"/>
        <v/>
      </c>
      <c r="L1500" s="53"/>
      <c r="M1500" s="52" t="str">
        <f>IFERROR(INDEX('     2022    '!R:R,MATCH('Order Summary'!$A1500,'     2022    '!$AN:$AN,0)),"")</f>
        <v/>
      </c>
      <c r="N1500" s="52" t="str">
        <f>IFERROR(INDEX('     2022    '!V:V,MATCH('Order Summary'!$A1500,'     2022    '!$AN:$AN,0)),"")</f>
        <v/>
      </c>
      <c r="O1500" s="52" t="str">
        <f>IFERROR(INDEX('     2022    '!S:S,MATCH('Order Summary'!$A1500,'     2022    '!$AN:$AN,0)),"")</f>
        <v/>
      </c>
      <c r="P1500" s="96" t="str">
        <f t="shared" si="92"/>
        <v/>
      </c>
      <c r="R1500" s="9"/>
      <c r="S1500" s="9"/>
      <c r="T1500" s="9"/>
      <c r="U1500" s="9"/>
      <c r="V1500" s="9"/>
      <c r="W1500" s="9"/>
      <c r="X1500" s="9"/>
      <c r="Y1500" s="9"/>
      <c r="Z1500" s="9"/>
      <c r="AA1500" s="9"/>
      <c r="AB1500" s="9"/>
      <c r="AC1500" s="9"/>
      <c r="AD1500" s="9"/>
      <c r="AE1500" s="9"/>
      <c r="AF1500" s="9"/>
      <c r="AG1500" s="9"/>
      <c r="AH1500" s="9"/>
      <c r="AI1500" s="9"/>
      <c r="AJ1500" s="9"/>
      <c r="AK1500" s="9"/>
      <c r="AL1500" s="9"/>
      <c r="AM1500" s="9"/>
      <c r="AN1500" s="9"/>
      <c r="AO1500" s="9"/>
      <c r="AP1500" s="9"/>
      <c r="AQ1500" s="9"/>
      <c r="AR1500" s="9"/>
      <c r="AS1500" s="9"/>
      <c r="AT1500" s="9"/>
      <c r="AU1500" s="9"/>
      <c r="AV1500" s="9"/>
      <c r="AW1500" s="9"/>
      <c r="AX1500" s="9"/>
      <c r="AY1500" s="9"/>
      <c r="AZ1500" s="9"/>
      <c r="BA1500" s="9"/>
      <c r="BB1500" s="9"/>
      <c r="BC1500" s="9"/>
      <c r="BD1500" s="9"/>
      <c r="BE1500" s="9"/>
      <c r="BF1500" s="9"/>
      <c r="BG1500" s="9"/>
      <c r="BH1500" s="9"/>
      <c r="BI1500" s="9"/>
      <c r="BJ1500" s="9"/>
      <c r="BK1500" s="9"/>
      <c r="BL1500" s="9"/>
      <c r="BM1500" s="9"/>
      <c r="BN1500" s="9"/>
      <c r="BO1500" s="9"/>
      <c r="BP1500" s="9"/>
      <c r="BQ1500" s="9"/>
      <c r="BR1500" s="9"/>
      <c r="BS1500" s="9"/>
      <c r="BT1500" s="9"/>
      <c r="BU1500" s="9"/>
      <c r="BV1500" s="9"/>
      <c r="BW1500" s="9"/>
      <c r="BX1500" s="9"/>
      <c r="BY1500" s="9"/>
      <c r="BZ1500" s="9"/>
    </row>
    <row r="1501" spans="1:78">
      <c r="A1501" s="50">
        <f t="shared" si="95"/>
        <v>1490</v>
      </c>
      <c r="C1501" s="11" t="str">
        <f>IFERROR(INDEX('     2022    '!D:D,MATCH('Order Summary'!$A1501,'     2022    '!$AN:$AN,0)),"")</f>
        <v/>
      </c>
      <c r="D1501" s="11" t="str">
        <f>IFERROR(INDEX('     2022    '!C:C,MATCH('Order Summary'!$A1501,'     2022    '!$AN:$AN,0)),"")</f>
        <v/>
      </c>
      <c r="E1501" s="11" t="str">
        <f>IFERROR(INDEX('     2022    '!E:E,MATCH('Order Summary'!$A1501,'     2022    '!$AN:$AN,0)),"")</f>
        <v/>
      </c>
      <c r="F1501" s="96">
        <f>IFERROR(INDEX('     2022    '!AY:AY,MATCH($A1501,'     2022    '!$AN:$AN,0)),0)</f>
        <v>0</v>
      </c>
      <c r="G1501" s="180" t="str">
        <f>IFERROR(IF($O$3&gt;68,INDEX('     2022    '!I:I,MATCH($A1501,'     2022    '!$AN:$AN,0))*(1-'     2022    '!$BA$1),INDEX('     2022    '!I:I,MATCH($A1501,'     2022    '!$AN:$AN,0))),"")</f>
        <v/>
      </c>
      <c r="H1501" s="96">
        <f>IFERROR(INDEX('     2022    '!AZ:AZ,MATCH($A1501,'     2022    '!$AN:$AN,0)),0)</f>
        <v>0</v>
      </c>
      <c r="I1501" s="180" t="str">
        <f>IFERROR(IF($O$3&gt;68,INDEX('     2022    '!M:M,MATCH($A1501,'     2022    '!$AN:$AN,0))*(1-'     2022    '!$BA$1),INDEX('     2022    '!M:M,MATCH($A1501,'     2022    '!$AN:$AN,0))),"")</f>
        <v/>
      </c>
      <c r="J1501" s="181">
        <f t="shared" si="93"/>
        <v>0</v>
      </c>
      <c r="K1501" s="182" t="str">
        <f t="shared" si="94"/>
        <v/>
      </c>
      <c r="L1501" s="53"/>
      <c r="M1501" s="52" t="str">
        <f>IFERROR(INDEX('     2022    '!R:R,MATCH('Order Summary'!$A1501,'     2022    '!$AN:$AN,0)),"")</f>
        <v/>
      </c>
      <c r="N1501" s="52" t="str">
        <f>IFERROR(INDEX('     2022    '!V:V,MATCH('Order Summary'!$A1501,'     2022    '!$AN:$AN,0)),"")</f>
        <v/>
      </c>
      <c r="O1501" s="52" t="str">
        <f>IFERROR(INDEX('     2022    '!S:S,MATCH('Order Summary'!$A1501,'     2022    '!$AN:$AN,0)),"")</f>
        <v/>
      </c>
      <c r="P1501" s="96" t="str">
        <f t="shared" si="92"/>
        <v/>
      </c>
      <c r="R1501" s="9"/>
      <c r="S1501" s="9"/>
      <c r="T1501" s="9"/>
      <c r="U1501" s="9"/>
      <c r="V1501" s="9"/>
      <c r="W1501" s="9"/>
      <c r="X1501" s="9"/>
      <c r="Y1501" s="9"/>
      <c r="Z1501" s="9"/>
      <c r="AA1501" s="9"/>
      <c r="AB1501" s="9"/>
      <c r="AC1501" s="9"/>
      <c r="AD1501" s="9"/>
      <c r="AE1501" s="9"/>
      <c r="AF1501" s="9"/>
      <c r="AG1501" s="9"/>
      <c r="AH1501" s="9"/>
      <c r="AI1501" s="9"/>
      <c r="AJ1501" s="9"/>
      <c r="AK1501" s="9"/>
      <c r="AL1501" s="9"/>
      <c r="AM1501" s="9"/>
      <c r="AN1501" s="9"/>
      <c r="AO1501" s="9"/>
      <c r="AP1501" s="9"/>
      <c r="AQ1501" s="9"/>
      <c r="AR1501" s="9"/>
      <c r="AS1501" s="9"/>
      <c r="AT1501" s="9"/>
      <c r="AU1501" s="9"/>
      <c r="AV1501" s="9"/>
      <c r="AW1501" s="9"/>
      <c r="AX1501" s="9"/>
      <c r="AY1501" s="9"/>
      <c r="AZ1501" s="9"/>
      <c r="BA1501" s="9"/>
      <c r="BB1501" s="9"/>
      <c r="BC1501" s="9"/>
      <c r="BD1501" s="9"/>
      <c r="BE1501" s="9"/>
      <c r="BF1501" s="9"/>
      <c r="BG1501" s="9"/>
      <c r="BH1501" s="9"/>
      <c r="BI1501" s="9"/>
      <c r="BJ1501" s="9"/>
      <c r="BK1501" s="9"/>
      <c r="BL1501" s="9"/>
      <c r="BM1501" s="9"/>
      <c r="BN1501" s="9"/>
      <c r="BO1501" s="9"/>
      <c r="BP1501" s="9"/>
      <c r="BQ1501" s="9"/>
      <c r="BR1501" s="9"/>
      <c r="BS1501" s="9"/>
      <c r="BT1501" s="9"/>
      <c r="BU1501" s="9"/>
      <c r="BV1501" s="9"/>
      <c r="BW1501" s="9"/>
      <c r="BX1501" s="9"/>
      <c r="BY1501" s="9"/>
      <c r="BZ1501" s="9"/>
    </row>
    <row r="1502" spans="1:78">
      <c r="A1502" s="50">
        <f t="shared" si="95"/>
        <v>1491</v>
      </c>
      <c r="C1502" s="11" t="str">
        <f>IFERROR(INDEX('     2022    '!D:D,MATCH('Order Summary'!$A1502,'     2022    '!$AN:$AN,0)),"")</f>
        <v/>
      </c>
      <c r="D1502" s="11" t="str">
        <f>IFERROR(INDEX('     2022    '!C:C,MATCH('Order Summary'!$A1502,'     2022    '!$AN:$AN,0)),"")</f>
        <v/>
      </c>
      <c r="E1502" s="11" t="str">
        <f>IFERROR(INDEX('     2022    '!E:E,MATCH('Order Summary'!$A1502,'     2022    '!$AN:$AN,0)),"")</f>
        <v/>
      </c>
      <c r="F1502" s="96">
        <f>IFERROR(INDEX('     2022    '!AY:AY,MATCH($A1502,'     2022    '!$AN:$AN,0)),0)</f>
        <v>0</v>
      </c>
      <c r="G1502" s="180" t="str">
        <f>IFERROR(IF($O$3&gt;68,INDEX('     2022    '!I:I,MATCH($A1502,'     2022    '!$AN:$AN,0))*(1-'     2022    '!$BA$1),INDEX('     2022    '!I:I,MATCH($A1502,'     2022    '!$AN:$AN,0))),"")</f>
        <v/>
      </c>
      <c r="H1502" s="96">
        <f>IFERROR(INDEX('     2022    '!AZ:AZ,MATCH($A1502,'     2022    '!$AN:$AN,0)),0)</f>
        <v>0</v>
      </c>
      <c r="I1502" s="180" t="str">
        <f>IFERROR(IF($O$3&gt;68,INDEX('     2022    '!M:M,MATCH($A1502,'     2022    '!$AN:$AN,0))*(1-'     2022    '!$BA$1),INDEX('     2022    '!M:M,MATCH($A1502,'     2022    '!$AN:$AN,0))),"")</f>
        <v/>
      </c>
      <c r="J1502" s="181">
        <f t="shared" si="93"/>
        <v>0</v>
      </c>
      <c r="K1502" s="182" t="str">
        <f t="shared" si="94"/>
        <v/>
      </c>
      <c r="L1502" s="53"/>
      <c r="M1502" s="52" t="str">
        <f>IFERROR(INDEX('     2022    '!R:R,MATCH('Order Summary'!$A1502,'     2022    '!$AN:$AN,0)),"")</f>
        <v/>
      </c>
      <c r="N1502" s="52" t="str">
        <f>IFERROR(INDEX('     2022    '!V:V,MATCH('Order Summary'!$A1502,'     2022    '!$AN:$AN,0)),"")</f>
        <v/>
      </c>
      <c r="O1502" s="52" t="str">
        <f>IFERROR(INDEX('     2022    '!S:S,MATCH('Order Summary'!$A1502,'     2022    '!$AN:$AN,0)),"")</f>
        <v/>
      </c>
      <c r="P1502" s="96" t="str">
        <f t="shared" si="92"/>
        <v/>
      </c>
      <c r="R1502" s="9"/>
      <c r="S1502" s="9"/>
      <c r="T1502" s="9"/>
      <c r="U1502" s="9"/>
      <c r="V1502" s="9"/>
      <c r="W1502" s="9"/>
      <c r="X1502" s="9"/>
      <c r="Y1502" s="9"/>
      <c r="Z1502" s="9"/>
      <c r="AA1502" s="9"/>
      <c r="AB1502" s="9"/>
      <c r="AC1502" s="9"/>
      <c r="AD1502" s="9"/>
      <c r="AE1502" s="9"/>
      <c r="AF1502" s="9"/>
      <c r="AG1502" s="9"/>
      <c r="AH1502" s="9"/>
      <c r="AI1502" s="9"/>
      <c r="AJ1502" s="9"/>
      <c r="AK1502" s="9"/>
      <c r="AL1502" s="9"/>
      <c r="AM1502" s="9"/>
      <c r="AN1502" s="9"/>
      <c r="AO1502" s="9"/>
      <c r="AP1502" s="9"/>
      <c r="AQ1502" s="9"/>
      <c r="AR1502" s="9"/>
      <c r="AS1502" s="9"/>
      <c r="AT1502" s="9"/>
      <c r="AU1502" s="9"/>
      <c r="AV1502" s="9"/>
      <c r="AW1502" s="9"/>
      <c r="AX1502" s="9"/>
      <c r="AY1502" s="9"/>
      <c r="AZ1502" s="9"/>
      <c r="BA1502" s="9"/>
      <c r="BB1502" s="9"/>
      <c r="BC1502" s="9"/>
      <c r="BD1502" s="9"/>
      <c r="BE1502" s="9"/>
      <c r="BF1502" s="9"/>
      <c r="BG1502" s="9"/>
      <c r="BH1502" s="9"/>
      <c r="BI1502" s="9"/>
      <c r="BJ1502" s="9"/>
      <c r="BK1502" s="9"/>
      <c r="BL1502" s="9"/>
      <c r="BM1502" s="9"/>
      <c r="BN1502" s="9"/>
      <c r="BO1502" s="9"/>
      <c r="BP1502" s="9"/>
      <c r="BQ1502" s="9"/>
      <c r="BR1502" s="9"/>
      <c r="BS1502" s="9"/>
      <c r="BT1502" s="9"/>
      <c r="BU1502" s="9"/>
      <c r="BV1502" s="9"/>
      <c r="BW1502" s="9"/>
      <c r="BX1502" s="9"/>
      <c r="BY1502" s="9"/>
      <c r="BZ1502" s="9"/>
    </row>
    <row r="1503" spans="1:78">
      <c r="A1503" s="50">
        <f t="shared" si="95"/>
        <v>1492</v>
      </c>
      <c r="C1503" s="11" t="str">
        <f>IFERROR(INDEX('     2022    '!D:D,MATCH('Order Summary'!$A1503,'     2022    '!$AN:$AN,0)),"")</f>
        <v/>
      </c>
      <c r="D1503" s="11" t="str">
        <f>IFERROR(INDEX('     2022    '!C:C,MATCH('Order Summary'!$A1503,'     2022    '!$AN:$AN,0)),"")</f>
        <v/>
      </c>
      <c r="E1503" s="11" t="str">
        <f>IFERROR(INDEX('     2022    '!E:E,MATCH('Order Summary'!$A1503,'     2022    '!$AN:$AN,0)),"")</f>
        <v/>
      </c>
      <c r="F1503" s="96">
        <f>IFERROR(INDEX('     2022    '!AY:AY,MATCH($A1503,'     2022    '!$AN:$AN,0)),0)</f>
        <v>0</v>
      </c>
      <c r="G1503" s="180" t="str">
        <f>IFERROR(IF($O$3&gt;68,INDEX('     2022    '!I:I,MATCH($A1503,'     2022    '!$AN:$AN,0))*(1-'     2022    '!$BA$1),INDEX('     2022    '!I:I,MATCH($A1503,'     2022    '!$AN:$AN,0))),"")</f>
        <v/>
      </c>
      <c r="H1503" s="96">
        <f>IFERROR(INDEX('     2022    '!AZ:AZ,MATCH($A1503,'     2022    '!$AN:$AN,0)),0)</f>
        <v>0</v>
      </c>
      <c r="I1503" s="180" t="str">
        <f>IFERROR(IF($O$3&gt;68,INDEX('     2022    '!M:M,MATCH($A1503,'     2022    '!$AN:$AN,0))*(1-'     2022    '!$BA$1),INDEX('     2022    '!M:M,MATCH($A1503,'     2022    '!$AN:$AN,0))),"")</f>
        <v/>
      </c>
      <c r="J1503" s="181">
        <f t="shared" si="93"/>
        <v>0</v>
      </c>
      <c r="K1503" s="182" t="str">
        <f t="shared" si="94"/>
        <v/>
      </c>
      <c r="L1503" s="53"/>
      <c r="M1503" s="52" t="str">
        <f>IFERROR(INDEX('     2022    '!R:R,MATCH('Order Summary'!$A1503,'     2022    '!$AN:$AN,0)),"")</f>
        <v/>
      </c>
      <c r="N1503" s="52" t="str">
        <f>IFERROR(INDEX('     2022    '!V:V,MATCH('Order Summary'!$A1503,'     2022    '!$AN:$AN,0)),"")</f>
        <v/>
      </c>
      <c r="O1503" s="52" t="str">
        <f>IFERROR(INDEX('     2022    '!S:S,MATCH('Order Summary'!$A1503,'     2022    '!$AN:$AN,0)),"")</f>
        <v/>
      </c>
      <c r="P1503" s="96" t="str">
        <f t="shared" si="92"/>
        <v/>
      </c>
      <c r="R1503" s="9"/>
      <c r="S1503" s="9"/>
      <c r="T1503" s="9"/>
      <c r="U1503" s="9"/>
      <c r="V1503" s="9"/>
      <c r="W1503" s="9"/>
      <c r="X1503" s="9"/>
      <c r="Y1503" s="9"/>
      <c r="Z1503" s="9"/>
      <c r="AA1503" s="9"/>
      <c r="AB1503" s="9"/>
      <c r="AC1503" s="9"/>
      <c r="AD1503" s="9"/>
      <c r="AE1503" s="9"/>
      <c r="AF1503" s="9"/>
      <c r="AG1503" s="9"/>
      <c r="AH1503" s="9"/>
      <c r="AI1503" s="9"/>
      <c r="AJ1503" s="9"/>
      <c r="AK1503" s="9"/>
      <c r="AL1503" s="9"/>
      <c r="AM1503" s="9"/>
      <c r="AN1503" s="9"/>
      <c r="AO1503" s="9"/>
      <c r="AP1503" s="9"/>
      <c r="AQ1503" s="9"/>
      <c r="AR1503" s="9"/>
      <c r="AS1503" s="9"/>
      <c r="AT1503" s="9"/>
      <c r="AU1503" s="9"/>
      <c r="AV1503" s="9"/>
      <c r="AW1503" s="9"/>
      <c r="AX1503" s="9"/>
      <c r="AY1503" s="9"/>
      <c r="AZ1503" s="9"/>
      <c r="BA1503" s="9"/>
      <c r="BB1503" s="9"/>
      <c r="BC1503" s="9"/>
      <c r="BD1503" s="9"/>
      <c r="BE1503" s="9"/>
      <c r="BF1503" s="9"/>
      <c r="BG1503" s="9"/>
      <c r="BH1503" s="9"/>
      <c r="BI1503" s="9"/>
      <c r="BJ1503" s="9"/>
      <c r="BK1503" s="9"/>
      <c r="BL1503" s="9"/>
      <c r="BM1503" s="9"/>
      <c r="BN1503" s="9"/>
      <c r="BO1503" s="9"/>
      <c r="BP1503" s="9"/>
      <c r="BQ1503" s="9"/>
      <c r="BR1503" s="9"/>
      <c r="BS1503" s="9"/>
      <c r="BT1503" s="9"/>
      <c r="BU1503" s="9"/>
      <c r="BV1503" s="9"/>
      <c r="BW1503" s="9"/>
      <c r="BX1503" s="9"/>
      <c r="BY1503" s="9"/>
      <c r="BZ1503" s="9"/>
    </row>
    <row r="1504" spans="1:78">
      <c r="A1504" s="50">
        <f t="shared" si="95"/>
        <v>1493</v>
      </c>
      <c r="C1504" s="11" t="str">
        <f>IFERROR(INDEX('     2022    '!D:D,MATCH('Order Summary'!$A1504,'     2022    '!$AN:$AN,0)),"")</f>
        <v/>
      </c>
      <c r="D1504" s="11" t="str">
        <f>IFERROR(INDEX('     2022    '!C:C,MATCH('Order Summary'!$A1504,'     2022    '!$AN:$AN,0)),"")</f>
        <v/>
      </c>
      <c r="E1504" s="11" t="str">
        <f>IFERROR(INDEX('     2022    '!E:E,MATCH('Order Summary'!$A1504,'     2022    '!$AN:$AN,0)),"")</f>
        <v/>
      </c>
      <c r="F1504" s="96">
        <f>IFERROR(INDEX('     2022    '!AY:AY,MATCH($A1504,'     2022    '!$AN:$AN,0)),0)</f>
        <v>0</v>
      </c>
      <c r="G1504" s="180" t="str">
        <f>IFERROR(IF($O$3&gt;68,INDEX('     2022    '!I:I,MATCH($A1504,'     2022    '!$AN:$AN,0))*(1-'     2022    '!$BA$1),INDEX('     2022    '!I:I,MATCH($A1504,'     2022    '!$AN:$AN,0))),"")</f>
        <v/>
      </c>
      <c r="H1504" s="96">
        <f>IFERROR(INDEX('     2022    '!AZ:AZ,MATCH($A1504,'     2022    '!$AN:$AN,0)),0)</f>
        <v>0</v>
      </c>
      <c r="I1504" s="180" t="str">
        <f>IFERROR(IF($O$3&gt;68,INDEX('     2022    '!M:M,MATCH($A1504,'     2022    '!$AN:$AN,0))*(1-'     2022    '!$BA$1),INDEX('     2022    '!M:M,MATCH($A1504,'     2022    '!$AN:$AN,0))),"")</f>
        <v/>
      </c>
      <c r="J1504" s="181">
        <f t="shared" si="93"/>
        <v>0</v>
      </c>
      <c r="K1504" s="182" t="str">
        <f t="shared" si="94"/>
        <v/>
      </c>
      <c r="L1504" s="53"/>
      <c r="M1504" s="52" t="str">
        <f>IFERROR(INDEX('     2022    '!R:R,MATCH('Order Summary'!$A1504,'     2022    '!$AN:$AN,0)),"")</f>
        <v/>
      </c>
      <c r="N1504" s="52" t="str">
        <f>IFERROR(INDEX('     2022    '!V:V,MATCH('Order Summary'!$A1504,'     2022    '!$AN:$AN,0)),"")</f>
        <v/>
      </c>
      <c r="O1504" s="52" t="str">
        <f>IFERROR(INDEX('     2022    '!S:S,MATCH('Order Summary'!$A1504,'     2022    '!$AN:$AN,0)),"")</f>
        <v/>
      </c>
      <c r="P1504" s="96" t="str">
        <f t="shared" si="92"/>
        <v/>
      </c>
      <c r="R1504" s="9"/>
      <c r="S1504" s="9"/>
      <c r="T1504" s="9"/>
      <c r="U1504" s="9"/>
      <c r="V1504" s="9"/>
      <c r="W1504" s="9"/>
      <c r="X1504" s="9"/>
      <c r="Y1504" s="9"/>
      <c r="Z1504" s="9"/>
      <c r="AA1504" s="9"/>
      <c r="AB1504" s="9"/>
      <c r="AC1504" s="9"/>
      <c r="AD1504" s="9"/>
      <c r="AE1504" s="9"/>
      <c r="AF1504" s="9"/>
      <c r="AG1504" s="9"/>
      <c r="AH1504" s="9"/>
      <c r="AI1504" s="9"/>
      <c r="AJ1504" s="9"/>
      <c r="AK1504" s="9"/>
      <c r="AL1504" s="9"/>
      <c r="AM1504" s="9"/>
      <c r="AN1504" s="9"/>
      <c r="AO1504" s="9"/>
      <c r="AP1504" s="9"/>
      <c r="AQ1504" s="9"/>
      <c r="AR1504" s="9"/>
      <c r="AS1504" s="9"/>
      <c r="AT1504" s="9"/>
      <c r="AU1504" s="9"/>
      <c r="AV1504" s="9"/>
      <c r="AW1504" s="9"/>
      <c r="AX1504" s="9"/>
      <c r="AY1504" s="9"/>
      <c r="AZ1504" s="9"/>
      <c r="BA1504" s="9"/>
      <c r="BB1504" s="9"/>
      <c r="BC1504" s="9"/>
      <c r="BD1504" s="9"/>
      <c r="BE1504" s="9"/>
      <c r="BF1504" s="9"/>
      <c r="BG1504" s="9"/>
      <c r="BH1504" s="9"/>
      <c r="BI1504" s="9"/>
      <c r="BJ1504" s="9"/>
      <c r="BK1504" s="9"/>
      <c r="BL1504" s="9"/>
      <c r="BM1504" s="9"/>
      <c r="BN1504" s="9"/>
      <c r="BO1504" s="9"/>
      <c r="BP1504" s="9"/>
      <c r="BQ1504" s="9"/>
      <c r="BR1504" s="9"/>
      <c r="BS1504" s="9"/>
      <c r="BT1504" s="9"/>
      <c r="BU1504" s="9"/>
      <c r="BV1504" s="9"/>
      <c r="BW1504" s="9"/>
      <c r="BX1504" s="9"/>
      <c r="BY1504" s="9"/>
      <c r="BZ1504" s="9"/>
    </row>
    <row r="1505" spans="1:78">
      <c r="A1505" s="50">
        <f t="shared" si="95"/>
        <v>1494</v>
      </c>
      <c r="C1505" s="11" t="str">
        <f>IFERROR(INDEX('     2022    '!D:D,MATCH('Order Summary'!$A1505,'     2022    '!$AN:$AN,0)),"")</f>
        <v/>
      </c>
      <c r="D1505" s="11" t="str">
        <f>IFERROR(INDEX('     2022    '!C:C,MATCH('Order Summary'!$A1505,'     2022    '!$AN:$AN,0)),"")</f>
        <v/>
      </c>
      <c r="E1505" s="11" t="str">
        <f>IFERROR(INDEX('     2022    '!E:E,MATCH('Order Summary'!$A1505,'     2022    '!$AN:$AN,0)),"")</f>
        <v/>
      </c>
      <c r="F1505" s="96">
        <f>IFERROR(INDEX('     2022    '!AY:AY,MATCH($A1505,'     2022    '!$AN:$AN,0)),0)</f>
        <v>0</v>
      </c>
      <c r="G1505" s="180" t="str">
        <f>IFERROR(IF($O$3&gt;68,INDEX('     2022    '!I:I,MATCH($A1505,'     2022    '!$AN:$AN,0))*(1-'     2022    '!$BA$1),INDEX('     2022    '!I:I,MATCH($A1505,'     2022    '!$AN:$AN,0))),"")</f>
        <v/>
      </c>
      <c r="H1505" s="96">
        <f>IFERROR(INDEX('     2022    '!AZ:AZ,MATCH($A1505,'     2022    '!$AN:$AN,0)),0)</f>
        <v>0</v>
      </c>
      <c r="I1505" s="180" t="str">
        <f>IFERROR(IF($O$3&gt;68,INDEX('     2022    '!M:M,MATCH($A1505,'     2022    '!$AN:$AN,0))*(1-'     2022    '!$BA$1),INDEX('     2022    '!M:M,MATCH($A1505,'     2022    '!$AN:$AN,0))),"")</f>
        <v/>
      </c>
      <c r="J1505" s="181">
        <f t="shared" si="93"/>
        <v>0</v>
      </c>
      <c r="K1505" s="182" t="str">
        <f t="shared" si="94"/>
        <v/>
      </c>
      <c r="L1505" s="53"/>
      <c r="M1505" s="52" t="str">
        <f>IFERROR(INDEX('     2022    '!R:R,MATCH('Order Summary'!$A1505,'     2022    '!$AN:$AN,0)),"")</f>
        <v/>
      </c>
      <c r="N1505" s="52" t="str">
        <f>IFERROR(INDEX('     2022    '!V:V,MATCH('Order Summary'!$A1505,'     2022    '!$AN:$AN,0)),"")</f>
        <v/>
      </c>
      <c r="O1505" s="52" t="str">
        <f>IFERROR(INDEX('     2022    '!S:S,MATCH('Order Summary'!$A1505,'     2022    '!$AN:$AN,0)),"")</f>
        <v/>
      </c>
      <c r="P1505" s="96" t="str">
        <f t="shared" si="92"/>
        <v/>
      </c>
      <c r="R1505" s="9"/>
      <c r="S1505" s="9"/>
      <c r="T1505" s="9"/>
      <c r="U1505" s="9"/>
      <c r="V1505" s="9"/>
      <c r="W1505" s="9"/>
      <c r="X1505" s="9"/>
      <c r="Y1505" s="9"/>
      <c r="Z1505" s="9"/>
      <c r="AA1505" s="9"/>
      <c r="AB1505" s="9"/>
      <c r="AC1505" s="9"/>
      <c r="AD1505" s="9"/>
      <c r="AE1505" s="9"/>
      <c r="AF1505" s="9"/>
      <c r="AG1505" s="9"/>
      <c r="AH1505" s="9"/>
      <c r="AI1505" s="9"/>
      <c r="AJ1505" s="9"/>
      <c r="AK1505" s="9"/>
      <c r="AL1505" s="9"/>
      <c r="AM1505" s="9"/>
      <c r="AN1505" s="9"/>
      <c r="AO1505" s="9"/>
      <c r="AP1505" s="9"/>
      <c r="AQ1505" s="9"/>
      <c r="AR1505" s="9"/>
      <c r="AS1505" s="9"/>
      <c r="AT1505" s="9"/>
      <c r="AU1505" s="9"/>
      <c r="AV1505" s="9"/>
      <c r="AW1505" s="9"/>
      <c r="AX1505" s="9"/>
      <c r="AY1505" s="9"/>
      <c r="AZ1505" s="9"/>
      <c r="BA1505" s="9"/>
      <c r="BB1505" s="9"/>
      <c r="BC1505" s="9"/>
      <c r="BD1505" s="9"/>
      <c r="BE1505" s="9"/>
      <c r="BF1505" s="9"/>
      <c r="BG1505" s="9"/>
      <c r="BH1505" s="9"/>
      <c r="BI1505" s="9"/>
      <c r="BJ1505" s="9"/>
      <c r="BK1505" s="9"/>
      <c r="BL1505" s="9"/>
      <c r="BM1505" s="9"/>
      <c r="BN1505" s="9"/>
      <c r="BO1505" s="9"/>
      <c r="BP1505" s="9"/>
      <c r="BQ1505" s="9"/>
      <c r="BR1505" s="9"/>
      <c r="BS1505" s="9"/>
      <c r="BT1505" s="9"/>
      <c r="BU1505" s="9"/>
      <c r="BV1505" s="9"/>
      <c r="BW1505" s="9"/>
      <c r="BX1505" s="9"/>
      <c r="BY1505" s="9"/>
      <c r="BZ1505" s="9"/>
    </row>
    <row r="1506" spans="1:78">
      <c r="A1506" s="50">
        <f t="shared" si="95"/>
        <v>1495</v>
      </c>
      <c r="C1506" s="11" t="str">
        <f>IFERROR(INDEX('     2022    '!D:D,MATCH('Order Summary'!$A1506,'     2022    '!$AN:$AN,0)),"")</f>
        <v/>
      </c>
      <c r="D1506" s="11" t="str">
        <f>IFERROR(INDEX('     2022    '!C:C,MATCH('Order Summary'!$A1506,'     2022    '!$AN:$AN,0)),"")</f>
        <v/>
      </c>
      <c r="E1506" s="11" t="str">
        <f>IFERROR(INDEX('     2022    '!E:E,MATCH('Order Summary'!$A1506,'     2022    '!$AN:$AN,0)),"")</f>
        <v/>
      </c>
      <c r="F1506" s="96">
        <f>IFERROR(INDEX('     2022    '!AY:AY,MATCH($A1506,'     2022    '!$AN:$AN,0)),0)</f>
        <v>0</v>
      </c>
      <c r="G1506" s="180" t="str">
        <f>IFERROR(IF($O$3&gt;68,INDEX('     2022    '!I:I,MATCH($A1506,'     2022    '!$AN:$AN,0))*(1-'     2022    '!$BA$1),INDEX('     2022    '!I:I,MATCH($A1506,'     2022    '!$AN:$AN,0))),"")</f>
        <v/>
      </c>
      <c r="H1506" s="96">
        <f>IFERROR(INDEX('     2022    '!AZ:AZ,MATCH($A1506,'     2022    '!$AN:$AN,0)),0)</f>
        <v>0</v>
      </c>
      <c r="I1506" s="180" t="str">
        <f>IFERROR(IF($O$3&gt;68,INDEX('     2022    '!M:M,MATCH($A1506,'     2022    '!$AN:$AN,0))*(1-'     2022    '!$BA$1),INDEX('     2022    '!M:M,MATCH($A1506,'     2022    '!$AN:$AN,0))),"")</f>
        <v/>
      </c>
      <c r="J1506" s="181">
        <f t="shared" si="93"/>
        <v>0</v>
      </c>
      <c r="K1506" s="182" t="str">
        <f t="shared" si="94"/>
        <v/>
      </c>
      <c r="L1506" s="53"/>
      <c r="M1506" s="52" t="str">
        <f>IFERROR(INDEX('     2022    '!R:R,MATCH('Order Summary'!$A1506,'     2022    '!$AN:$AN,0)),"")</f>
        <v/>
      </c>
      <c r="N1506" s="52" t="str">
        <f>IFERROR(INDEX('     2022    '!V:V,MATCH('Order Summary'!$A1506,'     2022    '!$AN:$AN,0)),"")</f>
        <v/>
      </c>
      <c r="O1506" s="52" t="str">
        <f>IFERROR(INDEX('     2022    '!S:S,MATCH('Order Summary'!$A1506,'     2022    '!$AN:$AN,0)),"")</f>
        <v/>
      </c>
      <c r="P1506" s="96" t="str">
        <f t="shared" si="92"/>
        <v/>
      </c>
      <c r="R1506" s="9"/>
      <c r="S1506" s="9"/>
      <c r="T1506" s="9"/>
      <c r="U1506" s="9"/>
      <c r="V1506" s="9"/>
      <c r="W1506" s="9"/>
      <c r="X1506" s="9"/>
      <c r="Y1506" s="9"/>
      <c r="Z1506" s="9"/>
      <c r="AA1506" s="9"/>
      <c r="AB1506" s="9"/>
      <c r="AC1506" s="9"/>
      <c r="AD1506" s="9"/>
      <c r="AE1506" s="9"/>
      <c r="AF1506" s="9"/>
      <c r="AG1506" s="9"/>
      <c r="AH1506" s="9"/>
      <c r="AI1506" s="9"/>
      <c r="AJ1506" s="9"/>
      <c r="AK1506" s="9"/>
      <c r="AL1506" s="9"/>
      <c r="AM1506" s="9"/>
      <c r="AN1506" s="9"/>
      <c r="AO1506" s="9"/>
      <c r="AP1506" s="9"/>
      <c r="AQ1506" s="9"/>
      <c r="AR1506" s="9"/>
      <c r="AS1506" s="9"/>
      <c r="AT1506" s="9"/>
      <c r="AU1506" s="9"/>
      <c r="AV1506" s="9"/>
      <c r="AW1506" s="9"/>
      <c r="AX1506" s="9"/>
      <c r="AY1506" s="9"/>
      <c r="AZ1506" s="9"/>
      <c r="BA1506" s="9"/>
      <c r="BB1506" s="9"/>
      <c r="BC1506" s="9"/>
      <c r="BD1506" s="9"/>
      <c r="BE1506" s="9"/>
      <c r="BF1506" s="9"/>
      <c r="BG1506" s="9"/>
      <c r="BH1506" s="9"/>
      <c r="BI1506" s="9"/>
      <c r="BJ1506" s="9"/>
      <c r="BK1506" s="9"/>
      <c r="BL1506" s="9"/>
      <c r="BM1506" s="9"/>
      <c r="BN1506" s="9"/>
      <c r="BO1506" s="9"/>
      <c r="BP1506" s="9"/>
      <c r="BQ1506" s="9"/>
      <c r="BR1506" s="9"/>
      <c r="BS1506" s="9"/>
      <c r="BT1506" s="9"/>
      <c r="BU1506" s="9"/>
      <c r="BV1506" s="9"/>
      <c r="BW1506" s="9"/>
      <c r="BX1506" s="9"/>
      <c r="BY1506" s="9"/>
      <c r="BZ1506" s="9"/>
    </row>
    <row r="1507" spans="1:78">
      <c r="A1507" s="50">
        <f t="shared" si="95"/>
        <v>1496</v>
      </c>
      <c r="C1507" s="11" t="str">
        <f>IFERROR(INDEX('     2022    '!D:D,MATCH('Order Summary'!$A1507,'     2022    '!$AN:$AN,0)),"")</f>
        <v/>
      </c>
      <c r="D1507" s="11" t="str">
        <f>IFERROR(INDEX('     2022    '!C:C,MATCH('Order Summary'!$A1507,'     2022    '!$AN:$AN,0)),"")</f>
        <v/>
      </c>
      <c r="E1507" s="11" t="str">
        <f>IFERROR(INDEX('     2022    '!E:E,MATCH('Order Summary'!$A1507,'     2022    '!$AN:$AN,0)),"")</f>
        <v/>
      </c>
      <c r="F1507" s="96">
        <f>IFERROR(INDEX('     2022    '!AY:AY,MATCH($A1507,'     2022    '!$AN:$AN,0)),0)</f>
        <v>0</v>
      </c>
      <c r="G1507" s="180" t="str">
        <f>IFERROR(IF($O$3&gt;68,INDEX('     2022    '!I:I,MATCH($A1507,'     2022    '!$AN:$AN,0))*(1-'     2022    '!$BA$1),INDEX('     2022    '!I:I,MATCH($A1507,'     2022    '!$AN:$AN,0))),"")</f>
        <v/>
      </c>
      <c r="H1507" s="96">
        <f>IFERROR(INDEX('     2022    '!AZ:AZ,MATCH($A1507,'     2022    '!$AN:$AN,0)),0)</f>
        <v>0</v>
      </c>
      <c r="I1507" s="180" t="str">
        <f>IFERROR(IF($O$3&gt;68,INDEX('     2022    '!M:M,MATCH($A1507,'     2022    '!$AN:$AN,0))*(1-'     2022    '!$BA$1),INDEX('     2022    '!M:M,MATCH($A1507,'     2022    '!$AN:$AN,0))),"")</f>
        <v/>
      </c>
      <c r="J1507" s="181">
        <f t="shared" si="93"/>
        <v>0</v>
      </c>
      <c r="K1507" s="182" t="str">
        <f t="shared" si="94"/>
        <v/>
      </c>
      <c r="L1507" s="53"/>
      <c r="M1507" s="52" t="str">
        <f>IFERROR(INDEX('     2022    '!R:R,MATCH('Order Summary'!$A1507,'     2022    '!$AN:$AN,0)),"")</f>
        <v/>
      </c>
      <c r="N1507" s="52" t="str">
        <f>IFERROR(INDEX('     2022    '!V:V,MATCH('Order Summary'!$A1507,'     2022    '!$AN:$AN,0)),"")</f>
        <v/>
      </c>
      <c r="O1507" s="52" t="str">
        <f>IFERROR(INDEX('     2022    '!S:S,MATCH('Order Summary'!$A1507,'     2022    '!$AN:$AN,0)),"")</f>
        <v/>
      </c>
      <c r="P1507" s="96" t="str">
        <f t="shared" si="92"/>
        <v/>
      </c>
      <c r="R1507" s="9"/>
      <c r="S1507" s="9"/>
      <c r="T1507" s="9"/>
      <c r="U1507" s="9"/>
      <c r="V1507" s="9"/>
      <c r="W1507" s="9"/>
      <c r="X1507" s="9"/>
      <c r="Y1507" s="9"/>
      <c r="Z1507" s="9"/>
      <c r="AA1507" s="9"/>
      <c r="AB1507" s="9"/>
      <c r="AC1507" s="9"/>
      <c r="AD1507" s="9"/>
      <c r="AE1507" s="9"/>
      <c r="AF1507" s="9"/>
      <c r="AG1507" s="9"/>
      <c r="AH1507" s="9"/>
      <c r="AI1507" s="9"/>
      <c r="AJ1507" s="9"/>
      <c r="AK1507" s="9"/>
      <c r="AL1507" s="9"/>
      <c r="AM1507" s="9"/>
      <c r="AN1507" s="9"/>
      <c r="AO1507" s="9"/>
      <c r="AP1507" s="9"/>
      <c r="AQ1507" s="9"/>
      <c r="AR1507" s="9"/>
      <c r="AS1507" s="9"/>
      <c r="AT1507" s="9"/>
      <c r="AU1507" s="9"/>
      <c r="AV1507" s="9"/>
      <c r="AW1507" s="9"/>
      <c r="AX1507" s="9"/>
      <c r="AY1507" s="9"/>
      <c r="AZ1507" s="9"/>
      <c r="BA1507" s="9"/>
      <c r="BB1507" s="9"/>
      <c r="BC1507" s="9"/>
      <c r="BD1507" s="9"/>
      <c r="BE1507" s="9"/>
      <c r="BF1507" s="9"/>
      <c r="BG1507" s="9"/>
      <c r="BH1507" s="9"/>
      <c r="BI1507" s="9"/>
      <c r="BJ1507" s="9"/>
      <c r="BK1507" s="9"/>
      <c r="BL1507" s="9"/>
      <c r="BM1507" s="9"/>
      <c r="BN1507" s="9"/>
      <c r="BO1507" s="9"/>
      <c r="BP1507" s="9"/>
      <c r="BQ1507" s="9"/>
      <c r="BR1507" s="9"/>
      <c r="BS1507" s="9"/>
      <c r="BT1507" s="9"/>
      <c r="BU1507" s="9"/>
      <c r="BV1507" s="9"/>
      <c r="BW1507" s="9"/>
      <c r="BX1507" s="9"/>
      <c r="BY1507" s="9"/>
      <c r="BZ1507" s="9"/>
    </row>
    <row r="1508" spans="1:78">
      <c r="A1508" s="50">
        <f t="shared" si="95"/>
        <v>1497</v>
      </c>
      <c r="C1508" s="11" t="str">
        <f>IFERROR(INDEX('     2022    '!D:D,MATCH('Order Summary'!$A1508,'     2022    '!$AN:$AN,0)),"")</f>
        <v/>
      </c>
      <c r="D1508" s="11" t="str">
        <f>IFERROR(INDEX('     2022    '!C:C,MATCH('Order Summary'!$A1508,'     2022    '!$AN:$AN,0)),"")</f>
        <v/>
      </c>
      <c r="E1508" s="11" t="str">
        <f>IFERROR(INDEX('     2022    '!E:E,MATCH('Order Summary'!$A1508,'     2022    '!$AN:$AN,0)),"")</f>
        <v/>
      </c>
      <c r="F1508" s="96">
        <f>IFERROR(INDEX('     2022    '!AY:AY,MATCH($A1508,'     2022    '!$AN:$AN,0)),0)</f>
        <v>0</v>
      </c>
      <c r="G1508" s="180" t="str">
        <f>IFERROR(IF($O$3&gt;68,INDEX('     2022    '!I:I,MATCH($A1508,'     2022    '!$AN:$AN,0))*(1-'     2022    '!$BA$1),INDEX('     2022    '!I:I,MATCH($A1508,'     2022    '!$AN:$AN,0))),"")</f>
        <v/>
      </c>
      <c r="H1508" s="96">
        <f>IFERROR(INDEX('     2022    '!AZ:AZ,MATCH($A1508,'     2022    '!$AN:$AN,0)),0)</f>
        <v>0</v>
      </c>
      <c r="I1508" s="180" t="str">
        <f>IFERROR(IF($O$3&gt;68,INDEX('     2022    '!M:M,MATCH($A1508,'     2022    '!$AN:$AN,0))*(1-'     2022    '!$BA$1),INDEX('     2022    '!M:M,MATCH($A1508,'     2022    '!$AN:$AN,0))),"")</f>
        <v/>
      </c>
      <c r="J1508" s="181">
        <f t="shared" si="93"/>
        <v>0</v>
      </c>
      <c r="K1508" s="182" t="str">
        <f t="shared" si="94"/>
        <v/>
      </c>
      <c r="L1508" s="53"/>
      <c r="M1508" s="52" t="str">
        <f>IFERROR(INDEX('     2022    '!R:R,MATCH('Order Summary'!$A1508,'     2022    '!$AN:$AN,0)),"")</f>
        <v/>
      </c>
      <c r="N1508" s="52" t="str">
        <f>IFERROR(INDEX('     2022    '!V:V,MATCH('Order Summary'!$A1508,'     2022    '!$AN:$AN,0)),"")</f>
        <v/>
      </c>
      <c r="O1508" s="52" t="str">
        <f>IFERROR(INDEX('     2022    '!S:S,MATCH('Order Summary'!$A1508,'     2022    '!$AN:$AN,0)),"")</f>
        <v/>
      </c>
      <c r="P1508" s="96" t="str">
        <f t="shared" si="92"/>
        <v/>
      </c>
      <c r="R1508" s="9"/>
      <c r="S1508" s="9"/>
      <c r="T1508" s="9"/>
      <c r="U1508" s="9"/>
      <c r="V1508" s="9"/>
      <c r="W1508" s="9"/>
      <c r="X1508" s="9"/>
      <c r="Y1508" s="9"/>
      <c r="Z1508" s="9"/>
      <c r="AA1508" s="9"/>
      <c r="AB1508" s="9"/>
      <c r="AC1508" s="9"/>
      <c r="AD1508" s="9"/>
      <c r="AE1508" s="9"/>
      <c r="AF1508" s="9"/>
      <c r="AG1508" s="9"/>
      <c r="AH1508" s="9"/>
      <c r="AI1508" s="9"/>
      <c r="AJ1508" s="9"/>
      <c r="AK1508" s="9"/>
      <c r="AL1508" s="9"/>
      <c r="AM1508" s="9"/>
      <c r="AN1508" s="9"/>
      <c r="AO1508" s="9"/>
      <c r="AP1508" s="9"/>
      <c r="AQ1508" s="9"/>
      <c r="AR1508" s="9"/>
      <c r="AS1508" s="9"/>
      <c r="AT1508" s="9"/>
      <c r="AU1508" s="9"/>
      <c r="AV1508" s="9"/>
      <c r="AW1508" s="9"/>
      <c r="AX1508" s="9"/>
      <c r="AY1508" s="9"/>
      <c r="AZ1508" s="9"/>
      <c r="BA1508" s="9"/>
      <c r="BB1508" s="9"/>
      <c r="BC1508" s="9"/>
      <c r="BD1508" s="9"/>
      <c r="BE1508" s="9"/>
      <c r="BF1508" s="9"/>
      <c r="BG1508" s="9"/>
      <c r="BH1508" s="9"/>
      <c r="BI1508" s="9"/>
      <c r="BJ1508" s="9"/>
      <c r="BK1508" s="9"/>
      <c r="BL1508" s="9"/>
      <c r="BM1508" s="9"/>
      <c r="BN1508" s="9"/>
      <c r="BO1508" s="9"/>
      <c r="BP1508" s="9"/>
      <c r="BQ1508" s="9"/>
      <c r="BR1508" s="9"/>
      <c r="BS1508" s="9"/>
      <c r="BT1508" s="9"/>
      <c r="BU1508" s="9"/>
      <c r="BV1508" s="9"/>
      <c r="BW1508" s="9"/>
      <c r="BX1508" s="9"/>
      <c r="BY1508" s="9"/>
      <c r="BZ1508" s="9"/>
    </row>
    <row r="1509" spans="1:78">
      <c r="A1509" s="50">
        <f t="shared" si="95"/>
        <v>1498</v>
      </c>
      <c r="C1509" s="11" t="str">
        <f>IFERROR(INDEX('     2022    '!D:D,MATCH('Order Summary'!$A1509,'     2022    '!$AN:$AN,0)),"")</f>
        <v/>
      </c>
      <c r="D1509" s="11" t="str">
        <f>IFERROR(INDEX('     2022    '!C:C,MATCH('Order Summary'!$A1509,'     2022    '!$AN:$AN,0)),"")</f>
        <v/>
      </c>
      <c r="E1509" s="11" t="str">
        <f>IFERROR(INDEX('     2022    '!E:E,MATCH('Order Summary'!$A1509,'     2022    '!$AN:$AN,0)),"")</f>
        <v/>
      </c>
      <c r="F1509" s="96">
        <f>IFERROR(INDEX('     2022    '!AY:AY,MATCH($A1509,'     2022    '!$AN:$AN,0)),0)</f>
        <v>0</v>
      </c>
      <c r="G1509" s="180" t="str">
        <f>IFERROR(IF($O$3&gt;68,INDEX('     2022    '!I:I,MATCH($A1509,'     2022    '!$AN:$AN,0))*(1-'     2022    '!$BA$1),INDEX('     2022    '!I:I,MATCH($A1509,'     2022    '!$AN:$AN,0))),"")</f>
        <v/>
      </c>
      <c r="H1509" s="96">
        <f>IFERROR(INDEX('     2022    '!AZ:AZ,MATCH($A1509,'     2022    '!$AN:$AN,0)),0)</f>
        <v>0</v>
      </c>
      <c r="I1509" s="180" t="str">
        <f>IFERROR(IF($O$3&gt;68,INDEX('     2022    '!M:M,MATCH($A1509,'     2022    '!$AN:$AN,0))*(1-'     2022    '!$BA$1),INDEX('     2022    '!M:M,MATCH($A1509,'     2022    '!$AN:$AN,0))),"")</f>
        <v/>
      </c>
      <c r="J1509" s="181">
        <f t="shared" si="93"/>
        <v>0</v>
      </c>
      <c r="K1509" s="182" t="str">
        <f t="shared" si="94"/>
        <v/>
      </c>
      <c r="L1509" s="53"/>
      <c r="M1509" s="52" t="str">
        <f>IFERROR(INDEX('     2022    '!R:R,MATCH('Order Summary'!$A1509,'     2022    '!$AN:$AN,0)),"")</f>
        <v/>
      </c>
      <c r="N1509" s="52" t="str">
        <f>IFERROR(INDEX('     2022    '!V:V,MATCH('Order Summary'!$A1509,'     2022    '!$AN:$AN,0)),"")</f>
        <v/>
      </c>
      <c r="O1509" s="52" t="str">
        <f>IFERROR(INDEX('     2022    '!S:S,MATCH('Order Summary'!$A1509,'     2022    '!$AN:$AN,0)),"")</f>
        <v/>
      </c>
      <c r="P1509" s="96" t="str">
        <f t="shared" si="92"/>
        <v/>
      </c>
      <c r="R1509" s="9"/>
      <c r="S1509" s="9"/>
      <c r="T1509" s="9"/>
      <c r="U1509" s="9"/>
      <c r="V1509" s="9"/>
      <c r="W1509" s="9"/>
      <c r="X1509" s="9"/>
      <c r="Y1509" s="9"/>
      <c r="Z1509" s="9"/>
      <c r="AA1509" s="9"/>
      <c r="AB1509" s="9"/>
      <c r="AC1509" s="9"/>
      <c r="AD1509" s="9"/>
      <c r="AE1509" s="9"/>
      <c r="AF1509" s="9"/>
      <c r="AG1509" s="9"/>
      <c r="AH1509" s="9"/>
      <c r="AI1509" s="9"/>
      <c r="AJ1509" s="9"/>
      <c r="AK1509" s="9"/>
      <c r="AL1509" s="9"/>
      <c r="AM1509" s="9"/>
      <c r="AN1509" s="9"/>
      <c r="AO1509" s="9"/>
      <c r="AP1509" s="9"/>
      <c r="AQ1509" s="9"/>
      <c r="AR1509" s="9"/>
      <c r="AS1509" s="9"/>
      <c r="AT1509" s="9"/>
      <c r="AU1509" s="9"/>
      <c r="AV1509" s="9"/>
      <c r="AW1509" s="9"/>
      <c r="AX1509" s="9"/>
      <c r="AY1509" s="9"/>
      <c r="AZ1509" s="9"/>
      <c r="BA1509" s="9"/>
      <c r="BB1509" s="9"/>
      <c r="BC1509" s="9"/>
      <c r="BD1509" s="9"/>
      <c r="BE1509" s="9"/>
      <c r="BF1509" s="9"/>
      <c r="BG1509" s="9"/>
      <c r="BH1509" s="9"/>
      <c r="BI1509" s="9"/>
      <c r="BJ1509" s="9"/>
      <c r="BK1509" s="9"/>
      <c r="BL1509" s="9"/>
      <c r="BM1509" s="9"/>
      <c r="BN1509" s="9"/>
      <c r="BO1509" s="9"/>
      <c r="BP1509" s="9"/>
      <c r="BQ1509" s="9"/>
      <c r="BR1509" s="9"/>
      <c r="BS1509" s="9"/>
      <c r="BT1509" s="9"/>
      <c r="BU1509" s="9"/>
      <c r="BV1509" s="9"/>
      <c r="BW1509" s="9"/>
      <c r="BX1509" s="9"/>
      <c r="BY1509" s="9"/>
      <c r="BZ1509" s="9"/>
    </row>
    <row r="1510" spans="1:78">
      <c r="A1510" s="50">
        <f t="shared" si="95"/>
        <v>1499</v>
      </c>
      <c r="C1510" s="11" t="str">
        <f>IFERROR(INDEX('     2022    '!D:D,MATCH('Order Summary'!$A1510,'     2022    '!$AN:$AN,0)),"")</f>
        <v/>
      </c>
      <c r="D1510" s="11" t="str">
        <f>IFERROR(INDEX('     2022    '!C:C,MATCH('Order Summary'!$A1510,'     2022    '!$AN:$AN,0)),"")</f>
        <v/>
      </c>
      <c r="E1510" s="11" t="str">
        <f>IFERROR(INDEX('     2022    '!E:E,MATCH('Order Summary'!$A1510,'     2022    '!$AN:$AN,0)),"")</f>
        <v/>
      </c>
      <c r="F1510" s="96">
        <f>IFERROR(INDEX('     2022    '!AY:AY,MATCH($A1510,'     2022    '!$AN:$AN,0)),0)</f>
        <v>0</v>
      </c>
      <c r="G1510" s="180" t="str">
        <f>IFERROR(IF($O$3&gt;68,INDEX('     2022    '!I:I,MATCH($A1510,'     2022    '!$AN:$AN,0))*(1-'     2022    '!$BA$1),INDEX('     2022    '!I:I,MATCH($A1510,'     2022    '!$AN:$AN,0))),"")</f>
        <v/>
      </c>
      <c r="H1510" s="96">
        <f>IFERROR(INDEX('     2022    '!AZ:AZ,MATCH($A1510,'     2022    '!$AN:$AN,0)),0)</f>
        <v>0</v>
      </c>
      <c r="I1510" s="180" t="str">
        <f>IFERROR(IF($O$3&gt;68,INDEX('     2022    '!M:M,MATCH($A1510,'     2022    '!$AN:$AN,0))*(1-'     2022    '!$BA$1),INDEX('     2022    '!M:M,MATCH($A1510,'     2022    '!$AN:$AN,0))),"")</f>
        <v/>
      </c>
      <c r="J1510" s="181">
        <f t="shared" si="93"/>
        <v>0</v>
      </c>
      <c r="K1510" s="182" t="str">
        <f t="shared" si="94"/>
        <v/>
      </c>
      <c r="L1510" s="53"/>
      <c r="M1510" s="52" t="str">
        <f>IFERROR(INDEX('     2022    '!R:R,MATCH('Order Summary'!$A1510,'     2022    '!$AN:$AN,0)),"")</f>
        <v/>
      </c>
      <c r="N1510" s="52" t="str">
        <f>IFERROR(INDEX('     2022    '!V:V,MATCH('Order Summary'!$A1510,'     2022    '!$AN:$AN,0)),"")</f>
        <v/>
      </c>
      <c r="O1510" s="52" t="str">
        <f>IFERROR(INDEX('     2022    '!S:S,MATCH('Order Summary'!$A1510,'     2022    '!$AN:$AN,0)),"")</f>
        <v/>
      </c>
      <c r="P1510" s="96" t="str">
        <f t="shared" si="92"/>
        <v/>
      </c>
      <c r="R1510" s="9"/>
      <c r="S1510" s="9"/>
      <c r="T1510" s="9"/>
      <c r="U1510" s="9"/>
      <c r="V1510" s="9"/>
      <c r="W1510" s="9"/>
      <c r="X1510" s="9"/>
      <c r="Y1510" s="9"/>
      <c r="Z1510" s="9"/>
      <c r="AA1510" s="9"/>
      <c r="AB1510" s="9"/>
      <c r="AC1510" s="9"/>
      <c r="AD1510" s="9"/>
      <c r="AE1510" s="9"/>
      <c r="AF1510" s="9"/>
      <c r="AG1510" s="9"/>
      <c r="AH1510" s="9"/>
      <c r="AI1510" s="9"/>
      <c r="AJ1510" s="9"/>
      <c r="AK1510" s="9"/>
      <c r="AL1510" s="9"/>
      <c r="AM1510" s="9"/>
      <c r="AN1510" s="9"/>
      <c r="AO1510" s="9"/>
      <c r="AP1510" s="9"/>
      <c r="AQ1510" s="9"/>
      <c r="AR1510" s="9"/>
      <c r="AS1510" s="9"/>
      <c r="AT1510" s="9"/>
      <c r="AU1510" s="9"/>
      <c r="AV1510" s="9"/>
      <c r="AW1510" s="9"/>
      <c r="AX1510" s="9"/>
      <c r="AY1510" s="9"/>
      <c r="AZ1510" s="9"/>
      <c r="BA1510" s="9"/>
      <c r="BB1510" s="9"/>
      <c r="BC1510" s="9"/>
      <c r="BD1510" s="9"/>
      <c r="BE1510" s="9"/>
      <c r="BF1510" s="9"/>
      <c r="BG1510" s="9"/>
      <c r="BH1510" s="9"/>
      <c r="BI1510" s="9"/>
      <c r="BJ1510" s="9"/>
      <c r="BK1510" s="9"/>
      <c r="BL1510" s="9"/>
      <c r="BM1510" s="9"/>
      <c r="BN1510" s="9"/>
      <c r="BO1510" s="9"/>
      <c r="BP1510" s="9"/>
      <c r="BQ1510" s="9"/>
      <c r="BR1510" s="9"/>
      <c r="BS1510" s="9"/>
      <c r="BT1510" s="9"/>
      <c r="BU1510" s="9"/>
      <c r="BV1510" s="9"/>
      <c r="BW1510" s="9"/>
      <c r="BX1510" s="9"/>
      <c r="BY1510" s="9"/>
      <c r="BZ1510" s="9"/>
    </row>
    <row r="1511" spans="1:78">
      <c r="A1511" s="50">
        <f t="shared" si="95"/>
        <v>1500</v>
      </c>
      <c r="C1511" s="11" t="str">
        <f>IFERROR(INDEX('     2022    '!D:D,MATCH('Order Summary'!$A1511,'     2022    '!$AN:$AN,0)),"")</f>
        <v/>
      </c>
      <c r="D1511" s="11" t="str">
        <f>IFERROR(INDEX('     2022    '!C:C,MATCH('Order Summary'!$A1511,'     2022    '!$AN:$AN,0)),"")</f>
        <v/>
      </c>
      <c r="E1511" s="11" t="str">
        <f>IFERROR(INDEX('     2022    '!E:E,MATCH('Order Summary'!$A1511,'     2022    '!$AN:$AN,0)),"")</f>
        <v/>
      </c>
      <c r="F1511" s="96">
        <f>IFERROR(INDEX('     2022    '!AY:AY,MATCH($A1511,'     2022    '!$AN:$AN,0)),0)</f>
        <v>0</v>
      </c>
      <c r="G1511" s="180" t="str">
        <f>IFERROR(IF($O$3&gt;68,INDEX('     2022    '!I:I,MATCH($A1511,'     2022    '!$AN:$AN,0))*(1-'     2022    '!$BA$1),INDEX('     2022    '!I:I,MATCH($A1511,'     2022    '!$AN:$AN,0))),"")</f>
        <v/>
      </c>
      <c r="H1511" s="96">
        <f>IFERROR(INDEX('     2022    '!AZ:AZ,MATCH($A1511,'     2022    '!$AN:$AN,0)),0)</f>
        <v>0</v>
      </c>
      <c r="I1511" s="180" t="str">
        <f>IFERROR(IF($O$3&gt;68,INDEX('     2022    '!M:M,MATCH($A1511,'     2022    '!$AN:$AN,0))*(1-'     2022    '!$BA$1),INDEX('     2022    '!M:M,MATCH($A1511,'     2022    '!$AN:$AN,0))),"")</f>
        <v/>
      </c>
      <c r="J1511" s="181">
        <f t="shared" si="93"/>
        <v>0</v>
      </c>
      <c r="K1511" s="182" t="str">
        <f t="shared" si="94"/>
        <v/>
      </c>
      <c r="L1511" s="53"/>
      <c r="M1511" s="52" t="str">
        <f>IFERROR(INDEX('     2022    '!R:R,MATCH('Order Summary'!$A1511,'     2022    '!$AN:$AN,0)),"")</f>
        <v/>
      </c>
      <c r="N1511" s="52" t="str">
        <f>IFERROR(INDEX('     2022    '!V:V,MATCH('Order Summary'!$A1511,'     2022    '!$AN:$AN,0)),"")</f>
        <v/>
      </c>
      <c r="O1511" s="52" t="str">
        <f>IFERROR(INDEX('     2022    '!S:S,MATCH('Order Summary'!$A1511,'     2022    '!$AN:$AN,0)),"")</f>
        <v/>
      </c>
      <c r="P1511" s="96" t="str">
        <f t="shared" si="92"/>
        <v/>
      </c>
      <c r="R1511" s="9"/>
      <c r="S1511" s="9"/>
      <c r="T1511" s="9"/>
      <c r="U1511" s="9"/>
      <c r="V1511" s="9"/>
      <c r="W1511" s="9"/>
      <c r="X1511" s="9"/>
      <c r="Y1511" s="9"/>
      <c r="Z1511" s="9"/>
      <c r="AA1511" s="9"/>
      <c r="AB1511" s="9"/>
      <c r="AC1511" s="9"/>
      <c r="AD1511" s="9"/>
      <c r="AE1511" s="9"/>
      <c r="AF1511" s="9"/>
      <c r="AG1511" s="9"/>
      <c r="AH1511" s="9"/>
      <c r="AI1511" s="9"/>
      <c r="AJ1511" s="9"/>
      <c r="AK1511" s="9"/>
      <c r="AL1511" s="9"/>
      <c r="AM1511" s="9"/>
      <c r="AN1511" s="9"/>
      <c r="AO1511" s="9"/>
      <c r="AP1511" s="9"/>
      <c r="AQ1511" s="9"/>
      <c r="AR1511" s="9"/>
      <c r="AS1511" s="9"/>
      <c r="AT1511" s="9"/>
      <c r="AU1511" s="9"/>
      <c r="AV1511" s="9"/>
      <c r="AW1511" s="9"/>
      <c r="AX1511" s="9"/>
      <c r="AY1511" s="9"/>
      <c r="AZ1511" s="9"/>
      <c r="BA1511" s="9"/>
      <c r="BB1511" s="9"/>
      <c r="BC1511" s="9"/>
      <c r="BD1511" s="9"/>
      <c r="BE1511" s="9"/>
      <c r="BF1511" s="9"/>
      <c r="BG1511" s="9"/>
      <c r="BH1511" s="9"/>
      <c r="BI1511" s="9"/>
      <c r="BJ1511" s="9"/>
      <c r="BK1511" s="9"/>
      <c r="BL1511" s="9"/>
      <c r="BM1511" s="9"/>
      <c r="BN1511" s="9"/>
      <c r="BO1511" s="9"/>
      <c r="BP1511" s="9"/>
      <c r="BQ1511" s="9"/>
      <c r="BR1511" s="9"/>
      <c r="BS1511" s="9"/>
      <c r="BT1511" s="9"/>
      <c r="BU1511" s="9"/>
      <c r="BV1511" s="9"/>
      <c r="BW1511" s="9"/>
      <c r="BX1511" s="9"/>
      <c r="BY1511" s="9"/>
      <c r="BZ1511" s="9"/>
    </row>
    <row r="1512" spans="1:78">
      <c r="A1512" s="50">
        <f t="shared" si="95"/>
        <v>1501</v>
      </c>
      <c r="C1512" s="11" t="str">
        <f>IFERROR(INDEX('     2022    '!D:D,MATCH('Order Summary'!$A1512,'     2022    '!$AN:$AN,0)),"")</f>
        <v/>
      </c>
      <c r="D1512" s="11" t="str">
        <f>IFERROR(INDEX('     2022    '!C:C,MATCH('Order Summary'!$A1512,'     2022    '!$AN:$AN,0)),"")</f>
        <v/>
      </c>
      <c r="E1512" s="11" t="str">
        <f>IFERROR(INDEX('     2022    '!E:E,MATCH('Order Summary'!$A1512,'     2022    '!$AN:$AN,0)),"")</f>
        <v/>
      </c>
      <c r="F1512" s="96">
        <f>IFERROR(INDEX('     2022    '!AY:AY,MATCH($A1512,'     2022    '!$AN:$AN,0)),0)</f>
        <v>0</v>
      </c>
      <c r="G1512" s="180" t="str">
        <f>IFERROR(IF($O$3&gt;68,INDEX('     2022    '!I:I,MATCH($A1512,'     2022    '!$AN:$AN,0))*(1-'     2022    '!$BA$1),INDEX('     2022    '!I:I,MATCH($A1512,'     2022    '!$AN:$AN,0))),"")</f>
        <v/>
      </c>
      <c r="H1512" s="96">
        <f>IFERROR(INDEX('     2022    '!AZ:AZ,MATCH($A1512,'     2022    '!$AN:$AN,0)),0)</f>
        <v>0</v>
      </c>
      <c r="I1512" s="180" t="str">
        <f>IFERROR(IF($O$3&gt;68,INDEX('     2022    '!M:M,MATCH($A1512,'     2022    '!$AN:$AN,0))*(1-'     2022    '!$BA$1),INDEX('     2022    '!M:M,MATCH($A1512,'     2022    '!$AN:$AN,0))),"")</f>
        <v/>
      </c>
      <c r="J1512" s="181">
        <f t="shared" si="93"/>
        <v>0</v>
      </c>
      <c r="K1512" s="182" t="str">
        <f t="shared" si="94"/>
        <v/>
      </c>
      <c r="L1512" s="53"/>
      <c r="M1512" s="52" t="str">
        <f>IFERROR(INDEX('     2022    '!R:R,MATCH('Order Summary'!$A1512,'     2022    '!$AN:$AN,0)),"")</f>
        <v/>
      </c>
      <c r="N1512" s="52" t="str">
        <f>IFERROR(INDEX('     2022    '!V:V,MATCH('Order Summary'!$A1512,'     2022    '!$AN:$AN,0)),"")</f>
        <v/>
      </c>
      <c r="O1512" s="52" t="str">
        <f>IFERROR(INDEX('     2022    '!S:S,MATCH('Order Summary'!$A1512,'     2022    '!$AN:$AN,0)),"")</f>
        <v/>
      </c>
      <c r="P1512" s="96" t="str">
        <f t="shared" si="92"/>
        <v/>
      </c>
      <c r="R1512" s="9"/>
      <c r="S1512" s="9"/>
      <c r="T1512" s="9"/>
      <c r="U1512" s="9"/>
      <c r="V1512" s="9"/>
      <c r="W1512" s="9"/>
      <c r="X1512" s="9"/>
      <c r="Y1512" s="9"/>
      <c r="Z1512" s="9"/>
      <c r="AA1512" s="9"/>
      <c r="AB1512" s="9"/>
      <c r="AC1512" s="9"/>
      <c r="AD1512" s="9"/>
      <c r="AE1512" s="9"/>
      <c r="AF1512" s="9"/>
      <c r="AG1512" s="9"/>
      <c r="AH1512" s="9"/>
      <c r="AI1512" s="9"/>
      <c r="AJ1512" s="9"/>
      <c r="AK1512" s="9"/>
      <c r="AL1512" s="9"/>
      <c r="AM1512" s="9"/>
      <c r="AN1512" s="9"/>
      <c r="AO1512" s="9"/>
      <c r="AP1512" s="9"/>
      <c r="AQ1512" s="9"/>
      <c r="AR1512" s="9"/>
      <c r="AS1512" s="9"/>
      <c r="AT1512" s="9"/>
      <c r="AU1512" s="9"/>
      <c r="AV1512" s="9"/>
      <c r="AW1512" s="9"/>
      <c r="AX1512" s="9"/>
      <c r="AY1512" s="9"/>
      <c r="AZ1512" s="9"/>
      <c r="BA1512" s="9"/>
      <c r="BB1512" s="9"/>
      <c r="BC1512" s="9"/>
      <c r="BD1512" s="9"/>
      <c r="BE1512" s="9"/>
      <c r="BF1512" s="9"/>
      <c r="BG1512" s="9"/>
      <c r="BH1512" s="9"/>
      <c r="BI1512" s="9"/>
      <c r="BJ1512" s="9"/>
      <c r="BK1512" s="9"/>
      <c r="BL1512" s="9"/>
      <c r="BM1512" s="9"/>
      <c r="BN1512" s="9"/>
      <c r="BO1512" s="9"/>
      <c r="BP1512" s="9"/>
      <c r="BQ1512" s="9"/>
      <c r="BR1512" s="9"/>
      <c r="BS1512" s="9"/>
      <c r="BT1512" s="9"/>
      <c r="BU1512" s="9"/>
      <c r="BV1512" s="9"/>
      <c r="BW1512" s="9"/>
      <c r="BX1512" s="9"/>
      <c r="BY1512" s="9"/>
      <c r="BZ1512" s="9"/>
    </row>
    <row r="1513" spans="1:78">
      <c r="A1513" s="50">
        <f t="shared" si="95"/>
        <v>1502</v>
      </c>
      <c r="C1513" s="11" t="str">
        <f>IFERROR(INDEX('     2022    '!D:D,MATCH('Order Summary'!$A1513,'     2022    '!$AN:$AN,0)),"")</f>
        <v/>
      </c>
      <c r="D1513" s="11" t="str">
        <f>IFERROR(INDEX('     2022    '!C:C,MATCH('Order Summary'!$A1513,'     2022    '!$AN:$AN,0)),"")</f>
        <v/>
      </c>
      <c r="E1513" s="11" t="str">
        <f>IFERROR(INDEX('     2022    '!E:E,MATCH('Order Summary'!$A1513,'     2022    '!$AN:$AN,0)),"")</f>
        <v/>
      </c>
      <c r="F1513" s="96">
        <f>IFERROR(INDEX('     2022    '!AY:AY,MATCH($A1513,'     2022    '!$AN:$AN,0)),0)</f>
        <v>0</v>
      </c>
      <c r="G1513" s="180" t="str">
        <f>IFERROR(IF($O$3&gt;68,INDEX('     2022    '!I:I,MATCH($A1513,'     2022    '!$AN:$AN,0))*(1-'     2022    '!$BA$1),INDEX('     2022    '!I:I,MATCH($A1513,'     2022    '!$AN:$AN,0))),"")</f>
        <v/>
      </c>
      <c r="H1513" s="96">
        <f>IFERROR(INDEX('     2022    '!AZ:AZ,MATCH($A1513,'     2022    '!$AN:$AN,0)),0)</f>
        <v>0</v>
      </c>
      <c r="I1513" s="180" t="str">
        <f>IFERROR(IF($O$3&gt;68,INDEX('     2022    '!M:M,MATCH($A1513,'     2022    '!$AN:$AN,0))*(1-'     2022    '!$BA$1),INDEX('     2022    '!M:M,MATCH($A1513,'     2022    '!$AN:$AN,0))),"")</f>
        <v/>
      </c>
      <c r="J1513" s="181">
        <f t="shared" si="93"/>
        <v>0</v>
      </c>
      <c r="K1513" s="182" t="str">
        <f t="shared" si="94"/>
        <v/>
      </c>
      <c r="L1513" s="53"/>
      <c r="M1513" s="52" t="str">
        <f>IFERROR(INDEX('     2022    '!R:R,MATCH('Order Summary'!$A1513,'     2022    '!$AN:$AN,0)),"")</f>
        <v/>
      </c>
      <c r="N1513" s="52" t="str">
        <f>IFERROR(INDEX('     2022    '!V:V,MATCH('Order Summary'!$A1513,'     2022    '!$AN:$AN,0)),"")</f>
        <v/>
      </c>
      <c r="O1513" s="52" t="str">
        <f>IFERROR(INDEX('     2022    '!S:S,MATCH('Order Summary'!$A1513,'     2022    '!$AN:$AN,0)),"")</f>
        <v/>
      </c>
      <c r="P1513" s="96" t="str">
        <f t="shared" si="92"/>
        <v/>
      </c>
      <c r="R1513" s="9"/>
      <c r="S1513" s="9"/>
      <c r="T1513" s="9"/>
      <c r="U1513" s="9"/>
      <c r="V1513" s="9"/>
      <c r="W1513" s="9"/>
      <c r="X1513" s="9"/>
      <c r="Y1513" s="9"/>
      <c r="Z1513" s="9"/>
      <c r="AA1513" s="9"/>
      <c r="AB1513" s="9"/>
      <c r="AC1513" s="9"/>
      <c r="AD1513" s="9"/>
      <c r="AE1513" s="9"/>
      <c r="AF1513" s="9"/>
      <c r="AG1513" s="9"/>
      <c r="AH1513" s="9"/>
      <c r="AI1513" s="9"/>
      <c r="AJ1513" s="9"/>
      <c r="AK1513" s="9"/>
      <c r="AL1513" s="9"/>
      <c r="AM1513" s="9"/>
      <c r="AN1513" s="9"/>
      <c r="AO1513" s="9"/>
      <c r="AP1513" s="9"/>
      <c r="AQ1513" s="9"/>
      <c r="AR1513" s="9"/>
      <c r="AS1513" s="9"/>
      <c r="AT1513" s="9"/>
      <c r="AU1513" s="9"/>
      <c r="AV1513" s="9"/>
      <c r="AW1513" s="9"/>
      <c r="AX1513" s="9"/>
      <c r="AY1513" s="9"/>
      <c r="AZ1513" s="9"/>
      <c r="BA1513" s="9"/>
      <c r="BB1513" s="9"/>
      <c r="BC1513" s="9"/>
      <c r="BD1513" s="9"/>
      <c r="BE1513" s="9"/>
      <c r="BF1513" s="9"/>
      <c r="BG1513" s="9"/>
      <c r="BH1513" s="9"/>
      <c r="BI1513" s="9"/>
      <c r="BJ1513" s="9"/>
      <c r="BK1513" s="9"/>
      <c r="BL1513" s="9"/>
      <c r="BM1513" s="9"/>
      <c r="BN1513" s="9"/>
      <c r="BO1513" s="9"/>
      <c r="BP1513" s="9"/>
      <c r="BQ1513" s="9"/>
      <c r="BR1513" s="9"/>
      <c r="BS1513" s="9"/>
      <c r="BT1513" s="9"/>
      <c r="BU1513" s="9"/>
      <c r="BV1513" s="9"/>
      <c r="BW1513" s="9"/>
      <c r="BX1513" s="9"/>
      <c r="BY1513" s="9"/>
      <c r="BZ1513" s="9"/>
    </row>
    <row r="1514" spans="1:78">
      <c r="A1514" s="50">
        <f t="shared" si="95"/>
        <v>1503</v>
      </c>
      <c r="C1514" s="11" t="str">
        <f>IFERROR(INDEX('     2022    '!D:D,MATCH('Order Summary'!$A1514,'     2022    '!$AN:$AN,0)),"")</f>
        <v/>
      </c>
      <c r="D1514" s="11" t="str">
        <f>IFERROR(INDEX('     2022    '!C:C,MATCH('Order Summary'!$A1514,'     2022    '!$AN:$AN,0)),"")</f>
        <v/>
      </c>
      <c r="E1514" s="11" t="str">
        <f>IFERROR(INDEX('     2022    '!E:E,MATCH('Order Summary'!$A1514,'     2022    '!$AN:$AN,0)),"")</f>
        <v/>
      </c>
      <c r="F1514" s="96">
        <f>IFERROR(INDEX('     2022    '!AY:AY,MATCH($A1514,'     2022    '!$AN:$AN,0)),0)</f>
        <v>0</v>
      </c>
      <c r="G1514" s="180" t="str">
        <f>IFERROR(IF($O$3&gt;68,INDEX('     2022    '!I:I,MATCH($A1514,'     2022    '!$AN:$AN,0))*(1-'     2022    '!$BA$1),INDEX('     2022    '!I:I,MATCH($A1514,'     2022    '!$AN:$AN,0))),"")</f>
        <v/>
      </c>
      <c r="H1514" s="96">
        <f>IFERROR(INDEX('     2022    '!AZ:AZ,MATCH($A1514,'     2022    '!$AN:$AN,0)),0)</f>
        <v>0</v>
      </c>
      <c r="I1514" s="180" t="str">
        <f>IFERROR(IF($O$3&gt;68,INDEX('     2022    '!M:M,MATCH($A1514,'     2022    '!$AN:$AN,0))*(1-'     2022    '!$BA$1),INDEX('     2022    '!M:M,MATCH($A1514,'     2022    '!$AN:$AN,0))),"")</f>
        <v/>
      </c>
      <c r="J1514" s="181">
        <f t="shared" si="93"/>
        <v>0</v>
      </c>
      <c r="K1514" s="182" t="str">
        <f t="shared" si="94"/>
        <v/>
      </c>
      <c r="L1514" s="53"/>
      <c r="M1514" s="52" t="str">
        <f>IFERROR(INDEX('     2022    '!R:R,MATCH('Order Summary'!$A1514,'     2022    '!$AN:$AN,0)),"")</f>
        <v/>
      </c>
      <c r="N1514" s="52" t="str">
        <f>IFERROR(INDEX('     2022    '!V:V,MATCH('Order Summary'!$A1514,'     2022    '!$AN:$AN,0)),"")</f>
        <v/>
      </c>
      <c r="O1514" s="52" t="str">
        <f>IFERROR(INDEX('     2022    '!S:S,MATCH('Order Summary'!$A1514,'     2022    '!$AN:$AN,0)),"")</f>
        <v/>
      </c>
      <c r="P1514" s="96" t="str">
        <f t="shared" si="92"/>
        <v/>
      </c>
      <c r="R1514" s="9"/>
      <c r="S1514" s="9"/>
      <c r="T1514" s="9"/>
      <c r="U1514" s="9"/>
      <c r="V1514" s="9"/>
      <c r="W1514" s="9"/>
      <c r="X1514" s="9"/>
      <c r="Y1514" s="9"/>
      <c r="Z1514" s="9"/>
      <c r="AA1514" s="9"/>
      <c r="AB1514" s="9"/>
      <c r="AC1514" s="9"/>
      <c r="AD1514" s="9"/>
      <c r="AE1514" s="9"/>
      <c r="AF1514" s="9"/>
      <c r="AG1514" s="9"/>
      <c r="AH1514" s="9"/>
      <c r="AI1514" s="9"/>
      <c r="AJ1514" s="9"/>
      <c r="AK1514" s="9"/>
      <c r="AL1514" s="9"/>
      <c r="AM1514" s="9"/>
      <c r="AN1514" s="9"/>
      <c r="AO1514" s="9"/>
      <c r="AP1514" s="9"/>
      <c r="AQ1514" s="9"/>
      <c r="AR1514" s="9"/>
      <c r="AS1514" s="9"/>
      <c r="AT1514" s="9"/>
      <c r="AU1514" s="9"/>
      <c r="AV1514" s="9"/>
      <c r="AW1514" s="9"/>
      <c r="AX1514" s="9"/>
      <c r="AY1514" s="9"/>
      <c r="AZ1514" s="9"/>
      <c r="BA1514" s="9"/>
      <c r="BB1514" s="9"/>
      <c r="BC1514" s="9"/>
      <c r="BD1514" s="9"/>
      <c r="BE1514" s="9"/>
      <c r="BF1514" s="9"/>
      <c r="BG1514" s="9"/>
      <c r="BH1514" s="9"/>
      <c r="BI1514" s="9"/>
      <c r="BJ1514" s="9"/>
      <c r="BK1514" s="9"/>
      <c r="BL1514" s="9"/>
      <c r="BM1514" s="9"/>
      <c r="BN1514" s="9"/>
      <c r="BO1514" s="9"/>
      <c r="BP1514" s="9"/>
      <c r="BQ1514" s="9"/>
      <c r="BR1514" s="9"/>
      <c r="BS1514" s="9"/>
      <c r="BT1514" s="9"/>
      <c r="BU1514" s="9"/>
      <c r="BV1514" s="9"/>
      <c r="BW1514" s="9"/>
      <c r="BX1514" s="9"/>
      <c r="BY1514" s="9"/>
      <c r="BZ1514" s="9"/>
    </row>
    <row r="1515" spans="1:78">
      <c r="A1515" s="50">
        <f t="shared" si="95"/>
        <v>1504</v>
      </c>
      <c r="C1515" s="11" t="str">
        <f>IFERROR(INDEX('     2022    '!D:D,MATCH('Order Summary'!$A1515,'     2022    '!$AN:$AN,0)),"")</f>
        <v/>
      </c>
      <c r="D1515" s="11" t="str">
        <f>IFERROR(INDEX('     2022    '!C:C,MATCH('Order Summary'!$A1515,'     2022    '!$AN:$AN,0)),"")</f>
        <v/>
      </c>
      <c r="E1515" s="11" t="str">
        <f>IFERROR(INDEX('     2022    '!E:E,MATCH('Order Summary'!$A1515,'     2022    '!$AN:$AN,0)),"")</f>
        <v/>
      </c>
      <c r="F1515" s="96">
        <f>IFERROR(INDEX('     2022    '!AY:AY,MATCH($A1515,'     2022    '!$AN:$AN,0)),0)</f>
        <v>0</v>
      </c>
      <c r="G1515" s="180" t="str">
        <f>IFERROR(IF($O$3&gt;68,INDEX('     2022    '!I:I,MATCH($A1515,'     2022    '!$AN:$AN,0))*(1-'     2022    '!$BA$1),INDEX('     2022    '!I:I,MATCH($A1515,'     2022    '!$AN:$AN,0))),"")</f>
        <v/>
      </c>
      <c r="H1515" s="96">
        <f>IFERROR(INDEX('     2022    '!AZ:AZ,MATCH($A1515,'     2022    '!$AN:$AN,0)),0)</f>
        <v>0</v>
      </c>
      <c r="I1515" s="180" t="str">
        <f>IFERROR(IF($O$3&gt;68,INDEX('     2022    '!M:M,MATCH($A1515,'     2022    '!$AN:$AN,0))*(1-'     2022    '!$BA$1),INDEX('     2022    '!M:M,MATCH($A1515,'     2022    '!$AN:$AN,0))),"")</f>
        <v/>
      </c>
      <c r="J1515" s="181">
        <f t="shared" si="93"/>
        <v>0</v>
      </c>
      <c r="K1515" s="182" t="str">
        <f t="shared" si="94"/>
        <v/>
      </c>
      <c r="L1515" s="53"/>
      <c r="M1515" s="52" t="str">
        <f>IFERROR(INDEX('     2022    '!R:R,MATCH('Order Summary'!$A1515,'     2022    '!$AN:$AN,0)),"")</f>
        <v/>
      </c>
      <c r="N1515" s="52" t="str">
        <f>IFERROR(INDEX('     2022    '!V:V,MATCH('Order Summary'!$A1515,'     2022    '!$AN:$AN,0)),"")</f>
        <v/>
      </c>
      <c r="O1515" s="52" t="str">
        <f>IFERROR(INDEX('     2022    '!S:S,MATCH('Order Summary'!$A1515,'     2022    '!$AN:$AN,0)),"")</f>
        <v/>
      </c>
      <c r="P1515" s="96" t="str">
        <f t="shared" si="92"/>
        <v/>
      </c>
      <c r="R1515" s="9"/>
      <c r="S1515" s="9"/>
      <c r="T1515" s="9"/>
      <c r="U1515" s="9"/>
      <c r="V1515" s="9"/>
      <c r="W1515" s="9"/>
      <c r="X1515" s="9"/>
      <c r="Y1515" s="9"/>
      <c r="Z1515" s="9"/>
      <c r="AA1515" s="9"/>
      <c r="AB1515" s="9"/>
      <c r="AC1515" s="9"/>
      <c r="AD1515" s="9"/>
      <c r="AE1515" s="9"/>
      <c r="AF1515" s="9"/>
      <c r="AG1515" s="9"/>
      <c r="AH1515" s="9"/>
      <c r="AI1515" s="9"/>
      <c r="AJ1515" s="9"/>
      <c r="AK1515" s="9"/>
      <c r="AL1515" s="9"/>
      <c r="AM1515" s="9"/>
      <c r="AN1515" s="9"/>
      <c r="AO1515" s="9"/>
      <c r="AP1515" s="9"/>
      <c r="AQ1515" s="9"/>
      <c r="AR1515" s="9"/>
      <c r="AS1515" s="9"/>
      <c r="AT1515" s="9"/>
      <c r="AU1515" s="9"/>
      <c r="AV1515" s="9"/>
      <c r="AW1515" s="9"/>
      <c r="AX1515" s="9"/>
      <c r="AY1515" s="9"/>
      <c r="AZ1515" s="9"/>
      <c r="BA1515" s="9"/>
      <c r="BB1515" s="9"/>
      <c r="BC1515" s="9"/>
      <c r="BD1515" s="9"/>
      <c r="BE1515" s="9"/>
      <c r="BF1515" s="9"/>
      <c r="BG1515" s="9"/>
      <c r="BH1515" s="9"/>
      <c r="BI1515" s="9"/>
      <c r="BJ1515" s="9"/>
      <c r="BK1515" s="9"/>
      <c r="BL1515" s="9"/>
      <c r="BM1515" s="9"/>
      <c r="BN1515" s="9"/>
      <c r="BO1515" s="9"/>
      <c r="BP1515" s="9"/>
      <c r="BQ1515" s="9"/>
      <c r="BR1515" s="9"/>
      <c r="BS1515" s="9"/>
      <c r="BT1515" s="9"/>
      <c r="BU1515" s="9"/>
      <c r="BV1515" s="9"/>
      <c r="BW1515" s="9"/>
      <c r="BX1515" s="9"/>
      <c r="BY1515" s="9"/>
      <c r="BZ1515" s="9"/>
    </row>
    <row r="1516" spans="1:78">
      <c r="A1516" s="50">
        <f t="shared" si="95"/>
        <v>1505</v>
      </c>
      <c r="C1516" s="11" t="str">
        <f>IFERROR(INDEX('     2022    '!D:D,MATCH('Order Summary'!$A1516,'     2022    '!$AN:$AN,0)),"")</f>
        <v/>
      </c>
      <c r="D1516" s="11" t="str">
        <f>IFERROR(INDEX('     2022    '!C:C,MATCH('Order Summary'!$A1516,'     2022    '!$AN:$AN,0)),"")</f>
        <v/>
      </c>
      <c r="E1516" s="11" t="str">
        <f>IFERROR(INDEX('     2022    '!E:E,MATCH('Order Summary'!$A1516,'     2022    '!$AN:$AN,0)),"")</f>
        <v/>
      </c>
      <c r="F1516" s="96">
        <f>IFERROR(INDEX('     2022    '!AY:AY,MATCH($A1516,'     2022    '!$AN:$AN,0)),0)</f>
        <v>0</v>
      </c>
      <c r="G1516" s="180" t="str">
        <f>IFERROR(IF($O$3&gt;68,INDEX('     2022    '!I:I,MATCH($A1516,'     2022    '!$AN:$AN,0))*(1-'     2022    '!$BA$1),INDEX('     2022    '!I:I,MATCH($A1516,'     2022    '!$AN:$AN,0))),"")</f>
        <v/>
      </c>
      <c r="H1516" s="96">
        <f>IFERROR(INDEX('     2022    '!AZ:AZ,MATCH($A1516,'     2022    '!$AN:$AN,0)),0)</f>
        <v>0</v>
      </c>
      <c r="I1516" s="180" t="str">
        <f>IFERROR(IF($O$3&gt;68,INDEX('     2022    '!M:M,MATCH($A1516,'     2022    '!$AN:$AN,0))*(1-'     2022    '!$BA$1),INDEX('     2022    '!M:M,MATCH($A1516,'     2022    '!$AN:$AN,0))),"")</f>
        <v/>
      </c>
      <c r="J1516" s="181">
        <f t="shared" si="93"/>
        <v>0</v>
      </c>
      <c r="K1516" s="182" t="str">
        <f t="shared" si="94"/>
        <v/>
      </c>
      <c r="L1516" s="53"/>
      <c r="M1516" s="52" t="str">
        <f>IFERROR(INDEX('     2022    '!R:R,MATCH('Order Summary'!$A1516,'     2022    '!$AN:$AN,0)),"")</f>
        <v/>
      </c>
      <c r="N1516" s="52" t="str">
        <f>IFERROR(INDEX('     2022    '!V:V,MATCH('Order Summary'!$A1516,'     2022    '!$AN:$AN,0)),"")</f>
        <v/>
      </c>
      <c r="O1516" s="52" t="str">
        <f>IFERROR(INDEX('     2022    '!S:S,MATCH('Order Summary'!$A1516,'     2022    '!$AN:$AN,0)),"")</f>
        <v/>
      </c>
      <c r="P1516" s="96" t="str">
        <f t="shared" si="92"/>
        <v/>
      </c>
      <c r="R1516" s="9"/>
      <c r="S1516" s="9"/>
      <c r="T1516" s="9"/>
      <c r="U1516" s="9"/>
      <c r="V1516" s="9"/>
      <c r="W1516" s="9"/>
      <c r="X1516" s="9"/>
      <c r="Y1516" s="9"/>
      <c r="Z1516" s="9"/>
      <c r="AA1516" s="9"/>
      <c r="AB1516" s="9"/>
      <c r="AC1516" s="9"/>
      <c r="AD1516" s="9"/>
      <c r="AE1516" s="9"/>
      <c r="AF1516" s="9"/>
      <c r="AG1516" s="9"/>
      <c r="AH1516" s="9"/>
      <c r="AI1516" s="9"/>
      <c r="AJ1516" s="9"/>
      <c r="AK1516" s="9"/>
      <c r="AL1516" s="9"/>
      <c r="AM1516" s="9"/>
      <c r="AN1516" s="9"/>
      <c r="AO1516" s="9"/>
      <c r="AP1516" s="9"/>
      <c r="AQ1516" s="9"/>
      <c r="AR1516" s="9"/>
      <c r="AS1516" s="9"/>
      <c r="AT1516" s="9"/>
      <c r="AU1516" s="9"/>
      <c r="AV1516" s="9"/>
      <c r="AW1516" s="9"/>
      <c r="AX1516" s="9"/>
      <c r="AY1516" s="9"/>
      <c r="AZ1516" s="9"/>
      <c r="BA1516" s="9"/>
      <c r="BB1516" s="9"/>
      <c r="BC1516" s="9"/>
      <c r="BD1516" s="9"/>
      <c r="BE1516" s="9"/>
      <c r="BF1516" s="9"/>
      <c r="BG1516" s="9"/>
      <c r="BH1516" s="9"/>
      <c r="BI1516" s="9"/>
      <c r="BJ1516" s="9"/>
      <c r="BK1516" s="9"/>
      <c r="BL1516" s="9"/>
      <c r="BM1516" s="9"/>
      <c r="BN1516" s="9"/>
      <c r="BO1516" s="9"/>
      <c r="BP1516" s="9"/>
      <c r="BQ1516" s="9"/>
      <c r="BR1516" s="9"/>
      <c r="BS1516" s="9"/>
      <c r="BT1516" s="9"/>
      <c r="BU1516" s="9"/>
      <c r="BV1516" s="9"/>
      <c r="BW1516" s="9"/>
      <c r="BX1516" s="9"/>
      <c r="BY1516" s="9"/>
      <c r="BZ1516" s="9"/>
    </row>
    <row r="1517" spans="1:78">
      <c r="A1517" s="50">
        <f t="shared" si="95"/>
        <v>1506</v>
      </c>
      <c r="C1517" s="11" t="str">
        <f>IFERROR(INDEX('     2022    '!D:D,MATCH('Order Summary'!$A1517,'     2022    '!$AN:$AN,0)),"")</f>
        <v/>
      </c>
      <c r="D1517" s="11" t="str">
        <f>IFERROR(INDEX('     2022    '!C:C,MATCH('Order Summary'!$A1517,'     2022    '!$AN:$AN,0)),"")</f>
        <v/>
      </c>
      <c r="E1517" s="11" t="str">
        <f>IFERROR(INDEX('     2022    '!E:E,MATCH('Order Summary'!$A1517,'     2022    '!$AN:$AN,0)),"")</f>
        <v/>
      </c>
      <c r="F1517" s="96">
        <f>IFERROR(INDEX('     2022    '!AY:AY,MATCH($A1517,'     2022    '!$AN:$AN,0)),0)</f>
        <v>0</v>
      </c>
      <c r="G1517" s="180" t="str">
        <f>IFERROR(IF($O$3&gt;68,INDEX('     2022    '!I:I,MATCH($A1517,'     2022    '!$AN:$AN,0))*(1-'     2022    '!$BA$1),INDEX('     2022    '!I:I,MATCH($A1517,'     2022    '!$AN:$AN,0))),"")</f>
        <v/>
      </c>
      <c r="H1517" s="96">
        <f>IFERROR(INDEX('     2022    '!AZ:AZ,MATCH($A1517,'     2022    '!$AN:$AN,0)),0)</f>
        <v>0</v>
      </c>
      <c r="I1517" s="180" t="str">
        <f>IFERROR(IF($O$3&gt;68,INDEX('     2022    '!M:M,MATCH($A1517,'     2022    '!$AN:$AN,0))*(1-'     2022    '!$BA$1),INDEX('     2022    '!M:M,MATCH($A1517,'     2022    '!$AN:$AN,0))),"")</f>
        <v/>
      </c>
      <c r="J1517" s="181">
        <f t="shared" si="93"/>
        <v>0</v>
      </c>
      <c r="K1517" s="182" t="str">
        <f t="shared" si="94"/>
        <v/>
      </c>
      <c r="L1517" s="53"/>
      <c r="M1517" s="52" t="str">
        <f>IFERROR(INDEX('     2022    '!R:R,MATCH('Order Summary'!$A1517,'     2022    '!$AN:$AN,0)),"")</f>
        <v/>
      </c>
      <c r="N1517" s="52" t="str">
        <f>IFERROR(INDEX('     2022    '!V:V,MATCH('Order Summary'!$A1517,'     2022    '!$AN:$AN,0)),"")</f>
        <v/>
      </c>
      <c r="O1517" s="52" t="str">
        <f>IFERROR(INDEX('     2022    '!S:S,MATCH('Order Summary'!$A1517,'     2022    '!$AN:$AN,0)),"")</f>
        <v/>
      </c>
      <c r="P1517" s="96" t="str">
        <f t="shared" si="92"/>
        <v/>
      </c>
      <c r="R1517" s="9"/>
      <c r="S1517" s="9"/>
      <c r="T1517" s="9"/>
      <c r="U1517" s="9"/>
      <c r="V1517" s="9"/>
      <c r="W1517" s="9"/>
      <c r="X1517" s="9"/>
      <c r="Y1517" s="9"/>
      <c r="Z1517" s="9"/>
      <c r="AA1517" s="9"/>
      <c r="AB1517" s="9"/>
      <c r="AC1517" s="9"/>
      <c r="AD1517" s="9"/>
      <c r="AE1517" s="9"/>
      <c r="AF1517" s="9"/>
      <c r="AG1517" s="9"/>
      <c r="AH1517" s="9"/>
      <c r="AI1517" s="9"/>
      <c r="AJ1517" s="9"/>
      <c r="AK1517" s="9"/>
      <c r="AL1517" s="9"/>
      <c r="AM1517" s="9"/>
      <c r="AN1517" s="9"/>
      <c r="AO1517" s="9"/>
      <c r="AP1517" s="9"/>
      <c r="AQ1517" s="9"/>
      <c r="AR1517" s="9"/>
      <c r="AS1517" s="9"/>
      <c r="AT1517" s="9"/>
      <c r="AU1517" s="9"/>
      <c r="AV1517" s="9"/>
      <c r="AW1517" s="9"/>
      <c r="AX1517" s="9"/>
      <c r="AY1517" s="9"/>
      <c r="AZ1517" s="9"/>
      <c r="BA1517" s="9"/>
      <c r="BB1517" s="9"/>
      <c r="BC1517" s="9"/>
      <c r="BD1517" s="9"/>
      <c r="BE1517" s="9"/>
      <c r="BF1517" s="9"/>
      <c r="BG1517" s="9"/>
      <c r="BH1517" s="9"/>
      <c r="BI1517" s="9"/>
      <c r="BJ1517" s="9"/>
      <c r="BK1517" s="9"/>
      <c r="BL1517" s="9"/>
      <c r="BM1517" s="9"/>
      <c r="BN1517" s="9"/>
      <c r="BO1517" s="9"/>
      <c r="BP1517" s="9"/>
      <c r="BQ1517" s="9"/>
      <c r="BR1517" s="9"/>
      <c r="BS1517" s="9"/>
      <c r="BT1517" s="9"/>
      <c r="BU1517" s="9"/>
      <c r="BV1517" s="9"/>
      <c r="BW1517" s="9"/>
      <c r="BX1517" s="9"/>
      <c r="BY1517" s="9"/>
      <c r="BZ1517" s="9"/>
    </row>
    <row r="1518" spans="1:78">
      <c r="A1518" s="50">
        <f t="shared" si="95"/>
        <v>1507</v>
      </c>
      <c r="C1518" s="11" t="str">
        <f>IFERROR(INDEX('     2022    '!D:D,MATCH('Order Summary'!$A1518,'     2022    '!$AN:$AN,0)),"")</f>
        <v/>
      </c>
      <c r="D1518" s="11" t="str">
        <f>IFERROR(INDEX('     2022    '!C:C,MATCH('Order Summary'!$A1518,'     2022    '!$AN:$AN,0)),"")</f>
        <v/>
      </c>
      <c r="E1518" s="11" t="str">
        <f>IFERROR(INDEX('     2022    '!E:E,MATCH('Order Summary'!$A1518,'     2022    '!$AN:$AN,0)),"")</f>
        <v/>
      </c>
      <c r="F1518" s="96">
        <f>IFERROR(INDEX('     2022    '!AY:AY,MATCH($A1518,'     2022    '!$AN:$AN,0)),0)</f>
        <v>0</v>
      </c>
      <c r="G1518" s="180" t="str">
        <f>IFERROR(IF($O$3&gt;68,INDEX('     2022    '!I:I,MATCH($A1518,'     2022    '!$AN:$AN,0))*(1-'     2022    '!$BA$1),INDEX('     2022    '!I:I,MATCH($A1518,'     2022    '!$AN:$AN,0))),"")</f>
        <v/>
      </c>
      <c r="H1518" s="96">
        <f>IFERROR(INDEX('     2022    '!AZ:AZ,MATCH($A1518,'     2022    '!$AN:$AN,0)),0)</f>
        <v>0</v>
      </c>
      <c r="I1518" s="180" t="str">
        <f>IFERROR(IF($O$3&gt;68,INDEX('     2022    '!M:M,MATCH($A1518,'     2022    '!$AN:$AN,0))*(1-'     2022    '!$BA$1),INDEX('     2022    '!M:M,MATCH($A1518,'     2022    '!$AN:$AN,0))),"")</f>
        <v/>
      </c>
      <c r="J1518" s="181">
        <f t="shared" si="93"/>
        <v>0</v>
      </c>
      <c r="K1518" s="182" t="str">
        <f t="shared" si="94"/>
        <v/>
      </c>
      <c r="L1518" s="53"/>
      <c r="M1518" s="52" t="str">
        <f>IFERROR(INDEX('     2022    '!R:R,MATCH('Order Summary'!$A1518,'     2022    '!$AN:$AN,0)),"")</f>
        <v/>
      </c>
      <c r="N1518" s="52" t="str">
        <f>IFERROR(INDEX('     2022    '!V:V,MATCH('Order Summary'!$A1518,'     2022    '!$AN:$AN,0)),"")</f>
        <v/>
      </c>
      <c r="O1518" s="52" t="str">
        <f>IFERROR(INDEX('     2022    '!S:S,MATCH('Order Summary'!$A1518,'     2022    '!$AN:$AN,0)),"")</f>
        <v/>
      </c>
      <c r="P1518" s="96" t="str">
        <f t="shared" si="92"/>
        <v/>
      </c>
      <c r="R1518" s="9"/>
      <c r="S1518" s="9"/>
      <c r="T1518" s="9"/>
      <c r="U1518" s="9"/>
      <c r="V1518" s="9"/>
      <c r="W1518" s="9"/>
      <c r="X1518" s="9"/>
      <c r="Y1518" s="9"/>
      <c r="Z1518" s="9"/>
      <c r="AA1518" s="9"/>
      <c r="AB1518" s="9"/>
      <c r="AC1518" s="9"/>
      <c r="AD1518" s="9"/>
      <c r="AE1518" s="9"/>
      <c r="AF1518" s="9"/>
      <c r="AG1518" s="9"/>
      <c r="AH1518" s="9"/>
      <c r="AI1518" s="9"/>
      <c r="AJ1518" s="9"/>
      <c r="AK1518" s="9"/>
      <c r="AL1518" s="9"/>
      <c r="AM1518" s="9"/>
      <c r="AN1518" s="9"/>
      <c r="AO1518" s="9"/>
      <c r="AP1518" s="9"/>
      <c r="AQ1518" s="9"/>
      <c r="AR1518" s="9"/>
      <c r="AS1518" s="9"/>
      <c r="AT1518" s="9"/>
      <c r="AU1518" s="9"/>
      <c r="AV1518" s="9"/>
      <c r="AW1518" s="9"/>
      <c r="AX1518" s="9"/>
      <c r="AY1518" s="9"/>
      <c r="AZ1518" s="9"/>
      <c r="BA1518" s="9"/>
      <c r="BB1518" s="9"/>
      <c r="BC1518" s="9"/>
      <c r="BD1518" s="9"/>
      <c r="BE1518" s="9"/>
      <c r="BF1518" s="9"/>
      <c r="BG1518" s="9"/>
      <c r="BH1518" s="9"/>
      <c r="BI1518" s="9"/>
      <c r="BJ1518" s="9"/>
      <c r="BK1518" s="9"/>
      <c r="BL1518" s="9"/>
      <c r="BM1518" s="9"/>
      <c r="BN1518" s="9"/>
      <c r="BO1518" s="9"/>
      <c r="BP1518" s="9"/>
      <c r="BQ1518" s="9"/>
      <c r="BR1518" s="9"/>
      <c r="BS1518" s="9"/>
      <c r="BT1518" s="9"/>
      <c r="BU1518" s="9"/>
      <c r="BV1518" s="9"/>
      <c r="BW1518" s="9"/>
      <c r="BX1518" s="9"/>
      <c r="BY1518" s="9"/>
      <c r="BZ1518" s="9"/>
    </row>
    <row r="1519" spans="1:78">
      <c r="A1519" s="50">
        <f t="shared" si="95"/>
        <v>1508</v>
      </c>
      <c r="C1519" s="11" t="str">
        <f>IFERROR(INDEX('     2022    '!D:D,MATCH('Order Summary'!$A1519,'     2022    '!$AN:$AN,0)),"")</f>
        <v/>
      </c>
      <c r="D1519" s="11" t="str">
        <f>IFERROR(INDEX('     2022    '!C:C,MATCH('Order Summary'!$A1519,'     2022    '!$AN:$AN,0)),"")</f>
        <v/>
      </c>
      <c r="E1519" s="11" t="str">
        <f>IFERROR(INDEX('     2022    '!E:E,MATCH('Order Summary'!$A1519,'     2022    '!$AN:$AN,0)),"")</f>
        <v/>
      </c>
      <c r="F1519" s="96">
        <f>IFERROR(INDEX('     2022    '!AY:AY,MATCH($A1519,'     2022    '!$AN:$AN,0)),0)</f>
        <v>0</v>
      </c>
      <c r="G1519" s="180" t="str">
        <f>IFERROR(IF($O$3&gt;68,INDEX('     2022    '!I:I,MATCH($A1519,'     2022    '!$AN:$AN,0))*(1-'     2022    '!$BA$1),INDEX('     2022    '!I:I,MATCH($A1519,'     2022    '!$AN:$AN,0))),"")</f>
        <v/>
      </c>
      <c r="H1519" s="96">
        <f>IFERROR(INDEX('     2022    '!AZ:AZ,MATCH($A1519,'     2022    '!$AN:$AN,0)),0)</f>
        <v>0</v>
      </c>
      <c r="I1519" s="180" t="str">
        <f>IFERROR(IF($O$3&gt;68,INDEX('     2022    '!M:M,MATCH($A1519,'     2022    '!$AN:$AN,0))*(1-'     2022    '!$BA$1),INDEX('     2022    '!M:M,MATCH($A1519,'     2022    '!$AN:$AN,0))),"")</f>
        <v/>
      </c>
      <c r="J1519" s="181">
        <f t="shared" si="93"/>
        <v>0</v>
      </c>
      <c r="K1519" s="182" t="str">
        <f t="shared" si="94"/>
        <v/>
      </c>
      <c r="L1519" s="53"/>
      <c r="M1519" s="52" t="str">
        <f>IFERROR(INDEX('     2022    '!R:R,MATCH('Order Summary'!$A1519,'     2022    '!$AN:$AN,0)),"")</f>
        <v/>
      </c>
      <c r="N1519" s="52" t="str">
        <f>IFERROR(INDEX('     2022    '!V:V,MATCH('Order Summary'!$A1519,'     2022    '!$AN:$AN,0)),"")</f>
        <v/>
      </c>
      <c r="O1519" s="52" t="str">
        <f>IFERROR(INDEX('     2022    '!S:S,MATCH('Order Summary'!$A1519,'     2022    '!$AN:$AN,0)),"")</f>
        <v/>
      </c>
      <c r="P1519" s="96" t="str">
        <f t="shared" si="92"/>
        <v/>
      </c>
      <c r="R1519" s="9"/>
      <c r="S1519" s="9"/>
      <c r="T1519" s="9"/>
      <c r="U1519" s="9"/>
      <c r="V1519" s="9"/>
      <c r="W1519" s="9"/>
      <c r="X1519" s="9"/>
      <c r="Y1519" s="9"/>
      <c r="Z1519" s="9"/>
      <c r="AA1519" s="9"/>
      <c r="AB1519" s="9"/>
      <c r="AC1519" s="9"/>
      <c r="AD1519" s="9"/>
      <c r="AE1519" s="9"/>
      <c r="AF1519" s="9"/>
      <c r="AG1519" s="9"/>
      <c r="AH1519" s="9"/>
      <c r="AI1519" s="9"/>
      <c r="AJ1519" s="9"/>
      <c r="AK1519" s="9"/>
      <c r="AL1519" s="9"/>
      <c r="AM1519" s="9"/>
      <c r="AN1519" s="9"/>
      <c r="AO1519" s="9"/>
      <c r="AP1519" s="9"/>
      <c r="AQ1519" s="9"/>
      <c r="AR1519" s="9"/>
      <c r="AS1519" s="9"/>
      <c r="AT1519" s="9"/>
      <c r="AU1519" s="9"/>
      <c r="AV1519" s="9"/>
      <c r="AW1519" s="9"/>
      <c r="AX1519" s="9"/>
      <c r="AY1519" s="9"/>
      <c r="AZ1519" s="9"/>
      <c r="BA1519" s="9"/>
      <c r="BB1519" s="9"/>
      <c r="BC1519" s="9"/>
      <c r="BD1519" s="9"/>
      <c r="BE1519" s="9"/>
      <c r="BF1519" s="9"/>
      <c r="BG1519" s="9"/>
      <c r="BH1519" s="9"/>
      <c r="BI1519" s="9"/>
      <c r="BJ1519" s="9"/>
      <c r="BK1519" s="9"/>
      <c r="BL1519" s="9"/>
      <c r="BM1519" s="9"/>
      <c r="BN1519" s="9"/>
      <c r="BO1519" s="9"/>
      <c r="BP1519" s="9"/>
      <c r="BQ1519" s="9"/>
      <c r="BR1519" s="9"/>
      <c r="BS1519" s="9"/>
      <c r="BT1519" s="9"/>
      <c r="BU1519" s="9"/>
      <c r="BV1519" s="9"/>
      <c r="BW1519" s="9"/>
      <c r="BX1519" s="9"/>
      <c r="BY1519" s="9"/>
      <c r="BZ1519" s="9"/>
    </row>
    <row r="1520" spans="1:78">
      <c r="A1520" s="50">
        <f t="shared" si="95"/>
        <v>1509</v>
      </c>
      <c r="C1520" s="11" t="str">
        <f>IFERROR(INDEX('     2022    '!D:D,MATCH('Order Summary'!$A1520,'     2022    '!$AN:$AN,0)),"")</f>
        <v/>
      </c>
      <c r="D1520" s="11" t="str">
        <f>IFERROR(INDEX('     2022    '!C:C,MATCH('Order Summary'!$A1520,'     2022    '!$AN:$AN,0)),"")</f>
        <v/>
      </c>
      <c r="E1520" s="11" t="str">
        <f>IFERROR(INDEX('     2022    '!E:E,MATCH('Order Summary'!$A1520,'     2022    '!$AN:$AN,0)),"")</f>
        <v/>
      </c>
      <c r="F1520" s="96">
        <f>IFERROR(INDEX('     2022    '!AY:AY,MATCH($A1520,'     2022    '!$AN:$AN,0)),0)</f>
        <v>0</v>
      </c>
      <c r="G1520" s="180" t="str">
        <f>IFERROR(IF($O$3&gt;68,INDEX('     2022    '!I:I,MATCH($A1520,'     2022    '!$AN:$AN,0))*(1-'     2022    '!$BA$1),INDEX('     2022    '!I:I,MATCH($A1520,'     2022    '!$AN:$AN,0))),"")</f>
        <v/>
      </c>
      <c r="H1520" s="96">
        <f>IFERROR(INDEX('     2022    '!AZ:AZ,MATCH($A1520,'     2022    '!$AN:$AN,0)),0)</f>
        <v>0</v>
      </c>
      <c r="I1520" s="180" t="str">
        <f>IFERROR(IF($O$3&gt;68,INDEX('     2022    '!M:M,MATCH($A1520,'     2022    '!$AN:$AN,0))*(1-'     2022    '!$BA$1),INDEX('     2022    '!M:M,MATCH($A1520,'     2022    '!$AN:$AN,0))),"")</f>
        <v/>
      </c>
      <c r="J1520" s="181">
        <f t="shared" si="93"/>
        <v>0</v>
      </c>
      <c r="K1520" s="182" t="str">
        <f t="shared" si="94"/>
        <v/>
      </c>
      <c r="L1520" s="53"/>
      <c r="M1520" s="52" t="str">
        <f>IFERROR(INDEX('     2022    '!R:R,MATCH('Order Summary'!$A1520,'     2022    '!$AN:$AN,0)),"")</f>
        <v/>
      </c>
      <c r="N1520" s="52" t="str">
        <f>IFERROR(INDEX('     2022    '!V:V,MATCH('Order Summary'!$A1520,'     2022    '!$AN:$AN,0)),"")</f>
        <v/>
      </c>
      <c r="O1520" s="52" t="str">
        <f>IFERROR(INDEX('     2022    '!S:S,MATCH('Order Summary'!$A1520,'     2022    '!$AN:$AN,0)),"")</f>
        <v/>
      </c>
      <c r="P1520" s="96" t="str">
        <f t="shared" si="92"/>
        <v/>
      </c>
      <c r="R1520" s="9"/>
      <c r="S1520" s="9"/>
      <c r="T1520" s="9"/>
      <c r="U1520" s="9"/>
      <c r="V1520" s="9"/>
      <c r="W1520" s="9"/>
      <c r="X1520" s="9"/>
      <c r="Y1520" s="9"/>
      <c r="Z1520" s="9"/>
      <c r="AA1520" s="9"/>
      <c r="AB1520" s="9"/>
      <c r="AC1520" s="9"/>
      <c r="AD1520" s="9"/>
      <c r="AE1520" s="9"/>
      <c r="AF1520" s="9"/>
      <c r="AG1520" s="9"/>
      <c r="AH1520" s="9"/>
      <c r="AI1520" s="9"/>
      <c r="AJ1520" s="9"/>
      <c r="AK1520" s="9"/>
      <c r="AL1520" s="9"/>
      <c r="AM1520" s="9"/>
      <c r="AN1520" s="9"/>
      <c r="AO1520" s="9"/>
      <c r="AP1520" s="9"/>
      <c r="AQ1520" s="9"/>
      <c r="AR1520" s="9"/>
      <c r="AS1520" s="9"/>
      <c r="AT1520" s="9"/>
      <c r="AU1520" s="9"/>
      <c r="AV1520" s="9"/>
      <c r="AW1520" s="9"/>
      <c r="AX1520" s="9"/>
      <c r="AY1520" s="9"/>
      <c r="AZ1520" s="9"/>
      <c r="BA1520" s="9"/>
      <c r="BB1520" s="9"/>
      <c r="BC1520" s="9"/>
      <c r="BD1520" s="9"/>
      <c r="BE1520" s="9"/>
      <c r="BF1520" s="9"/>
      <c r="BG1520" s="9"/>
      <c r="BH1520" s="9"/>
      <c r="BI1520" s="9"/>
      <c r="BJ1520" s="9"/>
      <c r="BK1520" s="9"/>
      <c r="BL1520" s="9"/>
      <c r="BM1520" s="9"/>
      <c r="BN1520" s="9"/>
      <c r="BO1520" s="9"/>
      <c r="BP1520" s="9"/>
      <c r="BQ1520" s="9"/>
      <c r="BR1520" s="9"/>
      <c r="BS1520" s="9"/>
      <c r="BT1520" s="9"/>
      <c r="BU1520" s="9"/>
      <c r="BV1520" s="9"/>
      <c r="BW1520" s="9"/>
      <c r="BX1520" s="9"/>
      <c r="BY1520" s="9"/>
      <c r="BZ1520" s="9"/>
    </row>
    <row r="1521" spans="1:78">
      <c r="A1521" s="50">
        <f t="shared" si="95"/>
        <v>1510</v>
      </c>
      <c r="C1521" s="11" t="str">
        <f>IFERROR(INDEX('     2022    '!D:D,MATCH('Order Summary'!$A1521,'     2022    '!$AN:$AN,0)),"")</f>
        <v/>
      </c>
      <c r="D1521" s="11" t="str">
        <f>IFERROR(INDEX('     2022    '!C:C,MATCH('Order Summary'!$A1521,'     2022    '!$AN:$AN,0)),"")</f>
        <v/>
      </c>
      <c r="E1521" s="11" t="str">
        <f>IFERROR(INDEX('     2022    '!E:E,MATCH('Order Summary'!$A1521,'     2022    '!$AN:$AN,0)),"")</f>
        <v/>
      </c>
      <c r="F1521" s="96">
        <f>IFERROR(INDEX('     2022    '!AY:AY,MATCH($A1521,'     2022    '!$AN:$AN,0)),0)</f>
        <v>0</v>
      </c>
      <c r="G1521" s="180" t="str">
        <f>IFERROR(IF($O$3&gt;68,INDEX('     2022    '!I:I,MATCH($A1521,'     2022    '!$AN:$AN,0))*(1-'     2022    '!$BA$1),INDEX('     2022    '!I:I,MATCH($A1521,'     2022    '!$AN:$AN,0))),"")</f>
        <v/>
      </c>
      <c r="H1521" s="96">
        <f>IFERROR(INDEX('     2022    '!AZ:AZ,MATCH($A1521,'     2022    '!$AN:$AN,0)),0)</f>
        <v>0</v>
      </c>
      <c r="I1521" s="180" t="str">
        <f>IFERROR(IF($O$3&gt;68,INDEX('     2022    '!M:M,MATCH($A1521,'     2022    '!$AN:$AN,0))*(1-'     2022    '!$BA$1),INDEX('     2022    '!M:M,MATCH($A1521,'     2022    '!$AN:$AN,0))),"")</f>
        <v/>
      </c>
      <c r="J1521" s="181">
        <f t="shared" si="93"/>
        <v>0</v>
      </c>
      <c r="K1521" s="182" t="str">
        <f t="shared" si="94"/>
        <v/>
      </c>
      <c r="L1521" s="53"/>
      <c r="M1521" s="52" t="str">
        <f>IFERROR(INDEX('     2022    '!R:R,MATCH('Order Summary'!$A1521,'     2022    '!$AN:$AN,0)),"")</f>
        <v/>
      </c>
      <c r="N1521" s="52" t="str">
        <f>IFERROR(INDEX('     2022    '!V:V,MATCH('Order Summary'!$A1521,'     2022    '!$AN:$AN,0)),"")</f>
        <v/>
      </c>
      <c r="O1521" s="52" t="str">
        <f>IFERROR(INDEX('     2022    '!S:S,MATCH('Order Summary'!$A1521,'     2022    '!$AN:$AN,0)),"")</f>
        <v/>
      </c>
      <c r="P1521" s="96" t="str">
        <f t="shared" si="92"/>
        <v/>
      </c>
      <c r="R1521" s="9"/>
      <c r="S1521" s="9"/>
      <c r="T1521" s="9"/>
      <c r="U1521" s="9"/>
      <c r="V1521" s="9"/>
      <c r="W1521" s="9"/>
      <c r="X1521" s="9"/>
      <c r="Y1521" s="9"/>
      <c r="Z1521" s="9"/>
      <c r="AA1521" s="9"/>
      <c r="AB1521" s="9"/>
      <c r="AC1521" s="9"/>
      <c r="AD1521" s="9"/>
      <c r="AE1521" s="9"/>
      <c r="AF1521" s="9"/>
      <c r="AG1521" s="9"/>
      <c r="AH1521" s="9"/>
      <c r="AI1521" s="9"/>
      <c r="AJ1521" s="9"/>
      <c r="AK1521" s="9"/>
      <c r="AL1521" s="9"/>
      <c r="AM1521" s="9"/>
      <c r="AN1521" s="9"/>
      <c r="AO1521" s="9"/>
      <c r="AP1521" s="9"/>
      <c r="AQ1521" s="9"/>
      <c r="AR1521" s="9"/>
      <c r="AS1521" s="9"/>
      <c r="AT1521" s="9"/>
      <c r="AU1521" s="9"/>
      <c r="AV1521" s="9"/>
      <c r="AW1521" s="9"/>
      <c r="AX1521" s="9"/>
      <c r="AY1521" s="9"/>
      <c r="AZ1521" s="9"/>
      <c r="BA1521" s="9"/>
      <c r="BB1521" s="9"/>
      <c r="BC1521" s="9"/>
      <c r="BD1521" s="9"/>
      <c r="BE1521" s="9"/>
      <c r="BF1521" s="9"/>
      <c r="BG1521" s="9"/>
      <c r="BH1521" s="9"/>
      <c r="BI1521" s="9"/>
      <c r="BJ1521" s="9"/>
      <c r="BK1521" s="9"/>
      <c r="BL1521" s="9"/>
      <c r="BM1521" s="9"/>
      <c r="BN1521" s="9"/>
      <c r="BO1521" s="9"/>
      <c r="BP1521" s="9"/>
      <c r="BQ1521" s="9"/>
      <c r="BR1521" s="9"/>
      <c r="BS1521" s="9"/>
      <c r="BT1521" s="9"/>
      <c r="BU1521" s="9"/>
      <c r="BV1521" s="9"/>
      <c r="BW1521" s="9"/>
      <c r="BX1521" s="9"/>
      <c r="BY1521" s="9"/>
      <c r="BZ1521" s="9"/>
    </row>
    <row r="1522" spans="1:78">
      <c r="A1522" s="50">
        <f t="shared" si="95"/>
        <v>1511</v>
      </c>
      <c r="C1522" s="11" t="str">
        <f>IFERROR(INDEX('     2022    '!D:D,MATCH('Order Summary'!$A1522,'     2022    '!$AN:$AN,0)),"")</f>
        <v/>
      </c>
      <c r="D1522" s="11" t="str">
        <f>IFERROR(INDEX('     2022    '!C:C,MATCH('Order Summary'!$A1522,'     2022    '!$AN:$AN,0)),"")</f>
        <v/>
      </c>
      <c r="E1522" s="11" t="str">
        <f>IFERROR(INDEX('     2022    '!E:E,MATCH('Order Summary'!$A1522,'     2022    '!$AN:$AN,0)),"")</f>
        <v/>
      </c>
      <c r="F1522" s="96">
        <f>IFERROR(INDEX('     2022    '!AY:AY,MATCH($A1522,'     2022    '!$AN:$AN,0)),0)</f>
        <v>0</v>
      </c>
      <c r="G1522" s="180" t="str">
        <f>IFERROR(IF($O$3&gt;68,INDEX('     2022    '!I:I,MATCH($A1522,'     2022    '!$AN:$AN,0))*(1-'     2022    '!$BA$1),INDEX('     2022    '!I:I,MATCH($A1522,'     2022    '!$AN:$AN,0))),"")</f>
        <v/>
      </c>
      <c r="H1522" s="96">
        <f>IFERROR(INDEX('     2022    '!AZ:AZ,MATCH($A1522,'     2022    '!$AN:$AN,0)),0)</f>
        <v>0</v>
      </c>
      <c r="I1522" s="180" t="str">
        <f>IFERROR(IF($O$3&gt;68,INDEX('     2022    '!M:M,MATCH($A1522,'     2022    '!$AN:$AN,0))*(1-'     2022    '!$BA$1),INDEX('     2022    '!M:M,MATCH($A1522,'     2022    '!$AN:$AN,0))),"")</f>
        <v/>
      </c>
      <c r="J1522" s="181">
        <f t="shared" si="93"/>
        <v>0</v>
      </c>
      <c r="K1522" s="182" t="str">
        <f t="shared" si="94"/>
        <v/>
      </c>
      <c r="L1522" s="53"/>
      <c r="M1522" s="52" t="str">
        <f>IFERROR(INDEX('     2022    '!R:R,MATCH('Order Summary'!$A1522,'     2022    '!$AN:$AN,0)),"")</f>
        <v/>
      </c>
      <c r="N1522" s="52" t="str">
        <f>IFERROR(INDEX('     2022    '!V:V,MATCH('Order Summary'!$A1522,'     2022    '!$AN:$AN,0)),"")</f>
        <v/>
      </c>
      <c r="O1522" s="52" t="str">
        <f>IFERROR(INDEX('     2022    '!S:S,MATCH('Order Summary'!$A1522,'     2022    '!$AN:$AN,0)),"")</f>
        <v/>
      </c>
      <c r="P1522" s="96" t="str">
        <f t="shared" si="92"/>
        <v/>
      </c>
      <c r="R1522" s="9"/>
      <c r="S1522" s="9"/>
      <c r="T1522" s="9"/>
      <c r="U1522" s="9"/>
      <c r="V1522" s="9"/>
      <c r="W1522" s="9"/>
      <c r="X1522" s="9"/>
      <c r="Y1522" s="9"/>
      <c r="Z1522" s="9"/>
      <c r="AA1522" s="9"/>
      <c r="AB1522" s="9"/>
      <c r="AC1522" s="9"/>
      <c r="AD1522" s="9"/>
      <c r="AE1522" s="9"/>
      <c r="AF1522" s="9"/>
      <c r="AG1522" s="9"/>
      <c r="AH1522" s="9"/>
      <c r="AI1522" s="9"/>
      <c r="AJ1522" s="9"/>
      <c r="AK1522" s="9"/>
      <c r="AL1522" s="9"/>
      <c r="AM1522" s="9"/>
      <c r="AN1522" s="9"/>
      <c r="AO1522" s="9"/>
      <c r="AP1522" s="9"/>
      <c r="AQ1522" s="9"/>
      <c r="AR1522" s="9"/>
      <c r="AS1522" s="9"/>
      <c r="AT1522" s="9"/>
      <c r="AU1522" s="9"/>
      <c r="AV1522" s="9"/>
      <c r="AW1522" s="9"/>
      <c r="AX1522" s="9"/>
      <c r="AY1522" s="9"/>
      <c r="AZ1522" s="9"/>
      <c r="BA1522" s="9"/>
      <c r="BB1522" s="9"/>
      <c r="BC1522" s="9"/>
      <c r="BD1522" s="9"/>
      <c r="BE1522" s="9"/>
      <c r="BF1522" s="9"/>
      <c r="BG1522" s="9"/>
      <c r="BH1522" s="9"/>
      <c r="BI1522" s="9"/>
      <c r="BJ1522" s="9"/>
      <c r="BK1522" s="9"/>
      <c r="BL1522" s="9"/>
      <c r="BM1522" s="9"/>
      <c r="BN1522" s="9"/>
      <c r="BO1522" s="9"/>
      <c r="BP1522" s="9"/>
      <c r="BQ1522" s="9"/>
      <c r="BR1522" s="9"/>
      <c r="BS1522" s="9"/>
      <c r="BT1522" s="9"/>
      <c r="BU1522" s="9"/>
      <c r="BV1522" s="9"/>
      <c r="BW1522" s="9"/>
      <c r="BX1522" s="9"/>
      <c r="BY1522" s="9"/>
      <c r="BZ1522" s="9"/>
    </row>
    <row r="1523" spans="1:78">
      <c r="A1523" s="50">
        <f t="shared" si="95"/>
        <v>1512</v>
      </c>
      <c r="C1523" s="11" t="str">
        <f>IFERROR(INDEX('     2022    '!D:D,MATCH('Order Summary'!$A1523,'     2022    '!$AN:$AN,0)),"")</f>
        <v/>
      </c>
      <c r="D1523" s="11" t="str">
        <f>IFERROR(INDEX('     2022    '!C:C,MATCH('Order Summary'!$A1523,'     2022    '!$AN:$AN,0)),"")</f>
        <v/>
      </c>
      <c r="E1523" s="11" t="str">
        <f>IFERROR(INDEX('     2022    '!E:E,MATCH('Order Summary'!$A1523,'     2022    '!$AN:$AN,0)),"")</f>
        <v/>
      </c>
      <c r="F1523" s="96">
        <f>IFERROR(INDEX('     2022    '!AY:AY,MATCH($A1523,'     2022    '!$AN:$AN,0)),0)</f>
        <v>0</v>
      </c>
      <c r="G1523" s="180" t="str">
        <f>IFERROR(IF($O$3&gt;68,INDEX('     2022    '!I:I,MATCH($A1523,'     2022    '!$AN:$AN,0))*(1-'     2022    '!$BA$1),INDEX('     2022    '!I:I,MATCH($A1523,'     2022    '!$AN:$AN,0))),"")</f>
        <v/>
      </c>
      <c r="H1523" s="96">
        <f>IFERROR(INDEX('     2022    '!AZ:AZ,MATCH($A1523,'     2022    '!$AN:$AN,0)),0)</f>
        <v>0</v>
      </c>
      <c r="I1523" s="180" t="str">
        <f>IFERROR(IF($O$3&gt;68,INDEX('     2022    '!M:M,MATCH($A1523,'     2022    '!$AN:$AN,0))*(1-'     2022    '!$BA$1),INDEX('     2022    '!M:M,MATCH($A1523,'     2022    '!$AN:$AN,0))),"")</f>
        <v/>
      </c>
      <c r="J1523" s="181">
        <f t="shared" si="93"/>
        <v>0</v>
      </c>
      <c r="K1523" s="182" t="str">
        <f t="shared" si="94"/>
        <v/>
      </c>
      <c r="L1523" s="53"/>
      <c r="M1523" s="52" t="str">
        <f>IFERROR(INDEX('     2022    '!R:R,MATCH('Order Summary'!$A1523,'     2022    '!$AN:$AN,0)),"")</f>
        <v/>
      </c>
      <c r="N1523" s="52" t="str">
        <f>IFERROR(INDEX('     2022    '!V:V,MATCH('Order Summary'!$A1523,'     2022    '!$AN:$AN,0)),"")</f>
        <v/>
      </c>
      <c r="O1523" s="52" t="str">
        <f>IFERROR(INDEX('     2022    '!S:S,MATCH('Order Summary'!$A1523,'     2022    '!$AN:$AN,0)),"")</f>
        <v/>
      </c>
      <c r="P1523" s="96" t="str">
        <f t="shared" si="92"/>
        <v/>
      </c>
      <c r="R1523" s="9"/>
      <c r="S1523" s="9"/>
      <c r="T1523" s="9"/>
      <c r="U1523" s="9"/>
      <c r="V1523" s="9"/>
      <c r="W1523" s="9"/>
      <c r="X1523" s="9"/>
      <c r="Y1523" s="9"/>
      <c r="Z1523" s="9"/>
      <c r="AA1523" s="9"/>
      <c r="AB1523" s="9"/>
      <c r="AC1523" s="9"/>
      <c r="AD1523" s="9"/>
      <c r="AE1523" s="9"/>
      <c r="AF1523" s="9"/>
      <c r="AG1523" s="9"/>
      <c r="AH1523" s="9"/>
      <c r="AI1523" s="9"/>
      <c r="AJ1523" s="9"/>
      <c r="AK1523" s="9"/>
      <c r="AL1523" s="9"/>
      <c r="AM1523" s="9"/>
      <c r="AN1523" s="9"/>
      <c r="AO1523" s="9"/>
      <c r="AP1523" s="9"/>
      <c r="AQ1523" s="9"/>
      <c r="AR1523" s="9"/>
      <c r="AS1523" s="9"/>
      <c r="AT1523" s="9"/>
      <c r="AU1523" s="9"/>
      <c r="AV1523" s="9"/>
      <c r="AW1523" s="9"/>
      <c r="AX1523" s="9"/>
      <c r="AY1523" s="9"/>
      <c r="AZ1523" s="9"/>
      <c r="BA1523" s="9"/>
      <c r="BB1523" s="9"/>
      <c r="BC1523" s="9"/>
      <c r="BD1523" s="9"/>
      <c r="BE1523" s="9"/>
      <c r="BF1523" s="9"/>
      <c r="BG1523" s="9"/>
      <c r="BH1523" s="9"/>
      <c r="BI1523" s="9"/>
      <c r="BJ1523" s="9"/>
      <c r="BK1523" s="9"/>
      <c r="BL1523" s="9"/>
      <c r="BM1523" s="9"/>
      <c r="BN1523" s="9"/>
      <c r="BO1523" s="9"/>
      <c r="BP1523" s="9"/>
      <c r="BQ1523" s="9"/>
      <c r="BR1523" s="9"/>
      <c r="BS1523" s="9"/>
      <c r="BT1523" s="9"/>
      <c r="BU1523" s="9"/>
      <c r="BV1523" s="9"/>
      <c r="BW1523" s="9"/>
      <c r="BX1523" s="9"/>
      <c r="BY1523" s="9"/>
      <c r="BZ1523" s="9"/>
    </row>
    <row r="1524" spans="1:78">
      <c r="A1524" s="50">
        <f t="shared" si="95"/>
        <v>1513</v>
      </c>
      <c r="C1524" s="11" t="str">
        <f>IFERROR(INDEX('     2022    '!D:D,MATCH('Order Summary'!$A1524,'     2022    '!$AN:$AN,0)),"")</f>
        <v/>
      </c>
      <c r="D1524" s="11" t="str">
        <f>IFERROR(INDEX('     2022    '!C:C,MATCH('Order Summary'!$A1524,'     2022    '!$AN:$AN,0)),"")</f>
        <v/>
      </c>
      <c r="E1524" s="11" t="str">
        <f>IFERROR(INDEX('     2022    '!E:E,MATCH('Order Summary'!$A1524,'     2022    '!$AN:$AN,0)),"")</f>
        <v/>
      </c>
      <c r="F1524" s="96">
        <f>IFERROR(INDEX('     2022    '!AY:AY,MATCH($A1524,'     2022    '!$AN:$AN,0)),0)</f>
        <v>0</v>
      </c>
      <c r="G1524" s="180" t="str">
        <f>IFERROR(IF($O$3&gt;68,INDEX('     2022    '!I:I,MATCH($A1524,'     2022    '!$AN:$AN,0))*(1-'     2022    '!$BA$1),INDEX('     2022    '!I:I,MATCH($A1524,'     2022    '!$AN:$AN,0))),"")</f>
        <v/>
      </c>
      <c r="H1524" s="96">
        <f>IFERROR(INDEX('     2022    '!AZ:AZ,MATCH($A1524,'     2022    '!$AN:$AN,0)),0)</f>
        <v>0</v>
      </c>
      <c r="I1524" s="180" t="str">
        <f>IFERROR(IF($O$3&gt;68,INDEX('     2022    '!M:M,MATCH($A1524,'     2022    '!$AN:$AN,0))*(1-'     2022    '!$BA$1),INDEX('     2022    '!M:M,MATCH($A1524,'     2022    '!$AN:$AN,0))),"")</f>
        <v/>
      </c>
      <c r="J1524" s="181">
        <f t="shared" si="93"/>
        <v>0</v>
      </c>
      <c r="K1524" s="182" t="str">
        <f t="shared" si="94"/>
        <v/>
      </c>
      <c r="L1524" s="53"/>
      <c r="M1524" s="52" t="str">
        <f>IFERROR(INDEX('     2022    '!R:R,MATCH('Order Summary'!$A1524,'     2022    '!$AN:$AN,0)),"")</f>
        <v/>
      </c>
      <c r="N1524" s="52" t="str">
        <f>IFERROR(INDEX('     2022    '!V:V,MATCH('Order Summary'!$A1524,'     2022    '!$AN:$AN,0)),"")</f>
        <v/>
      </c>
      <c r="O1524" s="52" t="str">
        <f>IFERROR(INDEX('     2022    '!S:S,MATCH('Order Summary'!$A1524,'     2022    '!$AN:$AN,0)),"")</f>
        <v/>
      </c>
      <c r="P1524" s="96" t="str">
        <f t="shared" si="92"/>
        <v/>
      </c>
      <c r="R1524" s="9"/>
      <c r="S1524" s="9"/>
      <c r="T1524" s="9"/>
      <c r="U1524" s="9"/>
      <c r="V1524" s="9"/>
      <c r="W1524" s="9"/>
      <c r="X1524" s="9"/>
      <c r="Y1524" s="9"/>
      <c r="Z1524" s="9"/>
      <c r="AA1524" s="9"/>
      <c r="AB1524" s="9"/>
      <c r="AC1524" s="9"/>
      <c r="AD1524" s="9"/>
      <c r="AE1524" s="9"/>
      <c r="AF1524" s="9"/>
      <c r="AG1524" s="9"/>
      <c r="AH1524" s="9"/>
      <c r="AI1524" s="9"/>
      <c r="AJ1524" s="9"/>
      <c r="AK1524" s="9"/>
      <c r="AL1524" s="9"/>
      <c r="AM1524" s="9"/>
      <c r="AN1524" s="9"/>
      <c r="AO1524" s="9"/>
      <c r="AP1524" s="9"/>
      <c r="AQ1524" s="9"/>
      <c r="AR1524" s="9"/>
      <c r="AS1524" s="9"/>
      <c r="AT1524" s="9"/>
      <c r="AU1524" s="9"/>
      <c r="AV1524" s="9"/>
      <c r="AW1524" s="9"/>
      <c r="AX1524" s="9"/>
      <c r="AY1524" s="9"/>
      <c r="AZ1524" s="9"/>
      <c r="BA1524" s="9"/>
      <c r="BB1524" s="9"/>
      <c r="BC1524" s="9"/>
      <c r="BD1524" s="9"/>
      <c r="BE1524" s="9"/>
      <c r="BF1524" s="9"/>
      <c r="BG1524" s="9"/>
      <c r="BH1524" s="9"/>
      <c r="BI1524" s="9"/>
      <c r="BJ1524" s="9"/>
      <c r="BK1524" s="9"/>
      <c r="BL1524" s="9"/>
      <c r="BM1524" s="9"/>
      <c r="BN1524" s="9"/>
      <c r="BO1524" s="9"/>
      <c r="BP1524" s="9"/>
      <c r="BQ1524" s="9"/>
      <c r="BR1524" s="9"/>
      <c r="BS1524" s="9"/>
      <c r="BT1524" s="9"/>
      <c r="BU1524" s="9"/>
      <c r="BV1524" s="9"/>
      <c r="BW1524" s="9"/>
      <c r="BX1524" s="9"/>
      <c r="BY1524" s="9"/>
      <c r="BZ1524" s="9"/>
    </row>
    <row r="1525" spans="1:78">
      <c r="A1525" s="50">
        <f t="shared" si="95"/>
        <v>1514</v>
      </c>
      <c r="C1525" s="11" t="str">
        <f>IFERROR(INDEX('     2022    '!D:D,MATCH('Order Summary'!$A1525,'     2022    '!$AN:$AN,0)),"")</f>
        <v/>
      </c>
      <c r="D1525" s="11" t="str">
        <f>IFERROR(INDEX('     2022    '!C:C,MATCH('Order Summary'!$A1525,'     2022    '!$AN:$AN,0)),"")</f>
        <v/>
      </c>
      <c r="E1525" s="11" t="str">
        <f>IFERROR(INDEX('     2022    '!E:E,MATCH('Order Summary'!$A1525,'     2022    '!$AN:$AN,0)),"")</f>
        <v/>
      </c>
      <c r="F1525" s="96">
        <f>IFERROR(INDEX('     2022    '!AY:AY,MATCH($A1525,'     2022    '!$AN:$AN,0)),0)</f>
        <v>0</v>
      </c>
      <c r="G1525" s="180" t="str">
        <f>IFERROR(IF($O$3&gt;68,INDEX('     2022    '!I:I,MATCH($A1525,'     2022    '!$AN:$AN,0))*(1-'     2022    '!$BA$1),INDEX('     2022    '!I:I,MATCH($A1525,'     2022    '!$AN:$AN,0))),"")</f>
        <v/>
      </c>
      <c r="H1525" s="96">
        <f>IFERROR(INDEX('     2022    '!AZ:AZ,MATCH($A1525,'     2022    '!$AN:$AN,0)),0)</f>
        <v>0</v>
      </c>
      <c r="I1525" s="180" t="str">
        <f>IFERROR(IF($O$3&gt;68,INDEX('     2022    '!M:M,MATCH($A1525,'     2022    '!$AN:$AN,0))*(1-'     2022    '!$BA$1),INDEX('     2022    '!M:M,MATCH($A1525,'     2022    '!$AN:$AN,0))),"")</f>
        <v/>
      </c>
      <c r="J1525" s="181">
        <f t="shared" si="93"/>
        <v>0</v>
      </c>
      <c r="K1525" s="182" t="str">
        <f t="shared" si="94"/>
        <v/>
      </c>
      <c r="L1525" s="53"/>
      <c r="M1525" s="52" t="str">
        <f>IFERROR(INDEX('     2022    '!R:R,MATCH('Order Summary'!$A1525,'     2022    '!$AN:$AN,0)),"")</f>
        <v/>
      </c>
      <c r="N1525" s="52" t="str">
        <f>IFERROR(INDEX('     2022    '!V:V,MATCH('Order Summary'!$A1525,'     2022    '!$AN:$AN,0)),"")</f>
        <v/>
      </c>
      <c r="O1525" s="52" t="str">
        <f>IFERROR(INDEX('     2022    '!S:S,MATCH('Order Summary'!$A1525,'     2022    '!$AN:$AN,0)),"")</f>
        <v/>
      </c>
      <c r="P1525" s="96" t="str">
        <f t="shared" si="92"/>
        <v/>
      </c>
      <c r="R1525" s="9"/>
      <c r="S1525" s="9"/>
      <c r="T1525" s="9"/>
      <c r="U1525" s="9"/>
      <c r="V1525" s="9"/>
      <c r="W1525" s="9"/>
      <c r="X1525" s="9"/>
      <c r="Y1525" s="9"/>
      <c r="Z1525" s="9"/>
      <c r="AA1525" s="9"/>
      <c r="AB1525" s="9"/>
      <c r="AC1525" s="9"/>
      <c r="AD1525" s="9"/>
      <c r="AE1525" s="9"/>
      <c r="AF1525" s="9"/>
      <c r="AG1525" s="9"/>
      <c r="AH1525" s="9"/>
      <c r="AI1525" s="9"/>
      <c r="AJ1525" s="9"/>
      <c r="AK1525" s="9"/>
      <c r="AL1525" s="9"/>
      <c r="AM1525" s="9"/>
      <c r="AN1525" s="9"/>
      <c r="AO1525" s="9"/>
      <c r="AP1525" s="9"/>
      <c r="AQ1525" s="9"/>
      <c r="AR1525" s="9"/>
      <c r="AS1525" s="9"/>
      <c r="AT1525" s="9"/>
      <c r="AU1525" s="9"/>
      <c r="AV1525" s="9"/>
      <c r="AW1525" s="9"/>
      <c r="AX1525" s="9"/>
      <c r="AY1525" s="9"/>
      <c r="AZ1525" s="9"/>
      <c r="BA1525" s="9"/>
      <c r="BB1525" s="9"/>
      <c r="BC1525" s="9"/>
      <c r="BD1525" s="9"/>
      <c r="BE1525" s="9"/>
      <c r="BF1525" s="9"/>
      <c r="BG1525" s="9"/>
      <c r="BH1525" s="9"/>
      <c r="BI1525" s="9"/>
      <c r="BJ1525" s="9"/>
      <c r="BK1525" s="9"/>
      <c r="BL1525" s="9"/>
      <c r="BM1525" s="9"/>
      <c r="BN1525" s="9"/>
      <c r="BO1525" s="9"/>
      <c r="BP1525" s="9"/>
      <c r="BQ1525" s="9"/>
      <c r="BR1525" s="9"/>
      <c r="BS1525" s="9"/>
      <c r="BT1525" s="9"/>
      <c r="BU1525" s="9"/>
      <c r="BV1525" s="9"/>
      <c r="BW1525" s="9"/>
      <c r="BX1525" s="9"/>
      <c r="BY1525" s="9"/>
      <c r="BZ1525" s="9"/>
    </row>
    <row r="1526" spans="1:78">
      <c r="A1526" s="50">
        <f t="shared" si="95"/>
        <v>1515</v>
      </c>
      <c r="C1526" s="11" t="str">
        <f>IFERROR(INDEX('     2022    '!D:D,MATCH('Order Summary'!$A1526,'     2022    '!$AN:$AN,0)),"")</f>
        <v/>
      </c>
      <c r="D1526" s="11" t="str">
        <f>IFERROR(INDEX('     2022    '!C:C,MATCH('Order Summary'!$A1526,'     2022    '!$AN:$AN,0)),"")</f>
        <v/>
      </c>
      <c r="E1526" s="11" t="str">
        <f>IFERROR(INDEX('     2022    '!E:E,MATCH('Order Summary'!$A1526,'     2022    '!$AN:$AN,0)),"")</f>
        <v/>
      </c>
      <c r="F1526" s="96">
        <f>IFERROR(INDEX('     2022    '!AY:AY,MATCH($A1526,'     2022    '!$AN:$AN,0)),0)</f>
        <v>0</v>
      </c>
      <c r="G1526" s="180" t="str">
        <f>IFERROR(IF($O$3&gt;68,INDEX('     2022    '!I:I,MATCH($A1526,'     2022    '!$AN:$AN,0))*(1-'     2022    '!$BA$1),INDEX('     2022    '!I:I,MATCH($A1526,'     2022    '!$AN:$AN,0))),"")</f>
        <v/>
      </c>
      <c r="H1526" s="96">
        <f>IFERROR(INDEX('     2022    '!AZ:AZ,MATCH($A1526,'     2022    '!$AN:$AN,0)),0)</f>
        <v>0</v>
      </c>
      <c r="I1526" s="180" t="str">
        <f>IFERROR(IF($O$3&gt;68,INDEX('     2022    '!M:M,MATCH($A1526,'     2022    '!$AN:$AN,0))*(1-'     2022    '!$BA$1),INDEX('     2022    '!M:M,MATCH($A1526,'     2022    '!$AN:$AN,0))),"")</f>
        <v/>
      </c>
      <c r="J1526" s="181">
        <f t="shared" si="93"/>
        <v>0</v>
      </c>
      <c r="K1526" s="182" t="str">
        <f t="shared" si="94"/>
        <v/>
      </c>
      <c r="L1526" s="53"/>
      <c r="M1526" s="52" t="str">
        <f>IFERROR(INDEX('     2022    '!R:R,MATCH('Order Summary'!$A1526,'     2022    '!$AN:$AN,0)),"")</f>
        <v/>
      </c>
      <c r="N1526" s="52" t="str">
        <f>IFERROR(INDEX('     2022    '!V:V,MATCH('Order Summary'!$A1526,'     2022    '!$AN:$AN,0)),"")</f>
        <v/>
      </c>
      <c r="O1526" s="52" t="str">
        <f>IFERROR(INDEX('     2022    '!S:S,MATCH('Order Summary'!$A1526,'     2022    '!$AN:$AN,0)),"")</f>
        <v/>
      </c>
      <c r="P1526" s="96" t="str">
        <f t="shared" si="92"/>
        <v/>
      </c>
      <c r="R1526" s="9"/>
      <c r="S1526" s="9"/>
      <c r="T1526" s="9"/>
      <c r="U1526" s="9"/>
      <c r="V1526" s="9"/>
      <c r="W1526" s="9"/>
      <c r="X1526" s="9"/>
      <c r="Y1526" s="9"/>
      <c r="Z1526" s="9"/>
      <c r="AA1526" s="9"/>
      <c r="AB1526" s="9"/>
      <c r="AC1526" s="9"/>
      <c r="AD1526" s="9"/>
      <c r="AE1526" s="9"/>
      <c r="AF1526" s="9"/>
      <c r="AG1526" s="9"/>
      <c r="AH1526" s="9"/>
      <c r="AI1526" s="9"/>
      <c r="AJ1526" s="9"/>
      <c r="AK1526" s="9"/>
      <c r="AL1526" s="9"/>
      <c r="AM1526" s="9"/>
      <c r="AN1526" s="9"/>
      <c r="AO1526" s="9"/>
      <c r="AP1526" s="9"/>
      <c r="AQ1526" s="9"/>
      <c r="AR1526" s="9"/>
      <c r="AS1526" s="9"/>
      <c r="AT1526" s="9"/>
      <c r="AU1526" s="9"/>
      <c r="AV1526" s="9"/>
      <c r="AW1526" s="9"/>
      <c r="AX1526" s="9"/>
      <c r="AY1526" s="9"/>
      <c r="AZ1526" s="9"/>
      <c r="BA1526" s="9"/>
      <c r="BB1526" s="9"/>
      <c r="BC1526" s="9"/>
      <c r="BD1526" s="9"/>
      <c r="BE1526" s="9"/>
      <c r="BF1526" s="9"/>
      <c r="BG1526" s="9"/>
      <c r="BH1526" s="9"/>
      <c r="BI1526" s="9"/>
      <c r="BJ1526" s="9"/>
      <c r="BK1526" s="9"/>
      <c r="BL1526" s="9"/>
      <c r="BM1526" s="9"/>
      <c r="BN1526" s="9"/>
      <c r="BO1526" s="9"/>
      <c r="BP1526" s="9"/>
      <c r="BQ1526" s="9"/>
      <c r="BR1526" s="9"/>
      <c r="BS1526" s="9"/>
      <c r="BT1526" s="9"/>
      <c r="BU1526" s="9"/>
      <c r="BV1526" s="9"/>
      <c r="BW1526" s="9"/>
      <c r="BX1526" s="9"/>
      <c r="BY1526" s="9"/>
      <c r="BZ1526" s="9"/>
    </row>
    <row r="1527" spans="1:78">
      <c r="A1527" s="50">
        <f t="shared" si="95"/>
        <v>1516</v>
      </c>
      <c r="C1527" s="11" t="str">
        <f>IFERROR(INDEX('     2022    '!D:D,MATCH('Order Summary'!$A1527,'     2022    '!$AN:$AN,0)),"")</f>
        <v/>
      </c>
      <c r="D1527" s="11" t="str">
        <f>IFERROR(INDEX('     2022    '!C:C,MATCH('Order Summary'!$A1527,'     2022    '!$AN:$AN,0)),"")</f>
        <v/>
      </c>
      <c r="E1527" s="11" t="str">
        <f>IFERROR(INDEX('     2022    '!E:E,MATCH('Order Summary'!$A1527,'     2022    '!$AN:$AN,0)),"")</f>
        <v/>
      </c>
      <c r="F1527" s="96">
        <f>IFERROR(INDEX('     2022    '!AY:AY,MATCH($A1527,'     2022    '!$AN:$AN,0)),0)</f>
        <v>0</v>
      </c>
      <c r="G1527" s="180" t="str">
        <f>IFERROR(IF($O$3&gt;68,INDEX('     2022    '!I:I,MATCH($A1527,'     2022    '!$AN:$AN,0))*(1-'     2022    '!$BA$1),INDEX('     2022    '!I:I,MATCH($A1527,'     2022    '!$AN:$AN,0))),"")</f>
        <v/>
      </c>
      <c r="H1527" s="96">
        <f>IFERROR(INDEX('     2022    '!AZ:AZ,MATCH($A1527,'     2022    '!$AN:$AN,0)),0)</f>
        <v>0</v>
      </c>
      <c r="I1527" s="180" t="str">
        <f>IFERROR(IF($O$3&gt;68,INDEX('     2022    '!M:M,MATCH($A1527,'     2022    '!$AN:$AN,0))*(1-'     2022    '!$BA$1),INDEX('     2022    '!M:M,MATCH($A1527,'     2022    '!$AN:$AN,0))),"")</f>
        <v/>
      </c>
      <c r="J1527" s="181">
        <f t="shared" si="93"/>
        <v>0</v>
      </c>
      <c r="K1527" s="182" t="str">
        <f t="shared" si="94"/>
        <v/>
      </c>
      <c r="L1527" s="53"/>
      <c r="M1527" s="52" t="str">
        <f>IFERROR(INDEX('     2022    '!R:R,MATCH('Order Summary'!$A1527,'     2022    '!$AN:$AN,0)),"")</f>
        <v/>
      </c>
      <c r="N1527" s="52" t="str">
        <f>IFERROR(INDEX('     2022    '!V:V,MATCH('Order Summary'!$A1527,'     2022    '!$AN:$AN,0)),"")</f>
        <v/>
      </c>
      <c r="O1527" s="52" t="str">
        <f>IFERROR(INDEX('     2022    '!S:S,MATCH('Order Summary'!$A1527,'     2022    '!$AN:$AN,0)),"")</f>
        <v/>
      </c>
      <c r="P1527" s="96" t="str">
        <f t="shared" si="92"/>
        <v/>
      </c>
      <c r="R1527" s="9"/>
      <c r="S1527" s="9"/>
      <c r="T1527" s="9"/>
      <c r="U1527" s="9"/>
      <c r="V1527" s="9"/>
      <c r="W1527" s="9"/>
      <c r="X1527" s="9"/>
      <c r="Y1527" s="9"/>
      <c r="Z1527" s="9"/>
      <c r="AA1527" s="9"/>
      <c r="AB1527" s="9"/>
      <c r="AC1527" s="9"/>
      <c r="AD1527" s="9"/>
      <c r="AE1527" s="9"/>
      <c r="AF1527" s="9"/>
      <c r="AG1527" s="9"/>
      <c r="AH1527" s="9"/>
      <c r="AI1527" s="9"/>
      <c r="AJ1527" s="9"/>
      <c r="AK1527" s="9"/>
      <c r="AL1527" s="9"/>
      <c r="AM1527" s="9"/>
      <c r="AN1527" s="9"/>
      <c r="AO1527" s="9"/>
      <c r="AP1527" s="9"/>
      <c r="AQ1527" s="9"/>
      <c r="AR1527" s="9"/>
      <c r="AS1527" s="9"/>
      <c r="AT1527" s="9"/>
      <c r="AU1527" s="9"/>
      <c r="AV1527" s="9"/>
      <c r="AW1527" s="9"/>
      <c r="AX1527" s="9"/>
      <c r="AY1527" s="9"/>
      <c r="AZ1527" s="9"/>
      <c r="BA1527" s="9"/>
      <c r="BB1527" s="9"/>
      <c r="BC1527" s="9"/>
      <c r="BD1527" s="9"/>
      <c r="BE1527" s="9"/>
      <c r="BF1527" s="9"/>
      <c r="BG1527" s="9"/>
      <c r="BH1527" s="9"/>
      <c r="BI1527" s="9"/>
      <c r="BJ1527" s="9"/>
      <c r="BK1527" s="9"/>
      <c r="BL1527" s="9"/>
      <c r="BM1527" s="9"/>
      <c r="BN1527" s="9"/>
      <c r="BO1527" s="9"/>
      <c r="BP1527" s="9"/>
      <c r="BQ1527" s="9"/>
      <c r="BR1527" s="9"/>
      <c r="BS1527" s="9"/>
      <c r="BT1527" s="9"/>
      <c r="BU1527" s="9"/>
      <c r="BV1527" s="9"/>
      <c r="BW1527" s="9"/>
      <c r="BX1527" s="9"/>
      <c r="BY1527" s="9"/>
      <c r="BZ1527" s="9"/>
    </row>
    <row r="1528" spans="1:78">
      <c r="A1528" s="50">
        <f t="shared" si="95"/>
        <v>1517</v>
      </c>
      <c r="C1528" s="11" t="str">
        <f>IFERROR(INDEX('     2022    '!D:D,MATCH('Order Summary'!$A1528,'     2022    '!$AN:$AN,0)),"")</f>
        <v/>
      </c>
      <c r="D1528" s="11" t="str">
        <f>IFERROR(INDEX('     2022    '!C:C,MATCH('Order Summary'!$A1528,'     2022    '!$AN:$AN,0)),"")</f>
        <v/>
      </c>
      <c r="E1528" s="11" t="str">
        <f>IFERROR(INDEX('     2022    '!E:E,MATCH('Order Summary'!$A1528,'     2022    '!$AN:$AN,0)),"")</f>
        <v/>
      </c>
      <c r="F1528" s="96">
        <f>IFERROR(INDEX('     2022    '!AY:AY,MATCH($A1528,'     2022    '!$AN:$AN,0)),0)</f>
        <v>0</v>
      </c>
      <c r="G1528" s="180" t="str">
        <f>IFERROR(IF($O$3&gt;68,INDEX('     2022    '!I:I,MATCH($A1528,'     2022    '!$AN:$AN,0))*(1-'     2022    '!$BA$1),INDEX('     2022    '!I:I,MATCH($A1528,'     2022    '!$AN:$AN,0))),"")</f>
        <v/>
      </c>
      <c r="H1528" s="96">
        <f>IFERROR(INDEX('     2022    '!AZ:AZ,MATCH($A1528,'     2022    '!$AN:$AN,0)),0)</f>
        <v>0</v>
      </c>
      <c r="I1528" s="180" t="str">
        <f>IFERROR(IF($O$3&gt;68,INDEX('     2022    '!M:M,MATCH($A1528,'     2022    '!$AN:$AN,0))*(1-'     2022    '!$BA$1),INDEX('     2022    '!M:M,MATCH($A1528,'     2022    '!$AN:$AN,0))),"")</f>
        <v/>
      </c>
      <c r="J1528" s="181">
        <f t="shared" si="93"/>
        <v>0</v>
      </c>
      <c r="K1528" s="182" t="str">
        <f t="shared" si="94"/>
        <v/>
      </c>
      <c r="L1528" s="53"/>
      <c r="M1528" s="52" t="str">
        <f>IFERROR(INDEX('     2022    '!R:R,MATCH('Order Summary'!$A1528,'     2022    '!$AN:$AN,0)),"")</f>
        <v/>
      </c>
      <c r="N1528" s="52" t="str">
        <f>IFERROR(INDEX('     2022    '!V:V,MATCH('Order Summary'!$A1528,'     2022    '!$AN:$AN,0)),"")</f>
        <v/>
      </c>
      <c r="O1528" s="52" t="str">
        <f>IFERROR(INDEX('     2022    '!S:S,MATCH('Order Summary'!$A1528,'     2022    '!$AN:$AN,0)),"")</f>
        <v/>
      </c>
      <c r="P1528" s="96" t="str">
        <f t="shared" si="92"/>
        <v/>
      </c>
      <c r="R1528" s="9"/>
      <c r="S1528" s="9"/>
      <c r="T1528" s="9"/>
      <c r="U1528" s="9"/>
      <c r="V1528" s="9"/>
      <c r="W1528" s="9"/>
      <c r="X1528" s="9"/>
      <c r="Y1528" s="9"/>
      <c r="Z1528" s="9"/>
      <c r="AA1528" s="9"/>
      <c r="AB1528" s="9"/>
      <c r="AC1528" s="9"/>
      <c r="AD1528" s="9"/>
      <c r="AE1528" s="9"/>
      <c r="AF1528" s="9"/>
      <c r="AG1528" s="9"/>
      <c r="AH1528" s="9"/>
      <c r="AI1528" s="9"/>
      <c r="AJ1528" s="9"/>
      <c r="AK1528" s="9"/>
      <c r="AL1528" s="9"/>
      <c r="AM1528" s="9"/>
      <c r="AN1528" s="9"/>
      <c r="AO1528" s="9"/>
      <c r="AP1528" s="9"/>
      <c r="AQ1528" s="9"/>
      <c r="AR1528" s="9"/>
      <c r="AS1528" s="9"/>
      <c r="AT1528" s="9"/>
      <c r="AU1528" s="9"/>
      <c r="AV1528" s="9"/>
      <c r="AW1528" s="9"/>
      <c r="AX1528" s="9"/>
      <c r="AY1528" s="9"/>
      <c r="AZ1528" s="9"/>
      <c r="BA1528" s="9"/>
      <c r="BB1528" s="9"/>
      <c r="BC1528" s="9"/>
      <c r="BD1528" s="9"/>
      <c r="BE1528" s="9"/>
      <c r="BF1528" s="9"/>
      <c r="BG1528" s="9"/>
      <c r="BH1528" s="9"/>
      <c r="BI1528" s="9"/>
      <c r="BJ1528" s="9"/>
      <c r="BK1528" s="9"/>
      <c r="BL1528" s="9"/>
      <c r="BM1528" s="9"/>
      <c r="BN1528" s="9"/>
      <c r="BO1528" s="9"/>
      <c r="BP1528" s="9"/>
      <c r="BQ1528" s="9"/>
      <c r="BR1528" s="9"/>
      <c r="BS1528" s="9"/>
      <c r="BT1528" s="9"/>
      <c r="BU1528" s="9"/>
      <c r="BV1528" s="9"/>
      <c r="BW1528" s="9"/>
      <c r="BX1528" s="9"/>
      <c r="BY1528" s="9"/>
      <c r="BZ1528" s="9"/>
    </row>
    <row r="1529" spans="1:78">
      <c r="A1529" s="50">
        <f t="shared" si="95"/>
        <v>1518</v>
      </c>
      <c r="C1529" s="11" t="str">
        <f>IFERROR(INDEX('     2022    '!D:D,MATCH('Order Summary'!$A1529,'     2022    '!$AN:$AN,0)),"")</f>
        <v/>
      </c>
      <c r="D1529" s="11" t="str">
        <f>IFERROR(INDEX('     2022    '!C:C,MATCH('Order Summary'!$A1529,'     2022    '!$AN:$AN,0)),"")</f>
        <v/>
      </c>
      <c r="E1529" s="11" t="str">
        <f>IFERROR(INDEX('     2022    '!E:E,MATCH('Order Summary'!$A1529,'     2022    '!$AN:$AN,0)),"")</f>
        <v/>
      </c>
      <c r="F1529" s="96">
        <f>IFERROR(INDEX('     2022    '!AY:AY,MATCH($A1529,'     2022    '!$AN:$AN,0)),0)</f>
        <v>0</v>
      </c>
      <c r="G1529" s="180" t="str">
        <f>IFERROR(IF($O$3&gt;68,INDEX('     2022    '!I:I,MATCH($A1529,'     2022    '!$AN:$AN,0))*(1-'     2022    '!$BA$1),INDEX('     2022    '!I:I,MATCH($A1529,'     2022    '!$AN:$AN,0))),"")</f>
        <v/>
      </c>
      <c r="H1529" s="96">
        <f>IFERROR(INDEX('     2022    '!AZ:AZ,MATCH($A1529,'     2022    '!$AN:$AN,0)),0)</f>
        <v>0</v>
      </c>
      <c r="I1529" s="180" t="str">
        <f>IFERROR(IF($O$3&gt;68,INDEX('     2022    '!M:M,MATCH($A1529,'     2022    '!$AN:$AN,0))*(1-'     2022    '!$BA$1),INDEX('     2022    '!M:M,MATCH($A1529,'     2022    '!$AN:$AN,0))),"")</f>
        <v/>
      </c>
      <c r="J1529" s="181">
        <f t="shared" si="93"/>
        <v>0</v>
      </c>
      <c r="K1529" s="182" t="str">
        <f t="shared" si="94"/>
        <v/>
      </c>
      <c r="L1529" s="53"/>
      <c r="M1529" s="52" t="str">
        <f>IFERROR(INDEX('     2022    '!R:R,MATCH('Order Summary'!$A1529,'     2022    '!$AN:$AN,0)),"")</f>
        <v/>
      </c>
      <c r="N1529" s="52" t="str">
        <f>IFERROR(INDEX('     2022    '!V:V,MATCH('Order Summary'!$A1529,'     2022    '!$AN:$AN,0)),"")</f>
        <v/>
      </c>
      <c r="O1529" s="52" t="str">
        <f>IFERROR(INDEX('     2022    '!S:S,MATCH('Order Summary'!$A1529,'     2022    '!$AN:$AN,0)),"")</f>
        <v/>
      </c>
      <c r="P1529" s="96" t="str">
        <f t="shared" si="92"/>
        <v/>
      </c>
      <c r="R1529" s="9"/>
      <c r="S1529" s="9"/>
      <c r="T1529" s="9"/>
      <c r="U1529" s="9"/>
      <c r="V1529" s="9"/>
      <c r="W1529" s="9"/>
      <c r="X1529" s="9"/>
      <c r="Y1529" s="9"/>
      <c r="Z1529" s="9"/>
      <c r="AA1529" s="9"/>
      <c r="AB1529" s="9"/>
      <c r="AC1529" s="9"/>
      <c r="AD1529" s="9"/>
      <c r="AE1529" s="9"/>
      <c r="AF1529" s="9"/>
      <c r="AG1529" s="9"/>
      <c r="AH1529" s="9"/>
      <c r="AI1529" s="9"/>
      <c r="AJ1529" s="9"/>
      <c r="AK1529" s="9"/>
      <c r="AL1529" s="9"/>
      <c r="AM1529" s="9"/>
      <c r="AN1529" s="9"/>
      <c r="AO1529" s="9"/>
      <c r="AP1529" s="9"/>
      <c r="AQ1529" s="9"/>
      <c r="AR1529" s="9"/>
      <c r="AS1529" s="9"/>
      <c r="AT1529" s="9"/>
      <c r="AU1529" s="9"/>
      <c r="AV1529" s="9"/>
      <c r="AW1529" s="9"/>
      <c r="AX1529" s="9"/>
      <c r="AY1529" s="9"/>
      <c r="AZ1529" s="9"/>
      <c r="BA1529" s="9"/>
      <c r="BB1529" s="9"/>
      <c r="BC1529" s="9"/>
      <c r="BD1529" s="9"/>
      <c r="BE1529" s="9"/>
      <c r="BF1529" s="9"/>
      <c r="BG1529" s="9"/>
      <c r="BH1529" s="9"/>
      <c r="BI1529" s="9"/>
      <c r="BJ1529" s="9"/>
      <c r="BK1529" s="9"/>
      <c r="BL1529" s="9"/>
      <c r="BM1529" s="9"/>
      <c r="BN1529" s="9"/>
      <c r="BO1529" s="9"/>
      <c r="BP1529" s="9"/>
      <c r="BQ1529" s="9"/>
      <c r="BR1529" s="9"/>
      <c r="BS1529" s="9"/>
      <c r="BT1529" s="9"/>
      <c r="BU1529" s="9"/>
      <c r="BV1529" s="9"/>
      <c r="BW1529" s="9"/>
      <c r="BX1529" s="9"/>
      <c r="BY1529" s="9"/>
      <c r="BZ1529" s="9"/>
    </row>
    <row r="1530" spans="1:78">
      <c r="A1530" s="50">
        <f t="shared" si="95"/>
        <v>1519</v>
      </c>
      <c r="C1530" s="11" t="str">
        <f>IFERROR(INDEX('     2022    '!D:D,MATCH('Order Summary'!$A1530,'     2022    '!$AN:$AN,0)),"")</f>
        <v/>
      </c>
      <c r="D1530" s="11" t="str">
        <f>IFERROR(INDEX('     2022    '!C:C,MATCH('Order Summary'!$A1530,'     2022    '!$AN:$AN,0)),"")</f>
        <v/>
      </c>
      <c r="E1530" s="11" t="str">
        <f>IFERROR(INDEX('     2022    '!E:E,MATCH('Order Summary'!$A1530,'     2022    '!$AN:$AN,0)),"")</f>
        <v/>
      </c>
      <c r="F1530" s="96">
        <f>IFERROR(INDEX('     2022    '!AY:AY,MATCH($A1530,'     2022    '!$AN:$AN,0)),0)</f>
        <v>0</v>
      </c>
      <c r="G1530" s="180" t="str">
        <f>IFERROR(IF($O$3&gt;68,INDEX('     2022    '!I:I,MATCH($A1530,'     2022    '!$AN:$AN,0))*(1-'     2022    '!$BA$1),INDEX('     2022    '!I:I,MATCH($A1530,'     2022    '!$AN:$AN,0))),"")</f>
        <v/>
      </c>
      <c r="H1530" s="96">
        <f>IFERROR(INDEX('     2022    '!AZ:AZ,MATCH($A1530,'     2022    '!$AN:$AN,0)),0)</f>
        <v>0</v>
      </c>
      <c r="I1530" s="180" t="str">
        <f>IFERROR(IF($O$3&gt;68,INDEX('     2022    '!M:M,MATCH($A1530,'     2022    '!$AN:$AN,0))*(1-'     2022    '!$BA$1),INDEX('     2022    '!M:M,MATCH($A1530,'     2022    '!$AN:$AN,0))),"")</f>
        <v/>
      </c>
      <c r="J1530" s="181">
        <f t="shared" si="93"/>
        <v>0</v>
      </c>
      <c r="K1530" s="182" t="str">
        <f t="shared" si="94"/>
        <v/>
      </c>
      <c r="L1530" s="53"/>
      <c r="M1530" s="52" t="str">
        <f>IFERROR(INDEX('     2022    '!R:R,MATCH('Order Summary'!$A1530,'     2022    '!$AN:$AN,0)),"")</f>
        <v/>
      </c>
      <c r="N1530" s="52" t="str">
        <f>IFERROR(INDEX('     2022    '!V:V,MATCH('Order Summary'!$A1530,'     2022    '!$AN:$AN,0)),"")</f>
        <v/>
      </c>
      <c r="O1530" s="52" t="str">
        <f>IFERROR(INDEX('     2022    '!S:S,MATCH('Order Summary'!$A1530,'     2022    '!$AN:$AN,0)),"")</f>
        <v/>
      </c>
      <c r="P1530" s="96" t="str">
        <f t="shared" si="92"/>
        <v/>
      </c>
      <c r="R1530" s="9"/>
      <c r="S1530" s="9"/>
      <c r="T1530" s="9"/>
      <c r="U1530" s="9"/>
      <c r="V1530" s="9"/>
      <c r="W1530" s="9"/>
      <c r="X1530" s="9"/>
      <c r="Y1530" s="9"/>
      <c r="Z1530" s="9"/>
      <c r="AA1530" s="9"/>
      <c r="AB1530" s="9"/>
      <c r="AC1530" s="9"/>
      <c r="AD1530" s="9"/>
      <c r="AE1530" s="9"/>
      <c r="AF1530" s="9"/>
      <c r="AG1530" s="9"/>
      <c r="AH1530" s="9"/>
      <c r="AI1530" s="9"/>
      <c r="AJ1530" s="9"/>
      <c r="AK1530" s="9"/>
      <c r="AL1530" s="9"/>
      <c r="AM1530" s="9"/>
      <c r="AN1530" s="9"/>
      <c r="AO1530" s="9"/>
      <c r="AP1530" s="9"/>
      <c r="AQ1530" s="9"/>
      <c r="AR1530" s="9"/>
      <c r="AS1530" s="9"/>
      <c r="AT1530" s="9"/>
      <c r="AU1530" s="9"/>
      <c r="AV1530" s="9"/>
      <c r="AW1530" s="9"/>
      <c r="AX1530" s="9"/>
      <c r="AY1530" s="9"/>
      <c r="AZ1530" s="9"/>
      <c r="BA1530" s="9"/>
      <c r="BB1530" s="9"/>
      <c r="BC1530" s="9"/>
      <c r="BD1530" s="9"/>
      <c r="BE1530" s="9"/>
      <c r="BF1530" s="9"/>
      <c r="BG1530" s="9"/>
      <c r="BH1530" s="9"/>
      <c r="BI1530" s="9"/>
      <c r="BJ1530" s="9"/>
      <c r="BK1530" s="9"/>
      <c r="BL1530" s="9"/>
      <c r="BM1530" s="9"/>
      <c r="BN1530" s="9"/>
      <c r="BO1530" s="9"/>
      <c r="BP1530" s="9"/>
      <c r="BQ1530" s="9"/>
      <c r="BR1530" s="9"/>
      <c r="BS1530" s="9"/>
      <c r="BT1530" s="9"/>
      <c r="BU1530" s="9"/>
      <c r="BV1530" s="9"/>
      <c r="BW1530" s="9"/>
      <c r="BX1530" s="9"/>
      <c r="BY1530" s="9"/>
      <c r="BZ1530" s="9"/>
    </row>
    <row r="1531" spans="1:78">
      <c r="A1531" s="50">
        <f t="shared" si="95"/>
        <v>1520</v>
      </c>
      <c r="C1531" s="11" t="str">
        <f>IFERROR(INDEX('     2022    '!D:D,MATCH('Order Summary'!$A1531,'     2022    '!$AN:$AN,0)),"")</f>
        <v/>
      </c>
      <c r="D1531" s="11" t="str">
        <f>IFERROR(INDEX('     2022    '!C:C,MATCH('Order Summary'!$A1531,'     2022    '!$AN:$AN,0)),"")</f>
        <v/>
      </c>
      <c r="E1531" s="11" t="str">
        <f>IFERROR(INDEX('     2022    '!E:E,MATCH('Order Summary'!$A1531,'     2022    '!$AN:$AN,0)),"")</f>
        <v/>
      </c>
      <c r="F1531" s="96">
        <f>IFERROR(INDEX('     2022    '!AY:AY,MATCH($A1531,'     2022    '!$AN:$AN,0)),0)</f>
        <v>0</v>
      </c>
      <c r="G1531" s="180" t="str">
        <f>IFERROR(IF($O$3&gt;68,INDEX('     2022    '!I:I,MATCH($A1531,'     2022    '!$AN:$AN,0))*(1-'     2022    '!$BA$1),INDEX('     2022    '!I:I,MATCH($A1531,'     2022    '!$AN:$AN,0))),"")</f>
        <v/>
      </c>
      <c r="H1531" s="96">
        <f>IFERROR(INDEX('     2022    '!AZ:AZ,MATCH($A1531,'     2022    '!$AN:$AN,0)),0)</f>
        <v>0</v>
      </c>
      <c r="I1531" s="180" t="str">
        <f>IFERROR(IF($O$3&gt;68,INDEX('     2022    '!M:M,MATCH($A1531,'     2022    '!$AN:$AN,0))*(1-'     2022    '!$BA$1),INDEX('     2022    '!M:M,MATCH($A1531,'     2022    '!$AN:$AN,0))),"")</f>
        <v/>
      </c>
      <c r="J1531" s="181">
        <f t="shared" si="93"/>
        <v>0</v>
      </c>
      <c r="K1531" s="182" t="str">
        <f t="shared" si="94"/>
        <v/>
      </c>
      <c r="L1531" s="53"/>
      <c r="M1531" s="52" t="str">
        <f>IFERROR(INDEX('     2022    '!R:R,MATCH('Order Summary'!$A1531,'     2022    '!$AN:$AN,0)),"")</f>
        <v/>
      </c>
      <c r="N1531" s="52" t="str">
        <f>IFERROR(INDEX('     2022    '!V:V,MATCH('Order Summary'!$A1531,'     2022    '!$AN:$AN,0)),"")</f>
        <v/>
      </c>
      <c r="O1531" s="52" t="str">
        <f>IFERROR(INDEX('     2022    '!S:S,MATCH('Order Summary'!$A1531,'     2022    '!$AN:$AN,0)),"")</f>
        <v/>
      </c>
      <c r="P1531" s="96" t="str">
        <f t="shared" si="92"/>
        <v/>
      </c>
      <c r="R1531" s="9"/>
      <c r="S1531" s="9"/>
      <c r="T1531" s="9"/>
      <c r="U1531" s="9"/>
      <c r="V1531" s="9"/>
      <c r="W1531" s="9"/>
      <c r="X1531" s="9"/>
      <c r="Y1531" s="9"/>
      <c r="Z1531" s="9"/>
      <c r="AA1531" s="9"/>
      <c r="AB1531" s="9"/>
      <c r="AC1531" s="9"/>
      <c r="AD1531" s="9"/>
      <c r="AE1531" s="9"/>
      <c r="AF1531" s="9"/>
      <c r="AG1531" s="9"/>
      <c r="AH1531" s="9"/>
      <c r="AI1531" s="9"/>
      <c r="AJ1531" s="9"/>
      <c r="AK1531" s="9"/>
      <c r="AL1531" s="9"/>
      <c r="AM1531" s="9"/>
      <c r="AN1531" s="9"/>
      <c r="AO1531" s="9"/>
      <c r="AP1531" s="9"/>
      <c r="AQ1531" s="9"/>
      <c r="AR1531" s="9"/>
      <c r="AS1531" s="9"/>
      <c r="AT1531" s="9"/>
      <c r="AU1531" s="9"/>
      <c r="AV1531" s="9"/>
      <c r="AW1531" s="9"/>
      <c r="AX1531" s="9"/>
      <c r="AY1531" s="9"/>
      <c r="AZ1531" s="9"/>
      <c r="BA1531" s="9"/>
      <c r="BB1531" s="9"/>
      <c r="BC1531" s="9"/>
      <c r="BD1531" s="9"/>
      <c r="BE1531" s="9"/>
      <c r="BF1531" s="9"/>
      <c r="BG1531" s="9"/>
      <c r="BH1531" s="9"/>
      <c r="BI1531" s="9"/>
      <c r="BJ1531" s="9"/>
      <c r="BK1531" s="9"/>
      <c r="BL1531" s="9"/>
      <c r="BM1531" s="9"/>
      <c r="BN1531" s="9"/>
      <c r="BO1531" s="9"/>
      <c r="BP1531" s="9"/>
      <c r="BQ1531" s="9"/>
      <c r="BR1531" s="9"/>
      <c r="BS1531" s="9"/>
      <c r="BT1531" s="9"/>
      <c r="BU1531" s="9"/>
      <c r="BV1531" s="9"/>
      <c r="BW1531" s="9"/>
      <c r="BX1531" s="9"/>
      <c r="BY1531" s="9"/>
      <c r="BZ1531" s="9"/>
    </row>
    <row r="1532" spans="1:78">
      <c r="A1532" s="50">
        <f t="shared" si="95"/>
        <v>1521</v>
      </c>
      <c r="C1532" s="11" t="str">
        <f>IFERROR(INDEX('     2022    '!D:D,MATCH('Order Summary'!$A1532,'     2022    '!$AN:$AN,0)),"")</f>
        <v/>
      </c>
      <c r="D1532" s="11" t="str">
        <f>IFERROR(INDEX('     2022    '!C:C,MATCH('Order Summary'!$A1532,'     2022    '!$AN:$AN,0)),"")</f>
        <v/>
      </c>
      <c r="E1532" s="11" t="str">
        <f>IFERROR(INDEX('     2022    '!E:E,MATCH('Order Summary'!$A1532,'     2022    '!$AN:$AN,0)),"")</f>
        <v/>
      </c>
      <c r="F1532" s="96">
        <f>IFERROR(INDEX('     2022    '!AY:AY,MATCH($A1532,'     2022    '!$AN:$AN,0)),0)</f>
        <v>0</v>
      </c>
      <c r="G1532" s="180" t="str">
        <f>IFERROR(IF($O$3&gt;68,INDEX('     2022    '!I:I,MATCH($A1532,'     2022    '!$AN:$AN,0))*(1-'     2022    '!$BA$1),INDEX('     2022    '!I:I,MATCH($A1532,'     2022    '!$AN:$AN,0))),"")</f>
        <v/>
      </c>
      <c r="H1532" s="96">
        <f>IFERROR(INDEX('     2022    '!AZ:AZ,MATCH($A1532,'     2022    '!$AN:$AN,0)),0)</f>
        <v>0</v>
      </c>
      <c r="I1532" s="180" t="str">
        <f>IFERROR(IF($O$3&gt;68,INDEX('     2022    '!M:M,MATCH($A1532,'     2022    '!$AN:$AN,0))*(1-'     2022    '!$BA$1),INDEX('     2022    '!M:M,MATCH($A1532,'     2022    '!$AN:$AN,0))),"")</f>
        <v/>
      </c>
      <c r="J1532" s="181">
        <f t="shared" si="93"/>
        <v>0</v>
      </c>
      <c r="K1532" s="182" t="str">
        <f t="shared" si="94"/>
        <v/>
      </c>
      <c r="L1532" s="53"/>
      <c r="M1532" s="52" t="str">
        <f>IFERROR(INDEX('     2022    '!R:R,MATCH('Order Summary'!$A1532,'     2022    '!$AN:$AN,0)),"")</f>
        <v/>
      </c>
      <c r="N1532" s="52" t="str">
        <f>IFERROR(INDEX('     2022    '!V:V,MATCH('Order Summary'!$A1532,'     2022    '!$AN:$AN,0)),"")</f>
        <v/>
      </c>
      <c r="O1532" s="52" t="str">
        <f>IFERROR(INDEX('     2022    '!S:S,MATCH('Order Summary'!$A1532,'     2022    '!$AN:$AN,0)),"")</f>
        <v/>
      </c>
      <c r="P1532" s="96" t="str">
        <f t="shared" si="92"/>
        <v/>
      </c>
      <c r="R1532" s="9"/>
      <c r="S1532" s="9"/>
      <c r="T1532" s="9"/>
      <c r="U1532" s="9"/>
      <c r="V1532" s="9"/>
      <c r="W1532" s="9"/>
      <c r="X1532" s="9"/>
      <c r="Y1532" s="9"/>
      <c r="Z1532" s="9"/>
      <c r="AA1532" s="9"/>
      <c r="AB1532" s="9"/>
      <c r="AC1532" s="9"/>
      <c r="AD1532" s="9"/>
      <c r="AE1532" s="9"/>
      <c r="AF1532" s="9"/>
      <c r="AG1532" s="9"/>
      <c r="AH1532" s="9"/>
      <c r="AI1532" s="9"/>
      <c r="AJ1532" s="9"/>
      <c r="AK1532" s="9"/>
      <c r="AL1532" s="9"/>
      <c r="AM1532" s="9"/>
      <c r="AN1532" s="9"/>
      <c r="AO1532" s="9"/>
      <c r="AP1532" s="9"/>
      <c r="AQ1532" s="9"/>
      <c r="AR1532" s="9"/>
      <c r="AS1532" s="9"/>
      <c r="AT1532" s="9"/>
      <c r="AU1532" s="9"/>
      <c r="AV1532" s="9"/>
      <c r="AW1532" s="9"/>
      <c r="AX1532" s="9"/>
      <c r="AY1532" s="9"/>
      <c r="AZ1532" s="9"/>
      <c r="BA1532" s="9"/>
      <c r="BB1532" s="9"/>
      <c r="BC1532" s="9"/>
      <c r="BD1532" s="9"/>
      <c r="BE1532" s="9"/>
      <c r="BF1532" s="9"/>
      <c r="BG1532" s="9"/>
      <c r="BH1532" s="9"/>
      <c r="BI1532" s="9"/>
      <c r="BJ1532" s="9"/>
      <c r="BK1532" s="9"/>
      <c r="BL1532" s="9"/>
      <c r="BM1532" s="9"/>
      <c r="BN1532" s="9"/>
      <c r="BO1532" s="9"/>
      <c r="BP1532" s="9"/>
      <c r="BQ1532" s="9"/>
      <c r="BR1532" s="9"/>
      <c r="BS1532" s="9"/>
      <c r="BT1532" s="9"/>
      <c r="BU1532" s="9"/>
      <c r="BV1532" s="9"/>
      <c r="BW1532" s="9"/>
      <c r="BX1532" s="9"/>
      <c r="BY1532" s="9"/>
      <c r="BZ1532" s="9"/>
    </row>
    <row r="1533" spans="1:78">
      <c r="A1533" s="50">
        <f t="shared" si="95"/>
        <v>1522</v>
      </c>
      <c r="C1533" s="11" t="str">
        <f>IFERROR(INDEX('     2022    '!D:D,MATCH('Order Summary'!$A1533,'     2022    '!$AN:$AN,0)),"")</f>
        <v/>
      </c>
      <c r="D1533" s="11" t="str">
        <f>IFERROR(INDEX('     2022    '!C:C,MATCH('Order Summary'!$A1533,'     2022    '!$AN:$AN,0)),"")</f>
        <v/>
      </c>
      <c r="E1533" s="11" t="str">
        <f>IFERROR(INDEX('     2022    '!E:E,MATCH('Order Summary'!$A1533,'     2022    '!$AN:$AN,0)),"")</f>
        <v/>
      </c>
      <c r="F1533" s="96">
        <f>IFERROR(INDEX('     2022    '!AY:AY,MATCH($A1533,'     2022    '!$AN:$AN,0)),0)</f>
        <v>0</v>
      </c>
      <c r="G1533" s="180" t="str">
        <f>IFERROR(IF($O$3&gt;68,INDEX('     2022    '!I:I,MATCH($A1533,'     2022    '!$AN:$AN,0))*(1-'     2022    '!$BA$1),INDEX('     2022    '!I:I,MATCH($A1533,'     2022    '!$AN:$AN,0))),"")</f>
        <v/>
      </c>
      <c r="H1533" s="96">
        <f>IFERROR(INDEX('     2022    '!AZ:AZ,MATCH($A1533,'     2022    '!$AN:$AN,0)),0)</f>
        <v>0</v>
      </c>
      <c r="I1533" s="180" t="str">
        <f>IFERROR(IF($O$3&gt;68,INDEX('     2022    '!M:M,MATCH($A1533,'     2022    '!$AN:$AN,0))*(1-'     2022    '!$BA$1),INDEX('     2022    '!M:M,MATCH($A1533,'     2022    '!$AN:$AN,0))),"")</f>
        <v/>
      </c>
      <c r="J1533" s="181">
        <f t="shared" si="93"/>
        <v>0</v>
      </c>
      <c r="K1533" s="182" t="str">
        <f t="shared" si="94"/>
        <v/>
      </c>
      <c r="L1533" s="53"/>
      <c r="M1533" s="52" t="str">
        <f>IFERROR(INDEX('     2022    '!R:R,MATCH('Order Summary'!$A1533,'     2022    '!$AN:$AN,0)),"")</f>
        <v/>
      </c>
      <c r="N1533" s="52" t="str">
        <f>IFERROR(INDEX('     2022    '!V:V,MATCH('Order Summary'!$A1533,'     2022    '!$AN:$AN,0)),"")</f>
        <v/>
      </c>
      <c r="O1533" s="52" t="str">
        <f>IFERROR(INDEX('     2022    '!S:S,MATCH('Order Summary'!$A1533,'     2022    '!$AN:$AN,0)),"")</f>
        <v/>
      </c>
      <c r="P1533" s="96" t="str">
        <f t="shared" si="92"/>
        <v/>
      </c>
      <c r="R1533" s="9"/>
      <c r="S1533" s="9"/>
      <c r="T1533" s="9"/>
      <c r="U1533" s="9"/>
      <c r="V1533" s="9"/>
      <c r="W1533" s="9"/>
      <c r="X1533" s="9"/>
      <c r="Y1533" s="9"/>
      <c r="Z1533" s="9"/>
      <c r="AA1533" s="9"/>
      <c r="AB1533" s="9"/>
      <c r="AC1533" s="9"/>
      <c r="AD1533" s="9"/>
      <c r="AE1533" s="9"/>
      <c r="AF1533" s="9"/>
      <c r="AG1533" s="9"/>
      <c r="AH1533" s="9"/>
      <c r="AI1533" s="9"/>
      <c r="AJ1533" s="9"/>
      <c r="AK1533" s="9"/>
      <c r="AL1533" s="9"/>
      <c r="AM1533" s="9"/>
      <c r="AN1533" s="9"/>
      <c r="AO1533" s="9"/>
      <c r="AP1533" s="9"/>
      <c r="AQ1533" s="9"/>
      <c r="AR1533" s="9"/>
      <c r="AS1533" s="9"/>
      <c r="AT1533" s="9"/>
      <c r="AU1533" s="9"/>
      <c r="AV1533" s="9"/>
      <c r="AW1533" s="9"/>
      <c r="AX1533" s="9"/>
      <c r="AY1533" s="9"/>
      <c r="AZ1533" s="9"/>
      <c r="BA1533" s="9"/>
      <c r="BB1533" s="9"/>
      <c r="BC1533" s="9"/>
      <c r="BD1533" s="9"/>
      <c r="BE1533" s="9"/>
      <c r="BF1533" s="9"/>
      <c r="BG1533" s="9"/>
      <c r="BH1533" s="9"/>
      <c r="BI1533" s="9"/>
      <c r="BJ1533" s="9"/>
      <c r="BK1533" s="9"/>
      <c r="BL1533" s="9"/>
      <c r="BM1533" s="9"/>
      <c r="BN1533" s="9"/>
      <c r="BO1533" s="9"/>
      <c r="BP1533" s="9"/>
      <c r="BQ1533" s="9"/>
      <c r="BR1533" s="9"/>
      <c r="BS1533" s="9"/>
      <c r="BT1533" s="9"/>
      <c r="BU1533" s="9"/>
      <c r="BV1533" s="9"/>
      <c r="BW1533" s="9"/>
      <c r="BX1533" s="9"/>
      <c r="BY1533" s="9"/>
      <c r="BZ1533" s="9"/>
    </row>
    <row r="1534" spans="1:78">
      <c r="A1534" s="50">
        <f t="shared" si="95"/>
        <v>1523</v>
      </c>
      <c r="C1534" s="11" t="str">
        <f>IFERROR(INDEX('     2022    '!D:D,MATCH('Order Summary'!$A1534,'     2022    '!$AN:$AN,0)),"")</f>
        <v/>
      </c>
      <c r="D1534" s="11" t="str">
        <f>IFERROR(INDEX('     2022    '!C:C,MATCH('Order Summary'!$A1534,'     2022    '!$AN:$AN,0)),"")</f>
        <v/>
      </c>
      <c r="E1534" s="11" t="str">
        <f>IFERROR(INDEX('     2022    '!E:E,MATCH('Order Summary'!$A1534,'     2022    '!$AN:$AN,0)),"")</f>
        <v/>
      </c>
      <c r="F1534" s="96">
        <f>IFERROR(INDEX('     2022    '!AY:AY,MATCH($A1534,'     2022    '!$AN:$AN,0)),0)</f>
        <v>0</v>
      </c>
      <c r="G1534" s="180" t="str">
        <f>IFERROR(IF($O$3&gt;68,INDEX('     2022    '!I:I,MATCH($A1534,'     2022    '!$AN:$AN,0))*(1-'     2022    '!$BA$1),INDEX('     2022    '!I:I,MATCH($A1534,'     2022    '!$AN:$AN,0))),"")</f>
        <v/>
      </c>
      <c r="H1534" s="96">
        <f>IFERROR(INDEX('     2022    '!AZ:AZ,MATCH($A1534,'     2022    '!$AN:$AN,0)),0)</f>
        <v>0</v>
      </c>
      <c r="I1534" s="180" t="str">
        <f>IFERROR(IF($O$3&gt;68,INDEX('     2022    '!M:M,MATCH($A1534,'     2022    '!$AN:$AN,0))*(1-'     2022    '!$BA$1),INDEX('     2022    '!M:M,MATCH($A1534,'     2022    '!$AN:$AN,0))),"")</f>
        <v/>
      </c>
      <c r="J1534" s="181">
        <f t="shared" si="93"/>
        <v>0</v>
      </c>
      <c r="K1534" s="182" t="str">
        <f t="shared" si="94"/>
        <v/>
      </c>
      <c r="L1534" s="53"/>
      <c r="M1534" s="52" t="str">
        <f>IFERROR(INDEX('     2022    '!R:R,MATCH('Order Summary'!$A1534,'     2022    '!$AN:$AN,0)),"")</f>
        <v/>
      </c>
      <c r="N1534" s="52" t="str">
        <f>IFERROR(INDEX('     2022    '!V:V,MATCH('Order Summary'!$A1534,'     2022    '!$AN:$AN,0)),"")</f>
        <v/>
      </c>
      <c r="O1534" s="52" t="str">
        <f>IFERROR(INDEX('     2022    '!S:S,MATCH('Order Summary'!$A1534,'     2022    '!$AN:$AN,0)),"")</f>
        <v/>
      </c>
      <c r="P1534" s="96" t="str">
        <f t="shared" si="92"/>
        <v/>
      </c>
      <c r="R1534" s="9"/>
      <c r="S1534" s="9"/>
      <c r="T1534" s="9"/>
      <c r="U1534" s="9"/>
      <c r="V1534" s="9"/>
      <c r="W1534" s="9"/>
      <c r="X1534" s="9"/>
      <c r="Y1534" s="9"/>
      <c r="Z1534" s="9"/>
      <c r="AA1534" s="9"/>
      <c r="AB1534" s="9"/>
      <c r="AC1534" s="9"/>
      <c r="AD1534" s="9"/>
      <c r="AE1534" s="9"/>
      <c r="AF1534" s="9"/>
      <c r="AG1534" s="9"/>
      <c r="AH1534" s="9"/>
      <c r="AI1534" s="9"/>
      <c r="AJ1534" s="9"/>
      <c r="AK1534" s="9"/>
      <c r="AL1534" s="9"/>
      <c r="AM1534" s="9"/>
      <c r="AN1534" s="9"/>
      <c r="AO1534" s="9"/>
      <c r="AP1534" s="9"/>
      <c r="AQ1534" s="9"/>
      <c r="AR1534" s="9"/>
      <c r="AS1534" s="9"/>
      <c r="AT1534" s="9"/>
      <c r="AU1534" s="9"/>
      <c r="AV1534" s="9"/>
      <c r="AW1534" s="9"/>
      <c r="AX1534" s="9"/>
      <c r="AY1534" s="9"/>
      <c r="AZ1534" s="9"/>
      <c r="BA1534" s="9"/>
      <c r="BB1534" s="9"/>
      <c r="BC1534" s="9"/>
      <c r="BD1534" s="9"/>
      <c r="BE1534" s="9"/>
      <c r="BF1534" s="9"/>
      <c r="BG1534" s="9"/>
      <c r="BH1534" s="9"/>
      <c r="BI1534" s="9"/>
      <c r="BJ1534" s="9"/>
      <c r="BK1534" s="9"/>
      <c r="BL1534" s="9"/>
      <c r="BM1534" s="9"/>
      <c r="BN1534" s="9"/>
      <c r="BO1534" s="9"/>
      <c r="BP1534" s="9"/>
      <c r="BQ1534" s="9"/>
      <c r="BR1534" s="9"/>
      <c r="BS1534" s="9"/>
      <c r="BT1534" s="9"/>
      <c r="BU1534" s="9"/>
      <c r="BV1534" s="9"/>
      <c r="BW1534" s="9"/>
      <c r="BX1534" s="9"/>
      <c r="BY1534" s="9"/>
      <c r="BZ1534" s="9"/>
    </row>
    <row r="1535" spans="1:78">
      <c r="A1535" s="50">
        <f t="shared" si="95"/>
        <v>1524</v>
      </c>
      <c r="C1535" s="11" t="str">
        <f>IFERROR(INDEX('     2022    '!D:D,MATCH('Order Summary'!$A1535,'     2022    '!$AN:$AN,0)),"")</f>
        <v/>
      </c>
      <c r="D1535" s="11" t="str">
        <f>IFERROR(INDEX('     2022    '!C:C,MATCH('Order Summary'!$A1535,'     2022    '!$AN:$AN,0)),"")</f>
        <v/>
      </c>
      <c r="E1535" s="11" t="str">
        <f>IFERROR(INDEX('     2022    '!E:E,MATCH('Order Summary'!$A1535,'     2022    '!$AN:$AN,0)),"")</f>
        <v/>
      </c>
      <c r="F1535" s="96">
        <f>IFERROR(INDEX('     2022    '!AY:AY,MATCH($A1535,'     2022    '!$AN:$AN,0)),0)</f>
        <v>0</v>
      </c>
      <c r="G1535" s="180" t="str">
        <f>IFERROR(IF($O$3&gt;68,INDEX('     2022    '!I:I,MATCH($A1535,'     2022    '!$AN:$AN,0))*(1-'     2022    '!$BA$1),INDEX('     2022    '!I:I,MATCH($A1535,'     2022    '!$AN:$AN,0))),"")</f>
        <v/>
      </c>
      <c r="H1535" s="96">
        <f>IFERROR(INDEX('     2022    '!AZ:AZ,MATCH($A1535,'     2022    '!$AN:$AN,0)),0)</f>
        <v>0</v>
      </c>
      <c r="I1535" s="180" t="str">
        <f>IFERROR(IF($O$3&gt;68,INDEX('     2022    '!M:M,MATCH($A1535,'     2022    '!$AN:$AN,0))*(1-'     2022    '!$BA$1),INDEX('     2022    '!M:M,MATCH($A1535,'     2022    '!$AN:$AN,0))),"")</f>
        <v/>
      </c>
      <c r="J1535" s="181">
        <f t="shared" si="93"/>
        <v>0</v>
      </c>
      <c r="K1535" s="182" t="str">
        <f t="shared" si="94"/>
        <v/>
      </c>
      <c r="L1535" s="53"/>
      <c r="M1535" s="52" t="str">
        <f>IFERROR(INDEX('     2022    '!R:R,MATCH('Order Summary'!$A1535,'     2022    '!$AN:$AN,0)),"")</f>
        <v/>
      </c>
      <c r="N1535" s="52" t="str">
        <f>IFERROR(INDEX('     2022    '!V:V,MATCH('Order Summary'!$A1535,'     2022    '!$AN:$AN,0)),"")</f>
        <v/>
      </c>
      <c r="O1535" s="52" t="str">
        <f>IFERROR(INDEX('     2022    '!S:S,MATCH('Order Summary'!$A1535,'     2022    '!$AN:$AN,0)),"")</f>
        <v/>
      </c>
      <c r="P1535" s="96" t="str">
        <f t="shared" si="92"/>
        <v/>
      </c>
      <c r="R1535" s="9"/>
      <c r="S1535" s="9"/>
      <c r="T1535" s="9"/>
      <c r="U1535" s="9"/>
      <c r="V1535" s="9"/>
      <c r="W1535" s="9"/>
      <c r="X1535" s="9"/>
      <c r="Y1535" s="9"/>
      <c r="Z1535" s="9"/>
      <c r="AA1535" s="9"/>
      <c r="AB1535" s="9"/>
      <c r="AC1535" s="9"/>
      <c r="AD1535" s="9"/>
      <c r="AE1535" s="9"/>
      <c r="AF1535" s="9"/>
      <c r="AG1535" s="9"/>
      <c r="AH1535" s="9"/>
      <c r="AI1535" s="9"/>
      <c r="AJ1535" s="9"/>
      <c r="AK1535" s="9"/>
      <c r="AL1535" s="9"/>
      <c r="AM1535" s="9"/>
      <c r="AN1535" s="9"/>
      <c r="AO1535" s="9"/>
      <c r="AP1535" s="9"/>
      <c r="AQ1535" s="9"/>
      <c r="AR1535" s="9"/>
      <c r="AS1535" s="9"/>
      <c r="AT1535" s="9"/>
      <c r="AU1535" s="9"/>
      <c r="AV1535" s="9"/>
      <c r="AW1535" s="9"/>
      <c r="AX1535" s="9"/>
      <c r="AY1535" s="9"/>
      <c r="AZ1535" s="9"/>
      <c r="BA1535" s="9"/>
      <c r="BB1535" s="9"/>
      <c r="BC1535" s="9"/>
      <c r="BD1535" s="9"/>
      <c r="BE1535" s="9"/>
      <c r="BF1535" s="9"/>
      <c r="BG1535" s="9"/>
      <c r="BH1535" s="9"/>
      <c r="BI1535" s="9"/>
      <c r="BJ1535" s="9"/>
      <c r="BK1535" s="9"/>
      <c r="BL1535" s="9"/>
      <c r="BM1535" s="9"/>
      <c r="BN1535" s="9"/>
      <c r="BO1535" s="9"/>
      <c r="BP1535" s="9"/>
      <c r="BQ1535" s="9"/>
      <c r="BR1535" s="9"/>
      <c r="BS1535" s="9"/>
      <c r="BT1535" s="9"/>
      <c r="BU1535" s="9"/>
      <c r="BV1535" s="9"/>
      <c r="BW1535" s="9"/>
      <c r="BX1535" s="9"/>
      <c r="BY1535" s="9"/>
      <c r="BZ1535" s="9"/>
    </row>
    <row r="1536" spans="1:78">
      <c r="A1536" s="50">
        <f t="shared" si="95"/>
        <v>1525</v>
      </c>
      <c r="C1536" s="11" t="str">
        <f>IFERROR(INDEX('     2022    '!D:D,MATCH('Order Summary'!$A1536,'     2022    '!$AN:$AN,0)),"")</f>
        <v/>
      </c>
      <c r="D1536" s="11" t="str">
        <f>IFERROR(INDEX('     2022    '!C:C,MATCH('Order Summary'!$A1536,'     2022    '!$AN:$AN,0)),"")</f>
        <v/>
      </c>
      <c r="E1536" s="11" t="str">
        <f>IFERROR(INDEX('     2022    '!E:E,MATCH('Order Summary'!$A1536,'     2022    '!$AN:$AN,0)),"")</f>
        <v/>
      </c>
      <c r="F1536" s="96">
        <f>IFERROR(INDEX('     2022    '!AY:AY,MATCH($A1536,'     2022    '!$AN:$AN,0)),0)</f>
        <v>0</v>
      </c>
      <c r="G1536" s="180" t="str">
        <f>IFERROR(IF($O$3&gt;68,INDEX('     2022    '!I:I,MATCH($A1536,'     2022    '!$AN:$AN,0))*(1-'     2022    '!$BA$1),INDEX('     2022    '!I:I,MATCH($A1536,'     2022    '!$AN:$AN,0))),"")</f>
        <v/>
      </c>
      <c r="H1536" s="96">
        <f>IFERROR(INDEX('     2022    '!AZ:AZ,MATCH($A1536,'     2022    '!$AN:$AN,0)),0)</f>
        <v>0</v>
      </c>
      <c r="I1536" s="180" t="str">
        <f>IFERROR(IF($O$3&gt;68,INDEX('     2022    '!M:M,MATCH($A1536,'     2022    '!$AN:$AN,0))*(1-'     2022    '!$BA$1),INDEX('     2022    '!M:M,MATCH($A1536,'     2022    '!$AN:$AN,0))),"")</f>
        <v/>
      </c>
      <c r="J1536" s="181">
        <f t="shared" si="93"/>
        <v>0</v>
      </c>
      <c r="K1536" s="182" t="str">
        <f t="shared" si="94"/>
        <v/>
      </c>
      <c r="L1536" s="53"/>
      <c r="M1536" s="52" t="str">
        <f>IFERROR(INDEX('     2022    '!R:R,MATCH('Order Summary'!$A1536,'     2022    '!$AN:$AN,0)),"")</f>
        <v/>
      </c>
      <c r="N1536" s="52" t="str">
        <f>IFERROR(INDEX('     2022    '!V:V,MATCH('Order Summary'!$A1536,'     2022    '!$AN:$AN,0)),"")</f>
        <v/>
      </c>
      <c r="O1536" s="52" t="str">
        <f>IFERROR(INDEX('     2022    '!S:S,MATCH('Order Summary'!$A1536,'     2022    '!$AN:$AN,0)),"")</f>
        <v/>
      </c>
      <c r="P1536" s="96" t="str">
        <f t="shared" si="92"/>
        <v/>
      </c>
      <c r="R1536" s="9"/>
      <c r="S1536" s="9"/>
      <c r="T1536" s="9"/>
      <c r="U1536" s="9"/>
      <c r="V1536" s="9"/>
      <c r="W1536" s="9"/>
      <c r="X1536" s="9"/>
      <c r="Y1536" s="9"/>
      <c r="Z1536" s="9"/>
      <c r="AA1536" s="9"/>
      <c r="AB1536" s="9"/>
      <c r="AC1536" s="9"/>
      <c r="AD1536" s="9"/>
      <c r="AE1536" s="9"/>
      <c r="AF1536" s="9"/>
      <c r="AG1536" s="9"/>
      <c r="AH1536" s="9"/>
      <c r="AI1536" s="9"/>
      <c r="AJ1536" s="9"/>
      <c r="AK1536" s="9"/>
      <c r="AL1536" s="9"/>
      <c r="AM1536" s="9"/>
      <c r="AN1536" s="9"/>
      <c r="AO1536" s="9"/>
      <c r="AP1536" s="9"/>
      <c r="AQ1536" s="9"/>
      <c r="AR1536" s="9"/>
      <c r="AS1536" s="9"/>
      <c r="AT1536" s="9"/>
      <c r="AU1536" s="9"/>
      <c r="AV1536" s="9"/>
      <c r="AW1536" s="9"/>
      <c r="AX1536" s="9"/>
      <c r="AY1536" s="9"/>
      <c r="AZ1536" s="9"/>
      <c r="BA1536" s="9"/>
      <c r="BB1536" s="9"/>
      <c r="BC1536" s="9"/>
      <c r="BD1536" s="9"/>
      <c r="BE1536" s="9"/>
      <c r="BF1536" s="9"/>
      <c r="BG1536" s="9"/>
      <c r="BH1536" s="9"/>
      <c r="BI1536" s="9"/>
      <c r="BJ1536" s="9"/>
      <c r="BK1536" s="9"/>
      <c r="BL1536" s="9"/>
      <c r="BM1536" s="9"/>
      <c r="BN1536" s="9"/>
      <c r="BO1536" s="9"/>
      <c r="BP1536" s="9"/>
      <c r="BQ1536" s="9"/>
      <c r="BR1536" s="9"/>
      <c r="BS1536" s="9"/>
      <c r="BT1536" s="9"/>
      <c r="BU1536" s="9"/>
      <c r="BV1536" s="9"/>
      <c r="BW1536" s="9"/>
      <c r="BX1536" s="9"/>
      <c r="BY1536" s="9"/>
      <c r="BZ1536" s="9"/>
    </row>
    <row r="1537" spans="1:78">
      <c r="A1537" s="50">
        <f t="shared" si="95"/>
        <v>1526</v>
      </c>
      <c r="C1537" s="11" t="str">
        <f>IFERROR(INDEX('     2022    '!D:D,MATCH('Order Summary'!$A1537,'     2022    '!$AN:$AN,0)),"")</f>
        <v/>
      </c>
      <c r="D1537" s="11" t="str">
        <f>IFERROR(INDEX('     2022    '!C:C,MATCH('Order Summary'!$A1537,'     2022    '!$AN:$AN,0)),"")</f>
        <v/>
      </c>
      <c r="E1537" s="11" t="str">
        <f>IFERROR(INDEX('     2022    '!E:E,MATCH('Order Summary'!$A1537,'     2022    '!$AN:$AN,0)),"")</f>
        <v/>
      </c>
      <c r="F1537" s="96">
        <f>IFERROR(INDEX('     2022    '!AY:AY,MATCH($A1537,'     2022    '!$AN:$AN,0)),0)</f>
        <v>0</v>
      </c>
      <c r="G1537" s="180" t="str">
        <f>IFERROR(IF($O$3&gt;68,INDEX('     2022    '!I:I,MATCH($A1537,'     2022    '!$AN:$AN,0))*(1-'     2022    '!$BA$1),INDEX('     2022    '!I:I,MATCH($A1537,'     2022    '!$AN:$AN,0))),"")</f>
        <v/>
      </c>
      <c r="H1537" s="96">
        <f>IFERROR(INDEX('     2022    '!AZ:AZ,MATCH($A1537,'     2022    '!$AN:$AN,0)),0)</f>
        <v>0</v>
      </c>
      <c r="I1537" s="180" t="str">
        <f>IFERROR(IF($O$3&gt;68,INDEX('     2022    '!M:M,MATCH($A1537,'     2022    '!$AN:$AN,0))*(1-'     2022    '!$BA$1),INDEX('     2022    '!M:M,MATCH($A1537,'     2022    '!$AN:$AN,0))),"")</f>
        <v/>
      </c>
      <c r="J1537" s="181">
        <f t="shared" si="93"/>
        <v>0</v>
      </c>
      <c r="K1537" s="182" t="str">
        <f t="shared" si="94"/>
        <v/>
      </c>
      <c r="L1537" s="53"/>
      <c r="M1537" s="52" t="str">
        <f>IFERROR(INDEX('     2022    '!R:R,MATCH('Order Summary'!$A1537,'     2022    '!$AN:$AN,0)),"")</f>
        <v/>
      </c>
      <c r="N1537" s="52" t="str">
        <f>IFERROR(INDEX('     2022    '!V:V,MATCH('Order Summary'!$A1537,'     2022    '!$AN:$AN,0)),"")</f>
        <v/>
      </c>
      <c r="O1537" s="52" t="str">
        <f>IFERROR(INDEX('     2022    '!S:S,MATCH('Order Summary'!$A1537,'     2022    '!$AN:$AN,0)),"")</f>
        <v/>
      </c>
      <c r="P1537" s="96" t="str">
        <f t="shared" si="92"/>
        <v/>
      </c>
      <c r="R1537" s="9"/>
      <c r="S1537" s="9"/>
      <c r="T1537" s="9"/>
      <c r="U1537" s="9"/>
      <c r="V1537" s="9"/>
      <c r="W1537" s="9"/>
      <c r="X1537" s="9"/>
      <c r="Y1537" s="9"/>
      <c r="Z1537" s="9"/>
      <c r="AA1537" s="9"/>
      <c r="AB1537" s="9"/>
      <c r="AC1537" s="9"/>
      <c r="AD1537" s="9"/>
      <c r="AE1537" s="9"/>
      <c r="AF1537" s="9"/>
      <c r="AG1537" s="9"/>
      <c r="AH1537" s="9"/>
      <c r="AI1537" s="9"/>
      <c r="AJ1537" s="9"/>
      <c r="AK1537" s="9"/>
      <c r="AL1537" s="9"/>
      <c r="AM1537" s="9"/>
      <c r="AN1537" s="9"/>
      <c r="AO1537" s="9"/>
      <c r="AP1537" s="9"/>
      <c r="AQ1537" s="9"/>
      <c r="AR1537" s="9"/>
      <c r="AS1537" s="9"/>
      <c r="AT1537" s="9"/>
      <c r="AU1537" s="9"/>
      <c r="AV1537" s="9"/>
      <c r="AW1537" s="9"/>
      <c r="AX1537" s="9"/>
      <c r="AY1537" s="9"/>
      <c r="AZ1537" s="9"/>
      <c r="BA1537" s="9"/>
      <c r="BB1537" s="9"/>
      <c r="BC1537" s="9"/>
      <c r="BD1537" s="9"/>
      <c r="BE1537" s="9"/>
      <c r="BF1537" s="9"/>
      <c r="BG1537" s="9"/>
      <c r="BH1537" s="9"/>
      <c r="BI1537" s="9"/>
      <c r="BJ1537" s="9"/>
      <c r="BK1537" s="9"/>
      <c r="BL1537" s="9"/>
      <c r="BM1537" s="9"/>
      <c r="BN1537" s="9"/>
      <c r="BO1537" s="9"/>
      <c r="BP1537" s="9"/>
      <c r="BQ1537" s="9"/>
      <c r="BR1537" s="9"/>
      <c r="BS1537" s="9"/>
      <c r="BT1537" s="9"/>
      <c r="BU1537" s="9"/>
      <c r="BV1537" s="9"/>
      <c r="BW1537" s="9"/>
      <c r="BX1537" s="9"/>
      <c r="BY1537" s="9"/>
      <c r="BZ1537" s="9"/>
    </row>
    <row r="1538" spans="1:78">
      <c r="A1538" s="50">
        <f t="shared" si="95"/>
        <v>1527</v>
      </c>
      <c r="C1538" s="11" t="str">
        <f>IFERROR(INDEX('     2022    '!D:D,MATCH('Order Summary'!$A1538,'     2022    '!$AN:$AN,0)),"")</f>
        <v/>
      </c>
      <c r="D1538" s="11" t="str">
        <f>IFERROR(INDEX('     2022    '!C:C,MATCH('Order Summary'!$A1538,'     2022    '!$AN:$AN,0)),"")</f>
        <v/>
      </c>
      <c r="E1538" s="11" t="str">
        <f>IFERROR(INDEX('     2022    '!E:E,MATCH('Order Summary'!$A1538,'     2022    '!$AN:$AN,0)),"")</f>
        <v/>
      </c>
      <c r="F1538" s="96">
        <f>IFERROR(INDEX('     2022    '!AY:AY,MATCH($A1538,'     2022    '!$AN:$AN,0)),0)</f>
        <v>0</v>
      </c>
      <c r="G1538" s="180" t="str">
        <f>IFERROR(IF($O$3&gt;68,INDEX('     2022    '!I:I,MATCH($A1538,'     2022    '!$AN:$AN,0))*(1-'     2022    '!$BA$1),INDEX('     2022    '!I:I,MATCH($A1538,'     2022    '!$AN:$AN,0))),"")</f>
        <v/>
      </c>
      <c r="H1538" s="96">
        <f>IFERROR(INDEX('     2022    '!AZ:AZ,MATCH($A1538,'     2022    '!$AN:$AN,0)),0)</f>
        <v>0</v>
      </c>
      <c r="I1538" s="180" t="str">
        <f>IFERROR(IF($O$3&gt;68,INDEX('     2022    '!M:M,MATCH($A1538,'     2022    '!$AN:$AN,0))*(1-'     2022    '!$BA$1),INDEX('     2022    '!M:M,MATCH($A1538,'     2022    '!$AN:$AN,0))),"")</f>
        <v/>
      </c>
      <c r="J1538" s="181">
        <f t="shared" si="93"/>
        <v>0</v>
      </c>
      <c r="K1538" s="182" t="str">
        <f t="shared" si="94"/>
        <v/>
      </c>
      <c r="L1538" s="53"/>
      <c r="M1538" s="52" t="str">
        <f>IFERROR(INDEX('     2022    '!R:R,MATCH('Order Summary'!$A1538,'     2022    '!$AN:$AN,0)),"")</f>
        <v/>
      </c>
      <c r="N1538" s="52" t="str">
        <f>IFERROR(INDEX('     2022    '!V:V,MATCH('Order Summary'!$A1538,'     2022    '!$AN:$AN,0)),"")</f>
        <v/>
      </c>
      <c r="O1538" s="52" t="str">
        <f>IFERROR(INDEX('     2022    '!S:S,MATCH('Order Summary'!$A1538,'     2022    '!$AN:$AN,0)),"")</f>
        <v/>
      </c>
      <c r="P1538" s="96" t="str">
        <f t="shared" si="92"/>
        <v/>
      </c>
      <c r="R1538" s="9"/>
      <c r="S1538" s="9"/>
      <c r="T1538" s="9"/>
      <c r="U1538" s="9"/>
      <c r="V1538" s="9"/>
      <c r="W1538" s="9"/>
      <c r="X1538" s="9"/>
      <c r="Y1538" s="9"/>
      <c r="Z1538" s="9"/>
      <c r="AA1538" s="9"/>
      <c r="AB1538" s="9"/>
      <c r="AC1538" s="9"/>
      <c r="AD1538" s="9"/>
      <c r="AE1538" s="9"/>
      <c r="AF1538" s="9"/>
      <c r="AG1538" s="9"/>
      <c r="AH1538" s="9"/>
      <c r="AI1538" s="9"/>
      <c r="AJ1538" s="9"/>
      <c r="AK1538" s="9"/>
      <c r="AL1538" s="9"/>
      <c r="AM1538" s="9"/>
      <c r="AN1538" s="9"/>
      <c r="AO1538" s="9"/>
      <c r="AP1538" s="9"/>
      <c r="AQ1538" s="9"/>
      <c r="AR1538" s="9"/>
      <c r="AS1538" s="9"/>
      <c r="AT1538" s="9"/>
      <c r="AU1538" s="9"/>
      <c r="AV1538" s="9"/>
      <c r="AW1538" s="9"/>
      <c r="AX1538" s="9"/>
      <c r="AY1538" s="9"/>
      <c r="AZ1538" s="9"/>
      <c r="BA1538" s="9"/>
      <c r="BB1538" s="9"/>
      <c r="BC1538" s="9"/>
      <c r="BD1538" s="9"/>
      <c r="BE1538" s="9"/>
      <c r="BF1538" s="9"/>
      <c r="BG1538" s="9"/>
      <c r="BH1538" s="9"/>
      <c r="BI1538" s="9"/>
      <c r="BJ1538" s="9"/>
      <c r="BK1538" s="9"/>
      <c r="BL1538" s="9"/>
      <c r="BM1538" s="9"/>
      <c r="BN1538" s="9"/>
      <c r="BO1538" s="9"/>
      <c r="BP1538" s="9"/>
      <c r="BQ1538" s="9"/>
      <c r="BR1538" s="9"/>
      <c r="BS1538" s="9"/>
      <c r="BT1538" s="9"/>
      <c r="BU1538" s="9"/>
      <c r="BV1538" s="9"/>
      <c r="BW1538" s="9"/>
      <c r="BX1538" s="9"/>
      <c r="BY1538" s="9"/>
      <c r="BZ1538" s="9"/>
    </row>
    <row r="1539" spans="1:78">
      <c r="A1539" s="50">
        <f t="shared" si="95"/>
        <v>1528</v>
      </c>
      <c r="C1539" s="11" t="str">
        <f>IFERROR(INDEX('     2022    '!D:D,MATCH('Order Summary'!$A1539,'     2022    '!$AN:$AN,0)),"")</f>
        <v/>
      </c>
      <c r="D1539" s="11" t="str">
        <f>IFERROR(INDEX('     2022    '!C:C,MATCH('Order Summary'!$A1539,'     2022    '!$AN:$AN,0)),"")</f>
        <v/>
      </c>
      <c r="E1539" s="11" t="str">
        <f>IFERROR(INDEX('     2022    '!E:E,MATCH('Order Summary'!$A1539,'     2022    '!$AN:$AN,0)),"")</f>
        <v/>
      </c>
      <c r="F1539" s="96">
        <f>IFERROR(INDEX('     2022    '!AY:AY,MATCH($A1539,'     2022    '!$AN:$AN,0)),0)</f>
        <v>0</v>
      </c>
      <c r="G1539" s="180" t="str">
        <f>IFERROR(IF($O$3&gt;68,INDEX('     2022    '!I:I,MATCH($A1539,'     2022    '!$AN:$AN,0))*(1-'     2022    '!$BA$1),INDEX('     2022    '!I:I,MATCH($A1539,'     2022    '!$AN:$AN,0))),"")</f>
        <v/>
      </c>
      <c r="H1539" s="96">
        <f>IFERROR(INDEX('     2022    '!AZ:AZ,MATCH($A1539,'     2022    '!$AN:$AN,0)),0)</f>
        <v>0</v>
      </c>
      <c r="I1539" s="180" t="str">
        <f>IFERROR(IF($O$3&gt;68,INDEX('     2022    '!M:M,MATCH($A1539,'     2022    '!$AN:$AN,0))*(1-'     2022    '!$BA$1),INDEX('     2022    '!M:M,MATCH($A1539,'     2022    '!$AN:$AN,0))),"")</f>
        <v/>
      </c>
      <c r="J1539" s="181">
        <f t="shared" si="93"/>
        <v>0</v>
      </c>
      <c r="K1539" s="182" t="str">
        <f t="shared" si="94"/>
        <v/>
      </c>
      <c r="L1539" s="53"/>
      <c r="M1539" s="52" t="str">
        <f>IFERROR(INDEX('     2022    '!R:R,MATCH('Order Summary'!$A1539,'     2022    '!$AN:$AN,0)),"")</f>
        <v/>
      </c>
      <c r="N1539" s="52" t="str">
        <f>IFERROR(INDEX('     2022    '!V:V,MATCH('Order Summary'!$A1539,'     2022    '!$AN:$AN,0)),"")</f>
        <v/>
      </c>
      <c r="O1539" s="52" t="str">
        <f>IFERROR(INDEX('     2022    '!S:S,MATCH('Order Summary'!$A1539,'     2022    '!$AN:$AN,0)),"")</f>
        <v/>
      </c>
      <c r="P1539" s="96" t="str">
        <f t="shared" si="92"/>
        <v/>
      </c>
      <c r="R1539" s="9"/>
      <c r="S1539" s="9"/>
      <c r="T1539" s="9"/>
      <c r="U1539" s="9"/>
      <c r="V1539" s="9"/>
      <c r="W1539" s="9"/>
      <c r="X1539" s="9"/>
      <c r="Y1539" s="9"/>
      <c r="Z1539" s="9"/>
      <c r="AA1539" s="9"/>
      <c r="AB1539" s="9"/>
      <c r="AC1539" s="9"/>
      <c r="AD1539" s="9"/>
      <c r="AE1539" s="9"/>
      <c r="AF1539" s="9"/>
      <c r="AG1539" s="9"/>
      <c r="AH1539" s="9"/>
      <c r="AI1539" s="9"/>
      <c r="AJ1539" s="9"/>
      <c r="AK1539" s="9"/>
      <c r="AL1539" s="9"/>
      <c r="AM1539" s="9"/>
      <c r="AN1539" s="9"/>
      <c r="AO1539" s="9"/>
      <c r="AP1539" s="9"/>
      <c r="AQ1539" s="9"/>
      <c r="AR1539" s="9"/>
      <c r="AS1539" s="9"/>
      <c r="AT1539" s="9"/>
      <c r="AU1539" s="9"/>
      <c r="AV1539" s="9"/>
      <c r="AW1539" s="9"/>
      <c r="AX1539" s="9"/>
      <c r="AY1539" s="9"/>
      <c r="AZ1539" s="9"/>
      <c r="BA1539" s="9"/>
      <c r="BB1539" s="9"/>
      <c r="BC1539" s="9"/>
      <c r="BD1539" s="9"/>
      <c r="BE1539" s="9"/>
      <c r="BF1539" s="9"/>
      <c r="BG1539" s="9"/>
      <c r="BH1539" s="9"/>
      <c r="BI1539" s="9"/>
      <c r="BJ1539" s="9"/>
      <c r="BK1539" s="9"/>
      <c r="BL1539" s="9"/>
      <c r="BM1539" s="9"/>
      <c r="BN1539" s="9"/>
      <c r="BO1539" s="9"/>
      <c r="BP1539" s="9"/>
      <c r="BQ1539" s="9"/>
      <c r="BR1539" s="9"/>
      <c r="BS1539" s="9"/>
      <c r="BT1539" s="9"/>
      <c r="BU1539" s="9"/>
      <c r="BV1539" s="9"/>
      <c r="BW1539" s="9"/>
      <c r="BX1539" s="9"/>
      <c r="BY1539" s="9"/>
      <c r="BZ1539" s="9"/>
    </row>
    <row r="1540" spans="1:78">
      <c r="A1540" s="50">
        <f t="shared" si="95"/>
        <v>1529</v>
      </c>
      <c r="C1540" s="11" t="str">
        <f>IFERROR(INDEX('     2022    '!D:D,MATCH('Order Summary'!$A1540,'     2022    '!$AN:$AN,0)),"")</f>
        <v/>
      </c>
      <c r="D1540" s="11" t="str">
        <f>IFERROR(INDEX('     2022    '!C:C,MATCH('Order Summary'!$A1540,'     2022    '!$AN:$AN,0)),"")</f>
        <v/>
      </c>
      <c r="E1540" s="11" t="str">
        <f>IFERROR(INDEX('     2022    '!E:E,MATCH('Order Summary'!$A1540,'     2022    '!$AN:$AN,0)),"")</f>
        <v/>
      </c>
      <c r="F1540" s="96">
        <f>IFERROR(INDEX('     2022    '!AY:AY,MATCH($A1540,'     2022    '!$AN:$AN,0)),0)</f>
        <v>0</v>
      </c>
      <c r="G1540" s="180" t="str">
        <f>IFERROR(IF($O$3&gt;68,INDEX('     2022    '!I:I,MATCH($A1540,'     2022    '!$AN:$AN,0))*(1-'     2022    '!$BA$1),INDEX('     2022    '!I:I,MATCH($A1540,'     2022    '!$AN:$AN,0))),"")</f>
        <v/>
      </c>
      <c r="H1540" s="96">
        <f>IFERROR(INDEX('     2022    '!AZ:AZ,MATCH($A1540,'     2022    '!$AN:$AN,0)),0)</f>
        <v>0</v>
      </c>
      <c r="I1540" s="180" t="str">
        <f>IFERROR(IF($O$3&gt;68,INDEX('     2022    '!M:M,MATCH($A1540,'     2022    '!$AN:$AN,0))*(1-'     2022    '!$BA$1),INDEX('     2022    '!M:M,MATCH($A1540,'     2022    '!$AN:$AN,0))),"")</f>
        <v/>
      </c>
      <c r="J1540" s="181">
        <f t="shared" si="93"/>
        <v>0</v>
      </c>
      <c r="K1540" s="182" t="str">
        <f t="shared" si="94"/>
        <v/>
      </c>
      <c r="L1540" s="53"/>
      <c r="M1540" s="52" t="str">
        <f>IFERROR(INDEX('     2022    '!R:R,MATCH('Order Summary'!$A1540,'     2022    '!$AN:$AN,0)),"")</f>
        <v/>
      </c>
      <c r="N1540" s="52" t="str">
        <f>IFERROR(INDEX('     2022    '!V:V,MATCH('Order Summary'!$A1540,'     2022    '!$AN:$AN,0)),"")</f>
        <v/>
      </c>
      <c r="O1540" s="52" t="str">
        <f>IFERROR(INDEX('     2022    '!S:S,MATCH('Order Summary'!$A1540,'     2022    '!$AN:$AN,0)),"")</f>
        <v/>
      </c>
      <c r="P1540" s="96" t="str">
        <f t="shared" si="92"/>
        <v/>
      </c>
      <c r="R1540" s="9"/>
      <c r="S1540" s="9"/>
      <c r="T1540" s="9"/>
      <c r="U1540" s="9"/>
      <c r="V1540" s="9"/>
      <c r="W1540" s="9"/>
      <c r="X1540" s="9"/>
      <c r="Y1540" s="9"/>
      <c r="Z1540" s="9"/>
      <c r="AA1540" s="9"/>
      <c r="AB1540" s="9"/>
      <c r="AC1540" s="9"/>
      <c r="AD1540" s="9"/>
      <c r="AE1540" s="9"/>
      <c r="AF1540" s="9"/>
      <c r="AG1540" s="9"/>
      <c r="AH1540" s="9"/>
      <c r="AI1540" s="9"/>
      <c r="AJ1540" s="9"/>
      <c r="AK1540" s="9"/>
      <c r="AL1540" s="9"/>
      <c r="AM1540" s="9"/>
      <c r="AN1540" s="9"/>
      <c r="AO1540" s="9"/>
      <c r="AP1540" s="9"/>
      <c r="AQ1540" s="9"/>
      <c r="AR1540" s="9"/>
      <c r="AS1540" s="9"/>
      <c r="AT1540" s="9"/>
      <c r="AU1540" s="9"/>
      <c r="AV1540" s="9"/>
      <c r="AW1540" s="9"/>
      <c r="AX1540" s="9"/>
      <c r="AY1540" s="9"/>
      <c r="AZ1540" s="9"/>
      <c r="BA1540" s="9"/>
      <c r="BB1540" s="9"/>
      <c r="BC1540" s="9"/>
      <c r="BD1540" s="9"/>
      <c r="BE1540" s="9"/>
      <c r="BF1540" s="9"/>
      <c r="BG1540" s="9"/>
      <c r="BH1540" s="9"/>
      <c r="BI1540" s="9"/>
      <c r="BJ1540" s="9"/>
      <c r="BK1540" s="9"/>
      <c r="BL1540" s="9"/>
      <c r="BM1540" s="9"/>
      <c r="BN1540" s="9"/>
      <c r="BO1540" s="9"/>
      <c r="BP1540" s="9"/>
      <c r="BQ1540" s="9"/>
      <c r="BR1540" s="9"/>
      <c r="BS1540" s="9"/>
      <c r="BT1540" s="9"/>
      <c r="BU1540" s="9"/>
      <c r="BV1540" s="9"/>
      <c r="BW1540" s="9"/>
      <c r="BX1540" s="9"/>
      <c r="BY1540" s="9"/>
      <c r="BZ1540" s="9"/>
    </row>
    <row r="1541" spans="1:78">
      <c r="A1541" s="50">
        <f t="shared" si="95"/>
        <v>1530</v>
      </c>
      <c r="C1541" s="11" t="str">
        <f>IFERROR(INDEX('     2022    '!D:D,MATCH('Order Summary'!$A1541,'     2022    '!$AN:$AN,0)),"")</f>
        <v/>
      </c>
      <c r="D1541" s="11" t="str">
        <f>IFERROR(INDEX('     2022    '!C:C,MATCH('Order Summary'!$A1541,'     2022    '!$AN:$AN,0)),"")</f>
        <v/>
      </c>
      <c r="E1541" s="11" t="str">
        <f>IFERROR(INDEX('     2022    '!E:E,MATCH('Order Summary'!$A1541,'     2022    '!$AN:$AN,0)),"")</f>
        <v/>
      </c>
      <c r="F1541" s="96">
        <f>IFERROR(INDEX('     2022    '!AY:AY,MATCH($A1541,'     2022    '!$AN:$AN,0)),0)</f>
        <v>0</v>
      </c>
      <c r="G1541" s="180" t="str">
        <f>IFERROR(IF($O$3&gt;68,INDEX('     2022    '!I:I,MATCH($A1541,'     2022    '!$AN:$AN,0))*(1-'     2022    '!$BA$1),INDEX('     2022    '!I:I,MATCH($A1541,'     2022    '!$AN:$AN,0))),"")</f>
        <v/>
      </c>
      <c r="H1541" s="96">
        <f>IFERROR(INDEX('     2022    '!AZ:AZ,MATCH($A1541,'     2022    '!$AN:$AN,0)),0)</f>
        <v>0</v>
      </c>
      <c r="I1541" s="180" t="str">
        <f>IFERROR(IF($O$3&gt;68,INDEX('     2022    '!M:M,MATCH($A1541,'     2022    '!$AN:$AN,0))*(1-'     2022    '!$BA$1),INDEX('     2022    '!M:M,MATCH($A1541,'     2022    '!$AN:$AN,0))),"")</f>
        <v/>
      </c>
      <c r="J1541" s="181">
        <f t="shared" si="93"/>
        <v>0</v>
      </c>
      <c r="K1541" s="182" t="str">
        <f t="shared" si="94"/>
        <v/>
      </c>
      <c r="L1541" s="53"/>
      <c r="M1541" s="52" t="str">
        <f>IFERROR(INDEX('     2022    '!R:R,MATCH('Order Summary'!$A1541,'     2022    '!$AN:$AN,0)),"")</f>
        <v/>
      </c>
      <c r="N1541" s="52" t="str">
        <f>IFERROR(INDEX('     2022    '!V:V,MATCH('Order Summary'!$A1541,'     2022    '!$AN:$AN,0)),"")</f>
        <v/>
      </c>
      <c r="O1541" s="52" t="str">
        <f>IFERROR(INDEX('     2022    '!S:S,MATCH('Order Summary'!$A1541,'     2022    '!$AN:$AN,0)),"")</f>
        <v/>
      </c>
      <c r="P1541" s="96" t="str">
        <f t="shared" si="92"/>
        <v/>
      </c>
      <c r="R1541" s="9"/>
      <c r="S1541" s="9"/>
      <c r="T1541" s="9"/>
      <c r="U1541" s="9"/>
      <c r="V1541" s="9"/>
      <c r="W1541" s="9"/>
      <c r="X1541" s="9"/>
      <c r="Y1541" s="9"/>
      <c r="Z1541" s="9"/>
      <c r="AA1541" s="9"/>
      <c r="AB1541" s="9"/>
      <c r="AC1541" s="9"/>
      <c r="AD1541" s="9"/>
      <c r="AE1541" s="9"/>
      <c r="AF1541" s="9"/>
      <c r="AG1541" s="9"/>
      <c r="AH1541" s="9"/>
      <c r="AI1541" s="9"/>
      <c r="AJ1541" s="9"/>
      <c r="AK1541" s="9"/>
      <c r="AL1541" s="9"/>
      <c r="AM1541" s="9"/>
      <c r="AN1541" s="9"/>
      <c r="AO1541" s="9"/>
      <c r="AP1541" s="9"/>
      <c r="AQ1541" s="9"/>
      <c r="AR1541" s="9"/>
      <c r="AS1541" s="9"/>
      <c r="AT1541" s="9"/>
      <c r="AU1541" s="9"/>
      <c r="AV1541" s="9"/>
      <c r="AW1541" s="9"/>
      <c r="AX1541" s="9"/>
      <c r="AY1541" s="9"/>
      <c r="AZ1541" s="9"/>
      <c r="BA1541" s="9"/>
      <c r="BB1541" s="9"/>
      <c r="BC1541" s="9"/>
      <c r="BD1541" s="9"/>
      <c r="BE1541" s="9"/>
      <c r="BF1541" s="9"/>
      <c r="BG1541" s="9"/>
      <c r="BH1541" s="9"/>
      <c r="BI1541" s="9"/>
      <c r="BJ1541" s="9"/>
      <c r="BK1541" s="9"/>
      <c r="BL1541" s="9"/>
      <c r="BM1541" s="9"/>
      <c r="BN1541" s="9"/>
      <c r="BO1541" s="9"/>
      <c r="BP1541" s="9"/>
      <c r="BQ1541" s="9"/>
      <c r="BR1541" s="9"/>
      <c r="BS1541" s="9"/>
      <c r="BT1541" s="9"/>
      <c r="BU1541" s="9"/>
      <c r="BV1541" s="9"/>
      <c r="BW1541" s="9"/>
      <c r="BX1541" s="9"/>
      <c r="BY1541" s="9"/>
      <c r="BZ1541" s="9"/>
    </row>
    <row r="1542" spans="1:78">
      <c r="A1542" s="50">
        <f t="shared" si="95"/>
        <v>1531</v>
      </c>
      <c r="C1542" s="11" t="str">
        <f>IFERROR(INDEX('     2022    '!D:D,MATCH('Order Summary'!$A1542,'     2022    '!$AN:$AN,0)),"")</f>
        <v/>
      </c>
      <c r="D1542" s="11" t="str">
        <f>IFERROR(INDEX('     2022    '!C:C,MATCH('Order Summary'!$A1542,'     2022    '!$AN:$AN,0)),"")</f>
        <v/>
      </c>
      <c r="E1542" s="11" t="str">
        <f>IFERROR(INDEX('     2022    '!E:E,MATCH('Order Summary'!$A1542,'     2022    '!$AN:$AN,0)),"")</f>
        <v/>
      </c>
      <c r="F1542" s="96">
        <f>IFERROR(INDEX('     2022    '!AY:AY,MATCH($A1542,'     2022    '!$AN:$AN,0)),0)</f>
        <v>0</v>
      </c>
      <c r="G1542" s="180" t="str">
        <f>IFERROR(IF($O$3&gt;68,INDEX('     2022    '!I:I,MATCH($A1542,'     2022    '!$AN:$AN,0))*(1-'     2022    '!$BA$1),INDEX('     2022    '!I:I,MATCH($A1542,'     2022    '!$AN:$AN,0))),"")</f>
        <v/>
      </c>
      <c r="H1542" s="96">
        <f>IFERROR(INDEX('     2022    '!AZ:AZ,MATCH($A1542,'     2022    '!$AN:$AN,0)),0)</f>
        <v>0</v>
      </c>
      <c r="I1542" s="180" t="str">
        <f>IFERROR(IF($O$3&gt;68,INDEX('     2022    '!M:M,MATCH($A1542,'     2022    '!$AN:$AN,0))*(1-'     2022    '!$BA$1),INDEX('     2022    '!M:M,MATCH($A1542,'     2022    '!$AN:$AN,0))),"")</f>
        <v/>
      </c>
      <c r="J1542" s="181">
        <f t="shared" si="93"/>
        <v>0</v>
      </c>
      <c r="K1542" s="182" t="str">
        <f t="shared" si="94"/>
        <v/>
      </c>
      <c r="L1542" s="53"/>
      <c r="M1542" s="52" t="str">
        <f>IFERROR(INDEX('     2022    '!R:R,MATCH('Order Summary'!$A1542,'     2022    '!$AN:$AN,0)),"")</f>
        <v/>
      </c>
      <c r="N1542" s="52" t="str">
        <f>IFERROR(INDEX('     2022    '!V:V,MATCH('Order Summary'!$A1542,'     2022    '!$AN:$AN,0)),"")</f>
        <v/>
      </c>
      <c r="O1542" s="52" t="str">
        <f>IFERROR(INDEX('     2022    '!S:S,MATCH('Order Summary'!$A1542,'     2022    '!$AN:$AN,0)),"")</f>
        <v/>
      </c>
      <c r="P1542" s="96" t="str">
        <f t="shared" si="92"/>
        <v/>
      </c>
      <c r="R1542" s="9"/>
      <c r="S1542" s="9"/>
      <c r="T1542" s="9"/>
      <c r="U1542" s="9"/>
      <c r="V1542" s="9"/>
      <c r="W1542" s="9"/>
      <c r="X1542" s="9"/>
      <c r="Y1542" s="9"/>
      <c r="Z1542" s="9"/>
      <c r="AA1542" s="9"/>
      <c r="AB1542" s="9"/>
      <c r="AC1542" s="9"/>
      <c r="AD1542" s="9"/>
      <c r="AE1542" s="9"/>
      <c r="AF1542" s="9"/>
      <c r="AG1542" s="9"/>
      <c r="AH1542" s="9"/>
      <c r="AI1542" s="9"/>
      <c r="AJ1542" s="9"/>
      <c r="AK1542" s="9"/>
      <c r="AL1542" s="9"/>
      <c r="AM1542" s="9"/>
      <c r="AN1542" s="9"/>
      <c r="AO1542" s="9"/>
      <c r="AP1542" s="9"/>
      <c r="AQ1542" s="9"/>
      <c r="AR1542" s="9"/>
      <c r="AS1542" s="9"/>
      <c r="AT1542" s="9"/>
      <c r="AU1542" s="9"/>
      <c r="AV1542" s="9"/>
      <c r="AW1542" s="9"/>
      <c r="AX1542" s="9"/>
      <c r="AY1542" s="9"/>
      <c r="AZ1542" s="9"/>
      <c r="BA1542" s="9"/>
      <c r="BB1542" s="9"/>
      <c r="BC1542" s="9"/>
      <c r="BD1542" s="9"/>
      <c r="BE1542" s="9"/>
      <c r="BF1542" s="9"/>
      <c r="BG1542" s="9"/>
      <c r="BH1542" s="9"/>
      <c r="BI1542" s="9"/>
      <c r="BJ1542" s="9"/>
      <c r="BK1542" s="9"/>
      <c r="BL1542" s="9"/>
      <c r="BM1542" s="9"/>
      <c r="BN1542" s="9"/>
      <c r="BO1542" s="9"/>
      <c r="BP1542" s="9"/>
      <c r="BQ1542" s="9"/>
      <c r="BR1542" s="9"/>
      <c r="BS1542" s="9"/>
      <c r="BT1542" s="9"/>
      <c r="BU1542" s="9"/>
      <c r="BV1542" s="9"/>
      <c r="BW1542" s="9"/>
      <c r="BX1542" s="9"/>
      <c r="BY1542" s="9"/>
      <c r="BZ1542" s="9"/>
    </row>
    <row r="1543" spans="1:78">
      <c r="A1543" s="50">
        <f t="shared" si="95"/>
        <v>1532</v>
      </c>
      <c r="C1543" s="11" t="str">
        <f>IFERROR(INDEX('     2022    '!D:D,MATCH('Order Summary'!$A1543,'     2022    '!$AN:$AN,0)),"")</f>
        <v/>
      </c>
      <c r="D1543" s="11" t="str">
        <f>IFERROR(INDEX('     2022    '!C:C,MATCH('Order Summary'!$A1543,'     2022    '!$AN:$AN,0)),"")</f>
        <v/>
      </c>
      <c r="E1543" s="11" t="str">
        <f>IFERROR(INDEX('     2022    '!E:E,MATCH('Order Summary'!$A1543,'     2022    '!$AN:$AN,0)),"")</f>
        <v/>
      </c>
      <c r="F1543" s="96">
        <f>IFERROR(INDEX('     2022    '!AY:AY,MATCH($A1543,'     2022    '!$AN:$AN,0)),0)</f>
        <v>0</v>
      </c>
      <c r="G1543" s="180" t="str">
        <f>IFERROR(IF($O$3&gt;68,INDEX('     2022    '!I:I,MATCH($A1543,'     2022    '!$AN:$AN,0))*(1-'     2022    '!$BA$1),INDEX('     2022    '!I:I,MATCH($A1543,'     2022    '!$AN:$AN,0))),"")</f>
        <v/>
      </c>
      <c r="H1543" s="96">
        <f>IFERROR(INDEX('     2022    '!AZ:AZ,MATCH($A1543,'     2022    '!$AN:$AN,0)),0)</f>
        <v>0</v>
      </c>
      <c r="I1543" s="180" t="str">
        <f>IFERROR(IF($O$3&gt;68,INDEX('     2022    '!M:M,MATCH($A1543,'     2022    '!$AN:$AN,0))*(1-'     2022    '!$BA$1),INDEX('     2022    '!M:M,MATCH($A1543,'     2022    '!$AN:$AN,0))),"")</f>
        <v/>
      </c>
      <c r="J1543" s="181">
        <f t="shared" si="93"/>
        <v>0</v>
      </c>
      <c r="K1543" s="182" t="str">
        <f t="shared" si="94"/>
        <v/>
      </c>
      <c r="L1543" s="53"/>
      <c r="M1543" s="52" t="str">
        <f>IFERROR(INDEX('     2022    '!R:R,MATCH('Order Summary'!$A1543,'     2022    '!$AN:$AN,0)),"")</f>
        <v/>
      </c>
      <c r="N1543" s="52" t="str">
        <f>IFERROR(INDEX('     2022    '!V:V,MATCH('Order Summary'!$A1543,'     2022    '!$AN:$AN,0)),"")</f>
        <v/>
      </c>
      <c r="O1543" s="52" t="str">
        <f>IFERROR(INDEX('     2022    '!S:S,MATCH('Order Summary'!$A1543,'     2022    '!$AN:$AN,0)),"")</f>
        <v/>
      </c>
      <c r="P1543" s="96" t="str">
        <f t="shared" si="92"/>
        <v/>
      </c>
      <c r="R1543" s="9"/>
      <c r="S1543" s="9"/>
      <c r="T1543" s="9"/>
      <c r="U1543" s="9"/>
      <c r="V1543" s="9"/>
      <c r="W1543" s="9"/>
      <c r="X1543" s="9"/>
      <c r="Y1543" s="9"/>
      <c r="Z1543" s="9"/>
      <c r="AA1543" s="9"/>
      <c r="AB1543" s="9"/>
      <c r="AC1543" s="9"/>
      <c r="AD1543" s="9"/>
      <c r="AE1543" s="9"/>
      <c r="AF1543" s="9"/>
      <c r="AG1543" s="9"/>
      <c r="AH1543" s="9"/>
      <c r="AI1543" s="9"/>
      <c r="AJ1543" s="9"/>
      <c r="AK1543" s="9"/>
      <c r="AL1543" s="9"/>
      <c r="AM1543" s="9"/>
      <c r="AN1543" s="9"/>
      <c r="AO1543" s="9"/>
      <c r="AP1543" s="9"/>
      <c r="AQ1543" s="9"/>
      <c r="AR1543" s="9"/>
      <c r="AS1543" s="9"/>
      <c r="AT1543" s="9"/>
      <c r="AU1543" s="9"/>
      <c r="AV1543" s="9"/>
      <c r="AW1543" s="9"/>
      <c r="AX1543" s="9"/>
      <c r="AY1543" s="9"/>
      <c r="AZ1543" s="9"/>
      <c r="BA1543" s="9"/>
      <c r="BB1543" s="9"/>
      <c r="BC1543" s="9"/>
      <c r="BD1543" s="9"/>
      <c r="BE1543" s="9"/>
      <c r="BF1543" s="9"/>
      <c r="BG1543" s="9"/>
      <c r="BH1543" s="9"/>
      <c r="BI1543" s="9"/>
      <c r="BJ1543" s="9"/>
      <c r="BK1543" s="9"/>
      <c r="BL1543" s="9"/>
      <c r="BM1543" s="9"/>
      <c r="BN1543" s="9"/>
      <c r="BO1543" s="9"/>
      <c r="BP1543" s="9"/>
      <c r="BQ1543" s="9"/>
      <c r="BR1543" s="9"/>
      <c r="BS1543" s="9"/>
      <c r="BT1543" s="9"/>
      <c r="BU1543" s="9"/>
      <c r="BV1543" s="9"/>
      <c r="BW1543" s="9"/>
      <c r="BX1543" s="9"/>
      <c r="BY1543" s="9"/>
      <c r="BZ1543" s="9"/>
    </row>
    <row r="1544" spans="1:78">
      <c r="A1544" s="50">
        <f t="shared" si="95"/>
        <v>1533</v>
      </c>
      <c r="C1544" s="11" t="str">
        <f>IFERROR(INDEX('     2022    '!D:D,MATCH('Order Summary'!$A1544,'     2022    '!$AN:$AN,0)),"")</f>
        <v/>
      </c>
      <c r="D1544" s="11" t="str">
        <f>IFERROR(INDEX('     2022    '!C:C,MATCH('Order Summary'!$A1544,'     2022    '!$AN:$AN,0)),"")</f>
        <v/>
      </c>
      <c r="E1544" s="11" t="str">
        <f>IFERROR(INDEX('     2022    '!E:E,MATCH('Order Summary'!$A1544,'     2022    '!$AN:$AN,0)),"")</f>
        <v/>
      </c>
      <c r="F1544" s="96">
        <f>IFERROR(INDEX('     2022    '!AY:AY,MATCH($A1544,'     2022    '!$AN:$AN,0)),0)</f>
        <v>0</v>
      </c>
      <c r="G1544" s="180" t="str">
        <f>IFERROR(IF($O$3&gt;68,INDEX('     2022    '!I:I,MATCH($A1544,'     2022    '!$AN:$AN,0))*(1-'     2022    '!$BA$1),INDEX('     2022    '!I:I,MATCH($A1544,'     2022    '!$AN:$AN,0))),"")</f>
        <v/>
      </c>
      <c r="H1544" s="96">
        <f>IFERROR(INDEX('     2022    '!AZ:AZ,MATCH($A1544,'     2022    '!$AN:$AN,0)),0)</f>
        <v>0</v>
      </c>
      <c r="I1544" s="180" t="str">
        <f>IFERROR(IF($O$3&gt;68,INDEX('     2022    '!M:M,MATCH($A1544,'     2022    '!$AN:$AN,0))*(1-'     2022    '!$BA$1),INDEX('     2022    '!M:M,MATCH($A1544,'     2022    '!$AN:$AN,0))),"")</f>
        <v/>
      </c>
      <c r="J1544" s="181">
        <f t="shared" si="93"/>
        <v>0</v>
      </c>
      <c r="K1544" s="182" t="str">
        <f t="shared" si="94"/>
        <v/>
      </c>
      <c r="L1544" s="53"/>
      <c r="M1544" s="52" t="str">
        <f>IFERROR(INDEX('     2022    '!R:R,MATCH('Order Summary'!$A1544,'     2022    '!$AN:$AN,0)),"")</f>
        <v/>
      </c>
      <c r="N1544" s="52" t="str">
        <f>IFERROR(INDEX('     2022    '!V:V,MATCH('Order Summary'!$A1544,'     2022    '!$AN:$AN,0)),"")</f>
        <v/>
      </c>
      <c r="O1544" s="52" t="str">
        <f>IFERROR(INDEX('     2022    '!S:S,MATCH('Order Summary'!$A1544,'     2022    '!$AN:$AN,0)),"")</f>
        <v/>
      </c>
      <c r="P1544" s="96" t="str">
        <f t="shared" si="92"/>
        <v/>
      </c>
      <c r="R1544" s="9"/>
      <c r="S1544" s="9"/>
      <c r="T1544" s="9"/>
      <c r="U1544" s="9"/>
      <c r="V1544" s="9"/>
      <c r="W1544" s="9"/>
      <c r="X1544" s="9"/>
      <c r="Y1544" s="9"/>
      <c r="Z1544" s="9"/>
      <c r="AA1544" s="9"/>
      <c r="AB1544" s="9"/>
      <c r="AC1544" s="9"/>
      <c r="AD1544" s="9"/>
      <c r="AE1544" s="9"/>
      <c r="AF1544" s="9"/>
      <c r="AG1544" s="9"/>
      <c r="AH1544" s="9"/>
      <c r="AI1544" s="9"/>
      <c r="AJ1544" s="9"/>
      <c r="AK1544" s="9"/>
      <c r="AL1544" s="9"/>
      <c r="AM1544" s="9"/>
      <c r="AN1544" s="9"/>
      <c r="AO1544" s="9"/>
      <c r="AP1544" s="9"/>
      <c r="AQ1544" s="9"/>
      <c r="AR1544" s="9"/>
      <c r="AS1544" s="9"/>
      <c r="AT1544" s="9"/>
      <c r="AU1544" s="9"/>
      <c r="AV1544" s="9"/>
      <c r="AW1544" s="9"/>
      <c r="AX1544" s="9"/>
      <c r="AY1544" s="9"/>
      <c r="AZ1544" s="9"/>
      <c r="BA1544" s="9"/>
      <c r="BB1544" s="9"/>
      <c r="BC1544" s="9"/>
      <c r="BD1544" s="9"/>
      <c r="BE1544" s="9"/>
      <c r="BF1544" s="9"/>
      <c r="BG1544" s="9"/>
      <c r="BH1544" s="9"/>
      <c r="BI1544" s="9"/>
      <c r="BJ1544" s="9"/>
      <c r="BK1544" s="9"/>
      <c r="BL1544" s="9"/>
      <c r="BM1544" s="9"/>
      <c r="BN1544" s="9"/>
      <c r="BO1544" s="9"/>
      <c r="BP1544" s="9"/>
      <c r="BQ1544" s="9"/>
      <c r="BR1544" s="9"/>
      <c r="BS1544" s="9"/>
      <c r="BT1544" s="9"/>
      <c r="BU1544" s="9"/>
      <c r="BV1544" s="9"/>
      <c r="BW1544" s="9"/>
      <c r="BX1544" s="9"/>
      <c r="BY1544" s="9"/>
      <c r="BZ1544" s="9"/>
    </row>
    <row r="1545" spans="1:78">
      <c r="A1545" s="50">
        <f t="shared" si="95"/>
        <v>1534</v>
      </c>
      <c r="C1545" s="11" t="str">
        <f>IFERROR(INDEX('     2022    '!D:D,MATCH('Order Summary'!$A1545,'     2022    '!$AN:$AN,0)),"")</f>
        <v/>
      </c>
      <c r="D1545" s="11" t="str">
        <f>IFERROR(INDEX('     2022    '!C:C,MATCH('Order Summary'!$A1545,'     2022    '!$AN:$AN,0)),"")</f>
        <v/>
      </c>
      <c r="E1545" s="11" t="str">
        <f>IFERROR(INDEX('     2022    '!E:E,MATCH('Order Summary'!$A1545,'     2022    '!$AN:$AN,0)),"")</f>
        <v/>
      </c>
      <c r="F1545" s="96">
        <f>IFERROR(INDEX('     2022    '!AY:AY,MATCH($A1545,'     2022    '!$AN:$AN,0)),0)</f>
        <v>0</v>
      </c>
      <c r="G1545" s="180" t="str">
        <f>IFERROR(IF($O$3&gt;68,INDEX('     2022    '!I:I,MATCH($A1545,'     2022    '!$AN:$AN,0))*(1-'     2022    '!$BA$1),INDEX('     2022    '!I:I,MATCH($A1545,'     2022    '!$AN:$AN,0))),"")</f>
        <v/>
      </c>
      <c r="H1545" s="96">
        <f>IFERROR(INDEX('     2022    '!AZ:AZ,MATCH($A1545,'     2022    '!$AN:$AN,0)),0)</f>
        <v>0</v>
      </c>
      <c r="I1545" s="180" t="str">
        <f>IFERROR(IF($O$3&gt;68,INDEX('     2022    '!M:M,MATCH($A1545,'     2022    '!$AN:$AN,0))*(1-'     2022    '!$BA$1),INDEX('     2022    '!M:M,MATCH($A1545,'     2022    '!$AN:$AN,0))),"")</f>
        <v/>
      </c>
      <c r="J1545" s="181">
        <f t="shared" si="93"/>
        <v>0</v>
      </c>
      <c r="K1545" s="182" t="str">
        <f t="shared" si="94"/>
        <v/>
      </c>
      <c r="L1545" s="53"/>
      <c r="M1545" s="52" t="str">
        <f>IFERROR(INDEX('     2022    '!R:R,MATCH('Order Summary'!$A1545,'     2022    '!$AN:$AN,0)),"")</f>
        <v/>
      </c>
      <c r="N1545" s="52" t="str">
        <f>IFERROR(INDEX('     2022    '!V:V,MATCH('Order Summary'!$A1545,'     2022    '!$AN:$AN,0)),"")</f>
        <v/>
      </c>
      <c r="O1545" s="52" t="str">
        <f>IFERROR(INDEX('     2022    '!S:S,MATCH('Order Summary'!$A1545,'     2022    '!$AN:$AN,0)),"")</f>
        <v/>
      </c>
      <c r="P1545" s="96" t="str">
        <f t="shared" si="92"/>
        <v/>
      </c>
      <c r="R1545" s="9"/>
      <c r="S1545" s="9"/>
      <c r="T1545" s="9"/>
      <c r="U1545" s="9"/>
      <c r="V1545" s="9"/>
      <c r="W1545" s="9"/>
      <c r="X1545" s="9"/>
      <c r="Y1545" s="9"/>
      <c r="Z1545" s="9"/>
      <c r="AA1545" s="9"/>
      <c r="AB1545" s="9"/>
      <c r="AC1545" s="9"/>
      <c r="AD1545" s="9"/>
      <c r="AE1545" s="9"/>
      <c r="AF1545" s="9"/>
      <c r="AG1545" s="9"/>
      <c r="AH1545" s="9"/>
      <c r="AI1545" s="9"/>
      <c r="AJ1545" s="9"/>
      <c r="AK1545" s="9"/>
      <c r="AL1545" s="9"/>
      <c r="AM1545" s="9"/>
      <c r="AN1545" s="9"/>
      <c r="AO1545" s="9"/>
      <c r="AP1545" s="9"/>
      <c r="AQ1545" s="9"/>
      <c r="AR1545" s="9"/>
      <c r="AS1545" s="9"/>
      <c r="AT1545" s="9"/>
      <c r="AU1545" s="9"/>
      <c r="AV1545" s="9"/>
      <c r="AW1545" s="9"/>
      <c r="AX1545" s="9"/>
      <c r="AY1545" s="9"/>
      <c r="AZ1545" s="9"/>
      <c r="BA1545" s="9"/>
      <c r="BB1545" s="9"/>
      <c r="BC1545" s="9"/>
      <c r="BD1545" s="9"/>
      <c r="BE1545" s="9"/>
      <c r="BF1545" s="9"/>
      <c r="BG1545" s="9"/>
      <c r="BH1545" s="9"/>
      <c r="BI1545" s="9"/>
      <c r="BJ1545" s="9"/>
      <c r="BK1545" s="9"/>
      <c r="BL1545" s="9"/>
      <c r="BM1545" s="9"/>
      <c r="BN1545" s="9"/>
      <c r="BO1545" s="9"/>
      <c r="BP1545" s="9"/>
      <c r="BQ1545" s="9"/>
      <c r="BR1545" s="9"/>
      <c r="BS1545" s="9"/>
      <c r="BT1545" s="9"/>
      <c r="BU1545" s="9"/>
      <c r="BV1545" s="9"/>
      <c r="BW1545" s="9"/>
      <c r="BX1545" s="9"/>
      <c r="BY1545" s="9"/>
      <c r="BZ1545" s="9"/>
    </row>
    <row r="1546" spans="1:78">
      <c r="A1546" s="50">
        <f t="shared" si="95"/>
        <v>1535</v>
      </c>
      <c r="C1546" s="11" t="str">
        <f>IFERROR(INDEX('     2022    '!D:D,MATCH('Order Summary'!$A1546,'     2022    '!$AN:$AN,0)),"")</f>
        <v/>
      </c>
      <c r="D1546" s="11" t="str">
        <f>IFERROR(INDEX('     2022    '!C:C,MATCH('Order Summary'!$A1546,'     2022    '!$AN:$AN,0)),"")</f>
        <v/>
      </c>
      <c r="E1546" s="11" t="str">
        <f>IFERROR(INDEX('     2022    '!E:E,MATCH('Order Summary'!$A1546,'     2022    '!$AN:$AN,0)),"")</f>
        <v/>
      </c>
      <c r="F1546" s="96">
        <f>IFERROR(INDEX('     2022    '!AY:AY,MATCH($A1546,'     2022    '!$AN:$AN,0)),0)</f>
        <v>0</v>
      </c>
      <c r="G1546" s="180" t="str">
        <f>IFERROR(IF($O$3&gt;68,INDEX('     2022    '!I:I,MATCH($A1546,'     2022    '!$AN:$AN,0))*(1-'     2022    '!$BA$1),INDEX('     2022    '!I:I,MATCH($A1546,'     2022    '!$AN:$AN,0))),"")</f>
        <v/>
      </c>
      <c r="H1546" s="96">
        <f>IFERROR(INDEX('     2022    '!AZ:AZ,MATCH($A1546,'     2022    '!$AN:$AN,0)),0)</f>
        <v>0</v>
      </c>
      <c r="I1546" s="180" t="str">
        <f>IFERROR(IF($O$3&gt;68,INDEX('     2022    '!M:M,MATCH($A1546,'     2022    '!$AN:$AN,0))*(1-'     2022    '!$BA$1),INDEX('     2022    '!M:M,MATCH($A1546,'     2022    '!$AN:$AN,0))),"")</f>
        <v/>
      </c>
      <c r="J1546" s="181">
        <f t="shared" si="93"/>
        <v>0</v>
      </c>
      <c r="K1546" s="182" t="str">
        <f t="shared" si="94"/>
        <v/>
      </c>
      <c r="L1546" s="53"/>
      <c r="M1546" s="52" t="str">
        <f>IFERROR(INDEX('     2022    '!R:R,MATCH('Order Summary'!$A1546,'     2022    '!$AN:$AN,0)),"")</f>
        <v/>
      </c>
      <c r="N1546" s="52" t="str">
        <f>IFERROR(INDEX('     2022    '!V:V,MATCH('Order Summary'!$A1546,'     2022    '!$AN:$AN,0)),"")</f>
        <v/>
      </c>
      <c r="O1546" s="52" t="str">
        <f>IFERROR(INDEX('     2022    '!S:S,MATCH('Order Summary'!$A1546,'     2022    '!$AN:$AN,0)),"")</f>
        <v/>
      </c>
      <c r="P1546" s="96" t="str">
        <f t="shared" si="92"/>
        <v/>
      </c>
      <c r="R1546" s="9"/>
      <c r="S1546" s="9"/>
      <c r="T1546" s="9"/>
      <c r="U1546" s="9"/>
      <c r="V1546" s="9"/>
      <c r="W1546" s="9"/>
      <c r="X1546" s="9"/>
      <c r="Y1546" s="9"/>
      <c r="Z1546" s="9"/>
      <c r="AA1546" s="9"/>
      <c r="AB1546" s="9"/>
      <c r="AC1546" s="9"/>
      <c r="AD1546" s="9"/>
      <c r="AE1546" s="9"/>
      <c r="AF1546" s="9"/>
      <c r="AG1546" s="9"/>
      <c r="AH1546" s="9"/>
      <c r="AI1546" s="9"/>
      <c r="AJ1546" s="9"/>
      <c r="AK1546" s="9"/>
      <c r="AL1546" s="9"/>
      <c r="AM1546" s="9"/>
      <c r="AN1546" s="9"/>
      <c r="AO1546" s="9"/>
      <c r="AP1546" s="9"/>
      <c r="AQ1546" s="9"/>
      <c r="AR1546" s="9"/>
      <c r="AS1546" s="9"/>
      <c r="AT1546" s="9"/>
      <c r="AU1546" s="9"/>
      <c r="AV1546" s="9"/>
      <c r="AW1546" s="9"/>
      <c r="AX1546" s="9"/>
      <c r="AY1546" s="9"/>
      <c r="AZ1546" s="9"/>
      <c r="BA1546" s="9"/>
      <c r="BB1546" s="9"/>
      <c r="BC1546" s="9"/>
      <c r="BD1546" s="9"/>
      <c r="BE1546" s="9"/>
      <c r="BF1546" s="9"/>
      <c r="BG1546" s="9"/>
      <c r="BH1546" s="9"/>
      <c r="BI1546" s="9"/>
      <c r="BJ1546" s="9"/>
      <c r="BK1546" s="9"/>
      <c r="BL1546" s="9"/>
      <c r="BM1546" s="9"/>
      <c r="BN1546" s="9"/>
      <c r="BO1546" s="9"/>
      <c r="BP1546" s="9"/>
      <c r="BQ1546" s="9"/>
      <c r="BR1546" s="9"/>
      <c r="BS1546" s="9"/>
      <c r="BT1546" s="9"/>
      <c r="BU1546" s="9"/>
      <c r="BV1546" s="9"/>
      <c r="BW1546" s="9"/>
      <c r="BX1546" s="9"/>
      <c r="BY1546" s="9"/>
      <c r="BZ1546" s="9"/>
    </row>
    <row r="1547" spans="1:78">
      <c r="A1547" s="50">
        <f t="shared" si="95"/>
        <v>1536</v>
      </c>
      <c r="C1547" s="11" t="str">
        <f>IFERROR(INDEX('     2022    '!D:D,MATCH('Order Summary'!$A1547,'     2022    '!$AN:$AN,0)),"")</f>
        <v/>
      </c>
      <c r="D1547" s="11" t="str">
        <f>IFERROR(INDEX('     2022    '!C:C,MATCH('Order Summary'!$A1547,'     2022    '!$AN:$AN,0)),"")</f>
        <v/>
      </c>
      <c r="E1547" s="11" t="str">
        <f>IFERROR(INDEX('     2022    '!E:E,MATCH('Order Summary'!$A1547,'     2022    '!$AN:$AN,0)),"")</f>
        <v/>
      </c>
      <c r="F1547" s="96">
        <f>IFERROR(INDEX('     2022    '!AY:AY,MATCH($A1547,'     2022    '!$AN:$AN,0)),0)</f>
        <v>0</v>
      </c>
      <c r="G1547" s="180" t="str">
        <f>IFERROR(IF($O$3&gt;68,INDEX('     2022    '!I:I,MATCH($A1547,'     2022    '!$AN:$AN,0))*(1-'     2022    '!$BA$1),INDEX('     2022    '!I:I,MATCH($A1547,'     2022    '!$AN:$AN,0))),"")</f>
        <v/>
      </c>
      <c r="H1547" s="96">
        <f>IFERROR(INDEX('     2022    '!AZ:AZ,MATCH($A1547,'     2022    '!$AN:$AN,0)),0)</f>
        <v>0</v>
      </c>
      <c r="I1547" s="180" t="str">
        <f>IFERROR(IF($O$3&gt;68,INDEX('     2022    '!M:M,MATCH($A1547,'     2022    '!$AN:$AN,0))*(1-'     2022    '!$BA$1),INDEX('     2022    '!M:M,MATCH($A1547,'     2022    '!$AN:$AN,0))),"")</f>
        <v/>
      </c>
      <c r="J1547" s="181">
        <f t="shared" si="93"/>
        <v>0</v>
      </c>
      <c r="K1547" s="182" t="str">
        <f t="shared" si="94"/>
        <v/>
      </c>
      <c r="L1547" s="53"/>
      <c r="M1547" s="52" t="str">
        <f>IFERROR(INDEX('     2022    '!R:R,MATCH('Order Summary'!$A1547,'     2022    '!$AN:$AN,0)),"")</f>
        <v/>
      </c>
      <c r="N1547" s="52" t="str">
        <f>IFERROR(INDEX('     2022    '!V:V,MATCH('Order Summary'!$A1547,'     2022    '!$AN:$AN,0)),"")</f>
        <v/>
      </c>
      <c r="O1547" s="52" t="str">
        <f>IFERROR(INDEX('     2022    '!S:S,MATCH('Order Summary'!$A1547,'     2022    '!$AN:$AN,0)),"")</f>
        <v/>
      </c>
      <c r="P1547" s="96" t="str">
        <f t="shared" si="92"/>
        <v/>
      </c>
      <c r="R1547" s="9"/>
      <c r="S1547" s="9"/>
      <c r="T1547" s="9"/>
      <c r="U1547" s="9"/>
      <c r="V1547" s="9"/>
      <c r="W1547" s="9"/>
      <c r="X1547" s="9"/>
      <c r="Y1547" s="9"/>
      <c r="Z1547" s="9"/>
      <c r="AA1547" s="9"/>
      <c r="AB1547" s="9"/>
      <c r="AC1547" s="9"/>
      <c r="AD1547" s="9"/>
      <c r="AE1547" s="9"/>
      <c r="AF1547" s="9"/>
      <c r="AG1547" s="9"/>
      <c r="AH1547" s="9"/>
      <c r="AI1547" s="9"/>
      <c r="AJ1547" s="9"/>
      <c r="AK1547" s="9"/>
      <c r="AL1547" s="9"/>
      <c r="AM1547" s="9"/>
      <c r="AN1547" s="9"/>
      <c r="AO1547" s="9"/>
      <c r="AP1547" s="9"/>
      <c r="AQ1547" s="9"/>
      <c r="AR1547" s="9"/>
      <c r="AS1547" s="9"/>
      <c r="AT1547" s="9"/>
      <c r="AU1547" s="9"/>
      <c r="AV1547" s="9"/>
      <c r="AW1547" s="9"/>
      <c r="AX1547" s="9"/>
      <c r="AY1547" s="9"/>
      <c r="AZ1547" s="9"/>
      <c r="BA1547" s="9"/>
      <c r="BB1547" s="9"/>
      <c r="BC1547" s="9"/>
      <c r="BD1547" s="9"/>
      <c r="BE1547" s="9"/>
      <c r="BF1547" s="9"/>
      <c r="BG1547" s="9"/>
      <c r="BH1547" s="9"/>
      <c r="BI1547" s="9"/>
      <c r="BJ1547" s="9"/>
      <c r="BK1547" s="9"/>
      <c r="BL1547" s="9"/>
      <c r="BM1547" s="9"/>
      <c r="BN1547" s="9"/>
      <c r="BO1547" s="9"/>
      <c r="BP1547" s="9"/>
      <c r="BQ1547" s="9"/>
      <c r="BR1547" s="9"/>
      <c r="BS1547" s="9"/>
      <c r="BT1547" s="9"/>
      <c r="BU1547" s="9"/>
      <c r="BV1547" s="9"/>
      <c r="BW1547" s="9"/>
      <c r="BX1547" s="9"/>
      <c r="BY1547" s="9"/>
      <c r="BZ1547" s="9"/>
    </row>
    <row r="1548" spans="1:78">
      <c r="A1548" s="50">
        <f t="shared" si="95"/>
        <v>1537</v>
      </c>
      <c r="C1548" s="11" t="str">
        <f>IFERROR(INDEX('     2022    '!D:D,MATCH('Order Summary'!$A1548,'     2022    '!$AN:$AN,0)),"")</f>
        <v/>
      </c>
      <c r="D1548" s="11" t="str">
        <f>IFERROR(INDEX('     2022    '!C:C,MATCH('Order Summary'!$A1548,'     2022    '!$AN:$AN,0)),"")</f>
        <v/>
      </c>
      <c r="E1548" s="11" t="str">
        <f>IFERROR(INDEX('     2022    '!E:E,MATCH('Order Summary'!$A1548,'     2022    '!$AN:$AN,0)),"")</f>
        <v/>
      </c>
      <c r="F1548" s="96">
        <f>IFERROR(INDEX('     2022    '!AY:AY,MATCH($A1548,'     2022    '!$AN:$AN,0)),0)</f>
        <v>0</v>
      </c>
      <c r="G1548" s="180" t="str">
        <f>IFERROR(IF($O$3&gt;68,INDEX('     2022    '!I:I,MATCH($A1548,'     2022    '!$AN:$AN,0))*(1-'     2022    '!$BA$1),INDEX('     2022    '!I:I,MATCH($A1548,'     2022    '!$AN:$AN,0))),"")</f>
        <v/>
      </c>
      <c r="H1548" s="96">
        <f>IFERROR(INDEX('     2022    '!AZ:AZ,MATCH($A1548,'     2022    '!$AN:$AN,0)),0)</f>
        <v>0</v>
      </c>
      <c r="I1548" s="180" t="str">
        <f>IFERROR(IF($O$3&gt;68,INDEX('     2022    '!M:M,MATCH($A1548,'     2022    '!$AN:$AN,0))*(1-'     2022    '!$BA$1),INDEX('     2022    '!M:M,MATCH($A1548,'     2022    '!$AN:$AN,0))),"")</f>
        <v/>
      </c>
      <c r="J1548" s="181">
        <f t="shared" si="93"/>
        <v>0</v>
      </c>
      <c r="K1548" s="182" t="str">
        <f t="shared" si="94"/>
        <v/>
      </c>
      <c r="L1548" s="53"/>
      <c r="M1548" s="52" t="str">
        <f>IFERROR(INDEX('     2022    '!R:R,MATCH('Order Summary'!$A1548,'     2022    '!$AN:$AN,0)),"")</f>
        <v/>
      </c>
      <c r="N1548" s="52" t="str">
        <f>IFERROR(INDEX('     2022    '!V:V,MATCH('Order Summary'!$A1548,'     2022    '!$AN:$AN,0)),"")</f>
        <v/>
      </c>
      <c r="O1548" s="52" t="str">
        <f>IFERROR(INDEX('     2022    '!S:S,MATCH('Order Summary'!$A1548,'     2022    '!$AN:$AN,0)),"")</f>
        <v/>
      </c>
      <c r="P1548" s="96" t="str">
        <f t="shared" ref="P1548:P1611" si="96">IFERROR(J1548*O1548,"")</f>
        <v/>
      </c>
      <c r="R1548" s="9"/>
      <c r="S1548" s="9"/>
      <c r="T1548" s="9"/>
      <c r="U1548" s="9"/>
      <c r="V1548" s="9"/>
      <c r="W1548" s="9"/>
      <c r="X1548" s="9"/>
      <c r="Y1548" s="9"/>
      <c r="Z1548" s="9"/>
      <c r="AA1548" s="9"/>
      <c r="AB1548" s="9"/>
      <c r="AC1548" s="9"/>
      <c r="AD1548" s="9"/>
      <c r="AE1548" s="9"/>
      <c r="AF1548" s="9"/>
      <c r="AG1548" s="9"/>
      <c r="AH1548" s="9"/>
      <c r="AI1548" s="9"/>
      <c r="AJ1548" s="9"/>
      <c r="AK1548" s="9"/>
      <c r="AL1548" s="9"/>
      <c r="AM1548" s="9"/>
      <c r="AN1548" s="9"/>
      <c r="AO1548" s="9"/>
      <c r="AP1548" s="9"/>
      <c r="AQ1548" s="9"/>
      <c r="AR1548" s="9"/>
      <c r="AS1548" s="9"/>
      <c r="AT1548" s="9"/>
      <c r="AU1548" s="9"/>
      <c r="AV1548" s="9"/>
      <c r="AW1548" s="9"/>
      <c r="AX1548" s="9"/>
      <c r="AY1548" s="9"/>
      <c r="AZ1548" s="9"/>
      <c r="BA1548" s="9"/>
      <c r="BB1548" s="9"/>
      <c r="BC1548" s="9"/>
      <c r="BD1548" s="9"/>
      <c r="BE1548" s="9"/>
      <c r="BF1548" s="9"/>
      <c r="BG1548" s="9"/>
      <c r="BH1548" s="9"/>
      <c r="BI1548" s="9"/>
      <c r="BJ1548" s="9"/>
      <c r="BK1548" s="9"/>
      <c r="BL1548" s="9"/>
      <c r="BM1548" s="9"/>
      <c r="BN1548" s="9"/>
      <c r="BO1548" s="9"/>
      <c r="BP1548" s="9"/>
      <c r="BQ1548" s="9"/>
      <c r="BR1548" s="9"/>
      <c r="BS1548" s="9"/>
      <c r="BT1548" s="9"/>
      <c r="BU1548" s="9"/>
      <c r="BV1548" s="9"/>
      <c r="BW1548" s="9"/>
      <c r="BX1548" s="9"/>
      <c r="BY1548" s="9"/>
      <c r="BZ1548" s="9"/>
    </row>
    <row r="1549" spans="1:78">
      <c r="A1549" s="50">
        <f t="shared" si="95"/>
        <v>1538</v>
      </c>
      <c r="C1549" s="11" t="str">
        <f>IFERROR(INDEX('     2022    '!D:D,MATCH('Order Summary'!$A1549,'     2022    '!$AN:$AN,0)),"")</f>
        <v/>
      </c>
      <c r="D1549" s="11" t="str">
        <f>IFERROR(INDEX('     2022    '!C:C,MATCH('Order Summary'!$A1549,'     2022    '!$AN:$AN,0)),"")</f>
        <v/>
      </c>
      <c r="E1549" s="11" t="str">
        <f>IFERROR(INDEX('     2022    '!E:E,MATCH('Order Summary'!$A1549,'     2022    '!$AN:$AN,0)),"")</f>
        <v/>
      </c>
      <c r="F1549" s="96">
        <f>IFERROR(INDEX('     2022    '!AY:AY,MATCH($A1549,'     2022    '!$AN:$AN,0)),0)</f>
        <v>0</v>
      </c>
      <c r="G1549" s="180" t="str">
        <f>IFERROR(IF($O$3&gt;68,INDEX('     2022    '!I:I,MATCH($A1549,'     2022    '!$AN:$AN,0))*(1-'     2022    '!$BA$1),INDEX('     2022    '!I:I,MATCH($A1549,'     2022    '!$AN:$AN,0))),"")</f>
        <v/>
      </c>
      <c r="H1549" s="96">
        <f>IFERROR(INDEX('     2022    '!AZ:AZ,MATCH($A1549,'     2022    '!$AN:$AN,0)),0)</f>
        <v>0</v>
      </c>
      <c r="I1549" s="180" t="str">
        <f>IFERROR(IF($O$3&gt;68,INDEX('     2022    '!M:M,MATCH($A1549,'     2022    '!$AN:$AN,0))*(1-'     2022    '!$BA$1),INDEX('     2022    '!M:M,MATCH($A1549,'     2022    '!$AN:$AN,0))),"")</f>
        <v/>
      </c>
      <c r="J1549" s="181">
        <f t="shared" ref="J1549:J1612" si="97">F1549+H1549</f>
        <v>0</v>
      </c>
      <c r="K1549" s="182" t="str">
        <f t="shared" ref="K1549:K1612" si="98">IFERROR((F1549*G1549)+(H1549*I1549),"")</f>
        <v/>
      </c>
      <c r="L1549" s="53"/>
      <c r="M1549" s="52" t="str">
        <f>IFERROR(INDEX('     2022    '!R:R,MATCH('Order Summary'!$A1549,'     2022    '!$AN:$AN,0)),"")</f>
        <v/>
      </c>
      <c r="N1549" s="52" t="str">
        <f>IFERROR(INDEX('     2022    '!V:V,MATCH('Order Summary'!$A1549,'     2022    '!$AN:$AN,0)),"")</f>
        <v/>
      </c>
      <c r="O1549" s="52" t="str">
        <f>IFERROR(INDEX('     2022    '!S:S,MATCH('Order Summary'!$A1549,'     2022    '!$AN:$AN,0)),"")</f>
        <v/>
      </c>
      <c r="P1549" s="96" t="str">
        <f t="shared" si="96"/>
        <v/>
      </c>
      <c r="R1549" s="9"/>
      <c r="S1549" s="9"/>
      <c r="T1549" s="9"/>
      <c r="U1549" s="9"/>
      <c r="V1549" s="9"/>
      <c r="W1549" s="9"/>
      <c r="X1549" s="9"/>
      <c r="Y1549" s="9"/>
      <c r="Z1549" s="9"/>
      <c r="AA1549" s="9"/>
      <c r="AB1549" s="9"/>
      <c r="AC1549" s="9"/>
      <c r="AD1549" s="9"/>
      <c r="AE1549" s="9"/>
      <c r="AF1549" s="9"/>
      <c r="AG1549" s="9"/>
      <c r="AH1549" s="9"/>
      <c r="AI1549" s="9"/>
      <c r="AJ1549" s="9"/>
      <c r="AK1549" s="9"/>
      <c r="AL1549" s="9"/>
      <c r="AM1549" s="9"/>
      <c r="AN1549" s="9"/>
      <c r="AO1549" s="9"/>
      <c r="AP1549" s="9"/>
      <c r="AQ1549" s="9"/>
      <c r="AR1549" s="9"/>
      <c r="AS1549" s="9"/>
      <c r="AT1549" s="9"/>
      <c r="AU1549" s="9"/>
      <c r="AV1549" s="9"/>
      <c r="AW1549" s="9"/>
      <c r="AX1549" s="9"/>
      <c r="AY1549" s="9"/>
      <c r="AZ1549" s="9"/>
      <c r="BA1549" s="9"/>
      <c r="BB1549" s="9"/>
      <c r="BC1549" s="9"/>
      <c r="BD1549" s="9"/>
      <c r="BE1549" s="9"/>
      <c r="BF1549" s="9"/>
      <c r="BG1549" s="9"/>
      <c r="BH1549" s="9"/>
      <c r="BI1549" s="9"/>
      <c r="BJ1549" s="9"/>
      <c r="BK1549" s="9"/>
      <c r="BL1549" s="9"/>
      <c r="BM1549" s="9"/>
      <c r="BN1549" s="9"/>
      <c r="BO1549" s="9"/>
      <c r="BP1549" s="9"/>
      <c r="BQ1549" s="9"/>
      <c r="BR1549" s="9"/>
      <c r="BS1549" s="9"/>
      <c r="BT1549" s="9"/>
      <c r="BU1549" s="9"/>
      <c r="BV1549" s="9"/>
      <c r="BW1549" s="9"/>
      <c r="BX1549" s="9"/>
      <c r="BY1549" s="9"/>
      <c r="BZ1549" s="9"/>
    </row>
    <row r="1550" spans="1:78">
      <c r="A1550" s="50">
        <f t="shared" ref="A1550:A1613" si="99">A1549+1</f>
        <v>1539</v>
      </c>
      <c r="C1550" s="11" t="str">
        <f>IFERROR(INDEX('     2022    '!D:D,MATCH('Order Summary'!$A1550,'     2022    '!$AN:$AN,0)),"")</f>
        <v/>
      </c>
      <c r="D1550" s="11" t="str">
        <f>IFERROR(INDEX('     2022    '!C:C,MATCH('Order Summary'!$A1550,'     2022    '!$AN:$AN,0)),"")</f>
        <v/>
      </c>
      <c r="E1550" s="11" t="str">
        <f>IFERROR(INDEX('     2022    '!E:E,MATCH('Order Summary'!$A1550,'     2022    '!$AN:$AN,0)),"")</f>
        <v/>
      </c>
      <c r="F1550" s="96">
        <f>IFERROR(INDEX('     2022    '!AY:AY,MATCH($A1550,'     2022    '!$AN:$AN,0)),0)</f>
        <v>0</v>
      </c>
      <c r="G1550" s="180" t="str">
        <f>IFERROR(IF($O$3&gt;68,INDEX('     2022    '!I:I,MATCH($A1550,'     2022    '!$AN:$AN,0))*(1-'     2022    '!$BA$1),INDEX('     2022    '!I:I,MATCH($A1550,'     2022    '!$AN:$AN,0))),"")</f>
        <v/>
      </c>
      <c r="H1550" s="96">
        <f>IFERROR(INDEX('     2022    '!AZ:AZ,MATCH($A1550,'     2022    '!$AN:$AN,0)),0)</f>
        <v>0</v>
      </c>
      <c r="I1550" s="180" t="str">
        <f>IFERROR(IF($O$3&gt;68,INDEX('     2022    '!M:M,MATCH($A1550,'     2022    '!$AN:$AN,0))*(1-'     2022    '!$BA$1),INDEX('     2022    '!M:M,MATCH($A1550,'     2022    '!$AN:$AN,0))),"")</f>
        <v/>
      </c>
      <c r="J1550" s="181">
        <f t="shared" si="97"/>
        <v>0</v>
      </c>
      <c r="K1550" s="182" t="str">
        <f t="shared" si="98"/>
        <v/>
      </c>
      <c r="L1550" s="53"/>
      <c r="M1550" s="52" t="str">
        <f>IFERROR(INDEX('     2022    '!R:R,MATCH('Order Summary'!$A1550,'     2022    '!$AN:$AN,0)),"")</f>
        <v/>
      </c>
      <c r="N1550" s="52" t="str">
        <f>IFERROR(INDEX('     2022    '!V:V,MATCH('Order Summary'!$A1550,'     2022    '!$AN:$AN,0)),"")</f>
        <v/>
      </c>
      <c r="O1550" s="52" t="str">
        <f>IFERROR(INDEX('     2022    '!S:S,MATCH('Order Summary'!$A1550,'     2022    '!$AN:$AN,0)),"")</f>
        <v/>
      </c>
      <c r="P1550" s="96" t="str">
        <f t="shared" si="96"/>
        <v/>
      </c>
      <c r="R1550" s="9"/>
      <c r="S1550" s="9"/>
      <c r="T1550" s="9"/>
      <c r="U1550" s="9"/>
      <c r="V1550" s="9"/>
      <c r="W1550" s="9"/>
      <c r="X1550" s="9"/>
      <c r="Y1550" s="9"/>
      <c r="Z1550" s="9"/>
      <c r="AA1550" s="9"/>
      <c r="AB1550" s="9"/>
      <c r="AC1550" s="9"/>
      <c r="AD1550" s="9"/>
      <c r="AE1550" s="9"/>
      <c r="AF1550" s="9"/>
      <c r="AG1550" s="9"/>
      <c r="AH1550" s="9"/>
      <c r="AI1550" s="9"/>
      <c r="AJ1550" s="9"/>
      <c r="AK1550" s="9"/>
      <c r="AL1550" s="9"/>
      <c r="AM1550" s="9"/>
      <c r="AN1550" s="9"/>
      <c r="AO1550" s="9"/>
      <c r="AP1550" s="9"/>
      <c r="AQ1550" s="9"/>
      <c r="AR1550" s="9"/>
      <c r="AS1550" s="9"/>
      <c r="AT1550" s="9"/>
      <c r="AU1550" s="9"/>
      <c r="AV1550" s="9"/>
      <c r="AW1550" s="9"/>
      <c r="AX1550" s="9"/>
      <c r="AY1550" s="9"/>
      <c r="AZ1550" s="9"/>
      <c r="BA1550" s="9"/>
      <c r="BB1550" s="9"/>
      <c r="BC1550" s="9"/>
      <c r="BD1550" s="9"/>
      <c r="BE1550" s="9"/>
      <c r="BF1550" s="9"/>
      <c r="BG1550" s="9"/>
      <c r="BH1550" s="9"/>
      <c r="BI1550" s="9"/>
      <c r="BJ1550" s="9"/>
      <c r="BK1550" s="9"/>
      <c r="BL1550" s="9"/>
      <c r="BM1550" s="9"/>
      <c r="BN1550" s="9"/>
      <c r="BO1550" s="9"/>
      <c r="BP1550" s="9"/>
      <c r="BQ1550" s="9"/>
      <c r="BR1550" s="9"/>
      <c r="BS1550" s="9"/>
      <c r="BT1550" s="9"/>
      <c r="BU1550" s="9"/>
      <c r="BV1550" s="9"/>
      <c r="BW1550" s="9"/>
      <c r="BX1550" s="9"/>
      <c r="BY1550" s="9"/>
      <c r="BZ1550" s="9"/>
    </row>
    <row r="1551" spans="1:78">
      <c r="A1551" s="50">
        <f t="shared" si="99"/>
        <v>1540</v>
      </c>
      <c r="C1551" s="11" t="str">
        <f>IFERROR(INDEX('     2022    '!D:D,MATCH('Order Summary'!$A1551,'     2022    '!$AN:$AN,0)),"")</f>
        <v/>
      </c>
      <c r="D1551" s="11" t="str">
        <f>IFERROR(INDEX('     2022    '!C:C,MATCH('Order Summary'!$A1551,'     2022    '!$AN:$AN,0)),"")</f>
        <v/>
      </c>
      <c r="E1551" s="11" t="str">
        <f>IFERROR(INDEX('     2022    '!E:E,MATCH('Order Summary'!$A1551,'     2022    '!$AN:$AN,0)),"")</f>
        <v/>
      </c>
      <c r="F1551" s="96">
        <f>IFERROR(INDEX('     2022    '!AY:AY,MATCH($A1551,'     2022    '!$AN:$AN,0)),0)</f>
        <v>0</v>
      </c>
      <c r="G1551" s="180" t="str">
        <f>IFERROR(IF($O$3&gt;68,INDEX('     2022    '!I:I,MATCH($A1551,'     2022    '!$AN:$AN,0))*(1-'     2022    '!$BA$1),INDEX('     2022    '!I:I,MATCH($A1551,'     2022    '!$AN:$AN,0))),"")</f>
        <v/>
      </c>
      <c r="H1551" s="96">
        <f>IFERROR(INDEX('     2022    '!AZ:AZ,MATCH($A1551,'     2022    '!$AN:$AN,0)),0)</f>
        <v>0</v>
      </c>
      <c r="I1551" s="180" t="str">
        <f>IFERROR(IF($O$3&gt;68,INDEX('     2022    '!M:M,MATCH($A1551,'     2022    '!$AN:$AN,0))*(1-'     2022    '!$BA$1),INDEX('     2022    '!M:M,MATCH($A1551,'     2022    '!$AN:$AN,0))),"")</f>
        <v/>
      </c>
      <c r="J1551" s="181">
        <f t="shared" si="97"/>
        <v>0</v>
      </c>
      <c r="K1551" s="182" t="str">
        <f t="shared" si="98"/>
        <v/>
      </c>
      <c r="L1551" s="53"/>
      <c r="M1551" s="52" t="str">
        <f>IFERROR(INDEX('     2022    '!R:R,MATCH('Order Summary'!$A1551,'     2022    '!$AN:$AN,0)),"")</f>
        <v/>
      </c>
      <c r="N1551" s="52" t="str">
        <f>IFERROR(INDEX('     2022    '!V:V,MATCH('Order Summary'!$A1551,'     2022    '!$AN:$AN,0)),"")</f>
        <v/>
      </c>
      <c r="O1551" s="52" t="str">
        <f>IFERROR(INDEX('     2022    '!S:S,MATCH('Order Summary'!$A1551,'     2022    '!$AN:$AN,0)),"")</f>
        <v/>
      </c>
      <c r="P1551" s="96" t="str">
        <f t="shared" si="96"/>
        <v/>
      </c>
      <c r="R1551" s="9"/>
      <c r="S1551" s="9"/>
      <c r="T1551" s="9"/>
      <c r="U1551" s="9"/>
      <c r="V1551" s="9"/>
      <c r="W1551" s="9"/>
      <c r="X1551" s="9"/>
      <c r="Y1551" s="9"/>
      <c r="Z1551" s="9"/>
      <c r="AA1551" s="9"/>
      <c r="AB1551" s="9"/>
      <c r="AC1551" s="9"/>
      <c r="AD1551" s="9"/>
      <c r="AE1551" s="9"/>
      <c r="AF1551" s="9"/>
      <c r="AG1551" s="9"/>
      <c r="AH1551" s="9"/>
      <c r="AI1551" s="9"/>
      <c r="AJ1551" s="9"/>
      <c r="AK1551" s="9"/>
      <c r="AL1551" s="9"/>
      <c r="AM1551" s="9"/>
      <c r="AN1551" s="9"/>
      <c r="AO1551" s="9"/>
      <c r="AP1551" s="9"/>
      <c r="AQ1551" s="9"/>
      <c r="AR1551" s="9"/>
      <c r="AS1551" s="9"/>
      <c r="AT1551" s="9"/>
      <c r="AU1551" s="9"/>
      <c r="AV1551" s="9"/>
      <c r="AW1551" s="9"/>
      <c r="AX1551" s="9"/>
      <c r="AY1551" s="9"/>
      <c r="AZ1551" s="9"/>
      <c r="BA1551" s="9"/>
      <c r="BB1551" s="9"/>
      <c r="BC1551" s="9"/>
      <c r="BD1551" s="9"/>
      <c r="BE1551" s="9"/>
      <c r="BF1551" s="9"/>
      <c r="BG1551" s="9"/>
      <c r="BH1551" s="9"/>
      <c r="BI1551" s="9"/>
      <c r="BJ1551" s="9"/>
      <c r="BK1551" s="9"/>
      <c r="BL1551" s="9"/>
      <c r="BM1551" s="9"/>
      <c r="BN1551" s="9"/>
      <c r="BO1551" s="9"/>
      <c r="BP1551" s="9"/>
      <c r="BQ1551" s="9"/>
      <c r="BR1551" s="9"/>
      <c r="BS1551" s="9"/>
      <c r="BT1551" s="9"/>
      <c r="BU1551" s="9"/>
      <c r="BV1551" s="9"/>
      <c r="BW1551" s="9"/>
      <c r="BX1551" s="9"/>
      <c r="BY1551" s="9"/>
      <c r="BZ1551" s="9"/>
    </row>
    <row r="1552" spans="1:78">
      <c r="A1552" s="50">
        <f t="shared" si="99"/>
        <v>1541</v>
      </c>
      <c r="C1552" s="11" t="str">
        <f>IFERROR(INDEX('     2022    '!D:D,MATCH('Order Summary'!$A1552,'     2022    '!$AN:$AN,0)),"")</f>
        <v/>
      </c>
      <c r="D1552" s="11" t="str">
        <f>IFERROR(INDEX('     2022    '!C:C,MATCH('Order Summary'!$A1552,'     2022    '!$AN:$AN,0)),"")</f>
        <v/>
      </c>
      <c r="E1552" s="11" t="str">
        <f>IFERROR(INDEX('     2022    '!E:E,MATCH('Order Summary'!$A1552,'     2022    '!$AN:$AN,0)),"")</f>
        <v/>
      </c>
      <c r="F1552" s="96">
        <f>IFERROR(INDEX('     2022    '!AY:AY,MATCH($A1552,'     2022    '!$AN:$AN,0)),0)</f>
        <v>0</v>
      </c>
      <c r="G1552" s="180" t="str">
        <f>IFERROR(IF($O$3&gt;68,INDEX('     2022    '!I:I,MATCH($A1552,'     2022    '!$AN:$AN,0))*(1-'     2022    '!$BA$1),INDEX('     2022    '!I:I,MATCH($A1552,'     2022    '!$AN:$AN,0))),"")</f>
        <v/>
      </c>
      <c r="H1552" s="96">
        <f>IFERROR(INDEX('     2022    '!AZ:AZ,MATCH($A1552,'     2022    '!$AN:$AN,0)),0)</f>
        <v>0</v>
      </c>
      <c r="I1552" s="180" t="str">
        <f>IFERROR(IF($O$3&gt;68,INDEX('     2022    '!M:M,MATCH($A1552,'     2022    '!$AN:$AN,0))*(1-'     2022    '!$BA$1),INDEX('     2022    '!M:M,MATCH($A1552,'     2022    '!$AN:$AN,0))),"")</f>
        <v/>
      </c>
      <c r="J1552" s="181">
        <f t="shared" si="97"/>
        <v>0</v>
      </c>
      <c r="K1552" s="182" t="str">
        <f t="shared" si="98"/>
        <v/>
      </c>
      <c r="L1552" s="53"/>
      <c r="M1552" s="52" t="str">
        <f>IFERROR(INDEX('     2022    '!R:R,MATCH('Order Summary'!$A1552,'     2022    '!$AN:$AN,0)),"")</f>
        <v/>
      </c>
      <c r="N1552" s="52" t="str">
        <f>IFERROR(INDEX('     2022    '!V:V,MATCH('Order Summary'!$A1552,'     2022    '!$AN:$AN,0)),"")</f>
        <v/>
      </c>
      <c r="O1552" s="52" t="str">
        <f>IFERROR(INDEX('     2022    '!S:S,MATCH('Order Summary'!$A1552,'     2022    '!$AN:$AN,0)),"")</f>
        <v/>
      </c>
      <c r="P1552" s="96" t="str">
        <f t="shared" si="96"/>
        <v/>
      </c>
      <c r="R1552" s="9"/>
      <c r="S1552" s="9"/>
      <c r="T1552" s="9"/>
      <c r="U1552" s="9"/>
      <c r="V1552" s="9"/>
      <c r="W1552" s="9"/>
      <c r="X1552" s="9"/>
      <c r="Y1552" s="9"/>
      <c r="Z1552" s="9"/>
      <c r="AA1552" s="9"/>
      <c r="AB1552" s="9"/>
      <c r="AC1552" s="9"/>
      <c r="AD1552" s="9"/>
      <c r="AE1552" s="9"/>
      <c r="AF1552" s="9"/>
      <c r="AG1552" s="9"/>
      <c r="AH1552" s="9"/>
      <c r="AI1552" s="9"/>
      <c r="AJ1552" s="9"/>
      <c r="AK1552" s="9"/>
      <c r="AL1552" s="9"/>
      <c r="AM1552" s="9"/>
      <c r="AN1552" s="9"/>
      <c r="AO1552" s="9"/>
      <c r="AP1552" s="9"/>
      <c r="AQ1552" s="9"/>
      <c r="AR1552" s="9"/>
      <c r="AS1552" s="9"/>
      <c r="AT1552" s="9"/>
      <c r="AU1552" s="9"/>
      <c r="AV1552" s="9"/>
      <c r="AW1552" s="9"/>
      <c r="AX1552" s="9"/>
      <c r="AY1552" s="9"/>
      <c r="AZ1552" s="9"/>
      <c r="BA1552" s="9"/>
      <c r="BB1552" s="9"/>
      <c r="BC1552" s="9"/>
      <c r="BD1552" s="9"/>
      <c r="BE1552" s="9"/>
      <c r="BF1552" s="9"/>
      <c r="BG1552" s="9"/>
      <c r="BH1552" s="9"/>
      <c r="BI1552" s="9"/>
      <c r="BJ1552" s="9"/>
      <c r="BK1552" s="9"/>
      <c r="BL1552" s="9"/>
      <c r="BM1552" s="9"/>
      <c r="BN1552" s="9"/>
      <c r="BO1552" s="9"/>
      <c r="BP1552" s="9"/>
      <c r="BQ1552" s="9"/>
      <c r="BR1552" s="9"/>
      <c r="BS1552" s="9"/>
      <c r="BT1552" s="9"/>
      <c r="BU1552" s="9"/>
      <c r="BV1552" s="9"/>
      <c r="BW1552" s="9"/>
      <c r="BX1552" s="9"/>
      <c r="BY1552" s="9"/>
      <c r="BZ1552" s="9"/>
    </row>
    <row r="1553" spans="1:78">
      <c r="A1553" s="50">
        <f t="shared" si="99"/>
        <v>1542</v>
      </c>
      <c r="C1553" s="11" t="str">
        <f>IFERROR(INDEX('     2022    '!D:D,MATCH('Order Summary'!$A1553,'     2022    '!$AN:$AN,0)),"")</f>
        <v/>
      </c>
      <c r="D1553" s="11" t="str">
        <f>IFERROR(INDEX('     2022    '!C:C,MATCH('Order Summary'!$A1553,'     2022    '!$AN:$AN,0)),"")</f>
        <v/>
      </c>
      <c r="E1553" s="11" t="str">
        <f>IFERROR(INDEX('     2022    '!E:E,MATCH('Order Summary'!$A1553,'     2022    '!$AN:$AN,0)),"")</f>
        <v/>
      </c>
      <c r="F1553" s="96">
        <f>IFERROR(INDEX('     2022    '!AY:AY,MATCH($A1553,'     2022    '!$AN:$AN,0)),0)</f>
        <v>0</v>
      </c>
      <c r="G1553" s="180" t="str">
        <f>IFERROR(IF($O$3&gt;68,INDEX('     2022    '!I:I,MATCH($A1553,'     2022    '!$AN:$AN,0))*(1-'     2022    '!$BA$1),INDEX('     2022    '!I:I,MATCH($A1553,'     2022    '!$AN:$AN,0))),"")</f>
        <v/>
      </c>
      <c r="H1553" s="96">
        <f>IFERROR(INDEX('     2022    '!AZ:AZ,MATCH($A1553,'     2022    '!$AN:$AN,0)),0)</f>
        <v>0</v>
      </c>
      <c r="I1553" s="180" t="str">
        <f>IFERROR(IF($O$3&gt;68,INDEX('     2022    '!M:M,MATCH($A1553,'     2022    '!$AN:$AN,0))*(1-'     2022    '!$BA$1),INDEX('     2022    '!M:M,MATCH($A1553,'     2022    '!$AN:$AN,0))),"")</f>
        <v/>
      </c>
      <c r="J1553" s="181">
        <f t="shared" si="97"/>
        <v>0</v>
      </c>
      <c r="K1553" s="182" t="str">
        <f t="shared" si="98"/>
        <v/>
      </c>
      <c r="L1553" s="53"/>
      <c r="M1553" s="52" t="str">
        <f>IFERROR(INDEX('     2022    '!R:R,MATCH('Order Summary'!$A1553,'     2022    '!$AN:$AN,0)),"")</f>
        <v/>
      </c>
      <c r="N1553" s="52" t="str">
        <f>IFERROR(INDEX('     2022    '!V:V,MATCH('Order Summary'!$A1553,'     2022    '!$AN:$AN,0)),"")</f>
        <v/>
      </c>
      <c r="O1553" s="52" t="str">
        <f>IFERROR(INDEX('     2022    '!S:S,MATCH('Order Summary'!$A1553,'     2022    '!$AN:$AN,0)),"")</f>
        <v/>
      </c>
      <c r="P1553" s="96" t="str">
        <f t="shared" si="96"/>
        <v/>
      </c>
      <c r="R1553" s="9"/>
      <c r="S1553" s="9"/>
      <c r="T1553" s="9"/>
      <c r="U1553" s="9"/>
      <c r="V1553" s="9"/>
      <c r="W1553" s="9"/>
      <c r="X1553" s="9"/>
      <c r="Y1553" s="9"/>
      <c r="Z1553" s="9"/>
      <c r="AA1553" s="9"/>
      <c r="AB1553" s="9"/>
      <c r="AC1553" s="9"/>
      <c r="AD1553" s="9"/>
      <c r="AE1553" s="9"/>
      <c r="AF1553" s="9"/>
      <c r="AG1553" s="9"/>
      <c r="AH1553" s="9"/>
      <c r="AI1553" s="9"/>
      <c r="AJ1553" s="9"/>
      <c r="AK1553" s="9"/>
      <c r="AL1553" s="9"/>
      <c r="AM1553" s="9"/>
      <c r="AN1553" s="9"/>
      <c r="AO1553" s="9"/>
      <c r="AP1553" s="9"/>
      <c r="AQ1553" s="9"/>
      <c r="AR1553" s="9"/>
      <c r="AS1553" s="9"/>
      <c r="AT1553" s="9"/>
      <c r="AU1553" s="9"/>
      <c r="AV1553" s="9"/>
      <c r="AW1553" s="9"/>
      <c r="AX1553" s="9"/>
      <c r="AY1553" s="9"/>
      <c r="AZ1553" s="9"/>
      <c r="BA1553" s="9"/>
      <c r="BB1553" s="9"/>
      <c r="BC1553" s="9"/>
      <c r="BD1553" s="9"/>
      <c r="BE1553" s="9"/>
      <c r="BF1553" s="9"/>
      <c r="BG1553" s="9"/>
      <c r="BH1553" s="9"/>
      <c r="BI1553" s="9"/>
      <c r="BJ1553" s="9"/>
      <c r="BK1553" s="9"/>
      <c r="BL1553" s="9"/>
      <c r="BM1553" s="9"/>
      <c r="BN1553" s="9"/>
      <c r="BO1553" s="9"/>
      <c r="BP1553" s="9"/>
      <c r="BQ1553" s="9"/>
      <c r="BR1553" s="9"/>
      <c r="BS1553" s="9"/>
      <c r="BT1553" s="9"/>
      <c r="BU1553" s="9"/>
      <c r="BV1553" s="9"/>
      <c r="BW1553" s="9"/>
      <c r="BX1553" s="9"/>
      <c r="BY1553" s="9"/>
      <c r="BZ1553" s="9"/>
    </row>
    <row r="1554" spans="1:78">
      <c r="A1554" s="50">
        <f t="shared" si="99"/>
        <v>1543</v>
      </c>
      <c r="C1554" s="11" t="str">
        <f>IFERROR(INDEX('     2022    '!D:D,MATCH('Order Summary'!$A1554,'     2022    '!$AN:$AN,0)),"")</f>
        <v/>
      </c>
      <c r="D1554" s="11" t="str">
        <f>IFERROR(INDEX('     2022    '!C:C,MATCH('Order Summary'!$A1554,'     2022    '!$AN:$AN,0)),"")</f>
        <v/>
      </c>
      <c r="E1554" s="11" t="str">
        <f>IFERROR(INDEX('     2022    '!E:E,MATCH('Order Summary'!$A1554,'     2022    '!$AN:$AN,0)),"")</f>
        <v/>
      </c>
      <c r="F1554" s="96">
        <f>IFERROR(INDEX('     2022    '!AY:AY,MATCH($A1554,'     2022    '!$AN:$AN,0)),0)</f>
        <v>0</v>
      </c>
      <c r="G1554" s="180" t="str">
        <f>IFERROR(IF($O$3&gt;68,INDEX('     2022    '!I:I,MATCH($A1554,'     2022    '!$AN:$AN,0))*(1-'     2022    '!$BA$1),INDEX('     2022    '!I:I,MATCH($A1554,'     2022    '!$AN:$AN,0))),"")</f>
        <v/>
      </c>
      <c r="H1554" s="96">
        <f>IFERROR(INDEX('     2022    '!AZ:AZ,MATCH($A1554,'     2022    '!$AN:$AN,0)),0)</f>
        <v>0</v>
      </c>
      <c r="I1554" s="180" t="str">
        <f>IFERROR(IF($O$3&gt;68,INDEX('     2022    '!M:M,MATCH($A1554,'     2022    '!$AN:$AN,0))*(1-'     2022    '!$BA$1),INDEX('     2022    '!M:M,MATCH($A1554,'     2022    '!$AN:$AN,0))),"")</f>
        <v/>
      </c>
      <c r="J1554" s="181">
        <f t="shared" si="97"/>
        <v>0</v>
      </c>
      <c r="K1554" s="182" t="str">
        <f t="shared" si="98"/>
        <v/>
      </c>
      <c r="L1554" s="53"/>
      <c r="M1554" s="52" t="str">
        <f>IFERROR(INDEX('     2022    '!R:R,MATCH('Order Summary'!$A1554,'     2022    '!$AN:$AN,0)),"")</f>
        <v/>
      </c>
      <c r="N1554" s="52" t="str">
        <f>IFERROR(INDEX('     2022    '!V:V,MATCH('Order Summary'!$A1554,'     2022    '!$AN:$AN,0)),"")</f>
        <v/>
      </c>
      <c r="O1554" s="52" t="str">
        <f>IFERROR(INDEX('     2022    '!S:S,MATCH('Order Summary'!$A1554,'     2022    '!$AN:$AN,0)),"")</f>
        <v/>
      </c>
      <c r="P1554" s="96" t="str">
        <f t="shared" si="96"/>
        <v/>
      </c>
      <c r="R1554" s="9"/>
      <c r="S1554" s="9"/>
      <c r="T1554" s="9"/>
      <c r="U1554" s="9"/>
      <c r="V1554" s="9"/>
      <c r="W1554" s="9"/>
      <c r="X1554" s="9"/>
      <c r="Y1554" s="9"/>
      <c r="Z1554" s="9"/>
      <c r="AA1554" s="9"/>
      <c r="AB1554" s="9"/>
      <c r="AC1554" s="9"/>
      <c r="AD1554" s="9"/>
      <c r="AE1554" s="9"/>
      <c r="AF1554" s="9"/>
      <c r="AG1554" s="9"/>
      <c r="AH1554" s="9"/>
      <c r="AI1554" s="9"/>
      <c r="AJ1554" s="9"/>
      <c r="AK1554" s="9"/>
      <c r="AL1554" s="9"/>
      <c r="AM1554" s="9"/>
      <c r="AN1554" s="9"/>
      <c r="AO1554" s="9"/>
      <c r="AP1554" s="9"/>
      <c r="AQ1554" s="9"/>
      <c r="AR1554" s="9"/>
      <c r="AS1554" s="9"/>
      <c r="AT1554" s="9"/>
      <c r="AU1554" s="9"/>
      <c r="AV1554" s="9"/>
      <c r="AW1554" s="9"/>
      <c r="AX1554" s="9"/>
      <c r="AY1554" s="9"/>
      <c r="AZ1554" s="9"/>
      <c r="BA1554" s="9"/>
      <c r="BB1554" s="9"/>
      <c r="BC1554" s="9"/>
      <c r="BD1554" s="9"/>
      <c r="BE1554" s="9"/>
      <c r="BF1554" s="9"/>
      <c r="BG1554" s="9"/>
      <c r="BH1554" s="9"/>
      <c r="BI1554" s="9"/>
      <c r="BJ1554" s="9"/>
      <c r="BK1554" s="9"/>
      <c r="BL1554" s="9"/>
      <c r="BM1554" s="9"/>
      <c r="BN1554" s="9"/>
      <c r="BO1554" s="9"/>
      <c r="BP1554" s="9"/>
      <c r="BQ1554" s="9"/>
      <c r="BR1554" s="9"/>
      <c r="BS1554" s="9"/>
      <c r="BT1554" s="9"/>
      <c r="BU1554" s="9"/>
      <c r="BV1554" s="9"/>
      <c r="BW1554" s="9"/>
      <c r="BX1554" s="9"/>
      <c r="BY1554" s="9"/>
      <c r="BZ1554" s="9"/>
    </row>
    <row r="1555" spans="1:78">
      <c r="A1555" s="50">
        <f t="shared" si="99"/>
        <v>1544</v>
      </c>
      <c r="C1555" s="11" t="str">
        <f>IFERROR(INDEX('     2022    '!D:D,MATCH('Order Summary'!$A1555,'     2022    '!$AN:$AN,0)),"")</f>
        <v/>
      </c>
      <c r="D1555" s="11" t="str">
        <f>IFERROR(INDEX('     2022    '!C:C,MATCH('Order Summary'!$A1555,'     2022    '!$AN:$AN,0)),"")</f>
        <v/>
      </c>
      <c r="E1555" s="11" t="str">
        <f>IFERROR(INDEX('     2022    '!E:E,MATCH('Order Summary'!$A1555,'     2022    '!$AN:$AN,0)),"")</f>
        <v/>
      </c>
      <c r="F1555" s="96">
        <f>IFERROR(INDEX('     2022    '!AY:AY,MATCH($A1555,'     2022    '!$AN:$AN,0)),0)</f>
        <v>0</v>
      </c>
      <c r="G1555" s="180" t="str">
        <f>IFERROR(IF($O$3&gt;68,INDEX('     2022    '!I:I,MATCH($A1555,'     2022    '!$AN:$AN,0))*(1-'     2022    '!$BA$1),INDEX('     2022    '!I:I,MATCH($A1555,'     2022    '!$AN:$AN,0))),"")</f>
        <v/>
      </c>
      <c r="H1555" s="96">
        <f>IFERROR(INDEX('     2022    '!AZ:AZ,MATCH($A1555,'     2022    '!$AN:$AN,0)),0)</f>
        <v>0</v>
      </c>
      <c r="I1555" s="180" t="str">
        <f>IFERROR(IF($O$3&gt;68,INDEX('     2022    '!M:M,MATCH($A1555,'     2022    '!$AN:$AN,0))*(1-'     2022    '!$BA$1),INDEX('     2022    '!M:M,MATCH($A1555,'     2022    '!$AN:$AN,0))),"")</f>
        <v/>
      </c>
      <c r="J1555" s="181">
        <f t="shared" si="97"/>
        <v>0</v>
      </c>
      <c r="K1555" s="182" t="str">
        <f t="shared" si="98"/>
        <v/>
      </c>
      <c r="L1555" s="53"/>
      <c r="M1555" s="52" t="str">
        <f>IFERROR(INDEX('     2022    '!R:R,MATCH('Order Summary'!$A1555,'     2022    '!$AN:$AN,0)),"")</f>
        <v/>
      </c>
      <c r="N1555" s="52" t="str">
        <f>IFERROR(INDEX('     2022    '!V:V,MATCH('Order Summary'!$A1555,'     2022    '!$AN:$AN,0)),"")</f>
        <v/>
      </c>
      <c r="O1555" s="52" t="str">
        <f>IFERROR(INDEX('     2022    '!S:S,MATCH('Order Summary'!$A1555,'     2022    '!$AN:$AN,0)),"")</f>
        <v/>
      </c>
      <c r="P1555" s="96" t="str">
        <f t="shared" si="96"/>
        <v/>
      </c>
      <c r="R1555" s="9"/>
      <c r="S1555" s="9"/>
      <c r="T1555" s="9"/>
      <c r="U1555" s="9"/>
      <c r="V1555" s="9"/>
      <c r="W1555" s="9"/>
      <c r="X1555" s="9"/>
      <c r="Y1555" s="9"/>
      <c r="Z1555" s="9"/>
      <c r="AA1555" s="9"/>
      <c r="AB1555" s="9"/>
      <c r="AC1555" s="9"/>
      <c r="AD1555" s="9"/>
      <c r="AE1555" s="9"/>
      <c r="AF1555" s="9"/>
      <c r="AG1555" s="9"/>
      <c r="AH1555" s="9"/>
      <c r="AI1555" s="9"/>
      <c r="AJ1555" s="9"/>
      <c r="AK1555" s="9"/>
      <c r="AL1555" s="9"/>
      <c r="AM1555" s="9"/>
      <c r="AN1555" s="9"/>
      <c r="AO1555" s="9"/>
      <c r="AP1555" s="9"/>
      <c r="AQ1555" s="9"/>
      <c r="AR1555" s="9"/>
      <c r="AS1555" s="9"/>
      <c r="AT1555" s="9"/>
      <c r="AU1555" s="9"/>
      <c r="AV1555" s="9"/>
      <c r="AW1555" s="9"/>
      <c r="AX1555" s="9"/>
      <c r="AY1555" s="9"/>
      <c r="AZ1555" s="9"/>
      <c r="BA1555" s="9"/>
      <c r="BB1555" s="9"/>
      <c r="BC1555" s="9"/>
      <c r="BD1555" s="9"/>
      <c r="BE1555" s="9"/>
      <c r="BF1555" s="9"/>
      <c r="BG1555" s="9"/>
      <c r="BH1555" s="9"/>
      <c r="BI1555" s="9"/>
      <c r="BJ1555" s="9"/>
      <c r="BK1555" s="9"/>
      <c r="BL1555" s="9"/>
      <c r="BM1555" s="9"/>
      <c r="BN1555" s="9"/>
      <c r="BO1555" s="9"/>
      <c r="BP1555" s="9"/>
      <c r="BQ1555" s="9"/>
      <c r="BR1555" s="9"/>
      <c r="BS1555" s="9"/>
      <c r="BT1555" s="9"/>
      <c r="BU1555" s="9"/>
      <c r="BV1555" s="9"/>
      <c r="BW1555" s="9"/>
      <c r="BX1555" s="9"/>
      <c r="BY1555" s="9"/>
      <c r="BZ1555" s="9"/>
    </row>
    <row r="1556" spans="1:78">
      <c r="A1556" s="50">
        <f t="shared" si="99"/>
        <v>1545</v>
      </c>
      <c r="C1556" s="11" t="str">
        <f>IFERROR(INDEX('     2022    '!D:D,MATCH('Order Summary'!$A1556,'     2022    '!$AN:$AN,0)),"")</f>
        <v/>
      </c>
      <c r="D1556" s="11" t="str">
        <f>IFERROR(INDEX('     2022    '!C:C,MATCH('Order Summary'!$A1556,'     2022    '!$AN:$AN,0)),"")</f>
        <v/>
      </c>
      <c r="E1556" s="11" t="str">
        <f>IFERROR(INDEX('     2022    '!E:E,MATCH('Order Summary'!$A1556,'     2022    '!$AN:$AN,0)),"")</f>
        <v/>
      </c>
      <c r="F1556" s="96">
        <f>IFERROR(INDEX('     2022    '!AY:AY,MATCH($A1556,'     2022    '!$AN:$AN,0)),0)</f>
        <v>0</v>
      </c>
      <c r="G1556" s="180" t="str">
        <f>IFERROR(IF($O$3&gt;68,INDEX('     2022    '!I:I,MATCH($A1556,'     2022    '!$AN:$AN,0))*(1-'     2022    '!$BA$1),INDEX('     2022    '!I:I,MATCH($A1556,'     2022    '!$AN:$AN,0))),"")</f>
        <v/>
      </c>
      <c r="H1556" s="96">
        <f>IFERROR(INDEX('     2022    '!AZ:AZ,MATCH($A1556,'     2022    '!$AN:$AN,0)),0)</f>
        <v>0</v>
      </c>
      <c r="I1556" s="180" t="str">
        <f>IFERROR(IF($O$3&gt;68,INDEX('     2022    '!M:M,MATCH($A1556,'     2022    '!$AN:$AN,0))*(1-'     2022    '!$BA$1),INDEX('     2022    '!M:M,MATCH($A1556,'     2022    '!$AN:$AN,0))),"")</f>
        <v/>
      </c>
      <c r="J1556" s="181">
        <f t="shared" si="97"/>
        <v>0</v>
      </c>
      <c r="K1556" s="182" t="str">
        <f t="shared" si="98"/>
        <v/>
      </c>
      <c r="L1556" s="53"/>
      <c r="M1556" s="52" t="str">
        <f>IFERROR(INDEX('     2022    '!R:R,MATCH('Order Summary'!$A1556,'     2022    '!$AN:$AN,0)),"")</f>
        <v/>
      </c>
      <c r="N1556" s="52" t="str">
        <f>IFERROR(INDEX('     2022    '!V:V,MATCH('Order Summary'!$A1556,'     2022    '!$AN:$AN,0)),"")</f>
        <v/>
      </c>
      <c r="O1556" s="52" t="str">
        <f>IFERROR(INDEX('     2022    '!S:S,MATCH('Order Summary'!$A1556,'     2022    '!$AN:$AN,0)),"")</f>
        <v/>
      </c>
      <c r="P1556" s="96" t="str">
        <f t="shared" si="96"/>
        <v/>
      </c>
      <c r="R1556" s="9"/>
      <c r="S1556" s="9"/>
      <c r="T1556" s="9"/>
      <c r="U1556" s="9"/>
      <c r="V1556" s="9"/>
      <c r="W1556" s="9"/>
      <c r="X1556" s="9"/>
      <c r="Y1556" s="9"/>
      <c r="Z1556" s="9"/>
      <c r="AA1556" s="9"/>
      <c r="AB1556" s="9"/>
      <c r="AC1556" s="9"/>
      <c r="AD1556" s="9"/>
      <c r="AE1556" s="9"/>
      <c r="AF1556" s="9"/>
      <c r="AG1556" s="9"/>
      <c r="AH1556" s="9"/>
      <c r="AI1556" s="9"/>
      <c r="AJ1556" s="9"/>
      <c r="AK1556" s="9"/>
      <c r="AL1556" s="9"/>
      <c r="AM1556" s="9"/>
      <c r="AN1556" s="9"/>
      <c r="AO1556" s="9"/>
      <c r="AP1556" s="9"/>
      <c r="AQ1556" s="9"/>
      <c r="AR1556" s="9"/>
      <c r="AS1556" s="9"/>
      <c r="AT1556" s="9"/>
      <c r="AU1556" s="9"/>
      <c r="AV1556" s="9"/>
      <c r="AW1556" s="9"/>
      <c r="AX1556" s="9"/>
      <c r="AY1556" s="9"/>
      <c r="AZ1556" s="9"/>
      <c r="BA1556" s="9"/>
      <c r="BB1556" s="9"/>
      <c r="BC1556" s="9"/>
      <c r="BD1556" s="9"/>
      <c r="BE1556" s="9"/>
      <c r="BF1556" s="9"/>
      <c r="BG1556" s="9"/>
      <c r="BH1556" s="9"/>
      <c r="BI1556" s="9"/>
      <c r="BJ1556" s="9"/>
      <c r="BK1556" s="9"/>
      <c r="BL1556" s="9"/>
      <c r="BM1556" s="9"/>
      <c r="BN1556" s="9"/>
      <c r="BO1556" s="9"/>
      <c r="BP1556" s="9"/>
      <c r="BQ1556" s="9"/>
      <c r="BR1556" s="9"/>
      <c r="BS1556" s="9"/>
      <c r="BT1556" s="9"/>
      <c r="BU1556" s="9"/>
      <c r="BV1556" s="9"/>
      <c r="BW1556" s="9"/>
      <c r="BX1556" s="9"/>
      <c r="BY1556" s="9"/>
      <c r="BZ1556" s="9"/>
    </row>
    <row r="1557" spans="1:78">
      <c r="A1557" s="50">
        <f t="shared" si="99"/>
        <v>1546</v>
      </c>
      <c r="C1557" s="11" t="str">
        <f>IFERROR(INDEX('     2022    '!D:D,MATCH('Order Summary'!$A1557,'     2022    '!$AN:$AN,0)),"")</f>
        <v/>
      </c>
      <c r="D1557" s="11" t="str">
        <f>IFERROR(INDEX('     2022    '!C:C,MATCH('Order Summary'!$A1557,'     2022    '!$AN:$AN,0)),"")</f>
        <v/>
      </c>
      <c r="E1557" s="11" t="str">
        <f>IFERROR(INDEX('     2022    '!E:E,MATCH('Order Summary'!$A1557,'     2022    '!$AN:$AN,0)),"")</f>
        <v/>
      </c>
      <c r="F1557" s="96">
        <f>IFERROR(INDEX('     2022    '!AY:AY,MATCH($A1557,'     2022    '!$AN:$AN,0)),0)</f>
        <v>0</v>
      </c>
      <c r="G1557" s="180" t="str">
        <f>IFERROR(IF($O$3&gt;68,INDEX('     2022    '!I:I,MATCH($A1557,'     2022    '!$AN:$AN,0))*(1-'     2022    '!$BA$1),INDEX('     2022    '!I:I,MATCH($A1557,'     2022    '!$AN:$AN,0))),"")</f>
        <v/>
      </c>
      <c r="H1557" s="96">
        <f>IFERROR(INDEX('     2022    '!AZ:AZ,MATCH($A1557,'     2022    '!$AN:$AN,0)),0)</f>
        <v>0</v>
      </c>
      <c r="I1557" s="180" t="str">
        <f>IFERROR(IF($O$3&gt;68,INDEX('     2022    '!M:M,MATCH($A1557,'     2022    '!$AN:$AN,0))*(1-'     2022    '!$BA$1),INDEX('     2022    '!M:M,MATCH($A1557,'     2022    '!$AN:$AN,0))),"")</f>
        <v/>
      </c>
      <c r="J1557" s="181">
        <f t="shared" si="97"/>
        <v>0</v>
      </c>
      <c r="K1557" s="182" t="str">
        <f t="shared" si="98"/>
        <v/>
      </c>
      <c r="L1557" s="53"/>
      <c r="M1557" s="52" t="str">
        <f>IFERROR(INDEX('     2022    '!R:R,MATCH('Order Summary'!$A1557,'     2022    '!$AN:$AN,0)),"")</f>
        <v/>
      </c>
      <c r="N1557" s="52" t="str">
        <f>IFERROR(INDEX('     2022    '!V:V,MATCH('Order Summary'!$A1557,'     2022    '!$AN:$AN,0)),"")</f>
        <v/>
      </c>
      <c r="O1557" s="52" t="str">
        <f>IFERROR(INDEX('     2022    '!S:S,MATCH('Order Summary'!$A1557,'     2022    '!$AN:$AN,0)),"")</f>
        <v/>
      </c>
      <c r="P1557" s="96" t="str">
        <f t="shared" si="96"/>
        <v/>
      </c>
      <c r="R1557" s="9"/>
      <c r="S1557" s="9"/>
      <c r="T1557" s="9"/>
      <c r="U1557" s="9"/>
      <c r="V1557" s="9"/>
      <c r="W1557" s="9"/>
      <c r="X1557" s="9"/>
      <c r="Y1557" s="9"/>
      <c r="Z1557" s="9"/>
      <c r="AA1557" s="9"/>
      <c r="AB1557" s="9"/>
      <c r="AC1557" s="9"/>
      <c r="AD1557" s="9"/>
      <c r="AE1557" s="9"/>
      <c r="AF1557" s="9"/>
      <c r="AG1557" s="9"/>
      <c r="AH1557" s="9"/>
      <c r="AI1557" s="9"/>
      <c r="AJ1557" s="9"/>
      <c r="AK1557" s="9"/>
      <c r="AL1557" s="9"/>
      <c r="AM1557" s="9"/>
      <c r="AN1557" s="9"/>
      <c r="AO1557" s="9"/>
      <c r="AP1557" s="9"/>
      <c r="AQ1557" s="9"/>
      <c r="AR1557" s="9"/>
      <c r="AS1557" s="9"/>
      <c r="AT1557" s="9"/>
      <c r="AU1557" s="9"/>
      <c r="AV1557" s="9"/>
      <c r="AW1557" s="9"/>
      <c r="AX1557" s="9"/>
      <c r="AY1557" s="9"/>
      <c r="AZ1557" s="9"/>
      <c r="BA1557" s="9"/>
      <c r="BB1557" s="9"/>
      <c r="BC1557" s="9"/>
      <c r="BD1557" s="9"/>
      <c r="BE1557" s="9"/>
      <c r="BF1557" s="9"/>
      <c r="BG1557" s="9"/>
      <c r="BH1557" s="9"/>
      <c r="BI1557" s="9"/>
      <c r="BJ1557" s="9"/>
      <c r="BK1557" s="9"/>
      <c r="BL1557" s="9"/>
      <c r="BM1557" s="9"/>
      <c r="BN1557" s="9"/>
      <c r="BO1557" s="9"/>
      <c r="BP1557" s="9"/>
      <c r="BQ1557" s="9"/>
      <c r="BR1557" s="9"/>
      <c r="BS1557" s="9"/>
      <c r="BT1557" s="9"/>
      <c r="BU1557" s="9"/>
      <c r="BV1557" s="9"/>
      <c r="BW1557" s="9"/>
      <c r="BX1557" s="9"/>
      <c r="BY1557" s="9"/>
      <c r="BZ1557" s="9"/>
    </row>
    <row r="1558" spans="1:78">
      <c r="A1558" s="50">
        <f t="shared" si="99"/>
        <v>1547</v>
      </c>
      <c r="C1558" s="11" t="str">
        <f>IFERROR(INDEX('     2022    '!D:D,MATCH('Order Summary'!$A1558,'     2022    '!$AN:$AN,0)),"")</f>
        <v/>
      </c>
      <c r="D1558" s="11" t="str">
        <f>IFERROR(INDEX('     2022    '!C:C,MATCH('Order Summary'!$A1558,'     2022    '!$AN:$AN,0)),"")</f>
        <v/>
      </c>
      <c r="E1558" s="11" t="str">
        <f>IFERROR(INDEX('     2022    '!E:E,MATCH('Order Summary'!$A1558,'     2022    '!$AN:$AN,0)),"")</f>
        <v/>
      </c>
      <c r="F1558" s="96">
        <f>IFERROR(INDEX('     2022    '!AY:AY,MATCH($A1558,'     2022    '!$AN:$AN,0)),0)</f>
        <v>0</v>
      </c>
      <c r="G1558" s="180" t="str">
        <f>IFERROR(IF($O$3&gt;68,INDEX('     2022    '!I:I,MATCH($A1558,'     2022    '!$AN:$AN,0))*(1-'     2022    '!$BA$1),INDEX('     2022    '!I:I,MATCH($A1558,'     2022    '!$AN:$AN,0))),"")</f>
        <v/>
      </c>
      <c r="H1558" s="96">
        <f>IFERROR(INDEX('     2022    '!AZ:AZ,MATCH($A1558,'     2022    '!$AN:$AN,0)),0)</f>
        <v>0</v>
      </c>
      <c r="I1558" s="180" t="str">
        <f>IFERROR(IF($O$3&gt;68,INDEX('     2022    '!M:M,MATCH($A1558,'     2022    '!$AN:$AN,0))*(1-'     2022    '!$BA$1),INDEX('     2022    '!M:M,MATCH($A1558,'     2022    '!$AN:$AN,0))),"")</f>
        <v/>
      </c>
      <c r="J1558" s="181">
        <f t="shared" si="97"/>
        <v>0</v>
      </c>
      <c r="K1558" s="182" t="str">
        <f t="shared" si="98"/>
        <v/>
      </c>
      <c r="L1558" s="53"/>
      <c r="M1558" s="52" t="str">
        <f>IFERROR(INDEX('     2022    '!R:R,MATCH('Order Summary'!$A1558,'     2022    '!$AN:$AN,0)),"")</f>
        <v/>
      </c>
      <c r="N1558" s="52" t="str">
        <f>IFERROR(INDEX('     2022    '!V:V,MATCH('Order Summary'!$A1558,'     2022    '!$AN:$AN,0)),"")</f>
        <v/>
      </c>
      <c r="O1558" s="52" t="str">
        <f>IFERROR(INDEX('     2022    '!S:S,MATCH('Order Summary'!$A1558,'     2022    '!$AN:$AN,0)),"")</f>
        <v/>
      </c>
      <c r="P1558" s="96" t="str">
        <f t="shared" si="96"/>
        <v/>
      </c>
      <c r="R1558" s="9"/>
      <c r="S1558" s="9"/>
      <c r="T1558" s="9"/>
      <c r="U1558" s="9"/>
      <c r="V1558" s="9"/>
      <c r="W1558" s="9"/>
      <c r="X1558" s="9"/>
      <c r="Y1558" s="9"/>
      <c r="Z1558" s="9"/>
      <c r="AA1558" s="9"/>
      <c r="AB1558" s="9"/>
      <c r="AC1558" s="9"/>
      <c r="AD1558" s="9"/>
      <c r="AE1558" s="9"/>
      <c r="AF1558" s="9"/>
      <c r="AG1558" s="9"/>
      <c r="AH1558" s="9"/>
      <c r="AI1558" s="9"/>
      <c r="AJ1558" s="9"/>
      <c r="AK1558" s="9"/>
      <c r="AL1558" s="9"/>
      <c r="AM1558" s="9"/>
      <c r="AN1558" s="9"/>
      <c r="AO1558" s="9"/>
      <c r="AP1558" s="9"/>
      <c r="AQ1558" s="9"/>
      <c r="AR1558" s="9"/>
      <c r="AS1558" s="9"/>
      <c r="AT1558" s="9"/>
      <c r="AU1558" s="9"/>
      <c r="AV1558" s="9"/>
      <c r="AW1558" s="9"/>
      <c r="AX1558" s="9"/>
      <c r="AY1558" s="9"/>
      <c r="AZ1558" s="9"/>
      <c r="BA1558" s="9"/>
      <c r="BB1558" s="9"/>
      <c r="BC1558" s="9"/>
      <c r="BD1558" s="9"/>
      <c r="BE1558" s="9"/>
      <c r="BF1558" s="9"/>
      <c r="BG1558" s="9"/>
      <c r="BH1558" s="9"/>
      <c r="BI1558" s="9"/>
      <c r="BJ1558" s="9"/>
      <c r="BK1558" s="9"/>
      <c r="BL1558" s="9"/>
      <c r="BM1558" s="9"/>
      <c r="BN1558" s="9"/>
      <c r="BO1558" s="9"/>
      <c r="BP1558" s="9"/>
      <c r="BQ1558" s="9"/>
      <c r="BR1558" s="9"/>
      <c r="BS1558" s="9"/>
      <c r="BT1558" s="9"/>
      <c r="BU1558" s="9"/>
      <c r="BV1558" s="9"/>
      <c r="BW1558" s="9"/>
      <c r="BX1558" s="9"/>
      <c r="BY1558" s="9"/>
      <c r="BZ1558" s="9"/>
    </row>
    <row r="1559" spans="1:78">
      <c r="A1559" s="50">
        <f t="shared" si="99"/>
        <v>1548</v>
      </c>
      <c r="C1559" s="11" t="str">
        <f>IFERROR(INDEX('     2022    '!D:D,MATCH('Order Summary'!$A1559,'     2022    '!$AN:$AN,0)),"")</f>
        <v/>
      </c>
      <c r="D1559" s="11" t="str">
        <f>IFERROR(INDEX('     2022    '!C:C,MATCH('Order Summary'!$A1559,'     2022    '!$AN:$AN,0)),"")</f>
        <v/>
      </c>
      <c r="E1559" s="11" t="str">
        <f>IFERROR(INDEX('     2022    '!E:E,MATCH('Order Summary'!$A1559,'     2022    '!$AN:$AN,0)),"")</f>
        <v/>
      </c>
      <c r="F1559" s="96">
        <f>IFERROR(INDEX('     2022    '!AY:AY,MATCH($A1559,'     2022    '!$AN:$AN,0)),0)</f>
        <v>0</v>
      </c>
      <c r="G1559" s="180" t="str">
        <f>IFERROR(IF($O$3&gt;68,INDEX('     2022    '!I:I,MATCH($A1559,'     2022    '!$AN:$AN,0))*(1-'     2022    '!$BA$1),INDEX('     2022    '!I:I,MATCH($A1559,'     2022    '!$AN:$AN,0))),"")</f>
        <v/>
      </c>
      <c r="H1559" s="96">
        <f>IFERROR(INDEX('     2022    '!AZ:AZ,MATCH($A1559,'     2022    '!$AN:$AN,0)),0)</f>
        <v>0</v>
      </c>
      <c r="I1559" s="180" t="str">
        <f>IFERROR(IF($O$3&gt;68,INDEX('     2022    '!M:M,MATCH($A1559,'     2022    '!$AN:$AN,0))*(1-'     2022    '!$BA$1),INDEX('     2022    '!M:M,MATCH($A1559,'     2022    '!$AN:$AN,0))),"")</f>
        <v/>
      </c>
      <c r="J1559" s="181">
        <f t="shared" si="97"/>
        <v>0</v>
      </c>
      <c r="K1559" s="182" t="str">
        <f t="shared" si="98"/>
        <v/>
      </c>
      <c r="L1559" s="53"/>
      <c r="M1559" s="52" t="str">
        <f>IFERROR(INDEX('     2022    '!R:R,MATCH('Order Summary'!$A1559,'     2022    '!$AN:$AN,0)),"")</f>
        <v/>
      </c>
      <c r="N1559" s="52" t="str">
        <f>IFERROR(INDEX('     2022    '!V:V,MATCH('Order Summary'!$A1559,'     2022    '!$AN:$AN,0)),"")</f>
        <v/>
      </c>
      <c r="O1559" s="52" t="str">
        <f>IFERROR(INDEX('     2022    '!S:S,MATCH('Order Summary'!$A1559,'     2022    '!$AN:$AN,0)),"")</f>
        <v/>
      </c>
      <c r="P1559" s="96" t="str">
        <f t="shared" si="96"/>
        <v/>
      </c>
      <c r="R1559" s="9"/>
      <c r="S1559" s="9"/>
      <c r="T1559" s="9"/>
      <c r="U1559" s="9"/>
      <c r="V1559" s="9"/>
      <c r="W1559" s="9"/>
      <c r="X1559" s="9"/>
      <c r="Y1559" s="9"/>
      <c r="Z1559" s="9"/>
      <c r="AA1559" s="9"/>
      <c r="AB1559" s="9"/>
      <c r="AC1559" s="9"/>
      <c r="AD1559" s="9"/>
      <c r="AE1559" s="9"/>
      <c r="AF1559" s="9"/>
      <c r="AG1559" s="9"/>
      <c r="AH1559" s="9"/>
      <c r="AI1559" s="9"/>
      <c r="AJ1559" s="9"/>
      <c r="AK1559" s="9"/>
      <c r="AL1559" s="9"/>
      <c r="AM1559" s="9"/>
      <c r="AN1559" s="9"/>
      <c r="AO1559" s="9"/>
      <c r="AP1559" s="9"/>
      <c r="AQ1559" s="9"/>
      <c r="AR1559" s="9"/>
      <c r="AS1559" s="9"/>
      <c r="AT1559" s="9"/>
      <c r="AU1559" s="9"/>
      <c r="AV1559" s="9"/>
      <c r="AW1559" s="9"/>
      <c r="AX1559" s="9"/>
      <c r="AY1559" s="9"/>
      <c r="AZ1559" s="9"/>
      <c r="BA1559" s="9"/>
      <c r="BB1559" s="9"/>
      <c r="BC1559" s="9"/>
      <c r="BD1559" s="9"/>
      <c r="BE1559" s="9"/>
      <c r="BF1559" s="9"/>
      <c r="BG1559" s="9"/>
      <c r="BH1559" s="9"/>
      <c r="BI1559" s="9"/>
      <c r="BJ1559" s="9"/>
      <c r="BK1559" s="9"/>
      <c r="BL1559" s="9"/>
      <c r="BM1559" s="9"/>
      <c r="BN1559" s="9"/>
      <c r="BO1559" s="9"/>
      <c r="BP1559" s="9"/>
      <c r="BQ1559" s="9"/>
      <c r="BR1559" s="9"/>
      <c r="BS1559" s="9"/>
      <c r="BT1559" s="9"/>
      <c r="BU1559" s="9"/>
      <c r="BV1559" s="9"/>
      <c r="BW1559" s="9"/>
      <c r="BX1559" s="9"/>
      <c r="BY1559" s="9"/>
      <c r="BZ1559" s="9"/>
    </row>
    <row r="1560" spans="1:78">
      <c r="A1560" s="50">
        <f t="shared" si="99"/>
        <v>1549</v>
      </c>
      <c r="C1560" s="11" t="str">
        <f>IFERROR(INDEX('     2022    '!D:D,MATCH('Order Summary'!$A1560,'     2022    '!$AN:$AN,0)),"")</f>
        <v/>
      </c>
      <c r="D1560" s="11" t="str">
        <f>IFERROR(INDEX('     2022    '!C:C,MATCH('Order Summary'!$A1560,'     2022    '!$AN:$AN,0)),"")</f>
        <v/>
      </c>
      <c r="E1560" s="11" t="str">
        <f>IFERROR(INDEX('     2022    '!E:E,MATCH('Order Summary'!$A1560,'     2022    '!$AN:$AN,0)),"")</f>
        <v/>
      </c>
      <c r="F1560" s="96">
        <f>IFERROR(INDEX('     2022    '!AY:AY,MATCH($A1560,'     2022    '!$AN:$AN,0)),0)</f>
        <v>0</v>
      </c>
      <c r="G1560" s="180" t="str">
        <f>IFERROR(IF($O$3&gt;68,INDEX('     2022    '!I:I,MATCH($A1560,'     2022    '!$AN:$AN,0))*(1-'     2022    '!$BA$1),INDEX('     2022    '!I:I,MATCH($A1560,'     2022    '!$AN:$AN,0))),"")</f>
        <v/>
      </c>
      <c r="H1560" s="96">
        <f>IFERROR(INDEX('     2022    '!AZ:AZ,MATCH($A1560,'     2022    '!$AN:$AN,0)),0)</f>
        <v>0</v>
      </c>
      <c r="I1560" s="180" t="str">
        <f>IFERROR(IF($O$3&gt;68,INDEX('     2022    '!M:M,MATCH($A1560,'     2022    '!$AN:$AN,0))*(1-'     2022    '!$BA$1),INDEX('     2022    '!M:M,MATCH($A1560,'     2022    '!$AN:$AN,0))),"")</f>
        <v/>
      </c>
      <c r="J1560" s="181">
        <f t="shared" si="97"/>
        <v>0</v>
      </c>
      <c r="K1560" s="182" t="str">
        <f t="shared" si="98"/>
        <v/>
      </c>
      <c r="L1560" s="53"/>
      <c r="M1560" s="52" t="str">
        <f>IFERROR(INDEX('     2022    '!R:R,MATCH('Order Summary'!$A1560,'     2022    '!$AN:$AN,0)),"")</f>
        <v/>
      </c>
      <c r="N1560" s="52" t="str">
        <f>IFERROR(INDEX('     2022    '!V:V,MATCH('Order Summary'!$A1560,'     2022    '!$AN:$AN,0)),"")</f>
        <v/>
      </c>
      <c r="O1560" s="52" t="str">
        <f>IFERROR(INDEX('     2022    '!S:S,MATCH('Order Summary'!$A1560,'     2022    '!$AN:$AN,0)),"")</f>
        <v/>
      </c>
      <c r="P1560" s="96" t="str">
        <f t="shared" si="96"/>
        <v/>
      </c>
      <c r="R1560" s="9"/>
      <c r="S1560" s="9"/>
      <c r="T1560" s="9"/>
      <c r="U1560" s="9"/>
      <c r="V1560" s="9"/>
      <c r="W1560" s="9"/>
      <c r="X1560" s="9"/>
      <c r="Y1560" s="9"/>
      <c r="Z1560" s="9"/>
      <c r="AA1560" s="9"/>
      <c r="AB1560" s="9"/>
      <c r="AC1560" s="9"/>
      <c r="AD1560" s="9"/>
      <c r="AE1560" s="9"/>
      <c r="AF1560" s="9"/>
      <c r="AG1560" s="9"/>
      <c r="AH1560" s="9"/>
      <c r="AI1560" s="9"/>
      <c r="AJ1560" s="9"/>
      <c r="AK1560" s="9"/>
      <c r="AL1560" s="9"/>
      <c r="AM1560" s="9"/>
      <c r="AN1560" s="9"/>
      <c r="AO1560" s="9"/>
      <c r="AP1560" s="9"/>
      <c r="AQ1560" s="9"/>
      <c r="AR1560" s="9"/>
      <c r="AS1560" s="9"/>
      <c r="AT1560" s="9"/>
      <c r="AU1560" s="9"/>
      <c r="AV1560" s="9"/>
      <c r="AW1560" s="9"/>
      <c r="AX1560" s="9"/>
      <c r="AY1560" s="9"/>
      <c r="AZ1560" s="9"/>
      <c r="BA1560" s="9"/>
      <c r="BB1560" s="9"/>
      <c r="BC1560" s="9"/>
      <c r="BD1560" s="9"/>
      <c r="BE1560" s="9"/>
      <c r="BF1560" s="9"/>
      <c r="BG1560" s="9"/>
      <c r="BH1560" s="9"/>
      <c r="BI1560" s="9"/>
      <c r="BJ1560" s="9"/>
      <c r="BK1560" s="9"/>
      <c r="BL1560" s="9"/>
      <c r="BM1560" s="9"/>
      <c r="BN1560" s="9"/>
      <c r="BO1560" s="9"/>
      <c r="BP1560" s="9"/>
      <c r="BQ1560" s="9"/>
      <c r="BR1560" s="9"/>
      <c r="BS1560" s="9"/>
      <c r="BT1560" s="9"/>
      <c r="BU1560" s="9"/>
      <c r="BV1560" s="9"/>
      <c r="BW1560" s="9"/>
      <c r="BX1560" s="9"/>
      <c r="BY1560" s="9"/>
      <c r="BZ1560" s="9"/>
    </row>
    <row r="1561" spans="1:78">
      <c r="A1561" s="50">
        <f t="shared" si="99"/>
        <v>1550</v>
      </c>
      <c r="C1561" s="11" t="str">
        <f>IFERROR(INDEX('     2022    '!D:D,MATCH('Order Summary'!$A1561,'     2022    '!$AN:$AN,0)),"")</f>
        <v/>
      </c>
      <c r="D1561" s="11" t="str">
        <f>IFERROR(INDEX('     2022    '!C:C,MATCH('Order Summary'!$A1561,'     2022    '!$AN:$AN,0)),"")</f>
        <v/>
      </c>
      <c r="E1561" s="11" t="str">
        <f>IFERROR(INDEX('     2022    '!E:E,MATCH('Order Summary'!$A1561,'     2022    '!$AN:$AN,0)),"")</f>
        <v/>
      </c>
      <c r="F1561" s="96">
        <f>IFERROR(INDEX('     2022    '!AY:AY,MATCH($A1561,'     2022    '!$AN:$AN,0)),0)</f>
        <v>0</v>
      </c>
      <c r="G1561" s="180" t="str">
        <f>IFERROR(IF($O$3&gt;68,INDEX('     2022    '!I:I,MATCH($A1561,'     2022    '!$AN:$AN,0))*(1-'     2022    '!$BA$1),INDEX('     2022    '!I:I,MATCH($A1561,'     2022    '!$AN:$AN,0))),"")</f>
        <v/>
      </c>
      <c r="H1561" s="96">
        <f>IFERROR(INDEX('     2022    '!AZ:AZ,MATCH($A1561,'     2022    '!$AN:$AN,0)),0)</f>
        <v>0</v>
      </c>
      <c r="I1561" s="180" t="str">
        <f>IFERROR(IF($O$3&gt;68,INDEX('     2022    '!M:M,MATCH($A1561,'     2022    '!$AN:$AN,0))*(1-'     2022    '!$BA$1),INDEX('     2022    '!M:M,MATCH($A1561,'     2022    '!$AN:$AN,0))),"")</f>
        <v/>
      </c>
      <c r="J1561" s="181">
        <f t="shared" si="97"/>
        <v>0</v>
      </c>
      <c r="K1561" s="182" t="str">
        <f t="shared" si="98"/>
        <v/>
      </c>
      <c r="L1561" s="53"/>
      <c r="M1561" s="52" t="str">
        <f>IFERROR(INDEX('     2022    '!R:R,MATCH('Order Summary'!$A1561,'     2022    '!$AN:$AN,0)),"")</f>
        <v/>
      </c>
      <c r="N1561" s="52" t="str">
        <f>IFERROR(INDEX('     2022    '!V:V,MATCH('Order Summary'!$A1561,'     2022    '!$AN:$AN,0)),"")</f>
        <v/>
      </c>
      <c r="O1561" s="52" t="str">
        <f>IFERROR(INDEX('     2022    '!S:S,MATCH('Order Summary'!$A1561,'     2022    '!$AN:$AN,0)),"")</f>
        <v/>
      </c>
      <c r="P1561" s="96" t="str">
        <f t="shared" si="96"/>
        <v/>
      </c>
      <c r="R1561" s="9"/>
      <c r="S1561" s="9"/>
      <c r="T1561" s="9"/>
      <c r="U1561" s="9"/>
      <c r="V1561" s="9"/>
      <c r="W1561" s="9"/>
      <c r="X1561" s="9"/>
      <c r="Y1561" s="9"/>
      <c r="Z1561" s="9"/>
      <c r="AA1561" s="9"/>
      <c r="AB1561" s="9"/>
      <c r="AC1561" s="9"/>
      <c r="AD1561" s="9"/>
      <c r="AE1561" s="9"/>
      <c r="AF1561" s="9"/>
      <c r="AG1561" s="9"/>
      <c r="AH1561" s="9"/>
      <c r="AI1561" s="9"/>
      <c r="AJ1561" s="9"/>
      <c r="AK1561" s="9"/>
      <c r="AL1561" s="9"/>
      <c r="AM1561" s="9"/>
      <c r="AN1561" s="9"/>
      <c r="AO1561" s="9"/>
      <c r="AP1561" s="9"/>
      <c r="AQ1561" s="9"/>
      <c r="AR1561" s="9"/>
      <c r="AS1561" s="9"/>
      <c r="AT1561" s="9"/>
      <c r="AU1561" s="9"/>
      <c r="AV1561" s="9"/>
      <c r="AW1561" s="9"/>
      <c r="AX1561" s="9"/>
      <c r="AY1561" s="9"/>
      <c r="AZ1561" s="9"/>
      <c r="BA1561" s="9"/>
      <c r="BB1561" s="9"/>
      <c r="BC1561" s="9"/>
      <c r="BD1561" s="9"/>
      <c r="BE1561" s="9"/>
      <c r="BF1561" s="9"/>
      <c r="BG1561" s="9"/>
      <c r="BH1561" s="9"/>
      <c r="BI1561" s="9"/>
      <c r="BJ1561" s="9"/>
      <c r="BK1561" s="9"/>
      <c r="BL1561" s="9"/>
      <c r="BM1561" s="9"/>
      <c r="BN1561" s="9"/>
      <c r="BO1561" s="9"/>
      <c r="BP1561" s="9"/>
      <c r="BQ1561" s="9"/>
      <c r="BR1561" s="9"/>
      <c r="BS1561" s="9"/>
      <c r="BT1561" s="9"/>
      <c r="BU1561" s="9"/>
      <c r="BV1561" s="9"/>
      <c r="BW1561" s="9"/>
      <c r="BX1561" s="9"/>
      <c r="BY1561" s="9"/>
      <c r="BZ1561" s="9"/>
    </row>
    <row r="1562" spans="1:78">
      <c r="A1562" s="50">
        <f t="shared" si="99"/>
        <v>1551</v>
      </c>
      <c r="C1562" s="11" t="str">
        <f>IFERROR(INDEX('     2022    '!D:D,MATCH('Order Summary'!$A1562,'     2022    '!$AN:$AN,0)),"")</f>
        <v/>
      </c>
      <c r="D1562" s="11" t="str">
        <f>IFERROR(INDEX('     2022    '!C:C,MATCH('Order Summary'!$A1562,'     2022    '!$AN:$AN,0)),"")</f>
        <v/>
      </c>
      <c r="E1562" s="11" t="str">
        <f>IFERROR(INDEX('     2022    '!E:E,MATCH('Order Summary'!$A1562,'     2022    '!$AN:$AN,0)),"")</f>
        <v/>
      </c>
      <c r="F1562" s="96">
        <f>IFERROR(INDEX('     2022    '!AY:AY,MATCH($A1562,'     2022    '!$AN:$AN,0)),0)</f>
        <v>0</v>
      </c>
      <c r="G1562" s="180" t="str">
        <f>IFERROR(IF($O$3&gt;68,INDEX('     2022    '!I:I,MATCH($A1562,'     2022    '!$AN:$AN,0))*(1-'     2022    '!$BA$1),INDEX('     2022    '!I:I,MATCH($A1562,'     2022    '!$AN:$AN,0))),"")</f>
        <v/>
      </c>
      <c r="H1562" s="96">
        <f>IFERROR(INDEX('     2022    '!AZ:AZ,MATCH($A1562,'     2022    '!$AN:$AN,0)),0)</f>
        <v>0</v>
      </c>
      <c r="I1562" s="180" t="str">
        <f>IFERROR(IF($O$3&gt;68,INDEX('     2022    '!M:M,MATCH($A1562,'     2022    '!$AN:$AN,0))*(1-'     2022    '!$BA$1),INDEX('     2022    '!M:M,MATCH($A1562,'     2022    '!$AN:$AN,0))),"")</f>
        <v/>
      </c>
      <c r="J1562" s="181">
        <f t="shared" si="97"/>
        <v>0</v>
      </c>
      <c r="K1562" s="182" t="str">
        <f t="shared" si="98"/>
        <v/>
      </c>
      <c r="L1562" s="53"/>
      <c r="M1562" s="52" t="str">
        <f>IFERROR(INDEX('     2022    '!R:R,MATCH('Order Summary'!$A1562,'     2022    '!$AN:$AN,0)),"")</f>
        <v/>
      </c>
      <c r="N1562" s="52" t="str">
        <f>IFERROR(INDEX('     2022    '!V:V,MATCH('Order Summary'!$A1562,'     2022    '!$AN:$AN,0)),"")</f>
        <v/>
      </c>
      <c r="O1562" s="52" t="str">
        <f>IFERROR(INDEX('     2022    '!S:S,MATCH('Order Summary'!$A1562,'     2022    '!$AN:$AN,0)),"")</f>
        <v/>
      </c>
      <c r="P1562" s="96" t="str">
        <f t="shared" si="96"/>
        <v/>
      </c>
      <c r="R1562" s="9"/>
      <c r="S1562" s="9"/>
      <c r="T1562" s="9"/>
      <c r="U1562" s="9"/>
      <c r="V1562" s="9"/>
      <c r="W1562" s="9"/>
      <c r="X1562" s="9"/>
      <c r="Y1562" s="9"/>
      <c r="Z1562" s="9"/>
      <c r="AA1562" s="9"/>
      <c r="AB1562" s="9"/>
      <c r="AC1562" s="9"/>
      <c r="AD1562" s="9"/>
      <c r="AE1562" s="9"/>
      <c r="AF1562" s="9"/>
      <c r="AG1562" s="9"/>
      <c r="AH1562" s="9"/>
      <c r="AI1562" s="9"/>
      <c r="AJ1562" s="9"/>
      <c r="AK1562" s="9"/>
      <c r="AL1562" s="9"/>
      <c r="AM1562" s="9"/>
      <c r="AN1562" s="9"/>
      <c r="AO1562" s="9"/>
      <c r="AP1562" s="9"/>
      <c r="AQ1562" s="9"/>
      <c r="AR1562" s="9"/>
      <c r="AS1562" s="9"/>
      <c r="AT1562" s="9"/>
      <c r="AU1562" s="9"/>
      <c r="AV1562" s="9"/>
      <c r="AW1562" s="9"/>
      <c r="AX1562" s="9"/>
      <c r="AY1562" s="9"/>
      <c r="AZ1562" s="9"/>
      <c r="BA1562" s="9"/>
      <c r="BB1562" s="9"/>
      <c r="BC1562" s="9"/>
      <c r="BD1562" s="9"/>
      <c r="BE1562" s="9"/>
      <c r="BF1562" s="9"/>
      <c r="BG1562" s="9"/>
      <c r="BH1562" s="9"/>
      <c r="BI1562" s="9"/>
      <c r="BJ1562" s="9"/>
      <c r="BK1562" s="9"/>
      <c r="BL1562" s="9"/>
      <c r="BM1562" s="9"/>
      <c r="BN1562" s="9"/>
      <c r="BO1562" s="9"/>
      <c r="BP1562" s="9"/>
      <c r="BQ1562" s="9"/>
      <c r="BR1562" s="9"/>
      <c r="BS1562" s="9"/>
      <c r="BT1562" s="9"/>
      <c r="BU1562" s="9"/>
      <c r="BV1562" s="9"/>
      <c r="BW1562" s="9"/>
      <c r="BX1562" s="9"/>
      <c r="BY1562" s="9"/>
      <c r="BZ1562" s="9"/>
    </row>
    <row r="1563" spans="1:78">
      <c r="A1563" s="50">
        <f t="shared" si="99"/>
        <v>1552</v>
      </c>
      <c r="C1563" s="11" t="str">
        <f>IFERROR(INDEX('     2022    '!D:D,MATCH('Order Summary'!$A1563,'     2022    '!$AN:$AN,0)),"")</f>
        <v/>
      </c>
      <c r="D1563" s="11" t="str">
        <f>IFERROR(INDEX('     2022    '!C:C,MATCH('Order Summary'!$A1563,'     2022    '!$AN:$AN,0)),"")</f>
        <v/>
      </c>
      <c r="E1563" s="11" t="str">
        <f>IFERROR(INDEX('     2022    '!E:E,MATCH('Order Summary'!$A1563,'     2022    '!$AN:$AN,0)),"")</f>
        <v/>
      </c>
      <c r="F1563" s="96">
        <f>IFERROR(INDEX('     2022    '!AY:AY,MATCH($A1563,'     2022    '!$AN:$AN,0)),0)</f>
        <v>0</v>
      </c>
      <c r="G1563" s="180" t="str">
        <f>IFERROR(IF($O$3&gt;68,INDEX('     2022    '!I:I,MATCH($A1563,'     2022    '!$AN:$AN,0))*(1-'     2022    '!$BA$1),INDEX('     2022    '!I:I,MATCH($A1563,'     2022    '!$AN:$AN,0))),"")</f>
        <v/>
      </c>
      <c r="H1563" s="96">
        <f>IFERROR(INDEX('     2022    '!AZ:AZ,MATCH($A1563,'     2022    '!$AN:$AN,0)),0)</f>
        <v>0</v>
      </c>
      <c r="I1563" s="180" t="str">
        <f>IFERROR(IF($O$3&gt;68,INDEX('     2022    '!M:M,MATCH($A1563,'     2022    '!$AN:$AN,0))*(1-'     2022    '!$BA$1),INDEX('     2022    '!M:M,MATCH($A1563,'     2022    '!$AN:$AN,0))),"")</f>
        <v/>
      </c>
      <c r="J1563" s="181">
        <f t="shared" si="97"/>
        <v>0</v>
      </c>
      <c r="K1563" s="182" t="str">
        <f t="shared" si="98"/>
        <v/>
      </c>
      <c r="L1563" s="53"/>
      <c r="M1563" s="52" t="str">
        <f>IFERROR(INDEX('     2022    '!R:R,MATCH('Order Summary'!$A1563,'     2022    '!$AN:$AN,0)),"")</f>
        <v/>
      </c>
      <c r="N1563" s="52" t="str">
        <f>IFERROR(INDEX('     2022    '!V:V,MATCH('Order Summary'!$A1563,'     2022    '!$AN:$AN,0)),"")</f>
        <v/>
      </c>
      <c r="O1563" s="52" t="str">
        <f>IFERROR(INDEX('     2022    '!S:S,MATCH('Order Summary'!$A1563,'     2022    '!$AN:$AN,0)),"")</f>
        <v/>
      </c>
      <c r="P1563" s="96" t="str">
        <f t="shared" si="96"/>
        <v/>
      </c>
      <c r="R1563" s="9"/>
      <c r="S1563" s="9"/>
      <c r="T1563" s="9"/>
      <c r="U1563" s="9"/>
      <c r="V1563" s="9"/>
      <c r="W1563" s="9"/>
      <c r="X1563" s="9"/>
      <c r="Y1563" s="9"/>
      <c r="Z1563" s="9"/>
      <c r="AA1563" s="9"/>
      <c r="AB1563" s="9"/>
      <c r="AC1563" s="9"/>
      <c r="AD1563" s="9"/>
      <c r="AE1563" s="9"/>
      <c r="AF1563" s="9"/>
      <c r="AG1563" s="9"/>
      <c r="AH1563" s="9"/>
      <c r="AI1563" s="9"/>
      <c r="AJ1563" s="9"/>
      <c r="AK1563" s="9"/>
      <c r="AL1563" s="9"/>
      <c r="AM1563" s="9"/>
      <c r="AN1563" s="9"/>
      <c r="AO1563" s="9"/>
      <c r="AP1563" s="9"/>
      <c r="AQ1563" s="9"/>
      <c r="AR1563" s="9"/>
      <c r="AS1563" s="9"/>
      <c r="AT1563" s="9"/>
      <c r="AU1563" s="9"/>
      <c r="AV1563" s="9"/>
      <c r="AW1563" s="9"/>
      <c r="AX1563" s="9"/>
      <c r="AY1563" s="9"/>
      <c r="AZ1563" s="9"/>
      <c r="BA1563" s="9"/>
      <c r="BB1563" s="9"/>
      <c r="BC1563" s="9"/>
      <c r="BD1563" s="9"/>
      <c r="BE1563" s="9"/>
      <c r="BF1563" s="9"/>
      <c r="BG1563" s="9"/>
      <c r="BH1563" s="9"/>
      <c r="BI1563" s="9"/>
      <c r="BJ1563" s="9"/>
      <c r="BK1563" s="9"/>
      <c r="BL1563" s="9"/>
      <c r="BM1563" s="9"/>
      <c r="BN1563" s="9"/>
      <c r="BO1563" s="9"/>
      <c r="BP1563" s="9"/>
      <c r="BQ1563" s="9"/>
      <c r="BR1563" s="9"/>
      <c r="BS1563" s="9"/>
      <c r="BT1563" s="9"/>
      <c r="BU1563" s="9"/>
      <c r="BV1563" s="9"/>
      <c r="BW1563" s="9"/>
      <c r="BX1563" s="9"/>
      <c r="BY1563" s="9"/>
      <c r="BZ1563" s="9"/>
    </row>
    <row r="1564" spans="1:78">
      <c r="A1564" s="50">
        <f t="shared" si="99"/>
        <v>1553</v>
      </c>
      <c r="C1564" s="11" t="str">
        <f>IFERROR(INDEX('     2022    '!D:D,MATCH('Order Summary'!$A1564,'     2022    '!$AN:$AN,0)),"")</f>
        <v/>
      </c>
      <c r="D1564" s="11" t="str">
        <f>IFERROR(INDEX('     2022    '!C:C,MATCH('Order Summary'!$A1564,'     2022    '!$AN:$AN,0)),"")</f>
        <v/>
      </c>
      <c r="E1564" s="11" t="str">
        <f>IFERROR(INDEX('     2022    '!E:E,MATCH('Order Summary'!$A1564,'     2022    '!$AN:$AN,0)),"")</f>
        <v/>
      </c>
      <c r="F1564" s="96">
        <f>IFERROR(INDEX('     2022    '!AY:AY,MATCH($A1564,'     2022    '!$AN:$AN,0)),0)</f>
        <v>0</v>
      </c>
      <c r="G1564" s="180" t="str">
        <f>IFERROR(IF($O$3&gt;68,INDEX('     2022    '!I:I,MATCH($A1564,'     2022    '!$AN:$AN,0))*(1-'     2022    '!$BA$1),INDEX('     2022    '!I:I,MATCH($A1564,'     2022    '!$AN:$AN,0))),"")</f>
        <v/>
      </c>
      <c r="H1564" s="96">
        <f>IFERROR(INDEX('     2022    '!AZ:AZ,MATCH($A1564,'     2022    '!$AN:$AN,0)),0)</f>
        <v>0</v>
      </c>
      <c r="I1564" s="180" t="str">
        <f>IFERROR(IF($O$3&gt;68,INDEX('     2022    '!M:M,MATCH($A1564,'     2022    '!$AN:$AN,0))*(1-'     2022    '!$BA$1),INDEX('     2022    '!M:M,MATCH($A1564,'     2022    '!$AN:$AN,0))),"")</f>
        <v/>
      </c>
      <c r="J1564" s="181">
        <f t="shared" si="97"/>
        <v>0</v>
      </c>
      <c r="K1564" s="182" t="str">
        <f t="shared" si="98"/>
        <v/>
      </c>
      <c r="L1564" s="53"/>
      <c r="M1564" s="52" t="str">
        <f>IFERROR(INDEX('     2022    '!R:R,MATCH('Order Summary'!$A1564,'     2022    '!$AN:$AN,0)),"")</f>
        <v/>
      </c>
      <c r="N1564" s="52" t="str">
        <f>IFERROR(INDEX('     2022    '!V:V,MATCH('Order Summary'!$A1564,'     2022    '!$AN:$AN,0)),"")</f>
        <v/>
      </c>
      <c r="O1564" s="52" t="str">
        <f>IFERROR(INDEX('     2022    '!S:S,MATCH('Order Summary'!$A1564,'     2022    '!$AN:$AN,0)),"")</f>
        <v/>
      </c>
      <c r="P1564" s="96" t="str">
        <f t="shared" si="96"/>
        <v/>
      </c>
      <c r="R1564" s="9"/>
      <c r="S1564" s="9"/>
      <c r="T1564" s="9"/>
      <c r="U1564" s="9"/>
      <c r="V1564" s="9"/>
      <c r="W1564" s="9"/>
      <c r="X1564" s="9"/>
      <c r="Y1564" s="9"/>
      <c r="Z1564" s="9"/>
      <c r="AA1564" s="9"/>
      <c r="AB1564" s="9"/>
      <c r="AC1564" s="9"/>
      <c r="AD1564" s="9"/>
      <c r="AE1564" s="9"/>
      <c r="AF1564" s="9"/>
      <c r="AG1564" s="9"/>
      <c r="AH1564" s="9"/>
      <c r="AI1564" s="9"/>
      <c r="AJ1564" s="9"/>
      <c r="AK1564" s="9"/>
      <c r="AL1564" s="9"/>
      <c r="AM1564" s="9"/>
      <c r="AN1564" s="9"/>
      <c r="AO1564" s="9"/>
      <c r="AP1564" s="9"/>
      <c r="AQ1564" s="9"/>
      <c r="AR1564" s="9"/>
      <c r="AS1564" s="9"/>
      <c r="AT1564" s="9"/>
      <c r="AU1564" s="9"/>
      <c r="AV1564" s="9"/>
      <c r="AW1564" s="9"/>
      <c r="AX1564" s="9"/>
      <c r="AY1564" s="9"/>
      <c r="AZ1564" s="9"/>
      <c r="BA1564" s="9"/>
      <c r="BB1564" s="9"/>
      <c r="BC1564" s="9"/>
      <c r="BD1564" s="9"/>
      <c r="BE1564" s="9"/>
      <c r="BF1564" s="9"/>
      <c r="BG1564" s="9"/>
      <c r="BH1564" s="9"/>
      <c r="BI1564" s="9"/>
      <c r="BJ1564" s="9"/>
      <c r="BK1564" s="9"/>
      <c r="BL1564" s="9"/>
      <c r="BM1564" s="9"/>
      <c r="BN1564" s="9"/>
      <c r="BO1564" s="9"/>
      <c r="BP1564" s="9"/>
      <c r="BQ1564" s="9"/>
      <c r="BR1564" s="9"/>
      <c r="BS1564" s="9"/>
      <c r="BT1564" s="9"/>
      <c r="BU1564" s="9"/>
      <c r="BV1564" s="9"/>
      <c r="BW1564" s="9"/>
      <c r="BX1564" s="9"/>
      <c r="BY1564" s="9"/>
      <c r="BZ1564" s="9"/>
    </row>
    <row r="1565" spans="1:78">
      <c r="A1565" s="50">
        <f t="shared" si="99"/>
        <v>1554</v>
      </c>
      <c r="C1565" s="11" t="str">
        <f>IFERROR(INDEX('     2022    '!D:D,MATCH('Order Summary'!$A1565,'     2022    '!$AN:$AN,0)),"")</f>
        <v/>
      </c>
      <c r="D1565" s="11" t="str">
        <f>IFERROR(INDEX('     2022    '!C:C,MATCH('Order Summary'!$A1565,'     2022    '!$AN:$AN,0)),"")</f>
        <v/>
      </c>
      <c r="E1565" s="11" t="str">
        <f>IFERROR(INDEX('     2022    '!E:E,MATCH('Order Summary'!$A1565,'     2022    '!$AN:$AN,0)),"")</f>
        <v/>
      </c>
      <c r="F1565" s="96">
        <f>IFERROR(INDEX('     2022    '!AY:AY,MATCH($A1565,'     2022    '!$AN:$AN,0)),0)</f>
        <v>0</v>
      </c>
      <c r="G1565" s="180" t="str">
        <f>IFERROR(IF($O$3&gt;68,INDEX('     2022    '!I:I,MATCH($A1565,'     2022    '!$AN:$AN,0))*(1-'     2022    '!$BA$1),INDEX('     2022    '!I:I,MATCH($A1565,'     2022    '!$AN:$AN,0))),"")</f>
        <v/>
      </c>
      <c r="H1565" s="96">
        <f>IFERROR(INDEX('     2022    '!AZ:AZ,MATCH($A1565,'     2022    '!$AN:$AN,0)),0)</f>
        <v>0</v>
      </c>
      <c r="I1565" s="180" t="str">
        <f>IFERROR(IF($O$3&gt;68,INDEX('     2022    '!M:M,MATCH($A1565,'     2022    '!$AN:$AN,0))*(1-'     2022    '!$BA$1),INDEX('     2022    '!M:M,MATCH($A1565,'     2022    '!$AN:$AN,0))),"")</f>
        <v/>
      </c>
      <c r="J1565" s="181">
        <f t="shared" si="97"/>
        <v>0</v>
      </c>
      <c r="K1565" s="182" t="str">
        <f t="shared" si="98"/>
        <v/>
      </c>
      <c r="L1565" s="53"/>
      <c r="M1565" s="52" t="str">
        <f>IFERROR(INDEX('     2022    '!R:R,MATCH('Order Summary'!$A1565,'     2022    '!$AN:$AN,0)),"")</f>
        <v/>
      </c>
      <c r="N1565" s="52" t="str">
        <f>IFERROR(INDEX('     2022    '!V:V,MATCH('Order Summary'!$A1565,'     2022    '!$AN:$AN,0)),"")</f>
        <v/>
      </c>
      <c r="O1565" s="52" t="str">
        <f>IFERROR(INDEX('     2022    '!S:S,MATCH('Order Summary'!$A1565,'     2022    '!$AN:$AN,0)),"")</f>
        <v/>
      </c>
      <c r="P1565" s="96" t="str">
        <f t="shared" si="96"/>
        <v/>
      </c>
      <c r="R1565" s="9"/>
      <c r="S1565" s="9"/>
      <c r="T1565" s="9"/>
      <c r="U1565" s="9"/>
      <c r="V1565" s="9"/>
      <c r="W1565" s="9"/>
      <c r="X1565" s="9"/>
      <c r="Y1565" s="9"/>
      <c r="Z1565" s="9"/>
      <c r="AA1565" s="9"/>
      <c r="AB1565" s="9"/>
      <c r="AC1565" s="9"/>
      <c r="AD1565" s="9"/>
      <c r="AE1565" s="9"/>
      <c r="AF1565" s="9"/>
      <c r="AG1565" s="9"/>
      <c r="AH1565" s="9"/>
      <c r="AI1565" s="9"/>
      <c r="AJ1565" s="9"/>
      <c r="AK1565" s="9"/>
      <c r="AL1565" s="9"/>
      <c r="AM1565" s="9"/>
      <c r="AN1565" s="9"/>
      <c r="AO1565" s="9"/>
      <c r="AP1565" s="9"/>
      <c r="AQ1565" s="9"/>
      <c r="AR1565" s="9"/>
      <c r="AS1565" s="9"/>
      <c r="AT1565" s="9"/>
      <c r="AU1565" s="9"/>
      <c r="AV1565" s="9"/>
      <c r="AW1565" s="9"/>
      <c r="AX1565" s="9"/>
      <c r="AY1565" s="9"/>
      <c r="AZ1565" s="9"/>
      <c r="BA1565" s="9"/>
      <c r="BB1565" s="9"/>
      <c r="BC1565" s="9"/>
      <c r="BD1565" s="9"/>
      <c r="BE1565" s="9"/>
      <c r="BF1565" s="9"/>
      <c r="BG1565" s="9"/>
      <c r="BH1565" s="9"/>
      <c r="BI1565" s="9"/>
      <c r="BJ1565" s="9"/>
      <c r="BK1565" s="9"/>
      <c r="BL1565" s="9"/>
      <c r="BM1565" s="9"/>
      <c r="BN1565" s="9"/>
      <c r="BO1565" s="9"/>
      <c r="BP1565" s="9"/>
      <c r="BQ1565" s="9"/>
      <c r="BR1565" s="9"/>
      <c r="BS1565" s="9"/>
      <c r="BT1565" s="9"/>
      <c r="BU1565" s="9"/>
      <c r="BV1565" s="9"/>
      <c r="BW1565" s="9"/>
      <c r="BX1565" s="9"/>
      <c r="BY1565" s="9"/>
      <c r="BZ1565" s="9"/>
    </row>
    <row r="1566" spans="1:78">
      <c r="A1566" s="50">
        <f t="shared" si="99"/>
        <v>1555</v>
      </c>
      <c r="C1566" s="11" t="str">
        <f>IFERROR(INDEX('     2022    '!D:D,MATCH('Order Summary'!$A1566,'     2022    '!$AN:$AN,0)),"")</f>
        <v/>
      </c>
      <c r="D1566" s="11" t="str">
        <f>IFERROR(INDEX('     2022    '!C:C,MATCH('Order Summary'!$A1566,'     2022    '!$AN:$AN,0)),"")</f>
        <v/>
      </c>
      <c r="E1566" s="11" t="str">
        <f>IFERROR(INDEX('     2022    '!E:E,MATCH('Order Summary'!$A1566,'     2022    '!$AN:$AN,0)),"")</f>
        <v/>
      </c>
      <c r="F1566" s="96">
        <f>IFERROR(INDEX('     2022    '!AY:AY,MATCH($A1566,'     2022    '!$AN:$AN,0)),0)</f>
        <v>0</v>
      </c>
      <c r="G1566" s="180" t="str">
        <f>IFERROR(IF($O$3&gt;68,INDEX('     2022    '!I:I,MATCH($A1566,'     2022    '!$AN:$AN,0))*(1-'     2022    '!$BA$1),INDEX('     2022    '!I:I,MATCH($A1566,'     2022    '!$AN:$AN,0))),"")</f>
        <v/>
      </c>
      <c r="H1566" s="96">
        <f>IFERROR(INDEX('     2022    '!AZ:AZ,MATCH($A1566,'     2022    '!$AN:$AN,0)),0)</f>
        <v>0</v>
      </c>
      <c r="I1566" s="180" t="str">
        <f>IFERROR(IF($O$3&gt;68,INDEX('     2022    '!M:M,MATCH($A1566,'     2022    '!$AN:$AN,0))*(1-'     2022    '!$BA$1),INDEX('     2022    '!M:M,MATCH($A1566,'     2022    '!$AN:$AN,0))),"")</f>
        <v/>
      </c>
      <c r="J1566" s="181">
        <f t="shared" si="97"/>
        <v>0</v>
      </c>
      <c r="K1566" s="182" t="str">
        <f t="shared" si="98"/>
        <v/>
      </c>
      <c r="L1566" s="53"/>
      <c r="M1566" s="52" t="str">
        <f>IFERROR(INDEX('     2022    '!R:R,MATCH('Order Summary'!$A1566,'     2022    '!$AN:$AN,0)),"")</f>
        <v/>
      </c>
      <c r="N1566" s="52" t="str">
        <f>IFERROR(INDEX('     2022    '!V:V,MATCH('Order Summary'!$A1566,'     2022    '!$AN:$AN,0)),"")</f>
        <v/>
      </c>
      <c r="O1566" s="52" t="str">
        <f>IFERROR(INDEX('     2022    '!S:S,MATCH('Order Summary'!$A1566,'     2022    '!$AN:$AN,0)),"")</f>
        <v/>
      </c>
      <c r="P1566" s="96" t="str">
        <f t="shared" si="96"/>
        <v/>
      </c>
      <c r="R1566" s="9"/>
      <c r="S1566" s="9"/>
      <c r="T1566" s="9"/>
      <c r="U1566" s="9"/>
      <c r="V1566" s="9"/>
      <c r="W1566" s="9"/>
      <c r="X1566" s="9"/>
      <c r="Y1566" s="9"/>
      <c r="Z1566" s="9"/>
      <c r="AA1566" s="9"/>
      <c r="AB1566" s="9"/>
      <c r="AC1566" s="9"/>
      <c r="AD1566" s="9"/>
      <c r="AE1566" s="9"/>
      <c r="AF1566" s="9"/>
      <c r="AG1566" s="9"/>
      <c r="AH1566" s="9"/>
      <c r="AI1566" s="9"/>
      <c r="AJ1566" s="9"/>
      <c r="AK1566" s="9"/>
      <c r="AL1566" s="9"/>
      <c r="AM1566" s="9"/>
      <c r="AN1566" s="9"/>
      <c r="AO1566" s="9"/>
      <c r="AP1566" s="9"/>
      <c r="AQ1566" s="9"/>
      <c r="AR1566" s="9"/>
      <c r="AS1566" s="9"/>
      <c r="AT1566" s="9"/>
      <c r="AU1566" s="9"/>
      <c r="AV1566" s="9"/>
      <c r="AW1566" s="9"/>
      <c r="AX1566" s="9"/>
      <c r="AY1566" s="9"/>
      <c r="AZ1566" s="9"/>
      <c r="BA1566" s="9"/>
      <c r="BB1566" s="9"/>
      <c r="BC1566" s="9"/>
      <c r="BD1566" s="9"/>
      <c r="BE1566" s="9"/>
      <c r="BF1566" s="9"/>
      <c r="BG1566" s="9"/>
      <c r="BH1566" s="9"/>
      <c r="BI1566" s="9"/>
      <c r="BJ1566" s="9"/>
      <c r="BK1566" s="9"/>
      <c r="BL1566" s="9"/>
      <c r="BM1566" s="9"/>
      <c r="BN1566" s="9"/>
      <c r="BO1566" s="9"/>
      <c r="BP1566" s="9"/>
      <c r="BQ1566" s="9"/>
      <c r="BR1566" s="9"/>
      <c r="BS1566" s="9"/>
      <c r="BT1566" s="9"/>
      <c r="BU1566" s="9"/>
      <c r="BV1566" s="9"/>
      <c r="BW1566" s="9"/>
      <c r="BX1566" s="9"/>
      <c r="BY1566" s="9"/>
      <c r="BZ1566" s="9"/>
    </row>
    <row r="1567" spans="1:78">
      <c r="A1567" s="50">
        <f t="shared" si="99"/>
        <v>1556</v>
      </c>
      <c r="C1567" s="11" t="str">
        <f>IFERROR(INDEX('     2022    '!D:D,MATCH('Order Summary'!$A1567,'     2022    '!$AN:$AN,0)),"")</f>
        <v/>
      </c>
      <c r="D1567" s="11" t="str">
        <f>IFERROR(INDEX('     2022    '!C:C,MATCH('Order Summary'!$A1567,'     2022    '!$AN:$AN,0)),"")</f>
        <v/>
      </c>
      <c r="E1567" s="11" t="str">
        <f>IFERROR(INDEX('     2022    '!E:E,MATCH('Order Summary'!$A1567,'     2022    '!$AN:$AN,0)),"")</f>
        <v/>
      </c>
      <c r="F1567" s="96">
        <f>IFERROR(INDEX('     2022    '!AY:AY,MATCH($A1567,'     2022    '!$AN:$AN,0)),0)</f>
        <v>0</v>
      </c>
      <c r="G1567" s="180" t="str">
        <f>IFERROR(IF($O$3&gt;68,INDEX('     2022    '!I:I,MATCH($A1567,'     2022    '!$AN:$AN,0))*(1-'     2022    '!$BA$1),INDEX('     2022    '!I:I,MATCH($A1567,'     2022    '!$AN:$AN,0))),"")</f>
        <v/>
      </c>
      <c r="H1567" s="96">
        <f>IFERROR(INDEX('     2022    '!AZ:AZ,MATCH($A1567,'     2022    '!$AN:$AN,0)),0)</f>
        <v>0</v>
      </c>
      <c r="I1567" s="180" t="str">
        <f>IFERROR(IF($O$3&gt;68,INDEX('     2022    '!M:M,MATCH($A1567,'     2022    '!$AN:$AN,0))*(1-'     2022    '!$BA$1),INDEX('     2022    '!M:M,MATCH($A1567,'     2022    '!$AN:$AN,0))),"")</f>
        <v/>
      </c>
      <c r="J1567" s="181">
        <f t="shared" si="97"/>
        <v>0</v>
      </c>
      <c r="K1567" s="182" t="str">
        <f t="shared" si="98"/>
        <v/>
      </c>
      <c r="L1567" s="53"/>
      <c r="M1567" s="52" t="str">
        <f>IFERROR(INDEX('     2022    '!R:R,MATCH('Order Summary'!$A1567,'     2022    '!$AN:$AN,0)),"")</f>
        <v/>
      </c>
      <c r="N1567" s="52" t="str">
        <f>IFERROR(INDEX('     2022    '!V:V,MATCH('Order Summary'!$A1567,'     2022    '!$AN:$AN,0)),"")</f>
        <v/>
      </c>
      <c r="O1567" s="52" t="str">
        <f>IFERROR(INDEX('     2022    '!S:S,MATCH('Order Summary'!$A1567,'     2022    '!$AN:$AN,0)),"")</f>
        <v/>
      </c>
      <c r="P1567" s="96" t="str">
        <f t="shared" si="96"/>
        <v/>
      </c>
      <c r="R1567" s="9"/>
      <c r="S1567" s="9"/>
      <c r="T1567" s="9"/>
      <c r="U1567" s="9"/>
      <c r="V1567" s="9"/>
      <c r="W1567" s="9"/>
      <c r="X1567" s="9"/>
      <c r="Y1567" s="9"/>
      <c r="Z1567" s="9"/>
      <c r="AA1567" s="9"/>
      <c r="AB1567" s="9"/>
      <c r="AC1567" s="9"/>
      <c r="AD1567" s="9"/>
      <c r="AE1567" s="9"/>
      <c r="AF1567" s="9"/>
      <c r="AG1567" s="9"/>
      <c r="AH1567" s="9"/>
      <c r="AI1567" s="9"/>
      <c r="AJ1567" s="9"/>
      <c r="AK1567" s="9"/>
      <c r="AL1567" s="9"/>
      <c r="AM1567" s="9"/>
      <c r="AN1567" s="9"/>
      <c r="AO1567" s="9"/>
      <c r="AP1567" s="9"/>
      <c r="AQ1567" s="9"/>
      <c r="AR1567" s="9"/>
      <c r="AS1567" s="9"/>
      <c r="AT1567" s="9"/>
      <c r="AU1567" s="9"/>
      <c r="AV1567" s="9"/>
      <c r="AW1567" s="9"/>
      <c r="AX1567" s="9"/>
      <c r="AY1567" s="9"/>
      <c r="AZ1567" s="9"/>
      <c r="BA1567" s="9"/>
      <c r="BB1567" s="9"/>
      <c r="BC1567" s="9"/>
      <c r="BD1567" s="9"/>
      <c r="BE1567" s="9"/>
      <c r="BF1567" s="9"/>
      <c r="BG1567" s="9"/>
      <c r="BH1567" s="9"/>
      <c r="BI1567" s="9"/>
      <c r="BJ1567" s="9"/>
      <c r="BK1567" s="9"/>
      <c r="BL1567" s="9"/>
      <c r="BM1567" s="9"/>
      <c r="BN1567" s="9"/>
      <c r="BO1567" s="9"/>
      <c r="BP1567" s="9"/>
      <c r="BQ1567" s="9"/>
      <c r="BR1567" s="9"/>
      <c r="BS1567" s="9"/>
      <c r="BT1567" s="9"/>
      <c r="BU1567" s="9"/>
      <c r="BV1567" s="9"/>
      <c r="BW1567" s="9"/>
      <c r="BX1567" s="9"/>
      <c r="BY1567" s="9"/>
      <c r="BZ1567" s="9"/>
    </row>
    <row r="1568" spans="1:78">
      <c r="A1568" s="50">
        <f t="shared" si="99"/>
        <v>1557</v>
      </c>
      <c r="C1568" s="11" t="str">
        <f>IFERROR(INDEX('     2022    '!D:D,MATCH('Order Summary'!$A1568,'     2022    '!$AN:$AN,0)),"")</f>
        <v/>
      </c>
      <c r="D1568" s="11" t="str">
        <f>IFERROR(INDEX('     2022    '!C:C,MATCH('Order Summary'!$A1568,'     2022    '!$AN:$AN,0)),"")</f>
        <v/>
      </c>
      <c r="E1568" s="11" t="str">
        <f>IFERROR(INDEX('     2022    '!E:E,MATCH('Order Summary'!$A1568,'     2022    '!$AN:$AN,0)),"")</f>
        <v/>
      </c>
      <c r="F1568" s="96">
        <f>IFERROR(INDEX('     2022    '!AY:AY,MATCH($A1568,'     2022    '!$AN:$AN,0)),0)</f>
        <v>0</v>
      </c>
      <c r="G1568" s="180" t="str">
        <f>IFERROR(IF($O$3&gt;68,INDEX('     2022    '!I:I,MATCH($A1568,'     2022    '!$AN:$AN,0))*(1-'     2022    '!$BA$1),INDEX('     2022    '!I:I,MATCH($A1568,'     2022    '!$AN:$AN,0))),"")</f>
        <v/>
      </c>
      <c r="H1568" s="96">
        <f>IFERROR(INDEX('     2022    '!AZ:AZ,MATCH($A1568,'     2022    '!$AN:$AN,0)),0)</f>
        <v>0</v>
      </c>
      <c r="I1568" s="180" t="str">
        <f>IFERROR(IF($O$3&gt;68,INDEX('     2022    '!M:M,MATCH($A1568,'     2022    '!$AN:$AN,0))*(1-'     2022    '!$BA$1),INDEX('     2022    '!M:M,MATCH($A1568,'     2022    '!$AN:$AN,0))),"")</f>
        <v/>
      </c>
      <c r="J1568" s="181">
        <f t="shared" si="97"/>
        <v>0</v>
      </c>
      <c r="K1568" s="182" t="str">
        <f t="shared" si="98"/>
        <v/>
      </c>
      <c r="L1568" s="53"/>
      <c r="M1568" s="52" t="str">
        <f>IFERROR(INDEX('     2022    '!R:R,MATCH('Order Summary'!$A1568,'     2022    '!$AN:$AN,0)),"")</f>
        <v/>
      </c>
      <c r="N1568" s="52" t="str">
        <f>IFERROR(INDEX('     2022    '!V:V,MATCH('Order Summary'!$A1568,'     2022    '!$AN:$AN,0)),"")</f>
        <v/>
      </c>
      <c r="O1568" s="52" t="str">
        <f>IFERROR(INDEX('     2022    '!S:S,MATCH('Order Summary'!$A1568,'     2022    '!$AN:$AN,0)),"")</f>
        <v/>
      </c>
      <c r="P1568" s="96" t="str">
        <f t="shared" si="96"/>
        <v/>
      </c>
      <c r="R1568" s="9"/>
      <c r="S1568" s="9"/>
      <c r="T1568" s="9"/>
      <c r="U1568" s="9"/>
      <c r="V1568" s="9"/>
      <c r="W1568" s="9"/>
      <c r="X1568" s="9"/>
      <c r="Y1568" s="9"/>
      <c r="Z1568" s="9"/>
      <c r="AA1568" s="9"/>
      <c r="AB1568" s="9"/>
      <c r="AC1568" s="9"/>
      <c r="AD1568" s="9"/>
      <c r="AE1568" s="9"/>
      <c r="AF1568" s="9"/>
      <c r="AG1568" s="9"/>
      <c r="AH1568" s="9"/>
      <c r="AI1568" s="9"/>
      <c r="AJ1568" s="9"/>
      <c r="AK1568" s="9"/>
      <c r="AL1568" s="9"/>
      <c r="AM1568" s="9"/>
      <c r="AN1568" s="9"/>
      <c r="AO1568" s="9"/>
      <c r="AP1568" s="9"/>
      <c r="AQ1568" s="9"/>
      <c r="AR1568" s="9"/>
      <c r="AS1568" s="9"/>
      <c r="AT1568" s="9"/>
      <c r="AU1568" s="9"/>
      <c r="AV1568" s="9"/>
      <c r="AW1568" s="9"/>
      <c r="AX1568" s="9"/>
      <c r="AY1568" s="9"/>
      <c r="AZ1568" s="9"/>
      <c r="BA1568" s="9"/>
      <c r="BB1568" s="9"/>
      <c r="BC1568" s="9"/>
      <c r="BD1568" s="9"/>
      <c r="BE1568" s="9"/>
      <c r="BF1568" s="9"/>
      <c r="BG1568" s="9"/>
      <c r="BH1568" s="9"/>
      <c r="BI1568" s="9"/>
      <c r="BJ1568" s="9"/>
      <c r="BK1568" s="9"/>
      <c r="BL1568" s="9"/>
      <c r="BM1568" s="9"/>
      <c r="BN1568" s="9"/>
      <c r="BO1568" s="9"/>
      <c r="BP1568" s="9"/>
      <c r="BQ1568" s="9"/>
      <c r="BR1568" s="9"/>
      <c r="BS1568" s="9"/>
      <c r="BT1568" s="9"/>
      <c r="BU1568" s="9"/>
      <c r="BV1568" s="9"/>
      <c r="BW1568" s="9"/>
      <c r="BX1568" s="9"/>
      <c r="BY1568" s="9"/>
      <c r="BZ1568" s="9"/>
    </row>
    <row r="1569" spans="1:78">
      <c r="A1569" s="50">
        <f t="shared" si="99"/>
        <v>1558</v>
      </c>
      <c r="C1569" s="11" t="str">
        <f>IFERROR(INDEX('     2022    '!D:D,MATCH('Order Summary'!$A1569,'     2022    '!$AN:$AN,0)),"")</f>
        <v/>
      </c>
      <c r="D1569" s="11" t="str">
        <f>IFERROR(INDEX('     2022    '!C:C,MATCH('Order Summary'!$A1569,'     2022    '!$AN:$AN,0)),"")</f>
        <v/>
      </c>
      <c r="E1569" s="11" t="str">
        <f>IFERROR(INDEX('     2022    '!E:E,MATCH('Order Summary'!$A1569,'     2022    '!$AN:$AN,0)),"")</f>
        <v/>
      </c>
      <c r="F1569" s="96">
        <f>IFERROR(INDEX('     2022    '!AY:AY,MATCH($A1569,'     2022    '!$AN:$AN,0)),0)</f>
        <v>0</v>
      </c>
      <c r="G1569" s="180" t="str">
        <f>IFERROR(IF($O$3&gt;68,INDEX('     2022    '!I:I,MATCH($A1569,'     2022    '!$AN:$AN,0))*(1-'     2022    '!$BA$1),INDEX('     2022    '!I:I,MATCH($A1569,'     2022    '!$AN:$AN,0))),"")</f>
        <v/>
      </c>
      <c r="H1569" s="96">
        <f>IFERROR(INDEX('     2022    '!AZ:AZ,MATCH($A1569,'     2022    '!$AN:$AN,0)),0)</f>
        <v>0</v>
      </c>
      <c r="I1569" s="180" t="str">
        <f>IFERROR(IF($O$3&gt;68,INDEX('     2022    '!M:M,MATCH($A1569,'     2022    '!$AN:$AN,0))*(1-'     2022    '!$BA$1),INDEX('     2022    '!M:M,MATCH($A1569,'     2022    '!$AN:$AN,0))),"")</f>
        <v/>
      </c>
      <c r="J1569" s="181">
        <f t="shared" si="97"/>
        <v>0</v>
      </c>
      <c r="K1569" s="182" t="str">
        <f t="shared" si="98"/>
        <v/>
      </c>
      <c r="L1569" s="53"/>
      <c r="M1569" s="52" t="str">
        <f>IFERROR(INDEX('     2022    '!R:R,MATCH('Order Summary'!$A1569,'     2022    '!$AN:$AN,0)),"")</f>
        <v/>
      </c>
      <c r="N1569" s="52" t="str">
        <f>IFERROR(INDEX('     2022    '!V:V,MATCH('Order Summary'!$A1569,'     2022    '!$AN:$AN,0)),"")</f>
        <v/>
      </c>
      <c r="O1569" s="52" t="str">
        <f>IFERROR(INDEX('     2022    '!S:S,MATCH('Order Summary'!$A1569,'     2022    '!$AN:$AN,0)),"")</f>
        <v/>
      </c>
      <c r="P1569" s="96" t="str">
        <f t="shared" si="96"/>
        <v/>
      </c>
      <c r="R1569" s="9"/>
      <c r="S1569" s="9"/>
      <c r="T1569" s="9"/>
      <c r="U1569" s="9"/>
      <c r="V1569" s="9"/>
      <c r="W1569" s="9"/>
      <c r="X1569" s="9"/>
      <c r="Y1569" s="9"/>
      <c r="Z1569" s="9"/>
      <c r="AA1569" s="9"/>
      <c r="AB1569" s="9"/>
      <c r="AC1569" s="9"/>
      <c r="AD1569" s="9"/>
      <c r="AE1569" s="9"/>
      <c r="AF1569" s="9"/>
      <c r="AG1569" s="9"/>
      <c r="AH1569" s="9"/>
      <c r="AI1569" s="9"/>
      <c r="AJ1569" s="9"/>
      <c r="AK1569" s="9"/>
      <c r="AL1569" s="9"/>
      <c r="AM1569" s="9"/>
      <c r="AN1569" s="9"/>
      <c r="AO1569" s="9"/>
      <c r="AP1569" s="9"/>
      <c r="AQ1569" s="9"/>
      <c r="AR1569" s="9"/>
      <c r="AS1569" s="9"/>
      <c r="AT1569" s="9"/>
      <c r="AU1569" s="9"/>
      <c r="AV1569" s="9"/>
      <c r="AW1569" s="9"/>
      <c r="AX1569" s="9"/>
      <c r="AY1569" s="9"/>
      <c r="AZ1569" s="9"/>
      <c r="BA1569" s="9"/>
      <c r="BB1569" s="9"/>
      <c r="BC1569" s="9"/>
      <c r="BD1569" s="9"/>
      <c r="BE1569" s="9"/>
      <c r="BF1569" s="9"/>
      <c r="BG1569" s="9"/>
      <c r="BH1569" s="9"/>
      <c r="BI1569" s="9"/>
      <c r="BJ1569" s="9"/>
      <c r="BK1569" s="9"/>
      <c r="BL1569" s="9"/>
      <c r="BM1569" s="9"/>
      <c r="BN1569" s="9"/>
      <c r="BO1569" s="9"/>
      <c r="BP1569" s="9"/>
      <c r="BQ1569" s="9"/>
      <c r="BR1569" s="9"/>
      <c r="BS1569" s="9"/>
      <c r="BT1569" s="9"/>
      <c r="BU1569" s="9"/>
      <c r="BV1569" s="9"/>
      <c r="BW1569" s="9"/>
      <c r="BX1569" s="9"/>
      <c r="BY1569" s="9"/>
      <c r="BZ1569" s="9"/>
    </row>
    <row r="1570" spans="1:78">
      <c r="A1570" s="50">
        <f t="shared" si="99"/>
        <v>1559</v>
      </c>
      <c r="C1570" s="11" t="str">
        <f>IFERROR(INDEX('     2022    '!D:D,MATCH('Order Summary'!$A1570,'     2022    '!$AN:$AN,0)),"")</f>
        <v/>
      </c>
      <c r="D1570" s="11" t="str">
        <f>IFERROR(INDEX('     2022    '!C:C,MATCH('Order Summary'!$A1570,'     2022    '!$AN:$AN,0)),"")</f>
        <v/>
      </c>
      <c r="E1570" s="11" t="str">
        <f>IFERROR(INDEX('     2022    '!E:E,MATCH('Order Summary'!$A1570,'     2022    '!$AN:$AN,0)),"")</f>
        <v/>
      </c>
      <c r="F1570" s="96">
        <f>IFERROR(INDEX('     2022    '!AY:AY,MATCH($A1570,'     2022    '!$AN:$AN,0)),0)</f>
        <v>0</v>
      </c>
      <c r="G1570" s="180" t="str">
        <f>IFERROR(IF($O$3&gt;68,INDEX('     2022    '!I:I,MATCH($A1570,'     2022    '!$AN:$AN,0))*(1-'     2022    '!$BA$1),INDEX('     2022    '!I:I,MATCH($A1570,'     2022    '!$AN:$AN,0))),"")</f>
        <v/>
      </c>
      <c r="H1570" s="96">
        <f>IFERROR(INDEX('     2022    '!AZ:AZ,MATCH($A1570,'     2022    '!$AN:$AN,0)),0)</f>
        <v>0</v>
      </c>
      <c r="I1570" s="180" t="str">
        <f>IFERROR(IF($O$3&gt;68,INDEX('     2022    '!M:M,MATCH($A1570,'     2022    '!$AN:$AN,0))*(1-'     2022    '!$BA$1),INDEX('     2022    '!M:M,MATCH($A1570,'     2022    '!$AN:$AN,0))),"")</f>
        <v/>
      </c>
      <c r="J1570" s="181">
        <f t="shared" si="97"/>
        <v>0</v>
      </c>
      <c r="K1570" s="182" t="str">
        <f t="shared" si="98"/>
        <v/>
      </c>
      <c r="L1570" s="53"/>
      <c r="M1570" s="52" t="str">
        <f>IFERROR(INDEX('     2022    '!R:R,MATCH('Order Summary'!$A1570,'     2022    '!$AN:$AN,0)),"")</f>
        <v/>
      </c>
      <c r="N1570" s="52" t="str">
        <f>IFERROR(INDEX('     2022    '!V:V,MATCH('Order Summary'!$A1570,'     2022    '!$AN:$AN,0)),"")</f>
        <v/>
      </c>
      <c r="O1570" s="52" t="str">
        <f>IFERROR(INDEX('     2022    '!S:S,MATCH('Order Summary'!$A1570,'     2022    '!$AN:$AN,0)),"")</f>
        <v/>
      </c>
      <c r="P1570" s="96" t="str">
        <f t="shared" si="96"/>
        <v/>
      </c>
      <c r="R1570" s="9"/>
      <c r="S1570" s="9"/>
      <c r="T1570" s="9"/>
      <c r="U1570" s="9"/>
      <c r="V1570" s="9"/>
      <c r="W1570" s="9"/>
      <c r="X1570" s="9"/>
      <c r="Y1570" s="9"/>
      <c r="Z1570" s="9"/>
      <c r="AA1570" s="9"/>
      <c r="AB1570" s="9"/>
      <c r="AC1570" s="9"/>
      <c r="AD1570" s="9"/>
      <c r="AE1570" s="9"/>
      <c r="AF1570" s="9"/>
      <c r="AG1570" s="9"/>
      <c r="AH1570" s="9"/>
      <c r="AI1570" s="9"/>
      <c r="AJ1570" s="9"/>
      <c r="AK1570" s="9"/>
      <c r="AL1570" s="9"/>
      <c r="AM1570" s="9"/>
      <c r="AN1570" s="9"/>
      <c r="AO1570" s="9"/>
      <c r="AP1570" s="9"/>
      <c r="AQ1570" s="9"/>
      <c r="AR1570" s="9"/>
      <c r="AS1570" s="9"/>
      <c r="AT1570" s="9"/>
      <c r="AU1570" s="9"/>
      <c r="AV1570" s="9"/>
      <c r="AW1570" s="9"/>
      <c r="AX1570" s="9"/>
      <c r="AY1570" s="9"/>
      <c r="AZ1570" s="9"/>
      <c r="BA1570" s="9"/>
      <c r="BB1570" s="9"/>
      <c r="BC1570" s="9"/>
      <c r="BD1570" s="9"/>
      <c r="BE1570" s="9"/>
      <c r="BF1570" s="9"/>
      <c r="BG1570" s="9"/>
      <c r="BH1570" s="9"/>
      <c r="BI1570" s="9"/>
      <c r="BJ1570" s="9"/>
      <c r="BK1570" s="9"/>
      <c r="BL1570" s="9"/>
      <c r="BM1570" s="9"/>
      <c r="BN1570" s="9"/>
      <c r="BO1570" s="9"/>
      <c r="BP1570" s="9"/>
      <c r="BQ1570" s="9"/>
      <c r="BR1570" s="9"/>
      <c r="BS1570" s="9"/>
      <c r="BT1570" s="9"/>
      <c r="BU1570" s="9"/>
      <c r="BV1570" s="9"/>
      <c r="BW1570" s="9"/>
      <c r="BX1570" s="9"/>
      <c r="BY1570" s="9"/>
      <c r="BZ1570" s="9"/>
    </row>
    <row r="1571" spans="1:78">
      <c r="A1571" s="50">
        <f t="shared" si="99"/>
        <v>1560</v>
      </c>
      <c r="C1571" s="11" t="str">
        <f>IFERROR(INDEX('     2022    '!D:D,MATCH('Order Summary'!$A1571,'     2022    '!$AN:$AN,0)),"")</f>
        <v/>
      </c>
      <c r="D1571" s="11" t="str">
        <f>IFERROR(INDEX('     2022    '!C:C,MATCH('Order Summary'!$A1571,'     2022    '!$AN:$AN,0)),"")</f>
        <v/>
      </c>
      <c r="E1571" s="11" t="str">
        <f>IFERROR(INDEX('     2022    '!E:E,MATCH('Order Summary'!$A1571,'     2022    '!$AN:$AN,0)),"")</f>
        <v/>
      </c>
      <c r="F1571" s="96">
        <f>IFERROR(INDEX('     2022    '!AY:AY,MATCH($A1571,'     2022    '!$AN:$AN,0)),0)</f>
        <v>0</v>
      </c>
      <c r="G1571" s="180" t="str">
        <f>IFERROR(IF($O$3&gt;68,INDEX('     2022    '!I:I,MATCH($A1571,'     2022    '!$AN:$AN,0))*(1-'     2022    '!$BA$1),INDEX('     2022    '!I:I,MATCH($A1571,'     2022    '!$AN:$AN,0))),"")</f>
        <v/>
      </c>
      <c r="H1571" s="96">
        <f>IFERROR(INDEX('     2022    '!AZ:AZ,MATCH($A1571,'     2022    '!$AN:$AN,0)),0)</f>
        <v>0</v>
      </c>
      <c r="I1571" s="180" t="str">
        <f>IFERROR(IF($O$3&gt;68,INDEX('     2022    '!M:M,MATCH($A1571,'     2022    '!$AN:$AN,0))*(1-'     2022    '!$BA$1),INDEX('     2022    '!M:M,MATCH($A1571,'     2022    '!$AN:$AN,0))),"")</f>
        <v/>
      </c>
      <c r="J1571" s="181">
        <f t="shared" si="97"/>
        <v>0</v>
      </c>
      <c r="K1571" s="182" t="str">
        <f t="shared" si="98"/>
        <v/>
      </c>
      <c r="L1571" s="53"/>
      <c r="M1571" s="52" t="str">
        <f>IFERROR(INDEX('     2022    '!R:R,MATCH('Order Summary'!$A1571,'     2022    '!$AN:$AN,0)),"")</f>
        <v/>
      </c>
      <c r="N1571" s="52" t="str">
        <f>IFERROR(INDEX('     2022    '!V:V,MATCH('Order Summary'!$A1571,'     2022    '!$AN:$AN,0)),"")</f>
        <v/>
      </c>
      <c r="O1571" s="52" t="str">
        <f>IFERROR(INDEX('     2022    '!S:S,MATCH('Order Summary'!$A1571,'     2022    '!$AN:$AN,0)),"")</f>
        <v/>
      </c>
      <c r="P1571" s="96" t="str">
        <f t="shared" si="96"/>
        <v/>
      </c>
      <c r="R1571" s="9"/>
      <c r="S1571" s="9"/>
      <c r="T1571" s="9"/>
      <c r="U1571" s="9"/>
      <c r="V1571" s="9"/>
      <c r="W1571" s="9"/>
      <c r="X1571" s="9"/>
      <c r="Y1571" s="9"/>
      <c r="Z1571" s="9"/>
      <c r="AA1571" s="9"/>
      <c r="AB1571" s="9"/>
      <c r="AC1571" s="9"/>
      <c r="AD1571" s="9"/>
      <c r="AE1571" s="9"/>
      <c r="AF1571" s="9"/>
      <c r="AG1571" s="9"/>
      <c r="AH1571" s="9"/>
      <c r="AI1571" s="9"/>
      <c r="AJ1571" s="9"/>
      <c r="AK1571" s="9"/>
      <c r="AL1571" s="9"/>
      <c r="AM1571" s="9"/>
      <c r="AN1571" s="9"/>
      <c r="AO1571" s="9"/>
      <c r="AP1571" s="9"/>
      <c r="AQ1571" s="9"/>
      <c r="AR1571" s="9"/>
      <c r="AS1571" s="9"/>
      <c r="AT1571" s="9"/>
      <c r="AU1571" s="9"/>
      <c r="AV1571" s="9"/>
      <c r="AW1571" s="9"/>
      <c r="AX1571" s="9"/>
      <c r="AY1571" s="9"/>
      <c r="AZ1571" s="9"/>
      <c r="BA1571" s="9"/>
      <c r="BB1571" s="9"/>
      <c r="BC1571" s="9"/>
      <c r="BD1571" s="9"/>
      <c r="BE1571" s="9"/>
      <c r="BF1571" s="9"/>
      <c r="BG1571" s="9"/>
      <c r="BH1571" s="9"/>
      <c r="BI1571" s="9"/>
      <c r="BJ1571" s="9"/>
      <c r="BK1571" s="9"/>
      <c r="BL1571" s="9"/>
      <c r="BM1571" s="9"/>
      <c r="BN1571" s="9"/>
      <c r="BO1571" s="9"/>
      <c r="BP1571" s="9"/>
      <c r="BQ1571" s="9"/>
      <c r="BR1571" s="9"/>
      <c r="BS1571" s="9"/>
      <c r="BT1571" s="9"/>
      <c r="BU1571" s="9"/>
      <c r="BV1571" s="9"/>
      <c r="BW1571" s="9"/>
      <c r="BX1571" s="9"/>
      <c r="BY1571" s="9"/>
      <c r="BZ1571" s="9"/>
    </row>
    <row r="1572" spans="1:78">
      <c r="A1572" s="50">
        <f t="shared" si="99"/>
        <v>1561</v>
      </c>
      <c r="C1572" s="11" t="str">
        <f>IFERROR(INDEX('     2022    '!D:D,MATCH('Order Summary'!$A1572,'     2022    '!$AN:$AN,0)),"")</f>
        <v/>
      </c>
      <c r="D1572" s="11" t="str">
        <f>IFERROR(INDEX('     2022    '!C:C,MATCH('Order Summary'!$A1572,'     2022    '!$AN:$AN,0)),"")</f>
        <v/>
      </c>
      <c r="E1572" s="11" t="str">
        <f>IFERROR(INDEX('     2022    '!E:E,MATCH('Order Summary'!$A1572,'     2022    '!$AN:$AN,0)),"")</f>
        <v/>
      </c>
      <c r="F1572" s="96">
        <f>IFERROR(INDEX('     2022    '!AY:AY,MATCH($A1572,'     2022    '!$AN:$AN,0)),0)</f>
        <v>0</v>
      </c>
      <c r="G1572" s="180" t="str">
        <f>IFERROR(IF($O$3&gt;68,INDEX('     2022    '!I:I,MATCH($A1572,'     2022    '!$AN:$AN,0))*(1-'     2022    '!$BA$1),INDEX('     2022    '!I:I,MATCH($A1572,'     2022    '!$AN:$AN,0))),"")</f>
        <v/>
      </c>
      <c r="H1572" s="96">
        <f>IFERROR(INDEX('     2022    '!AZ:AZ,MATCH($A1572,'     2022    '!$AN:$AN,0)),0)</f>
        <v>0</v>
      </c>
      <c r="I1572" s="180" t="str">
        <f>IFERROR(IF($O$3&gt;68,INDEX('     2022    '!M:M,MATCH($A1572,'     2022    '!$AN:$AN,0))*(1-'     2022    '!$BA$1),INDEX('     2022    '!M:M,MATCH($A1572,'     2022    '!$AN:$AN,0))),"")</f>
        <v/>
      </c>
      <c r="J1572" s="181">
        <f t="shared" si="97"/>
        <v>0</v>
      </c>
      <c r="K1572" s="182" t="str">
        <f t="shared" si="98"/>
        <v/>
      </c>
      <c r="L1572" s="53"/>
      <c r="M1572" s="52" t="str">
        <f>IFERROR(INDEX('     2022    '!R:R,MATCH('Order Summary'!$A1572,'     2022    '!$AN:$AN,0)),"")</f>
        <v/>
      </c>
      <c r="N1572" s="52" t="str">
        <f>IFERROR(INDEX('     2022    '!V:V,MATCH('Order Summary'!$A1572,'     2022    '!$AN:$AN,0)),"")</f>
        <v/>
      </c>
      <c r="O1572" s="52" t="str">
        <f>IFERROR(INDEX('     2022    '!S:S,MATCH('Order Summary'!$A1572,'     2022    '!$AN:$AN,0)),"")</f>
        <v/>
      </c>
      <c r="P1572" s="96" t="str">
        <f t="shared" si="96"/>
        <v/>
      </c>
      <c r="R1572" s="9"/>
      <c r="S1572" s="9"/>
      <c r="T1572" s="9"/>
      <c r="U1572" s="9"/>
      <c r="V1572" s="9"/>
      <c r="W1572" s="9"/>
      <c r="X1572" s="9"/>
      <c r="Y1572" s="9"/>
      <c r="Z1572" s="9"/>
      <c r="AA1572" s="9"/>
      <c r="AB1572" s="9"/>
      <c r="AC1572" s="9"/>
      <c r="AD1572" s="9"/>
      <c r="AE1572" s="9"/>
      <c r="AF1572" s="9"/>
      <c r="AG1572" s="9"/>
      <c r="AH1572" s="9"/>
      <c r="AI1572" s="9"/>
      <c r="AJ1572" s="9"/>
      <c r="AK1572" s="9"/>
      <c r="AL1572" s="9"/>
      <c r="AM1572" s="9"/>
      <c r="AN1572" s="9"/>
      <c r="AO1572" s="9"/>
      <c r="AP1572" s="9"/>
      <c r="AQ1572" s="9"/>
      <c r="AR1572" s="9"/>
      <c r="AS1572" s="9"/>
      <c r="AT1572" s="9"/>
      <c r="AU1572" s="9"/>
      <c r="AV1572" s="9"/>
      <c r="AW1572" s="9"/>
      <c r="AX1572" s="9"/>
      <c r="AY1572" s="9"/>
      <c r="AZ1572" s="9"/>
      <c r="BA1572" s="9"/>
      <c r="BB1572" s="9"/>
      <c r="BC1572" s="9"/>
      <c r="BD1572" s="9"/>
      <c r="BE1572" s="9"/>
      <c r="BF1572" s="9"/>
      <c r="BG1572" s="9"/>
      <c r="BH1572" s="9"/>
      <c r="BI1572" s="9"/>
      <c r="BJ1572" s="9"/>
      <c r="BK1572" s="9"/>
      <c r="BL1572" s="9"/>
      <c r="BM1572" s="9"/>
      <c r="BN1572" s="9"/>
      <c r="BO1572" s="9"/>
      <c r="BP1572" s="9"/>
      <c r="BQ1572" s="9"/>
      <c r="BR1572" s="9"/>
      <c r="BS1572" s="9"/>
      <c r="BT1572" s="9"/>
      <c r="BU1572" s="9"/>
      <c r="BV1572" s="9"/>
      <c r="BW1572" s="9"/>
      <c r="BX1572" s="9"/>
      <c r="BY1572" s="9"/>
      <c r="BZ1572" s="9"/>
    </row>
    <row r="1573" spans="1:78">
      <c r="A1573" s="50">
        <f t="shared" si="99"/>
        <v>1562</v>
      </c>
      <c r="C1573" s="11" t="str">
        <f>IFERROR(INDEX('     2022    '!D:D,MATCH('Order Summary'!$A1573,'     2022    '!$AN:$AN,0)),"")</f>
        <v/>
      </c>
      <c r="D1573" s="11" t="str">
        <f>IFERROR(INDEX('     2022    '!C:C,MATCH('Order Summary'!$A1573,'     2022    '!$AN:$AN,0)),"")</f>
        <v/>
      </c>
      <c r="E1573" s="11" t="str">
        <f>IFERROR(INDEX('     2022    '!E:E,MATCH('Order Summary'!$A1573,'     2022    '!$AN:$AN,0)),"")</f>
        <v/>
      </c>
      <c r="F1573" s="96">
        <f>IFERROR(INDEX('     2022    '!AY:AY,MATCH($A1573,'     2022    '!$AN:$AN,0)),0)</f>
        <v>0</v>
      </c>
      <c r="G1573" s="180" t="str">
        <f>IFERROR(IF($O$3&gt;68,INDEX('     2022    '!I:I,MATCH($A1573,'     2022    '!$AN:$AN,0))*(1-'     2022    '!$BA$1),INDEX('     2022    '!I:I,MATCH($A1573,'     2022    '!$AN:$AN,0))),"")</f>
        <v/>
      </c>
      <c r="H1573" s="96">
        <f>IFERROR(INDEX('     2022    '!AZ:AZ,MATCH($A1573,'     2022    '!$AN:$AN,0)),0)</f>
        <v>0</v>
      </c>
      <c r="I1573" s="180" t="str">
        <f>IFERROR(IF($O$3&gt;68,INDEX('     2022    '!M:M,MATCH($A1573,'     2022    '!$AN:$AN,0))*(1-'     2022    '!$BA$1),INDEX('     2022    '!M:M,MATCH($A1573,'     2022    '!$AN:$AN,0))),"")</f>
        <v/>
      </c>
      <c r="J1573" s="181">
        <f t="shared" si="97"/>
        <v>0</v>
      </c>
      <c r="K1573" s="182" t="str">
        <f t="shared" si="98"/>
        <v/>
      </c>
      <c r="L1573" s="53"/>
      <c r="M1573" s="52" t="str">
        <f>IFERROR(INDEX('     2022    '!R:R,MATCH('Order Summary'!$A1573,'     2022    '!$AN:$AN,0)),"")</f>
        <v/>
      </c>
      <c r="N1573" s="52" t="str">
        <f>IFERROR(INDEX('     2022    '!V:V,MATCH('Order Summary'!$A1573,'     2022    '!$AN:$AN,0)),"")</f>
        <v/>
      </c>
      <c r="O1573" s="52" t="str">
        <f>IFERROR(INDEX('     2022    '!S:S,MATCH('Order Summary'!$A1573,'     2022    '!$AN:$AN,0)),"")</f>
        <v/>
      </c>
      <c r="P1573" s="96" t="str">
        <f t="shared" si="96"/>
        <v/>
      </c>
      <c r="R1573" s="9"/>
      <c r="S1573" s="9"/>
      <c r="T1573" s="9"/>
      <c r="U1573" s="9"/>
      <c r="V1573" s="9"/>
      <c r="W1573" s="9"/>
      <c r="X1573" s="9"/>
      <c r="Y1573" s="9"/>
      <c r="Z1573" s="9"/>
      <c r="AA1573" s="9"/>
      <c r="AB1573" s="9"/>
      <c r="AC1573" s="9"/>
      <c r="AD1573" s="9"/>
      <c r="AE1573" s="9"/>
      <c r="AF1573" s="9"/>
      <c r="AG1573" s="9"/>
      <c r="AH1573" s="9"/>
      <c r="AI1573" s="9"/>
      <c r="AJ1573" s="9"/>
      <c r="AK1573" s="9"/>
      <c r="AL1573" s="9"/>
      <c r="AM1573" s="9"/>
      <c r="AN1573" s="9"/>
      <c r="AO1573" s="9"/>
      <c r="AP1573" s="9"/>
      <c r="AQ1573" s="9"/>
      <c r="AR1573" s="9"/>
      <c r="AS1573" s="9"/>
      <c r="AT1573" s="9"/>
      <c r="AU1573" s="9"/>
      <c r="AV1573" s="9"/>
      <c r="AW1573" s="9"/>
      <c r="AX1573" s="9"/>
      <c r="AY1573" s="9"/>
      <c r="AZ1573" s="9"/>
      <c r="BA1573" s="9"/>
      <c r="BB1573" s="9"/>
      <c r="BC1573" s="9"/>
      <c r="BD1573" s="9"/>
      <c r="BE1573" s="9"/>
      <c r="BF1573" s="9"/>
      <c r="BG1573" s="9"/>
      <c r="BH1573" s="9"/>
      <c r="BI1573" s="9"/>
      <c r="BJ1573" s="9"/>
      <c r="BK1573" s="9"/>
      <c r="BL1573" s="9"/>
      <c r="BM1573" s="9"/>
      <c r="BN1573" s="9"/>
      <c r="BO1573" s="9"/>
      <c r="BP1573" s="9"/>
      <c r="BQ1573" s="9"/>
      <c r="BR1573" s="9"/>
      <c r="BS1573" s="9"/>
      <c r="BT1573" s="9"/>
      <c r="BU1573" s="9"/>
      <c r="BV1573" s="9"/>
      <c r="BW1573" s="9"/>
      <c r="BX1573" s="9"/>
      <c r="BY1573" s="9"/>
      <c r="BZ1573" s="9"/>
    </row>
    <row r="1574" spans="1:78">
      <c r="A1574" s="50">
        <f t="shared" si="99"/>
        <v>1563</v>
      </c>
      <c r="C1574" s="11" t="str">
        <f>IFERROR(INDEX('     2022    '!D:D,MATCH('Order Summary'!$A1574,'     2022    '!$AN:$AN,0)),"")</f>
        <v/>
      </c>
      <c r="D1574" s="11" t="str">
        <f>IFERROR(INDEX('     2022    '!C:C,MATCH('Order Summary'!$A1574,'     2022    '!$AN:$AN,0)),"")</f>
        <v/>
      </c>
      <c r="E1574" s="11" t="str">
        <f>IFERROR(INDEX('     2022    '!E:E,MATCH('Order Summary'!$A1574,'     2022    '!$AN:$AN,0)),"")</f>
        <v/>
      </c>
      <c r="F1574" s="96">
        <f>IFERROR(INDEX('     2022    '!AY:AY,MATCH($A1574,'     2022    '!$AN:$AN,0)),0)</f>
        <v>0</v>
      </c>
      <c r="G1574" s="180" t="str">
        <f>IFERROR(IF($O$3&gt;68,INDEX('     2022    '!I:I,MATCH($A1574,'     2022    '!$AN:$AN,0))*(1-'     2022    '!$BA$1),INDEX('     2022    '!I:I,MATCH($A1574,'     2022    '!$AN:$AN,0))),"")</f>
        <v/>
      </c>
      <c r="H1574" s="96">
        <f>IFERROR(INDEX('     2022    '!AZ:AZ,MATCH($A1574,'     2022    '!$AN:$AN,0)),0)</f>
        <v>0</v>
      </c>
      <c r="I1574" s="180" t="str">
        <f>IFERROR(IF($O$3&gt;68,INDEX('     2022    '!M:M,MATCH($A1574,'     2022    '!$AN:$AN,0))*(1-'     2022    '!$BA$1),INDEX('     2022    '!M:M,MATCH($A1574,'     2022    '!$AN:$AN,0))),"")</f>
        <v/>
      </c>
      <c r="J1574" s="181">
        <f t="shared" si="97"/>
        <v>0</v>
      </c>
      <c r="K1574" s="182" t="str">
        <f t="shared" si="98"/>
        <v/>
      </c>
      <c r="L1574" s="53"/>
      <c r="M1574" s="52" t="str">
        <f>IFERROR(INDEX('     2022    '!R:R,MATCH('Order Summary'!$A1574,'     2022    '!$AN:$AN,0)),"")</f>
        <v/>
      </c>
      <c r="N1574" s="52" t="str">
        <f>IFERROR(INDEX('     2022    '!V:V,MATCH('Order Summary'!$A1574,'     2022    '!$AN:$AN,0)),"")</f>
        <v/>
      </c>
      <c r="O1574" s="52" t="str">
        <f>IFERROR(INDEX('     2022    '!S:S,MATCH('Order Summary'!$A1574,'     2022    '!$AN:$AN,0)),"")</f>
        <v/>
      </c>
      <c r="P1574" s="96" t="str">
        <f t="shared" si="96"/>
        <v/>
      </c>
      <c r="R1574" s="9"/>
      <c r="S1574" s="9"/>
      <c r="T1574" s="9"/>
      <c r="U1574" s="9"/>
      <c r="V1574" s="9"/>
      <c r="W1574" s="9"/>
      <c r="X1574" s="9"/>
      <c r="Y1574" s="9"/>
      <c r="Z1574" s="9"/>
      <c r="AA1574" s="9"/>
      <c r="AB1574" s="9"/>
      <c r="AC1574" s="9"/>
      <c r="AD1574" s="9"/>
      <c r="AE1574" s="9"/>
      <c r="AF1574" s="9"/>
      <c r="AG1574" s="9"/>
      <c r="AH1574" s="9"/>
      <c r="AI1574" s="9"/>
      <c r="AJ1574" s="9"/>
      <c r="AK1574" s="9"/>
      <c r="AL1574" s="9"/>
      <c r="AM1574" s="9"/>
      <c r="AN1574" s="9"/>
      <c r="AO1574" s="9"/>
      <c r="AP1574" s="9"/>
      <c r="AQ1574" s="9"/>
      <c r="AR1574" s="9"/>
      <c r="AS1574" s="9"/>
      <c r="AT1574" s="9"/>
      <c r="AU1574" s="9"/>
      <c r="AV1574" s="9"/>
      <c r="AW1574" s="9"/>
      <c r="AX1574" s="9"/>
      <c r="AY1574" s="9"/>
      <c r="AZ1574" s="9"/>
      <c r="BA1574" s="9"/>
      <c r="BB1574" s="9"/>
      <c r="BC1574" s="9"/>
      <c r="BD1574" s="9"/>
      <c r="BE1574" s="9"/>
      <c r="BF1574" s="9"/>
      <c r="BG1574" s="9"/>
      <c r="BH1574" s="9"/>
      <c r="BI1574" s="9"/>
      <c r="BJ1574" s="9"/>
      <c r="BK1574" s="9"/>
      <c r="BL1574" s="9"/>
      <c r="BM1574" s="9"/>
      <c r="BN1574" s="9"/>
      <c r="BO1574" s="9"/>
      <c r="BP1574" s="9"/>
      <c r="BQ1574" s="9"/>
      <c r="BR1574" s="9"/>
      <c r="BS1574" s="9"/>
      <c r="BT1574" s="9"/>
      <c r="BU1574" s="9"/>
      <c r="BV1574" s="9"/>
      <c r="BW1574" s="9"/>
      <c r="BX1574" s="9"/>
      <c r="BY1574" s="9"/>
      <c r="BZ1574" s="9"/>
    </row>
    <row r="1575" spans="1:78">
      <c r="A1575" s="50">
        <f t="shared" si="99"/>
        <v>1564</v>
      </c>
      <c r="C1575" s="11" t="str">
        <f>IFERROR(INDEX('     2022    '!D:D,MATCH('Order Summary'!$A1575,'     2022    '!$AN:$AN,0)),"")</f>
        <v/>
      </c>
      <c r="D1575" s="11" t="str">
        <f>IFERROR(INDEX('     2022    '!C:C,MATCH('Order Summary'!$A1575,'     2022    '!$AN:$AN,0)),"")</f>
        <v/>
      </c>
      <c r="E1575" s="11" t="str">
        <f>IFERROR(INDEX('     2022    '!E:E,MATCH('Order Summary'!$A1575,'     2022    '!$AN:$AN,0)),"")</f>
        <v/>
      </c>
      <c r="F1575" s="96">
        <f>IFERROR(INDEX('     2022    '!AY:AY,MATCH($A1575,'     2022    '!$AN:$AN,0)),0)</f>
        <v>0</v>
      </c>
      <c r="G1575" s="180" t="str">
        <f>IFERROR(IF($O$3&gt;68,INDEX('     2022    '!I:I,MATCH($A1575,'     2022    '!$AN:$AN,0))*(1-'     2022    '!$BA$1),INDEX('     2022    '!I:I,MATCH($A1575,'     2022    '!$AN:$AN,0))),"")</f>
        <v/>
      </c>
      <c r="H1575" s="96">
        <f>IFERROR(INDEX('     2022    '!AZ:AZ,MATCH($A1575,'     2022    '!$AN:$AN,0)),0)</f>
        <v>0</v>
      </c>
      <c r="I1575" s="180" t="str">
        <f>IFERROR(IF($O$3&gt;68,INDEX('     2022    '!M:M,MATCH($A1575,'     2022    '!$AN:$AN,0))*(1-'     2022    '!$BA$1),INDEX('     2022    '!M:M,MATCH($A1575,'     2022    '!$AN:$AN,0))),"")</f>
        <v/>
      </c>
      <c r="J1575" s="181">
        <f t="shared" si="97"/>
        <v>0</v>
      </c>
      <c r="K1575" s="182" t="str">
        <f t="shared" si="98"/>
        <v/>
      </c>
      <c r="L1575" s="53"/>
      <c r="M1575" s="52" t="str">
        <f>IFERROR(INDEX('     2022    '!R:R,MATCH('Order Summary'!$A1575,'     2022    '!$AN:$AN,0)),"")</f>
        <v/>
      </c>
      <c r="N1575" s="52" t="str">
        <f>IFERROR(INDEX('     2022    '!V:V,MATCH('Order Summary'!$A1575,'     2022    '!$AN:$AN,0)),"")</f>
        <v/>
      </c>
      <c r="O1575" s="52" t="str">
        <f>IFERROR(INDEX('     2022    '!S:S,MATCH('Order Summary'!$A1575,'     2022    '!$AN:$AN,0)),"")</f>
        <v/>
      </c>
      <c r="P1575" s="96" t="str">
        <f t="shared" si="96"/>
        <v/>
      </c>
      <c r="R1575" s="9"/>
      <c r="S1575" s="9"/>
      <c r="T1575" s="9"/>
      <c r="U1575" s="9"/>
      <c r="V1575" s="9"/>
      <c r="W1575" s="9"/>
      <c r="X1575" s="9"/>
      <c r="Y1575" s="9"/>
      <c r="Z1575" s="9"/>
      <c r="AA1575" s="9"/>
      <c r="AB1575" s="9"/>
      <c r="AC1575" s="9"/>
      <c r="AD1575" s="9"/>
      <c r="AE1575" s="9"/>
      <c r="AF1575" s="9"/>
      <c r="AG1575" s="9"/>
      <c r="AH1575" s="9"/>
      <c r="AI1575" s="9"/>
      <c r="AJ1575" s="9"/>
      <c r="AK1575" s="9"/>
      <c r="AL1575" s="9"/>
      <c r="AM1575" s="9"/>
      <c r="AN1575" s="9"/>
      <c r="AO1575" s="9"/>
      <c r="AP1575" s="9"/>
      <c r="AQ1575" s="9"/>
      <c r="AR1575" s="9"/>
      <c r="AS1575" s="9"/>
      <c r="AT1575" s="9"/>
      <c r="AU1575" s="9"/>
      <c r="AV1575" s="9"/>
      <c r="AW1575" s="9"/>
      <c r="AX1575" s="9"/>
      <c r="AY1575" s="9"/>
      <c r="AZ1575" s="9"/>
      <c r="BA1575" s="9"/>
      <c r="BB1575" s="9"/>
      <c r="BC1575" s="9"/>
      <c r="BD1575" s="9"/>
      <c r="BE1575" s="9"/>
      <c r="BF1575" s="9"/>
      <c r="BG1575" s="9"/>
      <c r="BH1575" s="9"/>
      <c r="BI1575" s="9"/>
      <c r="BJ1575" s="9"/>
      <c r="BK1575" s="9"/>
      <c r="BL1575" s="9"/>
      <c r="BM1575" s="9"/>
      <c r="BN1575" s="9"/>
      <c r="BO1575" s="9"/>
      <c r="BP1575" s="9"/>
      <c r="BQ1575" s="9"/>
      <c r="BR1575" s="9"/>
      <c r="BS1575" s="9"/>
      <c r="BT1575" s="9"/>
      <c r="BU1575" s="9"/>
      <c r="BV1575" s="9"/>
      <c r="BW1575" s="9"/>
      <c r="BX1575" s="9"/>
      <c r="BY1575" s="9"/>
      <c r="BZ1575" s="9"/>
    </row>
    <row r="1576" spans="1:78">
      <c r="A1576" s="50">
        <f t="shared" si="99"/>
        <v>1565</v>
      </c>
      <c r="C1576" s="11" t="str">
        <f>IFERROR(INDEX('     2022    '!D:D,MATCH('Order Summary'!$A1576,'     2022    '!$AN:$AN,0)),"")</f>
        <v/>
      </c>
      <c r="D1576" s="11" t="str">
        <f>IFERROR(INDEX('     2022    '!C:C,MATCH('Order Summary'!$A1576,'     2022    '!$AN:$AN,0)),"")</f>
        <v/>
      </c>
      <c r="E1576" s="11" t="str">
        <f>IFERROR(INDEX('     2022    '!E:E,MATCH('Order Summary'!$A1576,'     2022    '!$AN:$AN,0)),"")</f>
        <v/>
      </c>
      <c r="F1576" s="96">
        <f>IFERROR(INDEX('     2022    '!AY:AY,MATCH($A1576,'     2022    '!$AN:$AN,0)),0)</f>
        <v>0</v>
      </c>
      <c r="G1576" s="180" t="str">
        <f>IFERROR(IF($O$3&gt;68,INDEX('     2022    '!I:I,MATCH($A1576,'     2022    '!$AN:$AN,0))*(1-'     2022    '!$BA$1),INDEX('     2022    '!I:I,MATCH($A1576,'     2022    '!$AN:$AN,0))),"")</f>
        <v/>
      </c>
      <c r="H1576" s="96">
        <f>IFERROR(INDEX('     2022    '!AZ:AZ,MATCH($A1576,'     2022    '!$AN:$AN,0)),0)</f>
        <v>0</v>
      </c>
      <c r="I1576" s="180" t="str">
        <f>IFERROR(IF($O$3&gt;68,INDEX('     2022    '!M:M,MATCH($A1576,'     2022    '!$AN:$AN,0))*(1-'     2022    '!$BA$1),INDEX('     2022    '!M:M,MATCH($A1576,'     2022    '!$AN:$AN,0))),"")</f>
        <v/>
      </c>
      <c r="J1576" s="181">
        <f t="shared" si="97"/>
        <v>0</v>
      </c>
      <c r="K1576" s="182" t="str">
        <f t="shared" si="98"/>
        <v/>
      </c>
      <c r="L1576" s="53"/>
      <c r="M1576" s="52" t="str">
        <f>IFERROR(INDEX('     2022    '!R:R,MATCH('Order Summary'!$A1576,'     2022    '!$AN:$AN,0)),"")</f>
        <v/>
      </c>
      <c r="N1576" s="52" t="str">
        <f>IFERROR(INDEX('     2022    '!V:V,MATCH('Order Summary'!$A1576,'     2022    '!$AN:$AN,0)),"")</f>
        <v/>
      </c>
      <c r="O1576" s="52" t="str">
        <f>IFERROR(INDEX('     2022    '!S:S,MATCH('Order Summary'!$A1576,'     2022    '!$AN:$AN,0)),"")</f>
        <v/>
      </c>
      <c r="P1576" s="96" t="str">
        <f t="shared" si="96"/>
        <v/>
      </c>
      <c r="R1576" s="9"/>
      <c r="S1576" s="9"/>
      <c r="T1576" s="9"/>
      <c r="U1576" s="9"/>
      <c r="V1576" s="9"/>
      <c r="W1576" s="9"/>
      <c r="X1576" s="9"/>
      <c r="Y1576" s="9"/>
      <c r="Z1576" s="9"/>
      <c r="AA1576" s="9"/>
      <c r="AB1576" s="9"/>
      <c r="AC1576" s="9"/>
      <c r="AD1576" s="9"/>
      <c r="AE1576" s="9"/>
      <c r="AF1576" s="9"/>
      <c r="AG1576" s="9"/>
      <c r="AH1576" s="9"/>
      <c r="AI1576" s="9"/>
      <c r="AJ1576" s="9"/>
      <c r="AK1576" s="9"/>
      <c r="AL1576" s="9"/>
      <c r="AM1576" s="9"/>
      <c r="AN1576" s="9"/>
      <c r="AO1576" s="9"/>
      <c r="AP1576" s="9"/>
      <c r="AQ1576" s="9"/>
      <c r="AR1576" s="9"/>
      <c r="AS1576" s="9"/>
      <c r="AT1576" s="9"/>
      <c r="AU1576" s="9"/>
      <c r="AV1576" s="9"/>
      <c r="AW1576" s="9"/>
      <c r="AX1576" s="9"/>
      <c r="AY1576" s="9"/>
      <c r="AZ1576" s="9"/>
      <c r="BA1576" s="9"/>
      <c r="BB1576" s="9"/>
      <c r="BC1576" s="9"/>
      <c r="BD1576" s="9"/>
      <c r="BE1576" s="9"/>
      <c r="BF1576" s="9"/>
      <c r="BG1576" s="9"/>
      <c r="BH1576" s="9"/>
      <c r="BI1576" s="9"/>
      <c r="BJ1576" s="9"/>
      <c r="BK1576" s="9"/>
      <c r="BL1576" s="9"/>
      <c r="BM1576" s="9"/>
      <c r="BN1576" s="9"/>
      <c r="BO1576" s="9"/>
      <c r="BP1576" s="9"/>
      <c r="BQ1576" s="9"/>
      <c r="BR1576" s="9"/>
      <c r="BS1576" s="9"/>
      <c r="BT1576" s="9"/>
      <c r="BU1576" s="9"/>
      <c r="BV1576" s="9"/>
      <c r="BW1576" s="9"/>
      <c r="BX1576" s="9"/>
      <c r="BY1576" s="9"/>
      <c r="BZ1576" s="9"/>
    </row>
    <row r="1577" spans="1:78">
      <c r="A1577" s="50">
        <f t="shared" si="99"/>
        <v>1566</v>
      </c>
      <c r="C1577" s="11" t="str">
        <f>IFERROR(INDEX('     2022    '!D:D,MATCH('Order Summary'!$A1577,'     2022    '!$AN:$AN,0)),"")</f>
        <v/>
      </c>
      <c r="D1577" s="11" t="str">
        <f>IFERROR(INDEX('     2022    '!C:C,MATCH('Order Summary'!$A1577,'     2022    '!$AN:$AN,0)),"")</f>
        <v/>
      </c>
      <c r="E1577" s="11" t="str">
        <f>IFERROR(INDEX('     2022    '!E:E,MATCH('Order Summary'!$A1577,'     2022    '!$AN:$AN,0)),"")</f>
        <v/>
      </c>
      <c r="F1577" s="96">
        <f>IFERROR(INDEX('     2022    '!AY:AY,MATCH($A1577,'     2022    '!$AN:$AN,0)),0)</f>
        <v>0</v>
      </c>
      <c r="G1577" s="180" t="str">
        <f>IFERROR(IF($O$3&gt;68,INDEX('     2022    '!I:I,MATCH($A1577,'     2022    '!$AN:$AN,0))*(1-'     2022    '!$BA$1),INDEX('     2022    '!I:I,MATCH($A1577,'     2022    '!$AN:$AN,0))),"")</f>
        <v/>
      </c>
      <c r="H1577" s="96">
        <f>IFERROR(INDEX('     2022    '!AZ:AZ,MATCH($A1577,'     2022    '!$AN:$AN,0)),0)</f>
        <v>0</v>
      </c>
      <c r="I1577" s="180" t="str">
        <f>IFERROR(IF($O$3&gt;68,INDEX('     2022    '!M:M,MATCH($A1577,'     2022    '!$AN:$AN,0))*(1-'     2022    '!$BA$1),INDEX('     2022    '!M:M,MATCH($A1577,'     2022    '!$AN:$AN,0))),"")</f>
        <v/>
      </c>
      <c r="J1577" s="181">
        <f t="shared" si="97"/>
        <v>0</v>
      </c>
      <c r="K1577" s="182" t="str">
        <f t="shared" si="98"/>
        <v/>
      </c>
      <c r="L1577" s="53"/>
      <c r="M1577" s="52" t="str">
        <f>IFERROR(INDEX('     2022    '!R:R,MATCH('Order Summary'!$A1577,'     2022    '!$AN:$AN,0)),"")</f>
        <v/>
      </c>
      <c r="N1577" s="52" t="str">
        <f>IFERROR(INDEX('     2022    '!V:V,MATCH('Order Summary'!$A1577,'     2022    '!$AN:$AN,0)),"")</f>
        <v/>
      </c>
      <c r="O1577" s="52" t="str">
        <f>IFERROR(INDEX('     2022    '!S:S,MATCH('Order Summary'!$A1577,'     2022    '!$AN:$AN,0)),"")</f>
        <v/>
      </c>
      <c r="P1577" s="96" t="str">
        <f t="shared" si="96"/>
        <v/>
      </c>
      <c r="R1577" s="9"/>
      <c r="S1577" s="9"/>
      <c r="T1577" s="9"/>
      <c r="U1577" s="9"/>
      <c r="V1577" s="9"/>
      <c r="W1577" s="9"/>
      <c r="X1577" s="9"/>
      <c r="Y1577" s="9"/>
      <c r="Z1577" s="9"/>
      <c r="AA1577" s="9"/>
      <c r="AB1577" s="9"/>
      <c r="AC1577" s="9"/>
      <c r="AD1577" s="9"/>
      <c r="AE1577" s="9"/>
      <c r="AF1577" s="9"/>
      <c r="AG1577" s="9"/>
      <c r="AH1577" s="9"/>
      <c r="AI1577" s="9"/>
      <c r="AJ1577" s="9"/>
      <c r="AK1577" s="9"/>
      <c r="AL1577" s="9"/>
      <c r="AM1577" s="9"/>
      <c r="AN1577" s="9"/>
      <c r="AO1577" s="9"/>
      <c r="AP1577" s="9"/>
      <c r="AQ1577" s="9"/>
      <c r="AR1577" s="9"/>
      <c r="AS1577" s="9"/>
      <c r="AT1577" s="9"/>
      <c r="AU1577" s="9"/>
      <c r="AV1577" s="9"/>
      <c r="AW1577" s="9"/>
      <c r="AX1577" s="9"/>
      <c r="AY1577" s="9"/>
      <c r="AZ1577" s="9"/>
      <c r="BA1577" s="9"/>
      <c r="BB1577" s="9"/>
      <c r="BC1577" s="9"/>
      <c r="BD1577" s="9"/>
      <c r="BE1577" s="9"/>
      <c r="BF1577" s="9"/>
      <c r="BG1577" s="9"/>
      <c r="BH1577" s="9"/>
      <c r="BI1577" s="9"/>
      <c r="BJ1577" s="9"/>
      <c r="BK1577" s="9"/>
      <c r="BL1577" s="9"/>
      <c r="BM1577" s="9"/>
      <c r="BN1577" s="9"/>
      <c r="BO1577" s="9"/>
      <c r="BP1577" s="9"/>
      <c r="BQ1577" s="9"/>
      <c r="BR1577" s="9"/>
      <c r="BS1577" s="9"/>
      <c r="BT1577" s="9"/>
      <c r="BU1577" s="9"/>
      <c r="BV1577" s="9"/>
      <c r="BW1577" s="9"/>
      <c r="BX1577" s="9"/>
      <c r="BY1577" s="9"/>
      <c r="BZ1577" s="9"/>
    </row>
    <row r="1578" spans="1:78">
      <c r="A1578" s="50">
        <f t="shared" si="99"/>
        <v>1567</v>
      </c>
      <c r="C1578" s="11" t="str">
        <f>IFERROR(INDEX('     2022    '!D:D,MATCH('Order Summary'!$A1578,'     2022    '!$AN:$AN,0)),"")</f>
        <v/>
      </c>
      <c r="D1578" s="11" t="str">
        <f>IFERROR(INDEX('     2022    '!C:C,MATCH('Order Summary'!$A1578,'     2022    '!$AN:$AN,0)),"")</f>
        <v/>
      </c>
      <c r="E1578" s="11" t="str">
        <f>IFERROR(INDEX('     2022    '!E:E,MATCH('Order Summary'!$A1578,'     2022    '!$AN:$AN,0)),"")</f>
        <v/>
      </c>
      <c r="F1578" s="96">
        <f>IFERROR(INDEX('     2022    '!AY:AY,MATCH($A1578,'     2022    '!$AN:$AN,0)),0)</f>
        <v>0</v>
      </c>
      <c r="G1578" s="180" t="str">
        <f>IFERROR(IF($O$3&gt;68,INDEX('     2022    '!I:I,MATCH($A1578,'     2022    '!$AN:$AN,0))*(1-'     2022    '!$BA$1),INDEX('     2022    '!I:I,MATCH($A1578,'     2022    '!$AN:$AN,0))),"")</f>
        <v/>
      </c>
      <c r="H1578" s="96">
        <f>IFERROR(INDEX('     2022    '!AZ:AZ,MATCH($A1578,'     2022    '!$AN:$AN,0)),0)</f>
        <v>0</v>
      </c>
      <c r="I1578" s="180" t="str">
        <f>IFERROR(IF($O$3&gt;68,INDEX('     2022    '!M:M,MATCH($A1578,'     2022    '!$AN:$AN,0))*(1-'     2022    '!$BA$1),INDEX('     2022    '!M:M,MATCH($A1578,'     2022    '!$AN:$AN,0))),"")</f>
        <v/>
      </c>
      <c r="J1578" s="181">
        <f t="shared" si="97"/>
        <v>0</v>
      </c>
      <c r="K1578" s="182" t="str">
        <f t="shared" si="98"/>
        <v/>
      </c>
      <c r="L1578" s="53"/>
      <c r="M1578" s="52" t="str">
        <f>IFERROR(INDEX('     2022    '!R:R,MATCH('Order Summary'!$A1578,'     2022    '!$AN:$AN,0)),"")</f>
        <v/>
      </c>
      <c r="N1578" s="52" t="str">
        <f>IFERROR(INDEX('     2022    '!V:V,MATCH('Order Summary'!$A1578,'     2022    '!$AN:$AN,0)),"")</f>
        <v/>
      </c>
      <c r="O1578" s="52" t="str">
        <f>IFERROR(INDEX('     2022    '!S:S,MATCH('Order Summary'!$A1578,'     2022    '!$AN:$AN,0)),"")</f>
        <v/>
      </c>
      <c r="P1578" s="96" t="str">
        <f t="shared" si="96"/>
        <v/>
      </c>
      <c r="R1578" s="9"/>
      <c r="S1578" s="9"/>
      <c r="T1578" s="9"/>
      <c r="U1578" s="9"/>
      <c r="V1578" s="9"/>
      <c r="W1578" s="9"/>
      <c r="X1578" s="9"/>
      <c r="Y1578" s="9"/>
      <c r="Z1578" s="9"/>
      <c r="AA1578" s="9"/>
      <c r="AB1578" s="9"/>
      <c r="AC1578" s="9"/>
      <c r="AD1578" s="9"/>
      <c r="AE1578" s="9"/>
      <c r="AF1578" s="9"/>
      <c r="AG1578" s="9"/>
      <c r="AH1578" s="9"/>
      <c r="AI1578" s="9"/>
      <c r="AJ1578" s="9"/>
      <c r="AK1578" s="9"/>
      <c r="AL1578" s="9"/>
      <c r="AM1578" s="9"/>
      <c r="AN1578" s="9"/>
      <c r="AO1578" s="9"/>
      <c r="AP1578" s="9"/>
      <c r="AQ1578" s="9"/>
      <c r="AR1578" s="9"/>
      <c r="AS1578" s="9"/>
      <c r="AT1578" s="9"/>
      <c r="AU1578" s="9"/>
      <c r="AV1578" s="9"/>
      <c r="AW1578" s="9"/>
      <c r="AX1578" s="9"/>
      <c r="AY1578" s="9"/>
      <c r="AZ1578" s="9"/>
      <c r="BA1578" s="9"/>
      <c r="BB1578" s="9"/>
      <c r="BC1578" s="9"/>
      <c r="BD1578" s="9"/>
      <c r="BE1578" s="9"/>
      <c r="BF1578" s="9"/>
      <c r="BG1578" s="9"/>
      <c r="BH1578" s="9"/>
      <c r="BI1578" s="9"/>
      <c r="BJ1578" s="9"/>
      <c r="BK1578" s="9"/>
      <c r="BL1578" s="9"/>
      <c r="BM1578" s="9"/>
      <c r="BN1578" s="9"/>
      <c r="BO1578" s="9"/>
      <c r="BP1578" s="9"/>
      <c r="BQ1578" s="9"/>
      <c r="BR1578" s="9"/>
      <c r="BS1578" s="9"/>
      <c r="BT1578" s="9"/>
      <c r="BU1578" s="9"/>
      <c r="BV1578" s="9"/>
      <c r="BW1578" s="9"/>
      <c r="BX1578" s="9"/>
      <c r="BY1578" s="9"/>
      <c r="BZ1578" s="9"/>
    </row>
    <row r="1579" spans="1:78">
      <c r="A1579" s="50">
        <f t="shared" si="99"/>
        <v>1568</v>
      </c>
      <c r="C1579" s="11" t="str">
        <f>IFERROR(INDEX('     2022    '!D:D,MATCH('Order Summary'!$A1579,'     2022    '!$AN:$AN,0)),"")</f>
        <v/>
      </c>
      <c r="D1579" s="11" t="str">
        <f>IFERROR(INDEX('     2022    '!C:C,MATCH('Order Summary'!$A1579,'     2022    '!$AN:$AN,0)),"")</f>
        <v/>
      </c>
      <c r="E1579" s="11" t="str">
        <f>IFERROR(INDEX('     2022    '!E:E,MATCH('Order Summary'!$A1579,'     2022    '!$AN:$AN,0)),"")</f>
        <v/>
      </c>
      <c r="F1579" s="96">
        <f>IFERROR(INDEX('     2022    '!AY:AY,MATCH($A1579,'     2022    '!$AN:$AN,0)),0)</f>
        <v>0</v>
      </c>
      <c r="G1579" s="180" t="str">
        <f>IFERROR(IF($O$3&gt;68,INDEX('     2022    '!I:I,MATCH($A1579,'     2022    '!$AN:$AN,0))*(1-'     2022    '!$BA$1),INDEX('     2022    '!I:I,MATCH($A1579,'     2022    '!$AN:$AN,0))),"")</f>
        <v/>
      </c>
      <c r="H1579" s="96">
        <f>IFERROR(INDEX('     2022    '!AZ:AZ,MATCH($A1579,'     2022    '!$AN:$AN,0)),0)</f>
        <v>0</v>
      </c>
      <c r="I1579" s="180" t="str">
        <f>IFERROR(IF($O$3&gt;68,INDEX('     2022    '!M:M,MATCH($A1579,'     2022    '!$AN:$AN,0))*(1-'     2022    '!$BA$1),INDEX('     2022    '!M:M,MATCH($A1579,'     2022    '!$AN:$AN,0))),"")</f>
        <v/>
      </c>
      <c r="J1579" s="181">
        <f t="shared" si="97"/>
        <v>0</v>
      </c>
      <c r="K1579" s="182" t="str">
        <f t="shared" si="98"/>
        <v/>
      </c>
      <c r="L1579" s="53"/>
      <c r="M1579" s="52" t="str">
        <f>IFERROR(INDEX('     2022    '!R:R,MATCH('Order Summary'!$A1579,'     2022    '!$AN:$AN,0)),"")</f>
        <v/>
      </c>
      <c r="N1579" s="52" t="str">
        <f>IFERROR(INDEX('     2022    '!V:V,MATCH('Order Summary'!$A1579,'     2022    '!$AN:$AN,0)),"")</f>
        <v/>
      </c>
      <c r="O1579" s="52" t="str">
        <f>IFERROR(INDEX('     2022    '!S:S,MATCH('Order Summary'!$A1579,'     2022    '!$AN:$AN,0)),"")</f>
        <v/>
      </c>
      <c r="P1579" s="96" t="str">
        <f t="shared" si="96"/>
        <v/>
      </c>
      <c r="R1579" s="9"/>
      <c r="S1579" s="9"/>
      <c r="T1579" s="9"/>
      <c r="U1579" s="9"/>
      <c r="V1579" s="9"/>
      <c r="W1579" s="9"/>
      <c r="X1579" s="9"/>
      <c r="Y1579" s="9"/>
      <c r="Z1579" s="9"/>
      <c r="AA1579" s="9"/>
      <c r="AB1579" s="9"/>
      <c r="AC1579" s="9"/>
      <c r="AD1579" s="9"/>
      <c r="AE1579" s="9"/>
      <c r="AF1579" s="9"/>
      <c r="AG1579" s="9"/>
      <c r="AH1579" s="9"/>
      <c r="AI1579" s="9"/>
      <c r="AJ1579" s="9"/>
      <c r="AK1579" s="9"/>
      <c r="AL1579" s="9"/>
      <c r="AM1579" s="9"/>
      <c r="AN1579" s="9"/>
      <c r="AO1579" s="9"/>
      <c r="AP1579" s="9"/>
      <c r="AQ1579" s="9"/>
      <c r="AR1579" s="9"/>
      <c r="AS1579" s="9"/>
      <c r="AT1579" s="9"/>
      <c r="AU1579" s="9"/>
      <c r="AV1579" s="9"/>
      <c r="AW1579" s="9"/>
      <c r="AX1579" s="9"/>
      <c r="AY1579" s="9"/>
      <c r="AZ1579" s="9"/>
      <c r="BA1579" s="9"/>
      <c r="BB1579" s="9"/>
      <c r="BC1579" s="9"/>
      <c r="BD1579" s="9"/>
      <c r="BE1579" s="9"/>
      <c r="BF1579" s="9"/>
      <c r="BG1579" s="9"/>
      <c r="BH1579" s="9"/>
      <c r="BI1579" s="9"/>
      <c r="BJ1579" s="9"/>
      <c r="BK1579" s="9"/>
      <c r="BL1579" s="9"/>
      <c r="BM1579" s="9"/>
      <c r="BN1579" s="9"/>
      <c r="BO1579" s="9"/>
      <c r="BP1579" s="9"/>
      <c r="BQ1579" s="9"/>
      <c r="BR1579" s="9"/>
      <c r="BS1579" s="9"/>
      <c r="BT1579" s="9"/>
      <c r="BU1579" s="9"/>
      <c r="BV1579" s="9"/>
      <c r="BW1579" s="9"/>
      <c r="BX1579" s="9"/>
      <c r="BY1579" s="9"/>
      <c r="BZ1579" s="9"/>
    </row>
    <row r="1580" spans="1:78">
      <c r="A1580" s="50">
        <f t="shared" si="99"/>
        <v>1569</v>
      </c>
      <c r="C1580" s="11" t="str">
        <f>IFERROR(INDEX('     2022    '!D:D,MATCH('Order Summary'!$A1580,'     2022    '!$AN:$AN,0)),"")</f>
        <v/>
      </c>
      <c r="D1580" s="11" t="str">
        <f>IFERROR(INDEX('     2022    '!C:C,MATCH('Order Summary'!$A1580,'     2022    '!$AN:$AN,0)),"")</f>
        <v/>
      </c>
      <c r="E1580" s="11" t="str">
        <f>IFERROR(INDEX('     2022    '!E:E,MATCH('Order Summary'!$A1580,'     2022    '!$AN:$AN,0)),"")</f>
        <v/>
      </c>
      <c r="F1580" s="96">
        <f>IFERROR(INDEX('     2022    '!AY:AY,MATCH($A1580,'     2022    '!$AN:$AN,0)),0)</f>
        <v>0</v>
      </c>
      <c r="G1580" s="180" t="str">
        <f>IFERROR(IF($O$3&gt;68,INDEX('     2022    '!I:I,MATCH($A1580,'     2022    '!$AN:$AN,0))*(1-'     2022    '!$BA$1),INDEX('     2022    '!I:I,MATCH($A1580,'     2022    '!$AN:$AN,0))),"")</f>
        <v/>
      </c>
      <c r="H1580" s="96">
        <f>IFERROR(INDEX('     2022    '!AZ:AZ,MATCH($A1580,'     2022    '!$AN:$AN,0)),0)</f>
        <v>0</v>
      </c>
      <c r="I1580" s="180" t="str">
        <f>IFERROR(IF($O$3&gt;68,INDEX('     2022    '!M:M,MATCH($A1580,'     2022    '!$AN:$AN,0))*(1-'     2022    '!$BA$1),INDEX('     2022    '!M:M,MATCH($A1580,'     2022    '!$AN:$AN,0))),"")</f>
        <v/>
      </c>
      <c r="J1580" s="181">
        <f t="shared" si="97"/>
        <v>0</v>
      </c>
      <c r="K1580" s="182" t="str">
        <f t="shared" si="98"/>
        <v/>
      </c>
      <c r="L1580" s="53"/>
      <c r="M1580" s="52" t="str">
        <f>IFERROR(INDEX('     2022    '!R:R,MATCH('Order Summary'!$A1580,'     2022    '!$AN:$AN,0)),"")</f>
        <v/>
      </c>
      <c r="N1580" s="52" t="str">
        <f>IFERROR(INDEX('     2022    '!V:V,MATCH('Order Summary'!$A1580,'     2022    '!$AN:$AN,0)),"")</f>
        <v/>
      </c>
      <c r="O1580" s="52" t="str">
        <f>IFERROR(INDEX('     2022    '!S:S,MATCH('Order Summary'!$A1580,'     2022    '!$AN:$AN,0)),"")</f>
        <v/>
      </c>
      <c r="P1580" s="96" t="str">
        <f t="shared" si="96"/>
        <v/>
      </c>
      <c r="R1580" s="9"/>
      <c r="S1580" s="9"/>
      <c r="T1580" s="9"/>
      <c r="U1580" s="9"/>
      <c r="V1580" s="9"/>
      <c r="W1580" s="9"/>
      <c r="X1580" s="9"/>
      <c r="Y1580" s="9"/>
      <c r="Z1580" s="9"/>
      <c r="AA1580" s="9"/>
      <c r="AB1580" s="9"/>
      <c r="AC1580" s="9"/>
      <c r="AD1580" s="9"/>
      <c r="AE1580" s="9"/>
      <c r="AF1580" s="9"/>
      <c r="AG1580" s="9"/>
      <c r="AH1580" s="9"/>
      <c r="AI1580" s="9"/>
      <c r="AJ1580" s="9"/>
      <c r="AK1580" s="9"/>
      <c r="AL1580" s="9"/>
      <c r="AM1580" s="9"/>
      <c r="AN1580" s="9"/>
      <c r="AO1580" s="9"/>
      <c r="AP1580" s="9"/>
      <c r="AQ1580" s="9"/>
      <c r="AR1580" s="9"/>
      <c r="AS1580" s="9"/>
      <c r="AT1580" s="9"/>
      <c r="AU1580" s="9"/>
      <c r="AV1580" s="9"/>
      <c r="AW1580" s="9"/>
      <c r="AX1580" s="9"/>
      <c r="AY1580" s="9"/>
      <c r="AZ1580" s="9"/>
      <c r="BA1580" s="9"/>
      <c r="BB1580" s="9"/>
      <c r="BC1580" s="9"/>
      <c r="BD1580" s="9"/>
      <c r="BE1580" s="9"/>
      <c r="BF1580" s="9"/>
      <c r="BG1580" s="9"/>
      <c r="BH1580" s="9"/>
      <c r="BI1580" s="9"/>
      <c r="BJ1580" s="9"/>
      <c r="BK1580" s="9"/>
      <c r="BL1580" s="9"/>
      <c r="BM1580" s="9"/>
      <c r="BN1580" s="9"/>
      <c r="BO1580" s="9"/>
      <c r="BP1580" s="9"/>
      <c r="BQ1580" s="9"/>
      <c r="BR1580" s="9"/>
      <c r="BS1580" s="9"/>
      <c r="BT1580" s="9"/>
      <c r="BU1580" s="9"/>
      <c r="BV1580" s="9"/>
      <c r="BW1580" s="9"/>
      <c r="BX1580" s="9"/>
      <c r="BY1580" s="9"/>
      <c r="BZ1580" s="9"/>
    </row>
    <row r="1581" spans="1:78">
      <c r="A1581" s="50">
        <f t="shared" si="99"/>
        <v>1570</v>
      </c>
      <c r="C1581" s="11" t="str">
        <f>IFERROR(INDEX('     2022    '!D:D,MATCH('Order Summary'!$A1581,'     2022    '!$AN:$AN,0)),"")</f>
        <v/>
      </c>
      <c r="D1581" s="11" t="str">
        <f>IFERROR(INDEX('     2022    '!C:C,MATCH('Order Summary'!$A1581,'     2022    '!$AN:$AN,0)),"")</f>
        <v/>
      </c>
      <c r="E1581" s="11" t="str">
        <f>IFERROR(INDEX('     2022    '!E:E,MATCH('Order Summary'!$A1581,'     2022    '!$AN:$AN,0)),"")</f>
        <v/>
      </c>
      <c r="F1581" s="96">
        <f>IFERROR(INDEX('     2022    '!AY:AY,MATCH($A1581,'     2022    '!$AN:$AN,0)),0)</f>
        <v>0</v>
      </c>
      <c r="G1581" s="180" t="str">
        <f>IFERROR(IF($O$3&gt;68,INDEX('     2022    '!I:I,MATCH($A1581,'     2022    '!$AN:$AN,0))*(1-'     2022    '!$BA$1),INDEX('     2022    '!I:I,MATCH($A1581,'     2022    '!$AN:$AN,0))),"")</f>
        <v/>
      </c>
      <c r="H1581" s="96">
        <f>IFERROR(INDEX('     2022    '!AZ:AZ,MATCH($A1581,'     2022    '!$AN:$AN,0)),0)</f>
        <v>0</v>
      </c>
      <c r="I1581" s="180" t="str">
        <f>IFERROR(IF($O$3&gt;68,INDEX('     2022    '!M:M,MATCH($A1581,'     2022    '!$AN:$AN,0))*(1-'     2022    '!$BA$1),INDEX('     2022    '!M:M,MATCH($A1581,'     2022    '!$AN:$AN,0))),"")</f>
        <v/>
      </c>
      <c r="J1581" s="181">
        <f t="shared" si="97"/>
        <v>0</v>
      </c>
      <c r="K1581" s="182" t="str">
        <f t="shared" si="98"/>
        <v/>
      </c>
      <c r="L1581" s="53"/>
      <c r="M1581" s="52" t="str">
        <f>IFERROR(INDEX('     2022    '!R:R,MATCH('Order Summary'!$A1581,'     2022    '!$AN:$AN,0)),"")</f>
        <v/>
      </c>
      <c r="N1581" s="52" t="str">
        <f>IFERROR(INDEX('     2022    '!V:V,MATCH('Order Summary'!$A1581,'     2022    '!$AN:$AN,0)),"")</f>
        <v/>
      </c>
      <c r="O1581" s="52" t="str">
        <f>IFERROR(INDEX('     2022    '!S:S,MATCH('Order Summary'!$A1581,'     2022    '!$AN:$AN,0)),"")</f>
        <v/>
      </c>
      <c r="P1581" s="96" t="str">
        <f t="shared" si="96"/>
        <v/>
      </c>
      <c r="R1581" s="9"/>
      <c r="S1581" s="9"/>
      <c r="T1581" s="9"/>
      <c r="U1581" s="9"/>
      <c r="V1581" s="9"/>
      <c r="W1581" s="9"/>
      <c r="X1581" s="9"/>
      <c r="Y1581" s="9"/>
      <c r="Z1581" s="9"/>
      <c r="AA1581" s="9"/>
      <c r="AB1581" s="9"/>
      <c r="AC1581" s="9"/>
      <c r="AD1581" s="9"/>
      <c r="AE1581" s="9"/>
      <c r="AF1581" s="9"/>
      <c r="AG1581" s="9"/>
      <c r="AH1581" s="9"/>
      <c r="AI1581" s="9"/>
      <c r="AJ1581" s="9"/>
      <c r="AK1581" s="9"/>
      <c r="AL1581" s="9"/>
      <c r="AM1581" s="9"/>
      <c r="AN1581" s="9"/>
      <c r="AO1581" s="9"/>
      <c r="AP1581" s="9"/>
      <c r="AQ1581" s="9"/>
      <c r="AR1581" s="9"/>
      <c r="AS1581" s="9"/>
      <c r="AT1581" s="9"/>
      <c r="AU1581" s="9"/>
      <c r="AV1581" s="9"/>
      <c r="AW1581" s="9"/>
      <c r="AX1581" s="9"/>
      <c r="AY1581" s="9"/>
      <c r="AZ1581" s="9"/>
      <c r="BA1581" s="9"/>
      <c r="BB1581" s="9"/>
      <c r="BC1581" s="9"/>
      <c r="BD1581" s="9"/>
      <c r="BE1581" s="9"/>
      <c r="BF1581" s="9"/>
      <c r="BG1581" s="9"/>
      <c r="BH1581" s="9"/>
      <c r="BI1581" s="9"/>
      <c r="BJ1581" s="9"/>
      <c r="BK1581" s="9"/>
      <c r="BL1581" s="9"/>
      <c r="BM1581" s="9"/>
      <c r="BN1581" s="9"/>
      <c r="BO1581" s="9"/>
      <c r="BP1581" s="9"/>
      <c r="BQ1581" s="9"/>
      <c r="BR1581" s="9"/>
      <c r="BS1581" s="9"/>
      <c r="BT1581" s="9"/>
      <c r="BU1581" s="9"/>
      <c r="BV1581" s="9"/>
      <c r="BW1581" s="9"/>
      <c r="BX1581" s="9"/>
      <c r="BY1581" s="9"/>
      <c r="BZ1581" s="9"/>
    </row>
    <row r="1582" spans="1:78">
      <c r="A1582" s="50">
        <f t="shared" si="99"/>
        <v>1571</v>
      </c>
      <c r="C1582" s="11" t="str">
        <f>IFERROR(INDEX('     2022    '!D:D,MATCH('Order Summary'!$A1582,'     2022    '!$AN:$AN,0)),"")</f>
        <v/>
      </c>
      <c r="D1582" s="11" t="str">
        <f>IFERROR(INDEX('     2022    '!C:C,MATCH('Order Summary'!$A1582,'     2022    '!$AN:$AN,0)),"")</f>
        <v/>
      </c>
      <c r="E1582" s="11" t="str">
        <f>IFERROR(INDEX('     2022    '!E:E,MATCH('Order Summary'!$A1582,'     2022    '!$AN:$AN,0)),"")</f>
        <v/>
      </c>
      <c r="F1582" s="96">
        <f>IFERROR(INDEX('     2022    '!AY:AY,MATCH($A1582,'     2022    '!$AN:$AN,0)),0)</f>
        <v>0</v>
      </c>
      <c r="G1582" s="180" t="str">
        <f>IFERROR(IF($O$3&gt;68,INDEX('     2022    '!I:I,MATCH($A1582,'     2022    '!$AN:$AN,0))*(1-'     2022    '!$BA$1),INDEX('     2022    '!I:I,MATCH($A1582,'     2022    '!$AN:$AN,0))),"")</f>
        <v/>
      </c>
      <c r="H1582" s="96">
        <f>IFERROR(INDEX('     2022    '!AZ:AZ,MATCH($A1582,'     2022    '!$AN:$AN,0)),0)</f>
        <v>0</v>
      </c>
      <c r="I1582" s="180" t="str">
        <f>IFERROR(IF($O$3&gt;68,INDEX('     2022    '!M:M,MATCH($A1582,'     2022    '!$AN:$AN,0))*(1-'     2022    '!$BA$1),INDEX('     2022    '!M:M,MATCH($A1582,'     2022    '!$AN:$AN,0))),"")</f>
        <v/>
      </c>
      <c r="J1582" s="181">
        <f t="shared" si="97"/>
        <v>0</v>
      </c>
      <c r="K1582" s="182" t="str">
        <f t="shared" si="98"/>
        <v/>
      </c>
      <c r="L1582" s="53"/>
      <c r="M1582" s="52" t="str">
        <f>IFERROR(INDEX('     2022    '!R:R,MATCH('Order Summary'!$A1582,'     2022    '!$AN:$AN,0)),"")</f>
        <v/>
      </c>
      <c r="N1582" s="52" t="str">
        <f>IFERROR(INDEX('     2022    '!V:V,MATCH('Order Summary'!$A1582,'     2022    '!$AN:$AN,0)),"")</f>
        <v/>
      </c>
      <c r="O1582" s="52" t="str">
        <f>IFERROR(INDEX('     2022    '!S:S,MATCH('Order Summary'!$A1582,'     2022    '!$AN:$AN,0)),"")</f>
        <v/>
      </c>
      <c r="P1582" s="96" t="str">
        <f t="shared" si="96"/>
        <v/>
      </c>
      <c r="R1582" s="9"/>
      <c r="S1582" s="9"/>
      <c r="T1582" s="9"/>
      <c r="U1582" s="9"/>
      <c r="V1582" s="9"/>
      <c r="W1582" s="9"/>
      <c r="X1582" s="9"/>
      <c r="Y1582" s="9"/>
      <c r="Z1582" s="9"/>
      <c r="AA1582" s="9"/>
      <c r="AB1582" s="9"/>
      <c r="AC1582" s="9"/>
      <c r="AD1582" s="9"/>
      <c r="AE1582" s="9"/>
      <c r="AF1582" s="9"/>
      <c r="AG1582" s="9"/>
      <c r="AH1582" s="9"/>
      <c r="AI1582" s="9"/>
      <c r="AJ1582" s="9"/>
      <c r="AK1582" s="9"/>
      <c r="AL1582" s="9"/>
      <c r="AM1582" s="9"/>
      <c r="AN1582" s="9"/>
      <c r="AO1582" s="9"/>
      <c r="AP1582" s="9"/>
      <c r="AQ1582" s="9"/>
      <c r="AR1582" s="9"/>
      <c r="AS1582" s="9"/>
      <c r="AT1582" s="9"/>
      <c r="AU1582" s="9"/>
      <c r="AV1582" s="9"/>
      <c r="AW1582" s="9"/>
      <c r="AX1582" s="9"/>
      <c r="AY1582" s="9"/>
      <c r="AZ1582" s="9"/>
      <c r="BA1582" s="9"/>
      <c r="BB1582" s="9"/>
      <c r="BC1582" s="9"/>
      <c r="BD1582" s="9"/>
      <c r="BE1582" s="9"/>
      <c r="BF1582" s="9"/>
      <c r="BG1582" s="9"/>
      <c r="BH1582" s="9"/>
      <c r="BI1582" s="9"/>
      <c r="BJ1582" s="9"/>
      <c r="BK1582" s="9"/>
      <c r="BL1582" s="9"/>
      <c r="BM1582" s="9"/>
      <c r="BN1582" s="9"/>
      <c r="BO1582" s="9"/>
      <c r="BP1582" s="9"/>
      <c r="BQ1582" s="9"/>
      <c r="BR1582" s="9"/>
      <c r="BS1582" s="9"/>
      <c r="BT1582" s="9"/>
      <c r="BU1582" s="9"/>
      <c r="BV1582" s="9"/>
      <c r="BW1582" s="9"/>
      <c r="BX1582" s="9"/>
      <c r="BY1582" s="9"/>
      <c r="BZ1582" s="9"/>
    </row>
    <row r="1583" spans="1:78">
      <c r="A1583" s="50">
        <f t="shared" si="99"/>
        <v>1572</v>
      </c>
      <c r="C1583" s="11" t="str">
        <f>IFERROR(INDEX('     2022    '!D:D,MATCH('Order Summary'!$A1583,'     2022    '!$AN:$AN,0)),"")</f>
        <v/>
      </c>
      <c r="D1583" s="11" t="str">
        <f>IFERROR(INDEX('     2022    '!C:C,MATCH('Order Summary'!$A1583,'     2022    '!$AN:$AN,0)),"")</f>
        <v/>
      </c>
      <c r="E1583" s="11" t="str">
        <f>IFERROR(INDEX('     2022    '!E:E,MATCH('Order Summary'!$A1583,'     2022    '!$AN:$AN,0)),"")</f>
        <v/>
      </c>
      <c r="F1583" s="96">
        <f>IFERROR(INDEX('     2022    '!AY:AY,MATCH($A1583,'     2022    '!$AN:$AN,0)),0)</f>
        <v>0</v>
      </c>
      <c r="G1583" s="180" t="str">
        <f>IFERROR(IF($O$3&gt;68,INDEX('     2022    '!I:I,MATCH($A1583,'     2022    '!$AN:$AN,0))*(1-'     2022    '!$BA$1),INDEX('     2022    '!I:I,MATCH($A1583,'     2022    '!$AN:$AN,0))),"")</f>
        <v/>
      </c>
      <c r="H1583" s="96">
        <f>IFERROR(INDEX('     2022    '!AZ:AZ,MATCH($A1583,'     2022    '!$AN:$AN,0)),0)</f>
        <v>0</v>
      </c>
      <c r="I1583" s="180" t="str">
        <f>IFERROR(IF($O$3&gt;68,INDEX('     2022    '!M:M,MATCH($A1583,'     2022    '!$AN:$AN,0))*(1-'     2022    '!$BA$1),INDEX('     2022    '!M:M,MATCH($A1583,'     2022    '!$AN:$AN,0))),"")</f>
        <v/>
      </c>
      <c r="J1583" s="181">
        <f t="shared" si="97"/>
        <v>0</v>
      </c>
      <c r="K1583" s="182" t="str">
        <f t="shared" si="98"/>
        <v/>
      </c>
      <c r="L1583" s="53"/>
      <c r="M1583" s="52" t="str">
        <f>IFERROR(INDEX('     2022    '!R:R,MATCH('Order Summary'!$A1583,'     2022    '!$AN:$AN,0)),"")</f>
        <v/>
      </c>
      <c r="N1583" s="52" t="str">
        <f>IFERROR(INDEX('     2022    '!V:V,MATCH('Order Summary'!$A1583,'     2022    '!$AN:$AN,0)),"")</f>
        <v/>
      </c>
      <c r="O1583" s="52" t="str">
        <f>IFERROR(INDEX('     2022    '!S:S,MATCH('Order Summary'!$A1583,'     2022    '!$AN:$AN,0)),"")</f>
        <v/>
      </c>
      <c r="P1583" s="96" t="str">
        <f t="shared" si="96"/>
        <v/>
      </c>
      <c r="R1583" s="9"/>
      <c r="S1583" s="9"/>
      <c r="T1583" s="9"/>
      <c r="U1583" s="9"/>
      <c r="V1583" s="9"/>
      <c r="W1583" s="9"/>
      <c r="X1583" s="9"/>
      <c r="Y1583" s="9"/>
      <c r="Z1583" s="9"/>
      <c r="AA1583" s="9"/>
      <c r="AB1583" s="9"/>
      <c r="AC1583" s="9"/>
      <c r="AD1583" s="9"/>
      <c r="AE1583" s="9"/>
      <c r="AF1583" s="9"/>
      <c r="AG1583" s="9"/>
      <c r="AH1583" s="9"/>
      <c r="AI1583" s="9"/>
      <c r="AJ1583" s="9"/>
      <c r="AK1583" s="9"/>
      <c r="AL1583" s="9"/>
      <c r="AM1583" s="9"/>
      <c r="AN1583" s="9"/>
      <c r="AO1583" s="9"/>
      <c r="AP1583" s="9"/>
      <c r="AQ1583" s="9"/>
      <c r="AR1583" s="9"/>
      <c r="AS1583" s="9"/>
      <c r="AT1583" s="9"/>
      <c r="AU1583" s="9"/>
      <c r="AV1583" s="9"/>
      <c r="AW1583" s="9"/>
      <c r="AX1583" s="9"/>
      <c r="AY1583" s="9"/>
      <c r="AZ1583" s="9"/>
      <c r="BA1583" s="9"/>
      <c r="BB1583" s="9"/>
      <c r="BC1583" s="9"/>
      <c r="BD1583" s="9"/>
      <c r="BE1583" s="9"/>
      <c r="BF1583" s="9"/>
      <c r="BG1583" s="9"/>
      <c r="BH1583" s="9"/>
      <c r="BI1583" s="9"/>
      <c r="BJ1583" s="9"/>
      <c r="BK1583" s="9"/>
      <c r="BL1583" s="9"/>
      <c r="BM1583" s="9"/>
      <c r="BN1583" s="9"/>
      <c r="BO1583" s="9"/>
      <c r="BP1583" s="9"/>
      <c r="BQ1583" s="9"/>
      <c r="BR1583" s="9"/>
      <c r="BS1583" s="9"/>
      <c r="BT1583" s="9"/>
      <c r="BU1583" s="9"/>
      <c r="BV1583" s="9"/>
      <c r="BW1583" s="9"/>
      <c r="BX1583" s="9"/>
      <c r="BY1583" s="9"/>
      <c r="BZ1583" s="9"/>
    </row>
    <row r="1584" spans="1:78">
      <c r="A1584" s="50">
        <f t="shared" si="99"/>
        <v>1573</v>
      </c>
      <c r="C1584" s="11" t="str">
        <f>IFERROR(INDEX('     2022    '!D:D,MATCH('Order Summary'!$A1584,'     2022    '!$AN:$AN,0)),"")</f>
        <v/>
      </c>
      <c r="D1584" s="11" t="str">
        <f>IFERROR(INDEX('     2022    '!C:C,MATCH('Order Summary'!$A1584,'     2022    '!$AN:$AN,0)),"")</f>
        <v/>
      </c>
      <c r="E1584" s="11" t="str">
        <f>IFERROR(INDEX('     2022    '!E:E,MATCH('Order Summary'!$A1584,'     2022    '!$AN:$AN,0)),"")</f>
        <v/>
      </c>
      <c r="F1584" s="96">
        <f>IFERROR(INDEX('     2022    '!AY:AY,MATCH($A1584,'     2022    '!$AN:$AN,0)),0)</f>
        <v>0</v>
      </c>
      <c r="G1584" s="180" t="str">
        <f>IFERROR(IF($O$3&gt;68,INDEX('     2022    '!I:I,MATCH($A1584,'     2022    '!$AN:$AN,0))*(1-'     2022    '!$BA$1),INDEX('     2022    '!I:I,MATCH($A1584,'     2022    '!$AN:$AN,0))),"")</f>
        <v/>
      </c>
      <c r="H1584" s="96">
        <f>IFERROR(INDEX('     2022    '!AZ:AZ,MATCH($A1584,'     2022    '!$AN:$AN,0)),0)</f>
        <v>0</v>
      </c>
      <c r="I1584" s="180" t="str">
        <f>IFERROR(IF($O$3&gt;68,INDEX('     2022    '!M:M,MATCH($A1584,'     2022    '!$AN:$AN,0))*(1-'     2022    '!$BA$1),INDEX('     2022    '!M:M,MATCH($A1584,'     2022    '!$AN:$AN,0))),"")</f>
        <v/>
      </c>
      <c r="J1584" s="181">
        <f t="shared" si="97"/>
        <v>0</v>
      </c>
      <c r="K1584" s="182" t="str">
        <f t="shared" si="98"/>
        <v/>
      </c>
      <c r="L1584" s="53"/>
      <c r="M1584" s="52" t="str">
        <f>IFERROR(INDEX('     2022    '!R:R,MATCH('Order Summary'!$A1584,'     2022    '!$AN:$AN,0)),"")</f>
        <v/>
      </c>
      <c r="N1584" s="52" t="str">
        <f>IFERROR(INDEX('     2022    '!V:V,MATCH('Order Summary'!$A1584,'     2022    '!$AN:$AN,0)),"")</f>
        <v/>
      </c>
      <c r="O1584" s="52" t="str">
        <f>IFERROR(INDEX('     2022    '!S:S,MATCH('Order Summary'!$A1584,'     2022    '!$AN:$AN,0)),"")</f>
        <v/>
      </c>
      <c r="P1584" s="96" t="str">
        <f t="shared" si="96"/>
        <v/>
      </c>
      <c r="R1584" s="9"/>
      <c r="S1584" s="9"/>
      <c r="T1584" s="9"/>
      <c r="U1584" s="9"/>
      <c r="V1584" s="9"/>
      <c r="W1584" s="9"/>
      <c r="X1584" s="9"/>
      <c r="Y1584" s="9"/>
      <c r="Z1584" s="9"/>
      <c r="AA1584" s="9"/>
      <c r="AB1584" s="9"/>
      <c r="AC1584" s="9"/>
      <c r="AD1584" s="9"/>
      <c r="AE1584" s="9"/>
      <c r="AF1584" s="9"/>
      <c r="AG1584" s="9"/>
      <c r="AH1584" s="9"/>
      <c r="AI1584" s="9"/>
      <c r="AJ1584" s="9"/>
      <c r="AK1584" s="9"/>
      <c r="AL1584" s="9"/>
      <c r="AM1584" s="9"/>
      <c r="AN1584" s="9"/>
      <c r="AO1584" s="9"/>
      <c r="AP1584" s="9"/>
      <c r="AQ1584" s="9"/>
      <c r="AR1584" s="9"/>
      <c r="AS1584" s="9"/>
      <c r="AT1584" s="9"/>
      <c r="AU1584" s="9"/>
      <c r="AV1584" s="9"/>
      <c r="AW1584" s="9"/>
      <c r="AX1584" s="9"/>
      <c r="AY1584" s="9"/>
      <c r="AZ1584" s="9"/>
      <c r="BA1584" s="9"/>
      <c r="BB1584" s="9"/>
      <c r="BC1584" s="9"/>
      <c r="BD1584" s="9"/>
      <c r="BE1584" s="9"/>
      <c r="BF1584" s="9"/>
      <c r="BG1584" s="9"/>
      <c r="BH1584" s="9"/>
      <c r="BI1584" s="9"/>
      <c r="BJ1584" s="9"/>
      <c r="BK1584" s="9"/>
      <c r="BL1584" s="9"/>
      <c r="BM1584" s="9"/>
      <c r="BN1584" s="9"/>
      <c r="BO1584" s="9"/>
      <c r="BP1584" s="9"/>
      <c r="BQ1584" s="9"/>
      <c r="BR1584" s="9"/>
      <c r="BS1584" s="9"/>
      <c r="BT1584" s="9"/>
      <c r="BU1584" s="9"/>
      <c r="BV1584" s="9"/>
      <c r="BW1584" s="9"/>
      <c r="BX1584" s="9"/>
      <c r="BY1584" s="9"/>
      <c r="BZ1584" s="9"/>
    </row>
    <row r="1585" spans="1:78">
      <c r="A1585" s="50">
        <f t="shared" si="99"/>
        <v>1574</v>
      </c>
      <c r="C1585" s="11" t="str">
        <f>IFERROR(INDEX('     2022    '!D:D,MATCH('Order Summary'!$A1585,'     2022    '!$AN:$AN,0)),"")</f>
        <v/>
      </c>
      <c r="D1585" s="11" t="str">
        <f>IFERROR(INDEX('     2022    '!C:C,MATCH('Order Summary'!$A1585,'     2022    '!$AN:$AN,0)),"")</f>
        <v/>
      </c>
      <c r="E1585" s="11" t="str">
        <f>IFERROR(INDEX('     2022    '!E:E,MATCH('Order Summary'!$A1585,'     2022    '!$AN:$AN,0)),"")</f>
        <v/>
      </c>
      <c r="F1585" s="96">
        <f>IFERROR(INDEX('     2022    '!AY:AY,MATCH($A1585,'     2022    '!$AN:$AN,0)),0)</f>
        <v>0</v>
      </c>
      <c r="G1585" s="180" t="str">
        <f>IFERROR(IF($O$3&gt;68,INDEX('     2022    '!I:I,MATCH($A1585,'     2022    '!$AN:$AN,0))*(1-'     2022    '!$BA$1),INDEX('     2022    '!I:I,MATCH($A1585,'     2022    '!$AN:$AN,0))),"")</f>
        <v/>
      </c>
      <c r="H1585" s="96">
        <f>IFERROR(INDEX('     2022    '!AZ:AZ,MATCH($A1585,'     2022    '!$AN:$AN,0)),0)</f>
        <v>0</v>
      </c>
      <c r="I1585" s="180" t="str">
        <f>IFERROR(IF($O$3&gt;68,INDEX('     2022    '!M:M,MATCH($A1585,'     2022    '!$AN:$AN,0))*(1-'     2022    '!$BA$1),INDEX('     2022    '!M:M,MATCH($A1585,'     2022    '!$AN:$AN,0))),"")</f>
        <v/>
      </c>
      <c r="J1585" s="181">
        <f t="shared" si="97"/>
        <v>0</v>
      </c>
      <c r="K1585" s="182" t="str">
        <f t="shared" si="98"/>
        <v/>
      </c>
      <c r="L1585" s="53"/>
      <c r="M1585" s="52" t="str">
        <f>IFERROR(INDEX('     2022    '!R:R,MATCH('Order Summary'!$A1585,'     2022    '!$AN:$AN,0)),"")</f>
        <v/>
      </c>
      <c r="N1585" s="52" t="str">
        <f>IFERROR(INDEX('     2022    '!V:V,MATCH('Order Summary'!$A1585,'     2022    '!$AN:$AN,0)),"")</f>
        <v/>
      </c>
      <c r="O1585" s="52" t="str">
        <f>IFERROR(INDEX('     2022    '!S:S,MATCH('Order Summary'!$A1585,'     2022    '!$AN:$AN,0)),"")</f>
        <v/>
      </c>
      <c r="P1585" s="96" t="str">
        <f t="shared" si="96"/>
        <v/>
      </c>
      <c r="R1585" s="9"/>
      <c r="S1585" s="9"/>
      <c r="T1585" s="9"/>
      <c r="U1585" s="9"/>
      <c r="V1585" s="9"/>
      <c r="W1585" s="9"/>
      <c r="X1585" s="9"/>
      <c r="Y1585" s="9"/>
      <c r="Z1585" s="9"/>
      <c r="AA1585" s="9"/>
      <c r="AB1585" s="9"/>
      <c r="AC1585" s="9"/>
      <c r="AD1585" s="9"/>
      <c r="AE1585" s="9"/>
      <c r="AF1585" s="9"/>
      <c r="AG1585" s="9"/>
      <c r="AH1585" s="9"/>
      <c r="AI1585" s="9"/>
      <c r="AJ1585" s="9"/>
      <c r="AK1585" s="9"/>
      <c r="AL1585" s="9"/>
      <c r="AM1585" s="9"/>
      <c r="AN1585" s="9"/>
      <c r="AO1585" s="9"/>
      <c r="AP1585" s="9"/>
      <c r="AQ1585" s="9"/>
      <c r="AR1585" s="9"/>
      <c r="AS1585" s="9"/>
      <c r="AT1585" s="9"/>
      <c r="AU1585" s="9"/>
      <c r="AV1585" s="9"/>
      <c r="AW1585" s="9"/>
      <c r="AX1585" s="9"/>
      <c r="AY1585" s="9"/>
      <c r="AZ1585" s="9"/>
      <c r="BA1585" s="9"/>
      <c r="BB1585" s="9"/>
      <c r="BC1585" s="9"/>
      <c r="BD1585" s="9"/>
      <c r="BE1585" s="9"/>
      <c r="BF1585" s="9"/>
      <c r="BG1585" s="9"/>
      <c r="BH1585" s="9"/>
      <c r="BI1585" s="9"/>
      <c r="BJ1585" s="9"/>
      <c r="BK1585" s="9"/>
      <c r="BL1585" s="9"/>
      <c r="BM1585" s="9"/>
      <c r="BN1585" s="9"/>
      <c r="BO1585" s="9"/>
      <c r="BP1585" s="9"/>
      <c r="BQ1585" s="9"/>
      <c r="BR1585" s="9"/>
      <c r="BS1585" s="9"/>
      <c r="BT1585" s="9"/>
      <c r="BU1585" s="9"/>
      <c r="BV1585" s="9"/>
      <c r="BW1585" s="9"/>
      <c r="BX1585" s="9"/>
      <c r="BY1585" s="9"/>
      <c r="BZ1585" s="9"/>
    </row>
    <row r="1586" spans="1:78">
      <c r="A1586" s="50">
        <f t="shared" si="99"/>
        <v>1575</v>
      </c>
      <c r="C1586" s="11" t="str">
        <f>IFERROR(INDEX('     2022    '!D:D,MATCH('Order Summary'!$A1586,'     2022    '!$AN:$AN,0)),"")</f>
        <v/>
      </c>
      <c r="D1586" s="11" t="str">
        <f>IFERROR(INDEX('     2022    '!C:C,MATCH('Order Summary'!$A1586,'     2022    '!$AN:$AN,0)),"")</f>
        <v/>
      </c>
      <c r="E1586" s="11" t="str">
        <f>IFERROR(INDEX('     2022    '!E:E,MATCH('Order Summary'!$A1586,'     2022    '!$AN:$AN,0)),"")</f>
        <v/>
      </c>
      <c r="F1586" s="96">
        <f>IFERROR(INDEX('     2022    '!AY:AY,MATCH($A1586,'     2022    '!$AN:$AN,0)),0)</f>
        <v>0</v>
      </c>
      <c r="G1586" s="180" t="str">
        <f>IFERROR(IF($O$3&gt;68,INDEX('     2022    '!I:I,MATCH($A1586,'     2022    '!$AN:$AN,0))*(1-'     2022    '!$BA$1),INDEX('     2022    '!I:I,MATCH($A1586,'     2022    '!$AN:$AN,0))),"")</f>
        <v/>
      </c>
      <c r="H1586" s="96">
        <f>IFERROR(INDEX('     2022    '!AZ:AZ,MATCH($A1586,'     2022    '!$AN:$AN,0)),0)</f>
        <v>0</v>
      </c>
      <c r="I1586" s="180" t="str">
        <f>IFERROR(IF($O$3&gt;68,INDEX('     2022    '!M:M,MATCH($A1586,'     2022    '!$AN:$AN,0))*(1-'     2022    '!$BA$1),INDEX('     2022    '!M:M,MATCH($A1586,'     2022    '!$AN:$AN,0))),"")</f>
        <v/>
      </c>
      <c r="J1586" s="181">
        <f t="shared" si="97"/>
        <v>0</v>
      </c>
      <c r="K1586" s="182" t="str">
        <f t="shared" si="98"/>
        <v/>
      </c>
      <c r="L1586" s="53"/>
      <c r="M1586" s="52" t="str">
        <f>IFERROR(INDEX('     2022    '!R:R,MATCH('Order Summary'!$A1586,'     2022    '!$AN:$AN,0)),"")</f>
        <v/>
      </c>
      <c r="N1586" s="52" t="str">
        <f>IFERROR(INDEX('     2022    '!V:V,MATCH('Order Summary'!$A1586,'     2022    '!$AN:$AN,0)),"")</f>
        <v/>
      </c>
      <c r="O1586" s="52" t="str">
        <f>IFERROR(INDEX('     2022    '!S:S,MATCH('Order Summary'!$A1586,'     2022    '!$AN:$AN,0)),"")</f>
        <v/>
      </c>
      <c r="P1586" s="96" t="str">
        <f t="shared" si="96"/>
        <v/>
      </c>
      <c r="R1586" s="9"/>
      <c r="S1586" s="9"/>
      <c r="T1586" s="9"/>
      <c r="U1586" s="9"/>
      <c r="V1586" s="9"/>
      <c r="W1586" s="9"/>
      <c r="X1586" s="9"/>
      <c r="Y1586" s="9"/>
      <c r="Z1586" s="9"/>
      <c r="AA1586" s="9"/>
      <c r="AB1586" s="9"/>
      <c r="AC1586" s="9"/>
      <c r="AD1586" s="9"/>
      <c r="AE1586" s="9"/>
      <c r="AF1586" s="9"/>
      <c r="AG1586" s="9"/>
      <c r="AH1586" s="9"/>
      <c r="AI1586" s="9"/>
      <c r="AJ1586" s="9"/>
      <c r="AK1586" s="9"/>
      <c r="AL1586" s="9"/>
      <c r="AM1586" s="9"/>
      <c r="AN1586" s="9"/>
      <c r="AO1586" s="9"/>
      <c r="AP1586" s="9"/>
      <c r="AQ1586" s="9"/>
      <c r="AR1586" s="9"/>
      <c r="AS1586" s="9"/>
      <c r="AT1586" s="9"/>
      <c r="AU1586" s="9"/>
      <c r="AV1586" s="9"/>
      <c r="AW1586" s="9"/>
      <c r="AX1586" s="9"/>
      <c r="AY1586" s="9"/>
      <c r="AZ1586" s="9"/>
      <c r="BA1586" s="9"/>
      <c r="BB1586" s="9"/>
      <c r="BC1586" s="9"/>
      <c r="BD1586" s="9"/>
      <c r="BE1586" s="9"/>
      <c r="BF1586" s="9"/>
      <c r="BG1586" s="9"/>
      <c r="BH1586" s="9"/>
      <c r="BI1586" s="9"/>
      <c r="BJ1586" s="9"/>
      <c r="BK1586" s="9"/>
      <c r="BL1586" s="9"/>
      <c r="BM1586" s="9"/>
      <c r="BN1586" s="9"/>
      <c r="BO1586" s="9"/>
      <c r="BP1586" s="9"/>
      <c r="BQ1586" s="9"/>
      <c r="BR1586" s="9"/>
      <c r="BS1586" s="9"/>
      <c r="BT1586" s="9"/>
      <c r="BU1586" s="9"/>
      <c r="BV1586" s="9"/>
      <c r="BW1586" s="9"/>
      <c r="BX1586" s="9"/>
      <c r="BY1586" s="9"/>
      <c r="BZ1586" s="9"/>
    </row>
    <row r="1587" spans="1:78">
      <c r="A1587" s="50">
        <f t="shared" si="99"/>
        <v>1576</v>
      </c>
      <c r="C1587" s="11" t="str">
        <f>IFERROR(INDEX('     2022    '!D:D,MATCH('Order Summary'!$A1587,'     2022    '!$AN:$AN,0)),"")</f>
        <v/>
      </c>
      <c r="D1587" s="11" t="str">
        <f>IFERROR(INDEX('     2022    '!C:C,MATCH('Order Summary'!$A1587,'     2022    '!$AN:$AN,0)),"")</f>
        <v/>
      </c>
      <c r="E1587" s="11" t="str">
        <f>IFERROR(INDEX('     2022    '!E:E,MATCH('Order Summary'!$A1587,'     2022    '!$AN:$AN,0)),"")</f>
        <v/>
      </c>
      <c r="F1587" s="96">
        <f>IFERROR(INDEX('     2022    '!AY:AY,MATCH($A1587,'     2022    '!$AN:$AN,0)),0)</f>
        <v>0</v>
      </c>
      <c r="G1587" s="180" t="str">
        <f>IFERROR(IF($O$3&gt;68,INDEX('     2022    '!I:I,MATCH($A1587,'     2022    '!$AN:$AN,0))*(1-'     2022    '!$BA$1),INDEX('     2022    '!I:I,MATCH($A1587,'     2022    '!$AN:$AN,0))),"")</f>
        <v/>
      </c>
      <c r="H1587" s="96">
        <f>IFERROR(INDEX('     2022    '!AZ:AZ,MATCH($A1587,'     2022    '!$AN:$AN,0)),0)</f>
        <v>0</v>
      </c>
      <c r="I1587" s="180" t="str">
        <f>IFERROR(IF($O$3&gt;68,INDEX('     2022    '!M:M,MATCH($A1587,'     2022    '!$AN:$AN,0))*(1-'     2022    '!$BA$1),INDEX('     2022    '!M:M,MATCH($A1587,'     2022    '!$AN:$AN,0))),"")</f>
        <v/>
      </c>
      <c r="J1587" s="181">
        <f t="shared" si="97"/>
        <v>0</v>
      </c>
      <c r="K1587" s="182" t="str">
        <f t="shared" si="98"/>
        <v/>
      </c>
      <c r="L1587" s="53"/>
      <c r="M1587" s="52" t="str">
        <f>IFERROR(INDEX('     2022    '!R:R,MATCH('Order Summary'!$A1587,'     2022    '!$AN:$AN,0)),"")</f>
        <v/>
      </c>
      <c r="N1587" s="52" t="str">
        <f>IFERROR(INDEX('     2022    '!V:V,MATCH('Order Summary'!$A1587,'     2022    '!$AN:$AN,0)),"")</f>
        <v/>
      </c>
      <c r="O1587" s="52" t="str">
        <f>IFERROR(INDEX('     2022    '!S:S,MATCH('Order Summary'!$A1587,'     2022    '!$AN:$AN,0)),"")</f>
        <v/>
      </c>
      <c r="P1587" s="96" t="str">
        <f t="shared" si="96"/>
        <v/>
      </c>
      <c r="R1587" s="9"/>
      <c r="S1587" s="9"/>
      <c r="T1587" s="9"/>
      <c r="U1587" s="9"/>
      <c r="V1587" s="9"/>
      <c r="W1587" s="9"/>
      <c r="X1587" s="9"/>
      <c r="Y1587" s="9"/>
      <c r="Z1587" s="9"/>
      <c r="AA1587" s="9"/>
      <c r="AB1587" s="9"/>
      <c r="AC1587" s="9"/>
      <c r="AD1587" s="9"/>
      <c r="AE1587" s="9"/>
      <c r="AF1587" s="9"/>
      <c r="AG1587" s="9"/>
      <c r="AH1587" s="9"/>
      <c r="AI1587" s="9"/>
      <c r="AJ1587" s="9"/>
      <c r="AK1587" s="9"/>
      <c r="AL1587" s="9"/>
      <c r="AM1587" s="9"/>
      <c r="AN1587" s="9"/>
      <c r="AO1587" s="9"/>
      <c r="AP1587" s="9"/>
      <c r="AQ1587" s="9"/>
      <c r="AR1587" s="9"/>
      <c r="AS1587" s="9"/>
      <c r="AT1587" s="9"/>
      <c r="AU1587" s="9"/>
      <c r="AV1587" s="9"/>
      <c r="AW1587" s="9"/>
      <c r="AX1587" s="9"/>
      <c r="AY1587" s="9"/>
      <c r="AZ1587" s="9"/>
      <c r="BA1587" s="9"/>
      <c r="BB1587" s="9"/>
      <c r="BC1587" s="9"/>
      <c r="BD1587" s="9"/>
      <c r="BE1587" s="9"/>
      <c r="BF1587" s="9"/>
      <c r="BG1587" s="9"/>
      <c r="BH1587" s="9"/>
      <c r="BI1587" s="9"/>
      <c r="BJ1587" s="9"/>
      <c r="BK1587" s="9"/>
      <c r="BL1587" s="9"/>
      <c r="BM1587" s="9"/>
      <c r="BN1587" s="9"/>
      <c r="BO1587" s="9"/>
      <c r="BP1587" s="9"/>
      <c r="BQ1587" s="9"/>
      <c r="BR1587" s="9"/>
      <c r="BS1587" s="9"/>
      <c r="BT1587" s="9"/>
      <c r="BU1587" s="9"/>
      <c r="BV1587" s="9"/>
      <c r="BW1587" s="9"/>
      <c r="BX1587" s="9"/>
      <c r="BY1587" s="9"/>
      <c r="BZ1587" s="9"/>
    </row>
    <row r="1588" spans="1:78">
      <c r="A1588" s="50">
        <f t="shared" si="99"/>
        <v>1577</v>
      </c>
      <c r="C1588" s="11" t="str">
        <f>IFERROR(INDEX('     2022    '!D:D,MATCH('Order Summary'!$A1588,'     2022    '!$AN:$AN,0)),"")</f>
        <v/>
      </c>
      <c r="D1588" s="11" t="str">
        <f>IFERROR(INDEX('     2022    '!C:C,MATCH('Order Summary'!$A1588,'     2022    '!$AN:$AN,0)),"")</f>
        <v/>
      </c>
      <c r="E1588" s="11" t="str">
        <f>IFERROR(INDEX('     2022    '!E:E,MATCH('Order Summary'!$A1588,'     2022    '!$AN:$AN,0)),"")</f>
        <v/>
      </c>
      <c r="F1588" s="96">
        <f>IFERROR(INDEX('     2022    '!AY:AY,MATCH($A1588,'     2022    '!$AN:$AN,0)),0)</f>
        <v>0</v>
      </c>
      <c r="G1588" s="180" t="str">
        <f>IFERROR(IF($O$3&gt;68,INDEX('     2022    '!I:I,MATCH($A1588,'     2022    '!$AN:$AN,0))*(1-'     2022    '!$BA$1),INDEX('     2022    '!I:I,MATCH($A1588,'     2022    '!$AN:$AN,0))),"")</f>
        <v/>
      </c>
      <c r="H1588" s="96">
        <f>IFERROR(INDEX('     2022    '!AZ:AZ,MATCH($A1588,'     2022    '!$AN:$AN,0)),0)</f>
        <v>0</v>
      </c>
      <c r="I1588" s="180" t="str">
        <f>IFERROR(IF($O$3&gt;68,INDEX('     2022    '!M:M,MATCH($A1588,'     2022    '!$AN:$AN,0))*(1-'     2022    '!$BA$1),INDEX('     2022    '!M:M,MATCH($A1588,'     2022    '!$AN:$AN,0))),"")</f>
        <v/>
      </c>
      <c r="J1588" s="181">
        <f t="shared" si="97"/>
        <v>0</v>
      </c>
      <c r="K1588" s="182" t="str">
        <f t="shared" si="98"/>
        <v/>
      </c>
      <c r="L1588" s="53"/>
      <c r="M1588" s="52" t="str">
        <f>IFERROR(INDEX('     2022    '!R:R,MATCH('Order Summary'!$A1588,'     2022    '!$AN:$AN,0)),"")</f>
        <v/>
      </c>
      <c r="N1588" s="52" t="str">
        <f>IFERROR(INDEX('     2022    '!V:V,MATCH('Order Summary'!$A1588,'     2022    '!$AN:$AN,0)),"")</f>
        <v/>
      </c>
      <c r="O1588" s="52" t="str">
        <f>IFERROR(INDEX('     2022    '!S:S,MATCH('Order Summary'!$A1588,'     2022    '!$AN:$AN,0)),"")</f>
        <v/>
      </c>
      <c r="P1588" s="96" t="str">
        <f t="shared" si="96"/>
        <v/>
      </c>
      <c r="R1588" s="9"/>
      <c r="S1588" s="9"/>
      <c r="T1588" s="9"/>
      <c r="U1588" s="9"/>
      <c r="V1588" s="9"/>
      <c r="W1588" s="9"/>
      <c r="X1588" s="9"/>
      <c r="Y1588" s="9"/>
      <c r="Z1588" s="9"/>
      <c r="AA1588" s="9"/>
      <c r="AB1588" s="9"/>
      <c r="AC1588" s="9"/>
      <c r="AD1588" s="9"/>
      <c r="AE1588" s="9"/>
      <c r="AF1588" s="9"/>
      <c r="AG1588" s="9"/>
      <c r="AH1588" s="9"/>
      <c r="AI1588" s="9"/>
      <c r="AJ1588" s="9"/>
      <c r="AK1588" s="9"/>
      <c r="AL1588" s="9"/>
      <c r="AM1588" s="9"/>
      <c r="AN1588" s="9"/>
      <c r="AO1588" s="9"/>
      <c r="AP1588" s="9"/>
      <c r="AQ1588" s="9"/>
      <c r="AR1588" s="9"/>
      <c r="AS1588" s="9"/>
      <c r="AT1588" s="9"/>
      <c r="AU1588" s="9"/>
      <c r="AV1588" s="9"/>
      <c r="AW1588" s="9"/>
      <c r="AX1588" s="9"/>
      <c r="AY1588" s="9"/>
      <c r="AZ1588" s="9"/>
      <c r="BA1588" s="9"/>
      <c r="BB1588" s="9"/>
      <c r="BC1588" s="9"/>
      <c r="BD1588" s="9"/>
      <c r="BE1588" s="9"/>
      <c r="BF1588" s="9"/>
      <c r="BG1588" s="9"/>
      <c r="BH1588" s="9"/>
      <c r="BI1588" s="9"/>
      <c r="BJ1588" s="9"/>
      <c r="BK1588" s="9"/>
      <c r="BL1588" s="9"/>
      <c r="BM1588" s="9"/>
      <c r="BN1588" s="9"/>
      <c r="BO1588" s="9"/>
      <c r="BP1588" s="9"/>
      <c r="BQ1588" s="9"/>
      <c r="BR1588" s="9"/>
      <c r="BS1588" s="9"/>
      <c r="BT1588" s="9"/>
      <c r="BU1588" s="9"/>
      <c r="BV1588" s="9"/>
      <c r="BW1588" s="9"/>
      <c r="BX1588" s="9"/>
      <c r="BY1588" s="9"/>
      <c r="BZ1588" s="9"/>
    </row>
    <row r="1589" spans="1:78">
      <c r="A1589" s="50">
        <f t="shared" si="99"/>
        <v>1578</v>
      </c>
      <c r="C1589" s="11" t="str">
        <f>IFERROR(INDEX('     2022    '!D:D,MATCH('Order Summary'!$A1589,'     2022    '!$AN:$AN,0)),"")</f>
        <v/>
      </c>
      <c r="D1589" s="11" t="str">
        <f>IFERROR(INDEX('     2022    '!C:C,MATCH('Order Summary'!$A1589,'     2022    '!$AN:$AN,0)),"")</f>
        <v/>
      </c>
      <c r="E1589" s="11" t="str">
        <f>IFERROR(INDEX('     2022    '!E:E,MATCH('Order Summary'!$A1589,'     2022    '!$AN:$AN,0)),"")</f>
        <v/>
      </c>
      <c r="F1589" s="96">
        <f>IFERROR(INDEX('     2022    '!AY:AY,MATCH($A1589,'     2022    '!$AN:$AN,0)),0)</f>
        <v>0</v>
      </c>
      <c r="G1589" s="180" t="str">
        <f>IFERROR(IF($O$3&gt;68,INDEX('     2022    '!I:I,MATCH($A1589,'     2022    '!$AN:$AN,0))*(1-'     2022    '!$BA$1),INDEX('     2022    '!I:I,MATCH($A1589,'     2022    '!$AN:$AN,0))),"")</f>
        <v/>
      </c>
      <c r="H1589" s="96">
        <f>IFERROR(INDEX('     2022    '!AZ:AZ,MATCH($A1589,'     2022    '!$AN:$AN,0)),0)</f>
        <v>0</v>
      </c>
      <c r="I1589" s="180" t="str">
        <f>IFERROR(IF($O$3&gt;68,INDEX('     2022    '!M:M,MATCH($A1589,'     2022    '!$AN:$AN,0))*(1-'     2022    '!$BA$1),INDEX('     2022    '!M:M,MATCH($A1589,'     2022    '!$AN:$AN,0))),"")</f>
        <v/>
      </c>
      <c r="J1589" s="181">
        <f t="shared" si="97"/>
        <v>0</v>
      </c>
      <c r="K1589" s="182" t="str">
        <f t="shared" si="98"/>
        <v/>
      </c>
      <c r="L1589" s="53"/>
      <c r="M1589" s="52" t="str">
        <f>IFERROR(INDEX('     2022    '!R:R,MATCH('Order Summary'!$A1589,'     2022    '!$AN:$AN,0)),"")</f>
        <v/>
      </c>
      <c r="N1589" s="52" t="str">
        <f>IFERROR(INDEX('     2022    '!V:V,MATCH('Order Summary'!$A1589,'     2022    '!$AN:$AN,0)),"")</f>
        <v/>
      </c>
      <c r="O1589" s="52" t="str">
        <f>IFERROR(INDEX('     2022    '!S:S,MATCH('Order Summary'!$A1589,'     2022    '!$AN:$AN,0)),"")</f>
        <v/>
      </c>
      <c r="P1589" s="96" t="str">
        <f t="shared" si="96"/>
        <v/>
      </c>
      <c r="R1589" s="9"/>
      <c r="S1589" s="9"/>
      <c r="T1589" s="9"/>
      <c r="U1589" s="9"/>
      <c r="V1589" s="9"/>
      <c r="W1589" s="9"/>
      <c r="X1589" s="9"/>
      <c r="Y1589" s="9"/>
      <c r="Z1589" s="9"/>
      <c r="AA1589" s="9"/>
      <c r="AB1589" s="9"/>
      <c r="AC1589" s="9"/>
      <c r="AD1589" s="9"/>
      <c r="AE1589" s="9"/>
      <c r="AF1589" s="9"/>
      <c r="AG1589" s="9"/>
      <c r="AH1589" s="9"/>
      <c r="AI1589" s="9"/>
      <c r="AJ1589" s="9"/>
      <c r="AK1589" s="9"/>
      <c r="AL1589" s="9"/>
      <c r="AM1589" s="9"/>
      <c r="AN1589" s="9"/>
      <c r="AO1589" s="9"/>
      <c r="AP1589" s="9"/>
      <c r="AQ1589" s="9"/>
      <c r="AR1589" s="9"/>
      <c r="AS1589" s="9"/>
      <c r="AT1589" s="9"/>
      <c r="AU1589" s="9"/>
      <c r="AV1589" s="9"/>
      <c r="AW1589" s="9"/>
      <c r="AX1589" s="9"/>
      <c r="AY1589" s="9"/>
      <c r="AZ1589" s="9"/>
      <c r="BA1589" s="9"/>
      <c r="BB1589" s="9"/>
      <c r="BC1589" s="9"/>
      <c r="BD1589" s="9"/>
      <c r="BE1589" s="9"/>
      <c r="BF1589" s="9"/>
      <c r="BG1589" s="9"/>
      <c r="BH1589" s="9"/>
      <c r="BI1589" s="9"/>
      <c r="BJ1589" s="9"/>
      <c r="BK1589" s="9"/>
      <c r="BL1589" s="9"/>
      <c r="BM1589" s="9"/>
      <c r="BN1589" s="9"/>
      <c r="BO1589" s="9"/>
      <c r="BP1589" s="9"/>
      <c r="BQ1589" s="9"/>
      <c r="BR1589" s="9"/>
      <c r="BS1589" s="9"/>
      <c r="BT1589" s="9"/>
      <c r="BU1589" s="9"/>
      <c r="BV1589" s="9"/>
      <c r="BW1589" s="9"/>
      <c r="BX1589" s="9"/>
      <c r="BY1589" s="9"/>
      <c r="BZ1589" s="9"/>
    </row>
    <row r="1590" spans="1:78">
      <c r="A1590" s="50">
        <f t="shared" si="99"/>
        <v>1579</v>
      </c>
      <c r="C1590" s="11" t="str">
        <f>IFERROR(INDEX('     2022    '!D:D,MATCH('Order Summary'!$A1590,'     2022    '!$AN:$AN,0)),"")</f>
        <v/>
      </c>
      <c r="D1590" s="11" t="str">
        <f>IFERROR(INDEX('     2022    '!C:C,MATCH('Order Summary'!$A1590,'     2022    '!$AN:$AN,0)),"")</f>
        <v/>
      </c>
      <c r="E1590" s="11" t="str">
        <f>IFERROR(INDEX('     2022    '!E:E,MATCH('Order Summary'!$A1590,'     2022    '!$AN:$AN,0)),"")</f>
        <v/>
      </c>
      <c r="F1590" s="96">
        <f>IFERROR(INDEX('     2022    '!AY:AY,MATCH($A1590,'     2022    '!$AN:$AN,0)),0)</f>
        <v>0</v>
      </c>
      <c r="G1590" s="180" t="str">
        <f>IFERROR(IF($O$3&gt;68,INDEX('     2022    '!I:I,MATCH($A1590,'     2022    '!$AN:$AN,0))*(1-'     2022    '!$BA$1),INDEX('     2022    '!I:I,MATCH($A1590,'     2022    '!$AN:$AN,0))),"")</f>
        <v/>
      </c>
      <c r="H1590" s="96">
        <f>IFERROR(INDEX('     2022    '!AZ:AZ,MATCH($A1590,'     2022    '!$AN:$AN,0)),0)</f>
        <v>0</v>
      </c>
      <c r="I1590" s="180" t="str">
        <f>IFERROR(IF($O$3&gt;68,INDEX('     2022    '!M:M,MATCH($A1590,'     2022    '!$AN:$AN,0))*(1-'     2022    '!$BA$1),INDEX('     2022    '!M:M,MATCH($A1590,'     2022    '!$AN:$AN,0))),"")</f>
        <v/>
      </c>
      <c r="J1590" s="181">
        <f t="shared" si="97"/>
        <v>0</v>
      </c>
      <c r="K1590" s="182" t="str">
        <f t="shared" si="98"/>
        <v/>
      </c>
      <c r="L1590" s="53"/>
      <c r="M1590" s="52" t="str">
        <f>IFERROR(INDEX('     2022    '!R:R,MATCH('Order Summary'!$A1590,'     2022    '!$AN:$AN,0)),"")</f>
        <v/>
      </c>
      <c r="N1590" s="52" t="str">
        <f>IFERROR(INDEX('     2022    '!V:V,MATCH('Order Summary'!$A1590,'     2022    '!$AN:$AN,0)),"")</f>
        <v/>
      </c>
      <c r="O1590" s="52" t="str">
        <f>IFERROR(INDEX('     2022    '!S:S,MATCH('Order Summary'!$A1590,'     2022    '!$AN:$AN,0)),"")</f>
        <v/>
      </c>
      <c r="P1590" s="96" t="str">
        <f t="shared" si="96"/>
        <v/>
      </c>
      <c r="R1590" s="9"/>
      <c r="S1590" s="9"/>
      <c r="T1590" s="9"/>
      <c r="U1590" s="9"/>
      <c r="V1590" s="9"/>
      <c r="W1590" s="9"/>
      <c r="X1590" s="9"/>
      <c r="Y1590" s="9"/>
      <c r="Z1590" s="9"/>
      <c r="AA1590" s="9"/>
      <c r="AB1590" s="9"/>
      <c r="AC1590" s="9"/>
      <c r="AD1590" s="9"/>
      <c r="AE1590" s="9"/>
      <c r="AF1590" s="9"/>
      <c r="AG1590" s="9"/>
      <c r="AH1590" s="9"/>
      <c r="AI1590" s="9"/>
      <c r="AJ1590" s="9"/>
      <c r="AK1590" s="9"/>
      <c r="AL1590" s="9"/>
      <c r="AM1590" s="9"/>
      <c r="AN1590" s="9"/>
      <c r="AO1590" s="9"/>
      <c r="AP1590" s="9"/>
      <c r="AQ1590" s="9"/>
      <c r="AR1590" s="9"/>
      <c r="AS1590" s="9"/>
      <c r="AT1590" s="9"/>
      <c r="AU1590" s="9"/>
      <c r="AV1590" s="9"/>
      <c r="AW1590" s="9"/>
      <c r="AX1590" s="9"/>
      <c r="AY1590" s="9"/>
      <c r="AZ1590" s="9"/>
      <c r="BA1590" s="9"/>
      <c r="BB1590" s="9"/>
      <c r="BC1590" s="9"/>
      <c r="BD1590" s="9"/>
      <c r="BE1590" s="9"/>
      <c r="BF1590" s="9"/>
      <c r="BG1590" s="9"/>
      <c r="BH1590" s="9"/>
      <c r="BI1590" s="9"/>
      <c r="BJ1590" s="9"/>
      <c r="BK1590" s="9"/>
      <c r="BL1590" s="9"/>
      <c r="BM1590" s="9"/>
      <c r="BN1590" s="9"/>
      <c r="BO1590" s="9"/>
      <c r="BP1590" s="9"/>
      <c r="BQ1590" s="9"/>
      <c r="BR1590" s="9"/>
      <c r="BS1590" s="9"/>
      <c r="BT1590" s="9"/>
      <c r="BU1590" s="9"/>
      <c r="BV1590" s="9"/>
      <c r="BW1590" s="9"/>
      <c r="BX1590" s="9"/>
      <c r="BY1590" s="9"/>
      <c r="BZ1590" s="9"/>
    </row>
    <row r="1591" spans="1:78">
      <c r="A1591" s="50">
        <f t="shared" si="99"/>
        <v>1580</v>
      </c>
      <c r="C1591" s="11" t="str">
        <f>IFERROR(INDEX('     2022    '!D:D,MATCH('Order Summary'!$A1591,'     2022    '!$AN:$AN,0)),"")</f>
        <v/>
      </c>
      <c r="D1591" s="11" t="str">
        <f>IFERROR(INDEX('     2022    '!C:C,MATCH('Order Summary'!$A1591,'     2022    '!$AN:$AN,0)),"")</f>
        <v/>
      </c>
      <c r="E1591" s="11" t="str">
        <f>IFERROR(INDEX('     2022    '!E:E,MATCH('Order Summary'!$A1591,'     2022    '!$AN:$AN,0)),"")</f>
        <v/>
      </c>
      <c r="F1591" s="96">
        <f>IFERROR(INDEX('     2022    '!AY:AY,MATCH($A1591,'     2022    '!$AN:$AN,0)),0)</f>
        <v>0</v>
      </c>
      <c r="G1591" s="180" t="str">
        <f>IFERROR(IF($O$3&gt;68,INDEX('     2022    '!I:I,MATCH($A1591,'     2022    '!$AN:$AN,0))*(1-'     2022    '!$BA$1),INDEX('     2022    '!I:I,MATCH($A1591,'     2022    '!$AN:$AN,0))),"")</f>
        <v/>
      </c>
      <c r="H1591" s="96">
        <f>IFERROR(INDEX('     2022    '!AZ:AZ,MATCH($A1591,'     2022    '!$AN:$AN,0)),0)</f>
        <v>0</v>
      </c>
      <c r="I1591" s="180" t="str">
        <f>IFERROR(IF($O$3&gt;68,INDEX('     2022    '!M:M,MATCH($A1591,'     2022    '!$AN:$AN,0))*(1-'     2022    '!$BA$1),INDEX('     2022    '!M:M,MATCH($A1591,'     2022    '!$AN:$AN,0))),"")</f>
        <v/>
      </c>
      <c r="J1591" s="181">
        <f t="shared" si="97"/>
        <v>0</v>
      </c>
      <c r="K1591" s="182" t="str">
        <f t="shared" si="98"/>
        <v/>
      </c>
      <c r="L1591" s="53"/>
      <c r="M1591" s="52" t="str">
        <f>IFERROR(INDEX('     2022    '!R:R,MATCH('Order Summary'!$A1591,'     2022    '!$AN:$AN,0)),"")</f>
        <v/>
      </c>
      <c r="N1591" s="52" t="str">
        <f>IFERROR(INDEX('     2022    '!V:V,MATCH('Order Summary'!$A1591,'     2022    '!$AN:$AN,0)),"")</f>
        <v/>
      </c>
      <c r="O1591" s="52" t="str">
        <f>IFERROR(INDEX('     2022    '!S:S,MATCH('Order Summary'!$A1591,'     2022    '!$AN:$AN,0)),"")</f>
        <v/>
      </c>
      <c r="P1591" s="96" t="str">
        <f t="shared" si="96"/>
        <v/>
      </c>
      <c r="R1591" s="9"/>
      <c r="S1591" s="9"/>
      <c r="T1591" s="9"/>
      <c r="U1591" s="9"/>
      <c r="V1591" s="9"/>
      <c r="W1591" s="9"/>
      <c r="X1591" s="9"/>
      <c r="Y1591" s="9"/>
      <c r="Z1591" s="9"/>
      <c r="AA1591" s="9"/>
      <c r="AB1591" s="9"/>
      <c r="AC1591" s="9"/>
      <c r="AD1591" s="9"/>
      <c r="AE1591" s="9"/>
      <c r="AF1591" s="9"/>
      <c r="AG1591" s="9"/>
      <c r="AH1591" s="9"/>
      <c r="AI1591" s="9"/>
      <c r="AJ1591" s="9"/>
      <c r="AK1591" s="9"/>
      <c r="AL1591" s="9"/>
      <c r="AM1591" s="9"/>
      <c r="AN1591" s="9"/>
      <c r="AO1591" s="9"/>
      <c r="AP1591" s="9"/>
      <c r="AQ1591" s="9"/>
      <c r="AR1591" s="9"/>
      <c r="AS1591" s="9"/>
      <c r="AT1591" s="9"/>
      <c r="AU1591" s="9"/>
      <c r="AV1591" s="9"/>
      <c r="AW1591" s="9"/>
      <c r="AX1591" s="9"/>
      <c r="AY1591" s="9"/>
      <c r="AZ1591" s="9"/>
      <c r="BA1591" s="9"/>
      <c r="BB1591" s="9"/>
      <c r="BC1591" s="9"/>
      <c r="BD1591" s="9"/>
      <c r="BE1591" s="9"/>
      <c r="BF1591" s="9"/>
      <c r="BG1591" s="9"/>
      <c r="BH1591" s="9"/>
      <c r="BI1591" s="9"/>
      <c r="BJ1591" s="9"/>
      <c r="BK1591" s="9"/>
      <c r="BL1591" s="9"/>
      <c r="BM1591" s="9"/>
      <c r="BN1591" s="9"/>
      <c r="BO1591" s="9"/>
      <c r="BP1591" s="9"/>
      <c r="BQ1591" s="9"/>
      <c r="BR1591" s="9"/>
      <c r="BS1591" s="9"/>
      <c r="BT1591" s="9"/>
      <c r="BU1591" s="9"/>
      <c r="BV1591" s="9"/>
      <c r="BW1591" s="9"/>
      <c r="BX1591" s="9"/>
      <c r="BY1591" s="9"/>
      <c r="BZ1591" s="9"/>
    </row>
    <row r="1592" spans="1:78">
      <c r="A1592" s="50">
        <f t="shared" si="99"/>
        <v>1581</v>
      </c>
      <c r="C1592" s="11" t="str">
        <f>IFERROR(INDEX('     2022    '!D:D,MATCH('Order Summary'!$A1592,'     2022    '!$AN:$AN,0)),"")</f>
        <v/>
      </c>
      <c r="D1592" s="11" t="str">
        <f>IFERROR(INDEX('     2022    '!C:C,MATCH('Order Summary'!$A1592,'     2022    '!$AN:$AN,0)),"")</f>
        <v/>
      </c>
      <c r="E1592" s="11" t="str">
        <f>IFERROR(INDEX('     2022    '!E:E,MATCH('Order Summary'!$A1592,'     2022    '!$AN:$AN,0)),"")</f>
        <v/>
      </c>
      <c r="F1592" s="96">
        <f>IFERROR(INDEX('     2022    '!AY:AY,MATCH($A1592,'     2022    '!$AN:$AN,0)),0)</f>
        <v>0</v>
      </c>
      <c r="G1592" s="180" t="str">
        <f>IFERROR(IF($O$3&gt;68,INDEX('     2022    '!I:I,MATCH($A1592,'     2022    '!$AN:$AN,0))*(1-'     2022    '!$BA$1),INDEX('     2022    '!I:I,MATCH($A1592,'     2022    '!$AN:$AN,0))),"")</f>
        <v/>
      </c>
      <c r="H1592" s="96">
        <f>IFERROR(INDEX('     2022    '!AZ:AZ,MATCH($A1592,'     2022    '!$AN:$AN,0)),0)</f>
        <v>0</v>
      </c>
      <c r="I1592" s="180" t="str">
        <f>IFERROR(IF($O$3&gt;68,INDEX('     2022    '!M:M,MATCH($A1592,'     2022    '!$AN:$AN,0))*(1-'     2022    '!$BA$1),INDEX('     2022    '!M:M,MATCH($A1592,'     2022    '!$AN:$AN,0))),"")</f>
        <v/>
      </c>
      <c r="J1592" s="181">
        <f t="shared" si="97"/>
        <v>0</v>
      </c>
      <c r="K1592" s="182" t="str">
        <f t="shared" si="98"/>
        <v/>
      </c>
      <c r="L1592" s="53"/>
      <c r="M1592" s="52" t="str">
        <f>IFERROR(INDEX('     2022    '!R:R,MATCH('Order Summary'!$A1592,'     2022    '!$AN:$AN,0)),"")</f>
        <v/>
      </c>
      <c r="N1592" s="52" t="str">
        <f>IFERROR(INDEX('     2022    '!V:V,MATCH('Order Summary'!$A1592,'     2022    '!$AN:$AN,0)),"")</f>
        <v/>
      </c>
      <c r="O1592" s="52" t="str">
        <f>IFERROR(INDEX('     2022    '!S:S,MATCH('Order Summary'!$A1592,'     2022    '!$AN:$AN,0)),"")</f>
        <v/>
      </c>
      <c r="P1592" s="96" t="str">
        <f t="shared" si="96"/>
        <v/>
      </c>
      <c r="R1592" s="9"/>
      <c r="S1592" s="9"/>
      <c r="T1592" s="9"/>
      <c r="U1592" s="9"/>
      <c r="V1592" s="9"/>
      <c r="W1592" s="9"/>
      <c r="X1592" s="9"/>
      <c r="Y1592" s="9"/>
      <c r="Z1592" s="9"/>
      <c r="AA1592" s="9"/>
      <c r="AB1592" s="9"/>
      <c r="AC1592" s="9"/>
      <c r="AD1592" s="9"/>
      <c r="AE1592" s="9"/>
      <c r="AF1592" s="9"/>
      <c r="AG1592" s="9"/>
      <c r="AH1592" s="9"/>
      <c r="AI1592" s="9"/>
      <c r="AJ1592" s="9"/>
      <c r="AK1592" s="9"/>
      <c r="AL1592" s="9"/>
      <c r="AM1592" s="9"/>
      <c r="AN1592" s="9"/>
      <c r="AO1592" s="9"/>
      <c r="AP1592" s="9"/>
      <c r="AQ1592" s="9"/>
      <c r="AR1592" s="9"/>
      <c r="AS1592" s="9"/>
      <c r="AT1592" s="9"/>
      <c r="AU1592" s="9"/>
      <c r="AV1592" s="9"/>
      <c r="AW1592" s="9"/>
      <c r="AX1592" s="9"/>
      <c r="AY1592" s="9"/>
      <c r="AZ1592" s="9"/>
      <c r="BA1592" s="9"/>
      <c r="BB1592" s="9"/>
      <c r="BC1592" s="9"/>
      <c r="BD1592" s="9"/>
      <c r="BE1592" s="9"/>
      <c r="BF1592" s="9"/>
      <c r="BG1592" s="9"/>
      <c r="BH1592" s="9"/>
      <c r="BI1592" s="9"/>
      <c r="BJ1592" s="9"/>
      <c r="BK1592" s="9"/>
      <c r="BL1592" s="9"/>
      <c r="BM1592" s="9"/>
      <c r="BN1592" s="9"/>
      <c r="BO1592" s="9"/>
      <c r="BP1592" s="9"/>
      <c r="BQ1592" s="9"/>
      <c r="BR1592" s="9"/>
      <c r="BS1592" s="9"/>
      <c r="BT1592" s="9"/>
      <c r="BU1592" s="9"/>
      <c r="BV1592" s="9"/>
      <c r="BW1592" s="9"/>
      <c r="BX1592" s="9"/>
      <c r="BY1592" s="9"/>
      <c r="BZ1592" s="9"/>
    </row>
    <row r="1593" spans="1:78">
      <c r="A1593" s="50">
        <f t="shared" si="99"/>
        <v>1582</v>
      </c>
      <c r="C1593" s="11" t="str">
        <f>IFERROR(INDEX('     2022    '!D:D,MATCH('Order Summary'!$A1593,'     2022    '!$AN:$AN,0)),"")</f>
        <v/>
      </c>
      <c r="D1593" s="11" t="str">
        <f>IFERROR(INDEX('     2022    '!C:C,MATCH('Order Summary'!$A1593,'     2022    '!$AN:$AN,0)),"")</f>
        <v/>
      </c>
      <c r="E1593" s="11" t="str">
        <f>IFERROR(INDEX('     2022    '!E:E,MATCH('Order Summary'!$A1593,'     2022    '!$AN:$AN,0)),"")</f>
        <v/>
      </c>
      <c r="F1593" s="96">
        <f>IFERROR(INDEX('     2022    '!AY:AY,MATCH($A1593,'     2022    '!$AN:$AN,0)),0)</f>
        <v>0</v>
      </c>
      <c r="G1593" s="180" t="str">
        <f>IFERROR(IF($O$3&gt;68,INDEX('     2022    '!I:I,MATCH($A1593,'     2022    '!$AN:$AN,0))*(1-'     2022    '!$BA$1),INDEX('     2022    '!I:I,MATCH($A1593,'     2022    '!$AN:$AN,0))),"")</f>
        <v/>
      </c>
      <c r="H1593" s="96">
        <f>IFERROR(INDEX('     2022    '!AZ:AZ,MATCH($A1593,'     2022    '!$AN:$AN,0)),0)</f>
        <v>0</v>
      </c>
      <c r="I1593" s="180" t="str">
        <f>IFERROR(IF($O$3&gt;68,INDEX('     2022    '!M:M,MATCH($A1593,'     2022    '!$AN:$AN,0))*(1-'     2022    '!$BA$1),INDEX('     2022    '!M:M,MATCH($A1593,'     2022    '!$AN:$AN,0))),"")</f>
        <v/>
      </c>
      <c r="J1593" s="181">
        <f t="shared" si="97"/>
        <v>0</v>
      </c>
      <c r="K1593" s="182" t="str">
        <f t="shared" si="98"/>
        <v/>
      </c>
      <c r="L1593" s="53"/>
      <c r="M1593" s="52" t="str">
        <f>IFERROR(INDEX('     2022    '!R:R,MATCH('Order Summary'!$A1593,'     2022    '!$AN:$AN,0)),"")</f>
        <v/>
      </c>
      <c r="N1593" s="52" t="str">
        <f>IFERROR(INDEX('     2022    '!V:V,MATCH('Order Summary'!$A1593,'     2022    '!$AN:$AN,0)),"")</f>
        <v/>
      </c>
      <c r="O1593" s="52" t="str">
        <f>IFERROR(INDEX('     2022    '!S:S,MATCH('Order Summary'!$A1593,'     2022    '!$AN:$AN,0)),"")</f>
        <v/>
      </c>
      <c r="P1593" s="96" t="str">
        <f t="shared" si="96"/>
        <v/>
      </c>
      <c r="R1593" s="9"/>
      <c r="S1593" s="9"/>
      <c r="T1593" s="9"/>
      <c r="U1593" s="9"/>
      <c r="V1593" s="9"/>
      <c r="W1593" s="9"/>
      <c r="X1593" s="9"/>
      <c r="Y1593" s="9"/>
      <c r="Z1593" s="9"/>
      <c r="AA1593" s="9"/>
      <c r="AB1593" s="9"/>
      <c r="AC1593" s="9"/>
      <c r="AD1593" s="9"/>
      <c r="AE1593" s="9"/>
      <c r="AF1593" s="9"/>
      <c r="AG1593" s="9"/>
      <c r="AH1593" s="9"/>
      <c r="AI1593" s="9"/>
      <c r="AJ1593" s="9"/>
      <c r="AK1593" s="9"/>
      <c r="AL1593" s="9"/>
      <c r="AM1593" s="9"/>
      <c r="AN1593" s="9"/>
      <c r="AO1593" s="9"/>
      <c r="AP1593" s="9"/>
      <c r="AQ1593" s="9"/>
      <c r="AR1593" s="9"/>
      <c r="AS1593" s="9"/>
      <c r="AT1593" s="9"/>
      <c r="AU1593" s="9"/>
      <c r="AV1593" s="9"/>
      <c r="AW1593" s="9"/>
      <c r="AX1593" s="9"/>
      <c r="AY1593" s="9"/>
      <c r="AZ1593" s="9"/>
      <c r="BA1593" s="9"/>
      <c r="BB1593" s="9"/>
      <c r="BC1593" s="9"/>
      <c r="BD1593" s="9"/>
      <c r="BE1593" s="9"/>
      <c r="BF1593" s="9"/>
      <c r="BG1593" s="9"/>
      <c r="BH1593" s="9"/>
      <c r="BI1593" s="9"/>
      <c r="BJ1593" s="9"/>
      <c r="BK1593" s="9"/>
      <c r="BL1593" s="9"/>
      <c r="BM1593" s="9"/>
      <c r="BN1593" s="9"/>
      <c r="BO1593" s="9"/>
      <c r="BP1593" s="9"/>
      <c r="BQ1593" s="9"/>
      <c r="BR1593" s="9"/>
      <c r="BS1593" s="9"/>
      <c r="BT1593" s="9"/>
      <c r="BU1593" s="9"/>
      <c r="BV1593" s="9"/>
      <c r="BW1593" s="9"/>
      <c r="BX1593" s="9"/>
      <c r="BY1593" s="9"/>
      <c r="BZ1593" s="9"/>
    </row>
    <row r="1594" spans="1:78">
      <c r="A1594" s="50">
        <f t="shared" si="99"/>
        <v>1583</v>
      </c>
      <c r="C1594" s="11" t="str">
        <f>IFERROR(INDEX('     2022    '!D:D,MATCH('Order Summary'!$A1594,'     2022    '!$AN:$AN,0)),"")</f>
        <v/>
      </c>
      <c r="D1594" s="11" t="str">
        <f>IFERROR(INDEX('     2022    '!C:C,MATCH('Order Summary'!$A1594,'     2022    '!$AN:$AN,0)),"")</f>
        <v/>
      </c>
      <c r="E1594" s="11" t="str">
        <f>IFERROR(INDEX('     2022    '!E:E,MATCH('Order Summary'!$A1594,'     2022    '!$AN:$AN,0)),"")</f>
        <v/>
      </c>
      <c r="F1594" s="96">
        <f>IFERROR(INDEX('     2022    '!AY:AY,MATCH($A1594,'     2022    '!$AN:$AN,0)),0)</f>
        <v>0</v>
      </c>
      <c r="G1594" s="180" t="str">
        <f>IFERROR(IF($O$3&gt;68,INDEX('     2022    '!I:I,MATCH($A1594,'     2022    '!$AN:$AN,0))*(1-'     2022    '!$BA$1),INDEX('     2022    '!I:I,MATCH($A1594,'     2022    '!$AN:$AN,0))),"")</f>
        <v/>
      </c>
      <c r="H1594" s="96">
        <f>IFERROR(INDEX('     2022    '!AZ:AZ,MATCH($A1594,'     2022    '!$AN:$AN,0)),0)</f>
        <v>0</v>
      </c>
      <c r="I1594" s="180" t="str">
        <f>IFERROR(IF($O$3&gt;68,INDEX('     2022    '!M:M,MATCH($A1594,'     2022    '!$AN:$AN,0))*(1-'     2022    '!$BA$1),INDEX('     2022    '!M:M,MATCH($A1594,'     2022    '!$AN:$AN,0))),"")</f>
        <v/>
      </c>
      <c r="J1594" s="181">
        <f t="shared" si="97"/>
        <v>0</v>
      </c>
      <c r="K1594" s="182" t="str">
        <f t="shared" si="98"/>
        <v/>
      </c>
      <c r="L1594" s="53"/>
      <c r="M1594" s="52" t="str">
        <f>IFERROR(INDEX('     2022    '!R:R,MATCH('Order Summary'!$A1594,'     2022    '!$AN:$AN,0)),"")</f>
        <v/>
      </c>
      <c r="N1594" s="52" t="str">
        <f>IFERROR(INDEX('     2022    '!V:V,MATCH('Order Summary'!$A1594,'     2022    '!$AN:$AN,0)),"")</f>
        <v/>
      </c>
      <c r="O1594" s="52" t="str">
        <f>IFERROR(INDEX('     2022    '!S:S,MATCH('Order Summary'!$A1594,'     2022    '!$AN:$AN,0)),"")</f>
        <v/>
      </c>
      <c r="P1594" s="96" t="str">
        <f t="shared" si="96"/>
        <v/>
      </c>
      <c r="R1594" s="9"/>
      <c r="S1594" s="9"/>
      <c r="T1594" s="9"/>
      <c r="U1594" s="9"/>
      <c r="V1594" s="9"/>
      <c r="W1594" s="9"/>
      <c r="X1594" s="9"/>
      <c r="Y1594" s="9"/>
      <c r="Z1594" s="9"/>
      <c r="AA1594" s="9"/>
      <c r="AB1594" s="9"/>
      <c r="AC1594" s="9"/>
      <c r="AD1594" s="9"/>
      <c r="AE1594" s="9"/>
      <c r="AF1594" s="9"/>
      <c r="AG1594" s="9"/>
      <c r="AH1594" s="9"/>
      <c r="AI1594" s="9"/>
      <c r="AJ1594" s="9"/>
      <c r="AK1594" s="9"/>
      <c r="AL1594" s="9"/>
      <c r="AM1594" s="9"/>
      <c r="AN1594" s="9"/>
      <c r="AO1594" s="9"/>
      <c r="AP1594" s="9"/>
      <c r="AQ1594" s="9"/>
      <c r="AR1594" s="9"/>
      <c r="AS1594" s="9"/>
      <c r="AT1594" s="9"/>
      <c r="AU1594" s="9"/>
      <c r="AV1594" s="9"/>
      <c r="AW1594" s="9"/>
      <c r="AX1594" s="9"/>
      <c r="AY1594" s="9"/>
      <c r="AZ1594" s="9"/>
      <c r="BA1594" s="9"/>
      <c r="BB1594" s="9"/>
      <c r="BC1594" s="9"/>
      <c r="BD1594" s="9"/>
      <c r="BE1594" s="9"/>
      <c r="BF1594" s="9"/>
      <c r="BG1594" s="9"/>
      <c r="BH1594" s="9"/>
      <c r="BI1594" s="9"/>
      <c r="BJ1594" s="9"/>
      <c r="BK1594" s="9"/>
      <c r="BL1594" s="9"/>
      <c r="BM1594" s="9"/>
      <c r="BN1594" s="9"/>
      <c r="BO1594" s="9"/>
      <c r="BP1594" s="9"/>
      <c r="BQ1594" s="9"/>
      <c r="BR1594" s="9"/>
      <c r="BS1594" s="9"/>
      <c r="BT1594" s="9"/>
      <c r="BU1594" s="9"/>
      <c r="BV1594" s="9"/>
      <c r="BW1594" s="9"/>
      <c r="BX1594" s="9"/>
      <c r="BY1594" s="9"/>
      <c r="BZ1594" s="9"/>
    </row>
    <row r="1595" spans="1:78">
      <c r="A1595" s="50">
        <f t="shared" si="99"/>
        <v>1584</v>
      </c>
      <c r="C1595" s="11" t="str">
        <f>IFERROR(INDEX('     2022    '!D:D,MATCH('Order Summary'!$A1595,'     2022    '!$AN:$AN,0)),"")</f>
        <v/>
      </c>
      <c r="D1595" s="11" t="str">
        <f>IFERROR(INDEX('     2022    '!C:C,MATCH('Order Summary'!$A1595,'     2022    '!$AN:$AN,0)),"")</f>
        <v/>
      </c>
      <c r="E1595" s="11" t="str">
        <f>IFERROR(INDEX('     2022    '!E:E,MATCH('Order Summary'!$A1595,'     2022    '!$AN:$AN,0)),"")</f>
        <v/>
      </c>
      <c r="F1595" s="96">
        <f>IFERROR(INDEX('     2022    '!AY:AY,MATCH($A1595,'     2022    '!$AN:$AN,0)),0)</f>
        <v>0</v>
      </c>
      <c r="G1595" s="180" t="str">
        <f>IFERROR(IF($O$3&gt;68,INDEX('     2022    '!I:I,MATCH($A1595,'     2022    '!$AN:$AN,0))*(1-'     2022    '!$BA$1),INDEX('     2022    '!I:I,MATCH($A1595,'     2022    '!$AN:$AN,0))),"")</f>
        <v/>
      </c>
      <c r="H1595" s="96">
        <f>IFERROR(INDEX('     2022    '!AZ:AZ,MATCH($A1595,'     2022    '!$AN:$AN,0)),0)</f>
        <v>0</v>
      </c>
      <c r="I1595" s="180" t="str">
        <f>IFERROR(IF($O$3&gt;68,INDEX('     2022    '!M:M,MATCH($A1595,'     2022    '!$AN:$AN,0))*(1-'     2022    '!$BA$1),INDEX('     2022    '!M:M,MATCH($A1595,'     2022    '!$AN:$AN,0))),"")</f>
        <v/>
      </c>
      <c r="J1595" s="181">
        <f t="shared" si="97"/>
        <v>0</v>
      </c>
      <c r="K1595" s="182" t="str">
        <f t="shared" si="98"/>
        <v/>
      </c>
      <c r="L1595" s="53"/>
      <c r="M1595" s="52" t="str">
        <f>IFERROR(INDEX('     2022    '!R:R,MATCH('Order Summary'!$A1595,'     2022    '!$AN:$AN,0)),"")</f>
        <v/>
      </c>
      <c r="N1595" s="52" t="str">
        <f>IFERROR(INDEX('     2022    '!V:V,MATCH('Order Summary'!$A1595,'     2022    '!$AN:$AN,0)),"")</f>
        <v/>
      </c>
      <c r="O1595" s="52" t="str">
        <f>IFERROR(INDEX('     2022    '!S:S,MATCH('Order Summary'!$A1595,'     2022    '!$AN:$AN,0)),"")</f>
        <v/>
      </c>
      <c r="P1595" s="96" t="str">
        <f t="shared" si="96"/>
        <v/>
      </c>
      <c r="R1595" s="9"/>
      <c r="S1595" s="9"/>
      <c r="T1595" s="9"/>
      <c r="U1595" s="9"/>
      <c r="V1595" s="9"/>
      <c r="W1595" s="9"/>
      <c r="X1595" s="9"/>
      <c r="Y1595" s="9"/>
      <c r="Z1595" s="9"/>
      <c r="AA1595" s="9"/>
      <c r="AB1595" s="9"/>
      <c r="AC1595" s="9"/>
      <c r="AD1595" s="9"/>
      <c r="AE1595" s="9"/>
      <c r="AF1595" s="9"/>
      <c r="AG1595" s="9"/>
      <c r="AH1595" s="9"/>
      <c r="AI1595" s="9"/>
      <c r="AJ1595" s="9"/>
      <c r="AK1595" s="9"/>
      <c r="AL1595" s="9"/>
      <c r="AM1595" s="9"/>
      <c r="AN1595" s="9"/>
      <c r="AO1595" s="9"/>
      <c r="AP1595" s="9"/>
      <c r="AQ1595" s="9"/>
      <c r="AR1595" s="9"/>
      <c r="AS1595" s="9"/>
      <c r="AT1595" s="9"/>
      <c r="AU1595" s="9"/>
      <c r="AV1595" s="9"/>
      <c r="AW1595" s="9"/>
      <c r="AX1595" s="9"/>
      <c r="AY1595" s="9"/>
      <c r="AZ1595" s="9"/>
      <c r="BA1595" s="9"/>
      <c r="BB1595" s="9"/>
      <c r="BC1595" s="9"/>
      <c r="BD1595" s="9"/>
      <c r="BE1595" s="9"/>
      <c r="BF1595" s="9"/>
      <c r="BG1595" s="9"/>
      <c r="BH1595" s="9"/>
      <c r="BI1595" s="9"/>
      <c r="BJ1595" s="9"/>
      <c r="BK1595" s="9"/>
      <c r="BL1595" s="9"/>
      <c r="BM1595" s="9"/>
      <c r="BN1595" s="9"/>
      <c r="BO1595" s="9"/>
      <c r="BP1595" s="9"/>
      <c r="BQ1595" s="9"/>
      <c r="BR1595" s="9"/>
      <c r="BS1595" s="9"/>
      <c r="BT1595" s="9"/>
      <c r="BU1595" s="9"/>
      <c r="BV1595" s="9"/>
      <c r="BW1595" s="9"/>
      <c r="BX1595" s="9"/>
      <c r="BY1595" s="9"/>
      <c r="BZ1595" s="9"/>
    </row>
    <row r="1596" spans="1:78">
      <c r="A1596" s="50">
        <f t="shared" si="99"/>
        <v>1585</v>
      </c>
      <c r="C1596" s="11" t="str">
        <f>IFERROR(INDEX('     2022    '!D:D,MATCH('Order Summary'!$A1596,'     2022    '!$AN:$AN,0)),"")</f>
        <v/>
      </c>
      <c r="D1596" s="11" t="str">
        <f>IFERROR(INDEX('     2022    '!C:C,MATCH('Order Summary'!$A1596,'     2022    '!$AN:$AN,0)),"")</f>
        <v/>
      </c>
      <c r="E1596" s="11" t="str">
        <f>IFERROR(INDEX('     2022    '!E:E,MATCH('Order Summary'!$A1596,'     2022    '!$AN:$AN,0)),"")</f>
        <v/>
      </c>
      <c r="F1596" s="96">
        <f>IFERROR(INDEX('     2022    '!AY:AY,MATCH($A1596,'     2022    '!$AN:$AN,0)),0)</f>
        <v>0</v>
      </c>
      <c r="G1596" s="180" t="str">
        <f>IFERROR(IF($O$3&gt;68,INDEX('     2022    '!I:I,MATCH($A1596,'     2022    '!$AN:$AN,0))*(1-'     2022    '!$BA$1),INDEX('     2022    '!I:I,MATCH($A1596,'     2022    '!$AN:$AN,0))),"")</f>
        <v/>
      </c>
      <c r="H1596" s="96">
        <f>IFERROR(INDEX('     2022    '!AZ:AZ,MATCH($A1596,'     2022    '!$AN:$AN,0)),0)</f>
        <v>0</v>
      </c>
      <c r="I1596" s="180" t="str">
        <f>IFERROR(IF($O$3&gt;68,INDEX('     2022    '!M:M,MATCH($A1596,'     2022    '!$AN:$AN,0))*(1-'     2022    '!$BA$1),INDEX('     2022    '!M:M,MATCH($A1596,'     2022    '!$AN:$AN,0))),"")</f>
        <v/>
      </c>
      <c r="J1596" s="181">
        <f t="shared" si="97"/>
        <v>0</v>
      </c>
      <c r="K1596" s="182" t="str">
        <f t="shared" si="98"/>
        <v/>
      </c>
      <c r="L1596" s="53"/>
      <c r="M1596" s="52" t="str">
        <f>IFERROR(INDEX('     2022    '!R:R,MATCH('Order Summary'!$A1596,'     2022    '!$AN:$AN,0)),"")</f>
        <v/>
      </c>
      <c r="N1596" s="52" t="str">
        <f>IFERROR(INDEX('     2022    '!V:V,MATCH('Order Summary'!$A1596,'     2022    '!$AN:$AN,0)),"")</f>
        <v/>
      </c>
      <c r="O1596" s="52" t="str">
        <f>IFERROR(INDEX('     2022    '!S:S,MATCH('Order Summary'!$A1596,'     2022    '!$AN:$AN,0)),"")</f>
        <v/>
      </c>
      <c r="P1596" s="96" t="str">
        <f t="shared" si="96"/>
        <v/>
      </c>
      <c r="R1596" s="9"/>
      <c r="S1596" s="9"/>
      <c r="T1596" s="9"/>
      <c r="U1596" s="9"/>
      <c r="V1596" s="9"/>
      <c r="W1596" s="9"/>
      <c r="X1596" s="9"/>
      <c r="Y1596" s="9"/>
      <c r="Z1596" s="9"/>
      <c r="AA1596" s="9"/>
      <c r="AB1596" s="9"/>
      <c r="AC1596" s="9"/>
      <c r="AD1596" s="9"/>
      <c r="AE1596" s="9"/>
      <c r="AF1596" s="9"/>
      <c r="AG1596" s="9"/>
      <c r="AH1596" s="9"/>
      <c r="AI1596" s="9"/>
      <c r="AJ1596" s="9"/>
      <c r="AK1596" s="9"/>
      <c r="AL1596" s="9"/>
      <c r="AM1596" s="9"/>
      <c r="AN1596" s="9"/>
      <c r="AO1596" s="9"/>
      <c r="AP1596" s="9"/>
      <c r="AQ1596" s="9"/>
      <c r="AR1596" s="9"/>
      <c r="AS1596" s="9"/>
      <c r="AT1596" s="9"/>
      <c r="AU1596" s="9"/>
      <c r="AV1596" s="9"/>
      <c r="AW1596" s="9"/>
      <c r="AX1596" s="9"/>
      <c r="AY1596" s="9"/>
      <c r="AZ1596" s="9"/>
      <c r="BA1596" s="9"/>
      <c r="BB1596" s="9"/>
      <c r="BC1596" s="9"/>
      <c r="BD1596" s="9"/>
      <c r="BE1596" s="9"/>
      <c r="BF1596" s="9"/>
      <c r="BG1596" s="9"/>
      <c r="BH1596" s="9"/>
      <c r="BI1596" s="9"/>
      <c r="BJ1596" s="9"/>
      <c r="BK1596" s="9"/>
      <c r="BL1596" s="9"/>
      <c r="BM1596" s="9"/>
      <c r="BN1596" s="9"/>
      <c r="BO1596" s="9"/>
      <c r="BP1596" s="9"/>
      <c r="BQ1596" s="9"/>
      <c r="BR1596" s="9"/>
      <c r="BS1596" s="9"/>
      <c r="BT1596" s="9"/>
      <c r="BU1596" s="9"/>
      <c r="BV1596" s="9"/>
      <c r="BW1596" s="9"/>
      <c r="BX1596" s="9"/>
      <c r="BY1596" s="9"/>
      <c r="BZ1596" s="9"/>
    </row>
    <row r="1597" spans="1:78">
      <c r="A1597" s="50">
        <f t="shared" si="99"/>
        <v>1586</v>
      </c>
      <c r="C1597" s="11" t="str">
        <f>IFERROR(INDEX('     2022    '!D:D,MATCH('Order Summary'!$A1597,'     2022    '!$AN:$AN,0)),"")</f>
        <v/>
      </c>
      <c r="D1597" s="11" t="str">
        <f>IFERROR(INDEX('     2022    '!C:C,MATCH('Order Summary'!$A1597,'     2022    '!$AN:$AN,0)),"")</f>
        <v/>
      </c>
      <c r="E1597" s="11" t="str">
        <f>IFERROR(INDEX('     2022    '!E:E,MATCH('Order Summary'!$A1597,'     2022    '!$AN:$AN,0)),"")</f>
        <v/>
      </c>
      <c r="F1597" s="96">
        <f>IFERROR(INDEX('     2022    '!AY:AY,MATCH($A1597,'     2022    '!$AN:$AN,0)),0)</f>
        <v>0</v>
      </c>
      <c r="G1597" s="180" t="str">
        <f>IFERROR(IF($O$3&gt;68,INDEX('     2022    '!I:I,MATCH($A1597,'     2022    '!$AN:$AN,0))*(1-'     2022    '!$BA$1),INDEX('     2022    '!I:I,MATCH($A1597,'     2022    '!$AN:$AN,0))),"")</f>
        <v/>
      </c>
      <c r="H1597" s="96">
        <f>IFERROR(INDEX('     2022    '!AZ:AZ,MATCH($A1597,'     2022    '!$AN:$AN,0)),0)</f>
        <v>0</v>
      </c>
      <c r="I1597" s="180" t="str">
        <f>IFERROR(IF($O$3&gt;68,INDEX('     2022    '!M:M,MATCH($A1597,'     2022    '!$AN:$AN,0))*(1-'     2022    '!$BA$1),INDEX('     2022    '!M:M,MATCH($A1597,'     2022    '!$AN:$AN,0))),"")</f>
        <v/>
      </c>
      <c r="J1597" s="181">
        <f t="shared" si="97"/>
        <v>0</v>
      </c>
      <c r="K1597" s="182" t="str">
        <f t="shared" si="98"/>
        <v/>
      </c>
      <c r="L1597" s="53"/>
      <c r="M1597" s="52" t="str">
        <f>IFERROR(INDEX('     2022    '!R:R,MATCH('Order Summary'!$A1597,'     2022    '!$AN:$AN,0)),"")</f>
        <v/>
      </c>
      <c r="N1597" s="52" t="str">
        <f>IFERROR(INDEX('     2022    '!V:V,MATCH('Order Summary'!$A1597,'     2022    '!$AN:$AN,0)),"")</f>
        <v/>
      </c>
      <c r="O1597" s="52" t="str">
        <f>IFERROR(INDEX('     2022    '!S:S,MATCH('Order Summary'!$A1597,'     2022    '!$AN:$AN,0)),"")</f>
        <v/>
      </c>
      <c r="P1597" s="96" t="str">
        <f t="shared" si="96"/>
        <v/>
      </c>
      <c r="R1597" s="9"/>
      <c r="S1597" s="9"/>
      <c r="T1597" s="9"/>
      <c r="U1597" s="9"/>
      <c r="V1597" s="9"/>
      <c r="W1597" s="9"/>
      <c r="X1597" s="9"/>
      <c r="Y1597" s="9"/>
      <c r="Z1597" s="9"/>
      <c r="AA1597" s="9"/>
      <c r="AB1597" s="9"/>
      <c r="AC1597" s="9"/>
      <c r="AD1597" s="9"/>
      <c r="AE1597" s="9"/>
      <c r="AF1597" s="9"/>
      <c r="AG1597" s="9"/>
      <c r="AH1597" s="9"/>
      <c r="AI1597" s="9"/>
      <c r="AJ1597" s="9"/>
      <c r="AK1597" s="9"/>
      <c r="AL1597" s="9"/>
      <c r="AM1597" s="9"/>
      <c r="AN1597" s="9"/>
      <c r="AO1597" s="9"/>
      <c r="AP1597" s="9"/>
      <c r="AQ1597" s="9"/>
      <c r="AR1597" s="9"/>
      <c r="AS1597" s="9"/>
      <c r="AT1597" s="9"/>
      <c r="AU1597" s="9"/>
      <c r="AV1597" s="9"/>
      <c r="AW1597" s="9"/>
      <c r="AX1597" s="9"/>
      <c r="AY1597" s="9"/>
      <c r="AZ1597" s="9"/>
      <c r="BA1597" s="9"/>
      <c r="BB1597" s="9"/>
      <c r="BC1597" s="9"/>
      <c r="BD1597" s="9"/>
      <c r="BE1597" s="9"/>
      <c r="BF1597" s="9"/>
      <c r="BG1597" s="9"/>
      <c r="BH1597" s="9"/>
      <c r="BI1597" s="9"/>
      <c r="BJ1597" s="9"/>
      <c r="BK1597" s="9"/>
      <c r="BL1597" s="9"/>
      <c r="BM1597" s="9"/>
      <c r="BN1597" s="9"/>
      <c r="BO1597" s="9"/>
      <c r="BP1597" s="9"/>
      <c r="BQ1597" s="9"/>
      <c r="BR1597" s="9"/>
      <c r="BS1597" s="9"/>
      <c r="BT1597" s="9"/>
      <c r="BU1597" s="9"/>
      <c r="BV1597" s="9"/>
      <c r="BW1597" s="9"/>
      <c r="BX1597" s="9"/>
      <c r="BY1597" s="9"/>
      <c r="BZ1597" s="9"/>
    </row>
    <row r="1598" spans="1:78">
      <c r="A1598" s="50">
        <f t="shared" si="99"/>
        <v>1587</v>
      </c>
      <c r="C1598" s="11" t="str">
        <f>IFERROR(INDEX('     2022    '!D:D,MATCH('Order Summary'!$A1598,'     2022    '!$AN:$AN,0)),"")</f>
        <v/>
      </c>
      <c r="D1598" s="11" t="str">
        <f>IFERROR(INDEX('     2022    '!C:C,MATCH('Order Summary'!$A1598,'     2022    '!$AN:$AN,0)),"")</f>
        <v/>
      </c>
      <c r="E1598" s="11" t="str">
        <f>IFERROR(INDEX('     2022    '!E:E,MATCH('Order Summary'!$A1598,'     2022    '!$AN:$AN,0)),"")</f>
        <v/>
      </c>
      <c r="F1598" s="96">
        <f>IFERROR(INDEX('     2022    '!AY:AY,MATCH($A1598,'     2022    '!$AN:$AN,0)),0)</f>
        <v>0</v>
      </c>
      <c r="G1598" s="180" t="str">
        <f>IFERROR(IF($O$3&gt;68,INDEX('     2022    '!I:I,MATCH($A1598,'     2022    '!$AN:$AN,0))*(1-'     2022    '!$BA$1),INDEX('     2022    '!I:I,MATCH($A1598,'     2022    '!$AN:$AN,0))),"")</f>
        <v/>
      </c>
      <c r="H1598" s="96">
        <f>IFERROR(INDEX('     2022    '!AZ:AZ,MATCH($A1598,'     2022    '!$AN:$AN,0)),0)</f>
        <v>0</v>
      </c>
      <c r="I1598" s="180" t="str">
        <f>IFERROR(IF($O$3&gt;68,INDEX('     2022    '!M:M,MATCH($A1598,'     2022    '!$AN:$AN,0))*(1-'     2022    '!$BA$1),INDEX('     2022    '!M:M,MATCH($A1598,'     2022    '!$AN:$AN,0))),"")</f>
        <v/>
      </c>
      <c r="J1598" s="181">
        <f t="shared" si="97"/>
        <v>0</v>
      </c>
      <c r="K1598" s="182" t="str">
        <f t="shared" si="98"/>
        <v/>
      </c>
      <c r="L1598" s="53"/>
      <c r="M1598" s="52" t="str">
        <f>IFERROR(INDEX('     2022    '!R:R,MATCH('Order Summary'!$A1598,'     2022    '!$AN:$AN,0)),"")</f>
        <v/>
      </c>
      <c r="N1598" s="52" t="str">
        <f>IFERROR(INDEX('     2022    '!V:V,MATCH('Order Summary'!$A1598,'     2022    '!$AN:$AN,0)),"")</f>
        <v/>
      </c>
      <c r="O1598" s="52" t="str">
        <f>IFERROR(INDEX('     2022    '!S:S,MATCH('Order Summary'!$A1598,'     2022    '!$AN:$AN,0)),"")</f>
        <v/>
      </c>
      <c r="P1598" s="96" t="str">
        <f t="shared" si="96"/>
        <v/>
      </c>
      <c r="R1598" s="9"/>
      <c r="S1598" s="9"/>
      <c r="T1598" s="9"/>
      <c r="U1598" s="9"/>
      <c r="V1598" s="9"/>
      <c r="W1598" s="9"/>
      <c r="X1598" s="9"/>
      <c r="Y1598" s="9"/>
      <c r="Z1598" s="9"/>
      <c r="AA1598" s="9"/>
      <c r="AB1598" s="9"/>
      <c r="AC1598" s="9"/>
      <c r="AD1598" s="9"/>
      <c r="AE1598" s="9"/>
      <c r="AF1598" s="9"/>
      <c r="AG1598" s="9"/>
      <c r="AH1598" s="9"/>
      <c r="AI1598" s="9"/>
      <c r="AJ1598" s="9"/>
      <c r="AK1598" s="9"/>
      <c r="AL1598" s="9"/>
      <c r="AM1598" s="9"/>
      <c r="AN1598" s="9"/>
      <c r="AO1598" s="9"/>
      <c r="AP1598" s="9"/>
      <c r="AQ1598" s="9"/>
      <c r="AR1598" s="9"/>
      <c r="AS1598" s="9"/>
      <c r="AT1598" s="9"/>
      <c r="AU1598" s="9"/>
      <c r="AV1598" s="9"/>
      <c r="AW1598" s="9"/>
      <c r="AX1598" s="9"/>
      <c r="AY1598" s="9"/>
      <c r="AZ1598" s="9"/>
      <c r="BA1598" s="9"/>
      <c r="BB1598" s="9"/>
      <c r="BC1598" s="9"/>
      <c r="BD1598" s="9"/>
      <c r="BE1598" s="9"/>
      <c r="BF1598" s="9"/>
      <c r="BG1598" s="9"/>
      <c r="BH1598" s="9"/>
      <c r="BI1598" s="9"/>
      <c r="BJ1598" s="9"/>
      <c r="BK1598" s="9"/>
      <c r="BL1598" s="9"/>
      <c r="BM1598" s="9"/>
      <c r="BN1598" s="9"/>
      <c r="BO1598" s="9"/>
      <c r="BP1598" s="9"/>
      <c r="BQ1598" s="9"/>
      <c r="BR1598" s="9"/>
      <c r="BS1598" s="9"/>
      <c r="BT1598" s="9"/>
      <c r="BU1598" s="9"/>
      <c r="BV1598" s="9"/>
      <c r="BW1598" s="9"/>
      <c r="BX1598" s="9"/>
      <c r="BY1598" s="9"/>
      <c r="BZ1598" s="9"/>
    </row>
    <row r="1599" spans="1:78">
      <c r="A1599" s="50">
        <f t="shared" si="99"/>
        <v>1588</v>
      </c>
      <c r="C1599" s="11" t="str">
        <f>IFERROR(INDEX('     2022    '!D:D,MATCH('Order Summary'!$A1599,'     2022    '!$AN:$AN,0)),"")</f>
        <v/>
      </c>
      <c r="D1599" s="11" t="str">
        <f>IFERROR(INDEX('     2022    '!C:C,MATCH('Order Summary'!$A1599,'     2022    '!$AN:$AN,0)),"")</f>
        <v/>
      </c>
      <c r="E1599" s="11" t="str">
        <f>IFERROR(INDEX('     2022    '!E:E,MATCH('Order Summary'!$A1599,'     2022    '!$AN:$AN,0)),"")</f>
        <v/>
      </c>
      <c r="F1599" s="96">
        <f>IFERROR(INDEX('     2022    '!AY:AY,MATCH($A1599,'     2022    '!$AN:$AN,0)),0)</f>
        <v>0</v>
      </c>
      <c r="G1599" s="180" t="str">
        <f>IFERROR(IF($O$3&gt;68,INDEX('     2022    '!I:I,MATCH($A1599,'     2022    '!$AN:$AN,0))*(1-'     2022    '!$BA$1),INDEX('     2022    '!I:I,MATCH($A1599,'     2022    '!$AN:$AN,0))),"")</f>
        <v/>
      </c>
      <c r="H1599" s="96">
        <f>IFERROR(INDEX('     2022    '!AZ:AZ,MATCH($A1599,'     2022    '!$AN:$AN,0)),0)</f>
        <v>0</v>
      </c>
      <c r="I1599" s="180" t="str">
        <f>IFERROR(IF($O$3&gt;68,INDEX('     2022    '!M:M,MATCH($A1599,'     2022    '!$AN:$AN,0))*(1-'     2022    '!$BA$1),INDEX('     2022    '!M:M,MATCH($A1599,'     2022    '!$AN:$AN,0))),"")</f>
        <v/>
      </c>
      <c r="J1599" s="181">
        <f t="shared" si="97"/>
        <v>0</v>
      </c>
      <c r="K1599" s="182" t="str">
        <f t="shared" si="98"/>
        <v/>
      </c>
      <c r="L1599" s="53"/>
      <c r="M1599" s="52" t="str">
        <f>IFERROR(INDEX('     2022    '!R:R,MATCH('Order Summary'!$A1599,'     2022    '!$AN:$AN,0)),"")</f>
        <v/>
      </c>
      <c r="N1599" s="52" t="str">
        <f>IFERROR(INDEX('     2022    '!V:V,MATCH('Order Summary'!$A1599,'     2022    '!$AN:$AN,0)),"")</f>
        <v/>
      </c>
      <c r="O1599" s="52" t="str">
        <f>IFERROR(INDEX('     2022    '!S:S,MATCH('Order Summary'!$A1599,'     2022    '!$AN:$AN,0)),"")</f>
        <v/>
      </c>
      <c r="P1599" s="96" t="str">
        <f t="shared" si="96"/>
        <v/>
      </c>
      <c r="R1599" s="9"/>
      <c r="S1599" s="9"/>
      <c r="T1599" s="9"/>
      <c r="U1599" s="9"/>
      <c r="V1599" s="9"/>
      <c r="W1599" s="9"/>
      <c r="X1599" s="9"/>
      <c r="Y1599" s="9"/>
      <c r="Z1599" s="9"/>
      <c r="AA1599" s="9"/>
      <c r="AB1599" s="9"/>
      <c r="AC1599" s="9"/>
      <c r="AD1599" s="9"/>
      <c r="AE1599" s="9"/>
      <c r="AF1599" s="9"/>
      <c r="AG1599" s="9"/>
      <c r="AH1599" s="9"/>
      <c r="AI1599" s="9"/>
      <c r="AJ1599" s="9"/>
      <c r="AK1599" s="9"/>
      <c r="AL1599" s="9"/>
      <c r="AM1599" s="9"/>
      <c r="AN1599" s="9"/>
      <c r="AO1599" s="9"/>
      <c r="AP1599" s="9"/>
      <c r="AQ1599" s="9"/>
      <c r="AR1599" s="9"/>
      <c r="AS1599" s="9"/>
      <c r="AT1599" s="9"/>
      <c r="AU1599" s="9"/>
      <c r="AV1599" s="9"/>
      <c r="AW1599" s="9"/>
      <c r="AX1599" s="9"/>
      <c r="AY1599" s="9"/>
      <c r="AZ1599" s="9"/>
      <c r="BA1599" s="9"/>
      <c r="BB1599" s="9"/>
      <c r="BC1599" s="9"/>
      <c r="BD1599" s="9"/>
      <c r="BE1599" s="9"/>
      <c r="BF1599" s="9"/>
      <c r="BG1599" s="9"/>
      <c r="BH1599" s="9"/>
      <c r="BI1599" s="9"/>
      <c r="BJ1599" s="9"/>
      <c r="BK1599" s="9"/>
      <c r="BL1599" s="9"/>
      <c r="BM1599" s="9"/>
      <c r="BN1599" s="9"/>
      <c r="BO1599" s="9"/>
      <c r="BP1599" s="9"/>
      <c r="BQ1599" s="9"/>
      <c r="BR1599" s="9"/>
      <c r="BS1599" s="9"/>
      <c r="BT1599" s="9"/>
      <c r="BU1599" s="9"/>
      <c r="BV1599" s="9"/>
      <c r="BW1599" s="9"/>
      <c r="BX1599" s="9"/>
      <c r="BY1599" s="9"/>
      <c r="BZ1599" s="9"/>
    </row>
    <row r="1600" spans="1:78">
      <c r="A1600" s="50">
        <f t="shared" si="99"/>
        <v>1589</v>
      </c>
      <c r="C1600" s="11" t="str">
        <f>IFERROR(INDEX('     2022    '!D:D,MATCH('Order Summary'!$A1600,'     2022    '!$AN:$AN,0)),"")</f>
        <v/>
      </c>
      <c r="D1600" s="11" t="str">
        <f>IFERROR(INDEX('     2022    '!C:C,MATCH('Order Summary'!$A1600,'     2022    '!$AN:$AN,0)),"")</f>
        <v/>
      </c>
      <c r="E1600" s="11" t="str">
        <f>IFERROR(INDEX('     2022    '!E:E,MATCH('Order Summary'!$A1600,'     2022    '!$AN:$AN,0)),"")</f>
        <v/>
      </c>
      <c r="F1600" s="96">
        <f>IFERROR(INDEX('     2022    '!AY:AY,MATCH($A1600,'     2022    '!$AN:$AN,0)),0)</f>
        <v>0</v>
      </c>
      <c r="G1600" s="180" t="str">
        <f>IFERROR(IF($O$3&gt;68,INDEX('     2022    '!I:I,MATCH($A1600,'     2022    '!$AN:$AN,0))*(1-'     2022    '!$BA$1),INDEX('     2022    '!I:I,MATCH($A1600,'     2022    '!$AN:$AN,0))),"")</f>
        <v/>
      </c>
      <c r="H1600" s="96">
        <f>IFERROR(INDEX('     2022    '!AZ:AZ,MATCH($A1600,'     2022    '!$AN:$AN,0)),0)</f>
        <v>0</v>
      </c>
      <c r="I1600" s="180" t="str">
        <f>IFERROR(IF($O$3&gt;68,INDEX('     2022    '!M:M,MATCH($A1600,'     2022    '!$AN:$AN,0))*(1-'     2022    '!$BA$1),INDEX('     2022    '!M:M,MATCH($A1600,'     2022    '!$AN:$AN,0))),"")</f>
        <v/>
      </c>
      <c r="J1600" s="181">
        <f t="shared" si="97"/>
        <v>0</v>
      </c>
      <c r="K1600" s="182" t="str">
        <f t="shared" si="98"/>
        <v/>
      </c>
      <c r="L1600" s="53"/>
      <c r="M1600" s="52" t="str">
        <f>IFERROR(INDEX('     2022    '!R:R,MATCH('Order Summary'!$A1600,'     2022    '!$AN:$AN,0)),"")</f>
        <v/>
      </c>
      <c r="N1600" s="52" t="str">
        <f>IFERROR(INDEX('     2022    '!V:V,MATCH('Order Summary'!$A1600,'     2022    '!$AN:$AN,0)),"")</f>
        <v/>
      </c>
      <c r="O1600" s="52" t="str">
        <f>IFERROR(INDEX('     2022    '!S:S,MATCH('Order Summary'!$A1600,'     2022    '!$AN:$AN,0)),"")</f>
        <v/>
      </c>
      <c r="P1600" s="96" t="str">
        <f t="shared" si="96"/>
        <v/>
      </c>
      <c r="R1600" s="9"/>
      <c r="S1600" s="9"/>
      <c r="T1600" s="9"/>
      <c r="U1600" s="9"/>
      <c r="V1600" s="9"/>
      <c r="W1600" s="9"/>
      <c r="X1600" s="9"/>
      <c r="Y1600" s="9"/>
      <c r="Z1600" s="9"/>
      <c r="AA1600" s="9"/>
      <c r="AB1600" s="9"/>
      <c r="AC1600" s="9"/>
      <c r="AD1600" s="9"/>
      <c r="AE1600" s="9"/>
      <c r="AF1600" s="9"/>
      <c r="AG1600" s="9"/>
      <c r="AH1600" s="9"/>
      <c r="AI1600" s="9"/>
      <c r="AJ1600" s="9"/>
      <c r="AK1600" s="9"/>
      <c r="AL1600" s="9"/>
      <c r="AM1600" s="9"/>
      <c r="AN1600" s="9"/>
      <c r="AO1600" s="9"/>
      <c r="AP1600" s="9"/>
      <c r="AQ1600" s="9"/>
      <c r="AR1600" s="9"/>
      <c r="AS1600" s="9"/>
      <c r="AT1600" s="9"/>
      <c r="AU1600" s="9"/>
      <c r="AV1600" s="9"/>
      <c r="AW1600" s="9"/>
      <c r="AX1600" s="9"/>
      <c r="AY1600" s="9"/>
      <c r="AZ1600" s="9"/>
      <c r="BA1600" s="9"/>
      <c r="BB1600" s="9"/>
      <c r="BC1600" s="9"/>
      <c r="BD1600" s="9"/>
      <c r="BE1600" s="9"/>
      <c r="BF1600" s="9"/>
      <c r="BG1600" s="9"/>
      <c r="BH1600" s="9"/>
      <c r="BI1600" s="9"/>
      <c r="BJ1600" s="9"/>
      <c r="BK1600" s="9"/>
      <c r="BL1600" s="9"/>
      <c r="BM1600" s="9"/>
      <c r="BN1600" s="9"/>
      <c r="BO1600" s="9"/>
      <c r="BP1600" s="9"/>
      <c r="BQ1600" s="9"/>
      <c r="BR1600" s="9"/>
      <c r="BS1600" s="9"/>
      <c r="BT1600" s="9"/>
      <c r="BU1600" s="9"/>
      <c r="BV1600" s="9"/>
      <c r="BW1600" s="9"/>
      <c r="BX1600" s="9"/>
      <c r="BY1600" s="9"/>
      <c r="BZ1600" s="9"/>
    </row>
    <row r="1601" spans="1:78">
      <c r="A1601" s="50">
        <f t="shared" si="99"/>
        <v>1590</v>
      </c>
      <c r="C1601" s="11" t="str">
        <f>IFERROR(INDEX('     2022    '!D:D,MATCH('Order Summary'!$A1601,'     2022    '!$AN:$AN,0)),"")</f>
        <v/>
      </c>
      <c r="D1601" s="11" t="str">
        <f>IFERROR(INDEX('     2022    '!C:C,MATCH('Order Summary'!$A1601,'     2022    '!$AN:$AN,0)),"")</f>
        <v/>
      </c>
      <c r="E1601" s="11" t="str">
        <f>IFERROR(INDEX('     2022    '!E:E,MATCH('Order Summary'!$A1601,'     2022    '!$AN:$AN,0)),"")</f>
        <v/>
      </c>
      <c r="F1601" s="96">
        <f>IFERROR(INDEX('     2022    '!AY:AY,MATCH($A1601,'     2022    '!$AN:$AN,0)),0)</f>
        <v>0</v>
      </c>
      <c r="G1601" s="180" t="str">
        <f>IFERROR(IF($O$3&gt;68,INDEX('     2022    '!I:I,MATCH($A1601,'     2022    '!$AN:$AN,0))*(1-'     2022    '!$BA$1),INDEX('     2022    '!I:I,MATCH($A1601,'     2022    '!$AN:$AN,0))),"")</f>
        <v/>
      </c>
      <c r="H1601" s="96">
        <f>IFERROR(INDEX('     2022    '!AZ:AZ,MATCH($A1601,'     2022    '!$AN:$AN,0)),0)</f>
        <v>0</v>
      </c>
      <c r="I1601" s="180" t="str">
        <f>IFERROR(IF($O$3&gt;68,INDEX('     2022    '!M:M,MATCH($A1601,'     2022    '!$AN:$AN,0))*(1-'     2022    '!$BA$1),INDEX('     2022    '!M:M,MATCH($A1601,'     2022    '!$AN:$AN,0))),"")</f>
        <v/>
      </c>
      <c r="J1601" s="181">
        <f t="shared" si="97"/>
        <v>0</v>
      </c>
      <c r="K1601" s="182" t="str">
        <f t="shared" si="98"/>
        <v/>
      </c>
      <c r="L1601" s="53"/>
      <c r="M1601" s="52" t="str">
        <f>IFERROR(INDEX('     2022    '!R:R,MATCH('Order Summary'!$A1601,'     2022    '!$AN:$AN,0)),"")</f>
        <v/>
      </c>
      <c r="N1601" s="52" t="str">
        <f>IFERROR(INDEX('     2022    '!V:V,MATCH('Order Summary'!$A1601,'     2022    '!$AN:$AN,0)),"")</f>
        <v/>
      </c>
      <c r="O1601" s="52" t="str">
        <f>IFERROR(INDEX('     2022    '!S:S,MATCH('Order Summary'!$A1601,'     2022    '!$AN:$AN,0)),"")</f>
        <v/>
      </c>
      <c r="P1601" s="96" t="str">
        <f t="shared" si="96"/>
        <v/>
      </c>
      <c r="R1601" s="9"/>
      <c r="S1601" s="9"/>
      <c r="T1601" s="9"/>
      <c r="U1601" s="9"/>
      <c r="V1601" s="9"/>
      <c r="W1601" s="9"/>
      <c r="X1601" s="9"/>
      <c r="Y1601" s="9"/>
      <c r="Z1601" s="9"/>
      <c r="AA1601" s="9"/>
      <c r="AB1601" s="9"/>
      <c r="AC1601" s="9"/>
      <c r="AD1601" s="9"/>
      <c r="AE1601" s="9"/>
      <c r="AF1601" s="9"/>
      <c r="AG1601" s="9"/>
      <c r="AH1601" s="9"/>
      <c r="AI1601" s="9"/>
      <c r="AJ1601" s="9"/>
      <c r="AK1601" s="9"/>
      <c r="AL1601" s="9"/>
      <c r="AM1601" s="9"/>
      <c r="AN1601" s="9"/>
      <c r="AO1601" s="9"/>
      <c r="AP1601" s="9"/>
      <c r="AQ1601" s="9"/>
      <c r="AR1601" s="9"/>
      <c r="AS1601" s="9"/>
      <c r="AT1601" s="9"/>
      <c r="AU1601" s="9"/>
      <c r="AV1601" s="9"/>
      <c r="AW1601" s="9"/>
      <c r="AX1601" s="9"/>
      <c r="AY1601" s="9"/>
      <c r="AZ1601" s="9"/>
      <c r="BA1601" s="9"/>
      <c r="BB1601" s="9"/>
      <c r="BC1601" s="9"/>
      <c r="BD1601" s="9"/>
      <c r="BE1601" s="9"/>
      <c r="BF1601" s="9"/>
      <c r="BG1601" s="9"/>
      <c r="BH1601" s="9"/>
      <c r="BI1601" s="9"/>
      <c r="BJ1601" s="9"/>
      <c r="BK1601" s="9"/>
      <c r="BL1601" s="9"/>
      <c r="BM1601" s="9"/>
      <c r="BN1601" s="9"/>
      <c r="BO1601" s="9"/>
      <c r="BP1601" s="9"/>
      <c r="BQ1601" s="9"/>
      <c r="BR1601" s="9"/>
      <c r="BS1601" s="9"/>
      <c r="BT1601" s="9"/>
      <c r="BU1601" s="9"/>
      <c r="BV1601" s="9"/>
      <c r="BW1601" s="9"/>
      <c r="BX1601" s="9"/>
      <c r="BY1601" s="9"/>
      <c r="BZ1601" s="9"/>
    </row>
    <row r="1602" spans="1:78">
      <c r="A1602" s="50">
        <f t="shared" si="99"/>
        <v>1591</v>
      </c>
      <c r="C1602" s="11" t="str">
        <f>IFERROR(INDEX('     2022    '!D:D,MATCH('Order Summary'!$A1602,'     2022    '!$AN:$AN,0)),"")</f>
        <v/>
      </c>
      <c r="D1602" s="11" t="str">
        <f>IFERROR(INDEX('     2022    '!C:C,MATCH('Order Summary'!$A1602,'     2022    '!$AN:$AN,0)),"")</f>
        <v/>
      </c>
      <c r="E1602" s="11" t="str">
        <f>IFERROR(INDEX('     2022    '!E:E,MATCH('Order Summary'!$A1602,'     2022    '!$AN:$AN,0)),"")</f>
        <v/>
      </c>
      <c r="F1602" s="96">
        <f>IFERROR(INDEX('     2022    '!AY:AY,MATCH($A1602,'     2022    '!$AN:$AN,0)),0)</f>
        <v>0</v>
      </c>
      <c r="G1602" s="180" t="str">
        <f>IFERROR(IF($O$3&gt;68,INDEX('     2022    '!I:I,MATCH($A1602,'     2022    '!$AN:$AN,0))*(1-'     2022    '!$BA$1),INDEX('     2022    '!I:I,MATCH($A1602,'     2022    '!$AN:$AN,0))),"")</f>
        <v/>
      </c>
      <c r="H1602" s="96">
        <f>IFERROR(INDEX('     2022    '!AZ:AZ,MATCH($A1602,'     2022    '!$AN:$AN,0)),0)</f>
        <v>0</v>
      </c>
      <c r="I1602" s="180" t="str">
        <f>IFERROR(IF($O$3&gt;68,INDEX('     2022    '!M:M,MATCH($A1602,'     2022    '!$AN:$AN,0))*(1-'     2022    '!$BA$1),INDEX('     2022    '!M:M,MATCH($A1602,'     2022    '!$AN:$AN,0))),"")</f>
        <v/>
      </c>
      <c r="J1602" s="181">
        <f t="shared" si="97"/>
        <v>0</v>
      </c>
      <c r="K1602" s="182" t="str">
        <f t="shared" si="98"/>
        <v/>
      </c>
      <c r="L1602" s="53"/>
      <c r="M1602" s="52" t="str">
        <f>IFERROR(INDEX('     2022    '!R:R,MATCH('Order Summary'!$A1602,'     2022    '!$AN:$AN,0)),"")</f>
        <v/>
      </c>
      <c r="N1602" s="52" t="str">
        <f>IFERROR(INDEX('     2022    '!V:V,MATCH('Order Summary'!$A1602,'     2022    '!$AN:$AN,0)),"")</f>
        <v/>
      </c>
      <c r="O1602" s="52" t="str">
        <f>IFERROR(INDEX('     2022    '!S:S,MATCH('Order Summary'!$A1602,'     2022    '!$AN:$AN,0)),"")</f>
        <v/>
      </c>
      <c r="P1602" s="96" t="str">
        <f t="shared" si="96"/>
        <v/>
      </c>
      <c r="R1602" s="9"/>
      <c r="S1602" s="9"/>
      <c r="T1602" s="9"/>
      <c r="U1602" s="9"/>
      <c r="V1602" s="9"/>
      <c r="W1602" s="9"/>
      <c r="X1602" s="9"/>
      <c r="Y1602" s="9"/>
      <c r="Z1602" s="9"/>
      <c r="AA1602" s="9"/>
      <c r="AB1602" s="9"/>
      <c r="AC1602" s="9"/>
      <c r="AD1602" s="9"/>
      <c r="AE1602" s="9"/>
      <c r="AF1602" s="9"/>
      <c r="AG1602" s="9"/>
      <c r="AH1602" s="9"/>
      <c r="AI1602" s="9"/>
      <c r="AJ1602" s="9"/>
      <c r="AK1602" s="9"/>
      <c r="AL1602" s="9"/>
      <c r="AM1602" s="9"/>
      <c r="AN1602" s="9"/>
      <c r="AO1602" s="9"/>
      <c r="AP1602" s="9"/>
      <c r="AQ1602" s="9"/>
      <c r="AR1602" s="9"/>
      <c r="AS1602" s="9"/>
      <c r="AT1602" s="9"/>
      <c r="AU1602" s="9"/>
      <c r="AV1602" s="9"/>
      <c r="AW1602" s="9"/>
      <c r="AX1602" s="9"/>
      <c r="AY1602" s="9"/>
      <c r="AZ1602" s="9"/>
      <c r="BA1602" s="9"/>
      <c r="BB1602" s="9"/>
      <c r="BC1602" s="9"/>
      <c r="BD1602" s="9"/>
      <c r="BE1602" s="9"/>
      <c r="BF1602" s="9"/>
      <c r="BG1602" s="9"/>
      <c r="BH1602" s="9"/>
      <c r="BI1602" s="9"/>
      <c r="BJ1602" s="9"/>
      <c r="BK1602" s="9"/>
      <c r="BL1602" s="9"/>
      <c r="BM1602" s="9"/>
      <c r="BN1602" s="9"/>
      <c r="BO1602" s="9"/>
      <c r="BP1602" s="9"/>
      <c r="BQ1602" s="9"/>
      <c r="BR1602" s="9"/>
      <c r="BS1602" s="9"/>
      <c r="BT1602" s="9"/>
      <c r="BU1602" s="9"/>
      <c r="BV1602" s="9"/>
      <c r="BW1602" s="9"/>
      <c r="BX1602" s="9"/>
      <c r="BY1602" s="9"/>
      <c r="BZ1602" s="9"/>
    </row>
    <row r="1603" spans="1:78">
      <c r="A1603" s="50">
        <f t="shared" si="99"/>
        <v>1592</v>
      </c>
      <c r="C1603" s="11" t="str">
        <f>IFERROR(INDEX('     2022    '!D:D,MATCH('Order Summary'!$A1603,'     2022    '!$AN:$AN,0)),"")</f>
        <v/>
      </c>
      <c r="D1603" s="11" t="str">
        <f>IFERROR(INDEX('     2022    '!C:C,MATCH('Order Summary'!$A1603,'     2022    '!$AN:$AN,0)),"")</f>
        <v/>
      </c>
      <c r="E1603" s="11" t="str">
        <f>IFERROR(INDEX('     2022    '!E:E,MATCH('Order Summary'!$A1603,'     2022    '!$AN:$AN,0)),"")</f>
        <v/>
      </c>
      <c r="F1603" s="96">
        <f>IFERROR(INDEX('     2022    '!AY:AY,MATCH($A1603,'     2022    '!$AN:$AN,0)),0)</f>
        <v>0</v>
      </c>
      <c r="G1603" s="180" t="str">
        <f>IFERROR(IF($O$3&gt;68,INDEX('     2022    '!I:I,MATCH($A1603,'     2022    '!$AN:$AN,0))*(1-'     2022    '!$BA$1),INDEX('     2022    '!I:I,MATCH($A1603,'     2022    '!$AN:$AN,0))),"")</f>
        <v/>
      </c>
      <c r="H1603" s="96">
        <f>IFERROR(INDEX('     2022    '!AZ:AZ,MATCH($A1603,'     2022    '!$AN:$AN,0)),0)</f>
        <v>0</v>
      </c>
      <c r="I1603" s="180" t="str">
        <f>IFERROR(IF($O$3&gt;68,INDEX('     2022    '!M:M,MATCH($A1603,'     2022    '!$AN:$AN,0))*(1-'     2022    '!$BA$1),INDEX('     2022    '!M:M,MATCH($A1603,'     2022    '!$AN:$AN,0))),"")</f>
        <v/>
      </c>
      <c r="J1603" s="181">
        <f t="shared" si="97"/>
        <v>0</v>
      </c>
      <c r="K1603" s="182" t="str">
        <f t="shared" si="98"/>
        <v/>
      </c>
      <c r="L1603" s="53"/>
      <c r="M1603" s="52" t="str">
        <f>IFERROR(INDEX('     2022    '!R:R,MATCH('Order Summary'!$A1603,'     2022    '!$AN:$AN,0)),"")</f>
        <v/>
      </c>
      <c r="N1603" s="52" t="str">
        <f>IFERROR(INDEX('     2022    '!V:V,MATCH('Order Summary'!$A1603,'     2022    '!$AN:$AN,0)),"")</f>
        <v/>
      </c>
      <c r="O1603" s="52" t="str">
        <f>IFERROR(INDEX('     2022    '!S:S,MATCH('Order Summary'!$A1603,'     2022    '!$AN:$AN,0)),"")</f>
        <v/>
      </c>
      <c r="P1603" s="96" t="str">
        <f t="shared" si="96"/>
        <v/>
      </c>
      <c r="R1603" s="9"/>
      <c r="S1603" s="9"/>
      <c r="T1603" s="9"/>
      <c r="U1603" s="9"/>
      <c r="V1603" s="9"/>
      <c r="W1603" s="9"/>
      <c r="X1603" s="9"/>
      <c r="Y1603" s="9"/>
      <c r="Z1603" s="9"/>
      <c r="AA1603" s="9"/>
      <c r="AB1603" s="9"/>
      <c r="AC1603" s="9"/>
      <c r="AD1603" s="9"/>
      <c r="AE1603" s="9"/>
      <c r="AF1603" s="9"/>
      <c r="AG1603" s="9"/>
      <c r="AH1603" s="9"/>
      <c r="AI1603" s="9"/>
      <c r="AJ1603" s="9"/>
      <c r="AK1603" s="9"/>
      <c r="AL1603" s="9"/>
      <c r="AM1603" s="9"/>
      <c r="AN1603" s="9"/>
      <c r="AO1603" s="9"/>
      <c r="AP1603" s="9"/>
      <c r="AQ1603" s="9"/>
      <c r="AR1603" s="9"/>
      <c r="AS1603" s="9"/>
      <c r="AT1603" s="9"/>
      <c r="AU1603" s="9"/>
      <c r="AV1603" s="9"/>
      <c r="AW1603" s="9"/>
      <c r="AX1603" s="9"/>
      <c r="AY1603" s="9"/>
      <c r="AZ1603" s="9"/>
      <c r="BA1603" s="9"/>
      <c r="BB1603" s="9"/>
      <c r="BC1603" s="9"/>
      <c r="BD1603" s="9"/>
      <c r="BE1603" s="9"/>
      <c r="BF1603" s="9"/>
      <c r="BG1603" s="9"/>
      <c r="BH1603" s="9"/>
      <c r="BI1603" s="9"/>
      <c r="BJ1603" s="9"/>
      <c r="BK1603" s="9"/>
      <c r="BL1603" s="9"/>
      <c r="BM1603" s="9"/>
      <c r="BN1603" s="9"/>
      <c r="BO1603" s="9"/>
      <c r="BP1603" s="9"/>
      <c r="BQ1603" s="9"/>
      <c r="BR1603" s="9"/>
      <c r="BS1603" s="9"/>
      <c r="BT1603" s="9"/>
      <c r="BU1603" s="9"/>
      <c r="BV1603" s="9"/>
      <c r="BW1603" s="9"/>
      <c r="BX1603" s="9"/>
      <c r="BY1603" s="9"/>
      <c r="BZ1603" s="9"/>
    </row>
    <row r="1604" spans="1:78">
      <c r="A1604" s="50">
        <f t="shared" si="99"/>
        <v>1593</v>
      </c>
      <c r="C1604" s="11" t="str">
        <f>IFERROR(INDEX('     2022    '!D:D,MATCH('Order Summary'!$A1604,'     2022    '!$AN:$AN,0)),"")</f>
        <v/>
      </c>
      <c r="D1604" s="11" t="str">
        <f>IFERROR(INDEX('     2022    '!C:C,MATCH('Order Summary'!$A1604,'     2022    '!$AN:$AN,0)),"")</f>
        <v/>
      </c>
      <c r="E1604" s="11" t="str">
        <f>IFERROR(INDEX('     2022    '!E:E,MATCH('Order Summary'!$A1604,'     2022    '!$AN:$AN,0)),"")</f>
        <v/>
      </c>
      <c r="F1604" s="96">
        <f>IFERROR(INDEX('     2022    '!AY:AY,MATCH($A1604,'     2022    '!$AN:$AN,0)),0)</f>
        <v>0</v>
      </c>
      <c r="G1604" s="180" t="str">
        <f>IFERROR(IF($O$3&gt;68,INDEX('     2022    '!I:I,MATCH($A1604,'     2022    '!$AN:$AN,0))*(1-'     2022    '!$BA$1),INDEX('     2022    '!I:I,MATCH($A1604,'     2022    '!$AN:$AN,0))),"")</f>
        <v/>
      </c>
      <c r="H1604" s="96">
        <f>IFERROR(INDEX('     2022    '!AZ:AZ,MATCH($A1604,'     2022    '!$AN:$AN,0)),0)</f>
        <v>0</v>
      </c>
      <c r="I1604" s="180" t="str">
        <f>IFERROR(IF($O$3&gt;68,INDEX('     2022    '!M:M,MATCH($A1604,'     2022    '!$AN:$AN,0))*(1-'     2022    '!$BA$1),INDEX('     2022    '!M:M,MATCH($A1604,'     2022    '!$AN:$AN,0))),"")</f>
        <v/>
      </c>
      <c r="J1604" s="181">
        <f t="shared" si="97"/>
        <v>0</v>
      </c>
      <c r="K1604" s="182" t="str">
        <f t="shared" si="98"/>
        <v/>
      </c>
      <c r="L1604" s="53"/>
      <c r="M1604" s="52" t="str">
        <f>IFERROR(INDEX('     2022    '!R:R,MATCH('Order Summary'!$A1604,'     2022    '!$AN:$AN,0)),"")</f>
        <v/>
      </c>
      <c r="N1604" s="52" t="str">
        <f>IFERROR(INDEX('     2022    '!V:V,MATCH('Order Summary'!$A1604,'     2022    '!$AN:$AN,0)),"")</f>
        <v/>
      </c>
      <c r="O1604" s="52" t="str">
        <f>IFERROR(INDEX('     2022    '!S:S,MATCH('Order Summary'!$A1604,'     2022    '!$AN:$AN,0)),"")</f>
        <v/>
      </c>
      <c r="P1604" s="96" t="str">
        <f t="shared" si="96"/>
        <v/>
      </c>
      <c r="R1604" s="9"/>
      <c r="S1604" s="9"/>
      <c r="T1604" s="9"/>
      <c r="U1604" s="9"/>
      <c r="V1604" s="9"/>
      <c r="W1604" s="9"/>
      <c r="X1604" s="9"/>
      <c r="Y1604" s="9"/>
      <c r="Z1604" s="9"/>
      <c r="AA1604" s="9"/>
      <c r="AB1604" s="9"/>
      <c r="AC1604" s="9"/>
      <c r="AD1604" s="9"/>
      <c r="AE1604" s="9"/>
      <c r="AF1604" s="9"/>
      <c r="AG1604" s="9"/>
      <c r="AH1604" s="9"/>
      <c r="AI1604" s="9"/>
      <c r="AJ1604" s="9"/>
      <c r="AK1604" s="9"/>
      <c r="AL1604" s="9"/>
      <c r="AM1604" s="9"/>
      <c r="AN1604" s="9"/>
      <c r="AO1604" s="9"/>
      <c r="AP1604" s="9"/>
      <c r="AQ1604" s="9"/>
      <c r="AR1604" s="9"/>
      <c r="AS1604" s="9"/>
      <c r="AT1604" s="9"/>
      <c r="AU1604" s="9"/>
      <c r="AV1604" s="9"/>
      <c r="AW1604" s="9"/>
      <c r="AX1604" s="9"/>
      <c r="AY1604" s="9"/>
      <c r="AZ1604" s="9"/>
      <c r="BA1604" s="9"/>
      <c r="BB1604" s="9"/>
      <c r="BC1604" s="9"/>
      <c r="BD1604" s="9"/>
      <c r="BE1604" s="9"/>
      <c r="BF1604" s="9"/>
      <c r="BG1604" s="9"/>
      <c r="BH1604" s="9"/>
      <c r="BI1604" s="9"/>
      <c r="BJ1604" s="9"/>
      <c r="BK1604" s="9"/>
      <c r="BL1604" s="9"/>
      <c r="BM1604" s="9"/>
      <c r="BN1604" s="9"/>
      <c r="BO1604" s="9"/>
      <c r="BP1604" s="9"/>
      <c r="BQ1604" s="9"/>
      <c r="BR1604" s="9"/>
      <c r="BS1604" s="9"/>
      <c r="BT1604" s="9"/>
      <c r="BU1604" s="9"/>
      <c r="BV1604" s="9"/>
      <c r="BW1604" s="9"/>
      <c r="BX1604" s="9"/>
      <c r="BY1604" s="9"/>
      <c r="BZ1604" s="9"/>
    </row>
    <row r="1605" spans="1:78">
      <c r="A1605" s="50">
        <f t="shared" si="99"/>
        <v>1594</v>
      </c>
      <c r="C1605" s="11" t="str">
        <f>IFERROR(INDEX('     2022    '!D:D,MATCH('Order Summary'!$A1605,'     2022    '!$AN:$AN,0)),"")</f>
        <v/>
      </c>
      <c r="D1605" s="11" t="str">
        <f>IFERROR(INDEX('     2022    '!C:C,MATCH('Order Summary'!$A1605,'     2022    '!$AN:$AN,0)),"")</f>
        <v/>
      </c>
      <c r="E1605" s="11" t="str">
        <f>IFERROR(INDEX('     2022    '!E:E,MATCH('Order Summary'!$A1605,'     2022    '!$AN:$AN,0)),"")</f>
        <v/>
      </c>
      <c r="F1605" s="96">
        <f>IFERROR(INDEX('     2022    '!AY:AY,MATCH($A1605,'     2022    '!$AN:$AN,0)),0)</f>
        <v>0</v>
      </c>
      <c r="G1605" s="180" t="str">
        <f>IFERROR(IF($O$3&gt;68,INDEX('     2022    '!I:I,MATCH($A1605,'     2022    '!$AN:$AN,0))*(1-'     2022    '!$BA$1),INDEX('     2022    '!I:I,MATCH($A1605,'     2022    '!$AN:$AN,0))),"")</f>
        <v/>
      </c>
      <c r="H1605" s="96">
        <f>IFERROR(INDEX('     2022    '!AZ:AZ,MATCH($A1605,'     2022    '!$AN:$AN,0)),0)</f>
        <v>0</v>
      </c>
      <c r="I1605" s="180" t="str">
        <f>IFERROR(IF($O$3&gt;68,INDEX('     2022    '!M:M,MATCH($A1605,'     2022    '!$AN:$AN,0))*(1-'     2022    '!$BA$1),INDEX('     2022    '!M:M,MATCH($A1605,'     2022    '!$AN:$AN,0))),"")</f>
        <v/>
      </c>
      <c r="J1605" s="181">
        <f t="shared" si="97"/>
        <v>0</v>
      </c>
      <c r="K1605" s="182" t="str">
        <f t="shared" si="98"/>
        <v/>
      </c>
      <c r="L1605" s="53"/>
      <c r="M1605" s="52" t="str">
        <f>IFERROR(INDEX('     2022    '!R:R,MATCH('Order Summary'!$A1605,'     2022    '!$AN:$AN,0)),"")</f>
        <v/>
      </c>
      <c r="N1605" s="52" t="str">
        <f>IFERROR(INDEX('     2022    '!V:V,MATCH('Order Summary'!$A1605,'     2022    '!$AN:$AN,0)),"")</f>
        <v/>
      </c>
      <c r="O1605" s="52" t="str">
        <f>IFERROR(INDEX('     2022    '!S:S,MATCH('Order Summary'!$A1605,'     2022    '!$AN:$AN,0)),"")</f>
        <v/>
      </c>
      <c r="P1605" s="96" t="str">
        <f t="shared" si="96"/>
        <v/>
      </c>
      <c r="R1605" s="9"/>
      <c r="S1605" s="9"/>
      <c r="T1605" s="9"/>
      <c r="U1605" s="9"/>
      <c r="V1605" s="9"/>
      <c r="W1605" s="9"/>
      <c r="X1605" s="9"/>
      <c r="Y1605" s="9"/>
      <c r="Z1605" s="9"/>
      <c r="AA1605" s="9"/>
      <c r="AB1605" s="9"/>
      <c r="AC1605" s="9"/>
      <c r="AD1605" s="9"/>
      <c r="AE1605" s="9"/>
      <c r="AF1605" s="9"/>
      <c r="AG1605" s="9"/>
      <c r="AH1605" s="9"/>
      <c r="AI1605" s="9"/>
      <c r="AJ1605" s="9"/>
      <c r="AK1605" s="9"/>
      <c r="AL1605" s="9"/>
      <c r="AM1605" s="9"/>
      <c r="AN1605" s="9"/>
      <c r="AO1605" s="9"/>
      <c r="AP1605" s="9"/>
      <c r="AQ1605" s="9"/>
      <c r="AR1605" s="9"/>
      <c r="AS1605" s="9"/>
      <c r="AT1605" s="9"/>
      <c r="AU1605" s="9"/>
      <c r="AV1605" s="9"/>
      <c r="AW1605" s="9"/>
      <c r="AX1605" s="9"/>
      <c r="AY1605" s="9"/>
      <c r="AZ1605" s="9"/>
      <c r="BA1605" s="9"/>
      <c r="BB1605" s="9"/>
      <c r="BC1605" s="9"/>
      <c r="BD1605" s="9"/>
      <c r="BE1605" s="9"/>
      <c r="BF1605" s="9"/>
      <c r="BG1605" s="9"/>
      <c r="BH1605" s="9"/>
      <c r="BI1605" s="9"/>
      <c r="BJ1605" s="9"/>
      <c r="BK1605" s="9"/>
      <c r="BL1605" s="9"/>
      <c r="BM1605" s="9"/>
      <c r="BN1605" s="9"/>
      <c r="BO1605" s="9"/>
      <c r="BP1605" s="9"/>
      <c r="BQ1605" s="9"/>
      <c r="BR1605" s="9"/>
      <c r="BS1605" s="9"/>
      <c r="BT1605" s="9"/>
      <c r="BU1605" s="9"/>
      <c r="BV1605" s="9"/>
      <c r="BW1605" s="9"/>
      <c r="BX1605" s="9"/>
      <c r="BY1605" s="9"/>
      <c r="BZ1605" s="9"/>
    </row>
    <row r="1606" spans="1:78">
      <c r="A1606" s="50">
        <f t="shared" si="99"/>
        <v>1595</v>
      </c>
      <c r="C1606" s="11" t="str">
        <f>IFERROR(INDEX('     2022    '!D:D,MATCH('Order Summary'!$A1606,'     2022    '!$AN:$AN,0)),"")</f>
        <v/>
      </c>
      <c r="D1606" s="11" t="str">
        <f>IFERROR(INDEX('     2022    '!C:C,MATCH('Order Summary'!$A1606,'     2022    '!$AN:$AN,0)),"")</f>
        <v/>
      </c>
      <c r="E1606" s="11" t="str">
        <f>IFERROR(INDEX('     2022    '!E:E,MATCH('Order Summary'!$A1606,'     2022    '!$AN:$AN,0)),"")</f>
        <v/>
      </c>
      <c r="F1606" s="96">
        <f>IFERROR(INDEX('     2022    '!AY:AY,MATCH($A1606,'     2022    '!$AN:$AN,0)),0)</f>
        <v>0</v>
      </c>
      <c r="G1606" s="180" t="str">
        <f>IFERROR(IF($O$3&gt;68,INDEX('     2022    '!I:I,MATCH($A1606,'     2022    '!$AN:$AN,0))*(1-'     2022    '!$BA$1),INDEX('     2022    '!I:I,MATCH($A1606,'     2022    '!$AN:$AN,0))),"")</f>
        <v/>
      </c>
      <c r="H1606" s="96">
        <f>IFERROR(INDEX('     2022    '!AZ:AZ,MATCH($A1606,'     2022    '!$AN:$AN,0)),0)</f>
        <v>0</v>
      </c>
      <c r="I1606" s="180" t="str">
        <f>IFERROR(IF($O$3&gt;68,INDEX('     2022    '!M:M,MATCH($A1606,'     2022    '!$AN:$AN,0))*(1-'     2022    '!$BA$1),INDEX('     2022    '!M:M,MATCH($A1606,'     2022    '!$AN:$AN,0))),"")</f>
        <v/>
      </c>
      <c r="J1606" s="181">
        <f t="shared" si="97"/>
        <v>0</v>
      </c>
      <c r="K1606" s="182" t="str">
        <f t="shared" si="98"/>
        <v/>
      </c>
      <c r="L1606" s="53"/>
      <c r="M1606" s="52" t="str">
        <f>IFERROR(INDEX('     2022    '!R:R,MATCH('Order Summary'!$A1606,'     2022    '!$AN:$AN,0)),"")</f>
        <v/>
      </c>
      <c r="N1606" s="52" t="str">
        <f>IFERROR(INDEX('     2022    '!V:V,MATCH('Order Summary'!$A1606,'     2022    '!$AN:$AN,0)),"")</f>
        <v/>
      </c>
      <c r="O1606" s="52" t="str">
        <f>IFERROR(INDEX('     2022    '!S:S,MATCH('Order Summary'!$A1606,'     2022    '!$AN:$AN,0)),"")</f>
        <v/>
      </c>
      <c r="P1606" s="96" t="str">
        <f t="shared" si="96"/>
        <v/>
      </c>
      <c r="R1606" s="9"/>
      <c r="S1606" s="9"/>
      <c r="T1606" s="9"/>
      <c r="U1606" s="9"/>
      <c r="V1606" s="9"/>
      <c r="W1606" s="9"/>
      <c r="X1606" s="9"/>
      <c r="Y1606" s="9"/>
      <c r="Z1606" s="9"/>
      <c r="AA1606" s="9"/>
      <c r="AB1606" s="9"/>
      <c r="AC1606" s="9"/>
      <c r="AD1606" s="9"/>
      <c r="AE1606" s="9"/>
      <c r="AF1606" s="9"/>
      <c r="AG1606" s="9"/>
      <c r="AH1606" s="9"/>
      <c r="AI1606" s="9"/>
      <c r="AJ1606" s="9"/>
      <c r="AK1606" s="9"/>
      <c r="AL1606" s="9"/>
      <c r="AM1606" s="9"/>
      <c r="AN1606" s="9"/>
      <c r="AO1606" s="9"/>
      <c r="AP1606" s="9"/>
      <c r="AQ1606" s="9"/>
      <c r="AR1606" s="9"/>
      <c r="AS1606" s="9"/>
      <c r="AT1606" s="9"/>
      <c r="AU1606" s="9"/>
      <c r="AV1606" s="9"/>
      <c r="AW1606" s="9"/>
      <c r="AX1606" s="9"/>
      <c r="AY1606" s="9"/>
      <c r="AZ1606" s="9"/>
      <c r="BA1606" s="9"/>
      <c r="BB1606" s="9"/>
      <c r="BC1606" s="9"/>
      <c r="BD1606" s="9"/>
      <c r="BE1606" s="9"/>
      <c r="BF1606" s="9"/>
      <c r="BG1606" s="9"/>
      <c r="BH1606" s="9"/>
      <c r="BI1606" s="9"/>
      <c r="BJ1606" s="9"/>
      <c r="BK1606" s="9"/>
      <c r="BL1606" s="9"/>
      <c r="BM1606" s="9"/>
      <c r="BN1606" s="9"/>
      <c r="BO1606" s="9"/>
      <c r="BP1606" s="9"/>
      <c r="BQ1606" s="9"/>
      <c r="BR1606" s="9"/>
      <c r="BS1606" s="9"/>
      <c r="BT1606" s="9"/>
      <c r="BU1606" s="9"/>
      <c r="BV1606" s="9"/>
      <c r="BW1606" s="9"/>
      <c r="BX1606" s="9"/>
      <c r="BY1606" s="9"/>
      <c r="BZ1606" s="9"/>
    </row>
    <row r="1607" spans="1:78">
      <c r="A1607" s="50">
        <f t="shared" si="99"/>
        <v>1596</v>
      </c>
      <c r="C1607" s="11" t="str">
        <f>IFERROR(INDEX('     2022    '!D:D,MATCH('Order Summary'!$A1607,'     2022    '!$AN:$AN,0)),"")</f>
        <v/>
      </c>
      <c r="D1607" s="11" t="str">
        <f>IFERROR(INDEX('     2022    '!C:C,MATCH('Order Summary'!$A1607,'     2022    '!$AN:$AN,0)),"")</f>
        <v/>
      </c>
      <c r="E1607" s="11" t="str">
        <f>IFERROR(INDEX('     2022    '!E:E,MATCH('Order Summary'!$A1607,'     2022    '!$AN:$AN,0)),"")</f>
        <v/>
      </c>
      <c r="F1607" s="96">
        <f>IFERROR(INDEX('     2022    '!AY:AY,MATCH($A1607,'     2022    '!$AN:$AN,0)),0)</f>
        <v>0</v>
      </c>
      <c r="G1607" s="180" t="str">
        <f>IFERROR(IF($O$3&gt;68,INDEX('     2022    '!I:I,MATCH($A1607,'     2022    '!$AN:$AN,0))*(1-'     2022    '!$BA$1),INDEX('     2022    '!I:I,MATCH($A1607,'     2022    '!$AN:$AN,0))),"")</f>
        <v/>
      </c>
      <c r="H1607" s="96">
        <f>IFERROR(INDEX('     2022    '!AZ:AZ,MATCH($A1607,'     2022    '!$AN:$AN,0)),0)</f>
        <v>0</v>
      </c>
      <c r="I1607" s="180" t="str">
        <f>IFERROR(IF($O$3&gt;68,INDEX('     2022    '!M:M,MATCH($A1607,'     2022    '!$AN:$AN,0))*(1-'     2022    '!$BA$1),INDEX('     2022    '!M:M,MATCH($A1607,'     2022    '!$AN:$AN,0))),"")</f>
        <v/>
      </c>
      <c r="J1607" s="181">
        <f t="shared" si="97"/>
        <v>0</v>
      </c>
      <c r="K1607" s="182" t="str">
        <f t="shared" si="98"/>
        <v/>
      </c>
      <c r="L1607" s="53"/>
      <c r="M1607" s="52" t="str">
        <f>IFERROR(INDEX('     2022    '!R:R,MATCH('Order Summary'!$A1607,'     2022    '!$AN:$AN,0)),"")</f>
        <v/>
      </c>
      <c r="N1607" s="52" t="str">
        <f>IFERROR(INDEX('     2022    '!V:V,MATCH('Order Summary'!$A1607,'     2022    '!$AN:$AN,0)),"")</f>
        <v/>
      </c>
      <c r="O1607" s="52" t="str">
        <f>IFERROR(INDEX('     2022    '!S:S,MATCH('Order Summary'!$A1607,'     2022    '!$AN:$AN,0)),"")</f>
        <v/>
      </c>
      <c r="P1607" s="96" t="str">
        <f t="shared" si="96"/>
        <v/>
      </c>
      <c r="R1607" s="9"/>
      <c r="S1607" s="9"/>
      <c r="T1607" s="9"/>
      <c r="U1607" s="9"/>
      <c r="V1607" s="9"/>
      <c r="W1607" s="9"/>
      <c r="X1607" s="9"/>
      <c r="Y1607" s="9"/>
      <c r="Z1607" s="9"/>
      <c r="AA1607" s="9"/>
      <c r="AB1607" s="9"/>
      <c r="AC1607" s="9"/>
      <c r="AD1607" s="9"/>
      <c r="AE1607" s="9"/>
      <c r="AF1607" s="9"/>
      <c r="AG1607" s="9"/>
      <c r="AH1607" s="9"/>
      <c r="AI1607" s="9"/>
      <c r="AJ1607" s="9"/>
      <c r="AK1607" s="9"/>
      <c r="AL1607" s="9"/>
      <c r="AM1607" s="9"/>
      <c r="AN1607" s="9"/>
      <c r="AO1607" s="9"/>
      <c r="AP1607" s="9"/>
      <c r="AQ1607" s="9"/>
      <c r="AR1607" s="9"/>
      <c r="AS1607" s="9"/>
      <c r="AT1607" s="9"/>
      <c r="AU1607" s="9"/>
      <c r="AV1607" s="9"/>
      <c r="AW1607" s="9"/>
      <c r="AX1607" s="9"/>
      <c r="AY1607" s="9"/>
      <c r="AZ1607" s="9"/>
      <c r="BA1607" s="9"/>
      <c r="BB1607" s="9"/>
      <c r="BC1607" s="9"/>
      <c r="BD1607" s="9"/>
      <c r="BE1607" s="9"/>
      <c r="BF1607" s="9"/>
      <c r="BG1607" s="9"/>
      <c r="BH1607" s="9"/>
      <c r="BI1607" s="9"/>
      <c r="BJ1607" s="9"/>
      <c r="BK1607" s="9"/>
      <c r="BL1607" s="9"/>
      <c r="BM1607" s="9"/>
      <c r="BN1607" s="9"/>
      <c r="BO1607" s="9"/>
      <c r="BP1607" s="9"/>
      <c r="BQ1607" s="9"/>
      <c r="BR1607" s="9"/>
      <c r="BS1607" s="9"/>
      <c r="BT1607" s="9"/>
      <c r="BU1607" s="9"/>
      <c r="BV1607" s="9"/>
      <c r="BW1607" s="9"/>
      <c r="BX1607" s="9"/>
      <c r="BY1607" s="9"/>
      <c r="BZ1607" s="9"/>
    </row>
    <row r="1608" spans="1:78">
      <c r="A1608" s="50">
        <f t="shared" si="99"/>
        <v>1597</v>
      </c>
      <c r="C1608" s="11" t="str">
        <f>IFERROR(INDEX('     2022    '!D:D,MATCH('Order Summary'!$A1608,'     2022    '!$AN:$AN,0)),"")</f>
        <v/>
      </c>
      <c r="D1608" s="11" t="str">
        <f>IFERROR(INDEX('     2022    '!C:C,MATCH('Order Summary'!$A1608,'     2022    '!$AN:$AN,0)),"")</f>
        <v/>
      </c>
      <c r="E1608" s="11" t="str">
        <f>IFERROR(INDEX('     2022    '!E:E,MATCH('Order Summary'!$A1608,'     2022    '!$AN:$AN,0)),"")</f>
        <v/>
      </c>
      <c r="F1608" s="96">
        <f>IFERROR(INDEX('     2022    '!AY:AY,MATCH($A1608,'     2022    '!$AN:$AN,0)),0)</f>
        <v>0</v>
      </c>
      <c r="G1608" s="180" t="str">
        <f>IFERROR(IF($O$3&gt;68,INDEX('     2022    '!I:I,MATCH($A1608,'     2022    '!$AN:$AN,0))*(1-'     2022    '!$BA$1),INDEX('     2022    '!I:I,MATCH($A1608,'     2022    '!$AN:$AN,0))),"")</f>
        <v/>
      </c>
      <c r="H1608" s="96">
        <f>IFERROR(INDEX('     2022    '!AZ:AZ,MATCH($A1608,'     2022    '!$AN:$AN,0)),0)</f>
        <v>0</v>
      </c>
      <c r="I1608" s="180" t="str">
        <f>IFERROR(IF($O$3&gt;68,INDEX('     2022    '!M:M,MATCH($A1608,'     2022    '!$AN:$AN,0))*(1-'     2022    '!$BA$1),INDEX('     2022    '!M:M,MATCH($A1608,'     2022    '!$AN:$AN,0))),"")</f>
        <v/>
      </c>
      <c r="J1608" s="181">
        <f t="shared" si="97"/>
        <v>0</v>
      </c>
      <c r="K1608" s="182" t="str">
        <f t="shared" si="98"/>
        <v/>
      </c>
      <c r="L1608" s="53"/>
      <c r="M1608" s="52" t="str">
        <f>IFERROR(INDEX('     2022    '!R:R,MATCH('Order Summary'!$A1608,'     2022    '!$AN:$AN,0)),"")</f>
        <v/>
      </c>
      <c r="N1608" s="52" t="str">
        <f>IFERROR(INDEX('     2022    '!V:V,MATCH('Order Summary'!$A1608,'     2022    '!$AN:$AN,0)),"")</f>
        <v/>
      </c>
      <c r="O1608" s="52" t="str">
        <f>IFERROR(INDEX('     2022    '!S:S,MATCH('Order Summary'!$A1608,'     2022    '!$AN:$AN,0)),"")</f>
        <v/>
      </c>
      <c r="P1608" s="96" t="str">
        <f t="shared" si="96"/>
        <v/>
      </c>
      <c r="R1608" s="9"/>
      <c r="S1608" s="9"/>
      <c r="T1608" s="9"/>
      <c r="U1608" s="9"/>
      <c r="V1608" s="9"/>
      <c r="W1608" s="9"/>
      <c r="X1608" s="9"/>
      <c r="Y1608" s="9"/>
      <c r="Z1608" s="9"/>
      <c r="AA1608" s="9"/>
      <c r="AB1608" s="9"/>
      <c r="AC1608" s="9"/>
      <c r="AD1608" s="9"/>
      <c r="AE1608" s="9"/>
      <c r="AF1608" s="9"/>
      <c r="AG1608" s="9"/>
      <c r="AH1608" s="9"/>
      <c r="AI1608" s="9"/>
      <c r="AJ1608" s="9"/>
      <c r="AK1608" s="9"/>
      <c r="AL1608" s="9"/>
      <c r="AM1608" s="9"/>
      <c r="AN1608" s="9"/>
      <c r="AO1608" s="9"/>
      <c r="AP1608" s="9"/>
      <c r="AQ1608" s="9"/>
      <c r="AR1608" s="9"/>
      <c r="AS1608" s="9"/>
      <c r="AT1608" s="9"/>
      <c r="AU1608" s="9"/>
      <c r="AV1608" s="9"/>
      <c r="AW1608" s="9"/>
      <c r="AX1608" s="9"/>
      <c r="AY1608" s="9"/>
      <c r="AZ1608" s="9"/>
      <c r="BA1608" s="9"/>
      <c r="BB1608" s="9"/>
      <c r="BC1608" s="9"/>
      <c r="BD1608" s="9"/>
      <c r="BE1608" s="9"/>
      <c r="BF1608" s="9"/>
      <c r="BG1608" s="9"/>
      <c r="BH1608" s="9"/>
      <c r="BI1608" s="9"/>
      <c r="BJ1608" s="9"/>
      <c r="BK1608" s="9"/>
      <c r="BL1608" s="9"/>
      <c r="BM1608" s="9"/>
      <c r="BN1608" s="9"/>
      <c r="BO1608" s="9"/>
      <c r="BP1608" s="9"/>
      <c r="BQ1608" s="9"/>
      <c r="BR1608" s="9"/>
      <c r="BS1608" s="9"/>
      <c r="BT1608" s="9"/>
      <c r="BU1608" s="9"/>
      <c r="BV1608" s="9"/>
      <c r="BW1608" s="9"/>
      <c r="BX1608" s="9"/>
      <c r="BY1608" s="9"/>
      <c r="BZ1608" s="9"/>
    </row>
    <row r="1609" spans="1:78">
      <c r="A1609" s="50">
        <f t="shared" si="99"/>
        <v>1598</v>
      </c>
      <c r="C1609" s="11" t="str">
        <f>IFERROR(INDEX('     2022    '!D:D,MATCH('Order Summary'!$A1609,'     2022    '!$AN:$AN,0)),"")</f>
        <v/>
      </c>
      <c r="D1609" s="11" t="str">
        <f>IFERROR(INDEX('     2022    '!C:C,MATCH('Order Summary'!$A1609,'     2022    '!$AN:$AN,0)),"")</f>
        <v/>
      </c>
      <c r="E1609" s="11" t="str">
        <f>IFERROR(INDEX('     2022    '!E:E,MATCH('Order Summary'!$A1609,'     2022    '!$AN:$AN,0)),"")</f>
        <v/>
      </c>
      <c r="F1609" s="96">
        <f>IFERROR(INDEX('     2022    '!AY:AY,MATCH($A1609,'     2022    '!$AN:$AN,0)),0)</f>
        <v>0</v>
      </c>
      <c r="G1609" s="180" t="str">
        <f>IFERROR(IF($O$3&gt;68,INDEX('     2022    '!I:I,MATCH($A1609,'     2022    '!$AN:$AN,0))*(1-'     2022    '!$BA$1),INDEX('     2022    '!I:I,MATCH($A1609,'     2022    '!$AN:$AN,0))),"")</f>
        <v/>
      </c>
      <c r="H1609" s="96">
        <f>IFERROR(INDEX('     2022    '!AZ:AZ,MATCH($A1609,'     2022    '!$AN:$AN,0)),0)</f>
        <v>0</v>
      </c>
      <c r="I1609" s="180" t="str">
        <f>IFERROR(IF($O$3&gt;68,INDEX('     2022    '!M:M,MATCH($A1609,'     2022    '!$AN:$AN,0))*(1-'     2022    '!$BA$1),INDEX('     2022    '!M:M,MATCH($A1609,'     2022    '!$AN:$AN,0))),"")</f>
        <v/>
      </c>
      <c r="J1609" s="181">
        <f t="shared" si="97"/>
        <v>0</v>
      </c>
      <c r="K1609" s="182" t="str">
        <f t="shared" si="98"/>
        <v/>
      </c>
      <c r="L1609" s="53"/>
      <c r="M1609" s="52" t="str">
        <f>IFERROR(INDEX('     2022    '!R:R,MATCH('Order Summary'!$A1609,'     2022    '!$AN:$AN,0)),"")</f>
        <v/>
      </c>
      <c r="N1609" s="52" t="str">
        <f>IFERROR(INDEX('     2022    '!V:V,MATCH('Order Summary'!$A1609,'     2022    '!$AN:$AN,0)),"")</f>
        <v/>
      </c>
      <c r="O1609" s="52" t="str">
        <f>IFERROR(INDEX('     2022    '!S:S,MATCH('Order Summary'!$A1609,'     2022    '!$AN:$AN,0)),"")</f>
        <v/>
      </c>
      <c r="P1609" s="96" t="str">
        <f t="shared" si="96"/>
        <v/>
      </c>
      <c r="R1609" s="9"/>
      <c r="S1609" s="9"/>
      <c r="T1609" s="9"/>
      <c r="U1609" s="9"/>
      <c r="V1609" s="9"/>
      <c r="W1609" s="9"/>
      <c r="X1609" s="9"/>
      <c r="Y1609" s="9"/>
      <c r="Z1609" s="9"/>
      <c r="AA1609" s="9"/>
      <c r="AB1609" s="9"/>
      <c r="AC1609" s="9"/>
      <c r="AD1609" s="9"/>
      <c r="AE1609" s="9"/>
      <c r="AF1609" s="9"/>
      <c r="AG1609" s="9"/>
      <c r="AH1609" s="9"/>
      <c r="AI1609" s="9"/>
      <c r="AJ1609" s="9"/>
      <c r="AK1609" s="9"/>
      <c r="AL1609" s="9"/>
      <c r="AM1609" s="9"/>
      <c r="AN1609" s="9"/>
      <c r="AO1609" s="9"/>
      <c r="AP1609" s="9"/>
      <c r="AQ1609" s="9"/>
      <c r="AR1609" s="9"/>
      <c r="AS1609" s="9"/>
      <c r="AT1609" s="9"/>
      <c r="AU1609" s="9"/>
      <c r="AV1609" s="9"/>
      <c r="AW1609" s="9"/>
      <c r="AX1609" s="9"/>
      <c r="AY1609" s="9"/>
      <c r="AZ1609" s="9"/>
      <c r="BA1609" s="9"/>
      <c r="BB1609" s="9"/>
      <c r="BC1609" s="9"/>
      <c r="BD1609" s="9"/>
      <c r="BE1609" s="9"/>
      <c r="BF1609" s="9"/>
      <c r="BG1609" s="9"/>
      <c r="BH1609" s="9"/>
      <c r="BI1609" s="9"/>
      <c r="BJ1609" s="9"/>
      <c r="BK1609" s="9"/>
      <c r="BL1609" s="9"/>
      <c r="BM1609" s="9"/>
      <c r="BN1609" s="9"/>
      <c r="BO1609" s="9"/>
      <c r="BP1609" s="9"/>
      <c r="BQ1609" s="9"/>
      <c r="BR1609" s="9"/>
      <c r="BS1609" s="9"/>
      <c r="BT1609" s="9"/>
      <c r="BU1609" s="9"/>
      <c r="BV1609" s="9"/>
      <c r="BW1609" s="9"/>
      <c r="BX1609" s="9"/>
      <c r="BY1609" s="9"/>
      <c r="BZ1609" s="9"/>
    </row>
    <row r="1610" spans="1:78">
      <c r="A1610" s="50">
        <f t="shared" si="99"/>
        <v>1599</v>
      </c>
      <c r="C1610" s="11" t="str">
        <f>IFERROR(INDEX('     2022    '!D:D,MATCH('Order Summary'!$A1610,'     2022    '!$AN:$AN,0)),"")</f>
        <v/>
      </c>
      <c r="D1610" s="11" t="str">
        <f>IFERROR(INDEX('     2022    '!C:C,MATCH('Order Summary'!$A1610,'     2022    '!$AN:$AN,0)),"")</f>
        <v/>
      </c>
      <c r="E1610" s="11" t="str">
        <f>IFERROR(INDEX('     2022    '!E:E,MATCH('Order Summary'!$A1610,'     2022    '!$AN:$AN,0)),"")</f>
        <v/>
      </c>
      <c r="F1610" s="96">
        <f>IFERROR(INDEX('     2022    '!AY:AY,MATCH($A1610,'     2022    '!$AN:$AN,0)),0)</f>
        <v>0</v>
      </c>
      <c r="G1610" s="180" t="str">
        <f>IFERROR(IF($O$3&gt;68,INDEX('     2022    '!I:I,MATCH($A1610,'     2022    '!$AN:$AN,0))*(1-'     2022    '!$BA$1),INDEX('     2022    '!I:I,MATCH($A1610,'     2022    '!$AN:$AN,0))),"")</f>
        <v/>
      </c>
      <c r="H1610" s="96">
        <f>IFERROR(INDEX('     2022    '!AZ:AZ,MATCH($A1610,'     2022    '!$AN:$AN,0)),0)</f>
        <v>0</v>
      </c>
      <c r="I1610" s="180" t="str">
        <f>IFERROR(IF($O$3&gt;68,INDEX('     2022    '!M:M,MATCH($A1610,'     2022    '!$AN:$AN,0))*(1-'     2022    '!$BA$1),INDEX('     2022    '!M:M,MATCH($A1610,'     2022    '!$AN:$AN,0))),"")</f>
        <v/>
      </c>
      <c r="J1610" s="181">
        <f t="shared" si="97"/>
        <v>0</v>
      </c>
      <c r="K1610" s="182" t="str">
        <f t="shared" si="98"/>
        <v/>
      </c>
      <c r="L1610" s="53"/>
      <c r="M1610" s="52" t="str">
        <f>IFERROR(INDEX('     2022    '!R:R,MATCH('Order Summary'!$A1610,'     2022    '!$AN:$AN,0)),"")</f>
        <v/>
      </c>
      <c r="N1610" s="52" t="str">
        <f>IFERROR(INDEX('     2022    '!V:V,MATCH('Order Summary'!$A1610,'     2022    '!$AN:$AN,0)),"")</f>
        <v/>
      </c>
      <c r="O1610" s="52" t="str">
        <f>IFERROR(INDEX('     2022    '!S:S,MATCH('Order Summary'!$A1610,'     2022    '!$AN:$AN,0)),"")</f>
        <v/>
      </c>
      <c r="P1610" s="96" t="str">
        <f t="shared" si="96"/>
        <v/>
      </c>
      <c r="R1610" s="9"/>
      <c r="S1610" s="9"/>
      <c r="T1610" s="9"/>
      <c r="U1610" s="9"/>
      <c r="V1610" s="9"/>
      <c r="W1610" s="9"/>
      <c r="X1610" s="9"/>
      <c r="Y1610" s="9"/>
      <c r="Z1610" s="9"/>
      <c r="AA1610" s="9"/>
      <c r="AB1610" s="9"/>
      <c r="AC1610" s="9"/>
      <c r="AD1610" s="9"/>
      <c r="AE1610" s="9"/>
      <c r="AF1610" s="9"/>
      <c r="AG1610" s="9"/>
      <c r="AH1610" s="9"/>
      <c r="AI1610" s="9"/>
      <c r="AJ1610" s="9"/>
      <c r="AK1610" s="9"/>
      <c r="AL1610" s="9"/>
      <c r="AM1610" s="9"/>
      <c r="AN1610" s="9"/>
      <c r="AO1610" s="9"/>
      <c r="AP1610" s="9"/>
      <c r="AQ1610" s="9"/>
      <c r="AR1610" s="9"/>
      <c r="AS1610" s="9"/>
      <c r="AT1610" s="9"/>
      <c r="AU1610" s="9"/>
      <c r="AV1610" s="9"/>
      <c r="AW1610" s="9"/>
      <c r="AX1610" s="9"/>
      <c r="AY1610" s="9"/>
      <c r="AZ1610" s="9"/>
      <c r="BA1610" s="9"/>
      <c r="BB1610" s="9"/>
      <c r="BC1610" s="9"/>
      <c r="BD1610" s="9"/>
      <c r="BE1610" s="9"/>
      <c r="BF1610" s="9"/>
      <c r="BG1610" s="9"/>
      <c r="BH1610" s="9"/>
      <c r="BI1610" s="9"/>
      <c r="BJ1610" s="9"/>
      <c r="BK1610" s="9"/>
      <c r="BL1610" s="9"/>
      <c r="BM1610" s="9"/>
      <c r="BN1610" s="9"/>
      <c r="BO1610" s="9"/>
      <c r="BP1610" s="9"/>
      <c r="BQ1610" s="9"/>
      <c r="BR1610" s="9"/>
      <c r="BS1610" s="9"/>
      <c r="BT1610" s="9"/>
      <c r="BU1610" s="9"/>
      <c r="BV1610" s="9"/>
      <c r="BW1610" s="9"/>
      <c r="BX1610" s="9"/>
      <c r="BY1610" s="9"/>
      <c r="BZ1610" s="9"/>
    </row>
    <row r="1611" spans="1:78">
      <c r="A1611" s="50">
        <f t="shared" si="99"/>
        <v>1600</v>
      </c>
      <c r="C1611" s="11" t="str">
        <f>IFERROR(INDEX('     2022    '!D:D,MATCH('Order Summary'!$A1611,'     2022    '!$AN:$AN,0)),"")</f>
        <v/>
      </c>
      <c r="D1611" s="11" t="str">
        <f>IFERROR(INDEX('     2022    '!C:C,MATCH('Order Summary'!$A1611,'     2022    '!$AN:$AN,0)),"")</f>
        <v/>
      </c>
      <c r="E1611" s="11" t="str">
        <f>IFERROR(INDEX('     2022    '!E:E,MATCH('Order Summary'!$A1611,'     2022    '!$AN:$AN,0)),"")</f>
        <v/>
      </c>
      <c r="F1611" s="96">
        <f>IFERROR(INDEX('     2022    '!AY:AY,MATCH($A1611,'     2022    '!$AN:$AN,0)),0)</f>
        <v>0</v>
      </c>
      <c r="G1611" s="180" t="str">
        <f>IFERROR(IF($O$3&gt;68,INDEX('     2022    '!I:I,MATCH($A1611,'     2022    '!$AN:$AN,0))*(1-'     2022    '!$BA$1),INDEX('     2022    '!I:I,MATCH($A1611,'     2022    '!$AN:$AN,0))),"")</f>
        <v/>
      </c>
      <c r="H1611" s="96">
        <f>IFERROR(INDEX('     2022    '!AZ:AZ,MATCH($A1611,'     2022    '!$AN:$AN,0)),0)</f>
        <v>0</v>
      </c>
      <c r="I1611" s="180" t="str">
        <f>IFERROR(IF($O$3&gt;68,INDEX('     2022    '!M:M,MATCH($A1611,'     2022    '!$AN:$AN,0))*(1-'     2022    '!$BA$1),INDEX('     2022    '!M:M,MATCH($A1611,'     2022    '!$AN:$AN,0))),"")</f>
        <v/>
      </c>
      <c r="J1611" s="181">
        <f t="shared" si="97"/>
        <v>0</v>
      </c>
      <c r="K1611" s="182" t="str">
        <f t="shared" si="98"/>
        <v/>
      </c>
      <c r="L1611" s="53"/>
      <c r="M1611" s="52" t="str">
        <f>IFERROR(INDEX('     2022    '!R:R,MATCH('Order Summary'!$A1611,'     2022    '!$AN:$AN,0)),"")</f>
        <v/>
      </c>
      <c r="N1611" s="52" t="str">
        <f>IFERROR(INDEX('     2022    '!V:V,MATCH('Order Summary'!$A1611,'     2022    '!$AN:$AN,0)),"")</f>
        <v/>
      </c>
      <c r="O1611" s="52" t="str">
        <f>IFERROR(INDEX('     2022    '!S:S,MATCH('Order Summary'!$A1611,'     2022    '!$AN:$AN,0)),"")</f>
        <v/>
      </c>
      <c r="P1611" s="96" t="str">
        <f t="shared" si="96"/>
        <v/>
      </c>
      <c r="R1611" s="9"/>
      <c r="S1611" s="9"/>
      <c r="T1611" s="9"/>
      <c r="U1611" s="9"/>
      <c r="V1611" s="9"/>
      <c r="W1611" s="9"/>
      <c r="X1611" s="9"/>
      <c r="Y1611" s="9"/>
      <c r="Z1611" s="9"/>
      <c r="AA1611" s="9"/>
      <c r="AB1611" s="9"/>
      <c r="AC1611" s="9"/>
      <c r="AD1611" s="9"/>
      <c r="AE1611" s="9"/>
      <c r="AF1611" s="9"/>
      <c r="AG1611" s="9"/>
      <c r="AH1611" s="9"/>
      <c r="AI1611" s="9"/>
      <c r="AJ1611" s="9"/>
      <c r="AK1611" s="9"/>
      <c r="AL1611" s="9"/>
      <c r="AM1611" s="9"/>
      <c r="AN1611" s="9"/>
      <c r="AO1611" s="9"/>
      <c r="AP1611" s="9"/>
      <c r="AQ1611" s="9"/>
      <c r="AR1611" s="9"/>
      <c r="AS1611" s="9"/>
      <c r="AT1611" s="9"/>
      <c r="AU1611" s="9"/>
      <c r="AV1611" s="9"/>
      <c r="AW1611" s="9"/>
      <c r="AX1611" s="9"/>
      <c r="AY1611" s="9"/>
      <c r="AZ1611" s="9"/>
      <c r="BA1611" s="9"/>
      <c r="BB1611" s="9"/>
      <c r="BC1611" s="9"/>
      <c r="BD1611" s="9"/>
      <c r="BE1611" s="9"/>
      <c r="BF1611" s="9"/>
      <c r="BG1611" s="9"/>
      <c r="BH1611" s="9"/>
      <c r="BI1611" s="9"/>
      <c r="BJ1611" s="9"/>
      <c r="BK1611" s="9"/>
      <c r="BL1611" s="9"/>
      <c r="BM1611" s="9"/>
      <c r="BN1611" s="9"/>
      <c r="BO1611" s="9"/>
      <c r="BP1611" s="9"/>
      <c r="BQ1611" s="9"/>
      <c r="BR1611" s="9"/>
      <c r="BS1611" s="9"/>
      <c r="BT1611" s="9"/>
      <c r="BU1611" s="9"/>
      <c r="BV1611" s="9"/>
      <c r="BW1611" s="9"/>
      <c r="BX1611" s="9"/>
      <c r="BY1611" s="9"/>
      <c r="BZ1611" s="9"/>
    </row>
    <row r="1612" spans="1:78">
      <c r="A1612" s="50">
        <f t="shared" si="99"/>
        <v>1601</v>
      </c>
      <c r="C1612" s="11" t="str">
        <f>IFERROR(INDEX('     2022    '!D:D,MATCH('Order Summary'!$A1612,'     2022    '!$AN:$AN,0)),"")</f>
        <v/>
      </c>
      <c r="D1612" s="11" t="str">
        <f>IFERROR(INDEX('     2022    '!C:C,MATCH('Order Summary'!$A1612,'     2022    '!$AN:$AN,0)),"")</f>
        <v/>
      </c>
      <c r="E1612" s="11" t="str">
        <f>IFERROR(INDEX('     2022    '!E:E,MATCH('Order Summary'!$A1612,'     2022    '!$AN:$AN,0)),"")</f>
        <v/>
      </c>
      <c r="F1612" s="96">
        <f>IFERROR(INDEX('     2022    '!AY:AY,MATCH($A1612,'     2022    '!$AN:$AN,0)),0)</f>
        <v>0</v>
      </c>
      <c r="G1612" s="180" t="str">
        <f>IFERROR(IF($O$3&gt;68,INDEX('     2022    '!I:I,MATCH($A1612,'     2022    '!$AN:$AN,0))*(1-'     2022    '!$BA$1),INDEX('     2022    '!I:I,MATCH($A1612,'     2022    '!$AN:$AN,0))),"")</f>
        <v/>
      </c>
      <c r="H1612" s="96">
        <f>IFERROR(INDEX('     2022    '!AZ:AZ,MATCH($A1612,'     2022    '!$AN:$AN,0)),0)</f>
        <v>0</v>
      </c>
      <c r="I1612" s="180" t="str">
        <f>IFERROR(IF($O$3&gt;68,INDEX('     2022    '!M:M,MATCH($A1612,'     2022    '!$AN:$AN,0))*(1-'     2022    '!$BA$1),INDEX('     2022    '!M:M,MATCH($A1612,'     2022    '!$AN:$AN,0))),"")</f>
        <v/>
      </c>
      <c r="J1612" s="181">
        <f t="shared" si="97"/>
        <v>0</v>
      </c>
      <c r="K1612" s="182" t="str">
        <f t="shared" si="98"/>
        <v/>
      </c>
      <c r="L1612" s="53"/>
      <c r="M1612" s="52" t="str">
        <f>IFERROR(INDEX('     2022    '!R:R,MATCH('Order Summary'!$A1612,'     2022    '!$AN:$AN,0)),"")</f>
        <v/>
      </c>
      <c r="N1612" s="52" t="str">
        <f>IFERROR(INDEX('     2022    '!V:V,MATCH('Order Summary'!$A1612,'     2022    '!$AN:$AN,0)),"")</f>
        <v/>
      </c>
      <c r="O1612" s="52" t="str">
        <f>IFERROR(INDEX('     2022    '!S:S,MATCH('Order Summary'!$A1612,'     2022    '!$AN:$AN,0)),"")</f>
        <v/>
      </c>
      <c r="P1612" s="96" t="str">
        <f t="shared" ref="P1612:P1639" si="100">IFERROR(J1612*O1612,"")</f>
        <v/>
      </c>
      <c r="R1612" s="9"/>
      <c r="S1612" s="9"/>
      <c r="T1612" s="9"/>
      <c r="U1612" s="9"/>
      <c r="V1612" s="9"/>
      <c r="W1612" s="9"/>
      <c r="X1612" s="9"/>
      <c r="Y1612" s="9"/>
      <c r="Z1612" s="9"/>
      <c r="AA1612" s="9"/>
      <c r="AB1612" s="9"/>
      <c r="AC1612" s="9"/>
      <c r="AD1612" s="9"/>
      <c r="AE1612" s="9"/>
      <c r="AF1612" s="9"/>
      <c r="AG1612" s="9"/>
      <c r="AH1612" s="9"/>
      <c r="AI1612" s="9"/>
      <c r="AJ1612" s="9"/>
      <c r="AK1612" s="9"/>
      <c r="AL1612" s="9"/>
      <c r="AM1612" s="9"/>
      <c r="AN1612" s="9"/>
      <c r="AO1612" s="9"/>
      <c r="AP1612" s="9"/>
      <c r="AQ1612" s="9"/>
      <c r="AR1612" s="9"/>
      <c r="AS1612" s="9"/>
      <c r="AT1612" s="9"/>
      <c r="AU1612" s="9"/>
      <c r="AV1612" s="9"/>
      <c r="AW1612" s="9"/>
      <c r="AX1612" s="9"/>
      <c r="AY1612" s="9"/>
      <c r="AZ1612" s="9"/>
      <c r="BA1612" s="9"/>
      <c r="BB1612" s="9"/>
      <c r="BC1612" s="9"/>
      <c r="BD1612" s="9"/>
      <c r="BE1612" s="9"/>
      <c r="BF1612" s="9"/>
      <c r="BG1612" s="9"/>
      <c r="BH1612" s="9"/>
      <c r="BI1612" s="9"/>
      <c r="BJ1612" s="9"/>
      <c r="BK1612" s="9"/>
      <c r="BL1612" s="9"/>
      <c r="BM1612" s="9"/>
      <c r="BN1612" s="9"/>
      <c r="BO1612" s="9"/>
      <c r="BP1612" s="9"/>
      <c r="BQ1612" s="9"/>
      <c r="BR1612" s="9"/>
      <c r="BS1612" s="9"/>
      <c r="BT1612" s="9"/>
      <c r="BU1612" s="9"/>
      <c r="BV1612" s="9"/>
      <c r="BW1612" s="9"/>
      <c r="BX1612" s="9"/>
      <c r="BY1612" s="9"/>
      <c r="BZ1612" s="9"/>
    </row>
    <row r="1613" spans="1:78">
      <c r="A1613" s="50">
        <f t="shared" si="99"/>
        <v>1602</v>
      </c>
      <c r="C1613" s="11" t="str">
        <f>IFERROR(INDEX('     2022    '!D:D,MATCH('Order Summary'!$A1613,'     2022    '!$AN:$AN,0)),"")</f>
        <v/>
      </c>
      <c r="D1613" s="11" t="str">
        <f>IFERROR(INDEX('     2022    '!C:C,MATCH('Order Summary'!$A1613,'     2022    '!$AN:$AN,0)),"")</f>
        <v/>
      </c>
      <c r="E1613" s="11" t="str">
        <f>IFERROR(INDEX('     2022    '!E:E,MATCH('Order Summary'!$A1613,'     2022    '!$AN:$AN,0)),"")</f>
        <v/>
      </c>
      <c r="F1613" s="96">
        <f>IFERROR(INDEX('     2022    '!AY:AY,MATCH($A1613,'     2022    '!$AN:$AN,0)),0)</f>
        <v>0</v>
      </c>
      <c r="G1613" s="180" t="str">
        <f>IFERROR(IF($O$3&gt;68,INDEX('     2022    '!I:I,MATCH($A1613,'     2022    '!$AN:$AN,0))*(1-'     2022    '!$BA$1),INDEX('     2022    '!I:I,MATCH($A1613,'     2022    '!$AN:$AN,0))),"")</f>
        <v/>
      </c>
      <c r="H1613" s="96">
        <f>IFERROR(INDEX('     2022    '!AZ:AZ,MATCH($A1613,'     2022    '!$AN:$AN,0)),0)</f>
        <v>0</v>
      </c>
      <c r="I1613" s="180" t="str">
        <f>IFERROR(IF($O$3&gt;68,INDEX('     2022    '!M:M,MATCH($A1613,'     2022    '!$AN:$AN,0))*(1-'     2022    '!$BA$1),INDEX('     2022    '!M:M,MATCH($A1613,'     2022    '!$AN:$AN,0))),"")</f>
        <v/>
      </c>
      <c r="J1613" s="181">
        <f t="shared" ref="J1613:J1640" si="101">F1613+H1613</f>
        <v>0</v>
      </c>
      <c r="K1613" s="182" t="str">
        <f t="shared" ref="K1613:K1640" si="102">IFERROR((F1613*G1613)+(H1613*I1613),"")</f>
        <v/>
      </c>
      <c r="L1613" s="53"/>
      <c r="M1613" s="52" t="str">
        <f>IFERROR(INDEX('     2022    '!R:R,MATCH('Order Summary'!$A1613,'     2022    '!$AN:$AN,0)),"")</f>
        <v/>
      </c>
      <c r="N1613" s="52" t="str">
        <f>IFERROR(INDEX('     2022    '!V:V,MATCH('Order Summary'!$A1613,'     2022    '!$AN:$AN,0)),"")</f>
        <v/>
      </c>
      <c r="O1613" s="52" t="str">
        <f>IFERROR(INDEX('     2022    '!S:S,MATCH('Order Summary'!$A1613,'     2022    '!$AN:$AN,0)),"")</f>
        <v/>
      </c>
      <c r="P1613" s="96" t="str">
        <f t="shared" si="100"/>
        <v/>
      </c>
      <c r="R1613" s="9"/>
      <c r="S1613" s="9"/>
      <c r="T1613" s="9"/>
      <c r="U1613" s="9"/>
      <c r="V1613" s="9"/>
      <c r="W1613" s="9"/>
      <c r="X1613" s="9"/>
      <c r="Y1613" s="9"/>
      <c r="Z1613" s="9"/>
      <c r="AA1613" s="9"/>
      <c r="AB1613" s="9"/>
      <c r="AC1613" s="9"/>
      <c r="AD1613" s="9"/>
      <c r="AE1613" s="9"/>
      <c r="AF1613" s="9"/>
      <c r="AG1613" s="9"/>
      <c r="AH1613" s="9"/>
      <c r="AI1613" s="9"/>
      <c r="AJ1613" s="9"/>
      <c r="AK1613" s="9"/>
      <c r="AL1613" s="9"/>
      <c r="AM1613" s="9"/>
      <c r="AN1613" s="9"/>
      <c r="AO1613" s="9"/>
      <c r="AP1613" s="9"/>
      <c r="AQ1613" s="9"/>
      <c r="AR1613" s="9"/>
      <c r="AS1613" s="9"/>
      <c r="AT1613" s="9"/>
      <c r="AU1613" s="9"/>
      <c r="AV1613" s="9"/>
      <c r="AW1613" s="9"/>
      <c r="AX1613" s="9"/>
      <c r="AY1613" s="9"/>
      <c r="AZ1613" s="9"/>
      <c r="BA1613" s="9"/>
      <c r="BB1613" s="9"/>
      <c r="BC1613" s="9"/>
      <c r="BD1613" s="9"/>
      <c r="BE1613" s="9"/>
      <c r="BF1613" s="9"/>
      <c r="BG1613" s="9"/>
      <c r="BH1613" s="9"/>
      <c r="BI1613" s="9"/>
      <c r="BJ1613" s="9"/>
      <c r="BK1613" s="9"/>
      <c r="BL1613" s="9"/>
      <c r="BM1613" s="9"/>
      <c r="BN1613" s="9"/>
      <c r="BO1613" s="9"/>
      <c r="BP1613" s="9"/>
      <c r="BQ1613" s="9"/>
      <c r="BR1613" s="9"/>
      <c r="BS1613" s="9"/>
      <c r="BT1613" s="9"/>
      <c r="BU1613" s="9"/>
      <c r="BV1613" s="9"/>
      <c r="BW1613" s="9"/>
      <c r="BX1613" s="9"/>
      <c r="BY1613" s="9"/>
      <c r="BZ1613" s="9"/>
    </row>
    <row r="1614" spans="1:78">
      <c r="A1614" s="50">
        <f t="shared" ref="A1614:A1639" si="103">A1613+1</f>
        <v>1603</v>
      </c>
      <c r="C1614" s="11" t="str">
        <f>IFERROR(INDEX('     2022    '!D:D,MATCH('Order Summary'!$A1614,'     2022    '!$AN:$AN,0)),"")</f>
        <v/>
      </c>
      <c r="D1614" s="11" t="str">
        <f>IFERROR(INDEX('     2022    '!C:C,MATCH('Order Summary'!$A1614,'     2022    '!$AN:$AN,0)),"")</f>
        <v/>
      </c>
      <c r="E1614" s="11" t="str">
        <f>IFERROR(INDEX('     2022    '!E:E,MATCH('Order Summary'!$A1614,'     2022    '!$AN:$AN,0)),"")</f>
        <v/>
      </c>
      <c r="F1614" s="96">
        <f>IFERROR(INDEX('     2022    '!AY:AY,MATCH($A1614,'     2022    '!$AN:$AN,0)),0)</f>
        <v>0</v>
      </c>
      <c r="G1614" s="180" t="str">
        <f>IFERROR(IF($O$3&gt;68,INDEX('     2022    '!I:I,MATCH($A1614,'     2022    '!$AN:$AN,0))*(1-'     2022    '!$BA$1),INDEX('     2022    '!I:I,MATCH($A1614,'     2022    '!$AN:$AN,0))),"")</f>
        <v/>
      </c>
      <c r="H1614" s="96">
        <f>IFERROR(INDEX('     2022    '!AZ:AZ,MATCH($A1614,'     2022    '!$AN:$AN,0)),0)</f>
        <v>0</v>
      </c>
      <c r="I1614" s="180" t="str">
        <f>IFERROR(IF($O$3&gt;68,INDEX('     2022    '!M:M,MATCH($A1614,'     2022    '!$AN:$AN,0))*(1-'     2022    '!$BA$1),INDEX('     2022    '!M:M,MATCH($A1614,'     2022    '!$AN:$AN,0))),"")</f>
        <v/>
      </c>
      <c r="J1614" s="181">
        <f t="shared" si="101"/>
        <v>0</v>
      </c>
      <c r="K1614" s="182" t="str">
        <f t="shared" si="102"/>
        <v/>
      </c>
      <c r="L1614" s="53"/>
      <c r="M1614" s="52" t="str">
        <f>IFERROR(INDEX('     2022    '!R:R,MATCH('Order Summary'!$A1614,'     2022    '!$AN:$AN,0)),"")</f>
        <v/>
      </c>
      <c r="N1614" s="52" t="str">
        <f>IFERROR(INDEX('     2022    '!V:V,MATCH('Order Summary'!$A1614,'     2022    '!$AN:$AN,0)),"")</f>
        <v/>
      </c>
      <c r="O1614" s="52" t="str">
        <f>IFERROR(INDEX('     2022    '!S:S,MATCH('Order Summary'!$A1614,'     2022    '!$AN:$AN,0)),"")</f>
        <v/>
      </c>
      <c r="P1614" s="96" t="str">
        <f t="shared" si="100"/>
        <v/>
      </c>
      <c r="R1614" s="9"/>
      <c r="S1614" s="9"/>
      <c r="T1614" s="9"/>
      <c r="U1614" s="9"/>
      <c r="V1614" s="9"/>
      <c r="W1614" s="9"/>
      <c r="X1614" s="9"/>
      <c r="Y1614" s="9"/>
      <c r="Z1614" s="9"/>
      <c r="AA1614" s="9"/>
      <c r="AB1614" s="9"/>
      <c r="AC1614" s="9"/>
      <c r="AD1614" s="9"/>
      <c r="AE1614" s="9"/>
      <c r="AF1614" s="9"/>
      <c r="AG1614" s="9"/>
      <c r="AH1614" s="9"/>
      <c r="AI1614" s="9"/>
      <c r="AJ1614" s="9"/>
      <c r="AK1614" s="9"/>
      <c r="AL1614" s="9"/>
      <c r="AM1614" s="9"/>
      <c r="AN1614" s="9"/>
      <c r="AO1614" s="9"/>
      <c r="AP1614" s="9"/>
      <c r="AQ1614" s="9"/>
      <c r="AR1614" s="9"/>
      <c r="AS1614" s="9"/>
      <c r="AT1614" s="9"/>
      <c r="AU1614" s="9"/>
      <c r="AV1614" s="9"/>
      <c r="AW1614" s="9"/>
      <c r="AX1614" s="9"/>
      <c r="AY1614" s="9"/>
      <c r="AZ1614" s="9"/>
      <c r="BA1614" s="9"/>
      <c r="BB1614" s="9"/>
      <c r="BC1614" s="9"/>
      <c r="BD1614" s="9"/>
      <c r="BE1614" s="9"/>
      <c r="BF1614" s="9"/>
      <c r="BG1614" s="9"/>
      <c r="BH1614" s="9"/>
      <c r="BI1614" s="9"/>
      <c r="BJ1614" s="9"/>
      <c r="BK1614" s="9"/>
      <c r="BL1614" s="9"/>
      <c r="BM1614" s="9"/>
      <c r="BN1614" s="9"/>
      <c r="BO1614" s="9"/>
      <c r="BP1614" s="9"/>
      <c r="BQ1614" s="9"/>
      <c r="BR1614" s="9"/>
      <c r="BS1614" s="9"/>
      <c r="BT1614" s="9"/>
      <c r="BU1614" s="9"/>
      <c r="BV1614" s="9"/>
      <c r="BW1614" s="9"/>
      <c r="BX1614" s="9"/>
      <c r="BY1614" s="9"/>
      <c r="BZ1614" s="9"/>
    </row>
    <row r="1615" spans="1:78">
      <c r="A1615" s="50">
        <f t="shared" si="103"/>
        <v>1604</v>
      </c>
      <c r="C1615" s="11" t="str">
        <f>IFERROR(INDEX('     2022    '!D:D,MATCH('Order Summary'!$A1615,'     2022    '!$AN:$AN,0)),"")</f>
        <v/>
      </c>
      <c r="D1615" s="11" t="str">
        <f>IFERROR(INDEX('     2022    '!C:C,MATCH('Order Summary'!$A1615,'     2022    '!$AN:$AN,0)),"")</f>
        <v/>
      </c>
      <c r="E1615" s="11" t="str">
        <f>IFERROR(INDEX('     2022    '!E:E,MATCH('Order Summary'!$A1615,'     2022    '!$AN:$AN,0)),"")</f>
        <v/>
      </c>
      <c r="F1615" s="96">
        <f>IFERROR(INDEX('     2022    '!AY:AY,MATCH($A1615,'     2022    '!$AN:$AN,0)),0)</f>
        <v>0</v>
      </c>
      <c r="G1615" s="180" t="str">
        <f>IFERROR(IF($O$3&gt;68,INDEX('     2022    '!I:I,MATCH($A1615,'     2022    '!$AN:$AN,0))*(1-'     2022    '!$BA$1),INDEX('     2022    '!I:I,MATCH($A1615,'     2022    '!$AN:$AN,0))),"")</f>
        <v/>
      </c>
      <c r="H1615" s="96">
        <f>IFERROR(INDEX('     2022    '!AZ:AZ,MATCH($A1615,'     2022    '!$AN:$AN,0)),0)</f>
        <v>0</v>
      </c>
      <c r="I1615" s="180" t="str">
        <f>IFERROR(IF($O$3&gt;68,INDEX('     2022    '!M:M,MATCH($A1615,'     2022    '!$AN:$AN,0))*(1-'     2022    '!$BA$1),INDEX('     2022    '!M:M,MATCH($A1615,'     2022    '!$AN:$AN,0))),"")</f>
        <v/>
      </c>
      <c r="J1615" s="181">
        <f t="shared" si="101"/>
        <v>0</v>
      </c>
      <c r="K1615" s="182" t="str">
        <f t="shared" si="102"/>
        <v/>
      </c>
      <c r="L1615" s="53"/>
      <c r="M1615" s="52" t="str">
        <f>IFERROR(INDEX('     2022    '!R:R,MATCH('Order Summary'!$A1615,'     2022    '!$AN:$AN,0)),"")</f>
        <v/>
      </c>
      <c r="N1615" s="52" t="str">
        <f>IFERROR(INDEX('     2022    '!V:V,MATCH('Order Summary'!$A1615,'     2022    '!$AN:$AN,0)),"")</f>
        <v/>
      </c>
      <c r="O1615" s="52" t="str">
        <f>IFERROR(INDEX('     2022    '!S:S,MATCH('Order Summary'!$A1615,'     2022    '!$AN:$AN,0)),"")</f>
        <v/>
      </c>
      <c r="P1615" s="96" t="str">
        <f t="shared" si="100"/>
        <v/>
      </c>
      <c r="R1615" s="9"/>
      <c r="S1615" s="9"/>
      <c r="T1615" s="9"/>
      <c r="U1615" s="9"/>
      <c r="V1615" s="9"/>
      <c r="W1615" s="9"/>
      <c r="X1615" s="9"/>
      <c r="Y1615" s="9"/>
      <c r="Z1615" s="9"/>
      <c r="AA1615" s="9"/>
      <c r="AB1615" s="9"/>
      <c r="AC1615" s="9"/>
      <c r="AD1615" s="9"/>
      <c r="AE1615" s="9"/>
      <c r="AF1615" s="9"/>
      <c r="AG1615" s="9"/>
      <c r="AH1615" s="9"/>
      <c r="AI1615" s="9"/>
      <c r="AJ1615" s="9"/>
      <c r="AK1615" s="9"/>
      <c r="AL1615" s="9"/>
      <c r="AM1615" s="9"/>
      <c r="AN1615" s="9"/>
      <c r="AO1615" s="9"/>
      <c r="AP1615" s="9"/>
      <c r="AQ1615" s="9"/>
      <c r="AR1615" s="9"/>
      <c r="AS1615" s="9"/>
      <c r="AT1615" s="9"/>
      <c r="AU1615" s="9"/>
      <c r="AV1615" s="9"/>
      <c r="AW1615" s="9"/>
      <c r="AX1615" s="9"/>
      <c r="AY1615" s="9"/>
      <c r="AZ1615" s="9"/>
      <c r="BA1615" s="9"/>
      <c r="BB1615" s="9"/>
      <c r="BC1615" s="9"/>
      <c r="BD1615" s="9"/>
      <c r="BE1615" s="9"/>
      <c r="BF1615" s="9"/>
      <c r="BG1615" s="9"/>
      <c r="BH1615" s="9"/>
      <c r="BI1615" s="9"/>
      <c r="BJ1615" s="9"/>
      <c r="BK1615" s="9"/>
      <c r="BL1615" s="9"/>
      <c r="BM1615" s="9"/>
      <c r="BN1615" s="9"/>
      <c r="BO1615" s="9"/>
      <c r="BP1615" s="9"/>
      <c r="BQ1615" s="9"/>
      <c r="BR1615" s="9"/>
      <c r="BS1615" s="9"/>
      <c r="BT1615" s="9"/>
      <c r="BU1615" s="9"/>
      <c r="BV1615" s="9"/>
      <c r="BW1615" s="9"/>
      <c r="BX1615" s="9"/>
      <c r="BY1615" s="9"/>
      <c r="BZ1615" s="9"/>
    </row>
    <row r="1616" spans="1:78">
      <c r="A1616" s="50">
        <f t="shared" si="103"/>
        <v>1605</v>
      </c>
      <c r="C1616" s="11" t="str">
        <f>IFERROR(INDEX('     2022    '!D:D,MATCH('Order Summary'!$A1616,'     2022    '!$AN:$AN,0)),"")</f>
        <v/>
      </c>
      <c r="D1616" s="11" t="str">
        <f>IFERROR(INDEX('     2022    '!C:C,MATCH('Order Summary'!$A1616,'     2022    '!$AN:$AN,0)),"")</f>
        <v/>
      </c>
      <c r="E1616" s="11" t="str">
        <f>IFERROR(INDEX('     2022    '!E:E,MATCH('Order Summary'!$A1616,'     2022    '!$AN:$AN,0)),"")</f>
        <v/>
      </c>
      <c r="F1616" s="96">
        <f>IFERROR(INDEX('     2022    '!AY:AY,MATCH($A1616,'     2022    '!$AN:$AN,0)),0)</f>
        <v>0</v>
      </c>
      <c r="G1616" s="180" t="str">
        <f>IFERROR(IF($O$3&gt;68,INDEX('     2022    '!I:I,MATCH($A1616,'     2022    '!$AN:$AN,0))*(1-'     2022    '!$BA$1),INDEX('     2022    '!I:I,MATCH($A1616,'     2022    '!$AN:$AN,0))),"")</f>
        <v/>
      </c>
      <c r="H1616" s="96">
        <f>IFERROR(INDEX('     2022    '!AZ:AZ,MATCH($A1616,'     2022    '!$AN:$AN,0)),0)</f>
        <v>0</v>
      </c>
      <c r="I1616" s="180" t="str">
        <f>IFERROR(IF($O$3&gt;68,INDEX('     2022    '!M:M,MATCH($A1616,'     2022    '!$AN:$AN,0))*(1-'     2022    '!$BA$1),INDEX('     2022    '!M:M,MATCH($A1616,'     2022    '!$AN:$AN,0))),"")</f>
        <v/>
      </c>
      <c r="J1616" s="181">
        <f t="shared" si="101"/>
        <v>0</v>
      </c>
      <c r="K1616" s="182" t="str">
        <f t="shared" si="102"/>
        <v/>
      </c>
      <c r="L1616" s="53"/>
      <c r="M1616" s="52" t="str">
        <f>IFERROR(INDEX('     2022    '!R:R,MATCH('Order Summary'!$A1616,'     2022    '!$AN:$AN,0)),"")</f>
        <v/>
      </c>
      <c r="N1616" s="52" t="str">
        <f>IFERROR(INDEX('     2022    '!V:V,MATCH('Order Summary'!$A1616,'     2022    '!$AN:$AN,0)),"")</f>
        <v/>
      </c>
      <c r="O1616" s="52" t="str">
        <f>IFERROR(INDEX('     2022    '!S:S,MATCH('Order Summary'!$A1616,'     2022    '!$AN:$AN,0)),"")</f>
        <v/>
      </c>
      <c r="P1616" s="96" t="str">
        <f t="shared" si="100"/>
        <v/>
      </c>
      <c r="R1616" s="9"/>
      <c r="S1616" s="9"/>
      <c r="T1616" s="9"/>
      <c r="U1616" s="9"/>
      <c r="V1616" s="9"/>
      <c r="W1616" s="9"/>
      <c r="X1616" s="9"/>
      <c r="Y1616" s="9"/>
      <c r="Z1616" s="9"/>
      <c r="AA1616" s="9"/>
      <c r="AB1616" s="9"/>
      <c r="AC1616" s="9"/>
      <c r="AD1616" s="9"/>
      <c r="AE1616" s="9"/>
      <c r="AF1616" s="9"/>
      <c r="AG1616" s="9"/>
      <c r="AH1616" s="9"/>
      <c r="AI1616" s="9"/>
      <c r="AJ1616" s="9"/>
      <c r="AK1616" s="9"/>
      <c r="AL1616" s="9"/>
      <c r="AM1616" s="9"/>
      <c r="AN1616" s="9"/>
      <c r="AO1616" s="9"/>
      <c r="AP1616" s="9"/>
      <c r="AQ1616" s="9"/>
      <c r="AR1616" s="9"/>
      <c r="AS1616" s="9"/>
      <c r="AT1616" s="9"/>
      <c r="AU1616" s="9"/>
      <c r="AV1616" s="9"/>
      <c r="AW1616" s="9"/>
      <c r="AX1616" s="9"/>
      <c r="AY1616" s="9"/>
      <c r="AZ1616" s="9"/>
      <c r="BA1616" s="9"/>
      <c r="BB1616" s="9"/>
      <c r="BC1616" s="9"/>
      <c r="BD1616" s="9"/>
      <c r="BE1616" s="9"/>
      <c r="BF1616" s="9"/>
      <c r="BG1616" s="9"/>
      <c r="BH1616" s="9"/>
      <c r="BI1616" s="9"/>
      <c r="BJ1616" s="9"/>
      <c r="BK1616" s="9"/>
      <c r="BL1616" s="9"/>
      <c r="BM1616" s="9"/>
      <c r="BN1616" s="9"/>
      <c r="BO1616" s="9"/>
      <c r="BP1616" s="9"/>
      <c r="BQ1616" s="9"/>
      <c r="BR1616" s="9"/>
      <c r="BS1616" s="9"/>
      <c r="BT1616" s="9"/>
      <c r="BU1616" s="9"/>
      <c r="BV1616" s="9"/>
      <c r="BW1616" s="9"/>
      <c r="BX1616" s="9"/>
      <c r="BY1616" s="9"/>
      <c r="BZ1616" s="9"/>
    </row>
    <row r="1617" spans="1:78">
      <c r="A1617" s="50">
        <f t="shared" si="103"/>
        <v>1606</v>
      </c>
      <c r="C1617" s="11" t="str">
        <f>IFERROR(INDEX('     2022    '!D:D,MATCH('Order Summary'!$A1617,'     2022    '!$AN:$AN,0)),"")</f>
        <v/>
      </c>
      <c r="D1617" s="11" t="str">
        <f>IFERROR(INDEX('     2022    '!C:C,MATCH('Order Summary'!$A1617,'     2022    '!$AN:$AN,0)),"")</f>
        <v/>
      </c>
      <c r="E1617" s="11" t="str">
        <f>IFERROR(INDEX('     2022    '!E:E,MATCH('Order Summary'!$A1617,'     2022    '!$AN:$AN,0)),"")</f>
        <v/>
      </c>
      <c r="F1617" s="96">
        <f>IFERROR(INDEX('     2022    '!AY:AY,MATCH($A1617,'     2022    '!$AN:$AN,0)),0)</f>
        <v>0</v>
      </c>
      <c r="G1617" s="180" t="str">
        <f>IFERROR(IF($O$3&gt;68,INDEX('     2022    '!I:I,MATCH($A1617,'     2022    '!$AN:$AN,0))*(1-'     2022    '!$BA$1),INDEX('     2022    '!I:I,MATCH($A1617,'     2022    '!$AN:$AN,0))),"")</f>
        <v/>
      </c>
      <c r="H1617" s="96">
        <f>IFERROR(INDEX('     2022    '!AZ:AZ,MATCH($A1617,'     2022    '!$AN:$AN,0)),0)</f>
        <v>0</v>
      </c>
      <c r="I1617" s="180" t="str">
        <f>IFERROR(IF($O$3&gt;68,INDEX('     2022    '!M:M,MATCH($A1617,'     2022    '!$AN:$AN,0))*(1-'     2022    '!$BA$1),INDEX('     2022    '!M:M,MATCH($A1617,'     2022    '!$AN:$AN,0))),"")</f>
        <v/>
      </c>
      <c r="J1617" s="181">
        <f t="shared" si="101"/>
        <v>0</v>
      </c>
      <c r="K1617" s="182" t="str">
        <f t="shared" si="102"/>
        <v/>
      </c>
      <c r="L1617" s="53"/>
      <c r="M1617" s="52" t="str">
        <f>IFERROR(INDEX('     2022    '!R:R,MATCH('Order Summary'!$A1617,'     2022    '!$AN:$AN,0)),"")</f>
        <v/>
      </c>
      <c r="N1617" s="52" t="str">
        <f>IFERROR(INDEX('     2022    '!V:V,MATCH('Order Summary'!$A1617,'     2022    '!$AN:$AN,0)),"")</f>
        <v/>
      </c>
      <c r="O1617" s="52" t="str">
        <f>IFERROR(INDEX('     2022    '!S:S,MATCH('Order Summary'!$A1617,'     2022    '!$AN:$AN,0)),"")</f>
        <v/>
      </c>
      <c r="P1617" s="96" t="str">
        <f t="shared" si="100"/>
        <v/>
      </c>
      <c r="R1617" s="9"/>
      <c r="S1617" s="9"/>
      <c r="T1617" s="9"/>
      <c r="U1617" s="9"/>
      <c r="V1617" s="9"/>
      <c r="W1617" s="9"/>
      <c r="X1617" s="9"/>
      <c r="Y1617" s="9"/>
      <c r="Z1617" s="9"/>
      <c r="AA1617" s="9"/>
      <c r="AB1617" s="9"/>
      <c r="AC1617" s="9"/>
      <c r="AD1617" s="9"/>
      <c r="AE1617" s="9"/>
      <c r="AF1617" s="9"/>
      <c r="AG1617" s="9"/>
      <c r="AH1617" s="9"/>
      <c r="AI1617" s="9"/>
      <c r="AJ1617" s="9"/>
      <c r="AK1617" s="9"/>
      <c r="AL1617" s="9"/>
      <c r="AM1617" s="9"/>
      <c r="AN1617" s="9"/>
      <c r="AO1617" s="9"/>
      <c r="AP1617" s="9"/>
      <c r="AQ1617" s="9"/>
      <c r="AR1617" s="9"/>
      <c r="AS1617" s="9"/>
      <c r="AT1617" s="9"/>
      <c r="AU1617" s="9"/>
      <c r="AV1617" s="9"/>
      <c r="AW1617" s="9"/>
      <c r="AX1617" s="9"/>
      <c r="AY1617" s="9"/>
      <c r="AZ1617" s="9"/>
      <c r="BA1617" s="9"/>
      <c r="BB1617" s="9"/>
      <c r="BC1617" s="9"/>
      <c r="BD1617" s="9"/>
      <c r="BE1617" s="9"/>
      <c r="BF1617" s="9"/>
      <c r="BG1617" s="9"/>
      <c r="BH1617" s="9"/>
      <c r="BI1617" s="9"/>
      <c r="BJ1617" s="9"/>
      <c r="BK1617" s="9"/>
      <c r="BL1617" s="9"/>
      <c r="BM1617" s="9"/>
      <c r="BN1617" s="9"/>
      <c r="BO1617" s="9"/>
      <c r="BP1617" s="9"/>
      <c r="BQ1617" s="9"/>
      <c r="BR1617" s="9"/>
      <c r="BS1617" s="9"/>
      <c r="BT1617" s="9"/>
      <c r="BU1617" s="9"/>
      <c r="BV1617" s="9"/>
      <c r="BW1617" s="9"/>
      <c r="BX1617" s="9"/>
      <c r="BY1617" s="9"/>
      <c r="BZ1617" s="9"/>
    </row>
    <row r="1618" spans="1:78">
      <c r="A1618" s="50">
        <f t="shared" si="103"/>
        <v>1607</v>
      </c>
      <c r="C1618" s="11" t="str">
        <f>IFERROR(INDEX('     2022    '!D:D,MATCH('Order Summary'!$A1618,'     2022    '!$AN:$AN,0)),"")</f>
        <v/>
      </c>
      <c r="D1618" s="11" t="str">
        <f>IFERROR(INDEX('     2022    '!C:C,MATCH('Order Summary'!$A1618,'     2022    '!$AN:$AN,0)),"")</f>
        <v/>
      </c>
      <c r="E1618" s="11" t="str">
        <f>IFERROR(INDEX('     2022    '!E:E,MATCH('Order Summary'!$A1618,'     2022    '!$AN:$AN,0)),"")</f>
        <v/>
      </c>
      <c r="F1618" s="96">
        <f>IFERROR(INDEX('     2022    '!AY:AY,MATCH($A1618,'     2022    '!$AN:$AN,0)),0)</f>
        <v>0</v>
      </c>
      <c r="G1618" s="180" t="str">
        <f>IFERROR(IF($O$3&gt;68,INDEX('     2022    '!I:I,MATCH($A1618,'     2022    '!$AN:$AN,0))*(1-'     2022    '!$BA$1),INDEX('     2022    '!I:I,MATCH($A1618,'     2022    '!$AN:$AN,0))),"")</f>
        <v/>
      </c>
      <c r="H1618" s="96">
        <f>IFERROR(INDEX('     2022    '!AZ:AZ,MATCH($A1618,'     2022    '!$AN:$AN,0)),0)</f>
        <v>0</v>
      </c>
      <c r="I1618" s="180" t="str">
        <f>IFERROR(IF($O$3&gt;68,INDEX('     2022    '!M:M,MATCH($A1618,'     2022    '!$AN:$AN,0))*(1-'     2022    '!$BA$1),INDEX('     2022    '!M:M,MATCH($A1618,'     2022    '!$AN:$AN,0))),"")</f>
        <v/>
      </c>
      <c r="J1618" s="181">
        <f t="shared" si="101"/>
        <v>0</v>
      </c>
      <c r="K1618" s="182" t="str">
        <f t="shared" si="102"/>
        <v/>
      </c>
      <c r="L1618" s="53"/>
      <c r="M1618" s="52" t="str">
        <f>IFERROR(INDEX('     2022    '!R:R,MATCH('Order Summary'!$A1618,'     2022    '!$AN:$AN,0)),"")</f>
        <v/>
      </c>
      <c r="N1618" s="52" t="str">
        <f>IFERROR(INDEX('     2022    '!V:V,MATCH('Order Summary'!$A1618,'     2022    '!$AN:$AN,0)),"")</f>
        <v/>
      </c>
      <c r="O1618" s="52" t="str">
        <f>IFERROR(INDEX('     2022    '!S:S,MATCH('Order Summary'!$A1618,'     2022    '!$AN:$AN,0)),"")</f>
        <v/>
      </c>
      <c r="P1618" s="96" t="str">
        <f t="shared" si="100"/>
        <v/>
      </c>
      <c r="R1618" s="9"/>
      <c r="S1618" s="9"/>
      <c r="T1618" s="9"/>
      <c r="U1618" s="9"/>
      <c r="V1618" s="9"/>
      <c r="W1618" s="9"/>
      <c r="X1618" s="9"/>
      <c r="Y1618" s="9"/>
      <c r="Z1618" s="9"/>
      <c r="AA1618" s="9"/>
      <c r="AB1618" s="9"/>
      <c r="AC1618" s="9"/>
      <c r="AD1618" s="9"/>
      <c r="AE1618" s="9"/>
      <c r="AF1618" s="9"/>
      <c r="AG1618" s="9"/>
      <c r="AH1618" s="9"/>
      <c r="AI1618" s="9"/>
      <c r="AJ1618" s="9"/>
      <c r="AK1618" s="9"/>
      <c r="AL1618" s="9"/>
      <c r="AM1618" s="9"/>
      <c r="AN1618" s="9"/>
      <c r="AO1618" s="9"/>
      <c r="AP1618" s="9"/>
      <c r="AQ1618" s="9"/>
      <c r="AR1618" s="9"/>
      <c r="AS1618" s="9"/>
      <c r="AT1618" s="9"/>
      <c r="AU1618" s="9"/>
      <c r="AV1618" s="9"/>
      <c r="AW1618" s="9"/>
      <c r="AX1618" s="9"/>
      <c r="AY1618" s="9"/>
      <c r="AZ1618" s="9"/>
      <c r="BA1618" s="9"/>
      <c r="BB1618" s="9"/>
      <c r="BC1618" s="9"/>
      <c r="BD1618" s="9"/>
      <c r="BE1618" s="9"/>
      <c r="BF1618" s="9"/>
      <c r="BG1618" s="9"/>
      <c r="BH1618" s="9"/>
      <c r="BI1618" s="9"/>
      <c r="BJ1618" s="9"/>
      <c r="BK1618" s="9"/>
      <c r="BL1618" s="9"/>
      <c r="BM1618" s="9"/>
      <c r="BN1618" s="9"/>
      <c r="BO1618" s="9"/>
      <c r="BP1618" s="9"/>
      <c r="BQ1618" s="9"/>
      <c r="BR1618" s="9"/>
      <c r="BS1618" s="9"/>
      <c r="BT1618" s="9"/>
      <c r="BU1618" s="9"/>
      <c r="BV1618" s="9"/>
      <c r="BW1618" s="9"/>
      <c r="BX1618" s="9"/>
      <c r="BY1618" s="9"/>
      <c r="BZ1618" s="9"/>
    </row>
    <row r="1619" spans="1:78">
      <c r="A1619" s="50">
        <f t="shared" si="103"/>
        <v>1608</v>
      </c>
      <c r="C1619" s="11" t="str">
        <f>IFERROR(INDEX('     2022    '!D:D,MATCH('Order Summary'!$A1619,'     2022    '!$AN:$AN,0)),"")</f>
        <v/>
      </c>
      <c r="D1619" s="11" t="str">
        <f>IFERROR(INDEX('     2022    '!C:C,MATCH('Order Summary'!$A1619,'     2022    '!$AN:$AN,0)),"")</f>
        <v/>
      </c>
      <c r="E1619" s="11" t="str">
        <f>IFERROR(INDEX('     2022    '!E:E,MATCH('Order Summary'!$A1619,'     2022    '!$AN:$AN,0)),"")</f>
        <v/>
      </c>
      <c r="F1619" s="96">
        <f>IFERROR(INDEX('     2022    '!AY:AY,MATCH($A1619,'     2022    '!$AN:$AN,0)),0)</f>
        <v>0</v>
      </c>
      <c r="G1619" s="180" t="str">
        <f>IFERROR(IF($O$3&gt;68,INDEX('     2022    '!I:I,MATCH($A1619,'     2022    '!$AN:$AN,0))*(1-'     2022    '!$BA$1),INDEX('     2022    '!I:I,MATCH($A1619,'     2022    '!$AN:$AN,0))),"")</f>
        <v/>
      </c>
      <c r="H1619" s="96">
        <f>IFERROR(INDEX('     2022    '!AZ:AZ,MATCH($A1619,'     2022    '!$AN:$AN,0)),0)</f>
        <v>0</v>
      </c>
      <c r="I1619" s="180" t="str">
        <f>IFERROR(IF($O$3&gt;68,INDEX('     2022    '!M:M,MATCH($A1619,'     2022    '!$AN:$AN,0))*(1-'     2022    '!$BA$1),INDEX('     2022    '!M:M,MATCH($A1619,'     2022    '!$AN:$AN,0))),"")</f>
        <v/>
      </c>
      <c r="J1619" s="181">
        <f t="shared" si="101"/>
        <v>0</v>
      </c>
      <c r="K1619" s="182" t="str">
        <f t="shared" si="102"/>
        <v/>
      </c>
      <c r="L1619" s="53"/>
      <c r="M1619" s="52" t="str">
        <f>IFERROR(INDEX('     2022    '!R:R,MATCH('Order Summary'!$A1619,'     2022    '!$AN:$AN,0)),"")</f>
        <v/>
      </c>
      <c r="N1619" s="52" t="str">
        <f>IFERROR(INDEX('     2022    '!V:V,MATCH('Order Summary'!$A1619,'     2022    '!$AN:$AN,0)),"")</f>
        <v/>
      </c>
      <c r="O1619" s="52" t="str">
        <f>IFERROR(INDEX('     2022    '!S:S,MATCH('Order Summary'!$A1619,'     2022    '!$AN:$AN,0)),"")</f>
        <v/>
      </c>
      <c r="P1619" s="96" t="str">
        <f t="shared" si="100"/>
        <v/>
      </c>
      <c r="R1619" s="9"/>
      <c r="S1619" s="9"/>
      <c r="T1619" s="9"/>
      <c r="U1619" s="9"/>
      <c r="V1619" s="9"/>
      <c r="W1619" s="9"/>
      <c r="X1619" s="9"/>
      <c r="Y1619" s="9"/>
      <c r="Z1619" s="9"/>
      <c r="AA1619" s="9"/>
      <c r="AB1619" s="9"/>
      <c r="AC1619" s="9"/>
      <c r="AD1619" s="9"/>
      <c r="AE1619" s="9"/>
      <c r="AF1619" s="9"/>
      <c r="AG1619" s="9"/>
      <c r="AH1619" s="9"/>
      <c r="AI1619" s="9"/>
      <c r="AJ1619" s="9"/>
      <c r="AK1619" s="9"/>
      <c r="AL1619" s="9"/>
      <c r="AM1619" s="9"/>
      <c r="AN1619" s="9"/>
      <c r="AO1619" s="9"/>
      <c r="AP1619" s="9"/>
      <c r="AQ1619" s="9"/>
      <c r="AR1619" s="9"/>
      <c r="AS1619" s="9"/>
      <c r="AT1619" s="9"/>
      <c r="AU1619" s="9"/>
      <c r="AV1619" s="9"/>
      <c r="AW1619" s="9"/>
      <c r="AX1619" s="9"/>
      <c r="AY1619" s="9"/>
      <c r="AZ1619" s="9"/>
      <c r="BA1619" s="9"/>
      <c r="BB1619" s="9"/>
      <c r="BC1619" s="9"/>
      <c r="BD1619" s="9"/>
      <c r="BE1619" s="9"/>
      <c r="BF1619" s="9"/>
      <c r="BG1619" s="9"/>
      <c r="BH1619" s="9"/>
      <c r="BI1619" s="9"/>
      <c r="BJ1619" s="9"/>
      <c r="BK1619" s="9"/>
      <c r="BL1619" s="9"/>
      <c r="BM1619" s="9"/>
      <c r="BN1619" s="9"/>
      <c r="BO1619" s="9"/>
      <c r="BP1619" s="9"/>
      <c r="BQ1619" s="9"/>
      <c r="BR1619" s="9"/>
      <c r="BS1619" s="9"/>
      <c r="BT1619" s="9"/>
      <c r="BU1619" s="9"/>
      <c r="BV1619" s="9"/>
      <c r="BW1619" s="9"/>
      <c r="BX1619" s="9"/>
      <c r="BY1619" s="9"/>
      <c r="BZ1619" s="9"/>
    </row>
    <row r="1620" spans="1:78">
      <c r="A1620" s="50">
        <f t="shared" si="103"/>
        <v>1609</v>
      </c>
      <c r="C1620" s="11" t="str">
        <f>IFERROR(INDEX('     2022    '!D:D,MATCH('Order Summary'!$A1620,'     2022    '!$AN:$AN,0)),"")</f>
        <v/>
      </c>
      <c r="D1620" s="11" t="str">
        <f>IFERROR(INDEX('     2022    '!C:C,MATCH('Order Summary'!$A1620,'     2022    '!$AN:$AN,0)),"")</f>
        <v/>
      </c>
      <c r="E1620" s="11" t="str">
        <f>IFERROR(INDEX('     2022    '!E:E,MATCH('Order Summary'!$A1620,'     2022    '!$AN:$AN,0)),"")</f>
        <v/>
      </c>
      <c r="F1620" s="96">
        <f>IFERROR(INDEX('     2022    '!AY:AY,MATCH($A1620,'     2022    '!$AN:$AN,0)),0)</f>
        <v>0</v>
      </c>
      <c r="G1620" s="180" t="str">
        <f>IFERROR(IF($O$3&gt;68,INDEX('     2022    '!I:I,MATCH($A1620,'     2022    '!$AN:$AN,0))*(1-'     2022    '!$BA$1),INDEX('     2022    '!I:I,MATCH($A1620,'     2022    '!$AN:$AN,0))),"")</f>
        <v/>
      </c>
      <c r="H1620" s="96">
        <f>IFERROR(INDEX('     2022    '!AZ:AZ,MATCH($A1620,'     2022    '!$AN:$AN,0)),0)</f>
        <v>0</v>
      </c>
      <c r="I1620" s="180" t="str">
        <f>IFERROR(IF($O$3&gt;68,INDEX('     2022    '!M:M,MATCH($A1620,'     2022    '!$AN:$AN,0))*(1-'     2022    '!$BA$1),INDEX('     2022    '!M:M,MATCH($A1620,'     2022    '!$AN:$AN,0))),"")</f>
        <v/>
      </c>
      <c r="J1620" s="181">
        <f t="shared" si="101"/>
        <v>0</v>
      </c>
      <c r="K1620" s="182" t="str">
        <f t="shared" si="102"/>
        <v/>
      </c>
      <c r="L1620" s="53"/>
      <c r="M1620" s="52" t="str">
        <f>IFERROR(INDEX('     2022    '!R:R,MATCH('Order Summary'!$A1620,'     2022    '!$AN:$AN,0)),"")</f>
        <v/>
      </c>
      <c r="N1620" s="52" t="str">
        <f>IFERROR(INDEX('     2022    '!V:V,MATCH('Order Summary'!$A1620,'     2022    '!$AN:$AN,0)),"")</f>
        <v/>
      </c>
      <c r="O1620" s="52" t="str">
        <f>IFERROR(INDEX('     2022    '!S:S,MATCH('Order Summary'!$A1620,'     2022    '!$AN:$AN,0)),"")</f>
        <v/>
      </c>
      <c r="P1620" s="96" t="str">
        <f t="shared" si="100"/>
        <v/>
      </c>
      <c r="R1620" s="9"/>
      <c r="S1620" s="9"/>
      <c r="T1620" s="9"/>
      <c r="U1620" s="9"/>
      <c r="V1620" s="9"/>
      <c r="W1620" s="9"/>
      <c r="X1620" s="9"/>
      <c r="Y1620" s="9"/>
      <c r="Z1620" s="9"/>
      <c r="AA1620" s="9"/>
      <c r="AB1620" s="9"/>
      <c r="AC1620" s="9"/>
      <c r="AD1620" s="9"/>
      <c r="AE1620" s="9"/>
      <c r="AF1620" s="9"/>
      <c r="AG1620" s="9"/>
      <c r="AH1620" s="9"/>
      <c r="AI1620" s="9"/>
      <c r="AJ1620" s="9"/>
      <c r="AK1620" s="9"/>
      <c r="AL1620" s="9"/>
      <c r="AM1620" s="9"/>
      <c r="AN1620" s="9"/>
      <c r="AO1620" s="9"/>
      <c r="AP1620" s="9"/>
      <c r="AQ1620" s="9"/>
      <c r="AR1620" s="9"/>
      <c r="AS1620" s="9"/>
      <c r="AT1620" s="9"/>
      <c r="AU1620" s="9"/>
      <c r="AV1620" s="9"/>
      <c r="AW1620" s="9"/>
      <c r="AX1620" s="9"/>
      <c r="AY1620" s="9"/>
      <c r="AZ1620" s="9"/>
      <c r="BA1620" s="9"/>
      <c r="BB1620" s="9"/>
      <c r="BC1620" s="9"/>
      <c r="BD1620" s="9"/>
      <c r="BE1620" s="9"/>
      <c r="BF1620" s="9"/>
      <c r="BG1620" s="9"/>
      <c r="BH1620" s="9"/>
      <c r="BI1620" s="9"/>
      <c r="BJ1620" s="9"/>
      <c r="BK1620" s="9"/>
      <c r="BL1620" s="9"/>
      <c r="BM1620" s="9"/>
      <c r="BN1620" s="9"/>
      <c r="BO1620" s="9"/>
      <c r="BP1620" s="9"/>
      <c r="BQ1620" s="9"/>
      <c r="BR1620" s="9"/>
      <c r="BS1620" s="9"/>
      <c r="BT1620" s="9"/>
      <c r="BU1620" s="9"/>
      <c r="BV1620" s="9"/>
      <c r="BW1620" s="9"/>
      <c r="BX1620" s="9"/>
      <c r="BY1620" s="9"/>
      <c r="BZ1620" s="9"/>
    </row>
    <row r="1621" spans="1:78">
      <c r="A1621" s="50">
        <f t="shared" si="103"/>
        <v>1610</v>
      </c>
      <c r="C1621" s="11" t="str">
        <f>IFERROR(INDEX('     2022    '!D:D,MATCH('Order Summary'!$A1621,'     2022    '!$AN:$AN,0)),"")</f>
        <v/>
      </c>
      <c r="D1621" s="11" t="str">
        <f>IFERROR(INDEX('     2022    '!C:C,MATCH('Order Summary'!$A1621,'     2022    '!$AN:$AN,0)),"")</f>
        <v/>
      </c>
      <c r="E1621" s="11" t="str">
        <f>IFERROR(INDEX('     2022    '!E:E,MATCH('Order Summary'!$A1621,'     2022    '!$AN:$AN,0)),"")</f>
        <v/>
      </c>
      <c r="F1621" s="96">
        <f>IFERROR(INDEX('     2022    '!AY:AY,MATCH($A1621,'     2022    '!$AN:$AN,0)),0)</f>
        <v>0</v>
      </c>
      <c r="G1621" s="180" t="str">
        <f>IFERROR(IF($O$3&gt;68,INDEX('     2022    '!I:I,MATCH($A1621,'     2022    '!$AN:$AN,0))*(1-'     2022    '!$BA$1),INDEX('     2022    '!I:I,MATCH($A1621,'     2022    '!$AN:$AN,0))),"")</f>
        <v/>
      </c>
      <c r="H1621" s="96">
        <f>IFERROR(INDEX('     2022    '!AZ:AZ,MATCH($A1621,'     2022    '!$AN:$AN,0)),0)</f>
        <v>0</v>
      </c>
      <c r="I1621" s="180" t="str">
        <f>IFERROR(IF($O$3&gt;68,INDEX('     2022    '!M:M,MATCH($A1621,'     2022    '!$AN:$AN,0))*(1-'     2022    '!$BA$1),INDEX('     2022    '!M:M,MATCH($A1621,'     2022    '!$AN:$AN,0))),"")</f>
        <v/>
      </c>
      <c r="J1621" s="181">
        <f t="shared" si="101"/>
        <v>0</v>
      </c>
      <c r="K1621" s="182" t="str">
        <f t="shared" si="102"/>
        <v/>
      </c>
      <c r="L1621" s="53"/>
      <c r="M1621" s="52" t="str">
        <f>IFERROR(INDEX('     2022    '!R:R,MATCH('Order Summary'!$A1621,'     2022    '!$AN:$AN,0)),"")</f>
        <v/>
      </c>
      <c r="N1621" s="52" t="str">
        <f>IFERROR(INDEX('     2022    '!V:V,MATCH('Order Summary'!$A1621,'     2022    '!$AN:$AN,0)),"")</f>
        <v/>
      </c>
      <c r="O1621" s="52" t="str">
        <f>IFERROR(INDEX('     2022    '!S:S,MATCH('Order Summary'!$A1621,'     2022    '!$AN:$AN,0)),"")</f>
        <v/>
      </c>
      <c r="P1621" s="96" t="str">
        <f t="shared" si="100"/>
        <v/>
      </c>
      <c r="R1621" s="9"/>
      <c r="S1621" s="9"/>
      <c r="T1621" s="9"/>
      <c r="U1621" s="9"/>
      <c r="V1621" s="9"/>
      <c r="W1621" s="9"/>
      <c r="X1621" s="9"/>
      <c r="Y1621" s="9"/>
      <c r="Z1621" s="9"/>
      <c r="AA1621" s="9"/>
      <c r="AB1621" s="9"/>
      <c r="AC1621" s="9"/>
      <c r="AD1621" s="9"/>
      <c r="AE1621" s="9"/>
      <c r="AF1621" s="9"/>
      <c r="AG1621" s="9"/>
      <c r="AH1621" s="9"/>
      <c r="AI1621" s="9"/>
      <c r="AJ1621" s="9"/>
      <c r="AK1621" s="9"/>
      <c r="AL1621" s="9"/>
      <c r="AM1621" s="9"/>
      <c r="AN1621" s="9"/>
      <c r="AO1621" s="9"/>
      <c r="AP1621" s="9"/>
      <c r="AQ1621" s="9"/>
      <c r="AR1621" s="9"/>
      <c r="AS1621" s="9"/>
      <c r="AT1621" s="9"/>
      <c r="AU1621" s="9"/>
      <c r="AV1621" s="9"/>
      <c r="AW1621" s="9"/>
      <c r="AX1621" s="9"/>
      <c r="AY1621" s="9"/>
      <c r="AZ1621" s="9"/>
      <c r="BA1621" s="9"/>
      <c r="BB1621" s="9"/>
      <c r="BC1621" s="9"/>
      <c r="BD1621" s="9"/>
      <c r="BE1621" s="9"/>
      <c r="BF1621" s="9"/>
      <c r="BG1621" s="9"/>
      <c r="BH1621" s="9"/>
      <c r="BI1621" s="9"/>
      <c r="BJ1621" s="9"/>
      <c r="BK1621" s="9"/>
      <c r="BL1621" s="9"/>
      <c r="BM1621" s="9"/>
      <c r="BN1621" s="9"/>
      <c r="BO1621" s="9"/>
      <c r="BP1621" s="9"/>
      <c r="BQ1621" s="9"/>
      <c r="BR1621" s="9"/>
      <c r="BS1621" s="9"/>
      <c r="BT1621" s="9"/>
      <c r="BU1621" s="9"/>
      <c r="BV1621" s="9"/>
      <c r="BW1621" s="9"/>
      <c r="BX1621" s="9"/>
      <c r="BY1621" s="9"/>
      <c r="BZ1621" s="9"/>
    </row>
    <row r="1622" spans="1:78">
      <c r="A1622" s="50">
        <f t="shared" si="103"/>
        <v>1611</v>
      </c>
      <c r="C1622" s="11" t="str">
        <f>IFERROR(INDEX('     2022    '!D:D,MATCH('Order Summary'!$A1622,'     2022    '!$AN:$AN,0)),"")</f>
        <v/>
      </c>
      <c r="D1622" s="11" t="str">
        <f>IFERROR(INDEX('     2022    '!C:C,MATCH('Order Summary'!$A1622,'     2022    '!$AN:$AN,0)),"")</f>
        <v/>
      </c>
      <c r="E1622" s="11" t="str">
        <f>IFERROR(INDEX('     2022    '!E:E,MATCH('Order Summary'!$A1622,'     2022    '!$AN:$AN,0)),"")</f>
        <v/>
      </c>
      <c r="F1622" s="96">
        <f>IFERROR(INDEX('     2022    '!AY:AY,MATCH($A1622,'     2022    '!$AN:$AN,0)),0)</f>
        <v>0</v>
      </c>
      <c r="G1622" s="180" t="str">
        <f>IFERROR(IF($O$3&gt;68,INDEX('     2022    '!I:I,MATCH($A1622,'     2022    '!$AN:$AN,0))*(1-'     2022    '!$BA$1),INDEX('     2022    '!I:I,MATCH($A1622,'     2022    '!$AN:$AN,0))),"")</f>
        <v/>
      </c>
      <c r="H1622" s="96">
        <f>IFERROR(INDEX('     2022    '!AZ:AZ,MATCH($A1622,'     2022    '!$AN:$AN,0)),0)</f>
        <v>0</v>
      </c>
      <c r="I1622" s="180" t="str">
        <f>IFERROR(IF($O$3&gt;68,INDEX('     2022    '!M:M,MATCH($A1622,'     2022    '!$AN:$AN,0))*(1-'     2022    '!$BA$1),INDEX('     2022    '!M:M,MATCH($A1622,'     2022    '!$AN:$AN,0))),"")</f>
        <v/>
      </c>
      <c r="J1622" s="181">
        <f t="shared" si="101"/>
        <v>0</v>
      </c>
      <c r="K1622" s="182" t="str">
        <f t="shared" si="102"/>
        <v/>
      </c>
      <c r="L1622" s="53"/>
      <c r="M1622" s="52" t="str">
        <f>IFERROR(INDEX('     2022    '!R:R,MATCH('Order Summary'!$A1622,'     2022    '!$AN:$AN,0)),"")</f>
        <v/>
      </c>
      <c r="N1622" s="52" t="str">
        <f>IFERROR(INDEX('     2022    '!V:V,MATCH('Order Summary'!$A1622,'     2022    '!$AN:$AN,0)),"")</f>
        <v/>
      </c>
      <c r="O1622" s="52" t="str">
        <f>IFERROR(INDEX('     2022    '!S:S,MATCH('Order Summary'!$A1622,'     2022    '!$AN:$AN,0)),"")</f>
        <v/>
      </c>
      <c r="P1622" s="96" t="str">
        <f t="shared" si="100"/>
        <v/>
      </c>
      <c r="R1622" s="9"/>
      <c r="S1622" s="9"/>
      <c r="T1622" s="9"/>
      <c r="U1622" s="9"/>
      <c r="V1622" s="9"/>
      <c r="W1622" s="9"/>
      <c r="X1622" s="9"/>
      <c r="Y1622" s="9"/>
      <c r="Z1622" s="9"/>
      <c r="AA1622" s="9"/>
      <c r="AB1622" s="9"/>
      <c r="AC1622" s="9"/>
      <c r="AD1622" s="9"/>
      <c r="AE1622" s="9"/>
      <c r="AF1622" s="9"/>
      <c r="AG1622" s="9"/>
      <c r="AH1622" s="9"/>
      <c r="AI1622" s="9"/>
      <c r="AJ1622" s="9"/>
      <c r="AK1622" s="9"/>
      <c r="AL1622" s="9"/>
      <c r="AM1622" s="9"/>
      <c r="AN1622" s="9"/>
      <c r="AO1622" s="9"/>
      <c r="AP1622" s="9"/>
      <c r="AQ1622" s="9"/>
      <c r="AR1622" s="9"/>
      <c r="AS1622" s="9"/>
      <c r="AT1622" s="9"/>
      <c r="AU1622" s="9"/>
      <c r="AV1622" s="9"/>
      <c r="AW1622" s="9"/>
      <c r="AX1622" s="9"/>
      <c r="AY1622" s="9"/>
      <c r="AZ1622" s="9"/>
      <c r="BA1622" s="9"/>
      <c r="BB1622" s="9"/>
      <c r="BC1622" s="9"/>
      <c r="BD1622" s="9"/>
      <c r="BE1622" s="9"/>
      <c r="BF1622" s="9"/>
      <c r="BG1622" s="9"/>
      <c r="BH1622" s="9"/>
      <c r="BI1622" s="9"/>
      <c r="BJ1622" s="9"/>
      <c r="BK1622" s="9"/>
      <c r="BL1622" s="9"/>
      <c r="BM1622" s="9"/>
      <c r="BN1622" s="9"/>
      <c r="BO1622" s="9"/>
      <c r="BP1622" s="9"/>
      <c r="BQ1622" s="9"/>
      <c r="BR1622" s="9"/>
      <c r="BS1622" s="9"/>
      <c r="BT1622" s="9"/>
      <c r="BU1622" s="9"/>
      <c r="BV1622" s="9"/>
      <c r="BW1622" s="9"/>
      <c r="BX1622" s="9"/>
      <c r="BY1622" s="9"/>
      <c r="BZ1622" s="9"/>
    </row>
    <row r="1623" spans="1:78">
      <c r="A1623" s="50">
        <f t="shared" si="103"/>
        <v>1612</v>
      </c>
      <c r="C1623" s="11" t="str">
        <f>IFERROR(INDEX('     2022    '!D:D,MATCH('Order Summary'!$A1623,'     2022    '!$AN:$AN,0)),"")</f>
        <v/>
      </c>
      <c r="D1623" s="11" t="str">
        <f>IFERROR(INDEX('     2022    '!C:C,MATCH('Order Summary'!$A1623,'     2022    '!$AN:$AN,0)),"")</f>
        <v/>
      </c>
      <c r="E1623" s="11" t="str">
        <f>IFERROR(INDEX('     2022    '!E:E,MATCH('Order Summary'!$A1623,'     2022    '!$AN:$AN,0)),"")</f>
        <v/>
      </c>
      <c r="F1623" s="96">
        <f>IFERROR(INDEX('     2022    '!AY:AY,MATCH($A1623,'     2022    '!$AN:$AN,0)),0)</f>
        <v>0</v>
      </c>
      <c r="G1623" s="180" t="str">
        <f>IFERROR(IF($O$3&gt;68,INDEX('     2022    '!I:I,MATCH($A1623,'     2022    '!$AN:$AN,0))*(1-'     2022    '!$BA$1),INDEX('     2022    '!I:I,MATCH($A1623,'     2022    '!$AN:$AN,0))),"")</f>
        <v/>
      </c>
      <c r="H1623" s="96">
        <f>IFERROR(INDEX('     2022    '!AZ:AZ,MATCH($A1623,'     2022    '!$AN:$AN,0)),0)</f>
        <v>0</v>
      </c>
      <c r="I1623" s="180" t="str">
        <f>IFERROR(IF($O$3&gt;68,INDEX('     2022    '!M:M,MATCH($A1623,'     2022    '!$AN:$AN,0))*(1-'     2022    '!$BA$1),INDEX('     2022    '!M:M,MATCH($A1623,'     2022    '!$AN:$AN,0))),"")</f>
        <v/>
      </c>
      <c r="J1623" s="181">
        <f t="shared" si="101"/>
        <v>0</v>
      </c>
      <c r="K1623" s="182" t="str">
        <f t="shared" si="102"/>
        <v/>
      </c>
      <c r="L1623" s="53"/>
      <c r="M1623" s="52" t="str">
        <f>IFERROR(INDEX('     2022    '!R:R,MATCH('Order Summary'!$A1623,'     2022    '!$AN:$AN,0)),"")</f>
        <v/>
      </c>
      <c r="N1623" s="52" t="str">
        <f>IFERROR(INDEX('     2022    '!V:V,MATCH('Order Summary'!$A1623,'     2022    '!$AN:$AN,0)),"")</f>
        <v/>
      </c>
      <c r="O1623" s="52" t="str">
        <f>IFERROR(INDEX('     2022    '!S:S,MATCH('Order Summary'!$A1623,'     2022    '!$AN:$AN,0)),"")</f>
        <v/>
      </c>
      <c r="P1623" s="96" t="str">
        <f t="shared" si="100"/>
        <v/>
      </c>
      <c r="R1623" s="9"/>
      <c r="S1623" s="9"/>
      <c r="T1623" s="9"/>
      <c r="U1623" s="9"/>
      <c r="V1623" s="9"/>
      <c r="W1623" s="9"/>
      <c r="X1623" s="9"/>
      <c r="Y1623" s="9"/>
      <c r="Z1623" s="9"/>
      <c r="AA1623" s="9"/>
      <c r="AB1623" s="9"/>
      <c r="AC1623" s="9"/>
      <c r="AD1623" s="9"/>
      <c r="AE1623" s="9"/>
      <c r="AF1623" s="9"/>
      <c r="AG1623" s="9"/>
      <c r="AH1623" s="9"/>
      <c r="AI1623" s="9"/>
      <c r="AJ1623" s="9"/>
      <c r="AK1623" s="9"/>
      <c r="AL1623" s="9"/>
      <c r="AM1623" s="9"/>
      <c r="AN1623" s="9"/>
      <c r="AO1623" s="9"/>
      <c r="AP1623" s="9"/>
      <c r="AQ1623" s="9"/>
      <c r="AR1623" s="9"/>
      <c r="AS1623" s="9"/>
      <c r="AT1623" s="9"/>
      <c r="AU1623" s="9"/>
      <c r="AV1623" s="9"/>
      <c r="AW1623" s="9"/>
      <c r="AX1623" s="9"/>
      <c r="AY1623" s="9"/>
      <c r="AZ1623" s="9"/>
      <c r="BA1623" s="9"/>
      <c r="BB1623" s="9"/>
      <c r="BC1623" s="9"/>
      <c r="BD1623" s="9"/>
      <c r="BE1623" s="9"/>
      <c r="BF1623" s="9"/>
      <c r="BG1623" s="9"/>
      <c r="BH1623" s="9"/>
      <c r="BI1623" s="9"/>
      <c r="BJ1623" s="9"/>
      <c r="BK1623" s="9"/>
      <c r="BL1623" s="9"/>
      <c r="BM1623" s="9"/>
      <c r="BN1623" s="9"/>
      <c r="BO1623" s="9"/>
      <c r="BP1623" s="9"/>
      <c r="BQ1623" s="9"/>
      <c r="BR1623" s="9"/>
      <c r="BS1623" s="9"/>
      <c r="BT1623" s="9"/>
      <c r="BU1623" s="9"/>
      <c r="BV1623" s="9"/>
      <c r="BW1623" s="9"/>
      <c r="BX1623" s="9"/>
      <c r="BY1623" s="9"/>
      <c r="BZ1623" s="9"/>
    </row>
    <row r="1624" spans="1:78">
      <c r="A1624" s="50">
        <f t="shared" si="103"/>
        <v>1613</v>
      </c>
      <c r="C1624" s="11" t="str">
        <f>IFERROR(INDEX('     2022    '!D:D,MATCH('Order Summary'!$A1624,'     2022    '!$AN:$AN,0)),"")</f>
        <v/>
      </c>
      <c r="D1624" s="11" t="str">
        <f>IFERROR(INDEX('     2022    '!C:C,MATCH('Order Summary'!$A1624,'     2022    '!$AN:$AN,0)),"")</f>
        <v/>
      </c>
      <c r="E1624" s="11" t="str">
        <f>IFERROR(INDEX('     2022    '!E:E,MATCH('Order Summary'!$A1624,'     2022    '!$AN:$AN,0)),"")</f>
        <v/>
      </c>
      <c r="F1624" s="96">
        <f>IFERROR(INDEX('     2022    '!AY:AY,MATCH($A1624,'     2022    '!$AN:$AN,0)),0)</f>
        <v>0</v>
      </c>
      <c r="G1624" s="180" t="str">
        <f>IFERROR(IF($O$3&gt;68,INDEX('     2022    '!I:I,MATCH($A1624,'     2022    '!$AN:$AN,0))*(1-'     2022    '!$BA$1),INDEX('     2022    '!I:I,MATCH($A1624,'     2022    '!$AN:$AN,0))),"")</f>
        <v/>
      </c>
      <c r="H1624" s="96">
        <f>IFERROR(INDEX('     2022    '!AZ:AZ,MATCH($A1624,'     2022    '!$AN:$AN,0)),0)</f>
        <v>0</v>
      </c>
      <c r="I1624" s="180" t="str">
        <f>IFERROR(IF($O$3&gt;68,INDEX('     2022    '!M:M,MATCH($A1624,'     2022    '!$AN:$AN,0))*(1-'     2022    '!$BA$1),INDEX('     2022    '!M:M,MATCH($A1624,'     2022    '!$AN:$AN,0))),"")</f>
        <v/>
      </c>
      <c r="J1624" s="181">
        <f t="shared" si="101"/>
        <v>0</v>
      </c>
      <c r="K1624" s="182" t="str">
        <f t="shared" si="102"/>
        <v/>
      </c>
      <c r="L1624" s="53"/>
      <c r="M1624" s="52" t="str">
        <f>IFERROR(INDEX('     2022    '!R:R,MATCH('Order Summary'!$A1624,'     2022    '!$AN:$AN,0)),"")</f>
        <v/>
      </c>
      <c r="N1624" s="52" t="str">
        <f>IFERROR(INDEX('     2022    '!V:V,MATCH('Order Summary'!$A1624,'     2022    '!$AN:$AN,0)),"")</f>
        <v/>
      </c>
      <c r="O1624" s="52" t="str">
        <f>IFERROR(INDEX('     2022    '!S:S,MATCH('Order Summary'!$A1624,'     2022    '!$AN:$AN,0)),"")</f>
        <v/>
      </c>
      <c r="P1624" s="96" t="str">
        <f t="shared" si="100"/>
        <v/>
      </c>
      <c r="R1624" s="9"/>
      <c r="S1624" s="9"/>
      <c r="T1624" s="9"/>
      <c r="U1624" s="9"/>
      <c r="V1624" s="9"/>
      <c r="W1624" s="9"/>
      <c r="X1624" s="9"/>
      <c r="Y1624" s="9"/>
      <c r="Z1624" s="9"/>
      <c r="AA1624" s="9"/>
      <c r="AB1624" s="9"/>
      <c r="AC1624" s="9"/>
      <c r="AD1624" s="9"/>
      <c r="AE1624" s="9"/>
      <c r="AF1624" s="9"/>
      <c r="AG1624" s="9"/>
      <c r="AH1624" s="9"/>
      <c r="AI1624" s="9"/>
      <c r="AJ1624" s="9"/>
      <c r="AK1624" s="9"/>
      <c r="AL1624" s="9"/>
      <c r="AM1624" s="9"/>
      <c r="AN1624" s="9"/>
      <c r="AO1624" s="9"/>
      <c r="AP1624" s="9"/>
      <c r="AQ1624" s="9"/>
      <c r="AR1624" s="9"/>
      <c r="AS1624" s="9"/>
      <c r="AT1624" s="9"/>
      <c r="AU1624" s="9"/>
      <c r="AV1624" s="9"/>
      <c r="AW1624" s="9"/>
      <c r="AX1624" s="9"/>
      <c r="AY1624" s="9"/>
      <c r="AZ1624" s="9"/>
      <c r="BA1624" s="9"/>
      <c r="BB1624" s="9"/>
      <c r="BC1624" s="9"/>
      <c r="BD1624" s="9"/>
      <c r="BE1624" s="9"/>
      <c r="BF1624" s="9"/>
      <c r="BG1624" s="9"/>
      <c r="BH1624" s="9"/>
      <c r="BI1624" s="9"/>
      <c r="BJ1624" s="9"/>
      <c r="BK1624" s="9"/>
      <c r="BL1624" s="9"/>
      <c r="BM1624" s="9"/>
      <c r="BN1624" s="9"/>
      <c r="BO1624" s="9"/>
      <c r="BP1624" s="9"/>
      <c r="BQ1624" s="9"/>
      <c r="BR1624" s="9"/>
      <c r="BS1624" s="9"/>
      <c r="BT1624" s="9"/>
      <c r="BU1624" s="9"/>
      <c r="BV1624" s="9"/>
      <c r="BW1624" s="9"/>
      <c r="BX1624" s="9"/>
      <c r="BY1624" s="9"/>
      <c r="BZ1624" s="9"/>
    </row>
    <row r="1625" spans="1:78">
      <c r="A1625" s="50">
        <f t="shared" si="103"/>
        <v>1614</v>
      </c>
      <c r="C1625" s="11" t="str">
        <f>IFERROR(INDEX('     2022    '!D:D,MATCH('Order Summary'!$A1625,'     2022    '!$AN:$AN,0)),"")</f>
        <v/>
      </c>
      <c r="D1625" s="11" t="str">
        <f>IFERROR(INDEX('     2022    '!C:C,MATCH('Order Summary'!$A1625,'     2022    '!$AN:$AN,0)),"")</f>
        <v/>
      </c>
      <c r="E1625" s="11" t="str">
        <f>IFERROR(INDEX('     2022    '!E:E,MATCH('Order Summary'!$A1625,'     2022    '!$AN:$AN,0)),"")</f>
        <v/>
      </c>
      <c r="F1625" s="96">
        <f>IFERROR(INDEX('     2022    '!AY:AY,MATCH($A1625,'     2022    '!$AN:$AN,0)),0)</f>
        <v>0</v>
      </c>
      <c r="G1625" s="180" t="str">
        <f>IFERROR(IF($O$3&gt;68,INDEX('     2022    '!I:I,MATCH($A1625,'     2022    '!$AN:$AN,0))*(1-'     2022    '!$BA$1),INDEX('     2022    '!I:I,MATCH($A1625,'     2022    '!$AN:$AN,0))),"")</f>
        <v/>
      </c>
      <c r="H1625" s="96">
        <f>IFERROR(INDEX('     2022    '!AZ:AZ,MATCH($A1625,'     2022    '!$AN:$AN,0)),0)</f>
        <v>0</v>
      </c>
      <c r="I1625" s="180" t="str">
        <f>IFERROR(IF($O$3&gt;68,INDEX('     2022    '!M:M,MATCH($A1625,'     2022    '!$AN:$AN,0))*(1-'     2022    '!$BA$1),INDEX('     2022    '!M:M,MATCH($A1625,'     2022    '!$AN:$AN,0))),"")</f>
        <v/>
      </c>
      <c r="J1625" s="181">
        <f t="shared" si="101"/>
        <v>0</v>
      </c>
      <c r="K1625" s="182" t="str">
        <f t="shared" si="102"/>
        <v/>
      </c>
      <c r="L1625" s="53"/>
      <c r="M1625" s="52" t="str">
        <f>IFERROR(INDEX('     2022    '!R:R,MATCH('Order Summary'!$A1625,'     2022    '!$AN:$AN,0)),"")</f>
        <v/>
      </c>
      <c r="N1625" s="52" t="str">
        <f>IFERROR(INDEX('     2022    '!V:V,MATCH('Order Summary'!$A1625,'     2022    '!$AN:$AN,0)),"")</f>
        <v/>
      </c>
      <c r="O1625" s="52" t="str">
        <f>IFERROR(INDEX('     2022    '!S:S,MATCH('Order Summary'!$A1625,'     2022    '!$AN:$AN,0)),"")</f>
        <v/>
      </c>
      <c r="P1625" s="96" t="str">
        <f t="shared" si="100"/>
        <v/>
      </c>
      <c r="R1625" s="9"/>
      <c r="S1625" s="9"/>
      <c r="T1625" s="9"/>
      <c r="U1625" s="9"/>
      <c r="V1625" s="9"/>
      <c r="W1625" s="9"/>
      <c r="X1625" s="9"/>
      <c r="Y1625" s="9"/>
      <c r="Z1625" s="9"/>
      <c r="AA1625" s="9"/>
      <c r="AB1625" s="9"/>
      <c r="AC1625" s="9"/>
      <c r="AD1625" s="9"/>
      <c r="AE1625" s="9"/>
      <c r="AF1625" s="9"/>
      <c r="AG1625" s="9"/>
      <c r="AH1625" s="9"/>
      <c r="AI1625" s="9"/>
      <c r="AJ1625" s="9"/>
      <c r="AK1625" s="9"/>
      <c r="AL1625" s="9"/>
      <c r="AM1625" s="9"/>
      <c r="AN1625" s="9"/>
      <c r="AO1625" s="9"/>
      <c r="AP1625" s="9"/>
      <c r="AQ1625" s="9"/>
      <c r="AR1625" s="9"/>
      <c r="AS1625" s="9"/>
      <c r="AT1625" s="9"/>
      <c r="AU1625" s="9"/>
      <c r="AV1625" s="9"/>
      <c r="AW1625" s="9"/>
      <c r="AX1625" s="9"/>
      <c r="AY1625" s="9"/>
      <c r="AZ1625" s="9"/>
      <c r="BA1625" s="9"/>
      <c r="BB1625" s="9"/>
      <c r="BC1625" s="9"/>
      <c r="BD1625" s="9"/>
      <c r="BE1625" s="9"/>
      <c r="BF1625" s="9"/>
      <c r="BG1625" s="9"/>
      <c r="BH1625" s="9"/>
      <c r="BI1625" s="9"/>
      <c r="BJ1625" s="9"/>
      <c r="BK1625" s="9"/>
      <c r="BL1625" s="9"/>
      <c r="BM1625" s="9"/>
      <c r="BN1625" s="9"/>
      <c r="BO1625" s="9"/>
      <c r="BP1625" s="9"/>
      <c r="BQ1625" s="9"/>
      <c r="BR1625" s="9"/>
      <c r="BS1625" s="9"/>
      <c r="BT1625" s="9"/>
      <c r="BU1625" s="9"/>
      <c r="BV1625" s="9"/>
      <c r="BW1625" s="9"/>
      <c r="BX1625" s="9"/>
      <c r="BY1625" s="9"/>
      <c r="BZ1625" s="9"/>
    </row>
    <row r="1626" spans="1:78">
      <c r="A1626" s="50">
        <f t="shared" si="103"/>
        <v>1615</v>
      </c>
      <c r="C1626" s="11" t="str">
        <f>IFERROR(INDEX('     2022    '!D:D,MATCH('Order Summary'!$A1626,'     2022    '!$AN:$AN,0)),"")</f>
        <v/>
      </c>
      <c r="D1626" s="11" t="str">
        <f>IFERROR(INDEX('     2022    '!C:C,MATCH('Order Summary'!$A1626,'     2022    '!$AN:$AN,0)),"")</f>
        <v/>
      </c>
      <c r="E1626" s="11" t="str">
        <f>IFERROR(INDEX('     2022    '!E:E,MATCH('Order Summary'!$A1626,'     2022    '!$AN:$AN,0)),"")</f>
        <v/>
      </c>
      <c r="F1626" s="96">
        <f>IFERROR(INDEX('     2022    '!AY:AY,MATCH($A1626,'     2022    '!$AN:$AN,0)),0)</f>
        <v>0</v>
      </c>
      <c r="G1626" s="180" t="str">
        <f>IFERROR(IF($O$3&gt;68,INDEX('     2022    '!I:I,MATCH($A1626,'     2022    '!$AN:$AN,0))*(1-'     2022    '!$BA$1),INDEX('     2022    '!I:I,MATCH($A1626,'     2022    '!$AN:$AN,0))),"")</f>
        <v/>
      </c>
      <c r="H1626" s="96">
        <f>IFERROR(INDEX('     2022    '!AZ:AZ,MATCH($A1626,'     2022    '!$AN:$AN,0)),0)</f>
        <v>0</v>
      </c>
      <c r="I1626" s="180" t="str">
        <f>IFERROR(IF($O$3&gt;68,INDEX('     2022    '!M:M,MATCH($A1626,'     2022    '!$AN:$AN,0))*(1-'     2022    '!$BA$1),INDEX('     2022    '!M:M,MATCH($A1626,'     2022    '!$AN:$AN,0))),"")</f>
        <v/>
      </c>
      <c r="J1626" s="181">
        <f t="shared" si="101"/>
        <v>0</v>
      </c>
      <c r="K1626" s="182" t="str">
        <f t="shared" si="102"/>
        <v/>
      </c>
      <c r="L1626" s="53"/>
      <c r="M1626" s="52" t="str">
        <f>IFERROR(INDEX('     2022    '!R:R,MATCH('Order Summary'!$A1626,'     2022    '!$AN:$AN,0)),"")</f>
        <v/>
      </c>
      <c r="N1626" s="52" t="str">
        <f>IFERROR(INDEX('     2022    '!V:V,MATCH('Order Summary'!$A1626,'     2022    '!$AN:$AN,0)),"")</f>
        <v/>
      </c>
      <c r="O1626" s="52" t="str">
        <f>IFERROR(INDEX('     2022    '!S:S,MATCH('Order Summary'!$A1626,'     2022    '!$AN:$AN,0)),"")</f>
        <v/>
      </c>
      <c r="P1626" s="96" t="str">
        <f t="shared" si="100"/>
        <v/>
      </c>
      <c r="R1626" s="9"/>
      <c r="S1626" s="9"/>
      <c r="T1626" s="9"/>
      <c r="U1626" s="9"/>
      <c r="V1626" s="9"/>
      <c r="W1626" s="9"/>
      <c r="X1626" s="9"/>
      <c r="Y1626" s="9"/>
      <c r="Z1626" s="9"/>
      <c r="AA1626" s="9"/>
      <c r="AB1626" s="9"/>
      <c r="AC1626" s="9"/>
      <c r="AD1626" s="9"/>
      <c r="AE1626" s="9"/>
      <c r="AF1626" s="9"/>
      <c r="AG1626" s="9"/>
      <c r="AH1626" s="9"/>
      <c r="AI1626" s="9"/>
      <c r="AJ1626" s="9"/>
      <c r="AK1626" s="9"/>
      <c r="AL1626" s="9"/>
      <c r="AM1626" s="9"/>
      <c r="AN1626" s="9"/>
      <c r="AO1626" s="9"/>
      <c r="AP1626" s="9"/>
      <c r="AQ1626" s="9"/>
      <c r="AR1626" s="9"/>
      <c r="AS1626" s="9"/>
      <c r="AT1626" s="9"/>
      <c r="AU1626" s="9"/>
      <c r="AV1626" s="9"/>
      <c r="AW1626" s="9"/>
      <c r="AX1626" s="9"/>
      <c r="AY1626" s="9"/>
      <c r="AZ1626" s="9"/>
      <c r="BA1626" s="9"/>
      <c r="BB1626" s="9"/>
      <c r="BC1626" s="9"/>
      <c r="BD1626" s="9"/>
      <c r="BE1626" s="9"/>
      <c r="BF1626" s="9"/>
      <c r="BG1626" s="9"/>
      <c r="BH1626" s="9"/>
      <c r="BI1626" s="9"/>
      <c r="BJ1626" s="9"/>
      <c r="BK1626" s="9"/>
      <c r="BL1626" s="9"/>
      <c r="BM1626" s="9"/>
      <c r="BN1626" s="9"/>
      <c r="BO1626" s="9"/>
      <c r="BP1626" s="9"/>
      <c r="BQ1626" s="9"/>
      <c r="BR1626" s="9"/>
      <c r="BS1626" s="9"/>
      <c r="BT1626" s="9"/>
      <c r="BU1626" s="9"/>
      <c r="BV1626" s="9"/>
      <c r="BW1626" s="9"/>
      <c r="BX1626" s="9"/>
      <c r="BY1626" s="9"/>
      <c r="BZ1626" s="9"/>
    </row>
    <row r="1627" spans="1:78">
      <c r="A1627" s="50">
        <f t="shared" si="103"/>
        <v>1616</v>
      </c>
      <c r="C1627" s="11" t="str">
        <f>IFERROR(INDEX('     2022    '!D:D,MATCH('Order Summary'!$A1627,'     2022    '!$AN:$AN,0)),"")</f>
        <v/>
      </c>
      <c r="D1627" s="11" t="str">
        <f>IFERROR(INDEX('     2022    '!C:C,MATCH('Order Summary'!$A1627,'     2022    '!$AN:$AN,0)),"")</f>
        <v/>
      </c>
      <c r="E1627" s="11" t="str">
        <f>IFERROR(INDEX('     2022    '!E:E,MATCH('Order Summary'!$A1627,'     2022    '!$AN:$AN,0)),"")</f>
        <v/>
      </c>
      <c r="F1627" s="96">
        <f>IFERROR(INDEX('     2022    '!AY:AY,MATCH($A1627,'     2022    '!$AN:$AN,0)),0)</f>
        <v>0</v>
      </c>
      <c r="G1627" s="180" t="str">
        <f>IFERROR(IF($O$3&gt;68,INDEX('     2022    '!I:I,MATCH($A1627,'     2022    '!$AN:$AN,0))*(1-'     2022    '!$BA$1),INDEX('     2022    '!I:I,MATCH($A1627,'     2022    '!$AN:$AN,0))),"")</f>
        <v/>
      </c>
      <c r="H1627" s="96">
        <f>IFERROR(INDEX('     2022    '!AZ:AZ,MATCH($A1627,'     2022    '!$AN:$AN,0)),0)</f>
        <v>0</v>
      </c>
      <c r="I1627" s="180" t="str">
        <f>IFERROR(IF($O$3&gt;68,INDEX('     2022    '!M:M,MATCH($A1627,'     2022    '!$AN:$AN,0))*(1-'     2022    '!$BA$1),INDEX('     2022    '!M:M,MATCH($A1627,'     2022    '!$AN:$AN,0))),"")</f>
        <v/>
      </c>
      <c r="J1627" s="181">
        <f t="shared" si="101"/>
        <v>0</v>
      </c>
      <c r="K1627" s="182" t="str">
        <f t="shared" si="102"/>
        <v/>
      </c>
      <c r="L1627" s="53"/>
      <c r="M1627" s="52" t="str">
        <f>IFERROR(INDEX('     2022    '!R:R,MATCH('Order Summary'!$A1627,'     2022    '!$AN:$AN,0)),"")</f>
        <v/>
      </c>
      <c r="N1627" s="52" t="str">
        <f>IFERROR(INDEX('     2022    '!V:V,MATCH('Order Summary'!$A1627,'     2022    '!$AN:$AN,0)),"")</f>
        <v/>
      </c>
      <c r="O1627" s="52" t="str">
        <f>IFERROR(INDEX('     2022    '!S:S,MATCH('Order Summary'!$A1627,'     2022    '!$AN:$AN,0)),"")</f>
        <v/>
      </c>
      <c r="P1627" s="96" t="str">
        <f t="shared" si="100"/>
        <v/>
      </c>
      <c r="R1627" s="9"/>
      <c r="S1627" s="9"/>
      <c r="T1627" s="9"/>
      <c r="U1627" s="9"/>
      <c r="V1627" s="9"/>
      <c r="W1627" s="9"/>
      <c r="X1627" s="9"/>
      <c r="Y1627" s="9"/>
      <c r="Z1627" s="9"/>
      <c r="AA1627" s="9"/>
      <c r="AB1627" s="9"/>
      <c r="AC1627" s="9"/>
      <c r="AD1627" s="9"/>
      <c r="AE1627" s="9"/>
      <c r="AF1627" s="9"/>
      <c r="AG1627" s="9"/>
      <c r="AH1627" s="9"/>
      <c r="AI1627" s="9"/>
      <c r="AJ1627" s="9"/>
      <c r="AK1627" s="9"/>
      <c r="AL1627" s="9"/>
      <c r="AM1627" s="9"/>
      <c r="AN1627" s="9"/>
      <c r="AO1627" s="9"/>
      <c r="AP1627" s="9"/>
      <c r="AQ1627" s="9"/>
      <c r="AR1627" s="9"/>
      <c r="AS1627" s="9"/>
      <c r="AT1627" s="9"/>
      <c r="AU1627" s="9"/>
      <c r="AV1627" s="9"/>
      <c r="AW1627" s="9"/>
      <c r="AX1627" s="9"/>
      <c r="AY1627" s="9"/>
      <c r="AZ1627" s="9"/>
      <c r="BA1627" s="9"/>
      <c r="BB1627" s="9"/>
      <c r="BC1627" s="9"/>
      <c r="BD1627" s="9"/>
      <c r="BE1627" s="9"/>
      <c r="BF1627" s="9"/>
      <c r="BG1627" s="9"/>
      <c r="BH1627" s="9"/>
      <c r="BI1627" s="9"/>
      <c r="BJ1627" s="9"/>
      <c r="BK1627" s="9"/>
      <c r="BL1627" s="9"/>
      <c r="BM1627" s="9"/>
      <c r="BN1627" s="9"/>
      <c r="BO1627" s="9"/>
      <c r="BP1627" s="9"/>
      <c r="BQ1627" s="9"/>
      <c r="BR1627" s="9"/>
      <c r="BS1627" s="9"/>
      <c r="BT1627" s="9"/>
      <c r="BU1627" s="9"/>
      <c r="BV1627" s="9"/>
      <c r="BW1627" s="9"/>
      <c r="BX1627" s="9"/>
      <c r="BY1627" s="9"/>
      <c r="BZ1627" s="9"/>
    </row>
    <row r="1628" spans="1:78">
      <c r="A1628" s="50">
        <f t="shared" si="103"/>
        <v>1617</v>
      </c>
      <c r="C1628" s="11" t="str">
        <f>IFERROR(INDEX('     2022    '!D:D,MATCH('Order Summary'!$A1628,'     2022    '!$AN:$AN,0)),"")</f>
        <v/>
      </c>
      <c r="D1628" s="11" t="str">
        <f>IFERROR(INDEX('     2022    '!C:C,MATCH('Order Summary'!$A1628,'     2022    '!$AN:$AN,0)),"")</f>
        <v/>
      </c>
      <c r="E1628" s="11" t="str">
        <f>IFERROR(INDEX('     2022    '!E:E,MATCH('Order Summary'!$A1628,'     2022    '!$AN:$AN,0)),"")</f>
        <v/>
      </c>
      <c r="F1628" s="96">
        <f>IFERROR(INDEX('     2022    '!AY:AY,MATCH($A1628,'     2022    '!$AN:$AN,0)),0)</f>
        <v>0</v>
      </c>
      <c r="G1628" s="180" t="str">
        <f>IFERROR(IF($O$3&gt;68,INDEX('     2022    '!I:I,MATCH($A1628,'     2022    '!$AN:$AN,0))*(1-'     2022    '!$BA$1),INDEX('     2022    '!I:I,MATCH($A1628,'     2022    '!$AN:$AN,0))),"")</f>
        <v/>
      </c>
      <c r="H1628" s="96">
        <f>IFERROR(INDEX('     2022    '!AZ:AZ,MATCH($A1628,'     2022    '!$AN:$AN,0)),0)</f>
        <v>0</v>
      </c>
      <c r="I1628" s="180" t="str">
        <f>IFERROR(IF($O$3&gt;68,INDEX('     2022    '!M:M,MATCH($A1628,'     2022    '!$AN:$AN,0))*(1-'     2022    '!$BA$1),INDEX('     2022    '!M:M,MATCH($A1628,'     2022    '!$AN:$AN,0))),"")</f>
        <v/>
      </c>
      <c r="J1628" s="181">
        <f t="shared" si="101"/>
        <v>0</v>
      </c>
      <c r="K1628" s="182" t="str">
        <f t="shared" si="102"/>
        <v/>
      </c>
      <c r="L1628" s="53"/>
      <c r="M1628" s="52" t="str">
        <f>IFERROR(INDEX('     2022    '!R:R,MATCH('Order Summary'!$A1628,'     2022    '!$AN:$AN,0)),"")</f>
        <v/>
      </c>
      <c r="N1628" s="52" t="str">
        <f>IFERROR(INDEX('     2022    '!V:V,MATCH('Order Summary'!$A1628,'     2022    '!$AN:$AN,0)),"")</f>
        <v/>
      </c>
      <c r="O1628" s="52" t="str">
        <f>IFERROR(INDEX('     2022    '!S:S,MATCH('Order Summary'!$A1628,'     2022    '!$AN:$AN,0)),"")</f>
        <v/>
      </c>
      <c r="P1628" s="96" t="str">
        <f t="shared" si="100"/>
        <v/>
      </c>
      <c r="R1628" s="9"/>
      <c r="S1628" s="9"/>
      <c r="T1628" s="9"/>
      <c r="U1628" s="9"/>
      <c r="V1628" s="9"/>
      <c r="W1628" s="9"/>
      <c r="X1628" s="9"/>
      <c r="Y1628" s="9"/>
      <c r="Z1628" s="9"/>
      <c r="AA1628" s="9"/>
      <c r="AB1628" s="9"/>
      <c r="AC1628" s="9"/>
      <c r="AD1628" s="9"/>
      <c r="AE1628" s="9"/>
      <c r="AF1628" s="9"/>
      <c r="AG1628" s="9"/>
      <c r="AH1628" s="9"/>
      <c r="AI1628" s="9"/>
      <c r="AJ1628" s="9"/>
      <c r="AK1628" s="9"/>
      <c r="AL1628" s="9"/>
      <c r="AM1628" s="9"/>
      <c r="AN1628" s="9"/>
      <c r="AO1628" s="9"/>
      <c r="AP1628" s="9"/>
      <c r="AQ1628" s="9"/>
      <c r="AR1628" s="9"/>
      <c r="AS1628" s="9"/>
      <c r="AT1628" s="9"/>
      <c r="AU1628" s="9"/>
      <c r="AV1628" s="9"/>
      <c r="AW1628" s="9"/>
      <c r="AX1628" s="9"/>
      <c r="AY1628" s="9"/>
      <c r="AZ1628" s="9"/>
      <c r="BA1628" s="9"/>
      <c r="BB1628" s="9"/>
      <c r="BC1628" s="9"/>
      <c r="BD1628" s="9"/>
      <c r="BE1628" s="9"/>
      <c r="BF1628" s="9"/>
      <c r="BG1628" s="9"/>
      <c r="BH1628" s="9"/>
      <c r="BI1628" s="9"/>
      <c r="BJ1628" s="9"/>
      <c r="BK1628" s="9"/>
      <c r="BL1628" s="9"/>
      <c r="BM1628" s="9"/>
      <c r="BN1628" s="9"/>
      <c r="BO1628" s="9"/>
      <c r="BP1628" s="9"/>
      <c r="BQ1628" s="9"/>
      <c r="BR1628" s="9"/>
      <c r="BS1628" s="9"/>
      <c r="BT1628" s="9"/>
      <c r="BU1628" s="9"/>
      <c r="BV1628" s="9"/>
      <c r="BW1628" s="9"/>
      <c r="BX1628" s="9"/>
      <c r="BY1628" s="9"/>
      <c r="BZ1628" s="9"/>
    </row>
    <row r="1629" spans="1:78">
      <c r="A1629" s="50">
        <f t="shared" si="103"/>
        <v>1618</v>
      </c>
      <c r="C1629" s="11" t="str">
        <f>IFERROR(INDEX('     2022    '!D:D,MATCH('Order Summary'!$A1629,'     2022    '!$AN:$AN,0)),"")</f>
        <v/>
      </c>
      <c r="D1629" s="11" t="str">
        <f>IFERROR(INDEX('     2022    '!C:C,MATCH('Order Summary'!$A1629,'     2022    '!$AN:$AN,0)),"")</f>
        <v/>
      </c>
      <c r="E1629" s="11" t="str">
        <f>IFERROR(INDEX('     2022    '!E:E,MATCH('Order Summary'!$A1629,'     2022    '!$AN:$AN,0)),"")</f>
        <v/>
      </c>
      <c r="F1629" s="96">
        <f>IFERROR(INDEX('     2022    '!AY:AY,MATCH($A1629,'     2022    '!$AN:$AN,0)),0)</f>
        <v>0</v>
      </c>
      <c r="G1629" s="180" t="str">
        <f>IFERROR(IF($O$3&gt;68,INDEX('     2022    '!I:I,MATCH($A1629,'     2022    '!$AN:$AN,0))*(1-'     2022    '!$BA$1),INDEX('     2022    '!I:I,MATCH($A1629,'     2022    '!$AN:$AN,0))),"")</f>
        <v/>
      </c>
      <c r="H1629" s="96">
        <f>IFERROR(INDEX('     2022    '!AZ:AZ,MATCH($A1629,'     2022    '!$AN:$AN,0)),0)</f>
        <v>0</v>
      </c>
      <c r="I1629" s="180" t="str">
        <f>IFERROR(IF($O$3&gt;68,INDEX('     2022    '!M:M,MATCH($A1629,'     2022    '!$AN:$AN,0))*(1-'     2022    '!$BA$1),INDEX('     2022    '!M:M,MATCH($A1629,'     2022    '!$AN:$AN,0))),"")</f>
        <v/>
      </c>
      <c r="J1629" s="181">
        <f t="shared" si="101"/>
        <v>0</v>
      </c>
      <c r="K1629" s="182" t="str">
        <f t="shared" si="102"/>
        <v/>
      </c>
      <c r="L1629" s="53"/>
      <c r="M1629" s="52" t="str">
        <f>IFERROR(INDEX('     2022    '!R:R,MATCH('Order Summary'!$A1629,'     2022    '!$AN:$AN,0)),"")</f>
        <v/>
      </c>
      <c r="N1629" s="52" t="str">
        <f>IFERROR(INDEX('     2022    '!V:V,MATCH('Order Summary'!$A1629,'     2022    '!$AN:$AN,0)),"")</f>
        <v/>
      </c>
      <c r="O1629" s="52" t="str">
        <f>IFERROR(INDEX('     2022    '!S:S,MATCH('Order Summary'!$A1629,'     2022    '!$AN:$AN,0)),"")</f>
        <v/>
      </c>
      <c r="P1629" s="96" t="str">
        <f t="shared" si="100"/>
        <v/>
      </c>
      <c r="R1629" s="9"/>
      <c r="S1629" s="9"/>
      <c r="T1629" s="9"/>
      <c r="U1629" s="9"/>
      <c r="V1629" s="9"/>
      <c r="W1629" s="9"/>
      <c r="X1629" s="9"/>
      <c r="Y1629" s="9"/>
      <c r="Z1629" s="9"/>
      <c r="AA1629" s="9"/>
      <c r="AB1629" s="9"/>
      <c r="AC1629" s="9"/>
      <c r="AD1629" s="9"/>
      <c r="AE1629" s="9"/>
      <c r="AF1629" s="9"/>
      <c r="AG1629" s="9"/>
      <c r="AH1629" s="9"/>
      <c r="AI1629" s="9"/>
      <c r="AJ1629" s="9"/>
      <c r="AK1629" s="9"/>
      <c r="AL1629" s="9"/>
      <c r="AM1629" s="9"/>
      <c r="AN1629" s="9"/>
      <c r="AO1629" s="9"/>
      <c r="AP1629" s="9"/>
      <c r="AQ1629" s="9"/>
      <c r="AR1629" s="9"/>
      <c r="AS1629" s="9"/>
      <c r="AT1629" s="9"/>
      <c r="AU1629" s="9"/>
      <c r="AV1629" s="9"/>
      <c r="AW1629" s="9"/>
      <c r="AX1629" s="9"/>
      <c r="AY1629" s="9"/>
      <c r="AZ1629" s="9"/>
      <c r="BA1629" s="9"/>
      <c r="BB1629" s="9"/>
      <c r="BC1629" s="9"/>
      <c r="BD1629" s="9"/>
      <c r="BE1629" s="9"/>
      <c r="BF1629" s="9"/>
      <c r="BG1629" s="9"/>
      <c r="BH1629" s="9"/>
      <c r="BI1629" s="9"/>
      <c r="BJ1629" s="9"/>
      <c r="BK1629" s="9"/>
      <c r="BL1629" s="9"/>
      <c r="BM1629" s="9"/>
      <c r="BN1629" s="9"/>
      <c r="BO1629" s="9"/>
      <c r="BP1629" s="9"/>
      <c r="BQ1629" s="9"/>
      <c r="BR1629" s="9"/>
      <c r="BS1629" s="9"/>
      <c r="BT1629" s="9"/>
      <c r="BU1629" s="9"/>
      <c r="BV1629" s="9"/>
      <c r="BW1629" s="9"/>
      <c r="BX1629" s="9"/>
      <c r="BY1629" s="9"/>
      <c r="BZ1629" s="9"/>
    </row>
    <row r="1630" spans="1:78">
      <c r="A1630" s="50">
        <f t="shared" si="103"/>
        <v>1619</v>
      </c>
      <c r="C1630" s="11" t="str">
        <f>IFERROR(INDEX('     2022    '!D:D,MATCH('Order Summary'!$A1630,'     2022    '!$AN:$AN,0)),"")</f>
        <v/>
      </c>
      <c r="D1630" s="11" t="str">
        <f>IFERROR(INDEX('     2022    '!C:C,MATCH('Order Summary'!$A1630,'     2022    '!$AN:$AN,0)),"")</f>
        <v/>
      </c>
      <c r="E1630" s="11" t="str">
        <f>IFERROR(INDEX('     2022    '!E:E,MATCH('Order Summary'!$A1630,'     2022    '!$AN:$AN,0)),"")</f>
        <v/>
      </c>
      <c r="F1630" s="96">
        <f>IFERROR(INDEX('     2022    '!AY:AY,MATCH($A1630,'     2022    '!$AN:$AN,0)),0)</f>
        <v>0</v>
      </c>
      <c r="G1630" s="180" t="str">
        <f>IFERROR(IF($O$3&gt;68,INDEX('     2022    '!I:I,MATCH($A1630,'     2022    '!$AN:$AN,0))*(1-'     2022    '!$BA$1),INDEX('     2022    '!I:I,MATCH($A1630,'     2022    '!$AN:$AN,0))),"")</f>
        <v/>
      </c>
      <c r="H1630" s="96">
        <f>IFERROR(INDEX('     2022    '!AZ:AZ,MATCH($A1630,'     2022    '!$AN:$AN,0)),0)</f>
        <v>0</v>
      </c>
      <c r="I1630" s="180" t="str">
        <f>IFERROR(IF($O$3&gt;68,INDEX('     2022    '!M:M,MATCH($A1630,'     2022    '!$AN:$AN,0))*(1-'     2022    '!$BA$1),INDEX('     2022    '!M:M,MATCH($A1630,'     2022    '!$AN:$AN,0))),"")</f>
        <v/>
      </c>
      <c r="J1630" s="181">
        <f t="shared" si="101"/>
        <v>0</v>
      </c>
      <c r="K1630" s="182" t="str">
        <f t="shared" si="102"/>
        <v/>
      </c>
      <c r="L1630" s="53"/>
      <c r="M1630" s="52" t="str">
        <f>IFERROR(INDEX('     2022    '!R:R,MATCH('Order Summary'!$A1630,'     2022    '!$AN:$AN,0)),"")</f>
        <v/>
      </c>
      <c r="N1630" s="52" t="str">
        <f>IFERROR(INDEX('     2022    '!V:V,MATCH('Order Summary'!$A1630,'     2022    '!$AN:$AN,0)),"")</f>
        <v/>
      </c>
      <c r="O1630" s="52" t="str">
        <f>IFERROR(INDEX('     2022    '!S:S,MATCH('Order Summary'!$A1630,'     2022    '!$AN:$AN,0)),"")</f>
        <v/>
      </c>
      <c r="P1630" s="96" t="str">
        <f t="shared" si="100"/>
        <v/>
      </c>
      <c r="R1630" s="9"/>
      <c r="S1630" s="9"/>
      <c r="T1630" s="9"/>
      <c r="U1630" s="9"/>
      <c r="V1630" s="9"/>
      <c r="W1630" s="9"/>
      <c r="X1630" s="9"/>
      <c r="Y1630" s="9"/>
      <c r="Z1630" s="9"/>
      <c r="AA1630" s="9"/>
      <c r="AB1630" s="9"/>
      <c r="AC1630" s="9"/>
      <c r="AD1630" s="9"/>
      <c r="AE1630" s="9"/>
      <c r="AF1630" s="9"/>
      <c r="AG1630" s="9"/>
      <c r="AH1630" s="9"/>
      <c r="AI1630" s="9"/>
      <c r="AJ1630" s="9"/>
      <c r="AK1630" s="9"/>
      <c r="AL1630" s="9"/>
      <c r="AM1630" s="9"/>
      <c r="AN1630" s="9"/>
      <c r="AO1630" s="9"/>
      <c r="AP1630" s="9"/>
      <c r="AQ1630" s="9"/>
      <c r="AR1630" s="9"/>
      <c r="AS1630" s="9"/>
      <c r="AT1630" s="9"/>
      <c r="AU1630" s="9"/>
      <c r="AV1630" s="9"/>
      <c r="AW1630" s="9"/>
      <c r="AX1630" s="9"/>
      <c r="AY1630" s="9"/>
      <c r="AZ1630" s="9"/>
      <c r="BA1630" s="9"/>
      <c r="BB1630" s="9"/>
      <c r="BC1630" s="9"/>
      <c r="BD1630" s="9"/>
      <c r="BE1630" s="9"/>
      <c r="BF1630" s="9"/>
      <c r="BG1630" s="9"/>
      <c r="BH1630" s="9"/>
      <c r="BI1630" s="9"/>
      <c r="BJ1630" s="9"/>
      <c r="BK1630" s="9"/>
      <c r="BL1630" s="9"/>
      <c r="BM1630" s="9"/>
      <c r="BN1630" s="9"/>
      <c r="BO1630" s="9"/>
      <c r="BP1630" s="9"/>
      <c r="BQ1630" s="9"/>
      <c r="BR1630" s="9"/>
      <c r="BS1630" s="9"/>
      <c r="BT1630" s="9"/>
      <c r="BU1630" s="9"/>
      <c r="BV1630" s="9"/>
      <c r="BW1630" s="9"/>
      <c r="BX1630" s="9"/>
      <c r="BY1630" s="9"/>
      <c r="BZ1630" s="9"/>
    </row>
    <row r="1631" spans="1:78">
      <c r="A1631" s="50">
        <f t="shared" si="103"/>
        <v>1620</v>
      </c>
      <c r="C1631" s="11" t="str">
        <f>IFERROR(INDEX('     2022    '!D:D,MATCH('Order Summary'!$A1631,'     2022    '!$AN:$AN,0)),"")</f>
        <v/>
      </c>
      <c r="D1631" s="11" t="str">
        <f>IFERROR(INDEX('     2022    '!C:C,MATCH('Order Summary'!$A1631,'     2022    '!$AN:$AN,0)),"")</f>
        <v/>
      </c>
      <c r="E1631" s="11" t="str">
        <f>IFERROR(INDEX('     2022    '!E:E,MATCH('Order Summary'!$A1631,'     2022    '!$AN:$AN,0)),"")</f>
        <v/>
      </c>
      <c r="F1631" s="96">
        <f>IFERROR(INDEX('     2022    '!AY:AY,MATCH($A1631,'     2022    '!$AN:$AN,0)),0)</f>
        <v>0</v>
      </c>
      <c r="G1631" s="180" t="str">
        <f>IFERROR(IF($O$3&gt;68,INDEX('     2022    '!I:I,MATCH($A1631,'     2022    '!$AN:$AN,0))*(1-'     2022    '!$BA$1),INDEX('     2022    '!I:I,MATCH($A1631,'     2022    '!$AN:$AN,0))),"")</f>
        <v/>
      </c>
      <c r="H1631" s="96">
        <f>IFERROR(INDEX('     2022    '!AZ:AZ,MATCH($A1631,'     2022    '!$AN:$AN,0)),0)</f>
        <v>0</v>
      </c>
      <c r="I1631" s="180" t="str">
        <f>IFERROR(IF($O$3&gt;68,INDEX('     2022    '!M:M,MATCH($A1631,'     2022    '!$AN:$AN,0))*(1-'     2022    '!$BA$1),INDEX('     2022    '!M:M,MATCH($A1631,'     2022    '!$AN:$AN,0))),"")</f>
        <v/>
      </c>
      <c r="J1631" s="181">
        <f t="shared" si="101"/>
        <v>0</v>
      </c>
      <c r="K1631" s="182" t="str">
        <f t="shared" si="102"/>
        <v/>
      </c>
      <c r="L1631" s="53"/>
      <c r="M1631" s="52" t="str">
        <f>IFERROR(INDEX('     2022    '!R:R,MATCH('Order Summary'!$A1631,'     2022    '!$AN:$AN,0)),"")</f>
        <v/>
      </c>
      <c r="N1631" s="52" t="str">
        <f>IFERROR(INDEX('     2022    '!V:V,MATCH('Order Summary'!$A1631,'     2022    '!$AN:$AN,0)),"")</f>
        <v/>
      </c>
      <c r="O1631" s="52" t="str">
        <f>IFERROR(INDEX('     2022    '!S:S,MATCH('Order Summary'!$A1631,'     2022    '!$AN:$AN,0)),"")</f>
        <v/>
      </c>
      <c r="P1631" s="96" t="str">
        <f t="shared" si="100"/>
        <v/>
      </c>
      <c r="R1631" s="9"/>
      <c r="S1631" s="9"/>
      <c r="T1631" s="9"/>
      <c r="U1631" s="9"/>
      <c r="V1631" s="9"/>
      <c r="W1631" s="9"/>
      <c r="X1631" s="9"/>
      <c r="Y1631" s="9"/>
      <c r="Z1631" s="9"/>
      <c r="AA1631" s="9"/>
      <c r="AB1631" s="9"/>
      <c r="AC1631" s="9"/>
      <c r="AD1631" s="9"/>
      <c r="AE1631" s="9"/>
      <c r="AF1631" s="9"/>
      <c r="AG1631" s="9"/>
      <c r="AH1631" s="9"/>
      <c r="AI1631" s="9"/>
      <c r="AJ1631" s="9"/>
      <c r="AK1631" s="9"/>
      <c r="AL1631" s="9"/>
      <c r="AM1631" s="9"/>
      <c r="AN1631" s="9"/>
      <c r="AO1631" s="9"/>
      <c r="AP1631" s="9"/>
      <c r="AQ1631" s="9"/>
      <c r="AR1631" s="9"/>
      <c r="AS1631" s="9"/>
      <c r="AT1631" s="9"/>
      <c r="AU1631" s="9"/>
      <c r="AV1631" s="9"/>
      <c r="AW1631" s="9"/>
      <c r="AX1631" s="9"/>
      <c r="AY1631" s="9"/>
      <c r="AZ1631" s="9"/>
      <c r="BA1631" s="9"/>
      <c r="BB1631" s="9"/>
      <c r="BC1631" s="9"/>
      <c r="BD1631" s="9"/>
      <c r="BE1631" s="9"/>
      <c r="BF1631" s="9"/>
      <c r="BG1631" s="9"/>
      <c r="BH1631" s="9"/>
      <c r="BI1631" s="9"/>
      <c r="BJ1631" s="9"/>
      <c r="BK1631" s="9"/>
      <c r="BL1631" s="9"/>
      <c r="BM1631" s="9"/>
      <c r="BN1631" s="9"/>
      <c r="BO1631" s="9"/>
      <c r="BP1631" s="9"/>
      <c r="BQ1631" s="9"/>
      <c r="BR1631" s="9"/>
      <c r="BS1631" s="9"/>
      <c r="BT1631" s="9"/>
      <c r="BU1631" s="9"/>
      <c r="BV1631" s="9"/>
      <c r="BW1631" s="9"/>
      <c r="BX1631" s="9"/>
      <c r="BY1631" s="9"/>
      <c r="BZ1631" s="9"/>
    </row>
    <row r="1632" spans="1:78">
      <c r="A1632" s="50">
        <f t="shared" si="103"/>
        <v>1621</v>
      </c>
      <c r="C1632" s="11" t="str">
        <f>IFERROR(INDEX('     2022    '!D:D,MATCH('Order Summary'!$A1632,'     2022    '!$AN:$AN,0)),"")</f>
        <v/>
      </c>
      <c r="D1632" s="11" t="str">
        <f>IFERROR(INDEX('     2022    '!C:C,MATCH('Order Summary'!$A1632,'     2022    '!$AN:$AN,0)),"")</f>
        <v/>
      </c>
      <c r="E1632" s="11" t="str">
        <f>IFERROR(INDEX('     2022    '!E:E,MATCH('Order Summary'!$A1632,'     2022    '!$AN:$AN,0)),"")</f>
        <v/>
      </c>
      <c r="F1632" s="96">
        <f>IFERROR(INDEX('     2022    '!AY:AY,MATCH($A1632,'     2022    '!$AN:$AN,0)),0)</f>
        <v>0</v>
      </c>
      <c r="G1632" s="180" t="str">
        <f>IFERROR(IF($O$3&gt;68,INDEX('     2022    '!I:I,MATCH($A1632,'     2022    '!$AN:$AN,0))*(1-'     2022    '!$BA$1),INDEX('     2022    '!I:I,MATCH($A1632,'     2022    '!$AN:$AN,0))),"")</f>
        <v/>
      </c>
      <c r="H1632" s="96">
        <f>IFERROR(INDEX('     2022    '!AZ:AZ,MATCH($A1632,'     2022    '!$AN:$AN,0)),0)</f>
        <v>0</v>
      </c>
      <c r="I1632" s="180" t="str">
        <f>IFERROR(IF($O$3&gt;68,INDEX('     2022    '!M:M,MATCH($A1632,'     2022    '!$AN:$AN,0))*(1-'     2022    '!$BA$1),INDEX('     2022    '!M:M,MATCH($A1632,'     2022    '!$AN:$AN,0))),"")</f>
        <v/>
      </c>
      <c r="J1632" s="181">
        <f t="shared" si="101"/>
        <v>0</v>
      </c>
      <c r="K1632" s="182" t="str">
        <f t="shared" si="102"/>
        <v/>
      </c>
      <c r="L1632" s="53"/>
      <c r="M1632" s="52" t="str">
        <f>IFERROR(INDEX('     2022    '!R:R,MATCH('Order Summary'!$A1632,'     2022    '!$AN:$AN,0)),"")</f>
        <v/>
      </c>
      <c r="N1632" s="52" t="str">
        <f>IFERROR(INDEX('     2022    '!V:V,MATCH('Order Summary'!$A1632,'     2022    '!$AN:$AN,0)),"")</f>
        <v/>
      </c>
      <c r="O1632" s="52" t="str">
        <f>IFERROR(INDEX('     2022    '!S:S,MATCH('Order Summary'!$A1632,'     2022    '!$AN:$AN,0)),"")</f>
        <v/>
      </c>
      <c r="P1632" s="96" t="str">
        <f t="shared" si="100"/>
        <v/>
      </c>
      <c r="R1632" s="9"/>
      <c r="S1632" s="9"/>
      <c r="T1632" s="9"/>
      <c r="U1632" s="9"/>
      <c r="V1632" s="9"/>
      <c r="W1632" s="9"/>
      <c r="X1632" s="9"/>
      <c r="Y1632" s="9"/>
      <c r="Z1632" s="9"/>
      <c r="AA1632" s="9"/>
      <c r="AB1632" s="9"/>
      <c r="AC1632" s="9"/>
      <c r="AD1632" s="9"/>
      <c r="AE1632" s="9"/>
      <c r="AF1632" s="9"/>
      <c r="AG1632" s="9"/>
      <c r="AH1632" s="9"/>
      <c r="AI1632" s="9"/>
      <c r="AJ1632" s="9"/>
      <c r="AK1632" s="9"/>
      <c r="AL1632" s="9"/>
      <c r="AM1632" s="9"/>
      <c r="AN1632" s="9"/>
      <c r="AO1632" s="9"/>
      <c r="AP1632" s="9"/>
      <c r="AQ1632" s="9"/>
      <c r="AR1632" s="9"/>
      <c r="AS1632" s="9"/>
      <c r="AT1632" s="9"/>
      <c r="AU1632" s="9"/>
      <c r="AV1632" s="9"/>
      <c r="AW1632" s="9"/>
      <c r="AX1632" s="9"/>
      <c r="AY1632" s="9"/>
      <c r="AZ1632" s="9"/>
      <c r="BA1632" s="9"/>
      <c r="BB1632" s="9"/>
      <c r="BC1632" s="9"/>
      <c r="BD1632" s="9"/>
      <c r="BE1632" s="9"/>
      <c r="BF1632" s="9"/>
      <c r="BG1632" s="9"/>
      <c r="BH1632" s="9"/>
      <c r="BI1632" s="9"/>
      <c r="BJ1632" s="9"/>
      <c r="BK1632" s="9"/>
      <c r="BL1632" s="9"/>
      <c r="BM1632" s="9"/>
      <c r="BN1632" s="9"/>
      <c r="BO1632" s="9"/>
      <c r="BP1632" s="9"/>
      <c r="BQ1632" s="9"/>
      <c r="BR1632" s="9"/>
      <c r="BS1632" s="9"/>
      <c r="BT1632" s="9"/>
      <c r="BU1632" s="9"/>
      <c r="BV1632" s="9"/>
      <c r="BW1632" s="9"/>
      <c r="BX1632" s="9"/>
      <c r="BY1632" s="9"/>
      <c r="BZ1632" s="9"/>
    </row>
    <row r="1633" spans="1:80">
      <c r="A1633" s="50">
        <f t="shared" si="103"/>
        <v>1622</v>
      </c>
      <c r="C1633" s="11" t="str">
        <f>IFERROR(INDEX('     2022    '!D:D,MATCH('Order Summary'!$A1633,'     2022    '!$AN:$AN,0)),"")</f>
        <v/>
      </c>
      <c r="D1633" s="11" t="str">
        <f>IFERROR(INDEX('     2022    '!C:C,MATCH('Order Summary'!$A1633,'     2022    '!$AN:$AN,0)),"")</f>
        <v/>
      </c>
      <c r="E1633" s="11" t="str">
        <f>IFERROR(INDEX('     2022    '!E:E,MATCH('Order Summary'!$A1633,'     2022    '!$AN:$AN,0)),"")</f>
        <v/>
      </c>
      <c r="F1633" s="96">
        <f>IFERROR(INDEX('     2022    '!AY:AY,MATCH($A1633,'     2022    '!$AN:$AN,0)),0)</f>
        <v>0</v>
      </c>
      <c r="G1633" s="180" t="str">
        <f>IFERROR(IF($O$3&gt;68,INDEX('     2022    '!I:I,MATCH($A1633,'     2022    '!$AN:$AN,0))*(1-'     2022    '!$BA$1),INDEX('     2022    '!I:I,MATCH($A1633,'     2022    '!$AN:$AN,0))),"")</f>
        <v/>
      </c>
      <c r="H1633" s="96">
        <f>IFERROR(INDEX('     2022    '!AZ:AZ,MATCH($A1633,'     2022    '!$AN:$AN,0)),0)</f>
        <v>0</v>
      </c>
      <c r="I1633" s="180" t="str">
        <f>IFERROR(IF($O$3&gt;68,INDEX('     2022    '!M:M,MATCH($A1633,'     2022    '!$AN:$AN,0))*(1-'     2022    '!$BA$1),INDEX('     2022    '!M:M,MATCH($A1633,'     2022    '!$AN:$AN,0))),"")</f>
        <v/>
      </c>
      <c r="J1633" s="181">
        <f t="shared" si="101"/>
        <v>0</v>
      </c>
      <c r="K1633" s="182" t="str">
        <f t="shared" si="102"/>
        <v/>
      </c>
      <c r="L1633" s="53"/>
      <c r="M1633" s="52" t="str">
        <f>IFERROR(INDEX('     2022    '!R:R,MATCH('Order Summary'!$A1633,'     2022    '!$AN:$AN,0)),"")</f>
        <v/>
      </c>
      <c r="N1633" s="52" t="str">
        <f>IFERROR(INDEX('     2022    '!V:V,MATCH('Order Summary'!$A1633,'     2022    '!$AN:$AN,0)),"")</f>
        <v/>
      </c>
      <c r="O1633" s="52" t="str">
        <f>IFERROR(INDEX('     2022    '!S:S,MATCH('Order Summary'!$A1633,'     2022    '!$AN:$AN,0)),"")</f>
        <v/>
      </c>
      <c r="P1633" s="96" t="str">
        <f t="shared" si="100"/>
        <v/>
      </c>
      <c r="R1633" s="9"/>
      <c r="S1633" s="9"/>
      <c r="T1633" s="9"/>
      <c r="U1633" s="9"/>
      <c r="V1633" s="9"/>
      <c r="W1633" s="9"/>
      <c r="X1633" s="9"/>
      <c r="Y1633" s="9"/>
      <c r="Z1633" s="9"/>
      <c r="AA1633" s="9"/>
      <c r="AB1633" s="9"/>
      <c r="AC1633" s="9"/>
      <c r="AD1633" s="9"/>
      <c r="AE1633" s="9"/>
      <c r="AF1633" s="9"/>
      <c r="AG1633" s="9"/>
      <c r="AH1633" s="9"/>
      <c r="AI1633" s="9"/>
      <c r="AJ1633" s="9"/>
      <c r="AK1633" s="9"/>
      <c r="AL1633" s="9"/>
      <c r="AM1633" s="9"/>
      <c r="AN1633" s="9"/>
      <c r="AO1633" s="9"/>
      <c r="AP1633" s="9"/>
      <c r="AQ1633" s="9"/>
      <c r="AR1633" s="9"/>
      <c r="AS1633" s="9"/>
      <c r="AT1633" s="9"/>
      <c r="AU1633" s="9"/>
      <c r="AV1633" s="9"/>
      <c r="AW1633" s="9"/>
      <c r="AX1633" s="9"/>
      <c r="AY1633" s="9"/>
      <c r="AZ1633" s="9"/>
      <c r="BA1633" s="9"/>
      <c r="BB1633" s="9"/>
      <c r="BC1633" s="9"/>
      <c r="BD1633" s="9"/>
      <c r="BE1633" s="9"/>
      <c r="BF1633" s="9"/>
      <c r="BG1633" s="9"/>
      <c r="BH1633" s="9"/>
      <c r="BI1633" s="9"/>
      <c r="BJ1633" s="9"/>
      <c r="BK1633" s="9"/>
      <c r="BL1633" s="9"/>
      <c r="BM1633" s="9"/>
      <c r="BN1633" s="9"/>
      <c r="BO1633" s="9"/>
      <c r="BP1633" s="9"/>
      <c r="BQ1633" s="9"/>
      <c r="BR1633" s="9"/>
      <c r="BS1633" s="9"/>
      <c r="BT1633" s="9"/>
      <c r="BU1633" s="9"/>
      <c r="BV1633" s="9"/>
      <c r="BW1633" s="9"/>
      <c r="BX1633" s="9"/>
      <c r="BY1633" s="9"/>
      <c r="BZ1633" s="9"/>
    </row>
    <row r="1634" spans="1:80">
      <c r="A1634" s="50">
        <f t="shared" si="103"/>
        <v>1623</v>
      </c>
      <c r="C1634" s="11" t="str">
        <f>IFERROR(INDEX('     2022    '!D:D,MATCH('Order Summary'!$A1634,'     2022    '!$AN:$AN,0)),"")</f>
        <v/>
      </c>
      <c r="D1634" s="11" t="str">
        <f>IFERROR(INDEX('     2022    '!C:C,MATCH('Order Summary'!$A1634,'     2022    '!$AN:$AN,0)),"")</f>
        <v/>
      </c>
      <c r="E1634" s="11" t="str">
        <f>IFERROR(INDEX('     2022    '!E:E,MATCH('Order Summary'!$A1634,'     2022    '!$AN:$AN,0)),"")</f>
        <v/>
      </c>
      <c r="F1634" s="96">
        <f>IFERROR(INDEX('     2022    '!AY:AY,MATCH($A1634,'     2022    '!$AN:$AN,0)),0)</f>
        <v>0</v>
      </c>
      <c r="G1634" s="180" t="str">
        <f>IFERROR(IF($O$3&gt;68,INDEX('     2022    '!I:I,MATCH($A1634,'     2022    '!$AN:$AN,0))*(1-'     2022    '!$BA$1),INDEX('     2022    '!I:I,MATCH($A1634,'     2022    '!$AN:$AN,0))),"")</f>
        <v/>
      </c>
      <c r="H1634" s="96">
        <f>IFERROR(INDEX('     2022    '!AZ:AZ,MATCH($A1634,'     2022    '!$AN:$AN,0)),0)</f>
        <v>0</v>
      </c>
      <c r="I1634" s="180" t="str">
        <f>IFERROR(IF($O$3&gt;68,INDEX('     2022    '!M:M,MATCH($A1634,'     2022    '!$AN:$AN,0))*(1-'     2022    '!$BA$1),INDEX('     2022    '!M:M,MATCH($A1634,'     2022    '!$AN:$AN,0))),"")</f>
        <v/>
      </c>
      <c r="J1634" s="181">
        <f t="shared" si="101"/>
        <v>0</v>
      </c>
      <c r="K1634" s="182" t="str">
        <f t="shared" si="102"/>
        <v/>
      </c>
      <c r="L1634" s="53"/>
      <c r="M1634" s="52" t="str">
        <f>IFERROR(INDEX('     2022    '!R:R,MATCH('Order Summary'!$A1634,'     2022    '!$AN:$AN,0)),"")</f>
        <v/>
      </c>
      <c r="N1634" s="52" t="str">
        <f>IFERROR(INDEX('     2022    '!V:V,MATCH('Order Summary'!$A1634,'     2022    '!$AN:$AN,0)),"")</f>
        <v/>
      </c>
      <c r="O1634" s="52" t="str">
        <f>IFERROR(INDEX('     2022    '!S:S,MATCH('Order Summary'!$A1634,'     2022    '!$AN:$AN,0)),"")</f>
        <v/>
      </c>
      <c r="P1634" s="96" t="str">
        <f t="shared" si="100"/>
        <v/>
      </c>
      <c r="R1634" s="9"/>
      <c r="S1634" s="9"/>
      <c r="T1634" s="9"/>
      <c r="U1634" s="9"/>
      <c r="V1634" s="9"/>
      <c r="W1634" s="9"/>
      <c r="X1634" s="9"/>
      <c r="Y1634" s="9"/>
      <c r="Z1634" s="9"/>
      <c r="AA1634" s="9"/>
      <c r="AB1634" s="9"/>
      <c r="AC1634" s="9"/>
      <c r="AD1634" s="9"/>
      <c r="AE1634" s="9"/>
      <c r="AF1634" s="9"/>
      <c r="AG1634" s="9"/>
      <c r="AH1634" s="9"/>
      <c r="AI1634" s="9"/>
      <c r="AJ1634" s="9"/>
      <c r="AK1634" s="9"/>
      <c r="AL1634" s="9"/>
      <c r="AM1634" s="9"/>
      <c r="AN1634" s="9"/>
      <c r="AO1634" s="9"/>
      <c r="AP1634" s="9"/>
      <c r="AQ1634" s="9"/>
      <c r="AR1634" s="9"/>
      <c r="AS1634" s="9"/>
      <c r="AT1634" s="9"/>
      <c r="AU1634" s="9"/>
      <c r="AV1634" s="9"/>
      <c r="AW1634" s="9"/>
      <c r="AX1634" s="9"/>
      <c r="AY1634" s="9"/>
      <c r="AZ1634" s="9"/>
      <c r="BA1634" s="9"/>
      <c r="BB1634" s="9"/>
      <c r="BC1634" s="9"/>
      <c r="BD1634" s="9"/>
      <c r="BE1634" s="9"/>
      <c r="BF1634" s="9"/>
      <c r="BG1634" s="9"/>
      <c r="BH1634" s="9"/>
      <c r="BI1634" s="9"/>
      <c r="BJ1634" s="9"/>
      <c r="BK1634" s="9"/>
      <c r="BL1634" s="9"/>
      <c r="BM1634" s="9"/>
      <c r="BN1634" s="9"/>
      <c r="BO1634" s="9"/>
      <c r="BP1634" s="9"/>
      <c r="BQ1634" s="9"/>
      <c r="BR1634" s="9"/>
      <c r="BS1634" s="9"/>
      <c r="BT1634" s="9"/>
      <c r="BU1634" s="9"/>
      <c r="BV1634" s="9"/>
      <c r="BW1634" s="9"/>
      <c r="BX1634" s="9"/>
      <c r="BY1634" s="9"/>
      <c r="BZ1634" s="9"/>
    </row>
    <row r="1635" spans="1:80">
      <c r="A1635" s="50">
        <f t="shared" si="103"/>
        <v>1624</v>
      </c>
      <c r="C1635" s="11" t="str">
        <f>IFERROR(INDEX('     2022    '!D:D,MATCH('Order Summary'!$A1635,'     2022    '!$AN:$AN,0)),"")</f>
        <v/>
      </c>
      <c r="D1635" s="11" t="str">
        <f>IFERROR(INDEX('     2022    '!C:C,MATCH('Order Summary'!$A1635,'     2022    '!$AN:$AN,0)),"")</f>
        <v/>
      </c>
      <c r="E1635" s="11" t="str">
        <f>IFERROR(INDEX('     2022    '!E:E,MATCH('Order Summary'!$A1635,'     2022    '!$AN:$AN,0)),"")</f>
        <v/>
      </c>
      <c r="F1635" s="96">
        <f>IFERROR(INDEX('     2022    '!AY:AY,MATCH($A1635,'     2022    '!$AN:$AN,0)),0)</f>
        <v>0</v>
      </c>
      <c r="G1635" s="180" t="str">
        <f>IFERROR(IF($O$3&gt;68,INDEX('     2022    '!I:I,MATCH($A1635,'     2022    '!$AN:$AN,0))*(1-'     2022    '!$BA$1),INDEX('     2022    '!I:I,MATCH($A1635,'     2022    '!$AN:$AN,0))),"")</f>
        <v/>
      </c>
      <c r="H1635" s="96">
        <f>IFERROR(INDEX('     2022    '!AZ:AZ,MATCH($A1635,'     2022    '!$AN:$AN,0)),0)</f>
        <v>0</v>
      </c>
      <c r="I1635" s="180" t="str">
        <f>IFERROR(IF($O$3&gt;68,INDEX('     2022    '!M:M,MATCH($A1635,'     2022    '!$AN:$AN,0))*(1-'     2022    '!$BA$1),INDEX('     2022    '!M:M,MATCH($A1635,'     2022    '!$AN:$AN,0))),"")</f>
        <v/>
      </c>
      <c r="J1635" s="181">
        <f t="shared" si="101"/>
        <v>0</v>
      </c>
      <c r="K1635" s="182" t="str">
        <f t="shared" si="102"/>
        <v/>
      </c>
      <c r="L1635" s="53"/>
      <c r="M1635" s="52" t="str">
        <f>IFERROR(INDEX('     2022    '!R:R,MATCH('Order Summary'!$A1635,'     2022    '!$AN:$AN,0)),"")</f>
        <v/>
      </c>
      <c r="N1635" s="52" t="str">
        <f>IFERROR(INDEX('     2022    '!V:V,MATCH('Order Summary'!$A1635,'     2022    '!$AN:$AN,0)),"")</f>
        <v/>
      </c>
      <c r="O1635" s="52" t="str">
        <f>IFERROR(INDEX('     2022    '!S:S,MATCH('Order Summary'!$A1635,'     2022    '!$AN:$AN,0)),"")</f>
        <v/>
      </c>
      <c r="P1635" s="96" t="str">
        <f t="shared" si="100"/>
        <v/>
      </c>
      <c r="R1635" s="9"/>
      <c r="S1635" s="9"/>
      <c r="T1635" s="9"/>
      <c r="U1635" s="9"/>
      <c r="V1635" s="9"/>
      <c r="W1635" s="9"/>
      <c r="X1635" s="9"/>
      <c r="Y1635" s="9"/>
      <c r="Z1635" s="9"/>
      <c r="AA1635" s="9"/>
      <c r="AB1635" s="9"/>
      <c r="AC1635" s="9"/>
      <c r="AD1635" s="9"/>
      <c r="AE1635" s="9"/>
      <c r="AF1635" s="9"/>
      <c r="AG1635" s="9"/>
      <c r="AH1635" s="9"/>
      <c r="AI1635" s="9"/>
      <c r="AJ1635" s="9"/>
      <c r="AK1635" s="9"/>
      <c r="AL1635" s="9"/>
      <c r="AM1635" s="9"/>
      <c r="AN1635" s="9"/>
      <c r="AO1635" s="9"/>
      <c r="AP1635" s="9"/>
      <c r="AQ1635" s="9"/>
      <c r="AR1635" s="9"/>
      <c r="AS1635" s="9"/>
      <c r="AT1635" s="9"/>
      <c r="AU1635" s="9"/>
      <c r="AV1635" s="9"/>
      <c r="AW1635" s="9"/>
      <c r="AX1635" s="9"/>
      <c r="AY1635" s="9"/>
      <c r="AZ1635" s="9"/>
      <c r="BA1635" s="9"/>
      <c r="BB1635" s="9"/>
      <c r="BC1635" s="9"/>
      <c r="BD1635" s="9"/>
      <c r="BE1635" s="9"/>
      <c r="BF1635" s="9"/>
      <c r="BG1635" s="9"/>
      <c r="BH1635" s="9"/>
      <c r="BI1635" s="9"/>
      <c r="BJ1635" s="9"/>
      <c r="BK1635" s="9"/>
      <c r="BL1635" s="9"/>
      <c r="BM1635" s="9"/>
      <c r="BN1635" s="9"/>
      <c r="BO1635" s="9"/>
      <c r="BP1635" s="9"/>
      <c r="BQ1635" s="9"/>
      <c r="BR1635" s="9"/>
      <c r="BS1635" s="9"/>
      <c r="BT1635" s="9"/>
      <c r="BU1635" s="9"/>
      <c r="BV1635" s="9"/>
      <c r="BW1635" s="9"/>
      <c r="BX1635" s="9"/>
      <c r="BY1635" s="9"/>
      <c r="BZ1635" s="9"/>
    </row>
    <row r="1636" spans="1:80">
      <c r="A1636" s="50">
        <f t="shared" si="103"/>
        <v>1625</v>
      </c>
      <c r="C1636" s="11" t="str">
        <f>IFERROR(INDEX('     2022    '!D:D,MATCH('Order Summary'!$A1636,'     2022    '!$AN:$AN,0)),"")</f>
        <v/>
      </c>
      <c r="D1636" s="11" t="str">
        <f>IFERROR(INDEX('     2022    '!C:C,MATCH('Order Summary'!$A1636,'     2022    '!$AN:$AN,0)),"")</f>
        <v/>
      </c>
      <c r="E1636" s="11" t="str">
        <f>IFERROR(INDEX('     2022    '!E:E,MATCH('Order Summary'!$A1636,'     2022    '!$AN:$AN,0)),"")</f>
        <v/>
      </c>
      <c r="F1636" s="96">
        <f>IFERROR(INDEX('     2022    '!AY:AY,MATCH($A1636,'     2022    '!$AN:$AN,0)),0)</f>
        <v>0</v>
      </c>
      <c r="G1636" s="180" t="str">
        <f>IFERROR(IF($O$3&gt;68,INDEX('     2022    '!I:I,MATCH($A1636,'     2022    '!$AN:$AN,0))*(1-'     2022    '!$BA$1),INDEX('     2022    '!I:I,MATCH($A1636,'     2022    '!$AN:$AN,0))),"")</f>
        <v/>
      </c>
      <c r="H1636" s="96">
        <f>IFERROR(INDEX('     2022    '!AZ:AZ,MATCH($A1636,'     2022    '!$AN:$AN,0)),0)</f>
        <v>0</v>
      </c>
      <c r="I1636" s="180" t="str">
        <f>IFERROR(IF($O$3&gt;68,INDEX('     2022    '!M:M,MATCH($A1636,'     2022    '!$AN:$AN,0))*(1-'     2022    '!$BA$1),INDEX('     2022    '!M:M,MATCH($A1636,'     2022    '!$AN:$AN,0))),"")</f>
        <v/>
      </c>
      <c r="J1636" s="181">
        <f t="shared" si="101"/>
        <v>0</v>
      </c>
      <c r="K1636" s="182" t="str">
        <f t="shared" si="102"/>
        <v/>
      </c>
      <c r="L1636" s="53"/>
      <c r="M1636" s="52" t="str">
        <f>IFERROR(INDEX('     2022    '!R:R,MATCH('Order Summary'!$A1636,'     2022    '!$AN:$AN,0)),"")</f>
        <v/>
      </c>
      <c r="N1636" s="52" t="str">
        <f>IFERROR(INDEX('     2022    '!V:V,MATCH('Order Summary'!$A1636,'     2022    '!$AN:$AN,0)),"")</f>
        <v/>
      </c>
      <c r="O1636" s="52" t="str">
        <f>IFERROR(INDEX('     2022    '!S:S,MATCH('Order Summary'!$A1636,'     2022    '!$AN:$AN,0)),"")</f>
        <v/>
      </c>
      <c r="P1636" s="96" t="str">
        <f t="shared" si="100"/>
        <v/>
      </c>
      <c r="R1636" s="9"/>
      <c r="S1636" s="9"/>
      <c r="T1636" s="9"/>
      <c r="U1636" s="9"/>
      <c r="V1636" s="9"/>
      <c r="W1636" s="9"/>
      <c r="X1636" s="9"/>
      <c r="Y1636" s="9"/>
      <c r="Z1636" s="9"/>
      <c r="AA1636" s="9"/>
      <c r="AB1636" s="9"/>
      <c r="AC1636" s="9"/>
      <c r="AD1636" s="9"/>
      <c r="AE1636" s="9"/>
      <c r="AF1636" s="9"/>
      <c r="AG1636" s="9"/>
      <c r="AH1636" s="9"/>
      <c r="AI1636" s="9"/>
      <c r="AJ1636" s="9"/>
      <c r="AK1636" s="9"/>
      <c r="AL1636" s="9"/>
      <c r="AM1636" s="9"/>
      <c r="AN1636" s="9"/>
      <c r="AO1636" s="9"/>
      <c r="AP1636" s="9"/>
      <c r="AQ1636" s="9"/>
      <c r="AR1636" s="9"/>
      <c r="AS1636" s="9"/>
      <c r="AT1636" s="9"/>
      <c r="AU1636" s="9"/>
      <c r="AV1636" s="9"/>
      <c r="AW1636" s="9"/>
      <c r="AX1636" s="9"/>
      <c r="AY1636" s="9"/>
      <c r="AZ1636" s="9"/>
      <c r="BA1636" s="9"/>
      <c r="BB1636" s="9"/>
      <c r="BC1636" s="9"/>
      <c r="BD1636" s="9"/>
      <c r="BE1636" s="9"/>
      <c r="BF1636" s="9"/>
      <c r="BG1636" s="9"/>
      <c r="BH1636" s="9"/>
      <c r="BI1636" s="9"/>
      <c r="BJ1636" s="9"/>
      <c r="BK1636" s="9"/>
      <c r="BL1636" s="9"/>
      <c r="BM1636" s="9"/>
      <c r="BN1636" s="9"/>
      <c r="BO1636" s="9"/>
      <c r="BP1636" s="9"/>
      <c r="BQ1636" s="9"/>
      <c r="BR1636" s="9"/>
      <c r="BS1636" s="9"/>
      <c r="BT1636" s="9"/>
      <c r="BU1636" s="9"/>
      <c r="BV1636" s="9"/>
      <c r="BW1636" s="9"/>
      <c r="BX1636" s="9"/>
      <c r="BY1636" s="9"/>
      <c r="BZ1636" s="9"/>
    </row>
    <row r="1637" spans="1:80">
      <c r="A1637" s="50">
        <f t="shared" si="103"/>
        <v>1626</v>
      </c>
      <c r="C1637" s="11" t="str">
        <f>IFERROR(INDEX('     2022    '!D:D,MATCH('Order Summary'!$A1637,'     2022    '!$AN:$AN,0)),"")</f>
        <v/>
      </c>
      <c r="D1637" s="11" t="str">
        <f>IFERROR(INDEX('     2022    '!C:C,MATCH('Order Summary'!$A1637,'     2022    '!$AN:$AN,0)),"")</f>
        <v/>
      </c>
      <c r="E1637" s="11" t="str">
        <f>IFERROR(INDEX('     2022    '!E:E,MATCH('Order Summary'!$A1637,'     2022    '!$AN:$AN,0)),"")</f>
        <v/>
      </c>
      <c r="F1637" s="96">
        <f>IFERROR(INDEX('     2022    '!AY:AY,MATCH($A1637,'     2022    '!$AN:$AN,0)),0)</f>
        <v>0</v>
      </c>
      <c r="G1637" s="180" t="str">
        <f>IFERROR(IF($O$3&gt;68,INDEX('     2022    '!I:I,MATCH($A1637,'     2022    '!$AN:$AN,0))*(1-'     2022    '!$BA$1),INDEX('     2022    '!I:I,MATCH($A1637,'     2022    '!$AN:$AN,0))),"")</f>
        <v/>
      </c>
      <c r="H1637" s="96">
        <f>IFERROR(INDEX('     2022    '!AZ:AZ,MATCH($A1637,'     2022    '!$AN:$AN,0)),0)</f>
        <v>0</v>
      </c>
      <c r="I1637" s="180" t="str">
        <f>IFERROR(IF($O$3&gt;68,INDEX('     2022    '!M:M,MATCH($A1637,'     2022    '!$AN:$AN,0))*(1-'     2022    '!$BA$1),INDEX('     2022    '!M:M,MATCH($A1637,'     2022    '!$AN:$AN,0))),"")</f>
        <v/>
      </c>
      <c r="J1637" s="181">
        <f t="shared" si="101"/>
        <v>0</v>
      </c>
      <c r="K1637" s="182" t="str">
        <f t="shared" si="102"/>
        <v/>
      </c>
      <c r="L1637" s="53"/>
      <c r="M1637" s="52" t="str">
        <f>IFERROR(INDEX('     2022    '!R:R,MATCH('Order Summary'!$A1637,'     2022    '!$AN:$AN,0)),"")</f>
        <v/>
      </c>
      <c r="N1637" s="52" t="str">
        <f>IFERROR(INDEX('     2022    '!V:V,MATCH('Order Summary'!$A1637,'     2022    '!$AN:$AN,0)),"")</f>
        <v/>
      </c>
      <c r="O1637" s="52" t="str">
        <f>IFERROR(INDEX('     2022    '!S:S,MATCH('Order Summary'!$A1637,'     2022    '!$AN:$AN,0)),"")</f>
        <v/>
      </c>
      <c r="P1637" s="96" t="str">
        <f t="shared" si="100"/>
        <v/>
      </c>
      <c r="R1637" s="9"/>
      <c r="S1637" s="9"/>
      <c r="T1637" s="9"/>
      <c r="U1637" s="9"/>
      <c r="V1637" s="9"/>
      <c r="W1637" s="9"/>
      <c r="X1637" s="9"/>
      <c r="Y1637" s="9"/>
      <c r="Z1637" s="9"/>
      <c r="AA1637" s="9"/>
      <c r="AB1637" s="9"/>
      <c r="AC1637" s="9"/>
      <c r="AD1637" s="9"/>
      <c r="AE1637" s="9"/>
      <c r="AF1637" s="9"/>
      <c r="AG1637" s="9"/>
      <c r="AH1637" s="9"/>
      <c r="AI1637" s="9"/>
      <c r="AJ1637" s="9"/>
      <c r="AK1637" s="9"/>
      <c r="AL1637" s="9"/>
      <c r="AM1637" s="9"/>
      <c r="AN1637" s="9"/>
      <c r="AO1637" s="9"/>
      <c r="AP1637" s="9"/>
      <c r="AQ1637" s="9"/>
      <c r="AR1637" s="9"/>
      <c r="AS1637" s="9"/>
      <c r="AT1637" s="9"/>
      <c r="AU1637" s="9"/>
      <c r="AV1637" s="9"/>
      <c r="AW1637" s="9"/>
      <c r="AX1637" s="9"/>
      <c r="AY1637" s="9"/>
      <c r="AZ1637" s="9"/>
      <c r="BA1637" s="9"/>
      <c r="BB1637" s="9"/>
      <c r="BC1637" s="9"/>
      <c r="BD1637" s="9"/>
      <c r="BE1637" s="9"/>
      <c r="BF1637" s="9"/>
      <c r="BG1637" s="9"/>
      <c r="BH1637" s="9"/>
      <c r="BI1637" s="9"/>
      <c r="BJ1637" s="9"/>
      <c r="BK1637" s="9"/>
      <c r="BL1637" s="9"/>
      <c r="BM1637" s="9"/>
      <c r="BN1637" s="9"/>
      <c r="BO1637" s="9"/>
      <c r="BP1637" s="9"/>
      <c r="BQ1637" s="9"/>
      <c r="BR1637" s="9"/>
      <c r="BS1637" s="9"/>
      <c r="BT1637" s="9"/>
      <c r="BU1637" s="9"/>
      <c r="BV1637" s="9"/>
      <c r="BW1637" s="9"/>
      <c r="BX1637" s="9"/>
      <c r="BY1637" s="9"/>
      <c r="BZ1637" s="9"/>
    </row>
    <row r="1638" spans="1:80">
      <c r="A1638" s="50">
        <f t="shared" si="103"/>
        <v>1627</v>
      </c>
      <c r="C1638" s="11" t="str">
        <f>IFERROR(INDEX('     2022    '!D:D,MATCH('Order Summary'!$A1638,'     2022    '!$AN:$AN,0)),"")</f>
        <v/>
      </c>
      <c r="D1638" s="11" t="str">
        <f>IFERROR(INDEX('     2022    '!C:C,MATCH('Order Summary'!$A1638,'     2022    '!$AN:$AN,0)),"")</f>
        <v/>
      </c>
      <c r="E1638" s="11" t="str">
        <f>IFERROR(INDEX('     2022    '!E:E,MATCH('Order Summary'!$A1638,'     2022    '!$AN:$AN,0)),"")</f>
        <v/>
      </c>
      <c r="F1638" s="96">
        <f>IFERROR(INDEX('     2022    '!AY:AY,MATCH($A1638,'     2022    '!$AN:$AN,0)),0)</f>
        <v>0</v>
      </c>
      <c r="G1638" s="180" t="str">
        <f>IFERROR(IF($O$3&gt;68,INDEX('     2022    '!I:I,MATCH($A1638,'     2022    '!$AN:$AN,0))*(1-'     2022    '!$BA$1),INDEX('     2022    '!I:I,MATCH($A1638,'     2022    '!$AN:$AN,0))),"")</f>
        <v/>
      </c>
      <c r="H1638" s="96">
        <f>IFERROR(INDEX('     2022    '!AZ:AZ,MATCH($A1638,'     2022    '!$AN:$AN,0)),0)</f>
        <v>0</v>
      </c>
      <c r="I1638" s="180" t="str">
        <f>IFERROR(IF($O$3&gt;68,INDEX('     2022    '!M:M,MATCH($A1638,'     2022    '!$AN:$AN,0))*(1-'     2022    '!$BA$1),INDEX('     2022    '!M:M,MATCH($A1638,'     2022    '!$AN:$AN,0))),"")</f>
        <v/>
      </c>
      <c r="J1638" s="181">
        <f t="shared" si="101"/>
        <v>0</v>
      </c>
      <c r="K1638" s="182" t="str">
        <f t="shared" si="102"/>
        <v/>
      </c>
      <c r="L1638" s="53"/>
      <c r="M1638" s="52" t="str">
        <f>IFERROR(INDEX('     2022    '!R:R,MATCH('Order Summary'!$A1638,'     2022    '!$AN:$AN,0)),"")</f>
        <v/>
      </c>
      <c r="N1638" s="52" t="str">
        <f>IFERROR(INDEX('     2022    '!V:V,MATCH('Order Summary'!$A1638,'     2022    '!$AN:$AN,0)),"")</f>
        <v/>
      </c>
      <c r="O1638" s="52" t="str">
        <f>IFERROR(INDEX('     2022    '!S:S,MATCH('Order Summary'!$A1638,'     2022    '!$AN:$AN,0)),"")</f>
        <v/>
      </c>
      <c r="P1638" s="96" t="str">
        <f t="shared" si="100"/>
        <v/>
      </c>
      <c r="R1638" s="9"/>
      <c r="S1638" s="9"/>
      <c r="T1638" s="9"/>
      <c r="U1638" s="9"/>
      <c r="V1638" s="9"/>
      <c r="W1638" s="9"/>
      <c r="X1638" s="9"/>
      <c r="Y1638" s="9"/>
      <c r="Z1638" s="9"/>
      <c r="AA1638" s="9"/>
      <c r="AB1638" s="9"/>
      <c r="AC1638" s="9"/>
      <c r="AD1638" s="9"/>
      <c r="AE1638" s="9"/>
      <c r="AF1638" s="9"/>
      <c r="AG1638" s="9"/>
      <c r="AH1638" s="9"/>
      <c r="AI1638" s="9"/>
      <c r="AJ1638" s="9"/>
      <c r="AK1638" s="9"/>
      <c r="AL1638" s="9"/>
      <c r="AM1638" s="9"/>
      <c r="AN1638" s="9"/>
      <c r="AO1638" s="9"/>
      <c r="AP1638" s="9"/>
      <c r="AQ1638" s="9"/>
      <c r="AR1638" s="9"/>
      <c r="AS1638" s="9"/>
      <c r="AT1638" s="9"/>
      <c r="AU1638" s="9"/>
      <c r="AV1638" s="9"/>
      <c r="AW1638" s="9"/>
      <c r="AX1638" s="9"/>
      <c r="AY1638" s="9"/>
      <c r="AZ1638" s="9"/>
      <c r="BA1638" s="9"/>
      <c r="BB1638" s="9"/>
      <c r="BC1638" s="9"/>
      <c r="BD1638" s="9"/>
      <c r="BE1638" s="9"/>
      <c r="BF1638" s="9"/>
      <c r="BG1638" s="9"/>
      <c r="BH1638" s="9"/>
      <c r="BI1638" s="9"/>
      <c r="BJ1638" s="9"/>
      <c r="BK1638" s="9"/>
      <c r="BL1638" s="9"/>
      <c r="BM1638" s="9"/>
      <c r="BN1638" s="9"/>
      <c r="BO1638" s="9"/>
      <c r="BP1638" s="9"/>
      <c r="BQ1638" s="9"/>
      <c r="BR1638" s="9"/>
      <c r="BS1638" s="9"/>
      <c r="BT1638" s="9"/>
      <c r="BU1638" s="9"/>
      <c r="BV1638" s="9"/>
      <c r="BW1638" s="9"/>
      <c r="BX1638" s="9"/>
      <c r="BY1638" s="9"/>
      <c r="BZ1638" s="9"/>
    </row>
    <row r="1639" spans="1:80">
      <c r="A1639" s="50">
        <f t="shared" si="103"/>
        <v>1628</v>
      </c>
      <c r="C1639" s="11" t="str">
        <f>IFERROR(INDEX('     2022    '!D:D,MATCH('Order Summary'!$A1639,'     2022    '!$AN:$AN,0)),"")</f>
        <v/>
      </c>
      <c r="D1639" s="11" t="str">
        <f>IFERROR(INDEX('     2022    '!C:C,MATCH('Order Summary'!$A1639,'     2022    '!$AN:$AN,0)),"")</f>
        <v/>
      </c>
      <c r="E1639" s="11" t="str">
        <f>IFERROR(INDEX('     2022    '!E:E,MATCH('Order Summary'!$A1639,'     2022    '!$AN:$AN,0)),"")</f>
        <v/>
      </c>
      <c r="F1639" s="96">
        <f>IFERROR(INDEX('     2022    '!AY:AY,MATCH($A1639,'     2022    '!$AN:$AN,0)),0)</f>
        <v>0</v>
      </c>
      <c r="G1639" s="180" t="str">
        <f>IFERROR(IF($O$3&gt;68,INDEX('     2022    '!I:I,MATCH($A1639,'     2022    '!$AN:$AN,0))*(1-'     2022    '!$BA$1),INDEX('     2022    '!I:I,MATCH($A1639,'     2022    '!$AN:$AN,0))),"")</f>
        <v/>
      </c>
      <c r="H1639" s="96">
        <f>IFERROR(INDEX('     2022    '!AZ:AZ,MATCH($A1639,'     2022    '!$AN:$AN,0)),0)</f>
        <v>0</v>
      </c>
      <c r="I1639" s="180" t="str">
        <f>IFERROR(IF($O$3&gt;68,INDEX('     2022    '!M:M,MATCH($A1639,'     2022    '!$AN:$AN,0))*(1-'     2022    '!$BA$1),INDEX('     2022    '!M:M,MATCH($A1639,'     2022    '!$AN:$AN,0))),"")</f>
        <v/>
      </c>
      <c r="J1639" s="181">
        <f t="shared" si="101"/>
        <v>0</v>
      </c>
      <c r="K1639" s="182" t="str">
        <f t="shared" si="102"/>
        <v/>
      </c>
      <c r="L1639" s="53"/>
      <c r="M1639" s="52" t="str">
        <f>IFERROR(INDEX('     2022    '!R:R,MATCH('Order Summary'!$A1639,'     2022    '!$AN:$AN,0)),"")</f>
        <v/>
      </c>
      <c r="N1639" s="52" t="str">
        <f>IFERROR(INDEX('     2022    '!V:V,MATCH('Order Summary'!$A1639,'     2022    '!$AN:$AN,0)),"")</f>
        <v/>
      </c>
      <c r="O1639" s="52" t="str">
        <f>IFERROR(INDEX('     2022    '!S:S,MATCH('Order Summary'!$A1639,'     2022    '!$AN:$AN,0)),"")</f>
        <v/>
      </c>
      <c r="P1639" s="96" t="str">
        <f t="shared" si="100"/>
        <v/>
      </c>
      <c r="R1639" s="9"/>
      <c r="S1639" s="9"/>
      <c r="T1639" s="9"/>
      <c r="U1639" s="9"/>
      <c r="V1639" s="9"/>
      <c r="W1639" s="9"/>
      <c r="X1639" s="9"/>
      <c r="Y1639" s="9"/>
      <c r="Z1639" s="9"/>
      <c r="AA1639" s="9"/>
      <c r="AB1639" s="9"/>
      <c r="AC1639" s="9"/>
      <c r="AD1639" s="9"/>
      <c r="AE1639" s="9"/>
      <c r="AF1639" s="9"/>
      <c r="AG1639" s="9"/>
      <c r="AH1639" s="9"/>
      <c r="AI1639" s="9"/>
      <c r="AJ1639" s="9"/>
      <c r="AK1639" s="9"/>
      <c r="AL1639" s="9"/>
      <c r="AM1639" s="9"/>
      <c r="AN1639" s="9"/>
      <c r="AO1639" s="9"/>
      <c r="AP1639" s="9"/>
      <c r="AQ1639" s="9"/>
      <c r="AR1639" s="9"/>
      <c r="AS1639" s="9"/>
      <c r="AT1639" s="9"/>
      <c r="AU1639" s="9"/>
      <c r="AV1639" s="9"/>
      <c r="AW1639" s="9"/>
      <c r="AX1639" s="9"/>
      <c r="AY1639" s="9"/>
      <c r="AZ1639" s="9"/>
      <c r="BA1639" s="9"/>
      <c r="BB1639" s="9"/>
      <c r="BC1639" s="9"/>
      <c r="BD1639" s="9"/>
      <c r="BE1639" s="9"/>
      <c r="BF1639" s="9"/>
      <c r="BG1639" s="9"/>
      <c r="BH1639" s="9"/>
      <c r="BI1639" s="9"/>
      <c r="BJ1639" s="9"/>
      <c r="BK1639" s="9"/>
      <c r="BL1639" s="9"/>
      <c r="BM1639" s="9"/>
      <c r="BN1639" s="9"/>
      <c r="BO1639" s="9"/>
      <c r="BP1639" s="9"/>
      <c r="BQ1639" s="9"/>
      <c r="BR1639" s="9"/>
      <c r="BS1639" s="9"/>
      <c r="BT1639" s="9"/>
      <c r="BU1639" s="9"/>
      <c r="BV1639" s="9"/>
      <c r="BW1639" s="9"/>
      <c r="BX1639" s="9"/>
      <c r="BY1639" s="9"/>
      <c r="BZ1639" s="9"/>
    </row>
    <row r="1640" spans="1:80">
      <c r="D1640" s="39" t="str">
        <f>IFERROR(VLOOKUP($A1640,'     2022    '!$B$5:$M$147,5,0),"")</f>
        <v/>
      </c>
      <c r="F1640" s="96">
        <f>IFERROR(INDEX('     2022    '!AY:AY,MATCH($A1640,'     2022    '!$AN:$AN,0)),0)</f>
        <v>0</v>
      </c>
      <c r="G1640" s="180">
        <f>IFERROR(IF($O$3&gt;68,INDEX('     2022    '!I:I,MATCH($A1640,'     2022    '!$AN:$AN,0))*(1-'     2022    '!$BA$1),INDEX('     2022    '!I:I,MATCH($A1640,'     2022    '!$AN:$AN,0))),"")</f>
        <v>249.18</v>
      </c>
      <c r="H1640" s="96">
        <f>IFERROR(INDEX('     2022    '!AZ:AZ,MATCH($A1640,'     2022    '!$AN:$AN,0)),0)</f>
        <v>0</v>
      </c>
      <c r="I1640" s="180">
        <f>IFERROR(IF($O$3&gt;68,INDEX('     2022    '!M:M,MATCH($A1640,'     2022    '!$AN:$AN,0))*(1-'     2022    '!$BA$1),INDEX('     2022    '!M:M,MATCH($A1640,'     2022    '!$AN:$AN,0))),"")</f>
        <v>249.18</v>
      </c>
      <c r="J1640" s="181">
        <f t="shared" si="101"/>
        <v>0</v>
      </c>
      <c r="K1640" s="182">
        <f t="shared" si="102"/>
        <v>0</v>
      </c>
      <c r="L1640" s="53"/>
      <c r="M1640" s="31" t="e">
        <f>SUMPRODUCT(M12:M1639,G14:G1639)</f>
        <v>#VALUE!</v>
      </c>
      <c r="O1640" s="11"/>
      <c r="P1640" s="9"/>
      <c r="R1640" s="9"/>
      <c r="S1640" s="9"/>
      <c r="T1640" s="9"/>
      <c r="U1640" s="9"/>
      <c r="V1640" s="9"/>
      <c r="W1640" s="9"/>
      <c r="X1640" s="9"/>
      <c r="Y1640" s="9"/>
      <c r="Z1640" s="9"/>
      <c r="AA1640" s="9"/>
      <c r="AB1640" s="9"/>
      <c r="AC1640" s="9"/>
      <c r="AD1640" s="9"/>
      <c r="AE1640" s="9"/>
      <c r="AF1640" s="9"/>
      <c r="AG1640" s="9"/>
      <c r="AH1640" s="9"/>
      <c r="AI1640" s="9"/>
      <c r="AJ1640" s="9"/>
      <c r="AK1640" s="9"/>
      <c r="AL1640" s="9"/>
      <c r="AM1640" s="9"/>
      <c r="AN1640" s="9"/>
      <c r="AO1640" s="9"/>
      <c r="AP1640" s="9"/>
      <c r="AQ1640" s="9"/>
      <c r="AR1640" s="9"/>
      <c r="AS1640" s="9"/>
      <c r="AT1640" s="9"/>
      <c r="AU1640" s="9"/>
      <c r="AV1640" s="9"/>
      <c r="AW1640" s="9"/>
      <c r="AX1640" s="9"/>
      <c r="AY1640" s="9"/>
      <c r="AZ1640" s="9"/>
      <c r="BA1640" s="9"/>
      <c r="BB1640" s="9"/>
      <c r="BC1640" s="9"/>
      <c r="BD1640" s="9"/>
      <c r="BE1640" s="9"/>
      <c r="BF1640" s="9"/>
      <c r="BG1640" s="9"/>
      <c r="BH1640" s="9"/>
      <c r="BI1640" s="9"/>
      <c r="BJ1640" s="9"/>
      <c r="BK1640" s="9"/>
      <c r="BL1640" s="9"/>
      <c r="BM1640" s="9"/>
      <c r="BN1640" s="9"/>
      <c r="BO1640" s="9"/>
      <c r="BP1640" s="9"/>
      <c r="BQ1640" s="9"/>
      <c r="BR1640" s="9"/>
      <c r="BS1640" s="9"/>
      <c r="BT1640" s="9"/>
      <c r="BU1640" s="9"/>
      <c r="BV1640" s="9"/>
      <c r="BW1640" s="9"/>
      <c r="BX1640" s="9"/>
      <c r="BY1640" s="9"/>
      <c r="BZ1640" s="9"/>
      <c r="CA1640" s="9"/>
      <c r="CB1640" s="9"/>
    </row>
    <row r="1641" spans="1:80">
      <c r="P1641" s="9"/>
      <c r="Q1641" s="48"/>
      <c r="R1641" s="9"/>
      <c r="S1641" s="9"/>
      <c r="T1641" s="9"/>
      <c r="U1641" s="9"/>
      <c r="V1641" s="9"/>
      <c r="W1641" s="9"/>
      <c r="X1641" s="9"/>
      <c r="Y1641" s="9"/>
      <c r="Z1641" s="9"/>
      <c r="AA1641" s="9"/>
      <c r="AB1641" s="9"/>
      <c r="AC1641" s="9"/>
      <c r="AD1641" s="9"/>
      <c r="AE1641" s="9"/>
      <c r="AF1641" s="9"/>
      <c r="AG1641" s="9"/>
      <c r="AH1641" s="9"/>
      <c r="AI1641" s="9"/>
      <c r="AJ1641" s="9"/>
      <c r="AK1641" s="9"/>
      <c r="AL1641" s="9"/>
      <c r="AM1641" s="9"/>
      <c r="AN1641" s="9"/>
      <c r="AO1641" s="9"/>
      <c r="AP1641" s="9"/>
      <c r="AQ1641" s="9"/>
      <c r="AR1641" s="9"/>
      <c r="AS1641" s="9"/>
      <c r="AT1641" s="9"/>
      <c r="AU1641" s="9"/>
      <c r="AV1641" s="9"/>
      <c r="AW1641" s="9"/>
      <c r="AX1641" s="9"/>
      <c r="AY1641" s="9"/>
      <c r="AZ1641" s="9"/>
      <c r="BA1641" s="9"/>
      <c r="BB1641" s="9"/>
      <c r="BC1641" s="9"/>
      <c r="BD1641" s="9"/>
      <c r="BE1641" s="9"/>
      <c r="BF1641" s="9"/>
      <c r="BG1641" s="9"/>
      <c r="BH1641" s="9"/>
      <c r="BI1641" s="9"/>
      <c r="BJ1641" s="9"/>
      <c r="BK1641" s="9"/>
      <c r="BL1641" s="9"/>
      <c r="BM1641" s="9"/>
      <c r="BN1641" s="9"/>
      <c r="BO1641" s="9"/>
      <c r="BP1641" s="9"/>
      <c r="BQ1641" s="9"/>
      <c r="BR1641" s="9"/>
      <c r="BS1641" s="9"/>
      <c r="BT1641" s="9"/>
      <c r="BU1641" s="9"/>
      <c r="BV1641" s="9"/>
      <c r="BW1641" s="9"/>
      <c r="BX1641" s="9"/>
      <c r="BY1641" s="9"/>
      <c r="BZ1641" s="9"/>
      <c r="CA1641" s="9"/>
      <c r="CB1641" s="9"/>
    </row>
    <row r="1642" spans="1:80">
      <c r="P1642" s="9"/>
      <c r="Q1642" s="48"/>
      <c r="R1642" s="9"/>
      <c r="S1642" s="9"/>
      <c r="T1642" s="9"/>
      <c r="U1642" s="9"/>
      <c r="V1642" s="9"/>
      <c r="W1642" s="9"/>
      <c r="X1642" s="9"/>
      <c r="Y1642" s="9"/>
      <c r="Z1642" s="9"/>
      <c r="AA1642" s="9"/>
      <c r="AB1642" s="9"/>
      <c r="AC1642" s="9"/>
      <c r="AD1642" s="9"/>
      <c r="AE1642" s="9"/>
      <c r="AF1642" s="9"/>
      <c r="AG1642" s="9"/>
      <c r="AH1642" s="9"/>
      <c r="AI1642" s="9"/>
      <c r="AJ1642" s="9"/>
      <c r="AK1642" s="9"/>
      <c r="AL1642" s="9"/>
      <c r="AM1642" s="9"/>
      <c r="AN1642" s="9"/>
      <c r="AO1642" s="9"/>
      <c r="AP1642" s="9"/>
      <c r="AQ1642" s="9"/>
      <c r="AR1642" s="9"/>
      <c r="AS1642" s="9"/>
      <c r="AT1642" s="9"/>
      <c r="AU1642" s="9"/>
      <c r="AV1642" s="9"/>
      <c r="AW1642" s="9"/>
      <c r="AX1642" s="9"/>
      <c r="AY1642" s="9"/>
      <c r="AZ1642" s="9"/>
      <c r="BA1642" s="9"/>
      <c r="BB1642" s="9"/>
      <c r="BC1642" s="9"/>
      <c r="BD1642" s="9"/>
      <c r="BE1642" s="9"/>
      <c r="BF1642" s="9"/>
      <c r="BG1642" s="9"/>
      <c r="BH1642" s="9"/>
      <c r="BI1642" s="9"/>
      <c r="BJ1642" s="9"/>
      <c r="BK1642" s="9"/>
      <c r="BL1642" s="9"/>
      <c r="BM1642" s="9"/>
      <c r="BN1642" s="9"/>
      <c r="BO1642" s="9"/>
      <c r="BP1642" s="9"/>
      <c r="BQ1642" s="9"/>
      <c r="BR1642" s="9"/>
      <c r="BS1642" s="9"/>
      <c r="BT1642" s="9"/>
      <c r="BU1642" s="9"/>
      <c r="BV1642" s="9"/>
      <c r="BW1642" s="9"/>
      <c r="BX1642" s="9"/>
      <c r="BY1642" s="9"/>
      <c r="BZ1642" s="9"/>
      <c r="CA1642" s="9"/>
      <c r="CB1642" s="9"/>
    </row>
    <row r="1643" spans="1:80">
      <c r="P1643" s="9"/>
      <c r="Q1643" s="48"/>
      <c r="R1643" s="9"/>
      <c r="S1643" s="9"/>
      <c r="T1643" s="9"/>
      <c r="U1643" s="9"/>
      <c r="V1643" s="9"/>
      <c r="W1643" s="9"/>
      <c r="X1643" s="9"/>
      <c r="Y1643" s="9"/>
      <c r="Z1643" s="9"/>
      <c r="AA1643" s="9"/>
      <c r="AB1643" s="9"/>
      <c r="AC1643" s="9"/>
      <c r="AD1643" s="9"/>
      <c r="AE1643" s="9"/>
      <c r="AF1643" s="9"/>
      <c r="AG1643" s="9"/>
      <c r="AH1643" s="9"/>
      <c r="AI1643" s="9"/>
      <c r="AJ1643" s="9"/>
      <c r="AK1643" s="9"/>
      <c r="AL1643" s="9"/>
      <c r="AM1643" s="9"/>
      <c r="AN1643" s="9"/>
      <c r="AO1643" s="9"/>
      <c r="AP1643" s="9"/>
      <c r="AQ1643" s="9"/>
      <c r="AR1643" s="9"/>
      <c r="AS1643" s="9"/>
      <c r="AT1643" s="9"/>
      <c r="AU1643" s="9"/>
      <c r="AV1643" s="9"/>
      <c r="AW1643" s="9"/>
      <c r="AX1643" s="9"/>
      <c r="AY1643" s="9"/>
      <c r="AZ1643" s="9"/>
      <c r="BA1643" s="9"/>
      <c r="BB1643" s="9"/>
      <c r="BC1643" s="9"/>
      <c r="BD1643" s="9"/>
      <c r="BE1643" s="9"/>
      <c r="BF1643" s="9"/>
      <c r="BG1643" s="9"/>
      <c r="BH1643" s="9"/>
      <c r="BI1643" s="9"/>
      <c r="BJ1643" s="9"/>
      <c r="BK1643" s="9"/>
      <c r="BL1643" s="9"/>
      <c r="BM1643" s="9"/>
      <c r="BN1643" s="9"/>
      <c r="BO1643" s="9"/>
      <c r="BP1643" s="9"/>
      <c r="BQ1643" s="9"/>
      <c r="BR1643" s="9"/>
      <c r="BS1643" s="9"/>
      <c r="BT1643" s="9"/>
      <c r="BU1643" s="9"/>
      <c r="BV1643" s="9"/>
      <c r="BW1643" s="9"/>
      <c r="BX1643" s="9"/>
      <c r="BY1643" s="9"/>
      <c r="BZ1643" s="9"/>
      <c r="CA1643" s="9"/>
      <c r="CB1643" s="9"/>
    </row>
    <row r="1644" spans="1:80">
      <c r="P1644" s="9"/>
      <c r="Q1644" s="48"/>
      <c r="R1644" s="9"/>
      <c r="S1644" s="9"/>
      <c r="T1644" s="9"/>
      <c r="U1644" s="9"/>
      <c r="V1644" s="9"/>
      <c r="W1644" s="9"/>
      <c r="X1644" s="9"/>
      <c r="Y1644" s="9"/>
      <c r="Z1644" s="9"/>
      <c r="AA1644" s="9"/>
      <c r="AB1644" s="9"/>
      <c r="AC1644" s="9"/>
      <c r="AD1644" s="9"/>
      <c r="AE1644" s="9"/>
      <c r="AF1644" s="9"/>
      <c r="AG1644" s="9"/>
      <c r="AH1644" s="9"/>
      <c r="AI1644" s="9"/>
      <c r="AJ1644" s="9"/>
      <c r="AK1644" s="9"/>
      <c r="AL1644" s="9"/>
      <c r="AM1644" s="9"/>
      <c r="AN1644" s="9"/>
      <c r="AO1644" s="9"/>
      <c r="AP1644" s="9"/>
      <c r="AQ1644" s="9"/>
      <c r="AR1644" s="9"/>
      <c r="AS1644" s="9"/>
      <c r="AT1644" s="9"/>
      <c r="AU1644" s="9"/>
      <c r="AV1644" s="9"/>
      <c r="AW1644" s="9"/>
      <c r="AX1644" s="9"/>
      <c r="AY1644" s="9"/>
      <c r="AZ1644" s="9"/>
      <c r="BA1644" s="9"/>
      <c r="BB1644" s="9"/>
      <c r="BC1644" s="9"/>
      <c r="BD1644" s="9"/>
      <c r="BE1644" s="9"/>
      <c r="BF1644" s="9"/>
      <c r="BG1644" s="9"/>
      <c r="BH1644" s="9"/>
      <c r="BI1644" s="9"/>
      <c r="BJ1644" s="9"/>
      <c r="BK1644" s="9"/>
      <c r="BL1644" s="9"/>
      <c r="BM1644" s="9"/>
      <c r="BN1644" s="9"/>
      <c r="BO1644" s="9"/>
      <c r="BP1644" s="9"/>
      <c r="BQ1644" s="9"/>
      <c r="BR1644" s="9"/>
      <c r="BS1644" s="9"/>
      <c r="BT1644" s="9"/>
      <c r="BU1644" s="9"/>
      <c r="BV1644" s="9"/>
      <c r="BW1644" s="9"/>
      <c r="BX1644" s="9"/>
      <c r="BY1644" s="9"/>
      <c r="BZ1644" s="9"/>
      <c r="CA1644" s="9"/>
      <c r="CB1644" s="9"/>
    </row>
    <row r="1645" spans="1:80">
      <c r="P1645" s="9"/>
      <c r="Q1645" s="48"/>
      <c r="R1645" s="9"/>
      <c r="S1645" s="9"/>
      <c r="T1645" s="9"/>
      <c r="U1645" s="9"/>
      <c r="V1645" s="9"/>
      <c r="W1645" s="9"/>
      <c r="X1645" s="9"/>
      <c r="Y1645" s="9"/>
      <c r="Z1645" s="9"/>
      <c r="AA1645" s="9"/>
      <c r="AB1645" s="9"/>
      <c r="AC1645" s="9"/>
      <c r="AD1645" s="9"/>
      <c r="AE1645" s="9"/>
      <c r="AF1645" s="9"/>
      <c r="AG1645" s="9"/>
      <c r="AH1645" s="9"/>
      <c r="AI1645" s="9"/>
      <c r="AJ1645" s="9"/>
      <c r="AK1645" s="9"/>
      <c r="AL1645" s="9"/>
      <c r="AM1645" s="9"/>
      <c r="AN1645" s="9"/>
      <c r="AO1645" s="9"/>
      <c r="AP1645" s="9"/>
      <c r="AQ1645" s="9"/>
      <c r="AR1645" s="9"/>
      <c r="AS1645" s="9"/>
      <c r="AT1645" s="9"/>
      <c r="AU1645" s="9"/>
      <c r="AV1645" s="9"/>
      <c r="AW1645" s="9"/>
      <c r="AX1645" s="9"/>
      <c r="AY1645" s="9"/>
      <c r="AZ1645" s="9"/>
      <c r="BA1645" s="9"/>
      <c r="BB1645" s="9"/>
      <c r="BC1645" s="9"/>
      <c r="BD1645" s="9"/>
      <c r="BE1645" s="9"/>
      <c r="BF1645" s="9"/>
      <c r="BG1645" s="9"/>
      <c r="BH1645" s="9"/>
      <c r="BI1645" s="9"/>
      <c r="BJ1645" s="9"/>
      <c r="BK1645" s="9"/>
      <c r="BL1645" s="9"/>
      <c r="BM1645" s="9"/>
      <c r="BN1645" s="9"/>
      <c r="BO1645" s="9"/>
      <c r="BP1645" s="9"/>
      <c r="BQ1645" s="9"/>
      <c r="BR1645" s="9"/>
      <c r="BS1645" s="9"/>
      <c r="BT1645" s="9"/>
      <c r="BU1645" s="9"/>
      <c r="BV1645" s="9"/>
      <c r="BW1645" s="9"/>
      <c r="BX1645" s="9"/>
      <c r="BY1645" s="9"/>
      <c r="BZ1645" s="9"/>
      <c r="CA1645" s="9"/>
      <c r="CB1645" s="9"/>
    </row>
    <row r="1646" spans="1:80">
      <c r="P1646" s="9"/>
      <c r="Q1646" s="48"/>
      <c r="R1646" s="9"/>
      <c r="S1646" s="9"/>
      <c r="T1646" s="9"/>
      <c r="U1646" s="9"/>
      <c r="V1646" s="9"/>
      <c r="W1646" s="9"/>
      <c r="X1646" s="9"/>
      <c r="Y1646" s="9"/>
      <c r="Z1646" s="9"/>
      <c r="AA1646" s="9"/>
      <c r="AB1646" s="9"/>
      <c r="AC1646" s="9"/>
      <c r="AD1646" s="9"/>
      <c r="AE1646" s="9"/>
      <c r="AF1646" s="9"/>
      <c r="AG1646" s="9"/>
      <c r="AH1646" s="9"/>
      <c r="AI1646" s="9"/>
      <c r="AJ1646" s="9"/>
      <c r="AK1646" s="9"/>
      <c r="AL1646" s="9"/>
      <c r="AM1646" s="9"/>
      <c r="AN1646" s="9"/>
      <c r="AO1646" s="9"/>
      <c r="AP1646" s="9"/>
      <c r="AQ1646" s="9"/>
      <c r="AR1646" s="9"/>
      <c r="AS1646" s="9"/>
      <c r="AT1646" s="9"/>
      <c r="AU1646" s="9"/>
      <c r="AV1646" s="9"/>
      <c r="AW1646" s="9"/>
      <c r="AX1646" s="9"/>
      <c r="AY1646" s="9"/>
      <c r="AZ1646" s="9"/>
      <c r="BA1646" s="9"/>
      <c r="BB1646" s="9"/>
      <c r="BC1646" s="9"/>
      <c r="BD1646" s="9"/>
      <c r="BE1646" s="9"/>
      <c r="BF1646" s="9"/>
      <c r="BG1646" s="9"/>
      <c r="BH1646" s="9"/>
      <c r="BI1646" s="9"/>
      <c r="BJ1646" s="9"/>
      <c r="BK1646" s="9"/>
      <c r="BL1646" s="9"/>
      <c r="BM1646" s="9"/>
      <c r="BN1646" s="9"/>
      <c r="BO1646" s="9"/>
      <c r="BP1646" s="9"/>
      <c r="BQ1646" s="9"/>
      <c r="BR1646" s="9"/>
      <c r="BS1646" s="9"/>
      <c r="BT1646" s="9"/>
      <c r="BU1646" s="9"/>
      <c r="BV1646" s="9"/>
      <c r="BW1646" s="9"/>
      <c r="BX1646" s="9"/>
      <c r="BY1646" s="9"/>
      <c r="BZ1646" s="9"/>
      <c r="CA1646" s="9"/>
      <c r="CB1646" s="9"/>
    </row>
    <row r="1647" spans="1:80">
      <c r="P1647" s="9"/>
      <c r="Q1647" s="48"/>
      <c r="R1647" s="9"/>
      <c r="S1647" s="9"/>
      <c r="T1647" s="9"/>
      <c r="U1647" s="9"/>
      <c r="V1647" s="9"/>
      <c r="W1647" s="9"/>
      <c r="X1647" s="9"/>
      <c r="Y1647" s="9"/>
      <c r="Z1647" s="9"/>
      <c r="AA1647" s="9"/>
      <c r="AB1647" s="9"/>
      <c r="AC1647" s="9"/>
      <c r="AD1647" s="9"/>
      <c r="AE1647" s="9"/>
      <c r="AF1647" s="9"/>
      <c r="AG1647" s="9"/>
      <c r="AH1647" s="9"/>
      <c r="AI1647" s="9"/>
      <c r="AJ1647" s="9"/>
      <c r="AK1647" s="9"/>
      <c r="AL1647" s="9"/>
      <c r="AM1647" s="9"/>
      <c r="AN1647" s="9"/>
      <c r="AO1647" s="9"/>
      <c r="AP1647" s="9"/>
      <c r="AQ1647" s="9"/>
      <c r="AR1647" s="9"/>
      <c r="AS1647" s="9"/>
      <c r="AT1647" s="9"/>
      <c r="AU1647" s="9"/>
      <c r="AV1647" s="9"/>
      <c r="AW1647" s="9"/>
      <c r="AX1647" s="9"/>
      <c r="AY1647" s="9"/>
      <c r="AZ1647" s="9"/>
      <c r="BA1647" s="9"/>
      <c r="BB1647" s="9"/>
      <c r="BC1647" s="9"/>
      <c r="BD1647" s="9"/>
      <c r="BE1647" s="9"/>
      <c r="BF1647" s="9"/>
      <c r="BG1647" s="9"/>
      <c r="BH1647" s="9"/>
      <c r="BI1647" s="9"/>
      <c r="BJ1647" s="9"/>
      <c r="BK1647" s="9"/>
      <c r="BL1647" s="9"/>
      <c r="BM1647" s="9"/>
      <c r="BN1647" s="9"/>
      <c r="BO1647" s="9"/>
      <c r="BP1647" s="9"/>
      <c r="BQ1647" s="9"/>
      <c r="BR1647" s="9"/>
      <c r="BS1647" s="9"/>
      <c r="BT1647" s="9"/>
      <c r="BU1647" s="9"/>
      <c r="BV1647" s="9"/>
      <c r="BW1647" s="9"/>
      <c r="BX1647" s="9"/>
      <c r="BY1647" s="9"/>
      <c r="BZ1647" s="9"/>
      <c r="CA1647" s="9"/>
      <c r="CB1647" s="9"/>
    </row>
    <row r="1648" spans="1:80">
      <c r="P1648" s="9"/>
      <c r="Q1648" s="48"/>
      <c r="R1648" s="9"/>
      <c r="S1648" s="9"/>
      <c r="T1648" s="9"/>
      <c r="U1648" s="9"/>
      <c r="V1648" s="9"/>
      <c r="W1648" s="9"/>
      <c r="X1648" s="9"/>
      <c r="Y1648" s="9"/>
      <c r="Z1648" s="9"/>
      <c r="AA1648" s="9"/>
      <c r="AB1648" s="9"/>
      <c r="AC1648" s="9"/>
      <c r="AD1648" s="9"/>
      <c r="AE1648" s="9"/>
      <c r="AF1648" s="9"/>
      <c r="AG1648" s="9"/>
      <c r="AH1648" s="9"/>
      <c r="AI1648" s="9"/>
      <c r="AJ1648" s="9"/>
      <c r="AK1648" s="9"/>
      <c r="AL1648" s="9"/>
      <c r="AM1648" s="9"/>
      <c r="AN1648" s="9"/>
      <c r="AO1648" s="9"/>
      <c r="AP1648" s="9"/>
      <c r="AQ1648" s="9"/>
      <c r="AR1648" s="9"/>
      <c r="AS1648" s="9"/>
      <c r="AT1648" s="9"/>
      <c r="AU1648" s="9"/>
      <c r="AV1648" s="9"/>
      <c r="AW1648" s="9"/>
      <c r="AX1648" s="9"/>
      <c r="AY1648" s="9"/>
      <c r="AZ1648" s="9"/>
      <c r="BA1648" s="9"/>
      <c r="BB1648" s="9"/>
      <c r="BC1648" s="9"/>
      <c r="BD1648" s="9"/>
      <c r="BE1648" s="9"/>
      <c r="BF1648" s="9"/>
      <c r="BG1648" s="9"/>
      <c r="BH1648" s="9"/>
      <c r="BI1648" s="9"/>
      <c r="BJ1648" s="9"/>
      <c r="BK1648" s="9"/>
      <c r="BL1648" s="9"/>
      <c r="BM1648" s="9"/>
      <c r="BN1648" s="9"/>
      <c r="BO1648" s="9"/>
      <c r="BP1648" s="9"/>
      <c r="BQ1648" s="9"/>
      <c r="BR1648" s="9"/>
      <c r="BS1648" s="9"/>
      <c r="BT1648" s="9"/>
      <c r="BU1648" s="9"/>
      <c r="BV1648" s="9"/>
      <c r="BW1648" s="9"/>
      <c r="BX1648" s="9"/>
      <c r="BY1648" s="9"/>
      <c r="BZ1648" s="9"/>
      <c r="CA1648" s="9"/>
      <c r="CB1648" s="9"/>
    </row>
    <row r="1649" spans="16:80">
      <c r="P1649" s="9"/>
      <c r="Q1649" s="48"/>
      <c r="R1649" s="9"/>
      <c r="S1649" s="9"/>
      <c r="T1649" s="9"/>
      <c r="U1649" s="9"/>
      <c r="V1649" s="9"/>
      <c r="W1649" s="9"/>
      <c r="X1649" s="9"/>
      <c r="Y1649" s="9"/>
      <c r="Z1649" s="9"/>
      <c r="AA1649" s="9"/>
      <c r="AB1649" s="9"/>
      <c r="AC1649" s="9"/>
      <c r="AD1649" s="9"/>
      <c r="AE1649" s="9"/>
      <c r="AF1649" s="9"/>
      <c r="AG1649" s="9"/>
      <c r="AH1649" s="9"/>
      <c r="AI1649" s="9"/>
      <c r="AJ1649" s="9"/>
      <c r="AK1649" s="9"/>
      <c r="AL1649" s="9"/>
      <c r="AM1649" s="9"/>
      <c r="AN1649" s="9"/>
      <c r="AO1649" s="9"/>
      <c r="AP1649" s="9"/>
      <c r="AQ1649" s="9"/>
      <c r="AR1649" s="9"/>
      <c r="AS1649" s="9"/>
      <c r="AT1649" s="9"/>
      <c r="AU1649" s="9"/>
      <c r="AV1649" s="9"/>
      <c r="AW1649" s="9"/>
      <c r="AX1649" s="9"/>
      <c r="AY1649" s="9"/>
      <c r="AZ1649" s="9"/>
      <c r="BA1649" s="9"/>
      <c r="BB1649" s="9"/>
      <c r="BC1649" s="9"/>
      <c r="BD1649" s="9"/>
      <c r="BE1649" s="9"/>
      <c r="BF1649" s="9"/>
      <c r="BG1649" s="9"/>
      <c r="BH1649" s="9"/>
      <c r="BI1649" s="9"/>
      <c r="BJ1649" s="9"/>
      <c r="BK1649" s="9"/>
      <c r="BL1649" s="9"/>
      <c r="BM1649" s="9"/>
      <c r="BN1649" s="9"/>
      <c r="BO1649" s="9"/>
      <c r="BP1649" s="9"/>
      <c r="BQ1649" s="9"/>
      <c r="BR1649" s="9"/>
      <c r="BS1649" s="9"/>
      <c r="BT1649" s="9"/>
      <c r="BU1649" s="9"/>
      <c r="BV1649" s="9"/>
      <c r="BW1649" s="9"/>
      <c r="BX1649" s="9"/>
      <c r="BY1649" s="9"/>
      <c r="BZ1649" s="9"/>
      <c r="CA1649" s="9"/>
      <c r="CB1649" s="9"/>
    </row>
    <row r="1650" spans="16:80">
      <c r="P1650" s="9"/>
      <c r="Q1650" s="48"/>
      <c r="R1650" s="9"/>
      <c r="S1650" s="9"/>
      <c r="T1650" s="9"/>
      <c r="U1650" s="9"/>
      <c r="V1650" s="9"/>
      <c r="W1650" s="9"/>
      <c r="X1650" s="9"/>
      <c r="Y1650" s="9"/>
      <c r="Z1650" s="9"/>
      <c r="AA1650" s="9"/>
      <c r="AB1650" s="9"/>
      <c r="AC1650" s="9"/>
      <c r="AD1650" s="9"/>
      <c r="AE1650" s="9"/>
      <c r="AF1650" s="9"/>
      <c r="AG1650" s="9"/>
      <c r="AH1650" s="9"/>
      <c r="AI1650" s="9"/>
      <c r="AJ1650" s="9"/>
      <c r="AK1650" s="9"/>
      <c r="AL1650" s="9"/>
      <c r="AM1650" s="9"/>
      <c r="AN1650" s="9"/>
      <c r="AO1650" s="9"/>
      <c r="AP1650" s="9"/>
      <c r="AQ1650" s="9"/>
      <c r="AR1650" s="9"/>
      <c r="AS1650" s="9"/>
      <c r="AT1650" s="9"/>
      <c r="AU1650" s="9"/>
      <c r="AV1650" s="9"/>
      <c r="AW1650" s="9"/>
      <c r="AX1650" s="9"/>
      <c r="AY1650" s="9"/>
      <c r="AZ1650" s="9"/>
      <c r="BA1650" s="9"/>
      <c r="BB1650" s="9"/>
      <c r="BC1650" s="9"/>
      <c r="BD1650" s="9"/>
      <c r="BE1650" s="9"/>
      <c r="BF1650" s="9"/>
      <c r="BG1650" s="9"/>
      <c r="BH1650" s="9"/>
      <c r="BI1650" s="9"/>
      <c r="BJ1650" s="9"/>
      <c r="BK1650" s="9"/>
      <c r="BL1650" s="9"/>
      <c r="BM1650" s="9"/>
      <c r="BN1650" s="9"/>
      <c r="BO1650" s="9"/>
      <c r="BP1650" s="9"/>
      <c r="BQ1650" s="9"/>
      <c r="BR1650" s="9"/>
      <c r="BS1650" s="9"/>
      <c r="BT1650" s="9"/>
      <c r="BU1650" s="9"/>
      <c r="BV1650" s="9"/>
      <c r="BW1650" s="9"/>
      <c r="BX1650" s="9"/>
      <c r="BY1650" s="9"/>
      <c r="BZ1650" s="9"/>
      <c r="CA1650" s="9"/>
      <c r="CB1650" s="9"/>
    </row>
    <row r="1651" spans="16:80">
      <c r="P1651" s="9"/>
      <c r="Q1651" s="48"/>
      <c r="R1651" s="9"/>
      <c r="S1651" s="9"/>
      <c r="T1651" s="9"/>
      <c r="U1651" s="9"/>
      <c r="V1651" s="9"/>
      <c r="W1651" s="9"/>
      <c r="X1651" s="9"/>
      <c r="Y1651" s="9"/>
      <c r="Z1651" s="9"/>
      <c r="AA1651" s="9"/>
      <c r="AB1651" s="9"/>
      <c r="AC1651" s="9"/>
      <c r="AD1651" s="9"/>
      <c r="AE1651" s="9"/>
      <c r="AF1651" s="9"/>
      <c r="AG1651" s="9"/>
      <c r="AH1651" s="9"/>
      <c r="AI1651" s="9"/>
      <c r="AJ1651" s="9"/>
      <c r="AK1651" s="9"/>
      <c r="AL1651" s="9"/>
      <c r="AM1651" s="9"/>
      <c r="AN1651" s="9"/>
      <c r="AO1651" s="9"/>
      <c r="AP1651" s="9"/>
      <c r="AQ1651" s="9"/>
      <c r="AR1651" s="9"/>
      <c r="AS1651" s="9"/>
      <c r="AT1651" s="9"/>
      <c r="AU1651" s="9"/>
      <c r="AV1651" s="9"/>
      <c r="AW1651" s="9"/>
      <c r="AX1651" s="9"/>
      <c r="AY1651" s="9"/>
      <c r="AZ1651" s="9"/>
      <c r="BA1651" s="9"/>
      <c r="BB1651" s="9"/>
      <c r="BC1651" s="9"/>
      <c r="BD1651" s="9"/>
      <c r="BE1651" s="9"/>
      <c r="BF1651" s="9"/>
      <c r="BG1651" s="9"/>
      <c r="BH1651" s="9"/>
      <c r="BI1651" s="9"/>
      <c r="BJ1651" s="9"/>
      <c r="BK1651" s="9"/>
      <c r="BL1651" s="9"/>
      <c r="BM1651" s="9"/>
      <c r="BN1651" s="9"/>
      <c r="BO1651" s="9"/>
      <c r="BP1651" s="9"/>
      <c r="BQ1651" s="9"/>
      <c r="BR1651" s="9"/>
      <c r="BS1651" s="9"/>
      <c r="BT1651" s="9"/>
      <c r="BU1651" s="9"/>
      <c r="BV1651" s="9"/>
      <c r="BW1651" s="9"/>
      <c r="BX1651" s="9"/>
      <c r="BY1651" s="9"/>
      <c r="BZ1651" s="9"/>
      <c r="CA1651" s="9"/>
      <c r="CB1651" s="9"/>
    </row>
    <row r="1652" spans="16:80">
      <c r="P1652" s="9"/>
      <c r="Q1652" s="48"/>
      <c r="R1652" s="9"/>
      <c r="S1652" s="9"/>
      <c r="T1652" s="9"/>
      <c r="U1652" s="9"/>
      <c r="V1652" s="9"/>
      <c r="W1652" s="9"/>
      <c r="X1652" s="9"/>
      <c r="Y1652" s="9"/>
      <c r="Z1652" s="9"/>
      <c r="AA1652" s="9"/>
      <c r="AB1652" s="9"/>
      <c r="AC1652" s="9"/>
      <c r="AD1652" s="9"/>
      <c r="AE1652" s="9"/>
      <c r="AF1652" s="9"/>
      <c r="AG1652" s="9"/>
      <c r="AH1652" s="9"/>
      <c r="AI1652" s="9"/>
      <c r="AJ1652" s="9"/>
      <c r="AK1652" s="9"/>
      <c r="AL1652" s="9"/>
      <c r="AM1652" s="9"/>
      <c r="AN1652" s="9"/>
      <c r="AO1652" s="9"/>
      <c r="AP1652" s="9"/>
      <c r="AQ1652" s="9"/>
      <c r="AR1652" s="9"/>
      <c r="AS1652" s="9"/>
      <c r="AT1652" s="9"/>
      <c r="AU1652" s="9"/>
      <c r="AV1652" s="9"/>
      <c r="AW1652" s="9"/>
      <c r="AX1652" s="9"/>
      <c r="AY1652" s="9"/>
      <c r="AZ1652" s="9"/>
      <c r="BA1652" s="9"/>
      <c r="BB1652" s="9"/>
      <c r="BC1652" s="9"/>
      <c r="BD1652" s="9"/>
      <c r="BE1652" s="9"/>
      <c r="BF1652" s="9"/>
      <c r="BG1652" s="9"/>
      <c r="BH1652" s="9"/>
      <c r="BI1652" s="9"/>
      <c r="BJ1652" s="9"/>
      <c r="BK1652" s="9"/>
      <c r="BL1652" s="9"/>
      <c r="BM1652" s="9"/>
      <c r="BN1652" s="9"/>
      <c r="BO1652" s="9"/>
      <c r="BP1652" s="9"/>
      <c r="BQ1652" s="9"/>
      <c r="BR1652" s="9"/>
      <c r="BS1652" s="9"/>
      <c r="BT1652" s="9"/>
      <c r="BU1652" s="9"/>
      <c r="BV1652" s="9"/>
      <c r="BW1652" s="9"/>
      <c r="BX1652" s="9"/>
      <c r="BY1652" s="9"/>
      <c r="BZ1652" s="9"/>
      <c r="CA1652" s="9"/>
      <c r="CB1652" s="9"/>
    </row>
    <row r="1653" spans="16:80">
      <c r="P1653" s="9"/>
      <c r="Q1653" s="48"/>
      <c r="R1653" s="9"/>
      <c r="S1653" s="9"/>
      <c r="T1653" s="9"/>
      <c r="U1653" s="9"/>
      <c r="V1653" s="9"/>
      <c r="W1653" s="9"/>
      <c r="X1653" s="9"/>
      <c r="Y1653" s="9"/>
      <c r="Z1653" s="9"/>
      <c r="AA1653" s="9"/>
      <c r="AB1653" s="9"/>
      <c r="AC1653" s="9"/>
      <c r="AD1653" s="9"/>
      <c r="AE1653" s="9"/>
      <c r="AF1653" s="9"/>
      <c r="AG1653" s="9"/>
      <c r="AH1653" s="9"/>
      <c r="AI1653" s="9"/>
      <c r="AJ1653" s="9"/>
      <c r="AK1653" s="9"/>
      <c r="AL1653" s="9"/>
      <c r="AM1653" s="9"/>
      <c r="AN1653" s="9"/>
      <c r="AO1653" s="9"/>
      <c r="AP1653" s="9"/>
      <c r="AQ1653" s="9"/>
      <c r="AR1653" s="9"/>
      <c r="AS1653" s="9"/>
      <c r="AT1653" s="9"/>
      <c r="AU1653" s="9"/>
      <c r="AV1653" s="9"/>
      <c r="AW1653" s="9"/>
      <c r="AX1653" s="9"/>
      <c r="AY1653" s="9"/>
      <c r="AZ1653" s="9"/>
      <c r="BA1653" s="9"/>
      <c r="BB1653" s="9"/>
      <c r="BC1653" s="9"/>
      <c r="BD1653" s="9"/>
      <c r="BE1653" s="9"/>
      <c r="BF1653" s="9"/>
      <c r="BG1653" s="9"/>
      <c r="BH1653" s="9"/>
      <c r="BI1653" s="9"/>
      <c r="BJ1653" s="9"/>
      <c r="BK1653" s="9"/>
      <c r="BL1653" s="9"/>
      <c r="BM1653" s="9"/>
      <c r="BN1653" s="9"/>
      <c r="BO1653" s="9"/>
      <c r="BP1653" s="9"/>
      <c r="BQ1653" s="9"/>
      <c r="BR1653" s="9"/>
      <c r="BS1653" s="9"/>
      <c r="BT1653" s="9"/>
      <c r="BU1653" s="9"/>
      <c r="BV1653" s="9"/>
      <c r="BW1653" s="9"/>
      <c r="BX1653" s="9"/>
      <c r="BY1653" s="9"/>
      <c r="BZ1653" s="9"/>
      <c r="CA1653" s="9"/>
      <c r="CB1653" s="9"/>
    </row>
    <row r="1654" spans="16:80">
      <c r="P1654" s="9"/>
      <c r="Q1654" s="48"/>
      <c r="R1654" s="9"/>
      <c r="S1654" s="9"/>
      <c r="T1654" s="9"/>
      <c r="U1654" s="9"/>
      <c r="V1654" s="9"/>
      <c r="W1654" s="9"/>
      <c r="X1654" s="9"/>
      <c r="Y1654" s="9"/>
      <c r="Z1654" s="9"/>
      <c r="AA1654" s="9"/>
      <c r="AB1654" s="9"/>
      <c r="AC1654" s="9"/>
      <c r="AD1654" s="9"/>
      <c r="AE1654" s="9"/>
      <c r="AF1654" s="9"/>
      <c r="AG1654" s="9"/>
      <c r="AH1654" s="9"/>
      <c r="AI1654" s="9"/>
      <c r="AJ1654" s="9"/>
      <c r="AK1654" s="9"/>
      <c r="AL1654" s="9"/>
      <c r="AM1654" s="9"/>
      <c r="AN1654" s="9"/>
      <c r="AO1654" s="9"/>
      <c r="AP1654" s="9"/>
      <c r="AQ1654" s="9"/>
      <c r="AR1654" s="9"/>
      <c r="AS1654" s="9"/>
      <c r="AT1654" s="9"/>
      <c r="AU1654" s="9"/>
      <c r="AV1654" s="9"/>
      <c r="AW1654" s="9"/>
      <c r="AX1654" s="9"/>
      <c r="AY1654" s="9"/>
      <c r="AZ1654" s="9"/>
      <c r="BA1654" s="9"/>
      <c r="BB1654" s="9"/>
      <c r="BC1654" s="9"/>
      <c r="BD1654" s="9"/>
      <c r="BE1654" s="9"/>
      <c r="BF1654" s="9"/>
      <c r="BG1654" s="9"/>
      <c r="BH1654" s="9"/>
      <c r="BI1654" s="9"/>
      <c r="BJ1654" s="9"/>
      <c r="BK1654" s="9"/>
      <c r="BL1654" s="9"/>
      <c r="BM1654" s="9"/>
      <c r="BN1654" s="9"/>
      <c r="BO1654" s="9"/>
      <c r="BP1654" s="9"/>
      <c r="BQ1654" s="9"/>
      <c r="BR1654" s="9"/>
      <c r="BS1654" s="9"/>
      <c r="BT1654" s="9"/>
      <c r="BU1654" s="9"/>
      <c r="BV1654" s="9"/>
      <c r="BW1654" s="9"/>
      <c r="BX1654" s="9"/>
      <c r="BY1654" s="9"/>
      <c r="BZ1654" s="9"/>
      <c r="CA1654" s="9"/>
      <c r="CB1654" s="9"/>
    </row>
    <row r="1655" spans="16:80">
      <c r="P1655" s="9"/>
      <c r="Q1655" s="48"/>
      <c r="R1655" s="9"/>
      <c r="S1655" s="9"/>
      <c r="T1655" s="9"/>
      <c r="U1655" s="9"/>
      <c r="V1655" s="9"/>
      <c r="W1655" s="9"/>
      <c r="X1655" s="9"/>
      <c r="Y1655" s="9"/>
      <c r="Z1655" s="9"/>
      <c r="AA1655" s="9"/>
      <c r="AB1655" s="9"/>
      <c r="AC1655" s="9"/>
      <c r="AD1655" s="9"/>
      <c r="AE1655" s="9"/>
      <c r="AF1655" s="9"/>
      <c r="AG1655" s="9"/>
      <c r="AH1655" s="9"/>
      <c r="AI1655" s="9"/>
      <c r="AJ1655" s="9"/>
      <c r="AK1655" s="9"/>
      <c r="AL1655" s="9"/>
      <c r="AM1655" s="9"/>
      <c r="AN1655" s="9"/>
      <c r="AO1655" s="9"/>
      <c r="AP1655" s="9"/>
      <c r="AQ1655" s="9"/>
      <c r="AR1655" s="9"/>
      <c r="AS1655" s="9"/>
      <c r="AT1655" s="9"/>
      <c r="AU1655" s="9"/>
      <c r="AV1655" s="9"/>
      <c r="AW1655" s="9"/>
      <c r="AX1655" s="9"/>
      <c r="AY1655" s="9"/>
      <c r="AZ1655" s="9"/>
      <c r="BA1655" s="9"/>
      <c r="BB1655" s="9"/>
      <c r="BC1655" s="9"/>
      <c r="BD1655" s="9"/>
      <c r="BE1655" s="9"/>
      <c r="BF1655" s="9"/>
      <c r="BG1655" s="9"/>
      <c r="BH1655" s="9"/>
      <c r="BI1655" s="9"/>
      <c r="BJ1655" s="9"/>
      <c r="BK1655" s="9"/>
      <c r="BL1655" s="9"/>
      <c r="BM1655" s="9"/>
      <c r="BN1655" s="9"/>
      <c r="BO1655" s="9"/>
      <c r="BP1655" s="9"/>
      <c r="BQ1655" s="9"/>
      <c r="BR1655" s="9"/>
      <c r="BS1655" s="9"/>
      <c r="BT1655" s="9"/>
      <c r="BU1655" s="9"/>
      <c r="BV1655" s="9"/>
      <c r="BW1655" s="9"/>
      <c r="BX1655" s="9"/>
      <c r="BY1655" s="9"/>
      <c r="BZ1655" s="9"/>
      <c r="CA1655" s="9"/>
      <c r="CB1655" s="9"/>
    </row>
    <row r="1656" spans="16:80">
      <c r="P1656" s="9"/>
      <c r="Q1656" s="48"/>
      <c r="R1656" s="9"/>
      <c r="S1656" s="9"/>
      <c r="T1656" s="9"/>
      <c r="U1656" s="9"/>
      <c r="V1656" s="9"/>
      <c r="W1656" s="9"/>
      <c r="X1656" s="9"/>
      <c r="Y1656" s="9"/>
      <c r="Z1656" s="9"/>
      <c r="AA1656" s="9"/>
      <c r="AB1656" s="9"/>
      <c r="AC1656" s="9"/>
      <c r="AD1656" s="9"/>
      <c r="AE1656" s="9"/>
      <c r="AF1656" s="9"/>
      <c r="AG1656" s="9"/>
      <c r="AH1656" s="9"/>
      <c r="AI1656" s="9"/>
      <c r="AJ1656" s="9"/>
      <c r="AK1656" s="9"/>
      <c r="AL1656" s="9"/>
      <c r="AM1656" s="9"/>
      <c r="AN1656" s="9"/>
      <c r="AO1656" s="9"/>
      <c r="AP1656" s="9"/>
      <c r="AQ1656" s="9"/>
      <c r="AR1656" s="9"/>
      <c r="AS1656" s="9"/>
      <c r="AT1656" s="9"/>
      <c r="AU1656" s="9"/>
      <c r="AV1656" s="9"/>
      <c r="AW1656" s="9"/>
      <c r="AX1656" s="9"/>
      <c r="AY1656" s="9"/>
      <c r="AZ1656" s="9"/>
      <c r="BA1656" s="9"/>
      <c r="BB1656" s="9"/>
      <c r="BC1656" s="9"/>
      <c r="BD1656" s="9"/>
      <c r="BE1656" s="9"/>
      <c r="BF1656" s="9"/>
      <c r="BG1656" s="9"/>
      <c r="BH1656" s="9"/>
      <c r="BI1656" s="9"/>
      <c r="BJ1656" s="9"/>
      <c r="BK1656" s="9"/>
      <c r="BL1656" s="9"/>
      <c r="BM1656" s="9"/>
      <c r="BN1656" s="9"/>
      <c r="BO1656" s="9"/>
      <c r="BP1656" s="9"/>
      <c r="BQ1656" s="9"/>
      <c r="BR1656" s="9"/>
      <c r="BS1656" s="9"/>
      <c r="BT1656" s="9"/>
      <c r="BU1656" s="9"/>
      <c r="BV1656" s="9"/>
      <c r="BW1656" s="9"/>
      <c r="BX1656" s="9"/>
      <c r="BY1656" s="9"/>
      <c r="BZ1656" s="9"/>
      <c r="CA1656" s="9"/>
      <c r="CB1656" s="9"/>
    </row>
    <row r="1657" spans="16:80">
      <c r="P1657" s="9"/>
      <c r="Q1657" s="48"/>
      <c r="R1657" s="9"/>
      <c r="S1657" s="9"/>
      <c r="T1657" s="9"/>
      <c r="U1657" s="9"/>
      <c r="V1657" s="9"/>
      <c r="W1657" s="9"/>
      <c r="X1657" s="9"/>
      <c r="Y1657" s="9"/>
      <c r="Z1657" s="9"/>
      <c r="AA1657" s="9"/>
      <c r="AB1657" s="9"/>
      <c r="AC1657" s="9"/>
      <c r="AD1657" s="9"/>
      <c r="AE1657" s="9"/>
      <c r="AF1657" s="9"/>
      <c r="AG1657" s="9"/>
      <c r="AH1657" s="9"/>
      <c r="AI1657" s="9"/>
      <c r="AJ1657" s="9"/>
      <c r="AK1657" s="9"/>
      <c r="AL1657" s="9"/>
      <c r="AM1657" s="9"/>
      <c r="AN1657" s="9"/>
      <c r="AO1657" s="9"/>
      <c r="AP1657" s="9"/>
      <c r="AQ1657" s="9"/>
      <c r="AR1657" s="9"/>
      <c r="AS1657" s="9"/>
      <c r="AT1657" s="9"/>
      <c r="AU1657" s="9"/>
      <c r="AV1657" s="9"/>
      <c r="AW1657" s="9"/>
      <c r="AX1657" s="9"/>
      <c r="AY1657" s="9"/>
      <c r="AZ1657" s="9"/>
      <c r="BA1657" s="9"/>
      <c r="BB1657" s="9"/>
      <c r="BC1657" s="9"/>
      <c r="BD1657" s="9"/>
      <c r="BE1657" s="9"/>
      <c r="BF1657" s="9"/>
      <c r="BG1657" s="9"/>
      <c r="BH1657" s="9"/>
      <c r="BI1657" s="9"/>
      <c r="BJ1657" s="9"/>
      <c r="BK1657" s="9"/>
      <c r="BL1657" s="9"/>
      <c r="BM1657" s="9"/>
      <c r="BN1657" s="9"/>
      <c r="BO1657" s="9"/>
      <c r="BP1657" s="9"/>
      <c r="BQ1657" s="9"/>
      <c r="BR1657" s="9"/>
      <c r="BS1657" s="9"/>
      <c r="BT1657" s="9"/>
      <c r="BU1657" s="9"/>
      <c r="BV1657" s="9"/>
      <c r="BW1657" s="9"/>
      <c r="BX1657" s="9"/>
      <c r="BY1657" s="9"/>
      <c r="BZ1657" s="9"/>
      <c r="CA1657" s="9"/>
      <c r="CB1657" s="9"/>
    </row>
    <row r="1658" spans="16:80">
      <c r="P1658" s="9"/>
      <c r="Q1658" s="48"/>
      <c r="R1658" s="9"/>
      <c r="S1658" s="9"/>
      <c r="T1658" s="9"/>
      <c r="U1658" s="9"/>
      <c r="V1658" s="9"/>
      <c r="W1658" s="9"/>
      <c r="X1658" s="9"/>
      <c r="Y1658" s="9"/>
      <c r="Z1658" s="9"/>
      <c r="AA1658" s="9"/>
      <c r="AB1658" s="9"/>
      <c r="AC1658" s="9"/>
      <c r="AD1658" s="9"/>
      <c r="AE1658" s="9"/>
      <c r="AF1658" s="9"/>
      <c r="AG1658" s="9"/>
      <c r="AH1658" s="9"/>
      <c r="AI1658" s="9"/>
      <c r="AJ1658" s="9"/>
      <c r="AK1658" s="9"/>
      <c r="AL1658" s="9"/>
      <c r="AM1658" s="9"/>
      <c r="AN1658" s="9"/>
      <c r="AO1658" s="9"/>
      <c r="AP1658" s="9"/>
      <c r="AQ1658" s="9"/>
      <c r="AR1658" s="9"/>
      <c r="AS1658" s="9"/>
      <c r="AT1658" s="9"/>
      <c r="AU1658" s="9"/>
      <c r="AV1658" s="9"/>
      <c r="AW1658" s="9"/>
      <c r="AX1658" s="9"/>
      <c r="AY1658" s="9"/>
      <c r="AZ1658" s="9"/>
      <c r="BA1658" s="9"/>
      <c r="BB1658" s="9"/>
      <c r="BC1658" s="9"/>
      <c r="BD1658" s="9"/>
      <c r="BE1658" s="9"/>
      <c r="BF1658" s="9"/>
      <c r="BG1658" s="9"/>
      <c r="BH1658" s="9"/>
      <c r="BI1658" s="9"/>
      <c r="BJ1658" s="9"/>
      <c r="BK1658" s="9"/>
      <c r="BL1658" s="9"/>
      <c r="BM1658" s="9"/>
      <c r="BN1658" s="9"/>
      <c r="BO1658" s="9"/>
      <c r="BP1658" s="9"/>
      <c r="BQ1658" s="9"/>
      <c r="BR1658" s="9"/>
      <c r="BS1658" s="9"/>
      <c r="BT1658" s="9"/>
      <c r="BU1658" s="9"/>
      <c r="BV1658" s="9"/>
      <c r="BW1658" s="9"/>
      <c r="BX1658" s="9"/>
      <c r="BY1658" s="9"/>
      <c r="BZ1658" s="9"/>
      <c r="CA1658" s="9"/>
      <c r="CB1658" s="9"/>
    </row>
    <row r="1659" spans="16:80">
      <c r="P1659" s="9"/>
      <c r="Q1659" s="48"/>
      <c r="R1659" s="9"/>
      <c r="S1659" s="9"/>
      <c r="T1659" s="9"/>
      <c r="U1659" s="9"/>
      <c r="V1659" s="9"/>
      <c r="W1659" s="9"/>
      <c r="X1659" s="9"/>
      <c r="Y1659" s="9"/>
      <c r="Z1659" s="9"/>
      <c r="AA1659" s="9"/>
      <c r="AB1659" s="9"/>
      <c r="AC1659" s="9"/>
      <c r="AD1659" s="9"/>
      <c r="AE1659" s="9"/>
      <c r="AF1659" s="9"/>
      <c r="AG1659" s="9"/>
      <c r="AH1659" s="9"/>
      <c r="AI1659" s="9"/>
      <c r="AJ1659" s="9"/>
      <c r="AK1659" s="9"/>
      <c r="AL1659" s="9"/>
      <c r="AM1659" s="9"/>
      <c r="AN1659" s="9"/>
      <c r="AO1659" s="9"/>
      <c r="AP1659" s="9"/>
      <c r="AQ1659" s="9"/>
      <c r="AR1659" s="9"/>
      <c r="AS1659" s="9"/>
      <c r="AT1659" s="9"/>
      <c r="AU1659" s="9"/>
      <c r="AV1659" s="9"/>
      <c r="AW1659" s="9"/>
      <c r="AX1659" s="9"/>
      <c r="AY1659" s="9"/>
      <c r="AZ1659" s="9"/>
      <c r="BA1659" s="9"/>
      <c r="BB1659" s="9"/>
      <c r="BC1659" s="9"/>
      <c r="BD1659" s="9"/>
      <c r="BE1659" s="9"/>
      <c r="BF1659" s="9"/>
      <c r="BG1659" s="9"/>
      <c r="BH1659" s="9"/>
      <c r="BI1659" s="9"/>
      <c r="BJ1659" s="9"/>
      <c r="BK1659" s="9"/>
      <c r="BL1659" s="9"/>
      <c r="BM1659" s="9"/>
      <c r="BN1659" s="9"/>
      <c r="BO1659" s="9"/>
      <c r="BP1659" s="9"/>
      <c r="BQ1659" s="9"/>
      <c r="BR1659" s="9"/>
      <c r="BS1659" s="9"/>
      <c r="BT1659" s="9"/>
      <c r="BU1659" s="9"/>
      <c r="BV1659" s="9"/>
      <c r="BW1659" s="9"/>
      <c r="BX1659" s="9"/>
      <c r="BY1659" s="9"/>
      <c r="BZ1659" s="9"/>
      <c r="CA1659" s="9"/>
      <c r="CB1659" s="9"/>
    </row>
    <row r="1660" spans="16:80">
      <c r="P1660" s="9"/>
      <c r="Q1660" s="48"/>
      <c r="R1660" s="9"/>
      <c r="S1660" s="9"/>
      <c r="T1660" s="9"/>
      <c r="U1660" s="9"/>
      <c r="V1660" s="9"/>
      <c r="W1660" s="9"/>
      <c r="X1660" s="9"/>
      <c r="Y1660" s="9"/>
      <c r="Z1660" s="9"/>
      <c r="AA1660" s="9"/>
      <c r="AB1660" s="9"/>
      <c r="AC1660" s="9"/>
      <c r="AD1660" s="9"/>
      <c r="AE1660" s="9"/>
      <c r="AF1660" s="9"/>
      <c r="AG1660" s="9"/>
      <c r="AH1660" s="9"/>
      <c r="AI1660" s="9"/>
      <c r="AJ1660" s="9"/>
      <c r="AK1660" s="9"/>
      <c r="AL1660" s="9"/>
      <c r="AM1660" s="9"/>
      <c r="AN1660" s="9"/>
      <c r="AO1660" s="9"/>
      <c r="AP1660" s="9"/>
      <c r="AQ1660" s="9"/>
      <c r="AR1660" s="9"/>
      <c r="AS1660" s="9"/>
      <c r="AT1660" s="9"/>
      <c r="AU1660" s="9"/>
      <c r="AV1660" s="9"/>
      <c r="AW1660" s="9"/>
      <c r="AX1660" s="9"/>
      <c r="AY1660" s="9"/>
      <c r="AZ1660" s="9"/>
      <c r="BA1660" s="9"/>
      <c r="BB1660" s="9"/>
      <c r="BC1660" s="9"/>
      <c r="BD1660" s="9"/>
      <c r="BE1660" s="9"/>
      <c r="BF1660" s="9"/>
      <c r="BG1660" s="9"/>
      <c r="BH1660" s="9"/>
      <c r="BI1660" s="9"/>
      <c r="BJ1660" s="9"/>
      <c r="BK1660" s="9"/>
      <c r="BL1660" s="9"/>
      <c r="BM1660" s="9"/>
      <c r="BN1660" s="9"/>
      <c r="BO1660" s="9"/>
      <c r="BP1660" s="9"/>
      <c r="BQ1660" s="9"/>
      <c r="BR1660" s="9"/>
      <c r="BS1660" s="9"/>
      <c r="BT1660" s="9"/>
      <c r="BU1660" s="9"/>
      <c r="BV1660" s="9"/>
      <c r="BW1660" s="9"/>
      <c r="BX1660" s="9"/>
      <c r="BY1660" s="9"/>
      <c r="BZ1660" s="9"/>
      <c r="CA1660" s="9"/>
      <c r="CB1660" s="9"/>
    </row>
    <row r="1661" spans="16:80">
      <c r="P1661" s="9"/>
      <c r="Q1661" s="48"/>
      <c r="R1661" s="9"/>
      <c r="S1661" s="9"/>
      <c r="T1661" s="9"/>
      <c r="U1661" s="9"/>
      <c r="V1661" s="9"/>
      <c r="W1661" s="9"/>
      <c r="X1661" s="9"/>
      <c r="Y1661" s="9"/>
      <c r="Z1661" s="9"/>
      <c r="AA1661" s="9"/>
      <c r="AB1661" s="9"/>
      <c r="AC1661" s="9"/>
      <c r="AD1661" s="9"/>
      <c r="AE1661" s="9"/>
      <c r="AF1661" s="9"/>
      <c r="AG1661" s="9"/>
      <c r="AH1661" s="9"/>
      <c r="AI1661" s="9"/>
      <c r="AJ1661" s="9"/>
      <c r="AK1661" s="9"/>
      <c r="AL1661" s="9"/>
      <c r="AM1661" s="9"/>
      <c r="AN1661" s="9"/>
      <c r="AO1661" s="9"/>
      <c r="AP1661" s="9"/>
      <c r="AQ1661" s="9"/>
      <c r="AR1661" s="9"/>
      <c r="AS1661" s="9"/>
      <c r="AT1661" s="9"/>
      <c r="AU1661" s="9"/>
      <c r="AV1661" s="9"/>
      <c r="AW1661" s="9"/>
      <c r="AX1661" s="9"/>
      <c r="AY1661" s="9"/>
      <c r="AZ1661" s="9"/>
      <c r="BA1661" s="9"/>
      <c r="BB1661" s="9"/>
      <c r="BC1661" s="9"/>
      <c r="BD1661" s="9"/>
      <c r="BE1661" s="9"/>
      <c r="BF1661" s="9"/>
      <c r="BG1661" s="9"/>
      <c r="BH1661" s="9"/>
      <c r="BI1661" s="9"/>
      <c r="BJ1661" s="9"/>
      <c r="BK1661" s="9"/>
      <c r="BL1661" s="9"/>
      <c r="BM1661" s="9"/>
      <c r="BN1661" s="9"/>
      <c r="BO1661" s="9"/>
      <c r="BP1661" s="9"/>
      <c r="BQ1661" s="9"/>
      <c r="BR1661" s="9"/>
      <c r="BS1661" s="9"/>
      <c r="BT1661" s="9"/>
      <c r="BU1661" s="9"/>
      <c r="BV1661" s="9"/>
      <c r="BW1661" s="9"/>
      <c r="BX1661" s="9"/>
      <c r="BY1661" s="9"/>
      <c r="BZ1661" s="9"/>
      <c r="CA1661" s="9"/>
      <c r="CB1661" s="9"/>
    </row>
    <row r="1662" spans="16:80">
      <c r="P1662" s="9"/>
      <c r="Q1662" s="48"/>
      <c r="R1662" s="9"/>
      <c r="S1662" s="9"/>
      <c r="T1662" s="9"/>
      <c r="U1662" s="9"/>
      <c r="V1662" s="9"/>
      <c r="W1662" s="9"/>
      <c r="X1662" s="9"/>
      <c r="Y1662" s="9"/>
      <c r="Z1662" s="9"/>
      <c r="AA1662" s="9"/>
      <c r="AB1662" s="9"/>
      <c r="AC1662" s="9"/>
      <c r="AD1662" s="9"/>
      <c r="AE1662" s="9"/>
      <c r="AF1662" s="9"/>
      <c r="AG1662" s="9"/>
      <c r="AH1662" s="9"/>
      <c r="AI1662" s="9"/>
      <c r="AJ1662" s="9"/>
      <c r="AK1662" s="9"/>
      <c r="AL1662" s="9"/>
      <c r="AM1662" s="9"/>
      <c r="AN1662" s="9"/>
      <c r="AO1662" s="9"/>
      <c r="AP1662" s="9"/>
      <c r="AQ1662" s="9"/>
      <c r="AR1662" s="9"/>
      <c r="AS1662" s="9"/>
      <c r="AT1662" s="9"/>
      <c r="AU1662" s="9"/>
      <c r="AV1662" s="9"/>
      <c r="AW1662" s="9"/>
      <c r="AX1662" s="9"/>
      <c r="AY1662" s="9"/>
      <c r="AZ1662" s="9"/>
      <c r="BA1662" s="9"/>
      <c r="BB1662" s="9"/>
      <c r="BC1662" s="9"/>
      <c r="BD1662" s="9"/>
      <c r="BE1662" s="9"/>
      <c r="BF1662" s="9"/>
      <c r="BG1662" s="9"/>
      <c r="BH1662" s="9"/>
      <c r="BI1662" s="9"/>
      <c r="BJ1662" s="9"/>
      <c r="BK1662" s="9"/>
      <c r="BL1662" s="9"/>
      <c r="BM1662" s="9"/>
      <c r="BN1662" s="9"/>
      <c r="BO1662" s="9"/>
      <c r="BP1662" s="9"/>
      <c r="BQ1662" s="9"/>
      <c r="BR1662" s="9"/>
      <c r="BS1662" s="9"/>
      <c r="BT1662" s="9"/>
      <c r="BU1662" s="9"/>
      <c r="BV1662" s="9"/>
      <c r="BW1662" s="9"/>
      <c r="BX1662" s="9"/>
      <c r="BY1662" s="9"/>
      <c r="BZ1662" s="9"/>
      <c r="CA1662" s="9"/>
      <c r="CB1662" s="9"/>
    </row>
    <row r="1663" spans="16:80">
      <c r="P1663" s="9"/>
      <c r="Q1663" s="48"/>
      <c r="R1663" s="9"/>
      <c r="S1663" s="9"/>
      <c r="T1663" s="9"/>
      <c r="U1663" s="9"/>
      <c r="V1663" s="9"/>
      <c r="W1663" s="9"/>
      <c r="X1663" s="9"/>
      <c r="Y1663" s="9"/>
      <c r="Z1663" s="9"/>
      <c r="AA1663" s="9"/>
      <c r="AB1663" s="9"/>
      <c r="AC1663" s="9"/>
      <c r="AD1663" s="9"/>
      <c r="AE1663" s="9"/>
      <c r="AF1663" s="9"/>
      <c r="AG1663" s="9"/>
      <c r="AH1663" s="9"/>
      <c r="AI1663" s="9"/>
      <c r="AJ1663" s="9"/>
      <c r="AK1663" s="9"/>
      <c r="AL1663" s="9"/>
      <c r="AM1663" s="9"/>
      <c r="AN1663" s="9"/>
      <c r="AO1663" s="9"/>
      <c r="AP1663" s="9"/>
      <c r="AQ1663" s="9"/>
      <c r="AR1663" s="9"/>
      <c r="AS1663" s="9"/>
      <c r="AT1663" s="9"/>
      <c r="AU1663" s="9"/>
      <c r="AV1663" s="9"/>
      <c r="AW1663" s="9"/>
      <c r="AX1663" s="9"/>
      <c r="AY1663" s="9"/>
      <c r="AZ1663" s="9"/>
      <c r="BA1663" s="9"/>
      <c r="BB1663" s="9"/>
      <c r="BC1663" s="9"/>
      <c r="BD1663" s="9"/>
      <c r="BE1663" s="9"/>
      <c r="BF1663" s="9"/>
      <c r="BG1663" s="9"/>
      <c r="BH1663" s="9"/>
      <c r="BI1663" s="9"/>
      <c r="BJ1663" s="9"/>
      <c r="BK1663" s="9"/>
      <c r="BL1663" s="9"/>
      <c r="BM1663" s="9"/>
      <c r="BN1663" s="9"/>
      <c r="BO1663" s="9"/>
      <c r="BP1663" s="9"/>
      <c r="BQ1663" s="9"/>
      <c r="BR1663" s="9"/>
      <c r="BS1663" s="9"/>
      <c r="BT1663" s="9"/>
      <c r="BU1663" s="9"/>
      <c r="BV1663" s="9"/>
      <c r="BW1663" s="9"/>
      <c r="BX1663" s="9"/>
      <c r="BY1663" s="9"/>
      <c r="BZ1663" s="9"/>
      <c r="CA1663" s="9"/>
      <c r="CB1663" s="9"/>
    </row>
    <row r="1664" spans="16:80">
      <c r="P1664" s="9"/>
      <c r="Q1664" s="48"/>
      <c r="R1664" s="9"/>
      <c r="S1664" s="9"/>
      <c r="T1664" s="9"/>
      <c r="U1664" s="9"/>
      <c r="V1664" s="9"/>
      <c r="W1664" s="9"/>
      <c r="X1664" s="9"/>
      <c r="Y1664" s="9"/>
      <c r="Z1664" s="9"/>
      <c r="AA1664" s="9"/>
      <c r="AB1664" s="9"/>
      <c r="AC1664" s="9"/>
      <c r="AD1664" s="9"/>
      <c r="AE1664" s="9"/>
      <c r="AF1664" s="9"/>
      <c r="AG1664" s="9"/>
      <c r="AH1664" s="9"/>
      <c r="AI1664" s="9"/>
      <c r="AJ1664" s="9"/>
      <c r="AK1664" s="9"/>
      <c r="AL1664" s="9"/>
      <c r="AM1664" s="9"/>
      <c r="AN1664" s="9"/>
      <c r="AO1664" s="9"/>
      <c r="AP1664" s="9"/>
      <c r="AQ1664" s="9"/>
      <c r="AR1664" s="9"/>
      <c r="AS1664" s="9"/>
      <c r="AT1664" s="9"/>
      <c r="AU1664" s="9"/>
      <c r="AV1664" s="9"/>
      <c r="AW1664" s="9"/>
      <c r="AX1664" s="9"/>
      <c r="AY1664" s="9"/>
      <c r="AZ1664" s="9"/>
      <c r="BA1664" s="9"/>
      <c r="BB1664" s="9"/>
      <c r="BC1664" s="9"/>
      <c r="BD1664" s="9"/>
      <c r="BE1664" s="9"/>
      <c r="BF1664" s="9"/>
      <c r="BG1664" s="9"/>
      <c r="BH1664" s="9"/>
      <c r="BI1664" s="9"/>
      <c r="BJ1664" s="9"/>
      <c r="BK1664" s="9"/>
      <c r="BL1664" s="9"/>
      <c r="BM1664" s="9"/>
      <c r="BN1664" s="9"/>
      <c r="BO1664" s="9"/>
      <c r="BP1664" s="9"/>
      <c r="BQ1664" s="9"/>
      <c r="BR1664" s="9"/>
      <c r="BS1664" s="9"/>
      <c r="BT1664" s="9"/>
      <c r="BU1664" s="9"/>
      <c r="BV1664" s="9"/>
      <c r="BW1664" s="9"/>
      <c r="BX1664" s="9"/>
      <c r="BY1664" s="9"/>
      <c r="BZ1664" s="9"/>
      <c r="CA1664" s="9"/>
      <c r="CB1664" s="9"/>
    </row>
    <row r="1665" spans="16:80">
      <c r="P1665" s="9"/>
      <c r="Q1665" s="48"/>
      <c r="R1665" s="9"/>
      <c r="S1665" s="9"/>
      <c r="T1665" s="9"/>
      <c r="U1665" s="9"/>
      <c r="V1665" s="9"/>
      <c r="W1665" s="9"/>
      <c r="X1665" s="9"/>
      <c r="Y1665" s="9"/>
      <c r="Z1665" s="9"/>
      <c r="AA1665" s="9"/>
      <c r="AB1665" s="9"/>
      <c r="AC1665" s="9"/>
      <c r="AD1665" s="9"/>
      <c r="AE1665" s="9"/>
      <c r="AF1665" s="9"/>
      <c r="AG1665" s="9"/>
      <c r="AH1665" s="9"/>
      <c r="AI1665" s="9"/>
      <c r="AJ1665" s="9"/>
      <c r="AK1665" s="9"/>
      <c r="AL1665" s="9"/>
      <c r="AM1665" s="9"/>
      <c r="AN1665" s="9"/>
      <c r="AO1665" s="9"/>
      <c r="AP1665" s="9"/>
      <c r="AQ1665" s="9"/>
      <c r="AR1665" s="9"/>
      <c r="AS1665" s="9"/>
      <c r="AT1665" s="9"/>
      <c r="AU1665" s="9"/>
      <c r="AV1665" s="9"/>
      <c r="AW1665" s="9"/>
      <c r="AX1665" s="9"/>
      <c r="AY1665" s="9"/>
      <c r="AZ1665" s="9"/>
      <c r="BA1665" s="9"/>
      <c r="BB1665" s="9"/>
      <c r="BC1665" s="9"/>
      <c r="BD1665" s="9"/>
      <c r="BE1665" s="9"/>
      <c r="BF1665" s="9"/>
      <c r="BG1665" s="9"/>
      <c r="BH1665" s="9"/>
      <c r="BI1665" s="9"/>
      <c r="BJ1665" s="9"/>
      <c r="BK1665" s="9"/>
      <c r="BL1665" s="9"/>
      <c r="BM1665" s="9"/>
      <c r="BN1665" s="9"/>
      <c r="BO1665" s="9"/>
      <c r="BP1665" s="9"/>
      <c r="BQ1665" s="9"/>
      <c r="BR1665" s="9"/>
      <c r="BS1665" s="9"/>
      <c r="BT1665" s="9"/>
      <c r="BU1665" s="9"/>
      <c r="BV1665" s="9"/>
      <c r="BW1665" s="9"/>
      <c r="BX1665" s="9"/>
      <c r="BY1665" s="9"/>
      <c r="BZ1665" s="9"/>
      <c r="CA1665" s="9"/>
      <c r="CB1665" s="9"/>
    </row>
    <row r="1666" spans="16:80">
      <c r="P1666" s="9"/>
      <c r="Q1666" s="48"/>
      <c r="R1666" s="9"/>
      <c r="S1666" s="9"/>
      <c r="T1666" s="9"/>
      <c r="U1666" s="9"/>
      <c r="V1666" s="9"/>
      <c r="W1666" s="9"/>
      <c r="X1666" s="9"/>
      <c r="Y1666" s="9"/>
      <c r="Z1666" s="9"/>
      <c r="AA1666" s="9"/>
      <c r="AB1666" s="9"/>
      <c r="AC1666" s="9"/>
      <c r="AD1666" s="9"/>
      <c r="AE1666" s="9"/>
      <c r="AF1666" s="9"/>
      <c r="AG1666" s="9"/>
      <c r="AH1666" s="9"/>
      <c r="AI1666" s="9"/>
      <c r="AJ1666" s="9"/>
      <c r="AK1666" s="9"/>
      <c r="AL1666" s="9"/>
      <c r="AM1666" s="9"/>
      <c r="AN1666" s="9"/>
      <c r="AO1666" s="9"/>
      <c r="AP1666" s="9"/>
      <c r="AQ1666" s="9"/>
      <c r="AR1666" s="9"/>
      <c r="AS1666" s="9"/>
      <c r="AT1666" s="9"/>
      <c r="AU1666" s="9"/>
      <c r="AV1666" s="9"/>
      <c r="AW1666" s="9"/>
      <c r="AX1666" s="9"/>
      <c r="AY1666" s="9"/>
      <c r="AZ1666" s="9"/>
      <c r="BA1666" s="9"/>
      <c r="BB1666" s="9"/>
      <c r="BC1666" s="9"/>
      <c r="BD1666" s="9"/>
      <c r="BE1666" s="9"/>
      <c r="BF1666" s="9"/>
      <c r="BG1666" s="9"/>
      <c r="BH1666" s="9"/>
      <c r="BI1666" s="9"/>
      <c r="BJ1666" s="9"/>
      <c r="BK1666" s="9"/>
      <c r="BL1666" s="9"/>
      <c r="BM1666" s="9"/>
      <c r="BN1666" s="9"/>
      <c r="BO1666" s="9"/>
      <c r="BP1666" s="9"/>
      <c r="BQ1666" s="9"/>
      <c r="BR1666" s="9"/>
      <c r="BS1666" s="9"/>
      <c r="BT1666" s="9"/>
      <c r="BU1666" s="9"/>
      <c r="BV1666" s="9"/>
      <c r="BW1666" s="9"/>
      <c r="BX1666" s="9"/>
      <c r="BY1666" s="9"/>
      <c r="BZ1666" s="9"/>
      <c r="CA1666" s="9"/>
      <c r="CB1666" s="9"/>
    </row>
    <row r="1667" spans="16:80">
      <c r="P1667" s="9"/>
      <c r="Q1667" s="48"/>
      <c r="R1667" s="9"/>
      <c r="S1667" s="9"/>
      <c r="T1667" s="9"/>
      <c r="U1667" s="9"/>
      <c r="V1667" s="9"/>
      <c r="W1667" s="9"/>
      <c r="X1667" s="9"/>
      <c r="Y1667" s="9"/>
      <c r="Z1667" s="9"/>
      <c r="AA1667" s="9"/>
      <c r="AB1667" s="9"/>
      <c r="AC1667" s="9"/>
      <c r="AD1667" s="9"/>
      <c r="AE1667" s="9"/>
      <c r="AF1667" s="9"/>
      <c r="AG1667" s="9"/>
      <c r="AH1667" s="9"/>
      <c r="AI1667" s="9"/>
      <c r="AJ1667" s="9"/>
      <c r="AK1667" s="9"/>
      <c r="AL1667" s="9"/>
      <c r="AM1667" s="9"/>
      <c r="AN1667" s="9"/>
      <c r="AO1667" s="9"/>
      <c r="AP1667" s="9"/>
      <c r="AQ1667" s="9"/>
      <c r="AR1667" s="9"/>
      <c r="AS1667" s="9"/>
      <c r="AT1667" s="9"/>
      <c r="AU1667" s="9"/>
      <c r="AV1667" s="9"/>
      <c r="AW1667" s="9"/>
      <c r="AX1667" s="9"/>
      <c r="AY1667" s="9"/>
      <c r="AZ1667" s="9"/>
      <c r="BA1667" s="9"/>
      <c r="BB1667" s="9"/>
      <c r="BC1667" s="9"/>
      <c r="BD1667" s="9"/>
      <c r="BE1667" s="9"/>
      <c r="BF1667" s="9"/>
      <c r="BG1667" s="9"/>
      <c r="BH1667" s="9"/>
      <c r="BI1667" s="9"/>
      <c r="BJ1667" s="9"/>
      <c r="BK1667" s="9"/>
      <c r="BL1667" s="9"/>
      <c r="BM1667" s="9"/>
      <c r="BN1667" s="9"/>
      <c r="BO1667" s="9"/>
      <c r="BP1667" s="9"/>
      <c r="BQ1667" s="9"/>
      <c r="BR1667" s="9"/>
      <c r="BS1667" s="9"/>
      <c r="BT1667" s="9"/>
      <c r="BU1667" s="9"/>
      <c r="BV1667" s="9"/>
      <c r="BW1667" s="9"/>
      <c r="BX1667" s="9"/>
      <c r="BY1667" s="9"/>
      <c r="BZ1667" s="9"/>
      <c r="CA1667" s="9"/>
      <c r="CB1667" s="9"/>
    </row>
    <row r="1668" spans="16:80">
      <c r="P1668" s="9"/>
      <c r="Q1668" s="48"/>
      <c r="R1668" s="9"/>
      <c r="S1668" s="9"/>
      <c r="T1668" s="9"/>
      <c r="U1668" s="9"/>
      <c r="V1668" s="9"/>
      <c r="W1668" s="9"/>
      <c r="X1668" s="9"/>
      <c r="Y1668" s="9"/>
      <c r="Z1668" s="9"/>
      <c r="AA1668" s="9"/>
      <c r="AB1668" s="9"/>
      <c r="AC1668" s="9"/>
      <c r="AD1668" s="9"/>
      <c r="AE1668" s="9"/>
      <c r="AF1668" s="9"/>
      <c r="AG1668" s="9"/>
      <c r="AH1668" s="9"/>
      <c r="AI1668" s="9"/>
      <c r="AJ1668" s="9"/>
      <c r="AK1668" s="9"/>
      <c r="AL1668" s="9"/>
      <c r="AM1668" s="9"/>
      <c r="AN1668" s="9"/>
      <c r="AO1668" s="9"/>
      <c r="AP1668" s="9"/>
      <c r="AQ1668" s="9"/>
      <c r="AR1668" s="9"/>
      <c r="AS1668" s="9"/>
      <c r="AT1668" s="9"/>
      <c r="AU1668" s="9"/>
      <c r="AV1668" s="9"/>
      <c r="AW1668" s="9"/>
      <c r="AX1668" s="9"/>
      <c r="AY1668" s="9"/>
      <c r="AZ1668" s="9"/>
      <c r="BA1668" s="9"/>
      <c r="BB1668" s="9"/>
      <c r="BC1668" s="9"/>
      <c r="BD1668" s="9"/>
      <c r="BE1668" s="9"/>
      <c r="BF1668" s="9"/>
      <c r="BG1668" s="9"/>
      <c r="BH1668" s="9"/>
      <c r="BI1668" s="9"/>
      <c r="BJ1668" s="9"/>
      <c r="BK1668" s="9"/>
      <c r="BL1668" s="9"/>
      <c r="BM1668" s="9"/>
      <c r="BN1668" s="9"/>
      <c r="BO1668" s="9"/>
      <c r="BP1668" s="9"/>
      <c r="BQ1668" s="9"/>
      <c r="BR1668" s="9"/>
      <c r="BS1668" s="9"/>
      <c r="BT1668" s="9"/>
      <c r="BU1668" s="9"/>
      <c r="BV1668" s="9"/>
      <c r="BW1668" s="9"/>
      <c r="BX1668" s="9"/>
      <c r="BY1668" s="9"/>
      <c r="BZ1668" s="9"/>
      <c r="CA1668" s="9"/>
      <c r="CB1668" s="9"/>
    </row>
    <row r="1669" spans="16:80">
      <c r="P1669" s="9"/>
      <c r="Q1669" s="48"/>
      <c r="R1669" s="9"/>
      <c r="S1669" s="9"/>
      <c r="T1669" s="9"/>
      <c r="U1669" s="9"/>
      <c r="V1669" s="9"/>
      <c r="W1669" s="9"/>
      <c r="X1669" s="9"/>
      <c r="Y1669" s="9"/>
      <c r="Z1669" s="9"/>
      <c r="AA1669" s="9"/>
      <c r="AB1669" s="9"/>
      <c r="AC1669" s="9"/>
      <c r="AD1669" s="9"/>
      <c r="AE1669" s="9"/>
      <c r="AF1669" s="9"/>
      <c r="AG1669" s="9"/>
      <c r="AH1669" s="9"/>
      <c r="AI1669" s="9"/>
      <c r="AJ1669" s="9"/>
      <c r="AK1669" s="9"/>
      <c r="AL1669" s="9"/>
      <c r="AM1669" s="9"/>
      <c r="AN1669" s="9"/>
      <c r="AO1669" s="9"/>
      <c r="AP1669" s="9"/>
      <c r="AQ1669" s="9"/>
      <c r="AR1669" s="9"/>
      <c r="AS1669" s="9"/>
      <c r="AT1669" s="9"/>
      <c r="AU1669" s="9"/>
      <c r="AV1669" s="9"/>
      <c r="AW1669" s="9"/>
      <c r="AX1669" s="9"/>
      <c r="AY1669" s="9"/>
      <c r="AZ1669" s="9"/>
      <c r="BA1669" s="9"/>
      <c r="BB1669" s="9"/>
      <c r="BC1669" s="9"/>
      <c r="BD1669" s="9"/>
      <c r="BE1669" s="9"/>
      <c r="BF1669" s="9"/>
      <c r="BG1669" s="9"/>
      <c r="BH1669" s="9"/>
      <c r="BI1669" s="9"/>
      <c r="BJ1669" s="9"/>
      <c r="BK1669" s="9"/>
      <c r="BL1669" s="9"/>
      <c r="BM1669" s="9"/>
      <c r="BN1669" s="9"/>
      <c r="BO1669" s="9"/>
      <c r="BP1669" s="9"/>
      <c r="BQ1669" s="9"/>
      <c r="BR1669" s="9"/>
      <c r="BS1669" s="9"/>
      <c r="BT1669" s="9"/>
      <c r="BU1669" s="9"/>
      <c r="BV1669" s="9"/>
      <c r="BW1669" s="9"/>
      <c r="BX1669" s="9"/>
      <c r="BY1669" s="9"/>
      <c r="BZ1669" s="9"/>
      <c r="CA1669" s="9"/>
      <c r="CB1669" s="9"/>
    </row>
    <row r="1670" spans="16:80">
      <c r="P1670" s="9"/>
      <c r="Q1670" s="48"/>
      <c r="R1670" s="9"/>
      <c r="S1670" s="9"/>
      <c r="T1670" s="9"/>
      <c r="U1670" s="9"/>
      <c r="V1670" s="9"/>
      <c r="W1670" s="9"/>
      <c r="X1670" s="9"/>
      <c r="Y1670" s="9"/>
      <c r="Z1670" s="9"/>
      <c r="AA1670" s="9"/>
      <c r="AB1670" s="9"/>
      <c r="AC1670" s="9"/>
      <c r="AD1670" s="9"/>
      <c r="AE1670" s="9"/>
      <c r="AF1670" s="9"/>
      <c r="AG1670" s="9"/>
      <c r="AH1670" s="9"/>
      <c r="AI1670" s="9"/>
      <c r="AJ1670" s="9"/>
      <c r="AK1670" s="9"/>
      <c r="AL1670" s="9"/>
      <c r="AM1670" s="9"/>
      <c r="AN1670" s="9"/>
      <c r="AO1670" s="9"/>
      <c r="AP1670" s="9"/>
      <c r="AQ1670" s="9"/>
      <c r="AR1670" s="9"/>
      <c r="AS1670" s="9"/>
      <c r="AT1670" s="9"/>
      <c r="AU1670" s="9"/>
      <c r="AV1670" s="9"/>
      <c r="AW1670" s="9"/>
      <c r="AX1670" s="9"/>
      <c r="AY1670" s="9"/>
      <c r="AZ1670" s="9"/>
      <c r="BA1670" s="9"/>
      <c r="BB1670" s="9"/>
      <c r="BC1670" s="9"/>
      <c r="BD1670" s="9"/>
      <c r="BE1670" s="9"/>
      <c r="BF1670" s="9"/>
      <c r="BG1670" s="9"/>
      <c r="BH1670" s="9"/>
      <c r="BI1670" s="9"/>
      <c r="BJ1670" s="9"/>
      <c r="BK1670" s="9"/>
      <c r="BL1670" s="9"/>
      <c r="BM1670" s="9"/>
      <c r="BN1670" s="9"/>
      <c r="BO1670" s="9"/>
      <c r="BP1670" s="9"/>
      <c r="BQ1670" s="9"/>
      <c r="BR1670" s="9"/>
      <c r="BS1670" s="9"/>
      <c r="BT1670" s="9"/>
      <c r="BU1670" s="9"/>
      <c r="BV1670" s="9"/>
      <c r="BW1670" s="9"/>
      <c r="BX1670" s="9"/>
      <c r="BY1670" s="9"/>
      <c r="BZ1670" s="9"/>
      <c r="CA1670" s="9"/>
      <c r="CB1670" s="9"/>
    </row>
    <row r="1671" spans="16:80">
      <c r="P1671" s="9"/>
      <c r="Q1671" s="48"/>
      <c r="R1671" s="9"/>
      <c r="S1671" s="9"/>
      <c r="T1671" s="9"/>
      <c r="U1671" s="9"/>
      <c r="V1671" s="9"/>
      <c r="W1671" s="9"/>
      <c r="X1671" s="9"/>
      <c r="Y1671" s="9"/>
      <c r="Z1671" s="9"/>
      <c r="AA1671" s="9"/>
      <c r="AB1671" s="9"/>
      <c r="AC1671" s="9"/>
      <c r="AD1671" s="9"/>
      <c r="AE1671" s="9"/>
      <c r="AF1671" s="9"/>
      <c r="AG1671" s="9"/>
      <c r="AH1671" s="9"/>
      <c r="AI1671" s="9"/>
      <c r="AJ1671" s="9"/>
      <c r="AK1671" s="9"/>
      <c r="AL1671" s="9"/>
      <c r="AM1671" s="9"/>
      <c r="AN1671" s="9"/>
      <c r="AO1671" s="9"/>
      <c r="AP1671" s="9"/>
      <c r="AQ1671" s="9"/>
      <c r="AR1671" s="9"/>
      <c r="AS1671" s="9"/>
      <c r="AT1671" s="9"/>
      <c r="AU1671" s="9"/>
      <c r="AV1671" s="9"/>
      <c r="AW1671" s="9"/>
      <c r="AX1671" s="9"/>
      <c r="AY1671" s="9"/>
      <c r="AZ1671" s="9"/>
      <c r="BA1671" s="9"/>
      <c r="BB1671" s="9"/>
      <c r="BC1671" s="9"/>
      <c r="BD1671" s="9"/>
      <c r="BE1671" s="9"/>
      <c r="BF1671" s="9"/>
      <c r="BG1671" s="9"/>
      <c r="BH1671" s="9"/>
      <c r="BI1671" s="9"/>
      <c r="BJ1671" s="9"/>
      <c r="BK1671" s="9"/>
      <c r="BL1671" s="9"/>
      <c r="BM1671" s="9"/>
      <c r="BN1671" s="9"/>
      <c r="BO1671" s="9"/>
      <c r="BP1671" s="9"/>
      <c r="BQ1671" s="9"/>
      <c r="BR1671" s="9"/>
      <c r="BS1671" s="9"/>
      <c r="BT1671" s="9"/>
      <c r="BU1671" s="9"/>
      <c r="BV1671" s="9"/>
      <c r="BW1671" s="9"/>
      <c r="BX1671" s="9"/>
      <c r="BY1671" s="9"/>
      <c r="BZ1671" s="9"/>
      <c r="CA1671" s="9"/>
      <c r="CB1671" s="9"/>
    </row>
    <row r="1672" spans="16:80">
      <c r="P1672" s="9"/>
      <c r="Q1672" s="48"/>
      <c r="R1672" s="9"/>
      <c r="S1672" s="9"/>
      <c r="T1672" s="9"/>
      <c r="U1672" s="9"/>
      <c r="V1672" s="9"/>
      <c r="W1672" s="9"/>
      <c r="X1672" s="9"/>
      <c r="Y1672" s="9"/>
      <c r="Z1672" s="9"/>
      <c r="AA1672" s="9"/>
      <c r="AB1672" s="9"/>
      <c r="AC1672" s="9"/>
      <c r="AD1672" s="9"/>
      <c r="AE1672" s="9"/>
      <c r="AF1672" s="9"/>
      <c r="AG1672" s="9"/>
      <c r="AH1672" s="9"/>
      <c r="AI1672" s="9"/>
      <c r="AJ1672" s="9"/>
      <c r="AK1672" s="9"/>
      <c r="AL1672" s="9"/>
      <c r="AM1672" s="9"/>
      <c r="AN1672" s="9"/>
      <c r="AO1672" s="9"/>
      <c r="AP1672" s="9"/>
      <c r="AQ1672" s="9"/>
      <c r="AR1672" s="9"/>
      <c r="AS1672" s="9"/>
      <c r="AT1672" s="9"/>
      <c r="AU1672" s="9"/>
      <c r="AV1672" s="9"/>
      <c r="AW1672" s="9"/>
      <c r="AX1672" s="9"/>
      <c r="AY1672" s="9"/>
      <c r="AZ1672" s="9"/>
      <c r="BA1672" s="9"/>
      <c r="BB1672" s="9"/>
      <c r="BC1672" s="9"/>
      <c r="BD1672" s="9"/>
      <c r="BE1672" s="9"/>
      <c r="BF1672" s="9"/>
      <c r="BG1672" s="9"/>
      <c r="BH1672" s="9"/>
      <c r="BI1672" s="9"/>
      <c r="BJ1672" s="9"/>
      <c r="BK1672" s="9"/>
      <c r="BL1672" s="9"/>
      <c r="BM1672" s="9"/>
      <c r="BN1672" s="9"/>
      <c r="BO1672" s="9"/>
      <c r="BP1672" s="9"/>
      <c r="BQ1672" s="9"/>
      <c r="BR1672" s="9"/>
      <c r="BS1672" s="9"/>
      <c r="BT1672" s="9"/>
      <c r="BU1672" s="9"/>
      <c r="BV1672" s="9"/>
      <c r="BW1672" s="9"/>
      <c r="BX1672" s="9"/>
      <c r="BY1672" s="9"/>
      <c r="BZ1672" s="9"/>
      <c r="CA1672" s="9"/>
      <c r="CB1672" s="9"/>
    </row>
    <row r="1673" spans="16:80">
      <c r="P1673" s="9"/>
      <c r="Q1673" s="48"/>
      <c r="R1673" s="9"/>
      <c r="S1673" s="9"/>
      <c r="T1673" s="9"/>
      <c r="U1673" s="9"/>
      <c r="V1673" s="9"/>
      <c r="W1673" s="9"/>
      <c r="X1673" s="9"/>
      <c r="Y1673" s="9"/>
      <c r="Z1673" s="9"/>
      <c r="AA1673" s="9"/>
      <c r="AB1673" s="9"/>
      <c r="AC1673" s="9"/>
      <c r="AD1673" s="9"/>
      <c r="AE1673" s="9"/>
      <c r="AF1673" s="9"/>
      <c r="AG1673" s="9"/>
      <c r="AH1673" s="9"/>
      <c r="AI1673" s="9"/>
      <c r="AJ1673" s="9"/>
      <c r="AK1673" s="9"/>
      <c r="AL1673" s="9"/>
      <c r="AM1673" s="9"/>
      <c r="AN1673" s="9"/>
      <c r="AO1673" s="9"/>
      <c r="AP1673" s="9"/>
      <c r="AQ1673" s="9"/>
      <c r="AR1673" s="9"/>
      <c r="AS1673" s="9"/>
      <c r="AT1673" s="9"/>
      <c r="AU1673" s="9"/>
      <c r="AV1673" s="9"/>
      <c r="AW1673" s="9"/>
      <c r="AX1673" s="9"/>
      <c r="AY1673" s="9"/>
      <c r="AZ1673" s="9"/>
      <c r="BA1673" s="9"/>
      <c r="BB1673" s="9"/>
      <c r="BC1673" s="9"/>
      <c r="BD1673" s="9"/>
      <c r="BE1673" s="9"/>
      <c r="BF1673" s="9"/>
      <c r="BG1673" s="9"/>
      <c r="BH1673" s="9"/>
      <c r="BI1673" s="9"/>
      <c r="BJ1673" s="9"/>
      <c r="BK1673" s="9"/>
      <c r="BL1673" s="9"/>
      <c r="BM1673" s="9"/>
      <c r="BN1673" s="9"/>
      <c r="BO1673" s="9"/>
      <c r="BP1673" s="9"/>
      <c r="BQ1673" s="9"/>
      <c r="BR1673" s="9"/>
      <c r="BS1673" s="9"/>
      <c r="BT1673" s="9"/>
      <c r="BU1673" s="9"/>
      <c r="BV1673" s="9"/>
      <c r="BW1673" s="9"/>
      <c r="BX1673" s="9"/>
      <c r="BY1673" s="9"/>
      <c r="BZ1673" s="9"/>
      <c r="CA1673" s="9"/>
      <c r="CB1673" s="9"/>
    </row>
    <row r="1674" spans="16:80">
      <c r="P1674" s="9"/>
      <c r="Q1674" s="48"/>
      <c r="R1674" s="9"/>
      <c r="S1674" s="9"/>
      <c r="T1674" s="9"/>
      <c r="U1674" s="9"/>
      <c r="V1674" s="9"/>
      <c r="W1674" s="9"/>
      <c r="X1674" s="9"/>
      <c r="Y1674" s="9"/>
      <c r="Z1674" s="9"/>
      <c r="AA1674" s="9"/>
      <c r="AB1674" s="9"/>
      <c r="AC1674" s="9"/>
      <c r="AD1674" s="9"/>
      <c r="AE1674" s="9"/>
      <c r="AF1674" s="9"/>
      <c r="AG1674" s="9"/>
      <c r="AH1674" s="9"/>
      <c r="AI1674" s="9"/>
      <c r="AJ1674" s="9"/>
      <c r="AK1674" s="9"/>
      <c r="AL1674" s="9"/>
      <c r="AM1674" s="9"/>
      <c r="AN1674" s="9"/>
      <c r="AO1674" s="9"/>
      <c r="AP1674" s="9"/>
      <c r="AQ1674" s="9"/>
      <c r="AR1674" s="9"/>
      <c r="AS1674" s="9"/>
      <c r="AT1674" s="9"/>
      <c r="AU1674" s="9"/>
      <c r="AV1674" s="9"/>
      <c r="AW1674" s="9"/>
      <c r="AX1674" s="9"/>
      <c r="AY1674" s="9"/>
      <c r="AZ1674" s="9"/>
      <c r="BA1674" s="9"/>
      <c r="BB1674" s="9"/>
      <c r="BC1674" s="9"/>
      <c r="BD1674" s="9"/>
      <c r="BE1674" s="9"/>
      <c r="BF1674" s="9"/>
      <c r="BG1674" s="9"/>
      <c r="BH1674" s="9"/>
      <c r="BI1674" s="9"/>
      <c r="BJ1674" s="9"/>
      <c r="BK1674" s="9"/>
      <c r="BL1674" s="9"/>
      <c r="BM1674" s="9"/>
      <c r="BN1674" s="9"/>
      <c r="BO1674" s="9"/>
      <c r="BP1674" s="9"/>
      <c r="BQ1674" s="9"/>
      <c r="BR1674" s="9"/>
      <c r="BS1674" s="9"/>
      <c r="BT1674" s="9"/>
      <c r="BU1674" s="9"/>
      <c r="BV1674" s="9"/>
      <c r="BW1674" s="9"/>
      <c r="BX1674" s="9"/>
      <c r="BY1674" s="9"/>
      <c r="BZ1674" s="9"/>
      <c r="CA1674" s="9"/>
      <c r="CB1674" s="9"/>
    </row>
    <row r="1675" spans="16:80">
      <c r="P1675" s="9"/>
      <c r="Q1675" s="48"/>
      <c r="R1675" s="9"/>
      <c r="S1675" s="9"/>
      <c r="T1675" s="9"/>
      <c r="U1675" s="9"/>
      <c r="V1675" s="9"/>
      <c r="W1675" s="9"/>
      <c r="X1675" s="9"/>
      <c r="Y1675" s="9"/>
      <c r="Z1675" s="9"/>
      <c r="AA1675" s="9"/>
      <c r="AB1675" s="9"/>
      <c r="AC1675" s="9"/>
      <c r="AD1675" s="9"/>
      <c r="AE1675" s="9"/>
      <c r="AF1675" s="9"/>
      <c r="AG1675" s="9"/>
      <c r="AH1675" s="9"/>
      <c r="AI1675" s="9"/>
      <c r="AJ1675" s="9"/>
      <c r="AK1675" s="9"/>
      <c r="AL1675" s="9"/>
      <c r="AM1675" s="9"/>
      <c r="AN1675" s="9"/>
      <c r="AO1675" s="9"/>
      <c r="AP1675" s="9"/>
      <c r="AQ1675" s="9"/>
      <c r="AR1675" s="9"/>
      <c r="AS1675" s="9"/>
      <c r="AT1675" s="9"/>
      <c r="AU1675" s="9"/>
      <c r="AV1675" s="9"/>
      <c r="AW1675" s="9"/>
      <c r="AX1675" s="9"/>
      <c r="AY1675" s="9"/>
      <c r="AZ1675" s="9"/>
      <c r="BA1675" s="9"/>
      <c r="BB1675" s="9"/>
      <c r="BC1675" s="9"/>
      <c r="BD1675" s="9"/>
      <c r="BE1675" s="9"/>
      <c r="BF1675" s="9"/>
      <c r="BG1675" s="9"/>
      <c r="BH1675" s="9"/>
      <c r="BI1675" s="9"/>
      <c r="BJ1675" s="9"/>
      <c r="BK1675" s="9"/>
      <c r="BL1675" s="9"/>
      <c r="BM1675" s="9"/>
      <c r="BN1675" s="9"/>
      <c r="BO1675" s="9"/>
      <c r="BP1675" s="9"/>
      <c r="BQ1675" s="9"/>
      <c r="BR1675" s="9"/>
      <c r="BS1675" s="9"/>
      <c r="BT1675" s="9"/>
      <c r="BU1675" s="9"/>
      <c r="BV1675" s="9"/>
      <c r="BW1675" s="9"/>
      <c r="BX1675" s="9"/>
      <c r="BY1675" s="9"/>
      <c r="BZ1675" s="9"/>
      <c r="CA1675" s="9"/>
      <c r="CB1675" s="9"/>
    </row>
    <row r="1676" spans="16:80">
      <c r="P1676" s="9"/>
      <c r="Q1676" s="48"/>
      <c r="R1676" s="9"/>
      <c r="S1676" s="9"/>
      <c r="T1676" s="9"/>
      <c r="U1676" s="9"/>
      <c r="V1676" s="9"/>
      <c r="W1676" s="9"/>
      <c r="X1676" s="9"/>
      <c r="Y1676" s="9"/>
      <c r="Z1676" s="9"/>
      <c r="AA1676" s="9"/>
      <c r="AB1676" s="9"/>
      <c r="AC1676" s="9"/>
      <c r="AD1676" s="9"/>
      <c r="AE1676" s="9"/>
      <c r="AF1676" s="9"/>
      <c r="AG1676" s="9"/>
      <c r="AH1676" s="9"/>
      <c r="AI1676" s="9"/>
      <c r="AJ1676" s="9"/>
      <c r="AK1676" s="9"/>
      <c r="AL1676" s="9"/>
      <c r="AM1676" s="9"/>
      <c r="AN1676" s="9"/>
      <c r="AO1676" s="9"/>
      <c r="AP1676" s="9"/>
      <c r="AQ1676" s="9"/>
      <c r="AR1676" s="9"/>
      <c r="AS1676" s="9"/>
      <c r="AT1676" s="9"/>
      <c r="AU1676" s="9"/>
      <c r="AV1676" s="9"/>
      <c r="AW1676" s="9"/>
      <c r="AX1676" s="9"/>
      <c r="AY1676" s="9"/>
      <c r="AZ1676" s="9"/>
      <c r="BA1676" s="9"/>
      <c r="BB1676" s="9"/>
      <c r="BC1676" s="9"/>
      <c r="BD1676" s="9"/>
      <c r="BE1676" s="9"/>
      <c r="BF1676" s="9"/>
      <c r="BG1676" s="9"/>
      <c r="BH1676" s="9"/>
      <c r="BI1676" s="9"/>
      <c r="BJ1676" s="9"/>
      <c r="BK1676" s="9"/>
      <c r="BL1676" s="9"/>
      <c r="BM1676" s="9"/>
      <c r="BN1676" s="9"/>
      <c r="BO1676" s="9"/>
      <c r="BP1676" s="9"/>
      <c r="BQ1676" s="9"/>
      <c r="BR1676" s="9"/>
      <c r="BS1676" s="9"/>
      <c r="BT1676" s="9"/>
      <c r="BU1676" s="9"/>
      <c r="BV1676" s="9"/>
      <c r="BW1676" s="9"/>
      <c r="BX1676" s="9"/>
      <c r="BY1676" s="9"/>
      <c r="BZ1676" s="9"/>
      <c r="CA1676" s="9"/>
      <c r="CB1676" s="9"/>
    </row>
    <row r="1677" spans="16:80">
      <c r="P1677" s="9"/>
      <c r="Q1677" s="48"/>
      <c r="R1677" s="9"/>
      <c r="S1677" s="9"/>
      <c r="T1677" s="9"/>
      <c r="U1677" s="9"/>
      <c r="V1677" s="9"/>
      <c r="W1677" s="9"/>
      <c r="X1677" s="9"/>
      <c r="Y1677" s="9"/>
      <c r="Z1677" s="9"/>
      <c r="AA1677" s="9"/>
      <c r="AB1677" s="9"/>
      <c r="AC1677" s="9"/>
      <c r="AD1677" s="9"/>
      <c r="AE1677" s="9"/>
      <c r="AF1677" s="9"/>
      <c r="AG1677" s="9"/>
      <c r="AH1677" s="9"/>
      <c r="AI1677" s="9"/>
      <c r="AJ1677" s="9"/>
      <c r="AK1677" s="9"/>
      <c r="AL1677" s="9"/>
      <c r="AM1677" s="9"/>
      <c r="AN1677" s="9"/>
      <c r="AO1677" s="9"/>
      <c r="AP1677" s="9"/>
      <c r="AQ1677" s="9"/>
      <c r="AR1677" s="9"/>
      <c r="AS1677" s="9"/>
      <c r="AT1677" s="9"/>
      <c r="AU1677" s="9"/>
      <c r="AV1677" s="9"/>
      <c r="AW1677" s="9"/>
      <c r="AX1677" s="9"/>
      <c r="AY1677" s="9"/>
      <c r="AZ1677" s="9"/>
      <c r="BA1677" s="9"/>
      <c r="BB1677" s="9"/>
      <c r="BC1677" s="9"/>
      <c r="BD1677" s="9"/>
      <c r="BE1677" s="9"/>
      <c r="BF1677" s="9"/>
      <c r="BG1677" s="9"/>
      <c r="BH1677" s="9"/>
      <c r="BI1677" s="9"/>
      <c r="BJ1677" s="9"/>
      <c r="BK1677" s="9"/>
      <c r="BL1677" s="9"/>
      <c r="BM1677" s="9"/>
      <c r="BN1677" s="9"/>
      <c r="BO1677" s="9"/>
      <c r="BP1677" s="9"/>
      <c r="BQ1677" s="9"/>
      <c r="BR1677" s="9"/>
      <c r="BS1677" s="9"/>
      <c r="BT1677" s="9"/>
      <c r="BU1677" s="9"/>
      <c r="BV1677" s="9"/>
      <c r="BW1677" s="9"/>
      <c r="BX1677" s="9"/>
      <c r="BY1677" s="9"/>
      <c r="BZ1677" s="9"/>
      <c r="CA1677" s="9"/>
      <c r="CB1677" s="9"/>
    </row>
    <row r="1678" spans="16:80">
      <c r="P1678" s="9"/>
      <c r="Q1678" s="48"/>
      <c r="R1678" s="9"/>
      <c r="S1678" s="9"/>
      <c r="T1678" s="9"/>
      <c r="U1678" s="9"/>
      <c r="V1678" s="9"/>
      <c r="W1678" s="9"/>
      <c r="X1678" s="9"/>
      <c r="Y1678" s="9"/>
      <c r="Z1678" s="9"/>
      <c r="AA1678" s="9"/>
      <c r="AB1678" s="9"/>
      <c r="AC1678" s="9"/>
      <c r="AD1678" s="9"/>
      <c r="AE1678" s="9"/>
      <c r="AF1678" s="9"/>
      <c r="AG1678" s="9"/>
      <c r="AH1678" s="9"/>
      <c r="AI1678" s="9"/>
      <c r="AJ1678" s="9"/>
      <c r="AK1678" s="9"/>
      <c r="AL1678" s="9"/>
      <c r="AM1678" s="9"/>
      <c r="AN1678" s="9"/>
      <c r="AO1678" s="9"/>
      <c r="AP1678" s="9"/>
      <c r="AQ1678" s="9"/>
      <c r="AR1678" s="9"/>
      <c r="AS1678" s="9"/>
      <c r="AT1678" s="9"/>
      <c r="AU1678" s="9"/>
      <c r="AV1678" s="9"/>
      <c r="AW1678" s="9"/>
      <c r="AX1678" s="9"/>
      <c r="AY1678" s="9"/>
      <c r="AZ1678" s="9"/>
      <c r="BA1678" s="9"/>
      <c r="BB1678" s="9"/>
      <c r="BC1678" s="9"/>
      <c r="BD1678" s="9"/>
      <c r="BE1678" s="9"/>
      <c r="BF1678" s="9"/>
      <c r="BG1678" s="9"/>
      <c r="BH1678" s="9"/>
      <c r="BI1678" s="9"/>
      <c r="BJ1678" s="9"/>
      <c r="BK1678" s="9"/>
      <c r="BL1678" s="9"/>
      <c r="BM1678" s="9"/>
      <c r="BN1678" s="9"/>
      <c r="BO1678" s="9"/>
      <c r="BP1678" s="9"/>
      <c r="BQ1678" s="9"/>
      <c r="BR1678" s="9"/>
      <c r="BS1678" s="9"/>
      <c r="BT1678" s="9"/>
      <c r="BU1678" s="9"/>
      <c r="BV1678" s="9"/>
      <c r="BW1678" s="9"/>
      <c r="BX1678" s="9"/>
      <c r="BY1678" s="9"/>
      <c r="BZ1678" s="9"/>
      <c r="CA1678" s="9"/>
      <c r="CB1678" s="9"/>
    </row>
    <row r="1679" spans="16:80">
      <c r="P1679" s="9"/>
      <c r="Q1679" s="48"/>
      <c r="R1679" s="9"/>
      <c r="S1679" s="9"/>
      <c r="T1679" s="9"/>
      <c r="U1679" s="9"/>
      <c r="V1679" s="9"/>
      <c r="W1679" s="9"/>
      <c r="X1679" s="9"/>
      <c r="Y1679" s="9"/>
      <c r="Z1679" s="9"/>
      <c r="AA1679" s="9"/>
      <c r="AB1679" s="9"/>
      <c r="AC1679" s="9"/>
      <c r="AD1679" s="9"/>
      <c r="AE1679" s="9"/>
      <c r="AF1679" s="9"/>
      <c r="AG1679" s="9"/>
      <c r="AH1679" s="9"/>
      <c r="AI1679" s="9"/>
      <c r="AJ1679" s="9"/>
      <c r="AK1679" s="9"/>
      <c r="AL1679" s="9"/>
      <c r="AM1679" s="9"/>
      <c r="AN1679" s="9"/>
      <c r="AO1679" s="9"/>
      <c r="AP1679" s="9"/>
      <c r="AQ1679" s="9"/>
      <c r="AR1679" s="9"/>
      <c r="AS1679" s="9"/>
      <c r="AT1679" s="9"/>
      <c r="AU1679" s="9"/>
      <c r="AV1679" s="9"/>
      <c r="AW1679" s="9"/>
      <c r="AX1679" s="9"/>
      <c r="AY1679" s="9"/>
      <c r="AZ1679" s="9"/>
      <c r="BA1679" s="9"/>
      <c r="BB1679" s="9"/>
      <c r="BC1679" s="9"/>
      <c r="BD1679" s="9"/>
      <c r="BE1679" s="9"/>
      <c r="BF1679" s="9"/>
      <c r="BG1679" s="9"/>
      <c r="BH1679" s="9"/>
      <c r="BI1679" s="9"/>
      <c r="BJ1679" s="9"/>
      <c r="BK1679" s="9"/>
      <c r="BL1679" s="9"/>
      <c r="BM1679" s="9"/>
      <c r="BN1679" s="9"/>
      <c r="BO1679" s="9"/>
      <c r="BP1679" s="9"/>
      <c r="BQ1679" s="9"/>
      <c r="BR1679" s="9"/>
      <c r="BS1679" s="9"/>
      <c r="BT1679" s="9"/>
      <c r="BU1679" s="9"/>
      <c r="BV1679" s="9"/>
      <c r="BW1679" s="9"/>
      <c r="BX1679" s="9"/>
      <c r="BY1679" s="9"/>
      <c r="BZ1679" s="9"/>
      <c r="CA1679" s="9"/>
      <c r="CB1679" s="9"/>
    </row>
    <row r="1680" spans="16:80">
      <c r="P1680" s="9"/>
      <c r="Q1680" s="48"/>
      <c r="R1680" s="9"/>
      <c r="S1680" s="9"/>
      <c r="T1680" s="9"/>
      <c r="U1680" s="9"/>
      <c r="V1680" s="9"/>
      <c r="W1680" s="9"/>
      <c r="X1680" s="9"/>
      <c r="Y1680" s="9"/>
      <c r="Z1680" s="9"/>
      <c r="AA1680" s="9"/>
      <c r="AB1680" s="9"/>
      <c r="AC1680" s="9"/>
      <c r="AD1680" s="9"/>
      <c r="AE1680" s="9"/>
      <c r="AF1680" s="9"/>
      <c r="AG1680" s="9"/>
      <c r="AH1680" s="9"/>
      <c r="AI1680" s="9"/>
      <c r="AJ1680" s="9"/>
      <c r="AK1680" s="9"/>
      <c r="AL1680" s="9"/>
      <c r="AM1680" s="9"/>
      <c r="AN1680" s="9"/>
      <c r="AO1680" s="9"/>
      <c r="AP1680" s="9"/>
      <c r="AQ1680" s="9"/>
      <c r="AR1680" s="9"/>
      <c r="AS1680" s="9"/>
      <c r="AT1680" s="9"/>
      <c r="AU1680" s="9"/>
      <c r="AV1680" s="9"/>
      <c r="AW1680" s="9"/>
      <c r="AX1680" s="9"/>
      <c r="AY1680" s="9"/>
      <c r="AZ1680" s="9"/>
      <c r="BA1680" s="9"/>
      <c r="BB1680" s="9"/>
      <c r="BC1680" s="9"/>
      <c r="BD1680" s="9"/>
      <c r="BE1680" s="9"/>
      <c r="BF1680" s="9"/>
      <c r="BG1680" s="9"/>
      <c r="BH1680" s="9"/>
      <c r="BI1680" s="9"/>
      <c r="BJ1680" s="9"/>
      <c r="BK1680" s="9"/>
      <c r="BL1680" s="9"/>
      <c r="BM1680" s="9"/>
      <c r="BN1680" s="9"/>
      <c r="BO1680" s="9"/>
      <c r="BP1680" s="9"/>
      <c r="BQ1680" s="9"/>
      <c r="BR1680" s="9"/>
      <c r="BS1680" s="9"/>
      <c r="BT1680" s="9"/>
      <c r="BU1680" s="9"/>
      <c r="BV1680" s="9"/>
      <c r="BW1680" s="9"/>
      <c r="BX1680" s="9"/>
      <c r="BY1680" s="9"/>
      <c r="BZ1680" s="9"/>
      <c r="CA1680" s="9"/>
      <c r="CB1680" s="9"/>
    </row>
    <row r="1681" spans="16:80">
      <c r="P1681" s="9"/>
      <c r="Q1681" s="48"/>
      <c r="R1681" s="9"/>
      <c r="S1681" s="9"/>
      <c r="T1681" s="9"/>
      <c r="U1681" s="9"/>
      <c r="V1681" s="9"/>
      <c r="W1681" s="9"/>
      <c r="X1681" s="9"/>
      <c r="Y1681" s="9"/>
      <c r="Z1681" s="9"/>
      <c r="AA1681" s="9"/>
      <c r="AB1681" s="9"/>
      <c r="AC1681" s="9"/>
      <c r="AD1681" s="9"/>
      <c r="AE1681" s="9"/>
      <c r="AF1681" s="9"/>
      <c r="AG1681" s="9"/>
      <c r="AH1681" s="9"/>
      <c r="AI1681" s="9"/>
      <c r="AJ1681" s="9"/>
      <c r="AK1681" s="9"/>
      <c r="AL1681" s="9"/>
      <c r="AM1681" s="9"/>
      <c r="AN1681" s="9"/>
      <c r="AO1681" s="9"/>
      <c r="AP1681" s="9"/>
      <c r="AQ1681" s="9"/>
      <c r="AR1681" s="9"/>
      <c r="AS1681" s="9"/>
      <c r="AT1681" s="9"/>
      <c r="AU1681" s="9"/>
      <c r="AV1681" s="9"/>
      <c r="AW1681" s="9"/>
      <c r="AX1681" s="9"/>
      <c r="AY1681" s="9"/>
      <c r="AZ1681" s="9"/>
      <c r="BA1681" s="9"/>
      <c r="BB1681" s="9"/>
      <c r="BC1681" s="9"/>
      <c r="BD1681" s="9"/>
      <c r="BE1681" s="9"/>
      <c r="BF1681" s="9"/>
      <c r="BG1681" s="9"/>
      <c r="BH1681" s="9"/>
      <c r="BI1681" s="9"/>
      <c r="BJ1681" s="9"/>
      <c r="BK1681" s="9"/>
      <c r="BL1681" s="9"/>
      <c r="BM1681" s="9"/>
      <c r="BN1681" s="9"/>
      <c r="BO1681" s="9"/>
      <c r="BP1681" s="9"/>
      <c r="BQ1681" s="9"/>
      <c r="BR1681" s="9"/>
      <c r="BS1681" s="9"/>
      <c r="BT1681" s="9"/>
      <c r="BU1681" s="9"/>
      <c r="BV1681" s="9"/>
      <c r="BW1681" s="9"/>
      <c r="BX1681" s="9"/>
      <c r="BY1681" s="9"/>
      <c r="BZ1681" s="9"/>
      <c r="CA1681" s="9"/>
      <c r="CB1681" s="9"/>
    </row>
    <row r="1682" spans="16:80">
      <c r="P1682" s="9"/>
      <c r="Q1682" s="48"/>
      <c r="R1682" s="9"/>
      <c r="S1682" s="9"/>
      <c r="T1682" s="9"/>
      <c r="U1682" s="9"/>
      <c r="V1682" s="9"/>
      <c r="W1682" s="9"/>
      <c r="X1682" s="9"/>
      <c r="Y1682" s="9"/>
      <c r="Z1682" s="9"/>
      <c r="AA1682" s="9"/>
      <c r="AB1682" s="9"/>
      <c r="AC1682" s="9"/>
      <c r="AD1682" s="9"/>
      <c r="AE1682" s="9"/>
      <c r="AF1682" s="9"/>
      <c r="AG1682" s="9"/>
      <c r="AH1682" s="9"/>
      <c r="AI1682" s="9"/>
      <c r="AJ1682" s="9"/>
      <c r="AK1682" s="9"/>
      <c r="AL1682" s="9"/>
      <c r="AM1682" s="9"/>
      <c r="AN1682" s="9"/>
      <c r="AO1682" s="9"/>
      <c r="AP1682" s="9"/>
      <c r="AQ1682" s="9"/>
      <c r="AR1682" s="9"/>
      <c r="AS1682" s="9"/>
      <c r="AT1682" s="9"/>
      <c r="AU1682" s="9"/>
      <c r="AV1682" s="9"/>
      <c r="AW1682" s="9"/>
      <c r="AX1682" s="9"/>
      <c r="AY1682" s="9"/>
      <c r="AZ1682" s="9"/>
      <c r="BA1682" s="9"/>
      <c r="BB1682" s="9"/>
      <c r="BC1682" s="9"/>
      <c r="BD1682" s="9"/>
      <c r="BE1682" s="9"/>
      <c r="BF1682" s="9"/>
      <c r="BG1682" s="9"/>
      <c r="BH1682" s="9"/>
      <c r="BI1682" s="9"/>
      <c r="BJ1682" s="9"/>
      <c r="BK1682" s="9"/>
      <c r="BL1682" s="9"/>
      <c r="BM1682" s="9"/>
      <c r="BN1682" s="9"/>
      <c r="BO1682" s="9"/>
      <c r="BP1682" s="9"/>
      <c r="BQ1682" s="9"/>
      <c r="BR1682" s="9"/>
      <c r="BS1682" s="9"/>
      <c r="BT1682" s="9"/>
      <c r="BU1682" s="9"/>
      <c r="BV1682" s="9"/>
      <c r="BW1682" s="9"/>
      <c r="BX1682" s="9"/>
      <c r="BY1682" s="9"/>
      <c r="BZ1682" s="9"/>
      <c r="CA1682" s="9"/>
      <c r="CB1682" s="9"/>
    </row>
    <row r="1683" spans="16:80">
      <c r="P1683" s="9"/>
      <c r="Q1683" s="48"/>
      <c r="R1683" s="9"/>
      <c r="S1683" s="9"/>
      <c r="T1683" s="9"/>
      <c r="U1683" s="9"/>
      <c r="V1683" s="9"/>
      <c r="W1683" s="9"/>
      <c r="X1683" s="9"/>
      <c r="Y1683" s="9"/>
      <c r="Z1683" s="9"/>
      <c r="AA1683" s="9"/>
      <c r="AB1683" s="9"/>
      <c r="AC1683" s="9"/>
      <c r="AD1683" s="9"/>
      <c r="AE1683" s="9"/>
      <c r="AF1683" s="9"/>
      <c r="AG1683" s="9"/>
      <c r="AH1683" s="9"/>
      <c r="AI1683" s="9"/>
      <c r="AJ1683" s="9"/>
      <c r="AK1683" s="9"/>
      <c r="AL1683" s="9"/>
      <c r="AM1683" s="9"/>
      <c r="AN1683" s="9"/>
      <c r="AO1683" s="9"/>
      <c r="AP1683" s="9"/>
      <c r="AQ1683" s="9"/>
      <c r="AR1683" s="9"/>
      <c r="AS1683" s="9"/>
      <c r="AT1683" s="9"/>
      <c r="AU1683" s="9"/>
      <c r="AV1683" s="9"/>
      <c r="AW1683" s="9"/>
      <c r="AX1683" s="9"/>
      <c r="AY1683" s="9"/>
      <c r="AZ1683" s="9"/>
      <c r="BA1683" s="9"/>
      <c r="BB1683" s="9"/>
      <c r="BC1683" s="9"/>
      <c r="BD1683" s="9"/>
      <c r="BE1683" s="9"/>
      <c r="BF1683" s="9"/>
      <c r="BG1683" s="9"/>
      <c r="BH1683" s="9"/>
      <c r="BI1683" s="9"/>
      <c r="BJ1683" s="9"/>
      <c r="BK1683" s="9"/>
      <c r="BL1683" s="9"/>
      <c r="BM1683" s="9"/>
      <c r="BN1683" s="9"/>
      <c r="BO1683" s="9"/>
      <c r="BP1683" s="9"/>
      <c r="BQ1683" s="9"/>
      <c r="BR1683" s="9"/>
      <c r="BS1683" s="9"/>
      <c r="BT1683" s="9"/>
      <c r="BU1683" s="9"/>
      <c r="BV1683" s="9"/>
      <c r="BW1683" s="9"/>
      <c r="BX1683" s="9"/>
      <c r="BY1683" s="9"/>
      <c r="BZ1683" s="9"/>
      <c r="CA1683" s="9"/>
      <c r="CB1683" s="9"/>
    </row>
    <row r="1684" spans="16:80">
      <c r="P1684" s="9"/>
      <c r="Q1684" s="48"/>
      <c r="R1684" s="9"/>
      <c r="S1684" s="9"/>
      <c r="T1684" s="9"/>
      <c r="U1684" s="9"/>
      <c r="V1684" s="9"/>
      <c r="W1684" s="9"/>
      <c r="X1684" s="9"/>
      <c r="Y1684" s="9"/>
      <c r="Z1684" s="9"/>
      <c r="AA1684" s="9"/>
      <c r="AB1684" s="9"/>
      <c r="AC1684" s="9"/>
      <c r="AD1684" s="9"/>
      <c r="AE1684" s="9"/>
      <c r="AF1684" s="9"/>
      <c r="AG1684" s="9"/>
      <c r="AH1684" s="9"/>
      <c r="AI1684" s="9"/>
      <c r="AJ1684" s="9"/>
      <c r="AK1684" s="9"/>
      <c r="AL1684" s="9"/>
      <c r="AM1684" s="9"/>
      <c r="AN1684" s="9"/>
      <c r="AO1684" s="9"/>
      <c r="AP1684" s="9"/>
      <c r="AQ1684" s="9"/>
      <c r="AR1684" s="9"/>
      <c r="AS1684" s="9"/>
      <c r="AT1684" s="9"/>
      <c r="AU1684" s="9"/>
      <c r="AV1684" s="9"/>
      <c r="AW1684" s="9"/>
      <c r="AX1684" s="9"/>
      <c r="AY1684" s="9"/>
      <c r="AZ1684" s="9"/>
      <c r="BA1684" s="9"/>
      <c r="BB1684" s="9"/>
      <c r="BC1684" s="9"/>
      <c r="BD1684" s="9"/>
      <c r="BE1684" s="9"/>
      <c r="BF1684" s="9"/>
      <c r="BG1684" s="9"/>
      <c r="BH1684" s="9"/>
      <c r="BI1684" s="9"/>
      <c r="BJ1684" s="9"/>
      <c r="BK1684" s="9"/>
      <c r="BL1684" s="9"/>
      <c r="BM1684" s="9"/>
      <c r="BN1684" s="9"/>
      <c r="BO1684" s="9"/>
      <c r="BP1684" s="9"/>
      <c r="BQ1684" s="9"/>
      <c r="BR1684" s="9"/>
      <c r="BS1684" s="9"/>
      <c r="BT1684" s="9"/>
      <c r="BU1684" s="9"/>
      <c r="BV1684" s="9"/>
      <c r="BW1684" s="9"/>
      <c r="BX1684" s="9"/>
      <c r="BY1684" s="9"/>
      <c r="BZ1684" s="9"/>
      <c r="CA1684" s="9"/>
      <c r="CB1684" s="9"/>
    </row>
    <row r="1685" spans="16:80">
      <c r="P1685" s="9"/>
      <c r="Q1685" s="48"/>
      <c r="R1685" s="9"/>
      <c r="S1685" s="9"/>
      <c r="T1685" s="9"/>
      <c r="U1685" s="9"/>
      <c r="V1685" s="9"/>
      <c r="W1685" s="9"/>
      <c r="X1685" s="9"/>
      <c r="Y1685" s="9"/>
      <c r="Z1685" s="9"/>
      <c r="AA1685" s="9"/>
      <c r="AB1685" s="9"/>
      <c r="AC1685" s="9"/>
      <c r="AD1685" s="9"/>
      <c r="AE1685" s="9"/>
      <c r="AF1685" s="9"/>
      <c r="AG1685" s="9"/>
      <c r="AH1685" s="9"/>
      <c r="AI1685" s="9"/>
      <c r="AJ1685" s="9"/>
      <c r="AK1685" s="9"/>
      <c r="AL1685" s="9"/>
      <c r="AM1685" s="9"/>
      <c r="AN1685" s="9"/>
      <c r="AO1685" s="9"/>
      <c r="AP1685" s="9"/>
      <c r="AQ1685" s="9"/>
      <c r="AR1685" s="9"/>
      <c r="AS1685" s="9"/>
      <c r="AT1685" s="9"/>
      <c r="AU1685" s="9"/>
      <c r="AV1685" s="9"/>
      <c r="AW1685" s="9"/>
      <c r="AX1685" s="9"/>
      <c r="AY1685" s="9"/>
      <c r="AZ1685" s="9"/>
      <c r="BA1685" s="9"/>
      <c r="BB1685" s="9"/>
      <c r="BC1685" s="9"/>
      <c r="BD1685" s="9"/>
      <c r="BE1685" s="9"/>
      <c r="BF1685" s="9"/>
      <c r="BG1685" s="9"/>
      <c r="BH1685" s="9"/>
      <c r="BI1685" s="9"/>
      <c r="BJ1685" s="9"/>
      <c r="BK1685" s="9"/>
      <c r="BL1685" s="9"/>
      <c r="BM1685" s="9"/>
      <c r="BN1685" s="9"/>
      <c r="BO1685" s="9"/>
      <c r="BP1685" s="9"/>
      <c r="BQ1685" s="9"/>
      <c r="BR1685" s="9"/>
      <c r="BS1685" s="9"/>
      <c r="BT1685" s="9"/>
      <c r="BU1685" s="9"/>
      <c r="BV1685" s="9"/>
      <c r="BW1685" s="9"/>
      <c r="BX1685" s="9"/>
      <c r="BY1685" s="9"/>
      <c r="BZ1685" s="9"/>
      <c r="CA1685" s="9"/>
      <c r="CB1685" s="9"/>
    </row>
    <row r="1686" spans="16:80">
      <c r="P1686" s="9"/>
      <c r="Q1686" s="48"/>
      <c r="R1686" s="9"/>
      <c r="S1686" s="9"/>
      <c r="T1686" s="9"/>
      <c r="U1686" s="9"/>
      <c r="V1686" s="9"/>
      <c r="W1686" s="9"/>
      <c r="X1686" s="9"/>
      <c r="Y1686" s="9"/>
      <c r="Z1686" s="9"/>
      <c r="AA1686" s="9"/>
      <c r="AB1686" s="9"/>
      <c r="AC1686" s="9"/>
      <c r="AD1686" s="9"/>
      <c r="AE1686" s="9"/>
      <c r="AF1686" s="9"/>
      <c r="AG1686" s="9"/>
      <c r="AH1686" s="9"/>
      <c r="AI1686" s="9"/>
      <c r="AJ1686" s="9"/>
      <c r="AK1686" s="9"/>
      <c r="AL1686" s="9"/>
      <c r="AM1686" s="9"/>
      <c r="AN1686" s="9"/>
      <c r="AO1686" s="9"/>
      <c r="AP1686" s="9"/>
      <c r="AQ1686" s="9"/>
      <c r="AR1686" s="9"/>
      <c r="AS1686" s="9"/>
      <c r="AT1686" s="9"/>
      <c r="AU1686" s="9"/>
      <c r="AV1686" s="9"/>
      <c r="AW1686" s="9"/>
      <c r="AX1686" s="9"/>
      <c r="AY1686" s="9"/>
      <c r="AZ1686" s="9"/>
      <c r="BA1686" s="9"/>
      <c r="BB1686" s="9"/>
      <c r="BC1686" s="9"/>
      <c r="BD1686" s="9"/>
      <c r="BE1686" s="9"/>
      <c r="BF1686" s="9"/>
      <c r="BG1686" s="9"/>
      <c r="BH1686" s="9"/>
      <c r="BI1686" s="9"/>
      <c r="BJ1686" s="9"/>
      <c r="BK1686" s="9"/>
      <c r="BL1686" s="9"/>
      <c r="BM1686" s="9"/>
      <c r="BN1686" s="9"/>
      <c r="BO1686" s="9"/>
      <c r="BP1686" s="9"/>
      <c r="BQ1686" s="9"/>
      <c r="BR1686" s="9"/>
      <c r="BS1686" s="9"/>
      <c r="BT1686" s="9"/>
      <c r="BU1686" s="9"/>
      <c r="BV1686" s="9"/>
      <c r="BW1686" s="9"/>
      <c r="BX1686" s="9"/>
      <c r="BY1686" s="9"/>
      <c r="BZ1686" s="9"/>
      <c r="CA1686" s="9"/>
      <c r="CB1686" s="9"/>
    </row>
    <row r="1687" spans="16:80">
      <c r="P1687" s="9"/>
      <c r="Q1687" s="48"/>
      <c r="R1687" s="9"/>
      <c r="S1687" s="9"/>
      <c r="T1687" s="9"/>
      <c r="U1687" s="9"/>
      <c r="V1687" s="9"/>
      <c r="W1687" s="9"/>
      <c r="X1687" s="9"/>
      <c r="Y1687" s="9"/>
      <c r="Z1687" s="9"/>
      <c r="AA1687" s="9"/>
      <c r="AB1687" s="9"/>
      <c r="AC1687" s="9"/>
      <c r="AD1687" s="9"/>
      <c r="AE1687" s="9"/>
      <c r="AF1687" s="9"/>
      <c r="AG1687" s="9"/>
      <c r="AH1687" s="9"/>
      <c r="AI1687" s="9"/>
      <c r="AJ1687" s="9"/>
      <c r="AK1687" s="9"/>
      <c r="AL1687" s="9"/>
      <c r="AM1687" s="9"/>
      <c r="AN1687" s="9"/>
      <c r="AO1687" s="9"/>
      <c r="AP1687" s="9"/>
      <c r="AQ1687" s="9"/>
      <c r="AR1687" s="9"/>
      <c r="AS1687" s="9"/>
      <c r="AT1687" s="9"/>
      <c r="AU1687" s="9"/>
      <c r="AV1687" s="9"/>
      <c r="AW1687" s="9"/>
      <c r="AX1687" s="9"/>
      <c r="AY1687" s="9"/>
      <c r="AZ1687" s="9"/>
      <c r="BA1687" s="9"/>
      <c r="BB1687" s="9"/>
      <c r="BC1687" s="9"/>
      <c r="BD1687" s="9"/>
      <c r="BE1687" s="9"/>
      <c r="BF1687" s="9"/>
      <c r="BG1687" s="9"/>
      <c r="BH1687" s="9"/>
      <c r="BI1687" s="9"/>
      <c r="BJ1687" s="9"/>
      <c r="BK1687" s="9"/>
      <c r="BL1687" s="9"/>
      <c r="BM1687" s="9"/>
      <c r="BN1687" s="9"/>
      <c r="BO1687" s="9"/>
      <c r="BP1687" s="9"/>
      <c r="BQ1687" s="9"/>
      <c r="BR1687" s="9"/>
      <c r="BS1687" s="9"/>
      <c r="BT1687" s="9"/>
      <c r="BU1687" s="9"/>
      <c r="BV1687" s="9"/>
      <c r="BW1687" s="9"/>
      <c r="BX1687" s="9"/>
      <c r="BY1687" s="9"/>
      <c r="BZ1687" s="9"/>
      <c r="CA1687" s="9"/>
      <c r="CB1687" s="9"/>
    </row>
    <row r="1688" spans="16:80">
      <c r="P1688" s="9"/>
      <c r="Q1688" s="48"/>
      <c r="R1688" s="9"/>
      <c r="S1688" s="9"/>
      <c r="T1688" s="9"/>
      <c r="U1688" s="9"/>
      <c r="V1688" s="9"/>
      <c r="W1688" s="9"/>
      <c r="X1688" s="9"/>
      <c r="Y1688" s="9"/>
      <c r="Z1688" s="9"/>
      <c r="AA1688" s="9"/>
      <c r="AB1688" s="9"/>
      <c r="AC1688" s="9"/>
      <c r="AD1688" s="9"/>
      <c r="AE1688" s="9"/>
      <c r="AF1688" s="9"/>
      <c r="AG1688" s="9"/>
      <c r="AH1688" s="9"/>
      <c r="AI1688" s="9"/>
      <c r="AJ1688" s="9"/>
      <c r="AK1688" s="9"/>
      <c r="AL1688" s="9"/>
      <c r="AM1688" s="9"/>
      <c r="AN1688" s="9"/>
      <c r="AO1688" s="9"/>
      <c r="AP1688" s="9"/>
      <c r="AQ1688" s="9"/>
      <c r="AR1688" s="9"/>
      <c r="AS1688" s="9"/>
      <c r="AT1688" s="9"/>
      <c r="AU1688" s="9"/>
      <c r="AV1688" s="9"/>
      <c r="AW1688" s="9"/>
      <c r="AX1688" s="9"/>
      <c r="AY1688" s="9"/>
      <c r="AZ1688" s="9"/>
      <c r="BA1688" s="9"/>
      <c r="BB1688" s="9"/>
      <c r="BC1688" s="9"/>
      <c r="BD1688" s="9"/>
      <c r="BE1688" s="9"/>
      <c r="BF1688" s="9"/>
      <c r="BG1688" s="9"/>
      <c r="BH1688" s="9"/>
      <c r="BI1688" s="9"/>
      <c r="BJ1688" s="9"/>
      <c r="BK1688" s="9"/>
      <c r="BL1688" s="9"/>
      <c r="BM1688" s="9"/>
      <c r="BN1688" s="9"/>
      <c r="BO1688" s="9"/>
      <c r="BP1688" s="9"/>
      <c r="BQ1688" s="9"/>
      <c r="BR1688" s="9"/>
      <c r="BS1688" s="9"/>
      <c r="BT1688" s="9"/>
      <c r="BU1688" s="9"/>
      <c r="BV1688" s="9"/>
      <c r="BW1688" s="9"/>
      <c r="BX1688" s="9"/>
      <c r="BY1688" s="9"/>
      <c r="BZ1688" s="9"/>
      <c r="CA1688" s="9"/>
      <c r="CB1688" s="9"/>
    </row>
    <row r="1689" spans="16:80">
      <c r="P1689" s="9"/>
      <c r="Q1689" s="48"/>
      <c r="R1689" s="9"/>
      <c r="S1689" s="9"/>
      <c r="T1689" s="9"/>
      <c r="U1689" s="9"/>
      <c r="V1689" s="9"/>
      <c r="W1689" s="9"/>
      <c r="X1689" s="9"/>
      <c r="Y1689" s="9"/>
      <c r="Z1689" s="9"/>
      <c r="AA1689" s="9"/>
      <c r="AB1689" s="9"/>
      <c r="AC1689" s="9"/>
      <c r="AD1689" s="9"/>
      <c r="AE1689" s="9"/>
      <c r="AF1689" s="9"/>
      <c r="AG1689" s="9"/>
      <c r="AH1689" s="9"/>
      <c r="AI1689" s="9"/>
      <c r="AJ1689" s="9"/>
      <c r="AK1689" s="9"/>
      <c r="AL1689" s="9"/>
      <c r="AM1689" s="9"/>
      <c r="AN1689" s="9"/>
      <c r="AO1689" s="9"/>
      <c r="AP1689" s="9"/>
      <c r="AQ1689" s="9"/>
      <c r="AR1689" s="9"/>
      <c r="AS1689" s="9"/>
      <c r="AT1689" s="9"/>
      <c r="AU1689" s="9"/>
      <c r="AV1689" s="9"/>
      <c r="AW1689" s="9"/>
      <c r="AX1689" s="9"/>
      <c r="AY1689" s="9"/>
      <c r="AZ1689" s="9"/>
      <c r="BA1689" s="9"/>
      <c r="BB1689" s="9"/>
      <c r="BC1689" s="9"/>
      <c r="BD1689" s="9"/>
      <c r="BE1689" s="9"/>
      <c r="BF1689" s="9"/>
      <c r="BG1689" s="9"/>
      <c r="BH1689" s="9"/>
      <c r="BI1689" s="9"/>
      <c r="BJ1689" s="9"/>
      <c r="BK1689" s="9"/>
      <c r="BL1689" s="9"/>
      <c r="BM1689" s="9"/>
      <c r="BN1689" s="9"/>
      <c r="BO1689" s="9"/>
      <c r="BP1689" s="9"/>
      <c r="BQ1689" s="9"/>
      <c r="BR1689" s="9"/>
      <c r="BS1689" s="9"/>
      <c r="BT1689" s="9"/>
      <c r="BU1689" s="9"/>
      <c r="BV1689" s="9"/>
      <c r="BW1689" s="9"/>
      <c r="BX1689" s="9"/>
      <c r="BY1689" s="9"/>
      <c r="BZ1689" s="9"/>
      <c r="CA1689" s="9"/>
      <c r="CB1689" s="9"/>
    </row>
    <row r="1690" spans="16:80">
      <c r="P1690" s="9"/>
      <c r="Q1690" s="48"/>
      <c r="R1690" s="9"/>
      <c r="S1690" s="9"/>
      <c r="T1690" s="9"/>
      <c r="U1690" s="9"/>
      <c r="V1690" s="9"/>
      <c r="W1690" s="9"/>
      <c r="X1690" s="9"/>
      <c r="Y1690" s="9"/>
      <c r="Z1690" s="9"/>
      <c r="AA1690" s="9"/>
      <c r="AB1690" s="9"/>
      <c r="AC1690" s="9"/>
      <c r="AD1690" s="9"/>
      <c r="AE1690" s="9"/>
      <c r="AF1690" s="9"/>
      <c r="AG1690" s="9"/>
      <c r="AH1690" s="9"/>
      <c r="AI1690" s="9"/>
      <c r="AJ1690" s="9"/>
      <c r="AK1690" s="9"/>
      <c r="AL1690" s="9"/>
      <c r="AM1690" s="9"/>
      <c r="AN1690" s="9"/>
      <c r="AO1690" s="9"/>
      <c r="AP1690" s="9"/>
      <c r="AQ1690" s="9"/>
      <c r="AR1690" s="9"/>
      <c r="AS1690" s="9"/>
      <c r="AT1690" s="9"/>
      <c r="AU1690" s="9"/>
      <c r="AV1690" s="9"/>
      <c r="AW1690" s="9"/>
      <c r="AX1690" s="9"/>
      <c r="AY1690" s="9"/>
      <c r="AZ1690" s="9"/>
      <c r="BA1690" s="9"/>
      <c r="BB1690" s="9"/>
      <c r="BC1690" s="9"/>
      <c r="BD1690" s="9"/>
      <c r="BE1690" s="9"/>
      <c r="BF1690" s="9"/>
      <c r="BG1690" s="9"/>
      <c r="BH1690" s="9"/>
      <c r="BI1690" s="9"/>
      <c r="BJ1690" s="9"/>
      <c r="BK1690" s="9"/>
      <c r="BL1690" s="9"/>
      <c r="BM1690" s="9"/>
      <c r="BN1690" s="9"/>
      <c r="BO1690" s="9"/>
      <c r="BP1690" s="9"/>
      <c r="BQ1690" s="9"/>
      <c r="BR1690" s="9"/>
      <c r="BS1690" s="9"/>
      <c r="BT1690" s="9"/>
      <c r="BU1690" s="9"/>
      <c r="BV1690" s="9"/>
      <c r="BW1690" s="9"/>
      <c r="BX1690" s="9"/>
      <c r="BY1690" s="9"/>
      <c r="BZ1690" s="9"/>
      <c r="CA1690" s="9"/>
      <c r="CB1690" s="9"/>
    </row>
    <row r="1691" spans="16:80">
      <c r="P1691" s="9"/>
      <c r="Q1691" s="48"/>
      <c r="R1691" s="9"/>
      <c r="S1691" s="9"/>
      <c r="T1691" s="9"/>
      <c r="U1691" s="9"/>
      <c r="V1691" s="9"/>
      <c r="W1691" s="9"/>
      <c r="X1691" s="9"/>
      <c r="Y1691" s="9"/>
      <c r="Z1691" s="9"/>
      <c r="AA1691" s="9"/>
      <c r="AB1691" s="9"/>
      <c r="AC1691" s="9"/>
      <c r="AD1691" s="9"/>
      <c r="AE1691" s="9"/>
      <c r="AF1691" s="9"/>
      <c r="AG1691" s="9"/>
      <c r="AH1691" s="9"/>
      <c r="AI1691" s="9"/>
      <c r="AJ1691" s="9"/>
      <c r="AK1691" s="9"/>
      <c r="AL1691" s="9"/>
      <c r="AM1691" s="9"/>
      <c r="AN1691" s="9"/>
      <c r="AO1691" s="9"/>
      <c r="AP1691" s="9"/>
      <c r="AQ1691" s="9"/>
      <c r="AR1691" s="9"/>
      <c r="AS1691" s="9"/>
      <c r="AT1691" s="9"/>
      <c r="AU1691" s="9"/>
      <c r="AV1691" s="9"/>
      <c r="AW1691" s="9"/>
      <c r="AX1691" s="9"/>
      <c r="AY1691" s="9"/>
      <c r="AZ1691" s="9"/>
      <c r="BA1691" s="9"/>
      <c r="BB1691" s="9"/>
      <c r="BC1691" s="9"/>
      <c r="BD1691" s="9"/>
      <c r="BE1691" s="9"/>
      <c r="BF1691" s="9"/>
      <c r="BG1691" s="9"/>
      <c r="BH1691" s="9"/>
      <c r="BI1691" s="9"/>
      <c r="BJ1691" s="9"/>
      <c r="BK1691" s="9"/>
      <c r="BL1691" s="9"/>
      <c r="BM1691" s="9"/>
      <c r="BN1691" s="9"/>
      <c r="BO1691" s="9"/>
      <c r="BP1691" s="9"/>
      <c r="BQ1691" s="9"/>
      <c r="BR1691" s="9"/>
      <c r="BS1691" s="9"/>
      <c r="BT1691" s="9"/>
      <c r="BU1691" s="9"/>
      <c r="BV1691" s="9"/>
      <c r="BW1691" s="9"/>
      <c r="BX1691" s="9"/>
      <c r="BY1691" s="9"/>
      <c r="BZ1691" s="9"/>
      <c r="CA1691" s="9"/>
      <c r="CB1691" s="9"/>
    </row>
    <row r="1692" spans="16:80">
      <c r="P1692" s="9"/>
      <c r="Q1692" s="48"/>
      <c r="R1692" s="9"/>
      <c r="S1692" s="9"/>
      <c r="T1692" s="9"/>
      <c r="U1692" s="9"/>
      <c r="V1692" s="9"/>
      <c r="W1692" s="9"/>
      <c r="X1692" s="9"/>
      <c r="Y1692" s="9"/>
      <c r="Z1692" s="9"/>
      <c r="AA1692" s="9"/>
      <c r="AB1692" s="9"/>
      <c r="AC1692" s="9"/>
      <c r="AD1692" s="9"/>
      <c r="AE1692" s="9"/>
      <c r="AF1692" s="9"/>
      <c r="AG1692" s="9"/>
      <c r="AH1692" s="9"/>
      <c r="AI1692" s="9"/>
      <c r="AJ1692" s="9"/>
      <c r="AK1692" s="9"/>
      <c r="AL1692" s="9"/>
      <c r="AM1692" s="9"/>
      <c r="AN1692" s="9"/>
      <c r="AO1692" s="9"/>
      <c r="AP1692" s="9"/>
      <c r="AQ1692" s="9"/>
      <c r="AR1692" s="9"/>
      <c r="AS1692" s="9"/>
      <c r="AT1692" s="9"/>
      <c r="AU1692" s="9"/>
      <c r="AV1692" s="9"/>
      <c r="AW1692" s="9"/>
      <c r="AX1692" s="9"/>
      <c r="AY1692" s="9"/>
      <c r="AZ1692" s="9"/>
      <c r="BA1692" s="9"/>
      <c r="BB1692" s="9"/>
      <c r="BC1692" s="9"/>
      <c r="BD1692" s="9"/>
      <c r="BE1692" s="9"/>
      <c r="BF1692" s="9"/>
      <c r="BG1692" s="9"/>
      <c r="BH1692" s="9"/>
      <c r="BI1692" s="9"/>
      <c r="BJ1692" s="9"/>
      <c r="BK1692" s="9"/>
      <c r="BL1692" s="9"/>
      <c r="BM1692" s="9"/>
      <c r="BN1692" s="9"/>
      <c r="BO1692" s="9"/>
      <c r="BP1692" s="9"/>
      <c r="BQ1692" s="9"/>
      <c r="BR1692" s="9"/>
      <c r="BS1692" s="9"/>
      <c r="BT1692" s="9"/>
      <c r="BU1692" s="9"/>
      <c r="BV1692" s="9"/>
      <c r="BW1692" s="9"/>
      <c r="BX1692" s="9"/>
      <c r="BY1692" s="9"/>
      <c r="BZ1692" s="9"/>
      <c r="CA1692" s="9"/>
      <c r="CB1692" s="9"/>
    </row>
    <row r="1693" spans="16:80">
      <c r="P1693" s="9"/>
      <c r="Q1693" s="48"/>
      <c r="R1693" s="9"/>
      <c r="S1693" s="9"/>
      <c r="T1693" s="9"/>
      <c r="U1693" s="9"/>
      <c r="V1693" s="9"/>
      <c r="W1693" s="9"/>
      <c r="X1693" s="9"/>
      <c r="Y1693" s="9"/>
      <c r="Z1693" s="9"/>
      <c r="AA1693" s="9"/>
      <c r="AB1693" s="9"/>
      <c r="AC1693" s="9"/>
      <c r="AD1693" s="9"/>
      <c r="AE1693" s="9"/>
      <c r="AF1693" s="9"/>
      <c r="AG1693" s="9"/>
      <c r="AH1693" s="9"/>
      <c r="AI1693" s="9"/>
      <c r="AJ1693" s="9"/>
      <c r="AK1693" s="9"/>
      <c r="AL1693" s="9"/>
      <c r="AM1693" s="9"/>
      <c r="AN1693" s="9"/>
      <c r="AO1693" s="9"/>
      <c r="AP1693" s="9"/>
      <c r="AQ1693" s="9"/>
      <c r="AR1693" s="9"/>
      <c r="AS1693" s="9"/>
      <c r="AT1693" s="9"/>
      <c r="AU1693" s="9"/>
      <c r="AV1693" s="9"/>
      <c r="AW1693" s="9"/>
      <c r="AX1693" s="9"/>
      <c r="AY1693" s="9"/>
      <c r="AZ1693" s="9"/>
      <c r="BA1693" s="9"/>
      <c r="BB1693" s="9"/>
      <c r="BC1693" s="9"/>
      <c r="BD1693" s="9"/>
      <c r="BE1693" s="9"/>
      <c r="BF1693" s="9"/>
      <c r="BG1693" s="9"/>
      <c r="BH1693" s="9"/>
      <c r="BI1693" s="9"/>
      <c r="BJ1693" s="9"/>
      <c r="BK1693" s="9"/>
      <c r="BL1693" s="9"/>
      <c r="BM1693" s="9"/>
      <c r="BN1693" s="9"/>
      <c r="BO1693" s="9"/>
      <c r="BP1693" s="9"/>
      <c r="BQ1693" s="9"/>
      <c r="BR1693" s="9"/>
      <c r="BS1693" s="9"/>
      <c r="BT1693" s="9"/>
      <c r="BU1693" s="9"/>
      <c r="BV1693" s="9"/>
      <c r="BW1693" s="9"/>
      <c r="BX1693" s="9"/>
      <c r="BY1693" s="9"/>
      <c r="BZ1693" s="9"/>
      <c r="CA1693" s="9"/>
      <c r="CB1693" s="9"/>
    </row>
    <row r="1694" spans="16:80">
      <c r="P1694" s="9"/>
      <c r="Q1694" s="48"/>
      <c r="R1694" s="9"/>
      <c r="S1694" s="9"/>
      <c r="T1694" s="9"/>
      <c r="U1694" s="9"/>
      <c r="V1694" s="9"/>
      <c r="W1694" s="9"/>
      <c r="X1694" s="9"/>
      <c r="Y1694" s="9"/>
      <c r="Z1694" s="9"/>
      <c r="AA1694" s="9"/>
      <c r="AB1694" s="9"/>
      <c r="AC1694" s="9"/>
      <c r="AD1694" s="9"/>
      <c r="AE1694" s="9"/>
      <c r="AF1694" s="9"/>
      <c r="AG1694" s="9"/>
      <c r="AH1694" s="9"/>
      <c r="AI1694" s="9"/>
      <c r="AJ1694" s="9"/>
      <c r="AK1694" s="9"/>
      <c r="AL1694" s="9"/>
      <c r="AM1694" s="9"/>
      <c r="AN1694" s="9"/>
      <c r="AO1694" s="9"/>
      <c r="AP1694" s="9"/>
      <c r="AQ1694" s="9"/>
      <c r="AR1694" s="9"/>
      <c r="AS1694" s="9"/>
      <c r="AT1694" s="9"/>
      <c r="AU1694" s="9"/>
      <c r="AV1694" s="9"/>
      <c r="AW1694" s="9"/>
      <c r="AX1694" s="9"/>
      <c r="AY1694" s="9"/>
      <c r="AZ1694" s="9"/>
      <c r="BA1694" s="9"/>
      <c r="BB1694" s="9"/>
      <c r="BC1694" s="9"/>
      <c r="BD1694" s="9"/>
      <c r="BE1694" s="9"/>
      <c r="BF1694" s="9"/>
      <c r="BG1694" s="9"/>
      <c r="BH1694" s="9"/>
      <c r="BI1694" s="9"/>
      <c r="BJ1694" s="9"/>
      <c r="BK1694" s="9"/>
      <c r="BL1694" s="9"/>
      <c r="BM1694" s="9"/>
      <c r="BN1694" s="9"/>
      <c r="BO1694" s="9"/>
      <c r="BP1694" s="9"/>
      <c r="BQ1694" s="9"/>
      <c r="BR1694" s="9"/>
      <c r="BS1694" s="9"/>
      <c r="BT1694" s="9"/>
      <c r="BU1694" s="9"/>
      <c r="BV1694" s="9"/>
      <c r="BW1694" s="9"/>
      <c r="BX1694" s="9"/>
      <c r="BY1694" s="9"/>
      <c r="BZ1694" s="9"/>
      <c r="CA1694" s="9"/>
      <c r="CB1694" s="9"/>
    </row>
    <row r="1695" spans="16:80">
      <c r="P1695" s="9"/>
      <c r="Q1695" s="48"/>
      <c r="R1695" s="9"/>
      <c r="S1695" s="9"/>
      <c r="T1695" s="9"/>
      <c r="U1695" s="9"/>
      <c r="V1695" s="9"/>
      <c r="W1695" s="9"/>
      <c r="X1695" s="9"/>
      <c r="Y1695" s="9"/>
      <c r="Z1695" s="9"/>
      <c r="AA1695" s="9"/>
      <c r="AB1695" s="9"/>
      <c r="AC1695" s="9"/>
      <c r="AD1695" s="9"/>
      <c r="AE1695" s="9"/>
      <c r="AF1695" s="9"/>
      <c r="AG1695" s="9"/>
      <c r="AH1695" s="9"/>
      <c r="AI1695" s="9"/>
      <c r="AJ1695" s="9"/>
      <c r="AK1695" s="9"/>
      <c r="AL1695" s="9"/>
      <c r="AM1695" s="9"/>
      <c r="AN1695" s="9"/>
      <c r="AO1695" s="9"/>
      <c r="AP1695" s="9"/>
      <c r="AQ1695" s="9"/>
      <c r="AR1695" s="9"/>
      <c r="AS1695" s="9"/>
      <c r="AT1695" s="9"/>
      <c r="AU1695" s="9"/>
      <c r="AV1695" s="9"/>
      <c r="AW1695" s="9"/>
      <c r="AX1695" s="9"/>
      <c r="AY1695" s="9"/>
      <c r="AZ1695" s="9"/>
      <c r="BA1695" s="9"/>
      <c r="BB1695" s="9"/>
      <c r="BC1695" s="9"/>
      <c r="BD1695" s="9"/>
      <c r="BE1695" s="9"/>
      <c r="BF1695" s="9"/>
      <c r="BG1695" s="9"/>
      <c r="BH1695" s="9"/>
      <c r="BI1695" s="9"/>
      <c r="BJ1695" s="9"/>
      <c r="BK1695" s="9"/>
      <c r="BL1695" s="9"/>
      <c r="BM1695" s="9"/>
      <c r="BN1695" s="9"/>
      <c r="BO1695" s="9"/>
      <c r="BP1695" s="9"/>
      <c r="BQ1695" s="9"/>
      <c r="BR1695" s="9"/>
      <c r="BS1695" s="9"/>
      <c r="BT1695" s="9"/>
      <c r="BU1695" s="9"/>
      <c r="BV1695" s="9"/>
      <c r="BW1695" s="9"/>
      <c r="BX1695" s="9"/>
      <c r="BY1695" s="9"/>
      <c r="BZ1695" s="9"/>
      <c r="CA1695" s="9"/>
      <c r="CB1695" s="9"/>
    </row>
    <row r="1696" spans="16:80">
      <c r="P1696" s="9"/>
      <c r="Q1696" s="48"/>
      <c r="R1696" s="9"/>
      <c r="S1696" s="9"/>
      <c r="T1696" s="9"/>
      <c r="U1696" s="9"/>
      <c r="V1696" s="9"/>
      <c r="W1696" s="9"/>
      <c r="X1696" s="9"/>
      <c r="Y1696" s="9"/>
      <c r="Z1696" s="9"/>
      <c r="AA1696" s="9"/>
      <c r="AB1696" s="9"/>
      <c r="AC1696" s="9"/>
      <c r="AD1696" s="9"/>
      <c r="AE1696" s="9"/>
      <c r="AF1696" s="9"/>
      <c r="AG1696" s="9"/>
      <c r="AH1696" s="9"/>
      <c r="AI1696" s="9"/>
      <c r="AJ1696" s="9"/>
      <c r="AK1696" s="9"/>
      <c r="AL1696" s="9"/>
      <c r="AM1696" s="9"/>
      <c r="AN1696" s="9"/>
      <c r="AO1696" s="9"/>
      <c r="AP1696" s="9"/>
      <c r="AQ1696" s="9"/>
      <c r="AR1696" s="9"/>
      <c r="AS1696" s="9"/>
      <c r="AT1696" s="9"/>
      <c r="AU1696" s="9"/>
      <c r="AV1696" s="9"/>
      <c r="AW1696" s="9"/>
      <c r="AX1696" s="9"/>
      <c r="AY1696" s="9"/>
      <c r="AZ1696" s="9"/>
      <c r="BA1696" s="9"/>
      <c r="BB1696" s="9"/>
      <c r="BC1696" s="9"/>
      <c r="BD1696" s="9"/>
      <c r="BE1696" s="9"/>
      <c r="BF1696" s="9"/>
      <c r="BG1696" s="9"/>
      <c r="BH1696" s="9"/>
      <c r="BI1696" s="9"/>
      <c r="BJ1696" s="9"/>
      <c r="BK1696" s="9"/>
      <c r="BL1696" s="9"/>
      <c r="BM1696" s="9"/>
      <c r="BN1696" s="9"/>
      <c r="BO1696" s="9"/>
      <c r="BP1696" s="9"/>
      <c r="BQ1696" s="9"/>
      <c r="BR1696" s="9"/>
      <c r="BS1696" s="9"/>
      <c r="BT1696" s="9"/>
      <c r="BU1696" s="9"/>
      <c r="BV1696" s="9"/>
      <c r="BW1696" s="9"/>
      <c r="BX1696" s="9"/>
      <c r="BY1696" s="9"/>
      <c r="BZ1696" s="9"/>
      <c r="CA1696" s="9"/>
      <c r="CB1696" s="9"/>
    </row>
    <row r="1697" spans="16:80">
      <c r="P1697" s="9"/>
      <c r="Q1697" s="48"/>
      <c r="R1697" s="9"/>
      <c r="S1697" s="9"/>
      <c r="T1697" s="9"/>
      <c r="U1697" s="9"/>
      <c r="V1697" s="9"/>
      <c r="W1697" s="9"/>
      <c r="X1697" s="9"/>
      <c r="Y1697" s="9"/>
      <c r="Z1697" s="9"/>
      <c r="AA1697" s="9"/>
      <c r="AB1697" s="9"/>
      <c r="AC1697" s="9"/>
      <c r="AD1697" s="9"/>
      <c r="AE1697" s="9"/>
      <c r="AF1697" s="9"/>
      <c r="AG1697" s="9"/>
      <c r="AH1697" s="9"/>
      <c r="AI1697" s="9"/>
      <c r="AJ1697" s="9"/>
      <c r="AK1697" s="9"/>
      <c r="AL1697" s="9"/>
      <c r="AM1697" s="9"/>
      <c r="AN1697" s="9"/>
      <c r="AO1697" s="9"/>
      <c r="AP1697" s="9"/>
      <c r="AQ1697" s="9"/>
      <c r="AR1697" s="9"/>
      <c r="AS1697" s="9"/>
      <c r="AT1697" s="9"/>
      <c r="AU1697" s="9"/>
      <c r="AV1697" s="9"/>
      <c r="AW1697" s="9"/>
      <c r="AX1697" s="9"/>
      <c r="AY1697" s="9"/>
      <c r="AZ1697" s="9"/>
      <c r="BA1697" s="9"/>
      <c r="BB1697" s="9"/>
      <c r="BC1697" s="9"/>
      <c r="BD1697" s="9"/>
      <c r="BE1697" s="9"/>
      <c r="BF1697" s="9"/>
      <c r="BG1697" s="9"/>
      <c r="BH1697" s="9"/>
      <c r="BI1697" s="9"/>
      <c r="BJ1697" s="9"/>
      <c r="BK1697" s="9"/>
      <c r="BL1697" s="9"/>
      <c r="BM1697" s="9"/>
      <c r="BN1697" s="9"/>
      <c r="BO1697" s="9"/>
      <c r="BP1697" s="9"/>
      <c r="BQ1697" s="9"/>
      <c r="BR1697" s="9"/>
      <c r="BS1697" s="9"/>
      <c r="BT1697" s="9"/>
      <c r="BU1697" s="9"/>
      <c r="BV1697" s="9"/>
      <c r="BW1697" s="9"/>
      <c r="BX1697" s="9"/>
      <c r="BY1697" s="9"/>
      <c r="BZ1697" s="9"/>
      <c r="CA1697" s="9"/>
      <c r="CB1697" s="9"/>
    </row>
    <row r="1698" spans="16:80">
      <c r="P1698" s="9"/>
      <c r="Q1698" s="48"/>
      <c r="R1698" s="9"/>
      <c r="S1698" s="9"/>
      <c r="T1698" s="9"/>
      <c r="U1698" s="9"/>
      <c r="V1698" s="9"/>
      <c r="W1698" s="9"/>
      <c r="X1698" s="9"/>
      <c r="Y1698" s="9"/>
      <c r="Z1698" s="9"/>
      <c r="AA1698" s="9"/>
      <c r="AB1698" s="9"/>
      <c r="AC1698" s="9"/>
      <c r="AD1698" s="9"/>
      <c r="AE1698" s="9"/>
      <c r="AF1698" s="9"/>
      <c r="AG1698" s="9"/>
      <c r="AH1698" s="9"/>
      <c r="AI1698" s="9"/>
      <c r="AJ1698" s="9"/>
      <c r="AK1698" s="9"/>
      <c r="AL1698" s="9"/>
      <c r="AM1698" s="9"/>
      <c r="AN1698" s="9"/>
      <c r="AO1698" s="9"/>
      <c r="AP1698" s="9"/>
      <c r="AQ1698" s="9"/>
      <c r="AR1698" s="9"/>
      <c r="AS1698" s="9"/>
      <c r="AT1698" s="9"/>
      <c r="AU1698" s="9"/>
      <c r="AV1698" s="9"/>
      <c r="AW1698" s="9"/>
      <c r="AX1698" s="9"/>
      <c r="AY1698" s="9"/>
      <c r="AZ1698" s="9"/>
      <c r="BA1698" s="9"/>
      <c r="BB1698" s="9"/>
      <c r="BC1698" s="9"/>
      <c r="BD1698" s="9"/>
      <c r="BE1698" s="9"/>
      <c r="BF1698" s="9"/>
      <c r="BG1698" s="9"/>
      <c r="BH1698" s="9"/>
      <c r="BI1698" s="9"/>
      <c r="BJ1698" s="9"/>
      <c r="BK1698" s="9"/>
      <c r="BL1698" s="9"/>
      <c r="BM1698" s="9"/>
      <c r="BN1698" s="9"/>
      <c r="BO1698" s="9"/>
      <c r="BP1698" s="9"/>
      <c r="BQ1698" s="9"/>
      <c r="BR1698" s="9"/>
      <c r="BS1698" s="9"/>
      <c r="BT1698" s="9"/>
      <c r="BU1698" s="9"/>
      <c r="BV1698" s="9"/>
      <c r="BW1698" s="9"/>
      <c r="BX1698" s="9"/>
      <c r="BY1698" s="9"/>
      <c r="BZ1698" s="9"/>
      <c r="CA1698" s="9"/>
      <c r="CB1698" s="9"/>
    </row>
    <row r="1699" spans="16:80">
      <c r="P1699" s="9"/>
      <c r="Q1699" s="48"/>
      <c r="R1699" s="9"/>
      <c r="S1699" s="9"/>
      <c r="T1699" s="9"/>
      <c r="U1699" s="9"/>
      <c r="V1699" s="9"/>
      <c r="W1699" s="9"/>
      <c r="X1699" s="9"/>
      <c r="Y1699" s="9"/>
      <c r="Z1699" s="9"/>
      <c r="AA1699" s="9"/>
      <c r="AB1699" s="9"/>
      <c r="AC1699" s="9"/>
      <c r="AD1699" s="9"/>
      <c r="AE1699" s="9"/>
      <c r="AF1699" s="9"/>
      <c r="AG1699" s="9"/>
      <c r="AH1699" s="9"/>
      <c r="AI1699" s="9"/>
      <c r="AJ1699" s="9"/>
      <c r="AK1699" s="9"/>
      <c r="AL1699" s="9"/>
      <c r="AM1699" s="9"/>
      <c r="AN1699" s="9"/>
      <c r="AO1699" s="9"/>
      <c r="AP1699" s="9"/>
      <c r="AQ1699" s="9"/>
      <c r="AR1699" s="9"/>
      <c r="AS1699" s="9"/>
      <c r="AT1699" s="9"/>
      <c r="AU1699" s="9"/>
      <c r="AV1699" s="9"/>
      <c r="AW1699" s="9"/>
      <c r="AX1699" s="9"/>
      <c r="AY1699" s="9"/>
      <c r="AZ1699" s="9"/>
      <c r="BA1699" s="9"/>
      <c r="BB1699" s="9"/>
      <c r="BC1699" s="9"/>
      <c r="BD1699" s="9"/>
      <c r="BE1699" s="9"/>
      <c r="BF1699" s="9"/>
      <c r="BG1699" s="9"/>
      <c r="BH1699" s="9"/>
      <c r="BI1699" s="9"/>
      <c r="BJ1699" s="9"/>
      <c r="BK1699" s="9"/>
      <c r="BL1699" s="9"/>
      <c r="BM1699" s="9"/>
      <c r="BN1699" s="9"/>
      <c r="BO1699" s="9"/>
      <c r="BP1699" s="9"/>
      <c r="BQ1699" s="9"/>
      <c r="BR1699" s="9"/>
      <c r="BS1699" s="9"/>
      <c r="BT1699" s="9"/>
      <c r="BU1699" s="9"/>
      <c r="BV1699" s="9"/>
      <c r="BW1699" s="9"/>
      <c r="BX1699" s="9"/>
      <c r="BY1699" s="9"/>
      <c r="BZ1699" s="9"/>
      <c r="CA1699" s="9"/>
      <c r="CB1699" s="9"/>
    </row>
    <row r="1700" spans="16:80">
      <c r="P1700" s="9"/>
      <c r="Q1700" s="48"/>
      <c r="R1700" s="9"/>
      <c r="S1700" s="9"/>
      <c r="T1700" s="9"/>
      <c r="U1700" s="9"/>
      <c r="V1700" s="9"/>
      <c r="W1700" s="9"/>
      <c r="X1700" s="9"/>
      <c r="Y1700" s="9"/>
      <c r="Z1700" s="9"/>
      <c r="AA1700" s="9"/>
      <c r="AB1700" s="9"/>
      <c r="AC1700" s="9"/>
      <c r="AD1700" s="9"/>
      <c r="AE1700" s="9"/>
      <c r="AF1700" s="9"/>
      <c r="AG1700" s="9"/>
      <c r="AH1700" s="9"/>
      <c r="AI1700" s="9"/>
      <c r="AJ1700" s="9"/>
      <c r="AK1700" s="9"/>
      <c r="AL1700" s="9"/>
      <c r="AM1700" s="9"/>
      <c r="AN1700" s="9"/>
      <c r="AO1700" s="9"/>
      <c r="AP1700" s="9"/>
      <c r="AQ1700" s="9"/>
      <c r="AR1700" s="9"/>
      <c r="AS1700" s="9"/>
      <c r="AT1700" s="9"/>
      <c r="AU1700" s="9"/>
      <c r="AV1700" s="9"/>
      <c r="AW1700" s="9"/>
      <c r="AX1700" s="9"/>
      <c r="AY1700" s="9"/>
      <c r="AZ1700" s="9"/>
      <c r="BA1700" s="9"/>
      <c r="BB1700" s="9"/>
      <c r="BC1700" s="9"/>
      <c r="BD1700" s="9"/>
      <c r="BE1700" s="9"/>
      <c r="BF1700" s="9"/>
      <c r="BG1700" s="9"/>
      <c r="BH1700" s="9"/>
      <c r="BI1700" s="9"/>
      <c r="BJ1700" s="9"/>
      <c r="BK1700" s="9"/>
      <c r="BL1700" s="9"/>
      <c r="BM1700" s="9"/>
      <c r="BN1700" s="9"/>
      <c r="BO1700" s="9"/>
      <c r="BP1700" s="9"/>
      <c r="BQ1700" s="9"/>
      <c r="BR1700" s="9"/>
      <c r="BS1700" s="9"/>
      <c r="BT1700" s="9"/>
      <c r="BU1700" s="9"/>
      <c r="BV1700" s="9"/>
      <c r="BW1700" s="9"/>
      <c r="BX1700" s="9"/>
      <c r="BY1700" s="9"/>
      <c r="BZ1700" s="9"/>
      <c r="CA1700" s="9"/>
      <c r="CB1700" s="9"/>
    </row>
    <row r="1701" spans="16:80">
      <c r="P1701" s="9"/>
      <c r="Q1701" s="48"/>
      <c r="R1701" s="9"/>
      <c r="S1701" s="9"/>
      <c r="T1701" s="9"/>
      <c r="U1701" s="9"/>
      <c r="V1701" s="9"/>
      <c r="W1701" s="9"/>
      <c r="X1701" s="9"/>
      <c r="Y1701" s="9"/>
      <c r="Z1701" s="9"/>
      <c r="AA1701" s="9"/>
      <c r="AB1701" s="9"/>
      <c r="AC1701" s="9"/>
      <c r="AD1701" s="9"/>
      <c r="AE1701" s="9"/>
      <c r="AF1701" s="9"/>
      <c r="AG1701" s="9"/>
      <c r="AH1701" s="9"/>
      <c r="AI1701" s="9"/>
      <c r="AJ1701" s="9"/>
      <c r="AK1701" s="9"/>
      <c r="AL1701" s="9"/>
      <c r="AM1701" s="9"/>
      <c r="AN1701" s="9"/>
      <c r="AO1701" s="9"/>
      <c r="AP1701" s="9"/>
      <c r="AQ1701" s="9"/>
      <c r="AR1701" s="9"/>
      <c r="AS1701" s="9"/>
      <c r="AT1701" s="9"/>
      <c r="AU1701" s="9"/>
      <c r="AV1701" s="9"/>
      <c r="AW1701" s="9"/>
      <c r="AX1701" s="9"/>
      <c r="AY1701" s="9"/>
      <c r="AZ1701" s="9"/>
      <c r="BA1701" s="9"/>
      <c r="BB1701" s="9"/>
      <c r="BC1701" s="9"/>
      <c r="BD1701" s="9"/>
      <c r="BE1701" s="9"/>
      <c r="BF1701" s="9"/>
      <c r="BG1701" s="9"/>
      <c r="BH1701" s="9"/>
      <c r="BI1701" s="9"/>
      <c r="BJ1701" s="9"/>
      <c r="BK1701" s="9"/>
      <c r="BL1701" s="9"/>
      <c r="BM1701" s="9"/>
      <c r="BN1701" s="9"/>
      <c r="BO1701" s="9"/>
      <c r="BP1701" s="9"/>
      <c r="BQ1701" s="9"/>
      <c r="BR1701" s="9"/>
      <c r="BS1701" s="9"/>
      <c r="BT1701" s="9"/>
      <c r="BU1701" s="9"/>
      <c r="BV1701" s="9"/>
      <c r="BW1701" s="9"/>
      <c r="BX1701" s="9"/>
      <c r="BY1701" s="9"/>
      <c r="BZ1701" s="9"/>
      <c r="CA1701" s="9"/>
      <c r="CB1701" s="9"/>
    </row>
    <row r="1702" spans="16:80">
      <c r="P1702" s="9"/>
      <c r="Q1702" s="48"/>
      <c r="R1702" s="9"/>
      <c r="S1702" s="9"/>
      <c r="T1702" s="9"/>
      <c r="U1702" s="9"/>
      <c r="V1702" s="9"/>
      <c r="W1702" s="9"/>
      <c r="X1702" s="9"/>
      <c r="Y1702" s="9"/>
      <c r="Z1702" s="9"/>
      <c r="AA1702" s="9"/>
      <c r="AB1702" s="9"/>
      <c r="AC1702" s="9"/>
      <c r="AD1702" s="9"/>
      <c r="AE1702" s="9"/>
      <c r="AF1702" s="9"/>
      <c r="AG1702" s="9"/>
      <c r="AH1702" s="9"/>
      <c r="AI1702" s="9"/>
      <c r="AJ1702" s="9"/>
      <c r="AK1702" s="9"/>
      <c r="AL1702" s="9"/>
      <c r="AM1702" s="9"/>
      <c r="AN1702" s="9"/>
      <c r="AO1702" s="9"/>
      <c r="AP1702" s="9"/>
      <c r="AQ1702" s="9"/>
      <c r="AR1702" s="9"/>
      <c r="AS1702" s="9"/>
      <c r="AT1702" s="9"/>
      <c r="AU1702" s="9"/>
      <c r="AV1702" s="9"/>
      <c r="AW1702" s="9"/>
      <c r="AX1702" s="9"/>
      <c r="AY1702" s="9"/>
      <c r="AZ1702" s="9"/>
      <c r="BA1702" s="9"/>
      <c r="BB1702" s="9"/>
      <c r="BC1702" s="9"/>
      <c r="BD1702" s="9"/>
      <c r="BE1702" s="9"/>
      <c r="BF1702" s="9"/>
      <c r="BG1702" s="9"/>
      <c r="BH1702" s="9"/>
      <c r="BI1702" s="9"/>
      <c r="BJ1702" s="9"/>
      <c r="BK1702" s="9"/>
      <c r="BL1702" s="9"/>
      <c r="BM1702" s="9"/>
      <c r="BN1702" s="9"/>
      <c r="BO1702" s="9"/>
      <c r="BP1702" s="9"/>
      <c r="BQ1702" s="9"/>
      <c r="BR1702" s="9"/>
      <c r="BS1702" s="9"/>
      <c r="BT1702" s="9"/>
      <c r="BU1702" s="9"/>
      <c r="BV1702" s="9"/>
      <c r="BW1702" s="9"/>
      <c r="BX1702" s="9"/>
      <c r="BY1702" s="9"/>
      <c r="BZ1702" s="9"/>
      <c r="CA1702" s="9"/>
      <c r="CB1702" s="9"/>
    </row>
    <row r="1703" spans="16:80">
      <c r="P1703" s="9"/>
      <c r="Q1703" s="48"/>
      <c r="R1703" s="9"/>
      <c r="S1703" s="9"/>
      <c r="T1703" s="9"/>
      <c r="U1703" s="9"/>
      <c r="V1703" s="9"/>
      <c r="W1703" s="9"/>
      <c r="X1703" s="9"/>
      <c r="Y1703" s="9"/>
      <c r="Z1703" s="9"/>
      <c r="AA1703" s="9"/>
      <c r="AB1703" s="9"/>
      <c r="AC1703" s="9"/>
      <c r="AD1703" s="9"/>
      <c r="AE1703" s="9"/>
      <c r="AF1703" s="9"/>
      <c r="AG1703" s="9"/>
      <c r="AH1703" s="9"/>
      <c r="AI1703" s="9"/>
      <c r="AJ1703" s="9"/>
      <c r="AK1703" s="9"/>
      <c r="AL1703" s="9"/>
      <c r="AM1703" s="9"/>
      <c r="AN1703" s="9"/>
      <c r="AO1703" s="9"/>
      <c r="AP1703" s="9"/>
      <c r="AQ1703" s="9"/>
      <c r="AR1703" s="9"/>
      <c r="AS1703" s="9"/>
      <c r="AT1703" s="9"/>
      <c r="AU1703" s="9"/>
      <c r="AV1703" s="9"/>
      <c r="AW1703" s="9"/>
      <c r="AX1703" s="9"/>
      <c r="AY1703" s="9"/>
      <c r="AZ1703" s="9"/>
      <c r="BA1703" s="9"/>
      <c r="BB1703" s="9"/>
      <c r="BC1703" s="9"/>
      <c r="BD1703" s="9"/>
      <c r="BE1703" s="9"/>
      <c r="BF1703" s="9"/>
      <c r="BG1703" s="9"/>
      <c r="BH1703" s="9"/>
      <c r="BI1703" s="9"/>
      <c r="BJ1703" s="9"/>
      <c r="BK1703" s="9"/>
      <c r="BL1703" s="9"/>
      <c r="BM1703" s="9"/>
      <c r="BN1703" s="9"/>
      <c r="BO1703" s="9"/>
      <c r="BP1703" s="9"/>
      <c r="BQ1703" s="9"/>
      <c r="BR1703" s="9"/>
      <c r="BS1703" s="9"/>
      <c r="BT1703" s="9"/>
      <c r="BU1703" s="9"/>
      <c r="BV1703" s="9"/>
      <c r="BW1703" s="9"/>
      <c r="BX1703" s="9"/>
      <c r="BY1703" s="9"/>
      <c r="BZ1703" s="9"/>
      <c r="CA1703" s="9"/>
      <c r="CB1703" s="9"/>
    </row>
    <row r="1704" spans="16:80">
      <c r="P1704" s="9"/>
      <c r="Q1704" s="48"/>
      <c r="R1704" s="9"/>
      <c r="S1704" s="9"/>
      <c r="T1704" s="9"/>
      <c r="U1704" s="9"/>
      <c r="V1704" s="9"/>
      <c r="W1704" s="9"/>
      <c r="X1704" s="9"/>
      <c r="Y1704" s="9"/>
      <c r="Z1704" s="9"/>
      <c r="AA1704" s="9"/>
      <c r="AB1704" s="9"/>
      <c r="AC1704" s="9"/>
      <c r="AD1704" s="9"/>
      <c r="AE1704" s="9"/>
      <c r="AF1704" s="9"/>
      <c r="AG1704" s="9"/>
      <c r="AH1704" s="9"/>
      <c r="AI1704" s="9"/>
      <c r="AJ1704" s="9"/>
      <c r="AK1704" s="9"/>
      <c r="AL1704" s="9"/>
      <c r="AM1704" s="9"/>
      <c r="AN1704" s="9"/>
      <c r="AO1704" s="9"/>
      <c r="AP1704" s="9"/>
      <c r="AQ1704" s="9"/>
      <c r="AR1704" s="9"/>
      <c r="AS1704" s="9"/>
      <c r="AT1704" s="9"/>
      <c r="AU1704" s="9"/>
      <c r="AV1704" s="9"/>
      <c r="AW1704" s="9"/>
      <c r="AX1704" s="9"/>
      <c r="AY1704" s="9"/>
      <c r="AZ1704" s="9"/>
      <c r="BA1704" s="9"/>
      <c r="BB1704" s="9"/>
      <c r="BC1704" s="9"/>
      <c r="BD1704" s="9"/>
      <c r="BE1704" s="9"/>
      <c r="BF1704" s="9"/>
      <c r="BG1704" s="9"/>
      <c r="BH1704" s="9"/>
      <c r="BI1704" s="9"/>
      <c r="BJ1704" s="9"/>
      <c r="BK1704" s="9"/>
      <c r="BL1704" s="9"/>
      <c r="BM1704" s="9"/>
      <c r="BN1704" s="9"/>
      <c r="BO1704" s="9"/>
      <c r="BP1704" s="9"/>
      <c r="BQ1704" s="9"/>
      <c r="BR1704" s="9"/>
      <c r="BS1704" s="9"/>
      <c r="BT1704" s="9"/>
      <c r="BU1704" s="9"/>
      <c r="BV1704" s="9"/>
      <c r="BW1704" s="9"/>
      <c r="BX1704" s="9"/>
      <c r="BY1704" s="9"/>
      <c r="BZ1704" s="9"/>
      <c r="CA1704" s="9"/>
      <c r="CB1704" s="9"/>
    </row>
    <row r="1705" spans="16:80">
      <c r="P1705" s="9"/>
      <c r="Q1705" s="48"/>
      <c r="R1705" s="9"/>
      <c r="S1705" s="9"/>
      <c r="T1705" s="9"/>
      <c r="U1705" s="9"/>
      <c r="V1705" s="9"/>
      <c r="W1705" s="9"/>
      <c r="X1705" s="9"/>
      <c r="Y1705" s="9"/>
      <c r="Z1705" s="9"/>
      <c r="AA1705" s="9"/>
      <c r="AB1705" s="9"/>
      <c r="AC1705" s="9"/>
      <c r="AD1705" s="9"/>
      <c r="AE1705" s="9"/>
      <c r="AF1705" s="9"/>
      <c r="AG1705" s="9"/>
      <c r="AH1705" s="9"/>
      <c r="AI1705" s="9"/>
      <c r="AJ1705" s="9"/>
      <c r="AK1705" s="9"/>
      <c r="AL1705" s="9"/>
      <c r="AM1705" s="9"/>
      <c r="AN1705" s="9"/>
      <c r="AO1705" s="9"/>
      <c r="AP1705" s="9"/>
      <c r="AQ1705" s="9"/>
      <c r="AR1705" s="9"/>
      <c r="AS1705" s="9"/>
      <c r="AT1705" s="9"/>
      <c r="AU1705" s="9"/>
      <c r="AV1705" s="9"/>
      <c r="AW1705" s="9"/>
      <c r="AX1705" s="9"/>
      <c r="AY1705" s="9"/>
      <c r="AZ1705" s="9"/>
      <c r="BA1705" s="9"/>
      <c r="BB1705" s="9"/>
      <c r="BC1705" s="9"/>
      <c r="BD1705" s="9"/>
      <c r="BE1705" s="9"/>
      <c r="BF1705" s="9"/>
      <c r="BG1705" s="9"/>
      <c r="BH1705" s="9"/>
      <c r="BI1705" s="9"/>
      <c r="BJ1705" s="9"/>
      <c r="BK1705" s="9"/>
      <c r="BL1705" s="9"/>
      <c r="BM1705" s="9"/>
      <c r="BN1705" s="9"/>
      <c r="BO1705" s="9"/>
      <c r="BP1705" s="9"/>
      <c r="BQ1705" s="9"/>
      <c r="BR1705" s="9"/>
      <c r="BS1705" s="9"/>
      <c r="BT1705" s="9"/>
      <c r="BU1705" s="9"/>
      <c r="BV1705" s="9"/>
      <c r="BW1705" s="9"/>
      <c r="BX1705" s="9"/>
      <c r="BY1705" s="9"/>
      <c r="BZ1705" s="9"/>
      <c r="CA1705" s="9"/>
      <c r="CB1705" s="9"/>
    </row>
    <row r="1706" spans="16:80">
      <c r="P1706" s="9"/>
      <c r="Q1706" s="48"/>
      <c r="R1706" s="9"/>
      <c r="S1706" s="9"/>
      <c r="T1706" s="9"/>
      <c r="U1706" s="9"/>
      <c r="V1706" s="9"/>
      <c r="W1706" s="9"/>
      <c r="X1706" s="9"/>
      <c r="Y1706" s="9"/>
      <c r="Z1706" s="9"/>
      <c r="AA1706" s="9"/>
      <c r="AB1706" s="9"/>
      <c r="AC1706" s="9"/>
      <c r="AD1706" s="9"/>
      <c r="AE1706" s="9"/>
      <c r="AF1706" s="9"/>
      <c r="AG1706" s="9"/>
      <c r="AH1706" s="9"/>
      <c r="AI1706" s="9"/>
      <c r="AJ1706" s="9"/>
      <c r="AK1706" s="9"/>
      <c r="AL1706" s="9"/>
      <c r="AM1706" s="9"/>
      <c r="AN1706" s="9"/>
      <c r="AO1706" s="9"/>
      <c r="AP1706" s="9"/>
      <c r="AQ1706" s="9"/>
      <c r="AR1706" s="9"/>
      <c r="AS1706" s="9"/>
      <c r="AT1706" s="9"/>
      <c r="AU1706" s="9"/>
      <c r="AV1706" s="9"/>
      <c r="AW1706" s="9"/>
      <c r="AX1706" s="9"/>
      <c r="AY1706" s="9"/>
      <c r="AZ1706" s="9"/>
      <c r="BA1706" s="9"/>
      <c r="BB1706" s="9"/>
      <c r="BC1706" s="9"/>
      <c r="BD1706" s="9"/>
      <c r="BE1706" s="9"/>
      <c r="BF1706" s="9"/>
      <c r="BG1706" s="9"/>
      <c r="BH1706" s="9"/>
      <c r="BI1706" s="9"/>
      <c r="BJ1706" s="9"/>
      <c r="BK1706" s="9"/>
      <c r="BL1706" s="9"/>
      <c r="BM1706" s="9"/>
      <c r="BN1706" s="9"/>
      <c r="BO1706" s="9"/>
      <c r="BP1706" s="9"/>
      <c r="BQ1706" s="9"/>
      <c r="BR1706" s="9"/>
      <c r="BS1706" s="9"/>
      <c r="BT1706" s="9"/>
      <c r="BU1706" s="9"/>
      <c r="BV1706" s="9"/>
      <c r="BW1706" s="9"/>
      <c r="BX1706" s="9"/>
      <c r="BY1706" s="9"/>
      <c r="BZ1706" s="9"/>
      <c r="CA1706" s="9"/>
      <c r="CB1706" s="9"/>
    </row>
    <row r="1707" spans="16:80">
      <c r="P1707" s="9"/>
      <c r="Q1707" s="48"/>
      <c r="R1707" s="9"/>
      <c r="S1707" s="9"/>
      <c r="T1707" s="9"/>
      <c r="U1707" s="9"/>
      <c r="V1707" s="9"/>
      <c r="W1707" s="9"/>
      <c r="X1707" s="9"/>
      <c r="Y1707" s="9"/>
      <c r="Z1707" s="9"/>
      <c r="AA1707" s="9"/>
      <c r="AB1707" s="9"/>
      <c r="AC1707" s="9"/>
      <c r="AD1707" s="9"/>
      <c r="AE1707" s="9"/>
      <c r="AF1707" s="9"/>
      <c r="AG1707" s="9"/>
      <c r="AH1707" s="9"/>
      <c r="AI1707" s="9"/>
      <c r="AJ1707" s="9"/>
      <c r="AK1707" s="9"/>
      <c r="AL1707" s="9"/>
      <c r="AM1707" s="9"/>
      <c r="AN1707" s="9"/>
      <c r="AO1707" s="9"/>
      <c r="AP1707" s="9"/>
      <c r="AQ1707" s="9"/>
      <c r="AR1707" s="9"/>
      <c r="AS1707" s="9"/>
      <c r="AT1707" s="9"/>
      <c r="AU1707" s="9"/>
      <c r="AV1707" s="9"/>
      <c r="AW1707" s="9"/>
      <c r="AX1707" s="9"/>
      <c r="AY1707" s="9"/>
      <c r="AZ1707" s="9"/>
      <c r="BA1707" s="9"/>
      <c r="BB1707" s="9"/>
      <c r="BC1707" s="9"/>
      <c r="BD1707" s="9"/>
      <c r="BE1707" s="9"/>
      <c r="BF1707" s="9"/>
      <c r="BG1707" s="9"/>
      <c r="BH1707" s="9"/>
      <c r="BI1707" s="9"/>
      <c r="BJ1707" s="9"/>
      <c r="BK1707" s="9"/>
      <c r="BL1707" s="9"/>
      <c r="BM1707" s="9"/>
      <c r="BN1707" s="9"/>
      <c r="BO1707" s="9"/>
      <c r="BP1707" s="9"/>
      <c r="BQ1707" s="9"/>
      <c r="BR1707" s="9"/>
      <c r="BS1707" s="9"/>
      <c r="BT1707" s="9"/>
      <c r="BU1707" s="9"/>
      <c r="BV1707" s="9"/>
      <c r="BW1707" s="9"/>
      <c r="BX1707" s="9"/>
      <c r="BY1707" s="9"/>
      <c r="BZ1707" s="9"/>
      <c r="CA1707" s="9"/>
      <c r="CB1707" s="9"/>
    </row>
    <row r="1708" spans="16:80">
      <c r="P1708" s="9"/>
      <c r="Q1708" s="48"/>
      <c r="R1708" s="9"/>
      <c r="S1708" s="9"/>
      <c r="T1708" s="9"/>
      <c r="U1708" s="9"/>
      <c r="V1708" s="9"/>
      <c r="W1708" s="9"/>
      <c r="X1708" s="9"/>
      <c r="Y1708" s="9"/>
      <c r="Z1708" s="9"/>
      <c r="AA1708" s="9"/>
      <c r="AB1708" s="9"/>
      <c r="AC1708" s="9"/>
      <c r="AD1708" s="9"/>
      <c r="AE1708" s="9"/>
      <c r="AF1708" s="9"/>
      <c r="AG1708" s="9"/>
      <c r="AH1708" s="9"/>
      <c r="AI1708" s="9"/>
      <c r="AJ1708" s="9"/>
      <c r="AK1708" s="9"/>
      <c r="AL1708" s="9"/>
      <c r="AM1708" s="9"/>
      <c r="AN1708" s="9"/>
      <c r="AO1708" s="9"/>
      <c r="AP1708" s="9"/>
      <c r="AQ1708" s="9"/>
      <c r="AR1708" s="9"/>
      <c r="AS1708" s="9"/>
      <c r="AT1708" s="9"/>
      <c r="AU1708" s="9"/>
      <c r="AV1708" s="9"/>
      <c r="AW1708" s="9"/>
      <c r="AX1708" s="9"/>
      <c r="AY1708" s="9"/>
      <c r="AZ1708" s="9"/>
      <c r="BA1708" s="9"/>
      <c r="BB1708" s="9"/>
      <c r="BC1708" s="9"/>
      <c r="BD1708" s="9"/>
      <c r="BE1708" s="9"/>
      <c r="BF1708" s="9"/>
      <c r="BG1708" s="9"/>
      <c r="BH1708" s="9"/>
      <c r="BI1708" s="9"/>
      <c r="BJ1708" s="9"/>
      <c r="BK1708" s="9"/>
      <c r="BL1708" s="9"/>
      <c r="BM1708" s="9"/>
      <c r="BN1708" s="9"/>
      <c r="BO1708" s="9"/>
      <c r="BP1708" s="9"/>
      <c r="BQ1708" s="9"/>
      <c r="BR1708" s="9"/>
      <c r="BS1708" s="9"/>
      <c r="BT1708" s="9"/>
      <c r="BU1708" s="9"/>
      <c r="BV1708" s="9"/>
      <c r="BW1708" s="9"/>
      <c r="BX1708" s="9"/>
      <c r="BY1708" s="9"/>
      <c r="BZ1708" s="9"/>
      <c r="CA1708" s="9"/>
      <c r="CB1708" s="9"/>
    </row>
    <row r="1709" spans="16:80">
      <c r="P1709" s="9"/>
      <c r="Q1709" s="48"/>
      <c r="R1709" s="9"/>
      <c r="S1709" s="9"/>
      <c r="T1709" s="9"/>
      <c r="U1709" s="9"/>
      <c r="V1709" s="9"/>
      <c r="W1709" s="9"/>
      <c r="X1709" s="9"/>
      <c r="Y1709" s="9"/>
      <c r="Z1709" s="9"/>
      <c r="AA1709" s="9"/>
      <c r="AB1709" s="9"/>
      <c r="AC1709" s="9"/>
      <c r="AD1709" s="9"/>
      <c r="AE1709" s="9"/>
      <c r="AF1709" s="9"/>
      <c r="AG1709" s="9"/>
      <c r="AH1709" s="9"/>
      <c r="AI1709" s="9"/>
      <c r="AJ1709" s="9"/>
      <c r="AK1709" s="9"/>
      <c r="AL1709" s="9"/>
      <c r="AM1709" s="9"/>
      <c r="AN1709" s="9"/>
      <c r="AO1709" s="9"/>
      <c r="AP1709" s="9"/>
      <c r="AQ1709" s="9"/>
      <c r="AR1709" s="9"/>
      <c r="AS1709" s="9"/>
      <c r="AT1709" s="9"/>
      <c r="AU1709" s="9"/>
      <c r="AV1709" s="9"/>
      <c r="AW1709" s="9"/>
      <c r="AX1709" s="9"/>
      <c r="AY1709" s="9"/>
      <c r="AZ1709" s="9"/>
      <c r="BA1709" s="9"/>
      <c r="BB1709" s="9"/>
      <c r="BC1709" s="9"/>
      <c r="BD1709" s="9"/>
      <c r="BE1709" s="9"/>
      <c r="BF1709" s="9"/>
      <c r="BG1709" s="9"/>
      <c r="BH1709" s="9"/>
      <c r="BI1709" s="9"/>
      <c r="BJ1709" s="9"/>
      <c r="BK1709" s="9"/>
      <c r="BL1709" s="9"/>
      <c r="BM1709" s="9"/>
      <c r="BN1709" s="9"/>
      <c r="BO1709" s="9"/>
      <c r="BP1709" s="9"/>
      <c r="BQ1709" s="9"/>
      <c r="BR1709" s="9"/>
      <c r="BS1709" s="9"/>
      <c r="BT1709" s="9"/>
      <c r="BU1709" s="9"/>
      <c r="BV1709" s="9"/>
      <c r="BW1709" s="9"/>
      <c r="BX1709" s="9"/>
      <c r="BY1709" s="9"/>
      <c r="BZ1709" s="9"/>
      <c r="CA1709" s="9"/>
      <c r="CB1709" s="9"/>
    </row>
    <row r="1710" spans="16:80">
      <c r="P1710" s="9"/>
      <c r="Q1710" s="48"/>
      <c r="R1710" s="9"/>
      <c r="S1710" s="9"/>
      <c r="T1710" s="9"/>
      <c r="U1710" s="9"/>
      <c r="V1710" s="9"/>
      <c r="W1710" s="9"/>
      <c r="X1710" s="9"/>
      <c r="Y1710" s="9"/>
      <c r="Z1710" s="9"/>
      <c r="AA1710" s="9"/>
      <c r="AB1710" s="9"/>
      <c r="AC1710" s="9"/>
      <c r="AD1710" s="9"/>
      <c r="AE1710" s="9"/>
      <c r="AF1710" s="9"/>
      <c r="AG1710" s="9"/>
      <c r="AH1710" s="9"/>
      <c r="AI1710" s="9"/>
      <c r="AJ1710" s="9"/>
      <c r="AK1710" s="9"/>
      <c r="AL1710" s="9"/>
      <c r="AM1710" s="9"/>
      <c r="AN1710" s="9"/>
      <c r="AO1710" s="9"/>
      <c r="AP1710" s="9"/>
      <c r="AQ1710" s="9"/>
      <c r="AR1710" s="9"/>
      <c r="AS1710" s="9"/>
      <c r="AT1710" s="9"/>
      <c r="AU1710" s="9"/>
      <c r="AV1710" s="9"/>
      <c r="AW1710" s="9"/>
      <c r="AX1710" s="9"/>
      <c r="AY1710" s="9"/>
      <c r="AZ1710" s="9"/>
      <c r="BA1710" s="9"/>
      <c r="BB1710" s="9"/>
      <c r="BC1710" s="9"/>
      <c r="BD1710" s="9"/>
      <c r="BE1710" s="9"/>
      <c r="BF1710" s="9"/>
      <c r="BG1710" s="9"/>
      <c r="BH1710" s="9"/>
      <c r="BI1710" s="9"/>
      <c r="BJ1710" s="9"/>
      <c r="BK1710" s="9"/>
      <c r="BL1710" s="9"/>
      <c r="BM1710" s="9"/>
      <c r="BN1710" s="9"/>
      <c r="BO1710" s="9"/>
      <c r="BP1710" s="9"/>
      <c r="BQ1710" s="9"/>
      <c r="BR1710" s="9"/>
      <c r="BS1710" s="9"/>
      <c r="BT1710" s="9"/>
      <c r="BU1710" s="9"/>
      <c r="BV1710" s="9"/>
      <c r="BW1710" s="9"/>
      <c r="BX1710" s="9"/>
      <c r="BY1710" s="9"/>
      <c r="BZ1710" s="9"/>
      <c r="CA1710" s="9"/>
      <c r="CB1710" s="9"/>
    </row>
    <row r="1711" spans="16:80">
      <c r="P1711" s="9"/>
      <c r="Q1711" s="48"/>
      <c r="R1711" s="9"/>
      <c r="S1711" s="9"/>
      <c r="T1711" s="9"/>
      <c r="U1711" s="9"/>
      <c r="V1711" s="9"/>
      <c r="W1711" s="9"/>
      <c r="X1711" s="9"/>
      <c r="Y1711" s="9"/>
      <c r="Z1711" s="9"/>
      <c r="AA1711" s="9"/>
      <c r="AB1711" s="9"/>
      <c r="AC1711" s="9"/>
      <c r="AD1711" s="9"/>
      <c r="AE1711" s="9"/>
      <c r="AF1711" s="9"/>
      <c r="AG1711" s="9"/>
      <c r="AH1711" s="9"/>
      <c r="AI1711" s="9"/>
      <c r="AJ1711" s="9"/>
      <c r="AK1711" s="9"/>
      <c r="AL1711" s="9"/>
      <c r="AM1711" s="9"/>
      <c r="AN1711" s="9"/>
      <c r="AO1711" s="9"/>
      <c r="AP1711" s="9"/>
      <c r="AQ1711" s="9"/>
      <c r="AR1711" s="9"/>
      <c r="AS1711" s="9"/>
      <c r="AT1711" s="9"/>
      <c r="AU1711" s="9"/>
      <c r="AV1711" s="9"/>
      <c r="AW1711" s="9"/>
      <c r="AX1711" s="9"/>
      <c r="AY1711" s="9"/>
      <c r="AZ1711" s="9"/>
      <c r="BA1711" s="9"/>
      <c r="BB1711" s="9"/>
      <c r="BC1711" s="9"/>
      <c r="BD1711" s="9"/>
      <c r="BE1711" s="9"/>
      <c r="BF1711" s="9"/>
      <c r="BG1711" s="9"/>
      <c r="BH1711" s="9"/>
      <c r="BI1711" s="9"/>
      <c r="BJ1711" s="9"/>
      <c r="BK1711" s="9"/>
      <c r="BL1711" s="9"/>
      <c r="BM1711" s="9"/>
      <c r="BN1711" s="9"/>
      <c r="BO1711" s="9"/>
      <c r="BP1711" s="9"/>
      <c r="BQ1711" s="9"/>
      <c r="BR1711" s="9"/>
      <c r="BS1711" s="9"/>
      <c r="BT1711" s="9"/>
      <c r="BU1711" s="9"/>
      <c r="BV1711" s="9"/>
      <c r="BW1711" s="9"/>
      <c r="BX1711" s="9"/>
      <c r="BY1711" s="9"/>
      <c r="BZ1711" s="9"/>
      <c r="CA1711" s="9"/>
      <c r="CB1711" s="9"/>
    </row>
    <row r="1712" spans="16:80">
      <c r="P1712" s="9"/>
      <c r="Q1712" s="48"/>
      <c r="R1712" s="9"/>
      <c r="S1712" s="9"/>
      <c r="T1712" s="9"/>
      <c r="U1712" s="9"/>
      <c r="V1712" s="9"/>
      <c r="W1712" s="9"/>
      <c r="X1712" s="9"/>
      <c r="Y1712" s="9"/>
      <c r="Z1712" s="9"/>
      <c r="AA1712" s="9"/>
      <c r="AB1712" s="9"/>
      <c r="AC1712" s="9"/>
      <c r="AD1712" s="9"/>
      <c r="AE1712" s="9"/>
      <c r="AF1712" s="9"/>
      <c r="AG1712" s="9"/>
      <c r="AH1712" s="9"/>
      <c r="AI1712" s="9"/>
      <c r="AJ1712" s="9"/>
      <c r="AK1712" s="9"/>
      <c r="AL1712" s="9"/>
      <c r="AM1712" s="9"/>
      <c r="AN1712" s="9"/>
      <c r="AO1712" s="9"/>
      <c r="AP1712" s="9"/>
      <c r="AQ1712" s="9"/>
      <c r="AR1712" s="9"/>
      <c r="AS1712" s="9"/>
      <c r="AT1712" s="9"/>
      <c r="AU1712" s="9"/>
      <c r="AV1712" s="9"/>
      <c r="AW1712" s="9"/>
      <c r="AX1712" s="9"/>
      <c r="AY1712" s="9"/>
      <c r="AZ1712" s="9"/>
      <c r="BA1712" s="9"/>
      <c r="BB1712" s="9"/>
      <c r="BC1712" s="9"/>
      <c r="BD1712" s="9"/>
      <c r="BE1712" s="9"/>
      <c r="BF1712" s="9"/>
      <c r="BG1712" s="9"/>
      <c r="BH1712" s="9"/>
      <c r="BI1712" s="9"/>
      <c r="BJ1712" s="9"/>
      <c r="BK1712" s="9"/>
      <c r="BL1712" s="9"/>
      <c r="BM1712" s="9"/>
      <c r="BN1712" s="9"/>
      <c r="BO1712" s="9"/>
      <c r="BP1712" s="9"/>
      <c r="BQ1712" s="9"/>
      <c r="BR1712" s="9"/>
      <c r="BS1712" s="9"/>
      <c r="BT1712" s="9"/>
      <c r="BU1712" s="9"/>
      <c r="BV1712" s="9"/>
      <c r="BW1712" s="9"/>
      <c r="BX1712" s="9"/>
      <c r="BY1712" s="9"/>
      <c r="BZ1712" s="9"/>
      <c r="CA1712" s="9"/>
      <c r="CB1712" s="9"/>
    </row>
    <row r="1713" spans="16:80">
      <c r="P1713" s="9"/>
      <c r="Q1713" s="48"/>
      <c r="R1713" s="9"/>
      <c r="S1713" s="9"/>
      <c r="T1713" s="9"/>
      <c r="U1713" s="9"/>
      <c r="V1713" s="9"/>
      <c r="W1713" s="9"/>
      <c r="X1713" s="9"/>
      <c r="Y1713" s="9"/>
      <c r="Z1713" s="9"/>
      <c r="AA1713" s="9"/>
      <c r="AB1713" s="9"/>
      <c r="AC1713" s="9"/>
      <c r="AD1713" s="9"/>
      <c r="AE1713" s="9"/>
      <c r="AF1713" s="9"/>
      <c r="AG1713" s="9"/>
      <c r="AH1713" s="9"/>
      <c r="AI1713" s="9"/>
      <c r="AJ1713" s="9"/>
      <c r="AK1713" s="9"/>
      <c r="AL1713" s="9"/>
      <c r="AM1713" s="9"/>
      <c r="AN1713" s="9"/>
      <c r="AO1713" s="9"/>
      <c r="AP1713" s="9"/>
      <c r="AQ1713" s="9"/>
      <c r="AR1713" s="9"/>
      <c r="AS1713" s="9"/>
      <c r="AT1713" s="9"/>
      <c r="AU1713" s="9"/>
      <c r="AV1713" s="9"/>
      <c r="AW1713" s="9"/>
      <c r="AX1713" s="9"/>
      <c r="AY1713" s="9"/>
      <c r="AZ1713" s="9"/>
      <c r="BA1713" s="9"/>
      <c r="BB1713" s="9"/>
      <c r="BC1713" s="9"/>
      <c r="BD1713" s="9"/>
      <c r="BE1713" s="9"/>
      <c r="BF1713" s="9"/>
      <c r="BG1713" s="9"/>
      <c r="BH1713" s="9"/>
      <c r="BI1713" s="9"/>
      <c r="BJ1713" s="9"/>
      <c r="BK1713" s="9"/>
      <c r="BL1713" s="9"/>
      <c r="BM1713" s="9"/>
      <c r="BN1713" s="9"/>
      <c r="BO1713" s="9"/>
      <c r="BP1713" s="9"/>
      <c r="BQ1713" s="9"/>
      <c r="BR1713" s="9"/>
      <c r="BS1713" s="9"/>
      <c r="BT1713" s="9"/>
      <c r="BU1713" s="9"/>
      <c r="BV1713" s="9"/>
      <c r="BW1713" s="9"/>
      <c r="BX1713" s="9"/>
      <c r="BY1713" s="9"/>
      <c r="BZ1713" s="9"/>
      <c r="CA1713" s="9"/>
      <c r="CB1713" s="9"/>
    </row>
    <row r="1714" spans="16:80">
      <c r="P1714" s="9"/>
      <c r="Q1714" s="48"/>
      <c r="R1714" s="9"/>
      <c r="S1714" s="9"/>
      <c r="T1714" s="9"/>
      <c r="U1714" s="9"/>
      <c r="V1714" s="9"/>
      <c r="W1714" s="9"/>
      <c r="X1714" s="9"/>
      <c r="Y1714" s="9"/>
      <c r="Z1714" s="9"/>
      <c r="AA1714" s="9"/>
      <c r="AB1714" s="9"/>
      <c r="AC1714" s="9"/>
      <c r="AD1714" s="9"/>
      <c r="AE1714" s="9"/>
      <c r="AF1714" s="9"/>
      <c r="AG1714" s="9"/>
      <c r="AH1714" s="9"/>
      <c r="AI1714" s="9"/>
      <c r="AJ1714" s="9"/>
      <c r="AK1714" s="9"/>
      <c r="AL1714" s="9"/>
      <c r="AM1714" s="9"/>
      <c r="AN1714" s="9"/>
      <c r="AO1714" s="9"/>
      <c r="AP1714" s="9"/>
      <c r="AQ1714" s="9"/>
      <c r="AR1714" s="9"/>
      <c r="AS1714" s="9"/>
      <c r="AT1714" s="9"/>
      <c r="AU1714" s="9"/>
      <c r="AV1714" s="9"/>
      <c r="AW1714" s="9"/>
      <c r="AX1714" s="9"/>
      <c r="AY1714" s="9"/>
      <c r="AZ1714" s="9"/>
      <c r="BA1714" s="9"/>
      <c r="BB1714" s="9"/>
      <c r="BC1714" s="9"/>
      <c r="BD1714" s="9"/>
      <c r="BE1714" s="9"/>
      <c r="BF1714" s="9"/>
      <c r="BG1714" s="9"/>
      <c r="BH1714" s="9"/>
      <c r="BI1714" s="9"/>
      <c r="BJ1714" s="9"/>
      <c r="BK1714" s="9"/>
      <c r="BL1714" s="9"/>
      <c r="BM1714" s="9"/>
      <c r="BN1714" s="9"/>
      <c r="BO1714" s="9"/>
      <c r="BP1714" s="9"/>
      <c r="BQ1714" s="9"/>
      <c r="BR1714" s="9"/>
      <c r="BS1714" s="9"/>
      <c r="BT1714" s="9"/>
      <c r="BU1714" s="9"/>
      <c r="BV1714" s="9"/>
      <c r="BW1714" s="9"/>
      <c r="BX1714" s="9"/>
      <c r="BY1714" s="9"/>
      <c r="BZ1714" s="9"/>
      <c r="CA1714" s="9"/>
      <c r="CB1714" s="9"/>
    </row>
    <row r="1715" spans="16:80">
      <c r="P1715" s="9"/>
      <c r="Q1715" s="48"/>
      <c r="R1715" s="9"/>
      <c r="S1715" s="9"/>
      <c r="T1715" s="9"/>
      <c r="U1715" s="9"/>
      <c r="V1715" s="9"/>
      <c r="W1715" s="9"/>
      <c r="X1715" s="9"/>
      <c r="Y1715" s="9"/>
      <c r="Z1715" s="9"/>
      <c r="AA1715" s="9"/>
      <c r="AB1715" s="9"/>
      <c r="AC1715" s="9"/>
      <c r="AD1715" s="9"/>
      <c r="AE1715" s="9"/>
      <c r="AF1715" s="9"/>
      <c r="AG1715" s="9"/>
      <c r="AH1715" s="9"/>
      <c r="AI1715" s="9"/>
      <c r="AJ1715" s="9"/>
      <c r="AK1715" s="9"/>
      <c r="AL1715" s="9"/>
      <c r="AM1715" s="9"/>
      <c r="AN1715" s="9"/>
      <c r="AO1715" s="9"/>
      <c r="AP1715" s="9"/>
      <c r="AQ1715" s="9"/>
      <c r="AR1715" s="9"/>
      <c r="AS1715" s="9"/>
      <c r="AT1715" s="9"/>
      <c r="AU1715" s="9"/>
      <c r="AV1715" s="9"/>
      <c r="AW1715" s="9"/>
      <c r="AX1715" s="9"/>
      <c r="AY1715" s="9"/>
      <c r="AZ1715" s="9"/>
      <c r="BA1715" s="9"/>
      <c r="BB1715" s="9"/>
      <c r="BC1715" s="9"/>
      <c r="BD1715" s="9"/>
      <c r="BE1715" s="9"/>
      <c r="BF1715" s="9"/>
      <c r="BG1715" s="9"/>
      <c r="BH1715" s="9"/>
      <c r="BI1715" s="9"/>
      <c r="BJ1715" s="9"/>
      <c r="BK1715" s="9"/>
      <c r="BL1715" s="9"/>
      <c r="BM1715" s="9"/>
      <c r="BN1715" s="9"/>
      <c r="BO1715" s="9"/>
      <c r="BP1715" s="9"/>
      <c r="BQ1715" s="9"/>
      <c r="BR1715" s="9"/>
      <c r="BS1715" s="9"/>
      <c r="BT1715" s="9"/>
      <c r="BU1715" s="9"/>
      <c r="BV1715" s="9"/>
      <c r="BW1715" s="9"/>
      <c r="BX1715" s="9"/>
      <c r="BY1715" s="9"/>
      <c r="BZ1715" s="9"/>
      <c r="CA1715" s="9"/>
      <c r="CB1715" s="9"/>
    </row>
    <row r="1716" spans="16:80">
      <c r="P1716" s="9"/>
      <c r="Q1716" s="48"/>
      <c r="R1716" s="9"/>
      <c r="S1716" s="9"/>
      <c r="T1716" s="9"/>
      <c r="U1716" s="9"/>
      <c r="V1716" s="9"/>
      <c r="W1716" s="9"/>
      <c r="X1716" s="9"/>
      <c r="Y1716" s="9"/>
      <c r="Z1716" s="9"/>
      <c r="AA1716" s="9"/>
      <c r="AB1716" s="9"/>
      <c r="AC1716" s="9"/>
      <c r="AD1716" s="9"/>
      <c r="AE1716" s="9"/>
      <c r="AF1716" s="9"/>
      <c r="AG1716" s="9"/>
      <c r="AH1716" s="9"/>
      <c r="AI1716" s="9"/>
      <c r="AJ1716" s="9"/>
      <c r="AK1716" s="9"/>
      <c r="AL1716" s="9"/>
      <c r="AM1716" s="9"/>
      <c r="AN1716" s="9"/>
      <c r="AO1716" s="9"/>
      <c r="AP1716" s="9"/>
      <c r="AQ1716" s="9"/>
      <c r="AR1716" s="9"/>
      <c r="AS1716" s="9"/>
      <c r="AT1716" s="9"/>
      <c r="AU1716" s="9"/>
      <c r="AV1716" s="9"/>
      <c r="AW1716" s="9"/>
      <c r="AX1716" s="9"/>
      <c r="AY1716" s="9"/>
      <c r="AZ1716" s="9"/>
      <c r="BA1716" s="9"/>
      <c r="BB1716" s="9"/>
      <c r="BC1716" s="9"/>
      <c r="BD1716" s="9"/>
      <c r="BE1716" s="9"/>
      <c r="BF1716" s="9"/>
      <c r="BG1716" s="9"/>
      <c r="BH1716" s="9"/>
      <c r="BI1716" s="9"/>
      <c r="BJ1716" s="9"/>
      <c r="BK1716" s="9"/>
      <c r="BL1716" s="9"/>
      <c r="BM1716" s="9"/>
      <c r="BN1716" s="9"/>
      <c r="BO1716" s="9"/>
      <c r="BP1716" s="9"/>
      <c r="BQ1716" s="9"/>
      <c r="BR1716" s="9"/>
      <c r="BS1716" s="9"/>
      <c r="BT1716" s="9"/>
      <c r="BU1716" s="9"/>
      <c r="BV1716" s="9"/>
      <c r="BW1716" s="9"/>
      <c r="BX1716" s="9"/>
      <c r="BY1716" s="9"/>
      <c r="BZ1716" s="9"/>
      <c r="CA1716" s="9"/>
      <c r="CB1716" s="9"/>
    </row>
    <row r="1717" spans="16:80">
      <c r="P1717" s="9"/>
      <c r="Q1717" s="48"/>
      <c r="R1717" s="9"/>
      <c r="S1717" s="9"/>
      <c r="T1717" s="9"/>
      <c r="U1717" s="9"/>
      <c r="V1717" s="9"/>
      <c r="W1717" s="9"/>
      <c r="X1717" s="9"/>
      <c r="Y1717" s="9"/>
      <c r="Z1717" s="9"/>
      <c r="AA1717" s="9"/>
      <c r="AB1717" s="9"/>
      <c r="AC1717" s="9"/>
      <c r="AD1717" s="9"/>
      <c r="AE1717" s="9"/>
      <c r="AF1717" s="9"/>
      <c r="AG1717" s="9"/>
      <c r="AH1717" s="9"/>
      <c r="AI1717" s="9"/>
      <c r="AJ1717" s="9"/>
      <c r="AK1717" s="9"/>
      <c r="AL1717" s="9"/>
      <c r="AM1717" s="9"/>
      <c r="AN1717" s="9"/>
      <c r="AO1717" s="9"/>
      <c r="AP1717" s="9"/>
      <c r="AQ1717" s="9"/>
      <c r="AR1717" s="9"/>
      <c r="AS1717" s="9"/>
      <c r="AT1717" s="9"/>
      <c r="AU1717" s="9"/>
      <c r="AV1717" s="9"/>
      <c r="AW1717" s="9"/>
      <c r="AX1717" s="9"/>
      <c r="AY1717" s="9"/>
      <c r="AZ1717" s="9"/>
      <c r="BA1717" s="9"/>
      <c r="BB1717" s="9"/>
      <c r="BC1717" s="9"/>
      <c r="BD1717" s="9"/>
      <c r="BE1717" s="9"/>
      <c r="BF1717" s="9"/>
      <c r="BG1717" s="9"/>
      <c r="BH1717" s="9"/>
      <c r="BI1717" s="9"/>
      <c r="BJ1717" s="9"/>
      <c r="BK1717" s="9"/>
      <c r="BL1717" s="9"/>
      <c r="BM1717" s="9"/>
      <c r="BN1717" s="9"/>
      <c r="BO1717" s="9"/>
      <c r="BP1717" s="9"/>
      <c r="BQ1717" s="9"/>
      <c r="BR1717" s="9"/>
      <c r="BS1717" s="9"/>
      <c r="BT1717" s="9"/>
      <c r="BU1717" s="9"/>
      <c r="BV1717" s="9"/>
      <c r="BW1717" s="9"/>
      <c r="BX1717" s="9"/>
      <c r="BY1717" s="9"/>
      <c r="BZ1717" s="9"/>
      <c r="CA1717" s="9"/>
      <c r="CB1717" s="9"/>
    </row>
    <row r="1718" spans="16:80">
      <c r="P1718" s="9"/>
      <c r="Q1718" s="48"/>
      <c r="R1718" s="9"/>
      <c r="S1718" s="9"/>
      <c r="T1718" s="9"/>
      <c r="U1718" s="9"/>
      <c r="V1718" s="9"/>
      <c r="W1718" s="9"/>
      <c r="X1718" s="9"/>
      <c r="Y1718" s="9"/>
      <c r="Z1718" s="9"/>
      <c r="AA1718" s="9"/>
      <c r="AB1718" s="9"/>
      <c r="AC1718" s="9"/>
      <c r="AD1718" s="9"/>
      <c r="AE1718" s="9"/>
      <c r="AF1718" s="9"/>
      <c r="AG1718" s="9"/>
      <c r="AH1718" s="9"/>
      <c r="AI1718" s="9"/>
      <c r="AJ1718" s="9"/>
      <c r="AK1718" s="9"/>
      <c r="AL1718" s="9"/>
      <c r="AM1718" s="9"/>
      <c r="AN1718" s="9"/>
      <c r="AO1718" s="9"/>
      <c r="AP1718" s="9"/>
      <c r="AQ1718" s="9"/>
      <c r="AR1718" s="9"/>
      <c r="AS1718" s="9"/>
      <c r="AT1718" s="9"/>
      <c r="AU1718" s="9"/>
      <c r="AV1718" s="9"/>
      <c r="AW1718" s="9"/>
      <c r="AX1718" s="9"/>
      <c r="AY1718" s="9"/>
      <c r="AZ1718" s="9"/>
      <c r="BA1718" s="9"/>
      <c r="BB1718" s="9"/>
      <c r="BC1718" s="9"/>
      <c r="BD1718" s="9"/>
      <c r="BE1718" s="9"/>
      <c r="BF1718" s="9"/>
      <c r="BG1718" s="9"/>
      <c r="BH1718" s="9"/>
      <c r="BI1718" s="9"/>
      <c r="BJ1718" s="9"/>
      <c r="BK1718" s="9"/>
      <c r="BL1718" s="9"/>
      <c r="BM1718" s="9"/>
      <c r="BN1718" s="9"/>
      <c r="BO1718" s="9"/>
      <c r="BP1718" s="9"/>
      <c r="BQ1718" s="9"/>
      <c r="BR1718" s="9"/>
      <c r="BS1718" s="9"/>
      <c r="BT1718" s="9"/>
      <c r="BU1718" s="9"/>
      <c r="BV1718" s="9"/>
      <c r="BW1718" s="9"/>
      <c r="BX1718" s="9"/>
      <c r="BY1718" s="9"/>
      <c r="BZ1718" s="9"/>
      <c r="CA1718" s="9"/>
      <c r="CB1718" s="9"/>
    </row>
    <row r="1719" spans="16:80">
      <c r="P1719" s="9"/>
      <c r="Q1719" s="48"/>
      <c r="R1719" s="9"/>
      <c r="S1719" s="9"/>
      <c r="T1719" s="9"/>
      <c r="U1719" s="9"/>
      <c r="V1719" s="9"/>
      <c r="W1719" s="9"/>
      <c r="X1719" s="9"/>
      <c r="Y1719" s="9"/>
      <c r="Z1719" s="9"/>
      <c r="AA1719" s="9"/>
      <c r="AB1719" s="9"/>
      <c r="AC1719" s="9"/>
      <c r="AD1719" s="9"/>
      <c r="AE1719" s="9"/>
      <c r="AF1719" s="9"/>
      <c r="AG1719" s="9"/>
      <c r="AH1719" s="9"/>
      <c r="AI1719" s="9"/>
      <c r="AJ1719" s="9"/>
      <c r="AK1719" s="9"/>
      <c r="AL1719" s="9"/>
      <c r="AM1719" s="9"/>
      <c r="AN1719" s="9"/>
      <c r="AO1719" s="9"/>
      <c r="AP1719" s="9"/>
      <c r="AQ1719" s="9"/>
      <c r="AR1719" s="9"/>
      <c r="AS1719" s="9"/>
      <c r="AT1719" s="9"/>
      <c r="AU1719" s="9"/>
      <c r="AV1719" s="9"/>
      <c r="AW1719" s="9"/>
      <c r="AX1719" s="9"/>
      <c r="AY1719" s="9"/>
      <c r="AZ1719" s="9"/>
      <c r="BA1719" s="9"/>
      <c r="BB1719" s="9"/>
      <c r="BC1719" s="9"/>
      <c r="BD1719" s="9"/>
      <c r="BE1719" s="9"/>
      <c r="BF1719" s="9"/>
      <c r="BG1719" s="9"/>
      <c r="BH1719" s="9"/>
      <c r="BI1719" s="9"/>
      <c r="BJ1719" s="9"/>
      <c r="BK1719" s="9"/>
      <c r="BL1719" s="9"/>
      <c r="BM1719" s="9"/>
      <c r="BN1719" s="9"/>
      <c r="BO1719" s="9"/>
      <c r="BP1719" s="9"/>
      <c r="BQ1719" s="9"/>
      <c r="BR1719" s="9"/>
      <c r="BS1719" s="9"/>
      <c r="BT1719" s="9"/>
      <c r="BU1719" s="9"/>
      <c r="BV1719" s="9"/>
      <c r="BW1719" s="9"/>
      <c r="BX1719" s="9"/>
      <c r="BY1719" s="9"/>
      <c r="BZ1719" s="9"/>
      <c r="CA1719" s="9"/>
      <c r="CB1719" s="9"/>
    </row>
    <row r="1720" spans="16:80">
      <c r="P1720" s="9"/>
      <c r="Q1720" s="48"/>
      <c r="R1720" s="9"/>
      <c r="S1720" s="9"/>
      <c r="T1720" s="9"/>
      <c r="U1720" s="9"/>
      <c r="V1720" s="9"/>
      <c r="W1720" s="9"/>
      <c r="X1720" s="9"/>
      <c r="Y1720" s="9"/>
      <c r="Z1720" s="9"/>
      <c r="AA1720" s="9"/>
      <c r="AB1720" s="9"/>
      <c r="AC1720" s="9"/>
      <c r="AD1720" s="9"/>
      <c r="AE1720" s="9"/>
      <c r="AF1720" s="9"/>
      <c r="AG1720" s="9"/>
      <c r="AH1720" s="9"/>
      <c r="AI1720" s="9"/>
      <c r="AJ1720" s="9"/>
      <c r="AK1720" s="9"/>
      <c r="AL1720" s="9"/>
      <c r="AM1720" s="9"/>
      <c r="AN1720" s="9"/>
      <c r="AO1720" s="9"/>
      <c r="AP1720" s="9"/>
      <c r="AQ1720" s="9"/>
      <c r="AR1720" s="9"/>
      <c r="AS1720" s="9"/>
      <c r="AT1720" s="9"/>
      <c r="AU1720" s="9"/>
      <c r="AV1720" s="9"/>
      <c r="AW1720" s="9"/>
      <c r="AX1720" s="9"/>
      <c r="AY1720" s="9"/>
      <c r="AZ1720" s="9"/>
      <c r="BA1720" s="9"/>
      <c r="BB1720" s="9"/>
      <c r="BC1720" s="9"/>
      <c r="BD1720" s="9"/>
      <c r="BE1720" s="9"/>
      <c r="BF1720" s="9"/>
      <c r="BG1720" s="9"/>
      <c r="BH1720" s="9"/>
      <c r="BI1720" s="9"/>
      <c r="BJ1720" s="9"/>
      <c r="BK1720" s="9"/>
      <c r="BL1720" s="9"/>
      <c r="BM1720" s="9"/>
      <c r="BN1720" s="9"/>
      <c r="BO1720" s="9"/>
      <c r="BP1720" s="9"/>
      <c r="BQ1720" s="9"/>
      <c r="BR1720" s="9"/>
      <c r="BS1720" s="9"/>
      <c r="BT1720" s="9"/>
      <c r="BU1720" s="9"/>
      <c r="BV1720" s="9"/>
      <c r="BW1720" s="9"/>
      <c r="BX1720" s="9"/>
      <c r="BY1720" s="9"/>
      <c r="BZ1720" s="9"/>
      <c r="CA1720" s="9"/>
      <c r="CB1720" s="9"/>
    </row>
    <row r="1721" spans="16:80">
      <c r="P1721" s="9"/>
      <c r="Q1721" s="48"/>
      <c r="R1721" s="9"/>
      <c r="S1721" s="9"/>
      <c r="T1721" s="9"/>
      <c r="U1721" s="9"/>
      <c r="V1721" s="9"/>
      <c r="W1721" s="9"/>
      <c r="X1721" s="9"/>
      <c r="Y1721" s="9"/>
      <c r="Z1721" s="9"/>
      <c r="AA1721" s="9"/>
      <c r="AB1721" s="9"/>
      <c r="AC1721" s="9"/>
      <c r="AD1721" s="9"/>
      <c r="AE1721" s="9"/>
      <c r="AF1721" s="9"/>
      <c r="AG1721" s="9"/>
      <c r="AH1721" s="9"/>
      <c r="AI1721" s="9"/>
      <c r="AJ1721" s="9"/>
      <c r="AK1721" s="9"/>
      <c r="AL1721" s="9"/>
      <c r="AM1721" s="9"/>
      <c r="AN1721" s="9"/>
      <c r="AO1721" s="9"/>
      <c r="AP1721" s="9"/>
      <c r="AQ1721" s="9"/>
      <c r="AR1721" s="9"/>
      <c r="AS1721" s="9"/>
      <c r="AT1721" s="9"/>
      <c r="AU1721" s="9"/>
      <c r="AV1721" s="9"/>
      <c r="AW1721" s="9"/>
      <c r="AX1721" s="9"/>
      <c r="AY1721" s="9"/>
      <c r="AZ1721" s="9"/>
      <c r="BA1721" s="9"/>
      <c r="BB1721" s="9"/>
      <c r="BC1721" s="9"/>
      <c r="BD1721" s="9"/>
      <c r="BE1721" s="9"/>
      <c r="BF1721" s="9"/>
      <c r="BG1721" s="9"/>
      <c r="BH1721" s="9"/>
      <c r="BI1721" s="9"/>
      <c r="BJ1721" s="9"/>
      <c r="BK1721" s="9"/>
      <c r="BL1721" s="9"/>
      <c r="BM1721" s="9"/>
      <c r="BN1721" s="9"/>
      <c r="BO1721" s="9"/>
      <c r="BP1721" s="9"/>
      <c r="BQ1721" s="9"/>
      <c r="BR1721" s="9"/>
      <c r="BS1721" s="9"/>
      <c r="BT1721" s="9"/>
      <c r="BU1721" s="9"/>
      <c r="BV1721" s="9"/>
      <c r="BW1721" s="9"/>
      <c r="BX1721" s="9"/>
      <c r="BY1721" s="9"/>
      <c r="BZ1721" s="9"/>
      <c r="CA1721" s="9"/>
      <c r="CB1721" s="9"/>
    </row>
    <row r="1722" spans="16:80">
      <c r="P1722" s="9"/>
      <c r="Q1722" s="48"/>
      <c r="R1722" s="9"/>
      <c r="S1722" s="9"/>
      <c r="T1722" s="9"/>
      <c r="U1722" s="9"/>
      <c r="V1722" s="9"/>
      <c r="W1722" s="9"/>
      <c r="X1722" s="9"/>
      <c r="Y1722" s="9"/>
      <c r="Z1722" s="9"/>
      <c r="AA1722" s="9"/>
      <c r="AB1722" s="9"/>
      <c r="AC1722" s="9"/>
      <c r="AD1722" s="9"/>
      <c r="AE1722" s="9"/>
      <c r="AF1722" s="9"/>
      <c r="AG1722" s="9"/>
      <c r="AH1722" s="9"/>
      <c r="AI1722" s="9"/>
      <c r="AJ1722" s="9"/>
      <c r="AK1722" s="9"/>
      <c r="AL1722" s="9"/>
      <c r="AM1722" s="9"/>
      <c r="AN1722" s="9"/>
      <c r="AO1722" s="9"/>
      <c r="AP1722" s="9"/>
      <c r="AQ1722" s="9"/>
      <c r="AR1722" s="9"/>
      <c r="AS1722" s="9"/>
      <c r="AT1722" s="9"/>
      <c r="AU1722" s="9"/>
      <c r="AV1722" s="9"/>
      <c r="AW1722" s="9"/>
      <c r="AX1722" s="9"/>
      <c r="AY1722" s="9"/>
      <c r="AZ1722" s="9"/>
      <c r="BA1722" s="9"/>
      <c r="BB1722" s="9"/>
      <c r="BC1722" s="9"/>
      <c r="BD1722" s="9"/>
      <c r="BE1722" s="9"/>
      <c r="BF1722" s="9"/>
      <c r="BG1722" s="9"/>
      <c r="BH1722" s="9"/>
      <c r="BI1722" s="9"/>
      <c r="BJ1722" s="9"/>
      <c r="BK1722" s="9"/>
      <c r="BL1722" s="9"/>
      <c r="BM1722" s="9"/>
      <c r="BN1722" s="9"/>
      <c r="BO1722" s="9"/>
      <c r="BP1722" s="9"/>
      <c r="BQ1722" s="9"/>
      <c r="BR1722" s="9"/>
      <c r="BS1722" s="9"/>
      <c r="BT1722" s="9"/>
      <c r="BU1722" s="9"/>
      <c r="BV1722" s="9"/>
      <c r="BW1722" s="9"/>
      <c r="BX1722" s="9"/>
      <c r="BY1722" s="9"/>
      <c r="BZ1722" s="9"/>
      <c r="CA1722" s="9"/>
      <c r="CB1722" s="9"/>
    </row>
    <row r="1723" spans="16:80">
      <c r="P1723" s="9"/>
      <c r="Q1723" s="48"/>
      <c r="R1723" s="9"/>
      <c r="S1723" s="9"/>
      <c r="T1723" s="9"/>
      <c r="U1723" s="9"/>
      <c r="V1723" s="9"/>
      <c r="W1723" s="9"/>
      <c r="X1723" s="9"/>
      <c r="Y1723" s="9"/>
      <c r="Z1723" s="9"/>
      <c r="AA1723" s="9"/>
      <c r="AB1723" s="9"/>
      <c r="AC1723" s="9"/>
      <c r="AD1723" s="9"/>
      <c r="AE1723" s="9"/>
      <c r="AF1723" s="9"/>
      <c r="AG1723" s="9"/>
      <c r="AH1723" s="9"/>
      <c r="AI1723" s="9"/>
      <c r="AJ1723" s="9"/>
      <c r="AK1723" s="9"/>
      <c r="AL1723" s="9"/>
      <c r="AM1723" s="9"/>
      <c r="AN1723" s="9"/>
      <c r="AO1723" s="9"/>
      <c r="AP1723" s="9"/>
      <c r="AQ1723" s="9"/>
      <c r="AR1723" s="9"/>
      <c r="AS1723" s="9"/>
      <c r="AT1723" s="9"/>
      <c r="AU1723" s="9"/>
      <c r="AV1723" s="9"/>
      <c r="AW1723" s="9"/>
      <c r="AX1723" s="9"/>
      <c r="AY1723" s="9"/>
      <c r="AZ1723" s="9"/>
      <c r="BA1723" s="9"/>
      <c r="BB1723" s="9"/>
      <c r="BC1723" s="9"/>
      <c r="BD1723" s="9"/>
      <c r="BE1723" s="9"/>
      <c r="BF1723" s="9"/>
      <c r="BG1723" s="9"/>
      <c r="BH1723" s="9"/>
      <c r="BI1723" s="9"/>
      <c r="BJ1723" s="9"/>
      <c r="BK1723" s="9"/>
      <c r="BL1723" s="9"/>
      <c r="BM1723" s="9"/>
      <c r="BN1723" s="9"/>
      <c r="BO1723" s="9"/>
      <c r="BP1723" s="9"/>
      <c r="BQ1723" s="9"/>
      <c r="BR1723" s="9"/>
      <c r="BS1723" s="9"/>
      <c r="BT1723" s="9"/>
      <c r="BU1723" s="9"/>
      <c r="BV1723" s="9"/>
      <c r="BW1723" s="9"/>
      <c r="BX1723" s="9"/>
      <c r="BY1723" s="9"/>
      <c r="BZ1723" s="9"/>
      <c r="CA1723" s="9"/>
      <c r="CB1723" s="9"/>
    </row>
    <row r="1724" spans="16:80">
      <c r="P1724" s="9"/>
      <c r="Q1724" s="48"/>
      <c r="R1724" s="9"/>
      <c r="S1724" s="9"/>
      <c r="T1724" s="9"/>
      <c r="U1724" s="9"/>
      <c r="V1724" s="9"/>
      <c r="W1724" s="9"/>
      <c r="X1724" s="9"/>
      <c r="Y1724" s="9"/>
      <c r="Z1724" s="9"/>
      <c r="AA1724" s="9"/>
      <c r="AB1724" s="9"/>
      <c r="AC1724" s="9"/>
      <c r="AD1724" s="9"/>
      <c r="AE1724" s="9"/>
      <c r="AF1724" s="9"/>
      <c r="AG1724" s="9"/>
      <c r="AH1724" s="9"/>
      <c r="AI1724" s="9"/>
      <c r="AJ1724" s="9"/>
      <c r="AK1724" s="9"/>
      <c r="AL1724" s="9"/>
      <c r="AM1724" s="9"/>
      <c r="AN1724" s="9"/>
      <c r="AO1724" s="9"/>
      <c r="AP1724" s="9"/>
      <c r="AQ1724" s="9"/>
      <c r="AR1724" s="9"/>
      <c r="AS1724" s="9"/>
      <c r="AT1724" s="9"/>
      <c r="AU1724" s="9"/>
      <c r="AV1724" s="9"/>
      <c r="AW1724" s="9"/>
      <c r="AX1724" s="9"/>
      <c r="AY1724" s="9"/>
      <c r="AZ1724" s="9"/>
      <c r="BA1724" s="9"/>
      <c r="BB1724" s="9"/>
      <c r="BC1724" s="9"/>
      <c r="BD1724" s="9"/>
      <c r="BE1724" s="9"/>
      <c r="BF1724" s="9"/>
      <c r="BG1724" s="9"/>
      <c r="BH1724" s="9"/>
      <c r="BI1724" s="9"/>
      <c r="BJ1724" s="9"/>
      <c r="BK1724" s="9"/>
      <c r="BL1724" s="9"/>
      <c r="BM1724" s="9"/>
      <c r="BN1724" s="9"/>
      <c r="BO1724" s="9"/>
      <c r="BP1724" s="9"/>
      <c r="BQ1724" s="9"/>
      <c r="BR1724" s="9"/>
      <c r="BS1724" s="9"/>
      <c r="BT1724" s="9"/>
      <c r="BU1724" s="9"/>
      <c r="BV1724" s="9"/>
      <c r="BW1724" s="9"/>
      <c r="BX1724" s="9"/>
      <c r="BY1724" s="9"/>
      <c r="BZ1724" s="9"/>
      <c r="CA1724" s="9"/>
      <c r="CB1724" s="9"/>
    </row>
    <row r="1725" spans="16:80">
      <c r="P1725" s="9"/>
      <c r="Q1725" s="48"/>
      <c r="R1725" s="9"/>
      <c r="S1725" s="9"/>
      <c r="T1725" s="9"/>
      <c r="U1725" s="9"/>
      <c r="V1725" s="9"/>
      <c r="W1725" s="9"/>
      <c r="X1725" s="9"/>
      <c r="Y1725" s="9"/>
      <c r="Z1725" s="9"/>
      <c r="AA1725" s="9"/>
      <c r="AB1725" s="9"/>
      <c r="AC1725" s="9"/>
      <c r="AD1725" s="9"/>
      <c r="AE1725" s="9"/>
      <c r="AF1725" s="9"/>
      <c r="AG1725" s="9"/>
      <c r="AH1725" s="9"/>
      <c r="AI1725" s="9"/>
      <c r="AJ1725" s="9"/>
      <c r="AK1725" s="9"/>
      <c r="AL1725" s="9"/>
      <c r="AM1725" s="9"/>
      <c r="AN1725" s="9"/>
      <c r="AO1725" s="9"/>
      <c r="AP1725" s="9"/>
      <c r="AQ1725" s="9"/>
      <c r="AR1725" s="9"/>
      <c r="AS1725" s="9"/>
      <c r="AT1725" s="9"/>
      <c r="AU1725" s="9"/>
      <c r="AV1725" s="9"/>
      <c r="AW1725" s="9"/>
      <c r="AX1725" s="9"/>
      <c r="AY1725" s="9"/>
      <c r="AZ1725" s="9"/>
      <c r="BA1725" s="9"/>
      <c r="BB1725" s="9"/>
      <c r="BC1725" s="9"/>
      <c r="BD1725" s="9"/>
      <c r="BE1725" s="9"/>
      <c r="BF1725" s="9"/>
      <c r="BG1725" s="9"/>
      <c r="BH1725" s="9"/>
      <c r="BI1725" s="9"/>
      <c r="BJ1725" s="9"/>
      <c r="BK1725" s="9"/>
      <c r="BL1725" s="9"/>
      <c r="BM1725" s="9"/>
      <c r="BN1725" s="9"/>
      <c r="BO1725" s="9"/>
      <c r="BP1725" s="9"/>
      <c r="BQ1725" s="9"/>
      <c r="BR1725" s="9"/>
      <c r="BS1725" s="9"/>
      <c r="BT1725" s="9"/>
      <c r="BU1725" s="9"/>
      <c r="BV1725" s="9"/>
      <c r="BW1725" s="9"/>
      <c r="BX1725" s="9"/>
      <c r="BY1725" s="9"/>
      <c r="BZ1725" s="9"/>
      <c r="CA1725" s="9"/>
      <c r="CB1725" s="9"/>
    </row>
    <row r="1726" spans="16:80">
      <c r="P1726" s="9"/>
      <c r="Q1726" s="48"/>
      <c r="R1726" s="9"/>
      <c r="S1726" s="9"/>
      <c r="T1726" s="9"/>
      <c r="U1726" s="9"/>
      <c r="V1726" s="9"/>
      <c r="W1726" s="9"/>
      <c r="X1726" s="9"/>
      <c r="Y1726" s="9"/>
      <c r="Z1726" s="9"/>
      <c r="AA1726" s="9"/>
      <c r="AB1726" s="9"/>
      <c r="AC1726" s="9"/>
      <c r="AD1726" s="9"/>
      <c r="AE1726" s="9"/>
      <c r="AF1726" s="9"/>
      <c r="AG1726" s="9"/>
      <c r="AH1726" s="9"/>
      <c r="AI1726" s="9"/>
      <c r="AJ1726" s="9"/>
      <c r="AK1726" s="9"/>
      <c r="AL1726" s="9"/>
      <c r="AM1726" s="9"/>
      <c r="AN1726" s="9"/>
      <c r="AO1726" s="9"/>
      <c r="AP1726" s="9"/>
      <c r="AQ1726" s="9"/>
      <c r="AR1726" s="9"/>
      <c r="AS1726" s="9"/>
      <c r="AT1726" s="9"/>
      <c r="AU1726" s="9"/>
      <c r="AV1726" s="9"/>
      <c r="AW1726" s="9"/>
      <c r="AX1726" s="9"/>
      <c r="AY1726" s="9"/>
      <c r="AZ1726" s="9"/>
      <c r="BA1726" s="9"/>
      <c r="BB1726" s="9"/>
      <c r="BC1726" s="9"/>
      <c r="BD1726" s="9"/>
      <c r="BE1726" s="9"/>
      <c r="BF1726" s="9"/>
      <c r="BG1726" s="9"/>
      <c r="BH1726" s="9"/>
      <c r="BI1726" s="9"/>
      <c r="BJ1726" s="9"/>
      <c r="BK1726" s="9"/>
      <c r="BL1726" s="9"/>
      <c r="BM1726" s="9"/>
      <c r="BN1726" s="9"/>
      <c r="BO1726" s="9"/>
      <c r="BP1726" s="9"/>
      <c r="BQ1726" s="9"/>
      <c r="BR1726" s="9"/>
      <c r="BS1726" s="9"/>
      <c r="BT1726" s="9"/>
      <c r="BU1726" s="9"/>
      <c r="BV1726" s="9"/>
      <c r="BW1726" s="9"/>
      <c r="BX1726" s="9"/>
      <c r="BY1726" s="9"/>
      <c r="BZ1726" s="9"/>
      <c r="CA1726" s="9"/>
      <c r="CB1726" s="9"/>
    </row>
    <row r="1727" spans="16:80">
      <c r="P1727" s="9"/>
      <c r="Q1727" s="48"/>
      <c r="R1727" s="9"/>
      <c r="S1727" s="9"/>
      <c r="T1727" s="9"/>
      <c r="U1727" s="9"/>
      <c r="V1727" s="9"/>
      <c r="W1727" s="9"/>
      <c r="X1727" s="9"/>
      <c r="Y1727" s="9"/>
      <c r="Z1727" s="9"/>
      <c r="AA1727" s="9"/>
      <c r="AB1727" s="9"/>
      <c r="AC1727" s="9"/>
      <c r="AD1727" s="9"/>
      <c r="AE1727" s="9"/>
      <c r="AF1727" s="9"/>
      <c r="AG1727" s="9"/>
      <c r="AH1727" s="9"/>
      <c r="AI1727" s="9"/>
      <c r="AJ1727" s="9"/>
      <c r="AK1727" s="9"/>
      <c r="AL1727" s="9"/>
      <c r="AM1727" s="9"/>
      <c r="AN1727" s="9"/>
      <c r="AO1727" s="9"/>
      <c r="AP1727" s="9"/>
      <c r="AQ1727" s="9"/>
      <c r="AR1727" s="9"/>
      <c r="AS1727" s="9"/>
      <c r="AT1727" s="9"/>
      <c r="AU1727" s="9"/>
      <c r="AV1727" s="9"/>
      <c r="AW1727" s="9"/>
      <c r="AX1727" s="9"/>
      <c r="AY1727" s="9"/>
      <c r="AZ1727" s="9"/>
      <c r="BA1727" s="9"/>
      <c r="BB1727" s="9"/>
      <c r="BC1727" s="9"/>
      <c r="BD1727" s="9"/>
      <c r="BE1727" s="9"/>
      <c r="BF1727" s="9"/>
      <c r="BG1727" s="9"/>
      <c r="BH1727" s="9"/>
      <c r="BI1727" s="9"/>
      <c r="BJ1727" s="9"/>
      <c r="BK1727" s="9"/>
      <c r="BL1727" s="9"/>
      <c r="BM1727" s="9"/>
      <c r="BN1727" s="9"/>
      <c r="BO1727" s="9"/>
      <c r="BP1727" s="9"/>
      <c r="BQ1727" s="9"/>
      <c r="BR1727" s="9"/>
      <c r="BS1727" s="9"/>
      <c r="BT1727" s="9"/>
      <c r="BU1727" s="9"/>
      <c r="BV1727" s="9"/>
      <c r="BW1727" s="9"/>
      <c r="BX1727" s="9"/>
      <c r="BY1727" s="9"/>
      <c r="BZ1727" s="9"/>
      <c r="CA1727" s="9"/>
      <c r="CB1727" s="9"/>
    </row>
    <row r="1728" spans="16:80">
      <c r="P1728" s="9"/>
      <c r="Q1728" s="48"/>
      <c r="R1728" s="9"/>
      <c r="S1728" s="9"/>
      <c r="T1728" s="9"/>
      <c r="U1728" s="9"/>
      <c r="V1728" s="9"/>
      <c r="W1728" s="9"/>
      <c r="X1728" s="9"/>
      <c r="Y1728" s="9"/>
      <c r="Z1728" s="9"/>
      <c r="AA1728" s="9"/>
      <c r="AB1728" s="9"/>
      <c r="AC1728" s="9"/>
      <c r="AD1728" s="9"/>
      <c r="AE1728" s="9"/>
      <c r="AF1728" s="9"/>
      <c r="AG1728" s="9"/>
      <c r="AH1728" s="9"/>
      <c r="AI1728" s="9"/>
      <c r="AJ1728" s="9"/>
      <c r="AK1728" s="9"/>
      <c r="AL1728" s="9"/>
      <c r="AM1728" s="9"/>
      <c r="AN1728" s="9"/>
      <c r="AO1728" s="9"/>
      <c r="AP1728" s="9"/>
      <c r="AQ1728" s="9"/>
      <c r="AR1728" s="9"/>
      <c r="AS1728" s="9"/>
      <c r="AT1728" s="9"/>
      <c r="AU1728" s="9"/>
      <c r="AV1728" s="9"/>
      <c r="AW1728" s="9"/>
      <c r="AX1728" s="9"/>
      <c r="AY1728" s="9"/>
      <c r="AZ1728" s="9"/>
      <c r="BA1728" s="9"/>
      <c r="BB1728" s="9"/>
      <c r="BC1728" s="9"/>
      <c r="BD1728" s="9"/>
      <c r="BE1728" s="9"/>
      <c r="BF1728" s="9"/>
      <c r="BG1728" s="9"/>
      <c r="BH1728" s="9"/>
      <c r="BI1728" s="9"/>
      <c r="BJ1728" s="9"/>
      <c r="BK1728" s="9"/>
      <c r="BL1728" s="9"/>
      <c r="BM1728" s="9"/>
      <c r="BN1728" s="9"/>
      <c r="BO1728" s="9"/>
      <c r="BP1728" s="9"/>
      <c r="BQ1728" s="9"/>
      <c r="BR1728" s="9"/>
      <c r="BS1728" s="9"/>
      <c r="BT1728" s="9"/>
      <c r="BU1728" s="9"/>
      <c r="BV1728" s="9"/>
      <c r="BW1728" s="9"/>
      <c r="BX1728" s="9"/>
      <c r="BY1728" s="9"/>
      <c r="BZ1728" s="9"/>
      <c r="CA1728" s="9"/>
      <c r="CB1728" s="9"/>
    </row>
    <row r="1729" spans="16:80">
      <c r="P1729" s="9"/>
      <c r="Q1729" s="48"/>
      <c r="R1729" s="9"/>
      <c r="S1729" s="9"/>
      <c r="T1729" s="9"/>
      <c r="U1729" s="9"/>
      <c r="V1729" s="9"/>
      <c r="W1729" s="9"/>
      <c r="X1729" s="9"/>
      <c r="Y1729" s="9"/>
      <c r="Z1729" s="9"/>
      <c r="AA1729" s="9"/>
      <c r="AB1729" s="9"/>
      <c r="AC1729" s="9"/>
      <c r="AD1729" s="9"/>
      <c r="AE1729" s="9"/>
      <c r="AF1729" s="9"/>
      <c r="AG1729" s="9"/>
      <c r="AH1729" s="9"/>
      <c r="AI1729" s="9"/>
      <c r="AJ1729" s="9"/>
      <c r="AK1729" s="9"/>
      <c r="AL1729" s="9"/>
      <c r="AM1729" s="9"/>
      <c r="AN1729" s="9"/>
      <c r="AO1729" s="9"/>
      <c r="AP1729" s="9"/>
      <c r="AQ1729" s="9"/>
      <c r="AR1729" s="9"/>
      <c r="AS1729" s="9"/>
      <c r="AT1729" s="9"/>
      <c r="AU1729" s="9"/>
      <c r="AV1729" s="9"/>
      <c r="AW1729" s="9"/>
      <c r="AX1729" s="9"/>
      <c r="AY1729" s="9"/>
      <c r="AZ1729" s="9"/>
      <c r="BA1729" s="9"/>
      <c r="BB1729" s="9"/>
      <c r="BC1729" s="9"/>
      <c r="BD1729" s="9"/>
      <c r="BE1729" s="9"/>
      <c r="BF1729" s="9"/>
      <c r="BG1729" s="9"/>
      <c r="BH1729" s="9"/>
      <c r="BI1729" s="9"/>
      <c r="BJ1729" s="9"/>
      <c r="BK1729" s="9"/>
      <c r="BL1729" s="9"/>
      <c r="BM1729" s="9"/>
      <c r="BN1729" s="9"/>
      <c r="BO1729" s="9"/>
      <c r="BP1729" s="9"/>
      <c r="BQ1729" s="9"/>
      <c r="BR1729" s="9"/>
      <c r="BS1729" s="9"/>
      <c r="BT1729" s="9"/>
      <c r="BU1729" s="9"/>
      <c r="BV1729" s="9"/>
      <c r="BW1729" s="9"/>
      <c r="BX1729" s="9"/>
      <c r="BY1729" s="9"/>
      <c r="BZ1729" s="9"/>
      <c r="CA1729" s="9"/>
      <c r="CB1729" s="9"/>
    </row>
    <row r="1730" spans="16:80">
      <c r="P1730" s="9"/>
      <c r="Q1730" s="48"/>
      <c r="R1730" s="9"/>
      <c r="S1730" s="9"/>
      <c r="T1730" s="9"/>
      <c r="U1730" s="9"/>
      <c r="V1730" s="9"/>
      <c r="W1730" s="9"/>
      <c r="X1730" s="9"/>
      <c r="Y1730" s="9"/>
      <c r="Z1730" s="9"/>
      <c r="AA1730" s="9"/>
      <c r="AB1730" s="9"/>
      <c r="AC1730" s="9"/>
      <c r="AD1730" s="9"/>
      <c r="AE1730" s="9"/>
      <c r="AF1730" s="9"/>
      <c r="AG1730" s="9"/>
      <c r="AH1730" s="9"/>
      <c r="AI1730" s="9"/>
      <c r="AJ1730" s="9"/>
      <c r="AK1730" s="9"/>
      <c r="AL1730" s="9"/>
      <c r="AM1730" s="9"/>
      <c r="AN1730" s="9"/>
      <c r="AO1730" s="9"/>
      <c r="AP1730" s="9"/>
      <c r="AQ1730" s="9"/>
      <c r="AR1730" s="9"/>
      <c r="AS1730" s="9"/>
      <c r="AT1730" s="9"/>
      <c r="AU1730" s="9"/>
      <c r="AV1730" s="9"/>
      <c r="AW1730" s="9"/>
      <c r="AX1730" s="9"/>
      <c r="AY1730" s="9"/>
      <c r="AZ1730" s="9"/>
      <c r="BA1730" s="9"/>
      <c r="BB1730" s="9"/>
      <c r="BC1730" s="9"/>
      <c r="BD1730" s="9"/>
      <c r="BE1730" s="9"/>
      <c r="BF1730" s="9"/>
      <c r="BG1730" s="9"/>
      <c r="BH1730" s="9"/>
      <c r="BI1730" s="9"/>
      <c r="BJ1730" s="9"/>
      <c r="BK1730" s="9"/>
      <c r="BL1730" s="9"/>
      <c r="BM1730" s="9"/>
      <c r="BN1730" s="9"/>
      <c r="BO1730" s="9"/>
      <c r="BP1730" s="9"/>
      <c r="BQ1730" s="9"/>
      <c r="BR1730" s="9"/>
      <c r="BS1730" s="9"/>
      <c r="BT1730" s="9"/>
      <c r="BU1730" s="9"/>
      <c r="BV1730" s="9"/>
      <c r="BW1730" s="9"/>
      <c r="BX1730" s="9"/>
      <c r="BY1730" s="9"/>
      <c r="BZ1730" s="9"/>
      <c r="CA1730" s="9"/>
      <c r="CB1730" s="9"/>
    </row>
    <row r="1731" spans="16:80">
      <c r="P1731" s="9"/>
      <c r="Q1731" s="48"/>
      <c r="R1731" s="9"/>
      <c r="S1731" s="9"/>
      <c r="T1731" s="9"/>
      <c r="U1731" s="9"/>
      <c r="V1731" s="9"/>
      <c r="W1731" s="9"/>
      <c r="X1731" s="9"/>
      <c r="Y1731" s="9"/>
      <c r="Z1731" s="9"/>
      <c r="AA1731" s="9"/>
      <c r="AB1731" s="9"/>
      <c r="AC1731" s="9"/>
      <c r="AD1731" s="9"/>
      <c r="AE1731" s="9"/>
      <c r="AF1731" s="9"/>
      <c r="AG1731" s="9"/>
      <c r="AH1731" s="9"/>
      <c r="AI1731" s="9"/>
      <c r="AJ1731" s="9"/>
      <c r="AK1731" s="9"/>
      <c r="AL1731" s="9"/>
      <c r="AM1731" s="9"/>
      <c r="AN1731" s="9"/>
      <c r="AO1731" s="9"/>
      <c r="AP1731" s="9"/>
      <c r="AQ1731" s="9"/>
      <c r="AR1731" s="9"/>
      <c r="AS1731" s="9"/>
      <c r="AT1731" s="9"/>
      <c r="AU1731" s="9"/>
      <c r="AV1731" s="9"/>
      <c r="AW1731" s="9"/>
      <c r="AX1731" s="9"/>
      <c r="AY1731" s="9"/>
      <c r="AZ1731" s="9"/>
      <c r="BA1731" s="9"/>
      <c r="BB1731" s="9"/>
      <c r="BC1731" s="9"/>
      <c r="BD1731" s="9"/>
      <c r="BE1731" s="9"/>
      <c r="BF1731" s="9"/>
      <c r="BG1731" s="9"/>
      <c r="BH1731" s="9"/>
      <c r="BI1731" s="9"/>
      <c r="BJ1731" s="9"/>
      <c r="BK1731" s="9"/>
      <c r="BL1731" s="9"/>
      <c r="BM1731" s="9"/>
      <c r="BN1731" s="9"/>
      <c r="BO1731" s="9"/>
      <c r="BP1731" s="9"/>
      <c r="BQ1731" s="9"/>
      <c r="BR1731" s="9"/>
      <c r="BS1731" s="9"/>
      <c r="BT1731" s="9"/>
      <c r="BU1731" s="9"/>
      <c r="BV1731" s="9"/>
      <c r="BW1731" s="9"/>
      <c r="BX1731" s="9"/>
      <c r="BY1731" s="9"/>
      <c r="BZ1731" s="9"/>
      <c r="CA1731" s="9"/>
      <c r="CB1731" s="9"/>
    </row>
    <row r="1732" spans="16:80">
      <c r="P1732" s="9"/>
      <c r="Q1732" s="48"/>
      <c r="R1732" s="9"/>
      <c r="S1732" s="9"/>
      <c r="T1732" s="9"/>
      <c r="U1732" s="9"/>
      <c r="V1732" s="9"/>
      <c r="W1732" s="9"/>
      <c r="X1732" s="9"/>
      <c r="Y1732" s="9"/>
      <c r="Z1732" s="9"/>
      <c r="AA1732" s="9"/>
      <c r="AB1732" s="9"/>
      <c r="AC1732" s="9"/>
      <c r="AD1732" s="9"/>
      <c r="AE1732" s="9"/>
      <c r="AF1732" s="9"/>
      <c r="AG1732" s="9"/>
      <c r="AH1732" s="9"/>
      <c r="AI1732" s="9"/>
      <c r="AJ1732" s="9"/>
      <c r="AK1732" s="9"/>
      <c r="AL1732" s="9"/>
      <c r="AM1732" s="9"/>
      <c r="AN1732" s="9"/>
      <c r="AO1732" s="9"/>
      <c r="AP1732" s="9"/>
      <c r="AQ1732" s="9"/>
      <c r="AR1732" s="9"/>
      <c r="AS1732" s="9"/>
      <c r="AT1732" s="9"/>
      <c r="AU1732" s="9"/>
      <c r="AV1732" s="9"/>
      <c r="AW1732" s="9"/>
      <c r="AX1732" s="9"/>
      <c r="AY1732" s="9"/>
      <c r="AZ1732" s="9"/>
      <c r="BA1732" s="9"/>
      <c r="BB1732" s="9"/>
      <c r="BC1732" s="9"/>
      <c r="BD1732" s="9"/>
      <c r="BE1732" s="9"/>
      <c r="BF1732" s="9"/>
      <c r="BG1732" s="9"/>
      <c r="BH1732" s="9"/>
      <c r="BI1732" s="9"/>
      <c r="BJ1732" s="9"/>
      <c r="BK1732" s="9"/>
      <c r="BL1732" s="9"/>
      <c r="BM1732" s="9"/>
      <c r="BN1732" s="9"/>
      <c r="BO1732" s="9"/>
      <c r="BP1732" s="9"/>
      <c r="BQ1732" s="9"/>
      <c r="BR1732" s="9"/>
      <c r="BS1732" s="9"/>
      <c r="BT1732" s="9"/>
      <c r="BU1732" s="9"/>
      <c r="BV1732" s="9"/>
      <c r="BW1732" s="9"/>
      <c r="BX1732" s="9"/>
      <c r="BY1732" s="9"/>
      <c r="BZ1732" s="9"/>
      <c r="CA1732" s="9"/>
      <c r="CB1732" s="9"/>
    </row>
    <row r="1733" spans="16:80">
      <c r="P1733" s="9"/>
      <c r="Q1733" s="48"/>
      <c r="R1733" s="9"/>
      <c r="S1733" s="9"/>
      <c r="T1733" s="9"/>
      <c r="U1733" s="9"/>
      <c r="V1733" s="9"/>
      <c r="W1733" s="9"/>
      <c r="X1733" s="9"/>
      <c r="Y1733" s="9"/>
      <c r="Z1733" s="9"/>
      <c r="AA1733" s="9"/>
      <c r="AB1733" s="9"/>
      <c r="AC1733" s="9"/>
      <c r="AD1733" s="9"/>
      <c r="AE1733" s="9"/>
      <c r="AF1733" s="9"/>
      <c r="AG1733" s="9"/>
      <c r="AH1733" s="9"/>
      <c r="AI1733" s="9"/>
      <c r="AJ1733" s="9"/>
      <c r="AK1733" s="9"/>
      <c r="AL1733" s="9"/>
      <c r="AM1733" s="9"/>
      <c r="AN1733" s="9"/>
      <c r="AO1733" s="9"/>
      <c r="AP1733" s="9"/>
      <c r="AQ1733" s="9"/>
      <c r="AR1733" s="9"/>
      <c r="AS1733" s="9"/>
      <c r="AT1733" s="9"/>
      <c r="AU1733" s="9"/>
      <c r="AV1733" s="9"/>
      <c r="AW1733" s="9"/>
      <c r="AX1733" s="9"/>
      <c r="AY1733" s="9"/>
      <c r="AZ1733" s="9"/>
      <c r="BA1733" s="9"/>
      <c r="BB1733" s="9"/>
      <c r="BC1733" s="9"/>
      <c r="BD1733" s="9"/>
      <c r="BE1733" s="9"/>
      <c r="BF1733" s="9"/>
      <c r="BG1733" s="9"/>
      <c r="BH1733" s="9"/>
      <c r="BI1733" s="9"/>
      <c r="BJ1733" s="9"/>
      <c r="BK1733" s="9"/>
      <c r="BL1733" s="9"/>
      <c r="BM1733" s="9"/>
      <c r="BN1733" s="9"/>
      <c r="BO1733" s="9"/>
      <c r="BP1733" s="9"/>
      <c r="BQ1733" s="9"/>
      <c r="BR1733" s="9"/>
      <c r="BS1733" s="9"/>
      <c r="BT1733" s="9"/>
      <c r="BU1733" s="9"/>
      <c r="BV1733" s="9"/>
      <c r="BW1733" s="9"/>
      <c r="BX1733" s="9"/>
      <c r="BY1733" s="9"/>
      <c r="BZ1733" s="9"/>
      <c r="CA1733" s="9"/>
      <c r="CB1733" s="9"/>
    </row>
    <row r="1734" spans="16:80">
      <c r="P1734" s="9"/>
      <c r="Q1734" s="48"/>
      <c r="R1734" s="9"/>
      <c r="S1734" s="9"/>
      <c r="T1734" s="9"/>
      <c r="U1734" s="9"/>
      <c r="V1734" s="9"/>
      <c r="W1734" s="9"/>
      <c r="X1734" s="9"/>
      <c r="Y1734" s="9"/>
      <c r="Z1734" s="9"/>
      <c r="AA1734" s="9"/>
      <c r="AB1734" s="9"/>
      <c r="AC1734" s="9"/>
      <c r="AD1734" s="9"/>
      <c r="AE1734" s="9"/>
      <c r="AF1734" s="9"/>
      <c r="AG1734" s="9"/>
      <c r="AH1734" s="9"/>
      <c r="AI1734" s="9"/>
      <c r="AJ1734" s="9"/>
      <c r="AK1734" s="9"/>
      <c r="AL1734" s="9"/>
      <c r="AM1734" s="9"/>
      <c r="AN1734" s="9"/>
      <c r="AO1734" s="9"/>
      <c r="AP1734" s="9"/>
      <c r="AQ1734" s="9"/>
      <c r="AR1734" s="9"/>
      <c r="AS1734" s="9"/>
      <c r="AT1734" s="9"/>
      <c r="AU1734" s="9"/>
      <c r="AV1734" s="9"/>
      <c r="AW1734" s="9"/>
      <c r="AX1734" s="9"/>
      <c r="AY1734" s="9"/>
      <c r="AZ1734" s="9"/>
      <c r="BA1734" s="9"/>
      <c r="BB1734" s="9"/>
      <c r="BC1734" s="9"/>
      <c r="BD1734" s="9"/>
      <c r="BE1734" s="9"/>
      <c r="BF1734" s="9"/>
      <c r="BG1734" s="9"/>
      <c r="BH1734" s="9"/>
      <c r="BI1734" s="9"/>
      <c r="BJ1734" s="9"/>
      <c r="BK1734" s="9"/>
      <c r="BL1734" s="9"/>
      <c r="BM1734" s="9"/>
      <c r="BN1734" s="9"/>
      <c r="BO1734" s="9"/>
      <c r="BP1734" s="9"/>
      <c r="BQ1734" s="9"/>
      <c r="BR1734" s="9"/>
      <c r="BS1734" s="9"/>
      <c r="BT1734" s="9"/>
      <c r="BU1734" s="9"/>
      <c r="BV1734" s="9"/>
      <c r="BW1734" s="9"/>
      <c r="BX1734" s="9"/>
      <c r="BY1734" s="9"/>
      <c r="BZ1734" s="9"/>
      <c r="CA1734" s="9"/>
      <c r="CB1734" s="9"/>
    </row>
    <row r="1735" spans="16:80">
      <c r="P1735" s="9"/>
      <c r="Q1735" s="48"/>
      <c r="R1735" s="9"/>
      <c r="S1735" s="9"/>
      <c r="T1735" s="9"/>
      <c r="U1735" s="9"/>
      <c r="V1735" s="9"/>
      <c r="W1735" s="9"/>
      <c r="X1735" s="9"/>
      <c r="Y1735" s="9"/>
      <c r="Z1735" s="9"/>
      <c r="AA1735" s="9"/>
      <c r="AB1735" s="9"/>
      <c r="AC1735" s="9"/>
      <c r="AD1735" s="9"/>
      <c r="AE1735" s="9"/>
      <c r="AF1735" s="9"/>
      <c r="AG1735" s="9"/>
      <c r="AH1735" s="9"/>
      <c r="AI1735" s="9"/>
      <c r="AJ1735" s="9"/>
      <c r="AK1735" s="9"/>
      <c r="AL1735" s="9"/>
      <c r="AM1735" s="9"/>
      <c r="AN1735" s="9"/>
      <c r="AO1735" s="9"/>
      <c r="AP1735" s="9"/>
      <c r="AQ1735" s="9"/>
      <c r="AR1735" s="9"/>
      <c r="AS1735" s="9"/>
      <c r="AT1735" s="9"/>
      <c r="AU1735" s="9"/>
      <c r="AV1735" s="9"/>
      <c r="AW1735" s="9"/>
      <c r="AX1735" s="9"/>
      <c r="AY1735" s="9"/>
      <c r="AZ1735" s="9"/>
      <c r="BA1735" s="9"/>
      <c r="BB1735" s="9"/>
      <c r="BC1735" s="9"/>
      <c r="BD1735" s="9"/>
      <c r="BE1735" s="9"/>
      <c r="BF1735" s="9"/>
      <c r="BG1735" s="9"/>
      <c r="BH1735" s="9"/>
      <c r="BI1735" s="9"/>
      <c r="BJ1735" s="9"/>
      <c r="BK1735" s="9"/>
      <c r="BL1735" s="9"/>
      <c r="BM1735" s="9"/>
      <c r="BN1735" s="9"/>
      <c r="BO1735" s="9"/>
      <c r="BP1735" s="9"/>
      <c r="BQ1735" s="9"/>
      <c r="BR1735" s="9"/>
      <c r="BS1735" s="9"/>
      <c r="BT1735" s="9"/>
      <c r="BU1735" s="9"/>
      <c r="BV1735" s="9"/>
      <c r="BW1735" s="9"/>
      <c r="BX1735" s="9"/>
      <c r="BY1735" s="9"/>
      <c r="BZ1735" s="9"/>
      <c r="CA1735" s="9"/>
      <c r="CB1735" s="9"/>
    </row>
    <row r="1736" spans="16:80">
      <c r="P1736" s="9"/>
      <c r="Q1736" s="48"/>
      <c r="R1736" s="9"/>
      <c r="S1736" s="9"/>
      <c r="T1736" s="9"/>
      <c r="U1736" s="9"/>
      <c r="V1736" s="9"/>
      <c r="W1736" s="9"/>
      <c r="X1736" s="9"/>
      <c r="Y1736" s="9"/>
      <c r="Z1736" s="9"/>
      <c r="AA1736" s="9"/>
      <c r="AB1736" s="9"/>
      <c r="AC1736" s="9"/>
      <c r="AD1736" s="9"/>
      <c r="AE1736" s="9"/>
      <c r="AF1736" s="9"/>
      <c r="AG1736" s="9"/>
      <c r="AH1736" s="9"/>
      <c r="AI1736" s="9"/>
      <c r="AJ1736" s="9"/>
      <c r="AK1736" s="9"/>
      <c r="AL1736" s="9"/>
      <c r="AM1736" s="9"/>
      <c r="AN1736" s="9"/>
      <c r="AO1736" s="9"/>
      <c r="AP1736" s="9"/>
      <c r="AQ1736" s="9"/>
      <c r="AR1736" s="9"/>
      <c r="AS1736" s="9"/>
      <c r="AT1736" s="9"/>
      <c r="AU1736" s="9"/>
      <c r="AV1736" s="9"/>
      <c r="AW1736" s="9"/>
      <c r="AX1736" s="9"/>
      <c r="AY1736" s="9"/>
      <c r="AZ1736" s="9"/>
      <c r="BA1736" s="9"/>
      <c r="BB1736" s="9"/>
      <c r="BC1736" s="9"/>
      <c r="BD1736" s="9"/>
      <c r="BE1736" s="9"/>
      <c r="BF1736" s="9"/>
      <c r="BG1736" s="9"/>
      <c r="BH1736" s="9"/>
      <c r="BI1736" s="9"/>
      <c r="BJ1736" s="9"/>
      <c r="BK1736" s="9"/>
      <c r="BL1736" s="9"/>
      <c r="BM1736" s="9"/>
      <c r="BN1736" s="9"/>
      <c r="BO1736" s="9"/>
      <c r="BP1736" s="9"/>
      <c r="BQ1736" s="9"/>
      <c r="BR1736" s="9"/>
      <c r="BS1736" s="9"/>
      <c r="BT1736" s="9"/>
      <c r="BU1736" s="9"/>
      <c r="BV1736" s="9"/>
      <c r="BW1736" s="9"/>
      <c r="BX1736" s="9"/>
      <c r="BY1736" s="9"/>
      <c r="BZ1736" s="9"/>
      <c r="CA1736" s="9"/>
      <c r="CB1736" s="9"/>
    </row>
    <row r="1737" spans="16:80">
      <c r="P1737" s="9"/>
      <c r="Q1737" s="48"/>
      <c r="R1737" s="9"/>
      <c r="S1737" s="9"/>
      <c r="T1737" s="9"/>
      <c r="U1737" s="9"/>
      <c r="V1737" s="9"/>
      <c r="W1737" s="9"/>
      <c r="X1737" s="9"/>
      <c r="Y1737" s="9"/>
      <c r="Z1737" s="9"/>
      <c r="AA1737" s="9"/>
      <c r="AB1737" s="9"/>
      <c r="AC1737" s="9"/>
      <c r="AD1737" s="9"/>
      <c r="AE1737" s="9"/>
      <c r="AF1737" s="9"/>
      <c r="AG1737" s="9"/>
      <c r="AH1737" s="9"/>
      <c r="AI1737" s="9"/>
      <c r="AJ1737" s="9"/>
      <c r="AK1737" s="9"/>
      <c r="AL1737" s="9"/>
      <c r="AM1737" s="9"/>
      <c r="AN1737" s="9"/>
      <c r="AO1737" s="9"/>
      <c r="AP1737" s="9"/>
      <c r="AQ1737" s="9"/>
      <c r="AR1737" s="9"/>
      <c r="AS1737" s="9"/>
      <c r="AT1737" s="9"/>
      <c r="AU1737" s="9"/>
      <c r="AV1737" s="9"/>
      <c r="AW1737" s="9"/>
      <c r="AX1737" s="9"/>
      <c r="AY1737" s="9"/>
      <c r="AZ1737" s="9"/>
      <c r="BA1737" s="9"/>
      <c r="BB1737" s="9"/>
      <c r="BC1737" s="9"/>
      <c r="BD1737" s="9"/>
      <c r="BE1737" s="9"/>
      <c r="BF1737" s="9"/>
      <c r="BG1737" s="9"/>
      <c r="BH1737" s="9"/>
      <c r="BI1737" s="9"/>
      <c r="BJ1737" s="9"/>
      <c r="BK1737" s="9"/>
      <c r="BL1737" s="9"/>
      <c r="BM1737" s="9"/>
      <c r="BN1737" s="9"/>
      <c r="BO1737" s="9"/>
      <c r="BP1737" s="9"/>
      <c r="BQ1737" s="9"/>
      <c r="BR1737" s="9"/>
      <c r="BS1737" s="9"/>
      <c r="BT1737" s="9"/>
      <c r="BU1737" s="9"/>
      <c r="BV1737" s="9"/>
      <c r="BW1737" s="9"/>
      <c r="BX1737" s="9"/>
      <c r="BY1737" s="9"/>
      <c r="BZ1737" s="9"/>
      <c r="CA1737" s="9"/>
      <c r="CB1737" s="9"/>
    </row>
  </sheetData>
  <sheetProtection formatCells="0"/>
  <mergeCells count="4">
    <mergeCell ref="M10:O10"/>
    <mergeCell ref="H2:K2"/>
    <mergeCell ref="H3:K3"/>
    <mergeCell ref="H4:K4"/>
  </mergeCells>
  <conditionalFormatting sqref="E5:E9">
    <cfRule type="expression" dxfId="2" priority="5">
      <formula>"a11&lt;&gt;true"</formula>
    </cfRule>
  </conditionalFormatting>
  <conditionalFormatting sqref="M10">
    <cfRule type="containsText" dxfId="1" priority="1" operator="containsText" text="this">
      <formula>NOT(ISERROR(SEARCH("this",M10)))</formula>
    </cfRule>
  </conditionalFormatting>
  <pageMargins left="0.7" right="0.7" top="0.75" bottom="0.75" header="0.3" footer="0.3"/>
  <pageSetup paperSize="9"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Terms &amp; Conditions</vt:lpstr>
      <vt:lpstr>     2022    </vt:lpstr>
      <vt:lpstr>NEW2022</vt:lpstr>
      <vt:lpstr>Retail</vt:lpstr>
      <vt:lpstr>Quiet Items</vt:lpstr>
      <vt:lpstr>1.4G</vt:lpstr>
      <vt:lpstr>Order 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 lewis</dc:creator>
  <cp:lastModifiedBy>ed lewis</cp:lastModifiedBy>
  <cp:lastPrinted>2018-01-31T19:59:58Z</cp:lastPrinted>
  <dcterms:created xsi:type="dcterms:W3CDTF">2017-01-16T15:29:14Z</dcterms:created>
  <dcterms:modified xsi:type="dcterms:W3CDTF">2022-03-21T16:10:02Z</dcterms:modified>
</cp:coreProperties>
</file>